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codeName="ThisWorkbook"/>
  <mc:AlternateContent xmlns:mc="http://schemas.openxmlformats.org/markup-compatibility/2006">
    <mc:Choice Requires="x15">
      <x15ac:absPath xmlns:x15ac="http://schemas.microsoft.com/office/spreadsheetml/2010/11/ac" url="C:\Users\Jim\OneDrive\Documents\Dissertation\Data\Gathering_data\Annotation Processing\"/>
    </mc:Choice>
  </mc:AlternateContent>
  <xr:revisionPtr revIDLastSave="41709" documentId="8_{4666992F-2BC7-4515-ACEA-487EBC74CD3D}" xr6:coauthVersionLast="45" xr6:coauthVersionMax="45" xr10:uidLastSave="{ED573175-83C6-40F0-AB7C-C952FE1E0204}"/>
  <bookViews>
    <workbookView xWindow="-120" yWindow="-120" windowWidth="24240" windowHeight="13140" activeTab="3" xr2:uid="{00000000-000D-0000-FFFF-FFFF00000000}"/>
  </bookViews>
  <sheets>
    <sheet name="MCVF" sheetId="1" r:id="rId1"/>
    <sheet name="Frantext" sheetId="2" r:id="rId2"/>
    <sheet name="Combined" sheetId="4" r:id="rId3"/>
    <sheet name="Frequency" sheetId="7" r:id="rId4"/>
    <sheet name="Wordcount" sheetId="8" r:id="rId5"/>
    <sheet name="Metadata" sheetId="3" r:id="rId6"/>
  </sheets>
  <externalReferences>
    <externalReference r:id="rId7"/>
  </externalReferences>
  <definedNames>
    <definedName name="_xlnm._FilterDatabase" localSheetId="2" hidden="1">Combined!$A$1:$V$4194</definedName>
    <definedName name="_xlnm._FilterDatabase" localSheetId="1" hidden="1">Frantext!$A$1:$T$3862</definedName>
    <definedName name="_xlnm._FilterDatabase" localSheetId="5" hidden="1">Metadata!$A$1:$K$2632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H3" i="7" l="1"/>
  <c r="H4" i="7"/>
  <c r="H5" i="7"/>
  <c r="H6" i="7"/>
  <c r="H7" i="7"/>
  <c r="H8" i="7"/>
  <c r="H9" i="7"/>
  <c r="H10" i="7"/>
  <c r="H11" i="7"/>
  <c r="H12" i="7"/>
  <c r="H13" i="7"/>
  <c r="H14" i="7"/>
  <c r="H15" i="7"/>
  <c r="H16" i="7"/>
  <c r="H17" i="7"/>
  <c r="H18" i="7"/>
  <c r="H19" i="7"/>
  <c r="H20" i="7"/>
  <c r="H21" i="7"/>
  <c r="H22" i="7"/>
  <c r="H23" i="7"/>
  <c r="H24" i="7"/>
  <c r="H25" i="7"/>
  <c r="H26" i="7"/>
  <c r="H27" i="7"/>
  <c r="H28" i="7"/>
  <c r="H29" i="7"/>
  <c r="H30" i="7"/>
  <c r="H31" i="7"/>
  <c r="H32" i="7"/>
  <c r="H33" i="7"/>
  <c r="H34" i="7"/>
  <c r="H35" i="7"/>
  <c r="H36" i="7"/>
  <c r="H37" i="7"/>
  <c r="H38" i="7"/>
  <c r="H39" i="7"/>
  <c r="H40" i="7"/>
  <c r="H41" i="7"/>
  <c r="H42" i="7"/>
  <c r="H43" i="7"/>
  <c r="H44" i="7"/>
  <c r="H45" i="7"/>
  <c r="H46" i="7"/>
  <c r="H47" i="7"/>
  <c r="H48" i="7"/>
  <c r="H49" i="7"/>
  <c r="H50" i="7"/>
  <c r="H51" i="7"/>
  <c r="H52" i="7"/>
  <c r="H53" i="7"/>
  <c r="H54" i="7"/>
  <c r="H55" i="7"/>
  <c r="H56" i="7"/>
  <c r="H57" i="7"/>
  <c r="H58" i="7"/>
  <c r="H59" i="7"/>
  <c r="H60" i="7"/>
  <c r="H61" i="7"/>
  <c r="H62" i="7"/>
  <c r="H63" i="7"/>
  <c r="H64" i="7"/>
  <c r="H65" i="7"/>
  <c r="H66" i="7"/>
  <c r="H67" i="7"/>
  <c r="H68" i="7"/>
  <c r="H69" i="7"/>
  <c r="H70" i="7"/>
  <c r="H71" i="7"/>
  <c r="H72" i="7"/>
  <c r="H73" i="7"/>
  <c r="H74" i="7"/>
  <c r="H75" i="7"/>
  <c r="H76" i="7"/>
  <c r="H77" i="7"/>
  <c r="H78" i="7"/>
  <c r="H79" i="7"/>
  <c r="H80" i="7"/>
  <c r="H81" i="7"/>
  <c r="H82" i="7"/>
  <c r="H83" i="7"/>
  <c r="H84" i="7"/>
  <c r="H85" i="7"/>
  <c r="H86" i="7"/>
  <c r="H87" i="7"/>
  <c r="H88" i="7"/>
  <c r="H89" i="7"/>
  <c r="H90" i="7"/>
  <c r="H91" i="7"/>
  <c r="H92" i="7"/>
  <c r="H93" i="7"/>
  <c r="H94" i="7"/>
  <c r="H95" i="7"/>
  <c r="H96" i="7"/>
  <c r="H97" i="7"/>
  <c r="H98" i="7"/>
  <c r="H99" i="7"/>
  <c r="H100" i="7"/>
  <c r="H101" i="7"/>
  <c r="H102" i="7"/>
  <c r="H103" i="7"/>
  <c r="H104" i="7"/>
  <c r="H105" i="7"/>
  <c r="H106" i="7"/>
  <c r="H107" i="7"/>
  <c r="H108" i="7"/>
  <c r="H109" i="7"/>
  <c r="H110" i="7"/>
  <c r="H111" i="7"/>
  <c r="H112" i="7"/>
  <c r="H113" i="7"/>
  <c r="H114" i="7"/>
  <c r="H115" i="7"/>
  <c r="H116" i="7"/>
  <c r="H117" i="7"/>
  <c r="H118" i="7"/>
  <c r="H119" i="7"/>
  <c r="H120" i="7"/>
  <c r="H121" i="7"/>
  <c r="H122" i="7"/>
  <c r="H123" i="7"/>
  <c r="H124" i="7"/>
  <c r="H125" i="7"/>
  <c r="H126" i="7"/>
  <c r="H127" i="7"/>
  <c r="H128" i="7"/>
  <c r="H129" i="7"/>
  <c r="H130" i="7"/>
  <c r="H131" i="7"/>
  <c r="H132" i="7"/>
  <c r="H133" i="7"/>
  <c r="H134" i="7"/>
  <c r="H135" i="7"/>
  <c r="H136" i="7"/>
  <c r="H137" i="7"/>
  <c r="H138" i="7"/>
  <c r="H139" i="7"/>
  <c r="H140" i="7"/>
  <c r="H141" i="7"/>
  <c r="H142" i="7"/>
  <c r="H143" i="7"/>
  <c r="H144" i="7"/>
  <c r="H145" i="7"/>
  <c r="H146" i="7"/>
  <c r="H147" i="7"/>
  <c r="H148" i="7"/>
  <c r="H149" i="7"/>
  <c r="H150" i="7"/>
  <c r="H151" i="7"/>
  <c r="H152" i="7"/>
  <c r="H153" i="7"/>
  <c r="H154" i="7"/>
  <c r="H155" i="7"/>
  <c r="H156" i="7"/>
  <c r="H157" i="7"/>
  <c r="H158" i="7"/>
  <c r="H159" i="7"/>
  <c r="H160" i="7"/>
  <c r="H161" i="7"/>
  <c r="H162" i="7"/>
  <c r="H163" i="7"/>
  <c r="H164" i="7"/>
  <c r="H165" i="7"/>
  <c r="H166" i="7"/>
  <c r="H167" i="7"/>
  <c r="H168" i="7"/>
  <c r="H169" i="7"/>
  <c r="H170" i="7"/>
  <c r="H171" i="7"/>
  <c r="H172" i="7"/>
  <c r="H173" i="7"/>
  <c r="H174" i="7"/>
  <c r="H175" i="7"/>
  <c r="H176" i="7"/>
  <c r="H177" i="7"/>
  <c r="H178" i="7"/>
  <c r="H179" i="7"/>
  <c r="H180" i="7"/>
  <c r="H181" i="7"/>
  <c r="H182" i="7"/>
  <c r="H183" i="7"/>
  <c r="H184" i="7"/>
  <c r="H185" i="7"/>
  <c r="H186" i="7"/>
  <c r="H187" i="7"/>
  <c r="H188" i="7"/>
  <c r="H189" i="7"/>
  <c r="H190" i="7"/>
  <c r="H191" i="7"/>
  <c r="H192" i="7"/>
  <c r="H193" i="7"/>
  <c r="H194" i="7"/>
  <c r="H195" i="7"/>
  <c r="H196" i="7"/>
  <c r="H197" i="7"/>
  <c r="H198" i="7"/>
  <c r="H199" i="7"/>
  <c r="H200" i="7"/>
  <c r="H201" i="7"/>
  <c r="H202" i="7"/>
  <c r="H203" i="7"/>
  <c r="H204" i="7"/>
  <c r="H205" i="7"/>
  <c r="H206" i="7"/>
  <c r="H207" i="7"/>
  <c r="H208" i="7"/>
  <c r="H209" i="7"/>
  <c r="H210" i="7"/>
  <c r="H211" i="7"/>
  <c r="H212" i="7"/>
  <c r="H213" i="7"/>
  <c r="H214" i="7"/>
  <c r="H215" i="7"/>
  <c r="H216" i="7"/>
  <c r="H217" i="7"/>
  <c r="H218" i="7"/>
  <c r="H219" i="7"/>
  <c r="H220" i="7"/>
  <c r="H221" i="7"/>
  <c r="H222" i="7"/>
  <c r="H223" i="7"/>
  <c r="H224" i="7"/>
  <c r="H225" i="7"/>
  <c r="H226" i="7"/>
  <c r="H227" i="7"/>
  <c r="H228" i="7"/>
  <c r="H229" i="7"/>
  <c r="H230" i="7"/>
  <c r="H231" i="7"/>
  <c r="H232" i="7"/>
  <c r="H233" i="7"/>
  <c r="H234" i="7"/>
  <c r="H235" i="7"/>
  <c r="H236" i="7"/>
  <c r="H237" i="7"/>
  <c r="H238" i="7"/>
  <c r="H239" i="7"/>
  <c r="H240" i="7"/>
  <c r="H241" i="7"/>
  <c r="H242" i="7"/>
  <c r="H243" i="7"/>
  <c r="H244" i="7"/>
  <c r="H245" i="7"/>
  <c r="H246" i="7"/>
  <c r="H247" i="7"/>
  <c r="H248" i="7"/>
  <c r="H249" i="7"/>
  <c r="H250" i="7"/>
  <c r="H251" i="7"/>
  <c r="H252" i="7"/>
  <c r="H253" i="7"/>
  <c r="H254" i="7"/>
  <c r="H255" i="7"/>
  <c r="H256" i="7"/>
  <c r="H257" i="7"/>
  <c r="H258" i="7"/>
  <c r="H259" i="7"/>
  <c r="H260" i="7"/>
  <c r="H261" i="7"/>
  <c r="H262" i="7"/>
  <c r="H263" i="7"/>
  <c r="H264" i="7"/>
  <c r="H265" i="7"/>
  <c r="H266" i="7"/>
  <c r="H267" i="7"/>
  <c r="H268" i="7"/>
  <c r="H269" i="7"/>
  <c r="H270" i="7"/>
  <c r="H271" i="7"/>
  <c r="H272" i="7"/>
  <c r="H273" i="7"/>
  <c r="H274" i="7"/>
  <c r="H275" i="7"/>
  <c r="H276" i="7"/>
  <c r="H277" i="7"/>
  <c r="H278" i="7"/>
  <c r="H279" i="7"/>
  <c r="H280" i="7"/>
  <c r="H281" i="7"/>
  <c r="H282" i="7"/>
  <c r="H283" i="7"/>
  <c r="H284" i="7"/>
  <c r="H285" i="7"/>
  <c r="H286" i="7"/>
  <c r="H287" i="7"/>
  <c r="H288" i="7"/>
  <c r="H289" i="7"/>
  <c r="H290" i="7"/>
  <c r="H291" i="7"/>
  <c r="H292" i="7"/>
  <c r="H293" i="7"/>
  <c r="H294" i="7"/>
  <c r="H295" i="7"/>
  <c r="H296" i="7"/>
  <c r="H297" i="7"/>
  <c r="H298" i="7"/>
  <c r="H299" i="7"/>
  <c r="H300" i="7"/>
  <c r="H301" i="7"/>
  <c r="H302" i="7"/>
  <c r="H303" i="7"/>
  <c r="H304" i="7"/>
  <c r="H305" i="7"/>
  <c r="H306" i="7"/>
  <c r="H307" i="7"/>
  <c r="H308" i="7"/>
  <c r="H309" i="7"/>
  <c r="H310" i="7"/>
  <c r="H311" i="7"/>
  <c r="H312" i="7"/>
  <c r="H313" i="7"/>
  <c r="H314" i="7"/>
  <c r="H315" i="7"/>
  <c r="H316" i="7"/>
  <c r="H317" i="7"/>
  <c r="H318" i="7"/>
  <c r="H319" i="7"/>
  <c r="H320" i="7"/>
  <c r="H321" i="7"/>
  <c r="H322" i="7"/>
  <c r="H323" i="7"/>
  <c r="H324" i="7"/>
  <c r="H325" i="7"/>
  <c r="H326" i="7"/>
  <c r="H327" i="7"/>
  <c r="H328" i="7"/>
  <c r="H329" i="7"/>
  <c r="H330" i="7"/>
  <c r="H331" i="7"/>
  <c r="H332" i="7"/>
  <c r="H333" i="7"/>
  <c r="H334" i="7"/>
  <c r="H335" i="7"/>
  <c r="H336" i="7"/>
  <c r="H337" i="7"/>
  <c r="H338" i="7"/>
  <c r="H339" i="7"/>
  <c r="H340" i="7"/>
  <c r="H341" i="7"/>
  <c r="H342" i="7"/>
  <c r="H343" i="7"/>
  <c r="H344" i="7"/>
  <c r="H345" i="7"/>
  <c r="H346" i="7"/>
  <c r="H347" i="7"/>
  <c r="H348" i="7"/>
  <c r="H349" i="7"/>
  <c r="H350" i="7"/>
  <c r="H351" i="7"/>
  <c r="H352" i="7"/>
  <c r="H353" i="7"/>
  <c r="H354" i="7"/>
  <c r="H355" i="7"/>
  <c r="H356" i="7"/>
  <c r="H357" i="7"/>
  <c r="H358" i="7"/>
  <c r="H359" i="7"/>
  <c r="H360" i="7"/>
  <c r="H361" i="7"/>
  <c r="H362" i="7"/>
  <c r="H363" i="7"/>
  <c r="H364" i="7"/>
  <c r="H365" i="7"/>
  <c r="H366" i="7"/>
  <c r="H367" i="7"/>
  <c r="H368" i="7"/>
  <c r="H369" i="7"/>
  <c r="H370" i="7"/>
  <c r="H371" i="7"/>
  <c r="H372" i="7"/>
  <c r="H373" i="7"/>
  <c r="H374" i="7"/>
  <c r="H375" i="7"/>
  <c r="H376" i="7"/>
  <c r="H377" i="7"/>
  <c r="H378" i="7"/>
  <c r="H379" i="7"/>
  <c r="H380" i="7"/>
  <c r="H381" i="7"/>
  <c r="H382" i="7"/>
  <c r="H383" i="7"/>
  <c r="H384" i="7"/>
  <c r="H385" i="7"/>
  <c r="H386" i="7"/>
  <c r="H387" i="7"/>
  <c r="H388" i="7"/>
  <c r="H389" i="7"/>
  <c r="H390" i="7"/>
  <c r="H391" i="7"/>
  <c r="H392" i="7"/>
  <c r="H393" i="7"/>
  <c r="H394" i="7"/>
  <c r="H395" i="7"/>
  <c r="H396" i="7"/>
  <c r="H397" i="7"/>
  <c r="H398" i="7"/>
  <c r="H399" i="7"/>
  <c r="H400" i="7"/>
  <c r="H401" i="7"/>
  <c r="H402" i="7"/>
  <c r="H403" i="7"/>
  <c r="H404" i="7"/>
  <c r="H405" i="7"/>
  <c r="H406" i="7"/>
  <c r="H407" i="7"/>
  <c r="H408" i="7"/>
  <c r="H409" i="7"/>
  <c r="H410" i="7"/>
  <c r="H411" i="7"/>
  <c r="H412" i="7"/>
  <c r="H413" i="7"/>
  <c r="H414" i="7"/>
  <c r="H415" i="7"/>
  <c r="H416" i="7"/>
  <c r="H417" i="7"/>
  <c r="H418" i="7"/>
  <c r="H419" i="7"/>
  <c r="H420" i="7"/>
  <c r="H421" i="7"/>
  <c r="H422" i="7"/>
  <c r="H423" i="7"/>
  <c r="H424" i="7"/>
  <c r="H425" i="7"/>
  <c r="H426" i="7"/>
  <c r="H427" i="7"/>
  <c r="H428" i="7"/>
  <c r="H429" i="7"/>
  <c r="H430" i="7"/>
  <c r="H431" i="7"/>
  <c r="H432" i="7"/>
  <c r="H433" i="7"/>
  <c r="H434" i="7"/>
  <c r="H435" i="7"/>
  <c r="H436" i="7"/>
  <c r="H437" i="7"/>
  <c r="H438" i="7"/>
  <c r="H439" i="7"/>
  <c r="H440" i="7"/>
  <c r="H441" i="7"/>
  <c r="H442" i="7"/>
  <c r="H443" i="7"/>
  <c r="H444" i="7"/>
  <c r="H445" i="7"/>
  <c r="H446" i="7"/>
  <c r="H447" i="7"/>
  <c r="H448" i="7"/>
  <c r="H449" i="7"/>
  <c r="H450" i="7"/>
  <c r="H451" i="7"/>
  <c r="H452" i="7"/>
  <c r="H453" i="7"/>
  <c r="H454" i="7"/>
  <c r="H455" i="7"/>
  <c r="H456" i="7"/>
  <c r="H457" i="7"/>
  <c r="H458" i="7"/>
  <c r="H459" i="7"/>
  <c r="H460" i="7"/>
  <c r="H461" i="7"/>
  <c r="H462" i="7"/>
  <c r="H463" i="7"/>
  <c r="H464" i="7"/>
  <c r="H465" i="7"/>
  <c r="H466" i="7"/>
  <c r="H467" i="7"/>
  <c r="H468" i="7"/>
  <c r="H469" i="7"/>
  <c r="H470" i="7"/>
  <c r="H471" i="7"/>
  <c r="H472" i="7"/>
  <c r="H473" i="7"/>
  <c r="H474" i="7"/>
  <c r="H475" i="7"/>
  <c r="H476" i="7"/>
  <c r="H477" i="7"/>
  <c r="H478" i="7"/>
  <c r="H479" i="7"/>
  <c r="H480" i="7"/>
  <c r="H481" i="7"/>
  <c r="H482" i="7"/>
  <c r="H483" i="7"/>
  <c r="H484" i="7"/>
  <c r="H485" i="7"/>
  <c r="H486" i="7"/>
  <c r="H487" i="7"/>
  <c r="H488" i="7"/>
  <c r="H489" i="7"/>
  <c r="H490" i="7"/>
  <c r="H491" i="7"/>
  <c r="H492" i="7"/>
  <c r="H493" i="7"/>
  <c r="H494" i="7"/>
  <c r="H495" i="7"/>
  <c r="H496" i="7"/>
  <c r="H497" i="7"/>
  <c r="H498" i="7"/>
  <c r="H499" i="7"/>
  <c r="H500" i="7"/>
  <c r="H501" i="7"/>
  <c r="H502" i="7"/>
  <c r="H503" i="7"/>
  <c r="H504" i="7"/>
  <c r="H505" i="7"/>
  <c r="H506" i="7"/>
  <c r="H507" i="7"/>
  <c r="H508" i="7"/>
  <c r="H509" i="7"/>
  <c r="H510" i="7"/>
  <c r="H511" i="7"/>
  <c r="H512" i="7"/>
  <c r="H513" i="7"/>
  <c r="H514" i="7"/>
  <c r="H515" i="7"/>
  <c r="H516" i="7"/>
  <c r="H517" i="7"/>
  <c r="H518" i="7"/>
  <c r="H519" i="7"/>
  <c r="H520" i="7"/>
  <c r="H521" i="7"/>
  <c r="H522" i="7"/>
  <c r="H523" i="7"/>
  <c r="H524" i="7"/>
  <c r="H525" i="7"/>
  <c r="H526" i="7"/>
  <c r="H527" i="7"/>
  <c r="H528" i="7"/>
  <c r="H529" i="7"/>
  <c r="H530" i="7"/>
  <c r="H531" i="7"/>
  <c r="H532" i="7"/>
  <c r="H533" i="7"/>
  <c r="H534" i="7"/>
  <c r="H535" i="7"/>
  <c r="H536" i="7"/>
  <c r="H537" i="7"/>
  <c r="H538" i="7"/>
  <c r="H539" i="7"/>
  <c r="H540" i="7"/>
  <c r="H541" i="7"/>
  <c r="H542" i="7"/>
  <c r="H543" i="7"/>
  <c r="H544" i="7"/>
  <c r="H545" i="7"/>
  <c r="H546" i="7"/>
  <c r="H547" i="7"/>
  <c r="H548" i="7"/>
  <c r="H549" i="7"/>
  <c r="H550" i="7"/>
  <c r="H551" i="7"/>
  <c r="H552" i="7"/>
  <c r="H553" i="7"/>
  <c r="H554" i="7"/>
  <c r="H555" i="7"/>
  <c r="H556" i="7"/>
  <c r="H557" i="7"/>
  <c r="H558" i="7"/>
  <c r="H559" i="7"/>
  <c r="H560" i="7"/>
  <c r="H561" i="7"/>
  <c r="H562" i="7"/>
  <c r="H563" i="7"/>
  <c r="H564" i="7"/>
  <c r="H565" i="7"/>
  <c r="H566" i="7"/>
  <c r="H567" i="7"/>
  <c r="H568" i="7"/>
  <c r="H569" i="7"/>
  <c r="H570" i="7"/>
  <c r="H571" i="7"/>
  <c r="H572" i="7"/>
  <c r="H573" i="7"/>
  <c r="H574" i="7"/>
  <c r="H575" i="7"/>
  <c r="H576" i="7"/>
  <c r="H577" i="7"/>
  <c r="H578" i="7"/>
  <c r="H579" i="7"/>
  <c r="H580" i="7"/>
  <c r="H581" i="7"/>
  <c r="H582" i="7"/>
  <c r="H583" i="7"/>
  <c r="H584" i="7"/>
  <c r="H585" i="7"/>
  <c r="H586" i="7"/>
  <c r="H587" i="7"/>
  <c r="H588" i="7"/>
  <c r="H589" i="7"/>
  <c r="H590" i="7"/>
  <c r="H591" i="7"/>
  <c r="H592" i="7"/>
  <c r="H593" i="7"/>
  <c r="H594" i="7"/>
  <c r="H595" i="7"/>
  <c r="H2" i="7"/>
  <c r="D595" i="7"/>
  <c r="D594" i="7"/>
  <c r="D593" i="7"/>
  <c r="D592" i="7"/>
  <c r="D586" i="7" l="1"/>
  <c r="D585" i="7"/>
  <c r="D584" i="7"/>
  <c r="D583" i="7"/>
  <c r="D577" i="7" l="1"/>
  <c r="D576" i="7"/>
  <c r="D575" i="7"/>
  <c r="D574" i="7"/>
  <c r="D568" i="7" l="1"/>
  <c r="D567" i="7"/>
  <c r="D566" i="7"/>
  <c r="D559" i="7" l="1"/>
  <c r="D558" i="7"/>
  <c r="D557" i="7"/>
  <c r="D556" i="7"/>
  <c r="D555" i="7"/>
  <c r="D552" i="7"/>
  <c r="D549" i="7" l="1"/>
  <c r="D548" i="7"/>
  <c r="D541" i="7" l="1"/>
  <c r="D540" i="7"/>
  <c r="D539" i="7"/>
  <c r="D538" i="7"/>
  <c r="D532" i="7" l="1"/>
  <c r="D531" i="7"/>
  <c r="D530" i="7"/>
  <c r="D529" i="7"/>
  <c r="D528" i="7"/>
  <c r="D523" i="7" l="1"/>
  <c r="D522" i="7"/>
  <c r="D521" i="7"/>
  <c r="D520" i="7"/>
  <c r="D519" i="7"/>
  <c r="D514" i="7" l="1"/>
  <c r="D513" i="7"/>
  <c r="D512" i="7"/>
  <c r="D504" i="7" l="1"/>
  <c r="D503" i="7"/>
  <c r="D502" i="7"/>
  <c r="D501" i="7"/>
  <c r="D487" i="7" l="1"/>
  <c r="D486" i="7"/>
  <c r="D485" i="7"/>
  <c r="D484" i="7"/>
  <c r="D483" i="7"/>
  <c r="D482" i="7"/>
  <c r="D480" i="7"/>
  <c r="D478" i="7" l="1"/>
  <c r="D477" i="7"/>
  <c r="D476" i="7"/>
  <c r="D475" i="7"/>
  <c r="D474" i="7"/>
  <c r="D471" i="7"/>
  <c r="D469" i="7" l="1"/>
  <c r="D468" i="7"/>
  <c r="D467" i="7"/>
  <c r="D453" i="7" l="1"/>
  <c r="D442" i="7" l="1"/>
  <c r="D441" i="7"/>
  <c r="D439" i="7"/>
  <c r="D415" i="7" l="1"/>
  <c r="D414" i="7"/>
  <c r="D413" i="7"/>
  <c r="D412" i="7"/>
  <c r="D411" i="7"/>
  <c r="D406" i="7" l="1"/>
  <c r="D405" i="7"/>
  <c r="D404" i="7"/>
  <c r="D403" i="7"/>
  <c r="D402" i="7"/>
  <c r="D397" i="7" l="1"/>
  <c r="D396" i="7"/>
  <c r="D395" i="7"/>
  <c r="D394" i="7"/>
  <c r="D388" i="7" l="1"/>
  <c r="D387" i="7"/>
  <c r="D386" i="7"/>
  <c r="D384" i="7"/>
  <c r="D383" i="7"/>
  <c r="D379" i="7" l="1"/>
  <c r="D378" i="7"/>
  <c r="D377" i="7"/>
  <c r="D376" i="7"/>
  <c r="D375" i="7"/>
  <c r="D361" i="7" l="1"/>
  <c r="D360" i="7"/>
  <c r="D359" i="7"/>
  <c r="D358" i="7"/>
  <c r="D357" i="7"/>
  <c r="D356" i="7"/>
  <c r="D354" i="7"/>
  <c r="D352" i="7" l="1"/>
  <c r="D351" i="7"/>
  <c r="D350" i="7"/>
  <c r="D349" i="7"/>
  <c r="D348" i="7"/>
  <c r="D345" i="7"/>
  <c r="D343" i="7" l="1"/>
  <c r="D342" i="7"/>
  <c r="D341" i="7"/>
  <c r="D339" i="7"/>
  <c r="D334" i="7" l="1"/>
  <c r="D333" i="7"/>
  <c r="D332" i="7"/>
  <c r="D331" i="7"/>
  <c r="D330" i="7"/>
  <c r="D325" i="7" l="1"/>
  <c r="D324" i="7"/>
  <c r="D323" i="7"/>
  <c r="D322" i="7"/>
  <c r="D316" i="7" l="1"/>
  <c r="D315" i="7"/>
  <c r="D314" i="7"/>
  <c r="D313" i="7"/>
  <c r="D312" i="7"/>
  <c r="D307" i="7" l="1"/>
  <c r="D306" i="7"/>
  <c r="D305" i="7"/>
  <c r="D304" i="7"/>
  <c r="D303" i="7"/>
  <c r="D298" i="7" l="1"/>
  <c r="D297" i="7"/>
  <c r="D296" i="7"/>
  <c r="D295" i="7"/>
  <c r="D294" i="7"/>
  <c r="D289" i="7" l="1"/>
  <c r="D288" i="7"/>
  <c r="D287" i="7"/>
  <c r="D286" i="7"/>
  <c r="D285" i="7"/>
  <c r="D280" i="7" l="1"/>
  <c r="D279" i="7"/>
  <c r="D278" i="7"/>
  <c r="D277" i="7"/>
  <c r="D271" i="7" l="1"/>
  <c r="D270" i="7"/>
  <c r="D269" i="7"/>
  <c r="D268" i="7"/>
  <c r="D262" i="7" l="1"/>
  <c r="D261" i="7"/>
  <c r="D260" i="7"/>
  <c r="D253" i="7" l="1"/>
  <c r="D252" i="7"/>
  <c r="D251" i="7"/>
  <c r="D250" i="7"/>
  <c r="D249" i="7"/>
  <c r="D244" i="7" l="1"/>
  <c r="D243" i="7"/>
  <c r="D242" i="7"/>
  <c r="D241" i="7"/>
  <c r="D235" i="7" l="1"/>
  <c r="D233" i="7"/>
  <c r="D232" i="7"/>
  <c r="D226" i="7" l="1"/>
  <c r="D225" i="7"/>
  <c r="D224" i="7"/>
  <c r="D223" i="7"/>
  <c r="D222" i="7"/>
  <c r="D208" i="7" l="1"/>
  <c r="D207" i="7"/>
  <c r="D206" i="7"/>
  <c r="D198" i="7" l="1"/>
  <c r="D190" i="7" l="1"/>
  <c r="D189" i="7"/>
  <c r="D188" i="7"/>
  <c r="D187" i="7"/>
  <c r="D186" i="7"/>
  <c r="D181" i="7" l="1"/>
  <c r="D180" i="7"/>
  <c r="D179" i="7"/>
  <c r="D178" i="7"/>
  <c r="D177" i="7"/>
  <c r="D176" i="7"/>
  <c r="D174" i="7"/>
  <c r="D172" i="7" l="1"/>
  <c r="D171" i="7"/>
  <c r="D170" i="7"/>
  <c r="D169" i="7"/>
  <c r="D168" i="7"/>
  <c r="D163" i="7" l="1"/>
  <c r="D162" i="7"/>
  <c r="D161" i="7"/>
  <c r="D160" i="7"/>
  <c r="D154" i="7" l="1"/>
  <c r="D153" i="7"/>
  <c r="D145" i="7" l="1"/>
  <c r="D144" i="7"/>
  <c r="D143" i="7"/>
  <c r="D142" i="7"/>
  <c r="D141" i="7"/>
  <c r="D136" i="7" l="1"/>
  <c r="D135" i="7"/>
  <c r="D127" i="7" l="1"/>
  <c r="D126" i="7"/>
  <c r="D125" i="7"/>
  <c r="D124" i="7"/>
  <c r="D123" i="7"/>
  <c r="D118" i="7" l="1"/>
  <c r="D117" i="7"/>
  <c r="D116" i="7"/>
  <c r="D115" i="7"/>
  <c r="D114" i="7"/>
  <c r="D111" i="7"/>
  <c r="D109" i="7" l="1"/>
  <c r="D108" i="7"/>
  <c r="D107" i="7"/>
  <c r="D106" i="7"/>
  <c r="D105" i="7"/>
  <c r="D102" i="7"/>
  <c r="D91" i="7" l="1"/>
  <c r="D90" i="7"/>
  <c r="D89" i="7"/>
  <c r="D88" i="7"/>
  <c r="D87" i="7"/>
  <c r="D82" i="7" l="1"/>
  <c r="D81" i="7"/>
  <c r="D80" i="7"/>
  <c r="D79" i="7"/>
  <c r="D73" i="7" l="1"/>
  <c r="D72" i="7"/>
  <c r="D71" i="7"/>
  <c r="D70" i="7"/>
  <c r="D64" i="7" l="1"/>
  <c r="D63" i="7"/>
  <c r="D55" i="7" l="1"/>
  <c r="D54" i="7"/>
  <c r="D53" i="7"/>
  <c r="D52" i="7" l="1"/>
  <c r="D51" i="7"/>
  <c r="D46" i="7" l="1"/>
  <c r="D45" i="7"/>
  <c r="D37" i="7" l="1"/>
  <c r="D36" i="7"/>
  <c r="D35" i="7"/>
  <c r="D34" i="7"/>
  <c r="D33" i="7"/>
  <c r="D28" i="7" l="1"/>
  <c r="D27" i="7"/>
  <c r="D26" i="7"/>
  <c r="D25" i="7"/>
  <c r="D19" i="7" l="1"/>
  <c r="D18" i="7"/>
  <c r="D17" i="7"/>
  <c r="D16" i="7"/>
  <c r="D15" i="7"/>
  <c r="D10" i="7" l="1"/>
  <c r="D9" i="7"/>
  <c r="D7" i="7"/>
  <c r="D8" i="7"/>
  <c r="D6" i="7"/>
  <c r="F592" i="7" l="1"/>
  <c r="F557" i="7"/>
  <c r="F556" i="7"/>
  <c r="F554" i="7"/>
  <c r="F551" i="7"/>
  <c r="F535" i="7"/>
  <c r="F526" i="7"/>
  <c r="F485" i="7"/>
  <c r="F484" i="7"/>
  <c r="F481" i="7"/>
  <c r="F479" i="7"/>
  <c r="F412" i="7"/>
  <c r="F410" i="7"/>
  <c r="F409" i="7"/>
  <c r="F386" i="7"/>
  <c r="F382" i="7"/>
  <c r="F359" i="7"/>
  <c r="F358" i="7"/>
  <c r="F356" i="7"/>
  <c r="F355" i="7"/>
  <c r="F353" i="7"/>
  <c r="F345" i="7"/>
  <c r="F223" i="7"/>
  <c r="F184" i="7"/>
  <c r="F175" i="7"/>
  <c r="F124" i="7"/>
  <c r="F3" i="7"/>
  <c r="F4" i="7"/>
  <c r="F5" i="7"/>
  <c r="F6" i="7"/>
  <c r="F8" i="7"/>
  <c r="F9" i="7"/>
  <c r="F10" i="7"/>
  <c r="F11" i="7"/>
  <c r="F12" i="7"/>
  <c r="F13" i="7"/>
  <c r="F14" i="7"/>
  <c r="F15" i="7"/>
  <c r="F16" i="7"/>
  <c r="F17" i="7"/>
  <c r="F18" i="7"/>
  <c r="F19" i="7"/>
  <c r="F20" i="7"/>
  <c r="F21" i="7"/>
  <c r="F22" i="7"/>
  <c r="F23" i="7"/>
  <c r="F24" i="7"/>
  <c r="F26" i="7"/>
  <c r="F27" i="7"/>
  <c r="F28" i="7"/>
  <c r="F29" i="7"/>
  <c r="F30" i="7"/>
  <c r="F31" i="7"/>
  <c r="F33" i="7"/>
  <c r="F34" i="7"/>
  <c r="F35" i="7"/>
  <c r="F36" i="7"/>
  <c r="F37" i="7"/>
  <c r="F38" i="7"/>
  <c r="F39" i="7"/>
  <c r="F40" i="7"/>
  <c r="F41" i="7"/>
  <c r="F42" i="7"/>
  <c r="F43" i="7"/>
  <c r="F44" i="7"/>
  <c r="F45" i="7"/>
  <c r="F46" i="7"/>
  <c r="F47" i="7"/>
  <c r="F48" i="7"/>
  <c r="F54" i="7"/>
  <c r="F55" i="7"/>
  <c r="F56" i="7"/>
  <c r="F57" i="7"/>
  <c r="F58" i="7"/>
  <c r="F59" i="7"/>
  <c r="F60" i="7"/>
  <c r="F61" i="7"/>
  <c r="F62" i="7"/>
  <c r="F63" i="7"/>
  <c r="F64" i="7"/>
  <c r="F65" i="7"/>
  <c r="F66" i="7"/>
  <c r="F69" i="7"/>
  <c r="F70" i="7"/>
  <c r="F71" i="7"/>
  <c r="F72" i="7"/>
  <c r="F73" i="7"/>
  <c r="F74" i="7"/>
  <c r="F75" i="7"/>
  <c r="F76" i="7"/>
  <c r="F78" i="7"/>
  <c r="F79" i="7"/>
  <c r="F80" i="7"/>
  <c r="F81" i="7"/>
  <c r="F82" i="7"/>
  <c r="F84" i="7"/>
  <c r="F90" i="7"/>
  <c r="F91" i="7"/>
  <c r="F92" i="7"/>
  <c r="F93" i="7"/>
  <c r="F94" i="7"/>
  <c r="F95" i="7"/>
  <c r="F96" i="7"/>
  <c r="F97" i="7"/>
  <c r="F98" i="7"/>
  <c r="F99" i="7"/>
  <c r="F100" i="7"/>
  <c r="F101" i="7"/>
  <c r="F105" i="7"/>
  <c r="F108" i="7"/>
  <c r="F109" i="7"/>
  <c r="F110" i="7"/>
  <c r="F114" i="7"/>
  <c r="F117" i="7"/>
  <c r="F118" i="7"/>
  <c r="F119" i="7"/>
  <c r="F120" i="7"/>
  <c r="F123" i="7"/>
  <c r="F126" i="7"/>
  <c r="F127" i="7"/>
  <c r="F128" i="7"/>
  <c r="F129" i="7"/>
  <c r="F130" i="7"/>
  <c r="F131" i="7"/>
  <c r="F132" i="7"/>
  <c r="F133" i="7"/>
  <c r="F134" i="7"/>
  <c r="F135" i="7"/>
  <c r="F136" i="7"/>
  <c r="F137" i="7"/>
  <c r="F138" i="7"/>
  <c r="F139" i="7"/>
  <c r="F140" i="7"/>
  <c r="F141" i="7"/>
  <c r="F143" i="7"/>
  <c r="F144" i="7"/>
  <c r="F145" i="7"/>
  <c r="F146" i="7"/>
  <c r="F147" i="7"/>
  <c r="F148" i="7"/>
  <c r="F149" i="7"/>
  <c r="F150" i="7"/>
  <c r="F151" i="7"/>
  <c r="F152" i="7"/>
  <c r="F153" i="7"/>
  <c r="F154" i="7"/>
  <c r="F158" i="7"/>
  <c r="F159" i="7"/>
  <c r="F160" i="7"/>
  <c r="F161" i="7"/>
  <c r="F162" i="7"/>
  <c r="F163" i="7"/>
  <c r="F164" i="7"/>
  <c r="F165" i="7"/>
  <c r="F166" i="7"/>
  <c r="F168" i="7"/>
  <c r="F170" i="7"/>
  <c r="F171" i="7"/>
  <c r="F172" i="7"/>
  <c r="F177" i="7"/>
  <c r="F179" i="7"/>
  <c r="F180" i="7"/>
  <c r="F181" i="7"/>
  <c r="F182" i="7"/>
  <c r="F183" i="7"/>
  <c r="F186" i="7"/>
  <c r="F189" i="7"/>
  <c r="F190" i="7"/>
  <c r="F191" i="7"/>
  <c r="F192" i="7"/>
  <c r="F193" i="7"/>
  <c r="F194" i="7"/>
  <c r="F195" i="7"/>
  <c r="F196" i="7"/>
  <c r="F197" i="7"/>
  <c r="F198" i="7"/>
  <c r="F199" i="7"/>
  <c r="F200" i="7"/>
  <c r="F201" i="7"/>
  <c r="F202" i="7"/>
  <c r="F203" i="7"/>
  <c r="F204" i="7"/>
  <c r="F205" i="7"/>
  <c r="F206" i="7"/>
  <c r="F207" i="7"/>
  <c r="F208" i="7"/>
  <c r="F209" i="7"/>
  <c r="F210" i="7"/>
  <c r="F211" i="7"/>
  <c r="F212" i="7"/>
  <c r="F213" i="7"/>
  <c r="F214" i="7"/>
  <c r="F215" i="7"/>
  <c r="F216" i="7"/>
  <c r="F217" i="7"/>
  <c r="F222" i="7"/>
  <c r="F225" i="7"/>
  <c r="F226" i="7"/>
  <c r="F227" i="7"/>
  <c r="F228" i="7"/>
  <c r="F232" i="7"/>
  <c r="F233" i="7"/>
  <c r="F234" i="7"/>
  <c r="F235" i="7"/>
  <c r="F236" i="7"/>
  <c r="F237" i="7"/>
  <c r="F238" i="7"/>
  <c r="F239" i="7"/>
  <c r="F240" i="7"/>
  <c r="F241" i="7"/>
  <c r="F242" i="7"/>
  <c r="F243" i="7"/>
  <c r="F244" i="7"/>
  <c r="F245" i="7"/>
  <c r="F247" i="7"/>
  <c r="F248" i="7"/>
  <c r="F249" i="7"/>
  <c r="F250" i="7"/>
  <c r="F251" i="7"/>
  <c r="F252" i="7"/>
  <c r="F253" i="7"/>
  <c r="F254" i="7"/>
  <c r="F255" i="7"/>
  <c r="F256" i="7"/>
  <c r="F257" i="7"/>
  <c r="F258" i="7"/>
  <c r="F260" i="7"/>
  <c r="F261" i="7"/>
  <c r="F262" i="7"/>
  <c r="F263" i="7"/>
  <c r="F264" i="7"/>
  <c r="F266" i="7"/>
  <c r="F267" i="7"/>
  <c r="F268" i="7"/>
  <c r="F269" i="7"/>
  <c r="F270" i="7"/>
  <c r="F271" i="7"/>
  <c r="F272" i="7"/>
  <c r="F273" i="7"/>
  <c r="F274" i="7"/>
  <c r="F276" i="7"/>
  <c r="F277" i="7"/>
  <c r="F278" i="7"/>
  <c r="F279" i="7"/>
  <c r="F280" i="7"/>
  <c r="F281" i="7"/>
  <c r="F285" i="7"/>
  <c r="F287" i="7"/>
  <c r="F288" i="7"/>
  <c r="F289" i="7"/>
  <c r="F290" i="7"/>
  <c r="F291" i="7"/>
  <c r="F292" i="7"/>
  <c r="F293" i="7"/>
  <c r="F294" i="7"/>
  <c r="F295" i="7"/>
  <c r="F296" i="7"/>
  <c r="F297" i="7"/>
  <c r="F298" i="7"/>
  <c r="F299" i="7"/>
  <c r="F300" i="7"/>
  <c r="F301" i="7"/>
  <c r="F302" i="7"/>
  <c r="F303" i="7"/>
  <c r="F304" i="7"/>
  <c r="F305" i="7"/>
  <c r="F306" i="7"/>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6" i="7"/>
  <c r="F348" i="7"/>
  <c r="F349" i="7"/>
  <c r="F350" i="7"/>
  <c r="F351" i="7"/>
  <c r="F352" i="7"/>
  <c r="F354" i="7"/>
  <c r="F357" i="7"/>
  <c r="F360" i="7"/>
  <c r="F361" i="7"/>
  <c r="F362" i="7"/>
  <c r="F363" i="7"/>
  <c r="F364" i="7"/>
  <c r="F365" i="7"/>
  <c r="F366" i="7"/>
  <c r="F367" i="7"/>
  <c r="F368" i="7"/>
  <c r="F369" i="7"/>
  <c r="F370" i="7"/>
  <c r="F371" i="7"/>
  <c r="F372" i="7"/>
  <c r="F373" i="7"/>
  <c r="F375" i="7"/>
  <c r="F376" i="7"/>
  <c r="F377" i="7"/>
  <c r="F378" i="7"/>
  <c r="F379" i="7"/>
  <c r="F381" i="7"/>
  <c r="F387" i="7"/>
  <c r="F388" i="7"/>
  <c r="F389" i="7"/>
  <c r="F390" i="7"/>
  <c r="F391" i="7"/>
  <c r="F392" i="7"/>
  <c r="F393" i="7"/>
  <c r="F394" i="7"/>
  <c r="F395" i="7"/>
  <c r="F396" i="7"/>
  <c r="F397" i="7"/>
  <c r="F398" i="7"/>
  <c r="F399" i="7"/>
  <c r="F400" i="7"/>
  <c r="F401" i="7"/>
  <c r="F402" i="7"/>
  <c r="F403" i="7"/>
  <c r="F404" i="7"/>
  <c r="F405" i="7"/>
  <c r="F406" i="7"/>
  <c r="F407" i="7"/>
  <c r="F411" i="7"/>
  <c r="F414" i="7"/>
  <c r="F415" i="7"/>
  <c r="F416" i="7"/>
  <c r="F417"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5" i="7"/>
  <c r="F456" i="7"/>
  <c r="F457" i="7"/>
  <c r="F458" i="7"/>
  <c r="F459" i="7"/>
  <c r="F460" i="7"/>
  <c r="F461" i="7"/>
  <c r="F462" i="7"/>
  <c r="F463" i="7"/>
  <c r="F464" i="7"/>
  <c r="F465" i="7"/>
  <c r="F466" i="7"/>
  <c r="F467" i="7"/>
  <c r="F468" i="7"/>
  <c r="F469" i="7"/>
  <c r="F471" i="7"/>
  <c r="F474" i="7"/>
  <c r="F476" i="7"/>
  <c r="F477" i="7"/>
  <c r="F478" i="7"/>
  <c r="F483"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9" i="7"/>
  <c r="F520" i="7"/>
  <c r="F521" i="7"/>
  <c r="F522" i="7"/>
  <c r="F523" i="7"/>
  <c r="F524" i="7"/>
  <c r="F525" i="7"/>
  <c r="F528" i="7"/>
  <c r="F529" i="7"/>
  <c r="F531" i="7"/>
  <c r="F532" i="7"/>
  <c r="F533" i="7"/>
  <c r="F534" i="7"/>
  <c r="F537" i="7"/>
  <c r="F540" i="7"/>
  <c r="F541" i="7"/>
  <c r="F542" i="7"/>
  <c r="F543" i="7"/>
  <c r="F544" i="7"/>
  <c r="F545" i="7"/>
  <c r="F546" i="7"/>
  <c r="F547" i="7"/>
  <c r="F548" i="7"/>
  <c r="F549" i="7"/>
  <c r="F550" i="7"/>
  <c r="F552" i="7"/>
  <c r="F553" i="7"/>
  <c r="F558" i="7"/>
  <c r="F559" i="7"/>
  <c r="F560" i="7"/>
  <c r="F561" i="7"/>
  <c r="F562" i="7"/>
  <c r="F563" i="7"/>
  <c r="F564" i="7"/>
  <c r="F565" i="7"/>
  <c r="F566" i="7"/>
  <c r="F567" i="7"/>
  <c r="F568" i="7"/>
  <c r="F569" i="7"/>
  <c r="F570" i="7"/>
  <c r="F571" i="7"/>
  <c r="F572" i="7"/>
  <c r="F573" i="7"/>
  <c r="F575" i="7"/>
  <c r="F576" i="7"/>
  <c r="F577" i="7"/>
  <c r="F578" i="7"/>
  <c r="F579" i="7"/>
  <c r="F580" i="7"/>
  <c r="F582" i="7"/>
  <c r="F583" i="7"/>
  <c r="F585" i="7"/>
  <c r="F586" i="7"/>
  <c r="F588" i="7"/>
  <c r="F590" i="7"/>
  <c r="F591" i="7"/>
  <c r="F594" i="7"/>
  <c r="F595" i="7"/>
  <c r="F2" i="7"/>
  <c r="C11" i="8" l="1"/>
  <c r="C8" i="8"/>
  <c r="C7" i="8"/>
  <c r="C6" i="8"/>
  <c r="C5" i="8"/>
  <c r="C4" i="8"/>
  <c r="C3" i="8"/>
  <c r="C2" i="8"/>
  <c r="B10" i="8"/>
  <c r="D10" i="8" s="1"/>
  <c r="B9" i="8"/>
  <c r="D9" i="8" s="1"/>
  <c r="B8" i="8"/>
  <c r="D8" i="8" s="1"/>
  <c r="B7" i="8"/>
  <c r="D7" i="8" s="1"/>
  <c r="B6" i="8"/>
  <c r="D6" i="8" s="1"/>
  <c r="B5" i="8"/>
  <c r="D5" i="8" s="1"/>
  <c r="B4" i="8"/>
  <c r="D4" i="8" s="1"/>
  <c r="B3" i="8"/>
  <c r="D3" i="8" s="1"/>
  <c r="B2" i="8"/>
  <c r="B11" i="8" s="1"/>
  <c r="D2" i="8" l="1"/>
  <c r="D11" i="8" s="1"/>
  <c r="F3578" i="4"/>
  <c r="G3578" i="4"/>
  <c r="H3578" i="4"/>
  <c r="O4194" i="4" l="1"/>
  <c r="N4194" i="4"/>
  <c r="K4194" i="4"/>
  <c r="H4194" i="4"/>
  <c r="G4194" i="4"/>
  <c r="F4194" i="4"/>
  <c r="O4193" i="4"/>
  <c r="N4193" i="4"/>
  <c r="K4193" i="4"/>
  <c r="H4193" i="4"/>
  <c r="G4193" i="4"/>
  <c r="F4193" i="4"/>
  <c r="O4192" i="4"/>
  <c r="N4192" i="4"/>
  <c r="K4192" i="4"/>
  <c r="H4192" i="4"/>
  <c r="G4192" i="4"/>
  <c r="F4192" i="4"/>
  <c r="O4191" i="4"/>
  <c r="N4191" i="4"/>
  <c r="K4191" i="4"/>
  <c r="H4191" i="4"/>
  <c r="G4191" i="4"/>
  <c r="F4191" i="4"/>
  <c r="O4190" i="4"/>
  <c r="N4190" i="4"/>
  <c r="K4190" i="4"/>
  <c r="H4190" i="4"/>
  <c r="G4190" i="4"/>
  <c r="F4190" i="4"/>
  <c r="O4189" i="4"/>
  <c r="N4189" i="4"/>
  <c r="K4189" i="4"/>
  <c r="H4189" i="4"/>
  <c r="G4189" i="4"/>
  <c r="F4189" i="4"/>
  <c r="O4188" i="4"/>
  <c r="N4188" i="4"/>
  <c r="K4188" i="4"/>
  <c r="H4188" i="4"/>
  <c r="G4188" i="4"/>
  <c r="F4188" i="4"/>
  <c r="O4187" i="4"/>
  <c r="N4187" i="4"/>
  <c r="K4187" i="4"/>
  <c r="H4187" i="4"/>
  <c r="G4187" i="4"/>
  <c r="F4187" i="4"/>
  <c r="O4186" i="4"/>
  <c r="N4186" i="4"/>
  <c r="K4186" i="4"/>
  <c r="H4186" i="4"/>
  <c r="G4186" i="4"/>
  <c r="F4186" i="4"/>
  <c r="O4185" i="4"/>
  <c r="N4185" i="4"/>
  <c r="K4185" i="4"/>
  <c r="H4185" i="4"/>
  <c r="G4185" i="4"/>
  <c r="F4185" i="4"/>
  <c r="O4184" i="4"/>
  <c r="N4184" i="4"/>
  <c r="K4184" i="4"/>
  <c r="H4184" i="4"/>
  <c r="G4184" i="4"/>
  <c r="F4184" i="4"/>
  <c r="O4183" i="4"/>
  <c r="N4183" i="4"/>
  <c r="K4183" i="4"/>
  <c r="H4183" i="4"/>
  <c r="G4183" i="4"/>
  <c r="F4183" i="4"/>
  <c r="O4182" i="4"/>
  <c r="N4182" i="4"/>
  <c r="K4182" i="4"/>
  <c r="H4182" i="4"/>
  <c r="G4182" i="4"/>
  <c r="F4182" i="4"/>
  <c r="O4181" i="4"/>
  <c r="N4181" i="4"/>
  <c r="K4181" i="4"/>
  <c r="H4181" i="4"/>
  <c r="G4181" i="4"/>
  <c r="F4181" i="4"/>
  <c r="O4180" i="4"/>
  <c r="N4180" i="4"/>
  <c r="K4180" i="4"/>
  <c r="H4180" i="4"/>
  <c r="G4180" i="4"/>
  <c r="F4180" i="4"/>
  <c r="O4179" i="4"/>
  <c r="N4179" i="4"/>
  <c r="K4179" i="4"/>
  <c r="H4179" i="4"/>
  <c r="G4179" i="4"/>
  <c r="F4179" i="4"/>
  <c r="O4178" i="4"/>
  <c r="N4178" i="4"/>
  <c r="K4178" i="4"/>
  <c r="H4178" i="4"/>
  <c r="G4178" i="4"/>
  <c r="F4178" i="4"/>
  <c r="O4177" i="4"/>
  <c r="N4177" i="4"/>
  <c r="K4177" i="4"/>
  <c r="H4177" i="4"/>
  <c r="G4177" i="4"/>
  <c r="F4177" i="4"/>
  <c r="O4176" i="4"/>
  <c r="N4176" i="4"/>
  <c r="K4176" i="4"/>
  <c r="H4176" i="4"/>
  <c r="G4176" i="4"/>
  <c r="F4176" i="4"/>
  <c r="O4175" i="4"/>
  <c r="N4175" i="4"/>
  <c r="K4175" i="4"/>
  <c r="H4175" i="4"/>
  <c r="G4175" i="4"/>
  <c r="F4175" i="4"/>
  <c r="O4174" i="4"/>
  <c r="N4174" i="4"/>
  <c r="K4174" i="4"/>
  <c r="H4174" i="4"/>
  <c r="G4174" i="4"/>
  <c r="F4174" i="4"/>
  <c r="O4173" i="4"/>
  <c r="N4173" i="4"/>
  <c r="K4173" i="4"/>
  <c r="H4173" i="4"/>
  <c r="G4173" i="4"/>
  <c r="F4173" i="4"/>
  <c r="O4172" i="4"/>
  <c r="N4172" i="4"/>
  <c r="K4172" i="4"/>
  <c r="H4172" i="4"/>
  <c r="G4172" i="4"/>
  <c r="F4172" i="4"/>
  <c r="O4171" i="4"/>
  <c r="N4171" i="4"/>
  <c r="K4171" i="4"/>
  <c r="H4171" i="4"/>
  <c r="G4171" i="4"/>
  <c r="F4171" i="4"/>
  <c r="O4170" i="4"/>
  <c r="N4170" i="4"/>
  <c r="K4170" i="4"/>
  <c r="H4170" i="4"/>
  <c r="G4170" i="4"/>
  <c r="F4170" i="4"/>
  <c r="O4169" i="4"/>
  <c r="N4169" i="4"/>
  <c r="K4169" i="4"/>
  <c r="H4169" i="4"/>
  <c r="G4169" i="4"/>
  <c r="F4169" i="4"/>
  <c r="O4168" i="4"/>
  <c r="N4168" i="4"/>
  <c r="K4168" i="4"/>
  <c r="H4168" i="4"/>
  <c r="G4168" i="4"/>
  <c r="F4168" i="4"/>
  <c r="O4167" i="4"/>
  <c r="N4167" i="4"/>
  <c r="K4167" i="4"/>
  <c r="H4167" i="4"/>
  <c r="G4167" i="4"/>
  <c r="F4167" i="4"/>
  <c r="O4166" i="4"/>
  <c r="N4166" i="4"/>
  <c r="K4166" i="4"/>
  <c r="H4166" i="4"/>
  <c r="G4166" i="4"/>
  <c r="F4166" i="4"/>
  <c r="O4165" i="4"/>
  <c r="N4165" i="4"/>
  <c r="K4165" i="4"/>
  <c r="H4165" i="4"/>
  <c r="G4165" i="4"/>
  <c r="F4165" i="4"/>
  <c r="O4164" i="4"/>
  <c r="N4164" i="4"/>
  <c r="K4164" i="4"/>
  <c r="H4164" i="4"/>
  <c r="G4164" i="4"/>
  <c r="F4164" i="4"/>
  <c r="O4163" i="4"/>
  <c r="N4163" i="4"/>
  <c r="K4163" i="4"/>
  <c r="H4163" i="4"/>
  <c r="G4163" i="4"/>
  <c r="F4163" i="4"/>
  <c r="O4162" i="4"/>
  <c r="N4162" i="4"/>
  <c r="K4162" i="4"/>
  <c r="H4162" i="4"/>
  <c r="G4162" i="4"/>
  <c r="F4162" i="4"/>
  <c r="O4161" i="4"/>
  <c r="N4161" i="4"/>
  <c r="K4161" i="4"/>
  <c r="H4161" i="4"/>
  <c r="G4161" i="4"/>
  <c r="F4161" i="4"/>
  <c r="O4160" i="4"/>
  <c r="N4160" i="4"/>
  <c r="K4160" i="4"/>
  <c r="H4160" i="4"/>
  <c r="G4160" i="4"/>
  <c r="F4160" i="4"/>
  <c r="O4159" i="4"/>
  <c r="N4159" i="4"/>
  <c r="K4159" i="4"/>
  <c r="H4159" i="4"/>
  <c r="G4159" i="4"/>
  <c r="F4159" i="4"/>
  <c r="O4158" i="4"/>
  <c r="N4158" i="4"/>
  <c r="K4158" i="4"/>
  <c r="H4158" i="4"/>
  <c r="G4158" i="4"/>
  <c r="F4158" i="4"/>
  <c r="O4157" i="4"/>
  <c r="N4157" i="4"/>
  <c r="K4157" i="4"/>
  <c r="H4157" i="4"/>
  <c r="G4157" i="4"/>
  <c r="F4157" i="4"/>
  <c r="O4156" i="4"/>
  <c r="N4156" i="4"/>
  <c r="K4156" i="4"/>
  <c r="H4156" i="4"/>
  <c r="G4156" i="4"/>
  <c r="F4156" i="4"/>
  <c r="O4155" i="4"/>
  <c r="N4155" i="4"/>
  <c r="K4155" i="4"/>
  <c r="H4155" i="4"/>
  <c r="G4155" i="4"/>
  <c r="F4155" i="4"/>
  <c r="O4154" i="4"/>
  <c r="N4154" i="4"/>
  <c r="K4154" i="4"/>
  <c r="H4154" i="4"/>
  <c r="G4154" i="4"/>
  <c r="F4154" i="4"/>
  <c r="O4153" i="4"/>
  <c r="N4153" i="4"/>
  <c r="K4153" i="4"/>
  <c r="H4153" i="4"/>
  <c r="G4153" i="4"/>
  <c r="F4153" i="4"/>
  <c r="O4152" i="4"/>
  <c r="N4152" i="4"/>
  <c r="K4152" i="4"/>
  <c r="H4152" i="4"/>
  <c r="G4152" i="4"/>
  <c r="F4152" i="4"/>
  <c r="O4151" i="4"/>
  <c r="N4151" i="4"/>
  <c r="K4151" i="4"/>
  <c r="H4151" i="4"/>
  <c r="G4151" i="4"/>
  <c r="F4151" i="4"/>
  <c r="O4150" i="4"/>
  <c r="N4150" i="4"/>
  <c r="K4150" i="4"/>
  <c r="H4150" i="4"/>
  <c r="G4150" i="4"/>
  <c r="F4150" i="4"/>
  <c r="O4149" i="4"/>
  <c r="N4149" i="4"/>
  <c r="K4149" i="4"/>
  <c r="H4149" i="4"/>
  <c r="G4149" i="4"/>
  <c r="F4149" i="4"/>
  <c r="O4148" i="4"/>
  <c r="N4148" i="4"/>
  <c r="K4148" i="4"/>
  <c r="H4148" i="4"/>
  <c r="G4148" i="4"/>
  <c r="F4148" i="4"/>
  <c r="O4147" i="4"/>
  <c r="N4147" i="4"/>
  <c r="K4147" i="4"/>
  <c r="H4147" i="4"/>
  <c r="G4147" i="4"/>
  <c r="F4147" i="4"/>
  <c r="O4146" i="4"/>
  <c r="N4146" i="4"/>
  <c r="K4146" i="4"/>
  <c r="H4146" i="4"/>
  <c r="G4146" i="4"/>
  <c r="F4146" i="4"/>
  <c r="O4145" i="4"/>
  <c r="N4145" i="4"/>
  <c r="K4145" i="4"/>
  <c r="H4145" i="4"/>
  <c r="G4145" i="4"/>
  <c r="F4145" i="4"/>
  <c r="O4144" i="4"/>
  <c r="N4144" i="4"/>
  <c r="K4144" i="4"/>
  <c r="H4144" i="4"/>
  <c r="G4144" i="4"/>
  <c r="F4144" i="4"/>
  <c r="O4143" i="4"/>
  <c r="N4143" i="4"/>
  <c r="K4143" i="4"/>
  <c r="H4143" i="4"/>
  <c r="G4143" i="4"/>
  <c r="F4143" i="4"/>
  <c r="O4142" i="4"/>
  <c r="N4142" i="4"/>
  <c r="K4142" i="4"/>
  <c r="H4142" i="4"/>
  <c r="G4142" i="4"/>
  <c r="F4142" i="4"/>
  <c r="O4141" i="4"/>
  <c r="N4141" i="4"/>
  <c r="K4141" i="4"/>
  <c r="H4141" i="4"/>
  <c r="G4141" i="4"/>
  <c r="F4141" i="4"/>
  <c r="O4140" i="4"/>
  <c r="N4140" i="4"/>
  <c r="K4140" i="4"/>
  <c r="H4140" i="4"/>
  <c r="G4140" i="4"/>
  <c r="F4140" i="4"/>
  <c r="O4139" i="4"/>
  <c r="N4139" i="4"/>
  <c r="K4139" i="4"/>
  <c r="H4139" i="4"/>
  <c r="G4139" i="4"/>
  <c r="F4139" i="4"/>
  <c r="O4138" i="4"/>
  <c r="N4138" i="4"/>
  <c r="K4138" i="4"/>
  <c r="H4138" i="4"/>
  <c r="G4138" i="4"/>
  <c r="F4138" i="4"/>
  <c r="O4137" i="4"/>
  <c r="N4137" i="4"/>
  <c r="K4137" i="4"/>
  <c r="H4137" i="4"/>
  <c r="G4137" i="4"/>
  <c r="F4137" i="4"/>
  <c r="O4136" i="4"/>
  <c r="N4136" i="4"/>
  <c r="K4136" i="4"/>
  <c r="H4136" i="4"/>
  <c r="G4136" i="4"/>
  <c r="F4136" i="4"/>
  <c r="O4135" i="4"/>
  <c r="N4135" i="4"/>
  <c r="K4135" i="4"/>
  <c r="H4135" i="4"/>
  <c r="G4135" i="4"/>
  <c r="F4135" i="4"/>
  <c r="O4134" i="4"/>
  <c r="N4134" i="4"/>
  <c r="K4134" i="4"/>
  <c r="H4134" i="4"/>
  <c r="G4134" i="4"/>
  <c r="F4134" i="4"/>
  <c r="O4133" i="4"/>
  <c r="N4133" i="4"/>
  <c r="K4133" i="4"/>
  <c r="H4133" i="4"/>
  <c r="G4133" i="4"/>
  <c r="F4133" i="4"/>
  <c r="O4132" i="4"/>
  <c r="N4132" i="4"/>
  <c r="K4132" i="4"/>
  <c r="H4132" i="4"/>
  <c r="G4132" i="4"/>
  <c r="F4132" i="4"/>
  <c r="O4131" i="4"/>
  <c r="N4131" i="4"/>
  <c r="K4131" i="4"/>
  <c r="H4131" i="4"/>
  <c r="G4131" i="4"/>
  <c r="F4131" i="4"/>
  <c r="O4130" i="4"/>
  <c r="N4130" i="4"/>
  <c r="K4130" i="4"/>
  <c r="H4130" i="4"/>
  <c r="G4130" i="4"/>
  <c r="F4130" i="4"/>
  <c r="O4129" i="4"/>
  <c r="N4129" i="4"/>
  <c r="K4129" i="4"/>
  <c r="H4129" i="4"/>
  <c r="G4129" i="4"/>
  <c r="F4129" i="4"/>
  <c r="O4128" i="4"/>
  <c r="N4128" i="4"/>
  <c r="K4128" i="4"/>
  <c r="H4128" i="4"/>
  <c r="G4128" i="4"/>
  <c r="F4128" i="4"/>
  <c r="O4127" i="4"/>
  <c r="N4127" i="4"/>
  <c r="K4127" i="4"/>
  <c r="H4127" i="4"/>
  <c r="G4127" i="4"/>
  <c r="F4127" i="4"/>
  <c r="O4126" i="4"/>
  <c r="N4126" i="4"/>
  <c r="K4126" i="4"/>
  <c r="H4126" i="4"/>
  <c r="G4126" i="4"/>
  <c r="F4126" i="4"/>
  <c r="O4125" i="4"/>
  <c r="N4125" i="4"/>
  <c r="K4125" i="4"/>
  <c r="H4125" i="4"/>
  <c r="G4125" i="4"/>
  <c r="F4125" i="4"/>
  <c r="O4124" i="4"/>
  <c r="N4124" i="4"/>
  <c r="K4124" i="4"/>
  <c r="H4124" i="4"/>
  <c r="G4124" i="4"/>
  <c r="F4124" i="4"/>
  <c r="O4123" i="4"/>
  <c r="N4123" i="4"/>
  <c r="K4123" i="4"/>
  <c r="H4123" i="4"/>
  <c r="G4123" i="4"/>
  <c r="F4123" i="4"/>
  <c r="O4122" i="4"/>
  <c r="N4122" i="4"/>
  <c r="K4122" i="4"/>
  <c r="H4122" i="4"/>
  <c r="G4122" i="4"/>
  <c r="F4122" i="4"/>
  <c r="O4121" i="4"/>
  <c r="N4121" i="4"/>
  <c r="K4121" i="4"/>
  <c r="H4121" i="4"/>
  <c r="G4121" i="4"/>
  <c r="F4121" i="4"/>
  <c r="O4120" i="4"/>
  <c r="N4120" i="4"/>
  <c r="K4120" i="4"/>
  <c r="H4120" i="4"/>
  <c r="G4120" i="4"/>
  <c r="F4120" i="4"/>
  <c r="O4119" i="4"/>
  <c r="N4119" i="4"/>
  <c r="K4119" i="4"/>
  <c r="H4119" i="4"/>
  <c r="G4119" i="4"/>
  <c r="F4119" i="4"/>
  <c r="O4118" i="4"/>
  <c r="N4118" i="4"/>
  <c r="K4118" i="4"/>
  <c r="H4118" i="4"/>
  <c r="G4118" i="4"/>
  <c r="F4118" i="4"/>
  <c r="O4117" i="4"/>
  <c r="N4117" i="4"/>
  <c r="K4117" i="4"/>
  <c r="H4117" i="4"/>
  <c r="G4117" i="4"/>
  <c r="F4117" i="4"/>
  <c r="O4116" i="4"/>
  <c r="N4116" i="4"/>
  <c r="K4116" i="4"/>
  <c r="H4116" i="4"/>
  <c r="G4116" i="4"/>
  <c r="F4116" i="4"/>
  <c r="O4115" i="4"/>
  <c r="N4115" i="4"/>
  <c r="K4115" i="4"/>
  <c r="H4115" i="4"/>
  <c r="G4115" i="4"/>
  <c r="F4115" i="4"/>
  <c r="O4114" i="4"/>
  <c r="N4114" i="4"/>
  <c r="K4114" i="4"/>
  <c r="H4114" i="4"/>
  <c r="G4114" i="4"/>
  <c r="F4114" i="4"/>
  <c r="O4113" i="4"/>
  <c r="N4113" i="4"/>
  <c r="K4113" i="4"/>
  <c r="H4113" i="4"/>
  <c r="G4113" i="4"/>
  <c r="F4113" i="4"/>
  <c r="O4112" i="4"/>
  <c r="N4112" i="4"/>
  <c r="K4112" i="4"/>
  <c r="H4112" i="4"/>
  <c r="G4112" i="4"/>
  <c r="F4112" i="4"/>
  <c r="O4111" i="4"/>
  <c r="N4111" i="4"/>
  <c r="K4111" i="4"/>
  <c r="H4111" i="4"/>
  <c r="G4111" i="4"/>
  <c r="F4111" i="4"/>
  <c r="O4110" i="4"/>
  <c r="N4110" i="4"/>
  <c r="K4110" i="4"/>
  <c r="H4110" i="4"/>
  <c r="G4110" i="4"/>
  <c r="F4110" i="4"/>
  <c r="O4109" i="4"/>
  <c r="N4109" i="4"/>
  <c r="K4109" i="4"/>
  <c r="H4109" i="4"/>
  <c r="G4109" i="4"/>
  <c r="F4109" i="4"/>
  <c r="O4108" i="4"/>
  <c r="N4108" i="4"/>
  <c r="K4108" i="4"/>
  <c r="H4108" i="4"/>
  <c r="G4108" i="4"/>
  <c r="F4108" i="4"/>
  <c r="O4107" i="4"/>
  <c r="N4107" i="4"/>
  <c r="K4107" i="4"/>
  <c r="H4107" i="4"/>
  <c r="G4107" i="4"/>
  <c r="F4107" i="4"/>
  <c r="O4106" i="4"/>
  <c r="N4106" i="4"/>
  <c r="K4106" i="4"/>
  <c r="H4106" i="4"/>
  <c r="G4106" i="4"/>
  <c r="F4106" i="4"/>
  <c r="O4105" i="4"/>
  <c r="N4105" i="4"/>
  <c r="K4105" i="4"/>
  <c r="H4105" i="4"/>
  <c r="G4105" i="4"/>
  <c r="F4105" i="4"/>
  <c r="O4104" i="4"/>
  <c r="N4104" i="4"/>
  <c r="K4104" i="4"/>
  <c r="H4104" i="4"/>
  <c r="G4104" i="4"/>
  <c r="F4104" i="4"/>
  <c r="O4103" i="4"/>
  <c r="N4103" i="4"/>
  <c r="K4103" i="4"/>
  <c r="H4103" i="4"/>
  <c r="G4103" i="4"/>
  <c r="F4103" i="4"/>
  <c r="O4102" i="4"/>
  <c r="N4102" i="4"/>
  <c r="K4102" i="4"/>
  <c r="H4102" i="4"/>
  <c r="G4102" i="4"/>
  <c r="F4102" i="4"/>
  <c r="O4101" i="4"/>
  <c r="N4101" i="4"/>
  <c r="K4101" i="4"/>
  <c r="H4101" i="4"/>
  <c r="G4101" i="4"/>
  <c r="F4101" i="4"/>
  <c r="O4100" i="4"/>
  <c r="N4100" i="4"/>
  <c r="K4100" i="4"/>
  <c r="H4100" i="4"/>
  <c r="G4100" i="4"/>
  <c r="F4100" i="4"/>
  <c r="O4099" i="4"/>
  <c r="N4099" i="4"/>
  <c r="K4099" i="4"/>
  <c r="H4099" i="4"/>
  <c r="G4099" i="4"/>
  <c r="F4099" i="4"/>
  <c r="O4098" i="4"/>
  <c r="N4098" i="4"/>
  <c r="K4098" i="4"/>
  <c r="H4098" i="4"/>
  <c r="G4098" i="4"/>
  <c r="F4098" i="4"/>
  <c r="O4097" i="4"/>
  <c r="N4097" i="4"/>
  <c r="K4097" i="4"/>
  <c r="H4097" i="4"/>
  <c r="G4097" i="4"/>
  <c r="F4097" i="4"/>
  <c r="O4096" i="4"/>
  <c r="N4096" i="4"/>
  <c r="K4096" i="4"/>
  <c r="H4096" i="4"/>
  <c r="G4096" i="4"/>
  <c r="F4096" i="4"/>
  <c r="O4095" i="4"/>
  <c r="N4095" i="4"/>
  <c r="K4095" i="4"/>
  <c r="H4095" i="4"/>
  <c r="G4095" i="4"/>
  <c r="F4095" i="4"/>
  <c r="O4094" i="4"/>
  <c r="N4094" i="4"/>
  <c r="K4094" i="4"/>
  <c r="H4094" i="4"/>
  <c r="G4094" i="4"/>
  <c r="F4094" i="4"/>
  <c r="O4093" i="4"/>
  <c r="N4093" i="4"/>
  <c r="K4093" i="4"/>
  <c r="H4093" i="4"/>
  <c r="G4093" i="4"/>
  <c r="F4093" i="4"/>
  <c r="O4092" i="4"/>
  <c r="N4092" i="4"/>
  <c r="K4092" i="4"/>
  <c r="H4092" i="4"/>
  <c r="G4092" i="4"/>
  <c r="F4092" i="4"/>
  <c r="O4091" i="4"/>
  <c r="N4091" i="4"/>
  <c r="K4091" i="4"/>
  <c r="H4091" i="4"/>
  <c r="G4091" i="4"/>
  <c r="F4091" i="4"/>
  <c r="O4090" i="4"/>
  <c r="N4090" i="4"/>
  <c r="K4090" i="4"/>
  <c r="H4090" i="4"/>
  <c r="G4090" i="4"/>
  <c r="F4090" i="4"/>
  <c r="O4089" i="4"/>
  <c r="N4089" i="4"/>
  <c r="K4089" i="4"/>
  <c r="H4089" i="4"/>
  <c r="G4089" i="4"/>
  <c r="F4089" i="4"/>
  <c r="O4088" i="4"/>
  <c r="N4088" i="4"/>
  <c r="K4088" i="4"/>
  <c r="H4088" i="4"/>
  <c r="G4088" i="4"/>
  <c r="F4088" i="4"/>
  <c r="O4087" i="4"/>
  <c r="N4087" i="4"/>
  <c r="K4087" i="4"/>
  <c r="H4087" i="4"/>
  <c r="G4087" i="4"/>
  <c r="F4087" i="4"/>
  <c r="O4086" i="4"/>
  <c r="N4086" i="4"/>
  <c r="K4086" i="4"/>
  <c r="H4086" i="4"/>
  <c r="G4086" i="4"/>
  <c r="F4086" i="4"/>
  <c r="O4085" i="4"/>
  <c r="N4085" i="4"/>
  <c r="K4085" i="4"/>
  <c r="H4085" i="4"/>
  <c r="G4085" i="4"/>
  <c r="F4085" i="4"/>
  <c r="O4084" i="4"/>
  <c r="N4084" i="4"/>
  <c r="K4084" i="4"/>
  <c r="H4084" i="4"/>
  <c r="G4084" i="4"/>
  <c r="F4084" i="4"/>
  <c r="O4083" i="4"/>
  <c r="N4083" i="4"/>
  <c r="K4083" i="4"/>
  <c r="H4083" i="4"/>
  <c r="G4083" i="4"/>
  <c r="F4083" i="4"/>
  <c r="O4082" i="4"/>
  <c r="N4082" i="4"/>
  <c r="K4082" i="4"/>
  <c r="H4082" i="4"/>
  <c r="G4082" i="4"/>
  <c r="F4082" i="4"/>
  <c r="O4081" i="4"/>
  <c r="N4081" i="4"/>
  <c r="K4081" i="4"/>
  <c r="H4081" i="4"/>
  <c r="G4081" i="4"/>
  <c r="F4081" i="4"/>
  <c r="O4080" i="4"/>
  <c r="N4080" i="4"/>
  <c r="K4080" i="4"/>
  <c r="H4080" i="4"/>
  <c r="G4080" i="4"/>
  <c r="F4080" i="4"/>
  <c r="O4079" i="4"/>
  <c r="N4079" i="4"/>
  <c r="K4079" i="4"/>
  <c r="H4079" i="4"/>
  <c r="G4079" i="4"/>
  <c r="F4079" i="4"/>
  <c r="O4078" i="4"/>
  <c r="N4078" i="4"/>
  <c r="K4078" i="4"/>
  <c r="H4078" i="4"/>
  <c r="G4078" i="4"/>
  <c r="F4078" i="4"/>
  <c r="O4077" i="4"/>
  <c r="N4077" i="4"/>
  <c r="K4077" i="4"/>
  <c r="H4077" i="4"/>
  <c r="G4077" i="4"/>
  <c r="F4077" i="4"/>
  <c r="O4076" i="4"/>
  <c r="N4076" i="4"/>
  <c r="K4076" i="4"/>
  <c r="H4076" i="4"/>
  <c r="G4076" i="4"/>
  <c r="F4076" i="4"/>
  <c r="O4075" i="4"/>
  <c r="N4075" i="4"/>
  <c r="K4075" i="4"/>
  <c r="H4075" i="4"/>
  <c r="G4075" i="4"/>
  <c r="F4075" i="4"/>
  <c r="O4074" i="4"/>
  <c r="N4074" i="4"/>
  <c r="K4074" i="4"/>
  <c r="H4074" i="4"/>
  <c r="G4074" i="4"/>
  <c r="F4074" i="4"/>
  <c r="O4073" i="4"/>
  <c r="N4073" i="4"/>
  <c r="K4073" i="4"/>
  <c r="H4073" i="4"/>
  <c r="G4073" i="4"/>
  <c r="F4073" i="4"/>
  <c r="O4072" i="4"/>
  <c r="N4072" i="4"/>
  <c r="K4072" i="4"/>
  <c r="H4072" i="4"/>
  <c r="G4072" i="4"/>
  <c r="F4072" i="4"/>
  <c r="O4071" i="4"/>
  <c r="N4071" i="4"/>
  <c r="K4071" i="4"/>
  <c r="H4071" i="4"/>
  <c r="G4071" i="4"/>
  <c r="F4071" i="4"/>
  <c r="O4070" i="4"/>
  <c r="N4070" i="4"/>
  <c r="K4070" i="4"/>
  <c r="H4070" i="4"/>
  <c r="G4070" i="4"/>
  <c r="F4070" i="4"/>
  <c r="O4069" i="4"/>
  <c r="N4069" i="4"/>
  <c r="K4069" i="4"/>
  <c r="H4069" i="4"/>
  <c r="G4069" i="4"/>
  <c r="F4069" i="4"/>
  <c r="O4068" i="4"/>
  <c r="N4068" i="4"/>
  <c r="K4068" i="4"/>
  <c r="H4068" i="4"/>
  <c r="G4068" i="4"/>
  <c r="F4068" i="4"/>
  <c r="O4067" i="4"/>
  <c r="N4067" i="4"/>
  <c r="K4067" i="4"/>
  <c r="H4067" i="4"/>
  <c r="G4067" i="4"/>
  <c r="F4067" i="4"/>
  <c r="O4066" i="4"/>
  <c r="N4066" i="4"/>
  <c r="K4066" i="4"/>
  <c r="H4066" i="4"/>
  <c r="G4066" i="4"/>
  <c r="F4066" i="4"/>
  <c r="O4065" i="4"/>
  <c r="N4065" i="4"/>
  <c r="K4065" i="4"/>
  <c r="H4065" i="4"/>
  <c r="G4065" i="4"/>
  <c r="F4065" i="4"/>
  <c r="O4064" i="4"/>
  <c r="N4064" i="4"/>
  <c r="K4064" i="4"/>
  <c r="H4064" i="4"/>
  <c r="G4064" i="4"/>
  <c r="F4064" i="4"/>
  <c r="O4063" i="4"/>
  <c r="N4063" i="4"/>
  <c r="K4063" i="4"/>
  <c r="H4063" i="4"/>
  <c r="G4063" i="4"/>
  <c r="F4063" i="4"/>
  <c r="O4062" i="4"/>
  <c r="N4062" i="4"/>
  <c r="K4062" i="4"/>
  <c r="H4062" i="4"/>
  <c r="G4062" i="4"/>
  <c r="F4062" i="4"/>
  <c r="O4061" i="4"/>
  <c r="N4061" i="4"/>
  <c r="K4061" i="4"/>
  <c r="H4061" i="4"/>
  <c r="G4061" i="4"/>
  <c r="F4061" i="4"/>
  <c r="O4060" i="4"/>
  <c r="N4060" i="4"/>
  <c r="K4060" i="4"/>
  <c r="H4060" i="4"/>
  <c r="G4060" i="4"/>
  <c r="F4060" i="4"/>
  <c r="O4059" i="4"/>
  <c r="N4059" i="4"/>
  <c r="K4059" i="4"/>
  <c r="H4059" i="4"/>
  <c r="G4059" i="4"/>
  <c r="F4059" i="4"/>
  <c r="O4058" i="4"/>
  <c r="N4058" i="4"/>
  <c r="K4058" i="4"/>
  <c r="H4058" i="4"/>
  <c r="G4058" i="4"/>
  <c r="F4058" i="4"/>
  <c r="O4057" i="4"/>
  <c r="N4057" i="4"/>
  <c r="K4057" i="4"/>
  <c r="H4057" i="4"/>
  <c r="G4057" i="4"/>
  <c r="F4057" i="4"/>
  <c r="O4056" i="4"/>
  <c r="N4056" i="4"/>
  <c r="K4056" i="4"/>
  <c r="H4056" i="4"/>
  <c r="G4056" i="4"/>
  <c r="F4056" i="4"/>
  <c r="O4055" i="4"/>
  <c r="N4055" i="4"/>
  <c r="K4055" i="4"/>
  <c r="H4055" i="4"/>
  <c r="G4055" i="4"/>
  <c r="F4055" i="4"/>
  <c r="O4054" i="4"/>
  <c r="N4054" i="4"/>
  <c r="K4054" i="4"/>
  <c r="H4054" i="4"/>
  <c r="G4054" i="4"/>
  <c r="F4054" i="4"/>
  <c r="O4053" i="4"/>
  <c r="N4053" i="4"/>
  <c r="K4053" i="4"/>
  <c r="H4053" i="4"/>
  <c r="G4053" i="4"/>
  <c r="F4053" i="4"/>
  <c r="O4052" i="4"/>
  <c r="N4052" i="4"/>
  <c r="K4052" i="4"/>
  <c r="H4052" i="4"/>
  <c r="G4052" i="4"/>
  <c r="F4052" i="4"/>
  <c r="O4051" i="4"/>
  <c r="N4051" i="4"/>
  <c r="K4051" i="4"/>
  <c r="H4051" i="4"/>
  <c r="G4051" i="4"/>
  <c r="F4051" i="4"/>
  <c r="O4050" i="4"/>
  <c r="N4050" i="4"/>
  <c r="K4050" i="4"/>
  <c r="H4050" i="4"/>
  <c r="G4050" i="4"/>
  <c r="F4050" i="4"/>
  <c r="O4049" i="4"/>
  <c r="N4049" i="4"/>
  <c r="K4049" i="4"/>
  <c r="H4049" i="4"/>
  <c r="G4049" i="4"/>
  <c r="F4049" i="4"/>
  <c r="O4048" i="4"/>
  <c r="N4048" i="4"/>
  <c r="K4048" i="4"/>
  <c r="H4048" i="4"/>
  <c r="G4048" i="4"/>
  <c r="F4048" i="4"/>
  <c r="O4047" i="4"/>
  <c r="N4047" i="4"/>
  <c r="K4047" i="4"/>
  <c r="H4047" i="4"/>
  <c r="G4047" i="4"/>
  <c r="F4047" i="4"/>
  <c r="O4046" i="4"/>
  <c r="N4046" i="4"/>
  <c r="K4046" i="4"/>
  <c r="H4046" i="4"/>
  <c r="G4046" i="4"/>
  <c r="F4046" i="4"/>
  <c r="O4045" i="4"/>
  <c r="N4045" i="4"/>
  <c r="K4045" i="4"/>
  <c r="H4045" i="4"/>
  <c r="G4045" i="4"/>
  <c r="F4045" i="4"/>
  <c r="O4044" i="4"/>
  <c r="N4044" i="4"/>
  <c r="K4044" i="4"/>
  <c r="H4044" i="4"/>
  <c r="G4044" i="4"/>
  <c r="F4044" i="4"/>
  <c r="O4043" i="4"/>
  <c r="N4043" i="4"/>
  <c r="K4043" i="4"/>
  <c r="H4043" i="4"/>
  <c r="G4043" i="4"/>
  <c r="F4043" i="4"/>
  <c r="O4042" i="4"/>
  <c r="N4042" i="4"/>
  <c r="K4042" i="4"/>
  <c r="H4042" i="4"/>
  <c r="G4042" i="4"/>
  <c r="F4042" i="4"/>
  <c r="O4041" i="4"/>
  <c r="N4041" i="4"/>
  <c r="K4041" i="4"/>
  <c r="H4041" i="4"/>
  <c r="G4041" i="4"/>
  <c r="F4041" i="4"/>
  <c r="O4040" i="4"/>
  <c r="N4040" i="4"/>
  <c r="K4040" i="4"/>
  <c r="H4040" i="4"/>
  <c r="G4040" i="4"/>
  <c r="F4040" i="4"/>
  <c r="O4039" i="4"/>
  <c r="N4039" i="4"/>
  <c r="K4039" i="4"/>
  <c r="H4039" i="4"/>
  <c r="G4039" i="4"/>
  <c r="F4039" i="4"/>
  <c r="O4038" i="4"/>
  <c r="N4038" i="4"/>
  <c r="K4038" i="4"/>
  <c r="H4038" i="4"/>
  <c r="G4038" i="4"/>
  <c r="F4038" i="4"/>
  <c r="O4037" i="4"/>
  <c r="N4037" i="4"/>
  <c r="K4037" i="4"/>
  <c r="H4037" i="4"/>
  <c r="G4037" i="4"/>
  <c r="F4037" i="4"/>
  <c r="O4036" i="4"/>
  <c r="N4036" i="4"/>
  <c r="K4036" i="4"/>
  <c r="H4036" i="4"/>
  <c r="G4036" i="4"/>
  <c r="F4036" i="4"/>
  <c r="O4035" i="4"/>
  <c r="N4035" i="4"/>
  <c r="K4035" i="4"/>
  <c r="H4035" i="4"/>
  <c r="G4035" i="4"/>
  <c r="F4035" i="4"/>
  <c r="O4034" i="4"/>
  <c r="N4034" i="4"/>
  <c r="K4034" i="4"/>
  <c r="H4034" i="4"/>
  <c r="G4034" i="4"/>
  <c r="F4034" i="4"/>
  <c r="O4033" i="4"/>
  <c r="N4033" i="4"/>
  <c r="K4033" i="4"/>
  <c r="H4033" i="4"/>
  <c r="G4033" i="4"/>
  <c r="F4033" i="4"/>
  <c r="O4032" i="4"/>
  <c r="N4032" i="4"/>
  <c r="K4032" i="4"/>
  <c r="H4032" i="4"/>
  <c r="G4032" i="4"/>
  <c r="F4032" i="4"/>
  <c r="O4031" i="4"/>
  <c r="N4031" i="4"/>
  <c r="K4031" i="4"/>
  <c r="H4031" i="4"/>
  <c r="G4031" i="4"/>
  <c r="F4031" i="4"/>
  <c r="O4030" i="4"/>
  <c r="N4030" i="4"/>
  <c r="K4030" i="4"/>
  <c r="H4030" i="4"/>
  <c r="G4030" i="4"/>
  <c r="F4030" i="4"/>
  <c r="O4029" i="4"/>
  <c r="N4029" i="4"/>
  <c r="K4029" i="4"/>
  <c r="H4029" i="4"/>
  <c r="G4029" i="4"/>
  <c r="F4029" i="4"/>
  <c r="O4028" i="4"/>
  <c r="N4028" i="4"/>
  <c r="K4028" i="4"/>
  <c r="H4028" i="4"/>
  <c r="G4028" i="4"/>
  <c r="F4028" i="4"/>
  <c r="O4027" i="4"/>
  <c r="N4027" i="4"/>
  <c r="K4027" i="4"/>
  <c r="H4027" i="4"/>
  <c r="G4027" i="4"/>
  <c r="F4027" i="4"/>
  <c r="O4026" i="4"/>
  <c r="N4026" i="4"/>
  <c r="K4026" i="4"/>
  <c r="H4026" i="4"/>
  <c r="G4026" i="4"/>
  <c r="F4026" i="4"/>
  <c r="O4025" i="4"/>
  <c r="N4025" i="4"/>
  <c r="K4025" i="4"/>
  <c r="H4025" i="4"/>
  <c r="G4025" i="4"/>
  <c r="F4025" i="4"/>
  <c r="O4024" i="4"/>
  <c r="N4024" i="4"/>
  <c r="K4024" i="4"/>
  <c r="H4024" i="4"/>
  <c r="G4024" i="4"/>
  <c r="F4024" i="4"/>
  <c r="O4023" i="4"/>
  <c r="N4023" i="4"/>
  <c r="K4023" i="4"/>
  <c r="H4023" i="4"/>
  <c r="G4023" i="4"/>
  <c r="F4023" i="4"/>
  <c r="O4022" i="4"/>
  <c r="N4022" i="4"/>
  <c r="K4022" i="4"/>
  <c r="H4022" i="4"/>
  <c r="G4022" i="4"/>
  <c r="F4022" i="4"/>
  <c r="O4021" i="4"/>
  <c r="N4021" i="4"/>
  <c r="K4021" i="4"/>
  <c r="H4021" i="4"/>
  <c r="G4021" i="4"/>
  <c r="F4021" i="4"/>
  <c r="O4020" i="4"/>
  <c r="N4020" i="4"/>
  <c r="K4020" i="4"/>
  <c r="H4020" i="4"/>
  <c r="G4020" i="4"/>
  <c r="F4020" i="4"/>
  <c r="O4019" i="4"/>
  <c r="N4019" i="4"/>
  <c r="K4019" i="4"/>
  <c r="H4019" i="4"/>
  <c r="G4019" i="4"/>
  <c r="F4019" i="4"/>
  <c r="O4018" i="4"/>
  <c r="N4018" i="4"/>
  <c r="K4018" i="4"/>
  <c r="H4018" i="4"/>
  <c r="G4018" i="4"/>
  <c r="F4018" i="4"/>
  <c r="O4017" i="4"/>
  <c r="N4017" i="4"/>
  <c r="K4017" i="4"/>
  <c r="H4017" i="4"/>
  <c r="G4017" i="4"/>
  <c r="F4017" i="4"/>
  <c r="O4016" i="4"/>
  <c r="N4016" i="4"/>
  <c r="K4016" i="4"/>
  <c r="H4016" i="4"/>
  <c r="G4016" i="4"/>
  <c r="F4016" i="4"/>
  <c r="O4015" i="4"/>
  <c r="N4015" i="4"/>
  <c r="K4015" i="4"/>
  <c r="H4015" i="4"/>
  <c r="G4015" i="4"/>
  <c r="F4015" i="4"/>
  <c r="O4014" i="4"/>
  <c r="N4014" i="4"/>
  <c r="K4014" i="4"/>
  <c r="H4014" i="4"/>
  <c r="G4014" i="4"/>
  <c r="F4014" i="4"/>
  <c r="O4013" i="4"/>
  <c r="N4013" i="4"/>
  <c r="K4013" i="4"/>
  <c r="H4013" i="4"/>
  <c r="G4013" i="4"/>
  <c r="F4013" i="4"/>
  <c r="O4012" i="4"/>
  <c r="N4012" i="4"/>
  <c r="K4012" i="4"/>
  <c r="H4012" i="4"/>
  <c r="G4012" i="4"/>
  <c r="F4012" i="4"/>
  <c r="O4011" i="4"/>
  <c r="N4011" i="4"/>
  <c r="K4011" i="4"/>
  <c r="H4011" i="4"/>
  <c r="G4011" i="4"/>
  <c r="F4011" i="4"/>
  <c r="O4010" i="4"/>
  <c r="N4010" i="4"/>
  <c r="K4010" i="4"/>
  <c r="H4010" i="4"/>
  <c r="G4010" i="4"/>
  <c r="F4010" i="4"/>
  <c r="O4009" i="4"/>
  <c r="N4009" i="4"/>
  <c r="K4009" i="4"/>
  <c r="H4009" i="4"/>
  <c r="G4009" i="4"/>
  <c r="F4009" i="4"/>
  <c r="O4008" i="4"/>
  <c r="N4008" i="4"/>
  <c r="K4008" i="4"/>
  <c r="H4008" i="4"/>
  <c r="G4008" i="4"/>
  <c r="F4008" i="4"/>
  <c r="O4007" i="4"/>
  <c r="N4007" i="4"/>
  <c r="K4007" i="4"/>
  <c r="H4007" i="4"/>
  <c r="G4007" i="4"/>
  <c r="F4007" i="4"/>
  <c r="O4006" i="4"/>
  <c r="N4006" i="4"/>
  <c r="K4006" i="4"/>
  <c r="H4006" i="4"/>
  <c r="G4006" i="4"/>
  <c r="F4006" i="4"/>
  <c r="O4005" i="4"/>
  <c r="N4005" i="4"/>
  <c r="K4005" i="4"/>
  <c r="H4005" i="4"/>
  <c r="G4005" i="4"/>
  <c r="F4005" i="4"/>
  <c r="O4004" i="4"/>
  <c r="N4004" i="4"/>
  <c r="K4004" i="4"/>
  <c r="H4004" i="4"/>
  <c r="G4004" i="4"/>
  <c r="F4004" i="4"/>
  <c r="O4003" i="4"/>
  <c r="N4003" i="4"/>
  <c r="K4003" i="4"/>
  <c r="H4003" i="4"/>
  <c r="G4003" i="4"/>
  <c r="F4003" i="4"/>
  <c r="O4002" i="4"/>
  <c r="N4002" i="4"/>
  <c r="K4002" i="4"/>
  <c r="H4002" i="4"/>
  <c r="G4002" i="4"/>
  <c r="F4002" i="4"/>
  <c r="O4001" i="4"/>
  <c r="N4001" i="4"/>
  <c r="K4001" i="4"/>
  <c r="H4001" i="4"/>
  <c r="G4001" i="4"/>
  <c r="F4001" i="4"/>
  <c r="O4000" i="4"/>
  <c r="N4000" i="4"/>
  <c r="K4000" i="4"/>
  <c r="H4000" i="4"/>
  <c r="G4000" i="4"/>
  <c r="F4000" i="4"/>
  <c r="O3999" i="4"/>
  <c r="N3999" i="4"/>
  <c r="K3999" i="4"/>
  <c r="H3999" i="4"/>
  <c r="G3999" i="4"/>
  <c r="F3999" i="4"/>
  <c r="O3998" i="4"/>
  <c r="N3998" i="4"/>
  <c r="K3998" i="4"/>
  <c r="H3998" i="4"/>
  <c r="G3998" i="4"/>
  <c r="F3998" i="4"/>
  <c r="O3997" i="4"/>
  <c r="N3997" i="4"/>
  <c r="K3997" i="4"/>
  <c r="H3997" i="4"/>
  <c r="G3997" i="4"/>
  <c r="F3997" i="4"/>
  <c r="O3996" i="4"/>
  <c r="N3996" i="4"/>
  <c r="K3996" i="4"/>
  <c r="H3996" i="4"/>
  <c r="G3996" i="4"/>
  <c r="F3996" i="4"/>
  <c r="O3995" i="4"/>
  <c r="N3995" i="4"/>
  <c r="K3995" i="4"/>
  <c r="H3995" i="4"/>
  <c r="G3995" i="4"/>
  <c r="F3995" i="4"/>
  <c r="O3994" i="4"/>
  <c r="N3994" i="4"/>
  <c r="K3994" i="4"/>
  <c r="H3994" i="4"/>
  <c r="G3994" i="4"/>
  <c r="F3994" i="4"/>
  <c r="O3993" i="4"/>
  <c r="N3993" i="4"/>
  <c r="K3993" i="4"/>
  <c r="H3993" i="4"/>
  <c r="G3993" i="4"/>
  <c r="F3993" i="4"/>
  <c r="O3992" i="4"/>
  <c r="N3992" i="4"/>
  <c r="K3992" i="4"/>
  <c r="H3992" i="4"/>
  <c r="G3992" i="4"/>
  <c r="F3992" i="4"/>
  <c r="O3991" i="4"/>
  <c r="N3991" i="4"/>
  <c r="K3991" i="4"/>
  <c r="H3991" i="4"/>
  <c r="G3991" i="4"/>
  <c r="F3991" i="4"/>
  <c r="O3990" i="4"/>
  <c r="N3990" i="4"/>
  <c r="K3990" i="4"/>
  <c r="H3990" i="4"/>
  <c r="G3990" i="4"/>
  <c r="F3990" i="4"/>
  <c r="O3989" i="4"/>
  <c r="N3989" i="4"/>
  <c r="K3989" i="4"/>
  <c r="H3989" i="4"/>
  <c r="G3989" i="4"/>
  <c r="F3989" i="4"/>
  <c r="O3988" i="4"/>
  <c r="N3988" i="4"/>
  <c r="K3988" i="4"/>
  <c r="H3988" i="4"/>
  <c r="G3988" i="4"/>
  <c r="F3988" i="4"/>
  <c r="O3987" i="4"/>
  <c r="N3987" i="4"/>
  <c r="K3987" i="4"/>
  <c r="H3987" i="4"/>
  <c r="G3987" i="4"/>
  <c r="F3987" i="4"/>
  <c r="O3986" i="4"/>
  <c r="N3986" i="4"/>
  <c r="K3986" i="4"/>
  <c r="H3986" i="4"/>
  <c r="G3986" i="4"/>
  <c r="F3986" i="4"/>
  <c r="O3985" i="4"/>
  <c r="N3985" i="4"/>
  <c r="K3985" i="4"/>
  <c r="H3985" i="4"/>
  <c r="G3985" i="4"/>
  <c r="F3985" i="4"/>
  <c r="O3984" i="4"/>
  <c r="N3984" i="4"/>
  <c r="K3984" i="4"/>
  <c r="H3984" i="4"/>
  <c r="G3984" i="4"/>
  <c r="F3984" i="4"/>
  <c r="O3983" i="4"/>
  <c r="N3983" i="4"/>
  <c r="K3983" i="4"/>
  <c r="H3983" i="4"/>
  <c r="G3983" i="4"/>
  <c r="F3983" i="4"/>
  <c r="O3982" i="4"/>
  <c r="N3982" i="4"/>
  <c r="K3982" i="4"/>
  <c r="H3982" i="4"/>
  <c r="G3982" i="4"/>
  <c r="F3982" i="4"/>
  <c r="O3981" i="4"/>
  <c r="N3981" i="4"/>
  <c r="K3981" i="4"/>
  <c r="H3981" i="4"/>
  <c r="G3981" i="4"/>
  <c r="F3981" i="4"/>
  <c r="O3980" i="4"/>
  <c r="N3980" i="4"/>
  <c r="K3980" i="4"/>
  <c r="H3980" i="4"/>
  <c r="G3980" i="4"/>
  <c r="F3980" i="4"/>
  <c r="O3979" i="4"/>
  <c r="N3979" i="4"/>
  <c r="K3979" i="4"/>
  <c r="H3979" i="4"/>
  <c r="G3979" i="4"/>
  <c r="F3979" i="4"/>
  <c r="O3978" i="4"/>
  <c r="N3978" i="4"/>
  <c r="K3978" i="4"/>
  <c r="H3978" i="4"/>
  <c r="G3978" i="4"/>
  <c r="F3978" i="4"/>
  <c r="O3977" i="4"/>
  <c r="N3977" i="4"/>
  <c r="K3977" i="4"/>
  <c r="H3977" i="4"/>
  <c r="G3977" i="4"/>
  <c r="F3977" i="4"/>
  <c r="O3976" i="4"/>
  <c r="N3976" i="4"/>
  <c r="K3976" i="4"/>
  <c r="H3976" i="4"/>
  <c r="G3976" i="4"/>
  <c r="F3976" i="4"/>
  <c r="O3975" i="4"/>
  <c r="N3975" i="4"/>
  <c r="K3975" i="4"/>
  <c r="H3975" i="4"/>
  <c r="G3975" i="4"/>
  <c r="F3975" i="4"/>
  <c r="O3974" i="4"/>
  <c r="N3974" i="4"/>
  <c r="K3974" i="4"/>
  <c r="H3974" i="4"/>
  <c r="G3974" i="4"/>
  <c r="F3974" i="4"/>
  <c r="O3973" i="4"/>
  <c r="N3973" i="4"/>
  <c r="K3973" i="4"/>
  <c r="H3973" i="4"/>
  <c r="G3973" i="4"/>
  <c r="F3973" i="4"/>
  <c r="O3972" i="4"/>
  <c r="N3972" i="4"/>
  <c r="K3972" i="4"/>
  <c r="H3972" i="4"/>
  <c r="G3972" i="4"/>
  <c r="F3972" i="4"/>
  <c r="O3971" i="4"/>
  <c r="N3971" i="4"/>
  <c r="K3971" i="4"/>
  <c r="H3971" i="4"/>
  <c r="G3971" i="4"/>
  <c r="F3971" i="4"/>
  <c r="O3970" i="4"/>
  <c r="N3970" i="4"/>
  <c r="K3970" i="4"/>
  <c r="H3970" i="4"/>
  <c r="G3970" i="4"/>
  <c r="F3970" i="4"/>
  <c r="O3969" i="4"/>
  <c r="N3969" i="4"/>
  <c r="K3969" i="4"/>
  <c r="H3969" i="4"/>
  <c r="G3969" i="4"/>
  <c r="F3969" i="4"/>
  <c r="O3968" i="4"/>
  <c r="N3968" i="4"/>
  <c r="K3968" i="4"/>
  <c r="H3968" i="4"/>
  <c r="G3968" i="4"/>
  <c r="F3968" i="4"/>
  <c r="O3967" i="4"/>
  <c r="N3967" i="4"/>
  <c r="K3967" i="4"/>
  <c r="H3967" i="4"/>
  <c r="G3967" i="4"/>
  <c r="F3967" i="4"/>
  <c r="O3966" i="4"/>
  <c r="N3966" i="4"/>
  <c r="K3966" i="4"/>
  <c r="H3966" i="4"/>
  <c r="G3966" i="4"/>
  <c r="F3966" i="4"/>
  <c r="O3965" i="4"/>
  <c r="N3965" i="4"/>
  <c r="K3965" i="4"/>
  <c r="H3965" i="4"/>
  <c r="G3965" i="4"/>
  <c r="F3965" i="4"/>
  <c r="O3964" i="4"/>
  <c r="N3964" i="4"/>
  <c r="K3964" i="4"/>
  <c r="H3964" i="4"/>
  <c r="G3964" i="4"/>
  <c r="F3964" i="4"/>
  <c r="O3963" i="4"/>
  <c r="N3963" i="4"/>
  <c r="K3963" i="4"/>
  <c r="H3963" i="4"/>
  <c r="G3963" i="4"/>
  <c r="F3963" i="4"/>
  <c r="O3962" i="4"/>
  <c r="N3962" i="4"/>
  <c r="K3962" i="4"/>
  <c r="H3962" i="4"/>
  <c r="G3962" i="4"/>
  <c r="F3962" i="4"/>
  <c r="O3961" i="4"/>
  <c r="N3961" i="4"/>
  <c r="K3961" i="4"/>
  <c r="H3961" i="4"/>
  <c r="G3961" i="4"/>
  <c r="F3961" i="4"/>
  <c r="O3960" i="4"/>
  <c r="N3960" i="4"/>
  <c r="K3960" i="4"/>
  <c r="H3960" i="4"/>
  <c r="G3960" i="4"/>
  <c r="F3960" i="4"/>
  <c r="O3959" i="4"/>
  <c r="N3959" i="4"/>
  <c r="K3959" i="4"/>
  <c r="H3959" i="4"/>
  <c r="G3959" i="4"/>
  <c r="F3959" i="4"/>
  <c r="O3958" i="4"/>
  <c r="N3958" i="4"/>
  <c r="K3958" i="4"/>
  <c r="H3958" i="4"/>
  <c r="G3958" i="4"/>
  <c r="F3958" i="4"/>
  <c r="O3957" i="4"/>
  <c r="N3957" i="4"/>
  <c r="K3957" i="4"/>
  <c r="H3957" i="4"/>
  <c r="G3957" i="4"/>
  <c r="F3957" i="4"/>
  <c r="O3956" i="4"/>
  <c r="N3956" i="4"/>
  <c r="K3956" i="4"/>
  <c r="H3956" i="4"/>
  <c r="G3956" i="4"/>
  <c r="F3956" i="4"/>
  <c r="O3955" i="4"/>
  <c r="N3955" i="4"/>
  <c r="K3955" i="4"/>
  <c r="H3955" i="4"/>
  <c r="G3955" i="4"/>
  <c r="F3955" i="4"/>
  <c r="O3954" i="4"/>
  <c r="N3954" i="4"/>
  <c r="K3954" i="4"/>
  <c r="H3954" i="4"/>
  <c r="G3954" i="4"/>
  <c r="F3954" i="4"/>
  <c r="O3953" i="4"/>
  <c r="N3953" i="4"/>
  <c r="K3953" i="4"/>
  <c r="H3953" i="4"/>
  <c r="G3953" i="4"/>
  <c r="F3953" i="4"/>
  <c r="O3952" i="4"/>
  <c r="N3952" i="4"/>
  <c r="K3952" i="4"/>
  <c r="H3952" i="4"/>
  <c r="G3952" i="4"/>
  <c r="F3952" i="4"/>
  <c r="O3951" i="4"/>
  <c r="N3951" i="4"/>
  <c r="K3951" i="4"/>
  <c r="H3951" i="4"/>
  <c r="G3951" i="4"/>
  <c r="F3951" i="4"/>
  <c r="O3950" i="4"/>
  <c r="N3950" i="4"/>
  <c r="K3950" i="4"/>
  <c r="H3950" i="4"/>
  <c r="G3950" i="4"/>
  <c r="F3950" i="4"/>
  <c r="O3949" i="4"/>
  <c r="N3949" i="4"/>
  <c r="K3949" i="4"/>
  <c r="H3949" i="4"/>
  <c r="G3949" i="4"/>
  <c r="F3949" i="4"/>
  <c r="O3948" i="4"/>
  <c r="N3948" i="4"/>
  <c r="K3948" i="4"/>
  <c r="H3948" i="4"/>
  <c r="G3948" i="4"/>
  <c r="F3948" i="4"/>
  <c r="O3947" i="4"/>
  <c r="N3947" i="4"/>
  <c r="K3947" i="4"/>
  <c r="H3947" i="4"/>
  <c r="G3947" i="4"/>
  <c r="F3947" i="4"/>
  <c r="O3946" i="4"/>
  <c r="N3946" i="4"/>
  <c r="K3946" i="4"/>
  <c r="H3946" i="4"/>
  <c r="G3946" i="4"/>
  <c r="F3946" i="4"/>
  <c r="O3945" i="4"/>
  <c r="N3945" i="4"/>
  <c r="K3945" i="4"/>
  <c r="H3945" i="4"/>
  <c r="G3945" i="4"/>
  <c r="F3945" i="4"/>
  <c r="O3944" i="4"/>
  <c r="N3944" i="4"/>
  <c r="K3944" i="4"/>
  <c r="H3944" i="4"/>
  <c r="G3944" i="4"/>
  <c r="F3944" i="4"/>
  <c r="O3943" i="4"/>
  <c r="N3943" i="4"/>
  <c r="K3943" i="4"/>
  <c r="H3943" i="4"/>
  <c r="G3943" i="4"/>
  <c r="F3943" i="4"/>
  <c r="O3942" i="4"/>
  <c r="N3942" i="4"/>
  <c r="K3942" i="4"/>
  <c r="H3942" i="4"/>
  <c r="G3942" i="4"/>
  <c r="F3942" i="4"/>
  <c r="O3941" i="4"/>
  <c r="N3941" i="4"/>
  <c r="K3941" i="4"/>
  <c r="H3941" i="4"/>
  <c r="G3941" i="4"/>
  <c r="F3941" i="4"/>
  <c r="O3940" i="4"/>
  <c r="N3940" i="4"/>
  <c r="K3940" i="4"/>
  <c r="H3940" i="4"/>
  <c r="G3940" i="4"/>
  <c r="F3940" i="4"/>
  <c r="O3939" i="4"/>
  <c r="N3939" i="4"/>
  <c r="K3939" i="4"/>
  <c r="H3939" i="4"/>
  <c r="G3939" i="4"/>
  <c r="F3939" i="4"/>
  <c r="O3938" i="4"/>
  <c r="N3938" i="4"/>
  <c r="K3938" i="4"/>
  <c r="H3938" i="4"/>
  <c r="G3938" i="4"/>
  <c r="F3938" i="4"/>
  <c r="O3937" i="4"/>
  <c r="N3937" i="4"/>
  <c r="K3937" i="4"/>
  <c r="H3937" i="4"/>
  <c r="G3937" i="4"/>
  <c r="F3937" i="4"/>
  <c r="O3936" i="4"/>
  <c r="N3936" i="4"/>
  <c r="K3936" i="4"/>
  <c r="H3936" i="4"/>
  <c r="G3936" i="4"/>
  <c r="F3936" i="4"/>
  <c r="O3935" i="4"/>
  <c r="N3935" i="4"/>
  <c r="K3935" i="4"/>
  <c r="H3935" i="4"/>
  <c r="G3935" i="4"/>
  <c r="F3935" i="4"/>
  <c r="O3934" i="4"/>
  <c r="N3934" i="4"/>
  <c r="K3934" i="4"/>
  <c r="H3934" i="4"/>
  <c r="G3934" i="4"/>
  <c r="F3934" i="4"/>
  <c r="O3933" i="4"/>
  <c r="N3933" i="4"/>
  <c r="K3933" i="4"/>
  <c r="H3933" i="4"/>
  <c r="G3933" i="4"/>
  <c r="F3933" i="4"/>
  <c r="O3932" i="4"/>
  <c r="N3932" i="4"/>
  <c r="K3932" i="4"/>
  <c r="H3932" i="4"/>
  <c r="G3932" i="4"/>
  <c r="F3932" i="4"/>
  <c r="O3931" i="4"/>
  <c r="N3931" i="4"/>
  <c r="K3931" i="4"/>
  <c r="H3931" i="4"/>
  <c r="G3931" i="4"/>
  <c r="F3931" i="4"/>
  <c r="O3930" i="4"/>
  <c r="N3930" i="4"/>
  <c r="K3930" i="4"/>
  <c r="H3930" i="4"/>
  <c r="G3930" i="4"/>
  <c r="F3930" i="4"/>
  <c r="O3929" i="4"/>
  <c r="N3929" i="4"/>
  <c r="K3929" i="4"/>
  <c r="H3929" i="4"/>
  <c r="G3929" i="4"/>
  <c r="F3929" i="4"/>
  <c r="O3928" i="4"/>
  <c r="N3928" i="4"/>
  <c r="K3928" i="4"/>
  <c r="H3928" i="4"/>
  <c r="G3928" i="4"/>
  <c r="F3928" i="4"/>
  <c r="O3927" i="4"/>
  <c r="N3927" i="4"/>
  <c r="K3927" i="4"/>
  <c r="H3927" i="4"/>
  <c r="G3927" i="4"/>
  <c r="F3927" i="4"/>
  <c r="O3926" i="4"/>
  <c r="N3926" i="4"/>
  <c r="K3926" i="4"/>
  <c r="H3926" i="4"/>
  <c r="G3926" i="4"/>
  <c r="F3926" i="4"/>
  <c r="O3925" i="4"/>
  <c r="N3925" i="4"/>
  <c r="K3925" i="4"/>
  <c r="H3925" i="4"/>
  <c r="G3925" i="4"/>
  <c r="F3925" i="4"/>
  <c r="O3924" i="4"/>
  <c r="N3924" i="4"/>
  <c r="K3924" i="4"/>
  <c r="H3924" i="4"/>
  <c r="G3924" i="4"/>
  <c r="F3924" i="4"/>
  <c r="O3923" i="4"/>
  <c r="N3923" i="4"/>
  <c r="K3923" i="4"/>
  <c r="H3923" i="4"/>
  <c r="G3923" i="4"/>
  <c r="F3923" i="4"/>
  <c r="O3922" i="4"/>
  <c r="N3922" i="4"/>
  <c r="K3922" i="4"/>
  <c r="H3922" i="4"/>
  <c r="G3922" i="4"/>
  <c r="F3922" i="4"/>
  <c r="O3921" i="4"/>
  <c r="N3921" i="4"/>
  <c r="K3921" i="4"/>
  <c r="H3921" i="4"/>
  <c r="G3921" i="4"/>
  <c r="F3921" i="4"/>
  <c r="O3920" i="4"/>
  <c r="N3920" i="4"/>
  <c r="K3920" i="4"/>
  <c r="H3920" i="4"/>
  <c r="G3920" i="4"/>
  <c r="F3920" i="4"/>
  <c r="O3919" i="4"/>
  <c r="N3919" i="4"/>
  <c r="K3919" i="4"/>
  <c r="H3919" i="4"/>
  <c r="G3919" i="4"/>
  <c r="F3919" i="4"/>
  <c r="O3918" i="4"/>
  <c r="N3918" i="4"/>
  <c r="K3918" i="4"/>
  <c r="H3918" i="4"/>
  <c r="G3918" i="4"/>
  <c r="F3918" i="4"/>
  <c r="O3917" i="4"/>
  <c r="N3917" i="4"/>
  <c r="K3917" i="4"/>
  <c r="H3917" i="4"/>
  <c r="G3917" i="4"/>
  <c r="F3917" i="4"/>
  <c r="O3916" i="4"/>
  <c r="N3916" i="4"/>
  <c r="K3916" i="4"/>
  <c r="H3916" i="4"/>
  <c r="G3916" i="4"/>
  <c r="F3916" i="4"/>
  <c r="O3915" i="4"/>
  <c r="N3915" i="4"/>
  <c r="K3915" i="4"/>
  <c r="H3915" i="4"/>
  <c r="G3915" i="4"/>
  <c r="F3915" i="4"/>
  <c r="O3914" i="4"/>
  <c r="N3914" i="4"/>
  <c r="K3914" i="4"/>
  <c r="H3914" i="4"/>
  <c r="G3914" i="4"/>
  <c r="F3914" i="4"/>
  <c r="O3913" i="4"/>
  <c r="N3913" i="4"/>
  <c r="K3913" i="4"/>
  <c r="H3913" i="4"/>
  <c r="G3913" i="4"/>
  <c r="F3913" i="4"/>
  <c r="O3912" i="4"/>
  <c r="N3912" i="4"/>
  <c r="K3912" i="4"/>
  <c r="H3912" i="4"/>
  <c r="G3912" i="4"/>
  <c r="F3912" i="4"/>
  <c r="O3911" i="4"/>
  <c r="N3911" i="4"/>
  <c r="K3911" i="4"/>
  <c r="H3911" i="4"/>
  <c r="G3911" i="4"/>
  <c r="F3911" i="4"/>
  <c r="O3910" i="4"/>
  <c r="N3910" i="4"/>
  <c r="K3910" i="4"/>
  <c r="H3910" i="4"/>
  <c r="G3910" i="4"/>
  <c r="F3910" i="4"/>
  <c r="O3909" i="4"/>
  <c r="N3909" i="4"/>
  <c r="K3909" i="4"/>
  <c r="H3909" i="4"/>
  <c r="G3909" i="4"/>
  <c r="F3909" i="4"/>
  <c r="O3908" i="4"/>
  <c r="N3908" i="4"/>
  <c r="K3908" i="4"/>
  <c r="H3908" i="4"/>
  <c r="G3908" i="4"/>
  <c r="F3908" i="4"/>
  <c r="O3907" i="4"/>
  <c r="N3907" i="4"/>
  <c r="K3907" i="4"/>
  <c r="H3907" i="4"/>
  <c r="G3907" i="4"/>
  <c r="F3907" i="4"/>
  <c r="O3906" i="4"/>
  <c r="N3906" i="4"/>
  <c r="K3906" i="4"/>
  <c r="H3906" i="4"/>
  <c r="G3906" i="4"/>
  <c r="F3906" i="4"/>
  <c r="O3905" i="4"/>
  <c r="N3905" i="4"/>
  <c r="K3905" i="4"/>
  <c r="H3905" i="4"/>
  <c r="G3905" i="4"/>
  <c r="F3905" i="4"/>
  <c r="O3904" i="4"/>
  <c r="N3904" i="4"/>
  <c r="K3904" i="4"/>
  <c r="H3904" i="4"/>
  <c r="G3904" i="4"/>
  <c r="F3904" i="4"/>
  <c r="O3903" i="4"/>
  <c r="N3903" i="4"/>
  <c r="K3903" i="4"/>
  <c r="H3903" i="4"/>
  <c r="G3903" i="4"/>
  <c r="F3903" i="4"/>
  <c r="O3902" i="4"/>
  <c r="N3902" i="4"/>
  <c r="K3902" i="4"/>
  <c r="H3902" i="4"/>
  <c r="G3902" i="4"/>
  <c r="F3902" i="4"/>
  <c r="O3901" i="4"/>
  <c r="N3901" i="4"/>
  <c r="K3901" i="4"/>
  <c r="H3901" i="4"/>
  <c r="G3901" i="4"/>
  <c r="F3901" i="4"/>
  <c r="O3900" i="4"/>
  <c r="N3900" i="4"/>
  <c r="K3900" i="4"/>
  <c r="H3900" i="4"/>
  <c r="G3900" i="4"/>
  <c r="F3900" i="4"/>
  <c r="O3899" i="4"/>
  <c r="N3899" i="4"/>
  <c r="K3899" i="4"/>
  <c r="H3899" i="4"/>
  <c r="G3899" i="4"/>
  <c r="F3899" i="4"/>
  <c r="O3898" i="4"/>
  <c r="N3898" i="4"/>
  <c r="K3898" i="4"/>
  <c r="H3898" i="4"/>
  <c r="G3898" i="4"/>
  <c r="F3898" i="4"/>
  <c r="O3897" i="4"/>
  <c r="N3897" i="4"/>
  <c r="K3897" i="4"/>
  <c r="H3897" i="4"/>
  <c r="G3897" i="4"/>
  <c r="F3897" i="4"/>
  <c r="O3896" i="4"/>
  <c r="N3896" i="4"/>
  <c r="K3896" i="4"/>
  <c r="H3896" i="4"/>
  <c r="G3896" i="4"/>
  <c r="F3896" i="4"/>
  <c r="O3895" i="4"/>
  <c r="N3895" i="4"/>
  <c r="K3895" i="4"/>
  <c r="H3895" i="4"/>
  <c r="G3895" i="4"/>
  <c r="F3895" i="4"/>
  <c r="O3894" i="4"/>
  <c r="N3894" i="4"/>
  <c r="K3894" i="4"/>
  <c r="H3894" i="4"/>
  <c r="G3894" i="4"/>
  <c r="F3894" i="4"/>
  <c r="O3893" i="4"/>
  <c r="N3893" i="4"/>
  <c r="K3893" i="4"/>
  <c r="H3893" i="4"/>
  <c r="G3893" i="4"/>
  <c r="F3893" i="4"/>
  <c r="O3892" i="4"/>
  <c r="N3892" i="4"/>
  <c r="K3892" i="4"/>
  <c r="H3892" i="4"/>
  <c r="G3892" i="4"/>
  <c r="F3892" i="4"/>
  <c r="O3891" i="4"/>
  <c r="N3891" i="4"/>
  <c r="K3891" i="4"/>
  <c r="H3891" i="4"/>
  <c r="G3891" i="4"/>
  <c r="F3891" i="4"/>
  <c r="O3890" i="4"/>
  <c r="N3890" i="4"/>
  <c r="K3890" i="4"/>
  <c r="H3890" i="4"/>
  <c r="G3890" i="4"/>
  <c r="F3890" i="4"/>
  <c r="O3889" i="4"/>
  <c r="N3889" i="4"/>
  <c r="K3889" i="4"/>
  <c r="H3889" i="4"/>
  <c r="G3889" i="4"/>
  <c r="F3889" i="4"/>
  <c r="O3888" i="4"/>
  <c r="N3888" i="4"/>
  <c r="K3888" i="4"/>
  <c r="H3888" i="4"/>
  <c r="G3888" i="4"/>
  <c r="F3888" i="4"/>
  <c r="O3887" i="4"/>
  <c r="N3887" i="4"/>
  <c r="K3887" i="4"/>
  <c r="H3887" i="4"/>
  <c r="G3887" i="4"/>
  <c r="F3887" i="4"/>
  <c r="O3886" i="4"/>
  <c r="N3886" i="4"/>
  <c r="K3886" i="4"/>
  <c r="H3886" i="4"/>
  <c r="G3886" i="4"/>
  <c r="F3886" i="4"/>
  <c r="O3885" i="4"/>
  <c r="N3885" i="4"/>
  <c r="K3885" i="4"/>
  <c r="H3885" i="4"/>
  <c r="G3885" i="4"/>
  <c r="F3885" i="4"/>
  <c r="O3884" i="4"/>
  <c r="N3884" i="4"/>
  <c r="K3884" i="4"/>
  <c r="H3884" i="4"/>
  <c r="G3884" i="4"/>
  <c r="F3884" i="4"/>
  <c r="O3883" i="4"/>
  <c r="N3883" i="4"/>
  <c r="K3883" i="4"/>
  <c r="H3883" i="4"/>
  <c r="G3883" i="4"/>
  <c r="F3883" i="4"/>
  <c r="O3882" i="4"/>
  <c r="N3882" i="4"/>
  <c r="K3882" i="4"/>
  <c r="H3882" i="4"/>
  <c r="G3882" i="4"/>
  <c r="F3882" i="4"/>
  <c r="O3881" i="4"/>
  <c r="N3881" i="4"/>
  <c r="K3881" i="4"/>
  <c r="H3881" i="4"/>
  <c r="G3881" i="4"/>
  <c r="F3881" i="4"/>
  <c r="O3880" i="4"/>
  <c r="N3880" i="4"/>
  <c r="K3880" i="4"/>
  <c r="H3880" i="4"/>
  <c r="G3880" i="4"/>
  <c r="F3880" i="4"/>
  <c r="O3879" i="4"/>
  <c r="N3879" i="4"/>
  <c r="K3879" i="4"/>
  <c r="H3879" i="4"/>
  <c r="G3879" i="4"/>
  <c r="F3879" i="4"/>
  <c r="O3878" i="4"/>
  <c r="N3878" i="4"/>
  <c r="K3878" i="4"/>
  <c r="H3878" i="4"/>
  <c r="G3878" i="4"/>
  <c r="F3878" i="4"/>
  <c r="O3877" i="4"/>
  <c r="N3877" i="4"/>
  <c r="K3877" i="4"/>
  <c r="H3877" i="4"/>
  <c r="G3877" i="4"/>
  <c r="F3877" i="4"/>
  <c r="O3876" i="4"/>
  <c r="N3876" i="4"/>
  <c r="K3876" i="4"/>
  <c r="H3876" i="4"/>
  <c r="G3876" i="4"/>
  <c r="F3876" i="4"/>
  <c r="O3875" i="4"/>
  <c r="N3875" i="4"/>
  <c r="K3875" i="4"/>
  <c r="H3875" i="4"/>
  <c r="G3875" i="4"/>
  <c r="F3875" i="4"/>
  <c r="O3874" i="4"/>
  <c r="N3874" i="4"/>
  <c r="K3874" i="4"/>
  <c r="H3874" i="4"/>
  <c r="G3874" i="4"/>
  <c r="F3874" i="4"/>
  <c r="O3873" i="4"/>
  <c r="N3873" i="4"/>
  <c r="K3873" i="4"/>
  <c r="H3873" i="4"/>
  <c r="G3873" i="4"/>
  <c r="F3873" i="4"/>
  <c r="O3872" i="4"/>
  <c r="N3872" i="4"/>
  <c r="K3872" i="4"/>
  <c r="H3872" i="4"/>
  <c r="G3872" i="4"/>
  <c r="F3872" i="4"/>
  <c r="O3871" i="4"/>
  <c r="N3871" i="4"/>
  <c r="K3871" i="4"/>
  <c r="H3871" i="4"/>
  <c r="G3871" i="4"/>
  <c r="F3871" i="4"/>
  <c r="O3870" i="4"/>
  <c r="N3870" i="4"/>
  <c r="K3870" i="4"/>
  <c r="H3870" i="4"/>
  <c r="G3870" i="4"/>
  <c r="F3870" i="4"/>
  <c r="O3869" i="4"/>
  <c r="N3869" i="4"/>
  <c r="K3869" i="4"/>
  <c r="H3869" i="4"/>
  <c r="G3869" i="4"/>
  <c r="F3869" i="4"/>
  <c r="O3868" i="4"/>
  <c r="N3868" i="4"/>
  <c r="K3868" i="4"/>
  <c r="H3868" i="4"/>
  <c r="G3868" i="4"/>
  <c r="F3868" i="4"/>
  <c r="O3867" i="4"/>
  <c r="N3867" i="4"/>
  <c r="K3867" i="4"/>
  <c r="H3867" i="4"/>
  <c r="G3867" i="4"/>
  <c r="F3867" i="4"/>
  <c r="O3866" i="4"/>
  <c r="N3866" i="4"/>
  <c r="K3866" i="4"/>
  <c r="H3866" i="4"/>
  <c r="G3866" i="4"/>
  <c r="F3866" i="4"/>
  <c r="O3865" i="4"/>
  <c r="N3865" i="4"/>
  <c r="K3865" i="4"/>
  <c r="H3865" i="4"/>
  <c r="G3865" i="4"/>
  <c r="F3865" i="4"/>
  <c r="O3864" i="4"/>
  <c r="N3864" i="4"/>
  <c r="K3864" i="4"/>
  <c r="H3864" i="4"/>
  <c r="G3864" i="4"/>
  <c r="F3864" i="4"/>
  <c r="O3863" i="4"/>
  <c r="N3863" i="4"/>
  <c r="K3863" i="4"/>
  <c r="H3863" i="4"/>
  <c r="G3863" i="4"/>
  <c r="F3863" i="4"/>
  <c r="O3862" i="4"/>
  <c r="N3862" i="4"/>
  <c r="K3862" i="4"/>
  <c r="H3862" i="4"/>
  <c r="G3862" i="4"/>
  <c r="F3862" i="4"/>
  <c r="O3861" i="4"/>
  <c r="N3861" i="4"/>
  <c r="K3861" i="4"/>
  <c r="H3861" i="4"/>
  <c r="G3861" i="4"/>
  <c r="F3861" i="4"/>
  <c r="O3860" i="4"/>
  <c r="N3860" i="4"/>
  <c r="K3860" i="4"/>
  <c r="H3860" i="4"/>
  <c r="G3860" i="4"/>
  <c r="F3860" i="4"/>
  <c r="O3859" i="4"/>
  <c r="N3859" i="4"/>
  <c r="K3859" i="4"/>
  <c r="H3859" i="4"/>
  <c r="G3859" i="4"/>
  <c r="F3859" i="4"/>
  <c r="O3858" i="4"/>
  <c r="N3858" i="4"/>
  <c r="K3858" i="4"/>
  <c r="H3858" i="4"/>
  <c r="G3858" i="4"/>
  <c r="F3858" i="4"/>
  <c r="O3857" i="4"/>
  <c r="N3857" i="4"/>
  <c r="K3857" i="4"/>
  <c r="H3857" i="4"/>
  <c r="G3857" i="4"/>
  <c r="F3857" i="4"/>
  <c r="O3856" i="4"/>
  <c r="N3856" i="4"/>
  <c r="K3856" i="4"/>
  <c r="H3856" i="4"/>
  <c r="G3856" i="4"/>
  <c r="F3856" i="4"/>
  <c r="O3855" i="4"/>
  <c r="N3855" i="4"/>
  <c r="K3855" i="4"/>
  <c r="H3855" i="4"/>
  <c r="G3855" i="4"/>
  <c r="F3855" i="4"/>
  <c r="O3854" i="4"/>
  <c r="N3854" i="4"/>
  <c r="K3854" i="4"/>
  <c r="H3854" i="4"/>
  <c r="G3854" i="4"/>
  <c r="F3854" i="4"/>
  <c r="O3853" i="4"/>
  <c r="N3853" i="4"/>
  <c r="K3853" i="4"/>
  <c r="H3853" i="4"/>
  <c r="G3853" i="4"/>
  <c r="F3853" i="4"/>
  <c r="O3852" i="4"/>
  <c r="N3852" i="4"/>
  <c r="K3852" i="4"/>
  <c r="H3852" i="4"/>
  <c r="G3852" i="4"/>
  <c r="F3852" i="4"/>
  <c r="O3851" i="4"/>
  <c r="N3851" i="4"/>
  <c r="K3851" i="4"/>
  <c r="H3851" i="4"/>
  <c r="G3851" i="4"/>
  <c r="F3851" i="4"/>
  <c r="O3850" i="4"/>
  <c r="N3850" i="4"/>
  <c r="K3850" i="4"/>
  <c r="H3850" i="4"/>
  <c r="G3850" i="4"/>
  <c r="F3850" i="4"/>
  <c r="O3849" i="4"/>
  <c r="N3849" i="4"/>
  <c r="K3849" i="4"/>
  <c r="H3849" i="4"/>
  <c r="G3849" i="4"/>
  <c r="F3849" i="4"/>
  <c r="O3848" i="4"/>
  <c r="N3848" i="4"/>
  <c r="K3848" i="4"/>
  <c r="H3848" i="4"/>
  <c r="G3848" i="4"/>
  <c r="F3848" i="4"/>
  <c r="O3847" i="4"/>
  <c r="N3847" i="4"/>
  <c r="K3847" i="4"/>
  <c r="H3847" i="4"/>
  <c r="G3847" i="4"/>
  <c r="F3847" i="4"/>
  <c r="O3846" i="4"/>
  <c r="N3846" i="4"/>
  <c r="K3846" i="4"/>
  <c r="H3846" i="4"/>
  <c r="G3846" i="4"/>
  <c r="F3846" i="4"/>
  <c r="O3845" i="4"/>
  <c r="N3845" i="4"/>
  <c r="K3845" i="4"/>
  <c r="H3845" i="4"/>
  <c r="G3845" i="4"/>
  <c r="F3845" i="4"/>
  <c r="O3844" i="4"/>
  <c r="N3844" i="4"/>
  <c r="K3844" i="4"/>
  <c r="H3844" i="4"/>
  <c r="G3844" i="4"/>
  <c r="F3844" i="4"/>
  <c r="O3843" i="4"/>
  <c r="N3843" i="4"/>
  <c r="K3843" i="4"/>
  <c r="H3843" i="4"/>
  <c r="G3843" i="4"/>
  <c r="F3843" i="4"/>
  <c r="O3842" i="4"/>
  <c r="N3842" i="4"/>
  <c r="K3842" i="4"/>
  <c r="H3842" i="4"/>
  <c r="G3842" i="4"/>
  <c r="F3842" i="4"/>
  <c r="O3841" i="4"/>
  <c r="N3841" i="4"/>
  <c r="K3841" i="4"/>
  <c r="H3841" i="4"/>
  <c r="G3841" i="4"/>
  <c r="F3841" i="4"/>
  <c r="O3840" i="4"/>
  <c r="N3840" i="4"/>
  <c r="K3840" i="4"/>
  <c r="H3840" i="4"/>
  <c r="G3840" i="4"/>
  <c r="F3840" i="4"/>
  <c r="O3839" i="4"/>
  <c r="N3839" i="4"/>
  <c r="K3839" i="4"/>
  <c r="H3839" i="4"/>
  <c r="G3839" i="4"/>
  <c r="F3839" i="4"/>
  <c r="O3838" i="4"/>
  <c r="N3838" i="4"/>
  <c r="K3838" i="4"/>
  <c r="H3838" i="4"/>
  <c r="G3838" i="4"/>
  <c r="F3838" i="4"/>
  <c r="O3837" i="4"/>
  <c r="N3837" i="4"/>
  <c r="K3837" i="4"/>
  <c r="H3837" i="4"/>
  <c r="G3837" i="4"/>
  <c r="F3837" i="4"/>
  <c r="O3836" i="4"/>
  <c r="N3836" i="4"/>
  <c r="K3836" i="4"/>
  <c r="H3836" i="4"/>
  <c r="G3836" i="4"/>
  <c r="F3836" i="4"/>
  <c r="O3835" i="4"/>
  <c r="N3835" i="4"/>
  <c r="K3835" i="4"/>
  <c r="H3835" i="4"/>
  <c r="G3835" i="4"/>
  <c r="F3835" i="4"/>
  <c r="O3834" i="4"/>
  <c r="N3834" i="4"/>
  <c r="K3834" i="4"/>
  <c r="H3834" i="4"/>
  <c r="G3834" i="4"/>
  <c r="F3834" i="4"/>
  <c r="O3833" i="4"/>
  <c r="N3833" i="4"/>
  <c r="K3833" i="4"/>
  <c r="H3833" i="4"/>
  <c r="G3833" i="4"/>
  <c r="F3833" i="4"/>
  <c r="O3832" i="4"/>
  <c r="N3832" i="4"/>
  <c r="K3832" i="4"/>
  <c r="H3832" i="4"/>
  <c r="G3832" i="4"/>
  <c r="F3832" i="4"/>
  <c r="O3831" i="4"/>
  <c r="N3831" i="4"/>
  <c r="K3831" i="4"/>
  <c r="H3831" i="4"/>
  <c r="G3831" i="4"/>
  <c r="F3831" i="4"/>
  <c r="O3830" i="4"/>
  <c r="N3830" i="4"/>
  <c r="K3830" i="4"/>
  <c r="H3830" i="4"/>
  <c r="G3830" i="4"/>
  <c r="F3830" i="4"/>
  <c r="O3829" i="4"/>
  <c r="N3829" i="4"/>
  <c r="K3829" i="4"/>
  <c r="H3829" i="4"/>
  <c r="G3829" i="4"/>
  <c r="F3829" i="4"/>
  <c r="O3828" i="4"/>
  <c r="N3828" i="4"/>
  <c r="K3828" i="4"/>
  <c r="H3828" i="4"/>
  <c r="G3828" i="4"/>
  <c r="F3828" i="4"/>
  <c r="O3827" i="4"/>
  <c r="N3827" i="4"/>
  <c r="K3827" i="4"/>
  <c r="H3827" i="4"/>
  <c r="G3827" i="4"/>
  <c r="F3827" i="4"/>
  <c r="O3826" i="4"/>
  <c r="N3826" i="4"/>
  <c r="K3826" i="4"/>
  <c r="H3826" i="4"/>
  <c r="G3826" i="4"/>
  <c r="F3826" i="4"/>
  <c r="O3825" i="4"/>
  <c r="N3825" i="4"/>
  <c r="K3825" i="4"/>
  <c r="H3825" i="4"/>
  <c r="G3825" i="4"/>
  <c r="F3825" i="4"/>
  <c r="O3824" i="4"/>
  <c r="N3824" i="4"/>
  <c r="K3824" i="4"/>
  <c r="H3824" i="4"/>
  <c r="G3824" i="4"/>
  <c r="F3824" i="4"/>
  <c r="O3823" i="4"/>
  <c r="N3823" i="4"/>
  <c r="K3823" i="4"/>
  <c r="H3823" i="4"/>
  <c r="G3823" i="4"/>
  <c r="F3823" i="4"/>
  <c r="O3822" i="4"/>
  <c r="N3822" i="4"/>
  <c r="K3822" i="4"/>
  <c r="H3822" i="4"/>
  <c r="G3822" i="4"/>
  <c r="F3822" i="4"/>
  <c r="O3821" i="4"/>
  <c r="N3821" i="4"/>
  <c r="K3821" i="4"/>
  <c r="H3821" i="4"/>
  <c r="G3821" i="4"/>
  <c r="F3821" i="4"/>
  <c r="O3820" i="4"/>
  <c r="N3820" i="4"/>
  <c r="K3820" i="4"/>
  <c r="H3820" i="4"/>
  <c r="G3820" i="4"/>
  <c r="F3820" i="4"/>
  <c r="O3819" i="4"/>
  <c r="N3819" i="4"/>
  <c r="K3819" i="4"/>
  <c r="H3819" i="4"/>
  <c r="G3819" i="4"/>
  <c r="F3819" i="4"/>
  <c r="O3818" i="4"/>
  <c r="N3818" i="4"/>
  <c r="K3818" i="4"/>
  <c r="H3818" i="4"/>
  <c r="G3818" i="4"/>
  <c r="F3818" i="4"/>
  <c r="O3817" i="4"/>
  <c r="N3817" i="4"/>
  <c r="K3817" i="4"/>
  <c r="H3817" i="4"/>
  <c r="G3817" i="4"/>
  <c r="F3817" i="4"/>
  <c r="O3816" i="4"/>
  <c r="N3816" i="4"/>
  <c r="K3816" i="4"/>
  <c r="H3816" i="4"/>
  <c r="G3816" i="4"/>
  <c r="F3816" i="4"/>
  <c r="O3815" i="4"/>
  <c r="N3815" i="4"/>
  <c r="K3815" i="4"/>
  <c r="H3815" i="4"/>
  <c r="G3815" i="4"/>
  <c r="F3815" i="4"/>
  <c r="O3814" i="4"/>
  <c r="N3814" i="4"/>
  <c r="K3814" i="4"/>
  <c r="H3814" i="4"/>
  <c r="G3814" i="4"/>
  <c r="F3814" i="4"/>
  <c r="O3813" i="4"/>
  <c r="N3813" i="4"/>
  <c r="K3813" i="4"/>
  <c r="H3813" i="4"/>
  <c r="G3813" i="4"/>
  <c r="F3813" i="4"/>
  <c r="O3812" i="4"/>
  <c r="N3812" i="4"/>
  <c r="K3812" i="4"/>
  <c r="H3812" i="4"/>
  <c r="G3812" i="4"/>
  <c r="F3812" i="4"/>
  <c r="O3811" i="4"/>
  <c r="N3811" i="4"/>
  <c r="K3811" i="4"/>
  <c r="H3811" i="4"/>
  <c r="G3811" i="4"/>
  <c r="F3811" i="4"/>
  <c r="O3810" i="4"/>
  <c r="N3810" i="4"/>
  <c r="K3810" i="4"/>
  <c r="H3810" i="4"/>
  <c r="G3810" i="4"/>
  <c r="F3810" i="4"/>
  <c r="O3809" i="4"/>
  <c r="N3809" i="4"/>
  <c r="K3809" i="4"/>
  <c r="H3809" i="4"/>
  <c r="G3809" i="4"/>
  <c r="F3809" i="4"/>
  <c r="O3808" i="4"/>
  <c r="N3808" i="4"/>
  <c r="K3808" i="4"/>
  <c r="H3808" i="4"/>
  <c r="G3808" i="4"/>
  <c r="F3808" i="4"/>
  <c r="O3807" i="4"/>
  <c r="N3807" i="4"/>
  <c r="K3807" i="4"/>
  <c r="H3807" i="4"/>
  <c r="G3807" i="4"/>
  <c r="F3807" i="4"/>
  <c r="O3806" i="4"/>
  <c r="N3806" i="4"/>
  <c r="K3806" i="4"/>
  <c r="H3806" i="4"/>
  <c r="G3806" i="4"/>
  <c r="F3806" i="4"/>
  <c r="O3805" i="4"/>
  <c r="N3805" i="4"/>
  <c r="K3805" i="4"/>
  <c r="H3805" i="4"/>
  <c r="G3805" i="4"/>
  <c r="F3805" i="4"/>
  <c r="O3804" i="4"/>
  <c r="N3804" i="4"/>
  <c r="K3804" i="4"/>
  <c r="H3804" i="4"/>
  <c r="G3804" i="4"/>
  <c r="F3804" i="4"/>
  <c r="O3803" i="4"/>
  <c r="N3803" i="4"/>
  <c r="K3803" i="4"/>
  <c r="H3803" i="4"/>
  <c r="G3803" i="4"/>
  <c r="F3803" i="4"/>
  <c r="O3802" i="4"/>
  <c r="N3802" i="4"/>
  <c r="K3802" i="4"/>
  <c r="H3802" i="4"/>
  <c r="G3802" i="4"/>
  <c r="F3802" i="4"/>
  <c r="O3801" i="4"/>
  <c r="N3801" i="4"/>
  <c r="K3801" i="4"/>
  <c r="H3801" i="4"/>
  <c r="G3801" i="4"/>
  <c r="F3801" i="4"/>
  <c r="O3800" i="4"/>
  <c r="N3800" i="4"/>
  <c r="K3800" i="4"/>
  <c r="H3800" i="4"/>
  <c r="G3800" i="4"/>
  <c r="F3800" i="4"/>
  <c r="O3799" i="4"/>
  <c r="N3799" i="4"/>
  <c r="K3799" i="4"/>
  <c r="H3799" i="4"/>
  <c r="G3799" i="4"/>
  <c r="F3799" i="4"/>
  <c r="O3798" i="4"/>
  <c r="N3798" i="4"/>
  <c r="K3798" i="4"/>
  <c r="H3798" i="4"/>
  <c r="G3798" i="4"/>
  <c r="F3798" i="4"/>
  <c r="O3797" i="4"/>
  <c r="N3797" i="4"/>
  <c r="K3797" i="4"/>
  <c r="H3797" i="4"/>
  <c r="G3797" i="4"/>
  <c r="F3797" i="4"/>
  <c r="O3796" i="4"/>
  <c r="N3796" i="4"/>
  <c r="K3796" i="4"/>
  <c r="H3796" i="4"/>
  <c r="G3796" i="4"/>
  <c r="F3796" i="4"/>
  <c r="O3795" i="4"/>
  <c r="N3795" i="4"/>
  <c r="K3795" i="4"/>
  <c r="H3795" i="4"/>
  <c r="G3795" i="4"/>
  <c r="F3795" i="4"/>
  <c r="O3794" i="4"/>
  <c r="N3794" i="4"/>
  <c r="K3794" i="4"/>
  <c r="H3794" i="4"/>
  <c r="G3794" i="4"/>
  <c r="F3794" i="4"/>
  <c r="O3793" i="4"/>
  <c r="N3793" i="4"/>
  <c r="K3793" i="4"/>
  <c r="H3793" i="4"/>
  <c r="G3793" i="4"/>
  <c r="F3793" i="4"/>
  <c r="O3792" i="4"/>
  <c r="N3792" i="4"/>
  <c r="K3792" i="4"/>
  <c r="H3792" i="4"/>
  <c r="G3792" i="4"/>
  <c r="F3792" i="4"/>
  <c r="O3791" i="4"/>
  <c r="N3791" i="4"/>
  <c r="K3791" i="4"/>
  <c r="H3791" i="4"/>
  <c r="G3791" i="4"/>
  <c r="F3791" i="4"/>
  <c r="O3790" i="4"/>
  <c r="N3790" i="4"/>
  <c r="K3790" i="4"/>
  <c r="H3790" i="4"/>
  <c r="G3790" i="4"/>
  <c r="F3790" i="4"/>
  <c r="O3789" i="4"/>
  <c r="N3789" i="4"/>
  <c r="K3789" i="4"/>
  <c r="H3789" i="4"/>
  <c r="G3789" i="4"/>
  <c r="F3789" i="4"/>
  <c r="O3788" i="4"/>
  <c r="N3788" i="4"/>
  <c r="K3788" i="4"/>
  <c r="H3788" i="4"/>
  <c r="G3788" i="4"/>
  <c r="F3788" i="4"/>
  <c r="O3787" i="4"/>
  <c r="N3787" i="4"/>
  <c r="K3787" i="4"/>
  <c r="H3787" i="4"/>
  <c r="G3787" i="4"/>
  <c r="F3787" i="4"/>
  <c r="O3786" i="4"/>
  <c r="N3786" i="4"/>
  <c r="K3786" i="4"/>
  <c r="H3786" i="4"/>
  <c r="G3786" i="4"/>
  <c r="F3786" i="4"/>
  <c r="O3785" i="4"/>
  <c r="N3785" i="4"/>
  <c r="K3785" i="4"/>
  <c r="H3785" i="4"/>
  <c r="G3785" i="4"/>
  <c r="F3785" i="4"/>
  <c r="O3784" i="4"/>
  <c r="N3784" i="4"/>
  <c r="K3784" i="4"/>
  <c r="H3784" i="4"/>
  <c r="G3784" i="4"/>
  <c r="F3784" i="4"/>
  <c r="O3783" i="4"/>
  <c r="N3783" i="4"/>
  <c r="K3783" i="4"/>
  <c r="H3783" i="4"/>
  <c r="G3783" i="4"/>
  <c r="F3783" i="4"/>
  <c r="O3782" i="4"/>
  <c r="N3782" i="4"/>
  <c r="K3782" i="4"/>
  <c r="H3782" i="4"/>
  <c r="G3782" i="4"/>
  <c r="F3782" i="4"/>
  <c r="O3781" i="4"/>
  <c r="N3781" i="4"/>
  <c r="K3781" i="4"/>
  <c r="H3781" i="4"/>
  <c r="G3781" i="4"/>
  <c r="F3781" i="4"/>
  <c r="O3780" i="4"/>
  <c r="N3780" i="4"/>
  <c r="K3780" i="4"/>
  <c r="H3780" i="4"/>
  <c r="G3780" i="4"/>
  <c r="F3780" i="4"/>
  <c r="O3779" i="4"/>
  <c r="N3779" i="4"/>
  <c r="K3779" i="4"/>
  <c r="H3779" i="4"/>
  <c r="G3779" i="4"/>
  <c r="F3779" i="4"/>
  <c r="O3778" i="4"/>
  <c r="N3778" i="4"/>
  <c r="K3778" i="4"/>
  <c r="H3778" i="4"/>
  <c r="G3778" i="4"/>
  <c r="F3778" i="4"/>
  <c r="O3777" i="4"/>
  <c r="N3777" i="4"/>
  <c r="K3777" i="4"/>
  <c r="H3777" i="4"/>
  <c r="G3777" i="4"/>
  <c r="F3777" i="4"/>
  <c r="O3776" i="4"/>
  <c r="N3776" i="4"/>
  <c r="K3776" i="4"/>
  <c r="H3776" i="4"/>
  <c r="G3776" i="4"/>
  <c r="F3776" i="4"/>
  <c r="O3775" i="4"/>
  <c r="N3775" i="4"/>
  <c r="K3775" i="4"/>
  <c r="H3775" i="4"/>
  <c r="G3775" i="4"/>
  <c r="F3775" i="4"/>
  <c r="O3774" i="4"/>
  <c r="N3774" i="4"/>
  <c r="K3774" i="4"/>
  <c r="H3774" i="4"/>
  <c r="G3774" i="4"/>
  <c r="F3774" i="4"/>
  <c r="O3773" i="4"/>
  <c r="N3773" i="4"/>
  <c r="K3773" i="4"/>
  <c r="H3773" i="4"/>
  <c r="G3773" i="4"/>
  <c r="F3773" i="4"/>
  <c r="O3772" i="4"/>
  <c r="N3772" i="4"/>
  <c r="K3772" i="4"/>
  <c r="H3772" i="4"/>
  <c r="G3772" i="4"/>
  <c r="F3772" i="4"/>
  <c r="O3771" i="4"/>
  <c r="N3771" i="4"/>
  <c r="K3771" i="4"/>
  <c r="H3771" i="4"/>
  <c r="G3771" i="4"/>
  <c r="F3771" i="4"/>
  <c r="O3770" i="4"/>
  <c r="N3770" i="4"/>
  <c r="K3770" i="4"/>
  <c r="H3770" i="4"/>
  <c r="G3770" i="4"/>
  <c r="F3770" i="4"/>
  <c r="O3769" i="4"/>
  <c r="N3769" i="4"/>
  <c r="K3769" i="4"/>
  <c r="H3769" i="4"/>
  <c r="G3769" i="4"/>
  <c r="F3769" i="4"/>
  <c r="O3768" i="4"/>
  <c r="N3768" i="4"/>
  <c r="K3768" i="4"/>
  <c r="H3768" i="4"/>
  <c r="G3768" i="4"/>
  <c r="F3768" i="4"/>
  <c r="O3767" i="4"/>
  <c r="N3767" i="4"/>
  <c r="K3767" i="4"/>
  <c r="H3767" i="4"/>
  <c r="G3767" i="4"/>
  <c r="F3767" i="4"/>
  <c r="O3766" i="4"/>
  <c r="N3766" i="4"/>
  <c r="K3766" i="4"/>
  <c r="H3766" i="4"/>
  <c r="G3766" i="4"/>
  <c r="F3766" i="4"/>
  <c r="O3765" i="4"/>
  <c r="N3765" i="4"/>
  <c r="K3765" i="4"/>
  <c r="H3765" i="4"/>
  <c r="G3765" i="4"/>
  <c r="F3765" i="4"/>
  <c r="O3764" i="4"/>
  <c r="N3764" i="4"/>
  <c r="K3764" i="4"/>
  <c r="H3764" i="4"/>
  <c r="G3764" i="4"/>
  <c r="F3764" i="4"/>
  <c r="O3763" i="4"/>
  <c r="N3763" i="4"/>
  <c r="K3763" i="4"/>
  <c r="H3763" i="4"/>
  <c r="G3763" i="4"/>
  <c r="F3763" i="4"/>
  <c r="O3762" i="4"/>
  <c r="N3762" i="4"/>
  <c r="K3762" i="4"/>
  <c r="H3762" i="4"/>
  <c r="G3762" i="4"/>
  <c r="F3762" i="4"/>
  <c r="O3761" i="4"/>
  <c r="N3761" i="4"/>
  <c r="K3761" i="4"/>
  <c r="H3761" i="4"/>
  <c r="G3761" i="4"/>
  <c r="F3761" i="4"/>
  <c r="O3760" i="4"/>
  <c r="N3760" i="4"/>
  <c r="K3760" i="4"/>
  <c r="H3760" i="4"/>
  <c r="G3760" i="4"/>
  <c r="F3760" i="4"/>
  <c r="O3759" i="4"/>
  <c r="N3759" i="4"/>
  <c r="K3759" i="4"/>
  <c r="H3759" i="4"/>
  <c r="G3759" i="4"/>
  <c r="F3759" i="4"/>
  <c r="O3758" i="4"/>
  <c r="N3758" i="4"/>
  <c r="K3758" i="4"/>
  <c r="H3758" i="4"/>
  <c r="G3758" i="4"/>
  <c r="F3758" i="4"/>
  <c r="O3757" i="4"/>
  <c r="N3757" i="4"/>
  <c r="K3757" i="4"/>
  <c r="H3757" i="4"/>
  <c r="G3757" i="4"/>
  <c r="F3757" i="4"/>
  <c r="O3756" i="4"/>
  <c r="N3756" i="4"/>
  <c r="K3756" i="4"/>
  <c r="H3756" i="4"/>
  <c r="G3756" i="4"/>
  <c r="F3756" i="4"/>
  <c r="O3755" i="4"/>
  <c r="N3755" i="4"/>
  <c r="K3755" i="4"/>
  <c r="H3755" i="4"/>
  <c r="G3755" i="4"/>
  <c r="F3755" i="4"/>
  <c r="O3754" i="4"/>
  <c r="N3754" i="4"/>
  <c r="K3754" i="4"/>
  <c r="H3754" i="4"/>
  <c r="G3754" i="4"/>
  <c r="F3754" i="4"/>
  <c r="O3753" i="4"/>
  <c r="N3753" i="4"/>
  <c r="K3753" i="4"/>
  <c r="H3753" i="4"/>
  <c r="G3753" i="4"/>
  <c r="F3753" i="4"/>
  <c r="O3752" i="4"/>
  <c r="N3752" i="4"/>
  <c r="K3752" i="4"/>
  <c r="H3752" i="4"/>
  <c r="G3752" i="4"/>
  <c r="F3752" i="4"/>
  <c r="O3751" i="4"/>
  <c r="N3751" i="4"/>
  <c r="K3751" i="4"/>
  <c r="H3751" i="4"/>
  <c r="G3751" i="4"/>
  <c r="F3751" i="4"/>
  <c r="O3750" i="4"/>
  <c r="N3750" i="4"/>
  <c r="K3750" i="4"/>
  <c r="H3750" i="4"/>
  <c r="G3750" i="4"/>
  <c r="F3750" i="4"/>
  <c r="O3749" i="4"/>
  <c r="N3749" i="4"/>
  <c r="K3749" i="4"/>
  <c r="H3749" i="4"/>
  <c r="G3749" i="4"/>
  <c r="F3749" i="4"/>
  <c r="O3748" i="4"/>
  <c r="N3748" i="4"/>
  <c r="K3748" i="4"/>
  <c r="H3748" i="4"/>
  <c r="G3748" i="4"/>
  <c r="F3748" i="4"/>
  <c r="O3747" i="4"/>
  <c r="N3747" i="4"/>
  <c r="K3747" i="4"/>
  <c r="H3747" i="4"/>
  <c r="G3747" i="4"/>
  <c r="F3747" i="4"/>
  <c r="O3746" i="4"/>
  <c r="N3746" i="4"/>
  <c r="K3746" i="4"/>
  <c r="H3746" i="4"/>
  <c r="G3746" i="4"/>
  <c r="F3746" i="4"/>
  <c r="O3745" i="4"/>
  <c r="N3745" i="4"/>
  <c r="K3745" i="4"/>
  <c r="H3745" i="4"/>
  <c r="G3745" i="4"/>
  <c r="F3745" i="4"/>
  <c r="O3744" i="4"/>
  <c r="N3744" i="4"/>
  <c r="K3744" i="4"/>
  <c r="H3744" i="4"/>
  <c r="G3744" i="4"/>
  <c r="F3744" i="4"/>
  <c r="O3743" i="4"/>
  <c r="N3743" i="4"/>
  <c r="K3743" i="4"/>
  <c r="H3743" i="4"/>
  <c r="G3743" i="4"/>
  <c r="F3743" i="4"/>
  <c r="O3742" i="4"/>
  <c r="N3742" i="4"/>
  <c r="K3742" i="4"/>
  <c r="H3742" i="4"/>
  <c r="G3742" i="4"/>
  <c r="F3742" i="4"/>
  <c r="O3741" i="4"/>
  <c r="N3741" i="4"/>
  <c r="K3741" i="4"/>
  <c r="H3741" i="4"/>
  <c r="G3741" i="4"/>
  <c r="F3741" i="4"/>
  <c r="O3740" i="4"/>
  <c r="N3740" i="4"/>
  <c r="K3740" i="4"/>
  <c r="H3740" i="4"/>
  <c r="G3740" i="4"/>
  <c r="F3740" i="4"/>
  <c r="O3739" i="4"/>
  <c r="N3739" i="4"/>
  <c r="K3739" i="4"/>
  <c r="H3739" i="4"/>
  <c r="G3739" i="4"/>
  <c r="F3739" i="4"/>
  <c r="O3738" i="4"/>
  <c r="N3738" i="4"/>
  <c r="K3738" i="4"/>
  <c r="H3738" i="4"/>
  <c r="G3738" i="4"/>
  <c r="F3738" i="4"/>
  <c r="O3737" i="4"/>
  <c r="N3737" i="4"/>
  <c r="K3737" i="4"/>
  <c r="H3737" i="4"/>
  <c r="G3737" i="4"/>
  <c r="F3737" i="4"/>
  <c r="O3736" i="4"/>
  <c r="N3736" i="4"/>
  <c r="K3736" i="4"/>
  <c r="H3736" i="4"/>
  <c r="G3736" i="4"/>
  <c r="F3736" i="4"/>
  <c r="O3735" i="4"/>
  <c r="N3735" i="4"/>
  <c r="K3735" i="4"/>
  <c r="H3735" i="4"/>
  <c r="G3735" i="4"/>
  <c r="F3735" i="4"/>
  <c r="O3734" i="4"/>
  <c r="N3734" i="4"/>
  <c r="K3734" i="4"/>
  <c r="H3734" i="4"/>
  <c r="G3734" i="4"/>
  <c r="F3734" i="4"/>
  <c r="O3733" i="4"/>
  <c r="N3733" i="4"/>
  <c r="K3733" i="4"/>
  <c r="H3733" i="4"/>
  <c r="G3733" i="4"/>
  <c r="F3733" i="4"/>
  <c r="O3732" i="4"/>
  <c r="N3732" i="4"/>
  <c r="K3732" i="4"/>
  <c r="H3732" i="4"/>
  <c r="G3732" i="4"/>
  <c r="F3732" i="4"/>
  <c r="O3731" i="4"/>
  <c r="N3731" i="4"/>
  <c r="K3731" i="4"/>
  <c r="H3731" i="4"/>
  <c r="G3731" i="4"/>
  <c r="F3731" i="4"/>
  <c r="O3730" i="4"/>
  <c r="N3730" i="4"/>
  <c r="K3730" i="4"/>
  <c r="H3730" i="4"/>
  <c r="G3730" i="4"/>
  <c r="F3730" i="4"/>
  <c r="O3729" i="4"/>
  <c r="N3729" i="4"/>
  <c r="K3729" i="4"/>
  <c r="H3729" i="4"/>
  <c r="G3729" i="4"/>
  <c r="F3729" i="4"/>
  <c r="O3728" i="4"/>
  <c r="N3728" i="4"/>
  <c r="K3728" i="4"/>
  <c r="H3728" i="4"/>
  <c r="G3728" i="4"/>
  <c r="F3728" i="4"/>
  <c r="O3727" i="4"/>
  <c r="N3727" i="4"/>
  <c r="K3727" i="4"/>
  <c r="H3727" i="4"/>
  <c r="G3727" i="4"/>
  <c r="F3727" i="4"/>
  <c r="O3726" i="4"/>
  <c r="N3726" i="4"/>
  <c r="K3726" i="4"/>
  <c r="H3726" i="4"/>
  <c r="G3726" i="4"/>
  <c r="F3726" i="4"/>
  <c r="O3725" i="4"/>
  <c r="N3725" i="4"/>
  <c r="K3725" i="4"/>
  <c r="H3725" i="4"/>
  <c r="G3725" i="4"/>
  <c r="F3725" i="4"/>
  <c r="O3724" i="4"/>
  <c r="N3724" i="4"/>
  <c r="K3724" i="4"/>
  <c r="H3724" i="4"/>
  <c r="G3724" i="4"/>
  <c r="F3724" i="4"/>
  <c r="O3723" i="4"/>
  <c r="N3723" i="4"/>
  <c r="K3723" i="4"/>
  <c r="H3723" i="4"/>
  <c r="G3723" i="4"/>
  <c r="F3723" i="4"/>
  <c r="O3722" i="4"/>
  <c r="N3722" i="4"/>
  <c r="K3722" i="4"/>
  <c r="H3722" i="4"/>
  <c r="G3722" i="4"/>
  <c r="F3722" i="4"/>
  <c r="O3721" i="4"/>
  <c r="N3721" i="4"/>
  <c r="K3721" i="4"/>
  <c r="H3721" i="4"/>
  <c r="G3721" i="4"/>
  <c r="F3721" i="4"/>
  <c r="O3720" i="4"/>
  <c r="N3720" i="4"/>
  <c r="K3720" i="4"/>
  <c r="H3720" i="4"/>
  <c r="G3720" i="4"/>
  <c r="F3720" i="4"/>
  <c r="O3719" i="4"/>
  <c r="N3719" i="4"/>
  <c r="K3719" i="4"/>
  <c r="H3719" i="4"/>
  <c r="G3719" i="4"/>
  <c r="F3719" i="4"/>
  <c r="O3718" i="4"/>
  <c r="N3718" i="4"/>
  <c r="K3718" i="4"/>
  <c r="H3718" i="4"/>
  <c r="G3718" i="4"/>
  <c r="F3718" i="4"/>
  <c r="O3717" i="4"/>
  <c r="N3717" i="4"/>
  <c r="K3717" i="4"/>
  <c r="H3717" i="4"/>
  <c r="G3717" i="4"/>
  <c r="F3717" i="4"/>
  <c r="O3716" i="4"/>
  <c r="N3716" i="4"/>
  <c r="K3716" i="4"/>
  <c r="H3716" i="4"/>
  <c r="G3716" i="4"/>
  <c r="F3716" i="4"/>
  <c r="O3715" i="4"/>
  <c r="N3715" i="4"/>
  <c r="K3715" i="4"/>
  <c r="H3715" i="4"/>
  <c r="G3715" i="4"/>
  <c r="F3715" i="4"/>
  <c r="O3714" i="4"/>
  <c r="N3714" i="4"/>
  <c r="K3714" i="4"/>
  <c r="H3714" i="4"/>
  <c r="G3714" i="4"/>
  <c r="F3714" i="4"/>
  <c r="O3713" i="4"/>
  <c r="N3713" i="4"/>
  <c r="K3713" i="4"/>
  <c r="H3713" i="4"/>
  <c r="G3713" i="4"/>
  <c r="F3713" i="4"/>
  <c r="O3712" i="4"/>
  <c r="N3712" i="4"/>
  <c r="K3712" i="4"/>
  <c r="H3712" i="4"/>
  <c r="G3712" i="4"/>
  <c r="F3712" i="4"/>
  <c r="O3711" i="4"/>
  <c r="N3711" i="4"/>
  <c r="K3711" i="4"/>
  <c r="H3711" i="4"/>
  <c r="G3711" i="4"/>
  <c r="F3711" i="4"/>
  <c r="O3710" i="4"/>
  <c r="N3710" i="4"/>
  <c r="K3710" i="4"/>
  <c r="H3710" i="4"/>
  <c r="G3710" i="4"/>
  <c r="F3710" i="4"/>
  <c r="O3709" i="4"/>
  <c r="N3709" i="4"/>
  <c r="K3709" i="4"/>
  <c r="H3709" i="4"/>
  <c r="G3709" i="4"/>
  <c r="F3709" i="4"/>
  <c r="O3708" i="4"/>
  <c r="N3708" i="4"/>
  <c r="K3708" i="4"/>
  <c r="H3708" i="4"/>
  <c r="G3708" i="4"/>
  <c r="F3708" i="4"/>
  <c r="O3707" i="4"/>
  <c r="N3707" i="4"/>
  <c r="K3707" i="4"/>
  <c r="H3707" i="4"/>
  <c r="G3707" i="4"/>
  <c r="F3707" i="4"/>
  <c r="O3706" i="4"/>
  <c r="N3706" i="4"/>
  <c r="K3706" i="4"/>
  <c r="H3706" i="4"/>
  <c r="G3706" i="4"/>
  <c r="F3706" i="4"/>
  <c r="O3705" i="4"/>
  <c r="N3705" i="4"/>
  <c r="K3705" i="4"/>
  <c r="H3705" i="4"/>
  <c r="G3705" i="4"/>
  <c r="F3705" i="4"/>
  <c r="O3704" i="4"/>
  <c r="N3704" i="4"/>
  <c r="K3704" i="4"/>
  <c r="H3704" i="4"/>
  <c r="G3704" i="4"/>
  <c r="F3704" i="4"/>
  <c r="O3703" i="4"/>
  <c r="N3703" i="4"/>
  <c r="K3703" i="4"/>
  <c r="H3703" i="4"/>
  <c r="G3703" i="4"/>
  <c r="F3703" i="4"/>
  <c r="O3702" i="4"/>
  <c r="N3702" i="4"/>
  <c r="K3702" i="4"/>
  <c r="H3702" i="4"/>
  <c r="G3702" i="4"/>
  <c r="F3702" i="4"/>
  <c r="O3701" i="4"/>
  <c r="N3701" i="4"/>
  <c r="K3701" i="4"/>
  <c r="H3701" i="4"/>
  <c r="G3701" i="4"/>
  <c r="F3701" i="4"/>
  <c r="O3700" i="4"/>
  <c r="N3700" i="4"/>
  <c r="K3700" i="4"/>
  <c r="H3700" i="4"/>
  <c r="G3700" i="4"/>
  <c r="F3700" i="4"/>
  <c r="O3699" i="4"/>
  <c r="N3699" i="4"/>
  <c r="K3699" i="4"/>
  <c r="H3699" i="4"/>
  <c r="G3699" i="4"/>
  <c r="F3699" i="4"/>
  <c r="O3698" i="4"/>
  <c r="N3698" i="4"/>
  <c r="K3698" i="4"/>
  <c r="H3698" i="4"/>
  <c r="G3698" i="4"/>
  <c r="F3698" i="4"/>
  <c r="O3697" i="4"/>
  <c r="N3697" i="4"/>
  <c r="K3697" i="4"/>
  <c r="H3697" i="4"/>
  <c r="G3697" i="4"/>
  <c r="F3697" i="4"/>
  <c r="O3696" i="4"/>
  <c r="N3696" i="4"/>
  <c r="K3696" i="4"/>
  <c r="H3696" i="4"/>
  <c r="G3696" i="4"/>
  <c r="F3696" i="4"/>
  <c r="O3695" i="4"/>
  <c r="N3695" i="4"/>
  <c r="K3695" i="4"/>
  <c r="H3695" i="4"/>
  <c r="G3695" i="4"/>
  <c r="F3695" i="4"/>
  <c r="O3694" i="4"/>
  <c r="N3694" i="4"/>
  <c r="K3694" i="4"/>
  <c r="H3694" i="4"/>
  <c r="G3694" i="4"/>
  <c r="F3694" i="4"/>
  <c r="O3693" i="4"/>
  <c r="N3693" i="4"/>
  <c r="K3693" i="4"/>
  <c r="H3693" i="4"/>
  <c r="G3693" i="4"/>
  <c r="F3693" i="4"/>
  <c r="O3692" i="4"/>
  <c r="N3692" i="4"/>
  <c r="K3692" i="4"/>
  <c r="H3692" i="4"/>
  <c r="G3692" i="4"/>
  <c r="F3692" i="4"/>
  <c r="O3691" i="4"/>
  <c r="N3691" i="4"/>
  <c r="K3691" i="4"/>
  <c r="H3691" i="4"/>
  <c r="G3691" i="4"/>
  <c r="F3691" i="4"/>
  <c r="O3690" i="4"/>
  <c r="N3690" i="4"/>
  <c r="K3690" i="4"/>
  <c r="H3690" i="4"/>
  <c r="G3690" i="4"/>
  <c r="F3690" i="4"/>
  <c r="O3689" i="4"/>
  <c r="N3689" i="4"/>
  <c r="K3689" i="4"/>
  <c r="H3689" i="4"/>
  <c r="G3689" i="4"/>
  <c r="F3689" i="4"/>
  <c r="O3688" i="4"/>
  <c r="N3688" i="4"/>
  <c r="K3688" i="4"/>
  <c r="H3688" i="4"/>
  <c r="G3688" i="4"/>
  <c r="F3688" i="4"/>
  <c r="O3687" i="4"/>
  <c r="N3687" i="4"/>
  <c r="K3687" i="4"/>
  <c r="H3687" i="4"/>
  <c r="G3687" i="4"/>
  <c r="F3687" i="4"/>
  <c r="O3686" i="4"/>
  <c r="N3686" i="4"/>
  <c r="K3686" i="4"/>
  <c r="H3686" i="4"/>
  <c r="G3686" i="4"/>
  <c r="F3686" i="4"/>
  <c r="O3685" i="4"/>
  <c r="N3685" i="4"/>
  <c r="K3685" i="4"/>
  <c r="H3685" i="4"/>
  <c r="G3685" i="4"/>
  <c r="F3685" i="4"/>
  <c r="O3684" i="4"/>
  <c r="N3684" i="4"/>
  <c r="K3684" i="4"/>
  <c r="H3684" i="4"/>
  <c r="G3684" i="4"/>
  <c r="F3684" i="4"/>
  <c r="O3683" i="4"/>
  <c r="N3683" i="4"/>
  <c r="K3683" i="4"/>
  <c r="H3683" i="4"/>
  <c r="G3683" i="4"/>
  <c r="F3683" i="4"/>
  <c r="O3682" i="4"/>
  <c r="N3682" i="4"/>
  <c r="K3682" i="4"/>
  <c r="H3682" i="4"/>
  <c r="G3682" i="4"/>
  <c r="F3682" i="4"/>
  <c r="O3681" i="4"/>
  <c r="N3681" i="4"/>
  <c r="K3681" i="4"/>
  <c r="H3681" i="4"/>
  <c r="G3681" i="4"/>
  <c r="F3681" i="4"/>
  <c r="O3680" i="4"/>
  <c r="N3680" i="4"/>
  <c r="K3680" i="4"/>
  <c r="H3680" i="4"/>
  <c r="G3680" i="4"/>
  <c r="F3680" i="4"/>
  <c r="O3679" i="4"/>
  <c r="N3679" i="4"/>
  <c r="K3679" i="4"/>
  <c r="H3679" i="4"/>
  <c r="G3679" i="4"/>
  <c r="F3679" i="4"/>
  <c r="O3678" i="4"/>
  <c r="N3678" i="4"/>
  <c r="K3678" i="4"/>
  <c r="H3678" i="4"/>
  <c r="G3678" i="4"/>
  <c r="F3678" i="4"/>
  <c r="O3677" i="4"/>
  <c r="N3677" i="4"/>
  <c r="K3677" i="4"/>
  <c r="H3677" i="4"/>
  <c r="G3677" i="4"/>
  <c r="F3677" i="4"/>
  <c r="O3676" i="4"/>
  <c r="N3676" i="4"/>
  <c r="K3676" i="4"/>
  <c r="H3676" i="4"/>
  <c r="G3676" i="4"/>
  <c r="F3676" i="4"/>
  <c r="O3675" i="4"/>
  <c r="N3675" i="4"/>
  <c r="K3675" i="4"/>
  <c r="H3675" i="4"/>
  <c r="G3675" i="4"/>
  <c r="F3675" i="4"/>
  <c r="O3674" i="4"/>
  <c r="N3674" i="4"/>
  <c r="K3674" i="4"/>
  <c r="H3674" i="4"/>
  <c r="G3674" i="4"/>
  <c r="F3674" i="4"/>
  <c r="O3673" i="4"/>
  <c r="N3673" i="4"/>
  <c r="K3673" i="4"/>
  <c r="H3673" i="4"/>
  <c r="G3673" i="4"/>
  <c r="F3673" i="4"/>
  <c r="O3672" i="4"/>
  <c r="N3672" i="4"/>
  <c r="K3672" i="4"/>
  <c r="H3672" i="4"/>
  <c r="G3672" i="4"/>
  <c r="F3672" i="4"/>
  <c r="O3671" i="4"/>
  <c r="N3671" i="4"/>
  <c r="K3671" i="4"/>
  <c r="H3671" i="4"/>
  <c r="G3671" i="4"/>
  <c r="F3671" i="4"/>
  <c r="O3670" i="4"/>
  <c r="N3670" i="4"/>
  <c r="K3670" i="4"/>
  <c r="H3670" i="4"/>
  <c r="G3670" i="4"/>
  <c r="F3670" i="4"/>
  <c r="O3669" i="4"/>
  <c r="N3669" i="4"/>
  <c r="K3669" i="4"/>
  <c r="H3669" i="4"/>
  <c r="G3669" i="4"/>
  <c r="F3669" i="4"/>
  <c r="O3668" i="4"/>
  <c r="N3668" i="4"/>
  <c r="K3668" i="4"/>
  <c r="H3668" i="4"/>
  <c r="G3668" i="4"/>
  <c r="F3668" i="4"/>
  <c r="O3667" i="4"/>
  <c r="N3667" i="4"/>
  <c r="K3667" i="4"/>
  <c r="H3667" i="4"/>
  <c r="G3667" i="4"/>
  <c r="F3667" i="4"/>
  <c r="O3666" i="4"/>
  <c r="N3666" i="4"/>
  <c r="K3666" i="4"/>
  <c r="H3666" i="4"/>
  <c r="G3666" i="4"/>
  <c r="F3666" i="4"/>
  <c r="O3665" i="4"/>
  <c r="N3665" i="4"/>
  <c r="K3665" i="4"/>
  <c r="H3665" i="4"/>
  <c r="G3665" i="4"/>
  <c r="F3665" i="4"/>
  <c r="O3664" i="4"/>
  <c r="N3664" i="4"/>
  <c r="K3664" i="4"/>
  <c r="H3664" i="4"/>
  <c r="G3664" i="4"/>
  <c r="F3664" i="4"/>
  <c r="O3663" i="4"/>
  <c r="N3663" i="4"/>
  <c r="K3663" i="4"/>
  <c r="H3663" i="4"/>
  <c r="G3663" i="4"/>
  <c r="F3663" i="4"/>
  <c r="O3662" i="4"/>
  <c r="N3662" i="4"/>
  <c r="K3662" i="4"/>
  <c r="H3662" i="4"/>
  <c r="G3662" i="4"/>
  <c r="F3662" i="4"/>
  <c r="O3661" i="4"/>
  <c r="N3661" i="4"/>
  <c r="K3661" i="4"/>
  <c r="H3661" i="4"/>
  <c r="G3661" i="4"/>
  <c r="F3661" i="4"/>
  <c r="O3660" i="4"/>
  <c r="N3660" i="4"/>
  <c r="K3660" i="4"/>
  <c r="H3660" i="4"/>
  <c r="G3660" i="4"/>
  <c r="F3660" i="4"/>
  <c r="O3659" i="4"/>
  <c r="N3659" i="4"/>
  <c r="K3659" i="4"/>
  <c r="H3659" i="4"/>
  <c r="G3659" i="4"/>
  <c r="F3659" i="4"/>
  <c r="O3658" i="4"/>
  <c r="N3658" i="4"/>
  <c r="K3658" i="4"/>
  <c r="H3658" i="4"/>
  <c r="G3658" i="4"/>
  <c r="F3658" i="4"/>
  <c r="O3657" i="4"/>
  <c r="N3657" i="4"/>
  <c r="K3657" i="4"/>
  <c r="H3657" i="4"/>
  <c r="G3657" i="4"/>
  <c r="F3657" i="4"/>
  <c r="O3656" i="4"/>
  <c r="N3656" i="4"/>
  <c r="K3656" i="4"/>
  <c r="H3656" i="4"/>
  <c r="G3656" i="4"/>
  <c r="F3656" i="4"/>
  <c r="O3655" i="4"/>
  <c r="N3655" i="4"/>
  <c r="K3655" i="4"/>
  <c r="H3655" i="4"/>
  <c r="G3655" i="4"/>
  <c r="F3655" i="4"/>
  <c r="O3654" i="4"/>
  <c r="N3654" i="4"/>
  <c r="K3654" i="4"/>
  <c r="H3654" i="4"/>
  <c r="G3654" i="4"/>
  <c r="F3654" i="4"/>
  <c r="O3653" i="4"/>
  <c r="N3653" i="4"/>
  <c r="K3653" i="4"/>
  <c r="H3653" i="4"/>
  <c r="G3653" i="4"/>
  <c r="F3653" i="4"/>
  <c r="O3652" i="4"/>
  <c r="N3652" i="4"/>
  <c r="K3652" i="4"/>
  <c r="H3652" i="4"/>
  <c r="G3652" i="4"/>
  <c r="F3652" i="4"/>
  <c r="O3651" i="4"/>
  <c r="N3651" i="4"/>
  <c r="K3651" i="4"/>
  <c r="H3651" i="4"/>
  <c r="G3651" i="4"/>
  <c r="F3651" i="4"/>
  <c r="O3650" i="4"/>
  <c r="N3650" i="4"/>
  <c r="K3650" i="4"/>
  <c r="H3650" i="4"/>
  <c r="G3650" i="4"/>
  <c r="F3650" i="4"/>
  <c r="O3649" i="4"/>
  <c r="N3649" i="4"/>
  <c r="K3649" i="4"/>
  <c r="H3649" i="4"/>
  <c r="G3649" i="4"/>
  <c r="F3649" i="4"/>
  <c r="O3648" i="4"/>
  <c r="N3648" i="4"/>
  <c r="K3648" i="4"/>
  <c r="H3648" i="4"/>
  <c r="G3648" i="4"/>
  <c r="F3648" i="4"/>
  <c r="O3647" i="4"/>
  <c r="N3647" i="4"/>
  <c r="K3647" i="4"/>
  <c r="H3647" i="4"/>
  <c r="G3647" i="4"/>
  <c r="F3647" i="4"/>
  <c r="O3646" i="4"/>
  <c r="N3646" i="4"/>
  <c r="K3646" i="4"/>
  <c r="H3646" i="4"/>
  <c r="G3646" i="4"/>
  <c r="F3646" i="4"/>
  <c r="O3645" i="4"/>
  <c r="N3645" i="4"/>
  <c r="K3645" i="4"/>
  <c r="H3645" i="4"/>
  <c r="G3645" i="4"/>
  <c r="F3645" i="4"/>
  <c r="O3644" i="4"/>
  <c r="N3644" i="4"/>
  <c r="K3644" i="4"/>
  <c r="H3644" i="4"/>
  <c r="G3644" i="4"/>
  <c r="F3644" i="4"/>
  <c r="O3643" i="4"/>
  <c r="N3643" i="4"/>
  <c r="K3643" i="4"/>
  <c r="H3643" i="4"/>
  <c r="G3643" i="4"/>
  <c r="F3643" i="4"/>
  <c r="O3642" i="4"/>
  <c r="N3642" i="4"/>
  <c r="K3642" i="4"/>
  <c r="H3642" i="4"/>
  <c r="G3642" i="4"/>
  <c r="F3642" i="4"/>
  <c r="O3641" i="4"/>
  <c r="N3641" i="4"/>
  <c r="K3641" i="4"/>
  <c r="H3641" i="4"/>
  <c r="G3641" i="4"/>
  <c r="F3641" i="4"/>
  <c r="O3640" i="4"/>
  <c r="N3640" i="4"/>
  <c r="K3640" i="4"/>
  <c r="H3640" i="4"/>
  <c r="G3640" i="4"/>
  <c r="F3640" i="4"/>
  <c r="O3639" i="4"/>
  <c r="N3639" i="4"/>
  <c r="K3639" i="4"/>
  <c r="H3639" i="4"/>
  <c r="G3639" i="4"/>
  <c r="F3639" i="4"/>
  <c r="O3638" i="4"/>
  <c r="N3638" i="4"/>
  <c r="K3638" i="4"/>
  <c r="H3638" i="4"/>
  <c r="G3638" i="4"/>
  <c r="F3638" i="4"/>
  <c r="O3637" i="4"/>
  <c r="N3637" i="4"/>
  <c r="K3637" i="4"/>
  <c r="H3637" i="4"/>
  <c r="G3637" i="4"/>
  <c r="F3637" i="4"/>
  <c r="O3636" i="4"/>
  <c r="N3636" i="4"/>
  <c r="K3636" i="4"/>
  <c r="H3636" i="4"/>
  <c r="G3636" i="4"/>
  <c r="F3636" i="4"/>
  <c r="O3635" i="4"/>
  <c r="N3635" i="4"/>
  <c r="K3635" i="4"/>
  <c r="H3635" i="4"/>
  <c r="G3635" i="4"/>
  <c r="F3635" i="4"/>
  <c r="O3634" i="4"/>
  <c r="N3634" i="4"/>
  <c r="K3634" i="4"/>
  <c r="H3634" i="4"/>
  <c r="G3634" i="4"/>
  <c r="F3634" i="4"/>
  <c r="O3633" i="4"/>
  <c r="N3633" i="4"/>
  <c r="K3633" i="4"/>
  <c r="H3633" i="4"/>
  <c r="G3633" i="4"/>
  <c r="F3633" i="4"/>
  <c r="O3632" i="4"/>
  <c r="N3632" i="4"/>
  <c r="K3632" i="4"/>
  <c r="H3632" i="4"/>
  <c r="G3632" i="4"/>
  <c r="F3632" i="4"/>
  <c r="O3631" i="4"/>
  <c r="N3631" i="4"/>
  <c r="K3631" i="4"/>
  <c r="H3631" i="4"/>
  <c r="G3631" i="4"/>
  <c r="F3631" i="4"/>
  <c r="O3630" i="4"/>
  <c r="N3630" i="4"/>
  <c r="K3630" i="4"/>
  <c r="H3630" i="4"/>
  <c r="G3630" i="4"/>
  <c r="F3630" i="4"/>
  <c r="O3629" i="4"/>
  <c r="N3629" i="4"/>
  <c r="K3629" i="4"/>
  <c r="H3629" i="4"/>
  <c r="G3629" i="4"/>
  <c r="F3629" i="4"/>
  <c r="O3628" i="4"/>
  <c r="N3628" i="4"/>
  <c r="K3628" i="4"/>
  <c r="H3628" i="4"/>
  <c r="G3628" i="4"/>
  <c r="F3628" i="4"/>
  <c r="O3627" i="4"/>
  <c r="N3627" i="4"/>
  <c r="K3627" i="4"/>
  <c r="H3627" i="4"/>
  <c r="G3627" i="4"/>
  <c r="F3627" i="4"/>
  <c r="O3626" i="4"/>
  <c r="N3626" i="4"/>
  <c r="K3626" i="4"/>
  <c r="H3626" i="4"/>
  <c r="G3626" i="4"/>
  <c r="F3626" i="4"/>
  <c r="O3625" i="4"/>
  <c r="N3625" i="4"/>
  <c r="K3625" i="4"/>
  <c r="H3625" i="4"/>
  <c r="G3625" i="4"/>
  <c r="F3625" i="4"/>
  <c r="O3624" i="4"/>
  <c r="N3624" i="4"/>
  <c r="K3624" i="4"/>
  <c r="H3624" i="4"/>
  <c r="G3624" i="4"/>
  <c r="F3624" i="4"/>
  <c r="O3623" i="4"/>
  <c r="N3623" i="4"/>
  <c r="K3623" i="4"/>
  <c r="H3623" i="4"/>
  <c r="G3623" i="4"/>
  <c r="F3623" i="4"/>
  <c r="O3622" i="4"/>
  <c r="N3622" i="4"/>
  <c r="K3622" i="4"/>
  <c r="H3622" i="4"/>
  <c r="G3622" i="4"/>
  <c r="F3622" i="4"/>
  <c r="O3621" i="4"/>
  <c r="N3621" i="4"/>
  <c r="K3621" i="4"/>
  <c r="H3621" i="4"/>
  <c r="G3621" i="4"/>
  <c r="F3621" i="4"/>
  <c r="O3620" i="4"/>
  <c r="N3620" i="4"/>
  <c r="K3620" i="4"/>
  <c r="H3620" i="4"/>
  <c r="G3620" i="4"/>
  <c r="F3620" i="4"/>
  <c r="O3619" i="4"/>
  <c r="N3619" i="4"/>
  <c r="K3619" i="4"/>
  <c r="H3619" i="4"/>
  <c r="G3619" i="4"/>
  <c r="F3619" i="4"/>
  <c r="O3618" i="4"/>
  <c r="N3618" i="4"/>
  <c r="K3618" i="4"/>
  <c r="H3618" i="4"/>
  <c r="G3618" i="4"/>
  <c r="F3618" i="4"/>
  <c r="O3617" i="4"/>
  <c r="N3617" i="4"/>
  <c r="K3617" i="4"/>
  <c r="H3617" i="4"/>
  <c r="G3617" i="4"/>
  <c r="F3617" i="4"/>
  <c r="O3616" i="4"/>
  <c r="N3616" i="4"/>
  <c r="K3616" i="4"/>
  <c r="H3616" i="4"/>
  <c r="G3616" i="4"/>
  <c r="F3616" i="4"/>
  <c r="O3615" i="4"/>
  <c r="N3615" i="4"/>
  <c r="K3615" i="4"/>
  <c r="H3615" i="4"/>
  <c r="G3615" i="4"/>
  <c r="F3615" i="4"/>
  <c r="O3614" i="4"/>
  <c r="N3614" i="4"/>
  <c r="K3614" i="4"/>
  <c r="H3614" i="4"/>
  <c r="G3614" i="4"/>
  <c r="F3614" i="4"/>
  <c r="O3613" i="4"/>
  <c r="N3613" i="4"/>
  <c r="K3613" i="4"/>
  <c r="H3613" i="4"/>
  <c r="G3613" i="4"/>
  <c r="F3613" i="4"/>
  <c r="O3612" i="4"/>
  <c r="N3612" i="4"/>
  <c r="K3612" i="4"/>
  <c r="H3612" i="4"/>
  <c r="G3612" i="4"/>
  <c r="F3612" i="4"/>
  <c r="O3611" i="4"/>
  <c r="N3611" i="4"/>
  <c r="K3611" i="4"/>
  <c r="H3611" i="4"/>
  <c r="G3611" i="4"/>
  <c r="F3611" i="4"/>
  <c r="O3610" i="4"/>
  <c r="N3610" i="4"/>
  <c r="K3610" i="4"/>
  <c r="H3610" i="4"/>
  <c r="G3610" i="4"/>
  <c r="F3610" i="4"/>
  <c r="O3609" i="4"/>
  <c r="N3609" i="4"/>
  <c r="K3609" i="4"/>
  <c r="H3609" i="4"/>
  <c r="G3609" i="4"/>
  <c r="F3609" i="4"/>
  <c r="O3608" i="4"/>
  <c r="N3608" i="4"/>
  <c r="K3608" i="4"/>
  <c r="H3608" i="4"/>
  <c r="G3608" i="4"/>
  <c r="F3608" i="4"/>
  <c r="O3607" i="4"/>
  <c r="N3607" i="4"/>
  <c r="K3607" i="4"/>
  <c r="H3607" i="4"/>
  <c r="G3607" i="4"/>
  <c r="F3607" i="4"/>
  <c r="O3606" i="4"/>
  <c r="N3606" i="4"/>
  <c r="K3606" i="4"/>
  <c r="H3606" i="4"/>
  <c r="G3606" i="4"/>
  <c r="F3606" i="4"/>
  <c r="O3605" i="4"/>
  <c r="N3605" i="4"/>
  <c r="K3605" i="4"/>
  <c r="H3605" i="4"/>
  <c r="G3605" i="4"/>
  <c r="F3605" i="4"/>
  <c r="O3604" i="4"/>
  <c r="N3604" i="4"/>
  <c r="K3604" i="4"/>
  <c r="H3604" i="4"/>
  <c r="G3604" i="4"/>
  <c r="F3604" i="4"/>
  <c r="O3603" i="4"/>
  <c r="N3603" i="4"/>
  <c r="K3603" i="4"/>
  <c r="H3603" i="4"/>
  <c r="G3603" i="4"/>
  <c r="F3603" i="4"/>
  <c r="O3602" i="4"/>
  <c r="N3602" i="4"/>
  <c r="K3602" i="4"/>
  <c r="H3602" i="4"/>
  <c r="G3602" i="4"/>
  <c r="F3602" i="4"/>
  <c r="O3601" i="4"/>
  <c r="N3601" i="4"/>
  <c r="K3601" i="4"/>
  <c r="H3601" i="4"/>
  <c r="G3601" i="4"/>
  <c r="F3601" i="4"/>
  <c r="O3600" i="4"/>
  <c r="N3600" i="4"/>
  <c r="K3600" i="4"/>
  <c r="H3600" i="4"/>
  <c r="G3600" i="4"/>
  <c r="F3600" i="4"/>
  <c r="O3599" i="4"/>
  <c r="N3599" i="4"/>
  <c r="K3599" i="4"/>
  <c r="H3599" i="4"/>
  <c r="G3599" i="4"/>
  <c r="F3599" i="4"/>
  <c r="O3598" i="4"/>
  <c r="N3598" i="4"/>
  <c r="K3598" i="4"/>
  <c r="H3598" i="4"/>
  <c r="G3598" i="4"/>
  <c r="F3598" i="4"/>
  <c r="O3597" i="4"/>
  <c r="N3597" i="4"/>
  <c r="K3597" i="4"/>
  <c r="H3597" i="4"/>
  <c r="G3597" i="4"/>
  <c r="F3597" i="4"/>
  <c r="O3596" i="4"/>
  <c r="N3596" i="4"/>
  <c r="K3596" i="4"/>
  <c r="H3596" i="4"/>
  <c r="G3596" i="4"/>
  <c r="F3596" i="4"/>
  <c r="O3595" i="4"/>
  <c r="N3595" i="4"/>
  <c r="K3595" i="4"/>
  <c r="H3595" i="4"/>
  <c r="G3595" i="4"/>
  <c r="F3595" i="4"/>
  <c r="O3594" i="4"/>
  <c r="N3594" i="4"/>
  <c r="K3594" i="4"/>
  <c r="H3594" i="4"/>
  <c r="G3594" i="4"/>
  <c r="F3594" i="4"/>
  <c r="O3593" i="4"/>
  <c r="N3593" i="4"/>
  <c r="K3593" i="4"/>
  <c r="H3593" i="4"/>
  <c r="G3593" i="4"/>
  <c r="F3593" i="4"/>
  <c r="O3592" i="4"/>
  <c r="N3592" i="4"/>
  <c r="K3592" i="4"/>
  <c r="H3592" i="4"/>
  <c r="G3592" i="4"/>
  <c r="F3592" i="4"/>
  <c r="O3591" i="4"/>
  <c r="N3591" i="4"/>
  <c r="K3591" i="4"/>
  <c r="H3591" i="4"/>
  <c r="G3591" i="4"/>
  <c r="F3591" i="4"/>
  <c r="O3590" i="4"/>
  <c r="N3590" i="4"/>
  <c r="K3590" i="4"/>
  <c r="H3590" i="4"/>
  <c r="G3590" i="4"/>
  <c r="F3590" i="4"/>
  <c r="O3589" i="4"/>
  <c r="N3589" i="4"/>
  <c r="K3589" i="4"/>
  <c r="H3589" i="4"/>
  <c r="G3589" i="4"/>
  <c r="F3589" i="4"/>
  <c r="O3588" i="4"/>
  <c r="N3588" i="4"/>
  <c r="K3588" i="4"/>
  <c r="H3588" i="4"/>
  <c r="G3588" i="4"/>
  <c r="F3588" i="4"/>
  <c r="O3587" i="4"/>
  <c r="N3587" i="4"/>
  <c r="K3587" i="4"/>
  <c r="H3587" i="4"/>
  <c r="G3587" i="4"/>
  <c r="F3587" i="4"/>
  <c r="O3586" i="4"/>
  <c r="N3586" i="4"/>
  <c r="K3586" i="4"/>
  <c r="H3586" i="4"/>
  <c r="G3586" i="4"/>
  <c r="F3586" i="4"/>
  <c r="O3585" i="4"/>
  <c r="N3585" i="4"/>
  <c r="K3585" i="4"/>
  <c r="H3585" i="4"/>
  <c r="G3585" i="4"/>
  <c r="F3585" i="4"/>
  <c r="O3584" i="4"/>
  <c r="N3584" i="4"/>
  <c r="K3584" i="4"/>
  <c r="H3584" i="4"/>
  <c r="G3584" i="4"/>
  <c r="F3584" i="4"/>
  <c r="O3583" i="4"/>
  <c r="N3583" i="4"/>
  <c r="K3583" i="4"/>
  <c r="H3583" i="4"/>
  <c r="G3583" i="4"/>
  <c r="F3583" i="4"/>
  <c r="O3582" i="4"/>
  <c r="N3582" i="4"/>
  <c r="K3582" i="4"/>
  <c r="H3582" i="4"/>
  <c r="G3582" i="4"/>
  <c r="F3582" i="4"/>
  <c r="O3581" i="4"/>
  <c r="N3581" i="4"/>
  <c r="K3581" i="4"/>
  <c r="H3581" i="4"/>
  <c r="G3581" i="4"/>
  <c r="F3581" i="4"/>
  <c r="O3580" i="4"/>
  <c r="N3580" i="4"/>
  <c r="K3580" i="4"/>
  <c r="H3580" i="4"/>
  <c r="G3580" i="4"/>
  <c r="F3580" i="4"/>
  <c r="O3579" i="4"/>
  <c r="N3579" i="4"/>
  <c r="K3579" i="4"/>
  <c r="H3579" i="4"/>
  <c r="G3579" i="4"/>
  <c r="F3579" i="4"/>
  <c r="O3577" i="4"/>
  <c r="N3577" i="4"/>
  <c r="K3577" i="4"/>
  <c r="H3577" i="4"/>
  <c r="G3577" i="4"/>
  <c r="F3577" i="4"/>
  <c r="O3576" i="4"/>
  <c r="N3576" i="4"/>
  <c r="K3576" i="4"/>
  <c r="H3576" i="4"/>
  <c r="G3576" i="4"/>
  <c r="F3576" i="4"/>
  <c r="O3575" i="4"/>
  <c r="N3575" i="4"/>
  <c r="K3575" i="4"/>
  <c r="H3575" i="4"/>
  <c r="G3575" i="4"/>
  <c r="F3575" i="4"/>
  <c r="O3574" i="4"/>
  <c r="N3574" i="4"/>
  <c r="K3574" i="4"/>
  <c r="H3574" i="4"/>
  <c r="G3574" i="4"/>
  <c r="F3574" i="4"/>
  <c r="O3573" i="4"/>
  <c r="N3573" i="4"/>
  <c r="K3573" i="4"/>
  <c r="H3573" i="4"/>
  <c r="G3573" i="4"/>
  <c r="F3573" i="4"/>
  <c r="O3572" i="4"/>
  <c r="N3572" i="4"/>
  <c r="K3572" i="4"/>
  <c r="H3572" i="4"/>
  <c r="G3572" i="4"/>
  <c r="F3572" i="4"/>
  <c r="O3571" i="4"/>
  <c r="N3571" i="4"/>
  <c r="K3571" i="4"/>
  <c r="H3571" i="4"/>
  <c r="G3571" i="4"/>
  <c r="F3571" i="4"/>
  <c r="O3570" i="4"/>
  <c r="N3570" i="4"/>
  <c r="K3570" i="4"/>
  <c r="H3570" i="4"/>
  <c r="G3570" i="4"/>
  <c r="F3570" i="4"/>
  <c r="O3569" i="4"/>
  <c r="N3569" i="4"/>
  <c r="K3569" i="4"/>
  <c r="H3569" i="4"/>
  <c r="G3569" i="4"/>
  <c r="F3569" i="4"/>
  <c r="O3568" i="4"/>
  <c r="N3568" i="4"/>
  <c r="K3568" i="4"/>
  <c r="H3568" i="4"/>
  <c r="G3568" i="4"/>
  <c r="F3568" i="4"/>
  <c r="O3567" i="4"/>
  <c r="N3567" i="4"/>
  <c r="K3567" i="4"/>
  <c r="H3567" i="4"/>
  <c r="G3567" i="4"/>
  <c r="F3567" i="4"/>
  <c r="O3566" i="4"/>
  <c r="N3566" i="4"/>
  <c r="K3566" i="4"/>
  <c r="H3566" i="4"/>
  <c r="G3566" i="4"/>
  <c r="F3566" i="4"/>
  <c r="O3565" i="4"/>
  <c r="N3565" i="4"/>
  <c r="K3565" i="4"/>
  <c r="H3565" i="4"/>
  <c r="G3565" i="4"/>
  <c r="F3565" i="4"/>
  <c r="O3564" i="4"/>
  <c r="N3564" i="4"/>
  <c r="K3564" i="4"/>
  <c r="H3564" i="4"/>
  <c r="G3564" i="4"/>
  <c r="F3564" i="4"/>
  <c r="O3563" i="4"/>
  <c r="N3563" i="4"/>
  <c r="K3563" i="4"/>
  <c r="H3563" i="4"/>
  <c r="G3563" i="4"/>
  <c r="F3563" i="4"/>
  <c r="O3562" i="4"/>
  <c r="N3562" i="4"/>
  <c r="K3562" i="4"/>
  <c r="H3562" i="4"/>
  <c r="G3562" i="4"/>
  <c r="F3562" i="4"/>
  <c r="O3561" i="4"/>
  <c r="N3561" i="4"/>
  <c r="K3561" i="4"/>
  <c r="H3561" i="4"/>
  <c r="G3561" i="4"/>
  <c r="F3561" i="4"/>
  <c r="O3560" i="4"/>
  <c r="N3560" i="4"/>
  <c r="K3560" i="4"/>
  <c r="H3560" i="4"/>
  <c r="G3560" i="4"/>
  <c r="F3560" i="4"/>
  <c r="O3559" i="4"/>
  <c r="N3559" i="4"/>
  <c r="K3559" i="4"/>
  <c r="H3559" i="4"/>
  <c r="G3559" i="4"/>
  <c r="F3559" i="4"/>
  <c r="O3558" i="4"/>
  <c r="N3558" i="4"/>
  <c r="K3558" i="4"/>
  <c r="H3558" i="4"/>
  <c r="G3558" i="4"/>
  <c r="F3558" i="4"/>
  <c r="O3557" i="4"/>
  <c r="N3557" i="4"/>
  <c r="K3557" i="4"/>
  <c r="H3557" i="4"/>
  <c r="G3557" i="4"/>
  <c r="F3557" i="4"/>
  <c r="O3556" i="4"/>
  <c r="N3556" i="4"/>
  <c r="K3556" i="4"/>
  <c r="H3556" i="4"/>
  <c r="G3556" i="4"/>
  <c r="F3556" i="4"/>
  <c r="O3555" i="4"/>
  <c r="N3555" i="4"/>
  <c r="K3555" i="4"/>
  <c r="H3555" i="4"/>
  <c r="G3555" i="4"/>
  <c r="F3555" i="4"/>
  <c r="O3554" i="4"/>
  <c r="N3554" i="4"/>
  <c r="K3554" i="4"/>
  <c r="H3554" i="4"/>
  <c r="G3554" i="4"/>
  <c r="F3554" i="4"/>
  <c r="O3553" i="4"/>
  <c r="N3553" i="4"/>
  <c r="K3553" i="4"/>
  <c r="H3553" i="4"/>
  <c r="G3553" i="4"/>
  <c r="F3553" i="4"/>
  <c r="O3552" i="4"/>
  <c r="N3552" i="4"/>
  <c r="K3552" i="4"/>
  <c r="H3552" i="4"/>
  <c r="G3552" i="4"/>
  <c r="F3552" i="4"/>
  <c r="O3551" i="4"/>
  <c r="N3551" i="4"/>
  <c r="K3551" i="4"/>
  <c r="H3551" i="4"/>
  <c r="G3551" i="4"/>
  <c r="F3551" i="4"/>
  <c r="O3550" i="4"/>
  <c r="N3550" i="4"/>
  <c r="K3550" i="4"/>
  <c r="H3550" i="4"/>
  <c r="G3550" i="4"/>
  <c r="F3550" i="4"/>
  <c r="O3549" i="4"/>
  <c r="N3549" i="4"/>
  <c r="K3549" i="4"/>
  <c r="H3549" i="4"/>
  <c r="G3549" i="4"/>
  <c r="F3549" i="4"/>
  <c r="O3548" i="4"/>
  <c r="N3548" i="4"/>
  <c r="K3548" i="4"/>
  <c r="H3548" i="4"/>
  <c r="G3548" i="4"/>
  <c r="F3548" i="4"/>
  <c r="O3547" i="4"/>
  <c r="N3547" i="4"/>
  <c r="K3547" i="4"/>
  <c r="H3547" i="4"/>
  <c r="G3547" i="4"/>
  <c r="F3547" i="4"/>
  <c r="O3546" i="4"/>
  <c r="N3546" i="4"/>
  <c r="K3546" i="4"/>
  <c r="H3546" i="4"/>
  <c r="G3546" i="4"/>
  <c r="F3546" i="4"/>
  <c r="O3545" i="4"/>
  <c r="N3545" i="4"/>
  <c r="K3545" i="4"/>
  <c r="H3545" i="4"/>
  <c r="G3545" i="4"/>
  <c r="F3545" i="4"/>
  <c r="O3544" i="4"/>
  <c r="N3544" i="4"/>
  <c r="K3544" i="4"/>
  <c r="H3544" i="4"/>
  <c r="G3544" i="4"/>
  <c r="F3544" i="4"/>
  <c r="O3543" i="4"/>
  <c r="N3543" i="4"/>
  <c r="K3543" i="4"/>
  <c r="H3543" i="4"/>
  <c r="G3543" i="4"/>
  <c r="F3543" i="4"/>
  <c r="O3542" i="4"/>
  <c r="N3542" i="4"/>
  <c r="K3542" i="4"/>
  <c r="H3542" i="4"/>
  <c r="G3542" i="4"/>
  <c r="F3542" i="4"/>
  <c r="O3541" i="4"/>
  <c r="N3541" i="4"/>
  <c r="K3541" i="4"/>
  <c r="H3541" i="4"/>
  <c r="G3541" i="4"/>
  <c r="F3541" i="4"/>
  <c r="O3540" i="4"/>
  <c r="N3540" i="4"/>
  <c r="K3540" i="4"/>
  <c r="H3540" i="4"/>
  <c r="G3540" i="4"/>
  <c r="F3540" i="4"/>
  <c r="O3539" i="4"/>
  <c r="N3539" i="4"/>
  <c r="K3539" i="4"/>
  <c r="H3539" i="4"/>
  <c r="G3539" i="4"/>
  <c r="F3539" i="4"/>
  <c r="O3538" i="4"/>
  <c r="N3538" i="4"/>
  <c r="K3538" i="4"/>
  <c r="H3538" i="4"/>
  <c r="G3538" i="4"/>
  <c r="F3538" i="4"/>
  <c r="O3537" i="4"/>
  <c r="N3537" i="4"/>
  <c r="K3537" i="4"/>
  <c r="H3537" i="4"/>
  <c r="G3537" i="4"/>
  <c r="F3537" i="4"/>
  <c r="O3536" i="4"/>
  <c r="N3536" i="4"/>
  <c r="K3536" i="4"/>
  <c r="H3536" i="4"/>
  <c r="G3536" i="4"/>
  <c r="F3536" i="4"/>
  <c r="O3535" i="4"/>
  <c r="N3535" i="4"/>
  <c r="K3535" i="4"/>
  <c r="H3535" i="4"/>
  <c r="G3535" i="4"/>
  <c r="F3535" i="4"/>
  <c r="O3534" i="4"/>
  <c r="N3534" i="4"/>
  <c r="K3534" i="4"/>
  <c r="H3534" i="4"/>
  <c r="G3534" i="4"/>
  <c r="F3534" i="4"/>
  <c r="O3533" i="4"/>
  <c r="N3533" i="4"/>
  <c r="K3533" i="4"/>
  <c r="H3533" i="4"/>
  <c r="G3533" i="4"/>
  <c r="F3533" i="4"/>
  <c r="O3532" i="4"/>
  <c r="N3532" i="4"/>
  <c r="K3532" i="4"/>
  <c r="H3532" i="4"/>
  <c r="G3532" i="4"/>
  <c r="F3532" i="4"/>
  <c r="O3531" i="4"/>
  <c r="N3531" i="4"/>
  <c r="K3531" i="4"/>
  <c r="H3531" i="4"/>
  <c r="G3531" i="4"/>
  <c r="F3531" i="4"/>
  <c r="O3530" i="4"/>
  <c r="N3530" i="4"/>
  <c r="K3530" i="4"/>
  <c r="H3530" i="4"/>
  <c r="G3530" i="4"/>
  <c r="F3530" i="4"/>
  <c r="O3529" i="4"/>
  <c r="N3529" i="4"/>
  <c r="K3529" i="4"/>
  <c r="H3529" i="4"/>
  <c r="G3529" i="4"/>
  <c r="F3529" i="4"/>
  <c r="O3528" i="4"/>
  <c r="N3528" i="4"/>
  <c r="K3528" i="4"/>
  <c r="H3528" i="4"/>
  <c r="G3528" i="4"/>
  <c r="F3528" i="4"/>
  <c r="O3527" i="4"/>
  <c r="N3527" i="4"/>
  <c r="K3527" i="4"/>
  <c r="H3527" i="4"/>
  <c r="G3527" i="4"/>
  <c r="F3527" i="4"/>
  <c r="O3526" i="4"/>
  <c r="N3526" i="4"/>
  <c r="K3526" i="4"/>
  <c r="H3526" i="4"/>
  <c r="G3526" i="4"/>
  <c r="F3526" i="4"/>
  <c r="O3525" i="4"/>
  <c r="N3525" i="4"/>
  <c r="K3525" i="4"/>
  <c r="H3525" i="4"/>
  <c r="G3525" i="4"/>
  <c r="F3525" i="4"/>
  <c r="O3524" i="4"/>
  <c r="N3524" i="4"/>
  <c r="K3524" i="4"/>
  <c r="H3524" i="4"/>
  <c r="G3524" i="4"/>
  <c r="F3524" i="4"/>
  <c r="O3523" i="4"/>
  <c r="N3523" i="4"/>
  <c r="K3523" i="4"/>
  <c r="H3523" i="4"/>
  <c r="G3523" i="4"/>
  <c r="F3523" i="4"/>
  <c r="O3522" i="4"/>
  <c r="N3522" i="4"/>
  <c r="K3522" i="4"/>
  <c r="H3522" i="4"/>
  <c r="G3522" i="4"/>
  <c r="F3522" i="4"/>
  <c r="O3521" i="4"/>
  <c r="N3521" i="4"/>
  <c r="K3521" i="4"/>
  <c r="H3521" i="4"/>
  <c r="G3521" i="4"/>
  <c r="F3521" i="4"/>
  <c r="O3520" i="4"/>
  <c r="N3520" i="4"/>
  <c r="K3520" i="4"/>
  <c r="H3520" i="4"/>
  <c r="G3520" i="4"/>
  <c r="F3520" i="4"/>
  <c r="O3519" i="4"/>
  <c r="N3519" i="4"/>
  <c r="K3519" i="4"/>
  <c r="H3519" i="4"/>
  <c r="G3519" i="4"/>
  <c r="F3519" i="4"/>
  <c r="O3518" i="4"/>
  <c r="N3518" i="4"/>
  <c r="K3518" i="4"/>
  <c r="H3518" i="4"/>
  <c r="G3518" i="4"/>
  <c r="F3518" i="4"/>
  <c r="O3517" i="4"/>
  <c r="N3517" i="4"/>
  <c r="K3517" i="4"/>
  <c r="H3517" i="4"/>
  <c r="G3517" i="4"/>
  <c r="F3517" i="4"/>
  <c r="O3516" i="4"/>
  <c r="N3516" i="4"/>
  <c r="K3516" i="4"/>
  <c r="H3516" i="4"/>
  <c r="G3516" i="4"/>
  <c r="F3516" i="4"/>
  <c r="O3515" i="4"/>
  <c r="N3515" i="4"/>
  <c r="K3515" i="4"/>
  <c r="H3515" i="4"/>
  <c r="G3515" i="4"/>
  <c r="F3515" i="4"/>
  <c r="O3514" i="4"/>
  <c r="N3514" i="4"/>
  <c r="K3514" i="4"/>
  <c r="H3514" i="4"/>
  <c r="G3514" i="4"/>
  <c r="F3514" i="4"/>
  <c r="O3513" i="4"/>
  <c r="N3513" i="4"/>
  <c r="K3513" i="4"/>
  <c r="H3513" i="4"/>
  <c r="G3513" i="4"/>
  <c r="F3513" i="4"/>
  <c r="O3512" i="4"/>
  <c r="N3512" i="4"/>
  <c r="K3512" i="4"/>
  <c r="H3512" i="4"/>
  <c r="G3512" i="4"/>
  <c r="F3512" i="4"/>
  <c r="O3511" i="4"/>
  <c r="N3511" i="4"/>
  <c r="K3511" i="4"/>
  <c r="H3511" i="4"/>
  <c r="G3511" i="4"/>
  <c r="F3511" i="4"/>
  <c r="O3510" i="4"/>
  <c r="N3510" i="4"/>
  <c r="K3510" i="4"/>
  <c r="H3510" i="4"/>
  <c r="G3510" i="4"/>
  <c r="F3510" i="4"/>
  <c r="O3509" i="4"/>
  <c r="N3509" i="4"/>
  <c r="K3509" i="4"/>
  <c r="H3509" i="4"/>
  <c r="G3509" i="4"/>
  <c r="F3509" i="4"/>
  <c r="O3508" i="4"/>
  <c r="N3508" i="4"/>
  <c r="K3508" i="4"/>
  <c r="H3508" i="4"/>
  <c r="G3508" i="4"/>
  <c r="F3508" i="4"/>
  <c r="O3507" i="4"/>
  <c r="N3507" i="4"/>
  <c r="K3507" i="4"/>
  <c r="H3507" i="4"/>
  <c r="G3507" i="4"/>
  <c r="F3507" i="4"/>
  <c r="O3506" i="4"/>
  <c r="N3506" i="4"/>
  <c r="K3506" i="4"/>
  <c r="H3506" i="4"/>
  <c r="G3506" i="4"/>
  <c r="F3506" i="4"/>
  <c r="O3505" i="4"/>
  <c r="N3505" i="4"/>
  <c r="K3505" i="4"/>
  <c r="H3505" i="4"/>
  <c r="G3505" i="4"/>
  <c r="F3505" i="4"/>
  <c r="O3504" i="4"/>
  <c r="N3504" i="4"/>
  <c r="K3504" i="4"/>
  <c r="H3504" i="4"/>
  <c r="G3504" i="4"/>
  <c r="F3504" i="4"/>
  <c r="O3503" i="4"/>
  <c r="N3503" i="4"/>
  <c r="K3503" i="4"/>
  <c r="H3503" i="4"/>
  <c r="G3503" i="4"/>
  <c r="F3503" i="4"/>
  <c r="O3502" i="4"/>
  <c r="N3502" i="4"/>
  <c r="K3502" i="4"/>
  <c r="H3502" i="4"/>
  <c r="G3502" i="4"/>
  <c r="F3502" i="4"/>
  <c r="O3501" i="4"/>
  <c r="N3501" i="4"/>
  <c r="K3501" i="4"/>
  <c r="H3501" i="4"/>
  <c r="G3501" i="4"/>
  <c r="F3501" i="4"/>
  <c r="O3500" i="4"/>
  <c r="N3500" i="4"/>
  <c r="K3500" i="4"/>
  <c r="H3500" i="4"/>
  <c r="G3500" i="4"/>
  <c r="F3500" i="4"/>
  <c r="O3499" i="4"/>
  <c r="N3499" i="4"/>
  <c r="K3499" i="4"/>
  <c r="H3499" i="4"/>
  <c r="G3499" i="4"/>
  <c r="F3499" i="4"/>
  <c r="O3498" i="4"/>
  <c r="N3498" i="4"/>
  <c r="K3498" i="4"/>
  <c r="H3498" i="4"/>
  <c r="G3498" i="4"/>
  <c r="F3498" i="4"/>
  <c r="O3497" i="4"/>
  <c r="N3497" i="4"/>
  <c r="K3497" i="4"/>
  <c r="H3497" i="4"/>
  <c r="G3497" i="4"/>
  <c r="F3497" i="4"/>
  <c r="O3496" i="4"/>
  <c r="N3496" i="4"/>
  <c r="K3496" i="4"/>
  <c r="H3496" i="4"/>
  <c r="G3496" i="4"/>
  <c r="F3496" i="4"/>
  <c r="O3495" i="4"/>
  <c r="N3495" i="4"/>
  <c r="K3495" i="4"/>
  <c r="H3495" i="4"/>
  <c r="G3495" i="4"/>
  <c r="F3495" i="4"/>
  <c r="O3494" i="4"/>
  <c r="N3494" i="4"/>
  <c r="K3494" i="4"/>
  <c r="H3494" i="4"/>
  <c r="G3494" i="4"/>
  <c r="F3494" i="4"/>
  <c r="O3493" i="4"/>
  <c r="N3493" i="4"/>
  <c r="K3493" i="4"/>
  <c r="H3493" i="4"/>
  <c r="G3493" i="4"/>
  <c r="F3493" i="4"/>
  <c r="O3492" i="4"/>
  <c r="N3492" i="4"/>
  <c r="K3492" i="4"/>
  <c r="H3492" i="4"/>
  <c r="G3492" i="4"/>
  <c r="F3492" i="4"/>
  <c r="O3491" i="4"/>
  <c r="N3491" i="4"/>
  <c r="K3491" i="4"/>
  <c r="H3491" i="4"/>
  <c r="G3491" i="4"/>
  <c r="F3491" i="4"/>
  <c r="O3490" i="4"/>
  <c r="N3490" i="4"/>
  <c r="K3490" i="4"/>
  <c r="H3490" i="4"/>
  <c r="G3490" i="4"/>
  <c r="F3490" i="4"/>
  <c r="O3489" i="4"/>
  <c r="N3489" i="4"/>
  <c r="K3489" i="4"/>
  <c r="H3489" i="4"/>
  <c r="G3489" i="4"/>
  <c r="F3489" i="4"/>
  <c r="O3488" i="4"/>
  <c r="N3488" i="4"/>
  <c r="K3488" i="4"/>
  <c r="H3488" i="4"/>
  <c r="G3488" i="4"/>
  <c r="F3488" i="4"/>
  <c r="O3487" i="4"/>
  <c r="N3487" i="4"/>
  <c r="K3487" i="4"/>
  <c r="H3487" i="4"/>
  <c r="G3487" i="4"/>
  <c r="F3487" i="4"/>
  <c r="O3486" i="4"/>
  <c r="N3486" i="4"/>
  <c r="K3486" i="4"/>
  <c r="H3486" i="4"/>
  <c r="G3486" i="4"/>
  <c r="F3486" i="4"/>
  <c r="O3485" i="4"/>
  <c r="N3485" i="4"/>
  <c r="K3485" i="4"/>
  <c r="H3485" i="4"/>
  <c r="G3485" i="4"/>
  <c r="F3485" i="4"/>
  <c r="O3484" i="4"/>
  <c r="N3484" i="4"/>
  <c r="K3484" i="4"/>
  <c r="H3484" i="4"/>
  <c r="G3484" i="4"/>
  <c r="F3484" i="4"/>
  <c r="O3483" i="4"/>
  <c r="N3483" i="4"/>
  <c r="K3483" i="4"/>
  <c r="H3483" i="4"/>
  <c r="G3483" i="4"/>
  <c r="F3483" i="4"/>
  <c r="O3482" i="4"/>
  <c r="N3482" i="4"/>
  <c r="K3482" i="4"/>
  <c r="H3482" i="4"/>
  <c r="G3482" i="4"/>
  <c r="F3482" i="4"/>
  <c r="O3481" i="4"/>
  <c r="N3481" i="4"/>
  <c r="K3481" i="4"/>
  <c r="H3481" i="4"/>
  <c r="G3481" i="4"/>
  <c r="F3481" i="4"/>
  <c r="O3480" i="4"/>
  <c r="N3480" i="4"/>
  <c r="K3480" i="4"/>
  <c r="H3480" i="4"/>
  <c r="G3480" i="4"/>
  <c r="F3480" i="4"/>
  <c r="O3479" i="4"/>
  <c r="N3479" i="4"/>
  <c r="K3479" i="4"/>
  <c r="H3479" i="4"/>
  <c r="G3479" i="4"/>
  <c r="F3479" i="4"/>
  <c r="O3478" i="4"/>
  <c r="N3478" i="4"/>
  <c r="K3478" i="4"/>
  <c r="H3478" i="4"/>
  <c r="G3478" i="4"/>
  <c r="F3478" i="4"/>
  <c r="O3477" i="4"/>
  <c r="N3477" i="4"/>
  <c r="K3477" i="4"/>
  <c r="H3477" i="4"/>
  <c r="G3477" i="4"/>
  <c r="F3477" i="4"/>
  <c r="O3476" i="4"/>
  <c r="N3476" i="4"/>
  <c r="K3476" i="4"/>
  <c r="H3476" i="4"/>
  <c r="G3476" i="4"/>
  <c r="F3476" i="4"/>
  <c r="O3475" i="4"/>
  <c r="N3475" i="4"/>
  <c r="K3475" i="4"/>
  <c r="H3475" i="4"/>
  <c r="G3475" i="4"/>
  <c r="F3475" i="4"/>
  <c r="O3474" i="4"/>
  <c r="N3474" i="4"/>
  <c r="K3474" i="4"/>
  <c r="H3474" i="4"/>
  <c r="G3474" i="4"/>
  <c r="F3474" i="4"/>
  <c r="O3473" i="4"/>
  <c r="N3473" i="4"/>
  <c r="K3473" i="4"/>
  <c r="H3473" i="4"/>
  <c r="G3473" i="4"/>
  <c r="F3473" i="4"/>
  <c r="O3472" i="4"/>
  <c r="N3472" i="4"/>
  <c r="K3472" i="4"/>
  <c r="H3472" i="4"/>
  <c r="G3472" i="4"/>
  <c r="F3472" i="4"/>
  <c r="O3471" i="4"/>
  <c r="N3471" i="4"/>
  <c r="K3471" i="4"/>
  <c r="H3471" i="4"/>
  <c r="G3471" i="4"/>
  <c r="F3471" i="4"/>
  <c r="O3470" i="4"/>
  <c r="N3470" i="4"/>
  <c r="K3470" i="4"/>
  <c r="H3470" i="4"/>
  <c r="G3470" i="4"/>
  <c r="F3470" i="4"/>
  <c r="O3469" i="4"/>
  <c r="N3469" i="4"/>
  <c r="K3469" i="4"/>
  <c r="H3469" i="4"/>
  <c r="G3469" i="4"/>
  <c r="F3469" i="4"/>
  <c r="O3468" i="4"/>
  <c r="N3468" i="4"/>
  <c r="K3468" i="4"/>
  <c r="H3468" i="4"/>
  <c r="G3468" i="4"/>
  <c r="F3468" i="4"/>
  <c r="O3467" i="4"/>
  <c r="N3467" i="4"/>
  <c r="K3467" i="4"/>
  <c r="H3467" i="4"/>
  <c r="G3467" i="4"/>
  <c r="F3467" i="4"/>
  <c r="O3466" i="4"/>
  <c r="N3466" i="4"/>
  <c r="K3466" i="4"/>
  <c r="H3466" i="4"/>
  <c r="G3466" i="4"/>
  <c r="F3466" i="4"/>
  <c r="O3465" i="4"/>
  <c r="N3465" i="4"/>
  <c r="K3465" i="4"/>
  <c r="H3465" i="4"/>
  <c r="G3465" i="4"/>
  <c r="F3465" i="4"/>
  <c r="O3464" i="4"/>
  <c r="N3464" i="4"/>
  <c r="K3464" i="4"/>
  <c r="H3464" i="4"/>
  <c r="G3464" i="4"/>
  <c r="F3464" i="4"/>
  <c r="O3463" i="4"/>
  <c r="N3463" i="4"/>
  <c r="K3463" i="4"/>
  <c r="H3463" i="4"/>
  <c r="G3463" i="4"/>
  <c r="F3463" i="4"/>
  <c r="O3462" i="4"/>
  <c r="N3462" i="4"/>
  <c r="K3462" i="4"/>
  <c r="H3462" i="4"/>
  <c r="G3462" i="4"/>
  <c r="F3462" i="4"/>
  <c r="O3461" i="4"/>
  <c r="N3461" i="4"/>
  <c r="K3461" i="4"/>
  <c r="H3461" i="4"/>
  <c r="G3461" i="4"/>
  <c r="F3461" i="4"/>
  <c r="O3460" i="4"/>
  <c r="N3460" i="4"/>
  <c r="K3460" i="4"/>
  <c r="H3460" i="4"/>
  <c r="G3460" i="4"/>
  <c r="F3460" i="4"/>
  <c r="O3459" i="4"/>
  <c r="N3459" i="4"/>
  <c r="K3459" i="4"/>
  <c r="H3459" i="4"/>
  <c r="G3459" i="4"/>
  <c r="F3459" i="4"/>
  <c r="O3458" i="4"/>
  <c r="N3458" i="4"/>
  <c r="K3458" i="4"/>
  <c r="H3458" i="4"/>
  <c r="G3458" i="4"/>
  <c r="F3458" i="4"/>
  <c r="O3457" i="4"/>
  <c r="N3457" i="4"/>
  <c r="K3457" i="4"/>
  <c r="H3457" i="4"/>
  <c r="G3457" i="4"/>
  <c r="F3457" i="4"/>
  <c r="O3456" i="4"/>
  <c r="N3456" i="4"/>
  <c r="K3456" i="4"/>
  <c r="H3456" i="4"/>
  <c r="G3456" i="4"/>
  <c r="F3456" i="4"/>
  <c r="O3455" i="4"/>
  <c r="N3455" i="4"/>
  <c r="K3455" i="4"/>
  <c r="H3455" i="4"/>
  <c r="G3455" i="4"/>
  <c r="F3455" i="4"/>
  <c r="O3454" i="4"/>
  <c r="N3454" i="4"/>
  <c r="K3454" i="4"/>
  <c r="H3454" i="4"/>
  <c r="G3454" i="4"/>
  <c r="F3454" i="4"/>
  <c r="O3453" i="4"/>
  <c r="N3453" i="4"/>
  <c r="K3453" i="4"/>
  <c r="H3453" i="4"/>
  <c r="G3453" i="4"/>
  <c r="F3453" i="4"/>
  <c r="O3452" i="4"/>
  <c r="N3452" i="4"/>
  <c r="K3452" i="4"/>
  <c r="H3452" i="4"/>
  <c r="G3452" i="4"/>
  <c r="F3452" i="4"/>
  <c r="O3451" i="4"/>
  <c r="N3451" i="4"/>
  <c r="K3451" i="4"/>
  <c r="H3451" i="4"/>
  <c r="G3451" i="4"/>
  <c r="F3451" i="4"/>
  <c r="O3450" i="4"/>
  <c r="N3450" i="4"/>
  <c r="K3450" i="4"/>
  <c r="H3450" i="4"/>
  <c r="G3450" i="4"/>
  <c r="F3450" i="4"/>
  <c r="O3449" i="4"/>
  <c r="N3449" i="4"/>
  <c r="K3449" i="4"/>
  <c r="H3449" i="4"/>
  <c r="G3449" i="4"/>
  <c r="F3449" i="4"/>
  <c r="O3448" i="4"/>
  <c r="N3448" i="4"/>
  <c r="K3448" i="4"/>
  <c r="H3448" i="4"/>
  <c r="G3448" i="4"/>
  <c r="F3448" i="4"/>
  <c r="O3447" i="4"/>
  <c r="N3447" i="4"/>
  <c r="K3447" i="4"/>
  <c r="H3447" i="4"/>
  <c r="G3447" i="4"/>
  <c r="F3447" i="4"/>
  <c r="O3446" i="4"/>
  <c r="N3446" i="4"/>
  <c r="K3446" i="4"/>
  <c r="H3446" i="4"/>
  <c r="G3446" i="4"/>
  <c r="F3446" i="4"/>
  <c r="O3445" i="4"/>
  <c r="N3445" i="4"/>
  <c r="K3445" i="4"/>
  <c r="H3445" i="4"/>
  <c r="G3445" i="4"/>
  <c r="F3445" i="4"/>
  <c r="O3444" i="4"/>
  <c r="N3444" i="4"/>
  <c r="K3444" i="4"/>
  <c r="H3444" i="4"/>
  <c r="G3444" i="4"/>
  <c r="F3444" i="4"/>
  <c r="O3443" i="4"/>
  <c r="N3443" i="4"/>
  <c r="K3443" i="4"/>
  <c r="H3443" i="4"/>
  <c r="G3443" i="4"/>
  <c r="F3443" i="4"/>
  <c r="O3442" i="4"/>
  <c r="N3442" i="4"/>
  <c r="K3442" i="4"/>
  <c r="H3442" i="4"/>
  <c r="G3442" i="4"/>
  <c r="F3442" i="4"/>
  <c r="O3441" i="4"/>
  <c r="N3441" i="4"/>
  <c r="K3441" i="4"/>
  <c r="H3441" i="4"/>
  <c r="G3441" i="4"/>
  <c r="F3441" i="4"/>
  <c r="O3440" i="4"/>
  <c r="N3440" i="4"/>
  <c r="K3440" i="4"/>
  <c r="H3440" i="4"/>
  <c r="G3440" i="4"/>
  <c r="F3440" i="4"/>
  <c r="O3439" i="4"/>
  <c r="N3439" i="4"/>
  <c r="K3439" i="4"/>
  <c r="H3439" i="4"/>
  <c r="G3439" i="4"/>
  <c r="F3439" i="4"/>
  <c r="O3438" i="4"/>
  <c r="N3438" i="4"/>
  <c r="K3438" i="4"/>
  <c r="H3438" i="4"/>
  <c r="G3438" i="4"/>
  <c r="F3438" i="4"/>
  <c r="O3437" i="4"/>
  <c r="N3437" i="4"/>
  <c r="K3437" i="4"/>
  <c r="H3437" i="4"/>
  <c r="G3437" i="4"/>
  <c r="F3437" i="4"/>
  <c r="O3436" i="4"/>
  <c r="N3436" i="4"/>
  <c r="K3436" i="4"/>
  <c r="H3436" i="4"/>
  <c r="G3436" i="4"/>
  <c r="F3436" i="4"/>
  <c r="O3435" i="4"/>
  <c r="N3435" i="4"/>
  <c r="K3435" i="4"/>
  <c r="H3435" i="4"/>
  <c r="G3435" i="4"/>
  <c r="F3435" i="4"/>
  <c r="O3434" i="4"/>
  <c r="N3434" i="4"/>
  <c r="K3434" i="4"/>
  <c r="H3434" i="4"/>
  <c r="G3434" i="4"/>
  <c r="F3434" i="4"/>
  <c r="O3433" i="4"/>
  <c r="N3433" i="4"/>
  <c r="K3433" i="4"/>
  <c r="H3433" i="4"/>
  <c r="G3433" i="4"/>
  <c r="F3433" i="4"/>
  <c r="O3432" i="4"/>
  <c r="N3432" i="4"/>
  <c r="K3432" i="4"/>
  <c r="H3432" i="4"/>
  <c r="G3432" i="4"/>
  <c r="F3432" i="4"/>
  <c r="O3431" i="4"/>
  <c r="N3431" i="4"/>
  <c r="K3431" i="4"/>
  <c r="H3431" i="4"/>
  <c r="G3431" i="4"/>
  <c r="F3431" i="4"/>
  <c r="O3430" i="4"/>
  <c r="N3430" i="4"/>
  <c r="K3430" i="4"/>
  <c r="H3430" i="4"/>
  <c r="G3430" i="4"/>
  <c r="F3430" i="4"/>
  <c r="O3429" i="4"/>
  <c r="N3429" i="4"/>
  <c r="K3429" i="4"/>
  <c r="H3429" i="4"/>
  <c r="G3429" i="4"/>
  <c r="F3429" i="4"/>
  <c r="O3428" i="4"/>
  <c r="N3428" i="4"/>
  <c r="K3428" i="4"/>
  <c r="H3428" i="4"/>
  <c r="G3428" i="4"/>
  <c r="F3428" i="4"/>
  <c r="O3427" i="4"/>
  <c r="N3427" i="4"/>
  <c r="K3427" i="4"/>
  <c r="H3427" i="4"/>
  <c r="G3427" i="4"/>
  <c r="F3427" i="4"/>
  <c r="O3426" i="4"/>
  <c r="N3426" i="4"/>
  <c r="K3426" i="4"/>
  <c r="H3426" i="4"/>
  <c r="G3426" i="4"/>
  <c r="F3426" i="4"/>
  <c r="O3425" i="4"/>
  <c r="N3425" i="4"/>
  <c r="K3425" i="4"/>
  <c r="H3425" i="4"/>
  <c r="G3425" i="4"/>
  <c r="F3425" i="4"/>
  <c r="O3424" i="4"/>
  <c r="N3424" i="4"/>
  <c r="K3424" i="4"/>
  <c r="H3424" i="4"/>
  <c r="G3424" i="4"/>
  <c r="F3424" i="4"/>
  <c r="O3423" i="4"/>
  <c r="N3423" i="4"/>
  <c r="K3423" i="4"/>
  <c r="H3423" i="4"/>
  <c r="G3423" i="4"/>
  <c r="F3423" i="4"/>
  <c r="O3422" i="4"/>
  <c r="N3422" i="4"/>
  <c r="K3422" i="4"/>
  <c r="H3422" i="4"/>
  <c r="G3422" i="4"/>
  <c r="F3422" i="4"/>
  <c r="O3421" i="4"/>
  <c r="N3421" i="4"/>
  <c r="K3421" i="4"/>
  <c r="H3421" i="4"/>
  <c r="G3421" i="4"/>
  <c r="F3421" i="4"/>
  <c r="O3420" i="4"/>
  <c r="N3420" i="4"/>
  <c r="K3420" i="4"/>
  <c r="H3420" i="4"/>
  <c r="G3420" i="4"/>
  <c r="F3420" i="4"/>
  <c r="O3419" i="4"/>
  <c r="N3419" i="4"/>
  <c r="K3419" i="4"/>
  <c r="H3419" i="4"/>
  <c r="G3419" i="4"/>
  <c r="F3419" i="4"/>
  <c r="O3418" i="4"/>
  <c r="N3418" i="4"/>
  <c r="K3418" i="4"/>
  <c r="H3418" i="4"/>
  <c r="G3418" i="4"/>
  <c r="F3418" i="4"/>
  <c r="O3417" i="4"/>
  <c r="N3417" i="4"/>
  <c r="K3417" i="4"/>
  <c r="H3417" i="4"/>
  <c r="G3417" i="4"/>
  <c r="F3417" i="4"/>
  <c r="O3416" i="4"/>
  <c r="N3416" i="4"/>
  <c r="K3416" i="4"/>
  <c r="H3416" i="4"/>
  <c r="G3416" i="4"/>
  <c r="F3416" i="4"/>
  <c r="O3415" i="4"/>
  <c r="N3415" i="4"/>
  <c r="K3415" i="4"/>
  <c r="H3415" i="4"/>
  <c r="G3415" i="4"/>
  <c r="F3415" i="4"/>
  <c r="O3414" i="4"/>
  <c r="N3414" i="4"/>
  <c r="K3414" i="4"/>
  <c r="H3414" i="4"/>
  <c r="G3414" i="4"/>
  <c r="F3414" i="4"/>
  <c r="O3413" i="4"/>
  <c r="N3413" i="4"/>
  <c r="K3413" i="4"/>
  <c r="H3413" i="4"/>
  <c r="G3413" i="4"/>
  <c r="F3413" i="4"/>
  <c r="O3412" i="4"/>
  <c r="N3412" i="4"/>
  <c r="K3412" i="4"/>
  <c r="H3412" i="4"/>
  <c r="G3412" i="4"/>
  <c r="F3412" i="4"/>
  <c r="O3411" i="4"/>
  <c r="N3411" i="4"/>
  <c r="K3411" i="4"/>
  <c r="H3411" i="4"/>
  <c r="G3411" i="4"/>
  <c r="F3411" i="4"/>
  <c r="O3410" i="4"/>
  <c r="N3410" i="4"/>
  <c r="K3410" i="4"/>
  <c r="H3410" i="4"/>
  <c r="G3410" i="4"/>
  <c r="F3410" i="4"/>
  <c r="O3409" i="4"/>
  <c r="N3409" i="4"/>
  <c r="K3409" i="4"/>
  <c r="H3409" i="4"/>
  <c r="G3409" i="4"/>
  <c r="F3409" i="4"/>
  <c r="O3408" i="4"/>
  <c r="N3408" i="4"/>
  <c r="K3408" i="4"/>
  <c r="H3408" i="4"/>
  <c r="G3408" i="4"/>
  <c r="F3408" i="4"/>
  <c r="O3407" i="4"/>
  <c r="N3407" i="4"/>
  <c r="K3407" i="4"/>
  <c r="H3407" i="4"/>
  <c r="G3407" i="4"/>
  <c r="F3407" i="4"/>
  <c r="O3406" i="4"/>
  <c r="N3406" i="4"/>
  <c r="K3406" i="4"/>
  <c r="H3406" i="4"/>
  <c r="G3406" i="4"/>
  <c r="F3406" i="4"/>
  <c r="O3405" i="4"/>
  <c r="N3405" i="4"/>
  <c r="K3405" i="4"/>
  <c r="H3405" i="4"/>
  <c r="G3405" i="4"/>
  <c r="F3405" i="4"/>
  <c r="O3404" i="4"/>
  <c r="N3404" i="4"/>
  <c r="K3404" i="4"/>
  <c r="H3404" i="4"/>
  <c r="G3404" i="4"/>
  <c r="F3404" i="4"/>
  <c r="O3403" i="4"/>
  <c r="N3403" i="4"/>
  <c r="K3403" i="4"/>
  <c r="H3403" i="4"/>
  <c r="G3403" i="4"/>
  <c r="F3403" i="4"/>
  <c r="O3402" i="4"/>
  <c r="N3402" i="4"/>
  <c r="K3402" i="4"/>
  <c r="H3402" i="4"/>
  <c r="G3402" i="4"/>
  <c r="F3402" i="4"/>
  <c r="O3401" i="4"/>
  <c r="N3401" i="4"/>
  <c r="K3401" i="4"/>
  <c r="H3401" i="4"/>
  <c r="G3401" i="4"/>
  <c r="F3401" i="4"/>
  <c r="O3400" i="4"/>
  <c r="N3400" i="4"/>
  <c r="K3400" i="4"/>
  <c r="H3400" i="4"/>
  <c r="G3400" i="4"/>
  <c r="F3400" i="4"/>
  <c r="O3399" i="4"/>
  <c r="N3399" i="4"/>
  <c r="K3399" i="4"/>
  <c r="H3399" i="4"/>
  <c r="G3399" i="4"/>
  <c r="F3399" i="4"/>
  <c r="O3398" i="4"/>
  <c r="N3398" i="4"/>
  <c r="K3398" i="4"/>
  <c r="H3398" i="4"/>
  <c r="G3398" i="4"/>
  <c r="F3398" i="4"/>
  <c r="O3397" i="4"/>
  <c r="N3397" i="4"/>
  <c r="K3397" i="4"/>
  <c r="H3397" i="4"/>
  <c r="G3397" i="4"/>
  <c r="F3397" i="4"/>
  <c r="O3396" i="4"/>
  <c r="N3396" i="4"/>
  <c r="K3396" i="4"/>
  <c r="H3396" i="4"/>
  <c r="G3396" i="4"/>
  <c r="F3396" i="4"/>
  <c r="O3395" i="4"/>
  <c r="N3395" i="4"/>
  <c r="K3395" i="4"/>
  <c r="H3395" i="4"/>
  <c r="G3395" i="4"/>
  <c r="F3395" i="4"/>
  <c r="O3394" i="4"/>
  <c r="N3394" i="4"/>
  <c r="K3394" i="4"/>
  <c r="H3394" i="4"/>
  <c r="G3394" i="4"/>
  <c r="F3394" i="4"/>
  <c r="O3393" i="4"/>
  <c r="N3393" i="4"/>
  <c r="K3393" i="4"/>
  <c r="H3393" i="4"/>
  <c r="G3393" i="4"/>
  <c r="F3393" i="4"/>
  <c r="O3392" i="4"/>
  <c r="N3392" i="4"/>
  <c r="K3392" i="4"/>
  <c r="H3392" i="4"/>
  <c r="G3392" i="4"/>
  <c r="F3392" i="4"/>
  <c r="O3391" i="4"/>
  <c r="N3391" i="4"/>
  <c r="K3391" i="4"/>
  <c r="H3391" i="4"/>
  <c r="G3391" i="4"/>
  <c r="F3391" i="4"/>
  <c r="O3390" i="4"/>
  <c r="N3390" i="4"/>
  <c r="K3390" i="4"/>
  <c r="H3390" i="4"/>
  <c r="G3390" i="4"/>
  <c r="F3390" i="4"/>
  <c r="O3389" i="4"/>
  <c r="N3389" i="4"/>
  <c r="K3389" i="4"/>
  <c r="H3389" i="4"/>
  <c r="G3389" i="4"/>
  <c r="F3389" i="4"/>
  <c r="O3388" i="4"/>
  <c r="N3388" i="4"/>
  <c r="K3388" i="4"/>
  <c r="H3388" i="4"/>
  <c r="G3388" i="4"/>
  <c r="F3388" i="4"/>
  <c r="O3387" i="4"/>
  <c r="N3387" i="4"/>
  <c r="K3387" i="4"/>
  <c r="H3387" i="4"/>
  <c r="G3387" i="4"/>
  <c r="F3387" i="4"/>
  <c r="O3386" i="4"/>
  <c r="N3386" i="4"/>
  <c r="K3386" i="4"/>
  <c r="H3386" i="4"/>
  <c r="G3386" i="4"/>
  <c r="F3386" i="4"/>
  <c r="O3385" i="4"/>
  <c r="N3385" i="4"/>
  <c r="K3385" i="4"/>
  <c r="H3385" i="4"/>
  <c r="G3385" i="4"/>
  <c r="F3385" i="4"/>
  <c r="O3384" i="4"/>
  <c r="N3384" i="4"/>
  <c r="K3384" i="4"/>
  <c r="H3384" i="4"/>
  <c r="G3384" i="4"/>
  <c r="F3384" i="4"/>
  <c r="O3383" i="4"/>
  <c r="N3383" i="4"/>
  <c r="K3383" i="4"/>
  <c r="H3383" i="4"/>
  <c r="G3383" i="4"/>
  <c r="F3383" i="4"/>
  <c r="O3382" i="4"/>
  <c r="N3382" i="4"/>
  <c r="K3382" i="4"/>
  <c r="H3382" i="4"/>
  <c r="G3382" i="4"/>
  <c r="F3382" i="4"/>
  <c r="O3381" i="4"/>
  <c r="N3381" i="4"/>
  <c r="K3381" i="4"/>
  <c r="H3381" i="4"/>
  <c r="G3381" i="4"/>
  <c r="F3381" i="4"/>
  <c r="O3380" i="4"/>
  <c r="N3380" i="4"/>
  <c r="K3380" i="4"/>
  <c r="H3380" i="4"/>
  <c r="G3380" i="4"/>
  <c r="F3380" i="4"/>
  <c r="O3379" i="4"/>
  <c r="N3379" i="4"/>
  <c r="K3379" i="4"/>
  <c r="H3379" i="4"/>
  <c r="G3379" i="4"/>
  <c r="F3379" i="4"/>
  <c r="O3378" i="4"/>
  <c r="N3378" i="4"/>
  <c r="K3378" i="4"/>
  <c r="H3378" i="4"/>
  <c r="G3378" i="4"/>
  <c r="F3378" i="4"/>
  <c r="O3377" i="4"/>
  <c r="N3377" i="4"/>
  <c r="K3377" i="4"/>
  <c r="H3377" i="4"/>
  <c r="G3377" i="4"/>
  <c r="F3377" i="4"/>
  <c r="O3376" i="4"/>
  <c r="N3376" i="4"/>
  <c r="K3376" i="4"/>
  <c r="H3376" i="4"/>
  <c r="G3376" i="4"/>
  <c r="F3376" i="4"/>
  <c r="O3375" i="4"/>
  <c r="N3375" i="4"/>
  <c r="K3375" i="4"/>
  <c r="H3375" i="4"/>
  <c r="G3375" i="4"/>
  <c r="F3375" i="4"/>
  <c r="O3374" i="4"/>
  <c r="N3374" i="4"/>
  <c r="K3374" i="4"/>
  <c r="H3374" i="4"/>
  <c r="G3374" i="4"/>
  <c r="F3374" i="4"/>
  <c r="O3373" i="4"/>
  <c r="N3373" i="4"/>
  <c r="K3373" i="4"/>
  <c r="H3373" i="4"/>
  <c r="G3373" i="4"/>
  <c r="F3373" i="4"/>
  <c r="O3372" i="4"/>
  <c r="N3372" i="4"/>
  <c r="K3372" i="4"/>
  <c r="H3372" i="4"/>
  <c r="G3372" i="4"/>
  <c r="F3372" i="4"/>
  <c r="O3371" i="4"/>
  <c r="N3371" i="4"/>
  <c r="K3371" i="4"/>
  <c r="H3371" i="4"/>
  <c r="G3371" i="4"/>
  <c r="F3371" i="4"/>
  <c r="O3370" i="4"/>
  <c r="N3370" i="4"/>
  <c r="K3370" i="4"/>
  <c r="H3370" i="4"/>
  <c r="G3370" i="4"/>
  <c r="F3370" i="4"/>
  <c r="O3369" i="4"/>
  <c r="N3369" i="4"/>
  <c r="K3369" i="4"/>
  <c r="H3369" i="4"/>
  <c r="G3369" i="4"/>
  <c r="F3369" i="4"/>
  <c r="O3368" i="4"/>
  <c r="N3368" i="4"/>
  <c r="K3368" i="4"/>
  <c r="H3368" i="4"/>
  <c r="G3368" i="4"/>
  <c r="F3368" i="4"/>
  <c r="O3367" i="4"/>
  <c r="N3367" i="4"/>
  <c r="K3367" i="4"/>
  <c r="H3367" i="4"/>
  <c r="G3367" i="4"/>
  <c r="F3367" i="4"/>
  <c r="O3366" i="4"/>
  <c r="N3366" i="4"/>
  <c r="K3366" i="4"/>
  <c r="H3366" i="4"/>
  <c r="G3366" i="4"/>
  <c r="F3366" i="4"/>
  <c r="O3365" i="4"/>
  <c r="N3365" i="4"/>
  <c r="K3365" i="4"/>
  <c r="H3365" i="4"/>
  <c r="G3365" i="4"/>
  <c r="F3365" i="4"/>
  <c r="O3364" i="4"/>
  <c r="N3364" i="4"/>
  <c r="K3364" i="4"/>
  <c r="H3364" i="4"/>
  <c r="G3364" i="4"/>
  <c r="F3364" i="4"/>
  <c r="O3363" i="4"/>
  <c r="N3363" i="4"/>
  <c r="K3363" i="4"/>
  <c r="H3363" i="4"/>
  <c r="G3363" i="4"/>
  <c r="F3363" i="4"/>
  <c r="O3362" i="4"/>
  <c r="N3362" i="4"/>
  <c r="K3362" i="4"/>
  <c r="H3362" i="4"/>
  <c r="G3362" i="4"/>
  <c r="F3362" i="4"/>
  <c r="O3361" i="4"/>
  <c r="N3361" i="4"/>
  <c r="K3361" i="4"/>
  <c r="H3361" i="4"/>
  <c r="G3361" i="4"/>
  <c r="F3361" i="4"/>
  <c r="O3360" i="4"/>
  <c r="N3360" i="4"/>
  <c r="K3360" i="4"/>
  <c r="H3360" i="4"/>
  <c r="G3360" i="4"/>
  <c r="F3360" i="4"/>
  <c r="O3359" i="4"/>
  <c r="N3359" i="4"/>
  <c r="K3359" i="4"/>
  <c r="H3359" i="4"/>
  <c r="G3359" i="4"/>
  <c r="F3359" i="4"/>
  <c r="O3358" i="4"/>
  <c r="N3358" i="4"/>
  <c r="K3358" i="4"/>
  <c r="H3358" i="4"/>
  <c r="G3358" i="4"/>
  <c r="F3358" i="4"/>
  <c r="O3357" i="4"/>
  <c r="N3357" i="4"/>
  <c r="K3357" i="4"/>
  <c r="H3357" i="4"/>
  <c r="G3357" i="4"/>
  <c r="F3357" i="4"/>
  <c r="O3356" i="4"/>
  <c r="N3356" i="4"/>
  <c r="K3356" i="4"/>
  <c r="H3356" i="4"/>
  <c r="G3356" i="4"/>
  <c r="F3356" i="4"/>
  <c r="O3355" i="4"/>
  <c r="N3355" i="4"/>
  <c r="K3355" i="4"/>
  <c r="H3355" i="4"/>
  <c r="G3355" i="4"/>
  <c r="F3355" i="4"/>
  <c r="O3354" i="4"/>
  <c r="N3354" i="4"/>
  <c r="K3354" i="4"/>
  <c r="H3354" i="4"/>
  <c r="G3354" i="4"/>
  <c r="F3354" i="4"/>
  <c r="O3353" i="4"/>
  <c r="N3353" i="4"/>
  <c r="K3353" i="4"/>
  <c r="H3353" i="4"/>
  <c r="G3353" i="4"/>
  <c r="F3353" i="4"/>
  <c r="O3352" i="4"/>
  <c r="N3352" i="4"/>
  <c r="K3352" i="4"/>
  <c r="H3352" i="4"/>
  <c r="G3352" i="4"/>
  <c r="F3352" i="4"/>
  <c r="O3351" i="4"/>
  <c r="N3351" i="4"/>
  <c r="K3351" i="4"/>
  <c r="H3351" i="4"/>
  <c r="G3351" i="4"/>
  <c r="F3351" i="4"/>
  <c r="O3350" i="4"/>
  <c r="N3350" i="4"/>
  <c r="K3350" i="4"/>
  <c r="H3350" i="4"/>
  <c r="G3350" i="4"/>
  <c r="F3350" i="4"/>
  <c r="O3349" i="4"/>
  <c r="N3349" i="4"/>
  <c r="K3349" i="4"/>
  <c r="H3349" i="4"/>
  <c r="G3349" i="4"/>
  <c r="F3349" i="4"/>
  <c r="O3348" i="4"/>
  <c r="N3348" i="4"/>
  <c r="K3348" i="4"/>
  <c r="H3348" i="4"/>
  <c r="G3348" i="4"/>
  <c r="F3348" i="4"/>
  <c r="O3347" i="4"/>
  <c r="N3347" i="4"/>
  <c r="K3347" i="4"/>
  <c r="H3347" i="4"/>
  <c r="G3347" i="4"/>
  <c r="F3347" i="4"/>
  <c r="O3346" i="4"/>
  <c r="N3346" i="4"/>
  <c r="K3346" i="4"/>
  <c r="H3346" i="4"/>
  <c r="G3346" i="4"/>
  <c r="F3346" i="4"/>
  <c r="O3345" i="4"/>
  <c r="N3345" i="4"/>
  <c r="K3345" i="4"/>
  <c r="H3345" i="4"/>
  <c r="G3345" i="4"/>
  <c r="F3345" i="4"/>
  <c r="O3344" i="4"/>
  <c r="N3344" i="4"/>
  <c r="K3344" i="4"/>
  <c r="H3344" i="4"/>
  <c r="G3344" i="4"/>
  <c r="F3344" i="4"/>
  <c r="O3343" i="4"/>
  <c r="N3343" i="4"/>
  <c r="K3343" i="4"/>
  <c r="H3343" i="4"/>
  <c r="G3343" i="4"/>
  <c r="F3343" i="4"/>
  <c r="O3342" i="4"/>
  <c r="N3342" i="4"/>
  <c r="K3342" i="4"/>
  <c r="H3342" i="4"/>
  <c r="G3342" i="4"/>
  <c r="F3342" i="4"/>
  <c r="O3341" i="4"/>
  <c r="N3341" i="4"/>
  <c r="K3341" i="4"/>
  <c r="H3341" i="4"/>
  <c r="G3341" i="4"/>
  <c r="F3341" i="4"/>
  <c r="O3340" i="4"/>
  <c r="N3340" i="4"/>
  <c r="K3340" i="4"/>
  <c r="H3340" i="4"/>
  <c r="G3340" i="4"/>
  <c r="F3340" i="4"/>
  <c r="O3339" i="4"/>
  <c r="N3339" i="4"/>
  <c r="K3339" i="4"/>
  <c r="H3339" i="4"/>
  <c r="G3339" i="4"/>
  <c r="F3339" i="4"/>
  <c r="O3338" i="4"/>
  <c r="N3338" i="4"/>
  <c r="K3338" i="4"/>
  <c r="H3338" i="4"/>
  <c r="G3338" i="4"/>
  <c r="F3338" i="4"/>
  <c r="O3337" i="4"/>
  <c r="N3337" i="4"/>
  <c r="K3337" i="4"/>
  <c r="H3337" i="4"/>
  <c r="G3337" i="4"/>
  <c r="F3337" i="4"/>
  <c r="O3336" i="4"/>
  <c r="N3336" i="4"/>
  <c r="K3336" i="4"/>
  <c r="H3336" i="4"/>
  <c r="G3336" i="4"/>
  <c r="F3336" i="4"/>
  <c r="O3335" i="4"/>
  <c r="N3335" i="4"/>
  <c r="K3335" i="4"/>
  <c r="H3335" i="4"/>
  <c r="G3335" i="4"/>
  <c r="F3335" i="4"/>
  <c r="O3334" i="4"/>
  <c r="N3334" i="4"/>
  <c r="K3334" i="4"/>
  <c r="H3334" i="4"/>
  <c r="G3334" i="4"/>
  <c r="F3334" i="4"/>
  <c r="O3333" i="4"/>
  <c r="N3333" i="4"/>
  <c r="K3333" i="4"/>
  <c r="H3333" i="4"/>
  <c r="G3333" i="4"/>
  <c r="F3333" i="4"/>
  <c r="O3332" i="4"/>
  <c r="N3332" i="4"/>
  <c r="K3332" i="4"/>
  <c r="H3332" i="4"/>
  <c r="G3332" i="4"/>
  <c r="F3332" i="4"/>
  <c r="O3331" i="4"/>
  <c r="N3331" i="4"/>
  <c r="K3331" i="4"/>
  <c r="H3331" i="4"/>
  <c r="G3331" i="4"/>
  <c r="F3331" i="4"/>
  <c r="O3330" i="4"/>
  <c r="N3330" i="4"/>
  <c r="K3330" i="4"/>
  <c r="H3330" i="4"/>
  <c r="G3330" i="4"/>
  <c r="F3330" i="4"/>
  <c r="O3329" i="4"/>
  <c r="N3329" i="4"/>
  <c r="K3329" i="4"/>
  <c r="H3329" i="4"/>
  <c r="G3329" i="4"/>
  <c r="F3329" i="4"/>
  <c r="O3328" i="4"/>
  <c r="N3328" i="4"/>
  <c r="K3328" i="4"/>
  <c r="H3328" i="4"/>
  <c r="G3328" i="4"/>
  <c r="F3328" i="4"/>
  <c r="O3327" i="4"/>
  <c r="N3327" i="4"/>
  <c r="K3327" i="4"/>
  <c r="H3327" i="4"/>
  <c r="G3327" i="4"/>
  <c r="F3327" i="4"/>
  <c r="O3326" i="4"/>
  <c r="N3326" i="4"/>
  <c r="K3326" i="4"/>
  <c r="H3326" i="4"/>
  <c r="G3326" i="4"/>
  <c r="F3326" i="4"/>
  <c r="O3325" i="4"/>
  <c r="N3325" i="4"/>
  <c r="K3325" i="4"/>
  <c r="H3325" i="4"/>
  <c r="G3325" i="4"/>
  <c r="F3325" i="4"/>
  <c r="O3324" i="4"/>
  <c r="N3324" i="4"/>
  <c r="K3324" i="4"/>
  <c r="H3324" i="4"/>
  <c r="G3324" i="4"/>
  <c r="F3324" i="4"/>
  <c r="O3323" i="4"/>
  <c r="N3323" i="4"/>
  <c r="K3323" i="4"/>
  <c r="H3323" i="4"/>
  <c r="G3323" i="4"/>
  <c r="F3323" i="4"/>
  <c r="O3322" i="4"/>
  <c r="N3322" i="4"/>
  <c r="K3322" i="4"/>
  <c r="H3322" i="4"/>
  <c r="G3322" i="4"/>
  <c r="F3322" i="4"/>
  <c r="O3321" i="4"/>
  <c r="N3321" i="4"/>
  <c r="K3321" i="4"/>
  <c r="H3321" i="4"/>
  <c r="G3321" i="4"/>
  <c r="F3321" i="4"/>
  <c r="O3320" i="4"/>
  <c r="N3320" i="4"/>
  <c r="K3320" i="4"/>
  <c r="H3320" i="4"/>
  <c r="G3320" i="4"/>
  <c r="F3320" i="4"/>
  <c r="O3319" i="4"/>
  <c r="N3319" i="4"/>
  <c r="K3319" i="4"/>
  <c r="H3319" i="4"/>
  <c r="G3319" i="4"/>
  <c r="F3319" i="4"/>
  <c r="O3318" i="4"/>
  <c r="N3318" i="4"/>
  <c r="K3318" i="4"/>
  <c r="H3318" i="4"/>
  <c r="G3318" i="4"/>
  <c r="F3318" i="4"/>
  <c r="O3317" i="4"/>
  <c r="N3317" i="4"/>
  <c r="K3317" i="4"/>
  <c r="H3317" i="4"/>
  <c r="G3317" i="4"/>
  <c r="F3317" i="4"/>
  <c r="O3316" i="4"/>
  <c r="N3316" i="4"/>
  <c r="K3316" i="4"/>
  <c r="H3316" i="4"/>
  <c r="G3316" i="4"/>
  <c r="F3316" i="4"/>
  <c r="O3315" i="4"/>
  <c r="N3315" i="4"/>
  <c r="K3315" i="4"/>
  <c r="H3315" i="4"/>
  <c r="G3315" i="4"/>
  <c r="F3315" i="4"/>
  <c r="O3314" i="4"/>
  <c r="N3314" i="4"/>
  <c r="K3314" i="4"/>
  <c r="H3314" i="4"/>
  <c r="G3314" i="4"/>
  <c r="F3314" i="4"/>
  <c r="O3313" i="4"/>
  <c r="N3313" i="4"/>
  <c r="K3313" i="4"/>
  <c r="H3313" i="4"/>
  <c r="G3313" i="4"/>
  <c r="F3313" i="4"/>
  <c r="O3312" i="4"/>
  <c r="N3312" i="4"/>
  <c r="K3312" i="4"/>
  <c r="H3312" i="4"/>
  <c r="G3312" i="4"/>
  <c r="F3312" i="4"/>
  <c r="O3311" i="4"/>
  <c r="N3311" i="4"/>
  <c r="K3311" i="4"/>
  <c r="H3311" i="4"/>
  <c r="G3311" i="4"/>
  <c r="F3311" i="4"/>
  <c r="O3310" i="4"/>
  <c r="N3310" i="4"/>
  <c r="K3310" i="4"/>
  <c r="H3310" i="4"/>
  <c r="G3310" i="4"/>
  <c r="F3310" i="4"/>
  <c r="O3309" i="4"/>
  <c r="N3309" i="4"/>
  <c r="K3309" i="4"/>
  <c r="H3309" i="4"/>
  <c r="G3309" i="4"/>
  <c r="F3309" i="4"/>
  <c r="O3308" i="4"/>
  <c r="N3308" i="4"/>
  <c r="K3308" i="4"/>
  <c r="H3308" i="4"/>
  <c r="G3308" i="4"/>
  <c r="F3308" i="4"/>
  <c r="O3307" i="4"/>
  <c r="N3307" i="4"/>
  <c r="K3307" i="4"/>
  <c r="H3307" i="4"/>
  <c r="G3307" i="4"/>
  <c r="F3307" i="4"/>
  <c r="O3306" i="4"/>
  <c r="N3306" i="4"/>
  <c r="K3306" i="4"/>
  <c r="H3306" i="4"/>
  <c r="G3306" i="4"/>
  <c r="F3306" i="4"/>
  <c r="O3305" i="4"/>
  <c r="N3305" i="4"/>
  <c r="K3305" i="4"/>
  <c r="H3305" i="4"/>
  <c r="G3305" i="4"/>
  <c r="F3305" i="4"/>
  <c r="O3304" i="4"/>
  <c r="N3304" i="4"/>
  <c r="K3304" i="4"/>
  <c r="H3304" i="4"/>
  <c r="G3304" i="4"/>
  <c r="F3304" i="4"/>
  <c r="O3303" i="4"/>
  <c r="N3303" i="4"/>
  <c r="K3303" i="4"/>
  <c r="H3303" i="4"/>
  <c r="G3303" i="4"/>
  <c r="F3303" i="4"/>
  <c r="O3302" i="4"/>
  <c r="N3302" i="4"/>
  <c r="K3302" i="4"/>
  <c r="H3302" i="4"/>
  <c r="G3302" i="4"/>
  <c r="F3302" i="4"/>
  <c r="O3301" i="4"/>
  <c r="N3301" i="4"/>
  <c r="K3301" i="4"/>
  <c r="H3301" i="4"/>
  <c r="G3301" i="4"/>
  <c r="F3301" i="4"/>
  <c r="O3300" i="4"/>
  <c r="N3300" i="4"/>
  <c r="K3300" i="4"/>
  <c r="H3300" i="4"/>
  <c r="G3300" i="4"/>
  <c r="F3300" i="4"/>
  <c r="O3299" i="4"/>
  <c r="N3299" i="4"/>
  <c r="K3299" i="4"/>
  <c r="H3299" i="4"/>
  <c r="G3299" i="4"/>
  <c r="F3299" i="4"/>
  <c r="O3298" i="4"/>
  <c r="N3298" i="4"/>
  <c r="K3298" i="4"/>
  <c r="H3298" i="4"/>
  <c r="G3298" i="4"/>
  <c r="F3298" i="4"/>
  <c r="O3297" i="4"/>
  <c r="N3297" i="4"/>
  <c r="K3297" i="4"/>
  <c r="H3297" i="4"/>
  <c r="G3297" i="4"/>
  <c r="F3297" i="4"/>
  <c r="O3296" i="4"/>
  <c r="N3296" i="4"/>
  <c r="K3296" i="4"/>
  <c r="H3296" i="4"/>
  <c r="G3296" i="4"/>
  <c r="F3296" i="4"/>
  <c r="O3295" i="4"/>
  <c r="N3295" i="4"/>
  <c r="K3295" i="4"/>
  <c r="H3295" i="4"/>
  <c r="G3295" i="4"/>
  <c r="F3295" i="4"/>
  <c r="O3294" i="4"/>
  <c r="N3294" i="4"/>
  <c r="K3294" i="4"/>
  <c r="H3294" i="4"/>
  <c r="G3294" i="4"/>
  <c r="F3294" i="4"/>
  <c r="O3293" i="4"/>
  <c r="N3293" i="4"/>
  <c r="K3293" i="4"/>
  <c r="H3293" i="4"/>
  <c r="G3293" i="4"/>
  <c r="F3293" i="4"/>
  <c r="O3292" i="4"/>
  <c r="N3292" i="4"/>
  <c r="K3292" i="4"/>
  <c r="H3292" i="4"/>
  <c r="G3292" i="4"/>
  <c r="F3292" i="4"/>
  <c r="O3291" i="4"/>
  <c r="N3291" i="4"/>
  <c r="K3291" i="4"/>
  <c r="H3291" i="4"/>
  <c r="G3291" i="4"/>
  <c r="F3291" i="4"/>
  <c r="O3290" i="4"/>
  <c r="N3290" i="4"/>
  <c r="K3290" i="4"/>
  <c r="H3290" i="4"/>
  <c r="G3290" i="4"/>
  <c r="F3290" i="4"/>
  <c r="O3289" i="4"/>
  <c r="N3289" i="4"/>
  <c r="K3289" i="4"/>
  <c r="H3289" i="4"/>
  <c r="G3289" i="4"/>
  <c r="F3289" i="4"/>
  <c r="O3288" i="4"/>
  <c r="N3288" i="4"/>
  <c r="K3288" i="4"/>
  <c r="H3288" i="4"/>
  <c r="G3288" i="4"/>
  <c r="F3288" i="4"/>
  <c r="O3287" i="4"/>
  <c r="N3287" i="4"/>
  <c r="K3287" i="4"/>
  <c r="H3287" i="4"/>
  <c r="G3287" i="4"/>
  <c r="F3287" i="4"/>
  <c r="O3286" i="4"/>
  <c r="N3286" i="4"/>
  <c r="K3286" i="4"/>
  <c r="H3286" i="4"/>
  <c r="G3286" i="4"/>
  <c r="F3286" i="4"/>
  <c r="O3285" i="4"/>
  <c r="N3285" i="4"/>
  <c r="K3285" i="4"/>
  <c r="H3285" i="4"/>
  <c r="G3285" i="4"/>
  <c r="F3285" i="4"/>
  <c r="O3284" i="4"/>
  <c r="N3284" i="4"/>
  <c r="K3284" i="4"/>
  <c r="H3284" i="4"/>
  <c r="G3284" i="4"/>
  <c r="F3284" i="4"/>
  <c r="O3283" i="4"/>
  <c r="N3283" i="4"/>
  <c r="K3283" i="4"/>
  <c r="H3283" i="4"/>
  <c r="G3283" i="4"/>
  <c r="F3283" i="4"/>
  <c r="O3282" i="4"/>
  <c r="N3282" i="4"/>
  <c r="K3282" i="4"/>
  <c r="H3282" i="4"/>
  <c r="G3282" i="4"/>
  <c r="F3282" i="4"/>
  <c r="O3281" i="4"/>
  <c r="N3281" i="4"/>
  <c r="K3281" i="4"/>
  <c r="H3281" i="4"/>
  <c r="G3281" i="4"/>
  <c r="F3281" i="4"/>
  <c r="O3280" i="4"/>
  <c r="N3280" i="4"/>
  <c r="K3280" i="4"/>
  <c r="H3280" i="4"/>
  <c r="G3280" i="4"/>
  <c r="F3280" i="4"/>
  <c r="O3279" i="4"/>
  <c r="N3279" i="4"/>
  <c r="K3279" i="4"/>
  <c r="H3279" i="4"/>
  <c r="G3279" i="4"/>
  <c r="F3279" i="4"/>
  <c r="O3278" i="4"/>
  <c r="N3278" i="4"/>
  <c r="K3278" i="4"/>
  <c r="H3278" i="4"/>
  <c r="G3278" i="4"/>
  <c r="F3278" i="4"/>
  <c r="O3277" i="4"/>
  <c r="N3277" i="4"/>
  <c r="K3277" i="4"/>
  <c r="H3277" i="4"/>
  <c r="G3277" i="4"/>
  <c r="F3277" i="4"/>
  <c r="O3276" i="4"/>
  <c r="N3276" i="4"/>
  <c r="K3276" i="4"/>
  <c r="H3276" i="4"/>
  <c r="G3276" i="4"/>
  <c r="F3276" i="4"/>
  <c r="O3275" i="4"/>
  <c r="N3275" i="4"/>
  <c r="K3275" i="4"/>
  <c r="H3275" i="4"/>
  <c r="G3275" i="4"/>
  <c r="F3275" i="4"/>
  <c r="O3274" i="4"/>
  <c r="N3274" i="4"/>
  <c r="K3274" i="4"/>
  <c r="H3274" i="4"/>
  <c r="G3274" i="4"/>
  <c r="F3274" i="4"/>
  <c r="O3273" i="4"/>
  <c r="N3273" i="4"/>
  <c r="K3273" i="4"/>
  <c r="H3273" i="4"/>
  <c r="G3273" i="4"/>
  <c r="F3273" i="4"/>
  <c r="O3272" i="4"/>
  <c r="N3272" i="4"/>
  <c r="K3272" i="4"/>
  <c r="H3272" i="4"/>
  <c r="G3272" i="4"/>
  <c r="F3272" i="4"/>
  <c r="O3271" i="4"/>
  <c r="N3271" i="4"/>
  <c r="K3271" i="4"/>
  <c r="H3271" i="4"/>
  <c r="G3271" i="4"/>
  <c r="F3271" i="4"/>
  <c r="O3270" i="4"/>
  <c r="N3270" i="4"/>
  <c r="K3270" i="4"/>
  <c r="H3270" i="4"/>
  <c r="G3270" i="4"/>
  <c r="F3270" i="4"/>
  <c r="O3269" i="4"/>
  <c r="N3269" i="4"/>
  <c r="K3269" i="4"/>
  <c r="H3269" i="4"/>
  <c r="G3269" i="4"/>
  <c r="F3269" i="4"/>
  <c r="O3268" i="4"/>
  <c r="N3268" i="4"/>
  <c r="K3268" i="4"/>
  <c r="H3268" i="4"/>
  <c r="G3268" i="4"/>
  <c r="F3268" i="4"/>
  <c r="O3267" i="4"/>
  <c r="N3267" i="4"/>
  <c r="K3267" i="4"/>
  <c r="H3267" i="4"/>
  <c r="G3267" i="4"/>
  <c r="F3267" i="4"/>
  <c r="O3266" i="4"/>
  <c r="N3266" i="4"/>
  <c r="K3266" i="4"/>
  <c r="H3266" i="4"/>
  <c r="G3266" i="4"/>
  <c r="F3266" i="4"/>
  <c r="O3265" i="4"/>
  <c r="N3265" i="4"/>
  <c r="K3265" i="4"/>
  <c r="H3265" i="4"/>
  <c r="G3265" i="4"/>
  <c r="F3265" i="4"/>
  <c r="O3264" i="4"/>
  <c r="N3264" i="4"/>
  <c r="K3264" i="4"/>
  <c r="H3264" i="4"/>
  <c r="G3264" i="4"/>
  <c r="F3264" i="4"/>
  <c r="O3263" i="4"/>
  <c r="N3263" i="4"/>
  <c r="K3263" i="4"/>
  <c r="H3263" i="4"/>
  <c r="G3263" i="4"/>
  <c r="F3263" i="4"/>
  <c r="O3262" i="4"/>
  <c r="N3262" i="4"/>
  <c r="K3262" i="4"/>
  <c r="H3262" i="4"/>
  <c r="G3262" i="4"/>
  <c r="F3262" i="4"/>
  <c r="O3261" i="4"/>
  <c r="N3261" i="4"/>
  <c r="K3261" i="4"/>
  <c r="H3261" i="4"/>
  <c r="G3261" i="4"/>
  <c r="F3261" i="4"/>
  <c r="O3260" i="4"/>
  <c r="N3260" i="4"/>
  <c r="K3260" i="4"/>
  <c r="H3260" i="4"/>
  <c r="G3260" i="4"/>
  <c r="F3260" i="4"/>
  <c r="O3259" i="4"/>
  <c r="N3259" i="4"/>
  <c r="K3259" i="4"/>
  <c r="H3259" i="4"/>
  <c r="G3259" i="4"/>
  <c r="F3259" i="4"/>
  <c r="O3258" i="4"/>
  <c r="N3258" i="4"/>
  <c r="K3258" i="4"/>
  <c r="H3258" i="4"/>
  <c r="G3258" i="4"/>
  <c r="F3258" i="4"/>
  <c r="O3257" i="4"/>
  <c r="N3257" i="4"/>
  <c r="K3257" i="4"/>
  <c r="H3257" i="4"/>
  <c r="G3257" i="4"/>
  <c r="F3257" i="4"/>
  <c r="O3256" i="4"/>
  <c r="N3256" i="4"/>
  <c r="K3256" i="4"/>
  <c r="H3256" i="4"/>
  <c r="G3256" i="4"/>
  <c r="F3256" i="4"/>
  <c r="O3255" i="4"/>
  <c r="N3255" i="4"/>
  <c r="K3255" i="4"/>
  <c r="H3255" i="4"/>
  <c r="G3255" i="4"/>
  <c r="F3255" i="4"/>
  <c r="O3254" i="4"/>
  <c r="N3254" i="4"/>
  <c r="K3254" i="4"/>
  <c r="H3254" i="4"/>
  <c r="G3254" i="4"/>
  <c r="F3254" i="4"/>
  <c r="O3253" i="4"/>
  <c r="N3253" i="4"/>
  <c r="K3253" i="4"/>
  <c r="H3253" i="4"/>
  <c r="G3253" i="4"/>
  <c r="F3253" i="4"/>
  <c r="O3252" i="4"/>
  <c r="N3252" i="4"/>
  <c r="K3252" i="4"/>
  <c r="H3252" i="4"/>
  <c r="G3252" i="4"/>
  <c r="F3252" i="4"/>
  <c r="O3251" i="4"/>
  <c r="N3251" i="4"/>
  <c r="K3251" i="4"/>
  <c r="H3251" i="4"/>
  <c r="G3251" i="4"/>
  <c r="F3251" i="4"/>
  <c r="O3250" i="4"/>
  <c r="N3250" i="4"/>
  <c r="K3250" i="4"/>
  <c r="H3250" i="4"/>
  <c r="G3250" i="4"/>
  <c r="F3250" i="4"/>
  <c r="O3249" i="4"/>
  <c r="N3249" i="4"/>
  <c r="K3249" i="4"/>
  <c r="H3249" i="4"/>
  <c r="G3249" i="4"/>
  <c r="F3249" i="4"/>
  <c r="O3248" i="4"/>
  <c r="N3248" i="4"/>
  <c r="K3248" i="4"/>
  <c r="H3248" i="4"/>
  <c r="G3248" i="4"/>
  <c r="F3248" i="4"/>
  <c r="O3247" i="4"/>
  <c r="N3247" i="4"/>
  <c r="K3247" i="4"/>
  <c r="H3247" i="4"/>
  <c r="G3247" i="4"/>
  <c r="F3247" i="4"/>
  <c r="O3246" i="4"/>
  <c r="N3246" i="4"/>
  <c r="K3246" i="4"/>
  <c r="H3246" i="4"/>
  <c r="G3246" i="4"/>
  <c r="F3246" i="4"/>
  <c r="O3245" i="4"/>
  <c r="N3245" i="4"/>
  <c r="K3245" i="4"/>
  <c r="H3245" i="4"/>
  <c r="G3245" i="4"/>
  <c r="F3245" i="4"/>
  <c r="O3244" i="4"/>
  <c r="N3244" i="4"/>
  <c r="K3244" i="4"/>
  <c r="H3244" i="4"/>
  <c r="G3244" i="4"/>
  <c r="F3244" i="4"/>
  <c r="O3243" i="4"/>
  <c r="N3243" i="4"/>
  <c r="K3243" i="4"/>
  <c r="H3243" i="4"/>
  <c r="G3243" i="4"/>
  <c r="F3243" i="4"/>
  <c r="O3242" i="4"/>
  <c r="N3242" i="4"/>
  <c r="K3242" i="4"/>
  <c r="H3242" i="4"/>
  <c r="G3242" i="4"/>
  <c r="F3242" i="4"/>
  <c r="O3241" i="4"/>
  <c r="N3241" i="4"/>
  <c r="K3241" i="4"/>
  <c r="H3241" i="4"/>
  <c r="G3241" i="4"/>
  <c r="F3241" i="4"/>
  <c r="O3240" i="4"/>
  <c r="N3240" i="4"/>
  <c r="K3240" i="4"/>
  <c r="H3240" i="4"/>
  <c r="G3240" i="4"/>
  <c r="F3240" i="4"/>
  <c r="O3239" i="4"/>
  <c r="N3239" i="4"/>
  <c r="K3239" i="4"/>
  <c r="H3239" i="4"/>
  <c r="G3239" i="4"/>
  <c r="F3239" i="4"/>
  <c r="O3238" i="4"/>
  <c r="N3238" i="4"/>
  <c r="K3238" i="4"/>
  <c r="H3238" i="4"/>
  <c r="G3238" i="4"/>
  <c r="F3238" i="4"/>
  <c r="O3237" i="4"/>
  <c r="N3237" i="4"/>
  <c r="K3237" i="4"/>
  <c r="H3237" i="4"/>
  <c r="G3237" i="4"/>
  <c r="F3237" i="4"/>
  <c r="O3236" i="4"/>
  <c r="N3236" i="4"/>
  <c r="K3236" i="4"/>
  <c r="H3236" i="4"/>
  <c r="G3236" i="4"/>
  <c r="F3236" i="4"/>
  <c r="O3235" i="4"/>
  <c r="N3235" i="4"/>
  <c r="K3235" i="4"/>
  <c r="H3235" i="4"/>
  <c r="G3235" i="4"/>
  <c r="F3235" i="4"/>
  <c r="O3234" i="4"/>
  <c r="N3234" i="4"/>
  <c r="K3234" i="4"/>
  <c r="H3234" i="4"/>
  <c r="G3234" i="4"/>
  <c r="F3234" i="4"/>
  <c r="O3233" i="4"/>
  <c r="N3233" i="4"/>
  <c r="K3233" i="4"/>
  <c r="H3233" i="4"/>
  <c r="G3233" i="4"/>
  <c r="F3233" i="4"/>
  <c r="O3232" i="4"/>
  <c r="N3232" i="4"/>
  <c r="K3232" i="4"/>
  <c r="H3232" i="4"/>
  <c r="G3232" i="4"/>
  <c r="F3232" i="4"/>
  <c r="O3231" i="4"/>
  <c r="N3231" i="4"/>
  <c r="K3231" i="4"/>
  <c r="H3231" i="4"/>
  <c r="G3231" i="4"/>
  <c r="F3231" i="4"/>
  <c r="O3230" i="4"/>
  <c r="N3230" i="4"/>
  <c r="K3230" i="4"/>
  <c r="H3230" i="4"/>
  <c r="G3230" i="4"/>
  <c r="F3230" i="4"/>
  <c r="O3229" i="4"/>
  <c r="N3229" i="4"/>
  <c r="K3229" i="4"/>
  <c r="H3229" i="4"/>
  <c r="G3229" i="4"/>
  <c r="F3229" i="4"/>
  <c r="O3228" i="4"/>
  <c r="N3228" i="4"/>
  <c r="K3228" i="4"/>
  <c r="H3228" i="4"/>
  <c r="G3228" i="4"/>
  <c r="F3228" i="4"/>
  <c r="O3227" i="4"/>
  <c r="N3227" i="4"/>
  <c r="K3227" i="4"/>
  <c r="H3227" i="4"/>
  <c r="G3227" i="4"/>
  <c r="F3227" i="4"/>
  <c r="O3226" i="4"/>
  <c r="N3226" i="4"/>
  <c r="K3226" i="4"/>
  <c r="H3226" i="4"/>
  <c r="G3226" i="4"/>
  <c r="F3226" i="4"/>
  <c r="O3225" i="4"/>
  <c r="N3225" i="4"/>
  <c r="K3225" i="4"/>
  <c r="H3225" i="4"/>
  <c r="G3225" i="4"/>
  <c r="F3225" i="4"/>
  <c r="O3224" i="4"/>
  <c r="N3224" i="4"/>
  <c r="K3224" i="4"/>
  <c r="H3224" i="4"/>
  <c r="G3224" i="4"/>
  <c r="F3224" i="4"/>
  <c r="O3223" i="4"/>
  <c r="N3223" i="4"/>
  <c r="K3223" i="4"/>
  <c r="H3223" i="4"/>
  <c r="G3223" i="4"/>
  <c r="F3223" i="4"/>
  <c r="O3222" i="4"/>
  <c r="N3222" i="4"/>
  <c r="K3222" i="4"/>
  <c r="H3222" i="4"/>
  <c r="G3222" i="4"/>
  <c r="F3222" i="4"/>
  <c r="O3221" i="4"/>
  <c r="N3221" i="4"/>
  <c r="K3221" i="4"/>
  <c r="H3221" i="4"/>
  <c r="G3221" i="4"/>
  <c r="F3221" i="4"/>
  <c r="O3220" i="4"/>
  <c r="N3220" i="4"/>
  <c r="K3220" i="4"/>
  <c r="H3220" i="4"/>
  <c r="G3220" i="4"/>
  <c r="F3220" i="4"/>
  <c r="O3219" i="4"/>
  <c r="N3219" i="4"/>
  <c r="K3219" i="4"/>
  <c r="H3219" i="4"/>
  <c r="G3219" i="4"/>
  <c r="F3219" i="4"/>
  <c r="O3218" i="4"/>
  <c r="N3218" i="4"/>
  <c r="K3218" i="4"/>
  <c r="H3218" i="4"/>
  <c r="G3218" i="4"/>
  <c r="F3218" i="4"/>
  <c r="O3217" i="4"/>
  <c r="N3217" i="4"/>
  <c r="K3217" i="4"/>
  <c r="H3217" i="4"/>
  <c r="G3217" i="4"/>
  <c r="F3217" i="4"/>
  <c r="O3216" i="4"/>
  <c r="N3216" i="4"/>
  <c r="K3216" i="4"/>
  <c r="H3216" i="4"/>
  <c r="G3216" i="4"/>
  <c r="F3216" i="4"/>
  <c r="O3215" i="4"/>
  <c r="N3215" i="4"/>
  <c r="K3215" i="4"/>
  <c r="H3215" i="4"/>
  <c r="G3215" i="4"/>
  <c r="F3215" i="4"/>
  <c r="O3214" i="4"/>
  <c r="N3214" i="4"/>
  <c r="K3214" i="4"/>
  <c r="H3214" i="4"/>
  <c r="G3214" i="4"/>
  <c r="F3214" i="4"/>
  <c r="O3213" i="4"/>
  <c r="N3213" i="4"/>
  <c r="K3213" i="4"/>
  <c r="H3213" i="4"/>
  <c r="G3213" i="4"/>
  <c r="F3213" i="4"/>
  <c r="O3212" i="4"/>
  <c r="N3212" i="4"/>
  <c r="K3212" i="4"/>
  <c r="H3212" i="4"/>
  <c r="G3212" i="4"/>
  <c r="F3212" i="4"/>
  <c r="O3211" i="4"/>
  <c r="N3211" i="4"/>
  <c r="K3211" i="4"/>
  <c r="H3211" i="4"/>
  <c r="G3211" i="4"/>
  <c r="F3211" i="4"/>
  <c r="O3210" i="4"/>
  <c r="N3210" i="4"/>
  <c r="K3210" i="4"/>
  <c r="H3210" i="4"/>
  <c r="G3210" i="4"/>
  <c r="F3210" i="4"/>
  <c r="O3209" i="4"/>
  <c r="N3209" i="4"/>
  <c r="K3209" i="4"/>
  <c r="H3209" i="4"/>
  <c r="G3209" i="4"/>
  <c r="F3209" i="4"/>
  <c r="O3208" i="4"/>
  <c r="N3208" i="4"/>
  <c r="K3208" i="4"/>
  <c r="H3208" i="4"/>
  <c r="G3208" i="4"/>
  <c r="F3208" i="4"/>
  <c r="O3207" i="4"/>
  <c r="N3207" i="4"/>
  <c r="K3207" i="4"/>
  <c r="H3207" i="4"/>
  <c r="G3207" i="4"/>
  <c r="F3207" i="4"/>
  <c r="O3206" i="4"/>
  <c r="N3206" i="4"/>
  <c r="K3206" i="4"/>
  <c r="H3206" i="4"/>
  <c r="G3206" i="4"/>
  <c r="F3206" i="4"/>
  <c r="O3205" i="4"/>
  <c r="N3205" i="4"/>
  <c r="K3205" i="4"/>
  <c r="H3205" i="4"/>
  <c r="G3205" i="4"/>
  <c r="F3205" i="4"/>
  <c r="O3204" i="4"/>
  <c r="N3204" i="4"/>
  <c r="K3204" i="4"/>
  <c r="H3204" i="4"/>
  <c r="G3204" i="4"/>
  <c r="F3204" i="4"/>
  <c r="O3203" i="4"/>
  <c r="N3203" i="4"/>
  <c r="K3203" i="4"/>
  <c r="H3203" i="4"/>
  <c r="G3203" i="4"/>
  <c r="F3203" i="4"/>
  <c r="O3202" i="4"/>
  <c r="N3202" i="4"/>
  <c r="K3202" i="4"/>
  <c r="H3202" i="4"/>
  <c r="G3202" i="4"/>
  <c r="F3202" i="4"/>
  <c r="O3201" i="4"/>
  <c r="N3201" i="4"/>
  <c r="K3201" i="4"/>
  <c r="H3201" i="4"/>
  <c r="G3201" i="4"/>
  <c r="F3201" i="4"/>
  <c r="O3200" i="4"/>
  <c r="N3200" i="4"/>
  <c r="K3200" i="4"/>
  <c r="H3200" i="4"/>
  <c r="G3200" i="4"/>
  <c r="F3200" i="4"/>
  <c r="O3199" i="4"/>
  <c r="N3199" i="4"/>
  <c r="K3199" i="4"/>
  <c r="H3199" i="4"/>
  <c r="G3199" i="4"/>
  <c r="F3199" i="4"/>
  <c r="O3198" i="4"/>
  <c r="N3198" i="4"/>
  <c r="K3198" i="4"/>
  <c r="H3198" i="4"/>
  <c r="G3198" i="4"/>
  <c r="F3198" i="4"/>
  <c r="O3197" i="4"/>
  <c r="N3197" i="4"/>
  <c r="K3197" i="4"/>
  <c r="H3197" i="4"/>
  <c r="G3197" i="4"/>
  <c r="F3197" i="4"/>
  <c r="O3196" i="4"/>
  <c r="N3196" i="4"/>
  <c r="K3196" i="4"/>
  <c r="H3196" i="4"/>
  <c r="G3196" i="4"/>
  <c r="F3196" i="4"/>
  <c r="O3195" i="4"/>
  <c r="N3195" i="4"/>
  <c r="K3195" i="4"/>
  <c r="H3195" i="4"/>
  <c r="G3195" i="4"/>
  <c r="F3195" i="4"/>
  <c r="O3194" i="4"/>
  <c r="N3194" i="4"/>
  <c r="K3194" i="4"/>
  <c r="H3194" i="4"/>
  <c r="G3194" i="4"/>
  <c r="F3194" i="4"/>
  <c r="O3193" i="4"/>
  <c r="N3193" i="4"/>
  <c r="K3193" i="4"/>
  <c r="H3193" i="4"/>
  <c r="G3193" i="4"/>
  <c r="F3193" i="4"/>
  <c r="O3192" i="4"/>
  <c r="N3192" i="4"/>
  <c r="K3192" i="4"/>
  <c r="H3192" i="4"/>
  <c r="G3192" i="4"/>
  <c r="F3192" i="4"/>
  <c r="O3191" i="4"/>
  <c r="N3191" i="4"/>
  <c r="K3191" i="4"/>
  <c r="H3191" i="4"/>
  <c r="G3191" i="4"/>
  <c r="F3191" i="4"/>
  <c r="O3190" i="4"/>
  <c r="N3190" i="4"/>
  <c r="K3190" i="4"/>
  <c r="H3190" i="4"/>
  <c r="G3190" i="4"/>
  <c r="F3190" i="4"/>
  <c r="O3189" i="4"/>
  <c r="N3189" i="4"/>
  <c r="K3189" i="4"/>
  <c r="H3189" i="4"/>
  <c r="G3189" i="4"/>
  <c r="F3189" i="4"/>
  <c r="O3188" i="4"/>
  <c r="N3188" i="4"/>
  <c r="K3188" i="4"/>
  <c r="H3188" i="4"/>
  <c r="G3188" i="4"/>
  <c r="F3188" i="4"/>
  <c r="O3187" i="4"/>
  <c r="N3187" i="4"/>
  <c r="K3187" i="4"/>
  <c r="H3187" i="4"/>
  <c r="G3187" i="4"/>
  <c r="F3187" i="4"/>
  <c r="O3186" i="4"/>
  <c r="N3186" i="4"/>
  <c r="K3186" i="4"/>
  <c r="H3186" i="4"/>
  <c r="G3186" i="4"/>
  <c r="F3186" i="4"/>
  <c r="O3185" i="4"/>
  <c r="N3185" i="4"/>
  <c r="K3185" i="4"/>
  <c r="H3185" i="4"/>
  <c r="G3185" i="4"/>
  <c r="F3185" i="4"/>
  <c r="O3184" i="4"/>
  <c r="N3184" i="4"/>
  <c r="K3184" i="4"/>
  <c r="H3184" i="4"/>
  <c r="G3184" i="4"/>
  <c r="F3184" i="4"/>
  <c r="O3183" i="4"/>
  <c r="N3183" i="4"/>
  <c r="K3183" i="4"/>
  <c r="H3183" i="4"/>
  <c r="G3183" i="4"/>
  <c r="F3183" i="4"/>
  <c r="O3182" i="4"/>
  <c r="N3182" i="4"/>
  <c r="K3182" i="4"/>
  <c r="H3182" i="4"/>
  <c r="G3182" i="4"/>
  <c r="F3182" i="4"/>
  <c r="O3181" i="4"/>
  <c r="N3181" i="4"/>
  <c r="K3181" i="4"/>
  <c r="H3181" i="4"/>
  <c r="G3181" i="4"/>
  <c r="F3181" i="4"/>
  <c r="O3180" i="4"/>
  <c r="N3180" i="4"/>
  <c r="K3180" i="4"/>
  <c r="H3180" i="4"/>
  <c r="G3180" i="4"/>
  <c r="F3180" i="4"/>
  <c r="O3179" i="4"/>
  <c r="N3179" i="4"/>
  <c r="K3179" i="4"/>
  <c r="H3179" i="4"/>
  <c r="G3179" i="4"/>
  <c r="F3179" i="4"/>
  <c r="O3178" i="4"/>
  <c r="N3178" i="4"/>
  <c r="K3178" i="4"/>
  <c r="H3178" i="4"/>
  <c r="G3178" i="4"/>
  <c r="F3178" i="4"/>
  <c r="O3177" i="4"/>
  <c r="N3177" i="4"/>
  <c r="K3177" i="4"/>
  <c r="H3177" i="4"/>
  <c r="G3177" i="4"/>
  <c r="F3177" i="4"/>
  <c r="O3176" i="4"/>
  <c r="N3176" i="4"/>
  <c r="K3176" i="4"/>
  <c r="H3176" i="4"/>
  <c r="G3176" i="4"/>
  <c r="F3176" i="4"/>
  <c r="O3175" i="4"/>
  <c r="N3175" i="4"/>
  <c r="K3175" i="4"/>
  <c r="H3175" i="4"/>
  <c r="G3175" i="4"/>
  <c r="F3175" i="4"/>
  <c r="O3174" i="4"/>
  <c r="N3174" i="4"/>
  <c r="K3174" i="4"/>
  <c r="H3174" i="4"/>
  <c r="G3174" i="4"/>
  <c r="F3174" i="4"/>
  <c r="O3173" i="4"/>
  <c r="N3173" i="4"/>
  <c r="K3173" i="4"/>
  <c r="H3173" i="4"/>
  <c r="G3173" i="4"/>
  <c r="F3173" i="4"/>
  <c r="O3172" i="4"/>
  <c r="N3172" i="4"/>
  <c r="K3172" i="4"/>
  <c r="H3172" i="4"/>
  <c r="G3172" i="4"/>
  <c r="F3172" i="4"/>
  <c r="O3171" i="4"/>
  <c r="N3171" i="4"/>
  <c r="K3171" i="4"/>
  <c r="H3171" i="4"/>
  <c r="G3171" i="4"/>
  <c r="F3171" i="4"/>
  <c r="O3170" i="4"/>
  <c r="N3170" i="4"/>
  <c r="K3170" i="4"/>
  <c r="H3170" i="4"/>
  <c r="G3170" i="4"/>
  <c r="F3170" i="4"/>
  <c r="O3169" i="4"/>
  <c r="N3169" i="4"/>
  <c r="K3169" i="4"/>
  <c r="H3169" i="4"/>
  <c r="G3169" i="4"/>
  <c r="F3169" i="4"/>
  <c r="O3168" i="4"/>
  <c r="N3168" i="4"/>
  <c r="K3168" i="4"/>
  <c r="H3168" i="4"/>
  <c r="G3168" i="4"/>
  <c r="F3168" i="4"/>
  <c r="O3167" i="4"/>
  <c r="N3167" i="4"/>
  <c r="K3167" i="4"/>
  <c r="H3167" i="4"/>
  <c r="G3167" i="4"/>
  <c r="F3167" i="4"/>
  <c r="O3166" i="4"/>
  <c r="N3166" i="4"/>
  <c r="K3166" i="4"/>
  <c r="H3166" i="4"/>
  <c r="G3166" i="4"/>
  <c r="F3166" i="4"/>
  <c r="O3165" i="4"/>
  <c r="N3165" i="4"/>
  <c r="K3165" i="4"/>
  <c r="H3165" i="4"/>
  <c r="G3165" i="4"/>
  <c r="F3165" i="4"/>
  <c r="O3164" i="4"/>
  <c r="N3164" i="4"/>
  <c r="K3164" i="4"/>
  <c r="H3164" i="4"/>
  <c r="G3164" i="4"/>
  <c r="F3164" i="4"/>
  <c r="O3163" i="4"/>
  <c r="N3163" i="4"/>
  <c r="K3163" i="4"/>
  <c r="H3163" i="4"/>
  <c r="G3163" i="4"/>
  <c r="F3163" i="4"/>
  <c r="O3162" i="4"/>
  <c r="N3162" i="4"/>
  <c r="K3162" i="4"/>
  <c r="H3162" i="4"/>
  <c r="G3162" i="4"/>
  <c r="F3162" i="4"/>
  <c r="O3161" i="4"/>
  <c r="N3161" i="4"/>
  <c r="K3161" i="4"/>
  <c r="H3161" i="4"/>
  <c r="G3161" i="4"/>
  <c r="F3161" i="4"/>
  <c r="O3160" i="4"/>
  <c r="N3160" i="4"/>
  <c r="K3160" i="4"/>
  <c r="H3160" i="4"/>
  <c r="G3160" i="4"/>
  <c r="F3160" i="4"/>
  <c r="O3159" i="4"/>
  <c r="N3159" i="4"/>
  <c r="K3159" i="4"/>
  <c r="H3159" i="4"/>
  <c r="G3159" i="4"/>
  <c r="F3159" i="4"/>
  <c r="O3158" i="4"/>
  <c r="N3158" i="4"/>
  <c r="K3158" i="4"/>
  <c r="H3158" i="4"/>
  <c r="G3158" i="4"/>
  <c r="F3158" i="4"/>
  <c r="O3157" i="4"/>
  <c r="N3157" i="4"/>
  <c r="K3157" i="4"/>
  <c r="H3157" i="4"/>
  <c r="G3157" i="4"/>
  <c r="F3157" i="4"/>
  <c r="O3156" i="4"/>
  <c r="N3156" i="4"/>
  <c r="K3156" i="4"/>
  <c r="H3156" i="4"/>
  <c r="G3156" i="4"/>
  <c r="F3156" i="4"/>
  <c r="O3155" i="4"/>
  <c r="N3155" i="4"/>
  <c r="K3155" i="4"/>
  <c r="H3155" i="4"/>
  <c r="G3155" i="4"/>
  <c r="F3155" i="4"/>
  <c r="O3154" i="4"/>
  <c r="N3154" i="4"/>
  <c r="K3154" i="4"/>
  <c r="H3154" i="4"/>
  <c r="G3154" i="4"/>
  <c r="F3154" i="4"/>
  <c r="O3153" i="4"/>
  <c r="N3153" i="4"/>
  <c r="K3153" i="4"/>
  <c r="H3153" i="4"/>
  <c r="G3153" i="4"/>
  <c r="F3153" i="4"/>
  <c r="O3152" i="4"/>
  <c r="N3152" i="4"/>
  <c r="K3152" i="4"/>
  <c r="H3152" i="4"/>
  <c r="G3152" i="4"/>
  <c r="F3152" i="4"/>
  <c r="O3151" i="4"/>
  <c r="N3151" i="4"/>
  <c r="K3151" i="4"/>
  <c r="H3151" i="4"/>
  <c r="G3151" i="4"/>
  <c r="F3151" i="4"/>
  <c r="O3150" i="4"/>
  <c r="N3150" i="4"/>
  <c r="K3150" i="4"/>
  <c r="H3150" i="4"/>
  <c r="G3150" i="4"/>
  <c r="F3150" i="4"/>
  <c r="O3149" i="4"/>
  <c r="N3149" i="4"/>
  <c r="K3149" i="4"/>
  <c r="H3149" i="4"/>
  <c r="G3149" i="4"/>
  <c r="F3149" i="4"/>
  <c r="O3148" i="4"/>
  <c r="N3148" i="4"/>
  <c r="K3148" i="4"/>
  <c r="H3148" i="4"/>
  <c r="G3148" i="4"/>
  <c r="F3148" i="4"/>
  <c r="O3147" i="4"/>
  <c r="N3147" i="4"/>
  <c r="K3147" i="4"/>
  <c r="H3147" i="4"/>
  <c r="G3147" i="4"/>
  <c r="F3147" i="4"/>
  <c r="O3146" i="4"/>
  <c r="N3146" i="4"/>
  <c r="K3146" i="4"/>
  <c r="H3146" i="4"/>
  <c r="G3146" i="4"/>
  <c r="F3146" i="4"/>
  <c r="O3145" i="4"/>
  <c r="N3145" i="4"/>
  <c r="K3145" i="4"/>
  <c r="H3145" i="4"/>
  <c r="G3145" i="4"/>
  <c r="F3145" i="4"/>
  <c r="O3144" i="4"/>
  <c r="N3144" i="4"/>
  <c r="K3144" i="4"/>
  <c r="H3144" i="4"/>
  <c r="G3144" i="4"/>
  <c r="F3144" i="4"/>
  <c r="O3143" i="4"/>
  <c r="N3143" i="4"/>
  <c r="K3143" i="4"/>
  <c r="H3143" i="4"/>
  <c r="G3143" i="4"/>
  <c r="F3143" i="4"/>
  <c r="O3142" i="4"/>
  <c r="N3142" i="4"/>
  <c r="K3142" i="4"/>
  <c r="H3142" i="4"/>
  <c r="G3142" i="4"/>
  <c r="F3142" i="4"/>
  <c r="O3141" i="4"/>
  <c r="N3141" i="4"/>
  <c r="K3141" i="4"/>
  <c r="H3141" i="4"/>
  <c r="G3141" i="4"/>
  <c r="F3141" i="4"/>
  <c r="O3140" i="4"/>
  <c r="N3140" i="4"/>
  <c r="K3140" i="4"/>
  <c r="H3140" i="4"/>
  <c r="G3140" i="4"/>
  <c r="F3140" i="4"/>
  <c r="O3139" i="4"/>
  <c r="N3139" i="4"/>
  <c r="K3139" i="4"/>
  <c r="H3139" i="4"/>
  <c r="G3139" i="4"/>
  <c r="F3139" i="4"/>
  <c r="O3138" i="4"/>
  <c r="N3138" i="4"/>
  <c r="K3138" i="4"/>
  <c r="H3138" i="4"/>
  <c r="G3138" i="4"/>
  <c r="F3138" i="4"/>
  <c r="O3137" i="4"/>
  <c r="N3137" i="4"/>
  <c r="K3137" i="4"/>
  <c r="H3137" i="4"/>
  <c r="G3137" i="4"/>
  <c r="F3137" i="4"/>
  <c r="O3136" i="4"/>
  <c r="N3136" i="4"/>
  <c r="K3136" i="4"/>
  <c r="H3136" i="4"/>
  <c r="G3136" i="4"/>
  <c r="F3136" i="4"/>
  <c r="O3135" i="4"/>
  <c r="N3135" i="4"/>
  <c r="K3135" i="4"/>
  <c r="H3135" i="4"/>
  <c r="G3135" i="4"/>
  <c r="F3135" i="4"/>
  <c r="O3134" i="4"/>
  <c r="N3134" i="4"/>
  <c r="K3134" i="4"/>
  <c r="H3134" i="4"/>
  <c r="G3134" i="4"/>
  <c r="F3134" i="4"/>
  <c r="O3133" i="4"/>
  <c r="N3133" i="4"/>
  <c r="K3133" i="4"/>
  <c r="H3133" i="4"/>
  <c r="G3133" i="4"/>
  <c r="F3133" i="4"/>
  <c r="O3132" i="4"/>
  <c r="N3132" i="4"/>
  <c r="K3132" i="4"/>
  <c r="H3132" i="4"/>
  <c r="G3132" i="4"/>
  <c r="F3132" i="4"/>
  <c r="O3131" i="4"/>
  <c r="N3131" i="4"/>
  <c r="K3131" i="4"/>
  <c r="H3131" i="4"/>
  <c r="G3131" i="4"/>
  <c r="F3131" i="4"/>
  <c r="O3130" i="4"/>
  <c r="N3130" i="4"/>
  <c r="K3130" i="4"/>
  <c r="H3130" i="4"/>
  <c r="G3130" i="4"/>
  <c r="F3130" i="4"/>
  <c r="O3129" i="4"/>
  <c r="N3129" i="4"/>
  <c r="K3129" i="4"/>
  <c r="H3129" i="4"/>
  <c r="G3129" i="4"/>
  <c r="F3129" i="4"/>
  <c r="O3128" i="4"/>
  <c r="N3128" i="4"/>
  <c r="K3128" i="4"/>
  <c r="H3128" i="4"/>
  <c r="G3128" i="4"/>
  <c r="F3128" i="4"/>
  <c r="O3127" i="4"/>
  <c r="N3127" i="4"/>
  <c r="K3127" i="4"/>
  <c r="H3127" i="4"/>
  <c r="G3127" i="4"/>
  <c r="F3127" i="4"/>
  <c r="O3126" i="4"/>
  <c r="N3126" i="4"/>
  <c r="K3126" i="4"/>
  <c r="H3126" i="4"/>
  <c r="G3126" i="4"/>
  <c r="F3126" i="4"/>
  <c r="O3125" i="4"/>
  <c r="N3125" i="4"/>
  <c r="K3125" i="4"/>
  <c r="H3125" i="4"/>
  <c r="G3125" i="4"/>
  <c r="F3125" i="4"/>
  <c r="O3124" i="4"/>
  <c r="N3124" i="4"/>
  <c r="K3124" i="4"/>
  <c r="H3124" i="4"/>
  <c r="G3124" i="4"/>
  <c r="F3124" i="4"/>
  <c r="O3123" i="4"/>
  <c r="N3123" i="4"/>
  <c r="K3123" i="4"/>
  <c r="H3123" i="4"/>
  <c r="G3123" i="4"/>
  <c r="F3123" i="4"/>
  <c r="O3122" i="4"/>
  <c r="N3122" i="4"/>
  <c r="K3122" i="4"/>
  <c r="H3122" i="4"/>
  <c r="G3122" i="4"/>
  <c r="F3122" i="4"/>
  <c r="O3121" i="4"/>
  <c r="N3121" i="4"/>
  <c r="K3121" i="4"/>
  <c r="H3121" i="4"/>
  <c r="G3121" i="4"/>
  <c r="F3121" i="4"/>
  <c r="O3120" i="4"/>
  <c r="N3120" i="4"/>
  <c r="K3120" i="4"/>
  <c r="H3120" i="4"/>
  <c r="G3120" i="4"/>
  <c r="F3120" i="4"/>
  <c r="O3119" i="4"/>
  <c r="N3119" i="4"/>
  <c r="K3119" i="4"/>
  <c r="H3119" i="4"/>
  <c r="G3119" i="4"/>
  <c r="F3119" i="4"/>
  <c r="O3118" i="4"/>
  <c r="N3118" i="4"/>
  <c r="K3118" i="4"/>
  <c r="H3118" i="4"/>
  <c r="G3118" i="4"/>
  <c r="F3118" i="4"/>
  <c r="O3117" i="4"/>
  <c r="N3117" i="4"/>
  <c r="K3117" i="4"/>
  <c r="H3117" i="4"/>
  <c r="G3117" i="4"/>
  <c r="F3117" i="4"/>
  <c r="O3116" i="4"/>
  <c r="N3116" i="4"/>
  <c r="K3116" i="4"/>
  <c r="H3116" i="4"/>
  <c r="G3116" i="4"/>
  <c r="F3116" i="4"/>
  <c r="O3115" i="4"/>
  <c r="N3115" i="4"/>
  <c r="K3115" i="4"/>
  <c r="H3115" i="4"/>
  <c r="G3115" i="4"/>
  <c r="F3115" i="4"/>
  <c r="O3114" i="4"/>
  <c r="N3114" i="4"/>
  <c r="K3114" i="4"/>
  <c r="H3114" i="4"/>
  <c r="G3114" i="4"/>
  <c r="F3114" i="4"/>
  <c r="O3113" i="4"/>
  <c r="N3113" i="4"/>
  <c r="K3113" i="4"/>
  <c r="H3113" i="4"/>
  <c r="G3113" i="4"/>
  <c r="F3113" i="4"/>
  <c r="O3112" i="4"/>
  <c r="N3112" i="4"/>
  <c r="K3112" i="4"/>
  <c r="H3112" i="4"/>
  <c r="G3112" i="4"/>
  <c r="F3112" i="4"/>
  <c r="O3111" i="4"/>
  <c r="N3111" i="4"/>
  <c r="K3111" i="4"/>
  <c r="H3111" i="4"/>
  <c r="G3111" i="4"/>
  <c r="F3111" i="4"/>
  <c r="O3110" i="4"/>
  <c r="N3110" i="4"/>
  <c r="K3110" i="4"/>
  <c r="H3110" i="4"/>
  <c r="G3110" i="4"/>
  <c r="F3110" i="4"/>
  <c r="O3109" i="4"/>
  <c r="N3109" i="4"/>
  <c r="K3109" i="4"/>
  <c r="H3109" i="4"/>
  <c r="G3109" i="4"/>
  <c r="F3109" i="4"/>
  <c r="O3108" i="4"/>
  <c r="N3108" i="4"/>
  <c r="K3108" i="4"/>
  <c r="H3108" i="4"/>
  <c r="G3108" i="4"/>
  <c r="F3108" i="4"/>
  <c r="O3107" i="4"/>
  <c r="N3107" i="4"/>
  <c r="K3107" i="4"/>
  <c r="H3107" i="4"/>
  <c r="G3107" i="4"/>
  <c r="F3107" i="4"/>
  <c r="O3106" i="4"/>
  <c r="N3106" i="4"/>
  <c r="K3106" i="4"/>
  <c r="H3106" i="4"/>
  <c r="G3106" i="4"/>
  <c r="F3106" i="4"/>
  <c r="O3105" i="4"/>
  <c r="N3105" i="4"/>
  <c r="K3105" i="4"/>
  <c r="H3105" i="4"/>
  <c r="G3105" i="4"/>
  <c r="F3105" i="4"/>
  <c r="O3104" i="4"/>
  <c r="N3104" i="4"/>
  <c r="K3104" i="4"/>
  <c r="H3104" i="4"/>
  <c r="G3104" i="4"/>
  <c r="F3104" i="4"/>
  <c r="O3103" i="4"/>
  <c r="N3103" i="4"/>
  <c r="K3103" i="4"/>
  <c r="H3103" i="4"/>
  <c r="G3103" i="4"/>
  <c r="F3103" i="4"/>
  <c r="O3102" i="4"/>
  <c r="N3102" i="4"/>
  <c r="K3102" i="4"/>
  <c r="H3102" i="4"/>
  <c r="G3102" i="4"/>
  <c r="F3102" i="4"/>
  <c r="O3101" i="4"/>
  <c r="N3101" i="4"/>
  <c r="K3101" i="4"/>
  <c r="H3101" i="4"/>
  <c r="G3101" i="4"/>
  <c r="F3101" i="4"/>
  <c r="O3100" i="4"/>
  <c r="N3100" i="4"/>
  <c r="K3100" i="4"/>
  <c r="H3100" i="4"/>
  <c r="G3100" i="4"/>
  <c r="F3100" i="4"/>
  <c r="O3099" i="4"/>
  <c r="N3099" i="4"/>
  <c r="K3099" i="4"/>
  <c r="H3099" i="4"/>
  <c r="G3099" i="4"/>
  <c r="F3099" i="4"/>
  <c r="O3098" i="4"/>
  <c r="N3098" i="4"/>
  <c r="K3098" i="4"/>
  <c r="H3098" i="4"/>
  <c r="G3098" i="4"/>
  <c r="F3098" i="4"/>
  <c r="O3097" i="4"/>
  <c r="N3097" i="4"/>
  <c r="K3097" i="4"/>
  <c r="H3097" i="4"/>
  <c r="G3097" i="4"/>
  <c r="F3097" i="4"/>
  <c r="O3096" i="4"/>
  <c r="N3096" i="4"/>
  <c r="K3096" i="4"/>
  <c r="H3096" i="4"/>
  <c r="G3096" i="4"/>
  <c r="F3096" i="4"/>
  <c r="O3095" i="4"/>
  <c r="N3095" i="4"/>
  <c r="K3095" i="4"/>
  <c r="H3095" i="4"/>
  <c r="G3095" i="4"/>
  <c r="F3095" i="4"/>
  <c r="O3094" i="4"/>
  <c r="N3094" i="4"/>
  <c r="K3094" i="4"/>
  <c r="H3094" i="4"/>
  <c r="G3094" i="4"/>
  <c r="F3094" i="4"/>
  <c r="O3093" i="4"/>
  <c r="N3093" i="4"/>
  <c r="K3093" i="4"/>
  <c r="H3093" i="4"/>
  <c r="G3093" i="4"/>
  <c r="F3093" i="4"/>
  <c r="O3092" i="4"/>
  <c r="N3092" i="4"/>
  <c r="K3092" i="4"/>
  <c r="H3092" i="4"/>
  <c r="G3092" i="4"/>
  <c r="F3092" i="4"/>
  <c r="O3091" i="4"/>
  <c r="N3091" i="4"/>
  <c r="K3091" i="4"/>
  <c r="H3091" i="4"/>
  <c r="G3091" i="4"/>
  <c r="F3091" i="4"/>
  <c r="O3090" i="4"/>
  <c r="N3090" i="4"/>
  <c r="K3090" i="4"/>
  <c r="H3090" i="4"/>
  <c r="G3090" i="4"/>
  <c r="F3090" i="4"/>
  <c r="O3089" i="4"/>
  <c r="N3089" i="4"/>
  <c r="K3089" i="4"/>
  <c r="H3089" i="4"/>
  <c r="G3089" i="4"/>
  <c r="F3089" i="4"/>
  <c r="O3088" i="4"/>
  <c r="N3088" i="4"/>
  <c r="K3088" i="4"/>
  <c r="H3088" i="4"/>
  <c r="G3088" i="4"/>
  <c r="F3088" i="4"/>
  <c r="O3087" i="4"/>
  <c r="N3087" i="4"/>
  <c r="K3087" i="4"/>
  <c r="H3087" i="4"/>
  <c r="G3087" i="4"/>
  <c r="F3087" i="4"/>
  <c r="O3086" i="4"/>
  <c r="N3086" i="4"/>
  <c r="K3086" i="4"/>
  <c r="H3086" i="4"/>
  <c r="G3086" i="4"/>
  <c r="F3086" i="4"/>
  <c r="O3085" i="4"/>
  <c r="N3085" i="4"/>
  <c r="K3085" i="4"/>
  <c r="H3085" i="4"/>
  <c r="G3085" i="4"/>
  <c r="F3085" i="4"/>
  <c r="O3084" i="4"/>
  <c r="N3084" i="4"/>
  <c r="K3084" i="4"/>
  <c r="H3084" i="4"/>
  <c r="G3084" i="4"/>
  <c r="F3084" i="4"/>
  <c r="O3083" i="4"/>
  <c r="N3083" i="4"/>
  <c r="K3083" i="4"/>
  <c r="H3083" i="4"/>
  <c r="G3083" i="4"/>
  <c r="F3083" i="4"/>
  <c r="O3082" i="4"/>
  <c r="N3082" i="4"/>
  <c r="K3082" i="4"/>
  <c r="H3082" i="4"/>
  <c r="G3082" i="4"/>
  <c r="F3082" i="4"/>
  <c r="O3081" i="4"/>
  <c r="N3081" i="4"/>
  <c r="K3081" i="4"/>
  <c r="H3081" i="4"/>
  <c r="G3081" i="4"/>
  <c r="F3081" i="4"/>
  <c r="O3080" i="4"/>
  <c r="N3080" i="4"/>
  <c r="K3080" i="4"/>
  <c r="H3080" i="4"/>
  <c r="G3080" i="4"/>
  <c r="F3080" i="4"/>
  <c r="O3079" i="4"/>
  <c r="N3079" i="4"/>
  <c r="K3079" i="4"/>
  <c r="H3079" i="4"/>
  <c r="G3079" i="4"/>
  <c r="F3079" i="4"/>
  <c r="O3078" i="4"/>
  <c r="N3078" i="4"/>
  <c r="K3078" i="4"/>
  <c r="H3078" i="4"/>
  <c r="G3078" i="4"/>
  <c r="F3078" i="4"/>
  <c r="O3077" i="4"/>
  <c r="N3077" i="4"/>
  <c r="K3077" i="4"/>
  <c r="H3077" i="4"/>
  <c r="G3077" i="4"/>
  <c r="F3077" i="4"/>
  <c r="O3076" i="4"/>
  <c r="N3076" i="4"/>
  <c r="K3076" i="4"/>
  <c r="H3076" i="4"/>
  <c r="G3076" i="4"/>
  <c r="F3076" i="4"/>
  <c r="O3075" i="4"/>
  <c r="N3075" i="4"/>
  <c r="K3075" i="4"/>
  <c r="H3075" i="4"/>
  <c r="G3075" i="4"/>
  <c r="F3075" i="4"/>
  <c r="O3074" i="4"/>
  <c r="N3074" i="4"/>
  <c r="K3074" i="4"/>
  <c r="H3074" i="4"/>
  <c r="G3074" i="4"/>
  <c r="F3074" i="4"/>
  <c r="O3073" i="4"/>
  <c r="N3073" i="4"/>
  <c r="K3073" i="4"/>
  <c r="H3073" i="4"/>
  <c r="G3073" i="4"/>
  <c r="F3073" i="4"/>
  <c r="O3072" i="4"/>
  <c r="N3072" i="4"/>
  <c r="K3072" i="4"/>
  <c r="H3072" i="4"/>
  <c r="G3072" i="4"/>
  <c r="F3072" i="4"/>
  <c r="O3071" i="4"/>
  <c r="N3071" i="4"/>
  <c r="K3071" i="4"/>
  <c r="H3071" i="4"/>
  <c r="G3071" i="4"/>
  <c r="F3071" i="4"/>
  <c r="O3070" i="4"/>
  <c r="N3070" i="4"/>
  <c r="K3070" i="4"/>
  <c r="H3070" i="4"/>
  <c r="G3070" i="4"/>
  <c r="F3070" i="4"/>
  <c r="O3069" i="4"/>
  <c r="N3069" i="4"/>
  <c r="K3069" i="4"/>
  <c r="H3069" i="4"/>
  <c r="G3069" i="4"/>
  <c r="F3069" i="4"/>
  <c r="O3068" i="4"/>
  <c r="N3068" i="4"/>
  <c r="K3068" i="4"/>
  <c r="H3068" i="4"/>
  <c r="G3068" i="4"/>
  <c r="F3068" i="4"/>
  <c r="O3067" i="4"/>
  <c r="N3067" i="4"/>
  <c r="K3067" i="4"/>
  <c r="H3067" i="4"/>
  <c r="G3067" i="4"/>
  <c r="F3067" i="4"/>
  <c r="O3066" i="4"/>
  <c r="N3066" i="4"/>
  <c r="K3066" i="4"/>
  <c r="H3066" i="4"/>
  <c r="G3066" i="4"/>
  <c r="F3066" i="4"/>
  <c r="O3065" i="4"/>
  <c r="N3065" i="4"/>
  <c r="K3065" i="4"/>
  <c r="H3065" i="4"/>
  <c r="G3065" i="4"/>
  <c r="F3065" i="4"/>
  <c r="O3064" i="4"/>
  <c r="N3064" i="4"/>
  <c r="K3064" i="4"/>
  <c r="H3064" i="4"/>
  <c r="G3064" i="4"/>
  <c r="F3064" i="4"/>
  <c r="O3063" i="4"/>
  <c r="N3063" i="4"/>
  <c r="K3063" i="4"/>
  <c r="H3063" i="4"/>
  <c r="G3063" i="4"/>
  <c r="F3063" i="4"/>
  <c r="O3062" i="4"/>
  <c r="N3062" i="4"/>
  <c r="K3062" i="4"/>
  <c r="H3062" i="4"/>
  <c r="G3062" i="4"/>
  <c r="F3062" i="4"/>
  <c r="O3061" i="4"/>
  <c r="N3061" i="4"/>
  <c r="K3061" i="4"/>
  <c r="H3061" i="4"/>
  <c r="G3061" i="4"/>
  <c r="F3061" i="4"/>
  <c r="O3060" i="4"/>
  <c r="N3060" i="4"/>
  <c r="K3060" i="4"/>
  <c r="H3060" i="4"/>
  <c r="G3060" i="4"/>
  <c r="F3060" i="4"/>
  <c r="O3059" i="4"/>
  <c r="N3059" i="4"/>
  <c r="K3059" i="4"/>
  <c r="H3059" i="4"/>
  <c r="G3059" i="4"/>
  <c r="F3059" i="4"/>
  <c r="O3058" i="4"/>
  <c r="N3058" i="4"/>
  <c r="K3058" i="4"/>
  <c r="H3058" i="4"/>
  <c r="G3058" i="4"/>
  <c r="F3058" i="4"/>
  <c r="O3057" i="4"/>
  <c r="N3057" i="4"/>
  <c r="K3057" i="4"/>
  <c r="H3057" i="4"/>
  <c r="G3057" i="4"/>
  <c r="F3057" i="4"/>
  <c r="O3056" i="4"/>
  <c r="N3056" i="4"/>
  <c r="K3056" i="4"/>
  <c r="H3056" i="4"/>
  <c r="G3056" i="4"/>
  <c r="F3056" i="4"/>
  <c r="O3055" i="4"/>
  <c r="N3055" i="4"/>
  <c r="K3055" i="4"/>
  <c r="H3055" i="4"/>
  <c r="G3055" i="4"/>
  <c r="F3055" i="4"/>
  <c r="O3054" i="4"/>
  <c r="N3054" i="4"/>
  <c r="K3054" i="4"/>
  <c r="H3054" i="4"/>
  <c r="G3054" i="4"/>
  <c r="F3054" i="4"/>
  <c r="O3053" i="4"/>
  <c r="N3053" i="4"/>
  <c r="K3053" i="4"/>
  <c r="H3053" i="4"/>
  <c r="G3053" i="4"/>
  <c r="F3053" i="4"/>
  <c r="O3052" i="4"/>
  <c r="N3052" i="4"/>
  <c r="K3052" i="4"/>
  <c r="H3052" i="4"/>
  <c r="G3052" i="4"/>
  <c r="F3052" i="4"/>
  <c r="O3051" i="4"/>
  <c r="N3051" i="4"/>
  <c r="K3051" i="4"/>
  <c r="H3051" i="4"/>
  <c r="G3051" i="4"/>
  <c r="F3051" i="4"/>
  <c r="O3050" i="4"/>
  <c r="N3050" i="4"/>
  <c r="K3050" i="4"/>
  <c r="H3050" i="4"/>
  <c r="G3050" i="4"/>
  <c r="F3050" i="4"/>
  <c r="O3049" i="4"/>
  <c r="N3049" i="4"/>
  <c r="K3049" i="4"/>
  <c r="H3049" i="4"/>
  <c r="G3049" i="4"/>
  <c r="F3049" i="4"/>
  <c r="O3048" i="4"/>
  <c r="N3048" i="4"/>
  <c r="K3048" i="4"/>
  <c r="H3048" i="4"/>
  <c r="G3048" i="4"/>
  <c r="F3048" i="4"/>
  <c r="O3047" i="4"/>
  <c r="N3047" i="4"/>
  <c r="K3047" i="4"/>
  <c r="H3047" i="4"/>
  <c r="G3047" i="4"/>
  <c r="F3047" i="4"/>
  <c r="O3046" i="4"/>
  <c r="N3046" i="4"/>
  <c r="K3046" i="4"/>
  <c r="H3046" i="4"/>
  <c r="G3046" i="4"/>
  <c r="F3046" i="4"/>
  <c r="O3045" i="4"/>
  <c r="N3045" i="4"/>
  <c r="K3045" i="4"/>
  <c r="H3045" i="4"/>
  <c r="G3045" i="4"/>
  <c r="F3045" i="4"/>
  <c r="O3044" i="4"/>
  <c r="N3044" i="4"/>
  <c r="K3044" i="4"/>
  <c r="H3044" i="4"/>
  <c r="G3044" i="4"/>
  <c r="F3044" i="4"/>
  <c r="O3043" i="4"/>
  <c r="N3043" i="4"/>
  <c r="K3043" i="4"/>
  <c r="H3043" i="4"/>
  <c r="G3043" i="4"/>
  <c r="F3043" i="4"/>
  <c r="O3042" i="4"/>
  <c r="N3042" i="4"/>
  <c r="K3042" i="4"/>
  <c r="H3042" i="4"/>
  <c r="G3042" i="4"/>
  <c r="F3042" i="4"/>
  <c r="O3041" i="4"/>
  <c r="N3041" i="4"/>
  <c r="K3041" i="4"/>
  <c r="H3041" i="4"/>
  <c r="G3041" i="4"/>
  <c r="F3041" i="4"/>
  <c r="O3040" i="4"/>
  <c r="N3040" i="4"/>
  <c r="K3040" i="4"/>
  <c r="H3040" i="4"/>
  <c r="G3040" i="4"/>
  <c r="F3040" i="4"/>
  <c r="O3039" i="4"/>
  <c r="N3039" i="4"/>
  <c r="K3039" i="4"/>
  <c r="H3039" i="4"/>
  <c r="G3039" i="4"/>
  <c r="F3039" i="4"/>
  <c r="O3038" i="4"/>
  <c r="N3038" i="4"/>
  <c r="K3038" i="4"/>
  <c r="H3038" i="4"/>
  <c r="G3038" i="4"/>
  <c r="F3038" i="4"/>
  <c r="O3037" i="4"/>
  <c r="N3037" i="4"/>
  <c r="K3037" i="4"/>
  <c r="H3037" i="4"/>
  <c r="G3037" i="4"/>
  <c r="F3037" i="4"/>
  <c r="O3036" i="4"/>
  <c r="N3036" i="4"/>
  <c r="K3036" i="4"/>
  <c r="H3036" i="4"/>
  <c r="G3036" i="4"/>
  <c r="F3036" i="4"/>
  <c r="O3035" i="4"/>
  <c r="N3035" i="4"/>
  <c r="K3035" i="4"/>
  <c r="H3035" i="4"/>
  <c r="G3035" i="4"/>
  <c r="F3035" i="4"/>
  <c r="O3034" i="4"/>
  <c r="N3034" i="4"/>
  <c r="K3034" i="4"/>
  <c r="H3034" i="4"/>
  <c r="G3034" i="4"/>
  <c r="F3034" i="4"/>
  <c r="O3033" i="4"/>
  <c r="N3033" i="4"/>
  <c r="K3033" i="4"/>
  <c r="H3033" i="4"/>
  <c r="G3033" i="4"/>
  <c r="F3033" i="4"/>
  <c r="O3032" i="4"/>
  <c r="N3032" i="4"/>
  <c r="K3032" i="4"/>
  <c r="H3032" i="4"/>
  <c r="G3032" i="4"/>
  <c r="F3032" i="4"/>
  <c r="O3031" i="4"/>
  <c r="N3031" i="4"/>
  <c r="K3031" i="4"/>
  <c r="H3031" i="4"/>
  <c r="G3031" i="4"/>
  <c r="F3031" i="4"/>
  <c r="O3030" i="4"/>
  <c r="N3030" i="4"/>
  <c r="K3030" i="4"/>
  <c r="H3030" i="4"/>
  <c r="G3030" i="4"/>
  <c r="F3030" i="4"/>
  <c r="O3029" i="4"/>
  <c r="N3029" i="4"/>
  <c r="K3029" i="4"/>
  <c r="H3029" i="4"/>
  <c r="G3029" i="4"/>
  <c r="F3029" i="4"/>
  <c r="O3028" i="4"/>
  <c r="N3028" i="4"/>
  <c r="K3028" i="4"/>
  <c r="H3028" i="4"/>
  <c r="G3028" i="4"/>
  <c r="F3028" i="4"/>
  <c r="O3027" i="4"/>
  <c r="N3027" i="4"/>
  <c r="K3027" i="4"/>
  <c r="H3027" i="4"/>
  <c r="G3027" i="4"/>
  <c r="F3027" i="4"/>
  <c r="O3026" i="4"/>
  <c r="N3026" i="4"/>
  <c r="K3026" i="4"/>
  <c r="H3026" i="4"/>
  <c r="G3026" i="4"/>
  <c r="F3026" i="4"/>
  <c r="O3025" i="4"/>
  <c r="N3025" i="4"/>
  <c r="K3025" i="4"/>
  <c r="H3025" i="4"/>
  <c r="G3025" i="4"/>
  <c r="F3025" i="4"/>
  <c r="O3024" i="4"/>
  <c r="N3024" i="4"/>
  <c r="K3024" i="4"/>
  <c r="H3024" i="4"/>
  <c r="G3024" i="4"/>
  <c r="F3024" i="4"/>
  <c r="O3023" i="4"/>
  <c r="N3023" i="4"/>
  <c r="K3023" i="4"/>
  <c r="H3023" i="4"/>
  <c r="G3023" i="4"/>
  <c r="F3023" i="4"/>
  <c r="O3022" i="4"/>
  <c r="N3022" i="4"/>
  <c r="K3022" i="4"/>
  <c r="H3022" i="4"/>
  <c r="G3022" i="4"/>
  <c r="F3022" i="4"/>
  <c r="O3021" i="4"/>
  <c r="N3021" i="4"/>
  <c r="K3021" i="4"/>
  <c r="H3021" i="4"/>
  <c r="G3021" i="4"/>
  <c r="F3021" i="4"/>
  <c r="O3020" i="4"/>
  <c r="N3020" i="4"/>
  <c r="K3020" i="4"/>
  <c r="H3020" i="4"/>
  <c r="G3020" i="4"/>
  <c r="F3020" i="4"/>
  <c r="O3019" i="4"/>
  <c r="N3019" i="4"/>
  <c r="K3019" i="4"/>
  <c r="H3019" i="4"/>
  <c r="G3019" i="4"/>
  <c r="F3019" i="4"/>
  <c r="O3018" i="4"/>
  <c r="N3018" i="4"/>
  <c r="K3018" i="4"/>
  <c r="H3018" i="4"/>
  <c r="G3018" i="4"/>
  <c r="F3018" i="4"/>
  <c r="O3017" i="4"/>
  <c r="N3017" i="4"/>
  <c r="K3017" i="4"/>
  <c r="H3017" i="4"/>
  <c r="G3017" i="4"/>
  <c r="F3017" i="4"/>
  <c r="O3016" i="4"/>
  <c r="N3016" i="4"/>
  <c r="K3016" i="4"/>
  <c r="H3016" i="4"/>
  <c r="G3016" i="4"/>
  <c r="F3016" i="4"/>
  <c r="O3015" i="4"/>
  <c r="N3015" i="4"/>
  <c r="K3015" i="4"/>
  <c r="H3015" i="4"/>
  <c r="G3015" i="4"/>
  <c r="F3015" i="4"/>
  <c r="O3014" i="4"/>
  <c r="N3014" i="4"/>
  <c r="K3014" i="4"/>
  <c r="H3014" i="4"/>
  <c r="G3014" i="4"/>
  <c r="F3014" i="4"/>
  <c r="O3013" i="4"/>
  <c r="N3013" i="4"/>
  <c r="K3013" i="4"/>
  <c r="H3013" i="4"/>
  <c r="G3013" i="4"/>
  <c r="F3013" i="4"/>
  <c r="O3012" i="4"/>
  <c r="N3012" i="4"/>
  <c r="K3012" i="4"/>
  <c r="H3012" i="4"/>
  <c r="G3012" i="4"/>
  <c r="F3012" i="4"/>
  <c r="O3011" i="4"/>
  <c r="N3011" i="4"/>
  <c r="K3011" i="4"/>
  <c r="H3011" i="4"/>
  <c r="G3011" i="4"/>
  <c r="F3011" i="4"/>
  <c r="O3010" i="4"/>
  <c r="N3010" i="4"/>
  <c r="K3010" i="4"/>
  <c r="H3010" i="4"/>
  <c r="G3010" i="4"/>
  <c r="F3010" i="4"/>
  <c r="O3009" i="4"/>
  <c r="N3009" i="4"/>
  <c r="K3009" i="4"/>
  <c r="H3009" i="4"/>
  <c r="G3009" i="4"/>
  <c r="F3009" i="4"/>
  <c r="O3008" i="4"/>
  <c r="N3008" i="4"/>
  <c r="K3008" i="4"/>
  <c r="H3008" i="4"/>
  <c r="G3008" i="4"/>
  <c r="F3008" i="4"/>
  <c r="O3007" i="4"/>
  <c r="N3007" i="4"/>
  <c r="K3007" i="4"/>
  <c r="H3007" i="4"/>
  <c r="G3007" i="4"/>
  <c r="F3007" i="4"/>
  <c r="O3006" i="4"/>
  <c r="N3006" i="4"/>
  <c r="K3006" i="4"/>
  <c r="H3006" i="4"/>
  <c r="G3006" i="4"/>
  <c r="F3006" i="4"/>
  <c r="O3005" i="4"/>
  <c r="N3005" i="4"/>
  <c r="K3005" i="4"/>
  <c r="H3005" i="4"/>
  <c r="G3005" i="4"/>
  <c r="F3005" i="4"/>
  <c r="O3004" i="4"/>
  <c r="N3004" i="4"/>
  <c r="K3004" i="4"/>
  <c r="H3004" i="4"/>
  <c r="G3004" i="4"/>
  <c r="F3004" i="4"/>
  <c r="O3003" i="4"/>
  <c r="N3003" i="4"/>
  <c r="K3003" i="4"/>
  <c r="H3003" i="4"/>
  <c r="G3003" i="4"/>
  <c r="F3003" i="4"/>
  <c r="O3002" i="4"/>
  <c r="N3002" i="4"/>
  <c r="K3002" i="4"/>
  <c r="H3002" i="4"/>
  <c r="G3002" i="4"/>
  <c r="F3002" i="4"/>
  <c r="O3001" i="4"/>
  <c r="N3001" i="4"/>
  <c r="K3001" i="4"/>
  <c r="H3001" i="4"/>
  <c r="G3001" i="4"/>
  <c r="F3001" i="4"/>
  <c r="O3000" i="4"/>
  <c r="N3000" i="4"/>
  <c r="K3000" i="4"/>
  <c r="H3000" i="4"/>
  <c r="G3000" i="4"/>
  <c r="F3000" i="4"/>
  <c r="O2999" i="4"/>
  <c r="N2999" i="4"/>
  <c r="K2999" i="4"/>
  <c r="H2999" i="4"/>
  <c r="G2999" i="4"/>
  <c r="F2999" i="4"/>
  <c r="O2998" i="4"/>
  <c r="N2998" i="4"/>
  <c r="K2998" i="4"/>
  <c r="H2998" i="4"/>
  <c r="G2998" i="4"/>
  <c r="F2998" i="4"/>
  <c r="O2997" i="4"/>
  <c r="N2997" i="4"/>
  <c r="K2997" i="4"/>
  <c r="H2997" i="4"/>
  <c r="G2997" i="4"/>
  <c r="F2997" i="4"/>
  <c r="O2996" i="4"/>
  <c r="N2996" i="4"/>
  <c r="K2996" i="4"/>
  <c r="H2996" i="4"/>
  <c r="G2996" i="4"/>
  <c r="F2996" i="4"/>
  <c r="O2995" i="4"/>
  <c r="N2995" i="4"/>
  <c r="K2995" i="4"/>
  <c r="H2995" i="4"/>
  <c r="G2995" i="4"/>
  <c r="F2995" i="4"/>
  <c r="O2994" i="4"/>
  <c r="N2994" i="4"/>
  <c r="K2994" i="4"/>
  <c r="H2994" i="4"/>
  <c r="G2994" i="4"/>
  <c r="F2994" i="4"/>
  <c r="O2993" i="4"/>
  <c r="N2993" i="4"/>
  <c r="K2993" i="4"/>
  <c r="H2993" i="4"/>
  <c r="G2993" i="4"/>
  <c r="F2993" i="4"/>
  <c r="O2992" i="4"/>
  <c r="N2992" i="4"/>
  <c r="K2992" i="4"/>
  <c r="H2992" i="4"/>
  <c r="G2992" i="4"/>
  <c r="F2992" i="4"/>
  <c r="O2991" i="4"/>
  <c r="N2991" i="4"/>
  <c r="K2991" i="4"/>
  <c r="H2991" i="4"/>
  <c r="G2991" i="4"/>
  <c r="F2991" i="4"/>
  <c r="O2990" i="4"/>
  <c r="N2990" i="4"/>
  <c r="K2990" i="4"/>
  <c r="H2990" i="4"/>
  <c r="G2990" i="4"/>
  <c r="F2990" i="4"/>
  <c r="O2989" i="4"/>
  <c r="N2989" i="4"/>
  <c r="K2989" i="4"/>
  <c r="H2989" i="4"/>
  <c r="G2989" i="4"/>
  <c r="F2989" i="4"/>
  <c r="O2988" i="4"/>
  <c r="N2988" i="4"/>
  <c r="K2988" i="4"/>
  <c r="H2988" i="4"/>
  <c r="G2988" i="4"/>
  <c r="F2988" i="4"/>
  <c r="O2987" i="4"/>
  <c r="N2987" i="4"/>
  <c r="K2987" i="4"/>
  <c r="H2987" i="4"/>
  <c r="G2987" i="4"/>
  <c r="F2987" i="4"/>
  <c r="O2986" i="4"/>
  <c r="N2986" i="4"/>
  <c r="K2986" i="4"/>
  <c r="H2986" i="4"/>
  <c r="G2986" i="4"/>
  <c r="F2986" i="4"/>
  <c r="O2985" i="4"/>
  <c r="N2985" i="4"/>
  <c r="K2985" i="4"/>
  <c r="H2985" i="4"/>
  <c r="G2985" i="4"/>
  <c r="F2985" i="4"/>
  <c r="O2984" i="4"/>
  <c r="N2984" i="4"/>
  <c r="K2984" i="4"/>
  <c r="H2984" i="4"/>
  <c r="G2984" i="4"/>
  <c r="F2984" i="4"/>
  <c r="O2983" i="4"/>
  <c r="N2983" i="4"/>
  <c r="K2983" i="4"/>
  <c r="H2983" i="4"/>
  <c r="G2983" i="4"/>
  <c r="F2983" i="4"/>
  <c r="O2982" i="4"/>
  <c r="N2982" i="4"/>
  <c r="K2982" i="4"/>
  <c r="H2982" i="4"/>
  <c r="G2982" i="4"/>
  <c r="F2982" i="4"/>
  <c r="O2981" i="4"/>
  <c r="N2981" i="4"/>
  <c r="K2981" i="4"/>
  <c r="H2981" i="4"/>
  <c r="G2981" i="4"/>
  <c r="F2981" i="4"/>
  <c r="O2980" i="4"/>
  <c r="N2980" i="4"/>
  <c r="K2980" i="4"/>
  <c r="H2980" i="4"/>
  <c r="G2980" i="4"/>
  <c r="F2980" i="4"/>
  <c r="O2979" i="4"/>
  <c r="N2979" i="4"/>
  <c r="K2979" i="4"/>
  <c r="H2979" i="4"/>
  <c r="G2979" i="4"/>
  <c r="F2979" i="4"/>
  <c r="O2978" i="4"/>
  <c r="N2978" i="4"/>
  <c r="K2978" i="4"/>
  <c r="H2978" i="4"/>
  <c r="G2978" i="4"/>
  <c r="F2978" i="4"/>
  <c r="O2977" i="4"/>
  <c r="N2977" i="4"/>
  <c r="K2977" i="4"/>
  <c r="H2977" i="4"/>
  <c r="G2977" i="4"/>
  <c r="F2977" i="4"/>
  <c r="O2976" i="4"/>
  <c r="N2976" i="4"/>
  <c r="K2976" i="4"/>
  <c r="H2976" i="4"/>
  <c r="G2976" i="4"/>
  <c r="F2976" i="4"/>
  <c r="O2975" i="4"/>
  <c r="N2975" i="4"/>
  <c r="K2975" i="4"/>
  <c r="H2975" i="4"/>
  <c r="G2975" i="4"/>
  <c r="F2975" i="4"/>
  <c r="O2974" i="4"/>
  <c r="N2974" i="4"/>
  <c r="K2974" i="4"/>
  <c r="H2974" i="4"/>
  <c r="G2974" i="4"/>
  <c r="F2974" i="4"/>
  <c r="O2973" i="4"/>
  <c r="N2973" i="4"/>
  <c r="K2973" i="4"/>
  <c r="H2973" i="4"/>
  <c r="G2973" i="4"/>
  <c r="F2973" i="4"/>
  <c r="O2972" i="4"/>
  <c r="N2972" i="4"/>
  <c r="K2972" i="4"/>
  <c r="H2972" i="4"/>
  <c r="G2972" i="4"/>
  <c r="F2972" i="4"/>
  <c r="O2971" i="4"/>
  <c r="N2971" i="4"/>
  <c r="K2971" i="4"/>
  <c r="H2971" i="4"/>
  <c r="G2971" i="4"/>
  <c r="F2971" i="4"/>
  <c r="O2970" i="4"/>
  <c r="N2970" i="4"/>
  <c r="K2970" i="4"/>
  <c r="H2970" i="4"/>
  <c r="G2970" i="4"/>
  <c r="F2970" i="4"/>
  <c r="O2969" i="4"/>
  <c r="N2969" i="4"/>
  <c r="K2969" i="4"/>
  <c r="H2969" i="4"/>
  <c r="G2969" i="4"/>
  <c r="F2969" i="4"/>
  <c r="O2968" i="4"/>
  <c r="N2968" i="4"/>
  <c r="K2968" i="4"/>
  <c r="H2968" i="4"/>
  <c r="G2968" i="4"/>
  <c r="F2968" i="4"/>
  <c r="O2967" i="4"/>
  <c r="N2967" i="4"/>
  <c r="K2967" i="4"/>
  <c r="H2967" i="4"/>
  <c r="G2967" i="4"/>
  <c r="F2967" i="4"/>
  <c r="O2966" i="4"/>
  <c r="N2966" i="4"/>
  <c r="K2966" i="4"/>
  <c r="H2966" i="4"/>
  <c r="G2966" i="4"/>
  <c r="F2966" i="4"/>
  <c r="O2965" i="4"/>
  <c r="N2965" i="4"/>
  <c r="K2965" i="4"/>
  <c r="H2965" i="4"/>
  <c r="G2965" i="4"/>
  <c r="F2965" i="4"/>
  <c r="O2964" i="4"/>
  <c r="N2964" i="4"/>
  <c r="K2964" i="4"/>
  <c r="H2964" i="4"/>
  <c r="G2964" i="4"/>
  <c r="F2964" i="4"/>
  <c r="O2963" i="4"/>
  <c r="N2963" i="4"/>
  <c r="K2963" i="4"/>
  <c r="H2963" i="4"/>
  <c r="G2963" i="4"/>
  <c r="F2963" i="4"/>
  <c r="O2962" i="4"/>
  <c r="N2962" i="4"/>
  <c r="K2962" i="4"/>
  <c r="H2962" i="4"/>
  <c r="G2962" i="4"/>
  <c r="F2962" i="4"/>
  <c r="O2961" i="4"/>
  <c r="N2961" i="4"/>
  <c r="K2961" i="4"/>
  <c r="H2961" i="4"/>
  <c r="G2961" i="4"/>
  <c r="F2961" i="4"/>
  <c r="O2960" i="4"/>
  <c r="N2960" i="4"/>
  <c r="K2960" i="4"/>
  <c r="H2960" i="4"/>
  <c r="G2960" i="4"/>
  <c r="F2960" i="4"/>
  <c r="O2959" i="4"/>
  <c r="N2959" i="4"/>
  <c r="K2959" i="4"/>
  <c r="H2959" i="4"/>
  <c r="G2959" i="4"/>
  <c r="F2959" i="4"/>
  <c r="O2958" i="4"/>
  <c r="N2958" i="4"/>
  <c r="K2958" i="4"/>
  <c r="H2958" i="4"/>
  <c r="G2958" i="4"/>
  <c r="F2958" i="4"/>
  <c r="O2957" i="4"/>
  <c r="N2957" i="4"/>
  <c r="K2957" i="4"/>
  <c r="H2957" i="4"/>
  <c r="G2957" i="4"/>
  <c r="F2957" i="4"/>
  <c r="O2956" i="4"/>
  <c r="N2956" i="4"/>
  <c r="K2956" i="4"/>
  <c r="H2956" i="4"/>
  <c r="G2956" i="4"/>
  <c r="F2956" i="4"/>
  <c r="O2955" i="4"/>
  <c r="N2955" i="4"/>
  <c r="K2955" i="4"/>
  <c r="H2955" i="4"/>
  <c r="G2955" i="4"/>
  <c r="F2955" i="4"/>
  <c r="O2954" i="4"/>
  <c r="N2954" i="4"/>
  <c r="K2954" i="4"/>
  <c r="H2954" i="4"/>
  <c r="G2954" i="4"/>
  <c r="F2954" i="4"/>
  <c r="O2953" i="4"/>
  <c r="N2953" i="4"/>
  <c r="K2953" i="4"/>
  <c r="H2953" i="4"/>
  <c r="G2953" i="4"/>
  <c r="F2953" i="4"/>
  <c r="O2952" i="4"/>
  <c r="N2952" i="4"/>
  <c r="K2952" i="4"/>
  <c r="H2952" i="4"/>
  <c r="G2952" i="4"/>
  <c r="F2952" i="4"/>
  <c r="O2951" i="4"/>
  <c r="N2951" i="4"/>
  <c r="K2951" i="4"/>
  <c r="H2951" i="4"/>
  <c r="G2951" i="4"/>
  <c r="F2951" i="4"/>
  <c r="O2950" i="4"/>
  <c r="N2950" i="4"/>
  <c r="K2950" i="4"/>
  <c r="H2950" i="4"/>
  <c r="G2950" i="4"/>
  <c r="F2950" i="4"/>
  <c r="O2949" i="4"/>
  <c r="N2949" i="4"/>
  <c r="K2949" i="4"/>
  <c r="H2949" i="4"/>
  <c r="G2949" i="4"/>
  <c r="F2949" i="4"/>
  <c r="O2948" i="4"/>
  <c r="N2948" i="4"/>
  <c r="K2948" i="4"/>
  <c r="H2948" i="4"/>
  <c r="G2948" i="4"/>
  <c r="F2948" i="4"/>
  <c r="O2947" i="4"/>
  <c r="N2947" i="4"/>
  <c r="K2947" i="4"/>
  <c r="H2947" i="4"/>
  <c r="G2947" i="4"/>
  <c r="F2947" i="4"/>
  <c r="O2946" i="4"/>
  <c r="N2946" i="4"/>
  <c r="K2946" i="4"/>
  <c r="H2946" i="4"/>
  <c r="G2946" i="4"/>
  <c r="F2946" i="4"/>
  <c r="O2945" i="4"/>
  <c r="N2945" i="4"/>
  <c r="K2945" i="4"/>
  <c r="H2945" i="4"/>
  <c r="G2945" i="4"/>
  <c r="F2945" i="4"/>
  <c r="O2944" i="4"/>
  <c r="N2944" i="4"/>
  <c r="K2944" i="4"/>
  <c r="H2944" i="4"/>
  <c r="G2944" i="4"/>
  <c r="F2944" i="4"/>
  <c r="O2943" i="4"/>
  <c r="N2943" i="4"/>
  <c r="K2943" i="4"/>
  <c r="H2943" i="4"/>
  <c r="G2943" i="4"/>
  <c r="F2943" i="4"/>
  <c r="O2942" i="4"/>
  <c r="N2942" i="4"/>
  <c r="K2942" i="4"/>
  <c r="H2942" i="4"/>
  <c r="G2942" i="4"/>
  <c r="F2942" i="4"/>
  <c r="O2941" i="4"/>
  <c r="N2941" i="4"/>
  <c r="K2941" i="4"/>
  <c r="H2941" i="4"/>
  <c r="G2941" i="4"/>
  <c r="F2941" i="4"/>
  <c r="O2940" i="4"/>
  <c r="N2940" i="4"/>
  <c r="K2940" i="4"/>
  <c r="H2940" i="4"/>
  <c r="G2940" i="4"/>
  <c r="F2940" i="4"/>
  <c r="O2939" i="4"/>
  <c r="N2939" i="4"/>
  <c r="K2939" i="4"/>
  <c r="H2939" i="4"/>
  <c r="G2939" i="4"/>
  <c r="F2939" i="4"/>
  <c r="O2938" i="4"/>
  <c r="N2938" i="4"/>
  <c r="K2938" i="4"/>
  <c r="H2938" i="4"/>
  <c r="G2938" i="4"/>
  <c r="F2938" i="4"/>
  <c r="O2937" i="4"/>
  <c r="N2937" i="4"/>
  <c r="K2937" i="4"/>
  <c r="H2937" i="4"/>
  <c r="G2937" i="4"/>
  <c r="F2937" i="4"/>
  <c r="O2936" i="4"/>
  <c r="N2936" i="4"/>
  <c r="K2936" i="4"/>
  <c r="H2936" i="4"/>
  <c r="G2936" i="4"/>
  <c r="F2936" i="4"/>
  <c r="O2935" i="4"/>
  <c r="N2935" i="4"/>
  <c r="K2935" i="4"/>
  <c r="H2935" i="4"/>
  <c r="G2935" i="4"/>
  <c r="F2935" i="4"/>
  <c r="O2934" i="4"/>
  <c r="N2934" i="4"/>
  <c r="K2934" i="4"/>
  <c r="H2934" i="4"/>
  <c r="G2934" i="4"/>
  <c r="F2934" i="4"/>
  <c r="O2933" i="4"/>
  <c r="N2933" i="4"/>
  <c r="K2933" i="4"/>
  <c r="H2933" i="4"/>
  <c r="G2933" i="4"/>
  <c r="F2933" i="4"/>
  <c r="O2932" i="4"/>
  <c r="N2932" i="4"/>
  <c r="K2932" i="4"/>
  <c r="H2932" i="4"/>
  <c r="G2932" i="4"/>
  <c r="F2932" i="4"/>
  <c r="O2931" i="4"/>
  <c r="N2931" i="4"/>
  <c r="K2931" i="4"/>
  <c r="H2931" i="4"/>
  <c r="G2931" i="4"/>
  <c r="F2931" i="4"/>
  <c r="O2930" i="4"/>
  <c r="N2930" i="4"/>
  <c r="K2930" i="4"/>
  <c r="H2930" i="4"/>
  <c r="G2930" i="4"/>
  <c r="F2930" i="4"/>
  <c r="O2929" i="4"/>
  <c r="N2929" i="4"/>
  <c r="K2929" i="4"/>
  <c r="H2929" i="4"/>
  <c r="G2929" i="4"/>
  <c r="F2929" i="4"/>
  <c r="O2928" i="4"/>
  <c r="N2928" i="4"/>
  <c r="K2928" i="4"/>
  <c r="H2928" i="4"/>
  <c r="G2928" i="4"/>
  <c r="F2928" i="4"/>
  <c r="O2927" i="4"/>
  <c r="N2927" i="4"/>
  <c r="K2927" i="4"/>
  <c r="H2927" i="4"/>
  <c r="G2927" i="4"/>
  <c r="F2927" i="4"/>
  <c r="O2926" i="4"/>
  <c r="N2926" i="4"/>
  <c r="K2926" i="4"/>
  <c r="H2926" i="4"/>
  <c r="G2926" i="4"/>
  <c r="F2926" i="4"/>
  <c r="O2925" i="4"/>
  <c r="N2925" i="4"/>
  <c r="K2925" i="4"/>
  <c r="H2925" i="4"/>
  <c r="G2925" i="4"/>
  <c r="F2925" i="4"/>
  <c r="O2924" i="4"/>
  <c r="N2924" i="4"/>
  <c r="K2924" i="4"/>
  <c r="H2924" i="4"/>
  <c r="G2924" i="4"/>
  <c r="F2924" i="4"/>
  <c r="O2923" i="4"/>
  <c r="N2923" i="4"/>
  <c r="K2923" i="4"/>
  <c r="H2923" i="4"/>
  <c r="G2923" i="4"/>
  <c r="F2923" i="4"/>
  <c r="O2922" i="4"/>
  <c r="N2922" i="4"/>
  <c r="K2922" i="4"/>
  <c r="H2922" i="4"/>
  <c r="G2922" i="4"/>
  <c r="F2922" i="4"/>
  <c r="O2921" i="4"/>
  <c r="N2921" i="4"/>
  <c r="K2921" i="4"/>
  <c r="H2921" i="4"/>
  <c r="G2921" i="4"/>
  <c r="F2921" i="4"/>
  <c r="O2920" i="4"/>
  <c r="N2920" i="4"/>
  <c r="K2920" i="4"/>
  <c r="H2920" i="4"/>
  <c r="G2920" i="4"/>
  <c r="F2920" i="4"/>
  <c r="O2919" i="4"/>
  <c r="N2919" i="4"/>
  <c r="K2919" i="4"/>
  <c r="H2919" i="4"/>
  <c r="G2919" i="4"/>
  <c r="F2919" i="4"/>
  <c r="O2918" i="4"/>
  <c r="N2918" i="4"/>
  <c r="K2918" i="4"/>
  <c r="H2918" i="4"/>
  <c r="G2918" i="4"/>
  <c r="F2918" i="4"/>
  <c r="O2917" i="4"/>
  <c r="N2917" i="4"/>
  <c r="K2917" i="4"/>
  <c r="H2917" i="4"/>
  <c r="G2917" i="4"/>
  <c r="F2917" i="4"/>
  <c r="O2916" i="4"/>
  <c r="N2916" i="4"/>
  <c r="K2916" i="4"/>
  <c r="H2916" i="4"/>
  <c r="G2916" i="4"/>
  <c r="F2916" i="4"/>
  <c r="O2915" i="4"/>
  <c r="N2915" i="4"/>
  <c r="K2915" i="4"/>
  <c r="H2915" i="4"/>
  <c r="G2915" i="4"/>
  <c r="F2915" i="4"/>
  <c r="O2914" i="4"/>
  <c r="N2914" i="4"/>
  <c r="K2914" i="4"/>
  <c r="H2914" i="4"/>
  <c r="G2914" i="4"/>
  <c r="F2914" i="4"/>
  <c r="O2913" i="4"/>
  <c r="N2913" i="4"/>
  <c r="K2913" i="4"/>
  <c r="H2913" i="4"/>
  <c r="G2913" i="4"/>
  <c r="F2913" i="4"/>
  <c r="O2912" i="4"/>
  <c r="N2912" i="4"/>
  <c r="K2912" i="4"/>
  <c r="H2912" i="4"/>
  <c r="G2912" i="4"/>
  <c r="F2912" i="4"/>
  <c r="O2911" i="4"/>
  <c r="N2911" i="4"/>
  <c r="K2911" i="4"/>
  <c r="H2911" i="4"/>
  <c r="G2911" i="4"/>
  <c r="F2911" i="4"/>
  <c r="O2910" i="4"/>
  <c r="N2910" i="4"/>
  <c r="K2910" i="4"/>
  <c r="H2910" i="4"/>
  <c r="G2910" i="4"/>
  <c r="F2910" i="4"/>
  <c r="O2909" i="4"/>
  <c r="N2909" i="4"/>
  <c r="K2909" i="4"/>
  <c r="H2909" i="4"/>
  <c r="G2909" i="4"/>
  <c r="F2909" i="4"/>
  <c r="O2908" i="4"/>
  <c r="N2908" i="4"/>
  <c r="K2908" i="4"/>
  <c r="H2908" i="4"/>
  <c r="G2908" i="4"/>
  <c r="F2908" i="4"/>
  <c r="O2907" i="4"/>
  <c r="N2907" i="4"/>
  <c r="K2907" i="4"/>
  <c r="H2907" i="4"/>
  <c r="G2907" i="4"/>
  <c r="F2907" i="4"/>
  <c r="O2906" i="4"/>
  <c r="N2906" i="4"/>
  <c r="K2906" i="4"/>
  <c r="H2906" i="4"/>
  <c r="G2906" i="4"/>
  <c r="F2906" i="4"/>
  <c r="O2905" i="4"/>
  <c r="N2905" i="4"/>
  <c r="K2905" i="4"/>
  <c r="H2905" i="4"/>
  <c r="G2905" i="4"/>
  <c r="F2905" i="4"/>
  <c r="O2904" i="4"/>
  <c r="N2904" i="4"/>
  <c r="K2904" i="4"/>
  <c r="H2904" i="4"/>
  <c r="G2904" i="4"/>
  <c r="F2904" i="4"/>
  <c r="O2903" i="4"/>
  <c r="N2903" i="4"/>
  <c r="K2903" i="4"/>
  <c r="H2903" i="4"/>
  <c r="G2903" i="4"/>
  <c r="F2903" i="4"/>
  <c r="O2902" i="4"/>
  <c r="N2902" i="4"/>
  <c r="K2902" i="4"/>
  <c r="H2902" i="4"/>
  <c r="G2902" i="4"/>
  <c r="F2902" i="4"/>
  <c r="O2901" i="4"/>
  <c r="N2901" i="4"/>
  <c r="K2901" i="4"/>
  <c r="H2901" i="4"/>
  <c r="G2901" i="4"/>
  <c r="F2901" i="4"/>
  <c r="O2900" i="4"/>
  <c r="N2900" i="4"/>
  <c r="K2900" i="4"/>
  <c r="H2900" i="4"/>
  <c r="G2900" i="4"/>
  <c r="F2900" i="4"/>
  <c r="O2899" i="4"/>
  <c r="N2899" i="4"/>
  <c r="K2899" i="4"/>
  <c r="H2899" i="4"/>
  <c r="G2899" i="4"/>
  <c r="F2899" i="4"/>
  <c r="O2898" i="4"/>
  <c r="N2898" i="4"/>
  <c r="K2898" i="4"/>
  <c r="H2898" i="4"/>
  <c r="G2898" i="4"/>
  <c r="F2898" i="4"/>
  <c r="O2897" i="4"/>
  <c r="N2897" i="4"/>
  <c r="K2897" i="4"/>
  <c r="H2897" i="4"/>
  <c r="G2897" i="4"/>
  <c r="F2897" i="4"/>
  <c r="O2896" i="4"/>
  <c r="N2896" i="4"/>
  <c r="K2896" i="4"/>
  <c r="H2896" i="4"/>
  <c r="G2896" i="4"/>
  <c r="F2896" i="4"/>
  <c r="O2895" i="4"/>
  <c r="N2895" i="4"/>
  <c r="K2895" i="4"/>
  <c r="H2895" i="4"/>
  <c r="G2895" i="4"/>
  <c r="F2895" i="4"/>
  <c r="O2894" i="4"/>
  <c r="N2894" i="4"/>
  <c r="K2894" i="4"/>
  <c r="H2894" i="4"/>
  <c r="G2894" i="4"/>
  <c r="F2894" i="4"/>
  <c r="O2893" i="4"/>
  <c r="N2893" i="4"/>
  <c r="K2893" i="4"/>
  <c r="H2893" i="4"/>
  <c r="G2893" i="4"/>
  <c r="F2893" i="4"/>
  <c r="O2892" i="4"/>
  <c r="N2892" i="4"/>
  <c r="K2892" i="4"/>
  <c r="H2892" i="4"/>
  <c r="G2892" i="4"/>
  <c r="F2892" i="4"/>
  <c r="O2891" i="4"/>
  <c r="N2891" i="4"/>
  <c r="K2891" i="4"/>
  <c r="H2891" i="4"/>
  <c r="G2891" i="4"/>
  <c r="F2891" i="4"/>
  <c r="O2890" i="4"/>
  <c r="N2890" i="4"/>
  <c r="K2890" i="4"/>
  <c r="H2890" i="4"/>
  <c r="G2890" i="4"/>
  <c r="F2890" i="4"/>
  <c r="O2889" i="4"/>
  <c r="N2889" i="4"/>
  <c r="K2889" i="4"/>
  <c r="H2889" i="4"/>
  <c r="G2889" i="4"/>
  <c r="F2889" i="4"/>
  <c r="O2888" i="4"/>
  <c r="N2888" i="4"/>
  <c r="K2888" i="4"/>
  <c r="H2888" i="4"/>
  <c r="G2888" i="4"/>
  <c r="F2888" i="4"/>
  <c r="O2887" i="4"/>
  <c r="N2887" i="4"/>
  <c r="K2887" i="4"/>
  <c r="H2887" i="4"/>
  <c r="G2887" i="4"/>
  <c r="F2887" i="4"/>
  <c r="O2886" i="4"/>
  <c r="N2886" i="4"/>
  <c r="K2886" i="4"/>
  <c r="H2886" i="4"/>
  <c r="G2886" i="4"/>
  <c r="F2886" i="4"/>
  <c r="O2885" i="4"/>
  <c r="N2885" i="4"/>
  <c r="K2885" i="4"/>
  <c r="H2885" i="4"/>
  <c r="G2885" i="4"/>
  <c r="F2885" i="4"/>
  <c r="O2884" i="4"/>
  <c r="N2884" i="4"/>
  <c r="K2884" i="4"/>
  <c r="H2884" i="4"/>
  <c r="G2884" i="4"/>
  <c r="F2884" i="4"/>
  <c r="O2883" i="4"/>
  <c r="N2883" i="4"/>
  <c r="K2883" i="4"/>
  <c r="H2883" i="4"/>
  <c r="G2883" i="4"/>
  <c r="F2883" i="4"/>
  <c r="O2882" i="4"/>
  <c r="N2882" i="4"/>
  <c r="K2882" i="4"/>
  <c r="H2882" i="4"/>
  <c r="G2882" i="4"/>
  <c r="F2882" i="4"/>
  <c r="O2881" i="4"/>
  <c r="N2881" i="4"/>
  <c r="K2881" i="4"/>
  <c r="H2881" i="4"/>
  <c r="G2881" i="4"/>
  <c r="F2881" i="4"/>
  <c r="O2880" i="4"/>
  <c r="N2880" i="4"/>
  <c r="K2880" i="4"/>
  <c r="H2880" i="4"/>
  <c r="G2880" i="4"/>
  <c r="F2880" i="4"/>
  <c r="O2879" i="4"/>
  <c r="N2879" i="4"/>
  <c r="K2879" i="4"/>
  <c r="H2879" i="4"/>
  <c r="G2879" i="4"/>
  <c r="F2879" i="4"/>
  <c r="O2878" i="4"/>
  <c r="N2878" i="4"/>
  <c r="K2878" i="4"/>
  <c r="H2878" i="4"/>
  <c r="G2878" i="4"/>
  <c r="F2878" i="4"/>
  <c r="O2877" i="4"/>
  <c r="N2877" i="4"/>
  <c r="K2877" i="4"/>
  <c r="H2877" i="4"/>
  <c r="G2877" i="4"/>
  <c r="F2877" i="4"/>
  <c r="O2876" i="4"/>
  <c r="N2876" i="4"/>
  <c r="K2876" i="4"/>
  <c r="H2876" i="4"/>
  <c r="G2876" i="4"/>
  <c r="F2876" i="4"/>
  <c r="O2875" i="4"/>
  <c r="N2875" i="4"/>
  <c r="K2875" i="4"/>
  <c r="H2875" i="4"/>
  <c r="G2875" i="4"/>
  <c r="F2875" i="4"/>
  <c r="O2874" i="4"/>
  <c r="N2874" i="4"/>
  <c r="K2874" i="4"/>
  <c r="H2874" i="4"/>
  <c r="G2874" i="4"/>
  <c r="F2874" i="4"/>
  <c r="O2873" i="4"/>
  <c r="N2873" i="4"/>
  <c r="K2873" i="4"/>
  <c r="H2873" i="4"/>
  <c r="G2873" i="4"/>
  <c r="F2873" i="4"/>
  <c r="O2872" i="4"/>
  <c r="N2872" i="4"/>
  <c r="K2872" i="4"/>
  <c r="H2872" i="4"/>
  <c r="G2872" i="4"/>
  <c r="F2872" i="4"/>
  <c r="O2871" i="4"/>
  <c r="N2871" i="4"/>
  <c r="K2871" i="4"/>
  <c r="H2871" i="4"/>
  <c r="G2871" i="4"/>
  <c r="F2871" i="4"/>
  <c r="O2870" i="4"/>
  <c r="N2870" i="4"/>
  <c r="K2870" i="4"/>
  <c r="H2870" i="4"/>
  <c r="G2870" i="4"/>
  <c r="F2870" i="4"/>
  <c r="O2869" i="4"/>
  <c r="N2869" i="4"/>
  <c r="K2869" i="4"/>
  <c r="H2869" i="4"/>
  <c r="G2869" i="4"/>
  <c r="F2869" i="4"/>
  <c r="O2868" i="4"/>
  <c r="N2868" i="4"/>
  <c r="K2868" i="4"/>
  <c r="H2868" i="4"/>
  <c r="G2868" i="4"/>
  <c r="F2868" i="4"/>
  <c r="O2867" i="4"/>
  <c r="N2867" i="4"/>
  <c r="K2867" i="4"/>
  <c r="H2867" i="4"/>
  <c r="G2867" i="4"/>
  <c r="F2867" i="4"/>
  <c r="O2866" i="4"/>
  <c r="N2866" i="4"/>
  <c r="K2866" i="4"/>
  <c r="H2866" i="4"/>
  <c r="G2866" i="4"/>
  <c r="F2866" i="4"/>
  <c r="O2865" i="4"/>
  <c r="N2865" i="4"/>
  <c r="K2865" i="4"/>
  <c r="H2865" i="4"/>
  <c r="G2865" i="4"/>
  <c r="F2865" i="4"/>
  <c r="O2864" i="4"/>
  <c r="N2864" i="4"/>
  <c r="K2864" i="4"/>
  <c r="H2864" i="4"/>
  <c r="G2864" i="4"/>
  <c r="F2864" i="4"/>
  <c r="O2863" i="4"/>
  <c r="N2863" i="4"/>
  <c r="K2863" i="4"/>
  <c r="H2863" i="4"/>
  <c r="G2863" i="4"/>
  <c r="F2863" i="4"/>
  <c r="O2862" i="4"/>
  <c r="N2862" i="4"/>
  <c r="K2862" i="4"/>
  <c r="H2862" i="4"/>
  <c r="G2862" i="4"/>
  <c r="F2862" i="4"/>
  <c r="O2861" i="4"/>
  <c r="N2861" i="4"/>
  <c r="K2861" i="4"/>
  <c r="H2861" i="4"/>
  <c r="G2861" i="4"/>
  <c r="F2861" i="4"/>
  <c r="O2860" i="4"/>
  <c r="N2860" i="4"/>
  <c r="K2860" i="4"/>
  <c r="H2860" i="4"/>
  <c r="G2860" i="4"/>
  <c r="F2860" i="4"/>
  <c r="O2859" i="4"/>
  <c r="N2859" i="4"/>
  <c r="K2859" i="4"/>
  <c r="H2859" i="4"/>
  <c r="G2859" i="4"/>
  <c r="F2859" i="4"/>
  <c r="O2858" i="4"/>
  <c r="N2858" i="4"/>
  <c r="K2858" i="4"/>
  <c r="H2858" i="4"/>
  <c r="G2858" i="4"/>
  <c r="F2858" i="4"/>
  <c r="O2857" i="4"/>
  <c r="N2857" i="4"/>
  <c r="K2857" i="4"/>
  <c r="H2857" i="4"/>
  <c r="G2857" i="4"/>
  <c r="F2857" i="4"/>
  <c r="O2856" i="4"/>
  <c r="N2856" i="4"/>
  <c r="K2856" i="4"/>
  <c r="H2856" i="4"/>
  <c r="G2856" i="4"/>
  <c r="F2856" i="4"/>
  <c r="O2855" i="4"/>
  <c r="N2855" i="4"/>
  <c r="K2855" i="4"/>
  <c r="H2855" i="4"/>
  <c r="G2855" i="4"/>
  <c r="F2855" i="4"/>
  <c r="O2854" i="4"/>
  <c r="N2854" i="4"/>
  <c r="K2854" i="4"/>
  <c r="H2854" i="4"/>
  <c r="G2854" i="4"/>
  <c r="F2854" i="4"/>
  <c r="O2853" i="4"/>
  <c r="N2853" i="4"/>
  <c r="K2853" i="4"/>
  <c r="H2853" i="4"/>
  <c r="G2853" i="4"/>
  <c r="F2853" i="4"/>
  <c r="O2852" i="4"/>
  <c r="N2852" i="4"/>
  <c r="K2852" i="4"/>
  <c r="H2852" i="4"/>
  <c r="G2852" i="4"/>
  <c r="F2852" i="4"/>
  <c r="O2851" i="4"/>
  <c r="N2851" i="4"/>
  <c r="K2851" i="4"/>
  <c r="H2851" i="4"/>
  <c r="G2851" i="4"/>
  <c r="F2851" i="4"/>
  <c r="O2850" i="4"/>
  <c r="N2850" i="4"/>
  <c r="K2850" i="4"/>
  <c r="H2850" i="4"/>
  <c r="G2850" i="4"/>
  <c r="F2850" i="4"/>
  <c r="O2849" i="4"/>
  <c r="N2849" i="4"/>
  <c r="K2849" i="4"/>
  <c r="H2849" i="4"/>
  <c r="G2849" i="4"/>
  <c r="F2849" i="4"/>
  <c r="O2848" i="4"/>
  <c r="N2848" i="4"/>
  <c r="K2848" i="4"/>
  <c r="H2848" i="4"/>
  <c r="G2848" i="4"/>
  <c r="F2848" i="4"/>
  <c r="O2847" i="4"/>
  <c r="N2847" i="4"/>
  <c r="K2847" i="4"/>
  <c r="H2847" i="4"/>
  <c r="G2847" i="4"/>
  <c r="F2847" i="4"/>
  <c r="O2846" i="4"/>
  <c r="N2846" i="4"/>
  <c r="K2846" i="4"/>
  <c r="H2846" i="4"/>
  <c r="G2846" i="4"/>
  <c r="F2846" i="4"/>
  <c r="O2845" i="4"/>
  <c r="N2845" i="4"/>
  <c r="K2845" i="4"/>
  <c r="H2845" i="4"/>
  <c r="G2845" i="4"/>
  <c r="F2845" i="4"/>
  <c r="O2844" i="4"/>
  <c r="N2844" i="4"/>
  <c r="K2844" i="4"/>
  <c r="H2844" i="4"/>
  <c r="G2844" i="4"/>
  <c r="F2844" i="4"/>
  <c r="O2843" i="4"/>
  <c r="N2843" i="4"/>
  <c r="K2843" i="4"/>
  <c r="H2843" i="4"/>
  <c r="G2843" i="4"/>
  <c r="F2843" i="4"/>
  <c r="O2842" i="4"/>
  <c r="N2842" i="4"/>
  <c r="K2842" i="4"/>
  <c r="H2842" i="4"/>
  <c r="G2842" i="4"/>
  <c r="F2842" i="4"/>
  <c r="O2841" i="4"/>
  <c r="N2841" i="4"/>
  <c r="K2841" i="4"/>
  <c r="H2841" i="4"/>
  <c r="G2841" i="4"/>
  <c r="F2841" i="4"/>
  <c r="O2840" i="4"/>
  <c r="N2840" i="4"/>
  <c r="K2840" i="4"/>
  <c r="H2840" i="4"/>
  <c r="G2840" i="4"/>
  <c r="F2840" i="4"/>
  <c r="O2839" i="4"/>
  <c r="N2839" i="4"/>
  <c r="K2839" i="4"/>
  <c r="H2839" i="4"/>
  <c r="G2839" i="4"/>
  <c r="F2839" i="4"/>
  <c r="O2838" i="4"/>
  <c r="N2838" i="4"/>
  <c r="K2838" i="4"/>
  <c r="H2838" i="4"/>
  <c r="G2838" i="4"/>
  <c r="F2838" i="4"/>
  <c r="O2837" i="4"/>
  <c r="N2837" i="4"/>
  <c r="K2837" i="4"/>
  <c r="H2837" i="4"/>
  <c r="G2837" i="4"/>
  <c r="F2837" i="4"/>
  <c r="O2836" i="4"/>
  <c r="N2836" i="4"/>
  <c r="K2836" i="4"/>
  <c r="H2836" i="4"/>
  <c r="G2836" i="4"/>
  <c r="F2836" i="4"/>
  <c r="O2835" i="4"/>
  <c r="N2835" i="4"/>
  <c r="K2835" i="4"/>
  <c r="H2835" i="4"/>
  <c r="G2835" i="4"/>
  <c r="F2835" i="4"/>
  <c r="O2834" i="4"/>
  <c r="N2834" i="4"/>
  <c r="K2834" i="4"/>
  <c r="H2834" i="4"/>
  <c r="G2834" i="4"/>
  <c r="F2834" i="4"/>
  <c r="O2833" i="4"/>
  <c r="N2833" i="4"/>
  <c r="K2833" i="4"/>
  <c r="H2833" i="4"/>
  <c r="G2833" i="4"/>
  <c r="F2833" i="4"/>
  <c r="O2832" i="4"/>
  <c r="N2832" i="4"/>
  <c r="K2832" i="4"/>
  <c r="H2832" i="4"/>
  <c r="G2832" i="4"/>
  <c r="F2832" i="4"/>
  <c r="O2831" i="4"/>
  <c r="N2831" i="4"/>
  <c r="K2831" i="4"/>
  <c r="H2831" i="4"/>
  <c r="G2831" i="4"/>
  <c r="F2831" i="4"/>
  <c r="O2830" i="4"/>
  <c r="N2830" i="4"/>
  <c r="K2830" i="4"/>
  <c r="H2830" i="4"/>
  <c r="G2830" i="4"/>
  <c r="F2830" i="4"/>
  <c r="O2829" i="4"/>
  <c r="N2829" i="4"/>
  <c r="K2829" i="4"/>
  <c r="H2829" i="4"/>
  <c r="G2829" i="4"/>
  <c r="F2829" i="4"/>
  <c r="O2828" i="4"/>
  <c r="N2828" i="4"/>
  <c r="K2828" i="4"/>
  <c r="H2828" i="4"/>
  <c r="G2828" i="4"/>
  <c r="F2828" i="4"/>
  <c r="O2827" i="4"/>
  <c r="N2827" i="4"/>
  <c r="K2827" i="4"/>
  <c r="H2827" i="4"/>
  <c r="G2827" i="4"/>
  <c r="F2827" i="4"/>
  <c r="O2826" i="4"/>
  <c r="N2826" i="4"/>
  <c r="K2826" i="4"/>
  <c r="H2826" i="4"/>
  <c r="G2826" i="4"/>
  <c r="F2826" i="4"/>
  <c r="O2825" i="4"/>
  <c r="N2825" i="4"/>
  <c r="K2825" i="4"/>
  <c r="H2825" i="4"/>
  <c r="G2825" i="4"/>
  <c r="F2825" i="4"/>
  <c r="O2824" i="4"/>
  <c r="N2824" i="4"/>
  <c r="K2824" i="4"/>
  <c r="H2824" i="4"/>
  <c r="G2824" i="4"/>
  <c r="F2824" i="4"/>
  <c r="O2823" i="4"/>
  <c r="N2823" i="4"/>
  <c r="K2823" i="4"/>
  <c r="H2823" i="4"/>
  <c r="G2823" i="4"/>
  <c r="F2823" i="4"/>
  <c r="O2822" i="4"/>
  <c r="N2822" i="4"/>
  <c r="K2822" i="4"/>
  <c r="H2822" i="4"/>
  <c r="G2822" i="4"/>
  <c r="F2822" i="4"/>
  <c r="O2821" i="4"/>
  <c r="N2821" i="4"/>
  <c r="K2821" i="4"/>
  <c r="H2821" i="4"/>
  <c r="G2821" i="4"/>
  <c r="F2821" i="4"/>
  <c r="O2820" i="4"/>
  <c r="N2820" i="4"/>
  <c r="K2820" i="4"/>
  <c r="H2820" i="4"/>
  <c r="G2820" i="4"/>
  <c r="F2820" i="4"/>
  <c r="O2819" i="4"/>
  <c r="N2819" i="4"/>
  <c r="K2819" i="4"/>
  <c r="H2819" i="4"/>
  <c r="G2819" i="4"/>
  <c r="F2819" i="4"/>
  <c r="O2818" i="4"/>
  <c r="N2818" i="4"/>
  <c r="K2818" i="4"/>
  <c r="H2818" i="4"/>
  <c r="G2818" i="4"/>
  <c r="F2818" i="4"/>
  <c r="O2817" i="4"/>
  <c r="N2817" i="4"/>
  <c r="K2817" i="4"/>
  <c r="H2817" i="4"/>
  <c r="G2817" i="4"/>
  <c r="F2817" i="4"/>
  <c r="O2816" i="4"/>
  <c r="N2816" i="4"/>
  <c r="K2816" i="4"/>
  <c r="H2816" i="4"/>
  <c r="G2816" i="4"/>
  <c r="F2816" i="4"/>
  <c r="O2815" i="4"/>
  <c r="N2815" i="4"/>
  <c r="K2815" i="4"/>
  <c r="H2815" i="4"/>
  <c r="G2815" i="4"/>
  <c r="F2815" i="4"/>
  <c r="O2814" i="4"/>
  <c r="N2814" i="4"/>
  <c r="K2814" i="4"/>
  <c r="H2814" i="4"/>
  <c r="G2814" i="4"/>
  <c r="F2814" i="4"/>
  <c r="O2813" i="4"/>
  <c r="N2813" i="4"/>
  <c r="K2813" i="4"/>
  <c r="H2813" i="4"/>
  <c r="G2813" i="4"/>
  <c r="F2813" i="4"/>
  <c r="O2812" i="4"/>
  <c r="N2812" i="4"/>
  <c r="K2812" i="4"/>
  <c r="H2812" i="4"/>
  <c r="G2812" i="4"/>
  <c r="F2812" i="4"/>
  <c r="O2811" i="4"/>
  <c r="N2811" i="4"/>
  <c r="K2811" i="4"/>
  <c r="H2811" i="4"/>
  <c r="G2811" i="4"/>
  <c r="F2811" i="4"/>
  <c r="O2810" i="4"/>
  <c r="N2810" i="4"/>
  <c r="K2810" i="4"/>
  <c r="H2810" i="4"/>
  <c r="G2810" i="4"/>
  <c r="F2810" i="4"/>
  <c r="O2809" i="4"/>
  <c r="N2809" i="4"/>
  <c r="K2809" i="4"/>
  <c r="H2809" i="4"/>
  <c r="G2809" i="4"/>
  <c r="F2809" i="4"/>
  <c r="O2808" i="4"/>
  <c r="N2808" i="4"/>
  <c r="K2808" i="4"/>
  <c r="H2808" i="4"/>
  <c r="G2808" i="4"/>
  <c r="F2808" i="4"/>
  <c r="O2807" i="4"/>
  <c r="N2807" i="4"/>
  <c r="K2807" i="4"/>
  <c r="H2807" i="4"/>
  <c r="G2807" i="4"/>
  <c r="F2807" i="4"/>
  <c r="O2806" i="4"/>
  <c r="N2806" i="4"/>
  <c r="K2806" i="4"/>
  <c r="H2806" i="4"/>
  <c r="G2806" i="4"/>
  <c r="F2806" i="4"/>
  <c r="O2805" i="4"/>
  <c r="N2805" i="4"/>
  <c r="K2805" i="4"/>
  <c r="H2805" i="4"/>
  <c r="G2805" i="4"/>
  <c r="F2805" i="4"/>
  <c r="O2804" i="4"/>
  <c r="N2804" i="4"/>
  <c r="K2804" i="4"/>
  <c r="H2804" i="4"/>
  <c r="G2804" i="4"/>
  <c r="F2804" i="4"/>
  <c r="O2803" i="4"/>
  <c r="N2803" i="4"/>
  <c r="K2803" i="4"/>
  <c r="H2803" i="4"/>
  <c r="G2803" i="4"/>
  <c r="F2803" i="4"/>
  <c r="O2802" i="4"/>
  <c r="N2802" i="4"/>
  <c r="K2802" i="4"/>
  <c r="H2802" i="4"/>
  <c r="G2802" i="4"/>
  <c r="F2802" i="4"/>
  <c r="O2801" i="4"/>
  <c r="N2801" i="4"/>
  <c r="K2801" i="4"/>
  <c r="H2801" i="4"/>
  <c r="G2801" i="4"/>
  <c r="F2801" i="4"/>
  <c r="O2800" i="4"/>
  <c r="N2800" i="4"/>
  <c r="K2800" i="4"/>
  <c r="H2800" i="4"/>
  <c r="G2800" i="4"/>
  <c r="F2800" i="4"/>
  <c r="O2799" i="4"/>
  <c r="N2799" i="4"/>
  <c r="K2799" i="4"/>
  <c r="H2799" i="4"/>
  <c r="G2799" i="4"/>
  <c r="F2799" i="4"/>
  <c r="O2798" i="4"/>
  <c r="N2798" i="4"/>
  <c r="K2798" i="4"/>
  <c r="H2798" i="4"/>
  <c r="G2798" i="4"/>
  <c r="F2798" i="4"/>
  <c r="O2797" i="4"/>
  <c r="N2797" i="4"/>
  <c r="K2797" i="4"/>
  <c r="H2797" i="4"/>
  <c r="G2797" i="4"/>
  <c r="F2797" i="4"/>
  <c r="O2796" i="4"/>
  <c r="N2796" i="4"/>
  <c r="K2796" i="4"/>
  <c r="H2796" i="4"/>
  <c r="G2796" i="4"/>
  <c r="F2796" i="4"/>
  <c r="O2795" i="4"/>
  <c r="N2795" i="4"/>
  <c r="K2795" i="4"/>
  <c r="H2795" i="4"/>
  <c r="G2795" i="4"/>
  <c r="F2795" i="4"/>
  <c r="O2794" i="4"/>
  <c r="N2794" i="4"/>
  <c r="K2794" i="4"/>
  <c r="H2794" i="4"/>
  <c r="G2794" i="4"/>
  <c r="F2794" i="4"/>
  <c r="O2793" i="4"/>
  <c r="N2793" i="4"/>
  <c r="K2793" i="4"/>
  <c r="H2793" i="4"/>
  <c r="G2793" i="4"/>
  <c r="F2793" i="4"/>
  <c r="O2792" i="4"/>
  <c r="N2792" i="4"/>
  <c r="K2792" i="4"/>
  <c r="H2792" i="4"/>
  <c r="G2792" i="4"/>
  <c r="F2792" i="4"/>
  <c r="O2791" i="4"/>
  <c r="N2791" i="4"/>
  <c r="K2791" i="4"/>
  <c r="H2791" i="4"/>
  <c r="G2791" i="4"/>
  <c r="F2791" i="4"/>
  <c r="O2790" i="4"/>
  <c r="N2790" i="4"/>
  <c r="K2790" i="4"/>
  <c r="H2790" i="4"/>
  <c r="G2790" i="4"/>
  <c r="F2790" i="4"/>
  <c r="O2789" i="4"/>
  <c r="N2789" i="4"/>
  <c r="K2789" i="4"/>
  <c r="H2789" i="4"/>
  <c r="G2789" i="4"/>
  <c r="F2789" i="4"/>
  <c r="O2788" i="4"/>
  <c r="N2788" i="4"/>
  <c r="K2788" i="4"/>
  <c r="H2788" i="4"/>
  <c r="G2788" i="4"/>
  <c r="F2788" i="4"/>
  <c r="O2787" i="4"/>
  <c r="N2787" i="4"/>
  <c r="K2787" i="4"/>
  <c r="H2787" i="4"/>
  <c r="G2787" i="4"/>
  <c r="F2787" i="4"/>
  <c r="O2786" i="4"/>
  <c r="N2786" i="4"/>
  <c r="K2786" i="4"/>
  <c r="H2786" i="4"/>
  <c r="G2786" i="4"/>
  <c r="F2786" i="4"/>
  <c r="O2785" i="4"/>
  <c r="N2785" i="4"/>
  <c r="K2785" i="4"/>
  <c r="H2785" i="4"/>
  <c r="G2785" i="4"/>
  <c r="F2785" i="4"/>
  <c r="O2784" i="4"/>
  <c r="N2784" i="4"/>
  <c r="K2784" i="4"/>
  <c r="H2784" i="4"/>
  <c r="G2784" i="4"/>
  <c r="F2784" i="4"/>
  <c r="O2783" i="4"/>
  <c r="N2783" i="4"/>
  <c r="K2783" i="4"/>
  <c r="H2783" i="4"/>
  <c r="G2783" i="4"/>
  <c r="F2783" i="4"/>
  <c r="O2782" i="4"/>
  <c r="N2782" i="4"/>
  <c r="K2782" i="4"/>
  <c r="H2782" i="4"/>
  <c r="G2782" i="4"/>
  <c r="F2782" i="4"/>
  <c r="O2781" i="4"/>
  <c r="N2781" i="4"/>
  <c r="K2781" i="4"/>
  <c r="H2781" i="4"/>
  <c r="G2781" i="4"/>
  <c r="F2781" i="4"/>
  <c r="O2780" i="4"/>
  <c r="N2780" i="4"/>
  <c r="K2780" i="4"/>
  <c r="H2780" i="4"/>
  <c r="G2780" i="4"/>
  <c r="F2780" i="4"/>
  <c r="O2779" i="4"/>
  <c r="N2779" i="4"/>
  <c r="K2779" i="4"/>
  <c r="H2779" i="4"/>
  <c r="G2779" i="4"/>
  <c r="F2779" i="4"/>
  <c r="O2778" i="4"/>
  <c r="N2778" i="4"/>
  <c r="K2778" i="4"/>
  <c r="H2778" i="4"/>
  <c r="G2778" i="4"/>
  <c r="F2778" i="4"/>
  <c r="O2777" i="4"/>
  <c r="N2777" i="4"/>
  <c r="K2777" i="4"/>
  <c r="H2777" i="4"/>
  <c r="G2777" i="4"/>
  <c r="F2777" i="4"/>
  <c r="O2776" i="4"/>
  <c r="N2776" i="4"/>
  <c r="K2776" i="4"/>
  <c r="H2776" i="4"/>
  <c r="G2776" i="4"/>
  <c r="F2776" i="4"/>
  <c r="O2775" i="4"/>
  <c r="N2775" i="4"/>
  <c r="K2775" i="4"/>
  <c r="H2775" i="4"/>
  <c r="G2775" i="4"/>
  <c r="F2775" i="4"/>
  <c r="O2774" i="4"/>
  <c r="N2774" i="4"/>
  <c r="K2774" i="4"/>
  <c r="H2774" i="4"/>
  <c r="G2774" i="4"/>
  <c r="F2774" i="4"/>
  <c r="O2773" i="4"/>
  <c r="N2773" i="4"/>
  <c r="K2773" i="4"/>
  <c r="H2773" i="4"/>
  <c r="G2773" i="4"/>
  <c r="F2773" i="4"/>
  <c r="O2772" i="4"/>
  <c r="N2772" i="4"/>
  <c r="K2772" i="4"/>
  <c r="H2772" i="4"/>
  <c r="G2772" i="4"/>
  <c r="F2772" i="4"/>
  <c r="O2771" i="4"/>
  <c r="N2771" i="4"/>
  <c r="K2771" i="4"/>
  <c r="H2771" i="4"/>
  <c r="G2771" i="4"/>
  <c r="F2771" i="4"/>
  <c r="O2770" i="4"/>
  <c r="N2770" i="4"/>
  <c r="K2770" i="4"/>
  <c r="H2770" i="4"/>
  <c r="G2770" i="4"/>
  <c r="F2770" i="4"/>
  <c r="O2769" i="4"/>
  <c r="N2769" i="4"/>
  <c r="K2769" i="4"/>
  <c r="H2769" i="4"/>
  <c r="G2769" i="4"/>
  <c r="F2769" i="4"/>
  <c r="O2768" i="4"/>
  <c r="N2768" i="4"/>
  <c r="K2768" i="4"/>
  <c r="H2768" i="4"/>
  <c r="G2768" i="4"/>
  <c r="F2768" i="4"/>
  <c r="O2767" i="4"/>
  <c r="N2767" i="4"/>
  <c r="K2767" i="4"/>
  <c r="H2767" i="4"/>
  <c r="G2767" i="4"/>
  <c r="F2767" i="4"/>
  <c r="O2766" i="4"/>
  <c r="N2766" i="4"/>
  <c r="K2766" i="4"/>
  <c r="H2766" i="4"/>
  <c r="G2766" i="4"/>
  <c r="F2766" i="4"/>
  <c r="O2765" i="4"/>
  <c r="N2765" i="4"/>
  <c r="K2765" i="4"/>
  <c r="H2765" i="4"/>
  <c r="G2765" i="4"/>
  <c r="F2765" i="4"/>
  <c r="O2764" i="4"/>
  <c r="N2764" i="4"/>
  <c r="K2764" i="4"/>
  <c r="H2764" i="4"/>
  <c r="G2764" i="4"/>
  <c r="F2764" i="4"/>
  <c r="O2763" i="4"/>
  <c r="N2763" i="4"/>
  <c r="K2763" i="4"/>
  <c r="H2763" i="4"/>
  <c r="G2763" i="4"/>
  <c r="F2763" i="4"/>
  <c r="O2762" i="4"/>
  <c r="N2762" i="4"/>
  <c r="K2762" i="4"/>
  <c r="H2762" i="4"/>
  <c r="G2762" i="4"/>
  <c r="F2762" i="4"/>
  <c r="O2761" i="4"/>
  <c r="N2761" i="4"/>
  <c r="K2761" i="4"/>
  <c r="H2761" i="4"/>
  <c r="G2761" i="4"/>
  <c r="F2761" i="4"/>
  <c r="O2760" i="4"/>
  <c r="N2760" i="4"/>
  <c r="K2760" i="4"/>
  <c r="H2760" i="4"/>
  <c r="G2760" i="4"/>
  <c r="F2760" i="4"/>
  <c r="O2759" i="4"/>
  <c r="N2759" i="4"/>
  <c r="K2759" i="4"/>
  <c r="H2759" i="4"/>
  <c r="G2759" i="4"/>
  <c r="F2759" i="4"/>
  <c r="O2758" i="4"/>
  <c r="N2758" i="4"/>
  <c r="K2758" i="4"/>
  <c r="H2758" i="4"/>
  <c r="G2758" i="4"/>
  <c r="F2758" i="4"/>
  <c r="O2757" i="4"/>
  <c r="N2757" i="4"/>
  <c r="K2757" i="4"/>
  <c r="H2757" i="4"/>
  <c r="G2757" i="4"/>
  <c r="F2757" i="4"/>
  <c r="O2756" i="4"/>
  <c r="N2756" i="4"/>
  <c r="K2756" i="4"/>
  <c r="H2756" i="4"/>
  <c r="G2756" i="4"/>
  <c r="F2756" i="4"/>
  <c r="O2755" i="4"/>
  <c r="N2755" i="4"/>
  <c r="K2755" i="4"/>
  <c r="H2755" i="4"/>
  <c r="G2755" i="4"/>
  <c r="F2755" i="4"/>
  <c r="O2754" i="4"/>
  <c r="N2754" i="4"/>
  <c r="K2754" i="4"/>
  <c r="H2754" i="4"/>
  <c r="G2754" i="4"/>
  <c r="F2754" i="4"/>
  <c r="O2753" i="4"/>
  <c r="N2753" i="4"/>
  <c r="K2753" i="4"/>
  <c r="H2753" i="4"/>
  <c r="G2753" i="4"/>
  <c r="F2753" i="4"/>
  <c r="O2752" i="4"/>
  <c r="N2752" i="4"/>
  <c r="K2752" i="4"/>
  <c r="H2752" i="4"/>
  <c r="G2752" i="4"/>
  <c r="F2752" i="4"/>
  <c r="O2751" i="4"/>
  <c r="N2751" i="4"/>
  <c r="K2751" i="4"/>
  <c r="H2751" i="4"/>
  <c r="G2751" i="4"/>
  <c r="F2751" i="4"/>
  <c r="O2750" i="4"/>
  <c r="N2750" i="4"/>
  <c r="K2750" i="4"/>
  <c r="H2750" i="4"/>
  <c r="G2750" i="4"/>
  <c r="F2750" i="4"/>
  <c r="O2749" i="4"/>
  <c r="N2749" i="4"/>
  <c r="K2749" i="4"/>
  <c r="H2749" i="4"/>
  <c r="G2749" i="4"/>
  <c r="F2749" i="4"/>
  <c r="O2748" i="4"/>
  <c r="N2748" i="4"/>
  <c r="K2748" i="4"/>
  <c r="H2748" i="4"/>
  <c r="G2748" i="4"/>
  <c r="F2748" i="4"/>
  <c r="O2747" i="4"/>
  <c r="N2747" i="4"/>
  <c r="K2747" i="4"/>
  <c r="H2747" i="4"/>
  <c r="G2747" i="4"/>
  <c r="F2747" i="4"/>
  <c r="O2746" i="4"/>
  <c r="N2746" i="4"/>
  <c r="K2746" i="4"/>
  <c r="H2746" i="4"/>
  <c r="G2746" i="4"/>
  <c r="F2746" i="4"/>
  <c r="O2745" i="4"/>
  <c r="N2745" i="4"/>
  <c r="K2745" i="4"/>
  <c r="H2745" i="4"/>
  <c r="G2745" i="4"/>
  <c r="F2745" i="4"/>
  <c r="O2744" i="4"/>
  <c r="N2744" i="4"/>
  <c r="K2744" i="4"/>
  <c r="H2744" i="4"/>
  <c r="G2744" i="4"/>
  <c r="F2744" i="4"/>
  <c r="O2743" i="4"/>
  <c r="N2743" i="4"/>
  <c r="K2743" i="4"/>
  <c r="H2743" i="4"/>
  <c r="G2743" i="4"/>
  <c r="F2743" i="4"/>
  <c r="O2742" i="4"/>
  <c r="N2742" i="4"/>
  <c r="K2742" i="4"/>
  <c r="H2742" i="4"/>
  <c r="G2742" i="4"/>
  <c r="F2742" i="4"/>
  <c r="O2741" i="4"/>
  <c r="N2741" i="4"/>
  <c r="K2741" i="4"/>
  <c r="H2741" i="4"/>
  <c r="G2741" i="4"/>
  <c r="F2741" i="4"/>
  <c r="O2740" i="4"/>
  <c r="N2740" i="4"/>
  <c r="K2740" i="4"/>
  <c r="H2740" i="4"/>
  <c r="G2740" i="4"/>
  <c r="F2740" i="4"/>
  <c r="O2739" i="4"/>
  <c r="N2739" i="4"/>
  <c r="K2739" i="4"/>
  <c r="H2739" i="4"/>
  <c r="G2739" i="4"/>
  <c r="F2739" i="4"/>
  <c r="O2738" i="4"/>
  <c r="N2738" i="4"/>
  <c r="K2738" i="4"/>
  <c r="H2738" i="4"/>
  <c r="G2738" i="4"/>
  <c r="F2738" i="4"/>
  <c r="O2737" i="4"/>
  <c r="N2737" i="4"/>
  <c r="K2737" i="4"/>
  <c r="H2737" i="4"/>
  <c r="G2737" i="4"/>
  <c r="F2737" i="4"/>
  <c r="O2736" i="4"/>
  <c r="N2736" i="4"/>
  <c r="K2736" i="4"/>
  <c r="H2736" i="4"/>
  <c r="G2736" i="4"/>
  <c r="F2736" i="4"/>
  <c r="O2735" i="4"/>
  <c r="N2735" i="4"/>
  <c r="K2735" i="4"/>
  <c r="H2735" i="4"/>
  <c r="G2735" i="4"/>
  <c r="F2735" i="4"/>
  <c r="O2734" i="4"/>
  <c r="N2734" i="4"/>
  <c r="K2734" i="4"/>
  <c r="H2734" i="4"/>
  <c r="G2734" i="4"/>
  <c r="F2734" i="4"/>
  <c r="O2733" i="4"/>
  <c r="N2733" i="4"/>
  <c r="K2733" i="4"/>
  <c r="H2733" i="4"/>
  <c r="G2733" i="4"/>
  <c r="F2733" i="4"/>
  <c r="O2732" i="4"/>
  <c r="N2732" i="4"/>
  <c r="K2732" i="4"/>
  <c r="H2732" i="4"/>
  <c r="G2732" i="4"/>
  <c r="F2732" i="4"/>
  <c r="O2731" i="4"/>
  <c r="N2731" i="4"/>
  <c r="K2731" i="4"/>
  <c r="H2731" i="4"/>
  <c r="G2731" i="4"/>
  <c r="F2731" i="4"/>
  <c r="O2730" i="4"/>
  <c r="N2730" i="4"/>
  <c r="K2730" i="4"/>
  <c r="H2730" i="4"/>
  <c r="G2730" i="4"/>
  <c r="F2730" i="4"/>
  <c r="O2729" i="4"/>
  <c r="N2729" i="4"/>
  <c r="K2729" i="4"/>
  <c r="H2729" i="4"/>
  <c r="G2729" i="4"/>
  <c r="F2729" i="4"/>
  <c r="O2728" i="4"/>
  <c r="N2728" i="4"/>
  <c r="K2728" i="4"/>
  <c r="H2728" i="4"/>
  <c r="G2728" i="4"/>
  <c r="F2728" i="4"/>
  <c r="O2727" i="4"/>
  <c r="N2727" i="4"/>
  <c r="K2727" i="4"/>
  <c r="H2727" i="4"/>
  <c r="G2727" i="4"/>
  <c r="F2727" i="4"/>
  <c r="O2726" i="4"/>
  <c r="N2726" i="4"/>
  <c r="K2726" i="4"/>
  <c r="H2726" i="4"/>
  <c r="G2726" i="4"/>
  <c r="F2726" i="4"/>
  <c r="O2725" i="4"/>
  <c r="N2725" i="4"/>
  <c r="K2725" i="4"/>
  <c r="H2725" i="4"/>
  <c r="G2725" i="4"/>
  <c r="F2725" i="4"/>
  <c r="O2724" i="4"/>
  <c r="N2724" i="4"/>
  <c r="K2724" i="4"/>
  <c r="H2724" i="4"/>
  <c r="G2724" i="4"/>
  <c r="F2724" i="4"/>
  <c r="O2723" i="4"/>
  <c r="N2723" i="4"/>
  <c r="K2723" i="4"/>
  <c r="H2723" i="4"/>
  <c r="G2723" i="4"/>
  <c r="F2723" i="4"/>
  <c r="O2722" i="4"/>
  <c r="N2722" i="4"/>
  <c r="K2722" i="4"/>
  <c r="H2722" i="4"/>
  <c r="G2722" i="4"/>
  <c r="F2722" i="4"/>
  <c r="O2721" i="4"/>
  <c r="N2721" i="4"/>
  <c r="K2721" i="4"/>
  <c r="H2721" i="4"/>
  <c r="G2721" i="4"/>
  <c r="F2721" i="4"/>
  <c r="O2720" i="4"/>
  <c r="N2720" i="4"/>
  <c r="K2720" i="4"/>
  <c r="H2720" i="4"/>
  <c r="G2720" i="4"/>
  <c r="F2720" i="4"/>
  <c r="O2719" i="4"/>
  <c r="N2719" i="4"/>
  <c r="K2719" i="4"/>
  <c r="H2719" i="4"/>
  <c r="G2719" i="4"/>
  <c r="F2719" i="4"/>
  <c r="O2718" i="4"/>
  <c r="N2718" i="4"/>
  <c r="K2718" i="4"/>
  <c r="H2718" i="4"/>
  <c r="G2718" i="4"/>
  <c r="F2718" i="4"/>
  <c r="O2717" i="4"/>
  <c r="N2717" i="4"/>
  <c r="K2717" i="4"/>
  <c r="H2717" i="4"/>
  <c r="G2717" i="4"/>
  <c r="F2717" i="4"/>
  <c r="O2716" i="4"/>
  <c r="N2716" i="4"/>
  <c r="K2716" i="4"/>
  <c r="H2716" i="4"/>
  <c r="G2716" i="4"/>
  <c r="F2716" i="4"/>
  <c r="O2715" i="4"/>
  <c r="N2715" i="4"/>
  <c r="K2715" i="4"/>
  <c r="H2715" i="4"/>
  <c r="G2715" i="4"/>
  <c r="F2715" i="4"/>
  <c r="O2714" i="4"/>
  <c r="N2714" i="4"/>
  <c r="K2714" i="4"/>
  <c r="H2714" i="4"/>
  <c r="G2714" i="4"/>
  <c r="F2714" i="4"/>
  <c r="O2713" i="4"/>
  <c r="N2713" i="4"/>
  <c r="K2713" i="4"/>
  <c r="H2713" i="4"/>
  <c r="G2713" i="4"/>
  <c r="F2713" i="4"/>
  <c r="O2712" i="4"/>
  <c r="N2712" i="4"/>
  <c r="K2712" i="4"/>
  <c r="H2712" i="4"/>
  <c r="G2712" i="4"/>
  <c r="F2712" i="4"/>
  <c r="O2711" i="4"/>
  <c r="N2711" i="4"/>
  <c r="K2711" i="4"/>
  <c r="H2711" i="4"/>
  <c r="G2711" i="4"/>
  <c r="F2711" i="4"/>
  <c r="O2710" i="4"/>
  <c r="N2710" i="4"/>
  <c r="K2710" i="4"/>
  <c r="H2710" i="4"/>
  <c r="G2710" i="4"/>
  <c r="F2710" i="4"/>
  <c r="O2709" i="4"/>
  <c r="N2709" i="4"/>
  <c r="K2709" i="4"/>
  <c r="H2709" i="4"/>
  <c r="G2709" i="4"/>
  <c r="F2709" i="4"/>
  <c r="O2708" i="4"/>
  <c r="N2708" i="4"/>
  <c r="K2708" i="4"/>
  <c r="H2708" i="4"/>
  <c r="G2708" i="4"/>
  <c r="F2708" i="4"/>
  <c r="O2707" i="4"/>
  <c r="N2707" i="4"/>
  <c r="K2707" i="4"/>
  <c r="H2707" i="4"/>
  <c r="G2707" i="4"/>
  <c r="F2707" i="4"/>
  <c r="O2706" i="4"/>
  <c r="N2706" i="4"/>
  <c r="K2706" i="4"/>
  <c r="H2706" i="4"/>
  <c r="G2706" i="4"/>
  <c r="F2706" i="4"/>
  <c r="O2705" i="4"/>
  <c r="N2705" i="4"/>
  <c r="K2705" i="4"/>
  <c r="H2705" i="4"/>
  <c r="G2705" i="4"/>
  <c r="F2705" i="4"/>
  <c r="O2704" i="4"/>
  <c r="N2704" i="4"/>
  <c r="K2704" i="4"/>
  <c r="H2704" i="4"/>
  <c r="G2704" i="4"/>
  <c r="F2704" i="4"/>
  <c r="O2703" i="4"/>
  <c r="N2703" i="4"/>
  <c r="K2703" i="4"/>
  <c r="H2703" i="4"/>
  <c r="G2703" i="4"/>
  <c r="F2703" i="4"/>
  <c r="O2702" i="4"/>
  <c r="N2702" i="4"/>
  <c r="K2702" i="4"/>
  <c r="H2702" i="4"/>
  <c r="G2702" i="4"/>
  <c r="F2702" i="4"/>
  <c r="O2701" i="4"/>
  <c r="N2701" i="4"/>
  <c r="K2701" i="4"/>
  <c r="H2701" i="4"/>
  <c r="G2701" i="4"/>
  <c r="F2701" i="4"/>
  <c r="O2700" i="4"/>
  <c r="N2700" i="4"/>
  <c r="K2700" i="4"/>
  <c r="H2700" i="4"/>
  <c r="G2700" i="4"/>
  <c r="F2700" i="4"/>
  <c r="O2699" i="4"/>
  <c r="N2699" i="4"/>
  <c r="K2699" i="4"/>
  <c r="H2699" i="4"/>
  <c r="G2699" i="4"/>
  <c r="F2699" i="4"/>
  <c r="O2698" i="4"/>
  <c r="N2698" i="4"/>
  <c r="K2698" i="4"/>
  <c r="H2698" i="4"/>
  <c r="G2698" i="4"/>
  <c r="F2698" i="4"/>
  <c r="O2697" i="4"/>
  <c r="N2697" i="4"/>
  <c r="K2697" i="4"/>
  <c r="H2697" i="4"/>
  <c r="G2697" i="4"/>
  <c r="F2697" i="4"/>
  <c r="O2696" i="4"/>
  <c r="N2696" i="4"/>
  <c r="K2696" i="4"/>
  <c r="H2696" i="4"/>
  <c r="G2696" i="4"/>
  <c r="F2696" i="4"/>
  <c r="O2695" i="4"/>
  <c r="N2695" i="4"/>
  <c r="K2695" i="4"/>
  <c r="H2695" i="4"/>
  <c r="G2695" i="4"/>
  <c r="F2695" i="4"/>
  <c r="O2694" i="4"/>
  <c r="N2694" i="4"/>
  <c r="K2694" i="4"/>
  <c r="H2694" i="4"/>
  <c r="G2694" i="4"/>
  <c r="F2694" i="4"/>
  <c r="O2693" i="4"/>
  <c r="N2693" i="4"/>
  <c r="K2693" i="4"/>
  <c r="H2693" i="4"/>
  <c r="G2693" i="4"/>
  <c r="F2693" i="4"/>
  <c r="O2692" i="4"/>
  <c r="N2692" i="4"/>
  <c r="K2692" i="4"/>
  <c r="H2692" i="4"/>
  <c r="G2692" i="4"/>
  <c r="F2692" i="4"/>
  <c r="O2691" i="4"/>
  <c r="N2691" i="4"/>
  <c r="K2691" i="4"/>
  <c r="H2691" i="4"/>
  <c r="G2691" i="4"/>
  <c r="F2691" i="4"/>
  <c r="O2690" i="4"/>
  <c r="N2690" i="4"/>
  <c r="K2690" i="4"/>
  <c r="H2690" i="4"/>
  <c r="G2690" i="4"/>
  <c r="F2690" i="4"/>
  <c r="O2689" i="4"/>
  <c r="N2689" i="4"/>
  <c r="K2689" i="4"/>
  <c r="H2689" i="4"/>
  <c r="G2689" i="4"/>
  <c r="F2689" i="4"/>
  <c r="O2688" i="4"/>
  <c r="N2688" i="4"/>
  <c r="K2688" i="4"/>
  <c r="H2688" i="4"/>
  <c r="G2688" i="4"/>
  <c r="F2688" i="4"/>
  <c r="O2687" i="4"/>
  <c r="N2687" i="4"/>
  <c r="K2687" i="4"/>
  <c r="H2687" i="4"/>
  <c r="G2687" i="4"/>
  <c r="F2687" i="4"/>
  <c r="O2686" i="4"/>
  <c r="N2686" i="4"/>
  <c r="K2686" i="4"/>
  <c r="H2686" i="4"/>
  <c r="G2686" i="4"/>
  <c r="F2686" i="4"/>
  <c r="O2685" i="4"/>
  <c r="N2685" i="4"/>
  <c r="K2685" i="4"/>
  <c r="H2685" i="4"/>
  <c r="G2685" i="4"/>
  <c r="F2685" i="4"/>
  <c r="O2684" i="4"/>
  <c r="N2684" i="4"/>
  <c r="K2684" i="4"/>
  <c r="H2684" i="4"/>
  <c r="G2684" i="4"/>
  <c r="F2684" i="4"/>
  <c r="O2683" i="4"/>
  <c r="N2683" i="4"/>
  <c r="K2683" i="4"/>
  <c r="H2683" i="4"/>
  <c r="G2683" i="4"/>
  <c r="F2683" i="4"/>
  <c r="O2682" i="4"/>
  <c r="N2682" i="4"/>
  <c r="K2682" i="4"/>
  <c r="H2682" i="4"/>
  <c r="G2682" i="4"/>
  <c r="F2682" i="4"/>
  <c r="O2681" i="4"/>
  <c r="N2681" i="4"/>
  <c r="K2681" i="4"/>
  <c r="H2681" i="4"/>
  <c r="G2681" i="4"/>
  <c r="F2681" i="4"/>
  <c r="O2680" i="4"/>
  <c r="N2680" i="4"/>
  <c r="K2680" i="4"/>
  <c r="H2680" i="4"/>
  <c r="G2680" i="4"/>
  <c r="F2680" i="4"/>
  <c r="O2679" i="4"/>
  <c r="N2679" i="4"/>
  <c r="K2679" i="4"/>
  <c r="H2679" i="4"/>
  <c r="G2679" i="4"/>
  <c r="F2679" i="4"/>
  <c r="O2678" i="4"/>
  <c r="N2678" i="4"/>
  <c r="K2678" i="4"/>
  <c r="H2678" i="4"/>
  <c r="G2678" i="4"/>
  <c r="F2678" i="4"/>
  <c r="O2677" i="4"/>
  <c r="N2677" i="4"/>
  <c r="K2677" i="4"/>
  <c r="H2677" i="4"/>
  <c r="G2677" i="4"/>
  <c r="F2677" i="4"/>
  <c r="O2676" i="4"/>
  <c r="N2676" i="4"/>
  <c r="K2676" i="4"/>
  <c r="H2676" i="4"/>
  <c r="G2676" i="4"/>
  <c r="F2676" i="4"/>
  <c r="O2675" i="4"/>
  <c r="N2675" i="4"/>
  <c r="K2675" i="4"/>
  <c r="H2675" i="4"/>
  <c r="G2675" i="4"/>
  <c r="F2675" i="4"/>
  <c r="O2674" i="4"/>
  <c r="N2674" i="4"/>
  <c r="K2674" i="4"/>
  <c r="H2674" i="4"/>
  <c r="G2674" i="4"/>
  <c r="F2674" i="4"/>
  <c r="O2673" i="4"/>
  <c r="N2673" i="4"/>
  <c r="K2673" i="4"/>
  <c r="H2673" i="4"/>
  <c r="G2673" i="4"/>
  <c r="F2673" i="4"/>
  <c r="O2672" i="4"/>
  <c r="N2672" i="4"/>
  <c r="K2672" i="4"/>
  <c r="H2672" i="4"/>
  <c r="G2672" i="4"/>
  <c r="F2672" i="4"/>
  <c r="O2671" i="4"/>
  <c r="N2671" i="4"/>
  <c r="K2671" i="4"/>
  <c r="H2671" i="4"/>
  <c r="G2671" i="4"/>
  <c r="F2671" i="4"/>
  <c r="O2670" i="4"/>
  <c r="N2670" i="4"/>
  <c r="K2670" i="4"/>
  <c r="H2670" i="4"/>
  <c r="G2670" i="4"/>
  <c r="F2670" i="4"/>
  <c r="O2669" i="4"/>
  <c r="N2669" i="4"/>
  <c r="K2669" i="4"/>
  <c r="H2669" i="4"/>
  <c r="G2669" i="4"/>
  <c r="F2669" i="4"/>
  <c r="O2668" i="4"/>
  <c r="N2668" i="4"/>
  <c r="K2668" i="4"/>
  <c r="H2668" i="4"/>
  <c r="G2668" i="4"/>
  <c r="F2668" i="4"/>
  <c r="O2667" i="4"/>
  <c r="N2667" i="4"/>
  <c r="K2667" i="4"/>
  <c r="H2667" i="4"/>
  <c r="G2667" i="4"/>
  <c r="F2667" i="4"/>
  <c r="O2666" i="4"/>
  <c r="N2666" i="4"/>
  <c r="K2666" i="4"/>
  <c r="H2666" i="4"/>
  <c r="G2666" i="4"/>
  <c r="F2666" i="4"/>
  <c r="O2665" i="4"/>
  <c r="N2665" i="4"/>
  <c r="K2665" i="4"/>
  <c r="H2665" i="4"/>
  <c r="G2665" i="4"/>
  <c r="F2665" i="4"/>
  <c r="O2664" i="4"/>
  <c r="N2664" i="4"/>
  <c r="K2664" i="4"/>
  <c r="H2664" i="4"/>
  <c r="G2664" i="4"/>
  <c r="F2664" i="4"/>
  <c r="O2663" i="4"/>
  <c r="N2663" i="4"/>
  <c r="K2663" i="4"/>
  <c r="H2663" i="4"/>
  <c r="G2663" i="4"/>
  <c r="F2663" i="4"/>
  <c r="O2662" i="4"/>
  <c r="N2662" i="4"/>
  <c r="K2662" i="4"/>
  <c r="H2662" i="4"/>
  <c r="G2662" i="4"/>
  <c r="F2662" i="4"/>
  <c r="O2661" i="4"/>
  <c r="N2661" i="4"/>
  <c r="K2661" i="4"/>
  <c r="H2661" i="4"/>
  <c r="G2661" i="4"/>
  <c r="F2661" i="4"/>
  <c r="O2660" i="4"/>
  <c r="N2660" i="4"/>
  <c r="K2660" i="4"/>
  <c r="H2660" i="4"/>
  <c r="G2660" i="4"/>
  <c r="F2660" i="4"/>
  <c r="O2659" i="4"/>
  <c r="N2659" i="4"/>
  <c r="K2659" i="4"/>
  <c r="H2659" i="4"/>
  <c r="G2659" i="4"/>
  <c r="F2659" i="4"/>
  <c r="O2658" i="4"/>
  <c r="N2658" i="4"/>
  <c r="K2658" i="4"/>
  <c r="H2658" i="4"/>
  <c r="G2658" i="4"/>
  <c r="F2658" i="4"/>
  <c r="O2657" i="4"/>
  <c r="N2657" i="4"/>
  <c r="K2657" i="4"/>
  <c r="H2657" i="4"/>
  <c r="G2657" i="4"/>
  <c r="F2657" i="4"/>
  <c r="O2656" i="4"/>
  <c r="N2656" i="4"/>
  <c r="K2656" i="4"/>
  <c r="H2656" i="4"/>
  <c r="G2656" i="4"/>
  <c r="F2656" i="4"/>
  <c r="O2655" i="4"/>
  <c r="N2655" i="4"/>
  <c r="K2655" i="4"/>
  <c r="H2655" i="4"/>
  <c r="G2655" i="4"/>
  <c r="F2655" i="4"/>
  <c r="O2654" i="4"/>
  <c r="N2654" i="4"/>
  <c r="K2654" i="4"/>
  <c r="H2654" i="4"/>
  <c r="G2654" i="4"/>
  <c r="F2654" i="4"/>
  <c r="O2653" i="4"/>
  <c r="N2653" i="4"/>
  <c r="K2653" i="4"/>
  <c r="H2653" i="4"/>
  <c r="G2653" i="4"/>
  <c r="F2653" i="4"/>
  <c r="O2652" i="4"/>
  <c r="N2652" i="4"/>
  <c r="K2652" i="4"/>
  <c r="H2652" i="4"/>
  <c r="G2652" i="4"/>
  <c r="F2652" i="4"/>
  <c r="O2651" i="4"/>
  <c r="N2651" i="4"/>
  <c r="K2651" i="4"/>
  <c r="H2651" i="4"/>
  <c r="G2651" i="4"/>
  <c r="F2651" i="4"/>
  <c r="O2650" i="4"/>
  <c r="N2650" i="4"/>
  <c r="K2650" i="4"/>
  <c r="H2650" i="4"/>
  <c r="G2650" i="4"/>
  <c r="F2650" i="4"/>
  <c r="O2649" i="4"/>
  <c r="N2649" i="4"/>
  <c r="K2649" i="4"/>
  <c r="H2649" i="4"/>
  <c r="G2649" i="4"/>
  <c r="F2649" i="4"/>
  <c r="O2648" i="4"/>
  <c r="N2648" i="4"/>
  <c r="K2648" i="4"/>
  <c r="H2648" i="4"/>
  <c r="G2648" i="4"/>
  <c r="F2648" i="4"/>
  <c r="O2647" i="4"/>
  <c r="N2647" i="4"/>
  <c r="K2647" i="4"/>
  <c r="H2647" i="4"/>
  <c r="G2647" i="4"/>
  <c r="F2647" i="4"/>
  <c r="O2646" i="4"/>
  <c r="N2646" i="4"/>
  <c r="K2646" i="4"/>
  <c r="H2646" i="4"/>
  <c r="G2646" i="4"/>
  <c r="F2646" i="4"/>
  <c r="O2645" i="4"/>
  <c r="N2645" i="4"/>
  <c r="K2645" i="4"/>
  <c r="H2645" i="4"/>
  <c r="G2645" i="4"/>
  <c r="F2645" i="4"/>
  <c r="O2644" i="4"/>
  <c r="N2644" i="4"/>
  <c r="K2644" i="4"/>
  <c r="H2644" i="4"/>
  <c r="G2644" i="4"/>
  <c r="F2644" i="4"/>
  <c r="O2643" i="4"/>
  <c r="N2643" i="4"/>
  <c r="K2643" i="4"/>
  <c r="H2643" i="4"/>
  <c r="G2643" i="4"/>
  <c r="F2643" i="4"/>
  <c r="O2642" i="4"/>
  <c r="N2642" i="4"/>
  <c r="K2642" i="4"/>
  <c r="H2642" i="4"/>
  <c r="G2642" i="4"/>
  <c r="F2642" i="4"/>
  <c r="O2641" i="4"/>
  <c r="N2641" i="4"/>
  <c r="K2641" i="4"/>
  <c r="H2641" i="4"/>
  <c r="G2641" i="4"/>
  <c r="F2641" i="4"/>
  <c r="O2640" i="4"/>
  <c r="N2640" i="4"/>
  <c r="K2640" i="4"/>
  <c r="H2640" i="4"/>
  <c r="G2640" i="4"/>
  <c r="F2640" i="4"/>
  <c r="O2639" i="4"/>
  <c r="N2639" i="4"/>
  <c r="K2639" i="4"/>
  <c r="H2639" i="4"/>
  <c r="G2639" i="4"/>
  <c r="F2639" i="4"/>
  <c r="O2638" i="4"/>
  <c r="N2638" i="4"/>
  <c r="K2638" i="4"/>
  <c r="H2638" i="4"/>
  <c r="G2638" i="4"/>
  <c r="F2638" i="4"/>
  <c r="O2637" i="4"/>
  <c r="N2637" i="4"/>
  <c r="K2637" i="4"/>
  <c r="H2637" i="4"/>
  <c r="G2637" i="4"/>
  <c r="F2637" i="4"/>
  <c r="O2636" i="4"/>
  <c r="N2636" i="4"/>
  <c r="K2636" i="4"/>
  <c r="H2636" i="4"/>
  <c r="G2636" i="4"/>
  <c r="F2636" i="4"/>
  <c r="O2635" i="4"/>
  <c r="N2635" i="4"/>
  <c r="K2635" i="4"/>
  <c r="H2635" i="4"/>
  <c r="G2635" i="4"/>
  <c r="F2635" i="4"/>
  <c r="O2634" i="4"/>
  <c r="N2634" i="4"/>
  <c r="K2634" i="4"/>
  <c r="H2634" i="4"/>
  <c r="G2634" i="4"/>
  <c r="F2634" i="4"/>
  <c r="O2633" i="4"/>
  <c r="N2633" i="4"/>
  <c r="K2633" i="4"/>
  <c r="H2633" i="4"/>
  <c r="G2633" i="4"/>
  <c r="F2633" i="4"/>
  <c r="O2632" i="4"/>
  <c r="N2632" i="4"/>
  <c r="K2632" i="4"/>
  <c r="H2632" i="4"/>
  <c r="G2632" i="4"/>
  <c r="F2632" i="4"/>
  <c r="O2631" i="4"/>
  <c r="N2631" i="4"/>
  <c r="K2631" i="4"/>
  <c r="H2631" i="4"/>
  <c r="G2631" i="4"/>
  <c r="F2631" i="4"/>
  <c r="O2630" i="4"/>
  <c r="N2630" i="4"/>
  <c r="K2630" i="4"/>
  <c r="H2630" i="4"/>
  <c r="G2630" i="4"/>
  <c r="F2630" i="4"/>
  <c r="O2629" i="4"/>
  <c r="N2629" i="4"/>
  <c r="K2629" i="4"/>
  <c r="H2629" i="4"/>
  <c r="G2629" i="4"/>
  <c r="F2629" i="4"/>
  <c r="O2628" i="4"/>
  <c r="N2628" i="4"/>
  <c r="K2628" i="4"/>
  <c r="H2628" i="4"/>
  <c r="G2628" i="4"/>
  <c r="F2628" i="4"/>
  <c r="O2627" i="4"/>
  <c r="N2627" i="4"/>
  <c r="K2627" i="4"/>
  <c r="H2627" i="4"/>
  <c r="G2627" i="4"/>
  <c r="F2627" i="4"/>
  <c r="O2626" i="4"/>
  <c r="N2626" i="4"/>
  <c r="K2626" i="4"/>
  <c r="H2626" i="4"/>
  <c r="G2626" i="4"/>
  <c r="F2626" i="4"/>
  <c r="O2625" i="4"/>
  <c r="N2625" i="4"/>
  <c r="K2625" i="4"/>
  <c r="H2625" i="4"/>
  <c r="G2625" i="4"/>
  <c r="F2625" i="4"/>
  <c r="O2624" i="4"/>
  <c r="N2624" i="4"/>
  <c r="K2624" i="4"/>
  <c r="H2624" i="4"/>
  <c r="G2624" i="4"/>
  <c r="F2624" i="4"/>
  <c r="O2623" i="4"/>
  <c r="N2623" i="4"/>
  <c r="K2623" i="4"/>
  <c r="H2623" i="4"/>
  <c r="G2623" i="4"/>
  <c r="F2623" i="4"/>
  <c r="O2622" i="4"/>
  <c r="N2622" i="4"/>
  <c r="K2622" i="4"/>
  <c r="H2622" i="4"/>
  <c r="G2622" i="4"/>
  <c r="F2622" i="4"/>
  <c r="O2621" i="4"/>
  <c r="N2621" i="4"/>
  <c r="K2621" i="4"/>
  <c r="H2621" i="4"/>
  <c r="G2621" i="4"/>
  <c r="F2621" i="4"/>
  <c r="O2620" i="4"/>
  <c r="N2620" i="4"/>
  <c r="K2620" i="4"/>
  <c r="H2620" i="4"/>
  <c r="G2620" i="4"/>
  <c r="F2620" i="4"/>
  <c r="O2619" i="4"/>
  <c r="N2619" i="4"/>
  <c r="K2619" i="4"/>
  <c r="H2619" i="4"/>
  <c r="G2619" i="4"/>
  <c r="F2619" i="4"/>
  <c r="O2618" i="4"/>
  <c r="N2618" i="4"/>
  <c r="K2618" i="4"/>
  <c r="H2618" i="4"/>
  <c r="G2618" i="4"/>
  <c r="F2618" i="4"/>
  <c r="O2617" i="4"/>
  <c r="N2617" i="4"/>
  <c r="K2617" i="4"/>
  <c r="H2617" i="4"/>
  <c r="G2617" i="4"/>
  <c r="F2617" i="4"/>
  <c r="O2616" i="4"/>
  <c r="N2616" i="4"/>
  <c r="K2616" i="4"/>
  <c r="H2616" i="4"/>
  <c r="G2616" i="4"/>
  <c r="F2616" i="4"/>
  <c r="O2615" i="4"/>
  <c r="N2615" i="4"/>
  <c r="K2615" i="4"/>
  <c r="H2615" i="4"/>
  <c r="G2615" i="4"/>
  <c r="F2615" i="4"/>
  <c r="O2614" i="4"/>
  <c r="N2614" i="4"/>
  <c r="K2614" i="4"/>
  <c r="H2614" i="4"/>
  <c r="G2614" i="4"/>
  <c r="F2614" i="4"/>
  <c r="O2613" i="4"/>
  <c r="N2613" i="4"/>
  <c r="K2613" i="4"/>
  <c r="H2613" i="4"/>
  <c r="G2613" i="4"/>
  <c r="F2613" i="4"/>
  <c r="O2612" i="4"/>
  <c r="N2612" i="4"/>
  <c r="K2612" i="4"/>
  <c r="H2612" i="4"/>
  <c r="G2612" i="4"/>
  <c r="F2612" i="4"/>
  <c r="O2611" i="4"/>
  <c r="N2611" i="4"/>
  <c r="K2611" i="4"/>
  <c r="H2611" i="4"/>
  <c r="G2611" i="4"/>
  <c r="F2611" i="4"/>
  <c r="O2610" i="4"/>
  <c r="N2610" i="4"/>
  <c r="K2610" i="4"/>
  <c r="H2610" i="4"/>
  <c r="G2610" i="4"/>
  <c r="F2610" i="4"/>
  <c r="O2609" i="4"/>
  <c r="N2609" i="4"/>
  <c r="K2609" i="4"/>
  <c r="H2609" i="4"/>
  <c r="G2609" i="4"/>
  <c r="F2609" i="4"/>
  <c r="O2608" i="4"/>
  <c r="N2608" i="4"/>
  <c r="K2608" i="4"/>
  <c r="H2608" i="4"/>
  <c r="G2608" i="4"/>
  <c r="F2608" i="4"/>
  <c r="O2607" i="4"/>
  <c r="N2607" i="4"/>
  <c r="K2607" i="4"/>
  <c r="H2607" i="4"/>
  <c r="G2607" i="4"/>
  <c r="F2607" i="4"/>
  <c r="O2606" i="4"/>
  <c r="N2606" i="4"/>
  <c r="K2606" i="4"/>
  <c r="H2606" i="4"/>
  <c r="G2606" i="4"/>
  <c r="F2606" i="4"/>
  <c r="O2605" i="4"/>
  <c r="N2605" i="4"/>
  <c r="K2605" i="4"/>
  <c r="H2605" i="4"/>
  <c r="G2605" i="4"/>
  <c r="F2605" i="4"/>
  <c r="O2604" i="4"/>
  <c r="N2604" i="4"/>
  <c r="K2604" i="4"/>
  <c r="H2604" i="4"/>
  <c r="G2604" i="4"/>
  <c r="F2604" i="4"/>
  <c r="O2603" i="4"/>
  <c r="N2603" i="4"/>
  <c r="K2603" i="4"/>
  <c r="H2603" i="4"/>
  <c r="G2603" i="4"/>
  <c r="F2603" i="4"/>
  <c r="O2602" i="4"/>
  <c r="N2602" i="4"/>
  <c r="K2602" i="4"/>
  <c r="H2602" i="4"/>
  <c r="G2602" i="4"/>
  <c r="F2602" i="4"/>
  <c r="O2601" i="4"/>
  <c r="N2601" i="4"/>
  <c r="K2601" i="4"/>
  <c r="H2601" i="4"/>
  <c r="G2601" i="4"/>
  <c r="F2601" i="4"/>
  <c r="O2600" i="4"/>
  <c r="N2600" i="4"/>
  <c r="K2600" i="4"/>
  <c r="H2600" i="4"/>
  <c r="G2600" i="4"/>
  <c r="F2600" i="4"/>
  <c r="O2599" i="4"/>
  <c r="N2599" i="4"/>
  <c r="K2599" i="4"/>
  <c r="H2599" i="4"/>
  <c r="G2599" i="4"/>
  <c r="F2599" i="4"/>
  <c r="O2598" i="4"/>
  <c r="N2598" i="4"/>
  <c r="K2598" i="4"/>
  <c r="H2598" i="4"/>
  <c r="G2598" i="4"/>
  <c r="F2598" i="4"/>
  <c r="O2597" i="4"/>
  <c r="N2597" i="4"/>
  <c r="K2597" i="4"/>
  <c r="H2597" i="4"/>
  <c r="G2597" i="4"/>
  <c r="F2597" i="4"/>
  <c r="O2596" i="4"/>
  <c r="N2596" i="4"/>
  <c r="K2596" i="4"/>
  <c r="H2596" i="4"/>
  <c r="G2596" i="4"/>
  <c r="F2596" i="4"/>
  <c r="O2595" i="4"/>
  <c r="N2595" i="4"/>
  <c r="K2595" i="4"/>
  <c r="H2595" i="4"/>
  <c r="G2595" i="4"/>
  <c r="F2595" i="4"/>
  <c r="O2594" i="4"/>
  <c r="N2594" i="4"/>
  <c r="K2594" i="4"/>
  <c r="H2594" i="4"/>
  <c r="G2594" i="4"/>
  <c r="F2594" i="4"/>
  <c r="O2593" i="4"/>
  <c r="N2593" i="4"/>
  <c r="K2593" i="4"/>
  <c r="H2593" i="4"/>
  <c r="G2593" i="4"/>
  <c r="F2593" i="4"/>
  <c r="O2592" i="4"/>
  <c r="N2592" i="4"/>
  <c r="K2592" i="4"/>
  <c r="H2592" i="4"/>
  <c r="G2592" i="4"/>
  <c r="F2592" i="4"/>
  <c r="O2591" i="4"/>
  <c r="N2591" i="4"/>
  <c r="K2591" i="4"/>
  <c r="H2591" i="4"/>
  <c r="G2591" i="4"/>
  <c r="F2591" i="4"/>
  <c r="O2590" i="4"/>
  <c r="N2590" i="4"/>
  <c r="K2590" i="4"/>
  <c r="H2590" i="4"/>
  <c r="G2590" i="4"/>
  <c r="F2590" i="4"/>
  <c r="O2589" i="4"/>
  <c r="N2589" i="4"/>
  <c r="K2589" i="4"/>
  <c r="H2589" i="4"/>
  <c r="G2589" i="4"/>
  <c r="F2589" i="4"/>
  <c r="O2588" i="4"/>
  <c r="N2588" i="4"/>
  <c r="K2588" i="4"/>
  <c r="H2588" i="4"/>
  <c r="G2588" i="4"/>
  <c r="F2588" i="4"/>
  <c r="O2587" i="4"/>
  <c r="N2587" i="4"/>
  <c r="K2587" i="4"/>
  <c r="H2587" i="4"/>
  <c r="G2587" i="4"/>
  <c r="F2587" i="4"/>
  <c r="O2586" i="4"/>
  <c r="N2586" i="4"/>
  <c r="K2586" i="4"/>
  <c r="H2586" i="4"/>
  <c r="G2586" i="4"/>
  <c r="F2586" i="4"/>
  <c r="O2585" i="4"/>
  <c r="N2585" i="4"/>
  <c r="K2585" i="4"/>
  <c r="H2585" i="4"/>
  <c r="G2585" i="4"/>
  <c r="F2585" i="4"/>
  <c r="O2584" i="4"/>
  <c r="N2584" i="4"/>
  <c r="K2584" i="4"/>
  <c r="H2584" i="4"/>
  <c r="G2584" i="4"/>
  <c r="F2584" i="4"/>
  <c r="O2583" i="4"/>
  <c r="N2583" i="4"/>
  <c r="K2583" i="4"/>
  <c r="H2583" i="4"/>
  <c r="G2583" i="4"/>
  <c r="F2583" i="4"/>
  <c r="O2582" i="4"/>
  <c r="N2582" i="4"/>
  <c r="K2582" i="4"/>
  <c r="H2582" i="4"/>
  <c r="G2582" i="4"/>
  <c r="F2582" i="4"/>
  <c r="O2581" i="4"/>
  <c r="N2581" i="4"/>
  <c r="K2581" i="4"/>
  <c r="H2581" i="4"/>
  <c r="G2581" i="4"/>
  <c r="F2581" i="4"/>
  <c r="O2580" i="4"/>
  <c r="N2580" i="4"/>
  <c r="K2580" i="4"/>
  <c r="H2580" i="4"/>
  <c r="G2580" i="4"/>
  <c r="F2580" i="4"/>
  <c r="O2579" i="4"/>
  <c r="N2579" i="4"/>
  <c r="K2579" i="4"/>
  <c r="H2579" i="4"/>
  <c r="G2579" i="4"/>
  <c r="F2579" i="4"/>
  <c r="O2578" i="4"/>
  <c r="N2578" i="4"/>
  <c r="K2578" i="4"/>
  <c r="H2578" i="4"/>
  <c r="G2578" i="4"/>
  <c r="F2578" i="4"/>
  <c r="O2577" i="4"/>
  <c r="N2577" i="4"/>
  <c r="K2577" i="4"/>
  <c r="H2577" i="4"/>
  <c r="G2577" i="4"/>
  <c r="F2577" i="4"/>
  <c r="O2576" i="4"/>
  <c r="N2576" i="4"/>
  <c r="K2576" i="4"/>
  <c r="H2576" i="4"/>
  <c r="G2576" i="4"/>
  <c r="F2576" i="4"/>
  <c r="O2575" i="4"/>
  <c r="N2575" i="4"/>
  <c r="K2575" i="4"/>
  <c r="H2575" i="4"/>
  <c r="G2575" i="4"/>
  <c r="F2575" i="4"/>
  <c r="O2574" i="4"/>
  <c r="N2574" i="4"/>
  <c r="K2574" i="4"/>
  <c r="H2574" i="4"/>
  <c r="G2574" i="4"/>
  <c r="F2574" i="4"/>
  <c r="O2573" i="4"/>
  <c r="N2573" i="4"/>
  <c r="K2573" i="4"/>
  <c r="H2573" i="4"/>
  <c r="G2573" i="4"/>
  <c r="F2573" i="4"/>
  <c r="O2572" i="4"/>
  <c r="N2572" i="4"/>
  <c r="K2572" i="4"/>
  <c r="H2572" i="4"/>
  <c r="G2572" i="4"/>
  <c r="F2572" i="4"/>
  <c r="O2571" i="4"/>
  <c r="N2571" i="4"/>
  <c r="K2571" i="4"/>
  <c r="H2571" i="4"/>
  <c r="G2571" i="4"/>
  <c r="F2571" i="4"/>
  <c r="O2570" i="4"/>
  <c r="N2570" i="4"/>
  <c r="K2570" i="4"/>
  <c r="H2570" i="4"/>
  <c r="G2570" i="4"/>
  <c r="F2570" i="4"/>
  <c r="O2569" i="4"/>
  <c r="N2569" i="4"/>
  <c r="K2569" i="4"/>
  <c r="H2569" i="4"/>
  <c r="G2569" i="4"/>
  <c r="F2569" i="4"/>
  <c r="O2568" i="4"/>
  <c r="N2568" i="4"/>
  <c r="K2568" i="4"/>
  <c r="H2568" i="4"/>
  <c r="G2568" i="4"/>
  <c r="F2568" i="4"/>
  <c r="O2567" i="4"/>
  <c r="N2567" i="4"/>
  <c r="K2567" i="4"/>
  <c r="H2567" i="4"/>
  <c r="G2567" i="4"/>
  <c r="F2567" i="4"/>
  <c r="O2566" i="4"/>
  <c r="N2566" i="4"/>
  <c r="K2566" i="4"/>
  <c r="H2566" i="4"/>
  <c r="G2566" i="4"/>
  <c r="F2566" i="4"/>
  <c r="O2565" i="4"/>
  <c r="N2565" i="4"/>
  <c r="K2565" i="4"/>
  <c r="H2565" i="4"/>
  <c r="G2565" i="4"/>
  <c r="F2565" i="4"/>
  <c r="O2564" i="4"/>
  <c r="N2564" i="4"/>
  <c r="K2564" i="4"/>
  <c r="H2564" i="4"/>
  <c r="G2564" i="4"/>
  <c r="F2564" i="4"/>
  <c r="O2563" i="4"/>
  <c r="N2563" i="4"/>
  <c r="K2563" i="4"/>
  <c r="H2563" i="4"/>
  <c r="G2563" i="4"/>
  <c r="F2563" i="4"/>
  <c r="O2562" i="4"/>
  <c r="N2562" i="4"/>
  <c r="K2562" i="4"/>
  <c r="H2562" i="4"/>
  <c r="G2562" i="4"/>
  <c r="F2562" i="4"/>
  <c r="O2561" i="4"/>
  <c r="N2561" i="4"/>
  <c r="K2561" i="4"/>
  <c r="H2561" i="4"/>
  <c r="G2561" i="4"/>
  <c r="F2561" i="4"/>
  <c r="O2560" i="4"/>
  <c r="N2560" i="4"/>
  <c r="K2560" i="4"/>
  <c r="H2560" i="4"/>
  <c r="G2560" i="4"/>
  <c r="F2560" i="4"/>
  <c r="O2559" i="4"/>
  <c r="N2559" i="4"/>
  <c r="K2559" i="4"/>
  <c r="H2559" i="4"/>
  <c r="G2559" i="4"/>
  <c r="F2559" i="4"/>
  <c r="O2558" i="4"/>
  <c r="N2558" i="4"/>
  <c r="K2558" i="4"/>
  <c r="H2558" i="4"/>
  <c r="G2558" i="4"/>
  <c r="F2558" i="4"/>
  <c r="O2557" i="4"/>
  <c r="N2557" i="4"/>
  <c r="K2557" i="4"/>
  <c r="H2557" i="4"/>
  <c r="G2557" i="4"/>
  <c r="F2557" i="4"/>
  <c r="O2556" i="4"/>
  <c r="N2556" i="4"/>
  <c r="K2556" i="4"/>
  <c r="H2556" i="4"/>
  <c r="G2556" i="4"/>
  <c r="F2556" i="4"/>
  <c r="O2555" i="4"/>
  <c r="N2555" i="4"/>
  <c r="K2555" i="4"/>
  <c r="H2555" i="4"/>
  <c r="G2555" i="4"/>
  <c r="F2555" i="4"/>
  <c r="O2554" i="4"/>
  <c r="N2554" i="4"/>
  <c r="K2554" i="4"/>
  <c r="H2554" i="4"/>
  <c r="G2554" i="4"/>
  <c r="F2554" i="4"/>
  <c r="O2553" i="4"/>
  <c r="N2553" i="4"/>
  <c r="K2553" i="4"/>
  <c r="H2553" i="4"/>
  <c r="G2553" i="4"/>
  <c r="F2553" i="4"/>
  <c r="O2552" i="4"/>
  <c r="N2552" i="4"/>
  <c r="K2552" i="4"/>
  <c r="H2552" i="4"/>
  <c r="G2552" i="4"/>
  <c r="F2552" i="4"/>
  <c r="O2551" i="4"/>
  <c r="N2551" i="4"/>
  <c r="K2551" i="4"/>
  <c r="H2551" i="4"/>
  <c r="G2551" i="4"/>
  <c r="F2551" i="4"/>
  <c r="O2550" i="4"/>
  <c r="N2550" i="4"/>
  <c r="K2550" i="4"/>
  <c r="H2550" i="4"/>
  <c r="G2550" i="4"/>
  <c r="F2550" i="4"/>
  <c r="O2549" i="4"/>
  <c r="N2549" i="4"/>
  <c r="K2549" i="4"/>
  <c r="H2549" i="4"/>
  <c r="G2549" i="4"/>
  <c r="F2549" i="4"/>
  <c r="O2548" i="4"/>
  <c r="N2548" i="4"/>
  <c r="K2548" i="4"/>
  <c r="H2548" i="4"/>
  <c r="G2548" i="4"/>
  <c r="F2548" i="4"/>
  <c r="O2547" i="4"/>
  <c r="N2547" i="4"/>
  <c r="K2547" i="4"/>
  <c r="H2547" i="4"/>
  <c r="G2547" i="4"/>
  <c r="F2547" i="4"/>
  <c r="O2546" i="4"/>
  <c r="N2546" i="4"/>
  <c r="K2546" i="4"/>
  <c r="H2546" i="4"/>
  <c r="G2546" i="4"/>
  <c r="F2546" i="4"/>
  <c r="O2544" i="4"/>
  <c r="N2544" i="4"/>
  <c r="K2544" i="4"/>
  <c r="H2544" i="4"/>
  <c r="G2544" i="4"/>
  <c r="F2544" i="4"/>
  <c r="O2543" i="4"/>
  <c r="N2543" i="4"/>
  <c r="K2543" i="4"/>
  <c r="H2543" i="4"/>
  <c r="G2543" i="4"/>
  <c r="F2543" i="4"/>
  <c r="O2542" i="4"/>
  <c r="N2542" i="4"/>
  <c r="K2542" i="4"/>
  <c r="H2542" i="4"/>
  <c r="G2542" i="4"/>
  <c r="F2542" i="4"/>
  <c r="O2541" i="4"/>
  <c r="N2541" i="4"/>
  <c r="K2541" i="4"/>
  <c r="H2541" i="4"/>
  <c r="G2541" i="4"/>
  <c r="F2541" i="4"/>
  <c r="O2540" i="4"/>
  <c r="N2540" i="4"/>
  <c r="K2540" i="4"/>
  <c r="H2540" i="4"/>
  <c r="G2540" i="4"/>
  <c r="F2540" i="4"/>
  <c r="O2539" i="4"/>
  <c r="N2539" i="4"/>
  <c r="K2539" i="4"/>
  <c r="H2539" i="4"/>
  <c r="G2539" i="4"/>
  <c r="F2539" i="4"/>
  <c r="O2538" i="4"/>
  <c r="N2538" i="4"/>
  <c r="K2538" i="4"/>
  <c r="H2538" i="4"/>
  <c r="G2538" i="4"/>
  <c r="F2538" i="4"/>
  <c r="O2537" i="4"/>
  <c r="N2537" i="4"/>
  <c r="K2537" i="4"/>
  <c r="H2537" i="4"/>
  <c r="G2537" i="4"/>
  <c r="F2537" i="4"/>
  <c r="O2536" i="4"/>
  <c r="N2536" i="4"/>
  <c r="K2536" i="4"/>
  <c r="H2536" i="4"/>
  <c r="G2536" i="4"/>
  <c r="F2536" i="4"/>
  <c r="O2535" i="4"/>
  <c r="N2535" i="4"/>
  <c r="K2535" i="4"/>
  <c r="H2535" i="4"/>
  <c r="G2535" i="4"/>
  <c r="F2535" i="4"/>
  <c r="O2534" i="4"/>
  <c r="N2534" i="4"/>
  <c r="K2534" i="4"/>
  <c r="H2534" i="4"/>
  <c r="G2534" i="4"/>
  <c r="F2534" i="4"/>
  <c r="O2533" i="4"/>
  <c r="N2533" i="4"/>
  <c r="K2533" i="4"/>
  <c r="H2533" i="4"/>
  <c r="G2533" i="4"/>
  <c r="F2533" i="4"/>
  <c r="O2532" i="4"/>
  <c r="N2532" i="4"/>
  <c r="K2532" i="4"/>
  <c r="H2532" i="4"/>
  <c r="G2532" i="4"/>
  <c r="F2532" i="4"/>
  <c r="O2531" i="4"/>
  <c r="N2531" i="4"/>
  <c r="K2531" i="4"/>
  <c r="H2531" i="4"/>
  <c r="G2531" i="4"/>
  <c r="F2531" i="4"/>
  <c r="O2530" i="4"/>
  <c r="N2530" i="4"/>
  <c r="K2530" i="4"/>
  <c r="H2530" i="4"/>
  <c r="G2530" i="4"/>
  <c r="F2530" i="4"/>
  <c r="O2529" i="4"/>
  <c r="N2529" i="4"/>
  <c r="K2529" i="4"/>
  <c r="H2529" i="4"/>
  <c r="G2529" i="4"/>
  <c r="F2529" i="4"/>
  <c r="O2528" i="4"/>
  <c r="N2528" i="4"/>
  <c r="K2528" i="4"/>
  <c r="H2528" i="4"/>
  <c r="G2528" i="4"/>
  <c r="F2528" i="4"/>
  <c r="O2527" i="4"/>
  <c r="N2527" i="4"/>
  <c r="K2527" i="4"/>
  <c r="H2527" i="4"/>
  <c r="G2527" i="4"/>
  <c r="F2527" i="4"/>
  <c r="O2526" i="4"/>
  <c r="N2526" i="4"/>
  <c r="K2526" i="4"/>
  <c r="H2526" i="4"/>
  <c r="G2526" i="4"/>
  <c r="F2526" i="4"/>
  <c r="O2525" i="4"/>
  <c r="N2525" i="4"/>
  <c r="K2525" i="4"/>
  <c r="H2525" i="4"/>
  <c r="G2525" i="4"/>
  <c r="F2525" i="4"/>
  <c r="O2524" i="4"/>
  <c r="N2524" i="4"/>
  <c r="K2524" i="4"/>
  <c r="H2524" i="4"/>
  <c r="G2524" i="4"/>
  <c r="F2524" i="4"/>
  <c r="O2523" i="4"/>
  <c r="N2523" i="4"/>
  <c r="K2523" i="4"/>
  <c r="H2523" i="4"/>
  <c r="G2523" i="4"/>
  <c r="F2523" i="4"/>
  <c r="O2522" i="4"/>
  <c r="N2522" i="4"/>
  <c r="K2522" i="4"/>
  <c r="H2522" i="4"/>
  <c r="G2522" i="4"/>
  <c r="F2522" i="4"/>
  <c r="O2521" i="4"/>
  <c r="N2521" i="4"/>
  <c r="K2521" i="4"/>
  <c r="H2521" i="4"/>
  <c r="G2521" i="4"/>
  <c r="F2521" i="4"/>
  <c r="O2520" i="4"/>
  <c r="N2520" i="4"/>
  <c r="K2520" i="4"/>
  <c r="H2520" i="4"/>
  <c r="G2520" i="4"/>
  <c r="F2520" i="4"/>
  <c r="O2519" i="4"/>
  <c r="N2519" i="4"/>
  <c r="K2519" i="4"/>
  <c r="H2519" i="4"/>
  <c r="G2519" i="4"/>
  <c r="F2519" i="4"/>
  <c r="O2518" i="4"/>
  <c r="N2518" i="4"/>
  <c r="K2518" i="4"/>
  <c r="H2518" i="4"/>
  <c r="G2518" i="4"/>
  <c r="F2518" i="4"/>
  <c r="O2517" i="4"/>
  <c r="N2517" i="4"/>
  <c r="K2517" i="4"/>
  <c r="H2517" i="4"/>
  <c r="G2517" i="4"/>
  <c r="F2517" i="4"/>
  <c r="O2516" i="4"/>
  <c r="N2516" i="4"/>
  <c r="K2516" i="4"/>
  <c r="H2516" i="4"/>
  <c r="G2516" i="4"/>
  <c r="F2516" i="4"/>
  <c r="O2515" i="4"/>
  <c r="N2515" i="4"/>
  <c r="K2515" i="4"/>
  <c r="H2515" i="4"/>
  <c r="G2515" i="4"/>
  <c r="F2515" i="4"/>
  <c r="O2514" i="4"/>
  <c r="N2514" i="4"/>
  <c r="K2514" i="4"/>
  <c r="H2514" i="4"/>
  <c r="G2514" i="4"/>
  <c r="F2514" i="4"/>
  <c r="O2513" i="4"/>
  <c r="N2513" i="4"/>
  <c r="K2513" i="4"/>
  <c r="H2513" i="4"/>
  <c r="G2513" i="4"/>
  <c r="F2513" i="4"/>
  <c r="O2512" i="4"/>
  <c r="N2512" i="4"/>
  <c r="K2512" i="4"/>
  <c r="H2512" i="4"/>
  <c r="G2512" i="4"/>
  <c r="F2512" i="4"/>
  <c r="O2511" i="4"/>
  <c r="N2511" i="4"/>
  <c r="K2511" i="4"/>
  <c r="H2511" i="4"/>
  <c r="G2511" i="4"/>
  <c r="F2511" i="4"/>
  <c r="O2510" i="4"/>
  <c r="N2510" i="4"/>
  <c r="K2510" i="4"/>
  <c r="H2510" i="4"/>
  <c r="G2510" i="4"/>
  <c r="F2510" i="4"/>
  <c r="O2509" i="4"/>
  <c r="N2509" i="4"/>
  <c r="K2509" i="4"/>
  <c r="H2509" i="4"/>
  <c r="G2509" i="4"/>
  <c r="F2509" i="4"/>
  <c r="O2508" i="4"/>
  <c r="N2508" i="4"/>
  <c r="K2508" i="4"/>
  <c r="H2508" i="4"/>
  <c r="G2508" i="4"/>
  <c r="F2508" i="4"/>
  <c r="O2507" i="4"/>
  <c r="N2507" i="4"/>
  <c r="K2507" i="4"/>
  <c r="H2507" i="4"/>
  <c r="G2507" i="4"/>
  <c r="F2507" i="4"/>
  <c r="O2506" i="4"/>
  <c r="N2506" i="4"/>
  <c r="K2506" i="4"/>
  <c r="H2506" i="4"/>
  <c r="G2506" i="4"/>
  <c r="F2506" i="4"/>
  <c r="O2505" i="4"/>
  <c r="N2505" i="4"/>
  <c r="K2505" i="4"/>
  <c r="H2505" i="4"/>
  <c r="G2505" i="4"/>
  <c r="F2505" i="4"/>
  <c r="O2504" i="4"/>
  <c r="N2504" i="4"/>
  <c r="K2504" i="4"/>
  <c r="H2504" i="4"/>
  <c r="G2504" i="4"/>
  <c r="F2504" i="4"/>
  <c r="O2503" i="4"/>
  <c r="N2503" i="4"/>
  <c r="K2503" i="4"/>
  <c r="H2503" i="4"/>
  <c r="G2503" i="4"/>
  <c r="F2503" i="4"/>
  <c r="O2502" i="4"/>
  <c r="N2502" i="4"/>
  <c r="K2502" i="4"/>
  <c r="H2502" i="4"/>
  <c r="G2502" i="4"/>
  <c r="F2502" i="4"/>
  <c r="O2501" i="4"/>
  <c r="N2501" i="4"/>
  <c r="K2501" i="4"/>
  <c r="H2501" i="4"/>
  <c r="G2501" i="4"/>
  <c r="F2501" i="4"/>
  <c r="O2500" i="4"/>
  <c r="N2500" i="4"/>
  <c r="K2500" i="4"/>
  <c r="H2500" i="4"/>
  <c r="G2500" i="4"/>
  <c r="F2500" i="4"/>
  <c r="O2499" i="4"/>
  <c r="N2499" i="4"/>
  <c r="K2499" i="4"/>
  <c r="H2499" i="4"/>
  <c r="G2499" i="4"/>
  <c r="F2499" i="4"/>
  <c r="O2498" i="4"/>
  <c r="N2498" i="4"/>
  <c r="K2498" i="4"/>
  <c r="H2498" i="4"/>
  <c r="G2498" i="4"/>
  <c r="F2498" i="4"/>
  <c r="O2497" i="4"/>
  <c r="N2497" i="4"/>
  <c r="K2497" i="4"/>
  <c r="H2497" i="4"/>
  <c r="G2497" i="4"/>
  <c r="F2497" i="4"/>
  <c r="O2496" i="4"/>
  <c r="N2496" i="4"/>
  <c r="K2496" i="4"/>
  <c r="H2496" i="4"/>
  <c r="G2496" i="4"/>
  <c r="F2496" i="4"/>
  <c r="O2495" i="4"/>
  <c r="N2495" i="4"/>
  <c r="K2495" i="4"/>
  <c r="H2495" i="4"/>
  <c r="G2495" i="4"/>
  <c r="F2495" i="4"/>
  <c r="O2494" i="4"/>
  <c r="N2494" i="4"/>
  <c r="K2494" i="4"/>
  <c r="H2494" i="4"/>
  <c r="G2494" i="4"/>
  <c r="F2494" i="4"/>
  <c r="O2493" i="4"/>
  <c r="N2493" i="4"/>
  <c r="K2493" i="4"/>
  <c r="H2493" i="4"/>
  <c r="G2493" i="4"/>
  <c r="F2493" i="4"/>
  <c r="O2492" i="4"/>
  <c r="N2492" i="4"/>
  <c r="K2492" i="4"/>
  <c r="H2492" i="4"/>
  <c r="G2492" i="4"/>
  <c r="F2492" i="4"/>
  <c r="O2491" i="4"/>
  <c r="N2491" i="4"/>
  <c r="K2491" i="4"/>
  <c r="H2491" i="4"/>
  <c r="G2491" i="4"/>
  <c r="F2491" i="4"/>
  <c r="O2490" i="4"/>
  <c r="N2490" i="4"/>
  <c r="K2490" i="4"/>
  <c r="H2490" i="4"/>
  <c r="G2490" i="4"/>
  <c r="F2490" i="4"/>
  <c r="O2489" i="4"/>
  <c r="N2489" i="4"/>
  <c r="K2489" i="4"/>
  <c r="H2489" i="4"/>
  <c r="G2489" i="4"/>
  <c r="F2489" i="4"/>
  <c r="O2488" i="4"/>
  <c r="N2488" i="4"/>
  <c r="K2488" i="4"/>
  <c r="H2488" i="4"/>
  <c r="G2488" i="4"/>
  <c r="F2488" i="4"/>
  <c r="O2487" i="4"/>
  <c r="N2487" i="4"/>
  <c r="K2487" i="4"/>
  <c r="H2487" i="4"/>
  <c r="G2487" i="4"/>
  <c r="F2487" i="4"/>
  <c r="O2486" i="4"/>
  <c r="N2486" i="4"/>
  <c r="K2486" i="4"/>
  <c r="H2486" i="4"/>
  <c r="G2486" i="4"/>
  <c r="F2486" i="4"/>
  <c r="O2485" i="4"/>
  <c r="N2485" i="4"/>
  <c r="K2485" i="4"/>
  <c r="H2485" i="4"/>
  <c r="G2485" i="4"/>
  <c r="F2485" i="4"/>
  <c r="O2484" i="4"/>
  <c r="N2484" i="4"/>
  <c r="K2484" i="4"/>
  <c r="H2484" i="4"/>
  <c r="G2484" i="4"/>
  <c r="F2484" i="4"/>
  <c r="O2483" i="4"/>
  <c r="N2483" i="4"/>
  <c r="K2483" i="4"/>
  <c r="H2483" i="4"/>
  <c r="G2483" i="4"/>
  <c r="F2483" i="4"/>
  <c r="O2482" i="4"/>
  <c r="N2482" i="4"/>
  <c r="K2482" i="4"/>
  <c r="H2482" i="4"/>
  <c r="G2482" i="4"/>
  <c r="F2482" i="4"/>
  <c r="O2481" i="4"/>
  <c r="N2481" i="4"/>
  <c r="K2481" i="4"/>
  <c r="H2481" i="4"/>
  <c r="G2481" i="4"/>
  <c r="F2481" i="4"/>
  <c r="O2480" i="4"/>
  <c r="N2480" i="4"/>
  <c r="K2480" i="4"/>
  <c r="H2480" i="4"/>
  <c r="G2480" i="4"/>
  <c r="F2480" i="4"/>
  <c r="O2479" i="4"/>
  <c r="N2479" i="4"/>
  <c r="K2479" i="4"/>
  <c r="H2479" i="4"/>
  <c r="G2479" i="4"/>
  <c r="F2479" i="4"/>
  <c r="O2478" i="4"/>
  <c r="N2478" i="4"/>
  <c r="K2478" i="4"/>
  <c r="H2478" i="4"/>
  <c r="G2478" i="4"/>
  <c r="F2478" i="4"/>
  <c r="O2477" i="4"/>
  <c r="N2477" i="4"/>
  <c r="K2477" i="4"/>
  <c r="H2477" i="4"/>
  <c r="G2477" i="4"/>
  <c r="F2477" i="4"/>
  <c r="O2476" i="4"/>
  <c r="N2476" i="4"/>
  <c r="K2476" i="4"/>
  <c r="H2476" i="4"/>
  <c r="G2476" i="4"/>
  <c r="F2476" i="4"/>
  <c r="O2475" i="4"/>
  <c r="N2475" i="4"/>
  <c r="K2475" i="4"/>
  <c r="H2475" i="4"/>
  <c r="G2475" i="4"/>
  <c r="F2475" i="4"/>
  <c r="O2474" i="4"/>
  <c r="N2474" i="4"/>
  <c r="K2474" i="4"/>
  <c r="H2474" i="4"/>
  <c r="G2474" i="4"/>
  <c r="F2474" i="4"/>
  <c r="O2473" i="4"/>
  <c r="N2473" i="4"/>
  <c r="K2473" i="4"/>
  <c r="H2473" i="4"/>
  <c r="G2473" i="4"/>
  <c r="F2473" i="4"/>
  <c r="O2472" i="4"/>
  <c r="N2472" i="4"/>
  <c r="K2472" i="4"/>
  <c r="H2472" i="4"/>
  <c r="G2472" i="4"/>
  <c r="F2472" i="4"/>
  <c r="O2471" i="4"/>
  <c r="N2471" i="4"/>
  <c r="K2471" i="4"/>
  <c r="H2471" i="4"/>
  <c r="G2471" i="4"/>
  <c r="F2471" i="4"/>
  <c r="O2470" i="4"/>
  <c r="N2470" i="4"/>
  <c r="K2470" i="4"/>
  <c r="H2470" i="4"/>
  <c r="G2470" i="4"/>
  <c r="F2470" i="4"/>
  <c r="O2469" i="4"/>
  <c r="N2469" i="4"/>
  <c r="K2469" i="4"/>
  <c r="H2469" i="4"/>
  <c r="G2469" i="4"/>
  <c r="F2469" i="4"/>
  <c r="O2468" i="4"/>
  <c r="N2468" i="4"/>
  <c r="K2468" i="4"/>
  <c r="H2468" i="4"/>
  <c r="G2468" i="4"/>
  <c r="F2468" i="4"/>
  <c r="O2467" i="4"/>
  <c r="N2467" i="4"/>
  <c r="K2467" i="4"/>
  <c r="H2467" i="4"/>
  <c r="G2467" i="4"/>
  <c r="F2467" i="4"/>
  <c r="O2466" i="4"/>
  <c r="N2466" i="4"/>
  <c r="K2466" i="4"/>
  <c r="H2466" i="4"/>
  <c r="G2466" i="4"/>
  <c r="F2466" i="4"/>
  <c r="O2465" i="4"/>
  <c r="N2465" i="4"/>
  <c r="K2465" i="4"/>
  <c r="H2465" i="4"/>
  <c r="G2465" i="4"/>
  <c r="F2465" i="4"/>
  <c r="O2464" i="4"/>
  <c r="N2464" i="4"/>
  <c r="K2464" i="4"/>
  <c r="H2464" i="4"/>
  <c r="G2464" i="4"/>
  <c r="F2464" i="4"/>
  <c r="O2463" i="4"/>
  <c r="N2463" i="4"/>
  <c r="K2463" i="4"/>
  <c r="H2463" i="4"/>
  <c r="G2463" i="4"/>
  <c r="F2463" i="4"/>
  <c r="O2462" i="4"/>
  <c r="N2462" i="4"/>
  <c r="K2462" i="4"/>
  <c r="H2462" i="4"/>
  <c r="G2462" i="4"/>
  <c r="F2462" i="4"/>
  <c r="O2461" i="4"/>
  <c r="N2461" i="4"/>
  <c r="K2461" i="4"/>
  <c r="H2461" i="4"/>
  <c r="G2461" i="4"/>
  <c r="F2461" i="4"/>
  <c r="O2460" i="4"/>
  <c r="N2460" i="4"/>
  <c r="K2460" i="4"/>
  <c r="H2460" i="4"/>
  <c r="G2460" i="4"/>
  <c r="F2460" i="4"/>
  <c r="O2459" i="4"/>
  <c r="N2459" i="4"/>
  <c r="K2459" i="4"/>
  <c r="H2459" i="4"/>
  <c r="G2459" i="4"/>
  <c r="F2459" i="4"/>
  <c r="O2458" i="4"/>
  <c r="N2458" i="4"/>
  <c r="K2458" i="4"/>
  <c r="H2458" i="4"/>
  <c r="G2458" i="4"/>
  <c r="F2458" i="4"/>
  <c r="O2457" i="4"/>
  <c r="N2457" i="4"/>
  <c r="K2457" i="4"/>
  <c r="H2457" i="4"/>
  <c r="G2457" i="4"/>
  <c r="F2457" i="4"/>
  <c r="O2456" i="4"/>
  <c r="N2456" i="4"/>
  <c r="K2456" i="4"/>
  <c r="H2456" i="4"/>
  <c r="G2456" i="4"/>
  <c r="F2456" i="4"/>
  <c r="O2455" i="4"/>
  <c r="N2455" i="4"/>
  <c r="K2455" i="4"/>
  <c r="H2455" i="4"/>
  <c r="G2455" i="4"/>
  <c r="F2455" i="4"/>
  <c r="O2454" i="4"/>
  <c r="N2454" i="4"/>
  <c r="K2454" i="4"/>
  <c r="H2454" i="4"/>
  <c r="G2454" i="4"/>
  <c r="F2454" i="4"/>
  <c r="O2453" i="4"/>
  <c r="N2453" i="4"/>
  <c r="K2453" i="4"/>
  <c r="H2453" i="4"/>
  <c r="G2453" i="4"/>
  <c r="F2453" i="4"/>
  <c r="O2452" i="4"/>
  <c r="N2452" i="4"/>
  <c r="K2452" i="4"/>
  <c r="H2452" i="4"/>
  <c r="G2452" i="4"/>
  <c r="F2452" i="4"/>
  <c r="O2451" i="4"/>
  <c r="N2451" i="4"/>
  <c r="K2451" i="4"/>
  <c r="H2451" i="4"/>
  <c r="G2451" i="4"/>
  <c r="F2451" i="4"/>
  <c r="O2450" i="4"/>
  <c r="N2450" i="4"/>
  <c r="K2450" i="4"/>
  <c r="H2450" i="4"/>
  <c r="G2450" i="4"/>
  <c r="F2450" i="4"/>
  <c r="O2449" i="4"/>
  <c r="N2449" i="4"/>
  <c r="K2449" i="4"/>
  <c r="H2449" i="4"/>
  <c r="G2449" i="4"/>
  <c r="F2449" i="4"/>
  <c r="O2448" i="4"/>
  <c r="N2448" i="4"/>
  <c r="K2448" i="4"/>
  <c r="H2448" i="4"/>
  <c r="G2448" i="4"/>
  <c r="F2448" i="4"/>
  <c r="O2447" i="4"/>
  <c r="N2447" i="4"/>
  <c r="K2447" i="4"/>
  <c r="H2447" i="4"/>
  <c r="G2447" i="4"/>
  <c r="F2447" i="4"/>
  <c r="O2446" i="4"/>
  <c r="N2446" i="4"/>
  <c r="K2446" i="4"/>
  <c r="H2446" i="4"/>
  <c r="G2446" i="4"/>
  <c r="F2446" i="4"/>
  <c r="O2445" i="4"/>
  <c r="N2445" i="4"/>
  <c r="K2445" i="4"/>
  <c r="H2445" i="4"/>
  <c r="G2445" i="4"/>
  <c r="F2445" i="4"/>
  <c r="O2444" i="4"/>
  <c r="N2444" i="4"/>
  <c r="K2444" i="4"/>
  <c r="H2444" i="4"/>
  <c r="G2444" i="4"/>
  <c r="F2444" i="4"/>
  <c r="O2443" i="4"/>
  <c r="N2443" i="4"/>
  <c r="K2443" i="4"/>
  <c r="H2443" i="4"/>
  <c r="G2443" i="4"/>
  <c r="F2443" i="4"/>
  <c r="O2442" i="4"/>
  <c r="N2442" i="4"/>
  <c r="K2442" i="4"/>
  <c r="H2442" i="4"/>
  <c r="G2442" i="4"/>
  <c r="F2442" i="4"/>
  <c r="O2441" i="4"/>
  <c r="N2441" i="4"/>
  <c r="K2441" i="4"/>
  <c r="H2441" i="4"/>
  <c r="G2441" i="4"/>
  <c r="F2441" i="4"/>
  <c r="O2440" i="4"/>
  <c r="N2440" i="4"/>
  <c r="K2440" i="4"/>
  <c r="H2440" i="4"/>
  <c r="G2440" i="4"/>
  <c r="F2440" i="4"/>
  <c r="O2439" i="4"/>
  <c r="N2439" i="4"/>
  <c r="K2439" i="4"/>
  <c r="H2439" i="4"/>
  <c r="G2439" i="4"/>
  <c r="F2439" i="4"/>
  <c r="O2438" i="4"/>
  <c r="N2438" i="4"/>
  <c r="K2438" i="4"/>
  <c r="H2438" i="4"/>
  <c r="G2438" i="4"/>
  <c r="F2438" i="4"/>
  <c r="O2437" i="4"/>
  <c r="N2437" i="4"/>
  <c r="K2437" i="4"/>
  <c r="H2437" i="4"/>
  <c r="G2437" i="4"/>
  <c r="F2437" i="4"/>
  <c r="O2436" i="4"/>
  <c r="N2436" i="4"/>
  <c r="K2436" i="4"/>
  <c r="H2436" i="4"/>
  <c r="G2436" i="4"/>
  <c r="F2436" i="4"/>
  <c r="O2435" i="4"/>
  <c r="N2435" i="4"/>
  <c r="K2435" i="4"/>
  <c r="H2435" i="4"/>
  <c r="G2435" i="4"/>
  <c r="F2435" i="4"/>
  <c r="O2434" i="4"/>
  <c r="N2434" i="4"/>
  <c r="K2434" i="4"/>
  <c r="H2434" i="4"/>
  <c r="G2434" i="4"/>
  <c r="F2434" i="4"/>
  <c r="O2433" i="4"/>
  <c r="N2433" i="4"/>
  <c r="K2433" i="4"/>
  <c r="H2433" i="4"/>
  <c r="G2433" i="4"/>
  <c r="F2433" i="4"/>
  <c r="O2432" i="4"/>
  <c r="N2432" i="4"/>
  <c r="K2432" i="4"/>
  <c r="H2432" i="4"/>
  <c r="G2432" i="4"/>
  <c r="F2432" i="4"/>
  <c r="O2431" i="4"/>
  <c r="N2431" i="4"/>
  <c r="K2431" i="4"/>
  <c r="H2431" i="4"/>
  <c r="G2431" i="4"/>
  <c r="F2431" i="4"/>
  <c r="O2430" i="4"/>
  <c r="N2430" i="4"/>
  <c r="K2430" i="4"/>
  <c r="H2430" i="4"/>
  <c r="G2430" i="4"/>
  <c r="F2430" i="4"/>
  <c r="O2429" i="4"/>
  <c r="N2429" i="4"/>
  <c r="K2429" i="4"/>
  <c r="H2429" i="4"/>
  <c r="G2429" i="4"/>
  <c r="F2429" i="4"/>
  <c r="O2428" i="4"/>
  <c r="N2428" i="4"/>
  <c r="K2428" i="4"/>
  <c r="H2428" i="4"/>
  <c r="G2428" i="4"/>
  <c r="F2428" i="4"/>
  <c r="O2427" i="4"/>
  <c r="N2427" i="4"/>
  <c r="K2427" i="4"/>
  <c r="H2427" i="4"/>
  <c r="G2427" i="4"/>
  <c r="F2427" i="4"/>
  <c r="O2426" i="4"/>
  <c r="N2426" i="4"/>
  <c r="K2426" i="4"/>
  <c r="H2426" i="4"/>
  <c r="G2426" i="4"/>
  <c r="F2426" i="4"/>
  <c r="O2425" i="4"/>
  <c r="N2425" i="4"/>
  <c r="K2425" i="4"/>
  <c r="H2425" i="4"/>
  <c r="G2425" i="4"/>
  <c r="F2425" i="4"/>
  <c r="O2424" i="4"/>
  <c r="N2424" i="4"/>
  <c r="K2424" i="4"/>
  <c r="H2424" i="4"/>
  <c r="G2424" i="4"/>
  <c r="F2424" i="4"/>
  <c r="O2423" i="4"/>
  <c r="N2423" i="4"/>
  <c r="K2423" i="4"/>
  <c r="H2423" i="4"/>
  <c r="G2423" i="4"/>
  <c r="F2423" i="4"/>
  <c r="O2422" i="4"/>
  <c r="N2422" i="4"/>
  <c r="K2422" i="4"/>
  <c r="H2422" i="4"/>
  <c r="G2422" i="4"/>
  <c r="F2422" i="4"/>
  <c r="O2421" i="4"/>
  <c r="N2421" i="4"/>
  <c r="K2421" i="4"/>
  <c r="H2421" i="4"/>
  <c r="G2421" i="4"/>
  <c r="F2421" i="4"/>
  <c r="O2420" i="4"/>
  <c r="N2420" i="4"/>
  <c r="K2420" i="4"/>
  <c r="H2420" i="4"/>
  <c r="G2420" i="4"/>
  <c r="F2420" i="4"/>
  <c r="O2419" i="4"/>
  <c r="N2419" i="4"/>
  <c r="K2419" i="4"/>
  <c r="H2419" i="4"/>
  <c r="G2419" i="4"/>
  <c r="F2419" i="4"/>
  <c r="O2418" i="4"/>
  <c r="N2418" i="4"/>
  <c r="K2418" i="4"/>
  <c r="H2418" i="4"/>
  <c r="G2418" i="4"/>
  <c r="F2418" i="4"/>
  <c r="O2417" i="4"/>
  <c r="N2417" i="4"/>
  <c r="K2417" i="4"/>
  <c r="H2417" i="4"/>
  <c r="G2417" i="4"/>
  <c r="F2417" i="4"/>
  <c r="O2416" i="4"/>
  <c r="N2416" i="4"/>
  <c r="K2416" i="4"/>
  <c r="H2416" i="4"/>
  <c r="G2416" i="4"/>
  <c r="F2416" i="4"/>
  <c r="O2415" i="4"/>
  <c r="N2415" i="4"/>
  <c r="K2415" i="4"/>
  <c r="H2415" i="4"/>
  <c r="G2415" i="4"/>
  <c r="F2415" i="4"/>
  <c r="O2414" i="4"/>
  <c r="N2414" i="4"/>
  <c r="K2414" i="4"/>
  <c r="H2414" i="4"/>
  <c r="G2414" i="4"/>
  <c r="F2414" i="4"/>
  <c r="O2413" i="4"/>
  <c r="N2413" i="4"/>
  <c r="K2413" i="4"/>
  <c r="H2413" i="4"/>
  <c r="G2413" i="4"/>
  <c r="F2413" i="4"/>
  <c r="O2412" i="4"/>
  <c r="N2412" i="4"/>
  <c r="K2412" i="4"/>
  <c r="H2412" i="4"/>
  <c r="G2412" i="4"/>
  <c r="F2412" i="4"/>
  <c r="O2411" i="4"/>
  <c r="N2411" i="4"/>
  <c r="K2411" i="4"/>
  <c r="H2411" i="4"/>
  <c r="G2411" i="4"/>
  <c r="F2411" i="4"/>
  <c r="O2410" i="4"/>
  <c r="N2410" i="4"/>
  <c r="K2410" i="4"/>
  <c r="H2410" i="4"/>
  <c r="G2410" i="4"/>
  <c r="F2410" i="4"/>
  <c r="O2409" i="4"/>
  <c r="N2409" i="4"/>
  <c r="K2409" i="4"/>
  <c r="H2409" i="4"/>
  <c r="G2409" i="4"/>
  <c r="F2409" i="4"/>
  <c r="O2408" i="4"/>
  <c r="N2408" i="4"/>
  <c r="K2408" i="4"/>
  <c r="H2408" i="4"/>
  <c r="G2408" i="4"/>
  <c r="F2408" i="4"/>
  <c r="O2407" i="4"/>
  <c r="N2407" i="4"/>
  <c r="K2407" i="4"/>
  <c r="H2407" i="4"/>
  <c r="G2407" i="4"/>
  <c r="F2407" i="4"/>
  <c r="O2406" i="4"/>
  <c r="N2406" i="4"/>
  <c r="K2406" i="4"/>
  <c r="H2406" i="4"/>
  <c r="G2406" i="4"/>
  <c r="F2406" i="4"/>
  <c r="O2405" i="4"/>
  <c r="N2405" i="4"/>
  <c r="K2405" i="4"/>
  <c r="H2405" i="4"/>
  <c r="G2405" i="4"/>
  <c r="F2405" i="4"/>
  <c r="O2404" i="4"/>
  <c r="N2404" i="4"/>
  <c r="K2404" i="4"/>
  <c r="H2404" i="4"/>
  <c r="G2404" i="4"/>
  <c r="F2404" i="4"/>
  <c r="O2403" i="4"/>
  <c r="N2403" i="4"/>
  <c r="K2403" i="4"/>
  <c r="H2403" i="4"/>
  <c r="G2403" i="4"/>
  <c r="F2403" i="4"/>
  <c r="O2402" i="4"/>
  <c r="N2402" i="4"/>
  <c r="K2402" i="4"/>
  <c r="H2402" i="4"/>
  <c r="G2402" i="4"/>
  <c r="F2402" i="4"/>
  <c r="O2401" i="4"/>
  <c r="N2401" i="4"/>
  <c r="K2401" i="4"/>
  <c r="H2401" i="4"/>
  <c r="G2401" i="4"/>
  <c r="F2401" i="4"/>
  <c r="O2400" i="4"/>
  <c r="N2400" i="4"/>
  <c r="K2400" i="4"/>
  <c r="H2400" i="4"/>
  <c r="G2400" i="4"/>
  <c r="F2400" i="4"/>
  <c r="O2399" i="4"/>
  <c r="N2399" i="4"/>
  <c r="K2399" i="4"/>
  <c r="H2399" i="4"/>
  <c r="G2399" i="4"/>
  <c r="F2399" i="4"/>
  <c r="O2398" i="4"/>
  <c r="N2398" i="4"/>
  <c r="K2398" i="4"/>
  <c r="H2398" i="4"/>
  <c r="G2398" i="4"/>
  <c r="F2398" i="4"/>
  <c r="O2397" i="4"/>
  <c r="N2397" i="4"/>
  <c r="K2397" i="4"/>
  <c r="H2397" i="4"/>
  <c r="G2397" i="4"/>
  <c r="F2397" i="4"/>
  <c r="O2396" i="4"/>
  <c r="N2396" i="4"/>
  <c r="K2396" i="4"/>
  <c r="H2396" i="4"/>
  <c r="G2396" i="4"/>
  <c r="F2396" i="4"/>
  <c r="O2395" i="4"/>
  <c r="N2395" i="4"/>
  <c r="K2395" i="4"/>
  <c r="H2395" i="4"/>
  <c r="G2395" i="4"/>
  <c r="F2395" i="4"/>
  <c r="O2394" i="4"/>
  <c r="N2394" i="4"/>
  <c r="K2394" i="4"/>
  <c r="H2394" i="4"/>
  <c r="G2394" i="4"/>
  <c r="F2394" i="4"/>
  <c r="O2393" i="4"/>
  <c r="N2393" i="4"/>
  <c r="K2393" i="4"/>
  <c r="H2393" i="4"/>
  <c r="G2393" i="4"/>
  <c r="F2393" i="4"/>
  <c r="O2392" i="4"/>
  <c r="N2392" i="4"/>
  <c r="K2392" i="4"/>
  <c r="H2392" i="4"/>
  <c r="G2392" i="4"/>
  <c r="F2392" i="4"/>
  <c r="O2391" i="4"/>
  <c r="N2391" i="4"/>
  <c r="K2391" i="4"/>
  <c r="H2391" i="4"/>
  <c r="G2391" i="4"/>
  <c r="F2391" i="4"/>
  <c r="O2390" i="4"/>
  <c r="N2390" i="4"/>
  <c r="K2390" i="4"/>
  <c r="H2390" i="4"/>
  <c r="G2390" i="4"/>
  <c r="F2390" i="4"/>
  <c r="O2389" i="4"/>
  <c r="N2389" i="4"/>
  <c r="K2389" i="4"/>
  <c r="H2389" i="4"/>
  <c r="G2389" i="4"/>
  <c r="F2389" i="4"/>
  <c r="O2388" i="4"/>
  <c r="N2388" i="4"/>
  <c r="K2388" i="4"/>
  <c r="H2388" i="4"/>
  <c r="G2388" i="4"/>
  <c r="F2388" i="4"/>
  <c r="O2387" i="4"/>
  <c r="N2387" i="4"/>
  <c r="K2387" i="4"/>
  <c r="H2387" i="4"/>
  <c r="G2387" i="4"/>
  <c r="F2387" i="4"/>
  <c r="O2386" i="4"/>
  <c r="N2386" i="4"/>
  <c r="K2386" i="4"/>
  <c r="H2386" i="4"/>
  <c r="G2386" i="4"/>
  <c r="F2386" i="4"/>
  <c r="O2385" i="4"/>
  <c r="N2385" i="4"/>
  <c r="K2385" i="4"/>
  <c r="H2385" i="4"/>
  <c r="G2385" i="4"/>
  <c r="F2385" i="4"/>
  <c r="O2384" i="4"/>
  <c r="N2384" i="4"/>
  <c r="K2384" i="4"/>
  <c r="H2384" i="4"/>
  <c r="G2384" i="4"/>
  <c r="F2384" i="4"/>
  <c r="O2383" i="4"/>
  <c r="N2383" i="4"/>
  <c r="K2383" i="4"/>
  <c r="H2383" i="4"/>
  <c r="G2383" i="4"/>
  <c r="F2383" i="4"/>
  <c r="O2382" i="4"/>
  <c r="N2382" i="4"/>
  <c r="K2382" i="4"/>
  <c r="H2382" i="4"/>
  <c r="G2382" i="4"/>
  <c r="F2382" i="4"/>
  <c r="O2381" i="4"/>
  <c r="N2381" i="4"/>
  <c r="K2381" i="4"/>
  <c r="H2381" i="4"/>
  <c r="G2381" i="4"/>
  <c r="F2381" i="4"/>
  <c r="O2380" i="4"/>
  <c r="N2380" i="4"/>
  <c r="K2380" i="4"/>
  <c r="H2380" i="4"/>
  <c r="G2380" i="4"/>
  <c r="F2380" i="4"/>
  <c r="O2379" i="4"/>
  <c r="N2379" i="4"/>
  <c r="K2379" i="4"/>
  <c r="H2379" i="4"/>
  <c r="G2379" i="4"/>
  <c r="F2379" i="4"/>
  <c r="O2378" i="4"/>
  <c r="N2378" i="4"/>
  <c r="K2378" i="4"/>
  <c r="H2378" i="4"/>
  <c r="G2378" i="4"/>
  <c r="F2378" i="4"/>
  <c r="O2377" i="4"/>
  <c r="N2377" i="4"/>
  <c r="K2377" i="4"/>
  <c r="H2377" i="4"/>
  <c r="G2377" i="4"/>
  <c r="F2377" i="4"/>
  <c r="O2376" i="4"/>
  <c r="N2376" i="4"/>
  <c r="K2376" i="4"/>
  <c r="H2376" i="4"/>
  <c r="G2376" i="4"/>
  <c r="F2376" i="4"/>
  <c r="O2375" i="4"/>
  <c r="N2375" i="4"/>
  <c r="K2375" i="4"/>
  <c r="H2375" i="4"/>
  <c r="G2375" i="4"/>
  <c r="F2375" i="4"/>
  <c r="O2374" i="4"/>
  <c r="N2374" i="4"/>
  <c r="K2374" i="4"/>
  <c r="H2374" i="4"/>
  <c r="G2374" i="4"/>
  <c r="F2374" i="4"/>
  <c r="O2373" i="4"/>
  <c r="N2373" i="4"/>
  <c r="K2373" i="4"/>
  <c r="H2373" i="4"/>
  <c r="G2373" i="4"/>
  <c r="F2373" i="4"/>
  <c r="O2372" i="4"/>
  <c r="N2372" i="4"/>
  <c r="K2372" i="4"/>
  <c r="H2372" i="4"/>
  <c r="G2372" i="4"/>
  <c r="F2372" i="4"/>
  <c r="O2371" i="4"/>
  <c r="N2371" i="4"/>
  <c r="K2371" i="4"/>
  <c r="H2371" i="4"/>
  <c r="G2371" i="4"/>
  <c r="F2371" i="4"/>
  <c r="O2370" i="4"/>
  <c r="N2370" i="4"/>
  <c r="K2370" i="4"/>
  <c r="H2370" i="4"/>
  <c r="G2370" i="4"/>
  <c r="F2370" i="4"/>
  <c r="O2369" i="4"/>
  <c r="N2369" i="4"/>
  <c r="K2369" i="4"/>
  <c r="H2369" i="4"/>
  <c r="G2369" i="4"/>
  <c r="F2369" i="4"/>
  <c r="O2368" i="4"/>
  <c r="N2368" i="4"/>
  <c r="K2368" i="4"/>
  <c r="H2368" i="4"/>
  <c r="G2368" i="4"/>
  <c r="F2368" i="4"/>
  <c r="O2367" i="4"/>
  <c r="N2367" i="4"/>
  <c r="K2367" i="4"/>
  <c r="H2367" i="4"/>
  <c r="G2367" i="4"/>
  <c r="F2367" i="4"/>
  <c r="O2366" i="4"/>
  <c r="N2366" i="4"/>
  <c r="K2366" i="4"/>
  <c r="H2366" i="4"/>
  <c r="G2366" i="4"/>
  <c r="F2366" i="4"/>
  <c r="O2365" i="4"/>
  <c r="N2365" i="4"/>
  <c r="K2365" i="4"/>
  <c r="H2365" i="4"/>
  <c r="G2365" i="4"/>
  <c r="F2365" i="4"/>
  <c r="O2364" i="4"/>
  <c r="N2364" i="4"/>
  <c r="K2364" i="4"/>
  <c r="H2364" i="4"/>
  <c r="G2364" i="4"/>
  <c r="F2364" i="4"/>
  <c r="O2363" i="4"/>
  <c r="N2363" i="4"/>
  <c r="K2363" i="4"/>
  <c r="H2363" i="4"/>
  <c r="G2363" i="4"/>
  <c r="F2363" i="4"/>
  <c r="O2362" i="4"/>
  <c r="N2362" i="4"/>
  <c r="K2362" i="4"/>
  <c r="H2362" i="4"/>
  <c r="G2362" i="4"/>
  <c r="F2362" i="4"/>
  <c r="O2361" i="4"/>
  <c r="N2361" i="4"/>
  <c r="K2361" i="4"/>
  <c r="H2361" i="4"/>
  <c r="G2361" i="4"/>
  <c r="F2361" i="4"/>
  <c r="O2360" i="4"/>
  <c r="N2360" i="4"/>
  <c r="K2360" i="4"/>
  <c r="H2360" i="4"/>
  <c r="G2360" i="4"/>
  <c r="F2360" i="4"/>
  <c r="O2359" i="4"/>
  <c r="N2359" i="4"/>
  <c r="K2359" i="4"/>
  <c r="H2359" i="4"/>
  <c r="G2359" i="4"/>
  <c r="F2359" i="4"/>
  <c r="O2358" i="4"/>
  <c r="N2358" i="4"/>
  <c r="K2358" i="4"/>
  <c r="H2358" i="4"/>
  <c r="G2358" i="4"/>
  <c r="F2358" i="4"/>
  <c r="O2357" i="4"/>
  <c r="N2357" i="4"/>
  <c r="K2357" i="4"/>
  <c r="H2357" i="4"/>
  <c r="G2357" i="4"/>
  <c r="F2357" i="4"/>
  <c r="O2356" i="4"/>
  <c r="N2356" i="4"/>
  <c r="K2356" i="4"/>
  <c r="H2356" i="4"/>
  <c r="G2356" i="4"/>
  <c r="F2356" i="4"/>
  <c r="O2355" i="4"/>
  <c r="N2355" i="4"/>
  <c r="K2355" i="4"/>
  <c r="H2355" i="4"/>
  <c r="G2355" i="4"/>
  <c r="F2355" i="4"/>
  <c r="O2354" i="4"/>
  <c r="N2354" i="4"/>
  <c r="K2354" i="4"/>
  <c r="H2354" i="4"/>
  <c r="G2354" i="4"/>
  <c r="F2354" i="4"/>
  <c r="O2353" i="4"/>
  <c r="N2353" i="4"/>
  <c r="K2353" i="4"/>
  <c r="H2353" i="4"/>
  <c r="G2353" i="4"/>
  <c r="F2353" i="4"/>
  <c r="O2352" i="4"/>
  <c r="N2352" i="4"/>
  <c r="K2352" i="4"/>
  <c r="H2352" i="4"/>
  <c r="G2352" i="4"/>
  <c r="F2352" i="4"/>
  <c r="O2351" i="4"/>
  <c r="N2351" i="4"/>
  <c r="K2351" i="4"/>
  <c r="H2351" i="4"/>
  <c r="G2351" i="4"/>
  <c r="F2351" i="4"/>
  <c r="O2350" i="4"/>
  <c r="N2350" i="4"/>
  <c r="K2350" i="4"/>
  <c r="H2350" i="4"/>
  <c r="G2350" i="4"/>
  <c r="F2350" i="4"/>
  <c r="O2349" i="4"/>
  <c r="N2349" i="4"/>
  <c r="K2349" i="4"/>
  <c r="H2349" i="4"/>
  <c r="G2349" i="4"/>
  <c r="F2349" i="4"/>
  <c r="O2348" i="4"/>
  <c r="N2348" i="4"/>
  <c r="K2348" i="4"/>
  <c r="H2348" i="4"/>
  <c r="G2348" i="4"/>
  <c r="F2348" i="4"/>
  <c r="O2347" i="4"/>
  <c r="N2347" i="4"/>
  <c r="K2347" i="4"/>
  <c r="H2347" i="4"/>
  <c r="G2347" i="4"/>
  <c r="F2347" i="4"/>
  <c r="O2346" i="4"/>
  <c r="N2346" i="4"/>
  <c r="K2346" i="4"/>
  <c r="H2346" i="4"/>
  <c r="G2346" i="4"/>
  <c r="F2346" i="4"/>
  <c r="O2345" i="4"/>
  <c r="N2345" i="4"/>
  <c r="K2345" i="4"/>
  <c r="H2345" i="4"/>
  <c r="G2345" i="4"/>
  <c r="F2345" i="4"/>
  <c r="O2344" i="4"/>
  <c r="N2344" i="4"/>
  <c r="K2344" i="4"/>
  <c r="H2344" i="4"/>
  <c r="G2344" i="4"/>
  <c r="F2344" i="4"/>
  <c r="O2343" i="4"/>
  <c r="N2343" i="4"/>
  <c r="K2343" i="4"/>
  <c r="H2343" i="4"/>
  <c r="G2343" i="4"/>
  <c r="F2343" i="4"/>
  <c r="O2342" i="4"/>
  <c r="N2342" i="4"/>
  <c r="K2342" i="4"/>
  <c r="H2342" i="4"/>
  <c r="G2342" i="4"/>
  <c r="F2342" i="4"/>
  <c r="O2341" i="4"/>
  <c r="N2341" i="4"/>
  <c r="K2341" i="4"/>
  <c r="H2341" i="4"/>
  <c r="G2341" i="4"/>
  <c r="F2341" i="4"/>
  <c r="O2340" i="4"/>
  <c r="N2340" i="4"/>
  <c r="K2340" i="4"/>
  <c r="H2340" i="4"/>
  <c r="G2340" i="4"/>
  <c r="F2340" i="4"/>
  <c r="O2339" i="4"/>
  <c r="N2339" i="4"/>
  <c r="K2339" i="4"/>
  <c r="H2339" i="4"/>
  <c r="G2339" i="4"/>
  <c r="F2339" i="4"/>
  <c r="O2338" i="4"/>
  <c r="N2338" i="4"/>
  <c r="K2338" i="4"/>
  <c r="H2338" i="4"/>
  <c r="G2338" i="4"/>
  <c r="F2338" i="4"/>
  <c r="O2337" i="4"/>
  <c r="N2337" i="4"/>
  <c r="K2337" i="4"/>
  <c r="H2337" i="4"/>
  <c r="G2337" i="4"/>
  <c r="F2337" i="4"/>
  <c r="O2336" i="4"/>
  <c r="N2336" i="4"/>
  <c r="K2336" i="4"/>
  <c r="H2336" i="4"/>
  <c r="G2336" i="4"/>
  <c r="F2336" i="4"/>
  <c r="O2335" i="4"/>
  <c r="N2335" i="4"/>
  <c r="K2335" i="4"/>
  <c r="H2335" i="4"/>
  <c r="G2335" i="4"/>
  <c r="F2335" i="4"/>
  <c r="O2334" i="4"/>
  <c r="N2334" i="4"/>
  <c r="K2334" i="4"/>
  <c r="H2334" i="4"/>
  <c r="G2334" i="4"/>
  <c r="F2334" i="4"/>
  <c r="O2333" i="4"/>
  <c r="N2333" i="4"/>
  <c r="K2333" i="4"/>
  <c r="H2333" i="4"/>
  <c r="G2333" i="4"/>
  <c r="F2333" i="4"/>
  <c r="O2332" i="4"/>
  <c r="N2332" i="4"/>
  <c r="K2332" i="4"/>
  <c r="H2332" i="4"/>
  <c r="G2332" i="4"/>
  <c r="F2332" i="4"/>
  <c r="O2331" i="4"/>
  <c r="N2331" i="4"/>
  <c r="K2331" i="4"/>
  <c r="H2331" i="4"/>
  <c r="G2331" i="4"/>
  <c r="F2331" i="4"/>
  <c r="O2330" i="4"/>
  <c r="N2330" i="4"/>
  <c r="K2330" i="4"/>
  <c r="H2330" i="4"/>
  <c r="G2330" i="4"/>
  <c r="F2330" i="4"/>
  <c r="O2329" i="4"/>
  <c r="N2329" i="4"/>
  <c r="K2329" i="4"/>
  <c r="H2329" i="4"/>
  <c r="G2329" i="4"/>
  <c r="F2329" i="4"/>
  <c r="O2328" i="4"/>
  <c r="N2328" i="4"/>
  <c r="K2328" i="4"/>
  <c r="H2328" i="4"/>
  <c r="G2328" i="4"/>
  <c r="F2328" i="4"/>
  <c r="O2327" i="4"/>
  <c r="N2327" i="4"/>
  <c r="K2327" i="4"/>
  <c r="H2327" i="4"/>
  <c r="G2327" i="4"/>
  <c r="F2327" i="4"/>
  <c r="O2326" i="4"/>
  <c r="N2326" i="4"/>
  <c r="K2326" i="4"/>
  <c r="H2326" i="4"/>
  <c r="G2326" i="4"/>
  <c r="F2326" i="4"/>
  <c r="O2325" i="4"/>
  <c r="N2325" i="4"/>
  <c r="K2325" i="4"/>
  <c r="H2325" i="4"/>
  <c r="G2325" i="4"/>
  <c r="F2325" i="4"/>
  <c r="O2324" i="4"/>
  <c r="N2324" i="4"/>
  <c r="K2324" i="4"/>
  <c r="H2324" i="4"/>
  <c r="G2324" i="4"/>
  <c r="F2324" i="4"/>
  <c r="O2323" i="4"/>
  <c r="N2323" i="4"/>
  <c r="K2323" i="4"/>
  <c r="H2323" i="4"/>
  <c r="G2323" i="4"/>
  <c r="F2323" i="4"/>
  <c r="O2322" i="4"/>
  <c r="N2322" i="4"/>
  <c r="K2322" i="4"/>
  <c r="H2322" i="4"/>
  <c r="G2322" i="4"/>
  <c r="F2322" i="4"/>
  <c r="O2321" i="4"/>
  <c r="N2321" i="4"/>
  <c r="K2321" i="4"/>
  <c r="H2321" i="4"/>
  <c r="G2321" i="4"/>
  <c r="F2321" i="4"/>
  <c r="O2320" i="4"/>
  <c r="N2320" i="4"/>
  <c r="K2320" i="4"/>
  <c r="H2320" i="4"/>
  <c r="G2320" i="4"/>
  <c r="F2320" i="4"/>
  <c r="O2319" i="4"/>
  <c r="N2319" i="4"/>
  <c r="K2319" i="4"/>
  <c r="H2319" i="4"/>
  <c r="G2319" i="4"/>
  <c r="F2319" i="4"/>
  <c r="O2318" i="4"/>
  <c r="N2318" i="4"/>
  <c r="K2318" i="4"/>
  <c r="H2318" i="4"/>
  <c r="G2318" i="4"/>
  <c r="F2318" i="4"/>
  <c r="O2317" i="4"/>
  <c r="N2317" i="4"/>
  <c r="K2317" i="4"/>
  <c r="H2317" i="4"/>
  <c r="G2317" i="4"/>
  <c r="F2317" i="4"/>
  <c r="O2316" i="4"/>
  <c r="N2316" i="4"/>
  <c r="K2316" i="4"/>
  <c r="H2316" i="4"/>
  <c r="G2316" i="4"/>
  <c r="F2316" i="4"/>
  <c r="O2315" i="4"/>
  <c r="N2315" i="4"/>
  <c r="K2315" i="4"/>
  <c r="H2315" i="4"/>
  <c r="G2315" i="4"/>
  <c r="F2315" i="4"/>
  <c r="O2314" i="4"/>
  <c r="N2314" i="4"/>
  <c r="K2314" i="4"/>
  <c r="H2314" i="4"/>
  <c r="G2314" i="4"/>
  <c r="F2314" i="4"/>
  <c r="O2313" i="4"/>
  <c r="N2313" i="4"/>
  <c r="K2313" i="4"/>
  <c r="H2313" i="4"/>
  <c r="G2313" i="4"/>
  <c r="F2313" i="4"/>
  <c r="O2312" i="4"/>
  <c r="N2312" i="4"/>
  <c r="K2312" i="4"/>
  <c r="H2312" i="4"/>
  <c r="G2312" i="4"/>
  <c r="F2312" i="4"/>
  <c r="O2311" i="4"/>
  <c r="N2311" i="4"/>
  <c r="K2311" i="4"/>
  <c r="H2311" i="4"/>
  <c r="G2311" i="4"/>
  <c r="F2311" i="4"/>
  <c r="O2310" i="4"/>
  <c r="N2310" i="4"/>
  <c r="K2310" i="4"/>
  <c r="H2310" i="4"/>
  <c r="G2310" i="4"/>
  <c r="F2310" i="4"/>
  <c r="O2309" i="4"/>
  <c r="N2309" i="4"/>
  <c r="K2309" i="4"/>
  <c r="H2309" i="4"/>
  <c r="G2309" i="4"/>
  <c r="F2309" i="4"/>
  <c r="O2308" i="4"/>
  <c r="N2308" i="4"/>
  <c r="K2308" i="4"/>
  <c r="H2308" i="4"/>
  <c r="G2308" i="4"/>
  <c r="F2308" i="4"/>
  <c r="O2307" i="4"/>
  <c r="N2307" i="4"/>
  <c r="K2307" i="4"/>
  <c r="H2307" i="4"/>
  <c r="G2307" i="4"/>
  <c r="F2307" i="4"/>
  <c r="O2306" i="4"/>
  <c r="N2306" i="4"/>
  <c r="K2306" i="4"/>
  <c r="H2306" i="4"/>
  <c r="G2306" i="4"/>
  <c r="F2306" i="4"/>
  <c r="O2305" i="4"/>
  <c r="N2305" i="4"/>
  <c r="K2305" i="4"/>
  <c r="H2305" i="4"/>
  <c r="G2305" i="4"/>
  <c r="F2305" i="4"/>
  <c r="O2304" i="4"/>
  <c r="N2304" i="4"/>
  <c r="K2304" i="4"/>
  <c r="H2304" i="4"/>
  <c r="G2304" i="4"/>
  <c r="F2304" i="4"/>
  <c r="O2303" i="4"/>
  <c r="N2303" i="4"/>
  <c r="K2303" i="4"/>
  <c r="H2303" i="4"/>
  <c r="G2303" i="4"/>
  <c r="F2303" i="4"/>
  <c r="O2302" i="4"/>
  <c r="N2302" i="4"/>
  <c r="K2302" i="4"/>
  <c r="H2302" i="4"/>
  <c r="G2302" i="4"/>
  <c r="F2302" i="4"/>
  <c r="O2301" i="4"/>
  <c r="N2301" i="4"/>
  <c r="K2301" i="4"/>
  <c r="H2301" i="4"/>
  <c r="G2301" i="4"/>
  <c r="F2301" i="4"/>
  <c r="O2300" i="4"/>
  <c r="N2300" i="4"/>
  <c r="K2300" i="4"/>
  <c r="H2300" i="4"/>
  <c r="G2300" i="4"/>
  <c r="F2300" i="4"/>
  <c r="O2299" i="4"/>
  <c r="N2299" i="4"/>
  <c r="K2299" i="4"/>
  <c r="H2299" i="4"/>
  <c r="G2299" i="4"/>
  <c r="F2299" i="4"/>
  <c r="O2298" i="4"/>
  <c r="N2298" i="4"/>
  <c r="K2298" i="4"/>
  <c r="H2298" i="4"/>
  <c r="G2298" i="4"/>
  <c r="F2298" i="4"/>
  <c r="O2297" i="4"/>
  <c r="N2297" i="4"/>
  <c r="K2297" i="4"/>
  <c r="H2297" i="4"/>
  <c r="G2297" i="4"/>
  <c r="F2297" i="4"/>
  <c r="O2296" i="4"/>
  <c r="N2296" i="4"/>
  <c r="K2296" i="4"/>
  <c r="H2296" i="4"/>
  <c r="G2296" i="4"/>
  <c r="F2296" i="4"/>
  <c r="O2295" i="4"/>
  <c r="N2295" i="4"/>
  <c r="K2295" i="4"/>
  <c r="H2295" i="4"/>
  <c r="G2295" i="4"/>
  <c r="F2295" i="4"/>
  <c r="O2294" i="4"/>
  <c r="N2294" i="4"/>
  <c r="K2294" i="4"/>
  <c r="H2294" i="4"/>
  <c r="G2294" i="4"/>
  <c r="F2294" i="4"/>
  <c r="O2293" i="4"/>
  <c r="N2293" i="4"/>
  <c r="K2293" i="4"/>
  <c r="H2293" i="4"/>
  <c r="G2293" i="4"/>
  <c r="F2293" i="4"/>
  <c r="O2292" i="4"/>
  <c r="N2292" i="4"/>
  <c r="K2292" i="4"/>
  <c r="H2292" i="4"/>
  <c r="G2292" i="4"/>
  <c r="F2292" i="4"/>
  <c r="O2291" i="4"/>
  <c r="N2291" i="4"/>
  <c r="K2291" i="4"/>
  <c r="H2291" i="4"/>
  <c r="G2291" i="4"/>
  <c r="F2291" i="4"/>
  <c r="O2290" i="4"/>
  <c r="N2290" i="4"/>
  <c r="K2290" i="4"/>
  <c r="H2290" i="4"/>
  <c r="G2290" i="4"/>
  <c r="F2290" i="4"/>
  <c r="O2289" i="4"/>
  <c r="N2289" i="4"/>
  <c r="K2289" i="4"/>
  <c r="H2289" i="4"/>
  <c r="G2289" i="4"/>
  <c r="F2289" i="4"/>
  <c r="O2288" i="4"/>
  <c r="N2288" i="4"/>
  <c r="K2288" i="4"/>
  <c r="H2288" i="4"/>
  <c r="G2288" i="4"/>
  <c r="F2288" i="4"/>
  <c r="O2287" i="4"/>
  <c r="N2287" i="4"/>
  <c r="K2287" i="4"/>
  <c r="H2287" i="4"/>
  <c r="G2287" i="4"/>
  <c r="F2287" i="4"/>
  <c r="O2286" i="4"/>
  <c r="N2286" i="4"/>
  <c r="K2286" i="4"/>
  <c r="H2286" i="4"/>
  <c r="G2286" i="4"/>
  <c r="F2286" i="4"/>
  <c r="O2285" i="4"/>
  <c r="N2285" i="4"/>
  <c r="K2285" i="4"/>
  <c r="H2285" i="4"/>
  <c r="G2285" i="4"/>
  <c r="F2285" i="4"/>
  <c r="O2284" i="4"/>
  <c r="N2284" i="4"/>
  <c r="K2284" i="4"/>
  <c r="H2284" i="4"/>
  <c r="G2284" i="4"/>
  <c r="F2284" i="4"/>
  <c r="O2283" i="4"/>
  <c r="N2283" i="4"/>
  <c r="K2283" i="4"/>
  <c r="H2283" i="4"/>
  <c r="G2283" i="4"/>
  <c r="F2283" i="4"/>
  <c r="O2282" i="4"/>
  <c r="N2282" i="4"/>
  <c r="K2282" i="4"/>
  <c r="H2282" i="4"/>
  <c r="G2282" i="4"/>
  <c r="F2282" i="4"/>
  <c r="O2281" i="4"/>
  <c r="N2281" i="4"/>
  <c r="K2281" i="4"/>
  <c r="H2281" i="4"/>
  <c r="G2281" i="4"/>
  <c r="F2281" i="4"/>
  <c r="O2280" i="4"/>
  <c r="N2280" i="4"/>
  <c r="K2280" i="4"/>
  <c r="H2280" i="4"/>
  <c r="G2280" i="4"/>
  <c r="F2280" i="4"/>
  <c r="O2279" i="4"/>
  <c r="N2279" i="4"/>
  <c r="K2279" i="4"/>
  <c r="H2279" i="4"/>
  <c r="G2279" i="4"/>
  <c r="F2279" i="4"/>
  <c r="O2278" i="4"/>
  <c r="N2278" i="4"/>
  <c r="K2278" i="4"/>
  <c r="H2278" i="4"/>
  <c r="G2278" i="4"/>
  <c r="F2278" i="4"/>
  <c r="O2277" i="4"/>
  <c r="N2277" i="4"/>
  <c r="K2277" i="4"/>
  <c r="H2277" i="4"/>
  <c r="G2277" i="4"/>
  <c r="F2277" i="4"/>
  <c r="O2276" i="4"/>
  <c r="N2276" i="4"/>
  <c r="K2276" i="4"/>
  <c r="H2276" i="4"/>
  <c r="G2276" i="4"/>
  <c r="F2276" i="4"/>
  <c r="O2275" i="4"/>
  <c r="N2275" i="4"/>
  <c r="K2275" i="4"/>
  <c r="H2275" i="4"/>
  <c r="G2275" i="4"/>
  <c r="F2275" i="4"/>
  <c r="O2274" i="4"/>
  <c r="N2274" i="4"/>
  <c r="K2274" i="4"/>
  <c r="H2274" i="4"/>
  <c r="G2274" i="4"/>
  <c r="F2274" i="4"/>
  <c r="O2273" i="4"/>
  <c r="N2273" i="4"/>
  <c r="K2273" i="4"/>
  <c r="H2273" i="4"/>
  <c r="G2273" i="4"/>
  <c r="F2273" i="4"/>
  <c r="O2272" i="4"/>
  <c r="N2272" i="4"/>
  <c r="K2272" i="4"/>
  <c r="H2272" i="4"/>
  <c r="G2272" i="4"/>
  <c r="F2272" i="4"/>
  <c r="O2271" i="4"/>
  <c r="N2271" i="4"/>
  <c r="K2271" i="4"/>
  <c r="H2271" i="4"/>
  <c r="G2271" i="4"/>
  <c r="F2271" i="4"/>
  <c r="O2270" i="4"/>
  <c r="N2270" i="4"/>
  <c r="K2270" i="4"/>
  <c r="H2270" i="4"/>
  <c r="G2270" i="4"/>
  <c r="F2270" i="4"/>
  <c r="O2269" i="4"/>
  <c r="N2269" i="4"/>
  <c r="K2269" i="4"/>
  <c r="H2269" i="4"/>
  <c r="G2269" i="4"/>
  <c r="F2269" i="4"/>
  <c r="O2268" i="4"/>
  <c r="N2268" i="4"/>
  <c r="K2268" i="4"/>
  <c r="H2268" i="4"/>
  <c r="G2268" i="4"/>
  <c r="F2268" i="4"/>
  <c r="O2267" i="4"/>
  <c r="N2267" i="4"/>
  <c r="K2267" i="4"/>
  <c r="H2267" i="4"/>
  <c r="G2267" i="4"/>
  <c r="F2267" i="4"/>
  <c r="O2266" i="4"/>
  <c r="N2266" i="4"/>
  <c r="K2266" i="4"/>
  <c r="H2266" i="4"/>
  <c r="G2266" i="4"/>
  <c r="F2266" i="4"/>
  <c r="O2265" i="4"/>
  <c r="N2265" i="4"/>
  <c r="K2265" i="4"/>
  <c r="H2265" i="4"/>
  <c r="G2265" i="4"/>
  <c r="F2265" i="4"/>
  <c r="O2264" i="4"/>
  <c r="N2264" i="4"/>
  <c r="K2264" i="4"/>
  <c r="H2264" i="4"/>
  <c r="G2264" i="4"/>
  <c r="F2264" i="4"/>
  <c r="O2263" i="4"/>
  <c r="N2263" i="4"/>
  <c r="K2263" i="4"/>
  <c r="H2263" i="4"/>
  <c r="G2263" i="4"/>
  <c r="F2263" i="4"/>
  <c r="O2262" i="4"/>
  <c r="N2262" i="4"/>
  <c r="K2262" i="4"/>
  <c r="H2262" i="4"/>
  <c r="G2262" i="4"/>
  <c r="F2262" i="4"/>
  <c r="O2261" i="4"/>
  <c r="N2261" i="4"/>
  <c r="K2261" i="4"/>
  <c r="H2261" i="4"/>
  <c r="G2261" i="4"/>
  <c r="F2261" i="4"/>
  <c r="O2260" i="4"/>
  <c r="N2260" i="4"/>
  <c r="K2260" i="4"/>
  <c r="H2260" i="4"/>
  <c r="G2260" i="4"/>
  <c r="F2260" i="4"/>
  <c r="O2259" i="4"/>
  <c r="N2259" i="4"/>
  <c r="K2259" i="4"/>
  <c r="H2259" i="4"/>
  <c r="G2259" i="4"/>
  <c r="F2259" i="4"/>
  <c r="O2258" i="4"/>
  <c r="N2258" i="4"/>
  <c r="K2258" i="4"/>
  <c r="H2258" i="4"/>
  <c r="G2258" i="4"/>
  <c r="F2258" i="4"/>
  <c r="O2257" i="4"/>
  <c r="N2257" i="4"/>
  <c r="K2257" i="4"/>
  <c r="H2257" i="4"/>
  <c r="G2257" i="4"/>
  <c r="F2257" i="4"/>
  <c r="O2256" i="4"/>
  <c r="N2256" i="4"/>
  <c r="K2256" i="4"/>
  <c r="H2256" i="4"/>
  <c r="G2256" i="4"/>
  <c r="F2256" i="4"/>
  <c r="O2255" i="4"/>
  <c r="N2255" i="4"/>
  <c r="K2255" i="4"/>
  <c r="H2255" i="4"/>
  <c r="G2255" i="4"/>
  <c r="F2255" i="4"/>
  <c r="O2254" i="4"/>
  <c r="N2254" i="4"/>
  <c r="K2254" i="4"/>
  <c r="H2254" i="4"/>
  <c r="G2254" i="4"/>
  <c r="F2254" i="4"/>
  <c r="O2253" i="4"/>
  <c r="N2253" i="4"/>
  <c r="K2253" i="4"/>
  <c r="H2253" i="4"/>
  <c r="G2253" i="4"/>
  <c r="F2253" i="4"/>
  <c r="O2252" i="4"/>
  <c r="N2252" i="4"/>
  <c r="K2252" i="4"/>
  <c r="H2252" i="4"/>
  <c r="G2252" i="4"/>
  <c r="F2252" i="4"/>
  <c r="O2251" i="4"/>
  <c r="N2251" i="4"/>
  <c r="K2251" i="4"/>
  <c r="H2251" i="4"/>
  <c r="G2251" i="4"/>
  <c r="F2251" i="4"/>
  <c r="O2250" i="4"/>
  <c r="N2250" i="4"/>
  <c r="K2250" i="4"/>
  <c r="H2250" i="4"/>
  <c r="G2250" i="4"/>
  <c r="F2250" i="4"/>
  <c r="O2249" i="4"/>
  <c r="N2249" i="4"/>
  <c r="K2249" i="4"/>
  <c r="H2249" i="4"/>
  <c r="G2249" i="4"/>
  <c r="F2249" i="4"/>
  <c r="O2248" i="4"/>
  <c r="N2248" i="4"/>
  <c r="K2248" i="4"/>
  <c r="H2248" i="4"/>
  <c r="G2248" i="4"/>
  <c r="F2248" i="4"/>
  <c r="O2247" i="4"/>
  <c r="N2247" i="4"/>
  <c r="K2247" i="4"/>
  <c r="H2247" i="4"/>
  <c r="G2247" i="4"/>
  <c r="F2247" i="4"/>
  <c r="O2246" i="4"/>
  <c r="N2246" i="4"/>
  <c r="K2246" i="4"/>
  <c r="H2246" i="4"/>
  <c r="G2246" i="4"/>
  <c r="F2246" i="4"/>
  <c r="O2245" i="4"/>
  <c r="N2245" i="4"/>
  <c r="K2245" i="4"/>
  <c r="H2245" i="4"/>
  <c r="G2245" i="4"/>
  <c r="F2245" i="4"/>
  <c r="O2244" i="4"/>
  <c r="N2244" i="4"/>
  <c r="K2244" i="4"/>
  <c r="H2244" i="4"/>
  <c r="G2244" i="4"/>
  <c r="F2244" i="4"/>
  <c r="O2243" i="4"/>
  <c r="N2243" i="4"/>
  <c r="K2243" i="4"/>
  <c r="H2243" i="4"/>
  <c r="G2243" i="4"/>
  <c r="F2243" i="4"/>
  <c r="O2242" i="4"/>
  <c r="N2242" i="4"/>
  <c r="K2242" i="4"/>
  <c r="H2242" i="4"/>
  <c r="G2242" i="4"/>
  <c r="F2242" i="4"/>
  <c r="O2241" i="4"/>
  <c r="N2241" i="4"/>
  <c r="K2241" i="4"/>
  <c r="H2241" i="4"/>
  <c r="G2241" i="4"/>
  <c r="F2241" i="4"/>
  <c r="O2240" i="4"/>
  <c r="N2240" i="4"/>
  <c r="K2240" i="4"/>
  <c r="H2240" i="4"/>
  <c r="G2240" i="4"/>
  <c r="F2240" i="4"/>
  <c r="O2239" i="4"/>
  <c r="N2239" i="4"/>
  <c r="K2239" i="4"/>
  <c r="H2239" i="4"/>
  <c r="G2239" i="4"/>
  <c r="F2239" i="4"/>
  <c r="O2238" i="4"/>
  <c r="N2238" i="4"/>
  <c r="K2238" i="4"/>
  <c r="H2238" i="4"/>
  <c r="G2238" i="4"/>
  <c r="F2238" i="4"/>
  <c r="O2237" i="4"/>
  <c r="N2237" i="4"/>
  <c r="K2237" i="4"/>
  <c r="H2237" i="4"/>
  <c r="G2237" i="4"/>
  <c r="F2237" i="4"/>
  <c r="O2236" i="4"/>
  <c r="N2236" i="4"/>
  <c r="K2236" i="4"/>
  <c r="H2236" i="4"/>
  <c r="G2236" i="4"/>
  <c r="F2236" i="4"/>
  <c r="O2235" i="4"/>
  <c r="N2235" i="4"/>
  <c r="K2235" i="4"/>
  <c r="H2235" i="4"/>
  <c r="G2235" i="4"/>
  <c r="F2235" i="4"/>
  <c r="O2234" i="4"/>
  <c r="N2234" i="4"/>
  <c r="K2234" i="4"/>
  <c r="H2234" i="4"/>
  <c r="G2234" i="4"/>
  <c r="F2234" i="4"/>
  <c r="O2233" i="4"/>
  <c r="N2233" i="4"/>
  <c r="K2233" i="4"/>
  <c r="H2233" i="4"/>
  <c r="G2233" i="4"/>
  <c r="F2233" i="4"/>
  <c r="O2232" i="4"/>
  <c r="N2232" i="4"/>
  <c r="K2232" i="4"/>
  <c r="H2232" i="4"/>
  <c r="G2232" i="4"/>
  <c r="F2232" i="4"/>
  <c r="O2231" i="4"/>
  <c r="N2231" i="4"/>
  <c r="K2231" i="4"/>
  <c r="H2231" i="4"/>
  <c r="G2231" i="4"/>
  <c r="F2231" i="4"/>
  <c r="O2230" i="4"/>
  <c r="N2230" i="4"/>
  <c r="K2230" i="4"/>
  <c r="H2230" i="4"/>
  <c r="G2230" i="4"/>
  <c r="F2230" i="4"/>
  <c r="O2229" i="4"/>
  <c r="N2229" i="4"/>
  <c r="K2229" i="4"/>
  <c r="H2229" i="4"/>
  <c r="G2229" i="4"/>
  <c r="F2229" i="4"/>
  <c r="O2228" i="4"/>
  <c r="N2228" i="4"/>
  <c r="K2228" i="4"/>
  <c r="H2228" i="4"/>
  <c r="G2228" i="4"/>
  <c r="F2228" i="4"/>
  <c r="O2227" i="4"/>
  <c r="N2227" i="4"/>
  <c r="K2227" i="4"/>
  <c r="H2227" i="4"/>
  <c r="G2227" i="4"/>
  <c r="F2227" i="4"/>
  <c r="O2226" i="4"/>
  <c r="N2226" i="4"/>
  <c r="K2226" i="4"/>
  <c r="H2226" i="4"/>
  <c r="G2226" i="4"/>
  <c r="F2226" i="4"/>
  <c r="O2225" i="4"/>
  <c r="N2225" i="4"/>
  <c r="K2225" i="4"/>
  <c r="H2225" i="4"/>
  <c r="G2225" i="4"/>
  <c r="F2225" i="4"/>
  <c r="O2224" i="4"/>
  <c r="N2224" i="4"/>
  <c r="K2224" i="4"/>
  <c r="H2224" i="4"/>
  <c r="G2224" i="4"/>
  <c r="F2224" i="4"/>
  <c r="O2223" i="4"/>
  <c r="N2223" i="4"/>
  <c r="K2223" i="4"/>
  <c r="H2223" i="4"/>
  <c r="G2223" i="4"/>
  <c r="F2223" i="4"/>
  <c r="O2222" i="4"/>
  <c r="N2222" i="4"/>
  <c r="K2222" i="4"/>
  <c r="H2222" i="4"/>
  <c r="G2222" i="4"/>
  <c r="F2222" i="4"/>
  <c r="O2221" i="4"/>
  <c r="N2221" i="4"/>
  <c r="K2221" i="4"/>
  <c r="H2221" i="4"/>
  <c r="G2221" i="4"/>
  <c r="F2221" i="4"/>
  <c r="O2220" i="4"/>
  <c r="N2220" i="4"/>
  <c r="K2220" i="4"/>
  <c r="H2220" i="4"/>
  <c r="G2220" i="4"/>
  <c r="F2220" i="4"/>
  <c r="O2219" i="4"/>
  <c r="N2219" i="4"/>
  <c r="K2219" i="4"/>
  <c r="H2219" i="4"/>
  <c r="G2219" i="4"/>
  <c r="F2219" i="4"/>
  <c r="O2218" i="4"/>
  <c r="N2218" i="4"/>
  <c r="K2218" i="4"/>
  <c r="H2218" i="4"/>
  <c r="G2218" i="4"/>
  <c r="F2218" i="4"/>
  <c r="O2217" i="4"/>
  <c r="N2217" i="4"/>
  <c r="K2217" i="4"/>
  <c r="H2217" i="4"/>
  <c r="G2217" i="4"/>
  <c r="F2217" i="4"/>
  <c r="O2216" i="4"/>
  <c r="N2216" i="4"/>
  <c r="K2216" i="4"/>
  <c r="H2216" i="4"/>
  <c r="G2216" i="4"/>
  <c r="F2216" i="4"/>
  <c r="O2215" i="4"/>
  <c r="N2215" i="4"/>
  <c r="K2215" i="4"/>
  <c r="H2215" i="4"/>
  <c r="G2215" i="4"/>
  <c r="F2215" i="4"/>
  <c r="O2214" i="4"/>
  <c r="N2214" i="4"/>
  <c r="K2214" i="4"/>
  <c r="H2214" i="4"/>
  <c r="G2214" i="4"/>
  <c r="F2214" i="4"/>
  <c r="O2213" i="4"/>
  <c r="N2213" i="4"/>
  <c r="K2213" i="4"/>
  <c r="H2213" i="4"/>
  <c r="G2213" i="4"/>
  <c r="F2213" i="4"/>
  <c r="O2212" i="4"/>
  <c r="N2212" i="4"/>
  <c r="K2212" i="4"/>
  <c r="H2212" i="4"/>
  <c r="G2212" i="4"/>
  <c r="F2212" i="4"/>
  <c r="O2211" i="4"/>
  <c r="N2211" i="4"/>
  <c r="K2211" i="4"/>
  <c r="H2211" i="4"/>
  <c r="G2211" i="4"/>
  <c r="F2211" i="4"/>
  <c r="O2210" i="4"/>
  <c r="N2210" i="4"/>
  <c r="K2210" i="4"/>
  <c r="H2210" i="4"/>
  <c r="G2210" i="4"/>
  <c r="F2210" i="4"/>
  <c r="O2209" i="4"/>
  <c r="N2209" i="4"/>
  <c r="K2209" i="4"/>
  <c r="H2209" i="4"/>
  <c r="G2209" i="4"/>
  <c r="F2209" i="4"/>
  <c r="O2208" i="4"/>
  <c r="N2208" i="4"/>
  <c r="K2208" i="4"/>
  <c r="H2208" i="4"/>
  <c r="G2208" i="4"/>
  <c r="F2208" i="4"/>
  <c r="O2207" i="4"/>
  <c r="N2207" i="4"/>
  <c r="K2207" i="4"/>
  <c r="H2207" i="4"/>
  <c r="G2207" i="4"/>
  <c r="F2207" i="4"/>
  <c r="O2206" i="4"/>
  <c r="N2206" i="4"/>
  <c r="K2206" i="4"/>
  <c r="H2206" i="4"/>
  <c r="G2206" i="4"/>
  <c r="F2206" i="4"/>
  <c r="O2205" i="4"/>
  <c r="N2205" i="4"/>
  <c r="K2205" i="4"/>
  <c r="H2205" i="4"/>
  <c r="G2205" i="4"/>
  <c r="F2205" i="4"/>
  <c r="O2204" i="4"/>
  <c r="N2204" i="4"/>
  <c r="K2204" i="4"/>
  <c r="H2204" i="4"/>
  <c r="G2204" i="4"/>
  <c r="F2204" i="4"/>
  <c r="O2203" i="4"/>
  <c r="N2203" i="4"/>
  <c r="K2203" i="4"/>
  <c r="H2203" i="4"/>
  <c r="G2203" i="4"/>
  <c r="F2203" i="4"/>
  <c r="O2202" i="4"/>
  <c r="N2202" i="4"/>
  <c r="K2202" i="4"/>
  <c r="H2202" i="4"/>
  <c r="G2202" i="4"/>
  <c r="F2202" i="4"/>
  <c r="O2201" i="4"/>
  <c r="N2201" i="4"/>
  <c r="K2201" i="4"/>
  <c r="H2201" i="4"/>
  <c r="G2201" i="4"/>
  <c r="F2201" i="4"/>
  <c r="O2200" i="4"/>
  <c r="N2200" i="4"/>
  <c r="K2200" i="4"/>
  <c r="H2200" i="4"/>
  <c r="G2200" i="4"/>
  <c r="F2200" i="4"/>
  <c r="O2199" i="4"/>
  <c r="N2199" i="4"/>
  <c r="K2199" i="4"/>
  <c r="H2199" i="4"/>
  <c r="G2199" i="4"/>
  <c r="F2199" i="4"/>
  <c r="O2198" i="4"/>
  <c r="N2198" i="4"/>
  <c r="K2198" i="4"/>
  <c r="H2198" i="4"/>
  <c r="G2198" i="4"/>
  <c r="F2198" i="4"/>
  <c r="O2197" i="4"/>
  <c r="N2197" i="4"/>
  <c r="K2197" i="4"/>
  <c r="H2197" i="4"/>
  <c r="G2197" i="4"/>
  <c r="F2197" i="4"/>
  <c r="O2196" i="4"/>
  <c r="N2196" i="4"/>
  <c r="K2196" i="4"/>
  <c r="H2196" i="4"/>
  <c r="G2196" i="4"/>
  <c r="F2196" i="4"/>
  <c r="O2195" i="4"/>
  <c r="N2195" i="4"/>
  <c r="K2195" i="4"/>
  <c r="H2195" i="4"/>
  <c r="G2195" i="4"/>
  <c r="F2195" i="4"/>
  <c r="O2194" i="4"/>
  <c r="N2194" i="4"/>
  <c r="K2194" i="4"/>
  <c r="H2194" i="4"/>
  <c r="G2194" i="4"/>
  <c r="F2194" i="4"/>
  <c r="O2193" i="4"/>
  <c r="N2193" i="4"/>
  <c r="K2193" i="4"/>
  <c r="H2193" i="4"/>
  <c r="G2193" i="4"/>
  <c r="F2193" i="4"/>
  <c r="O2192" i="4"/>
  <c r="N2192" i="4"/>
  <c r="K2192" i="4"/>
  <c r="H2192" i="4"/>
  <c r="G2192" i="4"/>
  <c r="F2192" i="4"/>
  <c r="O2191" i="4"/>
  <c r="N2191" i="4"/>
  <c r="K2191" i="4"/>
  <c r="H2191" i="4"/>
  <c r="G2191" i="4"/>
  <c r="F2191" i="4"/>
  <c r="O2190" i="4"/>
  <c r="N2190" i="4"/>
  <c r="K2190" i="4"/>
  <c r="H2190" i="4"/>
  <c r="G2190" i="4"/>
  <c r="F2190" i="4"/>
  <c r="O2189" i="4"/>
  <c r="N2189" i="4"/>
  <c r="K2189" i="4"/>
  <c r="H2189" i="4"/>
  <c r="G2189" i="4"/>
  <c r="F2189" i="4"/>
  <c r="O2188" i="4"/>
  <c r="N2188" i="4"/>
  <c r="K2188" i="4"/>
  <c r="H2188" i="4"/>
  <c r="G2188" i="4"/>
  <c r="F2188" i="4"/>
  <c r="O2187" i="4"/>
  <c r="N2187" i="4"/>
  <c r="K2187" i="4"/>
  <c r="H2187" i="4"/>
  <c r="G2187" i="4"/>
  <c r="F2187" i="4"/>
  <c r="O2186" i="4"/>
  <c r="N2186" i="4"/>
  <c r="K2186" i="4"/>
  <c r="H2186" i="4"/>
  <c r="G2186" i="4"/>
  <c r="F2186" i="4"/>
  <c r="O2185" i="4"/>
  <c r="N2185" i="4"/>
  <c r="K2185" i="4"/>
  <c r="H2185" i="4"/>
  <c r="G2185" i="4"/>
  <c r="F2185" i="4"/>
  <c r="O2184" i="4"/>
  <c r="N2184" i="4"/>
  <c r="K2184" i="4"/>
  <c r="H2184" i="4"/>
  <c r="G2184" i="4"/>
  <c r="F2184" i="4"/>
  <c r="O2183" i="4"/>
  <c r="N2183" i="4"/>
  <c r="K2183" i="4"/>
  <c r="H2183" i="4"/>
  <c r="G2183" i="4"/>
  <c r="F2183" i="4"/>
  <c r="O2182" i="4"/>
  <c r="N2182" i="4"/>
  <c r="K2182" i="4"/>
  <c r="H2182" i="4"/>
  <c r="G2182" i="4"/>
  <c r="F2182" i="4"/>
  <c r="O2181" i="4"/>
  <c r="N2181" i="4"/>
  <c r="K2181" i="4"/>
  <c r="H2181" i="4"/>
  <c r="G2181" i="4"/>
  <c r="F2181" i="4"/>
  <c r="O2180" i="4"/>
  <c r="N2180" i="4"/>
  <c r="K2180" i="4"/>
  <c r="H2180" i="4"/>
  <c r="G2180" i="4"/>
  <c r="F2180" i="4"/>
  <c r="O2179" i="4"/>
  <c r="N2179" i="4"/>
  <c r="K2179" i="4"/>
  <c r="H2179" i="4"/>
  <c r="G2179" i="4"/>
  <c r="F2179" i="4"/>
  <c r="O2178" i="4"/>
  <c r="N2178" i="4"/>
  <c r="K2178" i="4"/>
  <c r="H2178" i="4"/>
  <c r="G2178" i="4"/>
  <c r="F2178" i="4"/>
  <c r="O2177" i="4"/>
  <c r="N2177" i="4"/>
  <c r="K2177" i="4"/>
  <c r="H2177" i="4"/>
  <c r="G2177" i="4"/>
  <c r="F2177" i="4"/>
  <c r="O2176" i="4"/>
  <c r="N2176" i="4"/>
  <c r="K2176" i="4"/>
  <c r="H2176" i="4"/>
  <c r="G2176" i="4"/>
  <c r="F2176" i="4"/>
  <c r="O2175" i="4"/>
  <c r="N2175" i="4"/>
  <c r="K2175" i="4"/>
  <c r="H2175" i="4"/>
  <c r="G2175" i="4"/>
  <c r="F2175" i="4"/>
  <c r="O2174" i="4"/>
  <c r="N2174" i="4"/>
  <c r="K2174" i="4"/>
  <c r="H2174" i="4"/>
  <c r="G2174" i="4"/>
  <c r="F2174" i="4"/>
  <c r="O2173" i="4"/>
  <c r="N2173" i="4"/>
  <c r="K2173" i="4"/>
  <c r="H2173" i="4"/>
  <c r="G2173" i="4"/>
  <c r="F2173" i="4"/>
  <c r="O2172" i="4"/>
  <c r="N2172" i="4"/>
  <c r="K2172" i="4"/>
  <c r="H2172" i="4"/>
  <c r="G2172" i="4"/>
  <c r="F2172" i="4"/>
  <c r="O2171" i="4"/>
  <c r="N2171" i="4"/>
  <c r="K2171" i="4"/>
  <c r="H2171" i="4"/>
  <c r="G2171" i="4"/>
  <c r="F2171" i="4"/>
  <c r="O2170" i="4"/>
  <c r="N2170" i="4"/>
  <c r="K2170" i="4"/>
  <c r="H2170" i="4"/>
  <c r="G2170" i="4"/>
  <c r="F2170" i="4"/>
  <c r="O2169" i="4"/>
  <c r="N2169" i="4"/>
  <c r="K2169" i="4"/>
  <c r="H2169" i="4"/>
  <c r="G2169" i="4"/>
  <c r="F2169" i="4"/>
  <c r="O2168" i="4"/>
  <c r="N2168" i="4"/>
  <c r="K2168" i="4"/>
  <c r="H2168" i="4"/>
  <c r="G2168" i="4"/>
  <c r="F2168" i="4"/>
  <c r="O2167" i="4"/>
  <c r="N2167" i="4"/>
  <c r="K2167" i="4"/>
  <c r="H2167" i="4"/>
  <c r="G2167" i="4"/>
  <c r="F2167" i="4"/>
  <c r="O2166" i="4"/>
  <c r="N2166" i="4"/>
  <c r="K2166" i="4"/>
  <c r="H2166" i="4"/>
  <c r="G2166" i="4"/>
  <c r="F2166" i="4"/>
  <c r="O2165" i="4"/>
  <c r="N2165" i="4"/>
  <c r="K2165" i="4"/>
  <c r="H2165" i="4"/>
  <c r="G2165" i="4"/>
  <c r="F2165" i="4"/>
  <c r="O2164" i="4"/>
  <c r="N2164" i="4"/>
  <c r="K2164" i="4"/>
  <c r="H2164" i="4"/>
  <c r="G2164" i="4"/>
  <c r="F2164" i="4"/>
  <c r="O2163" i="4"/>
  <c r="N2163" i="4"/>
  <c r="K2163" i="4"/>
  <c r="H2163" i="4"/>
  <c r="G2163" i="4"/>
  <c r="F2163" i="4"/>
  <c r="O2162" i="4"/>
  <c r="N2162" i="4"/>
  <c r="K2162" i="4"/>
  <c r="H2162" i="4"/>
  <c r="G2162" i="4"/>
  <c r="F2162" i="4"/>
  <c r="O2161" i="4"/>
  <c r="N2161" i="4"/>
  <c r="K2161" i="4"/>
  <c r="H2161" i="4"/>
  <c r="G2161" i="4"/>
  <c r="F2161" i="4"/>
  <c r="O2160" i="4"/>
  <c r="N2160" i="4"/>
  <c r="K2160" i="4"/>
  <c r="H2160" i="4"/>
  <c r="G2160" i="4"/>
  <c r="F2160" i="4"/>
  <c r="O2159" i="4"/>
  <c r="N2159" i="4"/>
  <c r="K2159" i="4"/>
  <c r="H2159" i="4"/>
  <c r="G2159" i="4"/>
  <c r="F2159" i="4"/>
  <c r="O2158" i="4"/>
  <c r="N2158" i="4"/>
  <c r="K2158" i="4"/>
  <c r="H2158" i="4"/>
  <c r="G2158" i="4"/>
  <c r="F2158" i="4"/>
  <c r="O2157" i="4"/>
  <c r="N2157" i="4"/>
  <c r="K2157" i="4"/>
  <c r="H2157" i="4"/>
  <c r="G2157" i="4"/>
  <c r="F2157" i="4"/>
  <c r="O2156" i="4"/>
  <c r="N2156" i="4"/>
  <c r="K2156" i="4"/>
  <c r="H2156" i="4"/>
  <c r="G2156" i="4"/>
  <c r="F2156" i="4"/>
  <c r="O2155" i="4"/>
  <c r="N2155" i="4"/>
  <c r="K2155" i="4"/>
  <c r="H2155" i="4"/>
  <c r="G2155" i="4"/>
  <c r="F2155" i="4"/>
  <c r="O2154" i="4"/>
  <c r="N2154" i="4"/>
  <c r="K2154" i="4"/>
  <c r="H2154" i="4"/>
  <c r="G2154" i="4"/>
  <c r="F2154" i="4"/>
  <c r="O2153" i="4"/>
  <c r="N2153" i="4"/>
  <c r="K2153" i="4"/>
  <c r="H2153" i="4"/>
  <c r="G2153" i="4"/>
  <c r="F2153" i="4"/>
  <c r="O2152" i="4"/>
  <c r="N2152" i="4"/>
  <c r="K2152" i="4"/>
  <c r="H2152" i="4"/>
  <c r="G2152" i="4"/>
  <c r="F2152" i="4"/>
  <c r="O2151" i="4"/>
  <c r="N2151" i="4"/>
  <c r="K2151" i="4"/>
  <c r="H2151" i="4"/>
  <c r="G2151" i="4"/>
  <c r="F2151" i="4"/>
  <c r="O2150" i="4"/>
  <c r="N2150" i="4"/>
  <c r="K2150" i="4"/>
  <c r="H2150" i="4"/>
  <c r="G2150" i="4"/>
  <c r="F2150" i="4"/>
  <c r="O2149" i="4"/>
  <c r="N2149" i="4"/>
  <c r="K2149" i="4"/>
  <c r="H2149" i="4"/>
  <c r="G2149" i="4"/>
  <c r="F2149" i="4"/>
  <c r="O2148" i="4"/>
  <c r="N2148" i="4"/>
  <c r="K2148" i="4"/>
  <c r="H2148" i="4"/>
  <c r="G2148" i="4"/>
  <c r="F2148" i="4"/>
  <c r="O2147" i="4"/>
  <c r="N2147" i="4"/>
  <c r="K2147" i="4"/>
  <c r="H2147" i="4"/>
  <c r="G2147" i="4"/>
  <c r="F2147" i="4"/>
  <c r="O2146" i="4"/>
  <c r="N2146" i="4"/>
  <c r="K2146" i="4"/>
  <c r="H2146" i="4"/>
  <c r="G2146" i="4"/>
  <c r="F2146" i="4"/>
  <c r="O2145" i="4"/>
  <c r="N2145" i="4"/>
  <c r="K2145" i="4"/>
  <c r="H2145" i="4"/>
  <c r="G2145" i="4"/>
  <c r="F2145" i="4"/>
  <c r="O2144" i="4"/>
  <c r="N2144" i="4"/>
  <c r="K2144" i="4"/>
  <c r="H2144" i="4"/>
  <c r="G2144" i="4"/>
  <c r="F2144" i="4"/>
  <c r="O2143" i="4"/>
  <c r="N2143" i="4"/>
  <c r="K2143" i="4"/>
  <c r="H2143" i="4"/>
  <c r="G2143" i="4"/>
  <c r="F2143" i="4"/>
  <c r="O2142" i="4"/>
  <c r="N2142" i="4"/>
  <c r="K2142" i="4"/>
  <c r="H2142" i="4"/>
  <c r="G2142" i="4"/>
  <c r="F2142" i="4"/>
  <c r="O2141" i="4"/>
  <c r="N2141" i="4"/>
  <c r="K2141" i="4"/>
  <c r="H2141" i="4"/>
  <c r="G2141" i="4"/>
  <c r="F2141" i="4"/>
  <c r="O2140" i="4"/>
  <c r="N2140" i="4"/>
  <c r="K2140" i="4"/>
  <c r="H2140" i="4"/>
  <c r="G2140" i="4"/>
  <c r="F2140" i="4"/>
  <c r="O2139" i="4"/>
  <c r="N2139" i="4"/>
  <c r="K2139" i="4"/>
  <c r="H2139" i="4"/>
  <c r="G2139" i="4"/>
  <c r="F2139" i="4"/>
  <c r="O2138" i="4"/>
  <c r="N2138" i="4"/>
  <c r="K2138" i="4"/>
  <c r="H2138" i="4"/>
  <c r="G2138" i="4"/>
  <c r="F2138" i="4"/>
  <c r="O2137" i="4"/>
  <c r="N2137" i="4"/>
  <c r="K2137" i="4"/>
  <c r="H2137" i="4"/>
  <c r="G2137" i="4"/>
  <c r="F2137" i="4"/>
  <c r="O2136" i="4"/>
  <c r="N2136" i="4"/>
  <c r="K2136" i="4"/>
  <c r="H2136" i="4"/>
  <c r="G2136" i="4"/>
  <c r="F2136" i="4"/>
  <c r="O2135" i="4"/>
  <c r="N2135" i="4"/>
  <c r="K2135" i="4"/>
  <c r="H2135" i="4"/>
  <c r="G2135" i="4"/>
  <c r="F2135" i="4"/>
  <c r="O2134" i="4"/>
  <c r="N2134" i="4"/>
  <c r="K2134" i="4"/>
  <c r="H2134" i="4"/>
  <c r="G2134" i="4"/>
  <c r="F2134" i="4"/>
  <c r="O2133" i="4"/>
  <c r="N2133" i="4"/>
  <c r="K2133" i="4"/>
  <c r="H2133" i="4"/>
  <c r="G2133" i="4"/>
  <c r="F2133" i="4"/>
  <c r="O2132" i="4"/>
  <c r="N2132" i="4"/>
  <c r="K2132" i="4"/>
  <c r="H2132" i="4"/>
  <c r="G2132" i="4"/>
  <c r="F2132" i="4"/>
  <c r="O2131" i="4"/>
  <c r="N2131" i="4"/>
  <c r="K2131" i="4"/>
  <c r="H2131" i="4"/>
  <c r="G2131" i="4"/>
  <c r="F2131" i="4"/>
  <c r="O2130" i="4"/>
  <c r="N2130" i="4"/>
  <c r="K2130" i="4"/>
  <c r="H2130" i="4"/>
  <c r="G2130" i="4"/>
  <c r="F2130" i="4"/>
  <c r="O2129" i="4"/>
  <c r="N2129" i="4"/>
  <c r="K2129" i="4"/>
  <c r="H2129" i="4"/>
  <c r="G2129" i="4"/>
  <c r="F2129" i="4"/>
  <c r="O2128" i="4"/>
  <c r="N2128" i="4"/>
  <c r="K2128" i="4"/>
  <c r="H2128" i="4"/>
  <c r="G2128" i="4"/>
  <c r="F2128" i="4"/>
  <c r="O2127" i="4"/>
  <c r="N2127" i="4"/>
  <c r="K2127" i="4"/>
  <c r="H2127" i="4"/>
  <c r="G2127" i="4"/>
  <c r="F2127" i="4"/>
  <c r="O2126" i="4"/>
  <c r="N2126" i="4"/>
  <c r="K2126" i="4"/>
  <c r="H2126" i="4"/>
  <c r="G2126" i="4"/>
  <c r="F2126" i="4"/>
  <c r="O2125" i="4"/>
  <c r="N2125" i="4"/>
  <c r="K2125" i="4"/>
  <c r="H2125" i="4"/>
  <c r="G2125" i="4"/>
  <c r="F2125" i="4"/>
  <c r="O2124" i="4"/>
  <c r="N2124" i="4"/>
  <c r="K2124" i="4"/>
  <c r="H2124" i="4"/>
  <c r="G2124" i="4"/>
  <c r="F2124" i="4"/>
  <c r="O2123" i="4"/>
  <c r="N2123" i="4"/>
  <c r="K2123" i="4"/>
  <c r="H2123" i="4"/>
  <c r="G2123" i="4"/>
  <c r="F2123" i="4"/>
  <c r="O2122" i="4"/>
  <c r="N2122" i="4"/>
  <c r="K2122" i="4"/>
  <c r="H2122" i="4"/>
  <c r="G2122" i="4"/>
  <c r="F2122" i="4"/>
  <c r="O2121" i="4"/>
  <c r="N2121" i="4"/>
  <c r="K2121" i="4"/>
  <c r="H2121" i="4"/>
  <c r="G2121" i="4"/>
  <c r="F2121" i="4"/>
  <c r="O2120" i="4"/>
  <c r="N2120" i="4"/>
  <c r="K2120" i="4"/>
  <c r="H2120" i="4"/>
  <c r="G2120" i="4"/>
  <c r="F2120" i="4"/>
  <c r="O2119" i="4"/>
  <c r="N2119" i="4"/>
  <c r="K2119" i="4"/>
  <c r="H2119" i="4"/>
  <c r="G2119" i="4"/>
  <c r="F2119" i="4"/>
  <c r="O2118" i="4"/>
  <c r="N2118" i="4"/>
  <c r="K2118" i="4"/>
  <c r="H2118" i="4"/>
  <c r="G2118" i="4"/>
  <c r="F2118" i="4"/>
  <c r="O2117" i="4"/>
  <c r="N2117" i="4"/>
  <c r="K2117" i="4"/>
  <c r="H2117" i="4"/>
  <c r="G2117" i="4"/>
  <c r="F2117" i="4"/>
  <c r="O2116" i="4"/>
  <c r="N2116" i="4"/>
  <c r="K2116" i="4"/>
  <c r="H2116" i="4"/>
  <c r="G2116" i="4"/>
  <c r="F2116" i="4"/>
  <c r="O2115" i="4"/>
  <c r="N2115" i="4"/>
  <c r="K2115" i="4"/>
  <c r="H2115" i="4"/>
  <c r="G2115" i="4"/>
  <c r="F2115" i="4"/>
  <c r="O2114" i="4"/>
  <c r="N2114" i="4"/>
  <c r="K2114" i="4"/>
  <c r="H2114" i="4"/>
  <c r="G2114" i="4"/>
  <c r="F2114" i="4"/>
  <c r="O2113" i="4"/>
  <c r="N2113" i="4"/>
  <c r="K2113" i="4"/>
  <c r="H2113" i="4"/>
  <c r="G2113" i="4"/>
  <c r="F2113" i="4"/>
  <c r="O2112" i="4"/>
  <c r="N2112" i="4"/>
  <c r="K2112" i="4"/>
  <c r="H2112" i="4"/>
  <c r="G2112" i="4"/>
  <c r="F2112" i="4"/>
  <c r="O2111" i="4"/>
  <c r="N2111" i="4"/>
  <c r="K2111" i="4"/>
  <c r="H2111" i="4"/>
  <c r="G2111" i="4"/>
  <c r="F2111" i="4"/>
  <c r="O2110" i="4"/>
  <c r="N2110" i="4"/>
  <c r="K2110" i="4"/>
  <c r="H2110" i="4"/>
  <c r="G2110" i="4"/>
  <c r="F2110" i="4"/>
  <c r="O2109" i="4"/>
  <c r="N2109" i="4"/>
  <c r="K2109" i="4"/>
  <c r="H2109" i="4"/>
  <c r="G2109" i="4"/>
  <c r="F2109" i="4"/>
  <c r="O2108" i="4"/>
  <c r="N2108" i="4"/>
  <c r="K2108" i="4"/>
  <c r="H2108" i="4"/>
  <c r="G2108" i="4"/>
  <c r="F2108" i="4"/>
  <c r="O2107" i="4"/>
  <c r="N2107" i="4"/>
  <c r="K2107" i="4"/>
  <c r="H2107" i="4"/>
  <c r="G2107" i="4"/>
  <c r="F2107" i="4"/>
  <c r="O2106" i="4"/>
  <c r="N2106" i="4"/>
  <c r="K2106" i="4"/>
  <c r="H2106" i="4"/>
  <c r="G2106" i="4"/>
  <c r="F2106" i="4"/>
  <c r="O2105" i="4"/>
  <c r="N2105" i="4"/>
  <c r="K2105" i="4"/>
  <c r="H2105" i="4"/>
  <c r="G2105" i="4"/>
  <c r="F2105" i="4"/>
  <c r="O2104" i="4"/>
  <c r="N2104" i="4"/>
  <c r="K2104" i="4"/>
  <c r="H2104" i="4"/>
  <c r="G2104" i="4"/>
  <c r="F2104" i="4"/>
  <c r="O2103" i="4"/>
  <c r="N2103" i="4"/>
  <c r="K2103" i="4"/>
  <c r="H2103" i="4"/>
  <c r="G2103" i="4"/>
  <c r="F2103" i="4"/>
  <c r="O2102" i="4"/>
  <c r="N2102" i="4"/>
  <c r="K2102" i="4"/>
  <c r="H2102" i="4"/>
  <c r="G2102" i="4"/>
  <c r="F2102" i="4"/>
  <c r="O2101" i="4"/>
  <c r="N2101" i="4"/>
  <c r="K2101" i="4"/>
  <c r="H2101" i="4"/>
  <c r="G2101" i="4"/>
  <c r="F2101" i="4"/>
  <c r="O2100" i="4"/>
  <c r="N2100" i="4"/>
  <c r="K2100" i="4"/>
  <c r="H2100" i="4"/>
  <c r="G2100" i="4"/>
  <c r="F2100" i="4"/>
  <c r="O2099" i="4"/>
  <c r="N2099" i="4"/>
  <c r="K2099" i="4"/>
  <c r="H2099" i="4"/>
  <c r="G2099" i="4"/>
  <c r="F2099" i="4"/>
  <c r="O2098" i="4"/>
  <c r="N2098" i="4"/>
  <c r="K2098" i="4"/>
  <c r="H2098" i="4"/>
  <c r="G2098" i="4"/>
  <c r="F2098" i="4"/>
  <c r="O2097" i="4"/>
  <c r="N2097" i="4"/>
  <c r="K2097" i="4"/>
  <c r="H2097" i="4"/>
  <c r="G2097" i="4"/>
  <c r="F2097" i="4"/>
  <c r="O2096" i="4"/>
  <c r="N2096" i="4"/>
  <c r="K2096" i="4"/>
  <c r="H2096" i="4"/>
  <c r="G2096" i="4"/>
  <c r="F2096" i="4"/>
  <c r="O2095" i="4"/>
  <c r="N2095" i="4"/>
  <c r="K2095" i="4"/>
  <c r="H2095" i="4"/>
  <c r="G2095" i="4"/>
  <c r="F2095" i="4"/>
  <c r="O2094" i="4"/>
  <c r="N2094" i="4"/>
  <c r="K2094" i="4"/>
  <c r="H2094" i="4"/>
  <c r="G2094" i="4"/>
  <c r="F2094" i="4"/>
  <c r="O2093" i="4"/>
  <c r="N2093" i="4"/>
  <c r="K2093" i="4"/>
  <c r="H2093" i="4"/>
  <c r="G2093" i="4"/>
  <c r="F2093" i="4"/>
  <c r="O2092" i="4"/>
  <c r="N2092" i="4"/>
  <c r="K2092" i="4"/>
  <c r="H2092" i="4"/>
  <c r="G2092" i="4"/>
  <c r="F2092" i="4"/>
  <c r="O2091" i="4"/>
  <c r="N2091" i="4"/>
  <c r="K2091" i="4"/>
  <c r="H2091" i="4"/>
  <c r="G2091" i="4"/>
  <c r="F2091" i="4"/>
  <c r="O2090" i="4"/>
  <c r="N2090" i="4"/>
  <c r="K2090" i="4"/>
  <c r="H2090" i="4"/>
  <c r="G2090" i="4"/>
  <c r="F2090" i="4"/>
  <c r="O2089" i="4"/>
  <c r="N2089" i="4"/>
  <c r="K2089" i="4"/>
  <c r="H2089" i="4"/>
  <c r="G2089" i="4"/>
  <c r="F2089" i="4"/>
  <c r="O2088" i="4"/>
  <c r="N2088" i="4"/>
  <c r="K2088" i="4"/>
  <c r="H2088" i="4"/>
  <c r="G2088" i="4"/>
  <c r="F2088" i="4"/>
  <c r="O2087" i="4"/>
  <c r="N2087" i="4"/>
  <c r="K2087" i="4"/>
  <c r="H2087" i="4"/>
  <c r="G2087" i="4"/>
  <c r="F2087" i="4"/>
  <c r="O2086" i="4"/>
  <c r="N2086" i="4"/>
  <c r="K2086" i="4"/>
  <c r="H2086" i="4"/>
  <c r="G2086" i="4"/>
  <c r="F2086" i="4"/>
  <c r="O2085" i="4"/>
  <c r="N2085" i="4"/>
  <c r="K2085" i="4"/>
  <c r="H2085" i="4"/>
  <c r="G2085" i="4"/>
  <c r="F2085" i="4"/>
  <c r="O2084" i="4"/>
  <c r="N2084" i="4"/>
  <c r="K2084" i="4"/>
  <c r="H2084" i="4"/>
  <c r="G2084" i="4"/>
  <c r="F2084" i="4"/>
  <c r="O2083" i="4"/>
  <c r="N2083" i="4"/>
  <c r="K2083" i="4"/>
  <c r="H2083" i="4"/>
  <c r="G2083" i="4"/>
  <c r="F2083" i="4"/>
  <c r="O2082" i="4"/>
  <c r="N2082" i="4"/>
  <c r="K2082" i="4"/>
  <c r="H2082" i="4"/>
  <c r="G2082" i="4"/>
  <c r="F2082" i="4"/>
  <c r="O2081" i="4"/>
  <c r="N2081" i="4"/>
  <c r="K2081" i="4"/>
  <c r="H2081" i="4"/>
  <c r="G2081" i="4"/>
  <c r="F2081" i="4"/>
  <c r="O2080" i="4"/>
  <c r="N2080" i="4"/>
  <c r="K2080" i="4"/>
  <c r="H2080" i="4"/>
  <c r="G2080" i="4"/>
  <c r="F2080" i="4"/>
  <c r="O2079" i="4"/>
  <c r="N2079" i="4"/>
  <c r="K2079" i="4"/>
  <c r="H2079" i="4"/>
  <c r="G2079" i="4"/>
  <c r="F2079" i="4"/>
  <c r="O2078" i="4"/>
  <c r="N2078" i="4"/>
  <c r="K2078" i="4"/>
  <c r="H2078" i="4"/>
  <c r="G2078" i="4"/>
  <c r="F2078" i="4"/>
  <c r="O2077" i="4"/>
  <c r="N2077" i="4"/>
  <c r="K2077" i="4"/>
  <c r="H2077" i="4"/>
  <c r="G2077" i="4"/>
  <c r="F2077" i="4"/>
  <c r="O2076" i="4"/>
  <c r="N2076" i="4"/>
  <c r="K2076" i="4"/>
  <c r="H2076" i="4"/>
  <c r="G2076" i="4"/>
  <c r="F2076" i="4"/>
  <c r="O2075" i="4"/>
  <c r="N2075" i="4"/>
  <c r="K2075" i="4"/>
  <c r="H2075" i="4"/>
  <c r="G2075" i="4"/>
  <c r="F2075" i="4"/>
  <c r="O2074" i="4"/>
  <c r="N2074" i="4"/>
  <c r="K2074" i="4"/>
  <c r="H2074" i="4"/>
  <c r="G2074" i="4"/>
  <c r="F2074" i="4"/>
  <c r="O2073" i="4"/>
  <c r="N2073" i="4"/>
  <c r="K2073" i="4"/>
  <c r="H2073" i="4"/>
  <c r="G2073" i="4"/>
  <c r="F2073" i="4"/>
  <c r="O2072" i="4"/>
  <c r="N2072" i="4"/>
  <c r="K2072" i="4"/>
  <c r="H2072" i="4"/>
  <c r="G2072" i="4"/>
  <c r="F2072" i="4"/>
  <c r="O2071" i="4"/>
  <c r="N2071" i="4"/>
  <c r="K2071" i="4"/>
  <c r="H2071" i="4"/>
  <c r="G2071" i="4"/>
  <c r="F2071" i="4"/>
  <c r="O2070" i="4"/>
  <c r="N2070" i="4"/>
  <c r="K2070" i="4"/>
  <c r="H2070" i="4"/>
  <c r="G2070" i="4"/>
  <c r="F2070" i="4"/>
  <c r="O2069" i="4"/>
  <c r="N2069" i="4"/>
  <c r="K2069" i="4"/>
  <c r="H2069" i="4"/>
  <c r="G2069" i="4"/>
  <c r="F2069" i="4"/>
  <c r="O2068" i="4"/>
  <c r="N2068" i="4"/>
  <c r="K2068" i="4"/>
  <c r="H2068" i="4"/>
  <c r="G2068" i="4"/>
  <c r="F2068" i="4"/>
  <c r="O2067" i="4"/>
  <c r="N2067" i="4"/>
  <c r="K2067" i="4"/>
  <c r="H2067" i="4"/>
  <c r="G2067" i="4"/>
  <c r="F2067" i="4"/>
  <c r="O2066" i="4"/>
  <c r="N2066" i="4"/>
  <c r="K2066" i="4"/>
  <c r="H2066" i="4"/>
  <c r="G2066" i="4"/>
  <c r="F2066" i="4"/>
  <c r="O2065" i="4"/>
  <c r="N2065" i="4"/>
  <c r="K2065" i="4"/>
  <c r="H2065" i="4"/>
  <c r="G2065" i="4"/>
  <c r="F2065" i="4"/>
  <c r="O2064" i="4"/>
  <c r="N2064" i="4"/>
  <c r="K2064" i="4"/>
  <c r="H2064" i="4"/>
  <c r="G2064" i="4"/>
  <c r="F2064" i="4"/>
  <c r="O2063" i="4"/>
  <c r="N2063" i="4"/>
  <c r="K2063" i="4"/>
  <c r="H2063" i="4"/>
  <c r="G2063" i="4"/>
  <c r="F2063" i="4"/>
  <c r="O2062" i="4"/>
  <c r="N2062" i="4"/>
  <c r="K2062" i="4"/>
  <c r="H2062" i="4"/>
  <c r="G2062" i="4"/>
  <c r="F2062" i="4"/>
  <c r="O2061" i="4"/>
  <c r="N2061" i="4"/>
  <c r="K2061" i="4"/>
  <c r="H2061" i="4"/>
  <c r="G2061" i="4"/>
  <c r="F2061" i="4"/>
  <c r="O2060" i="4"/>
  <c r="N2060" i="4"/>
  <c r="K2060" i="4"/>
  <c r="H2060" i="4"/>
  <c r="G2060" i="4"/>
  <c r="F2060" i="4"/>
  <c r="O2059" i="4"/>
  <c r="N2059" i="4"/>
  <c r="K2059" i="4"/>
  <c r="H2059" i="4"/>
  <c r="G2059" i="4"/>
  <c r="F2059" i="4"/>
  <c r="O2058" i="4"/>
  <c r="N2058" i="4"/>
  <c r="K2058" i="4"/>
  <c r="H2058" i="4"/>
  <c r="G2058" i="4"/>
  <c r="F2058" i="4"/>
  <c r="O2057" i="4"/>
  <c r="N2057" i="4"/>
  <c r="K2057" i="4"/>
  <c r="H2057" i="4"/>
  <c r="G2057" i="4"/>
  <c r="F2057" i="4"/>
  <c r="O2056" i="4"/>
  <c r="N2056" i="4"/>
  <c r="K2056" i="4"/>
  <c r="H2056" i="4"/>
  <c r="G2056" i="4"/>
  <c r="F2056" i="4"/>
  <c r="O2055" i="4"/>
  <c r="N2055" i="4"/>
  <c r="K2055" i="4"/>
  <c r="H2055" i="4"/>
  <c r="G2055" i="4"/>
  <c r="F2055" i="4"/>
  <c r="O2054" i="4"/>
  <c r="N2054" i="4"/>
  <c r="K2054" i="4"/>
  <c r="H2054" i="4"/>
  <c r="G2054" i="4"/>
  <c r="F2054" i="4"/>
  <c r="O2053" i="4"/>
  <c r="N2053" i="4"/>
  <c r="K2053" i="4"/>
  <c r="H2053" i="4"/>
  <c r="G2053" i="4"/>
  <c r="F2053" i="4"/>
  <c r="O2052" i="4"/>
  <c r="N2052" i="4"/>
  <c r="K2052" i="4"/>
  <c r="H2052" i="4"/>
  <c r="G2052" i="4"/>
  <c r="F2052" i="4"/>
  <c r="O2051" i="4"/>
  <c r="N2051" i="4"/>
  <c r="K2051" i="4"/>
  <c r="H2051" i="4"/>
  <c r="G2051" i="4"/>
  <c r="F2051" i="4"/>
  <c r="O2050" i="4"/>
  <c r="N2050" i="4"/>
  <c r="K2050" i="4"/>
  <c r="H2050" i="4"/>
  <c r="G2050" i="4"/>
  <c r="F2050" i="4"/>
  <c r="O2049" i="4"/>
  <c r="N2049" i="4"/>
  <c r="K2049" i="4"/>
  <c r="H2049" i="4"/>
  <c r="G2049" i="4"/>
  <c r="F2049" i="4"/>
  <c r="O2048" i="4"/>
  <c r="N2048" i="4"/>
  <c r="K2048" i="4"/>
  <c r="H2048" i="4"/>
  <c r="G2048" i="4"/>
  <c r="F2048" i="4"/>
  <c r="O2047" i="4"/>
  <c r="N2047" i="4"/>
  <c r="K2047" i="4"/>
  <c r="H2047" i="4"/>
  <c r="G2047" i="4"/>
  <c r="F2047" i="4"/>
  <c r="O2046" i="4"/>
  <c r="N2046" i="4"/>
  <c r="K2046" i="4"/>
  <c r="H2046" i="4"/>
  <c r="G2046" i="4"/>
  <c r="F2046" i="4"/>
  <c r="O2045" i="4"/>
  <c r="N2045" i="4"/>
  <c r="K2045" i="4"/>
  <c r="H2045" i="4"/>
  <c r="G2045" i="4"/>
  <c r="F2045" i="4"/>
  <c r="O2044" i="4"/>
  <c r="N2044" i="4"/>
  <c r="K2044" i="4"/>
  <c r="H2044" i="4"/>
  <c r="G2044" i="4"/>
  <c r="F2044" i="4"/>
  <c r="O2043" i="4"/>
  <c r="N2043" i="4"/>
  <c r="K2043" i="4"/>
  <c r="H2043" i="4"/>
  <c r="G2043" i="4"/>
  <c r="F2043" i="4"/>
  <c r="O2042" i="4"/>
  <c r="N2042" i="4"/>
  <c r="K2042" i="4"/>
  <c r="H2042" i="4"/>
  <c r="G2042" i="4"/>
  <c r="F2042" i="4"/>
  <c r="O2041" i="4"/>
  <c r="N2041" i="4"/>
  <c r="K2041" i="4"/>
  <c r="H2041" i="4"/>
  <c r="G2041" i="4"/>
  <c r="F2041" i="4"/>
  <c r="O2040" i="4"/>
  <c r="N2040" i="4"/>
  <c r="K2040" i="4"/>
  <c r="H2040" i="4"/>
  <c r="G2040" i="4"/>
  <c r="F2040" i="4"/>
  <c r="O2039" i="4"/>
  <c r="N2039" i="4"/>
  <c r="K2039" i="4"/>
  <c r="H2039" i="4"/>
  <c r="G2039" i="4"/>
  <c r="F2039" i="4"/>
  <c r="O2038" i="4"/>
  <c r="N2038" i="4"/>
  <c r="K2038" i="4"/>
  <c r="H2038" i="4"/>
  <c r="G2038" i="4"/>
  <c r="F2038" i="4"/>
  <c r="O2037" i="4"/>
  <c r="N2037" i="4"/>
  <c r="K2037" i="4"/>
  <c r="H2037" i="4"/>
  <c r="G2037" i="4"/>
  <c r="F2037" i="4"/>
  <c r="O2036" i="4"/>
  <c r="N2036" i="4"/>
  <c r="K2036" i="4"/>
  <c r="H2036" i="4"/>
  <c r="G2036" i="4"/>
  <c r="F2036" i="4"/>
  <c r="O2035" i="4"/>
  <c r="N2035" i="4"/>
  <c r="K2035" i="4"/>
  <c r="H2035" i="4"/>
  <c r="G2035" i="4"/>
  <c r="F2035" i="4"/>
  <c r="O2034" i="4"/>
  <c r="N2034" i="4"/>
  <c r="K2034" i="4"/>
  <c r="H2034" i="4"/>
  <c r="G2034" i="4"/>
  <c r="F2034" i="4"/>
  <c r="O2033" i="4"/>
  <c r="N2033" i="4"/>
  <c r="K2033" i="4"/>
  <c r="H2033" i="4"/>
  <c r="G2033" i="4"/>
  <c r="F2033" i="4"/>
  <c r="O2032" i="4"/>
  <c r="N2032" i="4"/>
  <c r="K2032" i="4"/>
  <c r="H2032" i="4"/>
  <c r="G2032" i="4"/>
  <c r="F2032" i="4"/>
  <c r="O2031" i="4"/>
  <c r="N2031" i="4"/>
  <c r="K2031" i="4"/>
  <c r="H2031" i="4"/>
  <c r="G2031" i="4"/>
  <c r="F2031" i="4"/>
  <c r="O2030" i="4"/>
  <c r="N2030" i="4"/>
  <c r="K2030" i="4"/>
  <c r="H2030" i="4"/>
  <c r="G2030" i="4"/>
  <c r="F2030" i="4"/>
  <c r="O2029" i="4"/>
  <c r="N2029" i="4"/>
  <c r="K2029" i="4"/>
  <c r="H2029" i="4"/>
  <c r="G2029" i="4"/>
  <c r="F2029" i="4"/>
  <c r="O2028" i="4"/>
  <c r="N2028" i="4"/>
  <c r="K2028" i="4"/>
  <c r="H2028" i="4"/>
  <c r="G2028" i="4"/>
  <c r="F2028" i="4"/>
  <c r="O2027" i="4"/>
  <c r="N2027" i="4"/>
  <c r="K2027" i="4"/>
  <c r="H2027" i="4"/>
  <c r="G2027" i="4"/>
  <c r="F2027" i="4"/>
  <c r="O2026" i="4"/>
  <c r="N2026" i="4"/>
  <c r="K2026" i="4"/>
  <c r="H2026" i="4"/>
  <c r="G2026" i="4"/>
  <c r="F2026" i="4"/>
  <c r="O2025" i="4"/>
  <c r="N2025" i="4"/>
  <c r="K2025" i="4"/>
  <c r="H2025" i="4"/>
  <c r="G2025" i="4"/>
  <c r="F2025" i="4"/>
  <c r="O2024" i="4"/>
  <c r="N2024" i="4"/>
  <c r="K2024" i="4"/>
  <c r="H2024" i="4"/>
  <c r="G2024" i="4"/>
  <c r="F2024" i="4"/>
  <c r="O2023" i="4"/>
  <c r="N2023" i="4"/>
  <c r="K2023" i="4"/>
  <c r="H2023" i="4"/>
  <c r="G2023" i="4"/>
  <c r="F2023" i="4"/>
  <c r="O2022" i="4"/>
  <c r="N2022" i="4"/>
  <c r="K2022" i="4"/>
  <c r="H2022" i="4"/>
  <c r="G2022" i="4"/>
  <c r="F2022" i="4"/>
  <c r="O2021" i="4"/>
  <c r="N2021" i="4"/>
  <c r="K2021" i="4"/>
  <c r="H2021" i="4"/>
  <c r="G2021" i="4"/>
  <c r="F2021" i="4"/>
  <c r="O2020" i="4"/>
  <c r="N2020" i="4"/>
  <c r="K2020" i="4"/>
  <c r="H2020" i="4"/>
  <c r="G2020" i="4"/>
  <c r="F2020" i="4"/>
  <c r="O2019" i="4"/>
  <c r="N2019" i="4"/>
  <c r="K2019" i="4"/>
  <c r="H2019" i="4"/>
  <c r="G2019" i="4"/>
  <c r="F2019" i="4"/>
  <c r="O2018" i="4"/>
  <c r="N2018" i="4"/>
  <c r="K2018" i="4"/>
  <c r="H2018" i="4"/>
  <c r="G2018" i="4"/>
  <c r="F2018" i="4"/>
  <c r="O2017" i="4"/>
  <c r="N2017" i="4"/>
  <c r="K2017" i="4"/>
  <c r="H2017" i="4"/>
  <c r="G2017" i="4"/>
  <c r="F2017" i="4"/>
  <c r="O2016" i="4"/>
  <c r="N2016" i="4"/>
  <c r="K2016" i="4"/>
  <c r="H2016" i="4"/>
  <c r="G2016" i="4"/>
  <c r="F2016" i="4"/>
  <c r="O2015" i="4"/>
  <c r="N2015" i="4"/>
  <c r="K2015" i="4"/>
  <c r="H2015" i="4"/>
  <c r="G2015" i="4"/>
  <c r="F2015" i="4"/>
  <c r="O2014" i="4"/>
  <c r="N2014" i="4"/>
  <c r="K2014" i="4"/>
  <c r="H2014" i="4"/>
  <c r="G2014" i="4"/>
  <c r="F2014" i="4"/>
  <c r="O2013" i="4"/>
  <c r="N2013" i="4"/>
  <c r="K2013" i="4"/>
  <c r="H2013" i="4"/>
  <c r="G2013" i="4"/>
  <c r="F2013" i="4"/>
  <c r="O2012" i="4"/>
  <c r="N2012" i="4"/>
  <c r="K2012" i="4"/>
  <c r="H2012" i="4"/>
  <c r="G2012" i="4"/>
  <c r="F2012" i="4"/>
  <c r="O2011" i="4"/>
  <c r="N2011" i="4"/>
  <c r="K2011" i="4"/>
  <c r="H2011" i="4"/>
  <c r="G2011" i="4"/>
  <c r="F2011" i="4"/>
  <c r="O2010" i="4"/>
  <c r="N2010" i="4"/>
  <c r="K2010" i="4"/>
  <c r="H2010" i="4"/>
  <c r="G2010" i="4"/>
  <c r="F2010" i="4"/>
  <c r="O2009" i="4"/>
  <c r="N2009" i="4"/>
  <c r="K2009" i="4"/>
  <c r="H2009" i="4"/>
  <c r="G2009" i="4"/>
  <c r="F2009" i="4"/>
  <c r="O2008" i="4"/>
  <c r="N2008" i="4"/>
  <c r="K2008" i="4"/>
  <c r="H2008" i="4"/>
  <c r="G2008" i="4"/>
  <c r="F2008" i="4"/>
  <c r="O2007" i="4"/>
  <c r="N2007" i="4"/>
  <c r="K2007" i="4"/>
  <c r="H2007" i="4"/>
  <c r="G2007" i="4"/>
  <c r="F2007" i="4"/>
  <c r="O2006" i="4"/>
  <c r="N2006" i="4"/>
  <c r="K2006" i="4"/>
  <c r="H2006" i="4"/>
  <c r="G2006" i="4"/>
  <c r="F2006" i="4"/>
  <c r="O2005" i="4"/>
  <c r="N2005" i="4"/>
  <c r="K2005" i="4"/>
  <c r="H2005" i="4"/>
  <c r="G2005" i="4"/>
  <c r="F2005" i="4"/>
  <c r="O2004" i="4"/>
  <c r="N2004" i="4"/>
  <c r="K2004" i="4"/>
  <c r="H2004" i="4"/>
  <c r="G2004" i="4"/>
  <c r="F2004" i="4"/>
  <c r="O2003" i="4"/>
  <c r="N2003" i="4"/>
  <c r="K2003" i="4"/>
  <c r="H2003" i="4"/>
  <c r="G2003" i="4"/>
  <c r="F2003" i="4"/>
  <c r="O2002" i="4"/>
  <c r="N2002" i="4"/>
  <c r="K2002" i="4"/>
  <c r="H2002" i="4"/>
  <c r="G2002" i="4"/>
  <c r="F2002" i="4"/>
  <c r="O2001" i="4"/>
  <c r="N2001" i="4"/>
  <c r="K2001" i="4"/>
  <c r="H2001" i="4"/>
  <c r="G2001" i="4"/>
  <c r="F2001" i="4"/>
  <c r="O2000" i="4"/>
  <c r="N2000" i="4"/>
  <c r="K2000" i="4"/>
  <c r="H2000" i="4"/>
  <c r="G2000" i="4"/>
  <c r="F2000" i="4"/>
  <c r="O1999" i="4"/>
  <c r="N1999" i="4"/>
  <c r="K1999" i="4"/>
  <c r="H1999" i="4"/>
  <c r="G1999" i="4"/>
  <c r="F1999" i="4"/>
  <c r="O1998" i="4"/>
  <c r="N1998" i="4"/>
  <c r="K1998" i="4"/>
  <c r="H1998" i="4"/>
  <c r="G1998" i="4"/>
  <c r="F1998" i="4"/>
  <c r="O1997" i="4"/>
  <c r="N1997" i="4"/>
  <c r="K1997" i="4"/>
  <c r="H1997" i="4"/>
  <c r="G1997" i="4"/>
  <c r="F1997" i="4"/>
  <c r="O1996" i="4"/>
  <c r="N1996" i="4"/>
  <c r="K1996" i="4"/>
  <c r="H1996" i="4"/>
  <c r="G1996" i="4"/>
  <c r="F1996" i="4"/>
  <c r="O1995" i="4"/>
  <c r="N1995" i="4"/>
  <c r="K1995" i="4"/>
  <c r="H1995" i="4"/>
  <c r="G1995" i="4"/>
  <c r="F1995" i="4"/>
  <c r="O1994" i="4"/>
  <c r="N1994" i="4"/>
  <c r="K1994" i="4"/>
  <c r="H1994" i="4"/>
  <c r="G1994" i="4"/>
  <c r="F1994" i="4"/>
  <c r="O1993" i="4"/>
  <c r="N1993" i="4"/>
  <c r="K1993" i="4"/>
  <c r="H1993" i="4"/>
  <c r="G1993" i="4"/>
  <c r="F1993" i="4"/>
  <c r="O1992" i="4"/>
  <c r="N1992" i="4"/>
  <c r="K1992" i="4"/>
  <c r="H1992" i="4"/>
  <c r="G1992" i="4"/>
  <c r="F1992" i="4"/>
  <c r="O1991" i="4"/>
  <c r="N1991" i="4"/>
  <c r="K1991" i="4"/>
  <c r="H1991" i="4"/>
  <c r="G1991" i="4"/>
  <c r="F1991" i="4"/>
  <c r="O1990" i="4"/>
  <c r="N1990" i="4"/>
  <c r="K1990" i="4"/>
  <c r="H1990" i="4"/>
  <c r="G1990" i="4"/>
  <c r="F1990" i="4"/>
  <c r="O1989" i="4"/>
  <c r="N1989" i="4"/>
  <c r="K1989" i="4"/>
  <c r="H1989" i="4"/>
  <c r="G1989" i="4"/>
  <c r="F1989" i="4"/>
  <c r="O1988" i="4"/>
  <c r="N1988" i="4"/>
  <c r="K1988" i="4"/>
  <c r="H1988" i="4"/>
  <c r="G1988" i="4"/>
  <c r="F1988" i="4"/>
  <c r="O1987" i="4"/>
  <c r="N1987" i="4"/>
  <c r="K1987" i="4"/>
  <c r="H1987" i="4"/>
  <c r="G1987" i="4"/>
  <c r="F1987" i="4"/>
  <c r="O1986" i="4"/>
  <c r="N1986" i="4"/>
  <c r="K1986" i="4"/>
  <c r="H1986" i="4"/>
  <c r="G1986" i="4"/>
  <c r="F1986" i="4"/>
  <c r="O1985" i="4"/>
  <c r="N1985" i="4"/>
  <c r="K1985" i="4"/>
  <c r="H1985" i="4"/>
  <c r="G1985" i="4"/>
  <c r="F1985" i="4"/>
  <c r="O1984" i="4"/>
  <c r="N1984" i="4"/>
  <c r="K1984" i="4"/>
  <c r="H1984" i="4"/>
  <c r="G1984" i="4"/>
  <c r="F1984" i="4"/>
  <c r="O1983" i="4"/>
  <c r="N1983" i="4"/>
  <c r="K1983" i="4"/>
  <c r="H1983" i="4"/>
  <c r="G1983" i="4"/>
  <c r="F1983" i="4"/>
  <c r="O1982" i="4"/>
  <c r="N1982" i="4"/>
  <c r="K1982" i="4"/>
  <c r="H1982" i="4"/>
  <c r="G1982" i="4"/>
  <c r="F1982" i="4"/>
  <c r="O1981" i="4"/>
  <c r="N1981" i="4"/>
  <c r="K1981" i="4"/>
  <c r="H1981" i="4"/>
  <c r="G1981" i="4"/>
  <c r="F1981" i="4"/>
  <c r="O1980" i="4"/>
  <c r="N1980" i="4"/>
  <c r="K1980" i="4"/>
  <c r="H1980" i="4"/>
  <c r="G1980" i="4"/>
  <c r="F1980" i="4"/>
  <c r="O1979" i="4"/>
  <c r="N1979" i="4"/>
  <c r="K1979" i="4"/>
  <c r="H1979" i="4"/>
  <c r="G1979" i="4"/>
  <c r="F1979" i="4"/>
  <c r="O1978" i="4"/>
  <c r="N1978" i="4"/>
  <c r="K1978" i="4"/>
  <c r="H1978" i="4"/>
  <c r="G1978" i="4"/>
  <c r="F1978" i="4"/>
  <c r="O1977" i="4"/>
  <c r="N1977" i="4"/>
  <c r="K1977" i="4"/>
  <c r="H1977" i="4"/>
  <c r="G1977" i="4"/>
  <c r="F1977" i="4"/>
  <c r="O1976" i="4"/>
  <c r="N1976" i="4"/>
  <c r="K1976" i="4"/>
  <c r="H1976" i="4"/>
  <c r="G1976" i="4"/>
  <c r="F1976" i="4"/>
  <c r="O1975" i="4"/>
  <c r="N1975" i="4"/>
  <c r="K1975" i="4"/>
  <c r="H1975" i="4"/>
  <c r="G1975" i="4"/>
  <c r="F1975" i="4"/>
  <c r="O1974" i="4"/>
  <c r="N1974" i="4"/>
  <c r="K1974" i="4"/>
  <c r="H1974" i="4"/>
  <c r="G1974" i="4"/>
  <c r="F1974" i="4"/>
  <c r="O1973" i="4"/>
  <c r="N1973" i="4"/>
  <c r="K1973" i="4"/>
  <c r="H1973" i="4"/>
  <c r="G1973" i="4"/>
  <c r="F1973" i="4"/>
  <c r="O1972" i="4"/>
  <c r="N1972" i="4"/>
  <c r="K1972" i="4"/>
  <c r="H1972" i="4"/>
  <c r="G1972" i="4"/>
  <c r="F1972" i="4"/>
  <c r="O1971" i="4"/>
  <c r="N1971" i="4"/>
  <c r="K1971" i="4"/>
  <c r="H1971" i="4"/>
  <c r="G1971" i="4"/>
  <c r="F1971" i="4"/>
  <c r="O1970" i="4"/>
  <c r="N1970" i="4"/>
  <c r="K1970" i="4"/>
  <c r="H1970" i="4"/>
  <c r="G1970" i="4"/>
  <c r="F1970" i="4"/>
  <c r="O1969" i="4"/>
  <c r="N1969" i="4"/>
  <c r="K1969" i="4"/>
  <c r="H1969" i="4"/>
  <c r="G1969" i="4"/>
  <c r="F1969" i="4"/>
  <c r="O1968" i="4"/>
  <c r="N1968" i="4"/>
  <c r="K1968" i="4"/>
  <c r="H1968" i="4"/>
  <c r="G1968" i="4"/>
  <c r="F1968" i="4"/>
  <c r="O1967" i="4"/>
  <c r="N1967" i="4"/>
  <c r="K1967" i="4"/>
  <c r="H1967" i="4"/>
  <c r="G1967" i="4"/>
  <c r="F1967" i="4"/>
  <c r="O1966" i="4"/>
  <c r="N1966" i="4"/>
  <c r="K1966" i="4"/>
  <c r="H1966" i="4"/>
  <c r="G1966" i="4"/>
  <c r="F1966" i="4"/>
  <c r="O1965" i="4"/>
  <c r="N1965" i="4"/>
  <c r="K1965" i="4"/>
  <c r="H1965" i="4"/>
  <c r="G1965" i="4"/>
  <c r="F1965" i="4"/>
  <c r="O1964" i="4"/>
  <c r="N1964" i="4"/>
  <c r="K1964" i="4"/>
  <c r="H1964" i="4"/>
  <c r="G1964" i="4"/>
  <c r="F1964" i="4"/>
  <c r="O1963" i="4"/>
  <c r="N1963" i="4"/>
  <c r="K1963" i="4"/>
  <c r="H1963" i="4"/>
  <c r="G1963" i="4"/>
  <c r="F1963" i="4"/>
  <c r="O1962" i="4"/>
  <c r="N1962" i="4"/>
  <c r="K1962" i="4"/>
  <c r="H1962" i="4"/>
  <c r="G1962" i="4"/>
  <c r="F1962" i="4"/>
  <c r="O1961" i="4"/>
  <c r="N1961" i="4"/>
  <c r="K1961" i="4"/>
  <c r="H1961" i="4"/>
  <c r="G1961" i="4"/>
  <c r="F1961" i="4"/>
  <c r="O1960" i="4"/>
  <c r="N1960" i="4"/>
  <c r="K1960" i="4"/>
  <c r="H1960" i="4"/>
  <c r="G1960" i="4"/>
  <c r="F1960" i="4"/>
  <c r="O1959" i="4"/>
  <c r="N1959" i="4"/>
  <c r="K1959" i="4"/>
  <c r="H1959" i="4"/>
  <c r="G1959" i="4"/>
  <c r="F1959" i="4"/>
  <c r="O1958" i="4"/>
  <c r="N1958" i="4"/>
  <c r="K1958" i="4"/>
  <c r="H1958" i="4"/>
  <c r="G1958" i="4"/>
  <c r="F1958" i="4"/>
  <c r="O1957" i="4"/>
  <c r="N1957" i="4"/>
  <c r="K1957" i="4"/>
  <c r="H1957" i="4"/>
  <c r="G1957" i="4"/>
  <c r="F1957" i="4"/>
  <c r="O1956" i="4"/>
  <c r="N1956" i="4"/>
  <c r="K1956" i="4"/>
  <c r="H1956" i="4"/>
  <c r="G1956" i="4"/>
  <c r="F1956" i="4"/>
  <c r="O1955" i="4"/>
  <c r="N1955" i="4"/>
  <c r="K1955" i="4"/>
  <c r="H1955" i="4"/>
  <c r="G1955" i="4"/>
  <c r="F1955" i="4"/>
  <c r="O1954" i="4"/>
  <c r="N1954" i="4"/>
  <c r="K1954" i="4"/>
  <c r="H1954" i="4"/>
  <c r="G1954" i="4"/>
  <c r="F1954" i="4"/>
  <c r="O1953" i="4"/>
  <c r="N1953" i="4"/>
  <c r="K1953" i="4"/>
  <c r="H1953" i="4"/>
  <c r="G1953" i="4"/>
  <c r="F1953" i="4"/>
  <c r="O1952" i="4"/>
  <c r="N1952" i="4"/>
  <c r="K1952" i="4"/>
  <c r="H1952" i="4"/>
  <c r="G1952" i="4"/>
  <c r="F1952" i="4"/>
  <c r="O1951" i="4"/>
  <c r="N1951" i="4"/>
  <c r="K1951" i="4"/>
  <c r="H1951" i="4"/>
  <c r="G1951" i="4"/>
  <c r="F1951" i="4"/>
  <c r="O1950" i="4"/>
  <c r="N1950" i="4"/>
  <c r="K1950" i="4"/>
  <c r="H1950" i="4"/>
  <c r="G1950" i="4"/>
  <c r="F1950" i="4"/>
  <c r="O1949" i="4"/>
  <c r="N1949" i="4"/>
  <c r="K1949" i="4"/>
  <c r="H1949" i="4"/>
  <c r="G1949" i="4"/>
  <c r="F1949" i="4"/>
  <c r="O1948" i="4"/>
  <c r="N1948" i="4"/>
  <c r="K1948" i="4"/>
  <c r="H1948" i="4"/>
  <c r="G1948" i="4"/>
  <c r="F1948" i="4"/>
  <c r="O1947" i="4"/>
  <c r="N1947" i="4"/>
  <c r="K1947" i="4"/>
  <c r="H1947" i="4"/>
  <c r="G1947" i="4"/>
  <c r="F1947" i="4"/>
  <c r="O1946" i="4"/>
  <c r="N1946" i="4"/>
  <c r="K1946" i="4"/>
  <c r="H1946" i="4"/>
  <c r="G1946" i="4"/>
  <c r="F1946" i="4"/>
  <c r="O1945" i="4"/>
  <c r="N1945" i="4"/>
  <c r="K1945" i="4"/>
  <c r="H1945" i="4"/>
  <c r="G1945" i="4"/>
  <c r="F1945" i="4"/>
  <c r="O1944" i="4"/>
  <c r="N1944" i="4"/>
  <c r="K1944" i="4"/>
  <c r="H1944" i="4"/>
  <c r="G1944" i="4"/>
  <c r="F1944" i="4"/>
  <c r="O1943" i="4"/>
  <c r="N1943" i="4"/>
  <c r="K1943" i="4"/>
  <c r="H1943" i="4"/>
  <c r="G1943" i="4"/>
  <c r="F1943" i="4"/>
  <c r="O1942" i="4"/>
  <c r="N1942" i="4"/>
  <c r="K1942" i="4"/>
  <c r="H1942" i="4"/>
  <c r="G1942" i="4"/>
  <c r="F1942" i="4"/>
  <c r="O1941" i="4"/>
  <c r="N1941" i="4"/>
  <c r="K1941" i="4"/>
  <c r="H1941" i="4"/>
  <c r="G1941" i="4"/>
  <c r="F1941" i="4"/>
  <c r="O1940" i="4"/>
  <c r="N1940" i="4"/>
  <c r="K1940" i="4"/>
  <c r="H1940" i="4"/>
  <c r="G1940" i="4"/>
  <c r="F1940" i="4"/>
  <c r="O1939" i="4"/>
  <c r="N1939" i="4"/>
  <c r="K1939" i="4"/>
  <c r="H1939" i="4"/>
  <c r="G1939" i="4"/>
  <c r="F1939" i="4"/>
  <c r="O1938" i="4"/>
  <c r="N1938" i="4"/>
  <c r="K1938" i="4"/>
  <c r="H1938" i="4"/>
  <c r="G1938" i="4"/>
  <c r="F1938" i="4"/>
  <c r="O1937" i="4"/>
  <c r="N1937" i="4"/>
  <c r="K1937" i="4"/>
  <c r="H1937" i="4"/>
  <c r="G1937" i="4"/>
  <c r="F1937" i="4"/>
  <c r="O1936" i="4"/>
  <c r="N1936" i="4"/>
  <c r="K1936" i="4"/>
  <c r="H1936" i="4"/>
  <c r="G1936" i="4"/>
  <c r="F1936" i="4"/>
  <c r="O1935" i="4"/>
  <c r="N1935" i="4"/>
  <c r="K1935" i="4"/>
  <c r="H1935" i="4"/>
  <c r="G1935" i="4"/>
  <c r="F1935" i="4"/>
  <c r="O1934" i="4"/>
  <c r="N1934" i="4"/>
  <c r="K1934" i="4"/>
  <c r="H1934" i="4"/>
  <c r="G1934" i="4"/>
  <c r="F1934" i="4"/>
  <c r="O1933" i="4"/>
  <c r="N1933" i="4"/>
  <c r="K1933" i="4"/>
  <c r="H1933" i="4"/>
  <c r="G1933" i="4"/>
  <c r="F1933" i="4"/>
  <c r="O1932" i="4"/>
  <c r="N1932" i="4"/>
  <c r="K1932" i="4"/>
  <c r="H1932" i="4"/>
  <c r="G1932" i="4"/>
  <c r="F1932" i="4"/>
  <c r="O1931" i="4"/>
  <c r="N1931" i="4"/>
  <c r="K1931" i="4"/>
  <c r="H1931" i="4"/>
  <c r="G1931" i="4"/>
  <c r="F1931" i="4"/>
  <c r="O1930" i="4"/>
  <c r="N1930" i="4"/>
  <c r="K1930" i="4"/>
  <c r="H1930" i="4"/>
  <c r="G1930" i="4"/>
  <c r="F1930" i="4"/>
  <c r="O1929" i="4"/>
  <c r="N1929" i="4"/>
  <c r="K1929" i="4"/>
  <c r="H1929" i="4"/>
  <c r="G1929" i="4"/>
  <c r="F1929" i="4"/>
  <c r="O1928" i="4"/>
  <c r="N1928" i="4"/>
  <c r="K1928" i="4"/>
  <c r="H1928" i="4"/>
  <c r="G1928" i="4"/>
  <c r="F1928" i="4"/>
  <c r="O1927" i="4"/>
  <c r="N1927" i="4"/>
  <c r="K1927" i="4"/>
  <c r="H1927" i="4"/>
  <c r="G1927" i="4"/>
  <c r="F1927" i="4"/>
  <c r="O1926" i="4"/>
  <c r="N1926" i="4"/>
  <c r="K1926" i="4"/>
  <c r="H1926" i="4"/>
  <c r="G1926" i="4"/>
  <c r="F1926" i="4"/>
  <c r="O1925" i="4"/>
  <c r="N1925" i="4"/>
  <c r="K1925" i="4"/>
  <c r="H1925" i="4"/>
  <c r="G1925" i="4"/>
  <c r="F1925" i="4"/>
  <c r="O1924" i="4"/>
  <c r="N1924" i="4"/>
  <c r="K1924" i="4"/>
  <c r="H1924" i="4"/>
  <c r="G1924" i="4"/>
  <c r="F1924" i="4"/>
  <c r="O1923" i="4"/>
  <c r="N1923" i="4"/>
  <c r="K1923" i="4"/>
  <c r="H1923" i="4"/>
  <c r="G1923" i="4"/>
  <c r="F1923" i="4"/>
  <c r="O1922" i="4"/>
  <c r="N1922" i="4"/>
  <c r="K1922" i="4"/>
  <c r="H1922" i="4"/>
  <c r="G1922" i="4"/>
  <c r="F1922" i="4"/>
  <c r="O1921" i="4"/>
  <c r="N1921" i="4"/>
  <c r="K1921" i="4"/>
  <c r="H1921" i="4"/>
  <c r="G1921" i="4"/>
  <c r="F1921" i="4"/>
  <c r="O1920" i="4"/>
  <c r="N1920" i="4"/>
  <c r="K1920" i="4"/>
  <c r="H1920" i="4"/>
  <c r="G1920" i="4"/>
  <c r="F1920" i="4"/>
  <c r="O1919" i="4"/>
  <c r="N1919" i="4"/>
  <c r="K1919" i="4"/>
  <c r="H1919" i="4"/>
  <c r="G1919" i="4"/>
  <c r="F1919" i="4"/>
  <c r="O1918" i="4"/>
  <c r="N1918" i="4"/>
  <c r="K1918" i="4"/>
  <c r="H1918" i="4"/>
  <c r="G1918" i="4"/>
  <c r="F1918" i="4"/>
  <c r="O1917" i="4"/>
  <c r="N1917" i="4"/>
  <c r="K1917" i="4"/>
  <c r="H1917" i="4"/>
  <c r="G1917" i="4"/>
  <c r="F1917" i="4"/>
  <c r="O1916" i="4"/>
  <c r="N1916" i="4"/>
  <c r="K1916" i="4"/>
  <c r="H1916" i="4"/>
  <c r="G1916" i="4"/>
  <c r="F1916" i="4"/>
  <c r="O1915" i="4"/>
  <c r="N1915" i="4"/>
  <c r="K1915" i="4"/>
  <c r="H1915" i="4"/>
  <c r="G1915" i="4"/>
  <c r="F1915" i="4"/>
  <c r="O1914" i="4"/>
  <c r="N1914" i="4"/>
  <c r="K1914" i="4"/>
  <c r="H1914" i="4"/>
  <c r="G1914" i="4"/>
  <c r="F1914" i="4"/>
  <c r="O1913" i="4"/>
  <c r="N1913" i="4"/>
  <c r="K1913" i="4"/>
  <c r="H1913" i="4"/>
  <c r="G1913" i="4"/>
  <c r="F1913" i="4"/>
  <c r="O1912" i="4"/>
  <c r="N1912" i="4"/>
  <c r="K1912" i="4"/>
  <c r="H1912" i="4"/>
  <c r="G1912" i="4"/>
  <c r="F1912" i="4"/>
  <c r="O1911" i="4"/>
  <c r="N1911" i="4"/>
  <c r="K1911" i="4"/>
  <c r="H1911" i="4"/>
  <c r="G1911" i="4"/>
  <c r="F1911" i="4"/>
  <c r="O1910" i="4"/>
  <c r="N1910" i="4"/>
  <c r="K1910" i="4"/>
  <c r="H1910" i="4"/>
  <c r="G1910" i="4"/>
  <c r="F1910" i="4"/>
  <c r="O1909" i="4"/>
  <c r="N1909" i="4"/>
  <c r="K1909" i="4"/>
  <c r="H1909" i="4"/>
  <c r="G1909" i="4"/>
  <c r="F1909" i="4"/>
  <c r="O1908" i="4"/>
  <c r="N1908" i="4"/>
  <c r="K1908" i="4"/>
  <c r="H1908" i="4"/>
  <c r="G1908" i="4"/>
  <c r="F1908" i="4"/>
  <c r="O1907" i="4"/>
  <c r="N1907" i="4"/>
  <c r="K1907" i="4"/>
  <c r="H1907" i="4"/>
  <c r="G1907" i="4"/>
  <c r="F1907" i="4"/>
  <c r="O1906" i="4"/>
  <c r="N1906" i="4"/>
  <c r="K1906" i="4"/>
  <c r="H1906" i="4"/>
  <c r="G1906" i="4"/>
  <c r="F1906" i="4"/>
  <c r="O1905" i="4"/>
  <c r="N1905" i="4"/>
  <c r="K1905" i="4"/>
  <c r="H1905" i="4"/>
  <c r="G1905" i="4"/>
  <c r="F1905" i="4"/>
  <c r="O1904" i="4"/>
  <c r="N1904" i="4"/>
  <c r="K1904" i="4"/>
  <c r="H1904" i="4"/>
  <c r="G1904" i="4"/>
  <c r="F1904" i="4"/>
  <c r="O1903" i="4"/>
  <c r="N1903" i="4"/>
  <c r="K1903" i="4"/>
  <c r="H1903" i="4"/>
  <c r="G1903" i="4"/>
  <c r="F1903" i="4"/>
  <c r="O1902" i="4"/>
  <c r="N1902" i="4"/>
  <c r="K1902" i="4"/>
  <c r="H1902" i="4"/>
  <c r="G1902" i="4"/>
  <c r="F1902" i="4"/>
  <c r="O1901" i="4"/>
  <c r="N1901" i="4"/>
  <c r="K1901" i="4"/>
  <c r="H1901" i="4"/>
  <c r="G1901" i="4"/>
  <c r="F1901" i="4"/>
  <c r="O1900" i="4"/>
  <c r="N1900" i="4"/>
  <c r="K1900" i="4"/>
  <c r="H1900" i="4"/>
  <c r="G1900" i="4"/>
  <c r="F1900" i="4"/>
  <c r="O1899" i="4"/>
  <c r="N1899" i="4"/>
  <c r="K1899" i="4"/>
  <c r="H1899" i="4"/>
  <c r="G1899" i="4"/>
  <c r="F1899" i="4"/>
  <c r="O1898" i="4"/>
  <c r="N1898" i="4"/>
  <c r="K1898" i="4"/>
  <c r="H1898" i="4"/>
  <c r="G1898" i="4"/>
  <c r="F1898" i="4"/>
  <c r="O1897" i="4"/>
  <c r="N1897" i="4"/>
  <c r="K1897" i="4"/>
  <c r="H1897" i="4"/>
  <c r="G1897" i="4"/>
  <c r="F1897" i="4"/>
  <c r="O1896" i="4"/>
  <c r="N1896" i="4"/>
  <c r="K1896" i="4"/>
  <c r="H1896" i="4"/>
  <c r="G1896" i="4"/>
  <c r="F1896" i="4"/>
  <c r="O1895" i="4"/>
  <c r="N1895" i="4"/>
  <c r="K1895" i="4"/>
  <c r="H1895" i="4"/>
  <c r="G1895" i="4"/>
  <c r="F1895" i="4"/>
  <c r="O1894" i="4"/>
  <c r="N1894" i="4"/>
  <c r="K1894" i="4"/>
  <c r="H1894" i="4"/>
  <c r="G1894" i="4"/>
  <c r="F1894" i="4"/>
  <c r="O1893" i="4"/>
  <c r="N1893" i="4"/>
  <c r="K1893" i="4"/>
  <c r="H1893" i="4"/>
  <c r="G1893" i="4"/>
  <c r="F1893" i="4"/>
  <c r="O1892" i="4"/>
  <c r="N1892" i="4"/>
  <c r="K1892" i="4"/>
  <c r="H1892" i="4"/>
  <c r="G1892" i="4"/>
  <c r="F1892" i="4"/>
  <c r="O1891" i="4"/>
  <c r="N1891" i="4"/>
  <c r="K1891" i="4"/>
  <c r="H1891" i="4"/>
  <c r="G1891" i="4"/>
  <c r="F1891" i="4"/>
  <c r="O1890" i="4"/>
  <c r="N1890" i="4"/>
  <c r="K1890" i="4"/>
  <c r="H1890" i="4"/>
  <c r="G1890" i="4"/>
  <c r="F1890" i="4"/>
  <c r="O1889" i="4"/>
  <c r="N1889" i="4"/>
  <c r="K1889" i="4"/>
  <c r="H1889" i="4"/>
  <c r="G1889" i="4"/>
  <c r="F1889" i="4"/>
  <c r="O1888" i="4"/>
  <c r="N1888" i="4"/>
  <c r="K1888" i="4"/>
  <c r="H1888" i="4"/>
  <c r="G1888" i="4"/>
  <c r="F1888" i="4"/>
  <c r="O1887" i="4"/>
  <c r="N1887" i="4"/>
  <c r="K1887" i="4"/>
  <c r="H1887" i="4"/>
  <c r="G1887" i="4"/>
  <c r="F1887" i="4"/>
  <c r="O1886" i="4"/>
  <c r="N1886" i="4"/>
  <c r="K1886" i="4"/>
  <c r="H1886" i="4"/>
  <c r="G1886" i="4"/>
  <c r="F1886" i="4"/>
  <c r="O1885" i="4"/>
  <c r="N1885" i="4"/>
  <c r="K1885" i="4"/>
  <c r="H1885" i="4"/>
  <c r="G1885" i="4"/>
  <c r="F1885" i="4"/>
  <c r="O1884" i="4"/>
  <c r="N1884" i="4"/>
  <c r="K1884" i="4"/>
  <c r="H1884" i="4"/>
  <c r="G1884" i="4"/>
  <c r="F1884" i="4"/>
  <c r="O1883" i="4"/>
  <c r="N1883" i="4"/>
  <c r="K1883" i="4"/>
  <c r="H1883" i="4"/>
  <c r="G1883" i="4"/>
  <c r="F1883" i="4"/>
  <c r="O1882" i="4"/>
  <c r="N1882" i="4"/>
  <c r="K1882" i="4"/>
  <c r="H1882" i="4"/>
  <c r="G1882" i="4"/>
  <c r="F1882" i="4"/>
  <c r="O1881" i="4"/>
  <c r="N1881" i="4"/>
  <c r="K1881" i="4"/>
  <c r="H1881" i="4"/>
  <c r="G1881" i="4"/>
  <c r="F1881" i="4"/>
  <c r="O1880" i="4"/>
  <c r="N1880" i="4"/>
  <c r="K1880" i="4"/>
  <c r="H1880" i="4"/>
  <c r="G1880" i="4"/>
  <c r="F1880" i="4"/>
  <c r="O1879" i="4"/>
  <c r="N1879" i="4"/>
  <c r="K1879" i="4"/>
  <c r="H1879" i="4"/>
  <c r="G1879" i="4"/>
  <c r="F1879" i="4"/>
  <c r="O1878" i="4"/>
  <c r="N1878" i="4"/>
  <c r="K1878" i="4"/>
  <c r="H1878" i="4"/>
  <c r="G1878" i="4"/>
  <c r="F1878" i="4"/>
  <c r="O1877" i="4"/>
  <c r="N1877" i="4"/>
  <c r="K1877" i="4"/>
  <c r="H1877" i="4"/>
  <c r="G1877" i="4"/>
  <c r="F1877" i="4"/>
  <c r="O1876" i="4"/>
  <c r="N1876" i="4"/>
  <c r="K1876" i="4"/>
  <c r="H1876" i="4"/>
  <c r="G1876" i="4"/>
  <c r="F1876" i="4"/>
  <c r="O1875" i="4"/>
  <c r="N1875" i="4"/>
  <c r="K1875" i="4"/>
  <c r="H1875" i="4"/>
  <c r="G1875" i="4"/>
  <c r="F1875" i="4"/>
  <c r="O1874" i="4"/>
  <c r="N1874" i="4"/>
  <c r="K1874" i="4"/>
  <c r="H1874" i="4"/>
  <c r="G1874" i="4"/>
  <c r="F1874" i="4"/>
  <c r="O1873" i="4"/>
  <c r="N1873" i="4"/>
  <c r="K1873" i="4"/>
  <c r="H1873" i="4"/>
  <c r="G1873" i="4"/>
  <c r="F1873" i="4"/>
  <c r="O1872" i="4"/>
  <c r="N1872" i="4"/>
  <c r="K1872" i="4"/>
  <c r="H1872" i="4"/>
  <c r="G1872" i="4"/>
  <c r="F1872" i="4"/>
  <c r="O1871" i="4"/>
  <c r="N1871" i="4"/>
  <c r="K1871" i="4"/>
  <c r="H1871" i="4"/>
  <c r="G1871" i="4"/>
  <c r="F1871" i="4"/>
  <c r="O1870" i="4"/>
  <c r="N1870" i="4"/>
  <c r="K1870" i="4"/>
  <c r="H1870" i="4"/>
  <c r="G1870" i="4"/>
  <c r="F1870" i="4"/>
  <c r="O1869" i="4"/>
  <c r="N1869" i="4"/>
  <c r="K1869" i="4"/>
  <c r="H1869" i="4"/>
  <c r="G1869" i="4"/>
  <c r="F1869" i="4"/>
  <c r="O1868" i="4"/>
  <c r="N1868" i="4"/>
  <c r="K1868" i="4"/>
  <c r="H1868" i="4"/>
  <c r="G1868" i="4"/>
  <c r="F1868" i="4"/>
  <c r="O1867" i="4"/>
  <c r="N1867" i="4"/>
  <c r="K1867" i="4"/>
  <c r="H1867" i="4"/>
  <c r="G1867" i="4"/>
  <c r="F1867" i="4"/>
  <c r="O1866" i="4"/>
  <c r="N1866" i="4"/>
  <c r="K1866" i="4"/>
  <c r="H1866" i="4"/>
  <c r="G1866" i="4"/>
  <c r="F1866" i="4"/>
  <c r="O1865" i="4"/>
  <c r="N1865" i="4"/>
  <c r="K1865" i="4"/>
  <c r="H1865" i="4"/>
  <c r="G1865" i="4"/>
  <c r="F1865" i="4"/>
  <c r="O1864" i="4"/>
  <c r="N1864" i="4"/>
  <c r="K1864" i="4"/>
  <c r="H1864" i="4"/>
  <c r="G1864" i="4"/>
  <c r="F1864" i="4"/>
  <c r="O1863" i="4"/>
  <c r="N1863" i="4"/>
  <c r="K1863" i="4"/>
  <c r="H1863" i="4"/>
  <c r="G1863" i="4"/>
  <c r="F1863" i="4"/>
  <c r="O1862" i="4"/>
  <c r="N1862" i="4"/>
  <c r="K1862" i="4"/>
  <c r="H1862" i="4"/>
  <c r="G1862" i="4"/>
  <c r="F1862" i="4"/>
  <c r="O1861" i="4"/>
  <c r="N1861" i="4"/>
  <c r="K1861" i="4"/>
  <c r="H1861" i="4"/>
  <c r="G1861" i="4"/>
  <c r="F1861" i="4"/>
  <c r="O1860" i="4"/>
  <c r="N1860" i="4"/>
  <c r="K1860" i="4"/>
  <c r="H1860" i="4"/>
  <c r="G1860" i="4"/>
  <c r="F1860" i="4"/>
  <c r="O1859" i="4"/>
  <c r="N1859" i="4"/>
  <c r="K1859" i="4"/>
  <c r="H1859" i="4"/>
  <c r="G1859" i="4"/>
  <c r="F1859" i="4"/>
  <c r="O1858" i="4"/>
  <c r="N1858" i="4"/>
  <c r="K1858" i="4"/>
  <c r="H1858" i="4"/>
  <c r="G1858" i="4"/>
  <c r="F1858" i="4"/>
  <c r="O1857" i="4"/>
  <c r="N1857" i="4"/>
  <c r="K1857" i="4"/>
  <c r="H1857" i="4"/>
  <c r="G1857" i="4"/>
  <c r="F1857" i="4"/>
  <c r="O1856" i="4"/>
  <c r="N1856" i="4"/>
  <c r="K1856" i="4"/>
  <c r="H1856" i="4"/>
  <c r="G1856" i="4"/>
  <c r="F1856" i="4"/>
  <c r="O1855" i="4"/>
  <c r="N1855" i="4"/>
  <c r="K1855" i="4"/>
  <c r="H1855" i="4"/>
  <c r="G1855" i="4"/>
  <c r="F1855" i="4"/>
  <c r="O1854" i="4"/>
  <c r="N1854" i="4"/>
  <c r="K1854" i="4"/>
  <c r="H1854" i="4"/>
  <c r="G1854" i="4"/>
  <c r="F1854" i="4"/>
  <c r="O1853" i="4"/>
  <c r="N1853" i="4"/>
  <c r="K1853" i="4"/>
  <c r="H1853" i="4"/>
  <c r="G1853" i="4"/>
  <c r="F1853" i="4"/>
  <c r="O1852" i="4"/>
  <c r="N1852" i="4"/>
  <c r="K1852" i="4"/>
  <c r="H1852" i="4"/>
  <c r="G1852" i="4"/>
  <c r="F1852" i="4"/>
  <c r="O1851" i="4"/>
  <c r="N1851" i="4"/>
  <c r="K1851" i="4"/>
  <c r="H1851" i="4"/>
  <c r="G1851" i="4"/>
  <c r="F1851" i="4"/>
  <c r="O1850" i="4"/>
  <c r="N1850" i="4"/>
  <c r="K1850" i="4"/>
  <c r="H1850" i="4"/>
  <c r="G1850" i="4"/>
  <c r="F1850" i="4"/>
  <c r="O1849" i="4"/>
  <c r="N1849" i="4"/>
  <c r="K1849" i="4"/>
  <c r="H1849" i="4"/>
  <c r="G1849" i="4"/>
  <c r="F1849" i="4"/>
  <c r="O1848" i="4"/>
  <c r="N1848" i="4"/>
  <c r="K1848" i="4"/>
  <c r="H1848" i="4"/>
  <c r="G1848" i="4"/>
  <c r="F1848" i="4"/>
  <c r="O1847" i="4"/>
  <c r="N1847" i="4"/>
  <c r="K1847" i="4"/>
  <c r="H1847" i="4"/>
  <c r="G1847" i="4"/>
  <c r="F1847" i="4"/>
  <c r="O1846" i="4"/>
  <c r="N1846" i="4"/>
  <c r="K1846" i="4"/>
  <c r="H1846" i="4"/>
  <c r="G1846" i="4"/>
  <c r="F1846" i="4"/>
  <c r="O1845" i="4"/>
  <c r="N1845" i="4"/>
  <c r="K1845" i="4"/>
  <c r="H1845" i="4"/>
  <c r="G1845" i="4"/>
  <c r="F1845" i="4"/>
  <c r="O1844" i="4"/>
  <c r="N1844" i="4"/>
  <c r="K1844" i="4"/>
  <c r="H1844" i="4"/>
  <c r="G1844" i="4"/>
  <c r="F1844" i="4"/>
  <c r="O1843" i="4"/>
  <c r="N1843" i="4"/>
  <c r="K1843" i="4"/>
  <c r="H1843" i="4"/>
  <c r="G1843" i="4"/>
  <c r="F1843" i="4"/>
  <c r="O1842" i="4"/>
  <c r="N1842" i="4"/>
  <c r="K1842" i="4"/>
  <c r="H1842" i="4"/>
  <c r="G1842" i="4"/>
  <c r="F1842" i="4"/>
  <c r="O1841" i="4"/>
  <c r="N1841" i="4"/>
  <c r="K1841" i="4"/>
  <c r="H1841" i="4"/>
  <c r="G1841" i="4"/>
  <c r="F1841" i="4"/>
  <c r="O1840" i="4"/>
  <c r="N1840" i="4"/>
  <c r="K1840" i="4"/>
  <c r="H1840" i="4"/>
  <c r="G1840" i="4"/>
  <c r="F1840" i="4"/>
  <c r="O1839" i="4"/>
  <c r="N1839" i="4"/>
  <c r="K1839" i="4"/>
  <c r="H1839" i="4"/>
  <c r="G1839" i="4"/>
  <c r="F1839" i="4"/>
  <c r="O1838" i="4"/>
  <c r="N1838" i="4"/>
  <c r="K1838" i="4"/>
  <c r="H1838" i="4"/>
  <c r="G1838" i="4"/>
  <c r="F1838" i="4"/>
  <c r="O1837" i="4"/>
  <c r="N1837" i="4"/>
  <c r="K1837" i="4"/>
  <c r="H1837" i="4"/>
  <c r="G1837" i="4"/>
  <c r="F1837" i="4"/>
  <c r="O1836" i="4"/>
  <c r="N1836" i="4"/>
  <c r="K1836" i="4"/>
  <c r="H1836" i="4"/>
  <c r="G1836" i="4"/>
  <c r="F1836" i="4"/>
  <c r="O1835" i="4"/>
  <c r="N1835" i="4"/>
  <c r="K1835" i="4"/>
  <c r="H1835" i="4"/>
  <c r="G1835" i="4"/>
  <c r="F1835" i="4"/>
  <c r="O1834" i="4"/>
  <c r="N1834" i="4"/>
  <c r="K1834" i="4"/>
  <c r="H1834" i="4"/>
  <c r="G1834" i="4"/>
  <c r="F1834" i="4"/>
  <c r="O1833" i="4"/>
  <c r="N1833" i="4"/>
  <c r="K1833" i="4"/>
  <c r="H1833" i="4"/>
  <c r="G1833" i="4"/>
  <c r="F1833" i="4"/>
  <c r="O1832" i="4"/>
  <c r="N1832" i="4"/>
  <c r="K1832" i="4"/>
  <c r="H1832" i="4"/>
  <c r="G1832" i="4"/>
  <c r="F1832" i="4"/>
  <c r="O1831" i="4"/>
  <c r="N1831" i="4"/>
  <c r="K1831" i="4"/>
  <c r="H1831" i="4"/>
  <c r="G1831" i="4"/>
  <c r="F1831" i="4"/>
  <c r="O1830" i="4"/>
  <c r="N1830" i="4"/>
  <c r="K1830" i="4"/>
  <c r="H1830" i="4"/>
  <c r="G1830" i="4"/>
  <c r="F1830" i="4"/>
  <c r="O1829" i="4"/>
  <c r="N1829" i="4"/>
  <c r="K1829" i="4"/>
  <c r="H1829" i="4"/>
  <c r="G1829" i="4"/>
  <c r="F1829" i="4"/>
  <c r="O1828" i="4"/>
  <c r="N1828" i="4"/>
  <c r="K1828" i="4"/>
  <c r="H1828" i="4"/>
  <c r="G1828" i="4"/>
  <c r="F1828" i="4"/>
  <c r="O1827" i="4"/>
  <c r="N1827" i="4"/>
  <c r="K1827" i="4"/>
  <c r="H1827" i="4"/>
  <c r="G1827" i="4"/>
  <c r="F1827" i="4"/>
  <c r="O1826" i="4"/>
  <c r="N1826" i="4"/>
  <c r="K1826" i="4"/>
  <c r="H1826" i="4"/>
  <c r="G1826" i="4"/>
  <c r="F1826" i="4"/>
  <c r="O1825" i="4"/>
  <c r="N1825" i="4"/>
  <c r="K1825" i="4"/>
  <c r="H1825" i="4"/>
  <c r="G1825" i="4"/>
  <c r="F1825" i="4"/>
  <c r="O1824" i="4"/>
  <c r="N1824" i="4"/>
  <c r="K1824" i="4"/>
  <c r="H1824" i="4"/>
  <c r="G1824" i="4"/>
  <c r="F1824" i="4"/>
  <c r="O1823" i="4"/>
  <c r="N1823" i="4"/>
  <c r="K1823" i="4"/>
  <c r="H1823" i="4"/>
  <c r="G1823" i="4"/>
  <c r="F1823" i="4"/>
  <c r="O1822" i="4"/>
  <c r="N1822" i="4"/>
  <c r="K1822" i="4"/>
  <c r="H1822" i="4"/>
  <c r="G1822" i="4"/>
  <c r="F1822" i="4"/>
  <c r="O1821" i="4"/>
  <c r="N1821" i="4"/>
  <c r="K1821" i="4"/>
  <c r="H1821" i="4"/>
  <c r="G1821" i="4"/>
  <c r="F1821" i="4"/>
  <c r="O1820" i="4"/>
  <c r="N1820" i="4"/>
  <c r="K1820" i="4"/>
  <c r="H1820" i="4"/>
  <c r="G1820" i="4"/>
  <c r="F1820" i="4"/>
  <c r="O1819" i="4"/>
  <c r="N1819" i="4"/>
  <c r="K1819" i="4"/>
  <c r="H1819" i="4"/>
  <c r="G1819" i="4"/>
  <c r="F1819" i="4"/>
  <c r="O1818" i="4"/>
  <c r="N1818" i="4"/>
  <c r="K1818" i="4"/>
  <c r="H1818" i="4"/>
  <c r="G1818" i="4"/>
  <c r="F1818" i="4"/>
  <c r="O1817" i="4"/>
  <c r="N1817" i="4"/>
  <c r="K1817" i="4"/>
  <c r="H1817" i="4"/>
  <c r="G1817" i="4"/>
  <c r="F1817" i="4"/>
  <c r="O1816" i="4"/>
  <c r="N1816" i="4"/>
  <c r="K1816" i="4"/>
  <c r="H1816" i="4"/>
  <c r="G1816" i="4"/>
  <c r="F1816" i="4"/>
  <c r="O1815" i="4"/>
  <c r="N1815" i="4"/>
  <c r="K1815" i="4"/>
  <c r="H1815" i="4"/>
  <c r="G1815" i="4"/>
  <c r="F1815" i="4"/>
  <c r="O1814" i="4"/>
  <c r="N1814" i="4"/>
  <c r="K1814" i="4"/>
  <c r="H1814" i="4"/>
  <c r="G1814" i="4"/>
  <c r="F1814" i="4"/>
  <c r="O1813" i="4"/>
  <c r="N1813" i="4"/>
  <c r="K1813" i="4"/>
  <c r="H1813" i="4"/>
  <c r="G1813" i="4"/>
  <c r="F1813" i="4"/>
  <c r="O1812" i="4"/>
  <c r="N1812" i="4"/>
  <c r="K1812" i="4"/>
  <c r="H1812" i="4"/>
  <c r="G1812" i="4"/>
  <c r="F1812" i="4"/>
  <c r="O1811" i="4"/>
  <c r="N1811" i="4"/>
  <c r="K1811" i="4"/>
  <c r="H1811" i="4"/>
  <c r="G1811" i="4"/>
  <c r="F1811" i="4"/>
  <c r="O1810" i="4"/>
  <c r="N1810" i="4"/>
  <c r="K1810" i="4"/>
  <c r="H1810" i="4"/>
  <c r="G1810" i="4"/>
  <c r="F1810" i="4"/>
  <c r="O1809" i="4"/>
  <c r="N1809" i="4"/>
  <c r="K1809" i="4"/>
  <c r="H1809" i="4"/>
  <c r="G1809" i="4"/>
  <c r="F1809" i="4"/>
  <c r="O1808" i="4"/>
  <c r="N1808" i="4"/>
  <c r="K1808" i="4"/>
  <c r="H1808" i="4"/>
  <c r="G1808" i="4"/>
  <c r="F1808" i="4"/>
  <c r="O1807" i="4"/>
  <c r="N1807" i="4"/>
  <c r="K1807" i="4"/>
  <c r="H1807" i="4"/>
  <c r="G1807" i="4"/>
  <c r="F1807" i="4"/>
  <c r="O1806" i="4"/>
  <c r="N1806" i="4"/>
  <c r="K1806" i="4"/>
  <c r="H1806" i="4"/>
  <c r="G1806" i="4"/>
  <c r="F1806" i="4"/>
  <c r="O1805" i="4"/>
  <c r="N1805" i="4"/>
  <c r="K1805" i="4"/>
  <c r="H1805" i="4"/>
  <c r="G1805" i="4"/>
  <c r="F1805" i="4"/>
  <c r="O1804" i="4"/>
  <c r="N1804" i="4"/>
  <c r="K1804" i="4"/>
  <c r="H1804" i="4"/>
  <c r="G1804" i="4"/>
  <c r="F1804" i="4"/>
  <c r="O1803" i="4"/>
  <c r="N1803" i="4"/>
  <c r="K1803" i="4"/>
  <c r="H1803" i="4"/>
  <c r="G1803" i="4"/>
  <c r="F1803" i="4"/>
  <c r="O1802" i="4"/>
  <c r="N1802" i="4"/>
  <c r="K1802" i="4"/>
  <c r="H1802" i="4"/>
  <c r="G1802" i="4"/>
  <c r="F1802" i="4"/>
  <c r="O1801" i="4"/>
  <c r="N1801" i="4"/>
  <c r="K1801" i="4"/>
  <c r="H1801" i="4"/>
  <c r="G1801" i="4"/>
  <c r="F1801" i="4"/>
  <c r="O1800" i="4"/>
  <c r="N1800" i="4"/>
  <c r="K1800" i="4"/>
  <c r="H1800" i="4"/>
  <c r="G1800" i="4"/>
  <c r="F1800" i="4"/>
  <c r="O1799" i="4"/>
  <c r="N1799" i="4"/>
  <c r="K1799" i="4"/>
  <c r="H1799" i="4"/>
  <c r="G1799" i="4"/>
  <c r="F1799" i="4"/>
  <c r="O1798" i="4"/>
  <c r="N1798" i="4"/>
  <c r="K1798" i="4"/>
  <c r="H1798" i="4"/>
  <c r="G1798" i="4"/>
  <c r="F1798" i="4"/>
  <c r="O1797" i="4"/>
  <c r="N1797" i="4"/>
  <c r="K1797" i="4"/>
  <c r="H1797" i="4"/>
  <c r="G1797" i="4"/>
  <c r="F1797" i="4"/>
  <c r="O1796" i="4"/>
  <c r="N1796" i="4"/>
  <c r="K1796" i="4"/>
  <c r="H1796" i="4"/>
  <c r="G1796" i="4"/>
  <c r="F1796" i="4"/>
  <c r="O1795" i="4"/>
  <c r="N1795" i="4"/>
  <c r="K1795" i="4"/>
  <c r="H1795" i="4"/>
  <c r="G1795" i="4"/>
  <c r="F1795" i="4"/>
  <c r="O1794" i="4"/>
  <c r="N1794" i="4"/>
  <c r="K1794" i="4"/>
  <c r="H1794" i="4"/>
  <c r="G1794" i="4"/>
  <c r="F1794" i="4"/>
  <c r="O1793" i="4"/>
  <c r="N1793" i="4"/>
  <c r="K1793" i="4"/>
  <c r="H1793" i="4"/>
  <c r="G1793" i="4"/>
  <c r="F1793" i="4"/>
  <c r="O1792" i="4"/>
  <c r="N1792" i="4"/>
  <c r="K1792" i="4"/>
  <c r="H1792" i="4"/>
  <c r="G1792" i="4"/>
  <c r="F1792" i="4"/>
  <c r="O1791" i="4"/>
  <c r="N1791" i="4"/>
  <c r="K1791" i="4"/>
  <c r="H1791" i="4"/>
  <c r="G1791" i="4"/>
  <c r="F1791" i="4"/>
  <c r="O1790" i="4"/>
  <c r="N1790" i="4"/>
  <c r="K1790" i="4"/>
  <c r="H1790" i="4"/>
  <c r="G1790" i="4"/>
  <c r="F1790" i="4"/>
  <c r="O1789" i="4"/>
  <c r="N1789" i="4"/>
  <c r="K1789" i="4"/>
  <c r="H1789" i="4"/>
  <c r="G1789" i="4"/>
  <c r="F1789" i="4"/>
  <c r="O1788" i="4"/>
  <c r="N1788" i="4"/>
  <c r="K1788" i="4"/>
  <c r="H1788" i="4"/>
  <c r="G1788" i="4"/>
  <c r="F1788" i="4"/>
  <c r="O1787" i="4"/>
  <c r="N1787" i="4"/>
  <c r="K1787" i="4"/>
  <c r="H1787" i="4"/>
  <c r="G1787" i="4"/>
  <c r="F1787" i="4"/>
  <c r="O1786" i="4"/>
  <c r="N1786" i="4"/>
  <c r="K1786" i="4"/>
  <c r="H1786" i="4"/>
  <c r="G1786" i="4"/>
  <c r="F1786" i="4"/>
  <c r="O1785" i="4"/>
  <c r="N1785" i="4"/>
  <c r="K1785" i="4"/>
  <c r="H1785" i="4"/>
  <c r="G1785" i="4"/>
  <c r="F1785" i="4"/>
  <c r="O1784" i="4"/>
  <c r="N1784" i="4"/>
  <c r="K1784" i="4"/>
  <c r="H1784" i="4"/>
  <c r="G1784" i="4"/>
  <c r="F1784" i="4"/>
  <c r="O1783" i="4"/>
  <c r="N1783" i="4"/>
  <c r="K1783" i="4"/>
  <c r="H1783" i="4"/>
  <c r="G1783" i="4"/>
  <c r="F1783" i="4"/>
  <c r="O1782" i="4"/>
  <c r="N1782" i="4"/>
  <c r="K1782" i="4"/>
  <c r="H1782" i="4"/>
  <c r="G1782" i="4"/>
  <c r="F1782" i="4"/>
  <c r="O1781" i="4"/>
  <c r="N1781" i="4"/>
  <c r="K1781" i="4"/>
  <c r="H1781" i="4"/>
  <c r="G1781" i="4"/>
  <c r="F1781" i="4"/>
  <c r="O1780" i="4"/>
  <c r="N1780" i="4"/>
  <c r="K1780" i="4"/>
  <c r="H1780" i="4"/>
  <c r="G1780" i="4"/>
  <c r="F1780" i="4"/>
  <c r="O1779" i="4"/>
  <c r="N1779" i="4"/>
  <c r="K1779" i="4"/>
  <c r="H1779" i="4"/>
  <c r="G1779" i="4"/>
  <c r="F1779" i="4"/>
  <c r="O1778" i="4"/>
  <c r="N1778" i="4"/>
  <c r="K1778" i="4"/>
  <c r="H1778" i="4"/>
  <c r="G1778" i="4"/>
  <c r="F1778" i="4"/>
  <c r="O1777" i="4"/>
  <c r="N1777" i="4"/>
  <c r="K1777" i="4"/>
  <c r="H1777" i="4"/>
  <c r="G1777" i="4"/>
  <c r="F1777" i="4"/>
  <c r="O1776" i="4"/>
  <c r="N1776" i="4"/>
  <c r="K1776" i="4"/>
  <c r="H1776" i="4"/>
  <c r="G1776" i="4"/>
  <c r="F1776" i="4"/>
  <c r="O1775" i="4"/>
  <c r="N1775" i="4"/>
  <c r="K1775" i="4"/>
  <c r="H1775" i="4"/>
  <c r="G1775" i="4"/>
  <c r="F1775" i="4"/>
  <c r="O1774" i="4"/>
  <c r="N1774" i="4"/>
  <c r="K1774" i="4"/>
  <c r="H1774" i="4"/>
  <c r="G1774" i="4"/>
  <c r="F1774" i="4"/>
  <c r="O1773" i="4"/>
  <c r="N1773" i="4"/>
  <c r="K1773" i="4"/>
  <c r="H1773" i="4"/>
  <c r="G1773" i="4"/>
  <c r="F1773" i="4"/>
  <c r="O1772" i="4"/>
  <c r="N1772" i="4"/>
  <c r="K1772" i="4"/>
  <c r="H1772" i="4"/>
  <c r="G1772" i="4"/>
  <c r="F1772" i="4"/>
  <c r="O1771" i="4"/>
  <c r="N1771" i="4"/>
  <c r="K1771" i="4"/>
  <c r="H1771" i="4"/>
  <c r="G1771" i="4"/>
  <c r="F1771" i="4"/>
  <c r="O1770" i="4"/>
  <c r="N1770" i="4"/>
  <c r="K1770" i="4"/>
  <c r="H1770" i="4"/>
  <c r="G1770" i="4"/>
  <c r="F1770" i="4"/>
  <c r="O1769" i="4"/>
  <c r="N1769" i="4"/>
  <c r="K1769" i="4"/>
  <c r="H1769" i="4"/>
  <c r="G1769" i="4"/>
  <c r="F1769" i="4"/>
  <c r="O1768" i="4"/>
  <c r="N1768" i="4"/>
  <c r="K1768" i="4"/>
  <c r="H1768" i="4"/>
  <c r="G1768" i="4"/>
  <c r="F1768" i="4"/>
  <c r="O1767" i="4"/>
  <c r="N1767" i="4"/>
  <c r="K1767" i="4"/>
  <c r="H1767" i="4"/>
  <c r="G1767" i="4"/>
  <c r="F1767" i="4"/>
  <c r="O1766" i="4"/>
  <c r="N1766" i="4"/>
  <c r="K1766" i="4"/>
  <c r="H1766" i="4"/>
  <c r="G1766" i="4"/>
  <c r="F1766" i="4"/>
  <c r="O1765" i="4"/>
  <c r="N1765" i="4"/>
  <c r="K1765" i="4"/>
  <c r="H1765" i="4"/>
  <c r="G1765" i="4"/>
  <c r="F1765" i="4"/>
  <c r="O1764" i="4"/>
  <c r="N1764" i="4"/>
  <c r="K1764" i="4"/>
  <c r="H1764" i="4"/>
  <c r="G1764" i="4"/>
  <c r="F1764" i="4"/>
  <c r="O1763" i="4"/>
  <c r="N1763" i="4"/>
  <c r="K1763" i="4"/>
  <c r="H1763" i="4"/>
  <c r="G1763" i="4"/>
  <c r="F1763" i="4"/>
  <c r="O1762" i="4"/>
  <c r="N1762" i="4"/>
  <c r="K1762" i="4"/>
  <c r="H1762" i="4"/>
  <c r="G1762" i="4"/>
  <c r="F1762" i="4"/>
  <c r="O1761" i="4"/>
  <c r="N1761" i="4"/>
  <c r="K1761" i="4"/>
  <c r="H1761" i="4"/>
  <c r="G1761" i="4"/>
  <c r="F1761" i="4"/>
  <c r="O1760" i="4"/>
  <c r="N1760" i="4"/>
  <c r="K1760" i="4"/>
  <c r="H1760" i="4"/>
  <c r="G1760" i="4"/>
  <c r="F1760" i="4"/>
  <c r="O1759" i="4"/>
  <c r="N1759" i="4"/>
  <c r="K1759" i="4"/>
  <c r="H1759" i="4"/>
  <c r="G1759" i="4"/>
  <c r="F1759" i="4"/>
  <c r="O1758" i="4"/>
  <c r="N1758" i="4"/>
  <c r="K1758" i="4"/>
  <c r="H1758" i="4"/>
  <c r="G1758" i="4"/>
  <c r="F1758" i="4"/>
  <c r="O1757" i="4"/>
  <c r="N1757" i="4"/>
  <c r="K1757" i="4"/>
  <c r="H1757" i="4"/>
  <c r="G1757" i="4"/>
  <c r="F1757" i="4"/>
  <c r="O1756" i="4"/>
  <c r="N1756" i="4"/>
  <c r="K1756" i="4"/>
  <c r="H1756" i="4"/>
  <c r="G1756" i="4"/>
  <c r="F1756" i="4"/>
  <c r="O1755" i="4"/>
  <c r="N1755" i="4"/>
  <c r="K1755" i="4"/>
  <c r="H1755" i="4"/>
  <c r="G1755" i="4"/>
  <c r="F1755" i="4"/>
  <c r="O1754" i="4"/>
  <c r="N1754" i="4"/>
  <c r="K1754" i="4"/>
  <c r="H1754" i="4"/>
  <c r="G1754" i="4"/>
  <c r="F1754" i="4"/>
  <c r="O1753" i="4"/>
  <c r="N1753" i="4"/>
  <c r="K1753" i="4"/>
  <c r="H1753" i="4"/>
  <c r="G1753" i="4"/>
  <c r="F1753" i="4"/>
  <c r="O1752" i="4"/>
  <c r="N1752" i="4"/>
  <c r="K1752" i="4"/>
  <c r="H1752" i="4"/>
  <c r="G1752" i="4"/>
  <c r="F1752" i="4"/>
  <c r="O1751" i="4"/>
  <c r="N1751" i="4"/>
  <c r="K1751" i="4"/>
  <c r="H1751" i="4"/>
  <c r="G1751" i="4"/>
  <c r="F1751" i="4"/>
  <c r="O1750" i="4"/>
  <c r="N1750" i="4"/>
  <c r="K1750" i="4"/>
  <c r="H1750" i="4"/>
  <c r="G1750" i="4"/>
  <c r="F1750" i="4"/>
  <c r="O1749" i="4"/>
  <c r="N1749" i="4"/>
  <c r="K1749" i="4"/>
  <c r="H1749" i="4"/>
  <c r="G1749" i="4"/>
  <c r="F1749" i="4"/>
  <c r="O1748" i="4"/>
  <c r="N1748" i="4"/>
  <c r="K1748" i="4"/>
  <c r="H1748" i="4"/>
  <c r="G1748" i="4"/>
  <c r="F1748" i="4"/>
  <c r="O1747" i="4"/>
  <c r="N1747" i="4"/>
  <c r="K1747" i="4"/>
  <c r="H1747" i="4"/>
  <c r="G1747" i="4"/>
  <c r="F1747" i="4"/>
  <c r="O1746" i="4"/>
  <c r="N1746" i="4"/>
  <c r="K1746" i="4"/>
  <c r="H1746" i="4"/>
  <c r="G1746" i="4"/>
  <c r="F1746" i="4"/>
  <c r="O1745" i="4"/>
  <c r="N1745" i="4"/>
  <c r="K1745" i="4"/>
  <c r="H1745" i="4"/>
  <c r="G1745" i="4"/>
  <c r="F1745" i="4"/>
  <c r="O1744" i="4"/>
  <c r="N1744" i="4"/>
  <c r="K1744" i="4"/>
  <c r="H1744" i="4"/>
  <c r="G1744" i="4"/>
  <c r="F1744" i="4"/>
  <c r="O1743" i="4"/>
  <c r="N1743" i="4"/>
  <c r="K1743" i="4"/>
  <c r="H1743" i="4"/>
  <c r="G1743" i="4"/>
  <c r="F1743" i="4"/>
  <c r="O1742" i="4"/>
  <c r="N1742" i="4"/>
  <c r="K1742" i="4"/>
  <c r="H1742" i="4"/>
  <c r="G1742" i="4"/>
  <c r="F1742" i="4"/>
  <c r="O1741" i="4"/>
  <c r="N1741" i="4"/>
  <c r="K1741" i="4"/>
  <c r="H1741" i="4"/>
  <c r="G1741" i="4"/>
  <c r="F1741" i="4"/>
  <c r="O1740" i="4"/>
  <c r="N1740" i="4"/>
  <c r="K1740" i="4"/>
  <c r="H1740" i="4"/>
  <c r="G1740" i="4"/>
  <c r="F1740" i="4"/>
  <c r="O1739" i="4"/>
  <c r="N1739" i="4"/>
  <c r="K1739" i="4"/>
  <c r="H1739" i="4"/>
  <c r="G1739" i="4"/>
  <c r="F1739" i="4"/>
  <c r="O1738" i="4"/>
  <c r="N1738" i="4"/>
  <c r="K1738" i="4"/>
  <c r="H1738" i="4"/>
  <c r="G1738" i="4"/>
  <c r="F1738" i="4"/>
  <c r="O1737" i="4"/>
  <c r="N1737" i="4"/>
  <c r="K1737" i="4"/>
  <c r="H1737" i="4"/>
  <c r="G1737" i="4"/>
  <c r="F1737" i="4"/>
  <c r="O1736" i="4"/>
  <c r="N1736" i="4"/>
  <c r="K1736" i="4"/>
  <c r="H1736" i="4"/>
  <c r="G1736" i="4"/>
  <c r="F1736" i="4"/>
  <c r="O1735" i="4"/>
  <c r="N1735" i="4"/>
  <c r="K1735" i="4"/>
  <c r="H1735" i="4"/>
  <c r="G1735" i="4"/>
  <c r="F1735" i="4"/>
  <c r="O1734" i="4"/>
  <c r="N1734" i="4"/>
  <c r="K1734" i="4"/>
  <c r="H1734" i="4"/>
  <c r="G1734" i="4"/>
  <c r="F1734" i="4"/>
  <c r="O1733" i="4"/>
  <c r="N1733" i="4"/>
  <c r="K1733" i="4"/>
  <c r="H1733" i="4"/>
  <c r="G1733" i="4"/>
  <c r="F1733" i="4"/>
  <c r="O1732" i="4"/>
  <c r="N1732" i="4"/>
  <c r="K1732" i="4"/>
  <c r="H1732" i="4"/>
  <c r="G1732" i="4"/>
  <c r="F1732" i="4"/>
  <c r="O1731" i="4"/>
  <c r="N1731" i="4"/>
  <c r="K1731" i="4"/>
  <c r="H1731" i="4"/>
  <c r="G1731" i="4"/>
  <c r="F1731" i="4"/>
  <c r="O1730" i="4"/>
  <c r="N1730" i="4"/>
  <c r="K1730" i="4"/>
  <c r="H1730" i="4"/>
  <c r="G1730" i="4"/>
  <c r="F1730" i="4"/>
  <c r="O1729" i="4"/>
  <c r="N1729" i="4"/>
  <c r="K1729" i="4"/>
  <c r="H1729" i="4"/>
  <c r="G1729" i="4"/>
  <c r="F1729" i="4"/>
  <c r="O1728" i="4"/>
  <c r="N1728" i="4"/>
  <c r="K1728" i="4"/>
  <c r="H1728" i="4"/>
  <c r="G1728" i="4"/>
  <c r="F1728" i="4"/>
  <c r="O1727" i="4"/>
  <c r="N1727" i="4"/>
  <c r="K1727" i="4"/>
  <c r="H1727" i="4"/>
  <c r="G1727" i="4"/>
  <c r="F1727" i="4"/>
  <c r="O1726" i="4"/>
  <c r="N1726" i="4"/>
  <c r="K1726" i="4"/>
  <c r="H1726" i="4"/>
  <c r="G1726" i="4"/>
  <c r="F1726" i="4"/>
  <c r="O1725" i="4"/>
  <c r="N1725" i="4"/>
  <c r="K1725" i="4"/>
  <c r="H1725" i="4"/>
  <c r="G1725" i="4"/>
  <c r="F1725" i="4"/>
  <c r="O1724" i="4"/>
  <c r="N1724" i="4"/>
  <c r="K1724" i="4"/>
  <c r="H1724" i="4"/>
  <c r="G1724" i="4"/>
  <c r="F1724" i="4"/>
  <c r="O1723" i="4"/>
  <c r="N1723" i="4"/>
  <c r="K1723" i="4"/>
  <c r="H1723" i="4"/>
  <c r="G1723" i="4"/>
  <c r="F1723" i="4"/>
  <c r="O1722" i="4"/>
  <c r="N1722" i="4"/>
  <c r="K1722" i="4"/>
  <c r="H1722" i="4"/>
  <c r="G1722" i="4"/>
  <c r="F1722" i="4"/>
  <c r="O1721" i="4"/>
  <c r="N1721" i="4"/>
  <c r="K1721" i="4"/>
  <c r="H1721" i="4"/>
  <c r="G1721" i="4"/>
  <c r="F1721" i="4"/>
  <c r="O1720" i="4"/>
  <c r="N1720" i="4"/>
  <c r="K1720" i="4"/>
  <c r="H1720" i="4"/>
  <c r="G1720" i="4"/>
  <c r="F1720" i="4"/>
  <c r="O1719" i="4"/>
  <c r="N1719" i="4"/>
  <c r="K1719" i="4"/>
  <c r="H1719" i="4"/>
  <c r="G1719" i="4"/>
  <c r="F1719" i="4"/>
  <c r="O1718" i="4"/>
  <c r="N1718" i="4"/>
  <c r="K1718" i="4"/>
  <c r="H1718" i="4"/>
  <c r="G1718" i="4"/>
  <c r="F1718" i="4"/>
  <c r="O1717" i="4"/>
  <c r="N1717" i="4"/>
  <c r="K1717" i="4"/>
  <c r="H1717" i="4"/>
  <c r="G1717" i="4"/>
  <c r="F1717" i="4"/>
  <c r="O1716" i="4"/>
  <c r="N1716" i="4"/>
  <c r="K1716" i="4"/>
  <c r="H1716" i="4"/>
  <c r="G1716" i="4"/>
  <c r="F1716" i="4"/>
  <c r="O1715" i="4"/>
  <c r="N1715" i="4"/>
  <c r="K1715" i="4"/>
  <c r="H1715" i="4"/>
  <c r="G1715" i="4"/>
  <c r="F1715" i="4"/>
  <c r="O1714" i="4"/>
  <c r="N1714" i="4"/>
  <c r="K1714" i="4"/>
  <c r="H1714" i="4"/>
  <c r="G1714" i="4"/>
  <c r="F1714" i="4"/>
  <c r="O1713" i="4"/>
  <c r="N1713" i="4"/>
  <c r="K1713" i="4"/>
  <c r="H1713" i="4"/>
  <c r="G1713" i="4"/>
  <c r="F1713" i="4"/>
  <c r="O1712" i="4"/>
  <c r="N1712" i="4"/>
  <c r="K1712" i="4"/>
  <c r="H1712" i="4"/>
  <c r="G1712" i="4"/>
  <c r="F1712" i="4"/>
  <c r="O1711" i="4"/>
  <c r="N1711" i="4"/>
  <c r="K1711" i="4"/>
  <c r="H1711" i="4"/>
  <c r="G1711" i="4"/>
  <c r="F1711" i="4"/>
  <c r="O1710" i="4"/>
  <c r="N1710" i="4"/>
  <c r="K1710" i="4"/>
  <c r="H1710" i="4"/>
  <c r="G1710" i="4"/>
  <c r="F1710" i="4"/>
  <c r="O1709" i="4"/>
  <c r="N1709" i="4"/>
  <c r="K1709" i="4"/>
  <c r="H1709" i="4"/>
  <c r="G1709" i="4"/>
  <c r="F1709" i="4"/>
  <c r="O1708" i="4"/>
  <c r="N1708" i="4"/>
  <c r="K1708" i="4"/>
  <c r="H1708" i="4"/>
  <c r="G1708" i="4"/>
  <c r="F1708" i="4"/>
  <c r="O1707" i="4"/>
  <c r="N1707" i="4"/>
  <c r="K1707" i="4"/>
  <c r="H1707" i="4"/>
  <c r="G1707" i="4"/>
  <c r="F1707" i="4"/>
  <c r="O1706" i="4"/>
  <c r="N1706" i="4"/>
  <c r="K1706" i="4"/>
  <c r="H1706" i="4"/>
  <c r="G1706" i="4"/>
  <c r="F1706" i="4"/>
  <c r="O1705" i="4"/>
  <c r="N1705" i="4"/>
  <c r="K1705" i="4"/>
  <c r="H1705" i="4"/>
  <c r="G1705" i="4"/>
  <c r="F1705" i="4"/>
  <c r="O1704" i="4"/>
  <c r="N1704" i="4"/>
  <c r="K1704" i="4"/>
  <c r="H1704" i="4"/>
  <c r="G1704" i="4"/>
  <c r="F1704" i="4"/>
  <c r="O1703" i="4"/>
  <c r="N1703" i="4"/>
  <c r="K1703" i="4"/>
  <c r="H1703" i="4"/>
  <c r="G1703" i="4"/>
  <c r="F1703" i="4"/>
  <c r="O1702" i="4"/>
  <c r="N1702" i="4"/>
  <c r="K1702" i="4"/>
  <c r="H1702" i="4"/>
  <c r="G1702" i="4"/>
  <c r="F1702" i="4"/>
  <c r="O1701" i="4"/>
  <c r="N1701" i="4"/>
  <c r="K1701" i="4"/>
  <c r="H1701" i="4"/>
  <c r="G1701" i="4"/>
  <c r="F1701" i="4"/>
  <c r="O1700" i="4"/>
  <c r="N1700" i="4"/>
  <c r="K1700" i="4"/>
  <c r="H1700" i="4"/>
  <c r="G1700" i="4"/>
  <c r="F1700" i="4"/>
  <c r="O1699" i="4"/>
  <c r="N1699" i="4"/>
  <c r="K1699" i="4"/>
  <c r="H1699" i="4"/>
  <c r="G1699" i="4"/>
  <c r="F1699" i="4"/>
  <c r="O1698" i="4"/>
  <c r="N1698" i="4"/>
  <c r="K1698" i="4"/>
  <c r="H1698" i="4"/>
  <c r="G1698" i="4"/>
  <c r="F1698" i="4"/>
  <c r="O1697" i="4"/>
  <c r="N1697" i="4"/>
  <c r="K1697" i="4"/>
  <c r="H1697" i="4"/>
  <c r="G1697" i="4"/>
  <c r="F1697" i="4"/>
  <c r="O1696" i="4"/>
  <c r="N1696" i="4"/>
  <c r="K1696" i="4"/>
  <c r="H1696" i="4"/>
  <c r="G1696" i="4"/>
  <c r="F1696" i="4"/>
  <c r="O1695" i="4"/>
  <c r="N1695" i="4"/>
  <c r="K1695" i="4"/>
  <c r="H1695" i="4"/>
  <c r="G1695" i="4"/>
  <c r="F1695" i="4"/>
  <c r="O1694" i="4"/>
  <c r="N1694" i="4"/>
  <c r="K1694" i="4"/>
  <c r="H1694" i="4"/>
  <c r="G1694" i="4"/>
  <c r="F1694" i="4"/>
  <c r="O1693" i="4"/>
  <c r="N1693" i="4"/>
  <c r="K1693" i="4"/>
  <c r="H1693" i="4"/>
  <c r="G1693" i="4"/>
  <c r="F1693" i="4"/>
  <c r="O1692" i="4"/>
  <c r="N1692" i="4"/>
  <c r="K1692" i="4"/>
  <c r="H1692" i="4"/>
  <c r="G1692" i="4"/>
  <c r="F1692" i="4"/>
  <c r="O1691" i="4"/>
  <c r="N1691" i="4"/>
  <c r="K1691" i="4"/>
  <c r="H1691" i="4"/>
  <c r="G1691" i="4"/>
  <c r="F1691" i="4"/>
  <c r="O1690" i="4"/>
  <c r="N1690" i="4"/>
  <c r="K1690" i="4"/>
  <c r="H1690" i="4"/>
  <c r="G1690" i="4"/>
  <c r="F1690" i="4"/>
  <c r="O1689" i="4"/>
  <c r="N1689" i="4"/>
  <c r="K1689" i="4"/>
  <c r="H1689" i="4"/>
  <c r="G1689" i="4"/>
  <c r="F1689" i="4"/>
  <c r="O1688" i="4"/>
  <c r="N1688" i="4"/>
  <c r="K1688" i="4"/>
  <c r="H1688" i="4"/>
  <c r="G1688" i="4"/>
  <c r="F1688" i="4"/>
  <c r="O1687" i="4"/>
  <c r="N1687" i="4"/>
  <c r="K1687" i="4"/>
  <c r="H1687" i="4"/>
  <c r="G1687" i="4"/>
  <c r="F1687" i="4"/>
  <c r="O1686" i="4"/>
  <c r="N1686" i="4"/>
  <c r="K1686" i="4"/>
  <c r="H1686" i="4"/>
  <c r="G1686" i="4"/>
  <c r="F1686" i="4"/>
  <c r="O1685" i="4"/>
  <c r="N1685" i="4"/>
  <c r="K1685" i="4"/>
  <c r="H1685" i="4"/>
  <c r="G1685" i="4"/>
  <c r="F1685" i="4"/>
  <c r="O1684" i="4"/>
  <c r="N1684" i="4"/>
  <c r="K1684" i="4"/>
  <c r="H1684" i="4"/>
  <c r="G1684" i="4"/>
  <c r="F1684" i="4"/>
  <c r="O1683" i="4"/>
  <c r="N1683" i="4"/>
  <c r="K1683" i="4"/>
  <c r="H1683" i="4"/>
  <c r="G1683" i="4"/>
  <c r="F1683" i="4"/>
  <c r="O1682" i="4"/>
  <c r="N1682" i="4"/>
  <c r="K1682" i="4"/>
  <c r="H1682" i="4"/>
  <c r="G1682" i="4"/>
  <c r="F1682" i="4"/>
  <c r="O1681" i="4"/>
  <c r="N1681" i="4"/>
  <c r="K1681" i="4"/>
  <c r="H1681" i="4"/>
  <c r="G1681" i="4"/>
  <c r="F1681" i="4"/>
  <c r="O1680" i="4"/>
  <c r="N1680" i="4"/>
  <c r="K1680" i="4"/>
  <c r="H1680" i="4"/>
  <c r="G1680" i="4"/>
  <c r="F1680" i="4"/>
  <c r="O1679" i="4"/>
  <c r="N1679" i="4"/>
  <c r="K1679" i="4"/>
  <c r="H1679" i="4"/>
  <c r="G1679" i="4"/>
  <c r="F1679" i="4"/>
  <c r="O1678" i="4"/>
  <c r="N1678" i="4"/>
  <c r="K1678" i="4"/>
  <c r="H1678" i="4"/>
  <c r="G1678" i="4"/>
  <c r="F1678" i="4"/>
  <c r="O1677" i="4"/>
  <c r="N1677" i="4"/>
  <c r="K1677" i="4"/>
  <c r="H1677" i="4"/>
  <c r="G1677" i="4"/>
  <c r="F1677" i="4"/>
  <c r="O1676" i="4"/>
  <c r="N1676" i="4"/>
  <c r="K1676" i="4"/>
  <c r="H1676" i="4"/>
  <c r="G1676" i="4"/>
  <c r="F1676" i="4"/>
  <c r="O1675" i="4"/>
  <c r="N1675" i="4"/>
  <c r="K1675" i="4"/>
  <c r="H1675" i="4"/>
  <c r="G1675" i="4"/>
  <c r="F1675" i="4"/>
  <c r="O1674" i="4"/>
  <c r="N1674" i="4"/>
  <c r="K1674" i="4"/>
  <c r="H1674" i="4"/>
  <c r="G1674" i="4"/>
  <c r="F1674" i="4"/>
  <c r="O1673" i="4"/>
  <c r="N1673" i="4"/>
  <c r="K1673" i="4"/>
  <c r="H1673" i="4"/>
  <c r="G1673" i="4"/>
  <c r="F1673" i="4"/>
  <c r="O1672" i="4"/>
  <c r="N1672" i="4"/>
  <c r="K1672" i="4"/>
  <c r="H1672" i="4"/>
  <c r="G1672" i="4"/>
  <c r="F1672" i="4"/>
  <c r="O1671" i="4"/>
  <c r="N1671" i="4"/>
  <c r="K1671" i="4"/>
  <c r="H1671" i="4"/>
  <c r="G1671" i="4"/>
  <c r="F1671" i="4"/>
  <c r="O1670" i="4"/>
  <c r="N1670" i="4"/>
  <c r="K1670" i="4"/>
  <c r="H1670" i="4"/>
  <c r="G1670" i="4"/>
  <c r="F1670" i="4"/>
  <c r="O1669" i="4"/>
  <c r="N1669" i="4"/>
  <c r="K1669" i="4"/>
  <c r="H1669" i="4"/>
  <c r="G1669" i="4"/>
  <c r="F1669" i="4"/>
  <c r="O1668" i="4"/>
  <c r="N1668" i="4"/>
  <c r="K1668" i="4"/>
  <c r="H1668" i="4"/>
  <c r="G1668" i="4"/>
  <c r="F1668" i="4"/>
  <c r="O1667" i="4"/>
  <c r="N1667" i="4"/>
  <c r="K1667" i="4"/>
  <c r="H1667" i="4"/>
  <c r="G1667" i="4"/>
  <c r="F1667" i="4"/>
  <c r="O1666" i="4"/>
  <c r="N1666" i="4"/>
  <c r="K1666" i="4"/>
  <c r="H1666" i="4"/>
  <c r="G1666" i="4"/>
  <c r="F1666" i="4"/>
  <c r="O1665" i="4"/>
  <c r="N1665" i="4"/>
  <c r="K1665" i="4"/>
  <c r="H1665" i="4"/>
  <c r="G1665" i="4"/>
  <c r="F1665" i="4"/>
  <c r="O1664" i="4"/>
  <c r="N1664" i="4"/>
  <c r="K1664" i="4"/>
  <c r="H1664" i="4"/>
  <c r="G1664" i="4"/>
  <c r="F1664" i="4"/>
  <c r="O1663" i="4"/>
  <c r="N1663" i="4"/>
  <c r="K1663" i="4"/>
  <c r="H1663" i="4"/>
  <c r="G1663" i="4"/>
  <c r="F1663" i="4"/>
  <c r="O1662" i="4"/>
  <c r="N1662" i="4"/>
  <c r="K1662" i="4"/>
  <c r="H1662" i="4"/>
  <c r="G1662" i="4"/>
  <c r="F1662" i="4"/>
  <c r="O1661" i="4"/>
  <c r="N1661" i="4"/>
  <c r="K1661" i="4"/>
  <c r="H1661" i="4"/>
  <c r="G1661" i="4"/>
  <c r="F1661" i="4"/>
  <c r="O1660" i="4"/>
  <c r="N1660" i="4"/>
  <c r="K1660" i="4"/>
  <c r="H1660" i="4"/>
  <c r="G1660" i="4"/>
  <c r="F1660" i="4"/>
  <c r="O1659" i="4"/>
  <c r="N1659" i="4"/>
  <c r="K1659" i="4"/>
  <c r="H1659" i="4"/>
  <c r="G1659" i="4"/>
  <c r="F1659" i="4"/>
  <c r="O1658" i="4"/>
  <c r="N1658" i="4"/>
  <c r="K1658" i="4"/>
  <c r="H1658" i="4"/>
  <c r="G1658" i="4"/>
  <c r="F1658" i="4"/>
  <c r="O1657" i="4"/>
  <c r="N1657" i="4"/>
  <c r="K1657" i="4"/>
  <c r="H1657" i="4"/>
  <c r="G1657" i="4"/>
  <c r="F1657" i="4"/>
  <c r="O1656" i="4"/>
  <c r="N1656" i="4"/>
  <c r="K1656" i="4"/>
  <c r="H1656" i="4"/>
  <c r="G1656" i="4"/>
  <c r="F1656" i="4"/>
  <c r="O1655" i="4"/>
  <c r="N1655" i="4"/>
  <c r="K1655" i="4"/>
  <c r="H1655" i="4"/>
  <c r="G1655" i="4"/>
  <c r="F1655" i="4"/>
  <c r="O1654" i="4"/>
  <c r="N1654" i="4"/>
  <c r="K1654" i="4"/>
  <c r="H1654" i="4"/>
  <c r="G1654" i="4"/>
  <c r="F1654" i="4"/>
  <c r="O1653" i="4"/>
  <c r="N1653" i="4"/>
  <c r="K1653" i="4"/>
  <c r="H1653" i="4"/>
  <c r="G1653" i="4"/>
  <c r="F1653" i="4"/>
  <c r="O1652" i="4"/>
  <c r="N1652" i="4"/>
  <c r="K1652" i="4"/>
  <c r="H1652" i="4"/>
  <c r="G1652" i="4"/>
  <c r="F1652" i="4"/>
  <c r="O1651" i="4"/>
  <c r="N1651" i="4"/>
  <c r="K1651" i="4"/>
  <c r="H1651" i="4"/>
  <c r="G1651" i="4"/>
  <c r="F1651" i="4"/>
  <c r="O1650" i="4"/>
  <c r="N1650" i="4"/>
  <c r="K1650" i="4"/>
  <c r="H1650" i="4"/>
  <c r="G1650" i="4"/>
  <c r="F1650" i="4"/>
  <c r="O1649" i="4"/>
  <c r="N1649" i="4"/>
  <c r="K1649" i="4"/>
  <c r="H1649" i="4"/>
  <c r="G1649" i="4"/>
  <c r="F1649" i="4"/>
  <c r="O1648" i="4"/>
  <c r="N1648" i="4"/>
  <c r="K1648" i="4"/>
  <c r="H1648" i="4"/>
  <c r="G1648" i="4"/>
  <c r="F1648" i="4"/>
  <c r="O1647" i="4"/>
  <c r="N1647" i="4"/>
  <c r="K1647" i="4"/>
  <c r="H1647" i="4"/>
  <c r="G1647" i="4"/>
  <c r="F1647" i="4"/>
  <c r="O1646" i="4"/>
  <c r="N1646" i="4"/>
  <c r="K1646" i="4"/>
  <c r="H1646" i="4"/>
  <c r="G1646" i="4"/>
  <c r="F1646" i="4"/>
  <c r="O1645" i="4"/>
  <c r="N1645" i="4"/>
  <c r="K1645" i="4"/>
  <c r="H1645" i="4"/>
  <c r="G1645" i="4"/>
  <c r="F1645" i="4"/>
  <c r="O1644" i="4"/>
  <c r="N1644" i="4"/>
  <c r="K1644" i="4"/>
  <c r="H1644" i="4"/>
  <c r="G1644" i="4"/>
  <c r="F1644" i="4"/>
  <c r="O1643" i="4"/>
  <c r="N1643" i="4"/>
  <c r="K1643" i="4"/>
  <c r="H1643" i="4"/>
  <c r="G1643" i="4"/>
  <c r="F1643" i="4"/>
  <c r="O1642" i="4"/>
  <c r="N1642" i="4"/>
  <c r="K1642" i="4"/>
  <c r="H1642" i="4"/>
  <c r="G1642" i="4"/>
  <c r="F1642" i="4"/>
  <c r="O1641" i="4"/>
  <c r="N1641" i="4"/>
  <c r="K1641" i="4"/>
  <c r="H1641" i="4"/>
  <c r="G1641" i="4"/>
  <c r="F1641" i="4"/>
  <c r="O1640" i="4"/>
  <c r="N1640" i="4"/>
  <c r="K1640" i="4"/>
  <c r="H1640" i="4"/>
  <c r="G1640" i="4"/>
  <c r="F1640" i="4"/>
  <c r="O1639" i="4"/>
  <c r="N1639" i="4"/>
  <c r="K1639" i="4"/>
  <c r="H1639" i="4"/>
  <c r="G1639" i="4"/>
  <c r="F1639" i="4"/>
  <c r="O1638" i="4"/>
  <c r="N1638" i="4"/>
  <c r="K1638" i="4"/>
  <c r="H1638" i="4"/>
  <c r="G1638" i="4"/>
  <c r="F1638" i="4"/>
  <c r="O1637" i="4"/>
  <c r="N1637" i="4"/>
  <c r="K1637" i="4"/>
  <c r="H1637" i="4"/>
  <c r="G1637" i="4"/>
  <c r="F1637" i="4"/>
  <c r="O1636" i="4"/>
  <c r="N1636" i="4"/>
  <c r="K1636" i="4"/>
  <c r="H1636" i="4"/>
  <c r="G1636" i="4"/>
  <c r="F1636" i="4"/>
  <c r="O1635" i="4"/>
  <c r="N1635" i="4"/>
  <c r="K1635" i="4"/>
  <c r="H1635" i="4"/>
  <c r="G1635" i="4"/>
  <c r="F1635" i="4"/>
  <c r="O1634" i="4"/>
  <c r="N1634" i="4"/>
  <c r="K1634" i="4"/>
  <c r="H1634" i="4"/>
  <c r="G1634" i="4"/>
  <c r="F1634" i="4"/>
  <c r="O1633" i="4"/>
  <c r="N1633" i="4"/>
  <c r="K1633" i="4"/>
  <c r="H1633" i="4"/>
  <c r="G1633" i="4"/>
  <c r="F1633" i="4"/>
  <c r="O1632" i="4"/>
  <c r="N1632" i="4"/>
  <c r="K1632" i="4"/>
  <c r="H1632" i="4"/>
  <c r="G1632" i="4"/>
  <c r="F1632" i="4"/>
  <c r="O1631" i="4"/>
  <c r="N1631" i="4"/>
  <c r="K1631" i="4"/>
  <c r="H1631" i="4"/>
  <c r="G1631" i="4"/>
  <c r="F1631" i="4"/>
  <c r="O1630" i="4"/>
  <c r="N1630" i="4"/>
  <c r="K1630" i="4"/>
  <c r="H1630" i="4"/>
  <c r="G1630" i="4"/>
  <c r="F1630" i="4"/>
  <c r="O1629" i="4"/>
  <c r="N1629" i="4"/>
  <c r="K1629" i="4"/>
  <c r="H1629" i="4"/>
  <c r="G1629" i="4"/>
  <c r="F1629" i="4"/>
  <c r="O1628" i="4"/>
  <c r="N1628" i="4"/>
  <c r="K1628" i="4"/>
  <c r="H1628" i="4"/>
  <c r="G1628" i="4"/>
  <c r="F1628" i="4"/>
  <c r="O1627" i="4"/>
  <c r="N1627" i="4"/>
  <c r="K1627" i="4"/>
  <c r="H1627" i="4"/>
  <c r="G1627" i="4"/>
  <c r="F1627" i="4"/>
  <c r="O1626" i="4"/>
  <c r="N1626" i="4"/>
  <c r="K1626" i="4"/>
  <c r="H1626" i="4"/>
  <c r="G1626" i="4"/>
  <c r="F1626" i="4"/>
  <c r="O1625" i="4"/>
  <c r="N1625" i="4"/>
  <c r="K1625" i="4"/>
  <c r="H1625" i="4"/>
  <c r="G1625" i="4"/>
  <c r="F1625" i="4"/>
  <c r="O1624" i="4"/>
  <c r="N1624" i="4"/>
  <c r="K1624" i="4"/>
  <c r="H1624" i="4"/>
  <c r="G1624" i="4"/>
  <c r="F1624" i="4"/>
  <c r="O1623" i="4"/>
  <c r="N1623" i="4"/>
  <c r="K1623" i="4"/>
  <c r="H1623" i="4"/>
  <c r="G1623" i="4"/>
  <c r="F1623" i="4"/>
  <c r="O1622" i="4"/>
  <c r="N1622" i="4"/>
  <c r="K1622" i="4"/>
  <c r="H1622" i="4"/>
  <c r="G1622" i="4"/>
  <c r="F1622" i="4"/>
  <c r="O1621" i="4"/>
  <c r="N1621" i="4"/>
  <c r="K1621" i="4"/>
  <c r="H1621" i="4"/>
  <c r="G1621" i="4"/>
  <c r="F1621" i="4"/>
  <c r="O1620" i="4"/>
  <c r="N1620" i="4"/>
  <c r="K1620" i="4"/>
  <c r="H1620" i="4"/>
  <c r="G1620" i="4"/>
  <c r="F1620" i="4"/>
  <c r="O1619" i="4"/>
  <c r="N1619" i="4"/>
  <c r="K1619" i="4"/>
  <c r="H1619" i="4"/>
  <c r="G1619" i="4"/>
  <c r="F1619" i="4"/>
  <c r="O1618" i="4"/>
  <c r="N1618" i="4"/>
  <c r="K1618" i="4"/>
  <c r="H1618" i="4"/>
  <c r="G1618" i="4"/>
  <c r="F1618" i="4"/>
  <c r="O1617" i="4"/>
  <c r="N1617" i="4"/>
  <c r="K1617" i="4"/>
  <c r="H1617" i="4"/>
  <c r="G1617" i="4"/>
  <c r="F1617" i="4"/>
  <c r="O1616" i="4"/>
  <c r="N1616" i="4"/>
  <c r="K1616" i="4"/>
  <c r="H1616" i="4"/>
  <c r="G1616" i="4"/>
  <c r="F1616" i="4"/>
  <c r="O1615" i="4"/>
  <c r="N1615" i="4"/>
  <c r="K1615" i="4"/>
  <c r="H1615" i="4"/>
  <c r="G1615" i="4"/>
  <c r="F1615" i="4"/>
  <c r="O1614" i="4"/>
  <c r="N1614" i="4"/>
  <c r="K1614" i="4"/>
  <c r="H1614" i="4"/>
  <c r="G1614" i="4"/>
  <c r="F1614" i="4"/>
  <c r="O1613" i="4"/>
  <c r="N1613" i="4"/>
  <c r="K1613" i="4"/>
  <c r="H1613" i="4"/>
  <c r="G1613" i="4"/>
  <c r="F1613" i="4"/>
  <c r="O1612" i="4"/>
  <c r="N1612" i="4"/>
  <c r="K1612" i="4"/>
  <c r="H1612" i="4"/>
  <c r="G1612" i="4"/>
  <c r="F1612" i="4"/>
  <c r="O1611" i="4"/>
  <c r="N1611" i="4"/>
  <c r="K1611" i="4"/>
  <c r="H1611" i="4"/>
  <c r="G1611" i="4"/>
  <c r="F1611" i="4"/>
  <c r="O1610" i="4"/>
  <c r="N1610" i="4"/>
  <c r="K1610" i="4"/>
  <c r="H1610" i="4"/>
  <c r="G1610" i="4"/>
  <c r="F1610" i="4"/>
  <c r="O1609" i="4"/>
  <c r="N1609" i="4"/>
  <c r="K1609" i="4"/>
  <c r="H1609" i="4"/>
  <c r="G1609" i="4"/>
  <c r="F1609" i="4"/>
  <c r="O1608" i="4"/>
  <c r="N1608" i="4"/>
  <c r="K1608" i="4"/>
  <c r="H1608" i="4"/>
  <c r="G1608" i="4"/>
  <c r="F1608" i="4"/>
  <c r="O1607" i="4"/>
  <c r="N1607" i="4"/>
  <c r="K1607" i="4"/>
  <c r="H1607" i="4"/>
  <c r="G1607" i="4"/>
  <c r="F1607" i="4"/>
  <c r="O1606" i="4"/>
  <c r="N1606" i="4"/>
  <c r="K1606" i="4"/>
  <c r="H1606" i="4"/>
  <c r="G1606" i="4"/>
  <c r="F1606" i="4"/>
  <c r="O1605" i="4"/>
  <c r="N1605" i="4"/>
  <c r="K1605" i="4"/>
  <c r="H1605" i="4"/>
  <c r="G1605" i="4"/>
  <c r="F1605" i="4"/>
  <c r="O1604" i="4"/>
  <c r="N1604" i="4"/>
  <c r="K1604" i="4"/>
  <c r="H1604" i="4"/>
  <c r="G1604" i="4"/>
  <c r="F1604" i="4"/>
  <c r="O1603" i="4"/>
  <c r="N1603" i="4"/>
  <c r="K1603" i="4"/>
  <c r="H1603" i="4"/>
  <c r="G1603" i="4"/>
  <c r="F1603" i="4"/>
  <c r="O1602" i="4"/>
  <c r="N1602" i="4"/>
  <c r="K1602" i="4"/>
  <c r="H1602" i="4"/>
  <c r="G1602" i="4"/>
  <c r="F1602" i="4"/>
  <c r="O1601" i="4"/>
  <c r="N1601" i="4"/>
  <c r="K1601" i="4"/>
  <c r="H1601" i="4"/>
  <c r="G1601" i="4"/>
  <c r="F1601" i="4"/>
  <c r="O1600" i="4"/>
  <c r="N1600" i="4"/>
  <c r="K1600" i="4"/>
  <c r="H1600" i="4"/>
  <c r="G1600" i="4"/>
  <c r="F1600" i="4"/>
  <c r="O1599" i="4"/>
  <c r="N1599" i="4"/>
  <c r="K1599" i="4"/>
  <c r="H1599" i="4"/>
  <c r="G1599" i="4"/>
  <c r="F1599" i="4"/>
  <c r="O1598" i="4"/>
  <c r="N1598" i="4"/>
  <c r="K1598" i="4"/>
  <c r="H1598" i="4"/>
  <c r="G1598" i="4"/>
  <c r="F1598" i="4"/>
  <c r="O1597" i="4"/>
  <c r="N1597" i="4"/>
  <c r="K1597" i="4"/>
  <c r="H1597" i="4"/>
  <c r="G1597" i="4"/>
  <c r="F1597" i="4"/>
  <c r="O1596" i="4"/>
  <c r="N1596" i="4"/>
  <c r="K1596" i="4"/>
  <c r="H1596" i="4"/>
  <c r="G1596" i="4"/>
  <c r="F1596" i="4"/>
  <c r="O1595" i="4"/>
  <c r="N1595" i="4"/>
  <c r="K1595" i="4"/>
  <c r="H1595" i="4"/>
  <c r="G1595" i="4"/>
  <c r="F1595" i="4"/>
  <c r="O1594" i="4"/>
  <c r="N1594" i="4"/>
  <c r="K1594" i="4"/>
  <c r="H1594" i="4"/>
  <c r="G1594" i="4"/>
  <c r="F1594" i="4"/>
  <c r="O1593" i="4"/>
  <c r="N1593" i="4"/>
  <c r="K1593" i="4"/>
  <c r="H1593" i="4"/>
  <c r="G1593" i="4"/>
  <c r="F1593" i="4"/>
  <c r="O1592" i="4"/>
  <c r="N1592" i="4"/>
  <c r="K1592" i="4"/>
  <c r="H1592" i="4"/>
  <c r="G1592" i="4"/>
  <c r="F1592" i="4"/>
  <c r="O1591" i="4"/>
  <c r="N1591" i="4"/>
  <c r="K1591" i="4"/>
  <c r="H1591" i="4"/>
  <c r="G1591" i="4"/>
  <c r="F1591" i="4"/>
  <c r="O1590" i="4"/>
  <c r="N1590" i="4"/>
  <c r="K1590" i="4"/>
  <c r="H1590" i="4"/>
  <c r="G1590" i="4"/>
  <c r="F1590" i="4"/>
  <c r="O1589" i="4"/>
  <c r="N1589" i="4"/>
  <c r="K1589" i="4"/>
  <c r="H1589" i="4"/>
  <c r="G1589" i="4"/>
  <c r="F1589" i="4"/>
  <c r="O1588" i="4"/>
  <c r="N1588" i="4"/>
  <c r="K1588" i="4"/>
  <c r="H1588" i="4"/>
  <c r="G1588" i="4"/>
  <c r="F1588" i="4"/>
  <c r="O1587" i="4"/>
  <c r="N1587" i="4"/>
  <c r="K1587" i="4"/>
  <c r="H1587" i="4"/>
  <c r="G1587" i="4"/>
  <c r="F1587" i="4"/>
  <c r="O1586" i="4"/>
  <c r="N1586" i="4"/>
  <c r="K1586" i="4"/>
  <c r="H1586" i="4"/>
  <c r="G1586" i="4"/>
  <c r="F1586" i="4"/>
  <c r="O1585" i="4"/>
  <c r="N1585" i="4"/>
  <c r="K1585" i="4"/>
  <c r="H1585" i="4"/>
  <c r="G1585" i="4"/>
  <c r="F1585" i="4"/>
  <c r="O1584" i="4"/>
  <c r="N1584" i="4"/>
  <c r="K1584" i="4"/>
  <c r="H1584" i="4"/>
  <c r="G1584" i="4"/>
  <c r="F1584" i="4"/>
  <c r="O1583" i="4"/>
  <c r="N1583" i="4"/>
  <c r="K1583" i="4"/>
  <c r="H1583" i="4"/>
  <c r="G1583" i="4"/>
  <c r="F1583" i="4"/>
  <c r="O1582" i="4"/>
  <c r="N1582" i="4"/>
  <c r="K1582" i="4"/>
  <c r="H1582" i="4"/>
  <c r="G1582" i="4"/>
  <c r="F1582" i="4"/>
  <c r="O1581" i="4"/>
  <c r="N1581" i="4"/>
  <c r="K1581" i="4"/>
  <c r="H1581" i="4"/>
  <c r="G1581" i="4"/>
  <c r="F1581" i="4"/>
  <c r="O1580" i="4"/>
  <c r="N1580" i="4"/>
  <c r="K1580" i="4"/>
  <c r="H1580" i="4"/>
  <c r="G1580" i="4"/>
  <c r="F1580" i="4"/>
  <c r="O1579" i="4"/>
  <c r="N1579" i="4"/>
  <c r="K1579" i="4"/>
  <c r="H1579" i="4"/>
  <c r="G1579" i="4"/>
  <c r="F1579" i="4"/>
  <c r="O1578" i="4"/>
  <c r="N1578" i="4"/>
  <c r="K1578" i="4"/>
  <c r="H1578" i="4"/>
  <c r="G1578" i="4"/>
  <c r="F1578" i="4"/>
  <c r="O1577" i="4"/>
  <c r="N1577" i="4"/>
  <c r="K1577" i="4"/>
  <c r="H1577" i="4"/>
  <c r="G1577" i="4"/>
  <c r="F1577" i="4"/>
  <c r="O1576" i="4"/>
  <c r="N1576" i="4"/>
  <c r="K1576" i="4"/>
  <c r="H1576" i="4"/>
  <c r="G1576" i="4"/>
  <c r="F1576" i="4"/>
  <c r="O1575" i="4"/>
  <c r="N1575" i="4"/>
  <c r="K1575" i="4"/>
  <c r="H1575" i="4"/>
  <c r="G1575" i="4"/>
  <c r="F1575" i="4"/>
  <c r="O1574" i="4"/>
  <c r="N1574" i="4"/>
  <c r="K1574" i="4"/>
  <c r="H1574" i="4"/>
  <c r="G1574" i="4"/>
  <c r="F1574" i="4"/>
  <c r="O1573" i="4"/>
  <c r="N1573" i="4"/>
  <c r="K1573" i="4"/>
  <c r="H1573" i="4"/>
  <c r="G1573" i="4"/>
  <c r="F1573" i="4"/>
  <c r="O1572" i="4"/>
  <c r="N1572" i="4"/>
  <c r="K1572" i="4"/>
  <c r="H1572" i="4"/>
  <c r="G1572" i="4"/>
  <c r="F1572" i="4"/>
  <c r="O1571" i="4"/>
  <c r="N1571" i="4"/>
  <c r="K1571" i="4"/>
  <c r="H1571" i="4"/>
  <c r="G1571" i="4"/>
  <c r="F1571" i="4"/>
  <c r="O1570" i="4"/>
  <c r="N1570" i="4"/>
  <c r="K1570" i="4"/>
  <c r="H1570" i="4"/>
  <c r="G1570" i="4"/>
  <c r="F1570" i="4"/>
  <c r="O1569" i="4"/>
  <c r="N1569" i="4"/>
  <c r="K1569" i="4"/>
  <c r="H1569" i="4"/>
  <c r="G1569" i="4"/>
  <c r="F1569" i="4"/>
  <c r="O1568" i="4"/>
  <c r="N1568" i="4"/>
  <c r="K1568" i="4"/>
  <c r="H1568" i="4"/>
  <c r="G1568" i="4"/>
  <c r="F1568" i="4"/>
  <c r="O1567" i="4"/>
  <c r="N1567" i="4"/>
  <c r="K1567" i="4"/>
  <c r="H1567" i="4"/>
  <c r="G1567" i="4"/>
  <c r="F1567" i="4"/>
  <c r="O1566" i="4"/>
  <c r="N1566" i="4"/>
  <c r="K1566" i="4"/>
  <c r="H1566" i="4"/>
  <c r="G1566" i="4"/>
  <c r="F1566" i="4"/>
  <c r="O1565" i="4"/>
  <c r="N1565" i="4"/>
  <c r="K1565" i="4"/>
  <c r="H1565" i="4"/>
  <c r="G1565" i="4"/>
  <c r="F1565" i="4"/>
  <c r="O1564" i="4"/>
  <c r="N1564" i="4"/>
  <c r="K1564" i="4"/>
  <c r="H1564" i="4"/>
  <c r="G1564" i="4"/>
  <c r="F1564" i="4"/>
  <c r="O1563" i="4"/>
  <c r="N1563" i="4"/>
  <c r="K1563" i="4"/>
  <c r="H1563" i="4"/>
  <c r="G1563" i="4"/>
  <c r="F1563" i="4"/>
  <c r="O1562" i="4"/>
  <c r="N1562" i="4"/>
  <c r="K1562" i="4"/>
  <c r="H1562" i="4"/>
  <c r="G1562" i="4"/>
  <c r="F1562" i="4"/>
  <c r="O1561" i="4"/>
  <c r="N1561" i="4"/>
  <c r="K1561" i="4"/>
  <c r="H1561" i="4"/>
  <c r="G1561" i="4"/>
  <c r="F1561" i="4"/>
  <c r="O1560" i="4"/>
  <c r="N1560" i="4"/>
  <c r="K1560" i="4"/>
  <c r="H1560" i="4"/>
  <c r="G1560" i="4"/>
  <c r="F1560" i="4"/>
  <c r="O1559" i="4"/>
  <c r="N1559" i="4"/>
  <c r="K1559" i="4"/>
  <c r="H1559" i="4"/>
  <c r="G1559" i="4"/>
  <c r="F1559" i="4"/>
  <c r="O1558" i="4"/>
  <c r="N1558" i="4"/>
  <c r="K1558" i="4"/>
  <c r="H1558" i="4"/>
  <c r="G1558" i="4"/>
  <c r="F1558" i="4"/>
  <c r="O1557" i="4"/>
  <c r="N1557" i="4"/>
  <c r="K1557" i="4"/>
  <c r="H1557" i="4"/>
  <c r="G1557" i="4"/>
  <c r="F1557" i="4"/>
  <c r="O1556" i="4"/>
  <c r="N1556" i="4"/>
  <c r="K1556" i="4"/>
  <c r="H1556" i="4"/>
  <c r="G1556" i="4"/>
  <c r="F1556" i="4"/>
  <c r="O1555" i="4"/>
  <c r="N1555" i="4"/>
  <c r="K1555" i="4"/>
  <c r="H1555" i="4"/>
  <c r="G1555" i="4"/>
  <c r="F1555" i="4"/>
  <c r="O1554" i="4"/>
  <c r="N1554" i="4"/>
  <c r="K1554" i="4"/>
  <c r="H1554" i="4"/>
  <c r="G1554" i="4"/>
  <c r="F1554" i="4"/>
  <c r="O1553" i="4"/>
  <c r="N1553" i="4"/>
  <c r="K1553" i="4"/>
  <c r="H1553" i="4"/>
  <c r="G1553" i="4"/>
  <c r="F1553" i="4"/>
  <c r="O1552" i="4"/>
  <c r="N1552" i="4"/>
  <c r="K1552" i="4"/>
  <c r="H1552" i="4"/>
  <c r="G1552" i="4"/>
  <c r="F1552" i="4"/>
  <c r="O1551" i="4"/>
  <c r="N1551" i="4"/>
  <c r="K1551" i="4"/>
  <c r="H1551" i="4"/>
  <c r="G1551" i="4"/>
  <c r="F1551" i="4"/>
  <c r="O1550" i="4"/>
  <c r="N1550" i="4"/>
  <c r="K1550" i="4"/>
  <c r="H1550" i="4"/>
  <c r="G1550" i="4"/>
  <c r="F1550" i="4"/>
  <c r="O1549" i="4"/>
  <c r="N1549" i="4"/>
  <c r="K1549" i="4"/>
  <c r="H1549" i="4"/>
  <c r="G1549" i="4"/>
  <c r="F1549" i="4"/>
  <c r="O1548" i="4"/>
  <c r="N1548" i="4"/>
  <c r="K1548" i="4"/>
  <c r="H1548" i="4"/>
  <c r="G1548" i="4"/>
  <c r="F1548" i="4"/>
  <c r="O1547" i="4"/>
  <c r="N1547" i="4"/>
  <c r="K1547" i="4"/>
  <c r="H1547" i="4"/>
  <c r="G1547" i="4"/>
  <c r="F1547" i="4"/>
  <c r="O1546" i="4"/>
  <c r="N1546" i="4"/>
  <c r="K1546" i="4"/>
  <c r="H1546" i="4"/>
  <c r="G1546" i="4"/>
  <c r="F1546" i="4"/>
  <c r="O1545" i="4"/>
  <c r="N1545" i="4"/>
  <c r="K1545" i="4"/>
  <c r="H1545" i="4"/>
  <c r="G1545" i="4"/>
  <c r="F1545" i="4"/>
  <c r="O1544" i="4"/>
  <c r="N1544" i="4"/>
  <c r="K1544" i="4"/>
  <c r="H1544" i="4"/>
  <c r="G1544" i="4"/>
  <c r="F1544" i="4"/>
  <c r="O1543" i="4"/>
  <c r="N1543" i="4"/>
  <c r="K1543" i="4"/>
  <c r="H1543" i="4"/>
  <c r="G1543" i="4"/>
  <c r="F1543" i="4"/>
  <c r="O1542" i="4"/>
  <c r="N1542" i="4"/>
  <c r="K1542" i="4"/>
  <c r="H1542" i="4"/>
  <c r="G1542" i="4"/>
  <c r="F1542" i="4"/>
  <c r="O1541" i="4"/>
  <c r="N1541" i="4"/>
  <c r="K1541" i="4"/>
  <c r="H1541" i="4"/>
  <c r="G1541" i="4"/>
  <c r="F1541" i="4"/>
  <c r="O1540" i="4"/>
  <c r="N1540" i="4"/>
  <c r="K1540" i="4"/>
  <c r="H1540" i="4"/>
  <c r="G1540" i="4"/>
  <c r="F1540" i="4"/>
  <c r="O1539" i="4"/>
  <c r="N1539" i="4"/>
  <c r="K1539" i="4"/>
  <c r="H1539" i="4"/>
  <c r="G1539" i="4"/>
  <c r="F1539" i="4"/>
  <c r="O1538" i="4"/>
  <c r="N1538" i="4"/>
  <c r="K1538" i="4"/>
  <c r="H1538" i="4"/>
  <c r="G1538" i="4"/>
  <c r="F1538" i="4"/>
  <c r="O1537" i="4"/>
  <c r="N1537" i="4"/>
  <c r="K1537" i="4"/>
  <c r="H1537" i="4"/>
  <c r="G1537" i="4"/>
  <c r="F1537" i="4"/>
  <c r="O1536" i="4"/>
  <c r="N1536" i="4"/>
  <c r="K1536" i="4"/>
  <c r="H1536" i="4"/>
  <c r="G1536" i="4"/>
  <c r="F1536" i="4"/>
  <c r="O1535" i="4"/>
  <c r="N1535" i="4"/>
  <c r="K1535" i="4"/>
  <c r="H1535" i="4"/>
  <c r="G1535" i="4"/>
  <c r="F1535" i="4"/>
  <c r="O1534" i="4"/>
  <c r="N1534" i="4"/>
  <c r="K1534" i="4"/>
  <c r="H1534" i="4"/>
  <c r="G1534" i="4"/>
  <c r="F1534" i="4"/>
  <c r="O1533" i="4"/>
  <c r="N1533" i="4"/>
  <c r="K1533" i="4"/>
  <c r="H1533" i="4"/>
  <c r="G1533" i="4"/>
  <c r="F1533" i="4"/>
  <c r="O1532" i="4"/>
  <c r="N1532" i="4"/>
  <c r="K1532" i="4"/>
  <c r="H1532" i="4"/>
  <c r="G1532" i="4"/>
  <c r="F1532" i="4"/>
  <c r="O1531" i="4"/>
  <c r="N1531" i="4"/>
  <c r="K1531" i="4"/>
  <c r="H1531" i="4"/>
  <c r="G1531" i="4"/>
  <c r="F1531" i="4"/>
  <c r="O1530" i="4"/>
  <c r="N1530" i="4"/>
  <c r="K1530" i="4"/>
  <c r="H1530" i="4"/>
  <c r="G1530" i="4"/>
  <c r="F1530" i="4"/>
  <c r="O1529" i="4"/>
  <c r="N1529" i="4"/>
  <c r="K1529" i="4"/>
  <c r="H1529" i="4"/>
  <c r="G1529" i="4"/>
  <c r="F1529" i="4"/>
  <c r="O1528" i="4"/>
  <c r="N1528" i="4"/>
  <c r="K1528" i="4"/>
  <c r="H1528" i="4"/>
  <c r="G1528" i="4"/>
  <c r="F1528" i="4"/>
  <c r="O1527" i="4"/>
  <c r="N1527" i="4"/>
  <c r="K1527" i="4"/>
  <c r="H1527" i="4"/>
  <c r="G1527" i="4"/>
  <c r="F1527" i="4"/>
  <c r="O1526" i="4"/>
  <c r="N1526" i="4"/>
  <c r="K1526" i="4"/>
  <c r="H1526" i="4"/>
  <c r="G1526" i="4"/>
  <c r="F1526" i="4"/>
  <c r="O1525" i="4"/>
  <c r="N1525" i="4"/>
  <c r="K1525" i="4"/>
  <c r="H1525" i="4"/>
  <c r="G1525" i="4"/>
  <c r="F1525" i="4"/>
  <c r="O1524" i="4"/>
  <c r="N1524" i="4"/>
  <c r="K1524" i="4"/>
  <c r="H1524" i="4"/>
  <c r="G1524" i="4"/>
  <c r="F1524" i="4"/>
  <c r="O1523" i="4"/>
  <c r="N1523" i="4"/>
  <c r="K1523" i="4"/>
  <c r="H1523" i="4"/>
  <c r="G1523" i="4"/>
  <c r="F1523" i="4"/>
  <c r="O1522" i="4"/>
  <c r="N1522" i="4"/>
  <c r="K1522" i="4"/>
  <c r="H1522" i="4"/>
  <c r="G1522" i="4"/>
  <c r="F1522" i="4"/>
  <c r="O1521" i="4"/>
  <c r="N1521" i="4"/>
  <c r="K1521" i="4"/>
  <c r="H1521" i="4"/>
  <c r="G1521" i="4"/>
  <c r="F1521" i="4"/>
  <c r="O1520" i="4"/>
  <c r="N1520" i="4"/>
  <c r="K1520" i="4"/>
  <c r="H1520" i="4"/>
  <c r="G1520" i="4"/>
  <c r="F1520" i="4"/>
  <c r="O1519" i="4"/>
  <c r="N1519" i="4"/>
  <c r="K1519" i="4"/>
  <c r="H1519" i="4"/>
  <c r="G1519" i="4"/>
  <c r="F1519" i="4"/>
  <c r="O1518" i="4"/>
  <c r="N1518" i="4"/>
  <c r="K1518" i="4"/>
  <c r="H1518" i="4"/>
  <c r="G1518" i="4"/>
  <c r="F1518" i="4"/>
  <c r="O1517" i="4"/>
  <c r="N1517" i="4"/>
  <c r="K1517" i="4"/>
  <c r="H1517" i="4"/>
  <c r="G1517" i="4"/>
  <c r="F1517" i="4"/>
  <c r="O1516" i="4"/>
  <c r="N1516" i="4"/>
  <c r="K1516" i="4"/>
  <c r="H1516" i="4"/>
  <c r="G1516" i="4"/>
  <c r="F1516" i="4"/>
  <c r="O1515" i="4"/>
  <c r="N1515" i="4"/>
  <c r="K1515" i="4"/>
  <c r="H1515" i="4"/>
  <c r="G1515" i="4"/>
  <c r="F1515" i="4"/>
  <c r="O1514" i="4"/>
  <c r="N1514" i="4"/>
  <c r="K1514" i="4"/>
  <c r="H1514" i="4"/>
  <c r="G1514" i="4"/>
  <c r="F1514" i="4"/>
  <c r="O1513" i="4"/>
  <c r="N1513" i="4"/>
  <c r="K1513" i="4"/>
  <c r="H1513" i="4"/>
  <c r="G1513" i="4"/>
  <c r="F1513" i="4"/>
  <c r="O1512" i="4"/>
  <c r="N1512" i="4"/>
  <c r="K1512" i="4"/>
  <c r="H1512" i="4"/>
  <c r="G1512" i="4"/>
  <c r="F1512" i="4"/>
  <c r="O1511" i="4"/>
  <c r="N1511" i="4"/>
  <c r="K1511" i="4"/>
  <c r="H1511" i="4"/>
  <c r="G1511" i="4"/>
  <c r="F1511" i="4"/>
  <c r="O1510" i="4"/>
  <c r="N1510" i="4"/>
  <c r="K1510" i="4"/>
  <c r="H1510" i="4"/>
  <c r="G1510" i="4"/>
  <c r="F1510" i="4"/>
  <c r="O1509" i="4"/>
  <c r="N1509" i="4"/>
  <c r="K1509" i="4"/>
  <c r="H1509" i="4"/>
  <c r="G1509" i="4"/>
  <c r="F1509" i="4"/>
  <c r="O1508" i="4"/>
  <c r="N1508" i="4"/>
  <c r="K1508" i="4"/>
  <c r="H1508" i="4"/>
  <c r="G1508" i="4"/>
  <c r="F1508" i="4"/>
  <c r="O1507" i="4"/>
  <c r="N1507" i="4"/>
  <c r="K1507" i="4"/>
  <c r="H1507" i="4"/>
  <c r="G1507" i="4"/>
  <c r="F1507" i="4"/>
  <c r="O1506" i="4"/>
  <c r="N1506" i="4"/>
  <c r="K1506" i="4"/>
  <c r="H1506" i="4"/>
  <c r="G1506" i="4"/>
  <c r="F1506" i="4"/>
  <c r="O1505" i="4"/>
  <c r="N1505" i="4"/>
  <c r="K1505" i="4"/>
  <c r="H1505" i="4"/>
  <c r="G1505" i="4"/>
  <c r="F1505" i="4"/>
  <c r="O1504" i="4"/>
  <c r="N1504" i="4"/>
  <c r="K1504" i="4"/>
  <c r="H1504" i="4"/>
  <c r="G1504" i="4"/>
  <c r="F1504" i="4"/>
  <c r="O1503" i="4"/>
  <c r="N1503" i="4"/>
  <c r="K1503" i="4"/>
  <c r="H1503" i="4"/>
  <c r="G1503" i="4"/>
  <c r="F1503" i="4"/>
  <c r="O1502" i="4"/>
  <c r="N1502" i="4"/>
  <c r="K1502" i="4"/>
  <c r="H1502" i="4"/>
  <c r="G1502" i="4"/>
  <c r="F1502" i="4"/>
  <c r="O1501" i="4"/>
  <c r="N1501" i="4"/>
  <c r="K1501" i="4"/>
  <c r="H1501" i="4"/>
  <c r="G1501" i="4"/>
  <c r="F1501" i="4"/>
  <c r="O1500" i="4"/>
  <c r="N1500" i="4"/>
  <c r="K1500" i="4"/>
  <c r="H1500" i="4"/>
  <c r="G1500" i="4"/>
  <c r="F1500" i="4"/>
  <c r="O1499" i="4"/>
  <c r="N1499" i="4"/>
  <c r="K1499" i="4"/>
  <c r="H1499" i="4"/>
  <c r="G1499" i="4"/>
  <c r="F1499" i="4"/>
  <c r="O1498" i="4"/>
  <c r="N1498" i="4"/>
  <c r="K1498" i="4"/>
  <c r="H1498" i="4"/>
  <c r="G1498" i="4"/>
  <c r="F1498" i="4"/>
  <c r="O1497" i="4"/>
  <c r="N1497" i="4"/>
  <c r="K1497" i="4"/>
  <c r="H1497" i="4"/>
  <c r="G1497" i="4"/>
  <c r="F1497" i="4"/>
  <c r="O1496" i="4"/>
  <c r="N1496" i="4"/>
  <c r="K1496" i="4"/>
  <c r="H1496" i="4"/>
  <c r="G1496" i="4"/>
  <c r="F1496" i="4"/>
  <c r="O1495" i="4"/>
  <c r="N1495" i="4"/>
  <c r="K1495" i="4"/>
  <c r="H1495" i="4"/>
  <c r="G1495" i="4"/>
  <c r="F1495" i="4"/>
  <c r="O1494" i="4"/>
  <c r="N1494" i="4"/>
  <c r="K1494" i="4"/>
  <c r="H1494" i="4"/>
  <c r="G1494" i="4"/>
  <c r="F1494" i="4"/>
  <c r="O1493" i="4"/>
  <c r="N1493" i="4"/>
  <c r="K1493" i="4"/>
  <c r="H1493" i="4"/>
  <c r="G1493" i="4"/>
  <c r="F1493" i="4"/>
  <c r="O1492" i="4"/>
  <c r="N1492" i="4"/>
  <c r="K1492" i="4"/>
  <c r="H1492" i="4"/>
  <c r="G1492" i="4"/>
  <c r="F1492" i="4"/>
  <c r="O1491" i="4"/>
  <c r="N1491" i="4"/>
  <c r="K1491" i="4"/>
  <c r="H1491" i="4"/>
  <c r="G1491" i="4"/>
  <c r="F1491" i="4"/>
  <c r="O1490" i="4"/>
  <c r="N1490" i="4"/>
  <c r="K1490" i="4"/>
  <c r="H1490" i="4"/>
  <c r="G1490" i="4"/>
  <c r="F1490" i="4"/>
  <c r="O1489" i="4"/>
  <c r="N1489" i="4"/>
  <c r="K1489" i="4"/>
  <c r="H1489" i="4"/>
  <c r="G1489" i="4"/>
  <c r="F1489" i="4"/>
  <c r="O1488" i="4"/>
  <c r="N1488" i="4"/>
  <c r="K1488" i="4"/>
  <c r="H1488" i="4"/>
  <c r="G1488" i="4"/>
  <c r="F1488" i="4"/>
  <c r="O1487" i="4"/>
  <c r="N1487" i="4"/>
  <c r="K1487" i="4"/>
  <c r="H1487" i="4"/>
  <c r="G1487" i="4"/>
  <c r="F1487" i="4"/>
  <c r="O1486" i="4"/>
  <c r="N1486" i="4"/>
  <c r="K1486" i="4"/>
  <c r="H1486" i="4"/>
  <c r="G1486" i="4"/>
  <c r="F1486" i="4"/>
  <c r="O1485" i="4"/>
  <c r="N1485" i="4"/>
  <c r="K1485" i="4"/>
  <c r="H1485" i="4"/>
  <c r="G1485" i="4"/>
  <c r="F1485" i="4"/>
  <c r="O1484" i="4"/>
  <c r="N1484" i="4"/>
  <c r="K1484" i="4"/>
  <c r="H1484" i="4"/>
  <c r="G1484" i="4"/>
  <c r="F1484" i="4"/>
  <c r="O1483" i="4"/>
  <c r="N1483" i="4"/>
  <c r="K1483" i="4"/>
  <c r="H1483" i="4"/>
  <c r="G1483" i="4"/>
  <c r="F1483" i="4"/>
  <c r="O1482" i="4"/>
  <c r="N1482" i="4"/>
  <c r="K1482" i="4"/>
  <c r="H1482" i="4"/>
  <c r="G1482" i="4"/>
  <c r="F1482" i="4"/>
  <c r="O1481" i="4"/>
  <c r="N1481" i="4"/>
  <c r="K1481" i="4"/>
  <c r="H1481" i="4"/>
  <c r="G1481" i="4"/>
  <c r="F1481" i="4"/>
  <c r="O1480" i="4"/>
  <c r="N1480" i="4"/>
  <c r="K1480" i="4"/>
  <c r="H1480" i="4"/>
  <c r="G1480" i="4"/>
  <c r="F1480" i="4"/>
  <c r="O1479" i="4"/>
  <c r="N1479" i="4"/>
  <c r="K1479" i="4"/>
  <c r="H1479" i="4"/>
  <c r="G1479" i="4"/>
  <c r="F1479" i="4"/>
  <c r="O1478" i="4"/>
  <c r="N1478" i="4"/>
  <c r="K1478" i="4"/>
  <c r="H1478" i="4"/>
  <c r="G1478" i="4"/>
  <c r="F1478" i="4"/>
  <c r="O1477" i="4"/>
  <c r="N1477" i="4"/>
  <c r="K1477" i="4"/>
  <c r="H1477" i="4"/>
  <c r="G1477" i="4"/>
  <c r="F1477" i="4"/>
  <c r="O1476" i="4"/>
  <c r="N1476" i="4"/>
  <c r="K1476" i="4"/>
  <c r="H1476" i="4"/>
  <c r="G1476" i="4"/>
  <c r="F1476" i="4"/>
  <c r="O1475" i="4"/>
  <c r="N1475" i="4"/>
  <c r="K1475" i="4"/>
  <c r="H1475" i="4"/>
  <c r="G1475" i="4"/>
  <c r="F1475" i="4"/>
  <c r="O1474" i="4"/>
  <c r="N1474" i="4"/>
  <c r="K1474" i="4"/>
  <c r="H1474" i="4"/>
  <c r="G1474" i="4"/>
  <c r="F1474" i="4"/>
  <c r="O1473" i="4"/>
  <c r="N1473" i="4"/>
  <c r="K1473" i="4"/>
  <c r="H1473" i="4"/>
  <c r="G1473" i="4"/>
  <c r="F1473" i="4"/>
  <c r="O1472" i="4"/>
  <c r="N1472" i="4"/>
  <c r="K1472" i="4"/>
  <c r="H1472" i="4"/>
  <c r="G1472" i="4"/>
  <c r="F1472" i="4"/>
  <c r="O1471" i="4"/>
  <c r="N1471" i="4"/>
  <c r="K1471" i="4"/>
  <c r="H1471" i="4"/>
  <c r="G1471" i="4"/>
  <c r="F1471" i="4"/>
  <c r="O1470" i="4"/>
  <c r="N1470" i="4"/>
  <c r="K1470" i="4"/>
  <c r="H1470" i="4"/>
  <c r="G1470" i="4"/>
  <c r="F1470" i="4"/>
  <c r="O1469" i="4"/>
  <c r="N1469" i="4"/>
  <c r="K1469" i="4"/>
  <c r="H1469" i="4"/>
  <c r="G1469" i="4"/>
  <c r="F1469" i="4"/>
  <c r="O1468" i="4"/>
  <c r="N1468" i="4"/>
  <c r="K1468" i="4"/>
  <c r="H1468" i="4"/>
  <c r="G1468" i="4"/>
  <c r="F1468" i="4"/>
  <c r="O1467" i="4"/>
  <c r="N1467" i="4"/>
  <c r="K1467" i="4"/>
  <c r="H1467" i="4"/>
  <c r="G1467" i="4"/>
  <c r="F1467" i="4"/>
  <c r="O1466" i="4"/>
  <c r="N1466" i="4"/>
  <c r="K1466" i="4"/>
  <c r="H1466" i="4"/>
  <c r="G1466" i="4"/>
  <c r="F1466" i="4"/>
  <c r="O1465" i="4"/>
  <c r="N1465" i="4"/>
  <c r="K1465" i="4"/>
  <c r="H1465" i="4"/>
  <c r="G1465" i="4"/>
  <c r="F1465" i="4"/>
  <c r="O1464" i="4"/>
  <c r="N1464" i="4"/>
  <c r="K1464" i="4"/>
  <c r="H1464" i="4"/>
  <c r="G1464" i="4"/>
  <c r="F1464" i="4"/>
  <c r="O1463" i="4"/>
  <c r="N1463" i="4"/>
  <c r="K1463" i="4"/>
  <c r="H1463" i="4"/>
  <c r="G1463" i="4"/>
  <c r="F1463" i="4"/>
  <c r="O1462" i="4"/>
  <c r="N1462" i="4"/>
  <c r="K1462" i="4"/>
  <c r="H1462" i="4"/>
  <c r="G1462" i="4"/>
  <c r="F1462" i="4"/>
  <c r="O1461" i="4"/>
  <c r="N1461" i="4"/>
  <c r="K1461" i="4"/>
  <c r="H1461" i="4"/>
  <c r="G1461" i="4"/>
  <c r="F1461" i="4"/>
  <c r="O1460" i="4"/>
  <c r="N1460" i="4"/>
  <c r="K1460" i="4"/>
  <c r="H1460" i="4"/>
  <c r="G1460" i="4"/>
  <c r="F1460" i="4"/>
  <c r="O1459" i="4"/>
  <c r="N1459" i="4"/>
  <c r="K1459" i="4"/>
  <c r="H1459" i="4"/>
  <c r="G1459" i="4"/>
  <c r="F1459" i="4"/>
  <c r="O1458" i="4"/>
  <c r="N1458" i="4"/>
  <c r="K1458" i="4"/>
  <c r="H1458" i="4"/>
  <c r="G1458" i="4"/>
  <c r="F1458" i="4"/>
  <c r="O1457" i="4"/>
  <c r="N1457" i="4"/>
  <c r="K1457" i="4"/>
  <c r="H1457" i="4"/>
  <c r="G1457" i="4"/>
  <c r="F1457" i="4"/>
  <c r="O1456" i="4"/>
  <c r="N1456" i="4"/>
  <c r="K1456" i="4"/>
  <c r="H1456" i="4"/>
  <c r="G1456" i="4"/>
  <c r="F1456" i="4"/>
  <c r="O1455" i="4"/>
  <c r="N1455" i="4"/>
  <c r="K1455" i="4"/>
  <c r="H1455" i="4"/>
  <c r="G1455" i="4"/>
  <c r="F1455" i="4"/>
  <c r="O1454" i="4"/>
  <c r="N1454" i="4"/>
  <c r="K1454" i="4"/>
  <c r="H1454" i="4"/>
  <c r="G1454" i="4"/>
  <c r="F1454" i="4"/>
  <c r="O1453" i="4"/>
  <c r="N1453" i="4"/>
  <c r="K1453" i="4"/>
  <c r="H1453" i="4"/>
  <c r="G1453" i="4"/>
  <c r="F1453" i="4"/>
  <c r="O1452" i="4"/>
  <c r="N1452" i="4"/>
  <c r="K1452" i="4"/>
  <c r="H1452" i="4"/>
  <c r="G1452" i="4"/>
  <c r="F1452" i="4"/>
  <c r="O1451" i="4"/>
  <c r="N1451" i="4"/>
  <c r="K1451" i="4"/>
  <c r="H1451" i="4"/>
  <c r="G1451" i="4"/>
  <c r="F1451" i="4"/>
  <c r="O1450" i="4"/>
  <c r="N1450" i="4"/>
  <c r="K1450" i="4"/>
  <c r="H1450" i="4"/>
  <c r="G1450" i="4"/>
  <c r="F1450" i="4"/>
  <c r="O1449" i="4"/>
  <c r="N1449" i="4"/>
  <c r="K1449" i="4"/>
  <c r="H1449" i="4"/>
  <c r="G1449" i="4"/>
  <c r="F1449" i="4"/>
  <c r="O1448" i="4"/>
  <c r="N1448" i="4"/>
  <c r="K1448" i="4"/>
  <c r="H1448" i="4"/>
  <c r="G1448" i="4"/>
  <c r="F1448" i="4"/>
  <c r="O1447" i="4"/>
  <c r="N1447" i="4"/>
  <c r="K1447" i="4"/>
  <c r="H1447" i="4"/>
  <c r="G1447" i="4"/>
  <c r="F1447" i="4"/>
  <c r="O1446" i="4"/>
  <c r="N1446" i="4"/>
  <c r="K1446" i="4"/>
  <c r="H1446" i="4"/>
  <c r="G1446" i="4"/>
  <c r="F1446" i="4"/>
  <c r="O1445" i="4"/>
  <c r="N1445" i="4"/>
  <c r="K1445" i="4"/>
  <c r="H1445" i="4"/>
  <c r="G1445" i="4"/>
  <c r="F1445" i="4"/>
  <c r="O1444" i="4"/>
  <c r="N1444" i="4"/>
  <c r="K1444" i="4"/>
  <c r="H1444" i="4"/>
  <c r="G1444" i="4"/>
  <c r="F1444" i="4"/>
  <c r="O1443" i="4"/>
  <c r="N1443" i="4"/>
  <c r="K1443" i="4"/>
  <c r="H1443" i="4"/>
  <c r="G1443" i="4"/>
  <c r="F1443" i="4"/>
  <c r="O1442" i="4"/>
  <c r="N1442" i="4"/>
  <c r="K1442" i="4"/>
  <c r="H1442" i="4"/>
  <c r="G1442" i="4"/>
  <c r="F1442" i="4"/>
  <c r="O1441" i="4"/>
  <c r="N1441" i="4"/>
  <c r="K1441" i="4"/>
  <c r="H1441" i="4"/>
  <c r="G1441" i="4"/>
  <c r="F1441" i="4"/>
  <c r="O1440" i="4"/>
  <c r="N1440" i="4"/>
  <c r="K1440" i="4"/>
  <c r="H1440" i="4"/>
  <c r="G1440" i="4"/>
  <c r="F1440" i="4"/>
  <c r="O1439" i="4"/>
  <c r="N1439" i="4"/>
  <c r="K1439" i="4"/>
  <c r="H1439" i="4"/>
  <c r="G1439" i="4"/>
  <c r="F1439" i="4"/>
  <c r="O1438" i="4"/>
  <c r="N1438" i="4"/>
  <c r="K1438" i="4"/>
  <c r="H1438" i="4"/>
  <c r="G1438" i="4"/>
  <c r="F1438" i="4"/>
  <c r="O1437" i="4"/>
  <c r="N1437" i="4"/>
  <c r="K1437" i="4"/>
  <c r="H1437" i="4"/>
  <c r="G1437" i="4"/>
  <c r="F1437" i="4"/>
  <c r="O1436" i="4"/>
  <c r="N1436" i="4"/>
  <c r="K1436" i="4"/>
  <c r="H1436" i="4"/>
  <c r="G1436" i="4"/>
  <c r="F1436" i="4"/>
  <c r="O1435" i="4"/>
  <c r="N1435" i="4"/>
  <c r="K1435" i="4"/>
  <c r="H1435" i="4"/>
  <c r="G1435" i="4"/>
  <c r="F1435" i="4"/>
  <c r="O1434" i="4"/>
  <c r="N1434" i="4"/>
  <c r="K1434" i="4"/>
  <c r="H1434" i="4"/>
  <c r="G1434" i="4"/>
  <c r="F1434" i="4"/>
  <c r="O1433" i="4"/>
  <c r="N1433" i="4"/>
  <c r="K1433" i="4"/>
  <c r="H1433" i="4"/>
  <c r="G1433" i="4"/>
  <c r="F1433" i="4"/>
  <c r="O1432" i="4"/>
  <c r="N1432" i="4"/>
  <c r="K1432" i="4"/>
  <c r="H1432" i="4"/>
  <c r="G1432" i="4"/>
  <c r="F1432" i="4"/>
  <c r="O1431" i="4"/>
  <c r="N1431" i="4"/>
  <c r="K1431" i="4"/>
  <c r="H1431" i="4"/>
  <c r="G1431" i="4"/>
  <c r="F1431" i="4"/>
  <c r="O1430" i="4"/>
  <c r="N1430" i="4"/>
  <c r="K1430" i="4"/>
  <c r="H1430" i="4"/>
  <c r="G1430" i="4"/>
  <c r="F1430" i="4"/>
  <c r="O1429" i="4"/>
  <c r="N1429" i="4"/>
  <c r="K1429" i="4"/>
  <c r="H1429" i="4"/>
  <c r="G1429" i="4"/>
  <c r="F1429" i="4"/>
  <c r="O1428" i="4"/>
  <c r="N1428" i="4"/>
  <c r="K1428" i="4"/>
  <c r="H1428" i="4"/>
  <c r="G1428" i="4"/>
  <c r="F1428" i="4"/>
  <c r="O1427" i="4"/>
  <c r="N1427" i="4"/>
  <c r="K1427" i="4"/>
  <c r="H1427" i="4"/>
  <c r="G1427" i="4"/>
  <c r="F1427" i="4"/>
  <c r="O1426" i="4"/>
  <c r="N1426" i="4"/>
  <c r="K1426" i="4"/>
  <c r="H1426" i="4"/>
  <c r="G1426" i="4"/>
  <c r="F1426" i="4"/>
  <c r="O1425" i="4"/>
  <c r="N1425" i="4"/>
  <c r="K1425" i="4"/>
  <c r="H1425" i="4"/>
  <c r="G1425" i="4"/>
  <c r="F1425" i="4"/>
  <c r="O1424" i="4"/>
  <c r="N1424" i="4"/>
  <c r="K1424" i="4"/>
  <c r="H1424" i="4"/>
  <c r="G1424" i="4"/>
  <c r="F1424" i="4"/>
  <c r="O1423" i="4"/>
  <c r="N1423" i="4"/>
  <c r="K1423" i="4"/>
  <c r="H1423" i="4"/>
  <c r="G1423" i="4"/>
  <c r="F1423" i="4"/>
  <c r="O1422" i="4"/>
  <c r="N1422" i="4"/>
  <c r="K1422" i="4"/>
  <c r="H1422" i="4"/>
  <c r="G1422" i="4"/>
  <c r="F1422" i="4"/>
  <c r="O1421" i="4"/>
  <c r="N1421" i="4"/>
  <c r="K1421" i="4"/>
  <c r="H1421" i="4"/>
  <c r="G1421" i="4"/>
  <c r="F1421" i="4"/>
  <c r="O1420" i="4"/>
  <c r="N1420" i="4"/>
  <c r="K1420" i="4"/>
  <c r="H1420" i="4"/>
  <c r="G1420" i="4"/>
  <c r="F1420" i="4"/>
  <c r="O1419" i="4"/>
  <c r="N1419" i="4"/>
  <c r="K1419" i="4"/>
  <c r="H1419" i="4"/>
  <c r="G1419" i="4"/>
  <c r="F1419" i="4"/>
  <c r="O1418" i="4"/>
  <c r="N1418" i="4"/>
  <c r="K1418" i="4"/>
  <c r="H1418" i="4"/>
  <c r="G1418" i="4"/>
  <c r="F1418" i="4"/>
  <c r="O1417" i="4"/>
  <c r="N1417" i="4"/>
  <c r="K1417" i="4"/>
  <c r="H1417" i="4"/>
  <c r="G1417" i="4"/>
  <c r="F1417" i="4"/>
  <c r="O1416" i="4"/>
  <c r="N1416" i="4"/>
  <c r="K1416" i="4"/>
  <c r="H1416" i="4"/>
  <c r="G1416" i="4"/>
  <c r="F1416" i="4"/>
  <c r="O1415" i="4"/>
  <c r="N1415" i="4"/>
  <c r="K1415" i="4"/>
  <c r="H1415" i="4"/>
  <c r="G1415" i="4"/>
  <c r="F1415" i="4"/>
  <c r="O1414" i="4"/>
  <c r="N1414" i="4"/>
  <c r="K1414" i="4"/>
  <c r="H1414" i="4"/>
  <c r="G1414" i="4"/>
  <c r="F1414" i="4"/>
  <c r="O1413" i="4"/>
  <c r="N1413" i="4"/>
  <c r="K1413" i="4"/>
  <c r="H1413" i="4"/>
  <c r="G1413" i="4"/>
  <c r="F1413" i="4"/>
  <c r="O1412" i="4"/>
  <c r="N1412" i="4"/>
  <c r="K1412" i="4"/>
  <c r="H1412" i="4"/>
  <c r="G1412" i="4"/>
  <c r="F1412" i="4"/>
  <c r="O1411" i="4"/>
  <c r="N1411" i="4"/>
  <c r="K1411" i="4"/>
  <c r="H1411" i="4"/>
  <c r="G1411" i="4"/>
  <c r="F1411" i="4"/>
  <c r="O1410" i="4"/>
  <c r="N1410" i="4"/>
  <c r="K1410" i="4"/>
  <c r="H1410" i="4"/>
  <c r="G1410" i="4"/>
  <c r="F1410" i="4"/>
  <c r="O1409" i="4"/>
  <c r="N1409" i="4"/>
  <c r="K1409" i="4"/>
  <c r="H1409" i="4"/>
  <c r="G1409" i="4"/>
  <c r="F1409" i="4"/>
  <c r="O1408" i="4"/>
  <c r="N1408" i="4"/>
  <c r="K1408" i="4"/>
  <c r="H1408" i="4"/>
  <c r="G1408" i="4"/>
  <c r="F1408" i="4"/>
  <c r="O1407" i="4"/>
  <c r="N1407" i="4"/>
  <c r="K1407" i="4"/>
  <c r="H1407" i="4"/>
  <c r="G1407" i="4"/>
  <c r="F1407" i="4"/>
  <c r="O1406" i="4"/>
  <c r="N1406" i="4"/>
  <c r="K1406" i="4"/>
  <c r="H1406" i="4"/>
  <c r="G1406" i="4"/>
  <c r="F1406" i="4"/>
  <c r="O1405" i="4"/>
  <c r="N1405" i="4"/>
  <c r="K1405" i="4"/>
  <c r="H1405" i="4"/>
  <c r="G1405" i="4"/>
  <c r="F1405" i="4"/>
  <c r="O1404" i="4"/>
  <c r="N1404" i="4"/>
  <c r="K1404" i="4"/>
  <c r="H1404" i="4"/>
  <c r="G1404" i="4"/>
  <c r="F1404" i="4"/>
  <c r="O1403" i="4"/>
  <c r="N1403" i="4"/>
  <c r="K1403" i="4"/>
  <c r="H1403" i="4"/>
  <c r="G1403" i="4"/>
  <c r="F1403" i="4"/>
  <c r="O1402" i="4"/>
  <c r="N1402" i="4"/>
  <c r="K1402" i="4"/>
  <c r="H1402" i="4"/>
  <c r="G1402" i="4"/>
  <c r="F1402" i="4"/>
  <c r="O1401" i="4"/>
  <c r="N1401" i="4"/>
  <c r="K1401" i="4"/>
  <c r="H1401" i="4"/>
  <c r="G1401" i="4"/>
  <c r="F1401" i="4"/>
  <c r="O1400" i="4"/>
  <c r="N1400" i="4"/>
  <c r="K1400" i="4"/>
  <c r="H1400" i="4"/>
  <c r="G1400" i="4"/>
  <c r="F1400" i="4"/>
  <c r="O1399" i="4"/>
  <c r="N1399" i="4"/>
  <c r="K1399" i="4"/>
  <c r="H1399" i="4"/>
  <c r="G1399" i="4"/>
  <c r="F1399" i="4"/>
  <c r="O1398" i="4"/>
  <c r="N1398" i="4"/>
  <c r="K1398" i="4"/>
  <c r="H1398" i="4"/>
  <c r="G1398" i="4"/>
  <c r="F1398" i="4"/>
  <c r="O1397" i="4"/>
  <c r="N1397" i="4"/>
  <c r="K1397" i="4"/>
  <c r="H1397" i="4"/>
  <c r="G1397" i="4"/>
  <c r="F1397" i="4"/>
  <c r="O1396" i="4"/>
  <c r="N1396" i="4"/>
  <c r="K1396" i="4"/>
  <c r="H1396" i="4"/>
  <c r="G1396" i="4"/>
  <c r="F1396" i="4"/>
  <c r="O1395" i="4"/>
  <c r="N1395" i="4"/>
  <c r="K1395" i="4"/>
  <c r="H1395" i="4"/>
  <c r="G1395" i="4"/>
  <c r="F1395" i="4"/>
  <c r="O1394" i="4"/>
  <c r="N1394" i="4"/>
  <c r="K1394" i="4"/>
  <c r="H1394" i="4"/>
  <c r="G1394" i="4"/>
  <c r="F1394" i="4"/>
  <c r="O1393" i="4"/>
  <c r="N1393" i="4"/>
  <c r="K1393" i="4"/>
  <c r="H1393" i="4"/>
  <c r="G1393" i="4"/>
  <c r="F1393" i="4"/>
  <c r="O1392" i="4"/>
  <c r="N1392" i="4"/>
  <c r="K1392" i="4"/>
  <c r="H1392" i="4"/>
  <c r="G1392" i="4"/>
  <c r="F1392" i="4"/>
  <c r="O1391" i="4"/>
  <c r="N1391" i="4"/>
  <c r="K1391" i="4"/>
  <c r="H1391" i="4"/>
  <c r="G1391" i="4"/>
  <c r="F1391" i="4"/>
  <c r="O1390" i="4"/>
  <c r="N1390" i="4"/>
  <c r="K1390" i="4"/>
  <c r="H1390" i="4"/>
  <c r="G1390" i="4"/>
  <c r="F1390" i="4"/>
  <c r="O1389" i="4"/>
  <c r="N1389" i="4"/>
  <c r="K1389" i="4"/>
  <c r="H1389" i="4"/>
  <c r="G1389" i="4"/>
  <c r="F1389" i="4"/>
  <c r="O1388" i="4"/>
  <c r="N1388" i="4"/>
  <c r="K1388" i="4"/>
  <c r="H1388" i="4"/>
  <c r="G1388" i="4"/>
  <c r="F1388" i="4"/>
  <c r="O1387" i="4"/>
  <c r="N1387" i="4"/>
  <c r="K1387" i="4"/>
  <c r="H1387" i="4"/>
  <c r="G1387" i="4"/>
  <c r="F1387" i="4"/>
  <c r="O1386" i="4"/>
  <c r="N1386" i="4"/>
  <c r="K1386" i="4"/>
  <c r="H1386" i="4"/>
  <c r="G1386" i="4"/>
  <c r="F1386" i="4"/>
  <c r="O1385" i="4"/>
  <c r="N1385" i="4"/>
  <c r="K1385" i="4"/>
  <c r="H1385" i="4"/>
  <c r="G1385" i="4"/>
  <c r="F1385" i="4"/>
  <c r="O1384" i="4"/>
  <c r="N1384" i="4"/>
  <c r="K1384" i="4"/>
  <c r="H1384" i="4"/>
  <c r="G1384" i="4"/>
  <c r="F1384" i="4"/>
  <c r="O1383" i="4"/>
  <c r="N1383" i="4"/>
  <c r="K1383" i="4"/>
  <c r="H1383" i="4"/>
  <c r="G1383" i="4"/>
  <c r="F1383" i="4"/>
  <c r="O1382" i="4"/>
  <c r="N1382" i="4"/>
  <c r="K1382" i="4"/>
  <c r="H1382" i="4"/>
  <c r="G1382" i="4"/>
  <c r="F1382" i="4"/>
  <c r="O1381" i="4"/>
  <c r="N1381" i="4"/>
  <c r="K1381" i="4"/>
  <c r="H1381" i="4"/>
  <c r="G1381" i="4"/>
  <c r="F1381" i="4"/>
  <c r="O1380" i="4"/>
  <c r="N1380" i="4"/>
  <c r="K1380" i="4"/>
  <c r="H1380" i="4"/>
  <c r="G1380" i="4"/>
  <c r="F1380" i="4"/>
  <c r="O1379" i="4"/>
  <c r="N1379" i="4"/>
  <c r="K1379" i="4"/>
  <c r="H1379" i="4"/>
  <c r="G1379" i="4"/>
  <c r="F1379" i="4"/>
  <c r="O1378" i="4"/>
  <c r="N1378" i="4"/>
  <c r="K1378" i="4"/>
  <c r="H1378" i="4"/>
  <c r="G1378" i="4"/>
  <c r="F1378" i="4"/>
  <c r="O1377" i="4"/>
  <c r="N1377" i="4"/>
  <c r="K1377" i="4"/>
  <c r="H1377" i="4"/>
  <c r="G1377" i="4"/>
  <c r="F1377" i="4"/>
  <c r="O1376" i="4"/>
  <c r="N1376" i="4"/>
  <c r="K1376" i="4"/>
  <c r="H1376" i="4"/>
  <c r="G1376" i="4"/>
  <c r="F1376" i="4"/>
  <c r="O1375" i="4"/>
  <c r="N1375" i="4"/>
  <c r="K1375" i="4"/>
  <c r="H1375" i="4"/>
  <c r="G1375" i="4"/>
  <c r="F1375" i="4"/>
  <c r="O1374" i="4"/>
  <c r="N1374" i="4"/>
  <c r="K1374" i="4"/>
  <c r="H1374" i="4"/>
  <c r="G1374" i="4"/>
  <c r="F1374" i="4"/>
  <c r="O1373" i="4"/>
  <c r="N1373" i="4"/>
  <c r="K1373" i="4"/>
  <c r="H1373" i="4"/>
  <c r="G1373" i="4"/>
  <c r="F1373" i="4"/>
  <c r="O1372" i="4"/>
  <c r="N1372" i="4"/>
  <c r="K1372" i="4"/>
  <c r="H1372" i="4"/>
  <c r="G1372" i="4"/>
  <c r="F1372" i="4"/>
  <c r="O1371" i="4"/>
  <c r="N1371" i="4"/>
  <c r="K1371" i="4"/>
  <c r="H1371" i="4"/>
  <c r="G1371" i="4"/>
  <c r="F1371" i="4"/>
  <c r="O1370" i="4"/>
  <c r="N1370" i="4"/>
  <c r="K1370" i="4"/>
  <c r="H1370" i="4"/>
  <c r="G1370" i="4"/>
  <c r="F1370" i="4"/>
  <c r="O1369" i="4"/>
  <c r="N1369" i="4"/>
  <c r="K1369" i="4"/>
  <c r="H1369" i="4"/>
  <c r="G1369" i="4"/>
  <c r="F1369" i="4"/>
  <c r="O1368" i="4"/>
  <c r="N1368" i="4"/>
  <c r="K1368" i="4"/>
  <c r="H1368" i="4"/>
  <c r="G1368" i="4"/>
  <c r="F1368" i="4"/>
  <c r="O1367" i="4"/>
  <c r="N1367" i="4"/>
  <c r="K1367" i="4"/>
  <c r="H1367" i="4"/>
  <c r="G1367" i="4"/>
  <c r="F1367" i="4"/>
  <c r="O1366" i="4"/>
  <c r="N1366" i="4"/>
  <c r="K1366" i="4"/>
  <c r="H1366" i="4"/>
  <c r="G1366" i="4"/>
  <c r="F1366" i="4"/>
  <c r="O1365" i="4"/>
  <c r="N1365" i="4"/>
  <c r="K1365" i="4"/>
  <c r="H1365" i="4"/>
  <c r="G1365" i="4"/>
  <c r="F1365" i="4"/>
  <c r="O1364" i="4"/>
  <c r="N1364" i="4"/>
  <c r="K1364" i="4"/>
  <c r="H1364" i="4"/>
  <c r="G1364" i="4"/>
  <c r="F1364" i="4"/>
  <c r="O1363" i="4"/>
  <c r="N1363" i="4"/>
  <c r="K1363" i="4"/>
  <c r="H1363" i="4"/>
  <c r="G1363" i="4"/>
  <c r="F1363" i="4"/>
  <c r="O1362" i="4"/>
  <c r="N1362" i="4"/>
  <c r="K1362" i="4"/>
  <c r="H1362" i="4"/>
  <c r="G1362" i="4"/>
  <c r="F1362" i="4"/>
  <c r="O1361" i="4"/>
  <c r="N1361" i="4"/>
  <c r="K1361" i="4"/>
  <c r="H1361" i="4"/>
  <c r="G1361" i="4"/>
  <c r="F1361" i="4"/>
  <c r="O1360" i="4"/>
  <c r="N1360" i="4"/>
  <c r="K1360" i="4"/>
  <c r="H1360" i="4"/>
  <c r="G1360" i="4"/>
  <c r="F1360" i="4"/>
  <c r="O1359" i="4"/>
  <c r="N1359" i="4"/>
  <c r="K1359" i="4"/>
  <c r="H1359" i="4"/>
  <c r="G1359" i="4"/>
  <c r="F1359" i="4"/>
  <c r="O1358" i="4"/>
  <c r="N1358" i="4"/>
  <c r="K1358" i="4"/>
  <c r="H1358" i="4"/>
  <c r="G1358" i="4"/>
  <c r="F1358" i="4"/>
  <c r="O1357" i="4"/>
  <c r="N1357" i="4"/>
  <c r="K1357" i="4"/>
  <c r="H1357" i="4"/>
  <c r="G1357" i="4"/>
  <c r="F1357" i="4"/>
  <c r="O1356" i="4"/>
  <c r="N1356" i="4"/>
  <c r="K1356" i="4"/>
  <c r="H1356" i="4"/>
  <c r="G1356" i="4"/>
  <c r="F1356" i="4"/>
  <c r="O1355" i="4"/>
  <c r="N1355" i="4"/>
  <c r="K1355" i="4"/>
  <c r="H1355" i="4"/>
  <c r="G1355" i="4"/>
  <c r="F1355" i="4"/>
  <c r="O1354" i="4"/>
  <c r="N1354" i="4"/>
  <c r="K1354" i="4"/>
  <c r="H1354" i="4"/>
  <c r="G1354" i="4"/>
  <c r="F1354" i="4"/>
  <c r="O1353" i="4"/>
  <c r="N1353" i="4"/>
  <c r="K1353" i="4"/>
  <c r="H1353" i="4"/>
  <c r="G1353" i="4"/>
  <c r="F1353" i="4"/>
  <c r="O1352" i="4"/>
  <c r="N1352" i="4"/>
  <c r="K1352" i="4"/>
  <c r="H1352" i="4"/>
  <c r="G1352" i="4"/>
  <c r="F1352" i="4"/>
  <c r="O1351" i="4"/>
  <c r="N1351" i="4"/>
  <c r="K1351" i="4"/>
  <c r="H1351" i="4"/>
  <c r="G1351" i="4"/>
  <c r="F1351" i="4"/>
  <c r="O1350" i="4"/>
  <c r="N1350" i="4"/>
  <c r="K1350" i="4"/>
  <c r="H1350" i="4"/>
  <c r="G1350" i="4"/>
  <c r="F1350" i="4"/>
  <c r="O1349" i="4"/>
  <c r="N1349" i="4"/>
  <c r="K1349" i="4"/>
  <c r="H1349" i="4"/>
  <c r="G1349" i="4"/>
  <c r="F1349" i="4"/>
  <c r="O1348" i="4"/>
  <c r="N1348" i="4"/>
  <c r="K1348" i="4"/>
  <c r="H1348" i="4"/>
  <c r="G1348" i="4"/>
  <c r="F1348" i="4"/>
  <c r="O1347" i="4"/>
  <c r="N1347" i="4"/>
  <c r="K1347" i="4"/>
  <c r="H1347" i="4"/>
  <c r="G1347" i="4"/>
  <c r="F1347" i="4"/>
  <c r="O1346" i="4"/>
  <c r="N1346" i="4"/>
  <c r="K1346" i="4"/>
  <c r="H1346" i="4"/>
  <c r="G1346" i="4"/>
  <c r="F1346" i="4"/>
  <c r="O1345" i="4"/>
  <c r="N1345" i="4"/>
  <c r="K1345" i="4"/>
  <c r="H1345" i="4"/>
  <c r="G1345" i="4"/>
  <c r="F1345" i="4"/>
  <c r="O1344" i="4"/>
  <c r="N1344" i="4"/>
  <c r="K1344" i="4"/>
  <c r="H1344" i="4"/>
  <c r="G1344" i="4"/>
  <c r="F1344" i="4"/>
  <c r="O1343" i="4"/>
  <c r="N1343" i="4"/>
  <c r="K1343" i="4"/>
  <c r="H1343" i="4"/>
  <c r="G1343" i="4"/>
  <c r="F1343" i="4"/>
  <c r="O1342" i="4"/>
  <c r="N1342" i="4"/>
  <c r="K1342" i="4"/>
  <c r="H1342" i="4"/>
  <c r="G1342" i="4"/>
  <c r="F1342" i="4"/>
  <c r="O1341" i="4"/>
  <c r="N1341" i="4"/>
  <c r="K1341" i="4"/>
  <c r="H1341" i="4"/>
  <c r="G1341" i="4"/>
  <c r="F1341" i="4"/>
  <c r="O1340" i="4"/>
  <c r="N1340" i="4"/>
  <c r="K1340" i="4"/>
  <c r="H1340" i="4"/>
  <c r="G1340" i="4"/>
  <c r="F1340" i="4"/>
  <c r="O1339" i="4"/>
  <c r="N1339" i="4"/>
  <c r="K1339" i="4"/>
  <c r="H1339" i="4"/>
  <c r="G1339" i="4"/>
  <c r="F1339" i="4"/>
  <c r="O1338" i="4"/>
  <c r="N1338" i="4"/>
  <c r="K1338" i="4"/>
  <c r="H1338" i="4"/>
  <c r="G1338" i="4"/>
  <c r="F1338" i="4"/>
  <c r="O1337" i="4"/>
  <c r="N1337" i="4"/>
  <c r="K1337" i="4"/>
  <c r="H1337" i="4"/>
  <c r="G1337" i="4"/>
  <c r="F1337" i="4"/>
  <c r="O1336" i="4"/>
  <c r="N1336" i="4"/>
  <c r="K1336" i="4"/>
  <c r="H1336" i="4"/>
  <c r="G1336" i="4"/>
  <c r="F1336" i="4"/>
  <c r="O1335" i="4"/>
  <c r="N1335" i="4"/>
  <c r="K1335" i="4"/>
  <c r="H1335" i="4"/>
  <c r="G1335" i="4"/>
  <c r="F1335" i="4"/>
  <c r="O1334" i="4"/>
  <c r="N1334" i="4"/>
  <c r="K1334" i="4"/>
  <c r="H1334" i="4"/>
  <c r="G1334" i="4"/>
  <c r="F1334" i="4"/>
  <c r="O1333" i="4"/>
  <c r="N1333" i="4"/>
  <c r="K1333" i="4"/>
  <c r="H1333" i="4"/>
  <c r="G1333" i="4"/>
  <c r="F1333" i="4"/>
  <c r="O1332" i="4"/>
  <c r="N1332" i="4"/>
  <c r="K1332" i="4"/>
  <c r="H1332" i="4"/>
  <c r="G1332" i="4"/>
  <c r="F1332" i="4"/>
  <c r="O1331" i="4"/>
  <c r="N1331" i="4"/>
  <c r="K1331" i="4"/>
  <c r="H1331" i="4"/>
  <c r="G1331" i="4"/>
  <c r="F1331" i="4"/>
  <c r="O1330" i="4"/>
  <c r="N1330" i="4"/>
  <c r="K1330" i="4"/>
  <c r="H1330" i="4"/>
  <c r="G1330" i="4"/>
  <c r="F1330" i="4"/>
  <c r="O1329" i="4"/>
  <c r="N1329" i="4"/>
  <c r="K1329" i="4"/>
  <c r="H1329" i="4"/>
  <c r="G1329" i="4"/>
  <c r="F1329" i="4"/>
  <c r="O1328" i="4"/>
  <c r="N1328" i="4"/>
  <c r="K1328" i="4"/>
  <c r="H1328" i="4"/>
  <c r="G1328" i="4"/>
  <c r="F1328" i="4"/>
  <c r="O1327" i="4"/>
  <c r="N1327" i="4"/>
  <c r="K1327" i="4"/>
  <c r="H1327" i="4"/>
  <c r="G1327" i="4"/>
  <c r="F1327" i="4"/>
  <c r="O1326" i="4"/>
  <c r="N1326" i="4"/>
  <c r="K1326" i="4"/>
  <c r="H1326" i="4"/>
  <c r="G1326" i="4"/>
  <c r="F1326" i="4"/>
  <c r="O1325" i="4"/>
  <c r="N1325" i="4"/>
  <c r="K1325" i="4"/>
  <c r="H1325" i="4"/>
  <c r="G1325" i="4"/>
  <c r="F1325" i="4"/>
  <c r="O1324" i="4"/>
  <c r="N1324" i="4"/>
  <c r="K1324" i="4"/>
  <c r="H1324" i="4"/>
  <c r="G1324" i="4"/>
  <c r="F1324" i="4"/>
  <c r="O1323" i="4"/>
  <c r="N1323" i="4"/>
  <c r="K1323" i="4"/>
  <c r="H1323" i="4"/>
  <c r="G1323" i="4"/>
  <c r="F1323" i="4"/>
  <c r="O1322" i="4"/>
  <c r="N1322" i="4"/>
  <c r="K1322" i="4"/>
  <c r="H1322" i="4"/>
  <c r="G1322" i="4"/>
  <c r="F1322" i="4"/>
  <c r="O1321" i="4"/>
  <c r="N1321" i="4"/>
  <c r="K1321" i="4"/>
  <c r="H1321" i="4"/>
  <c r="G1321" i="4"/>
  <c r="F1321" i="4"/>
  <c r="O1320" i="4"/>
  <c r="N1320" i="4"/>
  <c r="K1320" i="4"/>
  <c r="H1320" i="4"/>
  <c r="G1320" i="4"/>
  <c r="F1320" i="4"/>
  <c r="O1319" i="4"/>
  <c r="N1319" i="4"/>
  <c r="K1319" i="4"/>
  <c r="H1319" i="4"/>
  <c r="G1319" i="4"/>
  <c r="F1319" i="4"/>
  <c r="O1318" i="4"/>
  <c r="N1318" i="4"/>
  <c r="K1318" i="4"/>
  <c r="H1318" i="4"/>
  <c r="G1318" i="4"/>
  <c r="F1318" i="4"/>
  <c r="O1317" i="4"/>
  <c r="N1317" i="4"/>
  <c r="K1317" i="4"/>
  <c r="H1317" i="4"/>
  <c r="G1317" i="4"/>
  <c r="F1317" i="4"/>
  <c r="O1316" i="4"/>
  <c r="N1316" i="4"/>
  <c r="K1316" i="4"/>
  <c r="H1316" i="4"/>
  <c r="G1316" i="4"/>
  <c r="F1316" i="4"/>
  <c r="O1315" i="4"/>
  <c r="N1315" i="4"/>
  <c r="K1315" i="4"/>
  <c r="H1315" i="4"/>
  <c r="G1315" i="4"/>
  <c r="F1315" i="4"/>
  <c r="O1314" i="4"/>
  <c r="N1314" i="4"/>
  <c r="K1314" i="4"/>
  <c r="H1314" i="4"/>
  <c r="G1314" i="4"/>
  <c r="F1314" i="4"/>
  <c r="O1313" i="4"/>
  <c r="N1313" i="4"/>
  <c r="K1313" i="4"/>
  <c r="H1313" i="4"/>
  <c r="G1313" i="4"/>
  <c r="F1313" i="4"/>
  <c r="O1312" i="4"/>
  <c r="N1312" i="4"/>
  <c r="K1312" i="4"/>
  <c r="H1312" i="4"/>
  <c r="G1312" i="4"/>
  <c r="F1312" i="4"/>
  <c r="O1311" i="4"/>
  <c r="N1311" i="4"/>
  <c r="K1311" i="4"/>
  <c r="H1311" i="4"/>
  <c r="G1311" i="4"/>
  <c r="F1311" i="4"/>
  <c r="O1310" i="4"/>
  <c r="N1310" i="4"/>
  <c r="K1310" i="4"/>
  <c r="H1310" i="4"/>
  <c r="G1310" i="4"/>
  <c r="F1310" i="4"/>
  <c r="O1309" i="4"/>
  <c r="N1309" i="4"/>
  <c r="K1309" i="4"/>
  <c r="H1309" i="4"/>
  <c r="G1309" i="4"/>
  <c r="F1309" i="4"/>
  <c r="O1308" i="4"/>
  <c r="N1308" i="4"/>
  <c r="K1308" i="4"/>
  <c r="H1308" i="4"/>
  <c r="G1308" i="4"/>
  <c r="F1308" i="4"/>
  <c r="O1307" i="4"/>
  <c r="N1307" i="4"/>
  <c r="K1307" i="4"/>
  <c r="H1307" i="4"/>
  <c r="G1307" i="4"/>
  <c r="F1307" i="4"/>
  <c r="O1306" i="4"/>
  <c r="N1306" i="4"/>
  <c r="K1306" i="4"/>
  <c r="H1306" i="4"/>
  <c r="G1306" i="4"/>
  <c r="F1306" i="4"/>
  <c r="O1305" i="4"/>
  <c r="N1305" i="4"/>
  <c r="K1305" i="4"/>
  <c r="H1305" i="4"/>
  <c r="G1305" i="4"/>
  <c r="F1305" i="4"/>
  <c r="O1304" i="4"/>
  <c r="N1304" i="4"/>
  <c r="K1304" i="4"/>
  <c r="H1304" i="4"/>
  <c r="G1304" i="4"/>
  <c r="F1304" i="4"/>
  <c r="O1303" i="4"/>
  <c r="N1303" i="4"/>
  <c r="K1303" i="4"/>
  <c r="H1303" i="4"/>
  <c r="G1303" i="4"/>
  <c r="F1303" i="4"/>
  <c r="O1302" i="4"/>
  <c r="N1302" i="4"/>
  <c r="K1302" i="4"/>
  <c r="H1302" i="4"/>
  <c r="G1302" i="4"/>
  <c r="F1302" i="4"/>
  <c r="O1301" i="4"/>
  <c r="N1301" i="4"/>
  <c r="K1301" i="4"/>
  <c r="H1301" i="4"/>
  <c r="G1301" i="4"/>
  <c r="F1301" i="4"/>
  <c r="O1300" i="4"/>
  <c r="N1300" i="4"/>
  <c r="K1300" i="4"/>
  <c r="H1300" i="4"/>
  <c r="G1300" i="4"/>
  <c r="F1300" i="4"/>
  <c r="O1299" i="4"/>
  <c r="N1299" i="4"/>
  <c r="K1299" i="4"/>
  <c r="H1299" i="4"/>
  <c r="G1299" i="4"/>
  <c r="F1299" i="4"/>
  <c r="O1298" i="4"/>
  <c r="N1298" i="4"/>
  <c r="K1298" i="4"/>
  <c r="H1298" i="4"/>
  <c r="G1298" i="4"/>
  <c r="F1298" i="4"/>
  <c r="O1297" i="4"/>
  <c r="N1297" i="4"/>
  <c r="K1297" i="4"/>
  <c r="H1297" i="4"/>
  <c r="G1297" i="4"/>
  <c r="F1297" i="4"/>
  <c r="O1296" i="4"/>
  <c r="N1296" i="4"/>
  <c r="K1296" i="4"/>
  <c r="H1296" i="4"/>
  <c r="G1296" i="4"/>
  <c r="F1296" i="4"/>
  <c r="O1295" i="4"/>
  <c r="N1295" i="4"/>
  <c r="K1295" i="4"/>
  <c r="H1295" i="4"/>
  <c r="G1295" i="4"/>
  <c r="F1295" i="4"/>
  <c r="O1294" i="4"/>
  <c r="N1294" i="4"/>
  <c r="K1294" i="4"/>
  <c r="H1294" i="4"/>
  <c r="G1294" i="4"/>
  <c r="F1294" i="4"/>
  <c r="O1293" i="4"/>
  <c r="N1293" i="4"/>
  <c r="K1293" i="4"/>
  <c r="H1293" i="4"/>
  <c r="G1293" i="4"/>
  <c r="F1293" i="4"/>
  <c r="O1292" i="4"/>
  <c r="N1292" i="4"/>
  <c r="K1292" i="4"/>
  <c r="H1292" i="4"/>
  <c r="G1292" i="4"/>
  <c r="F1292" i="4"/>
  <c r="O1291" i="4"/>
  <c r="N1291" i="4"/>
  <c r="K1291" i="4"/>
  <c r="H1291" i="4"/>
  <c r="G1291" i="4"/>
  <c r="F1291" i="4"/>
  <c r="O1290" i="4"/>
  <c r="N1290" i="4"/>
  <c r="K1290" i="4"/>
  <c r="H1290" i="4"/>
  <c r="G1290" i="4"/>
  <c r="F1290" i="4"/>
  <c r="O1289" i="4"/>
  <c r="N1289" i="4"/>
  <c r="K1289" i="4"/>
  <c r="H1289" i="4"/>
  <c r="G1289" i="4"/>
  <c r="F1289" i="4"/>
  <c r="O1288" i="4"/>
  <c r="N1288" i="4"/>
  <c r="K1288" i="4"/>
  <c r="H1288" i="4"/>
  <c r="G1288" i="4"/>
  <c r="F1288" i="4"/>
  <c r="O1287" i="4"/>
  <c r="N1287" i="4"/>
  <c r="K1287" i="4"/>
  <c r="H1287" i="4"/>
  <c r="G1287" i="4"/>
  <c r="F1287" i="4"/>
  <c r="O1286" i="4"/>
  <c r="N1286" i="4"/>
  <c r="K1286" i="4"/>
  <c r="H1286" i="4"/>
  <c r="G1286" i="4"/>
  <c r="F1286" i="4"/>
  <c r="O1285" i="4"/>
  <c r="N1285" i="4"/>
  <c r="K1285" i="4"/>
  <c r="H1285" i="4"/>
  <c r="G1285" i="4"/>
  <c r="F1285" i="4"/>
  <c r="O1284" i="4"/>
  <c r="N1284" i="4"/>
  <c r="K1284" i="4"/>
  <c r="H1284" i="4"/>
  <c r="G1284" i="4"/>
  <c r="F1284" i="4"/>
  <c r="O1283" i="4"/>
  <c r="N1283" i="4"/>
  <c r="K1283" i="4"/>
  <c r="H1283" i="4"/>
  <c r="G1283" i="4"/>
  <c r="F1283" i="4"/>
  <c r="O1282" i="4"/>
  <c r="N1282" i="4"/>
  <c r="K1282" i="4"/>
  <c r="H1282" i="4"/>
  <c r="G1282" i="4"/>
  <c r="F1282" i="4"/>
  <c r="O1281" i="4"/>
  <c r="N1281" i="4"/>
  <c r="K1281" i="4"/>
  <c r="H1281" i="4"/>
  <c r="G1281" i="4"/>
  <c r="F1281" i="4"/>
  <c r="O1280" i="4"/>
  <c r="N1280" i="4"/>
  <c r="K1280" i="4"/>
  <c r="H1280" i="4"/>
  <c r="G1280" i="4"/>
  <c r="F1280" i="4"/>
  <c r="O1279" i="4"/>
  <c r="N1279" i="4"/>
  <c r="K1279" i="4"/>
  <c r="H1279" i="4"/>
  <c r="G1279" i="4"/>
  <c r="F1279" i="4"/>
  <c r="O1278" i="4"/>
  <c r="N1278" i="4"/>
  <c r="K1278" i="4"/>
  <c r="H1278" i="4"/>
  <c r="G1278" i="4"/>
  <c r="F1278" i="4"/>
  <c r="O1277" i="4"/>
  <c r="N1277" i="4"/>
  <c r="K1277" i="4"/>
  <c r="H1277" i="4"/>
  <c r="G1277" i="4"/>
  <c r="F1277" i="4"/>
  <c r="O1276" i="4"/>
  <c r="N1276" i="4"/>
  <c r="K1276" i="4"/>
  <c r="H1276" i="4"/>
  <c r="G1276" i="4"/>
  <c r="F1276" i="4"/>
  <c r="O1275" i="4"/>
  <c r="N1275" i="4"/>
  <c r="K1275" i="4"/>
  <c r="H1275" i="4"/>
  <c r="G1275" i="4"/>
  <c r="F1275" i="4"/>
  <c r="O1274" i="4"/>
  <c r="N1274" i="4"/>
  <c r="K1274" i="4"/>
  <c r="H1274" i="4"/>
  <c r="G1274" i="4"/>
  <c r="F1274" i="4"/>
  <c r="O1273" i="4"/>
  <c r="N1273" i="4"/>
  <c r="K1273" i="4"/>
  <c r="H1273" i="4"/>
  <c r="G1273" i="4"/>
  <c r="F1273" i="4"/>
  <c r="O1272" i="4"/>
  <c r="N1272" i="4"/>
  <c r="K1272" i="4"/>
  <c r="H1272" i="4"/>
  <c r="G1272" i="4"/>
  <c r="F1272" i="4"/>
  <c r="O1271" i="4"/>
  <c r="N1271" i="4"/>
  <c r="K1271" i="4"/>
  <c r="H1271" i="4"/>
  <c r="G1271" i="4"/>
  <c r="F1271" i="4"/>
  <c r="O1270" i="4"/>
  <c r="N1270" i="4"/>
  <c r="K1270" i="4"/>
  <c r="H1270" i="4"/>
  <c r="G1270" i="4"/>
  <c r="F1270" i="4"/>
  <c r="O1269" i="4"/>
  <c r="N1269" i="4"/>
  <c r="K1269" i="4"/>
  <c r="H1269" i="4"/>
  <c r="G1269" i="4"/>
  <c r="F1269" i="4"/>
  <c r="O1268" i="4"/>
  <c r="N1268" i="4"/>
  <c r="K1268" i="4"/>
  <c r="H1268" i="4"/>
  <c r="G1268" i="4"/>
  <c r="F1268" i="4"/>
  <c r="O1267" i="4"/>
  <c r="N1267" i="4"/>
  <c r="K1267" i="4"/>
  <c r="H1267" i="4"/>
  <c r="G1267" i="4"/>
  <c r="F1267" i="4"/>
  <c r="O1266" i="4"/>
  <c r="N1266" i="4"/>
  <c r="K1266" i="4"/>
  <c r="H1266" i="4"/>
  <c r="G1266" i="4"/>
  <c r="F1266" i="4"/>
  <c r="O1265" i="4"/>
  <c r="N1265" i="4"/>
  <c r="K1265" i="4"/>
  <c r="H1265" i="4"/>
  <c r="G1265" i="4"/>
  <c r="F1265" i="4"/>
  <c r="O1264" i="4"/>
  <c r="N1264" i="4"/>
  <c r="K1264" i="4"/>
  <c r="H1264" i="4"/>
  <c r="G1264" i="4"/>
  <c r="F1264" i="4"/>
  <c r="O1263" i="4"/>
  <c r="N1263" i="4"/>
  <c r="K1263" i="4"/>
  <c r="H1263" i="4"/>
  <c r="G1263" i="4"/>
  <c r="F1263" i="4"/>
  <c r="O1262" i="4"/>
  <c r="N1262" i="4"/>
  <c r="K1262" i="4"/>
  <c r="H1262" i="4"/>
  <c r="G1262" i="4"/>
  <c r="F1262" i="4"/>
  <c r="O1261" i="4"/>
  <c r="N1261" i="4"/>
  <c r="K1261" i="4"/>
  <c r="H1261" i="4"/>
  <c r="G1261" i="4"/>
  <c r="F1261" i="4"/>
  <c r="O1260" i="4"/>
  <c r="N1260" i="4"/>
  <c r="K1260" i="4"/>
  <c r="H1260" i="4"/>
  <c r="G1260" i="4"/>
  <c r="F1260" i="4"/>
  <c r="O1259" i="4"/>
  <c r="N1259" i="4"/>
  <c r="K1259" i="4"/>
  <c r="H1259" i="4"/>
  <c r="G1259" i="4"/>
  <c r="F1259" i="4"/>
  <c r="O1258" i="4"/>
  <c r="N1258" i="4"/>
  <c r="K1258" i="4"/>
  <c r="H1258" i="4"/>
  <c r="G1258" i="4"/>
  <c r="F1258" i="4"/>
  <c r="O1257" i="4"/>
  <c r="N1257" i="4"/>
  <c r="K1257" i="4"/>
  <c r="H1257" i="4"/>
  <c r="G1257" i="4"/>
  <c r="F1257" i="4"/>
  <c r="O1256" i="4"/>
  <c r="N1256" i="4"/>
  <c r="K1256" i="4"/>
  <c r="H1256" i="4"/>
  <c r="G1256" i="4"/>
  <c r="F1256" i="4"/>
  <c r="O1255" i="4"/>
  <c r="N1255" i="4"/>
  <c r="K1255" i="4"/>
  <c r="H1255" i="4"/>
  <c r="G1255" i="4"/>
  <c r="F1255" i="4"/>
  <c r="O1254" i="4"/>
  <c r="N1254" i="4"/>
  <c r="K1254" i="4"/>
  <c r="H1254" i="4"/>
  <c r="G1254" i="4"/>
  <c r="F1254" i="4"/>
  <c r="O1253" i="4"/>
  <c r="N1253" i="4"/>
  <c r="K1253" i="4"/>
  <c r="H1253" i="4"/>
  <c r="G1253" i="4"/>
  <c r="F1253" i="4"/>
  <c r="O1252" i="4"/>
  <c r="N1252" i="4"/>
  <c r="K1252" i="4"/>
  <c r="H1252" i="4"/>
  <c r="G1252" i="4"/>
  <c r="F1252" i="4"/>
  <c r="O1251" i="4"/>
  <c r="N1251" i="4"/>
  <c r="K1251" i="4"/>
  <c r="H1251" i="4"/>
  <c r="G1251" i="4"/>
  <c r="F1251" i="4"/>
  <c r="O1250" i="4"/>
  <c r="N1250" i="4"/>
  <c r="K1250" i="4"/>
  <c r="H1250" i="4"/>
  <c r="G1250" i="4"/>
  <c r="F1250" i="4"/>
  <c r="O1249" i="4"/>
  <c r="N1249" i="4"/>
  <c r="K1249" i="4"/>
  <c r="H1249" i="4"/>
  <c r="G1249" i="4"/>
  <c r="F1249" i="4"/>
  <c r="O1248" i="4"/>
  <c r="N1248" i="4"/>
  <c r="K1248" i="4"/>
  <c r="H1248" i="4"/>
  <c r="G1248" i="4"/>
  <c r="F1248" i="4"/>
  <c r="O1247" i="4"/>
  <c r="N1247" i="4"/>
  <c r="K1247" i="4"/>
  <c r="H1247" i="4"/>
  <c r="G1247" i="4"/>
  <c r="F1247" i="4"/>
  <c r="O1246" i="4"/>
  <c r="N1246" i="4"/>
  <c r="K1246" i="4"/>
  <c r="H1246" i="4"/>
  <c r="G1246" i="4"/>
  <c r="F1246" i="4"/>
  <c r="O1245" i="4"/>
  <c r="N1245" i="4"/>
  <c r="K1245" i="4"/>
  <c r="H1245" i="4"/>
  <c r="G1245" i="4"/>
  <c r="F1245" i="4"/>
  <c r="O1244" i="4"/>
  <c r="N1244" i="4"/>
  <c r="K1244" i="4"/>
  <c r="H1244" i="4"/>
  <c r="G1244" i="4"/>
  <c r="F1244" i="4"/>
  <c r="O1243" i="4"/>
  <c r="N1243" i="4"/>
  <c r="K1243" i="4"/>
  <c r="H1243" i="4"/>
  <c r="G1243" i="4"/>
  <c r="F1243" i="4"/>
  <c r="O1242" i="4"/>
  <c r="N1242" i="4"/>
  <c r="K1242" i="4"/>
  <c r="H1242" i="4"/>
  <c r="G1242" i="4"/>
  <c r="F1242" i="4"/>
  <c r="O1241" i="4"/>
  <c r="N1241" i="4"/>
  <c r="K1241" i="4"/>
  <c r="H1241" i="4"/>
  <c r="G1241" i="4"/>
  <c r="F1241" i="4"/>
  <c r="O1240" i="4"/>
  <c r="N1240" i="4"/>
  <c r="K1240" i="4"/>
  <c r="H1240" i="4"/>
  <c r="G1240" i="4"/>
  <c r="F1240" i="4"/>
  <c r="O1239" i="4"/>
  <c r="N1239" i="4"/>
  <c r="K1239" i="4"/>
  <c r="H1239" i="4"/>
  <c r="G1239" i="4"/>
  <c r="F1239" i="4"/>
  <c r="O1238" i="4"/>
  <c r="N1238" i="4"/>
  <c r="K1238" i="4"/>
  <c r="H1238" i="4"/>
  <c r="G1238" i="4"/>
  <c r="F1238" i="4"/>
  <c r="O1237" i="4"/>
  <c r="N1237" i="4"/>
  <c r="K1237" i="4"/>
  <c r="H1237" i="4"/>
  <c r="G1237" i="4"/>
  <c r="F1237" i="4"/>
  <c r="O1236" i="4"/>
  <c r="N1236" i="4"/>
  <c r="K1236" i="4"/>
  <c r="H1236" i="4"/>
  <c r="G1236" i="4"/>
  <c r="F1236" i="4"/>
  <c r="O1235" i="4"/>
  <c r="N1235" i="4"/>
  <c r="K1235" i="4"/>
  <c r="H1235" i="4"/>
  <c r="G1235" i="4"/>
  <c r="F1235" i="4"/>
  <c r="O1234" i="4"/>
  <c r="N1234" i="4"/>
  <c r="K1234" i="4"/>
  <c r="H1234" i="4"/>
  <c r="G1234" i="4"/>
  <c r="F1234" i="4"/>
  <c r="O1233" i="4"/>
  <c r="N1233" i="4"/>
  <c r="K1233" i="4"/>
  <c r="H1233" i="4"/>
  <c r="G1233" i="4"/>
  <c r="F1233" i="4"/>
  <c r="O1232" i="4"/>
  <c r="N1232" i="4"/>
  <c r="K1232" i="4"/>
  <c r="H1232" i="4"/>
  <c r="G1232" i="4"/>
  <c r="F1232" i="4"/>
  <c r="O1231" i="4"/>
  <c r="N1231" i="4"/>
  <c r="K1231" i="4"/>
  <c r="H1231" i="4"/>
  <c r="G1231" i="4"/>
  <c r="F1231" i="4"/>
  <c r="O1230" i="4"/>
  <c r="N1230" i="4"/>
  <c r="K1230" i="4"/>
  <c r="H1230" i="4"/>
  <c r="G1230" i="4"/>
  <c r="F1230" i="4"/>
  <c r="O1229" i="4"/>
  <c r="N1229" i="4"/>
  <c r="K1229" i="4"/>
  <c r="H1229" i="4"/>
  <c r="G1229" i="4"/>
  <c r="F1229" i="4"/>
  <c r="O1228" i="4"/>
  <c r="N1228" i="4"/>
  <c r="K1228" i="4"/>
  <c r="H1228" i="4"/>
  <c r="G1228" i="4"/>
  <c r="F1228" i="4"/>
  <c r="O1227" i="4"/>
  <c r="N1227" i="4"/>
  <c r="K1227" i="4"/>
  <c r="H1227" i="4"/>
  <c r="G1227" i="4"/>
  <c r="F1227" i="4"/>
  <c r="O1226" i="4"/>
  <c r="N1226" i="4"/>
  <c r="K1226" i="4"/>
  <c r="H1226" i="4"/>
  <c r="G1226" i="4"/>
  <c r="F1226" i="4"/>
  <c r="O1225" i="4"/>
  <c r="N1225" i="4"/>
  <c r="K1225" i="4"/>
  <c r="H1225" i="4"/>
  <c r="G1225" i="4"/>
  <c r="F1225" i="4"/>
  <c r="O1224" i="4"/>
  <c r="N1224" i="4"/>
  <c r="K1224" i="4"/>
  <c r="H1224" i="4"/>
  <c r="G1224" i="4"/>
  <c r="F1224" i="4"/>
  <c r="O1223" i="4"/>
  <c r="N1223" i="4"/>
  <c r="K1223" i="4"/>
  <c r="H1223" i="4"/>
  <c r="G1223" i="4"/>
  <c r="F1223" i="4"/>
  <c r="O1222" i="4"/>
  <c r="N1222" i="4"/>
  <c r="K1222" i="4"/>
  <c r="H1222" i="4"/>
  <c r="G1222" i="4"/>
  <c r="F1222" i="4"/>
  <c r="O1221" i="4"/>
  <c r="N1221" i="4"/>
  <c r="K1221" i="4"/>
  <c r="H1221" i="4"/>
  <c r="G1221" i="4"/>
  <c r="F1221" i="4"/>
  <c r="O1220" i="4"/>
  <c r="N1220" i="4"/>
  <c r="K1220" i="4"/>
  <c r="H1220" i="4"/>
  <c r="G1220" i="4"/>
  <c r="F1220" i="4"/>
  <c r="O1219" i="4"/>
  <c r="N1219" i="4"/>
  <c r="K1219" i="4"/>
  <c r="H1219" i="4"/>
  <c r="G1219" i="4"/>
  <c r="F1219" i="4"/>
  <c r="O1218" i="4"/>
  <c r="N1218" i="4"/>
  <c r="K1218" i="4"/>
  <c r="H1218" i="4"/>
  <c r="G1218" i="4"/>
  <c r="F1218" i="4"/>
  <c r="O1217" i="4"/>
  <c r="N1217" i="4"/>
  <c r="K1217" i="4"/>
  <c r="H1217" i="4"/>
  <c r="G1217" i="4"/>
  <c r="F1217" i="4"/>
  <c r="O1216" i="4"/>
  <c r="N1216" i="4"/>
  <c r="K1216" i="4"/>
  <c r="H1216" i="4"/>
  <c r="G1216" i="4"/>
  <c r="F1216" i="4"/>
  <c r="O1215" i="4"/>
  <c r="N1215" i="4"/>
  <c r="K1215" i="4"/>
  <c r="H1215" i="4"/>
  <c r="G1215" i="4"/>
  <c r="F1215" i="4"/>
  <c r="O1214" i="4"/>
  <c r="N1214" i="4"/>
  <c r="K1214" i="4"/>
  <c r="H1214" i="4"/>
  <c r="G1214" i="4"/>
  <c r="F1214" i="4"/>
  <c r="O1213" i="4"/>
  <c r="N1213" i="4"/>
  <c r="K1213" i="4"/>
  <c r="H1213" i="4"/>
  <c r="G1213" i="4"/>
  <c r="F1213" i="4"/>
  <c r="O1212" i="4"/>
  <c r="N1212" i="4"/>
  <c r="K1212" i="4"/>
  <c r="H1212" i="4"/>
  <c r="G1212" i="4"/>
  <c r="F1212" i="4"/>
  <c r="O1211" i="4"/>
  <c r="N1211" i="4"/>
  <c r="K1211" i="4"/>
  <c r="H1211" i="4"/>
  <c r="G1211" i="4"/>
  <c r="F1211" i="4"/>
  <c r="O1210" i="4"/>
  <c r="N1210" i="4"/>
  <c r="K1210" i="4"/>
  <c r="H1210" i="4"/>
  <c r="G1210" i="4"/>
  <c r="F1210" i="4"/>
  <c r="O1209" i="4"/>
  <c r="N1209" i="4"/>
  <c r="K1209" i="4"/>
  <c r="H1209" i="4"/>
  <c r="G1209" i="4"/>
  <c r="F1209" i="4"/>
  <c r="O1208" i="4"/>
  <c r="N1208" i="4"/>
  <c r="K1208" i="4"/>
  <c r="H1208" i="4"/>
  <c r="G1208" i="4"/>
  <c r="F1208" i="4"/>
  <c r="O1207" i="4"/>
  <c r="N1207" i="4"/>
  <c r="K1207" i="4"/>
  <c r="H1207" i="4"/>
  <c r="G1207" i="4"/>
  <c r="F1207" i="4"/>
  <c r="O1206" i="4"/>
  <c r="N1206" i="4"/>
  <c r="K1206" i="4"/>
  <c r="H1206" i="4"/>
  <c r="G1206" i="4"/>
  <c r="F1206" i="4"/>
  <c r="O1205" i="4"/>
  <c r="N1205" i="4"/>
  <c r="K1205" i="4"/>
  <c r="H1205" i="4"/>
  <c r="G1205" i="4"/>
  <c r="F1205" i="4"/>
  <c r="O1204" i="4"/>
  <c r="N1204" i="4"/>
  <c r="K1204" i="4"/>
  <c r="H1204" i="4"/>
  <c r="G1204" i="4"/>
  <c r="F1204" i="4"/>
  <c r="O1203" i="4"/>
  <c r="N1203" i="4"/>
  <c r="K1203" i="4"/>
  <c r="H1203" i="4"/>
  <c r="G1203" i="4"/>
  <c r="F1203" i="4"/>
  <c r="O1202" i="4"/>
  <c r="N1202" i="4"/>
  <c r="K1202" i="4"/>
  <c r="H1202" i="4"/>
  <c r="G1202" i="4"/>
  <c r="F1202" i="4"/>
  <c r="O1201" i="4"/>
  <c r="N1201" i="4"/>
  <c r="K1201" i="4"/>
  <c r="H1201" i="4"/>
  <c r="G1201" i="4"/>
  <c r="F1201" i="4"/>
  <c r="O1200" i="4"/>
  <c r="N1200" i="4"/>
  <c r="K1200" i="4"/>
  <c r="H1200" i="4"/>
  <c r="G1200" i="4"/>
  <c r="F1200" i="4"/>
  <c r="O1199" i="4"/>
  <c r="N1199" i="4"/>
  <c r="K1199" i="4"/>
  <c r="H1199" i="4"/>
  <c r="G1199" i="4"/>
  <c r="F1199" i="4"/>
  <c r="O1198" i="4"/>
  <c r="N1198" i="4"/>
  <c r="K1198" i="4"/>
  <c r="H1198" i="4"/>
  <c r="G1198" i="4"/>
  <c r="F1198" i="4"/>
  <c r="O1197" i="4"/>
  <c r="N1197" i="4"/>
  <c r="K1197" i="4"/>
  <c r="H1197" i="4"/>
  <c r="G1197" i="4"/>
  <c r="F1197" i="4"/>
  <c r="O1196" i="4"/>
  <c r="N1196" i="4"/>
  <c r="K1196" i="4"/>
  <c r="H1196" i="4"/>
  <c r="G1196" i="4"/>
  <c r="F1196" i="4"/>
  <c r="O1195" i="4"/>
  <c r="N1195" i="4"/>
  <c r="K1195" i="4"/>
  <c r="H1195" i="4"/>
  <c r="G1195" i="4"/>
  <c r="F1195" i="4"/>
  <c r="O1194" i="4"/>
  <c r="N1194" i="4"/>
  <c r="K1194" i="4"/>
  <c r="H1194" i="4"/>
  <c r="G1194" i="4"/>
  <c r="F1194" i="4"/>
  <c r="O1193" i="4"/>
  <c r="N1193" i="4"/>
  <c r="K1193" i="4"/>
  <c r="H1193" i="4"/>
  <c r="G1193" i="4"/>
  <c r="F1193" i="4"/>
  <c r="O1192" i="4"/>
  <c r="N1192" i="4"/>
  <c r="K1192" i="4"/>
  <c r="H1192" i="4"/>
  <c r="G1192" i="4"/>
  <c r="F1192" i="4"/>
  <c r="O1191" i="4"/>
  <c r="N1191" i="4"/>
  <c r="K1191" i="4"/>
  <c r="H1191" i="4"/>
  <c r="G1191" i="4"/>
  <c r="F1191" i="4"/>
  <c r="O1190" i="4"/>
  <c r="N1190" i="4"/>
  <c r="K1190" i="4"/>
  <c r="H1190" i="4"/>
  <c r="G1190" i="4"/>
  <c r="F1190" i="4"/>
  <c r="O1189" i="4"/>
  <c r="N1189" i="4"/>
  <c r="K1189" i="4"/>
  <c r="H1189" i="4"/>
  <c r="G1189" i="4"/>
  <c r="F1189" i="4"/>
  <c r="O1188" i="4"/>
  <c r="N1188" i="4"/>
  <c r="K1188" i="4"/>
  <c r="H1188" i="4"/>
  <c r="G1188" i="4"/>
  <c r="F1188" i="4"/>
  <c r="O1187" i="4"/>
  <c r="N1187" i="4"/>
  <c r="K1187" i="4"/>
  <c r="H1187" i="4"/>
  <c r="G1187" i="4"/>
  <c r="F1187" i="4"/>
  <c r="O1186" i="4"/>
  <c r="N1186" i="4"/>
  <c r="K1186" i="4"/>
  <c r="H1186" i="4"/>
  <c r="G1186" i="4"/>
  <c r="F1186" i="4"/>
  <c r="O1185" i="4"/>
  <c r="N1185" i="4"/>
  <c r="K1185" i="4"/>
  <c r="H1185" i="4"/>
  <c r="G1185" i="4"/>
  <c r="F1185" i="4"/>
  <c r="O1184" i="4"/>
  <c r="N1184" i="4"/>
  <c r="K1184" i="4"/>
  <c r="H1184" i="4"/>
  <c r="G1184" i="4"/>
  <c r="F1184" i="4"/>
  <c r="O1183" i="4"/>
  <c r="N1183" i="4"/>
  <c r="K1183" i="4"/>
  <c r="H1183" i="4"/>
  <c r="G1183" i="4"/>
  <c r="F1183" i="4"/>
  <c r="O1182" i="4"/>
  <c r="N1182" i="4"/>
  <c r="K1182" i="4"/>
  <c r="H1182" i="4"/>
  <c r="G1182" i="4"/>
  <c r="F1182" i="4"/>
  <c r="O1181" i="4"/>
  <c r="N1181" i="4"/>
  <c r="K1181" i="4"/>
  <c r="H1181" i="4"/>
  <c r="G1181" i="4"/>
  <c r="F1181" i="4"/>
  <c r="O1180" i="4"/>
  <c r="N1180" i="4"/>
  <c r="K1180" i="4"/>
  <c r="H1180" i="4"/>
  <c r="G1180" i="4"/>
  <c r="F1180" i="4"/>
  <c r="O1179" i="4"/>
  <c r="N1179" i="4"/>
  <c r="K1179" i="4"/>
  <c r="H1179" i="4"/>
  <c r="G1179" i="4"/>
  <c r="F1179" i="4"/>
  <c r="O1178" i="4"/>
  <c r="N1178" i="4"/>
  <c r="K1178" i="4"/>
  <c r="H1178" i="4"/>
  <c r="G1178" i="4"/>
  <c r="F1178" i="4"/>
  <c r="O1177" i="4"/>
  <c r="N1177" i="4"/>
  <c r="K1177" i="4"/>
  <c r="H1177" i="4"/>
  <c r="G1177" i="4"/>
  <c r="F1177" i="4"/>
  <c r="O1176" i="4"/>
  <c r="N1176" i="4"/>
  <c r="K1176" i="4"/>
  <c r="H1176" i="4"/>
  <c r="G1176" i="4"/>
  <c r="F1176" i="4"/>
  <c r="O1175" i="4"/>
  <c r="N1175" i="4"/>
  <c r="K1175" i="4"/>
  <c r="H1175" i="4"/>
  <c r="G1175" i="4"/>
  <c r="F1175" i="4"/>
  <c r="O1174" i="4"/>
  <c r="N1174" i="4"/>
  <c r="K1174" i="4"/>
  <c r="H1174" i="4"/>
  <c r="G1174" i="4"/>
  <c r="F1174" i="4"/>
  <c r="O1173" i="4"/>
  <c r="N1173" i="4"/>
  <c r="K1173" i="4"/>
  <c r="H1173" i="4"/>
  <c r="G1173" i="4"/>
  <c r="F1173" i="4"/>
  <c r="O1172" i="4"/>
  <c r="N1172" i="4"/>
  <c r="K1172" i="4"/>
  <c r="H1172" i="4"/>
  <c r="G1172" i="4"/>
  <c r="F1172" i="4"/>
  <c r="O1171" i="4"/>
  <c r="N1171" i="4"/>
  <c r="K1171" i="4"/>
  <c r="H1171" i="4"/>
  <c r="G1171" i="4"/>
  <c r="F1171" i="4"/>
  <c r="O1170" i="4"/>
  <c r="N1170" i="4"/>
  <c r="K1170" i="4"/>
  <c r="H1170" i="4"/>
  <c r="G1170" i="4"/>
  <c r="F1170" i="4"/>
  <c r="O1169" i="4"/>
  <c r="N1169" i="4"/>
  <c r="K1169" i="4"/>
  <c r="H1169" i="4"/>
  <c r="G1169" i="4"/>
  <c r="F1169" i="4"/>
  <c r="O1168" i="4"/>
  <c r="N1168" i="4"/>
  <c r="K1168" i="4"/>
  <c r="H1168" i="4"/>
  <c r="G1168" i="4"/>
  <c r="F1168" i="4"/>
  <c r="O1167" i="4"/>
  <c r="N1167" i="4"/>
  <c r="K1167" i="4"/>
  <c r="H1167" i="4"/>
  <c r="G1167" i="4"/>
  <c r="F1167" i="4"/>
  <c r="O1166" i="4"/>
  <c r="N1166" i="4"/>
  <c r="K1166" i="4"/>
  <c r="H1166" i="4"/>
  <c r="G1166" i="4"/>
  <c r="F1166" i="4"/>
  <c r="O1165" i="4"/>
  <c r="N1165" i="4"/>
  <c r="K1165" i="4"/>
  <c r="H1165" i="4"/>
  <c r="G1165" i="4"/>
  <c r="F1165" i="4"/>
  <c r="O1164" i="4"/>
  <c r="N1164" i="4"/>
  <c r="K1164" i="4"/>
  <c r="H1164" i="4"/>
  <c r="G1164" i="4"/>
  <c r="F1164" i="4"/>
  <c r="O1163" i="4"/>
  <c r="N1163" i="4"/>
  <c r="K1163" i="4"/>
  <c r="H1163" i="4"/>
  <c r="G1163" i="4"/>
  <c r="F1163" i="4"/>
  <c r="O1162" i="4"/>
  <c r="N1162" i="4"/>
  <c r="K1162" i="4"/>
  <c r="H1162" i="4"/>
  <c r="G1162" i="4"/>
  <c r="F1162" i="4"/>
  <c r="O1161" i="4"/>
  <c r="N1161" i="4"/>
  <c r="K1161" i="4"/>
  <c r="H1161" i="4"/>
  <c r="G1161" i="4"/>
  <c r="F1161" i="4"/>
  <c r="O1160" i="4"/>
  <c r="N1160" i="4"/>
  <c r="K1160" i="4"/>
  <c r="H1160" i="4"/>
  <c r="G1160" i="4"/>
  <c r="F1160" i="4"/>
  <c r="O1159" i="4"/>
  <c r="N1159" i="4"/>
  <c r="K1159" i="4"/>
  <c r="H1159" i="4"/>
  <c r="G1159" i="4"/>
  <c r="F1159" i="4"/>
  <c r="O1158" i="4"/>
  <c r="N1158" i="4"/>
  <c r="K1158" i="4"/>
  <c r="H1158" i="4"/>
  <c r="G1158" i="4"/>
  <c r="F1158" i="4"/>
  <c r="O1157" i="4"/>
  <c r="N1157" i="4"/>
  <c r="K1157" i="4"/>
  <c r="H1157" i="4"/>
  <c r="G1157" i="4"/>
  <c r="F1157" i="4"/>
  <c r="O1156" i="4"/>
  <c r="N1156" i="4"/>
  <c r="K1156" i="4"/>
  <c r="H1156" i="4"/>
  <c r="G1156" i="4"/>
  <c r="F1156" i="4"/>
  <c r="O1155" i="4"/>
  <c r="N1155" i="4"/>
  <c r="K1155" i="4"/>
  <c r="H1155" i="4"/>
  <c r="G1155" i="4"/>
  <c r="F1155" i="4"/>
  <c r="O1154" i="4"/>
  <c r="N1154" i="4"/>
  <c r="K1154" i="4"/>
  <c r="H1154" i="4"/>
  <c r="G1154" i="4"/>
  <c r="F1154" i="4"/>
  <c r="O1153" i="4"/>
  <c r="N1153" i="4"/>
  <c r="K1153" i="4"/>
  <c r="H1153" i="4"/>
  <c r="G1153" i="4"/>
  <c r="F1153" i="4"/>
  <c r="O1152" i="4"/>
  <c r="N1152" i="4"/>
  <c r="K1152" i="4"/>
  <c r="H1152" i="4"/>
  <c r="G1152" i="4"/>
  <c r="F1152" i="4"/>
  <c r="O1151" i="4"/>
  <c r="N1151" i="4"/>
  <c r="K1151" i="4"/>
  <c r="H1151" i="4"/>
  <c r="G1151" i="4"/>
  <c r="F1151" i="4"/>
  <c r="O1150" i="4"/>
  <c r="N1150" i="4"/>
  <c r="K1150" i="4"/>
  <c r="H1150" i="4"/>
  <c r="G1150" i="4"/>
  <c r="F1150" i="4"/>
  <c r="O1149" i="4"/>
  <c r="N1149" i="4"/>
  <c r="K1149" i="4"/>
  <c r="H1149" i="4"/>
  <c r="G1149" i="4"/>
  <c r="F1149" i="4"/>
  <c r="O1148" i="4"/>
  <c r="N1148" i="4"/>
  <c r="K1148" i="4"/>
  <c r="H1148" i="4"/>
  <c r="G1148" i="4"/>
  <c r="F1148" i="4"/>
  <c r="O1147" i="4"/>
  <c r="N1147" i="4"/>
  <c r="K1147" i="4"/>
  <c r="H1147" i="4"/>
  <c r="G1147" i="4"/>
  <c r="F1147" i="4"/>
  <c r="O1146" i="4"/>
  <c r="N1146" i="4"/>
  <c r="K1146" i="4"/>
  <c r="H1146" i="4"/>
  <c r="G1146" i="4"/>
  <c r="F1146" i="4"/>
  <c r="O1145" i="4"/>
  <c r="N1145" i="4"/>
  <c r="K1145" i="4"/>
  <c r="H1145" i="4"/>
  <c r="G1145" i="4"/>
  <c r="F1145" i="4"/>
  <c r="O1144" i="4"/>
  <c r="N1144" i="4"/>
  <c r="K1144" i="4"/>
  <c r="H1144" i="4"/>
  <c r="G1144" i="4"/>
  <c r="F1144" i="4"/>
  <c r="O1143" i="4"/>
  <c r="N1143" i="4"/>
  <c r="K1143" i="4"/>
  <c r="H1143" i="4"/>
  <c r="G1143" i="4"/>
  <c r="F1143" i="4"/>
  <c r="O1142" i="4"/>
  <c r="N1142" i="4"/>
  <c r="K1142" i="4"/>
  <c r="H1142" i="4"/>
  <c r="G1142" i="4"/>
  <c r="F1142" i="4"/>
  <c r="O1141" i="4"/>
  <c r="N1141" i="4"/>
  <c r="K1141" i="4"/>
  <c r="H1141" i="4"/>
  <c r="G1141" i="4"/>
  <c r="F1141" i="4"/>
  <c r="O1140" i="4"/>
  <c r="N1140" i="4"/>
  <c r="K1140" i="4"/>
  <c r="H1140" i="4"/>
  <c r="G1140" i="4"/>
  <c r="F1140" i="4"/>
  <c r="O1139" i="4"/>
  <c r="N1139" i="4"/>
  <c r="K1139" i="4"/>
  <c r="H1139" i="4"/>
  <c r="G1139" i="4"/>
  <c r="F1139" i="4"/>
  <c r="O1138" i="4"/>
  <c r="N1138" i="4"/>
  <c r="K1138" i="4"/>
  <c r="H1138" i="4"/>
  <c r="G1138" i="4"/>
  <c r="F1138" i="4"/>
  <c r="O1137" i="4"/>
  <c r="N1137" i="4"/>
  <c r="K1137" i="4"/>
  <c r="H1137" i="4"/>
  <c r="G1137" i="4"/>
  <c r="F1137" i="4"/>
  <c r="O1136" i="4"/>
  <c r="N1136" i="4"/>
  <c r="K1136" i="4"/>
  <c r="H1136" i="4"/>
  <c r="G1136" i="4"/>
  <c r="F1136" i="4"/>
  <c r="O1135" i="4"/>
  <c r="N1135" i="4"/>
  <c r="K1135" i="4"/>
  <c r="H1135" i="4"/>
  <c r="G1135" i="4"/>
  <c r="F1135" i="4"/>
  <c r="O1134" i="4"/>
  <c r="N1134" i="4"/>
  <c r="K1134" i="4"/>
  <c r="H1134" i="4"/>
  <c r="G1134" i="4"/>
  <c r="F1134" i="4"/>
  <c r="O1133" i="4"/>
  <c r="N1133" i="4"/>
  <c r="K1133" i="4"/>
  <c r="H1133" i="4"/>
  <c r="G1133" i="4"/>
  <c r="F1133" i="4"/>
  <c r="O1132" i="4"/>
  <c r="N1132" i="4"/>
  <c r="K1132" i="4"/>
  <c r="H1132" i="4"/>
  <c r="G1132" i="4"/>
  <c r="F1132" i="4"/>
  <c r="O1131" i="4"/>
  <c r="N1131" i="4"/>
  <c r="K1131" i="4"/>
  <c r="H1131" i="4"/>
  <c r="G1131" i="4"/>
  <c r="F1131" i="4"/>
  <c r="O1130" i="4"/>
  <c r="N1130" i="4"/>
  <c r="K1130" i="4"/>
  <c r="H1130" i="4"/>
  <c r="G1130" i="4"/>
  <c r="F1130" i="4"/>
  <c r="O1129" i="4"/>
  <c r="N1129" i="4"/>
  <c r="K1129" i="4"/>
  <c r="H1129" i="4"/>
  <c r="G1129" i="4"/>
  <c r="F1129" i="4"/>
  <c r="O1128" i="4"/>
  <c r="N1128" i="4"/>
  <c r="K1128" i="4"/>
  <c r="H1128" i="4"/>
  <c r="G1128" i="4"/>
  <c r="F1128" i="4"/>
  <c r="O1127" i="4"/>
  <c r="N1127" i="4"/>
  <c r="K1127" i="4"/>
  <c r="H1127" i="4"/>
  <c r="G1127" i="4"/>
  <c r="F1127" i="4"/>
  <c r="O1126" i="4"/>
  <c r="N1126" i="4"/>
  <c r="K1126" i="4"/>
  <c r="H1126" i="4"/>
  <c r="G1126" i="4"/>
  <c r="F1126" i="4"/>
  <c r="O1125" i="4"/>
  <c r="N1125" i="4"/>
  <c r="K1125" i="4"/>
  <c r="H1125" i="4"/>
  <c r="G1125" i="4"/>
  <c r="F1125" i="4"/>
  <c r="O1124" i="4"/>
  <c r="N1124" i="4"/>
  <c r="K1124" i="4"/>
  <c r="H1124" i="4"/>
  <c r="G1124" i="4"/>
  <c r="F1124" i="4"/>
  <c r="O1123" i="4"/>
  <c r="N1123" i="4"/>
  <c r="K1123" i="4"/>
  <c r="H1123" i="4"/>
  <c r="G1123" i="4"/>
  <c r="F1123" i="4"/>
  <c r="O1122" i="4"/>
  <c r="N1122" i="4"/>
  <c r="K1122" i="4"/>
  <c r="H1122" i="4"/>
  <c r="G1122" i="4"/>
  <c r="F1122" i="4"/>
  <c r="O1121" i="4"/>
  <c r="N1121" i="4"/>
  <c r="K1121" i="4"/>
  <c r="H1121" i="4"/>
  <c r="G1121" i="4"/>
  <c r="F1121" i="4"/>
  <c r="O1120" i="4"/>
  <c r="N1120" i="4"/>
  <c r="K1120" i="4"/>
  <c r="H1120" i="4"/>
  <c r="G1120" i="4"/>
  <c r="F1120" i="4"/>
  <c r="O1119" i="4"/>
  <c r="N1119" i="4"/>
  <c r="K1119" i="4"/>
  <c r="H1119" i="4"/>
  <c r="G1119" i="4"/>
  <c r="F1119" i="4"/>
  <c r="O1118" i="4"/>
  <c r="N1118" i="4"/>
  <c r="K1118" i="4"/>
  <c r="H1118" i="4"/>
  <c r="G1118" i="4"/>
  <c r="F1118" i="4"/>
  <c r="O1117" i="4"/>
  <c r="N1117" i="4"/>
  <c r="K1117" i="4"/>
  <c r="H1117" i="4"/>
  <c r="G1117" i="4"/>
  <c r="F1117" i="4"/>
  <c r="O1116" i="4"/>
  <c r="N1116" i="4"/>
  <c r="K1116" i="4"/>
  <c r="H1116" i="4"/>
  <c r="G1116" i="4"/>
  <c r="F1116" i="4"/>
  <c r="O1115" i="4"/>
  <c r="N1115" i="4"/>
  <c r="K1115" i="4"/>
  <c r="H1115" i="4"/>
  <c r="G1115" i="4"/>
  <c r="F1115" i="4"/>
  <c r="O1114" i="4"/>
  <c r="N1114" i="4"/>
  <c r="K1114" i="4"/>
  <c r="H1114" i="4"/>
  <c r="G1114" i="4"/>
  <c r="F1114" i="4"/>
  <c r="O1113" i="4"/>
  <c r="N1113" i="4"/>
  <c r="K1113" i="4"/>
  <c r="H1113" i="4"/>
  <c r="G1113" i="4"/>
  <c r="F1113" i="4"/>
  <c r="O1112" i="4"/>
  <c r="N1112" i="4"/>
  <c r="K1112" i="4"/>
  <c r="H1112" i="4"/>
  <c r="G1112" i="4"/>
  <c r="F1112" i="4"/>
  <c r="O1111" i="4"/>
  <c r="N1111" i="4"/>
  <c r="K1111" i="4"/>
  <c r="H1111" i="4"/>
  <c r="G1111" i="4"/>
  <c r="F1111" i="4"/>
  <c r="O1110" i="4"/>
  <c r="N1110" i="4"/>
  <c r="K1110" i="4"/>
  <c r="H1110" i="4"/>
  <c r="G1110" i="4"/>
  <c r="F1110" i="4"/>
  <c r="O1109" i="4"/>
  <c r="N1109" i="4"/>
  <c r="K1109" i="4"/>
  <c r="H1109" i="4"/>
  <c r="G1109" i="4"/>
  <c r="F1109" i="4"/>
  <c r="O1108" i="4"/>
  <c r="N1108" i="4"/>
  <c r="K1108" i="4"/>
  <c r="H1108" i="4"/>
  <c r="G1108" i="4"/>
  <c r="F1108" i="4"/>
  <c r="O1107" i="4"/>
  <c r="N1107" i="4"/>
  <c r="K1107" i="4"/>
  <c r="H1107" i="4"/>
  <c r="G1107" i="4"/>
  <c r="F1107" i="4"/>
  <c r="O1106" i="4"/>
  <c r="N1106" i="4"/>
  <c r="K1106" i="4"/>
  <c r="H1106" i="4"/>
  <c r="G1106" i="4"/>
  <c r="F1106" i="4"/>
  <c r="O1105" i="4"/>
  <c r="N1105" i="4"/>
  <c r="K1105" i="4"/>
  <c r="H1105" i="4"/>
  <c r="G1105" i="4"/>
  <c r="F1105" i="4"/>
  <c r="O1104" i="4"/>
  <c r="N1104" i="4"/>
  <c r="K1104" i="4"/>
  <c r="H1104" i="4"/>
  <c r="G1104" i="4"/>
  <c r="F1104" i="4"/>
  <c r="O1103" i="4"/>
  <c r="N1103" i="4"/>
  <c r="K1103" i="4"/>
  <c r="H1103" i="4"/>
  <c r="G1103" i="4"/>
  <c r="F1103" i="4"/>
  <c r="O1102" i="4"/>
  <c r="N1102" i="4"/>
  <c r="K1102" i="4"/>
  <c r="H1102" i="4"/>
  <c r="G1102" i="4"/>
  <c r="F1102" i="4"/>
  <c r="O1101" i="4"/>
  <c r="N1101" i="4"/>
  <c r="K1101" i="4"/>
  <c r="H1101" i="4"/>
  <c r="G1101" i="4"/>
  <c r="F1101" i="4"/>
  <c r="O1100" i="4"/>
  <c r="N1100" i="4"/>
  <c r="K1100" i="4"/>
  <c r="H1100" i="4"/>
  <c r="G1100" i="4"/>
  <c r="F1100" i="4"/>
  <c r="O1099" i="4"/>
  <c r="N1099" i="4"/>
  <c r="K1099" i="4"/>
  <c r="H1099" i="4"/>
  <c r="G1099" i="4"/>
  <c r="F1099" i="4"/>
  <c r="O1098" i="4"/>
  <c r="N1098" i="4"/>
  <c r="K1098" i="4"/>
  <c r="H1098" i="4"/>
  <c r="G1098" i="4"/>
  <c r="F1098" i="4"/>
  <c r="O1097" i="4"/>
  <c r="N1097" i="4"/>
  <c r="K1097" i="4"/>
  <c r="H1097" i="4"/>
  <c r="G1097" i="4"/>
  <c r="F1097" i="4"/>
  <c r="O1096" i="4"/>
  <c r="N1096" i="4"/>
  <c r="K1096" i="4"/>
  <c r="H1096" i="4"/>
  <c r="G1096" i="4"/>
  <c r="F1096" i="4"/>
  <c r="O1095" i="4"/>
  <c r="N1095" i="4"/>
  <c r="K1095" i="4"/>
  <c r="H1095" i="4"/>
  <c r="G1095" i="4"/>
  <c r="F1095" i="4"/>
  <c r="O1094" i="4"/>
  <c r="N1094" i="4"/>
  <c r="K1094" i="4"/>
  <c r="H1094" i="4"/>
  <c r="G1094" i="4"/>
  <c r="F1094" i="4"/>
  <c r="O1093" i="4"/>
  <c r="N1093" i="4"/>
  <c r="K1093" i="4"/>
  <c r="H1093" i="4"/>
  <c r="G1093" i="4"/>
  <c r="F1093" i="4"/>
  <c r="O1092" i="4"/>
  <c r="N1092" i="4"/>
  <c r="K1092" i="4"/>
  <c r="H1092" i="4"/>
  <c r="G1092" i="4"/>
  <c r="F1092" i="4"/>
  <c r="O1091" i="4"/>
  <c r="N1091" i="4"/>
  <c r="K1091" i="4"/>
  <c r="H1091" i="4"/>
  <c r="G1091" i="4"/>
  <c r="F1091" i="4"/>
  <c r="O1090" i="4"/>
  <c r="N1090" i="4"/>
  <c r="K1090" i="4"/>
  <c r="H1090" i="4"/>
  <c r="G1090" i="4"/>
  <c r="F1090" i="4"/>
  <c r="O1089" i="4"/>
  <c r="N1089" i="4"/>
  <c r="K1089" i="4"/>
  <c r="H1089" i="4"/>
  <c r="G1089" i="4"/>
  <c r="F1089" i="4"/>
  <c r="O1088" i="4"/>
  <c r="N1088" i="4"/>
  <c r="K1088" i="4"/>
  <c r="H1088" i="4"/>
  <c r="G1088" i="4"/>
  <c r="F1088" i="4"/>
  <c r="O1087" i="4"/>
  <c r="N1087" i="4"/>
  <c r="K1087" i="4"/>
  <c r="H1087" i="4"/>
  <c r="G1087" i="4"/>
  <c r="F1087" i="4"/>
  <c r="O1086" i="4"/>
  <c r="N1086" i="4"/>
  <c r="K1086" i="4"/>
  <c r="H1086" i="4"/>
  <c r="G1086" i="4"/>
  <c r="F1086" i="4"/>
  <c r="O1085" i="4"/>
  <c r="N1085" i="4"/>
  <c r="K1085" i="4"/>
  <c r="H1085" i="4"/>
  <c r="G1085" i="4"/>
  <c r="F1085" i="4"/>
  <c r="O1084" i="4"/>
  <c r="N1084" i="4"/>
  <c r="K1084" i="4"/>
  <c r="H1084" i="4"/>
  <c r="G1084" i="4"/>
  <c r="F1084" i="4"/>
  <c r="O1083" i="4"/>
  <c r="N1083" i="4"/>
  <c r="K1083" i="4"/>
  <c r="H1083" i="4"/>
  <c r="G1083" i="4"/>
  <c r="F1083" i="4"/>
  <c r="O1082" i="4"/>
  <c r="N1082" i="4"/>
  <c r="K1082" i="4"/>
  <c r="H1082" i="4"/>
  <c r="G1082" i="4"/>
  <c r="F1082" i="4"/>
  <c r="O1081" i="4"/>
  <c r="N1081" i="4"/>
  <c r="K1081" i="4"/>
  <c r="H1081" i="4"/>
  <c r="G1081" i="4"/>
  <c r="F1081" i="4"/>
  <c r="O1080" i="4"/>
  <c r="N1080" i="4"/>
  <c r="K1080" i="4"/>
  <c r="H1080" i="4"/>
  <c r="G1080" i="4"/>
  <c r="F1080" i="4"/>
  <c r="O1079" i="4"/>
  <c r="N1079" i="4"/>
  <c r="K1079" i="4"/>
  <c r="H1079" i="4"/>
  <c r="G1079" i="4"/>
  <c r="F1079" i="4"/>
  <c r="O1078" i="4"/>
  <c r="N1078" i="4"/>
  <c r="K1078" i="4"/>
  <c r="H1078" i="4"/>
  <c r="G1078" i="4"/>
  <c r="F1078" i="4"/>
  <c r="O1077" i="4"/>
  <c r="N1077" i="4"/>
  <c r="K1077" i="4"/>
  <c r="H1077" i="4"/>
  <c r="G1077" i="4"/>
  <c r="F1077" i="4"/>
  <c r="O1076" i="4"/>
  <c r="N1076" i="4"/>
  <c r="K1076" i="4"/>
  <c r="H1076" i="4"/>
  <c r="G1076" i="4"/>
  <c r="F1076" i="4"/>
  <c r="O1075" i="4"/>
  <c r="N1075" i="4"/>
  <c r="K1075" i="4"/>
  <c r="H1075" i="4"/>
  <c r="G1075" i="4"/>
  <c r="F1075" i="4"/>
  <c r="O1074" i="4"/>
  <c r="N1074" i="4"/>
  <c r="K1074" i="4"/>
  <c r="H1074" i="4"/>
  <c r="G1074" i="4"/>
  <c r="F1074" i="4"/>
  <c r="O1073" i="4"/>
  <c r="N1073" i="4"/>
  <c r="K1073" i="4"/>
  <c r="H1073" i="4"/>
  <c r="G1073" i="4"/>
  <c r="F1073" i="4"/>
  <c r="O1072" i="4"/>
  <c r="N1072" i="4"/>
  <c r="K1072" i="4"/>
  <c r="H1072" i="4"/>
  <c r="G1072" i="4"/>
  <c r="F1072" i="4"/>
  <c r="O1071" i="4"/>
  <c r="N1071" i="4"/>
  <c r="K1071" i="4"/>
  <c r="H1071" i="4"/>
  <c r="G1071" i="4"/>
  <c r="F1071" i="4"/>
  <c r="O1070" i="4"/>
  <c r="N1070" i="4"/>
  <c r="K1070" i="4"/>
  <c r="H1070" i="4"/>
  <c r="G1070" i="4"/>
  <c r="F1070" i="4"/>
  <c r="O1069" i="4"/>
  <c r="N1069" i="4"/>
  <c r="K1069" i="4"/>
  <c r="H1069" i="4"/>
  <c r="G1069" i="4"/>
  <c r="F1069" i="4"/>
  <c r="O1068" i="4"/>
  <c r="N1068" i="4"/>
  <c r="K1068" i="4"/>
  <c r="H1068" i="4"/>
  <c r="G1068" i="4"/>
  <c r="F1068" i="4"/>
  <c r="O1067" i="4"/>
  <c r="N1067" i="4"/>
  <c r="K1067" i="4"/>
  <c r="H1067" i="4"/>
  <c r="G1067" i="4"/>
  <c r="F1067" i="4"/>
  <c r="O1066" i="4"/>
  <c r="N1066" i="4"/>
  <c r="K1066" i="4"/>
  <c r="H1066" i="4"/>
  <c r="G1066" i="4"/>
  <c r="F1066" i="4"/>
  <c r="O1065" i="4"/>
  <c r="N1065" i="4"/>
  <c r="K1065" i="4"/>
  <c r="H1065" i="4"/>
  <c r="G1065" i="4"/>
  <c r="F1065" i="4"/>
  <c r="O1064" i="4"/>
  <c r="N1064" i="4"/>
  <c r="K1064" i="4"/>
  <c r="H1064" i="4"/>
  <c r="G1064" i="4"/>
  <c r="F1064" i="4"/>
  <c r="O1063" i="4"/>
  <c r="N1063" i="4"/>
  <c r="K1063" i="4"/>
  <c r="H1063" i="4"/>
  <c r="G1063" i="4"/>
  <c r="F1063" i="4"/>
  <c r="O1062" i="4"/>
  <c r="N1062" i="4"/>
  <c r="K1062" i="4"/>
  <c r="H1062" i="4"/>
  <c r="G1062" i="4"/>
  <c r="F1062" i="4"/>
  <c r="O1061" i="4"/>
  <c r="N1061" i="4"/>
  <c r="K1061" i="4"/>
  <c r="H1061" i="4"/>
  <c r="G1061" i="4"/>
  <c r="F1061" i="4"/>
  <c r="O1060" i="4"/>
  <c r="N1060" i="4"/>
  <c r="K1060" i="4"/>
  <c r="H1060" i="4"/>
  <c r="G1060" i="4"/>
  <c r="F1060" i="4"/>
  <c r="O1059" i="4"/>
  <c r="N1059" i="4"/>
  <c r="K1059" i="4"/>
  <c r="H1059" i="4"/>
  <c r="G1059" i="4"/>
  <c r="F1059" i="4"/>
  <c r="O1058" i="4"/>
  <c r="N1058" i="4"/>
  <c r="K1058" i="4"/>
  <c r="H1058" i="4"/>
  <c r="G1058" i="4"/>
  <c r="F1058" i="4"/>
  <c r="O1057" i="4"/>
  <c r="N1057" i="4"/>
  <c r="K1057" i="4"/>
  <c r="H1057" i="4"/>
  <c r="G1057" i="4"/>
  <c r="F1057" i="4"/>
  <c r="O1056" i="4"/>
  <c r="N1056" i="4"/>
  <c r="K1056" i="4"/>
  <c r="H1056" i="4"/>
  <c r="G1056" i="4"/>
  <c r="F1056" i="4"/>
  <c r="O1055" i="4"/>
  <c r="N1055" i="4"/>
  <c r="K1055" i="4"/>
  <c r="H1055" i="4"/>
  <c r="G1055" i="4"/>
  <c r="F1055" i="4"/>
  <c r="O1054" i="4"/>
  <c r="N1054" i="4"/>
  <c r="K1054" i="4"/>
  <c r="H1054" i="4"/>
  <c r="G1054" i="4"/>
  <c r="F1054" i="4"/>
  <c r="O1053" i="4"/>
  <c r="N1053" i="4"/>
  <c r="K1053" i="4"/>
  <c r="H1053" i="4"/>
  <c r="G1053" i="4"/>
  <c r="F1053" i="4"/>
  <c r="O1052" i="4"/>
  <c r="N1052" i="4"/>
  <c r="K1052" i="4"/>
  <c r="H1052" i="4"/>
  <c r="G1052" i="4"/>
  <c r="F1052" i="4"/>
  <c r="O1051" i="4"/>
  <c r="N1051" i="4"/>
  <c r="K1051" i="4"/>
  <c r="H1051" i="4"/>
  <c r="G1051" i="4"/>
  <c r="F1051" i="4"/>
  <c r="O1050" i="4"/>
  <c r="N1050" i="4"/>
  <c r="K1050" i="4"/>
  <c r="H1050" i="4"/>
  <c r="G1050" i="4"/>
  <c r="F1050" i="4"/>
  <c r="O1049" i="4"/>
  <c r="N1049" i="4"/>
  <c r="K1049" i="4"/>
  <c r="H1049" i="4"/>
  <c r="G1049" i="4"/>
  <c r="F1049" i="4"/>
  <c r="O1048" i="4"/>
  <c r="N1048" i="4"/>
  <c r="K1048" i="4"/>
  <c r="H1048" i="4"/>
  <c r="G1048" i="4"/>
  <c r="F1048" i="4"/>
  <c r="O1047" i="4"/>
  <c r="N1047" i="4"/>
  <c r="K1047" i="4"/>
  <c r="H1047" i="4"/>
  <c r="G1047" i="4"/>
  <c r="F1047" i="4"/>
  <c r="O1046" i="4"/>
  <c r="N1046" i="4"/>
  <c r="K1046" i="4"/>
  <c r="H1046" i="4"/>
  <c r="G1046" i="4"/>
  <c r="F1046" i="4"/>
  <c r="O1045" i="4"/>
  <c r="N1045" i="4"/>
  <c r="K1045" i="4"/>
  <c r="H1045" i="4"/>
  <c r="G1045" i="4"/>
  <c r="F1045" i="4"/>
  <c r="O1044" i="4"/>
  <c r="N1044" i="4"/>
  <c r="K1044" i="4"/>
  <c r="H1044" i="4"/>
  <c r="G1044" i="4"/>
  <c r="F1044" i="4"/>
  <c r="O1043" i="4"/>
  <c r="N1043" i="4"/>
  <c r="K1043" i="4"/>
  <c r="H1043" i="4"/>
  <c r="G1043" i="4"/>
  <c r="F1043" i="4"/>
  <c r="O1042" i="4"/>
  <c r="N1042" i="4"/>
  <c r="K1042" i="4"/>
  <c r="H1042" i="4"/>
  <c r="G1042" i="4"/>
  <c r="F1042" i="4"/>
  <c r="O1041" i="4"/>
  <c r="N1041" i="4"/>
  <c r="K1041" i="4"/>
  <c r="H1041" i="4"/>
  <c r="G1041" i="4"/>
  <c r="F1041" i="4"/>
  <c r="O1040" i="4"/>
  <c r="N1040" i="4"/>
  <c r="K1040" i="4"/>
  <c r="H1040" i="4"/>
  <c r="G1040" i="4"/>
  <c r="F1040" i="4"/>
  <c r="O1039" i="4"/>
  <c r="N1039" i="4"/>
  <c r="K1039" i="4"/>
  <c r="H1039" i="4"/>
  <c r="G1039" i="4"/>
  <c r="F1039" i="4"/>
  <c r="O1038" i="4"/>
  <c r="N1038" i="4"/>
  <c r="K1038" i="4"/>
  <c r="H1038" i="4"/>
  <c r="G1038" i="4"/>
  <c r="F1038" i="4"/>
  <c r="O1037" i="4"/>
  <c r="N1037" i="4"/>
  <c r="K1037" i="4"/>
  <c r="H1037" i="4"/>
  <c r="G1037" i="4"/>
  <c r="F1037" i="4"/>
  <c r="O1036" i="4"/>
  <c r="N1036" i="4"/>
  <c r="K1036" i="4"/>
  <c r="H1036" i="4"/>
  <c r="G1036" i="4"/>
  <c r="F1036" i="4"/>
  <c r="O1035" i="4"/>
  <c r="N1035" i="4"/>
  <c r="K1035" i="4"/>
  <c r="H1035" i="4"/>
  <c r="G1035" i="4"/>
  <c r="F1035" i="4"/>
  <c r="O1034" i="4"/>
  <c r="N1034" i="4"/>
  <c r="K1034" i="4"/>
  <c r="H1034" i="4"/>
  <c r="G1034" i="4"/>
  <c r="F1034" i="4"/>
  <c r="O1033" i="4"/>
  <c r="N1033" i="4"/>
  <c r="K1033" i="4"/>
  <c r="H1033" i="4"/>
  <c r="G1033" i="4"/>
  <c r="F1033" i="4"/>
  <c r="O1032" i="4"/>
  <c r="N1032" i="4"/>
  <c r="K1032" i="4"/>
  <c r="H1032" i="4"/>
  <c r="G1032" i="4"/>
  <c r="F1032" i="4"/>
  <c r="O1031" i="4"/>
  <c r="N1031" i="4"/>
  <c r="K1031" i="4"/>
  <c r="H1031" i="4"/>
  <c r="G1031" i="4"/>
  <c r="F1031" i="4"/>
  <c r="O1030" i="4"/>
  <c r="N1030" i="4"/>
  <c r="K1030" i="4"/>
  <c r="H1030" i="4"/>
  <c r="G1030" i="4"/>
  <c r="F1030" i="4"/>
  <c r="O1029" i="4"/>
  <c r="N1029" i="4"/>
  <c r="K1029" i="4"/>
  <c r="H1029" i="4"/>
  <c r="G1029" i="4"/>
  <c r="F1029" i="4"/>
  <c r="O1028" i="4"/>
  <c r="N1028" i="4"/>
  <c r="K1028" i="4"/>
  <c r="H1028" i="4"/>
  <c r="G1028" i="4"/>
  <c r="F1028" i="4"/>
  <c r="O1027" i="4"/>
  <c r="N1027" i="4"/>
  <c r="K1027" i="4"/>
  <c r="H1027" i="4"/>
  <c r="G1027" i="4"/>
  <c r="F1027" i="4"/>
  <c r="O1026" i="4"/>
  <c r="N1026" i="4"/>
  <c r="K1026" i="4"/>
  <c r="H1026" i="4"/>
  <c r="G1026" i="4"/>
  <c r="F1026" i="4"/>
  <c r="O1025" i="4"/>
  <c r="N1025" i="4"/>
  <c r="K1025" i="4"/>
  <c r="H1025" i="4"/>
  <c r="G1025" i="4"/>
  <c r="F1025" i="4"/>
  <c r="O1024" i="4"/>
  <c r="N1024" i="4"/>
  <c r="K1024" i="4"/>
  <c r="H1024" i="4"/>
  <c r="G1024" i="4"/>
  <c r="F1024" i="4"/>
  <c r="O1023" i="4"/>
  <c r="N1023" i="4"/>
  <c r="K1023" i="4"/>
  <c r="H1023" i="4"/>
  <c r="G1023" i="4"/>
  <c r="F1023" i="4"/>
  <c r="O1022" i="4"/>
  <c r="N1022" i="4"/>
  <c r="K1022" i="4"/>
  <c r="H1022" i="4"/>
  <c r="G1022" i="4"/>
  <c r="F1022" i="4"/>
  <c r="O1021" i="4"/>
  <c r="N1021" i="4"/>
  <c r="K1021" i="4"/>
  <c r="H1021" i="4"/>
  <c r="G1021" i="4"/>
  <c r="F1021" i="4"/>
  <c r="O1020" i="4"/>
  <c r="N1020" i="4"/>
  <c r="K1020" i="4"/>
  <c r="H1020" i="4"/>
  <c r="G1020" i="4"/>
  <c r="F1020" i="4"/>
  <c r="O1019" i="4"/>
  <c r="N1019" i="4"/>
  <c r="K1019" i="4"/>
  <c r="H1019" i="4"/>
  <c r="G1019" i="4"/>
  <c r="F1019" i="4"/>
  <c r="O1018" i="4"/>
  <c r="N1018" i="4"/>
  <c r="K1018" i="4"/>
  <c r="H1018" i="4"/>
  <c r="G1018" i="4"/>
  <c r="F1018" i="4"/>
  <c r="O1017" i="4"/>
  <c r="N1017" i="4"/>
  <c r="K1017" i="4"/>
  <c r="H1017" i="4"/>
  <c r="G1017" i="4"/>
  <c r="F1017" i="4"/>
  <c r="O1016" i="4"/>
  <c r="N1016" i="4"/>
  <c r="K1016" i="4"/>
  <c r="H1016" i="4"/>
  <c r="G1016" i="4"/>
  <c r="F1016" i="4"/>
  <c r="O1015" i="4"/>
  <c r="N1015" i="4"/>
  <c r="K1015" i="4"/>
  <c r="H1015" i="4"/>
  <c r="G1015" i="4"/>
  <c r="F1015" i="4"/>
  <c r="O1014" i="4"/>
  <c r="N1014" i="4"/>
  <c r="K1014" i="4"/>
  <c r="H1014" i="4"/>
  <c r="G1014" i="4"/>
  <c r="F1014" i="4"/>
  <c r="O1013" i="4"/>
  <c r="N1013" i="4"/>
  <c r="K1013" i="4"/>
  <c r="H1013" i="4"/>
  <c r="G1013" i="4"/>
  <c r="F1013" i="4"/>
  <c r="O1012" i="4"/>
  <c r="N1012" i="4"/>
  <c r="K1012" i="4"/>
  <c r="H1012" i="4"/>
  <c r="G1012" i="4"/>
  <c r="F1012" i="4"/>
  <c r="O1011" i="4"/>
  <c r="N1011" i="4"/>
  <c r="K1011" i="4"/>
  <c r="H1011" i="4"/>
  <c r="G1011" i="4"/>
  <c r="F1011" i="4"/>
  <c r="O1010" i="4"/>
  <c r="N1010" i="4"/>
  <c r="K1010" i="4"/>
  <c r="H1010" i="4"/>
  <c r="G1010" i="4"/>
  <c r="F1010" i="4"/>
  <c r="O1009" i="4"/>
  <c r="N1009" i="4"/>
  <c r="K1009" i="4"/>
  <c r="H1009" i="4"/>
  <c r="G1009" i="4"/>
  <c r="F1009" i="4"/>
  <c r="O1008" i="4"/>
  <c r="N1008" i="4"/>
  <c r="K1008" i="4"/>
  <c r="H1008" i="4"/>
  <c r="G1008" i="4"/>
  <c r="F1008" i="4"/>
  <c r="O1007" i="4"/>
  <c r="N1007" i="4"/>
  <c r="K1007" i="4"/>
  <c r="H1007" i="4"/>
  <c r="G1007" i="4"/>
  <c r="F1007" i="4"/>
  <c r="O1006" i="4"/>
  <c r="N1006" i="4"/>
  <c r="K1006" i="4"/>
  <c r="H1006" i="4"/>
  <c r="G1006" i="4"/>
  <c r="F1006" i="4"/>
  <c r="O1005" i="4"/>
  <c r="N1005" i="4"/>
  <c r="K1005" i="4"/>
  <c r="H1005" i="4"/>
  <c r="G1005" i="4"/>
  <c r="F1005" i="4"/>
  <c r="O1004" i="4"/>
  <c r="N1004" i="4"/>
  <c r="K1004" i="4"/>
  <c r="H1004" i="4"/>
  <c r="G1004" i="4"/>
  <c r="F1004" i="4"/>
  <c r="O1003" i="4"/>
  <c r="N1003" i="4"/>
  <c r="K1003" i="4"/>
  <c r="H1003" i="4"/>
  <c r="G1003" i="4"/>
  <c r="F1003" i="4"/>
  <c r="O1002" i="4"/>
  <c r="N1002" i="4"/>
  <c r="K1002" i="4"/>
  <c r="H1002" i="4"/>
  <c r="G1002" i="4"/>
  <c r="F1002" i="4"/>
  <c r="O1001" i="4"/>
  <c r="N1001" i="4"/>
  <c r="K1001" i="4"/>
  <c r="H1001" i="4"/>
  <c r="G1001" i="4"/>
  <c r="F1001" i="4"/>
  <c r="O1000" i="4"/>
  <c r="N1000" i="4"/>
  <c r="K1000" i="4"/>
  <c r="H1000" i="4"/>
  <c r="G1000" i="4"/>
  <c r="F1000" i="4"/>
  <c r="O999" i="4"/>
  <c r="N999" i="4"/>
  <c r="K999" i="4"/>
  <c r="H999" i="4"/>
  <c r="G999" i="4"/>
  <c r="F999" i="4"/>
  <c r="O998" i="4"/>
  <c r="N998" i="4"/>
  <c r="K998" i="4"/>
  <c r="H998" i="4"/>
  <c r="G998" i="4"/>
  <c r="F998" i="4"/>
  <c r="O997" i="4"/>
  <c r="N997" i="4"/>
  <c r="K997" i="4"/>
  <c r="H997" i="4"/>
  <c r="G997" i="4"/>
  <c r="F997" i="4"/>
  <c r="O996" i="4"/>
  <c r="N996" i="4"/>
  <c r="K996" i="4"/>
  <c r="H996" i="4"/>
  <c r="G996" i="4"/>
  <c r="F996" i="4"/>
  <c r="O995" i="4"/>
  <c r="N995" i="4"/>
  <c r="K995" i="4"/>
  <c r="H995" i="4"/>
  <c r="G995" i="4"/>
  <c r="F995" i="4"/>
  <c r="O994" i="4"/>
  <c r="N994" i="4"/>
  <c r="K994" i="4"/>
  <c r="H994" i="4"/>
  <c r="G994" i="4"/>
  <c r="F994" i="4"/>
  <c r="O993" i="4"/>
  <c r="N993" i="4"/>
  <c r="K993" i="4"/>
  <c r="H993" i="4"/>
  <c r="G993" i="4"/>
  <c r="F993" i="4"/>
  <c r="O992" i="4"/>
  <c r="N992" i="4"/>
  <c r="K992" i="4"/>
  <c r="H992" i="4"/>
  <c r="G992" i="4"/>
  <c r="F992" i="4"/>
  <c r="O991" i="4"/>
  <c r="N991" i="4"/>
  <c r="K991" i="4"/>
  <c r="H991" i="4"/>
  <c r="G991" i="4"/>
  <c r="F991" i="4"/>
  <c r="O990" i="4"/>
  <c r="N990" i="4"/>
  <c r="K990" i="4"/>
  <c r="H990" i="4"/>
  <c r="G990" i="4"/>
  <c r="F990" i="4"/>
  <c r="O989" i="4"/>
  <c r="N989" i="4"/>
  <c r="K989" i="4"/>
  <c r="H989" i="4"/>
  <c r="G989" i="4"/>
  <c r="F989" i="4"/>
  <c r="O988" i="4"/>
  <c r="N988" i="4"/>
  <c r="K988" i="4"/>
  <c r="H988" i="4"/>
  <c r="G988" i="4"/>
  <c r="F988" i="4"/>
  <c r="O987" i="4"/>
  <c r="N987" i="4"/>
  <c r="K987" i="4"/>
  <c r="H987" i="4"/>
  <c r="G987" i="4"/>
  <c r="F987" i="4"/>
  <c r="O986" i="4"/>
  <c r="N986" i="4"/>
  <c r="K986" i="4"/>
  <c r="H986" i="4"/>
  <c r="G986" i="4"/>
  <c r="F986" i="4"/>
  <c r="O985" i="4"/>
  <c r="N985" i="4"/>
  <c r="K985" i="4"/>
  <c r="H985" i="4"/>
  <c r="G985" i="4"/>
  <c r="F985" i="4"/>
  <c r="O984" i="4"/>
  <c r="N984" i="4"/>
  <c r="K984" i="4"/>
  <c r="H984" i="4"/>
  <c r="G984" i="4"/>
  <c r="F984" i="4"/>
  <c r="O983" i="4"/>
  <c r="N983" i="4"/>
  <c r="K983" i="4"/>
  <c r="H983" i="4"/>
  <c r="G983" i="4"/>
  <c r="F983" i="4"/>
  <c r="O982" i="4"/>
  <c r="N982" i="4"/>
  <c r="K982" i="4"/>
  <c r="H982" i="4"/>
  <c r="G982" i="4"/>
  <c r="F982" i="4"/>
  <c r="O981" i="4"/>
  <c r="N981" i="4"/>
  <c r="K981" i="4"/>
  <c r="H981" i="4"/>
  <c r="G981" i="4"/>
  <c r="F981" i="4"/>
  <c r="O980" i="4"/>
  <c r="N980" i="4"/>
  <c r="K980" i="4"/>
  <c r="H980" i="4"/>
  <c r="G980" i="4"/>
  <c r="F980" i="4"/>
  <c r="O979" i="4"/>
  <c r="N979" i="4"/>
  <c r="K979" i="4"/>
  <c r="H979" i="4"/>
  <c r="G979" i="4"/>
  <c r="F979" i="4"/>
  <c r="O978" i="4"/>
  <c r="N978" i="4"/>
  <c r="K978" i="4"/>
  <c r="H978" i="4"/>
  <c r="G978" i="4"/>
  <c r="F978" i="4"/>
  <c r="O977" i="4"/>
  <c r="N977" i="4"/>
  <c r="K977" i="4"/>
  <c r="H977" i="4"/>
  <c r="G977" i="4"/>
  <c r="F977" i="4"/>
  <c r="O976" i="4"/>
  <c r="N976" i="4"/>
  <c r="K976" i="4"/>
  <c r="H976" i="4"/>
  <c r="G976" i="4"/>
  <c r="F976" i="4"/>
  <c r="O975" i="4"/>
  <c r="N975" i="4"/>
  <c r="K975" i="4"/>
  <c r="H975" i="4"/>
  <c r="G975" i="4"/>
  <c r="F975" i="4"/>
  <c r="O974" i="4"/>
  <c r="N974" i="4"/>
  <c r="K974" i="4"/>
  <c r="H974" i="4"/>
  <c r="G974" i="4"/>
  <c r="F974" i="4"/>
  <c r="O973" i="4"/>
  <c r="N973" i="4"/>
  <c r="K973" i="4"/>
  <c r="H973" i="4"/>
  <c r="G973" i="4"/>
  <c r="F973" i="4"/>
  <c r="O972" i="4"/>
  <c r="N972" i="4"/>
  <c r="K972" i="4"/>
  <c r="H972" i="4"/>
  <c r="G972" i="4"/>
  <c r="F972" i="4"/>
  <c r="O971" i="4"/>
  <c r="N971" i="4"/>
  <c r="K971" i="4"/>
  <c r="H971" i="4"/>
  <c r="G971" i="4"/>
  <c r="F971" i="4"/>
  <c r="O970" i="4"/>
  <c r="N970" i="4"/>
  <c r="K970" i="4"/>
  <c r="H970" i="4"/>
  <c r="G970" i="4"/>
  <c r="F970" i="4"/>
  <c r="O969" i="4"/>
  <c r="N969" i="4"/>
  <c r="K969" i="4"/>
  <c r="H969" i="4"/>
  <c r="G969" i="4"/>
  <c r="F969" i="4"/>
  <c r="O968" i="4"/>
  <c r="N968" i="4"/>
  <c r="K968" i="4"/>
  <c r="H968" i="4"/>
  <c r="G968" i="4"/>
  <c r="F968" i="4"/>
  <c r="O967" i="4"/>
  <c r="N967" i="4"/>
  <c r="K967" i="4"/>
  <c r="H967" i="4"/>
  <c r="G967" i="4"/>
  <c r="F967" i="4"/>
  <c r="O966" i="4"/>
  <c r="N966" i="4"/>
  <c r="K966" i="4"/>
  <c r="H966" i="4"/>
  <c r="G966" i="4"/>
  <c r="F966" i="4"/>
  <c r="O965" i="4"/>
  <c r="N965" i="4"/>
  <c r="K965" i="4"/>
  <c r="H965" i="4"/>
  <c r="G965" i="4"/>
  <c r="F965" i="4"/>
  <c r="O964" i="4"/>
  <c r="N964" i="4"/>
  <c r="K964" i="4"/>
  <c r="H964" i="4"/>
  <c r="G964" i="4"/>
  <c r="F964" i="4"/>
  <c r="O963" i="4"/>
  <c r="N963" i="4"/>
  <c r="K963" i="4"/>
  <c r="H963" i="4"/>
  <c r="G963" i="4"/>
  <c r="F963" i="4"/>
  <c r="O962" i="4"/>
  <c r="N962" i="4"/>
  <c r="K962" i="4"/>
  <c r="H962" i="4"/>
  <c r="G962" i="4"/>
  <c r="F962" i="4"/>
  <c r="O961" i="4"/>
  <c r="N961" i="4"/>
  <c r="K961" i="4"/>
  <c r="H961" i="4"/>
  <c r="G961" i="4"/>
  <c r="F961" i="4"/>
  <c r="O960" i="4"/>
  <c r="N960" i="4"/>
  <c r="K960" i="4"/>
  <c r="H960" i="4"/>
  <c r="G960" i="4"/>
  <c r="F960" i="4"/>
  <c r="O959" i="4"/>
  <c r="N959" i="4"/>
  <c r="K959" i="4"/>
  <c r="H959" i="4"/>
  <c r="G959" i="4"/>
  <c r="F959" i="4"/>
  <c r="O958" i="4"/>
  <c r="N958" i="4"/>
  <c r="K958" i="4"/>
  <c r="H958" i="4"/>
  <c r="G958" i="4"/>
  <c r="F958" i="4"/>
  <c r="O957" i="4"/>
  <c r="N957" i="4"/>
  <c r="K957" i="4"/>
  <c r="H957" i="4"/>
  <c r="G957" i="4"/>
  <c r="F957" i="4"/>
  <c r="O956" i="4"/>
  <c r="N956" i="4"/>
  <c r="K956" i="4"/>
  <c r="H956" i="4"/>
  <c r="G956" i="4"/>
  <c r="F956" i="4"/>
  <c r="O955" i="4"/>
  <c r="N955" i="4"/>
  <c r="K955" i="4"/>
  <c r="H955" i="4"/>
  <c r="G955" i="4"/>
  <c r="F955" i="4"/>
  <c r="O954" i="4"/>
  <c r="N954" i="4"/>
  <c r="K954" i="4"/>
  <c r="H954" i="4"/>
  <c r="G954" i="4"/>
  <c r="F954" i="4"/>
  <c r="O953" i="4"/>
  <c r="N953" i="4"/>
  <c r="K953" i="4"/>
  <c r="H953" i="4"/>
  <c r="G953" i="4"/>
  <c r="F953" i="4"/>
  <c r="O952" i="4"/>
  <c r="N952" i="4"/>
  <c r="K952" i="4"/>
  <c r="H952" i="4"/>
  <c r="G952" i="4"/>
  <c r="F952" i="4"/>
  <c r="O951" i="4"/>
  <c r="N951" i="4"/>
  <c r="K951" i="4"/>
  <c r="H951" i="4"/>
  <c r="G951" i="4"/>
  <c r="F951" i="4"/>
  <c r="O950" i="4"/>
  <c r="N950" i="4"/>
  <c r="K950" i="4"/>
  <c r="H950" i="4"/>
  <c r="G950" i="4"/>
  <c r="F950" i="4"/>
  <c r="O949" i="4"/>
  <c r="N949" i="4"/>
  <c r="K949" i="4"/>
  <c r="H949" i="4"/>
  <c r="G949" i="4"/>
  <c r="F949" i="4"/>
  <c r="O948" i="4"/>
  <c r="N948" i="4"/>
  <c r="K948" i="4"/>
  <c r="H948" i="4"/>
  <c r="G948" i="4"/>
  <c r="F948" i="4"/>
  <c r="O947" i="4"/>
  <c r="N947" i="4"/>
  <c r="K947" i="4"/>
  <c r="H947" i="4"/>
  <c r="G947" i="4"/>
  <c r="F947" i="4"/>
  <c r="O946" i="4"/>
  <c r="N946" i="4"/>
  <c r="K946" i="4"/>
  <c r="H946" i="4"/>
  <c r="G946" i="4"/>
  <c r="F946" i="4"/>
  <c r="O945" i="4"/>
  <c r="N945" i="4"/>
  <c r="K945" i="4"/>
  <c r="H945" i="4"/>
  <c r="G945" i="4"/>
  <c r="F945" i="4"/>
  <c r="O944" i="4"/>
  <c r="N944" i="4"/>
  <c r="K944" i="4"/>
  <c r="H944" i="4"/>
  <c r="G944" i="4"/>
  <c r="F944" i="4"/>
  <c r="O943" i="4"/>
  <c r="N943" i="4"/>
  <c r="K943" i="4"/>
  <c r="H943" i="4"/>
  <c r="G943" i="4"/>
  <c r="F943" i="4"/>
  <c r="O942" i="4"/>
  <c r="N942" i="4"/>
  <c r="K942" i="4"/>
  <c r="H942" i="4"/>
  <c r="G942" i="4"/>
  <c r="F942" i="4"/>
  <c r="O941" i="4"/>
  <c r="N941" i="4"/>
  <c r="K941" i="4"/>
  <c r="H941" i="4"/>
  <c r="G941" i="4"/>
  <c r="F941" i="4"/>
  <c r="O940" i="4"/>
  <c r="N940" i="4"/>
  <c r="K940" i="4"/>
  <c r="H940" i="4"/>
  <c r="G940" i="4"/>
  <c r="F940" i="4"/>
  <c r="O939" i="4"/>
  <c r="N939" i="4"/>
  <c r="K939" i="4"/>
  <c r="H939" i="4"/>
  <c r="G939" i="4"/>
  <c r="F939" i="4"/>
  <c r="O938" i="4"/>
  <c r="N938" i="4"/>
  <c r="K938" i="4"/>
  <c r="H938" i="4"/>
  <c r="G938" i="4"/>
  <c r="F938" i="4"/>
  <c r="O937" i="4"/>
  <c r="N937" i="4"/>
  <c r="K937" i="4"/>
  <c r="H937" i="4"/>
  <c r="G937" i="4"/>
  <c r="F937" i="4"/>
  <c r="O936" i="4"/>
  <c r="N936" i="4"/>
  <c r="K936" i="4"/>
  <c r="H936" i="4"/>
  <c r="G936" i="4"/>
  <c r="F936" i="4"/>
  <c r="O935" i="4"/>
  <c r="N935" i="4"/>
  <c r="K935" i="4"/>
  <c r="H935" i="4"/>
  <c r="G935" i="4"/>
  <c r="F935" i="4"/>
  <c r="O934" i="4"/>
  <c r="N934" i="4"/>
  <c r="K934" i="4"/>
  <c r="H934" i="4"/>
  <c r="G934" i="4"/>
  <c r="F934" i="4"/>
  <c r="O933" i="4"/>
  <c r="N933" i="4"/>
  <c r="K933" i="4"/>
  <c r="H933" i="4"/>
  <c r="G933" i="4"/>
  <c r="F933" i="4"/>
  <c r="O932" i="4"/>
  <c r="N932" i="4"/>
  <c r="K932" i="4"/>
  <c r="H932" i="4"/>
  <c r="G932" i="4"/>
  <c r="F932" i="4"/>
  <c r="O931" i="4"/>
  <c r="N931" i="4"/>
  <c r="K931" i="4"/>
  <c r="H931" i="4"/>
  <c r="G931" i="4"/>
  <c r="F931" i="4"/>
  <c r="O930" i="4"/>
  <c r="N930" i="4"/>
  <c r="K930" i="4"/>
  <c r="H930" i="4"/>
  <c r="G930" i="4"/>
  <c r="F930" i="4"/>
  <c r="O929" i="4"/>
  <c r="N929" i="4"/>
  <c r="K929" i="4"/>
  <c r="H929" i="4"/>
  <c r="G929" i="4"/>
  <c r="F929" i="4"/>
  <c r="O928" i="4"/>
  <c r="N928" i="4"/>
  <c r="K928" i="4"/>
  <c r="H928" i="4"/>
  <c r="G928" i="4"/>
  <c r="F928" i="4"/>
  <c r="O927" i="4"/>
  <c r="N927" i="4"/>
  <c r="K927" i="4"/>
  <c r="H927" i="4"/>
  <c r="G927" i="4"/>
  <c r="F927" i="4"/>
  <c r="O926" i="4"/>
  <c r="N926" i="4"/>
  <c r="K926" i="4"/>
  <c r="H926" i="4"/>
  <c r="G926" i="4"/>
  <c r="F926" i="4"/>
  <c r="O925" i="4"/>
  <c r="N925" i="4"/>
  <c r="K925" i="4"/>
  <c r="H925" i="4"/>
  <c r="G925" i="4"/>
  <c r="F925" i="4"/>
  <c r="O924" i="4"/>
  <c r="N924" i="4"/>
  <c r="K924" i="4"/>
  <c r="H924" i="4"/>
  <c r="G924" i="4"/>
  <c r="F924" i="4"/>
  <c r="O923" i="4"/>
  <c r="N923" i="4"/>
  <c r="K923" i="4"/>
  <c r="H923" i="4"/>
  <c r="G923" i="4"/>
  <c r="F923" i="4"/>
  <c r="O922" i="4"/>
  <c r="N922" i="4"/>
  <c r="K922" i="4"/>
  <c r="H922" i="4"/>
  <c r="G922" i="4"/>
  <c r="F922" i="4"/>
  <c r="O921" i="4"/>
  <c r="N921" i="4"/>
  <c r="K921" i="4"/>
  <c r="H921" i="4"/>
  <c r="G921" i="4"/>
  <c r="F921" i="4"/>
  <c r="O920" i="4"/>
  <c r="N920" i="4"/>
  <c r="K920" i="4"/>
  <c r="H920" i="4"/>
  <c r="G920" i="4"/>
  <c r="F920" i="4"/>
  <c r="O919" i="4"/>
  <c r="N919" i="4"/>
  <c r="K919" i="4"/>
  <c r="H919" i="4"/>
  <c r="G919" i="4"/>
  <c r="F919" i="4"/>
  <c r="O918" i="4"/>
  <c r="N918" i="4"/>
  <c r="K918" i="4"/>
  <c r="H918" i="4"/>
  <c r="G918" i="4"/>
  <c r="F918" i="4"/>
  <c r="O917" i="4"/>
  <c r="N917" i="4"/>
  <c r="K917" i="4"/>
  <c r="H917" i="4"/>
  <c r="G917" i="4"/>
  <c r="F917" i="4"/>
  <c r="O916" i="4"/>
  <c r="N916" i="4"/>
  <c r="K916" i="4"/>
  <c r="H916" i="4"/>
  <c r="G916" i="4"/>
  <c r="F916" i="4"/>
  <c r="O915" i="4"/>
  <c r="N915" i="4"/>
  <c r="K915" i="4"/>
  <c r="H915" i="4"/>
  <c r="G915" i="4"/>
  <c r="F915" i="4"/>
  <c r="O914" i="4"/>
  <c r="N914" i="4"/>
  <c r="K914" i="4"/>
  <c r="H914" i="4"/>
  <c r="G914" i="4"/>
  <c r="F914" i="4"/>
  <c r="O913" i="4"/>
  <c r="N913" i="4"/>
  <c r="K913" i="4"/>
  <c r="H913" i="4"/>
  <c r="G913" i="4"/>
  <c r="F913" i="4"/>
  <c r="O912" i="4"/>
  <c r="N912" i="4"/>
  <c r="K912" i="4"/>
  <c r="H912" i="4"/>
  <c r="G912" i="4"/>
  <c r="F912" i="4"/>
  <c r="O911" i="4"/>
  <c r="N911" i="4"/>
  <c r="K911" i="4"/>
  <c r="H911" i="4"/>
  <c r="G911" i="4"/>
  <c r="F911" i="4"/>
  <c r="O910" i="4"/>
  <c r="N910" i="4"/>
  <c r="K910" i="4"/>
  <c r="H910" i="4"/>
  <c r="G910" i="4"/>
  <c r="F910" i="4"/>
  <c r="O909" i="4"/>
  <c r="N909" i="4"/>
  <c r="K909" i="4"/>
  <c r="H909" i="4"/>
  <c r="G909" i="4"/>
  <c r="F909" i="4"/>
  <c r="O908" i="4"/>
  <c r="N908" i="4"/>
  <c r="K908" i="4"/>
  <c r="H908" i="4"/>
  <c r="G908" i="4"/>
  <c r="F908" i="4"/>
  <c r="O907" i="4"/>
  <c r="N907" i="4"/>
  <c r="K907" i="4"/>
  <c r="H907" i="4"/>
  <c r="G907" i="4"/>
  <c r="F907" i="4"/>
  <c r="O906" i="4"/>
  <c r="N906" i="4"/>
  <c r="K906" i="4"/>
  <c r="H906" i="4"/>
  <c r="G906" i="4"/>
  <c r="F906" i="4"/>
  <c r="O905" i="4"/>
  <c r="N905" i="4"/>
  <c r="K905" i="4"/>
  <c r="H905" i="4"/>
  <c r="G905" i="4"/>
  <c r="F905" i="4"/>
  <c r="O904" i="4"/>
  <c r="N904" i="4"/>
  <c r="K904" i="4"/>
  <c r="H904" i="4"/>
  <c r="G904" i="4"/>
  <c r="F904" i="4"/>
  <c r="O903" i="4"/>
  <c r="N903" i="4"/>
  <c r="K903" i="4"/>
  <c r="H903" i="4"/>
  <c r="G903" i="4"/>
  <c r="F903" i="4"/>
  <c r="O902" i="4"/>
  <c r="N902" i="4"/>
  <c r="K902" i="4"/>
  <c r="H902" i="4"/>
  <c r="G902" i="4"/>
  <c r="F902" i="4"/>
  <c r="O901" i="4"/>
  <c r="N901" i="4"/>
  <c r="K901" i="4"/>
  <c r="H901" i="4"/>
  <c r="G901" i="4"/>
  <c r="F901" i="4"/>
  <c r="O900" i="4"/>
  <c r="N900" i="4"/>
  <c r="K900" i="4"/>
  <c r="H900" i="4"/>
  <c r="G900" i="4"/>
  <c r="F900" i="4"/>
  <c r="O899" i="4"/>
  <c r="N899" i="4"/>
  <c r="K899" i="4"/>
  <c r="H899" i="4"/>
  <c r="G899" i="4"/>
  <c r="F899" i="4"/>
  <c r="O898" i="4"/>
  <c r="N898" i="4"/>
  <c r="K898" i="4"/>
  <c r="H898" i="4"/>
  <c r="G898" i="4"/>
  <c r="F898" i="4"/>
  <c r="O897" i="4"/>
  <c r="N897" i="4"/>
  <c r="K897" i="4"/>
  <c r="H897" i="4"/>
  <c r="G897" i="4"/>
  <c r="F897" i="4"/>
  <c r="O896" i="4"/>
  <c r="N896" i="4"/>
  <c r="K896" i="4"/>
  <c r="H896" i="4"/>
  <c r="G896" i="4"/>
  <c r="F896" i="4"/>
  <c r="O895" i="4"/>
  <c r="N895" i="4"/>
  <c r="K895" i="4"/>
  <c r="H895" i="4"/>
  <c r="G895" i="4"/>
  <c r="F895" i="4"/>
  <c r="O894" i="4"/>
  <c r="N894" i="4"/>
  <c r="K894" i="4"/>
  <c r="H894" i="4"/>
  <c r="G894" i="4"/>
  <c r="F894" i="4"/>
  <c r="O893" i="4"/>
  <c r="N893" i="4"/>
  <c r="K893" i="4"/>
  <c r="H893" i="4"/>
  <c r="G893" i="4"/>
  <c r="F893" i="4"/>
  <c r="O892" i="4"/>
  <c r="N892" i="4"/>
  <c r="K892" i="4"/>
  <c r="H892" i="4"/>
  <c r="G892" i="4"/>
  <c r="F892" i="4"/>
  <c r="O891" i="4"/>
  <c r="N891" i="4"/>
  <c r="K891" i="4"/>
  <c r="H891" i="4"/>
  <c r="G891" i="4"/>
  <c r="F891" i="4"/>
  <c r="O890" i="4"/>
  <c r="N890" i="4"/>
  <c r="K890" i="4"/>
  <c r="H890" i="4"/>
  <c r="G890" i="4"/>
  <c r="F890" i="4"/>
  <c r="O889" i="4"/>
  <c r="N889" i="4"/>
  <c r="K889" i="4"/>
  <c r="H889" i="4"/>
  <c r="G889" i="4"/>
  <c r="F889" i="4"/>
  <c r="O888" i="4"/>
  <c r="N888" i="4"/>
  <c r="K888" i="4"/>
  <c r="H888" i="4"/>
  <c r="G888" i="4"/>
  <c r="F888" i="4"/>
  <c r="O887" i="4"/>
  <c r="N887" i="4"/>
  <c r="K887" i="4"/>
  <c r="H887" i="4"/>
  <c r="G887" i="4"/>
  <c r="F887" i="4"/>
  <c r="O886" i="4"/>
  <c r="N886" i="4"/>
  <c r="K886" i="4"/>
  <c r="H886" i="4"/>
  <c r="G886" i="4"/>
  <c r="F886" i="4"/>
  <c r="O885" i="4"/>
  <c r="N885" i="4"/>
  <c r="K885" i="4"/>
  <c r="H885" i="4"/>
  <c r="G885" i="4"/>
  <c r="F885" i="4"/>
  <c r="O884" i="4"/>
  <c r="N884" i="4"/>
  <c r="K884" i="4"/>
  <c r="H884" i="4"/>
  <c r="G884" i="4"/>
  <c r="F884" i="4"/>
  <c r="O883" i="4"/>
  <c r="N883" i="4"/>
  <c r="K883" i="4"/>
  <c r="H883" i="4"/>
  <c r="G883" i="4"/>
  <c r="F883" i="4"/>
  <c r="O882" i="4"/>
  <c r="N882" i="4"/>
  <c r="K882" i="4"/>
  <c r="H882" i="4"/>
  <c r="G882" i="4"/>
  <c r="F882" i="4"/>
  <c r="O881" i="4"/>
  <c r="N881" i="4"/>
  <c r="K881" i="4"/>
  <c r="H881" i="4"/>
  <c r="G881" i="4"/>
  <c r="F881" i="4"/>
  <c r="O880" i="4"/>
  <c r="N880" i="4"/>
  <c r="K880" i="4"/>
  <c r="H880" i="4"/>
  <c r="G880" i="4"/>
  <c r="F880" i="4"/>
  <c r="O879" i="4"/>
  <c r="N879" i="4"/>
  <c r="K879" i="4"/>
  <c r="H879" i="4"/>
  <c r="G879" i="4"/>
  <c r="F879" i="4"/>
  <c r="O878" i="4"/>
  <c r="N878" i="4"/>
  <c r="K878" i="4"/>
  <c r="H878" i="4"/>
  <c r="G878" i="4"/>
  <c r="F878" i="4"/>
  <c r="O877" i="4"/>
  <c r="N877" i="4"/>
  <c r="K877" i="4"/>
  <c r="H877" i="4"/>
  <c r="G877" i="4"/>
  <c r="F877" i="4"/>
  <c r="O876" i="4"/>
  <c r="N876" i="4"/>
  <c r="K876" i="4"/>
  <c r="H876" i="4"/>
  <c r="G876" i="4"/>
  <c r="F876" i="4"/>
  <c r="O875" i="4"/>
  <c r="N875" i="4"/>
  <c r="K875" i="4"/>
  <c r="H875" i="4"/>
  <c r="G875" i="4"/>
  <c r="F875" i="4"/>
  <c r="O874" i="4"/>
  <c r="N874" i="4"/>
  <c r="K874" i="4"/>
  <c r="H874" i="4"/>
  <c r="G874" i="4"/>
  <c r="F874" i="4"/>
  <c r="O873" i="4"/>
  <c r="N873" i="4"/>
  <c r="K873" i="4"/>
  <c r="H873" i="4"/>
  <c r="G873" i="4"/>
  <c r="F873" i="4"/>
  <c r="O872" i="4"/>
  <c r="N872" i="4"/>
  <c r="K872" i="4"/>
  <c r="H872" i="4"/>
  <c r="G872" i="4"/>
  <c r="F872" i="4"/>
  <c r="O871" i="4"/>
  <c r="N871" i="4"/>
  <c r="K871" i="4"/>
  <c r="H871" i="4"/>
  <c r="G871" i="4"/>
  <c r="F871" i="4"/>
  <c r="O870" i="4"/>
  <c r="N870" i="4"/>
  <c r="K870" i="4"/>
  <c r="H870" i="4"/>
  <c r="G870" i="4"/>
  <c r="F870" i="4"/>
  <c r="O869" i="4"/>
  <c r="N869" i="4"/>
  <c r="K869" i="4"/>
  <c r="H869" i="4"/>
  <c r="G869" i="4"/>
  <c r="F869" i="4"/>
  <c r="O868" i="4"/>
  <c r="N868" i="4"/>
  <c r="K868" i="4"/>
  <c r="H868" i="4"/>
  <c r="G868" i="4"/>
  <c r="F868" i="4"/>
  <c r="O867" i="4"/>
  <c r="N867" i="4"/>
  <c r="K867" i="4"/>
  <c r="H867" i="4"/>
  <c r="G867" i="4"/>
  <c r="F867" i="4"/>
  <c r="O866" i="4"/>
  <c r="N866" i="4"/>
  <c r="K866" i="4"/>
  <c r="H866" i="4"/>
  <c r="G866" i="4"/>
  <c r="F866" i="4"/>
  <c r="O865" i="4"/>
  <c r="N865" i="4"/>
  <c r="K865" i="4"/>
  <c r="H865" i="4"/>
  <c r="G865" i="4"/>
  <c r="F865" i="4"/>
  <c r="O864" i="4"/>
  <c r="N864" i="4"/>
  <c r="K864" i="4"/>
  <c r="H864" i="4"/>
  <c r="G864" i="4"/>
  <c r="F864" i="4"/>
  <c r="O863" i="4"/>
  <c r="N863" i="4"/>
  <c r="K863" i="4"/>
  <c r="H863" i="4"/>
  <c r="G863" i="4"/>
  <c r="F863" i="4"/>
  <c r="O862" i="4"/>
  <c r="N862" i="4"/>
  <c r="K862" i="4"/>
  <c r="H862" i="4"/>
  <c r="G862" i="4"/>
  <c r="F862" i="4"/>
  <c r="O861" i="4"/>
  <c r="N861" i="4"/>
  <c r="K861" i="4"/>
  <c r="H861" i="4"/>
  <c r="G861" i="4"/>
  <c r="F861" i="4"/>
  <c r="O860" i="4"/>
  <c r="N860" i="4"/>
  <c r="K860" i="4"/>
  <c r="H860" i="4"/>
  <c r="G860" i="4"/>
  <c r="F860" i="4"/>
  <c r="O859" i="4"/>
  <c r="N859" i="4"/>
  <c r="K859" i="4"/>
  <c r="H859" i="4"/>
  <c r="G859" i="4"/>
  <c r="F859" i="4"/>
  <c r="O858" i="4"/>
  <c r="N858" i="4"/>
  <c r="K858" i="4"/>
  <c r="H858" i="4"/>
  <c r="G858" i="4"/>
  <c r="F858" i="4"/>
  <c r="O857" i="4"/>
  <c r="N857" i="4"/>
  <c r="K857" i="4"/>
  <c r="H857" i="4"/>
  <c r="G857" i="4"/>
  <c r="F857" i="4"/>
  <c r="O856" i="4"/>
  <c r="N856" i="4"/>
  <c r="K856" i="4"/>
  <c r="H856" i="4"/>
  <c r="G856" i="4"/>
  <c r="F856" i="4"/>
  <c r="O855" i="4"/>
  <c r="N855" i="4"/>
  <c r="K855" i="4"/>
  <c r="H855" i="4"/>
  <c r="G855" i="4"/>
  <c r="F855" i="4"/>
  <c r="O854" i="4"/>
  <c r="N854" i="4"/>
  <c r="K854" i="4"/>
  <c r="H854" i="4"/>
  <c r="G854" i="4"/>
  <c r="F854" i="4"/>
  <c r="O853" i="4"/>
  <c r="N853" i="4"/>
  <c r="K853" i="4"/>
  <c r="H853" i="4"/>
  <c r="G853" i="4"/>
  <c r="F853" i="4"/>
  <c r="O852" i="4"/>
  <c r="N852" i="4"/>
  <c r="K852" i="4"/>
  <c r="H852" i="4"/>
  <c r="G852" i="4"/>
  <c r="F852" i="4"/>
  <c r="O851" i="4"/>
  <c r="N851" i="4"/>
  <c r="K851" i="4"/>
  <c r="H851" i="4"/>
  <c r="G851" i="4"/>
  <c r="F851" i="4"/>
  <c r="O850" i="4"/>
  <c r="N850" i="4"/>
  <c r="K850" i="4"/>
  <c r="H850" i="4"/>
  <c r="G850" i="4"/>
  <c r="F850" i="4"/>
  <c r="O849" i="4"/>
  <c r="N849" i="4"/>
  <c r="K849" i="4"/>
  <c r="H849" i="4"/>
  <c r="G849" i="4"/>
  <c r="F849" i="4"/>
  <c r="O848" i="4"/>
  <c r="N848" i="4"/>
  <c r="K848" i="4"/>
  <c r="H848" i="4"/>
  <c r="G848" i="4"/>
  <c r="F848" i="4"/>
  <c r="O847" i="4"/>
  <c r="N847" i="4"/>
  <c r="K847" i="4"/>
  <c r="H847" i="4"/>
  <c r="G847" i="4"/>
  <c r="F847" i="4"/>
  <c r="O846" i="4"/>
  <c r="N846" i="4"/>
  <c r="K846" i="4"/>
  <c r="H846" i="4"/>
  <c r="G846" i="4"/>
  <c r="F846" i="4"/>
  <c r="O845" i="4"/>
  <c r="N845" i="4"/>
  <c r="K845" i="4"/>
  <c r="H845" i="4"/>
  <c r="G845" i="4"/>
  <c r="F845" i="4"/>
  <c r="O844" i="4"/>
  <c r="N844" i="4"/>
  <c r="K844" i="4"/>
  <c r="H844" i="4"/>
  <c r="G844" i="4"/>
  <c r="F844" i="4"/>
  <c r="O843" i="4"/>
  <c r="N843" i="4"/>
  <c r="K843" i="4"/>
  <c r="H843" i="4"/>
  <c r="G843" i="4"/>
  <c r="F843" i="4"/>
  <c r="O842" i="4"/>
  <c r="N842" i="4"/>
  <c r="K842" i="4"/>
  <c r="H842" i="4"/>
  <c r="G842" i="4"/>
  <c r="F842" i="4"/>
  <c r="O841" i="4"/>
  <c r="N841" i="4"/>
  <c r="K841" i="4"/>
  <c r="H841" i="4"/>
  <c r="G841" i="4"/>
  <c r="F841" i="4"/>
  <c r="O840" i="4"/>
  <c r="N840" i="4"/>
  <c r="K840" i="4"/>
  <c r="H840" i="4"/>
  <c r="G840" i="4"/>
  <c r="F840" i="4"/>
  <c r="O839" i="4"/>
  <c r="N839" i="4"/>
  <c r="K839" i="4"/>
  <c r="H839" i="4"/>
  <c r="G839" i="4"/>
  <c r="F839" i="4"/>
  <c r="O838" i="4"/>
  <c r="N838" i="4"/>
  <c r="K838" i="4"/>
  <c r="H838" i="4"/>
  <c r="G838" i="4"/>
  <c r="F838" i="4"/>
  <c r="O837" i="4"/>
  <c r="N837" i="4"/>
  <c r="K837" i="4"/>
  <c r="H837" i="4"/>
  <c r="G837" i="4"/>
  <c r="F837" i="4"/>
  <c r="O836" i="4"/>
  <c r="N836" i="4"/>
  <c r="K836" i="4"/>
  <c r="H836" i="4"/>
  <c r="G836" i="4"/>
  <c r="F836" i="4"/>
  <c r="O835" i="4"/>
  <c r="N835" i="4"/>
  <c r="K835" i="4"/>
  <c r="H835" i="4"/>
  <c r="G835" i="4"/>
  <c r="F835" i="4"/>
  <c r="O834" i="4"/>
  <c r="N834" i="4"/>
  <c r="K834" i="4"/>
  <c r="H834" i="4"/>
  <c r="G834" i="4"/>
  <c r="F834" i="4"/>
  <c r="O833" i="4"/>
  <c r="N833" i="4"/>
  <c r="K833" i="4"/>
  <c r="H833" i="4"/>
  <c r="G833" i="4"/>
  <c r="F833" i="4"/>
  <c r="O832" i="4"/>
  <c r="N832" i="4"/>
  <c r="K832" i="4"/>
  <c r="H832" i="4"/>
  <c r="G832" i="4"/>
  <c r="F832" i="4"/>
  <c r="O831" i="4"/>
  <c r="N831" i="4"/>
  <c r="K831" i="4"/>
  <c r="H831" i="4"/>
  <c r="G831" i="4"/>
  <c r="F831" i="4"/>
  <c r="O830" i="4"/>
  <c r="N830" i="4"/>
  <c r="K830" i="4"/>
  <c r="H830" i="4"/>
  <c r="G830" i="4"/>
  <c r="F830" i="4"/>
  <c r="O829" i="4"/>
  <c r="N829" i="4"/>
  <c r="K829" i="4"/>
  <c r="H829" i="4"/>
  <c r="G829" i="4"/>
  <c r="F829" i="4"/>
  <c r="O828" i="4"/>
  <c r="N828" i="4"/>
  <c r="K828" i="4"/>
  <c r="H828" i="4"/>
  <c r="G828" i="4"/>
  <c r="F828" i="4"/>
  <c r="O827" i="4"/>
  <c r="N827" i="4"/>
  <c r="K827" i="4"/>
  <c r="H827" i="4"/>
  <c r="G827" i="4"/>
  <c r="F827" i="4"/>
  <c r="O826" i="4"/>
  <c r="N826" i="4"/>
  <c r="K826" i="4"/>
  <c r="H826" i="4"/>
  <c r="G826" i="4"/>
  <c r="F826" i="4"/>
  <c r="O825" i="4"/>
  <c r="N825" i="4"/>
  <c r="K825" i="4"/>
  <c r="H825" i="4"/>
  <c r="G825" i="4"/>
  <c r="F825" i="4"/>
  <c r="O824" i="4"/>
  <c r="N824" i="4"/>
  <c r="K824" i="4"/>
  <c r="H824" i="4"/>
  <c r="G824" i="4"/>
  <c r="F824" i="4"/>
  <c r="O823" i="4"/>
  <c r="N823" i="4"/>
  <c r="K823" i="4"/>
  <c r="H823" i="4"/>
  <c r="G823" i="4"/>
  <c r="F823" i="4"/>
  <c r="O822" i="4"/>
  <c r="N822" i="4"/>
  <c r="K822" i="4"/>
  <c r="H822" i="4"/>
  <c r="G822" i="4"/>
  <c r="F822" i="4"/>
  <c r="O821" i="4"/>
  <c r="N821" i="4"/>
  <c r="K821" i="4"/>
  <c r="H821" i="4"/>
  <c r="G821" i="4"/>
  <c r="F821" i="4"/>
  <c r="O820" i="4"/>
  <c r="N820" i="4"/>
  <c r="K820" i="4"/>
  <c r="H820" i="4"/>
  <c r="G820" i="4"/>
  <c r="F820" i="4"/>
  <c r="O819" i="4"/>
  <c r="N819" i="4"/>
  <c r="K819" i="4"/>
  <c r="H819" i="4"/>
  <c r="G819" i="4"/>
  <c r="F819" i="4"/>
  <c r="O818" i="4"/>
  <c r="N818" i="4"/>
  <c r="K818" i="4"/>
  <c r="H818" i="4"/>
  <c r="G818" i="4"/>
  <c r="F818" i="4"/>
  <c r="O817" i="4"/>
  <c r="N817" i="4"/>
  <c r="K817" i="4"/>
  <c r="H817" i="4"/>
  <c r="G817" i="4"/>
  <c r="F817" i="4"/>
  <c r="O816" i="4"/>
  <c r="N816" i="4"/>
  <c r="K816" i="4"/>
  <c r="H816" i="4"/>
  <c r="G816" i="4"/>
  <c r="F816" i="4"/>
  <c r="O815" i="4"/>
  <c r="N815" i="4"/>
  <c r="K815" i="4"/>
  <c r="H815" i="4"/>
  <c r="G815" i="4"/>
  <c r="F815" i="4"/>
  <c r="O814" i="4"/>
  <c r="N814" i="4"/>
  <c r="K814" i="4"/>
  <c r="H814" i="4"/>
  <c r="G814" i="4"/>
  <c r="F814" i="4"/>
  <c r="O813" i="4"/>
  <c r="N813" i="4"/>
  <c r="K813" i="4"/>
  <c r="H813" i="4"/>
  <c r="G813" i="4"/>
  <c r="F813" i="4"/>
  <c r="O812" i="4"/>
  <c r="N812" i="4"/>
  <c r="K812" i="4"/>
  <c r="H812" i="4"/>
  <c r="G812" i="4"/>
  <c r="F812" i="4"/>
  <c r="O811" i="4"/>
  <c r="N811" i="4"/>
  <c r="K811" i="4"/>
  <c r="H811" i="4"/>
  <c r="G811" i="4"/>
  <c r="F811" i="4"/>
  <c r="O810" i="4"/>
  <c r="N810" i="4"/>
  <c r="K810" i="4"/>
  <c r="H810" i="4"/>
  <c r="G810" i="4"/>
  <c r="F810" i="4"/>
  <c r="O809" i="4"/>
  <c r="N809" i="4"/>
  <c r="K809" i="4"/>
  <c r="H809" i="4"/>
  <c r="G809" i="4"/>
  <c r="F809" i="4"/>
  <c r="O808" i="4"/>
  <c r="N808" i="4"/>
  <c r="K808" i="4"/>
  <c r="H808" i="4"/>
  <c r="G808" i="4"/>
  <c r="F808" i="4"/>
  <c r="O807" i="4"/>
  <c r="N807" i="4"/>
  <c r="K807" i="4"/>
  <c r="H807" i="4"/>
  <c r="G807" i="4"/>
  <c r="F807" i="4"/>
  <c r="O806" i="4"/>
  <c r="N806" i="4"/>
  <c r="K806" i="4"/>
  <c r="H806" i="4"/>
  <c r="G806" i="4"/>
  <c r="F806" i="4"/>
  <c r="O805" i="4"/>
  <c r="N805" i="4"/>
  <c r="K805" i="4"/>
  <c r="H805" i="4"/>
  <c r="G805" i="4"/>
  <c r="F805" i="4"/>
  <c r="O804" i="4"/>
  <c r="N804" i="4"/>
  <c r="K804" i="4"/>
  <c r="H804" i="4"/>
  <c r="G804" i="4"/>
  <c r="F804" i="4"/>
  <c r="O803" i="4"/>
  <c r="N803" i="4"/>
  <c r="K803" i="4"/>
  <c r="H803" i="4"/>
  <c r="G803" i="4"/>
  <c r="F803" i="4"/>
  <c r="O802" i="4"/>
  <c r="N802" i="4"/>
  <c r="K802" i="4"/>
  <c r="H802" i="4"/>
  <c r="G802" i="4"/>
  <c r="F802" i="4"/>
  <c r="O801" i="4"/>
  <c r="N801" i="4"/>
  <c r="K801" i="4"/>
  <c r="H801" i="4"/>
  <c r="G801" i="4"/>
  <c r="F801" i="4"/>
  <c r="O800" i="4"/>
  <c r="N800" i="4"/>
  <c r="K800" i="4"/>
  <c r="H800" i="4"/>
  <c r="G800" i="4"/>
  <c r="F800" i="4"/>
  <c r="O799" i="4"/>
  <c r="N799" i="4"/>
  <c r="K799" i="4"/>
  <c r="H799" i="4"/>
  <c r="G799" i="4"/>
  <c r="F799" i="4"/>
  <c r="O798" i="4"/>
  <c r="N798" i="4"/>
  <c r="K798" i="4"/>
  <c r="H798" i="4"/>
  <c r="G798" i="4"/>
  <c r="F798" i="4"/>
  <c r="O797" i="4"/>
  <c r="N797" i="4"/>
  <c r="K797" i="4"/>
  <c r="H797" i="4"/>
  <c r="G797" i="4"/>
  <c r="F797" i="4"/>
  <c r="O796" i="4"/>
  <c r="N796" i="4"/>
  <c r="K796" i="4"/>
  <c r="H796" i="4"/>
  <c r="G796" i="4"/>
  <c r="F796" i="4"/>
  <c r="O795" i="4"/>
  <c r="N795" i="4"/>
  <c r="K795" i="4"/>
  <c r="H795" i="4"/>
  <c r="G795" i="4"/>
  <c r="F795" i="4"/>
  <c r="O794" i="4"/>
  <c r="N794" i="4"/>
  <c r="K794" i="4"/>
  <c r="H794" i="4"/>
  <c r="G794" i="4"/>
  <c r="F794" i="4"/>
  <c r="O793" i="4"/>
  <c r="N793" i="4"/>
  <c r="K793" i="4"/>
  <c r="H793" i="4"/>
  <c r="G793" i="4"/>
  <c r="F793" i="4"/>
  <c r="O792" i="4"/>
  <c r="N792" i="4"/>
  <c r="K792" i="4"/>
  <c r="H792" i="4"/>
  <c r="G792" i="4"/>
  <c r="F792" i="4"/>
  <c r="O791" i="4"/>
  <c r="N791" i="4"/>
  <c r="K791" i="4"/>
  <c r="H791" i="4"/>
  <c r="G791" i="4"/>
  <c r="F791" i="4"/>
  <c r="O790" i="4"/>
  <c r="N790" i="4"/>
  <c r="K790" i="4"/>
  <c r="H790" i="4"/>
  <c r="G790" i="4"/>
  <c r="F790" i="4"/>
  <c r="O789" i="4"/>
  <c r="N789" i="4"/>
  <c r="K789" i="4"/>
  <c r="H789" i="4"/>
  <c r="G789" i="4"/>
  <c r="F789" i="4"/>
  <c r="O788" i="4"/>
  <c r="N788" i="4"/>
  <c r="K788" i="4"/>
  <c r="H788" i="4"/>
  <c r="G788" i="4"/>
  <c r="F788" i="4"/>
  <c r="O787" i="4"/>
  <c r="N787" i="4"/>
  <c r="K787" i="4"/>
  <c r="H787" i="4"/>
  <c r="G787" i="4"/>
  <c r="F787" i="4"/>
  <c r="O786" i="4"/>
  <c r="N786" i="4"/>
  <c r="K786" i="4"/>
  <c r="H786" i="4"/>
  <c r="G786" i="4"/>
  <c r="F786" i="4"/>
  <c r="O785" i="4"/>
  <c r="N785" i="4"/>
  <c r="K785" i="4"/>
  <c r="H785" i="4"/>
  <c r="G785" i="4"/>
  <c r="F785" i="4"/>
  <c r="O784" i="4"/>
  <c r="N784" i="4"/>
  <c r="K784" i="4"/>
  <c r="H784" i="4"/>
  <c r="G784" i="4"/>
  <c r="F784" i="4"/>
  <c r="O783" i="4"/>
  <c r="N783" i="4"/>
  <c r="K783" i="4"/>
  <c r="H783" i="4"/>
  <c r="G783" i="4"/>
  <c r="F783" i="4"/>
  <c r="O782" i="4"/>
  <c r="N782" i="4"/>
  <c r="K782" i="4"/>
  <c r="H782" i="4"/>
  <c r="G782" i="4"/>
  <c r="F782" i="4"/>
  <c r="O781" i="4"/>
  <c r="N781" i="4"/>
  <c r="K781" i="4"/>
  <c r="H781" i="4"/>
  <c r="G781" i="4"/>
  <c r="F781" i="4"/>
  <c r="O780" i="4"/>
  <c r="N780" i="4"/>
  <c r="K780" i="4"/>
  <c r="H780" i="4"/>
  <c r="G780" i="4"/>
  <c r="F780" i="4"/>
  <c r="O779" i="4"/>
  <c r="N779" i="4"/>
  <c r="K779" i="4"/>
  <c r="H779" i="4"/>
  <c r="G779" i="4"/>
  <c r="F779" i="4"/>
  <c r="O778" i="4"/>
  <c r="N778" i="4"/>
  <c r="K778" i="4"/>
  <c r="H778" i="4"/>
  <c r="G778" i="4"/>
  <c r="F778" i="4"/>
  <c r="O777" i="4"/>
  <c r="N777" i="4"/>
  <c r="K777" i="4"/>
  <c r="H777" i="4"/>
  <c r="G777" i="4"/>
  <c r="F777" i="4"/>
  <c r="O776" i="4"/>
  <c r="N776" i="4"/>
  <c r="K776" i="4"/>
  <c r="H776" i="4"/>
  <c r="G776" i="4"/>
  <c r="F776" i="4"/>
  <c r="O775" i="4"/>
  <c r="N775" i="4"/>
  <c r="K775" i="4"/>
  <c r="H775" i="4"/>
  <c r="G775" i="4"/>
  <c r="F775" i="4"/>
  <c r="O774" i="4"/>
  <c r="N774" i="4"/>
  <c r="K774" i="4"/>
  <c r="H774" i="4"/>
  <c r="G774" i="4"/>
  <c r="F774" i="4"/>
  <c r="O773" i="4"/>
  <c r="N773" i="4"/>
  <c r="K773" i="4"/>
  <c r="H773" i="4"/>
  <c r="G773" i="4"/>
  <c r="F773" i="4"/>
  <c r="O772" i="4"/>
  <c r="N772" i="4"/>
  <c r="K772" i="4"/>
  <c r="H772" i="4"/>
  <c r="G772" i="4"/>
  <c r="F772" i="4"/>
  <c r="O771" i="4"/>
  <c r="N771" i="4"/>
  <c r="K771" i="4"/>
  <c r="H771" i="4"/>
  <c r="G771" i="4"/>
  <c r="F771" i="4"/>
  <c r="O770" i="4"/>
  <c r="N770" i="4"/>
  <c r="K770" i="4"/>
  <c r="H770" i="4"/>
  <c r="G770" i="4"/>
  <c r="F770" i="4"/>
  <c r="O769" i="4"/>
  <c r="N769" i="4"/>
  <c r="K769" i="4"/>
  <c r="H769" i="4"/>
  <c r="G769" i="4"/>
  <c r="F769" i="4"/>
  <c r="O768" i="4"/>
  <c r="N768" i="4"/>
  <c r="K768" i="4"/>
  <c r="H768" i="4"/>
  <c r="G768" i="4"/>
  <c r="F768" i="4"/>
  <c r="O767" i="4"/>
  <c r="N767" i="4"/>
  <c r="K767" i="4"/>
  <c r="H767" i="4"/>
  <c r="G767" i="4"/>
  <c r="F767" i="4"/>
  <c r="O766" i="4"/>
  <c r="N766" i="4"/>
  <c r="K766" i="4"/>
  <c r="H766" i="4"/>
  <c r="G766" i="4"/>
  <c r="F766" i="4"/>
  <c r="O765" i="4"/>
  <c r="N765" i="4"/>
  <c r="K765" i="4"/>
  <c r="H765" i="4"/>
  <c r="G765" i="4"/>
  <c r="F765" i="4"/>
  <c r="O764" i="4"/>
  <c r="N764" i="4"/>
  <c r="K764" i="4"/>
  <c r="H764" i="4"/>
  <c r="G764" i="4"/>
  <c r="F764" i="4"/>
  <c r="O763" i="4"/>
  <c r="N763" i="4"/>
  <c r="K763" i="4"/>
  <c r="H763" i="4"/>
  <c r="G763" i="4"/>
  <c r="F763" i="4"/>
  <c r="O762" i="4"/>
  <c r="N762" i="4"/>
  <c r="K762" i="4"/>
  <c r="H762" i="4"/>
  <c r="G762" i="4"/>
  <c r="F762" i="4"/>
  <c r="O761" i="4"/>
  <c r="N761" i="4"/>
  <c r="K761" i="4"/>
  <c r="H761" i="4"/>
  <c r="G761" i="4"/>
  <c r="F761" i="4"/>
  <c r="O760" i="4"/>
  <c r="N760" i="4"/>
  <c r="K760" i="4"/>
  <c r="H760" i="4"/>
  <c r="G760" i="4"/>
  <c r="F760" i="4"/>
  <c r="O759" i="4"/>
  <c r="N759" i="4"/>
  <c r="K759" i="4"/>
  <c r="H759" i="4"/>
  <c r="G759" i="4"/>
  <c r="F759" i="4"/>
  <c r="O758" i="4"/>
  <c r="N758" i="4"/>
  <c r="K758" i="4"/>
  <c r="H758" i="4"/>
  <c r="G758" i="4"/>
  <c r="F758" i="4"/>
  <c r="O757" i="4"/>
  <c r="N757" i="4"/>
  <c r="K757" i="4"/>
  <c r="H757" i="4"/>
  <c r="G757" i="4"/>
  <c r="F757" i="4"/>
  <c r="O756" i="4"/>
  <c r="N756" i="4"/>
  <c r="K756" i="4"/>
  <c r="H756" i="4"/>
  <c r="G756" i="4"/>
  <c r="F756" i="4"/>
  <c r="O755" i="4"/>
  <c r="N755" i="4"/>
  <c r="K755" i="4"/>
  <c r="H755" i="4"/>
  <c r="G755" i="4"/>
  <c r="F755" i="4"/>
  <c r="O754" i="4"/>
  <c r="N754" i="4"/>
  <c r="K754" i="4"/>
  <c r="H754" i="4"/>
  <c r="G754" i="4"/>
  <c r="F754" i="4"/>
  <c r="O753" i="4"/>
  <c r="N753" i="4"/>
  <c r="K753" i="4"/>
  <c r="H753" i="4"/>
  <c r="G753" i="4"/>
  <c r="F753" i="4"/>
  <c r="O752" i="4"/>
  <c r="N752" i="4"/>
  <c r="K752" i="4"/>
  <c r="H752" i="4"/>
  <c r="G752" i="4"/>
  <c r="F752" i="4"/>
  <c r="O751" i="4"/>
  <c r="N751" i="4"/>
  <c r="K751" i="4"/>
  <c r="H751" i="4"/>
  <c r="G751" i="4"/>
  <c r="F751" i="4"/>
  <c r="O750" i="4"/>
  <c r="N750" i="4"/>
  <c r="K750" i="4"/>
  <c r="H750" i="4"/>
  <c r="G750" i="4"/>
  <c r="F750" i="4"/>
  <c r="O749" i="4"/>
  <c r="N749" i="4"/>
  <c r="K749" i="4"/>
  <c r="H749" i="4"/>
  <c r="G749" i="4"/>
  <c r="F749" i="4"/>
  <c r="O748" i="4"/>
  <c r="N748" i="4"/>
  <c r="K748" i="4"/>
  <c r="H748" i="4"/>
  <c r="G748" i="4"/>
  <c r="F748" i="4"/>
  <c r="O747" i="4"/>
  <c r="N747" i="4"/>
  <c r="K747" i="4"/>
  <c r="H747" i="4"/>
  <c r="G747" i="4"/>
  <c r="F747" i="4"/>
  <c r="O746" i="4"/>
  <c r="N746" i="4"/>
  <c r="K746" i="4"/>
  <c r="H746" i="4"/>
  <c r="G746" i="4"/>
  <c r="F746" i="4"/>
  <c r="O745" i="4"/>
  <c r="N745" i="4"/>
  <c r="K745" i="4"/>
  <c r="H745" i="4"/>
  <c r="G745" i="4"/>
  <c r="F745" i="4"/>
  <c r="O744" i="4"/>
  <c r="N744" i="4"/>
  <c r="K744" i="4"/>
  <c r="H744" i="4"/>
  <c r="G744" i="4"/>
  <c r="F744" i="4"/>
  <c r="O743" i="4"/>
  <c r="N743" i="4"/>
  <c r="K743" i="4"/>
  <c r="H743" i="4"/>
  <c r="G743" i="4"/>
  <c r="F743" i="4"/>
  <c r="O742" i="4"/>
  <c r="N742" i="4"/>
  <c r="K742" i="4"/>
  <c r="H742" i="4"/>
  <c r="G742" i="4"/>
  <c r="F742" i="4"/>
  <c r="O741" i="4"/>
  <c r="N741" i="4"/>
  <c r="K741" i="4"/>
  <c r="H741" i="4"/>
  <c r="G741" i="4"/>
  <c r="F741" i="4"/>
  <c r="O740" i="4"/>
  <c r="N740" i="4"/>
  <c r="K740" i="4"/>
  <c r="H740" i="4"/>
  <c r="G740" i="4"/>
  <c r="F740" i="4"/>
  <c r="O739" i="4"/>
  <c r="N739" i="4"/>
  <c r="K739" i="4"/>
  <c r="H739" i="4"/>
  <c r="G739" i="4"/>
  <c r="F739" i="4"/>
  <c r="O738" i="4"/>
  <c r="N738" i="4"/>
  <c r="K738" i="4"/>
  <c r="H738" i="4"/>
  <c r="G738" i="4"/>
  <c r="F738" i="4"/>
  <c r="O737" i="4"/>
  <c r="N737" i="4"/>
  <c r="K737" i="4"/>
  <c r="H737" i="4"/>
  <c r="G737" i="4"/>
  <c r="F737" i="4"/>
  <c r="O736" i="4"/>
  <c r="N736" i="4"/>
  <c r="K736" i="4"/>
  <c r="H736" i="4"/>
  <c r="G736" i="4"/>
  <c r="F736" i="4"/>
  <c r="O735" i="4"/>
  <c r="N735" i="4"/>
  <c r="K735" i="4"/>
  <c r="H735" i="4"/>
  <c r="G735" i="4"/>
  <c r="F735" i="4"/>
  <c r="O734" i="4"/>
  <c r="N734" i="4"/>
  <c r="K734" i="4"/>
  <c r="H734" i="4"/>
  <c r="G734" i="4"/>
  <c r="F734" i="4"/>
  <c r="O733" i="4"/>
  <c r="N733" i="4"/>
  <c r="K733" i="4"/>
  <c r="H733" i="4"/>
  <c r="G733" i="4"/>
  <c r="F733" i="4"/>
  <c r="O732" i="4"/>
  <c r="N732" i="4"/>
  <c r="K732" i="4"/>
  <c r="H732" i="4"/>
  <c r="G732" i="4"/>
  <c r="F732" i="4"/>
  <c r="O731" i="4"/>
  <c r="N731" i="4"/>
  <c r="K731" i="4"/>
  <c r="H731" i="4"/>
  <c r="G731" i="4"/>
  <c r="F731" i="4"/>
  <c r="O730" i="4"/>
  <c r="N730" i="4"/>
  <c r="K730" i="4"/>
  <c r="H730" i="4"/>
  <c r="G730" i="4"/>
  <c r="F730" i="4"/>
  <c r="O729" i="4"/>
  <c r="N729" i="4"/>
  <c r="K729" i="4"/>
  <c r="H729" i="4"/>
  <c r="G729" i="4"/>
  <c r="F729" i="4"/>
  <c r="O728" i="4"/>
  <c r="N728" i="4"/>
  <c r="K728" i="4"/>
  <c r="H728" i="4"/>
  <c r="G728" i="4"/>
  <c r="F728" i="4"/>
  <c r="O727" i="4"/>
  <c r="N727" i="4"/>
  <c r="K727" i="4"/>
  <c r="H727" i="4"/>
  <c r="G727" i="4"/>
  <c r="F727" i="4"/>
  <c r="O726" i="4"/>
  <c r="N726" i="4"/>
  <c r="K726" i="4"/>
  <c r="H726" i="4"/>
  <c r="G726" i="4"/>
  <c r="F726" i="4"/>
  <c r="O725" i="4"/>
  <c r="N725" i="4"/>
  <c r="K725" i="4"/>
  <c r="H725" i="4"/>
  <c r="G725" i="4"/>
  <c r="F725" i="4"/>
  <c r="O724" i="4"/>
  <c r="N724" i="4"/>
  <c r="K724" i="4"/>
  <c r="H724" i="4"/>
  <c r="G724" i="4"/>
  <c r="F724" i="4"/>
  <c r="O723" i="4"/>
  <c r="N723" i="4"/>
  <c r="K723" i="4"/>
  <c r="H723" i="4"/>
  <c r="G723" i="4"/>
  <c r="F723" i="4"/>
  <c r="O722" i="4"/>
  <c r="N722" i="4"/>
  <c r="K722" i="4"/>
  <c r="H722" i="4"/>
  <c r="G722" i="4"/>
  <c r="F722" i="4"/>
  <c r="O721" i="4"/>
  <c r="N721" i="4"/>
  <c r="K721" i="4"/>
  <c r="H721" i="4"/>
  <c r="G721" i="4"/>
  <c r="F721" i="4"/>
  <c r="O720" i="4"/>
  <c r="N720" i="4"/>
  <c r="K720" i="4"/>
  <c r="H720" i="4"/>
  <c r="G720" i="4"/>
  <c r="F720" i="4"/>
  <c r="O719" i="4"/>
  <c r="N719" i="4"/>
  <c r="K719" i="4"/>
  <c r="H719" i="4"/>
  <c r="G719" i="4"/>
  <c r="F719" i="4"/>
  <c r="O718" i="4"/>
  <c r="N718" i="4"/>
  <c r="K718" i="4"/>
  <c r="H718" i="4"/>
  <c r="G718" i="4"/>
  <c r="F718" i="4"/>
  <c r="O717" i="4"/>
  <c r="N717" i="4"/>
  <c r="K717" i="4"/>
  <c r="H717" i="4"/>
  <c r="G717" i="4"/>
  <c r="F717" i="4"/>
  <c r="O716" i="4"/>
  <c r="N716" i="4"/>
  <c r="K716" i="4"/>
  <c r="H716" i="4"/>
  <c r="G716" i="4"/>
  <c r="F716" i="4"/>
  <c r="O715" i="4"/>
  <c r="N715" i="4"/>
  <c r="K715" i="4"/>
  <c r="H715" i="4"/>
  <c r="G715" i="4"/>
  <c r="F715" i="4"/>
  <c r="O714" i="4"/>
  <c r="N714" i="4"/>
  <c r="K714" i="4"/>
  <c r="H714" i="4"/>
  <c r="G714" i="4"/>
  <c r="F714" i="4"/>
  <c r="O713" i="4"/>
  <c r="N713" i="4"/>
  <c r="K713" i="4"/>
  <c r="H713" i="4"/>
  <c r="G713" i="4"/>
  <c r="F713" i="4"/>
  <c r="O712" i="4"/>
  <c r="N712" i="4"/>
  <c r="K712" i="4"/>
  <c r="H712" i="4"/>
  <c r="G712" i="4"/>
  <c r="F712" i="4"/>
  <c r="O711" i="4"/>
  <c r="N711" i="4"/>
  <c r="K711" i="4"/>
  <c r="H711" i="4"/>
  <c r="G711" i="4"/>
  <c r="F711" i="4"/>
  <c r="O710" i="4"/>
  <c r="N710" i="4"/>
  <c r="K710" i="4"/>
  <c r="H710" i="4"/>
  <c r="G710" i="4"/>
  <c r="F710" i="4"/>
  <c r="O709" i="4"/>
  <c r="N709" i="4"/>
  <c r="K709" i="4"/>
  <c r="H709" i="4"/>
  <c r="G709" i="4"/>
  <c r="F709" i="4"/>
  <c r="O708" i="4"/>
  <c r="N708" i="4"/>
  <c r="K708" i="4"/>
  <c r="H708" i="4"/>
  <c r="G708" i="4"/>
  <c r="F708" i="4"/>
  <c r="O707" i="4"/>
  <c r="N707" i="4"/>
  <c r="K707" i="4"/>
  <c r="H707" i="4"/>
  <c r="G707" i="4"/>
  <c r="F707" i="4"/>
  <c r="O706" i="4"/>
  <c r="N706" i="4"/>
  <c r="K706" i="4"/>
  <c r="H706" i="4"/>
  <c r="G706" i="4"/>
  <c r="F706" i="4"/>
  <c r="O705" i="4"/>
  <c r="N705" i="4"/>
  <c r="K705" i="4"/>
  <c r="H705" i="4"/>
  <c r="G705" i="4"/>
  <c r="F705" i="4"/>
  <c r="O704" i="4"/>
  <c r="N704" i="4"/>
  <c r="K704" i="4"/>
  <c r="H704" i="4"/>
  <c r="G704" i="4"/>
  <c r="F704" i="4"/>
  <c r="O703" i="4"/>
  <c r="N703" i="4"/>
  <c r="K703" i="4"/>
  <c r="H703" i="4"/>
  <c r="G703" i="4"/>
  <c r="F703" i="4"/>
  <c r="O702" i="4"/>
  <c r="N702" i="4"/>
  <c r="K702" i="4"/>
  <c r="H702" i="4"/>
  <c r="G702" i="4"/>
  <c r="F702" i="4"/>
  <c r="O701" i="4"/>
  <c r="N701" i="4"/>
  <c r="K701" i="4"/>
  <c r="H701" i="4"/>
  <c r="G701" i="4"/>
  <c r="F701" i="4"/>
  <c r="O700" i="4"/>
  <c r="N700" i="4"/>
  <c r="K700" i="4"/>
  <c r="H700" i="4"/>
  <c r="G700" i="4"/>
  <c r="F700" i="4"/>
  <c r="O699" i="4"/>
  <c r="N699" i="4"/>
  <c r="K699" i="4"/>
  <c r="H699" i="4"/>
  <c r="G699" i="4"/>
  <c r="F699" i="4"/>
  <c r="O698" i="4"/>
  <c r="N698" i="4"/>
  <c r="K698" i="4"/>
  <c r="H698" i="4"/>
  <c r="G698" i="4"/>
  <c r="F698" i="4"/>
  <c r="O697" i="4"/>
  <c r="N697" i="4"/>
  <c r="K697" i="4"/>
  <c r="H697" i="4"/>
  <c r="G697" i="4"/>
  <c r="F697" i="4"/>
  <c r="O696" i="4"/>
  <c r="N696" i="4"/>
  <c r="K696" i="4"/>
  <c r="H696" i="4"/>
  <c r="G696" i="4"/>
  <c r="F696" i="4"/>
  <c r="O695" i="4"/>
  <c r="N695" i="4"/>
  <c r="K695" i="4"/>
  <c r="H695" i="4"/>
  <c r="G695" i="4"/>
  <c r="F695" i="4"/>
  <c r="O694" i="4"/>
  <c r="N694" i="4"/>
  <c r="K694" i="4"/>
  <c r="H694" i="4"/>
  <c r="G694" i="4"/>
  <c r="F694" i="4"/>
  <c r="O693" i="4"/>
  <c r="N693" i="4"/>
  <c r="K693" i="4"/>
  <c r="H693" i="4"/>
  <c r="G693" i="4"/>
  <c r="F693" i="4"/>
  <c r="O692" i="4"/>
  <c r="N692" i="4"/>
  <c r="K692" i="4"/>
  <c r="H692" i="4"/>
  <c r="G692" i="4"/>
  <c r="F692" i="4"/>
  <c r="O691" i="4"/>
  <c r="N691" i="4"/>
  <c r="K691" i="4"/>
  <c r="H691" i="4"/>
  <c r="G691" i="4"/>
  <c r="F691" i="4"/>
  <c r="O690" i="4"/>
  <c r="N690" i="4"/>
  <c r="K690" i="4"/>
  <c r="H690" i="4"/>
  <c r="G690" i="4"/>
  <c r="F690" i="4"/>
  <c r="O689" i="4"/>
  <c r="N689" i="4"/>
  <c r="K689" i="4"/>
  <c r="H689" i="4"/>
  <c r="G689" i="4"/>
  <c r="F689" i="4"/>
  <c r="O688" i="4"/>
  <c r="N688" i="4"/>
  <c r="K688" i="4"/>
  <c r="H688" i="4"/>
  <c r="G688" i="4"/>
  <c r="F688" i="4"/>
  <c r="O687" i="4"/>
  <c r="N687" i="4"/>
  <c r="K687" i="4"/>
  <c r="H687" i="4"/>
  <c r="G687" i="4"/>
  <c r="F687" i="4"/>
  <c r="O686" i="4"/>
  <c r="N686" i="4"/>
  <c r="K686" i="4"/>
  <c r="H686" i="4"/>
  <c r="G686" i="4"/>
  <c r="F686" i="4"/>
  <c r="O685" i="4"/>
  <c r="N685" i="4"/>
  <c r="K685" i="4"/>
  <c r="H685" i="4"/>
  <c r="G685" i="4"/>
  <c r="F685" i="4"/>
  <c r="O684" i="4"/>
  <c r="N684" i="4"/>
  <c r="K684" i="4"/>
  <c r="H684" i="4"/>
  <c r="G684" i="4"/>
  <c r="F684" i="4"/>
  <c r="O683" i="4"/>
  <c r="N683" i="4"/>
  <c r="K683" i="4"/>
  <c r="H683" i="4"/>
  <c r="G683" i="4"/>
  <c r="F683" i="4"/>
  <c r="O682" i="4"/>
  <c r="N682" i="4"/>
  <c r="K682" i="4"/>
  <c r="H682" i="4"/>
  <c r="G682" i="4"/>
  <c r="F682" i="4"/>
  <c r="O681" i="4"/>
  <c r="N681" i="4"/>
  <c r="K681" i="4"/>
  <c r="H681" i="4"/>
  <c r="G681" i="4"/>
  <c r="F681" i="4"/>
  <c r="O680" i="4"/>
  <c r="N680" i="4"/>
  <c r="K680" i="4"/>
  <c r="H680" i="4"/>
  <c r="G680" i="4"/>
  <c r="F680" i="4"/>
  <c r="O679" i="4"/>
  <c r="N679" i="4"/>
  <c r="K679" i="4"/>
  <c r="H679" i="4"/>
  <c r="G679" i="4"/>
  <c r="F679" i="4"/>
  <c r="O678" i="4"/>
  <c r="N678" i="4"/>
  <c r="K678" i="4"/>
  <c r="H678" i="4"/>
  <c r="G678" i="4"/>
  <c r="F678" i="4"/>
  <c r="O677" i="4"/>
  <c r="N677" i="4"/>
  <c r="K677" i="4"/>
  <c r="H677" i="4"/>
  <c r="G677" i="4"/>
  <c r="F677" i="4"/>
  <c r="O676" i="4"/>
  <c r="N676" i="4"/>
  <c r="K676" i="4"/>
  <c r="H676" i="4"/>
  <c r="G676" i="4"/>
  <c r="F676" i="4"/>
  <c r="O675" i="4"/>
  <c r="N675" i="4"/>
  <c r="K675" i="4"/>
  <c r="H675" i="4"/>
  <c r="G675" i="4"/>
  <c r="F675" i="4"/>
  <c r="O674" i="4"/>
  <c r="N674" i="4"/>
  <c r="K674" i="4"/>
  <c r="H674" i="4"/>
  <c r="G674" i="4"/>
  <c r="F674" i="4"/>
  <c r="O673" i="4"/>
  <c r="N673" i="4"/>
  <c r="K673" i="4"/>
  <c r="H673" i="4"/>
  <c r="G673" i="4"/>
  <c r="F673" i="4"/>
  <c r="O672" i="4"/>
  <c r="N672" i="4"/>
  <c r="K672" i="4"/>
  <c r="H672" i="4"/>
  <c r="G672" i="4"/>
  <c r="F672" i="4"/>
  <c r="O671" i="4"/>
  <c r="N671" i="4"/>
  <c r="K671" i="4"/>
  <c r="H671" i="4"/>
  <c r="G671" i="4"/>
  <c r="F671" i="4"/>
  <c r="O670" i="4"/>
  <c r="N670" i="4"/>
  <c r="K670" i="4"/>
  <c r="H670" i="4"/>
  <c r="G670" i="4"/>
  <c r="F670" i="4"/>
  <c r="O669" i="4"/>
  <c r="N669" i="4"/>
  <c r="K669" i="4"/>
  <c r="H669" i="4"/>
  <c r="G669" i="4"/>
  <c r="F669" i="4"/>
  <c r="O668" i="4"/>
  <c r="N668" i="4"/>
  <c r="K668" i="4"/>
  <c r="H668" i="4"/>
  <c r="G668" i="4"/>
  <c r="F668" i="4"/>
  <c r="O667" i="4"/>
  <c r="N667" i="4"/>
  <c r="K667" i="4"/>
  <c r="H667" i="4"/>
  <c r="G667" i="4"/>
  <c r="F667" i="4"/>
  <c r="O666" i="4"/>
  <c r="N666" i="4"/>
  <c r="K666" i="4"/>
  <c r="H666" i="4"/>
  <c r="G666" i="4"/>
  <c r="F666" i="4"/>
  <c r="O665" i="4"/>
  <c r="N665" i="4"/>
  <c r="K665" i="4"/>
  <c r="H665" i="4"/>
  <c r="G665" i="4"/>
  <c r="F665" i="4"/>
  <c r="O664" i="4"/>
  <c r="N664" i="4"/>
  <c r="K664" i="4"/>
  <c r="H664" i="4"/>
  <c r="G664" i="4"/>
  <c r="F664" i="4"/>
  <c r="O663" i="4"/>
  <c r="N663" i="4"/>
  <c r="K663" i="4"/>
  <c r="H663" i="4"/>
  <c r="G663" i="4"/>
  <c r="F663" i="4"/>
  <c r="O662" i="4"/>
  <c r="N662" i="4"/>
  <c r="K662" i="4"/>
  <c r="H662" i="4"/>
  <c r="G662" i="4"/>
  <c r="F662" i="4"/>
  <c r="O661" i="4"/>
  <c r="N661" i="4"/>
  <c r="K661" i="4"/>
  <c r="H661" i="4"/>
  <c r="G661" i="4"/>
  <c r="F661" i="4"/>
  <c r="O660" i="4"/>
  <c r="N660" i="4"/>
  <c r="K660" i="4"/>
  <c r="H660" i="4"/>
  <c r="G660" i="4"/>
  <c r="F660" i="4"/>
  <c r="O659" i="4"/>
  <c r="N659" i="4"/>
  <c r="K659" i="4"/>
  <c r="H659" i="4"/>
  <c r="G659" i="4"/>
  <c r="F659" i="4"/>
  <c r="O658" i="4"/>
  <c r="N658" i="4"/>
  <c r="K658" i="4"/>
  <c r="H658" i="4"/>
  <c r="G658" i="4"/>
  <c r="F658" i="4"/>
  <c r="O657" i="4"/>
  <c r="N657" i="4"/>
  <c r="K657" i="4"/>
  <c r="H657" i="4"/>
  <c r="G657" i="4"/>
  <c r="F657" i="4"/>
  <c r="O656" i="4"/>
  <c r="N656" i="4"/>
  <c r="K656" i="4"/>
  <c r="H656" i="4"/>
  <c r="G656" i="4"/>
  <c r="F656" i="4"/>
  <c r="O655" i="4"/>
  <c r="N655" i="4"/>
  <c r="K655" i="4"/>
  <c r="H655" i="4"/>
  <c r="G655" i="4"/>
  <c r="F655" i="4"/>
  <c r="O654" i="4"/>
  <c r="N654" i="4"/>
  <c r="K654" i="4"/>
  <c r="H654" i="4"/>
  <c r="G654" i="4"/>
  <c r="F654" i="4"/>
  <c r="O653" i="4"/>
  <c r="N653" i="4"/>
  <c r="K653" i="4"/>
  <c r="H653" i="4"/>
  <c r="G653" i="4"/>
  <c r="F653" i="4"/>
  <c r="O652" i="4"/>
  <c r="N652" i="4"/>
  <c r="K652" i="4"/>
  <c r="H652" i="4"/>
  <c r="G652" i="4"/>
  <c r="F652" i="4"/>
  <c r="O651" i="4"/>
  <c r="N651" i="4"/>
  <c r="K651" i="4"/>
  <c r="H651" i="4"/>
  <c r="G651" i="4"/>
  <c r="F651" i="4"/>
  <c r="O650" i="4"/>
  <c r="N650" i="4"/>
  <c r="K650" i="4"/>
  <c r="H650" i="4"/>
  <c r="G650" i="4"/>
  <c r="F650" i="4"/>
  <c r="O649" i="4"/>
  <c r="N649" i="4"/>
  <c r="K649" i="4"/>
  <c r="H649" i="4"/>
  <c r="G649" i="4"/>
  <c r="F649" i="4"/>
  <c r="O648" i="4"/>
  <c r="N648" i="4"/>
  <c r="K648" i="4"/>
  <c r="H648" i="4"/>
  <c r="G648" i="4"/>
  <c r="F648" i="4"/>
  <c r="O647" i="4"/>
  <c r="N647" i="4"/>
  <c r="K647" i="4"/>
  <c r="H647" i="4"/>
  <c r="G647" i="4"/>
  <c r="F647" i="4"/>
  <c r="O646" i="4"/>
  <c r="N646" i="4"/>
  <c r="K646" i="4"/>
  <c r="H646" i="4"/>
  <c r="G646" i="4"/>
  <c r="F646" i="4"/>
  <c r="O645" i="4"/>
  <c r="N645" i="4"/>
  <c r="K645" i="4"/>
  <c r="H645" i="4"/>
  <c r="G645" i="4"/>
  <c r="F645" i="4"/>
  <c r="O644" i="4"/>
  <c r="N644" i="4"/>
  <c r="K644" i="4"/>
  <c r="H644" i="4"/>
  <c r="G644" i="4"/>
  <c r="F644" i="4"/>
  <c r="O643" i="4"/>
  <c r="N643" i="4"/>
  <c r="K643" i="4"/>
  <c r="H643" i="4"/>
  <c r="G643" i="4"/>
  <c r="F643" i="4"/>
  <c r="O642" i="4"/>
  <c r="N642" i="4"/>
  <c r="K642" i="4"/>
  <c r="H642" i="4"/>
  <c r="G642" i="4"/>
  <c r="F642" i="4"/>
  <c r="O641" i="4"/>
  <c r="N641" i="4"/>
  <c r="K641" i="4"/>
  <c r="H641" i="4"/>
  <c r="G641" i="4"/>
  <c r="F641" i="4"/>
  <c r="O640" i="4"/>
  <c r="N640" i="4"/>
  <c r="K640" i="4"/>
  <c r="H640" i="4"/>
  <c r="G640" i="4"/>
  <c r="F640" i="4"/>
  <c r="O639" i="4"/>
  <c r="N639" i="4"/>
  <c r="K639" i="4"/>
  <c r="H639" i="4"/>
  <c r="G639" i="4"/>
  <c r="F639" i="4"/>
  <c r="O638" i="4"/>
  <c r="N638" i="4"/>
  <c r="K638" i="4"/>
  <c r="H638" i="4"/>
  <c r="G638" i="4"/>
  <c r="F638" i="4"/>
  <c r="O637" i="4"/>
  <c r="N637" i="4"/>
  <c r="K637" i="4"/>
  <c r="H637" i="4"/>
  <c r="G637" i="4"/>
  <c r="F637" i="4"/>
  <c r="O636" i="4"/>
  <c r="N636" i="4"/>
  <c r="K636" i="4"/>
  <c r="H636" i="4"/>
  <c r="G636" i="4"/>
  <c r="F636" i="4"/>
  <c r="O635" i="4"/>
  <c r="N635" i="4"/>
  <c r="K635" i="4"/>
  <c r="H635" i="4"/>
  <c r="G635" i="4"/>
  <c r="F635" i="4"/>
  <c r="O634" i="4"/>
  <c r="N634" i="4"/>
  <c r="K634" i="4"/>
  <c r="H634" i="4"/>
  <c r="G634" i="4"/>
  <c r="F634" i="4"/>
  <c r="O633" i="4"/>
  <c r="N633" i="4"/>
  <c r="K633" i="4"/>
  <c r="H633" i="4"/>
  <c r="G633" i="4"/>
  <c r="F633" i="4"/>
  <c r="O632" i="4"/>
  <c r="N632" i="4"/>
  <c r="K632" i="4"/>
  <c r="H632" i="4"/>
  <c r="G632" i="4"/>
  <c r="F632" i="4"/>
  <c r="O631" i="4"/>
  <c r="N631" i="4"/>
  <c r="K631" i="4"/>
  <c r="H631" i="4"/>
  <c r="G631" i="4"/>
  <c r="F631" i="4"/>
  <c r="O630" i="4"/>
  <c r="N630" i="4"/>
  <c r="K630" i="4"/>
  <c r="H630" i="4"/>
  <c r="G630" i="4"/>
  <c r="F630" i="4"/>
  <c r="O629" i="4"/>
  <c r="N629" i="4"/>
  <c r="K629" i="4"/>
  <c r="H629" i="4"/>
  <c r="G629" i="4"/>
  <c r="F629" i="4"/>
  <c r="O628" i="4"/>
  <c r="N628" i="4"/>
  <c r="K628" i="4"/>
  <c r="H628" i="4"/>
  <c r="G628" i="4"/>
  <c r="F628" i="4"/>
  <c r="O627" i="4"/>
  <c r="N627" i="4"/>
  <c r="K627" i="4"/>
  <c r="H627" i="4"/>
  <c r="G627" i="4"/>
  <c r="F627" i="4"/>
  <c r="O626" i="4"/>
  <c r="N626" i="4"/>
  <c r="K626" i="4"/>
  <c r="H626" i="4"/>
  <c r="G626" i="4"/>
  <c r="F626" i="4"/>
  <c r="O625" i="4"/>
  <c r="N625" i="4"/>
  <c r="K625" i="4"/>
  <c r="H625" i="4"/>
  <c r="G625" i="4"/>
  <c r="F625" i="4"/>
  <c r="O624" i="4"/>
  <c r="N624" i="4"/>
  <c r="K624" i="4"/>
  <c r="H624" i="4"/>
  <c r="G624" i="4"/>
  <c r="F624" i="4"/>
  <c r="O623" i="4"/>
  <c r="N623" i="4"/>
  <c r="K623" i="4"/>
  <c r="H623" i="4"/>
  <c r="G623" i="4"/>
  <c r="F623" i="4"/>
  <c r="O622" i="4"/>
  <c r="N622" i="4"/>
  <c r="K622" i="4"/>
  <c r="H622" i="4"/>
  <c r="G622" i="4"/>
  <c r="F622" i="4"/>
  <c r="O621" i="4"/>
  <c r="N621" i="4"/>
  <c r="K621" i="4"/>
  <c r="H621" i="4"/>
  <c r="G621" i="4"/>
  <c r="F621" i="4"/>
  <c r="O620" i="4"/>
  <c r="N620" i="4"/>
  <c r="K620" i="4"/>
  <c r="H620" i="4"/>
  <c r="G620" i="4"/>
  <c r="F620" i="4"/>
  <c r="O619" i="4"/>
  <c r="N619" i="4"/>
  <c r="K619" i="4"/>
  <c r="H619" i="4"/>
  <c r="G619" i="4"/>
  <c r="F619" i="4"/>
  <c r="O618" i="4"/>
  <c r="N618" i="4"/>
  <c r="K618" i="4"/>
  <c r="H618" i="4"/>
  <c r="G618" i="4"/>
  <c r="F618" i="4"/>
  <c r="O617" i="4"/>
  <c r="N617" i="4"/>
  <c r="K617" i="4"/>
  <c r="H617" i="4"/>
  <c r="G617" i="4"/>
  <c r="F617" i="4"/>
  <c r="O616" i="4"/>
  <c r="N616" i="4"/>
  <c r="K616" i="4"/>
  <c r="H616" i="4"/>
  <c r="G616" i="4"/>
  <c r="F616" i="4"/>
  <c r="O615" i="4"/>
  <c r="N615" i="4"/>
  <c r="K615" i="4"/>
  <c r="H615" i="4"/>
  <c r="G615" i="4"/>
  <c r="F615" i="4"/>
  <c r="O614" i="4"/>
  <c r="N614" i="4"/>
  <c r="K614" i="4"/>
  <c r="H614" i="4"/>
  <c r="G614" i="4"/>
  <c r="F614" i="4"/>
  <c r="O613" i="4"/>
  <c r="N613" i="4"/>
  <c r="K613" i="4"/>
  <c r="H613" i="4"/>
  <c r="G613" i="4"/>
  <c r="F613" i="4"/>
  <c r="O612" i="4"/>
  <c r="N612" i="4"/>
  <c r="K612" i="4"/>
  <c r="H612" i="4"/>
  <c r="G612" i="4"/>
  <c r="F612" i="4"/>
  <c r="O611" i="4"/>
  <c r="N611" i="4"/>
  <c r="K611" i="4"/>
  <c r="H611" i="4"/>
  <c r="G611" i="4"/>
  <c r="F611" i="4"/>
  <c r="O610" i="4"/>
  <c r="N610" i="4"/>
  <c r="K610" i="4"/>
  <c r="H610" i="4"/>
  <c r="G610" i="4"/>
  <c r="F610" i="4"/>
  <c r="O609" i="4"/>
  <c r="N609" i="4"/>
  <c r="K609" i="4"/>
  <c r="H609" i="4"/>
  <c r="G609" i="4"/>
  <c r="F609" i="4"/>
  <c r="O608" i="4"/>
  <c r="N608" i="4"/>
  <c r="K608" i="4"/>
  <c r="H608" i="4"/>
  <c r="G608" i="4"/>
  <c r="F608" i="4"/>
  <c r="O607" i="4"/>
  <c r="N607" i="4"/>
  <c r="K607" i="4"/>
  <c r="H607" i="4"/>
  <c r="G607" i="4"/>
  <c r="F607" i="4"/>
  <c r="O606" i="4"/>
  <c r="N606" i="4"/>
  <c r="K606" i="4"/>
  <c r="H606" i="4"/>
  <c r="G606" i="4"/>
  <c r="F606" i="4"/>
  <c r="O605" i="4"/>
  <c r="N605" i="4"/>
  <c r="K605" i="4"/>
  <c r="H605" i="4"/>
  <c r="G605" i="4"/>
  <c r="F605" i="4"/>
  <c r="O604" i="4"/>
  <c r="N604" i="4"/>
  <c r="K604" i="4"/>
  <c r="H604" i="4"/>
  <c r="G604" i="4"/>
  <c r="F604" i="4"/>
  <c r="O603" i="4"/>
  <c r="N603" i="4"/>
  <c r="K603" i="4"/>
  <c r="H603" i="4"/>
  <c r="G603" i="4"/>
  <c r="F603" i="4"/>
  <c r="O602" i="4"/>
  <c r="N602" i="4"/>
  <c r="K602" i="4"/>
  <c r="H602" i="4"/>
  <c r="G602" i="4"/>
  <c r="F602" i="4"/>
  <c r="O601" i="4"/>
  <c r="N601" i="4"/>
  <c r="K601" i="4"/>
  <c r="H601" i="4"/>
  <c r="G601" i="4"/>
  <c r="F601" i="4"/>
  <c r="O600" i="4"/>
  <c r="N600" i="4"/>
  <c r="K600" i="4"/>
  <c r="H600" i="4"/>
  <c r="G600" i="4"/>
  <c r="F600" i="4"/>
  <c r="O599" i="4"/>
  <c r="N599" i="4"/>
  <c r="K599" i="4"/>
  <c r="H599" i="4"/>
  <c r="G599" i="4"/>
  <c r="F599" i="4"/>
  <c r="O598" i="4"/>
  <c r="N598" i="4"/>
  <c r="K598" i="4"/>
  <c r="H598" i="4"/>
  <c r="G598" i="4"/>
  <c r="F598" i="4"/>
  <c r="O597" i="4"/>
  <c r="N597" i="4"/>
  <c r="K597" i="4"/>
  <c r="H597" i="4"/>
  <c r="G597" i="4"/>
  <c r="F597" i="4"/>
  <c r="O596" i="4"/>
  <c r="N596" i="4"/>
  <c r="K596" i="4"/>
  <c r="H596" i="4"/>
  <c r="G596" i="4"/>
  <c r="F596" i="4"/>
  <c r="O595" i="4"/>
  <c r="N595" i="4"/>
  <c r="K595" i="4"/>
  <c r="H595" i="4"/>
  <c r="G595" i="4"/>
  <c r="F595" i="4"/>
  <c r="O594" i="4"/>
  <c r="N594" i="4"/>
  <c r="K594" i="4"/>
  <c r="H594" i="4"/>
  <c r="G594" i="4"/>
  <c r="F594" i="4"/>
  <c r="O593" i="4"/>
  <c r="N593" i="4"/>
  <c r="K593" i="4"/>
  <c r="H593" i="4"/>
  <c r="G593" i="4"/>
  <c r="F593" i="4"/>
  <c r="O592" i="4"/>
  <c r="N592" i="4"/>
  <c r="K592" i="4"/>
  <c r="H592" i="4"/>
  <c r="G592" i="4"/>
  <c r="F592" i="4"/>
  <c r="O591" i="4"/>
  <c r="N591" i="4"/>
  <c r="K591" i="4"/>
  <c r="H591" i="4"/>
  <c r="G591" i="4"/>
  <c r="F591" i="4"/>
  <c r="O590" i="4"/>
  <c r="N590" i="4"/>
  <c r="K590" i="4"/>
  <c r="H590" i="4"/>
  <c r="G590" i="4"/>
  <c r="F590" i="4"/>
  <c r="O589" i="4"/>
  <c r="N589" i="4"/>
  <c r="K589" i="4"/>
  <c r="H589" i="4"/>
  <c r="G589" i="4"/>
  <c r="F589" i="4"/>
  <c r="O588" i="4"/>
  <c r="N588" i="4"/>
  <c r="K588" i="4"/>
  <c r="H588" i="4"/>
  <c r="G588" i="4"/>
  <c r="F588" i="4"/>
  <c r="O587" i="4"/>
  <c r="N587" i="4"/>
  <c r="K587" i="4"/>
  <c r="H587" i="4"/>
  <c r="G587" i="4"/>
  <c r="F587" i="4"/>
  <c r="O586" i="4"/>
  <c r="N586" i="4"/>
  <c r="K586" i="4"/>
  <c r="H586" i="4"/>
  <c r="G586" i="4"/>
  <c r="F586" i="4"/>
  <c r="O585" i="4"/>
  <c r="N585" i="4"/>
  <c r="K585" i="4"/>
  <c r="H585" i="4"/>
  <c r="G585" i="4"/>
  <c r="F585" i="4"/>
  <c r="O584" i="4"/>
  <c r="N584" i="4"/>
  <c r="K584" i="4"/>
  <c r="H584" i="4"/>
  <c r="G584" i="4"/>
  <c r="F584" i="4"/>
  <c r="O583" i="4"/>
  <c r="N583" i="4"/>
  <c r="K583" i="4"/>
  <c r="H583" i="4"/>
  <c r="G583" i="4"/>
  <c r="F583" i="4"/>
  <c r="O582" i="4"/>
  <c r="N582" i="4"/>
  <c r="K582" i="4"/>
  <c r="H582" i="4"/>
  <c r="G582" i="4"/>
  <c r="F582" i="4"/>
  <c r="O581" i="4"/>
  <c r="N581" i="4"/>
  <c r="K581" i="4"/>
  <c r="H581" i="4"/>
  <c r="G581" i="4"/>
  <c r="F581" i="4"/>
  <c r="O580" i="4"/>
  <c r="N580" i="4"/>
  <c r="K580" i="4"/>
  <c r="H580" i="4"/>
  <c r="G580" i="4"/>
  <c r="F580" i="4"/>
  <c r="O579" i="4"/>
  <c r="N579" i="4"/>
  <c r="K579" i="4"/>
  <c r="H579" i="4"/>
  <c r="G579" i="4"/>
  <c r="F579" i="4"/>
  <c r="O578" i="4"/>
  <c r="N578" i="4"/>
  <c r="K578" i="4"/>
  <c r="H578" i="4"/>
  <c r="G578" i="4"/>
  <c r="F578" i="4"/>
  <c r="O577" i="4"/>
  <c r="N577" i="4"/>
  <c r="K577" i="4"/>
  <c r="H577" i="4"/>
  <c r="G577" i="4"/>
  <c r="F577" i="4"/>
  <c r="O576" i="4"/>
  <c r="N576" i="4"/>
  <c r="K576" i="4"/>
  <c r="H576" i="4"/>
  <c r="G576" i="4"/>
  <c r="F576" i="4"/>
  <c r="O575" i="4"/>
  <c r="N575" i="4"/>
  <c r="K575" i="4"/>
  <c r="H575" i="4"/>
  <c r="G575" i="4"/>
  <c r="F575" i="4"/>
  <c r="O574" i="4"/>
  <c r="N574" i="4"/>
  <c r="K574" i="4"/>
  <c r="H574" i="4"/>
  <c r="G574" i="4"/>
  <c r="F574" i="4"/>
  <c r="O573" i="4"/>
  <c r="N573" i="4"/>
  <c r="K573" i="4"/>
  <c r="H573" i="4"/>
  <c r="G573" i="4"/>
  <c r="F573" i="4"/>
  <c r="O572" i="4"/>
  <c r="N572" i="4"/>
  <c r="K572" i="4"/>
  <c r="H572" i="4"/>
  <c r="G572" i="4"/>
  <c r="F572" i="4"/>
  <c r="O571" i="4"/>
  <c r="N571" i="4"/>
  <c r="K571" i="4"/>
  <c r="H571" i="4"/>
  <c r="G571" i="4"/>
  <c r="F571" i="4"/>
  <c r="O570" i="4"/>
  <c r="N570" i="4"/>
  <c r="K570" i="4"/>
  <c r="H570" i="4"/>
  <c r="G570" i="4"/>
  <c r="F570" i="4"/>
  <c r="O569" i="4"/>
  <c r="N569" i="4"/>
  <c r="K569" i="4"/>
  <c r="H569" i="4"/>
  <c r="G569" i="4"/>
  <c r="F569" i="4"/>
  <c r="O568" i="4"/>
  <c r="N568" i="4"/>
  <c r="K568" i="4"/>
  <c r="H568" i="4"/>
  <c r="G568" i="4"/>
  <c r="F568" i="4"/>
  <c r="O567" i="4"/>
  <c r="N567" i="4"/>
  <c r="K567" i="4"/>
  <c r="H567" i="4"/>
  <c r="G567" i="4"/>
  <c r="F567" i="4"/>
  <c r="O566" i="4"/>
  <c r="N566" i="4"/>
  <c r="K566" i="4"/>
  <c r="H566" i="4"/>
  <c r="G566" i="4"/>
  <c r="F566" i="4"/>
  <c r="O565" i="4"/>
  <c r="N565" i="4"/>
  <c r="K565" i="4"/>
  <c r="H565" i="4"/>
  <c r="G565" i="4"/>
  <c r="F565" i="4"/>
  <c r="O564" i="4"/>
  <c r="N564" i="4"/>
  <c r="K564" i="4"/>
  <c r="H564" i="4"/>
  <c r="G564" i="4"/>
  <c r="F564" i="4"/>
  <c r="O563" i="4"/>
  <c r="N563" i="4"/>
  <c r="K563" i="4"/>
  <c r="H563" i="4"/>
  <c r="G563" i="4"/>
  <c r="F563" i="4"/>
  <c r="O562" i="4"/>
  <c r="N562" i="4"/>
  <c r="K562" i="4"/>
  <c r="H562" i="4"/>
  <c r="G562" i="4"/>
  <c r="F562" i="4"/>
  <c r="O561" i="4"/>
  <c r="N561" i="4"/>
  <c r="K561" i="4"/>
  <c r="H561" i="4"/>
  <c r="G561" i="4"/>
  <c r="F561" i="4"/>
  <c r="O560" i="4"/>
  <c r="N560" i="4"/>
  <c r="K560" i="4"/>
  <c r="H560" i="4"/>
  <c r="G560" i="4"/>
  <c r="F560" i="4"/>
  <c r="O559" i="4"/>
  <c r="N559" i="4"/>
  <c r="K559" i="4"/>
  <c r="H559" i="4"/>
  <c r="G559" i="4"/>
  <c r="F559" i="4"/>
  <c r="O558" i="4"/>
  <c r="N558" i="4"/>
  <c r="K558" i="4"/>
  <c r="H558" i="4"/>
  <c r="G558" i="4"/>
  <c r="F558" i="4"/>
  <c r="O557" i="4"/>
  <c r="N557" i="4"/>
  <c r="K557" i="4"/>
  <c r="H557" i="4"/>
  <c r="G557" i="4"/>
  <c r="F557" i="4"/>
  <c r="O556" i="4"/>
  <c r="N556" i="4"/>
  <c r="K556" i="4"/>
  <c r="H556" i="4"/>
  <c r="G556" i="4"/>
  <c r="F556" i="4"/>
  <c r="O555" i="4"/>
  <c r="N555" i="4"/>
  <c r="K555" i="4"/>
  <c r="H555" i="4"/>
  <c r="G555" i="4"/>
  <c r="F555" i="4"/>
  <c r="O554" i="4"/>
  <c r="N554" i="4"/>
  <c r="K554" i="4"/>
  <c r="H554" i="4"/>
  <c r="G554" i="4"/>
  <c r="F554" i="4"/>
  <c r="O553" i="4"/>
  <c r="N553" i="4"/>
  <c r="K553" i="4"/>
  <c r="H553" i="4"/>
  <c r="G553" i="4"/>
  <c r="F553" i="4"/>
  <c r="O552" i="4"/>
  <c r="N552" i="4"/>
  <c r="K552" i="4"/>
  <c r="H552" i="4"/>
  <c r="G552" i="4"/>
  <c r="F552" i="4"/>
  <c r="O551" i="4"/>
  <c r="N551" i="4"/>
  <c r="K551" i="4"/>
  <c r="H551" i="4"/>
  <c r="G551" i="4"/>
  <c r="F551" i="4"/>
  <c r="O550" i="4"/>
  <c r="N550" i="4"/>
  <c r="K550" i="4"/>
  <c r="H550" i="4"/>
  <c r="G550" i="4"/>
  <c r="F550" i="4"/>
  <c r="O549" i="4"/>
  <c r="N549" i="4"/>
  <c r="K549" i="4"/>
  <c r="H549" i="4"/>
  <c r="G549" i="4"/>
  <c r="F549" i="4"/>
  <c r="O548" i="4"/>
  <c r="N548" i="4"/>
  <c r="K548" i="4"/>
  <c r="H548" i="4"/>
  <c r="G548" i="4"/>
  <c r="F548" i="4"/>
  <c r="O547" i="4"/>
  <c r="N547" i="4"/>
  <c r="K547" i="4"/>
  <c r="H547" i="4"/>
  <c r="G547" i="4"/>
  <c r="F547" i="4"/>
  <c r="O546" i="4"/>
  <c r="N546" i="4"/>
  <c r="K546" i="4"/>
  <c r="H546" i="4"/>
  <c r="G546" i="4"/>
  <c r="F546" i="4"/>
  <c r="O545" i="4"/>
  <c r="N545" i="4"/>
  <c r="K545" i="4"/>
  <c r="H545" i="4"/>
  <c r="G545" i="4"/>
  <c r="F545" i="4"/>
  <c r="O544" i="4"/>
  <c r="N544" i="4"/>
  <c r="K544" i="4"/>
  <c r="H544" i="4"/>
  <c r="G544" i="4"/>
  <c r="F544" i="4"/>
  <c r="O543" i="4"/>
  <c r="N543" i="4"/>
  <c r="K543" i="4"/>
  <c r="H543" i="4"/>
  <c r="G543" i="4"/>
  <c r="F543" i="4"/>
  <c r="O542" i="4"/>
  <c r="N542" i="4"/>
  <c r="K542" i="4"/>
  <c r="H542" i="4"/>
  <c r="G542" i="4"/>
  <c r="F542" i="4"/>
  <c r="O541" i="4"/>
  <c r="N541" i="4"/>
  <c r="K541" i="4"/>
  <c r="H541" i="4"/>
  <c r="G541" i="4"/>
  <c r="F541" i="4"/>
  <c r="O540" i="4"/>
  <c r="N540" i="4"/>
  <c r="K540" i="4"/>
  <c r="H540" i="4"/>
  <c r="G540" i="4"/>
  <c r="F540" i="4"/>
  <c r="O539" i="4"/>
  <c r="N539" i="4"/>
  <c r="K539" i="4"/>
  <c r="H539" i="4"/>
  <c r="G539" i="4"/>
  <c r="F539" i="4"/>
  <c r="O538" i="4"/>
  <c r="N538" i="4"/>
  <c r="K538" i="4"/>
  <c r="H538" i="4"/>
  <c r="G538" i="4"/>
  <c r="F538" i="4"/>
  <c r="O537" i="4"/>
  <c r="N537" i="4"/>
  <c r="K537" i="4"/>
  <c r="H537" i="4"/>
  <c r="G537" i="4"/>
  <c r="F537" i="4"/>
  <c r="O536" i="4"/>
  <c r="N536" i="4"/>
  <c r="K536" i="4"/>
  <c r="H536" i="4"/>
  <c r="G536" i="4"/>
  <c r="F536" i="4"/>
  <c r="O535" i="4"/>
  <c r="N535" i="4"/>
  <c r="K535" i="4"/>
  <c r="H535" i="4"/>
  <c r="G535" i="4"/>
  <c r="F535" i="4"/>
  <c r="O534" i="4"/>
  <c r="N534" i="4"/>
  <c r="K534" i="4"/>
  <c r="H534" i="4"/>
  <c r="G534" i="4"/>
  <c r="F534" i="4"/>
  <c r="O533" i="4"/>
  <c r="N533" i="4"/>
  <c r="K533" i="4"/>
  <c r="H533" i="4"/>
  <c r="G533" i="4"/>
  <c r="F533" i="4"/>
  <c r="O532" i="4"/>
  <c r="N532" i="4"/>
  <c r="K532" i="4"/>
  <c r="H532" i="4"/>
  <c r="G532" i="4"/>
  <c r="F532" i="4"/>
  <c r="O531" i="4"/>
  <c r="N531" i="4"/>
  <c r="K531" i="4"/>
  <c r="H531" i="4"/>
  <c r="G531" i="4"/>
  <c r="F531" i="4"/>
  <c r="O530" i="4"/>
  <c r="N530" i="4"/>
  <c r="K530" i="4"/>
  <c r="H530" i="4"/>
  <c r="G530" i="4"/>
  <c r="F530" i="4"/>
  <c r="O529" i="4"/>
  <c r="N529" i="4"/>
  <c r="K529" i="4"/>
  <c r="H529" i="4"/>
  <c r="G529" i="4"/>
  <c r="F529" i="4"/>
  <c r="O528" i="4"/>
  <c r="N528" i="4"/>
  <c r="K528" i="4"/>
  <c r="H528" i="4"/>
  <c r="G528" i="4"/>
  <c r="F528" i="4"/>
  <c r="O527" i="4"/>
  <c r="N527" i="4"/>
  <c r="K527" i="4"/>
  <c r="H527" i="4"/>
  <c r="G527" i="4"/>
  <c r="F527" i="4"/>
  <c r="O526" i="4"/>
  <c r="N526" i="4"/>
  <c r="K526" i="4"/>
  <c r="H526" i="4"/>
  <c r="G526" i="4"/>
  <c r="F526" i="4"/>
  <c r="O525" i="4"/>
  <c r="N525" i="4"/>
  <c r="K525" i="4"/>
  <c r="H525" i="4"/>
  <c r="G525" i="4"/>
  <c r="F525" i="4"/>
  <c r="O524" i="4"/>
  <c r="N524" i="4"/>
  <c r="K524" i="4"/>
  <c r="H524" i="4"/>
  <c r="G524" i="4"/>
  <c r="F524" i="4"/>
  <c r="O523" i="4"/>
  <c r="N523" i="4"/>
  <c r="K523" i="4"/>
  <c r="H523" i="4"/>
  <c r="G523" i="4"/>
  <c r="F523" i="4"/>
  <c r="O522" i="4"/>
  <c r="N522" i="4"/>
  <c r="K522" i="4"/>
  <c r="H522" i="4"/>
  <c r="G522" i="4"/>
  <c r="F522" i="4"/>
  <c r="O521" i="4"/>
  <c r="N521" i="4"/>
  <c r="K521" i="4"/>
  <c r="H521" i="4"/>
  <c r="G521" i="4"/>
  <c r="F521" i="4"/>
  <c r="O520" i="4"/>
  <c r="N520" i="4"/>
  <c r="K520" i="4"/>
  <c r="H520" i="4"/>
  <c r="G520" i="4"/>
  <c r="F520" i="4"/>
  <c r="O519" i="4"/>
  <c r="N519" i="4"/>
  <c r="K519" i="4"/>
  <c r="H519" i="4"/>
  <c r="G519" i="4"/>
  <c r="F519" i="4"/>
  <c r="O518" i="4"/>
  <c r="N518" i="4"/>
  <c r="K518" i="4"/>
  <c r="H518" i="4"/>
  <c r="G518" i="4"/>
  <c r="F518" i="4"/>
  <c r="O517" i="4"/>
  <c r="N517" i="4"/>
  <c r="K517" i="4"/>
  <c r="H517" i="4"/>
  <c r="G517" i="4"/>
  <c r="F517" i="4"/>
  <c r="O516" i="4"/>
  <c r="N516" i="4"/>
  <c r="K516" i="4"/>
  <c r="H516" i="4"/>
  <c r="G516" i="4"/>
  <c r="F516" i="4"/>
  <c r="O515" i="4"/>
  <c r="N515" i="4"/>
  <c r="K515" i="4"/>
  <c r="H515" i="4"/>
  <c r="G515" i="4"/>
  <c r="F515" i="4"/>
  <c r="O514" i="4"/>
  <c r="N514" i="4"/>
  <c r="K514" i="4"/>
  <c r="H514" i="4"/>
  <c r="G514" i="4"/>
  <c r="F514" i="4"/>
  <c r="O513" i="4"/>
  <c r="N513" i="4"/>
  <c r="K513" i="4"/>
  <c r="H513" i="4"/>
  <c r="G513" i="4"/>
  <c r="F513" i="4"/>
  <c r="O512" i="4"/>
  <c r="N512" i="4"/>
  <c r="K512" i="4"/>
  <c r="H512" i="4"/>
  <c r="G512" i="4"/>
  <c r="F512" i="4"/>
  <c r="O511" i="4"/>
  <c r="N511" i="4"/>
  <c r="K511" i="4"/>
  <c r="H511" i="4"/>
  <c r="G511" i="4"/>
  <c r="F511" i="4"/>
  <c r="O510" i="4"/>
  <c r="N510" i="4"/>
  <c r="K510" i="4"/>
  <c r="H510" i="4"/>
  <c r="G510" i="4"/>
  <c r="F510" i="4"/>
  <c r="O509" i="4"/>
  <c r="N509" i="4"/>
  <c r="K509" i="4"/>
  <c r="H509" i="4"/>
  <c r="G509" i="4"/>
  <c r="F509" i="4"/>
  <c r="O508" i="4"/>
  <c r="N508" i="4"/>
  <c r="K508" i="4"/>
  <c r="H508" i="4"/>
  <c r="G508" i="4"/>
  <c r="F508" i="4"/>
  <c r="O507" i="4"/>
  <c r="N507" i="4"/>
  <c r="K507" i="4"/>
  <c r="H507" i="4"/>
  <c r="G507" i="4"/>
  <c r="F507" i="4"/>
  <c r="O506" i="4"/>
  <c r="N506" i="4"/>
  <c r="K506" i="4"/>
  <c r="H506" i="4"/>
  <c r="G506" i="4"/>
  <c r="F506" i="4"/>
  <c r="O505" i="4"/>
  <c r="N505" i="4"/>
  <c r="K505" i="4"/>
  <c r="H505" i="4"/>
  <c r="G505" i="4"/>
  <c r="F505" i="4"/>
  <c r="O504" i="4"/>
  <c r="N504" i="4"/>
  <c r="K504" i="4"/>
  <c r="H504" i="4"/>
  <c r="G504" i="4"/>
  <c r="F504" i="4"/>
  <c r="O503" i="4"/>
  <c r="N503" i="4"/>
  <c r="K503" i="4"/>
  <c r="H503" i="4"/>
  <c r="G503" i="4"/>
  <c r="F503" i="4"/>
  <c r="O502" i="4"/>
  <c r="N502" i="4"/>
  <c r="K502" i="4"/>
  <c r="H502" i="4"/>
  <c r="G502" i="4"/>
  <c r="F502" i="4"/>
  <c r="O501" i="4"/>
  <c r="N501" i="4"/>
  <c r="K501" i="4"/>
  <c r="H501" i="4"/>
  <c r="G501" i="4"/>
  <c r="F501" i="4"/>
  <c r="O500" i="4"/>
  <c r="N500" i="4"/>
  <c r="K500" i="4"/>
  <c r="H500" i="4"/>
  <c r="G500" i="4"/>
  <c r="F500" i="4"/>
  <c r="O499" i="4"/>
  <c r="N499" i="4"/>
  <c r="K499" i="4"/>
  <c r="H499" i="4"/>
  <c r="G499" i="4"/>
  <c r="F499" i="4"/>
  <c r="O498" i="4"/>
  <c r="N498" i="4"/>
  <c r="K498" i="4"/>
  <c r="H498" i="4"/>
  <c r="G498" i="4"/>
  <c r="F498" i="4"/>
  <c r="O497" i="4"/>
  <c r="N497" i="4"/>
  <c r="K497" i="4"/>
  <c r="H497" i="4"/>
  <c r="G497" i="4"/>
  <c r="F497" i="4"/>
  <c r="O496" i="4"/>
  <c r="N496" i="4"/>
  <c r="K496" i="4"/>
  <c r="H496" i="4"/>
  <c r="G496" i="4"/>
  <c r="F496" i="4"/>
  <c r="O495" i="4"/>
  <c r="N495" i="4"/>
  <c r="K495" i="4"/>
  <c r="H495" i="4"/>
  <c r="G495" i="4"/>
  <c r="F495" i="4"/>
  <c r="O494" i="4"/>
  <c r="N494" i="4"/>
  <c r="K494" i="4"/>
  <c r="H494" i="4"/>
  <c r="G494" i="4"/>
  <c r="F494" i="4"/>
  <c r="O493" i="4"/>
  <c r="N493" i="4"/>
  <c r="K493" i="4"/>
  <c r="H493" i="4"/>
  <c r="G493" i="4"/>
  <c r="F493" i="4"/>
  <c r="O492" i="4"/>
  <c r="N492" i="4"/>
  <c r="K492" i="4"/>
  <c r="H492" i="4"/>
  <c r="G492" i="4"/>
  <c r="F492" i="4"/>
  <c r="O491" i="4"/>
  <c r="N491" i="4"/>
  <c r="K491" i="4"/>
  <c r="H491" i="4"/>
  <c r="G491" i="4"/>
  <c r="F491" i="4"/>
  <c r="O490" i="4"/>
  <c r="N490" i="4"/>
  <c r="K490" i="4"/>
  <c r="H490" i="4"/>
  <c r="G490" i="4"/>
  <c r="F490" i="4"/>
  <c r="O489" i="4"/>
  <c r="N489" i="4"/>
  <c r="K489" i="4"/>
  <c r="H489" i="4"/>
  <c r="G489" i="4"/>
  <c r="F489" i="4"/>
  <c r="O488" i="4"/>
  <c r="N488" i="4"/>
  <c r="K488" i="4"/>
  <c r="H488" i="4"/>
  <c r="G488" i="4"/>
  <c r="F488" i="4"/>
  <c r="O487" i="4"/>
  <c r="N487" i="4"/>
  <c r="K487" i="4"/>
  <c r="H487" i="4"/>
  <c r="G487" i="4"/>
  <c r="F487" i="4"/>
  <c r="O486" i="4"/>
  <c r="N486" i="4"/>
  <c r="K486" i="4"/>
  <c r="H486" i="4"/>
  <c r="G486" i="4"/>
  <c r="F486" i="4"/>
  <c r="O485" i="4"/>
  <c r="N485" i="4"/>
  <c r="K485" i="4"/>
  <c r="H485" i="4"/>
  <c r="G485" i="4"/>
  <c r="F485" i="4"/>
  <c r="O484" i="4"/>
  <c r="N484" i="4"/>
  <c r="K484" i="4"/>
  <c r="H484" i="4"/>
  <c r="G484" i="4"/>
  <c r="F484" i="4"/>
  <c r="O483" i="4"/>
  <c r="N483" i="4"/>
  <c r="K483" i="4"/>
  <c r="H483" i="4"/>
  <c r="G483" i="4"/>
  <c r="F483" i="4"/>
  <c r="O482" i="4"/>
  <c r="N482" i="4"/>
  <c r="K482" i="4"/>
  <c r="H482" i="4"/>
  <c r="G482" i="4"/>
  <c r="F482" i="4"/>
  <c r="O481" i="4"/>
  <c r="N481" i="4"/>
  <c r="K481" i="4"/>
  <c r="H481" i="4"/>
  <c r="G481" i="4"/>
  <c r="F481" i="4"/>
  <c r="O480" i="4"/>
  <c r="N480" i="4"/>
  <c r="K480" i="4"/>
  <c r="H480" i="4"/>
  <c r="G480" i="4"/>
  <c r="F480" i="4"/>
  <c r="O479" i="4"/>
  <c r="N479" i="4"/>
  <c r="K479" i="4"/>
  <c r="H479" i="4"/>
  <c r="G479" i="4"/>
  <c r="F479" i="4"/>
  <c r="O478" i="4"/>
  <c r="N478" i="4"/>
  <c r="K478" i="4"/>
  <c r="H478" i="4"/>
  <c r="G478" i="4"/>
  <c r="F478" i="4"/>
  <c r="O477" i="4"/>
  <c r="N477" i="4"/>
  <c r="K477" i="4"/>
  <c r="H477" i="4"/>
  <c r="G477" i="4"/>
  <c r="F477" i="4"/>
  <c r="O476" i="4"/>
  <c r="N476" i="4"/>
  <c r="K476" i="4"/>
  <c r="H476" i="4"/>
  <c r="G476" i="4"/>
  <c r="F476" i="4"/>
  <c r="O475" i="4"/>
  <c r="N475" i="4"/>
  <c r="K475" i="4"/>
  <c r="H475" i="4"/>
  <c r="G475" i="4"/>
  <c r="F475" i="4"/>
  <c r="O474" i="4"/>
  <c r="N474" i="4"/>
  <c r="K474" i="4"/>
  <c r="H474" i="4"/>
  <c r="G474" i="4"/>
  <c r="F474" i="4"/>
  <c r="O473" i="4"/>
  <c r="N473" i="4"/>
  <c r="K473" i="4"/>
  <c r="H473" i="4"/>
  <c r="G473" i="4"/>
  <c r="F473" i="4"/>
  <c r="O472" i="4"/>
  <c r="N472" i="4"/>
  <c r="K472" i="4"/>
  <c r="H472" i="4"/>
  <c r="G472" i="4"/>
  <c r="F472" i="4"/>
  <c r="O471" i="4"/>
  <c r="N471" i="4"/>
  <c r="K471" i="4"/>
  <c r="H471" i="4"/>
  <c r="G471" i="4"/>
  <c r="F471" i="4"/>
  <c r="O470" i="4"/>
  <c r="N470" i="4"/>
  <c r="K470" i="4"/>
  <c r="H470" i="4"/>
  <c r="G470" i="4"/>
  <c r="F470" i="4"/>
  <c r="O469" i="4"/>
  <c r="N469" i="4"/>
  <c r="K469" i="4"/>
  <c r="H469" i="4"/>
  <c r="G469" i="4"/>
  <c r="F469" i="4"/>
  <c r="O468" i="4"/>
  <c r="N468" i="4"/>
  <c r="K468" i="4"/>
  <c r="H468" i="4"/>
  <c r="G468" i="4"/>
  <c r="F468" i="4"/>
  <c r="O467" i="4"/>
  <c r="N467" i="4"/>
  <c r="K467" i="4"/>
  <c r="H467" i="4"/>
  <c r="G467" i="4"/>
  <c r="F467" i="4"/>
  <c r="O466" i="4"/>
  <c r="N466" i="4"/>
  <c r="K466" i="4"/>
  <c r="H466" i="4"/>
  <c r="G466" i="4"/>
  <c r="F466" i="4"/>
  <c r="O465" i="4"/>
  <c r="N465" i="4"/>
  <c r="K465" i="4"/>
  <c r="H465" i="4"/>
  <c r="G465" i="4"/>
  <c r="F465" i="4"/>
  <c r="O464" i="4"/>
  <c r="N464" i="4"/>
  <c r="K464" i="4"/>
  <c r="H464" i="4"/>
  <c r="G464" i="4"/>
  <c r="F464" i="4"/>
  <c r="O463" i="4"/>
  <c r="N463" i="4"/>
  <c r="K463" i="4"/>
  <c r="H463" i="4"/>
  <c r="G463" i="4"/>
  <c r="F463" i="4"/>
  <c r="O462" i="4"/>
  <c r="N462" i="4"/>
  <c r="K462" i="4"/>
  <c r="H462" i="4"/>
  <c r="G462" i="4"/>
  <c r="F462" i="4"/>
  <c r="O461" i="4"/>
  <c r="N461" i="4"/>
  <c r="K461" i="4"/>
  <c r="H461" i="4"/>
  <c r="G461" i="4"/>
  <c r="F461" i="4"/>
  <c r="O460" i="4"/>
  <c r="N460" i="4"/>
  <c r="K460" i="4"/>
  <c r="H460" i="4"/>
  <c r="G460" i="4"/>
  <c r="F460" i="4"/>
  <c r="O459" i="4"/>
  <c r="N459" i="4"/>
  <c r="K459" i="4"/>
  <c r="H459" i="4"/>
  <c r="G459" i="4"/>
  <c r="F459" i="4"/>
  <c r="O458" i="4"/>
  <c r="N458" i="4"/>
  <c r="K458" i="4"/>
  <c r="H458" i="4"/>
  <c r="G458" i="4"/>
  <c r="F458" i="4"/>
  <c r="O457" i="4"/>
  <c r="N457" i="4"/>
  <c r="K457" i="4"/>
  <c r="H457" i="4"/>
  <c r="G457" i="4"/>
  <c r="F457" i="4"/>
  <c r="O456" i="4"/>
  <c r="N456" i="4"/>
  <c r="K456" i="4"/>
  <c r="H456" i="4"/>
  <c r="G456" i="4"/>
  <c r="F456" i="4"/>
  <c r="O455" i="4"/>
  <c r="N455" i="4"/>
  <c r="K455" i="4"/>
  <c r="H455" i="4"/>
  <c r="G455" i="4"/>
  <c r="F455" i="4"/>
  <c r="O454" i="4"/>
  <c r="N454" i="4"/>
  <c r="K454" i="4"/>
  <c r="H454" i="4"/>
  <c r="G454" i="4"/>
  <c r="F454" i="4"/>
  <c r="O453" i="4"/>
  <c r="N453" i="4"/>
  <c r="K453" i="4"/>
  <c r="H453" i="4"/>
  <c r="G453" i="4"/>
  <c r="F453" i="4"/>
  <c r="O452" i="4"/>
  <c r="N452" i="4"/>
  <c r="K452" i="4"/>
  <c r="H452" i="4"/>
  <c r="G452" i="4"/>
  <c r="F452" i="4"/>
  <c r="O451" i="4"/>
  <c r="N451" i="4"/>
  <c r="K451" i="4"/>
  <c r="H451" i="4"/>
  <c r="G451" i="4"/>
  <c r="F451" i="4"/>
  <c r="O450" i="4"/>
  <c r="N450" i="4"/>
  <c r="K450" i="4"/>
  <c r="H450" i="4"/>
  <c r="G450" i="4"/>
  <c r="F450" i="4"/>
  <c r="O449" i="4"/>
  <c r="N449" i="4"/>
  <c r="K449" i="4"/>
  <c r="H449" i="4"/>
  <c r="G449" i="4"/>
  <c r="F449" i="4"/>
  <c r="O448" i="4"/>
  <c r="N448" i="4"/>
  <c r="K448" i="4"/>
  <c r="H448" i="4"/>
  <c r="G448" i="4"/>
  <c r="F448" i="4"/>
  <c r="O447" i="4"/>
  <c r="N447" i="4"/>
  <c r="K447" i="4"/>
  <c r="H447" i="4"/>
  <c r="G447" i="4"/>
  <c r="F447" i="4"/>
  <c r="O446" i="4"/>
  <c r="N446" i="4"/>
  <c r="K446" i="4"/>
  <c r="H446" i="4"/>
  <c r="G446" i="4"/>
  <c r="F446" i="4"/>
  <c r="O445" i="4"/>
  <c r="N445" i="4"/>
  <c r="K445" i="4"/>
  <c r="H445" i="4"/>
  <c r="G445" i="4"/>
  <c r="F445" i="4"/>
  <c r="O444" i="4"/>
  <c r="N444" i="4"/>
  <c r="K444" i="4"/>
  <c r="H444" i="4"/>
  <c r="G444" i="4"/>
  <c r="F444" i="4"/>
  <c r="O443" i="4"/>
  <c r="N443" i="4"/>
  <c r="K443" i="4"/>
  <c r="H443" i="4"/>
  <c r="G443" i="4"/>
  <c r="F443" i="4"/>
  <c r="O442" i="4"/>
  <c r="N442" i="4"/>
  <c r="K442" i="4"/>
  <c r="H442" i="4"/>
  <c r="G442" i="4"/>
  <c r="F442" i="4"/>
  <c r="O441" i="4"/>
  <c r="N441" i="4"/>
  <c r="K441" i="4"/>
  <c r="H441" i="4"/>
  <c r="G441" i="4"/>
  <c r="F441" i="4"/>
  <c r="O440" i="4"/>
  <c r="N440" i="4"/>
  <c r="K440" i="4"/>
  <c r="H440" i="4"/>
  <c r="G440" i="4"/>
  <c r="F440" i="4"/>
  <c r="O439" i="4"/>
  <c r="N439" i="4"/>
  <c r="K439" i="4"/>
  <c r="H439" i="4"/>
  <c r="G439" i="4"/>
  <c r="F439" i="4"/>
  <c r="O438" i="4"/>
  <c r="N438" i="4"/>
  <c r="K438" i="4"/>
  <c r="H438" i="4"/>
  <c r="G438" i="4"/>
  <c r="F438" i="4"/>
  <c r="O437" i="4"/>
  <c r="N437" i="4"/>
  <c r="K437" i="4"/>
  <c r="H437" i="4"/>
  <c r="G437" i="4"/>
  <c r="F437" i="4"/>
  <c r="O436" i="4"/>
  <c r="N436" i="4"/>
  <c r="K436" i="4"/>
  <c r="H436" i="4"/>
  <c r="G436" i="4"/>
  <c r="F436" i="4"/>
  <c r="O435" i="4"/>
  <c r="N435" i="4"/>
  <c r="K435" i="4"/>
  <c r="H435" i="4"/>
  <c r="G435" i="4"/>
  <c r="F435" i="4"/>
  <c r="O434" i="4"/>
  <c r="N434" i="4"/>
  <c r="K434" i="4"/>
  <c r="H434" i="4"/>
  <c r="G434" i="4"/>
  <c r="F434" i="4"/>
  <c r="O433" i="4"/>
  <c r="N433" i="4"/>
  <c r="K433" i="4"/>
  <c r="H433" i="4"/>
  <c r="G433" i="4"/>
  <c r="F433" i="4"/>
  <c r="O432" i="4"/>
  <c r="N432" i="4"/>
  <c r="K432" i="4"/>
  <c r="H432" i="4"/>
  <c r="G432" i="4"/>
  <c r="F432" i="4"/>
  <c r="O431" i="4"/>
  <c r="N431" i="4"/>
  <c r="K431" i="4"/>
  <c r="H431" i="4"/>
  <c r="G431" i="4"/>
  <c r="F431" i="4"/>
  <c r="O430" i="4"/>
  <c r="N430" i="4"/>
  <c r="K430" i="4"/>
  <c r="H430" i="4"/>
  <c r="G430" i="4"/>
  <c r="F430" i="4"/>
  <c r="O429" i="4"/>
  <c r="N429" i="4"/>
  <c r="K429" i="4"/>
  <c r="H429" i="4"/>
  <c r="G429" i="4"/>
  <c r="F429" i="4"/>
  <c r="O428" i="4"/>
  <c r="N428" i="4"/>
  <c r="K428" i="4"/>
  <c r="H428" i="4"/>
  <c r="G428" i="4"/>
  <c r="F428" i="4"/>
  <c r="O427" i="4"/>
  <c r="N427" i="4"/>
  <c r="K427" i="4"/>
  <c r="H427" i="4"/>
  <c r="G427" i="4"/>
  <c r="F427" i="4"/>
  <c r="O426" i="4"/>
  <c r="N426" i="4"/>
  <c r="K426" i="4"/>
  <c r="H426" i="4"/>
  <c r="G426" i="4"/>
  <c r="F426" i="4"/>
  <c r="O425" i="4"/>
  <c r="N425" i="4"/>
  <c r="K425" i="4"/>
  <c r="H425" i="4"/>
  <c r="G425" i="4"/>
  <c r="F425" i="4"/>
  <c r="O424" i="4"/>
  <c r="N424" i="4"/>
  <c r="K424" i="4"/>
  <c r="H424" i="4"/>
  <c r="G424" i="4"/>
  <c r="F424" i="4"/>
  <c r="O423" i="4"/>
  <c r="N423" i="4"/>
  <c r="K423" i="4"/>
  <c r="H423" i="4"/>
  <c r="G423" i="4"/>
  <c r="F423" i="4"/>
  <c r="O422" i="4"/>
  <c r="N422" i="4"/>
  <c r="K422" i="4"/>
  <c r="H422" i="4"/>
  <c r="G422" i="4"/>
  <c r="F422" i="4"/>
  <c r="O421" i="4"/>
  <c r="N421" i="4"/>
  <c r="K421" i="4"/>
  <c r="H421" i="4"/>
  <c r="G421" i="4"/>
  <c r="F421" i="4"/>
  <c r="O420" i="4"/>
  <c r="N420" i="4"/>
  <c r="K420" i="4"/>
  <c r="H420" i="4"/>
  <c r="G420" i="4"/>
  <c r="F420" i="4"/>
  <c r="O419" i="4"/>
  <c r="N419" i="4"/>
  <c r="K419" i="4"/>
  <c r="H419" i="4"/>
  <c r="G419" i="4"/>
  <c r="F419" i="4"/>
  <c r="O418" i="4"/>
  <c r="N418" i="4"/>
  <c r="K418" i="4"/>
  <c r="H418" i="4"/>
  <c r="G418" i="4"/>
  <c r="F418" i="4"/>
  <c r="O417" i="4"/>
  <c r="N417" i="4"/>
  <c r="K417" i="4"/>
  <c r="H417" i="4"/>
  <c r="G417" i="4"/>
  <c r="F417" i="4"/>
  <c r="O416" i="4"/>
  <c r="N416" i="4"/>
  <c r="K416" i="4"/>
  <c r="H416" i="4"/>
  <c r="G416" i="4"/>
  <c r="F416" i="4"/>
  <c r="O415" i="4"/>
  <c r="N415" i="4"/>
  <c r="K415" i="4"/>
  <c r="H415" i="4"/>
  <c r="G415" i="4"/>
  <c r="F415" i="4"/>
  <c r="O414" i="4"/>
  <c r="N414" i="4"/>
  <c r="K414" i="4"/>
  <c r="H414" i="4"/>
  <c r="G414" i="4"/>
  <c r="F414" i="4"/>
  <c r="O413" i="4"/>
  <c r="N413" i="4"/>
  <c r="K413" i="4"/>
  <c r="H413" i="4"/>
  <c r="G413" i="4"/>
  <c r="F413" i="4"/>
  <c r="O412" i="4"/>
  <c r="N412" i="4"/>
  <c r="K412" i="4"/>
  <c r="H412" i="4"/>
  <c r="G412" i="4"/>
  <c r="F412" i="4"/>
  <c r="O411" i="4"/>
  <c r="N411" i="4"/>
  <c r="K411" i="4"/>
  <c r="H411" i="4"/>
  <c r="G411" i="4"/>
  <c r="F411" i="4"/>
  <c r="O410" i="4"/>
  <c r="N410" i="4"/>
  <c r="K410" i="4"/>
  <c r="H410" i="4"/>
  <c r="G410" i="4"/>
  <c r="F410" i="4"/>
  <c r="O409" i="4"/>
  <c r="N409" i="4"/>
  <c r="K409" i="4"/>
  <c r="H409" i="4"/>
  <c r="G409" i="4"/>
  <c r="F409" i="4"/>
  <c r="O408" i="4"/>
  <c r="N408" i="4"/>
  <c r="K408" i="4"/>
  <c r="H408" i="4"/>
  <c r="G408" i="4"/>
  <c r="F408" i="4"/>
  <c r="O407" i="4"/>
  <c r="N407" i="4"/>
  <c r="K407" i="4"/>
  <c r="H407" i="4"/>
  <c r="G407" i="4"/>
  <c r="F407" i="4"/>
  <c r="O406" i="4"/>
  <c r="N406" i="4"/>
  <c r="K406" i="4"/>
  <c r="H406" i="4"/>
  <c r="G406" i="4"/>
  <c r="F406" i="4"/>
  <c r="O405" i="4"/>
  <c r="N405" i="4"/>
  <c r="K405" i="4"/>
  <c r="H405" i="4"/>
  <c r="G405" i="4"/>
  <c r="F405" i="4"/>
  <c r="O404" i="4"/>
  <c r="N404" i="4"/>
  <c r="K404" i="4"/>
  <c r="H404" i="4"/>
  <c r="G404" i="4"/>
  <c r="F404" i="4"/>
  <c r="O403" i="4"/>
  <c r="N403" i="4"/>
  <c r="K403" i="4"/>
  <c r="H403" i="4"/>
  <c r="G403" i="4"/>
  <c r="F403" i="4"/>
  <c r="O402" i="4"/>
  <c r="N402" i="4"/>
  <c r="K402" i="4"/>
  <c r="H402" i="4"/>
  <c r="G402" i="4"/>
  <c r="F402" i="4"/>
  <c r="O401" i="4"/>
  <c r="N401" i="4"/>
  <c r="K401" i="4"/>
  <c r="H401" i="4"/>
  <c r="G401" i="4"/>
  <c r="F401" i="4"/>
  <c r="O400" i="4"/>
  <c r="N400" i="4"/>
  <c r="K400" i="4"/>
  <c r="H400" i="4"/>
  <c r="G400" i="4"/>
  <c r="F400" i="4"/>
  <c r="O399" i="4"/>
  <c r="N399" i="4"/>
  <c r="K399" i="4"/>
  <c r="H399" i="4"/>
  <c r="G399" i="4"/>
  <c r="F399" i="4"/>
  <c r="O398" i="4"/>
  <c r="N398" i="4"/>
  <c r="K398" i="4"/>
  <c r="H398" i="4"/>
  <c r="G398" i="4"/>
  <c r="F398" i="4"/>
  <c r="O397" i="4"/>
  <c r="N397" i="4"/>
  <c r="K397" i="4"/>
  <c r="H397" i="4"/>
  <c r="G397" i="4"/>
  <c r="F397" i="4"/>
  <c r="O396" i="4"/>
  <c r="N396" i="4"/>
  <c r="K396" i="4"/>
  <c r="H396" i="4"/>
  <c r="G396" i="4"/>
  <c r="F396" i="4"/>
  <c r="O395" i="4"/>
  <c r="N395" i="4"/>
  <c r="K395" i="4"/>
  <c r="H395" i="4"/>
  <c r="G395" i="4"/>
  <c r="F395" i="4"/>
  <c r="O394" i="4"/>
  <c r="N394" i="4"/>
  <c r="K394" i="4"/>
  <c r="H394" i="4"/>
  <c r="G394" i="4"/>
  <c r="F394" i="4"/>
  <c r="O393" i="4"/>
  <c r="N393" i="4"/>
  <c r="K393" i="4"/>
  <c r="H393" i="4"/>
  <c r="G393" i="4"/>
  <c r="F393" i="4"/>
  <c r="O392" i="4"/>
  <c r="N392" i="4"/>
  <c r="K392" i="4"/>
  <c r="H392" i="4"/>
  <c r="G392" i="4"/>
  <c r="F392" i="4"/>
  <c r="O391" i="4"/>
  <c r="N391" i="4"/>
  <c r="K391" i="4"/>
  <c r="H391" i="4"/>
  <c r="G391" i="4"/>
  <c r="F391" i="4"/>
  <c r="O390" i="4"/>
  <c r="N390" i="4"/>
  <c r="K390" i="4"/>
  <c r="H390" i="4"/>
  <c r="G390" i="4"/>
  <c r="F390" i="4"/>
  <c r="O389" i="4"/>
  <c r="N389" i="4"/>
  <c r="K389" i="4"/>
  <c r="H389" i="4"/>
  <c r="G389" i="4"/>
  <c r="F389" i="4"/>
  <c r="O388" i="4"/>
  <c r="N388" i="4"/>
  <c r="K388" i="4"/>
  <c r="H388" i="4"/>
  <c r="G388" i="4"/>
  <c r="F388" i="4"/>
  <c r="O387" i="4"/>
  <c r="N387" i="4"/>
  <c r="K387" i="4"/>
  <c r="H387" i="4"/>
  <c r="G387" i="4"/>
  <c r="F387" i="4"/>
  <c r="O386" i="4"/>
  <c r="N386" i="4"/>
  <c r="K386" i="4"/>
  <c r="H386" i="4"/>
  <c r="G386" i="4"/>
  <c r="F386" i="4"/>
  <c r="O385" i="4"/>
  <c r="N385" i="4"/>
  <c r="K385" i="4"/>
  <c r="H385" i="4"/>
  <c r="G385" i="4"/>
  <c r="F385" i="4"/>
  <c r="O384" i="4"/>
  <c r="N384" i="4"/>
  <c r="K384" i="4"/>
  <c r="H384" i="4"/>
  <c r="G384" i="4"/>
  <c r="F384" i="4"/>
  <c r="O383" i="4"/>
  <c r="N383" i="4"/>
  <c r="K383" i="4"/>
  <c r="H383" i="4"/>
  <c r="G383" i="4"/>
  <c r="F383" i="4"/>
  <c r="O382" i="4"/>
  <c r="N382" i="4"/>
  <c r="K382" i="4"/>
  <c r="H382" i="4"/>
  <c r="G382" i="4"/>
  <c r="F382" i="4"/>
  <c r="O381" i="4"/>
  <c r="N381" i="4"/>
  <c r="K381" i="4"/>
  <c r="H381" i="4"/>
  <c r="G381" i="4"/>
  <c r="F381" i="4"/>
  <c r="O380" i="4"/>
  <c r="N380" i="4"/>
  <c r="K380" i="4"/>
  <c r="H380" i="4"/>
  <c r="G380" i="4"/>
  <c r="F380" i="4"/>
  <c r="O379" i="4"/>
  <c r="N379" i="4"/>
  <c r="K379" i="4"/>
  <c r="H379" i="4"/>
  <c r="G379" i="4"/>
  <c r="F379" i="4"/>
  <c r="O378" i="4"/>
  <c r="N378" i="4"/>
  <c r="K378" i="4"/>
  <c r="H378" i="4"/>
  <c r="G378" i="4"/>
  <c r="F378" i="4"/>
  <c r="O377" i="4"/>
  <c r="N377" i="4"/>
  <c r="K377" i="4"/>
  <c r="H377" i="4"/>
  <c r="G377" i="4"/>
  <c r="F377" i="4"/>
  <c r="O376" i="4"/>
  <c r="N376" i="4"/>
  <c r="K376" i="4"/>
  <c r="H376" i="4"/>
  <c r="G376" i="4"/>
  <c r="F376" i="4"/>
  <c r="O375" i="4"/>
  <c r="N375" i="4"/>
  <c r="K375" i="4"/>
  <c r="H375" i="4"/>
  <c r="G375" i="4"/>
  <c r="F375" i="4"/>
  <c r="O374" i="4"/>
  <c r="N374" i="4"/>
  <c r="K374" i="4"/>
  <c r="H374" i="4"/>
  <c r="G374" i="4"/>
  <c r="F374" i="4"/>
  <c r="O373" i="4"/>
  <c r="N373" i="4"/>
  <c r="K373" i="4"/>
  <c r="H373" i="4"/>
  <c r="G373" i="4"/>
  <c r="F373" i="4"/>
  <c r="O372" i="4"/>
  <c r="N372" i="4"/>
  <c r="K372" i="4"/>
  <c r="H372" i="4"/>
  <c r="G372" i="4"/>
  <c r="F372" i="4"/>
  <c r="O371" i="4"/>
  <c r="N371" i="4"/>
  <c r="K371" i="4"/>
  <c r="H371" i="4"/>
  <c r="G371" i="4"/>
  <c r="F371" i="4"/>
  <c r="O370" i="4"/>
  <c r="N370" i="4"/>
  <c r="K370" i="4"/>
  <c r="H370" i="4"/>
  <c r="G370" i="4"/>
  <c r="F370" i="4"/>
  <c r="O369" i="4"/>
  <c r="N369" i="4"/>
  <c r="K369" i="4"/>
  <c r="H369" i="4"/>
  <c r="G369" i="4"/>
  <c r="F369" i="4"/>
  <c r="O368" i="4"/>
  <c r="N368" i="4"/>
  <c r="K368" i="4"/>
  <c r="H368" i="4"/>
  <c r="G368" i="4"/>
  <c r="F368" i="4"/>
  <c r="O367" i="4"/>
  <c r="N367" i="4"/>
  <c r="K367" i="4"/>
  <c r="H367" i="4"/>
  <c r="G367" i="4"/>
  <c r="F367" i="4"/>
  <c r="O366" i="4"/>
  <c r="N366" i="4"/>
  <c r="K366" i="4"/>
  <c r="H366" i="4"/>
  <c r="G366" i="4"/>
  <c r="F366" i="4"/>
  <c r="O365" i="4"/>
  <c r="N365" i="4"/>
  <c r="K365" i="4"/>
  <c r="H365" i="4"/>
  <c r="G365" i="4"/>
  <c r="F365" i="4"/>
  <c r="O364" i="4"/>
  <c r="N364" i="4"/>
  <c r="K364" i="4"/>
  <c r="H364" i="4"/>
  <c r="G364" i="4"/>
  <c r="F364" i="4"/>
  <c r="O363" i="4"/>
  <c r="N363" i="4"/>
  <c r="K363" i="4"/>
  <c r="H363" i="4"/>
  <c r="G363" i="4"/>
  <c r="F363" i="4"/>
  <c r="O362" i="4"/>
  <c r="N362" i="4"/>
  <c r="K362" i="4"/>
  <c r="H362" i="4"/>
  <c r="G362" i="4"/>
  <c r="F362" i="4"/>
  <c r="O361" i="4"/>
  <c r="N361" i="4"/>
  <c r="K361" i="4"/>
  <c r="H361" i="4"/>
  <c r="G361" i="4"/>
  <c r="F361" i="4"/>
  <c r="O360" i="4"/>
  <c r="N360" i="4"/>
  <c r="K360" i="4"/>
  <c r="H360" i="4"/>
  <c r="G360" i="4"/>
  <c r="F360" i="4"/>
  <c r="O359" i="4"/>
  <c r="N359" i="4"/>
  <c r="K359" i="4"/>
  <c r="H359" i="4"/>
  <c r="G359" i="4"/>
  <c r="F359" i="4"/>
  <c r="O358" i="4"/>
  <c r="N358" i="4"/>
  <c r="K358" i="4"/>
  <c r="H358" i="4"/>
  <c r="G358" i="4"/>
  <c r="F358" i="4"/>
  <c r="O357" i="4"/>
  <c r="N357" i="4"/>
  <c r="K357" i="4"/>
  <c r="H357" i="4"/>
  <c r="G357" i="4"/>
  <c r="F357" i="4"/>
  <c r="O356" i="4"/>
  <c r="N356" i="4"/>
  <c r="K356" i="4"/>
  <c r="H356" i="4"/>
  <c r="G356" i="4"/>
  <c r="F356" i="4"/>
  <c r="O355" i="4"/>
  <c r="N355" i="4"/>
  <c r="K355" i="4"/>
  <c r="H355" i="4"/>
  <c r="G355" i="4"/>
  <c r="F355" i="4"/>
  <c r="O354" i="4"/>
  <c r="N354" i="4"/>
  <c r="K354" i="4"/>
  <c r="H354" i="4"/>
  <c r="G354" i="4"/>
  <c r="F354" i="4"/>
  <c r="O353" i="4"/>
  <c r="N353" i="4"/>
  <c r="K353" i="4"/>
  <c r="H353" i="4"/>
  <c r="G353" i="4"/>
  <c r="F353" i="4"/>
  <c r="O352" i="4"/>
  <c r="N352" i="4"/>
  <c r="K352" i="4"/>
  <c r="H352" i="4"/>
  <c r="G352" i="4"/>
  <c r="F352" i="4"/>
  <c r="O351" i="4"/>
  <c r="N351" i="4"/>
  <c r="K351" i="4"/>
  <c r="H351" i="4"/>
  <c r="G351" i="4"/>
  <c r="F351" i="4"/>
  <c r="O350" i="4"/>
  <c r="N350" i="4"/>
  <c r="K350" i="4"/>
  <c r="H350" i="4"/>
  <c r="G350" i="4"/>
  <c r="F350" i="4"/>
  <c r="O349" i="4"/>
  <c r="N349" i="4"/>
  <c r="K349" i="4"/>
  <c r="H349" i="4"/>
  <c r="G349" i="4"/>
  <c r="F349" i="4"/>
  <c r="O348" i="4"/>
  <c r="N348" i="4"/>
  <c r="K348" i="4"/>
  <c r="H348" i="4"/>
  <c r="G348" i="4"/>
  <c r="F348" i="4"/>
  <c r="O347" i="4"/>
  <c r="N347" i="4"/>
  <c r="K347" i="4"/>
  <c r="H347" i="4"/>
  <c r="G347" i="4"/>
  <c r="F347" i="4"/>
  <c r="O346" i="4"/>
  <c r="N346" i="4"/>
  <c r="K346" i="4"/>
  <c r="H346" i="4"/>
  <c r="G346" i="4"/>
  <c r="F346" i="4"/>
  <c r="O345" i="4"/>
  <c r="N345" i="4"/>
  <c r="K345" i="4"/>
  <c r="H345" i="4"/>
  <c r="G345" i="4"/>
  <c r="F345" i="4"/>
  <c r="O344" i="4"/>
  <c r="N344" i="4"/>
  <c r="K344" i="4"/>
  <c r="H344" i="4"/>
  <c r="G344" i="4"/>
  <c r="F344" i="4"/>
  <c r="O343" i="4"/>
  <c r="N343" i="4"/>
  <c r="K343" i="4"/>
  <c r="H343" i="4"/>
  <c r="G343" i="4"/>
  <c r="F343" i="4"/>
  <c r="O342" i="4"/>
  <c r="N342" i="4"/>
  <c r="K342" i="4"/>
  <c r="H342" i="4"/>
  <c r="G342" i="4"/>
  <c r="F342" i="4"/>
  <c r="O341" i="4"/>
  <c r="N341" i="4"/>
  <c r="K341" i="4"/>
  <c r="H341" i="4"/>
  <c r="G341" i="4"/>
  <c r="F341" i="4"/>
  <c r="O340" i="4"/>
  <c r="N340" i="4"/>
  <c r="K340" i="4"/>
  <c r="H340" i="4"/>
  <c r="G340" i="4"/>
  <c r="F340" i="4"/>
  <c r="O339" i="4"/>
  <c r="N339" i="4"/>
  <c r="K339" i="4"/>
  <c r="H339" i="4"/>
  <c r="G339" i="4"/>
  <c r="F339" i="4"/>
  <c r="O338" i="4"/>
  <c r="N338" i="4"/>
  <c r="K338" i="4"/>
  <c r="H338" i="4"/>
  <c r="G338" i="4"/>
  <c r="F338" i="4"/>
  <c r="O337" i="4"/>
  <c r="N337" i="4"/>
  <c r="K337" i="4"/>
  <c r="H337" i="4"/>
  <c r="G337" i="4"/>
  <c r="F337" i="4"/>
  <c r="O336" i="4"/>
  <c r="N336" i="4"/>
  <c r="K336" i="4"/>
  <c r="H336" i="4"/>
  <c r="G336" i="4"/>
  <c r="F336" i="4"/>
  <c r="I335" i="4"/>
  <c r="I334" i="4"/>
  <c r="I333" i="4"/>
  <c r="I332" i="4"/>
  <c r="I331" i="4"/>
  <c r="I330" i="4"/>
  <c r="I329" i="4"/>
  <c r="I328" i="4"/>
  <c r="I327" i="4"/>
  <c r="I326" i="4"/>
  <c r="I325" i="4"/>
  <c r="I324" i="4"/>
  <c r="I323" i="4"/>
  <c r="I322" i="4"/>
  <c r="I321" i="4"/>
  <c r="I320" i="4"/>
  <c r="I319" i="4"/>
  <c r="I318" i="4"/>
  <c r="I317" i="4"/>
  <c r="I316" i="4"/>
  <c r="I315" i="4"/>
  <c r="I314" i="4"/>
  <c r="I313" i="4"/>
  <c r="I312" i="4"/>
  <c r="I311" i="4"/>
  <c r="I310" i="4"/>
  <c r="I309" i="4"/>
  <c r="I308" i="4"/>
  <c r="I307" i="4"/>
  <c r="I306" i="4"/>
  <c r="I305" i="4"/>
  <c r="I304" i="4"/>
  <c r="I303" i="4"/>
  <c r="I302" i="4"/>
  <c r="I301" i="4"/>
  <c r="I300" i="4"/>
  <c r="I299" i="4"/>
  <c r="I298" i="4"/>
  <c r="I297" i="4"/>
  <c r="I296" i="4"/>
  <c r="I295" i="4"/>
  <c r="I294" i="4"/>
  <c r="I293" i="4"/>
  <c r="I292" i="4"/>
  <c r="I291" i="4"/>
  <c r="I290" i="4"/>
  <c r="I289" i="4"/>
  <c r="I288" i="4"/>
  <c r="I287" i="4"/>
  <c r="I286" i="4"/>
  <c r="I285" i="4"/>
  <c r="I284" i="4"/>
  <c r="I283" i="4"/>
  <c r="I282" i="4"/>
  <c r="I281" i="4"/>
  <c r="I280" i="4"/>
  <c r="I279" i="4"/>
  <c r="I278" i="4"/>
  <c r="I277" i="4"/>
  <c r="I276" i="4"/>
  <c r="I275" i="4"/>
  <c r="I274" i="4"/>
  <c r="I273" i="4"/>
  <c r="I272" i="4"/>
  <c r="I271" i="4"/>
  <c r="I270" i="4"/>
  <c r="I269" i="4"/>
  <c r="I268" i="4"/>
  <c r="I267" i="4"/>
  <c r="I266" i="4"/>
  <c r="I265" i="4"/>
  <c r="I264" i="4"/>
  <c r="I263" i="4"/>
  <c r="I262" i="4"/>
  <c r="I261" i="4"/>
  <c r="I260" i="4"/>
  <c r="I259" i="4"/>
  <c r="I258" i="4"/>
  <c r="I257" i="4"/>
  <c r="I256" i="4"/>
  <c r="I255" i="4"/>
  <c r="I254" i="4"/>
  <c r="I253" i="4"/>
  <c r="I252" i="4"/>
  <c r="I251" i="4"/>
  <c r="I250" i="4"/>
  <c r="I249" i="4"/>
  <c r="I248" i="4"/>
  <c r="I247" i="4"/>
  <c r="I246" i="4"/>
  <c r="I245" i="4"/>
  <c r="I244" i="4"/>
  <c r="I243" i="4"/>
  <c r="I242" i="4"/>
  <c r="I241" i="4"/>
  <c r="I240" i="4"/>
  <c r="I239" i="4"/>
  <c r="I238" i="4"/>
  <c r="I237" i="4"/>
  <c r="I236" i="4"/>
  <c r="I235" i="4"/>
  <c r="I234" i="4"/>
  <c r="I233" i="4"/>
  <c r="I232" i="4"/>
  <c r="I231" i="4"/>
  <c r="I230" i="4"/>
  <c r="I229" i="4"/>
  <c r="I228" i="4"/>
  <c r="I227" i="4"/>
  <c r="I226" i="4"/>
  <c r="I225" i="4"/>
  <c r="I224" i="4"/>
  <c r="I223" i="4"/>
  <c r="I222" i="4"/>
  <c r="I221" i="4"/>
  <c r="I220" i="4"/>
  <c r="I219" i="4"/>
  <c r="I218" i="4"/>
  <c r="I217" i="4"/>
  <c r="I216" i="4"/>
  <c r="I215" i="4"/>
  <c r="I214" i="4"/>
  <c r="I213" i="4"/>
  <c r="I212" i="4"/>
  <c r="I211" i="4"/>
  <c r="I210" i="4"/>
  <c r="I209" i="4"/>
  <c r="I208" i="4"/>
  <c r="I207" i="4"/>
  <c r="I206" i="4"/>
  <c r="I205" i="4"/>
  <c r="I204" i="4"/>
  <c r="I203" i="4"/>
  <c r="I202" i="4"/>
  <c r="I201" i="4"/>
  <c r="I200" i="4"/>
  <c r="I199" i="4"/>
  <c r="I198" i="4"/>
  <c r="I197" i="4"/>
  <c r="I196" i="4"/>
  <c r="I195" i="4"/>
  <c r="I194" i="4"/>
  <c r="I193" i="4"/>
  <c r="I192" i="4"/>
  <c r="I191" i="4"/>
  <c r="I190" i="4"/>
  <c r="I189" i="4"/>
  <c r="I188" i="4"/>
  <c r="I187" i="4"/>
  <c r="I186" i="4"/>
  <c r="I185" i="4"/>
  <c r="I184" i="4"/>
  <c r="I183" i="4"/>
  <c r="I182" i="4"/>
  <c r="I181" i="4"/>
  <c r="I180" i="4"/>
  <c r="I179" i="4"/>
  <c r="I178" i="4"/>
  <c r="I177" i="4"/>
  <c r="I176" i="4"/>
  <c r="I175" i="4"/>
  <c r="I174" i="4"/>
  <c r="I173" i="4"/>
  <c r="I172" i="4"/>
  <c r="I171" i="4"/>
  <c r="I170" i="4"/>
  <c r="I169" i="4"/>
  <c r="I168" i="4"/>
  <c r="I167" i="4"/>
  <c r="I166" i="4"/>
  <c r="I165" i="4"/>
  <c r="I164" i="4"/>
  <c r="I163" i="4"/>
  <c r="I162" i="4"/>
  <c r="I161" i="4"/>
  <c r="I160" i="4"/>
  <c r="I159" i="4"/>
  <c r="I158" i="4"/>
  <c r="I157" i="4"/>
  <c r="I156" i="4"/>
  <c r="I155" i="4"/>
  <c r="I154" i="4"/>
  <c r="I153" i="4"/>
  <c r="I152" i="4"/>
  <c r="I151" i="4"/>
  <c r="I150" i="4"/>
  <c r="I149" i="4"/>
  <c r="I148" i="4"/>
  <c r="I147" i="4"/>
  <c r="I146" i="4"/>
  <c r="I145" i="4"/>
  <c r="I144" i="4"/>
  <c r="I143" i="4"/>
  <c r="I142" i="4"/>
  <c r="I141" i="4"/>
  <c r="I140" i="4"/>
  <c r="I139" i="4"/>
  <c r="I138" i="4"/>
  <c r="I137" i="4"/>
  <c r="I136" i="4"/>
  <c r="I135" i="4"/>
  <c r="I134" i="4"/>
  <c r="I133" i="4"/>
  <c r="I132" i="4"/>
  <c r="I131" i="4"/>
  <c r="I130" i="4"/>
  <c r="I129" i="4"/>
  <c r="I128" i="4"/>
  <c r="I127" i="4"/>
  <c r="I126" i="4"/>
  <c r="I125" i="4"/>
  <c r="I124" i="4"/>
  <c r="I123" i="4"/>
  <c r="I122" i="4"/>
  <c r="I121" i="4"/>
  <c r="I120" i="4"/>
  <c r="I119" i="4"/>
  <c r="I118" i="4"/>
  <c r="I117" i="4"/>
  <c r="I116" i="4"/>
  <c r="I115" i="4"/>
  <c r="I114" i="4"/>
  <c r="I113" i="4"/>
  <c r="I112" i="4"/>
  <c r="I111" i="4"/>
  <c r="I110" i="4"/>
  <c r="I109" i="4"/>
  <c r="I108" i="4"/>
  <c r="I107" i="4"/>
  <c r="I106" i="4"/>
  <c r="I105" i="4"/>
  <c r="I104" i="4"/>
  <c r="I103" i="4"/>
  <c r="I102" i="4"/>
  <c r="I101" i="4"/>
  <c r="I100" i="4"/>
  <c r="I99" i="4"/>
  <c r="I98" i="4"/>
  <c r="I97" i="4"/>
  <c r="I96" i="4"/>
  <c r="I95" i="4"/>
  <c r="I94" i="4"/>
  <c r="I93" i="4"/>
  <c r="I92" i="4"/>
  <c r="I91" i="4"/>
  <c r="I90" i="4"/>
  <c r="I89" i="4"/>
  <c r="I88" i="4"/>
  <c r="I87" i="4"/>
  <c r="I86" i="4"/>
  <c r="I85" i="4"/>
  <c r="I84" i="4"/>
  <c r="I83" i="4"/>
  <c r="I82" i="4"/>
  <c r="I81" i="4"/>
  <c r="I80" i="4"/>
  <c r="I79" i="4"/>
  <c r="I78" i="4"/>
  <c r="I77" i="4"/>
  <c r="I76" i="4"/>
  <c r="I75" i="4"/>
  <c r="I74" i="4"/>
  <c r="I73" i="4"/>
  <c r="I72" i="4"/>
  <c r="I71" i="4"/>
  <c r="I70" i="4"/>
  <c r="I69" i="4"/>
  <c r="I68" i="4"/>
  <c r="I67" i="4"/>
  <c r="I66" i="4"/>
  <c r="I65" i="4"/>
  <c r="I64" i="4"/>
  <c r="I63" i="4"/>
  <c r="I62" i="4"/>
  <c r="I61" i="4"/>
  <c r="I60" i="4"/>
  <c r="I59" i="4"/>
  <c r="I58" i="4"/>
  <c r="I57" i="4"/>
  <c r="I56" i="4"/>
  <c r="I55" i="4"/>
  <c r="I54" i="4"/>
  <c r="I53" i="4"/>
  <c r="I52" i="4"/>
  <c r="I51" i="4"/>
  <c r="I50" i="4"/>
  <c r="I49" i="4"/>
  <c r="I48" i="4"/>
  <c r="I47" i="4"/>
  <c r="I46" i="4"/>
  <c r="I45" i="4"/>
  <c r="I44" i="4"/>
  <c r="I43" i="4"/>
  <c r="I42" i="4"/>
  <c r="I41" i="4"/>
  <c r="I40" i="4"/>
  <c r="I39" i="4"/>
  <c r="I38" i="4"/>
  <c r="I37" i="4"/>
  <c r="I36" i="4"/>
  <c r="I35" i="4"/>
  <c r="I34" i="4"/>
  <c r="I33" i="4"/>
  <c r="I32" i="4"/>
  <c r="I31" i="4"/>
  <c r="I30" i="4"/>
  <c r="I29" i="4"/>
  <c r="I28" i="4"/>
  <c r="I27" i="4"/>
  <c r="I26" i="4"/>
  <c r="I25" i="4"/>
  <c r="I24" i="4"/>
  <c r="I23" i="4"/>
  <c r="I22" i="4"/>
  <c r="I21" i="4"/>
  <c r="I20" i="4"/>
  <c r="I19" i="4"/>
  <c r="I18" i="4"/>
  <c r="I17" i="4"/>
  <c r="I16" i="4"/>
  <c r="I15" i="4"/>
  <c r="I14" i="4"/>
  <c r="I13" i="4"/>
  <c r="I12" i="4"/>
  <c r="I11" i="4"/>
  <c r="I10" i="4"/>
  <c r="I9" i="4"/>
  <c r="I8" i="4"/>
  <c r="I7" i="4"/>
  <c r="I6" i="4"/>
  <c r="I5" i="4"/>
  <c r="I4" i="4"/>
  <c r="I3" i="4"/>
  <c r="I2" i="4"/>
  <c r="H324" i="1" l="1"/>
  <c r="H323" i="1"/>
  <c r="H215" i="1"/>
  <c r="H214" i="1"/>
  <c r="H213" i="1"/>
  <c r="H212" i="1"/>
  <c r="H211" i="1"/>
  <c r="H210" i="1"/>
  <c r="H209" i="1"/>
  <c r="H208" i="1"/>
  <c r="H207" i="1"/>
  <c r="H206" i="1"/>
  <c r="H205" i="1"/>
  <c r="H204" i="1"/>
  <c r="H203" i="1"/>
  <c r="H202" i="1"/>
  <c r="H201" i="1"/>
  <c r="H200" i="1"/>
  <c r="H184" i="1"/>
  <c r="H183" i="1"/>
  <c r="H182" i="1"/>
  <c r="H181" i="1"/>
  <c r="H180" i="1"/>
  <c r="H179" i="1"/>
  <c r="H178" i="1"/>
  <c r="H177" i="1"/>
  <c r="H176" i="1"/>
  <c r="H175" i="1"/>
  <c r="H174" i="1"/>
  <c r="H173" i="1"/>
  <c r="H169" i="1"/>
  <c r="H122" i="1"/>
  <c r="H121" i="1"/>
  <c r="H92" i="1"/>
  <c r="H68" i="1"/>
  <c r="H36" i="1"/>
  <c r="H35" i="1"/>
  <c r="H34" i="1"/>
  <c r="H33" i="1"/>
  <c r="H32" i="1"/>
  <c r="H31" i="1"/>
  <c r="H30" i="1"/>
  <c r="H29" i="1"/>
  <c r="H28" i="1"/>
  <c r="H27" i="1"/>
  <c r="H26" i="1"/>
  <c r="H25" i="1"/>
  <c r="H24" i="1"/>
  <c r="H23" i="1"/>
  <c r="H22" i="1"/>
  <c r="H21" i="1"/>
  <c r="H20" i="1"/>
  <c r="H19" i="1"/>
  <c r="H18" i="1"/>
  <c r="F2632" i="3" l="1"/>
  <c r="F2631" i="3"/>
  <c r="F2630" i="3"/>
  <c r="F2629" i="3"/>
  <c r="F2628" i="3"/>
  <c r="F2627" i="3"/>
  <c r="F2626" i="3"/>
  <c r="F2625" i="3"/>
  <c r="F2624" i="3"/>
  <c r="F2623" i="3"/>
  <c r="F2622" i="3"/>
  <c r="F2621" i="3"/>
  <c r="F2620" i="3"/>
  <c r="F2619" i="3"/>
  <c r="F2618" i="3"/>
  <c r="F2617" i="3"/>
  <c r="F2616" i="3"/>
  <c r="F2615" i="3"/>
  <c r="F2614" i="3"/>
  <c r="F2613" i="3"/>
  <c r="F2612" i="3"/>
  <c r="F2611" i="3"/>
  <c r="F2610" i="3"/>
  <c r="F2609" i="3"/>
  <c r="F2608" i="3"/>
  <c r="F2607" i="3"/>
  <c r="F2606" i="3"/>
  <c r="F2605" i="3"/>
  <c r="F2604" i="3"/>
  <c r="F2603" i="3"/>
  <c r="F2602" i="3"/>
  <c r="F2601" i="3"/>
  <c r="F2600" i="3"/>
  <c r="F2599" i="3"/>
  <c r="F2598" i="3"/>
  <c r="F2597" i="3"/>
  <c r="F2596" i="3"/>
  <c r="F2595" i="3"/>
  <c r="F2594" i="3"/>
  <c r="F2593" i="3"/>
  <c r="F2592" i="3"/>
  <c r="F2591" i="3"/>
  <c r="F2590" i="3"/>
  <c r="F2589" i="3"/>
  <c r="F2588" i="3"/>
  <c r="F2587" i="3"/>
  <c r="F2586" i="3"/>
  <c r="F2585" i="3"/>
  <c r="F2584" i="3"/>
  <c r="F2583" i="3"/>
  <c r="F2582" i="3"/>
  <c r="F2581" i="3"/>
  <c r="F2580" i="3"/>
  <c r="F2579" i="3"/>
  <c r="F2578" i="3"/>
  <c r="F2577" i="3"/>
  <c r="F2576" i="3"/>
  <c r="F2575" i="3"/>
  <c r="F2574" i="3"/>
  <c r="F2573" i="3"/>
  <c r="F2572" i="3"/>
  <c r="F2571" i="3"/>
  <c r="F2570" i="3"/>
  <c r="F2569" i="3"/>
  <c r="F2568" i="3"/>
  <c r="F2567" i="3"/>
  <c r="F2566" i="3"/>
  <c r="F2565" i="3"/>
  <c r="F2564" i="3"/>
  <c r="F2563" i="3"/>
  <c r="F2562" i="3"/>
  <c r="F2561" i="3"/>
  <c r="F2560" i="3"/>
  <c r="F2559" i="3"/>
  <c r="F2558" i="3"/>
  <c r="F2557" i="3"/>
  <c r="F2556" i="3"/>
  <c r="F2555" i="3"/>
  <c r="F2554" i="3"/>
  <c r="F2553" i="3"/>
  <c r="F2552" i="3"/>
  <c r="F2551" i="3"/>
  <c r="F2550" i="3"/>
  <c r="F2549" i="3"/>
  <c r="F2548" i="3"/>
  <c r="F2547" i="3"/>
  <c r="F2546" i="3"/>
  <c r="F2545" i="3"/>
  <c r="F2544" i="3"/>
  <c r="F2543" i="3"/>
  <c r="F2542" i="3"/>
  <c r="F2541" i="3"/>
  <c r="F2540" i="3"/>
  <c r="F2539" i="3"/>
  <c r="F2538" i="3"/>
  <c r="F2537" i="3"/>
  <c r="F2536" i="3"/>
  <c r="F2535" i="3"/>
  <c r="F2534" i="3"/>
  <c r="F2533" i="3"/>
  <c r="F2532" i="3"/>
  <c r="F2531" i="3"/>
  <c r="F2530" i="3"/>
  <c r="F2529" i="3"/>
  <c r="F2528" i="3"/>
  <c r="F2527" i="3"/>
  <c r="F2526" i="3"/>
  <c r="F2525" i="3"/>
  <c r="F2524" i="3"/>
  <c r="F2523" i="3"/>
  <c r="F2522" i="3"/>
  <c r="F2521" i="3"/>
  <c r="F2520" i="3"/>
  <c r="F2519" i="3"/>
  <c r="F2518" i="3"/>
  <c r="F2517" i="3"/>
  <c r="F2516" i="3"/>
  <c r="F2515" i="3"/>
  <c r="F2514" i="3"/>
  <c r="F2513" i="3"/>
  <c r="F2512" i="3"/>
  <c r="F2511" i="3"/>
  <c r="F2510" i="3"/>
  <c r="F2509" i="3"/>
  <c r="F2508" i="3"/>
  <c r="F2507" i="3"/>
  <c r="F2506" i="3"/>
  <c r="F2505" i="3"/>
  <c r="F2504" i="3"/>
  <c r="F2503" i="3"/>
  <c r="F2502" i="3"/>
  <c r="F2501" i="3"/>
  <c r="F2500" i="3"/>
  <c r="F2499" i="3"/>
  <c r="F2498" i="3"/>
  <c r="F2497" i="3"/>
  <c r="F2496" i="3"/>
  <c r="F2495" i="3"/>
  <c r="F2494" i="3"/>
  <c r="F2493" i="3"/>
  <c r="F2492" i="3"/>
  <c r="F2491" i="3"/>
  <c r="F2490" i="3"/>
  <c r="F2489" i="3"/>
  <c r="F2488" i="3"/>
  <c r="F2487" i="3"/>
  <c r="F2486" i="3"/>
  <c r="F2485" i="3"/>
  <c r="F2484" i="3"/>
  <c r="F2483" i="3"/>
  <c r="F2482" i="3"/>
  <c r="F2481" i="3"/>
  <c r="F2480" i="3"/>
  <c r="F2479" i="3"/>
  <c r="F2478" i="3"/>
  <c r="F2477" i="3"/>
  <c r="F2476" i="3"/>
  <c r="F2475" i="3"/>
  <c r="F2474" i="3"/>
  <c r="F2473" i="3"/>
  <c r="F2472" i="3"/>
  <c r="F2471" i="3"/>
  <c r="F2470" i="3"/>
  <c r="F2469" i="3"/>
  <c r="F2468" i="3"/>
  <c r="F2467" i="3"/>
  <c r="F2466" i="3"/>
  <c r="F2465" i="3"/>
  <c r="F2464" i="3"/>
  <c r="F2463" i="3"/>
  <c r="F2462" i="3"/>
  <c r="F2461" i="3"/>
  <c r="F2460" i="3"/>
  <c r="F2459" i="3"/>
  <c r="F2458" i="3"/>
  <c r="F2457" i="3"/>
  <c r="F2456" i="3"/>
  <c r="F2455" i="3"/>
  <c r="F2454" i="3"/>
  <c r="F2453" i="3"/>
  <c r="F2452" i="3"/>
  <c r="F2451" i="3"/>
  <c r="F2450" i="3"/>
  <c r="F2449" i="3"/>
  <c r="F2448" i="3"/>
  <c r="F2447" i="3"/>
  <c r="F2446" i="3"/>
  <c r="F2445" i="3"/>
  <c r="F2444" i="3"/>
  <c r="F2443" i="3"/>
  <c r="F2442" i="3"/>
  <c r="F2441" i="3"/>
  <c r="F2440" i="3"/>
  <c r="F2439" i="3"/>
  <c r="F2438" i="3"/>
  <c r="F2437" i="3"/>
  <c r="F2436" i="3"/>
  <c r="F2435" i="3"/>
  <c r="F2434" i="3"/>
  <c r="F2433" i="3"/>
  <c r="F2432" i="3"/>
  <c r="F2431" i="3"/>
  <c r="F2430" i="3"/>
  <c r="F2429" i="3"/>
  <c r="F2428" i="3"/>
  <c r="F2427" i="3"/>
  <c r="F2426" i="3"/>
  <c r="F2425" i="3"/>
  <c r="F2424" i="3"/>
  <c r="F2423" i="3"/>
  <c r="F2422" i="3"/>
  <c r="F2421" i="3"/>
  <c r="F2420" i="3"/>
  <c r="F2419" i="3"/>
  <c r="F2418" i="3"/>
  <c r="F2417" i="3"/>
  <c r="F2416" i="3"/>
  <c r="F2415" i="3"/>
  <c r="F2414" i="3"/>
  <c r="F2413" i="3"/>
  <c r="F2412" i="3"/>
  <c r="F2411" i="3"/>
  <c r="F2410" i="3"/>
  <c r="F2409" i="3"/>
  <c r="F2408" i="3"/>
  <c r="F2407" i="3"/>
  <c r="F2406" i="3"/>
  <c r="F2405" i="3"/>
  <c r="F2404" i="3"/>
  <c r="F2403" i="3"/>
  <c r="F2402" i="3"/>
  <c r="F2401" i="3"/>
  <c r="F2400" i="3"/>
  <c r="F2399" i="3"/>
  <c r="F2398" i="3"/>
  <c r="F2397" i="3"/>
  <c r="F2396" i="3"/>
  <c r="F2395" i="3"/>
  <c r="F2394" i="3"/>
  <c r="F2393" i="3"/>
  <c r="F2392" i="3"/>
  <c r="F2391" i="3"/>
  <c r="F2390" i="3"/>
  <c r="F2389" i="3"/>
  <c r="F2388" i="3"/>
  <c r="F2387" i="3"/>
  <c r="F2386" i="3"/>
  <c r="F2385" i="3"/>
  <c r="F2384" i="3"/>
  <c r="F2383" i="3"/>
  <c r="F2382" i="3"/>
  <c r="F2381" i="3"/>
  <c r="F2380" i="3"/>
  <c r="F2379" i="3"/>
  <c r="F2378" i="3"/>
  <c r="F2377" i="3"/>
  <c r="F2376" i="3"/>
  <c r="F2375" i="3"/>
  <c r="F2374" i="3"/>
  <c r="F2373" i="3"/>
  <c r="F2372" i="3"/>
  <c r="F2371" i="3"/>
  <c r="F2370" i="3"/>
  <c r="F2369" i="3"/>
  <c r="F2368" i="3"/>
  <c r="F2367" i="3"/>
  <c r="F2366" i="3"/>
  <c r="F2365" i="3"/>
  <c r="F2364" i="3"/>
  <c r="F2363" i="3"/>
  <c r="F2362" i="3"/>
  <c r="F2361" i="3"/>
  <c r="F2360" i="3"/>
  <c r="F2359" i="3"/>
  <c r="F2358" i="3"/>
  <c r="F2357" i="3"/>
  <c r="F2356" i="3"/>
  <c r="F2355" i="3"/>
  <c r="F2354" i="3"/>
  <c r="F2353" i="3"/>
  <c r="F2352" i="3"/>
  <c r="F2351" i="3"/>
  <c r="F2350" i="3"/>
  <c r="F2349" i="3"/>
  <c r="F2348" i="3"/>
  <c r="F2347" i="3"/>
  <c r="F2346" i="3"/>
  <c r="F2345" i="3"/>
  <c r="F2344" i="3"/>
  <c r="F2343" i="3"/>
  <c r="F2342" i="3"/>
  <c r="F2341" i="3"/>
  <c r="F2340" i="3"/>
  <c r="F2339" i="3"/>
  <c r="F2338" i="3"/>
  <c r="F2337" i="3"/>
  <c r="F2336" i="3"/>
  <c r="F2335" i="3"/>
  <c r="F2334" i="3"/>
  <c r="F2333" i="3"/>
  <c r="F2332" i="3"/>
  <c r="F2331" i="3"/>
  <c r="F2330" i="3"/>
  <c r="F2329" i="3"/>
  <c r="F2328" i="3"/>
  <c r="F2327" i="3"/>
  <c r="F2326" i="3"/>
  <c r="F2325" i="3"/>
  <c r="F2324" i="3"/>
  <c r="F2323" i="3"/>
  <c r="F2322" i="3"/>
  <c r="F2321" i="3"/>
  <c r="F2320" i="3"/>
  <c r="F2319" i="3"/>
  <c r="F2318" i="3"/>
  <c r="F2317" i="3"/>
  <c r="F2316" i="3"/>
  <c r="F2315" i="3"/>
  <c r="F2314" i="3"/>
  <c r="F2313" i="3"/>
  <c r="F2312" i="3"/>
  <c r="F2311" i="3"/>
  <c r="F2310" i="3"/>
  <c r="F2309" i="3"/>
  <c r="F2308" i="3"/>
  <c r="F2307" i="3"/>
  <c r="F2306" i="3"/>
  <c r="F2305" i="3"/>
  <c r="F2304" i="3"/>
  <c r="F2303" i="3"/>
  <c r="F2302" i="3"/>
  <c r="F2301" i="3"/>
  <c r="F2300" i="3"/>
  <c r="F2299" i="3"/>
  <c r="F2298" i="3"/>
  <c r="F2297" i="3"/>
  <c r="F2296" i="3"/>
  <c r="F2295" i="3"/>
  <c r="F2294" i="3"/>
  <c r="F2293" i="3"/>
  <c r="F2292" i="3"/>
  <c r="F2291" i="3"/>
  <c r="F2290" i="3"/>
  <c r="F2289" i="3"/>
  <c r="F2288" i="3"/>
  <c r="F2287" i="3"/>
  <c r="F2286" i="3"/>
  <c r="F2285" i="3"/>
  <c r="F2284" i="3"/>
  <c r="F2283" i="3"/>
  <c r="F2282" i="3"/>
  <c r="F2281" i="3"/>
  <c r="F2280" i="3"/>
  <c r="F2279" i="3"/>
  <c r="F2278" i="3"/>
  <c r="F2277" i="3"/>
  <c r="F2276" i="3"/>
  <c r="F2275" i="3"/>
  <c r="F2274" i="3"/>
  <c r="F2273" i="3"/>
  <c r="F2272" i="3"/>
  <c r="F2271" i="3"/>
  <c r="F2270" i="3"/>
  <c r="F2269" i="3"/>
  <c r="F2268" i="3"/>
  <c r="F2267" i="3"/>
  <c r="F2266" i="3"/>
  <c r="F2265" i="3"/>
  <c r="F2264" i="3"/>
  <c r="F2263" i="3"/>
  <c r="F2262" i="3"/>
  <c r="F2261" i="3"/>
  <c r="F2260" i="3"/>
  <c r="F2259" i="3"/>
  <c r="F2258" i="3"/>
  <c r="F2257" i="3"/>
  <c r="F2256" i="3"/>
  <c r="F2255" i="3"/>
  <c r="F2254" i="3"/>
  <c r="F2253" i="3"/>
  <c r="F2252" i="3"/>
  <c r="F2251" i="3"/>
  <c r="F2250" i="3"/>
  <c r="F2249" i="3"/>
  <c r="F2248" i="3"/>
  <c r="F2247" i="3"/>
  <c r="F2246" i="3"/>
  <c r="F2245" i="3"/>
  <c r="F2244" i="3"/>
  <c r="F2243" i="3"/>
  <c r="F2242" i="3"/>
  <c r="F2241" i="3"/>
  <c r="F2240" i="3"/>
  <c r="F2239" i="3"/>
  <c r="F2238" i="3"/>
  <c r="F2237" i="3"/>
  <c r="F2236" i="3"/>
  <c r="F2235" i="3"/>
  <c r="F2234" i="3"/>
  <c r="F2233" i="3"/>
  <c r="F2232" i="3"/>
  <c r="F2231" i="3"/>
  <c r="F2230" i="3"/>
  <c r="F2229" i="3"/>
  <c r="F2228" i="3"/>
  <c r="F2227" i="3"/>
  <c r="F2226" i="3"/>
  <c r="F2225" i="3"/>
  <c r="F2224" i="3"/>
  <c r="F2223" i="3"/>
  <c r="F2222" i="3"/>
  <c r="F2221" i="3"/>
  <c r="F2220" i="3"/>
  <c r="F2219" i="3"/>
  <c r="F2218" i="3"/>
  <c r="F2217" i="3"/>
  <c r="F2216" i="3"/>
  <c r="F2215" i="3"/>
  <c r="F2214" i="3"/>
  <c r="F2213" i="3"/>
  <c r="F2212" i="3"/>
  <c r="F2211" i="3"/>
  <c r="F2210" i="3"/>
  <c r="F2209" i="3"/>
  <c r="F2208" i="3"/>
  <c r="F2207" i="3"/>
  <c r="F2206" i="3"/>
  <c r="F2205" i="3"/>
  <c r="F2204" i="3"/>
  <c r="F2203" i="3"/>
  <c r="F2202" i="3"/>
  <c r="F2201" i="3"/>
  <c r="F2200" i="3"/>
  <c r="F2199" i="3"/>
  <c r="F2198" i="3"/>
  <c r="F2197" i="3"/>
  <c r="F2196" i="3"/>
  <c r="F2195" i="3"/>
  <c r="F2194" i="3"/>
  <c r="F2193" i="3"/>
  <c r="F2192" i="3"/>
  <c r="F2191" i="3"/>
  <c r="F2190" i="3"/>
  <c r="F2189" i="3"/>
  <c r="F2188" i="3"/>
  <c r="F2187" i="3"/>
  <c r="F2186" i="3"/>
  <c r="F2185" i="3"/>
  <c r="F2184" i="3"/>
  <c r="F2183" i="3"/>
  <c r="F2182" i="3"/>
  <c r="F2181" i="3"/>
  <c r="F2180" i="3"/>
  <c r="F2179" i="3"/>
  <c r="F2178" i="3"/>
  <c r="F2177" i="3"/>
  <c r="F2176" i="3"/>
  <c r="F2175" i="3"/>
  <c r="F2174" i="3"/>
  <c r="F2173" i="3"/>
  <c r="F2172" i="3"/>
  <c r="F2171" i="3"/>
  <c r="F2170" i="3"/>
  <c r="F2169" i="3"/>
  <c r="F2168" i="3"/>
  <c r="F2167" i="3"/>
  <c r="F2166" i="3"/>
  <c r="F2165" i="3"/>
  <c r="F2164" i="3"/>
  <c r="F2163" i="3"/>
  <c r="F2162" i="3"/>
  <c r="F2161" i="3"/>
  <c r="F2160" i="3"/>
  <c r="F2159" i="3"/>
  <c r="F2158" i="3"/>
  <c r="F2157" i="3"/>
  <c r="F2156" i="3"/>
  <c r="F2155" i="3"/>
  <c r="F2154" i="3"/>
  <c r="F2153" i="3"/>
  <c r="F2152" i="3"/>
  <c r="F2151" i="3"/>
  <c r="F2150" i="3"/>
  <c r="F2149" i="3"/>
  <c r="F2148" i="3"/>
  <c r="F2147" i="3"/>
  <c r="F2146" i="3"/>
  <c r="F2145" i="3"/>
  <c r="F2144" i="3"/>
  <c r="F2143" i="3"/>
  <c r="F2142" i="3"/>
  <c r="F2141" i="3"/>
  <c r="F2140" i="3"/>
  <c r="F2139" i="3"/>
  <c r="F2138" i="3"/>
  <c r="F2137" i="3"/>
  <c r="F2136" i="3"/>
  <c r="F2135" i="3"/>
  <c r="F2134" i="3"/>
  <c r="F2133" i="3"/>
  <c r="F2132" i="3"/>
  <c r="F2131" i="3"/>
  <c r="F2130" i="3"/>
  <c r="F2129" i="3"/>
  <c r="F2128" i="3"/>
  <c r="F2127" i="3"/>
  <c r="F2126" i="3"/>
  <c r="F2125" i="3"/>
  <c r="F2124" i="3"/>
  <c r="F2123" i="3"/>
  <c r="F2122" i="3"/>
  <c r="F2121" i="3"/>
  <c r="F2120" i="3"/>
  <c r="F2119" i="3"/>
  <c r="F2118" i="3"/>
  <c r="F2117" i="3"/>
  <c r="F2116" i="3"/>
  <c r="F2115" i="3"/>
  <c r="F2114" i="3"/>
  <c r="F2113" i="3"/>
  <c r="F2112" i="3"/>
  <c r="F2111" i="3"/>
  <c r="F2110" i="3"/>
  <c r="F2109" i="3"/>
  <c r="F2108" i="3"/>
  <c r="F2107" i="3"/>
  <c r="F2106" i="3"/>
  <c r="F2105" i="3"/>
  <c r="F2104" i="3"/>
  <c r="F2103" i="3"/>
  <c r="F2102" i="3"/>
  <c r="F2101" i="3"/>
  <c r="F2100" i="3"/>
  <c r="F2099" i="3"/>
  <c r="F2098" i="3"/>
  <c r="F2097" i="3"/>
  <c r="F2096" i="3"/>
  <c r="F2095" i="3"/>
  <c r="F2094" i="3"/>
  <c r="F2093" i="3"/>
  <c r="F2092" i="3"/>
  <c r="F2091" i="3"/>
  <c r="F2090" i="3"/>
  <c r="F2089" i="3"/>
  <c r="F2088" i="3"/>
  <c r="F2087" i="3"/>
  <c r="F2086" i="3"/>
  <c r="F2085" i="3"/>
  <c r="F2084" i="3"/>
  <c r="F2083" i="3"/>
  <c r="F2082" i="3"/>
  <c r="F2081" i="3"/>
  <c r="F2080" i="3"/>
  <c r="F2079" i="3"/>
  <c r="F2078" i="3"/>
  <c r="F2077" i="3"/>
  <c r="F2076" i="3"/>
  <c r="F2075" i="3"/>
  <c r="F2074" i="3"/>
  <c r="F2073" i="3"/>
  <c r="F2072" i="3"/>
  <c r="F2071" i="3"/>
  <c r="F2070" i="3"/>
  <c r="F2069" i="3"/>
  <c r="F2068" i="3"/>
  <c r="F2067" i="3"/>
  <c r="F2066" i="3"/>
  <c r="F2065" i="3"/>
  <c r="F2064" i="3"/>
  <c r="F2063" i="3"/>
  <c r="F2062" i="3"/>
  <c r="F2061" i="3"/>
  <c r="F2060" i="3"/>
  <c r="F2059" i="3"/>
  <c r="F2058" i="3"/>
  <c r="F2057" i="3"/>
  <c r="F2056" i="3"/>
  <c r="F2055" i="3"/>
  <c r="F2054" i="3"/>
  <c r="F2053" i="3"/>
  <c r="F2052" i="3"/>
  <c r="F2051" i="3"/>
  <c r="F2050" i="3"/>
  <c r="F2049" i="3"/>
  <c r="F2048" i="3"/>
  <c r="F2047" i="3"/>
  <c r="F2046" i="3"/>
  <c r="F2045" i="3"/>
  <c r="F2044" i="3"/>
  <c r="F2043" i="3"/>
  <c r="F2042" i="3"/>
  <c r="F2041" i="3"/>
  <c r="F2040" i="3"/>
  <c r="F2039" i="3"/>
  <c r="F2038" i="3"/>
  <c r="F2037" i="3"/>
  <c r="F2036" i="3"/>
  <c r="F2035" i="3"/>
  <c r="F2034" i="3"/>
  <c r="F2033" i="3"/>
  <c r="F2032" i="3"/>
  <c r="F2031" i="3"/>
  <c r="F2030" i="3"/>
  <c r="F2029" i="3"/>
  <c r="F2028" i="3"/>
  <c r="F2027" i="3"/>
  <c r="F2026" i="3"/>
  <c r="F2025" i="3"/>
  <c r="F2024" i="3"/>
  <c r="F2023" i="3"/>
  <c r="F2022" i="3"/>
  <c r="F2021" i="3"/>
  <c r="F2020" i="3"/>
  <c r="F2019" i="3"/>
  <c r="F2018" i="3"/>
  <c r="F2017" i="3"/>
  <c r="F2016" i="3"/>
  <c r="F2015" i="3"/>
  <c r="F2014" i="3"/>
  <c r="F2013" i="3"/>
  <c r="F2012" i="3"/>
  <c r="F2011" i="3"/>
  <c r="F2010" i="3"/>
  <c r="F2009" i="3"/>
  <c r="F2008" i="3"/>
  <c r="F2007" i="3"/>
  <c r="F2006" i="3"/>
  <c r="F2005" i="3"/>
  <c r="F2004" i="3"/>
  <c r="F2003" i="3"/>
  <c r="F2002" i="3"/>
  <c r="F2001" i="3"/>
  <c r="F2000" i="3"/>
  <c r="F1999" i="3"/>
  <c r="F1998" i="3"/>
  <c r="F1997" i="3"/>
  <c r="F1996" i="3"/>
  <c r="F1995" i="3"/>
  <c r="F1994" i="3"/>
  <c r="F1993" i="3"/>
  <c r="F1992" i="3"/>
  <c r="F1991" i="3"/>
  <c r="F1990" i="3"/>
  <c r="F1989" i="3"/>
  <c r="F1988" i="3"/>
  <c r="F1987" i="3"/>
  <c r="F1986" i="3"/>
  <c r="F1985" i="3"/>
  <c r="F1984" i="3"/>
  <c r="F1983" i="3"/>
  <c r="F1982" i="3"/>
  <c r="F1981" i="3"/>
  <c r="F1980" i="3"/>
  <c r="F1979" i="3"/>
  <c r="F1978" i="3"/>
  <c r="F1977" i="3"/>
  <c r="F1976" i="3"/>
  <c r="F1975" i="3"/>
  <c r="F1974" i="3"/>
  <c r="F1973" i="3"/>
  <c r="F1972" i="3"/>
  <c r="F1971" i="3"/>
  <c r="F1970" i="3"/>
  <c r="F1969" i="3"/>
  <c r="F1968" i="3"/>
  <c r="F1967" i="3"/>
  <c r="F1966" i="3"/>
  <c r="F1965" i="3"/>
  <c r="F1964" i="3"/>
  <c r="F1963" i="3"/>
  <c r="F1962" i="3"/>
  <c r="F1961" i="3"/>
  <c r="F1960" i="3"/>
  <c r="F1959" i="3"/>
  <c r="F1958" i="3"/>
  <c r="F1957" i="3"/>
  <c r="F1956" i="3"/>
  <c r="F1955" i="3"/>
  <c r="F1954" i="3"/>
  <c r="F1953" i="3"/>
  <c r="F1952" i="3"/>
  <c r="F1951" i="3"/>
  <c r="F1950" i="3"/>
  <c r="F1949" i="3"/>
  <c r="F1948" i="3"/>
  <c r="F1947" i="3"/>
  <c r="F1946" i="3"/>
  <c r="F1945" i="3"/>
  <c r="F1944" i="3"/>
  <c r="F1943" i="3"/>
  <c r="F1942" i="3"/>
  <c r="F1941" i="3"/>
  <c r="F1940" i="3"/>
  <c r="F1939" i="3"/>
  <c r="F1938" i="3"/>
  <c r="F1937" i="3"/>
  <c r="F1936" i="3"/>
  <c r="F1935" i="3"/>
  <c r="F1934" i="3"/>
  <c r="F1933" i="3"/>
  <c r="F1932" i="3"/>
  <c r="F1931" i="3"/>
  <c r="F1930" i="3"/>
  <c r="F1929" i="3"/>
  <c r="F1928" i="3"/>
  <c r="F1927" i="3"/>
  <c r="F1926" i="3"/>
  <c r="F1925" i="3"/>
  <c r="F1924" i="3"/>
  <c r="F1923" i="3"/>
  <c r="F1922" i="3"/>
  <c r="F1921" i="3"/>
  <c r="F1920" i="3"/>
  <c r="F1919" i="3"/>
  <c r="F1918" i="3"/>
  <c r="F1917" i="3"/>
  <c r="F1916" i="3"/>
  <c r="F1915" i="3"/>
  <c r="F1914" i="3"/>
  <c r="F1913" i="3"/>
  <c r="F1912" i="3"/>
  <c r="F1911" i="3"/>
  <c r="F1910" i="3"/>
  <c r="F1909" i="3"/>
  <c r="F1908" i="3"/>
  <c r="F1907" i="3"/>
  <c r="F1906" i="3"/>
  <c r="F1905" i="3"/>
  <c r="F1904" i="3"/>
  <c r="F1903" i="3"/>
  <c r="F1902" i="3"/>
  <c r="F1901" i="3"/>
  <c r="F1900" i="3"/>
  <c r="F1899" i="3"/>
  <c r="F1898" i="3"/>
  <c r="F1897" i="3"/>
  <c r="F1896" i="3"/>
  <c r="F1895" i="3"/>
  <c r="F1894" i="3"/>
  <c r="F1893" i="3"/>
  <c r="F1892" i="3"/>
  <c r="F1891" i="3"/>
  <c r="F1890" i="3"/>
  <c r="F1889" i="3"/>
  <c r="F1888" i="3"/>
  <c r="F1887" i="3"/>
  <c r="F1886" i="3"/>
  <c r="F1885" i="3"/>
  <c r="F1884" i="3"/>
  <c r="F1883" i="3"/>
  <c r="F1882" i="3"/>
  <c r="F1881" i="3"/>
  <c r="F1880" i="3"/>
  <c r="F1879" i="3"/>
  <c r="F1878" i="3"/>
  <c r="F1877" i="3"/>
  <c r="F1876" i="3"/>
  <c r="F1875" i="3"/>
  <c r="F1874" i="3"/>
  <c r="F1873" i="3"/>
  <c r="F1872" i="3"/>
  <c r="F1871" i="3"/>
  <c r="F1870" i="3"/>
  <c r="F1869" i="3"/>
  <c r="F1868" i="3"/>
  <c r="F1867" i="3"/>
  <c r="F1866" i="3"/>
  <c r="F1865" i="3"/>
  <c r="F1864" i="3"/>
  <c r="F1863" i="3"/>
  <c r="F1862" i="3"/>
  <c r="F1861" i="3"/>
  <c r="F1860" i="3"/>
  <c r="F1859" i="3"/>
  <c r="F1858" i="3"/>
  <c r="F1857" i="3"/>
  <c r="F1856" i="3"/>
  <c r="F1855" i="3"/>
  <c r="F1854" i="3"/>
  <c r="F1853" i="3"/>
  <c r="F1852" i="3"/>
  <c r="F1851" i="3"/>
  <c r="F1850" i="3"/>
  <c r="F1849" i="3"/>
  <c r="F1848" i="3"/>
  <c r="F1847" i="3"/>
  <c r="F1846" i="3"/>
  <c r="F1845" i="3"/>
  <c r="F1844" i="3"/>
  <c r="F1843" i="3"/>
  <c r="F1842" i="3"/>
  <c r="F1841" i="3"/>
  <c r="F1840" i="3"/>
  <c r="F1839" i="3"/>
  <c r="F1838" i="3"/>
  <c r="F1837" i="3"/>
  <c r="F1836" i="3"/>
  <c r="F1835" i="3"/>
  <c r="F1834" i="3"/>
  <c r="F1833" i="3"/>
  <c r="F1832" i="3"/>
  <c r="F1831" i="3"/>
  <c r="F1830" i="3"/>
  <c r="F1829" i="3"/>
  <c r="F1828" i="3"/>
  <c r="F1827" i="3"/>
  <c r="F1826" i="3"/>
  <c r="F1825" i="3"/>
  <c r="F1824" i="3"/>
  <c r="F1823" i="3"/>
  <c r="F1822" i="3"/>
  <c r="F1821" i="3"/>
  <c r="F1820" i="3"/>
  <c r="F1819" i="3"/>
  <c r="F1818" i="3"/>
  <c r="F1817" i="3"/>
  <c r="F1816" i="3"/>
  <c r="F1815" i="3"/>
  <c r="F1814" i="3"/>
  <c r="F1813" i="3"/>
  <c r="F1812" i="3"/>
  <c r="F1811" i="3"/>
  <c r="F1810" i="3"/>
  <c r="F1809" i="3"/>
  <c r="F1808" i="3"/>
  <c r="F1807" i="3"/>
  <c r="F1806" i="3"/>
  <c r="F1805" i="3"/>
  <c r="F1804" i="3"/>
  <c r="F1803" i="3"/>
  <c r="F1802" i="3"/>
  <c r="F1801" i="3"/>
  <c r="F1800" i="3"/>
  <c r="F1799" i="3"/>
  <c r="F1798" i="3"/>
  <c r="F1797" i="3"/>
  <c r="F1796" i="3"/>
  <c r="F1795" i="3"/>
  <c r="F1794" i="3"/>
  <c r="F1793" i="3"/>
  <c r="F1792" i="3"/>
  <c r="F1791" i="3"/>
  <c r="F1790" i="3"/>
  <c r="F1789" i="3"/>
  <c r="F1788" i="3"/>
  <c r="F1787" i="3"/>
  <c r="F1786" i="3"/>
  <c r="F1785" i="3"/>
  <c r="F1784" i="3"/>
  <c r="F1783" i="3"/>
  <c r="F1782" i="3"/>
  <c r="F1781" i="3"/>
  <c r="F1780" i="3"/>
  <c r="F1779" i="3"/>
  <c r="F1778" i="3"/>
  <c r="F1777" i="3"/>
  <c r="F1776" i="3"/>
  <c r="F1775" i="3"/>
  <c r="F1774" i="3"/>
  <c r="F1773" i="3"/>
  <c r="F1772" i="3"/>
  <c r="F1771" i="3"/>
  <c r="F1770" i="3"/>
  <c r="F1769" i="3"/>
  <c r="F1768" i="3"/>
  <c r="F1767" i="3"/>
  <c r="F1766" i="3"/>
  <c r="F1765" i="3"/>
  <c r="F1764" i="3"/>
  <c r="F1763" i="3"/>
  <c r="F1762" i="3"/>
  <c r="F1761" i="3"/>
  <c r="F1760" i="3"/>
  <c r="F1759" i="3"/>
  <c r="F1758" i="3"/>
  <c r="F1757" i="3"/>
  <c r="F1756" i="3"/>
  <c r="F1755" i="3"/>
  <c r="F1754" i="3"/>
  <c r="F1753" i="3"/>
  <c r="F1752" i="3"/>
  <c r="F1751" i="3"/>
  <c r="F1750" i="3"/>
  <c r="F1749" i="3"/>
  <c r="F1748" i="3"/>
  <c r="F1747" i="3"/>
  <c r="F1746" i="3"/>
  <c r="F1745" i="3"/>
  <c r="F1744" i="3"/>
  <c r="F1743" i="3"/>
  <c r="F1742" i="3"/>
  <c r="F1741" i="3"/>
  <c r="F1740" i="3"/>
  <c r="F1739" i="3"/>
  <c r="F1738" i="3"/>
  <c r="F1737" i="3"/>
  <c r="F1736" i="3"/>
  <c r="F1735" i="3"/>
  <c r="F1734" i="3"/>
  <c r="F1733" i="3"/>
  <c r="F1732" i="3"/>
  <c r="F1731" i="3"/>
  <c r="F1730" i="3"/>
  <c r="F1729" i="3"/>
  <c r="F1728" i="3"/>
  <c r="F1727" i="3"/>
  <c r="F1726" i="3"/>
  <c r="F1725" i="3"/>
  <c r="F1724" i="3"/>
  <c r="F1723" i="3"/>
  <c r="F1722" i="3"/>
  <c r="F1721" i="3"/>
  <c r="F1720" i="3"/>
  <c r="F1719" i="3"/>
  <c r="F1718" i="3"/>
  <c r="F1717" i="3"/>
  <c r="F1716" i="3"/>
  <c r="F1715" i="3"/>
  <c r="F1714" i="3"/>
  <c r="F1713" i="3"/>
  <c r="F1712" i="3"/>
  <c r="F1711" i="3"/>
  <c r="F1710" i="3"/>
  <c r="F1709" i="3"/>
  <c r="F1708" i="3"/>
  <c r="F1707" i="3"/>
  <c r="F1706" i="3"/>
  <c r="F1705" i="3"/>
  <c r="F1704" i="3"/>
  <c r="F1703" i="3"/>
  <c r="F1702" i="3"/>
  <c r="F1701" i="3"/>
  <c r="F1700" i="3"/>
  <c r="F1699" i="3"/>
  <c r="F1698" i="3"/>
  <c r="F1697" i="3"/>
  <c r="F1696" i="3"/>
  <c r="F1695" i="3"/>
  <c r="F1694" i="3"/>
  <c r="F1693" i="3"/>
  <c r="F1692" i="3"/>
  <c r="F1691" i="3"/>
  <c r="F1690" i="3"/>
  <c r="F1689" i="3"/>
  <c r="F1688" i="3"/>
  <c r="F1687" i="3"/>
  <c r="F1686" i="3"/>
  <c r="F1685" i="3"/>
  <c r="F1684" i="3"/>
  <c r="F1683" i="3"/>
  <c r="F1682" i="3"/>
  <c r="F1681" i="3"/>
  <c r="F1680" i="3"/>
  <c r="F1679" i="3"/>
  <c r="F1678" i="3"/>
  <c r="F1677" i="3"/>
  <c r="F1676" i="3"/>
  <c r="F1675" i="3"/>
  <c r="F1674" i="3"/>
  <c r="F1673" i="3"/>
  <c r="F1672" i="3"/>
  <c r="F1671" i="3"/>
  <c r="F1670" i="3"/>
  <c r="F1669" i="3"/>
  <c r="F1668" i="3"/>
  <c r="F1667" i="3"/>
  <c r="F1666" i="3"/>
  <c r="F1665" i="3"/>
  <c r="F1664" i="3"/>
  <c r="F1663" i="3"/>
  <c r="F1662" i="3"/>
  <c r="F1661" i="3"/>
  <c r="F1660" i="3"/>
  <c r="F1659" i="3"/>
  <c r="F1658" i="3"/>
  <c r="F1657" i="3"/>
  <c r="F1656" i="3"/>
  <c r="F1655" i="3"/>
  <c r="F1654" i="3"/>
  <c r="F1653" i="3"/>
  <c r="F1652" i="3"/>
  <c r="F1651" i="3"/>
  <c r="F1650" i="3"/>
  <c r="F1649" i="3"/>
  <c r="F1648" i="3"/>
  <c r="F1647" i="3"/>
  <c r="F1646" i="3"/>
  <c r="F1645" i="3"/>
  <c r="F1644" i="3"/>
  <c r="F1643" i="3"/>
  <c r="F1642" i="3"/>
  <c r="F1641" i="3"/>
  <c r="F1640" i="3"/>
  <c r="F1639" i="3"/>
  <c r="F1638" i="3"/>
  <c r="F1637" i="3"/>
  <c r="F1636" i="3"/>
  <c r="F1635" i="3"/>
  <c r="F1634" i="3"/>
  <c r="F1633" i="3"/>
  <c r="F1632" i="3"/>
  <c r="F1631" i="3"/>
  <c r="F1630" i="3"/>
  <c r="F1629" i="3"/>
  <c r="F1628" i="3"/>
  <c r="F1627" i="3"/>
  <c r="F1626" i="3"/>
  <c r="F1625" i="3"/>
  <c r="F1624" i="3"/>
  <c r="F1623" i="3"/>
  <c r="F1622" i="3"/>
  <c r="F1621" i="3"/>
  <c r="F1620" i="3"/>
  <c r="F1619" i="3"/>
  <c r="F1618" i="3"/>
  <c r="F1617" i="3"/>
  <c r="F1616" i="3"/>
  <c r="F1615" i="3"/>
  <c r="F1614" i="3"/>
  <c r="F1613" i="3"/>
  <c r="F1612" i="3"/>
  <c r="F1611" i="3"/>
  <c r="F1610" i="3"/>
  <c r="F1609" i="3"/>
  <c r="F1608" i="3"/>
  <c r="F1607" i="3"/>
  <c r="F1606" i="3"/>
  <c r="F1605" i="3"/>
  <c r="F1604" i="3"/>
  <c r="F1603" i="3"/>
  <c r="F1602" i="3"/>
  <c r="F1601" i="3"/>
  <c r="F1600" i="3"/>
  <c r="F1599" i="3"/>
  <c r="F1598" i="3"/>
  <c r="F1597" i="3"/>
  <c r="F1596" i="3"/>
  <c r="F1595" i="3"/>
  <c r="F1594" i="3"/>
  <c r="F1593" i="3"/>
  <c r="F1592" i="3"/>
  <c r="F1591" i="3"/>
  <c r="F1590" i="3"/>
  <c r="F1589" i="3"/>
  <c r="F1588" i="3"/>
  <c r="F1587" i="3"/>
  <c r="F1586" i="3"/>
  <c r="F1585" i="3"/>
  <c r="F1584" i="3"/>
  <c r="F1583" i="3"/>
  <c r="F1582" i="3"/>
  <c r="F1581" i="3"/>
  <c r="F1580" i="3"/>
  <c r="F1579" i="3"/>
  <c r="F1578" i="3"/>
  <c r="F1577" i="3"/>
  <c r="F1576" i="3"/>
  <c r="F1575" i="3"/>
  <c r="F1574" i="3"/>
  <c r="F1573" i="3"/>
  <c r="F1572" i="3"/>
  <c r="F1571" i="3"/>
  <c r="F1570" i="3"/>
  <c r="F1569" i="3"/>
  <c r="F1568" i="3"/>
  <c r="F1567" i="3"/>
  <c r="F1566" i="3"/>
  <c r="F1565" i="3"/>
  <c r="F1564" i="3"/>
  <c r="F1563" i="3"/>
  <c r="F1562" i="3"/>
  <c r="F1561" i="3"/>
  <c r="F1560" i="3"/>
  <c r="F1559" i="3"/>
  <c r="F1558" i="3"/>
  <c r="F1557" i="3"/>
  <c r="F1556" i="3"/>
  <c r="F1555" i="3"/>
  <c r="F1554" i="3"/>
  <c r="F1553" i="3"/>
  <c r="F1552" i="3"/>
  <c r="F1551" i="3"/>
  <c r="F1550" i="3"/>
  <c r="F1549" i="3"/>
  <c r="F1548" i="3"/>
  <c r="F1547" i="3"/>
  <c r="F1546" i="3"/>
  <c r="F1545" i="3"/>
  <c r="F1544" i="3"/>
  <c r="F1543" i="3"/>
  <c r="F1542" i="3"/>
  <c r="F1541" i="3"/>
  <c r="F1540" i="3"/>
  <c r="F1539" i="3"/>
  <c r="F1538" i="3"/>
  <c r="F1537" i="3"/>
  <c r="F1536" i="3"/>
  <c r="F1535" i="3"/>
  <c r="F1534" i="3"/>
  <c r="F1533" i="3"/>
  <c r="F1532" i="3"/>
  <c r="F1531" i="3"/>
  <c r="F1530" i="3"/>
  <c r="F1529" i="3"/>
  <c r="F1528" i="3"/>
  <c r="F1527" i="3"/>
  <c r="F1526" i="3"/>
  <c r="F1525" i="3"/>
  <c r="F1524" i="3"/>
  <c r="F1523" i="3"/>
  <c r="F1522" i="3"/>
  <c r="F1521" i="3"/>
  <c r="F1520" i="3"/>
  <c r="F1519" i="3"/>
  <c r="F1518" i="3"/>
  <c r="F1517" i="3"/>
  <c r="F1516" i="3"/>
  <c r="F1515" i="3"/>
  <c r="F1514" i="3"/>
  <c r="F1513" i="3"/>
  <c r="F1512" i="3"/>
  <c r="F1511" i="3"/>
  <c r="F1510" i="3"/>
  <c r="F1509" i="3"/>
  <c r="F1508" i="3"/>
  <c r="F1507" i="3"/>
  <c r="F1506" i="3"/>
  <c r="F1505" i="3"/>
  <c r="F1504" i="3"/>
  <c r="F1503" i="3"/>
  <c r="F1502" i="3"/>
  <c r="F1501" i="3"/>
  <c r="F1500" i="3"/>
  <c r="F1499" i="3"/>
  <c r="F1498" i="3"/>
  <c r="F1497" i="3"/>
  <c r="F1496" i="3"/>
  <c r="F1495" i="3"/>
  <c r="F1494" i="3"/>
  <c r="F1493" i="3"/>
  <c r="F1492" i="3"/>
  <c r="F1491" i="3"/>
  <c r="F1490" i="3"/>
  <c r="F1489" i="3"/>
  <c r="F1488" i="3"/>
  <c r="F1487" i="3"/>
  <c r="F1486" i="3"/>
  <c r="F1485" i="3"/>
  <c r="F1484" i="3"/>
  <c r="F1483" i="3"/>
  <c r="F1482" i="3"/>
  <c r="F1481" i="3"/>
  <c r="F1480" i="3"/>
  <c r="F1479" i="3"/>
  <c r="F1478" i="3"/>
  <c r="F1477" i="3"/>
  <c r="F1476" i="3"/>
  <c r="F1475" i="3"/>
  <c r="F1474" i="3"/>
  <c r="F1473" i="3"/>
  <c r="F1472" i="3"/>
  <c r="F1471" i="3"/>
  <c r="F1470" i="3"/>
  <c r="F1469" i="3"/>
  <c r="F1468" i="3"/>
  <c r="F1467" i="3"/>
  <c r="F1466" i="3"/>
  <c r="F1465" i="3"/>
  <c r="F1464" i="3"/>
  <c r="F1463" i="3"/>
  <c r="F1462" i="3"/>
  <c r="F1461" i="3"/>
  <c r="F1460" i="3"/>
  <c r="F1459" i="3"/>
  <c r="F1458" i="3"/>
  <c r="F1457" i="3"/>
  <c r="F1456" i="3"/>
  <c r="F1455" i="3"/>
  <c r="F1454" i="3"/>
  <c r="F1453" i="3"/>
  <c r="F1452" i="3"/>
  <c r="F1451" i="3"/>
  <c r="F1450" i="3"/>
  <c r="F1449" i="3"/>
  <c r="F1448" i="3"/>
  <c r="F1447" i="3"/>
  <c r="F1446" i="3"/>
  <c r="F1445" i="3"/>
  <c r="F1444" i="3"/>
  <c r="F1443" i="3"/>
  <c r="F1442" i="3"/>
  <c r="F1441" i="3"/>
  <c r="F1440" i="3"/>
  <c r="F1439" i="3"/>
  <c r="F1438" i="3"/>
  <c r="F1437" i="3"/>
  <c r="F1436" i="3"/>
  <c r="F1435" i="3"/>
  <c r="F1434" i="3"/>
  <c r="F1433" i="3"/>
  <c r="F1432" i="3"/>
  <c r="F1431" i="3"/>
  <c r="F1430" i="3"/>
  <c r="F1429" i="3"/>
  <c r="F1428" i="3"/>
  <c r="F1427" i="3"/>
  <c r="F1426" i="3"/>
  <c r="F1425" i="3"/>
  <c r="F1424" i="3"/>
  <c r="F1423" i="3"/>
  <c r="F1422" i="3"/>
  <c r="F1421" i="3"/>
  <c r="F1420" i="3"/>
  <c r="F1419" i="3"/>
  <c r="F1418" i="3"/>
  <c r="F1417" i="3"/>
  <c r="F1416" i="3"/>
  <c r="F1415" i="3"/>
  <c r="F1414" i="3"/>
  <c r="F1413" i="3"/>
  <c r="F1412" i="3"/>
  <c r="F1411" i="3"/>
  <c r="F1410" i="3"/>
  <c r="F1409" i="3"/>
  <c r="F1408" i="3"/>
  <c r="F1407" i="3"/>
  <c r="F1406" i="3"/>
  <c r="F1405" i="3"/>
  <c r="F1404" i="3"/>
  <c r="F1403" i="3"/>
  <c r="F1402" i="3"/>
  <c r="F1401" i="3"/>
  <c r="F1400" i="3"/>
  <c r="F1399" i="3"/>
  <c r="F1398" i="3"/>
  <c r="F1397" i="3"/>
  <c r="F1396" i="3"/>
  <c r="F1395" i="3"/>
  <c r="F1394" i="3"/>
  <c r="F1393" i="3"/>
  <c r="F1392" i="3"/>
  <c r="F1391" i="3"/>
  <c r="F1390" i="3"/>
  <c r="F1389" i="3"/>
  <c r="F1388" i="3"/>
  <c r="F1387" i="3"/>
  <c r="F1386" i="3"/>
  <c r="F1385" i="3"/>
  <c r="F1384" i="3"/>
  <c r="F1383" i="3"/>
  <c r="F1382" i="3"/>
  <c r="F1381" i="3"/>
  <c r="F1380" i="3"/>
  <c r="F1379" i="3"/>
  <c r="F1378" i="3"/>
  <c r="F1377" i="3"/>
  <c r="F1376" i="3"/>
  <c r="F1375" i="3"/>
  <c r="F1374" i="3"/>
  <c r="F1373" i="3"/>
  <c r="F1372" i="3"/>
  <c r="F1371" i="3"/>
  <c r="F1370" i="3"/>
  <c r="F1369" i="3"/>
  <c r="F1368" i="3"/>
  <c r="F1367" i="3"/>
  <c r="F1366" i="3"/>
  <c r="F1365" i="3"/>
  <c r="F1364" i="3"/>
  <c r="F1363" i="3"/>
  <c r="F1362" i="3"/>
  <c r="F1361" i="3"/>
  <c r="F1360" i="3"/>
  <c r="F1359" i="3"/>
  <c r="F1358" i="3"/>
  <c r="F1357" i="3"/>
  <c r="F1356" i="3"/>
  <c r="F1355" i="3"/>
  <c r="F1354" i="3"/>
  <c r="F1353" i="3"/>
  <c r="F1352" i="3"/>
  <c r="F1351" i="3"/>
  <c r="F1350" i="3"/>
  <c r="F1349" i="3"/>
  <c r="F1348" i="3"/>
  <c r="F1347" i="3"/>
  <c r="F1346" i="3"/>
  <c r="F1345" i="3"/>
  <c r="F1344" i="3"/>
  <c r="F1343" i="3"/>
  <c r="F1342" i="3"/>
  <c r="F1341" i="3"/>
  <c r="F1340" i="3"/>
  <c r="F1339" i="3"/>
  <c r="F1338" i="3"/>
  <c r="F1337" i="3"/>
  <c r="F1336" i="3"/>
  <c r="F1335" i="3"/>
  <c r="F1334" i="3"/>
  <c r="F1333" i="3"/>
  <c r="F1332" i="3"/>
  <c r="F1331" i="3"/>
  <c r="F1330" i="3"/>
  <c r="F1329" i="3"/>
  <c r="F1328" i="3"/>
  <c r="F1327" i="3"/>
  <c r="F1326" i="3"/>
  <c r="F1325" i="3"/>
  <c r="F1324" i="3"/>
  <c r="F1323" i="3"/>
  <c r="F1322" i="3"/>
  <c r="F1321" i="3"/>
  <c r="F1320" i="3"/>
  <c r="F1319" i="3"/>
  <c r="F1318" i="3"/>
  <c r="F1317" i="3"/>
  <c r="F1316" i="3"/>
  <c r="F1315" i="3"/>
  <c r="F1314" i="3"/>
  <c r="F1313" i="3"/>
  <c r="F1312" i="3"/>
  <c r="F1311" i="3"/>
  <c r="F1310" i="3"/>
  <c r="F1309" i="3"/>
  <c r="F1308" i="3"/>
  <c r="F1307" i="3"/>
  <c r="F1306" i="3"/>
  <c r="F1305" i="3"/>
  <c r="F1304" i="3"/>
  <c r="F1303" i="3"/>
  <c r="F1302" i="3"/>
  <c r="F1301" i="3"/>
  <c r="F1300" i="3"/>
  <c r="F1299" i="3"/>
  <c r="F1298" i="3"/>
  <c r="F1297" i="3"/>
  <c r="F1296" i="3"/>
  <c r="F1295" i="3"/>
  <c r="F1294" i="3"/>
  <c r="F1293" i="3"/>
  <c r="F1292" i="3"/>
  <c r="F1291" i="3"/>
  <c r="F1290" i="3"/>
  <c r="F1289" i="3"/>
  <c r="F1288" i="3"/>
  <c r="F1287" i="3"/>
  <c r="F1286" i="3"/>
  <c r="F1285" i="3"/>
  <c r="F1284" i="3"/>
  <c r="F1283" i="3"/>
  <c r="F1282" i="3"/>
  <c r="F1281" i="3"/>
  <c r="F1280" i="3"/>
  <c r="F1279" i="3"/>
  <c r="F1278" i="3"/>
  <c r="F1277" i="3"/>
  <c r="F1276" i="3"/>
  <c r="F1275" i="3"/>
  <c r="F1274" i="3"/>
  <c r="F1273" i="3"/>
  <c r="F1272" i="3"/>
  <c r="F1271" i="3"/>
  <c r="F1270" i="3"/>
  <c r="F1269" i="3"/>
  <c r="F1268" i="3"/>
  <c r="F1267" i="3"/>
  <c r="F1266" i="3"/>
  <c r="F1265" i="3"/>
  <c r="F1264" i="3"/>
  <c r="F1263" i="3"/>
  <c r="F1262" i="3"/>
  <c r="F1261" i="3"/>
  <c r="F1260" i="3"/>
  <c r="F1259" i="3"/>
  <c r="F1258" i="3"/>
  <c r="F1257" i="3"/>
  <c r="F1256" i="3"/>
  <c r="F1255" i="3"/>
  <c r="F1254" i="3"/>
  <c r="F1253" i="3"/>
  <c r="F1252" i="3"/>
  <c r="F1251" i="3"/>
  <c r="F1250" i="3"/>
  <c r="F1249" i="3"/>
  <c r="F1248" i="3"/>
  <c r="F1247" i="3"/>
  <c r="F1246" i="3"/>
  <c r="F1245" i="3"/>
  <c r="F1244" i="3"/>
  <c r="F1243" i="3"/>
  <c r="F1242" i="3"/>
  <c r="F1241" i="3"/>
  <c r="F1240" i="3"/>
  <c r="F1239" i="3"/>
  <c r="F1238" i="3"/>
  <c r="F1237" i="3"/>
  <c r="F1236" i="3"/>
  <c r="F1235" i="3"/>
  <c r="F1234" i="3"/>
  <c r="F1233" i="3"/>
  <c r="F1232" i="3"/>
  <c r="F1231" i="3"/>
  <c r="F1230" i="3"/>
  <c r="F1229" i="3"/>
  <c r="F1228" i="3"/>
  <c r="F1227" i="3"/>
  <c r="F1226" i="3"/>
  <c r="F1225" i="3"/>
  <c r="F1224" i="3"/>
  <c r="F1223" i="3"/>
  <c r="F1222" i="3"/>
  <c r="F1221" i="3"/>
  <c r="F1220" i="3"/>
  <c r="F1219" i="3"/>
  <c r="F1218" i="3"/>
  <c r="F1217" i="3"/>
  <c r="F1216" i="3"/>
  <c r="F1215" i="3"/>
  <c r="F1214" i="3"/>
  <c r="F1213" i="3"/>
  <c r="F1212" i="3"/>
  <c r="F1211" i="3"/>
  <c r="F1210" i="3"/>
  <c r="F1209" i="3"/>
  <c r="F1208" i="3"/>
  <c r="F1207" i="3"/>
  <c r="F1206" i="3"/>
  <c r="F1205" i="3"/>
  <c r="F1204" i="3"/>
  <c r="F1203" i="3"/>
  <c r="F1202" i="3"/>
  <c r="F1201" i="3"/>
  <c r="F1200" i="3"/>
  <c r="F1199" i="3"/>
  <c r="F1198" i="3"/>
  <c r="F1197" i="3"/>
  <c r="F1196" i="3"/>
  <c r="F1195" i="3"/>
  <c r="F1194" i="3"/>
  <c r="F1193" i="3"/>
  <c r="F1192" i="3"/>
  <c r="F1191" i="3"/>
  <c r="F1190" i="3"/>
  <c r="F1189" i="3"/>
  <c r="F1188" i="3"/>
  <c r="F1187" i="3"/>
  <c r="F1186" i="3"/>
  <c r="F1185" i="3"/>
  <c r="F1184" i="3"/>
  <c r="F1183" i="3"/>
  <c r="F1182" i="3"/>
  <c r="F1181" i="3"/>
  <c r="F1180" i="3"/>
  <c r="F1179" i="3"/>
  <c r="F1178" i="3"/>
  <c r="F1177" i="3"/>
  <c r="F1176" i="3"/>
  <c r="F1175" i="3"/>
  <c r="F1174" i="3"/>
  <c r="F1173" i="3"/>
  <c r="F1172" i="3"/>
  <c r="F1171" i="3"/>
  <c r="F1170" i="3"/>
  <c r="F1169" i="3"/>
  <c r="F1168" i="3"/>
  <c r="F1167" i="3"/>
  <c r="F1166" i="3"/>
  <c r="F1165" i="3"/>
  <c r="F1164" i="3"/>
  <c r="F1163" i="3"/>
  <c r="F1162" i="3"/>
  <c r="F1161" i="3"/>
  <c r="F1160" i="3"/>
  <c r="F1159" i="3"/>
  <c r="F1158" i="3"/>
  <c r="F1157" i="3"/>
  <c r="F1156" i="3"/>
  <c r="F1155" i="3"/>
  <c r="F1154" i="3"/>
  <c r="F1153" i="3"/>
  <c r="F1152" i="3"/>
  <c r="F1151" i="3"/>
  <c r="F1150" i="3"/>
  <c r="F1149" i="3"/>
  <c r="F1148" i="3"/>
  <c r="F1147" i="3"/>
  <c r="F1146" i="3"/>
  <c r="F1145" i="3"/>
  <c r="F1144" i="3"/>
  <c r="F1143" i="3"/>
  <c r="F1142" i="3"/>
  <c r="F1141" i="3"/>
  <c r="F1140" i="3"/>
  <c r="F1139" i="3"/>
  <c r="F1138" i="3"/>
  <c r="F1137" i="3"/>
  <c r="F1136" i="3"/>
  <c r="F1135" i="3"/>
  <c r="F1134" i="3"/>
  <c r="F1133" i="3"/>
  <c r="F1132" i="3"/>
  <c r="F1131" i="3"/>
  <c r="F1130" i="3"/>
  <c r="F1129" i="3"/>
  <c r="F1128" i="3"/>
  <c r="F1127" i="3"/>
  <c r="F1126" i="3"/>
  <c r="F1125" i="3"/>
  <c r="F1124" i="3"/>
  <c r="F1123" i="3"/>
  <c r="F1122" i="3"/>
  <c r="F1121" i="3"/>
  <c r="F1120" i="3"/>
  <c r="F1119" i="3"/>
  <c r="F1118" i="3"/>
  <c r="F1117" i="3"/>
  <c r="F1116" i="3"/>
  <c r="F1115" i="3"/>
  <c r="F1114" i="3"/>
  <c r="F1113" i="3"/>
  <c r="F1112" i="3"/>
  <c r="F1111" i="3"/>
  <c r="F1110" i="3"/>
  <c r="F1109" i="3"/>
  <c r="F1108" i="3"/>
  <c r="F1107" i="3"/>
  <c r="F1106" i="3"/>
  <c r="F1105" i="3"/>
  <c r="F1104" i="3"/>
  <c r="F1103" i="3"/>
  <c r="F1102" i="3"/>
  <c r="F1101" i="3"/>
  <c r="F1100" i="3"/>
  <c r="F1099" i="3"/>
  <c r="F1098" i="3"/>
  <c r="F1097" i="3"/>
  <c r="F1096" i="3"/>
  <c r="F1095" i="3"/>
  <c r="F1094" i="3"/>
  <c r="F1093" i="3"/>
  <c r="F1092" i="3"/>
  <c r="F1091" i="3"/>
  <c r="F1090" i="3"/>
  <c r="F1089" i="3"/>
  <c r="F1088" i="3"/>
  <c r="F1087" i="3"/>
  <c r="F1086" i="3"/>
  <c r="F1085" i="3"/>
  <c r="F1084" i="3"/>
  <c r="F1083" i="3"/>
  <c r="F1082" i="3"/>
  <c r="F1081" i="3"/>
  <c r="F1080" i="3"/>
  <c r="F1079" i="3"/>
  <c r="F1078" i="3"/>
  <c r="F1077" i="3"/>
  <c r="F1076" i="3"/>
  <c r="F1075" i="3"/>
  <c r="F1074" i="3"/>
  <c r="F1073" i="3"/>
  <c r="F1072" i="3"/>
  <c r="F1071" i="3"/>
  <c r="F1070" i="3"/>
  <c r="F1069" i="3"/>
  <c r="F1068" i="3"/>
  <c r="F1067" i="3"/>
  <c r="F1066" i="3"/>
  <c r="F1065" i="3"/>
  <c r="F1064" i="3"/>
  <c r="F1063" i="3"/>
  <c r="F1062" i="3"/>
  <c r="F1061" i="3"/>
  <c r="F1060" i="3"/>
  <c r="F1059" i="3"/>
  <c r="F1058" i="3"/>
  <c r="F1057" i="3"/>
  <c r="F1056" i="3"/>
  <c r="F1055" i="3"/>
  <c r="F1054" i="3"/>
  <c r="F1053" i="3"/>
  <c r="F1052" i="3"/>
  <c r="F1051" i="3"/>
  <c r="F1050" i="3"/>
  <c r="F1049" i="3"/>
  <c r="F1048" i="3"/>
  <c r="F1047" i="3"/>
  <c r="F1046" i="3"/>
  <c r="F1045" i="3"/>
  <c r="F1044" i="3"/>
  <c r="F1043" i="3"/>
  <c r="F1042" i="3"/>
  <c r="F1041" i="3"/>
  <c r="F1040" i="3"/>
  <c r="F1039" i="3"/>
  <c r="F1038" i="3"/>
  <c r="F1037" i="3"/>
  <c r="F1036" i="3"/>
  <c r="F1035" i="3"/>
  <c r="F1034" i="3"/>
  <c r="F1033" i="3"/>
  <c r="F1032" i="3"/>
  <c r="F1031" i="3"/>
  <c r="F1030" i="3"/>
  <c r="F1029" i="3"/>
  <c r="F1028" i="3"/>
  <c r="F1027" i="3"/>
  <c r="F1026" i="3"/>
  <c r="F1025" i="3"/>
  <c r="F1024" i="3"/>
  <c r="F1023" i="3"/>
  <c r="F1022" i="3"/>
  <c r="F1021" i="3"/>
  <c r="F1020" i="3"/>
  <c r="F1019" i="3"/>
  <c r="F1018" i="3"/>
  <c r="F1017" i="3"/>
  <c r="F1016" i="3"/>
  <c r="F1015" i="3"/>
  <c r="F1014" i="3"/>
  <c r="F1013" i="3"/>
  <c r="F1012" i="3"/>
  <c r="F1011" i="3"/>
  <c r="F1010" i="3"/>
  <c r="F1009" i="3"/>
  <c r="F1008" i="3"/>
  <c r="F1007" i="3"/>
  <c r="F1006" i="3"/>
  <c r="F1005" i="3"/>
  <c r="F1004" i="3"/>
  <c r="F1003" i="3"/>
  <c r="F1002" i="3"/>
  <c r="F1001" i="3"/>
  <c r="F1000" i="3"/>
  <c r="F999" i="3"/>
  <c r="F998" i="3"/>
  <c r="F997" i="3"/>
  <c r="F996" i="3"/>
  <c r="F995" i="3"/>
  <c r="F994" i="3"/>
  <c r="F993" i="3"/>
  <c r="F992" i="3"/>
  <c r="F991" i="3"/>
  <c r="F990" i="3"/>
  <c r="F989" i="3"/>
  <c r="F988" i="3"/>
  <c r="F987" i="3"/>
  <c r="F986" i="3"/>
  <c r="F985" i="3"/>
  <c r="F984" i="3"/>
  <c r="F983" i="3"/>
  <c r="F982" i="3"/>
  <c r="F981" i="3"/>
  <c r="F980" i="3"/>
  <c r="F979" i="3"/>
  <c r="F978" i="3"/>
  <c r="F977" i="3"/>
  <c r="F976" i="3"/>
  <c r="F975" i="3"/>
  <c r="F974" i="3"/>
  <c r="F973" i="3"/>
  <c r="F972" i="3"/>
  <c r="F971" i="3"/>
  <c r="F970" i="3"/>
  <c r="F969" i="3"/>
  <c r="F968" i="3"/>
  <c r="F967" i="3"/>
  <c r="F966" i="3"/>
  <c r="F965" i="3"/>
  <c r="F964" i="3"/>
  <c r="F963" i="3"/>
  <c r="F962" i="3"/>
  <c r="F961" i="3"/>
  <c r="F960" i="3"/>
  <c r="F959" i="3"/>
  <c r="F958" i="3"/>
  <c r="F957" i="3"/>
  <c r="F956" i="3"/>
  <c r="F955" i="3"/>
  <c r="F954" i="3"/>
  <c r="F953" i="3"/>
  <c r="F952" i="3"/>
  <c r="F951" i="3"/>
  <c r="F950" i="3"/>
  <c r="F949" i="3"/>
  <c r="F948" i="3"/>
  <c r="F947" i="3"/>
  <c r="F946" i="3"/>
  <c r="F945" i="3"/>
  <c r="F944" i="3"/>
  <c r="F943" i="3"/>
  <c r="F942" i="3"/>
  <c r="F941" i="3"/>
  <c r="F940" i="3"/>
  <c r="F939" i="3"/>
  <c r="F938" i="3"/>
  <c r="F937" i="3"/>
  <c r="F936" i="3"/>
  <c r="F935" i="3"/>
  <c r="F934" i="3"/>
  <c r="F933" i="3"/>
  <c r="F932" i="3"/>
  <c r="F931" i="3"/>
  <c r="F930" i="3"/>
  <c r="F929" i="3"/>
  <c r="F928" i="3"/>
  <c r="F927" i="3"/>
  <c r="F926" i="3"/>
  <c r="F925" i="3"/>
  <c r="F924" i="3"/>
  <c r="F923" i="3"/>
  <c r="F922" i="3"/>
  <c r="F921" i="3"/>
  <c r="F920" i="3"/>
  <c r="F919" i="3"/>
  <c r="F918" i="3"/>
  <c r="F917" i="3"/>
  <c r="F916" i="3"/>
  <c r="F915" i="3"/>
  <c r="F914" i="3"/>
  <c r="F913" i="3"/>
  <c r="F912" i="3"/>
  <c r="F911" i="3"/>
  <c r="F910" i="3"/>
  <c r="F909" i="3"/>
  <c r="F908" i="3"/>
  <c r="F907" i="3"/>
  <c r="F906" i="3"/>
  <c r="F905" i="3"/>
  <c r="F904" i="3"/>
  <c r="F903" i="3"/>
  <c r="F902" i="3"/>
  <c r="F901" i="3"/>
  <c r="F900" i="3"/>
  <c r="F899" i="3"/>
  <c r="F898" i="3"/>
  <c r="F897" i="3"/>
  <c r="F896" i="3"/>
  <c r="F895" i="3"/>
  <c r="F894" i="3"/>
  <c r="F893" i="3"/>
  <c r="F892" i="3"/>
  <c r="F891" i="3"/>
  <c r="F890" i="3"/>
  <c r="F889" i="3"/>
  <c r="F888" i="3"/>
  <c r="F887" i="3"/>
  <c r="F886" i="3"/>
  <c r="F885" i="3"/>
  <c r="F884" i="3"/>
  <c r="F883" i="3"/>
  <c r="F882" i="3"/>
  <c r="F881" i="3"/>
  <c r="F880" i="3"/>
  <c r="F879" i="3"/>
  <c r="F878" i="3"/>
  <c r="F877" i="3"/>
  <c r="F876" i="3"/>
  <c r="F875" i="3"/>
  <c r="F874" i="3"/>
  <c r="F873" i="3"/>
  <c r="F872" i="3"/>
  <c r="F871" i="3"/>
  <c r="F870" i="3"/>
  <c r="F869" i="3"/>
  <c r="F868" i="3"/>
  <c r="F867" i="3"/>
  <c r="F866" i="3"/>
  <c r="F865" i="3"/>
  <c r="F864" i="3"/>
  <c r="F863" i="3"/>
  <c r="F862" i="3"/>
  <c r="F861" i="3"/>
  <c r="F860" i="3"/>
  <c r="F859" i="3"/>
  <c r="F858" i="3"/>
  <c r="F857" i="3"/>
  <c r="F856" i="3"/>
  <c r="F855" i="3"/>
  <c r="F854" i="3"/>
  <c r="F853" i="3"/>
  <c r="F852" i="3"/>
  <c r="F851" i="3"/>
  <c r="F850" i="3"/>
  <c r="F849" i="3"/>
  <c r="F848" i="3"/>
  <c r="F847" i="3"/>
  <c r="F846" i="3"/>
  <c r="F845" i="3"/>
  <c r="F844" i="3"/>
  <c r="F843" i="3"/>
  <c r="F842" i="3"/>
  <c r="F841" i="3"/>
  <c r="F840" i="3"/>
  <c r="F839" i="3"/>
  <c r="F838" i="3"/>
  <c r="F837" i="3"/>
  <c r="F836" i="3"/>
  <c r="F835" i="3"/>
  <c r="F834" i="3"/>
  <c r="F833" i="3"/>
  <c r="F832" i="3"/>
  <c r="F831" i="3"/>
  <c r="F830" i="3"/>
  <c r="F829" i="3"/>
  <c r="F828" i="3"/>
  <c r="F827" i="3"/>
  <c r="F826" i="3"/>
  <c r="F825" i="3"/>
  <c r="F824" i="3"/>
  <c r="F823" i="3"/>
  <c r="F822" i="3"/>
  <c r="F821" i="3"/>
  <c r="F820" i="3"/>
  <c r="F819" i="3"/>
  <c r="F818" i="3"/>
  <c r="F817" i="3"/>
  <c r="F816" i="3"/>
  <c r="F815" i="3"/>
  <c r="F814" i="3"/>
  <c r="F813" i="3"/>
  <c r="F812" i="3"/>
  <c r="F811" i="3"/>
  <c r="F810" i="3"/>
  <c r="F809" i="3"/>
  <c r="F808" i="3"/>
  <c r="F807" i="3"/>
  <c r="F806" i="3"/>
  <c r="F805" i="3"/>
  <c r="F804" i="3"/>
  <c r="F803" i="3"/>
  <c r="F802" i="3"/>
  <c r="F801" i="3"/>
  <c r="F800" i="3"/>
  <c r="F799" i="3"/>
  <c r="F798" i="3"/>
  <c r="F797" i="3"/>
  <c r="F796" i="3"/>
  <c r="F795" i="3"/>
  <c r="F794" i="3"/>
  <c r="F793" i="3"/>
  <c r="F792" i="3"/>
  <c r="F791" i="3"/>
  <c r="F790" i="3"/>
  <c r="F789" i="3"/>
  <c r="F788" i="3"/>
  <c r="F787" i="3"/>
  <c r="F786" i="3"/>
  <c r="F785" i="3"/>
  <c r="F784" i="3"/>
  <c r="F783" i="3"/>
  <c r="F782" i="3"/>
  <c r="F781" i="3"/>
  <c r="F780" i="3"/>
  <c r="F779" i="3"/>
  <c r="F778" i="3"/>
  <c r="F777" i="3"/>
  <c r="F776" i="3"/>
  <c r="F775" i="3"/>
  <c r="F774" i="3"/>
  <c r="F773" i="3"/>
  <c r="F772" i="3"/>
  <c r="F771" i="3"/>
  <c r="F770" i="3"/>
  <c r="F769" i="3"/>
  <c r="F768" i="3"/>
  <c r="F767" i="3"/>
  <c r="F766" i="3"/>
  <c r="F765" i="3"/>
  <c r="F764" i="3"/>
  <c r="F763" i="3"/>
  <c r="F762" i="3"/>
  <c r="F761" i="3"/>
  <c r="F760" i="3"/>
  <c r="F759" i="3"/>
  <c r="F758" i="3"/>
  <c r="F757" i="3"/>
  <c r="F756" i="3"/>
  <c r="F755" i="3"/>
  <c r="F754" i="3"/>
  <c r="F753" i="3"/>
  <c r="F752" i="3"/>
  <c r="F751" i="3"/>
  <c r="F750" i="3"/>
  <c r="F749" i="3"/>
  <c r="F748" i="3"/>
  <c r="F747" i="3"/>
  <c r="F746" i="3"/>
  <c r="F745" i="3"/>
  <c r="F744" i="3"/>
  <c r="F743" i="3"/>
  <c r="F742" i="3"/>
  <c r="F741" i="3"/>
  <c r="F740" i="3"/>
  <c r="F739" i="3"/>
  <c r="F738" i="3"/>
  <c r="F737" i="3"/>
  <c r="F736" i="3"/>
  <c r="F735" i="3"/>
  <c r="F734" i="3"/>
  <c r="F733" i="3"/>
  <c r="F732" i="3"/>
  <c r="F731" i="3"/>
  <c r="F730" i="3"/>
  <c r="F729" i="3"/>
  <c r="F728" i="3"/>
  <c r="F727" i="3"/>
  <c r="F726" i="3"/>
  <c r="F725" i="3"/>
  <c r="F724" i="3"/>
  <c r="F723" i="3"/>
  <c r="F722" i="3"/>
  <c r="F721" i="3"/>
  <c r="F720" i="3"/>
  <c r="F719" i="3"/>
  <c r="F718" i="3"/>
  <c r="F717" i="3"/>
  <c r="F716" i="3"/>
  <c r="F715" i="3"/>
  <c r="F714" i="3"/>
  <c r="F713" i="3"/>
  <c r="F712" i="3"/>
  <c r="F711" i="3"/>
  <c r="F710" i="3"/>
  <c r="F709" i="3"/>
  <c r="F708" i="3"/>
  <c r="F707" i="3"/>
  <c r="F706" i="3"/>
  <c r="F705" i="3"/>
  <c r="F704" i="3"/>
  <c r="F703" i="3"/>
  <c r="F702" i="3"/>
  <c r="F701" i="3"/>
  <c r="F700" i="3"/>
  <c r="F699" i="3"/>
  <c r="F698" i="3"/>
  <c r="F697" i="3"/>
  <c r="F696" i="3"/>
  <c r="F695" i="3"/>
  <c r="F694" i="3"/>
  <c r="F693" i="3"/>
  <c r="F692" i="3"/>
  <c r="F691" i="3"/>
  <c r="F690" i="3"/>
  <c r="F689" i="3"/>
  <c r="F688" i="3"/>
  <c r="F687" i="3"/>
  <c r="F686" i="3"/>
  <c r="F685" i="3"/>
  <c r="F684" i="3"/>
  <c r="F683" i="3"/>
  <c r="F682" i="3"/>
  <c r="F681" i="3"/>
  <c r="F680" i="3"/>
  <c r="F679" i="3"/>
  <c r="F678" i="3"/>
  <c r="F677" i="3"/>
  <c r="F676" i="3"/>
  <c r="F675" i="3"/>
  <c r="F674" i="3"/>
  <c r="F673" i="3"/>
  <c r="F672" i="3"/>
  <c r="F671" i="3"/>
  <c r="F670" i="3"/>
  <c r="F669" i="3"/>
  <c r="F668" i="3"/>
  <c r="F667" i="3"/>
  <c r="F666" i="3"/>
  <c r="F665" i="3"/>
  <c r="F664" i="3"/>
  <c r="F663" i="3"/>
  <c r="F662" i="3"/>
  <c r="F661" i="3"/>
  <c r="F660" i="3"/>
  <c r="F659" i="3"/>
  <c r="F658" i="3"/>
  <c r="F657" i="3"/>
  <c r="F656" i="3"/>
  <c r="F655" i="3"/>
  <c r="F654" i="3"/>
  <c r="F653" i="3"/>
  <c r="F652" i="3"/>
  <c r="F651" i="3"/>
  <c r="F650" i="3"/>
  <c r="F649" i="3"/>
  <c r="F648" i="3"/>
  <c r="F647" i="3"/>
  <c r="F646" i="3"/>
  <c r="F645" i="3"/>
  <c r="F644" i="3"/>
  <c r="F643" i="3"/>
  <c r="F642" i="3"/>
  <c r="F641" i="3"/>
  <c r="F640" i="3"/>
  <c r="F639" i="3"/>
  <c r="F638" i="3"/>
  <c r="F637" i="3"/>
  <c r="F636" i="3"/>
  <c r="F635" i="3"/>
  <c r="F634" i="3"/>
  <c r="F633" i="3"/>
  <c r="F632" i="3"/>
  <c r="F631" i="3"/>
  <c r="F630" i="3"/>
  <c r="F629" i="3"/>
  <c r="F628" i="3"/>
  <c r="F627" i="3"/>
  <c r="F626" i="3"/>
  <c r="F625" i="3"/>
  <c r="F624" i="3"/>
  <c r="F623" i="3"/>
  <c r="F622" i="3"/>
  <c r="F621" i="3"/>
  <c r="F620" i="3"/>
  <c r="F619" i="3"/>
  <c r="F618" i="3"/>
  <c r="F617" i="3"/>
  <c r="F616" i="3"/>
  <c r="F615" i="3"/>
  <c r="F614" i="3"/>
  <c r="F613" i="3"/>
  <c r="F612" i="3"/>
  <c r="F611" i="3"/>
  <c r="F610" i="3"/>
  <c r="F609" i="3"/>
  <c r="F608" i="3"/>
  <c r="F607" i="3"/>
  <c r="F606" i="3"/>
  <c r="F605" i="3"/>
  <c r="F604" i="3"/>
  <c r="F603" i="3"/>
  <c r="F602" i="3"/>
  <c r="F601" i="3"/>
  <c r="F600" i="3"/>
  <c r="F599" i="3"/>
  <c r="F598" i="3"/>
  <c r="F597" i="3"/>
  <c r="F596" i="3"/>
  <c r="F595" i="3"/>
  <c r="F594" i="3"/>
  <c r="F593" i="3"/>
  <c r="F592" i="3"/>
  <c r="F591" i="3"/>
  <c r="F590" i="3"/>
  <c r="F589" i="3"/>
  <c r="F588" i="3"/>
  <c r="F587" i="3"/>
  <c r="F586" i="3"/>
  <c r="F585" i="3"/>
  <c r="F584" i="3"/>
  <c r="F583" i="3"/>
  <c r="F582" i="3"/>
  <c r="F581" i="3"/>
  <c r="F580" i="3"/>
  <c r="F579" i="3"/>
  <c r="F578" i="3"/>
  <c r="F577" i="3"/>
  <c r="F576" i="3"/>
  <c r="F575" i="3"/>
  <c r="F574" i="3"/>
  <c r="F573" i="3"/>
  <c r="F572" i="3"/>
  <c r="F571" i="3"/>
  <c r="F570" i="3"/>
  <c r="F569" i="3"/>
  <c r="F568" i="3"/>
  <c r="F567" i="3"/>
  <c r="F566" i="3"/>
  <c r="F565" i="3"/>
  <c r="F564" i="3"/>
  <c r="F563" i="3"/>
  <c r="F562" i="3"/>
  <c r="F561" i="3"/>
  <c r="F560" i="3"/>
  <c r="F559" i="3"/>
  <c r="F558" i="3"/>
  <c r="F557" i="3"/>
  <c r="F556" i="3"/>
  <c r="F555" i="3"/>
  <c r="F554" i="3"/>
  <c r="F553" i="3"/>
  <c r="F552" i="3"/>
  <c r="F551" i="3"/>
  <c r="F550" i="3"/>
  <c r="F549" i="3"/>
  <c r="F548" i="3"/>
  <c r="F547" i="3"/>
  <c r="F546" i="3"/>
  <c r="F545" i="3"/>
  <c r="F544" i="3"/>
  <c r="F543" i="3"/>
  <c r="F542" i="3"/>
  <c r="F541" i="3"/>
  <c r="F540" i="3"/>
  <c r="F539" i="3"/>
  <c r="F538" i="3"/>
  <c r="F537" i="3"/>
  <c r="F536" i="3"/>
  <c r="F535" i="3"/>
  <c r="F534" i="3"/>
  <c r="F533" i="3"/>
  <c r="F532" i="3"/>
  <c r="F531" i="3"/>
  <c r="F530" i="3"/>
  <c r="F529" i="3"/>
  <c r="F528" i="3"/>
  <c r="F527" i="3"/>
  <c r="F526" i="3"/>
  <c r="F525" i="3"/>
  <c r="F524" i="3"/>
  <c r="F523" i="3"/>
  <c r="F522" i="3"/>
  <c r="F521" i="3"/>
  <c r="F520" i="3"/>
  <c r="F519" i="3"/>
  <c r="F518" i="3"/>
  <c r="F517" i="3"/>
  <c r="F516" i="3"/>
  <c r="F515" i="3"/>
  <c r="F514" i="3"/>
  <c r="F513" i="3"/>
  <c r="F512" i="3"/>
  <c r="F511" i="3"/>
  <c r="F510" i="3"/>
  <c r="F509" i="3"/>
  <c r="F508" i="3"/>
  <c r="F507" i="3"/>
  <c r="F506" i="3"/>
  <c r="F505" i="3"/>
  <c r="F504" i="3"/>
  <c r="F503" i="3"/>
  <c r="F502" i="3"/>
  <c r="F501" i="3"/>
  <c r="F500" i="3"/>
  <c r="F499" i="3"/>
  <c r="F498" i="3"/>
  <c r="F497" i="3"/>
  <c r="F496" i="3"/>
  <c r="F495" i="3"/>
  <c r="F494" i="3"/>
  <c r="F493" i="3"/>
  <c r="F492" i="3"/>
  <c r="F491" i="3"/>
  <c r="F490" i="3"/>
  <c r="F489" i="3"/>
  <c r="F488" i="3"/>
  <c r="F487" i="3"/>
  <c r="F486" i="3"/>
  <c r="F485" i="3"/>
  <c r="F484" i="3"/>
  <c r="F483" i="3"/>
  <c r="F482" i="3"/>
  <c r="F481" i="3"/>
  <c r="F480" i="3"/>
  <c r="F479" i="3"/>
  <c r="F478" i="3"/>
  <c r="F477" i="3"/>
  <c r="F476" i="3"/>
  <c r="F475" i="3"/>
  <c r="F474" i="3"/>
  <c r="F473" i="3"/>
  <c r="F472" i="3"/>
  <c r="F471" i="3"/>
  <c r="F470" i="3"/>
  <c r="F469" i="3"/>
  <c r="F468" i="3"/>
  <c r="F467" i="3"/>
  <c r="F466" i="3"/>
  <c r="F465" i="3"/>
  <c r="F464" i="3"/>
  <c r="F463" i="3"/>
  <c r="F462" i="3"/>
  <c r="F461" i="3"/>
  <c r="F460" i="3"/>
  <c r="F459" i="3"/>
  <c r="F458" i="3"/>
  <c r="F457" i="3"/>
  <c r="F456" i="3"/>
  <c r="F455" i="3"/>
  <c r="F454" i="3"/>
  <c r="F453" i="3"/>
  <c r="F452" i="3"/>
  <c r="F451" i="3"/>
  <c r="F450" i="3"/>
  <c r="F449" i="3"/>
  <c r="F448" i="3"/>
  <c r="F447" i="3"/>
  <c r="F446" i="3"/>
  <c r="F445" i="3"/>
  <c r="F444" i="3"/>
  <c r="F443" i="3"/>
  <c r="F442" i="3"/>
  <c r="F441" i="3"/>
  <c r="F440" i="3"/>
  <c r="F439" i="3"/>
  <c r="F438" i="3"/>
  <c r="F437" i="3"/>
  <c r="F436" i="3"/>
  <c r="F435" i="3"/>
  <c r="F434" i="3"/>
  <c r="F433" i="3"/>
  <c r="F432" i="3"/>
  <c r="F431" i="3"/>
  <c r="F430" i="3"/>
  <c r="F429" i="3"/>
  <c r="F428" i="3"/>
  <c r="F427" i="3"/>
  <c r="F426" i="3"/>
  <c r="F425" i="3"/>
  <c r="F424" i="3"/>
  <c r="F423" i="3"/>
  <c r="F422" i="3"/>
  <c r="F421" i="3"/>
  <c r="F420" i="3"/>
  <c r="F419" i="3"/>
  <c r="F418" i="3"/>
  <c r="F417" i="3"/>
  <c r="F416" i="3"/>
  <c r="F415" i="3"/>
  <c r="F414" i="3"/>
  <c r="F413" i="3"/>
  <c r="F412" i="3"/>
  <c r="F411" i="3"/>
  <c r="F410" i="3"/>
  <c r="F409" i="3"/>
  <c r="F408" i="3"/>
  <c r="F407" i="3"/>
  <c r="F406" i="3"/>
  <c r="F405" i="3"/>
  <c r="F404" i="3"/>
  <c r="F403" i="3"/>
  <c r="F402" i="3"/>
  <c r="F401" i="3"/>
  <c r="F400" i="3"/>
  <c r="F399" i="3"/>
  <c r="F398" i="3"/>
  <c r="F397" i="3"/>
  <c r="F396" i="3"/>
  <c r="F395" i="3"/>
  <c r="F394" i="3"/>
  <c r="F393" i="3"/>
  <c r="F392" i="3"/>
  <c r="F391" i="3"/>
  <c r="F390" i="3"/>
  <c r="F389" i="3"/>
  <c r="F388" i="3"/>
  <c r="F387" i="3"/>
  <c r="F386" i="3"/>
  <c r="F385" i="3"/>
  <c r="F384" i="3"/>
  <c r="F383" i="3"/>
  <c r="F382" i="3"/>
  <c r="F381" i="3"/>
  <c r="F380" i="3"/>
  <c r="F379" i="3"/>
  <c r="F378" i="3"/>
  <c r="F377" i="3"/>
  <c r="F376" i="3"/>
  <c r="F375" i="3"/>
  <c r="F374" i="3"/>
  <c r="F373" i="3"/>
  <c r="F372" i="3"/>
  <c r="F371" i="3"/>
  <c r="F370" i="3"/>
  <c r="F369" i="3"/>
  <c r="F368" i="3"/>
  <c r="F367" i="3"/>
  <c r="F366" i="3"/>
  <c r="F365" i="3"/>
  <c r="F364" i="3"/>
  <c r="F363" i="3"/>
  <c r="F362" i="3"/>
  <c r="F361" i="3"/>
  <c r="F360" i="3"/>
  <c r="F359" i="3"/>
  <c r="F358" i="3"/>
  <c r="F357" i="3"/>
  <c r="F356" i="3"/>
  <c r="F355" i="3"/>
  <c r="F354" i="3"/>
  <c r="F353" i="3"/>
  <c r="F352" i="3"/>
  <c r="F351" i="3"/>
  <c r="F350" i="3"/>
  <c r="F349" i="3"/>
  <c r="F348" i="3"/>
  <c r="F347" i="3"/>
  <c r="F346" i="3"/>
  <c r="F345" i="3"/>
  <c r="F344" i="3"/>
  <c r="F343" i="3"/>
  <c r="F342" i="3"/>
  <c r="F341" i="3"/>
  <c r="F340" i="3"/>
  <c r="F339" i="3"/>
  <c r="F338" i="3"/>
  <c r="F337" i="3"/>
  <c r="F336" i="3"/>
  <c r="F335" i="3"/>
  <c r="F334" i="3"/>
  <c r="F333" i="3"/>
  <c r="F332" i="3"/>
  <c r="F331" i="3"/>
  <c r="F330" i="3"/>
  <c r="F329" i="3"/>
  <c r="F328" i="3"/>
  <c r="F327" i="3"/>
  <c r="F326" i="3"/>
  <c r="F325" i="3"/>
  <c r="F324" i="3"/>
  <c r="F323" i="3"/>
  <c r="F322" i="3"/>
  <c r="F321" i="3"/>
  <c r="F320" i="3"/>
  <c r="F319" i="3"/>
  <c r="F318" i="3"/>
  <c r="F317" i="3"/>
  <c r="F316" i="3"/>
  <c r="F315" i="3"/>
  <c r="F314" i="3"/>
  <c r="F313" i="3"/>
  <c r="F312" i="3"/>
  <c r="F311" i="3"/>
  <c r="F310" i="3"/>
  <c r="F309" i="3"/>
  <c r="F308" i="3"/>
  <c r="F307" i="3"/>
  <c r="F306" i="3"/>
  <c r="F305" i="3"/>
  <c r="F304" i="3"/>
  <c r="F303" i="3"/>
  <c r="F302" i="3"/>
  <c r="F301" i="3"/>
  <c r="F300" i="3"/>
  <c r="F299" i="3"/>
  <c r="F298" i="3"/>
  <c r="F297" i="3"/>
  <c r="F296" i="3"/>
  <c r="F295" i="3"/>
  <c r="F294" i="3"/>
  <c r="F293" i="3"/>
  <c r="F292" i="3"/>
  <c r="F291" i="3"/>
  <c r="F290" i="3"/>
  <c r="F289" i="3"/>
  <c r="F288" i="3"/>
  <c r="F287" i="3"/>
  <c r="F286" i="3"/>
  <c r="F285" i="3"/>
  <c r="F284" i="3"/>
  <c r="F283" i="3"/>
  <c r="F282" i="3"/>
  <c r="F281" i="3"/>
  <c r="F280" i="3"/>
  <c r="F279" i="3"/>
  <c r="F278" i="3"/>
  <c r="F277" i="3"/>
  <c r="F276" i="3"/>
  <c r="F275" i="3"/>
  <c r="F274" i="3"/>
  <c r="F273" i="3"/>
  <c r="F272" i="3"/>
  <c r="F271" i="3"/>
  <c r="F270" i="3"/>
  <c r="F269" i="3"/>
  <c r="F268" i="3"/>
  <c r="F267" i="3"/>
  <c r="F266" i="3"/>
  <c r="F265" i="3"/>
  <c r="F264" i="3"/>
  <c r="F263" i="3"/>
  <c r="F262" i="3"/>
  <c r="F261" i="3"/>
  <c r="F260" i="3"/>
  <c r="F259" i="3"/>
  <c r="F258" i="3"/>
  <c r="F257" i="3"/>
  <c r="F256" i="3"/>
  <c r="F255" i="3"/>
  <c r="F254" i="3"/>
  <c r="F253" i="3"/>
  <c r="F252" i="3"/>
  <c r="F251" i="3"/>
  <c r="F250" i="3"/>
  <c r="F249" i="3"/>
  <c r="F248" i="3"/>
  <c r="F247" i="3"/>
  <c r="F246" i="3"/>
  <c r="F245" i="3"/>
  <c r="F244" i="3"/>
  <c r="F243" i="3"/>
  <c r="F242" i="3"/>
  <c r="F241" i="3"/>
  <c r="F240" i="3"/>
  <c r="F239" i="3"/>
  <c r="F238" i="3"/>
  <c r="F237" i="3"/>
  <c r="F236" i="3"/>
  <c r="F235" i="3"/>
  <c r="F234" i="3"/>
  <c r="F233" i="3"/>
  <c r="F232" i="3"/>
  <c r="F231" i="3"/>
  <c r="F230" i="3"/>
  <c r="F229" i="3"/>
  <c r="F228" i="3"/>
  <c r="F227" i="3"/>
  <c r="F226" i="3"/>
  <c r="F225" i="3"/>
  <c r="F224" i="3"/>
  <c r="F223" i="3"/>
  <c r="F222" i="3"/>
  <c r="F221" i="3"/>
  <c r="F220" i="3"/>
  <c r="F219" i="3"/>
  <c r="F218" i="3"/>
  <c r="F217" i="3"/>
  <c r="F216" i="3"/>
  <c r="F215" i="3"/>
  <c r="F214" i="3"/>
  <c r="F213" i="3"/>
  <c r="F212" i="3"/>
  <c r="F211" i="3"/>
  <c r="F210" i="3"/>
  <c r="F209" i="3"/>
  <c r="F208" i="3"/>
  <c r="F207" i="3"/>
  <c r="F206" i="3"/>
  <c r="F205" i="3"/>
  <c r="F204" i="3"/>
  <c r="F203" i="3"/>
  <c r="F202" i="3"/>
  <c r="F201" i="3"/>
  <c r="F200" i="3"/>
  <c r="F199" i="3"/>
  <c r="F198" i="3"/>
  <c r="F197" i="3"/>
  <c r="F196" i="3"/>
  <c r="F195" i="3"/>
  <c r="F194" i="3"/>
  <c r="F193" i="3"/>
  <c r="F192" i="3"/>
  <c r="F191" i="3"/>
  <c r="F190" i="3"/>
  <c r="F189" i="3"/>
  <c r="F188" i="3"/>
  <c r="F187" i="3"/>
  <c r="F186" i="3"/>
  <c r="F185" i="3"/>
  <c r="F184" i="3"/>
  <c r="F183" i="3"/>
  <c r="F182" i="3"/>
  <c r="F181" i="3"/>
  <c r="F180" i="3"/>
  <c r="F179" i="3"/>
  <c r="F178" i="3"/>
  <c r="F177" i="3"/>
  <c r="F176" i="3"/>
  <c r="F175" i="3"/>
  <c r="F174" i="3"/>
  <c r="F173" i="3"/>
  <c r="F172" i="3"/>
  <c r="F171" i="3"/>
  <c r="F170" i="3"/>
  <c r="F169" i="3"/>
  <c r="F168" i="3"/>
  <c r="F167" i="3"/>
  <c r="F166" i="3"/>
  <c r="F165" i="3"/>
  <c r="F164" i="3"/>
  <c r="F163" i="3"/>
  <c r="F162" i="3"/>
  <c r="F161" i="3"/>
  <c r="F160" i="3"/>
  <c r="F159" i="3"/>
  <c r="F158" i="3"/>
  <c r="F157" i="3"/>
  <c r="F156" i="3"/>
  <c r="F155" i="3"/>
  <c r="F154" i="3"/>
  <c r="F153" i="3"/>
  <c r="F152" i="3"/>
  <c r="F151" i="3"/>
  <c r="F150" i="3"/>
  <c r="F149" i="3"/>
  <c r="F148" i="3"/>
  <c r="F147" i="3"/>
  <c r="F146" i="3"/>
  <c r="F145" i="3"/>
  <c r="F144" i="3"/>
  <c r="F143" i="3"/>
  <c r="F142" i="3"/>
  <c r="F141" i="3"/>
  <c r="F140" i="3"/>
  <c r="F139" i="3"/>
  <c r="F138" i="3"/>
  <c r="F137" i="3"/>
  <c r="F136" i="3"/>
  <c r="F135" i="3"/>
  <c r="F134" i="3"/>
  <c r="F133" i="3"/>
  <c r="F132" i="3"/>
  <c r="F131" i="3"/>
  <c r="F130" i="3"/>
  <c r="F129" i="3"/>
  <c r="F128" i="3"/>
  <c r="F127" i="3"/>
  <c r="F126" i="3"/>
  <c r="F125" i="3"/>
  <c r="F124" i="3"/>
  <c r="F123" i="3"/>
  <c r="F122" i="3"/>
  <c r="F121" i="3"/>
  <c r="F120" i="3"/>
  <c r="F119" i="3"/>
  <c r="F118" i="3"/>
  <c r="F117" i="3"/>
  <c r="F116" i="3"/>
  <c r="F115" i="3"/>
  <c r="F114" i="3"/>
  <c r="F113" i="3"/>
  <c r="F112" i="3"/>
  <c r="F111" i="3"/>
  <c r="F110" i="3"/>
  <c r="F109" i="3"/>
  <c r="F108" i="3"/>
  <c r="F107" i="3"/>
  <c r="F106" i="3"/>
  <c r="F105" i="3"/>
  <c r="F104" i="3"/>
  <c r="F103" i="3"/>
  <c r="F102" i="3"/>
  <c r="F101" i="3"/>
  <c r="F100" i="3"/>
  <c r="F99" i="3"/>
  <c r="F98" i="3"/>
  <c r="F97" i="3"/>
  <c r="F96" i="3"/>
  <c r="F95" i="3"/>
  <c r="F94" i="3"/>
  <c r="F93" i="3"/>
  <c r="F92" i="3"/>
  <c r="F91" i="3"/>
  <c r="F90" i="3"/>
  <c r="F89" i="3"/>
  <c r="F88" i="3"/>
  <c r="F87" i="3"/>
  <c r="F86" i="3"/>
  <c r="F85" i="3"/>
  <c r="F84" i="3"/>
  <c r="F83" i="3"/>
  <c r="F82" i="3"/>
  <c r="F81" i="3"/>
  <c r="F80" i="3"/>
  <c r="F79" i="3"/>
  <c r="F78" i="3"/>
  <c r="F77" i="3"/>
  <c r="F76" i="3"/>
  <c r="F75" i="3"/>
  <c r="F74" i="3"/>
  <c r="F73" i="3"/>
  <c r="F72" i="3"/>
  <c r="F71" i="3"/>
  <c r="F70" i="3"/>
  <c r="F69" i="3"/>
  <c r="F68" i="3"/>
  <c r="F67" i="3"/>
  <c r="F66" i="3"/>
  <c r="F65" i="3"/>
  <c r="F64" i="3"/>
  <c r="F63" i="3"/>
  <c r="F62" i="3"/>
  <c r="F61" i="3"/>
  <c r="F60" i="3"/>
  <c r="F59" i="3"/>
  <c r="F58" i="3"/>
  <c r="F57" i="3"/>
  <c r="F56" i="3"/>
  <c r="F55" i="3"/>
  <c r="F54" i="3"/>
  <c r="F53" i="3"/>
  <c r="F52" i="3"/>
  <c r="F51" i="3"/>
  <c r="F50" i="3"/>
  <c r="F49" i="3"/>
  <c r="F48" i="3"/>
  <c r="F47" i="3"/>
  <c r="F46" i="3"/>
  <c r="F45" i="3"/>
  <c r="F44" i="3"/>
  <c r="F43" i="3"/>
  <c r="F42" i="3"/>
  <c r="F41" i="3"/>
  <c r="F40" i="3"/>
  <c r="F39" i="3"/>
  <c r="F38" i="3"/>
  <c r="F37" i="3"/>
  <c r="F36" i="3"/>
  <c r="F35" i="3"/>
  <c r="F34" i="3"/>
  <c r="F33" i="3"/>
  <c r="F32" i="3"/>
  <c r="F31" i="3"/>
  <c r="F30" i="3"/>
  <c r="F29" i="3"/>
  <c r="F28" i="3"/>
  <c r="F27" i="3"/>
  <c r="F26" i="3"/>
  <c r="F25" i="3"/>
  <c r="M3862" i="2"/>
  <c r="L3862" i="2"/>
  <c r="J3862" i="2"/>
  <c r="G3862" i="2"/>
  <c r="F3862" i="2"/>
  <c r="E3862" i="2"/>
  <c r="M3861" i="2"/>
  <c r="L3861" i="2"/>
  <c r="J3861" i="2"/>
  <c r="G3861" i="2"/>
  <c r="F3861" i="2"/>
  <c r="E3861" i="2"/>
  <c r="M3860" i="2"/>
  <c r="L3860" i="2"/>
  <c r="J3860" i="2"/>
  <c r="G3860" i="2"/>
  <c r="F3860" i="2"/>
  <c r="E3860" i="2"/>
  <c r="M3859" i="2"/>
  <c r="L3859" i="2"/>
  <c r="J3859" i="2"/>
  <c r="G3859" i="2"/>
  <c r="F3859" i="2"/>
  <c r="E3859" i="2"/>
  <c r="M3858" i="2"/>
  <c r="L3858" i="2"/>
  <c r="J3858" i="2"/>
  <c r="G3858" i="2"/>
  <c r="F3858" i="2"/>
  <c r="E3858" i="2"/>
  <c r="M3857" i="2"/>
  <c r="L3857" i="2"/>
  <c r="J3857" i="2"/>
  <c r="G3857" i="2"/>
  <c r="F3857" i="2"/>
  <c r="E3857" i="2"/>
  <c r="M3856" i="2"/>
  <c r="L3856" i="2"/>
  <c r="J3856" i="2"/>
  <c r="G3856" i="2"/>
  <c r="F3856" i="2"/>
  <c r="E3856" i="2"/>
  <c r="M3855" i="2"/>
  <c r="L3855" i="2"/>
  <c r="J3855" i="2"/>
  <c r="G3855" i="2"/>
  <c r="F3855" i="2"/>
  <c r="E3855" i="2"/>
  <c r="M3854" i="2"/>
  <c r="L3854" i="2"/>
  <c r="J3854" i="2"/>
  <c r="G3854" i="2"/>
  <c r="F3854" i="2"/>
  <c r="E3854" i="2"/>
  <c r="M3853" i="2"/>
  <c r="L3853" i="2"/>
  <c r="J3853" i="2"/>
  <c r="G3853" i="2"/>
  <c r="F3853" i="2"/>
  <c r="E3853" i="2"/>
  <c r="M3852" i="2"/>
  <c r="L3852" i="2"/>
  <c r="J3852" i="2"/>
  <c r="G3852" i="2"/>
  <c r="F3852" i="2"/>
  <c r="E3852" i="2"/>
  <c r="M3851" i="2"/>
  <c r="L3851" i="2"/>
  <c r="J3851" i="2"/>
  <c r="G3851" i="2"/>
  <c r="F3851" i="2"/>
  <c r="E3851" i="2"/>
  <c r="M3850" i="2"/>
  <c r="L3850" i="2"/>
  <c r="J3850" i="2"/>
  <c r="G3850" i="2"/>
  <c r="F3850" i="2"/>
  <c r="E3850" i="2"/>
  <c r="M3849" i="2"/>
  <c r="L3849" i="2"/>
  <c r="J3849" i="2"/>
  <c r="G3849" i="2"/>
  <c r="F3849" i="2"/>
  <c r="E3849" i="2"/>
  <c r="M3848" i="2"/>
  <c r="L3848" i="2"/>
  <c r="J3848" i="2"/>
  <c r="G3848" i="2"/>
  <c r="F3848" i="2"/>
  <c r="E3848" i="2"/>
  <c r="M3847" i="2"/>
  <c r="L3847" i="2"/>
  <c r="J3847" i="2"/>
  <c r="G3847" i="2"/>
  <c r="F3847" i="2"/>
  <c r="E3847" i="2"/>
  <c r="M3846" i="2"/>
  <c r="L3846" i="2"/>
  <c r="J3846" i="2"/>
  <c r="G3846" i="2"/>
  <c r="F3846" i="2"/>
  <c r="E3846" i="2"/>
  <c r="M3845" i="2"/>
  <c r="L3845" i="2"/>
  <c r="J3845" i="2"/>
  <c r="G3845" i="2"/>
  <c r="F3845" i="2"/>
  <c r="E3845" i="2"/>
  <c r="M3844" i="2"/>
  <c r="L3844" i="2"/>
  <c r="J3844" i="2"/>
  <c r="G3844" i="2"/>
  <c r="F3844" i="2"/>
  <c r="E3844" i="2"/>
  <c r="M3843" i="2"/>
  <c r="L3843" i="2"/>
  <c r="J3843" i="2"/>
  <c r="G3843" i="2"/>
  <c r="F3843" i="2"/>
  <c r="E3843" i="2"/>
  <c r="M3842" i="2"/>
  <c r="L3842" i="2"/>
  <c r="J3842" i="2"/>
  <c r="G3842" i="2"/>
  <c r="F3842" i="2"/>
  <c r="E3842" i="2"/>
  <c r="M3841" i="2"/>
  <c r="L3841" i="2"/>
  <c r="J3841" i="2"/>
  <c r="G3841" i="2"/>
  <c r="F3841" i="2"/>
  <c r="E3841" i="2"/>
  <c r="M3840" i="2"/>
  <c r="L3840" i="2"/>
  <c r="J3840" i="2"/>
  <c r="G3840" i="2"/>
  <c r="F3840" i="2"/>
  <c r="E3840" i="2"/>
  <c r="M3839" i="2"/>
  <c r="L3839" i="2"/>
  <c r="J3839" i="2"/>
  <c r="G3839" i="2"/>
  <c r="F3839" i="2"/>
  <c r="E3839" i="2"/>
  <c r="M3838" i="2"/>
  <c r="L3838" i="2"/>
  <c r="J3838" i="2"/>
  <c r="G3838" i="2"/>
  <c r="F3838" i="2"/>
  <c r="E3838" i="2"/>
  <c r="M3837" i="2"/>
  <c r="L3837" i="2"/>
  <c r="J3837" i="2"/>
  <c r="G3837" i="2"/>
  <c r="F3837" i="2"/>
  <c r="E3837" i="2"/>
  <c r="M3836" i="2"/>
  <c r="L3836" i="2"/>
  <c r="J3836" i="2"/>
  <c r="G3836" i="2"/>
  <c r="F3836" i="2"/>
  <c r="E3836" i="2"/>
  <c r="M3835" i="2"/>
  <c r="L3835" i="2"/>
  <c r="J3835" i="2"/>
  <c r="G3835" i="2"/>
  <c r="F3835" i="2"/>
  <c r="E3835" i="2"/>
  <c r="M3834" i="2"/>
  <c r="L3834" i="2"/>
  <c r="J3834" i="2"/>
  <c r="G3834" i="2"/>
  <c r="F3834" i="2"/>
  <c r="E3834" i="2"/>
  <c r="M3833" i="2"/>
  <c r="L3833" i="2"/>
  <c r="J3833" i="2"/>
  <c r="G3833" i="2"/>
  <c r="F3833" i="2"/>
  <c r="E3833" i="2"/>
  <c r="M3832" i="2"/>
  <c r="L3832" i="2"/>
  <c r="J3832" i="2"/>
  <c r="G3832" i="2"/>
  <c r="F3832" i="2"/>
  <c r="E3832" i="2"/>
  <c r="M3831" i="2"/>
  <c r="L3831" i="2"/>
  <c r="J3831" i="2"/>
  <c r="G3831" i="2"/>
  <c r="F3831" i="2"/>
  <c r="E3831" i="2"/>
  <c r="M3830" i="2"/>
  <c r="L3830" i="2"/>
  <c r="J3830" i="2"/>
  <c r="G3830" i="2"/>
  <c r="F3830" i="2"/>
  <c r="E3830" i="2"/>
  <c r="M3829" i="2"/>
  <c r="L3829" i="2"/>
  <c r="J3829" i="2"/>
  <c r="G3829" i="2"/>
  <c r="F3829" i="2"/>
  <c r="E3829" i="2"/>
  <c r="M3828" i="2"/>
  <c r="L3828" i="2"/>
  <c r="J3828" i="2"/>
  <c r="G3828" i="2"/>
  <c r="F3828" i="2"/>
  <c r="E3828" i="2"/>
  <c r="M3827" i="2"/>
  <c r="L3827" i="2"/>
  <c r="J3827" i="2"/>
  <c r="G3827" i="2"/>
  <c r="F3827" i="2"/>
  <c r="E3827" i="2"/>
  <c r="M3826" i="2"/>
  <c r="L3826" i="2"/>
  <c r="J3826" i="2"/>
  <c r="G3826" i="2"/>
  <c r="F3826" i="2"/>
  <c r="E3826" i="2"/>
  <c r="M3825" i="2"/>
  <c r="L3825" i="2"/>
  <c r="J3825" i="2"/>
  <c r="G3825" i="2"/>
  <c r="F3825" i="2"/>
  <c r="E3825" i="2"/>
  <c r="M3824" i="2"/>
  <c r="L3824" i="2"/>
  <c r="J3824" i="2"/>
  <c r="G3824" i="2"/>
  <c r="F3824" i="2"/>
  <c r="E3824" i="2"/>
  <c r="M3823" i="2"/>
  <c r="L3823" i="2"/>
  <c r="J3823" i="2"/>
  <c r="G3823" i="2"/>
  <c r="F3823" i="2"/>
  <c r="E3823" i="2"/>
  <c r="M3822" i="2"/>
  <c r="L3822" i="2"/>
  <c r="J3822" i="2"/>
  <c r="G3822" i="2"/>
  <c r="F3822" i="2"/>
  <c r="E3822" i="2"/>
  <c r="M3821" i="2"/>
  <c r="L3821" i="2"/>
  <c r="J3821" i="2"/>
  <c r="G3821" i="2"/>
  <c r="F3821" i="2"/>
  <c r="E3821" i="2"/>
  <c r="M3820" i="2"/>
  <c r="L3820" i="2"/>
  <c r="J3820" i="2"/>
  <c r="G3820" i="2"/>
  <c r="F3820" i="2"/>
  <c r="E3820" i="2"/>
  <c r="M3819" i="2"/>
  <c r="L3819" i="2"/>
  <c r="J3819" i="2"/>
  <c r="G3819" i="2"/>
  <c r="F3819" i="2"/>
  <c r="E3819" i="2"/>
  <c r="M3818" i="2"/>
  <c r="L3818" i="2"/>
  <c r="J3818" i="2"/>
  <c r="G3818" i="2"/>
  <c r="F3818" i="2"/>
  <c r="E3818" i="2"/>
  <c r="M3817" i="2"/>
  <c r="L3817" i="2"/>
  <c r="J3817" i="2"/>
  <c r="G3817" i="2"/>
  <c r="F3817" i="2"/>
  <c r="E3817" i="2"/>
  <c r="M3816" i="2"/>
  <c r="L3816" i="2"/>
  <c r="J3816" i="2"/>
  <c r="G3816" i="2"/>
  <c r="F3816" i="2"/>
  <c r="E3816" i="2"/>
  <c r="M3815" i="2"/>
  <c r="L3815" i="2"/>
  <c r="J3815" i="2"/>
  <c r="G3815" i="2"/>
  <c r="F3815" i="2"/>
  <c r="E3815" i="2"/>
  <c r="M3814" i="2"/>
  <c r="L3814" i="2"/>
  <c r="J3814" i="2"/>
  <c r="G3814" i="2"/>
  <c r="F3814" i="2"/>
  <c r="E3814" i="2"/>
  <c r="M3813" i="2"/>
  <c r="L3813" i="2"/>
  <c r="J3813" i="2"/>
  <c r="G3813" i="2"/>
  <c r="F3813" i="2"/>
  <c r="E3813" i="2"/>
  <c r="M3812" i="2"/>
  <c r="L3812" i="2"/>
  <c r="J3812" i="2"/>
  <c r="G3812" i="2"/>
  <c r="F3812" i="2"/>
  <c r="E3812" i="2"/>
  <c r="M3811" i="2"/>
  <c r="L3811" i="2"/>
  <c r="J3811" i="2"/>
  <c r="G3811" i="2"/>
  <c r="F3811" i="2"/>
  <c r="E3811" i="2"/>
  <c r="M3810" i="2"/>
  <c r="L3810" i="2"/>
  <c r="J3810" i="2"/>
  <c r="G3810" i="2"/>
  <c r="F3810" i="2"/>
  <c r="E3810" i="2"/>
  <c r="M3809" i="2"/>
  <c r="L3809" i="2"/>
  <c r="J3809" i="2"/>
  <c r="G3809" i="2"/>
  <c r="F3809" i="2"/>
  <c r="E3809" i="2"/>
  <c r="M3808" i="2"/>
  <c r="L3808" i="2"/>
  <c r="J3808" i="2"/>
  <c r="G3808" i="2"/>
  <c r="F3808" i="2"/>
  <c r="E3808" i="2"/>
  <c r="M3807" i="2"/>
  <c r="L3807" i="2"/>
  <c r="J3807" i="2"/>
  <c r="G3807" i="2"/>
  <c r="F3807" i="2"/>
  <c r="E3807" i="2"/>
  <c r="M3806" i="2"/>
  <c r="L3806" i="2"/>
  <c r="J3806" i="2"/>
  <c r="G3806" i="2"/>
  <c r="F3806" i="2"/>
  <c r="E3806" i="2"/>
  <c r="M3805" i="2"/>
  <c r="L3805" i="2"/>
  <c r="J3805" i="2"/>
  <c r="G3805" i="2"/>
  <c r="F3805" i="2"/>
  <c r="E3805" i="2"/>
  <c r="M3804" i="2"/>
  <c r="L3804" i="2"/>
  <c r="J3804" i="2"/>
  <c r="G3804" i="2"/>
  <c r="F3804" i="2"/>
  <c r="E3804" i="2"/>
  <c r="M3803" i="2"/>
  <c r="L3803" i="2"/>
  <c r="J3803" i="2"/>
  <c r="G3803" i="2"/>
  <c r="F3803" i="2"/>
  <c r="E3803" i="2"/>
  <c r="M3802" i="2"/>
  <c r="L3802" i="2"/>
  <c r="J3802" i="2"/>
  <c r="G3802" i="2"/>
  <c r="F3802" i="2"/>
  <c r="E3802" i="2"/>
  <c r="M3801" i="2"/>
  <c r="L3801" i="2"/>
  <c r="J3801" i="2"/>
  <c r="G3801" i="2"/>
  <c r="F3801" i="2"/>
  <c r="E3801" i="2"/>
  <c r="M3800" i="2"/>
  <c r="L3800" i="2"/>
  <c r="J3800" i="2"/>
  <c r="G3800" i="2"/>
  <c r="F3800" i="2"/>
  <c r="E3800" i="2"/>
  <c r="M3799" i="2"/>
  <c r="L3799" i="2"/>
  <c r="J3799" i="2"/>
  <c r="G3799" i="2"/>
  <c r="F3799" i="2"/>
  <c r="E3799" i="2"/>
  <c r="M3798" i="2"/>
  <c r="L3798" i="2"/>
  <c r="J3798" i="2"/>
  <c r="G3798" i="2"/>
  <c r="F3798" i="2"/>
  <c r="E3798" i="2"/>
  <c r="M3797" i="2"/>
  <c r="L3797" i="2"/>
  <c r="J3797" i="2"/>
  <c r="G3797" i="2"/>
  <c r="F3797" i="2"/>
  <c r="E3797" i="2"/>
  <c r="M3796" i="2"/>
  <c r="L3796" i="2"/>
  <c r="J3796" i="2"/>
  <c r="G3796" i="2"/>
  <c r="F3796" i="2"/>
  <c r="E3796" i="2"/>
  <c r="M3795" i="2"/>
  <c r="L3795" i="2"/>
  <c r="J3795" i="2"/>
  <c r="G3795" i="2"/>
  <c r="F3795" i="2"/>
  <c r="E3795" i="2"/>
  <c r="M3794" i="2"/>
  <c r="L3794" i="2"/>
  <c r="J3794" i="2"/>
  <c r="G3794" i="2"/>
  <c r="F3794" i="2"/>
  <c r="E3794" i="2"/>
  <c r="M3793" i="2"/>
  <c r="L3793" i="2"/>
  <c r="J3793" i="2"/>
  <c r="G3793" i="2"/>
  <c r="F3793" i="2"/>
  <c r="E3793" i="2"/>
  <c r="M3792" i="2"/>
  <c r="L3792" i="2"/>
  <c r="J3792" i="2"/>
  <c r="G3792" i="2"/>
  <c r="F3792" i="2"/>
  <c r="E3792" i="2"/>
  <c r="M3791" i="2"/>
  <c r="L3791" i="2"/>
  <c r="J3791" i="2"/>
  <c r="G3791" i="2"/>
  <c r="F3791" i="2"/>
  <c r="E3791" i="2"/>
  <c r="M3790" i="2"/>
  <c r="L3790" i="2"/>
  <c r="J3790" i="2"/>
  <c r="G3790" i="2"/>
  <c r="F3790" i="2"/>
  <c r="E3790" i="2"/>
  <c r="M3789" i="2"/>
  <c r="L3789" i="2"/>
  <c r="J3789" i="2"/>
  <c r="G3789" i="2"/>
  <c r="F3789" i="2"/>
  <c r="E3789" i="2"/>
  <c r="M3788" i="2"/>
  <c r="L3788" i="2"/>
  <c r="J3788" i="2"/>
  <c r="G3788" i="2"/>
  <c r="F3788" i="2"/>
  <c r="E3788" i="2"/>
  <c r="M3787" i="2"/>
  <c r="L3787" i="2"/>
  <c r="J3787" i="2"/>
  <c r="G3787" i="2"/>
  <c r="F3787" i="2"/>
  <c r="E3787" i="2"/>
  <c r="M3786" i="2"/>
  <c r="L3786" i="2"/>
  <c r="J3786" i="2"/>
  <c r="G3786" i="2"/>
  <c r="F3786" i="2"/>
  <c r="E3786" i="2"/>
  <c r="M3785" i="2"/>
  <c r="L3785" i="2"/>
  <c r="J3785" i="2"/>
  <c r="G3785" i="2"/>
  <c r="F3785" i="2"/>
  <c r="E3785" i="2"/>
  <c r="M3784" i="2"/>
  <c r="L3784" i="2"/>
  <c r="J3784" i="2"/>
  <c r="G3784" i="2"/>
  <c r="F3784" i="2"/>
  <c r="E3784" i="2"/>
  <c r="M3783" i="2"/>
  <c r="L3783" i="2"/>
  <c r="J3783" i="2"/>
  <c r="G3783" i="2"/>
  <c r="F3783" i="2"/>
  <c r="E3783" i="2"/>
  <c r="M3782" i="2"/>
  <c r="L3782" i="2"/>
  <c r="J3782" i="2"/>
  <c r="G3782" i="2"/>
  <c r="F3782" i="2"/>
  <c r="E3782" i="2"/>
  <c r="M3781" i="2"/>
  <c r="L3781" i="2"/>
  <c r="J3781" i="2"/>
  <c r="G3781" i="2"/>
  <c r="F3781" i="2"/>
  <c r="E3781" i="2"/>
  <c r="M3780" i="2"/>
  <c r="L3780" i="2"/>
  <c r="J3780" i="2"/>
  <c r="G3780" i="2"/>
  <c r="F3780" i="2"/>
  <c r="E3780" i="2"/>
  <c r="M3779" i="2"/>
  <c r="L3779" i="2"/>
  <c r="J3779" i="2"/>
  <c r="G3779" i="2"/>
  <c r="F3779" i="2"/>
  <c r="E3779" i="2"/>
  <c r="M3778" i="2"/>
  <c r="L3778" i="2"/>
  <c r="J3778" i="2"/>
  <c r="G3778" i="2"/>
  <c r="F3778" i="2"/>
  <c r="E3778" i="2"/>
  <c r="M3777" i="2"/>
  <c r="L3777" i="2"/>
  <c r="J3777" i="2"/>
  <c r="G3777" i="2"/>
  <c r="F3777" i="2"/>
  <c r="E3777" i="2"/>
  <c r="M3776" i="2"/>
  <c r="L3776" i="2"/>
  <c r="J3776" i="2"/>
  <c r="G3776" i="2"/>
  <c r="F3776" i="2"/>
  <c r="E3776" i="2"/>
  <c r="M3775" i="2"/>
  <c r="L3775" i="2"/>
  <c r="J3775" i="2"/>
  <c r="G3775" i="2"/>
  <c r="F3775" i="2"/>
  <c r="E3775" i="2"/>
  <c r="M3774" i="2"/>
  <c r="L3774" i="2"/>
  <c r="J3774" i="2"/>
  <c r="G3774" i="2"/>
  <c r="F3774" i="2"/>
  <c r="E3774" i="2"/>
  <c r="M3773" i="2"/>
  <c r="L3773" i="2"/>
  <c r="J3773" i="2"/>
  <c r="G3773" i="2"/>
  <c r="F3773" i="2"/>
  <c r="E3773" i="2"/>
  <c r="M3772" i="2"/>
  <c r="L3772" i="2"/>
  <c r="J3772" i="2"/>
  <c r="G3772" i="2"/>
  <c r="F3772" i="2"/>
  <c r="E3772" i="2"/>
  <c r="M3771" i="2"/>
  <c r="L3771" i="2"/>
  <c r="J3771" i="2"/>
  <c r="G3771" i="2"/>
  <c r="F3771" i="2"/>
  <c r="E3771" i="2"/>
  <c r="M3770" i="2"/>
  <c r="L3770" i="2"/>
  <c r="J3770" i="2"/>
  <c r="G3770" i="2"/>
  <c r="F3770" i="2"/>
  <c r="E3770" i="2"/>
  <c r="M3769" i="2"/>
  <c r="L3769" i="2"/>
  <c r="J3769" i="2"/>
  <c r="G3769" i="2"/>
  <c r="F3769" i="2"/>
  <c r="E3769" i="2"/>
  <c r="M3768" i="2"/>
  <c r="L3768" i="2"/>
  <c r="J3768" i="2"/>
  <c r="G3768" i="2"/>
  <c r="F3768" i="2"/>
  <c r="E3768" i="2"/>
  <c r="M3767" i="2"/>
  <c r="L3767" i="2"/>
  <c r="J3767" i="2"/>
  <c r="G3767" i="2"/>
  <c r="F3767" i="2"/>
  <c r="E3767" i="2"/>
  <c r="M3766" i="2"/>
  <c r="L3766" i="2"/>
  <c r="J3766" i="2"/>
  <c r="G3766" i="2"/>
  <c r="F3766" i="2"/>
  <c r="E3766" i="2"/>
  <c r="M3765" i="2"/>
  <c r="L3765" i="2"/>
  <c r="J3765" i="2"/>
  <c r="G3765" i="2"/>
  <c r="F3765" i="2"/>
  <c r="E3765" i="2"/>
  <c r="M3764" i="2"/>
  <c r="L3764" i="2"/>
  <c r="J3764" i="2"/>
  <c r="G3764" i="2"/>
  <c r="F3764" i="2"/>
  <c r="E3764" i="2"/>
  <c r="M3763" i="2"/>
  <c r="L3763" i="2"/>
  <c r="J3763" i="2"/>
  <c r="G3763" i="2"/>
  <c r="F3763" i="2"/>
  <c r="E3763" i="2"/>
  <c r="M3762" i="2"/>
  <c r="L3762" i="2"/>
  <c r="J3762" i="2"/>
  <c r="G3762" i="2"/>
  <c r="F3762" i="2"/>
  <c r="E3762" i="2"/>
  <c r="M3761" i="2"/>
  <c r="L3761" i="2"/>
  <c r="J3761" i="2"/>
  <c r="G3761" i="2"/>
  <c r="F3761" i="2"/>
  <c r="E3761" i="2"/>
  <c r="M3760" i="2"/>
  <c r="L3760" i="2"/>
  <c r="J3760" i="2"/>
  <c r="G3760" i="2"/>
  <c r="F3760" i="2"/>
  <c r="E3760" i="2"/>
  <c r="M3759" i="2"/>
  <c r="L3759" i="2"/>
  <c r="J3759" i="2"/>
  <c r="G3759" i="2"/>
  <c r="F3759" i="2"/>
  <c r="E3759" i="2"/>
  <c r="M3758" i="2"/>
  <c r="L3758" i="2"/>
  <c r="J3758" i="2"/>
  <c r="G3758" i="2"/>
  <c r="F3758" i="2"/>
  <c r="E3758" i="2"/>
  <c r="M3757" i="2"/>
  <c r="L3757" i="2"/>
  <c r="J3757" i="2"/>
  <c r="G3757" i="2"/>
  <c r="F3757" i="2"/>
  <c r="E3757" i="2"/>
  <c r="M3756" i="2"/>
  <c r="L3756" i="2"/>
  <c r="J3756" i="2"/>
  <c r="G3756" i="2"/>
  <c r="F3756" i="2"/>
  <c r="E3756" i="2"/>
  <c r="M3755" i="2"/>
  <c r="L3755" i="2"/>
  <c r="J3755" i="2"/>
  <c r="G3755" i="2"/>
  <c r="F3755" i="2"/>
  <c r="E3755" i="2"/>
  <c r="M3754" i="2"/>
  <c r="L3754" i="2"/>
  <c r="J3754" i="2"/>
  <c r="G3754" i="2"/>
  <c r="F3754" i="2"/>
  <c r="E3754" i="2"/>
  <c r="M3753" i="2"/>
  <c r="L3753" i="2"/>
  <c r="J3753" i="2"/>
  <c r="G3753" i="2"/>
  <c r="F3753" i="2"/>
  <c r="E3753" i="2"/>
  <c r="M3752" i="2"/>
  <c r="L3752" i="2"/>
  <c r="J3752" i="2"/>
  <c r="G3752" i="2"/>
  <c r="F3752" i="2"/>
  <c r="E3752" i="2"/>
  <c r="M3751" i="2"/>
  <c r="L3751" i="2"/>
  <c r="J3751" i="2"/>
  <c r="G3751" i="2"/>
  <c r="F3751" i="2"/>
  <c r="E3751" i="2"/>
  <c r="M3750" i="2"/>
  <c r="L3750" i="2"/>
  <c r="J3750" i="2"/>
  <c r="G3750" i="2"/>
  <c r="F3750" i="2"/>
  <c r="E3750" i="2"/>
  <c r="M3749" i="2"/>
  <c r="L3749" i="2"/>
  <c r="J3749" i="2"/>
  <c r="G3749" i="2"/>
  <c r="F3749" i="2"/>
  <c r="E3749" i="2"/>
  <c r="M3748" i="2"/>
  <c r="L3748" i="2"/>
  <c r="J3748" i="2"/>
  <c r="G3748" i="2"/>
  <c r="F3748" i="2"/>
  <c r="E3748" i="2"/>
  <c r="M3747" i="2"/>
  <c r="L3747" i="2"/>
  <c r="J3747" i="2"/>
  <c r="G3747" i="2"/>
  <c r="F3747" i="2"/>
  <c r="E3747" i="2"/>
  <c r="M3746" i="2"/>
  <c r="L3746" i="2"/>
  <c r="J3746" i="2"/>
  <c r="G3746" i="2"/>
  <c r="F3746" i="2"/>
  <c r="E3746" i="2"/>
  <c r="M3745" i="2"/>
  <c r="L3745" i="2"/>
  <c r="J3745" i="2"/>
  <c r="G3745" i="2"/>
  <c r="F3745" i="2"/>
  <c r="E3745" i="2"/>
  <c r="M3744" i="2"/>
  <c r="L3744" i="2"/>
  <c r="J3744" i="2"/>
  <c r="G3744" i="2"/>
  <c r="F3744" i="2"/>
  <c r="E3744" i="2"/>
  <c r="M3743" i="2"/>
  <c r="L3743" i="2"/>
  <c r="J3743" i="2"/>
  <c r="G3743" i="2"/>
  <c r="F3743" i="2"/>
  <c r="E3743" i="2"/>
  <c r="M3742" i="2"/>
  <c r="L3742" i="2"/>
  <c r="J3742" i="2"/>
  <c r="G3742" i="2"/>
  <c r="F3742" i="2"/>
  <c r="E3742" i="2"/>
  <c r="M3741" i="2"/>
  <c r="L3741" i="2"/>
  <c r="J3741" i="2"/>
  <c r="G3741" i="2"/>
  <c r="F3741" i="2"/>
  <c r="E3741" i="2"/>
  <c r="M3740" i="2"/>
  <c r="L3740" i="2"/>
  <c r="J3740" i="2"/>
  <c r="G3740" i="2"/>
  <c r="F3740" i="2"/>
  <c r="E3740" i="2"/>
  <c r="M3739" i="2"/>
  <c r="L3739" i="2"/>
  <c r="J3739" i="2"/>
  <c r="G3739" i="2"/>
  <c r="F3739" i="2"/>
  <c r="E3739" i="2"/>
  <c r="M3738" i="2"/>
  <c r="L3738" i="2"/>
  <c r="J3738" i="2"/>
  <c r="G3738" i="2"/>
  <c r="F3738" i="2"/>
  <c r="E3738" i="2"/>
  <c r="M3737" i="2"/>
  <c r="L3737" i="2"/>
  <c r="J3737" i="2"/>
  <c r="G3737" i="2"/>
  <c r="F3737" i="2"/>
  <c r="E3737" i="2"/>
  <c r="M3736" i="2"/>
  <c r="L3736" i="2"/>
  <c r="J3736" i="2"/>
  <c r="G3736" i="2"/>
  <c r="F3736" i="2"/>
  <c r="E3736" i="2"/>
  <c r="M3735" i="2"/>
  <c r="L3735" i="2"/>
  <c r="J3735" i="2"/>
  <c r="G3735" i="2"/>
  <c r="F3735" i="2"/>
  <c r="E3735" i="2"/>
  <c r="M3734" i="2"/>
  <c r="L3734" i="2"/>
  <c r="J3734" i="2"/>
  <c r="G3734" i="2"/>
  <c r="F3734" i="2"/>
  <c r="E3734" i="2"/>
  <c r="M3733" i="2"/>
  <c r="L3733" i="2"/>
  <c r="J3733" i="2"/>
  <c r="G3733" i="2"/>
  <c r="F3733" i="2"/>
  <c r="E3733" i="2"/>
  <c r="M3732" i="2"/>
  <c r="L3732" i="2"/>
  <c r="J3732" i="2"/>
  <c r="G3732" i="2"/>
  <c r="F3732" i="2"/>
  <c r="E3732" i="2"/>
  <c r="M3731" i="2"/>
  <c r="L3731" i="2"/>
  <c r="J3731" i="2"/>
  <c r="G3731" i="2"/>
  <c r="F3731" i="2"/>
  <c r="E3731" i="2"/>
  <c r="M3730" i="2"/>
  <c r="L3730" i="2"/>
  <c r="J3730" i="2"/>
  <c r="G3730" i="2"/>
  <c r="F3730" i="2"/>
  <c r="E3730" i="2"/>
  <c r="M3729" i="2"/>
  <c r="L3729" i="2"/>
  <c r="J3729" i="2"/>
  <c r="G3729" i="2"/>
  <c r="F3729" i="2"/>
  <c r="E3729" i="2"/>
  <c r="M3728" i="2"/>
  <c r="L3728" i="2"/>
  <c r="J3728" i="2"/>
  <c r="G3728" i="2"/>
  <c r="F3728" i="2"/>
  <c r="E3728" i="2"/>
  <c r="M3727" i="2"/>
  <c r="L3727" i="2"/>
  <c r="J3727" i="2"/>
  <c r="G3727" i="2"/>
  <c r="F3727" i="2"/>
  <c r="E3727" i="2"/>
  <c r="M3726" i="2"/>
  <c r="L3726" i="2"/>
  <c r="J3726" i="2"/>
  <c r="G3726" i="2"/>
  <c r="F3726" i="2"/>
  <c r="E3726" i="2"/>
  <c r="M3725" i="2"/>
  <c r="L3725" i="2"/>
  <c r="J3725" i="2"/>
  <c r="G3725" i="2"/>
  <c r="F3725" i="2"/>
  <c r="E3725" i="2"/>
  <c r="M3724" i="2"/>
  <c r="L3724" i="2"/>
  <c r="J3724" i="2"/>
  <c r="G3724" i="2"/>
  <c r="F3724" i="2"/>
  <c r="E3724" i="2"/>
  <c r="M3723" i="2"/>
  <c r="L3723" i="2"/>
  <c r="J3723" i="2"/>
  <c r="G3723" i="2"/>
  <c r="F3723" i="2"/>
  <c r="E3723" i="2"/>
  <c r="M3722" i="2"/>
  <c r="L3722" i="2"/>
  <c r="J3722" i="2"/>
  <c r="G3722" i="2"/>
  <c r="F3722" i="2"/>
  <c r="E3722" i="2"/>
  <c r="M3721" i="2"/>
  <c r="L3721" i="2"/>
  <c r="J3721" i="2"/>
  <c r="G3721" i="2"/>
  <c r="F3721" i="2"/>
  <c r="E3721" i="2"/>
  <c r="M3720" i="2"/>
  <c r="L3720" i="2"/>
  <c r="J3720" i="2"/>
  <c r="G3720" i="2"/>
  <c r="F3720" i="2"/>
  <c r="E3720" i="2"/>
  <c r="M3719" i="2"/>
  <c r="L3719" i="2"/>
  <c r="J3719" i="2"/>
  <c r="G3719" i="2"/>
  <c r="F3719" i="2"/>
  <c r="E3719" i="2"/>
  <c r="M3718" i="2"/>
  <c r="L3718" i="2"/>
  <c r="J3718" i="2"/>
  <c r="G3718" i="2"/>
  <c r="F3718" i="2"/>
  <c r="E3718" i="2"/>
  <c r="M3717" i="2"/>
  <c r="L3717" i="2"/>
  <c r="J3717" i="2"/>
  <c r="G3717" i="2"/>
  <c r="F3717" i="2"/>
  <c r="E3717" i="2"/>
  <c r="M3716" i="2"/>
  <c r="L3716" i="2"/>
  <c r="J3716" i="2"/>
  <c r="G3716" i="2"/>
  <c r="F3716" i="2"/>
  <c r="E3716" i="2"/>
  <c r="M3715" i="2"/>
  <c r="L3715" i="2"/>
  <c r="J3715" i="2"/>
  <c r="G3715" i="2"/>
  <c r="F3715" i="2"/>
  <c r="E3715" i="2"/>
  <c r="M3714" i="2"/>
  <c r="L3714" i="2"/>
  <c r="J3714" i="2"/>
  <c r="G3714" i="2"/>
  <c r="F3714" i="2"/>
  <c r="E3714" i="2"/>
  <c r="M3713" i="2"/>
  <c r="L3713" i="2"/>
  <c r="J3713" i="2"/>
  <c r="G3713" i="2"/>
  <c r="F3713" i="2"/>
  <c r="E3713" i="2"/>
  <c r="M3712" i="2"/>
  <c r="L3712" i="2"/>
  <c r="J3712" i="2"/>
  <c r="G3712" i="2"/>
  <c r="F3712" i="2"/>
  <c r="E3712" i="2"/>
  <c r="M3711" i="2"/>
  <c r="L3711" i="2"/>
  <c r="J3711" i="2"/>
  <c r="G3711" i="2"/>
  <c r="F3711" i="2"/>
  <c r="E3711" i="2"/>
  <c r="M3710" i="2"/>
  <c r="L3710" i="2"/>
  <c r="J3710" i="2"/>
  <c r="G3710" i="2"/>
  <c r="F3710" i="2"/>
  <c r="E3710" i="2"/>
  <c r="M3709" i="2"/>
  <c r="L3709" i="2"/>
  <c r="J3709" i="2"/>
  <c r="G3709" i="2"/>
  <c r="F3709" i="2"/>
  <c r="E3709" i="2"/>
  <c r="M3708" i="2"/>
  <c r="L3708" i="2"/>
  <c r="J3708" i="2"/>
  <c r="G3708" i="2"/>
  <c r="F3708" i="2"/>
  <c r="E3708" i="2"/>
  <c r="M3707" i="2"/>
  <c r="L3707" i="2"/>
  <c r="J3707" i="2"/>
  <c r="G3707" i="2"/>
  <c r="F3707" i="2"/>
  <c r="E3707" i="2"/>
  <c r="M3706" i="2"/>
  <c r="L3706" i="2"/>
  <c r="J3706" i="2"/>
  <c r="G3706" i="2"/>
  <c r="F3706" i="2"/>
  <c r="E3706" i="2"/>
  <c r="M3705" i="2"/>
  <c r="L3705" i="2"/>
  <c r="J3705" i="2"/>
  <c r="G3705" i="2"/>
  <c r="F3705" i="2"/>
  <c r="E3705" i="2"/>
  <c r="M3704" i="2"/>
  <c r="L3704" i="2"/>
  <c r="J3704" i="2"/>
  <c r="G3704" i="2"/>
  <c r="F3704" i="2"/>
  <c r="E3704" i="2"/>
  <c r="M3703" i="2"/>
  <c r="L3703" i="2"/>
  <c r="J3703" i="2"/>
  <c r="G3703" i="2"/>
  <c r="F3703" i="2"/>
  <c r="E3703" i="2"/>
  <c r="M3702" i="2"/>
  <c r="L3702" i="2"/>
  <c r="J3702" i="2"/>
  <c r="G3702" i="2"/>
  <c r="F3702" i="2"/>
  <c r="E3702" i="2"/>
  <c r="M3701" i="2"/>
  <c r="L3701" i="2"/>
  <c r="J3701" i="2"/>
  <c r="G3701" i="2"/>
  <c r="F3701" i="2"/>
  <c r="E3701" i="2"/>
  <c r="M3700" i="2"/>
  <c r="L3700" i="2"/>
  <c r="J3700" i="2"/>
  <c r="G3700" i="2"/>
  <c r="F3700" i="2"/>
  <c r="E3700" i="2"/>
  <c r="M3699" i="2"/>
  <c r="L3699" i="2"/>
  <c r="J3699" i="2"/>
  <c r="G3699" i="2"/>
  <c r="F3699" i="2"/>
  <c r="E3699" i="2"/>
  <c r="M3698" i="2"/>
  <c r="L3698" i="2"/>
  <c r="J3698" i="2"/>
  <c r="G3698" i="2"/>
  <c r="F3698" i="2"/>
  <c r="E3698" i="2"/>
  <c r="M3697" i="2"/>
  <c r="L3697" i="2"/>
  <c r="J3697" i="2"/>
  <c r="G3697" i="2"/>
  <c r="F3697" i="2"/>
  <c r="E3697" i="2"/>
  <c r="M3696" i="2"/>
  <c r="L3696" i="2"/>
  <c r="J3696" i="2"/>
  <c r="G3696" i="2"/>
  <c r="F3696" i="2"/>
  <c r="E3696" i="2"/>
  <c r="M3695" i="2"/>
  <c r="L3695" i="2"/>
  <c r="J3695" i="2"/>
  <c r="G3695" i="2"/>
  <c r="F3695" i="2"/>
  <c r="E3695" i="2"/>
  <c r="M3694" i="2"/>
  <c r="L3694" i="2"/>
  <c r="J3694" i="2"/>
  <c r="G3694" i="2"/>
  <c r="F3694" i="2"/>
  <c r="E3694" i="2"/>
  <c r="M3693" i="2"/>
  <c r="L3693" i="2"/>
  <c r="J3693" i="2"/>
  <c r="G3693" i="2"/>
  <c r="F3693" i="2"/>
  <c r="E3693" i="2"/>
  <c r="M3692" i="2"/>
  <c r="L3692" i="2"/>
  <c r="J3692" i="2"/>
  <c r="G3692" i="2"/>
  <c r="F3692" i="2"/>
  <c r="E3692" i="2"/>
  <c r="M3691" i="2"/>
  <c r="L3691" i="2"/>
  <c r="J3691" i="2"/>
  <c r="G3691" i="2"/>
  <c r="F3691" i="2"/>
  <c r="E3691" i="2"/>
  <c r="M3690" i="2"/>
  <c r="L3690" i="2"/>
  <c r="J3690" i="2"/>
  <c r="G3690" i="2"/>
  <c r="F3690" i="2"/>
  <c r="E3690" i="2"/>
  <c r="M3689" i="2"/>
  <c r="L3689" i="2"/>
  <c r="J3689" i="2"/>
  <c r="G3689" i="2"/>
  <c r="F3689" i="2"/>
  <c r="E3689" i="2"/>
  <c r="M3688" i="2"/>
  <c r="L3688" i="2"/>
  <c r="J3688" i="2"/>
  <c r="G3688" i="2"/>
  <c r="F3688" i="2"/>
  <c r="E3688" i="2"/>
  <c r="M3687" i="2"/>
  <c r="L3687" i="2"/>
  <c r="J3687" i="2"/>
  <c r="G3687" i="2"/>
  <c r="F3687" i="2"/>
  <c r="E3687" i="2"/>
  <c r="M3686" i="2"/>
  <c r="L3686" i="2"/>
  <c r="J3686" i="2"/>
  <c r="G3686" i="2"/>
  <c r="F3686" i="2"/>
  <c r="E3686" i="2"/>
  <c r="M3685" i="2"/>
  <c r="L3685" i="2"/>
  <c r="J3685" i="2"/>
  <c r="G3685" i="2"/>
  <c r="F3685" i="2"/>
  <c r="E3685" i="2"/>
  <c r="M3684" i="2"/>
  <c r="L3684" i="2"/>
  <c r="J3684" i="2"/>
  <c r="G3684" i="2"/>
  <c r="F3684" i="2"/>
  <c r="E3684" i="2"/>
  <c r="M3683" i="2"/>
  <c r="L3683" i="2"/>
  <c r="J3683" i="2"/>
  <c r="G3683" i="2"/>
  <c r="F3683" i="2"/>
  <c r="E3683" i="2"/>
  <c r="M3682" i="2"/>
  <c r="L3682" i="2"/>
  <c r="J3682" i="2"/>
  <c r="G3682" i="2"/>
  <c r="F3682" i="2"/>
  <c r="E3682" i="2"/>
  <c r="M3681" i="2"/>
  <c r="L3681" i="2"/>
  <c r="J3681" i="2"/>
  <c r="G3681" i="2"/>
  <c r="F3681" i="2"/>
  <c r="E3681" i="2"/>
  <c r="M3680" i="2"/>
  <c r="L3680" i="2"/>
  <c r="J3680" i="2"/>
  <c r="G3680" i="2"/>
  <c r="F3680" i="2"/>
  <c r="E3680" i="2"/>
  <c r="M3679" i="2"/>
  <c r="L3679" i="2"/>
  <c r="J3679" i="2"/>
  <c r="G3679" i="2"/>
  <c r="F3679" i="2"/>
  <c r="E3679" i="2"/>
  <c r="M3678" i="2"/>
  <c r="L3678" i="2"/>
  <c r="J3678" i="2"/>
  <c r="G3678" i="2"/>
  <c r="F3678" i="2"/>
  <c r="E3678" i="2"/>
  <c r="M3677" i="2"/>
  <c r="L3677" i="2"/>
  <c r="J3677" i="2"/>
  <c r="G3677" i="2"/>
  <c r="F3677" i="2"/>
  <c r="E3677" i="2"/>
  <c r="M3676" i="2"/>
  <c r="L3676" i="2"/>
  <c r="J3676" i="2"/>
  <c r="G3676" i="2"/>
  <c r="F3676" i="2"/>
  <c r="E3676" i="2"/>
  <c r="M3675" i="2"/>
  <c r="L3675" i="2"/>
  <c r="J3675" i="2"/>
  <c r="G3675" i="2"/>
  <c r="F3675" i="2"/>
  <c r="E3675" i="2"/>
  <c r="M3674" i="2"/>
  <c r="L3674" i="2"/>
  <c r="J3674" i="2"/>
  <c r="G3674" i="2"/>
  <c r="F3674" i="2"/>
  <c r="E3674" i="2"/>
  <c r="M3673" i="2"/>
  <c r="L3673" i="2"/>
  <c r="J3673" i="2"/>
  <c r="G3673" i="2"/>
  <c r="F3673" i="2"/>
  <c r="E3673" i="2"/>
  <c r="M3672" i="2"/>
  <c r="L3672" i="2"/>
  <c r="J3672" i="2"/>
  <c r="G3672" i="2"/>
  <c r="F3672" i="2"/>
  <c r="E3672" i="2"/>
  <c r="M3671" i="2"/>
  <c r="L3671" i="2"/>
  <c r="J3671" i="2"/>
  <c r="G3671" i="2"/>
  <c r="F3671" i="2"/>
  <c r="E3671" i="2"/>
  <c r="M3670" i="2"/>
  <c r="L3670" i="2"/>
  <c r="J3670" i="2"/>
  <c r="G3670" i="2"/>
  <c r="F3670" i="2"/>
  <c r="E3670" i="2"/>
  <c r="M3669" i="2"/>
  <c r="L3669" i="2"/>
  <c r="J3669" i="2"/>
  <c r="G3669" i="2"/>
  <c r="F3669" i="2"/>
  <c r="E3669" i="2"/>
  <c r="M3668" i="2"/>
  <c r="L3668" i="2"/>
  <c r="J3668" i="2"/>
  <c r="G3668" i="2"/>
  <c r="F3668" i="2"/>
  <c r="E3668" i="2"/>
  <c r="M3667" i="2"/>
  <c r="L3667" i="2"/>
  <c r="J3667" i="2"/>
  <c r="G3667" i="2"/>
  <c r="F3667" i="2"/>
  <c r="E3667" i="2"/>
  <c r="M3666" i="2"/>
  <c r="L3666" i="2"/>
  <c r="J3666" i="2"/>
  <c r="G3666" i="2"/>
  <c r="F3666" i="2"/>
  <c r="E3666" i="2"/>
  <c r="M3665" i="2"/>
  <c r="L3665" i="2"/>
  <c r="J3665" i="2"/>
  <c r="G3665" i="2"/>
  <c r="F3665" i="2"/>
  <c r="E3665" i="2"/>
  <c r="M3664" i="2"/>
  <c r="L3664" i="2"/>
  <c r="J3664" i="2"/>
  <c r="G3664" i="2"/>
  <c r="F3664" i="2"/>
  <c r="E3664" i="2"/>
  <c r="M3663" i="2"/>
  <c r="L3663" i="2"/>
  <c r="J3663" i="2"/>
  <c r="G3663" i="2"/>
  <c r="F3663" i="2"/>
  <c r="E3663" i="2"/>
  <c r="M3662" i="2"/>
  <c r="L3662" i="2"/>
  <c r="J3662" i="2"/>
  <c r="G3662" i="2"/>
  <c r="F3662" i="2"/>
  <c r="E3662" i="2"/>
  <c r="M3661" i="2"/>
  <c r="L3661" i="2"/>
  <c r="J3661" i="2"/>
  <c r="G3661" i="2"/>
  <c r="F3661" i="2"/>
  <c r="E3661" i="2"/>
  <c r="M3660" i="2"/>
  <c r="L3660" i="2"/>
  <c r="J3660" i="2"/>
  <c r="G3660" i="2"/>
  <c r="F3660" i="2"/>
  <c r="E3660" i="2"/>
  <c r="M3659" i="2"/>
  <c r="L3659" i="2"/>
  <c r="J3659" i="2"/>
  <c r="G3659" i="2"/>
  <c r="F3659" i="2"/>
  <c r="E3659" i="2"/>
  <c r="M3658" i="2"/>
  <c r="L3658" i="2"/>
  <c r="J3658" i="2"/>
  <c r="G3658" i="2"/>
  <c r="F3658" i="2"/>
  <c r="E3658" i="2"/>
  <c r="M3657" i="2"/>
  <c r="L3657" i="2"/>
  <c r="J3657" i="2"/>
  <c r="G3657" i="2"/>
  <c r="F3657" i="2"/>
  <c r="E3657" i="2"/>
  <c r="M3656" i="2"/>
  <c r="L3656" i="2"/>
  <c r="J3656" i="2"/>
  <c r="G3656" i="2"/>
  <c r="F3656" i="2"/>
  <c r="E3656" i="2"/>
  <c r="M3655" i="2"/>
  <c r="L3655" i="2"/>
  <c r="J3655" i="2"/>
  <c r="G3655" i="2"/>
  <c r="F3655" i="2"/>
  <c r="E3655" i="2"/>
  <c r="M3654" i="2"/>
  <c r="L3654" i="2"/>
  <c r="J3654" i="2"/>
  <c r="G3654" i="2"/>
  <c r="F3654" i="2"/>
  <c r="E3654" i="2"/>
  <c r="M3653" i="2"/>
  <c r="L3653" i="2"/>
  <c r="J3653" i="2"/>
  <c r="G3653" i="2"/>
  <c r="F3653" i="2"/>
  <c r="E3653" i="2"/>
  <c r="M3652" i="2"/>
  <c r="L3652" i="2"/>
  <c r="J3652" i="2"/>
  <c r="G3652" i="2"/>
  <c r="F3652" i="2"/>
  <c r="E3652" i="2"/>
  <c r="M3651" i="2"/>
  <c r="L3651" i="2"/>
  <c r="J3651" i="2"/>
  <c r="G3651" i="2"/>
  <c r="F3651" i="2"/>
  <c r="E3651" i="2"/>
  <c r="M3650" i="2"/>
  <c r="L3650" i="2"/>
  <c r="J3650" i="2"/>
  <c r="G3650" i="2"/>
  <c r="F3650" i="2"/>
  <c r="E3650" i="2"/>
  <c r="M3649" i="2"/>
  <c r="L3649" i="2"/>
  <c r="J3649" i="2"/>
  <c r="G3649" i="2"/>
  <c r="F3649" i="2"/>
  <c r="E3649" i="2"/>
  <c r="M3648" i="2"/>
  <c r="L3648" i="2"/>
  <c r="J3648" i="2"/>
  <c r="G3648" i="2"/>
  <c r="F3648" i="2"/>
  <c r="E3648" i="2"/>
  <c r="M3647" i="2"/>
  <c r="L3647" i="2"/>
  <c r="J3647" i="2"/>
  <c r="G3647" i="2"/>
  <c r="F3647" i="2"/>
  <c r="E3647" i="2"/>
  <c r="M3646" i="2"/>
  <c r="L3646" i="2"/>
  <c r="J3646" i="2"/>
  <c r="G3646" i="2"/>
  <c r="F3646" i="2"/>
  <c r="E3646" i="2"/>
  <c r="M3645" i="2"/>
  <c r="L3645" i="2"/>
  <c r="J3645" i="2"/>
  <c r="G3645" i="2"/>
  <c r="F3645" i="2"/>
  <c r="E3645" i="2"/>
  <c r="M3644" i="2"/>
  <c r="L3644" i="2"/>
  <c r="J3644" i="2"/>
  <c r="G3644" i="2"/>
  <c r="F3644" i="2"/>
  <c r="E3644" i="2"/>
  <c r="M3643" i="2"/>
  <c r="L3643" i="2"/>
  <c r="J3643" i="2"/>
  <c r="G3643" i="2"/>
  <c r="F3643" i="2"/>
  <c r="E3643" i="2"/>
  <c r="M3642" i="2"/>
  <c r="L3642" i="2"/>
  <c r="J3642" i="2"/>
  <c r="G3642" i="2"/>
  <c r="F3642" i="2"/>
  <c r="E3642" i="2"/>
  <c r="M3641" i="2"/>
  <c r="L3641" i="2"/>
  <c r="J3641" i="2"/>
  <c r="G3641" i="2"/>
  <c r="F3641" i="2"/>
  <c r="E3641" i="2"/>
  <c r="M3640" i="2"/>
  <c r="L3640" i="2"/>
  <c r="J3640" i="2"/>
  <c r="G3640" i="2"/>
  <c r="F3640" i="2"/>
  <c r="E3640" i="2"/>
  <c r="M3639" i="2"/>
  <c r="L3639" i="2"/>
  <c r="J3639" i="2"/>
  <c r="G3639" i="2"/>
  <c r="F3639" i="2"/>
  <c r="E3639" i="2"/>
  <c r="M3638" i="2"/>
  <c r="L3638" i="2"/>
  <c r="J3638" i="2"/>
  <c r="G3638" i="2"/>
  <c r="F3638" i="2"/>
  <c r="E3638" i="2"/>
  <c r="M3637" i="2"/>
  <c r="L3637" i="2"/>
  <c r="J3637" i="2"/>
  <c r="G3637" i="2"/>
  <c r="F3637" i="2"/>
  <c r="E3637" i="2"/>
  <c r="M3636" i="2"/>
  <c r="L3636" i="2"/>
  <c r="J3636" i="2"/>
  <c r="G3636" i="2"/>
  <c r="F3636" i="2"/>
  <c r="E3636" i="2"/>
  <c r="M3635" i="2"/>
  <c r="L3635" i="2"/>
  <c r="J3635" i="2"/>
  <c r="G3635" i="2"/>
  <c r="F3635" i="2"/>
  <c r="E3635" i="2"/>
  <c r="M3634" i="2"/>
  <c r="L3634" i="2"/>
  <c r="J3634" i="2"/>
  <c r="G3634" i="2"/>
  <c r="F3634" i="2"/>
  <c r="E3634" i="2"/>
  <c r="M3633" i="2"/>
  <c r="L3633" i="2"/>
  <c r="J3633" i="2"/>
  <c r="G3633" i="2"/>
  <c r="F3633" i="2"/>
  <c r="E3633" i="2"/>
  <c r="M3632" i="2"/>
  <c r="L3632" i="2"/>
  <c r="J3632" i="2"/>
  <c r="G3632" i="2"/>
  <c r="F3632" i="2"/>
  <c r="E3632" i="2"/>
  <c r="M3631" i="2"/>
  <c r="L3631" i="2"/>
  <c r="J3631" i="2"/>
  <c r="G3631" i="2"/>
  <c r="F3631" i="2"/>
  <c r="E3631" i="2"/>
  <c r="M3630" i="2"/>
  <c r="L3630" i="2"/>
  <c r="J3630" i="2"/>
  <c r="G3630" i="2"/>
  <c r="F3630" i="2"/>
  <c r="E3630" i="2"/>
  <c r="M3629" i="2"/>
  <c r="L3629" i="2"/>
  <c r="J3629" i="2"/>
  <c r="G3629" i="2"/>
  <c r="F3629" i="2"/>
  <c r="E3629" i="2"/>
  <c r="M3628" i="2"/>
  <c r="L3628" i="2"/>
  <c r="J3628" i="2"/>
  <c r="G3628" i="2"/>
  <c r="F3628" i="2"/>
  <c r="E3628" i="2"/>
  <c r="M3627" i="2"/>
  <c r="L3627" i="2"/>
  <c r="J3627" i="2"/>
  <c r="G3627" i="2"/>
  <c r="F3627" i="2"/>
  <c r="E3627" i="2"/>
  <c r="M3626" i="2"/>
  <c r="L3626" i="2"/>
  <c r="J3626" i="2"/>
  <c r="G3626" i="2"/>
  <c r="F3626" i="2"/>
  <c r="E3626" i="2"/>
  <c r="M3625" i="2"/>
  <c r="L3625" i="2"/>
  <c r="J3625" i="2"/>
  <c r="G3625" i="2"/>
  <c r="F3625" i="2"/>
  <c r="E3625" i="2"/>
  <c r="M3624" i="2"/>
  <c r="L3624" i="2"/>
  <c r="J3624" i="2"/>
  <c r="G3624" i="2"/>
  <c r="F3624" i="2"/>
  <c r="E3624" i="2"/>
  <c r="M3623" i="2"/>
  <c r="L3623" i="2"/>
  <c r="J3623" i="2"/>
  <c r="G3623" i="2"/>
  <c r="F3623" i="2"/>
  <c r="E3623" i="2"/>
  <c r="M3622" i="2"/>
  <c r="L3622" i="2"/>
  <c r="J3622" i="2"/>
  <c r="G3622" i="2"/>
  <c r="F3622" i="2"/>
  <c r="E3622" i="2"/>
  <c r="M3621" i="2"/>
  <c r="L3621" i="2"/>
  <c r="J3621" i="2"/>
  <c r="G3621" i="2"/>
  <c r="F3621" i="2"/>
  <c r="E3621" i="2"/>
  <c r="M3620" i="2"/>
  <c r="L3620" i="2"/>
  <c r="J3620" i="2"/>
  <c r="G3620" i="2"/>
  <c r="F3620" i="2"/>
  <c r="E3620" i="2"/>
  <c r="M3619" i="2"/>
  <c r="L3619" i="2"/>
  <c r="J3619" i="2"/>
  <c r="G3619" i="2"/>
  <c r="F3619" i="2"/>
  <c r="E3619" i="2"/>
  <c r="M3618" i="2"/>
  <c r="L3618" i="2"/>
  <c r="J3618" i="2"/>
  <c r="G3618" i="2"/>
  <c r="F3618" i="2"/>
  <c r="E3618" i="2"/>
  <c r="M3617" i="2"/>
  <c r="L3617" i="2"/>
  <c r="J3617" i="2"/>
  <c r="G3617" i="2"/>
  <c r="F3617" i="2"/>
  <c r="E3617" i="2"/>
  <c r="M3616" i="2"/>
  <c r="L3616" i="2"/>
  <c r="J3616" i="2"/>
  <c r="G3616" i="2"/>
  <c r="F3616" i="2"/>
  <c r="E3616" i="2"/>
  <c r="M3615" i="2"/>
  <c r="L3615" i="2"/>
  <c r="J3615" i="2"/>
  <c r="G3615" i="2"/>
  <c r="F3615" i="2"/>
  <c r="E3615" i="2"/>
  <c r="M3614" i="2"/>
  <c r="L3614" i="2"/>
  <c r="J3614" i="2"/>
  <c r="G3614" i="2"/>
  <c r="F3614" i="2"/>
  <c r="E3614" i="2"/>
  <c r="M3613" i="2"/>
  <c r="L3613" i="2"/>
  <c r="J3613" i="2"/>
  <c r="G3613" i="2"/>
  <c r="F3613" i="2"/>
  <c r="E3613" i="2"/>
  <c r="M3612" i="2"/>
  <c r="L3612" i="2"/>
  <c r="J3612" i="2"/>
  <c r="G3612" i="2"/>
  <c r="F3612" i="2"/>
  <c r="E3612" i="2"/>
  <c r="M3611" i="2"/>
  <c r="L3611" i="2"/>
  <c r="J3611" i="2"/>
  <c r="G3611" i="2"/>
  <c r="F3611" i="2"/>
  <c r="E3611" i="2"/>
  <c r="M3610" i="2"/>
  <c r="L3610" i="2"/>
  <c r="J3610" i="2"/>
  <c r="G3610" i="2"/>
  <c r="F3610" i="2"/>
  <c r="E3610" i="2"/>
  <c r="M3609" i="2"/>
  <c r="L3609" i="2"/>
  <c r="J3609" i="2"/>
  <c r="G3609" i="2"/>
  <c r="F3609" i="2"/>
  <c r="E3609" i="2"/>
  <c r="M3608" i="2"/>
  <c r="L3608" i="2"/>
  <c r="J3608" i="2"/>
  <c r="G3608" i="2"/>
  <c r="F3608" i="2"/>
  <c r="E3608" i="2"/>
  <c r="M3607" i="2"/>
  <c r="L3607" i="2"/>
  <c r="J3607" i="2"/>
  <c r="G3607" i="2"/>
  <c r="F3607" i="2"/>
  <c r="E3607" i="2"/>
  <c r="M3606" i="2"/>
  <c r="L3606" i="2"/>
  <c r="J3606" i="2"/>
  <c r="G3606" i="2"/>
  <c r="F3606" i="2"/>
  <c r="E3606" i="2"/>
  <c r="M3605" i="2"/>
  <c r="L3605" i="2"/>
  <c r="J3605" i="2"/>
  <c r="G3605" i="2"/>
  <c r="F3605" i="2"/>
  <c r="E3605" i="2"/>
  <c r="M3604" i="2"/>
  <c r="L3604" i="2"/>
  <c r="J3604" i="2"/>
  <c r="G3604" i="2"/>
  <c r="F3604" i="2"/>
  <c r="E3604" i="2"/>
  <c r="M3603" i="2"/>
  <c r="L3603" i="2"/>
  <c r="J3603" i="2"/>
  <c r="G3603" i="2"/>
  <c r="F3603" i="2"/>
  <c r="E3603" i="2"/>
  <c r="M3602" i="2"/>
  <c r="L3602" i="2"/>
  <c r="J3602" i="2"/>
  <c r="G3602" i="2"/>
  <c r="F3602" i="2"/>
  <c r="E3602" i="2"/>
  <c r="M3601" i="2"/>
  <c r="L3601" i="2"/>
  <c r="J3601" i="2"/>
  <c r="G3601" i="2"/>
  <c r="F3601" i="2"/>
  <c r="E3601" i="2"/>
  <c r="M3600" i="2"/>
  <c r="L3600" i="2"/>
  <c r="J3600" i="2"/>
  <c r="G3600" i="2"/>
  <c r="F3600" i="2"/>
  <c r="E3600" i="2"/>
  <c r="M3599" i="2"/>
  <c r="L3599" i="2"/>
  <c r="J3599" i="2"/>
  <c r="G3599" i="2"/>
  <c r="F3599" i="2"/>
  <c r="E3599" i="2"/>
  <c r="M3598" i="2"/>
  <c r="L3598" i="2"/>
  <c r="J3598" i="2"/>
  <c r="G3598" i="2"/>
  <c r="F3598" i="2"/>
  <c r="E3598" i="2"/>
  <c r="M3597" i="2"/>
  <c r="L3597" i="2"/>
  <c r="J3597" i="2"/>
  <c r="G3597" i="2"/>
  <c r="F3597" i="2"/>
  <c r="E3597" i="2"/>
  <c r="M3596" i="2"/>
  <c r="L3596" i="2"/>
  <c r="J3596" i="2"/>
  <c r="G3596" i="2"/>
  <c r="F3596" i="2"/>
  <c r="E3596" i="2"/>
  <c r="M3595" i="2"/>
  <c r="L3595" i="2"/>
  <c r="J3595" i="2"/>
  <c r="G3595" i="2"/>
  <c r="F3595" i="2"/>
  <c r="E3595" i="2"/>
  <c r="M3594" i="2"/>
  <c r="L3594" i="2"/>
  <c r="J3594" i="2"/>
  <c r="G3594" i="2"/>
  <c r="F3594" i="2"/>
  <c r="E3594" i="2"/>
  <c r="M3593" i="2"/>
  <c r="L3593" i="2"/>
  <c r="J3593" i="2"/>
  <c r="G3593" i="2"/>
  <c r="F3593" i="2"/>
  <c r="E3593" i="2"/>
  <c r="M3592" i="2"/>
  <c r="L3592" i="2"/>
  <c r="J3592" i="2"/>
  <c r="G3592" i="2"/>
  <c r="F3592" i="2"/>
  <c r="E3592" i="2"/>
  <c r="M3591" i="2"/>
  <c r="L3591" i="2"/>
  <c r="J3591" i="2"/>
  <c r="G3591" i="2"/>
  <c r="F3591" i="2"/>
  <c r="E3591" i="2"/>
  <c r="M3590" i="2"/>
  <c r="L3590" i="2"/>
  <c r="J3590" i="2"/>
  <c r="G3590" i="2"/>
  <c r="F3590" i="2"/>
  <c r="E3590" i="2"/>
  <c r="M3589" i="2"/>
  <c r="L3589" i="2"/>
  <c r="J3589" i="2"/>
  <c r="G3589" i="2"/>
  <c r="F3589" i="2"/>
  <c r="E3589" i="2"/>
  <c r="M3588" i="2"/>
  <c r="L3588" i="2"/>
  <c r="J3588" i="2"/>
  <c r="G3588" i="2"/>
  <c r="F3588" i="2"/>
  <c r="E3588" i="2"/>
  <c r="M3587" i="2"/>
  <c r="L3587" i="2"/>
  <c r="J3587" i="2"/>
  <c r="G3587" i="2"/>
  <c r="F3587" i="2"/>
  <c r="E3587" i="2"/>
  <c r="M3586" i="2"/>
  <c r="L3586" i="2"/>
  <c r="J3586" i="2"/>
  <c r="G3586" i="2"/>
  <c r="F3586" i="2"/>
  <c r="E3586" i="2"/>
  <c r="M3585" i="2"/>
  <c r="L3585" i="2"/>
  <c r="J3585" i="2"/>
  <c r="G3585" i="2"/>
  <c r="F3585" i="2"/>
  <c r="E3585" i="2"/>
  <c r="M3584" i="2"/>
  <c r="L3584" i="2"/>
  <c r="J3584" i="2"/>
  <c r="G3584" i="2"/>
  <c r="F3584" i="2"/>
  <c r="E3584" i="2"/>
  <c r="M3583" i="2"/>
  <c r="L3583" i="2"/>
  <c r="J3583" i="2"/>
  <c r="G3583" i="2"/>
  <c r="F3583" i="2"/>
  <c r="E3583" i="2"/>
  <c r="M3582" i="2"/>
  <c r="L3582" i="2"/>
  <c r="J3582" i="2"/>
  <c r="G3582" i="2"/>
  <c r="F3582" i="2"/>
  <c r="E3582" i="2"/>
  <c r="M3581" i="2"/>
  <c r="L3581" i="2"/>
  <c r="J3581" i="2"/>
  <c r="G3581" i="2"/>
  <c r="F3581" i="2"/>
  <c r="E3581" i="2"/>
  <c r="M3580" i="2"/>
  <c r="L3580" i="2"/>
  <c r="J3580" i="2"/>
  <c r="G3580" i="2"/>
  <c r="F3580" i="2"/>
  <c r="E3580" i="2"/>
  <c r="M3579" i="2"/>
  <c r="L3579" i="2"/>
  <c r="J3579" i="2"/>
  <c r="G3579" i="2"/>
  <c r="F3579" i="2"/>
  <c r="E3579" i="2"/>
  <c r="M3578" i="2"/>
  <c r="L3578" i="2"/>
  <c r="J3578" i="2"/>
  <c r="G3578" i="2"/>
  <c r="F3578" i="2"/>
  <c r="E3578" i="2"/>
  <c r="M3577" i="2"/>
  <c r="L3577" i="2"/>
  <c r="J3577" i="2"/>
  <c r="G3577" i="2"/>
  <c r="F3577" i="2"/>
  <c r="E3577" i="2"/>
  <c r="M3576" i="2"/>
  <c r="L3576" i="2"/>
  <c r="J3576" i="2"/>
  <c r="G3576" i="2"/>
  <c r="F3576" i="2"/>
  <c r="E3576" i="2"/>
  <c r="M3575" i="2"/>
  <c r="L3575" i="2"/>
  <c r="J3575" i="2"/>
  <c r="G3575" i="2"/>
  <c r="F3575" i="2"/>
  <c r="E3575" i="2"/>
  <c r="M3574" i="2"/>
  <c r="L3574" i="2"/>
  <c r="J3574" i="2"/>
  <c r="G3574" i="2"/>
  <c r="F3574" i="2"/>
  <c r="E3574" i="2"/>
  <c r="M3573" i="2"/>
  <c r="L3573" i="2"/>
  <c r="J3573" i="2"/>
  <c r="G3573" i="2"/>
  <c r="F3573" i="2"/>
  <c r="E3573" i="2"/>
  <c r="M3572" i="2"/>
  <c r="L3572" i="2"/>
  <c r="J3572" i="2"/>
  <c r="G3572" i="2"/>
  <c r="F3572" i="2"/>
  <c r="E3572" i="2"/>
  <c r="M3571" i="2"/>
  <c r="L3571" i="2"/>
  <c r="J3571" i="2"/>
  <c r="G3571" i="2"/>
  <c r="F3571" i="2"/>
  <c r="E3571" i="2"/>
  <c r="M3570" i="2"/>
  <c r="L3570" i="2"/>
  <c r="J3570" i="2"/>
  <c r="G3570" i="2"/>
  <c r="F3570" i="2"/>
  <c r="E3570" i="2"/>
  <c r="M3569" i="2"/>
  <c r="L3569" i="2"/>
  <c r="J3569" i="2"/>
  <c r="G3569" i="2"/>
  <c r="F3569" i="2"/>
  <c r="E3569" i="2"/>
  <c r="M3568" i="2"/>
  <c r="L3568" i="2"/>
  <c r="J3568" i="2"/>
  <c r="G3568" i="2"/>
  <c r="F3568" i="2"/>
  <c r="E3568" i="2"/>
  <c r="M3567" i="2"/>
  <c r="L3567" i="2"/>
  <c r="J3567" i="2"/>
  <c r="G3567" i="2"/>
  <c r="F3567" i="2"/>
  <c r="E3567" i="2"/>
  <c r="M3566" i="2"/>
  <c r="L3566" i="2"/>
  <c r="J3566" i="2"/>
  <c r="G3566" i="2"/>
  <c r="F3566" i="2"/>
  <c r="E3566" i="2"/>
  <c r="M3565" i="2"/>
  <c r="L3565" i="2"/>
  <c r="J3565" i="2"/>
  <c r="G3565" i="2"/>
  <c r="F3565" i="2"/>
  <c r="E3565" i="2"/>
  <c r="M3564" i="2"/>
  <c r="L3564" i="2"/>
  <c r="J3564" i="2"/>
  <c r="G3564" i="2"/>
  <c r="F3564" i="2"/>
  <c r="E3564" i="2"/>
  <c r="M3563" i="2"/>
  <c r="L3563" i="2"/>
  <c r="J3563" i="2"/>
  <c r="G3563" i="2"/>
  <c r="F3563" i="2"/>
  <c r="E3563" i="2"/>
  <c r="M3562" i="2"/>
  <c r="L3562" i="2"/>
  <c r="J3562" i="2"/>
  <c r="G3562" i="2"/>
  <c r="F3562" i="2"/>
  <c r="E3562" i="2"/>
  <c r="M3561" i="2"/>
  <c r="L3561" i="2"/>
  <c r="J3561" i="2"/>
  <c r="G3561" i="2"/>
  <c r="F3561" i="2"/>
  <c r="E3561" i="2"/>
  <c r="M3560" i="2"/>
  <c r="L3560" i="2"/>
  <c r="J3560" i="2"/>
  <c r="G3560" i="2"/>
  <c r="F3560" i="2"/>
  <c r="E3560" i="2"/>
  <c r="M3559" i="2"/>
  <c r="L3559" i="2"/>
  <c r="J3559" i="2"/>
  <c r="G3559" i="2"/>
  <c r="F3559" i="2"/>
  <c r="E3559" i="2"/>
  <c r="M3558" i="2"/>
  <c r="L3558" i="2"/>
  <c r="J3558" i="2"/>
  <c r="G3558" i="2"/>
  <c r="F3558" i="2"/>
  <c r="E3558" i="2"/>
  <c r="M3557" i="2"/>
  <c r="L3557" i="2"/>
  <c r="J3557" i="2"/>
  <c r="G3557" i="2"/>
  <c r="F3557" i="2"/>
  <c r="E3557" i="2"/>
  <c r="M3556" i="2"/>
  <c r="L3556" i="2"/>
  <c r="J3556" i="2"/>
  <c r="G3556" i="2"/>
  <c r="F3556" i="2"/>
  <c r="E3556" i="2"/>
  <c r="M3555" i="2"/>
  <c r="L3555" i="2"/>
  <c r="J3555" i="2"/>
  <c r="G3555" i="2"/>
  <c r="F3555" i="2"/>
  <c r="E3555" i="2"/>
  <c r="M3554" i="2"/>
  <c r="L3554" i="2"/>
  <c r="J3554" i="2"/>
  <c r="G3554" i="2"/>
  <c r="F3554" i="2"/>
  <c r="E3554" i="2"/>
  <c r="M3553" i="2"/>
  <c r="L3553" i="2"/>
  <c r="J3553" i="2"/>
  <c r="G3553" i="2"/>
  <c r="F3553" i="2"/>
  <c r="E3553" i="2"/>
  <c r="M3552" i="2"/>
  <c r="L3552" i="2"/>
  <c r="J3552" i="2"/>
  <c r="G3552" i="2"/>
  <c r="F3552" i="2"/>
  <c r="E3552" i="2"/>
  <c r="M3551" i="2"/>
  <c r="L3551" i="2"/>
  <c r="J3551" i="2"/>
  <c r="G3551" i="2"/>
  <c r="F3551" i="2"/>
  <c r="E3551" i="2"/>
  <c r="M3550" i="2"/>
  <c r="L3550" i="2"/>
  <c r="J3550" i="2"/>
  <c r="G3550" i="2"/>
  <c r="F3550" i="2"/>
  <c r="E3550" i="2"/>
  <c r="M3549" i="2"/>
  <c r="L3549" i="2"/>
  <c r="J3549" i="2"/>
  <c r="G3549" i="2"/>
  <c r="F3549" i="2"/>
  <c r="E3549" i="2"/>
  <c r="M3548" i="2"/>
  <c r="L3548" i="2"/>
  <c r="J3548" i="2"/>
  <c r="G3548" i="2"/>
  <c r="F3548" i="2"/>
  <c r="E3548" i="2"/>
  <c r="M3547" i="2"/>
  <c r="L3547" i="2"/>
  <c r="J3547" i="2"/>
  <c r="G3547" i="2"/>
  <c r="F3547" i="2"/>
  <c r="E3547" i="2"/>
  <c r="M3546" i="2"/>
  <c r="L3546" i="2"/>
  <c r="J3546" i="2"/>
  <c r="G3546" i="2"/>
  <c r="F3546" i="2"/>
  <c r="E3546" i="2"/>
  <c r="M3545" i="2"/>
  <c r="L3545" i="2"/>
  <c r="J3545" i="2"/>
  <c r="G3545" i="2"/>
  <c r="F3545" i="2"/>
  <c r="E3545" i="2"/>
  <c r="M3544" i="2"/>
  <c r="L3544" i="2"/>
  <c r="J3544" i="2"/>
  <c r="G3544" i="2"/>
  <c r="F3544" i="2"/>
  <c r="E3544" i="2"/>
  <c r="M3543" i="2"/>
  <c r="L3543" i="2"/>
  <c r="J3543" i="2"/>
  <c r="G3543" i="2"/>
  <c r="F3543" i="2"/>
  <c r="E3543" i="2"/>
  <c r="M3542" i="2"/>
  <c r="L3542" i="2"/>
  <c r="J3542" i="2"/>
  <c r="G3542" i="2"/>
  <c r="F3542" i="2"/>
  <c r="E3542" i="2"/>
  <c r="M3541" i="2"/>
  <c r="L3541" i="2"/>
  <c r="J3541" i="2"/>
  <c r="G3541" i="2"/>
  <c r="F3541" i="2"/>
  <c r="E3541" i="2"/>
  <c r="M3540" i="2"/>
  <c r="L3540" i="2"/>
  <c r="J3540" i="2"/>
  <c r="G3540" i="2"/>
  <c r="F3540" i="2"/>
  <c r="E3540" i="2"/>
  <c r="M3539" i="2"/>
  <c r="L3539" i="2"/>
  <c r="J3539" i="2"/>
  <c r="G3539" i="2"/>
  <c r="F3539" i="2"/>
  <c r="E3539" i="2"/>
  <c r="M3538" i="2"/>
  <c r="L3538" i="2"/>
  <c r="J3538" i="2"/>
  <c r="G3538" i="2"/>
  <c r="F3538" i="2"/>
  <c r="E3538" i="2"/>
  <c r="M3537" i="2"/>
  <c r="L3537" i="2"/>
  <c r="J3537" i="2"/>
  <c r="G3537" i="2"/>
  <c r="F3537" i="2"/>
  <c r="E3537" i="2"/>
  <c r="M3536" i="2"/>
  <c r="L3536" i="2"/>
  <c r="J3536" i="2"/>
  <c r="G3536" i="2"/>
  <c r="F3536" i="2"/>
  <c r="E3536" i="2"/>
  <c r="M3535" i="2"/>
  <c r="L3535" i="2"/>
  <c r="J3535" i="2"/>
  <c r="G3535" i="2"/>
  <c r="F3535" i="2"/>
  <c r="E3535" i="2"/>
  <c r="M3534" i="2"/>
  <c r="L3534" i="2"/>
  <c r="J3534" i="2"/>
  <c r="G3534" i="2"/>
  <c r="F3534" i="2"/>
  <c r="E3534" i="2"/>
  <c r="M3533" i="2"/>
  <c r="L3533" i="2"/>
  <c r="J3533" i="2"/>
  <c r="G3533" i="2"/>
  <c r="F3533" i="2"/>
  <c r="E3533" i="2"/>
  <c r="M3532" i="2"/>
  <c r="L3532" i="2"/>
  <c r="J3532" i="2"/>
  <c r="G3532" i="2"/>
  <c r="F3532" i="2"/>
  <c r="E3532" i="2"/>
  <c r="M3531" i="2"/>
  <c r="L3531" i="2"/>
  <c r="J3531" i="2"/>
  <c r="G3531" i="2"/>
  <c r="F3531" i="2"/>
  <c r="E3531" i="2"/>
  <c r="M3530" i="2"/>
  <c r="L3530" i="2"/>
  <c r="J3530" i="2"/>
  <c r="G3530" i="2"/>
  <c r="F3530" i="2"/>
  <c r="E3530" i="2"/>
  <c r="M3529" i="2"/>
  <c r="L3529" i="2"/>
  <c r="J3529" i="2"/>
  <c r="G3529" i="2"/>
  <c r="F3529" i="2"/>
  <c r="E3529" i="2"/>
  <c r="M3528" i="2"/>
  <c r="L3528" i="2"/>
  <c r="J3528" i="2"/>
  <c r="G3528" i="2"/>
  <c r="F3528" i="2"/>
  <c r="E3528" i="2"/>
  <c r="M3527" i="2"/>
  <c r="L3527" i="2"/>
  <c r="J3527" i="2"/>
  <c r="G3527" i="2"/>
  <c r="F3527" i="2"/>
  <c r="E3527" i="2"/>
  <c r="M3526" i="2"/>
  <c r="L3526" i="2"/>
  <c r="J3526" i="2"/>
  <c r="G3526" i="2"/>
  <c r="F3526" i="2"/>
  <c r="E3526" i="2"/>
  <c r="M3525" i="2"/>
  <c r="L3525" i="2"/>
  <c r="J3525" i="2"/>
  <c r="G3525" i="2"/>
  <c r="F3525" i="2"/>
  <c r="E3525" i="2"/>
  <c r="M3524" i="2"/>
  <c r="L3524" i="2"/>
  <c r="J3524" i="2"/>
  <c r="G3524" i="2"/>
  <c r="F3524" i="2"/>
  <c r="E3524" i="2"/>
  <c r="M3523" i="2"/>
  <c r="L3523" i="2"/>
  <c r="J3523" i="2"/>
  <c r="G3523" i="2"/>
  <c r="F3523" i="2"/>
  <c r="E3523" i="2"/>
  <c r="M3522" i="2"/>
  <c r="L3522" i="2"/>
  <c r="J3522" i="2"/>
  <c r="G3522" i="2"/>
  <c r="F3522" i="2"/>
  <c r="E3522" i="2"/>
  <c r="M3521" i="2"/>
  <c r="L3521" i="2"/>
  <c r="J3521" i="2"/>
  <c r="G3521" i="2"/>
  <c r="F3521" i="2"/>
  <c r="E3521" i="2"/>
  <c r="M3520" i="2"/>
  <c r="L3520" i="2"/>
  <c r="J3520" i="2"/>
  <c r="G3520" i="2"/>
  <c r="F3520" i="2"/>
  <c r="E3520" i="2"/>
  <c r="M3519" i="2"/>
  <c r="L3519" i="2"/>
  <c r="J3519" i="2"/>
  <c r="G3519" i="2"/>
  <c r="F3519" i="2"/>
  <c r="E3519" i="2"/>
  <c r="M3518" i="2"/>
  <c r="L3518" i="2"/>
  <c r="J3518" i="2"/>
  <c r="G3518" i="2"/>
  <c r="F3518" i="2"/>
  <c r="E3518" i="2"/>
  <c r="M3517" i="2"/>
  <c r="L3517" i="2"/>
  <c r="J3517" i="2"/>
  <c r="G3517" i="2"/>
  <c r="F3517" i="2"/>
  <c r="E3517" i="2"/>
  <c r="M3516" i="2"/>
  <c r="L3516" i="2"/>
  <c r="J3516" i="2"/>
  <c r="G3516" i="2"/>
  <c r="F3516" i="2"/>
  <c r="E3516" i="2"/>
  <c r="M3515" i="2"/>
  <c r="L3515" i="2"/>
  <c r="J3515" i="2"/>
  <c r="G3515" i="2"/>
  <c r="F3515" i="2"/>
  <c r="E3515" i="2"/>
  <c r="M3514" i="2"/>
  <c r="L3514" i="2"/>
  <c r="J3514" i="2"/>
  <c r="G3514" i="2"/>
  <c r="F3514" i="2"/>
  <c r="E3514" i="2"/>
  <c r="M3513" i="2"/>
  <c r="L3513" i="2"/>
  <c r="J3513" i="2"/>
  <c r="G3513" i="2"/>
  <c r="F3513" i="2"/>
  <c r="E3513" i="2"/>
  <c r="M3512" i="2"/>
  <c r="L3512" i="2"/>
  <c r="J3512" i="2"/>
  <c r="G3512" i="2"/>
  <c r="F3512" i="2"/>
  <c r="E3512" i="2"/>
  <c r="M3511" i="2"/>
  <c r="L3511" i="2"/>
  <c r="J3511" i="2"/>
  <c r="G3511" i="2"/>
  <c r="F3511" i="2"/>
  <c r="E3511" i="2"/>
  <c r="M3510" i="2"/>
  <c r="L3510" i="2"/>
  <c r="J3510" i="2"/>
  <c r="G3510" i="2"/>
  <c r="F3510" i="2"/>
  <c r="E3510" i="2"/>
  <c r="M3509" i="2"/>
  <c r="L3509" i="2"/>
  <c r="J3509" i="2"/>
  <c r="G3509" i="2"/>
  <c r="F3509" i="2"/>
  <c r="E3509" i="2"/>
  <c r="M3508" i="2"/>
  <c r="L3508" i="2"/>
  <c r="J3508" i="2"/>
  <c r="G3508" i="2"/>
  <c r="F3508" i="2"/>
  <c r="E3508" i="2"/>
  <c r="M3507" i="2"/>
  <c r="L3507" i="2"/>
  <c r="J3507" i="2"/>
  <c r="G3507" i="2"/>
  <c r="F3507" i="2"/>
  <c r="E3507" i="2"/>
  <c r="M3506" i="2"/>
  <c r="L3506" i="2"/>
  <c r="J3506" i="2"/>
  <c r="G3506" i="2"/>
  <c r="F3506" i="2"/>
  <c r="E3506" i="2"/>
  <c r="M3505" i="2"/>
  <c r="L3505" i="2"/>
  <c r="J3505" i="2"/>
  <c r="G3505" i="2"/>
  <c r="F3505" i="2"/>
  <c r="E3505" i="2"/>
  <c r="M3504" i="2"/>
  <c r="L3504" i="2"/>
  <c r="J3504" i="2"/>
  <c r="G3504" i="2"/>
  <c r="F3504" i="2"/>
  <c r="E3504" i="2"/>
  <c r="M3503" i="2"/>
  <c r="L3503" i="2"/>
  <c r="J3503" i="2"/>
  <c r="G3503" i="2"/>
  <c r="F3503" i="2"/>
  <c r="E3503" i="2"/>
  <c r="M3502" i="2"/>
  <c r="L3502" i="2"/>
  <c r="J3502" i="2"/>
  <c r="G3502" i="2"/>
  <c r="F3502" i="2"/>
  <c r="E3502" i="2"/>
  <c r="M3501" i="2"/>
  <c r="L3501" i="2"/>
  <c r="J3501" i="2"/>
  <c r="G3501" i="2"/>
  <c r="F3501" i="2"/>
  <c r="E3501" i="2"/>
  <c r="M3500" i="2"/>
  <c r="L3500" i="2"/>
  <c r="J3500" i="2"/>
  <c r="G3500" i="2"/>
  <c r="F3500" i="2"/>
  <c r="E3500" i="2"/>
  <c r="M3499" i="2"/>
  <c r="L3499" i="2"/>
  <c r="J3499" i="2"/>
  <c r="G3499" i="2"/>
  <c r="F3499" i="2"/>
  <c r="E3499" i="2"/>
  <c r="M3498" i="2"/>
  <c r="L3498" i="2"/>
  <c r="J3498" i="2"/>
  <c r="G3498" i="2"/>
  <c r="F3498" i="2"/>
  <c r="E3498" i="2"/>
  <c r="M3497" i="2"/>
  <c r="L3497" i="2"/>
  <c r="J3497" i="2"/>
  <c r="G3497" i="2"/>
  <c r="F3497" i="2"/>
  <c r="E3497" i="2"/>
  <c r="M3496" i="2"/>
  <c r="L3496" i="2"/>
  <c r="J3496" i="2"/>
  <c r="G3496" i="2"/>
  <c r="F3496" i="2"/>
  <c r="E3496" i="2"/>
  <c r="M3495" i="2"/>
  <c r="L3495" i="2"/>
  <c r="J3495" i="2"/>
  <c r="G3495" i="2"/>
  <c r="F3495" i="2"/>
  <c r="E3495" i="2"/>
  <c r="M3494" i="2"/>
  <c r="L3494" i="2"/>
  <c r="J3494" i="2"/>
  <c r="G3494" i="2"/>
  <c r="F3494" i="2"/>
  <c r="E3494" i="2"/>
  <c r="M3493" i="2"/>
  <c r="L3493" i="2"/>
  <c r="J3493" i="2"/>
  <c r="G3493" i="2"/>
  <c r="F3493" i="2"/>
  <c r="E3493" i="2"/>
  <c r="M3492" i="2"/>
  <c r="L3492" i="2"/>
  <c r="J3492" i="2"/>
  <c r="G3492" i="2"/>
  <c r="F3492" i="2"/>
  <c r="E3492" i="2"/>
  <c r="M3491" i="2"/>
  <c r="L3491" i="2"/>
  <c r="J3491" i="2"/>
  <c r="G3491" i="2"/>
  <c r="F3491" i="2"/>
  <c r="E3491" i="2"/>
  <c r="M3490" i="2"/>
  <c r="L3490" i="2"/>
  <c r="J3490" i="2"/>
  <c r="G3490" i="2"/>
  <c r="F3490" i="2"/>
  <c r="E3490" i="2"/>
  <c r="M3489" i="2"/>
  <c r="L3489" i="2"/>
  <c r="J3489" i="2"/>
  <c r="G3489" i="2"/>
  <c r="F3489" i="2"/>
  <c r="E3489" i="2"/>
  <c r="M3488" i="2"/>
  <c r="L3488" i="2"/>
  <c r="J3488" i="2"/>
  <c r="G3488" i="2"/>
  <c r="F3488" i="2"/>
  <c r="E3488" i="2"/>
  <c r="M3487" i="2"/>
  <c r="L3487" i="2"/>
  <c r="J3487" i="2"/>
  <c r="G3487" i="2"/>
  <c r="F3487" i="2"/>
  <c r="E3487" i="2"/>
  <c r="M3486" i="2"/>
  <c r="L3486" i="2"/>
  <c r="J3486" i="2"/>
  <c r="G3486" i="2"/>
  <c r="F3486" i="2"/>
  <c r="E3486" i="2"/>
  <c r="M3485" i="2"/>
  <c r="L3485" i="2"/>
  <c r="J3485" i="2"/>
  <c r="G3485" i="2"/>
  <c r="F3485" i="2"/>
  <c r="E3485" i="2"/>
  <c r="M3484" i="2"/>
  <c r="L3484" i="2"/>
  <c r="J3484" i="2"/>
  <c r="G3484" i="2"/>
  <c r="F3484" i="2"/>
  <c r="E3484" i="2"/>
  <c r="M3483" i="2"/>
  <c r="L3483" i="2"/>
  <c r="J3483" i="2"/>
  <c r="G3483" i="2"/>
  <c r="F3483" i="2"/>
  <c r="E3483" i="2"/>
  <c r="M3482" i="2"/>
  <c r="L3482" i="2"/>
  <c r="J3482" i="2"/>
  <c r="G3482" i="2"/>
  <c r="F3482" i="2"/>
  <c r="E3482" i="2"/>
  <c r="M3481" i="2"/>
  <c r="L3481" i="2"/>
  <c r="J3481" i="2"/>
  <c r="G3481" i="2"/>
  <c r="F3481" i="2"/>
  <c r="E3481" i="2"/>
  <c r="M3480" i="2"/>
  <c r="L3480" i="2"/>
  <c r="J3480" i="2"/>
  <c r="G3480" i="2"/>
  <c r="F3480" i="2"/>
  <c r="E3480" i="2"/>
  <c r="M3479" i="2"/>
  <c r="L3479" i="2"/>
  <c r="J3479" i="2"/>
  <c r="G3479" i="2"/>
  <c r="F3479" i="2"/>
  <c r="E3479" i="2"/>
  <c r="M3478" i="2"/>
  <c r="L3478" i="2"/>
  <c r="J3478" i="2"/>
  <c r="G3478" i="2"/>
  <c r="F3478" i="2"/>
  <c r="E3478" i="2"/>
  <c r="M3477" i="2"/>
  <c r="L3477" i="2"/>
  <c r="J3477" i="2"/>
  <c r="G3477" i="2"/>
  <c r="F3477" i="2"/>
  <c r="E3477" i="2"/>
  <c r="M3476" i="2"/>
  <c r="L3476" i="2"/>
  <c r="J3476" i="2"/>
  <c r="G3476" i="2"/>
  <c r="F3476" i="2"/>
  <c r="E3476" i="2"/>
  <c r="M3475" i="2"/>
  <c r="L3475" i="2"/>
  <c r="J3475" i="2"/>
  <c r="G3475" i="2"/>
  <c r="F3475" i="2"/>
  <c r="E3475" i="2"/>
  <c r="M3474" i="2"/>
  <c r="L3474" i="2"/>
  <c r="J3474" i="2"/>
  <c r="G3474" i="2"/>
  <c r="F3474" i="2"/>
  <c r="E3474" i="2"/>
  <c r="M3473" i="2"/>
  <c r="L3473" i="2"/>
  <c r="J3473" i="2"/>
  <c r="G3473" i="2"/>
  <c r="F3473" i="2"/>
  <c r="E3473" i="2"/>
  <c r="M3472" i="2"/>
  <c r="L3472" i="2"/>
  <c r="J3472" i="2"/>
  <c r="G3472" i="2"/>
  <c r="F3472" i="2"/>
  <c r="E3472" i="2"/>
  <c r="M3471" i="2"/>
  <c r="L3471" i="2"/>
  <c r="J3471" i="2"/>
  <c r="G3471" i="2"/>
  <c r="F3471" i="2"/>
  <c r="E3471" i="2"/>
  <c r="M3470" i="2"/>
  <c r="L3470" i="2"/>
  <c r="J3470" i="2"/>
  <c r="G3470" i="2"/>
  <c r="F3470" i="2"/>
  <c r="E3470" i="2"/>
  <c r="M3469" i="2"/>
  <c r="L3469" i="2"/>
  <c r="J3469" i="2"/>
  <c r="G3469" i="2"/>
  <c r="F3469" i="2"/>
  <c r="E3469" i="2"/>
  <c r="M3468" i="2"/>
  <c r="L3468" i="2"/>
  <c r="J3468" i="2"/>
  <c r="G3468" i="2"/>
  <c r="F3468" i="2"/>
  <c r="E3468" i="2"/>
  <c r="M3467" i="2"/>
  <c r="L3467" i="2"/>
  <c r="J3467" i="2"/>
  <c r="G3467" i="2"/>
  <c r="F3467" i="2"/>
  <c r="E3467" i="2"/>
  <c r="M3466" i="2"/>
  <c r="L3466" i="2"/>
  <c r="J3466" i="2"/>
  <c r="G3466" i="2"/>
  <c r="F3466" i="2"/>
  <c r="E3466" i="2"/>
  <c r="M3465" i="2"/>
  <c r="L3465" i="2"/>
  <c r="J3465" i="2"/>
  <c r="G3465" i="2"/>
  <c r="F3465" i="2"/>
  <c r="E3465" i="2"/>
  <c r="M3464" i="2"/>
  <c r="L3464" i="2"/>
  <c r="J3464" i="2"/>
  <c r="G3464" i="2"/>
  <c r="F3464" i="2"/>
  <c r="E3464" i="2"/>
  <c r="M3463" i="2"/>
  <c r="L3463" i="2"/>
  <c r="J3463" i="2"/>
  <c r="G3463" i="2"/>
  <c r="F3463" i="2"/>
  <c r="E3463" i="2"/>
  <c r="M3462" i="2"/>
  <c r="L3462" i="2"/>
  <c r="J3462" i="2"/>
  <c r="G3462" i="2"/>
  <c r="F3462" i="2"/>
  <c r="E3462" i="2"/>
  <c r="M3461" i="2"/>
  <c r="L3461" i="2"/>
  <c r="J3461" i="2"/>
  <c r="G3461" i="2"/>
  <c r="F3461" i="2"/>
  <c r="E3461" i="2"/>
  <c r="M3460" i="2"/>
  <c r="L3460" i="2"/>
  <c r="J3460" i="2"/>
  <c r="G3460" i="2"/>
  <c r="F3460" i="2"/>
  <c r="E3460" i="2"/>
  <c r="M3459" i="2"/>
  <c r="L3459" i="2"/>
  <c r="J3459" i="2"/>
  <c r="G3459" i="2"/>
  <c r="F3459" i="2"/>
  <c r="E3459" i="2"/>
  <c r="M3458" i="2"/>
  <c r="L3458" i="2"/>
  <c r="J3458" i="2"/>
  <c r="G3458" i="2"/>
  <c r="F3458" i="2"/>
  <c r="E3458" i="2"/>
  <c r="M3457" i="2"/>
  <c r="L3457" i="2"/>
  <c r="J3457" i="2"/>
  <c r="G3457" i="2"/>
  <c r="F3457" i="2"/>
  <c r="E3457" i="2"/>
  <c r="M3456" i="2"/>
  <c r="L3456" i="2"/>
  <c r="J3456" i="2"/>
  <c r="G3456" i="2"/>
  <c r="F3456" i="2"/>
  <c r="E3456" i="2"/>
  <c r="M3455" i="2"/>
  <c r="L3455" i="2"/>
  <c r="J3455" i="2"/>
  <c r="G3455" i="2"/>
  <c r="F3455" i="2"/>
  <c r="E3455" i="2"/>
  <c r="M3454" i="2"/>
  <c r="L3454" i="2"/>
  <c r="J3454" i="2"/>
  <c r="G3454" i="2"/>
  <c r="F3454" i="2"/>
  <c r="E3454" i="2"/>
  <c r="M3453" i="2"/>
  <c r="L3453" i="2"/>
  <c r="J3453" i="2"/>
  <c r="G3453" i="2"/>
  <c r="F3453" i="2"/>
  <c r="E3453" i="2"/>
  <c r="M3452" i="2"/>
  <c r="L3452" i="2"/>
  <c r="J3452" i="2"/>
  <c r="G3452" i="2"/>
  <c r="F3452" i="2"/>
  <c r="E3452" i="2"/>
  <c r="M3451" i="2"/>
  <c r="L3451" i="2"/>
  <c r="J3451" i="2"/>
  <c r="G3451" i="2"/>
  <c r="F3451" i="2"/>
  <c r="E3451" i="2"/>
  <c r="M3450" i="2"/>
  <c r="L3450" i="2"/>
  <c r="J3450" i="2"/>
  <c r="G3450" i="2"/>
  <c r="F3450" i="2"/>
  <c r="E3450" i="2"/>
  <c r="M3449" i="2"/>
  <c r="L3449" i="2"/>
  <c r="J3449" i="2"/>
  <c r="G3449" i="2"/>
  <c r="F3449" i="2"/>
  <c r="E3449" i="2"/>
  <c r="M3448" i="2"/>
  <c r="L3448" i="2"/>
  <c r="J3448" i="2"/>
  <c r="G3448" i="2"/>
  <c r="F3448" i="2"/>
  <c r="E3448" i="2"/>
  <c r="M3447" i="2"/>
  <c r="L3447" i="2"/>
  <c r="J3447" i="2"/>
  <c r="G3447" i="2"/>
  <c r="F3447" i="2"/>
  <c r="E3447" i="2"/>
  <c r="M3446" i="2"/>
  <c r="L3446" i="2"/>
  <c r="J3446" i="2"/>
  <c r="G3446" i="2"/>
  <c r="F3446" i="2"/>
  <c r="E3446" i="2"/>
  <c r="M3445" i="2"/>
  <c r="L3445" i="2"/>
  <c r="J3445" i="2"/>
  <c r="G3445" i="2"/>
  <c r="F3445" i="2"/>
  <c r="E3445" i="2"/>
  <c r="M3444" i="2"/>
  <c r="L3444" i="2"/>
  <c r="J3444" i="2"/>
  <c r="G3444" i="2"/>
  <c r="F3444" i="2"/>
  <c r="E3444" i="2"/>
  <c r="M3443" i="2"/>
  <c r="L3443" i="2"/>
  <c r="J3443" i="2"/>
  <c r="G3443" i="2"/>
  <c r="F3443" i="2"/>
  <c r="E3443" i="2"/>
  <c r="M3442" i="2"/>
  <c r="L3442" i="2"/>
  <c r="J3442" i="2"/>
  <c r="G3442" i="2"/>
  <c r="F3442" i="2"/>
  <c r="E3442" i="2"/>
  <c r="M3441" i="2"/>
  <c r="L3441" i="2"/>
  <c r="J3441" i="2"/>
  <c r="G3441" i="2"/>
  <c r="F3441" i="2"/>
  <c r="E3441" i="2"/>
  <c r="M3440" i="2"/>
  <c r="L3440" i="2"/>
  <c r="J3440" i="2"/>
  <c r="G3440" i="2"/>
  <c r="F3440" i="2"/>
  <c r="E3440" i="2"/>
  <c r="M3439" i="2"/>
  <c r="L3439" i="2"/>
  <c r="J3439" i="2"/>
  <c r="G3439" i="2"/>
  <c r="F3439" i="2"/>
  <c r="E3439" i="2"/>
  <c r="M3438" i="2"/>
  <c r="L3438" i="2"/>
  <c r="J3438" i="2"/>
  <c r="G3438" i="2"/>
  <c r="F3438" i="2"/>
  <c r="E3438" i="2"/>
  <c r="M3437" i="2"/>
  <c r="L3437" i="2"/>
  <c r="J3437" i="2"/>
  <c r="G3437" i="2"/>
  <c r="F3437" i="2"/>
  <c r="E3437" i="2"/>
  <c r="M3436" i="2"/>
  <c r="L3436" i="2"/>
  <c r="J3436" i="2"/>
  <c r="G3436" i="2"/>
  <c r="F3436" i="2"/>
  <c r="E3436" i="2"/>
  <c r="M3435" i="2"/>
  <c r="L3435" i="2"/>
  <c r="J3435" i="2"/>
  <c r="G3435" i="2"/>
  <c r="F3435" i="2"/>
  <c r="E3435" i="2"/>
  <c r="M3434" i="2"/>
  <c r="L3434" i="2"/>
  <c r="J3434" i="2"/>
  <c r="G3434" i="2"/>
  <c r="F3434" i="2"/>
  <c r="E3434" i="2"/>
  <c r="M3433" i="2"/>
  <c r="L3433" i="2"/>
  <c r="J3433" i="2"/>
  <c r="G3433" i="2"/>
  <c r="F3433" i="2"/>
  <c r="E3433" i="2"/>
  <c r="M3432" i="2"/>
  <c r="L3432" i="2"/>
  <c r="J3432" i="2"/>
  <c r="G3432" i="2"/>
  <c r="F3432" i="2"/>
  <c r="E3432" i="2"/>
  <c r="M3431" i="2"/>
  <c r="L3431" i="2"/>
  <c r="J3431" i="2"/>
  <c r="G3431" i="2"/>
  <c r="F3431" i="2"/>
  <c r="E3431" i="2"/>
  <c r="M3430" i="2"/>
  <c r="L3430" i="2"/>
  <c r="J3430" i="2"/>
  <c r="G3430" i="2"/>
  <c r="F3430" i="2"/>
  <c r="E3430" i="2"/>
  <c r="M3429" i="2"/>
  <c r="L3429" i="2"/>
  <c r="J3429" i="2"/>
  <c r="G3429" i="2"/>
  <c r="F3429" i="2"/>
  <c r="E3429" i="2"/>
  <c r="M3428" i="2"/>
  <c r="L3428" i="2"/>
  <c r="J3428" i="2"/>
  <c r="G3428" i="2"/>
  <c r="F3428" i="2"/>
  <c r="E3428" i="2"/>
  <c r="M3427" i="2"/>
  <c r="L3427" i="2"/>
  <c r="J3427" i="2"/>
  <c r="G3427" i="2"/>
  <c r="F3427" i="2"/>
  <c r="E3427" i="2"/>
  <c r="M3426" i="2"/>
  <c r="L3426" i="2"/>
  <c r="J3426" i="2"/>
  <c r="G3426" i="2"/>
  <c r="F3426" i="2"/>
  <c r="E3426" i="2"/>
  <c r="M3425" i="2"/>
  <c r="L3425" i="2"/>
  <c r="J3425" i="2"/>
  <c r="G3425" i="2"/>
  <c r="F3425" i="2"/>
  <c r="E3425" i="2"/>
  <c r="M3424" i="2"/>
  <c r="L3424" i="2"/>
  <c r="J3424" i="2"/>
  <c r="G3424" i="2"/>
  <c r="F3424" i="2"/>
  <c r="E3424" i="2"/>
  <c r="M3423" i="2"/>
  <c r="L3423" i="2"/>
  <c r="J3423" i="2"/>
  <c r="G3423" i="2"/>
  <c r="F3423" i="2"/>
  <c r="E3423" i="2"/>
  <c r="M3422" i="2"/>
  <c r="L3422" i="2"/>
  <c r="J3422" i="2"/>
  <c r="G3422" i="2"/>
  <c r="F3422" i="2"/>
  <c r="E3422" i="2"/>
  <c r="M3421" i="2"/>
  <c r="L3421" i="2"/>
  <c r="J3421" i="2"/>
  <c r="G3421" i="2"/>
  <c r="F3421" i="2"/>
  <c r="E3421" i="2"/>
  <c r="M3420" i="2"/>
  <c r="L3420" i="2"/>
  <c r="J3420" i="2"/>
  <c r="G3420" i="2"/>
  <c r="F3420" i="2"/>
  <c r="E3420" i="2"/>
  <c r="M3419" i="2"/>
  <c r="L3419" i="2"/>
  <c r="J3419" i="2"/>
  <c r="G3419" i="2"/>
  <c r="F3419" i="2"/>
  <c r="E3419" i="2"/>
  <c r="M3418" i="2"/>
  <c r="L3418" i="2"/>
  <c r="J3418" i="2"/>
  <c r="G3418" i="2"/>
  <c r="F3418" i="2"/>
  <c r="E3418" i="2"/>
  <c r="M3417" i="2"/>
  <c r="L3417" i="2"/>
  <c r="J3417" i="2"/>
  <c r="G3417" i="2"/>
  <c r="F3417" i="2"/>
  <c r="E3417" i="2"/>
  <c r="M3416" i="2"/>
  <c r="L3416" i="2"/>
  <c r="J3416" i="2"/>
  <c r="G3416" i="2"/>
  <c r="F3416" i="2"/>
  <c r="E3416" i="2"/>
  <c r="M3415" i="2"/>
  <c r="L3415" i="2"/>
  <c r="J3415" i="2"/>
  <c r="G3415" i="2"/>
  <c r="F3415" i="2"/>
  <c r="E3415" i="2"/>
  <c r="M3414" i="2"/>
  <c r="L3414" i="2"/>
  <c r="J3414" i="2"/>
  <c r="G3414" i="2"/>
  <c r="F3414" i="2"/>
  <c r="E3414" i="2"/>
  <c r="M3413" i="2"/>
  <c r="L3413" i="2"/>
  <c r="J3413" i="2"/>
  <c r="G3413" i="2"/>
  <c r="F3413" i="2"/>
  <c r="E3413" i="2"/>
  <c r="M3412" i="2"/>
  <c r="L3412" i="2"/>
  <c r="J3412" i="2"/>
  <c r="G3412" i="2"/>
  <c r="F3412" i="2"/>
  <c r="E3412" i="2"/>
  <c r="M3411" i="2"/>
  <c r="L3411" i="2"/>
  <c r="J3411" i="2"/>
  <c r="G3411" i="2"/>
  <c r="F3411" i="2"/>
  <c r="E3411" i="2"/>
  <c r="M3410" i="2"/>
  <c r="L3410" i="2"/>
  <c r="J3410" i="2"/>
  <c r="G3410" i="2"/>
  <c r="F3410" i="2"/>
  <c r="E3410" i="2"/>
  <c r="M3409" i="2"/>
  <c r="L3409" i="2"/>
  <c r="J3409" i="2"/>
  <c r="G3409" i="2"/>
  <c r="F3409" i="2"/>
  <c r="E3409" i="2"/>
  <c r="M3408" i="2"/>
  <c r="L3408" i="2"/>
  <c r="J3408" i="2"/>
  <c r="G3408" i="2"/>
  <c r="F3408" i="2"/>
  <c r="E3408" i="2"/>
  <c r="M3407" i="2"/>
  <c r="L3407" i="2"/>
  <c r="J3407" i="2"/>
  <c r="G3407" i="2"/>
  <c r="F3407" i="2"/>
  <c r="E3407" i="2"/>
  <c r="M3406" i="2"/>
  <c r="L3406" i="2"/>
  <c r="J3406" i="2"/>
  <c r="G3406" i="2"/>
  <c r="F3406" i="2"/>
  <c r="E3406" i="2"/>
  <c r="M3405" i="2"/>
  <c r="L3405" i="2"/>
  <c r="J3405" i="2"/>
  <c r="G3405" i="2"/>
  <c r="F3405" i="2"/>
  <c r="E3405" i="2"/>
  <c r="M3404" i="2"/>
  <c r="L3404" i="2"/>
  <c r="J3404" i="2"/>
  <c r="G3404" i="2"/>
  <c r="F3404" i="2"/>
  <c r="E3404" i="2"/>
  <c r="M3403" i="2"/>
  <c r="L3403" i="2"/>
  <c r="J3403" i="2"/>
  <c r="G3403" i="2"/>
  <c r="F3403" i="2"/>
  <c r="E3403" i="2"/>
  <c r="M3402" i="2"/>
  <c r="L3402" i="2"/>
  <c r="J3402" i="2"/>
  <c r="G3402" i="2"/>
  <c r="F3402" i="2"/>
  <c r="E3402" i="2"/>
  <c r="M3401" i="2"/>
  <c r="L3401" i="2"/>
  <c r="J3401" i="2"/>
  <c r="G3401" i="2"/>
  <c r="F3401" i="2"/>
  <c r="E3401" i="2"/>
  <c r="M3400" i="2"/>
  <c r="L3400" i="2"/>
  <c r="J3400" i="2"/>
  <c r="G3400" i="2"/>
  <c r="F3400" i="2"/>
  <c r="E3400" i="2"/>
  <c r="M3399" i="2"/>
  <c r="L3399" i="2"/>
  <c r="J3399" i="2"/>
  <c r="G3399" i="2"/>
  <c r="F3399" i="2"/>
  <c r="E3399" i="2"/>
  <c r="M3398" i="2"/>
  <c r="L3398" i="2"/>
  <c r="J3398" i="2"/>
  <c r="G3398" i="2"/>
  <c r="F3398" i="2"/>
  <c r="E3398" i="2"/>
  <c r="M3397" i="2"/>
  <c r="L3397" i="2"/>
  <c r="J3397" i="2"/>
  <c r="G3397" i="2"/>
  <c r="F3397" i="2"/>
  <c r="E3397" i="2"/>
  <c r="M3396" i="2"/>
  <c r="L3396" i="2"/>
  <c r="J3396" i="2"/>
  <c r="G3396" i="2"/>
  <c r="F3396" i="2"/>
  <c r="E3396" i="2"/>
  <c r="M3395" i="2"/>
  <c r="L3395" i="2"/>
  <c r="J3395" i="2"/>
  <c r="G3395" i="2"/>
  <c r="F3395" i="2"/>
  <c r="E3395" i="2"/>
  <c r="M3394" i="2"/>
  <c r="L3394" i="2"/>
  <c r="J3394" i="2"/>
  <c r="G3394" i="2"/>
  <c r="F3394" i="2"/>
  <c r="E3394" i="2"/>
  <c r="M3393" i="2"/>
  <c r="L3393" i="2"/>
  <c r="J3393" i="2"/>
  <c r="G3393" i="2"/>
  <c r="F3393" i="2"/>
  <c r="E3393" i="2"/>
  <c r="M3392" i="2"/>
  <c r="L3392" i="2"/>
  <c r="J3392" i="2"/>
  <c r="G3392" i="2"/>
  <c r="F3392" i="2"/>
  <c r="E3392" i="2"/>
  <c r="M3391" i="2"/>
  <c r="L3391" i="2"/>
  <c r="J3391" i="2"/>
  <c r="G3391" i="2"/>
  <c r="F3391" i="2"/>
  <c r="E3391" i="2"/>
  <c r="M3390" i="2"/>
  <c r="L3390" i="2"/>
  <c r="J3390" i="2"/>
  <c r="G3390" i="2"/>
  <c r="F3390" i="2"/>
  <c r="E3390" i="2"/>
  <c r="M3389" i="2"/>
  <c r="L3389" i="2"/>
  <c r="J3389" i="2"/>
  <c r="G3389" i="2"/>
  <c r="F3389" i="2"/>
  <c r="E3389" i="2"/>
  <c r="M3388" i="2"/>
  <c r="L3388" i="2"/>
  <c r="J3388" i="2"/>
  <c r="G3388" i="2"/>
  <c r="F3388" i="2"/>
  <c r="E3388" i="2"/>
  <c r="M3387" i="2"/>
  <c r="L3387" i="2"/>
  <c r="J3387" i="2"/>
  <c r="G3387" i="2"/>
  <c r="F3387" i="2"/>
  <c r="E3387" i="2"/>
  <c r="M3386" i="2"/>
  <c r="L3386" i="2"/>
  <c r="J3386" i="2"/>
  <c r="G3386" i="2"/>
  <c r="F3386" i="2"/>
  <c r="E3386" i="2"/>
  <c r="M3385" i="2"/>
  <c r="L3385" i="2"/>
  <c r="J3385" i="2"/>
  <c r="G3385" i="2"/>
  <c r="F3385" i="2"/>
  <c r="E3385" i="2"/>
  <c r="M3384" i="2"/>
  <c r="L3384" i="2"/>
  <c r="J3384" i="2"/>
  <c r="G3384" i="2"/>
  <c r="F3384" i="2"/>
  <c r="E3384" i="2"/>
  <c r="M3383" i="2"/>
  <c r="L3383" i="2"/>
  <c r="J3383" i="2"/>
  <c r="G3383" i="2"/>
  <c r="F3383" i="2"/>
  <c r="E3383" i="2"/>
  <c r="M3382" i="2"/>
  <c r="L3382" i="2"/>
  <c r="J3382" i="2"/>
  <c r="G3382" i="2"/>
  <c r="F3382" i="2"/>
  <c r="E3382" i="2"/>
  <c r="M3381" i="2"/>
  <c r="L3381" i="2"/>
  <c r="J3381" i="2"/>
  <c r="G3381" i="2"/>
  <c r="F3381" i="2"/>
  <c r="E3381" i="2"/>
  <c r="M3380" i="2"/>
  <c r="L3380" i="2"/>
  <c r="J3380" i="2"/>
  <c r="G3380" i="2"/>
  <c r="F3380" i="2"/>
  <c r="E3380" i="2"/>
  <c r="M3379" i="2"/>
  <c r="L3379" i="2"/>
  <c r="J3379" i="2"/>
  <c r="G3379" i="2"/>
  <c r="F3379" i="2"/>
  <c r="E3379" i="2"/>
  <c r="M3378" i="2"/>
  <c r="L3378" i="2"/>
  <c r="J3378" i="2"/>
  <c r="G3378" i="2"/>
  <c r="F3378" i="2"/>
  <c r="E3378" i="2"/>
  <c r="M3377" i="2"/>
  <c r="L3377" i="2"/>
  <c r="J3377" i="2"/>
  <c r="G3377" i="2"/>
  <c r="F3377" i="2"/>
  <c r="E3377" i="2"/>
  <c r="M3376" i="2"/>
  <c r="L3376" i="2"/>
  <c r="J3376" i="2"/>
  <c r="G3376" i="2"/>
  <c r="F3376" i="2"/>
  <c r="E3376" i="2"/>
  <c r="M3375" i="2"/>
  <c r="L3375" i="2"/>
  <c r="J3375" i="2"/>
  <c r="G3375" i="2"/>
  <c r="F3375" i="2"/>
  <c r="E3375" i="2"/>
  <c r="M3374" i="2"/>
  <c r="L3374" i="2"/>
  <c r="J3374" i="2"/>
  <c r="G3374" i="2"/>
  <c r="F3374" i="2"/>
  <c r="E3374" i="2"/>
  <c r="M3373" i="2"/>
  <c r="L3373" i="2"/>
  <c r="J3373" i="2"/>
  <c r="G3373" i="2"/>
  <c r="F3373" i="2"/>
  <c r="E3373" i="2"/>
  <c r="M3372" i="2"/>
  <c r="L3372" i="2"/>
  <c r="J3372" i="2"/>
  <c r="G3372" i="2"/>
  <c r="F3372" i="2"/>
  <c r="E3372" i="2"/>
  <c r="M3371" i="2"/>
  <c r="L3371" i="2"/>
  <c r="J3371" i="2"/>
  <c r="G3371" i="2"/>
  <c r="F3371" i="2"/>
  <c r="E3371" i="2"/>
  <c r="M3370" i="2"/>
  <c r="L3370" i="2"/>
  <c r="J3370" i="2"/>
  <c r="G3370" i="2"/>
  <c r="F3370" i="2"/>
  <c r="E3370" i="2"/>
  <c r="M3369" i="2"/>
  <c r="L3369" i="2"/>
  <c r="J3369" i="2"/>
  <c r="G3369" i="2"/>
  <c r="F3369" i="2"/>
  <c r="E3369" i="2"/>
  <c r="M3368" i="2"/>
  <c r="L3368" i="2"/>
  <c r="J3368" i="2"/>
  <c r="G3368" i="2"/>
  <c r="F3368" i="2"/>
  <c r="E3368" i="2"/>
  <c r="M3367" i="2"/>
  <c r="L3367" i="2"/>
  <c r="J3367" i="2"/>
  <c r="G3367" i="2"/>
  <c r="F3367" i="2"/>
  <c r="E3367" i="2"/>
  <c r="M3366" i="2"/>
  <c r="L3366" i="2"/>
  <c r="J3366" i="2"/>
  <c r="G3366" i="2"/>
  <c r="F3366" i="2"/>
  <c r="E3366" i="2"/>
  <c r="M3365" i="2"/>
  <c r="L3365" i="2"/>
  <c r="J3365" i="2"/>
  <c r="G3365" i="2"/>
  <c r="F3365" i="2"/>
  <c r="E3365" i="2"/>
  <c r="M3364" i="2"/>
  <c r="L3364" i="2"/>
  <c r="J3364" i="2"/>
  <c r="G3364" i="2"/>
  <c r="F3364" i="2"/>
  <c r="E3364" i="2"/>
  <c r="M3363" i="2"/>
  <c r="L3363" i="2"/>
  <c r="J3363" i="2"/>
  <c r="G3363" i="2"/>
  <c r="F3363" i="2"/>
  <c r="E3363" i="2"/>
  <c r="M3362" i="2"/>
  <c r="L3362" i="2"/>
  <c r="J3362" i="2"/>
  <c r="G3362" i="2"/>
  <c r="F3362" i="2"/>
  <c r="E3362" i="2"/>
  <c r="M3361" i="2"/>
  <c r="L3361" i="2"/>
  <c r="J3361" i="2"/>
  <c r="G3361" i="2"/>
  <c r="F3361" i="2"/>
  <c r="E3361" i="2"/>
  <c r="M3360" i="2"/>
  <c r="L3360" i="2"/>
  <c r="J3360" i="2"/>
  <c r="G3360" i="2"/>
  <c r="F3360" i="2"/>
  <c r="E3360" i="2"/>
  <c r="M3359" i="2"/>
  <c r="L3359" i="2"/>
  <c r="J3359" i="2"/>
  <c r="G3359" i="2"/>
  <c r="F3359" i="2"/>
  <c r="E3359" i="2"/>
  <c r="M3358" i="2"/>
  <c r="L3358" i="2"/>
  <c r="J3358" i="2"/>
  <c r="G3358" i="2"/>
  <c r="F3358" i="2"/>
  <c r="E3358" i="2"/>
  <c r="M3357" i="2"/>
  <c r="L3357" i="2"/>
  <c r="J3357" i="2"/>
  <c r="G3357" i="2"/>
  <c r="F3357" i="2"/>
  <c r="E3357" i="2"/>
  <c r="M3356" i="2"/>
  <c r="L3356" i="2"/>
  <c r="J3356" i="2"/>
  <c r="G3356" i="2"/>
  <c r="F3356" i="2"/>
  <c r="E3356" i="2"/>
  <c r="M3355" i="2"/>
  <c r="L3355" i="2"/>
  <c r="J3355" i="2"/>
  <c r="G3355" i="2"/>
  <c r="F3355" i="2"/>
  <c r="E3355" i="2"/>
  <c r="M3354" i="2"/>
  <c r="L3354" i="2"/>
  <c r="J3354" i="2"/>
  <c r="G3354" i="2"/>
  <c r="F3354" i="2"/>
  <c r="E3354" i="2"/>
  <c r="M3353" i="2"/>
  <c r="L3353" i="2"/>
  <c r="J3353" i="2"/>
  <c r="G3353" i="2"/>
  <c r="F3353" i="2"/>
  <c r="E3353" i="2"/>
  <c r="M3352" i="2"/>
  <c r="L3352" i="2"/>
  <c r="J3352" i="2"/>
  <c r="G3352" i="2"/>
  <c r="F3352" i="2"/>
  <c r="E3352" i="2"/>
  <c r="M3351" i="2"/>
  <c r="L3351" i="2"/>
  <c r="J3351" i="2"/>
  <c r="G3351" i="2"/>
  <c r="F3351" i="2"/>
  <c r="E3351" i="2"/>
  <c r="M3350" i="2"/>
  <c r="L3350" i="2"/>
  <c r="J3350" i="2"/>
  <c r="G3350" i="2"/>
  <c r="F3350" i="2"/>
  <c r="E3350" i="2"/>
  <c r="M3349" i="2"/>
  <c r="L3349" i="2"/>
  <c r="J3349" i="2"/>
  <c r="G3349" i="2"/>
  <c r="F3349" i="2"/>
  <c r="E3349" i="2"/>
  <c r="M3348" i="2"/>
  <c r="L3348" i="2"/>
  <c r="J3348" i="2"/>
  <c r="G3348" i="2"/>
  <c r="F3348" i="2"/>
  <c r="E3348" i="2"/>
  <c r="M3347" i="2"/>
  <c r="L3347" i="2"/>
  <c r="J3347" i="2"/>
  <c r="G3347" i="2"/>
  <c r="F3347" i="2"/>
  <c r="E3347" i="2"/>
  <c r="M3346" i="2"/>
  <c r="L3346" i="2"/>
  <c r="J3346" i="2"/>
  <c r="G3346" i="2"/>
  <c r="F3346" i="2"/>
  <c r="E3346" i="2"/>
  <c r="M3345" i="2"/>
  <c r="L3345" i="2"/>
  <c r="J3345" i="2"/>
  <c r="G3345" i="2"/>
  <c r="F3345" i="2"/>
  <c r="E3345" i="2"/>
  <c r="M3344" i="2"/>
  <c r="L3344" i="2"/>
  <c r="J3344" i="2"/>
  <c r="G3344" i="2"/>
  <c r="F3344" i="2"/>
  <c r="E3344" i="2"/>
  <c r="M3343" i="2"/>
  <c r="L3343" i="2"/>
  <c r="J3343" i="2"/>
  <c r="G3343" i="2"/>
  <c r="F3343" i="2"/>
  <c r="E3343" i="2"/>
  <c r="M3342" i="2"/>
  <c r="L3342" i="2"/>
  <c r="J3342" i="2"/>
  <c r="G3342" i="2"/>
  <c r="F3342" i="2"/>
  <c r="E3342" i="2"/>
  <c r="M3341" i="2"/>
  <c r="L3341" i="2"/>
  <c r="J3341" i="2"/>
  <c r="G3341" i="2"/>
  <c r="F3341" i="2"/>
  <c r="E3341" i="2"/>
  <c r="M3340" i="2"/>
  <c r="L3340" i="2"/>
  <c r="J3340" i="2"/>
  <c r="G3340" i="2"/>
  <c r="F3340" i="2"/>
  <c r="E3340" i="2"/>
  <c r="M3339" i="2"/>
  <c r="L3339" i="2"/>
  <c r="J3339" i="2"/>
  <c r="G3339" i="2"/>
  <c r="F3339" i="2"/>
  <c r="E3339" i="2"/>
  <c r="M3338" i="2"/>
  <c r="L3338" i="2"/>
  <c r="J3338" i="2"/>
  <c r="G3338" i="2"/>
  <c r="F3338" i="2"/>
  <c r="E3338" i="2"/>
  <c r="M3337" i="2"/>
  <c r="L3337" i="2"/>
  <c r="J3337" i="2"/>
  <c r="G3337" i="2"/>
  <c r="F3337" i="2"/>
  <c r="E3337" i="2"/>
  <c r="M3336" i="2"/>
  <c r="L3336" i="2"/>
  <c r="J3336" i="2"/>
  <c r="G3336" i="2"/>
  <c r="F3336" i="2"/>
  <c r="E3336" i="2"/>
  <c r="M3335" i="2"/>
  <c r="L3335" i="2"/>
  <c r="J3335" i="2"/>
  <c r="G3335" i="2"/>
  <c r="F3335" i="2"/>
  <c r="E3335" i="2"/>
  <c r="M3334" i="2"/>
  <c r="L3334" i="2"/>
  <c r="J3334" i="2"/>
  <c r="G3334" i="2"/>
  <c r="F3334" i="2"/>
  <c r="E3334" i="2"/>
  <c r="M3333" i="2"/>
  <c r="L3333" i="2"/>
  <c r="J3333" i="2"/>
  <c r="G3333" i="2"/>
  <c r="F3333" i="2"/>
  <c r="E3333" i="2"/>
  <c r="M3332" i="2"/>
  <c r="L3332" i="2"/>
  <c r="J3332" i="2"/>
  <c r="G3332" i="2"/>
  <c r="F3332" i="2"/>
  <c r="E3332" i="2"/>
  <c r="M3331" i="2"/>
  <c r="L3331" i="2"/>
  <c r="J3331" i="2"/>
  <c r="G3331" i="2"/>
  <c r="F3331" i="2"/>
  <c r="E3331" i="2"/>
  <c r="M3330" i="2"/>
  <c r="L3330" i="2"/>
  <c r="J3330" i="2"/>
  <c r="G3330" i="2"/>
  <c r="F3330" i="2"/>
  <c r="E3330" i="2"/>
  <c r="M3329" i="2"/>
  <c r="L3329" i="2"/>
  <c r="J3329" i="2"/>
  <c r="G3329" i="2"/>
  <c r="F3329" i="2"/>
  <c r="E3329" i="2"/>
  <c r="M3328" i="2"/>
  <c r="L3328" i="2"/>
  <c r="J3328" i="2"/>
  <c r="G3328" i="2"/>
  <c r="F3328" i="2"/>
  <c r="E3328" i="2"/>
  <c r="M3327" i="2"/>
  <c r="L3327" i="2"/>
  <c r="J3327" i="2"/>
  <c r="G3327" i="2"/>
  <c r="F3327" i="2"/>
  <c r="E3327" i="2"/>
  <c r="M3326" i="2"/>
  <c r="L3326" i="2"/>
  <c r="J3326" i="2"/>
  <c r="G3326" i="2"/>
  <c r="F3326" i="2"/>
  <c r="E3326" i="2"/>
  <c r="M3325" i="2"/>
  <c r="L3325" i="2"/>
  <c r="J3325" i="2"/>
  <c r="G3325" i="2"/>
  <c r="F3325" i="2"/>
  <c r="E3325" i="2"/>
  <c r="M3324" i="2"/>
  <c r="L3324" i="2"/>
  <c r="J3324" i="2"/>
  <c r="G3324" i="2"/>
  <c r="F3324" i="2"/>
  <c r="E3324" i="2"/>
  <c r="M3323" i="2"/>
  <c r="L3323" i="2"/>
  <c r="J3323" i="2"/>
  <c r="G3323" i="2"/>
  <c r="F3323" i="2"/>
  <c r="E3323" i="2"/>
  <c r="M3322" i="2"/>
  <c r="L3322" i="2"/>
  <c r="J3322" i="2"/>
  <c r="G3322" i="2"/>
  <c r="F3322" i="2"/>
  <c r="E3322" i="2"/>
  <c r="M3321" i="2"/>
  <c r="L3321" i="2"/>
  <c r="J3321" i="2"/>
  <c r="G3321" i="2"/>
  <c r="F3321" i="2"/>
  <c r="E3321" i="2"/>
  <c r="M3320" i="2"/>
  <c r="L3320" i="2"/>
  <c r="J3320" i="2"/>
  <c r="G3320" i="2"/>
  <c r="F3320" i="2"/>
  <c r="E3320" i="2"/>
  <c r="M3319" i="2"/>
  <c r="L3319" i="2"/>
  <c r="J3319" i="2"/>
  <c r="G3319" i="2"/>
  <c r="F3319" i="2"/>
  <c r="E3319" i="2"/>
  <c r="M3318" i="2"/>
  <c r="L3318" i="2"/>
  <c r="J3318" i="2"/>
  <c r="G3318" i="2"/>
  <c r="F3318" i="2"/>
  <c r="E3318" i="2"/>
  <c r="M3317" i="2"/>
  <c r="L3317" i="2"/>
  <c r="J3317" i="2"/>
  <c r="G3317" i="2"/>
  <c r="F3317" i="2"/>
  <c r="E3317" i="2"/>
  <c r="M3316" i="2"/>
  <c r="L3316" i="2"/>
  <c r="J3316" i="2"/>
  <c r="G3316" i="2"/>
  <c r="F3316" i="2"/>
  <c r="E3316" i="2"/>
  <c r="M3315" i="2"/>
  <c r="L3315" i="2"/>
  <c r="J3315" i="2"/>
  <c r="G3315" i="2"/>
  <c r="F3315" i="2"/>
  <c r="E3315" i="2"/>
  <c r="M3314" i="2"/>
  <c r="L3314" i="2"/>
  <c r="J3314" i="2"/>
  <c r="G3314" i="2"/>
  <c r="F3314" i="2"/>
  <c r="E3314" i="2"/>
  <c r="M3313" i="2"/>
  <c r="L3313" i="2"/>
  <c r="J3313" i="2"/>
  <c r="G3313" i="2"/>
  <c r="F3313" i="2"/>
  <c r="E3313" i="2"/>
  <c r="M3312" i="2"/>
  <c r="L3312" i="2"/>
  <c r="J3312" i="2"/>
  <c r="G3312" i="2"/>
  <c r="F3312" i="2"/>
  <c r="E3312" i="2"/>
  <c r="M3311" i="2"/>
  <c r="L3311" i="2"/>
  <c r="J3311" i="2"/>
  <c r="G3311" i="2"/>
  <c r="F3311" i="2"/>
  <c r="E3311" i="2"/>
  <c r="M3310" i="2"/>
  <c r="L3310" i="2"/>
  <c r="J3310" i="2"/>
  <c r="G3310" i="2"/>
  <c r="F3310" i="2"/>
  <c r="E3310" i="2"/>
  <c r="M3309" i="2"/>
  <c r="L3309" i="2"/>
  <c r="J3309" i="2"/>
  <c r="G3309" i="2"/>
  <c r="F3309" i="2"/>
  <c r="E3309" i="2"/>
  <c r="M3308" i="2"/>
  <c r="L3308" i="2"/>
  <c r="J3308" i="2"/>
  <c r="G3308" i="2"/>
  <c r="F3308" i="2"/>
  <c r="E3308" i="2"/>
  <c r="M3307" i="2"/>
  <c r="L3307" i="2"/>
  <c r="J3307" i="2"/>
  <c r="G3307" i="2"/>
  <c r="F3307" i="2"/>
  <c r="E3307" i="2"/>
  <c r="M3306" i="2"/>
  <c r="L3306" i="2"/>
  <c r="J3306" i="2"/>
  <c r="G3306" i="2"/>
  <c r="F3306" i="2"/>
  <c r="E3306" i="2"/>
  <c r="M3305" i="2"/>
  <c r="L3305" i="2"/>
  <c r="J3305" i="2"/>
  <c r="G3305" i="2"/>
  <c r="F3305" i="2"/>
  <c r="E3305" i="2"/>
  <c r="M3304" i="2"/>
  <c r="L3304" i="2"/>
  <c r="J3304" i="2"/>
  <c r="G3304" i="2"/>
  <c r="F3304" i="2"/>
  <c r="E3304" i="2"/>
  <c r="M3303" i="2"/>
  <c r="L3303" i="2"/>
  <c r="J3303" i="2"/>
  <c r="G3303" i="2"/>
  <c r="F3303" i="2"/>
  <c r="E3303" i="2"/>
  <c r="M3302" i="2"/>
  <c r="L3302" i="2"/>
  <c r="J3302" i="2"/>
  <c r="G3302" i="2"/>
  <c r="F3302" i="2"/>
  <c r="E3302" i="2"/>
  <c r="M3301" i="2"/>
  <c r="L3301" i="2"/>
  <c r="J3301" i="2"/>
  <c r="G3301" i="2"/>
  <c r="F3301" i="2"/>
  <c r="E3301" i="2"/>
  <c r="M3300" i="2"/>
  <c r="L3300" i="2"/>
  <c r="J3300" i="2"/>
  <c r="G3300" i="2"/>
  <c r="F3300" i="2"/>
  <c r="E3300" i="2"/>
  <c r="M3299" i="2"/>
  <c r="L3299" i="2"/>
  <c r="J3299" i="2"/>
  <c r="G3299" i="2"/>
  <c r="F3299" i="2"/>
  <c r="E3299" i="2"/>
  <c r="M3298" i="2"/>
  <c r="L3298" i="2"/>
  <c r="J3298" i="2"/>
  <c r="G3298" i="2"/>
  <c r="F3298" i="2"/>
  <c r="E3298" i="2"/>
  <c r="M3297" i="2"/>
  <c r="L3297" i="2"/>
  <c r="J3297" i="2"/>
  <c r="G3297" i="2"/>
  <c r="F3297" i="2"/>
  <c r="E3297" i="2"/>
  <c r="M3296" i="2"/>
  <c r="L3296" i="2"/>
  <c r="J3296" i="2"/>
  <c r="G3296" i="2"/>
  <c r="F3296" i="2"/>
  <c r="E3296" i="2"/>
  <c r="M3295" i="2"/>
  <c r="L3295" i="2"/>
  <c r="J3295" i="2"/>
  <c r="G3295" i="2"/>
  <c r="F3295" i="2"/>
  <c r="E3295" i="2"/>
  <c r="M3294" i="2"/>
  <c r="L3294" i="2"/>
  <c r="J3294" i="2"/>
  <c r="G3294" i="2"/>
  <c r="F3294" i="2"/>
  <c r="E3294" i="2"/>
  <c r="M3293" i="2"/>
  <c r="L3293" i="2"/>
  <c r="J3293" i="2"/>
  <c r="G3293" i="2"/>
  <c r="F3293" i="2"/>
  <c r="E3293" i="2"/>
  <c r="M3292" i="2"/>
  <c r="L3292" i="2"/>
  <c r="J3292" i="2"/>
  <c r="G3292" i="2"/>
  <c r="F3292" i="2"/>
  <c r="E3292" i="2"/>
  <c r="M3291" i="2"/>
  <c r="L3291" i="2"/>
  <c r="J3291" i="2"/>
  <c r="G3291" i="2"/>
  <c r="F3291" i="2"/>
  <c r="E3291" i="2"/>
  <c r="M3290" i="2"/>
  <c r="L3290" i="2"/>
  <c r="J3290" i="2"/>
  <c r="G3290" i="2"/>
  <c r="F3290" i="2"/>
  <c r="E3290" i="2"/>
  <c r="M3289" i="2"/>
  <c r="L3289" i="2"/>
  <c r="J3289" i="2"/>
  <c r="G3289" i="2"/>
  <c r="F3289" i="2"/>
  <c r="E3289" i="2"/>
  <c r="M3288" i="2"/>
  <c r="L3288" i="2"/>
  <c r="J3288" i="2"/>
  <c r="G3288" i="2"/>
  <c r="F3288" i="2"/>
  <c r="E3288" i="2"/>
  <c r="M3287" i="2"/>
  <c r="L3287" i="2"/>
  <c r="J3287" i="2"/>
  <c r="G3287" i="2"/>
  <c r="F3287" i="2"/>
  <c r="E3287" i="2"/>
  <c r="M3286" i="2"/>
  <c r="L3286" i="2"/>
  <c r="J3286" i="2"/>
  <c r="G3286" i="2"/>
  <c r="F3286" i="2"/>
  <c r="E3286" i="2"/>
  <c r="M3285" i="2"/>
  <c r="L3285" i="2"/>
  <c r="J3285" i="2"/>
  <c r="G3285" i="2"/>
  <c r="F3285" i="2"/>
  <c r="E3285" i="2"/>
  <c r="M3284" i="2"/>
  <c r="L3284" i="2"/>
  <c r="J3284" i="2"/>
  <c r="G3284" i="2"/>
  <c r="F3284" i="2"/>
  <c r="E3284" i="2"/>
  <c r="M3283" i="2"/>
  <c r="L3283" i="2"/>
  <c r="J3283" i="2"/>
  <c r="G3283" i="2"/>
  <c r="F3283" i="2"/>
  <c r="E3283" i="2"/>
  <c r="M3282" i="2"/>
  <c r="L3282" i="2"/>
  <c r="J3282" i="2"/>
  <c r="G3282" i="2"/>
  <c r="F3282" i="2"/>
  <c r="E3282" i="2"/>
  <c r="M3281" i="2"/>
  <c r="L3281" i="2"/>
  <c r="J3281" i="2"/>
  <c r="G3281" i="2"/>
  <c r="F3281" i="2"/>
  <c r="E3281" i="2"/>
  <c r="M3280" i="2"/>
  <c r="L3280" i="2"/>
  <c r="J3280" i="2"/>
  <c r="G3280" i="2"/>
  <c r="F3280" i="2"/>
  <c r="E3280" i="2"/>
  <c r="M3279" i="2"/>
  <c r="L3279" i="2"/>
  <c r="J3279" i="2"/>
  <c r="G3279" i="2"/>
  <c r="F3279" i="2"/>
  <c r="E3279" i="2"/>
  <c r="M3278" i="2"/>
  <c r="L3278" i="2"/>
  <c r="J3278" i="2"/>
  <c r="G3278" i="2"/>
  <c r="F3278" i="2"/>
  <c r="E3278" i="2"/>
  <c r="M3277" i="2"/>
  <c r="L3277" i="2"/>
  <c r="J3277" i="2"/>
  <c r="G3277" i="2"/>
  <c r="F3277" i="2"/>
  <c r="E3277" i="2"/>
  <c r="M3276" i="2"/>
  <c r="L3276" i="2"/>
  <c r="J3276" i="2"/>
  <c r="G3276" i="2"/>
  <c r="F3276" i="2"/>
  <c r="E3276" i="2"/>
  <c r="M3275" i="2"/>
  <c r="L3275" i="2"/>
  <c r="J3275" i="2"/>
  <c r="G3275" i="2"/>
  <c r="F3275" i="2"/>
  <c r="E3275" i="2"/>
  <c r="M3274" i="2"/>
  <c r="L3274" i="2"/>
  <c r="J3274" i="2"/>
  <c r="G3274" i="2"/>
  <c r="F3274" i="2"/>
  <c r="E3274" i="2"/>
  <c r="M3273" i="2"/>
  <c r="L3273" i="2"/>
  <c r="J3273" i="2"/>
  <c r="G3273" i="2"/>
  <c r="F3273" i="2"/>
  <c r="E3273" i="2"/>
  <c r="M3272" i="2"/>
  <c r="L3272" i="2"/>
  <c r="J3272" i="2"/>
  <c r="G3272" i="2"/>
  <c r="F3272" i="2"/>
  <c r="E3272" i="2"/>
  <c r="M3271" i="2"/>
  <c r="L3271" i="2"/>
  <c r="J3271" i="2"/>
  <c r="G3271" i="2"/>
  <c r="F3271" i="2"/>
  <c r="E3271" i="2"/>
  <c r="M3270" i="2"/>
  <c r="L3270" i="2"/>
  <c r="J3270" i="2"/>
  <c r="G3270" i="2"/>
  <c r="F3270" i="2"/>
  <c r="E3270" i="2"/>
  <c r="M3269" i="2"/>
  <c r="L3269" i="2"/>
  <c r="J3269" i="2"/>
  <c r="G3269" i="2"/>
  <c r="F3269" i="2"/>
  <c r="E3269" i="2"/>
  <c r="M3268" i="2"/>
  <c r="L3268" i="2"/>
  <c r="J3268" i="2"/>
  <c r="G3268" i="2"/>
  <c r="F3268" i="2"/>
  <c r="E3268" i="2"/>
  <c r="M3267" i="2"/>
  <c r="L3267" i="2"/>
  <c r="J3267" i="2"/>
  <c r="G3267" i="2"/>
  <c r="F3267" i="2"/>
  <c r="E3267" i="2"/>
  <c r="M3266" i="2"/>
  <c r="L3266" i="2"/>
  <c r="J3266" i="2"/>
  <c r="G3266" i="2"/>
  <c r="F3266" i="2"/>
  <c r="E3266" i="2"/>
  <c r="M3265" i="2"/>
  <c r="L3265" i="2"/>
  <c r="J3265" i="2"/>
  <c r="G3265" i="2"/>
  <c r="F3265" i="2"/>
  <c r="E3265" i="2"/>
  <c r="M3264" i="2"/>
  <c r="L3264" i="2"/>
  <c r="J3264" i="2"/>
  <c r="G3264" i="2"/>
  <c r="F3264" i="2"/>
  <c r="E3264" i="2"/>
  <c r="M3263" i="2"/>
  <c r="L3263" i="2"/>
  <c r="J3263" i="2"/>
  <c r="G3263" i="2"/>
  <c r="F3263" i="2"/>
  <c r="E3263" i="2"/>
  <c r="M3262" i="2"/>
  <c r="L3262" i="2"/>
  <c r="J3262" i="2"/>
  <c r="G3262" i="2"/>
  <c r="F3262" i="2"/>
  <c r="E3262" i="2"/>
  <c r="M3261" i="2"/>
  <c r="L3261" i="2"/>
  <c r="J3261" i="2"/>
  <c r="G3261" i="2"/>
  <c r="F3261" i="2"/>
  <c r="E3261" i="2"/>
  <c r="M3260" i="2"/>
  <c r="L3260" i="2"/>
  <c r="J3260" i="2"/>
  <c r="G3260" i="2"/>
  <c r="F3260" i="2"/>
  <c r="E3260" i="2"/>
  <c r="M3259" i="2"/>
  <c r="L3259" i="2"/>
  <c r="J3259" i="2"/>
  <c r="G3259" i="2"/>
  <c r="F3259" i="2"/>
  <c r="E3259" i="2"/>
  <c r="M3258" i="2"/>
  <c r="L3258" i="2"/>
  <c r="J3258" i="2"/>
  <c r="G3258" i="2"/>
  <c r="F3258" i="2"/>
  <c r="E3258" i="2"/>
  <c r="M3257" i="2"/>
  <c r="L3257" i="2"/>
  <c r="J3257" i="2"/>
  <c r="G3257" i="2"/>
  <c r="F3257" i="2"/>
  <c r="E3257" i="2"/>
  <c r="M3256" i="2"/>
  <c r="L3256" i="2"/>
  <c r="J3256" i="2"/>
  <c r="G3256" i="2"/>
  <c r="F3256" i="2"/>
  <c r="E3256" i="2"/>
  <c r="M3255" i="2"/>
  <c r="L3255" i="2"/>
  <c r="J3255" i="2"/>
  <c r="G3255" i="2"/>
  <c r="F3255" i="2"/>
  <c r="E3255" i="2"/>
  <c r="M3254" i="2"/>
  <c r="L3254" i="2"/>
  <c r="J3254" i="2"/>
  <c r="G3254" i="2"/>
  <c r="F3254" i="2"/>
  <c r="E3254" i="2"/>
  <c r="M3253" i="2"/>
  <c r="L3253" i="2"/>
  <c r="J3253" i="2"/>
  <c r="G3253" i="2"/>
  <c r="F3253" i="2"/>
  <c r="E3253" i="2"/>
  <c r="M3252" i="2"/>
  <c r="L3252" i="2"/>
  <c r="J3252" i="2"/>
  <c r="G3252" i="2"/>
  <c r="F3252" i="2"/>
  <c r="E3252" i="2"/>
  <c r="M3251" i="2"/>
  <c r="L3251" i="2"/>
  <c r="J3251" i="2"/>
  <c r="G3251" i="2"/>
  <c r="F3251" i="2"/>
  <c r="E3251" i="2"/>
  <c r="M3250" i="2"/>
  <c r="L3250" i="2"/>
  <c r="J3250" i="2"/>
  <c r="G3250" i="2"/>
  <c r="F3250" i="2"/>
  <c r="E3250" i="2"/>
  <c r="M3249" i="2"/>
  <c r="L3249" i="2"/>
  <c r="J3249" i="2"/>
  <c r="G3249" i="2"/>
  <c r="F3249" i="2"/>
  <c r="E3249" i="2"/>
  <c r="M3248" i="2"/>
  <c r="L3248" i="2"/>
  <c r="J3248" i="2"/>
  <c r="G3248" i="2"/>
  <c r="F3248" i="2"/>
  <c r="E3248" i="2"/>
  <c r="M3247" i="2"/>
  <c r="L3247" i="2"/>
  <c r="J3247" i="2"/>
  <c r="G3247" i="2"/>
  <c r="F3247" i="2"/>
  <c r="E3247" i="2"/>
  <c r="M3246" i="2"/>
  <c r="L3246" i="2"/>
  <c r="J3246" i="2"/>
  <c r="G3246" i="2"/>
  <c r="F3246" i="2"/>
  <c r="E3246" i="2"/>
  <c r="M3245" i="2"/>
  <c r="L3245" i="2"/>
  <c r="J3245" i="2"/>
  <c r="G3245" i="2"/>
  <c r="F3245" i="2"/>
  <c r="E3245" i="2"/>
  <c r="M3244" i="2"/>
  <c r="L3244" i="2"/>
  <c r="J3244" i="2"/>
  <c r="G3244" i="2"/>
  <c r="F3244" i="2"/>
  <c r="E3244" i="2"/>
  <c r="M3243" i="2"/>
  <c r="L3243" i="2"/>
  <c r="J3243" i="2"/>
  <c r="G3243" i="2"/>
  <c r="F3243" i="2"/>
  <c r="E3243" i="2"/>
  <c r="M3242" i="2"/>
  <c r="L3242" i="2"/>
  <c r="J3242" i="2"/>
  <c r="G3242" i="2"/>
  <c r="F3242" i="2"/>
  <c r="E3242" i="2"/>
  <c r="M3241" i="2"/>
  <c r="L3241" i="2"/>
  <c r="J3241" i="2"/>
  <c r="G3241" i="2"/>
  <c r="F3241" i="2"/>
  <c r="E3241" i="2"/>
  <c r="M3240" i="2"/>
  <c r="L3240" i="2"/>
  <c r="J3240" i="2"/>
  <c r="G3240" i="2"/>
  <c r="F3240" i="2"/>
  <c r="E3240" i="2"/>
  <c r="M3239" i="2"/>
  <c r="L3239" i="2"/>
  <c r="J3239" i="2"/>
  <c r="G3239" i="2"/>
  <c r="F3239" i="2"/>
  <c r="E3239" i="2"/>
  <c r="M3238" i="2"/>
  <c r="L3238" i="2"/>
  <c r="J3238" i="2"/>
  <c r="G3238" i="2"/>
  <c r="F3238" i="2"/>
  <c r="E3238" i="2"/>
  <c r="M3237" i="2"/>
  <c r="L3237" i="2"/>
  <c r="J3237" i="2"/>
  <c r="G3237" i="2"/>
  <c r="F3237" i="2"/>
  <c r="E3237" i="2"/>
  <c r="M3236" i="2"/>
  <c r="L3236" i="2"/>
  <c r="J3236" i="2"/>
  <c r="G3236" i="2"/>
  <c r="F3236" i="2"/>
  <c r="E3236" i="2"/>
  <c r="M3235" i="2"/>
  <c r="L3235" i="2"/>
  <c r="J3235" i="2"/>
  <c r="G3235" i="2"/>
  <c r="F3235" i="2"/>
  <c r="E3235" i="2"/>
  <c r="M3234" i="2"/>
  <c r="L3234" i="2"/>
  <c r="J3234" i="2"/>
  <c r="G3234" i="2"/>
  <c r="F3234" i="2"/>
  <c r="E3234" i="2"/>
  <c r="M3233" i="2"/>
  <c r="L3233" i="2"/>
  <c r="J3233" i="2"/>
  <c r="G3233" i="2"/>
  <c r="F3233" i="2"/>
  <c r="E3233" i="2"/>
  <c r="M3232" i="2"/>
  <c r="L3232" i="2"/>
  <c r="J3232" i="2"/>
  <c r="G3232" i="2"/>
  <c r="F3232" i="2"/>
  <c r="E3232" i="2"/>
  <c r="M3231" i="2"/>
  <c r="L3231" i="2"/>
  <c r="J3231" i="2"/>
  <c r="G3231" i="2"/>
  <c r="F3231" i="2"/>
  <c r="E3231" i="2"/>
  <c r="M3230" i="2"/>
  <c r="L3230" i="2"/>
  <c r="J3230" i="2"/>
  <c r="G3230" i="2"/>
  <c r="F3230" i="2"/>
  <c r="E3230" i="2"/>
  <c r="M3229" i="2"/>
  <c r="L3229" i="2"/>
  <c r="J3229" i="2"/>
  <c r="G3229" i="2"/>
  <c r="F3229" i="2"/>
  <c r="E3229" i="2"/>
  <c r="M3228" i="2"/>
  <c r="L3228" i="2"/>
  <c r="J3228" i="2"/>
  <c r="G3228" i="2"/>
  <c r="F3228" i="2"/>
  <c r="E3228" i="2"/>
  <c r="M3227" i="2"/>
  <c r="L3227" i="2"/>
  <c r="J3227" i="2"/>
  <c r="G3227" i="2"/>
  <c r="F3227" i="2"/>
  <c r="E3227" i="2"/>
  <c r="M3226" i="2"/>
  <c r="L3226" i="2"/>
  <c r="J3226" i="2"/>
  <c r="G3226" i="2"/>
  <c r="F3226" i="2"/>
  <c r="E3226" i="2"/>
  <c r="M3225" i="2"/>
  <c r="L3225" i="2"/>
  <c r="J3225" i="2"/>
  <c r="G3225" i="2"/>
  <c r="F3225" i="2"/>
  <c r="E3225" i="2"/>
  <c r="M3224" i="2"/>
  <c r="L3224" i="2"/>
  <c r="J3224" i="2"/>
  <c r="G3224" i="2"/>
  <c r="F3224" i="2"/>
  <c r="E3224" i="2"/>
  <c r="M3223" i="2"/>
  <c r="L3223" i="2"/>
  <c r="J3223" i="2"/>
  <c r="G3223" i="2"/>
  <c r="F3223" i="2"/>
  <c r="E3223" i="2"/>
  <c r="M3222" i="2"/>
  <c r="L3222" i="2"/>
  <c r="J3222" i="2"/>
  <c r="G3222" i="2"/>
  <c r="F3222" i="2"/>
  <c r="E3222" i="2"/>
  <c r="M3221" i="2"/>
  <c r="L3221" i="2"/>
  <c r="J3221" i="2"/>
  <c r="G3221" i="2"/>
  <c r="F3221" i="2"/>
  <c r="E3221" i="2"/>
  <c r="M3220" i="2"/>
  <c r="L3220" i="2"/>
  <c r="J3220" i="2"/>
  <c r="G3220" i="2"/>
  <c r="F3220" i="2"/>
  <c r="E3220" i="2"/>
  <c r="M3219" i="2"/>
  <c r="L3219" i="2"/>
  <c r="J3219" i="2"/>
  <c r="G3219" i="2"/>
  <c r="F3219" i="2"/>
  <c r="E3219" i="2"/>
  <c r="M3218" i="2"/>
  <c r="L3218" i="2"/>
  <c r="J3218" i="2"/>
  <c r="G3218" i="2"/>
  <c r="F3218" i="2"/>
  <c r="E3218" i="2"/>
  <c r="M3217" i="2"/>
  <c r="L3217" i="2"/>
  <c r="J3217" i="2"/>
  <c r="G3217" i="2"/>
  <c r="F3217" i="2"/>
  <c r="E3217" i="2"/>
  <c r="M3216" i="2"/>
  <c r="L3216" i="2"/>
  <c r="J3216" i="2"/>
  <c r="G3216" i="2"/>
  <c r="F3216" i="2"/>
  <c r="E3216" i="2"/>
  <c r="M3215" i="2"/>
  <c r="L3215" i="2"/>
  <c r="J3215" i="2"/>
  <c r="G3215" i="2"/>
  <c r="F3215" i="2"/>
  <c r="E3215" i="2"/>
  <c r="M3214" i="2"/>
  <c r="L3214" i="2"/>
  <c r="J3214" i="2"/>
  <c r="G3214" i="2"/>
  <c r="F3214" i="2"/>
  <c r="E3214" i="2"/>
  <c r="M3213" i="2"/>
  <c r="L3213" i="2"/>
  <c r="J3213" i="2"/>
  <c r="G3213" i="2"/>
  <c r="F3213" i="2"/>
  <c r="E3213" i="2"/>
  <c r="M3212" i="2"/>
  <c r="L3212" i="2"/>
  <c r="J3212" i="2"/>
  <c r="G3212" i="2"/>
  <c r="F3212" i="2"/>
  <c r="E3212" i="2"/>
  <c r="M3211" i="2"/>
  <c r="L3211" i="2"/>
  <c r="J3211" i="2"/>
  <c r="G3211" i="2"/>
  <c r="F3211" i="2"/>
  <c r="E3211" i="2"/>
  <c r="M3210" i="2"/>
  <c r="L3210" i="2"/>
  <c r="J3210" i="2"/>
  <c r="G3210" i="2"/>
  <c r="F3210" i="2"/>
  <c r="E3210" i="2"/>
  <c r="M3209" i="2"/>
  <c r="L3209" i="2"/>
  <c r="J3209" i="2"/>
  <c r="G3209" i="2"/>
  <c r="F3209" i="2"/>
  <c r="E3209" i="2"/>
  <c r="M3208" i="2"/>
  <c r="L3208" i="2"/>
  <c r="J3208" i="2"/>
  <c r="G3208" i="2"/>
  <c r="F3208" i="2"/>
  <c r="E3208" i="2"/>
  <c r="M3207" i="2"/>
  <c r="L3207" i="2"/>
  <c r="J3207" i="2"/>
  <c r="G3207" i="2"/>
  <c r="F3207" i="2"/>
  <c r="E3207" i="2"/>
  <c r="M3206" i="2"/>
  <c r="L3206" i="2"/>
  <c r="J3206" i="2"/>
  <c r="G3206" i="2"/>
  <c r="F3206" i="2"/>
  <c r="E3206" i="2"/>
  <c r="M3205" i="2"/>
  <c r="L3205" i="2"/>
  <c r="J3205" i="2"/>
  <c r="G3205" i="2"/>
  <c r="F3205" i="2"/>
  <c r="E3205" i="2"/>
  <c r="M3204" i="2"/>
  <c r="L3204" i="2"/>
  <c r="J3204" i="2"/>
  <c r="G3204" i="2"/>
  <c r="F3204" i="2"/>
  <c r="E3204" i="2"/>
  <c r="M3203" i="2"/>
  <c r="L3203" i="2"/>
  <c r="J3203" i="2"/>
  <c r="G3203" i="2"/>
  <c r="F3203" i="2"/>
  <c r="E3203" i="2"/>
  <c r="M3202" i="2"/>
  <c r="L3202" i="2"/>
  <c r="J3202" i="2"/>
  <c r="G3202" i="2"/>
  <c r="F3202" i="2"/>
  <c r="E3202" i="2"/>
  <c r="M3201" i="2"/>
  <c r="L3201" i="2"/>
  <c r="J3201" i="2"/>
  <c r="G3201" i="2"/>
  <c r="F3201" i="2"/>
  <c r="E3201" i="2"/>
  <c r="M3200" i="2"/>
  <c r="L3200" i="2"/>
  <c r="J3200" i="2"/>
  <c r="G3200" i="2"/>
  <c r="F3200" i="2"/>
  <c r="E3200" i="2"/>
  <c r="M3199" i="2"/>
  <c r="L3199" i="2"/>
  <c r="J3199" i="2"/>
  <c r="G3199" i="2"/>
  <c r="F3199" i="2"/>
  <c r="E3199" i="2"/>
  <c r="M3198" i="2"/>
  <c r="L3198" i="2"/>
  <c r="J3198" i="2"/>
  <c r="G3198" i="2"/>
  <c r="F3198" i="2"/>
  <c r="E3198" i="2"/>
  <c r="M3197" i="2"/>
  <c r="L3197" i="2"/>
  <c r="J3197" i="2"/>
  <c r="G3197" i="2"/>
  <c r="F3197" i="2"/>
  <c r="E3197" i="2"/>
  <c r="M3196" i="2"/>
  <c r="L3196" i="2"/>
  <c r="J3196" i="2"/>
  <c r="G3196" i="2"/>
  <c r="F3196" i="2"/>
  <c r="E3196" i="2"/>
  <c r="M3195" i="2"/>
  <c r="L3195" i="2"/>
  <c r="J3195" i="2"/>
  <c r="G3195" i="2"/>
  <c r="F3195" i="2"/>
  <c r="E3195" i="2"/>
  <c r="M3194" i="2"/>
  <c r="L3194" i="2"/>
  <c r="J3194" i="2"/>
  <c r="G3194" i="2"/>
  <c r="F3194" i="2"/>
  <c r="E3194" i="2"/>
  <c r="M3193" i="2"/>
  <c r="L3193" i="2"/>
  <c r="J3193" i="2"/>
  <c r="G3193" i="2"/>
  <c r="F3193" i="2"/>
  <c r="E3193" i="2"/>
  <c r="M3192" i="2"/>
  <c r="L3192" i="2"/>
  <c r="J3192" i="2"/>
  <c r="G3192" i="2"/>
  <c r="F3192" i="2"/>
  <c r="E3192" i="2"/>
  <c r="M3191" i="2"/>
  <c r="L3191" i="2"/>
  <c r="J3191" i="2"/>
  <c r="G3191" i="2"/>
  <c r="F3191" i="2"/>
  <c r="E3191" i="2"/>
  <c r="M3190" i="2"/>
  <c r="L3190" i="2"/>
  <c r="J3190" i="2"/>
  <c r="G3190" i="2"/>
  <c r="F3190" i="2"/>
  <c r="E3190" i="2"/>
  <c r="M3189" i="2"/>
  <c r="L3189" i="2"/>
  <c r="J3189" i="2"/>
  <c r="G3189" i="2"/>
  <c r="F3189" i="2"/>
  <c r="E3189" i="2"/>
  <c r="M3188" i="2"/>
  <c r="L3188" i="2"/>
  <c r="J3188" i="2"/>
  <c r="G3188" i="2"/>
  <c r="F3188" i="2"/>
  <c r="E3188" i="2"/>
  <c r="M3187" i="2"/>
  <c r="L3187" i="2"/>
  <c r="J3187" i="2"/>
  <c r="G3187" i="2"/>
  <c r="F3187" i="2"/>
  <c r="E3187" i="2"/>
  <c r="M3186" i="2"/>
  <c r="L3186" i="2"/>
  <c r="J3186" i="2"/>
  <c r="G3186" i="2"/>
  <c r="F3186" i="2"/>
  <c r="E3186" i="2"/>
  <c r="M3185" i="2"/>
  <c r="L3185" i="2"/>
  <c r="J3185" i="2"/>
  <c r="G3185" i="2"/>
  <c r="F3185" i="2"/>
  <c r="E3185" i="2"/>
  <c r="M3184" i="2"/>
  <c r="L3184" i="2"/>
  <c r="J3184" i="2"/>
  <c r="G3184" i="2"/>
  <c r="F3184" i="2"/>
  <c r="E3184" i="2"/>
  <c r="M3183" i="2"/>
  <c r="L3183" i="2"/>
  <c r="J3183" i="2"/>
  <c r="G3183" i="2"/>
  <c r="F3183" i="2"/>
  <c r="E3183" i="2"/>
  <c r="M3182" i="2"/>
  <c r="L3182" i="2"/>
  <c r="J3182" i="2"/>
  <c r="G3182" i="2"/>
  <c r="F3182" i="2"/>
  <c r="E3182" i="2"/>
  <c r="M3181" i="2"/>
  <c r="L3181" i="2"/>
  <c r="J3181" i="2"/>
  <c r="G3181" i="2"/>
  <c r="F3181" i="2"/>
  <c r="E3181" i="2"/>
  <c r="M3180" i="2"/>
  <c r="L3180" i="2"/>
  <c r="J3180" i="2"/>
  <c r="G3180" i="2"/>
  <c r="F3180" i="2"/>
  <c r="E3180" i="2"/>
  <c r="M3179" i="2"/>
  <c r="L3179" i="2"/>
  <c r="J3179" i="2"/>
  <c r="G3179" i="2"/>
  <c r="F3179" i="2"/>
  <c r="E3179" i="2"/>
  <c r="M3178" i="2"/>
  <c r="L3178" i="2"/>
  <c r="J3178" i="2"/>
  <c r="G3178" i="2"/>
  <c r="F3178" i="2"/>
  <c r="E3178" i="2"/>
  <c r="M3177" i="2"/>
  <c r="L3177" i="2"/>
  <c r="J3177" i="2"/>
  <c r="G3177" i="2"/>
  <c r="F3177" i="2"/>
  <c r="E3177" i="2"/>
  <c r="M3176" i="2"/>
  <c r="L3176" i="2"/>
  <c r="J3176" i="2"/>
  <c r="G3176" i="2"/>
  <c r="F3176" i="2"/>
  <c r="E3176" i="2"/>
  <c r="M3175" i="2"/>
  <c r="L3175" i="2"/>
  <c r="J3175" i="2"/>
  <c r="G3175" i="2"/>
  <c r="F3175" i="2"/>
  <c r="E3175" i="2"/>
  <c r="M3174" i="2"/>
  <c r="L3174" i="2"/>
  <c r="J3174" i="2"/>
  <c r="G3174" i="2"/>
  <c r="F3174" i="2"/>
  <c r="E3174" i="2"/>
  <c r="M3173" i="2"/>
  <c r="L3173" i="2"/>
  <c r="J3173" i="2"/>
  <c r="G3173" i="2"/>
  <c r="F3173" i="2"/>
  <c r="E3173" i="2"/>
  <c r="M3172" i="2"/>
  <c r="L3172" i="2"/>
  <c r="J3172" i="2"/>
  <c r="G3172" i="2"/>
  <c r="F3172" i="2"/>
  <c r="E3172" i="2"/>
  <c r="M3171" i="2"/>
  <c r="L3171" i="2"/>
  <c r="J3171" i="2"/>
  <c r="G3171" i="2"/>
  <c r="F3171" i="2"/>
  <c r="E3171" i="2"/>
  <c r="M3170" i="2"/>
  <c r="L3170" i="2"/>
  <c r="J3170" i="2"/>
  <c r="G3170" i="2"/>
  <c r="F3170" i="2"/>
  <c r="E3170" i="2"/>
  <c r="M3169" i="2"/>
  <c r="L3169" i="2"/>
  <c r="J3169" i="2"/>
  <c r="G3169" i="2"/>
  <c r="F3169" i="2"/>
  <c r="E3169" i="2"/>
  <c r="M3168" i="2"/>
  <c r="L3168" i="2"/>
  <c r="J3168" i="2"/>
  <c r="G3168" i="2"/>
  <c r="F3168" i="2"/>
  <c r="E3168" i="2"/>
  <c r="M3167" i="2"/>
  <c r="L3167" i="2"/>
  <c r="J3167" i="2"/>
  <c r="G3167" i="2"/>
  <c r="F3167" i="2"/>
  <c r="E3167" i="2"/>
  <c r="M3166" i="2"/>
  <c r="L3166" i="2"/>
  <c r="J3166" i="2"/>
  <c r="G3166" i="2"/>
  <c r="F3166" i="2"/>
  <c r="E3166" i="2"/>
  <c r="M3165" i="2"/>
  <c r="L3165" i="2"/>
  <c r="J3165" i="2"/>
  <c r="G3165" i="2"/>
  <c r="F3165" i="2"/>
  <c r="E3165" i="2"/>
  <c r="M3164" i="2"/>
  <c r="L3164" i="2"/>
  <c r="J3164" i="2"/>
  <c r="G3164" i="2"/>
  <c r="F3164" i="2"/>
  <c r="E3164" i="2"/>
  <c r="M3163" i="2"/>
  <c r="L3163" i="2"/>
  <c r="J3163" i="2"/>
  <c r="G3163" i="2"/>
  <c r="F3163" i="2"/>
  <c r="E3163" i="2"/>
  <c r="M3162" i="2"/>
  <c r="L3162" i="2"/>
  <c r="J3162" i="2"/>
  <c r="G3162" i="2"/>
  <c r="F3162" i="2"/>
  <c r="E3162" i="2"/>
  <c r="M3161" i="2"/>
  <c r="L3161" i="2"/>
  <c r="J3161" i="2"/>
  <c r="G3161" i="2"/>
  <c r="F3161" i="2"/>
  <c r="E3161" i="2"/>
  <c r="M3160" i="2"/>
  <c r="L3160" i="2"/>
  <c r="J3160" i="2"/>
  <c r="G3160" i="2"/>
  <c r="F3160" i="2"/>
  <c r="E3160" i="2"/>
  <c r="M3159" i="2"/>
  <c r="L3159" i="2"/>
  <c r="J3159" i="2"/>
  <c r="G3159" i="2"/>
  <c r="F3159" i="2"/>
  <c r="E3159" i="2"/>
  <c r="M3158" i="2"/>
  <c r="L3158" i="2"/>
  <c r="J3158" i="2"/>
  <c r="G3158" i="2"/>
  <c r="F3158" i="2"/>
  <c r="E3158" i="2"/>
  <c r="M3157" i="2"/>
  <c r="L3157" i="2"/>
  <c r="J3157" i="2"/>
  <c r="G3157" i="2"/>
  <c r="F3157" i="2"/>
  <c r="E3157" i="2"/>
  <c r="M3156" i="2"/>
  <c r="L3156" i="2"/>
  <c r="J3156" i="2"/>
  <c r="G3156" i="2"/>
  <c r="F3156" i="2"/>
  <c r="E3156" i="2"/>
  <c r="M3155" i="2"/>
  <c r="L3155" i="2"/>
  <c r="J3155" i="2"/>
  <c r="G3155" i="2"/>
  <c r="F3155" i="2"/>
  <c r="E3155" i="2"/>
  <c r="M3154" i="2"/>
  <c r="L3154" i="2"/>
  <c r="J3154" i="2"/>
  <c r="G3154" i="2"/>
  <c r="F3154" i="2"/>
  <c r="E3154" i="2"/>
  <c r="M3153" i="2"/>
  <c r="L3153" i="2"/>
  <c r="J3153" i="2"/>
  <c r="G3153" i="2"/>
  <c r="F3153" i="2"/>
  <c r="E3153" i="2"/>
  <c r="M3152" i="2"/>
  <c r="L3152" i="2"/>
  <c r="J3152" i="2"/>
  <c r="G3152" i="2"/>
  <c r="F3152" i="2"/>
  <c r="E3152" i="2"/>
  <c r="M3151" i="2"/>
  <c r="L3151" i="2"/>
  <c r="J3151" i="2"/>
  <c r="G3151" i="2"/>
  <c r="F3151" i="2"/>
  <c r="E3151" i="2"/>
  <c r="M3150" i="2"/>
  <c r="L3150" i="2"/>
  <c r="J3150" i="2"/>
  <c r="G3150" i="2"/>
  <c r="F3150" i="2"/>
  <c r="E3150" i="2"/>
  <c r="M3149" i="2"/>
  <c r="L3149" i="2"/>
  <c r="J3149" i="2"/>
  <c r="G3149" i="2"/>
  <c r="F3149" i="2"/>
  <c r="E3149" i="2"/>
  <c r="M3148" i="2"/>
  <c r="L3148" i="2"/>
  <c r="J3148" i="2"/>
  <c r="G3148" i="2"/>
  <c r="F3148" i="2"/>
  <c r="E3148" i="2"/>
  <c r="M3147" i="2"/>
  <c r="L3147" i="2"/>
  <c r="J3147" i="2"/>
  <c r="G3147" i="2"/>
  <c r="F3147" i="2"/>
  <c r="E3147" i="2"/>
  <c r="M3146" i="2"/>
  <c r="L3146" i="2"/>
  <c r="J3146" i="2"/>
  <c r="G3146" i="2"/>
  <c r="F3146" i="2"/>
  <c r="E3146" i="2"/>
  <c r="M3145" i="2"/>
  <c r="L3145" i="2"/>
  <c r="J3145" i="2"/>
  <c r="G3145" i="2"/>
  <c r="F3145" i="2"/>
  <c r="E3145" i="2"/>
  <c r="M3144" i="2"/>
  <c r="L3144" i="2"/>
  <c r="J3144" i="2"/>
  <c r="G3144" i="2"/>
  <c r="F3144" i="2"/>
  <c r="E3144" i="2"/>
  <c r="M3143" i="2"/>
  <c r="L3143" i="2"/>
  <c r="J3143" i="2"/>
  <c r="G3143" i="2"/>
  <c r="F3143" i="2"/>
  <c r="E3143" i="2"/>
  <c r="M3142" i="2"/>
  <c r="L3142" i="2"/>
  <c r="J3142" i="2"/>
  <c r="G3142" i="2"/>
  <c r="F3142" i="2"/>
  <c r="E3142" i="2"/>
  <c r="M3141" i="2"/>
  <c r="L3141" i="2"/>
  <c r="J3141" i="2"/>
  <c r="G3141" i="2"/>
  <c r="F3141" i="2"/>
  <c r="E3141" i="2"/>
  <c r="M3140" i="2"/>
  <c r="L3140" i="2"/>
  <c r="J3140" i="2"/>
  <c r="G3140" i="2"/>
  <c r="F3140" i="2"/>
  <c r="E3140" i="2"/>
  <c r="M3139" i="2"/>
  <c r="L3139" i="2"/>
  <c r="J3139" i="2"/>
  <c r="G3139" i="2"/>
  <c r="F3139" i="2"/>
  <c r="E3139" i="2"/>
  <c r="M3138" i="2"/>
  <c r="L3138" i="2"/>
  <c r="J3138" i="2"/>
  <c r="G3138" i="2"/>
  <c r="F3138" i="2"/>
  <c r="E3138" i="2"/>
  <c r="M3137" i="2"/>
  <c r="L3137" i="2"/>
  <c r="J3137" i="2"/>
  <c r="G3137" i="2"/>
  <c r="F3137" i="2"/>
  <c r="E3137" i="2"/>
  <c r="M3136" i="2"/>
  <c r="L3136" i="2"/>
  <c r="J3136" i="2"/>
  <c r="G3136" i="2"/>
  <c r="F3136" i="2"/>
  <c r="E3136" i="2"/>
  <c r="M3135" i="2"/>
  <c r="L3135" i="2"/>
  <c r="J3135" i="2"/>
  <c r="G3135" i="2"/>
  <c r="F3135" i="2"/>
  <c r="E3135" i="2"/>
  <c r="M3134" i="2"/>
  <c r="L3134" i="2"/>
  <c r="J3134" i="2"/>
  <c r="G3134" i="2"/>
  <c r="F3134" i="2"/>
  <c r="E3134" i="2"/>
  <c r="M3133" i="2"/>
  <c r="L3133" i="2"/>
  <c r="J3133" i="2"/>
  <c r="G3133" i="2"/>
  <c r="F3133" i="2"/>
  <c r="E3133" i="2"/>
  <c r="M3132" i="2"/>
  <c r="L3132" i="2"/>
  <c r="J3132" i="2"/>
  <c r="G3132" i="2"/>
  <c r="F3132" i="2"/>
  <c r="E3132" i="2"/>
  <c r="M3131" i="2"/>
  <c r="L3131" i="2"/>
  <c r="J3131" i="2"/>
  <c r="G3131" i="2"/>
  <c r="F3131" i="2"/>
  <c r="E3131" i="2"/>
  <c r="M3130" i="2"/>
  <c r="L3130" i="2"/>
  <c r="J3130" i="2"/>
  <c r="G3130" i="2"/>
  <c r="F3130" i="2"/>
  <c r="E3130" i="2"/>
  <c r="M3129" i="2"/>
  <c r="L3129" i="2"/>
  <c r="J3129" i="2"/>
  <c r="G3129" i="2"/>
  <c r="F3129" i="2"/>
  <c r="E3129" i="2"/>
  <c r="M3128" i="2"/>
  <c r="L3128" i="2"/>
  <c r="J3128" i="2"/>
  <c r="G3128" i="2"/>
  <c r="F3128" i="2"/>
  <c r="E3128" i="2"/>
  <c r="M3127" i="2"/>
  <c r="L3127" i="2"/>
  <c r="J3127" i="2"/>
  <c r="G3127" i="2"/>
  <c r="F3127" i="2"/>
  <c r="E3127" i="2"/>
  <c r="M3126" i="2"/>
  <c r="L3126" i="2"/>
  <c r="J3126" i="2"/>
  <c r="G3126" i="2"/>
  <c r="F3126" i="2"/>
  <c r="E3126" i="2"/>
  <c r="M3125" i="2"/>
  <c r="L3125" i="2"/>
  <c r="J3125" i="2"/>
  <c r="G3125" i="2"/>
  <c r="F3125" i="2"/>
  <c r="E3125" i="2"/>
  <c r="M3124" i="2"/>
  <c r="L3124" i="2"/>
  <c r="J3124" i="2"/>
  <c r="G3124" i="2"/>
  <c r="F3124" i="2"/>
  <c r="E3124" i="2"/>
  <c r="M3123" i="2"/>
  <c r="L3123" i="2"/>
  <c r="J3123" i="2"/>
  <c r="G3123" i="2"/>
  <c r="F3123" i="2"/>
  <c r="E3123" i="2"/>
  <c r="M3122" i="2"/>
  <c r="L3122" i="2"/>
  <c r="J3122" i="2"/>
  <c r="G3122" i="2"/>
  <c r="F3122" i="2"/>
  <c r="E3122" i="2"/>
  <c r="M3121" i="2"/>
  <c r="L3121" i="2"/>
  <c r="J3121" i="2"/>
  <c r="G3121" i="2"/>
  <c r="F3121" i="2"/>
  <c r="E3121" i="2"/>
  <c r="M3120" i="2"/>
  <c r="L3120" i="2"/>
  <c r="J3120" i="2"/>
  <c r="G3120" i="2"/>
  <c r="F3120" i="2"/>
  <c r="E3120" i="2"/>
  <c r="M3119" i="2"/>
  <c r="L3119" i="2"/>
  <c r="J3119" i="2"/>
  <c r="G3119" i="2"/>
  <c r="F3119" i="2"/>
  <c r="E3119" i="2"/>
  <c r="M3118" i="2"/>
  <c r="L3118" i="2"/>
  <c r="J3118" i="2"/>
  <c r="G3118" i="2"/>
  <c r="F3118" i="2"/>
  <c r="E3118" i="2"/>
  <c r="M3117" i="2"/>
  <c r="L3117" i="2"/>
  <c r="J3117" i="2"/>
  <c r="G3117" i="2"/>
  <c r="F3117" i="2"/>
  <c r="E3117" i="2"/>
  <c r="M3116" i="2"/>
  <c r="L3116" i="2"/>
  <c r="J3116" i="2"/>
  <c r="G3116" i="2"/>
  <c r="F3116" i="2"/>
  <c r="E3116" i="2"/>
  <c r="M3115" i="2"/>
  <c r="L3115" i="2"/>
  <c r="J3115" i="2"/>
  <c r="G3115" i="2"/>
  <c r="F3115" i="2"/>
  <c r="E3115" i="2"/>
  <c r="M3114" i="2"/>
  <c r="L3114" i="2"/>
  <c r="J3114" i="2"/>
  <c r="G3114" i="2"/>
  <c r="F3114" i="2"/>
  <c r="E3114" i="2"/>
  <c r="M3113" i="2"/>
  <c r="L3113" i="2"/>
  <c r="J3113" i="2"/>
  <c r="G3113" i="2"/>
  <c r="F3113" i="2"/>
  <c r="E3113" i="2"/>
  <c r="M3112" i="2"/>
  <c r="L3112" i="2"/>
  <c r="J3112" i="2"/>
  <c r="G3112" i="2"/>
  <c r="F3112" i="2"/>
  <c r="E3112" i="2"/>
  <c r="M3111" i="2"/>
  <c r="L3111" i="2"/>
  <c r="J3111" i="2"/>
  <c r="G3111" i="2"/>
  <c r="F3111" i="2"/>
  <c r="E3111" i="2"/>
  <c r="M3110" i="2"/>
  <c r="L3110" i="2"/>
  <c r="J3110" i="2"/>
  <c r="G3110" i="2"/>
  <c r="F3110" i="2"/>
  <c r="E3110" i="2"/>
  <c r="M3109" i="2"/>
  <c r="L3109" i="2"/>
  <c r="J3109" i="2"/>
  <c r="G3109" i="2"/>
  <c r="F3109" i="2"/>
  <c r="E3109" i="2"/>
  <c r="M3108" i="2"/>
  <c r="L3108" i="2"/>
  <c r="J3108" i="2"/>
  <c r="G3108" i="2"/>
  <c r="F3108" i="2"/>
  <c r="E3108" i="2"/>
  <c r="M3107" i="2"/>
  <c r="L3107" i="2"/>
  <c r="J3107" i="2"/>
  <c r="G3107" i="2"/>
  <c r="F3107" i="2"/>
  <c r="E3107" i="2"/>
  <c r="M3106" i="2"/>
  <c r="L3106" i="2"/>
  <c r="J3106" i="2"/>
  <c r="G3106" i="2"/>
  <c r="F3106" i="2"/>
  <c r="E3106" i="2"/>
  <c r="M3105" i="2"/>
  <c r="L3105" i="2"/>
  <c r="J3105" i="2"/>
  <c r="G3105" i="2"/>
  <c r="F3105" i="2"/>
  <c r="E3105" i="2"/>
  <c r="M3104" i="2"/>
  <c r="L3104" i="2"/>
  <c r="J3104" i="2"/>
  <c r="G3104" i="2"/>
  <c r="F3104" i="2"/>
  <c r="E3104" i="2"/>
  <c r="M3103" i="2"/>
  <c r="L3103" i="2"/>
  <c r="J3103" i="2"/>
  <c r="G3103" i="2"/>
  <c r="F3103" i="2"/>
  <c r="E3103" i="2"/>
  <c r="M3102" i="2"/>
  <c r="L3102" i="2"/>
  <c r="J3102" i="2"/>
  <c r="G3102" i="2"/>
  <c r="F3102" i="2"/>
  <c r="E3102" i="2"/>
  <c r="M3101" i="2"/>
  <c r="L3101" i="2"/>
  <c r="J3101" i="2"/>
  <c r="G3101" i="2"/>
  <c r="F3101" i="2"/>
  <c r="E3101" i="2"/>
  <c r="M3100" i="2"/>
  <c r="L3100" i="2"/>
  <c r="J3100" i="2"/>
  <c r="G3100" i="2"/>
  <c r="F3100" i="2"/>
  <c r="E3100" i="2"/>
  <c r="M3099" i="2"/>
  <c r="L3099" i="2"/>
  <c r="J3099" i="2"/>
  <c r="G3099" i="2"/>
  <c r="F3099" i="2"/>
  <c r="E3099" i="2"/>
  <c r="M3098" i="2"/>
  <c r="L3098" i="2"/>
  <c r="J3098" i="2"/>
  <c r="G3098" i="2"/>
  <c r="F3098" i="2"/>
  <c r="E3098" i="2"/>
  <c r="M3097" i="2"/>
  <c r="L3097" i="2"/>
  <c r="J3097" i="2"/>
  <c r="G3097" i="2"/>
  <c r="F3097" i="2"/>
  <c r="E3097" i="2"/>
  <c r="M3096" i="2"/>
  <c r="L3096" i="2"/>
  <c r="J3096" i="2"/>
  <c r="G3096" i="2"/>
  <c r="F3096" i="2"/>
  <c r="E3096" i="2"/>
  <c r="M3095" i="2"/>
  <c r="L3095" i="2"/>
  <c r="J3095" i="2"/>
  <c r="G3095" i="2"/>
  <c r="F3095" i="2"/>
  <c r="E3095" i="2"/>
  <c r="M3094" i="2"/>
  <c r="L3094" i="2"/>
  <c r="J3094" i="2"/>
  <c r="G3094" i="2"/>
  <c r="F3094" i="2"/>
  <c r="E3094" i="2"/>
  <c r="M3093" i="2"/>
  <c r="L3093" i="2"/>
  <c r="J3093" i="2"/>
  <c r="G3093" i="2"/>
  <c r="F3093" i="2"/>
  <c r="E3093" i="2"/>
  <c r="M3092" i="2"/>
  <c r="L3092" i="2"/>
  <c r="J3092" i="2"/>
  <c r="G3092" i="2"/>
  <c r="F3092" i="2"/>
  <c r="E3092" i="2"/>
  <c r="M3091" i="2"/>
  <c r="L3091" i="2"/>
  <c r="J3091" i="2"/>
  <c r="G3091" i="2"/>
  <c r="F3091" i="2"/>
  <c r="E3091" i="2"/>
  <c r="M3090" i="2"/>
  <c r="L3090" i="2"/>
  <c r="J3090" i="2"/>
  <c r="G3090" i="2"/>
  <c r="F3090" i="2"/>
  <c r="E3090" i="2"/>
  <c r="M3089" i="2"/>
  <c r="L3089" i="2"/>
  <c r="J3089" i="2"/>
  <c r="G3089" i="2"/>
  <c r="F3089" i="2"/>
  <c r="E3089" i="2"/>
  <c r="M3088" i="2"/>
  <c r="L3088" i="2"/>
  <c r="J3088" i="2"/>
  <c r="G3088" i="2"/>
  <c r="F3088" i="2"/>
  <c r="E3088" i="2"/>
  <c r="M3087" i="2"/>
  <c r="L3087" i="2"/>
  <c r="J3087" i="2"/>
  <c r="G3087" i="2"/>
  <c r="F3087" i="2"/>
  <c r="E3087" i="2"/>
  <c r="M3086" i="2"/>
  <c r="L3086" i="2"/>
  <c r="J3086" i="2"/>
  <c r="G3086" i="2"/>
  <c r="F3086" i="2"/>
  <c r="E3086" i="2"/>
  <c r="M3085" i="2"/>
  <c r="L3085" i="2"/>
  <c r="J3085" i="2"/>
  <c r="G3085" i="2"/>
  <c r="F3085" i="2"/>
  <c r="E3085" i="2"/>
  <c r="M3084" i="2"/>
  <c r="L3084" i="2"/>
  <c r="J3084" i="2"/>
  <c r="G3084" i="2"/>
  <c r="F3084" i="2"/>
  <c r="E3084" i="2"/>
  <c r="M3083" i="2"/>
  <c r="L3083" i="2"/>
  <c r="J3083" i="2"/>
  <c r="G3083" i="2"/>
  <c r="F3083" i="2"/>
  <c r="E3083" i="2"/>
  <c r="M3082" i="2"/>
  <c r="L3082" i="2"/>
  <c r="J3082" i="2"/>
  <c r="G3082" i="2"/>
  <c r="F3082" i="2"/>
  <c r="E3082" i="2"/>
  <c r="M3081" i="2"/>
  <c r="L3081" i="2"/>
  <c r="J3081" i="2"/>
  <c r="G3081" i="2"/>
  <c r="F3081" i="2"/>
  <c r="E3081" i="2"/>
  <c r="M3080" i="2"/>
  <c r="L3080" i="2"/>
  <c r="J3080" i="2"/>
  <c r="G3080" i="2"/>
  <c r="F3080" i="2"/>
  <c r="E3080" i="2"/>
  <c r="M3079" i="2"/>
  <c r="L3079" i="2"/>
  <c r="J3079" i="2"/>
  <c r="G3079" i="2"/>
  <c r="F3079" i="2"/>
  <c r="E3079" i="2"/>
  <c r="M3078" i="2"/>
  <c r="L3078" i="2"/>
  <c r="J3078" i="2"/>
  <c r="G3078" i="2"/>
  <c r="F3078" i="2"/>
  <c r="E3078" i="2"/>
  <c r="M3077" i="2"/>
  <c r="L3077" i="2"/>
  <c r="J3077" i="2"/>
  <c r="G3077" i="2"/>
  <c r="F3077" i="2"/>
  <c r="E3077" i="2"/>
  <c r="M3076" i="2"/>
  <c r="L3076" i="2"/>
  <c r="J3076" i="2"/>
  <c r="G3076" i="2"/>
  <c r="F3076" i="2"/>
  <c r="E3076" i="2"/>
  <c r="M3075" i="2"/>
  <c r="L3075" i="2"/>
  <c r="J3075" i="2"/>
  <c r="G3075" i="2"/>
  <c r="F3075" i="2"/>
  <c r="E3075" i="2"/>
  <c r="M3074" i="2"/>
  <c r="L3074" i="2"/>
  <c r="J3074" i="2"/>
  <c r="G3074" i="2"/>
  <c r="F3074" i="2"/>
  <c r="E3074" i="2"/>
  <c r="M3073" i="2"/>
  <c r="L3073" i="2"/>
  <c r="J3073" i="2"/>
  <c r="G3073" i="2"/>
  <c r="F3073" i="2"/>
  <c r="E3073" i="2"/>
  <c r="M3072" i="2"/>
  <c r="L3072" i="2"/>
  <c r="J3072" i="2"/>
  <c r="G3072" i="2"/>
  <c r="F3072" i="2"/>
  <c r="E3072" i="2"/>
  <c r="M3071" i="2"/>
  <c r="L3071" i="2"/>
  <c r="J3071" i="2"/>
  <c r="G3071" i="2"/>
  <c r="F3071" i="2"/>
  <c r="E3071" i="2"/>
  <c r="M3070" i="2"/>
  <c r="L3070" i="2"/>
  <c r="J3070" i="2"/>
  <c r="G3070" i="2"/>
  <c r="F3070" i="2"/>
  <c r="E3070" i="2"/>
  <c r="M3069" i="2"/>
  <c r="L3069" i="2"/>
  <c r="J3069" i="2"/>
  <c r="G3069" i="2"/>
  <c r="F3069" i="2"/>
  <c r="E3069" i="2"/>
  <c r="M3068" i="2"/>
  <c r="L3068" i="2"/>
  <c r="J3068" i="2"/>
  <c r="G3068" i="2"/>
  <c r="F3068" i="2"/>
  <c r="E3068" i="2"/>
  <c r="M3067" i="2"/>
  <c r="L3067" i="2"/>
  <c r="J3067" i="2"/>
  <c r="G3067" i="2"/>
  <c r="F3067" i="2"/>
  <c r="E3067" i="2"/>
  <c r="M3066" i="2"/>
  <c r="L3066" i="2"/>
  <c r="J3066" i="2"/>
  <c r="G3066" i="2"/>
  <c r="F3066" i="2"/>
  <c r="E3066" i="2"/>
  <c r="M3065" i="2"/>
  <c r="L3065" i="2"/>
  <c r="J3065" i="2"/>
  <c r="G3065" i="2"/>
  <c r="F3065" i="2"/>
  <c r="E3065" i="2"/>
  <c r="M3064" i="2"/>
  <c r="L3064" i="2"/>
  <c r="J3064" i="2"/>
  <c r="G3064" i="2"/>
  <c r="F3064" i="2"/>
  <c r="E3064" i="2"/>
  <c r="M3063" i="2"/>
  <c r="L3063" i="2"/>
  <c r="J3063" i="2"/>
  <c r="G3063" i="2"/>
  <c r="F3063" i="2"/>
  <c r="E3063" i="2"/>
  <c r="M3062" i="2"/>
  <c r="L3062" i="2"/>
  <c r="J3062" i="2"/>
  <c r="G3062" i="2"/>
  <c r="F3062" i="2"/>
  <c r="E3062" i="2"/>
  <c r="M3061" i="2"/>
  <c r="L3061" i="2"/>
  <c r="J3061" i="2"/>
  <c r="G3061" i="2"/>
  <c r="F3061" i="2"/>
  <c r="E3061" i="2"/>
  <c r="M3060" i="2"/>
  <c r="L3060" i="2"/>
  <c r="J3060" i="2"/>
  <c r="G3060" i="2"/>
  <c r="F3060" i="2"/>
  <c r="E3060" i="2"/>
  <c r="M3059" i="2"/>
  <c r="L3059" i="2"/>
  <c r="J3059" i="2"/>
  <c r="G3059" i="2"/>
  <c r="F3059" i="2"/>
  <c r="E3059" i="2"/>
  <c r="M3058" i="2"/>
  <c r="L3058" i="2"/>
  <c r="J3058" i="2"/>
  <c r="G3058" i="2"/>
  <c r="F3058" i="2"/>
  <c r="E3058" i="2"/>
  <c r="M3057" i="2"/>
  <c r="L3057" i="2"/>
  <c r="J3057" i="2"/>
  <c r="G3057" i="2"/>
  <c r="F3057" i="2"/>
  <c r="E3057" i="2"/>
  <c r="M3056" i="2"/>
  <c r="L3056" i="2"/>
  <c r="J3056" i="2"/>
  <c r="G3056" i="2"/>
  <c r="F3056" i="2"/>
  <c r="E3056" i="2"/>
  <c r="M3055" i="2"/>
  <c r="L3055" i="2"/>
  <c r="J3055" i="2"/>
  <c r="G3055" i="2"/>
  <c r="F3055" i="2"/>
  <c r="E3055" i="2"/>
  <c r="M3054" i="2"/>
  <c r="L3054" i="2"/>
  <c r="J3054" i="2"/>
  <c r="G3054" i="2"/>
  <c r="F3054" i="2"/>
  <c r="E3054" i="2"/>
  <c r="M3053" i="2"/>
  <c r="L3053" i="2"/>
  <c r="J3053" i="2"/>
  <c r="G3053" i="2"/>
  <c r="F3053" i="2"/>
  <c r="E3053" i="2"/>
  <c r="M3052" i="2"/>
  <c r="L3052" i="2"/>
  <c r="J3052" i="2"/>
  <c r="G3052" i="2"/>
  <c r="F3052" i="2"/>
  <c r="E3052" i="2"/>
  <c r="M3051" i="2"/>
  <c r="L3051" i="2"/>
  <c r="J3051" i="2"/>
  <c r="G3051" i="2"/>
  <c r="F3051" i="2"/>
  <c r="E3051" i="2"/>
  <c r="M3050" i="2"/>
  <c r="L3050" i="2"/>
  <c r="J3050" i="2"/>
  <c r="G3050" i="2"/>
  <c r="F3050" i="2"/>
  <c r="E3050" i="2"/>
  <c r="M3049" i="2"/>
  <c r="L3049" i="2"/>
  <c r="J3049" i="2"/>
  <c r="G3049" i="2"/>
  <c r="F3049" i="2"/>
  <c r="E3049" i="2"/>
  <c r="M3048" i="2"/>
  <c r="L3048" i="2"/>
  <c r="J3048" i="2"/>
  <c r="G3048" i="2"/>
  <c r="F3048" i="2"/>
  <c r="E3048" i="2"/>
  <c r="M3047" i="2"/>
  <c r="L3047" i="2"/>
  <c r="J3047" i="2"/>
  <c r="G3047" i="2"/>
  <c r="F3047" i="2"/>
  <c r="E3047" i="2"/>
  <c r="M3046" i="2"/>
  <c r="L3046" i="2"/>
  <c r="J3046" i="2"/>
  <c r="G3046" i="2"/>
  <c r="F3046" i="2"/>
  <c r="E3046" i="2"/>
  <c r="M3045" i="2"/>
  <c r="L3045" i="2"/>
  <c r="J3045" i="2"/>
  <c r="G3045" i="2"/>
  <c r="F3045" i="2"/>
  <c r="E3045" i="2"/>
  <c r="M3044" i="2"/>
  <c r="L3044" i="2"/>
  <c r="J3044" i="2"/>
  <c r="G3044" i="2"/>
  <c r="F3044" i="2"/>
  <c r="E3044" i="2"/>
  <c r="M3043" i="2"/>
  <c r="L3043" i="2"/>
  <c r="J3043" i="2"/>
  <c r="G3043" i="2"/>
  <c r="F3043" i="2"/>
  <c r="E3043" i="2"/>
  <c r="M3042" i="2"/>
  <c r="L3042" i="2"/>
  <c r="J3042" i="2"/>
  <c r="G3042" i="2"/>
  <c r="F3042" i="2"/>
  <c r="E3042" i="2"/>
  <c r="M3041" i="2"/>
  <c r="L3041" i="2"/>
  <c r="J3041" i="2"/>
  <c r="G3041" i="2"/>
  <c r="F3041" i="2"/>
  <c r="E3041" i="2"/>
  <c r="M3040" i="2"/>
  <c r="L3040" i="2"/>
  <c r="J3040" i="2"/>
  <c r="G3040" i="2"/>
  <c r="F3040" i="2"/>
  <c r="E3040" i="2"/>
  <c r="M3039" i="2"/>
  <c r="L3039" i="2"/>
  <c r="J3039" i="2"/>
  <c r="G3039" i="2"/>
  <c r="F3039" i="2"/>
  <c r="E3039" i="2"/>
  <c r="M3038" i="2"/>
  <c r="L3038" i="2"/>
  <c r="J3038" i="2"/>
  <c r="G3038" i="2"/>
  <c r="F3038" i="2"/>
  <c r="E3038" i="2"/>
  <c r="M3037" i="2"/>
  <c r="L3037" i="2"/>
  <c r="J3037" i="2"/>
  <c r="G3037" i="2"/>
  <c r="F3037" i="2"/>
  <c r="E3037" i="2"/>
  <c r="M3036" i="2"/>
  <c r="L3036" i="2"/>
  <c r="J3036" i="2"/>
  <c r="G3036" i="2"/>
  <c r="F3036" i="2"/>
  <c r="E3036" i="2"/>
  <c r="M3035" i="2"/>
  <c r="L3035" i="2"/>
  <c r="J3035" i="2"/>
  <c r="G3035" i="2"/>
  <c r="F3035" i="2"/>
  <c r="E3035" i="2"/>
  <c r="M3034" i="2"/>
  <c r="L3034" i="2"/>
  <c r="J3034" i="2"/>
  <c r="G3034" i="2"/>
  <c r="F3034" i="2"/>
  <c r="E3034" i="2"/>
  <c r="M3033" i="2"/>
  <c r="L3033" i="2"/>
  <c r="J3033" i="2"/>
  <c r="G3033" i="2"/>
  <c r="F3033" i="2"/>
  <c r="E3033" i="2"/>
  <c r="M3032" i="2"/>
  <c r="L3032" i="2"/>
  <c r="J3032" i="2"/>
  <c r="G3032" i="2"/>
  <c r="F3032" i="2"/>
  <c r="E3032" i="2"/>
  <c r="M3031" i="2"/>
  <c r="L3031" i="2"/>
  <c r="J3031" i="2"/>
  <c r="G3031" i="2"/>
  <c r="F3031" i="2"/>
  <c r="E3031" i="2"/>
  <c r="M3030" i="2"/>
  <c r="L3030" i="2"/>
  <c r="J3030" i="2"/>
  <c r="G3030" i="2"/>
  <c r="F3030" i="2"/>
  <c r="E3030" i="2"/>
  <c r="M3029" i="2"/>
  <c r="L3029" i="2"/>
  <c r="J3029" i="2"/>
  <c r="G3029" i="2"/>
  <c r="F3029" i="2"/>
  <c r="E3029" i="2"/>
  <c r="M3028" i="2"/>
  <c r="L3028" i="2"/>
  <c r="J3028" i="2"/>
  <c r="G3028" i="2"/>
  <c r="F3028" i="2"/>
  <c r="E3028" i="2"/>
  <c r="M3027" i="2"/>
  <c r="L3027" i="2"/>
  <c r="J3027" i="2"/>
  <c r="G3027" i="2"/>
  <c r="F3027" i="2"/>
  <c r="E3027" i="2"/>
  <c r="M3026" i="2"/>
  <c r="L3026" i="2"/>
  <c r="J3026" i="2"/>
  <c r="G3026" i="2"/>
  <c r="F3026" i="2"/>
  <c r="E3026" i="2"/>
  <c r="M3025" i="2"/>
  <c r="L3025" i="2"/>
  <c r="J3025" i="2"/>
  <c r="G3025" i="2"/>
  <c r="F3025" i="2"/>
  <c r="E3025" i="2"/>
  <c r="M3024" i="2"/>
  <c r="L3024" i="2"/>
  <c r="J3024" i="2"/>
  <c r="G3024" i="2"/>
  <c r="F3024" i="2"/>
  <c r="E3024" i="2"/>
  <c r="M3023" i="2"/>
  <c r="L3023" i="2"/>
  <c r="J3023" i="2"/>
  <c r="G3023" i="2"/>
  <c r="F3023" i="2"/>
  <c r="E3023" i="2"/>
  <c r="M3022" i="2"/>
  <c r="L3022" i="2"/>
  <c r="J3022" i="2"/>
  <c r="G3022" i="2"/>
  <c r="F3022" i="2"/>
  <c r="E3022" i="2"/>
  <c r="M3021" i="2"/>
  <c r="L3021" i="2"/>
  <c r="J3021" i="2"/>
  <c r="G3021" i="2"/>
  <c r="F3021" i="2"/>
  <c r="E3021" i="2"/>
  <c r="M3020" i="2"/>
  <c r="L3020" i="2"/>
  <c r="J3020" i="2"/>
  <c r="G3020" i="2"/>
  <c r="F3020" i="2"/>
  <c r="E3020" i="2"/>
  <c r="M3019" i="2"/>
  <c r="L3019" i="2"/>
  <c r="J3019" i="2"/>
  <c r="G3019" i="2"/>
  <c r="F3019" i="2"/>
  <c r="E3019" i="2"/>
  <c r="M3018" i="2"/>
  <c r="L3018" i="2"/>
  <c r="J3018" i="2"/>
  <c r="G3018" i="2"/>
  <c r="F3018" i="2"/>
  <c r="E3018" i="2"/>
  <c r="M3017" i="2"/>
  <c r="L3017" i="2"/>
  <c r="J3017" i="2"/>
  <c r="G3017" i="2"/>
  <c r="F3017" i="2"/>
  <c r="E3017" i="2"/>
  <c r="M3016" i="2"/>
  <c r="L3016" i="2"/>
  <c r="J3016" i="2"/>
  <c r="G3016" i="2"/>
  <c r="F3016" i="2"/>
  <c r="E3016" i="2"/>
  <c r="M3015" i="2"/>
  <c r="L3015" i="2"/>
  <c r="J3015" i="2"/>
  <c r="G3015" i="2"/>
  <c r="F3015" i="2"/>
  <c r="E3015" i="2"/>
  <c r="M3014" i="2"/>
  <c r="L3014" i="2"/>
  <c r="J3014" i="2"/>
  <c r="G3014" i="2"/>
  <c r="F3014" i="2"/>
  <c r="E3014" i="2"/>
  <c r="M3013" i="2"/>
  <c r="L3013" i="2"/>
  <c r="J3013" i="2"/>
  <c r="G3013" i="2"/>
  <c r="F3013" i="2"/>
  <c r="E3013" i="2"/>
  <c r="M3012" i="2"/>
  <c r="L3012" i="2"/>
  <c r="J3012" i="2"/>
  <c r="G3012" i="2"/>
  <c r="F3012" i="2"/>
  <c r="E3012" i="2"/>
  <c r="M3011" i="2"/>
  <c r="L3011" i="2"/>
  <c r="J3011" i="2"/>
  <c r="G3011" i="2"/>
  <c r="F3011" i="2"/>
  <c r="E3011" i="2"/>
  <c r="M3010" i="2"/>
  <c r="L3010" i="2"/>
  <c r="J3010" i="2"/>
  <c r="G3010" i="2"/>
  <c r="F3010" i="2"/>
  <c r="E3010" i="2"/>
  <c r="M3009" i="2"/>
  <c r="L3009" i="2"/>
  <c r="J3009" i="2"/>
  <c r="G3009" i="2"/>
  <c r="F3009" i="2"/>
  <c r="E3009" i="2"/>
  <c r="M3008" i="2"/>
  <c r="L3008" i="2"/>
  <c r="J3008" i="2"/>
  <c r="G3008" i="2"/>
  <c r="F3008" i="2"/>
  <c r="E3008" i="2"/>
  <c r="M3007" i="2"/>
  <c r="L3007" i="2"/>
  <c r="J3007" i="2"/>
  <c r="G3007" i="2"/>
  <c r="F3007" i="2"/>
  <c r="E3007" i="2"/>
  <c r="M3006" i="2"/>
  <c r="L3006" i="2"/>
  <c r="J3006" i="2"/>
  <c r="G3006" i="2"/>
  <c r="F3006" i="2"/>
  <c r="E3006" i="2"/>
  <c r="M3005" i="2"/>
  <c r="L3005" i="2"/>
  <c r="J3005" i="2"/>
  <c r="G3005" i="2"/>
  <c r="F3005" i="2"/>
  <c r="E3005" i="2"/>
  <c r="M3004" i="2"/>
  <c r="L3004" i="2"/>
  <c r="J3004" i="2"/>
  <c r="G3004" i="2"/>
  <c r="F3004" i="2"/>
  <c r="E3004" i="2"/>
  <c r="M3003" i="2"/>
  <c r="L3003" i="2"/>
  <c r="J3003" i="2"/>
  <c r="G3003" i="2"/>
  <c r="F3003" i="2"/>
  <c r="E3003" i="2"/>
  <c r="M3002" i="2"/>
  <c r="L3002" i="2"/>
  <c r="J3002" i="2"/>
  <c r="G3002" i="2"/>
  <c r="F3002" i="2"/>
  <c r="E3002" i="2"/>
  <c r="M3001" i="2"/>
  <c r="L3001" i="2"/>
  <c r="J3001" i="2"/>
  <c r="G3001" i="2"/>
  <c r="F3001" i="2"/>
  <c r="E3001" i="2"/>
  <c r="M3000" i="2"/>
  <c r="L3000" i="2"/>
  <c r="J3000" i="2"/>
  <c r="G3000" i="2"/>
  <c r="F3000" i="2"/>
  <c r="E3000" i="2"/>
  <c r="M2999" i="2"/>
  <c r="L2999" i="2"/>
  <c r="J2999" i="2"/>
  <c r="G2999" i="2"/>
  <c r="F2999" i="2"/>
  <c r="E2999" i="2"/>
  <c r="M2998" i="2"/>
  <c r="L2998" i="2"/>
  <c r="J2998" i="2"/>
  <c r="G2998" i="2"/>
  <c r="F2998" i="2"/>
  <c r="E2998" i="2"/>
  <c r="M2997" i="2"/>
  <c r="L2997" i="2"/>
  <c r="J2997" i="2"/>
  <c r="G2997" i="2"/>
  <c r="F2997" i="2"/>
  <c r="E2997" i="2"/>
  <c r="M2996" i="2"/>
  <c r="L2996" i="2"/>
  <c r="J2996" i="2"/>
  <c r="G2996" i="2"/>
  <c r="F2996" i="2"/>
  <c r="E2996" i="2"/>
  <c r="M2995" i="2"/>
  <c r="L2995" i="2"/>
  <c r="J2995" i="2"/>
  <c r="G2995" i="2"/>
  <c r="F2995" i="2"/>
  <c r="E2995" i="2"/>
  <c r="M2994" i="2"/>
  <c r="L2994" i="2"/>
  <c r="J2994" i="2"/>
  <c r="G2994" i="2"/>
  <c r="F2994" i="2"/>
  <c r="E2994" i="2"/>
  <c r="M2993" i="2"/>
  <c r="L2993" i="2"/>
  <c r="J2993" i="2"/>
  <c r="G2993" i="2"/>
  <c r="F2993" i="2"/>
  <c r="E2993" i="2"/>
  <c r="M2992" i="2"/>
  <c r="L2992" i="2"/>
  <c r="J2992" i="2"/>
  <c r="G2992" i="2"/>
  <c r="F2992" i="2"/>
  <c r="E2992" i="2"/>
  <c r="M2991" i="2"/>
  <c r="L2991" i="2"/>
  <c r="J2991" i="2"/>
  <c r="G2991" i="2"/>
  <c r="F2991" i="2"/>
  <c r="E2991" i="2"/>
  <c r="M2990" i="2"/>
  <c r="L2990" i="2"/>
  <c r="J2990" i="2"/>
  <c r="G2990" i="2"/>
  <c r="F2990" i="2"/>
  <c r="E2990" i="2"/>
  <c r="M2989" i="2"/>
  <c r="L2989" i="2"/>
  <c r="J2989" i="2"/>
  <c r="G2989" i="2"/>
  <c r="F2989" i="2"/>
  <c r="E2989" i="2"/>
  <c r="M2988" i="2"/>
  <c r="L2988" i="2"/>
  <c r="J2988" i="2"/>
  <c r="G2988" i="2"/>
  <c r="F2988" i="2"/>
  <c r="E2988" i="2"/>
  <c r="M2987" i="2"/>
  <c r="L2987" i="2"/>
  <c r="J2987" i="2"/>
  <c r="G2987" i="2"/>
  <c r="F2987" i="2"/>
  <c r="E2987" i="2"/>
  <c r="M2986" i="2"/>
  <c r="L2986" i="2"/>
  <c r="J2986" i="2"/>
  <c r="G2986" i="2"/>
  <c r="F2986" i="2"/>
  <c r="E2986" i="2"/>
  <c r="M2985" i="2"/>
  <c r="L2985" i="2"/>
  <c r="J2985" i="2"/>
  <c r="G2985" i="2"/>
  <c r="F2985" i="2"/>
  <c r="E2985" i="2"/>
  <c r="M2984" i="2"/>
  <c r="L2984" i="2"/>
  <c r="J2984" i="2"/>
  <c r="G2984" i="2"/>
  <c r="F2984" i="2"/>
  <c r="E2984" i="2"/>
  <c r="M2983" i="2"/>
  <c r="L2983" i="2"/>
  <c r="J2983" i="2"/>
  <c r="G2983" i="2"/>
  <c r="F2983" i="2"/>
  <c r="E2983" i="2"/>
  <c r="M2982" i="2"/>
  <c r="L2982" i="2"/>
  <c r="J2982" i="2"/>
  <c r="G2982" i="2"/>
  <c r="F2982" i="2"/>
  <c r="E2982" i="2"/>
  <c r="M2981" i="2"/>
  <c r="L2981" i="2"/>
  <c r="J2981" i="2"/>
  <c r="G2981" i="2"/>
  <c r="F2981" i="2"/>
  <c r="E2981" i="2"/>
  <c r="M2980" i="2"/>
  <c r="L2980" i="2"/>
  <c r="J2980" i="2"/>
  <c r="G2980" i="2"/>
  <c r="F2980" i="2"/>
  <c r="E2980" i="2"/>
  <c r="M2979" i="2"/>
  <c r="L2979" i="2"/>
  <c r="J2979" i="2"/>
  <c r="G2979" i="2"/>
  <c r="F2979" i="2"/>
  <c r="E2979" i="2"/>
  <c r="M2978" i="2"/>
  <c r="L2978" i="2"/>
  <c r="J2978" i="2"/>
  <c r="G2978" i="2"/>
  <c r="F2978" i="2"/>
  <c r="E2978" i="2"/>
  <c r="M2977" i="2"/>
  <c r="L2977" i="2"/>
  <c r="J2977" i="2"/>
  <c r="G2977" i="2"/>
  <c r="F2977" i="2"/>
  <c r="E2977" i="2"/>
  <c r="M2976" i="2"/>
  <c r="L2976" i="2"/>
  <c r="J2976" i="2"/>
  <c r="G2976" i="2"/>
  <c r="F2976" i="2"/>
  <c r="E2976" i="2"/>
  <c r="M2975" i="2"/>
  <c r="L2975" i="2"/>
  <c r="J2975" i="2"/>
  <c r="G2975" i="2"/>
  <c r="F2975" i="2"/>
  <c r="E2975" i="2"/>
  <c r="M2974" i="2"/>
  <c r="L2974" i="2"/>
  <c r="J2974" i="2"/>
  <c r="G2974" i="2"/>
  <c r="F2974" i="2"/>
  <c r="E2974" i="2"/>
  <c r="M2973" i="2"/>
  <c r="L2973" i="2"/>
  <c r="J2973" i="2"/>
  <c r="G2973" i="2"/>
  <c r="F2973" i="2"/>
  <c r="E2973" i="2"/>
  <c r="M2972" i="2"/>
  <c r="L2972" i="2"/>
  <c r="J2972" i="2"/>
  <c r="G2972" i="2"/>
  <c r="F2972" i="2"/>
  <c r="E2972" i="2"/>
  <c r="M2971" i="2"/>
  <c r="L2971" i="2"/>
  <c r="J2971" i="2"/>
  <c r="G2971" i="2"/>
  <c r="F2971" i="2"/>
  <c r="E2971" i="2"/>
  <c r="M2970" i="2"/>
  <c r="L2970" i="2"/>
  <c r="J2970" i="2"/>
  <c r="G2970" i="2"/>
  <c r="F2970" i="2"/>
  <c r="E2970" i="2"/>
  <c r="M2969" i="2"/>
  <c r="L2969" i="2"/>
  <c r="J2969" i="2"/>
  <c r="G2969" i="2"/>
  <c r="F2969" i="2"/>
  <c r="E2969" i="2"/>
  <c r="M2968" i="2"/>
  <c r="L2968" i="2"/>
  <c r="J2968" i="2"/>
  <c r="G2968" i="2"/>
  <c r="F2968" i="2"/>
  <c r="E2968" i="2"/>
  <c r="M2967" i="2"/>
  <c r="L2967" i="2"/>
  <c r="J2967" i="2"/>
  <c r="G2967" i="2"/>
  <c r="F2967" i="2"/>
  <c r="E2967" i="2"/>
  <c r="M2966" i="2"/>
  <c r="L2966" i="2"/>
  <c r="J2966" i="2"/>
  <c r="G2966" i="2"/>
  <c r="F2966" i="2"/>
  <c r="E2966" i="2"/>
  <c r="M2965" i="2"/>
  <c r="L2965" i="2"/>
  <c r="J2965" i="2"/>
  <c r="G2965" i="2"/>
  <c r="F2965" i="2"/>
  <c r="E2965" i="2"/>
  <c r="M2964" i="2"/>
  <c r="L2964" i="2"/>
  <c r="J2964" i="2"/>
  <c r="G2964" i="2"/>
  <c r="F2964" i="2"/>
  <c r="E2964" i="2"/>
  <c r="M2963" i="2"/>
  <c r="L2963" i="2"/>
  <c r="J2963" i="2"/>
  <c r="G2963" i="2"/>
  <c r="F2963" i="2"/>
  <c r="E2963" i="2"/>
  <c r="M2962" i="2"/>
  <c r="L2962" i="2"/>
  <c r="J2962" i="2"/>
  <c r="G2962" i="2"/>
  <c r="F2962" i="2"/>
  <c r="E2962" i="2"/>
  <c r="M2961" i="2"/>
  <c r="L2961" i="2"/>
  <c r="J2961" i="2"/>
  <c r="G2961" i="2"/>
  <c r="F2961" i="2"/>
  <c r="E2961" i="2"/>
  <c r="M2960" i="2"/>
  <c r="L2960" i="2"/>
  <c r="J2960" i="2"/>
  <c r="G2960" i="2"/>
  <c r="F2960" i="2"/>
  <c r="E2960" i="2"/>
  <c r="M2959" i="2"/>
  <c r="L2959" i="2"/>
  <c r="J2959" i="2"/>
  <c r="G2959" i="2"/>
  <c r="F2959" i="2"/>
  <c r="E2959" i="2"/>
  <c r="M2958" i="2"/>
  <c r="L2958" i="2"/>
  <c r="J2958" i="2"/>
  <c r="G2958" i="2"/>
  <c r="F2958" i="2"/>
  <c r="E2958" i="2"/>
  <c r="M2957" i="2"/>
  <c r="L2957" i="2"/>
  <c r="J2957" i="2"/>
  <c r="G2957" i="2"/>
  <c r="F2957" i="2"/>
  <c r="E2957" i="2"/>
  <c r="M2956" i="2"/>
  <c r="L2956" i="2"/>
  <c r="J2956" i="2"/>
  <c r="G2956" i="2"/>
  <c r="F2956" i="2"/>
  <c r="E2956" i="2"/>
  <c r="M2955" i="2"/>
  <c r="L2955" i="2"/>
  <c r="J2955" i="2"/>
  <c r="G2955" i="2"/>
  <c r="F2955" i="2"/>
  <c r="E2955" i="2"/>
  <c r="M2954" i="2"/>
  <c r="L2954" i="2"/>
  <c r="J2954" i="2"/>
  <c r="G2954" i="2"/>
  <c r="F2954" i="2"/>
  <c r="E2954" i="2"/>
  <c r="M2953" i="2"/>
  <c r="L2953" i="2"/>
  <c r="J2953" i="2"/>
  <c r="G2953" i="2"/>
  <c r="F2953" i="2"/>
  <c r="E2953" i="2"/>
  <c r="M2952" i="2"/>
  <c r="L2952" i="2"/>
  <c r="J2952" i="2"/>
  <c r="G2952" i="2"/>
  <c r="F2952" i="2"/>
  <c r="E2952" i="2"/>
  <c r="M2951" i="2"/>
  <c r="L2951" i="2"/>
  <c r="J2951" i="2"/>
  <c r="G2951" i="2"/>
  <c r="F2951" i="2"/>
  <c r="E2951" i="2"/>
  <c r="M2950" i="2"/>
  <c r="L2950" i="2"/>
  <c r="J2950" i="2"/>
  <c r="G2950" i="2"/>
  <c r="F2950" i="2"/>
  <c r="E2950" i="2"/>
  <c r="M2949" i="2"/>
  <c r="L2949" i="2"/>
  <c r="J2949" i="2"/>
  <c r="G2949" i="2"/>
  <c r="F2949" i="2"/>
  <c r="E2949" i="2"/>
  <c r="M2948" i="2"/>
  <c r="L2948" i="2"/>
  <c r="J2948" i="2"/>
  <c r="G2948" i="2"/>
  <c r="F2948" i="2"/>
  <c r="E2948" i="2"/>
  <c r="M2947" i="2"/>
  <c r="L2947" i="2"/>
  <c r="J2947" i="2"/>
  <c r="G2947" i="2"/>
  <c r="F2947" i="2"/>
  <c r="E2947" i="2"/>
  <c r="M2946" i="2"/>
  <c r="L2946" i="2"/>
  <c r="J2946" i="2"/>
  <c r="G2946" i="2"/>
  <c r="F2946" i="2"/>
  <c r="E2946" i="2"/>
  <c r="M2945" i="2"/>
  <c r="L2945" i="2"/>
  <c r="J2945" i="2"/>
  <c r="G2945" i="2"/>
  <c r="F2945" i="2"/>
  <c r="E2945" i="2"/>
  <c r="M2944" i="2"/>
  <c r="L2944" i="2"/>
  <c r="J2944" i="2"/>
  <c r="G2944" i="2"/>
  <c r="F2944" i="2"/>
  <c r="E2944" i="2"/>
  <c r="M2943" i="2"/>
  <c r="L2943" i="2"/>
  <c r="J2943" i="2"/>
  <c r="G2943" i="2"/>
  <c r="F2943" i="2"/>
  <c r="E2943" i="2"/>
  <c r="M2942" i="2"/>
  <c r="L2942" i="2"/>
  <c r="J2942" i="2"/>
  <c r="G2942" i="2"/>
  <c r="F2942" i="2"/>
  <c r="E2942" i="2"/>
  <c r="M2941" i="2"/>
  <c r="L2941" i="2"/>
  <c r="J2941" i="2"/>
  <c r="G2941" i="2"/>
  <c r="F2941" i="2"/>
  <c r="E2941" i="2"/>
  <c r="M2940" i="2"/>
  <c r="L2940" i="2"/>
  <c r="J2940" i="2"/>
  <c r="G2940" i="2"/>
  <c r="F2940" i="2"/>
  <c r="E2940" i="2"/>
  <c r="M2939" i="2"/>
  <c r="L2939" i="2"/>
  <c r="J2939" i="2"/>
  <c r="G2939" i="2"/>
  <c r="F2939" i="2"/>
  <c r="E2939" i="2"/>
  <c r="M2938" i="2"/>
  <c r="L2938" i="2"/>
  <c r="J2938" i="2"/>
  <c r="G2938" i="2"/>
  <c r="F2938" i="2"/>
  <c r="E2938" i="2"/>
  <c r="M2937" i="2"/>
  <c r="L2937" i="2"/>
  <c r="J2937" i="2"/>
  <c r="G2937" i="2"/>
  <c r="F2937" i="2"/>
  <c r="E2937" i="2"/>
  <c r="M2936" i="2"/>
  <c r="L2936" i="2"/>
  <c r="J2936" i="2"/>
  <c r="G2936" i="2"/>
  <c r="F2936" i="2"/>
  <c r="E2936" i="2"/>
  <c r="M2935" i="2"/>
  <c r="L2935" i="2"/>
  <c r="J2935" i="2"/>
  <c r="G2935" i="2"/>
  <c r="F2935" i="2"/>
  <c r="E2935" i="2"/>
  <c r="M2934" i="2"/>
  <c r="L2934" i="2"/>
  <c r="J2934" i="2"/>
  <c r="G2934" i="2"/>
  <c r="F2934" i="2"/>
  <c r="E2934" i="2"/>
  <c r="M2933" i="2"/>
  <c r="L2933" i="2"/>
  <c r="J2933" i="2"/>
  <c r="G2933" i="2"/>
  <c r="F2933" i="2"/>
  <c r="E2933" i="2"/>
  <c r="M2932" i="2"/>
  <c r="L2932" i="2"/>
  <c r="J2932" i="2"/>
  <c r="G2932" i="2"/>
  <c r="F2932" i="2"/>
  <c r="E2932" i="2"/>
  <c r="M2931" i="2"/>
  <c r="L2931" i="2"/>
  <c r="J2931" i="2"/>
  <c r="G2931" i="2"/>
  <c r="F2931" i="2"/>
  <c r="E2931" i="2"/>
  <c r="M2930" i="2"/>
  <c r="L2930" i="2"/>
  <c r="J2930" i="2"/>
  <c r="G2930" i="2"/>
  <c r="F2930" i="2"/>
  <c r="E2930" i="2"/>
  <c r="M2929" i="2"/>
  <c r="L2929" i="2"/>
  <c r="J2929" i="2"/>
  <c r="G2929" i="2"/>
  <c r="F2929" i="2"/>
  <c r="E2929" i="2"/>
  <c r="M2928" i="2"/>
  <c r="L2928" i="2"/>
  <c r="J2928" i="2"/>
  <c r="G2928" i="2"/>
  <c r="F2928" i="2"/>
  <c r="E2928" i="2"/>
  <c r="M2927" i="2"/>
  <c r="L2927" i="2"/>
  <c r="J2927" i="2"/>
  <c r="G2927" i="2"/>
  <c r="F2927" i="2"/>
  <c r="E2927" i="2"/>
  <c r="M2926" i="2"/>
  <c r="L2926" i="2"/>
  <c r="J2926" i="2"/>
  <c r="G2926" i="2"/>
  <c r="F2926" i="2"/>
  <c r="E2926" i="2"/>
  <c r="M2925" i="2"/>
  <c r="L2925" i="2"/>
  <c r="J2925" i="2"/>
  <c r="G2925" i="2"/>
  <c r="F2925" i="2"/>
  <c r="E2925" i="2"/>
  <c r="M2924" i="2"/>
  <c r="L2924" i="2"/>
  <c r="J2924" i="2"/>
  <c r="G2924" i="2"/>
  <c r="F2924" i="2"/>
  <c r="E2924" i="2"/>
  <c r="M2923" i="2"/>
  <c r="L2923" i="2"/>
  <c r="J2923" i="2"/>
  <c r="G2923" i="2"/>
  <c r="F2923" i="2"/>
  <c r="E2923" i="2"/>
  <c r="M2922" i="2"/>
  <c r="L2922" i="2"/>
  <c r="J2922" i="2"/>
  <c r="G2922" i="2"/>
  <c r="F2922" i="2"/>
  <c r="E2922" i="2"/>
  <c r="M2921" i="2"/>
  <c r="L2921" i="2"/>
  <c r="J2921" i="2"/>
  <c r="G2921" i="2"/>
  <c r="F2921" i="2"/>
  <c r="E2921" i="2"/>
  <c r="M2920" i="2"/>
  <c r="L2920" i="2"/>
  <c r="J2920" i="2"/>
  <c r="G2920" i="2"/>
  <c r="F2920" i="2"/>
  <c r="E2920" i="2"/>
  <c r="M2919" i="2"/>
  <c r="L2919" i="2"/>
  <c r="J2919" i="2"/>
  <c r="G2919" i="2"/>
  <c r="F2919" i="2"/>
  <c r="E2919" i="2"/>
  <c r="M2918" i="2"/>
  <c r="L2918" i="2"/>
  <c r="J2918" i="2"/>
  <c r="G2918" i="2"/>
  <c r="F2918" i="2"/>
  <c r="E2918" i="2"/>
  <c r="M2917" i="2"/>
  <c r="L2917" i="2"/>
  <c r="J2917" i="2"/>
  <c r="G2917" i="2"/>
  <c r="F2917" i="2"/>
  <c r="E2917" i="2"/>
  <c r="M2916" i="2"/>
  <c r="L2916" i="2"/>
  <c r="J2916" i="2"/>
  <c r="G2916" i="2"/>
  <c r="F2916" i="2"/>
  <c r="E2916" i="2"/>
  <c r="M2915" i="2"/>
  <c r="L2915" i="2"/>
  <c r="J2915" i="2"/>
  <c r="G2915" i="2"/>
  <c r="F2915" i="2"/>
  <c r="E2915" i="2"/>
  <c r="M2914" i="2"/>
  <c r="L2914" i="2"/>
  <c r="J2914" i="2"/>
  <c r="G2914" i="2"/>
  <c r="F2914" i="2"/>
  <c r="E2914" i="2"/>
  <c r="M2913" i="2"/>
  <c r="L2913" i="2"/>
  <c r="J2913" i="2"/>
  <c r="G2913" i="2"/>
  <c r="F2913" i="2"/>
  <c r="E2913" i="2"/>
  <c r="M2912" i="2"/>
  <c r="L2912" i="2"/>
  <c r="J2912" i="2"/>
  <c r="G2912" i="2"/>
  <c r="F2912" i="2"/>
  <c r="E2912" i="2"/>
  <c r="M2911" i="2"/>
  <c r="L2911" i="2"/>
  <c r="J2911" i="2"/>
  <c r="G2911" i="2"/>
  <c r="F2911" i="2"/>
  <c r="E2911" i="2"/>
  <c r="M2910" i="2"/>
  <c r="L2910" i="2"/>
  <c r="J2910" i="2"/>
  <c r="G2910" i="2"/>
  <c r="F2910" i="2"/>
  <c r="E2910" i="2"/>
  <c r="M2909" i="2"/>
  <c r="L2909" i="2"/>
  <c r="J2909" i="2"/>
  <c r="G2909" i="2"/>
  <c r="F2909" i="2"/>
  <c r="E2909" i="2"/>
  <c r="M2908" i="2"/>
  <c r="L2908" i="2"/>
  <c r="J2908" i="2"/>
  <c r="G2908" i="2"/>
  <c r="F2908" i="2"/>
  <c r="E2908" i="2"/>
  <c r="M2907" i="2"/>
  <c r="L2907" i="2"/>
  <c r="J2907" i="2"/>
  <c r="G2907" i="2"/>
  <c r="F2907" i="2"/>
  <c r="E2907" i="2"/>
  <c r="M2906" i="2"/>
  <c r="L2906" i="2"/>
  <c r="J2906" i="2"/>
  <c r="G2906" i="2"/>
  <c r="F2906" i="2"/>
  <c r="E2906" i="2"/>
  <c r="M2905" i="2"/>
  <c r="L2905" i="2"/>
  <c r="J2905" i="2"/>
  <c r="G2905" i="2"/>
  <c r="F2905" i="2"/>
  <c r="E2905" i="2"/>
  <c r="M2904" i="2"/>
  <c r="L2904" i="2"/>
  <c r="J2904" i="2"/>
  <c r="G2904" i="2"/>
  <c r="F2904" i="2"/>
  <c r="E2904" i="2"/>
  <c r="M2903" i="2"/>
  <c r="L2903" i="2"/>
  <c r="J2903" i="2"/>
  <c r="G2903" i="2"/>
  <c r="F2903" i="2"/>
  <c r="E2903" i="2"/>
  <c r="M2902" i="2"/>
  <c r="L2902" i="2"/>
  <c r="J2902" i="2"/>
  <c r="G2902" i="2"/>
  <c r="F2902" i="2"/>
  <c r="E2902" i="2"/>
  <c r="M2901" i="2"/>
  <c r="L2901" i="2"/>
  <c r="J2901" i="2"/>
  <c r="G2901" i="2"/>
  <c r="F2901" i="2"/>
  <c r="E2901" i="2"/>
  <c r="M2900" i="2"/>
  <c r="L2900" i="2"/>
  <c r="J2900" i="2"/>
  <c r="G2900" i="2"/>
  <c r="F2900" i="2"/>
  <c r="E2900" i="2"/>
  <c r="M2899" i="2"/>
  <c r="L2899" i="2"/>
  <c r="J2899" i="2"/>
  <c r="G2899" i="2"/>
  <c r="F2899" i="2"/>
  <c r="E2899" i="2"/>
  <c r="M2898" i="2"/>
  <c r="L2898" i="2"/>
  <c r="J2898" i="2"/>
  <c r="G2898" i="2"/>
  <c r="F2898" i="2"/>
  <c r="E2898" i="2"/>
  <c r="M2897" i="2"/>
  <c r="L2897" i="2"/>
  <c r="J2897" i="2"/>
  <c r="G2897" i="2"/>
  <c r="F2897" i="2"/>
  <c r="E2897" i="2"/>
  <c r="M2896" i="2"/>
  <c r="L2896" i="2"/>
  <c r="J2896" i="2"/>
  <c r="G2896" i="2"/>
  <c r="F2896" i="2"/>
  <c r="E2896" i="2"/>
  <c r="M2895" i="2"/>
  <c r="L2895" i="2"/>
  <c r="J2895" i="2"/>
  <c r="G2895" i="2"/>
  <c r="F2895" i="2"/>
  <c r="E2895" i="2"/>
  <c r="M2894" i="2"/>
  <c r="L2894" i="2"/>
  <c r="J2894" i="2"/>
  <c r="G2894" i="2"/>
  <c r="F2894" i="2"/>
  <c r="E2894" i="2"/>
  <c r="M2893" i="2"/>
  <c r="L2893" i="2"/>
  <c r="J2893" i="2"/>
  <c r="G2893" i="2"/>
  <c r="F2893" i="2"/>
  <c r="E2893" i="2"/>
  <c r="M2892" i="2"/>
  <c r="L2892" i="2"/>
  <c r="J2892" i="2"/>
  <c r="G2892" i="2"/>
  <c r="F2892" i="2"/>
  <c r="E2892" i="2"/>
  <c r="M2891" i="2"/>
  <c r="L2891" i="2"/>
  <c r="J2891" i="2"/>
  <c r="G2891" i="2"/>
  <c r="F2891" i="2"/>
  <c r="E2891" i="2"/>
  <c r="M2890" i="2"/>
  <c r="L2890" i="2"/>
  <c r="J2890" i="2"/>
  <c r="G2890" i="2"/>
  <c r="F2890" i="2"/>
  <c r="E2890" i="2"/>
  <c r="M2889" i="2"/>
  <c r="L2889" i="2"/>
  <c r="J2889" i="2"/>
  <c r="G2889" i="2"/>
  <c r="F2889" i="2"/>
  <c r="E2889" i="2"/>
  <c r="M2888" i="2"/>
  <c r="L2888" i="2"/>
  <c r="J2888" i="2"/>
  <c r="G2888" i="2"/>
  <c r="F2888" i="2"/>
  <c r="E2888" i="2"/>
  <c r="M2887" i="2"/>
  <c r="L2887" i="2"/>
  <c r="J2887" i="2"/>
  <c r="G2887" i="2"/>
  <c r="F2887" i="2"/>
  <c r="E2887" i="2"/>
  <c r="M2886" i="2"/>
  <c r="L2886" i="2"/>
  <c r="J2886" i="2"/>
  <c r="G2886" i="2"/>
  <c r="F2886" i="2"/>
  <c r="E2886" i="2"/>
  <c r="M2885" i="2"/>
  <c r="L2885" i="2"/>
  <c r="J2885" i="2"/>
  <c r="G2885" i="2"/>
  <c r="F2885" i="2"/>
  <c r="E2885" i="2"/>
  <c r="M2884" i="2"/>
  <c r="L2884" i="2"/>
  <c r="J2884" i="2"/>
  <c r="G2884" i="2"/>
  <c r="F2884" i="2"/>
  <c r="E2884" i="2"/>
  <c r="M2883" i="2"/>
  <c r="L2883" i="2"/>
  <c r="J2883" i="2"/>
  <c r="G2883" i="2"/>
  <c r="F2883" i="2"/>
  <c r="E2883" i="2"/>
  <c r="M2882" i="2"/>
  <c r="L2882" i="2"/>
  <c r="J2882" i="2"/>
  <c r="G2882" i="2"/>
  <c r="F2882" i="2"/>
  <c r="E2882" i="2"/>
  <c r="M2881" i="2"/>
  <c r="L2881" i="2"/>
  <c r="J2881" i="2"/>
  <c r="G2881" i="2"/>
  <c r="F2881" i="2"/>
  <c r="E2881" i="2"/>
  <c r="M2880" i="2"/>
  <c r="L2880" i="2"/>
  <c r="J2880" i="2"/>
  <c r="G2880" i="2"/>
  <c r="F2880" i="2"/>
  <c r="E2880" i="2"/>
  <c r="M2879" i="2"/>
  <c r="L2879" i="2"/>
  <c r="J2879" i="2"/>
  <c r="G2879" i="2"/>
  <c r="F2879" i="2"/>
  <c r="E2879" i="2"/>
  <c r="M2878" i="2"/>
  <c r="L2878" i="2"/>
  <c r="J2878" i="2"/>
  <c r="G2878" i="2"/>
  <c r="F2878" i="2"/>
  <c r="E2878" i="2"/>
  <c r="M2877" i="2"/>
  <c r="L2877" i="2"/>
  <c r="J2877" i="2"/>
  <c r="G2877" i="2"/>
  <c r="F2877" i="2"/>
  <c r="E2877" i="2"/>
  <c r="M2876" i="2"/>
  <c r="L2876" i="2"/>
  <c r="J2876" i="2"/>
  <c r="G2876" i="2"/>
  <c r="F2876" i="2"/>
  <c r="E2876" i="2"/>
  <c r="M2875" i="2"/>
  <c r="L2875" i="2"/>
  <c r="J2875" i="2"/>
  <c r="G2875" i="2"/>
  <c r="F2875" i="2"/>
  <c r="E2875" i="2"/>
  <c r="M2874" i="2"/>
  <c r="L2874" i="2"/>
  <c r="J2874" i="2"/>
  <c r="G2874" i="2"/>
  <c r="F2874" i="2"/>
  <c r="E2874" i="2"/>
  <c r="M2873" i="2"/>
  <c r="L2873" i="2"/>
  <c r="J2873" i="2"/>
  <c r="G2873" i="2"/>
  <c r="F2873" i="2"/>
  <c r="E2873" i="2"/>
  <c r="M2872" i="2"/>
  <c r="L2872" i="2"/>
  <c r="J2872" i="2"/>
  <c r="G2872" i="2"/>
  <c r="F2872" i="2"/>
  <c r="E2872" i="2"/>
  <c r="M2871" i="2"/>
  <c r="L2871" i="2"/>
  <c r="J2871" i="2"/>
  <c r="G2871" i="2"/>
  <c r="F2871" i="2"/>
  <c r="E2871" i="2"/>
  <c r="M2870" i="2"/>
  <c r="L2870" i="2"/>
  <c r="J2870" i="2"/>
  <c r="G2870" i="2"/>
  <c r="F2870" i="2"/>
  <c r="E2870" i="2"/>
  <c r="M2869" i="2"/>
  <c r="L2869" i="2"/>
  <c r="J2869" i="2"/>
  <c r="G2869" i="2"/>
  <c r="F2869" i="2"/>
  <c r="E2869" i="2"/>
  <c r="M2868" i="2"/>
  <c r="L2868" i="2"/>
  <c r="J2868" i="2"/>
  <c r="G2868" i="2"/>
  <c r="F2868" i="2"/>
  <c r="E2868" i="2"/>
  <c r="M2867" i="2"/>
  <c r="L2867" i="2"/>
  <c r="J2867" i="2"/>
  <c r="G2867" i="2"/>
  <c r="F2867" i="2"/>
  <c r="E2867" i="2"/>
  <c r="M2866" i="2"/>
  <c r="L2866" i="2"/>
  <c r="J2866" i="2"/>
  <c r="G2866" i="2"/>
  <c r="F2866" i="2"/>
  <c r="E2866" i="2"/>
  <c r="M2865" i="2"/>
  <c r="L2865" i="2"/>
  <c r="J2865" i="2"/>
  <c r="G2865" i="2"/>
  <c r="F2865" i="2"/>
  <c r="E2865" i="2"/>
  <c r="M2864" i="2"/>
  <c r="L2864" i="2"/>
  <c r="J2864" i="2"/>
  <c r="G2864" i="2"/>
  <c r="F2864" i="2"/>
  <c r="E2864" i="2"/>
  <c r="M2863" i="2"/>
  <c r="L2863" i="2"/>
  <c r="J2863" i="2"/>
  <c r="G2863" i="2"/>
  <c r="F2863" i="2"/>
  <c r="E2863" i="2"/>
  <c r="M2862" i="2"/>
  <c r="L2862" i="2"/>
  <c r="J2862" i="2"/>
  <c r="G2862" i="2"/>
  <c r="F2862" i="2"/>
  <c r="E2862" i="2"/>
  <c r="M2861" i="2"/>
  <c r="L2861" i="2"/>
  <c r="J2861" i="2"/>
  <c r="G2861" i="2"/>
  <c r="F2861" i="2"/>
  <c r="E2861" i="2"/>
  <c r="M2860" i="2"/>
  <c r="L2860" i="2"/>
  <c r="J2860" i="2"/>
  <c r="G2860" i="2"/>
  <c r="F2860" i="2"/>
  <c r="E2860" i="2"/>
  <c r="M2859" i="2"/>
  <c r="L2859" i="2"/>
  <c r="J2859" i="2"/>
  <c r="G2859" i="2"/>
  <c r="F2859" i="2"/>
  <c r="E2859" i="2"/>
  <c r="M2858" i="2"/>
  <c r="L2858" i="2"/>
  <c r="J2858" i="2"/>
  <c r="G2858" i="2"/>
  <c r="F2858" i="2"/>
  <c r="E2858" i="2"/>
  <c r="M2857" i="2"/>
  <c r="L2857" i="2"/>
  <c r="J2857" i="2"/>
  <c r="G2857" i="2"/>
  <c r="F2857" i="2"/>
  <c r="E2857" i="2"/>
  <c r="M2856" i="2"/>
  <c r="L2856" i="2"/>
  <c r="J2856" i="2"/>
  <c r="G2856" i="2"/>
  <c r="F2856" i="2"/>
  <c r="E2856" i="2"/>
  <c r="M2855" i="2"/>
  <c r="L2855" i="2"/>
  <c r="J2855" i="2"/>
  <c r="G2855" i="2"/>
  <c r="F2855" i="2"/>
  <c r="E2855" i="2"/>
  <c r="M2854" i="2"/>
  <c r="L2854" i="2"/>
  <c r="J2854" i="2"/>
  <c r="G2854" i="2"/>
  <c r="F2854" i="2"/>
  <c r="E2854" i="2"/>
  <c r="M2853" i="2"/>
  <c r="L2853" i="2"/>
  <c r="J2853" i="2"/>
  <c r="G2853" i="2"/>
  <c r="F2853" i="2"/>
  <c r="E2853" i="2"/>
  <c r="M2852" i="2"/>
  <c r="L2852" i="2"/>
  <c r="J2852" i="2"/>
  <c r="G2852" i="2"/>
  <c r="F2852" i="2"/>
  <c r="E2852" i="2"/>
  <c r="M2851" i="2"/>
  <c r="L2851" i="2"/>
  <c r="J2851" i="2"/>
  <c r="G2851" i="2"/>
  <c r="F2851" i="2"/>
  <c r="E2851" i="2"/>
  <c r="M2850" i="2"/>
  <c r="L2850" i="2"/>
  <c r="J2850" i="2"/>
  <c r="G2850" i="2"/>
  <c r="F2850" i="2"/>
  <c r="E2850" i="2"/>
  <c r="M2849" i="2"/>
  <c r="L2849" i="2"/>
  <c r="J2849" i="2"/>
  <c r="G2849" i="2"/>
  <c r="F2849" i="2"/>
  <c r="E2849" i="2"/>
  <c r="M2848" i="2"/>
  <c r="L2848" i="2"/>
  <c r="J2848" i="2"/>
  <c r="G2848" i="2"/>
  <c r="F2848" i="2"/>
  <c r="E2848" i="2"/>
  <c r="M2847" i="2"/>
  <c r="L2847" i="2"/>
  <c r="J2847" i="2"/>
  <c r="G2847" i="2"/>
  <c r="F2847" i="2"/>
  <c r="E2847" i="2"/>
  <c r="M2846" i="2"/>
  <c r="L2846" i="2"/>
  <c r="J2846" i="2"/>
  <c r="G2846" i="2"/>
  <c r="F2846" i="2"/>
  <c r="E2846" i="2"/>
  <c r="M2845" i="2"/>
  <c r="L2845" i="2"/>
  <c r="J2845" i="2"/>
  <c r="G2845" i="2"/>
  <c r="F2845" i="2"/>
  <c r="E2845" i="2"/>
  <c r="M2844" i="2"/>
  <c r="L2844" i="2"/>
  <c r="J2844" i="2"/>
  <c r="G2844" i="2"/>
  <c r="F2844" i="2"/>
  <c r="E2844" i="2"/>
  <c r="M2843" i="2"/>
  <c r="L2843" i="2"/>
  <c r="J2843" i="2"/>
  <c r="G2843" i="2"/>
  <c r="F2843" i="2"/>
  <c r="E2843" i="2"/>
  <c r="M2842" i="2"/>
  <c r="L2842" i="2"/>
  <c r="J2842" i="2"/>
  <c r="G2842" i="2"/>
  <c r="F2842" i="2"/>
  <c r="E2842" i="2"/>
  <c r="M2841" i="2"/>
  <c r="L2841" i="2"/>
  <c r="J2841" i="2"/>
  <c r="G2841" i="2"/>
  <c r="F2841" i="2"/>
  <c r="E2841" i="2"/>
  <c r="M2840" i="2"/>
  <c r="L2840" i="2"/>
  <c r="J2840" i="2"/>
  <c r="G2840" i="2"/>
  <c r="F2840" i="2"/>
  <c r="E2840" i="2"/>
  <c r="M2839" i="2"/>
  <c r="L2839" i="2"/>
  <c r="J2839" i="2"/>
  <c r="G2839" i="2"/>
  <c r="F2839" i="2"/>
  <c r="E2839" i="2"/>
  <c r="M2838" i="2"/>
  <c r="L2838" i="2"/>
  <c r="J2838" i="2"/>
  <c r="G2838" i="2"/>
  <c r="F2838" i="2"/>
  <c r="E2838" i="2"/>
  <c r="M2837" i="2"/>
  <c r="L2837" i="2"/>
  <c r="J2837" i="2"/>
  <c r="G2837" i="2"/>
  <c r="F2837" i="2"/>
  <c r="E2837" i="2"/>
  <c r="M2836" i="2"/>
  <c r="L2836" i="2"/>
  <c r="J2836" i="2"/>
  <c r="G2836" i="2"/>
  <c r="F2836" i="2"/>
  <c r="E2836" i="2"/>
  <c r="M2835" i="2"/>
  <c r="L2835" i="2"/>
  <c r="J2835" i="2"/>
  <c r="G2835" i="2"/>
  <c r="F2835" i="2"/>
  <c r="E2835" i="2"/>
  <c r="M2834" i="2"/>
  <c r="L2834" i="2"/>
  <c r="J2834" i="2"/>
  <c r="G2834" i="2"/>
  <c r="F2834" i="2"/>
  <c r="E2834" i="2"/>
  <c r="M2833" i="2"/>
  <c r="L2833" i="2"/>
  <c r="J2833" i="2"/>
  <c r="G2833" i="2"/>
  <c r="F2833" i="2"/>
  <c r="E2833" i="2"/>
  <c r="M2832" i="2"/>
  <c r="L2832" i="2"/>
  <c r="J2832" i="2"/>
  <c r="G2832" i="2"/>
  <c r="F2832" i="2"/>
  <c r="E2832" i="2"/>
  <c r="M2831" i="2"/>
  <c r="L2831" i="2"/>
  <c r="J2831" i="2"/>
  <c r="G2831" i="2"/>
  <c r="F2831" i="2"/>
  <c r="E2831" i="2"/>
  <c r="M2830" i="2"/>
  <c r="L2830" i="2"/>
  <c r="J2830" i="2"/>
  <c r="G2830" i="2"/>
  <c r="F2830" i="2"/>
  <c r="E2830" i="2"/>
  <c r="M2829" i="2"/>
  <c r="L2829" i="2"/>
  <c r="J2829" i="2"/>
  <c r="G2829" i="2"/>
  <c r="F2829" i="2"/>
  <c r="E2829" i="2"/>
  <c r="M2828" i="2"/>
  <c r="L2828" i="2"/>
  <c r="J2828" i="2"/>
  <c r="G2828" i="2"/>
  <c r="F2828" i="2"/>
  <c r="E2828" i="2"/>
  <c r="M2827" i="2"/>
  <c r="L2827" i="2"/>
  <c r="J2827" i="2"/>
  <c r="G2827" i="2"/>
  <c r="F2827" i="2"/>
  <c r="E2827" i="2"/>
  <c r="M2826" i="2"/>
  <c r="L2826" i="2"/>
  <c r="J2826" i="2"/>
  <c r="G2826" i="2"/>
  <c r="F2826" i="2"/>
  <c r="E2826" i="2"/>
  <c r="M2825" i="2"/>
  <c r="L2825" i="2"/>
  <c r="J2825" i="2"/>
  <c r="G2825" i="2"/>
  <c r="F2825" i="2"/>
  <c r="E2825" i="2"/>
  <c r="M2824" i="2"/>
  <c r="L2824" i="2"/>
  <c r="J2824" i="2"/>
  <c r="G2824" i="2"/>
  <c r="F2824" i="2"/>
  <c r="E2824" i="2"/>
  <c r="M2823" i="2"/>
  <c r="L2823" i="2"/>
  <c r="J2823" i="2"/>
  <c r="G2823" i="2"/>
  <c r="F2823" i="2"/>
  <c r="E2823" i="2"/>
  <c r="M2822" i="2"/>
  <c r="L2822" i="2"/>
  <c r="J2822" i="2"/>
  <c r="G2822" i="2"/>
  <c r="F2822" i="2"/>
  <c r="E2822" i="2"/>
  <c r="M2821" i="2"/>
  <c r="L2821" i="2"/>
  <c r="J2821" i="2"/>
  <c r="G2821" i="2"/>
  <c r="F2821" i="2"/>
  <c r="E2821" i="2"/>
  <c r="M2820" i="2"/>
  <c r="L2820" i="2"/>
  <c r="J2820" i="2"/>
  <c r="G2820" i="2"/>
  <c r="F2820" i="2"/>
  <c r="E2820" i="2"/>
  <c r="M2819" i="2"/>
  <c r="L2819" i="2"/>
  <c r="J2819" i="2"/>
  <c r="G2819" i="2"/>
  <c r="F2819" i="2"/>
  <c r="E2819" i="2"/>
  <c r="M2818" i="2"/>
  <c r="L2818" i="2"/>
  <c r="J2818" i="2"/>
  <c r="G2818" i="2"/>
  <c r="F2818" i="2"/>
  <c r="E2818" i="2"/>
  <c r="M2817" i="2"/>
  <c r="L2817" i="2"/>
  <c r="J2817" i="2"/>
  <c r="G2817" i="2"/>
  <c r="F2817" i="2"/>
  <c r="E2817" i="2"/>
  <c r="M2816" i="2"/>
  <c r="L2816" i="2"/>
  <c r="J2816" i="2"/>
  <c r="G2816" i="2"/>
  <c r="F2816" i="2"/>
  <c r="E2816" i="2"/>
  <c r="M2815" i="2"/>
  <c r="L2815" i="2"/>
  <c r="J2815" i="2"/>
  <c r="G2815" i="2"/>
  <c r="F2815" i="2"/>
  <c r="E2815" i="2"/>
  <c r="M2814" i="2"/>
  <c r="L2814" i="2"/>
  <c r="J2814" i="2"/>
  <c r="G2814" i="2"/>
  <c r="F2814" i="2"/>
  <c r="E2814" i="2"/>
  <c r="M2813" i="2"/>
  <c r="L2813" i="2"/>
  <c r="J2813" i="2"/>
  <c r="G2813" i="2"/>
  <c r="F2813" i="2"/>
  <c r="E2813" i="2"/>
  <c r="M2812" i="2"/>
  <c r="L2812" i="2"/>
  <c r="J2812" i="2"/>
  <c r="G2812" i="2"/>
  <c r="F2812" i="2"/>
  <c r="E2812" i="2"/>
  <c r="M2811" i="2"/>
  <c r="L2811" i="2"/>
  <c r="J2811" i="2"/>
  <c r="G2811" i="2"/>
  <c r="F2811" i="2"/>
  <c r="E2811" i="2"/>
  <c r="M2810" i="2"/>
  <c r="L2810" i="2"/>
  <c r="J2810" i="2"/>
  <c r="G2810" i="2"/>
  <c r="F2810" i="2"/>
  <c r="E2810" i="2"/>
  <c r="M2809" i="2"/>
  <c r="L2809" i="2"/>
  <c r="J2809" i="2"/>
  <c r="G2809" i="2"/>
  <c r="F2809" i="2"/>
  <c r="E2809" i="2"/>
  <c r="M2808" i="2"/>
  <c r="L2808" i="2"/>
  <c r="J2808" i="2"/>
  <c r="G2808" i="2"/>
  <c r="F2808" i="2"/>
  <c r="E2808" i="2"/>
  <c r="M2807" i="2"/>
  <c r="L2807" i="2"/>
  <c r="J2807" i="2"/>
  <c r="G2807" i="2"/>
  <c r="F2807" i="2"/>
  <c r="E2807" i="2"/>
  <c r="M2806" i="2"/>
  <c r="L2806" i="2"/>
  <c r="J2806" i="2"/>
  <c r="G2806" i="2"/>
  <c r="F2806" i="2"/>
  <c r="E2806" i="2"/>
  <c r="M2805" i="2"/>
  <c r="L2805" i="2"/>
  <c r="J2805" i="2"/>
  <c r="G2805" i="2"/>
  <c r="F2805" i="2"/>
  <c r="E2805" i="2"/>
  <c r="M2804" i="2"/>
  <c r="L2804" i="2"/>
  <c r="J2804" i="2"/>
  <c r="G2804" i="2"/>
  <c r="F2804" i="2"/>
  <c r="E2804" i="2"/>
  <c r="M2803" i="2"/>
  <c r="L2803" i="2"/>
  <c r="J2803" i="2"/>
  <c r="G2803" i="2"/>
  <c r="F2803" i="2"/>
  <c r="E2803" i="2"/>
  <c r="M2802" i="2"/>
  <c r="L2802" i="2"/>
  <c r="J2802" i="2"/>
  <c r="G2802" i="2"/>
  <c r="F2802" i="2"/>
  <c r="E2802" i="2"/>
  <c r="M2801" i="2"/>
  <c r="L2801" i="2"/>
  <c r="J2801" i="2"/>
  <c r="G2801" i="2"/>
  <c r="F2801" i="2"/>
  <c r="E2801" i="2"/>
  <c r="M2800" i="2"/>
  <c r="L2800" i="2"/>
  <c r="J2800" i="2"/>
  <c r="G2800" i="2"/>
  <c r="F2800" i="2"/>
  <c r="E2800" i="2"/>
  <c r="M2799" i="2"/>
  <c r="L2799" i="2"/>
  <c r="J2799" i="2"/>
  <c r="G2799" i="2"/>
  <c r="F2799" i="2"/>
  <c r="E2799" i="2"/>
  <c r="M2798" i="2"/>
  <c r="L2798" i="2"/>
  <c r="J2798" i="2"/>
  <c r="G2798" i="2"/>
  <c r="F2798" i="2"/>
  <c r="E2798" i="2"/>
  <c r="M2797" i="2"/>
  <c r="L2797" i="2"/>
  <c r="J2797" i="2"/>
  <c r="G2797" i="2"/>
  <c r="F2797" i="2"/>
  <c r="E2797" i="2"/>
  <c r="M2796" i="2"/>
  <c r="L2796" i="2"/>
  <c r="J2796" i="2"/>
  <c r="G2796" i="2"/>
  <c r="F2796" i="2"/>
  <c r="E2796" i="2"/>
  <c r="M2795" i="2"/>
  <c r="L2795" i="2"/>
  <c r="J2795" i="2"/>
  <c r="G2795" i="2"/>
  <c r="F2795" i="2"/>
  <c r="E2795" i="2"/>
  <c r="M2794" i="2"/>
  <c r="L2794" i="2"/>
  <c r="J2794" i="2"/>
  <c r="G2794" i="2"/>
  <c r="F2794" i="2"/>
  <c r="E2794" i="2"/>
  <c r="M2793" i="2"/>
  <c r="L2793" i="2"/>
  <c r="J2793" i="2"/>
  <c r="G2793" i="2"/>
  <c r="F2793" i="2"/>
  <c r="E2793" i="2"/>
  <c r="M2792" i="2"/>
  <c r="L2792" i="2"/>
  <c r="J2792" i="2"/>
  <c r="G2792" i="2"/>
  <c r="F2792" i="2"/>
  <c r="E2792" i="2"/>
  <c r="M2791" i="2"/>
  <c r="L2791" i="2"/>
  <c r="J2791" i="2"/>
  <c r="G2791" i="2"/>
  <c r="F2791" i="2"/>
  <c r="E2791" i="2"/>
  <c r="M2790" i="2"/>
  <c r="L2790" i="2"/>
  <c r="J2790" i="2"/>
  <c r="G2790" i="2"/>
  <c r="F2790" i="2"/>
  <c r="E2790" i="2"/>
  <c r="M2789" i="2"/>
  <c r="L2789" i="2"/>
  <c r="J2789" i="2"/>
  <c r="G2789" i="2"/>
  <c r="F2789" i="2"/>
  <c r="E2789" i="2"/>
  <c r="M2788" i="2"/>
  <c r="L2788" i="2"/>
  <c r="J2788" i="2"/>
  <c r="G2788" i="2"/>
  <c r="F2788" i="2"/>
  <c r="E2788" i="2"/>
  <c r="M2787" i="2"/>
  <c r="L2787" i="2"/>
  <c r="J2787" i="2"/>
  <c r="G2787" i="2"/>
  <c r="F2787" i="2"/>
  <c r="E2787" i="2"/>
  <c r="M2786" i="2"/>
  <c r="L2786" i="2"/>
  <c r="J2786" i="2"/>
  <c r="G2786" i="2"/>
  <c r="F2786" i="2"/>
  <c r="E2786" i="2"/>
  <c r="M2785" i="2"/>
  <c r="L2785" i="2"/>
  <c r="J2785" i="2"/>
  <c r="G2785" i="2"/>
  <c r="F2785" i="2"/>
  <c r="E2785" i="2"/>
  <c r="M2784" i="2"/>
  <c r="L2784" i="2"/>
  <c r="J2784" i="2"/>
  <c r="G2784" i="2"/>
  <c r="F2784" i="2"/>
  <c r="E2784" i="2"/>
  <c r="M2783" i="2"/>
  <c r="L2783" i="2"/>
  <c r="J2783" i="2"/>
  <c r="G2783" i="2"/>
  <c r="F2783" i="2"/>
  <c r="E2783" i="2"/>
  <c r="M2782" i="2"/>
  <c r="L2782" i="2"/>
  <c r="J2782" i="2"/>
  <c r="G2782" i="2"/>
  <c r="F2782" i="2"/>
  <c r="E2782" i="2"/>
  <c r="M2781" i="2"/>
  <c r="L2781" i="2"/>
  <c r="J2781" i="2"/>
  <c r="G2781" i="2"/>
  <c r="F2781" i="2"/>
  <c r="E2781" i="2"/>
  <c r="M2780" i="2"/>
  <c r="L2780" i="2"/>
  <c r="J2780" i="2"/>
  <c r="G2780" i="2"/>
  <c r="F2780" i="2"/>
  <c r="E2780" i="2"/>
  <c r="M2779" i="2"/>
  <c r="L2779" i="2"/>
  <c r="J2779" i="2"/>
  <c r="G2779" i="2"/>
  <c r="F2779" i="2"/>
  <c r="E2779" i="2"/>
  <c r="M2778" i="2"/>
  <c r="L2778" i="2"/>
  <c r="J2778" i="2"/>
  <c r="G2778" i="2"/>
  <c r="F2778" i="2"/>
  <c r="E2778" i="2"/>
  <c r="M2777" i="2"/>
  <c r="L2777" i="2"/>
  <c r="J2777" i="2"/>
  <c r="G2777" i="2"/>
  <c r="F2777" i="2"/>
  <c r="E2777" i="2"/>
  <c r="M2776" i="2"/>
  <c r="L2776" i="2"/>
  <c r="J2776" i="2"/>
  <c r="G2776" i="2"/>
  <c r="F2776" i="2"/>
  <c r="E2776" i="2"/>
  <c r="M2775" i="2"/>
  <c r="L2775" i="2"/>
  <c r="J2775" i="2"/>
  <c r="G2775" i="2"/>
  <c r="F2775" i="2"/>
  <c r="E2775" i="2"/>
  <c r="M2774" i="2"/>
  <c r="L2774" i="2"/>
  <c r="J2774" i="2"/>
  <c r="G2774" i="2"/>
  <c r="F2774" i="2"/>
  <c r="E2774" i="2"/>
  <c r="M2773" i="2"/>
  <c r="L2773" i="2"/>
  <c r="J2773" i="2"/>
  <c r="G2773" i="2"/>
  <c r="F2773" i="2"/>
  <c r="E2773" i="2"/>
  <c r="M2772" i="2"/>
  <c r="L2772" i="2"/>
  <c r="J2772" i="2"/>
  <c r="G2772" i="2"/>
  <c r="F2772" i="2"/>
  <c r="E2772" i="2"/>
  <c r="M2771" i="2"/>
  <c r="L2771" i="2"/>
  <c r="J2771" i="2"/>
  <c r="G2771" i="2"/>
  <c r="F2771" i="2"/>
  <c r="E2771" i="2"/>
  <c r="M2770" i="2"/>
  <c r="L2770" i="2"/>
  <c r="J2770" i="2"/>
  <c r="G2770" i="2"/>
  <c r="F2770" i="2"/>
  <c r="E2770" i="2"/>
  <c r="M2769" i="2"/>
  <c r="L2769" i="2"/>
  <c r="J2769" i="2"/>
  <c r="G2769" i="2"/>
  <c r="F2769" i="2"/>
  <c r="E2769" i="2"/>
  <c r="M2768" i="2"/>
  <c r="L2768" i="2"/>
  <c r="J2768" i="2"/>
  <c r="G2768" i="2"/>
  <c r="F2768" i="2"/>
  <c r="E2768" i="2"/>
  <c r="M2767" i="2"/>
  <c r="L2767" i="2"/>
  <c r="J2767" i="2"/>
  <c r="G2767" i="2"/>
  <c r="F2767" i="2"/>
  <c r="E2767" i="2"/>
  <c r="M2766" i="2"/>
  <c r="L2766" i="2"/>
  <c r="J2766" i="2"/>
  <c r="G2766" i="2"/>
  <c r="F2766" i="2"/>
  <c r="E2766" i="2"/>
  <c r="M2765" i="2"/>
  <c r="L2765" i="2"/>
  <c r="J2765" i="2"/>
  <c r="G2765" i="2"/>
  <c r="F2765" i="2"/>
  <c r="E2765" i="2"/>
  <c r="M2764" i="2"/>
  <c r="L2764" i="2"/>
  <c r="J2764" i="2"/>
  <c r="G2764" i="2"/>
  <c r="F2764" i="2"/>
  <c r="E2764" i="2"/>
  <c r="M2763" i="2"/>
  <c r="L2763" i="2"/>
  <c r="J2763" i="2"/>
  <c r="G2763" i="2"/>
  <c r="F2763" i="2"/>
  <c r="E2763" i="2"/>
  <c r="M2762" i="2"/>
  <c r="L2762" i="2"/>
  <c r="J2762" i="2"/>
  <c r="G2762" i="2"/>
  <c r="F2762" i="2"/>
  <c r="E2762" i="2"/>
  <c r="M2761" i="2"/>
  <c r="L2761" i="2"/>
  <c r="J2761" i="2"/>
  <c r="G2761" i="2"/>
  <c r="F2761" i="2"/>
  <c r="E2761" i="2"/>
  <c r="M2760" i="2"/>
  <c r="L2760" i="2"/>
  <c r="J2760" i="2"/>
  <c r="G2760" i="2"/>
  <c r="F2760" i="2"/>
  <c r="E2760" i="2"/>
  <c r="M2759" i="2"/>
  <c r="L2759" i="2"/>
  <c r="J2759" i="2"/>
  <c r="G2759" i="2"/>
  <c r="F2759" i="2"/>
  <c r="E2759" i="2"/>
  <c r="M2758" i="2"/>
  <c r="L2758" i="2"/>
  <c r="J2758" i="2"/>
  <c r="G2758" i="2"/>
  <c r="F2758" i="2"/>
  <c r="E2758" i="2"/>
  <c r="M2757" i="2"/>
  <c r="L2757" i="2"/>
  <c r="J2757" i="2"/>
  <c r="G2757" i="2"/>
  <c r="F2757" i="2"/>
  <c r="E2757" i="2"/>
  <c r="M2756" i="2"/>
  <c r="L2756" i="2"/>
  <c r="J2756" i="2"/>
  <c r="G2756" i="2"/>
  <c r="F2756" i="2"/>
  <c r="E2756" i="2"/>
  <c r="M2755" i="2"/>
  <c r="L2755" i="2"/>
  <c r="J2755" i="2"/>
  <c r="G2755" i="2"/>
  <c r="F2755" i="2"/>
  <c r="E2755" i="2"/>
  <c r="M2754" i="2"/>
  <c r="L2754" i="2"/>
  <c r="J2754" i="2"/>
  <c r="G2754" i="2"/>
  <c r="F2754" i="2"/>
  <c r="E2754" i="2"/>
  <c r="M2753" i="2"/>
  <c r="L2753" i="2"/>
  <c r="J2753" i="2"/>
  <c r="G2753" i="2"/>
  <c r="F2753" i="2"/>
  <c r="E2753" i="2"/>
  <c r="M2752" i="2"/>
  <c r="L2752" i="2"/>
  <c r="J2752" i="2"/>
  <c r="G2752" i="2"/>
  <c r="F2752" i="2"/>
  <c r="E2752" i="2"/>
  <c r="M2751" i="2"/>
  <c r="L2751" i="2"/>
  <c r="J2751" i="2"/>
  <c r="G2751" i="2"/>
  <c r="F2751" i="2"/>
  <c r="E2751" i="2"/>
  <c r="M2750" i="2"/>
  <c r="L2750" i="2"/>
  <c r="J2750" i="2"/>
  <c r="G2750" i="2"/>
  <c r="F2750" i="2"/>
  <c r="E2750" i="2"/>
  <c r="M2749" i="2"/>
  <c r="L2749" i="2"/>
  <c r="J2749" i="2"/>
  <c r="G2749" i="2"/>
  <c r="F2749" i="2"/>
  <c r="E2749" i="2"/>
  <c r="M2748" i="2"/>
  <c r="L2748" i="2"/>
  <c r="J2748" i="2"/>
  <c r="G2748" i="2"/>
  <c r="F2748" i="2"/>
  <c r="E2748" i="2"/>
  <c r="M2747" i="2"/>
  <c r="L2747" i="2"/>
  <c r="J2747" i="2"/>
  <c r="G2747" i="2"/>
  <c r="F2747" i="2"/>
  <c r="E2747" i="2"/>
  <c r="M2746" i="2"/>
  <c r="L2746" i="2"/>
  <c r="J2746" i="2"/>
  <c r="G2746" i="2"/>
  <c r="F2746" i="2"/>
  <c r="E2746" i="2"/>
  <c r="M2745" i="2"/>
  <c r="L2745" i="2"/>
  <c r="J2745" i="2"/>
  <c r="G2745" i="2"/>
  <c r="F2745" i="2"/>
  <c r="E2745" i="2"/>
  <c r="M2744" i="2"/>
  <c r="L2744" i="2"/>
  <c r="J2744" i="2"/>
  <c r="G2744" i="2"/>
  <c r="F2744" i="2"/>
  <c r="E2744" i="2"/>
  <c r="M2743" i="2"/>
  <c r="L2743" i="2"/>
  <c r="J2743" i="2"/>
  <c r="G2743" i="2"/>
  <c r="F2743" i="2"/>
  <c r="E2743" i="2"/>
  <c r="M2742" i="2"/>
  <c r="L2742" i="2"/>
  <c r="J2742" i="2"/>
  <c r="G2742" i="2"/>
  <c r="F2742" i="2"/>
  <c r="E2742" i="2"/>
  <c r="M2741" i="2"/>
  <c r="L2741" i="2"/>
  <c r="J2741" i="2"/>
  <c r="G2741" i="2"/>
  <c r="F2741" i="2"/>
  <c r="E2741" i="2"/>
  <c r="M2740" i="2"/>
  <c r="L2740" i="2"/>
  <c r="J2740" i="2"/>
  <c r="G2740" i="2"/>
  <c r="F2740" i="2"/>
  <c r="E2740" i="2"/>
  <c r="M2739" i="2"/>
  <c r="L2739" i="2"/>
  <c r="J2739" i="2"/>
  <c r="G2739" i="2"/>
  <c r="F2739" i="2"/>
  <c r="E2739" i="2"/>
  <c r="M2738" i="2"/>
  <c r="L2738" i="2"/>
  <c r="J2738" i="2"/>
  <c r="G2738" i="2"/>
  <c r="F2738" i="2"/>
  <c r="E2738" i="2"/>
  <c r="M2737" i="2"/>
  <c r="L2737" i="2"/>
  <c r="J2737" i="2"/>
  <c r="G2737" i="2"/>
  <c r="F2737" i="2"/>
  <c r="E2737" i="2"/>
  <c r="M2736" i="2"/>
  <c r="L2736" i="2"/>
  <c r="J2736" i="2"/>
  <c r="G2736" i="2"/>
  <c r="F2736" i="2"/>
  <c r="E2736" i="2"/>
  <c r="M2735" i="2"/>
  <c r="L2735" i="2"/>
  <c r="J2735" i="2"/>
  <c r="G2735" i="2"/>
  <c r="F2735" i="2"/>
  <c r="E2735" i="2"/>
  <c r="M2734" i="2"/>
  <c r="L2734" i="2"/>
  <c r="J2734" i="2"/>
  <c r="G2734" i="2"/>
  <c r="F2734" i="2"/>
  <c r="E2734" i="2"/>
  <c r="M2733" i="2"/>
  <c r="L2733" i="2"/>
  <c r="J2733" i="2"/>
  <c r="G2733" i="2"/>
  <c r="F2733" i="2"/>
  <c r="E2733" i="2"/>
  <c r="M2732" i="2"/>
  <c r="L2732" i="2"/>
  <c r="J2732" i="2"/>
  <c r="G2732" i="2"/>
  <c r="F2732" i="2"/>
  <c r="E2732" i="2"/>
  <c r="M2731" i="2"/>
  <c r="L2731" i="2"/>
  <c r="J2731" i="2"/>
  <c r="G2731" i="2"/>
  <c r="F2731" i="2"/>
  <c r="E2731" i="2"/>
  <c r="M2730" i="2"/>
  <c r="L2730" i="2"/>
  <c r="J2730" i="2"/>
  <c r="G2730" i="2"/>
  <c r="F2730" i="2"/>
  <c r="E2730" i="2"/>
  <c r="M2729" i="2"/>
  <c r="L2729" i="2"/>
  <c r="J2729" i="2"/>
  <c r="G2729" i="2"/>
  <c r="F2729" i="2"/>
  <c r="E2729" i="2"/>
  <c r="M2728" i="2"/>
  <c r="L2728" i="2"/>
  <c r="J2728" i="2"/>
  <c r="G2728" i="2"/>
  <c r="F2728" i="2"/>
  <c r="E2728" i="2"/>
  <c r="M2727" i="2"/>
  <c r="L2727" i="2"/>
  <c r="J2727" i="2"/>
  <c r="G2727" i="2"/>
  <c r="F2727" i="2"/>
  <c r="E2727" i="2"/>
  <c r="M2726" i="2"/>
  <c r="L2726" i="2"/>
  <c r="J2726" i="2"/>
  <c r="G2726" i="2"/>
  <c r="F2726" i="2"/>
  <c r="E2726" i="2"/>
  <c r="M2725" i="2"/>
  <c r="L2725" i="2"/>
  <c r="J2725" i="2"/>
  <c r="G2725" i="2"/>
  <c r="F2725" i="2"/>
  <c r="E2725" i="2"/>
  <c r="M2724" i="2"/>
  <c r="L2724" i="2"/>
  <c r="J2724" i="2"/>
  <c r="G2724" i="2"/>
  <c r="F2724" i="2"/>
  <c r="E2724" i="2"/>
  <c r="M2723" i="2"/>
  <c r="L2723" i="2"/>
  <c r="J2723" i="2"/>
  <c r="G2723" i="2"/>
  <c r="F2723" i="2"/>
  <c r="E2723" i="2"/>
  <c r="M2722" i="2"/>
  <c r="L2722" i="2"/>
  <c r="J2722" i="2"/>
  <c r="G2722" i="2"/>
  <c r="F2722" i="2"/>
  <c r="E2722" i="2"/>
  <c r="M2721" i="2"/>
  <c r="L2721" i="2"/>
  <c r="J2721" i="2"/>
  <c r="G2721" i="2"/>
  <c r="F2721" i="2"/>
  <c r="E2721" i="2"/>
  <c r="M2720" i="2"/>
  <c r="L2720" i="2"/>
  <c r="J2720" i="2"/>
  <c r="G2720" i="2"/>
  <c r="F2720" i="2"/>
  <c r="E2720" i="2"/>
  <c r="M2719" i="2"/>
  <c r="L2719" i="2"/>
  <c r="J2719" i="2"/>
  <c r="G2719" i="2"/>
  <c r="F2719" i="2"/>
  <c r="E2719" i="2"/>
  <c r="M2718" i="2"/>
  <c r="L2718" i="2"/>
  <c r="J2718" i="2"/>
  <c r="G2718" i="2"/>
  <c r="F2718" i="2"/>
  <c r="E2718" i="2"/>
  <c r="M2717" i="2"/>
  <c r="L2717" i="2"/>
  <c r="J2717" i="2"/>
  <c r="G2717" i="2"/>
  <c r="F2717" i="2"/>
  <c r="E2717" i="2"/>
  <c r="M2716" i="2"/>
  <c r="L2716" i="2"/>
  <c r="J2716" i="2"/>
  <c r="G2716" i="2"/>
  <c r="F2716" i="2"/>
  <c r="E2716" i="2"/>
  <c r="M2715" i="2"/>
  <c r="L2715" i="2"/>
  <c r="J2715" i="2"/>
  <c r="G2715" i="2"/>
  <c r="F2715" i="2"/>
  <c r="E2715" i="2"/>
  <c r="M2714" i="2"/>
  <c r="L2714" i="2"/>
  <c r="J2714" i="2"/>
  <c r="G2714" i="2"/>
  <c r="F2714" i="2"/>
  <c r="E2714" i="2"/>
  <c r="M2713" i="2"/>
  <c r="L2713" i="2"/>
  <c r="J2713" i="2"/>
  <c r="G2713" i="2"/>
  <c r="F2713" i="2"/>
  <c r="E2713" i="2"/>
  <c r="M2712" i="2"/>
  <c r="L2712" i="2"/>
  <c r="J2712" i="2"/>
  <c r="G2712" i="2"/>
  <c r="F2712" i="2"/>
  <c r="E2712" i="2"/>
  <c r="M2711" i="2"/>
  <c r="L2711" i="2"/>
  <c r="J2711" i="2"/>
  <c r="G2711" i="2"/>
  <c r="F2711" i="2"/>
  <c r="E2711" i="2"/>
  <c r="M2710" i="2"/>
  <c r="L2710" i="2"/>
  <c r="J2710" i="2"/>
  <c r="G2710" i="2"/>
  <c r="F2710" i="2"/>
  <c r="E2710" i="2"/>
  <c r="M2709" i="2"/>
  <c r="L2709" i="2"/>
  <c r="J2709" i="2"/>
  <c r="G2709" i="2"/>
  <c r="F2709" i="2"/>
  <c r="E2709" i="2"/>
  <c r="M2708" i="2"/>
  <c r="L2708" i="2"/>
  <c r="J2708" i="2"/>
  <c r="G2708" i="2"/>
  <c r="F2708" i="2"/>
  <c r="E2708" i="2"/>
  <c r="M2707" i="2"/>
  <c r="L2707" i="2"/>
  <c r="J2707" i="2"/>
  <c r="G2707" i="2"/>
  <c r="F2707" i="2"/>
  <c r="E2707" i="2"/>
  <c r="M2706" i="2"/>
  <c r="L2706" i="2"/>
  <c r="J2706" i="2"/>
  <c r="G2706" i="2"/>
  <c r="F2706" i="2"/>
  <c r="E2706" i="2"/>
  <c r="M2705" i="2"/>
  <c r="L2705" i="2"/>
  <c r="J2705" i="2"/>
  <c r="G2705" i="2"/>
  <c r="F2705" i="2"/>
  <c r="E2705" i="2"/>
  <c r="M2704" i="2"/>
  <c r="L2704" i="2"/>
  <c r="J2704" i="2"/>
  <c r="G2704" i="2"/>
  <c r="F2704" i="2"/>
  <c r="E2704" i="2"/>
  <c r="M2703" i="2"/>
  <c r="L2703" i="2"/>
  <c r="J2703" i="2"/>
  <c r="G2703" i="2"/>
  <c r="F2703" i="2"/>
  <c r="E2703" i="2"/>
  <c r="M2702" i="2"/>
  <c r="L2702" i="2"/>
  <c r="J2702" i="2"/>
  <c r="G2702" i="2"/>
  <c r="F2702" i="2"/>
  <c r="E2702" i="2"/>
  <c r="M2701" i="2"/>
  <c r="L2701" i="2"/>
  <c r="J2701" i="2"/>
  <c r="G2701" i="2"/>
  <c r="F2701" i="2"/>
  <c r="E2701" i="2"/>
  <c r="M2700" i="2"/>
  <c r="L2700" i="2"/>
  <c r="J2700" i="2"/>
  <c r="G2700" i="2"/>
  <c r="F2700" i="2"/>
  <c r="E2700" i="2"/>
  <c r="M2699" i="2"/>
  <c r="L2699" i="2"/>
  <c r="J2699" i="2"/>
  <c r="G2699" i="2"/>
  <c r="F2699" i="2"/>
  <c r="E2699" i="2"/>
  <c r="M2698" i="2"/>
  <c r="L2698" i="2"/>
  <c r="J2698" i="2"/>
  <c r="G2698" i="2"/>
  <c r="F2698" i="2"/>
  <c r="E2698" i="2"/>
  <c r="M2697" i="2"/>
  <c r="L2697" i="2"/>
  <c r="J2697" i="2"/>
  <c r="G2697" i="2"/>
  <c r="F2697" i="2"/>
  <c r="E2697" i="2"/>
  <c r="M2696" i="2"/>
  <c r="L2696" i="2"/>
  <c r="J2696" i="2"/>
  <c r="G2696" i="2"/>
  <c r="F2696" i="2"/>
  <c r="E2696" i="2"/>
  <c r="M2695" i="2"/>
  <c r="L2695" i="2"/>
  <c r="J2695" i="2"/>
  <c r="G2695" i="2"/>
  <c r="F2695" i="2"/>
  <c r="E2695" i="2"/>
  <c r="M2694" i="2"/>
  <c r="L2694" i="2"/>
  <c r="J2694" i="2"/>
  <c r="G2694" i="2"/>
  <c r="F2694" i="2"/>
  <c r="E2694" i="2"/>
  <c r="M2693" i="2"/>
  <c r="L2693" i="2"/>
  <c r="J2693" i="2"/>
  <c r="G2693" i="2"/>
  <c r="F2693" i="2"/>
  <c r="E2693" i="2"/>
  <c r="M2692" i="2"/>
  <c r="L2692" i="2"/>
  <c r="J2692" i="2"/>
  <c r="G2692" i="2"/>
  <c r="F2692" i="2"/>
  <c r="E2692" i="2"/>
  <c r="M2691" i="2"/>
  <c r="L2691" i="2"/>
  <c r="J2691" i="2"/>
  <c r="G2691" i="2"/>
  <c r="F2691" i="2"/>
  <c r="E2691" i="2"/>
  <c r="M2690" i="2"/>
  <c r="L2690" i="2"/>
  <c r="J2690" i="2"/>
  <c r="G2690" i="2"/>
  <c r="F2690" i="2"/>
  <c r="E2690" i="2"/>
  <c r="M2689" i="2"/>
  <c r="L2689" i="2"/>
  <c r="J2689" i="2"/>
  <c r="G2689" i="2"/>
  <c r="F2689" i="2"/>
  <c r="E2689" i="2"/>
  <c r="M2688" i="2"/>
  <c r="L2688" i="2"/>
  <c r="J2688" i="2"/>
  <c r="G2688" i="2"/>
  <c r="F2688" i="2"/>
  <c r="E2688" i="2"/>
  <c r="M2687" i="2"/>
  <c r="L2687" i="2"/>
  <c r="J2687" i="2"/>
  <c r="G2687" i="2"/>
  <c r="F2687" i="2"/>
  <c r="E2687" i="2"/>
  <c r="M2686" i="2"/>
  <c r="L2686" i="2"/>
  <c r="J2686" i="2"/>
  <c r="G2686" i="2"/>
  <c r="F2686" i="2"/>
  <c r="E2686" i="2"/>
  <c r="M2685" i="2"/>
  <c r="L2685" i="2"/>
  <c r="J2685" i="2"/>
  <c r="G2685" i="2"/>
  <c r="F2685" i="2"/>
  <c r="E2685" i="2"/>
  <c r="M2684" i="2"/>
  <c r="L2684" i="2"/>
  <c r="J2684" i="2"/>
  <c r="G2684" i="2"/>
  <c r="F2684" i="2"/>
  <c r="E2684" i="2"/>
  <c r="M2683" i="2"/>
  <c r="L2683" i="2"/>
  <c r="J2683" i="2"/>
  <c r="G2683" i="2"/>
  <c r="F2683" i="2"/>
  <c r="E2683" i="2"/>
  <c r="M2682" i="2"/>
  <c r="L2682" i="2"/>
  <c r="J2682" i="2"/>
  <c r="G2682" i="2"/>
  <c r="F2682" i="2"/>
  <c r="E2682" i="2"/>
  <c r="M2681" i="2"/>
  <c r="L2681" i="2"/>
  <c r="J2681" i="2"/>
  <c r="G2681" i="2"/>
  <c r="F2681" i="2"/>
  <c r="E2681" i="2"/>
  <c r="M2680" i="2"/>
  <c r="L2680" i="2"/>
  <c r="J2680" i="2"/>
  <c r="G2680" i="2"/>
  <c r="F2680" i="2"/>
  <c r="E2680" i="2"/>
  <c r="M2679" i="2"/>
  <c r="L2679" i="2"/>
  <c r="J2679" i="2"/>
  <c r="G2679" i="2"/>
  <c r="F2679" i="2"/>
  <c r="E2679" i="2"/>
  <c r="M2678" i="2"/>
  <c r="L2678" i="2"/>
  <c r="J2678" i="2"/>
  <c r="G2678" i="2"/>
  <c r="F2678" i="2"/>
  <c r="E2678" i="2"/>
  <c r="M2677" i="2"/>
  <c r="L2677" i="2"/>
  <c r="J2677" i="2"/>
  <c r="G2677" i="2"/>
  <c r="F2677" i="2"/>
  <c r="E2677" i="2"/>
  <c r="M2676" i="2"/>
  <c r="L2676" i="2"/>
  <c r="J2676" i="2"/>
  <c r="G2676" i="2"/>
  <c r="F2676" i="2"/>
  <c r="E2676" i="2"/>
  <c r="M2675" i="2"/>
  <c r="L2675" i="2"/>
  <c r="J2675" i="2"/>
  <c r="G2675" i="2"/>
  <c r="F2675" i="2"/>
  <c r="E2675" i="2"/>
  <c r="M2674" i="2"/>
  <c r="L2674" i="2"/>
  <c r="J2674" i="2"/>
  <c r="G2674" i="2"/>
  <c r="F2674" i="2"/>
  <c r="E2674" i="2"/>
  <c r="M2673" i="2"/>
  <c r="L2673" i="2"/>
  <c r="J2673" i="2"/>
  <c r="G2673" i="2"/>
  <c r="F2673" i="2"/>
  <c r="E2673" i="2"/>
  <c r="M2672" i="2"/>
  <c r="L2672" i="2"/>
  <c r="J2672" i="2"/>
  <c r="G2672" i="2"/>
  <c r="F2672" i="2"/>
  <c r="E2672" i="2"/>
  <c r="M2671" i="2"/>
  <c r="L2671" i="2"/>
  <c r="J2671" i="2"/>
  <c r="G2671" i="2"/>
  <c r="F2671" i="2"/>
  <c r="E2671" i="2"/>
  <c r="M2670" i="2"/>
  <c r="L2670" i="2"/>
  <c r="J2670" i="2"/>
  <c r="G2670" i="2"/>
  <c r="F2670" i="2"/>
  <c r="E2670" i="2"/>
  <c r="M2669" i="2"/>
  <c r="L2669" i="2"/>
  <c r="J2669" i="2"/>
  <c r="G2669" i="2"/>
  <c r="F2669" i="2"/>
  <c r="E2669" i="2"/>
  <c r="M2668" i="2"/>
  <c r="L2668" i="2"/>
  <c r="J2668" i="2"/>
  <c r="G2668" i="2"/>
  <c r="F2668" i="2"/>
  <c r="E2668" i="2"/>
  <c r="M2667" i="2"/>
  <c r="L2667" i="2"/>
  <c r="J2667" i="2"/>
  <c r="G2667" i="2"/>
  <c r="F2667" i="2"/>
  <c r="E2667" i="2"/>
  <c r="M2666" i="2"/>
  <c r="L2666" i="2"/>
  <c r="J2666" i="2"/>
  <c r="G2666" i="2"/>
  <c r="F2666" i="2"/>
  <c r="E2666" i="2"/>
  <c r="M2665" i="2"/>
  <c r="L2665" i="2"/>
  <c r="J2665" i="2"/>
  <c r="G2665" i="2"/>
  <c r="F2665" i="2"/>
  <c r="E2665" i="2"/>
  <c r="M2664" i="2"/>
  <c r="L2664" i="2"/>
  <c r="J2664" i="2"/>
  <c r="G2664" i="2"/>
  <c r="F2664" i="2"/>
  <c r="E2664" i="2"/>
  <c r="M2663" i="2"/>
  <c r="L2663" i="2"/>
  <c r="J2663" i="2"/>
  <c r="G2663" i="2"/>
  <c r="F2663" i="2"/>
  <c r="E2663" i="2"/>
  <c r="M2662" i="2"/>
  <c r="L2662" i="2"/>
  <c r="J2662" i="2"/>
  <c r="G2662" i="2"/>
  <c r="F2662" i="2"/>
  <c r="E2662" i="2"/>
  <c r="M2661" i="2"/>
  <c r="L2661" i="2"/>
  <c r="J2661" i="2"/>
  <c r="G2661" i="2"/>
  <c r="F2661" i="2"/>
  <c r="E2661" i="2"/>
  <c r="M2660" i="2"/>
  <c r="L2660" i="2"/>
  <c r="J2660" i="2"/>
  <c r="G2660" i="2"/>
  <c r="F2660" i="2"/>
  <c r="E2660" i="2"/>
  <c r="M2659" i="2"/>
  <c r="L2659" i="2"/>
  <c r="J2659" i="2"/>
  <c r="G2659" i="2"/>
  <c r="F2659" i="2"/>
  <c r="E2659" i="2"/>
  <c r="M2658" i="2"/>
  <c r="L2658" i="2"/>
  <c r="J2658" i="2"/>
  <c r="G2658" i="2"/>
  <c r="F2658" i="2"/>
  <c r="E2658" i="2"/>
  <c r="M2657" i="2"/>
  <c r="L2657" i="2"/>
  <c r="J2657" i="2"/>
  <c r="G2657" i="2"/>
  <c r="F2657" i="2"/>
  <c r="E2657" i="2"/>
  <c r="M2656" i="2"/>
  <c r="L2656" i="2"/>
  <c r="J2656" i="2"/>
  <c r="G2656" i="2"/>
  <c r="F2656" i="2"/>
  <c r="E2656" i="2"/>
  <c r="M2655" i="2"/>
  <c r="L2655" i="2"/>
  <c r="J2655" i="2"/>
  <c r="G2655" i="2"/>
  <c r="F2655" i="2"/>
  <c r="E2655" i="2"/>
  <c r="M2654" i="2"/>
  <c r="L2654" i="2"/>
  <c r="J2654" i="2"/>
  <c r="G2654" i="2"/>
  <c r="F2654" i="2"/>
  <c r="E2654" i="2"/>
  <c r="M2653" i="2"/>
  <c r="L2653" i="2"/>
  <c r="J2653" i="2"/>
  <c r="G2653" i="2"/>
  <c r="F2653" i="2"/>
  <c r="E2653" i="2"/>
  <c r="M2652" i="2"/>
  <c r="L2652" i="2"/>
  <c r="J2652" i="2"/>
  <c r="G2652" i="2"/>
  <c r="F2652" i="2"/>
  <c r="E2652" i="2"/>
  <c r="M2651" i="2"/>
  <c r="L2651" i="2"/>
  <c r="J2651" i="2"/>
  <c r="G2651" i="2"/>
  <c r="F2651" i="2"/>
  <c r="E2651" i="2"/>
  <c r="M2650" i="2"/>
  <c r="L2650" i="2"/>
  <c r="J2650" i="2"/>
  <c r="G2650" i="2"/>
  <c r="F2650" i="2"/>
  <c r="E2650" i="2"/>
  <c r="M2649" i="2"/>
  <c r="L2649" i="2"/>
  <c r="J2649" i="2"/>
  <c r="G2649" i="2"/>
  <c r="F2649" i="2"/>
  <c r="E2649" i="2"/>
  <c r="M2648" i="2"/>
  <c r="L2648" i="2"/>
  <c r="J2648" i="2"/>
  <c r="G2648" i="2"/>
  <c r="F2648" i="2"/>
  <c r="E2648" i="2"/>
  <c r="M2647" i="2"/>
  <c r="L2647" i="2"/>
  <c r="J2647" i="2"/>
  <c r="G2647" i="2"/>
  <c r="F2647" i="2"/>
  <c r="E2647" i="2"/>
  <c r="M2646" i="2"/>
  <c r="L2646" i="2"/>
  <c r="J2646" i="2"/>
  <c r="G2646" i="2"/>
  <c r="F2646" i="2"/>
  <c r="E2646" i="2"/>
  <c r="M2645" i="2"/>
  <c r="L2645" i="2"/>
  <c r="J2645" i="2"/>
  <c r="G2645" i="2"/>
  <c r="F2645" i="2"/>
  <c r="E2645" i="2"/>
  <c r="M2644" i="2"/>
  <c r="L2644" i="2"/>
  <c r="J2644" i="2"/>
  <c r="G2644" i="2"/>
  <c r="F2644" i="2"/>
  <c r="E2644" i="2"/>
  <c r="M2643" i="2"/>
  <c r="L2643" i="2"/>
  <c r="J2643" i="2"/>
  <c r="G2643" i="2"/>
  <c r="F2643" i="2"/>
  <c r="E2643" i="2"/>
  <c r="M2642" i="2"/>
  <c r="L2642" i="2"/>
  <c r="J2642" i="2"/>
  <c r="G2642" i="2"/>
  <c r="F2642" i="2"/>
  <c r="E2642" i="2"/>
  <c r="M2641" i="2"/>
  <c r="L2641" i="2"/>
  <c r="J2641" i="2"/>
  <c r="G2641" i="2"/>
  <c r="F2641" i="2"/>
  <c r="E2641" i="2"/>
  <c r="M2640" i="2"/>
  <c r="L2640" i="2"/>
  <c r="J2640" i="2"/>
  <c r="G2640" i="2"/>
  <c r="F2640" i="2"/>
  <c r="E2640" i="2"/>
  <c r="M2639" i="2"/>
  <c r="L2639" i="2"/>
  <c r="J2639" i="2"/>
  <c r="G2639" i="2"/>
  <c r="F2639" i="2"/>
  <c r="E2639" i="2"/>
  <c r="M2638" i="2"/>
  <c r="L2638" i="2"/>
  <c r="J2638" i="2"/>
  <c r="G2638" i="2"/>
  <c r="F2638" i="2"/>
  <c r="E2638" i="2"/>
  <c r="M2637" i="2"/>
  <c r="L2637" i="2"/>
  <c r="J2637" i="2"/>
  <c r="G2637" i="2"/>
  <c r="F2637" i="2"/>
  <c r="E2637" i="2"/>
  <c r="M2636" i="2"/>
  <c r="L2636" i="2"/>
  <c r="J2636" i="2"/>
  <c r="G2636" i="2"/>
  <c r="F2636" i="2"/>
  <c r="E2636" i="2"/>
  <c r="M2635" i="2"/>
  <c r="L2635" i="2"/>
  <c r="J2635" i="2"/>
  <c r="G2635" i="2"/>
  <c r="F2635" i="2"/>
  <c r="E2635" i="2"/>
  <c r="M2634" i="2"/>
  <c r="L2634" i="2"/>
  <c r="J2634" i="2"/>
  <c r="G2634" i="2"/>
  <c r="F2634" i="2"/>
  <c r="E2634" i="2"/>
  <c r="M2633" i="2"/>
  <c r="L2633" i="2"/>
  <c r="J2633" i="2"/>
  <c r="G2633" i="2"/>
  <c r="F2633" i="2"/>
  <c r="E2633" i="2"/>
  <c r="M2632" i="2"/>
  <c r="L2632" i="2"/>
  <c r="J2632" i="2"/>
  <c r="G2632" i="2"/>
  <c r="F2632" i="2"/>
  <c r="E2632" i="2"/>
  <c r="M2631" i="2"/>
  <c r="L2631" i="2"/>
  <c r="J2631" i="2"/>
  <c r="G2631" i="2"/>
  <c r="F2631" i="2"/>
  <c r="E2631" i="2"/>
  <c r="M2630" i="2"/>
  <c r="L2630" i="2"/>
  <c r="J2630" i="2"/>
  <c r="G2630" i="2"/>
  <c r="F2630" i="2"/>
  <c r="E2630" i="2"/>
  <c r="M2629" i="2"/>
  <c r="L2629" i="2"/>
  <c r="J2629" i="2"/>
  <c r="G2629" i="2"/>
  <c r="F2629" i="2"/>
  <c r="E2629" i="2"/>
  <c r="M2628" i="2"/>
  <c r="L2628" i="2"/>
  <c r="J2628" i="2"/>
  <c r="G2628" i="2"/>
  <c r="F2628" i="2"/>
  <c r="E2628" i="2"/>
  <c r="M2627" i="2"/>
  <c r="L2627" i="2"/>
  <c r="J2627" i="2"/>
  <c r="G2627" i="2"/>
  <c r="F2627" i="2"/>
  <c r="E2627" i="2"/>
  <c r="M2626" i="2"/>
  <c r="L2626" i="2"/>
  <c r="J2626" i="2"/>
  <c r="G2626" i="2"/>
  <c r="F2626" i="2"/>
  <c r="E2626" i="2"/>
  <c r="M2625" i="2"/>
  <c r="L2625" i="2"/>
  <c r="J2625" i="2"/>
  <c r="G2625" i="2"/>
  <c r="F2625" i="2"/>
  <c r="E2625" i="2"/>
  <c r="M2624" i="2"/>
  <c r="L2624" i="2"/>
  <c r="J2624" i="2"/>
  <c r="G2624" i="2"/>
  <c r="F2624" i="2"/>
  <c r="E2624" i="2"/>
  <c r="M2623" i="2"/>
  <c r="L2623" i="2"/>
  <c r="J2623" i="2"/>
  <c r="G2623" i="2"/>
  <c r="F2623" i="2"/>
  <c r="E2623" i="2"/>
  <c r="M2622" i="2"/>
  <c r="L2622" i="2"/>
  <c r="J2622" i="2"/>
  <c r="G2622" i="2"/>
  <c r="F2622" i="2"/>
  <c r="E2622" i="2"/>
  <c r="M2621" i="2"/>
  <c r="L2621" i="2"/>
  <c r="J2621" i="2"/>
  <c r="G2621" i="2"/>
  <c r="F2621" i="2"/>
  <c r="E2621" i="2"/>
  <c r="M2620" i="2"/>
  <c r="L2620" i="2"/>
  <c r="J2620" i="2"/>
  <c r="G2620" i="2"/>
  <c r="F2620" i="2"/>
  <c r="E2620" i="2"/>
  <c r="M2619" i="2"/>
  <c r="L2619" i="2"/>
  <c r="J2619" i="2"/>
  <c r="G2619" i="2"/>
  <c r="F2619" i="2"/>
  <c r="E2619" i="2"/>
  <c r="M2618" i="2"/>
  <c r="L2618" i="2"/>
  <c r="J2618" i="2"/>
  <c r="G2618" i="2"/>
  <c r="F2618" i="2"/>
  <c r="E2618" i="2"/>
  <c r="M2617" i="2"/>
  <c r="L2617" i="2"/>
  <c r="J2617" i="2"/>
  <c r="G2617" i="2"/>
  <c r="F2617" i="2"/>
  <c r="E2617" i="2"/>
  <c r="M2616" i="2"/>
  <c r="L2616" i="2"/>
  <c r="J2616" i="2"/>
  <c r="G2616" i="2"/>
  <c r="F2616" i="2"/>
  <c r="E2616" i="2"/>
  <c r="M2615" i="2"/>
  <c r="L2615" i="2"/>
  <c r="J2615" i="2"/>
  <c r="G2615" i="2"/>
  <c r="F2615" i="2"/>
  <c r="E2615" i="2"/>
  <c r="M2614" i="2"/>
  <c r="L2614" i="2"/>
  <c r="J2614" i="2"/>
  <c r="G2614" i="2"/>
  <c r="F2614" i="2"/>
  <c r="E2614" i="2"/>
  <c r="M2613" i="2"/>
  <c r="L2613" i="2"/>
  <c r="J2613" i="2"/>
  <c r="G2613" i="2"/>
  <c r="F2613" i="2"/>
  <c r="E2613" i="2"/>
  <c r="M2612" i="2"/>
  <c r="L2612" i="2"/>
  <c r="J2612" i="2"/>
  <c r="G2612" i="2"/>
  <c r="F2612" i="2"/>
  <c r="E2612" i="2"/>
  <c r="M2611" i="2"/>
  <c r="L2611" i="2"/>
  <c r="J2611" i="2"/>
  <c r="G2611" i="2"/>
  <c r="F2611" i="2"/>
  <c r="E2611" i="2"/>
  <c r="M2610" i="2"/>
  <c r="L2610" i="2"/>
  <c r="J2610" i="2"/>
  <c r="G2610" i="2"/>
  <c r="F2610" i="2"/>
  <c r="E2610" i="2"/>
  <c r="M2609" i="2"/>
  <c r="L2609" i="2"/>
  <c r="J2609" i="2"/>
  <c r="G2609" i="2"/>
  <c r="F2609" i="2"/>
  <c r="E2609" i="2"/>
  <c r="M2608" i="2"/>
  <c r="L2608" i="2"/>
  <c r="J2608" i="2"/>
  <c r="G2608" i="2"/>
  <c r="F2608" i="2"/>
  <c r="E2608" i="2"/>
  <c r="M2607" i="2"/>
  <c r="L2607" i="2"/>
  <c r="J2607" i="2"/>
  <c r="G2607" i="2"/>
  <c r="F2607" i="2"/>
  <c r="E2607" i="2"/>
  <c r="M2606" i="2"/>
  <c r="L2606" i="2"/>
  <c r="J2606" i="2"/>
  <c r="G2606" i="2"/>
  <c r="F2606" i="2"/>
  <c r="E2606" i="2"/>
  <c r="M2605" i="2"/>
  <c r="L2605" i="2"/>
  <c r="J2605" i="2"/>
  <c r="G2605" i="2"/>
  <c r="F2605" i="2"/>
  <c r="E2605" i="2"/>
  <c r="M2604" i="2"/>
  <c r="L2604" i="2"/>
  <c r="J2604" i="2"/>
  <c r="G2604" i="2"/>
  <c r="F2604" i="2"/>
  <c r="E2604" i="2"/>
  <c r="M2603" i="2"/>
  <c r="L2603" i="2"/>
  <c r="J2603" i="2"/>
  <c r="G2603" i="2"/>
  <c r="F2603" i="2"/>
  <c r="E2603" i="2"/>
  <c r="M2602" i="2"/>
  <c r="L2602" i="2"/>
  <c r="J2602" i="2"/>
  <c r="G2602" i="2"/>
  <c r="F2602" i="2"/>
  <c r="E2602" i="2"/>
  <c r="M2601" i="2"/>
  <c r="L2601" i="2"/>
  <c r="J2601" i="2"/>
  <c r="G2601" i="2"/>
  <c r="F2601" i="2"/>
  <c r="E2601" i="2"/>
  <c r="M2600" i="2"/>
  <c r="L2600" i="2"/>
  <c r="J2600" i="2"/>
  <c r="G2600" i="2"/>
  <c r="F2600" i="2"/>
  <c r="E2600" i="2"/>
  <c r="M2599" i="2"/>
  <c r="L2599" i="2"/>
  <c r="J2599" i="2"/>
  <c r="G2599" i="2"/>
  <c r="F2599" i="2"/>
  <c r="E2599" i="2"/>
  <c r="M2598" i="2"/>
  <c r="L2598" i="2"/>
  <c r="J2598" i="2"/>
  <c r="G2598" i="2"/>
  <c r="F2598" i="2"/>
  <c r="E2598" i="2"/>
  <c r="M2597" i="2"/>
  <c r="L2597" i="2"/>
  <c r="J2597" i="2"/>
  <c r="G2597" i="2"/>
  <c r="F2597" i="2"/>
  <c r="E2597" i="2"/>
  <c r="M2596" i="2"/>
  <c r="L2596" i="2"/>
  <c r="J2596" i="2"/>
  <c r="G2596" i="2"/>
  <c r="F2596" i="2"/>
  <c r="E2596" i="2"/>
  <c r="M2595" i="2"/>
  <c r="L2595" i="2"/>
  <c r="J2595" i="2"/>
  <c r="G2595" i="2"/>
  <c r="F2595" i="2"/>
  <c r="E2595" i="2"/>
  <c r="M2594" i="2"/>
  <c r="L2594" i="2"/>
  <c r="J2594" i="2"/>
  <c r="G2594" i="2"/>
  <c r="F2594" i="2"/>
  <c r="E2594" i="2"/>
  <c r="M2593" i="2"/>
  <c r="L2593" i="2"/>
  <c r="J2593" i="2"/>
  <c r="G2593" i="2"/>
  <c r="F2593" i="2"/>
  <c r="E2593" i="2"/>
  <c r="M2592" i="2"/>
  <c r="L2592" i="2"/>
  <c r="J2592" i="2"/>
  <c r="G2592" i="2"/>
  <c r="F2592" i="2"/>
  <c r="E2592" i="2"/>
  <c r="M2591" i="2"/>
  <c r="L2591" i="2"/>
  <c r="J2591" i="2"/>
  <c r="G2591" i="2"/>
  <c r="F2591" i="2"/>
  <c r="E2591" i="2"/>
  <c r="M2590" i="2"/>
  <c r="L2590" i="2"/>
  <c r="J2590" i="2"/>
  <c r="G2590" i="2"/>
  <c r="F2590" i="2"/>
  <c r="E2590" i="2"/>
  <c r="M2589" i="2"/>
  <c r="L2589" i="2"/>
  <c r="J2589" i="2"/>
  <c r="G2589" i="2"/>
  <c r="F2589" i="2"/>
  <c r="E2589" i="2"/>
  <c r="M2588" i="2"/>
  <c r="L2588" i="2"/>
  <c r="J2588" i="2"/>
  <c r="G2588" i="2"/>
  <c r="F2588" i="2"/>
  <c r="E2588" i="2"/>
  <c r="M2587" i="2"/>
  <c r="L2587" i="2"/>
  <c r="J2587" i="2"/>
  <c r="G2587" i="2"/>
  <c r="F2587" i="2"/>
  <c r="E2587" i="2"/>
  <c r="M2586" i="2"/>
  <c r="L2586" i="2"/>
  <c r="J2586" i="2"/>
  <c r="G2586" i="2"/>
  <c r="F2586" i="2"/>
  <c r="E2586" i="2"/>
  <c r="M2585" i="2"/>
  <c r="L2585" i="2"/>
  <c r="J2585" i="2"/>
  <c r="G2585" i="2"/>
  <c r="F2585" i="2"/>
  <c r="E2585" i="2"/>
  <c r="M2584" i="2"/>
  <c r="L2584" i="2"/>
  <c r="J2584" i="2"/>
  <c r="G2584" i="2"/>
  <c r="F2584" i="2"/>
  <c r="E2584" i="2"/>
  <c r="M2583" i="2"/>
  <c r="L2583" i="2"/>
  <c r="J2583" i="2"/>
  <c r="G2583" i="2"/>
  <c r="F2583" i="2"/>
  <c r="E2583" i="2"/>
  <c r="M2582" i="2"/>
  <c r="L2582" i="2"/>
  <c r="J2582" i="2"/>
  <c r="G2582" i="2"/>
  <c r="F2582" i="2"/>
  <c r="E2582" i="2"/>
  <c r="M2581" i="2"/>
  <c r="L2581" i="2"/>
  <c r="J2581" i="2"/>
  <c r="G2581" i="2"/>
  <c r="F2581" i="2"/>
  <c r="E2581" i="2"/>
  <c r="M2580" i="2"/>
  <c r="L2580" i="2"/>
  <c r="J2580" i="2"/>
  <c r="G2580" i="2"/>
  <c r="F2580" i="2"/>
  <c r="E2580" i="2"/>
  <c r="M2579" i="2"/>
  <c r="L2579" i="2"/>
  <c r="J2579" i="2"/>
  <c r="G2579" i="2"/>
  <c r="F2579" i="2"/>
  <c r="E2579" i="2"/>
  <c r="M2578" i="2"/>
  <c r="L2578" i="2"/>
  <c r="J2578" i="2"/>
  <c r="G2578" i="2"/>
  <c r="F2578" i="2"/>
  <c r="E2578" i="2"/>
  <c r="M2577" i="2"/>
  <c r="L2577" i="2"/>
  <c r="J2577" i="2"/>
  <c r="G2577" i="2"/>
  <c r="F2577" i="2"/>
  <c r="E2577" i="2"/>
  <c r="M2576" i="2"/>
  <c r="L2576" i="2"/>
  <c r="J2576" i="2"/>
  <c r="G2576" i="2"/>
  <c r="F2576" i="2"/>
  <c r="E2576" i="2"/>
  <c r="M2575" i="2"/>
  <c r="L2575" i="2"/>
  <c r="J2575" i="2"/>
  <c r="G2575" i="2"/>
  <c r="F2575" i="2"/>
  <c r="E2575" i="2"/>
  <c r="M2574" i="2"/>
  <c r="L2574" i="2"/>
  <c r="J2574" i="2"/>
  <c r="G2574" i="2"/>
  <c r="F2574" i="2"/>
  <c r="E2574" i="2"/>
  <c r="M2573" i="2"/>
  <c r="L2573" i="2"/>
  <c r="J2573" i="2"/>
  <c r="G2573" i="2"/>
  <c r="F2573" i="2"/>
  <c r="E2573" i="2"/>
  <c r="M2572" i="2"/>
  <c r="L2572" i="2"/>
  <c r="J2572" i="2"/>
  <c r="G2572" i="2"/>
  <c r="F2572" i="2"/>
  <c r="E2572" i="2"/>
  <c r="M2571" i="2"/>
  <c r="L2571" i="2"/>
  <c r="J2571" i="2"/>
  <c r="G2571" i="2"/>
  <c r="F2571" i="2"/>
  <c r="E2571" i="2"/>
  <c r="M2570" i="2"/>
  <c r="L2570" i="2"/>
  <c r="J2570" i="2"/>
  <c r="G2570" i="2"/>
  <c r="F2570" i="2"/>
  <c r="E2570" i="2"/>
  <c r="M2569" i="2"/>
  <c r="L2569" i="2"/>
  <c r="J2569" i="2"/>
  <c r="G2569" i="2"/>
  <c r="F2569" i="2"/>
  <c r="E2569" i="2"/>
  <c r="M2568" i="2"/>
  <c r="L2568" i="2"/>
  <c r="J2568" i="2"/>
  <c r="G2568" i="2"/>
  <c r="F2568" i="2"/>
  <c r="E2568" i="2"/>
  <c r="M2567" i="2"/>
  <c r="L2567" i="2"/>
  <c r="J2567" i="2"/>
  <c r="G2567" i="2"/>
  <c r="F2567" i="2"/>
  <c r="E2567" i="2"/>
  <c r="M2566" i="2"/>
  <c r="L2566" i="2"/>
  <c r="J2566" i="2"/>
  <c r="G2566" i="2"/>
  <c r="F2566" i="2"/>
  <c r="E2566" i="2"/>
  <c r="M2565" i="2"/>
  <c r="L2565" i="2"/>
  <c r="J2565" i="2"/>
  <c r="G2565" i="2"/>
  <c r="F2565" i="2"/>
  <c r="E2565" i="2"/>
  <c r="M2564" i="2"/>
  <c r="L2564" i="2"/>
  <c r="J2564" i="2"/>
  <c r="G2564" i="2"/>
  <c r="F2564" i="2"/>
  <c r="E2564" i="2"/>
  <c r="M2563" i="2"/>
  <c r="L2563" i="2"/>
  <c r="J2563" i="2"/>
  <c r="G2563" i="2"/>
  <c r="F2563" i="2"/>
  <c r="E2563" i="2"/>
  <c r="M2562" i="2"/>
  <c r="L2562" i="2"/>
  <c r="J2562" i="2"/>
  <c r="G2562" i="2"/>
  <c r="F2562" i="2"/>
  <c r="E2562" i="2"/>
  <c r="M2561" i="2"/>
  <c r="L2561" i="2"/>
  <c r="J2561" i="2"/>
  <c r="G2561" i="2"/>
  <c r="F2561" i="2"/>
  <c r="E2561" i="2"/>
  <c r="M2560" i="2"/>
  <c r="L2560" i="2"/>
  <c r="J2560" i="2"/>
  <c r="G2560" i="2"/>
  <c r="F2560" i="2"/>
  <c r="E2560" i="2"/>
  <c r="M2559" i="2"/>
  <c r="L2559" i="2"/>
  <c r="J2559" i="2"/>
  <c r="G2559" i="2"/>
  <c r="F2559" i="2"/>
  <c r="E2559" i="2"/>
  <c r="M2558" i="2"/>
  <c r="L2558" i="2"/>
  <c r="J2558" i="2"/>
  <c r="G2558" i="2"/>
  <c r="F2558" i="2"/>
  <c r="E2558" i="2"/>
  <c r="M2557" i="2"/>
  <c r="L2557" i="2"/>
  <c r="J2557" i="2"/>
  <c r="G2557" i="2"/>
  <c r="F2557" i="2"/>
  <c r="E2557" i="2"/>
  <c r="M2556" i="2"/>
  <c r="L2556" i="2"/>
  <c r="J2556" i="2"/>
  <c r="G2556" i="2"/>
  <c r="F2556" i="2"/>
  <c r="E2556" i="2"/>
  <c r="M2555" i="2"/>
  <c r="L2555" i="2"/>
  <c r="J2555" i="2"/>
  <c r="G2555" i="2"/>
  <c r="F2555" i="2"/>
  <c r="E2555" i="2"/>
  <c r="M2554" i="2"/>
  <c r="L2554" i="2"/>
  <c r="J2554" i="2"/>
  <c r="G2554" i="2"/>
  <c r="F2554" i="2"/>
  <c r="E2554" i="2"/>
  <c r="M2553" i="2"/>
  <c r="L2553" i="2"/>
  <c r="J2553" i="2"/>
  <c r="G2553" i="2"/>
  <c r="F2553" i="2"/>
  <c r="E2553" i="2"/>
  <c r="M2552" i="2"/>
  <c r="L2552" i="2"/>
  <c r="J2552" i="2"/>
  <c r="G2552" i="2"/>
  <c r="F2552" i="2"/>
  <c r="E2552" i="2"/>
  <c r="M2551" i="2"/>
  <c r="L2551" i="2"/>
  <c r="J2551" i="2"/>
  <c r="G2551" i="2"/>
  <c r="F2551" i="2"/>
  <c r="E2551" i="2"/>
  <c r="M2550" i="2"/>
  <c r="L2550" i="2"/>
  <c r="J2550" i="2"/>
  <c r="G2550" i="2"/>
  <c r="F2550" i="2"/>
  <c r="E2550" i="2"/>
  <c r="M2549" i="2"/>
  <c r="L2549" i="2"/>
  <c r="J2549" i="2"/>
  <c r="G2549" i="2"/>
  <c r="F2549" i="2"/>
  <c r="E2549" i="2"/>
  <c r="M2548" i="2"/>
  <c r="L2548" i="2"/>
  <c r="J2548" i="2"/>
  <c r="G2548" i="2"/>
  <c r="F2548" i="2"/>
  <c r="E2548" i="2"/>
  <c r="M2547" i="2"/>
  <c r="L2547" i="2"/>
  <c r="J2547" i="2"/>
  <c r="G2547" i="2"/>
  <c r="F2547" i="2"/>
  <c r="E2547" i="2"/>
  <c r="M2546" i="2"/>
  <c r="L2546" i="2"/>
  <c r="J2546" i="2"/>
  <c r="G2546" i="2"/>
  <c r="F2546" i="2"/>
  <c r="E2546" i="2"/>
  <c r="M2545" i="2"/>
  <c r="L2545" i="2"/>
  <c r="J2545" i="2"/>
  <c r="G2545" i="2"/>
  <c r="F2545" i="2"/>
  <c r="E2545" i="2"/>
  <c r="M2544" i="2"/>
  <c r="L2544" i="2"/>
  <c r="J2544" i="2"/>
  <c r="G2544" i="2"/>
  <c r="F2544" i="2"/>
  <c r="E2544" i="2"/>
  <c r="M2543" i="2"/>
  <c r="L2543" i="2"/>
  <c r="J2543" i="2"/>
  <c r="G2543" i="2"/>
  <c r="F2543" i="2"/>
  <c r="E2543" i="2"/>
  <c r="M2542" i="2"/>
  <c r="L2542" i="2"/>
  <c r="J2542" i="2"/>
  <c r="G2542" i="2"/>
  <c r="F2542" i="2"/>
  <c r="E2542" i="2"/>
  <c r="M2541" i="2"/>
  <c r="L2541" i="2"/>
  <c r="J2541" i="2"/>
  <c r="G2541" i="2"/>
  <c r="F2541" i="2"/>
  <c r="E2541" i="2"/>
  <c r="M2540" i="2"/>
  <c r="L2540" i="2"/>
  <c r="J2540" i="2"/>
  <c r="G2540" i="2"/>
  <c r="F2540" i="2"/>
  <c r="E2540" i="2"/>
  <c r="M2539" i="2"/>
  <c r="L2539" i="2"/>
  <c r="J2539" i="2"/>
  <c r="G2539" i="2"/>
  <c r="F2539" i="2"/>
  <c r="E2539" i="2"/>
  <c r="M2538" i="2"/>
  <c r="L2538" i="2"/>
  <c r="J2538" i="2"/>
  <c r="G2538" i="2"/>
  <c r="F2538" i="2"/>
  <c r="E2538" i="2"/>
  <c r="M2537" i="2"/>
  <c r="L2537" i="2"/>
  <c r="J2537" i="2"/>
  <c r="G2537" i="2"/>
  <c r="F2537" i="2"/>
  <c r="E2537" i="2"/>
  <c r="M2536" i="2"/>
  <c r="L2536" i="2"/>
  <c r="J2536" i="2"/>
  <c r="G2536" i="2"/>
  <c r="F2536" i="2"/>
  <c r="E2536" i="2"/>
  <c r="M2535" i="2"/>
  <c r="L2535" i="2"/>
  <c r="J2535" i="2"/>
  <c r="G2535" i="2"/>
  <c r="F2535" i="2"/>
  <c r="E2535" i="2"/>
  <c r="M2534" i="2"/>
  <c r="L2534" i="2"/>
  <c r="J2534" i="2"/>
  <c r="G2534" i="2"/>
  <c r="F2534" i="2"/>
  <c r="E2534" i="2"/>
  <c r="M2533" i="2"/>
  <c r="L2533" i="2"/>
  <c r="J2533" i="2"/>
  <c r="G2533" i="2"/>
  <c r="F2533" i="2"/>
  <c r="E2533" i="2"/>
  <c r="M2532" i="2"/>
  <c r="L2532" i="2"/>
  <c r="J2532" i="2"/>
  <c r="G2532" i="2"/>
  <c r="F2532" i="2"/>
  <c r="E2532" i="2"/>
  <c r="M2531" i="2"/>
  <c r="L2531" i="2"/>
  <c r="J2531" i="2"/>
  <c r="G2531" i="2"/>
  <c r="F2531" i="2"/>
  <c r="E2531" i="2"/>
  <c r="M2530" i="2"/>
  <c r="L2530" i="2"/>
  <c r="J2530" i="2"/>
  <c r="G2530" i="2"/>
  <c r="F2530" i="2"/>
  <c r="E2530" i="2"/>
  <c r="M2529" i="2"/>
  <c r="L2529" i="2"/>
  <c r="J2529" i="2"/>
  <c r="G2529" i="2"/>
  <c r="F2529" i="2"/>
  <c r="E2529" i="2"/>
  <c r="M2528" i="2"/>
  <c r="L2528" i="2"/>
  <c r="J2528" i="2"/>
  <c r="G2528" i="2"/>
  <c r="F2528" i="2"/>
  <c r="E2528" i="2"/>
  <c r="M2527" i="2"/>
  <c r="L2527" i="2"/>
  <c r="J2527" i="2"/>
  <c r="G2527" i="2"/>
  <c r="F2527" i="2"/>
  <c r="E2527" i="2"/>
  <c r="M2526" i="2"/>
  <c r="L2526" i="2"/>
  <c r="J2526" i="2"/>
  <c r="G2526" i="2"/>
  <c r="F2526" i="2"/>
  <c r="E2526" i="2"/>
  <c r="M2525" i="2"/>
  <c r="L2525" i="2"/>
  <c r="J2525" i="2"/>
  <c r="G2525" i="2"/>
  <c r="F2525" i="2"/>
  <c r="E2525" i="2"/>
  <c r="M2524" i="2"/>
  <c r="L2524" i="2"/>
  <c r="J2524" i="2"/>
  <c r="G2524" i="2"/>
  <c r="F2524" i="2"/>
  <c r="E2524" i="2"/>
  <c r="M2523" i="2"/>
  <c r="L2523" i="2"/>
  <c r="J2523" i="2"/>
  <c r="G2523" i="2"/>
  <c r="F2523" i="2"/>
  <c r="E2523" i="2"/>
  <c r="M2522" i="2"/>
  <c r="L2522" i="2"/>
  <c r="J2522" i="2"/>
  <c r="G2522" i="2"/>
  <c r="F2522" i="2"/>
  <c r="E2522" i="2"/>
  <c r="M2521" i="2"/>
  <c r="L2521" i="2"/>
  <c r="J2521" i="2"/>
  <c r="G2521" i="2"/>
  <c r="F2521" i="2"/>
  <c r="E2521" i="2"/>
  <c r="M2520" i="2"/>
  <c r="L2520" i="2"/>
  <c r="J2520" i="2"/>
  <c r="G2520" i="2"/>
  <c r="F2520" i="2"/>
  <c r="E2520" i="2"/>
  <c r="M2519" i="2"/>
  <c r="L2519" i="2"/>
  <c r="J2519" i="2"/>
  <c r="G2519" i="2"/>
  <c r="F2519" i="2"/>
  <c r="E2519" i="2"/>
  <c r="M2518" i="2"/>
  <c r="L2518" i="2"/>
  <c r="J2518" i="2"/>
  <c r="G2518" i="2"/>
  <c r="F2518" i="2"/>
  <c r="E2518" i="2"/>
  <c r="M2517" i="2"/>
  <c r="L2517" i="2"/>
  <c r="J2517" i="2"/>
  <c r="G2517" i="2"/>
  <c r="F2517" i="2"/>
  <c r="E2517" i="2"/>
  <c r="M2516" i="2"/>
  <c r="L2516" i="2"/>
  <c r="J2516" i="2"/>
  <c r="G2516" i="2"/>
  <c r="F2516" i="2"/>
  <c r="E2516" i="2"/>
  <c r="M2515" i="2"/>
  <c r="L2515" i="2"/>
  <c r="J2515" i="2"/>
  <c r="G2515" i="2"/>
  <c r="F2515" i="2"/>
  <c r="E2515" i="2"/>
  <c r="M2514" i="2"/>
  <c r="L2514" i="2"/>
  <c r="J2514" i="2"/>
  <c r="G2514" i="2"/>
  <c r="F2514" i="2"/>
  <c r="E2514" i="2"/>
  <c r="M2513" i="2"/>
  <c r="L2513" i="2"/>
  <c r="J2513" i="2"/>
  <c r="G2513" i="2"/>
  <c r="F2513" i="2"/>
  <c r="E2513" i="2"/>
  <c r="M2512" i="2"/>
  <c r="L2512" i="2"/>
  <c r="J2512" i="2"/>
  <c r="G2512" i="2"/>
  <c r="F2512" i="2"/>
  <c r="E2512" i="2"/>
  <c r="M2511" i="2"/>
  <c r="L2511" i="2"/>
  <c r="J2511" i="2"/>
  <c r="G2511" i="2"/>
  <c r="F2511" i="2"/>
  <c r="E2511" i="2"/>
  <c r="M2510" i="2"/>
  <c r="L2510" i="2"/>
  <c r="J2510" i="2"/>
  <c r="G2510" i="2"/>
  <c r="F2510" i="2"/>
  <c r="E2510" i="2"/>
  <c r="M2509" i="2"/>
  <c r="L2509" i="2"/>
  <c r="J2509" i="2"/>
  <c r="G2509" i="2"/>
  <c r="F2509" i="2"/>
  <c r="E2509" i="2"/>
  <c r="M2508" i="2"/>
  <c r="L2508" i="2"/>
  <c r="J2508" i="2"/>
  <c r="G2508" i="2"/>
  <c r="F2508" i="2"/>
  <c r="E2508" i="2"/>
  <c r="M2507" i="2"/>
  <c r="L2507" i="2"/>
  <c r="J2507" i="2"/>
  <c r="G2507" i="2"/>
  <c r="F2507" i="2"/>
  <c r="E2507" i="2"/>
  <c r="M2506" i="2"/>
  <c r="L2506" i="2"/>
  <c r="J2506" i="2"/>
  <c r="G2506" i="2"/>
  <c r="F2506" i="2"/>
  <c r="E2506" i="2"/>
  <c r="M2505" i="2"/>
  <c r="L2505" i="2"/>
  <c r="J2505" i="2"/>
  <c r="G2505" i="2"/>
  <c r="F2505" i="2"/>
  <c r="E2505" i="2"/>
  <c r="M2504" i="2"/>
  <c r="L2504" i="2"/>
  <c r="J2504" i="2"/>
  <c r="G2504" i="2"/>
  <c r="F2504" i="2"/>
  <c r="E2504" i="2"/>
  <c r="M2503" i="2"/>
  <c r="L2503" i="2"/>
  <c r="J2503" i="2"/>
  <c r="G2503" i="2"/>
  <c r="F2503" i="2"/>
  <c r="E2503" i="2"/>
  <c r="M2502" i="2"/>
  <c r="L2502" i="2"/>
  <c r="J2502" i="2"/>
  <c r="G2502" i="2"/>
  <c r="F2502" i="2"/>
  <c r="E2502" i="2"/>
  <c r="M2501" i="2"/>
  <c r="L2501" i="2"/>
  <c r="J2501" i="2"/>
  <c r="G2501" i="2"/>
  <c r="F2501" i="2"/>
  <c r="E2501" i="2"/>
  <c r="M2500" i="2"/>
  <c r="L2500" i="2"/>
  <c r="J2500" i="2"/>
  <c r="G2500" i="2"/>
  <c r="F2500" i="2"/>
  <c r="E2500" i="2"/>
  <c r="M2499" i="2"/>
  <c r="L2499" i="2"/>
  <c r="J2499" i="2"/>
  <c r="G2499" i="2"/>
  <c r="F2499" i="2"/>
  <c r="E2499" i="2"/>
  <c r="M2498" i="2"/>
  <c r="L2498" i="2"/>
  <c r="J2498" i="2"/>
  <c r="G2498" i="2"/>
  <c r="F2498" i="2"/>
  <c r="E2498" i="2"/>
  <c r="M2497" i="2"/>
  <c r="L2497" i="2"/>
  <c r="J2497" i="2"/>
  <c r="G2497" i="2"/>
  <c r="F2497" i="2"/>
  <c r="E2497" i="2"/>
  <c r="M2496" i="2"/>
  <c r="L2496" i="2"/>
  <c r="J2496" i="2"/>
  <c r="G2496" i="2"/>
  <c r="F2496" i="2"/>
  <c r="E2496" i="2"/>
  <c r="M2495" i="2"/>
  <c r="L2495" i="2"/>
  <c r="J2495" i="2"/>
  <c r="G2495" i="2"/>
  <c r="F2495" i="2"/>
  <c r="E2495" i="2"/>
  <c r="M2494" i="2"/>
  <c r="L2494" i="2"/>
  <c r="J2494" i="2"/>
  <c r="G2494" i="2"/>
  <c r="F2494" i="2"/>
  <c r="E2494" i="2"/>
  <c r="M2493" i="2"/>
  <c r="L2493" i="2"/>
  <c r="J2493" i="2"/>
  <c r="G2493" i="2"/>
  <c r="F2493" i="2"/>
  <c r="E2493" i="2"/>
  <c r="M2492" i="2"/>
  <c r="L2492" i="2"/>
  <c r="J2492" i="2"/>
  <c r="G2492" i="2"/>
  <c r="F2492" i="2"/>
  <c r="E2492" i="2"/>
  <c r="M2491" i="2"/>
  <c r="L2491" i="2"/>
  <c r="J2491" i="2"/>
  <c r="G2491" i="2"/>
  <c r="F2491" i="2"/>
  <c r="E2491" i="2"/>
  <c r="M2490" i="2"/>
  <c r="L2490" i="2"/>
  <c r="J2490" i="2"/>
  <c r="G2490" i="2"/>
  <c r="F2490" i="2"/>
  <c r="E2490" i="2"/>
  <c r="M2489" i="2"/>
  <c r="L2489" i="2"/>
  <c r="J2489" i="2"/>
  <c r="G2489" i="2"/>
  <c r="F2489" i="2"/>
  <c r="E2489" i="2"/>
  <c r="M2488" i="2"/>
  <c r="L2488" i="2"/>
  <c r="J2488" i="2"/>
  <c r="G2488" i="2"/>
  <c r="F2488" i="2"/>
  <c r="E2488" i="2"/>
  <c r="M2487" i="2"/>
  <c r="L2487" i="2"/>
  <c r="J2487" i="2"/>
  <c r="G2487" i="2"/>
  <c r="F2487" i="2"/>
  <c r="E2487" i="2"/>
  <c r="M2486" i="2"/>
  <c r="L2486" i="2"/>
  <c r="J2486" i="2"/>
  <c r="G2486" i="2"/>
  <c r="F2486" i="2"/>
  <c r="E2486" i="2"/>
  <c r="M2485" i="2"/>
  <c r="L2485" i="2"/>
  <c r="J2485" i="2"/>
  <c r="G2485" i="2"/>
  <c r="F2485" i="2"/>
  <c r="E2485" i="2"/>
  <c r="M2484" i="2"/>
  <c r="L2484" i="2"/>
  <c r="J2484" i="2"/>
  <c r="G2484" i="2"/>
  <c r="F2484" i="2"/>
  <c r="E2484" i="2"/>
  <c r="M2483" i="2"/>
  <c r="L2483" i="2"/>
  <c r="J2483" i="2"/>
  <c r="G2483" i="2"/>
  <c r="F2483" i="2"/>
  <c r="E2483" i="2"/>
  <c r="M2482" i="2"/>
  <c r="L2482" i="2"/>
  <c r="J2482" i="2"/>
  <c r="G2482" i="2"/>
  <c r="F2482" i="2"/>
  <c r="E2482" i="2"/>
  <c r="M2481" i="2"/>
  <c r="L2481" i="2"/>
  <c r="J2481" i="2"/>
  <c r="G2481" i="2"/>
  <c r="F2481" i="2"/>
  <c r="E2481" i="2"/>
  <c r="M2480" i="2"/>
  <c r="L2480" i="2"/>
  <c r="J2480" i="2"/>
  <c r="G2480" i="2"/>
  <c r="F2480" i="2"/>
  <c r="E2480" i="2"/>
  <c r="M2479" i="2"/>
  <c r="L2479" i="2"/>
  <c r="J2479" i="2"/>
  <c r="G2479" i="2"/>
  <c r="F2479" i="2"/>
  <c r="E2479" i="2"/>
  <c r="M2478" i="2"/>
  <c r="L2478" i="2"/>
  <c r="J2478" i="2"/>
  <c r="G2478" i="2"/>
  <c r="F2478" i="2"/>
  <c r="E2478" i="2"/>
  <c r="M2477" i="2"/>
  <c r="L2477" i="2"/>
  <c r="J2477" i="2"/>
  <c r="G2477" i="2"/>
  <c r="F2477" i="2"/>
  <c r="E2477" i="2"/>
  <c r="M2476" i="2"/>
  <c r="L2476" i="2"/>
  <c r="J2476" i="2"/>
  <c r="G2476" i="2"/>
  <c r="F2476" i="2"/>
  <c r="E2476" i="2"/>
  <c r="M2475" i="2"/>
  <c r="L2475" i="2"/>
  <c r="J2475" i="2"/>
  <c r="G2475" i="2"/>
  <c r="F2475" i="2"/>
  <c r="E2475" i="2"/>
  <c r="M2474" i="2"/>
  <c r="L2474" i="2"/>
  <c r="J2474" i="2"/>
  <c r="G2474" i="2"/>
  <c r="F2474" i="2"/>
  <c r="E2474" i="2"/>
  <c r="M2473" i="2"/>
  <c r="L2473" i="2"/>
  <c r="J2473" i="2"/>
  <c r="G2473" i="2"/>
  <c r="F2473" i="2"/>
  <c r="E2473" i="2"/>
  <c r="M2472" i="2"/>
  <c r="L2472" i="2"/>
  <c r="J2472" i="2"/>
  <c r="G2472" i="2"/>
  <c r="F2472" i="2"/>
  <c r="E2472" i="2"/>
  <c r="M2471" i="2"/>
  <c r="L2471" i="2"/>
  <c r="J2471" i="2"/>
  <c r="G2471" i="2"/>
  <c r="F2471" i="2"/>
  <c r="E2471" i="2"/>
  <c r="M2470" i="2"/>
  <c r="L2470" i="2"/>
  <c r="J2470" i="2"/>
  <c r="G2470" i="2"/>
  <c r="F2470" i="2"/>
  <c r="E2470" i="2"/>
  <c r="M2469" i="2"/>
  <c r="L2469" i="2"/>
  <c r="J2469" i="2"/>
  <c r="G2469" i="2"/>
  <c r="F2469" i="2"/>
  <c r="E2469" i="2"/>
  <c r="M2468" i="2"/>
  <c r="L2468" i="2"/>
  <c r="J2468" i="2"/>
  <c r="G2468" i="2"/>
  <c r="F2468" i="2"/>
  <c r="E2468" i="2"/>
  <c r="M2467" i="2"/>
  <c r="L2467" i="2"/>
  <c r="J2467" i="2"/>
  <c r="G2467" i="2"/>
  <c r="F2467" i="2"/>
  <c r="E2467" i="2"/>
  <c r="M2466" i="2"/>
  <c r="L2466" i="2"/>
  <c r="J2466" i="2"/>
  <c r="G2466" i="2"/>
  <c r="F2466" i="2"/>
  <c r="E2466" i="2"/>
  <c r="M2465" i="2"/>
  <c r="L2465" i="2"/>
  <c r="J2465" i="2"/>
  <c r="G2465" i="2"/>
  <c r="F2465" i="2"/>
  <c r="E2465" i="2"/>
  <c r="M2464" i="2"/>
  <c r="L2464" i="2"/>
  <c r="J2464" i="2"/>
  <c r="G2464" i="2"/>
  <c r="F2464" i="2"/>
  <c r="E2464" i="2"/>
  <c r="M2463" i="2"/>
  <c r="L2463" i="2"/>
  <c r="J2463" i="2"/>
  <c r="G2463" i="2"/>
  <c r="F2463" i="2"/>
  <c r="E2463" i="2"/>
  <c r="M2462" i="2"/>
  <c r="L2462" i="2"/>
  <c r="J2462" i="2"/>
  <c r="G2462" i="2"/>
  <c r="F2462" i="2"/>
  <c r="E2462" i="2"/>
  <c r="M2461" i="2"/>
  <c r="L2461" i="2"/>
  <c r="J2461" i="2"/>
  <c r="G2461" i="2"/>
  <c r="F2461" i="2"/>
  <c r="E2461" i="2"/>
  <c r="M2460" i="2"/>
  <c r="L2460" i="2"/>
  <c r="J2460" i="2"/>
  <c r="G2460" i="2"/>
  <c r="F2460" i="2"/>
  <c r="E2460" i="2"/>
  <c r="M2459" i="2"/>
  <c r="L2459" i="2"/>
  <c r="J2459" i="2"/>
  <c r="G2459" i="2"/>
  <c r="F2459" i="2"/>
  <c r="E2459" i="2"/>
  <c r="M2458" i="2"/>
  <c r="L2458" i="2"/>
  <c r="J2458" i="2"/>
  <c r="G2458" i="2"/>
  <c r="F2458" i="2"/>
  <c r="E2458" i="2"/>
  <c r="M2457" i="2"/>
  <c r="L2457" i="2"/>
  <c r="J2457" i="2"/>
  <c r="G2457" i="2"/>
  <c r="F2457" i="2"/>
  <c r="E2457" i="2"/>
  <c r="M2456" i="2"/>
  <c r="L2456" i="2"/>
  <c r="J2456" i="2"/>
  <c r="G2456" i="2"/>
  <c r="F2456" i="2"/>
  <c r="E2456" i="2"/>
  <c r="M2455" i="2"/>
  <c r="L2455" i="2"/>
  <c r="J2455" i="2"/>
  <c r="G2455" i="2"/>
  <c r="F2455" i="2"/>
  <c r="E2455" i="2"/>
  <c r="M2454" i="2"/>
  <c r="L2454" i="2"/>
  <c r="J2454" i="2"/>
  <c r="G2454" i="2"/>
  <c r="F2454" i="2"/>
  <c r="E2454" i="2"/>
  <c r="M2453" i="2"/>
  <c r="L2453" i="2"/>
  <c r="J2453" i="2"/>
  <c r="G2453" i="2"/>
  <c r="F2453" i="2"/>
  <c r="E2453" i="2"/>
  <c r="M2452" i="2"/>
  <c r="L2452" i="2"/>
  <c r="J2452" i="2"/>
  <c r="G2452" i="2"/>
  <c r="F2452" i="2"/>
  <c r="E2452" i="2"/>
  <c r="M2451" i="2"/>
  <c r="L2451" i="2"/>
  <c r="J2451" i="2"/>
  <c r="G2451" i="2"/>
  <c r="F2451" i="2"/>
  <c r="E2451" i="2"/>
  <c r="M2450" i="2"/>
  <c r="L2450" i="2"/>
  <c r="J2450" i="2"/>
  <c r="G2450" i="2"/>
  <c r="F2450" i="2"/>
  <c r="E2450" i="2"/>
  <c r="M2449" i="2"/>
  <c r="L2449" i="2"/>
  <c r="J2449" i="2"/>
  <c r="G2449" i="2"/>
  <c r="F2449" i="2"/>
  <c r="E2449" i="2"/>
  <c r="M2448" i="2"/>
  <c r="L2448" i="2"/>
  <c r="J2448" i="2"/>
  <c r="G2448" i="2"/>
  <c r="F2448" i="2"/>
  <c r="E2448" i="2"/>
  <c r="M2447" i="2"/>
  <c r="L2447" i="2"/>
  <c r="J2447" i="2"/>
  <c r="G2447" i="2"/>
  <c r="F2447" i="2"/>
  <c r="E2447" i="2"/>
  <c r="M2446" i="2"/>
  <c r="L2446" i="2"/>
  <c r="J2446" i="2"/>
  <c r="G2446" i="2"/>
  <c r="F2446" i="2"/>
  <c r="E2446" i="2"/>
  <c r="M2445" i="2"/>
  <c r="L2445" i="2"/>
  <c r="J2445" i="2"/>
  <c r="G2445" i="2"/>
  <c r="F2445" i="2"/>
  <c r="E2445" i="2"/>
  <c r="M2444" i="2"/>
  <c r="L2444" i="2"/>
  <c r="J2444" i="2"/>
  <c r="G2444" i="2"/>
  <c r="F2444" i="2"/>
  <c r="E2444" i="2"/>
  <c r="M2443" i="2"/>
  <c r="L2443" i="2"/>
  <c r="J2443" i="2"/>
  <c r="G2443" i="2"/>
  <c r="F2443" i="2"/>
  <c r="E2443" i="2"/>
  <c r="M2442" i="2"/>
  <c r="L2442" i="2"/>
  <c r="J2442" i="2"/>
  <c r="G2442" i="2"/>
  <c r="F2442" i="2"/>
  <c r="E2442" i="2"/>
  <c r="M2441" i="2"/>
  <c r="L2441" i="2"/>
  <c r="J2441" i="2"/>
  <c r="G2441" i="2"/>
  <c r="F2441" i="2"/>
  <c r="E2441" i="2"/>
  <c r="M2440" i="2"/>
  <c r="L2440" i="2"/>
  <c r="J2440" i="2"/>
  <c r="G2440" i="2"/>
  <c r="F2440" i="2"/>
  <c r="E2440" i="2"/>
  <c r="M2439" i="2"/>
  <c r="L2439" i="2"/>
  <c r="J2439" i="2"/>
  <c r="G2439" i="2"/>
  <c r="F2439" i="2"/>
  <c r="E2439" i="2"/>
  <c r="M2438" i="2"/>
  <c r="L2438" i="2"/>
  <c r="J2438" i="2"/>
  <c r="G2438" i="2"/>
  <c r="F2438" i="2"/>
  <c r="E2438" i="2"/>
  <c r="M2437" i="2"/>
  <c r="L2437" i="2"/>
  <c r="J2437" i="2"/>
  <c r="G2437" i="2"/>
  <c r="F2437" i="2"/>
  <c r="E2437" i="2"/>
  <c r="M2436" i="2"/>
  <c r="L2436" i="2"/>
  <c r="J2436" i="2"/>
  <c r="G2436" i="2"/>
  <c r="F2436" i="2"/>
  <c r="E2436" i="2"/>
  <c r="M2435" i="2"/>
  <c r="L2435" i="2"/>
  <c r="J2435" i="2"/>
  <c r="G2435" i="2"/>
  <c r="F2435" i="2"/>
  <c r="E2435" i="2"/>
  <c r="M2434" i="2"/>
  <c r="L2434" i="2"/>
  <c r="J2434" i="2"/>
  <c r="G2434" i="2"/>
  <c r="F2434" i="2"/>
  <c r="E2434" i="2"/>
  <c r="M2433" i="2"/>
  <c r="L2433" i="2"/>
  <c r="J2433" i="2"/>
  <c r="G2433" i="2"/>
  <c r="F2433" i="2"/>
  <c r="E2433" i="2"/>
  <c r="M2432" i="2"/>
  <c r="L2432" i="2"/>
  <c r="J2432" i="2"/>
  <c r="G2432" i="2"/>
  <c r="F2432" i="2"/>
  <c r="E2432" i="2"/>
  <c r="M2431" i="2"/>
  <c r="L2431" i="2"/>
  <c r="J2431" i="2"/>
  <c r="G2431" i="2"/>
  <c r="F2431" i="2"/>
  <c r="E2431" i="2"/>
  <c r="M2430" i="2"/>
  <c r="L2430" i="2"/>
  <c r="J2430" i="2"/>
  <c r="G2430" i="2"/>
  <c r="F2430" i="2"/>
  <c r="E2430" i="2"/>
  <c r="M2429" i="2"/>
  <c r="L2429" i="2"/>
  <c r="J2429" i="2"/>
  <c r="G2429" i="2"/>
  <c r="F2429" i="2"/>
  <c r="E2429" i="2"/>
  <c r="M2428" i="2"/>
  <c r="L2428" i="2"/>
  <c r="J2428" i="2"/>
  <c r="G2428" i="2"/>
  <c r="F2428" i="2"/>
  <c r="E2428" i="2"/>
  <c r="M2427" i="2"/>
  <c r="L2427" i="2"/>
  <c r="J2427" i="2"/>
  <c r="G2427" i="2"/>
  <c r="F2427" i="2"/>
  <c r="E2427" i="2"/>
  <c r="M2426" i="2"/>
  <c r="L2426" i="2"/>
  <c r="J2426" i="2"/>
  <c r="G2426" i="2"/>
  <c r="F2426" i="2"/>
  <c r="E2426" i="2"/>
  <c r="M2425" i="2"/>
  <c r="L2425" i="2"/>
  <c r="J2425" i="2"/>
  <c r="G2425" i="2"/>
  <c r="F2425" i="2"/>
  <c r="E2425" i="2"/>
  <c r="M2424" i="2"/>
  <c r="L2424" i="2"/>
  <c r="J2424" i="2"/>
  <c r="G2424" i="2"/>
  <c r="F2424" i="2"/>
  <c r="E2424" i="2"/>
  <c r="M2423" i="2"/>
  <c r="L2423" i="2"/>
  <c r="J2423" i="2"/>
  <c r="G2423" i="2"/>
  <c r="F2423" i="2"/>
  <c r="E2423" i="2"/>
  <c r="M2422" i="2"/>
  <c r="L2422" i="2"/>
  <c r="J2422" i="2"/>
  <c r="G2422" i="2"/>
  <c r="F2422" i="2"/>
  <c r="E2422" i="2"/>
  <c r="M2421" i="2"/>
  <c r="L2421" i="2"/>
  <c r="J2421" i="2"/>
  <c r="G2421" i="2"/>
  <c r="F2421" i="2"/>
  <c r="E2421" i="2"/>
  <c r="M2420" i="2"/>
  <c r="L2420" i="2"/>
  <c r="J2420" i="2"/>
  <c r="G2420" i="2"/>
  <c r="F2420" i="2"/>
  <c r="E2420" i="2"/>
  <c r="M2419" i="2"/>
  <c r="L2419" i="2"/>
  <c r="J2419" i="2"/>
  <c r="G2419" i="2"/>
  <c r="F2419" i="2"/>
  <c r="E2419" i="2"/>
  <c r="M2418" i="2"/>
  <c r="L2418" i="2"/>
  <c r="J2418" i="2"/>
  <c r="G2418" i="2"/>
  <c r="F2418" i="2"/>
  <c r="E2418" i="2"/>
  <c r="M2417" i="2"/>
  <c r="L2417" i="2"/>
  <c r="J2417" i="2"/>
  <c r="G2417" i="2"/>
  <c r="F2417" i="2"/>
  <c r="E2417" i="2"/>
  <c r="M2416" i="2"/>
  <c r="L2416" i="2"/>
  <c r="J2416" i="2"/>
  <c r="G2416" i="2"/>
  <c r="F2416" i="2"/>
  <c r="E2416" i="2"/>
  <c r="M2415" i="2"/>
  <c r="L2415" i="2"/>
  <c r="J2415" i="2"/>
  <c r="G2415" i="2"/>
  <c r="F2415" i="2"/>
  <c r="E2415" i="2"/>
  <c r="M2414" i="2"/>
  <c r="L2414" i="2"/>
  <c r="J2414" i="2"/>
  <c r="G2414" i="2"/>
  <c r="F2414" i="2"/>
  <c r="E2414" i="2"/>
  <c r="M2413" i="2"/>
  <c r="L2413" i="2"/>
  <c r="J2413" i="2"/>
  <c r="G2413" i="2"/>
  <c r="F2413" i="2"/>
  <c r="E2413" i="2"/>
  <c r="M2412" i="2"/>
  <c r="L2412" i="2"/>
  <c r="J2412" i="2"/>
  <c r="G2412" i="2"/>
  <c r="F2412" i="2"/>
  <c r="E2412" i="2"/>
  <c r="M2411" i="2"/>
  <c r="L2411" i="2"/>
  <c r="J2411" i="2"/>
  <c r="G2411" i="2"/>
  <c r="F2411" i="2"/>
  <c r="E2411" i="2"/>
  <c r="M2410" i="2"/>
  <c r="L2410" i="2"/>
  <c r="J2410" i="2"/>
  <c r="G2410" i="2"/>
  <c r="F2410" i="2"/>
  <c r="E2410" i="2"/>
  <c r="M2409" i="2"/>
  <c r="L2409" i="2"/>
  <c r="J2409" i="2"/>
  <c r="G2409" i="2"/>
  <c r="F2409" i="2"/>
  <c r="E2409" i="2"/>
  <c r="M2408" i="2"/>
  <c r="L2408" i="2"/>
  <c r="J2408" i="2"/>
  <c r="G2408" i="2"/>
  <c r="F2408" i="2"/>
  <c r="E2408" i="2"/>
  <c r="M2407" i="2"/>
  <c r="L2407" i="2"/>
  <c r="J2407" i="2"/>
  <c r="G2407" i="2"/>
  <c r="F2407" i="2"/>
  <c r="E2407" i="2"/>
  <c r="M2406" i="2"/>
  <c r="L2406" i="2"/>
  <c r="J2406" i="2"/>
  <c r="G2406" i="2"/>
  <c r="F2406" i="2"/>
  <c r="E2406" i="2"/>
  <c r="M2405" i="2"/>
  <c r="L2405" i="2"/>
  <c r="J2405" i="2"/>
  <c r="G2405" i="2"/>
  <c r="F2405" i="2"/>
  <c r="E2405" i="2"/>
  <c r="M2404" i="2"/>
  <c r="L2404" i="2"/>
  <c r="J2404" i="2"/>
  <c r="G2404" i="2"/>
  <c r="F2404" i="2"/>
  <c r="E2404" i="2"/>
  <c r="M2403" i="2"/>
  <c r="L2403" i="2"/>
  <c r="J2403" i="2"/>
  <c r="G2403" i="2"/>
  <c r="F2403" i="2"/>
  <c r="E2403" i="2"/>
  <c r="M2402" i="2"/>
  <c r="L2402" i="2"/>
  <c r="J2402" i="2"/>
  <c r="G2402" i="2"/>
  <c r="F2402" i="2"/>
  <c r="E2402" i="2"/>
  <c r="M2401" i="2"/>
  <c r="L2401" i="2"/>
  <c r="J2401" i="2"/>
  <c r="G2401" i="2"/>
  <c r="F2401" i="2"/>
  <c r="E2401" i="2"/>
  <c r="M2400" i="2"/>
  <c r="L2400" i="2"/>
  <c r="J2400" i="2"/>
  <c r="G2400" i="2"/>
  <c r="F2400" i="2"/>
  <c r="E2400" i="2"/>
  <c r="M2399" i="2"/>
  <c r="L2399" i="2"/>
  <c r="J2399" i="2"/>
  <c r="G2399" i="2"/>
  <c r="F2399" i="2"/>
  <c r="E2399" i="2"/>
  <c r="M2398" i="2"/>
  <c r="L2398" i="2"/>
  <c r="J2398" i="2"/>
  <c r="G2398" i="2"/>
  <c r="F2398" i="2"/>
  <c r="E2398" i="2"/>
  <c r="M2397" i="2"/>
  <c r="L2397" i="2"/>
  <c r="J2397" i="2"/>
  <c r="G2397" i="2"/>
  <c r="F2397" i="2"/>
  <c r="E2397" i="2"/>
  <c r="M2396" i="2"/>
  <c r="L2396" i="2"/>
  <c r="J2396" i="2"/>
  <c r="G2396" i="2"/>
  <c r="F2396" i="2"/>
  <c r="E2396" i="2"/>
  <c r="M2395" i="2"/>
  <c r="L2395" i="2"/>
  <c r="J2395" i="2"/>
  <c r="G2395" i="2"/>
  <c r="F2395" i="2"/>
  <c r="E2395" i="2"/>
  <c r="M2394" i="2"/>
  <c r="L2394" i="2"/>
  <c r="J2394" i="2"/>
  <c r="G2394" i="2"/>
  <c r="F2394" i="2"/>
  <c r="E2394" i="2"/>
  <c r="M2393" i="2"/>
  <c r="L2393" i="2"/>
  <c r="J2393" i="2"/>
  <c r="G2393" i="2"/>
  <c r="F2393" i="2"/>
  <c r="E2393" i="2"/>
  <c r="M2392" i="2"/>
  <c r="L2392" i="2"/>
  <c r="J2392" i="2"/>
  <c r="G2392" i="2"/>
  <c r="F2392" i="2"/>
  <c r="E2392" i="2"/>
  <c r="M2391" i="2"/>
  <c r="L2391" i="2"/>
  <c r="J2391" i="2"/>
  <c r="G2391" i="2"/>
  <c r="F2391" i="2"/>
  <c r="E2391" i="2"/>
  <c r="M2390" i="2"/>
  <c r="L2390" i="2"/>
  <c r="J2390" i="2"/>
  <c r="G2390" i="2"/>
  <c r="F2390" i="2"/>
  <c r="E2390" i="2"/>
  <c r="M2389" i="2"/>
  <c r="L2389" i="2"/>
  <c r="J2389" i="2"/>
  <c r="G2389" i="2"/>
  <c r="F2389" i="2"/>
  <c r="E2389" i="2"/>
  <c r="M2388" i="2"/>
  <c r="L2388" i="2"/>
  <c r="J2388" i="2"/>
  <c r="G2388" i="2"/>
  <c r="F2388" i="2"/>
  <c r="E2388" i="2"/>
  <c r="M2387" i="2"/>
  <c r="L2387" i="2"/>
  <c r="J2387" i="2"/>
  <c r="G2387" i="2"/>
  <c r="F2387" i="2"/>
  <c r="E2387" i="2"/>
  <c r="M2386" i="2"/>
  <c r="L2386" i="2"/>
  <c r="J2386" i="2"/>
  <c r="G2386" i="2"/>
  <c r="F2386" i="2"/>
  <c r="E2386" i="2"/>
  <c r="M2385" i="2"/>
  <c r="L2385" i="2"/>
  <c r="J2385" i="2"/>
  <c r="G2385" i="2"/>
  <c r="F2385" i="2"/>
  <c r="E2385" i="2"/>
  <c r="M2384" i="2"/>
  <c r="L2384" i="2"/>
  <c r="J2384" i="2"/>
  <c r="G2384" i="2"/>
  <c r="F2384" i="2"/>
  <c r="E2384" i="2"/>
  <c r="M2383" i="2"/>
  <c r="L2383" i="2"/>
  <c r="J2383" i="2"/>
  <c r="G2383" i="2"/>
  <c r="F2383" i="2"/>
  <c r="E2383" i="2"/>
  <c r="M2382" i="2"/>
  <c r="L2382" i="2"/>
  <c r="J2382" i="2"/>
  <c r="G2382" i="2"/>
  <c r="F2382" i="2"/>
  <c r="E2382" i="2"/>
  <c r="M2381" i="2"/>
  <c r="L2381" i="2"/>
  <c r="J2381" i="2"/>
  <c r="G2381" i="2"/>
  <c r="F2381" i="2"/>
  <c r="E2381" i="2"/>
  <c r="M2380" i="2"/>
  <c r="L2380" i="2"/>
  <c r="J2380" i="2"/>
  <c r="G2380" i="2"/>
  <c r="F2380" i="2"/>
  <c r="E2380" i="2"/>
  <c r="M2379" i="2"/>
  <c r="L2379" i="2"/>
  <c r="J2379" i="2"/>
  <c r="G2379" i="2"/>
  <c r="F2379" i="2"/>
  <c r="E2379" i="2"/>
  <c r="M2378" i="2"/>
  <c r="L2378" i="2"/>
  <c r="J2378" i="2"/>
  <c r="G2378" i="2"/>
  <c r="F2378" i="2"/>
  <c r="E2378" i="2"/>
  <c r="M2377" i="2"/>
  <c r="L2377" i="2"/>
  <c r="J2377" i="2"/>
  <c r="G2377" i="2"/>
  <c r="F2377" i="2"/>
  <c r="E2377" i="2"/>
  <c r="M2376" i="2"/>
  <c r="L2376" i="2"/>
  <c r="J2376" i="2"/>
  <c r="G2376" i="2"/>
  <c r="F2376" i="2"/>
  <c r="E2376" i="2"/>
  <c r="M2375" i="2"/>
  <c r="L2375" i="2"/>
  <c r="J2375" i="2"/>
  <c r="G2375" i="2"/>
  <c r="F2375" i="2"/>
  <c r="E2375" i="2"/>
  <c r="M2374" i="2"/>
  <c r="L2374" i="2"/>
  <c r="J2374" i="2"/>
  <c r="G2374" i="2"/>
  <c r="F2374" i="2"/>
  <c r="E2374" i="2"/>
  <c r="M2373" i="2"/>
  <c r="L2373" i="2"/>
  <c r="J2373" i="2"/>
  <c r="G2373" i="2"/>
  <c r="F2373" i="2"/>
  <c r="E2373" i="2"/>
  <c r="M2372" i="2"/>
  <c r="L2372" i="2"/>
  <c r="J2372" i="2"/>
  <c r="G2372" i="2"/>
  <c r="F2372" i="2"/>
  <c r="E2372" i="2"/>
  <c r="M2371" i="2"/>
  <c r="L2371" i="2"/>
  <c r="J2371" i="2"/>
  <c r="G2371" i="2"/>
  <c r="F2371" i="2"/>
  <c r="E2371" i="2"/>
  <c r="M2370" i="2"/>
  <c r="L2370" i="2"/>
  <c r="J2370" i="2"/>
  <c r="G2370" i="2"/>
  <c r="F2370" i="2"/>
  <c r="E2370" i="2"/>
  <c r="M2369" i="2"/>
  <c r="L2369" i="2"/>
  <c r="J2369" i="2"/>
  <c r="G2369" i="2"/>
  <c r="F2369" i="2"/>
  <c r="E2369" i="2"/>
  <c r="M2368" i="2"/>
  <c r="L2368" i="2"/>
  <c r="J2368" i="2"/>
  <c r="G2368" i="2"/>
  <c r="F2368" i="2"/>
  <c r="E2368" i="2"/>
  <c r="M2367" i="2"/>
  <c r="L2367" i="2"/>
  <c r="J2367" i="2"/>
  <c r="G2367" i="2"/>
  <c r="F2367" i="2"/>
  <c r="E2367" i="2"/>
  <c r="M2366" i="2"/>
  <c r="L2366" i="2"/>
  <c r="J2366" i="2"/>
  <c r="G2366" i="2"/>
  <c r="F2366" i="2"/>
  <c r="E2366" i="2"/>
  <c r="M2365" i="2"/>
  <c r="L2365" i="2"/>
  <c r="J2365" i="2"/>
  <c r="G2365" i="2"/>
  <c r="F2365" i="2"/>
  <c r="E2365" i="2"/>
  <c r="M2364" i="2"/>
  <c r="L2364" i="2"/>
  <c r="J2364" i="2"/>
  <c r="G2364" i="2"/>
  <c r="F2364" i="2"/>
  <c r="E2364" i="2"/>
  <c r="M2363" i="2"/>
  <c r="L2363" i="2"/>
  <c r="J2363" i="2"/>
  <c r="G2363" i="2"/>
  <c r="F2363" i="2"/>
  <c r="E2363" i="2"/>
  <c r="M2362" i="2"/>
  <c r="L2362" i="2"/>
  <c r="J2362" i="2"/>
  <c r="G2362" i="2"/>
  <c r="F2362" i="2"/>
  <c r="E2362" i="2"/>
  <c r="M2361" i="2"/>
  <c r="L2361" i="2"/>
  <c r="J2361" i="2"/>
  <c r="G2361" i="2"/>
  <c r="F2361" i="2"/>
  <c r="E2361" i="2"/>
  <c r="M2360" i="2"/>
  <c r="L2360" i="2"/>
  <c r="J2360" i="2"/>
  <c r="G2360" i="2"/>
  <c r="F2360" i="2"/>
  <c r="E2360" i="2"/>
  <c r="M2359" i="2"/>
  <c r="L2359" i="2"/>
  <c r="J2359" i="2"/>
  <c r="G2359" i="2"/>
  <c r="F2359" i="2"/>
  <c r="E2359" i="2"/>
  <c r="M2358" i="2"/>
  <c r="L2358" i="2"/>
  <c r="J2358" i="2"/>
  <c r="G2358" i="2"/>
  <c r="F2358" i="2"/>
  <c r="E2358" i="2"/>
  <c r="M2357" i="2"/>
  <c r="L2357" i="2"/>
  <c r="J2357" i="2"/>
  <c r="G2357" i="2"/>
  <c r="F2357" i="2"/>
  <c r="E2357" i="2"/>
  <c r="M2356" i="2"/>
  <c r="L2356" i="2"/>
  <c r="J2356" i="2"/>
  <c r="G2356" i="2"/>
  <c r="F2356" i="2"/>
  <c r="E2356" i="2"/>
  <c r="M2355" i="2"/>
  <c r="L2355" i="2"/>
  <c r="J2355" i="2"/>
  <c r="G2355" i="2"/>
  <c r="F2355" i="2"/>
  <c r="E2355" i="2"/>
  <c r="M2354" i="2"/>
  <c r="L2354" i="2"/>
  <c r="J2354" i="2"/>
  <c r="G2354" i="2"/>
  <c r="F2354" i="2"/>
  <c r="E2354" i="2"/>
  <c r="M2353" i="2"/>
  <c r="L2353" i="2"/>
  <c r="J2353" i="2"/>
  <c r="G2353" i="2"/>
  <c r="F2353" i="2"/>
  <c r="E2353" i="2"/>
  <c r="M2352" i="2"/>
  <c r="L2352" i="2"/>
  <c r="J2352" i="2"/>
  <c r="G2352" i="2"/>
  <c r="F2352" i="2"/>
  <c r="E2352" i="2"/>
  <c r="M2351" i="2"/>
  <c r="L2351" i="2"/>
  <c r="J2351" i="2"/>
  <c r="G2351" i="2"/>
  <c r="F2351" i="2"/>
  <c r="E2351" i="2"/>
  <c r="M2350" i="2"/>
  <c r="L2350" i="2"/>
  <c r="J2350" i="2"/>
  <c r="G2350" i="2"/>
  <c r="F2350" i="2"/>
  <c r="E2350" i="2"/>
  <c r="M2349" i="2"/>
  <c r="L2349" i="2"/>
  <c r="J2349" i="2"/>
  <c r="G2349" i="2"/>
  <c r="F2349" i="2"/>
  <c r="E2349" i="2"/>
  <c r="M2348" i="2"/>
  <c r="L2348" i="2"/>
  <c r="J2348" i="2"/>
  <c r="G2348" i="2"/>
  <c r="F2348" i="2"/>
  <c r="E2348" i="2"/>
  <c r="M2347" i="2"/>
  <c r="L2347" i="2"/>
  <c r="J2347" i="2"/>
  <c r="G2347" i="2"/>
  <c r="F2347" i="2"/>
  <c r="E2347" i="2"/>
  <c r="M2346" i="2"/>
  <c r="L2346" i="2"/>
  <c r="J2346" i="2"/>
  <c r="G2346" i="2"/>
  <c r="F2346" i="2"/>
  <c r="E2346" i="2"/>
  <c r="M2345" i="2"/>
  <c r="L2345" i="2"/>
  <c r="J2345" i="2"/>
  <c r="G2345" i="2"/>
  <c r="F2345" i="2"/>
  <c r="E2345" i="2"/>
  <c r="M2344" i="2"/>
  <c r="L2344" i="2"/>
  <c r="J2344" i="2"/>
  <c r="G2344" i="2"/>
  <c r="F2344" i="2"/>
  <c r="E2344" i="2"/>
  <c r="M2343" i="2"/>
  <c r="L2343" i="2"/>
  <c r="J2343" i="2"/>
  <c r="G2343" i="2"/>
  <c r="F2343" i="2"/>
  <c r="E2343" i="2"/>
  <c r="M2342" i="2"/>
  <c r="L2342" i="2"/>
  <c r="J2342" i="2"/>
  <c r="G2342" i="2"/>
  <c r="F2342" i="2"/>
  <c r="E2342" i="2"/>
  <c r="M2341" i="2"/>
  <c r="L2341" i="2"/>
  <c r="J2341" i="2"/>
  <c r="G2341" i="2"/>
  <c r="F2341" i="2"/>
  <c r="E2341" i="2"/>
  <c r="M2340" i="2"/>
  <c r="L2340" i="2"/>
  <c r="J2340" i="2"/>
  <c r="G2340" i="2"/>
  <c r="F2340" i="2"/>
  <c r="E2340" i="2"/>
  <c r="M2339" i="2"/>
  <c r="L2339" i="2"/>
  <c r="J2339" i="2"/>
  <c r="G2339" i="2"/>
  <c r="F2339" i="2"/>
  <c r="E2339" i="2"/>
  <c r="M2338" i="2"/>
  <c r="L2338" i="2"/>
  <c r="J2338" i="2"/>
  <c r="G2338" i="2"/>
  <c r="F2338" i="2"/>
  <c r="E2338" i="2"/>
  <c r="M2337" i="2"/>
  <c r="L2337" i="2"/>
  <c r="J2337" i="2"/>
  <c r="G2337" i="2"/>
  <c r="F2337" i="2"/>
  <c r="E2337" i="2"/>
  <c r="M2336" i="2"/>
  <c r="L2336" i="2"/>
  <c r="J2336" i="2"/>
  <c r="G2336" i="2"/>
  <c r="F2336" i="2"/>
  <c r="E2336" i="2"/>
  <c r="M2335" i="2"/>
  <c r="L2335" i="2"/>
  <c r="J2335" i="2"/>
  <c r="G2335" i="2"/>
  <c r="F2335" i="2"/>
  <c r="E2335" i="2"/>
  <c r="M2334" i="2"/>
  <c r="L2334" i="2"/>
  <c r="J2334" i="2"/>
  <c r="G2334" i="2"/>
  <c r="F2334" i="2"/>
  <c r="E2334" i="2"/>
  <c r="M2333" i="2"/>
  <c r="L2333" i="2"/>
  <c r="J2333" i="2"/>
  <c r="G2333" i="2"/>
  <c r="F2333" i="2"/>
  <c r="E2333" i="2"/>
  <c r="M2332" i="2"/>
  <c r="L2332" i="2"/>
  <c r="J2332" i="2"/>
  <c r="G2332" i="2"/>
  <c r="F2332" i="2"/>
  <c r="E2332" i="2"/>
  <c r="M2331" i="2"/>
  <c r="L2331" i="2"/>
  <c r="J2331" i="2"/>
  <c r="G2331" i="2"/>
  <c r="F2331" i="2"/>
  <c r="E2331" i="2"/>
  <c r="M2330" i="2"/>
  <c r="L2330" i="2"/>
  <c r="J2330" i="2"/>
  <c r="G2330" i="2"/>
  <c r="F2330" i="2"/>
  <c r="E2330" i="2"/>
  <c r="M2329" i="2"/>
  <c r="L2329" i="2"/>
  <c r="J2329" i="2"/>
  <c r="G2329" i="2"/>
  <c r="F2329" i="2"/>
  <c r="E2329" i="2"/>
  <c r="M2328" i="2"/>
  <c r="L2328" i="2"/>
  <c r="J2328" i="2"/>
  <c r="G2328" i="2"/>
  <c r="F2328" i="2"/>
  <c r="E2328" i="2"/>
  <c r="M2327" i="2"/>
  <c r="L2327" i="2"/>
  <c r="J2327" i="2"/>
  <c r="G2327" i="2"/>
  <c r="F2327" i="2"/>
  <c r="E2327" i="2"/>
  <c r="M2326" i="2"/>
  <c r="L2326" i="2"/>
  <c r="J2326" i="2"/>
  <c r="G2326" i="2"/>
  <c r="F2326" i="2"/>
  <c r="E2326" i="2"/>
  <c r="M2325" i="2"/>
  <c r="L2325" i="2"/>
  <c r="J2325" i="2"/>
  <c r="G2325" i="2"/>
  <c r="F2325" i="2"/>
  <c r="E2325" i="2"/>
  <c r="M2324" i="2"/>
  <c r="L2324" i="2"/>
  <c r="J2324" i="2"/>
  <c r="G2324" i="2"/>
  <c r="F2324" i="2"/>
  <c r="E2324" i="2"/>
  <c r="M2323" i="2"/>
  <c r="L2323" i="2"/>
  <c r="J2323" i="2"/>
  <c r="G2323" i="2"/>
  <c r="F2323" i="2"/>
  <c r="E2323" i="2"/>
  <c r="M2322" i="2"/>
  <c r="L2322" i="2"/>
  <c r="J2322" i="2"/>
  <c r="G2322" i="2"/>
  <c r="F2322" i="2"/>
  <c r="E2322" i="2"/>
  <c r="M2321" i="2"/>
  <c r="L2321" i="2"/>
  <c r="J2321" i="2"/>
  <c r="G2321" i="2"/>
  <c r="F2321" i="2"/>
  <c r="E2321" i="2"/>
  <c r="M2320" i="2"/>
  <c r="L2320" i="2"/>
  <c r="J2320" i="2"/>
  <c r="G2320" i="2"/>
  <c r="F2320" i="2"/>
  <c r="E2320" i="2"/>
  <c r="M2319" i="2"/>
  <c r="L2319" i="2"/>
  <c r="J2319" i="2"/>
  <c r="G2319" i="2"/>
  <c r="F2319" i="2"/>
  <c r="E2319" i="2"/>
  <c r="M2318" i="2"/>
  <c r="L2318" i="2"/>
  <c r="J2318" i="2"/>
  <c r="G2318" i="2"/>
  <c r="F2318" i="2"/>
  <c r="E2318" i="2"/>
  <c r="M2317" i="2"/>
  <c r="L2317" i="2"/>
  <c r="J2317" i="2"/>
  <c r="G2317" i="2"/>
  <c r="F2317" i="2"/>
  <c r="E2317" i="2"/>
  <c r="M2316" i="2"/>
  <c r="L2316" i="2"/>
  <c r="J2316" i="2"/>
  <c r="G2316" i="2"/>
  <c r="F2316" i="2"/>
  <c r="E2316" i="2"/>
  <c r="M2315" i="2"/>
  <c r="L2315" i="2"/>
  <c r="J2315" i="2"/>
  <c r="G2315" i="2"/>
  <c r="F2315" i="2"/>
  <c r="E2315" i="2"/>
  <c r="M2314" i="2"/>
  <c r="L2314" i="2"/>
  <c r="J2314" i="2"/>
  <c r="G2314" i="2"/>
  <c r="F2314" i="2"/>
  <c r="E2314" i="2"/>
  <c r="M2313" i="2"/>
  <c r="L2313" i="2"/>
  <c r="J2313" i="2"/>
  <c r="G2313" i="2"/>
  <c r="F2313" i="2"/>
  <c r="E2313" i="2"/>
  <c r="M2312" i="2"/>
  <c r="L2312" i="2"/>
  <c r="J2312" i="2"/>
  <c r="G2312" i="2"/>
  <c r="F2312" i="2"/>
  <c r="E2312" i="2"/>
  <c r="M2311" i="2"/>
  <c r="L2311" i="2"/>
  <c r="J2311" i="2"/>
  <c r="G2311" i="2"/>
  <c r="F2311" i="2"/>
  <c r="E2311" i="2"/>
  <c r="M2310" i="2"/>
  <c r="L2310" i="2"/>
  <c r="J2310" i="2"/>
  <c r="G2310" i="2"/>
  <c r="F2310" i="2"/>
  <c r="E2310" i="2"/>
  <c r="M2309" i="2"/>
  <c r="L2309" i="2"/>
  <c r="J2309" i="2"/>
  <c r="G2309" i="2"/>
  <c r="F2309" i="2"/>
  <c r="E2309" i="2"/>
  <c r="M2308" i="2"/>
  <c r="L2308" i="2"/>
  <c r="J2308" i="2"/>
  <c r="G2308" i="2"/>
  <c r="F2308" i="2"/>
  <c r="E2308" i="2"/>
  <c r="M2307" i="2"/>
  <c r="L2307" i="2"/>
  <c r="J2307" i="2"/>
  <c r="G2307" i="2"/>
  <c r="F2307" i="2"/>
  <c r="E2307" i="2"/>
  <c r="M2306" i="2"/>
  <c r="L2306" i="2"/>
  <c r="J2306" i="2"/>
  <c r="G2306" i="2"/>
  <c r="F2306" i="2"/>
  <c r="E2306" i="2"/>
  <c r="M2305" i="2"/>
  <c r="L2305" i="2"/>
  <c r="J2305" i="2"/>
  <c r="G2305" i="2"/>
  <c r="F2305" i="2"/>
  <c r="E2305" i="2"/>
  <c r="M2304" i="2"/>
  <c r="L2304" i="2"/>
  <c r="J2304" i="2"/>
  <c r="G2304" i="2"/>
  <c r="F2304" i="2"/>
  <c r="E2304" i="2"/>
  <c r="M2303" i="2"/>
  <c r="L2303" i="2"/>
  <c r="J2303" i="2"/>
  <c r="G2303" i="2"/>
  <c r="F2303" i="2"/>
  <c r="E2303" i="2"/>
  <c r="M2302" i="2"/>
  <c r="L2302" i="2"/>
  <c r="J2302" i="2"/>
  <c r="G2302" i="2"/>
  <c r="F2302" i="2"/>
  <c r="E2302" i="2"/>
  <c r="M2301" i="2"/>
  <c r="L2301" i="2"/>
  <c r="J2301" i="2"/>
  <c r="G2301" i="2"/>
  <c r="F2301" i="2"/>
  <c r="E2301" i="2"/>
  <c r="M2300" i="2"/>
  <c r="L2300" i="2"/>
  <c r="J2300" i="2"/>
  <c r="G2300" i="2"/>
  <c r="F2300" i="2"/>
  <c r="E2300" i="2"/>
  <c r="M2299" i="2"/>
  <c r="L2299" i="2"/>
  <c r="J2299" i="2"/>
  <c r="G2299" i="2"/>
  <c r="F2299" i="2"/>
  <c r="E2299" i="2"/>
  <c r="M2298" i="2"/>
  <c r="L2298" i="2"/>
  <c r="J2298" i="2"/>
  <c r="G2298" i="2"/>
  <c r="F2298" i="2"/>
  <c r="E2298" i="2"/>
  <c r="M2297" i="2"/>
  <c r="L2297" i="2"/>
  <c r="J2297" i="2"/>
  <c r="G2297" i="2"/>
  <c r="F2297" i="2"/>
  <c r="E2297" i="2"/>
  <c r="M2296" i="2"/>
  <c r="L2296" i="2"/>
  <c r="J2296" i="2"/>
  <c r="G2296" i="2"/>
  <c r="F2296" i="2"/>
  <c r="E2296" i="2"/>
  <c r="M2295" i="2"/>
  <c r="L2295" i="2"/>
  <c r="J2295" i="2"/>
  <c r="G2295" i="2"/>
  <c r="F2295" i="2"/>
  <c r="E2295" i="2"/>
  <c r="M2294" i="2"/>
  <c r="L2294" i="2"/>
  <c r="J2294" i="2"/>
  <c r="G2294" i="2"/>
  <c r="F2294" i="2"/>
  <c r="E2294" i="2"/>
  <c r="M2293" i="2"/>
  <c r="L2293" i="2"/>
  <c r="J2293" i="2"/>
  <c r="G2293" i="2"/>
  <c r="F2293" i="2"/>
  <c r="E2293" i="2"/>
  <c r="M2292" i="2"/>
  <c r="L2292" i="2"/>
  <c r="J2292" i="2"/>
  <c r="G2292" i="2"/>
  <c r="F2292" i="2"/>
  <c r="E2292" i="2"/>
  <c r="M2291" i="2"/>
  <c r="L2291" i="2"/>
  <c r="J2291" i="2"/>
  <c r="G2291" i="2"/>
  <c r="F2291" i="2"/>
  <c r="E2291" i="2"/>
  <c r="M2290" i="2"/>
  <c r="L2290" i="2"/>
  <c r="J2290" i="2"/>
  <c r="G2290" i="2"/>
  <c r="F2290" i="2"/>
  <c r="E2290" i="2"/>
  <c r="M2289" i="2"/>
  <c r="L2289" i="2"/>
  <c r="J2289" i="2"/>
  <c r="G2289" i="2"/>
  <c r="F2289" i="2"/>
  <c r="E2289" i="2"/>
  <c r="M2288" i="2"/>
  <c r="L2288" i="2"/>
  <c r="J2288" i="2"/>
  <c r="G2288" i="2"/>
  <c r="F2288" i="2"/>
  <c r="E2288" i="2"/>
  <c r="M2287" i="2"/>
  <c r="L2287" i="2"/>
  <c r="J2287" i="2"/>
  <c r="G2287" i="2"/>
  <c r="F2287" i="2"/>
  <c r="E2287" i="2"/>
  <c r="M2286" i="2"/>
  <c r="L2286" i="2"/>
  <c r="J2286" i="2"/>
  <c r="G2286" i="2"/>
  <c r="F2286" i="2"/>
  <c r="E2286" i="2"/>
  <c r="M2285" i="2"/>
  <c r="L2285" i="2"/>
  <c r="J2285" i="2"/>
  <c r="G2285" i="2"/>
  <c r="F2285" i="2"/>
  <c r="E2285" i="2"/>
  <c r="M2284" i="2"/>
  <c r="L2284" i="2"/>
  <c r="J2284" i="2"/>
  <c r="G2284" i="2"/>
  <c r="F2284" i="2"/>
  <c r="E2284" i="2"/>
  <c r="M2283" i="2"/>
  <c r="L2283" i="2"/>
  <c r="J2283" i="2"/>
  <c r="G2283" i="2"/>
  <c r="F2283" i="2"/>
  <c r="E2283" i="2"/>
  <c r="M2282" i="2"/>
  <c r="L2282" i="2"/>
  <c r="J2282" i="2"/>
  <c r="G2282" i="2"/>
  <c r="F2282" i="2"/>
  <c r="E2282" i="2"/>
  <c r="M2281" i="2"/>
  <c r="L2281" i="2"/>
  <c r="J2281" i="2"/>
  <c r="G2281" i="2"/>
  <c r="F2281" i="2"/>
  <c r="E2281" i="2"/>
  <c r="M2280" i="2"/>
  <c r="L2280" i="2"/>
  <c r="J2280" i="2"/>
  <c r="G2280" i="2"/>
  <c r="F2280" i="2"/>
  <c r="E2280" i="2"/>
  <c r="M2279" i="2"/>
  <c r="L2279" i="2"/>
  <c r="J2279" i="2"/>
  <c r="G2279" i="2"/>
  <c r="F2279" i="2"/>
  <c r="E2279" i="2"/>
  <c r="M2278" i="2"/>
  <c r="L2278" i="2"/>
  <c r="J2278" i="2"/>
  <c r="G2278" i="2"/>
  <c r="F2278" i="2"/>
  <c r="E2278" i="2"/>
  <c r="M2277" i="2"/>
  <c r="L2277" i="2"/>
  <c r="J2277" i="2"/>
  <c r="G2277" i="2"/>
  <c r="F2277" i="2"/>
  <c r="E2277" i="2"/>
  <c r="M2276" i="2"/>
  <c r="L2276" i="2"/>
  <c r="J2276" i="2"/>
  <c r="G2276" i="2"/>
  <c r="F2276" i="2"/>
  <c r="E2276" i="2"/>
  <c r="M2275" i="2"/>
  <c r="L2275" i="2"/>
  <c r="J2275" i="2"/>
  <c r="G2275" i="2"/>
  <c r="F2275" i="2"/>
  <c r="E2275" i="2"/>
  <c r="M2274" i="2"/>
  <c r="L2274" i="2"/>
  <c r="J2274" i="2"/>
  <c r="G2274" i="2"/>
  <c r="F2274" i="2"/>
  <c r="E2274" i="2"/>
  <c r="M2273" i="2"/>
  <c r="L2273" i="2"/>
  <c r="J2273" i="2"/>
  <c r="G2273" i="2"/>
  <c r="F2273" i="2"/>
  <c r="E2273" i="2"/>
  <c r="M2272" i="2"/>
  <c r="L2272" i="2"/>
  <c r="J2272" i="2"/>
  <c r="G2272" i="2"/>
  <c r="F2272" i="2"/>
  <c r="E2272" i="2"/>
  <c r="M2271" i="2"/>
  <c r="L2271" i="2"/>
  <c r="J2271" i="2"/>
  <c r="G2271" i="2"/>
  <c r="F2271" i="2"/>
  <c r="E2271" i="2"/>
  <c r="M2270" i="2"/>
  <c r="L2270" i="2"/>
  <c r="J2270" i="2"/>
  <c r="G2270" i="2"/>
  <c r="F2270" i="2"/>
  <c r="E2270" i="2"/>
  <c r="M2269" i="2"/>
  <c r="L2269" i="2"/>
  <c r="J2269" i="2"/>
  <c r="G2269" i="2"/>
  <c r="F2269" i="2"/>
  <c r="E2269" i="2"/>
  <c r="M2268" i="2"/>
  <c r="L2268" i="2"/>
  <c r="J2268" i="2"/>
  <c r="G2268" i="2"/>
  <c r="F2268" i="2"/>
  <c r="E2268" i="2"/>
  <c r="M2267" i="2"/>
  <c r="L2267" i="2"/>
  <c r="J2267" i="2"/>
  <c r="G2267" i="2"/>
  <c r="F2267" i="2"/>
  <c r="E2267" i="2"/>
  <c r="M2266" i="2"/>
  <c r="L2266" i="2"/>
  <c r="J2266" i="2"/>
  <c r="G2266" i="2"/>
  <c r="F2266" i="2"/>
  <c r="E2266" i="2"/>
  <c r="M2265" i="2"/>
  <c r="L2265" i="2"/>
  <c r="J2265" i="2"/>
  <c r="G2265" i="2"/>
  <c r="F2265" i="2"/>
  <c r="E2265" i="2"/>
  <c r="M2264" i="2"/>
  <c r="L2264" i="2"/>
  <c r="J2264" i="2"/>
  <c r="G2264" i="2"/>
  <c r="F2264" i="2"/>
  <c r="E2264" i="2"/>
  <c r="M2263" i="2"/>
  <c r="L2263" i="2"/>
  <c r="J2263" i="2"/>
  <c r="G2263" i="2"/>
  <c r="F2263" i="2"/>
  <c r="E2263" i="2"/>
  <c r="M2262" i="2"/>
  <c r="L2262" i="2"/>
  <c r="J2262" i="2"/>
  <c r="G2262" i="2"/>
  <c r="F2262" i="2"/>
  <c r="E2262" i="2"/>
  <c r="M2261" i="2"/>
  <c r="L2261" i="2"/>
  <c r="J2261" i="2"/>
  <c r="G2261" i="2"/>
  <c r="F2261" i="2"/>
  <c r="E2261" i="2"/>
  <c r="M2260" i="2"/>
  <c r="L2260" i="2"/>
  <c r="J2260" i="2"/>
  <c r="G2260" i="2"/>
  <c r="F2260" i="2"/>
  <c r="E2260" i="2"/>
  <c r="M2259" i="2"/>
  <c r="L2259" i="2"/>
  <c r="J2259" i="2"/>
  <c r="G2259" i="2"/>
  <c r="F2259" i="2"/>
  <c r="E2259" i="2"/>
  <c r="M2258" i="2"/>
  <c r="L2258" i="2"/>
  <c r="J2258" i="2"/>
  <c r="G2258" i="2"/>
  <c r="F2258" i="2"/>
  <c r="E2258" i="2"/>
  <c r="M2257" i="2"/>
  <c r="L2257" i="2"/>
  <c r="J2257" i="2"/>
  <c r="G2257" i="2"/>
  <c r="F2257" i="2"/>
  <c r="E2257" i="2"/>
  <c r="M2256" i="2"/>
  <c r="L2256" i="2"/>
  <c r="J2256" i="2"/>
  <c r="G2256" i="2"/>
  <c r="F2256" i="2"/>
  <c r="E2256" i="2"/>
  <c r="M2255" i="2"/>
  <c r="L2255" i="2"/>
  <c r="J2255" i="2"/>
  <c r="G2255" i="2"/>
  <c r="F2255" i="2"/>
  <c r="E2255" i="2"/>
  <c r="M2254" i="2"/>
  <c r="L2254" i="2"/>
  <c r="J2254" i="2"/>
  <c r="G2254" i="2"/>
  <c r="F2254" i="2"/>
  <c r="E2254" i="2"/>
  <c r="M2253" i="2"/>
  <c r="L2253" i="2"/>
  <c r="J2253" i="2"/>
  <c r="G2253" i="2"/>
  <c r="F2253" i="2"/>
  <c r="E2253" i="2"/>
  <c r="M2252" i="2"/>
  <c r="L2252" i="2"/>
  <c r="J2252" i="2"/>
  <c r="G2252" i="2"/>
  <c r="F2252" i="2"/>
  <c r="E2252" i="2"/>
  <c r="M2251" i="2"/>
  <c r="L2251" i="2"/>
  <c r="J2251" i="2"/>
  <c r="G2251" i="2"/>
  <c r="F2251" i="2"/>
  <c r="E2251" i="2"/>
  <c r="M2250" i="2"/>
  <c r="L2250" i="2"/>
  <c r="J2250" i="2"/>
  <c r="G2250" i="2"/>
  <c r="F2250" i="2"/>
  <c r="E2250" i="2"/>
  <c r="M2249" i="2"/>
  <c r="L2249" i="2"/>
  <c r="J2249" i="2"/>
  <c r="G2249" i="2"/>
  <c r="F2249" i="2"/>
  <c r="E2249" i="2"/>
  <c r="M2248" i="2"/>
  <c r="L2248" i="2"/>
  <c r="J2248" i="2"/>
  <c r="G2248" i="2"/>
  <c r="F2248" i="2"/>
  <c r="E2248" i="2"/>
  <c r="M2247" i="2"/>
  <c r="L2247" i="2"/>
  <c r="J2247" i="2"/>
  <c r="G2247" i="2"/>
  <c r="F2247" i="2"/>
  <c r="E2247" i="2"/>
  <c r="M2246" i="2"/>
  <c r="L2246" i="2"/>
  <c r="J2246" i="2"/>
  <c r="G2246" i="2"/>
  <c r="F2246" i="2"/>
  <c r="E2246" i="2"/>
  <c r="M2245" i="2"/>
  <c r="L2245" i="2"/>
  <c r="J2245" i="2"/>
  <c r="G2245" i="2"/>
  <c r="F2245" i="2"/>
  <c r="E2245" i="2"/>
  <c r="M2244" i="2"/>
  <c r="L2244" i="2"/>
  <c r="J2244" i="2"/>
  <c r="G2244" i="2"/>
  <c r="F2244" i="2"/>
  <c r="E2244" i="2"/>
  <c r="M2243" i="2"/>
  <c r="L2243" i="2"/>
  <c r="J2243" i="2"/>
  <c r="G2243" i="2"/>
  <c r="F2243" i="2"/>
  <c r="E2243" i="2"/>
  <c r="M2242" i="2"/>
  <c r="L2242" i="2"/>
  <c r="J2242" i="2"/>
  <c r="G2242" i="2"/>
  <c r="F2242" i="2"/>
  <c r="E2242" i="2"/>
  <c r="M2241" i="2"/>
  <c r="L2241" i="2"/>
  <c r="J2241" i="2"/>
  <c r="G2241" i="2"/>
  <c r="F2241" i="2"/>
  <c r="E2241" i="2"/>
  <c r="M2240" i="2"/>
  <c r="L2240" i="2"/>
  <c r="J2240" i="2"/>
  <c r="G2240" i="2"/>
  <c r="F2240" i="2"/>
  <c r="E2240" i="2"/>
  <c r="M2239" i="2"/>
  <c r="L2239" i="2"/>
  <c r="J2239" i="2"/>
  <c r="G2239" i="2"/>
  <c r="F2239" i="2"/>
  <c r="E2239" i="2"/>
  <c r="M2238" i="2"/>
  <c r="L2238" i="2"/>
  <c r="J2238" i="2"/>
  <c r="G2238" i="2"/>
  <c r="F2238" i="2"/>
  <c r="E2238" i="2"/>
  <c r="M2237" i="2"/>
  <c r="L2237" i="2"/>
  <c r="J2237" i="2"/>
  <c r="G2237" i="2"/>
  <c r="F2237" i="2"/>
  <c r="E2237" i="2"/>
  <c r="M2236" i="2"/>
  <c r="L2236" i="2"/>
  <c r="J2236" i="2"/>
  <c r="G2236" i="2"/>
  <c r="F2236" i="2"/>
  <c r="E2236" i="2"/>
  <c r="M2235" i="2"/>
  <c r="L2235" i="2"/>
  <c r="J2235" i="2"/>
  <c r="G2235" i="2"/>
  <c r="F2235" i="2"/>
  <c r="E2235" i="2"/>
  <c r="M2234" i="2"/>
  <c r="L2234" i="2"/>
  <c r="J2234" i="2"/>
  <c r="G2234" i="2"/>
  <c r="F2234" i="2"/>
  <c r="E2234" i="2"/>
  <c r="M2233" i="2"/>
  <c r="L2233" i="2"/>
  <c r="J2233" i="2"/>
  <c r="G2233" i="2"/>
  <c r="F2233" i="2"/>
  <c r="E2233" i="2"/>
  <c r="M2232" i="2"/>
  <c r="L2232" i="2"/>
  <c r="J2232" i="2"/>
  <c r="G2232" i="2"/>
  <c r="F2232" i="2"/>
  <c r="E2232" i="2"/>
  <c r="M2231" i="2"/>
  <c r="L2231" i="2"/>
  <c r="J2231" i="2"/>
  <c r="G2231" i="2"/>
  <c r="F2231" i="2"/>
  <c r="E2231" i="2"/>
  <c r="M2230" i="2"/>
  <c r="L2230" i="2"/>
  <c r="J2230" i="2"/>
  <c r="G2230" i="2"/>
  <c r="F2230" i="2"/>
  <c r="E2230" i="2"/>
  <c r="M2229" i="2"/>
  <c r="L2229" i="2"/>
  <c r="J2229" i="2"/>
  <c r="G2229" i="2"/>
  <c r="F2229" i="2"/>
  <c r="E2229" i="2"/>
  <c r="M2228" i="2"/>
  <c r="L2228" i="2"/>
  <c r="J2228" i="2"/>
  <c r="G2228" i="2"/>
  <c r="F2228" i="2"/>
  <c r="E2228" i="2"/>
  <c r="M2227" i="2"/>
  <c r="L2227" i="2"/>
  <c r="J2227" i="2"/>
  <c r="G2227" i="2"/>
  <c r="F2227" i="2"/>
  <c r="E2227" i="2"/>
  <c r="M2226" i="2"/>
  <c r="L2226" i="2"/>
  <c r="J2226" i="2"/>
  <c r="G2226" i="2"/>
  <c r="F2226" i="2"/>
  <c r="E2226" i="2"/>
  <c r="M2225" i="2"/>
  <c r="L2225" i="2"/>
  <c r="J2225" i="2"/>
  <c r="G2225" i="2"/>
  <c r="F2225" i="2"/>
  <c r="E2225" i="2"/>
  <c r="M2224" i="2"/>
  <c r="L2224" i="2"/>
  <c r="J2224" i="2"/>
  <c r="G2224" i="2"/>
  <c r="F2224" i="2"/>
  <c r="E2224" i="2"/>
  <c r="M2223" i="2"/>
  <c r="L2223" i="2"/>
  <c r="J2223" i="2"/>
  <c r="G2223" i="2"/>
  <c r="F2223" i="2"/>
  <c r="E2223" i="2"/>
  <c r="M2222" i="2"/>
  <c r="L2222" i="2"/>
  <c r="J2222" i="2"/>
  <c r="G2222" i="2"/>
  <c r="F2222" i="2"/>
  <c r="E2222" i="2"/>
  <c r="M2221" i="2"/>
  <c r="L2221" i="2"/>
  <c r="J2221" i="2"/>
  <c r="G2221" i="2"/>
  <c r="F2221" i="2"/>
  <c r="E2221" i="2"/>
  <c r="M2220" i="2"/>
  <c r="L2220" i="2"/>
  <c r="J2220" i="2"/>
  <c r="G2220" i="2"/>
  <c r="F2220" i="2"/>
  <c r="E2220" i="2"/>
  <c r="M2219" i="2"/>
  <c r="L2219" i="2"/>
  <c r="J2219" i="2"/>
  <c r="G2219" i="2"/>
  <c r="F2219" i="2"/>
  <c r="E2219" i="2"/>
  <c r="M2218" i="2"/>
  <c r="L2218" i="2"/>
  <c r="J2218" i="2"/>
  <c r="G2218" i="2"/>
  <c r="F2218" i="2"/>
  <c r="E2218" i="2"/>
  <c r="M2217" i="2"/>
  <c r="L2217" i="2"/>
  <c r="J2217" i="2"/>
  <c r="G2217" i="2"/>
  <c r="F2217" i="2"/>
  <c r="E2217" i="2"/>
  <c r="M2216" i="2"/>
  <c r="L2216" i="2"/>
  <c r="J2216" i="2"/>
  <c r="G2216" i="2"/>
  <c r="F2216" i="2"/>
  <c r="E2216" i="2"/>
  <c r="M2215" i="2"/>
  <c r="L2215" i="2"/>
  <c r="J2215" i="2"/>
  <c r="G2215" i="2"/>
  <c r="F2215" i="2"/>
  <c r="E2215" i="2"/>
  <c r="M2214" i="2"/>
  <c r="L2214" i="2"/>
  <c r="J2214" i="2"/>
  <c r="G2214" i="2"/>
  <c r="F2214" i="2"/>
  <c r="E2214" i="2"/>
  <c r="M2213" i="2"/>
  <c r="L2213" i="2"/>
  <c r="J2213" i="2"/>
  <c r="G2213" i="2"/>
  <c r="F2213" i="2"/>
  <c r="E2213" i="2"/>
  <c r="M2212" i="2"/>
  <c r="L2212" i="2"/>
  <c r="J2212" i="2"/>
  <c r="G2212" i="2"/>
  <c r="F2212" i="2"/>
  <c r="E2212" i="2"/>
  <c r="M2211" i="2"/>
  <c r="L2211" i="2"/>
  <c r="J2211" i="2"/>
  <c r="G2211" i="2"/>
  <c r="F2211" i="2"/>
  <c r="E2211" i="2"/>
  <c r="M2210" i="2"/>
  <c r="L2210" i="2"/>
  <c r="J2210" i="2"/>
  <c r="G2210" i="2"/>
  <c r="F2210" i="2"/>
  <c r="E2210" i="2"/>
  <c r="M2209" i="2"/>
  <c r="L2209" i="2"/>
  <c r="J2209" i="2"/>
  <c r="G2209" i="2"/>
  <c r="F2209" i="2"/>
  <c r="E2209" i="2"/>
  <c r="M2208" i="2"/>
  <c r="L2208" i="2"/>
  <c r="J2208" i="2"/>
  <c r="G2208" i="2"/>
  <c r="F2208" i="2"/>
  <c r="E2208" i="2"/>
  <c r="M2207" i="2"/>
  <c r="L2207" i="2"/>
  <c r="J2207" i="2"/>
  <c r="G2207" i="2"/>
  <c r="F2207" i="2"/>
  <c r="E2207" i="2"/>
  <c r="M2206" i="2"/>
  <c r="L2206" i="2"/>
  <c r="J2206" i="2"/>
  <c r="G2206" i="2"/>
  <c r="F2206" i="2"/>
  <c r="E2206" i="2"/>
  <c r="M2205" i="2"/>
  <c r="L2205" i="2"/>
  <c r="J2205" i="2"/>
  <c r="G2205" i="2"/>
  <c r="F2205" i="2"/>
  <c r="E2205" i="2"/>
  <c r="M2204" i="2"/>
  <c r="L2204" i="2"/>
  <c r="J2204" i="2"/>
  <c r="G2204" i="2"/>
  <c r="F2204" i="2"/>
  <c r="E2204" i="2"/>
  <c r="M2203" i="2"/>
  <c r="L2203" i="2"/>
  <c r="J2203" i="2"/>
  <c r="G2203" i="2"/>
  <c r="F2203" i="2"/>
  <c r="E2203" i="2"/>
  <c r="M2202" i="2"/>
  <c r="L2202" i="2"/>
  <c r="J2202" i="2"/>
  <c r="G2202" i="2"/>
  <c r="F2202" i="2"/>
  <c r="E2202" i="2"/>
  <c r="M2201" i="2"/>
  <c r="L2201" i="2"/>
  <c r="J2201" i="2"/>
  <c r="G2201" i="2"/>
  <c r="F2201" i="2"/>
  <c r="E2201" i="2"/>
  <c r="M2200" i="2"/>
  <c r="L2200" i="2"/>
  <c r="J2200" i="2"/>
  <c r="G2200" i="2"/>
  <c r="F2200" i="2"/>
  <c r="E2200" i="2"/>
  <c r="M2199" i="2"/>
  <c r="L2199" i="2"/>
  <c r="J2199" i="2"/>
  <c r="G2199" i="2"/>
  <c r="F2199" i="2"/>
  <c r="E2199" i="2"/>
  <c r="M2198" i="2"/>
  <c r="L2198" i="2"/>
  <c r="J2198" i="2"/>
  <c r="G2198" i="2"/>
  <c r="F2198" i="2"/>
  <c r="E2198" i="2"/>
  <c r="M2197" i="2"/>
  <c r="L2197" i="2"/>
  <c r="J2197" i="2"/>
  <c r="G2197" i="2"/>
  <c r="F2197" i="2"/>
  <c r="E2197" i="2"/>
  <c r="M2196" i="2"/>
  <c r="L2196" i="2"/>
  <c r="J2196" i="2"/>
  <c r="G2196" i="2"/>
  <c r="F2196" i="2"/>
  <c r="E2196" i="2"/>
  <c r="M2195" i="2"/>
  <c r="L2195" i="2"/>
  <c r="J2195" i="2"/>
  <c r="G2195" i="2"/>
  <c r="F2195" i="2"/>
  <c r="E2195" i="2"/>
  <c r="M2194" i="2"/>
  <c r="L2194" i="2"/>
  <c r="J2194" i="2"/>
  <c r="G2194" i="2"/>
  <c r="F2194" i="2"/>
  <c r="E2194" i="2"/>
  <c r="M2193" i="2"/>
  <c r="L2193" i="2"/>
  <c r="J2193" i="2"/>
  <c r="G2193" i="2"/>
  <c r="F2193" i="2"/>
  <c r="E2193" i="2"/>
  <c r="M2192" i="2"/>
  <c r="L2192" i="2"/>
  <c r="J2192" i="2"/>
  <c r="G2192" i="2"/>
  <c r="F2192" i="2"/>
  <c r="E2192" i="2"/>
  <c r="M2191" i="2"/>
  <c r="L2191" i="2"/>
  <c r="J2191" i="2"/>
  <c r="G2191" i="2"/>
  <c r="F2191" i="2"/>
  <c r="E2191" i="2"/>
  <c r="M2190" i="2"/>
  <c r="L2190" i="2"/>
  <c r="J2190" i="2"/>
  <c r="G2190" i="2"/>
  <c r="F2190" i="2"/>
  <c r="E2190" i="2"/>
  <c r="M2189" i="2"/>
  <c r="L2189" i="2"/>
  <c r="J2189" i="2"/>
  <c r="G2189" i="2"/>
  <c r="F2189" i="2"/>
  <c r="E2189" i="2"/>
  <c r="M2188" i="2"/>
  <c r="L2188" i="2"/>
  <c r="J2188" i="2"/>
  <c r="G2188" i="2"/>
  <c r="F2188" i="2"/>
  <c r="E2188" i="2"/>
  <c r="M2187" i="2"/>
  <c r="L2187" i="2"/>
  <c r="J2187" i="2"/>
  <c r="G2187" i="2"/>
  <c r="F2187" i="2"/>
  <c r="E2187" i="2"/>
  <c r="M2186" i="2"/>
  <c r="L2186" i="2"/>
  <c r="J2186" i="2"/>
  <c r="G2186" i="2"/>
  <c r="F2186" i="2"/>
  <c r="E2186" i="2"/>
  <c r="M2185" i="2"/>
  <c r="L2185" i="2"/>
  <c r="J2185" i="2"/>
  <c r="G2185" i="2"/>
  <c r="F2185" i="2"/>
  <c r="E2185" i="2"/>
  <c r="M2184" i="2"/>
  <c r="L2184" i="2"/>
  <c r="J2184" i="2"/>
  <c r="G2184" i="2"/>
  <c r="F2184" i="2"/>
  <c r="E2184" i="2"/>
  <c r="M2183" i="2"/>
  <c r="L2183" i="2"/>
  <c r="J2183" i="2"/>
  <c r="G2183" i="2"/>
  <c r="F2183" i="2"/>
  <c r="E2183" i="2"/>
  <c r="M2182" i="2"/>
  <c r="L2182" i="2"/>
  <c r="J2182" i="2"/>
  <c r="G2182" i="2"/>
  <c r="F2182" i="2"/>
  <c r="E2182" i="2"/>
  <c r="M2181" i="2"/>
  <c r="L2181" i="2"/>
  <c r="J2181" i="2"/>
  <c r="G2181" i="2"/>
  <c r="F2181" i="2"/>
  <c r="E2181" i="2"/>
  <c r="M2180" i="2"/>
  <c r="L2180" i="2"/>
  <c r="J2180" i="2"/>
  <c r="G2180" i="2"/>
  <c r="F2180" i="2"/>
  <c r="E2180" i="2"/>
  <c r="M2179" i="2"/>
  <c r="L2179" i="2"/>
  <c r="J2179" i="2"/>
  <c r="G2179" i="2"/>
  <c r="F2179" i="2"/>
  <c r="E2179" i="2"/>
  <c r="M2178" i="2"/>
  <c r="L2178" i="2"/>
  <c r="J2178" i="2"/>
  <c r="G2178" i="2"/>
  <c r="F2178" i="2"/>
  <c r="E2178" i="2"/>
  <c r="M2177" i="2"/>
  <c r="L2177" i="2"/>
  <c r="J2177" i="2"/>
  <c r="G2177" i="2"/>
  <c r="F2177" i="2"/>
  <c r="E2177" i="2"/>
  <c r="M2176" i="2"/>
  <c r="L2176" i="2"/>
  <c r="J2176" i="2"/>
  <c r="G2176" i="2"/>
  <c r="F2176" i="2"/>
  <c r="E2176" i="2"/>
  <c r="M2175" i="2"/>
  <c r="L2175" i="2"/>
  <c r="J2175" i="2"/>
  <c r="G2175" i="2"/>
  <c r="F2175" i="2"/>
  <c r="E2175" i="2"/>
  <c r="M2174" i="2"/>
  <c r="L2174" i="2"/>
  <c r="J2174" i="2"/>
  <c r="G2174" i="2"/>
  <c r="F2174" i="2"/>
  <c r="E2174" i="2"/>
  <c r="M2173" i="2"/>
  <c r="L2173" i="2"/>
  <c r="J2173" i="2"/>
  <c r="G2173" i="2"/>
  <c r="F2173" i="2"/>
  <c r="E2173" i="2"/>
  <c r="M2172" i="2"/>
  <c r="L2172" i="2"/>
  <c r="J2172" i="2"/>
  <c r="G2172" i="2"/>
  <c r="F2172" i="2"/>
  <c r="E2172" i="2"/>
  <c r="M2171" i="2"/>
  <c r="L2171" i="2"/>
  <c r="J2171" i="2"/>
  <c r="G2171" i="2"/>
  <c r="F2171" i="2"/>
  <c r="E2171" i="2"/>
  <c r="M2170" i="2"/>
  <c r="L2170" i="2"/>
  <c r="J2170" i="2"/>
  <c r="G2170" i="2"/>
  <c r="F2170" i="2"/>
  <c r="E2170" i="2"/>
  <c r="M2169" i="2"/>
  <c r="L2169" i="2"/>
  <c r="J2169" i="2"/>
  <c r="G2169" i="2"/>
  <c r="F2169" i="2"/>
  <c r="E2169" i="2"/>
  <c r="M2168" i="2"/>
  <c r="L2168" i="2"/>
  <c r="J2168" i="2"/>
  <c r="G2168" i="2"/>
  <c r="F2168" i="2"/>
  <c r="E2168" i="2"/>
  <c r="M2167" i="2"/>
  <c r="L2167" i="2"/>
  <c r="J2167" i="2"/>
  <c r="G2167" i="2"/>
  <c r="F2167" i="2"/>
  <c r="E2167" i="2"/>
  <c r="M2166" i="2"/>
  <c r="L2166" i="2"/>
  <c r="J2166" i="2"/>
  <c r="G2166" i="2"/>
  <c r="F2166" i="2"/>
  <c r="E2166" i="2"/>
  <c r="M2165" i="2"/>
  <c r="L2165" i="2"/>
  <c r="J2165" i="2"/>
  <c r="G2165" i="2"/>
  <c r="F2165" i="2"/>
  <c r="E2165" i="2"/>
  <c r="M2164" i="2"/>
  <c r="L2164" i="2"/>
  <c r="J2164" i="2"/>
  <c r="G2164" i="2"/>
  <c r="F2164" i="2"/>
  <c r="E2164" i="2"/>
  <c r="M2163" i="2"/>
  <c r="L2163" i="2"/>
  <c r="J2163" i="2"/>
  <c r="G2163" i="2"/>
  <c r="F2163" i="2"/>
  <c r="E2163" i="2"/>
  <c r="M2162" i="2"/>
  <c r="L2162" i="2"/>
  <c r="J2162" i="2"/>
  <c r="G2162" i="2"/>
  <c r="F2162" i="2"/>
  <c r="E2162" i="2"/>
  <c r="M2161" i="2"/>
  <c r="L2161" i="2"/>
  <c r="J2161" i="2"/>
  <c r="G2161" i="2"/>
  <c r="F2161" i="2"/>
  <c r="E2161" i="2"/>
  <c r="M2160" i="2"/>
  <c r="L2160" i="2"/>
  <c r="J2160" i="2"/>
  <c r="G2160" i="2"/>
  <c r="F2160" i="2"/>
  <c r="E2160" i="2"/>
  <c r="M2159" i="2"/>
  <c r="L2159" i="2"/>
  <c r="J2159" i="2"/>
  <c r="G2159" i="2"/>
  <c r="F2159" i="2"/>
  <c r="E2159" i="2"/>
  <c r="M2158" i="2"/>
  <c r="L2158" i="2"/>
  <c r="J2158" i="2"/>
  <c r="G2158" i="2"/>
  <c r="F2158" i="2"/>
  <c r="E2158" i="2"/>
  <c r="M2157" i="2"/>
  <c r="L2157" i="2"/>
  <c r="J2157" i="2"/>
  <c r="G2157" i="2"/>
  <c r="F2157" i="2"/>
  <c r="E2157" i="2"/>
  <c r="M2156" i="2"/>
  <c r="L2156" i="2"/>
  <c r="J2156" i="2"/>
  <c r="G2156" i="2"/>
  <c r="F2156" i="2"/>
  <c r="E2156" i="2"/>
  <c r="M2155" i="2"/>
  <c r="L2155" i="2"/>
  <c r="J2155" i="2"/>
  <c r="G2155" i="2"/>
  <c r="F2155" i="2"/>
  <c r="E2155" i="2"/>
  <c r="M2154" i="2"/>
  <c r="L2154" i="2"/>
  <c r="J2154" i="2"/>
  <c r="G2154" i="2"/>
  <c r="F2154" i="2"/>
  <c r="E2154" i="2"/>
  <c r="M2153" i="2"/>
  <c r="L2153" i="2"/>
  <c r="J2153" i="2"/>
  <c r="G2153" i="2"/>
  <c r="F2153" i="2"/>
  <c r="E2153" i="2"/>
  <c r="M2152" i="2"/>
  <c r="L2152" i="2"/>
  <c r="J2152" i="2"/>
  <c r="G2152" i="2"/>
  <c r="F2152" i="2"/>
  <c r="E2152" i="2"/>
  <c r="M2151" i="2"/>
  <c r="L2151" i="2"/>
  <c r="J2151" i="2"/>
  <c r="G2151" i="2"/>
  <c r="F2151" i="2"/>
  <c r="E2151" i="2"/>
  <c r="M2150" i="2"/>
  <c r="L2150" i="2"/>
  <c r="J2150" i="2"/>
  <c r="G2150" i="2"/>
  <c r="F2150" i="2"/>
  <c r="E2150" i="2"/>
  <c r="M2149" i="2"/>
  <c r="L2149" i="2"/>
  <c r="J2149" i="2"/>
  <c r="G2149" i="2"/>
  <c r="F2149" i="2"/>
  <c r="E2149" i="2"/>
  <c r="M2148" i="2"/>
  <c r="L2148" i="2"/>
  <c r="J2148" i="2"/>
  <c r="G2148" i="2"/>
  <c r="F2148" i="2"/>
  <c r="E2148" i="2"/>
  <c r="M2147" i="2"/>
  <c r="L2147" i="2"/>
  <c r="J2147" i="2"/>
  <c r="G2147" i="2"/>
  <c r="F2147" i="2"/>
  <c r="E2147" i="2"/>
  <c r="M2146" i="2"/>
  <c r="L2146" i="2"/>
  <c r="J2146" i="2"/>
  <c r="G2146" i="2"/>
  <c r="F2146" i="2"/>
  <c r="E2146" i="2"/>
  <c r="M2145" i="2"/>
  <c r="L2145" i="2"/>
  <c r="J2145" i="2"/>
  <c r="G2145" i="2"/>
  <c r="F2145" i="2"/>
  <c r="E2145" i="2"/>
  <c r="M2144" i="2"/>
  <c r="L2144" i="2"/>
  <c r="J2144" i="2"/>
  <c r="G2144" i="2"/>
  <c r="F2144" i="2"/>
  <c r="E2144" i="2"/>
  <c r="M2143" i="2"/>
  <c r="L2143" i="2"/>
  <c r="J2143" i="2"/>
  <c r="G2143" i="2"/>
  <c r="F2143" i="2"/>
  <c r="E2143" i="2"/>
  <c r="M2142" i="2"/>
  <c r="L2142" i="2"/>
  <c r="J2142" i="2"/>
  <c r="G2142" i="2"/>
  <c r="F2142" i="2"/>
  <c r="E2142" i="2"/>
  <c r="M2141" i="2"/>
  <c r="L2141" i="2"/>
  <c r="J2141" i="2"/>
  <c r="G2141" i="2"/>
  <c r="F2141" i="2"/>
  <c r="E2141" i="2"/>
  <c r="M2140" i="2"/>
  <c r="L2140" i="2"/>
  <c r="J2140" i="2"/>
  <c r="G2140" i="2"/>
  <c r="F2140" i="2"/>
  <c r="E2140" i="2"/>
  <c r="M2139" i="2"/>
  <c r="L2139" i="2"/>
  <c r="J2139" i="2"/>
  <c r="G2139" i="2"/>
  <c r="F2139" i="2"/>
  <c r="E2139" i="2"/>
  <c r="M2138" i="2"/>
  <c r="L2138" i="2"/>
  <c r="J2138" i="2"/>
  <c r="G2138" i="2"/>
  <c r="F2138" i="2"/>
  <c r="E2138" i="2"/>
  <c r="M2137" i="2"/>
  <c r="L2137" i="2"/>
  <c r="J2137" i="2"/>
  <c r="G2137" i="2"/>
  <c r="F2137" i="2"/>
  <c r="E2137" i="2"/>
  <c r="M2136" i="2"/>
  <c r="L2136" i="2"/>
  <c r="J2136" i="2"/>
  <c r="G2136" i="2"/>
  <c r="F2136" i="2"/>
  <c r="E2136" i="2"/>
  <c r="M2135" i="2"/>
  <c r="L2135" i="2"/>
  <c r="J2135" i="2"/>
  <c r="G2135" i="2"/>
  <c r="F2135" i="2"/>
  <c r="E2135" i="2"/>
  <c r="M2134" i="2"/>
  <c r="L2134" i="2"/>
  <c r="J2134" i="2"/>
  <c r="G2134" i="2"/>
  <c r="F2134" i="2"/>
  <c r="E2134" i="2"/>
  <c r="M2133" i="2"/>
  <c r="L2133" i="2"/>
  <c r="J2133" i="2"/>
  <c r="G2133" i="2"/>
  <c r="F2133" i="2"/>
  <c r="E2133" i="2"/>
  <c r="M2132" i="2"/>
  <c r="L2132" i="2"/>
  <c r="J2132" i="2"/>
  <c r="G2132" i="2"/>
  <c r="F2132" i="2"/>
  <c r="E2132" i="2"/>
  <c r="M2131" i="2"/>
  <c r="L2131" i="2"/>
  <c r="J2131" i="2"/>
  <c r="G2131" i="2"/>
  <c r="F2131" i="2"/>
  <c r="E2131" i="2"/>
  <c r="M2130" i="2"/>
  <c r="L2130" i="2"/>
  <c r="J2130" i="2"/>
  <c r="G2130" i="2"/>
  <c r="F2130" i="2"/>
  <c r="E2130" i="2"/>
  <c r="M2129" i="2"/>
  <c r="L2129" i="2"/>
  <c r="J2129" i="2"/>
  <c r="G2129" i="2"/>
  <c r="F2129" i="2"/>
  <c r="E2129" i="2"/>
  <c r="M2128" i="2"/>
  <c r="L2128" i="2"/>
  <c r="J2128" i="2"/>
  <c r="G2128" i="2"/>
  <c r="F2128" i="2"/>
  <c r="E2128" i="2"/>
  <c r="M2127" i="2"/>
  <c r="L2127" i="2"/>
  <c r="J2127" i="2"/>
  <c r="G2127" i="2"/>
  <c r="F2127" i="2"/>
  <c r="E2127" i="2"/>
  <c r="M2126" i="2"/>
  <c r="L2126" i="2"/>
  <c r="J2126" i="2"/>
  <c r="G2126" i="2"/>
  <c r="F2126" i="2"/>
  <c r="E2126" i="2"/>
  <c r="M2125" i="2"/>
  <c r="L2125" i="2"/>
  <c r="J2125" i="2"/>
  <c r="G2125" i="2"/>
  <c r="F2125" i="2"/>
  <c r="E2125" i="2"/>
  <c r="M2124" i="2"/>
  <c r="L2124" i="2"/>
  <c r="J2124" i="2"/>
  <c r="G2124" i="2"/>
  <c r="F2124" i="2"/>
  <c r="E2124" i="2"/>
  <c r="M2123" i="2"/>
  <c r="L2123" i="2"/>
  <c r="J2123" i="2"/>
  <c r="G2123" i="2"/>
  <c r="F2123" i="2"/>
  <c r="E2123" i="2"/>
  <c r="M2122" i="2"/>
  <c r="L2122" i="2"/>
  <c r="J2122" i="2"/>
  <c r="G2122" i="2"/>
  <c r="F2122" i="2"/>
  <c r="E2122" i="2"/>
  <c r="M2121" i="2"/>
  <c r="L2121" i="2"/>
  <c r="J2121" i="2"/>
  <c r="G2121" i="2"/>
  <c r="F2121" i="2"/>
  <c r="E2121" i="2"/>
  <c r="M2120" i="2"/>
  <c r="L2120" i="2"/>
  <c r="J2120" i="2"/>
  <c r="G2120" i="2"/>
  <c r="F2120" i="2"/>
  <c r="E2120" i="2"/>
  <c r="M2119" i="2"/>
  <c r="L2119" i="2"/>
  <c r="J2119" i="2"/>
  <c r="G2119" i="2"/>
  <c r="F2119" i="2"/>
  <c r="E2119" i="2"/>
  <c r="M2118" i="2"/>
  <c r="L2118" i="2"/>
  <c r="J2118" i="2"/>
  <c r="G2118" i="2"/>
  <c r="F2118" i="2"/>
  <c r="E2118" i="2"/>
  <c r="M2117" i="2"/>
  <c r="L2117" i="2"/>
  <c r="J2117" i="2"/>
  <c r="G2117" i="2"/>
  <c r="F2117" i="2"/>
  <c r="E2117" i="2"/>
  <c r="M2116" i="2"/>
  <c r="L2116" i="2"/>
  <c r="J2116" i="2"/>
  <c r="G2116" i="2"/>
  <c r="F2116" i="2"/>
  <c r="E2116" i="2"/>
  <c r="M2115" i="2"/>
  <c r="L2115" i="2"/>
  <c r="J2115" i="2"/>
  <c r="G2115" i="2"/>
  <c r="F2115" i="2"/>
  <c r="E2115" i="2"/>
  <c r="M2114" i="2"/>
  <c r="L2114" i="2"/>
  <c r="J2114" i="2"/>
  <c r="G2114" i="2"/>
  <c r="F2114" i="2"/>
  <c r="E2114" i="2"/>
  <c r="M2113" i="2"/>
  <c r="L2113" i="2"/>
  <c r="J2113" i="2"/>
  <c r="G2113" i="2"/>
  <c r="F2113" i="2"/>
  <c r="E2113" i="2"/>
  <c r="M2112" i="2"/>
  <c r="L2112" i="2"/>
  <c r="J2112" i="2"/>
  <c r="G2112" i="2"/>
  <c r="F2112" i="2"/>
  <c r="E2112" i="2"/>
  <c r="M2111" i="2"/>
  <c r="L2111" i="2"/>
  <c r="J2111" i="2"/>
  <c r="G2111" i="2"/>
  <c r="F2111" i="2"/>
  <c r="E2111" i="2"/>
  <c r="M2110" i="2"/>
  <c r="L2110" i="2"/>
  <c r="J2110" i="2"/>
  <c r="G2110" i="2"/>
  <c r="F2110" i="2"/>
  <c r="E2110" i="2"/>
  <c r="M2109" i="2"/>
  <c r="L2109" i="2"/>
  <c r="J2109" i="2"/>
  <c r="G2109" i="2"/>
  <c r="F2109" i="2"/>
  <c r="E2109" i="2"/>
  <c r="M2108" i="2"/>
  <c r="L2108" i="2"/>
  <c r="J2108" i="2"/>
  <c r="G2108" i="2"/>
  <c r="F2108" i="2"/>
  <c r="E2108" i="2"/>
  <c r="M2107" i="2"/>
  <c r="L2107" i="2"/>
  <c r="J2107" i="2"/>
  <c r="G2107" i="2"/>
  <c r="F2107" i="2"/>
  <c r="E2107" i="2"/>
  <c r="M2106" i="2"/>
  <c r="L2106" i="2"/>
  <c r="J2106" i="2"/>
  <c r="G2106" i="2"/>
  <c r="F2106" i="2"/>
  <c r="E2106" i="2"/>
  <c r="M2105" i="2"/>
  <c r="L2105" i="2"/>
  <c r="J2105" i="2"/>
  <c r="G2105" i="2"/>
  <c r="F2105" i="2"/>
  <c r="E2105" i="2"/>
  <c r="M2104" i="2"/>
  <c r="L2104" i="2"/>
  <c r="J2104" i="2"/>
  <c r="G2104" i="2"/>
  <c r="F2104" i="2"/>
  <c r="E2104" i="2"/>
  <c r="M2103" i="2"/>
  <c r="L2103" i="2"/>
  <c r="J2103" i="2"/>
  <c r="G2103" i="2"/>
  <c r="F2103" i="2"/>
  <c r="E2103" i="2"/>
  <c r="M2102" i="2"/>
  <c r="L2102" i="2"/>
  <c r="J2102" i="2"/>
  <c r="G2102" i="2"/>
  <c r="F2102" i="2"/>
  <c r="E2102" i="2"/>
  <c r="M2101" i="2"/>
  <c r="L2101" i="2"/>
  <c r="J2101" i="2"/>
  <c r="G2101" i="2"/>
  <c r="F2101" i="2"/>
  <c r="E2101" i="2"/>
  <c r="M2100" i="2"/>
  <c r="L2100" i="2"/>
  <c r="J2100" i="2"/>
  <c r="G2100" i="2"/>
  <c r="F2100" i="2"/>
  <c r="E2100" i="2"/>
  <c r="M2099" i="2"/>
  <c r="L2099" i="2"/>
  <c r="J2099" i="2"/>
  <c r="G2099" i="2"/>
  <c r="F2099" i="2"/>
  <c r="E2099" i="2"/>
  <c r="M2098" i="2"/>
  <c r="L2098" i="2"/>
  <c r="J2098" i="2"/>
  <c r="G2098" i="2"/>
  <c r="F2098" i="2"/>
  <c r="E2098" i="2"/>
  <c r="M2097" i="2"/>
  <c r="L2097" i="2"/>
  <c r="J2097" i="2"/>
  <c r="G2097" i="2"/>
  <c r="F2097" i="2"/>
  <c r="E2097" i="2"/>
  <c r="M2096" i="2"/>
  <c r="L2096" i="2"/>
  <c r="J2096" i="2"/>
  <c r="G2096" i="2"/>
  <c r="F2096" i="2"/>
  <c r="E2096" i="2"/>
  <c r="M2095" i="2"/>
  <c r="L2095" i="2"/>
  <c r="J2095" i="2"/>
  <c r="G2095" i="2"/>
  <c r="F2095" i="2"/>
  <c r="E2095" i="2"/>
  <c r="M2094" i="2"/>
  <c r="L2094" i="2"/>
  <c r="J2094" i="2"/>
  <c r="G2094" i="2"/>
  <c r="F2094" i="2"/>
  <c r="E2094" i="2"/>
  <c r="M2093" i="2"/>
  <c r="L2093" i="2"/>
  <c r="J2093" i="2"/>
  <c r="G2093" i="2"/>
  <c r="F2093" i="2"/>
  <c r="E2093" i="2"/>
  <c r="M2092" i="2"/>
  <c r="L2092" i="2"/>
  <c r="J2092" i="2"/>
  <c r="G2092" i="2"/>
  <c r="F2092" i="2"/>
  <c r="E2092" i="2"/>
  <c r="M2091" i="2"/>
  <c r="L2091" i="2"/>
  <c r="J2091" i="2"/>
  <c r="G2091" i="2"/>
  <c r="F2091" i="2"/>
  <c r="E2091" i="2"/>
  <c r="M2090" i="2"/>
  <c r="L2090" i="2"/>
  <c r="J2090" i="2"/>
  <c r="G2090" i="2"/>
  <c r="F2090" i="2"/>
  <c r="E2090" i="2"/>
  <c r="M2089" i="2"/>
  <c r="L2089" i="2"/>
  <c r="J2089" i="2"/>
  <c r="G2089" i="2"/>
  <c r="F2089" i="2"/>
  <c r="E2089" i="2"/>
  <c r="M2088" i="2"/>
  <c r="L2088" i="2"/>
  <c r="J2088" i="2"/>
  <c r="G2088" i="2"/>
  <c r="F2088" i="2"/>
  <c r="E2088" i="2"/>
  <c r="M2087" i="2"/>
  <c r="L2087" i="2"/>
  <c r="J2087" i="2"/>
  <c r="G2087" i="2"/>
  <c r="F2087" i="2"/>
  <c r="E2087" i="2"/>
  <c r="M2086" i="2"/>
  <c r="L2086" i="2"/>
  <c r="J2086" i="2"/>
  <c r="G2086" i="2"/>
  <c r="F2086" i="2"/>
  <c r="E2086" i="2"/>
  <c r="M2085" i="2"/>
  <c r="L2085" i="2"/>
  <c r="J2085" i="2"/>
  <c r="G2085" i="2"/>
  <c r="F2085" i="2"/>
  <c r="E2085" i="2"/>
  <c r="M2084" i="2"/>
  <c r="L2084" i="2"/>
  <c r="J2084" i="2"/>
  <c r="G2084" i="2"/>
  <c r="F2084" i="2"/>
  <c r="E2084" i="2"/>
  <c r="M2083" i="2"/>
  <c r="L2083" i="2"/>
  <c r="J2083" i="2"/>
  <c r="G2083" i="2"/>
  <c r="F2083" i="2"/>
  <c r="E2083" i="2"/>
  <c r="M2082" i="2"/>
  <c r="L2082" i="2"/>
  <c r="J2082" i="2"/>
  <c r="G2082" i="2"/>
  <c r="F2082" i="2"/>
  <c r="E2082" i="2"/>
  <c r="M2081" i="2"/>
  <c r="L2081" i="2"/>
  <c r="J2081" i="2"/>
  <c r="G2081" i="2"/>
  <c r="F2081" i="2"/>
  <c r="E2081" i="2"/>
  <c r="M2080" i="2"/>
  <c r="L2080" i="2"/>
  <c r="J2080" i="2"/>
  <c r="G2080" i="2"/>
  <c r="F2080" i="2"/>
  <c r="E2080" i="2"/>
  <c r="M2079" i="2"/>
  <c r="L2079" i="2"/>
  <c r="J2079" i="2"/>
  <c r="G2079" i="2"/>
  <c r="F2079" i="2"/>
  <c r="E2079" i="2"/>
  <c r="M2078" i="2"/>
  <c r="L2078" i="2"/>
  <c r="J2078" i="2"/>
  <c r="G2078" i="2"/>
  <c r="F2078" i="2"/>
  <c r="E2078" i="2"/>
  <c r="M2077" i="2"/>
  <c r="L2077" i="2"/>
  <c r="J2077" i="2"/>
  <c r="G2077" i="2"/>
  <c r="F2077" i="2"/>
  <c r="E2077" i="2"/>
  <c r="M2076" i="2"/>
  <c r="L2076" i="2"/>
  <c r="J2076" i="2"/>
  <c r="G2076" i="2"/>
  <c r="F2076" i="2"/>
  <c r="E2076" i="2"/>
  <c r="M2075" i="2"/>
  <c r="L2075" i="2"/>
  <c r="J2075" i="2"/>
  <c r="G2075" i="2"/>
  <c r="F2075" i="2"/>
  <c r="E2075" i="2"/>
  <c r="M2074" i="2"/>
  <c r="L2074" i="2"/>
  <c r="J2074" i="2"/>
  <c r="G2074" i="2"/>
  <c r="F2074" i="2"/>
  <c r="E2074" i="2"/>
  <c r="M2073" i="2"/>
  <c r="L2073" i="2"/>
  <c r="J2073" i="2"/>
  <c r="G2073" i="2"/>
  <c r="F2073" i="2"/>
  <c r="E2073" i="2"/>
  <c r="M2072" i="2"/>
  <c r="L2072" i="2"/>
  <c r="J2072" i="2"/>
  <c r="G2072" i="2"/>
  <c r="F2072" i="2"/>
  <c r="E2072" i="2"/>
  <c r="M2071" i="2"/>
  <c r="L2071" i="2"/>
  <c r="J2071" i="2"/>
  <c r="G2071" i="2"/>
  <c r="F2071" i="2"/>
  <c r="E2071" i="2"/>
  <c r="M2070" i="2"/>
  <c r="L2070" i="2"/>
  <c r="J2070" i="2"/>
  <c r="G2070" i="2"/>
  <c r="F2070" i="2"/>
  <c r="E2070" i="2"/>
  <c r="M2069" i="2"/>
  <c r="L2069" i="2"/>
  <c r="J2069" i="2"/>
  <c r="G2069" i="2"/>
  <c r="F2069" i="2"/>
  <c r="E2069" i="2"/>
  <c r="M2068" i="2"/>
  <c r="L2068" i="2"/>
  <c r="J2068" i="2"/>
  <c r="G2068" i="2"/>
  <c r="F2068" i="2"/>
  <c r="E2068" i="2"/>
  <c r="M2067" i="2"/>
  <c r="L2067" i="2"/>
  <c r="J2067" i="2"/>
  <c r="G2067" i="2"/>
  <c r="F2067" i="2"/>
  <c r="E2067" i="2"/>
  <c r="M2066" i="2"/>
  <c r="L2066" i="2"/>
  <c r="J2066" i="2"/>
  <c r="G2066" i="2"/>
  <c r="F2066" i="2"/>
  <c r="E2066" i="2"/>
  <c r="M2065" i="2"/>
  <c r="L2065" i="2"/>
  <c r="J2065" i="2"/>
  <c r="G2065" i="2"/>
  <c r="F2065" i="2"/>
  <c r="E2065" i="2"/>
  <c r="M2064" i="2"/>
  <c r="L2064" i="2"/>
  <c r="J2064" i="2"/>
  <c r="G2064" i="2"/>
  <c r="F2064" i="2"/>
  <c r="E2064" i="2"/>
  <c r="M2063" i="2"/>
  <c r="L2063" i="2"/>
  <c r="J2063" i="2"/>
  <c r="G2063" i="2"/>
  <c r="F2063" i="2"/>
  <c r="E2063" i="2"/>
  <c r="M2062" i="2"/>
  <c r="L2062" i="2"/>
  <c r="J2062" i="2"/>
  <c r="G2062" i="2"/>
  <c r="F2062" i="2"/>
  <c r="E2062" i="2"/>
  <c r="M2061" i="2"/>
  <c r="L2061" i="2"/>
  <c r="J2061" i="2"/>
  <c r="G2061" i="2"/>
  <c r="F2061" i="2"/>
  <c r="E2061" i="2"/>
  <c r="M2060" i="2"/>
  <c r="L2060" i="2"/>
  <c r="J2060" i="2"/>
  <c r="G2060" i="2"/>
  <c r="F2060" i="2"/>
  <c r="E2060" i="2"/>
  <c r="M2059" i="2"/>
  <c r="L2059" i="2"/>
  <c r="J2059" i="2"/>
  <c r="G2059" i="2"/>
  <c r="F2059" i="2"/>
  <c r="E2059" i="2"/>
  <c r="M2058" i="2"/>
  <c r="L2058" i="2"/>
  <c r="J2058" i="2"/>
  <c r="G2058" i="2"/>
  <c r="F2058" i="2"/>
  <c r="E2058" i="2"/>
  <c r="M2057" i="2"/>
  <c r="L2057" i="2"/>
  <c r="J2057" i="2"/>
  <c r="G2057" i="2"/>
  <c r="F2057" i="2"/>
  <c r="E2057" i="2"/>
  <c r="M2056" i="2"/>
  <c r="L2056" i="2"/>
  <c r="J2056" i="2"/>
  <c r="G2056" i="2"/>
  <c r="F2056" i="2"/>
  <c r="E2056" i="2"/>
  <c r="M2055" i="2"/>
  <c r="L2055" i="2"/>
  <c r="J2055" i="2"/>
  <c r="G2055" i="2"/>
  <c r="F2055" i="2"/>
  <c r="E2055" i="2"/>
  <c r="M2054" i="2"/>
  <c r="L2054" i="2"/>
  <c r="J2054" i="2"/>
  <c r="G2054" i="2"/>
  <c r="F2054" i="2"/>
  <c r="E2054" i="2"/>
  <c r="M2053" i="2"/>
  <c r="L2053" i="2"/>
  <c r="J2053" i="2"/>
  <c r="G2053" i="2"/>
  <c r="F2053" i="2"/>
  <c r="E2053" i="2"/>
  <c r="M2052" i="2"/>
  <c r="L2052" i="2"/>
  <c r="J2052" i="2"/>
  <c r="G2052" i="2"/>
  <c r="F2052" i="2"/>
  <c r="E2052" i="2"/>
  <c r="M2051" i="2"/>
  <c r="L2051" i="2"/>
  <c r="J2051" i="2"/>
  <c r="G2051" i="2"/>
  <c r="F2051" i="2"/>
  <c r="E2051" i="2"/>
  <c r="M2050" i="2"/>
  <c r="L2050" i="2"/>
  <c r="J2050" i="2"/>
  <c r="G2050" i="2"/>
  <c r="F2050" i="2"/>
  <c r="E2050" i="2"/>
  <c r="M2049" i="2"/>
  <c r="L2049" i="2"/>
  <c r="J2049" i="2"/>
  <c r="G2049" i="2"/>
  <c r="F2049" i="2"/>
  <c r="E2049" i="2"/>
  <c r="M2048" i="2"/>
  <c r="L2048" i="2"/>
  <c r="J2048" i="2"/>
  <c r="G2048" i="2"/>
  <c r="F2048" i="2"/>
  <c r="E2048" i="2"/>
  <c r="M2047" i="2"/>
  <c r="L2047" i="2"/>
  <c r="J2047" i="2"/>
  <c r="G2047" i="2"/>
  <c r="F2047" i="2"/>
  <c r="E2047" i="2"/>
  <c r="M2046" i="2"/>
  <c r="L2046" i="2"/>
  <c r="J2046" i="2"/>
  <c r="G2046" i="2"/>
  <c r="F2046" i="2"/>
  <c r="E2046" i="2"/>
  <c r="M2045" i="2"/>
  <c r="L2045" i="2"/>
  <c r="J2045" i="2"/>
  <c r="G2045" i="2"/>
  <c r="F2045" i="2"/>
  <c r="E2045" i="2"/>
  <c r="M2044" i="2"/>
  <c r="L2044" i="2"/>
  <c r="J2044" i="2"/>
  <c r="G2044" i="2"/>
  <c r="F2044" i="2"/>
  <c r="E2044" i="2"/>
  <c r="M2043" i="2"/>
  <c r="L2043" i="2"/>
  <c r="J2043" i="2"/>
  <c r="G2043" i="2"/>
  <c r="F2043" i="2"/>
  <c r="E2043" i="2"/>
  <c r="M2042" i="2"/>
  <c r="L2042" i="2"/>
  <c r="J2042" i="2"/>
  <c r="G2042" i="2"/>
  <c r="F2042" i="2"/>
  <c r="E2042" i="2"/>
  <c r="M2041" i="2"/>
  <c r="L2041" i="2"/>
  <c r="J2041" i="2"/>
  <c r="G2041" i="2"/>
  <c r="F2041" i="2"/>
  <c r="E2041" i="2"/>
  <c r="M2040" i="2"/>
  <c r="L2040" i="2"/>
  <c r="J2040" i="2"/>
  <c r="G2040" i="2"/>
  <c r="F2040" i="2"/>
  <c r="E2040" i="2"/>
  <c r="M2039" i="2"/>
  <c r="L2039" i="2"/>
  <c r="J2039" i="2"/>
  <c r="G2039" i="2"/>
  <c r="F2039" i="2"/>
  <c r="E2039" i="2"/>
  <c r="M2038" i="2"/>
  <c r="L2038" i="2"/>
  <c r="J2038" i="2"/>
  <c r="G2038" i="2"/>
  <c r="F2038" i="2"/>
  <c r="E2038" i="2"/>
  <c r="M2037" i="2"/>
  <c r="L2037" i="2"/>
  <c r="J2037" i="2"/>
  <c r="G2037" i="2"/>
  <c r="F2037" i="2"/>
  <c r="E2037" i="2"/>
  <c r="M2036" i="2"/>
  <c r="L2036" i="2"/>
  <c r="J2036" i="2"/>
  <c r="G2036" i="2"/>
  <c r="F2036" i="2"/>
  <c r="E2036" i="2"/>
  <c r="M2035" i="2"/>
  <c r="L2035" i="2"/>
  <c r="J2035" i="2"/>
  <c r="G2035" i="2"/>
  <c r="F2035" i="2"/>
  <c r="E2035" i="2"/>
  <c r="M2034" i="2"/>
  <c r="L2034" i="2"/>
  <c r="J2034" i="2"/>
  <c r="G2034" i="2"/>
  <c r="F2034" i="2"/>
  <c r="E2034" i="2"/>
  <c r="M2033" i="2"/>
  <c r="L2033" i="2"/>
  <c r="J2033" i="2"/>
  <c r="G2033" i="2"/>
  <c r="F2033" i="2"/>
  <c r="E2033" i="2"/>
  <c r="M2032" i="2"/>
  <c r="L2032" i="2"/>
  <c r="J2032" i="2"/>
  <c r="G2032" i="2"/>
  <c r="F2032" i="2"/>
  <c r="E2032" i="2"/>
  <c r="M2031" i="2"/>
  <c r="L2031" i="2"/>
  <c r="J2031" i="2"/>
  <c r="G2031" i="2"/>
  <c r="F2031" i="2"/>
  <c r="E2031" i="2"/>
  <c r="M2030" i="2"/>
  <c r="L2030" i="2"/>
  <c r="J2030" i="2"/>
  <c r="G2030" i="2"/>
  <c r="F2030" i="2"/>
  <c r="E2030" i="2"/>
  <c r="M2029" i="2"/>
  <c r="L2029" i="2"/>
  <c r="J2029" i="2"/>
  <c r="G2029" i="2"/>
  <c r="F2029" i="2"/>
  <c r="E2029" i="2"/>
  <c r="M2028" i="2"/>
  <c r="L2028" i="2"/>
  <c r="J2028" i="2"/>
  <c r="G2028" i="2"/>
  <c r="F2028" i="2"/>
  <c r="E2028" i="2"/>
  <c r="M2027" i="2"/>
  <c r="L2027" i="2"/>
  <c r="J2027" i="2"/>
  <c r="G2027" i="2"/>
  <c r="F2027" i="2"/>
  <c r="E2027" i="2"/>
  <c r="M2026" i="2"/>
  <c r="L2026" i="2"/>
  <c r="J2026" i="2"/>
  <c r="G2026" i="2"/>
  <c r="F2026" i="2"/>
  <c r="E2026" i="2"/>
  <c r="M2025" i="2"/>
  <c r="L2025" i="2"/>
  <c r="J2025" i="2"/>
  <c r="G2025" i="2"/>
  <c r="F2025" i="2"/>
  <c r="E2025" i="2"/>
  <c r="M2024" i="2"/>
  <c r="L2024" i="2"/>
  <c r="J2024" i="2"/>
  <c r="G2024" i="2"/>
  <c r="F2024" i="2"/>
  <c r="E2024" i="2"/>
  <c r="M2023" i="2"/>
  <c r="L2023" i="2"/>
  <c r="J2023" i="2"/>
  <c r="G2023" i="2"/>
  <c r="F2023" i="2"/>
  <c r="E2023" i="2"/>
  <c r="M2022" i="2"/>
  <c r="L2022" i="2"/>
  <c r="J2022" i="2"/>
  <c r="G2022" i="2"/>
  <c r="F2022" i="2"/>
  <c r="E2022" i="2"/>
  <c r="M2021" i="2"/>
  <c r="L2021" i="2"/>
  <c r="J2021" i="2"/>
  <c r="G2021" i="2"/>
  <c r="F2021" i="2"/>
  <c r="E2021" i="2"/>
  <c r="M2020" i="2"/>
  <c r="L2020" i="2"/>
  <c r="J2020" i="2"/>
  <c r="G2020" i="2"/>
  <c r="F2020" i="2"/>
  <c r="E2020" i="2"/>
  <c r="M2019" i="2"/>
  <c r="L2019" i="2"/>
  <c r="J2019" i="2"/>
  <c r="G2019" i="2"/>
  <c r="F2019" i="2"/>
  <c r="E2019" i="2"/>
  <c r="M2018" i="2"/>
  <c r="L2018" i="2"/>
  <c r="J2018" i="2"/>
  <c r="G2018" i="2"/>
  <c r="F2018" i="2"/>
  <c r="E2018" i="2"/>
  <c r="M2017" i="2"/>
  <c r="L2017" i="2"/>
  <c r="J2017" i="2"/>
  <c r="G2017" i="2"/>
  <c r="F2017" i="2"/>
  <c r="E2017" i="2"/>
  <c r="M2016" i="2"/>
  <c r="L2016" i="2"/>
  <c r="J2016" i="2"/>
  <c r="G2016" i="2"/>
  <c r="F2016" i="2"/>
  <c r="E2016" i="2"/>
  <c r="M2015" i="2"/>
  <c r="L2015" i="2"/>
  <c r="J2015" i="2"/>
  <c r="G2015" i="2"/>
  <c r="F2015" i="2"/>
  <c r="E2015" i="2"/>
  <c r="M2014" i="2"/>
  <c r="L2014" i="2"/>
  <c r="J2014" i="2"/>
  <c r="G2014" i="2"/>
  <c r="F2014" i="2"/>
  <c r="E2014" i="2"/>
  <c r="M2013" i="2"/>
  <c r="L2013" i="2"/>
  <c r="J2013" i="2"/>
  <c r="G2013" i="2"/>
  <c r="F2013" i="2"/>
  <c r="E2013" i="2"/>
  <c r="M2012" i="2"/>
  <c r="L2012" i="2"/>
  <c r="J2012" i="2"/>
  <c r="G2012" i="2"/>
  <c r="F2012" i="2"/>
  <c r="E2012" i="2"/>
  <c r="M2011" i="2"/>
  <c r="L2011" i="2"/>
  <c r="J2011" i="2"/>
  <c r="G2011" i="2"/>
  <c r="F2011" i="2"/>
  <c r="E2011" i="2"/>
  <c r="M2010" i="2"/>
  <c r="L2010" i="2"/>
  <c r="J2010" i="2"/>
  <c r="G2010" i="2"/>
  <c r="F2010" i="2"/>
  <c r="E2010" i="2"/>
  <c r="M2009" i="2"/>
  <c r="L2009" i="2"/>
  <c r="J2009" i="2"/>
  <c r="G2009" i="2"/>
  <c r="F2009" i="2"/>
  <c r="E2009" i="2"/>
  <c r="M2008" i="2"/>
  <c r="L2008" i="2"/>
  <c r="J2008" i="2"/>
  <c r="G2008" i="2"/>
  <c r="F2008" i="2"/>
  <c r="E2008" i="2"/>
  <c r="M2007" i="2"/>
  <c r="L2007" i="2"/>
  <c r="J2007" i="2"/>
  <c r="G2007" i="2"/>
  <c r="F2007" i="2"/>
  <c r="E2007" i="2"/>
  <c r="M2006" i="2"/>
  <c r="L2006" i="2"/>
  <c r="J2006" i="2"/>
  <c r="G2006" i="2"/>
  <c r="F2006" i="2"/>
  <c r="E2006" i="2"/>
  <c r="M2005" i="2"/>
  <c r="L2005" i="2"/>
  <c r="J2005" i="2"/>
  <c r="G2005" i="2"/>
  <c r="F2005" i="2"/>
  <c r="E2005" i="2"/>
  <c r="M2004" i="2"/>
  <c r="L2004" i="2"/>
  <c r="J2004" i="2"/>
  <c r="G2004" i="2"/>
  <c r="F2004" i="2"/>
  <c r="E2004" i="2"/>
  <c r="M2003" i="2"/>
  <c r="L2003" i="2"/>
  <c r="J2003" i="2"/>
  <c r="G2003" i="2"/>
  <c r="F2003" i="2"/>
  <c r="E2003" i="2"/>
  <c r="M2002" i="2"/>
  <c r="L2002" i="2"/>
  <c r="J2002" i="2"/>
  <c r="G2002" i="2"/>
  <c r="F2002" i="2"/>
  <c r="E2002" i="2"/>
  <c r="M2001" i="2"/>
  <c r="L2001" i="2"/>
  <c r="J2001" i="2"/>
  <c r="G2001" i="2"/>
  <c r="F2001" i="2"/>
  <c r="E2001" i="2"/>
  <c r="M2000" i="2"/>
  <c r="L2000" i="2"/>
  <c r="J2000" i="2"/>
  <c r="G2000" i="2"/>
  <c r="F2000" i="2"/>
  <c r="E2000" i="2"/>
  <c r="M1999" i="2"/>
  <c r="L1999" i="2"/>
  <c r="J1999" i="2"/>
  <c r="G1999" i="2"/>
  <c r="F1999" i="2"/>
  <c r="E1999" i="2"/>
  <c r="M1998" i="2"/>
  <c r="L1998" i="2"/>
  <c r="J1998" i="2"/>
  <c r="G1998" i="2"/>
  <c r="F1998" i="2"/>
  <c r="E1998" i="2"/>
  <c r="M1997" i="2"/>
  <c r="L1997" i="2"/>
  <c r="J1997" i="2"/>
  <c r="G1997" i="2"/>
  <c r="F1997" i="2"/>
  <c r="E1997" i="2"/>
  <c r="M1996" i="2"/>
  <c r="L1996" i="2"/>
  <c r="J1996" i="2"/>
  <c r="G1996" i="2"/>
  <c r="F1996" i="2"/>
  <c r="E1996" i="2"/>
  <c r="M1995" i="2"/>
  <c r="L1995" i="2"/>
  <c r="J1995" i="2"/>
  <c r="G1995" i="2"/>
  <c r="F1995" i="2"/>
  <c r="E1995" i="2"/>
  <c r="M1994" i="2"/>
  <c r="L1994" i="2"/>
  <c r="J1994" i="2"/>
  <c r="G1994" i="2"/>
  <c r="F1994" i="2"/>
  <c r="E1994" i="2"/>
  <c r="M1993" i="2"/>
  <c r="L1993" i="2"/>
  <c r="J1993" i="2"/>
  <c r="G1993" i="2"/>
  <c r="F1993" i="2"/>
  <c r="E1993" i="2"/>
  <c r="M1992" i="2"/>
  <c r="L1992" i="2"/>
  <c r="J1992" i="2"/>
  <c r="G1992" i="2"/>
  <c r="F1992" i="2"/>
  <c r="E1992" i="2"/>
  <c r="M1991" i="2"/>
  <c r="L1991" i="2"/>
  <c r="J1991" i="2"/>
  <c r="G1991" i="2"/>
  <c r="F1991" i="2"/>
  <c r="E1991" i="2"/>
  <c r="M1990" i="2"/>
  <c r="L1990" i="2"/>
  <c r="J1990" i="2"/>
  <c r="G1990" i="2"/>
  <c r="F1990" i="2"/>
  <c r="E1990" i="2"/>
  <c r="M1989" i="2"/>
  <c r="L1989" i="2"/>
  <c r="J1989" i="2"/>
  <c r="G1989" i="2"/>
  <c r="F1989" i="2"/>
  <c r="E1989" i="2"/>
  <c r="M1988" i="2"/>
  <c r="L1988" i="2"/>
  <c r="J1988" i="2"/>
  <c r="G1988" i="2"/>
  <c r="F1988" i="2"/>
  <c r="E1988" i="2"/>
  <c r="M1987" i="2"/>
  <c r="L1987" i="2"/>
  <c r="J1987" i="2"/>
  <c r="G1987" i="2"/>
  <c r="F1987" i="2"/>
  <c r="E1987" i="2"/>
  <c r="M1986" i="2"/>
  <c r="L1986" i="2"/>
  <c r="J1986" i="2"/>
  <c r="G1986" i="2"/>
  <c r="F1986" i="2"/>
  <c r="E1986" i="2"/>
  <c r="M1985" i="2"/>
  <c r="L1985" i="2"/>
  <c r="J1985" i="2"/>
  <c r="G1985" i="2"/>
  <c r="F1985" i="2"/>
  <c r="E1985" i="2"/>
  <c r="M1984" i="2"/>
  <c r="L1984" i="2"/>
  <c r="J1984" i="2"/>
  <c r="G1984" i="2"/>
  <c r="F1984" i="2"/>
  <c r="E1984" i="2"/>
  <c r="M1983" i="2"/>
  <c r="L1983" i="2"/>
  <c r="J1983" i="2"/>
  <c r="G1983" i="2"/>
  <c r="F1983" i="2"/>
  <c r="E1983" i="2"/>
  <c r="M1982" i="2"/>
  <c r="L1982" i="2"/>
  <c r="J1982" i="2"/>
  <c r="G1982" i="2"/>
  <c r="F1982" i="2"/>
  <c r="E1982" i="2"/>
  <c r="M1981" i="2"/>
  <c r="L1981" i="2"/>
  <c r="J1981" i="2"/>
  <c r="G1981" i="2"/>
  <c r="F1981" i="2"/>
  <c r="E1981" i="2"/>
  <c r="M1980" i="2"/>
  <c r="L1980" i="2"/>
  <c r="J1980" i="2"/>
  <c r="G1980" i="2"/>
  <c r="F1980" i="2"/>
  <c r="E1980" i="2"/>
  <c r="M1979" i="2"/>
  <c r="L1979" i="2"/>
  <c r="J1979" i="2"/>
  <c r="G1979" i="2"/>
  <c r="F1979" i="2"/>
  <c r="E1979" i="2"/>
  <c r="M1978" i="2"/>
  <c r="L1978" i="2"/>
  <c r="J1978" i="2"/>
  <c r="G1978" i="2"/>
  <c r="F1978" i="2"/>
  <c r="E1978" i="2"/>
  <c r="M1977" i="2"/>
  <c r="L1977" i="2"/>
  <c r="J1977" i="2"/>
  <c r="G1977" i="2"/>
  <c r="F1977" i="2"/>
  <c r="E1977" i="2"/>
  <c r="M1976" i="2"/>
  <c r="L1976" i="2"/>
  <c r="J1976" i="2"/>
  <c r="G1976" i="2"/>
  <c r="F1976" i="2"/>
  <c r="E1976" i="2"/>
  <c r="M1975" i="2"/>
  <c r="L1975" i="2"/>
  <c r="J1975" i="2"/>
  <c r="G1975" i="2"/>
  <c r="F1975" i="2"/>
  <c r="E1975" i="2"/>
  <c r="M1974" i="2"/>
  <c r="L1974" i="2"/>
  <c r="J1974" i="2"/>
  <c r="G1974" i="2"/>
  <c r="F1974" i="2"/>
  <c r="E1974" i="2"/>
  <c r="M1973" i="2"/>
  <c r="L1973" i="2"/>
  <c r="J1973" i="2"/>
  <c r="G1973" i="2"/>
  <c r="F1973" i="2"/>
  <c r="E1973" i="2"/>
  <c r="M1972" i="2"/>
  <c r="L1972" i="2"/>
  <c r="J1972" i="2"/>
  <c r="G1972" i="2"/>
  <c r="F1972" i="2"/>
  <c r="E1972" i="2"/>
  <c r="M1971" i="2"/>
  <c r="L1971" i="2"/>
  <c r="J1971" i="2"/>
  <c r="G1971" i="2"/>
  <c r="F1971" i="2"/>
  <c r="E1971" i="2"/>
  <c r="M1970" i="2"/>
  <c r="L1970" i="2"/>
  <c r="J1970" i="2"/>
  <c r="G1970" i="2"/>
  <c r="F1970" i="2"/>
  <c r="E1970" i="2"/>
  <c r="M1969" i="2"/>
  <c r="L1969" i="2"/>
  <c r="J1969" i="2"/>
  <c r="G1969" i="2"/>
  <c r="F1969" i="2"/>
  <c r="E1969" i="2"/>
  <c r="M1968" i="2"/>
  <c r="L1968" i="2"/>
  <c r="J1968" i="2"/>
  <c r="G1968" i="2"/>
  <c r="F1968" i="2"/>
  <c r="E1968" i="2"/>
  <c r="M1967" i="2"/>
  <c r="L1967" i="2"/>
  <c r="J1967" i="2"/>
  <c r="G1967" i="2"/>
  <c r="F1967" i="2"/>
  <c r="E1967" i="2"/>
  <c r="M1966" i="2"/>
  <c r="L1966" i="2"/>
  <c r="J1966" i="2"/>
  <c r="G1966" i="2"/>
  <c r="F1966" i="2"/>
  <c r="E1966" i="2"/>
  <c r="M1965" i="2"/>
  <c r="L1965" i="2"/>
  <c r="J1965" i="2"/>
  <c r="G1965" i="2"/>
  <c r="F1965" i="2"/>
  <c r="E1965" i="2"/>
  <c r="M1964" i="2"/>
  <c r="L1964" i="2"/>
  <c r="J1964" i="2"/>
  <c r="G1964" i="2"/>
  <c r="F1964" i="2"/>
  <c r="E1964" i="2"/>
  <c r="M1963" i="2"/>
  <c r="L1963" i="2"/>
  <c r="J1963" i="2"/>
  <c r="G1963" i="2"/>
  <c r="F1963" i="2"/>
  <c r="E1963" i="2"/>
  <c r="M1962" i="2"/>
  <c r="L1962" i="2"/>
  <c r="J1962" i="2"/>
  <c r="G1962" i="2"/>
  <c r="F1962" i="2"/>
  <c r="E1962" i="2"/>
  <c r="M1961" i="2"/>
  <c r="L1961" i="2"/>
  <c r="J1961" i="2"/>
  <c r="G1961" i="2"/>
  <c r="F1961" i="2"/>
  <c r="E1961" i="2"/>
  <c r="M1960" i="2"/>
  <c r="L1960" i="2"/>
  <c r="J1960" i="2"/>
  <c r="G1960" i="2"/>
  <c r="F1960" i="2"/>
  <c r="E1960" i="2"/>
  <c r="M1959" i="2"/>
  <c r="L1959" i="2"/>
  <c r="J1959" i="2"/>
  <c r="G1959" i="2"/>
  <c r="F1959" i="2"/>
  <c r="E1959" i="2"/>
  <c r="M1958" i="2"/>
  <c r="L1958" i="2"/>
  <c r="J1958" i="2"/>
  <c r="G1958" i="2"/>
  <c r="F1958" i="2"/>
  <c r="E1958" i="2"/>
  <c r="M1957" i="2"/>
  <c r="L1957" i="2"/>
  <c r="J1957" i="2"/>
  <c r="G1957" i="2"/>
  <c r="F1957" i="2"/>
  <c r="E1957" i="2"/>
  <c r="M1956" i="2"/>
  <c r="L1956" i="2"/>
  <c r="J1956" i="2"/>
  <c r="G1956" i="2"/>
  <c r="F1956" i="2"/>
  <c r="E1956" i="2"/>
  <c r="M1955" i="2"/>
  <c r="L1955" i="2"/>
  <c r="J1955" i="2"/>
  <c r="G1955" i="2"/>
  <c r="F1955" i="2"/>
  <c r="E1955" i="2"/>
  <c r="M1954" i="2"/>
  <c r="L1954" i="2"/>
  <c r="J1954" i="2"/>
  <c r="G1954" i="2"/>
  <c r="F1954" i="2"/>
  <c r="E1954" i="2"/>
  <c r="M1953" i="2"/>
  <c r="L1953" i="2"/>
  <c r="J1953" i="2"/>
  <c r="G1953" i="2"/>
  <c r="F1953" i="2"/>
  <c r="E1953" i="2"/>
  <c r="M1952" i="2"/>
  <c r="L1952" i="2"/>
  <c r="J1952" i="2"/>
  <c r="G1952" i="2"/>
  <c r="F1952" i="2"/>
  <c r="E1952" i="2"/>
  <c r="M1951" i="2"/>
  <c r="L1951" i="2"/>
  <c r="J1951" i="2"/>
  <c r="G1951" i="2"/>
  <c r="F1951" i="2"/>
  <c r="E1951" i="2"/>
  <c r="M1950" i="2"/>
  <c r="L1950" i="2"/>
  <c r="J1950" i="2"/>
  <c r="G1950" i="2"/>
  <c r="F1950" i="2"/>
  <c r="E1950" i="2"/>
  <c r="M1949" i="2"/>
  <c r="L1949" i="2"/>
  <c r="J1949" i="2"/>
  <c r="G1949" i="2"/>
  <c r="F1949" i="2"/>
  <c r="E1949" i="2"/>
  <c r="M1948" i="2"/>
  <c r="L1948" i="2"/>
  <c r="J1948" i="2"/>
  <c r="G1948" i="2"/>
  <c r="F1948" i="2"/>
  <c r="E1948" i="2"/>
  <c r="M1947" i="2"/>
  <c r="L1947" i="2"/>
  <c r="J1947" i="2"/>
  <c r="G1947" i="2"/>
  <c r="F1947" i="2"/>
  <c r="E1947" i="2"/>
  <c r="M1946" i="2"/>
  <c r="L1946" i="2"/>
  <c r="J1946" i="2"/>
  <c r="G1946" i="2"/>
  <c r="F1946" i="2"/>
  <c r="E1946" i="2"/>
  <c r="M1945" i="2"/>
  <c r="L1945" i="2"/>
  <c r="J1945" i="2"/>
  <c r="G1945" i="2"/>
  <c r="F1945" i="2"/>
  <c r="E1945" i="2"/>
  <c r="M1944" i="2"/>
  <c r="L1944" i="2"/>
  <c r="J1944" i="2"/>
  <c r="G1944" i="2"/>
  <c r="F1944" i="2"/>
  <c r="E1944" i="2"/>
  <c r="M1943" i="2"/>
  <c r="L1943" i="2"/>
  <c r="J1943" i="2"/>
  <c r="G1943" i="2"/>
  <c r="F1943" i="2"/>
  <c r="E1943" i="2"/>
  <c r="M1942" i="2"/>
  <c r="L1942" i="2"/>
  <c r="J1942" i="2"/>
  <c r="G1942" i="2"/>
  <c r="F1942" i="2"/>
  <c r="E1942" i="2"/>
  <c r="M1941" i="2"/>
  <c r="L1941" i="2"/>
  <c r="J1941" i="2"/>
  <c r="G1941" i="2"/>
  <c r="F1941" i="2"/>
  <c r="E1941" i="2"/>
  <c r="M1940" i="2"/>
  <c r="L1940" i="2"/>
  <c r="J1940" i="2"/>
  <c r="G1940" i="2"/>
  <c r="F1940" i="2"/>
  <c r="E1940" i="2"/>
  <c r="M1939" i="2"/>
  <c r="L1939" i="2"/>
  <c r="J1939" i="2"/>
  <c r="G1939" i="2"/>
  <c r="F1939" i="2"/>
  <c r="E1939" i="2"/>
  <c r="M1938" i="2"/>
  <c r="L1938" i="2"/>
  <c r="J1938" i="2"/>
  <c r="G1938" i="2"/>
  <c r="F1938" i="2"/>
  <c r="E1938" i="2"/>
  <c r="M1937" i="2"/>
  <c r="L1937" i="2"/>
  <c r="J1937" i="2"/>
  <c r="G1937" i="2"/>
  <c r="F1937" i="2"/>
  <c r="E1937" i="2"/>
  <c r="M1936" i="2"/>
  <c r="L1936" i="2"/>
  <c r="J1936" i="2"/>
  <c r="G1936" i="2"/>
  <c r="F1936" i="2"/>
  <c r="E1936" i="2"/>
  <c r="M1935" i="2"/>
  <c r="L1935" i="2"/>
  <c r="J1935" i="2"/>
  <c r="G1935" i="2"/>
  <c r="F1935" i="2"/>
  <c r="E1935" i="2"/>
  <c r="M1934" i="2"/>
  <c r="L1934" i="2"/>
  <c r="J1934" i="2"/>
  <c r="G1934" i="2"/>
  <c r="F1934" i="2"/>
  <c r="E1934" i="2"/>
  <c r="M1933" i="2"/>
  <c r="L1933" i="2"/>
  <c r="J1933" i="2"/>
  <c r="G1933" i="2"/>
  <c r="F1933" i="2"/>
  <c r="E1933" i="2"/>
  <c r="M1932" i="2"/>
  <c r="L1932" i="2"/>
  <c r="J1932" i="2"/>
  <c r="G1932" i="2"/>
  <c r="F1932" i="2"/>
  <c r="E1932" i="2"/>
  <c r="M1931" i="2"/>
  <c r="L1931" i="2"/>
  <c r="J1931" i="2"/>
  <c r="G1931" i="2"/>
  <c r="F1931" i="2"/>
  <c r="E1931" i="2"/>
  <c r="M1930" i="2"/>
  <c r="L1930" i="2"/>
  <c r="J1930" i="2"/>
  <c r="G1930" i="2"/>
  <c r="F1930" i="2"/>
  <c r="E1930" i="2"/>
  <c r="M1929" i="2"/>
  <c r="L1929" i="2"/>
  <c r="J1929" i="2"/>
  <c r="G1929" i="2"/>
  <c r="F1929" i="2"/>
  <c r="E1929" i="2"/>
  <c r="M1928" i="2"/>
  <c r="L1928" i="2"/>
  <c r="J1928" i="2"/>
  <c r="G1928" i="2"/>
  <c r="F1928" i="2"/>
  <c r="E1928" i="2"/>
  <c r="M1927" i="2"/>
  <c r="L1927" i="2"/>
  <c r="J1927" i="2"/>
  <c r="G1927" i="2"/>
  <c r="F1927" i="2"/>
  <c r="E1927" i="2"/>
  <c r="M1926" i="2"/>
  <c r="L1926" i="2"/>
  <c r="J1926" i="2"/>
  <c r="G1926" i="2"/>
  <c r="F1926" i="2"/>
  <c r="E1926" i="2"/>
  <c r="M1925" i="2"/>
  <c r="L1925" i="2"/>
  <c r="J1925" i="2"/>
  <c r="G1925" i="2"/>
  <c r="F1925" i="2"/>
  <c r="E1925" i="2"/>
  <c r="M1924" i="2"/>
  <c r="L1924" i="2"/>
  <c r="J1924" i="2"/>
  <c r="G1924" i="2"/>
  <c r="F1924" i="2"/>
  <c r="E1924" i="2"/>
  <c r="M1923" i="2"/>
  <c r="L1923" i="2"/>
  <c r="J1923" i="2"/>
  <c r="G1923" i="2"/>
  <c r="F1923" i="2"/>
  <c r="E1923" i="2"/>
  <c r="M1922" i="2"/>
  <c r="L1922" i="2"/>
  <c r="J1922" i="2"/>
  <c r="G1922" i="2"/>
  <c r="F1922" i="2"/>
  <c r="E1922" i="2"/>
  <c r="M1921" i="2"/>
  <c r="L1921" i="2"/>
  <c r="J1921" i="2"/>
  <c r="G1921" i="2"/>
  <c r="F1921" i="2"/>
  <c r="E1921" i="2"/>
  <c r="M1920" i="2"/>
  <c r="L1920" i="2"/>
  <c r="J1920" i="2"/>
  <c r="G1920" i="2"/>
  <c r="F1920" i="2"/>
  <c r="E1920" i="2"/>
  <c r="M1919" i="2"/>
  <c r="L1919" i="2"/>
  <c r="J1919" i="2"/>
  <c r="G1919" i="2"/>
  <c r="F1919" i="2"/>
  <c r="E1919" i="2"/>
  <c r="M1918" i="2"/>
  <c r="L1918" i="2"/>
  <c r="J1918" i="2"/>
  <c r="G1918" i="2"/>
  <c r="F1918" i="2"/>
  <c r="E1918" i="2"/>
  <c r="M1917" i="2"/>
  <c r="L1917" i="2"/>
  <c r="J1917" i="2"/>
  <c r="G1917" i="2"/>
  <c r="F1917" i="2"/>
  <c r="E1917" i="2"/>
  <c r="M1916" i="2"/>
  <c r="L1916" i="2"/>
  <c r="J1916" i="2"/>
  <c r="G1916" i="2"/>
  <c r="F1916" i="2"/>
  <c r="E1916" i="2"/>
  <c r="M1915" i="2"/>
  <c r="L1915" i="2"/>
  <c r="J1915" i="2"/>
  <c r="G1915" i="2"/>
  <c r="F1915" i="2"/>
  <c r="E1915" i="2"/>
  <c r="M1914" i="2"/>
  <c r="L1914" i="2"/>
  <c r="J1914" i="2"/>
  <c r="G1914" i="2"/>
  <c r="F1914" i="2"/>
  <c r="E1914" i="2"/>
  <c r="M1913" i="2"/>
  <c r="L1913" i="2"/>
  <c r="J1913" i="2"/>
  <c r="G1913" i="2"/>
  <c r="F1913" i="2"/>
  <c r="E1913" i="2"/>
  <c r="M1912" i="2"/>
  <c r="L1912" i="2"/>
  <c r="J1912" i="2"/>
  <c r="G1912" i="2"/>
  <c r="F1912" i="2"/>
  <c r="E1912" i="2"/>
  <c r="M1911" i="2"/>
  <c r="L1911" i="2"/>
  <c r="J1911" i="2"/>
  <c r="G1911" i="2"/>
  <c r="F1911" i="2"/>
  <c r="E1911" i="2"/>
  <c r="M1910" i="2"/>
  <c r="L1910" i="2"/>
  <c r="J1910" i="2"/>
  <c r="G1910" i="2"/>
  <c r="F1910" i="2"/>
  <c r="E1910" i="2"/>
  <c r="M1909" i="2"/>
  <c r="L1909" i="2"/>
  <c r="J1909" i="2"/>
  <c r="G1909" i="2"/>
  <c r="F1909" i="2"/>
  <c r="E1909" i="2"/>
  <c r="M1908" i="2"/>
  <c r="L1908" i="2"/>
  <c r="J1908" i="2"/>
  <c r="G1908" i="2"/>
  <c r="F1908" i="2"/>
  <c r="E1908" i="2"/>
  <c r="M1907" i="2"/>
  <c r="L1907" i="2"/>
  <c r="J1907" i="2"/>
  <c r="G1907" i="2"/>
  <c r="F1907" i="2"/>
  <c r="E1907" i="2"/>
  <c r="M1906" i="2"/>
  <c r="L1906" i="2"/>
  <c r="J1906" i="2"/>
  <c r="G1906" i="2"/>
  <c r="F1906" i="2"/>
  <c r="E1906" i="2"/>
  <c r="M1905" i="2"/>
  <c r="L1905" i="2"/>
  <c r="J1905" i="2"/>
  <c r="G1905" i="2"/>
  <c r="F1905" i="2"/>
  <c r="E1905" i="2"/>
  <c r="M1904" i="2"/>
  <c r="L1904" i="2"/>
  <c r="J1904" i="2"/>
  <c r="G1904" i="2"/>
  <c r="F1904" i="2"/>
  <c r="E1904" i="2"/>
  <c r="M1903" i="2"/>
  <c r="L1903" i="2"/>
  <c r="J1903" i="2"/>
  <c r="G1903" i="2"/>
  <c r="F1903" i="2"/>
  <c r="E1903" i="2"/>
  <c r="M1902" i="2"/>
  <c r="L1902" i="2"/>
  <c r="J1902" i="2"/>
  <c r="G1902" i="2"/>
  <c r="F1902" i="2"/>
  <c r="E1902" i="2"/>
  <c r="M1901" i="2"/>
  <c r="L1901" i="2"/>
  <c r="J1901" i="2"/>
  <c r="G1901" i="2"/>
  <c r="F1901" i="2"/>
  <c r="E1901" i="2"/>
  <c r="M1900" i="2"/>
  <c r="L1900" i="2"/>
  <c r="J1900" i="2"/>
  <c r="G1900" i="2"/>
  <c r="F1900" i="2"/>
  <c r="E1900" i="2"/>
  <c r="M1899" i="2"/>
  <c r="L1899" i="2"/>
  <c r="J1899" i="2"/>
  <c r="G1899" i="2"/>
  <c r="F1899" i="2"/>
  <c r="E1899" i="2"/>
  <c r="M1898" i="2"/>
  <c r="L1898" i="2"/>
  <c r="J1898" i="2"/>
  <c r="G1898" i="2"/>
  <c r="F1898" i="2"/>
  <c r="E1898" i="2"/>
  <c r="M1897" i="2"/>
  <c r="L1897" i="2"/>
  <c r="J1897" i="2"/>
  <c r="G1897" i="2"/>
  <c r="F1897" i="2"/>
  <c r="E1897" i="2"/>
  <c r="M1896" i="2"/>
  <c r="L1896" i="2"/>
  <c r="J1896" i="2"/>
  <c r="G1896" i="2"/>
  <c r="F1896" i="2"/>
  <c r="E1896" i="2"/>
  <c r="M1895" i="2"/>
  <c r="L1895" i="2"/>
  <c r="J1895" i="2"/>
  <c r="G1895" i="2"/>
  <c r="F1895" i="2"/>
  <c r="E1895" i="2"/>
  <c r="M1894" i="2"/>
  <c r="L1894" i="2"/>
  <c r="J1894" i="2"/>
  <c r="G1894" i="2"/>
  <c r="F1894" i="2"/>
  <c r="E1894" i="2"/>
  <c r="M1893" i="2"/>
  <c r="L1893" i="2"/>
  <c r="J1893" i="2"/>
  <c r="G1893" i="2"/>
  <c r="F1893" i="2"/>
  <c r="E1893" i="2"/>
  <c r="M1892" i="2"/>
  <c r="L1892" i="2"/>
  <c r="J1892" i="2"/>
  <c r="G1892" i="2"/>
  <c r="F1892" i="2"/>
  <c r="E1892" i="2"/>
  <c r="M1891" i="2"/>
  <c r="L1891" i="2"/>
  <c r="J1891" i="2"/>
  <c r="G1891" i="2"/>
  <c r="F1891" i="2"/>
  <c r="E1891" i="2"/>
  <c r="M1890" i="2"/>
  <c r="L1890" i="2"/>
  <c r="J1890" i="2"/>
  <c r="G1890" i="2"/>
  <c r="F1890" i="2"/>
  <c r="E1890" i="2"/>
  <c r="M1889" i="2"/>
  <c r="L1889" i="2"/>
  <c r="J1889" i="2"/>
  <c r="G1889" i="2"/>
  <c r="F1889" i="2"/>
  <c r="E1889" i="2"/>
  <c r="M1888" i="2"/>
  <c r="L1888" i="2"/>
  <c r="J1888" i="2"/>
  <c r="G1888" i="2"/>
  <c r="F1888" i="2"/>
  <c r="E1888" i="2"/>
  <c r="M1887" i="2"/>
  <c r="L1887" i="2"/>
  <c r="J1887" i="2"/>
  <c r="G1887" i="2"/>
  <c r="F1887" i="2"/>
  <c r="E1887" i="2"/>
  <c r="M1886" i="2"/>
  <c r="L1886" i="2"/>
  <c r="J1886" i="2"/>
  <c r="G1886" i="2"/>
  <c r="F1886" i="2"/>
  <c r="E1886" i="2"/>
  <c r="M1885" i="2"/>
  <c r="L1885" i="2"/>
  <c r="J1885" i="2"/>
  <c r="G1885" i="2"/>
  <c r="F1885" i="2"/>
  <c r="E1885" i="2"/>
  <c r="M1884" i="2"/>
  <c r="L1884" i="2"/>
  <c r="J1884" i="2"/>
  <c r="G1884" i="2"/>
  <c r="F1884" i="2"/>
  <c r="E1884" i="2"/>
  <c r="M1883" i="2"/>
  <c r="L1883" i="2"/>
  <c r="J1883" i="2"/>
  <c r="G1883" i="2"/>
  <c r="F1883" i="2"/>
  <c r="E1883" i="2"/>
  <c r="M1882" i="2"/>
  <c r="L1882" i="2"/>
  <c r="J1882" i="2"/>
  <c r="G1882" i="2"/>
  <c r="F1882" i="2"/>
  <c r="E1882" i="2"/>
  <c r="M1881" i="2"/>
  <c r="L1881" i="2"/>
  <c r="J1881" i="2"/>
  <c r="G1881" i="2"/>
  <c r="F1881" i="2"/>
  <c r="E1881" i="2"/>
  <c r="M1880" i="2"/>
  <c r="L1880" i="2"/>
  <c r="J1880" i="2"/>
  <c r="G1880" i="2"/>
  <c r="F1880" i="2"/>
  <c r="E1880" i="2"/>
  <c r="M1879" i="2"/>
  <c r="L1879" i="2"/>
  <c r="J1879" i="2"/>
  <c r="G1879" i="2"/>
  <c r="F1879" i="2"/>
  <c r="E1879" i="2"/>
  <c r="M1878" i="2"/>
  <c r="L1878" i="2"/>
  <c r="J1878" i="2"/>
  <c r="G1878" i="2"/>
  <c r="F1878" i="2"/>
  <c r="E1878" i="2"/>
  <c r="M1877" i="2"/>
  <c r="L1877" i="2"/>
  <c r="J1877" i="2"/>
  <c r="G1877" i="2"/>
  <c r="F1877" i="2"/>
  <c r="E1877" i="2"/>
  <c r="M1876" i="2"/>
  <c r="L1876" i="2"/>
  <c r="J1876" i="2"/>
  <c r="G1876" i="2"/>
  <c r="F1876" i="2"/>
  <c r="E1876" i="2"/>
  <c r="M1875" i="2"/>
  <c r="L1875" i="2"/>
  <c r="J1875" i="2"/>
  <c r="G1875" i="2"/>
  <c r="F1875" i="2"/>
  <c r="E1875" i="2"/>
  <c r="M1874" i="2"/>
  <c r="L1874" i="2"/>
  <c r="J1874" i="2"/>
  <c r="G1874" i="2"/>
  <c r="F1874" i="2"/>
  <c r="E1874" i="2"/>
  <c r="M1873" i="2"/>
  <c r="L1873" i="2"/>
  <c r="J1873" i="2"/>
  <c r="G1873" i="2"/>
  <c r="F1873" i="2"/>
  <c r="E1873" i="2"/>
  <c r="M1872" i="2"/>
  <c r="L1872" i="2"/>
  <c r="J1872" i="2"/>
  <c r="G1872" i="2"/>
  <c r="F1872" i="2"/>
  <c r="E1872" i="2"/>
  <c r="M1871" i="2"/>
  <c r="L1871" i="2"/>
  <c r="J1871" i="2"/>
  <c r="G1871" i="2"/>
  <c r="F1871" i="2"/>
  <c r="E1871" i="2"/>
  <c r="M1870" i="2"/>
  <c r="L1870" i="2"/>
  <c r="J1870" i="2"/>
  <c r="G1870" i="2"/>
  <c r="F1870" i="2"/>
  <c r="E1870" i="2"/>
  <c r="M1869" i="2"/>
  <c r="L1869" i="2"/>
  <c r="J1869" i="2"/>
  <c r="G1869" i="2"/>
  <c r="F1869" i="2"/>
  <c r="E1869" i="2"/>
  <c r="M1868" i="2"/>
  <c r="L1868" i="2"/>
  <c r="J1868" i="2"/>
  <c r="G1868" i="2"/>
  <c r="F1868" i="2"/>
  <c r="E1868" i="2"/>
  <c r="M1867" i="2"/>
  <c r="L1867" i="2"/>
  <c r="J1867" i="2"/>
  <c r="G1867" i="2"/>
  <c r="F1867" i="2"/>
  <c r="E1867" i="2"/>
  <c r="M1866" i="2"/>
  <c r="L1866" i="2"/>
  <c r="J1866" i="2"/>
  <c r="G1866" i="2"/>
  <c r="F1866" i="2"/>
  <c r="E1866" i="2"/>
  <c r="M1865" i="2"/>
  <c r="L1865" i="2"/>
  <c r="J1865" i="2"/>
  <c r="G1865" i="2"/>
  <c r="F1865" i="2"/>
  <c r="E1865" i="2"/>
  <c r="M1864" i="2"/>
  <c r="L1864" i="2"/>
  <c r="J1864" i="2"/>
  <c r="G1864" i="2"/>
  <c r="F1864" i="2"/>
  <c r="E1864" i="2"/>
  <c r="M1863" i="2"/>
  <c r="L1863" i="2"/>
  <c r="J1863" i="2"/>
  <c r="G1863" i="2"/>
  <c r="F1863" i="2"/>
  <c r="E1863" i="2"/>
  <c r="M1862" i="2"/>
  <c r="L1862" i="2"/>
  <c r="J1862" i="2"/>
  <c r="G1862" i="2"/>
  <c r="F1862" i="2"/>
  <c r="E1862" i="2"/>
  <c r="M1861" i="2"/>
  <c r="L1861" i="2"/>
  <c r="J1861" i="2"/>
  <c r="G1861" i="2"/>
  <c r="F1861" i="2"/>
  <c r="E1861" i="2"/>
  <c r="M1860" i="2"/>
  <c r="L1860" i="2"/>
  <c r="J1860" i="2"/>
  <c r="G1860" i="2"/>
  <c r="F1860" i="2"/>
  <c r="E1860" i="2"/>
  <c r="M1859" i="2"/>
  <c r="L1859" i="2"/>
  <c r="J1859" i="2"/>
  <c r="G1859" i="2"/>
  <c r="F1859" i="2"/>
  <c r="E1859" i="2"/>
  <c r="M1858" i="2"/>
  <c r="L1858" i="2"/>
  <c r="J1858" i="2"/>
  <c r="G1858" i="2"/>
  <c r="F1858" i="2"/>
  <c r="E1858" i="2"/>
  <c r="M1857" i="2"/>
  <c r="L1857" i="2"/>
  <c r="J1857" i="2"/>
  <c r="G1857" i="2"/>
  <c r="F1857" i="2"/>
  <c r="E1857" i="2"/>
  <c r="M1856" i="2"/>
  <c r="L1856" i="2"/>
  <c r="J1856" i="2"/>
  <c r="G1856" i="2"/>
  <c r="F1856" i="2"/>
  <c r="E1856" i="2"/>
  <c r="M1855" i="2"/>
  <c r="L1855" i="2"/>
  <c r="J1855" i="2"/>
  <c r="G1855" i="2"/>
  <c r="F1855" i="2"/>
  <c r="E1855" i="2"/>
  <c r="M1854" i="2"/>
  <c r="L1854" i="2"/>
  <c r="J1854" i="2"/>
  <c r="G1854" i="2"/>
  <c r="F1854" i="2"/>
  <c r="E1854" i="2"/>
  <c r="M1853" i="2"/>
  <c r="L1853" i="2"/>
  <c r="J1853" i="2"/>
  <c r="G1853" i="2"/>
  <c r="F1853" i="2"/>
  <c r="E1853" i="2"/>
  <c r="M1852" i="2"/>
  <c r="L1852" i="2"/>
  <c r="J1852" i="2"/>
  <c r="G1852" i="2"/>
  <c r="F1852" i="2"/>
  <c r="E1852" i="2"/>
  <c r="M1851" i="2"/>
  <c r="L1851" i="2"/>
  <c r="J1851" i="2"/>
  <c r="G1851" i="2"/>
  <c r="F1851" i="2"/>
  <c r="E1851" i="2"/>
  <c r="M1850" i="2"/>
  <c r="L1850" i="2"/>
  <c r="J1850" i="2"/>
  <c r="G1850" i="2"/>
  <c r="F1850" i="2"/>
  <c r="E1850" i="2"/>
  <c r="M1849" i="2"/>
  <c r="L1849" i="2"/>
  <c r="J1849" i="2"/>
  <c r="G1849" i="2"/>
  <c r="F1849" i="2"/>
  <c r="E1849" i="2"/>
  <c r="M1848" i="2"/>
  <c r="L1848" i="2"/>
  <c r="J1848" i="2"/>
  <c r="G1848" i="2"/>
  <c r="F1848" i="2"/>
  <c r="E1848" i="2"/>
  <c r="M1847" i="2"/>
  <c r="L1847" i="2"/>
  <c r="J1847" i="2"/>
  <c r="G1847" i="2"/>
  <c r="F1847" i="2"/>
  <c r="E1847" i="2"/>
  <c r="M1846" i="2"/>
  <c r="L1846" i="2"/>
  <c r="J1846" i="2"/>
  <c r="G1846" i="2"/>
  <c r="F1846" i="2"/>
  <c r="E1846" i="2"/>
  <c r="M1845" i="2"/>
  <c r="L1845" i="2"/>
  <c r="J1845" i="2"/>
  <c r="G1845" i="2"/>
  <c r="F1845" i="2"/>
  <c r="E1845" i="2"/>
  <c r="M1844" i="2"/>
  <c r="L1844" i="2"/>
  <c r="J1844" i="2"/>
  <c r="G1844" i="2"/>
  <c r="F1844" i="2"/>
  <c r="E1844" i="2"/>
  <c r="M1843" i="2"/>
  <c r="L1843" i="2"/>
  <c r="J1843" i="2"/>
  <c r="G1843" i="2"/>
  <c r="F1843" i="2"/>
  <c r="E1843" i="2"/>
  <c r="M1842" i="2"/>
  <c r="L1842" i="2"/>
  <c r="J1842" i="2"/>
  <c r="G1842" i="2"/>
  <c r="F1842" i="2"/>
  <c r="E1842" i="2"/>
  <c r="M1841" i="2"/>
  <c r="L1841" i="2"/>
  <c r="J1841" i="2"/>
  <c r="G1841" i="2"/>
  <c r="F1841" i="2"/>
  <c r="E1841" i="2"/>
  <c r="M1840" i="2"/>
  <c r="L1840" i="2"/>
  <c r="J1840" i="2"/>
  <c r="G1840" i="2"/>
  <c r="F1840" i="2"/>
  <c r="E1840" i="2"/>
  <c r="M1839" i="2"/>
  <c r="L1839" i="2"/>
  <c r="J1839" i="2"/>
  <c r="G1839" i="2"/>
  <c r="F1839" i="2"/>
  <c r="E1839" i="2"/>
  <c r="M1838" i="2"/>
  <c r="L1838" i="2"/>
  <c r="J1838" i="2"/>
  <c r="G1838" i="2"/>
  <c r="F1838" i="2"/>
  <c r="E1838" i="2"/>
  <c r="M1837" i="2"/>
  <c r="L1837" i="2"/>
  <c r="J1837" i="2"/>
  <c r="G1837" i="2"/>
  <c r="F1837" i="2"/>
  <c r="E1837" i="2"/>
  <c r="M1836" i="2"/>
  <c r="L1836" i="2"/>
  <c r="J1836" i="2"/>
  <c r="G1836" i="2"/>
  <c r="F1836" i="2"/>
  <c r="E1836" i="2"/>
  <c r="M1835" i="2"/>
  <c r="L1835" i="2"/>
  <c r="J1835" i="2"/>
  <c r="G1835" i="2"/>
  <c r="F1835" i="2"/>
  <c r="E1835" i="2"/>
  <c r="M1834" i="2"/>
  <c r="L1834" i="2"/>
  <c r="J1834" i="2"/>
  <c r="G1834" i="2"/>
  <c r="F1834" i="2"/>
  <c r="E1834" i="2"/>
  <c r="M1833" i="2"/>
  <c r="L1833" i="2"/>
  <c r="J1833" i="2"/>
  <c r="G1833" i="2"/>
  <c r="F1833" i="2"/>
  <c r="E1833" i="2"/>
  <c r="M1832" i="2"/>
  <c r="L1832" i="2"/>
  <c r="J1832" i="2"/>
  <c r="G1832" i="2"/>
  <c r="F1832" i="2"/>
  <c r="E1832" i="2"/>
  <c r="M1831" i="2"/>
  <c r="L1831" i="2"/>
  <c r="J1831" i="2"/>
  <c r="G1831" i="2"/>
  <c r="F1831" i="2"/>
  <c r="E1831" i="2"/>
  <c r="M1830" i="2"/>
  <c r="L1830" i="2"/>
  <c r="J1830" i="2"/>
  <c r="G1830" i="2"/>
  <c r="F1830" i="2"/>
  <c r="E1830" i="2"/>
  <c r="M1829" i="2"/>
  <c r="L1829" i="2"/>
  <c r="J1829" i="2"/>
  <c r="G1829" i="2"/>
  <c r="F1829" i="2"/>
  <c r="E1829" i="2"/>
  <c r="M1828" i="2"/>
  <c r="L1828" i="2"/>
  <c r="J1828" i="2"/>
  <c r="G1828" i="2"/>
  <c r="F1828" i="2"/>
  <c r="E1828" i="2"/>
  <c r="M1827" i="2"/>
  <c r="L1827" i="2"/>
  <c r="J1827" i="2"/>
  <c r="G1827" i="2"/>
  <c r="F1827" i="2"/>
  <c r="E1827" i="2"/>
  <c r="M1826" i="2"/>
  <c r="L1826" i="2"/>
  <c r="J1826" i="2"/>
  <c r="G1826" i="2"/>
  <c r="F1826" i="2"/>
  <c r="E1826" i="2"/>
  <c r="M1825" i="2"/>
  <c r="L1825" i="2"/>
  <c r="J1825" i="2"/>
  <c r="G1825" i="2"/>
  <c r="F1825" i="2"/>
  <c r="E1825" i="2"/>
  <c r="M1824" i="2"/>
  <c r="L1824" i="2"/>
  <c r="J1824" i="2"/>
  <c r="G1824" i="2"/>
  <c r="F1824" i="2"/>
  <c r="E1824" i="2"/>
  <c r="M1823" i="2"/>
  <c r="L1823" i="2"/>
  <c r="J1823" i="2"/>
  <c r="G1823" i="2"/>
  <c r="F1823" i="2"/>
  <c r="E1823" i="2"/>
  <c r="M1822" i="2"/>
  <c r="L1822" i="2"/>
  <c r="J1822" i="2"/>
  <c r="G1822" i="2"/>
  <c r="F1822" i="2"/>
  <c r="E1822" i="2"/>
  <c r="M1821" i="2"/>
  <c r="L1821" i="2"/>
  <c r="J1821" i="2"/>
  <c r="G1821" i="2"/>
  <c r="F1821" i="2"/>
  <c r="E1821" i="2"/>
  <c r="M1820" i="2"/>
  <c r="L1820" i="2"/>
  <c r="J1820" i="2"/>
  <c r="G1820" i="2"/>
  <c r="F1820" i="2"/>
  <c r="E1820" i="2"/>
  <c r="M1819" i="2"/>
  <c r="L1819" i="2"/>
  <c r="J1819" i="2"/>
  <c r="G1819" i="2"/>
  <c r="F1819" i="2"/>
  <c r="E1819" i="2"/>
  <c r="M1818" i="2"/>
  <c r="L1818" i="2"/>
  <c r="J1818" i="2"/>
  <c r="G1818" i="2"/>
  <c r="F1818" i="2"/>
  <c r="E1818" i="2"/>
  <c r="M1817" i="2"/>
  <c r="L1817" i="2"/>
  <c r="J1817" i="2"/>
  <c r="G1817" i="2"/>
  <c r="F1817" i="2"/>
  <c r="E1817" i="2"/>
  <c r="M1816" i="2"/>
  <c r="L1816" i="2"/>
  <c r="J1816" i="2"/>
  <c r="G1816" i="2"/>
  <c r="F1816" i="2"/>
  <c r="E1816" i="2"/>
  <c r="M1815" i="2"/>
  <c r="L1815" i="2"/>
  <c r="J1815" i="2"/>
  <c r="G1815" i="2"/>
  <c r="F1815" i="2"/>
  <c r="E1815" i="2"/>
  <c r="M1814" i="2"/>
  <c r="L1814" i="2"/>
  <c r="J1814" i="2"/>
  <c r="G1814" i="2"/>
  <c r="F1814" i="2"/>
  <c r="E1814" i="2"/>
  <c r="M1813" i="2"/>
  <c r="L1813" i="2"/>
  <c r="J1813" i="2"/>
  <c r="G1813" i="2"/>
  <c r="F1813" i="2"/>
  <c r="E1813" i="2"/>
  <c r="M1812" i="2"/>
  <c r="L1812" i="2"/>
  <c r="J1812" i="2"/>
  <c r="G1812" i="2"/>
  <c r="F1812" i="2"/>
  <c r="E1812" i="2"/>
  <c r="M1811" i="2"/>
  <c r="L1811" i="2"/>
  <c r="J1811" i="2"/>
  <c r="G1811" i="2"/>
  <c r="F1811" i="2"/>
  <c r="E1811" i="2"/>
  <c r="M1810" i="2"/>
  <c r="L1810" i="2"/>
  <c r="J1810" i="2"/>
  <c r="G1810" i="2"/>
  <c r="F1810" i="2"/>
  <c r="E1810" i="2"/>
  <c r="M1809" i="2"/>
  <c r="L1809" i="2"/>
  <c r="J1809" i="2"/>
  <c r="G1809" i="2"/>
  <c r="F1809" i="2"/>
  <c r="E1809" i="2"/>
  <c r="M1808" i="2"/>
  <c r="L1808" i="2"/>
  <c r="J1808" i="2"/>
  <c r="G1808" i="2"/>
  <c r="F1808" i="2"/>
  <c r="E1808" i="2"/>
  <c r="M1807" i="2"/>
  <c r="L1807" i="2"/>
  <c r="J1807" i="2"/>
  <c r="G1807" i="2"/>
  <c r="F1807" i="2"/>
  <c r="E1807" i="2"/>
  <c r="M1806" i="2"/>
  <c r="L1806" i="2"/>
  <c r="J1806" i="2"/>
  <c r="G1806" i="2"/>
  <c r="F1806" i="2"/>
  <c r="E1806" i="2"/>
  <c r="M1805" i="2"/>
  <c r="L1805" i="2"/>
  <c r="J1805" i="2"/>
  <c r="G1805" i="2"/>
  <c r="F1805" i="2"/>
  <c r="E1805" i="2"/>
  <c r="M1804" i="2"/>
  <c r="L1804" i="2"/>
  <c r="J1804" i="2"/>
  <c r="G1804" i="2"/>
  <c r="F1804" i="2"/>
  <c r="E1804" i="2"/>
  <c r="M1803" i="2"/>
  <c r="L1803" i="2"/>
  <c r="J1803" i="2"/>
  <c r="G1803" i="2"/>
  <c r="F1803" i="2"/>
  <c r="E1803" i="2"/>
  <c r="M1802" i="2"/>
  <c r="L1802" i="2"/>
  <c r="J1802" i="2"/>
  <c r="G1802" i="2"/>
  <c r="F1802" i="2"/>
  <c r="E1802" i="2"/>
  <c r="M1801" i="2"/>
  <c r="L1801" i="2"/>
  <c r="J1801" i="2"/>
  <c r="G1801" i="2"/>
  <c r="F1801" i="2"/>
  <c r="E1801" i="2"/>
  <c r="M1800" i="2"/>
  <c r="L1800" i="2"/>
  <c r="J1800" i="2"/>
  <c r="G1800" i="2"/>
  <c r="F1800" i="2"/>
  <c r="E1800" i="2"/>
  <c r="M1799" i="2"/>
  <c r="L1799" i="2"/>
  <c r="J1799" i="2"/>
  <c r="G1799" i="2"/>
  <c r="F1799" i="2"/>
  <c r="E1799" i="2"/>
  <c r="M1798" i="2"/>
  <c r="L1798" i="2"/>
  <c r="J1798" i="2"/>
  <c r="G1798" i="2"/>
  <c r="F1798" i="2"/>
  <c r="E1798" i="2"/>
  <c r="M1797" i="2"/>
  <c r="L1797" i="2"/>
  <c r="J1797" i="2"/>
  <c r="G1797" i="2"/>
  <c r="F1797" i="2"/>
  <c r="E1797" i="2"/>
  <c r="M1796" i="2"/>
  <c r="L1796" i="2"/>
  <c r="J1796" i="2"/>
  <c r="G1796" i="2"/>
  <c r="F1796" i="2"/>
  <c r="E1796" i="2"/>
  <c r="M1795" i="2"/>
  <c r="L1795" i="2"/>
  <c r="J1795" i="2"/>
  <c r="G1795" i="2"/>
  <c r="F1795" i="2"/>
  <c r="E1795" i="2"/>
  <c r="M1794" i="2"/>
  <c r="L1794" i="2"/>
  <c r="J1794" i="2"/>
  <c r="G1794" i="2"/>
  <c r="F1794" i="2"/>
  <c r="E1794" i="2"/>
  <c r="M1793" i="2"/>
  <c r="L1793" i="2"/>
  <c r="J1793" i="2"/>
  <c r="G1793" i="2"/>
  <c r="F1793" i="2"/>
  <c r="E1793" i="2"/>
  <c r="M1792" i="2"/>
  <c r="L1792" i="2"/>
  <c r="J1792" i="2"/>
  <c r="G1792" i="2"/>
  <c r="F1792" i="2"/>
  <c r="E1792" i="2"/>
  <c r="M1791" i="2"/>
  <c r="L1791" i="2"/>
  <c r="J1791" i="2"/>
  <c r="G1791" i="2"/>
  <c r="F1791" i="2"/>
  <c r="E1791" i="2"/>
  <c r="M1790" i="2"/>
  <c r="L1790" i="2"/>
  <c r="J1790" i="2"/>
  <c r="G1790" i="2"/>
  <c r="F1790" i="2"/>
  <c r="E1790" i="2"/>
  <c r="M1789" i="2"/>
  <c r="L1789" i="2"/>
  <c r="J1789" i="2"/>
  <c r="G1789" i="2"/>
  <c r="F1789" i="2"/>
  <c r="E1789" i="2"/>
  <c r="M1788" i="2"/>
  <c r="L1788" i="2"/>
  <c r="J1788" i="2"/>
  <c r="G1788" i="2"/>
  <c r="F1788" i="2"/>
  <c r="E1788" i="2"/>
  <c r="M1787" i="2"/>
  <c r="L1787" i="2"/>
  <c r="J1787" i="2"/>
  <c r="G1787" i="2"/>
  <c r="F1787" i="2"/>
  <c r="E1787" i="2"/>
  <c r="M1786" i="2"/>
  <c r="L1786" i="2"/>
  <c r="J1786" i="2"/>
  <c r="G1786" i="2"/>
  <c r="F1786" i="2"/>
  <c r="E1786" i="2"/>
  <c r="M1785" i="2"/>
  <c r="L1785" i="2"/>
  <c r="J1785" i="2"/>
  <c r="G1785" i="2"/>
  <c r="F1785" i="2"/>
  <c r="E1785" i="2"/>
  <c r="M1784" i="2"/>
  <c r="L1784" i="2"/>
  <c r="J1784" i="2"/>
  <c r="G1784" i="2"/>
  <c r="F1784" i="2"/>
  <c r="E1784" i="2"/>
  <c r="M1783" i="2"/>
  <c r="L1783" i="2"/>
  <c r="J1783" i="2"/>
  <c r="G1783" i="2"/>
  <c r="F1783" i="2"/>
  <c r="E1783" i="2"/>
  <c r="M1782" i="2"/>
  <c r="L1782" i="2"/>
  <c r="J1782" i="2"/>
  <c r="G1782" i="2"/>
  <c r="F1782" i="2"/>
  <c r="E1782" i="2"/>
  <c r="M1781" i="2"/>
  <c r="L1781" i="2"/>
  <c r="J1781" i="2"/>
  <c r="G1781" i="2"/>
  <c r="F1781" i="2"/>
  <c r="E1781" i="2"/>
  <c r="M1780" i="2"/>
  <c r="L1780" i="2"/>
  <c r="J1780" i="2"/>
  <c r="G1780" i="2"/>
  <c r="F1780" i="2"/>
  <c r="E1780" i="2"/>
  <c r="M1779" i="2"/>
  <c r="L1779" i="2"/>
  <c r="J1779" i="2"/>
  <c r="G1779" i="2"/>
  <c r="F1779" i="2"/>
  <c r="E1779" i="2"/>
  <c r="M1778" i="2"/>
  <c r="L1778" i="2"/>
  <c r="J1778" i="2"/>
  <c r="G1778" i="2"/>
  <c r="F1778" i="2"/>
  <c r="E1778" i="2"/>
  <c r="M1777" i="2"/>
  <c r="L1777" i="2"/>
  <c r="J1777" i="2"/>
  <c r="G1777" i="2"/>
  <c r="F1777" i="2"/>
  <c r="E1777" i="2"/>
  <c r="M1776" i="2"/>
  <c r="L1776" i="2"/>
  <c r="J1776" i="2"/>
  <c r="G1776" i="2"/>
  <c r="F1776" i="2"/>
  <c r="E1776" i="2"/>
  <c r="M1775" i="2"/>
  <c r="L1775" i="2"/>
  <c r="J1775" i="2"/>
  <c r="G1775" i="2"/>
  <c r="F1775" i="2"/>
  <c r="E1775" i="2"/>
  <c r="M1774" i="2"/>
  <c r="L1774" i="2"/>
  <c r="J1774" i="2"/>
  <c r="G1774" i="2"/>
  <c r="F1774" i="2"/>
  <c r="E1774" i="2"/>
  <c r="M1773" i="2"/>
  <c r="L1773" i="2"/>
  <c r="J1773" i="2"/>
  <c r="G1773" i="2"/>
  <c r="F1773" i="2"/>
  <c r="E1773" i="2"/>
  <c r="M1772" i="2"/>
  <c r="L1772" i="2"/>
  <c r="J1772" i="2"/>
  <c r="G1772" i="2"/>
  <c r="F1772" i="2"/>
  <c r="E1772" i="2"/>
  <c r="M1771" i="2"/>
  <c r="L1771" i="2"/>
  <c r="J1771" i="2"/>
  <c r="G1771" i="2"/>
  <c r="F1771" i="2"/>
  <c r="E1771" i="2"/>
  <c r="M1770" i="2"/>
  <c r="L1770" i="2"/>
  <c r="J1770" i="2"/>
  <c r="G1770" i="2"/>
  <c r="F1770" i="2"/>
  <c r="E1770" i="2"/>
  <c r="M1769" i="2"/>
  <c r="L1769" i="2"/>
  <c r="J1769" i="2"/>
  <c r="G1769" i="2"/>
  <c r="F1769" i="2"/>
  <c r="E1769" i="2"/>
  <c r="M1768" i="2"/>
  <c r="L1768" i="2"/>
  <c r="J1768" i="2"/>
  <c r="G1768" i="2"/>
  <c r="F1768" i="2"/>
  <c r="E1768" i="2"/>
  <c r="M1767" i="2"/>
  <c r="L1767" i="2"/>
  <c r="J1767" i="2"/>
  <c r="G1767" i="2"/>
  <c r="F1767" i="2"/>
  <c r="E1767" i="2"/>
  <c r="M1766" i="2"/>
  <c r="L1766" i="2"/>
  <c r="J1766" i="2"/>
  <c r="G1766" i="2"/>
  <c r="F1766" i="2"/>
  <c r="E1766" i="2"/>
  <c r="M1765" i="2"/>
  <c r="L1765" i="2"/>
  <c r="J1765" i="2"/>
  <c r="G1765" i="2"/>
  <c r="F1765" i="2"/>
  <c r="E1765" i="2"/>
  <c r="M1764" i="2"/>
  <c r="L1764" i="2"/>
  <c r="J1764" i="2"/>
  <c r="G1764" i="2"/>
  <c r="F1764" i="2"/>
  <c r="E1764" i="2"/>
  <c r="M1763" i="2"/>
  <c r="L1763" i="2"/>
  <c r="J1763" i="2"/>
  <c r="G1763" i="2"/>
  <c r="F1763" i="2"/>
  <c r="E1763" i="2"/>
  <c r="M1762" i="2"/>
  <c r="L1762" i="2"/>
  <c r="J1762" i="2"/>
  <c r="G1762" i="2"/>
  <c r="F1762" i="2"/>
  <c r="E1762" i="2"/>
  <c r="M1761" i="2"/>
  <c r="L1761" i="2"/>
  <c r="J1761" i="2"/>
  <c r="G1761" i="2"/>
  <c r="F1761" i="2"/>
  <c r="E1761" i="2"/>
  <c r="M1760" i="2"/>
  <c r="L1760" i="2"/>
  <c r="J1760" i="2"/>
  <c r="G1760" i="2"/>
  <c r="F1760" i="2"/>
  <c r="E1760" i="2"/>
  <c r="M1759" i="2"/>
  <c r="L1759" i="2"/>
  <c r="J1759" i="2"/>
  <c r="G1759" i="2"/>
  <c r="F1759" i="2"/>
  <c r="E1759" i="2"/>
  <c r="M1758" i="2"/>
  <c r="L1758" i="2"/>
  <c r="J1758" i="2"/>
  <c r="G1758" i="2"/>
  <c r="F1758" i="2"/>
  <c r="E1758" i="2"/>
  <c r="M1757" i="2"/>
  <c r="L1757" i="2"/>
  <c r="J1757" i="2"/>
  <c r="G1757" i="2"/>
  <c r="F1757" i="2"/>
  <c r="E1757" i="2"/>
  <c r="M1756" i="2"/>
  <c r="L1756" i="2"/>
  <c r="J1756" i="2"/>
  <c r="G1756" i="2"/>
  <c r="F1756" i="2"/>
  <c r="E1756" i="2"/>
  <c r="M1755" i="2"/>
  <c r="L1755" i="2"/>
  <c r="J1755" i="2"/>
  <c r="G1755" i="2"/>
  <c r="F1755" i="2"/>
  <c r="E1755" i="2"/>
  <c r="M1754" i="2"/>
  <c r="L1754" i="2"/>
  <c r="J1754" i="2"/>
  <c r="G1754" i="2"/>
  <c r="F1754" i="2"/>
  <c r="E1754" i="2"/>
  <c r="M1753" i="2"/>
  <c r="L1753" i="2"/>
  <c r="J1753" i="2"/>
  <c r="G1753" i="2"/>
  <c r="F1753" i="2"/>
  <c r="E1753" i="2"/>
  <c r="M1752" i="2"/>
  <c r="L1752" i="2"/>
  <c r="J1752" i="2"/>
  <c r="G1752" i="2"/>
  <c r="F1752" i="2"/>
  <c r="E1752" i="2"/>
  <c r="M1751" i="2"/>
  <c r="L1751" i="2"/>
  <c r="J1751" i="2"/>
  <c r="G1751" i="2"/>
  <c r="F1751" i="2"/>
  <c r="E1751" i="2"/>
  <c r="M1750" i="2"/>
  <c r="L1750" i="2"/>
  <c r="J1750" i="2"/>
  <c r="G1750" i="2"/>
  <c r="F1750" i="2"/>
  <c r="E1750" i="2"/>
  <c r="M1749" i="2"/>
  <c r="L1749" i="2"/>
  <c r="J1749" i="2"/>
  <c r="G1749" i="2"/>
  <c r="F1749" i="2"/>
  <c r="E1749" i="2"/>
  <c r="M1748" i="2"/>
  <c r="L1748" i="2"/>
  <c r="J1748" i="2"/>
  <c r="G1748" i="2"/>
  <c r="F1748" i="2"/>
  <c r="E1748" i="2"/>
  <c r="M1747" i="2"/>
  <c r="L1747" i="2"/>
  <c r="J1747" i="2"/>
  <c r="G1747" i="2"/>
  <c r="F1747" i="2"/>
  <c r="E1747" i="2"/>
  <c r="M1746" i="2"/>
  <c r="L1746" i="2"/>
  <c r="J1746" i="2"/>
  <c r="G1746" i="2"/>
  <c r="F1746" i="2"/>
  <c r="E1746" i="2"/>
  <c r="M1745" i="2"/>
  <c r="L1745" i="2"/>
  <c r="J1745" i="2"/>
  <c r="G1745" i="2"/>
  <c r="F1745" i="2"/>
  <c r="E1745" i="2"/>
  <c r="M1744" i="2"/>
  <c r="L1744" i="2"/>
  <c r="J1744" i="2"/>
  <c r="G1744" i="2"/>
  <c r="F1744" i="2"/>
  <c r="E1744" i="2"/>
  <c r="M1743" i="2"/>
  <c r="L1743" i="2"/>
  <c r="J1743" i="2"/>
  <c r="G1743" i="2"/>
  <c r="F1743" i="2"/>
  <c r="E1743" i="2"/>
  <c r="M1742" i="2"/>
  <c r="L1742" i="2"/>
  <c r="J1742" i="2"/>
  <c r="G1742" i="2"/>
  <c r="F1742" i="2"/>
  <c r="E1742" i="2"/>
  <c r="M1741" i="2"/>
  <c r="L1741" i="2"/>
  <c r="J1741" i="2"/>
  <c r="G1741" i="2"/>
  <c r="F1741" i="2"/>
  <c r="E1741" i="2"/>
  <c r="M1740" i="2"/>
  <c r="L1740" i="2"/>
  <c r="J1740" i="2"/>
  <c r="G1740" i="2"/>
  <c r="F1740" i="2"/>
  <c r="E1740" i="2"/>
  <c r="M1739" i="2"/>
  <c r="L1739" i="2"/>
  <c r="J1739" i="2"/>
  <c r="G1739" i="2"/>
  <c r="F1739" i="2"/>
  <c r="E1739" i="2"/>
  <c r="M1738" i="2"/>
  <c r="L1738" i="2"/>
  <c r="J1738" i="2"/>
  <c r="G1738" i="2"/>
  <c r="F1738" i="2"/>
  <c r="E1738" i="2"/>
  <c r="M1737" i="2"/>
  <c r="L1737" i="2"/>
  <c r="J1737" i="2"/>
  <c r="G1737" i="2"/>
  <c r="F1737" i="2"/>
  <c r="E1737" i="2"/>
  <c r="M1736" i="2"/>
  <c r="L1736" i="2"/>
  <c r="J1736" i="2"/>
  <c r="G1736" i="2"/>
  <c r="F1736" i="2"/>
  <c r="E1736" i="2"/>
  <c r="M1735" i="2"/>
  <c r="L1735" i="2"/>
  <c r="J1735" i="2"/>
  <c r="G1735" i="2"/>
  <c r="F1735" i="2"/>
  <c r="E1735" i="2"/>
  <c r="M1734" i="2"/>
  <c r="L1734" i="2"/>
  <c r="J1734" i="2"/>
  <c r="G1734" i="2"/>
  <c r="F1734" i="2"/>
  <c r="E1734" i="2"/>
  <c r="M1733" i="2"/>
  <c r="L1733" i="2"/>
  <c r="J1733" i="2"/>
  <c r="G1733" i="2"/>
  <c r="F1733" i="2"/>
  <c r="E1733" i="2"/>
  <c r="M1732" i="2"/>
  <c r="L1732" i="2"/>
  <c r="J1732" i="2"/>
  <c r="G1732" i="2"/>
  <c r="F1732" i="2"/>
  <c r="E1732" i="2"/>
  <c r="M1731" i="2"/>
  <c r="L1731" i="2"/>
  <c r="J1731" i="2"/>
  <c r="G1731" i="2"/>
  <c r="F1731" i="2"/>
  <c r="E1731" i="2"/>
  <c r="M1730" i="2"/>
  <c r="L1730" i="2"/>
  <c r="J1730" i="2"/>
  <c r="G1730" i="2"/>
  <c r="F1730" i="2"/>
  <c r="E1730" i="2"/>
  <c r="M1729" i="2"/>
  <c r="L1729" i="2"/>
  <c r="J1729" i="2"/>
  <c r="G1729" i="2"/>
  <c r="F1729" i="2"/>
  <c r="E1729" i="2"/>
  <c r="M1728" i="2"/>
  <c r="L1728" i="2"/>
  <c r="J1728" i="2"/>
  <c r="G1728" i="2"/>
  <c r="F1728" i="2"/>
  <c r="E1728" i="2"/>
  <c r="M1727" i="2"/>
  <c r="L1727" i="2"/>
  <c r="J1727" i="2"/>
  <c r="G1727" i="2"/>
  <c r="F1727" i="2"/>
  <c r="E1727" i="2"/>
  <c r="M1726" i="2"/>
  <c r="L1726" i="2"/>
  <c r="J1726" i="2"/>
  <c r="G1726" i="2"/>
  <c r="F1726" i="2"/>
  <c r="E1726" i="2"/>
  <c r="M1725" i="2"/>
  <c r="L1725" i="2"/>
  <c r="J1725" i="2"/>
  <c r="G1725" i="2"/>
  <c r="F1725" i="2"/>
  <c r="E1725" i="2"/>
  <c r="M1724" i="2"/>
  <c r="L1724" i="2"/>
  <c r="J1724" i="2"/>
  <c r="G1724" i="2"/>
  <c r="F1724" i="2"/>
  <c r="E1724" i="2"/>
  <c r="M1723" i="2"/>
  <c r="L1723" i="2"/>
  <c r="J1723" i="2"/>
  <c r="G1723" i="2"/>
  <c r="F1723" i="2"/>
  <c r="E1723" i="2"/>
  <c r="M1722" i="2"/>
  <c r="L1722" i="2"/>
  <c r="J1722" i="2"/>
  <c r="G1722" i="2"/>
  <c r="F1722" i="2"/>
  <c r="E1722" i="2"/>
  <c r="M1721" i="2"/>
  <c r="L1721" i="2"/>
  <c r="J1721" i="2"/>
  <c r="G1721" i="2"/>
  <c r="F1721" i="2"/>
  <c r="E1721" i="2"/>
  <c r="M1720" i="2"/>
  <c r="L1720" i="2"/>
  <c r="J1720" i="2"/>
  <c r="G1720" i="2"/>
  <c r="F1720" i="2"/>
  <c r="E1720" i="2"/>
  <c r="M1719" i="2"/>
  <c r="L1719" i="2"/>
  <c r="J1719" i="2"/>
  <c r="G1719" i="2"/>
  <c r="F1719" i="2"/>
  <c r="E1719" i="2"/>
  <c r="M1718" i="2"/>
  <c r="L1718" i="2"/>
  <c r="J1718" i="2"/>
  <c r="G1718" i="2"/>
  <c r="F1718" i="2"/>
  <c r="E1718" i="2"/>
  <c r="M1717" i="2"/>
  <c r="L1717" i="2"/>
  <c r="J1717" i="2"/>
  <c r="G1717" i="2"/>
  <c r="F1717" i="2"/>
  <c r="E1717" i="2"/>
  <c r="M1716" i="2"/>
  <c r="L1716" i="2"/>
  <c r="J1716" i="2"/>
  <c r="G1716" i="2"/>
  <c r="F1716" i="2"/>
  <c r="E1716" i="2"/>
  <c r="M1715" i="2"/>
  <c r="L1715" i="2"/>
  <c r="J1715" i="2"/>
  <c r="G1715" i="2"/>
  <c r="F1715" i="2"/>
  <c r="E1715" i="2"/>
  <c r="M1714" i="2"/>
  <c r="L1714" i="2"/>
  <c r="J1714" i="2"/>
  <c r="G1714" i="2"/>
  <c r="F1714" i="2"/>
  <c r="E1714" i="2"/>
  <c r="M1713" i="2"/>
  <c r="L1713" i="2"/>
  <c r="J1713" i="2"/>
  <c r="G1713" i="2"/>
  <c r="F1713" i="2"/>
  <c r="E1713" i="2"/>
  <c r="M1712" i="2"/>
  <c r="L1712" i="2"/>
  <c r="J1712" i="2"/>
  <c r="G1712" i="2"/>
  <c r="F1712" i="2"/>
  <c r="E1712" i="2"/>
  <c r="M1711" i="2"/>
  <c r="L1711" i="2"/>
  <c r="J1711" i="2"/>
  <c r="G1711" i="2"/>
  <c r="F1711" i="2"/>
  <c r="E1711" i="2"/>
  <c r="M1710" i="2"/>
  <c r="L1710" i="2"/>
  <c r="J1710" i="2"/>
  <c r="G1710" i="2"/>
  <c r="F1710" i="2"/>
  <c r="E1710" i="2"/>
  <c r="M1709" i="2"/>
  <c r="L1709" i="2"/>
  <c r="J1709" i="2"/>
  <c r="G1709" i="2"/>
  <c r="F1709" i="2"/>
  <c r="E1709" i="2"/>
  <c r="M1708" i="2"/>
  <c r="L1708" i="2"/>
  <c r="J1708" i="2"/>
  <c r="G1708" i="2"/>
  <c r="F1708" i="2"/>
  <c r="E1708" i="2"/>
  <c r="M1707" i="2"/>
  <c r="L1707" i="2"/>
  <c r="J1707" i="2"/>
  <c r="G1707" i="2"/>
  <c r="F1707" i="2"/>
  <c r="E1707" i="2"/>
  <c r="M1706" i="2"/>
  <c r="L1706" i="2"/>
  <c r="J1706" i="2"/>
  <c r="G1706" i="2"/>
  <c r="F1706" i="2"/>
  <c r="E1706" i="2"/>
  <c r="M1705" i="2"/>
  <c r="L1705" i="2"/>
  <c r="J1705" i="2"/>
  <c r="G1705" i="2"/>
  <c r="F1705" i="2"/>
  <c r="E1705" i="2"/>
  <c r="M1704" i="2"/>
  <c r="L1704" i="2"/>
  <c r="J1704" i="2"/>
  <c r="G1704" i="2"/>
  <c r="F1704" i="2"/>
  <c r="E1704" i="2"/>
  <c r="M1703" i="2"/>
  <c r="L1703" i="2"/>
  <c r="J1703" i="2"/>
  <c r="G1703" i="2"/>
  <c r="F1703" i="2"/>
  <c r="E1703" i="2"/>
  <c r="M1702" i="2"/>
  <c r="L1702" i="2"/>
  <c r="J1702" i="2"/>
  <c r="G1702" i="2"/>
  <c r="F1702" i="2"/>
  <c r="E1702" i="2"/>
  <c r="M1701" i="2"/>
  <c r="L1701" i="2"/>
  <c r="J1701" i="2"/>
  <c r="G1701" i="2"/>
  <c r="F1701" i="2"/>
  <c r="E1701" i="2"/>
  <c r="M1700" i="2"/>
  <c r="L1700" i="2"/>
  <c r="J1700" i="2"/>
  <c r="G1700" i="2"/>
  <c r="F1700" i="2"/>
  <c r="E1700" i="2"/>
  <c r="M1699" i="2"/>
  <c r="L1699" i="2"/>
  <c r="J1699" i="2"/>
  <c r="G1699" i="2"/>
  <c r="F1699" i="2"/>
  <c r="E1699" i="2"/>
  <c r="M1698" i="2"/>
  <c r="L1698" i="2"/>
  <c r="J1698" i="2"/>
  <c r="G1698" i="2"/>
  <c r="F1698" i="2"/>
  <c r="E1698" i="2"/>
  <c r="M1697" i="2"/>
  <c r="L1697" i="2"/>
  <c r="J1697" i="2"/>
  <c r="G1697" i="2"/>
  <c r="F1697" i="2"/>
  <c r="E1697" i="2"/>
  <c r="M1696" i="2"/>
  <c r="L1696" i="2"/>
  <c r="J1696" i="2"/>
  <c r="G1696" i="2"/>
  <c r="F1696" i="2"/>
  <c r="E1696" i="2"/>
  <c r="M1695" i="2"/>
  <c r="L1695" i="2"/>
  <c r="J1695" i="2"/>
  <c r="G1695" i="2"/>
  <c r="F1695" i="2"/>
  <c r="E1695" i="2"/>
  <c r="M1694" i="2"/>
  <c r="L1694" i="2"/>
  <c r="J1694" i="2"/>
  <c r="G1694" i="2"/>
  <c r="F1694" i="2"/>
  <c r="E1694" i="2"/>
  <c r="M1693" i="2"/>
  <c r="L1693" i="2"/>
  <c r="J1693" i="2"/>
  <c r="G1693" i="2"/>
  <c r="F1693" i="2"/>
  <c r="E1693" i="2"/>
  <c r="M1692" i="2"/>
  <c r="L1692" i="2"/>
  <c r="J1692" i="2"/>
  <c r="G1692" i="2"/>
  <c r="F1692" i="2"/>
  <c r="E1692" i="2"/>
  <c r="M1691" i="2"/>
  <c r="L1691" i="2"/>
  <c r="J1691" i="2"/>
  <c r="G1691" i="2"/>
  <c r="F1691" i="2"/>
  <c r="E1691" i="2"/>
  <c r="M1690" i="2"/>
  <c r="L1690" i="2"/>
  <c r="J1690" i="2"/>
  <c r="G1690" i="2"/>
  <c r="F1690" i="2"/>
  <c r="E1690" i="2"/>
  <c r="M1689" i="2"/>
  <c r="L1689" i="2"/>
  <c r="J1689" i="2"/>
  <c r="G1689" i="2"/>
  <c r="F1689" i="2"/>
  <c r="E1689" i="2"/>
  <c r="M1688" i="2"/>
  <c r="L1688" i="2"/>
  <c r="J1688" i="2"/>
  <c r="G1688" i="2"/>
  <c r="F1688" i="2"/>
  <c r="E1688" i="2"/>
  <c r="M1687" i="2"/>
  <c r="L1687" i="2"/>
  <c r="J1687" i="2"/>
  <c r="G1687" i="2"/>
  <c r="F1687" i="2"/>
  <c r="E1687" i="2"/>
  <c r="M1686" i="2"/>
  <c r="L1686" i="2"/>
  <c r="J1686" i="2"/>
  <c r="G1686" i="2"/>
  <c r="F1686" i="2"/>
  <c r="E1686" i="2"/>
  <c r="M1685" i="2"/>
  <c r="L1685" i="2"/>
  <c r="J1685" i="2"/>
  <c r="G1685" i="2"/>
  <c r="F1685" i="2"/>
  <c r="E1685" i="2"/>
  <c r="M1684" i="2"/>
  <c r="L1684" i="2"/>
  <c r="J1684" i="2"/>
  <c r="G1684" i="2"/>
  <c r="F1684" i="2"/>
  <c r="E1684" i="2"/>
  <c r="M1683" i="2"/>
  <c r="L1683" i="2"/>
  <c r="J1683" i="2"/>
  <c r="G1683" i="2"/>
  <c r="F1683" i="2"/>
  <c r="E1683" i="2"/>
  <c r="M1682" i="2"/>
  <c r="L1682" i="2"/>
  <c r="J1682" i="2"/>
  <c r="G1682" i="2"/>
  <c r="F1682" i="2"/>
  <c r="E1682" i="2"/>
  <c r="M1681" i="2"/>
  <c r="L1681" i="2"/>
  <c r="J1681" i="2"/>
  <c r="G1681" i="2"/>
  <c r="F1681" i="2"/>
  <c r="E1681" i="2"/>
  <c r="M1680" i="2"/>
  <c r="L1680" i="2"/>
  <c r="J1680" i="2"/>
  <c r="G1680" i="2"/>
  <c r="F1680" i="2"/>
  <c r="E1680" i="2"/>
  <c r="M1679" i="2"/>
  <c r="L1679" i="2"/>
  <c r="J1679" i="2"/>
  <c r="G1679" i="2"/>
  <c r="F1679" i="2"/>
  <c r="E1679" i="2"/>
  <c r="M1678" i="2"/>
  <c r="L1678" i="2"/>
  <c r="J1678" i="2"/>
  <c r="G1678" i="2"/>
  <c r="F1678" i="2"/>
  <c r="E1678" i="2"/>
  <c r="M1677" i="2"/>
  <c r="L1677" i="2"/>
  <c r="J1677" i="2"/>
  <c r="G1677" i="2"/>
  <c r="F1677" i="2"/>
  <c r="E1677" i="2"/>
  <c r="M1676" i="2"/>
  <c r="L1676" i="2"/>
  <c r="J1676" i="2"/>
  <c r="G1676" i="2"/>
  <c r="F1676" i="2"/>
  <c r="E1676" i="2"/>
  <c r="M1675" i="2"/>
  <c r="L1675" i="2"/>
  <c r="J1675" i="2"/>
  <c r="G1675" i="2"/>
  <c r="F1675" i="2"/>
  <c r="E1675" i="2"/>
  <c r="M1674" i="2"/>
  <c r="L1674" i="2"/>
  <c r="J1674" i="2"/>
  <c r="G1674" i="2"/>
  <c r="F1674" i="2"/>
  <c r="E1674" i="2"/>
  <c r="M1673" i="2"/>
  <c r="L1673" i="2"/>
  <c r="J1673" i="2"/>
  <c r="G1673" i="2"/>
  <c r="F1673" i="2"/>
  <c r="E1673" i="2"/>
  <c r="M1672" i="2"/>
  <c r="L1672" i="2"/>
  <c r="J1672" i="2"/>
  <c r="G1672" i="2"/>
  <c r="F1672" i="2"/>
  <c r="E1672" i="2"/>
  <c r="M1671" i="2"/>
  <c r="L1671" i="2"/>
  <c r="J1671" i="2"/>
  <c r="G1671" i="2"/>
  <c r="F1671" i="2"/>
  <c r="E1671" i="2"/>
  <c r="M1670" i="2"/>
  <c r="L1670" i="2"/>
  <c r="J1670" i="2"/>
  <c r="G1670" i="2"/>
  <c r="F1670" i="2"/>
  <c r="E1670" i="2"/>
  <c r="M1669" i="2"/>
  <c r="L1669" i="2"/>
  <c r="J1669" i="2"/>
  <c r="G1669" i="2"/>
  <c r="F1669" i="2"/>
  <c r="E1669" i="2"/>
  <c r="M1668" i="2"/>
  <c r="L1668" i="2"/>
  <c r="J1668" i="2"/>
  <c r="G1668" i="2"/>
  <c r="F1668" i="2"/>
  <c r="E1668" i="2"/>
  <c r="M1667" i="2"/>
  <c r="L1667" i="2"/>
  <c r="J1667" i="2"/>
  <c r="G1667" i="2"/>
  <c r="F1667" i="2"/>
  <c r="E1667" i="2"/>
  <c r="M1666" i="2"/>
  <c r="L1666" i="2"/>
  <c r="J1666" i="2"/>
  <c r="G1666" i="2"/>
  <c r="F1666" i="2"/>
  <c r="E1666" i="2"/>
  <c r="M1665" i="2"/>
  <c r="L1665" i="2"/>
  <c r="J1665" i="2"/>
  <c r="G1665" i="2"/>
  <c r="F1665" i="2"/>
  <c r="E1665" i="2"/>
  <c r="M1664" i="2"/>
  <c r="L1664" i="2"/>
  <c r="J1664" i="2"/>
  <c r="G1664" i="2"/>
  <c r="F1664" i="2"/>
  <c r="E1664" i="2"/>
  <c r="M1663" i="2"/>
  <c r="L1663" i="2"/>
  <c r="J1663" i="2"/>
  <c r="G1663" i="2"/>
  <c r="F1663" i="2"/>
  <c r="E1663" i="2"/>
  <c r="M1662" i="2"/>
  <c r="L1662" i="2"/>
  <c r="J1662" i="2"/>
  <c r="G1662" i="2"/>
  <c r="F1662" i="2"/>
  <c r="E1662" i="2"/>
  <c r="M1661" i="2"/>
  <c r="L1661" i="2"/>
  <c r="J1661" i="2"/>
  <c r="G1661" i="2"/>
  <c r="F1661" i="2"/>
  <c r="E1661" i="2"/>
  <c r="M1660" i="2"/>
  <c r="L1660" i="2"/>
  <c r="J1660" i="2"/>
  <c r="G1660" i="2"/>
  <c r="F1660" i="2"/>
  <c r="E1660" i="2"/>
  <c r="M1659" i="2"/>
  <c r="L1659" i="2"/>
  <c r="J1659" i="2"/>
  <c r="G1659" i="2"/>
  <c r="F1659" i="2"/>
  <c r="E1659" i="2"/>
  <c r="M1658" i="2"/>
  <c r="L1658" i="2"/>
  <c r="J1658" i="2"/>
  <c r="G1658" i="2"/>
  <c r="F1658" i="2"/>
  <c r="E1658" i="2"/>
  <c r="M1657" i="2"/>
  <c r="L1657" i="2"/>
  <c r="J1657" i="2"/>
  <c r="G1657" i="2"/>
  <c r="F1657" i="2"/>
  <c r="E1657" i="2"/>
  <c r="M1656" i="2"/>
  <c r="L1656" i="2"/>
  <c r="J1656" i="2"/>
  <c r="G1656" i="2"/>
  <c r="F1656" i="2"/>
  <c r="E1656" i="2"/>
  <c r="M1655" i="2"/>
  <c r="L1655" i="2"/>
  <c r="J1655" i="2"/>
  <c r="G1655" i="2"/>
  <c r="F1655" i="2"/>
  <c r="E1655" i="2"/>
  <c r="M1654" i="2"/>
  <c r="L1654" i="2"/>
  <c r="J1654" i="2"/>
  <c r="G1654" i="2"/>
  <c r="F1654" i="2"/>
  <c r="E1654" i="2"/>
  <c r="M1653" i="2"/>
  <c r="L1653" i="2"/>
  <c r="J1653" i="2"/>
  <c r="G1653" i="2"/>
  <c r="F1653" i="2"/>
  <c r="E1653" i="2"/>
  <c r="M1652" i="2"/>
  <c r="L1652" i="2"/>
  <c r="J1652" i="2"/>
  <c r="G1652" i="2"/>
  <c r="F1652" i="2"/>
  <c r="E1652" i="2"/>
  <c r="M1651" i="2"/>
  <c r="L1651" i="2"/>
  <c r="J1651" i="2"/>
  <c r="G1651" i="2"/>
  <c r="F1651" i="2"/>
  <c r="E1651" i="2"/>
  <c r="M1650" i="2"/>
  <c r="L1650" i="2"/>
  <c r="J1650" i="2"/>
  <c r="G1650" i="2"/>
  <c r="F1650" i="2"/>
  <c r="E1650" i="2"/>
  <c r="M1649" i="2"/>
  <c r="L1649" i="2"/>
  <c r="J1649" i="2"/>
  <c r="G1649" i="2"/>
  <c r="F1649" i="2"/>
  <c r="E1649" i="2"/>
  <c r="M1648" i="2"/>
  <c r="L1648" i="2"/>
  <c r="J1648" i="2"/>
  <c r="G1648" i="2"/>
  <c r="F1648" i="2"/>
  <c r="E1648" i="2"/>
  <c r="M1647" i="2"/>
  <c r="L1647" i="2"/>
  <c r="J1647" i="2"/>
  <c r="G1647" i="2"/>
  <c r="F1647" i="2"/>
  <c r="E1647" i="2"/>
  <c r="M1646" i="2"/>
  <c r="L1646" i="2"/>
  <c r="J1646" i="2"/>
  <c r="G1646" i="2"/>
  <c r="F1646" i="2"/>
  <c r="E1646" i="2"/>
  <c r="M1645" i="2"/>
  <c r="L1645" i="2"/>
  <c r="J1645" i="2"/>
  <c r="G1645" i="2"/>
  <c r="F1645" i="2"/>
  <c r="E1645" i="2"/>
  <c r="M1644" i="2"/>
  <c r="L1644" i="2"/>
  <c r="J1644" i="2"/>
  <c r="G1644" i="2"/>
  <c r="F1644" i="2"/>
  <c r="E1644" i="2"/>
  <c r="M1643" i="2"/>
  <c r="L1643" i="2"/>
  <c r="J1643" i="2"/>
  <c r="G1643" i="2"/>
  <c r="F1643" i="2"/>
  <c r="E1643" i="2"/>
  <c r="M1642" i="2"/>
  <c r="L1642" i="2"/>
  <c r="J1642" i="2"/>
  <c r="G1642" i="2"/>
  <c r="F1642" i="2"/>
  <c r="E1642" i="2"/>
  <c r="M1641" i="2"/>
  <c r="L1641" i="2"/>
  <c r="J1641" i="2"/>
  <c r="G1641" i="2"/>
  <c r="F1641" i="2"/>
  <c r="E1641" i="2"/>
  <c r="M1640" i="2"/>
  <c r="L1640" i="2"/>
  <c r="J1640" i="2"/>
  <c r="G1640" i="2"/>
  <c r="F1640" i="2"/>
  <c r="E1640" i="2"/>
  <c r="M1639" i="2"/>
  <c r="L1639" i="2"/>
  <c r="J1639" i="2"/>
  <c r="G1639" i="2"/>
  <c r="F1639" i="2"/>
  <c r="E1639" i="2"/>
  <c r="M1638" i="2"/>
  <c r="L1638" i="2"/>
  <c r="J1638" i="2"/>
  <c r="G1638" i="2"/>
  <c r="F1638" i="2"/>
  <c r="E1638" i="2"/>
  <c r="M1637" i="2"/>
  <c r="L1637" i="2"/>
  <c r="J1637" i="2"/>
  <c r="G1637" i="2"/>
  <c r="F1637" i="2"/>
  <c r="E1637" i="2"/>
  <c r="M1636" i="2"/>
  <c r="L1636" i="2"/>
  <c r="J1636" i="2"/>
  <c r="G1636" i="2"/>
  <c r="F1636" i="2"/>
  <c r="E1636" i="2"/>
  <c r="M1635" i="2"/>
  <c r="L1635" i="2"/>
  <c r="J1635" i="2"/>
  <c r="G1635" i="2"/>
  <c r="F1635" i="2"/>
  <c r="E1635" i="2"/>
  <c r="M1634" i="2"/>
  <c r="L1634" i="2"/>
  <c r="J1634" i="2"/>
  <c r="G1634" i="2"/>
  <c r="F1634" i="2"/>
  <c r="E1634" i="2"/>
  <c r="M1633" i="2"/>
  <c r="L1633" i="2"/>
  <c r="J1633" i="2"/>
  <c r="G1633" i="2"/>
  <c r="F1633" i="2"/>
  <c r="E1633" i="2"/>
  <c r="M1632" i="2"/>
  <c r="L1632" i="2"/>
  <c r="J1632" i="2"/>
  <c r="G1632" i="2"/>
  <c r="F1632" i="2"/>
  <c r="E1632" i="2"/>
  <c r="M1631" i="2"/>
  <c r="L1631" i="2"/>
  <c r="J1631" i="2"/>
  <c r="G1631" i="2"/>
  <c r="F1631" i="2"/>
  <c r="E1631" i="2"/>
  <c r="M1630" i="2"/>
  <c r="L1630" i="2"/>
  <c r="J1630" i="2"/>
  <c r="G1630" i="2"/>
  <c r="F1630" i="2"/>
  <c r="E1630" i="2"/>
  <c r="M1629" i="2"/>
  <c r="L1629" i="2"/>
  <c r="J1629" i="2"/>
  <c r="G1629" i="2"/>
  <c r="F1629" i="2"/>
  <c r="E1629" i="2"/>
  <c r="M1628" i="2"/>
  <c r="L1628" i="2"/>
  <c r="J1628" i="2"/>
  <c r="G1628" i="2"/>
  <c r="F1628" i="2"/>
  <c r="E1628" i="2"/>
  <c r="M1627" i="2"/>
  <c r="L1627" i="2"/>
  <c r="J1627" i="2"/>
  <c r="G1627" i="2"/>
  <c r="F1627" i="2"/>
  <c r="E1627" i="2"/>
  <c r="M1626" i="2"/>
  <c r="L1626" i="2"/>
  <c r="J1626" i="2"/>
  <c r="G1626" i="2"/>
  <c r="F1626" i="2"/>
  <c r="E1626" i="2"/>
  <c r="M1625" i="2"/>
  <c r="L1625" i="2"/>
  <c r="J1625" i="2"/>
  <c r="G1625" i="2"/>
  <c r="F1625" i="2"/>
  <c r="E1625" i="2"/>
  <c r="M1624" i="2"/>
  <c r="L1624" i="2"/>
  <c r="J1624" i="2"/>
  <c r="G1624" i="2"/>
  <c r="F1624" i="2"/>
  <c r="E1624" i="2"/>
  <c r="M1623" i="2"/>
  <c r="L1623" i="2"/>
  <c r="J1623" i="2"/>
  <c r="G1623" i="2"/>
  <c r="F1623" i="2"/>
  <c r="E1623" i="2"/>
  <c r="M1622" i="2"/>
  <c r="L1622" i="2"/>
  <c r="J1622" i="2"/>
  <c r="G1622" i="2"/>
  <c r="F1622" i="2"/>
  <c r="E1622" i="2"/>
  <c r="M1621" i="2"/>
  <c r="L1621" i="2"/>
  <c r="J1621" i="2"/>
  <c r="G1621" i="2"/>
  <c r="F1621" i="2"/>
  <c r="E1621" i="2"/>
  <c r="M1620" i="2"/>
  <c r="L1620" i="2"/>
  <c r="J1620" i="2"/>
  <c r="G1620" i="2"/>
  <c r="F1620" i="2"/>
  <c r="E1620" i="2"/>
  <c r="M1619" i="2"/>
  <c r="L1619" i="2"/>
  <c r="J1619" i="2"/>
  <c r="G1619" i="2"/>
  <c r="F1619" i="2"/>
  <c r="E1619" i="2"/>
  <c r="M1618" i="2"/>
  <c r="L1618" i="2"/>
  <c r="J1618" i="2"/>
  <c r="G1618" i="2"/>
  <c r="F1618" i="2"/>
  <c r="E1618" i="2"/>
  <c r="M1617" i="2"/>
  <c r="L1617" i="2"/>
  <c r="J1617" i="2"/>
  <c r="G1617" i="2"/>
  <c r="F1617" i="2"/>
  <c r="E1617" i="2"/>
  <c r="M1616" i="2"/>
  <c r="L1616" i="2"/>
  <c r="J1616" i="2"/>
  <c r="G1616" i="2"/>
  <c r="F1616" i="2"/>
  <c r="E1616" i="2"/>
  <c r="M1615" i="2"/>
  <c r="L1615" i="2"/>
  <c r="J1615" i="2"/>
  <c r="G1615" i="2"/>
  <c r="F1615" i="2"/>
  <c r="E1615" i="2"/>
  <c r="M1614" i="2"/>
  <c r="L1614" i="2"/>
  <c r="J1614" i="2"/>
  <c r="G1614" i="2"/>
  <c r="F1614" i="2"/>
  <c r="E1614" i="2"/>
  <c r="M1613" i="2"/>
  <c r="L1613" i="2"/>
  <c r="J1613" i="2"/>
  <c r="G1613" i="2"/>
  <c r="F1613" i="2"/>
  <c r="E1613" i="2"/>
  <c r="M1612" i="2"/>
  <c r="L1612" i="2"/>
  <c r="J1612" i="2"/>
  <c r="G1612" i="2"/>
  <c r="F1612" i="2"/>
  <c r="E1612" i="2"/>
  <c r="M1611" i="2"/>
  <c r="L1611" i="2"/>
  <c r="J1611" i="2"/>
  <c r="G1611" i="2"/>
  <c r="F1611" i="2"/>
  <c r="E1611" i="2"/>
  <c r="M1610" i="2"/>
  <c r="L1610" i="2"/>
  <c r="J1610" i="2"/>
  <c r="G1610" i="2"/>
  <c r="F1610" i="2"/>
  <c r="E1610" i="2"/>
  <c r="M1609" i="2"/>
  <c r="L1609" i="2"/>
  <c r="J1609" i="2"/>
  <c r="G1609" i="2"/>
  <c r="F1609" i="2"/>
  <c r="E1609" i="2"/>
  <c r="M1608" i="2"/>
  <c r="L1608" i="2"/>
  <c r="J1608" i="2"/>
  <c r="G1608" i="2"/>
  <c r="F1608" i="2"/>
  <c r="E1608" i="2"/>
  <c r="M1607" i="2"/>
  <c r="L1607" i="2"/>
  <c r="J1607" i="2"/>
  <c r="G1607" i="2"/>
  <c r="F1607" i="2"/>
  <c r="E1607" i="2"/>
  <c r="M1606" i="2"/>
  <c r="L1606" i="2"/>
  <c r="J1606" i="2"/>
  <c r="G1606" i="2"/>
  <c r="F1606" i="2"/>
  <c r="E1606" i="2"/>
  <c r="M1605" i="2"/>
  <c r="L1605" i="2"/>
  <c r="J1605" i="2"/>
  <c r="G1605" i="2"/>
  <c r="F1605" i="2"/>
  <c r="E1605" i="2"/>
  <c r="M1604" i="2"/>
  <c r="L1604" i="2"/>
  <c r="J1604" i="2"/>
  <c r="G1604" i="2"/>
  <c r="F1604" i="2"/>
  <c r="E1604" i="2"/>
  <c r="M1603" i="2"/>
  <c r="L1603" i="2"/>
  <c r="J1603" i="2"/>
  <c r="G1603" i="2"/>
  <c r="F1603" i="2"/>
  <c r="E1603" i="2"/>
  <c r="M1602" i="2"/>
  <c r="L1602" i="2"/>
  <c r="J1602" i="2"/>
  <c r="G1602" i="2"/>
  <c r="F1602" i="2"/>
  <c r="E1602" i="2"/>
  <c r="M1601" i="2"/>
  <c r="L1601" i="2"/>
  <c r="J1601" i="2"/>
  <c r="G1601" i="2"/>
  <c r="F1601" i="2"/>
  <c r="E1601" i="2"/>
  <c r="M1600" i="2"/>
  <c r="L1600" i="2"/>
  <c r="J1600" i="2"/>
  <c r="G1600" i="2"/>
  <c r="F1600" i="2"/>
  <c r="E1600" i="2"/>
  <c r="M1599" i="2"/>
  <c r="L1599" i="2"/>
  <c r="J1599" i="2"/>
  <c r="G1599" i="2"/>
  <c r="F1599" i="2"/>
  <c r="E1599" i="2"/>
  <c r="M1598" i="2"/>
  <c r="L1598" i="2"/>
  <c r="J1598" i="2"/>
  <c r="G1598" i="2"/>
  <c r="F1598" i="2"/>
  <c r="E1598" i="2"/>
  <c r="M1597" i="2"/>
  <c r="L1597" i="2"/>
  <c r="J1597" i="2"/>
  <c r="G1597" i="2"/>
  <c r="F1597" i="2"/>
  <c r="E1597" i="2"/>
  <c r="M1596" i="2"/>
  <c r="L1596" i="2"/>
  <c r="J1596" i="2"/>
  <c r="G1596" i="2"/>
  <c r="F1596" i="2"/>
  <c r="E1596" i="2"/>
  <c r="M1595" i="2"/>
  <c r="L1595" i="2"/>
  <c r="J1595" i="2"/>
  <c r="G1595" i="2"/>
  <c r="F1595" i="2"/>
  <c r="E1595" i="2"/>
  <c r="M1594" i="2"/>
  <c r="L1594" i="2"/>
  <c r="J1594" i="2"/>
  <c r="G1594" i="2"/>
  <c r="F1594" i="2"/>
  <c r="E1594" i="2"/>
  <c r="M1593" i="2"/>
  <c r="L1593" i="2"/>
  <c r="J1593" i="2"/>
  <c r="G1593" i="2"/>
  <c r="F1593" i="2"/>
  <c r="E1593" i="2"/>
  <c r="M1592" i="2"/>
  <c r="L1592" i="2"/>
  <c r="J1592" i="2"/>
  <c r="G1592" i="2"/>
  <c r="F1592" i="2"/>
  <c r="E1592" i="2"/>
  <c r="M1591" i="2"/>
  <c r="L1591" i="2"/>
  <c r="J1591" i="2"/>
  <c r="G1591" i="2"/>
  <c r="F1591" i="2"/>
  <c r="E1591" i="2"/>
  <c r="M1590" i="2"/>
  <c r="L1590" i="2"/>
  <c r="J1590" i="2"/>
  <c r="G1590" i="2"/>
  <c r="F1590" i="2"/>
  <c r="E1590" i="2"/>
  <c r="M1589" i="2"/>
  <c r="L1589" i="2"/>
  <c r="J1589" i="2"/>
  <c r="G1589" i="2"/>
  <c r="F1589" i="2"/>
  <c r="E1589" i="2"/>
  <c r="M1588" i="2"/>
  <c r="L1588" i="2"/>
  <c r="J1588" i="2"/>
  <c r="G1588" i="2"/>
  <c r="F1588" i="2"/>
  <c r="E1588" i="2"/>
  <c r="M1587" i="2"/>
  <c r="L1587" i="2"/>
  <c r="J1587" i="2"/>
  <c r="G1587" i="2"/>
  <c r="F1587" i="2"/>
  <c r="E1587" i="2"/>
  <c r="M1586" i="2"/>
  <c r="L1586" i="2"/>
  <c r="J1586" i="2"/>
  <c r="G1586" i="2"/>
  <c r="F1586" i="2"/>
  <c r="E1586" i="2"/>
  <c r="M1585" i="2"/>
  <c r="L1585" i="2"/>
  <c r="J1585" i="2"/>
  <c r="G1585" i="2"/>
  <c r="F1585" i="2"/>
  <c r="E1585" i="2"/>
  <c r="M1584" i="2"/>
  <c r="L1584" i="2"/>
  <c r="J1584" i="2"/>
  <c r="G1584" i="2"/>
  <c r="F1584" i="2"/>
  <c r="E1584" i="2"/>
  <c r="M1583" i="2"/>
  <c r="L1583" i="2"/>
  <c r="J1583" i="2"/>
  <c r="G1583" i="2"/>
  <c r="F1583" i="2"/>
  <c r="E1583" i="2"/>
  <c r="M1582" i="2"/>
  <c r="L1582" i="2"/>
  <c r="J1582" i="2"/>
  <c r="G1582" i="2"/>
  <c r="F1582" i="2"/>
  <c r="E1582" i="2"/>
  <c r="M1581" i="2"/>
  <c r="L1581" i="2"/>
  <c r="J1581" i="2"/>
  <c r="G1581" i="2"/>
  <c r="F1581" i="2"/>
  <c r="E1581" i="2"/>
  <c r="M1580" i="2"/>
  <c r="L1580" i="2"/>
  <c r="J1580" i="2"/>
  <c r="G1580" i="2"/>
  <c r="F1580" i="2"/>
  <c r="E1580" i="2"/>
  <c r="M1579" i="2"/>
  <c r="L1579" i="2"/>
  <c r="J1579" i="2"/>
  <c r="G1579" i="2"/>
  <c r="F1579" i="2"/>
  <c r="E1579" i="2"/>
  <c r="M1578" i="2"/>
  <c r="L1578" i="2"/>
  <c r="J1578" i="2"/>
  <c r="G1578" i="2"/>
  <c r="F1578" i="2"/>
  <c r="E1578" i="2"/>
  <c r="M1577" i="2"/>
  <c r="L1577" i="2"/>
  <c r="J1577" i="2"/>
  <c r="G1577" i="2"/>
  <c r="F1577" i="2"/>
  <c r="E1577" i="2"/>
  <c r="M1576" i="2"/>
  <c r="L1576" i="2"/>
  <c r="J1576" i="2"/>
  <c r="G1576" i="2"/>
  <c r="F1576" i="2"/>
  <c r="E1576" i="2"/>
  <c r="M1575" i="2"/>
  <c r="L1575" i="2"/>
  <c r="J1575" i="2"/>
  <c r="G1575" i="2"/>
  <c r="F1575" i="2"/>
  <c r="E1575" i="2"/>
  <c r="M1574" i="2"/>
  <c r="L1574" i="2"/>
  <c r="J1574" i="2"/>
  <c r="G1574" i="2"/>
  <c r="F1574" i="2"/>
  <c r="E1574" i="2"/>
  <c r="M1573" i="2"/>
  <c r="L1573" i="2"/>
  <c r="J1573" i="2"/>
  <c r="G1573" i="2"/>
  <c r="F1573" i="2"/>
  <c r="E1573" i="2"/>
  <c r="M1572" i="2"/>
  <c r="L1572" i="2"/>
  <c r="J1572" i="2"/>
  <c r="G1572" i="2"/>
  <c r="F1572" i="2"/>
  <c r="E1572" i="2"/>
  <c r="M1571" i="2"/>
  <c r="L1571" i="2"/>
  <c r="J1571" i="2"/>
  <c r="G1571" i="2"/>
  <c r="F1571" i="2"/>
  <c r="E1571" i="2"/>
  <c r="M1570" i="2"/>
  <c r="L1570" i="2"/>
  <c r="J1570" i="2"/>
  <c r="G1570" i="2"/>
  <c r="F1570" i="2"/>
  <c r="E1570" i="2"/>
  <c r="M1569" i="2"/>
  <c r="L1569" i="2"/>
  <c r="J1569" i="2"/>
  <c r="G1569" i="2"/>
  <c r="F1569" i="2"/>
  <c r="E1569" i="2"/>
  <c r="M1568" i="2"/>
  <c r="L1568" i="2"/>
  <c r="J1568" i="2"/>
  <c r="G1568" i="2"/>
  <c r="F1568" i="2"/>
  <c r="E1568" i="2"/>
  <c r="M1567" i="2"/>
  <c r="L1567" i="2"/>
  <c r="J1567" i="2"/>
  <c r="G1567" i="2"/>
  <c r="F1567" i="2"/>
  <c r="E1567" i="2"/>
  <c r="M1566" i="2"/>
  <c r="L1566" i="2"/>
  <c r="J1566" i="2"/>
  <c r="G1566" i="2"/>
  <c r="F1566" i="2"/>
  <c r="E1566" i="2"/>
  <c r="M1565" i="2"/>
  <c r="L1565" i="2"/>
  <c r="J1565" i="2"/>
  <c r="G1565" i="2"/>
  <c r="F1565" i="2"/>
  <c r="E1565" i="2"/>
  <c r="M1564" i="2"/>
  <c r="L1564" i="2"/>
  <c r="J1564" i="2"/>
  <c r="G1564" i="2"/>
  <c r="F1564" i="2"/>
  <c r="E1564" i="2"/>
  <c r="M1563" i="2"/>
  <c r="L1563" i="2"/>
  <c r="J1563" i="2"/>
  <c r="G1563" i="2"/>
  <c r="F1563" i="2"/>
  <c r="E1563" i="2"/>
  <c r="M1562" i="2"/>
  <c r="L1562" i="2"/>
  <c r="J1562" i="2"/>
  <c r="G1562" i="2"/>
  <c r="F1562" i="2"/>
  <c r="E1562" i="2"/>
  <c r="M1561" i="2"/>
  <c r="L1561" i="2"/>
  <c r="J1561" i="2"/>
  <c r="G1561" i="2"/>
  <c r="F1561" i="2"/>
  <c r="E1561" i="2"/>
  <c r="M1560" i="2"/>
  <c r="L1560" i="2"/>
  <c r="J1560" i="2"/>
  <c r="G1560" i="2"/>
  <c r="F1560" i="2"/>
  <c r="E1560" i="2"/>
  <c r="M1559" i="2"/>
  <c r="L1559" i="2"/>
  <c r="J1559" i="2"/>
  <c r="G1559" i="2"/>
  <c r="F1559" i="2"/>
  <c r="E1559" i="2"/>
  <c r="M1558" i="2"/>
  <c r="L1558" i="2"/>
  <c r="J1558" i="2"/>
  <c r="G1558" i="2"/>
  <c r="F1558" i="2"/>
  <c r="E1558" i="2"/>
  <c r="M1557" i="2"/>
  <c r="L1557" i="2"/>
  <c r="J1557" i="2"/>
  <c r="G1557" i="2"/>
  <c r="F1557" i="2"/>
  <c r="E1557" i="2"/>
  <c r="M1556" i="2"/>
  <c r="L1556" i="2"/>
  <c r="J1556" i="2"/>
  <c r="G1556" i="2"/>
  <c r="F1556" i="2"/>
  <c r="E1556" i="2"/>
  <c r="M1555" i="2"/>
  <c r="L1555" i="2"/>
  <c r="J1555" i="2"/>
  <c r="G1555" i="2"/>
  <c r="F1555" i="2"/>
  <c r="E1555" i="2"/>
  <c r="M1554" i="2"/>
  <c r="L1554" i="2"/>
  <c r="J1554" i="2"/>
  <c r="G1554" i="2"/>
  <c r="F1554" i="2"/>
  <c r="E1554" i="2"/>
  <c r="M1553" i="2"/>
  <c r="L1553" i="2"/>
  <c r="J1553" i="2"/>
  <c r="G1553" i="2"/>
  <c r="F1553" i="2"/>
  <c r="E1553" i="2"/>
  <c r="M1552" i="2"/>
  <c r="L1552" i="2"/>
  <c r="J1552" i="2"/>
  <c r="G1552" i="2"/>
  <c r="F1552" i="2"/>
  <c r="E1552" i="2"/>
  <c r="M1551" i="2"/>
  <c r="L1551" i="2"/>
  <c r="J1551" i="2"/>
  <c r="G1551" i="2"/>
  <c r="F1551" i="2"/>
  <c r="E1551" i="2"/>
  <c r="M1550" i="2"/>
  <c r="L1550" i="2"/>
  <c r="J1550" i="2"/>
  <c r="G1550" i="2"/>
  <c r="F1550" i="2"/>
  <c r="E1550" i="2"/>
  <c r="M1549" i="2"/>
  <c r="L1549" i="2"/>
  <c r="J1549" i="2"/>
  <c r="G1549" i="2"/>
  <c r="F1549" i="2"/>
  <c r="E1549" i="2"/>
  <c r="M1548" i="2"/>
  <c r="L1548" i="2"/>
  <c r="J1548" i="2"/>
  <c r="G1548" i="2"/>
  <c r="F1548" i="2"/>
  <c r="E1548" i="2"/>
  <c r="M1547" i="2"/>
  <c r="L1547" i="2"/>
  <c r="J1547" i="2"/>
  <c r="G1547" i="2"/>
  <c r="F1547" i="2"/>
  <c r="E1547" i="2"/>
  <c r="M1546" i="2"/>
  <c r="L1546" i="2"/>
  <c r="J1546" i="2"/>
  <c r="G1546" i="2"/>
  <c r="F1546" i="2"/>
  <c r="E1546" i="2"/>
  <c r="M1545" i="2"/>
  <c r="L1545" i="2"/>
  <c r="J1545" i="2"/>
  <c r="G1545" i="2"/>
  <c r="F1545" i="2"/>
  <c r="E1545" i="2"/>
  <c r="M1544" i="2"/>
  <c r="L1544" i="2"/>
  <c r="J1544" i="2"/>
  <c r="G1544" i="2"/>
  <c r="F1544" i="2"/>
  <c r="E1544" i="2"/>
  <c r="M1543" i="2"/>
  <c r="L1543" i="2"/>
  <c r="J1543" i="2"/>
  <c r="G1543" i="2"/>
  <c r="F1543" i="2"/>
  <c r="E1543" i="2"/>
  <c r="M1542" i="2"/>
  <c r="L1542" i="2"/>
  <c r="J1542" i="2"/>
  <c r="G1542" i="2"/>
  <c r="F1542" i="2"/>
  <c r="E1542" i="2"/>
  <c r="M1541" i="2"/>
  <c r="L1541" i="2"/>
  <c r="J1541" i="2"/>
  <c r="G1541" i="2"/>
  <c r="F1541" i="2"/>
  <c r="E1541" i="2"/>
  <c r="M1540" i="2"/>
  <c r="L1540" i="2"/>
  <c r="J1540" i="2"/>
  <c r="G1540" i="2"/>
  <c r="F1540" i="2"/>
  <c r="E1540" i="2"/>
  <c r="M1539" i="2"/>
  <c r="L1539" i="2"/>
  <c r="J1539" i="2"/>
  <c r="G1539" i="2"/>
  <c r="F1539" i="2"/>
  <c r="E1539" i="2"/>
  <c r="M1538" i="2"/>
  <c r="L1538" i="2"/>
  <c r="J1538" i="2"/>
  <c r="G1538" i="2"/>
  <c r="F1538" i="2"/>
  <c r="E1538" i="2"/>
  <c r="M1537" i="2"/>
  <c r="L1537" i="2"/>
  <c r="J1537" i="2"/>
  <c r="G1537" i="2"/>
  <c r="F1537" i="2"/>
  <c r="E1537" i="2"/>
  <c r="M1536" i="2"/>
  <c r="L1536" i="2"/>
  <c r="J1536" i="2"/>
  <c r="G1536" i="2"/>
  <c r="F1536" i="2"/>
  <c r="E1536" i="2"/>
  <c r="M1535" i="2"/>
  <c r="L1535" i="2"/>
  <c r="J1535" i="2"/>
  <c r="G1535" i="2"/>
  <c r="F1535" i="2"/>
  <c r="E1535" i="2"/>
  <c r="M1534" i="2"/>
  <c r="L1534" i="2"/>
  <c r="J1534" i="2"/>
  <c r="G1534" i="2"/>
  <c r="F1534" i="2"/>
  <c r="E1534" i="2"/>
  <c r="M1533" i="2"/>
  <c r="L1533" i="2"/>
  <c r="J1533" i="2"/>
  <c r="G1533" i="2"/>
  <c r="F1533" i="2"/>
  <c r="E1533" i="2"/>
  <c r="M1532" i="2"/>
  <c r="L1532" i="2"/>
  <c r="J1532" i="2"/>
  <c r="G1532" i="2"/>
  <c r="F1532" i="2"/>
  <c r="E1532" i="2"/>
  <c r="M1531" i="2"/>
  <c r="L1531" i="2"/>
  <c r="J1531" i="2"/>
  <c r="G1531" i="2"/>
  <c r="F1531" i="2"/>
  <c r="E1531" i="2"/>
  <c r="M1530" i="2"/>
  <c r="L1530" i="2"/>
  <c r="J1530" i="2"/>
  <c r="G1530" i="2"/>
  <c r="F1530" i="2"/>
  <c r="E1530" i="2"/>
  <c r="M1529" i="2"/>
  <c r="L1529" i="2"/>
  <c r="J1529" i="2"/>
  <c r="G1529" i="2"/>
  <c r="F1529" i="2"/>
  <c r="E1529" i="2"/>
  <c r="M1528" i="2"/>
  <c r="L1528" i="2"/>
  <c r="J1528" i="2"/>
  <c r="G1528" i="2"/>
  <c r="F1528" i="2"/>
  <c r="E1528" i="2"/>
  <c r="M1527" i="2"/>
  <c r="L1527" i="2"/>
  <c r="J1527" i="2"/>
  <c r="G1527" i="2"/>
  <c r="F1527" i="2"/>
  <c r="E1527" i="2"/>
  <c r="M1526" i="2"/>
  <c r="L1526" i="2"/>
  <c r="J1526" i="2"/>
  <c r="G1526" i="2"/>
  <c r="F1526" i="2"/>
  <c r="E1526" i="2"/>
  <c r="M1525" i="2"/>
  <c r="L1525" i="2"/>
  <c r="J1525" i="2"/>
  <c r="G1525" i="2"/>
  <c r="F1525" i="2"/>
  <c r="E1525" i="2"/>
  <c r="M1524" i="2"/>
  <c r="L1524" i="2"/>
  <c r="J1524" i="2"/>
  <c r="G1524" i="2"/>
  <c r="F1524" i="2"/>
  <c r="E1524" i="2"/>
  <c r="M1523" i="2"/>
  <c r="L1523" i="2"/>
  <c r="J1523" i="2"/>
  <c r="G1523" i="2"/>
  <c r="F1523" i="2"/>
  <c r="E1523" i="2"/>
  <c r="M1522" i="2"/>
  <c r="L1522" i="2"/>
  <c r="J1522" i="2"/>
  <c r="G1522" i="2"/>
  <c r="F1522" i="2"/>
  <c r="E1522" i="2"/>
  <c r="M1521" i="2"/>
  <c r="L1521" i="2"/>
  <c r="J1521" i="2"/>
  <c r="G1521" i="2"/>
  <c r="F1521" i="2"/>
  <c r="E1521" i="2"/>
  <c r="M1520" i="2"/>
  <c r="L1520" i="2"/>
  <c r="J1520" i="2"/>
  <c r="G1520" i="2"/>
  <c r="F1520" i="2"/>
  <c r="E1520" i="2"/>
  <c r="M1519" i="2"/>
  <c r="L1519" i="2"/>
  <c r="J1519" i="2"/>
  <c r="G1519" i="2"/>
  <c r="F1519" i="2"/>
  <c r="E1519" i="2"/>
  <c r="M1518" i="2"/>
  <c r="L1518" i="2"/>
  <c r="J1518" i="2"/>
  <c r="G1518" i="2"/>
  <c r="F1518" i="2"/>
  <c r="E1518" i="2"/>
  <c r="M1517" i="2"/>
  <c r="L1517" i="2"/>
  <c r="J1517" i="2"/>
  <c r="G1517" i="2"/>
  <c r="F1517" i="2"/>
  <c r="E1517" i="2"/>
  <c r="M1516" i="2"/>
  <c r="L1516" i="2"/>
  <c r="J1516" i="2"/>
  <c r="G1516" i="2"/>
  <c r="F1516" i="2"/>
  <c r="E1516" i="2"/>
  <c r="M1515" i="2"/>
  <c r="L1515" i="2"/>
  <c r="J1515" i="2"/>
  <c r="G1515" i="2"/>
  <c r="F1515" i="2"/>
  <c r="E1515" i="2"/>
  <c r="M1514" i="2"/>
  <c r="L1514" i="2"/>
  <c r="J1514" i="2"/>
  <c r="G1514" i="2"/>
  <c r="F1514" i="2"/>
  <c r="E1514" i="2"/>
  <c r="M1513" i="2"/>
  <c r="L1513" i="2"/>
  <c r="J1513" i="2"/>
  <c r="G1513" i="2"/>
  <c r="F1513" i="2"/>
  <c r="E1513" i="2"/>
  <c r="M1512" i="2"/>
  <c r="L1512" i="2"/>
  <c r="J1512" i="2"/>
  <c r="G1512" i="2"/>
  <c r="F1512" i="2"/>
  <c r="E1512" i="2"/>
  <c r="M1511" i="2"/>
  <c r="L1511" i="2"/>
  <c r="J1511" i="2"/>
  <c r="G1511" i="2"/>
  <c r="F1511" i="2"/>
  <c r="E1511" i="2"/>
  <c r="M1510" i="2"/>
  <c r="L1510" i="2"/>
  <c r="J1510" i="2"/>
  <c r="G1510" i="2"/>
  <c r="F1510" i="2"/>
  <c r="E1510" i="2"/>
  <c r="M1509" i="2"/>
  <c r="L1509" i="2"/>
  <c r="J1509" i="2"/>
  <c r="G1509" i="2"/>
  <c r="F1509" i="2"/>
  <c r="E1509" i="2"/>
  <c r="M1508" i="2"/>
  <c r="L1508" i="2"/>
  <c r="J1508" i="2"/>
  <c r="G1508" i="2"/>
  <c r="F1508" i="2"/>
  <c r="E1508" i="2"/>
  <c r="M1507" i="2"/>
  <c r="L1507" i="2"/>
  <c r="J1507" i="2"/>
  <c r="G1507" i="2"/>
  <c r="F1507" i="2"/>
  <c r="E1507" i="2"/>
  <c r="M1506" i="2"/>
  <c r="L1506" i="2"/>
  <c r="J1506" i="2"/>
  <c r="G1506" i="2"/>
  <c r="F1506" i="2"/>
  <c r="E1506" i="2"/>
  <c r="M1505" i="2"/>
  <c r="L1505" i="2"/>
  <c r="J1505" i="2"/>
  <c r="G1505" i="2"/>
  <c r="F1505" i="2"/>
  <c r="E1505" i="2"/>
  <c r="M1504" i="2"/>
  <c r="L1504" i="2"/>
  <c r="J1504" i="2"/>
  <c r="G1504" i="2"/>
  <c r="F1504" i="2"/>
  <c r="E1504" i="2"/>
  <c r="M1503" i="2"/>
  <c r="L1503" i="2"/>
  <c r="J1503" i="2"/>
  <c r="G1503" i="2"/>
  <c r="F1503" i="2"/>
  <c r="E1503" i="2"/>
  <c r="M1502" i="2"/>
  <c r="L1502" i="2"/>
  <c r="J1502" i="2"/>
  <c r="G1502" i="2"/>
  <c r="F1502" i="2"/>
  <c r="E1502" i="2"/>
  <c r="M1501" i="2"/>
  <c r="L1501" i="2"/>
  <c r="J1501" i="2"/>
  <c r="G1501" i="2"/>
  <c r="F1501" i="2"/>
  <c r="E1501" i="2"/>
  <c r="M1500" i="2"/>
  <c r="L1500" i="2"/>
  <c r="J1500" i="2"/>
  <c r="G1500" i="2"/>
  <c r="F1500" i="2"/>
  <c r="E1500" i="2"/>
  <c r="M1499" i="2"/>
  <c r="L1499" i="2"/>
  <c r="J1499" i="2"/>
  <c r="G1499" i="2"/>
  <c r="F1499" i="2"/>
  <c r="E1499" i="2"/>
  <c r="M1498" i="2"/>
  <c r="L1498" i="2"/>
  <c r="J1498" i="2"/>
  <c r="G1498" i="2"/>
  <c r="F1498" i="2"/>
  <c r="E1498" i="2"/>
  <c r="M1497" i="2"/>
  <c r="L1497" i="2"/>
  <c r="J1497" i="2"/>
  <c r="G1497" i="2"/>
  <c r="F1497" i="2"/>
  <c r="E1497" i="2"/>
  <c r="M1496" i="2"/>
  <c r="L1496" i="2"/>
  <c r="J1496" i="2"/>
  <c r="G1496" i="2"/>
  <c r="F1496" i="2"/>
  <c r="E1496" i="2"/>
  <c r="M1495" i="2"/>
  <c r="L1495" i="2"/>
  <c r="J1495" i="2"/>
  <c r="G1495" i="2"/>
  <c r="F1495" i="2"/>
  <c r="E1495" i="2"/>
  <c r="M1494" i="2"/>
  <c r="L1494" i="2"/>
  <c r="J1494" i="2"/>
  <c r="G1494" i="2"/>
  <c r="F1494" i="2"/>
  <c r="E1494" i="2"/>
  <c r="M1493" i="2"/>
  <c r="L1493" i="2"/>
  <c r="J1493" i="2"/>
  <c r="G1493" i="2"/>
  <c r="F1493" i="2"/>
  <c r="E1493" i="2"/>
  <c r="M1492" i="2"/>
  <c r="L1492" i="2"/>
  <c r="J1492" i="2"/>
  <c r="G1492" i="2"/>
  <c r="F1492" i="2"/>
  <c r="E1492" i="2"/>
  <c r="M1491" i="2"/>
  <c r="L1491" i="2"/>
  <c r="J1491" i="2"/>
  <c r="G1491" i="2"/>
  <c r="F1491" i="2"/>
  <c r="E1491" i="2"/>
  <c r="M1490" i="2"/>
  <c r="L1490" i="2"/>
  <c r="J1490" i="2"/>
  <c r="G1490" i="2"/>
  <c r="F1490" i="2"/>
  <c r="E1490" i="2"/>
  <c r="M1489" i="2"/>
  <c r="L1489" i="2"/>
  <c r="J1489" i="2"/>
  <c r="G1489" i="2"/>
  <c r="F1489" i="2"/>
  <c r="E1489" i="2"/>
  <c r="M1488" i="2"/>
  <c r="L1488" i="2"/>
  <c r="J1488" i="2"/>
  <c r="G1488" i="2"/>
  <c r="F1488" i="2"/>
  <c r="E1488" i="2"/>
  <c r="M1487" i="2"/>
  <c r="L1487" i="2"/>
  <c r="J1487" i="2"/>
  <c r="G1487" i="2"/>
  <c r="F1487" i="2"/>
  <c r="E1487" i="2"/>
  <c r="M1486" i="2"/>
  <c r="L1486" i="2"/>
  <c r="J1486" i="2"/>
  <c r="G1486" i="2"/>
  <c r="F1486" i="2"/>
  <c r="E1486" i="2"/>
  <c r="M1485" i="2"/>
  <c r="L1485" i="2"/>
  <c r="J1485" i="2"/>
  <c r="G1485" i="2"/>
  <c r="F1485" i="2"/>
  <c r="E1485" i="2"/>
  <c r="M1484" i="2"/>
  <c r="L1484" i="2"/>
  <c r="J1484" i="2"/>
  <c r="G1484" i="2"/>
  <c r="F1484" i="2"/>
  <c r="E1484" i="2"/>
  <c r="M1483" i="2"/>
  <c r="L1483" i="2"/>
  <c r="J1483" i="2"/>
  <c r="G1483" i="2"/>
  <c r="F1483" i="2"/>
  <c r="E1483" i="2"/>
  <c r="M1482" i="2"/>
  <c r="L1482" i="2"/>
  <c r="J1482" i="2"/>
  <c r="G1482" i="2"/>
  <c r="F1482" i="2"/>
  <c r="E1482" i="2"/>
  <c r="M1481" i="2"/>
  <c r="L1481" i="2"/>
  <c r="J1481" i="2"/>
  <c r="G1481" i="2"/>
  <c r="F1481" i="2"/>
  <c r="E1481" i="2"/>
  <c r="M1480" i="2"/>
  <c r="L1480" i="2"/>
  <c r="J1480" i="2"/>
  <c r="G1480" i="2"/>
  <c r="F1480" i="2"/>
  <c r="E1480" i="2"/>
  <c r="M1479" i="2"/>
  <c r="L1479" i="2"/>
  <c r="J1479" i="2"/>
  <c r="G1479" i="2"/>
  <c r="F1479" i="2"/>
  <c r="E1479" i="2"/>
  <c r="M1478" i="2"/>
  <c r="L1478" i="2"/>
  <c r="J1478" i="2"/>
  <c r="G1478" i="2"/>
  <c r="F1478" i="2"/>
  <c r="E1478" i="2"/>
  <c r="M1477" i="2"/>
  <c r="L1477" i="2"/>
  <c r="J1477" i="2"/>
  <c r="G1477" i="2"/>
  <c r="F1477" i="2"/>
  <c r="E1477" i="2"/>
  <c r="M1476" i="2"/>
  <c r="L1476" i="2"/>
  <c r="J1476" i="2"/>
  <c r="G1476" i="2"/>
  <c r="F1476" i="2"/>
  <c r="E1476" i="2"/>
  <c r="M1475" i="2"/>
  <c r="L1475" i="2"/>
  <c r="J1475" i="2"/>
  <c r="G1475" i="2"/>
  <c r="F1475" i="2"/>
  <c r="E1475" i="2"/>
  <c r="M1474" i="2"/>
  <c r="L1474" i="2"/>
  <c r="J1474" i="2"/>
  <c r="G1474" i="2"/>
  <c r="F1474" i="2"/>
  <c r="E1474" i="2"/>
  <c r="M1473" i="2"/>
  <c r="L1473" i="2"/>
  <c r="J1473" i="2"/>
  <c r="G1473" i="2"/>
  <c r="F1473" i="2"/>
  <c r="E1473" i="2"/>
  <c r="M1472" i="2"/>
  <c r="L1472" i="2"/>
  <c r="J1472" i="2"/>
  <c r="G1472" i="2"/>
  <c r="F1472" i="2"/>
  <c r="E1472" i="2"/>
  <c r="M1471" i="2"/>
  <c r="L1471" i="2"/>
  <c r="J1471" i="2"/>
  <c r="G1471" i="2"/>
  <c r="F1471" i="2"/>
  <c r="E1471" i="2"/>
  <c r="M1470" i="2"/>
  <c r="L1470" i="2"/>
  <c r="J1470" i="2"/>
  <c r="G1470" i="2"/>
  <c r="F1470" i="2"/>
  <c r="E1470" i="2"/>
  <c r="M1469" i="2"/>
  <c r="L1469" i="2"/>
  <c r="J1469" i="2"/>
  <c r="G1469" i="2"/>
  <c r="F1469" i="2"/>
  <c r="E1469" i="2"/>
  <c r="M1468" i="2"/>
  <c r="L1468" i="2"/>
  <c r="J1468" i="2"/>
  <c r="G1468" i="2"/>
  <c r="F1468" i="2"/>
  <c r="E1468" i="2"/>
  <c r="M1467" i="2"/>
  <c r="L1467" i="2"/>
  <c r="J1467" i="2"/>
  <c r="G1467" i="2"/>
  <c r="F1467" i="2"/>
  <c r="E1467" i="2"/>
  <c r="M1466" i="2"/>
  <c r="L1466" i="2"/>
  <c r="J1466" i="2"/>
  <c r="G1466" i="2"/>
  <c r="F1466" i="2"/>
  <c r="E1466" i="2"/>
  <c r="M1465" i="2"/>
  <c r="L1465" i="2"/>
  <c r="J1465" i="2"/>
  <c r="G1465" i="2"/>
  <c r="F1465" i="2"/>
  <c r="E1465" i="2"/>
  <c r="M1464" i="2"/>
  <c r="L1464" i="2"/>
  <c r="J1464" i="2"/>
  <c r="G1464" i="2"/>
  <c r="F1464" i="2"/>
  <c r="E1464" i="2"/>
  <c r="M1463" i="2"/>
  <c r="L1463" i="2"/>
  <c r="J1463" i="2"/>
  <c r="G1463" i="2"/>
  <c r="F1463" i="2"/>
  <c r="E1463" i="2"/>
  <c r="M1462" i="2"/>
  <c r="L1462" i="2"/>
  <c r="J1462" i="2"/>
  <c r="G1462" i="2"/>
  <c r="F1462" i="2"/>
  <c r="E1462" i="2"/>
  <c r="M1461" i="2"/>
  <c r="L1461" i="2"/>
  <c r="J1461" i="2"/>
  <c r="G1461" i="2"/>
  <c r="F1461" i="2"/>
  <c r="E1461" i="2"/>
  <c r="M1460" i="2"/>
  <c r="L1460" i="2"/>
  <c r="J1460" i="2"/>
  <c r="G1460" i="2"/>
  <c r="F1460" i="2"/>
  <c r="E1460" i="2"/>
  <c r="M1459" i="2"/>
  <c r="L1459" i="2"/>
  <c r="J1459" i="2"/>
  <c r="G1459" i="2"/>
  <c r="F1459" i="2"/>
  <c r="E1459" i="2"/>
  <c r="M1458" i="2"/>
  <c r="L1458" i="2"/>
  <c r="J1458" i="2"/>
  <c r="G1458" i="2"/>
  <c r="F1458" i="2"/>
  <c r="E1458" i="2"/>
  <c r="M1457" i="2"/>
  <c r="L1457" i="2"/>
  <c r="J1457" i="2"/>
  <c r="G1457" i="2"/>
  <c r="F1457" i="2"/>
  <c r="E1457" i="2"/>
  <c r="M1456" i="2"/>
  <c r="L1456" i="2"/>
  <c r="J1456" i="2"/>
  <c r="G1456" i="2"/>
  <c r="F1456" i="2"/>
  <c r="E1456" i="2"/>
  <c r="M1455" i="2"/>
  <c r="L1455" i="2"/>
  <c r="J1455" i="2"/>
  <c r="G1455" i="2"/>
  <c r="F1455" i="2"/>
  <c r="E1455" i="2"/>
  <c r="M1454" i="2"/>
  <c r="L1454" i="2"/>
  <c r="J1454" i="2"/>
  <c r="G1454" i="2"/>
  <c r="F1454" i="2"/>
  <c r="E1454" i="2"/>
  <c r="M1453" i="2"/>
  <c r="L1453" i="2"/>
  <c r="J1453" i="2"/>
  <c r="G1453" i="2"/>
  <c r="F1453" i="2"/>
  <c r="E1453" i="2"/>
  <c r="M1452" i="2"/>
  <c r="L1452" i="2"/>
  <c r="J1452" i="2"/>
  <c r="G1452" i="2"/>
  <c r="F1452" i="2"/>
  <c r="E1452" i="2"/>
  <c r="M1451" i="2"/>
  <c r="L1451" i="2"/>
  <c r="J1451" i="2"/>
  <c r="G1451" i="2"/>
  <c r="F1451" i="2"/>
  <c r="E1451" i="2"/>
  <c r="M1450" i="2"/>
  <c r="L1450" i="2"/>
  <c r="J1450" i="2"/>
  <c r="G1450" i="2"/>
  <c r="F1450" i="2"/>
  <c r="E1450" i="2"/>
  <c r="M1449" i="2"/>
  <c r="L1449" i="2"/>
  <c r="J1449" i="2"/>
  <c r="G1449" i="2"/>
  <c r="F1449" i="2"/>
  <c r="E1449" i="2"/>
  <c r="M1448" i="2"/>
  <c r="L1448" i="2"/>
  <c r="J1448" i="2"/>
  <c r="G1448" i="2"/>
  <c r="F1448" i="2"/>
  <c r="E1448" i="2"/>
  <c r="M1447" i="2"/>
  <c r="L1447" i="2"/>
  <c r="J1447" i="2"/>
  <c r="G1447" i="2"/>
  <c r="F1447" i="2"/>
  <c r="E1447" i="2"/>
  <c r="M1446" i="2"/>
  <c r="L1446" i="2"/>
  <c r="J1446" i="2"/>
  <c r="G1446" i="2"/>
  <c r="F1446" i="2"/>
  <c r="E1446" i="2"/>
  <c r="M1445" i="2"/>
  <c r="L1445" i="2"/>
  <c r="J1445" i="2"/>
  <c r="G1445" i="2"/>
  <c r="F1445" i="2"/>
  <c r="E1445" i="2"/>
  <c r="M1444" i="2"/>
  <c r="L1444" i="2"/>
  <c r="J1444" i="2"/>
  <c r="G1444" i="2"/>
  <c r="F1444" i="2"/>
  <c r="E1444" i="2"/>
  <c r="M1443" i="2"/>
  <c r="L1443" i="2"/>
  <c r="J1443" i="2"/>
  <c r="G1443" i="2"/>
  <c r="F1443" i="2"/>
  <c r="E1443" i="2"/>
  <c r="M1442" i="2"/>
  <c r="L1442" i="2"/>
  <c r="J1442" i="2"/>
  <c r="G1442" i="2"/>
  <c r="F1442" i="2"/>
  <c r="E1442" i="2"/>
  <c r="M1441" i="2"/>
  <c r="L1441" i="2"/>
  <c r="J1441" i="2"/>
  <c r="G1441" i="2"/>
  <c r="F1441" i="2"/>
  <c r="E1441" i="2"/>
  <c r="M1440" i="2"/>
  <c r="L1440" i="2"/>
  <c r="J1440" i="2"/>
  <c r="G1440" i="2"/>
  <c r="F1440" i="2"/>
  <c r="E1440" i="2"/>
  <c r="M1439" i="2"/>
  <c r="L1439" i="2"/>
  <c r="J1439" i="2"/>
  <c r="G1439" i="2"/>
  <c r="F1439" i="2"/>
  <c r="E1439" i="2"/>
  <c r="M1438" i="2"/>
  <c r="L1438" i="2"/>
  <c r="J1438" i="2"/>
  <c r="G1438" i="2"/>
  <c r="F1438" i="2"/>
  <c r="E1438" i="2"/>
  <c r="M1437" i="2"/>
  <c r="L1437" i="2"/>
  <c r="J1437" i="2"/>
  <c r="G1437" i="2"/>
  <c r="F1437" i="2"/>
  <c r="E1437" i="2"/>
  <c r="M1436" i="2"/>
  <c r="L1436" i="2"/>
  <c r="J1436" i="2"/>
  <c r="G1436" i="2"/>
  <c r="F1436" i="2"/>
  <c r="E1436" i="2"/>
  <c r="M1435" i="2"/>
  <c r="L1435" i="2"/>
  <c r="J1435" i="2"/>
  <c r="G1435" i="2"/>
  <c r="F1435" i="2"/>
  <c r="E1435" i="2"/>
  <c r="M1434" i="2"/>
  <c r="L1434" i="2"/>
  <c r="J1434" i="2"/>
  <c r="G1434" i="2"/>
  <c r="F1434" i="2"/>
  <c r="E1434" i="2"/>
  <c r="M1433" i="2"/>
  <c r="L1433" i="2"/>
  <c r="J1433" i="2"/>
  <c r="G1433" i="2"/>
  <c r="F1433" i="2"/>
  <c r="E1433" i="2"/>
  <c r="M1432" i="2"/>
  <c r="L1432" i="2"/>
  <c r="J1432" i="2"/>
  <c r="G1432" i="2"/>
  <c r="F1432" i="2"/>
  <c r="E1432" i="2"/>
  <c r="M1431" i="2"/>
  <c r="L1431" i="2"/>
  <c r="J1431" i="2"/>
  <c r="G1431" i="2"/>
  <c r="F1431" i="2"/>
  <c r="E1431" i="2"/>
  <c r="M1430" i="2"/>
  <c r="L1430" i="2"/>
  <c r="J1430" i="2"/>
  <c r="G1430" i="2"/>
  <c r="F1430" i="2"/>
  <c r="E1430" i="2"/>
  <c r="M1429" i="2"/>
  <c r="L1429" i="2"/>
  <c r="J1429" i="2"/>
  <c r="G1429" i="2"/>
  <c r="F1429" i="2"/>
  <c r="E1429" i="2"/>
  <c r="M1428" i="2"/>
  <c r="L1428" i="2"/>
  <c r="J1428" i="2"/>
  <c r="G1428" i="2"/>
  <c r="F1428" i="2"/>
  <c r="E1428" i="2"/>
  <c r="M1427" i="2"/>
  <c r="L1427" i="2"/>
  <c r="J1427" i="2"/>
  <c r="G1427" i="2"/>
  <c r="F1427" i="2"/>
  <c r="E1427" i="2"/>
  <c r="M1426" i="2"/>
  <c r="L1426" i="2"/>
  <c r="J1426" i="2"/>
  <c r="G1426" i="2"/>
  <c r="F1426" i="2"/>
  <c r="E1426" i="2"/>
  <c r="M1425" i="2"/>
  <c r="L1425" i="2"/>
  <c r="J1425" i="2"/>
  <c r="G1425" i="2"/>
  <c r="F1425" i="2"/>
  <c r="E1425" i="2"/>
  <c r="M1424" i="2"/>
  <c r="L1424" i="2"/>
  <c r="J1424" i="2"/>
  <c r="G1424" i="2"/>
  <c r="F1424" i="2"/>
  <c r="E1424" i="2"/>
  <c r="M1423" i="2"/>
  <c r="L1423" i="2"/>
  <c r="J1423" i="2"/>
  <c r="G1423" i="2"/>
  <c r="F1423" i="2"/>
  <c r="E1423" i="2"/>
  <c r="M1422" i="2"/>
  <c r="L1422" i="2"/>
  <c r="J1422" i="2"/>
  <c r="G1422" i="2"/>
  <c r="F1422" i="2"/>
  <c r="E1422" i="2"/>
  <c r="M1421" i="2"/>
  <c r="L1421" i="2"/>
  <c r="J1421" i="2"/>
  <c r="G1421" i="2"/>
  <c r="F1421" i="2"/>
  <c r="E1421" i="2"/>
  <c r="M1420" i="2"/>
  <c r="L1420" i="2"/>
  <c r="J1420" i="2"/>
  <c r="G1420" i="2"/>
  <c r="F1420" i="2"/>
  <c r="E1420" i="2"/>
  <c r="M1419" i="2"/>
  <c r="L1419" i="2"/>
  <c r="J1419" i="2"/>
  <c r="G1419" i="2"/>
  <c r="F1419" i="2"/>
  <c r="E1419" i="2"/>
  <c r="M1418" i="2"/>
  <c r="L1418" i="2"/>
  <c r="J1418" i="2"/>
  <c r="G1418" i="2"/>
  <c r="F1418" i="2"/>
  <c r="E1418" i="2"/>
  <c r="M1417" i="2"/>
  <c r="L1417" i="2"/>
  <c r="J1417" i="2"/>
  <c r="G1417" i="2"/>
  <c r="F1417" i="2"/>
  <c r="E1417" i="2"/>
  <c r="M1416" i="2"/>
  <c r="L1416" i="2"/>
  <c r="J1416" i="2"/>
  <c r="G1416" i="2"/>
  <c r="F1416" i="2"/>
  <c r="E1416" i="2"/>
  <c r="M1415" i="2"/>
  <c r="L1415" i="2"/>
  <c r="J1415" i="2"/>
  <c r="G1415" i="2"/>
  <c r="F1415" i="2"/>
  <c r="E1415" i="2"/>
  <c r="M1414" i="2"/>
  <c r="L1414" i="2"/>
  <c r="J1414" i="2"/>
  <c r="G1414" i="2"/>
  <c r="F1414" i="2"/>
  <c r="E1414" i="2"/>
  <c r="M1413" i="2"/>
  <c r="L1413" i="2"/>
  <c r="J1413" i="2"/>
  <c r="G1413" i="2"/>
  <c r="F1413" i="2"/>
  <c r="E1413" i="2"/>
  <c r="M1412" i="2"/>
  <c r="L1412" i="2"/>
  <c r="J1412" i="2"/>
  <c r="G1412" i="2"/>
  <c r="F1412" i="2"/>
  <c r="E1412" i="2"/>
  <c r="M1411" i="2"/>
  <c r="L1411" i="2"/>
  <c r="J1411" i="2"/>
  <c r="G1411" i="2"/>
  <c r="F1411" i="2"/>
  <c r="E1411" i="2"/>
  <c r="M1410" i="2"/>
  <c r="L1410" i="2"/>
  <c r="J1410" i="2"/>
  <c r="G1410" i="2"/>
  <c r="F1410" i="2"/>
  <c r="E1410" i="2"/>
  <c r="M1409" i="2"/>
  <c r="L1409" i="2"/>
  <c r="J1409" i="2"/>
  <c r="G1409" i="2"/>
  <c r="F1409" i="2"/>
  <c r="E1409" i="2"/>
  <c r="M1408" i="2"/>
  <c r="L1408" i="2"/>
  <c r="J1408" i="2"/>
  <c r="G1408" i="2"/>
  <c r="F1408" i="2"/>
  <c r="E1408" i="2"/>
  <c r="M1407" i="2"/>
  <c r="L1407" i="2"/>
  <c r="J1407" i="2"/>
  <c r="G1407" i="2"/>
  <c r="F1407" i="2"/>
  <c r="E1407" i="2"/>
  <c r="M1406" i="2"/>
  <c r="L1406" i="2"/>
  <c r="J1406" i="2"/>
  <c r="G1406" i="2"/>
  <c r="F1406" i="2"/>
  <c r="E1406" i="2"/>
  <c r="M1405" i="2"/>
  <c r="L1405" i="2"/>
  <c r="J1405" i="2"/>
  <c r="G1405" i="2"/>
  <c r="F1405" i="2"/>
  <c r="E1405" i="2"/>
  <c r="M1404" i="2"/>
  <c r="L1404" i="2"/>
  <c r="J1404" i="2"/>
  <c r="G1404" i="2"/>
  <c r="F1404" i="2"/>
  <c r="E1404" i="2"/>
  <c r="M1403" i="2"/>
  <c r="L1403" i="2"/>
  <c r="J1403" i="2"/>
  <c r="G1403" i="2"/>
  <c r="F1403" i="2"/>
  <c r="E1403" i="2"/>
  <c r="M1402" i="2"/>
  <c r="L1402" i="2"/>
  <c r="J1402" i="2"/>
  <c r="G1402" i="2"/>
  <c r="F1402" i="2"/>
  <c r="E1402" i="2"/>
  <c r="M1401" i="2"/>
  <c r="L1401" i="2"/>
  <c r="J1401" i="2"/>
  <c r="G1401" i="2"/>
  <c r="F1401" i="2"/>
  <c r="E1401" i="2"/>
  <c r="M1400" i="2"/>
  <c r="L1400" i="2"/>
  <c r="J1400" i="2"/>
  <c r="G1400" i="2"/>
  <c r="F1400" i="2"/>
  <c r="E1400" i="2"/>
  <c r="M1399" i="2"/>
  <c r="L1399" i="2"/>
  <c r="J1399" i="2"/>
  <c r="G1399" i="2"/>
  <c r="F1399" i="2"/>
  <c r="E1399" i="2"/>
  <c r="M1398" i="2"/>
  <c r="L1398" i="2"/>
  <c r="J1398" i="2"/>
  <c r="G1398" i="2"/>
  <c r="F1398" i="2"/>
  <c r="E1398" i="2"/>
  <c r="M1397" i="2"/>
  <c r="L1397" i="2"/>
  <c r="J1397" i="2"/>
  <c r="G1397" i="2"/>
  <c r="F1397" i="2"/>
  <c r="E1397" i="2"/>
  <c r="M1396" i="2"/>
  <c r="L1396" i="2"/>
  <c r="J1396" i="2"/>
  <c r="G1396" i="2"/>
  <c r="F1396" i="2"/>
  <c r="E1396" i="2"/>
  <c r="M1395" i="2"/>
  <c r="L1395" i="2"/>
  <c r="J1395" i="2"/>
  <c r="G1395" i="2"/>
  <c r="F1395" i="2"/>
  <c r="E1395" i="2"/>
  <c r="M1394" i="2"/>
  <c r="L1394" i="2"/>
  <c r="J1394" i="2"/>
  <c r="G1394" i="2"/>
  <c r="F1394" i="2"/>
  <c r="E1394" i="2"/>
  <c r="M1393" i="2"/>
  <c r="L1393" i="2"/>
  <c r="J1393" i="2"/>
  <c r="G1393" i="2"/>
  <c r="F1393" i="2"/>
  <c r="E1393" i="2"/>
  <c r="M1392" i="2"/>
  <c r="L1392" i="2"/>
  <c r="J1392" i="2"/>
  <c r="G1392" i="2"/>
  <c r="F1392" i="2"/>
  <c r="E1392" i="2"/>
  <c r="M1391" i="2"/>
  <c r="L1391" i="2"/>
  <c r="J1391" i="2"/>
  <c r="G1391" i="2"/>
  <c r="F1391" i="2"/>
  <c r="E1391" i="2"/>
  <c r="M1390" i="2"/>
  <c r="L1390" i="2"/>
  <c r="J1390" i="2"/>
  <c r="G1390" i="2"/>
  <c r="F1390" i="2"/>
  <c r="E1390" i="2"/>
  <c r="M1389" i="2"/>
  <c r="L1389" i="2"/>
  <c r="J1389" i="2"/>
  <c r="G1389" i="2"/>
  <c r="F1389" i="2"/>
  <c r="E1389" i="2"/>
  <c r="M1388" i="2"/>
  <c r="L1388" i="2"/>
  <c r="J1388" i="2"/>
  <c r="G1388" i="2"/>
  <c r="F1388" i="2"/>
  <c r="E1388" i="2"/>
  <c r="M1387" i="2"/>
  <c r="L1387" i="2"/>
  <c r="J1387" i="2"/>
  <c r="G1387" i="2"/>
  <c r="F1387" i="2"/>
  <c r="E1387" i="2"/>
  <c r="M1386" i="2"/>
  <c r="L1386" i="2"/>
  <c r="J1386" i="2"/>
  <c r="G1386" i="2"/>
  <c r="F1386" i="2"/>
  <c r="E1386" i="2"/>
  <c r="M1385" i="2"/>
  <c r="L1385" i="2"/>
  <c r="J1385" i="2"/>
  <c r="G1385" i="2"/>
  <c r="F1385" i="2"/>
  <c r="E1385" i="2"/>
  <c r="M1384" i="2"/>
  <c r="L1384" i="2"/>
  <c r="J1384" i="2"/>
  <c r="G1384" i="2"/>
  <c r="F1384" i="2"/>
  <c r="E1384" i="2"/>
  <c r="M1383" i="2"/>
  <c r="L1383" i="2"/>
  <c r="J1383" i="2"/>
  <c r="G1383" i="2"/>
  <c r="F1383" i="2"/>
  <c r="E1383" i="2"/>
  <c r="M1382" i="2"/>
  <c r="L1382" i="2"/>
  <c r="J1382" i="2"/>
  <c r="G1382" i="2"/>
  <c r="F1382" i="2"/>
  <c r="E1382" i="2"/>
  <c r="M1381" i="2"/>
  <c r="L1381" i="2"/>
  <c r="J1381" i="2"/>
  <c r="G1381" i="2"/>
  <c r="F1381" i="2"/>
  <c r="E1381" i="2"/>
  <c r="M1380" i="2"/>
  <c r="L1380" i="2"/>
  <c r="J1380" i="2"/>
  <c r="G1380" i="2"/>
  <c r="F1380" i="2"/>
  <c r="E1380" i="2"/>
  <c r="M1379" i="2"/>
  <c r="L1379" i="2"/>
  <c r="J1379" i="2"/>
  <c r="G1379" i="2"/>
  <c r="F1379" i="2"/>
  <c r="E1379" i="2"/>
  <c r="M1378" i="2"/>
  <c r="L1378" i="2"/>
  <c r="J1378" i="2"/>
  <c r="G1378" i="2"/>
  <c r="F1378" i="2"/>
  <c r="E1378" i="2"/>
  <c r="M1377" i="2"/>
  <c r="L1377" i="2"/>
  <c r="J1377" i="2"/>
  <c r="G1377" i="2"/>
  <c r="F1377" i="2"/>
  <c r="E1377" i="2"/>
  <c r="M1376" i="2"/>
  <c r="L1376" i="2"/>
  <c r="J1376" i="2"/>
  <c r="G1376" i="2"/>
  <c r="F1376" i="2"/>
  <c r="E1376" i="2"/>
  <c r="M1375" i="2"/>
  <c r="L1375" i="2"/>
  <c r="J1375" i="2"/>
  <c r="G1375" i="2"/>
  <c r="F1375" i="2"/>
  <c r="E1375" i="2"/>
  <c r="M1374" i="2"/>
  <c r="L1374" i="2"/>
  <c r="J1374" i="2"/>
  <c r="G1374" i="2"/>
  <c r="F1374" i="2"/>
  <c r="E1374" i="2"/>
  <c r="M1373" i="2"/>
  <c r="L1373" i="2"/>
  <c r="J1373" i="2"/>
  <c r="G1373" i="2"/>
  <c r="F1373" i="2"/>
  <c r="E1373" i="2"/>
  <c r="M1372" i="2"/>
  <c r="L1372" i="2"/>
  <c r="J1372" i="2"/>
  <c r="G1372" i="2"/>
  <c r="F1372" i="2"/>
  <c r="E1372" i="2"/>
  <c r="M1371" i="2"/>
  <c r="L1371" i="2"/>
  <c r="J1371" i="2"/>
  <c r="G1371" i="2"/>
  <c r="F1371" i="2"/>
  <c r="E1371" i="2"/>
  <c r="M1370" i="2"/>
  <c r="L1370" i="2"/>
  <c r="J1370" i="2"/>
  <c r="G1370" i="2"/>
  <c r="F1370" i="2"/>
  <c r="E1370" i="2"/>
  <c r="M1369" i="2"/>
  <c r="L1369" i="2"/>
  <c r="J1369" i="2"/>
  <c r="G1369" i="2"/>
  <c r="F1369" i="2"/>
  <c r="E1369" i="2"/>
  <c r="M1368" i="2"/>
  <c r="L1368" i="2"/>
  <c r="J1368" i="2"/>
  <c r="G1368" i="2"/>
  <c r="F1368" i="2"/>
  <c r="E1368" i="2"/>
  <c r="M1367" i="2"/>
  <c r="L1367" i="2"/>
  <c r="J1367" i="2"/>
  <c r="G1367" i="2"/>
  <c r="F1367" i="2"/>
  <c r="E1367" i="2"/>
  <c r="M1366" i="2"/>
  <c r="L1366" i="2"/>
  <c r="J1366" i="2"/>
  <c r="G1366" i="2"/>
  <c r="F1366" i="2"/>
  <c r="E1366" i="2"/>
  <c r="M1365" i="2"/>
  <c r="L1365" i="2"/>
  <c r="J1365" i="2"/>
  <c r="G1365" i="2"/>
  <c r="F1365" i="2"/>
  <c r="E1365" i="2"/>
  <c r="M1364" i="2"/>
  <c r="L1364" i="2"/>
  <c r="J1364" i="2"/>
  <c r="G1364" i="2"/>
  <c r="F1364" i="2"/>
  <c r="E1364" i="2"/>
  <c r="M1363" i="2"/>
  <c r="L1363" i="2"/>
  <c r="J1363" i="2"/>
  <c r="G1363" i="2"/>
  <c r="F1363" i="2"/>
  <c r="E1363" i="2"/>
  <c r="M1362" i="2"/>
  <c r="L1362" i="2"/>
  <c r="J1362" i="2"/>
  <c r="G1362" i="2"/>
  <c r="F1362" i="2"/>
  <c r="E1362" i="2"/>
  <c r="M1361" i="2"/>
  <c r="L1361" i="2"/>
  <c r="J1361" i="2"/>
  <c r="G1361" i="2"/>
  <c r="F1361" i="2"/>
  <c r="E1361" i="2"/>
  <c r="M1360" i="2"/>
  <c r="L1360" i="2"/>
  <c r="J1360" i="2"/>
  <c r="G1360" i="2"/>
  <c r="F1360" i="2"/>
  <c r="E1360" i="2"/>
  <c r="M1359" i="2"/>
  <c r="L1359" i="2"/>
  <c r="J1359" i="2"/>
  <c r="G1359" i="2"/>
  <c r="F1359" i="2"/>
  <c r="E1359" i="2"/>
  <c r="M1358" i="2"/>
  <c r="L1358" i="2"/>
  <c r="J1358" i="2"/>
  <c r="G1358" i="2"/>
  <c r="F1358" i="2"/>
  <c r="E1358" i="2"/>
  <c r="M1357" i="2"/>
  <c r="L1357" i="2"/>
  <c r="J1357" i="2"/>
  <c r="G1357" i="2"/>
  <c r="F1357" i="2"/>
  <c r="E1357" i="2"/>
  <c r="M1356" i="2"/>
  <c r="L1356" i="2"/>
  <c r="J1356" i="2"/>
  <c r="G1356" i="2"/>
  <c r="F1356" i="2"/>
  <c r="E1356" i="2"/>
  <c r="M1355" i="2"/>
  <c r="L1355" i="2"/>
  <c r="J1355" i="2"/>
  <c r="G1355" i="2"/>
  <c r="F1355" i="2"/>
  <c r="E1355" i="2"/>
  <c r="M1354" i="2"/>
  <c r="L1354" i="2"/>
  <c r="J1354" i="2"/>
  <c r="G1354" i="2"/>
  <c r="F1354" i="2"/>
  <c r="E1354" i="2"/>
  <c r="M1353" i="2"/>
  <c r="L1353" i="2"/>
  <c r="J1353" i="2"/>
  <c r="G1353" i="2"/>
  <c r="F1353" i="2"/>
  <c r="E1353" i="2"/>
  <c r="M1352" i="2"/>
  <c r="L1352" i="2"/>
  <c r="J1352" i="2"/>
  <c r="G1352" i="2"/>
  <c r="F1352" i="2"/>
  <c r="E1352" i="2"/>
  <c r="M1351" i="2"/>
  <c r="L1351" i="2"/>
  <c r="J1351" i="2"/>
  <c r="G1351" i="2"/>
  <c r="F1351" i="2"/>
  <c r="E1351" i="2"/>
  <c r="M1350" i="2"/>
  <c r="L1350" i="2"/>
  <c r="J1350" i="2"/>
  <c r="G1350" i="2"/>
  <c r="F1350" i="2"/>
  <c r="E1350" i="2"/>
  <c r="M1349" i="2"/>
  <c r="L1349" i="2"/>
  <c r="J1349" i="2"/>
  <c r="G1349" i="2"/>
  <c r="F1349" i="2"/>
  <c r="E1349" i="2"/>
  <c r="M1348" i="2"/>
  <c r="L1348" i="2"/>
  <c r="J1348" i="2"/>
  <c r="G1348" i="2"/>
  <c r="F1348" i="2"/>
  <c r="E1348" i="2"/>
  <c r="M1347" i="2"/>
  <c r="L1347" i="2"/>
  <c r="J1347" i="2"/>
  <c r="G1347" i="2"/>
  <c r="F1347" i="2"/>
  <c r="E1347" i="2"/>
  <c r="M1346" i="2"/>
  <c r="L1346" i="2"/>
  <c r="J1346" i="2"/>
  <c r="G1346" i="2"/>
  <c r="F1346" i="2"/>
  <c r="E1346" i="2"/>
  <c r="M1345" i="2"/>
  <c r="L1345" i="2"/>
  <c r="J1345" i="2"/>
  <c r="G1345" i="2"/>
  <c r="F1345" i="2"/>
  <c r="E1345" i="2"/>
  <c r="M1344" i="2"/>
  <c r="L1344" i="2"/>
  <c r="J1344" i="2"/>
  <c r="G1344" i="2"/>
  <c r="F1344" i="2"/>
  <c r="E1344" i="2"/>
  <c r="M1343" i="2"/>
  <c r="L1343" i="2"/>
  <c r="J1343" i="2"/>
  <c r="G1343" i="2"/>
  <c r="F1343" i="2"/>
  <c r="E1343" i="2"/>
  <c r="M1342" i="2"/>
  <c r="L1342" i="2"/>
  <c r="J1342" i="2"/>
  <c r="G1342" i="2"/>
  <c r="F1342" i="2"/>
  <c r="E1342" i="2"/>
  <c r="M1341" i="2"/>
  <c r="L1341" i="2"/>
  <c r="J1341" i="2"/>
  <c r="G1341" i="2"/>
  <c r="F1341" i="2"/>
  <c r="E1341" i="2"/>
  <c r="M1340" i="2"/>
  <c r="L1340" i="2"/>
  <c r="J1340" i="2"/>
  <c r="G1340" i="2"/>
  <c r="F1340" i="2"/>
  <c r="E1340" i="2"/>
  <c r="M1339" i="2"/>
  <c r="L1339" i="2"/>
  <c r="J1339" i="2"/>
  <c r="G1339" i="2"/>
  <c r="F1339" i="2"/>
  <c r="E1339" i="2"/>
  <c r="M1338" i="2"/>
  <c r="L1338" i="2"/>
  <c r="J1338" i="2"/>
  <c r="G1338" i="2"/>
  <c r="F1338" i="2"/>
  <c r="E1338" i="2"/>
  <c r="M1337" i="2"/>
  <c r="L1337" i="2"/>
  <c r="J1337" i="2"/>
  <c r="G1337" i="2"/>
  <c r="F1337" i="2"/>
  <c r="E1337" i="2"/>
  <c r="M1336" i="2"/>
  <c r="L1336" i="2"/>
  <c r="J1336" i="2"/>
  <c r="G1336" i="2"/>
  <c r="F1336" i="2"/>
  <c r="E1336" i="2"/>
  <c r="M1335" i="2"/>
  <c r="L1335" i="2"/>
  <c r="J1335" i="2"/>
  <c r="G1335" i="2"/>
  <c r="F1335" i="2"/>
  <c r="E1335" i="2"/>
  <c r="M1334" i="2"/>
  <c r="L1334" i="2"/>
  <c r="J1334" i="2"/>
  <c r="G1334" i="2"/>
  <c r="F1334" i="2"/>
  <c r="E1334" i="2"/>
  <c r="M1333" i="2"/>
  <c r="L1333" i="2"/>
  <c r="J1333" i="2"/>
  <c r="G1333" i="2"/>
  <c r="F1333" i="2"/>
  <c r="E1333" i="2"/>
  <c r="M1332" i="2"/>
  <c r="L1332" i="2"/>
  <c r="J1332" i="2"/>
  <c r="G1332" i="2"/>
  <c r="F1332" i="2"/>
  <c r="E1332" i="2"/>
  <c r="M1331" i="2"/>
  <c r="L1331" i="2"/>
  <c r="J1331" i="2"/>
  <c r="G1331" i="2"/>
  <c r="F1331" i="2"/>
  <c r="E1331" i="2"/>
  <c r="M1330" i="2"/>
  <c r="L1330" i="2"/>
  <c r="J1330" i="2"/>
  <c r="G1330" i="2"/>
  <c r="F1330" i="2"/>
  <c r="E1330" i="2"/>
  <c r="M1329" i="2"/>
  <c r="L1329" i="2"/>
  <c r="J1329" i="2"/>
  <c r="G1329" i="2"/>
  <c r="F1329" i="2"/>
  <c r="E1329" i="2"/>
  <c r="M1328" i="2"/>
  <c r="L1328" i="2"/>
  <c r="J1328" i="2"/>
  <c r="G1328" i="2"/>
  <c r="F1328" i="2"/>
  <c r="E1328" i="2"/>
  <c r="M1327" i="2"/>
  <c r="L1327" i="2"/>
  <c r="J1327" i="2"/>
  <c r="G1327" i="2"/>
  <c r="F1327" i="2"/>
  <c r="E1327" i="2"/>
  <c r="M1326" i="2"/>
  <c r="L1326" i="2"/>
  <c r="J1326" i="2"/>
  <c r="G1326" i="2"/>
  <c r="F1326" i="2"/>
  <c r="E1326" i="2"/>
  <c r="M1325" i="2"/>
  <c r="L1325" i="2"/>
  <c r="J1325" i="2"/>
  <c r="G1325" i="2"/>
  <c r="F1325" i="2"/>
  <c r="E1325" i="2"/>
  <c r="M1324" i="2"/>
  <c r="L1324" i="2"/>
  <c r="J1324" i="2"/>
  <c r="G1324" i="2"/>
  <c r="F1324" i="2"/>
  <c r="E1324" i="2"/>
  <c r="M1323" i="2"/>
  <c r="L1323" i="2"/>
  <c r="J1323" i="2"/>
  <c r="G1323" i="2"/>
  <c r="F1323" i="2"/>
  <c r="E1323" i="2"/>
  <c r="M1322" i="2"/>
  <c r="L1322" i="2"/>
  <c r="J1322" i="2"/>
  <c r="G1322" i="2"/>
  <c r="F1322" i="2"/>
  <c r="E1322" i="2"/>
  <c r="M1321" i="2"/>
  <c r="L1321" i="2"/>
  <c r="J1321" i="2"/>
  <c r="G1321" i="2"/>
  <c r="F1321" i="2"/>
  <c r="E1321" i="2"/>
  <c r="M1320" i="2"/>
  <c r="L1320" i="2"/>
  <c r="J1320" i="2"/>
  <c r="G1320" i="2"/>
  <c r="F1320" i="2"/>
  <c r="E1320" i="2"/>
  <c r="M1319" i="2"/>
  <c r="L1319" i="2"/>
  <c r="J1319" i="2"/>
  <c r="G1319" i="2"/>
  <c r="F1319" i="2"/>
  <c r="E1319" i="2"/>
  <c r="M1318" i="2"/>
  <c r="L1318" i="2"/>
  <c r="J1318" i="2"/>
  <c r="G1318" i="2"/>
  <c r="F1318" i="2"/>
  <c r="E1318" i="2"/>
  <c r="M1317" i="2"/>
  <c r="L1317" i="2"/>
  <c r="J1317" i="2"/>
  <c r="G1317" i="2"/>
  <c r="F1317" i="2"/>
  <c r="E1317" i="2"/>
  <c r="M1316" i="2"/>
  <c r="L1316" i="2"/>
  <c r="J1316" i="2"/>
  <c r="G1316" i="2"/>
  <c r="F1316" i="2"/>
  <c r="E1316" i="2"/>
  <c r="M1315" i="2"/>
  <c r="L1315" i="2"/>
  <c r="J1315" i="2"/>
  <c r="G1315" i="2"/>
  <c r="F1315" i="2"/>
  <c r="E1315" i="2"/>
  <c r="M1314" i="2"/>
  <c r="L1314" i="2"/>
  <c r="J1314" i="2"/>
  <c r="G1314" i="2"/>
  <c r="F1314" i="2"/>
  <c r="E1314" i="2"/>
  <c r="M1313" i="2"/>
  <c r="L1313" i="2"/>
  <c r="J1313" i="2"/>
  <c r="G1313" i="2"/>
  <c r="F1313" i="2"/>
  <c r="E1313" i="2"/>
  <c r="M1312" i="2"/>
  <c r="L1312" i="2"/>
  <c r="J1312" i="2"/>
  <c r="G1312" i="2"/>
  <c r="F1312" i="2"/>
  <c r="E1312" i="2"/>
  <c r="M1311" i="2"/>
  <c r="L1311" i="2"/>
  <c r="J1311" i="2"/>
  <c r="G1311" i="2"/>
  <c r="F1311" i="2"/>
  <c r="E1311" i="2"/>
  <c r="M1310" i="2"/>
  <c r="L1310" i="2"/>
  <c r="J1310" i="2"/>
  <c r="G1310" i="2"/>
  <c r="F1310" i="2"/>
  <c r="E1310" i="2"/>
  <c r="M1309" i="2"/>
  <c r="L1309" i="2"/>
  <c r="J1309" i="2"/>
  <c r="G1309" i="2"/>
  <c r="F1309" i="2"/>
  <c r="E1309" i="2"/>
  <c r="M1308" i="2"/>
  <c r="L1308" i="2"/>
  <c r="J1308" i="2"/>
  <c r="G1308" i="2"/>
  <c r="F1308" i="2"/>
  <c r="E1308" i="2"/>
  <c r="M1307" i="2"/>
  <c r="L1307" i="2"/>
  <c r="J1307" i="2"/>
  <c r="G1307" i="2"/>
  <c r="F1307" i="2"/>
  <c r="E1307" i="2"/>
  <c r="M1306" i="2"/>
  <c r="L1306" i="2"/>
  <c r="J1306" i="2"/>
  <c r="G1306" i="2"/>
  <c r="F1306" i="2"/>
  <c r="E1306" i="2"/>
  <c r="M1305" i="2"/>
  <c r="L1305" i="2"/>
  <c r="J1305" i="2"/>
  <c r="G1305" i="2"/>
  <c r="F1305" i="2"/>
  <c r="E1305" i="2"/>
  <c r="M1304" i="2"/>
  <c r="L1304" i="2"/>
  <c r="J1304" i="2"/>
  <c r="G1304" i="2"/>
  <c r="F1304" i="2"/>
  <c r="E1304" i="2"/>
  <c r="M1303" i="2"/>
  <c r="L1303" i="2"/>
  <c r="J1303" i="2"/>
  <c r="G1303" i="2"/>
  <c r="F1303" i="2"/>
  <c r="E1303" i="2"/>
  <c r="M1302" i="2"/>
  <c r="L1302" i="2"/>
  <c r="J1302" i="2"/>
  <c r="G1302" i="2"/>
  <c r="F1302" i="2"/>
  <c r="E1302" i="2"/>
  <c r="M1301" i="2"/>
  <c r="L1301" i="2"/>
  <c r="J1301" i="2"/>
  <c r="G1301" i="2"/>
  <c r="F1301" i="2"/>
  <c r="E1301" i="2"/>
  <c r="M1300" i="2"/>
  <c r="L1300" i="2"/>
  <c r="J1300" i="2"/>
  <c r="G1300" i="2"/>
  <c r="F1300" i="2"/>
  <c r="E1300" i="2"/>
  <c r="M1299" i="2"/>
  <c r="L1299" i="2"/>
  <c r="J1299" i="2"/>
  <c r="G1299" i="2"/>
  <c r="F1299" i="2"/>
  <c r="E1299" i="2"/>
  <c r="M1298" i="2"/>
  <c r="L1298" i="2"/>
  <c r="J1298" i="2"/>
  <c r="G1298" i="2"/>
  <c r="F1298" i="2"/>
  <c r="E1298" i="2"/>
  <c r="M1297" i="2"/>
  <c r="L1297" i="2"/>
  <c r="J1297" i="2"/>
  <c r="G1297" i="2"/>
  <c r="F1297" i="2"/>
  <c r="E1297" i="2"/>
  <c r="M1296" i="2"/>
  <c r="L1296" i="2"/>
  <c r="J1296" i="2"/>
  <c r="G1296" i="2"/>
  <c r="F1296" i="2"/>
  <c r="E1296" i="2"/>
  <c r="M1295" i="2"/>
  <c r="L1295" i="2"/>
  <c r="J1295" i="2"/>
  <c r="G1295" i="2"/>
  <c r="F1295" i="2"/>
  <c r="E1295" i="2"/>
  <c r="M1294" i="2"/>
  <c r="L1294" i="2"/>
  <c r="J1294" i="2"/>
  <c r="G1294" i="2"/>
  <c r="F1294" i="2"/>
  <c r="E1294" i="2"/>
  <c r="M1293" i="2"/>
  <c r="L1293" i="2"/>
  <c r="J1293" i="2"/>
  <c r="G1293" i="2"/>
  <c r="F1293" i="2"/>
  <c r="E1293" i="2"/>
  <c r="M1292" i="2"/>
  <c r="L1292" i="2"/>
  <c r="J1292" i="2"/>
  <c r="G1292" i="2"/>
  <c r="F1292" i="2"/>
  <c r="E1292" i="2"/>
  <c r="M1291" i="2"/>
  <c r="L1291" i="2"/>
  <c r="J1291" i="2"/>
  <c r="G1291" i="2"/>
  <c r="F1291" i="2"/>
  <c r="E1291" i="2"/>
  <c r="M1290" i="2"/>
  <c r="L1290" i="2"/>
  <c r="J1290" i="2"/>
  <c r="G1290" i="2"/>
  <c r="F1290" i="2"/>
  <c r="E1290" i="2"/>
  <c r="M1289" i="2"/>
  <c r="L1289" i="2"/>
  <c r="J1289" i="2"/>
  <c r="G1289" i="2"/>
  <c r="F1289" i="2"/>
  <c r="E1289" i="2"/>
  <c r="M1288" i="2"/>
  <c r="L1288" i="2"/>
  <c r="J1288" i="2"/>
  <c r="G1288" i="2"/>
  <c r="F1288" i="2"/>
  <c r="E1288" i="2"/>
  <c r="M1287" i="2"/>
  <c r="L1287" i="2"/>
  <c r="J1287" i="2"/>
  <c r="G1287" i="2"/>
  <c r="F1287" i="2"/>
  <c r="E1287" i="2"/>
  <c r="M1286" i="2"/>
  <c r="L1286" i="2"/>
  <c r="J1286" i="2"/>
  <c r="G1286" i="2"/>
  <c r="F1286" i="2"/>
  <c r="E1286" i="2"/>
  <c r="M1285" i="2"/>
  <c r="L1285" i="2"/>
  <c r="J1285" i="2"/>
  <c r="G1285" i="2"/>
  <c r="F1285" i="2"/>
  <c r="E1285" i="2"/>
  <c r="M1284" i="2"/>
  <c r="L1284" i="2"/>
  <c r="J1284" i="2"/>
  <c r="G1284" i="2"/>
  <c r="F1284" i="2"/>
  <c r="E1284" i="2"/>
  <c r="M1283" i="2"/>
  <c r="L1283" i="2"/>
  <c r="J1283" i="2"/>
  <c r="G1283" i="2"/>
  <c r="F1283" i="2"/>
  <c r="E1283" i="2"/>
  <c r="M1282" i="2"/>
  <c r="L1282" i="2"/>
  <c r="J1282" i="2"/>
  <c r="G1282" i="2"/>
  <c r="F1282" i="2"/>
  <c r="E1282" i="2"/>
  <c r="M1281" i="2"/>
  <c r="L1281" i="2"/>
  <c r="J1281" i="2"/>
  <c r="G1281" i="2"/>
  <c r="F1281" i="2"/>
  <c r="E1281" i="2"/>
  <c r="M1280" i="2"/>
  <c r="L1280" i="2"/>
  <c r="J1280" i="2"/>
  <c r="G1280" i="2"/>
  <c r="F1280" i="2"/>
  <c r="E1280" i="2"/>
  <c r="M1279" i="2"/>
  <c r="L1279" i="2"/>
  <c r="J1279" i="2"/>
  <c r="G1279" i="2"/>
  <c r="F1279" i="2"/>
  <c r="E1279" i="2"/>
  <c r="M1278" i="2"/>
  <c r="L1278" i="2"/>
  <c r="J1278" i="2"/>
  <c r="G1278" i="2"/>
  <c r="F1278" i="2"/>
  <c r="E1278" i="2"/>
  <c r="M1277" i="2"/>
  <c r="L1277" i="2"/>
  <c r="J1277" i="2"/>
  <c r="G1277" i="2"/>
  <c r="F1277" i="2"/>
  <c r="E1277" i="2"/>
  <c r="M1276" i="2"/>
  <c r="L1276" i="2"/>
  <c r="J1276" i="2"/>
  <c r="G1276" i="2"/>
  <c r="F1276" i="2"/>
  <c r="E1276" i="2"/>
  <c r="M1275" i="2"/>
  <c r="L1275" i="2"/>
  <c r="J1275" i="2"/>
  <c r="G1275" i="2"/>
  <c r="F1275" i="2"/>
  <c r="E1275" i="2"/>
  <c r="M1274" i="2"/>
  <c r="L1274" i="2"/>
  <c r="J1274" i="2"/>
  <c r="G1274" i="2"/>
  <c r="F1274" i="2"/>
  <c r="E1274" i="2"/>
  <c r="M1273" i="2"/>
  <c r="L1273" i="2"/>
  <c r="J1273" i="2"/>
  <c r="G1273" i="2"/>
  <c r="F1273" i="2"/>
  <c r="E1273" i="2"/>
  <c r="M1272" i="2"/>
  <c r="L1272" i="2"/>
  <c r="J1272" i="2"/>
  <c r="G1272" i="2"/>
  <c r="F1272" i="2"/>
  <c r="E1272" i="2"/>
  <c r="M1271" i="2"/>
  <c r="L1271" i="2"/>
  <c r="J1271" i="2"/>
  <c r="G1271" i="2"/>
  <c r="F1271" i="2"/>
  <c r="E1271" i="2"/>
  <c r="M1270" i="2"/>
  <c r="L1270" i="2"/>
  <c r="J1270" i="2"/>
  <c r="G1270" i="2"/>
  <c r="F1270" i="2"/>
  <c r="E1270" i="2"/>
  <c r="M1269" i="2"/>
  <c r="L1269" i="2"/>
  <c r="J1269" i="2"/>
  <c r="G1269" i="2"/>
  <c r="F1269" i="2"/>
  <c r="E1269" i="2"/>
  <c r="M1268" i="2"/>
  <c r="L1268" i="2"/>
  <c r="J1268" i="2"/>
  <c r="G1268" i="2"/>
  <c r="F1268" i="2"/>
  <c r="E1268" i="2"/>
  <c r="M1267" i="2"/>
  <c r="L1267" i="2"/>
  <c r="J1267" i="2"/>
  <c r="G1267" i="2"/>
  <c r="F1267" i="2"/>
  <c r="E1267" i="2"/>
  <c r="M1266" i="2"/>
  <c r="L1266" i="2"/>
  <c r="J1266" i="2"/>
  <c r="G1266" i="2"/>
  <c r="F1266" i="2"/>
  <c r="E1266" i="2"/>
  <c r="M1265" i="2"/>
  <c r="L1265" i="2"/>
  <c r="J1265" i="2"/>
  <c r="G1265" i="2"/>
  <c r="F1265" i="2"/>
  <c r="E1265" i="2"/>
  <c r="M1264" i="2"/>
  <c r="L1264" i="2"/>
  <c r="J1264" i="2"/>
  <c r="G1264" i="2"/>
  <c r="F1264" i="2"/>
  <c r="E1264" i="2"/>
  <c r="M1263" i="2"/>
  <c r="L1263" i="2"/>
  <c r="J1263" i="2"/>
  <c r="G1263" i="2"/>
  <c r="F1263" i="2"/>
  <c r="E1263" i="2"/>
  <c r="M1262" i="2"/>
  <c r="L1262" i="2"/>
  <c r="J1262" i="2"/>
  <c r="G1262" i="2"/>
  <c r="F1262" i="2"/>
  <c r="E1262" i="2"/>
  <c r="M1261" i="2"/>
  <c r="L1261" i="2"/>
  <c r="J1261" i="2"/>
  <c r="G1261" i="2"/>
  <c r="F1261" i="2"/>
  <c r="E1261" i="2"/>
  <c r="M1260" i="2"/>
  <c r="L1260" i="2"/>
  <c r="J1260" i="2"/>
  <c r="G1260" i="2"/>
  <c r="F1260" i="2"/>
  <c r="E1260" i="2"/>
  <c r="M1259" i="2"/>
  <c r="L1259" i="2"/>
  <c r="J1259" i="2"/>
  <c r="G1259" i="2"/>
  <c r="F1259" i="2"/>
  <c r="E1259" i="2"/>
  <c r="M1258" i="2"/>
  <c r="L1258" i="2"/>
  <c r="J1258" i="2"/>
  <c r="G1258" i="2"/>
  <c r="F1258" i="2"/>
  <c r="E1258" i="2"/>
  <c r="M1257" i="2"/>
  <c r="L1257" i="2"/>
  <c r="J1257" i="2"/>
  <c r="G1257" i="2"/>
  <c r="F1257" i="2"/>
  <c r="E1257" i="2"/>
  <c r="M1256" i="2"/>
  <c r="L1256" i="2"/>
  <c r="J1256" i="2"/>
  <c r="G1256" i="2"/>
  <c r="F1256" i="2"/>
  <c r="E1256" i="2"/>
  <c r="M1255" i="2"/>
  <c r="L1255" i="2"/>
  <c r="J1255" i="2"/>
  <c r="G1255" i="2"/>
  <c r="F1255" i="2"/>
  <c r="E1255" i="2"/>
  <c r="M1254" i="2"/>
  <c r="L1254" i="2"/>
  <c r="J1254" i="2"/>
  <c r="G1254" i="2"/>
  <c r="F1254" i="2"/>
  <c r="E1254" i="2"/>
  <c r="M1253" i="2"/>
  <c r="L1253" i="2"/>
  <c r="J1253" i="2"/>
  <c r="G1253" i="2"/>
  <c r="F1253" i="2"/>
  <c r="E1253" i="2"/>
  <c r="M1252" i="2"/>
  <c r="L1252" i="2"/>
  <c r="J1252" i="2"/>
  <c r="G1252" i="2"/>
  <c r="F1252" i="2"/>
  <c r="E1252" i="2"/>
  <c r="M1251" i="2"/>
  <c r="L1251" i="2"/>
  <c r="J1251" i="2"/>
  <c r="G1251" i="2"/>
  <c r="F1251" i="2"/>
  <c r="E1251" i="2"/>
  <c r="M1250" i="2"/>
  <c r="L1250" i="2"/>
  <c r="J1250" i="2"/>
  <c r="G1250" i="2"/>
  <c r="F1250" i="2"/>
  <c r="E1250" i="2"/>
  <c r="M1249" i="2"/>
  <c r="L1249" i="2"/>
  <c r="J1249" i="2"/>
  <c r="G1249" i="2"/>
  <c r="F1249" i="2"/>
  <c r="E1249" i="2"/>
  <c r="M1248" i="2"/>
  <c r="L1248" i="2"/>
  <c r="J1248" i="2"/>
  <c r="G1248" i="2"/>
  <c r="F1248" i="2"/>
  <c r="E1248" i="2"/>
  <c r="M1247" i="2"/>
  <c r="L1247" i="2"/>
  <c r="J1247" i="2"/>
  <c r="G1247" i="2"/>
  <c r="F1247" i="2"/>
  <c r="E1247" i="2"/>
  <c r="M1246" i="2"/>
  <c r="L1246" i="2"/>
  <c r="J1246" i="2"/>
  <c r="G1246" i="2"/>
  <c r="F1246" i="2"/>
  <c r="E1246" i="2"/>
  <c r="M1245" i="2"/>
  <c r="L1245" i="2"/>
  <c r="J1245" i="2"/>
  <c r="G1245" i="2"/>
  <c r="F1245" i="2"/>
  <c r="E1245" i="2"/>
  <c r="M1244" i="2"/>
  <c r="L1244" i="2"/>
  <c r="J1244" i="2"/>
  <c r="G1244" i="2"/>
  <c r="F1244" i="2"/>
  <c r="E1244" i="2"/>
  <c r="M1243" i="2"/>
  <c r="L1243" i="2"/>
  <c r="J1243" i="2"/>
  <c r="G1243" i="2"/>
  <c r="F1243" i="2"/>
  <c r="E1243" i="2"/>
  <c r="M1242" i="2"/>
  <c r="L1242" i="2"/>
  <c r="J1242" i="2"/>
  <c r="G1242" i="2"/>
  <c r="F1242" i="2"/>
  <c r="E1242" i="2"/>
  <c r="M1241" i="2"/>
  <c r="L1241" i="2"/>
  <c r="J1241" i="2"/>
  <c r="G1241" i="2"/>
  <c r="F1241" i="2"/>
  <c r="E1241" i="2"/>
  <c r="M1240" i="2"/>
  <c r="L1240" i="2"/>
  <c r="J1240" i="2"/>
  <c r="G1240" i="2"/>
  <c r="F1240" i="2"/>
  <c r="E1240" i="2"/>
  <c r="M1239" i="2"/>
  <c r="L1239" i="2"/>
  <c r="J1239" i="2"/>
  <c r="G1239" i="2"/>
  <c r="F1239" i="2"/>
  <c r="E1239" i="2"/>
  <c r="M1238" i="2"/>
  <c r="L1238" i="2"/>
  <c r="J1238" i="2"/>
  <c r="G1238" i="2"/>
  <c r="F1238" i="2"/>
  <c r="E1238" i="2"/>
  <c r="M1237" i="2"/>
  <c r="L1237" i="2"/>
  <c r="J1237" i="2"/>
  <c r="G1237" i="2"/>
  <c r="F1237" i="2"/>
  <c r="E1237" i="2"/>
  <c r="M1236" i="2"/>
  <c r="L1236" i="2"/>
  <c r="J1236" i="2"/>
  <c r="G1236" i="2"/>
  <c r="F1236" i="2"/>
  <c r="E1236" i="2"/>
  <c r="M1235" i="2"/>
  <c r="L1235" i="2"/>
  <c r="J1235" i="2"/>
  <c r="G1235" i="2"/>
  <c r="F1235" i="2"/>
  <c r="E1235" i="2"/>
  <c r="M1234" i="2"/>
  <c r="L1234" i="2"/>
  <c r="J1234" i="2"/>
  <c r="G1234" i="2"/>
  <c r="F1234" i="2"/>
  <c r="E1234" i="2"/>
  <c r="M1233" i="2"/>
  <c r="L1233" i="2"/>
  <c r="J1233" i="2"/>
  <c r="G1233" i="2"/>
  <c r="F1233" i="2"/>
  <c r="E1233" i="2"/>
  <c r="M1232" i="2"/>
  <c r="L1232" i="2"/>
  <c r="J1232" i="2"/>
  <c r="G1232" i="2"/>
  <c r="F1232" i="2"/>
  <c r="E1232" i="2"/>
  <c r="M1231" i="2"/>
  <c r="L1231" i="2"/>
  <c r="J1231" i="2"/>
  <c r="G1231" i="2"/>
  <c r="F1231" i="2"/>
  <c r="E1231" i="2"/>
  <c r="M1230" i="2"/>
  <c r="L1230" i="2"/>
  <c r="J1230" i="2"/>
  <c r="G1230" i="2"/>
  <c r="F1230" i="2"/>
  <c r="E1230" i="2"/>
  <c r="M1229" i="2"/>
  <c r="L1229" i="2"/>
  <c r="J1229" i="2"/>
  <c r="G1229" i="2"/>
  <c r="F1229" i="2"/>
  <c r="E1229" i="2"/>
  <c r="M1228" i="2"/>
  <c r="L1228" i="2"/>
  <c r="J1228" i="2"/>
  <c r="G1228" i="2"/>
  <c r="F1228" i="2"/>
  <c r="E1228" i="2"/>
  <c r="M1227" i="2"/>
  <c r="L1227" i="2"/>
  <c r="J1227" i="2"/>
  <c r="G1227" i="2"/>
  <c r="F1227" i="2"/>
  <c r="E1227" i="2"/>
  <c r="M1226" i="2"/>
  <c r="L1226" i="2"/>
  <c r="J1226" i="2"/>
  <c r="G1226" i="2"/>
  <c r="F1226" i="2"/>
  <c r="E1226" i="2"/>
  <c r="M1225" i="2"/>
  <c r="L1225" i="2"/>
  <c r="J1225" i="2"/>
  <c r="G1225" i="2"/>
  <c r="F1225" i="2"/>
  <c r="E1225" i="2"/>
  <c r="M1224" i="2"/>
  <c r="L1224" i="2"/>
  <c r="J1224" i="2"/>
  <c r="G1224" i="2"/>
  <c r="F1224" i="2"/>
  <c r="E1224" i="2"/>
  <c r="M1223" i="2"/>
  <c r="L1223" i="2"/>
  <c r="J1223" i="2"/>
  <c r="G1223" i="2"/>
  <c r="F1223" i="2"/>
  <c r="E1223" i="2"/>
  <c r="M1222" i="2"/>
  <c r="L1222" i="2"/>
  <c r="J1222" i="2"/>
  <c r="G1222" i="2"/>
  <c r="F1222" i="2"/>
  <c r="E1222" i="2"/>
  <c r="M1221" i="2"/>
  <c r="L1221" i="2"/>
  <c r="J1221" i="2"/>
  <c r="G1221" i="2"/>
  <c r="F1221" i="2"/>
  <c r="E1221" i="2"/>
  <c r="M1220" i="2"/>
  <c r="L1220" i="2"/>
  <c r="J1220" i="2"/>
  <c r="G1220" i="2"/>
  <c r="F1220" i="2"/>
  <c r="E1220" i="2"/>
  <c r="M1219" i="2"/>
  <c r="L1219" i="2"/>
  <c r="J1219" i="2"/>
  <c r="G1219" i="2"/>
  <c r="F1219" i="2"/>
  <c r="E1219" i="2"/>
  <c r="M1218" i="2"/>
  <c r="L1218" i="2"/>
  <c r="J1218" i="2"/>
  <c r="G1218" i="2"/>
  <c r="F1218" i="2"/>
  <c r="E1218" i="2"/>
  <c r="M1217" i="2"/>
  <c r="L1217" i="2"/>
  <c r="J1217" i="2"/>
  <c r="G1217" i="2"/>
  <c r="F1217" i="2"/>
  <c r="E1217" i="2"/>
  <c r="M1216" i="2"/>
  <c r="L1216" i="2"/>
  <c r="J1216" i="2"/>
  <c r="G1216" i="2"/>
  <c r="F1216" i="2"/>
  <c r="E1216" i="2"/>
  <c r="M1215" i="2"/>
  <c r="L1215" i="2"/>
  <c r="J1215" i="2"/>
  <c r="G1215" i="2"/>
  <c r="F1215" i="2"/>
  <c r="E1215" i="2"/>
  <c r="M1214" i="2"/>
  <c r="L1214" i="2"/>
  <c r="J1214" i="2"/>
  <c r="G1214" i="2"/>
  <c r="F1214" i="2"/>
  <c r="E1214" i="2"/>
  <c r="M1213" i="2"/>
  <c r="L1213" i="2"/>
  <c r="J1213" i="2"/>
  <c r="G1213" i="2"/>
  <c r="F1213" i="2"/>
  <c r="E1213" i="2"/>
  <c r="M1212" i="2"/>
  <c r="L1212" i="2"/>
  <c r="J1212" i="2"/>
  <c r="G1212" i="2"/>
  <c r="F1212" i="2"/>
  <c r="E1212" i="2"/>
  <c r="M1211" i="2"/>
  <c r="L1211" i="2"/>
  <c r="J1211" i="2"/>
  <c r="G1211" i="2"/>
  <c r="F1211" i="2"/>
  <c r="E1211" i="2"/>
  <c r="M1210" i="2"/>
  <c r="L1210" i="2"/>
  <c r="J1210" i="2"/>
  <c r="G1210" i="2"/>
  <c r="F1210" i="2"/>
  <c r="E1210" i="2"/>
  <c r="M1209" i="2"/>
  <c r="L1209" i="2"/>
  <c r="J1209" i="2"/>
  <c r="G1209" i="2"/>
  <c r="F1209" i="2"/>
  <c r="E1209" i="2"/>
  <c r="M1208" i="2"/>
  <c r="L1208" i="2"/>
  <c r="J1208" i="2"/>
  <c r="G1208" i="2"/>
  <c r="F1208" i="2"/>
  <c r="E1208" i="2"/>
  <c r="M1207" i="2"/>
  <c r="L1207" i="2"/>
  <c r="J1207" i="2"/>
  <c r="G1207" i="2"/>
  <c r="F1207" i="2"/>
  <c r="E1207" i="2"/>
  <c r="M1206" i="2"/>
  <c r="L1206" i="2"/>
  <c r="J1206" i="2"/>
  <c r="G1206" i="2"/>
  <c r="F1206" i="2"/>
  <c r="E1206" i="2"/>
  <c r="M1205" i="2"/>
  <c r="L1205" i="2"/>
  <c r="J1205" i="2"/>
  <c r="G1205" i="2"/>
  <c r="F1205" i="2"/>
  <c r="E1205" i="2"/>
  <c r="M1204" i="2"/>
  <c r="L1204" i="2"/>
  <c r="J1204" i="2"/>
  <c r="G1204" i="2"/>
  <c r="F1204" i="2"/>
  <c r="E1204" i="2"/>
  <c r="M1203" i="2"/>
  <c r="L1203" i="2"/>
  <c r="J1203" i="2"/>
  <c r="G1203" i="2"/>
  <c r="F1203" i="2"/>
  <c r="E1203" i="2"/>
  <c r="M1202" i="2"/>
  <c r="L1202" i="2"/>
  <c r="J1202" i="2"/>
  <c r="G1202" i="2"/>
  <c r="F1202" i="2"/>
  <c r="E1202" i="2"/>
  <c r="M1201" i="2"/>
  <c r="L1201" i="2"/>
  <c r="J1201" i="2"/>
  <c r="G1201" i="2"/>
  <c r="F1201" i="2"/>
  <c r="E1201" i="2"/>
  <c r="M1200" i="2"/>
  <c r="L1200" i="2"/>
  <c r="J1200" i="2"/>
  <c r="G1200" i="2"/>
  <c r="F1200" i="2"/>
  <c r="E1200" i="2"/>
  <c r="M1199" i="2"/>
  <c r="L1199" i="2"/>
  <c r="J1199" i="2"/>
  <c r="G1199" i="2"/>
  <c r="F1199" i="2"/>
  <c r="E1199" i="2"/>
  <c r="M1198" i="2"/>
  <c r="L1198" i="2"/>
  <c r="J1198" i="2"/>
  <c r="G1198" i="2"/>
  <c r="F1198" i="2"/>
  <c r="E1198" i="2"/>
  <c r="M1197" i="2"/>
  <c r="L1197" i="2"/>
  <c r="J1197" i="2"/>
  <c r="G1197" i="2"/>
  <c r="F1197" i="2"/>
  <c r="E1197" i="2"/>
  <c r="M1196" i="2"/>
  <c r="L1196" i="2"/>
  <c r="J1196" i="2"/>
  <c r="G1196" i="2"/>
  <c r="F1196" i="2"/>
  <c r="E1196" i="2"/>
  <c r="M1195" i="2"/>
  <c r="L1195" i="2"/>
  <c r="J1195" i="2"/>
  <c r="G1195" i="2"/>
  <c r="F1195" i="2"/>
  <c r="E1195" i="2"/>
  <c r="M1194" i="2"/>
  <c r="L1194" i="2"/>
  <c r="J1194" i="2"/>
  <c r="G1194" i="2"/>
  <c r="F1194" i="2"/>
  <c r="E1194" i="2"/>
  <c r="M1193" i="2"/>
  <c r="L1193" i="2"/>
  <c r="J1193" i="2"/>
  <c r="G1193" i="2"/>
  <c r="F1193" i="2"/>
  <c r="E1193" i="2"/>
  <c r="M1192" i="2"/>
  <c r="L1192" i="2"/>
  <c r="J1192" i="2"/>
  <c r="G1192" i="2"/>
  <c r="F1192" i="2"/>
  <c r="E1192" i="2"/>
  <c r="M1191" i="2"/>
  <c r="L1191" i="2"/>
  <c r="J1191" i="2"/>
  <c r="G1191" i="2"/>
  <c r="F1191" i="2"/>
  <c r="E1191" i="2"/>
  <c r="M1190" i="2"/>
  <c r="L1190" i="2"/>
  <c r="J1190" i="2"/>
  <c r="G1190" i="2"/>
  <c r="F1190" i="2"/>
  <c r="E1190" i="2"/>
  <c r="M1189" i="2"/>
  <c r="L1189" i="2"/>
  <c r="J1189" i="2"/>
  <c r="G1189" i="2"/>
  <c r="F1189" i="2"/>
  <c r="E1189" i="2"/>
  <c r="M1188" i="2"/>
  <c r="L1188" i="2"/>
  <c r="J1188" i="2"/>
  <c r="G1188" i="2"/>
  <c r="F1188" i="2"/>
  <c r="E1188" i="2"/>
  <c r="M1187" i="2"/>
  <c r="L1187" i="2"/>
  <c r="J1187" i="2"/>
  <c r="G1187" i="2"/>
  <c r="F1187" i="2"/>
  <c r="E1187" i="2"/>
  <c r="M1186" i="2"/>
  <c r="L1186" i="2"/>
  <c r="J1186" i="2"/>
  <c r="G1186" i="2"/>
  <c r="F1186" i="2"/>
  <c r="E1186" i="2"/>
  <c r="M1185" i="2"/>
  <c r="L1185" i="2"/>
  <c r="J1185" i="2"/>
  <c r="G1185" i="2"/>
  <c r="F1185" i="2"/>
  <c r="E1185" i="2"/>
  <c r="M1184" i="2"/>
  <c r="L1184" i="2"/>
  <c r="J1184" i="2"/>
  <c r="G1184" i="2"/>
  <c r="F1184" i="2"/>
  <c r="E1184" i="2"/>
  <c r="M1183" i="2"/>
  <c r="L1183" i="2"/>
  <c r="J1183" i="2"/>
  <c r="G1183" i="2"/>
  <c r="F1183" i="2"/>
  <c r="E1183" i="2"/>
  <c r="M1182" i="2"/>
  <c r="L1182" i="2"/>
  <c r="J1182" i="2"/>
  <c r="G1182" i="2"/>
  <c r="F1182" i="2"/>
  <c r="E1182" i="2"/>
  <c r="M1181" i="2"/>
  <c r="L1181" i="2"/>
  <c r="J1181" i="2"/>
  <c r="G1181" i="2"/>
  <c r="F1181" i="2"/>
  <c r="E1181" i="2"/>
  <c r="M1180" i="2"/>
  <c r="L1180" i="2"/>
  <c r="J1180" i="2"/>
  <c r="G1180" i="2"/>
  <c r="F1180" i="2"/>
  <c r="E1180" i="2"/>
  <c r="M1179" i="2"/>
  <c r="L1179" i="2"/>
  <c r="J1179" i="2"/>
  <c r="G1179" i="2"/>
  <c r="F1179" i="2"/>
  <c r="E1179" i="2"/>
  <c r="M1178" i="2"/>
  <c r="L1178" i="2"/>
  <c r="J1178" i="2"/>
  <c r="G1178" i="2"/>
  <c r="F1178" i="2"/>
  <c r="E1178" i="2"/>
  <c r="M1177" i="2"/>
  <c r="L1177" i="2"/>
  <c r="J1177" i="2"/>
  <c r="G1177" i="2"/>
  <c r="F1177" i="2"/>
  <c r="E1177" i="2"/>
  <c r="M1176" i="2"/>
  <c r="L1176" i="2"/>
  <c r="J1176" i="2"/>
  <c r="G1176" i="2"/>
  <c r="F1176" i="2"/>
  <c r="E1176" i="2"/>
  <c r="M1175" i="2"/>
  <c r="L1175" i="2"/>
  <c r="J1175" i="2"/>
  <c r="G1175" i="2"/>
  <c r="F1175" i="2"/>
  <c r="E1175" i="2"/>
  <c r="M1174" i="2"/>
  <c r="L1174" i="2"/>
  <c r="J1174" i="2"/>
  <c r="G1174" i="2"/>
  <c r="F1174" i="2"/>
  <c r="E1174" i="2"/>
  <c r="M1173" i="2"/>
  <c r="L1173" i="2"/>
  <c r="J1173" i="2"/>
  <c r="G1173" i="2"/>
  <c r="F1173" i="2"/>
  <c r="E1173" i="2"/>
  <c r="M1172" i="2"/>
  <c r="L1172" i="2"/>
  <c r="J1172" i="2"/>
  <c r="G1172" i="2"/>
  <c r="F1172" i="2"/>
  <c r="E1172" i="2"/>
  <c r="M1171" i="2"/>
  <c r="L1171" i="2"/>
  <c r="J1171" i="2"/>
  <c r="G1171" i="2"/>
  <c r="F1171" i="2"/>
  <c r="E1171" i="2"/>
  <c r="M1170" i="2"/>
  <c r="L1170" i="2"/>
  <c r="J1170" i="2"/>
  <c r="G1170" i="2"/>
  <c r="F1170" i="2"/>
  <c r="E1170" i="2"/>
  <c r="M1169" i="2"/>
  <c r="L1169" i="2"/>
  <c r="J1169" i="2"/>
  <c r="G1169" i="2"/>
  <c r="F1169" i="2"/>
  <c r="E1169" i="2"/>
  <c r="M1168" i="2"/>
  <c r="L1168" i="2"/>
  <c r="J1168" i="2"/>
  <c r="G1168" i="2"/>
  <c r="F1168" i="2"/>
  <c r="E1168" i="2"/>
  <c r="M1167" i="2"/>
  <c r="L1167" i="2"/>
  <c r="J1167" i="2"/>
  <c r="G1167" i="2"/>
  <c r="F1167" i="2"/>
  <c r="E1167" i="2"/>
  <c r="M1166" i="2"/>
  <c r="L1166" i="2"/>
  <c r="J1166" i="2"/>
  <c r="G1166" i="2"/>
  <c r="F1166" i="2"/>
  <c r="E1166" i="2"/>
  <c r="M1165" i="2"/>
  <c r="L1165" i="2"/>
  <c r="J1165" i="2"/>
  <c r="G1165" i="2"/>
  <c r="F1165" i="2"/>
  <c r="E1165" i="2"/>
  <c r="M1164" i="2"/>
  <c r="L1164" i="2"/>
  <c r="J1164" i="2"/>
  <c r="G1164" i="2"/>
  <c r="F1164" i="2"/>
  <c r="E1164" i="2"/>
  <c r="M1163" i="2"/>
  <c r="L1163" i="2"/>
  <c r="J1163" i="2"/>
  <c r="G1163" i="2"/>
  <c r="F1163" i="2"/>
  <c r="E1163" i="2"/>
  <c r="M1162" i="2"/>
  <c r="L1162" i="2"/>
  <c r="J1162" i="2"/>
  <c r="G1162" i="2"/>
  <c r="F1162" i="2"/>
  <c r="E1162" i="2"/>
  <c r="M1161" i="2"/>
  <c r="L1161" i="2"/>
  <c r="J1161" i="2"/>
  <c r="G1161" i="2"/>
  <c r="F1161" i="2"/>
  <c r="E1161" i="2"/>
  <c r="M1160" i="2"/>
  <c r="L1160" i="2"/>
  <c r="J1160" i="2"/>
  <c r="G1160" i="2"/>
  <c r="F1160" i="2"/>
  <c r="E1160" i="2"/>
  <c r="M1159" i="2"/>
  <c r="L1159" i="2"/>
  <c r="J1159" i="2"/>
  <c r="G1159" i="2"/>
  <c r="F1159" i="2"/>
  <c r="E1159" i="2"/>
  <c r="M1158" i="2"/>
  <c r="L1158" i="2"/>
  <c r="J1158" i="2"/>
  <c r="G1158" i="2"/>
  <c r="F1158" i="2"/>
  <c r="E1158" i="2"/>
  <c r="M1157" i="2"/>
  <c r="L1157" i="2"/>
  <c r="J1157" i="2"/>
  <c r="G1157" i="2"/>
  <c r="F1157" i="2"/>
  <c r="E1157" i="2"/>
  <c r="M1156" i="2"/>
  <c r="L1156" i="2"/>
  <c r="J1156" i="2"/>
  <c r="G1156" i="2"/>
  <c r="F1156" i="2"/>
  <c r="E1156" i="2"/>
  <c r="M1155" i="2"/>
  <c r="L1155" i="2"/>
  <c r="J1155" i="2"/>
  <c r="G1155" i="2"/>
  <c r="F1155" i="2"/>
  <c r="E1155" i="2"/>
  <c r="M1154" i="2"/>
  <c r="L1154" i="2"/>
  <c r="J1154" i="2"/>
  <c r="G1154" i="2"/>
  <c r="F1154" i="2"/>
  <c r="E1154" i="2"/>
  <c r="M1153" i="2"/>
  <c r="L1153" i="2"/>
  <c r="J1153" i="2"/>
  <c r="G1153" i="2"/>
  <c r="F1153" i="2"/>
  <c r="E1153" i="2"/>
  <c r="M1152" i="2"/>
  <c r="L1152" i="2"/>
  <c r="J1152" i="2"/>
  <c r="G1152" i="2"/>
  <c r="F1152" i="2"/>
  <c r="E1152" i="2"/>
  <c r="M1151" i="2"/>
  <c r="L1151" i="2"/>
  <c r="J1151" i="2"/>
  <c r="G1151" i="2"/>
  <c r="F1151" i="2"/>
  <c r="E1151" i="2"/>
  <c r="M1150" i="2"/>
  <c r="L1150" i="2"/>
  <c r="J1150" i="2"/>
  <c r="G1150" i="2"/>
  <c r="F1150" i="2"/>
  <c r="E1150" i="2"/>
  <c r="M1149" i="2"/>
  <c r="L1149" i="2"/>
  <c r="J1149" i="2"/>
  <c r="G1149" i="2"/>
  <c r="F1149" i="2"/>
  <c r="E1149" i="2"/>
  <c r="M1148" i="2"/>
  <c r="L1148" i="2"/>
  <c r="J1148" i="2"/>
  <c r="G1148" i="2"/>
  <c r="F1148" i="2"/>
  <c r="E1148" i="2"/>
  <c r="M1147" i="2"/>
  <c r="L1147" i="2"/>
  <c r="J1147" i="2"/>
  <c r="G1147" i="2"/>
  <c r="F1147" i="2"/>
  <c r="E1147" i="2"/>
  <c r="M1146" i="2"/>
  <c r="L1146" i="2"/>
  <c r="J1146" i="2"/>
  <c r="G1146" i="2"/>
  <c r="F1146" i="2"/>
  <c r="E1146" i="2"/>
  <c r="M1145" i="2"/>
  <c r="L1145" i="2"/>
  <c r="J1145" i="2"/>
  <c r="G1145" i="2"/>
  <c r="F1145" i="2"/>
  <c r="E1145" i="2"/>
  <c r="M1144" i="2"/>
  <c r="L1144" i="2"/>
  <c r="J1144" i="2"/>
  <c r="G1144" i="2"/>
  <c r="F1144" i="2"/>
  <c r="E1144" i="2"/>
  <c r="M1143" i="2"/>
  <c r="L1143" i="2"/>
  <c r="J1143" i="2"/>
  <c r="G1143" i="2"/>
  <c r="F1143" i="2"/>
  <c r="E1143" i="2"/>
  <c r="M1142" i="2"/>
  <c r="L1142" i="2"/>
  <c r="J1142" i="2"/>
  <c r="G1142" i="2"/>
  <c r="F1142" i="2"/>
  <c r="E1142" i="2"/>
  <c r="M1141" i="2"/>
  <c r="L1141" i="2"/>
  <c r="J1141" i="2"/>
  <c r="G1141" i="2"/>
  <c r="F1141" i="2"/>
  <c r="E1141" i="2"/>
  <c r="M1140" i="2"/>
  <c r="L1140" i="2"/>
  <c r="J1140" i="2"/>
  <c r="G1140" i="2"/>
  <c r="F1140" i="2"/>
  <c r="E1140" i="2"/>
  <c r="M1139" i="2"/>
  <c r="L1139" i="2"/>
  <c r="J1139" i="2"/>
  <c r="G1139" i="2"/>
  <c r="F1139" i="2"/>
  <c r="E1139" i="2"/>
  <c r="M1138" i="2"/>
  <c r="L1138" i="2"/>
  <c r="J1138" i="2"/>
  <c r="G1138" i="2"/>
  <c r="F1138" i="2"/>
  <c r="E1138" i="2"/>
  <c r="M1137" i="2"/>
  <c r="L1137" i="2"/>
  <c r="J1137" i="2"/>
  <c r="G1137" i="2"/>
  <c r="F1137" i="2"/>
  <c r="E1137" i="2"/>
  <c r="M1136" i="2"/>
  <c r="L1136" i="2"/>
  <c r="J1136" i="2"/>
  <c r="G1136" i="2"/>
  <c r="F1136" i="2"/>
  <c r="E1136" i="2"/>
  <c r="M1135" i="2"/>
  <c r="L1135" i="2"/>
  <c r="J1135" i="2"/>
  <c r="G1135" i="2"/>
  <c r="F1135" i="2"/>
  <c r="E1135" i="2"/>
  <c r="M1134" i="2"/>
  <c r="L1134" i="2"/>
  <c r="J1134" i="2"/>
  <c r="G1134" i="2"/>
  <c r="F1134" i="2"/>
  <c r="E1134" i="2"/>
  <c r="M1133" i="2"/>
  <c r="L1133" i="2"/>
  <c r="J1133" i="2"/>
  <c r="G1133" i="2"/>
  <c r="F1133" i="2"/>
  <c r="E1133" i="2"/>
  <c r="M1132" i="2"/>
  <c r="L1132" i="2"/>
  <c r="J1132" i="2"/>
  <c r="G1132" i="2"/>
  <c r="F1132" i="2"/>
  <c r="E1132" i="2"/>
  <c r="M1131" i="2"/>
  <c r="L1131" i="2"/>
  <c r="J1131" i="2"/>
  <c r="G1131" i="2"/>
  <c r="F1131" i="2"/>
  <c r="E1131" i="2"/>
  <c r="M1130" i="2"/>
  <c r="L1130" i="2"/>
  <c r="J1130" i="2"/>
  <c r="G1130" i="2"/>
  <c r="F1130" i="2"/>
  <c r="E1130" i="2"/>
  <c r="M1129" i="2"/>
  <c r="L1129" i="2"/>
  <c r="J1129" i="2"/>
  <c r="G1129" i="2"/>
  <c r="F1129" i="2"/>
  <c r="E1129" i="2"/>
  <c r="M1128" i="2"/>
  <c r="L1128" i="2"/>
  <c r="J1128" i="2"/>
  <c r="G1128" i="2"/>
  <c r="F1128" i="2"/>
  <c r="E1128" i="2"/>
  <c r="M1127" i="2"/>
  <c r="L1127" i="2"/>
  <c r="J1127" i="2"/>
  <c r="G1127" i="2"/>
  <c r="F1127" i="2"/>
  <c r="E1127" i="2"/>
  <c r="M1126" i="2"/>
  <c r="L1126" i="2"/>
  <c r="J1126" i="2"/>
  <c r="G1126" i="2"/>
  <c r="F1126" i="2"/>
  <c r="E1126" i="2"/>
  <c r="M1125" i="2"/>
  <c r="L1125" i="2"/>
  <c r="J1125" i="2"/>
  <c r="G1125" i="2"/>
  <c r="F1125" i="2"/>
  <c r="E1125" i="2"/>
  <c r="M1124" i="2"/>
  <c r="L1124" i="2"/>
  <c r="J1124" i="2"/>
  <c r="G1124" i="2"/>
  <c r="F1124" i="2"/>
  <c r="E1124" i="2"/>
  <c r="M1123" i="2"/>
  <c r="L1123" i="2"/>
  <c r="J1123" i="2"/>
  <c r="G1123" i="2"/>
  <c r="F1123" i="2"/>
  <c r="E1123" i="2"/>
  <c r="M1122" i="2"/>
  <c r="L1122" i="2"/>
  <c r="J1122" i="2"/>
  <c r="G1122" i="2"/>
  <c r="F1122" i="2"/>
  <c r="E1122" i="2"/>
  <c r="M1121" i="2"/>
  <c r="L1121" i="2"/>
  <c r="J1121" i="2"/>
  <c r="G1121" i="2"/>
  <c r="F1121" i="2"/>
  <c r="E1121" i="2"/>
  <c r="M1120" i="2"/>
  <c r="L1120" i="2"/>
  <c r="J1120" i="2"/>
  <c r="G1120" i="2"/>
  <c r="F1120" i="2"/>
  <c r="E1120" i="2"/>
  <c r="M1119" i="2"/>
  <c r="L1119" i="2"/>
  <c r="J1119" i="2"/>
  <c r="G1119" i="2"/>
  <c r="F1119" i="2"/>
  <c r="E1119" i="2"/>
  <c r="M1118" i="2"/>
  <c r="L1118" i="2"/>
  <c r="J1118" i="2"/>
  <c r="G1118" i="2"/>
  <c r="F1118" i="2"/>
  <c r="E1118" i="2"/>
  <c r="M1117" i="2"/>
  <c r="L1117" i="2"/>
  <c r="J1117" i="2"/>
  <c r="G1117" i="2"/>
  <c r="F1117" i="2"/>
  <c r="E1117" i="2"/>
  <c r="M1116" i="2"/>
  <c r="L1116" i="2"/>
  <c r="J1116" i="2"/>
  <c r="G1116" i="2"/>
  <c r="F1116" i="2"/>
  <c r="E1116" i="2"/>
  <c r="M1115" i="2"/>
  <c r="L1115" i="2"/>
  <c r="J1115" i="2"/>
  <c r="G1115" i="2"/>
  <c r="F1115" i="2"/>
  <c r="E1115" i="2"/>
  <c r="M1114" i="2"/>
  <c r="L1114" i="2"/>
  <c r="J1114" i="2"/>
  <c r="G1114" i="2"/>
  <c r="F1114" i="2"/>
  <c r="E1114" i="2"/>
  <c r="M1113" i="2"/>
  <c r="L1113" i="2"/>
  <c r="J1113" i="2"/>
  <c r="G1113" i="2"/>
  <c r="F1113" i="2"/>
  <c r="E1113" i="2"/>
  <c r="M1112" i="2"/>
  <c r="L1112" i="2"/>
  <c r="J1112" i="2"/>
  <c r="G1112" i="2"/>
  <c r="F1112" i="2"/>
  <c r="E1112" i="2"/>
  <c r="M1111" i="2"/>
  <c r="L1111" i="2"/>
  <c r="J1111" i="2"/>
  <c r="G1111" i="2"/>
  <c r="F1111" i="2"/>
  <c r="E1111" i="2"/>
  <c r="M1110" i="2"/>
  <c r="L1110" i="2"/>
  <c r="J1110" i="2"/>
  <c r="G1110" i="2"/>
  <c r="F1110" i="2"/>
  <c r="E1110" i="2"/>
  <c r="M1109" i="2"/>
  <c r="L1109" i="2"/>
  <c r="J1109" i="2"/>
  <c r="G1109" i="2"/>
  <c r="F1109" i="2"/>
  <c r="E1109" i="2"/>
  <c r="M1108" i="2"/>
  <c r="L1108" i="2"/>
  <c r="J1108" i="2"/>
  <c r="G1108" i="2"/>
  <c r="F1108" i="2"/>
  <c r="E1108" i="2"/>
  <c r="M1107" i="2"/>
  <c r="L1107" i="2"/>
  <c r="J1107" i="2"/>
  <c r="G1107" i="2"/>
  <c r="F1107" i="2"/>
  <c r="E1107" i="2"/>
  <c r="M1106" i="2"/>
  <c r="L1106" i="2"/>
  <c r="J1106" i="2"/>
  <c r="G1106" i="2"/>
  <c r="F1106" i="2"/>
  <c r="E1106" i="2"/>
  <c r="M1105" i="2"/>
  <c r="L1105" i="2"/>
  <c r="J1105" i="2"/>
  <c r="G1105" i="2"/>
  <c r="F1105" i="2"/>
  <c r="E1105" i="2"/>
  <c r="M1104" i="2"/>
  <c r="L1104" i="2"/>
  <c r="J1104" i="2"/>
  <c r="G1104" i="2"/>
  <c r="F1104" i="2"/>
  <c r="E1104" i="2"/>
  <c r="M1103" i="2"/>
  <c r="L1103" i="2"/>
  <c r="J1103" i="2"/>
  <c r="G1103" i="2"/>
  <c r="F1103" i="2"/>
  <c r="E1103" i="2"/>
  <c r="M1102" i="2"/>
  <c r="L1102" i="2"/>
  <c r="J1102" i="2"/>
  <c r="G1102" i="2"/>
  <c r="F1102" i="2"/>
  <c r="E1102" i="2"/>
  <c r="M1101" i="2"/>
  <c r="L1101" i="2"/>
  <c r="J1101" i="2"/>
  <c r="G1101" i="2"/>
  <c r="F1101" i="2"/>
  <c r="E1101" i="2"/>
  <c r="M1100" i="2"/>
  <c r="L1100" i="2"/>
  <c r="J1100" i="2"/>
  <c r="G1100" i="2"/>
  <c r="F1100" i="2"/>
  <c r="E1100" i="2"/>
  <c r="M1099" i="2"/>
  <c r="L1099" i="2"/>
  <c r="J1099" i="2"/>
  <c r="G1099" i="2"/>
  <c r="F1099" i="2"/>
  <c r="E1099" i="2"/>
  <c r="M1098" i="2"/>
  <c r="L1098" i="2"/>
  <c r="J1098" i="2"/>
  <c r="G1098" i="2"/>
  <c r="F1098" i="2"/>
  <c r="E1098" i="2"/>
  <c r="M1097" i="2"/>
  <c r="L1097" i="2"/>
  <c r="J1097" i="2"/>
  <c r="G1097" i="2"/>
  <c r="F1097" i="2"/>
  <c r="E1097" i="2"/>
  <c r="M1096" i="2"/>
  <c r="L1096" i="2"/>
  <c r="J1096" i="2"/>
  <c r="G1096" i="2"/>
  <c r="F1096" i="2"/>
  <c r="E1096" i="2"/>
  <c r="M1095" i="2"/>
  <c r="L1095" i="2"/>
  <c r="J1095" i="2"/>
  <c r="G1095" i="2"/>
  <c r="F1095" i="2"/>
  <c r="E1095" i="2"/>
  <c r="M1094" i="2"/>
  <c r="L1094" i="2"/>
  <c r="J1094" i="2"/>
  <c r="G1094" i="2"/>
  <c r="F1094" i="2"/>
  <c r="E1094" i="2"/>
  <c r="M1093" i="2"/>
  <c r="L1093" i="2"/>
  <c r="J1093" i="2"/>
  <c r="G1093" i="2"/>
  <c r="F1093" i="2"/>
  <c r="E1093" i="2"/>
  <c r="M1092" i="2"/>
  <c r="L1092" i="2"/>
  <c r="J1092" i="2"/>
  <c r="G1092" i="2"/>
  <c r="F1092" i="2"/>
  <c r="E1092" i="2"/>
  <c r="M1091" i="2"/>
  <c r="L1091" i="2"/>
  <c r="J1091" i="2"/>
  <c r="G1091" i="2"/>
  <c r="F1091" i="2"/>
  <c r="E1091" i="2"/>
  <c r="M1090" i="2"/>
  <c r="L1090" i="2"/>
  <c r="J1090" i="2"/>
  <c r="G1090" i="2"/>
  <c r="F1090" i="2"/>
  <c r="E1090" i="2"/>
  <c r="M1089" i="2"/>
  <c r="L1089" i="2"/>
  <c r="J1089" i="2"/>
  <c r="G1089" i="2"/>
  <c r="F1089" i="2"/>
  <c r="E1089" i="2"/>
  <c r="M1088" i="2"/>
  <c r="L1088" i="2"/>
  <c r="J1088" i="2"/>
  <c r="G1088" i="2"/>
  <c r="F1088" i="2"/>
  <c r="E1088" i="2"/>
  <c r="M1087" i="2"/>
  <c r="L1087" i="2"/>
  <c r="J1087" i="2"/>
  <c r="G1087" i="2"/>
  <c r="F1087" i="2"/>
  <c r="E1087" i="2"/>
  <c r="M1086" i="2"/>
  <c r="L1086" i="2"/>
  <c r="J1086" i="2"/>
  <c r="G1086" i="2"/>
  <c r="F1086" i="2"/>
  <c r="E1086" i="2"/>
  <c r="M1085" i="2"/>
  <c r="L1085" i="2"/>
  <c r="J1085" i="2"/>
  <c r="G1085" i="2"/>
  <c r="F1085" i="2"/>
  <c r="E1085" i="2"/>
  <c r="M1084" i="2"/>
  <c r="L1084" i="2"/>
  <c r="J1084" i="2"/>
  <c r="G1084" i="2"/>
  <c r="F1084" i="2"/>
  <c r="E1084" i="2"/>
  <c r="M1083" i="2"/>
  <c r="L1083" i="2"/>
  <c r="J1083" i="2"/>
  <c r="G1083" i="2"/>
  <c r="F1083" i="2"/>
  <c r="E1083" i="2"/>
  <c r="M1082" i="2"/>
  <c r="L1082" i="2"/>
  <c r="J1082" i="2"/>
  <c r="G1082" i="2"/>
  <c r="F1082" i="2"/>
  <c r="E1082" i="2"/>
  <c r="M1081" i="2"/>
  <c r="L1081" i="2"/>
  <c r="J1081" i="2"/>
  <c r="G1081" i="2"/>
  <c r="F1081" i="2"/>
  <c r="E1081" i="2"/>
  <c r="M1080" i="2"/>
  <c r="L1080" i="2"/>
  <c r="J1080" i="2"/>
  <c r="G1080" i="2"/>
  <c r="F1080" i="2"/>
  <c r="E1080" i="2"/>
  <c r="M1079" i="2"/>
  <c r="L1079" i="2"/>
  <c r="J1079" i="2"/>
  <c r="G1079" i="2"/>
  <c r="F1079" i="2"/>
  <c r="E1079" i="2"/>
  <c r="M1078" i="2"/>
  <c r="L1078" i="2"/>
  <c r="J1078" i="2"/>
  <c r="G1078" i="2"/>
  <c r="F1078" i="2"/>
  <c r="E1078" i="2"/>
  <c r="M1077" i="2"/>
  <c r="L1077" i="2"/>
  <c r="J1077" i="2"/>
  <c r="G1077" i="2"/>
  <c r="F1077" i="2"/>
  <c r="E1077" i="2"/>
  <c r="M1076" i="2"/>
  <c r="L1076" i="2"/>
  <c r="J1076" i="2"/>
  <c r="G1076" i="2"/>
  <c r="F1076" i="2"/>
  <c r="E1076" i="2"/>
  <c r="M1075" i="2"/>
  <c r="L1075" i="2"/>
  <c r="J1075" i="2"/>
  <c r="G1075" i="2"/>
  <c r="F1075" i="2"/>
  <c r="E1075" i="2"/>
  <c r="M1074" i="2"/>
  <c r="L1074" i="2"/>
  <c r="J1074" i="2"/>
  <c r="G1074" i="2"/>
  <c r="F1074" i="2"/>
  <c r="E1074" i="2"/>
  <c r="M1073" i="2"/>
  <c r="L1073" i="2"/>
  <c r="J1073" i="2"/>
  <c r="G1073" i="2"/>
  <c r="F1073" i="2"/>
  <c r="E1073" i="2"/>
  <c r="M1072" i="2"/>
  <c r="L1072" i="2"/>
  <c r="J1072" i="2"/>
  <c r="G1072" i="2"/>
  <c r="F1072" i="2"/>
  <c r="E1072" i="2"/>
  <c r="M1071" i="2"/>
  <c r="L1071" i="2"/>
  <c r="J1071" i="2"/>
  <c r="G1071" i="2"/>
  <c r="F1071" i="2"/>
  <c r="E1071" i="2"/>
  <c r="M1070" i="2"/>
  <c r="L1070" i="2"/>
  <c r="J1070" i="2"/>
  <c r="G1070" i="2"/>
  <c r="F1070" i="2"/>
  <c r="E1070" i="2"/>
  <c r="M1069" i="2"/>
  <c r="L1069" i="2"/>
  <c r="J1069" i="2"/>
  <c r="G1069" i="2"/>
  <c r="F1069" i="2"/>
  <c r="E1069" i="2"/>
  <c r="M1068" i="2"/>
  <c r="L1068" i="2"/>
  <c r="J1068" i="2"/>
  <c r="G1068" i="2"/>
  <c r="F1068" i="2"/>
  <c r="E1068" i="2"/>
  <c r="M1067" i="2"/>
  <c r="L1067" i="2"/>
  <c r="J1067" i="2"/>
  <c r="G1067" i="2"/>
  <c r="F1067" i="2"/>
  <c r="E1067" i="2"/>
  <c r="M1066" i="2"/>
  <c r="L1066" i="2"/>
  <c r="J1066" i="2"/>
  <c r="G1066" i="2"/>
  <c r="F1066" i="2"/>
  <c r="E1066" i="2"/>
  <c r="M1065" i="2"/>
  <c r="L1065" i="2"/>
  <c r="J1065" i="2"/>
  <c r="G1065" i="2"/>
  <c r="F1065" i="2"/>
  <c r="E1065" i="2"/>
  <c r="M1064" i="2"/>
  <c r="L1064" i="2"/>
  <c r="J1064" i="2"/>
  <c r="G1064" i="2"/>
  <c r="F1064" i="2"/>
  <c r="E1064" i="2"/>
  <c r="M1063" i="2"/>
  <c r="L1063" i="2"/>
  <c r="J1063" i="2"/>
  <c r="G1063" i="2"/>
  <c r="F1063" i="2"/>
  <c r="E1063" i="2"/>
  <c r="M1062" i="2"/>
  <c r="L1062" i="2"/>
  <c r="J1062" i="2"/>
  <c r="G1062" i="2"/>
  <c r="F1062" i="2"/>
  <c r="E1062" i="2"/>
  <c r="M1061" i="2"/>
  <c r="L1061" i="2"/>
  <c r="J1061" i="2"/>
  <c r="G1061" i="2"/>
  <c r="F1061" i="2"/>
  <c r="E1061" i="2"/>
  <c r="M1060" i="2"/>
  <c r="L1060" i="2"/>
  <c r="J1060" i="2"/>
  <c r="G1060" i="2"/>
  <c r="F1060" i="2"/>
  <c r="E1060" i="2"/>
  <c r="M1059" i="2"/>
  <c r="L1059" i="2"/>
  <c r="J1059" i="2"/>
  <c r="G1059" i="2"/>
  <c r="F1059" i="2"/>
  <c r="E1059" i="2"/>
  <c r="M1058" i="2"/>
  <c r="L1058" i="2"/>
  <c r="J1058" i="2"/>
  <c r="G1058" i="2"/>
  <c r="F1058" i="2"/>
  <c r="E1058" i="2"/>
  <c r="M1057" i="2"/>
  <c r="L1057" i="2"/>
  <c r="J1057" i="2"/>
  <c r="G1057" i="2"/>
  <c r="F1057" i="2"/>
  <c r="E1057" i="2"/>
  <c r="M1056" i="2"/>
  <c r="L1056" i="2"/>
  <c r="J1056" i="2"/>
  <c r="G1056" i="2"/>
  <c r="F1056" i="2"/>
  <c r="E1056" i="2"/>
  <c r="M1055" i="2"/>
  <c r="L1055" i="2"/>
  <c r="J1055" i="2"/>
  <c r="G1055" i="2"/>
  <c r="F1055" i="2"/>
  <c r="E1055" i="2"/>
  <c r="M1054" i="2"/>
  <c r="L1054" i="2"/>
  <c r="J1054" i="2"/>
  <c r="G1054" i="2"/>
  <c r="F1054" i="2"/>
  <c r="E1054" i="2"/>
  <c r="M1053" i="2"/>
  <c r="L1053" i="2"/>
  <c r="J1053" i="2"/>
  <c r="G1053" i="2"/>
  <c r="F1053" i="2"/>
  <c r="E1053" i="2"/>
  <c r="M1052" i="2"/>
  <c r="L1052" i="2"/>
  <c r="J1052" i="2"/>
  <c r="G1052" i="2"/>
  <c r="F1052" i="2"/>
  <c r="E1052" i="2"/>
  <c r="M1051" i="2"/>
  <c r="L1051" i="2"/>
  <c r="J1051" i="2"/>
  <c r="G1051" i="2"/>
  <c r="F1051" i="2"/>
  <c r="E1051" i="2"/>
  <c r="M1050" i="2"/>
  <c r="L1050" i="2"/>
  <c r="J1050" i="2"/>
  <c r="G1050" i="2"/>
  <c r="F1050" i="2"/>
  <c r="E1050" i="2"/>
  <c r="M1049" i="2"/>
  <c r="L1049" i="2"/>
  <c r="J1049" i="2"/>
  <c r="G1049" i="2"/>
  <c r="F1049" i="2"/>
  <c r="E1049" i="2"/>
  <c r="M1048" i="2"/>
  <c r="L1048" i="2"/>
  <c r="J1048" i="2"/>
  <c r="G1048" i="2"/>
  <c r="F1048" i="2"/>
  <c r="E1048" i="2"/>
  <c r="M1047" i="2"/>
  <c r="L1047" i="2"/>
  <c r="J1047" i="2"/>
  <c r="G1047" i="2"/>
  <c r="F1047" i="2"/>
  <c r="E1047" i="2"/>
  <c r="M1046" i="2"/>
  <c r="L1046" i="2"/>
  <c r="J1046" i="2"/>
  <c r="G1046" i="2"/>
  <c r="F1046" i="2"/>
  <c r="E1046" i="2"/>
  <c r="M1045" i="2"/>
  <c r="L1045" i="2"/>
  <c r="J1045" i="2"/>
  <c r="G1045" i="2"/>
  <c r="F1045" i="2"/>
  <c r="E1045" i="2"/>
  <c r="M1044" i="2"/>
  <c r="L1044" i="2"/>
  <c r="J1044" i="2"/>
  <c r="G1044" i="2"/>
  <c r="F1044" i="2"/>
  <c r="E1044" i="2"/>
  <c r="M1043" i="2"/>
  <c r="L1043" i="2"/>
  <c r="J1043" i="2"/>
  <c r="G1043" i="2"/>
  <c r="F1043" i="2"/>
  <c r="E1043" i="2"/>
  <c r="M1042" i="2"/>
  <c r="L1042" i="2"/>
  <c r="J1042" i="2"/>
  <c r="G1042" i="2"/>
  <c r="F1042" i="2"/>
  <c r="E1042" i="2"/>
  <c r="M1041" i="2"/>
  <c r="L1041" i="2"/>
  <c r="J1041" i="2"/>
  <c r="G1041" i="2"/>
  <c r="F1041" i="2"/>
  <c r="E1041" i="2"/>
  <c r="M1040" i="2"/>
  <c r="L1040" i="2"/>
  <c r="J1040" i="2"/>
  <c r="G1040" i="2"/>
  <c r="F1040" i="2"/>
  <c r="E1040" i="2"/>
  <c r="M1039" i="2"/>
  <c r="L1039" i="2"/>
  <c r="J1039" i="2"/>
  <c r="G1039" i="2"/>
  <c r="F1039" i="2"/>
  <c r="E1039" i="2"/>
  <c r="M1038" i="2"/>
  <c r="L1038" i="2"/>
  <c r="J1038" i="2"/>
  <c r="G1038" i="2"/>
  <c r="F1038" i="2"/>
  <c r="E1038" i="2"/>
  <c r="M1037" i="2"/>
  <c r="L1037" i="2"/>
  <c r="J1037" i="2"/>
  <c r="G1037" i="2"/>
  <c r="F1037" i="2"/>
  <c r="E1037" i="2"/>
  <c r="M1036" i="2"/>
  <c r="L1036" i="2"/>
  <c r="J1036" i="2"/>
  <c r="G1036" i="2"/>
  <c r="F1036" i="2"/>
  <c r="E1036" i="2"/>
  <c r="M1035" i="2"/>
  <c r="L1035" i="2"/>
  <c r="J1035" i="2"/>
  <c r="G1035" i="2"/>
  <c r="F1035" i="2"/>
  <c r="E1035" i="2"/>
  <c r="M1034" i="2"/>
  <c r="L1034" i="2"/>
  <c r="J1034" i="2"/>
  <c r="G1034" i="2"/>
  <c r="F1034" i="2"/>
  <c r="E1034" i="2"/>
  <c r="M1033" i="2"/>
  <c r="L1033" i="2"/>
  <c r="J1033" i="2"/>
  <c r="G1033" i="2"/>
  <c r="F1033" i="2"/>
  <c r="E1033" i="2"/>
  <c r="M1032" i="2"/>
  <c r="L1032" i="2"/>
  <c r="J1032" i="2"/>
  <c r="G1032" i="2"/>
  <c r="F1032" i="2"/>
  <c r="E1032" i="2"/>
  <c r="M1031" i="2"/>
  <c r="L1031" i="2"/>
  <c r="J1031" i="2"/>
  <c r="G1031" i="2"/>
  <c r="F1031" i="2"/>
  <c r="E1031" i="2"/>
  <c r="M1030" i="2"/>
  <c r="L1030" i="2"/>
  <c r="J1030" i="2"/>
  <c r="G1030" i="2"/>
  <c r="F1030" i="2"/>
  <c r="E1030" i="2"/>
  <c r="M1029" i="2"/>
  <c r="L1029" i="2"/>
  <c r="J1029" i="2"/>
  <c r="G1029" i="2"/>
  <c r="F1029" i="2"/>
  <c r="E1029" i="2"/>
  <c r="M1028" i="2"/>
  <c r="L1028" i="2"/>
  <c r="J1028" i="2"/>
  <c r="G1028" i="2"/>
  <c r="F1028" i="2"/>
  <c r="E1028" i="2"/>
  <c r="M1027" i="2"/>
  <c r="L1027" i="2"/>
  <c r="J1027" i="2"/>
  <c r="G1027" i="2"/>
  <c r="F1027" i="2"/>
  <c r="E1027" i="2"/>
  <c r="M1026" i="2"/>
  <c r="L1026" i="2"/>
  <c r="J1026" i="2"/>
  <c r="G1026" i="2"/>
  <c r="F1026" i="2"/>
  <c r="E1026" i="2"/>
  <c r="M1025" i="2"/>
  <c r="L1025" i="2"/>
  <c r="J1025" i="2"/>
  <c r="G1025" i="2"/>
  <c r="F1025" i="2"/>
  <c r="E1025" i="2"/>
  <c r="M1024" i="2"/>
  <c r="L1024" i="2"/>
  <c r="J1024" i="2"/>
  <c r="G1024" i="2"/>
  <c r="F1024" i="2"/>
  <c r="E1024" i="2"/>
  <c r="M1023" i="2"/>
  <c r="L1023" i="2"/>
  <c r="J1023" i="2"/>
  <c r="G1023" i="2"/>
  <c r="F1023" i="2"/>
  <c r="E1023" i="2"/>
  <c r="M1022" i="2"/>
  <c r="L1022" i="2"/>
  <c r="J1022" i="2"/>
  <c r="G1022" i="2"/>
  <c r="F1022" i="2"/>
  <c r="E1022" i="2"/>
  <c r="M1021" i="2"/>
  <c r="L1021" i="2"/>
  <c r="J1021" i="2"/>
  <c r="G1021" i="2"/>
  <c r="F1021" i="2"/>
  <c r="E1021" i="2"/>
  <c r="M1020" i="2"/>
  <c r="L1020" i="2"/>
  <c r="J1020" i="2"/>
  <c r="G1020" i="2"/>
  <c r="F1020" i="2"/>
  <c r="E1020" i="2"/>
  <c r="M1019" i="2"/>
  <c r="L1019" i="2"/>
  <c r="J1019" i="2"/>
  <c r="G1019" i="2"/>
  <c r="F1019" i="2"/>
  <c r="E1019" i="2"/>
  <c r="M1018" i="2"/>
  <c r="L1018" i="2"/>
  <c r="J1018" i="2"/>
  <c r="G1018" i="2"/>
  <c r="F1018" i="2"/>
  <c r="E1018" i="2"/>
  <c r="M1017" i="2"/>
  <c r="L1017" i="2"/>
  <c r="J1017" i="2"/>
  <c r="G1017" i="2"/>
  <c r="F1017" i="2"/>
  <c r="E1017" i="2"/>
  <c r="M1016" i="2"/>
  <c r="L1016" i="2"/>
  <c r="J1016" i="2"/>
  <c r="G1016" i="2"/>
  <c r="F1016" i="2"/>
  <c r="E1016" i="2"/>
  <c r="M1015" i="2"/>
  <c r="L1015" i="2"/>
  <c r="J1015" i="2"/>
  <c r="G1015" i="2"/>
  <c r="F1015" i="2"/>
  <c r="E1015" i="2"/>
  <c r="M1014" i="2"/>
  <c r="L1014" i="2"/>
  <c r="J1014" i="2"/>
  <c r="G1014" i="2"/>
  <c r="F1014" i="2"/>
  <c r="E1014" i="2"/>
  <c r="M1013" i="2"/>
  <c r="L1013" i="2"/>
  <c r="J1013" i="2"/>
  <c r="G1013" i="2"/>
  <c r="F1013" i="2"/>
  <c r="E1013" i="2"/>
  <c r="M1012" i="2"/>
  <c r="L1012" i="2"/>
  <c r="J1012" i="2"/>
  <c r="G1012" i="2"/>
  <c r="F1012" i="2"/>
  <c r="E1012" i="2"/>
  <c r="M1011" i="2"/>
  <c r="L1011" i="2"/>
  <c r="J1011" i="2"/>
  <c r="G1011" i="2"/>
  <c r="F1011" i="2"/>
  <c r="E1011" i="2"/>
  <c r="M1010" i="2"/>
  <c r="L1010" i="2"/>
  <c r="J1010" i="2"/>
  <c r="G1010" i="2"/>
  <c r="F1010" i="2"/>
  <c r="E1010" i="2"/>
  <c r="M1009" i="2"/>
  <c r="L1009" i="2"/>
  <c r="J1009" i="2"/>
  <c r="G1009" i="2"/>
  <c r="F1009" i="2"/>
  <c r="E1009" i="2"/>
  <c r="M1008" i="2"/>
  <c r="L1008" i="2"/>
  <c r="J1008" i="2"/>
  <c r="G1008" i="2"/>
  <c r="F1008" i="2"/>
  <c r="E1008" i="2"/>
  <c r="M1007" i="2"/>
  <c r="L1007" i="2"/>
  <c r="J1007" i="2"/>
  <c r="G1007" i="2"/>
  <c r="F1007" i="2"/>
  <c r="E1007" i="2"/>
  <c r="M1006" i="2"/>
  <c r="L1006" i="2"/>
  <c r="J1006" i="2"/>
  <c r="G1006" i="2"/>
  <c r="F1006" i="2"/>
  <c r="E1006" i="2"/>
  <c r="M1005" i="2"/>
  <c r="L1005" i="2"/>
  <c r="J1005" i="2"/>
  <c r="G1005" i="2"/>
  <c r="F1005" i="2"/>
  <c r="E1005" i="2"/>
  <c r="M1004" i="2"/>
  <c r="L1004" i="2"/>
  <c r="J1004" i="2"/>
  <c r="G1004" i="2"/>
  <c r="F1004" i="2"/>
  <c r="E1004" i="2"/>
  <c r="M1003" i="2"/>
  <c r="L1003" i="2"/>
  <c r="J1003" i="2"/>
  <c r="G1003" i="2"/>
  <c r="F1003" i="2"/>
  <c r="E1003" i="2"/>
  <c r="M1002" i="2"/>
  <c r="L1002" i="2"/>
  <c r="J1002" i="2"/>
  <c r="G1002" i="2"/>
  <c r="F1002" i="2"/>
  <c r="E1002" i="2"/>
  <c r="M1001" i="2"/>
  <c r="L1001" i="2"/>
  <c r="J1001" i="2"/>
  <c r="G1001" i="2"/>
  <c r="F1001" i="2"/>
  <c r="E1001" i="2"/>
  <c r="M1000" i="2"/>
  <c r="L1000" i="2"/>
  <c r="J1000" i="2"/>
  <c r="G1000" i="2"/>
  <c r="F1000" i="2"/>
  <c r="E1000" i="2"/>
  <c r="M999" i="2"/>
  <c r="L999" i="2"/>
  <c r="J999" i="2"/>
  <c r="G999" i="2"/>
  <c r="F999" i="2"/>
  <c r="E999" i="2"/>
  <c r="M998" i="2"/>
  <c r="L998" i="2"/>
  <c r="J998" i="2"/>
  <c r="G998" i="2"/>
  <c r="F998" i="2"/>
  <c r="E998" i="2"/>
  <c r="M997" i="2"/>
  <c r="L997" i="2"/>
  <c r="J997" i="2"/>
  <c r="G997" i="2"/>
  <c r="F997" i="2"/>
  <c r="E997" i="2"/>
  <c r="M996" i="2"/>
  <c r="L996" i="2"/>
  <c r="J996" i="2"/>
  <c r="G996" i="2"/>
  <c r="F996" i="2"/>
  <c r="E996" i="2"/>
  <c r="M995" i="2"/>
  <c r="L995" i="2"/>
  <c r="J995" i="2"/>
  <c r="G995" i="2"/>
  <c r="F995" i="2"/>
  <c r="E995" i="2"/>
  <c r="M994" i="2"/>
  <c r="L994" i="2"/>
  <c r="J994" i="2"/>
  <c r="G994" i="2"/>
  <c r="F994" i="2"/>
  <c r="E994" i="2"/>
  <c r="M993" i="2"/>
  <c r="L993" i="2"/>
  <c r="J993" i="2"/>
  <c r="G993" i="2"/>
  <c r="F993" i="2"/>
  <c r="E993" i="2"/>
  <c r="M992" i="2"/>
  <c r="L992" i="2"/>
  <c r="J992" i="2"/>
  <c r="G992" i="2"/>
  <c r="F992" i="2"/>
  <c r="E992" i="2"/>
  <c r="M991" i="2"/>
  <c r="L991" i="2"/>
  <c r="J991" i="2"/>
  <c r="G991" i="2"/>
  <c r="F991" i="2"/>
  <c r="E991" i="2"/>
  <c r="M990" i="2"/>
  <c r="L990" i="2"/>
  <c r="J990" i="2"/>
  <c r="G990" i="2"/>
  <c r="F990" i="2"/>
  <c r="E990" i="2"/>
  <c r="M989" i="2"/>
  <c r="L989" i="2"/>
  <c r="J989" i="2"/>
  <c r="G989" i="2"/>
  <c r="F989" i="2"/>
  <c r="E989" i="2"/>
  <c r="M988" i="2"/>
  <c r="L988" i="2"/>
  <c r="J988" i="2"/>
  <c r="G988" i="2"/>
  <c r="F988" i="2"/>
  <c r="E988" i="2"/>
  <c r="M987" i="2"/>
  <c r="L987" i="2"/>
  <c r="J987" i="2"/>
  <c r="G987" i="2"/>
  <c r="F987" i="2"/>
  <c r="E987" i="2"/>
  <c r="M986" i="2"/>
  <c r="L986" i="2"/>
  <c r="J986" i="2"/>
  <c r="G986" i="2"/>
  <c r="F986" i="2"/>
  <c r="E986" i="2"/>
  <c r="M985" i="2"/>
  <c r="L985" i="2"/>
  <c r="J985" i="2"/>
  <c r="G985" i="2"/>
  <c r="F985" i="2"/>
  <c r="E985" i="2"/>
  <c r="M984" i="2"/>
  <c r="L984" i="2"/>
  <c r="J984" i="2"/>
  <c r="G984" i="2"/>
  <c r="F984" i="2"/>
  <c r="E984" i="2"/>
  <c r="M983" i="2"/>
  <c r="L983" i="2"/>
  <c r="J983" i="2"/>
  <c r="G983" i="2"/>
  <c r="F983" i="2"/>
  <c r="E983" i="2"/>
  <c r="M982" i="2"/>
  <c r="L982" i="2"/>
  <c r="J982" i="2"/>
  <c r="G982" i="2"/>
  <c r="F982" i="2"/>
  <c r="E982" i="2"/>
  <c r="M981" i="2"/>
  <c r="L981" i="2"/>
  <c r="J981" i="2"/>
  <c r="G981" i="2"/>
  <c r="F981" i="2"/>
  <c r="E981" i="2"/>
  <c r="M980" i="2"/>
  <c r="L980" i="2"/>
  <c r="J980" i="2"/>
  <c r="G980" i="2"/>
  <c r="F980" i="2"/>
  <c r="E980" i="2"/>
  <c r="M979" i="2"/>
  <c r="L979" i="2"/>
  <c r="J979" i="2"/>
  <c r="G979" i="2"/>
  <c r="F979" i="2"/>
  <c r="E979" i="2"/>
  <c r="M978" i="2"/>
  <c r="L978" i="2"/>
  <c r="J978" i="2"/>
  <c r="G978" i="2"/>
  <c r="F978" i="2"/>
  <c r="E978" i="2"/>
  <c r="M977" i="2"/>
  <c r="L977" i="2"/>
  <c r="J977" i="2"/>
  <c r="G977" i="2"/>
  <c r="F977" i="2"/>
  <c r="E977" i="2"/>
  <c r="M976" i="2"/>
  <c r="L976" i="2"/>
  <c r="J976" i="2"/>
  <c r="G976" i="2"/>
  <c r="F976" i="2"/>
  <c r="E976" i="2"/>
  <c r="M975" i="2"/>
  <c r="L975" i="2"/>
  <c r="J975" i="2"/>
  <c r="G975" i="2"/>
  <c r="F975" i="2"/>
  <c r="E975" i="2"/>
  <c r="M974" i="2"/>
  <c r="L974" i="2"/>
  <c r="J974" i="2"/>
  <c r="G974" i="2"/>
  <c r="F974" i="2"/>
  <c r="E974" i="2"/>
  <c r="M973" i="2"/>
  <c r="L973" i="2"/>
  <c r="J973" i="2"/>
  <c r="G973" i="2"/>
  <c r="F973" i="2"/>
  <c r="E973" i="2"/>
  <c r="M972" i="2"/>
  <c r="L972" i="2"/>
  <c r="J972" i="2"/>
  <c r="G972" i="2"/>
  <c r="F972" i="2"/>
  <c r="E972" i="2"/>
  <c r="M971" i="2"/>
  <c r="L971" i="2"/>
  <c r="J971" i="2"/>
  <c r="G971" i="2"/>
  <c r="F971" i="2"/>
  <c r="E971" i="2"/>
  <c r="M970" i="2"/>
  <c r="L970" i="2"/>
  <c r="J970" i="2"/>
  <c r="G970" i="2"/>
  <c r="F970" i="2"/>
  <c r="E970" i="2"/>
  <c r="M969" i="2"/>
  <c r="L969" i="2"/>
  <c r="J969" i="2"/>
  <c r="G969" i="2"/>
  <c r="F969" i="2"/>
  <c r="E969" i="2"/>
  <c r="M968" i="2"/>
  <c r="L968" i="2"/>
  <c r="J968" i="2"/>
  <c r="G968" i="2"/>
  <c r="F968" i="2"/>
  <c r="E968" i="2"/>
  <c r="M967" i="2"/>
  <c r="L967" i="2"/>
  <c r="J967" i="2"/>
  <c r="G967" i="2"/>
  <c r="F967" i="2"/>
  <c r="E967" i="2"/>
  <c r="M966" i="2"/>
  <c r="L966" i="2"/>
  <c r="J966" i="2"/>
  <c r="G966" i="2"/>
  <c r="F966" i="2"/>
  <c r="E966" i="2"/>
  <c r="M965" i="2"/>
  <c r="L965" i="2"/>
  <c r="J965" i="2"/>
  <c r="G965" i="2"/>
  <c r="F965" i="2"/>
  <c r="E965" i="2"/>
  <c r="M964" i="2"/>
  <c r="L964" i="2"/>
  <c r="J964" i="2"/>
  <c r="G964" i="2"/>
  <c r="F964" i="2"/>
  <c r="E964" i="2"/>
  <c r="M963" i="2"/>
  <c r="L963" i="2"/>
  <c r="J963" i="2"/>
  <c r="G963" i="2"/>
  <c r="F963" i="2"/>
  <c r="E963" i="2"/>
  <c r="M962" i="2"/>
  <c r="L962" i="2"/>
  <c r="J962" i="2"/>
  <c r="G962" i="2"/>
  <c r="F962" i="2"/>
  <c r="E962" i="2"/>
  <c r="M961" i="2"/>
  <c r="L961" i="2"/>
  <c r="J961" i="2"/>
  <c r="G961" i="2"/>
  <c r="F961" i="2"/>
  <c r="E961" i="2"/>
  <c r="M960" i="2"/>
  <c r="L960" i="2"/>
  <c r="J960" i="2"/>
  <c r="G960" i="2"/>
  <c r="F960" i="2"/>
  <c r="E960" i="2"/>
  <c r="M959" i="2"/>
  <c r="L959" i="2"/>
  <c r="J959" i="2"/>
  <c r="G959" i="2"/>
  <c r="F959" i="2"/>
  <c r="E959" i="2"/>
  <c r="M958" i="2"/>
  <c r="L958" i="2"/>
  <c r="J958" i="2"/>
  <c r="G958" i="2"/>
  <c r="F958" i="2"/>
  <c r="E958" i="2"/>
  <c r="M957" i="2"/>
  <c r="L957" i="2"/>
  <c r="J957" i="2"/>
  <c r="G957" i="2"/>
  <c r="F957" i="2"/>
  <c r="E957" i="2"/>
  <c r="M956" i="2"/>
  <c r="L956" i="2"/>
  <c r="J956" i="2"/>
  <c r="G956" i="2"/>
  <c r="F956" i="2"/>
  <c r="E956" i="2"/>
  <c r="M955" i="2"/>
  <c r="L955" i="2"/>
  <c r="J955" i="2"/>
  <c r="G955" i="2"/>
  <c r="F955" i="2"/>
  <c r="E955" i="2"/>
  <c r="M954" i="2"/>
  <c r="L954" i="2"/>
  <c r="J954" i="2"/>
  <c r="G954" i="2"/>
  <c r="F954" i="2"/>
  <c r="E954" i="2"/>
  <c r="M953" i="2"/>
  <c r="L953" i="2"/>
  <c r="J953" i="2"/>
  <c r="G953" i="2"/>
  <c r="F953" i="2"/>
  <c r="E953" i="2"/>
  <c r="M952" i="2"/>
  <c r="L952" i="2"/>
  <c r="J952" i="2"/>
  <c r="G952" i="2"/>
  <c r="F952" i="2"/>
  <c r="E952" i="2"/>
  <c r="M951" i="2"/>
  <c r="L951" i="2"/>
  <c r="J951" i="2"/>
  <c r="G951" i="2"/>
  <c r="F951" i="2"/>
  <c r="E951" i="2"/>
  <c r="M950" i="2"/>
  <c r="L950" i="2"/>
  <c r="J950" i="2"/>
  <c r="G950" i="2"/>
  <c r="F950" i="2"/>
  <c r="E950" i="2"/>
  <c r="M949" i="2"/>
  <c r="L949" i="2"/>
  <c r="J949" i="2"/>
  <c r="G949" i="2"/>
  <c r="F949" i="2"/>
  <c r="E949" i="2"/>
  <c r="M948" i="2"/>
  <c r="L948" i="2"/>
  <c r="J948" i="2"/>
  <c r="G948" i="2"/>
  <c r="F948" i="2"/>
  <c r="E948" i="2"/>
  <c r="M947" i="2"/>
  <c r="L947" i="2"/>
  <c r="J947" i="2"/>
  <c r="G947" i="2"/>
  <c r="F947" i="2"/>
  <c r="E947" i="2"/>
  <c r="M946" i="2"/>
  <c r="L946" i="2"/>
  <c r="J946" i="2"/>
  <c r="G946" i="2"/>
  <c r="F946" i="2"/>
  <c r="E946" i="2"/>
  <c r="M945" i="2"/>
  <c r="L945" i="2"/>
  <c r="J945" i="2"/>
  <c r="G945" i="2"/>
  <c r="F945" i="2"/>
  <c r="E945" i="2"/>
  <c r="M944" i="2"/>
  <c r="L944" i="2"/>
  <c r="J944" i="2"/>
  <c r="G944" i="2"/>
  <c r="F944" i="2"/>
  <c r="E944" i="2"/>
  <c r="M943" i="2"/>
  <c r="L943" i="2"/>
  <c r="J943" i="2"/>
  <c r="G943" i="2"/>
  <c r="F943" i="2"/>
  <c r="E943" i="2"/>
  <c r="M942" i="2"/>
  <c r="L942" i="2"/>
  <c r="J942" i="2"/>
  <c r="G942" i="2"/>
  <c r="F942" i="2"/>
  <c r="E942" i="2"/>
  <c r="M941" i="2"/>
  <c r="L941" i="2"/>
  <c r="J941" i="2"/>
  <c r="G941" i="2"/>
  <c r="F941" i="2"/>
  <c r="E941" i="2"/>
  <c r="M940" i="2"/>
  <c r="L940" i="2"/>
  <c r="J940" i="2"/>
  <c r="G940" i="2"/>
  <c r="F940" i="2"/>
  <c r="E940" i="2"/>
  <c r="M939" i="2"/>
  <c r="L939" i="2"/>
  <c r="J939" i="2"/>
  <c r="G939" i="2"/>
  <c r="F939" i="2"/>
  <c r="E939" i="2"/>
  <c r="M938" i="2"/>
  <c r="L938" i="2"/>
  <c r="J938" i="2"/>
  <c r="G938" i="2"/>
  <c r="F938" i="2"/>
  <c r="E938" i="2"/>
  <c r="M937" i="2"/>
  <c r="L937" i="2"/>
  <c r="J937" i="2"/>
  <c r="G937" i="2"/>
  <c r="F937" i="2"/>
  <c r="E937" i="2"/>
  <c r="M936" i="2"/>
  <c r="L936" i="2"/>
  <c r="J936" i="2"/>
  <c r="G936" i="2"/>
  <c r="F936" i="2"/>
  <c r="E936" i="2"/>
  <c r="M935" i="2"/>
  <c r="L935" i="2"/>
  <c r="J935" i="2"/>
  <c r="G935" i="2"/>
  <c r="F935" i="2"/>
  <c r="E935" i="2"/>
  <c r="M934" i="2"/>
  <c r="L934" i="2"/>
  <c r="J934" i="2"/>
  <c r="G934" i="2"/>
  <c r="F934" i="2"/>
  <c r="E934" i="2"/>
  <c r="M933" i="2"/>
  <c r="L933" i="2"/>
  <c r="J933" i="2"/>
  <c r="G933" i="2"/>
  <c r="F933" i="2"/>
  <c r="E933" i="2"/>
  <c r="M932" i="2"/>
  <c r="L932" i="2"/>
  <c r="J932" i="2"/>
  <c r="G932" i="2"/>
  <c r="F932" i="2"/>
  <c r="E932" i="2"/>
  <c r="M931" i="2"/>
  <c r="L931" i="2"/>
  <c r="J931" i="2"/>
  <c r="G931" i="2"/>
  <c r="F931" i="2"/>
  <c r="E931" i="2"/>
  <c r="M930" i="2"/>
  <c r="L930" i="2"/>
  <c r="J930" i="2"/>
  <c r="G930" i="2"/>
  <c r="F930" i="2"/>
  <c r="E930" i="2"/>
  <c r="M929" i="2"/>
  <c r="L929" i="2"/>
  <c r="J929" i="2"/>
  <c r="G929" i="2"/>
  <c r="F929" i="2"/>
  <c r="E929" i="2"/>
  <c r="M928" i="2"/>
  <c r="L928" i="2"/>
  <c r="J928" i="2"/>
  <c r="G928" i="2"/>
  <c r="F928" i="2"/>
  <c r="E928" i="2"/>
  <c r="M927" i="2"/>
  <c r="L927" i="2"/>
  <c r="J927" i="2"/>
  <c r="G927" i="2"/>
  <c r="F927" i="2"/>
  <c r="E927" i="2"/>
  <c r="M926" i="2"/>
  <c r="L926" i="2"/>
  <c r="J926" i="2"/>
  <c r="G926" i="2"/>
  <c r="F926" i="2"/>
  <c r="E926" i="2"/>
  <c r="M925" i="2"/>
  <c r="L925" i="2"/>
  <c r="J925" i="2"/>
  <c r="G925" i="2"/>
  <c r="F925" i="2"/>
  <c r="E925" i="2"/>
  <c r="M924" i="2"/>
  <c r="L924" i="2"/>
  <c r="J924" i="2"/>
  <c r="G924" i="2"/>
  <c r="F924" i="2"/>
  <c r="E924" i="2"/>
  <c r="M923" i="2"/>
  <c r="L923" i="2"/>
  <c r="J923" i="2"/>
  <c r="G923" i="2"/>
  <c r="F923" i="2"/>
  <c r="E923" i="2"/>
  <c r="M922" i="2"/>
  <c r="L922" i="2"/>
  <c r="J922" i="2"/>
  <c r="G922" i="2"/>
  <c r="F922" i="2"/>
  <c r="E922" i="2"/>
  <c r="M921" i="2"/>
  <c r="L921" i="2"/>
  <c r="J921" i="2"/>
  <c r="G921" i="2"/>
  <c r="F921" i="2"/>
  <c r="E921" i="2"/>
  <c r="M920" i="2"/>
  <c r="L920" i="2"/>
  <c r="J920" i="2"/>
  <c r="G920" i="2"/>
  <c r="F920" i="2"/>
  <c r="E920" i="2"/>
  <c r="M919" i="2"/>
  <c r="L919" i="2"/>
  <c r="J919" i="2"/>
  <c r="G919" i="2"/>
  <c r="F919" i="2"/>
  <c r="E919" i="2"/>
  <c r="M918" i="2"/>
  <c r="L918" i="2"/>
  <c r="J918" i="2"/>
  <c r="G918" i="2"/>
  <c r="F918" i="2"/>
  <c r="E918" i="2"/>
  <c r="M917" i="2"/>
  <c r="L917" i="2"/>
  <c r="J917" i="2"/>
  <c r="G917" i="2"/>
  <c r="F917" i="2"/>
  <c r="E917" i="2"/>
  <c r="M916" i="2"/>
  <c r="L916" i="2"/>
  <c r="J916" i="2"/>
  <c r="G916" i="2"/>
  <c r="F916" i="2"/>
  <c r="E916" i="2"/>
  <c r="M915" i="2"/>
  <c r="L915" i="2"/>
  <c r="J915" i="2"/>
  <c r="G915" i="2"/>
  <c r="F915" i="2"/>
  <c r="E915" i="2"/>
  <c r="M914" i="2"/>
  <c r="L914" i="2"/>
  <c r="J914" i="2"/>
  <c r="G914" i="2"/>
  <c r="F914" i="2"/>
  <c r="E914" i="2"/>
  <c r="M913" i="2"/>
  <c r="L913" i="2"/>
  <c r="J913" i="2"/>
  <c r="G913" i="2"/>
  <c r="F913" i="2"/>
  <c r="E913" i="2"/>
  <c r="M912" i="2"/>
  <c r="L912" i="2"/>
  <c r="J912" i="2"/>
  <c r="G912" i="2"/>
  <c r="F912" i="2"/>
  <c r="E912" i="2"/>
  <c r="M911" i="2"/>
  <c r="L911" i="2"/>
  <c r="J911" i="2"/>
  <c r="G911" i="2"/>
  <c r="F911" i="2"/>
  <c r="E911" i="2"/>
  <c r="M910" i="2"/>
  <c r="L910" i="2"/>
  <c r="J910" i="2"/>
  <c r="G910" i="2"/>
  <c r="F910" i="2"/>
  <c r="E910" i="2"/>
  <c r="M909" i="2"/>
  <c r="L909" i="2"/>
  <c r="J909" i="2"/>
  <c r="G909" i="2"/>
  <c r="F909" i="2"/>
  <c r="E909" i="2"/>
  <c r="M908" i="2"/>
  <c r="L908" i="2"/>
  <c r="J908" i="2"/>
  <c r="G908" i="2"/>
  <c r="F908" i="2"/>
  <c r="E908" i="2"/>
  <c r="M907" i="2"/>
  <c r="L907" i="2"/>
  <c r="J907" i="2"/>
  <c r="G907" i="2"/>
  <c r="F907" i="2"/>
  <c r="E907" i="2"/>
  <c r="M906" i="2"/>
  <c r="L906" i="2"/>
  <c r="J906" i="2"/>
  <c r="G906" i="2"/>
  <c r="F906" i="2"/>
  <c r="E906" i="2"/>
  <c r="M905" i="2"/>
  <c r="L905" i="2"/>
  <c r="J905" i="2"/>
  <c r="G905" i="2"/>
  <c r="F905" i="2"/>
  <c r="E905" i="2"/>
  <c r="M904" i="2"/>
  <c r="L904" i="2"/>
  <c r="J904" i="2"/>
  <c r="G904" i="2"/>
  <c r="F904" i="2"/>
  <c r="E904" i="2"/>
  <c r="M903" i="2"/>
  <c r="L903" i="2"/>
  <c r="J903" i="2"/>
  <c r="G903" i="2"/>
  <c r="F903" i="2"/>
  <c r="E903" i="2"/>
  <c r="M902" i="2"/>
  <c r="L902" i="2"/>
  <c r="J902" i="2"/>
  <c r="G902" i="2"/>
  <c r="F902" i="2"/>
  <c r="E902" i="2"/>
  <c r="M901" i="2"/>
  <c r="L901" i="2"/>
  <c r="J901" i="2"/>
  <c r="G901" i="2"/>
  <c r="F901" i="2"/>
  <c r="E901" i="2"/>
  <c r="M900" i="2"/>
  <c r="L900" i="2"/>
  <c r="J900" i="2"/>
  <c r="G900" i="2"/>
  <c r="F900" i="2"/>
  <c r="E900" i="2"/>
  <c r="M899" i="2"/>
  <c r="L899" i="2"/>
  <c r="J899" i="2"/>
  <c r="G899" i="2"/>
  <c r="F899" i="2"/>
  <c r="E899" i="2"/>
  <c r="M898" i="2"/>
  <c r="L898" i="2"/>
  <c r="J898" i="2"/>
  <c r="G898" i="2"/>
  <c r="F898" i="2"/>
  <c r="E898" i="2"/>
  <c r="M897" i="2"/>
  <c r="L897" i="2"/>
  <c r="J897" i="2"/>
  <c r="G897" i="2"/>
  <c r="F897" i="2"/>
  <c r="E897" i="2"/>
  <c r="M896" i="2"/>
  <c r="L896" i="2"/>
  <c r="J896" i="2"/>
  <c r="G896" i="2"/>
  <c r="F896" i="2"/>
  <c r="E896" i="2"/>
  <c r="M895" i="2"/>
  <c r="L895" i="2"/>
  <c r="J895" i="2"/>
  <c r="G895" i="2"/>
  <c r="F895" i="2"/>
  <c r="E895" i="2"/>
  <c r="M894" i="2"/>
  <c r="L894" i="2"/>
  <c r="J894" i="2"/>
  <c r="G894" i="2"/>
  <c r="F894" i="2"/>
  <c r="E894" i="2"/>
  <c r="M893" i="2"/>
  <c r="L893" i="2"/>
  <c r="J893" i="2"/>
  <c r="G893" i="2"/>
  <c r="F893" i="2"/>
  <c r="E893" i="2"/>
  <c r="M892" i="2"/>
  <c r="L892" i="2"/>
  <c r="J892" i="2"/>
  <c r="G892" i="2"/>
  <c r="F892" i="2"/>
  <c r="E892" i="2"/>
  <c r="M891" i="2"/>
  <c r="L891" i="2"/>
  <c r="J891" i="2"/>
  <c r="G891" i="2"/>
  <c r="F891" i="2"/>
  <c r="E891" i="2"/>
  <c r="M890" i="2"/>
  <c r="L890" i="2"/>
  <c r="J890" i="2"/>
  <c r="G890" i="2"/>
  <c r="F890" i="2"/>
  <c r="E890" i="2"/>
  <c r="M889" i="2"/>
  <c r="L889" i="2"/>
  <c r="J889" i="2"/>
  <c r="G889" i="2"/>
  <c r="F889" i="2"/>
  <c r="E889" i="2"/>
  <c r="M888" i="2"/>
  <c r="L888" i="2"/>
  <c r="J888" i="2"/>
  <c r="G888" i="2"/>
  <c r="F888" i="2"/>
  <c r="E888" i="2"/>
  <c r="M887" i="2"/>
  <c r="L887" i="2"/>
  <c r="J887" i="2"/>
  <c r="G887" i="2"/>
  <c r="F887" i="2"/>
  <c r="E887" i="2"/>
  <c r="M886" i="2"/>
  <c r="L886" i="2"/>
  <c r="J886" i="2"/>
  <c r="G886" i="2"/>
  <c r="F886" i="2"/>
  <c r="E886" i="2"/>
  <c r="M885" i="2"/>
  <c r="L885" i="2"/>
  <c r="J885" i="2"/>
  <c r="G885" i="2"/>
  <c r="F885" i="2"/>
  <c r="E885" i="2"/>
  <c r="M884" i="2"/>
  <c r="L884" i="2"/>
  <c r="J884" i="2"/>
  <c r="G884" i="2"/>
  <c r="F884" i="2"/>
  <c r="E884" i="2"/>
  <c r="M883" i="2"/>
  <c r="L883" i="2"/>
  <c r="J883" i="2"/>
  <c r="G883" i="2"/>
  <c r="F883" i="2"/>
  <c r="E883" i="2"/>
  <c r="M882" i="2"/>
  <c r="L882" i="2"/>
  <c r="J882" i="2"/>
  <c r="G882" i="2"/>
  <c r="F882" i="2"/>
  <c r="E882" i="2"/>
  <c r="M881" i="2"/>
  <c r="L881" i="2"/>
  <c r="J881" i="2"/>
  <c r="G881" i="2"/>
  <c r="F881" i="2"/>
  <c r="E881" i="2"/>
  <c r="M880" i="2"/>
  <c r="L880" i="2"/>
  <c r="J880" i="2"/>
  <c r="G880" i="2"/>
  <c r="F880" i="2"/>
  <c r="E880" i="2"/>
  <c r="M879" i="2"/>
  <c r="L879" i="2"/>
  <c r="J879" i="2"/>
  <c r="G879" i="2"/>
  <c r="F879" i="2"/>
  <c r="E879" i="2"/>
  <c r="M878" i="2"/>
  <c r="L878" i="2"/>
  <c r="J878" i="2"/>
  <c r="G878" i="2"/>
  <c r="F878" i="2"/>
  <c r="E878" i="2"/>
  <c r="M877" i="2"/>
  <c r="L877" i="2"/>
  <c r="J877" i="2"/>
  <c r="G877" i="2"/>
  <c r="F877" i="2"/>
  <c r="E877" i="2"/>
  <c r="M876" i="2"/>
  <c r="L876" i="2"/>
  <c r="J876" i="2"/>
  <c r="G876" i="2"/>
  <c r="F876" i="2"/>
  <c r="E876" i="2"/>
  <c r="M875" i="2"/>
  <c r="L875" i="2"/>
  <c r="J875" i="2"/>
  <c r="G875" i="2"/>
  <c r="F875" i="2"/>
  <c r="E875" i="2"/>
  <c r="M874" i="2"/>
  <c r="L874" i="2"/>
  <c r="J874" i="2"/>
  <c r="G874" i="2"/>
  <c r="F874" i="2"/>
  <c r="E874" i="2"/>
  <c r="M873" i="2"/>
  <c r="L873" i="2"/>
  <c r="J873" i="2"/>
  <c r="G873" i="2"/>
  <c r="F873" i="2"/>
  <c r="E873" i="2"/>
  <c r="M872" i="2"/>
  <c r="L872" i="2"/>
  <c r="J872" i="2"/>
  <c r="G872" i="2"/>
  <c r="F872" i="2"/>
  <c r="E872" i="2"/>
  <c r="M871" i="2"/>
  <c r="L871" i="2"/>
  <c r="J871" i="2"/>
  <c r="G871" i="2"/>
  <c r="F871" i="2"/>
  <c r="E871" i="2"/>
  <c r="M870" i="2"/>
  <c r="L870" i="2"/>
  <c r="J870" i="2"/>
  <c r="G870" i="2"/>
  <c r="F870" i="2"/>
  <c r="E870" i="2"/>
  <c r="M869" i="2"/>
  <c r="L869" i="2"/>
  <c r="J869" i="2"/>
  <c r="G869" i="2"/>
  <c r="F869" i="2"/>
  <c r="E869" i="2"/>
  <c r="M868" i="2"/>
  <c r="L868" i="2"/>
  <c r="J868" i="2"/>
  <c r="G868" i="2"/>
  <c r="F868" i="2"/>
  <c r="E868" i="2"/>
  <c r="M867" i="2"/>
  <c r="L867" i="2"/>
  <c r="J867" i="2"/>
  <c r="G867" i="2"/>
  <c r="F867" i="2"/>
  <c r="E867" i="2"/>
  <c r="M866" i="2"/>
  <c r="L866" i="2"/>
  <c r="J866" i="2"/>
  <c r="G866" i="2"/>
  <c r="F866" i="2"/>
  <c r="E866" i="2"/>
  <c r="M865" i="2"/>
  <c r="L865" i="2"/>
  <c r="J865" i="2"/>
  <c r="G865" i="2"/>
  <c r="F865" i="2"/>
  <c r="E865" i="2"/>
  <c r="M864" i="2"/>
  <c r="L864" i="2"/>
  <c r="J864" i="2"/>
  <c r="G864" i="2"/>
  <c r="F864" i="2"/>
  <c r="E864" i="2"/>
  <c r="M863" i="2"/>
  <c r="L863" i="2"/>
  <c r="J863" i="2"/>
  <c r="G863" i="2"/>
  <c r="F863" i="2"/>
  <c r="E863" i="2"/>
  <c r="M862" i="2"/>
  <c r="L862" i="2"/>
  <c r="J862" i="2"/>
  <c r="G862" i="2"/>
  <c r="F862" i="2"/>
  <c r="E862" i="2"/>
  <c r="M861" i="2"/>
  <c r="L861" i="2"/>
  <c r="J861" i="2"/>
  <c r="G861" i="2"/>
  <c r="F861" i="2"/>
  <c r="E861" i="2"/>
  <c r="M860" i="2"/>
  <c r="L860" i="2"/>
  <c r="J860" i="2"/>
  <c r="G860" i="2"/>
  <c r="F860" i="2"/>
  <c r="E860" i="2"/>
  <c r="M859" i="2"/>
  <c r="L859" i="2"/>
  <c r="J859" i="2"/>
  <c r="G859" i="2"/>
  <c r="F859" i="2"/>
  <c r="E859" i="2"/>
  <c r="M858" i="2"/>
  <c r="L858" i="2"/>
  <c r="J858" i="2"/>
  <c r="G858" i="2"/>
  <c r="F858" i="2"/>
  <c r="E858" i="2"/>
  <c r="M857" i="2"/>
  <c r="L857" i="2"/>
  <c r="J857" i="2"/>
  <c r="G857" i="2"/>
  <c r="F857" i="2"/>
  <c r="E857" i="2"/>
  <c r="M856" i="2"/>
  <c r="L856" i="2"/>
  <c r="J856" i="2"/>
  <c r="G856" i="2"/>
  <c r="F856" i="2"/>
  <c r="E856" i="2"/>
  <c r="M855" i="2"/>
  <c r="L855" i="2"/>
  <c r="J855" i="2"/>
  <c r="G855" i="2"/>
  <c r="F855" i="2"/>
  <c r="E855" i="2"/>
  <c r="M854" i="2"/>
  <c r="L854" i="2"/>
  <c r="J854" i="2"/>
  <c r="G854" i="2"/>
  <c r="F854" i="2"/>
  <c r="E854" i="2"/>
  <c r="M853" i="2"/>
  <c r="L853" i="2"/>
  <c r="J853" i="2"/>
  <c r="G853" i="2"/>
  <c r="F853" i="2"/>
  <c r="E853" i="2"/>
  <c r="M852" i="2"/>
  <c r="L852" i="2"/>
  <c r="J852" i="2"/>
  <c r="G852" i="2"/>
  <c r="F852" i="2"/>
  <c r="E852" i="2"/>
  <c r="M851" i="2"/>
  <c r="L851" i="2"/>
  <c r="J851" i="2"/>
  <c r="G851" i="2"/>
  <c r="F851" i="2"/>
  <c r="E851" i="2"/>
  <c r="M850" i="2"/>
  <c r="L850" i="2"/>
  <c r="J850" i="2"/>
  <c r="G850" i="2"/>
  <c r="F850" i="2"/>
  <c r="E850" i="2"/>
  <c r="M849" i="2"/>
  <c r="L849" i="2"/>
  <c r="J849" i="2"/>
  <c r="G849" i="2"/>
  <c r="F849" i="2"/>
  <c r="E849" i="2"/>
  <c r="M848" i="2"/>
  <c r="L848" i="2"/>
  <c r="J848" i="2"/>
  <c r="G848" i="2"/>
  <c r="F848" i="2"/>
  <c r="E848" i="2"/>
  <c r="M847" i="2"/>
  <c r="L847" i="2"/>
  <c r="J847" i="2"/>
  <c r="G847" i="2"/>
  <c r="F847" i="2"/>
  <c r="E847" i="2"/>
  <c r="M846" i="2"/>
  <c r="L846" i="2"/>
  <c r="J846" i="2"/>
  <c r="G846" i="2"/>
  <c r="F846" i="2"/>
  <c r="E846" i="2"/>
  <c r="M845" i="2"/>
  <c r="L845" i="2"/>
  <c r="J845" i="2"/>
  <c r="G845" i="2"/>
  <c r="F845" i="2"/>
  <c r="E845" i="2"/>
  <c r="M844" i="2"/>
  <c r="L844" i="2"/>
  <c r="J844" i="2"/>
  <c r="G844" i="2"/>
  <c r="F844" i="2"/>
  <c r="E844" i="2"/>
  <c r="M843" i="2"/>
  <c r="L843" i="2"/>
  <c r="J843" i="2"/>
  <c r="G843" i="2"/>
  <c r="F843" i="2"/>
  <c r="E843" i="2"/>
  <c r="M842" i="2"/>
  <c r="L842" i="2"/>
  <c r="J842" i="2"/>
  <c r="G842" i="2"/>
  <c r="F842" i="2"/>
  <c r="E842" i="2"/>
  <c r="M841" i="2"/>
  <c r="L841" i="2"/>
  <c r="J841" i="2"/>
  <c r="G841" i="2"/>
  <c r="F841" i="2"/>
  <c r="E841" i="2"/>
  <c r="M840" i="2"/>
  <c r="L840" i="2"/>
  <c r="J840" i="2"/>
  <c r="G840" i="2"/>
  <c r="F840" i="2"/>
  <c r="E840" i="2"/>
  <c r="M839" i="2"/>
  <c r="L839" i="2"/>
  <c r="J839" i="2"/>
  <c r="G839" i="2"/>
  <c r="F839" i="2"/>
  <c r="E839" i="2"/>
  <c r="M838" i="2"/>
  <c r="L838" i="2"/>
  <c r="J838" i="2"/>
  <c r="G838" i="2"/>
  <c r="F838" i="2"/>
  <c r="E838" i="2"/>
  <c r="M837" i="2"/>
  <c r="L837" i="2"/>
  <c r="J837" i="2"/>
  <c r="G837" i="2"/>
  <c r="F837" i="2"/>
  <c r="E837" i="2"/>
  <c r="M836" i="2"/>
  <c r="L836" i="2"/>
  <c r="J836" i="2"/>
  <c r="G836" i="2"/>
  <c r="F836" i="2"/>
  <c r="E836" i="2"/>
  <c r="M835" i="2"/>
  <c r="L835" i="2"/>
  <c r="J835" i="2"/>
  <c r="G835" i="2"/>
  <c r="F835" i="2"/>
  <c r="E835" i="2"/>
  <c r="M834" i="2"/>
  <c r="L834" i="2"/>
  <c r="J834" i="2"/>
  <c r="G834" i="2"/>
  <c r="F834" i="2"/>
  <c r="E834" i="2"/>
  <c r="M833" i="2"/>
  <c r="L833" i="2"/>
  <c r="J833" i="2"/>
  <c r="G833" i="2"/>
  <c r="F833" i="2"/>
  <c r="E833" i="2"/>
  <c r="M832" i="2"/>
  <c r="L832" i="2"/>
  <c r="J832" i="2"/>
  <c r="G832" i="2"/>
  <c r="F832" i="2"/>
  <c r="E832" i="2"/>
  <c r="M831" i="2"/>
  <c r="L831" i="2"/>
  <c r="J831" i="2"/>
  <c r="G831" i="2"/>
  <c r="F831" i="2"/>
  <c r="E831" i="2"/>
  <c r="M830" i="2"/>
  <c r="L830" i="2"/>
  <c r="J830" i="2"/>
  <c r="G830" i="2"/>
  <c r="F830" i="2"/>
  <c r="E830" i="2"/>
  <c r="M829" i="2"/>
  <c r="L829" i="2"/>
  <c r="J829" i="2"/>
  <c r="G829" i="2"/>
  <c r="F829" i="2"/>
  <c r="E829" i="2"/>
  <c r="M828" i="2"/>
  <c r="L828" i="2"/>
  <c r="J828" i="2"/>
  <c r="G828" i="2"/>
  <c r="F828" i="2"/>
  <c r="E828" i="2"/>
  <c r="M827" i="2"/>
  <c r="L827" i="2"/>
  <c r="J827" i="2"/>
  <c r="G827" i="2"/>
  <c r="F827" i="2"/>
  <c r="E827" i="2"/>
  <c r="M826" i="2"/>
  <c r="L826" i="2"/>
  <c r="J826" i="2"/>
  <c r="G826" i="2"/>
  <c r="F826" i="2"/>
  <c r="E826" i="2"/>
  <c r="M825" i="2"/>
  <c r="L825" i="2"/>
  <c r="J825" i="2"/>
  <c r="G825" i="2"/>
  <c r="F825" i="2"/>
  <c r="E825" i="2"/>
  <c r="M824" i="2"/>
  <c r="L824" i="2"/>
  <c r="J824" i="2"/>
  <c r="G824" i="2"/>
  <c r="F824" i="2"/>
  <c r="E824" i="2"/>
  <c r="M823" i="2"/>
  <c r="L823" i="2"/>
  <c r="J823" i="2"/>
  <c r="G823" i="2"/>
  <c r="F823" i="2"/>
  <c r="E823" i="2"/>
  <c r="M822" i="2"/>
  <c r="L822" i="2"/>
  <c r="J822" i="2"/>
  <c r="G822" i="2"/>
  <c r="F822" i="2"/>
  <c r="E822" i="2"/>
  <c r="M821" i="2"/>
  <c r="L821" i="2"/>
  <c r="J821" i="2"/>
  <c r="G821" i="2"/>
  <c r="F821" i="2"/>
  <c r="E821" i="2"/>
  <c r="M820" i="2"/>
  <c r="L820" i="2"/>
  <c r="J820" i="2"/>
  <c r="G820" i="2"/>
  <c r="F820" i="2"/>
  <c r="E820" i="2"/>
  <c r="M819" i="2"/>
  <c r="L819" i="2"/>
  <c r="J819" i="2"/>
  <c r="G819" i="2"/>
  <c r="F819" i="2"/>
  <c r="E819" i="2"/>
  <c r="M818" i="2"/>
  <c r="L818" i="2"/>
  <c r="J818" i="2"/>
  <c r="G818" i="2"/>
  <c r="F818" i="2"/>
  <c r="E818" i="2"/>
  <c r="M817" i="2"/>
  <c r="L817" i="2"/>
  <c r="J817" i="2"/>
  <c r="G817" i="2"/>
  <c r="F817" i="2"/>
  <c r="E817" i="2"/>
  <c r="M816" i="2"/>
  <c r="L816" i="2"/>
  <c r="J816" i="2"/>
  <c r="G816" i="2"/>
  <c r="F816" i="2"/>
  <c r="E816" i="2"/>
  <c r="M815" i="2"/>
  <c r="L815" i="2"/>
  <c r="J815" i="2"/>
  <c r="G815" i="2"/>
  <c r="F815" i="2"/>
  <c r="E815" i="2"/>
  <c r="M814" i="2"/>
  <c r="L814" i="2"/>
  <c r="J814" i="2"/>
  <c r="G814" i="2"/>
  <c r="F814" i="2"/>
  <c r="E814" i="2"/>
  <c r="M813" i="2"/>
  <c r="L813" i="2"/>
  <c r="J813" i="2"/>
  <c r="G813" i="2"/>
  <c r="F813" i="2"/>
  <c r="E813" i="2"/>
  <c r="M812" i="2"/>
  <c r="L812" i="2"/>
  <c r="J812" i="2"/>
  <c r="G812" i="2"/>
  <c r="F812" i="2"/>
  <c r="E812" i="2"/>
  <c r="M811" i="2"/>
  <c r="L811" i="2"/>
  <c r="J811" i="2"/>
  <c r="G811" i="2"/>
  <c r="F811" i="2"/>
  <c r="E811" i="2"/>
  <c r="M810" i="2"/>
  <c r="L810" i="2"/>
  <c r="J810" i="2"/>
  <c r="G810" i="2"/>
  <c r="F810" i="2"/>
  <c r="E810" i="2"/>
  <c r="M809" i="2"/>
  <c r="L809" i="2"/>
  <c r="J809" i="2"/>
  <c r="G809" i="2"/>
  <c r="F809" i="2"/>
  <c r="E809" i="2"/>
  <c r="M808" i="2"/>
  <c r="L808" i="2"/>
  <c r="J808" i="2"/>
  <c r="G808" i="2"/>
  <c r="F808" i="2"/>
  <c r="E808" i="2"/>
  <c r="M807" i="2"/>
  <c r="L807" i="2"/>
  <c r="J807" i="2"/>
  <c r="G807" i="2"/>
  <c r="F807" i="2"/>
  <c r="E807" i="2"/>
  <c r="M806" i="2"/>
  <c r="L806" i="2"/>
  <c r="J806" i="2"/>
  <c r="G806" i="2"/>
  <c r="F806" i="2"/>
  <c r="E806" i="2"/>
  <c r="M805" i="2"/>
  <c r="L805" i="2"/>
  <c r="J805" i="2"/>
  <c r="G805" i="2"/>
  <c r="F805" i="2"/>
  <c r="E805" i="2"/>
  <c r="M804" i="2"/>
  <c r="L804" i="2"/>
  <c r="J804" i="2"/>
  <c r="G804" i="2"/>
  <c r="F804" i="2"/>
  <c r="E804" i="2"/>
  <c r="M803" i="2"/>
  <c r="L803" i="2"/>
  <c r="J803" i="2"/>
  <c r="G803" i="2"/>
  <c r="F803" i="2"/>
  <c r="E803" i="2"/>
  <c r="M802" i="2"/>
  <c r="L802" i="2"/>
  <c r="J802" i="2"/>
  <c r="G802" i="2"/>
  <c r="F802" i="2"/>
  <c r="E802" i="2"/>
  <c r="M801" i="2"/>
  <c r="L801" i="2"/>
  <c r="J801" i="2"/>
  <c r="G801" i="2"/>
  <c r="F801" i="2"/>
  <c r="E801" i="2"/>
  <c r="M800" i="2"/>
  <c r="L800" i="2"/>
  <c r="J800" i="2"/>
  <c r="G800" i="2"/>
  <c r="F800" i="2"/>
  <c r="E800" i="2"/>
  <c r="M799" i="2"/>
  <c r="L799" i="2"/>
  <c r="J799" i="2"/>
  <c r="G799" i="2"/>
  <c r="F799" i="2"/>
  <c r="E799" i="2"/>
  <c r="M798" i="2"/>
  <c r="L798" i="2"/>
  <c r="J798" i="2"/>
  <c r="G798" i="2"/>
  <c r="F798" i="2"/>
  <c r="E798" i="2"/>
  <c r="M797" i="2"/>
  <c r="L797" i="2"/>
  <c r="J797" i="2"/>
  <c r="G797" i="2"/>
  <c r="F797" i="2"/>
  <c r="E797" i="2"/>
  <c r="M796" i="2"/>
  <c r="L796" i="2"/>
  <c r="J796" i="2"/>
  <c r="G796" i="2"/>
  <c r="F796" i="2"/>
  <c r="E796" i="2"/>
  <c r="M795" i="2"/>
  <c r="L795" i="2"/>
  <c r="J795" i="2"/>
  <c r="G795" i="2"/>
  <c r="F795" i="2"/>
  <c r="E795" i="2"/>
  <c r="M794" i="2"/>
  <c r="L794" i="2"/>
  <c r="J794" i="2"/>
  <c r="G794" i="2"/>
  <c r="F794" i="2"/>
  <c r="E794" i="2"/>
  <c r="M793" i="2"/>
  <c r="L793" i="2"/>
  <c r="J793" i="2"/>
  <c r="G793" i="2"/>
  <c r="F793" i="2"/>
  <c r="E793" i="2"/>
  <c r="M792" i="2"/>
  <c r="L792" i="2"/>
  <c r="J792" i="2"/>
  <c r="G792" i="2"/>
  <c r="F792" i="2"/>
  <c r="E792" i="2"/>
  <c r="M791" i="2"/>
  <c r="L791" i="2"/>
  <c r="J791" i="2"/>
  <c r="G791" i="2"/>
  <c r="F791" i="2"/>
  <c r="E791" i="2"/>
  <c r="M790" i="2"/>
  <c r="L790" i="2"/>
  <c r="J790" i="2"/>
  <c r="G790" i="2"/>
  <c r="F790" i="2"/>
  <c r="E790" i="2"/>
  <c r="M789" i="2"/>
  <c r="L789" i="2"/>
  <c r="J789" i="2"/>
  <c r="G789" i="2"/>
  <c r="F789" i="2"/>
  <c r="E789" i="2"/>
  <c r="M788" i="2"/>
  <c r="L788" i="2"/>
  <c r="J788" i="2"/>
  <c r="G788" i="2"/>
  <c r="F788" i="2"/>
  <c r="E788" i="2"/>
  <c r="M787" i="2"/>
  <c r="L787" i="2"/>
  <c r="J787" i="2"/>
  <c r="G787" i="2"/>
  <c r="F787" i="2"/>
  <c r="E787" i="2"/>
  <c r="M786" i="2"/>
  <c r="L786" i="2"/>
  <c r="J786" i="2"/>
  <c r="G786" i="2"/>
  <c r="F786" i="2"/>
  <c r="E786" i="2"/>
  <c r="M785" i="2"/>
  <c r="L785" i="2"/>
  <c r="J785" i="2"/>
  <c r="G785" i="2"/>
  <c r="F785" i="2"/>
  <c r="E785" i="2"/>
  <c r="M784" i="2"/>
  <c r="L784" i="2"/>
  <c r="J784" i="2"/>
  <c r="G784" i="2"/>
  <c r="F784" i="2"/>
  <c r="E784" i="2"/>
  <c r="M783" i="2"/>
  <c r="L783" i="2"/>
  <c r="J783" i="2"/>
  <c r="G783" i="2"/>
  <c r="F783" i="2"/>
  <c r="E783" i="2"/>
  <c r="M782" i="2"/>
  <c r="L782" i="2"/>
  <c r="J782" i="2"/>
  <c r="G782" i="2"/>
  <c r="F782" i="2"/>
  <c r="E782" i="2"/>
  <c r="M781" i="2"/>
  <c r="L781" i="2"/>
  <c r="J781" i="2"/>
  <c r="G781" i="2"/>
  <c r="F781" i="2"/>
  <c r="E781" i="2"/>
  <c r="M780" i="2"/>
  <c r="L780" i="2"/>
  <c r="J780" i="2"/>
  <c r="G780" i="2"/>
  <c r="F780" i="2"/>
  <c r="E780" i="2"/>
  <c r="M779" i="2"/>
  <c r="L779" i="2"/>
  <c r="J779" i="2"/>
  <c r="G779" i="2"/>
  <c r="F779" i="2"/>
  <c r="E779" i="2"/>
  <c r="M778" i="2"/>
  <c r="L778" i="2"/>
  <c r="J778" i="2"/>
  <c r="G778" i="2"/>
  <c r="F778" i="2"/>
  <c r="E778" i="2"/>
  <c r="M777" i="2"/>
  <c r="L777" i="2"/>
  <c r="J777" i="2"/>
  <c r="G777" i="2"/>
  <c r="F777" i="2"/>
  <c r="E777" i="2"/>
  <c r="M776" i="2"/>
  <c r="L776" i="2"/>
  <c r="J776" i="2"/>
  <c r="G776" i="2"/>
  <c r="F776" i="2"/>
  <c r="E776" i="2"/>
  <c r="M775" i="2"/>
  <c r="L775" i="2"/>
  <c r="J775" i="2"/>
  <c r="G775" i="2"/>
  <c r="F775" i="2"/>
  <c r="E775" i="2"/>
  <c r="M774" i="2"/>
  <c r="L774" i="2"/>
  <c r="J774" i="2"/>
  <c r="G774" i="2"/>
  <c r="F774" i="2"/>
  <c r="E774" i="2"/>
  <c r="M773" i="2"/>
  <c r="L773" i="2"/>
  <c r="J773" i="2"/>
  <c r="G773" i="2"/>
  <c r="F773" i="2"/>
  <c r="E773" i="2"/>
  <c r="M772" i="2"/>
  <c r="L772" i="2"/>
  <c r="J772" i="2"/>
  <c r="G772" i="2"/>
  <c r="F772" i="2"/>
  <c r="E772" i="2"/>
  <c r="M771" i="2"/>
  <c r="L771" i="2"/>
  <c r="J771" i="2"/>
  <c r="G771" i="2"/>
  <c r="F771" i="2"/>
  <c r="E771" i="2"/>
  <c r="M770" i="2"/>
  <c r="L770" i="2"/>
  <c r="J770" i="2"/>
  <c r="G770" i="2"/>
  <c r="F770" i="2"/>
  <c r="E770" i="2"/>
  <c r="M769" i="2"/>
  <c r="L769" i="2"/>
  <c r="J769" i="2"/>
  <c r="G769" i="2"/>
  <c r="F769" i="2"/>
  <c r="E769" i="2"/>
  <c r="M768" i="2"/>
  <c r="L768" i="2"/>
  <c r="J768" i="2"/>
  <c r="G768" i="2"/>
  <c r="F768" i="2"/>
  <c r="E768" i="2"/>
  <c r="M767" i="2"/>
  <c r="L767" i="2"/>
  <c r="J767" i="2"/>
  <c r="G767" i="2"/>
  <c r="F767" i="2"/>
  <c r="E767" i="2"/>
  <c r="M766" i="2"/>
  <c r="L766" i="2"/>
  <c r="J766" i="2"/>
  <c r="G766" i="2"/>
  <c r="F766" i="2"/>
  <c r="E766" i="2"/>
  <c r="M765" i="2"/>
  <c r="L765" i="2"/>
  <c r="J765" i="2"/>
  <c r="G765" i="2"/>
  <c r="F765" i="2"/>
  <c r="E765" i="2"/>
  <c r="M764" i="2"/>
  <c r="L764" i="2"/>
  <c r="J764" i="2"/>
  <c r="G764" i="2"/>
  <c r="F764" i="2"/>
  <c r="E764" i="2"/>
  <c r="M763" i="2"/>
  <c r="L763" i="2"/>
  <c r="J763" i="2"/>
  <c r="G763" i="2"/>
  <c r="F763" i="2"/>
  <c r="E763" i="2"/>
  <c r="M762" i="2"/>
  <c r="L762" i="2"/>
  <c r="J762" i="2"/>
  <c r="G762" i="2"/>
  <c r="F762" i="2"/>
  <c r="E762" i="2"/>
  <c r="M761" i="2"/>
  <c r="L761" i="2"/>
  <c r="J761" i="2"/>
  <c r="G761" i="2"/>
  <c r="F761" i="2"/>
  <c r="E761" i="2"/>
  <c r="M760" i="2"/>
  <c r="L760" i="2"/>
  <c r="J760" i="2"/>
  <c r="G760" i="2"/>
  <c r="F760" i="2"/>
  <c r="E760" i="2"/>
  <c r="M759" i="2"/>
  <c r="L759" i="2"/>
  <c r="J759" i="2"/>
  <c r="G759" i="2"/>
  <c r="F759" i="2"/>
  <c r="E759" i="2"/>
  <c r="M758" i="2"/>
  <c r="L758" i="2"/>
  <c r="J758" i="2"/>
  <c r="G758" i="2"/>
  <c r="F758" i="2"/>
  <c r="E758" i="2"/>
  <c r="M757" i="2"/>
  <c r="L757" i="2"/>
  <c r="J757" i="2"/>
  <c r="G757" i="2"/>
  <c r="F757" i="2"/>
  <c r="E757" i="2"/>
  <c r="M756" i="2"/>
  <c r="L756" i="2"/>
  <c r="J756" i="2"/>
  <c r="G756" i="2"/>
  <c r="F756" i="2"/>
  <c r="E756" i="2"/>
  <c r="M755" i="2"/>
  <c r="L755" i="2"/>
  <c r="J755" i="2"/>
  <c r="G755" i="2"/>
  <c r="F755" i="2"/>
  <c r="E755" i="2"/>
  <c r="M754" i="2"/>
  <c r="L754" i="2"/>
  <c r="J754" i="2"/>
  <c r="G754" i="2"/>
  <c r="F754" i="2"/>
  <c r="E754" i="2"/>
  <c r="M753" i="2"/>
  <c r="L753" i="2"/>
  <c r="J753" i="2"/>
  <c r="G753" i="2"/>
  <c r="F753" i="2"/>
  <c r="E753" i="2"/>
  <c r="M752" i="2"/>
  <c r="L752" i="2"/>
  <c r="J752" i="2"/>
  <c r="G752" i="2"/>
  <c r="F752" i="2"/>
  <c r="E752" i="2"/>
  <c r="M751" i="2"/>
  <c r="L751" i="2"/>
  <c r="J751" i="2"/>
  <c r="G751" i="2"/>
  <c r="F751" i="2"/>
  <c r="E751" i="2"/>
  <c r="M750" i="2"/>
  <c r="L750" i="2"/>
  <c r="J750" i="2"/>
  <c r="G750" i="2"/>
  <c r="F750" i="2"/>
  <c r="E750" i="2"/>
  <c r="M749" i="2"/>
  <c r="L749" i="2"/>
  <c r="J749" i="2"/>
  <c r="G749" i="2"/>
  <c r="F749" i="2"/>
  <c r="E749" i="2"/>
  <c r="M748" i="2"/>
  <c r="L748" i="2"/>
  <c r="J748" i="2"/>
  <c r="G748" i="2"/>
  <c r="F748" i="2"/>
  <c r="E748" i="2"/>
  <c r="M747" i="2"/>
  <c r="L747" i="2"/>
  <c r="J747" i="2"/>
  <c r="G747" i="2"/>
  <c r="F747" i="2"/>
  <c r="E747" i="2"/>
  <c r="M746" i="2"/>
  <c r="L746" i="2"/>
  <c r="J746" i="2"/>
  <c r="G746" i="2"/>
  <c r="F746" i="2"/>
  <c r="E746" i="2"/>
  <c r="M745" i="2"/>
  <c r="L745" i="2"/>
  <c r="J745" i="2"/>
  <c r="G745" i="2"/>
  <c r="F745" i="2"/>
  <c r="E745" i="2"/>
  <c r="M744" i="2"/>
  <c r="L744" i="2"/>
  <c r="J744" i="2"/>
  <c r="G744" i="2"/>
  <c r="F744" i="2"/>
  <c r="E744" i="2"/>
  <c r="M743" i="2"/>
  <c r="L743" i="2"/>
  <c r="J743" i="2"/>
  <c r="G743" i="2"/>
  <c r="F743" i="2"/>
  <c r="E743" i="2"/>
  <c r="M742" i="2"/>
  <c r="L742" i="2"/>
  <c r="J742" i="2"/>
  <c r="G742" i="2"/>
  <c r="F742" i="2"/>
  <c r="E742" i="2"/>
  <c r="M741" i="2"/>
  <c r="L741" i="2"/>
  <c r="J741" i="2"/>
  <c r="G741" i="2"/>
  <c r="F741" i="2"/>
  <c r="E741" i="2"/>
  <c r="M740" i="2"/>
  <c r="L740" i="2"/>
  <c r="J740" i="2"/>
  <c r="G740" i="2"/>
  <c r="F740" i="2"/>
  <c r="E740" i="2"/>
  <c r="M739" i="2"/>
  <c r="L739" i="2"/>
  <c r="J739" i="2"/>
  <c r="G739" i="2"/>
  <c r="F739" i="2"/>
  <c r="E739" i="2"/>
  <c r="M738" i="2"/>
  <c r="L738" i="2"/>
  <c r="J738" i="2"/>
  <c r="G738" i="2"/>
  <c r="F738" i="2"/>
  <c r="E738" i="2"/>
  <c r="M737" i="2"/>
  <c r="L737" i="2"/>
  <c r="J737" i="2"/>
  <c r="G737" i="2"/>
  <c r="F737" i="2"/>
  <c r="E737" i="2"/>
  <c r="M736" i="2"/>
  <c r="L736" i="2"/>
  <c r="J736" i="2"/>
  <c r="G736" i="2"/>
  <c r="F736" i="2"/>
  <c r="E736" i="2"/>
  <c r="M735" i="2"/>
  <c r="L735" i="2"/>
  <c r="J735" i="2"/>
  <c r="G735" i="2"/>
  <c r="F735" i="2"/>
  <c r="E735" i="2"/>
  <c r="M734" i="2"/>
  <c r="L734" i="2"/>
  <c r="J734" i="2"/>
  <c r="G734" i="2"/>
  <c r="F734" i="2"/>
  <c r="E734" i="2"/>
  <c r="M733" i="2"/>
  <c r="L733" i="2"/>
  <c r="J733" i="2"/>
  <c r="G733" i="2"/>
  <c r="F733" i="2"/>
  <c r="E733" i="2"/>
  <c r="M732" i="2"/>
  <c r="L732" i="2"/>
  <c r="J732" i="2"/>
  <c r="G732" i="2"/>
  <c r="F732" i="2"/>
  <c r="E732" i="2"/>
  <c r="M731" i="2"/>
  <c r="L731" i="2"/>
  <c r="J731" i="2"/>
  <c r="G731" i="2"/>
  <c r="F731" i="2"/>
  <c r="E731" i="2"/>
  <c r="M730" i="2"/>
  <c r="L730" i="2"/>
  <c r="J730" i="2"/>
  <c r="G730" i="2"/>
  <c r="F730" i="2"/>
  <c r="E730" i="2"/>
  <c r="M729" i="2"/>
  <c r="L729" i="2"/>
  <c r="J729" i="2"/>
  <c r="G729" i="2"/>
  <c r="F729" i="2"/>
  <c r="E729" i="2"/>
  <c r="M728" i="2"/>
  <c r="L728" i="2"/>
  <c r="J728" i="2"/>
  <c r="G728" i="2"/>
  <c r="F728" i="2"/>
  <c r="E728" i="2"/>
  <c r="M727" i="2"/>
  <c r="L727" i="2"/>
  <c r="J727" i="2"/>
  <c r="G727" i="2"/>
  <c r="F727" i="2"/>
  <c r="E727" i="2"/>
  <c r="M726" i="2"/>
  <c r="L726" i="2"/>
  <c r="J726" i="2"/>
  <c r="G726" i="2"/>
  <c r="F726" i="2"/>
  <c r="E726" i="2"/>
  <c r="M725" i="2"/>
  <c r="L725" i="2"/>
  <c r="J725" i="2"/>
  <c r="G725" i="2"/>
  <c r="F725" i="2"/>
  <c r="E725" i="2"/>
  <c r="M724" i="2"/>
  <c r="L724" i="2"/>
  <c r="J724" i="2"/>
  <c r="G724" i="2"/>
  <c r="F724" i="2"/>
  <c r="E724" i="2"/>
  <c r="M723" i="2"/>
  <c r="L723" i="2"/>
  <c r="J723" i="2"/>
  <c r="G723" i="2"/>
  <c r="F723" i="2"/>
  <c r="E723" i="2"/>
  <c r="M722" i="2"/>
  <c r="L722" i="2"/>
  <c r="J722" i="2"/>
  <c r="G722" i="2"/>
  <c r="F722" i="2"/>
  <c r="E722" i="2"/>
  <c r="M721" i="2"/>
  <c r="L721" i="2"/>
  <c r="J721" i="2"/>
  <c r="G721" i="2"/>
  <c r="F721" i="2"/>
  <c r="E721" i="2"/>
  <c r="M720" i="2"/>
  <c r="L720" i="2"/>
  <c r="J720" i="2"/>
  <c r="G720" i="2"/>
  <c r="F720" i="2"/>
  <c r="E720" i="2"/>
  <c r="M719" i="2"/>
  <c r="L719" i="2"/>
  <c r="J719" i="2"/>
  <c r="G719" i="2"/>
  <c r="F719" i="2"/>
  <c r="E719" i="2"/>
  <c r="M718" i="2"/>
  <c r="L718" i="2"/>
  <c r="J718" i="2"/>
  <c r="G718" i="2"/>
  <c r="F718" i="2"/>
  <c r="E718" i="2"/>
  <c r="M717" i="2"/>
  <c r="L717" i="2"/>
  <c r="J717" i="2"/>
  <c r="G717" i="2"/>
  <c r="F717" i="2"/>
  <c r="E717" i="2"/>
  <c r="M716" i="2"/>
  <c r="L716" i="2"/>
  <c r="J716" i="2"/>
  <c r="G716" i="2"/>
  <c r="F716" i="2"/>
  <c r="E716" i="2"/>
  <c r="M715" i="2"/>
  <c r="L715" i="2"/>
  <c r="J715" i="2"/>
  <c r="G715" i="2"/>
  <c r="F715" i="2"/>
  <c r="E715" i="2"/>
  <c r="M714" i="2"/>
  <c r="L714" i="2"/>
  <c r="J714" i="2"/>
  <c r="G714" i="2"/>
  <c r="F714" i="2"/>
  <c r="E714" i="2"/>
  <c r="M713" i="2"/>
  <c r="L713" i="2"/>
  <c r="J713" i="2"/>
  <c r="G713" i="2"/>
  <c r="F713" i="2"/>
  <c r="E713" i="2"/>
  <c r="M712" i="2"/>
  <c r="L712" i="2"/>
  <c r="J712" i="2"/>
  <c r="G712" i="2"/>
  <c r="F712" i="2"/>
  <c r="E712" i="2"/>
  <c r="M711" i="2"/>
  <c r="L711" i="2"/>
  <c r="J711" i="2"/>
  <c r="G711" i="2"/>
  <c r="F711" i="2"/>
  <c r="E711" i="2"/>
  <c r="M710" i="2"/>
  <c r="L710" i="2"/>
  <c r="J710" i="2"/>
  <c r="G710" i="2"/>
  <c r="F710" i="2"/>
  <c r="E710" i="2"/>
  <c r="M709" i="2"/>
  <c r="L709" i="2"/>
  <c r="J709" i="2"/>
  <c r="G709" i="2"/>
  <c r="F709" i="2"/>
  <c r="E709" i="2"/>
  <c r="M708" i="2"/>
  <c r="L708" i="2"/>
  <c r="J708" i="2"/>
  <c r="G708" i="2"/>
  <c r="F708" i="2"/>
  <c r="E708" i="2"/>
  <c r="M707" i="2"/>
  <c r="L707" i="2"/>
  <c r="J707" i="2"/>
  <c r="G707" i="2"/>
  <c r="F707" i="2"/>
  <c r="E707" i="2"/>
  <c r="M706" i="2"/>
  <c r="L706" i="2"/>
  <c r="J706" i="2"/>
  <c r="G706" i="2"/>
  <c r="F706" i="2"/>
  <c r="E706" i="2"/>
  <c r="M705" i="2"/>
  <c r="L705" i="2"/>
  <c r="J705" i="2"/>
  <c r="G705" i="2"/>
  <c r="F705" i="2"/>
  <c r="E705" i="2"/>
  <c r="M704" i="2"/>
  <c r="L704" i="2"/>
  <c r="J704" i="2"/>
  <c r="G704" i="2"/>
  <c r="F704" i="2"/>
  <c r="E704" i="2"/>
  <c r="M703" i="2"/>
  <c r="L703" i="2"/>
  <c r="J703" i="2"/>
  <c r="G703" i="2"/>
  <c r="F703" i="2"/>
  <c r="E703" i="2"/>
  <c r="M702" i="2"/>
  <c r="L702" i="2"/>
  <c r="J702" i="2"/>
  <c r="G702" i="2"/>
  <c r="F702" i="2"/>
  <c r="E702" i="2"/>
  <c r="M701" i="2"/>
  <c r="L701" i="2"/>
  <c r="J701" i="2"/>
  <c r="G701" i="2"/>
  <c r="F701" i="2"/>
  <c r="E701" i="2"/>
  <c r="M700" i="2"/>
  <c r="L700" i="2"/>
  <c r="J700" i="2"/>
  <c r="G700" i="2"/>
  <c r="F700" i="2"/>
  <c r="E700" i="2"/>
  <c r="M699" i="2"/>
  <c r="L699" i="2"/>
  <c r="J699" i="2"/>
  <c r="G699" i="2"/>
  <c r="F699" i="2"/>
  <c r="E699" i="2"/>
  <c r="M698" i="2"/>
  <c r="L698" i="2"/>
  <c r="J698" i="2"/>
  <c r="G698" i="2"/>
  <c r="F698" i="2"/>
  <c r="E698" i="2"/>
  <c r="M697" i="2"/>
  <c r="L697" i="2"/>
  <c r="J697" i="2"/>
  <c r="G697" i="2"/>
  <c r="F697" i="2"/>
  <c r="E697" i="2"/>
  <c r="M696" i="2"/>
  <c r="L696" i="2"/>
  <c r="J696" i="2"/>
  <c r="G696" i="2"/>
  <c r="F696" i="2"/>
  <c r="E696" i="2"/>
  <c r="M695" i="2"/>
  <c r="L695" i="2"/>
  <c r="J695" i="2"/>
  <c r="G695" i="2"/>
  <c r="F695" i="2"/>
  <c r="E695" i="2"/>
  <c r="M694" i="2"/>
  <c r="L694" i="2"/>
  <c r="J694" i="2"/>
  <c r="G694" i="2"/>
  <c r="F694" i="2"/>
  <c r="E694" i="2"/>
  <c r="M693" i="2"/>
  <c r="L693" i="2"/>
  <c r="J693" i="2"/>
  <c r="G693" i="2"/>
  <c r="F693" i="2"/>
  <c r="E693" i="2"/>
  <c r="M692" i="2"/>
  <c r="L692" i="2"/>
  <c r="J692" i="2"/>
  <c r="G692" i="2"/>
  <c r="F692" i="2"/>
  <c r="E692" i="2"/>
  <c r="M691" i="2"/>
  <c r="L691" i="2"/>
  <c r="J691" i="2"/>
  <c r="G691" i="2"/>
  <c r="F691" i="2"/>
  <c r="E691" i="2"/>
  <c r="M690" i="2"/>
  <c r="L690" i="2"/>
  <c r="J690" i="2"/>
  <c r="G690" i="2"/>
  <c r="F690" i="2"/>
  <c r="E690" i="2"/>
  <c r="M689" i="2"/>
  <c r="L689" i="2"/>
  <c r="J689" i="2"/>
  <c r="G689" i="2"/>
  <c r="F689" i="2"/>
  <c r="E689" i="2"/>
  <c r="M688" i="2"/>
  <c r="L688" i="2"/>
  <c r="J688" i="2"/>
  <c r="G688" i="2"/>
  <c r="F688" i="2"/>
  <c r="E688" i="2"/>
  <c r="M687" i="2"/>
  <c r="L687" i="2"/>
  <c r="J687" i="2"/>
  <c r="G687" i="2"/>
  <c r="F687" i="2"/>
  <c r="E687" i="2"/>
  <c r="M686" i="2"/>
  <c r="L686" i="2"/>
  <c r="J686" i="2"/>
  <c r="G686" i="2"/>
  <c r="F686" i="2"/>
  <c r="E686" i="2"/>
  <c r="M685" i="2"/>
  <c r="L685" i="2"/>
  <c r="J685" i="2"/>
  <c r="G685" i="2"/>
  <c r="F685" i="2"/>
  <c r="E685" i="2"/>
  <c r="M684" i="2"/>
  <c r="L684" i="2"/>
  <c r="J684" i="2"/>
  <c r="G684" i="2"/>
  <c r="F684" i="2"/>
  <c r="E684" i="2"/>
  <c r="M683" i="2"/>
  <c r="L683" i="2"/>
  <c r="J683" i="2"/>
  <c r="G683" i="2"/>
  <c r="F683" i="2"/>
  <c r="E683" i="2"/>
  <c r="M682" i="2"/>
  <c r="L682" i="2"/>
  <c r="J682" i="2"/>
  <c r="G682" i="2"/>
  <c r="F682" i="2"/>
  <c r="E682" i="2"/>
  <c r="M681" i="2"/>
  <c r="L681" i="2"/>
  <c r="J681" i="2"/>
  <c r="G681" i="2"/>
  <c r="F681" i="2"/>
  <c r="E681" i="2"/>
  <c r="M680" i="2"/>
  <c r="L680" i="2"/>
  <c r="J680" i="2"/>
  <c r="G680" i="2"/>
  <c r="F680" i="2"/>
  <c r="E680" i="2"/>
  <c r="M679" i="2"/>
  <c r="L679" i="2"/>
  <c r="J679" i="2"/>
  <c r="G679" i="2"/>
  <c r="F679" i="2"/>
  <c r="E679" i="2"/>
  <c r="M678" i="2"/>
  <c r="L678" i="2"/>
  <c r="J678" i="2"/>
  <c r="G678" i="2"/>
  <c r="F678" i="2"/>
  <c r="E678" i="2"/>
  <c r="M677" i="2"/>
  <c r="L677" i="2"/>
  <c r="J677" i="2"/>
  <c r="G677" i="2"/>
  <c r="F677" i="2"/>
  <c r="E677" i="2"/>
  <c r="M676" i="2"/>
  <c r="L676" i="2"/>
  <c r="J676" i="2"/>
  <c r="G676" i="2"/>
  <c r="F676" i="2"/>
  <c r="E676" i="2"/>
  <c r="M675" i="2"/>
  <c r="L675" i="2"/>
  <c r="J675" i="2"/>
  <c r="G675" i="2"/>
  <c r="F675" i="2"/>
  <c r="E675" i="2"/>
  <c r="M674" i="2"/>
  <c r="L674" i="2"/>
  <c r="J674" i="2"/>
  <c r="G674" i="2"/>
  <c r="F674" i="2"/>
  <c r="E674" i="2"/>
  <c r="M673" i="2"/>
  <c r="L673" i="2"/>
  <c r="J673" i="2"/>
  <c r="G673" i="2"/>
  <c r="F673" i="2"/>
  <c r="E673" i="2"/>
  <c r="M672" i="2"/>
  <c r="L672" i="2"/>
  <c r="J672" i="2"/>
  <c r="G672" i="2"/>
  <c r="F672" i="2"/>
  <c r="E672" i="2"/>
  <c r="M671" i="2"/>
  <c r="L671" i="2"/>
  <c r="J671" i="2"/>
  <c r="G671" i="2"/>
  <c r="F671" i="2"/>
  <c r="E671" i="2"/>
  <c r="M670" i="2"/>
  <c r="L670" i="2"/>
  <c r="J670" i="2"/>
  <c r="G670" i="2"/>
  <c r="F670" i="2"/>
  <c r="E670" i="2"/>
  <c r="M669" i="2"/>
  <c r="L669" i="2"/>
  <c r="J669" i="2"/>
  <c r="G669" i="2"/>
  <c r="F669" i="2"/>
  <c r="E669" i="2"/>
  <c r="M668" i="2"/>
  <c r="L668" i="2"/>
  <c r="J668" i="2"/>
  <c r="G668" i="2"/>
  <c r="F668" i="2"/>
  <c r="E668" i="2"/>
  <c r="M667" i="2"/>
  <c r="L667" i="2"/>
  <c r="J667" i="2"/>
  <c r="G667" i="2"/>
  <c r="F667" i="2"/>
  <c r="E667" i="2"/>
  <c r="M666" i="2"/>
  <c r="L666" i="2"/>
  <c r="J666" i="2"/>
  <c r="G666" i="2"/>
  <c r="F666" i="2"/>
  <c r="E666" i="2"/>
  <c r="M665" i="2"/>
  <c r="L665" i="2"/>
  <c r="J665" i="2"/>
  <c r="G665" i="2"/>
  <c r="F665" i="2"/>
  <c r="E665" i="2"/>
  <c r="M664" i="2"/>
  <c r="L664" i="2"/>
  <c r="J664" i="2"/>
  <c r="G664" i="2"/>
  <c r="F664" i="2"/>
  <c r="E664" i="2"/>
  <c r="M663" i="2"/>
  <c r="L663" i="2"/>
  <c r="J663" i="2"/>
  <c r="G663" i="2"/>
  <c r="F663" i="2"/>
  <c r="E663" i="2"/>
  <c r="M662" i="2"/>
  <c r="L662" i="2"/>
  <c r="J662" i="2"/>
  <c r="G662" i="2"/>
  <c r="F662" i="2"/>
  <c r="E662" i="2"/>
  <c r="M661" i="2"/>
  <c r="L661" i="2"/>
  <c r="J661" i="2"/>
  <c r="G661" i="2"/>
  <c r="F661" i="2"/>
  <c r="E661" i="2"/>
  <c r="M660" i="2"/>
  <c r="L660" i="2"/>
  <c r="J660" i="2"/>
  <c r="G660" i="2"/>
  <c r="F660" i="2"/>
  <c r="E660" i="2"/>
  <c r="M659" i="2"/>
  <c r="L659" i="2"/>
  <c r="J659" i="2"/>
  <c r="G659" i="2"/>
  <c r="F659" i="2"/>
  <c r="E659" i="2"/>
  <c r="M658" i="2"/>
  <c r="L658" i="2"/>
  <c r="J658" i="2"/>
  <c r="G658" i="2"/>
  <c r="F658" i="2"/>
  <c r="E658" i="2"/>
  <c r="M657" i="2"/>
  <c r="L657" i="2"/>
  <c r="J657" i="2"/>
  <c r="G657" i="2"/>
  <c r="F657" i="2"/>
  <c r="E657" i="2"/>
  <c r="M656" i="2"/>
  <c r="L656" i="2"/>
  <c r="J656" i="2"/>
  <c r="G656" i="2"/>
  <c r="F656" i="2"/>
  <c r="E656" i="2"/>
  <c r="M655" i="2"/>
  <c r="L655" i="2"/>
  <c r="J655" i="2"/>
  <c r="G655" i="2"/>
  <c r="F655" i="2"/>
  <c r="E655" i="2"/>
  <c r="M654" i="2"/>
  <c r="L654" i="2"/>
  <c r="J654" i="2"/>
  <c r="G654" i="2"/>
  <c r="F654" i="2"/>
  <c r="E654" i="2"/>
  <c r="M653" i="2"/>
  <c r="L653" i="2"/>
  <c r="J653" i="2"/>
  <c r="G653" i="2"/>
  <c r="F653" i="2"/>
  <c r="E653" i="2"/>
  <c r="M652" i="2"/>
  <c r="L652" i="2"/>
  <c r="J652" i="2"/>
  <c r="G652" i="2"/>
  <c r="F652" i="2"/>
  <c r="E652" i="2"/>
  <c r="M651" i="2"/>
  <c r="L651" i="2"/>
  <c r="J651" i="2"/>
  <c r="G651" i="2"/>
  <c r="F651" i="2"/>
  <c r="E651" i="2"/>
  <c r="M650" i="2"/>
  <c r="L650" i="2"/>
  <c r="J650" i="2"/>
  <c r="G650" i="2"/>
  <c r="F650" i="2"/>
  <c r="E650" i="2"/>
  <c r="M649" i="2"/>
  <c r="L649" i="2"/>
  <c r="J649" i="2"/>
  <c r="G649" i="2"/>
  <c r="F649" i="2"/>
  <c r="E649" i="2"/>
  <c r="M648" i="2"/>
  <c r="L648" i="2"/>
  <c r="J648" i="2"/>
  <c r="G648" i="2"/>
  <c r="F648" i="2"/>
  <c r="E648" i="2"/>
  <c r="M647" i="2"/>
  <c r="L647" i="2"/>
  <c r="J647" i="2"/>
  <c r="G647" i="2"/>
  <c r="F647" i="2"/>
  <c r="E647" i="2"/>
  <c r="M646" i="2"/>
  <c r="L646" i="2"/>
  <c r="J646" i="2"/>
  <c r="G646" i="2"/>
  <c r="F646" i="2"/>
  <c r="E646" i="2"/>
  <c r="M645" i="2"/>
  <c r="L645" i="2"/>
  <c r="J645" i="2"/>
  <c r="G645" i="2"/>
  <c r="F645" i="2"/>
  <c r="E645" i="2"/>
  <c r="M644" i="2"/>
  <c r="L644" i="2"/>
  <c r="J644" i="2"/>
  <c r="G644" i="2"/>
  <c r="F644" i="2"/>
  <c r="E644" i="2"/>
  <c r="M643" i="2"/>
  <c r="L643" i="2"/>
  <c r="J643" i="2"/>
  <c r="G643" i="2"/>
  <c r="F643" i="2"/>
  <c r="E643" i="2"/>
  <c r="M642" i="2"/>
  <c r="L642" i="2"/>
  <c r="J642" i="2"/>
  <c r="G642" i="2"/>
  <c r="F642" i="2"/>
  <c r="E642" i="2"/>
  <c r="M641" i="2"/>
  <c r="L641" i="2"/>
  <c r="J641" i="2"/>
  <c r="G641" i="2"/>
  <c r="F641" i="2"/>
  <c r="E641" i="2"/>
  <c r="M640" i="2"/>
  <c r="L640" i="2"/>
  <c r="J640" i="2"/>
  <c r="G640" i="2"/>
  <c r="F640" i="2"/>
  <c r="E640" i="2"/>
  <c r="M639" i="2"/>
  <c r="L639" i="2"/>
  <c r="J639" i="2"/>
  <c r="G639" i="2"/>
  <c r="F639" i="2"/>
  <c r="E639" i="2"/>
  <c r="M638" i="2"/>
  <c r="L638" i="2"/>
  <c r="J638" i="2"/>
  <c r="G638" i="2"/>
  <c r="F638" i="2"/>
  <c r="E638" i="2"/>
  <c r="M637" i="2"/>
  <c r="L637" i="2"/>
  <c r="J637" i="2"/>
  <c r="G637" i="2"/>
  <c r="F637" i="2"/>
  <c r="E637" i="2"/>
  <c r="M636" i="2"/>
  <c r="L636" i="2"/>
  <c r="J636" i="2"/>
  <c r="G636" i="2"/>
  <c r="F636" i="2"/>
  <c r="E636" i="2"/>
  <c r="M635" i="2"/>
  <c r="L635" i="2"/>
  <c r="J635" i="2"/>
  <c r="G635" i="2"/>
  <c r="F635" i="2"/>
  <c r="E635" i="2"/>
  <c r="M634" i="2"/>
  <c r="L634" i="2"/>
  <c r="J634" i="2"/>
  <c r="G634" i="2"/>
  <c r="F634" i="2"/>
  <c r="E634" i="2"/>
  <c r="M633" i="2"/>
  <c r="L633" i="2"/>
  <c r="J633" i="2"/>
  <c r="G633" i="2"/>
  <c r="F633" i="2"/>
  <c r="E633" i="2"/>
  <c r="M632" i="2"/>
  <c r="L632" i="2"/>
  <c r="J632" i="2"/>
  <c r="G632" i="2"/>
  <c r="F632" i="2"/>
  <c r="E632" i="2"/>
  <c r="M631" i="2"/>
  <c r="L631" i="2"/>
  <c r="J631" i="2"/>
  <c r="G631" i="2"/>
  <c r="F631" i="2"/>
  <c r="E631" i="2"/>
  <c r="M630" i="2"/>
  <c r="L630" i="2"/>
  <c r="J630" i="2"/>
  <c r="G630" i="2"/>
  <c r="F630" i="2"/>
  <c r="E630" i="2"/>
  <c r="M629" i="2"/>
  <c r="L629" i="2"/>
  <c r="J629" i="2"/>
  <c r="G629" i="2"/>
  <c r="F629" i="2"/>
  <c r="E629" i="2"/>
  <c r="M628" i="2"/>
  <c r="L628" i="2"/>
  <c r="J628" i="2"/>
  <c r="G628" i="2"/>
  <c r="F628" i="2"/>
  <c r="E628" i="2"/>
  <c r="M627" i="2"/>
  <c r="L627" i="2"/>
  <c r="J627" i="2"/>
  <c r="G627" i="2"/>
  <c r="F627" i="2"/>
  <c r="E627" i="2"/>
  <c r="M626" i="2"/>
  <c r="L626" i="2"/>
  <c r="J626" i="2"/>
  <c r="G626" i="2"/>
  <c r="F626" i="2"/>
  <c r="E626" i="2"/>
  <c r="M625" i="2"/>
  <c r="L625" i="2"/>
  <c r="J625" i="2"/>
  <c r="G625" i="2"/>
  <c r="F625" i="2"/>
  <c r="E625" i="2"/>
  <c r="M624" i="2"/>
  <c r="L624" i="2"/>
  <c r="J624" i="2"/>
  <c r="G624" i="2"/>
  <c r="F624" i="2"/>
  <c r="E624" i="2"/>
  <c r="M623" i="2"/>
  <c r="L623" i="2"/>
  <c r="J623" i="2"/>
  <c r="G623" i="2"/>
  <c r="F623" i="2"/>
  <c r="E623" i="2"/>
  <c r="M622" i="2"/>
  <c r="L622" i="2"/>
  <c r="J622" i="2"/>
  <c r="G622" i="2"/>
  <c r="F622" i="2"/>
  <c r="E622" i="2"/>
  <c r="M621" i="2"/>
  <c r="L621" i="2"/>
  <c r="J621" i="2"/>
  <c r="G621" i="2"/>
  <c r="F621" i="2"/>
  <c r="E621" i="2"/>
  <c r="M620" i="2"/>
  <c r="L620" i="2"/>
  <c r="J620" i="2"/>
  <c r="G620" i="2"/>
  <c r="F620" i="2"/>
  <c r="E620" i="2"/>
  <c r="M619" i="2"/>
  <c r="L619" i="2"/>
  <c r="J619" i="2"/>
  <c r="G619" i="2"/>
  <c r="F619" i="2"/>
  <c r="E619" i="2"/>
  <c r="M618" i="2"/>
  <c r="L618" i="2"/>
  <c r="J618" i="2"/>
  <c r="G618" i="2"/>
  <c r="F618" i="2"/>
  <c r="E618" i="2"/>
  <c r="M617" i="2"/>
  <c r="L617" i="2"/>
  <c r="J617" i="2"/>
  <c r="G617" i="2"/>
  <c r="F617" i="2"/>
  <c r="E617" i="2"/>
  <c r="M616" i="2"/>
  <c r="L616" i="2"/>
  <c r="J616" i="2"/>
  <c r="G616" i="2"/>
  <c r="F616" i="2"/>
  <c r="E616" i="2"/>
  <c r="M615" i="2"/>
  <c r="L615" i="2"/>
  <c r="J615" i="2"/>
  <c r="G615" i="2"/>
  <c r="F615" i="2"/>
  <c r="E615" i="2"/>
  <c r="M614" i="2"/>
  <c r="L614" i="2"/>
  <c r="J614" i="2"/>
  <c r="G614" i="2"/>
  <c r="F614" i="2"/>
  <c r="E614" i="2"/>
  <c r="M613" i="2"/>
  <c r="L613" i="2"/>
  <c r="J613" i="2"/>
  <c r="G613" i="2"/>
  <c r="F613" i="2"/>
  <c r="E613" i="2"/>
  <c r="M612" i="2"/>
  <c r="L612" i="2"/>
  <c r="J612" i="2"/>
  <c r="G612" i="2"/>
  <c r="F612" i="2"/>
  <c r="E612" i="2"/>
  <c r="M611" i="2"/>
  <c r="L611" i="2"/>
  <c r="J611" i="2"/>
  <c r="G611" i="2"/>
  <c r="F611" i="2"/>
  <c r="E611" i="2"/>
  <c r="M610" i="2"/>
  <c r="L610" i="2"/>
  <c r="J610" i="2"/>
  <c r="G610" i="2"/>
  <c r="F610" i="2"/>
  <c r="E610" i="2"/>
  <c r="M609" i="2"/>
  <c r="L609" i="2"/>
  <c r="J609" i="2"/>
  <c r="G609" i="2"/>
  <c r="F609" i="2"/>
  <c r="E609" i="2"/>
  <c r="M608" i="2"/>
  <c r="L608" i="2"/>
  <c r="J608" i="2"/>
  <c r="G608" i="2"/>
  <c r="F608" i="2"/>
  <c r="E608" i="2"/>
  <c r="M607" i="2"/>
  <c r="L607" i="2"/>
  <c r="J607" i="2"/>
  <c r="G607" i="2"/>
  <c r="F607" i="2"/>
  <c r="E607" i="2"/>
  <c r="M606" i="2"/>
  <c r="L606" i="2"/>
  <c r="J606" i="2"/>
  <c r="G606" i="2"/>
  <c r="F606" i="2"/>
  <c r="E606" i="2"/>
  <c r="M605" i="2"/>
  <c r="L605" i="2"/>
  <c r="J605" i="2"/>
  <c r="G605" i="2"/>
  <c r="F605" i="2"/>
  <c r="E605" i="2"/>
  <c r="M604" i="2"/>
  <c r="L604" i="2"/>
  <c r="J604" i="2"/>
  <c r="G604" i="2"/>
  <c r="F604" i="2"/>
  <c r="E604" i="2"/>
  <c r="M603" i="2"/>
  <c r="L603" i="2"/>
  <c r="J603" i="2"/>
  <c r="G603" i="2"/>
  <c r="F603" i="2"/>
  <c r="E603" i="2"/>
  <c r="M602" i="2"/>
  <c r="L602" i="2"/>
  <c r="J602" i="2"/>
  <c r="G602" i="2"/>
  <c r="F602" i="2"/>
  <c r="E602" i="2"/>
  <c r="M601" i="2"/>
  <c r="L601" i="2"/>
  <c r="J601" i="2"/>
  <c r="G601" i="2"/>
  <c r="F601" i="2"/>
  <c r="E601" i="2"/>
  <c r="M600" i="2"/>
  <c r="L600" i="2"/>
  <c r="J600" i="2"/>
  <c r="G600" i="2"/>
  <c r="F600" i="2"/>
  <c r="E600" i="2"/>
  <c r="M599" i="2"/>
  <c r="L599" i="2"/>
  <c r="J599" i="2"/>
  <c r="G599" i="2"/>
  <c r="F599" i="2"/>
  <c r="E599" i="2"/>
  <c r="M598" i="2"/>
  <c r="L598" i="2"/>
  <c r="J598" i="2"/>
  <c r="G598" i="2"/>
  <c r="F598" i="2"/>
  <c r="E598" i="2"/>
  <c r="M597" i="2"/>
  <c r="L597" i="2"/>
  <c r="J597" i="2"/>
  <c r="G597" i="2"/>
  <c r="F597" i="2"/>
  <c r="E597" i="2"/>
  <c r="M596" i="2"/>
  <c r="L596" i="2"/>
  <c r="J596" i="2"/>
  <c r="G596" i="2"/>
  <c r="F596" i="2"/>
  <c r="E596" i="2"/>
  <c r="M595" i="2"/>
  <c r="L595" i="2"/>
  <c r="J595" i="2"/>
  <c r="G595" i="2"/>
  <c r="F595" i="2"/>
  <c r="E595" i="2"/>
  <c r="M594" i="2"/>
  <c r="L594" i="2"/>
  <c r="J594" i="2"/>
  <c r="G594" i="2"/>
  <c r="F594" i="2"/>
  <c r="E594" i="2"/>
  <c r="M593" i="2"/>
  <c r="L593" i="2"/>
  <c r="J593" i="2"/>
  <c r="G593" i="2"/>
  <c r="F593" i="2"/>
  <c r="E593" i="2"/>
  <c r="M592" i="2"/>
  <c r="L592" i="2"/>
  <c r="J592" i="2"/>
  <c r="G592" i="2"/>
  <c r="F592" i="2"/>
  <c r="E592" i="2"/>
  <c r="M591" i="2"/>
  <c r="L591" i="2"/>
  <c r="J591" i="2"/>
  <c r="G591" i="2"/>
  <c r="F591" i="2"/>
  <c r="E591" i="2"/>
  <c r="M590" i="2"/>
  <c r="L590" i="2"/>
  <c r="J590" i="2"/>
  <c r="G590" i="2"/>
  <c r="F590" i="2"/>
  <c r="E590" i="2"/>
  <c r="M589" i="2"/>
  <c r="L589" i="2"/>
  <c r="J589" i="2"/>
  <c r="G589" i="2"/>
  <c r="F589" i="2"/>
  <c r="E589" i="2"/>
  <c r="M588" i="2"/>
  <c r="L588" i="2"/>
  <c r="J588" i="2"/>
  <c r="G588" i="2"/>
  <c r="F588" i="2"/>
  <c r="E588" i="2"/>
  <c r="M587" i="2"/>
  <c r="L587" i="2"/>
  <c r="J587" i="2"/>
  <c r="G587" i="2"/>
  <c r="F587" i="2"/>
  <c r="E587" i="2"/>
  <c r="M586" i="2"/>
  <c r="L586" i="2"/>
  <c r="J586" i="2"/>
  <c r="G586" i="2"/>
  <c r="F586" i="2"/>
  <c r="E586" i="2"/>
  <c r="M585" i="2"/>
  <c r="L585" i="2"/>
  <c r="J585" i="2"/>
  <c r="G585" i="2"/>
  <c r="F585" i="2"/>
  <c r="E585" i="2"/>
  <c r="M584" i="2"/>
  <c r="L584" i="2"/>
  <c r="J584" i="2"/>
  <c r="G584" i="2"/>
  <c r="F584" i="2"/>
  <c r="E584" i="2"/>
  <c r="M583" i="2"/>
  <c r="L583" i="2"/>
  <c r="J583" i="2"/>
  <c r="G583" i="2"/>
  <c r="F583" i="2"/>
  <c r="E583" i="2"/>
  <c r="M582" i="2"/>
  <c r="L582" i="2"/>
  <c r="J582" i="2"/>
  <c r="G582" i="2"/>
  <c r="F582" i="2"/>
  <c r="E582" i="2"/>
  <c r="M581" i="2"/>
  <c r="L581" i="2"/>
  <c r="J581" i="2"/>
  <c r="G581" i="2"/>
  <c r="F581" i="2"/>
  <c r="E581" i="2"/>
  <c r="M580" i="2"/>
  <c r="L580" i="2"/>
  <c r="J580" i="2"/>
  <c r="G580" i="2"/>
  <c r="F580" i="2"/>
  <c r="E580" i="2"/>
  <c r="M579" i="2"/>
  <c r="L579" i="2"/>
  <c r="J579" i="2"/>
  <c r="G579" i="2"/>
  <c r="F579" i="2"/>
  <c r="E579" i="2"/>
  <c r="M578" i="2"/>
  <c r="L578" i="2"/>
  <c r="J578" i="2"/>
  <c r="G578" i="2"/>
  <c r="F578" i="2"/>
  <c r="E578" i="2"/>
  <c r="M577" i="2"/>
  <c r="L577" i="2"/>
  <c r="J577" i="2"/>
  <c r="G577" i="2"/>
  <c r="F577" i="2"/>
  <c r="E577" i="2"/>
  <c r="M576" i="2"/>
  <c r="L576" i="2"/>
  <c r="J576" i="2"/>
  <c r="G576" i="2"/>
  <c r="F576" i="2"/>
  <c r="E576" i="2"/>
  <c r="M575" i="2"/>
  <c r="L575" i="2"/>
  <c r="J575" i="2"/>
  <c r="G575" i="2"/>
  <c r="F575" i="2"/>
  <c r="E575" i="2"/>
  <c r="M574" i="2"/>
  <c r="L574" i="2"/>
  <c r="J574" i="2"/>
  <c r="G574" i="2"/>
  <c r="F574" i="2"/>
  <c r="E574" i="2"/>
  <c r="M573" i="2"/>
  <c r="L573" i="2"/>
  <c r="J573" i="2"/>
  <c r="G573" i="2"/>
  <c r="F573" i="2"/>
  <c r="E573" i="2"/>
  <c r="M572" i="2"/>
  <c r="L572" i="2"/>
  <c r="J572" i="2"/>
  <c r="G572" i="2"/>
  <c r="F572" i="2"/>
  <c r="E572" i="2"/>
  <c r="M571" i="2"/>
  <c r="L571" i="2"/>
  <c r="J571" i="2"/>
  <c r="G571" i="2"/>
  <c r="F571" i="2"/>
  <c r="E571" i="2"/>
  <c r="M570" i="2"/>
  <c r="L570" i="2"/>
  <c r="J570" i="2"/>
  <c r="G570" i="2"/>
  <c r="F570" i="2"/>
  <c r="E570" i="2"/>
  <c r="M569" i="2"/>
  <c r="L569" i="2"/>
  <c r="J569" i="2"/>
  <c r="G569" i="2"/>
  <c r="F569" i="2"/>
  <c r="E569" i="2"/>
  <c r="M568" i="2"/>
  <c r="L568" i="2"/>
  <c r="J568" i="2"/>
  <c r="G568" i="2"/>
  <c r="F568" i="2"/>
  <c r="E568" i="2"/>
  <c r="M567" i="2"/>
  <c r="L567" i="2"/>
  <c r="J567" i="2"/>
  <c r="G567" i="2"/>
  <c r="F567" i="2"/>
  <c r="E567" i="2"/>
  <c r="M566" i="2"/>
  <c r="L566" i="2"/>
  <c r="J566" i="2"/>
  <c r="G566" i="2"/>
  <c r="F566" i="2"/>
  <c r="E566" i="2"/>
  <c r="M565" i="2"/>
  <c r="L565" i="2"/>
  <c r="J565" i="2"/>
  <c r="G565" i="2"/>
  <c r="F565" i="2"/>
  <c r="E565" i="2"/>
  <c r="M564" i="2"/>
  <c r="L564" i="2"/>
  <c r="J564" i="2"/>
  <c r="G564" i="2"/>
  <c r="F564" i="2"/>
  <c r="E564" i="2"/>
  <c r="M563" i="2"/>
  <c r="L563" i="2"/>
  <c r="J563" i="2"/>
  <c r="G563" i="2"/>
  <c r="F563" i="2"/>
  <c r="E563" i="2"/>
  <c r="M562" i="2"/>
  <c r="L562" i="2"/>
  <c r="J562" i="2"/>
  <c r="G562" i="2"/>
  <c r="F562" i="2"/>
  <c r="E562" i="2"/>
  <c r="M561" i="2"/>
  <c r="L561" i="2"/>
  <c r="J561" i="2"/>
  <c r="G561" i="2"/>
  <c r="F561" i="2"/>
  <c r="E561" i="2"/>
  <c r="M560" i="2"/>
  <c r="L560" i="2"/>
  <c r="J560" i="2"/>
  <c r="G560" i="2"/>
  <c r="F560" i="2"/>
  <c r="E560" i="2"/>
  <c r="M559" i="2"/>
  <c r="L559" i="2"/>
  <c r="J559" i="2"/>
  <c r="G559" i="2"/>
  <c r="F559" i="2"/>
  <c r="E559" i="2"/>
  <c r="M558" i="2"/>
  <c r="L558" i="2"/>
  <c r="J558" i="2"/>
  <c r="G558" i="2"/>
  <c r="F558" i="2"/>
  <c r="E558" i="2"/>
  <c r="M557" i="2"/>
  <c r="L557" i="2"/>
  <c r="J557" i="2"/>
  <c r="G557" i="2"/>
  <c r="F557" i="2"/>
  <c r="E557" i="2"/>
  <c r="M556" i="2"/>
  <c r="L556" i="2"/>
  <c r="J556" i="2"/>
  <c r="G556" i="2"/>
  <c r="F556" i="2"/>
  <c r="E556" i="2"/>
  <c r="M555" i="2"/>
  <c r="L555" i="2"/>
  <c r="J555" i="2"/>
  <c r="G555" i="2"/>
  <c r="F555" i="2"/>
  <c r="E555" i="2"/>
  <c r="M554" i="2"/>
  <c r="L554" i="2"/>
  <c r="J554" i="2"/>
  <c r="G554" i="2"/>
  <c r="F554" i="2"/>
  <c r="E554" i="2"/>
  <c r="M553" i="2"/>
  <c r="L553" i="2"/>
  <c r="J553" i="2"/>
  <c r="G553" i="2"/>
  <c r="F553" i="2"/>
  <c r="E553" i="2"/>
  <c r="M552" i="2"/>
  <c r="L552" i="2"/>
  <c r="J552" i="2"/>
  <c r="G552" i="2"/>
  <c r="F552" i="2"/>
  <c r="E552" i="2"/>
  <c r="M551" i="2"/>
  <c r="L551" i="2"/>
  <c r="J551" i="2"/>
  <c r="G551" i="2"/>
  <c r="F551" i="2"/>
  <c r="E551" i="2"/>
  <c r="M550" i="2"/>
  <c r="L550" i="2"/>
  <c r="J550" i="2"/>
  <c r="G550" i="2"/>
  <c r="F550" i="2"/>
  <c r="E550" i="2"/>
  <c r="M549" i="2"/>
  <c r="L549" i="2"/>
  <c r="J549" i="2"/>
  <c r="G549" i="2"/>
  <c r="F549" i="2"/>
  <c r="E549" i="2"/>
  <c r="M548" i="2"/>
  <c r="L548" i="2"/>
  <c r="J548" i="2"/>
  <c r="G548" i="2"/>
  <c r="F548" i="2"/>
  <c r="E548" i="2"/>
  <c r="M547" i="2"/>
  <c r="L547" i="2"/>
  <c r="J547" i="2"/>
  <c r="G547" i="2"/>
  <c r="F547" i="2"/>
  <c r="E547" i="2"/>
  <c r="M546" i="2"/>
  <c r="L546" i="2"/>
  <c r="J546" i="2"/>
  <c r="G546" i="2"/>
  <c r="F546" i="2"/>
  <c r="E546" i="2"/>
  <c r="M545" i="2"/>
  <c r="L545" i="2"/>
  <c r="J545" i="2"/>
  <c r="G545" i="2"/>
  <c r="F545" i="2"/>
  <c r="E545" i="2"/>
  <c r="M544" i="2"/>
  <c r="L544" i="2"/>
  <c r="J544" i="2"/>
  <c r="G544" i="2"/>
  <c r="F544" i="2"/>
  <c r="E544" i="2"/>
  <c r="M543" i="2"/>
  <c r="L543" i="2"/>
  <c r="J543" i="2"/>
  <c r="G543" i="2"/>
  <c r="F543" i="2"/>
  <c r="E543" i="2"/>
  <c r="M542" i="2"/>
  <c r="L542" i="2"/>
  <c r="J542" i="2"/>
  <c r="G542" i="2"/>
  <c r="F542" i="2"/>
  <c r="E542" i="2"/>
  <c r="M541" i="2"/>
  <c r="L541" i="2"/>
  <c r="J541" i="2"/>
  <c r="G541" i="2"/>
  <c r="F541" i="2"/>
  <c r="E541" i="2"/>
  <c r="M540" i="2"/>
  <c r="L540" i="2"/>
  <c r="J540" i="2"/>
  <c r="G540" i="2"/>
  <c r="F540" i="2"/>
  <c r="E540" i="2"/>
  <c r="M539" i="2"/>
  <c r="L539" i="2"/>
  <c r="J539" i="2"/>
  <c r="G539" i="2"/>
  <c r="F539" i="2"/>
  <c r="E539" i="2"/>
  <c r="M538" i="2"/>
  <c r="L538" i="2"/>
  <c r="J538" i="2"/>
  <c r="G538" i="2"/>
  <c r="F538" i="2"/>
  <c r="E538" i="2"/>
  <c r="M537" i="2"/>
  <c r="L537" i="2"/>
  <c r="J537" i="2"/>
  <c r="G537" i="2"/>
  <c r="F537" i="2"/>
  <c r="E537" i="2"/>
  <c r="M536" i="2"/>
  <c r="L536" i="2"/>
  <c r="J536" i="2"/>
  <c r="G536" i="2"/>
  <c r="F536" i="2"/>
  <c r="E536" i="2"/>
  <c r="M535" i="2"/>
  <c r="L535" i="2"/>
  <c r="J535" i="2"/>
  <c r="G535" i="2"/>
  <c r="F535" i="2"/>
  <c r="E535" i="2"/>
  <c r="M534" i="2"/>
  <c r="L534" i="2"/>
  <c r="J534" i="2"/>
  <c r="G534" i="2"/>
  <c r="F534" i="2"/>
  <c r="E534" i="2"/>
  <c r="M533" i="2"/>
  <c r="L533" i="2"/>
  <c r="J533" i="2"/>
  <c r="G533" i="2"/>
  <c r="F533" i="2"/>
  <c r="E533" i="2"/>
  <c r="M532" i="2"/>
  <c r="L532" i="2"/>
  <c r="J532" i="2"/>
  <c r="G532" i="2"/>
  <c r="F532" i="2"/>
  <c r="E532" i="2"/>
  <c r="M531" i="2"/>
  <c r="L531" i="2"/>
  <c r="J531" i="2"/>
  <c r="G531" i="2"/>
  <c r="F531" i="2"/>
  <c r="E531" i="2"/>
  <c r="M530" i="2"/>
  <c r="L530" i="2"/>
  <c r="J530" i="2"/>
  <c r="G530" i="2"/>
  <c r="F530" i="2"/>
  <c r="E530" i="2"/>
  <c r="M529" i="2"/>
  <c r="L529" i="2"/>
  <c r="J529" i="2"/>
  <c r="G529" i="2"/>
  <c r="F529" i="2"/>
  <c r="E529" i="2"/>
  <c r="M528" i="2"/>
  <c r="L528" i="2"/>
  <c r="J528" i="2"/>
  <c r="G528" i="2"/>
  <c r="F528" i="2"/>
  <c r="E528" i="2"/>
  <c r="M527" i="2"/>
  <c r="L527" i="2"/>
  <c r="J527" i="2"/>
  <c r="G527" i="2"/>
  <c r="F527" i="2"/>
  <c r="E527" i="2"/>
  <c r="M526" i="2"/>
  <c r="L526" i="2"/>
  <c r="J526" i="2"/>
  <c r="G526" i="2"/>
  <c r="F526" i="2"/>
  <c r="E526" i="2"/>
  <c r="M525" i="2"/>
  <c r="L525" i="2"/>
  <c r="J525" i="2"/>
  <c r="G525" i="2"/>
  <c r="F525" i="2"/>
  <c r="E525" i="2"/>
  <c r="M524" i="2"/>
  <c r="L524" i="2"/>
  <c r="J524" i="2"/>
  <c r="G524" i="2"/>
  <c r="F524" i="2"/>
  <c r="E524" i="2"/>
  <c r="M523" i="2"/>
  <c r="L523" i="2"/>
  <c r="J523" i="2"/>
  <c r="G523" i="2"/>
  <c r="F523" i="2"/>
  <c r="E523" i="2"/>
  <c r="M522" i="2"/>
  <c r="L522" i="2"/>
  <c r="J522" i="2"/>
  <c r="G522" i="2"/>
  <c r="F522" i="2"/>
  <c r="E522" i="2"/>
  <c r="M521" i="2"/>
  <c r="L521" i="2"/>
  <c r="J521" i="2"/>
  <c r="G521" i="2"/>
  <c r="F521" i="2"/>
  <c r="E521" i="2"/>
  <c r="M520" i="2"/>
  <c r="L520" i="2"/>
  <c r="J520" i="2"/>
  <c r="G520" i="2"/>
  <c r="F520" i="2"/>
  <c r="E520" i="2"/>
  <c r="M519" i="2"/>
  <c r="L519" i="2"/>
  <c r="J519" i="2"/>
  <c r="G519" i="2"/>
  <c r="F519" i="2"/>
  <c r="E519" i="2"/>
  <c r="M518" i="2"/>
  <c r="L518" i="2"/>
  <c r="J518" i="2"/>
  <c r="G518" i="2"/>
  <c r="F518" i="2"/>
  <c r="E518" i="2"/>
  <c r="M517" i="2"/>
  <c r="L517" i="2"/>
  <c r="J517" i="2"/>
  <c r="G517" i="2"/>
  <c r="F517" i="2"/>
  <c r="E517" i="2"/>
  <c r="M516" i="2"/>
  <c r="L516" i="2"/>
  <c r="J516" i="2"/>
  <c r="G516" i="2"/>
  <c r="F516" i="2"/>
  <c r="E516" i="2"/>
  <c r="M515" i="2"/>
  <c r="L515" i="2"/>
  <c r="J515" i="2"/>
  <c r="G515" i="2"/>
  <c r="F515" i="2"/>
  <c r="E515" i="2"/>
  <c r="M514" i="2"/>
  <c r="L514" i="2"/>
  <c r="J514" i="2"/>
  <c r="G514" i="2"/>
  <c r="F514" i="2"/>
  <c r="E514" i="2"/>
  <c r="M513" i="2"/>
  <c r="L513" i="2"/>
  <c r="J513" i="2"/>
  <c r="G513" i="2"/>
  <c r="F513" i="2"/>
  <c r="E513" i="2"/>
  <c r="M512" i="2"/>
  <c r="L512" i="2"/>
  <c r="J512" i="2"/>
  <c r="G512" i="2"/>
  <c r="F512" i="2"/>
  <c r="E512" i="2"/>
  <c r="M511" i="2"/>
  <c r="L511" i="2"/>
  <c r="J511" i="2"/>
  <c r="G511" i="2"/>
  <c r="F511" i="2"/>
  <c r="E511" i="2"/>
  <c r="M510" i="2"/>
  <c r="L510" i="2"/>
  <c r="J510" i="2"/>
  <c r="G510" i="2"/>
  <c r="F510" i="2"/>
  <c r="E510" i="2"/>
  <c r="M509" i="2"/>
  <c r="L509" i="2"/>
  <c r="J509" i="2"/>
  <c r="G509" i="2"/>
  <c r="F509" i="2"/>
  <c r="E509" i="2"/>
  <c r="M508" i="2"/>
  <c r="L508" i="2"/>
  <c r="J508" i="2"/>
  <c r="G508" i="2"/>
  <c r="F508" i="2"/>
  <c r="E508" i="2"/>
  <c r="M507" i="2"/>
  <c r="L507" i="2"/>
  <c r="J507" i="2"/>
  <c r="G507" i="2"/>
  <c r="F507" i="2"/>
  <c r="E507" i="2"/>
  <c r="M506" i="2"/>
  <c r="L506" i="2"/>
  <c r="J506" i="2"/>
  <c r="G506" i="2"/>
  <c r="F506" i="2"/>
  <c r="E506" i="2"/>
  <c r="M505" i="2"/>
  <c r="L505" i="2"/>
  <c r="J505" i="2"/>
  <c r="G505" i="2"/>
  <c r="F505" i="2"/>
  <c r="E505" i="2"/>
  <c r="M504" i="2"/>
  <c r="L504" i="2"/>
  <c r="J504" i="2"/>
  <c r="G504" i="2"/>
  <c r="F504" i="2"/>
  <c r="E504" i="2"/>
  <c r="M503" i="2"/>
  <c r="L503" i="2"/>
  <c r="J503" i="2"/>
  <c r="G503" i="2"/>
  <c r="F503" i="2"/>
  <c r="E503" i="2"/>
  <c r="M502" i="2"/>
  <c r="L502" i="2"/>
  <c r="J502" i="2"/>
  <c r="G502" i="2"/>
  <c r="F502" i="2"/>
  <c r="E502" i="2"/>
  <c r="M501" i="2"/>
  <c r="L501" i="2"/>
  <c r="J501" i="2"/>
  <c r="G501" i="2"/>
  <c r="F501" i="2"/>
  <c r="E501" i="2"/>
  <c r="M500" i="2"/>
  <c r="L500" i="2"/>
  <c r="J500" i="2"/>
  <c r="G500" i="2"/>
  <c r="F500" i="2"/>
  <c r="E500" i="2"/>
  <c r="M499" i="2"/>
  <c r="L499" i="2"/>
  <c r="J499" i="2"/>
  <c r="G499" i="2"/>
  <c r="F499" i="2"/>
  <c r="E499" i="2"/>
  <c r="M498" i="2"/>
  <c r="L498" i="2"/>
  <c r="J498" i="2"/>
  <c r="G498" i="2"/>
  <c r="F498" i="2"/>
  <c r="E498" i="2"/>
  <c r="M497" i="2"/>
  <c r="L497" i="2"/>
  <c r="J497" i="2"/>
  <c r="G497" i="2"/>
  <c r="F497" i="2"/>
  <c r="E497" i="2"/>
  <c r="M496" i="2"/>
  <c r="L496" i="2"/>
  <c r="J496" i="2"/>
  <c r="G496" i="2"/>
  <c r="F496" i="2"/>
  <c r="E496" i="2"/>
  <c r="M495" i="2"/>
  <c r="L495" i="2"/>
  <c r="J495" i="2"/>
  <c r="G495" i="2"/>
  <c r="F495" i="2"/>
  <c r="E495" i="2"/>
  <c r="M494" i="2"/>
  <c r="L494" i="2"/>
  <c r="J494" i="2"/>
  <c r="G494" i="2"/>
  <c r="F494" i="2"/>
  <c r="E494" i="2"/>
  <c r="M493" i="2"/>
  <c r="L493" i="2"/>
  <c r="J493" i="2"/>
  <c r="G493" i="2"/>
  <c r="F493" i="2"/>
  <c r="E493" i="2"/>
  <c r="M492" i="2"/>
  <c r="L492" i="2"/>
  <c r="J492" i="2"/>
  <c r="G492" i="2"/>
  <c r="F492" i="2"/>
  <c r="E492" i="2"/>
  <c r="M491" i="2"/>
  <c r="L491" i="2"/>
  <c r="J491" i="2"/>
  <c r="G491" i="2"/>
  <c r="F491" i="2"/>
  <c r="E491" i="2"/>
  <c r="M490" i="2"/>
  <c r="L490" i="2"/>
  <c r="J490" i="2"/>
  <c r="G490" i="2"/>
  <c r="F490" i="2"/>
  <c r="E490" i="2"/>
  <c r="M489" i="2"/>
  <c r="L489" i="2"/>
  <c r="J489" i="2"/>
  <c r="G489" i="2"/>
  <c r="F489" i="2"/>
  <c r="E489" i="2"/>
  <c r="M488" i="2"/>
  <c r="L488" i="2"/>
  <c r="J488" i="2"/>
  <c r="G488" i="2"/>
  <c r="F488" i="2"/>
  <c r="E488" i="2"/>
  <c r="M487" i="2"/>
  <c r="L487" i="2"/>
  <c r="J487" i="2"/>
  <c r="G487" i="2"/>
  <c r="F487" i="2"/>
  <c r="E487" i="2"/>
  <c r="M486" i="2"/>
  <c r="L486" i="2"/>
  <c r="J486" i="2"/>
  <c r="G486" i="2"/>
  <c r="F486" i="2"/>
  <c r="E486" i="2"/>
  <c r="M485" i="2"/>
  <c r="L485" i="2"/>
  <c r="J485" i="2"/>
  <c r="G485" i="2"/>
  <c r="F485" i="2"/>
  <c r="E485" i="2"/>
  <c r="M484" i="2"/>
  <c r="L484" i="2"/>
  <c r="J484" i="2"/>
  <c r="G484" i="2"/>
  <c r="F484" i="2"/>
  <c r="E484" i="2"/>
  <c r="M483" i="2"/>
  <c r="L483" i="2"/>
  <c r="J483" i="2"/>
  <c r="G483" i="2"/>
  <c r="F483" i="2"/>
  <c r="E483" i="2"/>
  <c r="M482" i="2"/>
  <c r="L482" i="2"/>
  <c r="J482" i="2"/>
  <c r="G482" i="2"/>
  <c r="F482" i="2"/>
  <c r="E482" i="2"/>
  <c r="M481" i="2"/>
  <c r="L481" i="2"/>
  <c r="J481" i="2"/>
  <c r="G481" i="2"/>
  <c r="F481" i="2"/>
  <c r="E481" i="2"/>
  <c r="M480" i="2"/>
  <c r="L480" i="2"/>
  <c r="J480" i="2"/>
  <c r="G480" i="2"/>
  <c r="F480" i="2"/>
  <c r="E480" i="2"/>
  <c r="M479" i="2"/>
  <c r="L479" i="2"/>
  <c r="J479" i="2"/>
  <c r="G479" i="2"/>
  <c r="F479" i="2"/>
  <c r="E479" i="2"/>
  <c r="M478" i="2"/>
  <c r="L478" i="2"/>
  <c r="J478" i="2"/>
  <c r="G478" i="2"/>
  <c r="F478" i="2"/>
  <c r="E478" i="2"/>
  <c r="M477" i="2"/>
  <c r="L477" i="2"/>
  <c r="J477" i="2"/>
  <c r="G477" i="2"/>
  <c r="F477" i="2"/>
  <c r="E477" i="2"/>
  <c r="M476" i="2"/>
  <c r="L476" i="2"/>
  <c r="J476" i="2"/>
  <c r="G476" i="2"/>
  <c r="F476" i="2"/>
  <c r="E476" i="2"/>
  <c r="M475" i="2"/>
  <c r="L475" i="2"/>
  <c r="J475" i="2"/>
  <c r="G475" i="2"/>
  <c r="F475" i="2"/>
  <c r="E475" i="2"/>
  <c r="M474" i="2"/>
  <c r="L474" i="2"/>
  <c r="J474" i="2"/>
  <c r="G474" i="2"/>
  <c r="F474" i="2"/>
  <c r="E474" i="2"/>
  <c r="M473" i="2"/>
  <c r="L473" i="2"/>
  <c r="J473" i="2"/>
  <c r="G473" i="2"/>
  <c r="F473" i="2"/>
  <c r="E473" i="2"/>
  <c r="M472" i="2"/>
  <c r="L472" i="2"/>
  <c r="J472" i="2"/>
  <c r="G472" i="2"/>
  <c r="F472" i="2"/>
  <c r="E472" i="2"/>
  <c r="M471" i="2"/>
  <c r="L471" i="2"/>
  <c r="J471" i="2"/>
  <c r="G471" i="2"/>
  <c r="F471" i="2"/>
  <c r="E471" i="2"/>
  <c r="M470" i="2"/>
  <c r="L470" i="2"/>
  <c r="J470" i="2"/>
  <c r="G470" i="2"/>
  <c r="F470" i="2"/>
  <c r="E470" i="2"/>
  <c r="M469" i="2"/>
  <c r="L469" i="2"/>
  <c r="J469" i="2"/>
  <c r="G469" i="2"/>
  <c r="F469" i="2"/>
  <c r="E469" i="2"/>
  <c r="M468" i="2"/>
  <c r="L468" i="2"/>
  <c r="J468" i="2"/>
  <c r="G468" i="2"/>
  <c r="F468" i="2"/>
  <c r="E468" i="2"/>
  <c r="M467" i="2"/>
  <c r="L467" i="2"/>
  <c r="J467" i="2"/>
  <c r="G467" i="2"/>
  <c r="F467" i="2"/>
  <c r="E467" i="2"/>
  <c r="M466" i="2"/>
  <c r="L466" i="2"/>
  <c r="J466" i="2"/>
  <c r="G466" i="2"/>
  <c r="F466" i="2"/>
  <c r="E466" i="2"/>
  <c r="M465" i="2"/>
  <c r="L465" i="2"/>
  <c r="J465" i="2"/>
  <c r="G465" i="2"/>
  <c r="F465" i="2"/>
  <c r="E465" i="2"/>
  <c r="M464" i="2"/>
  <c r="L464" i="2"/>
  <c r="J464" i="2"/>
  <c r="G464" i="2"/>
  <c r="F464" i="2"/>
  <c r="E464" i="2"/>
  <c r="M463" i="2"/>
  <c r="L463" i="2"/>
  <c r="J463" i="2"/>
  <c r="G463" i="2"/>
  <c r="F463" i="2"/>
  <c r="E463" i="2"/>
  <c r="M462" i="2"/>
  <c r="L462" i="2"/>
  <c r="J462" i="2"/>
  <c r="G462" i="2"/>
  <c r="F462" i="2"/>
  <c r="E462" i="2"/>
  <c r="M461" i="2"/>
  <c r="L461" i="2"/>
  <c r="J461" i="2"/>
  <c r="G461" i="2"/>
  <c r="F461" i="2"/>
  <c r="E461" i="2"/>
  <c r="M460" i="2"/>
  <c r="L460" i="2"/>
  <c r="J460" i="2"/>
  <c r="G460" i="2"/>
  <c r="F460" i="2"/>
  <c r="E460" i="2"/>
  <c r="M459" i="2"/>
  <c r="L459" i="2"/>
  <c r="J459" i="2"/>
  <c r="G459" i="2"/>
  <c r="F459" i="2"/>
  <c r="E459" i="2"/>
  <c r="M458" i="2"/>
  <c r="L458" i="2"/>
  <c r="J458" i="2"/>
  <c r="G458" i="2"/>
  <c r="F458" i="2"/>
  <c r="E458" i="2"/>
  <c r="M457" i="2"/>
  <c r="L457" i="2"/>
  <c r="J457" i="2"/>
  <c r="G457" i="2"/>
  <c r="F457" i="2"/>
  <c r="E457" i="2"/>
  <c r="M456" i="2"/>
  <c r="L456" i="2"/>
  <c r="J456" i="2"/>
  <c r="G456" i="2"/>
  <c r="F456" i="2"/>
  <c r="E456" i="2"/>
  <c r="M455" i="2"/>
  <c r="L455" i="2"/>
  <c r="J455" i="2"/>
  <c r="G455" i="2"/>
  <c r="F455" i="2"/>
  <c r="E455" i="2"/>
  <c r="M454" i="2"/>
  <c r="L454" i="2"/>
  <c r="J454" i="2"/>
  <c r="G454" i="2"/>
  <c r="F454" i="2"/>
  <c r="E454" i="2"/>
  <c r="M453" i="2"/>
  <c r="L453" i="2"/>
  <c r="J453" i="2"/>
  <c r="G453" i="2"/>
  <c r="F453" i="2"/>
  <c r="E453" i="2"/>
  <c r="M452" i="2"/>
  <c r="L452" i="2"/>
  <c r="J452" i="2"/>
  <c r="G452" i="2"/>
  <c r="F452" i="2"/>
  <c r="E452" i="2"/>
  <c r="M451" i="2"/>
  <c r="L451" i="2"/>
  <c r="J451" i="2"/>
  <c r="G451" i="2"/>
  <c r="F451" i="2"/>
  <c r="E451" i="2"/>
  <c r="M450" i="2"/>
  <c r="L450" i="2"/>
  <c r="J450" i="2"/>
  <c r="G450" i="2"/>
  <c r="F450" i="2"/>
  <c r="E450" i="2"/>
  <c r="M449" i="2"/>
  <c r="L449" i="2"/>
  <c r="J449" i="2"/>
  <c r="G449" i="2"/>
  <c r="F449" i="2"/>
  <c r="E449" i="2"/>
  <c r="M448" i="2"/>
  <c r="L448" i="2"/>
  <c r="J448" i="2"/>
  <c r="G448" i="2"/>
  <c r="F448" i="2"/>
  <c r="E448" i="2"/>
  <c r="M447" i="2"/>
  <c r="L447" i="2"/>
  <c r="J447" i="2"/>
  <c r="G447" i="2"/>
  <c r="F447" i="2"/>
  <c r="E447" i="2"/>
  <c r="M446" i="2"/>
  <c r="L446" i="2"/>
  <c r="J446" i="2"/>
  <c r="G446" i="2"/>
  <c r="F446" i="2"/>
  <c r="E446" i="2"/>
  <c r="M445" i="2"/>
  <c r="L445" i="2"/>
  <c r="J445" i="2"/>
  <c r="G445" i="2"/>
  <c r="F445" i="2"/>
  <c r="E445" i="2"/>
  <c r="M444" i="2"/>
  <c r="L444" i="2"/>
  <c r="J444" i="2"/>
  <c r="G444" i="2"/>
  <c r="F444" i="2"/>
  <c r="E444" i="2"/>
  <c r="M443" i="2"/>
  <c r="L443" i="2"/>
  <c r="J443" i="2"/>
  <c r="G443" i="2"/>
  <c r="F443" i="2"/>
  <c r="E443" i="2"/>
  <c r="M442" i="2"/>
  <c r="L442" i="2"/>
  <c r="J442" i="2"/>
  <c r="G442" i="2"/>
  <c r="F442" i="2"/>
  <c r="E442" i="2"/>
  <c r="M441" i="2"/>
  <c r="L441" i="2"/>
  <c r="J441" i="2"/>
  <c r="G441" i="2"/>
  <c r="F441" i="2"/>
  <c r="E441" i="2"/>
  <c r="M440" i="2"/>
  <c r="L440" i="2"/>
  <c r="J440" i="2"/>
  <c r="G440" i="2"/>
  <c r="F440" i="2"/>
  <c r="E440" i="2"/>
  <c r="M439" i="2"/>
  <c r="L439" i="2"/>
  <c r="J439" i="2"/>
  <c r="G439" i="2"/>
  <c r="F439" i="2"/>
  <c r="E439" i="2"/>
  <c r="M438" i="2"/>
  <c r="L438" i="2"/>
  <c r="J438" i="2"/>
  <c r="G438" i="2"/>
  <c r="F438" i="2"/>
  <c r="E438" i="2"/>
  <c r="M437" i="2"/>
  <c r="L437" i="2"/>
  <c r="J437" i="2"/>
  <c r="G437" i="2"/>
  <c r="F437" i="2"/>
  <c r="E437" i="2"/>
  <c r="M436" i="2"/>
  <c r="L436" i="2"/>
  <c r="J436" i="2"/>
  <c r="G436" i="2"/>
  <c r="F436" i="2"/>
  <c r="E436" i="2"/>
  <c r="M435" i="2"/>
  <c r="L435" i="2"/>
  <c r="J435" i="2"/>
  <c r="G435" i="2"/>
  <c r="F435" i="2"/>
  <c r="E435" i="2"/>
  <c r="M434" i="2"/>
  <c r="L434" i="2"/>
  <c r="J434" i="2"/>
  <c r="G434" i="2"/>
  <c r="F434" i="2"/>
  <c r="E434" i="2"/>
  <c r="M433" i="2"/>
  <c r="L433" i="2"/>
  <c r="J433" i="2"/>
  <c r="G433" i="2"/>
  <c r="F433" i="2"/>
  <c r="E433" i="2"/>
  <c r="M432" i="2"/>
  <c r="L432" i="2"/>
  <c r="J432" i="2"/>
  <c r="G432" i="2"/>
  <c r="F432" i="2"/>
  <c r="E432" i="2"/>
  <c r="M431" i="2"/>
  <c r="L431" i="2"/>
  <c r="J431" i="2"/>
  <c r="G431" i="2"/>
  <c r="F431" i="2"/>
  <c r="E431" i="2"/>
  <c r="M430" i="2"/>
  <c r="L430" i="2"/>
  <c r="J430" i="2"/>
  <c r="G430" i="2"/>
  <c r="F430" i="2"/>
  <c r="E430" i="2"/>
  <c r="M429" i="2"/>
  <c r="L429" i="2"/>
  <c r="J429" i="2"/>
  <c r="G429" i="2"/>
  <c r="F429" i="2"/>
  <c r="E429" i="2"/>
  <c r="M428" i="2"/>
  <c r="L428" i="2"/>
  <c r="J428" i="2"/>
  <c r="G428" i="2"/>
  <c r="F428" i="2"/>
  <c r="E428" i="2"/>
  <c r="M427" i="2"/>
  <c r="L427" i="2"/>
  <c r="J427" i="2"/>
  <c r="G427" i="2"/>
  <c r="F427" i="2"/>
  <c r="E427" i="2"/>
  <c r="M426" i="2"/>
  <c r="L426" i="2"/>
  <c r="J426" i="2"/>
  <c r="G426" i="2"/>
  <c r="F426" i="2"/>
  <c r="E426" i="2"/>
  <c r="M425" i="2"/>
  <c r="L425" i="2"/>
  <c r="J425" i="2"/>
  <c r="G425" i="2"/>
  <c r="F425" i="2"/>
  <c r="E425" i="2"/>
  <c r="M424" i="2"/>
  <c r="L424" i="2"/>
  <c r="J424" i="2"/>
  <c r="G424" i="2"/>
  <c r="F424" i="2"/>
  <c r="E424" i="2"/>
  <c r="M423" i="2"/>
  <c r="L423" i="2"/>
  <c r="J423" i="2"/>
  <c r="G423" i="2"/>
  <c r="F423" i="2"/>
  <c r="E423" i="2"/>
  <c r="M422" i="2"/>
  <c r="L422" i="2"/>
  <c r="J422" i="2"/>
  <c r="G422" i="2"/>
  <c r="F422" i="2"/>
  <c r="E422" i="2"/>
  <c r="M421" i="2"/>
  <c r="L421" i="2"/>
  <c r="J421" i="2"/>
  <c r="G421" i="2"/>
  <c r="F421" i="2"/>
  <c r="E421" i="2"/>
  <c r="M420" i="2"/>
  <c r="L420" i="2"/>
  <c r="J420" i="2"/>
  <c r="G420" i="2"/>
  <c r="F420" i="2"/>
  <c r="E420" i="2"/>
  <c r="M419" i="2"/>
  <c r="L419" i="2"/>
  <c r="J419" i="2"/>
  <c r="G419" i="2"/>
  <c r="F419" i="2"/>
  <c r="E419" i="2"/>
  <c r="M418" i="2"/>
  <c r="L418" i="2"/>
  <c r="J418" i="2"/>
  <c r="G418" i="2"/>
  <c r="F418" i="2"/>
  <c r="E418" i="2"/>
  <c r="M417" i="2"/>
  <c r="L417" i="2"/>
  <c r="J417" i="2"/>
  <c r="G417" i="2"/>
  <c r="F417" i="2"/>
  <c r="E417" i="2"/>
  <c r="M416" i="2"/>
  <c r="L416" i="2"/>
  <c r="J416" i="2"/>
  <c r="G416" i="2"/>
  <c r="F416" i="2"/>
  <c r="E416" i="2"/>
  <c r="M415" i="2"/>
  <c r="L415" i="2"/>
  <c r="J415" i="2"/>
  <c r="G415" i="2"/>
  <c r="F415" i="2"/>
  <c r="E415" i="2"/>
  <c r="M414" i="2"/>
  <c r="L414" i="2"/>
  <c r="J414" i="2"/>
  <c r="G414" i="2"/>
  <c r="F414" i="2"/>
  <c r="E414" i="2"/>
  <c r="M413" i="2"/>
  <c r="L413" i="2"/>
  <c r="J413" i="2"/>
  <c r="G413" i="2"/>
  <c r="F413" i="2"/>
  <c r="E413" i="2"/>
  <c r="M412" i="2"/>
  <c r="L412" i="2"/>
  <c r="J412" i="2"/>
  <c r="G412" i="2"/>
  <c r="F412" i="2"/>
  <c r="E412" i="2"/>
  <c r="M411" i="2"/>
  <c r="L411" i="2"/>
  <c r="J411" i="2"/>
  <c r="G411" i="2"/>
  <c r="F411" i="2"/>
  <c r="E411" i="2"/>
  <c r="M410" i="2"/>
  <c r="L410" i="2"/>
  <c r="J410" i="2"/>
  <c r="G410" i="2"/>
  <c r="F410" i="2"/>
  <c r="E410" i="2"/>
  <c r="M409" i="2"/>
  <c r="L409" i="2"/>
  <c r="J409" i="2"/>
  <c r="G409" i="2"/>
  <c r="F409" i="2"/>
  <c r="E409" i="2"/>
  <c r="M408" i="2"/>
  <c r="L408" i="2"/>
  <c r="J408" i="2"/>
  <c r="G408" i="2"/>
  <c r="F408" i="2"/>
  <c r="E408" i="2"/>
  <c r="M407" i="2"/>
  <c r="L407" i="2"/>
  <c r="J407" i="2"/>
  <c r="G407" i="2"/>
  <c r="F407" i="2"/>
  <c r="E407" i="2"/>
  <c r="M406" i="2"/>
  <c r="L406" i="2"/>
  <c r="J406" i="2"/>
  <c r="G406" i="2"/>
  <c r="F406" i="2"/>
  <c r="E406" i="2"/>
  <c r="M405" i="2"/>
  <c r="L405" i="2"/>
  <c r="J405" i="2"/>
  <c r="G405" i="2"/>
  <c r="F405" i="2"/>
  <c r="E405" i="2"/>
  <c r="M404" i="2"/>
  <c r="L404" i="2"/>
  <c r="J404" i="2"/>
  <c r="G404" i="2"/>
  <c r="F404" i="2"/>
  <c r="E404" i="2"/>
  <c r="M403" i="2"/>
  <c r="L403" i="2"/>
  <c r="J403" i="2"/>
  <c r="G403" i="2"/>
  <c r="F403" i="2"/>
  <c r="E403" i="2"/>
  <c r="M402" i="2"/>
  <c r="L402" i="2"/>
  <c r="J402" i="2"/>
  <c r="G402" i="2"/>
  <c r="F402" i="2"/>
  <c r="E402" i="2"/>
  <c r="M401" i="2"/>
  <c r="L401" i="2"/>
  <c r="J401" i="2"/>
  <c r="G401" i="2"/>
  <c r="F401" i="2"/>
  <c r="E401" i="2"/>
  <c r="M400" i="2"/>
  <c r="L400" i="2"/>
  <c r="J400" i="2"/>
  <c r="G400" i="2"/>
  <c r="F400" i="2"/>
  <c r="E400" i="2"/>
  <c r="M399" i="2"/>
  <c r="L399" i="2"/>
  <c r="J399" i="2"/>
  <c r="G399" i="2"/>
  <c r="F399" i="2"/>
  <c r="E399" i="2"/>
  <c r="M398" i="2"/>
  <c r="L398" i="2"/>
  <c r="J398" i="2"/>
  <c r="G398" i="2"/>
  <c r="F398" i="2"/>
  <c r="E398" i="2"/>
  <c r="M397" i="2"/>
  <c r="L397" i="2"/>
  <c r="J397" i="2"/>
  <c r="G397" i="2"/>
  <c r="F397" i="2"/>
  <c r="E397" i="2"/>
  <c r="M396" i="2"/>
  <c r="L396" i="2"/>
  <c r="J396" i="2"/>
  <c r="G396" i="2"/>
  <c r="F396" i="2"/>
  <c r="E396" i="2"/>
  <c r="M395" i="2"/>
  <c r="L395" i="2"/>
  <c r="J395" i="2"/>
  <c r="G395" i="2"/>
  <c r="F395" i="2"/>
  <c r="E395" i="2"/>
  <c r="M394" i="2"/>
  <c r="L394" i="2"/>
  <c r="J394" i="2"/>
  <c r="G394" i="2"/>
  <c r="F394" i="2"/>
  <c r="E394" i="2"/>
  <c r="M393" i="2"/>
  <c r="L393" i="2"/>
  <c r="J393" i="2"/>
  <c r="G393" i="2"/>
  <c r="F393" i="2"/>
  <c r="E393" i="2"/>
  <c r="M392" i="2"/>
  <c r="L392" i="2"/>
  <c r="J392" i="2"/>
  <c r="G392" i="2"/>
  <c r="F392" i="2"/>
  <c r="E392" i="2"/>
  <c r="M391" i="2"/>
  <c r="L391" i="2"/>
  <c r="J391" i="2"/>
  <c r="G391" i="2"/>
  <c r="F391" i="2"/>
  <c r="E391" i="2"/>
  <c r="M390" i="2"/>
  <c r="L390" i="2"/>
  <c r="J390" i="2"/>
  <c r="G390" i="2"/>
  <c r="F390" i="2"/>
  <c r="E390" i="2"/>
  <c r="M389" i="2"/>
  <c r="L389" i="2"/>
  <c r="J389" i="2"/>
  <c r="G389" i="2"/>
  <c r="F389" i="2"/>
  <c r="E389" i="2"/>
  <c r="M388" i="2"/>
  <c r="L388" i="2"/>
  <c r="J388" i="2"/>
  <c r="G388" i="2"/>
  <c r="F388" i="2"/>
  <c r="E388" i="2"/>
  <c r="M387" i="2"/>
  <c r="L387" i="2"/>
  <c r="J387" i="2"/>
  <c r="G387" i="2"/>
  <c r="F387" i="2"/>
  <c r="E387" i="2"/>
  <c r="M386" i="2"/>
  <c r="L386" i="2"/>
  <c r="J386" i="2"/>
  <c r="G386" i="2"/>
  <c r="F386" i="2"/>
  <c r="E386" i="2"/>
  <c r="M385" i="2"/>
  <c r="L385" i="2"/>
  <c r="J385" i="2"/>
  <c r="G385" i="2"/>
  <c r="F385" i="2"/>
  <c r="E385" i="2"/>
  <c r="M384" i="2"/>
  <c r="L384" i="2"/>
  <c r="J384" i="2"/>
  <c r="G384" i="2"/>
  <c r="F384" i="2"/>
  <c r="E384" i="2"/>
  <c r="M383" i="2"/>
  <c r="L383" i="2"/>
  <c r="J383" i="2"/>
  <c r="G383" i="2"/>
  <c r="F383" i="2"/>
  <c r="E383" i="2"/>
  <c r="M382" i="2"/>
  <c r="L382" i="2"/>
  <c r="J382" i="2"/>
  <c r="G382" i="2"/>
  <c r="F382" i="2"/>
  <c r="E382" i="2"/>
  <c r="M381" i="2"/>
  <c r="L381" i="2"/>
  <c r="J381" i="2"/>
  <c r="G381" i="2"/>
  <c r="F381" i="2"/>
  <c r="E381" i="2"/>
  <c r="M380" i="2"/>
  <c r="L380" i="2"/>
  <c r="J380" i="2"/>
  <c r="G380" i="2"/>
  <c r="F380" i="2"/>
  <c r="E380" i="2"/>
  <c r="M379" i="2"/>
  <c r="L379" i="2"/>
  <c r="J379" i="2"/>
  <c r="G379" i="2"/>
  <c r="F379" i="2"/>
  <c r="E379" i="2"/>
  <c r="M378" i="2"/>
  <c r="L378" i="2"/>
  <c r="J378" i="2"/>
  <c r="G378" i="2"/>
  <c r="F378" i="2"/>
  <c r="E378" i="2"/>
  <c r="M377" i="2"/>
  <c r="L377" i="2"/>
  <c r="J377" i="2"/>
  <c r="G377" i="2"/>
  <c r="F377" i="2"/>
  <c r="E377" i="2"/>
  <c r="M376" i="2"/>
  <c r="L376" i="2"/>
  <c r="J376" i="2"/>
  <c r="G376" i="2"/>
  <c r="F376" i="2"/>
  <c r="E376" i="2"/>
  <c r="M375" i="2"/>
  <c r="L375" i="2"/>
  <c r="J375" i="2"/>
  <c r="G375" i="2"/>
  <c r="F375" i="2"/>
  <c r="E375" i="2"/>
  <c r="M374" i="2"/>
  <c r="L374" i="2"/>
  <c r="J374" i="2"/>
  <c r="G374" i="2"/>
  <c r="F374" i="2"/>
  <c r="E374" i="2"/>
  <c r="M373" i="2"/>
  <c r="L373" i="2"/>
  <c r="J373" i="2"/>
  <c r="G373" i="2"/>
  <c r="F373" i="2"/>
  <c r="E373" i="2"/>
  <c r="M372" i="2"/>
  <c r="L372" i="2"/>
  <c r="J372" i="2"/>
  <c r="G372" i="2"/>
  <c r="F372" i="2"/>
  <c r="E372" i="2"/>
  <c r="M371" i="2"/>
  <c r="L371" i="2"/>
  <c r="J371" i="2"/>
  <c r="G371" i="2"/>
  <c r="F371" i="2"/>
  <c r="E371" i="2"/>
  <c r="M370" i="2"/>
  <c r="L370" i="2"/>
  <c r="J370" i="2"/>
  <c r="G370" i="2"/>
  <c r="F370" i="2"/>
  <c r="E370" i="2"/>
  <c r="M369" i="2"/>
  <c r="L369" i="2"/>
  <c r="J369" i="2"/>
  <c r="G369" i="2"/>
  <c r="F369" i="2"/>
  <c r="E369" i="2"/>
  <c r="M368" i="2"/>
  <c r="L368" i="2"/>
  <c r="J368" i="2"/>
  <c r="G368" i="2"/>
  <c r="F368" i="2"/>
  <c r="E368" i="2"/>
  <c r="M367" i="2"/>
  <c r="L367" i="2"/>
  <c r="J367" i="2"/>
  <c r="G367" i="2"/>
  <c r="F367" i="2"/>
  <c r="E367" i="2"/>
  <c r="M366" i="2"/>
  <c r="L366" i="2"/>
  <c r="J366" i="2"/>
  <c r="G366" i="2"/>
  <c r="F366" i="2"/>
  <c r="E366" i="2"/>
  <c r="M365" i="2"/>
  <c r="L365" i="2"/>
  <c r="J365" i="2"/>
  <c r="G365" i="2"/>
  <c r="F365" i="2"/>
  <c r="E365" i="2"/>
  <c r="M364" i="2"/>
  <c r="L364" i="2"/>
  <c r="J364" i="2"/>
  <c r="G364" i="2"/>
  <c r="F364" i="2"/>
  <c r="E364" i="2"/>
  <c r="M363" i="2"/>
  <c r="L363" i="2"/>
  <c r="J363" i="2"/>
  <c r="G363" i="2"/>
  <c r="F363" i="2"/>
  <c r="E363" i="2"/>
  <c r="M362" i="2"/>
  <c r="L362" i="2"/>
  <c r="J362" i="2"/>
  <c r="G362" i="2"/>
  <c r="F362" i="2"/>
  <c r="E362" i="2"/>
  <c r="M361" i="2"/>
  <c r="L361" i="2"/>
  <c r="J361" i="2"/>
  <c r="G361" i="2"/>
  <c r="F361" i="2"/>
  <c r="E361" i="2"/>
  <c r="M360" i="2"/>
  <c r="L360" i="2"/>
  <c r="J360" i="2"/>
  <c r="G360" i="2"/>
  <c r="F360" i="2"/>
  <c r="E360" i="2"/>
  <c r="M359" i="2"/>
  <c r="L359" i="2"/>
  <c r="J359" i="2"/>
  <c r="G359" i="2"/>
  <c r="F359" i="2"/>
  <c r="E359" i="2"/>
  <c r="M358" i="2"/>
  <c r="L358" i="2"/>
  <c r="J358" i="2"/>
  <c r="G358" i="2"/>
  <c r="F358" i="2"/>
  <c r="E358" i="2"/>
  <c r="M357" i="2"/>
  <c r="L357" i="2"/>
  <c r="J357" i="2"/>
  <c r="G357" i="2"/>
  <c r="F357" i="2"/>
  <c r="E357" i="2"/>
  <c r="M356" i="2"/>
  <c r="L356" i="2"/>
  <c r="J356" i="2"/>
  <c r="G356" i="2"/>
  <c r="F356" i="2"/>
  <c r="E356" i="2"/>
  <c r="M355" i="2"/>
  <c r="L355" i="2"/>
  <c r="J355" i="2"/>
  <c r="G355" i="2"/>
  <c r="F355" i="2"/>
  <c r="E355" i="2"/>
  <c r="M354" i="2"/>
  <c r="L354" i="2"/>
  <c r="J354" i="2"/>
  <c r="G354" i="2"/>
  <c r="F354" i="2"/>
  <c r="E354" i="2"/>
  <c r="M353" i="2"/>
  <c r="L353" i="2"/>
  <c r="J353" i="2"/>
  <c r="G353" i="2"/>
  <c r="F353" i="2"/>
  <c r="E353" i="2"/>
  <c r="M352" i="2"/>
  <c r="L352" i="2"/>
  <c r="J352" i="2"/>
  <c r="G352" i="2"/>
  <c r="F352" i="2"/>
  <c r="E352" i="2"/>
  <c r="M351" i="2"/>
  <c r="L351" i="2"/>
  <c r="J351" i="2"/>
  <c r="G351" i="2"/>
  <c r="F351" i="2"/>
  <c r="E351" i="2"/>
  <c r="M350" i="2"/>
  <c r="L350" i="2"/>
  <c r="J350" i="2"/>
  <c r="G350" i="2"/>
  <c r="F350" i="2"/>
  <c r="E350" i="2"/>
  <c r="M349" i="2"/>
  <c r="L349" i="2"/>
  <c r="J349" i="2"/>
  <c r="G349" i="2"/>
  <c r="F349" i="2"/>
  <c r="E349" i="2"/>
  <c r="M348" i="2"/>
  <c r="L348" i="2"/>
  <c r="J348" i="2"/>
  <c r="G348" i="2"/>
  <c r="F348" i="2"/>
  <c r="E348" i="2"/>
  <c r="M347" i="2"/>
  <c r="L347" i="2"/>
  <c r="J347" i="2"/>
  <c r="G347" i="2"/>
  <c r="F347" i="2"/>
  <c r="E347" i="2"/>
  <c r="M346" i="2"/>
  <c r="L346" i="2"/>
  <c r="J346" i="2"/>
  <c r="G346" i="2"/>
  <c r="F346" i="2"/>
  <c r="E346" i="2"/>
  <c r="M345" i="2"/>
  <c r="L345" i="2"/>
  <c r="J345" i="2"/>
  <c r="G345" i="2"/>
  <c r="F345" i="2"/>
  <c r="E345" i="2"/>
  <c r="M344" i="2"/>
  <c r="L344" i="2"/>
  <c r="J344" i="2"/>
  <c r="G344" i="2"/>
  <c r="F344" i="2"/>
  <c r="E344" i="2"/>
  <c r="M343" i="2"/>
  <c r="L343" i="2"/>
  <c r="J343" i="2"/>
  <c r="G343" i="2"/>
  <c r="F343" i="2"/>
  <c r="E343" i="2"/>
  <c r="M342" i="2"/>
  <c r="L342" i="2"/>
  <c r="J342" i="2"/>
  <c r="G342" i="2"/>
  <c r="F342" i="2"/>
  <c r="E342" i="2"/>
  <c r="M341" i="2"/>
  <c r="L341" i="2"/>
  <c r="J341" i="2"/>
  <c r="G341" i="2"/>
  <c r="F341" i="2"/>
  <c r="E341" i="2"/>
  <c r="M340" i="2"/>
  <c r="L340" i="2"/>
  <c r="J340" i="2"/>
  <c r="G340" i="2"/>
  <c r="F340" i="2"/>
  <c r="E340" i="2"/>
  <c r="M339" i="2"/>
  <c r="L339" i="2"/>
  <c r="J339" i="2"/>
  <c r="G339" i="2"/>
  <c r="F339" i="2"/>
  <c r="E339" i="2"/>
  <c r="M338" i="2"/>
  <c r="L338" i="2"/>
  <c r="J338" i="2"/>
  <c r="G338" i="2"/>
  <c r="F338" i="2"/>
  <c r="E338" i="2"/>
  <c r="M337" i="2"/>
  <c r="L337" i="2"/>
  <c r="J337" i="2"/>
  <c r="G337" i="2"/>
  <c r="F337" i="2"/>
  <c r="E337" i="2"/>
  <c r="M336" i="2"/>
  <c r="L336" i="2"/>
  <c r="J336" i="2"/>
  <c r="G336" i="2"/>
  <c r="F336" i="2"/>
  <c r="E336" i="2"/>
  <c r="M335" i="2"/>
  <c r="L335" i="2"/>
  <c r="J335" i="2"/>
  <c r="G335" i="2"/>
  <c r="F335" i="2"/>
  <c r="E335" i="2"/>
  <c r="M334" i="2"/>
  <c r="L334" i="2"/>
  <c r="J334" i="2"/>
  <c r="G334" i="2"/>
  <c r="F334" i="2"/>
  <c r="E334" i="2"/>
  <c r="M333" i="2"/>
  <c r="L333" i="2"/>
  <c r="J333" i="2"/>
  <c r="G333" i="2"/>
  <c r="F333" i="2"/>
  <c r="E333" i="2"/>
  <c r="M332" i="2"/>
  <c r="L332" i="2"/>
  <c r="J332" i="2"/>
  <c r="G332" i="2"/>
  <c r="F332" i="2"/>
  <c r="E332" i="2"/>
  <c r="M331" i="2"/>
  <c r="L331" i="2"/>
  <c r="J331" i="2"/>
  <c r="G331" i="2"/>
  <c r="F331" i="2"/>
  <c r="E331" i="2"/>
  <c r="M330" i="2"/>
  <c r="L330" i="2"/>
  <c r="J330" i="2"/>
  <c r="G330" i="2"/>
  <c r="F330" i="2"/>
  <c r="E330" i="2"/>
  <c r="M329" i="2"/>
  <c r="L329" i="2"/>
  <c r="J329" i="2"/>
  <c r="G329" i="2"/>
  <c r="F329" i="2"/>
  <c r="E329" i="2"/>
  <c r="M328" i="2"/>
  <c r="L328" i="2"/>
  <c r="J328" i="2"/>
  <c r="G328" i="2"/>
  <c r="F328" i="2"/>
  <c r="E328" i="2"/>
  <c r="M327" i="2"/>
  <c r="L327" i="2"/>
  <c r="J327" i="2"/>
  <c r="G327" i="2"/>
  <c r="F327" i="2"/>
  <c r="E327" i="2"/>
  <c r="M326" i="2"/>
  <c r="L326" i="2"/>
  <c r="J326" i="2"/>
  <c r="G326" i="2"/>
  <c r="F326" i="2"/>
  <c r="E326" i="2"/>
  <c r="M325" i="2"/>
  <c r="L325" i="2"/>
  <c r="J325" i="2"/>
  <c r="G325" i="2"/>
  <c r="F325" i="2"/>
  <c r="E325" i="2"/>
  <c r="M324" i="2"/>
  <c r="L324" i="2"/>
  <c r="J324" i="2"/>
  <c r="G324" i="2"/>
  <c r="F324" i="2"/>
  <c r="E324" i="2"/>
  <c r="M323" i="2"/>
  <c r="L323" i="2"/>
  <c r="J323" i="2"/>
  <c r="G323" i="2"/>
  <c r="F323" i="2"/>
  <c r="E323" i="2"/>
  <c r="M322" i="2"/>
  <c r="L322" i="2"/>
  <c r="J322" i="2"/>
  <c r="G322" i="2"/>
  <c r="F322" i="2"/>
  <c r="E322" i="2"/>
  <c r="M321" i="2"/>
  <c r="L321" i="2"/>
  <c r="J321" i="2"/>
  <c r="G321" i="2"/>
  <c r="F321" i="2"/>
  <c r="E321" i="2"/>
  <c r="M320" i="2"/>
  <c r="L320" i="2"/>
  <c r="J320" i="2"/>
  <c r="G320" i="2"/>
  <c r="F320" i="2"/>
  <c r="E320" i="2"/>
  <c r="M319" i="2"/>
  <c r="L319" i="2"/>
  <c r="J319" i="2"/>
  <c r="G319" i="2"/>
  <c r="F319" i="2"/>
  <c r="E319" i="2"/>
  <c r="M318" i="2"/>
  <c r="L318" i="2"/>
  <c r="J318" i="2"/>
  <c r="G318" i="2"/>
  <c r="F318" i="2"/>
  <c r="E318" i="2"/>
  <c r="M317" i="2"/>
  <c r="L317" i="2"/>
  <c r="J317" i="2"/>
  <c r="G317" i="2"/>
  <c r="F317" i="2"/>
  <c r="E317" i="2"/>
  <c r="M316" i="2"/>
  <c r="L316" i="2"/>
  <c r="J316" i="2"/>
  <c r="G316" i="2"/>
  <c r="F316" i="2"/>
  <c r="E316" i="2"/>
  <c r="M315" i="2"/>
  <c r="L315" i="2"/>
  <c r="J315" i="2"/>
  <c r="G315" i="2"/>
  <c r="F315" i="2"/>
  <c r="E315" i="2"/>
  <c r="M314" i="2"/>
  <c r="L314" i="2"/>
  <c r="J314" i="2"/>
  <c r="G314" i="2"/>
  <c r="F314" i="2"/>
  <c r="E314" i="2"/>
  <c r="M313" i="2"/>
  <c r="L313" i="2"/>
  <c r="J313" i="2"/>
  <c r="G313" i="2"/>
  <c r="F313" i="2"/>
  <c r="E313" i="2"/>
  <c r="M312" i="2"/>
  <c r="L312" i="2"/>
  <c r="J312" i="2"/>
  <c r="G312" i="2"/>
  <c r="F312" i="2"/>
  <c r="E312" i="2"/>
  <c r="M311" i="2"/>
  <c r="L311" i="2"/>
  <c r="J311" i="2"/>
  <c r="G311" i="2"/>
  <c r="F311" i="2"/>
  <c r="E311" i="2"/>
  <c r="M310" i="2"/>
  <c r="L310" i="2"/>
  <c r="J310" i="2"/>
  <c r="G310" i="2"/>
  <c r="F310" i="2"/>
  <c r="E310" i="2"/>
  <c r="M309" i="2"/>
  <c r="L309" i="2"/>
  <c r="J309" i="2"/>
  <c r="G309" i="2"/>
  <c r="F309" i="2"/>
  <c r="E309" i="2"/>
  <c r="M308" i="2"/>
  <c r="L308" i="2"/>
  <c r="J308" i="2"/>
  <c r="G308" i="2"/>
  <c r="F308" i="2"/>
  <c r="E308" i="2"/>
  <c r="M307" i="2"/>
  <c r="L307" i="2"/>
  <c r="J307" i="2"/>
  <c r="G307" i="2"/>
  <c r="F307" i="2"/>
  <c r="E307" i="2"/>
  <c r="M306" i="2"/>
  <c r="L306" i="2"/>
  <c r="J306" i="2"/>
  <c r="G306" i="2"/>
  <c r="F306" i="2"/>
  <c r="E306" i="2"/>
  <c r="M305" i="2"/>
  <c r="L305" i="2"/>
  <c r="J305" i="2"/>
  <c r="G305" i="2"/>
  <c r="F305" i="2"/>
  <c r="E305" i="2"/>
  <c r="M304" i="2"/>
  <c r="L304" i="2"/>
  <c r="J304" i="2"/>
  <c r="G304" i="2"/>
  <c r="F304" i="2"/>
  <c r="E304" i="2"/>
  <c r="M303" i="2"/>
  <c r="L303" i="2"/>
  <c r="J303" i="2"/>
  <c r="G303" i="2"/>
  <c r="F303" i="2"/>
  <c r="E303" i="2"/>
  <c r="M302" i="2"/>
  <c r="L302" i="2"/>
  <c r="J302" i="2"/>
  <c r="G302" i="2"/>
  <c r="F302" i="2"/>
  <c r="E302" i="2"/>
  <c r="M301" i="2"/>
  <c r="L301" i="2"/>
  <c r="J301" i="2"/>
  <c r="G301" i="2"/>
  <c r="F301" i="2"/>
  <c r="E301" i="2"/>
  <c r="M300" i="2"/>
  <c r="L300" i="2"/>
  <c r="J300" i="2"/>
  <c r="G300" i="2"/>
  <c r="F300" i="2"/>
  <c r="E300" i="2"/>
  <c r="M299" i="2"/>
  <c r="L299" i="2"/>
  <c r="J299" i="2"/>
  <c r="G299" i="2"/>
  <c r="F299" i="2"/>
  <c r="E299" i="2"/>
  <c r="M298" i="2"/>
  <c r="L298" i="2"/>
  <c r="J298" i="2"/>
  <c r="G298" i="2"/>
  <c r="F298" i="2"/>
  <c r="E298" i="2"/>
  <c r="M297" i="2"/>
  <c r="L297" i="2"/>
  <c r="J297" i="2"/>
  <c r="G297" i="2"/>
  <c r="F297" i="2"/>
  <c r="E297" i="2"/>
  <c r="M296" i="2"/>
  <c r="L296" i="2"/>
  <c r="J296" i="2"/>
  <c r="G296" i="2"/>
  <c r="F296" i="2"/>
  <c r="E296" i="2"/>
  <c r="M295" i="2"/>
  <c r="L295" i="2"/>
  <c r="J295" i="2"/>
  <c r="G295" i="2"/>
  <c r="F295" i="2"/>
  <c r="E295" i="2"/>
  <c r="M294" i="2"/>
  <c r="L294" i="2"/>
  <c r="J294" i="2"/>
  <c r="G294" i="2"/>
  <c r="F294" i="2"/>
  <c r="E294" i="2"/>
  <c r="M293" i="2"/>
  <c r="L293" i="2"/>
  <c r="J293" i="2"/>
  <c r="G293" i="2"/>
  <c r="F293" i="2"/>
  <c r="E293" i="2"/>
  <c r="M292" i="2"/>
  <c r="L292" i="2"/>
  <c r="J292" i="2"/>
  <c r="G292" i="2"/>
  <c r="F292" i="2"/>
  <c r="E292" i="2"/>
  <c r="M291" i="2"/>
  <c r="L291" i="2"/>
  <c r="J291" i="2"/>
  <c r="G291" i="2"/>
  <c r="F291" i="2"/>
  <c r="E291" i="2"/>
  <c r="M290" i="2"/>
  <c r="L290" i="2"/>
  <c r="J290" i="2"/>
  <c r="G290" i="2"/>
  <c r="F290" i="2"/>
  <c r="E290" i="2"/>
  <c r="M289" i="2"/>
  <c r="L289" i="2"/>
  <c r="J289" i="2"/>
  <c r="G289" i="2"/>
  <c r="F289" i="2"/>
  <c r="E289" i="2"/>
  <c r="M288" i="2"/>
  <c r="L288" i="2"/>
  <c r="J288" i="2"/>
  <c r="G288" i="2"/>
  <c r="F288" i="2"/>
  <c r="E288" i="2"/>
  <c r="M287" i="2"/>
  <c r="L287" i="2"/>
  <c r="J287" i="2"/>
  <c r="G287" i="2"/>
  <c r="F287" i="2"/>
  <c r="E287" i="2"/>
  <c r="M286" i="2"/>
  <c r="L286" i="2"/>
  <c r="J286" i="2"/>
  <c r="G286" i="2"/>
  <c r="F286" i="2"/>
  <c r="E286" i="2"/>
  <c r="M285" i="2"/>
  <c r="L285" i="2"/>
  <c r="J285" i="2"/>
  <c r="G285" i="2"/>
  <c r="F285" i="2"/>
  <c r="E285" i="2"/>
  <c r="M284" i="2"/>
  <c r="L284" i="2"/>
  <c r="J284" i="2"/>
  <c r="G284" i="2"/>
  <c r="F284" i="2"/>
  <c r="E284" i="2"/>
  <c r="M283" i="2"/>
  <c r="L283" i="2"/>
  <c r="J283" i="2"/>
  <c r="G283" i="2"/>
  <c r="F283" i="2"/>
  <c r="E283" i="2"/>
  <c r="M282" i="2"/>
  <c r="L282" i="2"/>
  <c r="J282" i="2"/>
  <c r="G282" i="2"/>
  <c r="F282" i="2"/>
  <c r="E282" i="2"/>
  <c r="M281" i="2"/>
  <c r="L281" i="2"/>
  <c r="J281" i="2"/>
  <c r="G281" i="2"/>
  <c r="F281" i="2"/>
  <c r="E281" i="2"/>
  <c r="M280" i="2"/>
  <c r="L280" i="2"/>
  <c r="J280" i="2"/>
  <c r="G280" i="2"/>
  <c r="F280" i="2"/>
  <c r="E280" i="2"/>
  <c r="M279" i="2"/>
  <c r="L279" i="2"/>
  <c r="J279" i="2"/>
  <c r="G279" i="2"/>
  <c r="F279" i="2"/>
  <c r="E279" i="2"/>
  <c r="M278" i="2"/>
  <c r="L278" i="2"/>
  <c r="J278" i="2"/>
  <c r="G278" i="2"/>
  <c r="F278" i="2"/>
  <c r="E278" i="2"/>
  <c r="M277" i="2"/>
  <c r="L277" i="2"/>
  <c r="J277" i="2"/>
  <c r="G277" i="2"/>
  <c r="F277" i="2"/>
  <c r="E277" i="2"/>
  <c r="M276" i="2"/>
  <c r="L276" i="2"/>
  <c r="J276" i="2"/>
  <c r="G276" i="2"/>
  <c r="F276" i="2"/>
  <c r="E276" i="2"/>
  <c r="M275" i="2"/>
  <c r="L275" i="2"/>
  <c r="J275" i="2"/>
  <c r="G275" i="2"/>
  <c r="F275" i="2"/>
  <c r="E275" i="2"/>
  <c r="M274" i="2"/>
  <c r="L274" i="2"/>
  <c r="J274" i="2"/>
  <c r="G274" i="2"/>
  <c r="F274" i="2"/>
  <c r="E274" i="2"/>
  <c r="M273" i="2"/>
  <c r="L273" i="2"/>
  <c r="J273" i="2"/>
  <c r="G273" i="2"/>
  <c r="F273" i="2"/>
  <c r="E273" i="2"/>
  <c r="M272" i="2"/>
  <c r="L272" i="2"/>
  <c r="J272" i="2"/>
  <c r="G272" i="2"/>
  <c r="F272" i="2"/>
  <c r="E272" i="2"/>
  <c r="M271" i="2"/>
  <c r="L271" i="2"/>
  <c r="J271" i="2"/>
  <c r="G271" i="2"/>
  <c r="F271" i="2"/>
  <c r="E271" i="2"/>
  <c r="M270" i="2"/>
  <c r="L270" i="2"/>
  <c r="J270" i="2"/>
  <c r="G270" i="2"/>
  <c r="F270" i="2"/>
  <c r="E270" i="2"/>
  <c r="M269" i="2"/>
  <c r="L269" i="2"/>
  <c r="J269" i="2"/>
  <c r="G269" i="2"/>
  <c r="F269" i="2"/>
  <c r="E269" i="2"/>
  <c r="M268" i="2"/>
  <c r="L268" i="2"/>
  <c r="J268" i="2"/>
  <c r="G268" i="2"/>
  <c r="F268" i="2"/>
  <c r="E268" i="2"/>
  <c r="M267" i="2"/>
  <c r="L267" i="2"/>
  <c r="J267" i="2"/>
  <c r="G267" i="2"/>
  <c r="F267" i="2"/>
  <c r="E267" i="2"/>
  <c r="M266" i="2"/>
  <c r="L266" i="2"/>
  <c r="J266" i="2"/>
  <c r="G266" i="2"/>
  <c r="F266" i="2"/>
  <c r="E266" i="2"/>
  <c r="M265" i="2"/>
  <c r="L265" i="2"/>
  <c r="J265" i="2"/>
  <c r="G265" i="2"/>
  <c r="F265" i="2"/>
  <c r="E265" i="2"/>
  <c r="M264" i="2"/>
  <c r="L264" i="2"/>
  <c r="J264" i="2"/>
  <c r="G264" i="2"/>
  <c r="F264" i="2"/>
  <c r="E264" i="2"/>
  <c r="M263" i="2"/>
  <c r="L263" i="2"/>
  <c r="J263" i="2"/>
  <c r="G263" i="2"/>
  <c r="F263" i="2"/>
  <c r="E263" i="2"/>
  <c r="M262" i="2"/>
  <c r="L262" i="2"/>
  <c r="J262" i="2"/>
  <c r="G262" i="2"/>
  <c r="F262" i="2"/>
  <c r="E262" i="2"/>
  <c r="M261" i="2"/>
  <c r="L261" i="2"/>
  <c r="J261" i="2"/>
  <c r="G261" i="2"/>
  <c r="F261" i="2"/>
  <c r="E261" i="2"/>
  <c r="M260" i="2"/>
  <c r="L260" i="2"/>
  <c r="J260" i="2"/>
  <c r="G260" i="2"/>
  <c r="F260" i="2"/>
  <c r="E260" i="2"/>
  <c r="M259" i="2"/>
  <c r="L259" i="2"/>
  <c r="J259" i="2"/>
  <c r="G259" i="2"/>
  <c r="F259" i="2"/>
  <c r="E259" i="2"/>
  <c r="M258" i="2"/>
  <c r="L258" i="2"/>
  <c r="J258" i="2"/>
  <c r="G258" i="2"/>
  <c r="F258" i="2"/>
  <c r="E258" i="2"/>
  <c r="M257" i="2"/>
  <c r="L257" i="2"/>
  <c r="J257" i="2"/>
  <c r="G257" i="2"/>
  <c r="F257" i="2"/>
  <c r="E257" i="2"/>
  <c r="M256" i="2"/>
  <c r="L256" i="2"/>
  <c r="J256" i="2"/>
  <c r="G256" i="2"/>
  <c r="F256" i="2"/>
  <c r="E256" i="2"/>
  <c r="M255" i="2"/>
  <c r="L255" i="2"/>
  <c r="J255" i="2"/>
  <c r="G255" i="2"/>
  <c r="F255" i="2"/>
  <c r="E255" i="2"/>
  <c r="M254" i="2"/>
  <c r="L254" i="2"/>
  <c r="J254" i="2"/>
  <c r="G254" i="2"/>
  <c r="F254" i="2"/>
  <c r="E254" i="2"/>
  <c r="M253" i="2"/>
  <c r="L253" i="2"/>
  <c r="J253" i="2"/>
  <c r="G253" i="2"/>
  <c r="F253" i="2"/>
  <c r="E253" i="2"/>
  <c r="M252" i="2"/>
  <c r="L252" i="2"/>
  <c r="J252" i="2"/>
  <c r="G252" i="2"/>
  <c r="F252" i="2"/>
  <c r="E252" i="2"/>
  <c r="M251" i="2"/>
  <c r="L251" i="2"/>
  <c r="J251" i="2"/>
  <c r="G251" i="2"/>
  <c r="F251" i="2"/>
  <c r="E251" i="2"/>
  <c r="M250" i="2"/>
  <c r="L250" i="2"/>
  <c r="J250" i="2"/>
  <c r="G250" i="2"/>
  <c r="F250" i="2"/>
  <c r="E250" i="2"/>
  <c r="M249" i="2"/>
  <c r="L249" i="2"/>
  <c r="J249" i="2"/>
  <c r="G249" i="2"/>
  <c r="F249" i="2"/>
  <c r="E249" i="2"/>
  <c r="M248" i="2"/>
  <c r="L248" i="2"/>
  <c r="J248" i="2"/>
  <c r="G248" i="2"/>
  <c r="F248" i="2"/>
  <c r="E248" i="2"/>
  <c r="M247" i="2"/>
  <c r="L247" i="2"/>
  <c r="J247" i="2"/>
  <c r="G247" i="2"/>
  <c r="F247" i="2"/>
  <c r="E247" i="2"/>
  <c r="M246" i="2"/>
  <c r="L246" i="2"/>
  <c r="J246" i="2"/>
  <c r="G246" i="2"/>
  <c r="F246" i="2"/>
  <c r="E246" i="2"/>
  <c r="M245" i="2"/>
  <c r="L245" i="2"/>
  <c r="J245" i="2"/>
  <c r="G245" i="2"/>
  <c r="F245" i="2"/>
  <c r="E245" i="2"/>
  <c r="M244" i="2"/>
  <c r="L244" i="2"/>
  <c r="J244" i="2"/>
  <c r="G244" i="2"/>
  <c r="F244" i="2"/>
  <c r="E244" i="2"/>
  <c r="M243" i="2"/>
  <c r="L243" i="2"/>
  <c r="J243" i="2"/>
  <c r="G243" i="2"/>
  <c r="F243" i="2"/>
  <c r="E243" i="2"/>
  <c r="M242" i="2"/>
  <c r="L242" i="2"/>
  <c r="J242" i="2"/>
  <c r="G242" i="2"/>
  <c r="F242" i="2"/>
  <c r="E242" i="2"/>
  <c r="M241" i="2"/>
  <c r="L241" i="2"/>
  <c r="J241" i="2"/>
  <c r="G241" i="2"/>
  <c r="F241" i="2"/>
  <c r="E241" i="2"/>
  <c r="M240" i="2"/>
  <c r="L240" i="2"/>
  <c r="J240" i="2"/>
  <c r="G240" i="2"/>
  <c r="F240" i="2"/>
  <c r="E240" i="2"/>
  <c r="M239" i="2"/>
  <c r="L239" i="2"/>
  <c r="J239" i="2"/>
  <c r="G239" i="2"/>
  <c r="F239" i="2"/>
  <c r="E239" i="2"/>
  <c r="M238" i="2"/>
  <c r="L238" i="2"/>
  <c r="J238" i="2"/>
  <c r="G238" i="2"/>
  <c r="F238" i="2"/>
  <c r="E238" i="2"/>
  <c r="M237" i="2"/>
  <c r="L237" i="2"/>
  <c r="J237" i="2"/>
  <c r="G237" i="2"/>
  <c r="F237" i="2"/>
  <c r="E237" i="2"/>
  <c r="M236" i="2"/>
  <c r="L236" i="2"/>
  <c r="J236" i="2"/>
  <c r="G236" i="2"/>
  <c r="F236" i="2"/>
  <c r="E236" i="2"/>
  <c r="M235" i="2"/>
  <c r="L235" i="2"/>
  <c r="J235" i="2"/>
  <c r="G235" i="2"/>
  <c r="F235" i="2"/>
  <c r="E235" i="2"/>
  <c r="M234" i="2"/>
  <c r="L234" i="2"/>
  <c r="J234" i="2"/>
  <c r="G234" i="2"/>
  <c r="F234" i="2"/>
  <c r="E234" i="2"/>
  <c r="M233" i="2"/>
  <c r="L233" i="2"/>
  <c r="J233" i="2"/>
  <c r="G233" i="2"/>
  <c r="F233" i="2"/>
  <c r="E233" i="2"/>
  <c r="M232" i="2"/>
  <c r="L232" i="2"/>
  <c r="J232" i="2"/>
  <c r="G232" i="2"/>
  <c r="F232" i="2"/>
  <c r="E232" i="2"/>
  <c r="M231" i="2"/>
  <c r="L231" i="2"/>
  <c r="J231" i="2"/>
  <c r="G231" i="2"/>
  <c r="F231" i="2"/>
  <c r="E231" i="2"/>
  <c r="M230" i="2"/>
  <c r="L230" i="2"/>
  <c r="J230" i="2"/>
  <c r="G230" i="2"/>
  <c r="F230" i="2"/>
  <c r="E230" i="2"/>
  <c r="M229" i="2"/>
  <c r="L229" i="2"/>
  <c r="J229" i="2"/>
  <c r="G229" i="2"/>
  <c r="F229" i="2"/>
  <c r="E229" i="2"/>
  <c r="M228" i="2"/>
  <c r="L228" i="2"/>
  <c r="J228" i="2"/>
  <c r="G228" i="2"/>
  <c r="F228" i="2"/>
  <c r="E228" i="2"/>
  <c r="M227" i="2"/>
  <c r="L227" i="2"/>
  <c r="J227" i="2"/>
  <c r="G227" i="2"/>
  <c r="F227" i="2"/>
  <c r="E227" i="2"/>
  <c r="M226" i="2"/>
  <c r="L226" i="2"/>
  <c r="J226" i="2"/>
  <c r="G226" i="2"/>
  <c r="F226" i="2"/>
  <c r="E226" i="2"/>
  <c r="M225" i="2"/>
  <c r="L225" i="2"/>
  <c r="J225" i="2"/>
  <c r="G225" i="2"/>
  <c r="F225" i="2"/>
  <c r="E225" i="2"/>
  <c r="M224" i="2"/>
  <c r="L224" i="2"/>
  <c r="J224" i="2"/>
  <c r="G224" i="2"/>
  <c r="F224" i="2"/>
  <c r="E224" i="2"/>
  <c r="M223" i="2"/>
  <c r="L223" i="2"/>
  <c r="J223" i="2"/>
  <c r="G223" i="2"/>
  <c r="F223" i="2"/>
  <c r="E223" i="2"/>
  <c r="M222" i="2"/>
  <c r="L222" i="2"/>
  <c r="J222" i="2"/>
  <c r="G222" i="2"/>
  <c r="F222" i="2"/>
  <c r="E222" i="2"/>
  <c r="M221" i="2"/>
  <c r="L221" i="2"/>
  <c r="J221" i="2"/>
  <c r="G221" i="2"/>
  <c r="F221" i="2"/>
  <c r="E221" i="2"/>
  <c r="M220" i="2"/>
  <c r="L220" i="2"/>
  <c r="J220" i="2"/>
  <c r="G220" i="2"/>
  <c r="F220" i="2"/>
  <c r="E220" i="2"/>
  <c r="M219" i="2"/>
  <c r="L219" i="2"/>
  <c r="J219" i="2"/>
  <c r="G219" i="2"/>
  <c r="F219" i="2"/>
  <c r="E219" i="2"/>
  <c r="M218" i="2"/>
  <c r="L218" i="2"/>
  <c r="J218" i="2"/>
  <c r="G218" i="2"/>
  <c r="F218" i="2"/>
  <c r="E218" i="2"/>
  <c r="M217" i="2"/>
  <c r="L217" i="2"/>
  <c r="J217" i="2"/>
  <c r="G217" i="2"/>
  <c r="F217" i="2"/>
  <c r="E217" i="2"/>
  <c r="M216" i="2"/>
  <c r="L216" i="2"/>
  <c r="J216" i="2"/>
  <c r="G216" i="2"/>
  <c r="F216" i="2"/>
  <c r="E216" i="2"/>
  <c r="M215" i="2"/>
  <c r="L215" i="2"/>
  <c r="J215" i="2"/>
  <c r="G215" i="2"/>
  <c r="F215" i="2"/>
  <c r="E215" i="2"/>
  <c r="M214" i="2"/>
  <c r="L214" i="2"/>
  <c r="J214" i="2"/>
  <c r="G214" i="2"/>
  <c r="F214" i="2"/>
  <c r="E214" i="2"/>
  <c r="M213" i="2"/>
  <c r="L213" i="2"/>
  <c r="J213" i="2"/>
  <c r="G213" i="2"/>
  <c r="F213" i="2"/>
  <c r="E213" i="2"/>
  <c r="M212" i="2"/>
  <c r="L212" i="2"/>
  <c r="J212" i="2"/>
  <c r="G212" i="2"/>
  <c r="F212" i="2"/>
  <c r="E212" i="2"/>
  <c r="M211" i="2"/>
  <c r="L211" i="2"/>
  <c r="J211" i="2"/>
  <c r="G211" i="2"/>
  <c r="F211" i="2"/>
  <c r="E211" i="2"/>
  <c r="M210" i="2"/>
  <c r="L210" i="2"/>
  <c r="J210" i="2"/>
  <c r="G210" i="2"/>
  <c r="F210" i="2"/>
  <c r="E210" i="2"/>
  <c r="M209" i="2"/>
  <c r="L209" i="2"/>
  <c r="J209" i="2"/>
  <c r="G209" i="2"/>
  <c r="F209" i="2"/>
  <c r="E209" i="2"/>
  <c r="M208" i="2"/>
  <c r="L208" i="2"/>
  <c r="J208" i="2"/>
  <c r="G208" i="2"/>
  <c r="F208" i="2"/>
  <c r="E208" i="2"/>
  <c r="M207" i="2"/>
  <c r="L207" i="2"/>
  <c r="J207" i="2"/>
  <c r="G207" i="2"/>
  <c r="F207" i="2"/>
  <c r="E207" i="2"/>
  <c r="M206" i="2"/>
  <c r="L206" i="2"/>
  <c r="J206" i="2"/>
  <c r="G206" i="2"/>
  <c r="F206" i="2"/>
  <c r="E206" i="2"/>
  <c r="M205" i="2"/>
  <c r="L205" i="2"/>
  <c r="J205" i="2"/>
  <c r="G205" i="2"/>
  <c r="F205" i="2"/>
  <c r="E205" i="2"/>
  <c r="M204" i="2"/>
  <c r="L204" i="2"/>
  <c r="J204" i="2"/>
  <c r="G204" i="2"/>
  <c r="F204" i="2"/>
  <c r="E204" i="2"/>
  <c r="M203" i="2"/>
  <c r="L203" i="2"/>
  <c r="J203" i="2"/>
  <c r="G203" i="2"/>
  <c r="F203" i="2"/>
  <c r="E203" i="2"/>
  <c r="M202" i="2"/>
  <c r="L202" i="2"/>
  <c r="J202" i="2"/>
  <c r="G202" i="2"/>
  <c r="F202" i="2"/>
  <c r="E202" i="2"/>
  <c r="M201" i="2"/>
  <c r="L201" i="2"/>
  <c r="J201" i="2"/>
  <c r="G201" i="2"/>
  <c r="F201" i="2"/>
  <c r="E201" i="2"/>
  <c r="M200" i="2"/>
  <c r="L200" i="2"/>
  <c r="J200" i="2"/>
  <c r="G200" i="2"/>
  <c r="F200" i="2"/>
  <c r="E200" i="2"/>
  <c r="M199" i="2"/>
  <c r="L199" i="2"/>
  <c r="J199" i="2"/>
  <c r="G199" i="2"/>
  <c r="F199" i="2"/>
  <c r="E199" i="2"/>
  <c r="M198" i="2"/>
  <c r="L198" i="2"/>
  <c r="J198" i="2"/>
  <c r="G198" i="2"/>
  <c r="F198" i="2"/>
  <c r="E198" i="2"/>
  <c r="M197" i="2"/>
  <c r="L197" i="2"/>
  <c r="J197" i="2"/>
  <c r="G197" i="2"/>
  <c r="F197" i="2"/>
  <c r="E197" i="2"/>
  <c r="M196" i="2"/>
  <c r="L196" i="2"/>
  <c r="J196" i="2"/>
  <c r="G196" i="2"/>
  <c r="F196" i="2"/>
  <c r="E196" i="2"/>
  <c r="M195" i="2"/>
  <c r="L195" i="2"/>
  <c r="J195" i="2"/>
  <c r="G195" i="2"/>
  <c r="F195" i="2"/>
  <c r="E195" i="2"/>
  <c r="M194" i="2"/>
  <c r="L194" i="2"/>
  <c r="J194" i="2"/>
  <c r="G194" i="2"/>
  <c r="F194" i="2"/>
  <c r="E194" i="2"/>
  <c r="M193" i="2"/>
  <c r="L193" i="2"/>
  <c r="J193" i="2"/>
  <c r="G193" i="2"/>
  <c r="F193" i="2"/>
  <c r="E193" i="2"/>
  <c r="M192" i="2"/>
  <c r="L192" i="2"/>
  <c r="J192" i="2"/>
  <c r="G192" i="2"/>
  <c r="F192" i="2"/>
  <c r="E192" i="2"/>
  <c r="M191" i="2"/>
  <c r="L191" i="2"/>
  <c r="J191" i="2"/>
  <c r="G191" i="2"/>
  <c r="F191" i="2"/>
  <c r="E191" i="2"/>
  <c r="M190" i="2"/>
  <c r="L190" i="2"/>
  <c r="J190" i="2"/>
  <c r="G190" i="2"/>
  <c r="F190" i="2"/>
  <c r="E190" i="2"/>
  <c r="M189" i="2"/>
  <c r="L189" i="2"/>
  <c r="J189" i="2"/>
  <c r="G189" i="2"/>
  <c r="F189" i="2"/>
  <c r="E189" i="2"/>
  <c r="M188" i="2"/>
  <c r="L188" i="2"/>
  <c r="J188" i="2"/>
  <c r="G188" i="2"/>
  <c r="F188" i="2"/>
  <c r="E188" i="2"/>
  <c r="M187" i="2"/>
  <c r="L187" i="2"/>
  <c r="J187" i="2"/>
  <c r="G187" i="2"/>
  <c r="F187" i="2"/>
  <c r="E187" i="2"/>
  <c r="M186" i="2"/>
  <c r="L186" i="2"/>
  <c r="J186" i="2"/>
  <c r="G186" i="2"/>
  <c r="F186" i="2"/>
  <c r="E186" i="2"/>
  <c r="M185" i="2"/>
  <c r="L185" i="2"/>
  <c r="J185" i="2"/>
  <c r="G185" i="2"/>
  <c r="F185" i="2"/>
  <c r="E185" i="2"/>
  <c r="M184" i="2"/>
  <c r="L184" i="2"/>
  <c r="J184" i="2"/>
  <c r="G184" i="2"/>
  <c r="F184" i="2"/>
  <c r="E184" i="2"/>
  <c r="M183" i="2"/>
  <c r="L183" i="2"/>
  <c r="J183" i="2"/>
  <c r="G183" i="2"/>
  <c r="F183" i="2"/>
  <c r="E183" i="2"/>
  <c r="M182" i="2"/>
  <c r="L182" i="2"/>
  <c r="J182" i="2"/>
  <c r="G182" i="2"/>
  <c r="F182" i="2"/>
  <c r="E182" i="2"/>
  <c r="M181" i="2"/>
  <c r="L181" i="2"/>
  <c r="J181" i="2"/>
  <c r="G181" i="2"/>
  <c r="F181" i="2"/>
  <c r="E181" i="2"/>
  <c r="M180" i="2"/>
  <c r="L180" i="2"/>
  <c r="J180" i="2"/>
  <c r="G180" i="2"/>
  <c r="F180" i="2"/>
  <c r="E180" i="2"/>
  <c r="M179" i="2"/>
  <c r="L179" i="2"/>
  <c r="J179" i="2"/>
  <c r="G179" i="2"/>
  <c r="F179" i="2"/>
  <c r="E179" i="2"/>
  <c r="M178" i="2"/>
  <c r="L178" i="2"/>
  <c r="J178" i="2"/>
  <c r="G178" i="2"/>
  <c r="F178" i="2"/>
  <c r="E178" i="2"/>
  <c r="M177" i="2"/>
  <c r="L177" i="2"/>
  <c r="J177" i="2"/>
  <c r="G177" i="2"/>
  <c r="F177" i="2"/>
  <c r="E177" i="2"/>
  <c r="M176" i="2"/>
  <c r="L176" i="2"/>
  <c r="J176" i="2"/>
  <c r="G176" i="2"/>
  <c r="F176" i="2"/>
  <c r="E176" i="2"/>
  <c r="M175" i="2"/>
  <c r="L175" i="2"/>
  <c r="J175" i="2"/>
  <c r="G175" i="2"/>
  <c r="F175" i="2"/>
  <c r="E175" i="2"/>
  <c r="M174" i="2"/>
  <c r="L174" i="2"/>
  <c r="J174" i="2"/>
  <c r="G174" i="2"/>
  <c r="F174" i="2"/>
  <c r="E174" i="2"/>
  <c r="M173" i="2"/>
  <c r="L173" i="2"/>
  <c r="J173" i="2"/>
  <c r="G173" i="2"/>
  <c r="F173" i="2"/>
  <c r="E173" i="2"/>
  <c r="M172" i="2"/>
  <c r="L172" i="2"/>
  <c r="J172" i="2"/>
  <c r="G172" i="2"/>
  <c r="F172" i="2"/>
  <c r="E172" i="2"/>
  <c r="M171" i="2"/>
  <c r="L171" i="2"/>
  <c r="J171" i="2"/>
  <c r="G171" i="2"/>
  <c r="F171" i="2"/>
  <c r="E171" i="2"/>
  <c r="M170" i="2"/>
  <c r="L170" i="2"/>
  <c r="J170" i="2"/>
  <c r="G170" i="2"/>
  <c r="F170" i="2"/>
  <c r="E170" i="2"/>
  <c r="M169" i="2"/>
  <c r="L169" i="2"/>
  <c r="J169" i="2"/>
  <c r="G169" i="2"/>
  <c r="F169" i="2"/>
  <c r="E169" i="2"/>
  <c r="M168" i="2"/>
  <c r="L168" i="2"/>
  <c r="J168" i="2"/>
  <c r="G168" i="2"/>
  <c r="F168" i="2"/>
  <c r="E168" i="2"/>
  <c r="M167" i="2"/>
  <c r="L167" i="2"/>
  <c r="J167" i="2"/>
  <c r="G167" i="2"/>
  <c r="F167" i="2"/>
  <c r="E167" i="2"/>
  <c r="M166" i="2"/>
  <c r="L166" i="2"/>
  <c r="J166" i="2"/>
  <c r="G166" i="2"/>
  <c r="F166" i="2"/>
  <c r="E166" i="2"/>
  <c r="M165" i="2"/>
  <c r="L165" i="2"/>
  <c r="J165" i="2"/>
  <c r="G165" i="2"/>
  <c r="F165" i="2"/>
  <c r="E165" i="2"/>
  <c r="M164" i="2"/>
  <c r="L164" i="2"/>
  <c r="J164" i="2"/>
  <c r="G164" i="2"/>
  <c r="F164" i="2"/>
  <c r="E164" i="2"/>
  <c r="M163" i="2"/>
  <c r="L163" i="2"/>
  <c r="J163" i="2"/>
  <c r="G163" i="2"/>
  <c r="F163" i="2"/>
  <c r="E163" i="2"/>
  <c r="M162" i="2"/>
  <c r="L162" i="2"/>
  <c r="J162" i="2"/>
  <c r="G162" i="2"/>
  <c r="F162" i="2"/>
  <c r="E162" i="2"/>
  <c r="M161" i="2"/>
  <c r="L161" i="2"/>
  <c r="J161" i="2"/>
  <c r="G161" i="2"/>
  <c r="F161" i="2"/>
  <c r="E161" i="2"/>
  <c r="M160" i="2"/>
  <c r="L160" i="2"/>
  <c r="J160" i="2"/>
  <c r="G160" i="2"/>
  <c r="F160" i="2"/>
  <c r="E160" i="2"/>
  <c r="M159" i="2"/>
  <c r="L159" i="2"/>
  <c r="J159" i="2"/>
  <c r="G159" i="2"/>
  <c r="F159" i="2"/>
  <c r="E159" i="2"/>
  <c r="M158" i="2"/>
  <c r="L158" i="2"/>
  <c r="J158" i="2"/>
  <c r="G158" i="2"/>
  <c r="F158" i="2"/>
  <c r="E158" i="2"/>
  <c r="M157" i="2"/>
  <c r="L157" i="2"/>
  <c r="J157" i="2"/>
  <c r="G157" i="2"/>
  <c r="F157" i="2"/>
  <c r="E157" i="2"/>
  <c r="M156" i="2"/>
  <c r="L156" i="2"/>
  <c r="J156" i="2"/>
  <c r="G156" i="2"/>
  <c r="F156" i="2"/>
  <c r="E156" i="2"/>
  <c r="M155" i="2"/>
  <c r="L155" i="2"/>
  <c r="J155" i="2"/>
  <c r="G155" i="2"/>
  <c r="F155" i="2"/>
  <c r="E155" i="2"/>
  <c r="M154" i="2"/>
  <c r="L154" i="2"/>
  <c r="J154" i="2"/>
  <c r="G154" i="2"/>
  <c r="F154" i="2"/>
  <c r="E154" i="2"/>
  <c r="M153" i="2"/>
  <c r="L153" i="2"/>
  <c r="J153" i="2"/>
  <c r="G153" i="2"/>
  <c r="F153" i="2"/>
  <c r="E153" i="2"/>
  <c r="M152" i="2"/>
  <c r="L152" i="2"/>
  <c r="J152" i="2"/>
  <c r="G152" i="2"/>
  <c r="F152" i="2"/>
  <c r="E152" i="2"/>
  <c r="M151" i="2"/>
  <c r="L151" i="2"/>
  <c r="J151" i="2"/>
  <c r="G151" i="2"/>
  <c r="F151" i="2"/>
  <c r="E151" i="2"/>
  <c r="M150" i="2"/>
  <c r="L150" i="2"/>
  <c r="J150" i="2"/>
  <c r="G150" i="2"/>
  <c r="F150" i="2"/>
  <c r="E150" i="2"/>
  <c r="M149" i="2"/>
  <c r="L149" i="2"/>
  <c r="J149" i="2"/>
  <c r="G149" i="2"/>
  <c r="F149" i="2"/>
  <c r="E149" i="2"/>
  <c r="M148" i="2"/>
  <c r="L148" i="2"/>
  <c r="J148" i="2"/>
  <c r="G148" i="2"/>
  <c r="F148" i="2"/>
  <c r="E148" i="2"/>
  <c r="M147" i="2"/>
  <c r="L147" i="2"/>
  <c r="J147" i="2"/>
  <c r="G147" i="2"/>
  <c r="F147" i="2"/>
  <c r="E147" i="2"/>
  <c r="M146" i="2"/>
  <c r="L146" i="2"/>
  <c r="J146" i="2"/>
  <c r="G146" i="2"/>
  <c r="F146" i="2"/>
  <c r="E146" i="2"/>
  <c r="M145" i="2"/>
  <c r="L145" i="2"/>
  <c r="J145" i="2"/>
  <c r="G145" i="2"/>
  <c r="F145" i="2"/>
  <c r="E145" i="2"/>
  <c r="M144" i="2"/>
  <c r="L144" i="2"/>
  <c r="J144" i="2"/>
  <c r="G144" i="2"/>
  <c r="F144" i="2"/>
  <c r="E144" i="2"/>
  <c r="M143" i="2"/>
  <c r="L143" i="2"/>
  <c r="J143" i="2"/>
  <c r="G143" i="2"/>
  <c r="F143" i="2"/>
  <c r="E143" i="2"/>
  <c r="M142" i="2"/>
  <c r="L142" i="2"/>
  <c r="J142" i="2"/>
  <c r="G142" i="2"/>
  <c r="F142" i="2"/>
  <c r="E142" i="2"/>
  <c r="M141" i="2"/>
  <c r="L141" i="2"/>
  <c r="J141" i="2"/>
  <c r="G141" i="2"/>
  <c r="F141" i="2"/>
  <c r="E141" i="2"/>
  <c r="M140" i="2"/>
  <c r="L140" i="2"/>
  <c r="J140" i="2"/>
  <c r="G140" i="2"/>
  <c r="F140" i="2"/>
  <c r="E140" i="2"/>
  <c r="M139" i="2"/>
  <c r="L139" i="2"/>
  <c r="J139" i="2"/>
  <c r="G139" i="2"/>
  <c r="F139" i="2"/>
  <c r="E139" i="2"/>
  <c r="M138" i="2"/>
  <c r="L138" i="2"/>
  <c r="J138" i="2"/>
  <c r="G138" i="2"/>
  <c r="F138" i="2"/>
  <c r="E138" i="2"/>
  <c r="M137" i="2"/>
  <c r="L137" i="2"/>
  <c r="J137" i="2"/>
  <c r="G137" i="2"/>
  <c r="F137" i="2"/>
  <c r="E137" i="2"/>
  <c r="M136" i="2"/>
  <c r="L136" i="2"/>
  <c r="J136" i="2"/>
  <c r="G136" i="2"/>
  <c r="F136" i="2"/>
  <c r="E136" i="2"/>
  <c r="M135" i="2"/>
  <c r="L135" i="2"/>
  <c r="J135" i="2"/>
  <c r="G135" i="2"/>
  <c r="F135" i="2"/>
  <c r="E135" i="2"/>
  <c r="M134" i="2"/>
  <c r="L134" i="2"/>
  <c r="J134" i="2"/>
  <c r="G134" i="2"/>
  <c r="F134" i="2"/>
  <c r="E134" i="2"/>
  <c r="M133" i="2"/>
  <c r="L133" i="2"/>
  <c r="J133" i="2"/>
  <c r="G133" i="2"/>
  <c r="F133" i="2"/>
  <c r="E133" i="2"/>
  <c r="M132" i="2"/>
  <c r="L132" i="2"/>
  <c r="J132" i="2"/>
  <c r="G132" i="2"/>
  <c r="F132" i="2"/>
  <c r="E132" i="2"/>
  <c r="M131" i="2"/>
  <c r="L131" i="2"/>
  <c r="J131" i="2"/>
  <c r="G131" i="2"/>
  <c r="F131" i="2"/>
  <c r="E131" i="2"/>
  <c r="M130" i="2"/>
  <c r="L130" i="2"/>
  <c r="J130" i="2"/>
  <c r="G130" i="2"/>
  <c r="F130" i="2"/>
  <c r="E130" i="2"/>
  <c r="M129" i="2"/>
  <c r="L129" i="2"/>
  <c r="J129" i="2"/>
  <c r="G129" i="2"/>
  <c r="F129" i="2"/>
  <c r="E129" i="2"/>
  <c r="M128" i="2"/>
  <c r="L128" i="2"/>
  <c r="J128" i="2"/>
  <c r="G128" i="2"/>
  <c r="F128" i="2"/>
  <c r="E128" i="2"/>
  <c r="M127" i="2"/>
  <c r="L127" i="2"/>
  <c r="J127" i="2"/>
  <c r="G127" i="2"/>
  <c r="F127" i="2"/>
  <c r="E127" i="2"/>
  <c r="M126" i="2"/>
  <c r="L126" i="2"/>
  <c r="J126" i="2"/>
  <c r="G126" i="2"/>
  <c r="F126" i="2"/>
  <c r="E126" i="2"/>
  <c r="M125" i="2"/>
  <c r="L125" i="2"/>
  <c r="J125" i="2"/>
  <c r="G125" i="2"/>
  <c r="F125" i="2"/>
  <c r="E125" i="2"/>
  <c r="M124" i="2"/>
  <c r="L124" i="2"/>
  <c r="J124" i="2"/>
  <c r="G124" i="2"/>
  <c r="F124" i="2"/>
  <c r="E124" i="2"/>
  <c r="M123" i="2"/>
  <c r="L123" i="2"/>
  <c r="J123" i="2"/>
  <c r="G123" i="2"/>
  <c r="F123" i="2"/>
  <c r="E123" i="2"/>
  <c r="M122" i="2"/>
  <c r="L122" i="2"/>
  <c r="J122" i="2"/>
  <c r="G122" i="2"/>
  <c r="F122" i="2"/>
  <c r="E122" i="2"/>
  <c r="M121" i="2"/>
  <c r="L121" i="2"/>
  <c r="J121" i="2"/>
  <c r="G121" i="2"/>
  <c r="F121" i="2"/>
  <c r="E121" i="2"/>
  <c r="M120" i="2"/>
  <c r="L120" i="2"/>
  <c r="J120" i="2"/>
  <c r="G120" i="2"/>
  <c r="F120" i="2"/>
  <c r="E120" i="2"/>
  <c r="M119" i="2"/>
  <c r="L119" i="2"/>
  <c r="J119" i="2"/>
  <c r="G119" i="2"/>
  <c r="F119" i="2"/>
  <c r="E119" i="2"/>
  <c r="M118" i="2"/>
  <c r="L118" i="2"/>
  <c r="J118" i="2"/>
  <c r="G118" i="2"/>
  <c r="F118" i="2"/>
  <c r="E118" i="2"/>
  <c r="M117" i="2"/>
  <c r="L117" i="2"/>
  <c r="J117" i="2"/>
  <c r="G117" i="2"/>
  <c r="F117" i="2"/>
  <c r="E117" i="2"/>
  <c r="M116" i="2"/>
  <c r="L116" i="2"/>
  <c r="J116" i="2"/>
  <c r="G116" i="2"/>
  <c r="F116" i="2"/>
  <c r="E116" i="2"/>
  <c r="M115" i="2"/>
  <c r="L115" i="2"/>
  <c r="J115" i="2"/>
  <c r="G115" i="2"/>
  <c r="F115" i="2"/>
  <c r="E115" i="2"/>
  <c r="M114" i="2"/>
  <c r="L114" i="2"/>
  <c r="J114" i="2"/>
  <c r="G114" i="2"/>
  <c r="F114" i="2"/>
  <c r="E114" i="2"/>
  <c r="M113" i="2"/>
  <c r="L113" i="2"/>
  <c r="J113" i="2"/>
  <c r="G113" i="2"/>
  <c r="F113" i="2"/>
  <c r="E113" i="2"/>
  <c r="M112" i="2"/>
  <c r="L112" i="2"/>
  <c r="J112" i="2"/>
  <c r="G112" i="2"/>
  <c r="F112" i="2"/>
  <c r="E112" i="2"/>
  <c r="M111" i="2"/>
  <c r="L111" i="2"/>
  <c r="J111" i="2"/>
  <c r="G111" i="2"/>
  <c r="F111" i="2"/>
  <c r="E111" i="2"/>
  <c r="M110" i="2"/>
  <c r="L110" i="2"/>
  <c r="J110" i="2"/>
  <c r="G110" i="2"/>
  <c r="F110" i="2"/>
  <c r="E110" i="2"/>
  <c r="M109" i="2"/>
  <c r="L109" i="2"/>
  <c r="J109" i="2"/>
  <c r="G109" i="2"/>
  <c r="F109" i="2"/>
  <c r="E109" i="2"/>
  <c r="M108" i="2"/>
  <c r="L108" i="2"/>
  <c r="J108" i="2"/>
  <c r="G108" i="2"/>
  <c r="F108" i="2"/>
  <c r="E108" i="2"/>
  <c r="M107" i="2"/>
  <c r="L107" i="2"/>
  <c r="J107" i="2"/>
  <c r="G107" i="2"/>
  <c r="F107" i="2"/>
  <c r="E107" i="2"/>
  <c r="M106" i="2"/>
  <c r="L106" i="2"/>
  <c r="J106" i="2"/>
  <c r="G106" i="2"/>
  <c r="F106" i="2"/>
  <c r="E106" i="2"/>
  <c r="M105" i="2"/>
  <c r="L105" i="2"/>
  <c r="J105" i="2"/>
  <c r="G105" i="2"/>
  <c r="F105" i="2"/>
  <c r="E105" i="2"/>
  <c r="M104" i="2"/>
  <c r="L104" i="2"/>
  <c r="J104" i="2"/>
  <c r="G104" i="2"/>
  <c r="F104" i="2"/>
  <c r="E104" i="2"/>
  <c r="M103" i="2"/>
  <c r="L103" i="2"/>
  <c r="J103" i="2"/>
  <c r="G103" i="2"/>
  <c r="F103" i="2"/>
  <c r="E103" i="2"/>
  <c r="M102" i="2"/>
  <c r="L102" i="2"/>
  <c r="J102" i="2"/>
  <c r="G102" i="2"/>
  <c r="F102" i="2"/>
  <c r="E102" i="2"/>
  <c r="M101" i="2"/>
  <c r="L101" i="2"/>
  <c r="J101" i="2"/>
  <c r="G101" i="2"/>
  <c r="F101" i="2"/>
  <c r="E101" i="2"/>
  <c r="M100" i="2"/>
  <c r="L100" i="2"/>
  <c r="J100" i="2"/>
  <c r="G100" i="2"/>
  <c r="F100" i="2"/>
  <c r="E100" i="2"/>
  <c r="M99" i="2"/>
  <c r="L99" i="2"/>
  <c r="J99" i="2"/>
  <c r="G99" i="2"/>
  <c r="F99" i="2"/>
  <c r="E99" i="2"/>
  <c r="M98" i="2"/>
  <c r="L98" i="2"/>
  <c r="J98" i="2"/>
  <c r="G98" i="2"/>
  <c r="F98" i="2"/>
  <c r="E98" i="2"/>
  <c r="M97" i="2"/>
  <c r="L97" i="2"/>
  <c r="J97" i="2"/>
  <c r="G97" i="2"/>
  <c r="F97" i="2"/>
  <c r="E97" i="2"/>
  <c r="M96" i="2"/>
  <c r="L96" i="2"/>
  <c r="J96" i="2"/>
  <c r="G96" i="2"/>
  <c r="F96" i="2"/>
  <c r="E96" i="2"/>
  <c r="M95" i="2"/>
  <c r="L95" i="2"/>
  <c r="J95" i="2"/>
  <c r="G95" i="2"/>
  <c r="F95" i="2"/>
  <c r="E95" i="2"/>
  <c r="M94" i="2"/>
  <c r="L94" i="2"/>
  <c r="J94" i="2"/>
  <c r="G94" i="2"/>
  <c r="F94" i="2"/>
  <c r="E94" i="2"/>
  <c r="M93" i="2"/>
  <c r="L93" i="2"/>
  <c r="J93" i="2"/>
  <c r="G93" i="2"/>
  <c r="F93" i="2"/>
  <c r="E93" i="2"/>
  <c r="M92" i="2"/>
  <c r="L92" i="2"/>
  <c r="J92" i="2"/>
  <c r="G92" i="2"/>
  <c r="F92" i="2"/>
  <c r="E92" i="2"/>
  <c r="M91" i="2"/>
  <c r="L91" i="2"/>
  <c r="J91" i="2"/>
  <c r="G91" i="2"/>
  <c r="F91" i="2"/>
  <c r="E91" i="2"/>
  <c r="M90" i="2"/>
  <c r="L90" i="2"/>
  <c r="J90" i="2"/>
  <c r="G90" i="2"/>
  <c r="F90" i="2"/>
  <c r="E90" i="2"/>
  <c r="M89" i="2"/>
  <c r="L89" i="2"/>
  <c r="J89" i="2"/>
  <c r="G89" i="2"/>
  <c r="F89" i="2"/>
  <c r="E89" i="2"/>
  <c r="M88" i="2"/>
  <c r="L88" i="2"/>
  <c r="J88" i="2"/>
  <c r="G88" i="2"/>
  <c r="F88" i="2"/>
  <c r="E88" i="2"/>
  <c r="M87" i="2"/>
  <c r="L87" i="2"/>
  <c r="J87" i="2"/>
  <c r="G87" i="2"/>
  <c r="F87" i="2"/>
  <c r="E87" i="2"/>
  <c r="M86" i="2"/>
  <c r="L86" i="2"/>
  <c r="J86" i="2"/>
  <c r="G86" i="2"/>
  <c r="F86" i="2"/>
  <c r="E86" i="2"/>
  <c r="M85" i="2"/>
  <c r="L85" i="2"/>
  <c r="J85" i="2"/>
  <c r="G85" i="2"/>
  <c r="F85" i="2"/>
  <c r="E85" i="2"/>
  <c r="M84" i="2"/>
  <c r="L84" i="2"/>
  <c r="J84" i="2"/>
  <c r="G84" i="2"/>
  <c r="F84" i="2"/>
  <c r="E84" i="2"/>
  <c r="M83" i="2"/>
  <c r="L83" i="2"/>
  <c r="J83" i="2"/>
  <c r="G83" i="2"/>
  <c r="F83" i="2"/>
  <c r="E83" i="2"/>
  <c r="M82" i="2"/>
  <c r="L82" i="2"/>
  <c r="J82" i="2"/>
  <c r="G82" i="2"/>
  <c r="F82" i="2"/>
  <c r="E82" i="2"/>
  <c r="M81" i="2"/>
  <c r="L81" i="2"/>
  <c r="J81" i="2"/>
  <c r="G81" i="2"/>
  <c r="F81" i="2"/>
  <c r="E81" i="2"/>
  <c r="M80" i="2"/>
  <c r="L80" i="2"/>
  <c r="J80" i="2"/>
  <c r="G80" i="2"/>
  <c r="F80" i="2"/>
  <c r="E80" i="2"/>
  <c r="M79" i="2"/>
  <c r="L79" i="2"/>
  <c r="J79" i="2"/>
  <c r="G79" i="2"/>
  <c r="F79" i="2"/>
  <c r="E79" i="2"/>
  <c r="M78" i="2"/>
  <c r="L78" i="2"/>
  <c r="J78" i="2"/>
  <c r="G78" i="2"/>
  <c r="F78" i="2"/>
  <c r="E78" i="2"/>
  <c r="M77" i="2"/>
  <c r="L77" i="2"/>
  <c r="J77" i="2"/>
  <c r="G77" i="2"/>
  <c r="F77" i="2"/>
  <c r="E77" i="2"/>
  <c r="M76" i="2"/>
  <c r="L76" i="2"/>
  <c r="J76" i="2"/>
  <c r="G76" i="2"/>
  <c r="F76" i="2"/>
  <c r="E76" i="2"/>
  <c r="M75" i="2"/>
  <c r="L75" i="2"/>
  <c r="J75" i="2"/>
  <c r="G75" i="2"/>
  <c r="F75" i="2"/>
  <c r="E75" i="2"/>
  <c r="M74" i="2"/>
  <c r="L74" i="2"/>
  <c r="J74" i="2"/>
  <c r="G74" i="2"/>
  <c r="F74" i="2"/>
  <c r="E74" i="2"/>
  <c r="M73" i="2"/>
  <c r="L73" i="2"/>
  <c r="J73" i="2"/>
  <c r="G73" i="2"/>
  <c r="F73" i="2"/>
  <c r="E73" i="2"/>
  <c r="M72" i="2"/>
  <c r="L72" i="2"/>
  <c r="J72" i="2"/>
  <c r="G72" i="2"/>
  <c r="F72" i="2"/>
  <c r="E72" i="2"/>
  <c r="M71" i="2"/>
  <c r="L71" i="2"/>
  <c r="J71" i="2"/>
  <c r="G71" i="2"/>
  <c r="F71" i="2"/>
  <c r="E71" i="2"/>
  <c r="M70" i="2"/>
  <c r="L70" i="2"/>
  <c r="J70" i="2"/>
  <c r="G70" i="2"/>
  <c r="F70" i="2"/>
  <c r="E70" i="2"/>
  <c r="M69" i="2"/>
  <c r="L69" i="2"/>
  <c r="J69" i="2"/>
  <c r="G69" i="2"/>
  <c r="F69" i="2"/>
  <c r="E69" i="2"/>
  <c r="M68" i="2"/>
  <c r="L68" i="2"/>
  <c r="J68" i="2"/>
  <c r="G68" i="2"/>
  <c r="F68" i="2"/>
  <c r="E68" i="2"/>
  <c r="M67" i="2"/>
  <c r="L67" i="2"/>
  <c r="J67" i="2"/>
  <c r="G67" i="2"/>
  <c r="F67" i="2"/>
  <c r="E67" i="2"/>
  <c r="M66" i="2"/>
  <c r="L66" i="2"/>
  <c r="J66" i="2"/>
  <c r="G66" i="2"/>
  <c r="F66" i="2"/>
  <c r="E66" i="2"/>
  <c r="M65" i="2"/>
  <c r="L65" i="2"/>
  <c r="J65" i="2"/>
  <c r="G65" i="2"/>
  <c r="F65" i="2"/>
  <c r="E65" i="2"/>
  <c r="M64" i="2"/>
  <c r="L64" i="2"/>
  <c r="J64" i="2"/>
  <c r="G64" i="2"/>
  <c r="F64" i="2"/>
  <c r="E64" i="2"/>
  <c r="M63" i="2"/>
  <c r="L63" i="2"/>
  <c r="J63" i="2"/>
  <c r="G63" i="2"/>
  <c r="F63" i="2"/>
  <c r="E63" i="2"/>
  <c r="M62" i="2"/>
  <c r="L62" i="2"/>
  <c r="J62" i="2"/>
  <c r="G62" i="2"/>
  <c r="F62" i="2"/>
  <c r="E62" i="2"/>
  <c r="M61" i="2"/>
  <c r="L61" i="2"/>
  <c r="J61" i="2"/>
  <c r="G61" i="2"/>
  <c r="F61" i="2"/>
  <c r="E61" i="2"/>
  <c r="M60" i="2"/>
  <c r="L60" i="2"/>
  <c r="J60" i="2"/>
  <c r="G60" i="2"/>
  <c r="F60" i="2"/>
  <c r="E60" i="2"/>
  <c r="M59" i="2"/>
  <c r="L59" i="2"/>
  <c r="J59" i="2"/>
  <c r="G59" i="2"/>
  <c r="F59" i="2"/>
  <c r="E59" i="2"/>
  <c r="M58" i="2"/>
  <c r="L58" i="2"/>
  <c r="J58" i="2"/>
  <c r="G58" i="2"/>
  <c r="F58" i="2"/>
  <c r="E58" i="2"/>
  <c r="M57" i="2"/>
  <c r="L57" i="2"/>
  <c r="J57" i="2"/>
  <c r="G57" i="2"/>
  <c r="F57" i="2"/>
  <c r="E57" i="2"/>
  <c r="M56" i="2"/>
  <c r="L56" i="2"/>
  <c r="J56" i="2"/>
  <c r="G56" i="2"/>
  <c r="F56" i="2"/>
  <c r="E56" i="2"/>
  <c r="M55" i="2"/>
  <c r="L55" i="2"/>
  <c r="J55" i="2"/>
  <c r="G55" i="2"/>
  <c r="F55" i="2"/>
  <c r="E55" i="2"/>
  <c r="M54" i="2"/>
  <c r="L54" i="2"/>
  <c r="J54" i="2"/>
  <c r="G54" i="2"/>
  <c r="F54" i="2"/>
  <c r="E54" i="2"/>
  <c r="M53" i="2"/>
  <c r="L53" i="2"/>
  <c r="J53" i="2"/>
  <c r="G53" i="2"/>
  <c r="F53" i="2"/>
  <c r="E53" i="2"/>
  <c r="M52" i="2"/>
  <c r="L52" i="2"/>
  <c r="J52" i="2"/>
  <c r="G52" i="2"/>
  <c r="F52" i="2"/>
  <c r="E52" i="2"/>
  <c r="M51" i="2"/>
  <c r="L51" i="2"/>
  <c r="J51" i="2"/>
  <c r="G51" i="2"/>
  <c r="F51" i="2"/>
  <c r="E51" i="2"/>
  <c r="M50" i="2"/>
  <c r="L50" i="2"/>
  <c r="J50" i="2"/>
  <c r="G50" i="2"/>
  <c r="F50" i="2"/>
  <c r="E50" i="2"/>
  <c r="M49" i="2"/>
  <c r="L49" i="2"/>
  <c r="J49" i="2"/>
  <c r="G49" i="2"/>
  <c r="F49" i="2"/>
  <c r="E49" i="2"/>
  <c r="M48" i="2"/>
  <c r="L48" i="2"/>
  <c r="J48" i="2"/>
  <c r="G48" i="2"/>
  <c r="F48" i="2"/>
  <c r="E48" i="2"/>
  <c r="M47" i="2"/>
  <c r="L47" i="2"/>
  <c r="J47" i="2"/>
  <c r="G47" i="2"/>
  <c r="F47" i="2"/>
  <c r="E47" i="2"/>
  <c r="M46" i="2"/>
  <c r="L46" i="2"/>
  <c r="J46" i="2"/>
  <c r="G46" i="2"/>
  <c r="F46" i="2"/>
  <c r="E46" i="2"/>
  <c r="M45" i="2"/>
  <c r="L45" i="2"/>
  <c r="J45" i="2"/>
  <c r="G45" i="2"/>
  <c r="F45" i="2"/>
  <c r="E45" i="2"/>
  <c r="M44" i="2"/>
  <c r="L44" i="2"/>
  <c r="J44" i="2"/>
  <c r="G44" i="2"/>
  <c r="F44" i="2"/>
  <c r="E44" i="2"/>
  <c r="M43" i="2"/>
  <c r="L43" i="2"/>
  <c r="J43" i="2"/>
  <c r="G43" i="2"/>
  <c r="F43" i="2"/>
  <c r="E43" i="2"/>
  <c r="M42" i="2"/>
  <c r="L42" i="2"/>
  <c r="J42" i="2"/>
  <c r="G42" i="2"/>
  <c r="F42" i="2"/>
  <c r="E42" i="2"/>
  <c r="M41" i="2"/>
  <c r="L41" i="2"/>
  <c r="J41" i="2"/>
  <c r="G41" i="2"/>
  <c r="F41" i="2"/>
  <c r="E41" i="2"/>
  <c r="M40" i="2"/>
  <c r="L40" i="2"/>
  <c r="J40" i="2"/>
  <c r="G40" i="2"/>
  <c r="F40" i="2"/>
  <c r="E40" i="2"/>
  <c r="M39" i="2"/>
  <c r="L39" i="2"/>
  <c r="J39" i="2"/>
  <c r="G39" i="2"/>
  <c r="F39" i="2"/>
  <c r="E39" i="2"/>
  <c r="M38" i="2"/>
  <c r="L38" i="2"/>
  <c r="J38" i="2"/>
  <c r="G38" i="2"/>
  <c r="F38" i="2"/>
  <c r="E38" i="2"/>
  <c r="M37" i="2"/>
  <c r="L37" i="2"/>
  <c r="J37" i="2"/>
  <c r="G37" i="2"/>
  <c r="F37" i="2"/>
  <c r="E37" i="2"/>
  <c r="M36" i="2"/>
  <c r="L36" i="2"/>
  <c r="J36" i="2"/>
  <c r="G36" i="2"/>
  <c r="F36" i="2"/>
  <c r="E36" i="2"/>
  <c r="M35" i="2"/>
  <c r="L35" i="2"/>
  <c r="J35" i="2"/>
  <c r="G35" i="2"/>
  <c r="F35" i="2"/>
  <c r="E35" i="2"/>
  <c r="M34" i="2"/>
  <c r="L34" i="2"/>
  <c r="J34" i="2"/>
  <c r="G34" i="2"/>
  <c r="F34" i="2"/>
  <c r="E34" i="2"/>
  <c r="M33" i="2"/>
  <c r="L33" i="2"/>
  <c r="J33" i="2"/>
  <c r="G33" i="2"/>
  <c r="F33" i="2"/>
  <c r="E33" i="2"/>
  <c r="M32" i="2"/>
  <c r="L32" i="2"/>
  <c r="J32" i="2"/>
  <c r="G32" i="2"/>
  <c r="F32" i="2"/>
  <c r="E32" i="2"/>
  <c r="M31" i="2"/>
  <c r="L31" i="2"/>
  <c r="J31" i="2"/>
  <c r="G31" i="2"/>
  <c r="F31" i="2"/>
  <c r="E31" i="2"/>
  <c r="M30" i="2"/>
  <c r="L30" i="2"/>
  <c r="J30" i="2"/>
  <c r="G30" i="2"/>
  <c r="F30" i="2"/>
  <c r="E30" i="2"/>
  <c r="M29" i="2"/>
  <c r="L29" i="2"/>
  <c r="J29" i="2"/>
  <c r="G29" i="2"/>
  <c r="F29" i="2"/>
  <c r="E29" i="2"/>
  <c r="M28" i="2"/>
  <c r="L28" i="2"/>
  <c r="J28" i="2"/>
  <c r="G28" i="2"/>
  <c r="F28" i="2"/>
  <c r="E28" i="2"/>
  <c r="M27" i="2"/>
  <c r="L27" i="2"/>
  <c r="J27" i="2"/>
  <c r="G27" i="2"/>
  <c r="F27" i="2"/>
  <c r="E27" i="2"/>
  <c r="M26" i="2"/>
  <c r="L26" i="2"/>
  <c r="J26" i="2"/>
  <c r="G26" i="2"/>
  <c r="F26" i="2"/>
  <c r="E26" i="2"/>
  <c r="M25" i="2"/>
  <c r="L25" i="2"/>
  <c r="J25" i="2"/>
  <c r="G25" i="2"/>
  <c r="F25" i="2"/>
  <c r="E25" i="2"/>
  <c r="M24" i="2"/>
  <c r="L24" i="2"/>
  <c r="J24" i="2"/>
  <c r="G24" i="2"/>
  <c r="F24" i="2"/>
  <c r="E24" i="2"/>
  <c r="M23" i="2"/>
  <c r="L23" i="2"/>
  <c r="J23" i="2"/>
  <c r="G23" i="2"/>
  <c r="F23" i="2"/>
  <c r="E23" i="2"/>
  <c r="M22" i="2"/>
  <c r="L22" i="2"/>
  <c r="J22" i="2"/>
  <c r="G22" i="2"/>
  <c r="F22" i="2"/>
  <c r="E22" i="2"/>
  <c r="M21" i="2"/>
  <c r="L21" i="2"/>
  <c r="J21" i="2"/>
  <c r="G21" i="2"/>
  <c r="F21" i="2"/>
  <c r="E21" i="2"/>
  <c r="M20" i="2"/>
  <c r="L20" i="2"/>
  <c r="J20" i="2"/>
  <c r="G20" i="2"/>
  <c r="F20" i="2"/>
  <c r="E20" i="2"/>
  <c r="M19" i="2"/>
  <c r="L19" i="2"/>
  <c r="J19" i="2"/>
  <c r="G19" i="2"/>
  <c r="F19" i="2"/>
  <c r="E19" i="2"/>
  <c r="M18" i="2"/>
  <c r="L18" i="2"/>
  <c r="J18" i="2"/>
  <c r="G18" i="2"/>
  <c r="F18" i="2"/>
  <c r="E18" i="2"/>
  <c r="M17" i="2"/>
  <c r="L17" i="2"/>
  <c r="J17" i="2"/>
  <c r="G17" i="2"/>
  <c r="F17" i="2"/>
  <c r="E17" i="2"/>
  <c r="M16" i="2"/>
  <c r="L16" i="2"/>
  <c r="J16" i="2"/>
  <c r="G16" i="2"/>
  <c r="F16" i="2"/>
  <c r="E16" i="2"/>
  <c r="M15" i="2"/>
  <c r="L15" i="2"/>
  <c r="J15" i="2"/>
  <c r="G15" i="2"/>
  <c r="F15" i="2"/>
  <c r="E15" i="2"/>
  <c r="M14" i="2"/>
  <c r="L14" i="2"/>
  <c r="J14" i="2"/>
  <c r="G14" i="2"/>
  <c r="F14" i="2"/>
  <c r="E14" i="2"/>
  <c r="M13" i="2"/>
  <c r="L13" i="2"/>
  <c r="J13" i="2"/>
  <c r="G13" i="2"/>
  <c r="F13" i="2"/>
  <c r="E13" i="2"/>
  <c r="M12" i="2"/>
  <c r="L12" i="2"/>
  <c r="J12" i="2"/>
  <c r="G12" i="2"/>
  <c r="F12" i="2"/>
  <c r="E12" i="2"/>
  <c r="M11" i="2"/>
  <c r="L11" i="2"/>
  <c r="J11" i="2"/>
  <c r="G11" i="2"/>
  <c r="F11" i="2"/>
  <c r="E11" i="2"/>
  <c r="M10" i="2"/>
  <c r="L10" i="2"/>
  <c r="J10" i="2"/>
  <c r="G10" i="2"/>
  <c r="F10" i="2"/>
  <c r="E10" i="2"/>
  <c r="M9" i="2"/>
  <c r="L9" i="2"/>
  <c r="J9" i="2"/>
  <c r="G9" i="2"/>
  <c r="F9" i="2"/>
  <c r="E9" i="2"/>
  <c r="M8" i="2"/>
  <c r="L8" i="2"/>
  <c r="J8" i="2"/>
  <c r="G8" i="2"/>
  <c r="F8" i="2"/>
  <c r="E8" i="2"/>
  <c r="M7" i="2"/>
  <c r="L7" i="2"/>
  <c r="J7" i="2"/>
  <c r="G7" i="2"/>
  <c r="F7" i="2"/>
  <c r="E7" i="2"/>
  <c r="M6" i="2"/>
  <c r="L6" i="2"/>
  <c r="J6" i="2"/>
  <c r="G6" i="2"/>
  <c r="F6" i="2"/>
  <c r="E6" i="2"/>
  <c r="M5" i="2"/>
  <c r="L5" i="2"/>
  <c r="J5" i="2"/>
  <c r="G5" i="2"/>
  <c r="F5" i="2"/>
  <c r="E5" i="2"/>
  <c r="M4" i="2"/>
  <c r="L4" i="2"/>
  <c r="J4" i="2"/>
  <c r="G4" i="2"/>
  <c r="F4" i="2"/>
  <c r="E4" i="2"/>
  <c r="M3" i="2"/>
  <c r="L3" i="2"/>
  <c r="J3" i="2"/>
  <c r="G3" i="2"/>
  <c r="F3" i="2"/>
  <c r="E3" i="2"/>
  <c r="M2" i="2"/>
  <c r="L2" i="2"/>
  <c r="J2" i="2"/>
  <c r="G2" i="2"/>
  <c r="F2" i="2"/>
  <c r="E2" i="2"/>
  <c r="H338" i="1"/>
  <c r="H337" i="1"/>
  <c r="H336" i="1"/>
  <c r="H335" i="1"/>
  <c r="H334" i="1"/>
  <c r="H333" i="1"/>
  <c r="H332" i="1"/>
  <c r="H331" i="1"/>
  <c r="H330" i="1"/>
  <c r="H329" i="1"/>
  <c r="H328" i="1"/>
  <c r="H327" i="1"/>
  <c r="H326" i="1"/>
  <c r="H325" i="1"/>
  <c r="H322" i="1"/>
  <c r="H321" i="1"/>
  <c r="H320" i="1"/>
  <c r="H319" i="1"/>
  <c r="H318" i="1"/>
  <c r="H317" i="1"/>
  <c r="H316" i="1"/>
  <c r="H315" i="1"/>
  <c r="H314" i="1"/>
  <c r="H313" i="1"/>
  <c r="H312" i="1"/>
  <c r="H311" i="1"/>
  <c r="H310" i="1"/>
  <c r="H309" i="1"/>
  <c r="H308" i="1"/>
  <c r="H307" i="1"/>
  <c r="H306" i="1"/>
  <c r="H305" i="1"/>
  <c r="H304" i="1"/>
  <c r="H303" i="1"/>
  <c r="H302" i="1"/>
  <c r="H301" i="1"/>
  <c r="H300" i="1"/>
  <c r="H299" i="1"/>
  <c r="H298" i="1"/>
  <c r="H297" i="1"/>
  <c r="H296" i="1"/>
  <c r="H295" i="1"/>
  <c r="H294" i="1"/>
  <c r="H293" i="1"/>
  <c r="H292" i="1"/>
  <c r="H291" i="1"/>
  <c r="H290" i="1"/>
  <c r="H289" i="1"/>
  <c r="H288" i="1"/>
  <c r="H287" i="1"/>
  <c r="H286" i="1"/>
  <c r="H285" i="1"/>
  <c r="H284" i="1"/>
  <c r="H283" i="1"/>
  <c r="H282" i="1"/>
  <c r="H281" i="1"/>
  <c r="H280" i="1"/>
  <c r="H279" i="1"/>
  <c r="H278" i="1"/>
  <c r="H277" i="1"/>
  <c r="H276" i="1"/>
  <c r="H275" i="1"/>
  <c r="H274" i="1"/>
  <c r="H273" i="1"/>
  <c r="H272" i="1"/>
  <c r="H271" i="1"/>
  <c r="H270" i="1"/>
  <c r="H269" i="1"/>
  <c r="H268" i="1"/>
  <c r="H267" i="1"/>
  <c r="H266" i="1"/>
  <c r="H265" i="1"/>
  <c r="H264" i="1"/>
  <c r="H263" i="1"/>
  <c r="H262" i="1"/>
  <c r="H261" i="1"/>
  <c r="H260" i="1"/>
  <c r="H259" i="1"/>
  <c r="H258" i="1"/>
  <c r="H257" i="1"/>
  <c r="H256" i="1"/>
  <c r="H255" i="1"/>
  <c r="H254" i="1"/>
  <c r="H253" i="1"/>
  <c r="H252" i="1"/>
  <c r="H251" i="1"/>
  <c r="H250" i="1"/>
  <c r="H249" i="1"/>
  <c r="H248" i="1"/>
  <c r="H247" i="1"/>
  <c r="H246" i="1"/>
  <c r="H245" i="1"/>
  <c r="H244" i="1"/>
  <c r="H243" i="1"/>
  <c r="H242" i="1"/>
  <c r="H241" i="1"/>
  <c r="H240" i="1"/>
  <c r="H239" i="1"/>
  <c r="H238" i="1"/>
  <c r="H237" i="1"/>
  <c r="H236" i="1"/>
  <c r="H235" i="1"/>
  <c r="H234" i="1"/>
  <c r="H233" i="1"/>
  <c r="H232" i="1"/>
  <c r="H231" i="1"/>
  <c r="H230" i="1"/>
  <c r="H229" i="1"/>
  <c r="H228" i="1"/>
  <c r="H227" i="1"/>
  <c r="H226" i="1"/>
  <c r="H225" i="1"/>
  <c r="H224" i="1"/>
  <c r="H223" i="1"/>
  <c r="H222" i="1"/>
  <c r="H221" i="1"/>
  <c r="H220" i="1"/>
  <c r="H219" i="1"/>
  <c r="H218" i="1"/>
  <c r="H217" i="1"/>
  <c r="H216" i="1"/>
  <c r="H199" i="1"/>
  <c r="H198" i="1"/>
  <c r="H197" i="1"/>
  <c r="H196" i="1"/>
  <c r="H195" i="1"/>
  <c r="H194" i="1"/>
  <c r="H193" i="1"/>
  <c r="H192" i="1"/>
  <c r="H191" i="1"/>
  <c r="H190" i="1"/>
  <c r="H189" i="1"/>
  <c r="H188" i="1"/>
  <c r="H187" i="1"/>
  <c r="H186" i="1"/>
  <c r="H185" i="1"/>
  <c r="H172" i="1"/>
  <c r="H171" i="1"/>
  <c r="H170" i="1"/>
  <c r="H168" i="1"/>
  <c r="H167" i="1"/>
  <c r="H166" i="1"/>
  <c r="H165" i="1"/>
  <c r="H164" i="1"/>
  <c r="H163" i="1"/>
  <c r="H162" i="1"/>
  <c r="H161" i="1"/>
  <c r="H160" i="1"/>
  <c r="H159" i="1"/>
  <c r="H158" i="1"/>
  <c r="H157" i="1"/>
  <c r="H156" i="1"/>
  <c r="H155" i="1"/>
  <c r="H154" i="1"/>
  <c r="H153" i="1"/>
  <c r="H152" i="1"/>
  <c r="H151" i="1"/>
  <c r="H150" i="1"/>
  <c r="H149" i="1"/>
  <c r="H148" i="1"/>
  <c r="H147" i="1"/>
  <c r="H146" i="1"/>
  <c r="H145" i="1"/>
  <c r="H144" i="1"/>
  <c r="H143" i="1"/>
  <c r="H142" i="1"/>
  <c r="H141" i="1"/>
  <c r="H140" i="1"/>
  <c r="H139" i="1"/>
  <c r="H138" i="1"/>
  <c r="H137" i="1"/>
  <c r="H136" i="1"/>
  <c r="H135" i="1"/>
  <c r="H134" i="1"/>
  <c r="H133" i="1"/>
  <c r="H132" i="1"/>
  <c r="H131" i="1"/>
  <c r="H130" i="1"/>
  <c r="H129" i="1"/>
  <c r="H128" i="1"/>
  <c r="H127" i="1"/>
  <c r="H126" i="1"/>
  <c r="H125" i="1"/>
  <c r="H124" i="1"/>
  <c r="H123" i="1"/>
  <c r="H120" i="1"/>
  <c r="H119" i="1"/>
  <c r="H118" i="1"/>
  <c r="H117" i="1"/>
  <c r="H116" i="1"/>
  <c r="H115" i="1"/>
  <c r="H114" i="1"/>
  <c r="H113" i="1"/>
  <c r="H112" i="1"/>
  <c r="H111" i="1"/>
  <c r="H110" i="1"/>
  <c r="H109" i="1"/>
  <c r="H108" i="1"/>
  <c r="H107" i="1"/>
  <c r="H106" i="1"/>
  <c r="H105" i="1"/>
  <c r="H104" i="1"/>
  <c r="H103" i="1"/>
  <c r="H102" i="1"/>
  <c r="H101" i="1"/>
  <c r="H100" i="1"/>
  <c r="H99" i="1"/>
  <c r="H98" i="1"/>
  <c r="H97" i="1"/>
  <c r="H96" i="1"/>
  <c r="H95" i="1"/>
  <c r="H94" i="1"/>
  <c r="H93" i="1"/>
  <c r="H91" i="1"/>
  <c r="H90" i="1"/>
  <c r="H89" i="1"/>
  <c r="H88" i="1"/>
  <c r="H87" i="1"/>
  <c r="H86" i="1"/>
  <c r="H85" i="1"/>
  <c r="H84" i="1"/>
  <c r="H83" i="1"/>
  <c r="H82" i="1"/>
  <c r="H81" i="1"/>
  <c r="H80" i="1"/>
  <c r="H79" i="1"/>
  <c r="H78" i="1"/>
  <c r="H77" i="1"/>
  <c r="H76" i="1"/>
  <c r="H75" i="1"/>
  <c r="H74" i="1"/>
  <c r="H73" i="1"/>
  <c r="H72" i="1"/>
  <c r="H71" i="1"/>
  <c r="H70" i="1"/>
  <c r="H69" i="1"/>
  <c r="H67" i="1"/>
  <c r="H66" i="1"/>
  <c r="H65" i="1"/>
  <c r="H64" i="1"/>
  <c r="H63" i="1"/>
  <c r="H62" i="1"/>
  <c r="H61" i="1"/>
  <c r="H60" i="1"/>
  <c r="H59" i="1"/>
  <c r="H58" i="1"/>
  <c r="H57" i="1"/>
  <c r="H56" i="1"/>
  <c r="H55" i="1"/>
  <c r="H54" i="1"/>
  <c r="H53" i="1"/>
  <c r="H52" i="1"/>
  <c r="H51" i="1"/>
  <c r="H50" i="1"/>
  <c r="H49" i="1"/>
  <c r="H48" i="1"/>
  <c r="H47" i="1"/>
  <c r="H46" i="1"/>
  <c r="H45" i="1"/>
  <c r="H44" i="1"/>
  <c r="H43" i="1"/>
  <c r="H42" i="1"/>
  <c r="H41" i="1"/>
  <c r="H40" i="1"/>
  <c r="H39" i="1"/>
  <c r="H38" i="1"/>
  <c r="H37" i="1"/>
  <c r="H17" i="1"/>
  <c r="H16" i="1"/>
  <c r="H15" i="1"/>
  <c r="H14" i="1"/>
  <c r="H13" i="1"/>
  <c r="H12" i="1"/>
  <c r="H11" i="1"/>
  <c r="H10" i="1"/>
  <c r="H9" i="1"/>
  <c r="H8" i="1"/>
  <c r="H7" i="1"/>
  <c r="H6" i="1"/>
  <c r="H5" i="1"/>
  <c r="H4" i="1"/>
  <c r="H3" i="1"/>
  <c r="H2" i="1"/>
</calcChain>
</file>

<file path=xl/sharedStrings.xml><?xml version="1.0" encoding="utf-8"?>
<sst xmlns="http://schemas.openxmlformats.org/spreadsheetml/2006/main" count="73019" uniqueCount="13301">
  <si>
    <t>LU</t>
  </si>
  <si>
    <t>Frame</t>
  </si>
  <si>
    <t>ID</t>
  </si>
  <si>
    <t>Author</t>
  </si>
  <si>
    <t>Title</t>
  </si>
  <si>
    <t>Date</t>
  </si>
  <si>
    <t>Century</t>
  </si>
  <si>
    <t>Domain</t>
  </si>
  <si>
    <t>Genre</t>
  </si>
  <si>
    <t>Region</t>
  </si>
  <si>
    <t>Text</t>
  </si>
  <si>
    <t>Target1Start</t>
  </si>
  <si>
    <t>Target1End</t>
  </si>
  <si>
    <t>Target2Start</t>
  </si>
  <si>
    <t>Target2End</t>
  </si>
  <si>
    <t>Target3Start</t>
  </si>
  <si>
    <t>Target3End</t>
  </si>
  <si>
    <t>attribuer</t>
  </si>
  <si>
    <t>FR_Attributing_cause</t>
  </si>
  <si>
    <t>Commynes_Memoires</t>
  </si>
  <si>
    <t>Philippe de Commynes</t>
  </si>
  <si>
    <t>Mémoires</t>
  </si>
  <si>
    <t>Journal / Mémoire personnel</t>
  </si>
  <si>
    <r>
      <t xml:space="preserve">Les Allemands mesprisoient la pompe et parolles dudict duc, l' </t>
    </r>
    <r>
      <rPr>
        <b/>
        <sz val="11"/>
        <color rgb="FFC00000"/>
        <rFont val="Calibri"/>
        <family val="2"/>
        <scheme val="minor"/>
      </rPr>
      <t>atribuant</t>
    </r>
    <r>
      <rPr>
        <sz val="11"/>
        <color theme="1"/>
        <rFont val="Calibri"/>
        <family val="2"/>
        <scheme val="minor"/>
      </rPr>
      <t xml:space="preserve"> à  orgueil.</t>
    </r>
  </si>
  <si>
    <t>MORIN</t>
  </si>
  <si>
    <t>Marie Morin</t>
  </si>
  <si>
    <t>Annales de l'Hôtel-Dieu de Montréal</t>
  </si>
  <si>
    <t>Annales</t>
  </si>
  <si>
    <r>
      <t xml:space="preserve">Il informa ces Messieurs tres exactement de l' estat des afaires de Ville Marie et combien elle avoit besoin d' un secours extrordinere pour mettre la Colonie hors du danger d' estre destruiste par les Yrocois, ce qu' ils aurois fait dix fois pour une sy Dieu ne l' avoit gardee et desfandue luy mesme d' une maniere miraculeuse selon le santiment de plusieurs sages et de toutes les personnes qui la composois, qui reconnessois tres bien n' eschaper de la main des ennemis que par un secours du Ciel tout particulier qu' ils </t>
    </r>
    <r>
      <rPr>
        <b/>
        <sz val="11"/>
        <color rgb="FFC00000"/>
        <rFont val="Calibri"/>
        <family val="2"/>
        <scheme val="minor"/>
      </rPr>
      <t>atribuyès</t>
    </r>
    <r>
      <rPr>
        <sz val="11"/>
        <color theme="1"/>
        <rFont val="Calibri"/>
        <family val="2"/>
        <scheme val="minor"/>
      </rPr>
      <t xml:space="preserve"> avec bien du fondement a la protection de la tres s‹ain›te Vierge en qui ils avois grande confiance.</t>
    </r>
  </si>
  <si>
    <r>
      <t xml:space="preserve">Tout cela se fit par les soins et soubs la conduitte de mond‹it› sieur La Dauversiere qui fit tout a la fois l' office de procureur, de questeur, d' architecte et d' econosme, avec son zelle et humilité ordinere, ne s' </t>
    </r>
    <r>
      <rPr>
        <b/>
        <sz val="11"/>
        <color rgb="FFC00000"/>
        <rFont val="Calibri"/>
        <family val="2"/>
        <scheme val="minor"/>
      </rPr>
      <t>atribuant</t>
    </r>
    <r>
      <rPr>
        <sz val="11"/>
        <color theme="1"/>
        <rFont val="Calibri"/>
        <family val="2"/>
        <scheme val="minor"/>
      </rPr>
      <t xml:space="preserve"> rien en tout cela que ce qu' on y trouvèt mal ordonné ou mal fait.</t>
    </r>
  </si>
  <si>
    <r>
      <t xml:space="preserve">et elle </t>
    </r>
    <r>
      <rPr>
        <b/>
        <sz val="11"/>
        <color rgb="FFC00000"/>
        <rFont val="Calibri"/>
        <family val="2"/>
        <scheme val="minor"/>
      </rPr>
      <t>atribuèt</t>
    </r>
    <r>
      <rPr>
        <sz val="11"/>
        <color theme="1"/>
        <rFont val="Calibri"/>
        <family val="2"/>
        <scheme val="minor"/>
      </rPr>
      <t xml:space="preserve"> le relachement de la maison de La Fleche aux directions estrangeres.</t>
    </r>
  </si>
  <si>
    <r>
      <t xml:space="preserve">Nos guerriers n' </t>
    </r>
    <r>
      <rPr>
        <b/>
        <sz val="11"/>
        <color rgb="FFC00000"/>
        <rFont val="Calibri"/>
        <family val="2"/>
        <scheme val="minor"/>
      </rPr>
      <t>atribuerent</t>
    </r>
    <r>
      <rPr>
        <sz val="11"/>
        <color theme="1"/>
        <rFont val="Calibri"/>
        <family val="2"/>
        <scheme val="minor"/>
      </rPr>
      <t xml:space="preserve"> point la victoire a leurs armes et valleur, quoy=que fort estimee de tous ceux qui les connesse, mais au bras du Seigneur par les prieres de Jesus, Marie, Joseph, Joachim et Anne. Ce qui a occmanté notablement la devotion et confiance des peuples envers elle.</t>
    </r>
  </si>
  <si>
    <r>
      <t xml:space="preserve">Ce n' estoit que des voix de rejouissances qu' on entandèt de toutes pars et des actions de graces a Dieu, dans toute l' etandue de la petite Ville Marie, et a leur Reine et protectrisse, la tres s‹ain›te Vierge aux prieres et faveur de laquelle ils </t>
    </r>
    <r>
      <rPr>
        <b/>
        <sz val="11"/>
        <color rgb="FFC00000"/>
        <rFont val="Calibri"/>
        <family val="2"/>
        <scheme val="minor"/>
      </rPr>
      <t>atribuès</t>
    </r>
    <r>
      <rPr>
        <sz val="11"/>
        <color theme="1"/>
        <rFont val="Calibri"/>
        <family val="2"/>
        <scheme val="minor"/>
      </rPr>
      <t xml:space="preserve"> d' ‹a›bor tous les biens=faits du Seigneur envers eux, en quoy ils ne ce trompès pas.</t>
    </r>
  </si>
  <si>
    <t>DUPLESSIS_LETTRE</t>
  </si>
  <si>
    <t>Marie-Andrée Regnard Duplessis</t>
  </si>
  <si>
    <t>Lettres de Marie-Andrée Duplessis envoyées à Mme Hecquet de la Cloche</t>
  </si>
  <si>
    <t>Correspondance</t>
  </si>
  <si>
    <r>
      <t xml:space="preserve">on </t>
    </r>
    <r>
      <rPr>
        <b/>
        <sz val="11"/>
        <color rgb="FFC00000"/>
        <rFont val="Calibri"/>
        <family val="2"/>
        <scheme val="minor"/>
      </rPr>
      <t>attribuë</t>
    </r>
    <r>
      <rPr>
        <sz val="11"/>
        <color theme="1"/>
        <rFont val="Calibri"/>
        <family val="2"/>
        <scheme val="minor"/>
      </rPr>
      <t xml:space="preserve"> cela a ce qu' ils se nourrissent de graisse et d' huile,</t>
    </r>
  </si>
  <si>
    <t>imputer</t>
  </si>
  <si>
    <t>ANONYME_CNN</t>
  </si>
  <si>
    <t>Anonyme</t>
  </si>
  <si>
    <t>Cent Nouvelles Nouvelles</t>
  </si>
  <si>
    <t>Nouvelle / Fabliau</t>
  </si>
  <si>
    <r>
      <t xml:space="preserve">Et, comme j' ay dit, ceste belle damoiselle n' avoit que xv ans, pour quoy, si aucune faulte luy advint, il semble qu' on ne le doit pas tant </t>
    </r>
    <r>
      <rPr>
        <b/>
        <sz val="11"/>
        <color rgb="FFC00000"/>
        <rFont val="Calibri"/>
        <family val="2"/>
        <scheme val="minor"/>
      </rPr>
      <t>imputer</t>
    </r>
    <r>
      <rPr>
        <sz val="11"/>
        <color theme="1"/>
        <rFont val="Calibri"/>
        <family val="2"/>
        <scheme val="minor"/>
      </rPr>
      <t xml:space="preserve"> a malice comme a la fragilité de son jeune eage.</t>
    </r>
  </si>
  <si>
    <t>justifier</t>
  </si>
  <si>
    <r>
      <t xml:space="preserve">et s' an pleignit aux personnes qui luy avois promis d' an prandre soin, qui ne manquerent pas de bonnes reisons pour s' excuser et </t>
    </r>
    <r>
      <rPr>
        <b/>
        <sz val="11"/>
        <color rgb="FFC00000"/>
        <rFont val="Calibri"/>
        <family val="2"/>
        <scheme val="minor"/>
      </rPr>
      <t>justifier</t>
    </r>
    <r>
      <rPr>
        <sz val="11"/>
        <color theme="1"/>
        <rFont val="Calibri"/>
        <family val="2"/>
        <scheme val="minor"/>
      </rPr>
      <t xml:space="preserve"> leur conduitte, a cause du peu d' ouvriers qui estois obligé de faire plusieurs sortes de traveaux tout a la fois, prenant le soin de semer leurs champs et d' an recullir les bleds pour norir leurs familles en mesme tamps qu' ils edifiès des logis pour le bien public de la Colonie du Montreal.</t>
    </r>
  </si>
  <si>
    <t>cher</t>
  </si>
  <si>
    <t>FR_Spending</t>
  </si>
  <si>
    <t>ROLAND</t>
  </si>
  <si>
    <t>La Chanson de Roland</t>
  </si>
  <si>
    <t>Chanson de geste</t>
  </si>
  <si>
    <r>
      <t xml:space="preserve">Mult grant eschech en unt si chevaler D' or e d' argent e de guarnemenz </t>
    </r>
    <r>
      <rPr>
        <b/>
        <sz val="11"/>
        <color rgb="FFC00000"/>
        <rFont val="Calibri"/>
        <family val="2"/>
        <scheme val="minor"/>
      </rPr>
      <t>chers</t>
    </r>
    <r>
      <rPr>
        <sz val="11"/>
        <color theme="1"/>
        <rFont val="Calibri"/>
        <family val="2"/>
        <scheme val="minor"/>
      </rPr>
      <t>.</t>
    </r>
  </si>
  <si>
    <r>
      <t xml:space="preserve">mais, par ma foy, c' est trop, ad ce que le blé est </t>
    </r>
    <r>
      <rPr>
        <b/>
        <sz val="11"/>
        <color rgb="FFC00000"/>
        <rFont val="Calibri"/>
        <family val="2"/>
        <scheme val="minor"/>
      </rPr>
      <t>cher</t>
    </r>
    <r>
      <rPr>
        <sz val="11"/>
        <color theme="1"/>
        <rFont val="Calibri"/>
        <family val="2"/>
        <scheme val="minor"/>
      </rPr>
      <t>.</t>
    </r>
  </si>
  <si>
    <r>
      <t xml:space="preserve">Et tout premier ung gentil escuier frisque, frez et friant en bon point, qui tant rembourra son bas a son </t>
    </r>
    <r>
      <rPr>
        <b/>
        <sz val="11"/>
        <color rgb="FFC00000"/>
        <rFont val="Calibri"/>
        <family val="2"/>
        <scheme val="minor"/>
      </rPr>
      <t>cher</t>
    </r>
    <r>
      <rPr>
        <sz val="11"/>
        <color theme="1"/>
        <rFont val="Calibri"/>
        <family val="2"/>
        <scheme val="minor"/>
      </rPr>
      <t xml:space="preserve"> coust, tant en substance de son corps que en despense de pecune, car a la verité elle tant bien le pluma qu' il n' y failloit point renvoier, qu' il s' ennuya et retira, et de tous poins l' abandonna.</t>
    </r>
  </si>
  <si>
    <r>
      <t xml:space="preserve">Et qu' il soit vray, depuis a son pourchaz et a ses </t>
    </r>
    <r>
      <rPr>
        <b/>
        <sz val="11"/>
        <color rgb="FFC00000"/>
        <rFont val="Calibri"/>
        <family val="2"/>
        <scheme val="minor"/>
      </rPr>
      <t>chers</t>
    </r>
    <r>
      <rPr>
        <sz val="11"/>
        <color theme="1"/>
        <rFont val="Calibri"/>
        <family val="2"/>
        <scheme val="minor"/>
      </rPr>
      <t xml:space="preserve"> coustz et despens il la fist marier tresrichement et bien, a la contemplacion seullement de la franchise et loyaulté qu' en elle avoit trouvé, dont il eut la vraye cognoissance par le refus icy dessus compté.</t>
    </r>
  </si>
  <si>
    <r>
      <t xml:space="preserve">Il ut assé de peine d' an trouver a cause que plusieurs font bastir, ce qui les rand rares et plus </t>
    </r>
    <r>
      <rPr>
        <b/>
        <sz val="11"/>
        <color rgb="FFC00000"/>
        <rFont val="Calibri"/>
        <family val="2"/>
        <scheme val="minor"/>
      </rPr>
      <t>chers</t>
    </r>
    <r>
      <rPr>
        <sz val="11"/>
        <color theme="1"/>
        <rFont val="Calibri"/>
        <family val="2"/>
        <scheme val="minor"/>
      </rPr>
      <t>, aussy bien que les ouvriers.</t>
    </r>
  </si>
  <si>
    <r>
      <t xml:space="preserve">tout est </t>
    </r>
    <r>
      <rPr>
        <b/>
        <sz val="11"/>
        <color rgb="FFC00000"/>
        <rFont val="Calibri"/>
        <family val="2"/>
        <scheme val="minor"/>
      </rPr>
      <t>cher</t>
    </r>
    <r>
      <rPr>
        <sz val="11"/>
        <color theme="1"/>
        <rFont val="Calibri"/>
        <family val="2"/>
        <scheme val="minor"/>
      </rPr>
      <t xml:space="preserve"> icy EOS</t>
    </r>
  </si>
  <si>
    <r>
      <t xml:space="preserve">et comme c| est ce qu| ils ont de plus precieux ils serent dans un sac nommé caspitagane ce qu| ils ont de plus </t>
    </r>
    <r>
      <rPr>
        <b/>
        <sz val="11"/>
        <color rgb="FFC00000"/>
        <rFont val="Calibri"/>
        <family val="2"/>
        <scheme val="minor"/>
      </rPr>
      <t>cher</t>
    </r>
    <r>
      <rPr>
        <sz val="11"/>
        <color theme="1"/>
        <rFont val="Calibri"/>
        <family val="2"/>
        <scheme val="minor"/>
      </rPr>
      <t xml:space="preserve"> avec leur tabac, ce qui donne lieu a un proverbe dont on se sert en canada quand on voit quelqu'un qui est en faveur EOS</t>
    </r>
  </si>
  <si>
    <t>coustage</t>
  </si>
  <si>
    <t>JOINVILLE_MEMOIRES</t>
  </si>
  <si>
    <t>Jean de Joinville</t>
  </si>
  <si>
    <t>Mémoires ou Vie de Saint Louis</t>
  </si>
  <si>
    <r>
      <t xml:space="preserve">Et pour vous moustrer le </t>
    </r>
    <r>
      <rPr>
        <b/>
        <sz val="11"/>
        <color rgb="FFC00000"/>
        <rFont val="Calibri"/>
        <family val="2"/>
        <scheme val="minor"/>
      </rPr>
      <t>coustage</t>
    </r>
    <r>
      <rPr>
        <sz val="11"/>
        <color theme="1"/>
        <rFont val="Calibri"/>
        <family val="2"/>
        <scheme val="minor"/>
      </rPr>
      <t xml:space="preserve"> que le roy i mist, vous foiz je a savoir que je demandai au legat combien celle porte et ce pan du mur li avoit cousté;</t>
    </r>
  </si>
  <si>
    <t>ANONYME_ALEXANDRIE</t>
  </si>
  <si>
    <t>Guillaume de Machaut</t>
  </si>
  <si>
    <t>Prise d’Alexandrie</t>
  </si>
  <si>
    <t>Chroniques</t>
  </si>
  <si>
    <r>
      <t xml:space="preserve">Et si vous ay servi par l' espasse de x. mois entiers ou plus, des=quels je vous ay servi les vj. à  mes </t>
    </r>
    <r>
      <rPr>
        <b/>
        <sz val="11"/>
        <color rgb="FFC00000"/>
        <rFont val="Calibri"/>
        <family val="2"/>
        <scheme val="minor"/>
      </rPr>
      <t>coustanges</t>
    </r>
    <r>
      <rPr>
        <sz val="11"/>
        <color theme="1"/>
        <rFont val="Calibri"/>
        <family val="2"/>
        <scheme val="minor"/>
      </rPr>
      <t xml:space="preserve"> &amp; les iiij. aus vostres.</t>
    </r>
  </si>
  <si>
    <t>FROISSART</t>
  </si>
  <si>
    <t>Jean Froissart</t>
  </si>
  <si>
    <t>Chroniques, Premier livre</t>
  </si>
  <si>
    <r>
      <t xml:space="preserve">car vous sejournés ichi a ses </t>
    </r>
    <r>
      <rPr>
        <b/>
        <sz val="11"/>
        <color rgb="FFC00000"/>
        <rFont val="Calibri"/>
        <family val="2"/>
        <scheme val="minor"/>
      </rPr>
      <t>coustages</t>
    </r>
    <r>
      <rPr>
        <sz val="11"/>
        <color theme="1"/>
        <rFont val="Calibri"/>
        <family val="2"/>
        <scheme val="minor"/>
      </rPr>
      <t>,</t>
    </r>
  </si>
  <si>
    <r>
      <t xml:space="preserve">Nous vous volons servir sus ce voiage a nostres </t>
    </r>
    <r>
      <rPr>
        <b/>
        <sz val="11"/>
        <color rgb="FFC00000"/>
        <rFont val="Calibri"/>
        <family val="2"/>
        <scheme val="minor"/>
      </rPr>
      <t>coustages</t>
    </r>
    <r>
      <rPr>
        <sz val="11"/>
        <color theme="1"/>
        <rFont val="Calibri"/>
        <family val="2"/>
        <scheme val="minor"/>
      </rPr>
      <t>.</t>
    </r>
  </si>
  <si>
    <r>
      <t xml:space="preserve">et li fist avoir sa delivrance et son estat bien et grandement, et le plus a ses </t>
    </r>
    <r>
      <rPr>
        <b/>
        <sz val="11"/>
        <color rgb="FFC00000"/>
        <rFont val="Calibri"/>
        <family val="2"/>
        <scheme val="minor"/>
      </rPr>
      <t>coustages</t>
    </r>
    <r>
      <rPr>
        <sz val="11"/>
        <color theme="1"/>
        <rFont val="Calibri"/>
        <family val="2"/>
        <scheme val="minor"/>
      </rPr>
      <t>.</t>
    </r>
  </si>
  <si>
    <r>
      <t xml:space="preserve">Vous devés sçavoir et croire legierement que li rois d' Engleterre gissoit a grans frés et as grans </t>
    </r>
    <r>
      <rPr>
        <b/>
        <sz val="11"/>
        <color rgb="FFC00000"/>
        <rFont val="Calibri"/>
        <family val="2"/>
        <scheme val="minor"/>
      </rPr>
      <t>coustages</t>
    </r>
    <r>
      <rPr>
        <sz val="11"/>
        <color theme="1"/>
        <rFont val="Calibri"/>
        <family val="2"/>
        <scheme val="minor"/>
      </rPr>
      <t xml:space="preserve"> deça la mer;</t>
    </r>
  </si>
  <si>
    <r>
      <t xml:space="preserve">Et tous les mois estoient paiiet de lors gages, sans les grans </t>
    </r>
    <r>
      <rPr>
        <b/>
        <sz val="11"/>
        <color rgb="FFC00000"/>
        <rFont val="Calibri"/>
        <family val="2"/>
        <scheme val="minor"/>
      </rPr>
      <t>coustages</t>
    </r>
    <r>
      <rPr>
        <sz val="11"/>
        <color theme="1"/>
        <rFont val="Calibri"/>
        <family val="2"/>
        <scheme val="minor"/>
      </rPr>
      <t xml:space="preserve"> et frés qui li venoient de costé, a tenir ces signeurs d' Alemagne a amour,</t>
    </r>
  </si>
  <si>
    <r>
      <t xml:space="preserve">et leur dist: Biau signeur, je ne sui pas venus en ce pais et faire les frés et les </t>
    </r>
    <r>
      <rPr>
        <b/>
        <sz val="11"/>
        <color rgb="FFC00000"/>
        <rFont val="Calibri"/>
        <family val="2"/>
        <scheme val="minor"/>
      </rPr>
      <t>coustages</t>
    </r>
    <r>
      <rPr>
        <sz val="11"/>
        <color theme="1"/>
        <rFont val="Calibri"/>
        <family val="2"/>
        <scheme val="minor"/>
      </rPr>
      <t xml:space="preserve"> si grans que vous veés que je fac et ai fais jusques a chi, pour tenir le siege devant Cambrai.</t>
    </r>
  </si>
  <si>
    <r>
      <t xml:space="preserve">Vous devés sçavoir que li contes de Hainnau gissoit la devant les François a grans </t>
    </r>
    <r>
      <rPr>
        <b/>
        <sz val="11"/>
        <color rgb="FFC00000"/>
        <rFont val="Calibri"/>
        <family val="2"/>
        <scheme val="minor"/>
      </rPr>
      <t>coustages</t>
    </r>
    <r>
      <rPr>
        <sz val="11"/>
        <color theme="1"/>
        <rFont val="Calibri"/>
        <family val="2"/>
        <scheme val="minor"/>
      </rPr>
      <t>, et vosist bien avoir eu la bataille et le manda par pluisseurs fois, mais li François n' estoient point consilliet dou combatre,</t>
    </r>
  </si>
  <si>
    <r>
      <t xml:space="preserve">Li rois d' Engleterre, a grant poissance et grant </t>
    </r>
    <r>
      <rPr>
        <b/>
        <sz val="11"/>
        <color rgb="FFC00000"/>
        <rFont val="Calibri"/>
        <family val="2"/>
        <scheme val="minor"/>
      </rPr>
      <t>coustage</t>
    </r>
    <r>
      <rPr>
        <sz val="11"/>
        <color theme="1"/>
        <rFont val="Calibri"/>
        <family val="2"/>
        <scheme val="minor"/>
      </rPr>
      <t>, tenoit la son siege</t>
    </r>
  </si>
  <si>
    <r>
      <t xml:space="preserve">Li contes de Hainnau, li dus de Braibant et li dus de Gerles servoient le roi d' Engleterre a leurs </t>
    </r>
    <r>
      <rPr>
        <b/>
        <sz val="11"/>
        <color rgb="FFC00000"/>
        <rFont val="Calibri"/>
        <family val="2"/>
        <scheme val="minor"/>
      </rPr>
      <t>coustages</t>
    </r>
    <r>
      <rPr>
        <sz val="11"/>
        <color theme="1"/>
        <rFont val="Calibri"/>
        <family val="2"/>
        <scheme val="minor"/>
      </rPr>
      <t>, et messires Jehans de Hainnau aussi;</t>
    </r>
  </si>
  <si>
    <r>
      <t xml:space="preserve">dou mains toute la ducee de Normendie, qui jadis avoit esté as rois d' Engleterre, li seroit rendue, et la conté de Pontieu et celle de Monstruel, et tous </t>
    </r>
    <r>
      <rPr>
        <b/>
        <sz val="11"/>
        <color rgb="FFC00000"/>
        <rFont val="Calibri"/>
        <family val="2"/>
        <scheme val="minor"/>
      </rPr>
      <t>coustages</t>
    </r>
    <r>
      <rPr>
        <sz val="11"/>
        <color theme="1"/>
        <rFont val="Calibri"/>
        <family val="2"/>
        <scheme val="minor"/>
      </rPr>
      <t xml:space="preserve"> et frés que fais avoit, li et ses gens, depuis que il passa la mer en la cause dou calenge.</t>
    </r>
  </si>
  <si>
    <r>
      <t xml:space="preserve">Et tout de bonne volenté se offrirent a faire service et plaisance a mesire Carle de Blois, et aler a lors </t>
    </r>
    <r>
      <rPr>
        <b/>
        <sz val="11"/>
        <color rgb="FFC00000"/>
        <rFont val="Calibri"/>
        <family val="2"/>
        <scheme val="minor"/>
      </rPr>
      <t>coustages</t>
    </r>
    <r>
      <rPr>
        <sz val="11"/>
        <color theme="1"/>
        <rFont val="Calibri"/>
        <family val="2"/>
        <scheme val="minor"/>
      </rPr>
      <t xml:space="preserve"> avoecques li en Bretagne.</t>
    </r>
  </si>
  <si>
    <r>
      <t xml:space="preserve">Et l' avoit li sires, qui se nonmoit Guillaumes, remparee et fortifiie assés et pourveue d' arbalestriers, qui li estoient venu de Toulouse a ses </t>
    </r>
    <r>
      <rPr>
        <b/>
        <sz val="11"/>
        <color rgb="FFC00000"/>
        <rFont val="Calibri"/>
        <family val="2"/>
        <scheme val="minor"/>
      </rPr>
      <t>coustages</t>
    </r>
    <r>
      <rPr>
        <sz val="11"/>
        <color theme="1"/>
        <rFont val="Calibri"/>
        <family val="2"/>
        <scheme val="minor"/>
      </rPr>
      <t>.</t>
    </r>
  </si>
  <si>
    <r>
      <t xml:space="preserve">Comsiderés les grans </t>
    </r>
    <r>
      <rPr>
        <b/>
        <sz val="11"/>
        <color rgb="FFC00000"/>
        <rFont val="Calibri"/>
        <family val="2"/>
        <scheme val="minor"/>
      </rPr>
      <t>coustages</t>
    </r>
    <r>
      <rPr>
        <sz val="11"/>
        <color theme="1"/>
        <rFont val="Calibri"/>
        <family val="2"/>
        <scheme val="minor"/>
      </rPr>
      <t xml:space="preserve"> qui en nasqirent.</t>
    </r>
  </si>
  <si>
    <r>
      <t xml:space="preserve">A l' endemain vinrent doi mestre des enghiens que li dus de Normendie avoit mandés et fait venir de moult lonc a grant </t>
    </r>
    <r>
      <rPr>
        <b/>
        <sz val="11"/>
        <color rgb="FFC00000"/>
        <rFont val="Calibri"/>
        <family val="2"/>
        <scheme val="minor"/>
      </rPr>
      <t>coustages</t>
    </r>
    <r>
      <rPr>
        <sz val="11"/>
        <color theme="1"/>
        <rFont val="Calibri"/>
        <family val="2"/>
        <scheme val="minor"/>
      </rPr>
      <t>.</t>
    </r>
  </si>
  <si>
    <r>
      <t xml:space="preserve">car li intension de li estoit telle que de la il ne s' en partiroit, si l' averoit conquis par force ou par tretié, quel painne ne quel </t>
    </r>
    <r>
      <rPr>
        <b/>
        <sz val="11"/>
        <color rgb="FFC00000"/>
        <rFont val="Calibri"/>
        <family val="2"/>
        <scheme val="minor"/>
      </rPr>
      <t>coustages</t>
    </r>
    <r>
      <rPr>
        <sz val="11"/>
        <color theme="1"/>
        <rFont val="Calibri"/>
        <family val="2"/>
        <scheme val="minor"/>
      </rPr>
      <t xml:space="preserve"> que il i deuist rendre ne metre.</t>
    </r>
  </si>
  <si>
    <r>
      <t xml:space="preserve">Bien voloit lor or et lor argent pour paiier les </t>
    </r>
    <r>
      <rPr>
        <b/>
        <sz val="11"/>
        <color rgb="FFC00000"/>
        <rFont val="Calibri"/>
        <family val="2"/>
        <scheme val="minor"/>
      </rPr>
      <t>coustages</t>
    </r>
    <r>
      <rPr>
        <sz val="11"/>
        <color theme="1"/>
        <rFont val="Calibri"/>
        <family val="2"/>
        <scheme val="minor"/>
      </rPr>
      <t xml:space="preserve"> et saudees des gentils honmes, et non plus avant:</t>
    </r>
  </si>
  <si>
    <r>
      <t xml:space="preserve">Li rois d' Engleterre, qui se tenoit devant Calais a siege et estoit tenus tout le temps, ensi que vous savés, et a grans </t>
    </r>
    <r>
      <rPr>
        <b/>
        <sz val="11"/>
        <color rgb="FFC00000"/>
        <rFont val="Calibri"/>
        <family val="2"/>
        <scheme val="minor"/>
      </rPr>
      <t>coustages</t>
    </r>
    <r>
      <rPr>
        <sz val="11"/>
        <color theme="1"/>
        <rFont val="Calibri"/>
        <family val="2"/>
        <scheme val="minor"/>
      </rPr>
      <t>, estudioit nuit et jour conment il peuist chiaus de Calais le plus constraindre et grever;</t>
    </r>
  </si>
  <si>
    <t>cout</t>
  </si>
  <si>
    <t>CLARI_CONSTANTINOPLE</t>
  </si>
  <si>
    <t>Robert de Clari</t>
  </si>
  <si>
    <t>La Conqueste de Constantinople</t>
  </si>
  <si>
    <t>Littéraire</t>
  </si>
  <si>
    <t>Picardie</t>
  </si>
  <si>
    <r>
      <t xml:space="preserve">et il nous offre a venir avec nous et a tenir no navie et nostre estore encore un an a sen </t>
    </r>
    <r>
      <rPr>
        <b/>
        <sz val="11"/>
        <color rgb="FFC00000"/>
        <rFont val="Calibri"/>
        <family val="2"/>
        <scheme val="minor"/>
      </rPr>
      <t>coust</t>
    </r>
    <r>
      <rPr>
        <sz val="11"/>
        <color theme="1"/>
        <rFont val="Calibri"/>
        <family val="2"/>
        <scheme val="minor"/>
      </rPr>
      <t>! "</t>
    </r>
  </si>
  <si>
    <r>
      <t xml:space="preserve">Tant parlerent que il dist qu' il donroit a l' ost .cc. mile mars, et qu' il tenroit le navie un an a sen </t>
    </r>
    <r>
      <rPr>
        <b/>
        <sz val="11"/>
        <color rgb="FFC00000"/>
        <rFont val="Calibri"/>
        <family val="2"/>
        <scheme val="minor"/>
      </rPr>
      <t>coust</t>
    </r>
    <r>
      <rPr>
        <sz val="11"/>
        <color theme="1"/>
        <rFont val="Calibri"/>
        <family val="2"/>
        <scheme val="minor"/>
      </rPr>
      <t>, et qu' il iroit outre mer avec aus a tout sen pooir, et qu' i tenroit tous les jours de sa vie .x .m. hommes a armes en le tere d' outre mer a sen coust, et qu' il douroit a tous chiaus de l' ost qui se de=partiroient de Coustantinoble a aler outre mer viande dusques a un an.</t>
    </r>
  </si>
  <si>
    <r>
      <t xml:space="preserve">et li dux de Venice avoit avec lui chinquante galies tout a sen </t>
    </r>
    <r>
      <rPr>
        <b/>
        <sz val="11"/>
        <color rgb="FFC00000"/>
        <rFont val="Calibri"/>
        <family val="2"/>
        <scheme val="minor"/>
      </rPr>
      <t>coust</t>
    </r>
    <r>
      <rPr>
        <sz val="11"/>
        <color theme="1"/>
        <rFont val="Calibri"/>
        <family val="2"/>
        <scheme val="minor"/>
      </rPr>
      <t>.</t>
    </r>
  </si>
  <si>
    <r>
      <t xml:space="preserve">et si vous mesrons chinquante galies a no </t>
    </r>
    <r>
      <rPr>
        <b/>
        <sz val="11"/>
        <color rgb="FFC00000"/>
        <rFont val="Calibri"/>
        <family val="2"/>
        <scheme val="minor"/>
      </rPr>
      <t>coust</t>
    </r>
    <r>
      <rPr>
        <sz val="11"/>
        <color theme="1"/>
        <rFont val="Calibri"/>
        <family val="2"/>
        <scheme val="minor"/>
      </rPr>
      <t>,</t>
    </r>
  </si>
  <si>
    <t>Anonyme_Roisin</t>
  </si>
  <si>
    <t>Le livre Roisin, coutumier de Lille</t>
  </si>
  <si>
    <t>Essai</t>
  </si>
  <si>
    <r>
      <t xml:space="preserve">Sacent tout qu' il est concordet par eschevins, par les VIII hommes, et par tout le consel de le ville, et par le commun de le ville, que se hom dou consel de le ville, ne bourgois de cheste ville, avoit frais, </t>
    </r>
    <r>
      <rPr>
        <b/>
        <sz val="11"/>
        <color rgb="FFC00000"/>
        <rFont val="Calibri"/>
        <family val="2"/>
        <scheme val="minor"/>
      </rPr>
      <t>cous</t>
    </r>
    <r>
      <rPr>
        <sz val="11"/>
        <color theme="1"/>
        <rFont val="Calibri"/>
        <family val="2"/>
        <scheme val="minor"/>
      </rPr>
      <t>, ne damages pour l' oquoison de le franchize, de le loy, ne des besoignes de le ville aidier à  warder ou soustenir, en quel manière que chou fust, li ville et tous li communs les en doit délivrer au commun frait de le ville.</t>
    </r>
  </si>
  <si>
    <r>
      <t xml:space="preserve">Et tout premier ung gentil escuier frisque, frez et friant en bon point, qui tant rembourra son bas a son cher </t>
    </r>
    <r>
      <rPr>
        <b/>
        <sz val="11"/>
        <color rgb="FFC00000"/>
        <rFont val="Calibri"/>
        <family val="2"/>
        <scheme val="minor"/>
      </rPr>
      <t>coust</t>
    </r>
    <r>
      <rPr>
        <sz val="11"/>
        <color theme="1"/>
        <rFont val="Calibri"/>
        <family val="2"/>
        <scheme val="minor"/>
      </rPr>
      <t>, tant en substance de son corps que en despense de pecune, car a la verité elle tant bien le pluma qu' il n' y failloit point renvoier, qu' il s' ennuya et retira, et de tous poins l' abandonna.</t>
    </r>
  </si>
  <si>
    <r>
      <t xml:space="preserve">Et qu' il soit vray, depuis a son pourchaz et a ses chers </t>
    </r>
    <r>
      <rPr>
        <b/>
        <sz val="11"/>
        <color rgb="FFC00000"/>
        <rFont val="Calibri"/>
        <family val="2"/>
        <scheme val="minor"/>
      </rPr>
      <t>coustz</t>
    </r>
    <r>
      <rPr>
        <sz val="11"/>
        <color theme="1"/>
        <rFont val="Calibri"/>
        <family val="2"/>
        <scheme val="minor"/>
      </rPr>
      <t xml:space="preserve"> et despens il la fist marier tresrichement et bien, a la contemplacion seullement de la franchise et loyaulté qu' en elle avoit trouvé, dont il eut la vraye cognoissance par le refus icy dessus compté.</t>
    </r>
  </si>
  <si>
    <t>couter</t>
  </si>
  <si>
    <t>YVAIN</t>
  </si>
  <si>
    <t>Chrétien de Troyes</t>
  </si>
  <si>
    <t>Le Chevalier au lion, Yvain</t>
  </si>
  <si>
    <t>Roman</t>
  </si>
  <si>
    <r>
      <t xml:space="preserve">Or doint Dex que trop ne li </t>
    </r>
    <r>
      <rPr>
        <b/>
        <sz val="11"/>
        <color rgb="FFC00000"/>
        <rFont val="Calibri"/>
        <family val="2"/>
        <scheme val="minor"/>
      </rPr>
      <t>cost</t>
    </r>
    <r>
      <rPr>
        <sz val="11"/>
        <color theme="1"/>
        <rFont val="Calibri"/>
        <family val="2"/>
        <scheme val="minor"/>
      </rPr>
      <t xml:space="preserve"> ceste losenge et cist servise!</t>
    </r>
  </si>
  <si>
    <r>
      <t xml:space="preserve">qu' il volsist qu' il fussent tuit ars, si li eüst </t>
    </r>
    <r>
      <rPr>
        <b/>
        <sz val="11"/>
        <color rgb="FFC00000"/>
        <rFont val="Calibri"/>
        <family val="2"/>
        <scheme val="minor"/>
      </rPr>
      <t>costé</t>
    </r>
    <r>
      <rPr>
        <sz val="11"/>
        <color theme="1"/>
        <rFont val="Calibri"/>
        <family val="2"/>
        <scheme val="minor"/>
      </rPr>
      <t xml:space="preserve"> cent mars.</t>
    </r>
  </si>
  <si>
    <r>
      <t xml:space="preserve">Artus, li boens rois de Bretaingne la=cui proesce nos enseigne que nos soiens preu et cortois, tint cort si riche come rois a cele feste qui tant </t>
    </r>
    <r>
      <rPr>
        <b/>
        <sz val="11"/>
        <color rgb="FFC00000"/>
        <rFont val="Calibri"/>
        <family val="2"/>
        <scheme val="minor"/>
      </rPr>
      <t>coste</t>
    </r>
    <r>
      <rPr>
        <sz val="11"/>
        <color theme="1"/>
        <rFont val="Calibri"/>
        <family val="2"/>
        <scheme val="minor"/>
      </rPr>
      <t>, qu' an doit clamer la Pantecoste.</t>
    </r>
  </si>
  <si>
    <r>
      <t xml:space="preserve">n' avoit mie .xx. solz </t>
    </r>
    <r>
      <rPr>
        <b/>
        <sz val="11"/>
        <color rgb="FFC00000"/>
        <rFont val="Calibri"/>
        <family val="2"/>
        <scheme val="minor"/>
      </rPr>
      <t>costé</t>
    </r>
    <r>
      <rPr>
        <sz val="11"/>
        <color theme="1"/>
        <rFont val="Calibri"/>
        <family val="2"/>
        <scheme val="minor"/>
      </rPr>
      <t xml:space="preserve"> li setiers don fu fez li pains,</t>
    </r>
  </si>
  <si>
    <r>
      <t xml:space="preserve">Or ne devez vos pas songier, mes les tornoiemanz ongier et anpanre, et tot fors giter, que que il vos doie </t>
    </r>
    <r>
      <rPr>
        <b/>
        <sz val="11"/>
        <color rgb="FFC00000"/>
        <rFont val="Calibri"/>
        <family val="2"/>
        <scheme val="minor"/>
      </rPr>
      <t>coster</t>
    </r>
    <r>
      <rPr>
        <sz val="11"/>
        <color theme="1"/>
        <rFont val="Calibri"/>
        <family val="2"/>
        <scheme val="minor"/>
      </rPr>
      <t>.</t>
    </r>
  </si>
  <si>
    <r>
      <t xml:space="preserve">Ce sont, fist il, .XII‹C›. livres que vos nouviaus chevaliers </t>
    </r>
    <r>
      <rPr>
        <b/>
        <sz val="11"/>
        <color rgb="FFC00000"/>
        <rFont val="Calibri"/>
        <family val="2"/>
        <scheme val="minor"/>
      </rPr>
      <t>cousteront</t>
    </r>
    <r>
      <rPr>
        <sz val="11"/>
        <color theme="1"/>
        <rFont val="Calibri"/>
        <family val="2"/>
        <scheme val="minor"/>
      </rPr>
      <t>.</t>
    </r>
  </si>
  <si>
    <r>
      <t xml:space="preserve">Et la royne, que Diex absoille, fist acheter toutes les viandes de la ville, qui li </t>
    </r>
    <r>
      <rPr>
        <b/>
        <sz val="11"/>
        <color rgb="FFC00000"/>
        <rFont val="Calibri"/>
        <family val="2"/>
        <scheme val="minor"/>
      </rPr>
      <t>cousterent</t>
    </r>
    <r>
      <rPr>
        <sz val="11"/>
        <color theme="1"/>
        <rFont val="Calibri"/>
        <family val="2"/>
        <scheme val="minor"/>
      </rPr>
      <t xml:space="preserve"> .CCC. et .LX. mille livres et plus.</t>
    </r>
  </si>
  <si>
    <r>
      <t xml:space="preserve">Et il me dit qu' il avoit tiex atours brodez de ses armes qui li avoient </t>
    </r>
    <r>
      <rPr>
        <b/>
        <sz val="11"/>
        <color rgb="FFC00000"/>
        <rFont val="Calibri"/>
        <family val="2"/>
        <scheme val="minor"/>
      </rPr>
      <t>cousté</t>
    </r>
    <r>
      <rPr>
        <sz val="11"/>
        <color theme="1"/>
        <rFont val="Calibri"/>
        <family val="2"/>
        <scheme val="minor"/>
      </rPr>
      <t xml:space="preserve"> .VIII. cenz livres de parisis.</t>
    </r>
  </si>
  <si>
    <r>
      <t xml:space="preserve">Et pour vous moustrer le coustage que le roy i mist, vous foiz je a savoir que je demandai au legat combien celle porte et ce pan du mur li avoit </t>
    </r>
    <r>
      <rPr>
        <b/>
        <sz val="11"/>
        <color rgb="FFC00000"/>
        <rFont val="Calibri"/>
        <family val="2"/>
        <scheme val="minor"/>
      </rPr>
      <t>cousté</t>
    </r>
    <r>
      <rPr>
        <sz val="11"/>
        <color theme="1"/>
        <rFont val="Calibri"/>
        <family val="2"/>
        <scheme val="minor"/>
      </rPr>
      <t>;</t>
    </r>
  </si>
  <si>
    <r>
      <t xml:space="preserve">et il me demanda combien je cuidoie qu' elle eust </t>
    </r>
    <r>
      <rPr>
        <b/>
        <sz val="11"/>
        <color rgb="FFC00000"/>
        <rFont val="Calibri"/>
        <family val="2"/>
        <scheme val="minor"/>
      </rPr>
      <t>cousté</t>
    </r>
    <r>
      <rPr>
        <sz val="11"/>
        <color theme="1"/>
        <rFont val="Calibri"/>
        <family val="2"/>
        <scheme val="minor"/>
      </rPr>
      <t>;</t>
    </r>
  </si>
  <si>
    <r>
      <t xml:space="preserve">Et à  qui qu' il grieve ne </t>
    </r>
    <r>
      <rPr>
        <b/>
        <sz val="11"/>
        <color rgb="FFC00000"/>
        <rFont val="Calibri"/>
        <family val="2"/>
        <scheme val="minor"/>
      </rPr>
      <t>couste</t>
    </r>
    <r>
      <rPr>
        <sz val="11"/>
        <color theme="1"/>
        <rFont val="Calibri"/>
        <family val="2"/>
        <scheme val="minor"/>
      </rPr>
      <t>, Il sont arrivez à  droit port, A grant joie &amp; à  grant deport.</t>
    </r>
  </si>
  <si>
    <t>XV-JOIES</t>
  </si>
  <si>
    <t>Les XV Joyes du mariage</t>
  </si>
  <si>
    <r>
      <t xml:space="preserve">Or a la dame sa robe que son mary ne li avoit voulu donner, qui lui a </t>
    </r>
    <r>
      <rPr>
        <b/>
        <sz val="11"/>
        <color rgb="FFC00000"/>
        <rFont val="Calibri"/>
        <family val="2"/>
        <scheme val="minor"/>
      </rPr>
      <t>cousté</t>
    </r>
    <r>
      <rPr>
        <sz val="11"/>
        <color theme="1"/>
        <rFont val="Calibri"/>
        <family val="2"/>
        <scheme val="minor"/>
      </rPr>
      <t xml:space="preserve"> et coustera bien chier.</t>
    </r>
  </si>
  <si>
    <r>
      <t xml:space="preserve">et a l' aventure la roube </t>
    </r>
    <r>
      <rPr>
        <b/>
        <sz val="11"/>
        <color rgb="FFC00000"/>
        <rFont val="Calibri"/>
        <family val="2"/>
        <scheme val="minor"/>
      </rPr>
      <t>coustera</t>
    </r>
    <r>
      <rPr>
        <sz val="11"/>
        <color theme="1"/>
        <rFont val="Calibri"/>
        <family val="2"/>
        <scheme val="minor"/>
      </rPr>
      <t xml:space="preserve"> .L. ou .LX. escuz d' or.</t>
    </r>
  </si>
  <si>
    <r>
      <t xml:space="preserve">et dist et jura que jamais n' entenderoit a aultre cose, quoique </t>
    </r>
    <r>
      <rPr>
        <b/>
        <sz val="11"/>
        <color rgb="FFC00000"/>
        <rFont val="Calibri"/>
        <family val="2"/>
        <scheme val="minor"/>
      </rPr>
      <t>couster</t>
    </r>
    <r>
      <rPr>
        <sz val="11"/>
        <color theme="1"/>
        <rFont val="Calibri"/>
        <family val="2"/>
        <scheme val="minor"/>
      </rPr>
      <t xml:space="preserve"> li deuist,</t>
    </r>
  </si>
  <si>
    <r>
      <t xml:space="preserve">et ne faisoit point a reprendre presentement que trop il ne deuist </t>
    </r>
    <r>
      <rPr>
        <b/>
        <sz val="11"/>
        <color rgb="FFC00000"/>
        <rFont val="Calibri"/>
        <family val="2"/>
        <scheme val="minor"/>
      </rPr>
      <t>couster</t>
    </r>
    <r>
      <rPr>
        <sz val="11"/>
        <color theme="1"/>
        <rFont val="Calibri"/>
        <family val="2"/>
        <scheme val="minor"/>
      </rPr>
      <t>.</t>
    </r>
  </si>
  <si>
    <r>
      <t xml:space="preserve">Si ordonna et conmanda li dus que li pons fust fais, qoique il </t>
    </r>
    <r>
      <rPr>
        <b/>
        <sz val="11"/>
        <color rgb="FFC00000"/>
        <rFont val="Calibri"/>
        <family val="2"/>
        <scheme val="minor"/>
      </rPr>
      <t>coustast</t>
    </r>
    <r>
      <rPr>
        <sz val="11"/>
        <color theme="1"/>
        <rFont val="Calibri"/>
        <family val="2"/>
        <scheme val="minor"/>
      </rPr>
      <t>.</t>
    </r>
  </si>
  <si>
    <r>
      <t xml:space="preserve">mais il </t>
    </r>
    <r>
      <rPr>
        <b/>
        <sz val="11"/>
        <color rgb="FFC00000"/>
        <rFont val="Calibri"/>
        <family val="2"/>
        <scheme val="minor"/>
      </rPr>
      <t>cousta</t>
    </r>
    <r>
      <rPr>
        <sz val="11"/>
        <color theme="1"/>
        <rFont val="Calibri"/>
        <family val="2"/>
        <scheme val="minor"/>
      </rPr>
      <t xml:space="preserve"> grandement des François plus que il ne vausist.</t>
    </r>
  </si>
  <si>
    <r>
      <t xml:space="preserve">mais moult lor </t>
    </r>
    <r>
      <rPr>
        <b/>
        <sz val="11"/>
        <color rgb="FFC00000"/>
        <rFont val="Calibri"/>
        <family val="2"/>
        <scheme val="minor"/>
      </rPr>
      <t>cousta</t>
    </r>
    <r>
      <rPr>
        <sz val="11"/>
        <color theme="1"/>
        <rFont val="Calibri"/>
        <family val="2"/>
        <scheme val="minor"/>
      </rPr>
      <t xml:space="preserve"> de lors honmes.</t>
    </r>
  </si>
  <si>
    <r>
      <t xml:space="preserve">car on euist fait quatre tels castiaus que Agillon est, pour ce que li sieges </t>
    </r>
    <r>
      <rPr>
        <b/>
        <sz val="11"/>
        <color rgb="FFC00000"/>
        <rFont val="Calibri"/>
        <family val="2"/>
        <scheme val="minor"/>
      </rPr>
      <t>cousta</t>
    </r>
    <r>
      <rPr>
        <sz val="11"/>
        <color theme="1"/>
        <rFont val="Calibri"/>
        <family val="2"/>
        <scheme val="minor"/>
      </rPr>
      <t xml:space="preserve"> au roiaulme de France.</t>
    </r>
  </si>
  <si>
    <r>
      <t xml:space="preserve">Més trop lor </t>
    </r>
    <r>
      <rPr>
        <b/>
        <sz val="11"/>
        <color rgb="FFC00000"/>
        <rFont val="Calibri"/>
        <family val="2"/>
        <scheme val="minor"/>
      </rPr>
      <t>cousta</t>
    </r>
    <r>
      <rPr>
        <sz val="11"/>
        <color theme="1"/>
        <rFont val="Calibri"/>
        <family val="2"/>
        <scheme val="minor"/>
      </rPr>
      <t xml:space="preserve"> et par especial des bourgois de la ville,</t>
    </r>
  </si>
  <si>
    <r>
      <t xml:space="preserve">et dist: Sire, li François folient et abusent trop grandement, qui, en bonnes trieuves jurees et donnees, marceandent de vous trahir, et voellent avoir la ville et le chastiel qui tant vous ont </t>
    </r>
    <r>
      <rPr>
        <b/>
        <sz val="11"/>
        <color rgb="FFC00000"/>
        <rFont val="Calibri"/>
        <family val="2"/>
        <scheme val="minor"/>
      </rPr>
      <t>cousté</t>
    </r>
    <r>
      <rPr>
        <sz val="11"/>
        <color theme="1"/>
        <rFont val="Calibri"/>
        <family val="2"/>
        <scheme val="minor"/>
      </rPr>
      <t>:</t>
    </r>
  </si>
  <si>
    <r>
      <t xml:space="preserve">Si aviserent li signeur que li contes de Ghines connestables de France et li contes de Tanqarville se departiroient dou siege et s' en retourneroient en France, pour remonstrer au roi l' estat de son fil, le duch de Normendie, et dou siege qui tant avoit </t>
    </r>
    <r>
      <rPr>
        <b/>
        <sz val="11"/>
        <color rgb="FFC00000"/>
        <rFont val="Calibri"/>
        <family val="2"/>
        <scheme val="minor"/>
      </rPr>
      <t>cousté</t>
    </r>
    <r>
      <rPr>
        <sz val="11"/>
        <color theme="1"/>
        <rFont val="Calibri"/>
        <family val="2"/>
        <scheme val="minor"/>
      </rPr>
      <t xml:space="preserve"> et coustoit encores tous les jours.</t>
    </r>
  </si>
  <si>
    <r>
      <t xml:space="preserve">et dist: Mesire Jofroi, mesire Jofroi, je vous doi, par vostre deserte, petit amer, qant vous voliés par nuit embler ce que j' ai si comparet et qui m' a </t>
    </r>
    <r>
      <rPr>
        <b/>
        <sz val="11"/>
        <color rgb="FFC00000"/>
        <rFont val="Calibri"/>
        <family val="2"/>
        <scheme val="minor"/>
      </rPr>
      <t>coustet</t>
    </r>
    <r>
      <rPr>
        <sz val="11"/>
        <color theme="1"/>
        <rFont val="Calibri"/>
        <family val="2"/>
        <scheme val="minor"/>
      </rPr>
      <t xml:space="preserve"> tant de deniers.</t>
    </r>
  </si>
  <si>
    <r>
      <t xml:space="preserve">Il ont tel cose esmeu qui me </t>
    </r>
    <r>
      <rPr>
        <b/>
        <sz val="11"/>
        <color rgb="FFC00000"/>
        <rFont val="Calibri"/>
        <family val="2"/>
        <scheme val="minor"/>
      </rPr>
      <t>coustera</t>
    </r>
    <r>
      <rPr>
        <sz val="11"/>
        <color theme="1"/>
        <rFont val="Calibri"/>
        <family val="2"/>
        <scheme val="minor"/>
      </rPr>
      <t xml:space="preserve"> et euls aussi,</t>
    </r>
  </si>
  <si>
    <r>
      <t xml:space="preserve">Une fois, il cevauçoit un coursier, liquels li avoit </t>
    </r>
    <r>
      <rPr>
        <b/>
        <sz val="11"/>
        <color rgb="FFC00000"/>
        <rFont val="Calibri"/>
        <family val="2"/>
        <scheme val="minor"/>
      </rPr>
      <t>cousté</t>
    </r>
    <r>
      <rPr>
        <sz val="11"/>
        <color theme="1"/>
        <rFont val="Calibri"/>
        <family val="2"/>
        <scheme val="minor"/>
      </rPr>
      <t xml:space="preserve"> •CCC• esqus,</t>
    </r>
  </si>
  <si>
    <r>
      <t xml:space="preserve">et ne la souffrit partir tant qu' il eut besoigné deux foiz, qui gueres ne luy </t>
    </r>
    <r>
      <rPr>
        <b/>
        <sz val="11"/>
        <color rgb="FFC00000"/>
        <rFont val="Calibri"/>
        <family val="2"/>
        <scheme val="minor"/>
      </rPr>
      <t>cousterent</t>
    </r>
    <r>
      <rPr>
        <sz val="11"/>
        <color theme="1"/>
        <rFont val="Calibri"/>
        <family val="2"/>
        <scheme val="minor"/>
      </rPr>
      <t>;</t>
    </r>
  </si>
  <si>
    <r>
      <t xml:space="preserve">et vouldroit qu' il luy fust </t>
    </r>
    <r>
      <rPr>
        <b/>
        <sz val="11"/>
        <color rgb="FFC00000"/>
        <rFont val="Calibri"/>
        <family val="2"/>
        <scheme val="minor"/>
      </rPr>
      <t>cousté</t>
    </r>
    <r>
      <rPr>
        <sz val="11"/>
        <color theme="1"/>
        <rFont val="Calibri"/>
        <family val="2"/>
        <scheme val="minor"/>
      </rPr>
      <t xml:space="preserve"> bonne chose et qu' il eust trouvé homme qui bien luy sceust oster.</t>
    </r>
  </si>
  <si>
    <r>
      <t xml:space="preserve">si feray par Dieu, et me deust il </t>
    </r>
    <r>
      <rPr>
        <b/>
        <sz val="11"/>
        <color rgb="FFC00000"/>
        <rFont val="Calibri"/>
        <family val="2"/>
        <scheme val="minor"/>
      </rPr>
      <t>couster</t>
    </r>
    <r>
      <rPr>
        <sz val="11"/>
        <color theme="1"/>
        <rFont val="Calibri"/>
        <family val="2"/>
        <scheme val="minor"/>
      </rPr>
      <t xml:space="preserve"> plus que vous ne pensez!</t>
    </r>
  </si>
  <si>
    <r>
      <t xml:space="preserve">et bon bergier se fourre dedens, comme s' il ne </t>
    </r>
    <r>
      <rPr>
        <b/>
        <sz val="11"/>
        <color rgb="FFC00000"/>
        <rFont val="Calibri"/>
        <family val="2"/>
        <scheme val="minor"/>
      </rPr>
      <t>coutast</t>
    </r>
    <r>
      <rPr>
        <sz val="11"/>
        <color theme="1"/>
        <rFont val="Calibri"/>
        <family val="2"/>
        <scheme val="minor"/>
      </rPr>
      <t xml:space="preserve"> rien, sans regarder merque, ne signe, ne promesse qu' il eust faicte a sa bergiere,</t>
    </r>
  </si>
  <si>
    <r>
      <t xml:space="preserve">et juroit la mort bieu et ung cent de sermens qu' il avoit baillée a sa femme une lemproye qui luy </t>
    </r>
    <r>
      <rPr>
        <b/>
        <sz val="11"/>
        <color rgb="FFC00000"/>
        <rFont val="Calibri"/>
        <family val="2"/>
        <scheme val="minor"/>
      </rPr>
      <t>cousta</t>
    </r>
    <r>
      <rPr>
        <sz val="11"/>
        <color theme="1"/>
        <rFont val="Calibri"/>
        <family val="2"/>
        <scheme val="minor"/>
      </rPr>
      <t xml:space="preserve"> ung franc.</t>
    </r>
  </si>
  <si>
    <r>
      <t xml:space="preserve">mais pour ce qu' il pert a regret, le mot luy </t>
    </r>
    <r>
      <rPr>
        <b/>
        <sz val="11"/>
        <color rgb="FFC00000"/>
        <rFont val="Calibri"/>
        <family val="2"/>
        <scheme val="minor"/>
      </rPr>
      <t>coustoit</t>
    </r>
    <r>
      <rPr>
        <sz val="11"/>
        <color theme="1"/>
        <rFont val="Calibri"/>
        <family val="2"/>
        <scheme val="minor"/>
      </rPr>
      <t xml:space="preserve"> plus a pronuncer.</t>
    </r>
  </si>
  <si>
    <r>
      <t xml:space="preserve">Qui fut bien mal content, ce fut nostre homme, qui se pensa, en passant par la chambre et cheminant aux nopces qui trop a son gré luy </t>
    </r>
    <r>
      <rPr>
        <b/>
        <sz val="11"/>
        <color rgb="FFC00000"/>
        <rFont val="Calibri"/>
        <family val="2"/>
        <scheme val="minor"/>
      </rPr>
      <t>coustoient</t>
    </r>
    <r>
      <rPr>
        <sz val="11"/>
        <color theme="1"/>
        <rFont val="Calibri"/>
        <family val="2"/>
        <scheme val="minor"/>
      </rPr>
      <t>, qu' il jouera d' un tour.</t>
    </r>
  </si>
  <si>
    <r>
      <t xml:space="preserve">et si tres bien s' i acquitta que les trois, les quatre foiz gueres ne luy </t>
    </r>
    <r>
      <rPr>
        <b/>
        <sz val="11"/>
        <color rgb="FFC00000"/>
        <rFont val="Calibri"/>
        <family val="2"/>
        <scheme val="minor"/>
      </rPr>
      <t>cousterent</t>
    </r>
    <r>
      <rPr>
        <sz val="11"/>
        <color theme="1"/>
        <rFont val="Calibri"/>
        <family val="2"/>
        <scheme val="minor"/>
      </rPr>
      <t>, que madame print bien en gré, qui tost après, pensant que ce soit tout, fut endormye.</t>
    </r>
  </si>
  <si>
    <r>
      <t xml:space="preserve">car il luy avoit cher </t>
    </r>
    <r>
      <rPr>
        <b/>
        <sz val="11"/>
        <color rgb="FFC00000"/>
        <rFont val="Calibri"/>
        <family val="2"/>
        <scheme val="minor"/>
      </rPr>
      <t>cousté</t>
    </r>
    <r>
      <rPr>
        <sz val="11"/>
        <color theme="1"/>
        <rFont val="Calibri"/>
        <family val="2"/>
        <scheme val="minor"/>
      </rPr>
      <t>. A quoy ledit Thomas respondit qu' il ne le devoit point plaindre si leur hoste l' avoit adjugé estre sien, attendu que leur hostesse en avoit eu beaucop a souffrir, et qu' il avoit eu le pucellage de la nuytée, et le dit Thomas avoit esté son page et de son escuyrie et allant après luy.</t>
    </r>
  </si>
  <si>
    <r>
      <t xml:space="preserve">et ne me chault qu' il me </t>
    </r>
    <r>
      <rPr>
        <b/>
        <sz val="11"/>
        <color rgb="FFC00000"/>
        <rFont val="Calibri"/>
        <family val="2"/>
        <scheme val="minor"/>
      </rPr>
      <t>couste</t>
    </r>
    <r>
      <rPr>
        <sz val="11"/>
        <color theme="1"/>
        <rFont val="Calibri"/>
        <family val="2"/>
        <scheme val="minor"/>
      </rPr>
      <t>.</t>
    </r>
  </si>
  <si>
    <r>
      <t xml:space="preserve">et avecques ce, et qui n' empire pas le jeu, il s' en aidoit tellement et si bien que les quatre, les V, les VJ foiz ne luy </t>
    </r>
    <r>
      <rPr>
        <b/>
        <sz val="11"/>
        <color rgb="FFC00000"/>
        <rFont val="Calibri"/>
        <family val="2"/>
        <scheme val="minor"/>
      </rPr>
      <t>coustoient</t>
    </r>
    <r>
      <rPr>
        <sz val="11"/>
        <color theme="1"/>
        <rFont val="Calibri"/>
        <family val="2"/>
        <scheme val="minor"/>
      </rPr>
      <t xml:space="preserve"> non plus que s' on les prinst en la corne de son chaperon.</t>
    </r>
  </si>
  <si>
    <r>
      <t xml:space="preserve">mais regards et aultres petiz signes ne luy </t>
    </r>
    <r>
      <rPr>
        <b/>
        <sz val="11"/>
        <color rgb="FFC00000"/>
        <rFont val="Calibri"/>
        <family val="2"/>
        <scheme val="minor"/>
      </rPr>
      <t>coustoyent</t>
    </r>
    <r>
      <rPr>
        <sz val="11"/>
        <color theme="1"/>
        <rFont val="Calibri"/>
        <family val="2"/>
        <scheme val="minor"/>
      </rPr>
      <t xml:space="preserve"> gueres, qui trop estoient a la fille ennuyeux.</t>
    </r>
  </si>
  <si>
    <r>
      <t xml:space="preserve">Tout ce jour demoura encores monsr de Charroloys sur le champ fort joyeux, estimant la gloire sienne, qui depuis luy a </t>
    </r>
    <r>
      <rPr>
        <b/>
        <sz val="11"/>
        <color rgb="FFC00000"/>
        <rFont val="Calibri"/>
        <family val="2"/>
        <scheme val="minor"/>
      </rPr>
      <t>cousté</t>
    </r>
    <r>
      <rPr>
        <sz val="11"/>
        <color theme="1"/>
        <rFont val="Calibri"/>
        <family val="2"/>
        <scheme val="minor"/>
      </rPr>
      <t xml:space="preserve"> bien cher:</t>
    </r>
  </si>
  <si>
    <r>
      <t xml:space="preserve">et fit bastir aux despans de sa communauté et avec les 300' dont je viens de parler une chapelle toute de pierre, une fois aussy grand que la premiere, toute de pierre et voutees qui luy </t>
    </r>
    <r>
      <rPr>
        <b/>
        <sz val="11"/>
        <color rgb="FFC00000"/>
        <rFont val="Calibri"/>
        <family val="2"/>
        <scheme val="minor"/>
      </rPr>
      <t>cousta</t>
    </r>
    <r>
      <rPr>
        <sz val="11"/>
        <color theme="1"/>
        <rFont val="Calibri"/>
        <family val="2"/>
        <scheme val="minor"/>
      </rPr>
      <t xml:space="preserve"> plus de 2=000' dont elle ce ranboursa ensuittes sur les aumosnes qu' on y fit, disant de bonne grace qu' elle avoit fait cette advance a la s‹ain›te Vierge qui peyeroit bien ces deptes.</t>
    </r>
  </si>
  <si>
    <r>
      <t xml:space="preserve">D' autre part, il estoit bien rude d' arester, dans un si beau chemin, le 3e estage de massonne monté et achevé, la charpante tailiee preste a lever, toutes les portes et fenestres remise en pierre de taille neuves, ce qui avoit baucoup </t>
    </r>
    <r>
      <rPr>
        <b/>
        <sz val="11"/>
        <color rgb="FFC00000"/>
        <rFont val="Calibri"/>
        <family val="2"/>
        <scheme val="minor"/>
      </rPr>
      <t>couté</t>
    </r>
    <r>
      <rPr>
        <sz val="11"/>
        <color theme="1"/>
        <rFont val="Calibri"/>
        <family val="2"/>
        <scheme val="minor"/>
      </rPr>
      <t>.</t>
    </r>
  </si>
  <si>
    <r>
      <t xml:space="preserve">je v‹ou›s asure, mes chere sœur, que je vous fasse resouvenir isi ce que j' ay apris de la sup‹erieu›re et des plus anciennes Filles de la maison ou nous estions logee, mesme la digne s‹œu›r Bourgeoys leur fondatrisse, qui est que quand notre monastere brusla, elles fesois actuellement une neuveine de prieres et de veilles pour demander a N‹otre› S‹eigneur› qu' il vingt loger chez elles dans le tres S‹ain›t Sacrement, ce qui leur fut acordé sans delay, ne pansans pas qu' il nous en dub tant </t>
    </r>
    <r>
      <rPr>
        <b/>
        <sz val="11"/>
        <color rgb="FFC00000"/>
        <rFont val="Calibri"/>
        <family val="2"/>
        <scheme val="minor"/>
      </rPr>
      <t>couster</t>
    </r>
    <r>
      <rPr>
        <sz val="11"/>
        <color theme="1"/>
        <rFont val="Calibri"/>
        <family val="2"/>
        <scheme val="minor"/>
      </rPr>
      <t>,</t>
    </r>
  </si>
  <si>
    <r>
      <t xml:space="preserve">N‹otre› S‹eigneur›, segondans ces demarches qui luy </t>
    </r>
    <r>
      <rPr>
        <b/>
        <sz val="11"/>
        <color rgb="FFC00000"/>
        <rFont val="Calibri"/>
        <family val="2"/>
        <scheme val="minor"/>
      </rPr>
      <t>couterent</t>
    </r>
    <r>
      <rPr>
        <sz val="11"/>
        <color theme="1"/>
        <rFont val="Calibri"/>
        <family val="2"/>
        <scheme val="minor"/>
      </rPr>
      <t xml:space="preserve"> baucoup, luy donna des lumieres et graces sy fortes qu' elle retira son cœur de la personne a qui elle l' avoit donné pour le donner tout entier a Sa Majesté qu' elle reconnu meriter seul tout notre estime et notre amour,</t>
    </r>
  </si>
  <si>
    <r>
      <t xml:space="preserve">il m' en a souvent </t>
    </r>
    <r>
      <rPr>
        <b/>
        <sz val="11"/>
        <color rgb="FFC00000"/>
        <rFont val="Calibri"/>
        <family val="2"/>
        <scheme val="minor"/>
      </rPr>
      <t>coûté</t>
    </r>
    <r>
      <rPr>
        <sz val="11"/>
        <color theme="1"/>
        <rFont val="Calibri"/>
        <family val="2"/>
        <scheme val="minor"/>
      </rPr>
      <t>,</t>
    </r>
  </si>
  <si>
    <r>
      <t xml:space="preserve">on dit que cet armement a </t>
    </r>
    <r>
      <rPr>
        <b/>
        <sz val="11"/>
        <color rgb="FFC00000"/>
        <rFont val="Calibri"/>
        <family val="2"/>
        <scheme val="minor"/>
      </rPr>
      <t>couté</t>
    </r>
    <r>
      <rPr>
        <sz val="11"/>
        <color theme="1"/>
        <rFont val="Calibri"/>
        <family val="2"/>
        <scheme val="minor"/>
      </rPr>
      <t xml:space="preserve"> quatre=vingts millions que les choses de ce monde, sont incertaines,</t>
    </r>
  </si>
  <si>
    <r>
      <t xml:space="preserve">et s' il s' en trouvoit 3 ou 4 exemplaires, je võ· dédomagerois de ce qu' ils vous auroient </t>
    </r>
    <r>
      <rPr>
        <b/>
        <sz val="11"/>
        <color rgb="FFC00000"/>
        <rFont val="Calibri"/>
        <family val="2"/>
        <scheme val="minor"/>
      </rPr>
      <t>couté</t>
    </r>
    <r>
      <rPr>
        <sz val="11"/>
        <color theme="1"/>
        <rFont val="Calibri"/>
        <family val="2"/>
        <scheme val="minor"/>
      </rPr>
      <t>,</t>
    </r>
  </si>
  <si>
    <r>
      <t xml:space="preserve">il luy en a même </t>
    </r>
    <r>
      <rPr>
        <b/>
        <sz val="11"/>
        <color rgb="FFC00000"/>
        <rFont val="Calibri"/>
        <family val="2"/>
        <scheme val="minor"/>
      </rPr>
      <t>couté</t>
    </r>
    <r>
      <rPr>
        <sz val="11"/>
        <color theme="1"/>
        <rFont val="Calibri"/>
        <family val="2"/>
        <scheme val="minor"/>
      </rPr>
      <t xml:space="preserve"> encore d' ailleurs d' un côté 10000‹ll› et de l| autre 5000‹ll› sans compter toutes les pertes qui peuvent n| être pas venuës a sa connoissance EOS</t>
    </r>
  </si>
  <si>
    <r>
      <t xml:space="preserve">si a propos, la sacristine me l' envia fort et m| a chargée de vous demander combien </t>
    </r>
    <r>
      <rPr>
        <b/>
        <sz val="11"/>
        <color rgb="FFC00000"/>
        <rFont val="Calibri"/>
        <family val="2"/>
        <scheme val="minor"/>
      </rPr>
      <t>coûteroit</t>
    </r>
    <r>
      <rPr>
        <sz val="11"/>
        <color theme="1"/>
        <rFont val="Calibri"/>
        <family val="2"/>
        <scheme val="minor"/>
      </rPr>
      <t xml:space="preserve"> un tapis pour un grand marche=pied d' autel qui a trois marche je luy ay promis de m' en informer,</t>
    </r>
  </si>
  <si>
    <t>debourser</t>
  </si>
  <si>
    <r>
      <t xml:space="preserve">l'escuier dit qu'il n'en fera rien; et, pour trousser le compte, force fut a la bonne gentil femme a tel regret que Dieu scet, de </t>
    </r>
    <r>
      <rPr>
        <b/>
        <sz val="11"/>
        <color rgb="FFC00000"/>
        <rFont val="Calibri"/>
        <family val="2"/>
        <scheme val="minor"/>
      </rPr>
      <t>desbourser</t>
    </r>
    <r>
      <rPr>
        <sz val="11"/>
        <color theme="1"/>
        <rFont val="Calibri"/>
        <family val="2"/>
        <scheme val="minor"/>
      </rPr>
      <t xml:space="preserve"> les dix escuz, affin que l' escuier s' en aille.</t>
    </r>
  </si>
  <si>
    <t>depens</t>
  </si>
  <si>
    <r>
      <t xml:space="preserve">si li fist creance et </t>
    </r>
    <r>
      <rPr>
        <b/>
        <sz val="11"/>
        <color rgb="FFC00000"/>
        <rFont val="Calibri"/>
        <family val="2"/>
        <scheme val="minor"/>
      </rPr>
      <t>despans</t>
    </r>
    <r>
      <rPr>
        <sz val="11"/>
        <color theme="1"/>
        <rFont val="Calibri"/>
        <family val="2"/>
        <scheme val="minor"/>
      </rPr>
      <t xml:space="preserve"> de tot quan que il li covint.</t>
    </r>
  </si>
  <si>
    <r>
      <t xml:space="preserve">ainçois oient les besoingnez que il ont par devant eulz ou lieu la ou il ont esté acoustumez a oÿr, si que il ne lessent pas a poursuivre leur droit pour travail ne pour </t>
    </r>
    <r>
      <rPr>
        <b/>
        <sz val="11"/>
        <color rgb="FFC00000"/>
        <rFont val="Calibri"/>
        <family val="2"/>
        <scheme val="minor"/>
      </rPr>
      <t>despens</t>
    </r>
    <r>
      <rPr>
        <sz val="11"/>
        <color theme="1"/>
        <rFont val="Calibri"/>
        <family val="2"/>
        <scheme val="minor"/>
      </rPr>
      <t>.</t>
    </r>
  </si>
  <si>
    <r>
      <t xml:space="preserve">Ja pour les grans </t>
    </r>
    <r>
      <rPr>
        <b/>
        <sz val="11"/>
        <color rgb="FFC00000"/>
        <rFont val="Calibri"/>
        <family val="2"/>
        <scheme val="minor"/>
      </rPr>
      <t>despens</t>
    </r>
    <r>
      <rPr>
        <sz val="11"/>
        <color theme="1"/>
        <rFont val="Calibri"/>
        <family val="2"/>
        <scheme val="minor"/>
      </rPr>
      <t xml:space="preserve"> que le roy fesoit en aumosne ne lessoit il pas a faire grans despens en son hostel chascun jour.</t>
    </r>
  </si>
  <si>
    <r>
      <t xml:space="preserve">Pour celle guerre appaisier envoia le roy mon seigneur Perron le Chamberlain, l' omme du monde que il creoit plus, et aus </t>
    </r>
    <r>
      <rPr>
        <b/>
        <sz val="11"/>
        <color rgb="FFC00000"/>
        <rFont val="Calibri"/>
        <family val="2"/>
        <scheme val="minor"/>
      </rPr>
      <t>despens</t>
    </r>
    <r>
      <rPr>
        <sz val="11"/>
        <color theme="1"/>
        <rFont val="Calibri"/>
        <family val="2"/>
        <scheme val="minor"/>
      </rPr>
      <t xml:space="preserve"> le roy;</t>
    </r>
  </si>
  <si>
    <r>
      <t xml:space="preserve">Ne pour dons ne pour </t>
    </r>
    <r>
      <rPr>
        <b/>
        <sz val="11"/>
        <color rgb="FFC00000"/>
        <rFont val="Calibri"/>
        <family val="2"/>
        <scheme val="minor"/>
      </rPr>
      <t>despens</t>
    </r>
    <r>
      <rPr>
        <sz val="11"/>
        <color theme="1"/>
        <rFont val="Calibri"/>
        <family val="2"/>
        <scheme val="minor"/>
      </rPr>
      <t xml:space="preserve"> que l'en feist en cel host ne autres desa mer ne dela, le roy ne requist ne ne prist onques aide des siens barons n' a ses chevaliers n' a ses hommes ne a ses bones villes, dont en ce plainsist.</t>
    </r>
  </si>
  <si>
    <r>
      <t xml:space="preserve">et avec ce, que il ne preingnent oeuvre ne procuracions en meson de religion, ne pres d' eulz, aus </t>
    </r>
    <r>
      <rPr>
        <b/>
        <sz val="11"/>
        <color rgb="FFC00000"/>
        <rFont val="Calibri"/>
        <family val="2"/>
        <scheme val="minor"/>
      </rPr>
      <t>despens</t>
    </r>
    <r>
      <rPr>
        <sz val="11"/>
        <color theme="1"/>
        <rFont val="Calibri"/>
        <family val="2"/>
        <scheme val="minor"/>
      </rPr>
      <t xml:space="preserve"> des religieus.</t>
    </r>
  </si>
  <si>
    <r>
      <t xml:space="preserve">Par le conseil mon seigneur Pierre de Bourbone, nous preismes .XL. livres pour nos </t>
    </r>
    <r>
      <rPr>
        <b/>
        <sz val="11"/>
        <color rgb="FFC00000"/>
        <rFont val="Calibri"/>
        <family val="2"/>
        <scheme val="minor"/>
      </rPr>
      <t>despens</t>
    </r>
    <r>
      <rPr>
        <sz val="11"/>
        <color theme="1"/>
        <rFont val="Calibri"/>
        <family val="2"/>
        <scheme val="minor"/>
      </rPr>
      <t>,</t>
    </r>
  </si>
  <si>
    <r>
      <t xml:space="preserve">et le grans </t>
    </r>
    <r>
      <rPr>
        <b/>
        <sz val="11"/>
        <color rgb="FFC00000"/>
        <rFont val="Calibri"/>
        <family val="2"/>
        <scheme val="minor"/>
      </rPr>
      <t>despens</t>
    </r>
    <r>
      <rPr>
        <sz val="11"/>
        <color theme="1"/>
        <rFont val="Calibri"/>
        <family val="2"/>
        <scheme val="minor"/>
      </rPr>
      <t xml:space="preserve"> que je ferai si yert pour nyent fait.</t>
    </r>
  </si>
  <si>
    <r>
      <t xml:space="preserve">Et il disoit: Je aimme miex que l' outrage de grans </t>
    </r>
    <r>
      <rPr>
        <b/>
        <sz val="11"/>
        <color rgb="FFC00000"/>
        <rFont val="Calibri"/>
        <family val="2"/>
        <scheme val="minor"/>
      </rPr>
      <t>despens</t>
    </r>
    <r>
      <rPr>
        <sz val="11"/>
        <color theme="1"/>
        <rFont val="Calibri"/>
        <family val="2"/>
        <scheme val="minor"/>
      </rPr>
      <t xml:space="preserve"> que je faiz soit fait en aumosne pour l' amour de Dieu que en boban ne en vainne gloire de ce monde.</t>
    </r>
  </si>
  <si>
    <r>
      <t xml:space="preserve">Et de la la mena le roy Thybaut a Provins, la ou la venue fut faite a grant foison de barons et a granz </t>
    </r>
    <r>
      <rPr>
        <b/>
        <sz val="11"/>
        <color rgb="FFC00000"/>
        <rFont val="Calibri"/>
        <family val="2"/>
        <scheme val="minor"/>
      </rPr>
      <t>despens</t>
    </r>
    <r>
      <rPr>
        <sz val="11"/>
        <color theme="1"/>
        <rFont val="Calibri"/>
        <family val="2"/>
        <scheme val="minor"/>
      </rPr>
      <t>.</t>
    </r>
  </si>
  <si>
    <r>
      <t xml:space="preserve">et pour la pez du pere et du fil, il envoia de son conseil en Bourgoingne, et a ses </t>
    </r>
    <r>
      <rPr>
        <b/>
        <sz val="11"/>
        <color rgb="FFC00000"/>
        <rFont val="Calibri"/>
        <family val="2"/>
        <scheme val="minor"/>
      </rPr>
      <t>despens</t>
    </r>
    <r>
      <rPr>
        <sz val="11"/>
        <color theme="1"/>
        <rFont val="Calibri"/>
        <family val="2"/>
        <scheme val="minor"/>
      </rPr>
      <t>;</t>
    </r>
  </si>
  <si>
    <r>
      <t xml:space="preserve">et vous retieing touz des or endroit aus </t>
    </r>
    <r>
      <rPr>
        <b/>
        <sz val="11"/>
        <color rgb="FFC00000"/>
        <rFont val="Calibri"/>
        <family val="2"/>
        <scheme val="minor"/>
      </rPr>
      <t>despens</t>
    </r>
    <r>
      <rPr>
        <sz val="11"/>
        <color theme="1"/>
        <rFont val="Calibri"/>
        <family val="2"/>
        <scheme val="minor"/>
      </rPr>
      <t xml:space="preserve"> du roy.</t>
    </r>
  </si>
  <si>
    <r>
      <t xml:space="preserve">car se je demeure en la cité de Tryple avec li, ce n' iert pas sanz granz </t>
    </r>
    <r>
      <rPr>
        <b/>
        <sz val="11"/>
        <color rgb="FFC00000"/>
        <rFont val="Calibri"/>
        <family val="2"/>
        <scheme val="minor"/>
      </rPr>
      <t>despens</t>
    </r>
    <r>
      <rPr>
        <sz val="11"/>
        <color theme="1"/>
        <rFont val="Calibri"/>
        <family val="2"/>
        <scheme val="minor"/>
      </rPr>
      <t>,</t>
    </r>
  </si>
  <si>
    <r>
      <t xml:space="preserve">Pren te garde que les </t>
    </r>
    <r>
      <rPr>
        <b/>
        <sz val="11"/>
        <color rgb="FFC00000"/>
        <rFont val="Calibri"/>
        <family val="2"/>
        <scheme val="minor"/>
      </rPr>
      <t>despens</t>
    </r>
    <r>
      <rPr>
        <sz val="11"/>
        <color theme="1"/>
        <rFont val="Calibri"/>
        <family val="2"/>
        <scheme val="minor"/>
      </rPr>
      <t xml:space="preserve"> de ton hostel soient resonnable et admesurez.</t>
    </r>
  </si>
  <si>
    <r>
      <t xml:space="preserve">Six mois entiers fu à  Venise, A grant </t>
    </r>
    <r>
      <rPr>
        <b/>
        <sz val="11"/>
        <color rgb="FFC00000"/>
        <rFont val="Calibri"/>
        <family val="2"/>
        <scheme val="minor"/>
      </rPr>
      <t>despens</t>
    </r>
    <r>
      <rPr>
        <sz val="11"/>
        <color theme="1"/>
        <rFont val="Calibri"/>
        <family val="2"/>
        <scheme val="minor"/>
      </rPr>
      <t xml:space="preserve"> &amp; à  grant mise;</t>
    </r>
  </si>
  <si>
    <r>
      <t xml:space="preserve">Et le bon homme le mary se contient le plus sagement qu' il peut sans faire grans </t>
    </r>
    <r>
      <rPr>
        <b/>
        <sz val="11"/>
        <color rgb="FFC00000"/>
        <rFont val="Calibri"/>
        <family val="2"/>
        <scheme val="minor"/>
      </rPr>
      <t>despens</t>
    </r>
    <r>
      <rPr>
        <sz val="11"/>
        <color theme="1"/>
        <rFont val="Calibri"/>
        <family val="2"/>
        <scheme val="minor"/>
      </rPr>
      <t xml:space="preserve"> EOS</t>
    </r>
  </si>
  <si>
    <r>
      <t xml:space="preserve">Et pour l' affection qu' il a d' y venir et aussy qu' il n' a volu demourer entre voyes pour les </t>
    </r>
    <r>
      <rPr>
        <b/>
        <sz val="11"/>
        <color rgb="FFC00000"/>
        <rFont val="Calibri"/>
        <family val="2"/>
        <scheme val="minor"/>
      </rPr>
      <t>despens</t>
    </r>
    <r>
      <rPr>
        <sz val="11"/>
        <color theme="1"/>
        <rFont val="Calibri"/>
        <family val="2"/>
        <scheme val="minor"/>
      </rPr>
      <t xml:space="preserve"> qui sont grans, si arive a l' aventure a sa meson a telle heure qu' il est auxi pres du matin come du soir EOS</t>
    </r>
  </si>
  <si>
    <r>
      <t xml:space="preserve">Brief, le bon homme fait le mieulx qu' il peut et aux maindres </t>
    </r>
    <r>
      <rPr>
        <b/>
        <sz val="11"/>
        <color rgb="FFC00000"/>
        <rFont val="Calibri"/>
        <family val="2"/>
        <scheme val="minor"/>
      </rPr>
      <t>despens</t>
    </r>
    <r>
      <rPr>
        <sz val="11"/>
        <color theme="1"/>
        <rFont val="Calibri"/>
        <family val="2"/>
        <scheme val="minor"/>
      </rPr>
      <t>,</t>
    </r>
  </si>
  <si>
    <r>
      <t xml:space="preserve">car les </t>
    </r>
    <r>
      <rPr>
        <b/>
        <sz val="11"/>
        <color rgb="FFC00000"/>
        <rFont val="Calibri"/>
        <family val="2"/>
        <scheme val="minor"/>
      </rPr>
      <t>despens</t>
    </r>
    <r>
      <rPr>
        <sz val="11"/>
        <color theme="1"/>
        <rFont val="Calibri"/>
        <family val="2"/>
        <scheme val="minor"/>
      </rPr>
      <t xml:space="preserve"> sont grans.</t>
    </r>
  </si>
  <si>
    <r>
      <t xml:space="preserve">et li fist a ses </t>
    </r>
    <r>
      <rPr>
        <b/>
        <sz val="11"/>
        <color rgb="FFC00000"/>
        <rFont val="Calibri"/>
        <family val="2"/>
        <scheme val="minor"/>
      </rPr>
      <t>despens</t>
    </r>
    <r>
      <rPr>
        <sz val="11"/>
        <color theme="1"/>
        <rFont val="Calibri"/>
        <family val="2"/>
        <scheme val="minor"/>
      </rPr>
      <t xml:space="preserve"> avoir pasage.</t>
    </r>
  </si>
  <si>
    <r>
      <t xml:space="preserve">et cevaucierent a petites journees, et a grans </t>
    </r>
    <r>
      <rPr>
        <b/>
        <sz val="11"/>
        <color rgb="FFC00000"/>
        <rFont val="Calibri"/>
        <family val="2"/>
        <scheme val="minor"/>
      </rPr>
      <t>despens</t>
    </r>
    <r>
      <rPr>
        <sz val="11"/>
        <color theme="1"/>
        <rFont val="Calibri"/>
        <family val="2"/>
        <scheme val="minor"/>
      </rPr>
      <t>.</t>
    </r>
  </si>
  <si>
    <t>MORCHESNE_FCR</t>
  </si>
  <si>
    <t>Odart Morchesne</t>
  </si>
  <si>
    <t>Le formulaire de la chancellerie royale</t>
  </si>
  <si>
    <t>Document administratif</t>
  </si>
  <si>
    <r>
      <t xml:space="preserve">Receue avons la supplicacion de noz amez les gens des trois estaz, consulz et habitans des prevostez d' Orilhac et des Maours esdictes Montaignes d' Auvergne, contenant que comme pour supporter les grans fraiz, mises et </t>
    </r>
    <r>
      <rPr>
        <b/>
        <sz val="11"/>
        <color rgb="FFC00000"/>
        <rFont val="Calibri"/>
        <family val="2"/>
        <scheme val="minor"/>
      </rPr>
      <t>despens</t>
    </r>
    <r>
      <rPr>
        <sz val="11"/>
        <color theme="1"/>
        <rFont val="Calibri"/>
        <family val="2"/>
        <scheme val="minor"/>
      </rPr>
      <t xml:space="preserve"> qui leur a convenu et convient chascun jour faire pour la garde et defense du païs d' icelles prevostez, qui sont es frontieres de noz anciens ennemis les Anglois, qui chascun jour y courent et ont pres d' icelles pluseurs grosses garnisons et patiz, soit besoing et neccessité ausdiz supplians de eulx assembler ensemble et asseoir, imposer et lever sur eulx certaines sommes de deniers pour convertir et employer en leur garde, ce qu' ilz n' oseroient faire, comme ilz dient, sanz avoir noz lettres de congié et licence, requerans humblement iceulz.</t>
    </r>
  </si>
  <si>
    <r>
      <t xml:space="preserve">Nous avons receu l' umble supplicacion des manans et habitans de tel lieu, consors en ceste partie, contenant comme il leur soit neccessité de eulx assembler pour faire et constituer eulx ensemble procureurs pour poursuir et defendre une certaine cause ou causes touchans le fait commun d' entr' eulx, meue et encommencee a l' encontre de Tel, et aussi leur soit neccessité de asseoir, imposer et faire lever sur eulx une taille pour employer, tourner et convertir es mises, fraiz et </t>
    </r>
    <r>
      <rPr>
        <b/>
        <sz val="11"/>
        <color rgb="FFC00000"/>
        <rFont val="Calibri"/>
        <family val="2"/>
        <scheme val="minor"/>
      </rPr>
      <t>despens</t>
    </r>
    <r>
      <rPr>
        <sz val="11"/>
        <color theme="1"/>
        <rFont val="Calibri"/>
        <family val="2"/>
        <scheme val="minor"/>
      </rPr>
      <t xml:space="preserve"> qui leur seront neccessaires a faire et supporter en la poursuite d' icelle cause ou causes, ce qu' ilz n' oseroient bonnement faire, si comme ilz dient, sanz avoir de nous congié et licence du faire, requerant humblement iceulx.</t>
    </r>
  </si>
  <si>
    <r>
      <t xml:space="preserve">Voyans aussi qu' ilz sont loing de leur pays, et que la force n' est pas leur en ce lieu, si furent contens de prendre argent pour leurs </t>
    </r>
    <r>
      <rPr>
        <b/>
        <sz val="11"/>
        <color rgb="FFC00000"/>
        <rFont val="Calibri"/>
        <family val="2"/>
        <scheme val="minor"/>
      </rPr>
      <t>despens</t>
    </r>
    <r>
      <rPr>
        <sz val="11"/>
        <color theme="1"/>
        <rFont val="Calibri"/>
        <family val="2"/>
        <scheme val="minor"/>
      </rPr>
      <t xml:space="preserve"> et s' en retourner dont ilz vindrent.</t>
    </r>
  </si>
  <si>
    <r>
      <t xml:space="preserve">Mais pource que je vous ay fait venir de loing et vous ay bien voulu monstrer que je ne suis pas homme pour avoir le demourant d' un prestre, je suis content de paier voz </t>
    </r>
    <r>
      <rPr>
        <b/>
        <sz val="11"/>
        <color rgb="FFC00000"/>
        <rFont val="Calibri"/>
        <family val="2"/>
        <scheme val="minor"/>
      </rPr>
      <t>despens</t>
    </r>
    <r>
      <rPr>
        <sz val="11"/>
        <color theme="1"/>
        <rFont val="Calibri"/>
        <family val="2"/>
        <scheme val="minor"/>
      </rPr>
      <t>.</t>
    </r>
  </si>
  <si>
    <r>
      <t xml:space="preserve">Et qu' il soit vray, depuis a son pourchaz et a ses chers coustz et </t>
    </r>
    <r>
      <rPr>
        <b/>
        <sz val="11"/>
        <color rgb="FFC00000"/>
        <rFont val="Calibri"/>
        <family val="2"/>
        <scheme val="minor"/>
      </rPr>
      <t>despens</t>
    </r>
    <r>
      <rPr>
        <sz val="11"/>
        <color theme="1"/>
        <rFont val="Calibri"/>
        <family val="2"/>
        <scheme val="minor"/>
      </rPr>
      <t xml:space="preserve"> il la fist marier tresrichement et bien, a la contemplacion seullement de la franchise et loyaulté qu' en elle avoit trouvé, dont il eut la vraye cognoissance par le refus icy dessus compté.</t>
    </r>
  </si>
  <si>
    <r>
      <t xml:space="preserve">La compaignie de telz, que je dy, est que le plus souvent ne vont que pour parer la feste, et souvent à  leurs </t>
    </r>
    <r>
      <rPr>
        <b/>
        <sz val="11"/>
        <color rgb="FFC00000"/>
        <rFont val="Calibri"/>
        <family val="2"/>
        <scheme val="minor"/>
      </rPr>
      <t>despens</t>
    </r>
    <r>
      <rPr>
        <sz val="11"/>
        <color theme="1"/>
        <rFont val="Calibri"/>
        <family val="2"/>
        <scheme val="minor"/>
      </rPr>
      <t>.</t>
    </r>
  </si>
  <si>
    <r>
      <t xml:space="preserve">et finablement donna le roy audict duc de Bourgongne six vingtz mille escuz d' or, dont il paya la moytié contant, avant se lever du champ, pour les </t>
    </r>
    <r>
      <rPr>
        <b/>
        <sz val="11"/>
        <color rgb="FFC00000"/>
        <rFont val="Calibri"/>
        <family val="2"/>
        <scheme val="minor"/>
      </rPr>
      <t>despens</t>
    </r>
    <r>
      <rPr>
        <sz val="11"/>
        <color theme="1"/>
        <rFont val="Calibri"/>
        <family val="2"/>
        <scheme val="minor"/>
      </rPr>
      <t xml:space="preserve"> qu' il avoit faictz à  mectre sus l' armée.</t>
    </r>
  </si>
  <si>
    <t>GENDRON</t>
  </si>
  <si>
    <t>François Gendron</t>
  </si>
  <si>
    <t>Quelques particularitez du pays des Hurons en la Nouvelle France</t>
  </si>
  <si>
    <t>Non littéraire</t>
  </si>
  <si>
    <t>Orléans</t>
  </si>
  <si>
    <r>
      <t xml:space="preserve">car pour l' ordinaire il n' y demeure qu' vn Procureur, aſſiſté de quelques perſonnes choiſies qui ſe ſont données à  Dieu en cette Maiſon pour y ſeruir le reſte de leur vie; les uns à  baſtir des Egliſes &amp; Chapelles dans les villes &amp; bourgades circonuoiſines, à  meſure que le Chriſtianiſme s' y eſtablit, les autres à  l' entretien des Miſſionnaires qui viuent en inſtruiſant ces Peuples au </t>
    </r>
    <r>
      <rPr>
        <b/>
        <sz val="11"/>
        <color rgb="FFC00000"/>
        <rFont val="Calibri"/>
        <family val="2"/>
        <scheme val="minor"/>
      </rPr>
      <t>dépens</t>
    </r>
    <r>
      <rPr>
        <sz val="11"/>
        <color theme="1"/>
        <rFont val="Calibri"/>
        <family val="2"/>
        <scheme val="minor"/>
      </rPr>
      <t xml:space="preserve"> du grand ménage de cette Maiſon, ou pluſtoſt de la manne &amp; benediƈtion celeſte, que Dieu répand ſur le trauail de ces Fideles ſeruiteurs, qui ſuffit meſme à  l' entretien d' vn nombre infiny de pauures Chreſtiens eſtrangers, chaſſez ou exilez de leurs pays, qui y trouuent vn Hoſpital pendant leurs maladies, vn refuge au plus fort des allarmes, &amp; touſiours des cœurs charitables preſts à  leur faire du bien.</t>
    </r>
  </si>
  <si>
    <r>
      <t xml:space="preserve">Apres luy s' y joignit encorre Monsieur le duc de Liancourt, Monsieur le chevaillier de Morangis, Monsieur le chevaillier Duplessis Montbart, Monsieur le baron de Renty, sy renommé pour sa vertu, Monsieur Drouart, gentilhomme ordinere de Monseig‹neu›r le duc d' Orleans, Monsieur le baron de Fancamp, Monsieur de Chomedey dit de Maisonneuve, qui an a esté le premier gouverneur et y a demeuré en cette calité plus de 20 ans, et plusieurs autres seigneurs dont les noms me sont inconnu qui s' unirent et asocierent au mesme dessain et resolurent entr' eux d' anvoier et antretenir a leurs frais et </t>
    </r>
    <r>
      <rPr>
        <b/>
        <sz val="11"/>
        <color rgb="FFC00000"/>
        <rFont val="Calibri"/>
        <family val="2"/>
        <scheme val="minor"/>
      </rPr>
      <t>despans</t>
    </r>
    <r>
      <rPr>
        <sz val="11"/>
        <color theme="1"/>
        <rFont val="Calibri"/>
        <family val="2"/>
        <scheme val="minor"/>
      </rPr>
      <t xml:space="preserve"> une Colonie françoisse dans l' isle du Montreal pour y travailler incessanment a la conversion des Sauvages.</t>
    </r>
  </si>
  <si>
    <r>
      <t xml:space="preserve">et fit bastir aux </t>
    </r>
    <r>
      <rPr>
        <b/>
        <sz val="11"/>
        <color rgb="FFC00000"/>
        <rFont val="Calibri"/>
        <family val="2"/>
        <scheme val="minor"/>
      </rPr>
      <t>despans</t>
    </r>
    <r>
      <rPr>
        <sz val="11"/>
        <color theme="1"/>
        <rFont val="Calibri"/>
        <family val="2"/>
        <scheme val="minor"/>
      </rPr>
      <t xml:space="preserve"> de sa communauté et avec les 300' dont je viens de parler une chapelle toute de pierre, une fois aussy grand que la premiere, toute de pierre et voutees qui luy cousta plus de 2=000' dont elle ce ranboursa ensuittes sur les aumosnes qu' on y fit, disant de bonne grace qu' elle avoit fait cette advance a la s‹ain›te Vierge qui peyeroit bien ces deptes.</t>
    </r>
  </si>
  <si>
    <t>depense</t>
  </si>
  <si>
    <r>
      <t xml:space="preserve">Si mette le roy ses deniers en </t>
    </r>
    <r>
      <rPr>
        <b/>
        <sz val="11"/>
        <color rgb="FFC00000"/>
        <rFont val="Calibri"/>
        <family val="2"/>
        <scheme val="minor"/>
      </rPr>
      <t>despense</t>
    </r>
    <r>
      <rPr>
        <sz val="11"/>
        <color theme="1"/>
        <rFont val="Calibri"/>
        <family val="2"/>
        <scheme val="minor"/>
      </rPr>
      <t>,</t>
    </r>
  </si>
  <si>
    <r>
      <t xml:space="preserve">et le pouvre homme, qui a tout le soussy de la </t>
    </r>
    <r>
      <rPr>
        <b/>
        <sz val="11"/>
        <color rgb="FFC00000"/>
        <rFont val="Calibri"/>
        <family val="2"/>
        <scheme val="minor"/>
      </rPr>
      <t>despense</t>
    </r>
    <r>
      <rPr>
        <sz val="11"/>
        <color theme="1"/>
        <rFont val="Calibri"/>
        <family val="2"/>
        <scheme val="minor"/>
      </rPr>
      <t>, va souvent veoir comment le vin se porte, quant il voit si terriblement boire.</t>
    </r>
  </si>
  <si>
    <r>
      <t xml:space="preserve">Et si me fault aller a l' assise de tel lieu pour le plait que j' ay de vostre terre mesme de tel lieu, dont je n' ay riens eu au moins ou bien petit, et m' y fault faire grant </t>
    </r>
    <r>
      <rPr>
        <b/>
        <sz val="11"/>
        <color rgb="FFC00000"/>
        <rFont val="Calibri"/>
        <family val="2"/>
        <scheme val="minor"/>
      </rPr>
      <t>despence</t>
    </r>
    <r>
      <rPr>
        <sz val="11"/>
        <color theme="1"/>
        <rFont val="Calibri"/>
        <family val="2"/>
        <scheme val="minor"/>
      </rPr>
      <t>.</t>
    </r>
  </si>
  <si>
    <r>
      <t xml:space="preserve">or fault penser de soy acquiter des </t>
    </r>
    <r>
      <rPr>
        <b/>
        <sz val="11"/>
        <color rgb="FFC00000"/>
        <rFont val="Calibri"/>
        <family val="2"/>
        <scheme val="minor"/>
      </rPr>
      <t>despenses</t>
    </r>
    <r>
      <rPr>
        <sz val="11"/>
        <color theme="1"/>
        <rFont val="Calibri"/>
        <family val="2"/>
        <scheme val="minor"/>
      </rPr>
      <t xml:space="preserve"> qu' il a faites;</t>
    </r>
  </si>
  <si>
    <r>
      <t xml:space="preserve">Quant vient que le pouvre homme est venu, qui vient de pourvoier vitaille, et a l' aventure a fait grant meschief du sien, dont il est en grant soussy, il arive a l' aventure une heure ou deux de nuit, pour ce qu' il vient de loing et a grant envie de savoir de la dame et comment il li va, ou n' ouse couchier dehors de paour de la </t>
    </r>
    <r>
      <rPr>
        <b/>
        <sz val="11"/>
        <color rgb="FFC00000"/>
        <rFont val="Calibri"/>
        <family val="2"/>
        <scheme val="minor"/>
      </rPr>
      <t>despense</t>
    </r>
    <r>
      <rPr>
        <sz val="11"/>
        <color theme="1"/>
        <rFont val="Calibri"/>
        <family val="2"/>
        <scheme val="minor"/>
      </rPr>
      <t>.</t>
    </r>
  </si>
  <si>
    <r>
      <t xml:space="preserve">et acompte ce qu' il peut avoir de revenue, de pencion ou de marchandie, selon l' estat dont il est, et sa </t>
    </r>
    <r>
      <rPr>
        <b/>
        <sz val="11"/>
        <color rgb="FFC00000"/>
        <rFont val="Calibri"/>
        <family val="2"/>
        <scheme val="minor"/>
      </rPr>
      <t>despence</t>
    </r>
    <r>
      <rPr>
        <sz val="11"/>
        <color theme="1"/>
        <rFont val="Calibri"/>
        <family val="2"/>
        <scheme val="minor"/>
      </rPr>
      <t>.</t>
    </r>
  </si>
  <si>
    <r>
      <t xml:space="preserve">le mesnage croistra et la </t>
    </r>
    <r>
      <rPr>
        <b/>
        <sz val="11"/>
        <color rgb="FFC00000"/>
        <rFont val="Calibri"/>
        <family val="2"/>
        <scheme val="minor"/>
      </rPr>
      <t>despence</t>
    </r>
    <r>
      <rPr>
        <sz val="11"/>
        <color theme="1"/>
        <rFont val="Calibri"/>
        <family val="2"/>
        <scheme val="minor"/>
      </rPr>
      <t>.</t>
    </r>
  </si>
  <si>
    <r>
      <t xml:space="preserve">Nous irons plus tost, plus seurement et a mains de </t>
    </r>
    <r>
      <rPr>
        <b/>
        <sz val="11"/>
        <color rgb="FFC00000"/>
        <rFont val="Calibri"/>
        <family val="2"/>
        <scheme val="minor"/>
      </rPr>
      <t>despense</t>
    </r>
    <r>
      <rPr>
        <sz val="11"/>
        <color theme="1"/>
        <rFont val="Calibri"/>
        <family val="2"/>
        <scheme val="minor"/>
      </rPr>
      <t>.</t>
    </r>
  </si>
  <si>
    <r>
      <t xml:space="preserve">Je n' y saroie ainsi aller sans grosse </t>
    </r>
    <r>
      <rPr>
        <b/>
        <sz val="11"/>
        <color rgb="FFC00000"/>
        <rFont val="Calibri"/>
        <family val="2"/>
        <scheme val="minor"/>
      </rPr>
      <t>despence</t>
    </r>
    <r>
      <rPr>
        <sz val="11"/>
        <color theme="1"/>
        <rFont val="Calibri"/>
        <family val="2"/>
        <scheme val="minor"/>
      </rPr>
      <t>;</t>
    </r>
  </si>
  <si>
    <r>
      <t xml:space="preserve">Et tout premier ung gentil escuier frisque, frez et friant en bon point, qui tant rembourra son bas a son cher coust, tant en substance de son corps que en </t>
    </r>
    <r>
      <rPr>
        <b/>
        <sz val="11"/>
        <color rgb="FFC00000"/>
        <rFont val="Calibri"/>
        <family val="2"/>
        <scheme val="minor"/>
      </rPr>
      <t>despense</t>
    </r>
    <r>
      <rPr>
        <sz val="11"/>
        <color theme="1"/>
        <rFont val="Calibri"/>
        <family val="2"/>
        <scheme val="minor"/>
      </rPr>
      <t xml:space="preserve"> de pecune, car a la verité elle tant bien le pluma qu' il n' y failloit point renvoier, qu' il s' ennuya et retira, et de tous poins l' abandonna.</t>
    </r>
  </si>
  <si>
    <r>
      <t xml:space="preserve">Or devez vous savoir qu' en cest hostel avoit gentil compaignon clerc, qui tresbien chantoit et jouoit de la harpe, et avoit la charge de la </t>
    </r>
    <r>
      <rPr>
        <b/>
        <sz val="11"/>
        <color rgb="FFC00000"/>
        <rFont val="Calibri"/>
        <family val="2"/>
        <scheme val="minor"/>
      </rPr>
      <t>despense</t>
    </r>
    <r>
      <rPr>
        <sz val="11"/>
        <color theme="1"/>
        <rFont val="Calibri"/>
        <family val="2"/>
        <scheme val="minor"/>
      </rPr>
      <t>.</t>
    </r>
  </si>
  <si>
    <r>
      <t xml:space="preserve">et enqueroit des voyages de son hoste a ung ancien gentil homme qui avoit conduit le fait de sa </t>
    </r>
    <r>
      <rPr>
        <b/>
        <sz val="11"/>
        <color rgb="FFC00000"/>
        <rFont val="Calibri"/>
        <family val="2"/>
        <scheme val="minor"/>
      </rPr>
      <t>despense</t>
    </r>
    <r>
      <rPr>
        <sz val="11"/>
        <color theme="1"/>
        <rFont val="Calibri"/>
        <family val="2"/>
        <scheme val="minor"/>
      </rPr>
      <t xml:space="preserve"> en son voyage.</t>
    </r>
  </si>
  <si>
    <r>
      <t xml:space="preserve">Ces choses ainsi faictes, se retira ledict duc à  Gand, où il y fut fait une entrée de grand </t>
    </r>
    <r>
      <rPr>
        <b/>
        <sz val="11"/>
        <color rgb="FFC00000"/>
        <rFont val="Calibri"/>
        <family val="2"/>
        <scheme val="minor"/>
      </rPr>
      <t>despence</t>
    </r>
    <r>
      <rPr>
        <sz val="11"/>
        <color theme="1"/>
        <rFont val="Calibri"/>
        <family val="2"/>
        <scheme val="minor"/>
      </rPr>
      <t>.</t>
    </r>
  </si>
  <si>
    <r>
      <t xml:space="preserve">et y feïst merveilleuse </t>
    </r>
    <r>
      <rPr>
        <b/>
        <sz val="11"/>
        <color rgb="FFC00000"/>
        <rFont val="Calibri"/>
        <family val="2"/>
        <scheme val="minor"/>
      </rPr>
      <t>despence</t>
    </r>
    <r>
      <rPr>
        <sz val="11"/>
        <color theme="1"/>
        <rFont val="Calibri"/>
        <family val="2"/>
        <scheme val="minor"/>
      </rPr>
      <t xml:space="preserve"> pour monstrer son triumphe.</t>
    </r>
  </si>
  <si>
    <r>
      <t xml:space="preserve">Les </t>
    </r>
    <r>
      <rPr>
        <b/>
        <sz val="11"/>
        <color rgb="FFC00000"/>
        <rFont val="Calibri"/>
        <family val="2"/>
        <scheme val="minor"/>
      </rPr>
      <t>despenses</t>
    </r>
    <r>
      <rPr>
        <sz val="11"/>
        <color theme="1"/>
        <rFont val="Calibri"/>
        <family val="2"/>
        <scheme val="minor"/>
      </rPr>
      <t xml:space="preserve"> et habillemens et d' hommes et de femmes grans et superfluz, les convyz et les bancquetz plus grans et plus prodigues que en nul autre lieu dont j' aye eu congnoissance, les baigneries et aultres festoyemens avecques femmes grans et desordonnéz et à  peu de honte: je parle de femmes de basse condicion.</t>
    </r>
  </si>
  <si>
    <t>VALOIRS_CORR</t>
  </si>
  <si>
    <t>Marguerite de Valois</t>
  </si>
  <si>
    <r>
      <t xml:space="preserve">Bien vous vouderoi je suplier de vouloir faire tant pour moi que Monsieur de Birague ( qui a pris tant de paine pour moi et qui a si bien servi le roi an ce voiage et tout autre lieu ) ne resut tant de perte a mon aucasion, aiant fait tant de </t>
    </r>
    <r>
      <rPr>
        <b/>
        <sz val="11"/>
        <color rgb="FFC00000"/>
        <rFont val="Calibri"/>
        <family val="2"/>
        <scheme val="minor"/>
      </rPr>
      <t>despanse</t>
    </r>
    <r>
      <rPr>
        <sz val="11"/>
        <color theme="1"/>
        <rFont val="Calibri"/>
        <family val="2"/>
        <scheme val="minor"/>
      </rPr>
      <t>, et qu' il pleut au roi i avoir esgart; et fallant à  la serimonnie du Saint Esprit, qui n' i perdit ce qui=li ont.</t>
    </r>
  </si>
  <si>
    <r>
      <t xml:space="preserve">Toutefois comme a celui que je sai qui m' est ami, et qui sest la nesesité de mes affaires, je vous diré libremant qu' aiant prié Monsieur de Birague de prandre la paine de se voiage, qui m' estoit nesesere, et qui ne poura que servir a l' avancemant de votre negosiation, j' euse bien dessiré, comme il=leut esté tres raisonnable, estant là  pour moi et sachant la </t>
    </r>
    <r>
      <rPr>
        <b/>
        <sz val="11"/>
        <color rgb="FFC00000"/>
        <rFont val="Calibri"/>
        <family val="2"/>
        <scheme val="minor"/>
      </rPr>
      <t>despanse</t>
    </r>
    <r>
      <rPr>
        <sz val="11"/>
        <color theme="1"/>
        <rFont val="Calibri"/>
        <family val="2"/>
        <scheme val="minor"/>
      </rPr>
      <t xml:space="preserve"> et inconmodité qui=la eue pour m' aconpagner, lui donner moien pour fournir a la despanse de ce voiage.</t>
    </r>
  </si>
  <si>
    <r>
      <t xml:space="preserve">On croit que la </t>
    </r>
    <r>
      <rPr>
        <b/>
        <sz val="11"/>
        <color rgb="FFC00000"/>
        <rFont val="Calibri"/>
        <family val="2"/>
        <scheme val="minor"/>
      </rPr>
      <t>depance</t>
    </r>
    <r>
      <rPr>
        <sz val="11"/>
        <color theme="1"/>
        <rFont val="Calibri"/>
        <family val="2"/>
        <scheme val="minor"/>
      </rPr>
      <t xml:space="preserve"> yra bien a mil escu.</t>
    </r>
  </si>
  <si>
    <r>
      <t xml:space="preserve">et comme cela ne put pas estre assé tost fait pour leur donner du pain a manger, Messieurs les seigneurs leur donnerent l' usage de 4 arpans de terre dans leur domeine ou il y avèt peu de </t>
    </r>
    <r>
      <rPr>
        <b/>
        <sz val="11"/>
        <color rgb="FFC00000"/>
        <rFont val="Calibri"/>
        <family val="2"/>
        <scheme val="minor"/>
      </rPr>
      <t>depances</t>
    </r>
    <r>
      <rPr>
        <sz val="11"/>
        <color theme="1"/>
        <rFont val="Calibri"/>
        <family val="2"/>
        <scheme val="minor"/>
      </rPr>
      <t xml:space="preserve"> a faire, pour quelques annee, afin qu' elles y fisse semer du bled pour ce norir, ce qu' elles firent pandant qu' on travaillèt a neteyer des terres sur l' habitation de S‹ain›t Joseph.</t>
    </r>
  </si>
  <si>
    <r>
      <t xml:space="preserve">Monsieur La Dauversiere prenans ces conceils comme des marques nouvelles de la volonté de Dieu, il se resolut de mettre la main a l' œuvre, quoy=qu' il se vit hors d' etat de fournir seul a la </t>
    </r>
    <r>
      <rPr>
        <b/>
        <sz val="11"/>
        <color rgb="FFC00000"/>
        <rFont val="Calibri"/>
        <family val="2"/>
        <scheme val="minor"/>
      </rPr>
      <t>depance</t>
    </r>
    <r>
      <rPr>
        <sz val="11"/>
        <color theme="1"/>
        <rFont val="Calibri"/>
        <family val="2"/>
        <scheme val="minor"/>
      </rPr>
      <t>.</t>
    </r>
  </si>
  <si>
    <r>
      <t xml:space="preserve">mais on n' osèt l' antreprandre faute de quoy fournir a la </t>
    </r>
    <r>
      <rPr>
        <b/>
        <sz val="11"/>
        <color rgb="FFC00000"/>
        <rFont val="Calibri"/>
        <family val="2"/>
        <scheme val="minor"/>
      </rPr>
      <t>depance</t>
    </r>
    <r>
      <rPr>
        <sz val="11"/>
        <color theme="1"/>
        <rFont val="Calibri"/>
        <family val="2"/>
        <scheme val="minor"/>
      </rPr>
      <t>, joinct que Mons‹ieu›r Macé s' i opposèt toujours disant que nous ferions comme l' homme de l' evangille qui entreprit de bastir sans moyens, que J‹esus› C‹hrist› condanna.</t>
    </r>
  </si>
  <si>
    <r>
      <t xml:space="preserve">et comme elle s' an excusèt sur le peu de moyens d' an soutenir la </t>
    </r>
    <r>
      <rPr>
        <b/>
        <sz val="11"/>
        <color rgb="FFC00000"/>
        <rFont val="Calibri"/>
        <family val="2"/>
        <scheme val="minor"/>
      </rPr>
      <t>depance</t>
    </r>
    <r>
      <rPr>
        <sz val="11"/>
        <color theme="1"/>
        <rFont val="Calibri"/>
        <family val="2"/>
        <scheme val="minor"/>
      </rPr>
      <t>, je vous feré presant, luy dy il, de cent escu pour vous y aider, mais a condition que vous ne vous decourageré point et que vous feré l' inpossible pour l' avancer et la mettre en estat de vous loger et recevoir en son sain, l' exortant a se confier en Dieu, d' une maniere for eloquante et persuasive, la remenant ensuittes a la maison des Congreganistes, par notre jardin,</t>
    </r>
  </si>
  <si>
    <r>
      <t xml:space="preserve">et lui aportois leurs aumosnes pour aider a la </t>
    </r>
    <r>
      <rPr>
        <b/>
        <sz val="11"/>
        <color rgb="FFC00000"/>
        <rFont val="Calibri"/>
        <family val="2"/>
        <scheme val="minor"/>
      </rPr>
      <t>depance</t>
    </r>
    <r>
      <rPr>
        <sz val="11"/>
        <color theme="1"/>
        <rFont val="Calibri"/>
        <family val="2"/>
        <scheme val="minor"/>
      </rPr>
      <t>.</t>
    </r>
  </si>
  <si>
    <r>
      <t xml:space="preserve">Pour premiere reison, la pauvreté, n' ayant point de quoy fournir a la </t>
    </r>
    <r>
      <rPr>
        <b/>
        <sz val="11"/>
        <color rgb="FFC00000"/>
        <rFont val="Calibri"/>
        <family val="2"/>
        <scheme val="minor"/>
      </rPr>
      <t>depance</t>
    </r>
    <r>
      <rPr>
        <sz val="11"/>
        <color theme="1"/>
        <rFont val="Calibri"/>
        <family val="2"/>
        <scheme val="minor"/>
      </rPr>
      <t>, la perte qu' elles avois fait en ceux qu' elles venois de perdre qui estois peyé, au moins 3, pour un tamps considerable, ce qui etoit perdu pour elles, ces Jeans n' ayant rien lessé de quoy peyer leurs deptes. Et en segond lieu, sy on pouvèt en consiance exposer la vie des hommes en un lieu sy perillieux et plus eloigné de secours.</t>
    </r>
  </si>
  <si>
    <r>
      <t xml:space="preserve">On chercha diligenment quelque amy qui voulut bien fournir a la </t>
    </r>
    <r>
      <rPr>
        <b/>
        <sz val="11"/>
        <color rgb="FFC00000"/>
        <rFont val="Calibri"/>
        <family val="2"/>
        <scheme val="minor"/>
      </rPr>
      <t>depance</t>
    </r>
    <r>
      <rPr>
        <sz val="11"/>
        <color theme="1"/>
        <rFont val="Calibri"/>
        <family val="2"/>
        <scheme val="minor"/>
      </rPr>
      <t xml:space="preserve"> et nous prester de l' argent sans interest pour quelque peu d' annee. Ce qu' on trouva enfin chez Mons‹ieu›r Lesperance, marchand de cette ville, a qui on en a l' obligation, qui l' a fait de la meillieure grace et tres obliganment.</t>
    </r>
  </si>
  <si>
    <r>
      <t xml:space="preserve">Il fut des premiers a fournir a la </t>
    </r>
    <r>
      <rPr>
        <b/>
        <sz val="11"/>
        <color rgb="FFC00000"/>
        <rFont val="Calibri"/>
        <family val="2"/>
        <scheme val="minor"/>
      </rPr>
      <t>depance</t>
    </r>
    <r>
      <rPr>
        <sz val="11"/>
        <color theme="1"/>
        <rFont val="Calibri"/>
        <family val="2"/>
        <scheme val="minor"/>
      </rPr>
      <t xml:space="preserve"> EOS</t>
    </r>
  </si>
  <si>
    <r>
      <t xml:space="preserve">Mons‹ieu›r le commicere ne voulut admettre, en leur </t>
    </r>
    <r>
      <rPr>
        <b/>
        <sz val="11"/>
        <color rgb="FFC00000"/>
        <rFont val="Calibri"/>
        <family val="2"/>
        <scheme val="minor"/>
      </rPr>
      <t>depance</t>
    </r>
    <r>
      <rPr>
        <sz val="11"/>
        <color theme="1"/>
        <rFont val="Calibri"/>
        <family val="2"/>
        <scheme val="minor"/>
      </rPr>
      <t>, les habitans.</t>
    </r>
  </si>
  <si>
    <r>
      <t xml:space="preserve">Quelque envie q' ut Mademoiselle Mance de sortir de Paris, elle ne le put faire par la necessité des afaires de son hospital qui avoit deja bien changé de fasse par l' anploy qu' on avoit fait de vingt deux mil livres de son fond qu' elle avoit consanty estre anployee par Messieurs les seigneurs de Ville Marie a soutenir la </t>
    </r>
    <r>
      <rPr>
        <b/>
        <sz val="11"/>
        <color rgb="FFC00000"/>
        <rFont val="Calibri"/>
        <family val="2"/>
        <scheme val="minor"/>
      </rPr>
      <t>despance</t>
    </r>
    <r>
      <rPr>
        <sz val="11"/>
        <color theme="1"/>
        <rFont val="Calibri"/>
        <family val="2"/>
        <scheme val="minor"/>
      </rPr>
      <t xml:space="preserve"> des cent hommes qu' ils y anvoierent pour soutenir et fortifier la Colonie, comme j' ay dit aillieurs, quelques annee auparavand.</t>
    </r>
  </si>
  <si>
    <r>
      <t xml:space="preserve">Une des veue qui luy avois fait antreprandre ce voiage estoit afin de s' asocier quelques personnes de pieté et de moyens qui pussent soutenir avec luy les grandes </t>
    </r>
    <r>
      <rPr>
        <b/>
        <sz val="11"/>
        <color rgb="FFC00000"/>
        <rFont val="Calibri"/>
        <family val="2"/>
        <scheme val="minor"/>
      </rPr>
      <t>despances</t>
    </r>
    <r>
      <rPr>
        <sz val="11"/>
        <color theme="1"/>
        <rFont val="Calibri"/>
        <family val="2"/>
        <scheme val="minor"/>
      </rPr>
      <t xml:space="preserve"> qu' il faillèt faire pour envoier et antretenir en Canada la Colonie des François pour travailler a la conversion des Sauvages.</t>
    </r>
  </si>
  <si>
    <r>
      <t xml:space="preserve">Cesy vous fait connestre, mes tres cheres sœurs, la grandeur de la confiance de nos premieres meres et la perfecxion de leur obeisance, n' ayant antrepris tant de </t>
    </r>
    <r>
      <rPr>
        <b/>
        <sz val="11"/>
        <color rgb="FFC00000"/>
        <rFont val="Calibri"/>
        <family val="2"/>
        <scheme val="minor"/>
      </rPr>
      <t>depance</t>
    </r>
    <r>
      <rPr>
        <sz val="11"/>
        <color theme="1"/>
        <rFont val="Calibri"/>
        <family val="2"/>
        <scheme val="minor"/>
      </rPr>
      <t xml:space="preserve"> a faire que par recpect au santiment de notre nouvel evesque qui nous aida aussy du sien a la suitte,</t>
    </r>
  </si>
  <si>
    <r>
      <t xml:space="preserve">Mons‹ieu›r Juchereau demanda que chacun dit tout haut ce qu' il vouloit donner afin qu' on put faire un reolle juste et regler la </t>
    </r>
    <r>
      <rPr>
        <b/>
        <sz val="11"/>
        <color rgb="FFC00000"/>
        <rFont val="Calibri"/>
        <family val="2"/>
        <scheme val="minor"/>
      </rPr>
      <t>depance</t>
    </r>
    <r>
      <rPr>
        <sz val="11"/>
        <color theme="1"/>
        <rFont val="Calibri"/>
        <family val="2"/>
        <scheme val="minor"/>
      </rPr>
      <t xml:space="preserve"> sur cela qu' on vouloit faire.</t>
    </r>
  </si>
  <si>
    <r>
      <t xml:space="preserve">Une personne, sœur Bourgeoys, qui en avoit fait les achapts et provisions, m' a dit que la </t>
    </r>
    <r>
      <rPr>
        <b/>
        <sz val="11"/>
        <color rgb="FFC00000"/>
        <rFont val="Calibri"/>
        <family val="2"/>
        <scheme val="minor"/>
      </rPr>
      <t>despance</t>
    </r>
    <r>
      <rPr>
        <sz val="11"/>
        <color theme="1"/>
        <rFont val="Calibri"/>
        <family val="2"/>
        <scheme val="minor"/>
      </rPr>
      <t xml:space="preserve"> avoit monté a 75 mil livres.</t>
    </r>
  </si>
  <si>
    <r>
      <t xml:space="preserve">puis randit le fond qui a esté anployé a soutenir les </t>
    </r>
    <r>
      <rPr>
        <b/>
        <sz val="11"/>
        <color rgb="FFC00000"/>
        <rFont val="Calibri"/>
        <family val="2"/>
        <scheme val="minor"/>
      </rPr>
      <t>depances</t>
    </r>
    <r>
      <rPr>
        <sz val="11"/>
        <color theme="1"/>
        <rFont val="Calibri"/>
        <family val="2"/>
        <scheme val="minor"/>
      </rPr>
      <t xml:space="preserve"> de cent hommes, travaillans et artizans, que Messieurs de S‹ain›t Sulpice anvoyerent et firent passer de France au d‹it› Montreal, en l' anné 1653, apres qu' ils en furent les seig‹neu›rs par la remize volonteire que leur en fit Monsieur de La Dauversiere et toute la Compagnie des seigneurs qu' il c' etoit asocié, a quoy Mademoiselle Mance consan‹t›it a cause, comme elle s' an est declaree plusieurs fois et mesme par ecrit, qu' elle creyèt que sans ce secours l' antreprise du Montreal auroit pery et eschoué entierement veu l' estat ou il estoit lors reduit,</t>
    </r>
  </si>
  <si>
    <r>
      <t xml:space="preserve">et si on ne sçait point le dessain de Monsieur Charon qui en est le fondateur, qui doibt estre grand puis=qu' i fait de sy grandes </t>
    </r>
    <r>
      <rPr>
        <b/>
        <sz val="11"/>
        <color rgb="FFC00000"/>
        <rFont val="Calibri"/>
        <family val="2"/>
        <scheme val="minor"/>
      </rPr>
      <t>depances</t>
    </r>
    <r>
      <rPr>
        <sz val="11"/>
        <color theme="1"/>
        <rFont val="Calibri"/>
        <family val="2"/>
        <scheme val="minor"/>
      </rPr>
      <t>, on juge par la disposition des corps de logis que c' est un hospital general et manefacture.</t>
    </r>
  </si>
  <si>
    <r>
      <t xml:space="preserve">On peut bien se persuader quelque chose du coup douloureux qu' elle receut en ce momand de voir reduire en sandre une maison qu' elle aimoit si tandrement, pour qui elle avoit tant travaillé, pour laquelle M‹onsieu›r Macé, son frere, avoit espuisé sa bource et une partie de celles de ces amis pour fournir a la </t>
    </r>
    <r>
      <rPr>
        <b/>
        <sz val="11"/>
        <color rgb="FFC00000"/>
        <rFont val="Calibri"/>
        <family val="2"/>
        <scheme val="minor"/>
      </rPr>
      <t>depance</t>
    </r>
    <r>
      <rPr>
        <sz val="11"/>
        <color theme="1"/>
        <rFont val="Calibri"/>
        <family val="2"/>
        <scheme val="minor"/>
      </rPr>
      <t>. Et cela 4 mois seulement apres que le batiment en fut achevé, qu' on commansoit a gouster la douceur d' une maison reguliere et commode.</t>
    </r>
  </si>
  <si>
    <r>
      <t xml:space="preserve">Le printamps de la segonde annee apres notre insandie, on commansa a faire travailler a reparer nos ruines, sa Majesté nous ayant acordé deux mil livres de gratification, qui est bien peu de choses pour de si grandes </t>
    </r>
    <r>
      <rPr>
        <b/>
        <sz val="11"/>
        <color rgb="FFC00000"/>
        <rFont val="Calibri"/>
        <family val="2"/>
        <scheme val="minor"/>
      </rPr>
      <t>depances</t>
    </r>
    <r>
      <rPr>
        <sz val="11"/>
        <color theme="1"/>
        <rFont val="Calibri"/>
        <family val="2"/>
        <scheme val="minor"/>
      </rPr>
      <t>.</t>
    </r>
  </si>
  <si>
    <r>
      <t xml:space="preserve">Je croy qu' il contribua aussy aux fraix qu' il fallu faire et peyé de son argent la </t>
    </r>
    <r>
      <rPr>
        <b/>
        <sz val="11"/>
        <color rgb="FFC00000"/>
        <rFont val="Calibri"/>
        <family val="2"/>
        <scheme val="minor"/>
      </rPr>
      <t>depance</t>
    </r>
    <r>
      <rPr>
        <sz val="11"/>
        <color theme="1"/>
        <rFont val="Calibri"/>
        <family val="2"/>
        <scheme val="minor"/>
      </rPr>
      <t xml:space="preserve"> du voiage ou du moins la plus grand partie,</t>
    </r>
  </si>
  <si>
    <r>
      <t xml:space="preserve">mais sa </t>
    </r>
    <r>
      <rPr>
        <b/>
        <sz val="11"/>
        <color rgb="FFC00000"/>
        <rFont val="Calibri"/>
        <family val="2"/>
        <scheme val="minor"/>
      </rPr>
      <t>depence</t>
    </r>
    <r>
      <rPr>
        <sz val="11"/>
        <color theme="1"/>
        <rFont val="Calibri"/>
        <family val="2"/>
        <scheme val="minor"/>
      </rPr>
      <t xml:space="preserve"> roule sur le gain qu| elle fait sur quelques effets quils luy viennent tous les ans de france et dont elle se defait avantageusement,</t>
    </r>
  </si>
  <si>
    <r>
      <t xml:space="preserve">c' est une grande </t>
    </r>
    <r>
      <rPr>
        <b/>
        <sz val="11"/>
        <color rgb="FFC00000"/>
        <rFont val="Calibri"/>
        <family val="2"/>
        <scheme val="minor"/>
      </rPr>
      <t>dépence</t>
    </r>
    <r>
      <rPr>
        <sz val="11"/>
        <color theme="1"/>
        <rFont val="Calibri"/>
        <family val="2"/>
        <scheme val="minor"/>
      </rPr>
      <t>,</t>
    </r>
  </si>
  <si>
    <r>
      <t xml:space="preserve">chacun se met en droit de nous charger de soins et de </t>
    </r>
    <r>
      <rPr>
        <b/>
        <sz val="11"/>
        <color rgb="FFC00000"/>
        <rFont val="Calibri"/>
        <family val="2"/>
        <scheme val="minor"/>
      </rPr>
      <t>depence</t>
    </r>
    <r>
      <rPr>
        <sz val="11"/>
        <color theme="1"/>
        <rFont val="Calibri"/>
        <family val="2"/>
        <scheme val="minor"/>
      </rPr>
      <t xml:space="preserve"> EOS</t>
    </r>
  </si>
  <si>
    <r>
      <t xml:space="preserve">c' est comme vous voyez Madame un grand surcroit d' embaras et de </t>
    </r>
    <r>
      <rPr>
        <b/>
        <sz val="11"/>
        <color rgb="FFC00000"/>
        <rFont val="Calibri"/>
        <family val="2"/>
        <scheme val="minor"/>
      </rPr>
      <t>dépence</t>
    </r>
    <r>
      <rPr>
        <sz val="11"/>
        <color theme="1"/>
        <rFont val="Calibri"/>
        <family val="2"/>
        <scheme val="minor"/>
      </rPr>
      <t>,</t>
    </r>
  </si>
  <si>
    <t>employersonbien</t>
  </si>
  <si>
    <r>
      <t xml:space="preserve">Et affin que vous voiez a l' oeil que je suis celuy qui veil </t>
    </r>
    <r>
      <rPr>
        <b/>
        <sz val="11"/>
        <color rgb="FFC00000"/>
        <rFont val="Calibri"/>
        <family val="2"/>
        <scheme val="minor"/>
      </rPr>
      <t>emploier</t>
    </r>
    <r>
      <rPr>
        <sz val="11"/>
        <color theme="1"/>
        <rFont val="Calibri"/>
        <family val="2"/>
        <scheme val="minor"/>
      </rPr>
      <t xml:space="preserve"> et corps et </t>
    </r>
    <r>
      <rPr>
        <b/>
        <sz val="11"/>
        <color rgb="FFC00000"/>
        <rFont val="Calibri"/>
        <family val="2"/>
        <scheme val="minor"/>
      </rPr>
      <t>biens</t>
    </r>
    <r>
      <rPr>
        <sz val="11"/>
        <color theme="1"/>
        <rFont val="Calibri"/>
        <family val="2"/>
        <scheme val="minor"/>
      </rPr>
      <t xml:space="preserve"> en vostre service, vous verrez comment je me conduiray en ceste besoigne.</t>
    </r>
  </si>
  <si>
    <t>fairedeladepense</t>
  </si>
  <si>
    <r>
      <t xml:space="preserve">Ja pour les grans despens que le roy fesoit en aumosne ne lessoit il pas a </t>
    </r>
    <r>
      <rPr>
        <b/>
        <sz val="11"/>
        <color rgb="FFC00000"/>
        <rFont val="Calibri"/>
        <family val="2"/>
        <scheme val="minor"/>
      </rPr>
      <t>faire</t>
    </r>
    <r>
      <rPr>
        <sz val="11"/>
        <color theme="1"/>
        <rFont val="Calibri"/>
        <family val="2"/>
        <scheme val="minor"/>
      </rPr>
      <t xml:space="preserve"> grans </t>
    </r>
    <r>
      <rPr>
        <b/>
        <sz val="11"/>
        <color rgb="FFC00000"/>
        <rFont val="Calibri"/>
        <family val="2"/>
        <scheme val="minor"/>
      </rPr>
      <t>despens</t>
    </r>
    <r>
      <rPr>
        <sz val="11"/>
        <color theme="1"/>
        <rFont val="Calibri"/>
        <family val="2"/>
        <scheme val="minor"/>
      </rPr>
      <t xml:space="preserve"> en son hostel chascun jour.</t>
    </r>
  </si>
  <si>
    <r>
      <t xml:space="preserve">Et il disoit: Je aimme miex que l' outrage de grans </t>
    </r>
    <r>
      <rPr>
        <b/>
        <sz val="11"/>
        <color rgb="FFC00000"/>
        <rFont val="Calibri"/>
        <family val="2"/>
        <scheme val="minor"/>
      </rPr>
      <t>despens</t>
    </r>
    <r>
      <rPr>
        <sz val="11"/>
        <color theme="1"/>
        <rFont val="Calibri"/>
        <family val="2"/>
        <scheme val="minor"/>
      </rPr>
      <t xml:space="preserve"> que je </t>
    </r>
    <r>
      <rPr>
        <b/>
        <sz val="11"/>
        <color rgb="FFC00000"/>
        <rFont val="Calibri"/>
        <family val="2"/>
        <scheme val="minor"/>
      </rPr>
      <t>faiz</t>
    </r>
    <r>
      <rPr>
        <sz val="11"/>
        <color theme="1"/>
        <rFont val="Calibri"/>
        <family val="2"/>
        <scheme val="minor"/>
      </rPr>
      <t xml:space="preserve"> soit fait en aumosne pour l' amour de Dieu que en boban ne en vainne gloire de ce monde.</t>
    </r>
  </si>
  <si>
    <r>
      <t xml:space="preserve">Et le bon homme le mary se contient le plus sagement qu' il peut sans </t>
    </r>
    <r>
      <rPr>
        <b/>
        <sz val="11"/>
        <color rgb="FFC00000"/>
        <rFont val="Calibri"/>
        <family val="2"/>
        <scheme val="minor"/>
      </rPr>
      <t>faire</t>
    </r>
    <r>
      <rPr>
        <sz val="11"/>
        <color theme="1"/>
        <rFont val="Calibri"/>
        <family val="2"/>
        <scheme val="minor"/>
      </rPr>
      <t xml:space="preserve"> grans </t>
    </r>
    <r>
      <rPr>
        <b/>
        <sz val="11"/>
        <color rgb="FFC00000"/>
        <rFont val="Calibri"/>
        <family val="2"/>
        <scheme val="minor"/>
      </rPr>
      <t>despens</t>
    </r>
    <r>
      <rPr>
        <sz val="11"/>
        <color theme="1"/>
        <rFont val="Calibri"/>
        <family val="2"/>
        <scheme val="minor"/>
      </rPr>
      <t xml:space="preserve"> EOS</t>
    </r>
  </si>
  <si>
    <r>
      <t xml:space="preserve">et quoy=que cette </t>
    </r>
    <r>
      <rPr>
        <b/>
        <sz val="11"/>
        <color rgb="FFC00000"/>
        <rFont val="Calibri"/>
        <family val="2"/>
        <scheme val="minor"/>
      </rPr>
      <t>depence</t>
    </r>
    <r>
      <rPr>
        <sz val="11"/>
        <color theme="1"/>
        <rFont val="Calibri"/>
        <family val="2"/>
        <scheme val="minor"/>
      </rPr>
      <t xml:space="preserve"> ne se </t>
    </r>
    <r>
      <rPr>
        <b/>
        <sz val="11"/>
        <color rgb="FFC00000"/>
        <rFont val="Calibri"/>
        <family val="2"/>
        <scheme val="minor"/>
      </rPr>
      <t>fasse</t>
    </r>
    <r>
      <rPr>
        <sz val="11"/>
        <color theme="1"/>
        <rFont val="Calibri"/>
        <family val="2"/>
        <scheme val="minor"/>
      </rPr>
      <t xml:space="preserve"> pas a ses frais, sa protection et ses soins nous sont fort avantageux,</t>
    </r>
  </si>
  <si>
    <t>fairedesfrais</t>
  </si>
  <si>
    <r>
      <t xml:space="preserve">et leur dist: Biau signeur, je ne sui pas venus en ce pais et </t>
    </r>
    <r>
      <rPr>
        <b/>
        <sz val="11"/>
        <color rgb="FFC00000"/>
        <rFont val="Calibri"/>
        <family val="2"/>
        <scheme val="minor"/>
      </rPr>
      <t>faire</t>
    </r>
    <r>
      <rPr>
        <sz val="11"/>
        <color theme="1"/>
        <rFont val="Calibri"/>
        <family val="2"/>
        <scheme val="minor"/>
      </rPr>
      <t xml:space="preserve"> les </t>
    </r>
    <r>
      <rPr>
        <b/>
        <sz val="11"/>
        <color rgb="FFC00000"/>
        <rFont val="Calibri"/>
        <family val="2"/>
        <scheme val="minor"/>
      </rPr>
      <t>frés</t>
    </r>
    <r>
      <rPr>
        <sz val="11"/>
        <color theme="1"/>
        <rFont val="Calibri"/>
        <family val="2"/>
        <scheme val="minor"/>
      </rPr>
      <t xml:space="preserve"> et les coustages si grans que vous veés que je fac et ai fais jusques a chi, pour tenir le siege devant Cambrai.</t>
    </r>
  </si>
  <si>
    <r>
      <t xml:space="preserve">se nostre grace ne lui estoit sur ce impartie, si comme il dit, en nous humblement suppliant que, attendu qu' il a bien servy oudit office de juge mage, comme dit est, au prouffit et utilité de nous et du bien publique du païs de ladicte seneschaucié et puet encores faire et aussi qu' il y a oudit païs grant chierté de vivres et si lui a convenu et convendra </t>
    </r>
    <r>
      <rPr>
        <b/>
        <sz val="11"/>
        <color rgb="FFC00000"/>
        <rFont val="Calibri"/>
        <family val="2"/>
        <scheme val="minor"/>
      </rPr>
      <t>faire</t>
    </r>
    <r>
      <rPr>
        <sz val="11"/>
        <color theme="1"/>
        <rFont val="Calibri"/>
        <family val="2"/>
        <scheme val="minor"/>
      </rPr>
      <t xml:space="preserve"> mutacion de demeure et autres grans </t>
    </r>
    <r>
      <rPr>
        <b/>
        <sz val="11"/>
        <color rgb="FFC00000"/>
        <rFont val="Calibri"/>
        <family val="2"/>
        <scheme val="minor"/>
      </rPr>
      <t>frais</t>
    </r>
    <r>
      <rPr>
        <sz val="11"/>
        <color theme="1"/>
        <rFont val="Calibri"/>
        <family val="2"/>
        <scheme val="minor"/>
      </rPr>
      <t xml:space="preserve"> a l' occasion dessusdicte, lesquelz pour l' affoiblissement et empirence des monnoyes il ne pourroit pas supporter ne son estat honnestement maintenir des gaiges de l' un desdiz estas et offices, nous lui vueillions sur ce pourveoir de nostredicte grace. Pour=quoy nous, consideré ce que dit est et les bons et agreables services que ledit suppliant nous a fais par long temps et esperons que encores face ou temps a venir, voulons et nous plaist et a icelui suppliant avons octroyé et octroyons de grace especial par ces presentes que de cy a un an a compter de la date de ces presentes il puisse tenir lesdiz deux estaz ou offices de nostre conseiller oudit parlement et de juge mage de Quercin, ja soit ce qu' ilz soient incompatibles, et, se bon lui semble, faire desservir et excercer ledit an durant ledit office de juge mage, a ses perilz et fortunes, par personne suffisant et ydoine.</t>
    </r>
  </si>
  <si>
    <t>frais</t>
  </si>
  <si>
    <r>
      <t xml:space="preserve">Sacent tout qu' il est concordet par eschevins, par les VIII hommes, et par tout le consel de le ville, et par le commun de le ville, que se hom dou consel de le ville, ne bourgois de cheste ville, avoit </t>
    </r>
    <r>
      <rPr>
        <b/>
        <sz val="11"/>
        <color rgb="FFC00000"/>
        <rFont val="Calibri"/>
        <family val="2"/>
        <scheme val="minor"/>
      </rPr>
      <t>frais</t>
    </r>
    <r>
      <rPr>
        <sz val="11"/>
        <color theme="1"/>
        <rFont val="Calibri"/>
        <family val="2"/>
        <scheme val="minor"/>
      </rPr>
      <t>, cous, ne damages pour l' oquoison de le franchize, de le loy, ne des besoignes de le ville aidier à  warder ou soustenir, en quel manière que chou fust, li ville et tous li communs les en doit délivrer au commun frait de le ville.</t>
    </r>
  </si>
  <si>
    <r>
      <t xml:space="preserve">Car en Flandres fu longuement, Où il despendi largement, A ci grant labeur &amp; grant peinne, A roy de terre si lonteinne, A ci grant </t>
    </r>
    <r>
      <rPr>
        <b/>
        <sz val="11"/>
        <color rgb="FFC00000"/>
        <rFont val="Calibri"/>
        <family val="2"/>
        <scheme val="minor"/>
      </rPr>
      <t>frais</t>
    </r>
    <r>
      <rPr>
        <sz val="11"/>
        <color theme="1"/>
        <rFont val="Calibri"/>
        <family val="2"/>
        <scheme val="minor"/>
      </rPr>
      <t>, à  ci grant mise Qu' il passa la mer &amp; Tamise, Et sercha mainte region, Pour avoir son entention.</t>
    </r>
  </si>
  <si>
    <r>
      <t xml:space="preserve">et li fist delivrer par ses chevaliers d' ostel deus mille florins, pour paiier ses menus </t>
    </r>
    <r>
      <rPr>
        <b/>
        <sz val="11"/>
        <color rgb="FFC00000"/>
        <rFont val="Calibri"/>
        <family val="2"/>
        <scheme val="minor"/>
      </rPr>
      <t>frés</t>
    </r>
    <r>
      <rPr>
        <sz val="11"/>
        <color theme="1"/>
        <rFont val="Calibri"/>
        <family val="2"/>
        <scheme val="minor"/>
      </rPr>
      <t xml:space="preserve"> sus son cemin.</t>
    </r>
  </si>
  <si>
    <r>
      <t xml:space="preserve">Je n' ai finance fors que pour mes menus </t>
    </r>
    <r>
      <rPr>
        <b/>
        <sz val="11"/>
        <color rgb="FFC00000"/>
        <rFont val="Calibri"/>
        <family val="2"/>
        <scheme val="minor"/>
      </rPr>
      <t>frés</t>
    </r>
    <r>
      <rPr>
        <sz val="11"/>
        <color theme="1"/>
        <rFont val="Calibri"/>
        <family val="2"/>
        <scheme val="minor"/>
      </rPr>
      <t>.</t>
    </r>
  </si>
  <si>
    <r>
      <t xml:space="preserve">Encores fu il delivré au mestre d' ostel de messire Jehan de Hainnau grant fuisson de blance monnoie d' Engleterre, pour paiier lors menus </t>
    </r>
    <r>
      <rPr>
        <b/>
        <sz val="11"/>
        <color rgb="FFC00000"/>
        <rFont val="Calibri"/>
        <family val="2"/>
        <scheme val="minor"/>
      </rPr>
      <t>frés</t>
    </r>
    <r>
      <rPr>
        <sz val="11"/>
        <color theme="1"/>
        <rFont val="Calibri"/>
        <family val="2"/>
        <scheme val="minor"/>
      </rPr>
      <t xml:space="preserve"> sus le cemin.</t>
    </r>
  </si>
  <si>
    <r>
      <t xml:space="preserve">et paioient partout les </t>
    </r>
    <r>
      <rPr>
        <b/>
        <sz val="11"/>
        <color rgb="FFC00000"/>
        <rFont val="Calibri"/>
        <family val="2"/>
        <scheme val="minor"/>
      </rPr>
      <t>frés</t>
    </r>
    <r>
      <rPr>
        <sz val="11"/>
        <color theme="1"/>
        <rFont val="Calibri"/>
        <family val="2"/>
        <scheme val="minor"/>
      </rPr>
      <t xml:space="preserve"> de li et de ses gens;</t>
    </r>
  </si>
  <si>
    <r>
      <t xml:space="preserve">Li contes, qui fu moult amis et honnourables et qui avoit grant pité de li, et aussi avoient tout signeur et toutes dames de bien, li fist delivrer et baillier or et argent, pour paiier ses menus </t>
    </r>
    <r>
      <rPr>
        <b/>
        <sz val="11"/>
        <color rgb="FFC00000"/>
        <rFont val="Calibri"/>
        <family val="2"/>
        <scheme val="minor"/>
      </rPr>
      <t>frés</t>
    </r>
    <r>
      <rPr>
        <sz val="11"/>
        <color theme="1"/>
        <rFont val="Calibri"/>
        <family val="2"/>
        <scheme val="minor"/>
      </rPr>
      <t>,</t>
    </r>
  </si>
  <si>
    <r>
      <t xml:space="preserve">Et estoit ordonné de par le roi de France que, de mois en mois, il avoient mille esqus et bien paiiés, pour paiier lors menus </t>
    </r>
    <r>
      <rPr>
        <b/>
        <sz val="11"/>
        <color rgb="FFC00000"/>
        <rFont val="Calibri"/>
        <family val="2"/>
        <scheme val="minor"/>
      </rPr>
      <t>frés</t>
    </r>
    <r>
      <rPr>
        <sz val="11"/>
        <color theme="1"/>
        <rFont val="Calibri"/>
        <family val="2"/>
        <scheme val="minor"/>
      </rPr>
      <t>.</t>
    </r>
  </si>
  <si>
    <r>
      <t xml:space="preserve">et dist que il n' avoit point d' argent la aporté, fors que pour ses menus </t>
    </r>
    <r>
      <rPr>
        <b/>
        <sz val="11"/>
        <color rgb="FFC00000"/>
        <rFont val="Calibri"/>
        <family val="2"/>
        <scheme val="minor"/>
      </rPr>
      <t>frés</t>
    </r>
    <r>
      <rPr>
        <sz val="11"/>
        <color theme="1"/>
        <rFont val="Calibri"/>
        <family val="2"/>
        <scheme val="minor"/>
      </rPr>
      <t xml:space="preserve"> paiier.</t>
    </r>
  </si>
  <si>
    <r>
      <t xml:space="preserve">Et qant il veirent que il avoient en partie achievé ce pour quoi il estoient venu a Valenchiennes, car il ne faisoient riens que ce ne fust par le consel dou conte et de son frere, qant il orent esté a Valenchiennes plus de demi an et despendut biaucop d' argent, tant en dons pour avoir l' amour des signeurs de l' Empire que en lors menus </t>
    </r>
    <r>
      <rPr>
        <b/>
        <sz val="11"/>
        <color rgb="FFC00000"/>
        <rFont val="Calibri"/>
        <family val="2"/>
        <scheme val="minor"/>
      </rPr>
      <t>frés</t>
    </r>
    <r>
      <rPr>
        <sz val="11"/>
        <color theme="1"/>
        <rFont val="Calibri"/>
        <family val="2"/>
        <scheme val="minor"/>
      </rPr>
      <t>, il prissent congiet au conte et a son frere,</t>
    </r>
  </si>
  <si>
    <r>
      <t xml:space="preserve">et lor remonstra les grans </t>
    </r>
    <r>
      <rPr>
        <b/>
        <sz val="11"/>
        <color rgb="FFC00000"/>
        <rFont val="Calibri"/>
        <family val="2"/>
        <scheme val="minor"/>
      </rPr>
      <t>frés</t>
    </r>
    <r>
      <rPr>
        <sz val="11"/>
        <color theme="1"/>
        <rFont val="Calibri"/>
        <family val="2"/>
        <scheme val="minor"/>
      </rPr>
      <t xml:space="preserve"> que il soustenoit et soustenroit tous les jours.</t>
    </r>
  </si>
  <si>
    <r>
      <t xml:space="preserve">Vous devés sçavoir et croire legierement que li rois d' Engleterre gissoit a grans </t>
    </r>
    <r>
      <rPr>
        <b/>
        <sz val="11"/>
        <color rgb="FFC00000"/>
        <rFont val="Calibri"/>
        <family val="2"/>
        <scheme val="minor"/>
      </rPr>
      <t>frés</t>
    </r>
    <r>
      <rPr>
        <sz val="11"/>
        <color theme="1"/>
        <rFont val="Calibri"/>
        <family val="2"/>
        <scheme val="minor"/>
      </rPr>
      <t xml:space="preserve"> et as grans coustages deça la mer;</t>
    </r>
  </si>
  <si>
    <r>
      <t xml:space="preserve">Et tous les mois estoient paiiet de lors gages, sans les grans coustages et </t>
    </r>
    <r>
      <rPr>
        <b/>
        <sz val="11"/>
        <color rgb="FFC00000"/>
        <rFont val="Calibri"/>
        <family val="2"/>
        <scheme val="minor"/>
      </rPr>
      <t>frés</t>
    </r>
    <r>
      <rPr>
        <sz val="11"/>
        <color theme="1"/>
        <rFont val="Calibri"/>
        <family val="2"/>
        <scheme val="minor"/>
      </rPr>
      <t xml:space="preserve"> qui li venoient de costé, a tenir ces signeurs d' Alemagne a amour,</t>
    </r>
  </si>
  <si>
    <r>
      <t xml:space="preserve">dou mains toute la ducee de Normendie, qui jadis avoit esté as rois d' Engleterre, li seroit rendue, et la conté de Pontieu et celle de Monstruel, et tous coustages et </t>
    </r>
    <r>
      <rPr>
        <b/>
        <sz val="11"/>
        <color rgb="FFC00000"/>
        <rFont val="Calibri"/>
        <family val="2"/>
        <scheme val="minor"/>
      </rPr>
      <t>frés</t>
    </r>
    <r>
      <rPr>
        <sz val="11"/>
        <color theme="1"/>
        <rFont val="Calibri"/>
        <family val="2"/>
        <scheme val="minor"/>
      </rPr>
      <t xml:space="preserve"> que fais avoit, li et ses gens, depuis que il passa la mer en la cause dou calenge.</t>
    </r>
  </si>
  <si>
    <r>
      <t xml:space="preserve">Receue avons la supplicacion de noz amez les gens des trois estaz, consulz et habitans des prevostez d' Orilhac et des Maours esdictes Montaignes d' Auvergne, contenant que comme pour supporter les grans </t>
    </r>
    <r>
      <rPr>
        <b/>
        <sz val="11"/>
        <color rgb="FFC00000"/>
        <rFont val="Calibri"/>
        <family val="2"/>
        <scheme val="minor"/>
      </rPr>
      <t>fraiz</t>
    </r>
    <r>
      <rPr>
        <sz val="11"/>
        <color theme="1"/>
        <rFont val="Calibri"/>
        <family val="2"/>
        <scheme val="minor"/>
      </rPr>
      <t>, mises et despens qui leur a convenu et convient chascun jour faire pour la garde et defense du païs d' icelles prevostez, qui sont es frontieres de noz anciens ennemis les Anglois, qui chascun jour y courent et ont pres d' icelles pluseurs grosses garnisons et patiz, soit besoing et neccessité ausdiz supplians de eulx assembler ensemble et asseoir, imposer et lever sur eulx certaines sommes de deniers pour convertir et employer en leur garde, ce qu' ilz n' oseroient faire, comme ilz dient, sanz avoir noz lettres de congié et licence, requerans humblement iceulz.</t>
    </r>
  </si>
  <si>
    <r>
      <t xml:space="preserve">Nous avons receu l' umble supplicacion des manans et habitans de tel lieu, consors en ceste partie, contenant comme il leur soit neccessité de eulx assembler pour faire et constituer eulx ensemble procureurs pour poursuir et defendre une certaine cause ou causes touchans le fait commun d' entr' eulx, meue et encommencee a l' encontre de Tel, et aussi leur soit neccessité de asseoir, imposer et faire lever sur eulx une taille pour employer, tourner et convertir es mises, </t>
    </r>
    <r>
      <rPr>
        <b/>
        <sz val="11"/>
        <color rgb="FFC00000"/>
        <rFont val="Calibri"/>
        <family val="2"/>
        <scheme val="minor"/>
      </rPr>
      <t>fraiz</t>
    </r>
    <r>
      <rPr>
        <sz val="11"/>
        <color theme="1"/>
        <rFont val="Calibri"/>
        <family val="2"/>
        <scheme val="minor"/>
      </rPr>
      <t xml:space="preserve"> et despens qui leur seront neccessaires a faire et supporter en la poursuite d' icelle cause ou causes, ce qu' ilz n' oseroient bonnement faire, si comme ilz dient, sanz avoir de nous congié et licence du faire, requerant humblement iceulx.</t>
    </r>
  </si>
  <si>
    <r>
      <t xml:space="preserve">Monsieur de La Dauversiere prit sur la fondation deux mil livres pour payer les </t>
    </r>
    <r>
      <rPr>
        <b/>
        <sz val="11"/>
        <color rgb="FFC00000"/>
        <rFont val="Calibri"/>
        <family val="2"/>
        <scheme val="minor"/>
      </rPr>
      <t>frais</t>
    </r>
    <r>
      <rPr>
        <sz val="11"/>
        <color theme="1"/>
        <rFont val="Calibri"/>
        <family val="2"/>
        <scheme val="minor"/>
      </rPr>
      <t xml:space="preserve"> de leur voiage et celuy de deux domestiques engagés pour 3 ans, selon la mode du tamps, qu' elles amenerent avec elles pour defricher de la terre.</t>
    </r>
  </si>
  <si>
    <r>
      <t xml:space="preserve">on luy dit qu' elle n' avoit qu' a disposer les choses p‹ou›r sa sortie, qu' elle ne devoit plus panser a estre R‹eligieu›se, mais a retourner a Paris, qu' on l' y feroit reconduire et peyeroit les </t>
    </r>
    <r>
      <rPr>
        <b/>
        <sz val="11"/>
        <color rgb="FFC00000"/>
        <rFont val="Calibri"/>
        <family val="2"/>
        <scheme val="minor"/>
      </rPr>
      <t>frais</t>
    </r>
    <r>
      <rPr>
        <sz val="11"/>
        <color theme="1"/>
        <rFont val="Calibri"/>
        <family val="2"/>
        <scheme val="minor"/>
      </rPr>
      <t xml:space="preserve"> de son voiage, ou bien si elle vouloit, s' etablir dans le Canada, a son choix.</t>
    </r>
  </si>
  <si>
    <r>
      <t xml:space="preserve">Madame de Bullion peya tous les </t>
    </r>
    <r>
      <rPr>
        <b/>
        <sz val="11"/>
        <color rgb="FFC00000"/>
        <rFont val="Calibri"/>
        <family val="2"/>
        <scheme val="minor"/>
      </rPr>
      <t>frais</t>
    </r>
    <r>
      <rPr>
        <sz val="11"/>
        <color theme="1"/>
        <rFont val="Calibri"/>
        <family val="2"/>
        <scheme val="minor"/>
      </rPr>
      <t xml:space="preserve"> de son voiage,</t>
    </r>
  </si>
  <si>
    <r>
      <t xml:space="preserve">Apres luy s' y joignit encorre Monsieur le duc de Liancourt, Monsieur le chevaillier de Morangis, Monsieur le chevaillier Duplessis Montbart, Monsieur le baron de Renty, sy renommé pour sa vertu, Monsieur Drouart, gentilhomme ordinere de Monseig‹neu›r le duc d' Orleans, Monsieur le baron de Fancamp, Monsieur de Chomedey dit de Maisonneuve, qui an a esté le premier gouverneur et y a demeuré en cette calité plus de 20 ans, et plusieurs autres seigneurs dont les noms me sont inconnu qui s' unirent et asocierent au mesme dessain et resolurent entr' eux d' anvoier et antretenir a leurs </t>
    </r>
    <r>
      <rPr>
        <b/>
        <sz val="11"/>
        <color rgb="FFC00000"/>
        <rFont val="Calibri"/>
        <family val="2"/>
        <scheme val="minor"/>
      </rPr>
      <t>frais</t>
    </r>
    <r>
      <rPr>
        <sz val="11"/>
        <color theme="1"/>
        <rFont val="Calibri"/>
        <family val="2"/>
        <scheme val="minor"/>
      </rPr>
      <t xml:space="preserve"> et despans une Colonie françoisse dans l' isle du Montreal pour y travailler incessanment a la conversion des Sauvages.</t>
    </r>
  </si>
  <si>
    <r>
      <t xml:space="preserve">Il fallut enfin remettre la R‹everan›de mere du Ronceray au soin de Monsieur Migeon qui passèt en France, lequel s' en chargea agreablement comme bon amy, toujours prest a nous faire pleisir et d' aillieurs homme de probité et for consideré, qui estoit juge de Montreal, qui en prit tout le soin possible et la conduisit et acompagna jusqu' a son monastere aux </t>
    </r>
    <r>
      <rPr>
        <b/>
        <sz val="11"/>
        <color rgb="FFC00000"/>
        <rFont val="Calibri"/>
        <family val="2"/>
        <scheme val="minor"/>
      </rPr>
      <t>frais</t>
    </r>
    <r>
      <rPr>
        <sz val="11"/>
        <color theme="1"/>
        <rFont val="Calibri"/>
        <family val="2"/>
        <scheme val="minor"/>
      </rPr>
      <t xml:space="preserve"> de cette communauté, avec justice, puis=qu' elle n' etoit venue que pour luy randre un grand service dont elle luy cera eternellement obligee, ‹et›c.</t>
    </r>
  </si>
  <si>
    <r>
      <t xml:space="preserve">On a estimé ce qu' on prit sur la queste commune, p‹ou›r l' hospital, a mil livres au moins, a cause que les ouvriers furent mis a travaillier a leur batiment par l' ordre de Monsieur le commicere, le premier, ce qui ne plut pas baucoup a M‹onsieu›r Pothier qui estoit chargé du batimant des R‹eligieu›ses et a ma s‹œu›r Denis, notre depositere, qui se trouverent obligé de faire ecarir de nouveau la plus grande partie du bois qu' il leur failloit, dans les forets et bois debout, qu' ils firent ecarir et amener en charette a grans </t>
    </r>
    <r>
      <rPr>
        <b/>
        <sz val="11"/>
        <color rgb="FFC00000"/>
        <rFont val="Calibri"/>
        <family val="2"/>
        <scheme val="minor"/>
      </rPr>
      <t>frais</t>
    </r>
    <r>
      <rPr>
        <sz val="11"/>
        <color theme="1"/>
        <rFont val="Calibri"/>
        <family val="2"/>
        <scheme val="minor"/>
      </rPr>
      <t>, maistre Paillard ayant pris le premier pour l' hopital, comme j' ay deja dit.</t>
    </r>
  </si>
  <si>
    <r>
      <t xml:space="preserve">car aussy=tost que le navire fut arivé, Mons‹ieu›r Grandmesnil, qui fait nos afaire a Kebec, ecrivit a n‹otre› Reverande mere que M‹onsieu›r l' Intandant avoit resu ordre de la cour d' arester et prandre trois mil six cens livres pour peyer les </t>
    </r>
    <r>
      <rPr>
        <b/>
        <sz val="11"/>
        <color rgb="FFC00000"/>
        <rFont val="Calibri"/>
        <family val="2"/>
        <scheme val="minor"/>
      </rPr>
      <t>frais</t>
    </r>
    <r>
      <rPr>
        <sz val="11"/>
        <color theme="1"/>
        <rFont val="Calibri"/>
        <family val="2"/>
        <scheme val="minor"/>
      </rPr>
      <t xml:space="preserve"> qu' il avoit fait a la maison ou nous sommes pour y loger les soldats malades et nous avec eux pour les servir, ce qui etonna baucoup tout le monde et nous plus que personne.</t>
    </r>
  </si>
  <si>
    <r>
      <t xml:space="preserve">tous les Messieurs de la Compagnie qu' il c' etoit associé dans la d‹it›e Seigneurie y consantirent tous dans la pancee que ces Messieurs eclesiastiques pourois plus advantageusement travailler a la gloire de Dieu, estant establis sur les lieux, et faire moins de depances pour soutenir les </t>
    </r>
    <r>
      <rPr>
        <b/>
        <sz val="11"/>
        <color rgb="FFC00000"/>
        <rFont val="Calibri"/>
        <family val="2"/>
        <scheme val="minor"/>
      </rPr>
      <t>frais</t>
    </r>
    <r>
      <rPr>
        <sz val="11"/>
        <color theme="1"/>
        <rFont val="Calibri"/>
        <family val="2"/>
        <scheme val="minor"/>
      </rPr>
      <t xml:space="preserve"> de la Colonie qu' eux qui ne pouvois pas estre presans, et plusieurs autres reisons qu' on ne peut pas ecrire.</t>
    </r>
  </si>
  <si>
    <r>
      <t xml:space="preserve">Monsieur de La Dauversiere prit 2=000' de leur fondation pour les esquiper, aprovisionner et fournir aux </t>
    </r>
    <r>
      <rPr>
        <b/>
        <sz val="11"/>
        <color rgb="FFC00000"/>
        <rFont val="Calibri"/>
        <family val="2"/>
        <scheme val="minor"/>
      </rPr>
      <t>frais</t>
    </r>
    <r>
      <rPr>
        <sz val="11"/>
        <color theme="1"/>
        <rFont val="Calibri"/>
        <family val="2"/>
        <scheme val="minor"/>
      </rPr>
      <t xml:space="preserve"> du voiage, qui est tout ce qu' elles en profiterent, ayant esté perdue peu apres.</t>
    </r>
  </si>
  <si>
    <r>
      <t xml:space="preserve">mais comme il ne donnèt point de moyen, on ne se pressèt pas joint que la batisseuse croyèt la chose inpossible a cause que la seison de batir estoit trop advancee, et des faux </t>
    </r>
    <r>
      <rPr>
        <b/>
        <sz val="11"/>
        <color rgb="FFC00000"/>
        <rFont val="Calibri"/>
        <family val="2"/>
        <scheme val="minor"/>
      </rPr>
      <t>frais</t>
    </r>
    <r>
      <rPr>
        <sz val="11"/>
        <color theme="1"/>
        <rFont val="Calibri"/>
        <family val="2"/>
        <scheme val="minor"/>
      </rPr>
      <t xml:space="preserve"> qu' il faudrèt faire innevitablement, et plusieurs autres bonnes reisons qu' elle alequèt pour persuader que cela ne se pouvèt pas et qu' on ferèt mieux de louer la maison des freres pour une annee afin de nous hoster d' anbaras et eux de peine.</t>
    </r>
  </si>
  <si>
    <r>
      <t xml:space="preserve">mais nos commerçants y feroient des profits considerables si les </t>
    </r>
    <r>
      <rPr>
        <b/>
        <sz val="11"/>
        <color rgb="FFC00000"/>
        <rFont val="Calibri"/>
        <family val="2"/>
        <scheme val="minor"/>
      </rPr>
      <t>frais</t>
    </r>
    <r>
      <rPr>
        <sz val="11"/>
        <color theme="1"/>
        <rFont val="Calibri"/>
        <family val="2"/>
        <scheme val="minor"/>
      </rPr>
      <t xml:space="preserve"> n' etoient pas excessifs.</t>
    </r>
  </si>
  <si>
    <r>
      <t xml:space="preserve">et quoy=que cette depence ne se fasse pas a ses </t>
    </r>
    <r>
      <rPr>
        <b/>
        <sz val="11"/>
        <color rgb="FFC00000"/>
        <rFont val="Calibri"/>
        <family val="2"/>
        <scheme val="minor"/>
      </rPr>
      <t>frais</t>
    </r>
    <r>
      <rPr>
        <sz val="11"/>
        <color theme="1"/>
        <rFont val="Calibri"/>
        <family val="2"/>
        <scheme val="minor"/>
      </rPr>
      <t>, sa protection et ses soins nous sont fort avantageux,</t>
    </r>
  </si>
  <si>
    <r>
      <t xml:space="preserve">il faudroit aussy sçavoir par ou on les auroit a moins de </t>
    </r>
    <r>
      <rPr>
        <b/>
        <sz val="11"/>
        <color rgb="FFC00000"/>
        <rFont val="Calibri"/>
        <family val="2"/>
        <scheme val="minor"/>
      </rPr>
      <t>frais</t>
    </r>
    <r>
      <rPr>
        <sz val="11"/>
        <color theme="1"/>
        <rFont val="Calibri"/>
        <family val="2"/>
        <scheme val="minor"/>
      </rPr>
      <t>.</t>
    </r>
  </si>
  <si>
    <t>fuer</t>
  </si>
  <si>
    <t>MARIEF_LAIS</t>
  </si>
  <si>
    <t>Marie de France</t>
  </si>
  <si>
    <t>Lais</t>
  </si>
  <si>
    <t>Poésie</t>
  </si>
  <si>
    <r>
      <t xml:space="preserve">Ne m' arestereie a nul </t>
    </r>
    <r>
      <rPr>
        <b/>
        <sz val="11"/>
        <color rgb="FFC00000"/>
        <rFont val="Calibri"/>
        <family val="2"/>
        <scheme val="minor"/>
      </rPr>
      <t>fuer</t>
    </r>
    <r>
      <rPr>
        <sz val="11"/>
        <color theme="1"/>
        <rFont val="Calibri"/>
        <family val="2"/>
        <scheme val="minor"/>
      </rPr>
      <t xml:space="preserve"> Si lungement que jeo beüsse, Pur=quei treis pas aler peüsse.</t>
    </r>
  </si>
  <si>
    <r>
      <t xml:space="preserve">Mes andui sont de si fier cuer que li uns por l' autre a nul </t>
    </r>
    <r>
      <rPr>
        <b/>
        <sz val="11"/>
        <color rgb="FFC00000"/>
        <rFont val="Calibri"/>
        <family val="2"/>
        <scheme val="minor"/>
      </rPr>
      <t>fuer</t>
    </r>
    <r>
      <rPr>
        <sz val="11"/>
        <color theme="1"/>
        <rFont val="Calibri"/>
        <family val="2"/>
        <scheme val="minor"/>
      </rPr>
      <t xml:space="preserve"> de terre un pié ne guerpiroit se jusqu' a mort ne l' enpiroit;</t>
    </r>
  </si>
  <si>
    <r>
      <t xml:space="preserve">de celi qu' ele ot leidangiee ne cuide ja=mes a nul </t>
    </r>
    <r>
      <rPr>
        <b/>
        <sz val="11"/>
        <color rgb="FFC00000"/>
        <rFont val="Calibri"/>
        <family val="2"/>
        <scheme val="minor"/>
      </rPr>
      <t>fuer</t>
    </r>
    <r>
      <rPr>
        <sz val="11"/>
        <color theme="1"/>
        <rFont val="Calibri"/>
        <family val="2"/>
        <scheme val="minor"/>
      </rPr>
      <t xml:space="preserve"> que amer la doie an son cuer,</t>
    </r>
  </si>
  <si>
    <r>
      <t xml:space="preserve">des que li cors est sanz le cuer don ne puet il estre a nul </t>
    </r>
    <r>
      <rPr>
        <b/>
        <sz val="11"/>
        <color rgb="FFC00000"/>
        <rFont val="Calibri"/>
        <family val="2"/>
        <scheme val="minor"/>
      </rPr>
      <t>fuer</t>
    </r>
    <r>
      <rPr>
        <sz val="11"/>
        <color theme="1"/>
        <rFont val="Calibri"/>
        <family val="2"/>
        <scheme val="minor"/>
      </rPr>
      <t>;</t>
    </r>
  </si>
  <si>
    <r>
      <t xml:space="preserve">sa dame a cil lerres souduite qui n' estoit de nus max estruite ne ne cuidoit pas, a nul </t>
    </r>
    <r>
      <rPr>
        <b/>
        <sz val="11"/>
        <color rgb="FFC00000"/>
        <rFont val="Calibri"/>
        <family val="2"/>
        <scheme val="minor"/>
      </rPr>
      <t>fuer</t>
    </r>
    <r>
      <rPr>
        <sz val="11"/>
        <color theme="1"/>
        <rFont val="Calibri"/>
        <family val="2"/>
        <scheme val="minor"/>
      </rPr>
      <t>, qu' il li deüst anbler son cuer;</t>
    </r>
  </si>
  <si>
    <r>
      <t xml:space="preserve">Ce ne porroit estre a nul </t>
    </r>
    <r>
      <rPr>
        <b/>
        <sz val="11"/>
        <color rgb="FFC00000"/>
        <rFont val="Calibri"/>
        <family val="2"/>
        <scheme val="minor"/>
      </rPr>
      <t>fuer</t>
    </r>
    <r>
      <rPr>
        <sz val="11"/>
        <color theme="1"/>
        <rFont val="Calibri"/>
        <family val="2"/>
        <scheme val="minor"/>
      </rPr>
      <t xml:space="preserve"> que je duel feire vos veïsse ne rien a mon cuer n' an meïsse;</t>
    </r>
  </si>
  <si>
    <r>
      <t xml:space="preserve">voir ne seroit mie avenant que au pié me venist la suer mon seignor Gauvain a nul </t>
    </r>
    <r>
      <rPr>
        <b/>
        <sz val="11"/>
        <color rgb="FFC00000"/>
        <rFont val="Calibri"/>
        <family val="2"/>
        <scheme val="minor"/>
      </rPr>
      <t>fuer</t>
    </r>
    <r>
      <rPr>
        <sz val="11"/>
        <color theme="1"/>
        <rFont val="Calibri"/>
        <family val="2"/>
        <scheme val="minor"/>
      </rPr>
      <t>, ne sa niece,</t>
    </r>
  </si>
  <si>
    <r>
      <t xml:space="preserve">et si li prïent de boen cuer que sofrir ne vuelle a nul </t>
    </r>
    <r>
      <rPr>
        <b/>
        <sz val="11"/>
        <color rgb="FFC00000"/>
        <rFont val="Calibri"/>
        <family val="2"/>
        <scheme val="minor"/>
      </rPr>
      <t>fuer</t>
    </r>
    <r>
      <rPr>
        <sz val="11"/>
        <color theme="1"/>
        <rFont val="Calibri"/>
        <family val="2"/>
        <scheme val="minor"/>
      </rPr>
      <t xml:space="preserve"> que cil i soit morz ne conquis qui por li s' est an painne mis.</t>
    </r>
  </si>
  <si>
    <r>
      <t xml:space="preserve">Et quant l' autre vit que sa suer ne li sofferroit a nul </t>
    </r>
    <r>
      <rPr>
        <b/>
        <sz val="11"/>
        <color rgb="FFC00000"/>
        <rFont val="Calibri"/>
        <family val="2"/>
        <scheme val="minor"/>
      </rPr>
      <t>fuer</t>
    </r>
    <r>
      <rPr>
        <sz val="11"/>
        <color theme="1"/>
        <rFont val="Calibri"/>
        <family val="2"/>
        <scheme val="minor"/>
      </rPr>
      <t xml:space="preserve"> tote la terre sanz tançon s' an fu en molt grant cusançon EOS</t>
    </r>
  </si>
  <si>
    <r>
      <t xml:space="preserve">Il nel deïst a nul </t>
    </r>
    <r>
      <rPr>
        <b/>
        <sz val="11"/>
        <color rgb="FFC00000"/>
        <rFont val="Calibri"/>
        <family val="2"/>
        <scheme val="minor"/>
      </rPr>
      <t>fuer</t>
    </r>
    <r>
      <rPr>
        <sz val="11"/>
        <color theme="1"/>
        <rFont val="Calibri"/>
        <family val="2"/>
        <scheme val="minor"/>
      </rPr>
      <t>,</t>
    </r>
  </si>
  <si>
    <r>
      <t xml:space="preserve">si leur dist: "Seigneur, sachiés que je ne le lairoie a nul </t>
    </r>
    <r>
      <rPr>
        <b/>
        <sz val="11"/>
        <color rgb="FFC00000"/>
        <rFont val="Calibri"/>
        <family val="2"/>
        <scheme val="minor"/>
      </rPr>
      <t>fuer</t>
    </r>
    <r>
      <rPr>
        <sz val="11"/>
        <color theme="1"/>
        <rFont val="Calibri"/>
        <family val="2"/>
        <scheme val="minor"/>
      </rPr>
      <t xml:space="preserve"> que je ne m' en venjaisse d' aus, ne pour l' apostoile!"</t>
    </r>
  </si>
  <si>
    <r>
      <t xml:space="preserve">qu' il ne se peut estordre a nul </t>
    </r>
    <r>
      <rPr>
        <b/>
        <sz val="11"/>
        <color rgb="FFC00000"/>
        <rFont val="Calibri"/>
        <family val="2"/>
        <scheme val="minor"/>
      </rPr>
      <t>fuer</t>
    </r>
    <r>
      <rPr>
        <sz val="11"/>
        <color theme="1"/>
        <rFont val="Calibri"/>
        <family val="2"/>
        <scheme val="minor"/>
      </rPr>
      <t xml:space="preserve"> qu' il n' alast hors a chu balliu.</t>
    </r>
  </si>
  <si>
    <r>
      <t xml:space="preserve">Quant il virrent qu' il ne peurent avant aler a nul </t>
    </r>
    <r>
      <rPr>
        <b/>
        <sz val="11"/>
        <color rgb="FFC00000"/>
        <rFont val="Calibri"/>
        <family val="2"/>
        <scheme val="minor"/>
      </rPr>
      <t>fuer</t>
    </r>
    <r>
      <rPr>
        <sz val="11"/>
        <color theme="1"/>
        <rFont val="Calibri"/>
        <family val="2"/>
        <scheme val="minor"/>
      </rPr>
      <t>, si prisent Andromes l' empereeur,</t>
    </r>
  </si>
  <si>
    <r>
      <t xml:space="preserve">Sire, fis je, se je avoie la mauvestié en mon cuer, si ne vous loeroie je a nul </t>
    </r>
    <r>
      <rPr>
        <b/>
        <sz val="11"/>
        <color rgb="FFC00000"/>
        <rFont val="Calibri"/>
        <family val="2"/>
        <scheme val="minor"/>
      </rPr>
      <t>fuer</t>
    </r>
    <r>
      <rPr>
        <sz val="11"/>
        <color theme="1"/>
        <rFont val="Calibri"/>
        <family val="2"/>
        <scheme val="minor"/>
      </rPr>
      <t xml:space="preserve"> que vous la feissiés.</t>
    </r>
  </si>
  <si>
    <r>
      <t xml:space="preserve">Irbourga pensoit en son cuer Que li roy de Chypre, à  nul </t>
    </r>
    <r>
      <rPr>
        <b/>
        <sz val="11"/>
        <color rgb="FFC00000"/>
        <rFont val="Calibri"/>
        <family val="2"/>
        <scheme val="minor"/>
      </rPr>
      <t>fuer</t>
    </r>
    <r>
      <rPr>
        <sz val="11"/>
        <color theme="1"/>
        <rFont val="Calibri"/>
        <family val="2"/>
        <scheme val="minor"/>
      </rPr>
      <t>, Ne lairoit qu' avec leur messages N' envoiast des siens bons &amp; sages, Par quoy li soudans acordast Ceste pais &amp; qu' il la jurast.</t>
    </r>
  </si>
  <si>
    <r>
      <t xml:space="preserve">Dont il avint que, qant li signeur qui la ville de Valenchiennes gouvrenoient pour ce temps, en veirent la maniere, il missent par ban et sus painne a toutes coses </t>
    </r>
    <r>
      <rPr>
        <b/>
        <sz val="11"/>
        <color rgb="FFC00000"/>
        <rFont val="Calibri"/>
        <family val="2"/>
        <scheme val="minor"/>
      </rPr>
      <t>fuer</t>
    </r>
    <r>
      <rPr>
        <sz val="11"/>
        <color theme="1"/>
        <rFont val="Calibri"/>
        <family val="2"/>
        <scheme val="minor"/>
      </rPr>
      <t xml:space="preserve"> et pris raisonnable, et tant que li Englois s' en contenterent grandement.</t>
    </r>
  </si>
  <si>
    <t>prix</t>
  </si>
  <si>
    <r>
      <t xml:space="preserve">De cel ne sai dire le </t>
    </r>
    <r>
      <rPr>
        <b/>
        <sz val="11"/>
        <color rgb="FFC00000"/>
        <rFont val="Calibri"/>
        <family val="2"/>
        <scheme val="minor"/>
      </rPr>
      <t>pris</t>
    </r>
    <r>
      <rPr>
        <sz val="11"/>
        <color theme="1"/>
        <rFont val="Calibri"/>
        <family val="2"/>
        <scheme val="minor"/>
      </rPr>
      <t>, Ne des cordes ne des peissuns Ki del tref tienent les giruns:</t>
    </r>
  </si>
  <si>
    <r>
      <t xml:space="preserve">Premierement il li offrirent Navie, qu' il delivreront A tous ceuls qui passer vorront, Et avec ce juste nol </t>
    </r>
    <r>
      <rPr>
        <b/>
        <sz val="11"/>
        <color rgb="FFC00000"/>
        <rFont val="Calibri"/>
        <family val="2"/>
        <scheme val="minor"/>
      </rPr>
      <t>pris</t>
    </r>
    <r>
      <rPr>
        <sz val="11"/>
        <color theme="1"/>
        <rFont val="Calibri"/>
        <family val="2"/>
        <scheme val="minor"/>
      </rPr>
      <t>, Et encor, se bien l' ay compris, Ayde, faveur &amp; confort.</t>
    </r>
  </si>
  <si>
    <r>
      <t xml:space="preserve">Dont il avint que, qant li signeur qui la ville de Valenchiennes gouvrenoient pour ce temps, en veirent la maniere, il missent par ban et sus painne a toutes coses fuer et </t>
    </r>
    <r>
      <rPr>
        <b/>
        <sz val="11"/>
        <color rgb="FFC00000"/>
        <rFont val="Calibri"/>
        <family val="2"/>
        <scheme val="minor"/>
      </rPr>
      <t>pris</t>
    </r>
    <r>
      <rPr>
        <sz val="11"/>
        <color theme="1"/>
        <rFont val="Calibri"/>
        <family val="2"/>
        <scheme val="minor"/>
      </rPr>
      <t xml:space="preserve"> raisonnable, et tant que li Englois s' en contenterent grandement.</t>
    </r>
  </si>
  <si>
    <r>
      <t xml:space="preserve">Et qant, au matin, messires Gautiers de Manni deubt monter a cheval, li dus de Normendie li envoia une hagenee amblans, et •I• coursier bien ou </t>
    </r>
    <r>
      <rPr>
        <b/>
        <sz val="11"/>
        <color rgb="FFC00000"/>
        <rFont val="Calibri"/>
        <family val="2"/>
        <scheme val="minor"/>
      </rPr>
      <t>pris</t>
    </r>
    <r>
      <rPr>
        <sz val="11"/>
        <color theme="1"/>
        <rFont val="Calibri"/>
        <family val="2"/>
        <scheme val="minor"/>
      </rPr>
      <t xml:space="preserve"> de mille livres.</t>
    </r>
  </si>
  <si>
    <r>
      <t xml:space="preserve">et en eut bon </t>
    </r>
    <r>
      <rPr>
        <b/>
        <sz val="11"/>
        <color rgb="FFC00000"/>
        <rFont val="Calibri"/>
        <family val="2"/>
        <scheme val="minor"/>
      </rPr>
      <t>pris</t>
    </r>
    <r>
      <rPr>
        <sz val="11"/>
        <color theme="1"/>
        <rFont val="Calibri"/>
        <family val="2"/>
        <scheme val="minor"/>
      </rPr>
      <t>.</t>
    </r>
  </si>
  <si>
    <r>
      <t xml:space="preserve">mais plus n' y revenez pour tel </t>
    </r>
    <r>
      <rPr>
        <b/>
        <sz val="11"/>
        <color rgb="FFC00000"/>
        <rFont val="Calibri"/>
        <family val="2"/>
        <scheme val="minor"/>
      </rPr>
      <t>pris</t>
    </r>
    <r>
      <rPr>
        <sz val="11"/>
        <color theme="1"/>
        <rFont val="Calibri"/>
        <family val="2"/>
        <scheme val="minor"/>
      </rPr>
      <t>.</t>
    </r>
  </si>
  <si>
    <r>
      <t xml:space="preserve">et enfin fesoit si bien qu' elle n' i alloit que rarement, quelque desir qu' on ut de la voir, qui etoit tel en plusieurs qu' ils orois achepté a </t>
    </r>
    <r>
      <rPr>
        <b/>
        <sz val="11"/>
        <color rgb="FFC00000"/>
        <rFont val="Calibri"/>
        <family val="2"/>
        <scheme val="minor"/>
      </rPr>
      <t>pris</t>
    </r>
    <r>
      <rPr>
        <sz val="11"/>
        <color theme="1"/>
        <rFont val="Calibri"/>
        <family val="2"/>
        <scheme val="minor"/>
      </rPr>
      <t xml:space="preserve"> d' argent la consolation de luy parler et cela par l' estime qu' ils en fesois de sa vertu, la considerant comme une vraye sainte.</t>
    </r>
  </si>
  <si>
    <r>
      <t xml:space="preserve">Elle anvoya une grande boiste plaine de bigoux, antre autres une ymage de cire du s‹ain›t enfant Jesus, rare en bauté, d' un </t>
    </r>
    <r>
      <rPr>
        <b/>
        <sz val="11"/>
        <color rgb="FFC00000"/>
        <rFont val="Calibri"/>
        <family val="2"/>
        <scheme val="minor"/>
      </rPr>
      <t>pris</t>
    </r>
    <r>
      <rPr>
        <sz val="11"/>
        <color theme="1"/>
        <rFont val="Calibri"/>
        <family val="2"/>
        <scheme val="minor"/>
      </rPr>
      <t xml:space="preserve"> extrordinere, que ses parans et amis luy avois fait avoir par le desir qu' ils avois que cette fille changea sa condition de s‹œu›r domestique en celle de sœur hospitaliere et vint en cette maison pour y estre sup‹erieu›re et nous faire faire le noviciat et ensuitte profession des veux solannels.</t>
    </r>
  </si>
  <si>
    <r>
      <t xml:space="preserve">On me chargea du soin ‹d›e cet ouvrage a cause que ma chere sœur Maumousseau ne connessant pas encorre bien le peys, elle avèt peine a trouver des materiaux necesseires qu' a des </t>
    </r>
    <r>
      <rPr>
        <b/>
        <sz val="11"/>
        <color rgb="FFC00000"/>
        <rFont val="Calibri"/>
        <family val="2"/>
        <scheme val="minor"/>
      </rPr>
      <t>pris</t>
    </r>
    <r>
      <rPr>
        <sz val="11"/>
        <color theme="1"/>
        <rFont val="Calibri"/>
        <family val="2"/>
        <scheme val="minor"/>
      </rPr>
      <t xml:space="preserve"> fort haut.</t>
    </r>
  </si>
  <si>
    <r>
      <t xml:space="preserve">mais je vous prie de vouloir bien me mander ce que vous pensez de ces sortes de toile, si elles sont d' un bon usé à  quoy elles sont propres, leur </t>
    </r>
    <r>
      <rPr>
        <b/>
        <sz val="11"/>
        <color rgb="FFC00000"/>
        <rFont val="Calibri"/>
        <family val="2"/>
        <scheme val="minor"/>
      </rPr>
      <t>prix</t>
    </r>
    <r>
      <rPr>
        <sz val="11"/>
        <color theme="1"/>
        <rFont val="Calibri"/>
        <family val="2"/>
        <scheme val="minor"/>
      </rPr>
      <t xml:space="preserve"> et leur largeur, ce que contient a peu près une pièce et s' il seroit facile de les faire venir par le havre ou par Rouën parce que nous usons beaucoup de toile tant pour notre habit, que pour notre hopital EOS</t>
    </r>
  </si>
  <si>
    <r>
      <t xml:space="preserve">il vient de nous faire present d' un tableau sans </t>
    </r>
    <r>
      <rPr>
        <b/>
        <sz val="11"/>
        <color rgb="FFC00000"/>
        <rFont val="Calibri"/>
        <family val="2"/>
        <scheme val="minor"/>
      </rPr>
      <t>prix</t>
    </r>
    <r>
      <rPr>
        <sz val="11"/>
        <color theme="1"/>
        <rFont val="Calibri"/>
        <family val="2"/>
        <scheme val="minor"/>
      </rPr>
      <t xml:space="preserve"> qu' il a rapporté de Rome,</t>
    </r>
  </si>
  <si>
    <r>
      <t xml:space="preserve">et ce qui me console, c' est que vous en connoissez le </t>
    </r>
    <r>
      <rPr>
        <b/>
        <sz val="11"/>
        <color rgb="FFC00000"/>
        <rFont val="Calibri"/>
        <family val="2"/>
        <scheme val="minor"/>
      </rPr>
      <t>prix</t>
    </r>
    <r>
      <rPr>
        <sz val="11"/>
        <color theme="1"/>
        <rFont val="Calibri"/>
        <family val="2"/>
        <scheme val="minor"/>
      </rPr>
      <t xml:space="preserve"> et que vô· sçavez en faire un bon usage,</t>
    </r>
  </si>
  <si>
    <r>
      <t xml:space="preserve">mais il est suivi de tant d' autres avantages, que malgré ce que j' en connois, je suis persuadée que nous ne verrons que dans l' eternité le </t>
    </r>
    <r>
      <rPr>
        <b/>
        <sz val="11"/>
        <color rgb="FFC00000"/>
        <rFont val="Calibri"/>
        <family val="2"/>
        <scheme val="minor"/>
      </rPr>
      <t>prix</t>
    </r>
    <r>
      <rPr>
        <sz val="11"/>
        <color theme="1"/>
        <rFont val="Calibri"/>
        <family val="2"/>
        <scheme val="minor"/>
      </rPr>
      <t xml:space="preserve"> de cette grace,</t>
    </r>
  </si>
  <si>
    <r>
      <t xml:space="preserve">Tout est hors de </t>
    </r>
    <r>
      <rPr>
        <b/>
        <sz val="11"/>
        <color rgb="FFC00000"/>
        <rFont val="Calibri"/>
        <family val="2"/>
        <scheme val="minor"/>
      </rPr>
      <t>prix</t>
    </r>
    <r>
      <rPr>
        <sz val="11"/>
        <color theme="1"/>
        <rFont val="Calibri"/>
        <family val="2"/>
        <scheme val="minor"/>
      </rPr>
      <t xml:space="preserve"> en Canada,</t>
    </r>
  </si>
  <si>
    <r>
      <t xml:space="preserve">dites moy je vô· prie Madame ce que vous en pensez, a quoy elles sont bonnes, leur largeur et leur </t>
    </r>
    <r>
      <rPr>
        <b/>
        <sz val="11"/>
        <color rgb="FFC00000"/>
        <rFont val="Calibri"/>
        <family val="2"/>
        <scheme val="minor"/>
      </rPr>
      <t>prix</t>
    </r>
    <r>
      <rPr>
        <sz val="11"/>
        <color theme="1"/>
        <rFont val="Calibri"/>
        <family val="2"/>
        <scheme val="minor"/>
      </rPr>
      <t>, parce que notre habit est composé de beaucoup de toile EOS</t>
    </r>
  </si>
  <si>
    <r>
      <t xml:space="preserve">tout est hors de </t>
    </r>
    <r>
      <rPr>
        <b/>
        <sz val="11"/>
        <color rgb="FFC00000"/>
        <rFont val="Calibri"/>
        <family val="2"/>
        <scheme val="minor"/>
      </rPr>
      <t>prix</t>
    </r>
    <r>
      <rPr>
        <sz val="11"/>
        <color theme="1"/>
        <rFont val="Calibri"/>
        <family val="2"/>
        <scheme val="minor"/>
      </rPr>
      <t xml:space="preserve"> icy,</t>
    </r>
  </si>
  <si>
    <t>quicoutebeaucoup</t>
  </si>
  <si>
    <r>
      <t xml:space="preserve">põ· faire cette péche il faut beaucoup d' engagez </t>
    </r>
    <r>
      <rPr>
        <b/>
        <sz val="11"/>
        <color rgb="FFC00000"/>
        <rFont val="Calibri"/>
        <family val="2"/>
        <scheme val="minor"/>
      </rPr>
      <t>qui</t>
    </r>
    <r>
      <rPr>
        <sz val="11"/>
        <color theme="1"/>
        <rFont val="Calibri"/>
        <family val="2"/>
        <scheme val="minor"/>
      </rPr>
      <t xml:space="preserve"> </t>
    </r>
    <r>
      <rPr>
        <b/>
        <sz val="11"/>
        <color rgb="FFC00000"/>
        <rFont val="Calibri"/>
        <family val="2"/>
        <scheme val="minor"/>
      </rPr>
      <t>coutent</t>
    </r>
    <r>
      <rPr>
        <sz val="11"/>
        <color theme="1"/>
        <rFont val="Calibri"/>
        <family val="2"/>
        <scheme val="minor"/>
      </rPr>
      <t xml:space="preserve"> </t>
    </r>
    <r>
      <rPr>
        <b/>
        <sz val="11"/>
        <color rgb="FFC00000"/>
        <rFont val="Calibri"/>
        <family val="2"/>
        <scheme val="minor"/>
      </rPr>
      <t>beaucoup</t>
    </r>
    <r>
      <rPr>
        <sz val="11"/>
        <color theme="1"/>
        <rFont val="Calibri"/>
        <family val="2"/>
        <scheme val="minor"/>
      </rPr>
      <t>,</t>
    </r>
  </si>
  <si>
    <t>quiestdegrandprix</t>
  </si>
  <si>
    <r>
      <t xml:space="preserve">A quelques annee de la, la s‹œu›r Bourgeoys alla en France ou Monsieur le baron de Fancamp luy donna un crusifix </t>
    </r>
    <r>
      <rPr>
        <b/>
        <sz val="11"/>
        <color rgb="FFC00000"/>
        <rFont val="Calibri"/>
        <family val="2"/>
        <scheme val="minor"/>
      </rPr>
      <t>de grand prix</t>
    </r>
    <r>
      <rPr>
        <sz val="11"/>
        <color theme="1"/>
        <rFont val="Calibri"/>
        <family val="2"/>
        <scheme val="minor"/>
      </rPr>
      <t xml:space="preserve"> et une ymage miraculeuse de la tres s‹ain›te Vierge soubs le nom de Nostre Dame de Bon Secours, avec cent escu pour estre anployé a egrandir ou orner la chapelle susditte ou devoit reposer son ymage.</t>
    </r>
  </si>
  <si>
    <r>
      <t xml:space="preserve">Enfin le contrat ce fit dans les formes ordineres, a la reserve qu' elle n' i parut que soubs le nom d' une personne qui ne veut point estre nommee ni connue d' autres que de celles a qui elle confièt son segret, laquelle receut comptant dans son tablier, a plusieurs reprise pour ce mieux cacher, la somme de soixante mil livres, sur quoy elle asigna une pantion de mil livres a Mademoiselle Mance sa vie durant, luy donnant en outre plusieurs bijoux de devotion </t>
    </r>
    <r>
      <rPr>
        <b/>
        <sz val="11"/>
        <color rgb="FFC00000"/>
        <rFont val="Calibri"/>
        <family val="2"/>
        <scheme val="minor"/>
      </rPr>
      <t>de grands prix</t>
    </r>
    <r>
      <rPr>
        <sz val="11"/>
        <color theme="1"/>
        <rFont val="Calibri"/>
        <family val="2"/>
        <scheme val="minor"/>
      </rPr>
      <t xml:space="preserve"> et son portrait en mignature dans une boiste d' agastes fines enchassee en de l' or et enrichie de perles fines dont la d‹it›e damoiselle fit present a notre communauté quelques année avand sa mort, qui l' a gardee avec veneration pour le profond recpect qu' elle a eu ‹du› merite de cette dame et la reconnessance qu' on luy doibt en calité de fondatrisse aussy bien que de l' hospital, ce que je feré connestre en son lieu,</t>
    </r>
  </si>
  <si>
    <r>
      <t xml:space="preserve">les actes de cette vertu de conformité sont </t>
    </r>
    <r>
      <rPr>
        <b/>
        <sz val="11"/>
        <color rgb="FFC00000"/>
        <rFont val="Calibri"/>
        <family val="2"/>
        <scheme val="minor"/>
      </rPr>
      <t>d'</t>
    </r>
    <r>
      <rPr>
        <sz val="11"/>
        <color theme="1"/>
        <rFont val="Calibri"/>
        <family val="2"/>
        <scheme val="minor"/>
      </rPr>
      <t xml:space="preserve"> un </t>
    </r>
    <r>
      <rPr>
        <b/>
        <sz val="11"/>
        <color rgb="FFC00000"/>
        <rFont val="Calibri"/>
        <family val="2"/>
        <scheme val="minor"/>
      </rPr>
      <t>grand prix</t>
    </r>
    <r>
      <rPr>
        <sz val="11"/>
        <color theme="1"/>
        <rFont val="Calibri"/>
        <family val="2"/>
        <scheme val="minor"/>
      </rPr>
      <t xml:space="preserve"> devant Dieu EOS</t>
    </r>
  </si>
  <si>
    <t>avouer</t>
  </si>
  <si>
    <t>Reveal_secret</t>
  </si>
  <si>
    <r>
      <t xml:space="preserve">Quant il ot finé sa parole, Qu' on ne tenoit pas pour frivole, Li sires de Lespaire dit: "Sire, je </t>
    </r>
    <r>
      <rPr>
        <b/>
        <sz val="11"/>
        <color rgb="FFC00000"/>
        <rFont val="Calibri"/>
        <family val="2"/>
        <scheme val="minor"/>
      </rPr>
      <t>advoue</t>
    </r>
    <r>
      <rPr>
        <sz val="11"/>
        <color theme="1"/>
        <rFont val="Calibri"/>
        <family val="2"/>
        <scheme val="minor"/>
      </rPr>
      <t xml:space="preserve"> vostre dit,</t>
    </r>
  </si>
  <si>
    <r>
      <t xml:space="preserve">Avec ce tuit li estrangier, En tout, sans muer ne changier, L' </t>
    </r>
    <r>
      <rPr>
        <b/>
        <sz val="11"/>
        <color rgb="FFC00000"/>
        <rFont val="Calibri"/>
        <family val="2"/>
        <scheme val="minor"/>
      </rPr>
      <t>avouerent</t>
    </r>
    <r>
      <rPr>
        <sz val="11"/>
        <rFont val="Calibri"/>
        <family val="2"/>
        <scheme val="minor"/>
      </rPr>
      <t xml:space="preserve"> </t>
    </r>
  </si>
  <si>
    <r>
      <t xml:space="preserve">Monsigneur, neul plus que moi ne peut temongner ce qu' il vous plait me respresanter par votre lestre, de votre bon naturel et peu d' ingratitude a l' androit de ceux qui vous plait honorer de votre bonne grase, aiaint ases reconnu en vous, Monsigneur, cete vertu, et souvant resanti an moi ses esfais, qui m' ont, trop plus qu' otre eutile respait, convié de dessirer me revoir ancore jouisante de la felisité de votre amitié, et d' estre resue du nonbre de vos tres humbles et plus fideles servantes; titres duquel je vous suplie tres humblemant de croire, Monsigneur, que je ne seré si par fidele afection on s' an peut randre digne indignement honorée, n' aiant, an la profetion que j' ai tourjours fait d' une tres fidele amitie, jamais desmanti ce que j' ai cet honneur de vous aitre, </t>
    </r>
    <r>
      <rPr>
        <b/>
        <sz val="11"/>
        <color rgb="FFC00000"/>
        <rFont val="Calibri"/>
        <family val="2"/>
        <scheme val="minor"/>
      </rPr>
      <t>avouant</t>
    </r>
    <r>
      <rPr>
        <sz val="11"/>
        <color theme="1"/>
        <rFont val="Calibri"/>
        <family val="2"/>
        <scheme val="minor"/>
      </rPr>
      <t xml:space="preserve"> si j' ose sans presompetion m' onorer de cete louange retenir de vous, Monsigneur, cete vertueuxse afection qui ne m' aconpagnera moins au tres humble servise que je vous ai voué, et qu' il vous plait m' asurer avoir eu agreable, qu' ele a fait an toute ma vie.</t>
    </r>
  </si>
  <si>
    <r>
      <t xml:space="preserve">La lestre qu' il a pleu a la roine m' escrire m' a beaucoup consolée, comme celes ausi que je resoi de vous qui aquierent sur moi une si grande obligation qui=lest inposible que j' an perde james la souvenanse, resantant teslemant la paine que prenes pour moi et l' afection que me tesmongnes, qui ne sera james que je ne reconnoise et n' </t>
    </r>
    <r>
      <rPr>
        <b/>
        <sz val="11"/>
        <color rgb="FFC00000"/>
        <rFont val="Calibri"/>
        <family val="2"/>
        <scheme val="minor"/>
      </rPr>
      <t>avoue</t>
    </r>
    <r>
      <rPr>
        <sz val="11"/>
        <color theme="1"/>
        <rFont val="Calibri"/>
        <family val="2"/>
        <scheme val="minor"/>
      </rPr>
      <t xml:space="preserve"> conbien je vous suis tenue et que je ne dessire, autant que la conservation de ma vie, les moiens de m' an pouvoir revancher.</t>
    </r>
  </si>
  <si>
    <r>
      <t xml:space="preserve">Il l' a </t>
    </r>
    <r>
      <rPr>
        <b/>
        <sz val="11"/>
        <color rgb="FFC00000"/>
        <rFont val="Calibri"/>
        <family val="2"/>
        <scheme val="minor"/>
      </rPr>
      <t>avoué</t>
    </r>
    <r>
      <rPr>
        <sz val="11"/>
        <color theme="1"/>
        <rFont val="Calibri"/>
        <family val="2"/>
        <scheme val="minor"/>
      </rPr>
      <t xml:space="preserve"> a Monsieur de Renty qui l' a baucoup aidé.</t>
    </r>
  </si>
  <si>
    <r>
      <t xml:space="preserve">Je vous </t>
    </r>
    <r>
      <rPr>
        <b/>
        <sz val="11"/>
        <color rgb="FFC00000"/>
        <rFont val="Calibri"/>
        <family val="2"/>
        <scheme val="minor"/>
      </rPr>
      <t>avoue</t>
    </r>
    <r>
      <rPr>
        <sz val="11"/>
        <color theme="1"/>
        <rFont val="Calibri"/>
        <family val="2"/>
        <scheme val="minor"/>
      </rPr>
      <t>, mes s‹œu›rs, que c' est pour nous une consolation indicible de voir ces ames venir chercher parmy nous le chemin du Ciel et pour cela renoncer a la vie des sans pour en mener une toute surnaturelle et de graces.</t>
    </r>
  </si>
  <si>
    <r>
      <t xml:space="preserve">Elle m' </t>
    </r>
    <r>
      <rPr>
        <b/>
        <sz val="11"/>
        <color rgb="FFC00000"/>
        <rFont val="Calibri"/>
        <family val="2"/>
        <scheme val="minor"/>
      </rPr>
      <t>avoua</t>
    </r>
    <r>
      <rPr>
        <sz val="11"/>
        <color theme="1"/>
        <rFont val="Calibri"/>
        <family val="2"/>
        <scheme val="minor"/>
      </rPr>
      <t xml:space="preserve"> humblement qu' il estoit vray et plusieurs autres faveurs encorre plus grandes qu' on ne soroit qu' au jour du jugement.</t>
    </r>
  </si>
  <si>
    <r>
      <t xml:space="preserve">Je vous </t>
    </r>
    <r>
      <rPr>
        <b/>
        <sz val="11"/>
        <color rgb="FFC00000"/>
        <rFont val="Calibri"/>
        <family val="2"/>
        <scheme val="minor"/>
      </rPr>
      <t>avoue</t>
    </r>
    <r>
      <rPr>
        <sz val="11"/>
        <color theme="1"/>
        <rFont val="Calibri"/>
        <family val="2"/>
        <scheme val="minor"/>
      </rPr>
      <t>, mes sœurs, que je ne pances jamais a cet article que je ne sois charmee de la vertu avec laquelle elles agirent en ces occurances, qui me parois heroyque, moy qui sçait ce qu' elles soufreis par la pauvreté.</t>
    </r>
  </si>
  <si>
    <r>
      <t xml:space="preserve">et ne la quitta point qu' elle ne luy ut </t>
    </r>
    <r>
      <rPr>
        <b/>
        <sz val="11"/>
        <color rgb="FFC00000"/>
        <rFont val="Calibri"/>
        <family val="2"/>
        <scheme val="minor"/>
      </rPr>
      <t>avoué</t>
    </r>
    <r>
      <rPr>
        <sz val="11"/>
        <color theme="1"/>
        <rFont val="Calibri"/>
        <family val="2"/>
        <scheme val="minor"/>
      </rPr>
      <t xml:space="preserve"> qui elle etoit.</t>
    </r>
  </si>
  <si>
    <r>
      <t xml:space="preserve">L' amour qu' elle resantèt pour ces parans et la peine de les avoir quitté etoit telle que le Demon devoit s' an mesler pour la retirer du service de Dieu, </t>
    </r>
    <r>
      <rPr>
        <b/>
        <sz val="11"/>
        <color rgb="FFC00000"/>
        <rFont val="Calibri"/>
        <family val="2"/>
        <scheme val="minor"/>
      </rPr>
      <t>avouant</t>
    </r>
    <r>
      <rPr>
        <sz val="11"/>
        <color theme="1"/>
        <rFont val="Calibri"/>
        <family val="2"/>
        <scheme val="minor"/>
      </rPr>
      <t xml:space="preserve"> n' avoir jamais resanty la motier de ces tandresse pandant qu' elle etoit avec eux, quoy=qu' elle en fut baucoup cherie.</t>
    </r>
  </si>
  <si>
    <r>
      <t xml:space="preserve">il m' a </t>
    </r>
    <r>
      <rPr>
        <b/>
        <sz val="11"/>
        <color rgb="FFC00000"/>
        <rFont val="Calibri"/>
        <family val="2"/>
        <scheme val="minor"/>
      </rPr>
      <t>avoué</t>
    </r>
    <r>
      <rPr>
        <sz val="11"/>
        <color theme="1"/>
        <rFont val="Calibri"/>
        <family val="2"/>
        <scheme val="minor"/>
      </rPr>
      <t xml:space="preserve"> avoir esté dix huit mois dans un estat de dessespoir.</t>
    </r>
  </si>
  <si>
    <r>
      <t xml:space="preserve">et gagnèt toujours leur consantement, </t>
    </r>
    <r>
      <rPr>
        <b/>
        <sz val="11"/>
        <color rgb="FFC00000"/>
        <rFont val="Calibri"/>
        <family val="2"/>
        <scheme val="minor"/>
      </rPr>
      <t>avouant</t>
    </r>
    <r>
      <rPr>
        <sz val="11"/>
        <color theme="1"/>
        <rFont val="Calibri"/>
        <family val="2"/>
        <scheme val="minor"/>
      </rPr>
      <t xml:space="preserve"> eux mesme n' i pouvoir resister.</t>
    </r>
  </si>
  <si>
    <r>
      <t xml:space="preserve">Aussy=tost que notre chere sœur ut su qu' on se preparoit tout de bon chez nos s‹œu›rs de Laval a prandre les veux solannels, elle pria instanment la superieure de ne ce point opposer qu' elle fit son possible pour estre resue dans cette maison pour y estre Religieuse avec elles, l' asurant qu' elle demandèt cette grace a Dieu depuis qu' elle estoit revenue de Baugé. Ce qui l' etonna un peu en aparance, luy </t>
    </r>
    <r>
      <rPr>
        <b/>
        <sz val="11"/>
        <color rgb="FFC00000"/>
        <rFont val="Calibri"/>
        <family val="2"/>
        <scheme val="minor"/>
      </rPr>
      <t>avouant</t>
    </r>
    <r>
      <rPr>
        <sz val="11"/>
        <color theme="1"/>
        <rFont val="Calibri"/>
        <family val="2"/>
        <scheme val="minor"/>
      </rPr>
      <t xml:space="preserve"> sepandant qu' elle le creioit en son cœur pour bien des reisons, se defandant neanmoins de luy permettre d' aller a Laval pour des reisons d' amitié et d' estime p‹ou›r sa personne, la conjurant de ne point pancer a cela et rester dans sa maison.</t>
    </r>
  </si>
  <si>
    <r>
      <t xml:space="preserve">je vous </t>
    </r>
    <r>
      <rPr>
        <b/>
        <sz val="11"/>
        <color rgb="FFC00000"/>
        <rFont val="Calibri"/>
        <family val="2"/>
        <scheme val="minor"/>
      </rPr>
      <t>avouëray</t>
    </r>
    <r>
      <rPr>
        <sz val="11"/>
        <color theme="1"/>
        <rFont val="Calibri"/>
        <family val="2"/>
        <scheme val="minor"/>
      </rPr>
      <t xml:space="preserve"> confidemment que depuis que je suis en Religion, je me suis grace a Dieu garentie de tout parti.</t>
    </r>
  </si>
  <si>
    <r>
      <t xml:space="preserve">je vous </t>
    </r>
    <r>
      <rPr>
        <b/>
        <sz val="11"/>
        <color rgb="FFC00000"/>
        <rFont val="Calibri"/>
        <family val="2"/>
        <scheme val="minor"/>
      </rPr>
      <t>avouë</t>
    </r>
    <r>
      <rPr>
        <sz val="11"/>
        <color theme="1"/>
        <rFont val="Calibri"/>
        <family val="2"/>
        <scheme val="minor"/>
      </rPr>
      <t xml:space="preserve"> que je fus flattée quand je vis dans votre lettre que võ· m' adressiez quelque chose pour notre eglise, parce que ma sœur et moy depuis que nõ· sommes R‹ses› nous avons appliquée la, tous les presents que nous avons reçus EOS</t>
    </r>
  </si>
  <si>
    <r>
      <t xml:space="preserve">j' </t>
    </r>
    <r>
      <rPr>
        <b/>
        <sz val="11"/>
        <color rgb="FFC00000"/>
        <rFont val="Calibri"/>
        <family val="2"/>
        <scheme val="minor"/>
      </rPr>
      <t>avoue</t>
    </r>
    <r>
      <rPr>
        <sz val="11"/>
        <color theme="1"/>
        <rFont val="Calibri"/>
        <family val="2"/>
        <scheme val="minor"/>
      </rPr>
      <t xml:space="preserve"> qu' en cecy je suis la mienne,</t>
    </r>
  </si>
  <si>
    <r>
      <t xml:space="preserve">je vous </t>
    </r>
    <r>
      <rPr>
        <b/>
        <sz val="11"/>
        <color rgb="FFC00000"/>
        <rFont val="Calibri"/>
        <family val="2"/>
        <scheme val="minor"/>
      </rPr>
      <t>avouë</t>
    </r>
    <r>
      <rPr>
        <sz val="11"/>
        <color theme="1"/>
        <rFont val="Calibri"/>
        <family val="2"/>
        <scheme val="minor"/>
      </rPr>
      <t xml:space="preserve"> ma chere amie qu| elle m' ont blessée d' un trait dont je ne guériray jamais,</t>
    </r>
  </si>
  <si>
    <r>
      <t xml:space="preserve">je vous </t>
    </r>
    <r>
      <rPr>
        <b/>
        <sz val="11"/>
        <color rgb="FFC00000"/>
        <rFont val="Calibri"/>
        <family val="2"/>
        <scheme val="minor"/>
      </rPr>
      <t>avoue</t>
    </r>
    <r>
      <rPr>
        <sz val="11"/>
        <color theme="1"/>
        <rFont val="Calibri"/>
        <family val="2"/>
        <scheme val="minor"/>
      </rPr>
      <t xml:space="preserve"> que j' en remercie beaucoup la divine bonté, et que je me sens en même temps confuse d' en faire si peu pour le même Maître.</t>
    </r>
  </si>
  <si>
    <r>
      <t xml:space="preserve">vous en portez une je l' </t>
    </r>
    <r>
      <rPr>
        <b/>
        <sz val="11"/>
        <color rgb="FFC00000"/>
        <rFont val="Calibri"/>
        <family val="2"/>
        <scheme val="minor"/>
      </rPr>
      <t>avouë</t>
    </r>
    <r>
      <rPr>
        <sz val="11"/>
        <color theme="1"/>
        <rFont val="Calibri"/>
        <family val="2"/>
        <scheme val="minor"/>
      </rPr>
      <t xml:space="preserve"> qui est tres penible,</t>
    </r>
  </si>
  <si>
    <r>
      <t xml:space="preserve">mais je vous </t>
    </r>
    <r>
      <rPr>
        <b/>
        <sz val="11"/>
        <color rgb="FFC00000"/>
        <rFont val="Calibri"/>
        <family val="2"/>
        <scheme val="minor"/>
      </rPr>
      <t>avoue</t>
    </r>
    <r>
      <rPr>
        <sz val="11"/>
        <color theme="1"/>
        <rFont val="Calibri"/>
        <family val="2"/>
        <scheme val="minor"/>
      </rPr>
      <t xml:space="preserve"> que les sens ont encore tant d' empire sur moy, que je goute un grand plaisir a cultiver mes amis vertueux en ce monde; que leurs discours de bouche ou par écrit, me font du bien, et que dès qu' ils sont morts quelqu' assurance morale qu' on ait de leur bonheur, il semble qu' ils ayent tout oublié,</t>
    </r>
  </si>
  <si>
    <r>
      <t xml:space="preserve">je vous </t>
    </r>
    <r>
      <rPr>
        <b/>
        <sz val="11"/>
        <color rgb="FFC00000"/>
        <rFont val="Calibri"/>
        <family val="2"/>
        <scheme val="minor"/>
      </rPr>
      <t>avoue</t>
    </r>
    <r>
      <rPr>
        <sz val="11"/>
        <color theme="1"/>
        <rFont val="Calibri"/>
        <family val="2"/>
        <scheme val="minor"/>
      </rPr>
      <t xml:space="preserve"> que cela redouble mon estime et ma tendresse pour vous, parce que je croy que par ces dispositions vous devenez bien chere a Dieu,</t>
    </r>
  </si>
  <si>
    <r>
      <t xml:space="preserve">je vous </t>
    </r>
    <r>
      <rPr>
        <b/>
        <sz val="11"/>
        <color rgb="FFC00000"/>
        <rFont val="Calibri"/>
        <family val="2"/>
        <scheme val="minor"/>
      </rPr>
      <t>avoue</t>
    </r>
    <r>
      <rPr>
        <sz val="11"/>
        <color theme="1"/>
        <rFont val="Calibri"/>
        <family val="2"/>
        <scheme val="minor"/>
      </rPr>
      <t xml:space="preserve"> que cela me fait de grandes leçons, et que malgré le peu de progrès que l'on croy faire dans la vertu en Religion, je sens plus que jamais, l' avantage qu' il y a d| etre dans la pratique de l' oraison, parce que on apprend dans cet exercice, les motifs qui peuvent nous aider à  profiter des maux de cette vie pour acquerir le ciel,</t>
    </r>
  </si>
  <si>
    <t>confesser</t>
  </si>
  <si>
    <r>
      <t xml:space="preserve">et quant il furent tout armé, si se </t>
    </r>
    <r>
      <rPr>
        <b/>
        <sz val="11"/>
        <color rgb="FFC00000"/>
        <rFont val="Calibri"/>
        <family val="2"/>
        <scheme val="minor"/>
      </rPr>
      <t>confesserent</t>
    </r>
    <r>
      <rPr>
        <sz val="11"/>
        <color theme="1"/>
        <rFont val="Calibri"/>
        <family val="2"/>
        <scheme val="minor"/>
      </rPr>
      <t xml:space="preserve"> tout EOS</t>
    </r>
  </si>
  <si>
    <r>
      <t xml:space="preserve">Aprés quant li vesque eurent preechié et moustré as pelerins que le batalle estoit droituriere, si se </t>
    </r>
    <r>
      <rPr>
        <b/>
        <sz val="11"/>
        <color rgb="FFC00000"/>
        <rFont val="Calibri"/>
        <family val="2"/>
        <scheme val="minor"/>
      </rPr>
      <t>confesserent</t>
    </r>
    <r>
      <rPr>
        <sz val="11"/>
        <color theme="1"/>
        <rFont val="Calibri"/>
        <family val="2"/>
        <scheme val="minor"/>
      </rPr>
      <t xml:space="preserve"> molt bien tout EOS</t>
    </r>
  </si>
  <si>
    <r>
      <t xml:space="preserve">et quemanderent li vesque as pelerins qu' il se </t>
    </r>
    <r>
      <rPr>
        <b/>
        <sz val="11"/>
        <color rgb="FFC00000"/>
        <rFont val="Calibri"/>
        <family val="2"/>
        <scheme val="minor"/>
      </rPr>
      <t>confessaissent</t>
    </r>
    <r>
      <rPr>
        <sz val="11"/>
        <color theme="1"/>
        <rFont val="Calibri"/>
        <family val="2"/>
        <scheme val="minor"/>
      </rPr>
      <t xml:space="preserve"> et kemeniaissent tout molt bien, et qu' il ne doutaissent mie a assalir les Grieus,</t>
    </r>
  </si>
  <si>
    <r>
      <t xml:space="preserve">Il y avoit tout plein de gens qui se </t>
    </r>
    <r>
      <rPr>
        <b/>
        <sz val="11"/>
        <color rgb="FFC00000"/>
        <rFont val="Calibri"/>
        <family val="2"/>
        <scheme val="minor"/>
      </rPr>
      <t>confessoient</t>
    </r>
    <r>
      <rPr>
        <sz val="11"/>
        <color theme="1"/>
        <rFont val="Calibri"/>
        <family val="2"/>
        <scheme val="minor"/>
      </rPr>
      <t xml:space="preserve"> a un frere de la Trinité qui avait nom Jehan et estoit au conte Guillaume de Flandres.</t>
    </r>
  </si>
  <si>
    <r>
      <t xml:space="preserve">Et lors me dit que il nous avoit appelez pour li </t>
    </r>
    <r>
      <rPr>
        <b/>
        <sz val="11"/>
        <color rgb="FFC00000"/>
        <rFont val="Calibri"/>
        <family val="2"/>
        <scheme val="minor"/>
      </rPr>
      <t>confesser</t>
    </r>
    <r>
      <rPr>
        <sz val="11"/>
        <color theme="1"/>
        <rFont val="Calibri"/>
        <family val="2"/>
        <scheme val="minor"/>
      </rPr>
      <t xml:space="preserve"> a moy de ce que a tort avoit deffendu mestre Robert encontre moy.</t>
    </r>
  </si>
  <si>
    <r>
      <t xml:space="preserve">et les fist </t>
    </r>
    <r>
      <rPr>
        <b/>
        <sz val="11"/>
        <color rgb="FFC00000"/>
        <rFont val="Calibri"/>
        <family val="2"/>
        <scheme val="minor"/>
      </rPr>
      <t>confesser</t>
    </r>
    <r>
      <rPr>
        <sz val="11"/>
        <color theme="1"/>
        <rFont val="Calibri"/>
        <family val="2"/>
        <scheme val="minor"/>
      </rPr>
      <t xml:space="preserve"> et appareiller,</t>
    </r>
  </si>
  <si>
    <r>
      <rPr>
        <b/>
        <sz val="11"/>
        <color rgb="FFC00000"/>
        <rFont val="Calibri"/>
        <family val="2"/>
        <scheme val="minor"/>
      </rPr>
      <t>Confesse</t>
    </r>
    <r>
      <rPr>
        <sz val="11"/>
        <color theme="1"/>
        <rFont val="Calibri"/>
        <family val="2"/>
        <scheme val="minor"/>
      </rPr>
      <t xml:space="preserve"> toy souvent,</t>
    </r>
  </si>
  <si>
    <r>
      <t xml:space="preserve">et se </t>
    </r>
    <r>
      <rPr>
        <b/>
        <sz val="11"/>
        <color rgb="FFC00000"/>
        <rFont val="Calibri"/>
        <family val="2"/>
        <scheme val="minor"/>
      </rPr>
      <t>confessa</t>
    </r>
    <r>
      <rPr>
        <sz val="11"/>
        <color theme="1"/>
        <rFont val="Calibri"/>
        <family val="2"/>
        <scheme val="minor"/>
      </rPr>
      <t xml:space="preserve"> a moy;</t>
    </r>
  </si>
  <si>
    <r>
      <t xml:space="preserve">Ou a l' aventure el lui </t>
    </r>
    <r>
      <rPr>
        <b/>
        <sz val="11"/>
        <color rgb="FFC00000"/>
        <rFont val="Calibri"/>
        <family val="2"/>
        <scheme val="minor"/>
      </rPr>
      <t>confesse</t>
    </r>
    <r>
      <rPr>
        <sz val="11"/>
        <color theme="1"/>
        <rFont val="Calibri"/>
        <family val="2"/>
        <scheme val="minor"/>
      </rPr>
      <t xml:space="preserve"> toute la maniere,</t>
    </r>
  </si>
  <si>
    <r>
      <t xml:space="preserve">et se </t>
    </r>
    <r>
      <rPr>
        <b/>
        <sz val="11"/>
        <color rgb="FFC00000"/>
        <rFont val="Calibri"/>
        <family val="2"/>
        <scheme val="minor"/>
      </rPr>
      <t>confesserent</t>
    </r>
    <r>
      <rPr>
        <sz val="11"/>
        <color theme="1"/>
        <rFont val="Calibri"/>
        <family val="2"/>
        <scheme val="minor"/>
      </rPr>
      <t xml:space="preserve"> li rois et ses fils, et la grignour partie de ceuls del hoost,</t>
    </r>
  </si>
  <si>
    <r>
      <t xml:space="preserve">Si se </t>
    </r>
    <r>
      <rPr>
        <b/>
        <sz val="11"/>
        <color rgb="FFC00000"/>
        <rFont val="Calibri"/>
        <family val="2"/>
        <scheme val="minor"/>
      </rPr>
      <t>confesserent</t>
    </r>
    <r>
      <rPr>
        <sz val="11"/>
        <color theme="1"/>
        <rFont val="Calibri"/>
        <family val="2"/>
        <scheme val="minor"/>
      </rPr>
      <t xml:space="preserve"> et aqumeniierent grant fuisson de ceuls de l' oost</t>
    </r>
  </si>
  <si>
    <r>
      <t xml:space="preserve">La fille </t>
    </r>
    <r>
      <rPr>
        <b/>
        <sz val="11"/>
        <color rgb="FFC00000"/>
        <rFont val="Calibri"/>
        <family val="2"/>
        <scheme val="minor"/>
      </rPr>
      <t>confessa</t>
    </r>
    <r>
      <rPr>
        <sz val="11"/>
        <color theme="1"/>
        <rFont val="Calibri"/>
        <family val="2"/>
        <scheme val="minor"/>
      </rPr>
      <t xml:space="preserve"> tout,</t>
    </r>
  </si>
  <si>
    <r>
      <t xml:space="preserve">Et pour ce que a tort et sans cause, je le </t>
    </r>
    <r>
      <rPr>
        <b/>
        <sz val="11"/>
        <color rgb="FFC00000"/>
        <rFont val="Calibri"/>
        <family val="2"/>
        <scheme val="minor"/>
      </rPr>
      <t>confesse</t>
    </r>
    <r>
      <rPr>
        <sz val="11"/>
        <color theme="1"/>
        <rFont val="Calibri"/>
        <family val="2"/>
        <scheme val="minor"/>
      </rPr>
      <t>, vous avoir suspessonnée d' estre aultre que bonne, dont me repens amerement, je vous supplie et de=rechef que tout aultre passé courroux, et cestuicy vous obliez;</t>
    </r>
  </si>
  <si>
    <r>
      <t xml:space="preserve">Et adonc luy va tout compter comment c' estoit la fille a son maistre de Bruxelles, et qu' il coucha avecques elle et l' engrossa, et que a ceste cause il vint par deça; comment aussi après son departement elle devint si tresgrosse qu' on s' en perceut, et comme elle </t>
    </r>
    <r>
      <rPr>
        <b/>
        <sz val="11"/>
        <color rgb="FFC00000"/>
        <rFont val="Calibri"/>
        <family val="2"/>
        <scheme val="minor"/>
      </rPr>
      <t>confessa</t>
    </r>
    <r>
      <rPr>
        <sz val="11"/>
        <color theme="1"/>
        <rFont val="Calibri"/>
        <family val="2"/>
        <scheme val="minor"/>
      </rPr>
      <t xml:space="preserve"> a sa mere qu' il l' avoit engrossée et qu' elle l' envoyoit vers luy affin qu' il luy desfist ce qu' il luy avoit fait, ou aultrement vers elle ne retournast.</t>
    </r>
  </si>
  <si>
    <r>
      <t xml:space="preserve">Quand Montbleru eut </t>
    </r>
    <r>
      <rPr>
        <b/>
        <sz val="11"/>
        <color rgb="FFC00000"/>
        <rFont val="Calibri"/>
        <family val="2"/>
        <scheme val="minor"/>
      </rPr>
      <t>confessé</t>
    </r>
    <r>
      <rPr>
        <sz val="11"/>
        <color theme="1"/>
        <rFont val="Calibri"/>
        <family val="2"/>
        <scheme val="minor"/>
      </rPr>
      <t xml:space="preserve"> ce larrecin, et qu' il eut trouvé sa quictance par le party qu' avez oy, il ne fault pas demander si maistre Ymbert, maistre Roland et Jehan Le Tourneur furent bien esbahiz,</t>
    </r>
  </si>
  <si>
    <r>
      <t xml:space="preserve">et sans mentir de mot vous ay </t>
    </r>
    <r>
      <rPr>
        <b/>
        <sz val="11"/>
        <color rgb="FFC00000"/>
        <rFont val="Calibri"/>
        <family val="2"/>
        <scheme val="minor"/>
      </rPr>
      <t>confessé</t>
    </r>
    <r>
      <rPr>
        <sz val="11"/>
        <color theme="1"/>
        <rFont val="Calibri"/>
        <family val="2"/>
        <scheme val="minor"/>
      </rPr>
      <t xml:space="preserve"> tout mon cas.</t>
    </r>
  </si>
  <si>
    <r>
      <t xml:space="preserve">Elles furent mandées et contrainctes de </t>
    </r>
    <r>
      <rPr>
        <b/>
        <sz val="11"/>
        <color rgb="FFC00000"/>
        <rFont val="Calibri"/>
        <family val="2"/>
        <scheme val="minor"/>
      </rPr>
      <t>confesser</t>
    </r>
    <r>
      <rPr>
        <sz val="11"/>
        <color theme="1"/>
        <rFont val="Calibri"/>
        <family val="2"/>
        <scheme val="minor"/>
      </rPr>
      <t xml:space="preserve"> que ce avoit esté pour faire parchon d' une piece de couvrechefs, et cetera.</t>
    </r>
  </si>
  <si>
    <r>
      <t xml:space="preserve">Il se </t>
    </r>
    <r>
      <rPr>
        <b/>
        <sz val="11"/>
        <color rgb="FFC00000"/>
        <rFont val="Calibri"/>
        <family val="2"/>
        <scheme val="minor"/>
      </rPr>
      <t>confessa</t>
    </r>
    <r>
      <rPr>
        <sz val="11"/>
        <color theme="1"/>
        <rFont val="Calibri"/>
        <family val="2"/>
        <scheme val="minor"/>
      </rPr>
      <t xml:space="preserve"> le plus longuement qu' il peut.</t>
    </r>
  </si>
  <si>
    <r>
      <t xml:space="preserve">si luy fut force de </t>
    </r>
    <r>
      <rPr>
        <b/>
        <sz val="11"/>
        <color rgb="FFC00000"/>
        <rFont val="Calibri"/>
        <family val="2"/>
        <scheme val="minor"/>
      </rPr>
      <t>confesser</t>
    </r>
    <r>
      <rPr>
        <sz val="11"/>
        <color theme="1"/>
        <rFont val="Calibri"/>
        <family val="2"/>
        <scheme val="minor"/>
      </rPr>
      <t xml:space="preserve"> ce qu' il eust tres voluntiers celé, et qu' il cuidoit que ame ne sceust que luy.</t>
    </r>
  </si>
  <si>
    <r>
      <t xml:space="preserve">Et ainçois qu' il le feist venir devant les hommes desja tout prest pour le juger, s' il </t>
    </r>
    <r>
      <rPr>
        <b/>
        <sz val="11"/>
        <color rgb="FFC00000"/>
        <rFont val="Calibri"/>
        <family val="2"/>
        <scheme val="minor"/>
      </rPr>
      <t>confessoit</t>
    </r>
    <r>
      <rPr>
        <sz val="11"/>
        <color theme="1"/>
        <rFont val="Calibri"/>
        <family val="2"/>
        <scheme val="minor"/>
      </rPr>
      <t xml:space="preserve"> par geheyne ou aultrement l' orrible cas dont il estoit chargé, parla a luy a part,</t>
    </r>
  </si>
  <si>
    <r>
      <t xml:space="preserve">Je me veil </t>
    </r>
    <r>
      <rPr>
        <b/>
        <sz val="11"/>
        <color rgb="FFC00000"/>
        <rFont val="Calibri"/>
        <family val="2"/>
        <scheme val="minor"/>
      </rPr>
      <t>confesser</t>
    </r>
    <r>
      <rPr>
        <sz val="11"/>
        <color theme="1"/>
        <rFont val="Calibri"/>
        <family val="2"/>
        <scheme val="minor"/>
      </rPr>
      <t>, dit il.</t>
    </r>
  </si>
  <si>
    <r>
      <t xml:space="preserve">Quand l' autre se vit asseuré, il ayma mieulx </t>
    </r>
    <r>
      <rPr>
        <b/>
        <sz val="11"/>
        <color rgb="FFC00000"/>
        <rFont val="Calibri"/>
        <family val="2"/>
        <scheme val="minor"/>
      </rPr>
      <t>confesser</t>
    </r>
    <r>
      <rPr>
        <sz val="11"/>
        <color theme="1"/>
        <rFont val="Calibri"/>
        <family val="2"/>
        <scheme val="minor"/>
      </rPr>
      <t xml:space="preserve"> verité et son peché et celuy de ses compaignons et eschapper, que le celer et tenir clos et estre en dangier de perdre sa vie.</t>
    </r>
  </si>
  <si>
    <r>
      <t xml:space="preserve">et se </t>
    </r>
    <r>
      <rPr>
        <b/>
        <sz val="11"/>
        <color rgb="FFC00000"/>
        <rFont val="Calibri"/>
        <family val="2"/>
        <scheme val="minor"/>
      </rPr>
      <t>confessa</t>
    </r>
    <r>
      <rPr>
        <sz val="11"/>
        <color theme="1"/>
        <rFont val="Calibri"/>
        <family val="2"/>
        <scheme val="minor"/>
      </rPr>
      <t xml:space="preserve"> a ce curé;</t>
    </r>
  </si>
  <si>
    <r>
      <t xml:space="preserve">et tout le mieulx qu' il sceut se </t>
    </r>
    <r>
      <rPr>
        <b/>
        <sz val="11"/>
        <color rgb="FFC00000"/>
        <rFont val="Calibri"/>
        <family val="2"/>
        <scheme val="minor"/>
      </rPr>
      <t>confessa</t>
    </r>
    <r>
      <rPr>
        <sz val="11"/>
        <color theme="1"/>
        <rFont val="Calibri"/>
        <family val="2"/>
        <scheme val="minor"/>
      </rPr>
      <t>,</t>
    </r>
  </si>
  <si>
    <r>
      <t xml:space="preserve">Or est ainsi qu' il n' y a pas long temps que je luy comptay et </t>
    </r>
    <r>
      <rPr>
        <b/>
        <sz val="11"/>
        <color rgb="FFC00000"/>
        <rFont val="Calibri"/>
        <family val="2"/>
        <scheme val="minor"/>
      </rPr>
      <t>confessay</t>
    </r>
    <r>
      <rPr>
        <sz val="11"/>
        <color theme="1"/>
        <rFont val="Calibri"/>
        <family val="2"/>
        <scheme val="minor"/>
      </rPr>
      <t xml:space="preserve"> tout le long la grant amour que je vous porte, et que a ceste cause je n' avoie ung seul bien en ce monde;</t>
    </r>
  </si>
  <si>
    <r>
      <t xml:space="preserve">Et tost après son partement, la mere de la fille se parceut de l' encloueure de sa fille, laquelle, a quelque meschief que ce fust, </t>
    </r>
    <r>
      <rPr>
        <b/>
        <sz val="11"/>
        <color rgb="FFC00000"/>
        <rFont val="Calibri"/>
        <family val="2"/>
        <scheme val="minor"/>
      </rPr>
      <t>confessa</t>
    </r>
    <r>
      <rPr>
        <sz val="11"/>
        <color theme="1"/>
        <rFont val="Calibri"/>
        <family val="2"/>
        <scheme val="minor"/>
      </rPr>
      <t xml:space="preserve"> le cas tel qu' il estoit.</t>
    </r>
  </si>
  <si>
    <r>
      <t xml:space="preserve">La septante et huitiesme nouvelle, par Jehan Martin, d' ung gentilhomme marié lequel s' avoulenta de faire plusieurs et lointains voyaiges, durant lesquelz sa bonne et loyale preude femme de troys gentilz compaignons s' accointa que cy après pourrés ouyr; et comment elle confessa son cas a son mary, quand des ditz voyaiges fut retourné, cuidant la </t>
    </r>
    <r>
      <rPr>
        <b/>
        <sz val="11"/>
        <color rgb="FFC00000"/>
        <rFont val="Calibri"/>
        <family val="2"/>
        <scheme val="minor"/>
      </rPr>
      <t>confesser</t>
    </r>
    <r>
      <rPr>
        <sz val="11"/>
        <color theme="1"/>
        <rFont val="Calibri"/>
        <family val="2"/>
        <scheme val="minor"/>
      </rPr>
      <t xml:space="preserve"> a son curé; et de la maniere comment elle se saulva, comme cy après orrez.</t>
    </r>
  </si>
  <si>
    <r>
      <t xml:space="preserve">Et veez=cy l' espousée qui se mect a genoux devant le curé et se </t>
    </r>
    <r>
      <rPr>
        <b/>
        <sz val="11"/>
        <color rgb="FFC00000"/>
        <rFont val="Calibri"/>
        <family val="2"/>
        <scheme val="minor"/>
      </rPr>
      <t>confesse</t>
    </r>
    <r>
      <rPr>
        <sz val="11"/>
        <color theme="1"/>
        <rFont val="Calibri"/>
        <family val="2"/>
        <scheme val="minor"/>
      </rPr>
      <t>.</t>
    </r>
  </si>
  <si>
    <r>
      <t xml:space="preserve">La vje nouvelle, par monsieur de Launoy, d' un yvroigne qui au prieuré des Augustins de La Haye en Hollendre se voult </t>
    </r>
    <r>
      <rPr>
        <b/>
        <sz val="11"/>
        <color rgb="FFC00000"/>
        <rFont val="Calibri"/>
        <family val="2"/>
        <scheme val="minor"/>
      </rPr>
      <t>confesser</t>
    </r>
    <r>
      <rPr>
        <sz val="11"/>
        <color theme="1"/>
        <rFont val="Calibri"/>
        <family val="2"/>
        <scheme val="minor"/>
      </rPr>
      <t>, et après sa confession, disant que en bon estat estoit, vouloit mourir.</t>
    </r>
  </si>
  <si>
    <r>
      <t xml:space="preserve">Quatre foiz l' an, c' est assavoir a quatre nataulx, vous devez </t>
    </r>
    <r>
      <rPr>
        <b/>
        <sz val="11"/>
        <color rgb="FFC00000"/>
        <rFont val="Calibri"/>
        <family val="2"/>
        <scheme val="minor"/>
      </rPr>
      <t>confesser</t>
    </r>
    <r>
      <rPr>
        <sz val="11"/>
        <color theme="1"/>
        <rFont val="Calibri"/>
        <family val="2"/>
        <scheme val="minor"/>
      </rPr>
      <t xml:space="preserve"> a vostre curé du mains a quelque ung prestre ou religieux ayant sa puissance;</t>
    </r>
  </si>
  <si>
    <r>
      <t xml:space="preserve">Neantmains, quelque chose qu' il luy dist ou remonstrast, qu' il ne luy devoit pas celer ung tel cas, et que si il luy estoit advenu semblable, ou beaucop plus grand, il ne luy celeroit ja, si ne luy voult oncques </t>
    </r>
    <r>
      <rPr>
        <b/>
        <sz val="11"/>
        <color rgb="FFC00000"/>
        <rFont val="Calibri"/>
        <family val="2"/>
        <scheme val="minor"/>
      </rPr>
      <t>confesser</t>
    </r>
    <r>
      <rPr>
        <sz val="11"/>
        <color theme="1"/>
        <rFont val="Calibri"/>
        <family val="2"/>
        <scheme val="minor"/>
      </rPr>
      <t xml:space="preserve"> ce qu' il savoit certainement et bien.</t>
    </r>
  </si>
  <si>
    <r>
      <t xml:space="preserve">Nous alions entandre la s‹ain›te messe, nous </t>
    </r>
    <r>
      <rPr>
        <b/>
        <sz val="11"/>
        <color rgb="FFC00000"/>
        <rFont val="Calibri"/>
        <family val="2"/>
        <scheme val="minor"/>
      </rPr>
      <t>confesser</t>
    </r>
    <r>
      <rPr>
        <sz val="11"/>
        <color theme="1"/>
        <rFont val="Calibri"/>
        <family val="2"/>
        <scheme val="minor"/>
      </rPr>
      <t xml:space="preserve"> et communier dans l' eglise de nos hostesse, qui sont devotes de nom et d' effet et des personnes toutes vertueuses et toutes apliquee a l' edification de la jeunesse EOS</t>
    </r>
  </si>
  <si>
    <r>
      <t xml:space="preserve">ce </t>
    </r>
    <r>
      <rPr>
        <b/>
        <sz val="11"/>
        <color rgb="FFC00000"/>
        <rFont val="Calibri"/>
        <family val="2"/>
        <scheme val="minor"/>
      </rPr>
      <t>confessèt</t>
    </r>
    <r>
      <rPr>
        <sz val="11"/>
        <color theme="1"/>
        <rFont val="Calibri"/>
        <family val="2"/>
        <scheme val="minor"/>
      </rPr>
      <t xml:space="preserve"> et communièt le matin du jour qui luy estoit marqué, a quoy ils estois pontuels sans jamais y manquer qu' an cas de maladie.</t>
    </r>
  </si>
  <si>
    <r>
      <t xml:space="preserve">puis ce </t>
    </r>
    <r>
      <rPr>
        <b/>
        <sz val="11"/>
        <color rgb="FFC00000"/>
        <rFont val="Calibri"/>
        <family val="2"/>
        <scheme val="minor"/>
      </rPr>
      <t>confessa</t>
    </r>
    <r>
      <rPr>
        <sz val="11"/>
        <color theme="1"/>
        <rFont val="Calibri"/>
        <family val="2"/>
        <scheme val="minor"/>
      </rPr>
      <t xml:space="preserve"> a Monsieur Chaumeaux qui luy donna aussy les s‹ain›tes huilles vers les trois heures de relevee.</t>
    </r>
  </si>
  <si>
    <r>
      <t xml:space="preserve">Elles ce </t>
    </r>
    <r>
      <rPr>
        <b/>
        <sz val="11"/>
        <color rgb="FFC00000"/>
        <rFont val="Calibri"/>
        <family val="2"/>
        <scheme val="minor"/>
      </rPr>
      <t>confessois</t>
    </r>
    <r>
      <rPr>
        <sz val="11"/>
        <color theme="1"/>
        <rFont val="Calibri"/>
        <family val="2"/>
        <scheme val="minor"/>
      </rPr>
      <t xml:space="preserve"> et communiès dans un cabinet de planches for mal propre et petit, qui estoit soubs ce jubé, ou il y avèt une grille pour communier seules et a cauté un guichet pour ce confesser,</t>
    </r>
  </si>
  <si>
    <r>
      <t xml:space="preserve">Il y en avèt peu qui ne ce </t>
    </r>
    <r>
      <rPr>
        <b/>
        <sz val="11"/>
        <color rgb="FFC00000"/>
        <rFont val="Calibri"/>
        <family val="2"/>
        <scheme val="minor"/>
      </rPr>
      <t>confessace</t>
    </r>
    <r>
      <rPr>
        <sz val="11"/>
        <color theme="1"/>
        <rFont val="Calibri"/>
        <family val="2"/>
        <scheme val="minor"/>
      </rPr>
      <t xml:space="preserve"> et communiasse tous les 8 jours et d' autres plus souvants.</t>
    </r>
  </si>
  <si>
    <r>
      <t xml:space="preserve">Je ne cacheré pas isi que notre chere sœur dont je parles a quitté, pandant un tamps, Mons‹ieu›r Souart, notre confesseur, et ce </t>
    </r>
    <r>
      <rPr>
        <b/>
        <sz val="11"/>
        <color rgb="FFC00000"/>
        <rFont val="Calibri"/>
        <family val="2"/>
        <scheme val="minor"/>
      </rPr>
      <t>confessèt</t>
    </r>
    <r>
      <rPr>
        <sz val="11"/>
        <color theme="1"/>
        <rFont val="Calibri"/>
        <family val="2"/>
        <scheme val="minor"/>
      </rPr>
      <t xml:space="preserve"> et dirigèt a un autre uniquement parce qu' il n' aprouvèt ce qu' elle voulèt au fait de la mortification, qui la randois un peu trop singuliere dans la communauté et advançois ces jours.</t>
    </r>
  </si>
  <si>
    <r>
      <t xml:space="preserve">ils ont empêché les 7 discrettes de communier et de se </t>
    </r>
    <r>
      <rPr>
        <b/>
        <sz val="11"/>
        <color rgb="FFC00000"/>
        <rFont val="Calibri"/>
        <family val="2"/>
        <scheme val="minor"/>
      </rPr>
      <t>confesser</t>
    </r>
    <r>
      <rPr>
        <sz val="11"/>
        <color theme="1"/>
        <rFont val="Calibri"/>
        <family val="2"/>
        <scheme val="minor"/>
      </rPr>
      <t xml:space="preserve"> toute l' année,</t>
    </r>
  </si>
  <si>
    <t>confession</t>
  </si>
  <si>
    <t>12XX-QUESTE</t>
  </si>
  <si>
    <t>Queste del Saint Graal</t>
  </si>
  <si>
    <r>
      <t xml:space="preserve">Et puis=qu' il est si debonaires qu' il est adés prest de recevoir cels et celes qui a lui revienent .' sachiez que il ne vos refusera ja se vos vos offrez a lui en tel maniere com je vos di de veraie </t>
    </r>
    <r>
      <rPr>
        <b/>
        <sz val="11"/>
        <color rgb="FFC00000"/>
        <rFont val="Calibri"/>
        <family val="2"/>
        <scheme val="minor"/>
      </rPr>
      <t>confession</t>
    </r>
    <r>
      <rPr>
        <sz val="11"/>
        <color theme="1"/>
        <rFont val="Calibri"/>
        <family val="2"/>
        <scheme val="minor"/>
      </rPr>
      <t xml:space="preserve"> de bouche, et de repentance de cuer, et en amendement de vie,</t>
    </r>
  </si>
  <si>
    <r>
      <t xml:space="preserve">Et lors li comence a parler de </t>
    </r>
    <r>
      <rPr>
        <b/>
        <sz val="11"/>
        <color rgb="FFC00000"/>
        <rFont val="Calibri"/>
        <family val="2"/>
        <scheme val="minor"/>
      </rPr>
      <t>confession</t>
    </r>
    <r>
      <rPr>
        <sz val="11"/>
        <color theme="1"/>
        <rFont val="Calibri"/>
        <family val="2"/>
        <scheme val="minor"/>
      </rPr>
      <t>, et trere li avant trop biaux essamples de l' evangile,</t>
    </r>
  </si>
  <si>
    <r>
      <t xml:space="preserve">Et se vos de cest don qu' il vos a fet estes ses anemis, sachiez qu' il vos tornera a noient en assez petit de tens se vos prochainement ne li criez merci en veraie </t>
    </r>
    <r>
      <rPr>
        <b/>
        <sz val="11"/>
        <color rgb="FFC00000"/>
        <rFont val="Calibri"/>
        <family val="2"/>
        <scheme val="minor"/>
      </rPr>
      <t>confession</t>
    </r>
    <r>
      <rPr>
        <sz val="11"/>
        <color theme="1"/>
        <rFont val="Calibri"/>
        <family val="2"/>
        <scheme val="minor"/>
      </rPr>
      <t>, et en repentance dou cuer et en amendement de vie,</t>
    </r>
  </si>
  <si>
    <r>
      <t xml:space="preserve">Est ce de </t>
    </r>
    <r>
      <rPr>
        <b/>
        <sz val="11"/>
        <color rgb="FFC00000"/>
        <rFont val="Calibri"/>
        <family val="2"/>
        <scheme val="minor"/>
      </rPr>
      <t>confession</t>
    </r>
    <r>
      <rPr>
        <sz val="11"/>
        <color theme="1"/>
        <rFont val="Calibri"/>
        <family val="2"/>
        <scheme val="minor"/>
      </rPr>
      <t>?</t>
    </r>
  </si>
  <si>
    <r>
      <t xml:space="preserve">Nostre yvroigne, plus estourdy que une grive partant d' une vigne, commença, s' il vous plaist, sa devote </t>
    </r>
    <r>
      <rPr>
        <b/>
        <sz val="11"/>
        <color rgb="FFC00000"/>
        <rFont val="Calibri"/>
        <family val="2"/>
        <scheme val="minor"/>
      </rPr>
      <t>confession</t>
    </r>
    <r>
      <rPr>
        <sz val="11"/>
        <color theme="1"/>
        <rFont val="Calibri"/>
        <family val="2"/>
        <scheme val="minor"/>
      </rPr>
      <t>, laquelle je passe,</t>
    </r>
  </si>
  <si>
    <r>
      <t xml:space="preserve">Vous oyez par leur </t>
    </r>
    <r>
      <rPr>
        <b/>
        <sz val="11"/>
        <color rgb="FFC00000"/>
        <rFont val="Calibri"/>
        <family val="2"/>
        <scheme val="minor"/>
      </rPr>
      <t>confession</t>
    </r>
    <r>
      <rPr>
        <sz val="11"/>
        <color theme="1"/>
        <rFont val="Calibri"/>
        <family val="2"/>
        <scheme val="minor"/>
      </rPr>
      <t xml:space="preserve"> que ces ribaulx moynes ont fait merveilles d' armes, et espoir plus et mieulx que nous ne savons faire.</t>
    </r>
  </si>
  <si>
    <r>
      <t xml:space="preserve">il ne te fault aultre </t>
    </r>
    <r>
      <rPr>
        <b/>
        <sz val="11"/>
        <color rgb="FFC00000"/>
        <rFont val="Calibri"/>
        <family val="2"/>
        <scheme val="minor"/>
      </rPr>
      <t>confession</t>
    </r>
    <r>
      <rPr>
        <sz val="11"/>
        <color theme="1"/>
        <rFont val="Calibri"/>
        <family val="2"/>
        <scheme val="minor"/>
      </rPr>
      <t>,</t>
    </r>
  </si>
  <si>
    <r>
      <t xml:space="preserve">La vje nouvelle, par monsieur de Launoy, d' un yvroigne qui au prieuré des Augustins de La Haye en Hollendre se voult confesser, et après sa </t>
    </r>
    <r>
      <rPr>
        <b/>
        <sz val="11"/>
        <color rgb="FFC00000"/>
        <rFont val="Calibri"/>
        <family val="2"/>
        <scheme val="minor"/>
      </rPr>
      <t>confession</t>
    </r>
    <r>
      <rPr>
        <sz val="11"/>
        <color theme="1"/>
        <rFont val="Calibri"/>
        <family val="2"/>
        <scheme val="minor"/>
      </rPr>
      <t>, disant que en bon estat estoit, vouloit mourir.</t>
    </r>
  </si>
  <si>
    <r>
      <t xml:space="preserve">Et après ce, adressa sa parolle au juge en disant: Monseigneur l' official, vous avez oy la </t>
    </r>
    <r>
      <rPr>
        <b/>
        <sz val="11"/>
        <color rgb="FFC00000"/>
        <rFont val="Calibri"/>
        <family val="2"/>
        <scheme val="minor"/>
      </rPr>
      <t>confession</t>
    </r>
    <r>
      <rPr>
        <sz val="11"/>
        <color theme="1"/>
        <rFont val="Calibri"/>
        <family val="2"/>
        <scheme val="minor"/>
      </rPr>
      <t xml:space="preserve"> de ma fille et les defenses de mon gendre;</t>
    </r>
  </si>
  <si>
    <r>
      <t xml:space="preserve">Et Dieu scet que en oyant ceste </t>
    </r>
    <r>
      <rPr>
        <b/>
        <sz val="11"/>
        <color rgb="FFC00000"/>
        <rFont val="Calibri"/>
        <family val="2"/>
        <scheme val="minor"/>
      </rPr>
      <t>confession</t>
    </r>
    <r>
      <rPr>
        <sz val="11"/>
        <color theme="1"/>
        <rFont val="Calibri"/>
        <family val="2"/>
        <scheme val="minor"/>
      </rPr>
      <t>, le mary estoit bien a son aise.</t>
    </r>
  </si>
  <si>
    <r>
      <t xml:space="preserve">Après que la bonne femme eut dit la </t>
    </r>
    <r>
      <rPr>
        <b/>
        <sz val="11"/>
        <color rgb="FFC00000"/>
        <rFont val="Calibri"/>
        <family val="2"/>
        <scheme val="minor"/>
      </rPr>
      <t>confession</t>
    </r>
    <r>
      <rPr>
        <sz val="11"/>
        <color theme="1"/>
        <rFont val="Calibri"/>
        <family val="2"/>
        <scheme val="minor"/>
      </rPr>
      <t xml:space="preserve"> generale, descendit au particulier,</t>
    </r>
  </si>
  <si>
    <r>
      <t xml:space="preserve">Puis luy bailla l' absolucion, après ceste devote </t>
    </r>
    <r>
      <rPr>
        <b/>
        <sz val="11"/>
        <color rgb="FFC00000"/>
        <rFont val="Calibri"/>
        <family val="2"/>
        <scheme val="minor"/>
      </rPr>
      <t>confession</t>
    </r>
    <r>
      <rPr>
        <sz val="11"/>
        <color theme="1"/>
        <rFont val="Calibri"/>
        <family val="2"/>
        <scheme val="minor"/>
      </rPr>
      <t>,</t>
    </r>
  </si>
  <si>
    <r>
      <t xml:space="preserve">ta </t>
    </r>
    <r>
      <rPr>
        <b/>
        <sz val="11"/>
        <color rgb="FFC00000"/>
        <rFont val="Calibri"/>
        <family val="2"/>
        <scheme val="minor"/>
      </rPr>
      <t>confession</t>
    </r>
    <r>
      <rPr>
        <sz val="11"/>
        <color theme="1"/>
        <rFont val="Calibri"/>
        <family val="2"/>
        <scheme val="minor"/>
      </rPr>
      <t xml:space="preserve"> est tresbonne.</t>
    </r>
  </si>
  <si>
    <r>
      <t xml:space="preserve">et dist au curé qu' il l' en tuera si bientost il n' escoute sa </t>
    </r>
    <r>
      <rPr>
        <b/>
        <sz val="11"/>
        <color rgb="FFC00000"/>
        <rFont val="Calibri"/>
        <family val="2"/>
        <scheme val="minor"/>
      </rPr>
      <t>confession</t>
    </r>
    <r>
      <rPr>
        <sz val="11"/>
        <color theme="1"/>
        <rFont val="Calibri"/>
        <family val="2"/>
        <scheme val="minor"/>
      </rPr>
      <t>.</t>
    </r>
  </si>
  <si>
    <r>
      <t xml:space="preserve">et sans tarder commença sa </t>
    </r>
    <r>
      <rPr>
        <b/>
        <sz val="11"/>
        <color rgb="FFC00000"/>
        <rFont val="Calibri"/>
        <family val="2"/>
        <scheme val="minor"/>
      </rPr>
      <t>confession</t>
    </r>
    <r>
      <rPr>
        <sz val="11"/>
        <rFont val="Calibri"/>
        <family val="2"/>
        <scheme val="minor"/>
      </rPr>
      <t xml:space="preserve"> </t>
    </r>
  </si>
  <si>
    <r>
      <t xml:space="preserve">car nul, si prestre n' est, ne peut oyr </t>
    </r>
    <r>
      <rPr>
        <b/>
        <sz val="11"/>
        <color rgb="FFC00000"/>
        <rFont val="Calibri"/>
        <family val="2"/>
        <scheme val="minor"/>
      </rPr>
      <t>confession</t>
    </r>
    <r>
      <rPr>
        <sz val="11"/>
        <color theme="1"/>
        <rFont val="Calibri"/>
        <family val="2"/>
        <scheme val="minor"/>
      </rPr>
      <t>.</t>
    </r>
  </si>
  <si>
    <r>
      <rPr>
        <b/>
        <sz val="11"/>
        <color rgb="FFC00000"/>
        <rFont val="Calibri"/>
        <family val="2"/>
        <scheme val="minor"/>
      </rPr>
      <t>Confession</t>
    </r>
    <r>
      <rPr>
        <sz val="11"/>
        <color theme="1"/>
        <rFont val="Calibri"/>
        <family val="2"/>
        <scheme val="minor"/>
      </rPr>
      <t>! dist le prieur;</t>
    </r>
  </si>
  <si>
    <r>
      <t xml:space="preserve">Et s' avisa maistre mary, pour estre de l' estat de sa femme asseuré, qu' il feroit tant avec son curé, qui son tresgrand amy estoit, que d' elle orroit la devote </t>
    </r>
    <r>
      <rPr>
        <b/>
        <sz val="11"/>
        <color rgb="FFC00000"/>
        <rFont val="Calibri"/>
        <family val="2"/>
        <scheme val="minor"/>
      </rPr>
      <t>confession</t>
    </r>
    <r>
      <rPr>
        <sz val="11"/>
        <color theme="1"/>
        <rFont val="Calibri"/>
        <family val="2"/>
        <scheme val="minor"/>
      </rPr>
      <t>, ce qu' il fist au moien du curé, qui son fait conduisit.</t>
    </r>
  </si>
  <si>
    <r>
      <t>L'yvroigne, tant oultré que plus ne povoit, retourne et poursuit le prieur, et luy requiert </t>
    </r>
    <r>
      <rPr>
        <b/>
        <sz val="11"/>
        <color rgb="FFC00000"/>
        <rFont val="Calibri"/>
        <family val="2"/>
        <scheme val="minor"/>
      </rPr>
      <t>confession</t>
    </r>
    <r>
      <rPr>
        <sz val="11"/>
        <color theme="1"/>
        <rFont val="Calibri"/>
        <family val="2"/>
        <scheme val="minor"/>
      </rPr>
      <t>.</t>
    </r>
  </si>
  <si>
    <r>
      <t xml:space="preserve">on fait des </t>
    </r>
    <r>
      <rPr>
        <b/>
        <sz val="11"/>
        <color rgb="FFC00000"/>
        <rFont val="Calibri"/>
        <family val="2"/>
        <scheme val="minor"/>
      </rPr>
      <t>confessions</t>
    </r>
    <r>
      <rPr>
        <sz val="11"/>
        <color theme="1"/>
        <rFont val="Calibri"/>
        <family val="2"/>
        <scheme val="minor"/>
      </rPr>
      <t xml:space="preserve"> genérales de tous cotés,</t>
    </r>
  </si>
  <si>
    <t>confier</t>
  </si>
  <si>
    <r>
      <t xml:space="preserve">Enfin le contrat ce fit dans les formes ordineres, a la reserve qu' elle n' i parut que soubs le nom d' une personne qui ne veut point estre nommee ni connue d' autres que de celles a qui elle </t>
    </r>
    <r>
      <rPr>
        <b/>
        <sz val="11"/>
        <color rgb="FFC00000"/>
        <rFont val="Calibri"/>
        <family val="2"/>
        <scheme val="minor"/>
      </rPr>
      <t>confièt</t>
    </r>
    <r>
      <rPr>
        <sz val="11"/>
        <color theme="1"/>
        <rFont val="Calibri"/>
        <family val="2"/>
        <scheme val="minor"/>
      </rPr>
      <t xml:space="preserve"> son segret, laquelle receut comptant dans son tablier, a plusieurs reprise pour ce mieux cacher, la somme de soixante mil livres, sur quoy elle asigna une pantion de mil livres a Mademoiselle Mance sa vie durant, luy donnant en outre plusieurs bijoux de devotion de grands prix et son portrait en mignature dans une boiste d' agastes fines enchassee en de l' or et enrichie de perles fines dont la d‹it›e damoiselle fit present a notre communauté quelques année avand sa mort, qui l' a gardee avec veneration pour le profond recpect qu' elle a eu ‹du› merite de cette dame et la reconnessance qu' on luy doibt en calité de fondatrisse aussy bien que de l' hospital, ce que je feré connestre en son lieu,</t>
    </r>
  </si>
  <si>
    <t>convenir</t>
  </si>
  <si>
    <r>
      <t xml:space="preserve">et chacune de nous en </t>
    </r>
    <r>
      <rPr>
        <b/>
        <sz val="11"/>
        <color rgb="FFC00000"/>
        <rFont val="Calibri"/>
        <family val="2"/>
        <scheme val="minor"/>
      </rPr>
      <t>convenèt</t>
    </r>
    <r>
      <rPr>
        <sz val="11"/>
        <color theme="1"/>
        <rFont val="Calibri"/>
        <family val="2"/>
        <scheme val="minor"/>
      </rPr>
      <t xml:space="preserve"> sans peine.</t>
    </r>
  </si>
  <si>
    <r>
      <t xml:space="preserve">Je n' en caché pas mes santimens a ceux qui conduisois la maison, qui en </t>
    </r>
    <r>
      <rPr>
        <b/>
        <sz val="11"/>
        <color rgb="FFC00000"/>
        <rFont val="Calibri"/>
        <family val="2"/>
        <scheme val="minor"/>
      </rPr>
      <t>convinrent</t>
    </r>
    <r>
      <rPr>
        <sz val="11"/>
        <color theme="1"/>
        <rFont val="Calibri"/>
        <family val="2"/>
        <scheme val="minor"/>
      </rPr>
      <t xml:space="preserve"> avec moy et me dire que la diversité de conduitte avoit causé ce malheur, qu' on c' etoit mal pris dans la reforme, qu' on vouloit faire des veux solannels au lieu des simples, q' un retardement de quelques annee auroit enpesché les petis desordres qu' on voyèt aujourdhy et qu' an voulans aller trop viste on gastoit tout l' ouvrage du Seig‹neu›r.</t>
    </r>
  </si>
  <si>
    <r>
      <t xml:space="preserve">Elle mit toutes les afaires dudit hospital entre les mains de Monsieur Dolebeau, son cousin, qui s' an chargea et en prit le soin avec bien de la charité jusqu' a la mort de sa chere cousine, ce qui a duré plus de vingt ans. Laquelle </t>
    </r>
    <r>
      <rPr>
        <b/>
        <sz val="11"/>
        <color rgb="FFC00000"/>
        <rFont val="Calibri"/>
        <family val="2"/>
        <scheme val="minor"/>
      </rPr>
      <t>convingt</t>
    </r>
    <r>
      <rPr>
        <sz val="11"/>
        <color theme="1"/>
        <rFont val="Calibri"/>
        <family val="2"/>
        <scheme val="minor"/>
      </rPr>
      <t xml:space="preserve"> avec Monsieur de La Dauversiere du tamps qu' il ce faillèt randre a La Rochelle, tant elle que nos cheres sœurs, et de ce qu' il faillèt disposer pour ce grand voiage de France a Ville Marie.</t>
    </r>
  </si>
  <si>
    <r>
      <t xml:space="preserve">et pour consoler ceux qui souffrent, il faut bien </t>
    </r>
    <r>
      <rPr>
        <b/>
        <sz val="11"/>
        <color rgb="FFC00000"/>
        <rFont val="Calibri"/>
        <family val="2"/>
        <scheme val="minor"/>
      </rPr>
      <t>convenir</t>
    </r>
    <r>
      <rPr>
        <sz val="11"/>
        <color theme="1"/>
        <rFont val="Calibri"/>
        <family val="2"/>
        <scheme val="minor"/>
      </rPr>
      <t xml:space="preserve"> quelquefois qu' ils ont raison,</t>
    </r>
  </si>
  <si>
    <r>
      <t xml:space="preserve">et il faut </t>
    </r>
    <r>
      <rPr>
        <b/>
        <sz val="11"/>
        <color rgb="FFC00000"/>
        <rFont val="Calibri"/>
        <family val="2"/>
        <scheme val="minor"/>
      </rPr>
      <t>convenir</t>
    </r>
    <r>
      <rPr>
        <sz val="11"/>
        <color theme="1"/>
        <rFont val="Calibri"/>
        <family val="2"/>
        <scheme val="minor"/>
      </rPr>
      <t xml:space="preserve"> que nos R‹ses› ont exercé l' hospitalité avec beaucoup de ferveur,</t>
    </r>
  </si>
  <si>
    <t>divulguer</t>
  </si>
  <si>
    <r>
      <t xml:space="preserve">La nouvelle estant </t>
    </r>
    <r>
      <rPr>
        <b/>
        <sz val="11"/>
        <color rgb="FFC00000"/>
        <rFont val="Calibri"/>
        <family val="2"/>
        <scheme val="minor"/>
      </rPr>
      <t>divulguee</t>
    </r>
    <r>
      <rPr>
        <sz val="11"/>
        <color theme="1"/>
        <rFont val="Calibri"/>
        <family val="2"/>
        <scheme val="minor"/>
      </rPr>
      <t>, plusieurs personnes allerent au devant en des canots d' ecorse a la mode du peys pour voir leurs amis et savoir plus tost les nouvelles de France.</t>
    </r>
  </si>
  <si>
    <t>revelation</t>
  </si>
  <si>
    <r>
      <t xml:space="preserve">Après ung pou de sermon que fist l' ermite touchant songes, visions, apparicions et </t>
    </r>
    <r>
      <rPr>
        <b/>
        <sz val="11"/>
        <color rgb="FFC00000"/>
        <rFont val="Calibri"/>
        <family val="2"/>
        <scheme val="minor"/>
      </rPr>
      <t>revelacions</t>
    </r>
    <r>
      <rPr>
        <sz val="11"/>
        <color theme="1"/>
        <rFont val="Calibri"/>
        <family val="2"/>
        <scheme val="minor"/>
      </rPr>
      <t>, qui souvent aux gens adviennent, il cheut en propos de toucher leur matiere pour laquelle estoient assemblés.</t>
    </r>
  </si>
  <si>
    <r>
      <t xml:space="preserve">Je ne vous donne pas se songe pour une </t>
    </r>
    <r>
      <rPr>
        <b/>
        <sz val="11"/>
        <color rgb="FFC00000"/>
        <rFont val="Calibri"/>
        <family val="2"/>
        <scheme val="minor"/>
      </rPr>
      <t>revelation</t>
    </r>
    <r>
      <rPr>
        <sz val="11"/>
        <color theme="1"/>
        <rFont val="Calibri"/>
        <family val="2"/>
        <scheme val="minor"/>
      </rPr>
      <t>,</t>
    </r>
  </si>
  <si>
    <t>reveler</t>
  </si>
  <si>
    <r>
      <t xml:space="preserve">Mais ne say quy le </t>
    </r>
    <r>
      <rPr>
        <b/>
        <sz val="11"/>
        <color rgb="FFC00000"/>
        <rFont val="Calibri"/>
        <family val="2"/>
        <scheme val="minor"/>
      </rPr>
      <t>revela</t>
    </r>
    <r>
      <rPr>
        <sz val="11"/>
        <color theme="1"/>
        <rFont val="Calibri"/>
        <family val="2"/>
        <scheme val="minor"/>
      </rPr>
      <t>, Et dist au roy: "Sire, vez=la Vostre fil en ceste galée;</t>
    </r>
  </si>
  <si>
    <r>
      <t xml:space="preserve">Qui seroit ce qui oseroit Presumer, ou qui penseroit, C' uns tels sires fust tant haïs Des nobles de tout son païs, Et de ses freres proprement Com pour le tuer telement; Et que la chose fust celée Si qu' elle ne fust </t>
    </r>
    <r>
      <rPr>
        <b/>
        <sz val="11"/>
        <color rgb="FFC00000"/>
        <rFont val="Calibri"/>
        <family val="2"/>
        <scheme val="minor"/>
      </rPr>
      <t>revelée</t>
    </r>
    <r>
      <rPr>
        <sz val="11"/>
        <color theme="1"/>
        <rFont val="Calibri"/>
        <family val="2"/>
        <scheme val="minor"/>
      </rPr>
      <t>.</t>
    </r>
  </si>
  <si>
    <r>
      <t xml:space="preserve">Ceste chose fu </t>
    </r>
    <r>
      <rPr>
        <b/>
        <sz val="11"/>
        <color rgb="FFC00000"/>
        <rFont val="Calibri"/>
        <family val="2"/>
        <scheme val="minor"/>
      </rPr>
      <t>revelée</t>
    </r>
    <r>
      <rPr>
        <sz val="11"/>
        <color theme="1"/>
        <rFont val="Calibri"/>
        <family val="2"/>
        <scheme val="minor"/>
      </rPr>
      <t xml:space="preserve"> A tous nobles de la contrée.</t>
    </r>
  </si>
  <si>
    <r>
      <t xml:space="preserve">Et avec ce li </t>
    </r>
    <r>
      <rPr>
        <b/>
        <sz val="11"/>
        <color rgb="FFC00000"/>
        <rFont val="Calibri"/>
        <family val="2"/>
        <scheme val="minor"/>
      </rPr>
      <t>revela</t>
    </r>
    <r>
      <rPr>
        <sz val="11"/>
        <color theme="1"/>
        <rFont val="Calibri"/>
        <family val="2"/>
        <scheme val="minor"/>
      </rPr>
      <t xml:space="preserve"> Li princes,</t>
    </r>
  </si>
  <si>
    <r>
      <t xml:space="preserve">Eins doit bien estre </t>
    </r>
    <r>
      <rPr>
        <b/>
        <sz val="11"/>
        <color rgb="FFC00000"/>
        <rFont val="Calibri"/>
        <family val="2"/>
        <scheme val="minor"/>
      </rPr>
      <t>revelée</t>
    </r>
    <r>
      <rPr>
        <sz val="11"/>
        <color theme="1"/>
        <rFont val="Calibri"/>
        <family val="2"/>
        <scheme val="minor"/>
      </rPr>
      <t>.</t>
    </r>
  </si>
  <si>
    <r>
      <t xml:space="preserve">ains la </t>
    </r>
    <r>
      <rPr>
        <b/>
        <sz val="11"/>
        <color rgb="FFC00000"/>
        <rFont val="Calibri"/>
        <family val="2"/>
        <scheme val="minor"/>
      </rPr>
      <t>revela</t>
    </r>
    <r>
      <rPr>
        <sz val="11"/>
        <color theme="1"/>
        <rFont val="Calibri"/>
        <family val="2"/>
        <scheme val="minor"/>
      </rPr>
      <t xml:space="preserve"> Au prince, qui estoit son frere, Drois germains de pere &amp; de mere.</t>
    </r>
  </si>
  <si>
    <r>
      <t xml:space="preserve">car le prieur point ne la </t>
    </r>
    <r>
      <rPr>
        <b/>
        <sz val="11"/>
        <color rgb="FFC00000"/>
        <rFont val="Calibri"/>
        <family val="2"/>
        <scheme val="minor"/>
      </rPr>
      <t>revela</t>
    </r>
    <r>
      <rPr>
        <sz val="11"/>
        <color theme="1"/>
        <rFont val="Calibri"/>
        <family val="2"/>
        <scheme val="minor"/>
      </rPr>
      <t>.</t>
    </r>
  </si>
  <si>
    <r>
      <t xml:space="preserve">Et ce que j' en sçay, dit elle, la mere d' elle le m' a dit, a qui Dieu l' a voulu </t>
    </r>
    <r>
      <rPr>
        <b/>
        <sz val="11"/>
        <color rgb="FFC00000"/>
        <rFont val="Calibri"/>
        <family val="2"/>
        <scheme val="minor"/>
      </rPr>
      <t>reveler</t>
    </r>
    <r>
      <rPr>
        <sz val="11"/>
        <color theme="1"/>
        <rFont val="Calibri"/>
        <family val="2"/>
        <scheme val="minor"/>
      </rPr>
      <t>.</t>
    </r>
  </si>
  <si>
    <r>
      <t xml:space="preserve">Puis=que Dieu veult et commende que je face lignée papale, voire et le daigne </t>
    </r>
    <r>
      <rPr>
        <b/>
        <sz val="11"/>
        <color rgb="FFC00000"/>
        <rFont val="Calibri"/>
        <family val="2"/>
        <scheme val="minor"/>
      </rPr>
      <t>reveler</t>
    </r>
    <r>
      <rPr>
        <sz val="11"/>
        <color theme="1"/>
        <rFont val="Calibri"/>
        <family val="2"/>
        <scheme val="minor"/>
      </rPr>
      <t xml:space="preserve"> non pas une foiz ou deux seullement, mais bien la tierce d' abundance, il fault croire, dire et conclure que c' est ung hault bien qui de ce fait en ensuyvra.</t>
    </r>
  </si>
  <si>
    <r>
      <t xml:space="preserve">Et se penserent, comme si le saint esperit leur eust </t>
    </r>
    <r>
      <rPr>
        <b/>
        <sz val="11"/>
        <color rgb="FFC00000"/>
        <rFont val="Calibri"/>
        <family val="2"/>
        <scheme val="minor"/>
      </rPr>
      <t>revelé</t>
    </r>
    <r>
      <rPr>
        <sz val="11"/>
        <color theme="1"/>
        <rFont val="Calibri"/>
        <family val="2"/>
        <scheme val="minor"/>
      </rPr>
      <t>, que la maistresse pourroit bien suyvir la chambriere, ad ce qu' ils entendirent de la chambriere que sa maistresse l' envoyoit devers le curé pour savoir qu' il tardoit tant de venir oultre l' heure prinse entre eulx deux.</t>
    </r>
  </si>
  <si>
    <r>
      <t xml:space="preserve">N' est il pas vray, mes sœurs, que ce nous est un honneur et bonheur tout particulier d' estre seules R‹eligieu›ses qui, jusqu' a present dans l' Eglise de Dieu, ayes reconnu le grand s‹ain›t pour pere et special protecteur aupres de Sa Majesté qui ne peut rien refuser a celuy a qui il c' est soumis et a reconnu et apelles son pere sur la terre, a qui il a confié la garde precieuse de sa tres s‹ain›te mere et qui a esté le depositeire des segrets du Ciel </t>
    </r>
    <r>
      <rPr>
        <b/>
        <sz val="11"/>
        <color rgb="FFC00000"/>
        <rFont val="Calibri"/>
        <family val="2"/>
        <scheme val="minor"/>
      </rPr>
      <t>revelés</t>
    </r>
    <r>
      <rPr>
        <sz val="11"/>
        <color theme="1"/>
        <rFont val="Calibri"/>
        <family val="2"/>
        <scheme val="minor"/>
      </rPr>
      <t xml:space="preserve"> a sa s‹ain›te espouse et d' un trezor infiny de graces qui luy sont toutes particulieres et qu' il ne communiques et partage avec personne?</t>
    </r>
  </si>
  <si>
    <r>
      <t xml:space="preserve">Ce grand serviteur de Dieu voyant a veue d' œil que Sa Majesté mettoit sa main divine a l' ouvrage qu' il avoit bien deigné luy </t>
    </r>
    <r>
      <rPr>
        <b/>
        <sz val="11"/>
        <color rgb="FFC00000"/>
        <rFont val="Calibri"/>
        <family val="2"/>
        <scheme val="minor"/>
      </rPr>
      <t>reveler</t>
    </r>
    <r>
      <rPr>
        <sz val="11"/>
        <color theme="1"/>
        <rFont val="Calibri"/>
        <family val="2"/>
        <scheme val="minor"/>
      </rPr>
      <t xml:space="preserve"> et fait l' honneur de le choisir pour cause segonde et l' instrumand dont il voulèt se servir pour faire neistre et perfectionner l' ordre des Religieuses de S‹ain›t Joseph en son Eglise, il n' oublia rien de tout ce qu' il crut propre a cela,</t>
    </r>
  </si>
  <si>
    <t>seconfier</t>
  </si>
  <si>
    <r>
      <t xml:space="preserve">et </t>
    </r>
    <r>
      <rPr>
        <b/>
        <sz val="11"/>
        <color rgb="FFC00000"/>
        <rFont val="Calibri"/>
        <family val="2"/>
        <scheme val="minor"/>
      </rPr>
      <t>se confioit</t>
    </r>
    <r>
      <rPr>
        <sz val="11"/>
        <color theme="1"/>
        <rFont val="Calibri"/>
        <family val="2"/>
        <scheme val="minor"/>
      </rPr>
      <t xml:space="preserve"> sur ce que on li disoit et proumetoit;</t>
    </r>
  </si>
  <si>
    <r>
      <t xml:space="preserve">car le roy </t>
    </r>
    <r>
      <rPr>
        <b/>
        <sz val="11"/>
        <color rgb="FFC00000"/>
        <rFont val="Calibri"/>
        <family val="2"/>
        <scheme val="minor"/>
      </rPr>
      <t>se confie</t>
    </r>
    <r>
      <rPr>
        <sz val="11"/>
        <color theme="1"/>
        <rFont val="Calibri"/>
        <family val="2"/>
        <scheme val="minor"/>
      </rPr>
      <t xml:space="preserve"> par ses lettres de celui a qui il donne l' office et de sa suffisance.</t>
    </r>
  </si>
  <si>
    <t>SourceID</t>
  </si>
  <si>
    <t>17th</t>
  </si>
  <si>
    <r>
      <t>Sans toy, j'avois perdu ma peine; sans toy, mon enqueste estoit vaine, et l'</t>
    </r>
    <r>
      <rPr>
        <b/>
        <sz val="11"/>
        <color rgb="FFC00000"/>
        <rFont val="Calibri"/>
        <family val="2"/>
        <scheme val="minor"/>
      </rPr>
      <t>argent</t>
    </r>
    <r>
      <rPr>
        <sz val="11"/>
        <color theme="1"/>
        <rFont val="Calibri"/>
        <family val="2"/>
        <scheme val="minor"/>
      </rPr>
      <t xml:space="preserve"> que j'ay </t>
    </r>
    <r>
      <rPr>
        <b/>
        <sz val="11"/>
        <color rgb="FFC00000"/>
        <rFont val="Calibri"/>
        <family val="2"/>
        <scheme val="minor"/>
      </rPr>
      <t>déboursé</t>
    </r>
    <r>
      <rPr>
        <sz val="11"/>
        <color theme="1"/>
        <rFont val="Calibri"/>
        <family val="2"/>
        <scheme val="minor"/>
      </rPr>
      <t xml:space="preserve"> estoit vainement dépensé. </t>
    </r>
  </si>
  <si>
    <r>
      <t>Boisguérin</t>
    </r>
    <r>
      <rPr>
        <sz val="11"/>
        <color rgb="FF333333"/>
        <rFont val="Arial"/>
        <family val="2"/>
      </rPr>
      <t> seul, qui fut à la vérité fort malade à </t>
    </r>
    <r>
      <rPr>
        <sz val="11"/>
        <color theme="1"/>
        <rFont val="Calibri"/>
        <family val="2"/>
        <scheme val="minor"/>
      </rPr>
      <t>Saint</t>
    </r>
    <r>
      <rPr>
        <sz val="11"/>
        <color rgb="FF333333"/>
        <rFont val="Arial"/>
        <family val="2"/>
      </rPr>
      <t>-</t>
    </r>
    <r>
      <rPr>
        <sz val="11"/>
        <color theme="1"/>
        <rFont val="Calibri"/>
        <family val="2"/>
        <scheme val="minor"/>
      </rPr>
      <t>Cassien</t>
    </r>
    <r>
      <rPr>
        <sz val="11"/>
        <color rgb="FF333333"/>
        <rFont val="Arial"/>
        <family val="2"/>
      </rPr>
      <t> et que j'y laissai avec ma litière et mon médecin, me coûta, en moins de quinze mois qu'il fut auprès de moi, cinq mille huit cents livres d'</t>
    </r>
    <r>
      <rPr>
        <b/>
        <sz val="11"/>
        <color rgb="FFCC3300"/>
        <rFont val="Arial"/>
        <family val="2"/>
      </rPr>
      <t>argent</t>
    </r>
    <r>
      <rPr>
        <sz val="11"/>
        <color rgb="FF333333"/>
        <rFont val="Arial"/>
        <family val="2"/>
      </rPr>
      <t> </t>
    </r>
    <r>
      <rPr>
        <b/>
        <sz val="11"/>
        <color rgb="FFCC3300"/>
        <rFont val="Arial"/>
        <family val="2"/>
      </rPr>
      <t>déboursé</t>
    </r>
    <r>
      <rPr>
        <sz val="11"/>
        <color rgb="FF333333"/>
        <rFont val="Arial"/>
        <family val="2"/>
      </rPr>
      <t> et mis entre ses mains.</t>
    </r>
  </si>
  <si>
    <t>18th</t>
  </si>
  <si>
    <r>
      <t>L'Esclave le vint prendre, mais elle n'apporta au Tailleur ni l'</t>
    </r>
    <r>
      <rPr>
        <b/>
        <sz val="11"/>
        <color rgb="FFC00000"/>
        <rFont val="Arial"/>
        <family val="2"/>
      </rPr>
      <t>argent</t>
    </r>
    <r>
      <rPr>
        <sz val="11"/>
        <color rgb="FF333333"/>
        <rFont val="Arial"/>
        <family val="2"/>
      </rPr>
      <t xml:space="preserve"> qu'il avoit </t>
    </r>
    <r>
      <rPr>
        <b/>
        <sz val="11"/>
        <color rgb="FFCC3300"/>
        <rFont val="Arial"/>
        <family val="2"/>
      </rPr>
      <t>deboursé</t>
    </r>
    <r>
      <rPr>
        <sz val="11"/>
        <color rgb="FF333333"/>
        <rFont val="Arial"/>
        <family val="2"/>
      </rPr>
      <t> pour les accompagnemens de l'habit &amp; du caleçon, ni dequoi lui payer la façon de l'un de l'autre.</t>
    </r>
  </si>
  <si>
    <t>19th</t>
  </si>
  <si>
    <r>
      <t>Il fallait bien rentrer dans le capital et les intérêts de l'</t>
    </r>
    <r>
      <rPr>
        <b/>
        <sz val="11"/>
        <color rgb="FFCC3300"/>
        <rFont val="Arial"/>
        <family val="2"/>
      </rPr>
      <t>argent</t>
    </r>
    <r>
      <rPr>
        <sz val="11"/>
        <color rgb="FF333333"/>
        <rFont val="Arial"/>
        <family val="2"/>
      </rPr>
      <t> </t>
    </r>
    <r>
      <rPr>
        <b/>
        <sz val="11"/>
        <color rgb="FFCC3300"/>
        <rFont val="Arial"/>
        <family val="2"/>
      </rPr>
      <t>déboursé</t>
    </r>
    <r>
      <rPr>
        <sz val="11"/>
        <color rgb="FF333333"/>
        <rFont val="Arial"/>
        <family val="2"/>
      </rPr>
      <t>.</t>
    </r>
  </si>
  <si>
    <t>argentdebourse</t>
  </si>
  <si>
    <t>13th</t>
  </si>
  <si>
    <r>
      <t xml:space="preserve">Qui ci se laira prendre qu'il ne soit </t>
    </r>
    <r>
      <rPr>
        <b/>
        <sz val="11"/>
        <color rgb="FFC00000"/>
        <rFont val="Calibri"/>
        <family val="2"/>
        <scheme val="minor"/>
      </rPr>
      <t>cher</t>
    </r>
    <r>
      <rPr>
        <sz val="11"/>
        <color theme="1"/>
        <rFont val="Calibri"/>
        <family val="2"/>
        <scheme val="minor"/>
      </rPr>
      <t xml:space="preserve"> vanduz, ja Deus ne li outroi a l'arme voir saluz! </t>
    </r>
  </si>
  <si>
    <r>
      <t xml:space="preserve">Lors est li termes achatez Et plus </t>
    </r>
    <r>
      <rPr>
        <b/>
        <sz val="11"/>
        <color rgb="FFC00000"/>
        <rFont val="Calibri"/>
        <family val="2"/>
        <scheme val="minor"/>
      </rPr>
      <t>cher</t>
    </r>
    <r>
      <rPr>
        <sz val="11"/>
        <color theme="1"/>
        <rFont val="Calibri"/>
        <family val="2"/>
        <scheme val="minor"/>
      </rPr>
      <t xml:space="preserve"> venduz chatez.</t>
    </r>
  </si>
  <si>
    <t>16th</t>
  </si>
  <si>
    <r>
      <t xml:space="preserve">Ny l'or prisé, ny la </t>
    </r>
    <r>
      <rPr>
        <b/>
        <sz val="11"/>
        <color rgb="FFC00000"/>
        <rFont val="Calibri"/>
        <family val="2"/>
        <scheme val="minor"/>
      </rPr>
      <t>chere</t>
    </r>
    <r>
      <rPr>
        <sz val="11"/>
        <color theme="1"/>
        <rFont val="Calibri"/>
        <family val="2"/>
        <scheme val="minor"/>
      </rPr>
      <t xml:space="preserve"> pecune, Dieu de vilté, et de sagesse horreur, Me tire a doubte, et de doubte a terreur. </t>
    </r>
  </si>
  <si>
    <r>
      <t>Les deux autres le voians résolu de ne bouger, lui laisserent leurs manteaux et espees, et fendans le vent habillement, en peu de temps attrapèrent les tireurs de boulesche, ou ils eurent du plaisir, qui cuida leur estre </t>
    </r>
    <r>
      <rPr>
        <b/>
        <sz val="11"/>
        <color rgb="FFCC3300"/>
        <rFont val="Arial"/>
        <family val="2"/>
      </rPr>
      <t>cher</t>
    </r>
    <r>
      <rPr>
        <sz val="11"/>
        <color rgb="FF333333"/>
        <rFont val="Arial"/>
        <family val="2"/>
      </rPr>
      <t> vendu, et vous aurez comment.</t>
    </r>
  </si>
  <si>
    <r>
      <t>et que l'estranger n'entend pas combien il vous couste et combien vous prestez à maintenir l'apparence de cet ordre qu'on voit en vostre famille, et qu'à l'avanture l'achetez vous trop </t>
    </r>
    <r>
      <rPr>
        <b/>
        <sz val="11"/>
        <color rgb="FFCC3300"/>
        <rFont val="Arial"/>
        <family val="2"/>
      </rPr>
      <t>cher</t>
    </r>
    <r>
      <rPr>
        <sz val="11"/>
        <color rgb="FF333333"/>
        <rFont val="Arial"/>
        <family val="2"/>
      </rPr>
      <t>.</t>
    </r>
  </si>
  <si>
    <r>
      <t>Raison, dict </t>
    </r>
    <r>
      <rPr>
        <sz val="11"/>
        <color theme="1"/>
        <rFont val="Calibri"/>
        <family val="2"/>
        <scheme val="minor"/>
      </rPr>
      <t>Xenophon</t>
    </r>
    <r>
      <rPr>
        <sz val="11"/>
        <color rgb="FF333333"/>
        <rFont val="Arial"/>
        <family val="2"/>
      </rPr>
      <t>, pourquoy les </t>
    </r>
    <r>
      <rPr>
        <sz val="11"/>
        <color theme="1"/>
        <rFont val="Calibri"/>
        <family val="2"/>
        <scheme val="minor"/>
      </rPr>
      <t>Asiatiques</t>
    </r>
    <r>
      <rPr>
        <sz val="11"/>
        <color rgb="FF333333"/>
        <rFont val="Arial"/>
        <family val="2"/>
      </rPr>
      <t> menoyent en leurs guerres femmes, concubines, avec leurs joyaux et richesses plus </t>
    </r>
    <r>
      <rPr>
        <b/>
        <sz val="11"/>
        <color rgb="FFCC3300"/>
        <rFont val="Arial"/>
        <family val="2"/>
      </rPr>
      <t>cheres</t>
    </r>
    <r>
      <rPr>
        <sz val="11"/>
        <color rgb="FF333333"/>
        <rFont val="Arial"/>
        <family val="2"/>
      </rPr>
      <t>.</t>
    </r>
  </si>
  <si>
    <r>
      <t>Et ce jour fut encor plus ennemy de tout bien qui, premier, vous donna cognoissance de moy pour vous la vendre si </t>
    </r>
    <r>
      <rPr>
        <b/>
        <sz val="11"/>
        <color rgb="FFCC3300"/>
        <rFont val="Arial"/>
        <family val="2"/>
      </rPr>
      <t>chère</t>
    </r>
    <r>
      <rPr>
        <sz val="11"/>
        <color rgb="FF333333"/>
        <rFont val="Arial"/>
        <family val="2"/>
      </rPr>
      <t>.</t>
    </r>
  </si>
  <si>
    <r>
      <t xml:space="preserve">Qui est plus </t>
    </r>
    <r>
      <rPr>
        <b/>
        <sz val="11"/>
        <color rgb="FFC00000"/>
        <rFont val="Calibri"/>
        <family val="2"/>
        <scheme val="minor"/>
      </rPr>
      <t>cher</t>
    </r>
    <r>
      <rPr>
        <sz val="11"/>
        <color theme="1"/>
        <rFont val="Calibri"/>
        <family val="2"/>
        <scheme val="minor"/>
      </rPr>
      <t>, ou le hoyeau, Les pelles, hottes, ou les pictz?</t>
    </r>
  </si>
  <si>
    <r>
      <t>Jaques</t>
    </r>
    <r>
      <rPr>
        <sz val="11"/>
        <color rgb="FF333333"/>
        <rFont val="Arial"/>
        <family val="2"/>
      </rPr>
      <t>donc, estant de retour à </t>
    </r>
    <r>
      <rPr>
        <sz val="11"/>
        <color theme="1"/>
        <rFont val="Calibri"/>
        <family val="2"/>
        <scheme val="minor"/>
      </rPr>
      <t>Paris</t>
    </r>
    <r>
      <rPr>
        <sz val="11"/>
        <color rgb="FF333333"/>
        <rFont val="Arial"/>
        <family val="2"/>
      </rPr>
      <t>, n'avoit aucun autre soing ny pensement que de se remettre au train de la frequentation vulgaire du marchand, pour, sous ombre de pure amitié, faire trafic de sa plus </t>
    </r>
    <r>
      <rPr>
        <b/>
        <sz val="11"/>
        <color rgb="FFCC3300"/>
        <rFont val="Arial"/>
        <family val="2"/>
      </rPr>
      <t>chere</t>
    </r>
    <r>
      <rPr>
        <sz val="11"/>
        <color rgb="FF333333"/>
        <rFont val="Arial"/>
        <family val="2"/>
      </rPr>
      <t> marchandise.</t>
    </r>
  </si>
  <si>
    <r>
      <t xml:space="preserve">C' est pitié, comme là le peuple est inhumain, Comme tout y est </t>
    </r>
    <r>
      <rPr>
        <b/>
        <sz val="11"/>
        <color rgb="FFC00000"/>
        <rFont val="Calibri"/>
        <family val="2"/>
        <scheme val="minor"/>
      </rPr>
      <t>cher</t>
    </r>
    <r>
      <rPr>
        <sz val="11"/>
        <color theme="1"/>
        <rFont val="Calibri"/>
        <family val="2"/>
        <scheme val="minor"/>
      </rPr>
      <t>, et comme lon y pinse.</t>
    </r>
  </si>
  <si>
    <r>
      <t>Si pour avoir la liberté, il ne faut que la désirer ; s'il ne suffit pour cela que du vouloir, se trouvera-t-il une nation au monde qui croie la payer trop </t>
    </r>
    <r>
      <rPr>
        <b/>
        <sz val="11"/>
        <color rgb="FFCC3300"/>
        <rFont val="Arial"/>
        <family val="2"/>
      </rPr>
      <t>cher</t>
    </r>
    <r>
      <rPr>
        <sz val="11"/>
        <color rgb="FF333333"/>
        <rFont val="Arial"/>
        <family val="2"/>
      </rPr>
      <t> en l'acquérant par un simple souhait ?</t>
    </r>
  </si>
  <si>
    <r>
      <t>Mais ilz la tiennent si cachée que les povres coupe-bourses n'y peuvent aveindre. lesquelz, avec ce qu'ilz ont affaire à tous les susnommez, le pis est et le plus fort qu'ilz vous desrobent en votre presence, et ce que vous tenez le plus </t>
    </r>
    <r>
      <rPr>
        <b/>
        <sz val="11"/>
        <color rgb="FFCC3300"/>
        <rFont val="Arial"/>
        <family val="2"/>
      </rPr>
      <t>cher</t>
    </r>
    <r>
      <rPr>
        <sz val="11"/>
        <color rgb="FF333333"/>
        <rFont val="Arial"/>
        <family val="2"/>
      </rPr>
      <t>.</t>
    </r>
  </si>
  <si>
    <r>
      <t xml:space="preserve">Le plomb commence à estre </t>
    </r>
    <r>
      <rPr>
        <b/>
        <sz val="11"/>
        <color rgb="FFC00000"/>
        <rFont val="Calibri"/>
        <family val="2"/>
        <scheme val="minor"/>
      </rPr>
      <t>cher</t>
    </r>
    <r>
      <rPr>
        <sz val="11"/>
        <color theme="1"/>
        <rFont val="Calibri"/>
        <family val="2"/>
        <scheme val="minor"/>
      </rPr>
      <t xml:space="preserve"> En ce païs, et par toute France.</t>
    </r>
  </si>
  <si>
    <r>
      <t>J'avois à dire que je veus mal à cette raison trouble-feste, et que ces projects extravagants qui travaillent la vie, et ces opinions si fines, si elles ont de la verité, je la trouve trop </t>
    </r>
    <r>
      <rPr>
        <b/>
        <sz val="11"/>
        <color rgb="FFCC3300"/>
        <rFont val="Arial"/>
        <family val="2"/>
      </rPr>
      <t>chere</t>
    </r>
    <r>
      <rPr>
        <sz val="11"/>
        <color rgb="FF333333"/>
        <rFont val="Arial"/>
        <family val="2"/>
      </rPr>
      <t> et incommode.</t>
    </r>
  </si>
  <si>
    <r>
      <t>Bien crains-je que nous aurons bien fort hasté sa declinaison et sa ruyne par nostre contagion, et que nous luy aurons bien </t>
    </r>
    <r>
      <rPr>
        <b/>
        <sz val="11"/>
        <color rgb="FFCC3300"/>
        <rFont val="Arial"/>
        <family val="2"/>
      </rPr>
      <t>cher</t>
    </r>
    <r>
      <rPr>
        <sz val="11"/>
        <color rgb="FF333333"/>
        <rFont val="Arial"/>
        <family val="2"/>
      </rPr>
      <t> vendu nos opinions et nos arts.</t>
    </r>
  </si>
  <si>
    <r>
      <t xml:space="preserve">Non proprement dilapida, comme vous pourriez dire en fondations de monasteres, erections de temples, bastimens de collieges et hospitaulx, ou jectant son lard aux chiens, mais despendit en mille petitz bancquetz et festins joyeulx ouvers à tous venens, mesmement tous bons compaignons, jeunes fillettes et mignonnes gualoises, abastant boys, bruslant les grosses souches pour la vente des cendres, prenent argent d'avance, achaptant </t>
    </r>
    <r>
      <rPr>
        <b/>
        <sz val="11"/>
        <color rgb="FFC00000"/>
        <rFont val="Calibri"/>
        <family val="2"/>
        <scheme val="minor"/>
      </rPr>
      <t>cher</t>
    </r>
    <r>
      <rPr>
        <sz val="11"/>
        <color theme="1"/>
        <rFont val="Calibri"/>
        <family val="2"/>
        <scheme val="minor"/>
      </rPr>
      <t xml:space="preserve">, vendent à bon marché, et mangeant son bled en herbe. </t>
    </r>
  </si>
  <si>
    <r>
      <t xml:space="preserve">D'un si mauvais garçon la vente n'est pas </t>
    </r>
    <r>
      <rPr>
        <b/>
        <sz val="11"/>
        <color rgb="FFC00000"/>
        <rFont val="Calibri"/>
        <family val="2"/>
        <scheme val="minor"/>
      </rPr>
      <t>chere</t>
    </r>
    <r>
      <rPr>
        <sz val="11"/>
        <color theme="1"/>
        <rFont val="Calibri"/>
        <family val="2"/>
        <scheme val="minor"/>
      </rPr>
      <t>, J'en feray bon marché.</t>
    </r>
  </si>
  <si>
    <r>
      <t>Et fut ridicule l'humeur de </t>
    </r>
    <r>
      <rPr>
        <sz val="11"/>
        <color theme="1"/>
        <rFont val="Calibri"/>
        <family val="2"/>
        <scheme val="minor"/>
      </rPr>
      <t>Policrates</t>
    </r>
    <r>
      <rPr>
        <sz val="11"/>
        <color rgb="FF333333"/>
        <rFont val="Arial"/>
        <family val="2"/>
      </rPr>
      <t>, tyran de </t>
    </r>
    <r>
      <rPr>
        <sz val="11"/>
        <color theme="1"/>
        <rFont val="Calibri"/>
        <family val="2"/>
        <scheme val="minor"/>
      </rPr>
      <t>Samos</t>
    </r>
    <r>
      <rPr>
        <sz val="11"/>
        <color rgb="FF333333"/>
        <rFont val="Arial"/>
        <family val="2"/>
      </rPr>
      <t>, lequel, pour interrompre le cours de son continuel bon heur et le compenser, alla jetter en mer le plus </t>
    </r>
    <r>
      <rPr>
        <b/>
        <sz val="11"/>
        <color rgb="FFCC3300"/>
        <rFont val="Arial"/>
        <family val="2"/>
      </rPr>
      <t>cher</t>
    </r>
    <r>
      <rPr>
        <sz val="11"/>
        <color rgb="FF333333"/>
        <rFont val="Arial"/>
        <family val="2"/>
      </rPr>
      <t> et precieux joyeau qu'il eust, estimant que, par ce malheur aposté, il satisfaisoit à la revolution et vicissitude de la fortune;</t>
    </r>
  </si>
  <si>
    <r>
      <t>Je souhaiterois bien avoir plus parfaicte intelligence des choses, mais je ne la veux pas achepter si </t>
    </r>
    <r>
      <rPr>
        <b/>
        <sz val="11"/>
        <color rgb="FFCC3300"/>
        <rFont val="Arial"/>
        <family val="2"/>
      </rPr>
      <t>cher</t>
    </r>
    <r>
      <rPr>
        <sz val="11"/>
        <color rgb="FF333333"/>
        <rFont val="Arial"/>
        <family val="2"/>
      </rPr>
      <t> qu'elle couste.</t>
    </r>
  </si>
  <si>
    <r>
      <t>Il y faut prouvoir de meilleur'heure: et cette nonchalance bestiale, quand elle pourroit loger en la teste d'un homme d'entendement, ce que je trouve entierement impossible, nous vend trop </t>
    </r>
    <r>
      <rPr>
        <b/>
        <sz val="11"/>
        <color rgb="FFCC3300"/>
        <rFont val="Arial"/>
        <family val="2"/>
      </rPr>
      <t>cher</t>
    </r>
    <r>
      <rPr>
        <sz val="11"/>
        <color rgb="FF333333"/>
        <rFont val="Arial"/>
        <family val="2"/>
      </rPr>
      <t> ses denrées.</t>
    </r>
  </si>
  <si>
    <r>
      <t>et voylà qui faict le sel tant </t>
    </r>
    <r>
      <rPr>
        <b/>
        <sz val="11"/>
        <color rgb="FFCC3300"/>
        <rFont val="Arial"/>
        <family val="2"/>
      </rPr>
      <t>cher</t>
    </r>
    <r>
      <rPr>
        <sz val="11"/>
        <color rgb="FF333333"/>
        <rFont val="Arial"/>
        <family val="2"/>
      </rPr>
      <t>. </t>
    </r>
  </si>
  <si>
    <r>
      <t>Qu'on ne me die point que c'est une medecine trop </t>
    </r>
    <r>
      <rPr>
        <b/>
        <sz val="11"/>
        <color rgb="FFCC3300"/>
        <rFont val="Arial"/>
        <family val="2"/>
      </rPr>
      <t>cher</t>
    </r>
    <r>
      <rPr>
        <sz val="11"/>
        <color rgb="FF333333"/>
        <rFont val="Arial"/>
        <family val="2"/>
      </rPr>
      <t> vendue;</t>
    </r>
  </si>
  <si>
    <r>
      <t>Mais je suis marry de ne pouvoir satisfaire à vostre déplaisir, par d'autres moyens que ceux qui ont esté proposez par </t>
    </r>
    <r>
      <rPr>
        <sz val="11"/>
        <color theme="1"/>
        <rFont val="Calibri"/>
        <family val="2"/>
        <scheme val="minor"/>
      </rPr>
      <t>Cleomene</t>
    </r>
    <r>
      <rPr>
        <sz val="11"/>
        <color rgb="FF333333"/>
        <rFont val="Arial"/>
        <family val="2"/>
      </rPr>
      <t>, lesquels quand bien je pourrois les avoir plus grands, ne me sçauroient estre neantmoins plus</t>
    </r>
    <r>
      <rPr>
        <b/>
        <sz val="11"/>
        <color rgb="FFCC3300"/>
        <rFont val="Arial"/>
        <family val="2"/>
      </rPr>
      <t>cheres</t>
    </r>
    <r>
      <rPr>
        <sz val="11"/>
        <color rgb="FF333333"/>
        <rFont val="Arial"/>
        <family val="2"/>
      </rPr>
      <t>.</t>
    </r>
  </si>
  <si>
    <r>
      <t>votre sceptre, </t>
    </r>
    <r>
      <rPr>
        <sz val="11"/>
        <color theme="1"/>
        <rFont val="Calibri"/>
        <family val="2"/>
        <scheme val="minor"/>
      </rPr>
      <t>Madame</t>
    </r>
    <r>
      <rPr>
        <sz val="11"/>
        <color rgb="FF333333"/>
        <rFont val="Arial"/>
        <family val="2"/>
      </rPr>
      <t>, est trop </t>
    </r>
    <r>
      <rPr>
        <b/>
        <sz val="11"/>
        <color rgb="FFCC3300"/>
        <rFont val="Arial"/>
        <family val="2"/>
      </rPr>
      <t>cher</t>
    </r>
    <r>
      <rPr>
        <sz val="11"/>
        <color rgb="FF333333"/>
        <rFont val="Arial"/>
        <family val="2"/>
      </rPr>
      <t> à ce prix;</t>
    </r>
  </si>
  <si>
    <r>
      <t>il se joint ensuite aux premiers pour la faire pencher, et il leur vend </t>
    </r>
    <r>
      <rPr>
        <b/>
        <sz val="11"/>
        <color rgb="FFCC3300"/>
        <rFont val="Arial"/>
        <family val="2"/>
      </rPr>
      <t>cher</t>
    </r>
    <r>
      <rPr>
        <sz val="11"/>
        <color rgb="FF333333"/>
        <rFont val="Arial"/>
        <family val="2"/>
      </rPr>
      <t> sa protection et son alliance.</t>
    </r>
  </si>
  <si>
    <r>
      <t>Qu'on vend </t>
    </r>
    <r>
      <rPr>
        <b/>
        <sz val="11"/>
        <color rgb="FFCC3300"/>
        <rFont val="Arial"/>
        <family val="2"/>
      </rPr>
      <t>cher</t>
    </r>
    <r>
      <rPr>
        <sz val="11"/>
        <color rgb="FF333333"/>
        <rFont val="Arial"/>
        <family val="2"/>
      </rPr>
      <t> maintenant l'argent à la jeunesse!</t>
    </r>
    <r>
      <rPr>
        <sz val="11"/>
        <color theme="1"/>
        <rFont val="Calibri"/>
        <family val="2"/>
        <scheme val="minor"/>
      </rPr>
      <t> </t>
    </r>
  </si>
  <si>
    <r>
      <t>Ils ont amassé du bien à leurs enfants, qu'ils payent maintenant peut-être bien </t>
    </r>
    <r>
      <rPr>
        <b/>
        <sz val="11"/>
        <color rgb="FFCC3300"/>
        <rFont val="Arial"/>
        <family val="2"/>
      </rPr>
      <t>cher</t>
    </r>
    <r>
      <rPr>
        <sz val="11"/>
        <color rgb="FF333333"/>
        <rFont val="Arial"/>
        <family val="2"/>
      </rPr>
      <t> en l'autre monde, et l'on ne devient guère si riches à être honnêtes gens.</t>
    </r>
  </si>
  <si>
    <r>
      <t>Quand le roi vit qu'il n'y avoit point d'espérance de rien retrouver, il dit à la reine: Mamour, prenons courage, &amp; nous dépêchons d'achever la cérémonie qui nous coûte déjà si </t>
    </r>
    <r>
      <rPr>
        <b/>
        <sz val="11"/>
        <color rgb="FFCC3300"/>
        <rFont val="Arial"/>
        <family val="2"/>
      </rPr>
      <t>cher</t>
    </r>
    <r>
      <rPr>
        <sz val="11"/>
        <color rgb="FF333333"/>
        <rFont val="Arial"/>
        <family val="2"/>
      </rPr>
      <t>.</t>
    </r>
  </si>
  <si>
    <r>
      <t>Mon dieu, que je les plains quand ils vont à la cour, et que c'est acheter bien </t>
    </r>
    <r>
      <rPr>
        <b/>
        <sz val="11"/>
        <color rgb="FFCC3300"/>
        <rFont val="Arial"/>
        <family val="2"/>
      </rPr>
      <t>cher</t>
    </r>
    <r>
      <rPr>
        <sz val="11"/>
        <color rgb="FF333333"/>
        <rFont val="Arial"/>
        <family val="2"/>
      </rPr>
      <t> cette pension que de traîner ces tristes restes!</t>
    </r>
  </si>
  <si>
    <r>
      <t>Elle n'a point de mante, ou, si elle en porte, c'est avec une grande dentelle noire d'Angleterre, de la hauteur d'une demi-aune, faite à dents comme les réseaux du temps passé, fort riche et fort </t>
    </r>
    <r>
      <rPr>
        <b/>
        <sz val="11"/>
        <color rgb="FFCC3300"/>
        <rFont val="Arial"/>
        <family val="2"/>
      </rPr>
      <t>chère</t>
    </r>
    <r>
      <rPr>
        <sz val="11"/>
        <color rgb="FF333333"/>
        <rFont val="Arial"/>
        <family val="2"/>
      </rPr>
      <t>.</t>
    </r>
  </si>
  <si>
    <r>
      <t>le plaisir ne vient point volontiers, il se fait rechercher, et souvent acheter plus </t>
    </r>
    <r>
      <rPr>
        <b/>
        <sz val="11"/>
        <color rgb="FFCC3300"/>
        <rFont val="Arial"/>
        <family val="2"/>
      </rPr>
      <t>cher</t>
    </r>
    <r>
      <rPr>
        <sz val="11"/>
        <color rgb="FF333333"/>
        <rFont val="Arial"/>
        <family val="2"/>
      </rPr>
      <t> qu'il ne vaut:</t>
    </r>
  </si>
  <si>
    <r>
      <t>Est-il étrange que s'agissant d'acquerir un si grand tresor il semble d'abord nous devoir coûter bien </t>
    </r>
    <r>
      <rPr>
        <b/>
        <sz val="11"/>
        <color rgb="FFCC3300"/>
        <rFont val="Arial"/>
        <family val="2"/>
      </rPr>
      <t>cher</t>
    </r>
    <r>
      <rPr>
        <sz val="11"/>
        <color rgb="FF333333"/>
        <rFont val="Arial"/>
        <family val="2"/>
      </rPr>
      <t>?</t>
    </r>
  </si>
  <si>
    <r>
      <t>Finalement les fondeurs sont devenus si rusez qu'ils allient par artifice les metaux avec chose de peu de valeur qu'ils font passer au lieu de celles qui sont</t>
    </r>
    <r>
      <rPr>
        <b/>
        <sz val="11"/>
        <color rgb="FFCC3300"/>
        <rFont val="Arial"/>
        <family val="2"/>
      </rPr>
      <t>chéres</t>
    </r>
    <r>
      <rPr>
        <sz val="11"/>
        <color rgb="FF333333"/>
        <rFont val="Arial"/>
        <family val="2"/>
      </rPr>
      <t>, tellement qu'il se trouve maintenant peu de mortiers, chenets, landiers et chandeliers faits loyalement et comme il appartient.</t>
    </r>
  </si>
  <si>
    <r>
      <t>Depuis ce temps là, je vous diray que l'on a fait bonne garde icy, et que nous y avons mangé du pain un peu plus bis, et plus </t>
    </r>
    <r>
      <rPr>
        <b/>
        <sz val="11"/>
        <color rgb="FFCC3300"/>
        <rFont val="Arial"/>
        <family val="2"/>
      </rPr>
      <t>cher</t>
    </r>
    <r>
      <rPr>
        <sz val="11"/>
        <color rgb="FF333333"/>
        <rFont val="Arial"/>
        <family val="2"/>
      </rPr>
      <t> qu'auparavant.</t>
    </r>
  </si>
  <si>
    <r>
      <t xml:space="preserve">Qui est cest importun qui, se donnant la voix, s'est ozé baptiser l'aristarque françois, aux despens de Renier, à nostre prejudice, qui dispute la gloire au mary d'Euridice, hormis que ses beaux chants n'animent les rochers, et que ses jolis vers ne sont pas beaucoup </t>
    </r>
    <r>
      <rPr>
        <b/>
        <sz val="11"/>
        <color rgb="FFC00000"/>
        <rFont val="Calibri"/>
        <family val="2"/>
        <scheme val="minor"/>
      </rPr>
      <t>chers</t>
    </r>
    <r>
      <rPr>
        <sz val="11"/>
        <color theme="1"/>
        <rFont val="Calibri"/>
        <family val="2"/>
        <scheme val="minor"/>
      </rPr>
      <t>, car ils ne coustent rien que six blancs le volume?</t>
    </r>
  </si>
  <si>
    <r>
      <t>Peut-estre, seigneur, vous trompez-vous, repliqua-t'il, la mesme marchandise n'est pas de mesme prix en toutes les contrées: ce qui sera quelquefois bien </t>
    </r>
    <r>
      <rPr>
        <b/>
        <sz val="11"/>
        <color rgb="FFCC3300"/>
        <rFont val="Arial"/>
        <family val="2"/>
      </rPr>
      <t>cher</t>
    </r>
    <r>
      <rPr>
        <sz val="11"/>
        <color rgb="FF333333"/>
        <rFont val="Arial"/>
        <family val="2"/>
      </rPr>
      <t> en l'une, se donnera à VIL prix en l'autre.</t>
    </r>
  </si>
  <si>
    <r>
      <t xml:space="preserve">Ce peuple infortuné qui se retrouve encore au milieu des rochers où son feu le devore, dans le sein de la terre et le fond des côtaux cherche un tresor plus </t>
    </r>
    <r>
      <rPr>
        <b/>
        <sz val="11"/>
        <color rgb="FFC00000"/>
        <rFont val="Calibri"/>
        <family val="2"/>
        <scheme val="minor"/>
      </rPr>
      <t>cher</t>
    </r>
    <r>
      <rPr>
        <sz val="11"/>
        <color theme="1"/>
        <rFont val="Calibri"/>
        <family val="2"/>
        <scheme val="minor"/>
      </rPr>
      <t xml:space="preserve"> que les plus chers metaux; </t>
    </r>
  </si>
  <si>
    <r>
      <t>Mais je ne m'étonne plus qu'on l'achete si </t>
    </r>
    <r>
      <rPr>
        <b/>
        <sz val="11"/>
        <color rgb="FFCC3300"/>
        <rFont val="Arial"/>
        <family val="2"/>
      </rPr>
      <t>cher</t>
    </r>
    <r>
      <rPr>
        <sz val="11"/>
        <color rgb="FF333333"/>
        <rFont val="Arial"/>
        <family val="2"/>
      </rPr>
      <t>, j'apperçois sur ce quarton des caracteres qui ont apparemment quelque vertu magique.</t>
    </r>
  </si>
  <si>
    <r>
      <t>J'avoue bien, et le dis en conscience, que les épistres d'</t>
    </r>
    <r>
      <rPr>
        <sz val="11"/>
        <color theme="1"/>
        <rFont val="Calibri"/>
        <family val="2"/>
        <scheme val="minor"/>
      </rPr>
      <t>Esrasme</t>
    </r>
    <r>
      <rPr>
        <sz val="11"/>
        <color rgb="FF333333"/>
        <rFont val="Arial"/>
        <family val="2"/>
      </rPr>
      <t> sont le meilleur livre de mon estude, mais néantmoins, c'est trop </t>
    </r>
    <r>
      <rPr>
        <b/>
        <sz val="11"/>
        <color rgb="FFCC3300"/>
        <rFont val="Arial"/>
        <family val="2"/>
      </rPr>
      <t>cher</t>
    </r>
    <r>
      <rPr>
        <sz val="11"/>
        <color rgb="FF333333"/>
        <rFont val="Arial"/>
        <family val="2"/>
      </rPr>
      <t>.</t>
    </r>
  </si>
  <si>
    <r>
      <t>il demeura surpris des charmes de cette incomparable fille, &amp; la reine qui savoit tout mettre à profit, parce qu'elle étoit très-avare, la vendit fort </t>
    </r>
    <r>
      <rPr>
        <b/>
        <sz val="11"/>
        <color rgb="FFCC3300"/>
        <rFont val="Arial"/>
        <family val="2"/>
      </rPr>
      <t>cher</t>
    </r>
    <r>
      <rPr>
        <sz val="11"/>
        <color rgb="FF333333"/>
        <rFont val="Arial"/>
        <family val="2"/>
      </rPr>
      <t>.</t>
    </r>
  </si>
  <si>
    <r>
      <t>Et les aides, les doüanes, et les impôts sur les passages et sorties du roiaume, quatre fois plus forts que la marchandise ne peut porter, font qu'un homme voit perir plein ses caves de boissons, pendant qu'elles sont trés-</t>
    </r>
    <r>
      <rPr>
        <b/>
        <sz val="11"/>
        <color rgb="FFCC3300"/>
        <rFont val="Arial"/>
        <family val="2"/>
      </rPr>
      <t>cheres</t>
    </r>
    <r>
      <rPr>
        <sz val="11"/>
        <color rgb="FF333333"/>
        <rFont val="Arial"/>
        <family val="2"/>
      </rPr>
      <t> dans ses voisinages, ces deux articles faisant plus de cinq cens millions de rente de diminution dans le revenu du roiaume.</t>
    </r>
  </si>
  <si>
    <r>
      <t>On appelle brillans ceux qui paient les plus </t>
    </r>
    <r>
      <rPr>
        <b/>
        <sz val="11"/>
        <color rgb="FFCC3300"/>
        <rFont val="Arial"/>
        <family val="2"/>
      </rPr>
      <t>cheres</t>
    </r>
    <r>
      <rPr>
        <sz val="11"/>
        <color rgb="FF333333"/>
        <rFont val="Arial"/>
        <family val="2"/>
      </rPr>
      <t> auberges, et qui sont en état d'être reçus dans les maisons.</t>
    </r>
  </si>
  <si>
    <r>
      <t>Comment veux-tu que pensent, que sentent autrement des êtres qui ne connaissent d'autre honnêteté que celle qu'il faut pour n'être pas pendu; de vertus que celles qui aident à faire fortune; ce qui veut dire en leur langage, gagner de bons contrats, de bons douaires, du bon argent, du </t>
    </r>
    <r>
      <rPr>
        <b/>
        <sz val="11"/>
        <color rgb="FFCC3300"/>
        <rFont val="Arial"/>
        <family val="2"/>
      </rPr>
      <t>cher</t>
    </r>
    <r>
      <rPr>
        <sz val="11"/>
        <color rgb="FF333333"/>
        <rFont val="Arial"/>
        <family val="2"/>
      </rPr>
      <t> argent;</t>
    </r>
  </si>
  <si>
    <r>
      <t>Qu'un agriculteur fasse une découverte, il se hâte de la communiquer à ses voisins; toutes celles des autres arts sont des secrets qu'il a fallu voler ou acheter bien </t>
    </r>
    <r>
      <rPr>
        <b/>
        <sz val="11"/>
        <color rgb="FFCC3300"/>
        <rFont val="Arial"/>
        <family val="2"/>
      </rPr>
      <t>cher</t>
    </r>
    <r>
      <rPr>
        <sz val="11"/>
        <color rgb="FF333333"/>
        <rFont val="Arial"/>
        <family val="2"/>
      </rPr>
      <t>.</t>
    </r>
  </si>
  <si>
    <r>
      <t xml:space="preserve">L'olive, le citron, la noix </t>
    </r>
    <r>
      <rPr>
        <b/>
        <sz val="11"/>
        <color rgb="FFC00000"/>
        <rFont val="Calibri"/>
        <family val="2"/>
        <scheme val="minor"/>
      </rPr>
      <t>chère</t>
    </r>
    <r>
      <rPr>
        <sz val="11"/>
        <color theme="1"/>
        <rFont val="Calibri"/>
        <family val="2"/>
        <scheme val="minor"/>
      </rPr>
      <t xml:space="preserve"> à Palès, y rompent de leur poids les branches gémissantes; </t>
    </r>
  </si>
  <si>
    <r>
      <t>Cependant comme elle brûle plus lentement que le suif, qu'elle est moins sujette à fondre, et qu'elle n'en a pas l'odeur désagréable, elle obtient toujours la préférence, par-tout où l'on peut s'en procurer, sans la payer trop </t>
    </r>
    <r>
      <rPr>
        <b/>
        <sz val="11"/>
        <color rgb="FFCC3300"/>
        <rFont val="Arial"/>
        <family val="2"/>
      </rPr>
      <t>cher</t>
    </r>
    <r>
      <rPr>
        <sz val="11"/>
        <color rgb="FF333333"/>
        <rFont val="Arial"/>
        <family val="2"/>
      </rPr>
      <t>.</t>
    </r>
  </si>
  <si>
    <r>
      <t>le temps est trop </t>
    </r>
    <r>
      <rPr>
        <b/>
        <sz val="11"/>
        <color rgb="FFCC3300"/>
        <rFont val="Arial"/>
        <family val="2"/>
      </rPr>
      <t>cher</t>
    </r>
    <r>
      <rPr>
        <sz val="11"/>
        <color rgb="FF333333"/>
        <rFont val="Arial"/>
        <family val="2"/>
      </rPr>
      <t> pour le prodiguer sans nécessité.</t>
    </r>
  </si>
  <si>
    <r>
      <t>Ce prince est d'un appétit extraordinaire; il mange lui seul autant que tous ses sujets ensemble; il lui faut annuellement plus de quinze cent mille aunes de boudin, et environ six millions de quintaux de poivre, ce qui fait que cette denrée est si </t>
    </r>
    <r>
      <rPr>
        <b/>
        <sz val="11"/>
        <color rgb="FFCC3300"/>
        <rFont val="Arial"/>
        <family val="2"/>
      </rPr>
      <t>chère</t>
    </r>
    <r>
      <rPr>
        <sz val="11"/>
        <color rgb="FF333333"/>
        <rFont val="Arial"/>
        <family val="2"/>
      </rPr>
      <t> en enfer;</t>
    </r>
  </si>
  <si>
    <r>
      <t>C'est sur-tout dans les plaisirs de la table et dans la gloire d'offrir à ses convives des mets bien préparés, bien choisis et bien </t>
    </r>
    <r>
      <rPr>
        <b/>
        <sz val="11"/>
        <color rgb="FFCC3300"/>
        <rFont val="Arial"/>
        <family val="2"/>
      </rPr>
      <t>chers</t>
    </r>
    <r>
      <rPr>
        <sz val="11"/>
        <color rgb="FF333333"/>
        <rFont val="Arial"/>
        <family val="2"/>
      </rPr>
      <t>, que beaucoup de gens font consister la représentation et la grandeur;</t>
    </r>
  </si>
  <si>
    <r>
      <t>Par conséquent, il importe que le bled ne se mette en vente, ni en trop grande quantité, ni en trop petite; puisqu'il importe qu'il ne soit ni </t>
    </r>
    <r>
      <rPr>
        <b/>
        <sz val="11"/>
        <color rgb="FFCC3300"/>
        <rFont val="Arial"/>
        <family val="2"/>
      </rPr>
      <t>cher</t>
    </r>
    <r>
      <rPr>
        <sz val="11"/>
        <color rgb="FF333333"/>
        <rFont val="Arial"/>
        <family val="2"/>
      </rPr>
      <t>, ni bon marché.</t>
    </r>
  </si>
  <si>
    <r>
      <t>Comme elles se vendent très </t>
    </r>
    <r>
      <rPr>
        <b/>
        <sz val="11"/>
        <color rgb="FFCC3300"/>
        <rFont val="Arial"/>
        <family val="2"/>
      </rPr>
      <t>cher</t>
    </r>
    <r>
      <rPr>
        <sz val="11"/>
        <color rgb="FF333333"/>
        <rFont val="Arial"/>
        <family val="2"/>
      </rPr>
      <t>, et que le souverain pontife y trouve son intérêt, il est attentif à faire de tems en tems de très nombreuses promotions.</t>
    </r>
  </si>
  <si>
    <r>
      <t>Quoique jeunes, on leur confia donc de très-bonne heure ce que leurs parens avoient de plus </t>
    </r>
    <r>
      <rPr>
        <b/>
        <sz val="11"/>
        <color rgb="FFCC3300"/>
        <rFont val="Arial"/>
        <family val="2"/>
      </rPr>
      <t>cher;</t>
    </r>
    <r>
      <rPr>
        <sz val="11"/>
        <color rgb="FF333333"/>
        <rFont val="Arial"/>
        <family val="2"/>
      </rPr>
      <t> mais ce ne fut pas sans leur défendre de se rencontrer.</t>
    </r>
  </si>
  <si>
    <r>
      <t>Mais si un horloger venait vous demander huit louis d'une montre faite en 1760, à cause que dans cette année le bled était </t>
    </r>
    <r>
      <rPr>
        <b/>
        <sz val="11"/>
        <color rgb="FFCC3300"/>
        <rFont val="Arial"/>
        <family val="2"/>
      </rPr>
      <t>cher</t>
    </r>
    <r>
      <rPr>
        <sz val="11"/>
        <color rgb="FF333333"/>
        <rFont val="Arial"/>
        <family val="2"/>
      </rPr>
      <t>, et qu'il ne vous demandât que six louis d'une autre toute pareille, parce qu'elle a été faite en 1761, année abondante, que diriez-vous?</t>
    </r>
  </si>
  <si>
    <r>
      <t>Je vous ai achetés bien </t>
    </r>
    <r>
      <rPr>
        <b/>
        <sz val="11"/>
        <color rgb="FFCC3300"/>
        <rFont val="Arial"/>
        <family val="2"/>
      </rPr>
      <t>cher</t>
    </r>
    <r>
      <rPr>
        <sz val="11"/>
        <color rgb="FF333333"/>
        <rFont val="Arial"/>
        <family val="2"/>
      </rPr>
      <t>, et mon dessein est de vous vendre le plus chèrement que je pourrai.</t>
    </r>
  </si>
  <si>
    <r>
      <t>Vous aurez peut-être appris quelque chose des bontés qu'on a pour lui à Neuchâtel et qu'il ne laisse pas de payer assez </t>
    </r>
    <r>
      <rPr>
        <b/>
        <sz val="11"/>
        <color rgb="FFCC3300"/>
        <rFont val="Arial"/>
        <family val="2"/>
      </rPr>
      <t>cher</t>
    </r>
    <r>
      <rPr>
        <sz val="11"/>
        <color rgb="FF333333"/>
        <rFont val="Arial"/>
        <family val="2"/>
      </rPr>
      <t> puisque, le trouvant trop peu à plaindre pour un émigré, mille gens lui en veulent.</t>
    </r>
  </si>
  <si>
    <r>
      <t>On en a besoin d'une dose bien forte pour savourer des louanges imbécilles qui ne sont que des reproches humilians, pour se croire honoré par la bassesse d'un protegé qui rampe servilement à nos pieds; pour s'ennuyer pompeusement à des fêtes tumultueuses, qu'on nous donne sans consulter notre goût, qu'on nous compte pour des plaisirs réels, et qu'on nous fait acheter fort </t>
    </r>
    <r>
      <rPr>
        <b/>
        <sz val="11"/>
        <color rgb="FFCC3300"/>
        <rFont val="Arial"/>
        <family val="2"/>
      </rPr>
      <t>cher</t>
    </r>
    <r>
      <rPr>
        <sz val="11"/>
        <color rgb="FF333333"/>
        <rFont val="Arial"/>
        <family val="2"/>
      </rPr>
      <t>.</t>
    </r>
  </si>
  <si>
    <r>
      <t>il devient beaucoup plus </t>
    </r>
    <r>
      <rPr>
        <b/>
        <sz val="11"/>
        <color rgb="FFCC3300"/>
        <rFont val="Arial"/>
        <family val="2"/>
      </rPr>
      <t>cher</t>
    </r>
    <r>
      <rPr>
        <sz val="11"/>
        <color rgb="FF333333"/>
        <rFont val="Arial"/>
        <family val="2"/>
      </rPr>
      <t> depuis le mois de juillet, jusqu'au mois de décembre et de janvier, parce que c'est la saison où les vaisseaux sont en grand nombre dans le port ou à la rade de </t>
    </r>
    <r>
      <rPr>
        <sz val="11"/>
        <color theme="1"/>
        <rFont val="Calibri"/>
        <family val="2"/>
        <scheme val="minor"/>
      </rPr>
      <t>Canton</t>
    </r>
    <r>
      <rPr>
        <sz val="11"/>
        <color rgb="FF333333"/>
        <rFont val="Arial"/>
        <family val="2"/>
      </rPr>
      <t>.</t>
    </r>
  </si>
  <si>
    <r>
      <t>Ainsi la différence du prix de </t>
    </r>
    <r>
      <rPr>
        <sz val="11"/>
        <color theme="1"/>
        <rFont val="Calibri"/>
        <family val="2"/>
        <scheme val="minor"/>
      </rPr>
      <t>Manille</t>
    </r>
    <r>
      <rPr>
        <sz val="11"/>
        <color rgb="FF333333"/>
        <rFont val="Arial"/>
        <family val="2"/>
      </rPr>
      <t> à celui de l'</t>
    </r>
    <r>
      <rPr>
        <sz val="11"/>
        <color theme="1"/>
        <rFont val="Calibri"/>
        <family val="2"/>
        <scheme val="minor"/>
      </rPr>
      <t>Inde</t>
    </r>
    <r>
      <rPr>
        <sz val="11"/>
        <color rgb="FF333333"/>
        <rFont val="Arial"/>
        <family val="2"/>
      </rPr>
      <t> doit être au moins de cinquante pour cent; et si à ce prix on ajoute les frais immenses des armemens faits en </t>
    </r>
    <r>
      <rPr>
        <sz val="11"/>
        <color theme="1"/>
        <rFont val="Calibri"/>
        <family val="2"/>
        <scheme val="minor"/>
      </rPr>
      <t>Espagne</t>
    </r>
    <r>
      <rPr>
        <sz val="11"/>
        <color rgb="FF333333"/>
        <rFont val="Arial"/>
        <family val="2"/>
      </rPr>
      <t> pour un pays aussi éloigné, on sentira que les effets de l'</t>
    </r>
    <r>
      <rPr>
        <sz val="11"/>
        <color theme="1"/>
        <rFont val="Calibri"/>
        <family val="2"/>
        <scheme val="minor"/>
      </rPr>
      <t>Inde</t>
    </r>
    <r>
      <rPr>
        <sz val="11"/>
        <color rgb="FF333333"/>
        <rFont val="Arial"/>
        <family val="2"/>
      </rPr>
      <t> qui ont passé par </t>
    </r>
    <r>
      <rPr>
        <sz val="11"/>
        <color theme="1"/>
        <rFont val="Calibri"/>
        <family val="2"/>
        <scheme val="minor"/>
      </rPr>
      <t>Manille</t>
    </r>
    <r>
      <rPr>
        <sz val="11"/>
        <color rgb="FF333333"/>
        <rFont val="Arial"/>
        <family val="2"/>
      </rPr>
      <t> doivent être vendus très-</t>
    </r>
    <r>
      <rPr>
        <b/>
        <sz val="11"/>
        <color rgb="FFCC3300"/>
        <rFont val="Arial"/>
        <family val="2"/>
      </rPr>
      <t>cher</t>
    </r>
    <r>
      <rPr>
        <sz val="11"/>
        <color rgb="FF333333"/>
        <rFont val="Arial"/>
        <family val="2"/>
      </rPr>
      <t> dans l'</t>
    </r>
    <r>
      <rPr>
        <sz val="11"/>
        <color theme="1"/>
        <rFont val="Calibri"/>
        <family val="2"/>
        <scheme val="minor"/>
      </rPr>
      <t>Europe</t>
    </r>
    <r>
      <rPr>
        <sz val="11"/>
        <color rgb="FF333333"/>
        <rFont val="Arial"/>
        <family val="2"/>
      </rPr>
      <t> espagnole, encore plus cher dans ses colonies de l'</t>
    </r>
    <r>
      <rPr>
        <sz val="11"/>
        <color theme="1"/>
        <rFont val="Calibri"/>
        <family val="2"/>
        <scheme val="minor"/>
      </rPr>
      <t>Amérique</t>
    </r>
    <r>
      <rPr>
        <sz val="11"/>
        <color rgb="FF333333"/>
        <rFont val="Arial"/>
        <family val="2"/>
      </rPr>
      <t>;</t>
    </r>
  </si>
  <si>
    <r>
      <t>Le marchand qui s'imagina qu'Aladdin étoit pauvre, à le regarder par son habit, &amp; qu'il n'avoit pas assez d'argent pour la payer, luy dit qu'il en avoit; mais qu'elle étoit </t>
    </r>
    <r>
      <rPr>
        <b/>
        <sz val="11"/>
        <color rgb="FFCC3300"/>
        <rFont val="Arial"/>
        <family val="2"/>
      </rPr>
      <t>chere</t>
    </r>
    <r>
      <rPr>
        <sz val="11"/>
        <color rgb="FF333333"/>
        <rFont val="Arial"/>
        <family val="2"/>
      </rPr>
      <t>.</t>
    </r>
  </si>
  <si>
    <r>
      <t>Longtems avant sa mort on avait été informé, par les papiers publics, que la maison de ce vieux bachelier était remplie des meubles les plus </t>
    </r>
    <r>
      <rPr>
        <b/>
        <sz val="11"/>
        <color rgb="FFCC3300"/>
        <rFont val="Arial"/>
        <family val="2"/>
      </rPr>
      <t>chers</t>
    </r>
    <r>
      <rPr>
        <sz val="11"/>
        <color rgb="FF333333"/>
        <rFont val="Arial"/>
        <family val="2"/>
      </rPr>
      <t>, des bijoux les plus rares, des effets les plus précieux:</t>
    </r>
  </si>
  <si>
    <r>
      <t>Vous ne valiez pas </t>
    </r>
    <r>
      <rPr>
        <b/>
        <sz val="11"/>
        <color rgb="FFCC3300"/>
        <rFont val="Arial"/>
        <family val="2"/>
      </rPr>
      <t>cher</t>
    </r>
    <r>
      <rPr>
        <sz val="11"/>
        <color rgb="FF333333"/>
        <rFont val="Arial"/>
        <family val="2"/>
      </rPr>
      <t>, mais vous étiez toujours prêts à risquer votre peau pour moi.</t>
    </r>
  </si>
  <si>
    <r>
      <t>S'il me paie plus </t>
    </r>
    <r>
      <rPr>
        <b/>
        <sz val="11"/>
        <color rgb="FFCC3300"/>
        <rFont val="Arial"/>
        <family val="2"/>
      </rPr>
      <t>cher</t>
    </r>
    <r>
      <rPr>
        <sz val="11"/>
        <color rgb="FF333333"/>
        <rFont val="Arial"/>
        <family val="2"/>
      </rPr>
      <t> que vous, oui.</t>
    </r>
  </si>
  <si>
    <r>
      <t>le pain est</t>
    </r>
    <r>
      <rPr>
        <sz val="11"/>
        <color rgb="FF333333"/>
        <rFont val="Arial"/>
        <family val="2"/>
      </rPr>
      <t> </t>
    </r>
    <r>
      <rPr>
        <b/>
        <i/>
        <sz val="11"/>
        <color rgb="FFCC3300"/>
        <rFont val="Arial"/>
        <family val="2"/>
      </rPr>
      <t>cher</t>
    </r>
    <r>
      <rPr>
        <i/>
        <sz val="11"/>
        <color rgb="FF333333"/>
        <rFont val="Arial"/>
        <family val="2"/>
      </rPr>
      <t>. Il faudra que cela finisse. Il y a des</t>
    </r>
    <r>
      <rPr>
        <sz val="11"/>
        <color rgb="FF333333"/>
        <rFont val="Arial"/>
        <family val="2"/>
      </rPr>
      <t> </t>
    </r>
    <r>
      <rPr>
        <i/>
        <sz val="11"/>
        <color rgb="FF333333"/>
        <rFont val="Arial"/>
        <family val="2"/>
      </rPr>
      <t>laboureurs qui gardent huit ans leur grain.</t>
    </r>
  </si>
  <si>
    <r>
      <t>Sans hiver, aucune de ces jouissances n'est possible; </t>
    </r>
    <r>
      <rPr>
        <i/>
        <sz val="11"/>
        <color rgb="FF333333"/>
        <rFont val="Arial"/>
        <family val="2"/>
      </rPr>
      <t>tout</t>
    </r>
    <r>
      <rPr>
        <sz val="11"/>
        <color rgb="FF333333"/>
        <rFont val="Arial"/>
        <family val="2"/>
      </rPr>
      <t> le</t>
    </r>
    <r>
      <rPr>
        <i/>
        <sz val="11"/>
        <color rgb="FF333333"/>
        <rFont val="Arial"/>
        <family val="2"/>
      </rPr>
      <t>comfort</t>
    </r>
    <r>
      <rPr>
        <sz val="11"/>
        <color rgb="FF333333"/>
        <rFont val="Arial"/>
        <family val="2"/>
      </rPr>
      <t> exige une température rigoureuse; cela coûte </t>
    </r>
    <r>
      <rPr>
        <b/>
        <sz val="11"/>
        <color rgb="FFCC3300"/>
        <rFont val="Arial"/>
        <family val="2"/>
      </rPr>
      <t>cher</t>
    </r>
    <r>
      <rPr>
        <sz val="11"/>
        <color rgb="FF333333"/>
        <rFont val="Arial"/>
        <family val="2"/>
      </rPr>
      <t>, d'ailleurs;</t>
    </r>
  </si>
  <si>
    <r>
      <t>Nous leur apprendrons à renouveler leurs procédés de ce grand art, mais peu de temps se passera et elles nous donneront et elles nous vendront </t>
    </r>
    <r>
      <rPr>
        <b/>
        <sz val="11"/>
        <color rgb="FFCC3300"/>
        <rFont val="Arial"/>
        <family val="2"/>
      </rPr>
      <t>cher</t>
    </r>
    <r>
      <rPr>
        <sz val="11"/>
        <color rgb="FF333333"/>
        <rFont val="Arial"/>
        <family val="2"/>
      </rPr>
      <t> leurs leçons, nous laissant, d'ailleurs, sur les bras, toute la charge et les glorioles du gouvernement.</t>
    </r>
  </si>
  <si>
    <r>
      <t>Le régent, comme faisaient, comme font volontiers les Anglais, traînait partout avec lui sa femme et ses enfants, dangereux et trop </t>
    </r>
    <r>
      <rPr>
        <b/>
        <sz val="11"/>
        <color rgb="FFCC3300"/>
        <rFont val="Arial"/>
        <family val="2"/>
      </rPr>
      <t>cher</t>
    </r>
    <r>
      <rPr>
        <sz val="11"/>
        <color rgb="FF333333"/>
        <rFont val="Arial"/>
        <family val="2"/>
      </rPr>
      <t> bagage qui dans plus d'une occasion peut amollir l'homme de guerre, faire de l'homme une femme.</t>
    </r>
  </si>
  <si>
    <r>
      <t>Que la régie s'avise de donner 750 grammes de tabac pour un kilogramme, les économistes crieront au vol; - mais si la même régie, usant de son privilège, augmente le prix du kilogramme de 2 francs, ils trouveront que c'est </t>
    </r>
    <r>
      <rPr>
        <b/>
        <sz val="11"/>
        <color rgb="FFCC3300"/>
        <rFont val="Arial"/>
        <family val="2"/>
      </rPr>
      <t>cher</t>
    </r>
    <r>
      <rPr>
        <sz val="11"/>
        <color rgb="FF333333"/>
        <rFont val="Arial"/>
        <family val="2"/>
      </rPr>
      <t>, mais ils n'y verront rien qui soit contraire aux principes.</t>
    </r>
  </si>
  <si>
    <r>
      <t>Je dis que cela coûte très </t>
    </r>
    <r>
      <rPr>
        <b/>
        <sz val="11"/>
        <color rgb="FFCC3300"/>
        <rFont val="Arial"/>
        <family val="2"/>
      </rPr>
      <t>cher</t>
    </r>
    <r>
      <rPr>
        <sz val="11"/>
        <color rgb="FF333333"/>
        <rFont val="Arial"/>
        <family val="2"/>
      </rPr>
      <t> à poser, les sonnettes, et à quoi cela sert-il, je te le demande?</t>
    </r>
  </si>
  <si>
    <r>
      <t>le décret qui, dans chaque commune où les grains sont </t>
    </r>
    <r>
      <rPr>
        <b/>
        <sz val="11"/>
        <color rgb="FFCC3300"/>
        <rFont val="Arial"/>
        <family val="2"/>
      </rPr>
      <t>chers</t>
    </r>
    <r>
      <rPr>
        <sz val="11"/>
        <color rgb="FF333333"/>
        <rFont val="Arial"/>
        <family val="2"/>
      </rPr>
      <t>, taxe les riches pour mettre le prix du pain à la portée des pauvres</t>
    </r>
  </si>
  <si>
    <r>
      <t>Ma fille ne se doutait pas que je passerais par là, et je n'avais pas espéré rencontrer un objet si </t>
    </r>
    <r>
      <rPr>
        <b/>
        <sz val="11"/>
        <color rgb="FFCC3300"/>
        <rFont val="Arial"/>
        <family val="2"/>
      </rPr>
      <t>cher</t>
    </r>
    <r>
      <rPr>
        <sz val="11"/>
        <color rgb="FF333333"/>
        <rFont val="Arial"/>
        <family val="2"/>
      </rPr>
      <t>, au bord d'un torrent nommé, je crois, le </t>
    </r>
    <r>
      <rPr>
        <i/>
        <sz val="11"/>
        <color rgb="FF333333"/>
        <rFont val="Arial"/>
        <family val="2"/>
      </rPr>
      <t>Dragon.</t>
    </r>
  </si>
  <si>
    <r>
      <t>Il travaillait moins, et d'autre part, dans ces populeuses villes, il payait les vivres plus </t>
    </r>
    <r>
      <rPr>
        <b/>
        <sz val="11"/>
        <color rgb="FFCC3300"/>
        <rFont val="Arial"/>
        <family val="2"/>
      </rPr>
      <t>cher</t>
    </r>
    <r>
      <rPr>
        <sz val="11"/>
        <color rgb="FF333333"/>
        <rFont val="Arial"/>
        <family val="2"/>
      </rPr>
      <t>.</t>
    </r>
  </si>
  <si>
    <r>
      <t>Il est possible que nos couteliers gagnent un peu plus en raison de la prohibition des couteaux anglais, mais lurs ouvriers et beaucoup d'autres agens de cette industrie ne profitent en aucune façon de cette prohibition; de manière qu'ils participent, avec tous les autres consommateurs, au désavantage de payer les couteaux plus </t>
    </r>
    <r>
      <rPr>
        <b/>
        <sz val="11"/>
        <color rgb="FFCC3300"/>
        <rFont val="Arial"/>
        <family val="2"/>
      </rPr>
      <t>cher</t>
    </r>
    <r>
      <rPr>
        <sz val="11"/>
        <color rgb="FF333333"/>
        <rFont val="Arial"/>
        <family val="2"/>
      </rPr>
      <t>, et ne participent pas aux gains forcés des chefs d'entreprises.</t>
    </r>
  </si>
  <si>
    <r>
      <t>Et cet homme et cette bossue, dans leur petit logement de 200 francs, ne dépensant rien que pour la gueule et n'existant que pour elle, vivaient dans une continuelle réplétion des exquises et des plus </t>
    </r>
    <r>
      <rPr>
        <b/>
        <sz val="11"/>
        <color rgb="FFCC3300"/>
        <rFont val="Arial"/>
        <family val="2"/>
      </rPr>
      <t>chères</t>
    </r>
    <r>
      <rPr>
        <sz val="11"/>
        <color rgb="FF333333"/>
        <rFont val="Arial"/>
        <family val="2"/>
      </rPr>
      <t> choses.</t>
    </r>
  </si>
  <si>
    <r>
      <t>les autres le continuent, et ceux-là, comme nous l'avons dit, paient réellement l'impôt; au moins jusqu'à ce que, débarrassés de la concurrence de beaucoup de leurs confrères, ils puissent se prévaloir de cette circonstance, pour se faire payer par les consommateurs plus </t>
    </r>
    <r>
      <rPr>
        <b/>
        <sz val="11"/>
        <color rgb="FFCC3300"/>
        <rFont val="Arial"/>
        <family val="2"/>
      </rPr>
      <t>cher</t>
    </r>
    <r>
      <rPr>
        <sz val="11"/>
        <color rgb="FF333333"/>
        <rFont val="Arial"/>
        <family val="2"/>
      </rPr>
      <t> qu'ils ne faisaient auparavant.</t>
    </r>
  </si>
  <si>
    <r>
      <t xml:space="preserve">Il y a paradis et paradis!... Ca, c'est le petit paradis pas </t>
    </r>
    <r>
      <rPr>
        <b/>
        <sz val="11"/>
        <color rgb="FFC00000"/>
        <rFont val="Calibri"/>
        <family val="2"/>
        <scheme val="minor"/>
      </rPr>
      <t>cher</t>
    </r>
    <r>
      <rPr>
        <sz val="11"/>
        <color theme="1"/>
        <rFont val="Calibri"/>
        <family val="2"/>
        <scheme val="minor"/>
      </rPr>
      <t>.</t>
    </r>
  </si>
  <si>
    <r>
      <t>Mme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Chateaubriand</t>
    </r>
    <r>
      <rPr>
        <sz val="11"/>
        <color rgb="FF333333"/>
        <rFont val="Arial"/>
        <family val="2"/>
      </rPr>
      <t> arriva bientôt à </t>
    </r>
    <r>
      <rPr>
        <sz val="11"/>
        <color theme="1"/>
        <rFont val="Calibri"/>
        <family val="2"/>
        <scheme val="minor"/>
      </rPr>
      <t>Lucerne</t>
    </r>
    <r>
      <rPr>
        <sz val="11"/>
        <color rgb="FF333333"/>
        <rFont val="Arial"/>
        <family val="2"/>
      </rPr>
      <t>: l'humidité de la ville l'effraya et </t>
    </r>
    <r>
      <rPr>
        <sz val="11"/>
        <color theme="1"/>
        <rFont val="Calibri"/>
        <family val="2"/>
        <scheme val="minor"/>
      </rPr>
      <t>Lugano</t>
    </r>
    <r>
      <rPr>
        <sz val="11"/>
        <color rgb="FF333333"/>
        <rFont val="Arial"/>
        <family val="2"/>
      </rPr>
      <t> étant trop </t>
    </r>
    <r>
      <rPr>
        <b/>
        <sz val="11"/>
        <color rgb="FFCC3300"/>
        <rFont val="Arial"/>
        <family val="2"/>
      </rPr>
      <t>cher</t>
    </r>
    <r>
      <rPr>
        <sz val="11"/>
        <color rgb="FF333333"/>
        <rFont val="Arial"/>
        <family val="2"/>
      </rPr>
      <t>, nous nous décidâmes à venir à </t>
    </r>
    <r>
      <rPr>
        <sz val="11"/>
        <color theme="1"/>
        <rFont val="Calibri"/>
        <family val="2"/>
        <scheme val="minor"/>
      </rPr>
      <t>Genève</t>
    </r>
    <r>
      <rPr>
        <sz val="11"/>
        <color rgb="FF333333"/>
        <rFont val="Arial"/>
        <family val="2"/>
      </rPr>
      <t>.</t>
    </r>
  </si>
  <si>
    <r>
      <t>il faudrait du moins que la nation participât à ce bon prix, et que les consommateurs nationaux payassent moins cher ce que la compagnie paie moins </t>
    </r>
    <r>
      <rPr>
        <b/>
        <sz val="11"/>
        <color rgb="FFCC3300"/>
        <rFont val="Arial"/>
        <family val="2"/>
      </rPr>
      <t>cher</t>
    </r>
    <r>
      <rPr>
        <sz val="11"/>
        <color rgb="FF333333"/>
        <rFont val="Arial"/>
        <family val="2"/>
      </rPr>
      <t>.</t>
    </r>
  </si>
  <si>
    <r>
      <t>Dans le Sud, les femmes sont vendues si </t>
    </r>
    <r>
      <rPr>
        <b/>
        <sz val="11"/>
        <color rgb="FFCC3300"/>
        <rFont val="Arial"/>
        <family val="2"/>
      </rPr>
      <t>cher</t>
    </r>
    <r>
      <rPr>
        <sz val="11"/>
        <color rgb="FF333333"/>
        <rFont val="Arial"/>
        <family val="2"/>
      </rPr>
      <t> par leurs parents, que les jeunes gens, procédant avec économie, préfèrent s'en procurer le casse-tête au poing.</t>
    </r>
  </si>
  <si>
    <r>
      <t>On ne le payait pas assez </t>
    </r>
    <r>
      <rPr>
        <b/>
        <sz val="11"/>
        <color rgb="FFCC3300"/>
        <rFont val="Arial"/>
        <family val="2"/>
      </rPr>
      <t>cher</t>
    </r>
    <r>
      <rPr>
        <sz val="11"/>
        <color rgb="FF333333"/>
        <rFont val="Arial"/>
        <family val="2"/>
      </rPr>
      <t>, il raclait d'une méchante lyre peinte et portait à son dos, dans une boîte, une corde usée qui avait appartenu à la cithare de </t>
    </r>
    <r>
      <rPr>
        <sz val="11"/>
        <color theme="1"/>
        <rFont val="Calibri"/>
        <family val="2"/>
        <scheme val="minor"/>
      </rPr>
      <t>Néron</t>
    </r>
    <r>
      <rPr>
        <sz val="11"/>
        <color rgb="FF333333"/>
        <rFont val="Arial"/>
        <family val="2"/>
      </rPr>
      <t>;</t>
    </r>
  </si>
  <si>
    <t>20th</t>
  </si>
  <si>
    <r>
      <t>tes histoires ne valent pas </t>
    </r>
    <r>
      <rPr>
        <b/>
        <sz val="11"/>
        <color rgb="FFCC3300"/>
        <rFont val="Arial"/>
        <family val="2"/>
      </rPr>
      <t>cher</t>
    </r>
    <r>
      <rPr>
        <sz val="11"/>
        <color rgb="FF333333"/>
        <rFont val="Arial"/>
        <family val="2"/>
      </rPr>
      <t>.</t>
    </r>
  </si>
  <si>
    <r>
      <t>Mon père avait expliqué doucement pourquoi un tableau que </t>
    </r>
    <r>
      <rPr>
        <sz val="11"/>
        <color theme="1"/>
        <rFont val="Calibri"/>
        <family val="2"/>
        <scheme val="minor"/>
      </rPr>
      <t>Brody</t>
    </r>
    <r>
      <rPr>
        <sz val="11"/>
        <color rgb="FF333333"/>
        <rFont val="Arial"/>
        <family val="2"/>
      </rPr>
      <t> venait d'acheter assez </t>
    </r>
    <r>
      <rPr>
        <b/>
        <sz val="11"/>
        <color rgb="FFCC3300"/>
        <rFont val="Arial"/>
        <family val="2"/>
      </rPr>
      <t xml:space="preserve">cher </t>
    </r>
    <r>
      <rPr>
        <sz val="11"/>
        <color rgb="FF333333"/>
        <rFont val="Arial"/>
        <family val="2"/>
      </rPr>
      <t>n'était pas de </t>
    </r>
    <r>
      <rPr>
        <sz val="11"/>
        <color theme="1"/>
        <rFont val="Calibri"/>
        <family val="2"/>
        <scheme val="minor"/>
      </rPr>
      <t>Vinci</t>
    </r>
    <r>
      <rPr>
        <sz val="11"/>
        <color rgb="FF333333"/>
        <rFont val="Arial"/>
        <family val="2"/>
      </rPr>
      <t>, ni de </t>
    </r>
    <r>
      <rPr>
        <sz val="11"/>
        <color theme="1"/>
        <rFont val="Calibri"/>
        <family val="2"/>
        <scheme val="minor"/>
      </rPr>
      <t>Rembrandt</t>
    </r>
    <r>
      <rPr>
        <sz val="11"/>
        <color rgb="FF333333"/>
        <rFont val="Arial"/>
        <family val="2"/>
      </rPr>
      <t>, comme </t>
    </r>
    <r>
      <rPr>
        <sz val="11"/>
        <color theme="1"/>
        <rFont val="Calibri"/>
        <family val="2"/>
        <scheme val="minor"/>
      </rPr>
      <t>Brody</t>
    </r>
    <r>
      <rPr>
        <sz val="11"/>
        <color rgb="FF333333"/>
        <rFont val="Arial"/>
        <family val="2"/>
      </rPr>
      <t> en était sûr, mais d'un nommé </t>
    </r>
    <r>
      <rPr>
        <sz val="11"/>
        <color theme="1"/>
        <rFont val="Calibri"/>
        <family val="2"/>
        <scheme val="minor"/>
      </rPr>
      <t>Durand</t>
    </r>
    <r>
      <rPr>
        <sz val="11"/>
        <color rgb="FF333333"/>
        <rFont val="Arial"/>
        <family val="2"/>
      </rPr>
      <t>, qui en inondait actuellement toutes les boutiques d'antiquaires.</t>
    </r>
  </si>
  <si>
    <r>
      <t>Je sais de quel prix je puis payer ta tranquillité définitive: c'est </t>
    </r>
    <r>
      <rPr>
        <b/>
        <sz val="11"/>
        <color rgb="FFCC3300"/>
        <rFont val="Arial"/>
        <family val="2"/>
      </rPr>
      <t>cher</t>
    </r>
    <r>
      <rPr>
        <sz val="11"/>
        <color rgb="FF333333"/>
        <rFont val="Arial"/>
        <family val="2"/>
      </rPr>
      <t>, mais je suis disposée à tout, même à te livrer, si tu l'exiges, un secret qui n'est pas le mien. </t>
    </r>
  </si>
  <si>
    <r>
      <t>Nulle part on n'offre autant de fleurs qu'à </t>
    </r>
    <r>
      <rPr>
        <sz val="11"/>
        <color theme="1"/>
        <rFont val="Calibri"/>
        <family val="2"/>
        <scheme val="minor"/>
      </rPr>
      <t>New</t>
    </r>
    <r>
      <rPr>
        <sz val="11"/>
        <color rgb="FF333333"/>
        <rFont val="Arial"/>
        <family val="2"/>
      </rPr>
      <t>-York, et nulle part elles ne sont aussi </t>
    </r>
    <r>
      <rPr>
        <b/>
        <sz val="11"/>
        <color rgb="FFCC3300"/>
        <rFont val="Arial"/>
        <family val="2"/>
      </rPr>
      <t>chères</t>
    </r>
    <r>
      <rPr>
        <sz val="11"/>
        <color rgb="FF333333"/>
        <rFont val="Arial"/>
        <family val="2"/>
      </rPr>
      <t>.</t>
    </r>
  </si>
  <si>
    <r>
      <t>En avril, nouvel effort qu'ils doivent payer encore plus </t>
    </r>
    <r>
      <rPr>
        <b/>
        <sz val="11"/>
        <color rgb="FFCC3300"/>
        <rFont val="Arial"/>
        <family val="2"/>
      </rPr>
      <t>cher</t>
    </r>
    <r>
      <rPr>
        <sz val="11"/>
        <color rgb="FF333333"/>
        <rFont val="Arial"/>
        <family val="2"/>
      </rPr>
      <t>.</t>
    </r>
  </si>
  <si>
    <r>
      <t>Elle se résignait à les payer beaucoup trop </t>
    </r>
    <r>
      <rPr>
        <b/>
        <sz val="11"/>
        <color rgb="FFCC3300"/>
        <rFont val="Arial"/>
        <family val="2"/>
      </rPr>
      <t>cher</t>
    </r>
    <r>
      <rPr>
        <sz val="11"/>
        <color rgb="FF333333"/>
        <rFont val="Arial"/>
        <family val="2"/>
      </rPr>
      <t>.</t>
    </r>
  </si>
  <si>
    <r>
      <t>À l'achat soldé en billets de la </t>
    </r>
    <r>
      <rPr>
        <i/>
        <sz val="11"/>
        <color rgb="FF333333"/>
        <rFont val="Arial"/>
        <family val="2"/>
      </rPr>
      <t>bankemisyjnywpolsce</t>
    </r>
    <r>
      <rPr>
        <sz val="11"/>
        <color rgb="FF333333"/>
        <rFont val="Arial"/>
        <family val="2"/>
      </rPr>
      <t> ils préféraient encore l'usage du troc, car cigarettes et chocolat se payaient naturellement plus </t>
    </r>
    <r>
      <rPr>
        <b/>
        <sz val="11"/>
        <color rgb="FFCC3300"/>
        <rFont val="Arial"/>
        <family val="2"/>
      </rPr>
      <t>cher</t>
    </r>
    <r>
      <rPr>
        <sz val="11"/>
        <color rgb="FF333333"/>
        <rFont val="Arial"/>
        <family val="2"/>
      </rPr>
      <t> en ville qu'à l'intérieur du camp, et ainsi leur bénéfice était double.</t>
    </r>
  </si>
  <si>
    <r>
      <t>Et je vois qu'on paye quelquefois très </t>
    </r>
    <r>
      <rPr>
        <b/>
        <sz val="11"/>
        <color rgb="FFCC3300"/>
        <rFont val="Arial"/>
        <family val="2"/>
      </rPr>
      <t>cher</t>
    </r>
    <r>
      <rPr>
        <sz val="11"/>
        <color rgb="FF333333"/>
        <rFont val="Arial"/>
        <family val="2"/>
      </rPr>
      <t> des barbouillages dont il est aisé de dire tout le mal possible.</t>
    </r>
  </si>
  <si>
    <r>
      <t>Hier, </t>
    </r>
    <r>
      <rPr>
        <sz val="11"/>
        <color theme="1"/>
        <rFont val="Calibri"/>
        <family val="2"/>
        <scheme val="minor"/>
      </rPr>
      <t>Paris</t>
    </r>
    <r>
      <rPr>
        <sz val="11"/>
        <color rgb="FF333333"/>
        <rFont val="Arial"/>
        <family val="2"/>
      </rPr>
      <t> m'a paru une ville sale, triste, ignoble, qui ne mérite pas que ça coûte si </t>
    </r>
    <r>
      <rPr>
        <b/>
        <sz val="11"/>
        <color rgb="FFCC3300"/>
        <rFont val="Arial"/>
        <family val="2"/>
      </rPr>
      <t>cher</t>
    </r>
    <r>
      <rPr>
        <sz val="11"/>
        <color rgb="FF333333"/>
        <rFont val="Arial"/>
        <family val="2"/>
      </rPr>
      <t> d'y vivre.</t>
    </r>
  </si>
  <si>
    <r>
      <t>Les pauvres qui souffraient ainsi de la faim pensaient avec plus de nostalgie encore, aux villes et aux campagnes voisines, où la vie était libre et où le pain n'était pas </t>
    </r>
    <r>
      <rPr>
        <b/>
        <sz val="11"/>
        <color rgb="FFCC3300"/>
        <rFont val="Arial"/>
        <family val="2"/>
      </rPr>
      <t>cher</t>
    </r>
    <r>
      <rPr>
        <sz val="11"/>
        <color rgb="FF333333"/>
        <rFont val="Arial"/>
        <family val="2"/>
      </rPr>
      <t>. </t>
    </r>
  </si>
  <si>
    <r>
      <t>Pourtant, une diminution considérable du rendement du travail dans ces usines aurait des effets désastreux, car les automobiles anglaises, italiennes, américaines, plus abondantes et moins </t>
    </r>
    <r>
      <rPr>
        <b/>
        <sz val="11"/>
        <color rgb="FFCC3300"/>
        <rFont val="Arial"/>
        <family val="2"/>
      </rPr>
      <t>chères</t>
    </r>
    <r>
      <rPr>
        <sz val="11"/>
        <color rgb="FF333333"/>
        <rFont val="Arial"/>
        <family val="2"/>
      </rPr>
      <t>, envahiraient le marché et provoqueraient faillite et chômage.</t>
    </r>
  </si>
  <si>
    <r>
      <t>Et il y a des petits trous pas </t>
    </r>
    <r>
      <rPr>
        <b/>
        <sz val="11"/>
        <color rgb="FFCC3300"/>
        <rFont val="Arial"/>
        <family val="2"/>
      </rPr>
      <t>chers</t>
    </r>
    <r>
      <rPr>
        <sz val="11"/>
        <color rgb="FF333333"/>
        <rFont val="Arial"/>
        <family val="2"/>
      </rPr>
      <t> où le fils d'un marchand de meubles est prince des élégances et règne sur une cour comme un jeune prince de </t>
    </r>
    <r>
      <rPr>
        <sz val="11"/>
        <color theme="1"/>
        <rFont val="Calibri"/>
        <family val="2"/>
        <scheme val="minor"/>
      </rPr>
      <t>Galles</t>
    </r>
    <r>
      <rPr>
        <sz val="11"/>
        <color rgb="FF333333"/>
        <rFont val="Arial"/>
        <family val="2"/>
      </rPr>
      <t>.</t>
    </r>
  </si>
  <si>
    <r>
      <t>Il s'emparait de la palette, s'amusant à voir rangés en rond dessus les petits entortillements de pâte, qu'il touchait du doigt avec respect (sachant que la couleur est </t>
    </r>
    <r>
      <rPr>
        <b/>
        <sz val="11"/>
        <color rgb="FFCC3300"/>
        <rFont val="Arial"/>
        <family val="2"/>
      </rPr>
      <t>chère)</t>
    </r>
    <r>
      <rPr>
        <sz val="11"/>
        <color rgb="FF333333"/>
        <rFont val="Arial"/>
        <family val="2"/>
      </rPr>
      <t>.</t>
    </r>
  </si>
  <si>
    <r>
      <t>D'abord ça coûte horriblement </t>
    </r>
    <r>
      <rPr>
        <b/>
        <sz val="11"/>
        <color rgb="FFCC3300"/>
        <rFont val="Arial"/>
        <family val="2"/>
      </rPr>
      <t>cher</t>
    </r>
    <r>
      <rPr>
        <sz val="11"/>
        <color rgb="FF333333"/>
        <rFont val="Arial"/>
        <family val="2"/>
      </rPr>
      <t>... </t>
    </r>
  </si>
  <si>
    <r>
      <t>Mais chacun comprend que la gelée coûte moins </t>
    </r>
    <r>
      <rPr>
        <b/>
        <sz val="11"/>
        <color rgb="FFCC3300"/>
        <rFont val="Arial"/>
        <family val="2"/>
      </rPr>
      <t>cher</t>
    </r>
    <r>
      <rPr>
        <sz val="11"/>
        <color rgb="FF333333"/>
        <rFont val="Arial"/>
        <family val="2"/>
      </rPr>
      <t> que la toiture.</t>
    </r>
  </si>
  <si>
    <r>
      <t>Ceux-ci ne vous demanderont pas bien </t>
    </r>
    <r>
      <rPr>
        <b/>
        <sz val="11"/>
        <color rgb="FFCC3300"/>
        <rFont val="Arial"/>
        <family val="2"/>
      </rPr>
      <t>cher</t>
    </r>
    <r>
      <rPr>
        <sz val="11"/>
        <color rgb="FF333333"/>
        <rFont val="Arial"/>
        <family val="2"/>
      </rPr>
      <t>, soyez tranquille, et peut-être que la compagnie vous remboursera.</t>
    </r>
  </si>
  <si>
    <r>
      <t>New-York, malgré sa richesse, est la ville de la quantité, non de la qualité; si l'on veut des mets de luxe l'on peut se les procurer, mais ils sont sans goût, sans originalité et plus </t>
    </r>
    <r>
      <rPr>
        <b/>
        <sz val="11"/>
        <color rgb="FFCC3300"/>
        <rFont val="Arial"/>
        <family val="2"/>
      </rPr>
      <t>chers</t>
    </r>
    <r>
      <rPr>
        <sz val="11"/>
        <color rgb="FF333333"/>
        <rFont val="Arial"/>
        <family val="2"/>
      </rPr>
      <t> qu'en </t>
    </r>
    <r>
      <rPr>
        <sz val="11"/>
        <color theme="1"/>
        <rFont val="Calibri"/>
        <family val="2"/>
        <scheme val="minor"/>
      </rPr>
      <t>Europe</t>
    </r>
    <r>
      <rPr>
        <sz val="11"/>
        <color rgb="FF333333"/>
        <rFont val="Arial"/>
        <family val="2"/>
      </rPr>
      <t>.</t>
    </r>
  </si>
  <si>
    <r>
      <t>D'où il résulte que la vie est plus </t>
    </r>
    <r>
      <rPr>
        <b/>
        <sz val="11"/>
        <color rgb="FFCC3300"/>
        <rFont val="Arial"/>
        <family val="2"/>
      </rPr>
      <t>chère</t>
    </r>
    <r>
      <rPr>
        <sz val="11"/>
        <color rgb="FF333333"/>
        <rFont val="Arial"/>
        <family val="2"/>
      </rPr>
      <t> en France que dans le reste de l'Europe. </t>
    </r>
  </si>
  <si>
    <r>
      <t>Elle allait y vendre ses légumes, du rhum, et de la " goldwasser", qu'elle se procurait aux cantines des soldats, et qu'on lui achetait très </t>
    </r>
    <r>
      <rPr>
        <b/>
        <sz val="11"/>
        <color rgb="FFCC3300"/>
        <rFont val="Arial"/>
        <family val="2"/>
      </rPr>
      <t>cher</t>
    </r>
    <r>
      <rPr>
        <sz val="11"/>
        <color rgb="FF333333"/>
        <rFont val="Arial"/>
        <family val="2"/>
      </rPr>
      <t> en ville.</t>
    </r>
  </si>
  <si>
    <r>
      <t>Costals</t>
    </r>
    <r>
      <rPr>
        <sz val="11"/>
        <color rgb="FF333333"/>
        <rFont val="Arial"/>
        <family val="2"/>
      </rPr>
      <t> choisit le plus </t>
    </r>
    <r>
      <rPr>
        <b/>
        <sz val="11"/>
        <color rgb="FFCC3300"/>
        <rFont val="Arial"/>
        <family val="2"/>
      </rPr>
      <t>cher</t>
    </r>
    <r>
      <rPr>
        <sz val="11"/>
        <color rgb="FF333333"/>
        <rFont val="Arial"/>
        <family val="2"/>
      </rPr>
      <t> de </t>
    </r>
    <r>
      <rPr>
        <sz val="11"/>
        <color theme="1"/>
        <rFont val="Calibri"/>
        <family val="2"/>
        <scheme val="minor"/>
      </rPr>
      <t>Paris</t>
    </r>
    <r>
      <rPr>
        <sz val="11"/>
        <color rgb="FF333333"/>
        <rFont val="Arial"/>
        <family val="2"/>
      </rPr>
      <t>, car, lorsqu'on est avec une femme, il ne s'agit pas que ce soit bien, mais seulement que ça coûte beaucoup d'argent.</t>
    </r>
  </si>
  <si>
    <r>
      <t>Aussi nostre grand </t>
    </r>
    <r>
      <rPr>
        <sz val="11"/>
        <color theme="1"/>
        <rFont val="Calibri"/>
        <family val="2"/>
        <scheme val="minor"/>
      </rPr>
      <t>Henry</t>
    </r>
    <r>
      <rPr>
        <sz val="11"/>
        <color rgb="FF333333"/>
        <rFont val="Arial"/>
        <family val="2"/>
      </rPr>
      <t>, prince d'immortelle memoire, apres avoir par la valeur de son espée relevé l'honneur de cest estat, remis la paix par tout et restabli l'ordre des provinces, print fort à coeur le dessein de faire abonder la soye dans ce royaume, afin que ses subjects s'en peussent parer, avec autant d'ornement, mais moins de </t>
    </r>
    <r>
      <rPr>
        <b/>
        <sz val="11"/>
        <color rgb="FFCC3300"/>
        <rFont val="Arial"/>
        <family val="2"/>
      </rPr>
      <t>coustage</t>
    </r>
    <r>
      <rPr>
        <sz val="11"/>
        <color rgb="FF333333"/>
        <rFont val="Arial"/>
        <family val="2"/>
      </rPr>
      <t> que par le passé, ce qui sans doute eust peu reüssir à son contentement, au bien et à l'honneur de son peuple, si ceux-là, sur qui sa majesté se reposoit de la conduite de ceste affaire, l'eussent secondé avec un jugement égal à son affection.</t>
    </r>
  </si>
  <si>
    <r>
      <t>Le rabanus maurus, puisqu'il se relie en trois tomes, semble un peu cher à * 32 livres, comme le met </t>
    </r>
    <r>
      <rPr>
        <sz val="11"/>
        <color theme="1"/>
        <rFont val="Calibri"/>
        <family val="2"/>
        <scheme val="minor"/>
      </rPr>
      <t>Cramoisy</t>
    </r>
    <r>
      <rPr>
        <sz val="11"/>
        <color rgb="FF333333"/>
        <rFont val="Arial"/>
        <family val="2"/>
      </rPr>
      <t>, car si bien il y a quelques figures au livre de cruce, toutefoys ce n'est pas chose de grand </t>
    </r>
    <r>
      <rPr>
        <b/>
        <sz val="11"/>
        <color rgb="FFCC3300"/>
        <rFont val="Arial"/>
        <family val="2"/>
      </rPr>
      <t>coustange</t>
    </r>
    <r>
      <rPr>
        <sz val="11"/>
        <color rgb="FF333333"/>
        <rFont val="Arial"/>
        <family val="2"/>
      </rPr>
      <t>, mais aussy dictes vous que vous trouviez quelque chose à rabbattre sur son roolle.</t>
    </r>
  </si>
  <si>
    <r>
      <t>Toutes fois ils ne l'avoient jamais si commodément fait que depuis quelques années, qu'au lieu des voitures de terre longues et </t>
    </r>
    <r>
      <rPr>
        <b/>
        <sz val="11"/>
        <color rgb="FFCC3300"/>
        <rFont val="Arial"/>
        <family val="2"/>
      </rPr>
      <t>coutageuses</t>
    </r>
    <r>
      <rPr>
        <sz val="11"/>
        <color rgb="FF333333"/>
        <rFont val="Arial"/>
        <family val="2"/>
      </rPr>
      <t> les holandois leur ont ouvert et facilité les voitures de la mer, au moyen desquelles sont maintenant apportées ces marchandises lourdes et massives, à beaucoup moins de fraiz.</t>
    </r>
  </si>
  <si>
    <t>coustageux</t>
  </si>
  <si>
    <r>
      <t>Mais je ne vous sçaurois exprimer combien je vous suis redevable de la recherche que vous avez daigné faire dans le vatican de touts cez petits fragments de </t>
    </r>
    <r>
      <rPr>
        <sz val="11"/>
        <color theme="1"/>
        <rFont val="Calibri"/>
        <family val="2"/>
        <scheme val="minor"/>
      </rPr>
      <t>Ponderibus</t>
    </r>
    <r>
      <rPr>
        <sz val="11"/>
        <color rgb="FF333333"/>
        <rFont val="Arial"/>
        <family val="2"/>
      </rPr>
      <t> et </t>
    </r>
    <r>
      <rPr>
        <sz val="11"/>
        <color theme="1"/>
        <rFont val="Calibri"/>
        <family val="2"/>
        <scheme val="minor"/>
      </rPr>
      <t>Mensuris</t>
    </r>
    <r>
      <rPr>
        <sz val="11"/>
        <color rgb="FF333333"/>
        <rFont val="Arial"/>
        <family val="2"/>
      </rPr>
      <t>, lesquels ne seroient pas de grande </t>
    </r>
    <r>
      <rPr>
        <b/>
        <sz val="11"/>
        <color rgb="FFCC3300"/>
        <rFont val="Arial"/>
        <family val="2"/>
      </rPr>
      <t>coustance</t>
    </r>
    <r>
      <rPr>
        <sz val="11"/>
        <color rgb="FF333333"/>
        <rFont val="Arial"/>
        <family val="2"/>
      </rPr>
      <t> à faire transcrire s'il est loisible, je veux dire les anciens qui sont de si peu de feuillets.</t>
    </r>
  </si>
  <si>
    <r>
      <t>Peut-être qu'il croit que je touche mon gage, et qu'il le trouve de trop grande </t>
    </r>
    <r>
      <rPr>
        <b/>
        <sz val="11"/>
        <color rgb="FFCC3300"/>
        <rFont val="Arial"/>
        <family val="2"/>
      </rPr>
      <t>coûtance</t>
    </r>
    <r>
      <rPr>
        <sz val="11"/>
        <color rgb="FF333333"/>
        <rFont val="Arial"/>
        <family val="2"/>
      </rPr>
      <t>.</t>
    </r>
  </si>
  <si>
    <r>
      <t>Quand ils se voient malades, ils disent aux leurs: "ah! </t>
    </r>
    <r>
      <rPr>
        <sz val="11"/>
        <color theme="1"/>
        <rFont val="Calibri"/>
        <family val="2"/>
        <scheme val="minor"/>
      </rPr>
      <t>Bien, je vais vous en faire, de la </t>
    </r>
    <r>
      <rPr>
        <b/>
        <sz val="11"/>
        <color rgb="FFCC3300"/>
        <rFont val="Calibri"/>
        <family val="2"/>
        <scheme val="minor"/>
      </rPr>
      <t>coûtance</t>
    </r>
    <r>
      <rPr>
        <sz val="11"/>
        <color theme="1"/>
        <rFont val="Calibri"/>
        <family val="2"/>
        <scheme val="minor"/>
      </rPr>
      <t>! "</t>
    </r>
  </si>
  <si>
    <t>coustance</t>
  </si>
  <si>
    <r>
      <t xml:space="preserve">Je voi aucun riche home faire maisonnement: Quant il a assouvi trestout entierement, Se li fait hon un autre, de petit </t>
    </r>
    <r>
      <rPr>
        <b/>
        <sz val="11"/>
        <color rgb="FFC00000"/>
        <rFont val="Calibri"/>
        <family val="2"/>
        <scheme val="minor"/>
      </rPr>
      <t>coustement</t>
    </r>
    <r>
      <rPr>
        <sz val="11"/>
        <color theme="1"/>
        <rFont val="Calibri"/>
        <family val="2"/>
        <scheme val="minor"/>
      </rPr>
      <t>.</t>
    </r>
  </si>
  <si>
    <t>coustement</t>
  </si>
  <si>
    <r>
      <t>Al prin diémence d'aoust, a grant baudorie et grant </t>
    </r>
    <r>
      <rPr>
        <b/>
        <sz val="11"/>
        <color rgb="FFCC3300"/>
        <rFont val="Arial"/>
        <family val="2"/>
      </rPr>
      <t>coust</t>
    </r>
    <r>
      <rPr>
        <sz val="11"/>
        <color rgb="FF333333"/>
        <rFont val="Arial"/>
        <family val="2"/>
      </rPr>
      <t>, vinrent et i et autre à </t>
    </r>
    <r>
      <rPr>
        <sz val="11"/>
        <color theme="1"/>
        <rFont val="Calibri"/>
        <family val="2"/>
        <scheme val="minor"/>
      </rPr>
      <t>Rains</t>
    </r>
    <r>
      <rPr>
        <sz val="11"/>
        <color rgb="FF333333"/>
        <rFont val="Arial"/>
        <family val="2"/>
      </rPr>
      <t>.</t>
    </r>
  </si>
  <si>
    <r>
      <t xml:space="preserve">pour çou se doit cascuns retraire de mal penser et de mal faire, quar de mal ne vient se maus non, et li biens a tousjors fuisson. adont s'avint que l'emperère de Roume et de Pulle, pour rère les Sarrasins fors de Sesile ki n'el doutoient une bille, ne Dieu ne voloient amer, Ot de la voie d'outremer respit ii ans, par tel enkor qu'il douna ii mil onces d'or outre mer, al siervice Deu, et m cevaliers à leur preu, A son coust et à ses deniers, et à ii mil en dementiers liverroit pasage à son </t>
    </r>
    <r>
      <rPr>
        <b/>
        <sz val="11"/>
        <color rgb="FFC00000"/>
        <rFont val="Calibri"/>
        <family val="2"/>
        <scheme val="minor"/>
      </rPr>
      <t>coust</t>
    </r>
    <r>
      <rPr>
        <sz val="11"/>
        <color theme="1"/>
        <rFont val="Calibri"/>
        <family val="2"/>
        <scheme val="minor"/>
      </rPr>
      <t>; deviset fu à i aoust</t>
    </r>
  </si>
  <si>
    <r>
      <t xml:space="preserve">et diut mouvoir apriés la Pasque, Et jusqu'à vii ans là manoir, il u ses gens, par estavoir; et gens mener tout à son </t>
    </r>
    <r>
      <rPr>
        <b/>
        <sz val="11"/>
        <color rgb="FFC00000"/>
        <rFont val="Calibri"/>
        <family val="2"/>
        <scheme val="minor"/>
      </rPr>
      <t>coust</t>
    </r>
    <r>
      <rPr>
        <sz val="11"/>
        <color theme="1"/>
        <rFont val="Calibri"/>
        <family val="2"/>
        <scheme val="minor"/>
      </rPr>
      <t>, ançois que venist à l'aoust, pour la tière faire pupler De gent crestiène, pour capler.</t>
    </r>
  </si>
  <si>
    <r>
      <t xml:space="preserve">sire, li quens de St.-Pol, ki tant par fu buens, qui n'avoit en lui qu'amender de faire ne de commander, Est hui mors el siècle çà jus, mais jou sai bien k'il vit là sus avoec le roi ki tot justice; et li quens à vostre siervice n'avait que xv cevaliers, A son </t>
    </r>
    <r>
      <rPr>
        <b/>
        <sz val="11"/>
        <color rgb="FFC00000"/>
        <rFont val="Calibri"/>
        <family val="2"/>
        <scheme val="minor"/>
      </rPr>
      <t>coust</t>
    </r>
    <r>
      <rPr>
        <sz val="11"/>
        <color theme="1"/>
        <rFont val="Calibri"/>
        <family val="2"/>
        <scheme val="minor"/>
      </rPr>
      <t xml:space="preserve"> et à ses deniers, et jou xxv en avoie, dont en l'ost Dieu et vous servoie.</t>
    </r>
  </si>
  <si>
    <r>
      <t xml:space="preserve">pour çou se doit cascuns retraire de mal penser et de mal faire, quar de mal ne vient se maus non, et li biens a tousjors fuisson. adont s'avint que l'emperère de Roume et de Pulle, pour rère les Sarrasins fors de Sesile ki n'el doutoient une bille, ne Dieu ne voloient amer, Ot de la voie d'outremer respit ii ans, par tel enkor qu'il douna ii mil onces d'or outre mer, al siervice Deu, et m cevaliers à leur preu, A son </t>
    </r>
    <r>
      <rPr>
        <b/>
        <sz val="11"/>
        <color rgb="FFC00000"/>
        <rFont val="Calibri"/>
        <family val="2"/>
        <scheme val="minor"/>
      </rPr>
      <t>coust</t>
    </r>
    <r>
      <rPr>
        <sz val="11"/>
        <color theme="1"/>
        <rFont val="Calibri"/>
        <family val="2"/>
        <scheme val="minor"/>
      </rPr>
      <t xml:space="preserve"> et à ses deniers, et à ii mil en dementiers liverroit pasage à son coust; deviset fu à i aoust</t>
    </r>
  </si>
  <si>
    <r>
      <t xml:space="preserve">pour çou vos di, à droit consel, que Fortune et Mors sont parel, et par manière apartenant, Si com vous orés maintenant, k'il n'i aura fors d'anui </t>
    </r>
    <r>
      <rPr>
        <b/>
        <sz val="11"/>
        <color rgb="FFC00000"/>
        <rFont val="Calibri"/>
        <family val="2"/>
        <scheme val="minor"/>
      </rPr>
      <t>coust</t>
    </r>
    <r>
      <rPr>
        <sz val="11"/>
        <color theme="1"/>
        <rFont val="Calibri"/>
        <family val="2"/>
        <scheme val="minor"/>
      </rPr>
      <t>.</t>
    </r>
  </si>
  <si>
    <t>15th</t>
  </si>
  <si>
    <r>
      <t xml:space="preserve">Et qu'a desprisier elles facent Et ceulx pou louer qui amassent Au </t>
    </r>
    <r>
      <rPr>
        <b/>
        <sz val="11"/>
        <color rgb="FFC00000"/>
        <rFont val="Calibri"/>
        <family val="2"/>
        <scheme val="minor"/>
      </rPr>
      <t>coust</t>
    </r>
    <r>
      <rPr>
        <sz val="11"/>
        <color theme="1"/>
        <rFont val="Calibri"/>
        <family val="2"/>
        <scheme val="minor"/>
      </rPr>
      <t xml:space="preserve"> d'autrui diversement, Et en usent mauvaisement, Toute en est plaine l'Escripture.</t>
    </r>
  </si>
  <si>
    <r>
      <t>Le moyen est facile, &amp; de </t>
    </r>
    <r>
      <rPr>
        <b/>
        <sz val="11"/>
        <color rgb="FFCC3300"/>
        <rFont val="Arial"/>
        <family val="2"/>
      </rPr>
      <t>coust</t>
    </r>
    <r>
      <rPr>
        <sz val="11"/>
        <color rgb="FF333333"/>
        <rFont val="Arial"/>
        <family val="2"/>
      </rPr>
      <t> bien petit.</t>
    </r>
  </si>
  <si>
    <r>
      <t>C'est un bien, à le regarder d'yeux fermes, qui a, comme les autres biens des hommes, beaucoup de vanité et foiblesse propre et naturelle, et d'un cher </t>
    </r>
    <r>
      <rPr>
        <b/>
        <sz val="11"/>
        <color rgb="FFCC3300"/>
        <rFont val="Arial"/>
        <family val="2"/>
      </rPr>
      <t>coust</t>
    </r>
    <r>
      <rPr>
        <sz val="11"/>
        <color rgb="FF333333"/>
        <rFont val="Arial"/>
        <family val="2"/>
      </rPr>
      <t>.</t>
    </r>
  </si>
  <si>
    <r>
      <t>Ainsi faisant tu me as espargné le </t>
    </r>
    <r>
      <rPr>
        <b/>
        <sz val="11"/>
        <color rgb="FFCC3300"/>
        <rFont val="Arial"/>
        <family val="2"/>
      </rPr>
      <t>coust</t>
    </r>
    <r>
      <rPr>
        <sz val="11"/>
        <color rgb="FF333333"/>
        <rFont val="Arial"/>
        <family val="2"/>
      </rPr>
      <t> d'un clystère.</t>
    </r>
  </si>
  <si>
    <r>
      <t>Je les quitterois soudain, à peu de </t>
    </r>
    <r>
      <rPr>
        <b/>
        <sz val="11"/>
        <color rgb="FFCC3300"/>
        <rFont val="Arial"/>
        <family val="2"/>
      </rPr>
      <t>coust</t>
    </r>
    <r>
      <rPr>
        <sz val="11"/>
        <color rgb="FF333333"/>
        <rFont val="Arial"/>
        <family val="2"/>
      </rPr>
      <t> qu'il y eust.</t>
    </r>
  </si>
  <si>
    <r>
      <t xml:space="preserve">Ceste composition n'est propre pour les Salles et Chambres ou lon menge en yver: ny aussi n'est la Megalographie, qui vault autant a dire comme paincture de grand </t>
    </r>
    <r>
      <rPr>
        <b/>
        <sz val="11"/>
        <color rgb="FFC00000"/>
        <rFont val="Calibri"/>
        <family val="2"/>
        <scheme val="minor"/>
      </rPr>
      <t>coust</t>
    </r>
    <r>
      <rPr>
        <sz val="11"/>
        <color theme="1"/>
        <rFont val="Calibri"/>
        <family val="2"/>
        <scheme val="minor"/>
      </rPr>
      <t>, ou bien ornee de grans personnages, asavoir Dieux, ou Hommes heroiques, Batailles, Fables, et autres semblables:</t>
    </r>
  </si>
  <si>
    <r>
      <t>Et ne me semble guere moins de </t>
    </r>
    <r>
      <rPr>
        <b/>
        <sz val="11"/>
        <color rgb="FFCC3300"/>
        <rFont val="Arial"/>
        <family val="2"/>
      </rPr>
      <t>coust</t>
    </r>
    <r>
      <rPr>
        <sz val="11"/>
        <color rgb="FF333333"/>
        <rFont val="Arial"/>
        <family val="2"/>
      </rPr>
      <t> desengager celuy qui me doibt, usant de luy, que m'engager pour eux envers celuy qui ne me doibt rien.</t>
    </r>
  </si>
  <si>
    <r>
      <t xml:space="preserve">Bien loger sans danger, Dormir sans peur, sans </t>
    </r>
    <r>
      <rPr>
        <b/>
        <sz val="11"/>
        <color rgb="FFC00000"/>
        <rFont val="Arial"/>
        <family val="2"/>
      </rPr>
      <t>coust</t>
    </r>
    <r>
      <rPr>
        <sz val="11"/>
        <color rgb="FF333333"/>
        <rFont val="Arial"/>
        <family val="2"/>
      </rPr>
      <t xml:space="preserve"> boyre, et manger, Ne faire rien, aulcun mestier n' apprendre, Riens ne donner, et le bien d' aultruy prendre, Gras, et puissant, bien nourry, bien vestu, C' est (selon eulx) pauvreté, et vertu.</t>
    </r>
  </si>
  <si>
    <r>
      <t>Que nostre opinion donne pris aus choses, il se void par celles en grand nombre ausquelles nous ne regardons pas seulement pour les estimer, ains à nous; et ne considerons ny leurs qualités ny leurs utilitez, mais seulement nostre </t>
    </r>
    <r>
      <rPr>
        <b/>
        <sz val="11"/>
        <color rgb="FFCC3300"/>
        <rFont val="Arial"/>
        <family val="2"/>
      </rPr>
      <t>coust</t>
    </r>
    <r>
      <rPr>
        <sz val="11"/>
        <color rgb="FF333333"/>
        <rFont val="Arial"/>
        <family val="2"/>
      </rPr>
      <t> à les recouvrer: comme si c'estoit quelque piece de leur substance; et appelons valeur en elles non ce qu'elles apportent, mais ce que nous y apportons.</t>
    </r>
  </si>
  <si>
    <r>
      <t>Voilà un'aisée reformation et de peu de </t>
    </r>
    <r>
      <rPr>
        <b/>
        <sz val="11"/>
        <color rgb="FFCC3300"/>
        <rFont val="Arial"/>
        <family val="2"/>
      </rPr>
      <t>coust</t>
    </r>
    <r>
      <rPr>
        <sz val="11"/>
        <color rgb="FF333333"/>
        <rFont val="Arial"/>
        <family val="2"/>
      </rPr>
      <t>.</t>
    </r>
  </si>
  <si>
    <r>
      <t>Ceux qui ont essaié de r'aviser les meurs du monde, de mon temps, par nouvelles opinions, reforment les vices de l'apparence; ceux de l'essence, ils les laissent là, s'ils ne les augmentent: et l'augmentation y est à craindre; on se sejourne volontiers de tout autre bien faire sur ces reformations externes arbitraires, de moindre </t>
    </r>
    <r>
      <rPr>
        <b/>
        <sz val="11"/>
        <color rgb="FFCC3300"/>
        <rFont val="Arial"/>
        <family val="2"/>
      </rPr>
      <t>coust</t>
    </r>
    <r>
      <rPr>
        <sz val="11"/>
        <color rgb="FF333333"/>
        <rFont val="Arial"/>
        <family val="2"/>
      </rPr>
      <t> et de plus grand merite; et satisfait-on par là à bon marché les autres vices naturels consubstantiels et intestins.</t>
    </r>
  </si>
  <si>
    <r>
      <t>Je n'achetois pas le plaisir de ce vice à tout pris, et me contentois de son propre et simple </t>
    </r>
    <r>
      <rPr>
        <b/>
        <sz val="11"/>
        <color rgb="FFCC3300"/>
        <rFont val="Arial"/>
        <family val="2"/>
      </rPr>
      <t>coust</t>
    </r>
    <r>
      <rPr>
        <sz val="11"/>
        <color rgb="FF333333"/>
        <rFont val="Arial"/>
        <family val="2"/>
      </rPr>
      <t>:</t>
    </r>
  </si>
  <si>
    <r>
      <t xml:space="preserve">Ainsi aura chascun en sa maison Ung medecin, qui en ceste saison Par bon conseil leurs demandes souldra A peu de </t>
    </r>
    <r>
      <rPr>
        <b/>
        <sz val="11"/>
        <color rgb="FFC00000"/>
        <rFont val="Calibri"/>
        <family val="2"/>
        <scheme val="minor"/>
      </rPr>
      <t>coust</t>
    </r>
    <r>
      <rPr>
        <sz val="11"/>
        <color theme="1"/>
        <rFont val="Calibri"/>
        <family val="2"/>
        <scheme val="minor"/>
      </rPr>
      <t xml:space="preserve"> à l' heure qu' on vouldra.</t>
    </r>
  </si>
  <si>
    <r>
      <t>Celuy-là est certes bien indigne de son accointance, qui contrepoise son </t>
    </r>
    <r>
      <rPr>
        <b/>
        <sz val="11"/>
        <color rgb="FFCC3300"/>
        <rFont val="Arial"/>
        <family val="2"/>
      </rPr>
      <t>coust</t>
    </r>
    <r>
      <rPr>
        <sz val="11"/>
        <color rgb="FF333333"/>
        <rFont val="Arial"/>
        <family val="2"/>
      </rPr>
      <t> à son fruit, et n'en cognoist ny les graces ny l'usage.</t>
    </r>
  </si>
  <si>
    <r>
      <t>Nous portons en </t>
    </r>
    <r>
      <rPr>
        <sz val="11"/>
        <color theme="1"/>
        <rFont val="Calibri"/>
        <family val="2"/>
        <scheme val="minor"/>
      </rPr>
      <t>France</t>
    </r>
    <r>
      <rPr>
        <sz val="11"/>
        <color rgb="FF333333"/>
        <rFont val="Arial"/>
        <family val="2"/>
      </rPr>
      <t> un si grand respect aux estrangers, mais principalement aux espagnols, qu'ils ne trouvent pas seulement parmy nous liberté et seur accez, mais residence franche et paisible, voire, qui plus est, service volontaire; de sorte qu'ils sont le plus souvent exempts de la peine et du </t>
    </r>
    <r>
      <rPr>
        <b/>
        <sz val="11"/>
        <color rgb="FFCC3300"/>
        <rFont val="Arial"/>
        <family val="2"/>
      </rPr>
      <t>coust</t>
    </r>
    <r>
      <rPr>
        <sz val="11"/>
        <color rgb="FF333333"/>
        <rFont val="Arial"/>
        <family val="2"/>
      </rPr>
      <t> de venir negotier par deçà.</t>
    </r>
  </si>
  <si>
    <r>
      <t>car en ce cas ne vaudroit-il pas mieux y adjouster ce qui nous peut plaire, puis qu'il nous est possible, et prendre tout subjet de contentement en ce que nous avons à la main, que nous pouvons jouïr sans </t>
    </r>
    <r>
      <rPr>
        <b/>
        <sz val="11"/>
        <color rgb="FFCC3300"/>
        <rFont val="Arial"/>
        <family val="2"/>
      </rPr>
      <t>coust</t>
    </r>
    <r>
      <rPr>
        <sz val="11"/>
        <color rgb="FF333333"/>
        <rFont val="Arial"/>
        <family val="2"/>
      </rPr>
      <t>, acquerir sans peine et conserver sans danger.</t>
    </r>
  </si>
  <si>
    <r>
      <t>Je fis un grand mystere de ce livre au jeune prince que je servois, et lors que nostre precepteur n'y estoit pas, nous en lisions en secret tous les chapitres, pour voir quelle invention plaisante nous en pourrions mettre en execution avec le moins de </t>
    </r>
    <r>
      <rPr>
        <b/>
        <sz val="11"/>
        <color rgb="FFCC3300"/>
        <rFont val="Arial"/>
        <family val="2"/>
      </rPr>
      <t>coust</t>
    </r>
    <r>
      <rPr>
        <sz val="11"/>
        <color rgb="FF333333"/>
        <rFont val="Arial"/>
        <family val="2"/>
      </rPr>
      <t> et de difficulté.</t>
    </r>
  </si>
  <si>
    <r>
      <t xml:space="preserve">Dans ces grands vazes d'or, despence superfluë, le vin n'est si plaisant bien qu'il soit de grand </t>
    </r>
    <r>
      <rPr>
        <b/>
        <sz val="11"/>
        <color rgb="FFC00000"/>
        <rFont val="Arial"/>
        <family val="2"/>
      </rPr>
      <t>coust</t>
    </r>
    <r>
      <rPr>
        <sz val="11"/>
        <color rgb="FF333333"/>
        <rFont val="Arial"/>
        <family val="2"/>
      </rPr>
      <t xml:space="preserve">, il ny peut contenter que le goust, non la veuë, mais au verre il contente et la veuë et le goust. </t>
    </r>
  </si>
  <si>
    <r>
      <t>Caton</t>
    </r>
    <r>
      <rPr>
        <sz val="11"/>
        <color rgb="FF333333"/>
        <rFont val="Arial"/>
        <family val="2"/>
      </rPr>
      <t> entr'autres, le vieux </t>
    </r>
    <r>
      <rPr>
        <sz val="11"/>
        <color theme="1"/>
        <rFont val="Calibri"/>
        <family val="2"/>
        <scheme val="minor"/>
      </rPr>
      <t>Crassus</t>
    </r>
    <r>
      <rPr>
        <sz val="11"/>
        <color rgb="FF333333"/>
        <rFont val="Arial"/>
        <family val="2"/>
      </rPr>
      <t> et </t>
    </r>
    <r>
      <rPr>
        <sz val="11"/>
        <color theme="1"/>
        <rFont val="Calibri"/>
        <family val="2"/>
        <scheme val="minor"/>
      </rPr>
      <t>Cassius</t>
    </r>
    <r>
      <rPr>
        <sz val="11"/>
        <color rgb="FF333333"/>
        <rFont val="Arial"/>
        <family val="2"/>
      </rPr>
      <t>, dont le premier, comme nous lisons, n'espargnoit ni temps, ni </t>
    </r>
    <r>
      <rPr>
        <b/>
        <sz val="11"/>
        <color rgb="FFCC3300"/>
        <rFont val="Arial"/>
        <family val="2"/>
      </rPr>
      <t>coust</t>
    </r>
    <r>
      <rPr>
        <sz val="11"/>
        <color rgb="FF333333"/>
        <rFont val="Arial"/>
        <family val="2"/>
      </rPr>
      <t>, ni diligence pour instruire et façonner des serviteurs à ceste aptitude qui peut les rendre idoines à bien servir et estre profitables.</t>
    </r>
  </si>
  <si>
    <r>
      <t>Je ne desesperay pas de trouver les consones, n'estoit que les experiences sont de </t>
    </r>
    <r>
      <rPr>
        <b/>
        <sz val="11"/>
        <color rgb="FFCC3300"/>
        <rFont val="Arial"/>
        <family val="2"/>
      </rPr>
      <t>coust</t>
    </r>
    <r>
      <rPr>
        <sz val="11"/>
        <color rgb="FF333333"/>
        <rFont val="Arial"/>
        <family val="2"/>
      </rPr>
      <t>.</t>
    </r>
  </si>
  <si>
    <r>
      <t>Combien de feinctes et mines contrefaictes et artificielles, avec </t>
    </r>
    <r>
      <rPr>
        <b/>
        <sz val="11"/>
        <color rgb="FFCC3300"/>
        <rFont val="Arial"/>
        <family val="2"/>
      </rPr>
      <t>coust</t>
    </r>
    <r>
      <rPr>
        <sz val="11"/>
        <color rgb="FF333333"/>
        <rFont val="Arial"/>
        <family val="2"/>
      </rPr>
      <t> et despense, et en ceux-là à qui le faict touche et qui jouent le jeu, et aux autres qui s'en approchent et font les officieux?</t>
    </r>
  </si>
  <si>
    <r>
      <t xml:space="preserve">Je ne luy voudrois pas oster cette croyance: il a fait sagement, pour éviter le </t>
    </r>
    <r>
      <rPr>
        <b/>
        <sz val="11"/>
        <color rgb="FFC00000"/>
        <rFont val="Calibri"/>
        <family val="2"/>
        <scheme val="minor"/>
      </rPr>
      <t>coust</t>
    </r>
    <r>
      <rPr>
        <sz val="11"/>
        <color theme="1"/>
        <rFont val="Calibri"/>
        <family val="2"/>
        <scheme val="minor"/>
      </rPr>
      <t xml:space="preserve">, n'ayant guere dequoy, de se former un goust. </t>
    </r>
  </si>
  <si>
    <r>
      <t>Item , doit à Richard cinq cents livres dix sous, pour gages de cinq ans, frais, mises, loyaux-</t>
    </r>
    <r>
      <rPr>
        <b/>
        <sz val="11"/>
        <color rgb="FFC00000"/>
        <rFont val="Calibri"/>
        <family val="2"/>
        <scheme val="minor"/>
      </rPr>
      <t>coûts</t>
    </r>
    <r>
      <rPr>
        <sz val="11"/>
        <color theme="1"/>
        <rFont val="Calibri"/>
        <family val="2"/>
        <scheme val="minor"/>
      </rPr>
      <t>.</t>
    </r>
  </si>
  <si>
    <r>
      <t>Aussi fait-elle reluire l'esprit et la richesse d'un peuple, mais c'est principalement quand il la doit à son propre soin, à sa propre industrie, sans la tirer à force d'argent, des mains estrangeres: car en ce cas, le </t>
    </r>
    <r>
      <rPr>
        <b/>
        <sz val="11"/>
        <color rgb="FFCC3300"/>
        <rFont val="Arial"/>
        <family val="2"/>
      </rPr>
      <t>coust</t>
    </r>
    <r>
      <rPr>
        <sz val="11"/>
        <color rgb="FF333333"/>
        <rFont val="Arial"/>
        <family val="2"/>
      </rPr>
      <t> devroit luy en faire perdre le goust.</t>
    </r>
  </si>
  <si>
    <r>
      <t>Et puis il y a icy encore une autre consideration: c'est qu'il se faict par l'hypocrisie naturelle des hommes, que l'on faict plus de cas et est l'on plus scrupuleux aux actions externes, qui sont en monstre, mais qui sont libres, peu importantes, et quasi toutes en contenances et ceremonies, dont elles sont de peu de </t>
    </r>
    <r>
      <rPr>
        <b/>
        <sz val="11"/>
        <color rgb="FFCC3300"/>
        <rFont val="Arial"/>
        <family val="2"/>
      </rPr>
      <t>coust</t>
    </r>
    <r>
      <rPr>
        <sz val="11"/>
        <color rgb="FF333333"/>
        <rFont val="Arial"/>
        <family val="2"/>
      </rPr>
      <t>, et aussi de peu d'effect, qu'aux externes, secretes et de nulle monstre, mais bien requises et necessaires, dont elles sont fort difficiles.</t>
    </r>
  </si>
  <si>
    <r>
      <t>Non seulement tout leur art s'y est déployé, mais toute leur arriere épargne employée, et toutesfois avec plus de fruict que de </t>
    </r>
    <r>
      <rPr>
        <b/>
        <sz val="11"/>
        <color rgb="FFCC3300"/>
        <rFont val="Arial"/>
        <family val="2"/>
      </rPr>
      <t>coust</t>
    </r>
    <r>
      <rPr>
        <sz val="11"/>
        <color rgb="FF333333"/>
        <rFont val="Arial"/>
        <family val="2"/>
      </rPr>
      <t>.</t>
    </r>
  </si>
  <si>
    <r>
      <t>Je ne sçay si je pourray prendre le loisir de trouver les autres consonnes, à raison des differentes experiences qu'il faut faire sur ce sujet, lesquelles estant de </t>
    </r>
    <r>
      <rPr>
        <b/>
        <sz val="11"/>
        <color rgb="FFCC3300"/>
        <rFont val="Arial"/>
        <family val="2"/>
      </rPr>
      <t>coust</t>
    </r>
    <r>
      <rPr>
        <sz val="11"/>
        <color rgb="FF333333"/>
        <rFont val="Arial"/>
        <family val="2"/>
      </rPr>
      <t>, je laisseray le reste à ceux qui voudront passer outre.</t>
    </r>
  </si>
  <si>
    <r>
      <t>car, si elles pouvaient se communiquer les unes aux autres les denrées et les marchandises qui abondent en de certains endroits, et dont on manque dans d'autres, chacun se fournirait de tout ce dont il a besoin à bon prix, au lieu que le port et les voitures par terre sont d'un si grand </t>
    </r>
    <r>
      <rPr>
        <b/>
        <sz val="11"/>
        <color rgb="FFCC3300"/>
        <rFont val="Arial"/>
        <family val="2"/>
      </rPr>
      <t>coût</t>
    </r>
    <r>
      <rPr>
        <sz val="11"/>
        <color rgb="FF333333"/>
        <rFont val="Arial"/>
        <family val="2"/>
      </rPr>
      <t>, qu'il faut se passer de tout ce dont on n'est pas en état de payer trois fois plus qu'il ne vaut.</t>
    </r>
  </si>
  <si>
    <r>
      <t xml:space="preserve">Messire Jean Chouart couvait des yeux son mort, Comme si l' on eût dû lui ravir ce trésor, Et des regards semblait lui dire: Monsieur le Mort, j' aurai de vous Tant en argent, et tant en cire, Et tant en autres menus </t>
    </r>
    <r>
      <rPr>
        <b/>
        <sz val="11"/>
        <color rgb="FFC00000"/>
        <rFont val="Arial"/>
        <family val="2"/>
      </rPr>
      <t>coûts</t>
    </r>
    <r>
      <rPr>
        <sz val="11"/>
        <color rgb="FF333333"/>
        <rFont val="Arial"/>
        <family val="2"/>
      </rPr>
      <t>.</t>
    </r>
  </si>
  <si>
    <r>
      <t>Il faut regarder l'argent que vous mettrez à cela comme un reste de loyaux </t>
    </r>
    <r>
      <rPr>
        <b/>
        <sz val="11"/>
        <color rgb="FFCC3300"/>
        <rFont val="Arial"/>
        <family val="2"/>
      </rPr>
      <t>coûts</t>
    </r>
    <r>
      <rPr>
        <sz val="11"/>
        <color rgb="FF333333"/>
        <rFont val="Arial"/>
        <family val="2"/>
      </rPr>
      <t>, et ne point hasarder une affaire d'une très grande importance pour une petite épargne.</t>
    </r>
  </si>
  <si>
    <r>
      <t>Leur </t>
    </r>
    <r>
      <rPr>
        <i/>
        <sz val="11"/>
        <color rgb="FF333333"/>
        <rFont val="Arial"/>
        <family val="2"/>
      </rPr>
      <t>valeur-</t>
    </r>
    <r>
      <rPr>
        <b/>
        <i/>
        <sz val="11"/>
        <color rgb="FFCC3300"/>
        <rFont val="Arial"/>
        <family val="2"/>
      </rPr>
      <t>coût</t>
    </r>
    <r>
      <rPr>
        <sz val="11"/>
        <color rgb="FF333333"/>
        <rFont val="Arial"/>
        <family val="2"/>
      </rPr>
      <t> a été en raison inverse de leur </t>
    </r>
    <r>
      <rPr>
        <i/>
        <sz val="11"/>
        <color rgb="FF333333"/>
        <rFont val="Arial"/>
        <family val="2"/>
      </rPr>
      <t>valeur-emploi.</t>
    </r>
  </si>
  <si>
    <r>
      <t>Vers trente-cinq ans, elle nous ressemble; elle a, comme nous, dépensé son trop-plein; souvent même elle est sage; une intrigue, surtout une intrigue suivie, a trop de risques; le </t>
    </r>
    <r>
      <rPr>
        <b/>
        <sz val="11"/>
        <color rgb="FFCC3300"/>
        <rFont val="Arial"/>
        <family val="2"/>
      </rPr>
      <t>coût</t>
    </r>
    <r>
      <rPr>
        <sz val="11"/>
        <color rgb="FF333333"/>
        <rFont val="Arial"/>
        <family val="2"/>
      </rPr>
      <t> lui en ôte le goût.</t>
    </r>
  </si>
  <si>
    <r>
      <t>Puis la splendeur du trône, et puis la sainte-alliance; que de </t>
    </r>
    <r>
      <rPr>
        <b/>
        <sz val="11"/>
        <color rgb="FFCC3300"/>
        <rFont val="Arial"/>
        <family val="2"/>
      </rPr>
      <t>coûts</t>
    </r>
    <r>
      <rPr>
        <sz val="11"/>
        <color rgb="FF333333"/>
        <rFont val="Arial"/>
        <family val="2"/>
      </rPr>
      <t>, quelles dépenses!</t>
    </r>
  </si>
  <si>
    <r>
      <t>Je venais vous prier, mais c'est bien exigeant de ma part, moi, à vous tout-à-fait inconnu; du reste je suis prêt à payer le </t>
    </r>
    <r>
      <rPr>
        <b/>
        <sz val="11"/>
        <color rgb="FFCC3300"/>
        <rFont val="Arial"/>
        <family val="2"/>
      </rPr>
      <t>coût</t>
    </r>
    <r>
      <rPr>
        <sz val="11"/>
        <color rgb="FF333333"/>
        <rFont val="Arial"/>
        <family val="2"/>
      </rPr>
      <t> et les épices qui vous seront dûs.</t>
    </r>
  </si>
  <si>
    <r>
      <t>Lorsque la garantie a été promise, ou qu'il n'a rien été stipulé à ce sujet, si l'acquéreur est évincé, il a droit de demander contre le vendeur, 1 la restitution du prix; 2 celle des fruits, lorsqu'il est obligé de les rendre au propriétaire qui l'évince; 3 les frais faits sur la demande en garantie de l'acheteur, et ceux faits par le demandeur originaire; 4 enfin les dommages et intérêts, ainsi que les frais et loyaux </t>
    </r>
    <r>
      <rPr>
        <b/>
        <sz val="11"/>
        <color rgb="FFCC3300"/>
        <rFont val="Arial"/>
        <family val="2"/>
      </rPr>
      <t>coûts</t>
    </r>
    <r>
      <rPr>
        <sz val="11"/>
        <color rgb="FF333333"/>
        <rFont val="Arial"/>
        <family val="2"/>
      </rPr>
      <t> du contrat.</t>
    </r>
    <r>
      <rPr>
        <sz val="11"/>
        <color theme="1"/>
        <rFont val="Calibri"/>
        <family val="2"/>
        <scheme val="minor"/>
      </rPr>
      <t> </t>
    </r>
  </si>
  <si>
    <r>
      <t>Le colonel </t>
    </r>
    <r>
      <rPr>
        <sz val="11"/>
        <color theme="1"/>
        <rFont val="Calibri"/>
        <family val="2"/>
        <scheme val="minor"/>
      </rPr>
      <t>Williamson</t>
    </r>
    <r>
      <rPr>
        <sz val="11"/>
        <color rgb="FF333333"/>
        <rFont val="Arial"/>
        <family val="2"/>
      </rPr>
      <t>, qui en a fait prendre les nivèlemens, n'estime le </t>
    </r>
    <r>
      <rPr>
        <b/>
        <sz val="11"/>
        <color rgb="FFCC3300"/>
        <rFont val="Arial"/>
        <family val="2"/>
      </rPr>
      <t>coût</t>
    </r>
    <r>
      <rPr>
        <sz val="11"/>
        <color rgb="FF333333"/>
        <rFont val="Arial"/>
        <family val="2"/>
      </rPr>
      <t> de la confection de ce canal qu'à 20000 liv sterl".</t>
    </r>
  </si>
  <si>
    <r>
      <t>Mendes, épaes, taxes, frais, loyaux </t>
    </r>
    <r>
      <rPr>
        <b/>
        <sz val="11"/>
        <color rgb="FFCC3300"/>
        <rFont val="Arial"/>
        <family val="2"/>
      </rPr>
      <t>coûts</t>
    </r>
    <r>
      <rPr>
        <sz val="11"/>
        <color rgb="FF333333"/>
        <rFont val="Arial"/>
        <family val="2"/>
      </rPr>
      <t>, salaires, dommages et intérêts, gehenne, prison et geôle et ceps avec dépens, lui sont camichons de noël et massepains de la saint-</t>
    </r>
    <r>
      <rPr>
        <sz val="11"/>
        <color theme="1"/>
        <rFont val="Calibri"/>
        <family val="2"/>
        <scheme val="minor"/>
      </rPr>
      <t>Jean</t>
    </r>
    <r>
      <rPr>
        <sz val="11"/>
        <color rgb="FF333333"/>
        <rFont val="Arial"/>
        <family val="2"/>
      </rPr>
      <t>!</t>
    </r>
  </si>
  <si>
    <r>
      <t xml:space="preserve">Et afin qu'il en ignore, je lui ai, en parlant comme ci-dessus, laissé la présente copie, dont le </t>
    </r>
    <r>
      <rPr>
        <b/>
        <sz val="11"/>
        <color rgb="FFC00000"/>
        <rFont val="Calibri"/>
        <family val="2"/>
        <scheme val="minor"/>
      </rPr>
      <t>coût</t>
    </r>
    <r>
      <rPr>
        <sz val="11"/>
        <color theme="1"/>
        <rFont val="Calibri"/>
        <family val="2"/>
        <scheme val="minor"/>
      </rPr>
      <t xml:space="preserve"> est de cinq francs, quatre-vingt-dix centimes.</t>
    </r>
  </si>
  <si>
    <r>
      <t>Daudet</t>
    </r>
    <r>
      <rPr>
        <sz val="11"/>
        <color rgb="FF333333"/>
        <rFont val="Arial"/>
        <family val="2"/>
      </rPr>
      <t> soutenait aujourd'hui avoir lu une lettre de </t>
    </r>
    <r>
      <rPr>
        <sz val="11"/>
        <color theme="1"/>
        <rFont val="Calibri"/>
        <family val="2"/>
        <scheme val="minor"/>
      </rPr>
      <t>Khalil</t>
    </r>
    <r>
      <rPr>
        <sz val="11"/>
        <color rgb="FF333333"/>
        <rFont val="Arial"/>
        <family val="2"/>
      </rPr>
      <t>-Bey à </t>
    </r>
    <r>
      <rPr>
        <sz val="11"/>
        <color theme="1"/>
        <rFont val="Calibri"/>
        <family val="2"/>
        <scheme val="minor"/>
      </rPr>
      <t>Mme</t>
    </r>
    <r>
      <rPr>
        <sz val="11"/>
        <color rgb="FF333333"/>
        <rFont val="Arial"/>
        <family val="2"/>
      </rPr>
      <t> </t>
    </r>
    <r>
      <rPr>
        <sz val="11"/>
        <color theme="1"/>
        <rFont val="Calibri"/>
        <family val="2"/>
        <scheme val="minor"/>
      </rPr>
      <t>X</t>
    </r>
    <r>
      <rPr>
        <sz val="11"/>
        <color rgb="FF333333"/>
        <rFont val="Arial"/>
        <family val="2"/>
      </rPr>
      <t>. </t>
    </r>
    <r>
      <rPr>
        <sz val="11"/>
        <color theme="1"/>
        <rFont val="Calibri"/>
        <family val="2"/>
        <scheme val="minor"/>
      </rPr>
      <t>, Lui demandant cyniquement le </t>
    </r>
    <r>
      <rPr>
        <b/>
        <sz val="11"/>
        <color rgb="FFCC3300"/>
        <rFont val="Calibri"/>
        <family val="2"/>
        <scheme val="minor"/>
      </rPr>
      <t>coût</t>
    </r>
    <r>
      <rPr>
        <sz val="11"/>
        <color theme="1"/>
        <rFont val="Calibri"/>
        <family val="2"/>
        <scheme val="minor"/>
      </rPr>
      <t> du pucelage de son </t>
    </r>
    <r>
      <rPr>
        <i/>
        <sz val="11"/>
        <color theme="1"/>
        <rFont val="Calibri"/>
        <family val="2"/>
        <scheme val="minor"/>
      </rPr>
      <t>culo.</t>
    </r>
  </si>
  <si>
    <r>
      <t>Je résume l'opération en ces deux termes: 1 expédier de </t>
    </r>
    <r>
      <rPr>
        <sz val="11"/>
        <color theme="1"/>
        <rFont val="Calibri"/>
        <family val="2"/>
        <scheme val="minor"/>
      </rPr>
      <t>Jersey</t>
    </r>
    <r>
      <rPr>
        <sz val="11"/>
        <color rgb="FF333333"/>
        <rFont val="Arial"/>
        <family val="2"/>
      </rPr>
      <t> la </t>
    </r>
    <r>
      <rPr>
        <i/>
        <sz val="11"/>
        <color rgb="FF333333"/>
        <rFont val="Arial"/>
        <family val="2"/>
      </rPr>
      <t>clandestine</t>
    </r>
    <r>
      <rPr>
        <sz val="11"/>
        <color rgb="FF333333"/>
        <rFont val="Arial"/>
        <family val="2"/>
      </rPr>
      <t> toute clichée (</t>
    </r>
    <r>
      <rPr>
        <b/>
        <sz val="11"/>
        <color rgb="FFCC3300"/>
        <rFont val="Arial"/>
        <family val="2"/>
      </rPr>
      <t>coût</t>
    </r>
    <r>
      <rPr>
        <sz val="11"/>
        <color rgb="FF333333"/>
        <rFont val="Arial"/>
        <family val="2"/>
      </rPr>
      <t> 1000 fr); 2 imprimer là-bas à notre imprimerie en même temps sur épreuves, et avec les lacunes </t>
    </r>
    <r>
      <rPr>
        <i/>
        <sz val="11"/>
        <color rgb="FF333333"/>
        <rFont val="Arial"/>
        <family val="2"/>
      </rPr>
      <t>indiquées par vous, l'expurgée,</t>
    </r>
    <r>
      <rPr>
        <sz val="11"/>
        <color rgb="FF333333"/>
        <rFont val="Arial"/>
        <family val="2"/>
      </rPr>
      <t> et tirer la clandestine à bras sur les clichés.</t>
    </r>
  </si>
  <si>
    <r>
      <t>Mais, dans cette hypothèse même, la théorie ci-dessus de la valeur serait-elle inapplicable en ce qu'elle a d'essentiel, et faut-il penser que l'abaissement du prix descendrait jusqu'à une limite extrême marquée par le </t>
    </r>
    <r>
      <rPr>
        <b/>
        <sz val="11"/>
        <color rgb="FFCC3300"/>
        <rFont val="Arial"/>
        <family val="2"/>
      </rPr>
      <t>coût</t>
    </r>
    <r>
      <rPr>
        <sz val="11"/>
        <color rgb="FF333333"/>
        <rFont val="Arial"/>
        <family val="2"/>
      </rPr>
      <t> de fabrication, ou peu s'en faut ?</t>
    </r>
  </si>
  <si>
    <r>
      <t>Cette déploration ingénieuse de l'artiste romantique est entremêlée du calcul du nombre de décorations, du </t>
    </r>
    <r>
      <rPr>
        <b/>
        <sz val="11"/>
        <color rgb="FFCC3300"/>
        <rFont val="Arial"/>
        <family val="2"/>
      </rPr>
      <t>coût</t>
    </r>
    <r>
      <rPr>
        <sz val="11"/>
        <color rgb="FF333333"/>
        <rFont val="Arial"/>
        <family val="2"/>
      </rPr>
      <t> du montage de la pièce, qui peut s'élever à quarante, à cinquante mille francs, du manque du côté artiste chez </t>
    </r>
    <r>
      <rPr>
        <sz val="11"/>
        <color theme="1"/>
        <rFont val="Calibri"/>
        <family val="2"/>
        <scheme val="minor"/>
      </rPr>
      <t>Carré</t>
    </r>
    <r>
      <rPr>
        <sz val="11"/>
        <color rgb="FF333333"/>
        <rFont val="Arial"/>
        <family val="2"/>
      </rPr>
      <t>, de ses dissentiments avec lui, dissentiments qu'il compare aux rapports de </t>
    </r>
    <r>
      <rPr>
        <sz val="11"/>
        <color theme="1"/>
        <rFont val="Calibri"/>
        <family val="2"/>
        <scheme val="minor"/>
      </rPr>
      <t>Coriolis</t>
    </r>
    <r>
      <rPr>
        <sz val="11"/>
        <color rgb="FF333333"/>
        <rFont val="Arial"/>
        <family val="2"/>
      </rPr>
      <t> et de </t>
    </r>
    <r>
      <rPr>
        <sz val="11"/>
        <color theme="1"/>
        <rFont val="Calibri"/>
        <family val="2"/>
        <scheme val="minor"/>
      </rPr>
      <t>Manette</t>
    </r>
    <r>
      <rPr>
        <sz val="11"/>
        <color rgb="FF333333"/>
        <rFont val="Arial"/>
        <family val="2"/>
      </rPr>
      <t> à la fin de ma pièce.</t>
    </r>
  </si>
  <si>
    <r>
      <t>Vous m'en lirez le </t>
    </r>
    <r>
      <rPr>
        <b/>
        <sz val="11"/>
        <color rgb="FFCC3300"/>
        <rFont val="Arial"/>
        <family val="2"/>
      </rPr>
      <t>coût</t>
    </r>
    <r>
      <rPr>
        <sz val="11"/>
        <color rgb="FF333333"/>
        <rFont val="Arial"/>
        <family val="2"/>
      </rPr>
      <t> pendant que je l'examinerai.</t>
    </r>
  </si>
  <si>
    <r>
      <t>Et le commis nous propose l'injection simple, dont le coût est de 500 francs, ou l'injection avec des flanelles conservatrices,</t>
    </r>
    <r>
      <rPr>
        <sz val="11"/>
        <color rgb="FF333333"/>
        <rFont val="Arial"/>
        <family val="2"/>
      </rPr>
      <t> dont le </t>
    </r>
    <r>
      <rPr>
        <b/>
        <sz val="11"/>
        <color rgb="FFCC3300"/>
        <rFont val="Arial"/>
        <family val="2"/>
      </rPr>
      <t>coût</t>
    </r>
    <r>
      <rPr>
        <sz val="11"/>
        <color rgb="FF333333"/>
        <rFont val="Arial"/>
        <family val="2"/>
      </rPr>
      <t> est de mille francs.</t>
    </r>
  </si>
  <si>
    <r>
      <t>Dame! </t>
    </r>
    <r>
      <rPr>
        <sz val="11"/>
        <color theme="1"/>
        <rFont val="Calibri"/>
        <family val="2"/>
        <scheme val="minor"/>
      </rPr>
      <t>Reprit Schaunard, il le faut bien, puisque j'ai congé par huissier, </t>
    </r>
    <r>
      <rPr>
        <b/>
        <sz val="11"/>
        <color rgb="FFCC3300"/>
        <rFont val="Calibri"/>
        <family val="2"/>
        <scheme val="minor"/>
      </rPr>
      <t>coût</t>
    </r>
    <r>
      <rPr>
        <sz val="11"/>
        <color theme="1"/>
        <rFont val="Calibri"/>
        <family val="2"/>
        <scheme val="minor"/>
      </rPr>
      <t> cinq francs.</t>
    </r>
  </si>
  <si>
    <r>
      <t>Dès le lendemain, on leur envoya une citation à comparaître devant le tribunal de simple police, pour injures envers le garde, et s'y entendre condamner à 100 francs de dommages et intérêts "sauf le recours du ministère public, vu les contraventions par eux commises: </t>
    </r>
    <r>
      <rPr>
        <b/>
        <sz val="11"/>
        <color rgb="FFCC3300"/>
        <rFont val="Arial"/>
        <family val="2"/>
      </rPr>
      <t>coût</t>
    </r>
    <r>
      <rPr>
        <sz val="11"/>
        <color rgb="FF333333"/>
        <rFont val="Arial"/>
        <family val="2"/>
      </rPr>
      <t> 6 francs 75 centimes. </t>
    </r>
  </si>
  <si>
    <r>
      <t>Le </t>
    </r>
    <r>
      <rPr>
        <b/>
        <sz val="11"/>
        <color rgb="FFCC3300"/>
        <rFont val="Arial"/>
        <family val="2"/>
      </rPr>
      <t>coût</t>
    </r>
    <r>
      <rPr>
        <sz val="11"/>
        <color rgb="FF333333"/>
        <rFont val="Arial"/>
        <family val="2"/>
      </rPr>
      <t> du paquet est de </t>
    </r>
    <r>
      <rPr>
        <i/>
        <sz val="11"/>
        <color rgb="FF333333"/>
        <rFont val="Arial"/>
        <family val="2"/>
      </rPr>
      <t>une livre sterling, quatre shellings, six</t>
    </r>
    <r>
      <rPr>
        <sz val="11"/>
        <color rgb="FF333333"/>
        <rFont val="Arial"/>
        <family val="2"/>
      </rPr>
      <t> </t>
    </r>
    <r>
      <rPr>
        <i/>
        <sz val="11"/>
        <color rgb="FF333333"/>
        <rFont val="Arial"/>
        <family val="2"/>
      </rPr>
      <t>pence</t>
    </r>
    <r>
      <rPr>
        <sz val="11"/>
        <color rgb="FF333333"/>
        <rFont val="Arial"/>
        <family val="2"/>
      </rPr>
      <t> .</t>
    </r>
  </si>
  <si>
    <r>
      <t xml:space="preserve">Il faut lui répondre de la même encre et sur papier timbré... </t>
    </r>
    <r>
      <rPr>
        <b/>
        <sz val="11"/>
        <color rgb="FFC00000"/>
        <rFont val="Calibri"/>
        <family val="2"/>
        <scheme val="minor"/>
      </rPr>
      <t>Coût</t>
    </r>
    <r>
      <rPr>
        <sz val="11"/>
        <color theme="1"/>
        <rFont val="Calibri"/>
        <family val="2"/>
        <scheme val="minor"/>
      </rPr>
      <t>: six francs soixante-quinze centimes.</t>
    </r>
  </si>
  <si>
    <r>
      <t>Le </t>
    </r>
    <r>
      <rPr>
        <b/>
        <sz val="11"/>
        <color rgb="FFCC3300"/>
        <rFont val="Arial"/>
        <family val="2"/>
      </rPr>
      <t>coût</t>
    </r>
    <r>
      <rPr>
        <sz val="11"/>
        <color rgb="FF333333"/>
        <rFont val="Arial"/>
        <family val="2"/>
      </rPr>
      <t> de la machine, pour son adaptation à une salle moyenne, n'est pas très dispendieux;</t>
    </r>
  </si>
  <si>
    <r>
      <t>La première chose que mon portier m'ait dite, c'est que </t>
    </r>
    <r>
      <rPr>
        <sz val="11"/>
        <color theme="1"/>
        <rFont val="Calibri"/>
        <family val="2"/>
        <scheme val="minor"/>
      </rPr>
      <t>M</t>
    </r>
    <r>
      <rPr>
        <sz val="11"/>
        <color rgb="FF333333"/>
        <rFont val="Arial"/>
        <family val="2"/>
      </rPr>
      <t> </t>
    </r>
    <r>
      <rPr>
        <sz val="11"/>
        <color theme="1"/>
        <rFont val="Calibri"/>
        <family val="2"/>
        <scheme val="minor"/>
      </rPr>
      <t>Commanville</t>
    </r>
    <r>
      <rPr>
        <sz val="11"/>
        <color rgb="FF333333"/>
        <rFont val="Arial"/>
        <family val="2"/>
      </rPr>
      <t> venait de partir pour </t>
    </r>
    <r>
      <rPr>
        <sz val="11"/>
        <color theme="1"/>
        <rFont val="Calibri"/>
        <family val="2"/>
        <scheme val="minor"/>
      </rPr>
      <t>Rouen</t>
    </r>
    <r>
      <rPr>
        <sz val="11"/>
        <color rgb="FF333333"/>
        <rFont val="Arial"/>
        <family val="2"/>
      </rPr>
      <t>, et la seconde c'est: "voilà une feuille de contributions qu'on vient d'apporter", </t>
    </r>
    <r>
      <rPr>
        <b/>
        <sz val="11"/>
        <color rgb="FFCC3300"/>
        <rFont val="Arial"/>
        <family val="2"/>
      </rPr>
      <t>coût</t>
    </r>
    <r>
      <rPr>
        <sz val="11"/>
        <color rgb="FF333333"/>
        <rFont val="Arial"/>
        <family val="2"/>
      </rPr>
      <t> 172 fr 55 c.</t>
    </r>
  </si>
  <si>
    <r>
      <t>En termes un peu plus techniques: les coûts du statut humain de la vie pour tous, les </t>
    </r>
    <r>
      <rPr>
        <b/>
        <sz val="11"/>
        <color rgb="FFCC3300"/>
        <rFont val="Arial"/>
        <family val="2"/>
      </rPr>
      <t>coûts</t>
    </r>
    <r>
      <rPr>
        <sz val="11"/>
        <color rgb="FF333333"/>
        <rFont val="Arial"/>
        <family val="2"/>
      </rPr>
      <t> de l'homme, les coûts qui procurent à chacun l'espérance de vie, la santé, l'accès à la connaissance, compatibles avec les conditions concrètes du lieu et de l'époque-ne sont pas couverts.</t>
    </r>
  </si>
  <si>
    <r>
      <t>Elle en peut user pour procéder à la recherche, à l'abaissement ultérieur de ses </t>
    </r>
    <r>
      <rPr>
        <b/>
        <sz val="11"/>
        <color rgb="FFCC3300"/>
        <rFont val="Arial"/>
        <family val="2"/>
      </rPr>
      <t>coûts</t>
    </r>
    <r>
      <rPr>
        <sz val="11"/>
        <color rgb="FF333333"/>
        <rFont val="Arial"/>
        <family val="2"/>
      </rPr>
      <t> et à la réalisation de la dimension optima.</t>
    </r>
  </si>
  <si>
    <r>
      <t>Les dimensions étant égales (participation au marché, quantité produite à un </t>
    </r>
    <r>
      <rPr>
        <b/>
        <sz val="11"/>
        <color rgb="FFCC3300"/>
        <rFont val="Arial"/>
        <family val="2"/>
      </rPr>
      <t>coût</t>
    </r>
    <r>
      <rPr>
        <sz val="11"/>
        <color rgb="FF333333"/>
        <rFont val="Arial"/>
        <family val="2"/>
      </rPr>
      <t> déterminé), l'unité </t>
    </r>
    <r>
      <rPr>
        <i/>
        <sz val="11"/>
        <color rgb="FF333333"/>
        <rFont val="Arial"/>
        <family val="2"/>
      </rPr>
      <t>a</t>
    </r>
    <r>
      <rPr>
        <sz val="11"/>
        <color rgb="FF333333"/>
        <rFont val="Arial"/>
        <family val="2"/>
      </rPr>
      <t> impose à l'unité </t>
    </r>
    <r>
      <rPr>
        <i/>
        <sz val="11"/>
        <color rgb="FF333333"/>
        <rFont val="Arial"/>
        <family val="2"/>
      </rPr>
      <t>b</t>
    </r>
    <r>
      <rPr>
        <sz val="11"/>
        <color rgb="FF333333"/>
        <rFont val="Arial"/>
        <family val="2"/>
      </rPr>
      <t> un abaissement du prix de </t>
    </r>
    <r>
      <rPr>
        <i/>
        <sz val="11"/>
        <color rgb="FF333333"/>
        <rFont val="Arial"/>
        <family val="2"/>
      </rPr>
      <t>b</t>
    </r>
    <r>
      <rPr>
        <sz val="11"/>
        <color rgb="FF333333"/>
        <rFont val="Arial"/>
        <family val="2"/>
      </rPr>
      <t> si </t>
    </r>
    <r>
      <rPr>
        <i/>
        <sz val="11"/>
        <color rgb="FF333333"/>
        <rFont val="Arial"/>
        <family val="2"/>
      </rPr>
      <t>a</t>
    </r>
    <r>
      <rPr>
        <sz val="11"/>
        <color rgb="FF333333"/>
        <rFont val="Arial"/>
        <family val="2"/>
      </rPr>
      <t> a une information (capacité d'innovation) plus grande que celle de </t>
    </r>
    <r>
      <rPr>
        <i/>
        <sz val="11"/>
        <color rgb="FF333333"/>
        <rFont val="Arial"/>
        <family val="2"/>
      </rPr>
      <t>b.</t>
    </r>
  </si>
  <si>
    <r>
      <t>Avant que ces limites ne soient atteintes, la grande firme ne croît pas seulement par l'abaissement de son </t>
    </r>
    <r>
      <rPr>
        <b/>
        <sz val="11"/>
        <color rgb="FFCC3300"/>
        <rFont val="Arial"/>
        <family val="2"/>
      </rPr>
      <t>coût</t>
    </r>
    <r>
      <rPr>
        <sz val="11"/>
        <color rgb="FF333333"/>
        <rFont val="Arial"/>
        <family val="2"/>
      </rPr>
      <t>-prix, mais aussi par les procédés peu " classiques " de l' </t>
    </r>
    <r>
      <rPr>
        <i/>
        <sz val="11"/>
        <color rgb="FF333333"/>
        <rFont val="Arial"/>
        <family val="2"/>
      </rPr>
      <t>investissement</t>
    </r>
    <r>
      <rPr>
        <sz val="11"/>
        <color rgb="FF333333"/>
        <rFont val="Arial"/>
        <family val="2"/>
      </rPr>
      <t> </t>
    </r>
    <r>
      <rPr>
        <i/>
        <sz val="11"/>
        <color rgb="FF333333"/>
        <rFont val="Arial"/>
        <family val="2"/>
      </rPr>
      <t>direct.</t>
    </r>
  </si>
  <si>
    <r>
      <t>Des unités de grandes dimensions peuvent être construites qui abaissent les coûts, pour une capacité et des </t>
    </r>
    <r>
      <rPr>
        <b/>
        <sz val="11"/>
        <color rgb="FFCC3300"/>
        <rFont val="Arial"/>
        <family val="2"/>
      </rPr>
      <t xml:space="preserve">coûts </t>
    </r>
    <r>
      <rPr>
        <sz val="11"/>
        <color rgb="FF333333"/>
        <rFont val="Arial"/>
        <family val="2"/>
      </rPr>
      <t>de transports praticables.</t>
    </r>
  </si>
  <si>
    <r>
      <t>Il en est de même de la division des tâches et opérations, de la circulation des innovations, de la répartition des ressources disponibles pour la recherche et pour les </t>
    </r>
    <r>
      <rPr>
        <b/>
        <sz val="11"/>
        <color rgb="FFCC3300"/>
        <rFont val="Arial"/>
        <family val="2"/>
      </rPr>
      <t>coûts</t>
    </r>
    <r>
      <rPr>
        <sz val="11"/>
        <color rgb="FF333333"/>
        <rFont val="Arial"/>
        <family val="2"/>
      </rPr>
      <t> de vente.</t>
    </r>
  </si>
  <si>
    <r>
      <t>Les tentatives de mise au point d'un moteur nucléaire d'avion se soldaient par contre par un échec; après des dépenses d'un milliard de dollars réparties sur une dizaine d'années, les travaux furent interrompus en raison des difficultés rencontrées, du </t>
    </r>
    <r>
      <rPr>
        <b/>
        <sz val="11"/>
        <color rgb="FFCC3300"/>
        <rFont val="Arial"/>
        <family val="2"/>
      </rPr>
      <t>coût</t>
    </r>
    <r>
      <rPr>
        <sz val="11"/>
        <color rgb="FF333333"/>
        <rFont val="Arial"/>
        <family val="2"/>
      </rPr>
      <t> final et du caractère problématique de l'intérêt d'une telle entreprise.</t>
    </r>
  </si>
  <si>
    <r>
      <t>Ces derniers sont, en effet, la différence entre le </t>
    </r>
    <r>
      <rPr>
        <b/>
        <sz val="11"/>
        <color rgb="FFCC3300"/>
        <rFont val="Arial"/>
        <family val="2"/>
      </rPr>
      <t>coût</t>
    </r>
    <r>
      <rPr>
        <sz val="11"/>
        <color rgb="FF333333"/>
        <rFont val="Arial"/>
        <family val="2"/>
      </rPr>
      <t> prévu au plan et le chiffre d'affaires (débit multiplié par les prix prescrits par le plan).</t>
    </r>
  </si>
  <si>
    <r>
      <t>Même après beaucoup de spécifications et de nuances, tout observateur est en droit de marquer quelque étonnement et, sans plus insister, de dénoncer les différences de mobilités des facteurs au sein de la nation, les faits d'agglomération cumulative-les zones intérieures </t>
    </r>
    <r>
      <rPr>
        <i/>
        <sz val="11"/>
        <color rgb="FF333333"/>
        <rFont val="Arial"/>
        <family val="2"/>
      </rPr>
      <t>des</t>
    </r>
    <r>
      <rPr>
        <sz val="11"/>
        <color rgb="FF333333"/>
        <rFont val="Arial"/>
        <family val="2"/>
      </rPr>
      <t> </t>
    </r>
    <r>
      <rPr>
        <b/>
        <sz val="11"/>
        <color rgb="FFCC3300"/>
        <rFont val="Arial"/>
        <family val="2"/>
      </rPr>
      <t>coûts</t>
    </r>
    <r>
      <rPr>
        <sz val="11"/>
        <color rgb="FF333333"/>
        <rFont val="Arial"/>
        <family val="2"/>
      </rPr>
      <t> comparatifs </t>
    </r>
    <r>
      <rPr>
        <i/>
        <sz val="11"/>
        <color rgb="FF333333"/>
        <rFont val="Arial"/>
        <family val="2"/>
      </rPr>
      <t>des " terms of trade", des " gains from</t>
    </r>
    <r>
      <rPr>
        <sz val="11"/>
        <color rgb="FF333333"/>
        <rFont val="Arial"/>
        <family val="2"/>
      </rPr>
      <t> </t>
    </r>
    <r>
      <rPr>
        <i/>
        <sz val="11"/>
        <color rgb="FF333333"/>
        <rFont val="Arial"/>
        <family val="2"/>
      </rPr>
      <t>trade "</t>
    </r>
    <r>
      <rPr>
        <sz val="11"/>
        <color rgb="FF333333"/>
        <rFont val="Arial"/>
        <family val="2"/>
      </rPr>
      <t> qui détruisent l'homogénéité de l'espace national sur laquelle on présente des spéculations, ensemble, si précises et si peu rigoureuses.</t>
    </r>
  </si>
  <si>
    <r>
      <t>C'est une des fonctions du grand possédant d'essayer et de tenter, quel que soit le </t>
    </r>
    <r>
      <rPr>
        <b/>
        <sz val="11"/>
        <color rgb="FFCC3300"/>
        <rFont val="Arial"/>
        <family val="2"/>
      </rPr>
      <t>coût</t>
    </r>
    <r>
      <rPr>
        <sz val="11"/>
        <color rgb="FF333333"/>
        <rFont val="Arial"/>
        <family val="2"/>
      </rPr>
      <t>.</t>
    </r>
  </si>
  <si>
    <r>
      <t>Puis, un objectif ne peut économiquement être coupé de son </t>
    </r>
    <r>
      <rPr>
        <b/>
        <sz val="11"/>
        <color rgb="FFCC3300"/>
        <rFont val="Arial"/>
        <family val="2"/>
      </rPr>
      <t>coût</t>
    </r>
    <r>
      <rPr>
        <sz val="11"/>
        <color rgb="FF333333"/>
        <rFont val="Arial"/>
        <family val="2"/>
      </rPr>
      <t>.</t>
    </r>
  </si>
  <si>
    <r>
      <t>Fixes en un double sens: 1 ces coûts ne varient pas proportionnellement au produit national; 2 ces </t>
    </r>
    <r>
      <rPr>
        <b/>
        <sz val="11"/>
        <color rgb="FFCC3300"/>
        <rFont val="Arial"/>
        <family val="2"/>
      </rPr>
      <t>coûts</t>
    </r>
    <r>
      <rPr>
        <sz val="11"/>
        <color rgb="FF333333"/>
        <rFont val="Arial"/>
        <family val="2"/>
      </rPr>
      <t> sont considérés comme prioritaires quel que soit le montant du produit national.</t>
    </r>
  </si>
  <si>
    <r>
      <t>L'évolution des centrales nucléaires est liée au facteur capital de la tenue des éléments de combustible et de l'incidence de leur </t>
    </r>
    <r>
      <rPr>
        <b/>
        <sz val="11"/>
        <color rgb="FFCC3300"/>
        <rFont val="Arial"/>
        <family val="2"/>
      </rPr>
      <t>coût</t>
    </r>
    <r>
      <rPr>
        <sz val="11"/>
        <color rgb="FF333333"/>
        <rFont val="Arial"/>
        <family val="2"/>
      </rPr>
      <t> sur le prix du kilowatt-heure électrique produit.</t>
    </r>
  </si>
  <si>
    <r>
      <t>Le prix du produit de la grande firme dans le </t>
    </r>
    <r>
      <rPr>
        <b/>
        <sz val="11"/>
        <color rgb="FFCC3300"/>
        <rFont val="Arial"/>
        <family val="2"/>
      </rPr>
      <t>coût</t>
    </r>
    <r>
      <rPr>
        <sz val="11"/>
        <color rgb="FF333333"/>
        <rFont val="Arial"/>
        <family val="2"/>
      </rPr>
      <t> des entreprises qui sont ses clientes s'élève.</t>
    </r>
  </si>
  <si>
    <r>
      <t>Si un professeur de la faculté des sciences de </t>
    </r>
    <r>
      <rPr>
        <sz val="11"/>
        <color theme="1"/>
        <rFont val="Calibri"/>
        <family val="2"/>
        <scheme val="minor"/>
      </rPr>
      <t>Paris</t>
    </r>
    <r>
      <rPr>
        <sz val="11"/>
        <color rgb="FF333333"/>
        <rFont val="Arial"/>
        <family val="2"/>
      </rPr>
      <t> avait trouvé, pour quelques centaines de francs, un lingot de plusieurs kilogrammes de métal dont le </t>
    </r>
    <r>
      <rPr>
        <b/>
        <sz val="11"/>
        <color rgb="FFCC3300"/>
        <rFont val="Arial"/>
        <family val="2"/>
      </rPr>
      <t>coût</t>
    </r>
    <r>
      <rPr>
        <sz val="11"/>
        <color rgb="FF333333"/>
        <rFont val="Arial"/>
        <family val="2"/>
      </rPr>
      <t> était alors de près de trente mille francs le kilo, par contre, des escrocs cherchaient à en vendre, à des prix plusieurs centaines de fois supérieurs à sa valeur, à des spéculateurs crédules désireux de mettre leur fortune sous un petit volume dans un coffre-fort.</t>
    </r>
  </si>
  <si>
    <r>
      <t>L'émergence des coûts de l'homme:</t>
    </r>
    <r>
      <rPr>
        <sz val="11"/>
        <color rgb="FF333333"/>
        <rFont val="Arial"/>
        <family val="2"/>
      </rPr>
      <t> la méthode la plus précise et la plus réaliste pour saisir cette réaction est d'enregistrer l'émergence des </t>
    </r>
    <r>
      <rPr>
        <b/>
        <sz val="11"/>
        <color rgb="FFCC3300"/>
        <rFont val="Arial"/>
        <family val="2"/>
      </rPr>
      <t>coûts</t>
    </r>
    <r>
      <rPr>
        <sz val="11"/>
        <color rgb="FF333333"/>
        <rFont val="Arial"/>
        <family val="2"/>
      </rPr>
      <t> de l'homme et de comptabiliser ces coûts.</t>
    </r>
  </si>
  <si>
    <r>
      <t>Naturellement, on la scellait : </t>
    </r>
    <r>
      <rPr>
        <b/>
        <sz val="11"/>
        <color rgb="FFCC3300"/>
        <rFont val="Arial"/>
        <family val="2"/>
      </rPr>
      <t>coût</t>
    </r>
    <r>
      <rPr>
        <sz val="11"/>
        <color rgb="FF333333"/>
        <rFont val="Arial"/>
        <family val="2"/>
      </rPr>
      <t>, deux gros.</t>
    </r>
  </si>
  <si>
    <r>
      <t>Pourtant, le principe du coût de l'homme-avant les mesures et les méthodes de gestion correcte de ces </t>
    </r>
    <r>
      <rPr>
        <b/>
        <sz val="11"/>
        <color rgb="FFCC3300"/>
        <rFont val="Arial"/>
        <family val="2"/>
      </rPr>
      <t xml:space="preserve">coûts </t>
    </r>
    <r>
      <rPr>
        <sz val="11"/>
        <color rgb="FF333333"/>
        <rFont val="Arial"/>
        <family val="2"/>
      </rPr>
      <t>-s'est enraciné dans la politique contemporaine et vraisemblablement n'en sera plus extirpé.</t>
    </r>
  </si>
  <si>
    <r>
      <t>Pour maintes entreprises modernes qui se renouvellent ou qui doivent être créées, l'unité qui permet les </t>
    </r>
    <r>
      <rPr>
        <b/>
        <sz val="11"/>
        <color rgb="FFCC3300"/>
        <rFont val="Arial"/>
        <family val="2"/>
      </rPr>
      <t>coûts</t>
    </r>
    <r>
      <rPr>
        <sz val="11"/>
        <color rgb="FF333333"/>
        <rFont val="Arial"/>
        <family val="2"/>
      </rPr>
      <t> de production les plus bas a une dimension technique élevée.</t>
    </r>
  </si>
  <si>
    <r>
      <t>Ils consistent en actions </t>
    </r>
    <r>
      <rPr>
        <i/>
        <sz val="11"/>
        <color rgb="FF333333"/>
        <rFont val="Arial"/>
        <family val="2"/>
      </rPr>
      <t>par</t>
    </r>
    <r>
      <rPr>
        <sz val="11"/>
        <color rgb="FF333333"/>
        <rFont val="Arial"/>
        <family val="2"/>
      </rPr>
      <t> et </t>
    </r>
    <r>
      <rPr>
        <i/>
        <sz val="11"/>
        <color rgb="FF333333"/>
        <rFont val="Arial"/>
        <family val="2"/>
      </rPr>
      <t>sur</t>
    </r>
    <r>
      <rPr>
        <sz val="11"/>
        <color rgb="FF333333"/>
        <rFont val="Arial"/>
        <family val="2"/>
      </rPr>
      <t>la dimension des flux, la structure des prix et des </t>
    </r>
    <r>
      <rPr>
        <b/>
        <sz val="11"/>
        <color rgb="FFCC3300"/>
        <rFont val="Arial"/>
        <family val="2"/>
      </rPr>
      <t>coûts</t>
    </r>
    <r>
      <rPr>
        <sz val="11"/>
        <color rgb="FF333333"/>
        <rFont val="Arial"/>
        <family val="2"/>
      </rPr>
      <t>, la modification des anticipations (variables anticipées et projets ou plans formés à partir des variables anticipées).</t>
    </r>
  </si>
  <si>
    <r>
      <t xml:space="preserve">Charlot, se Diex me doint sa grace Ne se Diex plus grant bien me face, Tant me </t>
    </r>
    <r>
      <rPr>
        <b/>
        <sz val="11"/>
        <color rgb="FFC00000"/>
        <rFont val="Calibri"/>
        <family val="2"/>
        <scheme val="minor"/>
      </rPr>
      <t>cousta</t>
    </r>
    <r>
      <rPr>
        <sz val="11"/>
        <color theme="1"/>
        <rFont val="Calibri"/>
        <family val="2"/>
        <scheme val="minor"/>
      </rPr>
      <t xml:space="preserve"> com je te di.</t>
    </r>
  </si>
  <si>
    <r>
      <t xml:space="preserve">Mes neporquant, s'il m'a </t>
    </r>
    <r>
      <rPr>
        <b/>
        <sz val="11"/>
        <color rgb="FFC00000"/>
        <rFont val="Calibri"/>
        <family val="2"/>
        <scheme val="minor"/>
      </rPr>
      <t>cousté</t>
    </r>
    <r>
      <rPr>
        <sz val="11"/>
        <color theme="1"/>
        <rFont val="Calibri"/>
        <family val="2"/>
        <scheme val="minor"/>
      </rPr>
      <t xml:space="preserve"> que cele qui tant a bonté mon palefroi chevauchera, bien sai, quant ele le verra, que il li souvendra de moi. </t>
    </r>
  </si>
  <si>
    <r>
      <t xml:space="preserve">Se gent d' Ordre l' ont entre mains Et il en donent, c' est le mains: S' en donent por ce qu' on le sache .XX. paires de solers de vache Qui ne lor </t>
    </r>
    <r>
      <rPr>
        <b/>
        <sz val="11"/>
        <color rgb="FFC00000"/>
        <rFont val="Calibri"/>
        <family val="2"/>
        <scheme val="minor"/>
      </rPr>
      <t>coustent</t>
    </r>
    <r>
      <rPr>
        <sz val="11"/>
        <color theme="1"/>
        <rFont val="Calibri"/>
        <family val="2"/>
        <scheme val="minor"/>
      </rPr>
      <t xml:space="preserve"> que .XX. souz.</t>
    </r>
  </si>
  <si>
    <r>
      <t xml:space="preserve">Fet li peres, or conois voir:  Or n'as tu force ne pooir  De conbatre ne de joster  Que que il te doie </t>
    </r>
    <r>
      <rPr>
        <b/>
        <sz val="11"/>
        <color rgb="FFC00000"/>
        <rFont val="Calibri"/>
        <family val="2"/>
        <scheme val="minor"/>
      </rPr>
      <t>coster</t>
    </r>
    <r>
      <rPr>
        <sz val="11"/>
        <color theme="1"/>
        <rFont val="Calibri"/>
        <family val="2"/>
        <scheme val="minor"/>
      </rPr>
      <t>,  Que qu'il t'enuit ne qu'il te griet.</t>
    </r>
  </si>
  <si>
    <r>
      <t xml:space="preserve">Son vestement de pourpre estoit A or ouvré qui moult </t>
    </r>
    <r>
      <rPr>
        <b/>
        <sz val="11"/>
        <color rgb="FFC00000"/>
        <rFont val="Calibri"/>
        <family val="2"/>
        <scheme val="minor"/>
      </rPr>
      <t>coustoit</t>
    </r>
    <r>
      <rPr>
        <sz val="11"/>
        <color theme="1"/>
        <rFont val="Calibri"/>
        <family val="2"/>
        <scheme val="minor"/>
      </rPr>
      <t>, Et tout environ soy trainoit La grant queue que elle menoit.</t>
    </r>
  </si>
  <si>
    <r>
      <t>De s'enfler de toute action utile et innocente, c'est à faire à gens à qui elle est extraordinaire et rare; ils la veulent mettre pour le pris qu'elle leur </t>
    </r>
    <r>
      <rPr>
        <b/>
        <sz val="11"/>
        <color rgb="FFCC3300"/>
        <rFont val="Arial"/>
        <family val="2"/>
      </rPr>
      <t>couste</t>
    </r>
    <r>
      <rPr>
        <sz val="11"/>
        <color rgb="FF333333"/>
        <rFont val="Arial"/>
        <family val="2"/>
      </rPr>
      <t>.</t>
    </r>
  </si>
  <si>
    <r>
      <t>Aussi me </t>
    </r>
    <r>
      <rPr>
        <b/>
        <sz val="11"/>
        <color rgb="FFCC3300"/>
        <rFont val="Arial"/>
        <family val="2"/>
      </rPr>
      <t>coustent</t>
    </r>
    <r>
      <rPr>
        <sz val="11"/>
        <color rgb="FF333333"/>
        <rFont val="Arial"/>
        <family val="2"/>
      </rPr>
      <t> ilz bon. </t>
    </r>
  </si>
  <si>
    <r>
      <t xml:space="preserve">Il </t>
    </r>
    <r>
      <rPr>
        <b/>
        <sz val="11"/>
        <color rgb="FFC00000"/>
        <rFont val="Calibri"/>
        <family val="2"/>
        <scheme val="minor"/>
      </rPr>
      <t>cousta</t>
    </r>
    <r>
      <rPr>
        <sz val="11"/>
        <color theme="1"/>
        <rFont val="Calibri"/>
        <family val="2"/>
        <scheme val="minor"/>
      </rPr>
      <t xml:space="preserve"> des francs plus de dix, Voire plus de dix et un double: Aussi il l' a rendu au double.</t>
    </r>
  </si>
  <si>
    <r>
      <t>Car vostre vivre qui est de vent, ne vous </t>
    </r>
    <r>
      <rPr>
        <b/>
        <sz val="11"/>
        <color rgb="FFCC3300"/>
        <rFont val="Arial"/>
        <family val="2"/>
      </rPr>
      <t>couste</t>
    </r>
    <r>
      <rPr>
        <sz val="11"/>
        <color rgb="FF333333"/>
        <rFont val="Arial"/>
        <family val="2"/>
      </rPr>
      <t> rien ou bien peu, il ne fault que souffler.</t>
    </r>
  </si>
  <si>
    <r>
      <t>Ma dame, sauf vostre grace, dist </t>
    </r>
    <r>
      <rPr>
        <sz val="11"/>
        <color theme="1"/>
        <rFont val="Calibri"/>
        <family val="2"/>
        <scheme val="minor"/>
      </rPr>
      <t>Saffredent</t>
    </r>
    <r>
      <rPr>
        <sz val="11"/>
        <color rgb="FF333333"/>
        <rFont val="Arial"/>
        <family val="2"/>
      </rPr>
      <t>, car je vouldrois qu'il m'eust </t>
    </r>
    <r>
      <rPr>
        <b/>
        <sz val="11"/>
        <color rgb="FFCC3300"/>
        <rFont val="Arial"/>
        <family val="2"/>
      </rPr>
      <t>cousté</t>
    </r>
    <r>
      <rPr>
        <sz val="11"/>
        <color rgb="FF333333"/>
        <rFont val="Arial"/>
        <family val="2"/>
      </rPr>
      <t> beaucoup, qu'elles fussent ainsy aisées à contanter que nous.</t>
    </r>
  </si>
  <si>
    <r>
      <t xml:space="preserve">Celuy qui a le plus de bien, C' est celuy à qui moins il </t>
    </r>
    <r>
      <rPr>
        <b/>
        <sz val="11"/>
        <color rgb="FFC00000"/>
        <rFont val="Calibri"/>
        <family val="2"/>
        <scheme val="minor"/>
      </rPr>
      <t>couste</t>
    </r>
    <r>
      <rPr>
        <sz val="11"/>
        <color theme="1"/>
        <rFont val="Calibri"/>
        <family val="2"/>
        <scheme val="minor"/>
      </rPr>
      <t>.</t>
    </r>
  </si>
  <si>
    <r>
      <t>L' yvrongne ne sçait que </t>
    </r>
    <r>
      <rPr>
        <b/>
        <sz val="11"/>
        <color rgb="FFCC3300"/>
        <rFont val="Arial"/>
        <family val="2"/>
      </rPr>
      <t>couste</t>
    </r>
    <r>
      <rPr>
        <sz val="11"/>
        <color rgb="FF333333"/>
        <rFont val="Arial"/>
        <family val="2"/>
      </rPr>
      <t> l' eau.</t>
    </r>
  </si>
  <si>
    <r>
      <t xml:space="preserve">Il a </t>
    </r>
    <r>
      <rPr>
        <b/>
        <sz val="11"/>
        <color rgb="FFC00000"/>
        <rFont val="Calibri"/>
        <family val="2"/>
        <scheme val="minor"/>
      </rPr>
      <t>cousté</t>
    </r>
    <r>
      <rPr>
        <sz val="11"/>
        <color theme="1"/>
        <rFont val="Calibri"/>
        <family val="2"/>
        <scheme val="minor"/>
      </rPr>
      <t>, comme je pense, A mon pere plus de cent livres En superfluité de vivres, Laquelle compter ne pourroye.</t>
    </r>
  </si>
  <si>
    <r>
      <t xml:space="preserve">or sommez à ceste heure combien me </t>
    </r>
    <r>
      <rPr>
        <b/>
        <sz val="11"/>
        <color rgb="FFC00000"/>
        <rFont val="Calibri"/>
        <family val="2"/>
        <scheme val="minor"/>
      </rPr>
      <t>coustent</t>
    </r>
    <r>
      <rPr>
        <sz val="11"/>
        <color theme="1"/>
        <rFont val="Calibri"/>
        <family val="2"/>
        <scheme val="minor"/>
      </rPr>
      <t xml:space="preserve"> les petitz bancquetz que je fais aux paiges du palays de jour en jour. </t>
    </r>
  </si>
  <si>
    <r>
      <t xml:space="preserve">Toutesfois, Ne pouvant le cas denier, Luy dist: faites le tant de foys Qu' il ne vous </t>
    </r>
    <r>
      <rPr>
        <b/>
        <sz val="11"/>
        <color rgb="FFC00000"/>
        <rFont val="Calibri"/>
        <family val="2"/>
        <scheme val="minor"/>
      </rPr>
      <t>couste</t>
    </r>
    <r>
      <rPr>
        <sz val="11"/>
        <color theme="1"/>
        <rFont val="Calibri"/>
        <family val="2"/>
        <scheme val="minor"/>
      </rPr>
      <t xml:space="preserve"> qu' un denier.</t>
    </r>
  </si>
  <si>
    <r>
      <t>Les choses nous sont plus cheres, qui nous ont plus </t>
    </r>
    <r>
      <rPr>
        <b/>
        <sz val="11"/>
        <color rgb="FFCC3300"/>
        <rFont val="Arial"/>
        <family val="2"/>
      </rPr>
      <t>cousté;</t>
    </r>
    <r>
      <rPr>
        <sz val="11"/>
        <color rgb="FF333333"/>
        <rFont val="Arial"/>
        <family val="2"/>
      </rPr>
      <t> et il est plus difficile de donner que de prendre.</t>
    </r>
  </si>
  <si>
    <r>
      <t>Ce peu luy </t>
    </r>
    <r>
      <rPr>
        <b/>
        <sz val="11"/>
        <color rgb="FFCC3300"/>
        <rFont val="Arial"/>
        <family val="2"/>
      </rPr>
      <t>couste</t>
    </r>
    <r>
      <rPr>
        <sz val="11"/>
        <color rgb="FF333333"/>
        <rFont val="Arial"/>
        <family val="2"/>
      </rPr>
      <t> plus à donner, qu'à sa compaigne son tout.</t>
    </r>
  </si>
  <si>
    <r>
      <t xml:space="preserve">Dames, croyez qu'il m'a bien cher </t>
    </r>
    <r>
      <rPr>
        <b/>
        <sz val="11"/>
        <color rgb="FFC00000"/>
        <rFont val="Calibri"/>
        <family val="2"/>
        <scheme val="minor"/>
      </rPr>
      <t>cousté</t>
    </r>
    <r>
      <rPr>
        <sz val="11"/>
        <color theme="1"/>
        <rFont val="Calibri"/>
        <family val="2"/>
        <scheme val="minor"/>
      </rPr>
      <t xml:space="preserve">, ce faulx amy, et couste et coustera tant qu'à la mort coeur et corps soit boutté. </t>
    </r>
  </si>
  <si>
    <r>
      <t xml:space="preserve">Le loyer de mon service, Si rien je puis desservir, C' est que seulement servir De vostre gré je vous puisse: Et que m' ottroyez ce bien, Puis qu' il ne vous </t>
    </r>
    <r>
      <rPr>
        <b/>
        <sz val="11"/>
        <color rgb="FFC00000"/>
        <rFont val="Calibri"/>
        <family val="2"/>
        <scheme val="minor"/>
      </rPr>
      <t>couste</t>
    </r>
    <r>
      <rPr>
        <sz val="11"/>
        <color theme="1"/>
        <rFont val="Calibri"/>
        <family val="2"/>
        <scheme val="minor"/>
      </rPr>
      <t xml:space="preserve"> rien.</t>
    </r>
  </si>
  <si>
    <r>
      <t xml:space="preserve">On peult comme l' argent trafiquer la louange, Et les louanges sont comme lettres de change, Dont le change et le port (Ronsard) ne </t>
    </r>
    <r>
      <rPr>
        <b/>
        <sz val="11"/>
        <color rgb="FFC00000"/>
        <rFont val="Calibri"/>
        <family val="2"/>
        <scheme val="minor"/>
      </rPr>
      <t>couste</t>
    </r>
    <r>
      <rPr>
        <sz val="11"/>
        <color theme="1"/>
        <rFont val="Calibri"/>
        <family val="2"/>
        <scheme val="minor"/>
      </rPr>
      <t xml:space="preserve"> rien.</t>
    </r>
  </si>
  <si>
    <r>
      <t>Couste</t>
    </r>
    <r>
      <rPr>
        <sz val="11"/>
        <color rgb="FF333333"/>
        <rFont val="Arial"/>
        <family val="2"/>
      </rPr>
      <t> &amp; vaille (respondit Panurge) Seulement vendez m'en un le payant bien.</t>
    </r>
  </si>
  <si>
    <r>
      <t>Je ne me soucierois beaucoup de tant de belles besongnes que ont ces gros et puissans </t>
    </r>
    <r>
      <rPr>
        <sz val="11"/>
        <color theme="1"/>
        <rFont val="Calibri"/>
        <family val="2"/>
        <scheme val="minor"/>
      </rPr>
      <t>Gentilshommes</t>
    </r>
    <r>
      <rPr>
        <sz val="11"/>
        <color rgb="FF333333"/>
        <rFont val="Arial"/>
        <family val="2"/>
      </rPr>
      <t>, il me suffiroit seulement de manger de ce beau lard jaune, à celle fin que les </t>
    </r>
    <r>
      <rPr>
        <sz val="11"/>
        <color theme="1"/>
        <rFont val="Calibri"/>
        <family val="2"/>
        <scheme val="minor"/>
      </rPr>
      <t>Chiens</t>
    </r>
    <r>
      <rPr>
        <sz val="11"/>
        <color rgb="FF333333"/>
        <rFont val="Arial"/>
        <family val="2"/>
      </rPr>
      <t> me regardassent; et croyez de asseurance que je mangerois tout mon saoul de febves et de pois, si le quart nen </t>
    </r>
    <r>
      <rPr>
        <b/>
        <sz val="11"/>
        <color rgb="FFCC3300"/>
        <rFont val="Arial"/>
        <family val="2"/>
      </rPr>
      <t>coustoit</t>
    </r>
    <r>
      <rPr>
        <sz val="11"/>
        <color rgb="FF333333"/>
        <rFont val="Arial"/>
        <family val="2"/>
      </rPr>
      <t> plus de deux unzains; autant en ferois de ces belles </t>
    </r>
    <r>
      <rPr>
        <sz val="11"/>
        <color theme="1"/>
        <rFont val="Calibri"/>
        <family val="2"/>
        <scheme val="minor"/>
      </rPr>
      <t>Andouilles</t>
    </r>
    <r>
      <rPr>
        <sz val="11"/>
        <color rgb="FF333333"/>
        <rFont val="Arial"/>
        <family val="2"/>
      </rPr>
      <t>, avec de la porree; et en rien ne semble2 ceux qui ayment mieux deux chiens que un porc, il y ha bien difference.</t>
    </r>
  </si>
  <si>
    <r>
      <t xml:space="preserve">j' avois mille prattiques: Car tout cela qui s' achepte aux boutiques, Ne </t>
    </r>
    <r>
      <rPr>
        <b/>
        <sz val="11"/>
        <color rgb="FFC00000"/>
        <rFont val="Calibri"/>
        <family val="2"/>
        <scheme val="minor"/>
      </rPr>
      <t>coustoit</t>
    </r>
    <r>
      <rPr>
        <sz val="11"/>
        <color theme="1"/>
        <rFont val="Calibri"/>
        <family val="2"/>
        <scheme val="minor"/>
      </rPr>
      <t xml:space="preserve"> rien, et mesme le boucher Le plus souvent estoit payé en chair:</t>
    </r>
  </si>
  <si>
    <r>
      <t>C'est, à la verité, une bien bonne et profitable coustume de trouver moyen de recognoistre la valeur des hommes rares et excellens, et de les contenter et satis-faire par des payements qui ne chargent aucunement le publiq et qui ne </t>
    </r>
    <r>
      <rPr>
        <b/>
        <sz val="11"/>
        <color rgb="FFCC3300"/>
        <rFont val="Arial"/>
        <family val="2"/>
      </rPr>
      <t>coustent</t>
    </r>
    <r>
      <rPr>
        <sz val="11"/>
        <color rgb="FF333333"/>
        <rFont val="Arial"/>
        <family val="2"/>
      </rPr>
      <t> rien au Prince.</t>
    </r>
  </si>
  <si>
    <r>
      <t xml:space="preserve">par ainsi, je ne plains poinct ce que m'a </t>
    </r>
    <r>
      <rPr>
        <b/>
        <sz val="11"/>
        <color rgb="FFC00000"/>
        <rFont val="Calibri"/>
        <family val="2"/>
        <scheme val="minor"/>
      </rPr>
      <t>cousté</t>
    </r>
    <r>
      <rPr>
        <sz val="11"/>
        <color theme="1"/>
        <rFont val="Calibri"/>
        <family val="2"/>
        <scheme val="minor"/>
      </rPr>
      <t xml:space="preserve"> à les bancqueter.</t>
    </r>
  </si>
  <si>
    <r>
      <t>Il laisse une grande partie de son bien à un fils qu'il a, et qui, à mon avis, paraîtra sous le nom de chevalier d'</t>
    </r>
    <r>
      <rPr>
        <sz val="11"/>
        <color theme="1"/>
        <rFont val="Calibri"/>
        <family val="2"/>
        <scheme val="minor"/>
      </rPr>
      <t>Orléans</t>
    </r>
    <r>
      <rPr>
        <sz val="11"/>
        <color rgb="FF333333"/>
        <rFont val="Arial"/>
        <family val="2"/>
      </rPr>
      <t>, sans rien </t>
    </r>
    <r>
      <rPr>
        <b/>
        <sz val="11"/>
        <color rgb="FFCC3300"/>
        <rFont val="Arial"/>
        <family val="2"/>
      </rPr>
      <t>coûter</t>
    </r>
    <r>
      <rPr>
        <sz val="11"/>
        <color rgb="FF333333"/>
        <rFont val="Arial"/>
        <family val="2"/>
      </rPr>
      <t> à ses parents, quoiqu'ils ne soient point gueux.</t>
    </r>
  </si>
  <si>
    <r>
      <t>Vrayment, adjousta-t'il en seichant ses larmes avec la manche de son pourpoinct, et regardant </t>
    </r>
    <r>
      <rPr>
        <sz val="11"/>
        <color theme="1"/>
        <rFont val="Calibri"/>
        <family val="2"/>
        <scheme val="minor"/>
      </rPr>
      <t>Polemas</t>
    </r>
    <r>
      <rPr>
        <sz val="11"/>
        <color rgb="FF333333"/>
        <rFont val="Arial"/>
        <family val="2"/>
      </rPr>
      <t> avecque un sousris tout plein d'innocence, il s'en faut beaucoup que nos boeufs et nos asnes aillent si viste, autrement nos terres ne </t>
    </r>
    <r>
      <rPr>
        <b/>
        <sz val="11"/>
        <color rgb="FFCC3300"/>
        <rFont val="Arial"/>
        <family val="2"/>
      </rPr>
      <t>cousteroient</t>
    </r>
    <r>
      <rPr>
        <sz val="11"/>
        <color rgb="FF333333"/>
        <rFont val="Arial"/>
        <family val="2"/>
      </rPr>
      <t> pas tant à labourer. </t>
    </r>
  </si>
  <si>
    <r>
      <t>On expose ce jour-là des lanternes de toutes sortes de prix; quelques-unes </t>
    </r>
    <r>
      <rPr>
        <b/>
        <sz val="11"/>
        <color rgb="FFCC3300"/>
        <rFont val="Arial"/>
        <family val="2"/>
      </rPr>
      <t>coûtent</t>
    </r>
    <r>
      <rPr>
        <sz val="11"/>
        <color rgb="FF333333"/>
        <rFont val="Arial"/>
        <family val="2"/>
      </rPr>
      <t> jusqu'à deux mille écus; et il y a tel seigneur, qui retranche toute l'année quelque chose de sa table, de ses habits, de son équipage, pour estre magnifique en lanternes.</t>
    </r>
  </si>
  <si>
    <r>
      <t>Vôtre niéce dit que cela peut arriver sans que cela </t>
    </r>
    <r>
      <rPr>
        <b/>
        <sz val="11"/>
        <color rgb="FFCC3300"/>
        <rFont val="Arial"/>
        <family val="2"/>
      </rPr>
      <t>coûte</t>
    </r>
    <r>
      <rPr>
        <sz val="11"/>
        <color rgb="FF333333"/>
        <rFont val="Arial"/>
        <family val="2"/>
      </rPr>
      <t> beaucoup à la fortune.</t>
    </r>
  </si>
  <si>
    <r>
      <t>Et si vous voulez, pour vous consoler des dépenses d'</t>
    </r>
    <r>
      <rPr>
        <sz val="11"/>
        <color theme="1"/>
        <rFont val="Calibri"/>
        <family val="2"/>
        <scheme val="minor"/>
      </rPr>
      <t>Aix</t>
    </r>
    <r>
      <rPr>
        <sz val="11"/>
        <color rgb="FF333333"/>
        <rFont val="Arial"/>
        <family val="2"/>
      </rPr>
      <t>, imaginez-vous que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Grignan</t>
    </r>
    <r>
      <rPr>
        <sz val="11"/>
        <color rgb="FF333333"/>
        <rFont val="Arial"/>
        <family val="2"/>
      </rPr>
      <t> n'en aurait guère moins fait, que son retour aurait </t>
    </r>
    <r>
      <rPr>
        <b/>
        <sz val="11"/>
        <color rgb="FFCC3300"/>
        <rFont val="Arial"/>
        <family val="2"/>
      </rPr>
      <t>coûté</t>
    </r>
    <r>
      <rPr>
        <sz val="11"/>
        <color rgb="FF333333"/>
        <rFont val="Arial"/>
        <family val="2"/>
      </rPr>
      <t> aussi, que si vous étiez partie présentement, c'eût été encore de la dépense; figurez-vous des habits fort honnêtes qu'il a fallu avoir pour la dauphine.</t>
    </r>
  </si>
  <si>
    <r>
      <t>Quant aux naturels et estrangers, aussi ne sont-ils tous d'accord sur la preference: mais sans doubte les naturels sont beaucoup meilleurs; car ils sont plus loyaux que les estrangers mercenaires: (...): plus patiens et obeyssans, se portant avec plus d'honneur et de respect envers les chefs, de courage aux combats, d'affection à la victoire et au bien du pays, et </t>
    </r>
    <r>
      <rPr>
        <b/>
        <sz val="11"/>
        <color rgb="FFCC3300"/>
        <rFont val="Arial"/>
        <family val="2"/>
      </rPr>
      <t>coustent</t>
    </r>
    <r>
      <rPr>
        <sz val="11"/>
        <color rgb="FF333333"/>
        <rFont val="Arial"/>
        <family val="2"/>
      </rPr>
      <t> moins, et sont plus prests que les estrangers, souvent mutins, mesme au besoin, et faisant plus de bruict que de service, et la pluspart importuns et onereux au public, cruels à ceux du pays, qu'ils fourragent comme ennemis, qui coustent à les faire venir et retourner; et les faut attendre souvent avec dommage grand.</t>
    </r>
  </si>
  <si>
    <r>
      <t>Il me dit qu'à votre premier voyage, vos ballots ne </t>
    </r>
    <r>
      <rPr>
        <b/>
        <sz val="11"/>
        <color rgb="FFCC3300"/>
        <rFont val="Arial"/>
        <family val="2"/>
      </rPr>
      <t>coûtèrent</t>
    </r>
    <r>
      <rPr>
        <sz val="11"/>
        <color rgb="FF333333"/>
        <rFont val="Arial"/>
        <family val="2"/>
      </rPr>
      <t> que huit livres quinze sols le cent, jusqu'à </t>
    </r>
    <r>
      <rPr>
        <sz val="11"/>
        <color theme="1"/>
        <rFont val="Calibri"/>
        <family val="2"/>
        <scheme val="minor"/>
      </rPr>
      <t>Lyon</t>
    </r>
    <r>
      <rPr>
        <sz val="11"/>
        <color rgb="FF333333"/>
        <rFont val="Arial"/>
        <family val="2"/>
      </rPr>
      <t>, et ensuite dix francs;</t>
    </r>
  </si>
  <si>
    <r>
      <t>Ils y prennent des provisions, qui ne leur </t>
    </r>
    <r>
      <rPr>
        <b/>
        <sz val="11"/>
        <color rgb="FFCC3300"/>
        <rFont val="Arial"/>
        <family val="2"/>
      </rPr>
      <t>coutent</t>
    </r>
    <r>
      <rPr>
        <sz val="11"/>
        <color rgb="FF333333"/>
        <rFont val="Arial"/>
        <family val="2"/>
      </rPr>
      <t> presque rien, des moutons, du vin, du fruit, et des herbages: leur beau jardin leur en fournit.</t>
    </r>
  </si>
  <si>
    <r>
      <t xml:space="preserve">Il me dit qu'il luy avoit beaucoup </t>
    </r>
    <r>
      <rPr>
        <b/>
        <sz val="11"/>
        <color rgb="FFC00000"/>
        <rFont val="Calibri"/>
        <family val="2"/>
        <scheme val="minor"/>
      </rPr>
      <t>coûté</t>
    </r>
    <r>
      <rPr>
        <sz val="11"/>
        <color theme="1"/>
        <rFont val="Calibri"/>
        <family val="2"/>
        <scheme val="minor"/>
      </rPr>
      <t xml:space="preserve"> pour empescher qu'ils ne fussent severement punis, et que pouvant perdre son persecuteur il avoit fait tout ce qu'il avoit pû pour le sauver.</t>
    </r>
  </si>
  <si>
    <r>
      <t>Que si le marché se pouvoit faire en bled, je luy en fairois porter de </t>
    </r>
    <r>
      <rPr>
        <sz val="11"/>
        <color theme="1"/>
        <rFont val="Calibri"/>
        <family val="2"/>
        <scheme val="minor"/>
      </rPr>
      <t>Rians</t>
    </r>
    <r>
      <rPr>
        <sz val="11"/>
        <color rgb="FF333333"/>
        <rFont val="Arial"/>
        <family val="2"/>
      </rPr>
      <t>, et il me sembleroit en ce cas là, qu'ils ne me </t>
    </r>
    <r>
      <rPr>
        <b/>
        <sz val="11"/>
        <color rgb="FFCC3300"/>
        <rFont val="Arial"/>
        <family val="2"/>
      </rPr>
      <t>cousteroient</t>
    </r>
    <r>
      <rPr>
        <sz val="11"/>
        <color rgb="FF333333"/>
        <rFont val="Arial"/>
        <family val="2"/>
      </rPr>
      <t> rien.</t>
    </r>
  </si>
  <si>
    <r>
      <t>Et comme on s'est engagé demontrer que la collecte </t>
    </r>
    <r>
      <rPr>
        <b/>
        <sz val="11"/>
        <color rgb="FFCC3300"/>
        <rFont val="Arial"/>
        <family val="2"/>
      </rPr>
      <t>coute</t>
    </r>
    <r>
      <rPr>
        <sz val="11"/>
        <color rgb="FF333333"/>
        <rFont val="Arial"/>
        <family val="2"/>
      </rPr>
      <t> plus au peuple, que ce qui revient de la taille au roi, attendu la maniere dont les choses se font, le tout par son incertitude et son inégalité, qui attire après soi l'obligation d'une cessation entiere de tout com - merce et de toute consommation, ce qui est la ruïne entiere d'un etat.</t>
    </r>
  </si>
  <si>
    <r>
      <t>mais premierement, la cause de l'abandonnement des terres n'en est point levée en second lieu, cette regle de proportion qui fasse paier chaque particulier suivant son pouvoir, bien loin d'y être gardée par tout, il se trouve des classes, où un homme qui a une charge de cent mille ecus, et du bien à proportion, paie la même chose qu'une autre, dont l'emploi ne </t>
    </r>
    <r>
      <rPr>
        <b/>
        <sz val="11"/>
        <color rgb="FFCC3300"/>
        <rFont val="Arial"/>
        <family val="2"/>
      </rPr>
      <t>coute</t>
    </r>
    <r>
      <rPr>
        <sz val="11"/>
        <color rgb="FF333333"/>
        <rFont val="Arial"/>
        <family val="2"/>
      </rPr>
      <t> que * 500 liv.</t>
    </r>
  </si>
  <si>
    <r>
      <t>En effet, la seule correction de cette impression m'a autant cousté, qu'une de leurs impressions entiere leur </t>
    </r>
    <r>
      <rPr>
        <b/>
        <sz val="11"/>
        <color rgb="FFCC3300"/>
        <rFont val="Arial"/>
        <family val="2"/>
      </rPr>
      <t>couste</t>
    </r>
    <r>
      <rPr>
        <sz val="11"/>
        <color rgb="FF333333"/>
        <rFont val="Arial"/>
        <family val="2"/>
      </rPr>
      <t>, sans comter ma propre peine et mon soin: et si je tiens en cela, ma despense pour bien employee.</t>
    </r>
  </si>
  <si>
    <r>
      <t>On blâme la négligence du parlement, et quand on y a bien regardé, il se trouve que c'est à la diligence et à la libéralité du procureur général, à qui cette recherche a </t>
    </r>
    <r>
      <rPr>
        <b/>
        <sz val="11"/>
        <color rgb="FFCC3300"/>
        <rFont val="Arial"/>
        <family val="2"/>
      </rPr>
      <t>coûté</t>
    </r>
    <r>
      <rPr>
        <sz val="11"/>
        <color rgb="FF333333"/>
        <rFont val="Arial"/>
        <family val="2"/>
      </rPr>
      <t> plus de deux mille écus.</t>
    </r>
  </si>
  <si>
    <r>
      <t>Vous ne vîtes peut-être jamais une si grande et chère gravure: la thèse a </t>
    </r>
    <r>
      <rPr>
        <b/>
        <sz val="11"/>
        <color rgb="FFCC3300"/>
        <rFont val="Arial"/>
        <family val="2"/>
      </rPr>
      <t>coûté</t>
    </r>
    <r>
      <rPr>
        <sz val="11"/>
        <color rgb="FF333333"/>
        <rFont val="Arial"/>
        <family val="2"/>
      </rPr>
      <t> neuf mille livres.</t>
    </r>
  </si>
  <si>
    <r>
      <t>ainsi par des manieres contraires qui </t>
    </r>
    <r>
      <rPr>
        <b/>
        <sz val="11"/>
        <color rgb="FFCC3300"/>
        <rFont val="Arial"/>
        <family val="2"/>
      </rPr>
      <t>coûteront</t>
    </r>
    <r>
      <rPr>
        <sz val="11"/>
        <color rgb="FF333333"/>
        <rFont val="Arial"/>
        <family val="2"/>
      </rPr>
      <t> beaucoup moins, on peut mettre cette denrée au prix et en l'état qu'elle doit être pour suporter ses charges, c'est-à-dire, les frais de la culture, et couler tranquillement aux mains de ceux qui n'ont d'autre fonds que leur bras.</t>
    </r>
  </si>
  <si>
    <r>
      <t>Ce rôle me </t>
    </r>
    <r>
      <rPr>
        <b/>
        <sz val="11"/>
        <color rgb="FFCC3300"/>
        <rFont val="Arial"/>
        <family val="2"/>
      </rPr>
      <t>coûta</t>
    </r>
    <r>
      <rPr>
        <sz val="11"/>
        <color rgb="FF333333"/>
        <rFont val="Arial"/>
        <family val="2"/>
      </rPr>
      <t> peu le premier jour.</t>
    </r>
  </si>
  <si>
    <r>
      <t>La médecine seule est différente de la nôtre: un médecin réunit les trois arts, dont la séparation en </t>
    </r>
    <r>
      <rPr>
        <sz val="11"/>
        <color theme="1"/>
        <rFont val="Calibri"/>
        <family val="2"/>
        <scheme val="minor"/>
      </rPr>
      <t>Europe</t>
    </r>
    <r>
      <rPr>
        <sz val="11"/>
        <color rgb="FF333333"/>
        <rFont val="Arial"/>
        <family val="2"/>
      </rPr>
      <t> </t>
    </r>
    <r>
      <rPr>
        <b/>
        <sz val="11"/>
        <color rgb="FFCC3300"/>
        <rFont val="Arial"/>
        <family val="2"/>
      </rPr>
      <t>coûte</t>
    </r>
    <r>
      <rPr>
        <sz val="11"/>
        <color rgb="FF333333"/>
        <rFont val="Arial"/>
        <family val="2"/>
      </rPr>
      <t> si cher aux malades, sans les guérir.</t>
    </r>
  </si>
  <si>
    <r>
      <t>Voici le premier refus que tu reçus jamais de ton amie, et je sens bien par ce qu'il me </t>
    </r>
    <r>
      <rPr>
        <b/>
        <sz val="11"/>
        <color rgb="FFCC3300"/>
        <rFont val="Arial"/>
        <family val="2"/>
      </rPr>
      <t>coûte</t>
    </r>
    <r>
      <rPr>
        <sz val="11"/>
        <color rgb="FF333333"/>
        <rFont val="Arial"/>
        <family val="2"/>
      </rPr>
      <t> que ce sera le dernier;</t>
    </r>
  </si>
  <si>
    <r>
      <t>Ne pouvoient y arriver que par Nantes, attendu que si l'on en vouloit faire dans ce pays-là, elles </t>
    </r>
    <r>
      <rPr>
        <b/>
        <sz val="11"/>
        <color rgb="FFCC3300"/>
        <rFont val="Arial"/>
        <family val="2"/>
      </rPr>
      <t>coûteroient</t>
    </r>
    <r>
      <rPr>
        <sz val="11"/>
        <color rgb="FF333333"/>
        <rFont val="Arial"/>
        <family val="2"/>
      </rPr>
      <t> plus cher, à cause que le vin y a toujours un débit assuré par la grande consommation de </t>
    </r>
    <r>
      <rPr>
        <sz val="11"/>
        <color theme="1"/>
        <rFont val="Calibri"/>
        <family val="2"/>
        <scheme val="minor"/>
      </rPr>
      <t>Paris</t>
    </r>
    <r>
      <rPr>
        <sz val="11"/>
        <color rgb="FF333333"/>
        <rFont val="Arial"/>
        <family val="2"/>
      </rPr>
      <t>;</t>
    </r>
  </si>
  <si>
    <r>
      <t>On bâtit une magnifique église, pour placer cette châsse sous une superbe coupole; elle </t>
    </r>
    <r>
      <rPr>
        <b/>
        <sz val="11"/>
        <color rgb="FFCC3300"/>
        <rFont val="Arial"/>
        <family val="2"/>
      </rPr>
      <t>coûtera</t>
    </r>
    <r>
      <rPr>
        <sz val="11"/>
        <color rgb="FF333333"/>
        <rFont val="Arial"/>
        <family val="2"/>
      </rPr>
      <t> bien douze à quinze millions et au-delà.</t>
    </r>
  </si>
  <si>
    <r>
      <t>Si j'eusse perdu la vie, je n'aurois pas fort enrichi le mien; nos parts n'étoient pas considérables: la capture ne valoit pas ce qu'elle nous avoit </t>
    </r>
    <r>
      <rPr>
        <b/>
        <sz val="11"/>
        <color rgb="FFCC3300"/>
        <rFont val="Arial"/>
        <family val="2"/>
      </rPr>
      <t>coûté</t>
    </r>
    <r>
      <rPr>
        <sz val="11"/>
        <color rgb="FF333333"/>
        <rFont val="Arial"/>
        <family val="2"/>
      </rPr>
      <t>.</t>
    </r>
  </si>
  <si>
    <r>
      <t>J'étois fort interessé là dedans, parce qu'outre que ce fermier me devoit beaucoup d'argent ma maison brûlée avoit </t>
    </r>
    <r>
      <rPr>
        <b/>
        <sz val="11"/>
        <color rgb="FFCC3300"/>
        <rFont val="Arial"/>
        <family val="2"/>
      </rPr>
      <t>coûté</t>
    </r>
    <r>
      <rPr>
        <sz val="11"/>
        <color rgb="FF333333"/>
        <rFont val="Arial"/>
        <family val="2"/>
      </rPr>
      <t> plus de cinquante mille francs à mon pére à bâtir.</t>
    </r>
  </si>
  <si>
    <r>
      <t>Cette milice </t>
    </r>
    <r>
      <rPr>
        <b/>
        <sz val="11"/>
        <color rgb="FFCC3300"/>
        <rFont val="Arial"/>
        <family val="2"/>
      </rPr>
      <t>coûtera</t>
    </r>
    <r>
      <rPr>
        <sz val="11"/>
        <color rgb="FF333333"/>
        <rFont val="Arial"/>
        <family val="2"/>
      </rPr>
      <t> peu de chose à la république, sera toujours prête à la servir, et la servira bien, parcequ'enfin l'on défend toujours mieux son propre bien que celui d'autrui.</t>
    </r>
  </si>
  <si>
    <r>
      <t>Les marchandises que les négocians chinois chargent sur leurs vaisseaux pour le retour, sont, * 1 des perles fines qui leur </t>
    </r>
    <r>
      <rPr>
        <b/>
        <sz val="11"/>
        <color rgb="FFCC3300"/>
        <rFont val="Arial"/>
        <family val="2"/>
      </rPr>
      <t>coûtent</t>
    </r>
    <r>
      <rPr>
        <sz val="11"/>
        <color rgb="FF333333"/>
        <rFont val="Arial"/>
        <family val="2"/>
      </rPr>
      <t> plus ou moins, à proportion de leur beauté, et de leur grosseur: il y a des occasions, où ils gagnent mille pour cent.</t>
    </r>
  </si>
  <si>
    <r>
      <t>Il fallut reprendre des chevaux, qui ne me </t>
    </r>
    <r>
      <rPr>
        <b/>
        <sz val="11"/>
        <color rgb="FFCC3300"/>
        <rFont val="Arial"/>
        <family val="2"/>
      </rPr>
      <t>coutèrent</t>
    </r>
    <r>
      <rPr>
        <sz val="11"/>
        <color rgb="FF333333"/>
        <rFont val="Arial"/>
        <family val="2"/>
      </rPr>
      <t> presque rien à l'entrée de cette vaste plaine, où les tartares en nourrissent un grand nombre.</t>
    </r>
  </si>
  <si>
    <r>
      <t>La distinction que nous voulions établir entre eux nous a </t>
    </r>
    <r>
      <rPr>
        <b/>
        <sz val="11"/>
        <color rgb="FFCC3300"/>
        <rFont val="Arial"/>
        <family val="2"/>
      </rPr>
      <t>coûté</t>
    </r>
    <r>
      <rPr>
        <sz val="11"/>
        <color rgb="FF333333"/>
        <rFont val="Arial"/>
        <family val="2"/>
      </rPr>
      <t> six mois de travail et d'énormes achats de recueils, mais nous en sommes encore au même point.</t>
    </r>
  </si>
  <si>
    <r>
      <t>Le jeune prince convint qu'il n'en parleroit qu'au prince, son père, qui, vous le croyez bien, étoit déjà dans notre confidence, et nous avoit fourni les moyens de donner une leçon de bienfaisance si magnifique, car elle a </t>
    </r>
    <r>
      <rPr>
        <b/>
        <sz val="11"/>
        <color rgb="FFCC3300"/>
        <rFont val="Arial"/>
        <family val="2"/>
      </rPr>
      <t>coûté</t>
    </r>
    <r>
      <rPr>
        <sz val="11"/>
        <color rgb="FF333333"/>
        <rFont val="Arial"/>
        <family val="2"/>
      </rPr>
      <t> plus de vingt mille francs; mais c'est de l'argent bien placé, et qu'un grand souverain et un bon père ne regrettera sûrement jamais.</t>
    </r>
  </si>
  <si>
    <r>
      <t>Et les raisons que j'avois de me ménager et de n'avoir aucune foiblesse, qui sans doute m'auroit </t>
    </r>
    <r>
      <rPr>
        <b/>
        <sz val="11"/>
        <color rgb="FFCC3300"/>
        <rFont val="Arial"/>
        <family val="2"/>
      </rPr>
      <t>coûté</t>
    </r>
    <r>
      <rPr>
        <sz val="11"/>
        <color rgb="FF333333"/>
        <rFont val="Arial"/>
        <family val="2"/>
      </rPr>
      <t> ma fortune en le dégoutant de moi, ne doivent-elles pas persuader que je n'en ai point eu?</t>
    </r>
  </si>
  <si>
    <r>
      <t>Le maréchal de </t>
    </r>
    <r>
      <rPr>
        <sz val="11"/>
        <color theme="1"/>
        <rFont val="Calibri"/>
        <family val="2"/>
        <scheme val="minor"/>
      </rPr>
      <t>Richelieu</t>
    </r>
    <r>
      <rPr>
        <sz val="11"/>
        <color rgb="FF333333"/>
        <rFont val="Arial"/>
        <family val="2"/>
      </rPr>
      <t>, ayant proposé pour maîtresse à </t>
    </r>
    <r>
      <rPr>
        <sz val="11"/>
        <color theme="1"/>
        <rFont val="Calibri"/>
        <family val="2"/>
        <scheme val="minor"/>
      </rPr>
      <t>Louis</t>
    </r>
    <r>
      <rPr>
        <sz val="11"/>
        <color rgb="FF333333"/>
        <rFont val="Arial"/>
        <family val="2"/>
      </rPr>
      <t> </t>
    </r>
    <r>
      <rPr>
        <sz val="11"/>
        <color theme="1"/>
        <rFont val="Calibri"/>
        <family val="2"/>
        <scheme val="minor"/>
      </rPr>
      <t>XV</t>
    </r>
    <r>
      <rPr>
        <sz val="11"/>
        <color rgb="FF333333"/>
        <rFont val="Arial"/>
        <family val="2"/>
      </rPr>
      <t> une grande dame, (j'ai oublié laquelle), le roi n'en voulut pas, disant qu'elle </t>
    </r>
    <r>
      <rPr>
        <b/>
        <sz val="11"/>
        <color rgb="FFCC3300"/>
        <rFont val="Arial"/>
        <family val="2"/>
      </rPr>
      <t>coûterait</t>
    </r>
    <r>
      <rPr>
        <sz val="11"/>
        <color rgb="FF333333"/>
        <rFont val="Arial"/>
        <family val="2"/>
      </rPr>
      <t> trop cher à renvoyer.</t>
    </r>
  </si>
  <si>
    <r>
      <t>Il y a de ces piéces qui ne leur ont </t>
    </r>
    <r>
      <rPr>
        <b/>
        <sz val="11"/>
        <color rgb="FFCC3300"/>
        <rFont val="Arial"/>
        <family val="2"/>
      </rPr>
      <t>coûté</t>
    </r>
    <r>
      <rPr>
        <sz val="11"/>
        <color rgb="FF333333"/>
        <rFont val="Arial"/>
        <family val="2"/>
      </rPr>
      <t> que six </t>
    </r>
    <r>
      <rPr>
        <i/>
        <sz val="11"/>
        <color rgb="FF333333"/>
        <rFont val="Arial"/>
        <family val="2"/>
      </rPr>
      <t>taels</t>
    </r>
    <r>
      <rPr>
        <sz val="11"/>
        <color rgb="FF333333"/>
        <rFont val="Arial"/>
        <family val="2"/>
      </rPr>
      <t> à la </t>
    </r>
    <r>
      <rPr>
        <sz val="11"/>
        <color theme="1"/>
        <rFont val="Calibri"/>
        <family val="2"/>
        <scheme val="minor"/>
      </rPr>
      <t>Chine</t>
    </r>
    <r>
      <rPr>
        <sz val="11"/>
        <color rgb="FF333333"/>
        <rFont val="Arial"/>
        <family val="2"/>
      </rPr>
      <t>, et qu'ils vendent au </t>
    </r>
    <r>
      <rPr>
        <sz val="11"/>
        <color theme="1"/>
        <rFont val="Calibri"/>
        <family val="2"/>
        <scheme val="minor"/>
      </rPr>
      <t>Japon</t>
    </r>
    <r>
      <rPr>
        <sz val="11"/>
        <color rgb="FF333333"/>
        <rFont val="Arial"/>
        <family val="2"/>
      </rPr>
      <t> jusqu'à * 15 </t>
    </r>
    <r>
      <rPr>
        <i/>
        <sz val="11"/>
        <color rgb="FF333333"/>
        <rFont val="Arial"/>
        <family val="2"/>
      </rPr>
      <t>taels</t>
    </r>
    <r>
      <rPr>
        <sz val="11"/>
        <color rgb="FF333333"/>
        <rFont val="Arial"/>
        <family val="2"/>
      </rPr>
      <t> .</t>
    </r>
  </si>
  <si>
    <r>
      <t>Il est certain que ce voyage du Tour de France me </t>
    </r>
    <r>
      <rPr>
        <b/>
        <sz val="11"/>
        <color rgb="FFCC3300"/>
        <rFont val="Arial"/>
        <family val="2"/>
      </rPr>
      <t>coûtera</t>
    </r>
    <r>
      <rPr>
        <sz val="11"/>
        <color rgb="FF333333"/>
        <rFont val="Arial"/>
        <family val="2"/>
      </rPr>
      <t> cher.</t>
    </r>
  </si>
  <si>
    <r>
      <t>Mais </t>
    </r>
    <r>
      <rPr>
        <sz val="11"/>
        <color theme="1"/>
        <rFont val="Calibri"/>
        <family val="2"/>
        <scheme val="minor"/>
      </rPr>
      <t>Leuwen</t>
    </r>
    <r>
      <rPr>
        <sz val="11"/>
        <color rgb="FF333333"/>
        <rFont val="Arial"/>
        <family val="2"/>
      </rPr>
      <t> sut se contenir; au moindre petit silence, il reprenait gravement sa dissertation sur ce qu'avait pu </t>
    </r>
    <r>
      <rPr>
        <b/>
        <sz val="11"/>
        <color rgb="FFCC3300"/>
        <rFont val="Arial"/>
        <family val="2"/>
      </rPr>
      <t>coûter</t>
    </r>
    <r>
      <rPr>
        <sz val="11"/>
        <color rgb="FF333333"/>
        <rFont val="Arial"/>
        <family val="2"/>
      </rPr>
      <t> la tente élégante rayée de cramoisi et de blanc de la veille.</t>
    </r>
  </si>
  <si>
    <r>
      <t>Et il en vint à citer des chiffres, à calculer ce que </t>
    </r>
    <r>
      <rPr>
        <b/>
        <sz val="11"/>
        <color rgb="FFCC3300"/>
        <rFont val="Arial"/>
        <family val="2"/>
      </rPr>
      <t>coûteraient</t>
    </r>
    <r>
      <rPr>
        <sz val="11"/>
        <color rgb="FF333333"/>
        <rFont val="Arial"/>
        <family val="2"/>
      </rPr>
      <t> la cérémonie et les fêtes.</t>
    </r>
  </si>
  <si>
    <r>
      <t>J'ai transporté sur la neige les pins et les chênes dont ma grange est construite, jusqu'au moulin à scier d'un de mes voisins; et quoique très-vaste, elle m'a beaucoup moins </t>
    </r>
    <r>
      <rPr>
        <b/>
        <sz val="11"/>
        <color rgb="FFCC3300"/>
        <rFont val="Arial"/>
        <family val="2"/>
      </rPr>
      <t>coûté</t>
    </r>
    <r>
      <rPr>
        <sz val="11"/>
        <color rgb="FF333333"/>
        <rFont val="Arial"/>
        <family val="2"/>
      </rPr>
      <t> que vous ne vous l'imaginez, peut-être: je n'ai déboursé que 300 piastres.</t>
    </r>
  </si>
  <si>
    <r>
      <t>Dans une autre métairie sur les confins de la Marche et du Berry, les 46 colons </t>
    </r>
    <r>
      <rPr>
        <b/>
        <sz val="11"/>
        <color rgb="FFCC3300"/>
        <rFont val="Arial"/>
        <family val="2"/>
      </rPr>
      <t>coûtent</t>
    </r>
    <r>
      <rPr>
        <sz val="11"/>
        <color rgb="FF333333"/>
        <rFont val="Arial"/>
        <family val="2"/>
      </rPr>
      <t> moins encore, car chacun d'eux ne consomme que pour 25 francs par an.</t>
    </r>
  </si>
  <si>
    <r>
      <t>Prenons cette habitude, voulez-vous, sire? vous de m'envoyer espions et gardes suisses, moi d'acheter vos suisses et vos espions, et je vous le dis, avant un mois, car vous me connaissez et vous savez que je ne me contiendrai pas, eh bien! avant un mois, la majesté du trône et la dignité du mariage, nous additionnerons tout cela ensemble un matin, comme aujourd'hui, par exemple, et nous verrons ce que cela nous </t>
    </r>
    <r>
      <rPr>
        <b/>
        <sz val="11"/>
        <color rgb="FFCC3300"/>
        <rFont val="Arial"/>
        <family val="2"/>
      </rPr>
      <t>coûtera</t>
    </r>
    <r>
      <rPr>
        <sz val="11"/>
        <color rgb="FF333333"/>
        <rFont val="Arial"/>
        <family val="2"/>
      </rPr>
      <t> à tous deux.</t>
    </r>
  </si>
  <si>
    <r>
      <t>L'amour est la dépense qui </t>
    </r>
    <r>
      <rPr>
        <b/>
        <sz val="11"/>
        <color rgb="FFCC3300"/>
        <rFont val="Arial"/>
        <family val="2"/>
      </rPr>
      <t>coûte</t>
    </r>
    <r>
      <rPr>
        <sz val="11"/>
        <color rgb="FF333333"/>
        <rFont val="Arial"/>
        <family val="2"/>
      </rPr>
      <t> le moins aux avares.</t>
    </r>
  </si>
  <si>
    <r>
      <t>La marquise le fit, sans montrer même que cela pût lui </t>
    </r>
    <r>
      <rPr>
        <b/>
        <sz val="11"/>
        <color rgb="FFCC3300"/>
        <rFont val="Arial"/>
        <family val="2"/>
      </rPr>
      <t>coûter</t>
    </r>
    <r>
      <rPr>
        <sz val="11"/>
        <color rgb="FF333333"/>
        <rFont val="Arial"/>
        <family val="2"/>
      </rPr>
      <t>.</t>
    </r>
  </si>
  <si>
    <r>
      <t>Cette malheureuse flexibilité qui me rend plus aimable aux yeux des hommes me </t>
    </r>
    <r>
      <rPr>
        <b/>
        <sz val="11"/>
        <color rgb="FFCC3300"/>
        <rFont val="Arial"/>
        <family val="2"/>
      </rPr>
      <t>coûte</t>
    </r>
    <r>
      <rPr>
        <sz val="11"/>
        <color rgb="FF333333"/>
        <rFont val="Arial"/>
        <family val="2"/>
      </rPr>
      <t> cher, nuit à mes progrès dans la sagesse et la raison.</t>
    </r>
  </si>
  <si>
    <r>
      <t>De pareils biens sont précieux sans doute, et je conçois que, pour les acquérir ou les conserver, une nation consente à s'imposer momentanément de grandes gênes; mais encore est-il bon qu'elle sache précisément ce que ces biens lui </t>
    </r>
    <r>
      <rPr>
        <b/>
        <sz val="11"/>
        <color rgb="FFCC3300"/>
        <rFont val="Arial"/>
        <family val="2"/>
      </rPr>
      <t>coûtent</t>
    </r>
    <r>
      <rPr>
        <sz val="11"/>
        <color rgb="FF333333"/>
        <rFont val="Arial"/>
        <family val="2"/>
      </rPr>
      <t>.</t>
    </r>
  </si>
  <si>
    <r>
      <t>Comme il l'avouait à moitié, d'ailleurs, les cinq cent mille francs des biens de la </t>
    </r>
    <r>
      <rPr>
        <sz val="11"/>
        <color theme="1"/>
        <rFont val="Calibri"/>
        <family val="2"/>
        <scheme val="minor"/>
      </rPr>
      <t>Sologne</t>
    </r>
    <r>
      <rPr>
        <sz val="11"/>
        <color rgb="FF333333"/>
        <rFont val="Arial"/>
        <family val="2"/>
      </rPr>
      <t> avaient servi à donner un premier acompte sur l'hôtel et le mobilier, qui </t>
    </r>
    <r>
      <rPr>
        <b/>
        <sz val="11"/>
        <color rgb="FFCC3300"/>
        <rFont val="Arial"/>
        <family val="2"/>
      </rPr>
      <t>coûtaient</t>
    </r>
    <r>
      <rPr>
        <sz val="11"/>
        <color rgb="FF333333"/>
        <rFont val="Arial"/>
        <family val="2"/>
      </rPr>
      <t> ensemble près de deux millions.</t>
    </r>
  </si>
  <si>
    <r>
      <t>Rassurez-vous; ce que je vous demande </t>
    </r>
    <r>
      <rPr>
        <b/>
        <sz val="11"/>
        <color rgb="FFCC3300"/>
        <rFont val="Arial"/>
        <family val="2"/>
      </rPr>
      <t>coûtera</t>
    </r>
    <r>
      <rPr>
        <sz val="11"/>
        <color rgb="FF333333"/>
        <rFont val="Arial"/>
        <family val="2"/>
      </rPr>
      <t> moins cher.</t>
    </r>
  </si>
  <si>
    <r>
      <t>Et il cause d'une manière amusante de ce duel manqué, qui lui a </t>
    </r>
    <r>
      <rPr>
        <b/>
        <sz val="11"/>
        <color rgb="FFCC3300"/>
        <rFont val="Arial"/>
        <family val="2"/>
      </rPr>
      <t>coûté</t>
    </r>
    <r>
      <rPr>
        <sz val="11"/>
        <color rgb="FF333333"/>
        <rFont val="Arial"/>
        <family val="2"/>
      </rPr>
      <t> 250 francs.</t>
    </r>
  </si>
  <si>
    <r>
      <t>Lui-même apportait une pipe, tous deux fumaient, en causant des loches qui mangeaient les salades ou du fumier qui </t>
    </r>
    <r>
      <rPr>
        <b/>
        <sz val="11"/>
        <color rgb="FFCC3300"/>
        <rFont val="Arial"/>
        <family val="2"/>
      </rPr>
      <t>coûtait</t>
    </r>
    <r>
      <rPr>
        <sz val="11"/>
        <color rgb="FF333333"/>
        <rFont val="Arial"/>
        <family val="2"/>
      </rPr>
      <t> trop cher;</t>
    </r>
  </si>
  <si>
    <r>
      <t>Une promesse, dit Mothril en haussant les épaules; cela </t>
    </r>
    <r>
      <rPr>
        <b/>
        <sz val="11"/>
        <color rgb="FFCC3300"/>
        <rFont val="Arial"/>
        <family val="2"/>
      </rPr>
      <t>coûtera</t>
    </r>
    <r>
      <rPr>
        <sz val="11"/>
        <color rgb="FF333333"/>
        <rFont val="Arial"/>
        <family val="2"/>
      </rPr>
      <t>-t-il donc si cher, et à vous surtout, seigneur roi?</t>
    </r>
  </si>
  <si>
    <r>
      <t>Cela nous </t>
    </r>
    <r>
      <rPr>
        <b/>
        <sz val="11"/>
        <color rgb="FFCC3300"/>
        <rFont val="Arial"/>
        <family val="2"/>
      </rPr>
      <t>coûtera</t>
    </r>
    <r>
      <rPr>
        <sz val="11"/>
        <color rgb="FF333333"/>
        <rFont val="Arial"/>
        <family val="2"/>
      </rPr>
      <t> neuf cents francs, une bagatelle.</t>
    </r>
  </si>
  <si>
    <r>
      <t>On avait besoin, pour un bal chez </t>
    </r>
    <r>
      <rPr>
        <sz val="11"/>
        <color theme="1"/>
        <rFont val="Calibri"/>
        <family val="2"/>
        <scheme val="minor"/>
      </rPr>
      <t>M</t>
    </r>
    <r>
      <rPr>
        <sz val="11"/>
        <color rgb="FF333333"/>
        <rFont val="Arial"/>
        <family val="2"/>
      </rPr>
      <t>. </t>
    </r>
    <r>
      <rPr>
        <sz val="11"/>
        <color theme="1"/>
        <rFont val="Calibri"/>
        <family val="2"/>
        <scheme val="minor"/>
      </rPr>
      <t>Walewski, d'un quadrille costumé; on cherchait, - cela </t>
    </r>
    <r>
      <rPr>
        <b/>
        <sz val="11"/>
        <color rgb="FFCC3300"/>
        <rFont val="Calibri"/>
        <family val="2"/>
        <scheme val="minor"/>
      </rPr>
      <t>coûte</t>
    </r>
    <r>
      <rPr>
        <sz val="11"/>
        <color theme="1"/>
        <rFont val="Calibri"/>
        <family val="2"/>
        <scheme val="minor"/>
      </rPr>
      <t> fort cher, - on dit: "les Errazu"... point d'autre renseignement, on les invite en masse et les voilà installés partout, jusque dans le salon épuré de Walewski.</t>
    </r>
  </si>
  <si>
    <r>
      <t>Monsieur, il y a des lais de mer le long d'une petite terre que j'ai à l'embouchure de notre rivière, j'y fais des clayonnages qui me </t>
    </r>
    <r>
      <rPr>
        <b/>
        <sz val="11"/>
        <color rgb="FFCC3300"/>
        <rFont val="Arial"/>
        <family val="2"/>
      </rPr>
      <t>coûtent</t>
    </r>
    <r>
      <rPr>
        <sz val="11"/>
        <color rgb="FF333333"/>
        <rFont val="Arial"/>
        <family val="2"/>
      </rPr>
      <t> peu, et je gagne des prairies qui me rapportent beaucoup.</t>
    </r>
  </si>
  <si>
    <r>
      <t>c'est un fait qu'avec la propriété, la production </t>
    </r>
    <r>
      <rPr>
        <b/>
        <sz val="11"/>
        <color rgb="FFCC3300"/>
        <rFont val="Arial"/>
        <family val="2"/>
      </rPr>
      <t>coûte</t>
    </r>
    <r>
      <rPr>
        <sz val="11"/>
        <color rgb="FF333333"/>
        <rFont val="Arial"/>
        <family val="2"/>
      </rPr>
      <t> plus qu'elle ne vaut;</t>
    </r>
  </si>
  <si>
    <r>
      <t>Mais rien ne nous a </t>
    </r>
    <r>
      <rPr>
        <b/>
        <sz val="11"/>
        <color rgb="FFCC3300"/>
        <rFont val="Arial"/>
        <family val="2"/>
      </rPr>
      <t>coûté</t>
    </r>
    <r>
      <rPr>
        <sz val="11"/>
        <color rgb="FF333333"/>
        <rFont val="Arial"/>
        <family val="2"/>
      </rPr>
      <t>, à Panurge et à moi.</t>
    </r>
  </si>
  <si>
    <r>
      <t>Il ferait mieux «de songer à attraper les morceaux de chou qui ne lui </t>
    </r>
    <r>
      <rPr>
        <b/>
        <sz val="11"/>
        <color rgb="FFCC3300"/>
        <rFont val="Arial"/>
        <family val="2"/>
      </rPr>
      <t>coûtent</t>
    </r>
    <r>
      <rPr>
        <sz val="11"/>
        <color rgb="FF333333"/>
        <rFont val="Arial"/>
        <family val="2"/>
      </rPr>
      <t> rien.»</t>
    </r>
  </si>
  <si>
    <r>
      <t>L'armée, qui dévore les ressources des Etats, ne lui </t>
    </r>
    <r>
      <rPr>
        <b/>
        <sz val="11"/>
        <color rgb="FFCC3300"/>
        <rFont val="Arial"/>
        <family val="2"/>
      </rPr>
      <t>coûte</t>
    </r>
    <r>
      <rPr>
        <sz val="11"/>
        <color rgb="FF333333"/>
        <rFont val="Arial"/>
        <family val="2"/>
      </rPr>
      <t> rien, puisque les hommes libres lui doivent à leurs frais le service militaire.</t>
    </r>
  </si>
  <si>
    <r>
      <t>Il suffira de substituer les appareils imaginés aux personnes vivantes, de les faire sensibles au regard, invention qui </t>
    </r>
    <r>
      <rPr>
        <b/>
        <sz val="11"/>
        <color rgb="FFCC3300"/>
        <rFont val="Arial"/>
        <family val="2"/>
      </rPr>
      <t>coûtera</t>
    </r>
    <r>
      <rPr>
        <sz val="11"/>
        <color rgb="FF333333"/>
        <rFont val="Arial"/>
        <family val="2"/>
      </rPr>
      <t> fort peu à l'écrivain, et nous obtiendrons une source de combinaison des éléments de conte, non encore exploités.</t>
    </r>
  </si>
  <si>
    <r>
      <t>Quoi que les événements prochains doivent encore </t>
    </r>
    <r>
      <rPr>
        <b/>
        <sz val="11"/>
        <color rgb="FFCC3300"/>
        <rFont val="Arial"/>
        <family val="2"/>
      </rPr>
      <t>coûter</t>
    </r>
    <r>
      <rPr>
        <sz val="11"/>
        <color rgb="FF333333"/>
        <rFont val="Arial"/>
        <family val="2"/>
      </rPr>
      <t> à la </t>
    </r>
    <r>
      <rPr>
        <sz val="11"/>
        <color theme="1"/>
        <rFont val="Calibri"/>
        <family val="2"/>
        <scheme val="minor"/>
      </rPr>
      <t>France</t>
    </r>
    <r>
      <rPr>
        <sz val="11"/>
        <color rgb="FF333333"/>
        <rFont val="Arial"/>
        <family val="2"/>
      </rPr>
      <t>, elle est fière d'être en ligne, malgré tout, aux côtés des alliés pour la libération de l'</t>
    </r>
    <r>
      <rPr>
        <sz val="11"/>
        <color theme="1"/>
        <rFont val="Calibri"/>
        <family val="2"/>
        <scheme val="minor"/>
      </rPr>
      <t>Europe</t>
    </r>
    <r>
      <rPr>
        <sz val="11"/>
        <color rgb="FF333333"/>
        <rFont val="Arial"/>
        <family val="2"/>
      </rPr>
      <t>.</t>
    </r>
  </si>
  <si>
    <r>
      <t>Ça ne m'a pas </t>
    </r>
    <r>
      <rPr>
        <b/>
        <sz val="11"/>
        <color rgb="FFCC3300"/>
        <rFont val="Arial"/>
        <family val="2"/>
      </rPr>
      <t>coûté</t>
    </r>
    <r>
      <rPr>
        <sz val="11"/>
        <color rgb="FF333333"/>
        <rFont val="Arial"/>
        <family val="2"/>
      </rPr>
      <t>, parce que c'était pour une autre.</t>
    </r>
  </si>
  <si>
    <r>
      <t>Il recueillait la charge d'une </t>
    </r>
    <r>
      <rPr>
        <i/>
        <sz val="11"/>
        <color rgb="FF333333"/>
        <rFont val="Arial"/>
        <family val="2"/>
      </rPr>
      <t>karabassen</t>
    </r>
    <r>
      <rPr>
        <sz val="11"/>
        <color rgb="FF333333"/>
        <rFont val="Arial"/>
        <family val="2"/>
      </rPr>
      <t> qui l'aiderait, - qui lui </t>
    </r>
    <r>
      <rPr>
        <b/>
        <sz val="11"/>
        <color rgb="FFCC3300"/>
        <rFont val="Arial"/>
        <family val="2"/>
      </rPr>
      <t>coûterait</t>
    </r>
    <r>
      <rPr>
        <sz val="11"/>
        <color rgb="FF333333"/>
        <rFont val="Arial"/>
        <family val="2"/>
      </rPr>
      <t> aussi.</t>
    </r>
  </si>
  <si>
    <r>
      <t>Eh bien, mon cher </t>
    </r>
    <r>
      <rPr>
        <sz val="11"/>
        <color theme="1"/>
        <rFont val="Calibri"/>
        <family val="2"/>
        <scheme val="minor"/>
      </rPr>
      <t>Monsieur</t>
    </r>
    <r>
      <rPr>
        <sz val="11"/>
        <color rgb="FF333333"/>
        <rFont val="Arial"/>
        <family val="2"/>
      </rPr>
      <t> </t>
    </r>
    <r>
      <rPr>
        <sz val="11"/>
        <color theme="1"/>
        <rFont val="Calibri"/>
        <family val="2"/>
        <scheme val="minor"/>
      </rPr>
      <t>L'Aumône</t>
    </r>
    <r>
      <rPr>
        <sz val="11"/>
        <color rgb="FF333333"/>
        <rFont val="Arial"/>
        <family val="2"/>
      </rPr>
      <t>, ça a failli me </t>
    </r>
    <r>
      <rPr>
        <b/>
        <sz val="11"/>
        <color rgb="FFCC3300"/>
        <rFont val="Arial"/>
        <family val="2"/>
      </rPr>
      <t>coûter</t>
    </r>
    <r>
      <rPr>
        <sz val="11"/>
        <color rgb="FF333333"/>
        <rFont val="Arial"/>
        <family val="2"/>
      </rPr>
      <t> cher cette histoire: ah là là! </t>
    </r>
    <r>
      <rPr>
        <sz val="11"/>
        <color theme="1"/>
        <rFont val="Calibri"/>
        <family val="2"/>
        <scheme val="minor"/>
      </rPr>
      <t>La vie.</t>
    </r>
  </si>
  <si>
    <r>
      <t>Et ça ne </t>
    </r>
    <r>
      <rPr>
        <b/>
        <sz val="11"/>
        <color rgb="FFCC3300"/>
        <rFont val="Arial"/>
        <family val="2"/>
      </rPr>
      <t>coûte</t>
    </r>
    <r>
      <rPr>
        <sz val="11"/>
        <color rgb="FF333333"/>
        <rFont val="Arial"/>
        <family val="2"/>
      </rPr>
      <t> rien, tandis que ces mécaniques vous ruinent en huile et en gazoline.</t>
    </r>
  </si>
  <si>
    <r>
      <t>Peut-être était-ce plutôt une habitude d'une époque de sa vie où, déjà riche, mais insuffisamment pourtant eu égard à ce que </t>
    </r>
    <r>
      <rPr>
        <b/>
        <sz val="11"/>
        <color rgb="FFCC3300"/>
        <rFont val="Arial"/>
        <family val="2"/>
      </rPr>
      <t>coûtait</t>
    </r>
    <r>
      <rPr>
        <sz val="11"/>
        <color rgb="FF333333"/>
        <rFont val="Arial"/>
        <family val="2"/>
      </rPr>
      <t> l'entretien de tant de propriétés, elle éprouvait une certaine gêne d'argent qu'elle ne voulait pas avoir l'air de dissimuler.</t>
    </r>
  </si>
  <si>
    <r>
      <t> </t>
    </r>
    <r>
      <rPr>
        <sz val="11"/>
        <color theme="1"/>
        <rFont val="Calibri"/>
        <family val="2"/>
        <scheme val="minor"/>
      </rPr>
      <t>Aussi les banques américaines, sachant d'expérience combien le plan </t>
    </r>
    <r>
      <rPr>
        <b/>
        <sz val="11"/>
        <color rgb="FFCC3300"/>
        <rFont val="Calibri"/>
        <family val="2"/>
        <scheme val="minor"/>
      </rPr>
      <t>coûtait</t>
    </r>
    <r>
      <rPr>
        <sz val="11"/>
        <color theme="1"/>
        <rFont val="Calibri"/>
        <family val="2"/>
        <scheme val="minor"/>
      </rPr>
      <t> à l'Amérique, principal consommateur, avaient-elles volontiers ouvert des crédits garantis par les plantations.</t>
    </r>
  </si>
  <si>
    <r>
      <t>La chambre où nous avons couché </t>
    </r>
    <r>
      <rPr>
        <b/>
        <sz val="11"/>
        <color rgb="FFCC3300"/>
        <rFont val="Arial"/>
        <family val="2"/>
      </rPr>
      <t>coûtait</t>
    </r>
    <r>
      <rPr>
        <sz val="11"/>
        <color rgb="FF333333"/>
        <rFont val="Arial"/>
        <family val="2"/>
      </rPr>
      <t> quarante francs par mois.</t>
    </r>
  </si>
  <si>
    <r>
      <t>Depuis un mois et demi, il n'avait pas pu payer sa chambre qui </t>
    </r>
    <r>
      <rPr>
        <b/>
        <sz val="11"/>
        <color rgb="FFCC3300"/>
        <rFont val="Arial"/>
        <family val="2"/>
      </rPr>
      <t>coûtait</t>
    </r>
    <r>
      <rPr>
        <sz val="11"/>
        <color rgb="FF333333"/>
        <rFont val="Arial"/>
        <family val="2"/>
      </rPr>
      <t> dix francs par jour; il n'y avait plus rien dans sa garde-robe.</t>
    </r>
  </si>
  <si>
    <r>
      <t>À l'heure qu'il est, le cannage d'une chaise </t>
    </r>
    <r>
      <rPr>
        <b/>
        <sz val="11"/>
        <color rgb="FFCC3300"/>
        <rFont val="Arial"/>
        <family val="2"/>
      </rPr>
      <t xml:space="preserve">coûte </t>
    </r>
    <r>
      <rPr>
        <sz val="11"/>
        <color rgb="FF333333"/>
        <rFont val="Arial"/>
        <family val="2"/>
      </rPr>
      <t>au bas mot un franc cinquante.</t>
    </r>
  </si>
  <si>
    <r>
      <t>Bien que les </t>
    </r>
    <r>
      <rPr>
        <sz val="11"/>
        <color theme="1"/>
        <rFont val="Calibri"/>
        <family val="2"/>
        <scheme val="minor"/>
      </rPr>
      <t>États</t>
    </r>
    <r>
      <rPr>
        <sz val="11"/>
        <color rgb="FF333333"/>
        <rFont val="Arial"/>
        <family val="2"/>
      </rPr>
      <t>-</t>
    </r>
    <r>
      <rPr>
        <sz val="11"/>
        <color theme="1"/>
        <rFont val="Calibri"/>
        <family val="2"/>
        <scheme val="minor"/>
      </rPr>
      <t>Unis</t>
    </r>
    <r>
      <rPr>
        <sz val="11"/>
        <color rgb="FF333333"/>
        <rFont val="Arial"/>
        <family val="2"/>
      </rPr>
      <t> aient offert dès 1957 de céder à son prix </t>
    </r>
    <r>
      <rPr>
        <b/>
        <sz val="11"/>
        <color rgb="FFCC3300"/>
        <rFont val="Arial"/>
        <family val="2"/>
      </rPr>
      <t>coûtant</t>
    </r>
    <r>
      <rPr>
        <sz val="11"/>
        <color rgb="FF333333"/>
        <rFont val="Arial"/>
        <family val="2"/>
      </rPr>
      <t> de seize dollars le gramme cinq mille kilos d'uranium 235 à l'agence internationale au fur et à mesure de ses besoins en vue d'une répartition de matières fissiles, et que les soviets en aient proposé cinquante kilos et le royaume-uni vingt kilos, les seules opérations de l'a I e a en substance nucléaire ont été, en quatre années, une vente purement symbolique de trois tonnes d'uranium naturel au </t>
    </r>
    <r>
      <rPr>
        <sz val="11"/>
        <color theme="1"/>
        <rFont val="Calibri"/>
        <family val="2"/>
        <scheme val="minor"/>
      </rPr>
      <t>Japon</t>
    </r>
    <r>
      <rPr>
        <sz val="11"/>
        <color rgb="FF333333"/>
        <rFont val="Arial"/>
        <family val="2"/>
      </rPr>
      <t>, soit moins d'un dix millième de la production annuelle du seul monde occidental, et des cessions en cours ou à venir de quelques kilogrammes d'uranium enrichi pour trois petits réacteurs destinés à la recherche et vendus par les </t>
    </r>
    <r>
      <rPr>
        <sz val="11"/>
        <color theme="1"/>
        <rFont val="Calibri"/>
        <family val="2"/>
        <scheme val="minor"/>
      </rPr>
      <t>U</t>
    </r>
    <r>
      <rPr>
        <sz val="11"/>
        <color rgb="FF333333"/>
        <rFont val="Arial"/>
        <family val="2"/>
      </rPr>
      <t> </t>
    </r>
    <r>
      <rPr>
        <sz val="11"/>
        <color theme="1"/>
        <rFont val="Calibri"/>
        <family val="2"/>
        <scheme val="minor"/>
      </rPr>
      <t>S</t>
    </r>
    <r>
      <rPr>
        <sz val="11"/>
        <color rgb="FF333333"/>
        <rFont val="Arial"/>
        <family val="2"/>
      </rPr>
      <t> </t>
    </r>
    <r>
      <rPr>
        <sz val="11"/>
        <color theme="1"/>
        <rFont val="Calibri"/>
        <family val="2"/>
        <scheme val="minor"/>
      </rPr>
      <t>A</t>
    </r>
    <r>
      <rPr>
        <sz val="11"/>
        <color rgb="FF333333"/>
        <rFont val="Arial"/>
        <family val="2"/>
      </rPr>
      <t> à l'</t>
    </r>
    <r>
      <rPr>
        <sz val="11"/>
        <color theme="1"/>
        <rFont val="Calibri"/>
        <family val="2"/>
        <scheme val="minor"/>
      </rPr>
      <t>Autriche</t>
    </r>
    <r>
      <rPr>
        <sz val="11"/>
        <color rgb="FF333333"/>
        <rFont val="Arial"/>
        <family val="2"/>
      </rPr>
      <t>, la </t>
    </r>
    <r>
      <rPr>
        <sz val="11"/>
        <color theme="1"/>
        <rFont val="Calibri"/>
        <family val="2"/>
        <scheme val="minor"/>
      </rPr>
      <t>Finlande</t>
    </r>
    <r>
      <rPr>
        <sz val="11"/>
        <color rgb="FF333333"/>
        <rFont val="Arial"/>
        <family val="2"/>
      </rPr>
      <t> et la </t>
    </r>
    <r>
      <rPr>
        <sz val="11"/>
        <color theme="1"/>
        <rFont val="Calibri"/>
        <family val="2"/>
        <scheme val="minor"/>
      </rPr>
      <t>Yougoslavie</t>
    </r>
    <r>
      <rPr>
        <sz val="11"/>
        <color rgb="FF333333"/>
        <rFont val="Arial"/>
        <family val="2"/>
      </rPr>
      <t>.</t>
    </r>
  </si>
  <si>
    <r>
      <t>Le roi l'en récompensa par un cadeau qui lui </t>
    </r>
    <r>
      <rPr>
        <b/>
        <sz val="11"/>
        <color rgb="FFCC3300"/>
        <rFont val="Arial"/>
        <family val="2"/>
      </rPr>
      <t>coûtait</t>
    </r>
    <r>
      <rPr>
        <sz val="11"/>
        <color rgb="FF333333"/>
        <rFont val="Arial"/>
        <family val="2"/>
      </rPr>
      <t> peu, « la terre des Bretons le long de la mer », c'est-à-dire, suppose-t-on, le Cotentin et l'Avranchin, cédés aux Bretons, rappelons-le, par Charles le Chauve en 867.</t>
    </r>
  </si>
  <si>
    <r>
      <t>jalousie de la cour, haine du peuple à qui nous </t>
    </r>
    <r>
      <rPr>
        <b/>
        <sz val="11"/>
        <color rgb="FFCC3300"/>
        <rFont val="Arial"/>
        <family val="2"/>
      </rPr>
      <t>coûtons</t>
    </r>
    <r>
      <rPr>
        <sz val="11"/>
        <color rgb="FF333333"/>
        <rFont val="Arial"/>
        <family val="2"/>
      </rPr>
      <t> cher, ennui du roi, tout cela, vous et moi, nous l'avons savouré goutte à goutte.</t>
    </r>
  </si>
  <si>
    <r>
      <t>Pourtant, on en a bien besoin au prix où est le beurre: il </t>
    </r>
    <r>
      <rPr>
        <b/>
        <sz val="11"/>
        <color rgb="FFCC3300"/>
        <rFont val="Arial"/>
        <family val="2"/>
      </rPr>
      <t>coûtait</t>
    </r>
    <r>
      <rPr>
        <sz val="11"/>
        <color rgb="FF333333"/>
        <rFont val="Arial"/>
        <family val="2"/>
      </rPr>
      <t> seulement moins cher du temps des </t>
    </r>
    <r>
      <rPr>
        <sz val="11"/>
        <color theme="1"/>
        <rFont val="Calibri"/>
        <family val="2"/>
        <scheme val="minor"/>
      </rPr>
      <t>Fritz</t>
    </r>
    <r>
      <rPr>
        <sz val="11"/>
        <color rgb="FF333333"/>
        <rFont val="Arial"/>
        <family val="2"/>
      </rPr>
      <t>.</t>
    </r>
  </si>
  <si>
    <r>
      <t>Au surplus j'ai eu trop à me repentir de m'être laissé "missionner " pour mon dernier voyage au </t>
    </r>
    <r>
      <rPr>
        <sz val="11"/>
        <color theme="1"/>
        <rFont val="Calibri"/>
        <family val="2"/>
        <scheme val="minor"/>
      </rPr>
      <t>Niger</t>
    </r>
    <r>
      <rPr>
        <sz val="11"/>
        <color rgb="FF333333"/>
        <rFont val="Arial"/>
        <family val="2"/>
      </rPr>
      <t>; me suis promis qu'on ne m'y reprendrait plus; préfère ma liberté; mais force est de reconnaître que, en </t>
    </r>
    <r>
      <rPr>
        <sz val="11"/>
        <color theme="1"/>
        <rFont val="Calibri"/>
        <family val="2"/>
        <scheme val="minor"/>
      </rPr>
      <t>Égypte</t>
    </r>
    <r>
      <rPr>
        <sz val="11"/>
        <color rgb="FF333333"/>
        <rFont val="Arial"/>
        <family val="2"/>
      </rPr>
      <t>, celle-ci </t>
    </r>
    <r>
      <rPr>
        <b/>
        <sz val="11"/>
        <color rgb="FFCC3300"/>
        <rFont val="Arial"/>
        <family val="2"/>
      </rPr>
      <t>coûte</t>
    </r>
    <r>
      <rPr>
        <sz val="11"/>
        <color rgb="FF333333"/>
        <rFont val="Arial"/>
        <family val="2"/>
      </rPr>
      <t> bigrement cher...</t>
    </r>
  </si>
  <si>
    <r>
      <t>M. Robineau sait ce que lui </t>
    </r>
    <r>
      <rPr>
        <b/>
        <sz val="11"/>
        <color rgb="FFCC3300"/>
        <rFont val="Arial"/>
        <family val="2"/>
      </rPr>
      <t>coûterait</t>
    </r>
    <r>
      <rPr>
        <sz val="11"/>
        <color rgb="FF333333"/>
        <rFont val="Arial"/>
        <family val="2"/>
      </rPr>
      <t> à l'avenir la moindre observation, car il n'est déjà plus question de résistance.</t>
    </r>
  </si>
  <si>
    <r>
      <t>C'est à peu près ce qu'elle avait </t>
    </r>
    <r>
      <rPr>
        <b/>
        <sz val="11"/>
        <color rgb="FFCC3300"/>
        <rFont val="Arial"/>
        <family val="2"/>
      </rPr>
      <t>coûté</t>
    </r>
    <r>
      <rPr>
        <sz val="11"/>
        <color rgb="FF333333"/>
        <rFont val="Arial"/>
        <family val="2"/>
      </rPr>
      <t> à </t>
    </r>
    <r>
      <rPr>
        <sz val="11"/>
        <color theme="1"/>
        <rFont val="Calibri"/>
        <family val="2"/>
        <scheme val="minor"/>
      </rPr>
      <t>Lemaître</t>
    </r>
    <r>
      <rPr>
        <sz val="11"/>
        <color rgb="FF333333"/>
        <rFont val="Arial"/>
        <family val="2"/>
      </rPr>
      <t>. </t>
    </r>
  </si>
  <si>
    <r>
      <t>Eh ! que n'avons-nous pas vus de nos jours en ce genre ? Les Osages et la giraffe ; les Bâfres des Champs-Elysées où l'on a fait tant de fois des distributions de vin, de jambons et de cervelas ; les parades et les revues ; les mâts de cocagne et les ballons ; les joutes et les représentations gratis ; les illuminations et les feux d'artifice ; les courses de chevaux au Champs de Mars ; les expositions aux musées ou dans les grands bazars d'industrie ; tout récemment encore le fameux et si </t>
    </r>
    <r>
      <rPr>
        <b/>
        <sz val="11"/>
        <color rgb="FFCC3300"/>
        <rFont val="Arial"/>
        <family val="2"/>
      </rPr>
      <t>coûteux</t>
    </r>
    <r>
      <rPr>
        <sz val="11"/>
        <color rgb="FF333333"/>
        <rFont val="Arial"/>
        <family val="2"/>
      </rPr>
      <t> vaisseau de carton ; et qui, certes n'étaient pas connues des anciens.</t>
    </r>
  </si>
  <si>
    <r>
      <t>J'ai déjà dit combien les instrumens de labourage étaient simples et peu </t>
    </r>
    <r>
      <rPr>
        <b/>
        <sz val="11"/>
        <color rgb="FFCC3300"/>
        <rFont val="Arial"/>
        <family val="2"/>
      </rPr>
      <t>coûteux</t>
    </r>
    <r>
      <rPr>
        <sz val="11"/>
        <color rgb="FF333333"/>
        <rFont val="Arial"/>
        <family val="2"/>
      </rPr>
      <t>.</t>
    </r>
  </si>
  <si>
    <r>
      <t>Pour profiter dans l'étude des minéraux, il faut être chimiste et physicien; il faut faire des expériences pénibles et </t>
    </r>
    <r>
      <rPr>
        <b/>
        <sz val="11"/>
        <color rgb="FFCC3300"/>
        <rFont val="Arial"/>
        <family val="2"/>
      </rPr>
      <t>coûteuses</t>
    </r>
    <r>
      <rPr>
        <sz val="11"/>
        <color rgb="FF333333"/>
        <rFont val="Arial"/>
        <family val="2"/>
      </rPr>
      <t>, travailler dans des laboratoires, dépenser beaucoup d'argent et de temps parmi le charbon, les creusets, les fourneaux, les cornues, dans la fumée et les vapeurs étouffantes, toujours au risque de sa vie et souvent aux dépens de sa santé.</t>
    </r>
  </si>
  <si>
    <r>
      <t>Cette imposition paroitroit demander une opération preliminaire qui seroit longue et </t>
    </r>
    <r>
      <rPr>
        <b/>
        <sz val="11"/>
        <color rgb="FFCC3300"/>
        <rFont val="Arial"/>
        <family val="2"/>
      </rPr>
      <t>coûteuse</t>
    </r>
    <r>
      <rPr>
        <sz val="11"/>
        <color rgb="FF333333"/>
        <rFont val="Arial"/>
        <family val="2"/>
      </rPr>
      <t>, savoir un cadastre général.</t>
    </r>
  </si>
  <si>
    <r>
      <t>il semble qu'on ne cherche qu'à affecter et indisposer le public, surtout dans les circonstances d'une guerre qui est très-</t>
    </r>
    <r>
      <rPr>
        <b/>
        <sz val="11"/>
        <color rgb="FFCC3300"/>
        <rFont val="Arial"/>
        <family val="2"/>
      </rPr>
      <t>coûteuse</t>
    </r>
    <r>
      <rPr>
        <sz val="11"/>
        <color rgb="FF333333"/>
        <rFont val="Arial"/>
        <family val="2"/>
      </rPr>
      <t> et très-onéreuse au peuple, et qui durera peut-être encore quelque temps, suivant les apparences.</t>
    </r>
  </si>
  <si>
    <r>
      <t>Pour être bonne, il faut qu'une religion soit, et peu </t>
    </r>
    <r>
      <rPr>
        <b/>
        <sz val="11"/>
        <color rgb="FFCC3300"/>
        <rFont val="Arial"/>
        <family val="2"/>
      </rPr>
      <t>coûteuse</t>
    </r>
    <r>
      <rPr>
        <sz val="11"/>
        <color rgb="FF333333"/>
        <rFont val="Arial"/>
        <family val="2"/>
      </rPr>
      <t> et tolérante.</t>
    </r>
  </si>
  <si>
    <r>
      <t>Les petites pensions de l'université offrent un aspect ridicule et hideux: la nourriture morale y est encore au-dessous de la nourriture physique: là se trouvent de malheureux précepteurs, dits </t>
    </r>
    <r>
      <rPr>
        <i/>
        <sz val="11"/>
        <color rgb="FF333333"/>
        <rFont val="Arial"/>
        <family val="2"/>
      </rPr>
      <t>gascheux</t>
    </r>
    <r>
      <rPr>
        <sz val="11"/>
        <color rgb="FF333333"/>
        <rFont val="Arial"/>
        <family val="2"/>
      </rPr>
      <t> , dont l'indigence extrême ne sauroit même atteindre à l'extérieur d'un abbé, quoiqu'il soit peu </t>
    </r>
    <r>
      <rPr>
        <b/>
        <sz val="11"/>
        <color rgb="FFCC3300"/>
        <rFont val="Arial"/>
        <family val="2"/>
      </rPr>
      <t>coûteux</t>
    </r>
    <r>
      <rPr>
        <sz val="11"/>
        <color rgb="FF333333"/>
        <rFont val="Arial"/>
        <family val="2"/>
      </rPr>
      <t>.</t>
    </r>
  </si>
  <si>
    <r>
      <t>Dans une société vieillie par ses progrès même, les gens riches effrayés des dépenses qu'entraîne le luxe des femmes, forment le plus tard qu'ils peuvent, un établissement difficile à cimenter, </t>
    </r>
    <r>
      <rPr>
        <b/>
        <sz val="11"/>
        <color rgb="FFCC3300"/>
        <rFont val="Arial"/>
        <family val="2"/>
      </rPr>
      <t>coûteux</t>
    </r>
    <r>
      <rPr>
        <sz val="11"/>
        <color rgb="FF333333"/>
        <rFont val="Arial"/>
        <family val="2"/>
      </rPr>
      <t> à maintenir; et les gens sans fortune passent leur vie dans un célibat qui trouble les mariages.</t>
    </r>
  </si>
  <si>
    <r>
      <t>Libre des chaines de la fortune, il jouit avec modération de tous les biens réels qu'elle donne; il a retranché ceux de l'opinion, qui ne sont qu'apparens et qui sont les plus </t>
    </r>
    <r>
      <rPr>
        <b/>
        <sz val="11"/>
        <color rgb="FFCC3300"/>
        <rFont val="Arial"/>
        <family val="2"/>
      </rPr>
      <t>coûteux</t>
    </r>
    <r>
      <rPr>
        <sz val="11"/>
        <color rgb="FF333333"/>
        <rFont val="Arial"/>
        <family val="2"/>
      </rPr>
      <t>.</t>
    </r>
  </si>
  <si>
    <r>
      <t>La forme de Gouvernement que nous avons à choisir est d'un côté la moins </t>
    </r>
    <r>
      <rPr>
        <b/>
        <sz val="11"/>
        <color rgb="FFCC3300"/>
        <rFont val="Arial"/>
        <family val="2"/>
      </rPr>
      <t>coûteuse</t>
    </r>
    <r>
      <rPr>
        <sz val="11"/>
        <color rgb="FF333333"/>
        <rFont val="Arial"/>
        <family val="2"/>
      </rPr>
      <t> parce que la Corse est pauvre, et de l'autre la plus favorable à l'agriculture parce que l'agriculture est quant à présent la seule occupation qui puisse conserver au peuple corse l'indépendance qu'il s'est acquise et lui donner la consistance dont il a besoin.</t>
    </r>
  </si>
  <si>
    <r>
      <t>ces antiquailles, leurs jardins hétéroclites, et leurs palais gothiques, voilà tout l'objet de leur dépense, avec les sommes effroyables qu'ils sont obligés de distribuer à leurs vassaux, les repas qu'ils leur donnent, les vins </t>
    </r>
    <r>
      <rPr>
        <b/>
        <sz val="11"/>
        <color rgb="FFCC3300"/>
        <rFont val="Arial"/>
        <family val="2"/>
      </rPr>
      <t>couteux</t>
    </r>
    <r>
      <rPr>
        <sz val="11"/>
        <color rgb="FF333333"/>
        <rFont val="Arial"/>
        <family val="2"/>
      </rPr>
      <t> de </t>
    </r>
    <r>
      <rPr>
        <sz val="11"/>
        <color theme="1"/>
        <rFont val="Calibri"/>
        <family val="2"/>
        <scheme val="minor"/>
      </rPr>
      <t>France</t>
    </r>
    <r>
      <rPr>
        <sz val="11"/>
        <color rgb="FF333333"/>
        <rFont val="Arial"/>
        <family val="2"/>
      </rPr>
      <t> dont ils sont obligés d'ennyvrer en un jour deux cents personnes qui absorbent leurs immenses revenus.</t>
    </r>
  </si>
  <si>
    <r>
      <t>La fabrique accolle plusieurs paroissiens peu aisés, pour exécuter ensemble cette </t>
    </r>
    <r>
      <rPr>
        <b/>
        <sz val="11"/>
        <color rgb="FFCC3300"/>
        <rFont val="Arial"/>
        <family val="2"/>
      </rPr>
      <t>coûteuse</t>
    </r>
    <r>
      <rPr>
        <sz val="11"/>
        <color rgb="FF333333"/>
        <rFont val="Arial"/>
        <family val="2"/>
      </rPr>
      <t> cérémonie; mais les paroissiens riches sont réservés pour les fêtes solemnelles.</t>
    </r>
  </si>
  <si>
    <r>
      <t>Un desoeuvrement absolu m'assujetiroit à l'ennui, me forceroit peut-être à chercher des amusemens toujours </t>
    </r>
    <r>
      <rPr>
        <b/>
        <sz val="11"/>
        <color rgb="FFCC3300"/>
        <rFont val="Arial"/>
        <family val="2"/>
      </rPr>
      <t>couteux</t>
    </r>
    <r>
      <rPr>
        <sz val="11"/>
        <color rgb="FF333333"/>
        <rFont val="Arial"/>
        <family val="2"/>
      </rPr>
      <t>, souvent pénibles, rarement innocens, au lieu qu'après le travail le simple repos a son charme, et suffit avec la promenade pour l'amusement dont j'ai besoin.</t>
    </r>
  </si>
  <si>
    <r>
      <t>Il serait inutile de faire des travaux longs et </t>
    </r>
    <r>
      <rPr>
        <b/>
        <sz val="11"/>
        <color rgb="FFCC3300"/>
        <rFont val="Arial"/>
        <family val="2"/>
      </rPr>
      <t>coûteux</t>
    </r>
    <r>
      <rPr>
        <sz val="11"/>
        <color rgb="FF333333"/>
        <rFont val="Arial"/>
        <family val="2"/>
      </rPr>
      <t> au port de Boulogne, pour le rendre susceptible de contenir un plus grand nombre de bateaux qu'il n'en peut sortir dans une marée.</t>
    </r>
  </si>
  <si>
    <r>
      <t>Tous ces plats </t>
    </r>
    <r>
      <rPr>
        <b/>
        <sz val="11"/>
        <color rgb="FFCC3300"/>
        <rFont val="Arial"/>
        <family val="2"/>
      </rPr>
      <t>coûteux</t>
    </r>
    <r>
      <rPr>
        <sz val="11"/>
        <color rgb="FF333333"/>
        <rFont val="Arial"/>
        <family val="2"/>
      </rPr>
      <t> sont dévorés par la valetaille.</t>
    </r>
  </si>
  <si>
    <r>
      <t>Nous accusons de folie, de fureur, de phrénésie quiconque sacrifie sa vie, que nous regardons indistinctement comme le plus grand des biens, à des objets qui ne nous paroissent point mériter un sacrifice si </t>
    </r>
    <r>
      <rPr>
        <b/>
        <sz val="11"/>
        <color rgb="FFCC3300"/>
        <rFont val="Arial"/>
        <family val="2"/>
      </rPr>
      <t>coûteux</t>
    </r>
    <r>
      <rPr>
        <sz val="11"/>
        <color rgb="FF333333"/>
        <rFont val="Arial"/>
        <family val="2"/>
      </rPr>
      <t>.</t>
    </r>
  </si>
  <si>
    <r>
      <t>À cet affoiblissement physique de la machine se joint encore une sotte vanité, qui se fait un mérite de présenter à des convives étonnés, des productions </t>
    </r>
    <r>
      <rPr>
        <b/>
        <sz val="11"/>
        <color rgb="FFCC3300"/>
        <rFont val="Arial"/>
        <family val="2"/>
      </rPr>
      <t>coûteuses</t>
    </r>
    <r>
      <rPr>
        <sz val="11"/>
        <color rgb="FF333333"/>
        <rFont val="Arial"/>
        <family val="2"/>
      </rPr>
      <t>, destinées à leur donner une haute idée de l'opulence de celui qui les régale;</t>
    </r>
  </si>
  <si>
    <r>
      <t>Ayez donc la bonté de m'indiquer une voye moins </t>
    </r>
    <r>
      <rPr>
        <b/>
        <sz val="11"/>
        <color rgb="FFCC3300"/>
        <rFont val="Arial"/>
        <family val="2"/>
      </rPr>
      <t>coûteuse</t>
    </r>
    <r>
      <rPr>
        <sz val="11"/>
        <color rgb="FF333333"/>
        <rFont val="Arial"/>
        <family val="2"/>
      </rPr>
      <t>.</t>
    </r>
  </si>
  <si>
    <r>
      <t>Nos matelots désertent en aussi grand nombre que nos soldats, et leur désertion est bien plus </t>
    </r>
    <r>
      <rPr>
        <b/>
        <sz val="11"/>
        <color rgb="FFCC3300"/>
        <rFont val="Arial"/>
        <family val="2"/>
      </rPr>
      <t>coûteuse</t>
    </r>
    <r>
      <rPr>
        <sz val="11"/>
        <color rgb="FF333333"/>
        <rFont val="Arial"/>
        <family val="2"/>
      </rPr>
      <t> à l'état, parce qu'il faut plus de temps pour les former, et que leurs connoissances locales sont plus importantes à nos ennemis que celles de nos cavaliers ou de nos fantassins.</t>
    </r>
  </si>
  <si>
    <r>
      <t>Ces facilités ruineuses donnent lieu à des entreprises excessivement </t>
    </r>
    <r>
      <rPr>
        <b/>
        <sz val="11"/>
        <color rgb="FFCC3300"/>
        <rFont val="Arial"/>
        <family val="2"/>
      </rPr>
      <t>coûteuses</t>
    </r>
    <r>
      <rPr>
        <sz val="11"/>
        <color rgb="FF333333"/>
        <rFont val="Arial"/>
        <family val="2"/>
      </rPr>
      <t>, et qui, bien considérées, ne sont que des sacrifices du présent pour un avenir incertain.</t>
    </r>
  </si>
  <si>
    <r>
      <t>Outre le lustre qu'ils impriment à la nation chez l'étranger, l'amusement qu'ils procurent par leurs productions, est de tous le plus touchant, le plus varié et le moins </t>
    </r>
    <r>
      <rPr>
        <b/>
        <sz val="11"/>
        <color rgb="FFCC3300"/>
        <rFont val="Arial"/>
        <family val="2"/>
      </rPr>
      <t>coûteux</t>
    </r>
    <r>
      <rPr>
        <sz val="11"/>
        <color rgb="FF333333"/>
        <rFont val="Arial"/>
        <family val="2"/>
      </rPr>
      <t>.</t>
    </r>
  </si>
  <si>
    <r>
      <t>Bien qu'ils ne produisent rien et ne soient que des rouages fort </t>
    </r>
    <r>
      <rPr>
        <b/>
        <sz val="11"/>
        <color rgb="FFCC3300"/>
        <rFont val="Arial"/>
        <family val="2"/>
      </rPr>
      <t>coûteux</t>
    </r>
    <r>
      <rPr>
        <sz val="11"/>
        <color rgb="FF333333"/>
        <rFont val="Arial"/>
        <family val="2"/>
      </rPr>
      <t> entre le producteur et le consommateur, ils sont évidemment nécessaires ;</t>
    </r>
  </si>
  <si>
    <r>
      <t>De là vient qu'une confiture fine, une crème ou compote à demi-dose de sucre et demi-dose de fruits ou laitages, sera bien moins </t>
    </r>
    <r>
      <rPr>
        <b/>
        <sz val="11"/>
        <color rgb="FFCC3300"/>
        <rFont val="Arial"/>
        <family val="2"/>
      </rPr>
      <t>coûteuse</t>
    </r>
    <r>
      <rPr>
        <sz val="11"/>
        <color rgb="FF333333"/>
        <rFont val="Arial"/>
        <family val="2"/>
      </rPr>
      <t> que le pain ;</t>
    </r>
  </si>
  <si>
    <r>
      <t>Seulement il est plus </t>
    </r>
    <r>
      <rPr>
        <b/>
        <sz val="11"/>
        <color rgb="FFCC3300"/>
        <rFont val="Arial"/>
        <family val="2"/>
      </rPr>
      <t>coûteux</t>
    </r>
    <r>
      <rPr>
        <sz val="11"/>
        <color rgb="FF333333"/>
        <rFont val="Arial"/>
        <family val="2"/>
      </rPr>
      <t>.</t>
    </r>
  </si>
  <si>
    <r>
      <t>Eh bien! </t>
    </r>
    <r>
      <rPr>
        <sz val="11"/>
        <color theme="1"/>
        <rFont val="Calibri"/>
        <family val="2"/>
        <scheme val="minor"/>
      </rPr>
      <t>Je suis si loin de gémir sur l'Alsace et la Lorraine perdues, que je déplore de ne pas voir les prussiens à Saint-Denis ou au grand Montrouge, où je pourrais, sans déplacement</t>
    </r>
    <r>
      <rPr>
        <b/>
        <sz val="11"/>
        <color rgb="FFCC3300"/>
        <rFont val="Calibri"/>
        <family val="2"/>
        <scheme val="minor"/>
      </rPr>
      <t>coûteux</t>
    </r>
    <r>
      <rPr>
        <sz val="11"/>
        <color theme="1"/>
        <rFont val="Calibri"/>
        <family val="2"/>
        <scheme val="minor"/>
      </rPr>
      <t>, boire de la bière allemande-en Allemagne.</t>
    </r>
  </si>
  <si>
    <r>
      <t>Aucune fantaisie n'est plus </t>
    </r>
    <r>
      <rPr>
        <b/>
        <sz val="11"/>
        <color rgb="FFCC3300"/>
        <rFont val="Arial"/>
        <family val="2"/>
      </rPr>
      <t>coûteuse</t>
    </r>
    <r>
      <rPr>
        <sz val="11"/>
        <color rgb="FF333333"/>
        <rFont val="Arial"/>
        <family val="2"/>
      </rPr>
      <t> que celle-là; les meutes, les chevaux de race ne mènent pas plus rondement une fortune.</t>
    </r>
  </si>
  <si>
    <r>
      <t>Depuis longtemps, la pratique des finances a montré que la voie des emprunts, bien qu'excessivement dangereuse, est encore la plus commode, la plus sûre et la moins </t>
    </r>
    <r>
      <rPr>
        <b/>
        <sz val="11"/>
        <color rgb="FFCC3300"/>
        <rFont val="Arial"/>
        <family val="2"/>
      </rPr>
      <t>coûteuse;</t>
    </r>
    <r>
      <rPr>
        <sz val="11"/>
        <color rgb="FF333333"/>
        <rFont val="Arial"/>
        <family val="2"/>
      </rPr>
      <t> on emprunte donc, c'est-à-dire on capitalise sans cesse, on augmente le budget.</t>
    </r>
  </si>
  <si>
    <r>
      <t>Aux deux bouts, un luxe de fleurs, des roses superbes et </t>
    </r>
    <r>
      <rPr>
        <b/>
        <sz val="11"/>
        <color rgb="FFCC3300"/>
        <rFont val="Arial"/>
        <family val="2"/>
      </rPr>
      <t>coûteuses</t>
    </r>
    <r>
      <rPr>
        <sz val="11"/>
        <color rgb="FF333333"/>
        <rFont val="Arial"/>
        <family val="2"/>
      </rPr>
      <t>, couvraient la médiocrité du beurre et la poussière ancienne des biscuits.</t>
    </r>
  </si>
  <si>
    <r>
      <t>D'abord nous eûmes donc le client de Marseille, puis deux fois le feu dans la même année, puis la grève des ourdisseuses, puis notre brouille avec l'oncle Baptiste, puis un procès très </t>
    </r>
    <r>
      <rPr>
        <b/>
        <sz val="11"/>
        <color rgb="FFCC3300"/>
        <rFont val="Arial"/>
        <family val="2"/>
      </rPr>
      <t>coûteux</t>
    </r>
    <r>
      <rPr>
        <sz val="11"/>
        <color rgb="FF333333"/>
        <rFont val="Arial"/>
        <family val="2"/>
      </rPr>
      <t> avec nos marchands de couleurs, puis, enfin, la révolution de 18..., qui nous donna le coup de grâce.</t>
    </r>
  </si>
  <si>
    <r>
      <t>L'augmentation sera moins sensible sur le cuivre, l'étain, le fer, etc. : mais en général tout produit qu'on extrait péniblement des mines, acquerra subitement une valeur énorme dans l'ordre combiné, où l'exploitation des mines sera excessivement </t>
    </r>
    <r>
      <rPr>
        <b/>
        <i/>
        <sz val="11"/>
        <color rgb="FFCC3300"/>
        <rFont val="Arial"/>
        <family val="2"/>
      </rPr>
      <t>coûteuse</t>
    </r>
    <r>
      <rPr>
        <i/>
        <sz val="11"/>
        <color rgb="FF333333"/>
        <rFont val="Arial"/>
        <family val="2"/>
      </rPr>
      <t>parce qu'elle est très peu attrayante.</t>
    </r>
  </si>
  <si>
    <r>
      <t>Sans doute, à cette profondeur, l'extraction est plus </t>
    </r>
    <r>
      <rPr>
        <b/>
        <sz val="11"/>
        <color rgb="FFCC3300"/>
        <rFont val="Arial"/>
        <family val="2"/>
      </rPr>
      <t>coûteuse</t>
    </r>
    <r>
      <rPr>
        <sz val="11"/>
        <color rgb="FF333333"/>
        <rFont val="Arial"/>
        <family val="2"/>
      </rPr>
      <t> ;</t>
    </r>
  </si>
  <si>
    <r>
      <t>Je n'imagine pas même que toute cette opération fût </t>
    </r>
    <r>
      <rPr>
        <b/>
        <sz val="11"/>
        <color rgb="FFCC3300"/>
        <rFont val="Arial"/>
        <family val="2"/>
      </rPr>
      <t>coûteuse;</t>
    </r>
    <r>
      <rPr>
        <sz val="11"/>
        <color rgb="FF333333"/>
        <rFont val="Arial"/>
        <family val="2"/>
      </rPr>
      <t> elle n'exigerait que de la patience, et cette adresse que les hollandais portent avec tant de succès dans l'art de dessécher les terres.</t>
    </r>
  </si>
  <si>
    <r>
      <t>il avait acheté un hôtel à une rouleuse de coulisses, il était mangé par deux ou trois coquines à la fois, qui semblaient lutter de caprices </t>
    </r>
    <r>
      <rPr>
        <b/>
        <sz val="11"/>
        <color rgb="FFCC3300"/>
        <rFont val="Arial"/>
        <family val="2"/>
      </rPr>
      <t>coûteux</t>
    </r>
    <r>
      <rPr>
        <sz val="11"/>
        <color rgb="FF333333"/>
        <rFont val="Arial"/>
        <family val="2"/>
      </rPr>
      <t> et bêtes.</t>
    </r>
  </si>
  <si>
    <r>
      <t>Les évêques avaient tant peur de payer un schelling, qu'en 1430 ils avaient proposé de démolir les places fortes, dont l'entretien était trop </t>
    </r>
    <r>
      <rPr>
        <b/>
        <sz val="11"/>
        <color rgb="FFCC3300"/>
        <rFont val="Arial"/>
        <family val="2"/>
      </rPr>
      <t>coûteux</t>
    </r>
    <r>
      <rPr>
        <sz val="11"/>
        <color rgb="FF333333"/>
        <rFont val="Arial"/>
        <family val="2"/>
      </rPr>
      <t>.</t>
    </r>
  </si>
  <si>
    <r>
      <t>le transport par mer ne serait pas beaucoup plus </t>
    </r>
    <r>
      <rPr>
        <b/>
        <sz val="11"/>
        <color rgb="FFCC3300"/>
        <rFont val="Arial"/>
        <family val="2"/>
      </rPr>
      <t>coûteux</t>
    </r>
    <r>
      <rPr>
        <sz val="11"/>
        <color rgb="FF333333"/>
        <rFont val="Arial"/>
        <family val="2"/>
      </rPr>
      <t>, surtout si l'on employait des navires grecs;</t>
    </r>
  </si>
  <si>
    <r>
      <t>Dès le samedi soir, les bonnes ménagères du coron avaient lavé leur salle à grande eau, un déluge, des seaux jetés à la volée sur les dalles et contre les murs; et le sol n'était pas encore sec, malgré le sable blanc dont on le semait, tout un luxe </t>
    </r>
    <r>
      <rPr>
        <b/>
        <sz val="11"/>
        <color rgb="FFCC3300"/>
        <rFont val="Arial"/>
        <family val="2"/>
      </rPr>
      <t>coûteux</t>
    </r>
    <r>
      <rPr>
        <sz val="11"/>
        <color rgb="FF333333"/>
        <rFont val="Arial"/>
        <family val="2"/>
      </rPr>
      <t> pour ces bourses de pauvre.</t>
    </r>
  </si>
  <si>
    <r>
      <t>Ici le corps, préparé soigneusement par des procédés plus sûrs, plus longs et plus </t>
    </r>
    <r>
      <rPr>
        <b/>
        <sz val="11"/>
        <color rgb="FFCC3300"/>
        <rFont val="Arial"/>
        <family val="2"/>
      </rPr>
      <t>coûteux</t>
    </r>
    <r>
      <rPr>
        <sz val="11"/>
        <color rgb="FF333333"/>
        <rFont val="Arial"/>
        <family val="2"/>
      </rPr>
      <t>, avait conservé l'élasticité de la chair, le grain de l'épiderme et presque la coloration naturelle;</t>
    </r>
  </si>
  <si>
    <r>
      <t>Ici la charité est très spéciale, partant très </t>
    </r>
    <r>
      <rPr>
        <b/>
        <sz val="11"/>
        <color rgb="FFCC3300"/>
        <rFont val="Arial"/>
        <family val="2"/>
      </rPr>
      <t>coûteuse</t>
    </r>
    <r>
      <rPr>
        <sz val="11"/>
        <color rgb="FF333333"/>
        <rFont val="Arial"/>
        <family val="2"/>
      </rPr>
      <t>.</t>
    </r>
  </si>
  <si>
    <r>
      <t>Je prie </t>
    </r>
    <r>
      <rPr>
        <sz val="11"/>
        <color theme="1"/>
        <rFont val="Calibri"/>
        <family val="2"/>
        <scheme val="minor"/>
      </rPr>
      <t>Messieurs</t>
    </r>
    <r>
      <rPr>
        <sz val="11"/>
        <color rgb="FF333333"/>
        <rFont val="Arial"/>
        <family val="2"/>
      </rPr>
      <t> </t>
    </r>
    <r>
      <rPr>
        <sz val="11"/>
        <color theme="1"/>
        <rFont val="Calibri"/>
        <family val="2"/>
        <scheme val="minor"/>
      </rPr>
      <t>Hennuyer</t>
    </r>
    <r>
      <rPr>
        <sz val="11"/>
        <color rgb="FF333333"/>
        <rFont val="Arial"/>
        <family val="2"/>
      </rPr>
      <t> et </t>
    </r>
    <r>
      <rPr>
        <sz val="11"/>
        <color theme="1"/>
        <rFont val="Calibri"/>
        <family val="2"/>
        <scheme val="minor"/>
      </rPr>
      <t>Turpin</t>
    </r>
    <r>
      <rPr>
        <sz val="11"/>
        <color rgb="FF333333"/>
        <rFont val="Arial"/>
        <family val="2"/>
      </rPr>
      <t> de faire corriger le plus promptement possible les 32 paquets que je leur envoie (la poste est le mode le moins </t>
    </r>
    <r>
      <rPr>
        <b/>
        <sz val="11"/>
        <color rgb="FFCC3300"/>
        <rFont val="Arial"/>
        <family val="2"/>
      </rPr>
      <t>coûteux)</t>
    </r>
    <r>
      <rPr>
        <sz val="11"/>
        <color rgb="FF333333"/>
        <rFont val="Arial"/>
        <family val="2"/>
      </rPr>
      <t> le reste de l'article parviendra demain, par la même voie.</t>
    </r>
  </si>
  <si>
    <r>
      <t>La fabrique aura sans doute trouvé la chose trop </t>
    </r>
    <r>
      <rPr>
        <b/>
        <sz val="11"/>
        <color rgb="FFCC3300"/>
        <rFont val="Arial"/>
        <family val="2"/>
      </rPr>
      <t>coûteuse</t>
    </r>
    <r>
      <rPr>
        <sz val="11"/>
        <color rgb="FF333333"/>
        <rFont val="Arial"/>
        <family val="2"/>
      </rPr>
      <t>.</t>
    </r>
  </si>
  <si>
    <r>
      <t>Donc, elle a pu, sans que personne s'en plaignît, réformer deux choses </t>
    </r>
    <r>
      <rPr>
        <b/>
        <sz val="11"/>
        <color rgb="FFCC3300"/>
        <rFont val="Arial"/>
        <family val="2"/>
      </rPr>
      <t>coûteuses</t>
    </r>
    <r>
      <rPr>
        <sz val="11"/>
        <color rgb="FF333333"/>
        <rFont val="Arial"/>
        <family val="2"/>
      </rPr>
      <t>, l'art et la critique; elle s'est adressée aux improvisateurs, aux romanciers en commandite, puis, gardant seulement leur nom, aux ouvriers de troisième ordre.</t>
    </r>
  </si>
  <si>
    <r>
      <t>En vain les </t>
    </r>
    <r>
      <rPr>
        <sz val="11"/>
        <color theme="1"/>
        <rFont val="Calibri"/>
        <family val="2"/>
        <scheme val="minor"/>
      </rPr>
      <t>Zeppelin</t>
    </r>
    <r>
      <rPr>
        <sz val="11"/>
        <color rgb="FF333333"/>
        <rFont val="Arial"/>
        <family val="2"/>
      </rPr>
      <t> usèrent-ils de ce </t>
    </r>
    <r>
      <rPr>
        <b/>
        <sz val="11"/>
        <color rgb="FFCC3300"/>
        <rFont val="Arial"/>
        <family val="2"/>
      </rPr>
      <t>coûteux</t>
    </r>
    <r>
      <rPr>
        <sz val="11"/>
        <color rgb="FF333333"/>
        <rFont val="Arial"/>
        <family val="2"/>
      </rPr>
      <t> moyen.</t>
    </r>
  </si>
  <si>
    <r>
      <t>Quand il voyait dans l'univers entier, besogne lamentable, les ingénieurs s'efforcer, par les modifications les moins </t>
    </r>
    <r>
      <rPr>
        <b/>
        <sz val="11"/>
        <color rgb="FFCC3300"/>
        <rFont val="Arial"/>
        <family val="2"/>
      </rPr>
      <t>coûteuses</t>
    </r>
    <r>
      <rPr>
        <sz val="11"/>
        <color rgb="FF333333"/>
        <rFont val="Arial"/>
        <family val="2"/>
      </rPr>
      <t> à leur conseil d'administration, de faire livrer aux machines à canons, à obus, à fils barbelés, des pâtes alimentaires, des images morales, des baignoires, frémissant de l'affront reçu par notre royauté à </t>
    </r>
    <r>
      <rPr>
        <sz val="11"/>
        <color theme="1"/>
        <rFont val="Calibri"/>
        <family val="2"/>
        <scheme val="minor"/>
      </rPr>
      <t>Péronne</t>
    </r>
    <r>
      <rPr>
        <sz val="11"/>
        <color rgb="FF333333"/>
        <rFont val="Arial"/>
        <family val="2"/>
      </rPr>
      <t>, </t>
    </r>
    <r>
      <rPr>
        <sz val="11"/>
        <color theme="1"/>
        <rFont val="Calibri"/>
        <family val="2"/>
        <scheme val="minor"/>
      </rPr>
      <t>Rebendart</t>
    </r>
    <r>
      <rPr>
        <sz val="11"/>
        <color rgb="FF333333"/>
        <rFont val="Arial"/>
        <family val="2"/>
      </rPr>
      <t> ne souffrait pas.</t>
    </r>
  </si>
  <si>
    <r>
      <t>Mais c'est ce rôle‑là, fort </t>
    </r>
    <r>
      <rPr>
        <b/>
        <sz val="11"/>
        <color rgb="FFCC3300"/>
        <rFont val="Arial"/>
        <family val="2"/>
      </rPr>
      <t>coûteux</t>
    </r>
    <r>
      <rPr>
        <sz val="11"/>
        <color rgb="FF333333"/>
        <rFont val="Arial"/>
        <family val="2"/>
      </rPr>
      <t>, dont M. Mac Donald n'a pas voulu pour la flotte anglaise (qu'il aurait fallu accroître) et dont nous ne voulons pas davantage pour les régiments français.</t>
    </r>
  </si>
  <si>
    <r>
      <t>Morlant</t>
    </r>
    <r>
      <rPr>
        <sz val="11"/>
        <color rgb="FF333333"/>
        <rFont val="Arial"/>
        <family val="2"/>
      </rPr>
      <t> me disait avant-hier, à la librairie de l'étoile, qu'elle devait être fort </t>
    </r>
    <r>
      <rPr>
        <b/>
        <sz val="11"/>
        <color rgb="FFCC3300"/>
        <rFont val="Arial"/>
        <family val="2"/>
      </rPr>
      <t>coûteuse</t>
    </r>
  </si>
  <si>
    <r>
      <t>L'offensive d'ensemble, de l'entente (1916) si l'année 1915, vue de notre camp, représente dans la guerre mondiale une période de préparation matérielle, une phase remplie par des efforts séparés, par des expériences souvent </t>
    </r>
    <r>
      <rPr>
        <b/>
        <sz val="11"/>
        <color rgb="FFCC3300"/>
        <rFont val="Arial"/>
        <family val="2"/>
      </rPr>
      <t>coûteuses</t>
    </r>
    <r>
      <rPr>
        <sz val="11"/>
        <color rgb="FF333333"/>
        <rFont val="Arial"/>
        <family val="2"/>
      </rPr>
      <t>, et par des tentatives quelquefois malheureuses, si cette année demeure, en fin de compte, dominée par la défaite russe et par la catastrophe serbe, 1916 marque un premier et grandiose effort d'ensemble.</t>
    </r>
  </si>
  <si>
    <r>
      <t>Le problème, techniquement soluble bien que </t>
    </r>
    <r>
      <rPr>
        <b/>
        <sz val="11"/>
        <color rgb="FFCC3300"/>
        <rFont val="Arial"/>
        <family val="2"/>
      </rPr>
      <t>coûteux</t>
    </r>
    <r>
      <rPr>
        <sz val="11"/>
        <color rgb="FF333333"/>
        <rFont val="Arial"/>
        <family val="2"/>
      </rPr>
      <t>, nécessite des contrôles stricts et peut poser des problèmes complexes pour les états riverains, dans le cas du rejet dans des fleuves internationaux comme le </t>
    </r>
    <r>
      <rPr>
        <sz val="11"/>
        <color theme="1"/>
        <rFont val="Calibri"/>
        <family val="2"/>
        <scheme val="minor"/>
      </rPr>
      <t>Rhin</t>
    </r>
    <r>
      <rPr>
        <sz val="11"/>
        <color rgb="FF333333"/>
        <rFont val="Arial"/>
        <family val="2"/>
      </rPr>
      <t>.</t>
    </r>
  </si>
  <si>
    <r>
      <t>La sériation lui a été un prétexte à faire vite et moins </t>
    </r>
    <r>
      <rPr>
        <b/>
        <sz val="11"/>
        <color rgb="FFCC3300"/>
        <rFont val="Arial"/>
        <family val="2"/>
      </rPr>
      <t>coûteux;</t>
    </r>
  </si>
  <si>
    <r>
      <t>Je comprends, pour la partager, la propension à l'avarice des vieillards, et ne me pardonnerai le </t>
    </r>
    <r>
      <rPr>
        <b/>
        <sz val="11"/>
        <color rgb="FFCC3300"/>
        <rFont val="Arial"/>
        <family val="2"/>
      </rPr>
      <t>coûteux</t>
    </r>
    <r>
      <rPr>
        <sz val="11"/>
        <color rgb="FF333333"/>
        <rFont val="Arial"/>
        <family val="2"/>
      </rPr>
      <t> confort de l'excellent hôtel Adriatic, où je me suis tout de même décidé à descendre, que si je parviens à y travailler.</t>
    </r>
  </si>
  <si>
    <r>
      <t>La guerre était </t>
    </r>
    <r>
      <rPr>
        <b/>
        <sz val="11"/>
        <color rgb="FFCC3300"/>
        <rFont val="Arial"/>
        <family val="2"/>
      </rPr>
      <t>coûteuse</t>
    </r>
    <r>
      <rPr>
        <sz val="11"/>
        <color rgb="FF333333"/>
        <rFont val="Arial"/>
        <family val="2"/>
      </rPr>
      <t>.</t>
    </r>
  </si>
  <si>
    <r>
      <t>Ce n'est que sept mois plus tard, le 1 er mars 1954, que les </t>
    </r>
    <r>
      <rPr>
        <sz val="11"/>
        <color theme="1"/>
        <rFont val="Calibri"/>
        <family val="2"/>
        <scheme val="minor"/>
      </rPr>
      <t>États</t>
    </r>
    <r>
      <rPr>
        <sz val="11"/>
        <color rgb="FF333333"/>
        <rFont val="Arial"/>
        <family val="2"/>
      </rPr>
      <t>-</t>
    </r>
    <r>
      <rPr>
        <sz val="11"/>
        <color theme="1"/>
        <rFont val="Calibri"/>
        <family val="2"/>
        <scheme val="minor"/>
      </rPr>
      <t>Unis</t>
    </r>
    <r>
      <rPr>
        <sz val="11"/>
        <color rgb="FF333333"/>
        <rFont val="Arial"/>
        <family val="2"/>
      </rPr>
      <t> firent à leur tour exploser à </t>
    </r>
    <r>
      <rPr>
        <sz val="11"/>
        <color theme="1"/>
        <rFont val="Calibri"/>
        <family val="2"/>
        <scheme val="minor"/>
      </rPr>
      <t>Bikini</t>
    </r>
    <r>
      <rPr>
        <sz val="11"/>
        <color rgb="FF333333"/>
        <rFont val="Arial"/>
        <family val="2"/>
      </rPr>
      <t> une bombe thermonucléaire plus facile et moins </t>
    </r>
    <r>
      <rPr>
        <b/>
        <sz val="11"/>
        <color rgb="FFCC3300"/>
        <rFont val="Arial"/>
        <family val="2"/>
      </rPr>
      <t>coûteuse</t>
    </r>
    <r>
      <rPr>
        <sz val="11"/>
        <color rgb="FF333333"/>
        <rFont val="Arial"/>
        <family val="2"/>
      </rPr>
      <t> à réaliser, et analogue sans doute à celle de l'union soviétique.</t>
    </r>
  </si>
  <si>
    <r>
      <t>La prévention de chaque maladie par l'injection de vaccins ou de sérums spécifiques, les examens médicaux répétés de la population, la construction de gigantesques hôpitaux sont des moyens </t>
    </r>
    <r>
      <rPr>
        <b/>
        <sz val="11"/>
        <color rgb="FFCC3300"/>
        <rFont val="Arial"/>
        <family val="2"/>
      </rPr>
      <t>coûteux</t>
    </r>
    <r>
      <rPr>
        <sz val="11"/>
        <color rgb="FF333333"/>
        <rFont val="Arial"/>
        <family val="2"/>
      </rPr>
      <t> et peu efficaces de développer la santé dans une nation.</t>
    </r>
  </si>
  <si>
    <r>
      <t>Aucune puissance moderne soucieuse de son indépendance ne peut se permettre d'être absente de la course à l'énergie nucléaire, complément trop </t>
    </r>
    <r>
      <rPr>
        <b/>
        <sz val="11"/>
        <color rgb="FFCC3300"/>
        <rFont val="Arial"/>
        <family val="2"/>
      </rPr>
      <t>coûteux</t>
    </r>
    <r>
      <rPr>
        <sz val="11"/>
        <color rgb="FF333333"/>
        <rFont val="Arial"/>
        <family val="2"/>
      </rPr>
      <t> aujourd'hui mais sans doute indispensable demain, de la production d'énergie à partir des sources classiques.</t>
    </r>
  </si>
  <si>
    <r>
      <t>Le coût élevé de l'électricité en </t>
    </r>
    <r>
      <rPr>
        <sz val="11"/>
        <color theme="1"/>
        <rFont val="Calibri"/>
        <family val="2"/>
        <scheme val="minor"/>
      </rPr>
      <t>Italie</t>
    </r>
    <r>
      <rPr>
        <sz val="11"/>
        <color rgb="FF333333"/>
        <rFont val="Arial"/>
        <family val="2"/>
      </rPr>
      <t> méridionale a entraîné l'industrie de ce pays à se lancer en 1957 dans un ambitieux et relativement </t>
    </r>
    <r>
      <rPr>
        <b/>
        <sz val="11"/>
        <color rgb="FFCC3300"/>
        <rFont val="Arial"/>
        <family val="2"/>
      </rPr>
      <t>coûteux</t>
    </r>
    <r>
      <rPr>
        <sz val="11"/>
        <color rgb="FF333333"/>
        <rFont val="Arial"/>
        <family val="2"/>
      </rPr>
      <t> programme d'importations de centrales nucléaires représentant au début de 1962 plus de la moitié des exportations mondiales de centrales en provenance des pays anglo-saxons.</t>
    </r>
  </si>
  <si>
    <r>
      <t>Autrement dit, les écoles - fort </t>
    </r>
    <r>
      <rPr>
        <b/>
        <sz val="11"/>
        <color rgb="FFCC3300"/>
        <rFont val="Arial"/>
        <family val="2"/>
      </rPr>
      <t>coûteuses</t>
    </r>
    <r>
      <rPr>
        <sz val="11"/>
        <color rgb="FF333333"/>
        <rFont val="Arial"/>
        <family val="2"/>
      </rPr>
      <t> - qu'elle a faites ne peuvent pas recommencer indéfiniment.</t>
    </r>
  </si>
  <si>
    <r>
      <t>Chez </t>
    </r>
    <r>
      <rPr>
        <sz val="11"/>
        <color theme="1"/>
        <rFont val="Calibri"/>
        <family val="2"/>
        <scheme val="minor"/>
      </rPr>
      <t>Madame</t>
    </r>
    <r>
      <rPr>
        <sz val="11"/>
        <color rgb="FF333333"/>
        <rFont val="Arial"/>
        <family val="2"/>
      </rPr>
      <t> </t>
    </r>
    <r>
      <rPr>
        <sz val="11"/>
        <color theme="1"/>
        <rFont val="Calibri"/>
        <family val="2"/>
        <scheme val="minor"/>
      </rPr>
      <t>Straus</t>
    </r>
    <r>
      <rPr>
        <sz val="11"/>
        <color rgb="FF333333"/>
        <rFont val="Arial"/>
        <family val="2"/>
      </rPr>
      <t>, voire dans le palmarium de la princesse, où j'implorais </t>
    </r>
    <r>
      <rPr>
        <sz val="11"/>
        <color theme="1"/>
        <rFont val="Calibri"/>
        <family val="2"/>
        <scheme val="minor"/>
      </rPr>
      <t>Goncourt</t>
    </r>
    <r>
      <rPr>
        <sz val="11"/>
        <color rgb="FF333333"/>
        <rFont val="Arial"/>
        <family val="2"/>
      </rPr>
      <t> de soutenir ma propagande, les futures belles de </t>
    </r>
    <r>
      <rPr>
        <sz val="11"/>
        <color theme="1"/>
        <rFont val="Calibri"/>
        <family val="2"/>
        <scheme val="minor"/>
      </rPr>
      <t>Marcel</t>
    </r>
    <r>
      <rPr>
        <sz val="11"/>
        <color rgb="FF333333"/>
        <rFont val="Arial"/>
        <family val="2"/>
      </rPr>
      <t> </t>
    </r>
    <r>
      <rPr>
        <sz val="11"/>
        <color theme="1"/>
        <rFont val="Calibri"/>
        <family val="2"/>
        <scheme val="minor"/>
      </rPr>
      <t>Proust</t>
    </r>
    <r>
      <rPr>
        <sz val="11"/>
        <color rgb="FF333333"/>
        <rFont val="Arial"/>
        <family val="2"/>
      </rPr>
      <t> souscrivaient aux </t>
    </r>
    <r>
      <rPr>
        <b/>
        <sz val="11"/>
        <color rgb="FFCC3300"/>
        <rFont val="Arial"/>
        <family val="2"/>
      </rPr>
      <t>coûteuses</t>
    </r>
    <r>
      <rPr>
        <sz val="11"/>
        <color rgb="FF333333"/>
        <rFont val="Arial"/>
        <family val="2"/>
      </rPr>
      <t> éditions de luxe de la</t>
    </r>
    <r>
      <rPr>
        <i/>
        <sz val="11"/>
        <color rgb="FF333333"/>
        <rFont val="Arial"/>
        <family val="2"/>
      </rPr>
      <t>revue</t>
    </r>
    <r>
      <rPr>
        <sz val="11"/>
        <color rgb="FF333333"/>
        <rFont val="Arial"/>
        <family val="2"/>
      </rPr>
      <t> (illustrée, tirée sur papier de couleur - une soixantaine d'abonnements en fin de compte); chaque fascicule faisait de nous la risée de </t>
    </r>
    <r>
      <rPr>
        <sz val="11"/>
        <color theme="1"/>
        <rFont val="Calibri"/>
        <family val="2"/>
        <scheme val="minor"/>
      </rPr>
      <t>Paris</t>
    </r>
    <r>
      <rPr>
        <sz val="11"/>
        <color rgb="FF333333"/>
        <rFont val="Arial"/>
        <family val="2"/>
      </rPr>
      <t>, quoiqu'ils fussent tous rédigés par </t>
    </r>
    <r>
      <rPr>
        <i/>
        <sz val="11"/>
        <color rgb="FF333333"/>
        <rFont val="Arial"/>
        <family val="2"/>
      </rPr>
      <t>" l'incontestable élite des lettres et des arts".</t>
    </r>
  </si>
  <si>
    <r>
      <t>A ce congrès furent émises, du moins, des vérités économiques judicieuses, telles, par exemple, celle formulée contre le protectionnisme par Stolrer « petits marchés, gains élevés, d'où faible consommation, d'où production </t>
    </r>
    <r>
      <rPr>
        <b/>
        <sz val="11"/>
        <color rgb="FFCC3300"/>
        <rFont val="Arial"/>
        <family val="2"/>
      </rPr>
      <t>coûteuse</t>
    </r>
    <r>
      <rPr>
        <sz val="11"/>
        <color rgb="FF333333"/>
        <rFont val="Arial"/>
        <family val="2"/>
      </rPr>
      <t>, d'où petit marché.</t>
    </r>
  </si>
  <si>
    <r>
      <t>Une usine pilote de distillation fractionnée de l'hydrogène liquide a fonctionné en 1960 pendant un an à </t>
    </r>
    <r>
      <rPr>
        <sz val="11"/>
        <color theme="1"/>
        <rFont val="Calibri"/>
        <family val="2"/>
        <scheme val="minor"/>
      </rPr>
      <t>Toulouse</t>
    </r>
    <r>
      <rPr>
        <sz val="11"/>
        <color rgb="FF333333"/>
        <rFont val="Arial"/>
        <family val="2"/>
      </rPr>
      <t> et produit quelques tonnes d'eau lourde, mais le procédé est trop délicat et </t>
    </r>
    <r>
      <rPr>
        <b/>
        <sz val="11"/>
        <color rgb="FFCC3300"/>
        <rFont val="Arial"/>
        <family val="2"/>
      </rPr>
      <t>coûteux</t>
    </r>
    <r>
      <rPr>
        <sz val="11"/>
        <color rgb="FF333333"/>
        <rFont val="Arial"/>
        <family val="2"/>
      </rPr>
      <t>pour être transposé à grande échelle et l'on envisage actuellement la construction d'une usine basée sur un procédé d'échange d'ammoniac et d'eau.</t>
    </r>
  </si>
  <si>
    <r>
      <t>Malgré cette si </t>
    </r>
    <r>
      <rPr>
        <b/>
        <sz val="11"/>
        <color rgb="FFCC3300"/>
        <rFont val="Arial"/>
        <family val="2"/>
      </rPr>
      <t>coûteuse</t>
    </r>
    <r>
      <rPr>
        <sz val="11"/>
        <color rgb="FF333333"/>
        <rFont val="Arial"/>
        <family val="2"/>
      </rPr>
      <t> propagande, son chef, l'ancien ministre Dernburg, reconnaissait à son retour d'Amérique que les Allemands n'y avaient pas gagné beaucoup d'amis.</t>
    </r>
  </si>
  <si>
    <r>
      <t>Et pourtant ce n'est pas le matériel qui serait </t>
    </r>
    <r>
      <rPr>
        <b/>
        <sz val="11"/>
        <color rgb="FFCC3300"/>
        <rFont val="Arial"/>
        <family val="2"/>
      </rPr>
      <t>coûteux</t>
    </r>
    <r>
      <rPr>
        <sz val="11"/>
        <color rgb="FF333333"/>
        <rFont val="Arial"/>
        <family val="2"/>
      </rPr>
      <t>, puisque avec les plantes, les pierres, les insectes rencontrés dans une promenade, un professeur doué d'un peu d'esprit pédagogique, pourrait enseigner à l'élève les points les plus essentiels de la zoologie, de la botanique et de la minéralogie.</t>
    </r>
  </si>
  <si>
    <r>
      <t>Il doit éviter notamment les dépenses les plus </t>
    </r>
    <r>
      <rPr>
        <b/>
        <sz val="11"/>
        <color rgb="FFCC3300"/>
        <rFont val="Arial"/>
        <family val="2"/>
      </rPr>
      <t>coûteuses</t>
    </r>
    <r>
      <rPr>
        <sz val="11"/>
        <color rgb="FF333333"/>
        <rFont val="Arial"/>
        <family val="2"/>
      </rPr>
      <t>: situations complexes, impasses psychologiques, délibérations épuisantes, partis risqués, surmenage social ou mondain.</t>
    </r>
  </si>
  <si>
    <t>couteux</t>
  </si>
  <si>
    <r>
      <t>La même que celle que j'ai avec votre vieille amie, </t>
    </r>
    <r>
      <rPr>
        <sz val="11"/>
        <color theme="1"/>
        <rFont val="Calibri"/>
        <family val="2"/>
        <scheme val="minor"/>
      </rPr>
      <t>Madame</t>
    </r>
    <r>
      <rPr>
        <sz val="11"/>
        <color rgb="FF333333"/>
        <rFont val="Arial"/>
        <family val="2"/>
      </rPr>
      <t> </t>
    </r>
    <r>
      <rPr>
        <sz val="11"/>
        <color theme="1"/>
        <rFont val="Calibri"/>
        <family val="2"/>
        <scheme val="minor"/>
      </rPr>
      <t>Servin</t>
    </r>
    <r>
      <rPr>
        <sz val="11"/>
        <color rgb="FF333333"/>
        <rFont val="Arial"/>
        <family val="2"/>
      </rPr>
      <t>; qui dure depuis dix ans; qui en durera dix autres; pour laquelle j'ai fait cinquante voyages à </t>
    </r>
    <r>
      <rPr>
        <sz val="11"/>
        <color theme="1"/>
        <rFont val="Calibri"/>
        <family val="2"/>
        <scheme val="minor"/>
      </rPr>
      <t>Paris</t>
    </r>
    <r>
      <rPr>
        <sz val="11"/>
        <color rgb="FF333333"/>
        <rFont val="Arial"/>
        <family val="2"/>
      </rPr>
      <t>; qui m'y rapellera cinquante fois encore; qui me coûte en faux frais à peu près deux cents louis; qui m'en coûtera plus de deux cents autres; et qui, grâces aux puissantes protections de la dame, ou ne sera jamais jugée, ou dont après la sentence, si j'en obtiens une, je ne tirerai pas le quart de mes </t>
    </r>
    <r>
      <rPr>
        <b/>
        <sz val="11"/>
        <color rgb="FFCC3300"/>
        <rFont val="Arial"/>
        <family val="2"/>
      </rPr>
      <t>déboursés</t>
    </r>
    <r>
      <rPr>
        <sz val="11"/>
        <color rgb="FF333333"/>
        <rFont val="Arial"/>
        <family val="2"/>
      </rPr>
      <t>.</t>
    </r>
  </si>
  <si>
    <r>
      <t>Le </t>
    </r>
    <r>
      <rPr>
        <b/>
        <sz val="11"/>
        <color rgb="FFCC3300"/>
        <rFont val="Arial"/>
        <family val="2"/>
      </rPr>
      <t>déboursé</t>
    </r>
    <r>
      <rPr>
        <sz val="11"/>
        <color rgb="FF333333"/>
        <rFont val="Arial"/>
        <family val="2"/>
      </rPr>
      <t> qui est de 25 s 10 d, comme vous verrez par la lettre de voiture, est si peu de chose, qu'il ne vaut pas la peine que je vous fasse un compliment là-dessus.</t>
    </r>
  </si>
  <si>
    <r>
      <t>De votre côté, pour seconder mon activité, envoyez-moi incessamment deux cents écus, tant pour payer ledit avocat, que pour satisfaire à mes frais, salaires et </t>
    </r>
    <r>
      <rPr>
        <b/>
        <sz val="11"/>
        <color rgb="FFCC3300"/>
        <rFont val="Arial"/>
        <family val="2"/>
      </rPr>
      <t>déboursés</t>
    </r>
    <r>
      <rPr>
        <sz val="11"/>
        <color rgb="FF333333"/>
        <rFont val="Arial"/>
        <family val="2"/>
      </rPr>
      <t> journaliers, sauf à répéter en définitif.</t>
    </r>
  </si>
  <si>
    <r>
      <t>Mais ce quelqu'un, fût-ce </t>
    </r>
    <r>
      <rPr>
        <sz val="11"/>
        <color theme="1"/>
        <rFont val="Calibri"/>
        <family val="2"/>
        <scheme val="minor"/>
      </rPr>
      <t>M</t>
    </r>
    <r>
      <rPr>
        <sz val="11"/>
        <color rgb="FF333333"/>
        <rFont val="Arial"/>
        <family val="2"/>
      </rPr>
      <t> </t>
    </r>
    <r>
      <rPr>
        <sz val="11"/>
        <color theme="1"/>
        <rFont val="Calibri"/>
        <family val="2"/>
        <scheme val="minor"/>
      </rPr>
      <t>Valenod</t>
    </r>
    <r>
      <rPr>
        <sz val="11"/>
        <color rgb="FF333333"/>
        <rFont val="Arial"/>
        <family val="2"/>
      </rPr>
      <t>, doit être un peu découragé par la somme de 600 francs, à laquelle maintenant il faut porter le </t>
    </r>
    <r>
      <rPr>
        <b/>
        <sz val="11"/>
        <color rgb="FFCC3300"/>
        <rFont val="Arial"/>
        <family val="2"/>
      </rPr>
      <t>déboursé</t>
    </r>
    <r>
      <rPr>
        <sz val="11"/>
        <color rgb="FF333333"/>
        <rFont val="Arial"/>
        <family val="2"/>
      </rPr>
      <t> annuel.</t>
    </r>
  </si>
  <si>
    <r>
      <t>Qui osera se risquer, surtout dans les entreprises où les </t>
    </r>
    <r>
      <rPr>
        <b/>
        <sz val="11"/>
        <color rgb="FFCC3300"/>
        <rFont val="Arial"/>
        <family val="2"/>
      </rPr>
      <t>déboursés</t>
    </r>
    <r>
      <rPr>
        <sz val="11"/>
        <color rgb="FF333333"/>
        <rFont val="Arial"/>
        <family val="2"/>
      </rPr>
      <t> sont grands et la rémunération lointaine ?</t>
    </r>
  </si>
  <si>
    <r>
      <t>Et, devant la faible importance de cette somme, </t>
    </r>
    <r>
      <rPr>
        <sz val="11"/>
        <color theme="1"/>
        <rFont val="Calibri"/>
        <family val="2"/>
        <scheme val="minor"/>
      </rPr>
      <t>Lazare</t>
    </r>
    <r>
      <rPr>
        <sz val="11"/>
        <color rgb="FF333333"/>
        <rFont val="Arial"/>
        <family val="2"/>
      </rPr>
      <t> consentit à ce que </t>
    </r>
    <r>
      <rPr>
        <sz val="11"/>
        <color theme="1"/>
        <rFont val="Calibri"/>
        <family val="2"/>
        <scheme val="minor"/>
      </rPr>
      <t>Pauline</t>
    </r>
    <r>
      <rPr>
        <sz val="11"/>
        <color rgb="FF333333"/>
        <rFont val="Arial"/>
        <family val="2"/>
      </rPr>
      <t> en fît l'avance, persuadé, disait-il, qu'il allait enlever sans peine la subvention du conseil général; c'était même l'unique façon de rentrer dans les premiers </t>
    </r>
    <r>
      <rPr>
        <b/>
        <sz val="11"/>
        <color rgb="FFCC3300"/>
        <rFont val="Arial"/>
        <family val="2"/>
      </rPr>
      <t>déboursés</t>
    </r>
    <r>
      <rPr>
        <sz val="11"/>
        <color rgb="FF333333"/>
        <rFont val="Arial"/>
        <family val="2"/>
      </rPr>
      <t>, car le conseil n'accorderait certainement pas un sou, tant que les épis resteraient en ruines.</t>
    </r>
  </si>
  <si>
    <r>
      <t>mais il en coûterait beaucoup pour soulager les êtres languissans dans l'infortune, et beaucoup de gens aiment mieux bâtir des phrases harmonieuses et pleines de sensibilité sur des objets éloignés, que de faire les moindres </t>
    </r>
    <r>
      <rPr>
        <b/>
        <sz val="11"/>
        <color rgb="FFCC3300"/>
        <rFont val="Arial"/>
        <family val="2"/>
      </rPr>
      <t>déboursés</t>
    </r>
    <r>
      <rPr>
        <sz val="11"/>
        <color rgb="FF333333"/>
        <rFont val="Arial"/>
        <family val="2"/>
      </rPr>
      <t> pour soulager les maux réels qui les environnent.</t>
    </r>
  </si>
  <si>
    <r>
      <t>Il ne regarde comme un profit, comme servant à composer le revenu de son industrie, que ce qui lui reste </t>
    </r>
    <r>
      <rPr>
        <i/>
        <sz val="11"/>
        <color rgb="FF333333"/>
        <rFont val="Arial"/>
        <family val="2"/>
      </rPr>
      <t>net</t>
    </r>
    <r>
      <rPr>
        <sz val="11"/>
        <color rgb="FF333333"/>
        <rFont val="Arial"/>
        <family val="2"/>
      </rPr>
      <t> , ses </t>
    </r>
    <r>
      <rPr>
        <b/>
        <sz val="11"/>
        <color rgb="FFCC3300"/>
        <rFont val="Arial"/>
        <family val="2"/>
      </rPr>
      <t>déboursés</t>
    </r>
    <r>
      <rPr>
        <sz val="11"/>
        <color rgb="FF333333"/>
        <rFont val="Arial"/>
        <family val="2"/>
      </rPr>
      <t> payés;</t>
    </r>
  </si>
  <si>
    <r>
      <t>Je dis, par intérêt pour les coffres de l'Etat, que ses naissances périodiques grèveraient d'un </t>
    </r>
    <r>
      <rPr>
        <b/>
        <sz val="11"/>
        <color rgb="FFCC3300"/>
        <rFont val="Arial"/>
        <family val="2"/>
      </rPr>
      <t>déboursé</t>
    </r>
    <r>
      <rPr>
        <sz val="11"/>
        <color rgb="FF333333"/>
        <rFont val="Arial"/>
        <family val="2"/>
      </rPr>
      <t> annuel trop considérable.</t>
    </r>
  </si>
  <si>
    <r>
      <t>Nous soussignés, reconnaissons avoir repris en possession le collier de diamans primitivement vendu à la reine moyennant une somme de seize cent mille livres, les diamans n'ayant pas agrée à Sa Majesté, qui nous a dédommagés de nos démarches et de nos </t>
    </r>
    <r>
      <rPr>
        <b/>
        <sz val="11"/>
        <color rgb="FFCC3300"/>
        <rFont val="Arial"/>
        <family val="2"/>
      </rPr>
      <t>déboursés</t>
    </r>
    <r>
      <rPr>
        <sz val="11"/>
        <color rgb="FF333333"/>
        <rFont val="Arial"/>
        <family val="2"/>
      </rPr>
      <t> par l'abandon d'une somme de deux cent cinquante mille livres, versée en nos mains.</t>
    </r>
  </si>
  <si>
    <r>
      <t>Quand il me réclame ses </t>
    </r>
    <r>
      <rPr>
        <b/>
        <sz val="11"/>
        <color rgb="FFCC3300"/>
        <rFont val="Arial"/>
        <family val="2"/>
      </rPr>
      <t>déboursés</t>
    </r>
    <r>
      <rPr>
        <sz val="11"/>
        <color rgb="FF333333"/>
        <rFont val="Arial"/>
        <family val="2"/>
      </rPr>
      <t>, ce n'est pas mon bien qu'il me prend, c'est son bien qu'il me reprend, et à ce titre il peut légitimement me faire payer de force.</t>
    </r>
  </si>
  <si>
    <r>
      <t>Il me recevra froidement, me demandera l'état de mes </t>
    </r>
    <r>
      <rPr>
        <b/>
        <sz val="11"/>
        <color rgb="FFCC3300"/>
        <rFont val="Arial"/>
        <family val="2"/>
      </rPr>
      <t>déboursés</t>
    </r>
    <r>
      <rPr>
        <sz val="11"/>
        <color rgb="FF333333"/>
        <rFont val="Arial"/>
        <family val="2"/>
      </rPr>
      <t>, et trouvera que c'est bien cher.</t>
    </r>
  </si>
  <si>
    <r>
      <t>Un chef de manufacture qui a des ouvriers et des employés à 3, 5, 10 et 15 fr par jour, et qui s'adjuge à lui-même 20 fr pour sa haute direction, ne regarde pas tous ses </t>
    </r>
    <r>
      <rPr>
        <b/>
        <sz val="11"/>
        <color rgb="FFCC3300"/>
        <rFont val="Arial"/>
        <family val="2"/>
      </rPr>
      <t>déboursés</t>
    </r>
    <r>
      <rPr>
        <sz val="11"/>
        <color rgb="FF333333"/>
        <rFont val="Arial"/>
        <family val="2"/>
      </rPr>
      <t> comme perdus, parce qu'il sait qu'ils lui rentreront sous forme de produits.</t>
    </r>
  </si>
  <si>
    <r>
      <t>quant aux autres, plus ils seront riches, moins les désirs avec lesquels le désir en question entrera en conflit seront importants, les privations nécessitées par leur </t>
    </r>
    <r>
      <rPr>
        <b/>
        <sz val="11"/>
        <color rgb="FFCC3300"/>
        <rFont val="Arial"/>
        <family val="2"/>
      </rPr>
      <t>déboursé</t>
    </r>
    <r>
      <rPr>
        <sz val="11"/>
        <color rgb="FF333333"/>
        <rFont val="Arial"/>
        <family val="2"/>
      </rPr>
      <t>, si privation il y a, étant toujours de plus en plus légères.</t>
    </r>
  </si>
  <si>
    <r>
      <t>Je n'élève assurément aucun doute sur le </t>
    </r>
    <r>
      <rPr>
        <b/>
        <sz val="11"/>
        <color rgb="FFCC3300"/>
        <rFont val="Arial"/>
        <family val="2"/>
      </rPr>
      <t>déboursé</t>
    </r>
    <r>
      <rPr>
        <sz val="11"/>
        <color rgb="FF333333"/>
        <rFont val="Arial"/>
        <family val="2"/>
      </rPr>
      <t> fait par le gouvernement de la somme qu'il réclame à l'empereur;</t>
    </r>
  </si>
  <si>
    <r>
      <t>Mes </t>
    </r>
    <r>
      <rPr>
        <b/>
        <i/>
        <sz val="11"/>
        <color rgb="FFCC3300"/>
        <rFont val="Arial"/>
        <family val="2"/>
      </rPr>
      <t>déboursés</t>
    </r>
    <r>
      <rPr>
        <i/>
        <sz val="11"/>
        <color rgb="FF333333"/>
        <rFont val="Arial"/>
        <family val="2"/>
      </rPr>
      <t> pour le cidre m'épouvantent...</t>
    </r>
    <r>
      <rPr>
        <sz val="11"/>
        <color rgb="FF333333"/>
        <rFont val="Arial"/>
        <family val="2"/>
      </rPr>
      <t> j'en ai payé depuis huit jours pour plus de 500 francs;</t>
    </r>
  </si>
  <si>
    <r>
      <t>Vous n'auriez aucun </t>
    </r>
    <r>
      <rPr>
        <b/>
        <sz val="11"/>
        <color rgb="FFCC3300"/>
        <rFont val="Arial"/>
        <family val="2"/>
      </rPr>
      <t>déboursé</t>
    </r>
    <r>
      <rPr>
        <sz val="11"/>
        <color rgb="FF333333"/>
        <rFont val="Arial"/>
        <family val="2"/>
      </rPr>
      <t> à faire.</t>
    </r>
  </si>
  <si>
    <r>
      <t>nous sommes arrivés à ce résultat que je déclare magnifique, extraordinaire, imprévu même en affaires, d'être rentrés en un an dans nos </t>
    </r>
    <r>
      <rPr>
        <b/>
        <sz val="11"/>
        <color rgb="FFCC3300"/>
        <rFont val="Arial"/>
        <family val="2"/>
      </rPr>
      <t>déboursés</t>
    </r>
    <r>
      <rPr>
        <sz val="11"/>
        <color rgb="FF333333"/>
        <rFont val="Arial"/>
        <family val="2"/>
      </rPr>
      <t> sur une somme aussi importante (plus de six cent mille francs).</t>
    </r>
  </si>
  <si>
    <r>
      <t>Plus le cautionnement sera élevé, plus il élaguera cette foule de sujets parasites que les pères aventurent dans une profession, sans consulter leur aptitude, et qui viennent encombrer le barreau, la médecine, le commerce, parce qu'il n'en coûte aucun </t>
    </r>
    <r>
      <rPr>
        <b/>
        <i/>
        <sz val="11"/>
        <color rgb="FFCC3300"/>
        <rFont val="Arial"/>
        <family val="2"/>
      </rPr>
      <t>déboursé</t>
    </r>
    <r>
      <rPr>
        <i/>
        <sz val="11"/>
        <color rgb="FF333333"/>
        <rFont val="Arial"/>
        <family val="2"/>
      </rPr>
      <t> notable pour obtenir l'exercice desdites fonctions.</t>
    </r>
  </si>
  <si>
    <r>
      <t>mais ses </t>
    </r>
    <r>
      <rPr>
        <b/>
        <sz val="11"/>
        <color rgb="FFCC3300"/>
        <rFont val="Arial"/>
        <family val="2"/>
      </rPr>
      <t>déboursés</t>
    </r>
    <r>
      <rPr>
        <sz val="11"/>
        <color rgb="FF333333"/>
        <rFont val="Arial"/>
        <family val="2"/>
      </rPr>
      <t> n'ont été que l'avance qu'il a faite à d'autres producteurs de diverses portions de revenus dont il se rembourse sur la valeur </t>
    </r>
    <r>
      <rPr>
        <i/>
        <sz val="11"/>
        <color rgb="FF333333"/>
        <rFont val="Arial"/>
        <family val="2"/>
      </rPr>
      <t>brute</t>
    </r>
    <r>
      <rPr>
        <sz val="11"/>
        <color rgb="FF333333"/>
        <rFont val="Arial"/>
        <family val="2"/>
      </rPr>
      <t> du drap.</t>
    </r>
  </si>
  <si>
    <r>
      <t xml:space="preserve">On a beau calculer et régler la dépense, toujours les </t>
    </r>
    <r>
      <rPr>
        <b/>
        <sz val="11"/>
        <color rgb="FFC00000"/>
        <rFont val="Arial"/>
        <family val="2"/>
      </rPr>
      <t>déboursés</t>
    </r>
    <r>
      <rPr>
        <sz val="11"/>
        <color rgb="FF333333"/>
        <rFont val="Arial"/>
        <family val="2"/>
      </rPr>
      <t xml:space="preserve"> vont plus loin qu'on ne pense. </t>
    </r>
  </si>
  <si>
    <r>
      <t>Un producteur ne consentira pas habituellement à vendre sa denrée pour un prix inférieur aux frais de production, c'est-à-dire à ses </t>
    </r>
    <r>
      <rPr>
        <b/>
        <sz val="11"/>
        <color rgb="FFCC3300"/>
        <rFont val="Arial"/>
        <family val="2"/>
      </rPr>
      <t>déboursés</t>
    </r>
    <r>
      <rPr>
        <sz val="11"/>
        <color rgb="FF333333"/>
        <rFont val="Arial"/>
        <family val="2"/>
      </rPr>
      <t> et à ses justes profits ;</t>
    </r>
  </si>
  <si>
    <r>
      <t>Le prix croissant des céréales élève la rente des terres anciennement cultivées sans que le moindre </t>
    </r>
    <r>
      <rPr>
        <b/>
        <sz val="11"/>
        <color rgb="FFCC3300"/>
        <rFont val="Arial"/>
        <family val="2"/>
      </rPr>
      <t>déboursé</t>
    </r>
    <r>
      <rPr>
        <sz val="11"/>
        <color rgb="FF333333"/>
        <rFont val="Arial"/>
        <family val="2"/>
      </rPr>
      <t> leur donne droit à cette plus-value.</t>
    </r>
  </si>
  <si>
    <t>debourse</t>
  </si>
  <si>
    <r>
      <t xml:space="preserve">Advisez donc, si vous avez desir De rien prester, vous me ferez plaisir: Car puis ung peu, j' ay basty à Clement, Là où j' ay faict ung grand </t>
    </r>
    <r>
      <rPr>
        <b/>
        <sz val="11"/>
        <color rgb="FFC00000"/>
        <rFont val="Calibri"/>
        <family val="2"/>
        <scheme val="minor"/>
      </rPr>
      <t>desboursement</t>
    </r>
    <r>
      <rPr>
        <sz val="11"/>
        <color theme="1"/>
        <rFont val="Calibri"/>
        <family val="2"/>
        <scheme val="minor"/>
      </rPr>
      <t>: Et à Marot, qui est ung peu plus loing: Tout tumbera, qui n' en aura le soing.</t>
    </r>
  </si>
  <si>
    <t>deboursement</t>
  </si>
  <si>
    <r>
      <t xml:space="preserve">Ce que je prise plus en si belle alliance, C'est qu'il ne faudra point </t>
    </r>
    <r>
      <rPr>
        <b/>
        <sz val="11"/>
        <color rgb="FFC00000"/>
        <rFont val="Calibri"/>
        <family val="2"/>
        <scheme val="minor"/>
      </rPr>
      <t>desbourser</t>
    </r>
    <r>
      <rPr>
        <sz val="11"/>
        <color theme="1"/>
        <rFont val="Calibri"/>
        <family val="2"/>
        <scheme val="minor"/>
      </rPr>
      <t xml:space="preserve"> de finance. </t>
    </r>
  </si>
  <si>
    <r>
      <t>il seroit ridicule de faire la difference entre deux repas également bons, parce que l'un auroit coûté beaucoup, et l'autre bien moins, en prétendant établir un plus haut degré de felicité dans celui pour lequel on auroit </t>
    </r>
    <r>
      <rPr>
        <b/>
        <sz val="11"/>
        <color rgb="FFCC3300"/>
        <rFont val="Arial"/>
        <family val="2"/>
      </rPr>
      <t>deboursé</t>
    </r>
    <r>
      <rPr>
        <sz val="11"/>
        <color rgb="FF333333"/>
        <rFont val="Arial"/>
        <family val="2"/>
      </rPr>
      <t> davantage.</t>
    </r>
  </si>
  <si>
    <r>
      <t>Nous avons déjà obtenu qu'il ne s'impatientera point et qu'il attendra paisiblement qu'on le vienne tenter par une plus grosse somme que celle qu'il a </t>
    </r>
    <r>
      <rPr>
        <b/>
        <sz val="11"/>
        <color rgb="FFCC3300"/>
        <rFont val="Arial"/>
        <family val="2"/>
      </rPr>
      <t>déboursée</t>
    </r>
    <r>
      <rPr>
        <sz val="11"/>
        <color rgb="FF333333"/>
        <rFont val="Arial"/>
        <family val="2"/>
      </rPr>
      <t>.</t>
    </r>
  </si>
  <si>
    <r>
      <t>Et ce qui m'induit encore davantage à croire que ces pratiques auroient quelque efficace, c'est que je cognois un homme lequel estant curieux de medailles, peintures, statuës, camayeux, et autres pieces et jolivetez de cabinet, en amassa par cette seule industrie pour plus de douze mille livres, sans en avoir jamais </t>
    </r>
    <r>
      <rPr>
        <b/>
        <sz val="11"/>
        <color rgb="FFCC3300"/>
        <rFont val="Arial"/>
        <family val="2"/>
      </rPr>
      <t>desboursé</t>
    </r>
    <r>
      <rPr>
        <sz val="11"/>
        <color rgb="FF333333"/>
        <rFont val="Arial"/>
        <family val="2"/>
      </rPr>
      <t> quatre.</t>
    </r>
  </si>
  <si>
    <r>
      <t>Je vous remercie de tout le soin qu'avez eu pour l'affaire de </t>
    </r>
    <r>
      <rPr>
        <sz val="11"/>
        <color theme="1"/>
        <rFont val="Calibri"/>
        <family val="2"/>
        <scheme val="minor"/>
      </rPr>
      <t>M</t>
    </r>
    <r>
      <rPr>
        <sz val="11"/>
        <color rgb="FF333333"/>
        <rFont val="Arial"/>
        <family val="2"/>
      </rPr>
      <t> </t>
    </r>
    <r>
      <rPr>
        <sz val="11"/>
        <color theme="1"/>
        <rFont val="Calibri"/>
        <family val="2"/>
        <scheme val="minor"/>
      </rPr>
      <t>Bareton</t>
    </r>
    <r>
      <rPr>
        <sz val="11"/>
        <color rgb="FF333333"/>
        <rFont val="Arial"/>
        <family val="2"/>
      </rPr>
      <t>: je vous prie de me mander ce qu'en avez </t>
    </r>
    <r>
      <rPr>
        <b/>
        <sz val="11"/>
        <color rgb="FFCC3300"/>
        <rFont val="Arial"/>
        <family val="2"/>
      </rPr>
      <t>desboursé</t>
    </r>
    <r>
      <rPr>
        <sz val="11"/>
        <color rgb="FF333333"/>
        <rFont val="Arial"/>
        <family val="2"/>
      </rPr>
      <t>, afin que je vous le rende.</t>
    </r>
  </si>
  <si>
    <r>
      <t>Les Dieux soient loués; je n' ai pas fait grande acquisition, à la vérité; aussi n' ai-je pas </t>
    </r>
    <r>
      <rPr>
        <b/>
        <sz val="11"/>
        <color rgb="FFCC3300"/>
        <rFont val="Arial"/>
        <family val="2"/>
      </rPr>
      <t>déboursé</t>
    </r>
    <r>
      <rPr>
        <sz val="11"/>
        <color rgb="FF333333"/>
        <rFont val="Arial"/>
        <family val="2"/>
      </rPr>
      <t> grand argent.</t>
    </r>
  </si>
  <si>
    <r>
      <t xml:space="preserve">A t'il fait au greffier le moindre compliment, il pense que cela luy tient lieu de payment; quand il faut </t>
    </r>
    <r>
      <rPr>
        <b/>
        <sz val="11"/>
        <color rgb="FFC00000"/>
        <rFont val="Arial"/>
        <family val="2"/>
      </rPr>
      <t>debourser</t>
    </r>
    <r>
      <rPr>
        <sz val="11"/>
        <color rgb="FF333333"/>
        <rFont val="Arial"/>
        <family val="2"/>
      </rPr>
      <t xml:space="preserve">, il se met en furie; </t>
    </r>
  </si>
  <si>
    <r>
      <t>J'ai </t>
    </r>
    <r>
      <rPr>
        <b/>
        <sz val="11"/>
        <color rgb="FFCC3300"/>
        <rFont val="Arial"/>
        <family val="2"/>
      </rPr>
      <t>déboursé</t>
    </r>
    <r>
      <rPr>
        <sz val="11"/>
        <color rgb="FF333333"/>
        <rFont val="Arial"/>
        <family val="2"/>
      </rPr>
      <t> cela, ce sont les droits de sortie, les frais de transport etc.</t>
    </r>
  </si>
  <si>
    <r>
      <t>Je ne doute point de la probité de l'homme, mais je voudrais savoir en quoi les quarante francs ont été </t>
    </r>
    <r>
      <rPr>
        <b/>
        <sz val="11"/>
        <color rgb="FFCC3300"/>
        <rFont val="Arial"/>
        <family val="2"/>
      </rPr>
      <t>déboursés</t>
    </r>
    <r>
      <rPr>
        <sz val="11"/>
        <color rgb="FF333333"/>
        <rFont val="Arial"/>
        <family val="2"/>
      </rPr>
      <t>.</t>
    </r>
  </si>
  <si>
    <r>
      <t>Le gouvernement pensionne plusieurs écrivains; mais pour cela il ne </t>
    </r>
    <r>
      <rPr>
        <b/>
        <sz val="11"/>
        <color rgb="FFCC3300"/>
        <rFont val="Arial"/>
        <family val="2"/>
      </rPr>
      <t>débourse</t>
    </r>
    <r>
      <rPr>
        <sz val="11"/>
        <color rgb="FF333333"/>
        <rFont val="Arial"/>
        <family val="2"/>
      </rPr>
      <t> pas d'argent.</t>
    </r>
  </si>
  <si>
    <r>
      <t>Que pour cela il falloit élire une trésoriere à la pluralité des voix, pour lui remettre en main tout l'argent que les gagnans ne rembourseroient plus, et que les perdans païeroient au trésor; afin que lors qu'il y auroit assez de fonds en caisse, il fût employé à une partie de plaisir, où personne ne </t>
    </r>
    <r>
      <rPr>
        <b/>
        <sz val="11"/>
        <color rgb="FFCC3300"/>
        <rFont val="Arial"/>
        <family val="2"/>
      </rPr>
      <t>débourseroit</t>
    </r>
    <r>
      <rPr>
        <sz val="11"/>
        <color rgb="FF333333"/>
        <rFont val="Arial"/>
        <family val="2"/>
      </rPr>
      <t> rien, et où on ne laisseroit pas de se bien divertir.</t>
    </r>
  </si>
  <si>
    <r>
      <t>Il est vrai, que ceux qu'elles emploïent à cet office, aïant réciproquement besoin de leur secours, ils ne sont point barbares les uns aux autres, et s'accommodent aisément, d'une telle maniere, qu'il n'est pas besoin de rien </t>
    </r>
    <r>
      <rPr>
        <b/>
        <sz val="11"/>
        <color rgb="FFCC3300"/>
        <rFont val="Arial"/>
        <family val="2"/>
      </rPr>
      <t>débourser</t>
    </r>
    <r>
      <rPr>
        <sz val="11"/>
        <color rgb="FF333333"/>
        <rFont val="Arial"/>
        <family val="2"/>
      </rPr>
      <t>.</t>
    </r>
  </si>
  <si>
    <r>
      <t>Si vous jugez à propos d'ajouter à ce mémoire le loyer de l'épinette et le paiement du porteur, je n'aurai pas besoin de </t>
    </r>
    <r>
      <rPr>
        <b/>
        <sz val="11"/>
        <color rgb="FFCC3300"/>
        <rFont val="Arial"/>
        <family val="2"/>
      </rPr>
      <t>débourser</t>
    </r>
    <r>
      <rPr>
        <sz val="11"/>
        <color rgb="FF333333"/>
        <rFont val="Arial"/>
        <family val="2"/>
      </rPr>
      <t> ici cet argent, sinon je le lui remettrai.</t>
    </r>
  </si>
  <si>
    <r>
      <t>Selon les lieux où se rendoient les commis à qui son époux procuroit des emplois, elle les prioit de lui faire des commissions qui entretenoient chez elle l'abondance; et les commissionnaires, par reconnoissance ou par timidité, ne parloient jamais de ce qu'ils avoient </t>
    </r>
    <r>
      <rPr>
        <b/>
        <sz val="11"/>
        <color rgb="FFCC3300"/>
        <rFont val="Arial"/>
        <family val="2"/>
      </rPr>
      <t>déboursé</t>
    </r>
    <r>
      <rPr>
        <sz val="11"/>
        <color rgb="FF333333"/>
        <rFont val="Arial"/>
        <family val="2"/>
      </rPr>
      <t>.</t>
    </r>
  </si>
  <si>
    <r>
      <t>Une lettre pour le général Gentili, par laquelle j'approuve toutes les mesures qu'il a prises pour nourrir votre escadre à Corfou, où je prescris que le reçu des sommes qu'il a </t>
    </r>
    <r>
      <rPr>
        <b/>
        <sz val="11"/>
        <color rgb="FFCC3300"/>
        <rFont val="Arial"/>
        <family val="2"/>
      </rPr>
      <t>déboursées</t>
    </r>
    <r>
      <rPr>
        <sz val="11"/>
        <color rgb="FF333333"/>
        <rFont val="Arial"/>
        <family val="2"/>
      </rPr>
      <t> sera accepté en paiement dans la caisse du payeur de Corfou, approuvant également l'emploi des treize cents sacs de farine que vous avez pris.</t>
    </r>
  </si>
  <si>
    <r>
      <t>les dépenses de l'État auront nécessairement diminué avec celles des particuliers; et le fisc ne saurait moins recevoir de cette manière, qu'il n'ait beaucoup moins encore à </t>
    </r>
    <r>
      <rPr>
        <b/>
        <sz val="11"/>
        <color rgb="FFCC3300"/>
        <rFont val="Arial"/>
        <family val="2"/>
      </rPr>
      <t>débourser</t>
    </r>
    <r>
      <rPr>
        <sz val="11"/>
        <color rgb="FF333333"/>
        <rFont val="Arial"/>
        <family val="2"/>
      </rPr>
      <t> :</t>
    </r>
  </si>
  <si>
    <r>
      <t>Il est vrai que l'anglois donne une guinée, et que nous </t>
    </r>
    <r>
      <rPr>
        <b/>
        <sz val="11"/>
        <color rgb="FFCC3300"/>
        <rFont val="Arial"/>
        <family val="2"/>
      </rPr>
      <t>déboursons</t>
    </r>
    <r>
      <rPr>
        <sz val="11"/>
        <color rgb="FF333333"/>
        <rFont val="Arial"/>
        <family val="2"/>
      </rPr>
      <t> mesquinement trente sols.</t>
    </r>
  </si>
  <si>
    <r>
      <t>Ce sont des européens auxquels la compagnie fait des avances, et que les habitants prennent chez eux, en rendant à l'administration ce qu'elle a </t>
    </r>
    <r>
      <rPr>
        <b/>
        <sz val="11"/>
        <color rgb="FFCC3300"/>
        <rFont val="Arial"/>
        <family val="2"/>
      </rPr>
      <t>déboursé</t>
    </r>
    <r>
      <rPr>
        <sz val="11"/>
        <color rgb="FF333333"/>
        <rFont val="Arial"/>
        <family val="2"/>
      </rPr>
      <t>.</t>
    </r>
  </si>
  <si>
    <r>
      <t>Jamais le maître de ces maisons vitrées ne lui reprochera d'y venir occuper une place éternellement gratuite: il sera toute l'année régalé de musique et chauffé, sans rien </t>
    </r>
    <r>
      <rPr>
        <b/>
        <sz val="11"/>
        <color rgb="FFCC3300"/>
        <rFont val="Arial"/>
        <family val="2"/>
      </rPr>
      <t>débourser;</t>
    </r>
    <r>
      <rPr>
        <sz val="11"/>
        <color rgb="FF333333"/>
        <rFont val="Arial"/>
        <family val="2"/>
      </rPr>
      <t> son oreille jouira plus que son estomac, et la symphonie lui tiendra lieu de souper.</t>
    </r>
  </si>
  <si>
    <r>
      <t>Le comte de </t>
    </r>
    <r>
      <rPr>
        <sz val="11"/>
        <color theme="1"/>
        <rFont val="Calibri"/>
        <family val="2"/>
        <scheme val="minor"/>
      </rPr>
      <t>Charolois</t>
    </r>
    <r>
      <rPr>
        <sz val="11"/>
        <color rgb="FF333333"/>
        <rFont val="Arial"/>
        <family val="2"/>
      </rPr>
      <t> demandoit pour lui et son premier héritier, les villes rachetées sur la </t>
    </r>
    <r>
      <rPr>
        <sz val="11"/>
        <color theme="1"/>
        <rFont val="Calibri"/>
        <family val="2"/>
        <scheme val="minor"/>
      </rPr>
      <t>Somme</t>
    </r>
    <r>
      <rPr>
        <sz val="11"/>
        <color rgb="FF333333"/>
        <rFont val="Arial"/>
        <family val="2"/>
      </rPr>
      <t>, qui après eux pourroient être retirées pour la somme de deux cens mille écus, sans que le comte fût obligé de rendre les quatre cens mille écus </t>
    </r>
    <r>
      <rPr>
        <b/>
        <sz val="11"/>
        <color rgb="FFCC3300"/>
        <rFont val="Arial"/>
        <family val="2"/>
      </rPr>
      <t>déboursés</t>
    </r>
    <r>
      <rPr>
        <sz val="11"/>
        <color rgb="FF333333"/>
        <rFont val="Arial"/>
        <family val="2"/>
      </rPr>
      <t> par le roi pour le rachat; il vouloit de plus, </t>
    </r>
    <r>
      <rPr>
        <sz val="11"/>
        <color theme="1"/>
        <rFont val="Calibri"/>
        <family val="2"/>
        <scheme val="minor"/>
      </rPr>
      <t>Boulogne</t>
    </r>
    <r>
      <rPr>
        <sz val="11"/>
        <color rgb="FF333333"/>
        <rFont val="Arial"/>
        <family val="2"/>
      </rPr>
      <t>, </t>
    </r>
    <r>
      <rPr>
        <sz val="11"/>
        <color theme="1"/>
        <rFont val="Calibri"/>
        <family val="2"/>
        <scheme val="minor"/>
      </rPr>
      <t>Guisne</t>
    </r>
    <r>
      <rPr>
        <sz val="11"/>
        <color rgb="FF333333"/>
        <rFont val="Arial"/>
        <family val="2"/>
      </rPr>
      <t>, </t>
    </r>
    <r>
      <rPr>
        <sz val="11"/>
        <color theme="1"/>
        <rFont val="Calibri"/>
        <family val="2"/>
        <scheme val="minor"/>
      </rPr>
      <t>Péronne</t>
    </r>
    <r>
      <rPr>
        <sz val="11"/>
        <color rgb="FF333333"/>
        <rFont val="Arial"/>
        <family val="2"/>
      </rPr>
      <t>, </t>
    </r>
    <r>
      <rPr>
        <sz val="11"/>
        <color theme="1"/>
        <rFont val="Calibri"/>
        <family val="2"/>
        <scheme val="minor"/>
      </rPr>
      <t>Mondidier</t>
    </r>
    <r>
      <rPr>
        <sz val="11"/>
        <color rgb="FF333333"/>
        <rFont val="Arial"/>
        <family val="2"/>
      </rPr>
      <t> et </t>
    </r>
    <r>
      <rPr>
        <sz val="11"/>
        <color theme="1"/>
        <rFont val="Calibri"/>
        <family val="2"/>
        <scheme val="minor"/>
      </rPr>
      <t>Roye</t>
    </r>
    <r>
      <rPr>
        <sz val="11"/>
        <color rgb="FF333333"/>
        <rFont val="Arial"/>
        <family val="2"/>
      </rPr>
      <t>, comme héritages perpétuels.</t>
    </r>
  </si>
  <si>
    <r>
      <t>ainsi vous ignoriez parfaitement, quand ma lettre vous est parvenue le 21 avril, qu'il y eût eu quinze louis </t>
    </r>
    <r>
      <rPr>
        <b/>
        <sz val="11"/>
        <color rgb="FFCC3300"/>
        <rFont val="Arial"/>
        <family val="2"/>
      </rPr>
      <t>déboursés</t>
    </r>
    <r>
      <rPr>
        <sz val="11"/>
        <color rgb="FF333333"/>
        <rFont val="Arial"/>
        <family val="2"/>
      </rPr>
      <t> par moi, pour le secrétaire, en sus des cent louis donnés pour l'audience?</t>
    </r>
  </si>
  <si>
    <r>
      <t>En avances de diverses natures, j'avais </t>
    </r>
    <r>
      <rPr>
        <b/>
        <sz val="11"/>
        <color rgb="FFCC3300"/>
        <rFont val="Arial"/>
        <family val="2"/>
      </rPr>
      <t>déboursé</t>
    </r>
    <r>
      <rPr>
        <sz val="11"/>
        <color rgb="FF333333"/>
        <rFont val="Arial"/>
        <family val="2"/>
      </rPr>
      <t> plus de quatre cent mille francs, et il restait dû, à droite et à gauche, plus de cent cinquante mille francs.</t>
    </r>
  </si>
  <si>
    <r>
      <t>Je suis en train --- et son regard farceur, bien de son pays, raillait la bonhomie de son sourire --- je suis en train de calculer que j'ai </t>
    </r>
    <r>
      <rPr>
        <b/>
        <sz val="11"/>
        <color rgb="FFCC3300"/>
        <rFont val="Arial"/>
        <family val="2"/>
      </rPr>
      <t>déboursé</t>
    </r>
    <r>
      <rPr>
        <sz val="11"/>
        <color rgb="FF333333"/>
        <rFont val="Arial"/>
        <family val="2"/>
      </rPr>
      <t> quatre cent trente mille francs pour faire décorer Jenkins.</t>
    </r>
  </si>
  <si>
    <r>
      <t>Il faut donc toujours vous importuner; mais, cette fois, sans rien </t>
    </r>
    <r>
      <rPr>
        <b/>
        <sz val="11"/>
        <color rgb="FFCC3300"/>
        <rFont val="Arial"/>
        <family val="2"/>
      </rPr>
      <t>débourser</t>
    </r>
    <r>
      <rPr>
        <sz val="11"/>
        <color rgb="FF333333"/>
        <rFont val="Arial"/>
        <family val="2"/>
      </rPr>
      <t>, envoyez, je vous prie, à ce bureau quelqu'un qui, fouillant dans le fatras des lettres </t>
    </r>
    <r>
      <rPr>
        <i/>
        <sz val="11"/>
        <color rgb="FF333333"/>
        <rFont val="Arial"/>
        <family val="2"/>
      </rPr>
      <t>poste restante,</t>
    </r>
    <r>
      <rPr>
        <sz val="11"/>
        <color rgb="FF333333"/>
        <rFont val="Arial"/>
        <family val="2"/>
      </rPr>
      <t> y déterre les miennes et fasse mettre au dos: </t>
    </r>
    <r>
      <rPr>
        <i/>
        <sz val="11"/>
        <color rgb="FF333333"/>
        <rFont val="Arial"/>
        <family val="2"/>
      </rPr>
      <t>chez Messieurs Molini et</t>
    </r>
    <r>
      <rPr>
        <sz val="11"/>
        <color rgb="FF333333"/>
        <rFont val="Arial"/>
        <family val="2"/>
      </rPr>
      <t> </t>
    </r>
    <r>
      <rPr>
        <i/>
        <sz val="11"/>
        <color rgb="FF333333"/>
        <rFont val="Arial"/>
        <family val="2"/>
      </rPr>
      <t>Landi, libraires à Florence;</t>
    </r>
    <r>
      <rPr>
        <sz val="11"/>
        <color rgb="FF333333"/>
        <rFont val="Arial"/>
        <family val="2"/>
      </rPr>
      <t> puis vous joindrez à cette bonté celle de m'en donner avis.</t>
    </r>
  </si>
  <si>
    <r>
      <t>Le préfet de police pensa qu'il était assez malheureux d'avoir perdu son argent, et il s'épargna le chagrin de le </t>
    </r>
    <r>
      <rPr>
        <b/>
        <sz val="11"/>
        <color rgb="FFCC3300"/>
        <rFont val="Arial"/>
        <family val="2"/>
      </rPr>
      <t>débourser</t>
    </r>
    <r>
      <rPr>
        <sz val="11"/>
        <color rgb="FF333333"/>
        <rFont val="Arial"/>
        <family val="2"/>
      </rPr>
      <t>.</t>
    </r>
  </si>
  <si>
    <r>
      <t>Notre paysan pour racheter ses deux conscrits</t>
    </r>
    <r>
      <rPr>
        <b/>
        <sz val="11"/>
        <color rgb="FFCC3300"/>
        <rFont val="Arial"/>
        <family val="2"/>
      </rPr>
      <t>débourse</t>
    </r>
    <r>
      <rPr>
        <sz val="11"/>
        <color rgb="FF333333"/>
        <rFont val="Arial"/>
        <family val="2"/>
      </rPr>
      <t> 4000 fr qu'il emprunte: à 5 p 100, voilà les 200 fr dont nous parlions tout à l'heure.</t>
    </r>
  </si>
  <si>
    <r>
      <t>Chaque convive avait </t>
    </r>
    <r>
      <rPr>
        <b/>
        <sz val="11"/>
        <color rgb="FFCC3300"/>
        <rFont val="Arial"/>
        <family val="2"/>
      </rPr>
      <t>déboursé</t>
    </r>
    <r>
      <rPr>
        <sz val="11"/>
        <color rgb="FF333333"/>
        <rFont val="Arial"/>
        <family val="2"/>
      </rPr>
      <t> six francs pour un couvert en ruolz.</t>
    </r>
  </si>
  <si>
    <r>
      <t>Le lion de </t>
    </r>
    <r>
      <rPr>
        <sz val="11"/>
        <color theme="1"/>
        <rFont val="Calibri"/>
        <family val="2"/>
        <scheme val="minor"/>
      </rPr>
      <t>Dieu</t>
    </r>
    <r>
      <rPr>
        <sz val="11"/>
        <color rgb="FF333333"/>
        <rFont val="Arial"/>
        <family val="2"/>
      </rPr>
      <t> ne lui avait indiqué que le tiers de ce qu'il aurait à </t>
    </r>
    <r>
      <rPr>
        <b/>
        <sz val="11"/>
        <color rgb="FFCC3300"/>
        <rFont val="Arial"/>
        <family val="2"/>
      </rPr>
      <t>débourser;</t>
    </r>
    <r>
      <rPr>
        <sz val="11"/>
        <color rgb="FF333333"/>
        <rFont val="Arial"/>
        <family val="2"/>
      </rPr>
      <t> au lieu de cinq tomans et quatre pains de sucre, il se trouvait engagé pour quinze tomans et douze pains de sucre.</t>
    </r>
  </si>
  <si>
    <r>
      <t>Un associé a action contre la société, non-seulement à raison des sommes qu'il a </t>
    </r>
    <r>
      <rPr>
        <b/>
        <sz val="11"/>
        <color rgb="FFCC3300"/>
        <rFont val="Arial"/>
        <family val="2"/>
      </rPr>
      <t>déboursées</t>
    </r>
    <r>
      <rPr>
        <sz val="11"/>
        <color rgb="FF333333"/>
        <rFont val="Arial"/>
        <family val="2"/>
      </rPr>
      <t> pour elle, mais encore à raison des obligations qu'il a contractées de bonne foi pour les affaires de la société, et des risques inséparables de sa gestion.</t>
    </r>
  </si>
  <si>
    <r>
      <t>Cette somme à </t>
    </r>
    <r>
      <rPr>
        <b/>
        <sz val="11"/>
        <color rgb="FFCC3300"/>
        <rFont val="Arial"/>
        <family val="2"/>
      </rPr>
      <t>débourser</t>
    </r>
    <r>
      <rPr>
        <sz val="11"/>
        <color rgb="FF333333"/>
        <rFont val="Arial"/>
        <family val="2"/>
      </rPr>
      <t> tenait surtout à cœur à Mme de Ferriol, et elle le fit sentir à Mlle Aïssé, qui se leva, alla prendre le billet et le jeta au feu en sa présence.</t>
    </r>
  </si>
  <si>
    <r>
      <t>Cette politique serait absolument la même; la vanité nationale contraindrait les conservateurs plus encore peut-être que les radicaux à se montrer rudes vis-à-vis de la diplomatie et si l'intérêt des paysans portait les cantons à se débarrasser un peu plus vite de la charge très onéreuse des réfugiés ordinaires, rien n'obligerait ceux-ci à hâter le départ des réfugiés chefs, bien autrement dangereux, mais qui, ne forçant la </t>
    </r>
    <r>
      <rPr>
        <sz val="11"/>
        <color theme="1"/>
        <rFont val="Calibri"/>
        <family val="2"/>
        <scheme val="minor"/>
      </rPr>
      <t>Suisse</t>
    </r>
    <r>
      <rPr>
        <sz val="11"/>
        <color rgb="FF333333"/>
        <rFont val="Arial"/>
        <family val="2"/>
      </rPr>
      <t> à </t>
    </r>
    <r>
      <rPr>
        <b/>
        <sz val="11"/>
        <color rgb="FFCC3300"/>
        <rFont val="Arial"/>
        <family val="2"/>
      </rPr>
      <t>débourser</t>
    </r>
    <r>
      <rPr>
        <sz val="11"/>
        <color rgb="FF333333"/>
        <rFont val="Arial"/>
        <family val="2"/>
      </rPr>
      <t> aucun subside, chatouillent très agréablement par leur présence son goût pour braver ses voisins.</t>
    </r>
  </si>
  <si>
    <r>
      <t>D'abord, rien à </t>
    </r>
    <r>
      <rPr>
        <b/>
        <sz val="11"/>
        <color rgb="FFCC3300"/>
        <rFont val="Arial"/>
        <family val="2"/>
      </rPr>
      <t>débourser</t>
    </r>
    <r>
      <rPr>
        <sz val="11"/>
        <color rgb="FF333333"/>
        <rFont val="Arial"/>
        <family val="2"/>
      </rPr>
      <t>, il ne la prendrait qu'avec la maison en dot;</t>
    </r>
  </si>
  <si>
    <r>
      <t>Voyons, poursuivit </t>
    </r>
    <r>
      <rPr>
        <sz val="11"/>
        <color theme="1"/>
        <rFont val="Calibri"/>
        <family val="2"/>
        <scheme val="minor"/>
      </rPr>
      <t>Caderousse</t>
    </r>
    <r>
      <rPr>
        <sz val="11"/>
        <color rgb="FF333333"/>
        <rFont val="Arial"/>
        <family val="2"/>
      </rPr>
      <t>, peux-tu, toi, sans </t>
    </r>
    <r>
      <rPr>
        <b/>
        <sz val="11"/>
        <color rgb="FFCC3300"/>
        <rFont val="Arial"/>
        <family val="2"/>
      </rPr>
      <t>débourser</t>
    </r>
    <r>
      <rPr>
        <sz val="11"/>
        <color rgb="FF333333"/>
        <rFont val="Arial"/>
        <family val="2"/>
      </rPr>
      <t> un sou, me faire avoir une quinzaine de mille francs...</t>
    </r>
  </si>
  <si>
    <r>
      <t>Quand une personne, désirant acheter un objet à tel prix, apprend qu'une autre personne désire acheter ce même objet à un prix égal, aussitôt son désir personnel s'avive au point qu'elle consentirait à l'acquérir à un prix supérieur ; et cette autre personne, à son tour, si elle vient à le savoir, sent s'accroître son désir et s'élever le prix maximum qu'elle se résignerait à </t>
    </r>
    <r>
      <rPr>
        <b/>
        <sz val="11"/>
        <color rgb="FFCC3300"/>
        <rFont val="Arial"/>
        <family val="2"/>
      </rPr>
      <t>débourser</t>
    </r>
    <r>
      <rPr>
        <sz val="11"/>
        <color rgb="FF333333"/>
        <rFont val="Arial"/>
        <family val="2"/>
      </rPr>
      <t>.</t>
    </r>
  </si>
  <si>
    <r>
      <t>Mouret</t>
    </r>
    <r>
      <rPr>
        <sz val="11"/>
        <color rgb="FF333333"/>
        <rFont val="Arial"/>
        <family val="2"/>
      </rPr>
      <t> ne traitait plus avec un entrepreneur pour une somme fixe; il dirigeait aussi la cuisine, il en avait fait un service organisé comme un de ses rayons, ayant un chef, des sous-chefs, un inspecteur; et, s'il </t>
    </r>
    <r>
      <rPr>
        <b/>
        <sz val="11"/>
        <color rgb="FFCC3300"/>
        <rFont val="Arial"/>
        <family val="2"/>
      </rPr>
      <t>déboursait</t>
    </r>
    <r>
      <rPr>
        <sz val="11"/>
        <color rgb="FF333333"/>
        <rFont val="Arial"/>
        <family val="2"/>
      </rPr>
      <t> davantage, il obtenait plus de travail d'un personnel mieux nourri, calcul d'une humanitairerie pratique qui avait longtemps consterné </t>
    </r>
    <r>
      <rPr>
        <sz val="11"/>
        <color theme="1"/>
        <rFont val="Calibri"/>
        <family val="2"/>
        <scheme val="minor"/>
      </rPr>
      <t>Bourdoncle</t>
    </r>
    <r>
      <rPr>
        <sz val="11"/>
        <color rgb="FF333333"/>
        <rFont val="Arial"/>
        <family val="2"/>
      </rPr>
      <t>.</t>
    </r>
  </si>
  <si>
    <r>
      <t>Votre gouvernement </t>
    </r>
    <r>
      <rPr>
        <b/>
        <sz val="11"/>
        <color rgb="FFCC3300"/>
        <rFont val="Arial"/>
        <family val="2"/>
      </rPr>
      <t>débourse</t>
    </r>
    <r>
      <rPr>
        <sz val="11"/>
        <color rgb="FF333333"/>
        <rFont val="Arial"/>
        <family val="2"/>
      </rPr>
      <t> les sommes, nul doute; mais vous connaissez assez les affaires pour savoir les inconvénients et les abus des fournitures.</t>
    </r>
  </si>
  <si>
    <r>
      <t>Après les 10 000 livres consommées, il n'y aura rien de décidé, et si l'on veut faire pendre Scapin, il faudra peut-être </t>
    </r>
    <r>
      <rPr>
        <b/>
        <sz val="11"/>
        <color rgb="FFCC3300"/>
        <rFont val="Arial"/>
        <family val="2"/>
      </rPr>
      <t>débourser</t>
    </r>
    <r>
      <rPr>
        <sz val="11"/>
        <color rgb="FF333333"/>
        <rFont val="Arial"/>
        <family val="2"/>
      </rPr>
      <t> autres 10 000 livres, sans être sûr de réussir ;</t>
    </r>
  </si>
  <si>
    <r>
      <t>Le cocher, enchanté de voir </t>
    </r>
    <r>
      <rPr>
        <sz val="11"/>
        <color theme="1"/>
        <rFont val="Calibri"/>
        <family val="2"/>
        <scheme val="minor"/>
      </rPr>
      <t>Belhomme</t>
    </r>
    <r>
      <rPr>
        <b/>
        <sz val="11"/>
        <color rgb="FFCC3300"/>
        <rFont val="Arial"/>
        <family val="2"/>
      </rPr>
      <t>débourser</t>
    </r>
    <r>
      <rPr>
        <sz val="11"/>
        <color rgb="FF333333"/>
        <rFont val="Arial"/>
        <family val="2"/>
      </rPr>
      <t> trois francs soixante et quinze, répondit: "ça va!</t>
    </r>
  </si>
  <si>
    <r>
      <t>il vaut donc mieux prendre la modique somme de 10 000 livres, que d'en </t>
    </r>
    <r>
      <rPr>
        <b/>
        <sz val="11"/>
        <color rgb="FFCC3300"/>
        <rFont val="Arial"/>
        <family val="2"/>
      </rPr>
      <t>débourser</t>
    </r>
    <r>
      <rPr>
        <sz val="11"/>
        <color rgb="FF333333"/>
        <rFont val="Arial"/>
        <family val="2"/>
      </rPr>
      <t> encore autant.</t>
    </r>
  </si>
  <si>
    <r>
      <t>Non, de par ma chandelle verte, faisons la guerre, puisque vous en êtes enragés, mais ne </t>
    </r>
    <r>
      <rPr>
        <b/>
        <sz val="11"/>
        <color rgb="FFCC3300"/>
        <rFont val="Arial"/>
        <family val="2"/>
      </rPr>
      <t>déboursons</t>
    </r>
    <r>
      <rPr>
        <sz val="11"/>
        <color rgb="FF333333"/>
        <rFont val="Arial"/>
        <family val="2"/>
      </rPr>
      <t> pas un sou.</t>
    </r>
  </si>
  <si>
    <r>
      <t>Car on est bien charitable dans le pays, surtout quand il ne faut pas </t>
    </r>
    <r>
      <rPr>
        <b/>
        <sz val="11"/>
        <color rgb="FFCC3300"/>
        <rFont val="Arial"/>
        <family val="2"/>
      </rPr>
      <t>débourser</t>
    </r>
    <r>
      <rPr>
        <sz val="11"/>
        <color rgb="FF333333"/>
        <rFont val="Arial"/>
        <family val="2"/>
      </rPr>
      <t> un pauvre liard.</t>
    </r>
  </si>
  <si>
    <r>
      <t>Par exemple, il n'avait pas manqué, lorsqu'elle était revenue à la charge au sujet de la vache, de représenter que trois cents francs étaient une grosse somme, qu'il ne </t>
    </r>
    <r>
      <rPr>
        <b/>
        <sz val="11"/>
        <color rgb="FFCC3300"/>
        <rFont val="Arial"/>
        <family val="2"/>
      </rPr>
      <t>débourserait</t>
    </r>
    <r>
      <rPr>
        <sz val="11"/>
        <color rgb="FF333333"/>
        <rFont val="Arial"/>
        <family val="2"/>
      </rPr>
      <t> pas sans une nécessité absolue.</t>
    </r>
  </si>
  <si>
    <r>
      <t>Une vieille millionnaire athée, qui n'avait </t>
    </r>
    <r>
      <rPr>
        <b/>
        <sz val="11"/>
        <color rgb="FFCC3300"/>
        <rFont val="Arial"/>
        <family val="2"/>
      </rPr>
      <t>déboursé</t>
    </r>
    <r>
      <rPr>
        <sz val="11"/>
        <color rgb="FF333333"/>
        <rFont val="Arial"/>
        <family val="2"/>
      </rPr>
      <t> que vingt-cinq francs, a raflé deux dessins remarquables dont l'un, de </t>
    </r>
    <r>
      <rPr>
        <sz val="11"/>
        <color theme="1"/>
        <rFont val="Calibri"/>
        <family val="2"/>
        <scheme val="minor"/>
      </rPr>
      <t>Charles</t>
    </r>
    <r>
      <rPr>
        <sz val="11"/>
        <color rgb="FF333333"/>
        <rFont val="Arial"/>
        <family val="2"/>
      </rPr>
      <t> </t>
    </r>
    <r>
      <rPr>
        <sz val="11"/>
        <color theme="1"/>
        <rFont val="Calibri"/>
        <family val="2"/>
        <scheme val="minor"/>
      </rPr>
      <t>Maurin</t>
    </r>
    <r>
      <rPr>
        <sz val="11"/>
        <color rgb="FF333333"/>
        <rFont val="Arial"/>
        <family val="2"/>
      </rPr>
      <t>, vaut environ vingt fois sa mise.</t>
    </r>
  </si>
  <si>
    <r>
      <t>Quand ils verront qu'on </t>
    </r>
    <r>
      <rPr>
        <b/>
        <sz val="11"/>
        <color rgb="FFCC3300"/>
        <rFont val="Arial"/>
        <family val="2"/>
      </rPr>
      <t>débourse</t>
    </r>
    <r>
      <rPr>
        <sz val="11"/>
        <color rgb="FF333333"/>
        <rFont val="Arial"/>
        <family val="2"/>
      </rPr>
      <t> là-bas et qu'on gagne chez nous, ils seront de chez nous.</t>
    </r>
  </si>
  <si>
    <r>
      <t>Je lui demande s'il a lu le </t>
    </r>
    <r>
      <rPr>
        <i/>
        <sz val="11"/>
        <color rgb="FF333333"/>
        <rFont val="Arial"/>
        <family val="2"/>
      </rPr>
      <t>de profondis</t>
    </r>
    <r>
      <rPr>
        <sz val="11"/>
        <color rgb="FF333333"/>
        <rFont val="Arial"/>
        <family val="2"/>
      </rPr>
      <t> de </t>
    </r>
    <r>
      <rPr>
        <sz val="11"/>
        <color theme="1"/>
        <rFont val="Calibri"/>
        <family val="2"/>
        <scheme val="minor"/>
      </rPr>
      <t>Wilde</t>
    </r>
    <r>
      <rPr>
        <sz val="11"/>
        <color rgb="FF333333"/>
        <rFont val="Arial"/>
        <family val="2"/>
      </rPr>
      <t> qui a récemment paru </t>
    </r>
    <r>
      <rPr>
        <i/>
        <sz val="11"/>
        <color rgb="FF333333"/>
        <rFont val="Arial"/>
        <family val="2"/>
      </rPr>
      <t>in extenso</t>
    </r>
    <r>
      <rPr>
        <sz val="11"/>
        <color rgb="FF333333"/>
        <rFont val="Arial"/>
        <family val="2"/>
      </rPr>
      <t> et il me dit que oui et que ce qui l'a le plus gêné dans ce livre, c'est la manière dont </t>
    </r>
    <r>
      <rPr>
        <sz val="11"/>
        <color theme="1"/>
        <rFont val="Calibri"/>
        <family val="2"/>
        <scheme val="minor"/>
      </rPr>
      <t>Wilde</t>
    </r>
    <r>
      <rPr>
        <sz val="11"/>
        <color rgb="FF333333"/>
        <rFont val="Arial"/>
        <family val="2"/>
      </rPr>
      <t> compose son attitude devant la postérité (plus encore que les détails qu'il donne sur les sommes importantes qu'il a </t>
    </r>
    <r>
      <rPr>
        <b/>
        <sz val="11"/>
        <color rgb="FFCC3300"/>
        <rFont val="Arial"/>
        <family val="2"/>
      </rPr>
      <t>déboursées</t>
    </r>
    <r>
      <rPr>
        <sz val="11"/>
        <color rgb="FF333333"/>
        <rFont val="Arial"/>
        <family val="2"/>
      </rPr>
      <t> pour satisfaire aux caprices de </t>
    </r>
    <r>
      <rPr>
        <sz val="11"/>
        <color theme="1"/>
        <rFont val="Calibri"/>
        <family val="2"/>
        <scheme val="minor"/>
      </rPr>
      <t>Douglas</t>
    </r>
    <r>
      <rPr>
        <sz val="11"/>
        <color rgb="FF333333"/>
        <rFont val="Arial"/>
        <family val="2"/>
      </rPr>
      <t>)... </t>
    </r>
  </si>
  <si>
    <r>
      <t>Remarquez que c'était leur intérêt, naturellement pas immédiat, mais est-ce que c'était l'intérêt d'</t>
    </r>
    <r>
      <rPr>
        <sz val="11"/>
        <color theme="1"/>
        <rFont val="Calibri"/>
        <family val="2"/>
        <scheme val="minor"/>
      </rPr>
      <t>Émile</t>
    </r>
    <r>
      <rPr>
        <sz val="11"/>
        <color rgb="FF333333"/>
        <rFont val="Arial"/>
        <family val="2"/>
      </rPr>
      <t> </t>
    </r>
    <r>
      <rPr>
        <sz val="11"/>
        <color theme="1"/>
        <rFont val="Calibri"/>
        <family val="2"/>
        <scheme val="minor"/>
      </rPr>
      <t>Barrel</t>
    </r>
    <r>
      <rPr>
        <sz val="11"/>
        <color rgb="FF333333"/>
        <rFont val="Arial"/>
        <family val="2"/>
      </rPr>
      <t> quand il </t>
    </r>
    <r>
      <rPr>
        <b/>
        <sz val="11"/>
        <color rgb="FFCC3300"/>
        <rFont val="Arial"/>
        <family val="2"/>
      </rPr>
      <t>déboursait</t>
    </r>
    <r>
      <rPr>
        <sz val="11"/>
        <color rgb="FF333333"/>
        <rFont val="Arial"/>
        <family val="2"/>
      </rPr>
      <t> le prix des jolis vêtements de la clique?</t>
    </r>
  </si>
  <si>
    <r>
      <t>Scribes en leurs causes, et ne </t>
    </r>
    <r>
      <rPr>
        <b/>
        <i/>
        <sz val="11"/>
        <color rgb="FFCC3300"/>
        <rFont val="Arial"/>
        <family val="2"/>
      </rPr>
      <t>déboursant</t>
    </r>
    <r>
      <rPr>
        <i/>
        <sz val="11"/>
        <color rgb="FF333333"/>
        <rFont val="Arial"/>
        <family val="2"/>
      </rPr>
      <t> point d'argent, ils n'en demandaient que peu ou point aux parties, tant que la procédure durait.</t>
    </r>
  </si>
  <si>
    <r>
      <t>Parfois, le roi pouvait acheter sans rien </t>
    </r>
    <r>
      <rPr>
        <b/>
        <sz val="11"/>
        <color rgb="FFCC3300"/>
        <rFont val="Arial"/>
        <family val="2"/>
      </rPr>
      <t>débourser</t>
    </r>
    <r>
      <rPr>
        <sz val="11"/>
        <color rgb="FF333333"/>
        <rFont val="Arial"/>
        <family val="2"/>
      </rPr>
      <t>, simplement en cédant certains de ses droits.</t>
    </r>
  </si>
  <si>
    <r>
      <t>Un photographe sommairement outillé ou un horloger pas trop maladroit pourrait visiter sans </t>
    </r>
    <r>
      <rPr>
        <b/>
        <sz val="11"/>
        <color rgb="FFCC3300"/>
        <rFont val="Arial"/>
        <family val="2"/>
      </rPr>
      <t>débourser</t>
    </r>
    <r>
      <rPr>
        <sz val="11"/>
        <color rgb="FF333333"/>
        <rFont val="Arial"/>
        <family val="2"/>
      </rPr>
      <t> un liard toutes les îles de la </t>
    </r>
    <r>
      <rPr>
        <sz val="11"/>
        <color theme="1"/>
        <rFont val="Calibri"/>
        <family val="2"/>
        <scheme val="minor"/>
      </rPr>
      <t>Polynésie</t>
    </r>
    <r>
      <rPr>
        <sz val="11"/>
        <color rgb="FF333333"/>
        <rFont val="Arial"/>
        <family val="2"/>
      </rPr>
      <t>.</t>
    </r>
  </si>
  <si>
    <r>
      <t>À cette place, tout autre que moi, un homme riche, par exemple, pourrait évaluer le prix de ces maisons de torchis, calculer l'exacte superficie de ces champs, de ces prés, rêver qu'il a </t>
    </r>
    <r>
      <rPr>
        <b/>
        <sz val="11"/>
        <color rgb="FFCC3300"/>
        <rFont val="Arial"/>
        <family val="2"/>
      </rPr>
      <t>déboursé</t>
    </r>
    <r>
      <rPr>
        <sz val="11"/>
        <color rgb="FF333333"/>
        <rFont val="Arial"/>
        <family val="2"/>
      </rPr>
      <t> la somme nécessaire, que ce village lui appartient.</t>
    </r>
  </si>
  <si>
    <r>
      <t>Comme si c'était la même chose, de </t>
    </r>
    <r>
      <rPr>
        <b/>
        <sz val="11"/>
        <color rgb="FFCC3300"/>
        <rFont val="Arial"/>
        <family val="2"/>
      </rPr>
      <t>débourser</t>
    </r>
    <r>
      <rPr>
        <sz val="11"/>
        <color rgb="FF333333"/>
        <rFont val="Arial"/>
        <family val="2"/>
      </rPr>
      <t> cinq mille francs quand on en a onze mille, ou quand on en a six!</t>
    </r>
  </si>
  <si>
    <r>
      <t>Dans le quartier sa réputation de bon joueur était solide; on lui enviait son habileté et une chance de " cocu " qui lui permettait de boire à sa soif sans jamais </t>
    </r>
    <r>
      <rPr>
        <b/>
        <sz val="11"/>
        <color rgb="FFCC3300"/>
        <rFont val="Arial"/>
        <family val="2"/>
      </rPr>
      <t>débourser</t>
    </r>
    <r>
      <rPr>
        <sz val="11"/>
        <color rgb="FF333333"/>
        <rFont val="Arial"/>
        <family val="2"/>
      </rPr>
      <t> un sou.</t>
    </r>
    <r>
      <rPr>
        <sz val="11"/>
        <color theme="1"/>
        <rFont val="Calibri"/>
        <family val="2"/>
        <scheme val="minor"/>
      </rPr>
      <t> </t>
    </r>
  </si>
  <si>
    <r>
      <t>Quand nous voulons faire réparer une maison, nous donnons un ordre à un ouvrier; mais actuellement, cet ordre n'est pas bon marché, et nous sommes obligés à notre tour, en échange du service rendu, de </t>
    </r>
    <r>
      <rPr>
        <b/>
        <sz val="11"/>
        <color rgb="FFCC3300"/>
        <rFont val="Arial"/>
        <family val="2"/>
      </rPr>
      <t>débourser</t>
    </r>
    <r>
      <rPr>
        <sz val="11"/>
        <color rgb="FF333333"/>
        <rFont val="Arial"/>
        <family val="2"/>
      </rPr>
      <t> une forte somme.</t>
    </r>
  </si>
  <si>
    <r>
      <t>Quant au colon, il a le précieux avantage de n'avoir rien à </t>
    </r>
    <r>
      <rPr>
        <b/>
        <sz val="11"/>
        <color rgb="FFCC3300"/>
        <rFont val="Arial"/>
        <family val="2"/>
      </rPr>
      <t>débourser</t>
    </r>
    <r>
      <rPr>
        <sz val="11"/>
        <color rgb="FF333333"/>
        <rFont val="Arial"/>
        <family val="2"/>
      </rPr>
      <t> pour se procurer une terre, et de pouvoir consacrer tout ce qu'il a d'argent à la mettre en valeur.</t>
    </r>
  </si>
  <si>
    <r>
      <t>Je n'ai connu qu'un autre marchand aussi difficile et toujours prêt à rembarrer le client, </t>
    </r>
    <r>
      <rPr>
        <sz val="11"/>
        <color theme="1"/>
        <rFont val="Calibri"/>
        <family val="2"/>
        <scheme val="minor"/>
      </rPr>
      <t>Ambroise</t>
    </r>
    <r>
      <rPr>
        <sz val="11"/>
        <color rgb="FF333333"/>
        <rFont val="Arial"/>
        <family val="2"/>
      </rPr>
      <t> </t>
    </r>
    <r>
      <rPr>
        <sz val="11"/>
        <color theme="1"/>
        <rFont val="Calibri"/>
        <family val="2"/>
        <scheme val="minor"/>
      </rPr>
      <t>Vollard</t>
    </r>
    <r>
      <rPr>
        <sz val="11"/>
        <color rgb="FF333333"/>
        <rFont val="Arial"/>
        <family val="2"/>
      </rPr>
      <t>, cet ours mal léché que j'ai également beaucoup fréquenté, qui aimait tellement la peinture contemporaine qu'il rachetait par la suite les tableaux qu'il avait été contraint de vendre pour faire de l'argent afin de pouvoir nourrir son écurie de peintres à ses et à leurs débuts et que j'ai vu racheter 300. </t>
    </r>
    <r>
      <rPr>
        <sz val="11"/>
        <color theme="1"/>
        <rFont val="Calibri"/>
        <family val="2"/>
        <scheme val="minor"/>
      </rPr>
      <t>000 Des Cézannes qu'il avait vendus 3. 000 Dix ans auparavant pour assurer une rente de 300 francs par mois au vieux maître d'Aix, </t>
    </r>
    <r>
      <rPr>
        <b/>
        <sz val="11"/>
        <color rgb="FFCC3300"/>
        <rFont val="Calibri"/>
        <family val="2"/>
        <scheme val="minor"/>
      </rPr>
      <t>déboursant</t>
    </r>
    <r>
      <rPr>
        <sz val="11"/>
        <color theme="1"/>
        <rFont val="Calibri"/>
        <family val="2"/>
        <scheme val="minor"/>
      </rPr>
      <t> la forte somme sans sourciller, non par lucre ni pour se livrer à une spéculation </t>
    </r>
    <r>
      <rPr>
        <i/>
        <sz val="11"/>
        <color theme="1"/>
        <rFont val="Calibri"/>
        <family val="2"/>
        <scheme val="minor"/>
      </rPr>
      <t>up to date</t>
    </r>
    <r>
      <rPr>
        <sz val="11"/>
        <color theme="1"/>
        <rFont val="Calibri"/>
        <family val="2"/>
        <scheme val="minor"/>
      </rPr>
      <t> et profiter d'un </t>
    </r>
    <r>
      <rPr>
        <i/>
        <sz val="11"/>
        <color theme="1"/>
        <rFont val="Calibri"/>
        <family val="2"/>
        <scheme val="minor"/>
      </rPr>
      <t>boom</t>
    </r>
    <r>
      <rPr>
        <sz val="11"/>
        <color theme="1"/>
        <rFont val="Calibri"/>
        <family val="2"/>
        <scheme val="minor"/>
      </rPr>
      <t> avec le sourire, mais par amour, et les peintres qui ne pipaient mot de son vivant et le laissaient faire estomaqués, trop heureux d'être mis sous contrat par un tel </t>
    </r>
    <r>
      <rPr>
        <i/>
        <sz val="11"/>
        <color theme="1"/>
        <rFont val="Calibri"/>
        <family val="2"/>
        <scheme val="minor"/>
      </rPr>
      <t>supporter,</t>
    </r>
    <r>
      <rPr>
        <sz val="11"/>
        <color theme="1"/>
        <rFont val="Calibri"/>
        <family val="2"/>
        <scheme val="minor"/>
      </rPr>
      <t> ont eu le front de se plaindre de lui après sa mort!</t>
    </r>
  </si>
  <si>
    <r>
      <t>Ceux qui voulaient subir les brimades mécaniques payaient vingt sous, tandis que les philosophes en </t>
    </r>
    <r>
      <rPr>
        <b/>
        <sz val="11"/>
        <color rgb="FFCC3300"/>
        <rFont val="Arial"/>
        <family val="2"/>
      </rPr>
      <t>déboursaient</t>
    </r>
    <r>
      <rPr>
        <sz val="11"/>
        <color rgb="FF333333"/>
        <rFont val="Arial"/>
        <family val="2"/>
      </rPr>
      <t> le triple, impatients qu'ils sont de se sentir prêts à voir.</t>
    </r>
  </si>
  <si>
    <r>
      <t>Avec une douceur qu'on n'aurait jamais attendu de cette brute, il la persuada gentiment de </t>
    </r>
    <r>
      <rPr>
        <b/>
        <sz val="11"/>
        <color rgb="FFCC3300"/>
        <rFont val="Arial"/>
        <family val="2"/>
      </rPr>
      <t>débourser</t>
    </r>
    <r>
      <rPr>
        <sz val="11"/>
        <color rgb="FF333333"/>
        <rFont val="Arial"/>
        <family val="2"/>
      </rPr>
      <t> l'argent, une misère, pour en finir.</t>
    </r>
  </si>
  <si>
    <r>
      <t>Et même... l'abbé s'impatientait légèrement; elle n'osa donc pas ajouter qu'il lui faudrait sans doute quelque temps pour la réunir (car elle espérait bien n'avoir pas à </t>
    </r>
    <r>
      <rPr>
        <b/>
        <sz val="11"/>
        <color rgb="FFCC3300"/>
        <rFont val="Arial"/>
        <family val="2"/>
      </rPr>
      <t>débourser</t>
    </r>
    <r>
      <rPr>
        <sz val="11"/>
        <color rgb="FF333333"/>
        <rFont val="Arial"/>
        <family val="2"/>
      </rPr>
      <t> toute seule).</t>
    </r>
  </si>
  <si>
    <r>
      <t>maman </t>
    </r>
    <r>
      <rPr>
        <sz val="11"/>
        <color theme="1"/>
        <rFont val="Calibri"/>
        <family val="2"/>
        <scheme val="minor"/>
      </rPr>
      <t>Virginie</t>
    </r>
    <r>
      <rPr>
        <sz val="11"/>
        <color rgb="FF333333"/>
        <rFont val="Arial"/>
        <family val="2"/>
      </rPr>
      <t> ne blâme-t-elle pas les </t>
    </r>
    <r>
      <rPr>
        <sz val="11"/>
        <color theme="1"/>
        <rFont val="Calibri"/>
        <family val="2"/>
        <scheme val="minor"/>
      </rPr>
      <t>Lyrisse</t>
    </r>
    <r>
      <rPr>
        <sz val="11"/>
        <color rgb="FF333333"/>
        <rFont val="Arial"/>
        <family val="2"/>
      </rPr>
      <t> de refuser la restitution du château contre le capital dérisoire </t>
    </r>
    <r>
      <rPr>
        <b/>
        <sz val="11"/>
        <color rgb="FFCC3300"/>
        <rFont val="Arial"/>
        <family val="2"/>
      </rPr>
      <t>déboursé</t>
    </r>
    <r>
      <rPr>
        <sz val="11"/>
        <color rgb="FF333333"/>
        <rFont val="Arial"/>
        <family val="2"/>
      </rPr>
      <t> pour acquérir ce bien national, au temps où la convention payait ainsi le dévouement jacobin?</t>
    </r>
  </si>
  <si>
    <r>
      <t xml:space="preserve">S'el fist siervir moult noblement, par volenté et par pourpens; mais li rois païoit le </t>
    </r>
    <r>
      <rPr>
        <b/>
        <sz val="11"/>
        <color rgb="FFC00000"/>
        <rFont val="Calibri"/>
        <family val="2"/>
        <scheme val="minor"/>
      </rPr>
      <t>despens</t>
    </r>
    <r>
      <rPr>
        <sz val="11"/>
        <color theme="1"/>
        <rFont val="Calibri"/>
        <family val="2"/>
        <scheme val="minor"/>
      </rPr>
      <t>.</t>
    </r>
  </si>
  <si>
    <r>
      <t xml:space="preserve">Carles, ki fu de grant savoir, La tierce part de son avoir, par devisance et par pourpens, retint à faire son </t>
    </r>
    <r>
      <rPr>
        <b/>
        <sz val="11"/>
        <color rgb="FFC00000"/>
        <rFont val="Calibri"/>
        <family val="2"/>
        <scheme val="minor"/>
      </rPr>
      <t>despens</t>
    </r>
    <r>
      <rPr>
        <sz val="11"/>
        <color theme="1"/>
        <rFont val="Calibri"/>
        <family val="2"/>
        <scheme val="minor"/>
      </rPr>
      <t xml:space="preserve"> et çou que mestiers li seroit, en dementres que il vivroit.</t>
    </r>
  </si>
  <si>
    <r>
      <t xml:space="preserve">Dont s'en alèrent, par esgart, en Pulle, al duc Robiert Wiskart, qui s'en ala, par i fourfet, Al tans le roi Huon-Kapet, par son </t>
    </r>
    <r>
      <rPr>
        <b/>
        <sz val="11"/>
        <color rgb="FFC00000"/>
        <rFont val="Calibri"/>
        <family val="2"/>
        <scheme val="minor"/>
      </rPr>
      <t>despens</t>
    </r>
    <r>
      <rPr>
        <sz val="11"/>
        <color theme="1"/>
        <rFont val="Calibri"/>
        <family val="2"/>
        <scheme val="minor"/>
      </rPr>
      <t xml:space="preserve"> et par aleu.</t>
    </r>
  </si>
  <si>
    <r>
      <t xml:space="preserve">mais ele juga que li enfés tout son droit a, parmi vii mil livres d'acorde. de tant i ot miséricorde Pour son </t>
    </r>
    <r>
      <rPr>
        <b/>
        <sz val="11"/>
        <color rgb="FFC00000"/>
        <rFont val="Calibri"/>
        <family val="2"/>
        <scheme val="minor"/>
      </rPr>
      <t>despens</t>
    </r>
    <r>
      <rPr>
        <sz val="11"/>
        <color theme="1"/>
        <rFont val="Calibri"/>
        <family val="2"/>
        <scheme val="minor"/>
      </rPr>
      <t xml:space="preserve"> et pour sa gierre.</t>
    </r>
  </si>
  <si>
    <r>
      <t xml:space="preserve">Si ne sai, se je dor ou voil Ou se je pens, Queil part je panrrai mon </t>
    </r>
    <r>
      <rPr>
        <b/>
        <sz val="11"/>
        <color rgb="FFC00000"/>
        <rFont val="Calibri"/>
        <family val="2"/>
        <scheme val="minor"/>
      </rPr>
      <t>despens</t>
    </r>
    <r>
      <rPr>
        <sz val="11"/>
        <color theme="1"/>
        <rFont val="Calibri"/>
        <family val="2"/>
        <scheme val="minor"/>
      </rPr>
      <t xml:space="preserve"> De quoi passeir puisse cest tens: Teil siecle ai gié.</t>
    </r>
  </si>
  <si>
    <r>
      <t xml:space="preserve">Je ne met point gent a mesaise, Ne ne les fais aler en guerre; Mes gens ne veulent fors paix querre, Ne d'autre riens ilz n'ont espens, Fors de mener les grans </t>
    </r>
    <r>
      <rPr>
        <b/>
        <sz val="11"/>
        <color rgb="FFC00000"/>
        <rFont val="Calibri"/>
        <family val="2"/>
        <scheme val="minor"/>
      </rPr>
      <t>despens</t>
    </r>
    <r>
      <rPr>
        <sz val="11"/>
        <color theme="1"/>
        <rFont val="Calibri"/>
        <family val="2"/>
        <scheme val="minor"/>
      </rPr>
      <t>, Jouer, dancier et eulx esbatre.</t>
    </r>
  </si>
  <si>
    <r>
      <t xml:space="preserve">et, bien qu'il considerast combien c'est d'avantage de conserver sa maison pure et nette de troubles de la guerre, afin qu'entiere en ses forces elle puisse continuellement fournir deniers et secours au besoing; que la necessité des guerres porte à tous les coups defaire le gast, ce qui ne se peut faire bonnement en nos biens propres, et si le païsant ne porte pas si doucement ce ravage de ceux de son party que de l'ennemy, en maniere qu'il s'en peut aysément allumer des seditions et des troubles parmy nous; que la licence de desrober et de piller, qui ne peut estre permise en son pays, est un grand support aux ennuis de la guerre, et, qui n'a autre esperance de gaing que sa solde, il est mal aisé qu'il soit tenu en office, estant à deux pas de sa femme et de sa retraicte; que celuy qui met la nappe, tombe tousjours des </t>
    </r>
    <r>
      <rPr>
        <b/>
        <sz val="11"/>
        <color rgb="FFC00000"/>
        <rFont val="Calibri"/>
        <family val="2"/>
        <scheme val="minor"/>
      </rPr>
      <t>despens</t>
    </r>
    <r>
      <rPr>
        <sz val="11"/>
        <color theme="1"/>
        <rFont val="Calibri"/>
        <family val="2"/>
        <scheme val="minor"/>
      </rPr>
      <t>;</t>
    </r>
  </si>
  <si>
    <r>
      <t xml:space="preserve">je, (dist panurge), entreprens de entrer en leur camp par le meillieu des guardes et du guet, et bancqueter avec eulx et bragmader à leurs </t>
    </r>
    <r>
      <rPr>
        <b/>
        <sz val="11"/>
        <color rgb="FFC00000"/>
        <rFont val="Calibri"/>
        <family val="2"/>
        <scheme val="minor"/>
      </rPr>
      <t>despens</t>
    </r>
    <r>
      <rPr>
        <sz val="11"/>
        <color theme="1"/>
        <rFont val="Calibri"/>
        <family val="2"/>
        <scheme val="minor"/>
      </rPr>
      <t xml:space="preserve">, sans estre congneu de nully, visiter l'artillerie, les tentes de tous les capitaines, et me prelasser par les bandes, sans jamais estre descouvert. </t>
    </r>
  </si>
  <si>
    <r>
      <t xml:space="preserve">Je me contente des </t>
    </r>
    <r>
      <rPr>
        <b/>
        <sz val="11"/>
        <color rgb="FFC00000"/>
        <rFont val="Calibri"/>
        <family val="2"/>
        <scheme val="minor"/>
      </rPr>
      <t>despens</t>
    </r>
    <r>
      <rPr>
        <sz val="11"/>
        <color theme="1"/>
        <rFont val="Calibri"/>
        <family val="2"/>
        <scheme val="minor"/>
      </rPr>
      <t xml:space="preserve">, puys que tant disertement nous as faict repetition sus le chapitre singulier de la caballe culinaire et monasticque. </t>
    </r>
  </si>
  <si>
    <r>
      <t>Quand la mère eut entendu cette confession, et que, par tels moyens, elle devoit estre condamnée, elle supplia le juge d'asseoir les </t>
    </r>
    <r>
      <rPr>
        <b/>
        <sz val="11"/>
        <color rgb="FFCC3300"/>
        <rFont val="Arial"/>
        <family val="2"/>
      </rPr>
      <t>despens</t>
    </r>
    <r>
      <rPr>
        <sz val="11"/>
        <color rgb="FF333333"/>
        <rFont val="Arial"/>
        <family val="2"/>
      </rPr>
      <t> sur sa fille, attendu qu'elle avoit esté cause de ce procès.</t>
    </r>
  </si>
  <si>
    <r>
      <t>Ils appellent ce filet, qu'ils tirent ainsi le boulesche, et est celui tenu des plus riches entre eux, qui a moien d'en entretenir un ou deux, car le moindre vaut mille frans et sont coustumierement plus de cent apres un, à la solde et aux </t>
    </r>
    <r>
      <rPr>
        <b/>
        <sz val="11"/>
        <color rgb="FFCC3300"/>
        <rFont val="Arial"/>
        <family val="2"/>
      </rPr>
      <t>despens</t>
    </r>
    <r>
      <rPr>
        <sz val="11"/>
        <color rgb="FF333333"/>
        <rFont val="Arial"/>
        <family val="2"/>
      </rPr>
      <t> du maistre, qui ne les nourrit que de poisson, et leur donne quelque peu d'argent pour nourrir leur mesnage, et envoie vendre sa maree aux villes circonvoisines, comme </t>
    </r>
    <r>
      <rPr>
        <sz val="11"/>
        <color theme="1"/>
        <rFont val="Calibri"/>
        <family val="2"/>
        <scheme val="minor"/>
      </rPr>
      <t>Tholose</t>
    </r>
    <r>
      <rPr>
        <sz val="11"/>
        <color rgb="FF333333"/>
        <rFont val="Arial"/>
        <family val="2"/>
      </rPr>
      <t>, </t>
    </r>
    <r>
      <rPr>
        <sz val="11"/>
        <color theme="1"/>
        <rFont val="Calibri"/>
        <family val="2"/>
        <scheme val="minor"/>
      </rPr>
      <t>Carcassone</t>
    </r>
    <r>
      <rPr>
        <sz val="11"/>
        <color rgb="FF333333"/>
        <rFont val="Arial"/>
        <family val="2"/>
      </rPr>
      <t>,</t>
    </r>
    <r>
      <rPr>
        <sz val="11"/>
        <color theme="1"/>
        <rFont val="Calibri"/>
        <family val="2"/>
        <scheme val="minor"/>
      </rPr>
      <t>Narbonne</t>
    </r>
    <r>
      <rPr>
        <sz val="11"/>
        <color rgb="FF333333"/>
        <rFont val="Arial"/>
        <family val="2"/>
      </rPr>
      <t>, et </t>
    </r>
    <r>
      <rPr>
        <sz val="11"/>
        <color theme="1"/>
        <rFont val="Calibri"/>
        <family val="2"/>
        <scheme val="minor"/>
      </rPr>
      <t>Beziers</t>
    </r>
    <r>
      <rPr>
        <sz val="11"/>
        <color rgb="FF333333"/>
        <rFont val="Arial"/>
        <family val="2"/>
      </rPr>
      <t>:</t>
    </r>
  </si>
  <si>
    <r>
      <t>et, en disant ces parolles, se print tant à rire, qu'elle le suplia luy vouloir compter ce que c'estoit, ce qu'il feit tout du long, en luy monstrant la peau du loup que son varlet de chambre avoit apportée. et, après qu'ilz eurent passé le temps aux </t>
    </r>
    <r>
      <rPr>
        <b/>
        <sz val="11"/>
        <color rgb="FFCC3300"/>
        <rFont val="Arial"/>
        <family val="2"/>
      </rPr>
      <t>despens</t>
    </r>
    <r>
      <rPr>
        <sz val="11"/>
        <color rgb="FF333333"/>
        <rFont val="Arial"/>
        <family val="2"/>
      </rPr>
      <t> des pauvres gens, s'en allerent dormyr d'aussi gratieux repos que les deux autres travaillerent la nuyct en paour et craincte que leur affaire fust revelé.</t>
    </r>
  </si>
  <si>
    <r>
      <t>Varro, le plus subtil et le plus sçavant autheur Latin, en ses livres de la Theologie, escrit que le secrestin de Hercules, jectant au sort, d'une main pour soy, de l'autre pour Hercules, joua contre luy un souper et une garse: s'il gaignoit, aux </t>
    </r>
    <r>
      <rPr>
        <b/>
        <sz val="11"/>
        <color rgb="FFCC3300"/>
        <rFont val="Arial"/>
        <family val="2"/>
      </rPr>
      <t>despens</t>
    </r>
    <r>
      <rPr>
        <sz val="11"/>
        <color rgb="FF333333"/>
        <rFont val="Arial"/>
        <family val="2"/>
      </rPr>
      <t> des offrandes; s'il perdoit, aux siens.</t>
    </r>
  </si>
  <si>
    <r>
      <t>Puis nos amoureux gens-d'armes, oyans dire que les forces de la </t>
    </r>
    <r>
      <rPr>
        <sz val="11"/>
        <color theme="1"/>
        <rFont val="Calibri"/>
        <family val="2"/>
        <scheme val="minor"/>
      </rPr>
      <t>Rochelle</t>
    </r>
    <r>
      <rPr>
        <sz val="11"/>
        <color rgb="FF333333"/>
        <rFont val="Arial"/>
        <family val="2"/>
      </rPr>
      <t> les venoient assaillir tant par mer que par terre, suyvant le conseil de </t>
    </r>
    <r>
      <rPr>
        <sz val="11"/>
        <color theme="1"/>
        <rFont val="Calibri"/>
        <family val="2"/>
        <scheme val="minor"/>
      </rPr>
      <t>Floradin</t>
    </r>
    <r>
      <rPr>
        <sz val="11"/>
        <color rgb="FF333333"/>
        <rFont val="Arial"/>
        <family val="2"/>
      </rPr>
      <t> (à qui l'experience donnoit authorité et créance) deslogèrent de bonne-heure, s'acheminans vers </t>
    </r>
    <r>
      <rPr>
        <sz val="11"/>
        <color theme="1"/>
        <rFont val="Calibri"/>
        <family val="2"/>
        <scheme val="minor"/>
      </rPr>
      <t>Xaintes</t>
    </r>
    <r>
      <rPr>
        <sz val="11"/>
        <color rgb="FF333333"/>
        <rFont val="Arial"/>
        <family val="2"/>
      </rPr>
      <t>, et de </t>
    </r>
    <r>
      <rPr>
        <sz val="11"/>
        <color theme="1"/>
        <rFont val="Calibri"/>
        <family val="2"/>
        <scheme val="minor"/>
      </rPr>
      <t>Xaintes</t>
    </r>
    <r>
      <rPr>
        <sz val="11"/>
        <color rgb="FF333333"/>
        <rFont val="Arial"/>
        <family val="2"/>
      </rPr>
      <t> (qu'ils estimerent mal-asseuree, comme de fait peu après elle fut prise) allèrent à </t>
    </r>
    <r>
      <rPr>
        <sz val="11"/>
        <color theme="1"/>
        <rFont val="Calibri"/>
        <family val="2"/>
        <scheme val="minor"/>
      </rPr>
      <t>Saint</t>
    </r>
    <r>
      <rPr>
        <sz val="11"/>
        <color rgb="FF333333"/>
        <rFont val="Arial"/>
        <family val="2"/>
      </rPr>
      <t> </t>
    </r>
    <r>
      <rPr>
        <sz val="11"/>
        <color theme="1"/>
        <rFont val="Calibri"/>
        <family val="2"/>
        <scheme val="minor"/>
      </rPr>
      <t>Jehan</t>
    </r>
    <r>
      <rPr>
        <sz val="11"/>
        <color rgb="FF333333"/>
        <rFont val="Arial"/>
        <family val="2"/>
      </rPr>
      <t> </t>
    </r>
    <r>
      <rPr>
        <sz val="11"/>
        <color theme="1"/>
        <rFont val="Calibri"/>
        <family val="2"/>
        <scheme val="minor"/>
      </rPr>
      <t>D'Angely</t>
    </r>
    <r>
      <rPr>
        <sz val="11"/>
        <color rgb="FF333333"/>
        <rFont val="Arial"/>
        <family val="2"/>
      </rPr>
      <t>: oû ils eurent la tant désirée publication de la </t>
    </r>
    <r>
      <rPr>
        <sz val="11"/>
        <color theme="1"/>
        <rFont val="Calibri"/>
        <family val="2"/>
        <scheme val="minor"/>
      </rPr>
      <t>Paix</t>
    </r>
    <r>
      <rPr>
        <sz val="11"/>
        <color rgb="FF333333"/>
        <rFont val="Arial"/>
        <family val="2"/>
      </rPr>
      <t>. qui fut cause que chargez de butin (auquel comme j'ay dit, ilz s'estoient tousjours monstrez fort aspres, comme bons serviteurs de </t>
    </r>
    <r>
      <rPr>
        <sz val="11"/>
        <color theme="1"/>
        <rFont val="Calibri"/>
        <family val="2"/>
        <scheme val="minor"/>
      </rPr>
      <t>Roy</t>
    </r>
    <r>
      <rPr>
        <sz val="11"/>
        <color rgb="FF333333"/>
        <rFont val="Arial"/>
        <family val="2"/>
      </rPr>
      <t>) se retirèrent au chasteau de </t>
    </r>
    <r>
      <rPr>
        <sz val="11"/>
        <color theme="1"/>
        <rFont val="Calibri"/>
        <family val="2"/>
        <scheme val="minor"/>
      </rPr>
      <t>Floradin</t>
    </r>
    <r>
      <rPr>
        <sz val="11"/>
        <color rgb="FF333333"/>
        <rFont val="Arial"/>
        <family val="2"/>
      </rPr>
      <t> et </t>
    </r>
    <r>
      <rPr>
        <sz val="11"/>
        <color theme="1"/>
        <rFont val="Calibri"/>
        <family val="2"/>
        <scheme val="minor"/>
      </rPr>
      <t>Sereine</t>
    </r>
    <r>
      <rPr>
        <sz val="11"/>
        <color rgb="FF333333"/>
        <rFont val="Arial"/>
        <family val="2"/>
      </rPr>
      <t>, oû ils achetèrent aux </t>
    </r>
    <r>
      <rPr>
        <b/>
        <sz val="11"/>
        <color rgb="FFCC3300"/>
        <rFont val="Arial"/>
        <family val="2"/>
      </rPr>
      <t>despens</t>
    </r>
    <r>
      <rPr>
        <sz val="11"/>
        <color rgb="FF333333"/>
        <rFont val="Arial"/>
        <family val="2"/>
      </rPr>
      <t> communs un molin à vent pour leur musnier et sa femme, et donnèrent leurs fermes, borderies, et mestairies à tenir et cultiver à leurs serviteurs: et tout pour les bons et aggreables services respectivement.</t>
    </r>
  </si>
  <si>
    <r>
      <t>L'absolutisme en Turquie n'a jamais été, je crois, aussi attentatoire au grand principe de la sainte égalité que ces prétendus gouvernements représentatifs, enfants bâtards du libéralisme, où bout, à nos </t>
    </r>
    <r>
      <rPr>
        <b/>
        <sz val="11"/>
        <color rgb="FFCC3300"/>
        <rFont val="Arial"/>
        <family val="2"/>
      </rPr>
      <t>dépens</t>
    </r>
    <r>
      <rPr>
        <sz val="11"/>
        <color rgb="FF333333"/>
        <rFont val="Arial"/>
        <family val="2"/>
      </rPr>
      <t>, la </t>
    </r>
    <r>
      <rPr>
        <i/>
        <sz val="11"/>
        <color rgb="FF333333"/>
        <rFont val="Arial"/>
        <family val="2"/>
      </rPr>
      <t>marmite</t>
    </r>
    <r>
      <rPr>
        <sz val="11"/>
        <color rgb="FF333333"/>
        <rFont val="Arial"/>
        <family val="2"/>
      </rPr>
      <t> de ce bon Paul Courrier.</t>
    </r>
  </si>
  <si>
    <r>
      <t xml:space="preserve">Tu produiras par tout ceste beste, et, en somme, Aux </t>
    </r>
    <r>
      <rPr>
        <b/>
        <sz val="11"/>
        <color rgb="FFC00000"/>
        <rFont val="Arial"/>
        <family val="2"/>
      </rPr>
      <t>despens</t>
    </r>
    <r>
      <rPr>
        <sz val="11"/>
        <color rgb="FF333333"/>
        <rFont val="Arial"/>
        <family val="2"/>
      </rPr>
      <t xml:space="preserve"> d' un tel sot, tu seras galland homme.</t>
    </r>
  </si>
  <si>
    <r>
      <t>En nostre </t>
    </r>
    <r>
      <rPr>
        <sz val="11"/>
        <color theme="1"/>
        <rFont val="Calibri"/>
        <family val="2"/>
        <scheme val="minor"/>
      </rPr>
      <t>Marseille</t>
    </r>
    <r>
      <rPr>
        <sz val="11"/>
        <color rgb="FF333333"/>
        <rFont val="Arial"/>
        <family val="2"/>
      </rPr>
      <t>, il se gardoit, au temps passé, du venin préparé à tout de la cigue, aux </t>
    </r>
    <r>
      <rPr>
        <b/>
        <sz val="11"/>
        <color rgb="FFCC3300"/>
        <rFont val="Arial"/>
        <family val="2"/>
      </rPr>
      <t>despens</t>
    </r>
    <r>
      <rPr>
        <sz val="11"/>
        <color rgb="FF333333"/>
        <rFont val="Arial"/>
        <family val="2"/>
      </rPr>
      <t> publics, pour ceux qui voudroyent haster leurs jours, ayant premierement approuvé aux six cens, qui estoit leur senat, les raisons de leur entreprise;</t>
    </r>
  </si>
  <si>
    <r>
      <t>nostre desjeuné est payé aux </t>
    </r>
    <r>
      <rPr>
        <b/>
        <sz val="11"/>
        <color rgb="FFCC3300"/>
        <rFont val="Arial"/>
        <family val="2"/>
      </rPr>
      <t>despens</t>
    </r>
    <r>
      <rPr>
        <sz val="11"/>
        <color rgb="FF333333"/>
        <rFont val="Arial"/>
        <family val="2"/>
      </rPr>
      <t> de ce varlet.</t>
    </r>
  </si>
  <si>
    <r>
      <t>le juge ayant ouy les parties et les raisons d'une part et d'aultre, congnoissant la gaudisserie intentée par </t>
    </r>
    <r>
      <rPr>
        <sz val="11"/>
        <color theme="1"/>
        <rFont val="Calibri"/>
        <family val="2"/>
        <scheme val="minor"/>
      </rPr>
      <t>Chichouan</t>
    </r>
    <r>
      <rPr>
        <sz val="11"/>
        <color rgb="FF333333"/>
        <rFont val="Arial"/>
        <family val="2"/>
      </rPr>
      <t> de sa demande, et pour le fol adjournement, le condampna és </t>
    </r>
    <r>
      <rPr>
        <b/>
        <sz val="11"/>
        <color rgb="FFCC3300"/>
        <rFont val="Arial"/>
        <family val="2"/>
      </rPr>
      <t>despens</t>
    </r>
    <r>
      <rPr>
        <sz val="11"/>
        <color rgb="FF333333"/>
        <rFont val="Arial"/>
        <family val="2"/>
      </rPr>
      <t>, dommages et interestz du bonhomme, et outre cela en vingt liv. Tournois envers le roy.</t>
    </r>
  </si>
  <si>
    <r>
      <t>ma damoiselle, je viendray dimanche soupper avecq vous, s'il vous plaist, mais il ne vous fault soulcier que d'avoir bon pain et bon vin, car j'ay si bien trompé ung sot </t>
    </r>
    <r>
      <rPr>
        <sz val="11"/>
        <color theme="1"/>
        <rFont val="Calibri"/>
        <family val="2"/>
        <scheme val="minor"/>
      </rPr>
      <t>Bayonnois</t>
    </r>
    <r>
      <rPr>
        <sz val="11"/>
        <color rgb="FF333333"/>
        <rFont val="Arial"/>
        <family val="2"/>
      </rPr>
      <t>, que le demeurant sera à ses </t>
    </r>
    <r>
      <rPr>
        <b/>
        <sz val="11"/>
        <color rgb="FFCC3300"/>
        <rFont val="Arial"/>
        <family val="2"/>
      </rPr>
      <t>despens;</t>
    </r>
    <r>
      <rPr>
        <sz val="11"/>
        <color rgb="FF333333"/>
        <rFont val="Arial"/>
        <family val="2"/>
      </rPr>
      <t> et par ma tromperie, vous feray menger le meilleur jambon de </t>
    </r>
    <r>
      <rPr>
        <sz val="11"/>
        <color theme="1"/>
        <rFont val="Calibri"/>
        <family val="2"/>
        <scheme val="minor"/>
      </rPr>
      <t>Pasques</t>
    </r>
    <r>
      <rPr>
        <sz val="11"/>
        <color rgb="FF333333"/>
        <rFont val="Arial"/>
        <family val="2"/>
      </rPr>
      <t> qui fut jamais mengé dans </t>
    </r>
    <r>
      <rPr>
        <sz val="11"/>
        <color theme="1"/>
        <rFont val="Calibri"/>
        <family val="2"/>
        <scheme val="minor"/>
      </rPr>
      <t>Paris</t>
    </r>
    <r>
      <rPr>
        <sz val="11"/>
        <color rgb="FF333333"/>
        <rFont val="Arial"/>
        <family val="2"/>
      </rPr>
      <t>.</t>
    </r>
  </si>
  <si>
    <r>
      <t>Toutesfois, par sentence, monsieur l'official condamna la pauvre jeune fille à prester son beau et joly instrument à son mary pour y besongner et faire ce qu'il devoit avoir fait la nuit precedante, et sans </t>
    </r>
    <r>
      <rPr>
        <b/>
        <sz val="11"/>
        <color rgb="FFCC3300"/>
        <rFont val="Arial"/>
        <family val="2"/>
      </rPr>
      <t>despens</t>
    </r>
    <r>
      <rPr>
        <sz val="11"/>
        <color rgb="FF333333"/>
        <rFont val="Arial"/>
        <family val="2"/>
      </rPr>
      <t>, attendu les qualitez des parties.</t>
    </r>
  </si>
  <si>
    <r>
      <t>Dequoy j'ay souvent veu l'experience, et plaisammant, aux </t>
    </r>
    <r>
      <rPr>
        <b/>
        <sz val="11"/>
        <color rgb="FFCC3300"/>
        <rFont val="Arial"/>
        <family val="2"/>
      </rPr>
      <t>despens</t>
    </r>
    <r>
      <rPr>
        <sz val="11"/>
        <color rgb="FF333333"/>
        <rFont val="Arial"/>
        <family val="2"/>
      </rPr>
      <t> de ceux qui font profession de ne former autrement leur parole, que selon qu'il sert aux affaires qu'ils negotient, et qu'il plaist aux grands à qui ils parlent.</t>
    </r>
  </si>
  <si>
    <r>
      <t>Et qui pis est, que chacun se sonde au dedans, il trouvera que nos souhaits interieurs pour la plus part naissent et se nourrissent aux </t>
    </r>
    <r>
      <rPr>
        <b/>
        <sz val="11"/>
        <color rgb="FFCC3300"/>
        <rFont val="Arial"/>
        <family val="2"/>
      </rPr>
      <t>despens</t>
    </r>
    <r>
      <rPr>
        <sz val="11"/>
        <color rgb="FF333333"/>
        <rFont val="Arial"/>
        <family val="2"/>
      </rPr>
      <t> d'autruy.</t>
    </r>
  </si>
  <si>
    <r>
      <t>Ce qu'il sceut si finement faire, qu'il n'espargna aucunes caresses dignes d'un vray amy pour festoyer le </t>
    </r>
    <r>
      <rPr>
        <sz val="11"/>
        <color theme="1"/>
        <rFont val="Calibri"/>
        <family val="2"/>
        <scheme val="minor"/>
      </rPr>
      <t>Sieur</t>
    </r>
    <r>
      <rPr>
        <sz val="11"/>
        <color rgb="FF333333"/>
        <rFont val="Arial"/>
        <family val="2"/>
      </rPr>
      <t> </t>
    </r>
    <r>
      <rPr>
        <sz val="11"/>
        <color theme="1"/>
        <rFont val="Calibri"/>
        <family val="2"/>
        <scheme val="minor"/>
      </rPr>
      <t>D'Alegres</t>
    </r>
    <r>
      <rPr>
        <sz val="11"/>
        <color rgb="FF333333"/>
        <rFont val="Arial"/>
        <family val="2"/>
      </rPr>
      <t>, qui, pour estre françois, avoit le coeur franc et vuide de soupçon, mal adverty que deffiance estoit mere de seureté, aussi en paya il les </t>
    </r>
    <r>
      <rPr>
        <b/>
        <sz val="11"/>
        <color rgb="FFCC3300"/>
        <rFont val="Arial"/>
        <family val="2"/>
      </rPr>
      <t>despens</t>
    </r>
    <r>
      <rPr>
        <sz val="11"/>
        <color rgb="FF333333"/>
        <rFont val="Arial"/>
        <family val="2"/>
      </rPr>
      <t> si rigoureux qu'il apprint autruy à son propre dommage.</t>
    </r>
  </si>
  <si>
    <r>
      <t xml:space="preserve">Ordonne la dicte court que chascun se retire en sa chascuniere, sans </t>
    </r>
    <r>
      <rPr>
        <b/>
        <sz val="11"/>
        <color rgb="FFC00000"/>
        <rFont val="Arial"/>
        <family val="2"/>
      </rPr>
      <t>despens</t>
    </r>
    <r>
      <rPr>
        <sz val="11"/>
        <color rgb="FF333333"/>
        <rFont val="Arial"/>
        <family val="2"/>
      </rPr>
      <t>, et pour cause.</t>
    </r>
  </si>
  <si>
    <r>
      <t>Je t'y meine, je te fais tes </t>
    </r>
    <r>
      <rPr>
        <b/>
        <sz val="11"/>
        <color rgb="FFCC3300"/>
        <rFont val="Arial"/>
        <family val="2"/>
      </rPr>
      <t>despens</t>
    </r>
    <r>
      <rPr>
        <sz val="11"/>
        <color rgb="FF333333"/>
        <rFont val="Arial"/>
        <family val="2"/>
      </rPr>
      <t>, je te fais parler au gentil homme, c'est moy qui le gouverne.</t>
    </r>
  </si>
  <si>
    <r>
      <t>Ledit Demandeur a dit auoir fait conuenir par deuant Nous les Deffendeurs, pour se voir condamner à luy rendre &amp; restituer vne Pistole d'or d'Espagne de poids, &amp; trois pieces de treize sols six deniers legeres, qu'il auroit mis és mains ce jourd'huy de ladite Verot, pour en auoir la monnoye, &amp; luy payer quatorze sous de dépense, c'est à quoy il conclud, &amp; aux </t>
    </r>
    <r>
      <rPr>
        <b/>
        <sz val="11"/>
        <color rgb="FFCC3300"/>
        <rFont val="Arial"/>
        <family val="2"/>
      </rPr>
      <t>dépens</t>
    </r>
    <r>
      <rPr>
        <sz val="11"/>
        <color rgb="FF333333"/>
        <rFont val="Arial"/>
        <family val="2"/>
      </rPr>
      <t>.</t>
    </r>
  </si>
  <si>
    <r>
      <t>L'affaire des officiers du régiment du roi qui avoient assassiné </t>
    </r>
    <r>
      <rPr>
        <sz val="11"/>
        <color theme="1"/>
        <rFont val="Calibri"/>
        <family val="2"/>
        <scheme val="minor"/>
      </rPr>
      <t>Lafond</t>
    </r>
    <r>
      <rPr>
        <sz val="11"/>
        <color rgb="FF333333"/>
        <rFont val="Arial"/>
        <family val="2"/>
      </rPr>
      <t> l'été passé a été jugée: la </t>
    </r>
    <r>
      <rPr>
        <sz val="11"/>
        <color theme="1"/>
        <rFont val="Calibri"/>
        <family val="2"/>
        <scheme val="minor"/>
      </rPr>
      <t>Pipane</t>
    </r>
    <r>
      <rPr>
        <sz val="11"/>
        <color rgb="FF333333"/>
        <rFont val="Arial"/>
        <family val="2"/>
      </rPr>
      <t> et </t>
    </r>
    <r>
      <rPr>
        <sz val="11"/>
        <color theme="1"/>
        <rFont val="Calibri"/>
        <family val="2"/>
        <scheme val="minor"/>
      </rPr>
      <t>Roulier</t>
    </r>
    <r>
      <rPr>
        <sz val="11"/>
        <color rgb="FF333333"/>
        <rFont val="Arial"/>
        <family val="2"/>
      </rPr>
      <t> ont été condamnés à mort; le chevalier de </t>
    </r>
    <r>
      <rPr>
        <sz val="11"/>
        <color theme="1"/>
        <rFont val="Calibri"/>
        <family val="2"/>
        <scheme val="minor"/>
      </rPr>
      <t>Saché</t>
    </r>
    <r>
      <rPr>
        <sz val="11"/>
        <color rgb="FF333333"/>
        <rFont val="Arial"/>
        <family val="2"/>
      </rPr>
      <t> banni à perpétuité; l'</t>
    </r>
    <r>
      <rPr>
        <sz val="11"/>
        <color theme="1"/>
        <rFont val="Calibri"/>
        <family val="2"/>
        <scheme val="minor"/>
      </rPr>
      <t>Estang</t>
    </r>
    <r>
      <rPr>
        <sz val="11"/>
        <color rgb="FF333333"/>
        <rFont val="Arial"/>
        <family val="2"/>
      </rPr>
      <t> banni pour sept ans, le chevalier d'</t>
    </r>
    <r>
      <rPr>
        <sz val="11"/>
        <color theme="1"/>
        <rFont val="Calibri"/>
        <family val="2"/>
        <scheme val="minor"/>
      </rPr>
      <t>Hocquincourt</t>
    </r>
    <r>
      <rPr>
        <sz val="11"/>
        <color rgb="FF333333"/>
        <rFont val="Arial"/>
        <family val="2"/>
      </rPr>
      <t> à servir le roi cinq ans à ses </t>
    </r>
    <r>
      <rPr>
        <b/>
        <sz val="11"/>
        <color rgb="FFCC3300"/>
        <rFont val="Arial"/>
        <family val="2"/>
      </rPr>
      <t>dépens</t>
    </r>
    <r>
      <rPr>
        <sz val="11"/>
        <color rgb="FF333333"/>
        <rFont val="Arial"/>
        <family val="2"/>
      </rPr>
      <t>. </t>
    </r>
  </si>
  <si>
    <r>
      <t xml:space="preserve">Je ne les nomme point les barbares complices de ce maudit projet, de ces noirs artifices, par qui sont leurs desirs à leur fin parvenus; à vos propres </t>
    </r>
    <r>
      <rPr>
        <b/>
        <sz val="11"/>
        <color rgb="FFC00000"/>
        <rFont val="Calibri"/>
        <family val="2"/>
        <scheme val="minor"/>
      </rPr>
      <t>despens</t>
    </r>
    <r>
      <rPr>
        <sz val="11"/>
        <color theme="1"/>
        <rFont val="Calibri"/>
        <family val="2"/>
        <scheme val="minor"/>
      </rPr>
      <t xml:space="preserve">, ils vous sont trop connus. </t>
    </r>
  </si>
  <si>
    <r>
      <t xml:space="preserve">je veux effrontement avecques mon salaire, nourrir à tes </t>
    </r>
    <r>
      <rPr>
        <b/>
        <sz val="11"/>
        <color rgb="FFC00000"/>
        <rFont val="Calibri"/>
        <family val="2"/>
        <scheme val="minor"/>
      </rPr>
      <t>dépens</t>
    </r>
    <r>
      <rPr>
        <sz val="11"/>
        <color theme="1"/>
        <rFont val="Calibri"/>
        <family val="2"/>
        <scheme val="minor"/>
      </rPr>
      <t xml:space="preserve"> le soucy de me plaire. </t>
    </r>
  </si>
  <si>
    <r>
      <t xml:space="preserve">Avec un droit aussi clair que le jour, sur ma requeste on met un hors de cour sans me sauver les </t>
    </r>
    <r>
      <rPr>
        <b/>
        <sz val="11"/>
        <color rgb="FFC00000"/>
        <rFont val="Calibri"/>
        <family val="2"/>
        <scheme val="minor"/>
      </rPr>
      <t>dépens</t>
    </r>
    <r>
      <rPr>
        <sz val="11"/>
        <color theme="1"/>
        <rFont val="Calibri"/>
        <family val="2"/>
        <scheme val="minor"/>
      </rPr>
      <t xml:space="preserve"> ny l'amende, et, faisant droit pourtant sur ma demande, par cét arrest je voy qu'il est porté qu'on me payera le terme contesté. </t>
    </r>
  </si>
  <si>
    <r>
      <t xml:space="preserve">non qu'en parlant de moy celuy qui me veut lire ne doive, s'il m'en croit, à mes </t>
    </r>
    <r>
      <rPr>
        <b/>
        <sz val="11"/>
        <color rgb="FFC00000"/>
        <rFont val="Calibri"/>
        <family val="2"/>
        <scheme val="minor"/>
      </rPr>
      <t>dépens</t>
    </r>
    <r>
      <rPr>
        <sz val="11"/>
        <color theme="1"/>
        <rFont val="Calibri"/>
        <family val="2"/>
        <scheme val="minor"/>
      </rPr>
      <t xml:space="preserve"> s'instruire, estant persecuté de méme passion, car je ne bas le chien que devant le lyon. </t>
    </r>
  </si>
  <si>
    <r>
      <t>Le roi a nommé </t>
    </r>
    <r>
      <rPr>
        <sz val="11"/>
        <color theme="1"/>
        <rFont val="Calibri"/>
        <family val="2"/>
        <scheme val="minor"/>
      </rPr>
      <t>Torf</t>
    </r>
    <r>
      <rPr>
        <sz val="11"/>
        <color rgb="FF333333"/>
        <rFont val="Arial"/>
        <family val="2"/>
      </rPr>
      <t>, gentilhomme ordinaire, pour les aller recevoir à leur entrée en </t>
    </r>
    <r>
      <rPr>
        <sz val="11"/>
        <color theme="1"/>
        <rFont val="Calibri"/>
        <family val="2"/>
        <scheme val="minor"/>
      </rPr>
      <t>France</t>
    </r>
    <r>
      <rPr>
        <sz val="11"/>
        <color rgb="FF333333"/>
        <rFont val="Arial"/>
        <family val="2"/>
      </rPr>
      <t>, et ils seront défrayés aux </t>
    </r>
    <r>
      <rPr>
        <b/>
        <sz val="11"/>
        <color rgb="FFCC3300"/>
        <rFont val="Arial"/>
        <family val="2"/>
      </rPr>
      <t>dépens</t>
    </r>
    <r>
      <rPr>
        <sz val="11"/>
        <color rgb="FF333333"/>
        <rFont val="Arial"/>
        <family val="2"/>
      </rPr>
      <t> de </t>
    </r>
    <r>
      <rPr>
        <sz val="11"/>
        <color theme="1"/>
        <rFont val="Calibri"/>
        <family val="2"/>
        <scheme val="minor"/>
      </rPr>
      <t>S</t>
    </r>
    <r>
      <rPr>
        <sz val="11"/>
        <color rgb="FF333333"/>
        <rFont val="Arial"/>
        <family val="2"/>
      </rPr>
      <t> </t>
    </r>
    <r>
      <rPr>
        <sz val="11"/>
        <color theme="1"/>
        <rFont val="Calibri"/>
        <family val="2"/>
        <scheme val="minor"/>
      </rPr>
      <t>M</t>
    </r>
    <r>
      <rPr>
        <sz val="11"/>
        <color rgb="FF333333"/>
        <rFont val="Arial"/>
        <family val="2"/>
      </rPr>
      <t>.</t>
    </r>
  </si>
  <si>
    <r>
      <t>Philoclès</t>
    </r>
    <r>
      <rPr>
        <sz val="11"/>
        <color rgb="FF333333"/>
        <rFont val="Arial"/>
        <family val="2"/>
      </rPr>
      <t> dit à son ami qu'il peut parler en confiance à </t>
    </r>
    <r>
      <rPr>
        <sz val="11"/>
        <color theme="1"/>
        <rFont val="Calibri"/>
        <family val="2"/>
        <scheme val="minor"/>
      </rPr>
      <t>Protésilas</t>
    </r>
    <r>
      <rPr>
        <sz val="11"/>
        <color rgb="FF333333"/>
        <rFont val="Arial"/>
        <family val="2"/>
      </rPr>
      <t> sur une chose qu'il ne désigne que par un chiffre: assurément </t>
    </r>
    <r>
      <rPr>
        <sz val="11"/>
        <color theme="1"/>
        <rFont val="Calibri"/>
        <family val="2"/>
        <scheme val="minor"/>
      </rPr>
      <t>Protésilas</t>
    </r>
    <r>
      <rPr>
        <sz val="11"/>
        <color rgb="FF333333"/>
        <rFont val="Arial"/>
        <family val="2"/>
      </rPr>
      <t> est entré dans le dessein de </t>
    </r>
    <r>
      <rPr>
        <sz val="11"/>
        <color theme="1"/>
        <rFont val="Calibri"/>
        <family val="2"/>
        <scheme val="minor"/>
      </rPr>
      <t>Philoclès</t>
    </r>
    <r>
      <rPr>
        <sz val="11"/>
        <color rgb="FF333333"/>
        <rFont val="Arial"/>
        <family val="2"/>
      </rPr>
      <t>, et ils se sont raccommodés à vos </t>
    </r>
    <r>
      <rPr>
        <b/>
        <sz val="11"/>
        <color rgb="FFCC3300"/>
        <rFont val="Arial"/>
        <family val="2"/>
      </rPr>
      <t>dépens</t>
    </r>
    <r>
      <rPr>
        <sz val="11"/>
        <color rgb="FF333333"/>
        <rFont val="Arial"/>
        <family val="2"/>
      </rPr>
      <t>.</t>
    </r>
  </si>
  <si>
    <r>
      <t>Ou comment sachant le fait, auront-ils pû s'accorder à tromper l'univers à leurs </t>
    </r>
    <r>
      <rPr>
        <b/>
        <sz val="11"/>
        <color rgb="FFCC3300"/>
        <rFont val="Arial"/>
        <family val="2"/>
      </rPr>
      <t>dépens</t>
    </r>
    <r>
      <rPr>
        <sz val="11"/>
        <color rgb="FF333333"/>
        <rFont val="Arial"/>
        <family val="2"/>
      </rPr>
      <t>, et contre leur intérest temporel?</t>
    </r>
  </si>
  <si>
    <r>
      <t>De plus, ajoûtoit-il, quand il seroit vray que je possedasse le bien d'autruy, et que j'eusse fait une faute de m'enrichir à ses </t>
    </r>
    <r>
      <rPr>
        <b/>
        <sz val="11"/>
        <color rgb="FFCC3300"/>
        <rFont val="Arial"/>
        <family val="2"/>
      </rPr>
      <t>dépens</t>
    </r>
    <r>
      <rPr>
        <sz val="11"/>
        <color rgb="FF333333"/>
        <rFont val="Arial"/>
        <family val="2"/>
      </rPr>
      <t>, en quelle conscience puis-je dépoüiller à present mes enfans, et les réduire à la mendicité?</t>
    </r>
  </si>
  <si>
    <r>
      <t>Un fidelle historien de ce temps là nommé </t>
    </r>
    <r>
      <rPr>
        <sz val="11"/>
        <color theme="1"/>
        <rFont val="Calibri"/>
        <family val="2"/>
        <scheme val="minor"/>
      </rPr>
      <t>Henricus</t>
    </r>
    <r>
      <rPr>
        <sz val="11"/>
        <color rgb="FF333333"/>
        <rFont val="Arial"/>
        <family val="2"/>
      </rPr>
      <t> </t>
    </r>
    <r>
      <rPr>
        <sz val="11"/>
        <color theme="1"/>
        <rFont val="Calibri"/>
        <family val="2"/>
        <scheme val="minor"/>
      </rPr>
      <t>Scholasticus</t>
    </r>
    <r>
      <rPr>
        <sz val="11"/>
        <color rgb="FF333333"/>
        <rFont val="Arial"/>
        <family val="2"/>
      </rPr>
      <t>, a escrit que les seuls asnes qui suivoient à la queuë de l'armée de ce miserable apostat, luy faisoient plus grands </t>
    </r>
    <r>
      <rPr>
        <b/>
        <sz val="11"/>
        <color rgb="FFCC3300"/>
        <rFont val="Arial"/>
        <family val="2"/>
      </rPr>
      <t>despens</t>
    </r>
    <r>
      <rPr>
        <sz val="11"/>
        <color rgb="FF333333"/>
        <rFont val="Arial"/>
        <family val="2"/>
      </rPr>
      <t> que toute la cour imperiale, quoy qu'elle fût grosse extraordinairement:</t>
    </r>
  </si>
  <si>
    <r>
      <t xml:space="preserve">Mon bon Monsieur, Apprenez que tout flatteur Vit aux </t>
    </r>
    <r>
      <rPr>
        <b/>
        <sz val="11"/>
        <color rgb="FFC00000"/>
        <rFont val="Calibri"/>
        <family val="2"/>
        <scheme val="minor"/>
      </rPr>
      <t>dépens</t>
    </r>
    <r>
      <rPr>
        <sz val="11"/>
        <color theme="1"/>
        <rFont val="Calibri"/>
        <family val="2"/>
        <scheme val="minor"/>
      </rPr>
      <t xml:space="preserve"> de celui qui l' écoute.</t>
    </r>
  </si>
  <si>
    <r>
      <t>Eh bien, j'estois mignardé; et, qui plus est, mes servantes et mes valets le faisoient un petit: cela estoit cause que je les trouvois tousjours à la maison à faire leur besongne; si cela n'eust poinct esté, ils fussent allez au loin chercher provision, aux </t>
    </r>
    <r>
      <rPr>
        <b/>
        <sz val="11"/>
        <color rgb="FFCC3300"/>
        <rFont val="Arial"/>
        <family val="2"/>
      </rPr>
      <t>despens</t>
    </r>
    <r>
      <rPr>
        <sz val="11"/>
        <color rgb="FF333333"/>
        <rFont val="Arial"/>
        <family val="2"/>
      </rPr>
      <t> de tout ce qu'ils m'eussent pu desrober.</t>
    </r>
  </si>
  <si>
    <r>
      <t xml:space="preserve">Tenez, la cour vous donne à chacun une écaille Sans </t>
    </r>
    <r>
      <rPr>
        <b/>
        <sz val="11"/>
        <color rgb="FFC00000"/>
        <rFont val="Calibri"/>
        <family val="2"/>
        <scheme val="minor"/>
      </rPr>
      <t>dépens</t>
    </r>
    <r>
      <rPr>
        <sz val="11"/>
        <color theme="1"/>
        <rFont val="Calibri"/>
        <family val="2"/>
        <scheme val="minor"/>
      </rPr>
      <t>, et qu' en paix chacun chez soi s' en aille.</t>
    </r>
  </si>
  <si>
    <r>
      <t>Et ne vous estonnez pas si i'ay commerce auec les gens du Palais, &amp; si ie me sers par fois de leurs termes; car deux mal-heureux procés qui m'ont obligé de les frequenter, m'en ont fait apprendre à mes </t>
    </r>
    <r>
      <rPr>
        <b/>
        <sz val="11"/>
        <color rgb="FFCC3300"/>
        <rFont val="Arial"/>
        <family val="2"/>
      </rPr>
      <t>dépens</t>
    </r>
    <r>
      <rPr>
        <sz val="11"/>
        <color rgb="FF333333"/>
        <rFont val="Arial"/>
        <family val="2"/>
      </rPr>
      <t> plus que ie n'en voudrois sçauoir.</t>
    </r>
  </si>
  <si>
    <r>
      <t>Nous avons encore dîné à vos </t>
    </r>
    <r>
      <rPr>
        <b/>
        <sz val="11"/>
        <color rgb="FFCC3300"/>
        <rFont val="Arial"/>
        <family val="2"/>
      </rPr>
      <t>dépens</t>
    </r>
    <r>
      <rPr>
        <sz val="11"/>
        <color rgb="FF333333"/>
        <rFont val="Arial"/>
        <family val="2"/>
      </rPr>
      <t>. </t>
    </r>
  </si>
  <si>
    <r>
      <t>&amp; pour le regard des trois pieces de treize sols six deniers legeres, reconnoist les auoir euës, offrant les luy rendre en payant quatorze sols que leur doit ledit Prud'homeau, de dépence; requerant estre renuoyée auec </t>
    </r>
    <r>
      <rPr>
        <b/>
        <sz val="11"/>
        <color rgb="FFCC3300"/>
        <rFont val="Arial"/>
        <family val="2"/>
      </rPr>
      <t>dépens</t>
    </r>
    <r>
      <rPr>
        <sz val="11"/>
        <color rgb="FF333333"/>
        <rFont val="Arial"/>
        <family val="2"/>
      </rPr>
      <t>.</t>
    </r>
  </si>
  <si>
    <r>
      <t>M</t>
    </r>
    <r>
      <rPr>
        <sz val="11"/>
        <color rgb="FF333333"/>
        <rFont val="Arial"/>
        <family val="2"/>
      </rPr>
      <t> </t>
    </r>
    <r>
      <rPr>
        <sz val="11"/>
        <color theme="1"/>
        <rFont val="Calibri"/>
        <family val="2"/>
        <scheme val="minor"/>
      </rPr>
      <t>Rodier</t>
    </r>
    <r>
      <rPr>
        <sz val="11"/>
        <color rgb="FF333333"/>
        <rFont val="Arial"/>
        <family val="2"/>
      </rPr>
      <t> paroît aussi fâché que moi de prolonger à mes </t>
    </r>
    <r>
      <rPr>
        <b/>
        <sz val="11"/>
        <color rgb="FFCC3300"/>
        <rFont val="Arial"/>
        <family val="2"/>
      </rPr>
      <t>dépens</t>
    </r>
    <r>
      <rPr>
        <sz val="11"/>
        <color rgb="FF333333"/>
        <rFont val="Arial"/>
        <family val="2"/>
      </rPr>
      <t> la petite pension de cet enfant que j'ai fait à une femme que je n'ai jamais vue, bien par l'opération du saint-esprit;</t>
    </r>
  </si>
  <si>
    <r>
      <t>Moines qui ont juré à </t>
    </r>
    <r>
      <rPr>
        <sz val="11"/>
        <color theme="1"/>
        <rFont val="Calibri"/>
        <family val="2"/>
        <scheme val="minor"/>
      </rPr>
      <t>Dieu</t>
    </r>
    <r>
      <rPr>
        <sz val="11"/>
        <color rgb="FF333333"/>
        <rFont val="Arial"/>
        <family val="2"/>
      </rPr>
      <t> de ne rien posséder en propre, et de vivre aux </t>
    </r>
    <r>
      <rPr>
        <b/>
        <sz val="11"/>
        <color rgb="FFCC3300"/>
        <rFont val="Arial"/>
        <family val="2"/>
      </rPr>
      <t>dépens</t>
    </r>
    <r>
      <rPr>
        <sz val="11"/>
        <color rgb="FF333333"/>
        <rFont val="Arial"/>
        <family val="2"/>
      </rPr>
      <t> de ceux qui possedent quelque chose.</t>
    </r>
  </si>
  <si>
    <r>
      <t>On ne connaît rien aux hommes; et cet insensé, qui s'était si peu soucié de ce qu'il se devait à lui-même, qui n'avait pas hésité d'être si lâche à ses dépens, refusa tout net de l'être aux </t>
    </r>
    <r>
      <rPr>
        <b/>
        <sz val="11"/>
        <color rgb="FFCC3300"/>
        <rFont val="Arial"/>
        <family val="2"/>
      </rPr>
      <t>dépens</t>
    </r>
    <r>
      <rPr>
        <sz val="11"/>
        <color rgb="FF333333"/>
        <rFont val="Arial"/>
        <family val="2"/>
      </rPr>
      <t> de sa femme, pour qui sa passion était déjà éteinte.</t>
    </r>
  </si>
  <si>
    <r>
      <t>Quoi qu'on ne choisisse pour inspecteur des provinces, que des officiers considérables, et d'une probité connue, il se pourroit faire néanmoins, que quelques-uns abuseroient de leur pouvoir, et seroient tentez de s'enrichir aux </t>
    </r>
    <r>
      <rPr>
        <b/>
        <sz val="11"/>
        <color rgb="FFCC3300"/>
        <rFont val="Arial"/>
        <family val="2"/>
      </rPr>
      <t>dépens</t>
    </r>
    <r>
      <rPr>
        <sz val="11"/>
        <color rgb="FF333333"/>
        <rFont val="Arial"/>
        <family val="2"/>
      </rPr>
      <t> des coupables, dont ils dissimuleroient les injustices:</t>
    </r>
  </si>
  <si>
    <r>
      <t>On a connu le monde à ses </t>
    </r>
    <r>
      <rPr>
        <b/>
        <sz val="11"/>
        <color rgb="FFCC3300"/>
        <rFont val="Arial"/>
        <family val="2"/>
      </rPr>
      <t>dépens;</t>
    </r>
  </si>
  <si>
    <r>
      <t>On sait que </t>
    </r>
    <r>
      <rPr>
        <sz val="11"/>
        <color theme="1"/>
        <rFont val="Calibri"/>
        <family val="2"/>
        <scheme val="minor"/>
      </rPr>
      <t>Ptolémée</t>
    </r>
    <r>
      <rPr>
        <sz val="11"/>
        <color rgb="FF333333"/>
        <rFont val="Arial"/>
        <family val="2"/>
      </rPr>
      <t>, roi d'</t>
    </r>
    <r>
      <rPr>
        <sz val="11"/>
        <color theme="1"/>
        <rFont val="Calibri"/>
        <family val="2"/>
        <scheme val="minor"/>
      </rPr>
      <t>Égypte</t>
    </r>
    <r>
      <rPr>
        <sz val="11"/>
        <color rgb="FF333333"/>
        <rFont val="Arial"/>
        <family val="2"/>
      </rPr>
      <t>, traita </t>
    </r>
    <r>
      <rPr>
        <sz val="11"/>
        <color theme="1"/>
        <rFont val="Calibri"/>
        <family val="2"/>
        <scheme val="minor"/>
      </rPr>
      <t>Zénon</t>
    </r>
    <r>
      <rPr>
        <sz val="11"/>
        <color rgb="FF333333"/>
        <rFont val="Arial"/>
        <family val="2"/>
      </rPr>
      <t> en souverain, et députa vers lui des ambassadeurs; que les athéniens éleverent à ce philosophe un mausolée construit aux</t>
    </r>
    <r>
      <rPr>
        <b/>
        <sz val="11"/>
        <color rgb="FFCC3300"/>
        <rFont val="Arial"/>
        <family val="2"/>
      </rPr>
      <t>dépens</t>
    </r>
    <r>
      <rPr>
        <sz val="11"/>
        <color rgb="FF333333"/>
        <rFont val="Arial"/>
        <family val="2"/>
      </rPr>
      <t> du public;</t>
    </r>
  </si>
  <si>
    <r>
      <t>Je vous avouerai ingénuement que sans avoir jamais été aussi clairvoyant qu'un caraïbe, j'ai joui dans ma jeunesse d'une vue assez perçante; mais les bals, les livres et les filles de l'opéra l'ont singuliérement affoiblie: dans ce pays-ci, le plaisir coûte fort cher, les plus heureux sont ceux qui ne l'achetent qu'au </t>
    </r>
    <r>
      <rPr>
        <b/>
        <sz val="11"/>
        <color rgb="FFCC3300"/>
        <rFont val="Arial"/>
        <family val="2"/>
      </rPr>
      <t>dépens</t>
    </r>
    <r>
      <rPr>
        <sz val="11"/>
        <color rgb="FF333333"/>
        <rFont val="Arial"/>
        <family val="2"/>
      </rPr>
      <t> de leur bourse.</t>
    </r>
  </si>
  <si>
    <r>
      <t xml:space="preserve">Mais je suis peu content du bonhomme François; il crut qu'un vrai chrétien doit gueuser dans la rue, et voulut que ses fils, robustes fainéants, fissent serment à Dieu de vivre à nos </t>
    </r>
    <r>
      <rPr>
        <b/>
        <sz val="11"/>
        <color rgb="FFC00000"/>
        <rFont val="Arial"/>
        <family val="2"/>
      </rPr>
      <t>dépens</t>
    </r>
    <r>
      <rPr>
        <sz val="11"/>
        <color rgb="FF333333"/>
        <rFont val="Arial"/>
        <family val="2"/>
      </rPr>
      <t xml:space="preserve">. </t>
    </r>
  </si>
  <si>
    <r>
      <t>On convint le même jour par un autre traité, que les deux rois s'assisteroient mutuellement contre leurs sujets rébelles, se donneroient retraite si l'un d'eux venoit à être chassé; que dans un an au plûtard, il se tiendroit une conférence où se feroit l'évaluation des monnoies, afin de faciliter le commerce entre les deux royaumes; que le dauphin épouseroit la princesse </t>
    </r>
    <r>
      <rPr>
        <sz val="11"/>
        <color theme="1"/>
        <rFont val="Calibri"/>
        <family val="2"/>
        <scheme val="minor"/>
      </rPr>
      <t>Élisabeth</t>
    </r>
    <r>
      <rPr>
        <sz val="11"/>
        <color rgb="FF333333"/>
        <rFont val="Arial"/>
        <family val="2"/>
      </rPr>
      <t>; ou </t>
    </r>
    <r>
      <rPr>
        <sz val="11"/>
        <color theme="1"/>
        <rFont val="Calibri"/>
        <family val="2"/>
        <scheme val="minor"/>
      </rPr>
      <t>Marie</t>
    </r>
    <r>
      <rPr>
        <sz val="11"/>
        <color rgb="FF333333"/>
        <rFont val="Arial"/>
        <family val="2"/>
      </rPr>
      <t> sa cadette, si </t>
    </r>
    <r>
      <rPr>
        <sz val="11"/>
        <color theme="1"/>
        <rFont val="Calibri"/>
        <family val="2"/>
        <scheme val="minor"/>
      </rPr>
      <t>Élisabeth</t>
    </r>
    <r>
      <rPr>
        <sz val="11"/>
        <color rgb="FF333333"/>
        <rFont val="Arial"/>
        <family val="2"/>
      </rPr>
      <t> mouroit avant le mariage; que les nôces se feroient aux </t>
    </r>
    <r>
      <rPr>
        <b/>
        <sz val="11"/>
        <color rgb="FFCC3300"/>
        <rFont val="Arial"/>
        <family val="2"/>
      </rPr>
      <t>dépens</t>
    </r>
    <r>
      <rPr>
        <sz val="11"/>
        <color rgb="FF333333"/>
        <rFont val="Arial"/>
        <family val="2"/>
      </rPr>
      <t> du roi; qu'il donneroit soixante mille écus par an pour l'entretien de cette princesse, tant qu'elle seroit en </t>
    </r>
    <r>
      <rPr>
        <sz val="11"/>
        <color theme="1"/>
        <rFont val="Calibri"/>
        <family val="2"/>
        <scheme val="minor"/>
      </rPr>
      <t>Angleterre</t>
    </r>
    <r>
      <rPr>
        <sz val="11"/>
        <color rgb="FF333333"/>
        <rFont val="Arial"/>
        <family val="2"/>
      </rPr>
      <t>, et la feroit conduire en </t>
    </r>
    <r>
      <rPr>
        <sz val="11"/>
        <color theme="1"/>
        <rFont val="Calibri"/>
        <family val="2"/>
        <scheme val="minor"/>
      </rPr>
      <t>France</t>
    </r>
    <r>
      <rPr>
        <sz val="11"/>
        <color rgb="FF333333"/>
        <rFont val="Arial"/>
        <family val="2"/>
      </rPr>
      <t> à ses frais.</t>
    </r>
  </si>
  <si>
    <r>
      <t>Ils s'enrichirent aux </t>
    </r>
    <r>
      <rPr>
        <b/>
        <sz val="11"/>
        <color rgb="FFCC3300"/>
        <rFont val="Arial"/>
        <family val="2"/>
      </rPr>
      <t>dépens</t>
    </r>
    <r>
      <rPr>
        <sz val="11"/>
        <color rgb="FF333333"/>
        <rFont val="Arial"/>
        <family val="2"/>
      </rPr>
      <t> des chrétiens superstitieux, qui s'en vengerent par de cruelles persécutions.</t>
    </r>
  </si>
  <si>
    <r>
      <t>Comme elles, ils dévorerent les moissons; et ces prêtres séculiers et réguliers, furent entretenus aux </t>
    </r>
    <r>
      <rPr>
        <b/>
        <sz val="11"/>
        <color rgb="FFCC3300"/>
        <rFont val="Arial"/>
        <family val="2"/>
      </rPr>
      <t>dépens</t>
    </r>
    <r>
      <rPr>
        <sz val="11"/>
        <color rgb="FF333333"/>
        <rFont val="Arial"/>
        <family val="2"/>
      </rPr>
      <t> des nations catholiques.</t>
    </r>
  </si>
  <si>
    <r>
      <t>Il y avoit douze ans qu'on l'avoit entiérement perdu de vue, lorsque </t>
    </r>
    <r>
      <rPr>
        <sz val="11"/>
        <color theme="1"/>
        <rFont val="Calibri"/>
        <family val="2"/>
        <scheme val="minor"/>
      </rPr>
      <t>Gosnold</t>
    </r>
    <r>
      <rPr>
        <sz val="11"/>
        <color rgb="FF333333"/>
        <rFont val="Arial"/>
        <family val="2"/>
      </rPr>
      <t> l'un des premiers associés, résolut en 1602 de la visiter à ses </t>
    </r>
    <r>
      <rPr>
        <b/>
        <sz val="11"/>
        <color rgb="FFCC3300"/>
        <rFont val="Arial"/>
        <family val="2"/>
      </rPr>
      <t>dépens</t>
    </r>
    <r>
      <rPr>
        <sz val="11"/>
        <color rgb="FF333333"/>
        <rFont val="Arial"/>
        <family val="2"/>
      </rPr>
      <t>.</t>
    </r>
  </si>
  <si>
    <r>
      <t>Un autre à sa place s'en seroit tenu à la cuisinière, ou n'auroit élevé sa pensée que jusqu'à la femme de chambre; mais lui, plus ambitieux, forma le dessein d'être le favori de la fille de son maître, et de puiser ainsi le droit légitime de s'enrichir aux </t>
    </r>
    <r>
      <rPr>
        <b/>
        <sz val="11"/>
        <color rgb="FFCC3300"/>
        <rFont val="Arial"/>
        <family val="2"/>
      </rPr>
      <t>dépens</t>
    </r>
    <r>
      <rPr>
        <sz val="11"/>
        <color rgb="FF333333"/>
        <rFont val="Arial"/>
        <family val="2"/>
      </rPr>
      <t> du public dans le plus pur sang d'un opulent maltôtier.</t>
    </r>
  </si>
  <si>
    <r>
      <t xml:space="preserve">Mais je vous le redis, Forlis, avec douleur, leurs fonds sont rehaussés: vos quinze jours d'absence aux </t>
    </r>
    <r>
      <rPr>
        <b/>
        <sz val="11"/>
        <color rgb="FFC00000"/>
        <rFont val="Calibri"/>
        <family val="2"/>
        <scheme val="minor"/>
      </rPr>
      <t>dépens</t>
    </r>
    <r>
      <rPr>
        <sz val="11"/>
        <color theme="1"/>
        <rFont val="Calibri"/>
        <family val="2"/>
        <scheme val="minor"/>
      </rPr>
      <t xml:space="preserve"> de la vôtre ont grossi leur puissance: </t>
    </r>
  </si>
  <si>
    <r>
      <t>On lui fit des funérailles aux </t>
    </r>
    <r>
      <rPr>
        <b/>
        <sz val="11"/>
        <color rgb="FFCC3300"/>
        <rFont val="Arial"/>
        <family val="2"/>
      </rPr>
      <t>dépens</t>
    </r>
    <r>
      <rPr>
        <sz val="11"/>
        <color rgb="FF333333"/>
        <rFont val="Arial"/>
        <family val="2"/>
      </rPr>
      <t> du trésor public, et son tombeau fut placé dans le lieu le plus éminent de la ville.</t>
    </r>
  </si>
  <si>
    <r>
      <t>Là, seroient les tombeaux et les statues du généreux </t>
    </r>
    <r>
      <rPr>
        <sz val="11"/>
        <color theme="1"/>
        <rFont val="Calibri"/>
        <family val="2"/>
        <scheme val="minor"/>
      </rPr>
      <t>Duquesne</t>
    </r>
    <r>
      <rPr>
        <sz val="11"/>
        <color rgb="FF333333"/>
        <rFont val="Arial"/>
        <family val="2"/>
      </rPr>
      <t>, qui arma lui-même une escadre à ses </t>
    </r>
    <r>
      <rPr>
        <b/>
        <sz val="11"/>
        <color rgb="FFCC3300"/>
        <rFont val="Arial"/>
        <family val="2"/>
      </rPr>
      <t>dépens</t>
    </r>
    <r>
      <rPr>
        <sz val="11"/>
        <color rgb="FF333333"/>
        <rFont val="Arial"/>
        <family val="2"/>
      </rPr>
      <t>, pour la défense de la patrie;</t>
    </r>
  </si>
  <si>
    <r>
      <t>Les principales villes du royaume y envoyerent des députés qui furent défrayés eux et leur suite, aux </t>
    </r>
    <r>
      <rPr>
        <b/>
        <sz val="11"/>
        <color rgb="FFCC3300"/>
        <rFont val="Arial"/>
        <family val="2"/>
      </rPr>
      <t>dépens</t>
    </r>
    <r>
      <rPr>
        <sz val="11"/>
        <color rgb="FF333333"/>
        <rFont val="Arial"/>
        <family val="2"/>
      </rPr>
      <t> du roi.</t>
    </r>
  </si>
  <si>
    <r>
      <t>Ils sont les seuls que </t>
    </r>
    <r>
      <rPr>
        <sz val="11"/>
        <color theme="1"/>
        <rFont val="Calibri"/>
        <family val="2"/>
        <scheme val="minor"/>
      </rPr>
      <t>Joseph</t>
    </r>
    <r>
      <rPr>
        <sz val="11"/>
        <color rgb="FF333333"/>
        <rFont val="Arial"/>
        <family val="2"/>
      </rPr>
      <t> ménage: leurs terres sont libres, quand la nation est esclave, et ils sont encore nourris aux </t>
    </r>
    <r>
      <rPr>
        <b/>
        <sz val="11"/>
        <color rgb="FFCC3300"/>
        <rFont val="Arial"/>
        <family val="2"/>
      </rPr>
      <t>dépens</t>
    </r>
    <r>
      <rPr>
        <sz val="11"/>
        <color rgb="FF333333"/>
        <rFont val="Arial"/>
        <family val="2"/>
      </rPr>
      <t> de cette malheureuse nation.</t>
    </r>
  </si>
  <si>
    <r>
      <t>Comme ces derniers ils y étoient entretenus aux </t>
    </r>
    <r>
      <rPr>
        <b/>
        <sz val="11"/>
        <color rgb="FFCC3300"/>
        <rFont val="Arial"/>
        <family val="2"/>
      </rPr>
      <t>dépens</t>
    </r>
    <r>
      <rPr>
        <sz val="11"/>
        <color rgb="FF333333"/>
        <rFont val="Arial"/>
        <family val="2"/>
      </rPr>
      <t> du public.</t>
    </r>
  </si>
  <si>
    <r>
      <t>Chez les grecs les soldats faisoient d'abord la guerre à leurs </t>
    </r>
    <r>
      <rPr>
        <b/>
        <sz val="11"/>
        <color rgb="FFCC3300"/>
        <rFont val="Arial"/>
        <family val="2"/>
      </rPr>
      <t>dépens</t>
    </r>
    <r>
      <rPr>
        <sz val="11"/>
        <color rgb="FF333333"/>
        <rFont val="Arial"/>
        <family val="2"/>
      </rPr>
      <t>.</t>
    </r>
  </si>
  <si>
    <r>
      <t>Le roi, débiteur de la noblesse, ne pouvait s'acquitter qu'aux </t>
    </r>
    <r>
      <rPr>
        <b/>
        <sz val="11"/>
        <color rgb="FFCC3300"/>
        <rFont val="Arial"/>
        <family val="2"/>
      </rPr>
      <t>dépens</t>
    </r>
    <r>
      <rPr>
        <sz val="11"/>
        <color rgb="FF333333"/>
        <rFont val="Arial"/>
        <family val="2"/>
      </rPr>
      <t> de l'Église, soit en forçant celle-ci de payer, ce qui semblait difficile et dangereux, soit plutôt doucement, indirectement, au nom des libertés ecclésiastiques, en rétablissant les élections où dominaient les seigneurs, et les mettant à même de disposer ainsi des bénéfices.</t>
    </r>
  </si>
  <si>
    <r>
      <t>Le monde avait bien besoin d'être encouragé, car c'est en ce temps que les nobles, les anciens justiciers, les évêques, qui ne pouvaient plus soutenir leurs injustices à l'assemblée nationale, parce que les députés du tiers leur prouvaient clairement qu'ils avaient tort de vouloir toujours vivre aux </t>
    </r>
    <r>
      <rPr>
        <b/>
        <sz val="11"/>
        <color rgb="FFCC3300"/>
        <rFont val="Arial"/>
        <family val="2"/>
      </rPr>
      <t>dépens</t>
    </r>
    <r>
      <rPr>
        <sz val="11"/>
        <color rgb="FF333333"/>
        <rFont val="Arial"/>
        <family val="2"/>
      </rPr>
      <t> de la nation, songèrent à redevenir nos maîtres par la force.</t>
    </r>
  </si>
  <si>
    <r>
      <t>D'autres montagnards, les herniques ( hernoe, roches) s'entendaient le plus souvent avec les romains contre les riches habitans des plaines, aux </t>
    </r>
    <r>
      <rPr>
        <b/>
        <sz val="11"/>
        <color rgb="FFCC3300"/>
        <rFont val="Arial"/>
        <family val="2"/>
      </rPr>
      <t>dépens</t>
    </r>
    <r>
      <rPr>
        <sz val="11"/>
        <color rgb="FF333333"/>
        <rFont val="Arial"/>
        <family val="2"/>
      </rPr>
      <t> desquels ils vivaient également.</t>
    </r>
  </si>
  <si>
    <r>
      <t>C'était comme si, pour encourager les fabriques, on avait acheté, aux </t>
    </r>
    <r>
      <rPr>
        <b/>
        <sz val="11"/>
        <color rgb="FFCC3300"/>
        <rFont val="Arial"/>
        <family val="2"/>
      </rPr>
      <t>dépens</t>
    </r>
    <r>
      <rPr>
        <sz val="11"/>
        <color rgb="FF333333"/>
        <rFont val="Arial"/>
        <family val="2"/>
      </rPr>
      <t> des contribuables, les produits manufacturés pour les jeter à la mer.</t>
    </r>
  </si>
  <si>
    <r>
      <t>Tenez, Madame Tristan, voilà ce qui nous dégoûte nous autres ouvriers - c'est de voir que tous ceux qui se posent comme nos défenseurs nous exploitent, se moquent et vivent à nos </t>
    </r>
    <r>
      <rPr>
        <b/>
        <sz val="11"/>
        <color rgb="FFCC3300"/>
        <rFont val="Arial"/>
        <family val="2"/>
      </rPr>
      <t>dépens</t>
    </r>
    <r>
      <rPr>
        <sz val="11"/>
        <color rgb="FF333333"/>
        <rFont val="Arial"/>
        <family val="2"/>
      </rPr>
      <t> - et empirent encore notre position par le mal qu'ils nous font.</t>
    </r>
  </si>
  <si>
    <r>
      <t>Ces grands repas, qui faisaient l'étonnement des bonnes gens de Londres, durent être mainte fois donnés à leurs </t>
    </r>
    <r>
      <rPr>
        <b/>
        <sz val="11"/>
        <color rgb="FFCC3300"/>
        <rFont val="Arial"/>
        <family val="2"/>
      </rPr>
      <t>dépens</t>
    </r>
    <r>
      <rPr>
        <sz val="11"/>
        <color rgb="FF333333"/>
        <rFont val="Arial"/>
        <family val="2"/>
      </rPr>
      <t> ;</t>
    </r>
  </si>
  <si>
    <r>
      <t>Il est de principe élémentaire que dans le commerce de l'intelligence toute baisse de la marchandise est aux </t>
    </r>
    <r>
      <rPr>
        <b/>
        <sz val="11"/>
        <color rgb="FFCC3300"/>
        <rFont val="Arial"/>
        <family val="2"/>
      </rPr>
      <t>dépens</t>
    </r>
    <r>
      <rPr>
        <sz val="11"/>
        <color rgb="FF333333"/>
        <rFont val="Arial"/>
        <family val="2"/>
      </rPr>
      <t> du producteur.</t>
    </r>
  </si>
  <si>
    <r>
      <t>Sa barbe était un peu calmée; l'idée des clochetons qu'il allait exécuter à mes </t>
    </r>
    <r>
      <rPr>
        <b/>
        <sz val="11"/>
        <color rgb="FFCC3300"/>
        <rFont val="Arial"/>
        <family val="2"/>
      </rPr>
      <t>dépens</t>
    </r>
    <r>
      <rPr>
        <sz val="11"/>
        <color rgb="FF333333"/>
        <rFont val="Arial"/>
        <family val="2"/>
      </rPr>
      <t> avait répandu sur son visage plus de sérénité.</t>
    </r>
  </si>
  <si>
    <r>
      <t>La musique du 53 e, recrutée depuis peu, s'exerçait durant tout le dîner à nos </t>
    </r>
    <r>
      <rPr>
        <b/>
        <sz val="11"/>
        <color rgb="FFCC3300"/>
        <rFont val="Arial"/>
        <family val="2"/>
      </rPr>
      <t>dépens</t>
    </r>
    <r>
      <rPr>
        <sz val="11"/>
        <color rgb="FF333333"/>
        <rFont val="Arial"/>
        <family val="2"/>
      </rPr>
      <t>.</t>
    </r>
  </si>
  <si>
    <r>
      <t>S'il lui coûte fréquemment des sacrifices pécuniaires pour réparer le désordre des affaires dans les familles illustrées qu'il soutient, il a, avec le pouvoir qu'elles lui conservent, le moyen de se procurer de plus grandes ressources encore aux </t>
    </r>
    <r>
      <rPr>
        <b/>
        <sz val="11"/>
        <color rgb="FFCC3300"/>
        <rFont val="Arial"/>
        <family val="2"/>
      </rPr>
      <t>dépens</t>
    </r>
    <r>
      <rPr>
        <sz val="11"/>
        <color rgb="FF333333"/>
        <rFont val="Arial"/>
        <family val="2"/>
      </rPr>
      <t> des autres.</t>
    </r>
  </si>
  <si>
    <r>
      <t>il faut pourtant que je vous dise que le nouveau Parlement de votre Languedoc vient de rendre une justice pleine et complète à Sirven: il lui accorde des </t>
    </r>
    <r>
      <rPr>
        <b/>
        <sz val="11"/>
        <color rgb="FFCC3300"/>
        <rFont val="Arial"/>
        <family val="2"/>
      </rPr>
      <t>dépens</t>
    </r>
    <r>
      <rPr>
        <sz val="11"/>
        <color rgb="FF333333"/>
        <rFont val="Arial"/>
        <family val="2"/>
      </rPr>
      <t> considérables et la restitution de ses revenus, malgré l'ancien usage.</t>
    </r>
  </si>
  <si>
    <r>
      <t>Les deux journaux ont été déclarés non coupables et renvoyés de la plainte sans </t>
    </r>
    <r>
      <rPr>
        <b/>
        <sz val="11"/>
        <color rgb="FFCC3300"/>
        <rFont val="Arial"/>
        <family val="2"/>
      </rPr>
      <t>dépens</t>
    </r>
    <r>
      <rPr>
        <sz val="11"/>
        <color rgb="FF333333"/>
        <rFont val="Arial"/>
        <family val="2"/>
      </rPr>
      <t>... l'arrêt de la cour royale au sujet du </t>
    </r>
    <r>
      <rPr>
        <i/>
        <sz val="11"/>
        <color rgb="FF333333"/>
        <rFont val="Arial"/>
        <family val="2"/>
      </rPr>
      <t>courrier</t>
    </r>
    <r>
      <rPr>
        <sz val="11"/>
        <color rgb="FF333333"/>
        <rFont val="Arial"/>
        <family val="2"/>
      </rPr>
      <t> a fait une véritable révolution dans l'opinion des hommes en </t>
    </r>
    <r>
      <rPr>
        <sz val="11"/>
        <color theme="1"/>
        <rFont val="Calibri"/>
        <family val="2"/>
        <scheme val="minor"/>
      </rPr>
      <t>France</t>
    </r>
    <r>
      <rPr>
        <sz val="11"/>
        <color rgb="FF333333"/>
        <rFont val="Arial"/>
        <family val="2"/>
      </rPr>
      <t>.</t>
    </r>
  </si>
  <si>
    <r>
      <t>Pour escripre les plaidoieries et les arretz... plusieurs fois a convenu par nécessité... que les greffIers.., à leurs </t>
    </r>
    <r>
      <rPr>
        <b/>
        <sz val="11"/>
        <color rgb="FFCC3300"/>
        <rFont val="Arial"/>
        <family val="2"/>
      </rPr>
      <t>despens</t>
    </r>
    <r>
      <rPr>
        <sz val="11"/>
        <color rgb="FF333333"/>
        <rFont val="Arial"/>
        <family val="2"/>
      </rPr>
      <t> aient acheté et paié le parchemin.</t>
    </r>
  </si>
  <si>
    <r>
      <t>Je ne dis pas que nous devions faire la guerre à la </t>
    </r>
    <r>
      <rPr>
        <sz val="11"/>
        <color theme="1"/>
        <rFont val="Calibri"/>
        <family val="2"/>
        <scheme val="minor"/>
      </rPr>
      <t>Prusse</t>
    </r>
    <r>
      <rPr>
        <sz val="11"/>
        <color rgb="FF333333"/>
        <rFont val="Arial"/>
        <family val="2"/>
      </rPr>
      <t>, pour l'empêcher de s'engraisser aux </t>
    </r>
    <r>
      <rPr>
        <b/>
        <sz val="11"/>
        <color rgb="FFCC3300"/>
        <rFont val="Arial"/>
        <family val="2"/>
      </rPr>
      <t>dépens</t>
    </r>
    <r>
      <rPr>
        <sz val="11"/>
        <color rgb="FF333333"/>
        <rFont val="Arial"/>
        <family val="2"/>
      </rPr>
      <t> du </t>
    </r>
    <r>
      <rPr>
        <sz val="11"/>
        <color theme="1"/>
        <rFont val="Calibri"/>
        <family val="2"/>
        <scheme val="minor"/>
      </rPr>
      <t>Danemark</t>
    </r>
    <r>
      <rPr>
        <sz val="11"/>
        <color rgb="FF333333"/>
        <rFont val="Arial"/>
        <family val="2"/>
      </rPr>
      <t>;</t>
    </r>
  </si>
  <si>
    <r>
      <t>On vous apprendra, mes chers castillans, à vous gorger d'or et de puissance aux </t>
    </r>
    <r>
      <rPr>
        <b/>
        <sz val="11"/>
        <color rgb="FFCC3300"/>
        <rFont val="Arial"/>
        <family val="2"/>
      </rPr>
      <t>dépens</t>
    </r>
    <r>
      <rPr>
        <sz val="11"/>
        <color rgb="FF333333"/>
        <rFont val="Arial"/>
        <family val="2"/>
      </rPr>
      <t> des portugais?</t>
    </r>
  </si>
  <si>
    <r>
      <t>Sans doute il lui en coûte fréquemment des sacrifices pécuniaires pour réparer le désordre des affaires de ces familles illustrées qu'il a besoin de soutenir; mais avec le pouvoir qu'elles lui conservent, il a le moyen de se procurer de plus grandes ressources encore aux </t>
    </r>
    <r>
      <rPr>
        <b/>
        <sz val="11"/>
        <color rgb="FFCC3300"/>
        <rFont val="Arial"/>
        <family val="2"/>
      </rPr>
      <t>dépens</t>
    </r>
    <r>
      <rPr>
        <sz val="11"/>
        <color rgb="FF333333"/>
        <rFont val="Arial"/>
        <family val="2"/>
      </rPr>
      <t> des autres.</t>
    </r>
  </si>
  <si>
    <r>
      <t>21 mardi. D. qu'il sera élevé une statue à l'auteur d'Émile, et que sa veuve sera nourrie aux </t>
    </r>
    <r>
      <rPr>
        <b/>
        <sz val="11"/>
        <color rgb="FFCC3300"/>
        <rFont val="Arial"/>
        <family val="2"/>
      </rPr>
      <t>dépens</t>
    </r>
    <r>
      <rPr>
        <sz val="11"/>
        <color rgb="FF333333"/>
        <rFont val="Arial"/>
        <family val="2"/>
      </rPr>
      <t> de l'état.</t>
    </r>
  </si>
  <si>
    <r>
      <t>Mais, le plus souvent, ils ne font qu'accroître leur misère ils les pressurent, leur prenant le peu qu'ils ont, pour vivre à leurs </t>
    </r>
    <r>
      <rPr>
        <b/>
        <sz val="11"/>
        <color rgb="FFCC3300"/>
        <rFont val="Arial"/>
        <family val="2"/>
      </rPr>
      <t>dépens</t>
    </r>
    <r>
      <rPr>
        <sz val="11"/>
        <color rgb="FF333333"/>
        <rFont val="Arial"/>
        <family val="2"/>
      </rPr>
      <t> dans l'ivrognerie et l'oisiveté; quelques-uns sont bons pourtant et ont une ombre de savoir.</t>
    </r>
  </si>
  <si>
    <r>
      <t>Je n'entends parler que de ces petites intrigues de coteries de théâtres, de salons et de boudoirs, qui ont pour but, et presque toujours pour résultat, de fourvoyer l'opinion publique aux </t>
    </r>
    <r>
      <rPr>
        <b/>
        <sz val="11"/>
        <color rgb="FFCC3300"/>
        <rFont val="Arial"/>
        <family val="2"/>
      </rPr>
      <t>dépens</t>
    </r>
    <r>
      <rPr>
        <sz val="11"/>
        <color rgb="FF333333"/>
        <rFont val="Arial"/>
        <family val="2"/>
      </rPr>
      <t> ou au profit de quelqu'un ou de quelque chose.</t>
    </r>
  </si>
  <si>
    <r>
      <t>M</t>
    </r>
    <r>
      <rPr>
        <sz val="11"/>
        <color rgb="FF333333"/>
        <rFont val="Arial"/>
        <family val="2"/>
      </rPr>
      <t>. </t>
    </r>
    <r>
      <rPr>
        <sz val="11"/>
        <color theme="1"/>
        <rFont val="Calibri"/>
        <family val="2"/>
        <scheme val="minor"/>
      </rPr>
      <t>Tarde a cru, il est vrai, retrouver une sorte de pénalité civile dans la condamnation aux </t>
    </r>
    <r>
      <rPr>
        <b/>
        <sz val="11"/>
        <color rgb="FFCC3300"/>
        <rFont val="Calibri"/>
        <family val="2"/>
        <scheme val="minor"/>
      </rPr>
      <t>dépens</t>
    </r>
    <r>
      <rPr>
        <sz val="11"/>
        <color theme="1"/>
        <rFont val="Calibri"/>
        <family val="2"/>
        <scheme val="minor"/>
      </rPr>
      <t>, qui sont toujours à la charge de la partie qui succombe.</t>
    </r>
  </si>
  <si>
    <r>
      <t>Ainsi trop souvent, lorsque, fatigués de leurs luttes, les producteurs concluent entre eux la paix, c'est aux </t>
    </r>
    <r>
      <rPr>
        <b/>
        <sz val="11"/>
        <color rgb="FFCC3300"/>
        <rFont val="Arial"/>
        <family val="2"/>
      </rPr>
      <t>dépens</t>
    </r>
    <r>
      <rPr>
        <sz val="11"/>
        <color rgb="FF333333"/>
        <rFont val="Arial"/>
        <family val="2"/>
      </rPr>
      <t>, c'est sur le dos des clients.</t>
    </r>
  </si>
  <si>
    <r>
      <t>Allons-nous l'enrichir à nos </t>
    </r>
    <r>
      <rPr>
        <b/>
        <sz val="11"/>
        <color rgb="FFCC3300"/>
        <rFont val="Arial"/>
        <family val="2"/>
      </rPr>
      <t>dépens</t>
    </r>
    <r>
      <rPr>
        <sz val="11"/>
        <color rgb="FF333333"/>
        <rFont val="Arial"/>
        <family val="2"/>
      </rPr>
      <t> ?</t>
    </r>
  </si>
  <si>
    <r>
      <t>Et allât divertir à nos </t>
    </r>
    <r>
      <rPr>
        <b/>
        <sz val="11"/>
        <color rgb="FFCC3300"/>
        <rFont val="Arial"/>
        <family val="2"/>
      </rPr>
      <t>dépens</t>
    </r>
    <r>
      <rPr>
        <sz val="11"/>
        <color rgb="FF333333"/>
        <rFont val="Arial"/>
        <family val="2"/>
      </rPr>
      <t> le festin des dieux!</t>
    </r>
  </si>
  <si>
    <r>
      <t>Tout de même, suivant M. Loria [330], là où les possédants vivent aux </t>
    </r>
    <r>
      <rPr>
        <b/>
        <sz val="11"/>
        <color rgb="FFC00000"/>
        <rFont val="Calibri"/>
        <family val="2"/>
        <scheme val="minor"/>
      </rPr>
      <t>dépens </t>
    </r>
    <r>
      <rPr>
        <sz val="11"/>
        <color theme="1"/>
        <rFont val="Calibri"/>
        <family val="2"/>
        <scheme val="minor"/>
      </rPr>
      <t>des non possédants, ils ne progressent pas, ils n'acquièrent pas de forces, ils en perdent au contraire dans l'inaction, tandis que ceux qui les nourrissent en perdent par le surmenage.</t>
    </r>
  </si>
  <si>
    <r>
      <t>On objecte, dit Bazard, que le propriétaire ne vit pas aux </t>
    </r>
    <r>
      <rPr>
        <b/>
        <sz val="11"/>
        <color rgb="FFCC3300"/>
        <rFont val="Arial"/>
        <family val="2"/>
      </rPr>
      <t>dépens</t>
    </r>
    <r>
      <rPr>
        <sz val="11"/>
        <color rgb="FF333333"/>
        <rFont val="Arial"/>
        <family val="2"/>
      </rPr>
      <t> d'autrui ; car ce que paye le travailleur ne fait que représenter les services productifs des instruments qui lui ont été prêtés.</t>
    </r>
  </si>
  <si>
    <r>
      <t>Ou celui de notre abbé Coyer dont maintes brochures, qui eurent souvent le plus vif succès, s'acharnent contre la vénalité des charges, le droit de chasse, les iniquités de la justice, les impôts qui accablent le peuple, l'insolente oisiveté des grands qui ne vivent qu'aux </t>
    </r>
    <r>
      <rPr>
        <b/>
        <sz val="11"/>
        <color rgb="FFCC3300"/>
        <rFont val="Arial"/>
        <family val="2"/>
      </rPr>
      <t>dépens</t>
    </r>
    <r>
      <rPr>
        <sz val="11"/>
        <color rgb="FF333333"/>
        <rFont val="Arial"/>
        <family val="2"/>
      </rPr>
      <t> du peuple, l'absurdité des jurandes et maîtrises.</t>
    </r>
  </si>
  <si>
    <r>
      <t>Il est produit par des cellules qui semblent connaître l'édifice futur, et qui synthétisent, aux </t>
    </r>
    <r>
      <rPr>
        <b/>
        <sz val="11"/>
        <color rgb="FFCC3300"/>
        <rFont val="Arial"/>
        <family val="2"/>
      </rPr>
      <t>dépens</t>
    </r>
    <r>
      <rPr>
        <sz val="11"/>
        <color rgb="FF333333"/>
        <rFont val="Arial"/>
        <family val="2"/>
      </rPr>
      <t> du milieu intérieur, le plan de construction, les matériaux, et les ouvriers.</t>
    </r>
  </si>
  <si>
    <r>
      <t>L'économie des rapports entre ces nations a été une économie pour quelques hommes aux </t>
    </r>
    <r>
      <rPr>
        <b/>
        <sz val="11"/>
        <color rgb="FFCC3300"/>
        <rFont val="Arial"/>
        <family val="2"/>
      </rPr>
      <t>dépens</t>
    </r>
    <r>
      <rPr>
        <sz val="11"/>
        <color rgb="FF333333"/>
        <rFont val="Arial"/>
        <family val="2"/>
      </rPr>
      <t> de la multitude.</t>
    </r>
  </si>
  <si>
    <r>
      <t>Qui pourra régenter son voisin ou vivre à ses </t>
    </r>
    <r>
      <rPr>
        <b/>
        <sz val="11"/>
        <color rgb="FFCC3300"/>
        <rFont val="Arial"/>
        <family val="2"/>
      </rPr>
      <t>dépens</t>
    </r>
    <r>
      <rPr>
        <sz val="11"/>
        <color rgb="FF333333"/>
        <rFont val="Arial"/>
        <family val="2"/>
      </rPr>
      <t> ?</t>
    </r>
  </si>
  <si>
    <r>
      <t>Mais qu'ils paient au comptant ou à crédit le blé qu'ils achètent en ce moment‑ci, il reste que la Russie, au lieu de contribuer à l'alimentation des autres peuples, vient maintenant chercher chez eux une part de son pain, ce qui ne peut avoir d'autre effet que d'accroître le prix de la vie et des subsistances dans le monde aux </t>
    </r>
    <r>
      <rPr>
        <b/>
        <sz val="11"/>
        <color rgb="FFCC3300"/>
        <rFont val="Arial"/>
        <family val="2"/>
      </rPr>
      <t>dépens</t>
    </r>
    <r>
      <rPr>
        <sz val="11"/>
        <color rgb="FF333333"/>
        <rFont val="Arial"/>
        <family val="2"/>
      </rPr>
      <t> des travailleurs.</t>
    </r>
  </si>
  <si>
    <r>
      <t>En tout cas, qu'il me soit permis de vous le dire en terminant, cette mesure que vous croyez une mesure de générosité, c'est une générosité que nous faisons aux </t>
    </r>
    <r>
      <rPr>
        <b/>
        <sz val="11"/>
        <color rgb="FFCC3300"/>
        <rFont val="Arial"/>
        <family val="2"/>
      </rPr>
      <t>dépens</t>
    </r>
    <r>
      <rPr>
        <sz val="11"/>
        <color rgb="FF333333"/>
        <rFont val="Arial"/>
        <family val="2"/>
      </rPr>
      <t> des autres.</t>
    </r>
  </si>
  <si>
    <r>
      <t>Elle les obtint même parfois à nos </t>
    </r>
    <r>
      <rPr>
        <b/>
        <sz val="11"/>
        <color rgb="FFCC3300"/>
        <rFont val="Arial"/>
        <family val="2"/>
      </rPr>
      <t>dépens</t>
    </r>
    <r>
      <rPr>
        <sz val="11"/>
        <color rgb="FF333333"/>
        <rFont val="Arial"/>
        <family val="2"/>
      </rPr>
      <t>.</t>
    </r>
  </si>
  <si>
    <r>
      <t>Sans doute Alexis I</t>
    </r>
    <r>
      <rPr>
        <vertAlign val="superscript"/>
        <sz val="11"/>
        <color rgb="FF333333"/>
        <rFont val="Arial"/>
        <family val="2"/>
      </rPr>
      <t>er</t>
    </r>
    <r>
      <rPr>
        <sz val="11"/>
        <color rgb="FF333333"/>
        <rFont val="Arial"/>
        <family val="2"/>
      </rPr>
      <t> et ses successeurs relevèrent la situation politique, à l'intérieur comme à l'extérieur, mais ce fut aux </t>
    </r>
    <r>
      <rPr>
        <b/>
        <sz val="11"/>
        <color rgb="FFCC3300"/>
        <rFont val="Arial"/>
        <family val="2"/>
      </rPr>
      <t>dépens</t>
    </r>
    <r>
      <rPr>
        <sz val="11"/>
        <color rgb="FF333333"/>
        <rFont val="Arial"/>
        <family val="2"/>
      </rPr>
      <t> de la richesse de l'Empire.</t>
    </r>
  </si>
  <si>
    <r>
      <t>Il existe aujourd'hui chez les hommes politiques et les économistes une tendance à concentrer leur attention sur la diminution du chômage, non seulement aux </t>
    </r>
    <r>
      <rPr>
        <b/>
        <sz val="11"/>
        <color rgb="FFCC3300"/>
        <rFont val="Arial"/>
        <family val="2"/>
      </rPr>
      <t>dépens</t>
    </r>
    <r>
      <rPr>
        <sz val="11"/>
        <color rgb="FF333333"/>
        <rFont val="Arial"/>
        <family val="2"/>
      </rPr>
      <t> du revenu réel de ceux déjà employés, mais aussi du revenu moyen de la population tout entière.</t>
    </r>
  </si>
  <si>
    <r>
      <t>Tous les Brahmanes ne mènent pas cette existence royale, mais la plupart vivent aux </t>
    </r>
    <r>
      <rPr>
        <b/>
        <sz val="11"/>
        <color rgb="FFCC3300"/>
        <rFont val="Arial"/>
        <family val="2"/>
      </rPr>
      <t>dépens</t>
    </r>
    <r>
      <rPr>
        <sz val="11"/>
        <color rgb="FF333333"/>
        <rFont val="Arial"/>
        <family val="2"/>
      </rPr>
      <t> des autres castes.</t>
    </r>
  </si>
  <si>
    <r>
      <t>« Nous devons vivre aux </t>
    </r>
    <r>
      <rPr>
        <b/>
        <sz val="11"/>
        <color rgb="FFCC3300"/>
        <rFont val="Arial"/>
        <family val="2"/>
      </rPr>
      <t>dépens</t>
    </r>
    <r>
      <rPr>
        <sz val="11"/>
        <color rgb="FF333333"/>
        <rFont val="Arial"/>
        <family val="2"/>
      </rPr>
      <t> de l'ennemi, nous n'entrons pas chez lui pour lui porter nos trésors », écrit Carnot aux représentants, le 8 prairial.</t>
    </r>
  </si>
  <si>
    <r>
      <t>comme il avait dédommagé l'Autriche aux </t>
    </r>
    <r>
      <rPr>
        <b/>
        <sz val="11"/>
        <color rgb="FFCC3300"/>
        <rFont val="Arial"/>
        <family val="2"/>
      </rPr>
      <t>dépens</t>
    </r>
    <r>
      <rPr>
        <sz val="11"/>
        <color rgb="FF333333"/>
        <rFont val="Arial"/>
        <family val="2"/>
      </rPr>
      <t> des princes allemands, il dédommagea l'Angleterre aux dépens de nos alliés </t>
    </r>
  </si>
  <si>
    <r>
      <t>Au fond, il ne me déplairait pas d'avoir le cran d'agir ainsi aux </t>
    </r>
    <r>
      <rPr>
        <b/>
        <sz val="11"/>
        <color rgb="FFCC3300"/>
        <rFont val="Arial"/>
        <family val="2"/>
      </rPr>
      <t>dépens</t>
    </r>
    <r>
      <rPr>
        <sz val="11"/>
        <color rgb="FF333333"/>
        <rFont val="Arial"/>
        <family val="2"/>
      </rPr>
      <t> du " prince".</t>
    </r>
  </si>
  <si>
    <r>
      <t>Il fallait de l'argent à tout prix : la guerre devait nourrir la guerre et c'était devenu un système de « vaincre l'ennemi et de vivre à ses </t>
    </r>
    <r>
      <rPr>
        <b/>
        <sz val="11"/>
        <color rgb="FFCC3300"/>
        <rFont val="Arial"/>
        <family val="2"/>
      </rPr>
      <t>dépens</t>
    </r>
    <r>
      <rPr>
        <sz val="11"/>
        <color rgb="FF333333"/>
        <rFont val="Arial"/>
        <family val="2"/>
      </rPr>
      <t> », de conquérir pour enrichir la République.</t>
    </r>
  </si>
  <si>
    <r>
      <t>Et il conseillait aux sections de lever aux </t>
    </r>
    <r>
      <rPr>
        <b/>
        <sz val="11"/>
        <color rgb="FFCC3300"/>
        <rFont val="Arial"/>
        <family val="2"/>
      </rPr>
      <t>dépens</t>
    </r>
    <r>
      <rPr>
        <sz val="11"/>
        <color rgb="FF333333"/>
        <rFont val="Arial"/>
        <family val="2"/>
      </rPr>
      <t> des riches, d'après le procédé du département de l'Hérault, une armée révolutionnaire qui contiendrait les malveillants.</t>
    </r>
  </si>
  <si>
    <r>
      <t xml:space="preserve">Si ot pour </t>
    </r>
    <r>
      <rPr>
        <b/>
        <sz val="11"/>
        <color rgb="FFC00000"/>
        <rFont val="Calibri"/>
        <family val="2"/>
        <scheme val="minor"/>
      </rPr>
      <t>despence</t>
    </r>
    <r>
      <rPr>
        <sz val="11"/>
        <color theme="1"/>
        <rFont val="Calibri"/>
        <family val="2"/>
        <scheme val="minor"/>
      </rPr>
      <t xml:space="preserve"> Et pour celier a sa despense Mettre, une povre gibeciere;</t>
    </r>
  </si>
  <si>
    <r>
      <t xml:space="preserve">Si ot pour despence Et pour celier a sa </t>
    </r>
    <r>
      <rPr>
        <b/>
        <sz val="11"/>
        <color rgb="FFC00000"/>
        <rFont val="Calibri"/>
        <family val="2"/>
        <scheme val="minor"/>
      </rPr>
      <t>despense</t>
    </r>
    <r>
      <rPr>
        <sz val="11"/>
        <color theme="1"/>
        <rFont val="Calibri"/>
        <family val="2"/>
        <scheme val="minor"/>
      </rPr>
      <t xml:space="preserve"> Mettre, une povre gibeciere;</t>
    </r>
  </si>
  <si>
    <r>
      <t>Et, si je ne craignoy non plus le soing que la </t>
    </r>
    <r>
      <rPr>
        <b/>
        <sz val="11"/>
        <color rgb="FFCC3300"/>
        <rFont val="Arial"/>
        <family val="2"/>
      </rPr>
      <t>despense</t>
    </r>
    <r>
      <rPr>
        <sz val="11"/>
        <color rgb="FF333333"/>
        <rFont val="Arial"/>
        <family val="2"/>
      </rPr>
      <t>, le soing qui me chasse de toute besongne, je pourroy facilement coudre à chaque costé une gallerie de cent pas de long et douze de large, à plein pied, ayant trouvé tous les murs montez pour autre usage, à la hauteur qu'il me faut.</t>
    </r>
  </si>
  <si>
    <r>
      <t>Au pis aller, courez tousjours par retranchement de </t>
    </r>
    <r>
      <rPr>
        <b/>
        <sz val="11"/>
        <color rgb="FFCC3300"/>
        <rFont val="Arial"/>
        <family val="2"/>
      </rPr>
      <t>despence</t>
    </r>
    <r>
      <rPr>
        <sz val="11"/>
        <color rgb="FF333333"/>
        <rFont val="Arial"/>
        <family val="2"/>
      </rPr>
      <t> devant la pauvreté.</t>
    </r>
  </si>
  <si>
    <r>
      <t>Mon tesmoin jure que, pour espargner la </t>
    </r>
    <r>
      <rPr>
        <b/>
        <sz val="11"/>
        <color rgb="FFCC3300"/>
        <rFont val="Arial"/>
        <family val="2"/>
      </rPr>
      <t>despence</t>
    </r>
    <r>
      <rPr>
        <sz val="11"/>
        <color rgb="FF333333"/>
        <rFont val="Arial"/>
        <family val="2"/>
      </rPr>
      <t> (car il les payoit, comme s'il les eut receus), la femme de ce malade ayant quelquefois essayé d'y faire seulement mettre de l'eau tiede, l'effect en descouvrit la fourbe, et pour avoir trouvé ceux là inutiles, qu'il fausit revenir à la premiere façon.</t>
    </r>
  </si>
  <si>
    <r>
      <t>Pour cette cause, il s'avisa que c'étoit une grande folie à lui de se consumer ainsi à crédit en une langueur perpétuelle et en </t>
    </r>
    <r>
      <rPr>
        <b/>
        <sz val="11"/>
        <color rgb="FFCC3300"/>
        <rFont val="Arial"/>
        <family val="2"/>
      </rPr>
      <t>dépenses</t>
    </r>
    <r>
      <rPr>
        <sz val="11"/>
        <color rgb="FF333333"/>
        <rFont val="Arial"/>
        <family val="2"/>
      </rPr>
      <t> excessives, dont sa fine amie, peut-être, se moquoit à part soi; pour, mettant sous ses pieds toute couardise, se saisir par une douce force du bien prétendu.</t>
    </r>
  </si>
  <si>
    <r>
      <t>Parquoy, le plus souvent qu'il povoit, se retiroit en sa maison, oû tant de compaignies l'alloient veoir, que sa </t>
    </r>
    <r>
      <rPr>
        <b/>
        <sz val="11"/>
        <color rgb="FFCC3300"/>
        <rFont val="Arial"/>
        <family val="2"/>
      </rPr>
      <t>despence</t>
    </r>
    <r>
      <rPr>
        <sz val="11"/>
        <color rgb="FF333333"/>
        <rFont val="Arial"/>
        <family val="2"/>
      </rPr>
      <t> n'amoindrissoit gueres en son mesnage;</t>
    </r>
  </si>
  <si>
    <r>
      <t>Que les Rois commencent à quitter ces </t>
    </r>
    <r>
      <rPr>
        <b/>
        <sz val="11"/>
        <color rgb="FFCC3300"/>
        <rFont val="Arial"/>
        <family val="2"/>
      </rPr>
      <t>despences</t>
    </r>
    <r>
      <rPr>
        <sz val="11"/>
        <color rgb="FF333333"/>
        <rFont val="Arial"/>
        <family val="2"/>
      </rPr>
      <t>, ce sera faict en un mois, sans edict et sans ordonnance: nous irons tous apres.</t>
    </r>
  </si>
  <si>
    <r>
      <t xml:space="preserve">Peu de temps apres le Roy Demetrius qui pour la grande opiniastrise de son courage estoit surnommé Poliorcetes, c'est a dire destructeur de Villes, se meit en deliberation de faire la guerre aux Rhodiens, et pour en venir plustost a bout, mena quant et soy Epimachus d'Athenes, excellent et singulier Architecte, lequel feit une Helepolie de </t>
    </r>
    <r>
      <rPr>
        <b/>
        <sz val="11"/>
        <color rgb="FFC00000"/>
        <rFont val="Arial"/>
        <family val="2"/>
      </rPr>
      <t>despense</t>
    </r>
    <r>
      <rPr>
        <sz val="11"/>
        <color rgb="FF333333"/>
        <rFont val="Arial"/>
        <family val="2"/>
      </rPr>
      <t xml:space="preserve"> excessive, de labeur merveilleux, et d'industrie souveraine:</t>
    </r>
  </si>
  <si>
    <r>
      <t>Je ne sçay quel bon daemon m'en jetta hors tres-utilement, comme le </t>
    </r>
    <r>
      <rPr>
        <sz val="11"/>
        <color theme="1"/>
        <rFont val="Calibri"/>
        <family val="2"/>
        <scheme val="minor"/>
      </rPr>
      <t>Siracusain</t>
    </r>
    <r>
      <rPr>
        <sz val="11"/>
        <color rgb="FF333333"/>
        <rFont val="Arial"/>
        <family val="2"/>
      </rPr>
      <t>, et m'envoya toute cette conserve à l'abandon, le plaisir de certain voyage de grande </t>
    </r>
    <r>
      <rPr>
        <b/>
        <sz val="11"/>
        <color rgb="FFCC3300"/>
        <rFont val="Arial"/>
        <family val="2"/>
      </rPr>
      <t>despence</t>
    </r>
    <r>
      <rPr>
        <sz val="11"/>
        <color rgb="FF333333"/>
        <rFont val="Arial"/>
        <family val="2"/>
      </rPr>
      <t>, ayant mis au pied cette sotte imagination.</t>
    </r>
  </si>
  <si>
    <r>
      <t xml:space="preserve">Jusqu' aux faquins (si l' honneur me dispence De dire ainsi) j' espargnoy la </t>
    </r>
    <r>
      <rPr>
        <b/>
        <sz val="11"/>
        <color rgb="FFC00000"/>
        <rFont val="Arial"/>
        <family val="2"/>
      </rPr>
      <t>despence</t>
    </r>
    <r>
      <rPr>
        <sz val="11"/>
        <color rgb="FF333333"/>
        <rFont val="Arial"/>
        <family val="2"/>
      </rPr>
      <t>:</t>
    </r>
  </si>
  <si>
    <r>
      <t>S'il y a quelque chose qui soit excusable en tels excez, c'est où l'invention et la nouveauté fournit d'admiration, non pas la </t>
    </r>
    <r>
      <rPr>
        <b/>
        <sz val="11"/>
        <color rgb="FFCC3300"/>
        <rFont val="Arial"/>
        <family val="2"/>
      </rPr>
      <t>despence</t>
    </r>
    <r>
      <rPr>
        <sz val="11"/>
        <color rgb="FF333333"/>
        <rFont val="Arial"/>
        <family val="2"/>
      </rPr>
      <t>.</t>
    </r>
  </si>
  <si>
    <r>
      <t>Est-ce encore temperance et frugalité, d'éviter la </t>
    </r>
    <r>
      <rPr>
        <b/>
        <sz val="11"/>
        <color rgb="FFCC3300"/>
        <rFont val="Arial"/>
        <family val="2"/>
      </rPr>
      <t>despence</t>
    </r>
    <r>
      <rPr>
        <sz val="11"/>
        <color rgb="FF333333"/>
        <rFont val="Arial"/>
        <family val="2"/>
      </rPr>
      <t> et la volupté, desquelles l'usage et la cognoissance nous est inperceptible?</t>
    </r>
  </si>
  <si>
    <r>
      <t xml:space="preserve">A ceste cause il est besoing de prendre garde a contenter l'organe de la veue, pource mesmement qu'elle est maintesfois abusée par les saillies et forjettures des membres dont l'on enrichist les bastimens, chose qui a faict dire a nostre Autheur Vitruve, que toutes Frizes {C. Fr zes} quand elles sont taillées d'ouvrage en demybosse ou de relief, doivent estre plus larges d'une quarte partie que leurs Architraves, autrement si la besongne estoit tant soit peu haulte, on n'y verroit comme point la taille, et en seroit la </t>
    </r>
    <r>
      <rPr>
        <b/>
        <sz val="11"/>
        <color rgb="FFC00000"/>
        <rFont val="Arial"/>
        <family val="2"/>
      </rPr>
      <t>despense</t>
    </r>
    <r>
      <rPr>
        <sz val="11"/>
        <color rgb="FF333333"/>
        <rFont val="Arial"/>
        <family val="2"/>
      </rPr>
      <t xml:space="preserve"> inutile. </t>
    </r>
  </si>
  <si>
    <r>
      <t xml:space="preserve">Si est ce que lesdictes colonnes toutes d'une haulteur jusques au dessoubz du sommier servant a soustenir la voulte, monstrent bien que la </t>
    </r>
    <r>
      <rPr>
        <b/>
        <sz val="11"/>
        <color rgb="FFC00000"/>
        <rFont val="Arial"/>
        <family val="2"/>
      </rPr>
      <t>despence</t>
    </r>
    <r>
      <rPr>
        <sz val="11"/>
        <color rgb="FF333333"/>
        <rFont val="Arial"/>
        <family val="2"/>
      </rPr>
      <t xml:space="preserve"> n'y a esté aucunement espargnee, et si donnent singuliere authorite a la besongne.</t>
    </r>
  </si>
  <si>
    <r>
      <t xml:space="preserve">Cettuy-cy avoit plusieurs filles à marier et un fils desjà en aage de paroistre: cela chargeoit sa maison de plusieurs </t>
    </r>
    <r>
      <rPr>
        <b/>
        <sz val="11"/>
        <color rgb="FFC00000"/>
        <rFont val="Arial"/>
        <family val="2"/>
      </rPr>
      <t>despences</t>
    </r>
    <r>
      <rPr>
        <sz val="11"/>
        <color rgb="FF333333"/>
        <rFont val="Arial"/>
        <family val="2"/>
      </rPr>
      <t xml:space="preserve"> et visites estrangieres, à quoy il prenoit peu de plaisir, non seulement pour le soin de l'espargne, mais encore plus pour avoir, à cause de l'aage, pris une forme de vie fort esloignée de la nostre.</t>
    </r>
  </si>
  <si>
    <r>
      <t xml:space="preserve">Plus grande n'est la joye des alchymistes, quand apres longs travaulx, grand soing et </t>
    </r>
    <r>
      <rPr>
        <b/>
        <sz val="11"/>
        <color rgb="FFC00000"/>
        <rFont val="Arial"/>
        <family val="2"/>
      </rPr>
      <t>despense</t>
    </r>
    <r>
      <rPr>
        <sz val="11"/>
        <color rgb="FF333333"/>
        <rFont val="Arial"/>
        <family val="2"/>
      </rPr>
      <t xml:space="preserve">, ilz voyent les metaulx transmuez dedans leurs fourneaulx. </t>
    </r>
  </si>
  <si>
    <r>
      <t xml:space="preserve">Les approbations donques de tous maisonnages se considerent en trois qualitez, asavoir en la subtilité de la manifacture, en la magnificence, et en la disposition: de sorte que si un ouvrage se veoit sumptueusement accomply, tous hommes puissans en louent la </t>
    </r>
    <r>
      <rPr>
        <b/>
        <sz val="11"/>
        <color rgb="FFC00000"/>
        <rFont val="Arial"/>
        <family val="2"/>
      </rPr>
      <t>despense</t>
    </r>
    <r>
      <rPr>
        <sz val="11"/>
        <color rgb="FF333333"/>
        <rFont val="Arial"/>
        <family val="2"/>
      </rPr>
      <t>: et s'il y a de belle manifacture, les ouvriers en sont bien estimez.</t>
    </r>
  </si>
  <si>
    <r>
      <t>Cette façon me fait souvenir de ce riche </t>
    </r>
    <r>
      <rPr>
        <sz val="11"/>
        <color theme="1"/>
        <rFont val="Calibri"/>
        <family val="2"/>
        <scheme val="minor"/>
      </rPr>
      <t>Romain</t>
    </r>
    <r>
      <rPr>
        <sz val="11"/>
        <color rgb="FF333333"/>
        <rFont val="Arial"/>
        <family val="2"/>
      </rPr>
      <t>, qui avoit esté soigneux, à fort grande </t>
    </r>
    <r>
      <rPr>
        <b/>
        <sz val="11"/>
        <color rgb="FFCC3300"/>
        <rFont val="Arial"/>
        <family val="2"/>
      </rPr>
      <t>despence</t>
    </r>
    <r>
      <rPr>
        <sz val="11"/>
        <color rgb="FF333333"/>
        <rFont val="Arial"/>
        <family val="2"/>
      </rPr>
      <t>, de recouvrer des hommes suffisans en tout genre de sciences, qu'il tenoit continuellement autour de luy, affin que, quand il escherroit entre ses amis quelque occasion de parler d'une chose ou d'autre, ils supplissent sa place, et fussent tous prets à luy fournir, qui d'un discours, qui d'un vers d'</t>
    </r>
    <r>
      <rPr>
        <sz val="11"/>
        <color theme="1"/>
        <rFont val="Calibri"/>
        <family val="2"/>
        <scheme val="minor"/>
      </rPr>
      <t>Homere</t>
    </r>
    <r>
      <rPr>
        <sz val="11"/>
        <color rgb="FF333333"/>
        <rFont val="Arial"/>
        <family val="2"/>
      </rPr>
      <t>, chacun selon son gibier;</t>
    </r>
  </si>
  <si>
    <r>
      <t>Quelques rois, en France même (plus encore autrefois qu'aujourd'hui), ont eu à leur solde des troupes étrangères, mais c'était plutôt pour épargner leurs propres sujets, ne regardant point, pour atteindre ce but, à la </t>
    </r>
    <r>
      <rPr>
        <b/>
        <sz val="11"/>
        <color rgb="FFCC3300"/>
        <rFont val="Arial"/>
        <family val="2"/>
      </rPr>
      <t>dépense</t>
    </r>
    <r>
      <rPr>
        <sz val="11"/>
        <color rgb="FF333333"/>
        <rFont val="Arial"/>
        <family val="2"/>
      </rPr>
      <t> que cet entretien nécessitait.</t>
    </r>
  </si>
  <si>
    <r>
      <t>Si l'on établissait des impositions sur les personnes, sur les marchandises, sur les </t>
    </r>
    <r>
      <rPr>
        <b/>
        <sz val="11"/>
        <color rgb="FFCC3300"/>
        <rFont val="Arial"/>
        <family val="2"/>
      </rPr>
      <t>dépenses</t>
    </r>
    <r>
      <rPr>
        <sz val="11"/>
        <color rgb="FF333333"/>
        <rFont val="Arial"/>
        <family val="2"/>
      </rPr>
      <t>, sur les consommations, la perception de ces impositions serait fort coûteuse;</t>
    </r>
  </si>
  <si>
    <r>
      <t>Ne suis-je pas au moment que je me suis efforcé d'annoncer, par tant de peines, de </t>
    </r>
    <r>
      <rPr>
        <b/>
        <sz val="11"/>
        <color rgb="FFCC3300"/>
        <rFont val="Arial"/>
        <family val="2"/>
      </rPr>
      <t>dépenses</t>
    </r>
    <r>
      <rPr>
        <sz val="11"/>
        <color rgb="FF333333"/>
        <rFont val="Arial"/>
        <family val="2"/>
      </rPr>
      <t> et d'inventions?</t>
    </r>
  </si>
  <si>
    <r>
      <t>C'est d'elle en effet que l'on voit sortir les fantaisies les plus bizarres, les goûts les plus pervers, les plaisirs les plus insensés, les amusemens les plus futiles, les </t>
    </r>
    <r>
      <rPr>
        <b/>
        <sz val="11"/>
        <color rgb="FFCC3300"/>
        <rFont val="Arial"/>
        <family val="2"/>
      </rPr>
      <t>dépenses</t>
    </r>
    <r>
      <rPr>
        <sz val="11"/>
        <color rgb="FF333333"/>
        <rFont val="Arial"/>
        <family val="2"/>
      </rPr>
      <t> les plus extravagantes;</t>
    </r>
  </si>
  <si>
    <r>
      <t>Si la république romaine en étendant le progrès de ses armes, fut obligée de porter aux vaincus de plus rudes coups qu'aux peuples d'</t>
    </r>
    <r>
      <rPr>
        <sz val="11"/>
        <color theme="1"/>
        <rFont val="Calibri"/>
        <family val="2"/>
        <scheme val="minor"/>
      </rPr>
      <t>Italie</t>
    </r>
    <r>
      <rPr>
        <sz val="11"/>
        <color rgb="FF333333"/>
        <rFont val="Arial"/>
        <family val="2"/>
      </rPr>
      <t>, soit parce qu'elle avoit affaire à des puissances trop redoutables, soit parce que ses entreprises exigeoient de plus grandes </t>
    </r>
    <r>
      <rPr>
        <b/>
        <sz val="11"/>
        <color rgb="FFCC3300"/>
        <rFont val="Arial"/>
        <family val="2"/>
      </rPr>
      <t>dépenses</t>
    </r>
    <r>
      <rPr>
        <sz val="11"/>
        <color rgb="FF333333"/>
        <rFont val="Arial"/>
        <family val="2"/>
      </rPr>
      <t>, et que la guerre devoit lui fournir les frais nécessaires de la guerre;</t>
    </r>
  </si>
  <si>
    <r>
      <t>Il est certain aujourd'hui que la maison du roi a ordre de se tenir prête à marcher, au mois d'avril, sur le </t>
    </r>
    <r>
      <rPr>
        <sz val="11"/>
        <color theme="1"/>
        <rFont val="Calibri"/>
        <family val="2"/>
        <scheme val="minor"/>
      </rPr>
      <t>Bas</t>
    </r>
    <r>
      <rPr>
        <sz val="11"/>
        <color rgb="FF333333"/>
        <rFont val="Arial"/>
        <family val="2"/>
      </rPr>
      <t>-</t>
    </r>
    <r>
      <rPr>
        <sz val="11"/>
        <color theme="1"/>
        <rFont val="Calibri"/>
        <family val="2"/>
        <scheme val="minor"/>
      </rPr>
      <t>Rhin</t>
    </r>
    <r>
      <rPr>
        <sz val="11"/>
        <color rgb="FF333333"/>
        <rFont val="Arial"/>
        <family val="2"/>
      </rPr>
      <t>, ce qui ne leur fait pas grand plaisir à cause de la </t>
    </r>
    <r>
      <rPr>
        <b/>
        <sz val="11"/>
        <color rgb="FFCC3300"/>
        <rFont val="Arial"/>
        <family val="2"/>
      </rPr>
      <t>dépense</t>
    </r>
    <r>
      <rPr>
        <sz val="11"/>
        <color rgb="FF333333"/>
        <rFont val="Arial"/>
        <family val="2"/>
      </rPr>
      <t>, même en leur payant ce qui leur est dû.</t>
    </r>
  </si>
  <si>
    <r>
      <t>On laissera les servantes gâter le bled et en diminuer le poids; mais la </t>
    </r>
    <r>
      <rPr>
        <sz val="11"/>
        <color theme="1"/>
        <rFont val="Calibri"/>
        <family val="2"/>
        <scheme val="minor"/>
      </rPr>
      <t>Suisse</t>
    </r>
    <r>
      <rPr>
        <sz val="11"/>
        <color rgb="FF333333"/>
        <rFont val="Arial"/>
        <family val="2"/>
      </rPr>
      <t> qui a peu de bled, et où le pain en général est très-mal fait, devroit savoir que l'amélioration, loin d'ajouter à la </t>
    </r>
    <r>
      <rPr>
        <b/>
        <sz val="11"/>
        <color rgb="FFCC3300"/>
        <rFont val="Arial"/>
        <family val="2"/>
      </rPr>
      <t>dépense</t>
    </r>
    <r>
      <rPr>
        <sz val="11"/>
        <color rgb="FF333333"/>
        <rFont val="Arial"/>
        <family val="2"/>
      </rPr>
      <t>, donne des bénéfices considérables, parce qu'en boulangerie, l'économie marche de front avec la perfection.</t>
    </r>
  </si>
  <si>
    <r>
      <t>Nos petits seigneurs prennent ces petits bijoux à crédit, les distribuent d'un air de nonchalance; et ces </t>
    </r>
    <r>
      <rPr>
        <b/>
        <sz val="11"/>
        <color rgb="FFCC3300"/>
        <rFont val="Arial"/>
        <family val="2"/>
      </rPr>
      <t>dépenses</t>
    </r>
    <r>
      <rPr>
        <sz val="11"/>
        <color rgb="FF333333"/>
        <rFont val="Arial"/>
        <family val="2"/>
      </rPr>
      <t> de fantaisie excedent les dépenses nécessaires.</t>
    </r>
  </si>
  <si>
    <r>
      <t>En replaçant la </t>
    </r>
    <r>
      <rPr>
        <b/>
        <sz val="11"/>
        <color rgb="FFCC3300"/>
        <rFont val="Arial"/>
        <family val="2"/>
      </rPr>
      <t>dépense</t>
    </r>
    <r>
      <rPr>
        <sz val="11"/>
        <color rgb="FF333333"/>
        <rFont val="Arial"/>
        <family val="2"/>
      </rPr>
      <t> dans l'ordre naturel, les princes, les grands, les noces d'apparat, les fêtes d'ambassadeurs, les hommes riches même qui traitent leurs commettans, par exemple, les trésoriers du clergé et des provinces, le banquier de la cour qui reçoit les notables qu'il a obligés ou qui ont affaire à lui, tout cela, qui par l'ordre naturel se trouve autorisé à une dépense de devoir plutôt que d'orgueil et de sensualité, mettra le taux aux primeurs.</t>
    </r>
  </si>
  <si>
    <r>
      <t>La récolte s'élevant au-dessus des </t>
    </r>
    <r>
      <rPr>
        <b/>
        <sz val="11"/>
        <color rgb="FFCC3300"/>
        <rFont val="Arial"/>
        <family val="2"/>
      </rPr>
      <t>dépenses</t>
    </r>
    <r>
      <rPr>
        <sz val="11"/>
        <color rgb="FF333333"/>
        <rFont val="Arial"/>
        <family val="2"/>
      </rPr>
      <t> nécessaires pour l'obtenir, de la subsistance et de l'entretien des hommes et des animaux qui l'ont préparée, offre à ce propriétaire une richesse annuelle, qu'il n'est obligé d'acheter par aucun travail.</t>
    </r>
  </si>
  <si>
    <r>
      <t>L'homme ainsi s'accoutume à vivre sans peine avec lui-même, et se rend utile aux autres; ses occupations mentales, quand il a le bonheur de s'y attacher, remplissent ses momens, détournent son esprit des futilités, des vanités puériles, des </t>
    </r>
    <r>
      <rPr>
        <b/>
        <sz val="11"/>
        <color rgb="FFCC3300"/>
        <rFont val="Arial"/>
        <family val="2"/>
      </rPr>
      <t>dépenses</t>
    </r>
    <r>
      <rPr>
        <sz val="11"/>
        <color rgb="FF333333"/>
        <rFont val="Arial"/>
        <family val="2"/>
      </rPr>
      <t> ruineuses, et sur-tout des plaisirs déshonnêtes ou des amusemens criminels, ressources malheureuses que les hommes désoeuvrés trouvent contre l'ennui qui les persécute.</t>
    </r>
  </si>
  <si>
    <r>
      <t>Dans le premier cas, le fisc s'enrichit de toute la dépense qu'il a de moins à faire; dans le second, il s'enrichit encore de la </t>
    </r>
    <r>
      <rPr>
        <b/>
        <sz val="11"/>
        <color rgb="FFCC3300"/>
        <rFont val="Arial"/>
        <family val="2"/>
      </rPr>
      <t>dépense</t>
    </r>
    <r>
      <rPr>
        <sz val="11"/>
        <color rgb="FF333333"/>
        <rFont val="Arial"/>
        <family val="2"/>
      </rPr>
      <t> inutile des particuliers.</t>
    </r>
  </si>
  <si>
    <r>
      <t>Il n'y a ni à gagner ni à perdre dans cet établissement: la recette balance la </t>
    </r>
    <r>
      <rPr>
        <b/>
        <sz val="11"/>
        <color rgb="FFCC3300"/>
        <rFont val="Arial"/>
        <family val="2"/>
      </rPr>
      <t>dépense</t>
    </r>
    <r>
      <rPr>
        <sz val="11"/>
        <color rgb="FF333333"/>
        <rFont val="Arial"/>
        <family val="2"/>
      </rPr>
      <t>.</t>
    </r>
  </si>
  <si>
    <r>
      <t>Si vous les regardez dans le rapport qu'elles ont avec la liberté et la sûreté des citoyens, vous en trouverez souvent trop peu; et vous verrez que les peines, les </t>
    </r>
    <r>
      <rPr>
        <b/>
        <sz val="11"/>
        <color rgb="FFCC3300"/>
        <rFont val="Arial"/>
        <family val="2"/>
      </rPr>
      <t>dépenses</t>
    </r>
    <r>
      <rPr>
        <sz val="11"/>
        <color rgb="FF333333"/>
        <rFont val="Arial"/>
        <family val="2"/>
      </rPr>
      <t>, les longueurs, les dangers même de la justice, sont le prix que chaque citoyen donne pour sa liberté.</t>
    </r>
  </si>
  <si>
    <r>
      <t>On dit que c'est m le maréchal </t>
    </r>
    <r>
      <rPr>
        <sz val="11"/>
        <color theme="1"/>
        <rFont val="Calibri"/>
        <family val="2"/>
        <scheme val="minor"/>
      </rPr>
      <t>D'Estrées</t>
    </r>
    <r>
      <rPr>
        <sz val="11"/>
        <color rgb="FF333333"/>
        <rFont val="Arial"/>
        <family val="2"/>
      </rPr>
      <t>, qui est un homme franc et droit, qui a parlé librement au roi sur l'article des </t>
    </r>
    <r>
      <rPr>
        <b/>
        <sz val="11"/>
        <color rgb="FFCC3300"/>
        <rFont val="Arial"/>
        <family val="2"/>
      </rPr>
      <t>dépenses</t>
    </r>
    <r>
      <rPr>
        <sz val="11"/>
        <color rgb="FF333333"/>
        <rFont val="Arial"/>
        <family val="2"/>
      </rPr>
      <t>, et on y travaille réellement.</t>
    </r>
  </si>
  <si>
    <r>
      <t>Ne pouvant suffire à toutes ces </t>
    </r>
    <r>
      <rPr>
        <b/>
        <sz val="11"/>
        <color rgb="FFCC3300"/>
        <rFont val="Arial"/>
        <family val="2"/>
      </rPr>
      <t>dépenses</t>
    </r>
    <r>
      <rPr>
        <sz val="11"/>
        <color rgb="FF333333"/>
        <rFont val="Arial"/>
        <family val="2"/>
      </rPr>
      <t>, il cherchera dans le jeu les ressources dont il a besoin.</t>
    </r>
  </si>
  <si>
    <r>
      <t>Puisque nous ne sommes instruits ni de la recette, ni de la </t>
    </r>
    <r>
      <rPr>
        <b/>
        <sz val="11"/>
        <color rgb="FFCC3300"/>
        <rFont val="Arial"/>
        <family val="2"/>
      </rPr>
      <t>dépense</t>
    </r>
    <r>
      <rPr>
        <sz val="11"/>
        <color rgb="FF333333"/>
        <rFont val="Arial"/>
        <family val="2"/>
      </rPr>
      <t>, renonçons pour le présent au dessein de procurer de nouveaux fonds à la république.</t>
    </r>
  </si>
  <si>
    <r>
      <t>Le gouvernement central s'émeut parfois à la vue d'une si grande </t>
    </r>
    <r>
      <rPr>
        <b/>
        <sz val="11"/>
        <color rgb="FFCC3300"/>
        <rFont val="Arial"/>
        <family val="2"/>
      </rPr>
      <t>dépense;</t>
    </r>
  </si>
  <si>
    <r>
      <t>le devis de sept cent mille livres conduisit tout net, par ce chemin battu sur lequel les devis marchent au galop, à une </t>
    </r>
    <r>
      <rPr>
        <b/>
        <sz val="11"/>
        <color rgb="FFCC3300"/>
        <rFont val="Arial"/>
        <family val="2"/>
      </rPr>
      <t>dépense</t>
    </r>
    <r>
      <rPr>
        <sz val="11"/>
        <color rgb="FF333333"/>
        <rFont val="Arial"/>
        <family val="2"/>
      </rPr>
      <t> de deux millions six cent soixante et quinze mille cinq cents francs!</t>
    </r>
  </si>
  <si>
    <r>
      <t>Après un brillant festin, le duc fit beaucoup d'instances pour engager ses convives à rester plus long-temps avec lui; mais comme ils s'excusèrent sur ce que leurs compagnons de pélerinage ne voudraient pas les attendre, il descendit avec eux à la ville, y défraya toute la </t>
    </r>
    <r>
      <rPr>
        <b/>
        <sz val="11"/>
        <color rgb="FFCC3300"/>
        <rFont val="Arial"/>
        <family val="2"/>
      </rPr>
      <t>dépense</t>
    </r>
    <r>
      <rPr>
        <sz val="11"/>
        <color rgb="FF333333"/>
        <rFont val="Arial"/>
        <family val="2"/>
      </rPr>
      <t> que leur suite y avait faite, et les accompagna jusqu'à une certaine distance.</t>
    </r>
  </si>
  <si>
    <r>
      <t>les morceaux de bouteille, dont on avait orné son faîte, reluisaient si joliment au soleil, que M. Coumbes se sentit plein de reconnaissance pour celui dont l'initiative l'avait décidé à cette </t>
    </r>
    <r>
      <rPr>
        <b/>
        <sz val="11"/>
        <color rgb="FFCC3300"/>
        <rFont val="Arial"/>
        <family val="2"/>
      </rPr>
      <t>dépense</t>
    </r>
    <r>
      <rPr>
        <sz val="11"/>
        <color rgb="FF333333"/>
        <rFont val="Arial"/>
        <family val="2"/>
      </rPr>
      <t>.</t>
    </r>
  </si>
  <si>
    <r>
      <t>Ces diverses lumières ne lui ont coûté aucune </t>
    </r>
    <r>
      <rPr>
        <b/>
        <sz val="11"/>
        <color rgb="FFCC3300"/>
        <rFont val="Arial"/>
        <family val="2"/>
      </rPr>
      <t>dépense</t>
    </r>
    <r>
      <rPr>
        <sz val="11"/>
        <color rgb="FF333333"/>
        <rFont val="Arial"/>
        <family val="2"/>
      </rPr>
      <t>, il a au contraire un petit trésor, fruit des nombreux travaux qu'il a exécutés pendant son enfance, par émulation, par attraction, et en croyant se divertir avec les sectes d'enfants qui sont les plus ardentes au travail.</t>
    </r>
  </si>
  <si>
    <r>
      <t>Le congrès et le public ne furent pas peu étonnés, lorsqu'après être rentré dans la classe des citoyens, il rendit au premier les comptes de son commandement, parmi lesquels on trouva celui de la </t>
    </r>
    <r>
      <rPr>
        <b/>
        <sz val="11"/>
        <color rgb="FFCC3300"/>
        <rFont val="Arial"/>
        <family val="2"/>
      </rPr>
      <t>dépense</t>
    </r>
    <r>
      <rPr>
        <sz val="11"/>
        <color rgb="FF333333"/>
        <rFont val="Arial"/>
        <family val="2"/>
      </rPr>
      <t> particulière des services secrets pendant sept ans, entièrement écrit de sa main, et qui ne se montoit qu'à douze ou quatorze mille guinées.</t>
    </r>
  </si>
  <si>
    <r>
      <t>C'est que l'abri qu'on créait et qui devait être calculé pour recevoir la masse de nos flottes, soit qu'il s'agît de frapper au coeur de l'ennemi, soit que le hasard les y fît prendre refuge, n'offrit plus de place qu'à une dizaine de vaisseaux au plus, quand il en eût fallu pour cent et au delà, ce que l'on eût obtenu sans plus de peines, ni beaucoup plus de </t>
    </r>
    <r>
      <rPr>
        <b/>
        <sz val="11"/>
        <color rgb="FFCC3300"/>
        <rFont val="Arial"/>
        <family val="2"/>
      </rPr>
      <t>dépenses</t>
    </r>
    <r>
      <rPr>
        <sz val="11"/>
        <color rgb="FF333333"/>
        <rFont val="Arial"/>
        <family val="2"/>
      </rPr>
      <t>, si l'on se fût porté plus en avant dans la mer;</t>
    </r>
  </si>
  <si>
    <r>
      <t>Mais le tout était vaste, bien éclairé, solidement bâti, et avec quelque peu de soin et de </t>
    </r>
    <r>
      <rPr>
        <b/>
        <sz val="11"/>
        <color rgb="FFCC3300"/>
        <rFont val="Arial"/>
        <family val="2"/>
      </rPr>
      <t>dépense</t>
    </r>
    <r>
      <rPr>
        <sz val="11"/>
        <color rgb="FF333333"/>
        <rFont val="Arial"/>
        <family val="2"/>
      </rPr>
      <t>, on en pouvait faire le plus magnifique atelier qui fût au monde. </t>
    </r>
  </si>
  <si>
    <r>
      <t>Si nous considérons, avec les économistes, le travailleur comme une machine vivante, le salaire qui lui est alloué nous apparaîtra comme la </t>
    </r>
    <r>
      <rPr>
        <b/>
        <sz val="11"/>
        <color rgb="FFCC3300"/>
        <rFont val="Arial"/>
        <family val="2"/>
      </rPr>
      <t>dépense</t>
    </r>
    <r>
      <rPr>
        <sz val="11"/>
        <color rgb="FF333333"/>
        <rFont val="Arial"/>
        <family val="2"/>
      </rPr>
      <t> nécessaire à l'entretien et à la réparation de cette machine.</t>
    </r>
  </si>
  <si>
    <r>
      <t>il n'est point déraisonnable que le riche contribue aux </t>
    </r>
    <r>
      <rPr>
        <b/>
        <sz val="11"/>
        <color rgb="FFCC3300"/>
        <rFont val="Arial"/>
        <family val="2"/>
      </rPr>
      <t>dépenses</t>
    </r>
    <r>
      <rPr>
        <sz val="11"/>
        <color rgb="FF333333"/>
        <rFont val="Arial"/>
        <family val="2"/>
      </rPr>
      <t> publiques, non-seulement à proportion de son revenu, mais pour quelque chose de plus.</t>
    </r>
  </si>
  <si>
    <r>
      <t>Il y a telle fileuse dans certains hameaux, qui ne gagne pas la moitié de sa </t>
    </r>
    <r>
      <rPr>
        <b/>
        <sz val="11"/>
        <color rgb="FFCC3300"/>
        <rFont val="Arial"/>
        <family val="2"/>
      </rPr>
      <t>dépense</t>
    </r>
    <r>
      <rPr>
        <sz val="11"/>
        <color rgb="FF333333"/>
        <rFont val="Arial"/>
        <family val="2"/>
      </rPr>
      <t>, bien que sa dépense soit modique;</t>
    </r>
  </si>
  <si>
    <r>
      <t>Il pensa que </t>
    </r>
    <r>
      <rPr>
        <sz val="11"/>
        <color theme="1"/>
        <rFont val="Calibri"/>
        <family val="2"/>
        <scheme val="minor"/>
      </rPr>
      <t>Désirée</t>
    </r>
    <r>
      <rPr>
        <sz val="11"/>
        <color rgb="FF333333"/>
        <rFont val="Arial"/>
        <family val="2"/>
      </rPr>
      <t> aurait bien pu faire comme toutes les autres femmes, offrir de supporter la moitié de la </t>
    </r>
    <r>
      <rPr>
        <b/>
        <sz val="11"/>
        <color rgb="FFCC3300"/>
        <rFont val="Arial"/>
        <family val="2"/>
      </rPr>
      <t>dépense</t>
    </r>
    <r>
      <rPr>
        <sz val="11"/>
        <color rgb="FF333333"/>
        <rFont val="Arial"/>
        <family val="2"/>
      </rPr>
      <t>.</t>
    </r>
  </si>
  <si>
    <r>
      <t>Pour vos </t>
    </r>
    <r>
      <rPr>
        <b/>
        <sz val="11"/>
        <color rgb="FFCC3300"/>
        <rFont val="Arial"/>
        <family val="2"/>
      </rPr>
      <t>dépenses</t>
    </r>
    <r>
      <rPr>
        <sz val="11"/>
        <color rgb="FF333333"/>
        <rFont val="Arial"/>
        <family val="2"/>
      </rPr>
      <t> secrètes.</t>
    </r>
  </si>
  <si>
    <r>
      <t>Il paya ensuite grassement sa </t>
    </r>
    <r>
      <rPr>
        <b/>
        <sz val="11"/>
        <color rgb="FFCC3300"/>
        <rFont val="Arial"/>
        <family val="2"/>
      </rPr>
      <t>dépense</t>
    </r>
    <r>
      <rPr>
        <sz val="11"/>
        <color rgb="FF333333"/>
        <rFont val="Arial"/>
        <family val="2"/>
      </rPr>
      <t>, et, emmenant son confident le plus intime, il laissa les autres à l'auberge, en leur enjoignant tout bas de venir à bride abattue le prévenir en un lieu qu'il leur désigna, dès que la chaise paraîtrait.</t>
    </r>
  </si>
  <si>
    <r>
      <t>Il ne nous reste donc que votre travail pour subvenir à nos </t>
    </r>
    <r>
      <rPr>
        <b/>
        <sz val="11"/>
        <color rgb="FFCC3300"/>
        <rFont val="Arial"/>
        <family val="2"/>
      </rPr>
      <t>dépenses</t>
    </r>
    <r>
      <rPr>
        <sz val="11"/>
        <color rgb="FF333333"/>
        <rFont val="Arial"/>
        <family val="2"/>
      </rPr>
      <t> communes!</t>
    </r>
  </si>
  <si>
    <r>
      <t>L'adresse et la ruse de ces bohémiens étaient merveilleuses; je ne sais par quels trous de la serrure ils s'évadaient, mais, en dépit de l'oeil attentif et de l'oreille fine de la vieille, elle se trouvait très-souvent en présence d'un gamin pleurard qui se disait abandonné avec les animaux par ses compagnons dénaturés et dans l'impossibilité de payer la </t>
    </r>
    <r>
      <rPr>
        <b/>
        <sz val="11"/>
        <color rgb="FFCC3300"/>
        <rFont val="Arial"/>
        <family val="2"/>
      </rPr>
      <t>dépense</t>
    </r>
    <r>
      <rPr>
        <sz val="11"/>
        <color rgb="FF333333"/>
        <rFont val="Arial"/>
        <family val="2"/>
      </rPr>
      <t>.</t>
    </r>
  </si>
  <si>
    <r>
      <t>Ce taux du strict nécessaire ne varie pas uniquement à raison du genre de vie plus ou moins passable de l'ouvrier et de sa famille, mais encore à raison de toutes les </t>
    </r>
    <r>
      <rPr>
        <b/>
        <sz val="11"/>
        <color rgb="FFCC3300"/>
        <rFont val="Arial"/>
        <family val="2"/>
      </rPr>
      <t>dépenses</t>
    </r>
    <r>
      <rPr>
        <sz val="11"/>
        <color rgb="FF333333"/>
        <rFont val="Arial"/>
        <family val="2"/>
      </rPr>
      <t> regardées comme indispensables dans le pays où il vit. </t>
    </r>
  </si>
  <si>
    <r>
      <t>Il fallait en même temps substituer un mode d'imposition qui pût fournir à des </t>
    </r>
    <r>
      <rPr>
        <b/>
        <sz val="11"/>
        <color rgb="FFCC3300"/>
        <rFont val="Arial"/>
        <family val="2"/>
      </rPr>
      <t>dépenses</t>
    </r>
    <r>
      <rPr>
        <sz val="11"/>
        <color rgb="FF333333"/>
        <rFont val="Arial"/>
        <family val="2"/>
      </rPr>
      <t> considérables, quoique réduites, et qui n'étonnât pas le peuple, naturellement disposé à se plaindre de toutes les contributions, quelles qu'elles soient.</t>
    </r>
  </si>
  <si>
    <r>
      <t>Il doit également, sous peine de dommages et intérêts, pourvoir à l'entretien et aux réparations utiles et nécessaires de l'immeuble, sauf à prélever sur les fruits toutes les </t>
    </r>
    <r>
      <rPr>
        <b/>
        <sz val="11"/>
        <color rgb="FFCC3300"/>
        <rFont val="Arial"/>
        <family val="2"/>
      </rPr>
      <t>dépenses</t>
    </r>
    <r>
      <rPr>
        <sz val="11"/>
        <color rgb="FF333333"/>
        <rFont val="Arial"/>
        <family val="2"/>
      </rPr>
      <t> relatives à ces divers objets.</t>
    </r>
  </si>
  <si>
    <r>
      <t>Un jeune homme, qui fait une sottise, accepte trois ou quatre collaborateurs; cela allége la </t>
    </r>
    <r>
      <rPr>
        <b/>
        <sz val="11"/>
        <color rgb="FFCC3300"/>
        <rFont val="Arial"/>
        <family val="2"/>
      </rPr>
      <t>dépense</t>
    </r>
    <r>
      <rPr>
        <sz val="11"/>
        <color rgb="FF333333"/>
        <rFont val="Arial"/>
        <family val="2"/>
      </rPr>
      <t>.</t>
    </r>
  </si>
  <si>
    <r>
      <t>En tout cas, à partir de mardi après-midi jusqu'à hier soir 7 heures, j'ai appartenu entièrement au choix et à la correction des journaux, et sur le plan de la </t>
    </r>
    <r>
      <rPr>
        <b/>
        <sz val="11"/>
        <color rgb="FFCC3300"/>
        <rFont val="Arial"/>
        <family val="2"/>
      </rPr>
      <t>dépense</t>
    </r>
    <r>
      <rPr>
        <sz val="11"/>
        <color rgb="FF333333"/>
        <rFont val="Arial"/>
        <family val="2"/>
      </rPr>
      <t> et de la fatigue physiques, j'ai dû fournir un effort qu'en ce moment je paie:</t>
    </r>
  </si>
  <si>
    <r>
      <t>Albert me demanda si je pensais pouvoir, à mon tour, donner des leçons à ma cousine et lui transmettre quelque reflet de cet excellent enseignement; car, reculant devant la </t>
    </r>
    <r>
      <rPr>
        <b/>
        <sz val="11"/>
        <color rgb="FFCC3300"/>
        <rFont val="Arial"/>
        <family val="2"/>
      </rPr>
      <t>dépense</t>
    </r>
    <r>
      <rPr>
        <sz val="11"/>
        <color rgb="FF333333"/>
        <rFont val="Arial"/>
        <family val="2"/>
      </rPr>
      <t>, il n'osait s'adresser à </t>
    </r>
    <r>
      <rPr>
        <sz val="11"/>
        <color theme="1"/>
        <rFont val="Calibri"/>
        <family val="2"/>
        <scheme val="minor"/>
      </rPr>
      <t>M</t>
    </r>
    <r>
      <rPr>
        <sz val="11"/>
        <color rgb="FF333333"/>
        <rFont val="Arial"/>
        <family val="2"/>
      </rPr>
      <t>. </t>
    </r>
    <r>
      <rPr>
        <sz val="11"/>
        <color theme="1"/>
        <rFont val="Calibri"/>
        <family val="2"/>
        <scheme val="minor"/>
      </rPr>
      <t>De La Nux lui-même.</t>
    </r>
  </si>
  <si>
    <r>
      <t>Si les </t>
    </r>
    <r>
      <rPr>
        <b/>
        <sz val="11"/>
        <color rgb="FFCC3300"/>
        <rFont val="Arial"/>
        <family val="2"/>
      </rPr>
      <t>dépenses</t>
    </r>
    <r>
      <rPr>
        <sz val="11"/>
        <color rgb="FF333333"/>
        <rFont val="Arial"/>
        <family val="2"/>
      </rPr>
      <t> afférentes aux forces de la </t>
    </r>
    <r>
      <rPr>
        <sz val="11"/>
        <color theme="1"/>
        <rFont val="Calibri"/>
        <family val="2"/>
        <scheme val="minor"/>
      </rPr>
      <t>France</t>
    </r>
    <r>
      <rPr>
        <sz val="11"/>
        <color rgb="FF333333"/>
        <rFont val="Arial"/>
        <family val="2"/>
      </rPr>
      <t> libre devaient, d'après l'accord, incomber provisoirement au gouvernement britannique, faute, pour nous, de disposer initialement d'aucune ressource, je tins à ce qu'il fût formulé qu'il ne s'agissait que d'avances, dont le remboursement serait, un jour, assuré, compte tenu des fournitures faites par nous en contrepartie.</t>
    </r>
  </si>
  <si>
    <r>
      <t>Il sait que l'argent qui nous permet de les assouvir nous met au-dessus d'eux, que la </t>
    </r>
    <r>
      <rPr>
        <b/>
        <sz val="11"/>
        <color rgb="FFCC3300"/>
        <rFont val="Arial"/>
        <family val="2"/>
      </rPr>
      <t>dépense</t>
    </r>
    <r>
      <rPr>
        <sz val="11"/>
        <color rgb="FF333333"/>
        <rFont val="Arial"/>
        <family val="2"/>
      </rPr>
      <t>, qui les détruit, nous met de nouveau sous leur joug.</t>
    </r>
  </si>
  <si>
    <r>
      <t>Les sommes investies pénétreront avec une plus ou moins grande rapidité dans la structure de la production, entraînant d'abord des </t>
    </r>
    <r>
      <rPr>
        <b/>
        <sz val="11"/>
        <color rgb="FFCC3300"/>
        <rFont val="Arial"/>
        <family val="2"/>
      </rPr>
      <t>dépenses</t>
    </r>
    <r>
      <rPr>
        <sz val="11"/>
        <color rgb="FF333333"/>
        <rFont val="Arial"/>
        <family val="2"/>
      </rPr>
      <t> entre les entreprises, et finalement, lorsqu'elles arriveront au consommateur, par le paiement de salaires ou d'autres revenus, provoqueront une demande de biens de consommation qui accélérera à son tour la demande de biens intermédiaires ; et ainsi de suite.</t>
    </r>
  </si>
  <si>
    <r>
      <t>Et alors ce système des quatre contributions, qui dans la pensée, dans le rêve de la Révolution française devait supporter seul toutes les </t>
    </r>
    <r>
      <rPr>
        <b/>
        <sz val="11"/>
        <color rgb="FFCC3300"/>
        <rFont val="Arial"/>
        <family val="2"/>
      </rPr>
      <t>dépenses</t>
    </r>
    <r>
      <rPr>
        <sz val="11"/>
        <color rgb="FF333333"/>
        <rFont val="Arial"/>
        <family val="2"/>
      </rPr>
      <t> publiques, qui devait suffire aux budgets sans le concours des impôts de consommation, les quatre contributions ne représentent plus dans le budget actuel que le septième des recettes.</t>
    </r>
  </si>
  <si>
    <r>
      <t>Et cela explique assez de folles dépenses, qui souvent ruinent l'affaire, et toutefois enrichissent les participants. je participe aux bénéfices ; mais cette garantie n'en est pas une, car il se petit que j'aie avantage à diminuer les bénéfices, si je gagne plus à organiser la </t>
    </r>
    <r>
      <rPr>
        <b/>
        <sz val="11"/>
        <color rgb="FFCC3300"/>
        <rFont val="Arial"/>
        <family val="2"/>
      </rPr>
      <t>dépense</t>
    </r>
    <r>
      <rPr>
        <sz val="11"/>
        <color rgb="FF333333"/>
        <rFont val="Arial"/>
        <family val="2"/>
      </rPr>
      <t> qu'à assurer le gain.</t>
    </r>
  </si>
  <si>
    <r>
      <t>Chaque mois, </t>
    </r>
    <r>
      <rPr>
        <sz val="11"/>
        <color theme="1"/>
        <rFont val="Calibri"/>
        <family val="2"/>
        <scheme val="minor"/>
      </rPr>
      <t>M</t>
    </r>
    <r>
      <rPr>
        <sz val="11"/>
        <color rgb="FF333333"/>
        <rFont val="Arial"/>
        <family val="2"/>
      </rPr>
      <t> </t>
    </r>
    <r>
      <rPr>
        <sz val="11"/>
        <color theme="1"/>
        <rFont val="Calibri"/>
        <family val="2"/>
        <scheme val="minor"/>
      </rPr>
      <t>Henriot</t>
    </r>
    <r>
      <rPr>
        <sz val="11"/>
        <color rgb="FF333333"/>
        <rFont val="Arial"/>
        <family val="2"/>
      </rPr>
      <t> lui remettait une petite somme pour ses menues </t>
    </r>
    <r>
      <rPr>
        <b/>
        <sz val="11"/>
        <color rgb="FFCC3300"/>
        <rFont val="Arial"/>
        <family val="2"/>
      </rPr>
      <t>dépenses</t>
    </r>
    <r>
      <rPr>
        <sz val="11"/>
        <color rgb="FF333333"/>
        <rFont val="Arial"/>
        <family val="2"/>
      </rPr>
      <t>.</t>
    </r>
  </si>
  <si>
    <r>
      <t>Ainsi il a fallu une démonstration totale, une expérience complète ; il a fallu que la foule allemande touchât du doigt la nécessité pour qu'elle se résignât à proportionner ses </t>
    </r>
    <r>
      <rPr>
        <b/>
        <sz val="11"/>
        <color rgb="FFCC3300"/>
        <rFont val="Arial"/>
        <family val="2"/>
      </rPr>
      <t>dépenses</t>
    </r>
    <r>
      <rPr>
        <sz val="11"/>
        <color rgb="FF333333"/>
        <rFont val="Arial"/>
        <family val="2"/>
      </rPr>
      <t>, à ses vraies ressources.</t>
    </r>
  </si>
  <si>
    <r>
      <t>La notion même de dépense publique </t>
    </r>
    <r>
      <rPr>
        <i/>
        <sz val="11"/>
        <color rgb="FF333333"/>
        <rFont val="Arial"/>
        <family val="2"/>
      </rPr>
      <t>normale</t>
    </r>
    <r>
      <rPr>
        <sz val="11"/>
        <color rgb="FF333333"/>
        <rFont val="Arial"/>
        <family val="2"/>
      </rPr>
      <t> est, en réalité, adultérée dans les formes faibles de la démocratie où florissent les </t>
    </r>
    <r>
      <rPr>
        <b/>
        <sz val="11"/>
        <color rgb="FFCC3300"/>
        <rFont val="Arial"/>
        <family val="2"/>
      </rPr>
      <t>dépenses</t>
    </r>
    <r>
      <rPr>
        <sz val="11"/>
        <color rgb="FF333333"/>
        <rFont val="Arial"/>
        <family val="2"/>
      </rPr>
      <t> politiciennes sans contrepartie de productivité.</t>
    </r>
  </si>
  <si>
    <r>
      <t>On y trouvait pas mal d'esprits cultivés et studieux, modérés et conservateurs, patriotes et sages, accoutumés à tenir compte des recettes du jour pour mesurer les </t>
    </r>
    <r>
      <rPr>
        <b/>
        <sz val="11"/>
        <color rgb="FFCC3300"/>
        <rFont val="Arial"/>
        <family val="2"/>
      </rPr>
      <t>dépenses</t>
    </r>
    <r>
      <rPr>
        <sz val="11"/>
        <color rgb="FF333333"/>
        <rFont val="Arial"/>
        <family val="2"/>
      </rPr>
      <t> du lendemain.</t>
    </r>
  </si>
  <si>
    <r>
      <t>Ainsi va l'amour conquérant, qui ne compare jamais le gain avec la </t>
    </r>
    <r>
      <rPr>
        <b/>
        <sz val="11"/>
        <color rgb="FFCC3300"/>
        <rFont val="Arial"/>
        <family val="2"/>
      </rPr>
      <t>dépense</t>
    </r>
    <r>
      <rPr>
        <sz val="11"/>
        <color rgb="FF333333"/>
        <rFont val="Arial"/>
        <family val="2"/>
      </rPr>
      <t>, et qui s'échauffe au contraire par la lutte et l'obstacle.</t>
    </r>
  </si>
  <si>
    <r>
      <t>Pourquoi êtes-vous obligés de recourir à l'emprunt ? pourquoi ne pouvez-vous pas faire face par l'impôt aux grandes </t>
    </r>
    <r>
      <rPr>
        <b/>
        <sz val="11"/>
        <color rgb="FFCC3300"/>
        <rFont val="Arial"/>
        <family val="2"/>
      </rPr>
      <t>dépenses</t>
    </r>
    <r>
      <rPr>
        <sz val="11"/>
        <color rgb="FF333333"/>
        <rFont val="Arial"/>
        <family val="2"/>
      </rPr>
      <t> de travaux publics ?</t>
    </r>
  </si>
  <si>
    <r>
      <t>La préciosité commence avec la </t>
    </r>
    <r>
      <rPr>
        <b/>
        <sz val="11"/>
        <color rgb="FFCC3300"/>
        <rFont val="Arial"/>
        <family val="2"/>
      </rPr>
      <t>dépense</t>
    </r>
    <r>
      <rPr>
        <sz val="11"/>
        <color rgb="FF333333"/>
        <rFont val="Arial"/>
        <family val="2"/>
      </rPr>
      <t> inutile.</t>
    </r>
  </si>
  <si>
    <r>
      <t>en même temps que vous faisiez rentrer dans le budget ordinaire les </t>
    </r>
    <r>
      <rPr>
        <b/>
        <sz val="11"/>
        <color rgb="FFCC3300"/>
        <rFont val="Arial"/>
        <family val="2"/>
      </rPr>
      <t>dépenses</t>
    </r>
    <r>
      <rPr>
        <sz val="11"/>
        <color rgb="FF333333"/>
        <rFont val="Arial"/>
        <family val="2"/>
      </rPr>
      <t> laissées jusque-là au budget extraordinaire ; en même temps que vous réduisiez le chiffre des crédits supplémentaires, vous aviez cette bonne fortune de voir vos recettes augmenter ;</t>
    </r>
  </si>
  <si>
    <r>
      <t>Marquant ses moindres débours, à deux sous près, il ne dépassa jamais de cinq francs la </t>
    </r>
    <r>
      <rPr>
        <b/>
        <sz val="11"/>
        <color rgb="FFCC3300"/>
        <rFont val="Arial"/>
        <family val="2"/>
      </rPr>
      <t>dépense</t>
    </r>
    <r>
      <rPr>
        <sz val="11"/>
        <color rgb="FF333333"/>
        <rFont val="Arial"/>
        <family val="2"/>
      </rPr>
      <t> qu'il pouvait se permettre pour le mois.</t>
    </r>
  </si>
  <si>
    <r>
      <t>Une indemnisation est accordée aux producteurs par un centre international de soutien, alimenté par les </t>
    </r>
    <r>
      <rPr>
        <b/>
        <sz val="11"/>
        <color rgb="FFCC3300"/>
        <rFont val="Arial"/>
        <family val="2"/>
      </rPr>
      <t>dépenses</t>
    </r>
    <r>
      <rPr>
        <sz val="11"/>
        <color rgb="FF333333"/>
        <rFont val="Arial"/>
        <family val="2"/>
      </rPr>
      <t> appliquées à l'armement, et, après élévation du produit réel dans les pays bénéficiaires des </t>
    </r>
    <r>
      <rPr>
        <i/>
        <sz val="11"/>
        <color rgb="FF333333"/>
        <rFont val="Arial"/>
        <family val="2"/>
      </rPr>
      <t>gifts,</t>
    </r>
    <r>
      <rPr>
        <sz val="11"/>
        <color rgb="FF333333"/>
        <rFont val="Arial"/>
        <family val="2"/>
      </rPr>
      <t> par des contributions de ces pays calculées selon l'élévation de leur produit réel.</t>
    </r>
  </si>
  <si>
    <r>
      <t>Voilà: elle règle naturellement toutes les </t>
    </r>
    <r>
      <rPr>
        <b/>
        <sz val="11"/>
        <color rgb="FFCC3300"/>
        <rFont val="Arial"/>
        <family val="2"/>
      </rPr>
      <t>dépenses</t>
    </r>
    <r>
      <rPr>
        <sz val="11"/>
        <color rgb="FF333333"/>
        <rFont val="Arial"/>
        <family val="2"/>
      </rPr>
      <t> de la maison, les voyages, les autos, enfin tout.</t>
    </r>
  </si>
  <si>
    <r>
      <t>Chaque soir, tenir registre de ses </t>
    </r>
    <r>
      <rPr>
        <b/>
        <sz val="11"/>
        <color rgb="FFCC3300"/>
        <rFont val="Arial"/>
        <family val="2"/>
      </rPr>
      <t>dépenses</t>
    </r>
    <r>
      <rPr>
        <sz val="11"/>
        <color rgb="FF333333"/>
        <rFont val="Arial"/>
        <family val="2"/>
      </rPr>
      <t>, </t>
    </r>
    <r>
      <rPr>
        <i/>
        <sz val="11"/>
        <color rgb="FF333333"/>
        <rFont val="Arial"/>
        <family val="2"/>
      </rPr>
      <t>etiam pro quacumque minima re, etiam pro pennis</t>
    </r>
    <r>
      <rPr>
        <sz val="11"/>
        <color rgb="FF333333"/>
        <rFont val="Arial"/>
        <family val="2"/>
      </rPr>
      <t>(123, 213, etc.).</t>
    </r>
  </si>
  <si>
    <r>
      <t>Or, parmi ces hommes qui donnent leur vie, y en a-t-il un qui, ayant fait le compte de ses </t>
    </r>
    <r>
      <rPr>
        <b/>
        <sz val="11"/>
        <color rgb="FFCC3300"/>
        <rFont val="Arial"/>
        <family val="2"/>
      </rPr>
      <t>dépenses</t>
    </r>
    <r>
      <rPr>
        <sz val="11"/>
        <color rgb="FF333333"/>
        <rFont val="Arial"/>
        <family val="2"/>
      </rPr>
      <t>, rende le superflu en disant: « Je ne veux point m'enrichir pendant que ma patrie se ruine » ?</t>
    </r>
  </si>
  <si>
    <r>
      <t>Oui, oui, messieurs; quand je dis que voilà la dot de la </t>
    </r>
    <r>
      <rPr>
        <sz val="11"/>
        <color theme="1"/>
        <rFont val="Calibri"/>
        <family val="2"/>
        <scheme val="minor"/>
      </rPr>
      <t>Dame</t>
    </r>
    <r>
      <rPr>
        <sz val="11"/>
        <color rgb="FF333333"/>
        <rFont val="Arial"/>
        <family val="2"/>
      </rPr>
      <t> </t>
    </r>
    <r>
      <rPr>
        <sz val="11"/>
        <color theme="1"/>
        <rFont val="Calibri"/>
        <family val="2"/>
        <scheme val="minor"/>
      </rPr>
      <t>Sotinet</t>
    </r>
    <r>
      <rPr>
        <sz val="11"/>
        <color rgb="FF333333"/>
        <rFont val="Arial"/>
        <family val="2"/>
      </rPr>
      <t>, je n'avance rien que de véritable; mais ne croyez pas que, parcequ'elle n'a rien eu en mariage, elle en </t>
    </r>
    <r>
      <rPr>
        <b/>
        <sz val="11"/>
        <color rgb="FFCC3300"/>
        <rFont val="Arial"/>
        <family val="2"/>
      </rPr>
      <t>dépense</t>
    </r>
    <r>
      <rPr>
        <sz val="11"/>
        <color rgb="FF333333"/>
        <rFont val="Arial"/>
        <family val="2"/>
      </rPr>
      <t> moins en se mariant.</t>
    </r>
  </si>
  <si>
    <r>
      <t>Les uns blasmoient l'aveuglement et la stupidité de son mary les autres la patience de Cleriane, et tous ensemble s'estonnoient comme quoy Mironte qui estoit desja homme d'âge, et qui n'estoit pas d'une humeur à </t>
    </r>
    <r>
      <rPr>
        <b/>
        <sz val="11"/>
        <color rgb="FFCC3300"/>
        <rFont val="Arial"/>
        <family val="2"/>
      </rPr>
      <t>despenser</t>
    </r>
    <r>
      <rPr>
        <sz val="11"/>
        <color rgb="FF333333"/>
        <rFont val="Arial"/>
        <family val="2"/>
      </rPr>
      <t> parmy les dames, eust gaigné cette-cy par dessus tant de cavaliers, qui se fussent tenus beaucoup satisfaicts d'oser ou l'aimer, ou joüir de son entretien;</t>
    </r>
  </si>
  <si>
    <r>
      <t>Et quelles fantaisies sont les vôtres, de vous aller mettre en tête que votre mari </t>
    </r>
    <r>
      <rPr>
        <b/>
        <sz val="11"/>
        <color rgb="FFCC3300"/>
        <rFont val="Arial"/>
        <family val="2"/>
      </rPr>
      <t>dépense</t>
    </r>
    <r>
      <rPr>
        <sz val="11"/>
        <color rgb="FF333333"/>
        <rFont val="Arial"/>
        <family val="2"/>
      </rPr>
      <t> son bien, et que c'est lui qui donne ce régale à madame?</t>
    </r>
  </si>
  <si>
    <r>
      <t xml:space="preserve">Antoine ton voisin, et de plus ton amy, te dit assez souvent: "regarde le fourmy: de ce foible animal l'action sans parole à qui </t>
    </r>
    <r>
      <rPr>
        <b/>
        <sz val="11"/>
        <color rgb="FFC00000"/>
        <rFont val="Calibri"/>
        <family val="2"/>
        <scheme val="minor"/>
      </rPr>
      <t>dépense</t>
    </r>
    <r>
      <rPr>
        <sz val="11"/>
        <color theme="1"/>
        <rFont val="Calibri"/>
        <family val="2"/>
        <scheme val="minor"/>
      </rPr>
      <t xml:space="preserve"> trop est une bonne école." </t>
    </r>
  </si>
  <si>
    <r>
      <t>Je fis neanmoins venir des ouvriers pour y travailler, et ils se mocquerent de moy disant que c'estoit </t>
    </r>
    <r>
      <rPr>
        <b/>
        <sz val="11"/>
        <color rgb="FFCC3300"/>
        <rFont val="Arial"/>
        <family val="2"/>
      </rPr>
      <t>dépenser</t>
    </r>
    <r>
      <rPr>
        <sz val="11"/>
        <color rgb="FF333333"/>
        <rFont val="Arial"/>
        <family val="2"/>
      </rPr>
      <t> de l'argent inutilement. </t>
    </r>
  </si>
  <si>
    <r>
      <t>Je suis partagée entre l'envie d'être bien belle et la crainte de </t>
    </r>
    <r>
      <rPr>
        <b/>
        <sz val="11"/>
        <color rgb="FFCC3300"/>
        <rFont val="Arial"/>
        <family val="2"/>
      </rPr>
      <t>dépenser</t>
    </r>
    <r>
      <rPr>
        <sz val="11"/>
        <color rgb="FF333333"/>
        <rFont val="Arial"/>
        <family val="2"/>
      </rPr>
      <t>.</t>
    </r>
  </si>
  <si>
    <r>
      <t>Il y a trop peu que je suis dans un pays où je ne </t>
    </r>
    <r>
      <rPr>
        <b/>
        <sz val="11"/>
        <color rgb="FFCC3300"/>
        <rFont val="Arial"/>
        <family val="2"/>
      </rPr>
      <t>dépense</t>
    </r>
    <r>
      <rPr>
        <sz val="11"/>
        <color rgb="FF333333"/>
        <rFont val="Arial"/>
        <family val="2"/>
      </rPr>
      <t> rien.</t>
    </r>
  </si>
  <si>
    <r>
      <t>Catherine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Médicis</t>
    </r>
    <r>
      <rPr>
        <sz val="11"/>
        <color rgb="FF333333"/>
        <rFont val="Arial"/>
        <family val="2"/>
      </rPr>
      <t> qu'il avoit épousée fort jeune, et n'étant encore que </t>
    </r>
    <r>
      <rPr>
        <sz val="11"/>
        <color theme="1"/>
        <rFont val="Calibri"/>
        <family val="2"/>
        <scheme val="minor"/>
      </rPr>
      <t>Duc</t>
    </r>
    <r>
      <rPr>
        <sz val="11"/>
        <color rgb="FF333333"/>
        <rFont val="Arial"/>
        <family val="2"/>
      </rPr>
      <t> </t>
    </r>
    <r>
      <rPr>
        <sz val="11"/>
        <color theme="1"/>
        <rFont val="Calibri"/>
        <family val="2"/>
        <scheme val="minor"/>
      </rPr>
      <t>D'Orleans</t>
    </r>
    <r>
      <rPr>
        <sz val="11"/>
        <color rgb="FF333333"/>
        <rFont val="Arial"/>
        <family val="2"/>
      </rPr>
      <t>, étoit une princesse qui aimoit la magnificence et la trés-grande profusion, c'est-à-dire, qu'elle se plaisoit à </t>
    </r>
    <r>
      <rPr>
        <b/>
        <sz val="11"/>
        <color rgb="FFCC3300"/>
        <rFont val="Arial"/>
        <family val="2"/>
      </rPr>
      <t>dépenser</t>
    </r>
    <r>
      <rPr>
        <sz val="11"/>
        <color rgb="FF333333"/>
        <rFont val="Arial"/>
        <family val="2"/>
      </rPr>
      <t> plus que ne portoient ses revenus ordinaires: ainsi il lui falut avoir recours à des moiens étrangers.</t>
    </r>
  </si>
  <si>
    <r>
      <t>La vie est ici à fort bon marché; si vous étiez de même à </t>
    </r>
    <r>
      <rPr>
        <sz val="11"/>
        <color theme="1"/>
        <rFont val="Calibri"/>
        <family val="2"/>
        <scheme val="minor"/>
      </rPr>
      <t>Aix</t>
    </r>
    <r>
      <rPr>
        <sz val="11"/>
        <color rgb="FF333333"/>
        <rFont val="Arial"/>
        <family val="2"/>
      </rPr>
      <t>, vous n'auriez pas tant </t>
    </r>
    <r>
      <rPr>
        <b/>
        <sz val="11"/>
        <color rgb="FFCC3300"/>
        <rFont val="Arial"/>
        <family val="2"/>
      </rPr>
      <t>dépensé</t>
    </r>
    <r>
      <rPr>
        <sz val="11"/>
        <color rgb="FF333333"/>
        <rFont val="Arial"/>
        <family val="2"/>
      </rPr>
      <t> cet hiver.</t>
    </r>
  </si>
  <si>
    <r>
      <t>Regardez, ne voulez vous pas suivre les loix pastorales, et prendre un berger pour arbitre de vostre differend sans aller </t>
    </r>
    <r>
      <rPr>
        <b/>
        <sz val="11"/>
        <color rgb="FFCC3300"/>
        <rFont val="Arial"/>
        <family val="2"/>
      </rPr>
      <t>despencer</t>
    </r>
    <r>
      <rPr>
        <sz val="11"/>
        <color rgb="FF333333"/>
        <rFont val="Arial"/>
        <family val="2"/>
      </rPr>
      <t> vostre argent avec les praticiens de ce pays?</t>
    </r>
  </si>
  <si>
    <r>
      <t>C'estoit un grand personnage qui a fort obligé le public, ayant </t>
    </r>
    <r>
      <rPr>
        <b/>
        <sz val="11"/>
        <color rgb="FFCC3300"/>
        <rFont val="Arial"/>
        <family val="2"/>
      </rPr>
      <t>despensé</t>
    </r>
    <r>
      <rPr>
        <sz val="11"/>
        <color rgb="FF333333"/>
        <rFont val="Arial"/>
        <family val="2"/>
      </rPr>
      <t> cent mil escus pour l'édition de ses oeuvres, et néantmoins, estant devenu vieil et pauvre, après tant de despenses, est mort misérable et presque de faim, (...).</t>
    </r>
    <r>
      <rPr>
        <sz val="11"/>
        <color theme="1"/>
        <rFont val="Calibri"/>
        <family val="2"/>
        <scheme val="minor"/>
      </rPr>
      <t> </t>
    </r>
  </si>
  <si>
    <r>
      <t xml:space="preserve">Sans toy, j'avois perdu ma peine; sans toy, mon enqueste estoit vaine, et l'argent que j'ay déboursé estoit vainement </t>
    </r>
    <r>
      <rPr>
        <b/>
        <sz val="11"/>
        <color rgb="FFC00000"/>
        <rFont val="Calibri"/>
        <family val="2"/>
        <scheme val="minor"/>
      </rPr>
      <t>dépensé</t>
    </r>
    <r>
      <rPr>
        <sz val="11"/>
        <color theme="1"/>
        <rFont val="Calibri"/>
        <family val="2"/>
        <scheme val="minor"/>
      </rPr>
      <t xml:space="preserve">. </t>
    </r>
  </si>
  <si>
    <r>
      <t>Je ne vous puis mieux exprimer le second, qu'en vous disant que depuis le * 28 de mars jusques au * 25 d'août je </t>
    </r>
    <r>
      <rPr>
        <b/>
        <sz val="11"/>
        <color rgb="FFCC3300"/>
        <rFont val="Arial"/>
        <family val="2"/>
      </rPr>
      <t>dépensai</t>
    </r>
    <r>
      <rPr>
        <sz val="11"/>
        <color rgb="FF333333"/>
        <rFont val="Arial"/>
        <family val="2"/>
      </rPr>
      <t> * 36000 écus en aumônes ou en libéralités.</t>
    </r>
  </si>
  <si>
    <r>
      <t>car, grâce à </t>
    </r>
    <r>
      <rPr>
        <sz val="11"/>
        <color theme="1"/>
        <rFont val="Calibri"/>
        <family val="2"/>
        <scheme val="minor"/>
      </rPr>
      <t>Dieu</t>
    </r>
    <r>
      <rPr>
        <sz val="11"/>
        <color rgb="FF333333"/>
        <rFont val="Arial"/>
        <family val="2"/>
      </rPr>
      <t>, je sais fort bien comme on refuse ce que l'on ne veut pas donner, mais je fis réflexion que cet homme devait me compter une grosse somme pour achever mon voyage et pour renvoyer de l'argent à </t>
    </r>
    <r>
      <rPr>
        <sz val="11"/>
        <color theme="1"/>
        <rFont val="Calibri"/>
        <family val="2"/>
        <scheme val="minor"/>
      </rPr>
      <t>Bordeaux</t>
    </r>
    <r>
      <rPr>
        <sz val="11"/>
        <color rgb="FF333333"/>
        <rFont val="Arial"/>
        <family val="2"/>
      </rPr>
      <t> où j'en avais pris; que j'avais des lettres de crédit pour lui, sur lesquelles, en cas de fâcheries, il pouvait me faire attendre et </t>
    </r>
    <r>
      <rPr>
        <b/>
        <sz val="11"/>
        <color rgb="FFCC3300"/>
        <rFont val="Arial"/>
        <family val="2"/>
      </rPr>
      <t>dépenser</t>
    </r>
    <r>
      <rPr>
        <sz val="11"/>
        <color rgb="FF333333"/>
        <rFont val="Arial"/>
        <family val="2"/>
      </rPr>
      <t> deux fois la valeur de la montre.</t>
    </r>
  </si>
  <si>
    <r>
      <t>Ayant ensuite enfermé un jardin ils ont fait tout ce qu'ils ont pû pour y trouver de l'eau, et employé mesme pour cela une machine; mais inutilement, quoy qu'ils y ayent assez </t>
    </r>
    <r>
      <rPr>
        <b/>
        <sz val="11"/>
        <color rgb="FFCC3300"/>
        <rFont val="Arial"/>
        <family val="2"/>
      </rPr>
      <t>dépensé</t>
    </r>
    <r>
      <rPr>
        <sz val="11"/>
        <color rgb="FF333333"/>
        <rFont val="Arial"/>
        <family val="2"/>
      </rPr>
      <t>.</t>
    </r>
  </si>
  <si>
    <r>
      <t xml:space="preserve">Il chante aussi bien qu'vn serain, mais non si bien qu'vne syrene, s'il est propre à vostre lutrain, ie vous le donne en bonne estrene, pour vous seruir ie l'ay dressé; ie l'ay nourry, ie l'ay fessé, si i'en suis ruiné patience, ie m'en rapporte à mon valet, qui tient conte de ma despence, si pour </t>
    </r>
    <r>
      <rPr>
        <b/>
        <sz val="11"/>
        <color rgb="FFC00000"/>
        <rFont val="Calibri"/>
        <family val="2"/>
        <scheme val="minor"/>
      </rPr>
      <t>despencer</t>
    </r>
    <r>
      <rPr>
        <sz val="11"/>
        <color theme="1"/>
        <rFont val="Calibri"/>
        <family val="2"/>
        <scheme val="minor"/>
      </rPr>
      <t xml:space="preserve"> en ballet, il ne faut pas grosse finance.</t>
    </r>
  </si>
  <si>
    <r>
      <t>Mon dieu, que d'argent </t>
    </r>
    <r>
      <rPr>
        <b/>
        <sz val="11"/>
        <color rgb="FFCC3300"/>
        <rFont val="Arial"/>
        <family val="2"/>
      </rPr>
      <t>dépensé</t>
    </r>
    <r>
      <rPr>
        <sz val="11"/>
        <color rgb="FF333333"/>
        <rFont val="Arial"/>
        <family val="2"/>
      </rPr>
      <t> par l'infidélité ou la négligence des valets!</t>
    </r>
  </si>
  <si>
    <r>
      <t>Voici ce qui me tient lieu de vos douze mille francs; c'est qu'étant ici, où je ne </t>
    </r>
    <r>
      <rPr>
        <b/>
        <sz val="11"/>
        <color rgb="FFCC3300"/>
        <rFont val="Arial"/>
        <family val="2"/>
      </rPr>
      <t>dépense</t>
    </r>
    <r>
      <rPr>
        <sz val="11"/>
        <color rgb="FF333333"/>
        <rFont val="Arial"/>
        <family val="2"/>
      </rPr>
      <t> rien, et mon fils se trouvant trop heureux de me payer de cette sorte, j'envoie à </t>
    </r>
    <r>
      <rPr>
        <sz val="11"/>
        <color theme="1"/>
        <rFont val="Calibri"/>
        <family val="2"/>
        <scheme val="minor"/>
      </rPr>
      <t>Paris</t>
    </r>
    <r>
      <rPr>
        <sz val="11"/>
        <color rgb="FF333333"/>
        <rFont val="Arial"/>
        <family val="2"/>
      </rPr>
      <t> mon revenu; sans cela qu'aurais-je fait?</t>
    </r>
  </si>
  <si>
    <r>
      <t>Laisse-moi faire, je veux l'épouser à ta barbe; je m'en vais </t>
    </r>
    <r>
      <rPr>
        <b/>
        <sz val="11"/>
        <color rgb="FFCC3300"/>
        <rFont val="Arial"/>
        <family val="2"/>
      </rPr>
      <t>dépenser</t>
    </r>
    <r>
      <rPr>
        <sz val="11"/>
        <color rgb="FF333333"/>
        <rFont val="Arial"/>
        <family val="2"/>
      </rPr>
      <t> tout mon bien pour m'en faire aimer; je lui donnerai des présents, des bijoux, des maisons, des contrats, des cadeaux, des festins, des sérénades; des sérénades, monsieur le musicien; et je lui ferai des enfants pour te faire enrager.</t>
    </r>
  </si>
  <si>
    <r>
      <t xml:space="preserve">Tel qui porta des sabots, fait le graue et couche gros, et bien que ce personnage soit vn buste à triple-étage, souuent il joüe en vn iour autant ou plus que la cour, quand elle est bien gouuernée, ne </t>
    </r>
    <r>
      <rPr>
        <b/>
        <sz val="11"/>
        <color rgb="FFC00000"/>
        <rFont val="Calibri"/>
        <family val="2"/>
        <scheme val="minor"/>
      </rPr>
      <t>dépense</t>
    </r>
    <r>
      <rPr>
        <sz val="11"/>
        <color theme="1"/>
        <rFont val="Calibri"/>
        <family val="2"/>
        <scheme val="minor"/>
      </rPr>
      <t xml:space="preserve"> en vne année: souuent ce qu'vn coup de dé coûte à ce déuergondé, monte à de si grosses sommes, que cinquante gentilhommes, que cinquante honnestes gens s'en tiendroient bien opulents.</t>
    </r>
  </si>
  <si>
    <r>
      <t>On se sert de cette voie pour entretenir l'industrie; les femmes les plus méprisables y </t>
    </r>
    <r>
      <rPr>
        <b/>
        <sz val="11"/>
        <color rgb="FFCC3300"/>
        <rFont val="Arial"/>
        <family val="2"/>
      </rPr>
      <t>dépensent</t>
    </r>
    <r>
      <rPr>
        <sz val="11"/>
        <color rgb="FF333333"/>
        <rFont val="Arial"/>
        <family val="2"/>
      </rPr>
      <t> sans danger, pendant que leurs tributaires y mènent la vie du monde la plus obscure.</t>
    </r>
  </si>
  <si>
    <r>
      <t>À propos de la facilité de </t>
    </r>
    <r>
      <rPr>
        <b/>
        <sz val="11"/>
        <color rgb="FFCC3300"/>
        <rFont val="Arial"/>
        <family val="2"/>
      </rPr>
      <t>dépenser</t>
    </r>
    <r>
      <rPr>
        <sz val="11"/>
        <color rgb="FF333333"/>
        <rFont val="Arial"/>
        <family val="2"/>
      </rPr>
      <t>, qui est presque toujours en proportion de la facilité d'acquérir, je lui citois nos filles de joye, et surtout la </t>
    </r>
    <r>
      <rPr>
        <sz val="11"/>
        <color theme="1"/>
        <rFont val="Calibri"/>
        <family val="2"/>
        <scheme val="minor"/>
      </rPr>
      <t>Deschamps</t>
    </r>
    <r>
      <rPr>
        <sz val="11"/>
        <color rgb="FF333333"/>
        <rFont val="Arial"/>
        <family val="2"/>
      </rPr>
      <t>, qui a à peine trente ans et qui se vante d'avoir déjà dissipé deux millions.</t>
    </r>
  </si>
  <si>
    <r>
      <t>Si vous saviez combien d'argent j'ai </t>
    </r>
    <r>
      <rPr>
        <b/>
        <sz val="11"/>
        <color rgb="FFCC3300"/>
        <rFont val="Arial"/>
        <family val="2"/>
      </rPr>
      <t>dépensé</t>
    </r>
    <r>
      <rPr>
        <sz val="11"/>
        <color rgb="FF333333"/>
        <rFont val="Arial"/>
        <family val="2"/>
      </rPr>
      <t>...</t>
    </r>
  </si>
  <si>
    <r>
      <t>La vie et la fortune sont bien bornées; on ne vit à </t>
    </r>
    <r>
      <rPr>
        <sz val="11"/>
        <color theme="1"/>
        <rFont val="Calibri"/>
        <family val="2"/>
        <scheme val="minor"/>
      </rPr>
      <t>Paris</t>
    </r>
    <r>
      <rPr>
        <sz val="11"/>
        <color rgb="FF333333"/>
        <rFont val="Arial"/>
        <family val="2"/>
      </rPr>
      <t>, l'un portant l'autre, que vingt-deux à vingt-trois ans; et l'un portant l'autre n'a tout au plus que 120 livres par an à </t>
    </r>
    <r>
      <rPr>
        <b/>
        <sz val="11"/>
        <color rgb="FFCC3300"/>
        <rFont val="Arial"/>
        <family val="2"/>
      </rPr>
      <t>dépenser</t>
    </r>
    <r>
      <rPr>
        <sz val="11"/>
        <color rgb="FF333333"/>
        <rFont val="Arial"/>
        <family val="2"/>
      </rPr>
      <t>.</t>
    </r>
  </si>
  <si>
    <r>
      <t>et c'est dans ces tems de calamités, que pour opposer des favoris au duc de </t>
    </r>
    <r>
      <rPr>
        <i/>
        <sz val="11"/>
        <color rgb="FF333333"/>
        <rFont val="Arial"/>
        <family val="2"/>
      </rPr>
      <t>Guise</t>
    </r>
    <r>
      <rPr>
        <sz val="11"/>
        <color rgb="FF333333"/>
        <rFont val="Arial"/>
        <family val="2"/>
      </rPr>
      <t> , ayant créé ducs et pairs </t>
    </r>
    <r>
      <rPr>
        <i/>
        <sz val="11"/>
        <color rgb="FF333333"/>
        <rFont val="Arial"/>
        <family val="2"/>
      </rPr>
      <t>Joyeuse</t>
    </r>
    <r>
      <rPr>
        <sz val="11"/>
        <color rgb="FF333333"/>
        <rFont val="Arial"/>
        <family val="2"/>
      </rPr>
      <t> et d' </t>
    </r>
    <r>
      <rPr>
        <i/>
        <sz val="11"/>
        <color rgb="FF333333"/>
        <rFont val="Arial"/>
        <family val="2"/>
      </rPr>
      <t>Épernon</t>
    </r>
    <r>
      <rPr>
        <sz val="11"/>
        <color rgb="FF333333"/>
        <rFont val="Arial"/>
        <family val="2"/>
      </rPr>
      <t> , et leur ayant donné la préséance sur leurs anciens pairs, il </t>
    </r>
    <r>
      <rPr>
        <b/>
        <sz val="11"/>
        <color rgb="FFCC3300"/>
        <rFont val="Arial"/>
        <family val="2"/>
      </rPr>
      <t>dépense</t>
    </r>
    <r>
      <rPr>
        <sz val="11"/>
        <color rgb="FF333333"/>
        <rFont val="Arial"/>
        <family val="2"/>
      </rPr>
      <t> quatre-millions aux nôces du duc de </t>
    </r>
    <r>
      <rPr>
        <i/>
        <sz val="11"/>
        <color rgb="FF333333"/>
        <rFont val="Arial"/>
        <family val="2"/>
      </rPr>
      <t>Joyeuse</t>
    </r>
    <r>
      <rPr>
        <sz val="11"/>
        <color rgb="FF333333"/>
        <rFont val="Arial"/>
        <family val="2"/>
      </rPr>
      <t> , qu'il marie à la soeur de la reine sa femme, et qu'il fait son beau-frére.</t>
    </r>
  </si>
  <si>
    <r>
      <t>On y ramasse, on y </t>
    </r>
    <r>
      <rPr>
        <b/>
        <sz val="11"/>
        <color rgb="FFCC3300"/>
        <rFont val="Arial"/>
        <family val="2"/>
      </rPr>
      <t>dépense</t>
    </r>
    <r>
      <rPr>
        <sz val="11"/>
        <color rgb="FF333333"/>
        <rFont val="Arial"/>
        <family val="2"/>
      </rPr>
      <t> sans querelles ni procès les provisions de la communauté.</t>
    </r>
  </si>
  <si>
    <r>
      <t>Il ne tiendroit qu'à nous d'augmenter la nôtre sans changer notre manière de vivre; car il ne se fait ici presque aucune avance qui n'ait un produit pour objet, et tout ce que nous dépensons nous rend de quoi </t>
    </r>
    <r>
      <rPr>
        <b/>
        <sz val="11"/>
        <color rgb="FFCC3300"/>
        <rFont val="Arial"/>
        <family val="2"/>
      </rPr>
      <t>dépenser</t>
    </r>
    <r>
      <rPr>
        <sz val="11"/>
        <color rgb="FF333333"/>
        <rFont val="Arial"/>
        <family val="2"/>
      </rPr>
      <t> beaucoup plus.</t>
    </r>
  </si>
  <si>
    <r>
      <t>Le foible </t>
    </r>
    <r>
      <rPr>
        <sz val="11"/>
        <color theme="1"/>
        <rFont val="Calibri"/>
        <family val="2"/>
        <scheme val="minor"/>
      </rPr>
      <t>Henri</t>
    </r>
    <r>
      <rPr>
        <sz val="11"/>
        <color rgb="FF333333"/>
        <rFont val="Arial"/>
        <family val="2"/>
      </rPr>
      <t> </t>
    </r>
    <r>
      <rPr>
        <sz val="11"/>
        <color theme="1"/>
        <rFont val="Calibri"/>
        <family val="2"/>
        <scheme val="minor"/>
      </rPr>
      <t>III</t>
    </r>
    <r>
      <rPr>
        <sz val="11"/>
        <color rgb="FF333333"/>
        <rFont val="Arial"/>
        <family val="2"/>
      </rPr>
      <t> pendant ce temps, se montrant en public </t>
    </r>
    <r>
      <rPr>
        <i/>
        <sz val="11"/>
        <color rgb="FF333333"/>
        <rFont val="Arial"/>
        <family val="2"/>
      </rPr>
      <t>avec des petits chiens</t>
    </r>
    <r>
      <rPr>
        <sz val="11"/>
        <color rgb="FF333333"/>
        <rFont val="Arial"/>
        <family val="2"/>
      </rPr>
      <t> </t>
    </r>
    <r>
      <rPr>
        <i/>
        <sz val="11"/>
        <color rgb="FF333333"/>
        <rFont val="Arial"/>
        <family val="2"/>
      </rPr>
      <t>qu'il portoit pendus à son cou dans un panier</t>
    </r>
    <r>
      <rPr>
        <sz val="11"/>
        <color rgb="FF333333"/>
        <rFont val="Arial"/>
        <family val="2"/>
      </rPr>
      <t> , </t>
    </r>
    <r>
      <rPr>
        <b/>
        <sz val="11"/>
        <color rgb="FFCC3300"/>
        <rFont val="Arial"/>
        <family val="2"/>
      </rPr>
      <t>dépensant</t>
    </r>
    <r>
      <rPr>
        <sz val="11"/>
        <color rgb="FF333333"/>
        <rFont val="Arial"/>
        <family val="2"/>
      </rPr>
      <t> des sommes immenses pour des </t>
    </r>
    <r>
      <rPr>
        <i/>
        <sz val="11"/>
        <color rgb="FF333333"/>
        <rFont val="Arial"/>
        <family val="2"/>
      </rPr>
      <t>singes</t>
    </r>
    <r>
      <rPr>
        <sz val="11"/>
        <color rgb="FF333333"/>
        <rFont val="Arial"/>
        <family val="2"/>
      </rPr>
      <t> , des </t>
    </r>
    <r>
      <rPr>
        <i/>
        <sz val="11"/>
        <color rgb="FF333333"/>
        <rFont val="Arial"/>
        <family val="2"/>
      </rPr>
      <t>perroquets, des moines</t>
    </r>
    <r>
      <rPr>
        <sz val="11"/>
        <color rgb="FF333333"/>
        <rFont val="Arial"/>
        <family val="2"/>
      </rPr>
      <t> et des </t>
    </r>
    <r>
      <rPr>
        <i/>
        <sz val="11"/>
        <color rgb="FF333333"/>
        <rFont val="Arial"/>
        <family val="2"/>
      </rPr>
      <t>mignons</t>
    </r>
    <r>
      <rPr>
        <sz val="11"/>
        <color rgb="FF333333"/>
        <rFont val="Arial"/>
        <family val="2"/>
      </rPr>
      <t> , déja </t>
    </r>
    <r>
      <rPr>
        <i/>
        <sz val="11"/>
        <color rgb="FF333333"/>
        <rFont val="Arial"/>
        <family val="2"/>
      </rPr>
      <t>tondu</t>
    </r>
    <r>
      <rPr>
        <sz val="11"/>
        <color rgb="FF333333"/>
        <rFont val="Arial"/>
        <family val="2"/>
      </rPr>
      <t> dans l'opinion publique et enfermé dans un couvent d'après le voeu général, non moins ridicule qu'odieux, répondit à son adversaire, en le faisant assassiner.</t>
    </r>
  </si>
  <si>
    <r>
      <t>Beaucoup de gens ressemblent pour le courage, à ces avares qui gémissent à chaque petite somme qu'ils sont forcés de </t>
    </r>
    <r>
      <rPr>
        <b/>
        <sz val="11"/>
        <color rgb="FFCC3300"/>
        <rFont val="Arial"/>
        <family val="2"/>
      </rPr>
      <t>dépenser</t>
    </r>
    <r>
      <rPr>
        <sz val="11"/>
        <color rgb="FF333333"/>
        <rFont val="Arial"/>
        <family val="2"/>
      </rPr>
      <t>, et qui sont capables d'en donner une très-grosse sans en être affectés.</t>
    </r>
  </si>
  <si>
    <r>
      <t>Un palatin de </t>
    </r>
    <r>
      <rPr>
        <sz val="11"/>
        <color theme="1"/>
        <rFont val="Calibri"/>
        <family val="2"/>
        <scheme val="minor"/>
      </rPr>
      <t>Pologne</t>
    </r>
    <r>
      <rPr>
        <sz val="11"/>
        <color rgb="FF333333"/>
        <rFont val="Arial"/>
        <family val="2"/>
      </rPr>
      <t> </t>
    </r>
    <r>
      <rPr>
        <b/>
        <sz val="11"/>
        <color rgb="FFCC3300"/>
        <rFont val="Arial"/>
        <family val="2"/>
      </rPr>
      <t>dépense</t>
    </r>
    <r>
      <rPr>
        <sz val="11"/>
        <color rgb="FF333333"/>
        <rFont val="Arial"/>
        <family val="2"/>
      </rPr>
      <t> en vin et en eaux de vie.</t>
    </r>
  </si>
  <si>
    <r>
      <t>Non-seulement je </t>
    </r>
    <r>
      <rPr>
        <b/>
        <sz val="11"/>
        <color rgb="FFCC3300"/>
        <rFont val="Arial"/>
        <family val="2"/>
      </rPr>
      <t>dépensois</t>
    </r>
    <r>
      <rPr>
        <sz val="11"/>
        <color rgb="FF333333"/>
        <rFont val="Arial"/>
        <family val="2"/>
      </rPr>
      <t> pour elle tout mon revenu, mais elle me fit faire beaucoup de dettes.</t>
    </r>
  </si>
  <si>
    <r>
      <t>En un mot, je regarde cette affaire comme finie; mais le résultat sera que vous avez été volé, que vous aurez </t>
    </r>
    <r>
      <rPr>
        <b/>
        <sz val="11"/>
        <color rgb="FFCC3300"/>
        <rFont val="Arial"/>
        <family val="2"/>
      </rPr>
      <t>dépensé</t>
    </r>
    <r>
      <rPr>
        <sz val="11"/>
        <color rgb="FF333333"/>
        <rFont val="Arial"/>
        <family val="2"/>
      </rPr>
      <t> prodigieusement d'argent pour prouver qu'on vous a volé.</t>
    </r>
  </si>
  <si>
    <r>
      <t>Mais comme dans le gain ils </t>
    </r>
    <r>
      <rPr>
        <b/>
        <sz val="11"/>
        <color rgb="FFCC3300"/>
        <rFont val="Arial"/>
        <family val="2"/>
      </rPr>
      <t>dépensent</t>
    </r>
    <r>
      <rPr>
        <sz val="11"/>
        <color rgb="FF333333"/>
        <rFont val="Arial"/>
        <family val="2"/>
      </rPr>
      <t> follement, dans la perte ils empruntent encore plus follement.</t>
    </r>
  </si>
  <si>
    <r>
      <t>J'ai démontré à notre artiste, deux heures avant son départ, qu'en moins de quinze mois elle avoit </t>
    </r>
    <r>
      <rPr>
        <b/>
        <sz val="11"/>
        <color rgb="FFCC3300"/>
        <rFont val="Arial"/>
        <family val="2"/>
      </rPr>
      <t>dépensé</t>
    </r>
    <r>
      <rPr>
        <sz val="11"/>
        <color rgb="FF333333"/>
        <rFont val="Arial"/>
        <family val="2"/>
      </rPr>
      <t> à peu près huit cents louis.</t>
    </r>
  </si>
  <si>
    <r>
      <t>Mais outre que j'aimais ce garçon-là, comme il contribuait à me faire gagner du bien, il me paraissait en droit de m'aider à le </t>
    </r>
    <r>
      <rPr>
        <b/>
        <sz val="11"/>
        <color rgb="FFCC3300"/>
        <rFont val="Arial"/>
        <family val="2"/>
      </rPr>
      <t>dépenser</t>
    </r>
    <r>
      <rPr>
        <sz val="11"/>
        <color rgb="FF333333"/>
        <rFont val="Arial"/>
        <family val="2"/>
      </rPr>
      <t>.</t>
    </r>
  </si>
  <si>
    <r>
      <t>Si l'on a au-delà, les uns </t>
    </r>
    <r>
      <rPr>
        <b/>
        <sz val="11"/>
        <color rgb="FFCC3300"/>
        <rFont val="Arial"/>
        <family val="2"/>
      </rPr>
      <t>dépenseront</t>
    </r>
    <r>
      <rPr>
        <sz val="11"/>
        <color rgb="FF333333"/>
        <rFont val="Arial"/>
        <family val="2"/>
      </rPr>
      <t>, les autres acquerront, et l'inégalité s'établira.</t>
    </r>
  </si>
  <si>
    <r>
      <t>Ma femme, lui dit-il, je connois plus d'une duchesse qui voudroit avoir autant d'argent à </t>
    </r>
    <r>
      <rPr>
        <b/>
        <sz val="11"/>
        <color rgb="FFCC3300"/>
        <rFont val="Arial"/>
        <family val="2"/>
      </rPr>
      <t>dépenser</t>
    </r>
    <r>
      <rPr>
        <sz val="11"/>
        <color rgb="FF333333"/>
        <rFont val="Arial"/>
        <family val="2"/>
      </rPr>
      <t> que vous.</t>
    </r>
  </si>
  <si>
    <r>
      <t>Je ne te dirai rien des généreux sacrifices d'une société hollandaise, qui proposait gravement un prix de 30 ducats à quiconque établirait une manufacture d'acier qui rivalisât avec celles d'</t>
    </r>
    <r>
      <rPr>
        <sz val="11"/>
        <color theme="1"/>
        <rFont val="Calibri"/>
        <family val="2"/>
        <scheme val="minor"/>
      </rPr>
      <t>Angleterre</t>
    </r>
    <r>
      <rPr>
        <sz val="11"/>
        <color rgb="FF333333"/>
        <rFont val="Arial"/>
        <family val="2"/>
      </rPr>
      <t>, c'est-à-dire à quiconque serait d'humeur de </t>
    </r>
    <r>
      <rPr>
        <b/>
        <sz val="11"/>
        <color rgb="FFCC3300"/>
        <rFont val="Arial"/>
        <family val="2"/>
      </rPr>
      <t>dépenser</t>
    </r>
    <r>
      <rPr>
        <sz val="11"/>
        <color rgb="FF333333"/>
        <rFont val="Arial"/>
        <family val="2"/>
      </rPr>
      <t> 300000 livres pour gagner 100 écus.</t>
    </r>
  </si>
  <si>
    <r>
      <t>Voici les deux points fondamentaux de ma doctrine: premièrement, corrompre toutes les femmes, pour entrer dans le secret le plus intime de toutes les familles; en second lieu, emprunter et </t>
    </r>
    <r>
      <rPr>
        <b/>
        <sz val="11"/>
        <color rgb="FFCC3300"/>
        <rFont val="Arial"/>
        <family val="2"/>
      </rPr>
      <t>dépenser</t>
    </r>
    <r>
      <rPr>
        <sz val="11"/>
        <color rgb="FF333333"/>
        <rFont val="Arial"/>
        <family val="2"/>
      </rPr>
      <t> toujours sans mesure, ne payer jamais rien.</t>
    </r>
  </si>
  <si>
    <r>
      <t>Je suis persuadé que si au lieu de </t>
    </r>
    <r>
      <rPr>
        <b/>
        <sz val="11"/>
        <color rgb="FFCC3300"/>
        <rFont val="Arial"/>
        <family val="2"/>
      </rPr>
      <t>dépenser</t>
    </r>
    <r>
      <rPr>
        <sz val="11"/>
        <color rgb="FF333333"/>
        <rFont val="Arial"/>
        <family val="2"/>
      </rPr>
      <t> quarante mille francs, et peut être quatrevingt mille, pour faire condamner une catin fripone, vous lui aviez donné dix mille francs d'aumône, elle vous aurait demandé pardon à genoux, et par écrit.</t>
    </r>
  </si>
  <si>
    <r>
      <t>Lorsqu'il se retira du service, âgé de cinquante ans seulement, mais criblé de blessures, il calcula qu'il pourrait vivre encore quelque dix ans, et, sa maison bâtie, </t>
    </r>
    <r>
      <rPr>
        <b/>
        <sz val="11"/>
        <color rgb="FFCC3300"/>
        <rFont val="Arial"/>
        <family val="2"/>
      </rPr>
      <t>dépensa</t>
    </r>
    <r>
      <rPr>
        <sz val="11"/>
        <color rgb="FF333333"/>
        <rFont val="Arial"/>
        <family val="2"/>
      </rPr>
      <t> chaque année le dixième de ce qu'il avait amassé dans les pillages des villes et villages auxquels il avait eu l'honneur d'assister.</t>
    </r>
  </si>
  <si>
    <r>
      <t>C'était une manière fort simple d'arranger les finances; toutefois il était probable qu'en se débarrassant ainsi des difficultés que présente toujours l'administration d'un grand pays, l'on </t>
    </r>
    <r>
      <rPr>
        <b/>
        <sz val="11"/>
        <color rgb="FFCC3300"/>
        <rFont val="Arial"/>
        <family val="2"/>
      </rPr>
      <t>dépenserait</t>
    </r>
    <r>
      <rPr>
        <sz val="11"/>
        <color rgb="FF333333"/>
        <rFont val="Arial"/>
        <family val="2"/>
      </rPr>
      <t> un capital énorme en peu d'années, et que l'on alimenterait, par la disposition de ce capital, des révolutions nouvelles.</t>
    </r>
  </si>
  <si>
    <r>
      <t>On voit des familles entières de bourgeois et d'artisans qui partent à cinq heures du soir pour aller au prater faire un goûter champêtre aussi substantiel que le dîner d'un autre pays, et l'argent qu'ils peuvent </t>
    </r>
    <r>
      <rPr>
        <b/>
        <sz val="11"/>
        <color rgb="FFCC3300"/>
        <rFont val="Arial"/>
        <family val="2"/>
      </rPr>
      <t>dépenser</t>
    </r>
    <r>
      <rPr>
        <sz val="11"/>
        <color rgb="FF333333"/>
        <rFont val="Arial"/>
        <family val="2"/>
      </rPr>
      <t> là prouve assez combien ils sont laborieux et doucement gouvernés.</t>
    </r>
  </si>
  <si>
    <r>
      <t>Il y a quatre millions et huit cent mille francs à </t>
    </r>
    <r>
      <rPr>
        <b/>
        <sz val="11"/>
        <color rgb="FFCC3300"/>
        <rFont val="Arial"/>
        <family val="2"/>
      </rPr>
      <t>dépenser</t>
    </r>
    <r>
      <rPr>
        <sz val="11"/>
        <color rgb="FF333333"/>
        <rFont val="Arial"/>
        <family val="2"/>
      </rPr>
      <t>.</t>
    </r>
  </si>
  <si>
    <r>
      <t>Les ouvriers en soie de 5 à 8 (J'ai une note à voir à ce sujet), ils </t>
    </r>
    <r>
      <rPr>
        <b/>
        <sz val="11"/>
        <color rgb="FFCC3300"/>
        <rFont val="Arial"/>
        <family val="2"/>
      </rPr>
      <t>dépensent</t>
    </r>
    <r>
      <rPr>
        <sz val="11"/>
        <color rgb="FF333333"/>
        <rFont val="Arial"/>
        <family val="2"/>
      </rPr>
      <t> par jour de 15 à 20 sous (idem), la vie est plus chère ici qu'à Paris</t>
    </r>
  </si>
  <si>
    <r>
      <t>Ce fut alors qu'il quitta la danseuse, avec laquelle il avait </t>
    </r>
    <r>
      <rPr>
        <b/>
        <sz val="11"/>
        <color rgb="FFCC3300"/>
        <rFont val="Arial"/>
        <family val="2"/>
      </rPr>
      <t>dépensé</t>
    </r>
    <r>
      <rPr>
        <sz val="11"/>
        <color rgb="FF333333"/>
        <rFont val="Arial"/>
        <family val="2"/>
      </rPr>
      <t> 15000 francs en trois semaines, c'est-à-dire trois fois le double de son revenu annuel;</t>
    </r>
  </si>
  <si>
    <r>
      <t>Il avait, d'ailleurs, arrêté à l'avance tout un projet de budget: avec l'argent que </t>
    </r>
    <r>
      <rPr>
        <sz val="11"/>
        <color theme="1"/>
        <rFont val="Calibri"/>
        <family val="2"/>
        <scheme val="minor"/>
      </rPr>
      <t>Mme</t>
    </r>
    <r>
      <rPr>
        <sz val="11"/>
        <color rgb="FF333333"/>
        <rFont val="Arial"/>
        <family val="2"/>
      </rPr>
      <t> </t>
    </r>
    <r>
      <rPr>
        <sz val="11"/>
        <color theme="1"/>
        <rFont val="Calibri"/>
        <family val="2"/>
        <scheme val="minor"/>
      </rPr>
      <t>Verlaque</t>
    </r>
    <r>
      <rPr>
        <sz val="11"/>
        <color rgb="FF333333"/>
        <rFont val="Arial"/>
        <family val="2"/>
      </rPr>
      <t> lui laissait sur ses appointements, et les trente francs d'une leçon que la belle </t>
    </r>
    <r>
      <rPr>
        <sz val="11"/>
        <color theme="1"/>
        <rFont val="Calibri"/>
        <family val="2"/>
        <scheme val="minor"/>
      </rPr>
      <t>Normande</t>
    </r>
    <r>
      <rPr>
        <sz val="11"/>
        <color rgb="FF333333"/>
        <rFont val="Arial"/>
        <family val="2"/>
      </rPr>
      <t> lui avait procurée, il calculait qu'il aurait à </t>
    </r>
    <r>
      <rPr>
        <b/>
        <sz val="11"/>
        <color rgb="FFCC3300"/>
        <rFont val="Arial"/>
        <family val="2"/>
      </rPr>
      <t>dépenser</t>
    </r>
    <r>
      <rPr>
        <sz val="11"/>
        <color rgb="FF333333"/>
        <rFont val="Arial"/>
        <family val="2"/>
      </rPr>
      <t> dix-huit sous à son déjeuner et vingt-six sous à son dîner.</t>
    </r>
  </si>
  <si>
    <r>
      <t>Nous n'avons à </t>
    </r>
    <r>
      <rPr>
        <b/>
        <sz val="11"/>
        <color rgb="FFCC3300"/>
        <rFont val="Arial"/>
        <family val="2"/>
      </rPr>
      <t>dépenser</t>
    </r>
    <r>
      <rPr>
        <sz val="11"/>
        <color rgb="FF333333"/>
        <rFont val="Arial"/>
        <family val="2"/>
      </rPr>
      <t> qu'un florin par jour, et encore il faut prélever chaque mois cinq florins pour le loyer de la chambre.</t>
    </r>
  </si>
  <si>
    <r>
      <t>Tu comprends, Bernouin, ajouta-t-il, que tout cela est de l'argent à </t>
    </r>
    <r>
      <rPr>
        <b/>
        <sz val="11"/>
        <color rgb="FFCC3300"/>
        <rFont val="Arial"/>
        <family val="2"/>
      </rPr>
      <t>dépenser</t>
    </r>
    <r>
      <rPr>
        <sz val="11"/>
        <color rgb="FF333333"/>
        <rFont val="Arial"/>
        <family val="2"/>
      </rPr>
      <t>.</t>
    </r>
  </si>
  <si>
    <r>
      <t>moi, je ne sais pas le gagner, mais je sais admirablement le </t>
    </r>
    <r>
      <rPr>
        <b/>
        <sz val="11"/>
        <color rgb="FFCC3300"/>
        <rFont val="Arial"/>
        <family val="2"/>
      </rPr>
      <t>dépenser</t>
    </r>
    <r>
      <rPr>
        <sz val="11"/>
        <color rgb="FF333333"/>
        <rFont val="Arial"/>
        <family val="2"/>
      </rPr>
      <t>.</t>
    </r>
  </si>
  <si>
    <r>
      <t>Parfois, </t>
    </r>
    <r>
      <rPr>
        <sz val="11"/>
        <color theme="1"/>
        <rFont val="Calibri"/>
        <family val="2"/>
        <scheme val="minor"/>
      </rPr>
      <t>Christine</t>
    </r>
    <r>
      <rPr>
        <sz val="11"/>
        <color rgb="FF333333"/>
        <rFont val="Arial"/>
        <family val="2"/>
      </rPr>
      <t> s'inquiétait de tout cet argent </t>
    </r>
    <r>
      <rPr>
        <b/>
        <sz val="11"/>
        <color rgb="FFCC3300"/>
        <rFont val="Arial"/>
        <family val="2"/>
      </rPr>
      <t>dépensé</t>
    </r>
    <r>
      <rPr>
        <sz val="11"/>
        <color rgb="FF333333"/>
        <rFont val="Arial"/>
        <family val="2"/>
      </rPr>
      <t> si vite, des sommes dont ils écornaient sans cesse le capital.</t>
    </r>
  </si>
  <si>
    <r>
      <t>Burdett a, dit-on, semé plus d'un demi-million de France pour atteindre au médiocre poste de député ; ne peut-il pas, pour obtenir le trône héréditaire du monde, avancer sur garantie la somme qu'il </t>
    </r>
    <r>
      <rPr>
        <b/>
        <sz val="11"/>
        <color rgb="FFCC3300"/>
        <rFont val="Arial"/>
        <family val="2"/>
      </rPr>
      <t>dépense</t>
    </r>
    <r>
      <rPr>
        <sz val="11"/>
        <color rgb="FF333333"/>
        <rFont val="Arial"/>
        <family val="2"/>
      </rPr>
      <t> en pure perte pour le grade temporaire de député ?</t>
    </r>
  </si>
  <si>
    <r>
      <t>Maintenant que nous avons de l'argent, dit monsieur de Calonne en riant, </t>
    </r>
    <r>
      <rPr>
        <b/>
        <sz val="11"/>
        <color rgb="FFCC3300"/>
        <rFont val="Arial"/>
        <family val="2"/>
      </rPr>
      <t>dépensons</t>
    </r>
    <r>
      <rPr>
        <sz val="11"/>
        <color rgb="FF333333"/>
        <rFont val="Arial"/>
        <family val="2"/>
      </rPr>
      <t>.</t>
    </r>
  </si>
  <si>
    <r>
      <t>Vous semblez avoir </t>
    </r>
    <r>
      <rPr>
        <b/>
        <sz val="11"/>
        <color rgb="FFCC3300"/>
        <rFont val="Arial"/>
        <family val="2"/>
      </rPr>
      <t>dépensé</t>
    </r>
    <r>
      <rPr>
        <sz val="11"/>
        <color rgb="FF333333"/>
        <rFont val="Arial"/>
        <family val="2"/>
      </rPr>
      <t> plus que cela, cher monsieur Vanel, dit le surintendant.</t>
    </r>
  </si>
  <si>
    <r>
      <t>Le marquis, qui avait plus de deux cent mille livres de rente, n'en </t>
    </r>
    <r>
      <rPr>
        <b/>
        <sz val="11"/>
        <color rgb="FFCC3300"/>
        <rFont val="Arial"/>
        <family val="2"/>
      </rPr>
      <t>dépensait</t>
    </r>
    <r>
      <rPr>
        <sz val="11"/>
        <color rgb="FF333333"/>
        <rFont val="Arial"/>
        <family val="2"/>
      </rPr>
      <t> pas le quart; il vivait d'espérances.</t>
    </r>
  </si>
  <si>
    <r>
      <t>Une discussion, dont je m'écarte, à propos du prix des dessins et des eaux-fortes que </t>
    </r>
    <r>
      <rPr>
        <sz val="11"/>
        <color theme="1"/>
        <rFont val="Calibri"/>
        <family val="2"/>
        <scheme val="minor"/>
      </rPr>
      <t>Raffaelli</t>
    </r>
    <r>
      <rPr>
        <sz val="11"/>
        <color rgb="FF333333"/>
        <rFont val="Arial"/>
        <family val="2"/>
      </rPr>
      <t> doit faire pour le volume en question et où il fait intervenir assez ouvrièrement les quinze cents francs qu'il est tenu de </t>
    </r>
    <r>
      <rPr>
        <b/>
        <sz val="11"/>
        <color rgb="FFCC3300"/>
        <rFont val="Arial"/>
        <family val="2"/>
      </rPr>
      <t>dépenser</t>
    </r>
    <r>
      <rPr>
        <sz val="11"/>
        <color rgb="FF333333"/>
        <rFont val="Arial"/>
        <family val="2"/>
      </rPr>
      <t> par mois.</t>
    </r>
  </si>
  <si>
    <r>
      <t>Il est évident que l'homme qui pourrait épargner une somme sur ses revenus, la </t>
    </r>
    <r>
      <rPr>
        <b/>
        <sz val="11"/>
        <color rgb="FFCC3300"/>
        <rFont val="Arial"/>
        <family val="2"/>
      </rPr>
      <t>dépensera</t>
    </r>
    <r>
      <rPr>
        <sz val="11"/>
        <color rgb="FF333333"/>
        <rFont val="Arial"/>
        <family val="2"/>
      </rPr>
      <t>, si cette somme devient incapable d'être employée avec profit; car après tout elle renferme en elle une source de jouissances, et il y a des jouissances inépuisables, comme celles qui prennent leur source dans des actes de bienfesance et de munificence publique.</t>
    </r>
  </si>
  <si>
    <r>
      <t>Lorsque la famille d'un médecin (le texte porte </t>
    </r>
    <r>
      <rPr>
        <i/>
        <sz val="11"/>
        <color rgb="FF333333"/>
        <rFont val="Arial"/>
        <family val="2"/>
      </rPr>
      <t>d'un avocat,</t>
    </r>
    <r>
      <rPr>
        <sz val="11"/>
        <color rgb="FF333333"/>
        <rFont val="Arial"/>
        <family val="2"/>
      </rPr>
      <t> ce qui n'est pas d'aussi bon exemple) a </t>
    </r>
    <r>
      <rPr>
        <b/>
        <sz val="11"/>
        <color rgb="FFCC3300"/>
        <rFont val="Arial"/>
        <family val="2"/>
      </rPr>
      <t>dépensé</t>
    </r>
    <r>
      <rPr>
        <sz val="11"/>
        <color rgb="FF333333"/>
        <rFont val="Arial"/>
        <family val="2"/>
      </rPr>
      <t> pour son éducation 40000 fr, on peut regarder cette somme comme placée à fonds perdu sur sa tête.</t>
    </r>
  </si>
  <si>
    <r>
      <t>Ma foi! </t>
    </r>
    <r>
      <rPr>
        <sz val="11"/>
        <color theme="1"/>
        <rFont val="Calibri"/>
        <family val="2"/>
        <scheme val="minor"/>
      </rPr>
      <t>Dit Ganguernet, il y en a un pour vous si vous avez de l'argent à perdre et de l'argent à </t>
    </r>
    <r>
      <rPr>
        <b/>
        <sz val="11"/>
        <color rgb="FFCC3300"/>
        <rFont val="Calibri"/>
        <family val="2"/>
        <scheme val="minor"/>
      </rPr>
      <t>dépenser</t>
    </r>
    <r>
      <rPr>
        <sz val="11"/>
        <color theme="1"/>
        <rFont val="Calibri"/>
        <family val="2"/>
        <scheme val="minor"/>
      </rPr>
      <t>, c'est-à-dire si vous voulez abandonner le prix de votre place à la diligence, et prendre une berline de poste qui retourne à Paris et qui relaie là-haut.</t>
    </r>
  </si>
  <si>
    <r>
      <t>Il réduira de même sa consommation de vin en raison de l'impôt sur le vin ; son logement en raison de l'impôt sur les loyers ; et il est impossible qu'il fasse autrement ; car il n'a que 10,000 francs à </t>
    </r>
    <r>
      <rPr>
        <b/>
        <sz val="11"/>
        <color rgb="FFCC3300"/>
        <rFont val="Arial"/>
        <family val="2"/>
      </rPr>
      <t>dépenser</t>
    </r>
    <r>
      <rPr>
        <sz val="11"/>
        <color rgb="FF333333"/>
        <rFont val="Arial"/>
        <family val="2"/>
      </rPr>
      <t>, il est impossible qu'il en dépense 12,000.</t>
    </r>
  </si>
  <si>
    <r>
      <t>Et de même que des gens louent cent francs par jour une chambre à l'hôtel de </t>
    </r>
    <r>
      <rPr>
        <sz val="11"/>
        <color theme="1"/>
        <rFont val="Calibri"/>
        <family val="2"/>
        <scheme val="minor"/>
      </rPr>
      <t>Balbec</t>
    </r>
    <r>
      <rPr>
        <sz val="11"/>
        <color rgb="FF333333"/>
        <rFont val="Arial"/>
        <family val="2"/>
      </rPr>
      <t> pour respirer l'air de la mer, je trouvais tout naturel de </t>
    </r>
    <r>
      <rPr>
        <b/>
        <sz val="11"/>
        <color rgb="FFCC3300"/>
        <rFont val="Arial"/>
        <family val="2"/>
      </rPr>
      <t>dépenser</t>
    </r>
    <r>
      <rPr>
        <sz val="11"/>
        <color rgb="FF333333"/>
        <rFont val="Arial"/>
        <family val="2"/>
      </rPr>
      <t> plus que cela pour elle, puisque j'avais son souffle près de ma joue, dans ma bouche que j'entr'ouvrais sur la sienne, où contre ma langue passait sa vie.</t>
    </r>
  </si>
  <si>
    <r>
      <t>Pourtant, ce qui est curieux, c'est qu'il l'a retiré en plusieurs fois, régulièrement, comme pour le </t>
    </r>
    <r>
      <rPr>
        <b/>
        <sz val="11"/>
        <color rgb="FFCC3300"/>
        <rFont val="Arial"/>
        <family val="2"/>
      </rPr>
      <t>dépenser</t>
    </r>
    <r>
      <rPr>
        <sz val="11"/>
        <color rgb="FF333333"/>
        <rFont val="Arial"/>
        <family val="2"/>
      </rPr>
      <t> à mesure... </t>
    </r>
  </si>
  <si>
    <r>
      <rPr>
        <sz val="11"/>
        <rFont val="Arial"/>
        <family val="2"/>
      </rPr>
      <t xml:space="preserve">On a </t>
    </r>
    <r>
      <rPr>
        <b/>
        <sz val="11"/>
        <color rgb="FFCC3300"/>
        <rFont val="Arial"/>
        <family val="2"/>
      </rPr>
      <t>dépensé</t>
    </r>
    <r>
      <rPr>
        <sz val="11"/>
        <color rgb="FF333333"/>
        <rFont val="Arial"/>
        <family val="2"/>
      </rPr>
      <t> en belles pierres des sommes considérables.</t>
    </r>
  </si>
  <si>
    <r>
      <t>Économiser, non. </t>
    </r>
    <r>
      <rPr>
        <sz val="11"/>
        <color theme="1"/>
        <rFont val="Calibri"/>
        <family val="2"/>
        <scheme val="minor"/>
      </rPr>
      <t>Ne rien </t>
    </r>
    <r>
      <rPr>
        <b/>
        <sz val="11"/>
        <color rgb="FFCC3300"/>
        <rFont val="Calibri"/>
        <family val="2"/>
        <scheme val="minor"/>
      </rPr>
      <t>dépenser</t>
    </r>
    <r>
      <rPr>
        <sz val="11"/>
        <color theme="1"/>
        <rFont val="Calibri"/>
        <family val="2"/>
        <scheme val="minor"/>
      </rPr>
      <t>, oui.</t>
    </r>
  </si>
  <si>
    <r>
      <t>On projette de </t>
    </r>
    <r>
      <rPr>
        <b/>
        <sz val="11"/>
        <color rgb="FFCC3300"/>
        <rFont val="Arial"/>
        <family val="2"/>
      </rPr>
      <t>dépenser</t>
    </r>
    <r>
      <rPr>
        <sz val="11"/>
        <color rgb="FF333333"/>
        <rFont val="Arial"/>
        <family val="2"/>
      </rPr>
      <t> beaucoup d'argent pour l'embellir et y élever un monstrueux autel à l'immigration.</t>
    </r>
  </si>
  <si>
    <r>
      <t>Le talent, c'est comme la richesse: je suis aussi riche que vous, si je </t>
    </r>
    <r>
      <rPr>
        <b/>
        <sz val="11"/>
        <color rgb="FFCC3300"/>
        <rFont val="Arial"/>
        <family val="2"/>
      </rPr>
      <t>dépense</t>
    </r>
    <r>
      <rPr>
        <sz val="11"/>
        <color rgb="FF333333"/>
        <rFont val="Arial"/>
        <family val="2"/>
      </rPr>
      <t> moins.</t>
    </r>
  </si>
  <si>
    <r>
      <t>Te doutes-tu que ces millions de roubles qui servent à acheter l'opinion française sont </t>
    </r>
    <r>
      <rPr>
        <b/>
        <sz val="11"/>
        <color rgb="FFCC3300"/>
        <rFont val="Arial"/>
        <family val="2"/>
      </rPr>
      <t>dépensés</t>
    </r>
    <r>
      <rPr>
        <sz val="11"/>
        <color rgb="FF333333"/>
        <rFont val="Arial"/>
        <family val="2"/>
      </rPr>
      <t>, non seulement avec l'assentiment cynique du gouvernement français, mais avec sa complicité effective, quotidienne?</t>
    </r>
  </si>
  <si>
    <r>
      <t>Je ne vais pas vous troubler par des réclamations dont vous devez être las; je ne vous dirai pas que j'ai livré depuis 1834 quatre batailles pour votre parti, que j'ai </t>
    </r>
    <r>
      <rPr>
        <b/>
        <sz val="11"/>
        <color rgb="FFCC3300"/>
        <rFont val="Arial"/>
        <family val="2"/>
      </rPr>
      <t>dépensé</t>
    </r>
    <r>
      <rPr>
        <sz val="11"/>
        <color rgb="FF333333"/>
        <rFont val="Arial"/>
        <family val="2"/>
      </rPr>
      <t> de grandes sommes, employé mon intelligence de mon mieux pour votre propagande politique.</t>
    </r>
  </si>
  <si>
    <r>
      <t>Si tu as dix sous à </t>
    </r>
    <r>
      <rPr>
        <b/>
        <sz val="11"/>
        <color rgb="FFCC3300"/>
        <rFont val="Arial"/>
        <family val="2"/>
      </rPr>
      <t>dépenser</t>
    </r>
    <r>
      <rPr>
        <sz val="11"/>
        <color rgb="FF333333"/>
        <rFont val="Arial"/>
        <family val="2"/>
      </rPr>
      <t>, puisque tu restes à </t>
    </r>
    <r>
      <rPr>
        <sz val="11"/>
        <color theme="1"/>
        <rFont val="Calibri"/>
        <family val="2"/>
        <scheme val="minor"/>
      </rPr>
      <t>Paris</t>
    </r>
    <r>
      <rPr>
        <sz val="11"/>
        <color rgb="FF333333"/>
        <rFont val="Arial"/>
        <family val="2"/>
      </rPr>
      <t> jusqu'au 16, tu pourras lire dans le </t>
    </r>
    <r>
      <rPr>
        <i/>
        <sz val="11"/>
        <color rgb="FF333333"/>
        <rFont val="Arial"/>
        <family val="2"/>
      </rPr>
      <t>mercure musical</t>
    </r>
    <r>
      <rPr>
        <sz val="11"/>
        <color rgb="FF333333"/>
        <rFont val="Arial"/>
        <family val="2"/>
      </rPr>
      <t> du 15 un article de moi sur les concerts à </t>
    </r>
    <r>
      <rPr>
        <sz val="11"/>
        <color theme="1"/>
        <rFont val="Calibri"/>
        <family val="2"/>
        <scheme val="minor"/>
      </rPr>
      <t>Bordeaux</t>
    </r>
    <r>
      <rPr>
        <sz val="11"/>
        <color rgb="FF333333"/>
        <rFont val="Arial"/>
        <family val="2"/>
      </rPr>
      <t>.</t>
    </r>
  </si>
  <si>
    <r>
      <t>Elle repoussa cette idée avec énergie, serrant un peu, les lèvres... un peu plus tard, elle s'aperçut que ces vingt dollars étaient déjà engloutis, qu'elle les avait, dans son imagination, </t>
    </r>
    <r>
      <rPr>
        <b/>
        <sz val="11"/>
        <color rgb="FFCC3300"/>
        <rFont val="Arial"/>
        <family val="2"/>
      </rPr>
      <t>dépensés</t>
    </r>
    <r>
      <rPr>
        <sz val="11"/>
        <color rgb="FF333333"/>
        <rFont val="Arial"/>
        <family val="2"/>
      </rPr>
      <t> jusqu'au dernier sou.</t>
    </r>
  </si>
  <si>
    <r>
      <t xml:space="preserve">Combien as-tu </t>
    </r>
    <r>
      <rPr>
        <b/>
        <sz val="11"/>
        <color rgb="FFC00000"/>
        <rFont val="Calibri"/>
        <family val="2"/>
        <scheme val="minor"/>
      </rPr>
      <t>dépensé</t>
    </r>
    <r>
      <rPr>
        <sz val="11"/>
        <color theme="1"/>
        <rFont val="Calibri"/>
        <family val="2"/>
        <scheme val="minor"/>
      </rPr>
      <t xml:space="preserve"> avec moi?</t>
    </r>
  </si>
  <si>
    <r>
      <t>Il ne faudra pas </t>
    </r>
    <r>
      <rPr>
        <b/>
        <sz val="11"/>
        <color rgb="FFCC3300"/>
        <rFont val="Arial"/>
        <family val="2"/>
      </rPr>
      <t>dépenser</t>
    </r>
    <r>
      <rPr>
        <sz val="11"/>
        <color rgb="FF333333"/>
        <rFont val="Arial"/>
        <family val="2"/>
      </rPr>
      <t> plus de vingt francs par semaine, disait-il.</t>
    </r>
  </si>
  <si>
    <r>
      <t>Ils ne font rien que d'économiser... et c'est à peine s'ils </t>
    </r>
    <r>
      <rPr>
        <b/>
        <sz val="11"/>
        <color rgb="FFCC3300"/>
        <rFont val="Arial"/>
        <family val="2"/>
      </rPr>
      <t>dépensent</t>
    </r>
    <r>
      <rPr>
        <sz val="11"/>
        <color rgb="FF333333"/>
        <rFont val="Arial"/>
        <family val="2"/>
      </rPr>
      <t> le tiers de leurs rentes.</t>
    </r>
  </si>
  <si>
    <r>
      <t>La provision de vie qu'ils avaient faite pendant ces mois où chacun avait mis son âme en veilleuse, ils la </t>
    </r>
    <r>
      <rPr>
        <b/>
        <sz val="11"/>
        <color rgb="FFCC3300"/>
        <rFont val="Arial"/>
        <family val="2"/>
      </rPr>
      <t>dépensaient</t>
    </r>
    <r>
      <rPr>
        <sz val="11"/>
        <color rgb="FF333333"/>
        <rFont val="Arial"/>
        <family val="2"/>
      </rPr>
      <t> ce jour-là qui était comme le jour de leur survie.</t>
    </r>
  </si>
  <si>
    <r>
      <t>On compte que, dans la seule ville de Rome, il y a pour l'ordinaire plus de cinquante gentilshommes anglais, et toujours avec des gens à leurs gages, et qu'à tout prendre ils </t>
    </r>
    <r>
      <rPr>
        <b/>
        <sz val="11"/>
        <color rgb="FFCC3300"/>
        <rFont val="Arial"/>
        <family val="2"/>
      </rPr>
      <t>dépensent</t>
    </r>
    <r>
      <rPr>
        <sz val="11"/>
        <color rgb="FF333333"/>
        <rFont val="Arial"/>
        <family val="2"/>
      </rPr>
      <t> chacun pour le moins deux mille écus par an ; de sorte que la seule ville de Rome tire tous les ans d'Angleterre plus de trente mille pistoles effectives.</t>
    </r>
  </si>
  <si>
    <r>
      <t>Le riche ne cherche pas à paraître ; mais l'emprunteur vit de paraître ; il veut une propriété qui se jette aux yeux ; c'est pourquoi il </t>
    </r>
    <r>
      <rPr>
        <b/>
        <sz val="11"/>
        <color rgb="FFCC3300"/>
        <rFont val="Arial"/>
        <family val="2"/>
      </rPr>
      <t>dépense</t>
    </r>
    <r>
      <rPr>
        <sz val="11"/>
        <color rgb="FF333333"/>
        <rFont val="Arial"/>
        <family val="2"/>
      </rPr>
      <t>.</t>
    </r>
  </si>
  <si>
    <r>
      <t>Au lieu de faire des économies, ils </t>
    </r>
    <r>
      <rPr>
        <b/>
        <sz val="11"/>
        <color rgb="FFCC3300"/>
        <rFont val="Arial"/>
        <family val="2"/>
      </rPr>
      <t>dépensent</t>
    </r>
    <r>
      <rPr>
        <sz val="11"/>
        <color rgb="FF333333"/>
        <rFont val="Arial"/>
        <family val="2"/>
      </rPr>
      <t> bêtement leur argent avec des femmes.</t>
    </r>
  </si>
  <si>
    <r>
      <t>Mais autre chose est d'avoir de temps en temps jusqu'à des vingt sous à </t>
    </r>
    <r>
      <rPr>
        <b/>
        <sz val="11"/>
        <color rgb="FFCC3300"/>
        <rFont val="Arial"/>
        <family val="2"/>
      </rPr>
      <t>dépenser</t>
    </r>
    <r>
      <rPr>
        <sz val="11"/>
        <color rgb="FF333333"/>
        <rFont val="Arial"/>
        <family val="2"/>
      </rPr>
      <t> en quelques jours, autre chose est de toucher des coupons du métropolitain. </t>
    </r>
  </si>
  <si>
    <r>
      <t>Mais la somme qu'il fallut que l'on </t>
    </r>
    <r>
      <rPr>
        <b/>
        <sz val="11"/>
        <color rgb="FFCC3300"/>
        <rFont val="Arial"/>
        <family val="2"/>
      </rPr>
      <t>dépensât</t>
    </r>
    <r>
      <rPr>
        <sz val="11"/>
        <color rgb="FF333333"/>
        <rFont val="Arial"/>
        <family val="2"/>
      </rPr>
      <t> contre </t>
    </r>
    <r>
      <rPr>
        <sz val="11"/>
        <color theme="1"/>
        <rFont val="Calibri"/>
        <family val="2"/>
        <scheme val="minor"/>
      </rPr>
      <t>Morizot</t>
    </r>
    <r>
      <rPr>
        <sz val="11"/>
        <color rgb="FF333333"/>
        <rFont val="Arial"/>
        <family val="2"/>
      </rPr>
      <t> pour avoir raison et les recours que vous aurez toujours contre un procès non justifié défendent assez l'instituteur.</t>
    </r>
  </si>
  <si>
    <r>
      <t>mais suppose que l'</t>
    </r>
    <r>
      <rPr>
        <sz val="11"/>
        <color theme="1"/>
        <rFont val="Calibri"/>
        <family val="2"/>
        <scheme val="minor"/>
      </rPr>
      <t>Allemagne</t>
    </r>
    <r>
      <rPr>
        <sz val="11"/>
        <color rgb="FF333333"/>
        <rFont val="Arial"/>
        <family val="2"/>
      </rPr>
      <t> vaincue, tout recommence comme avant: on établit un régime démocratique mais les trusts </t>
    </r>
    <r>
      <rPr>
        <b/>
        <sz val="11"/>
        <color rgb="FFCC3300"/>
        <rFont val="Arial"/>
        <family val="2"/>
      </rPr>
      <t>dépensent</t>
    </r>
    <r>
      <rPr>
        <sz val="11"/>
        <color rgb="FF333333"/>
        <rFont val="Arial"/>
        <family val="2"/>
      </rPr>
      <t> assez d'argent pour nous faire battre aux élections et la haute bourgeoisie continue à contrôler les gouvernements de gauche comme ceux de droite, l'</t>
    </r>
    <r>
      <rPr>
        <sz val="11"/>
        <color theme="1"/>
        <rFont val="Calibri"/>
        <family val="2"/>
        <scheme val="minor"/>
      </rPr>
      <t>U</t>
    </r>
    <r>
      <rPr>
        <sz val="11"/>
        <color rgb="FF333333"/>
        <rFont val="Arial"/>
        <family val="2"/>
      </rPr>
      <t> </t>
    </r>
    <r>
      <rPr>
        <sz val="11"/>
        <color theme="1"/>
        <rFont val="Calibri"/>
        <family val="2"/>
        <scheme val="minor"/>
      </rPr>
      <t>R</t>
    </r>
    <r>
      <rPr>
        <sz val="11"/>
        <color rgb="FF333333"/>
        <rFont val="Arial"/>
        <family val="2"/>
      </rPr>
      <t> </t>
    </r>
    <r>
      <rPr>
        <sz val="11"/>
        <color theme="1"/>
        <rFont val="Calibri"/>
        <family val="2"/>
        <scheme val="minor"/>
      </rPr>
      <t>S</t>
    </r>
    <r>
      <rPr>
        <sz val="11"/>
        <color rgb="FF333333"/>
        <rFont val="Arial"/>
        <family val="2"/>
      </rPr>
      <t> </t>
    </r>
    <r>
      <rPr>
        <sz val="11"/>
        <color theme="1"/>
        <rFont val="Calibri"/>
        <family val="2"/>
        <scheme val="minor"/>
      </rPr>
      <t>S</t>
    </r>
    <r>
      <rPr>
        <sz val="11"/>
        <color rgb="FF333333"/>
        <rFont val="Arial"/>
        <family val="2"/>
      </rPr>
      <t> a trop de travail avec la reconstruction du socialisme sur son propre territoire pour s'occuper de nous, elle rebâtit le barrage du </t>
    </r>
    <r>
      <rPr>
        <sz val="11"/>
        <color theme="1"/>
        <rFont val="Calibri"/>
        <family val="2"/>
        <scheme val="minor"/>
      </rPr>
      <t>Dnieprostroï</t>
    </r>
    <r>
      <rPr>
        <sz val="11"/>
        <color rgb="FF333333"/>
        <rFont val="Arial"/>
        <family val="2"/>
      </rPr>
      <t>, etc. </t>
    </r>
    <r>
      <rPr>
        <sz val="11"/>
        <color theme="1"/>
        <rFont val="Calibri"/>
        <family val="2"/>
        <scheme val="minor"/>
      </rPr>
      <t>;</t>
    </r>
  </si>
  <si>
    <t>depenser</t>
  </si>
  <si>
    <r>
      <t>Leur forme de gouvernement est la plus économique et la moins </t>
    </r>
    <r>
      <rPr>
        <b/>
        <sz val="11"/>
        <color rgb="FFCC3300"/>
        <rFont val="Arial"/>
        <family val="2"/>
      </rPr>
      <t>dispendieuse;</t>
    </r>
  </si>
  <si>
    <r>
      <t>Cela est vrai, mais à quelques égards seulement, car l'édition d'un ouvrage, surtout dans ces premiers temps, ne supposait pas seulement la possession d'un manuscrit, mais la collation d'un grand nombre, collation longue, pénible, </t>
    </r>
    <r>
      <rPr>
        <b/>
        <sz val="11"/>
        <color rgb="FFCC3300"/>
        <rFont val="Arial"/>
        <family val="2"/>
      </rPr>
      <t>dispendieuse</t>
    </r>
    <r>
      <rPr>
        <sz val="11"/>
        <color rgb="FF333333"/>
        <rFont val="Arial"/>
        <family val="2"/>
      </rPr>
      <t> ;</t>
    </r>
  </si>
  <si>
    <r>
      <t xml:space="preserve">Rentrez dans nos vieux parcs, et voyez d'un regard ces riens </t>
    </r>
    <r>
      <rPr>
        <b/>
        <sz val="11"/>
        <color rgb="FFC00000"/>
        <rFont val="Calibri"/>
        <family val="2"/>
        <scheme val="minor"/>
      </rPr>
      <t>dispendieux</t>
    </r>
    <r>
      <rPr>
        <sz val="11"/>
        <color theme="1"/>
        <rFont val="Calibri"/>
        <family val="2"/>
        <scheme val="minor"/>
      </rPr>
      <t xml:space="preserve">, ces recherches frivoles, ces treillages sculptés, ces bassins, ces rigoles. </t>
    </r>
  </si>
  <si>
    <r>
      <t>Nous aperçûmes en effet des huttes à trois faces, espèces de hangards toujours ouverts du côté de la cour, et couverts, en forme de terrasse, d'un gazon émaillé de fleurs: parterres aériens exécutés à peu de frais, et qui touchent bien plus un ami de la simplicité, que toutes les recherches </t>
    </r>
    <r>
      <rPr>
        <b/>
        <sz val="11"/>
        <color rgb="FFCC3300"/>
        <rFont val="Arial"/>
        <family val="2"/>
      </rPr>
      <t>dispendieuses</t>
    </r>
    <r>
      <rPr>
        <sz val="11"/>
        <color rgb="FF333333"/>
        <rFont val="Arial"/>
        <family val="2"/>
      </rPr>
      <t> d'un luxe impatient, et qui ne fait que tourmenter la nature au lieu de l'embellir.</t>
    </r>
  </si>
  <si>
    <r>
      <t>Celui de commodités, plus contagieux, parce qu'il est proportionné aux facultés d'un plus grand nombre de citoyens, peut être fort </t>
    </r>
    <r>
      <rPr>
        <b/>
        <sz val="11"/>
        <color rgb="FFCC3300"/>
        <rFont val="Arial"/>
        <family val="2"/>
      </rPr>
      <t>dispendieux</t>
    </r>
    <r>
      <rPr>
        <sz val="11"/>
        <color rgb="FF333333"/>
        <rFont val="Arial"/>
        <family val="2"/>
      </rPr>
      <t>: car il devient plus grand à mesure qu'on s'amollit davantage, et la plupart des choses qu'on y emploie, perdent toute leur valeur.</t>
    </r>
  </si>
  <si>
    <r>
      <t>Le premier enfant acheve la confection entiere de la dot; l'époux abusé prend de l'aigreur; les reproches mutuels s'élevent, et chacun maudit au fond de son ame le mariage trompeur, et les noces </t>
    </r>
    <r>
      <rPr>
        <b/>
        <sz val="11"/>
        <color rgb="FFCC3300"/>
        <rFont val="Arial"/>
        <family val="2"/>
      </rPr>
      <t>dispendieuses</t>
    </r>
    <r>
      <rPr>
        <sz val="11"/>
        <color rgb="FF333333"/>
        <rFont val="Arial"/>
        <family val="2"/>
      </rPr>
      <t> que la vanité a commandées.</t>
    </r>
  </si>
  <si>
    <r>
      <t>Ces fonctions consacrées par la religion, se trouvent encore ennoblies par l'exemple d'Aristide, d'Épaminondas, et des plus grands hommes qui se sont fait un honneur de les remplir: mais elles sont si </t>
    </r>
    <r>
      <rPr>
        <b/>
        <sz val="11"/>
        <color rgb="FFCC3300"/>
        <rFont val="Arial"/>
        <family val="2"/>
      </rPr>
      <t>dispendieuses</t>
    </r>
    <r>
      <rPr>
        <sz val="11"/>
        <color rgb="FF333333"/>
        <rFont val="Arial"/>
        <family val="2"/>
      </rPr>
      <t>, qu'on voit plusieurs citoyens refuser le dangereux honneur de sacrifier une partie de leurs biens à l'espérance incertaine de s'élever, par ce moyen, aux premières magistratures.</t>
    </r>
  </si>
  <si>
    <r>
      <t>mais la plupart d'entre eux exigeant des connaissances de différente nature, et qui seraient cependant les mêmes pour ces diverses classes, on ne pourrait suivre ce système d'instruction sans le rendre trop </t>
    </r>
    <r>
      <rPr>
        <b/>
        <sz val="11"/>
        <color rgb="FFCC3300"/>
        <rFont val="Arial"/>
        <family val="2"/>
      </rPr>
      <t>dispendieux</t>
    </r>
    <r>
      <rPr>
        <sz val="11"/>
        <color rgb="FF333333"/>
        <rFont val="Arial"/>
        <family val="2"/>
      </rPr>
      <t> par la multiplicité des maîtres, ou sans restreindre le nombre des établissements de manière à en perdre le plus grand avantage, celui de répandre les lumières avec égalité.</t>
    </r>
  </si>
  <si>
    <r>
      <t>Quand on propose des recherches </t>
    </r>
    <r>
      <rPr>
        <b/>
        <sz val="11"/>
        <color rgb="FFCC3300"/>
        <rFont val="Arial"/>
        <family val="2"/>
      </rPr>
      <t>dispendieuses</t>
    </r>
    <r>
      <rPr>
        <sz val="11"/>
        <color rgb="FF333333"/>
        <rFont val="Arial"/>
        <family val="2"/>
      </rPr>
      <t>, dont la gloire ne saurait être la récompense du succès, le moins qu'on puisse faire, c'est d'indemniser des frais de l'entreprise.</t>
    </r>
  </si>
  <si>
    <r>
      <t>Soit qu'ils refusassent de juger, ou jugeassent mal, les opprimés étoient obligés de souffrir ces injustices; il étoit trop difficile et trop </t>
    </r>
    <r>
      <rPr>
        <b/>
        <sz val="11"/>
        <color rgb="FFCC3300"/>
        <rFont val="Arial"/>
        <family val="2"/>
      </rPr>
      <t>dispendieux</t>
    </r>
    <r>
      <rPr>
        <sz val="11"/>
        <color rgb="FF333333"/>
        <rFont val="Arial"/>
        <family val="2"/>
      </rPr>
      <t> de se pourvoir en déni de justice, ou en cassation pardevant le tribunal du prince.</t>
    </r>
  </si>
  <si>
    <r>
      <t>Rome</t>
    </r>
    <r>
      <rPr>
        <sz val="11"/>
        <color rgb="FF333333"/>
        <rFont val="Arial"/>
        <family val="2"/>
      </rPr>
      <t> enrichie des dépouilles de </t>
    </r>
    <r>
      <rPr>
        <sz val="11"/>
        <color theme="1"/>
        <rFont val="Calibri"/>
        <family val="2"/>
        <scheme val="minor"/>
      </rPr>
      <t>Carthage</t>
    </r>
    <r>
      <rPr>
        <sz val="11"/>
        <color rgb="FF333333"/>
        <rFont val="Arial"/>
        <family val="2"/>
      </rPr>
      <t>, pouvoit suffire aux frais des guerres les plus éloignées et les plus </t>
    </r>
    <r>
      <rPr>
        <b/>
        <sz val="11"/>
        <color rgb="FFCC3300"/>
        <rFont val="Arial"/>
        <family val="2"/>
      </rPr>
      <t>dispendieuses</t>
    </r>
    <r>
      <rPr>
        <sz val="11"/>
        <color rgb="FF333333"/>
        <rFont val="Arial"/>
        <family val="2"/>
      </rPr>
      <t>, la pauvreté et les lois y étoient respectées;</t>
    </r>
  </si>
  <si>
    <r>
      <t>Mais ce n'est pas là une circulation; ce n'est qu'un transport, et souvent un transport fort </t>
    </r>
    <r>
      <rPr>
        <b/>
        <sz val="11"/>
        <color rgb="FFCC3300"/>
        <rFont val="Arial"/>
        <family val="2"/>
      </rPr>
      <t>dispendieux</t>
    </r>
    <r>
      <rPr>
        <sz val="11"/>
        <color rgb="FF333333"/>
        <rFont val="Arial"/>
        <family val="2"/>
      </rPr>
      <t>.</t>
    </r>
  </si>
  <si>
    <r>
      <t>Enfin on nous mène à un haras inutilement </t>
    </r>
    <r>
      <rPr>
        <b/>
        <sz val="11"/>
        <color rgb="FFCC3300"/>
        <rFont val="Arial"/>
        <family val="2"/>
      </rPr>
      <t>dispendieux</t>
    </r>
    <r>
      <rPr>
        <sz val="11"/>
        <color rgb="FF333333"/>
        <rFont val="Arial"/>
        <family val="2"/>
      </rPr>
      <t>, et que depuis on a supprimé.</t>
    </r>
  </si>
  <si>
    <r>
      <t>Courtisans</t>
    </r>
    <r>
      <rPr>
        <sz val="11"/>
        <color rgb="FF333333"/>
        <rFont val="Arial"/>
        <family val="2"/>
      </rPr>
      <t> et </t>
    </r>
    <r>
      <rPr>
        <i/>
        <sz val="11"/>
        <color rgb="FF333333"/>
        <rFont val="Arial"/>
        <family val="2"/>
      </rPr>
      <t>prêtres</t>
    </r>
    <r>
      <rPr>
        <sz val="11"/>
        <color rgb="FF333333"/>
        <rFont val="Arial"/>
        <family val="2"/>
      </rPr>
      <t> , vos services sont trop </t>
    </r>
    <r>
      <rPr>
        <b/>
        <sz val="11"/>
        <color rgb="FFCC3300"/>
        <rFont val="Arial"/>
        <family val="2"/>
      </rPr>
      <t>dispendieux</t>
    </r>
    <r>
      <rPr>
        <sz val="11"/>
        <color rgb="FF333333"/>
        <rFont val="Arial"/>
        <family val="2"/>
      </rPr>
      <t>: nous traiterons désormais directement nos affaires.</t>
    </r>
  </si>
  <si>
    <r>
      <t>Privé tout-à-coup des fruits d'une guerre </t>
    </r>
    <r>
      <rPr>
        <b/>
        <sz val="11"/>
        <color rgb="FFCC3300"/>
        <rFont val="Arial"/>
        <family val="2"/>
      </rPr>
      <t>dispendieuse</t>
    </r>
    <r>
      <rPr>
        <sz val="11"/>
        <color rgb="FF333333"/>
        <rFont val="Arial"/>
        <family val="2"/>
      </rPr>
      <t>, </t>
    </r>
    <r>
      <rPr>
        <sz val="11"/>
        <color theme="1"/>
        <rFont val="Calibri"/>
        <family val="2"/>
        <scheme val="minor"/>
      </rPr>
      <t>Ali</t>
    </r>
    <r>
      <rPr>
        <sz val="11"/>
        <color rgb="FF333333"/>
        <rFont val="Arial"/>
        <family val="2"/>
      </rPr>
      <t>-</t>
    </r>
    <r>
      <rPr>
        <sz val="11"/>
        <color theme="1"/>
        <rFont val="Calibri"/>
        <family val="2"/>
        <scheme val="minor"/>
      </rPr>
      <t>Bek</t>
    </r>
    <r>
      <rPr>
        <sz val="11"/>
        <color rgb="FF333333"/>
        <rFont val="Arial"/>
        <family val="2"/>
      </rPr>
      <t> ne renonça pas à ses projets.</t>
    </r>
  </si>
  <si>
    <r>
      <t>Tous les livres bons, utiles, et </t>
    </r>
    <r>
      <rPr>
        <b/>
        <sz val="11"/>
        <color rgb="FFCC3300"/>
        <rFont val="Arial"/>
        <family val="2"/>
      </rPr>
      <t>dispendieux</t>
    </r>
    <r>
      <rPr>
        <sz val="11"/>
        <color rgb="FF333333"/>
        <rFont val="Arial"/>
        <family val="2"/>
      </rPr>
      <t> à faire imprimer, paroîtront dans l'attitude décente que vous leur prescrirez.</t>
    </r>
    <r>
      <rPr>
        <sz val="11"/>
        <color theme="1"/>
        <rFont val="Calibri"/>
        <family val="2"/>
        <scheme val="minor"/>
      </rPr>
      <t> </t>
    </r>
  </si>
  <si>
    <r>
      <t>Comme le luxe charme si fort le commun des hommes, qu'il les entraîne dans mille excès </t>
    </r>
    <r>
      <rPr>
        <b/>
        <sz val="11"/>
        <color rgb="FFCC3300"/>
        <rFont val="Arial"/>
        <family val="2"/>
      </rPr>
      <t>dispendieux</t>
    </r>
    <r>
      <rPr>
        <sz val="11"/>
        <color rgb="FF333333"/>
        <rFont val="Arial"/>
        <family val="2"/>
      </rPr>
      <t>, toujours suivis de la ruine des familles et quelquefois de celle de l'état ;</t>
    </r>
  </si>
  <si>
    <r>
      <t>Le commerce extérieur, toujours gêné et quelquefois suspendu, sera d'autant moins florissant, qu'il sera plus </t>
    </r>
    <r>
      <rPr>
        <b/>
        <sz val="11"/>
        <color rgb="FFCC3300"/>
        <rFont val="Arial"/>
        <family val="2"/>
      </rPr>
      <t>dispendieux</t>
    </r>
    <r>
      <rPr>
        <sz val="11"/>
        <color rgb="FF333333"/>
        <rFont val="Arial"/>
        <family val="2"/>
      </rPr>
      <t>, soit par les pertes auxquelles il exposera, soit par les efforts qu'on fera pour le soutenir.</t>
    </r>
  </si>
  <si>
    <r>
      <t>Entièrement livrée au plaisir dans ce siècle de boue, la dissipation, le jeu, la débauche absorbent tout son teins ; et pour fournir aux amusements </t>
    </r>
    <r>
      <rPr>
        <b/>
        <sz val="11"/>
        <color rgb="FFCC3300"/>
        <rFont val="Arial"/>
        <family val="2"/>
      </rPr>
      <t>dispendieux</t>
    </r>
    <r>
      <rPr>
        <sz val="11"/>
        <color rgb="FF333333"/>
        <rFont val="Arial"/>
        <family val="2"/>
      </rPr>
      <t> de la capitale, elle serait toujours prêt à épouser la cause du cabinet.</t>
    </r>
  </si>
  <si>
    <r>
      <t>Au reste, j'ai vu à la </t>
    </r>
    <r>
      <rPr>
        <sz val="11"/>
        <color theme="1"/>
        <rFont val="Calibri"/>
        <family val="2"/>
        <scheme val="minor"/>
      </rPr>
      <t>Chine</t>
    </r>
    <r>
      <rPr>
        <sz val="11"/>
        <color rgb="FF333333"/>
        <rFont val="Arial"/>
        <family val="2"/>
      </rPr>
      <t> des jardins tels que vous les demandez, et faits avec tant d'art que l'art n'y paroissoit point, mais d'une manière si </t>
    </r>
    <r>
      <rPr>
        <b/>
        <sz val="11"/>
        <color rgb="FFCC3300"/>
        <rFont val="Arial"/>
        <family val="2"/>
      </rPr>
      <t>dispendieuse</t>
    </r>
    <r>
      <rPr>
        <sz val="11"/>
        <color rgb="FF333333"/>
        <rFont val="Arial"/>
        <family val="2"/>
      </rPr>
      <t> et entretenus à si grands fraix que cette idée m'ôtoit tout le plaisir que j'aurois pu goûter à les voir.</t>
    </r>
  </si>
  <si>
    <r>
      <t>D'ailleurs, ils étaient accoutrés avec cette simplicité confortable et </t>
    </r>
    <r>
      <rPr>
        <b/>
        <sz val="11"/>
        <color rgb="FFCC3300"/>
        <rFont val="Arial"/>
        <family val="2"/>
      </rPr>
      <t>dispendieuse</t>
    </r>
    <r>
      <rPr>
        <sz val="11"/>
        <color rgb="FF333333"/>
        <rFont val="Arial"/>
        <family val="2"/>
      </rPr>
      <t> qui distingue les touristes de leur nation:</t>
    </r>
  </si>
  <si>
    <r>
      <t>Ceci fait que l'usurpation est plus </t>
    </r>
    <r>
      <rPr>
        <b/>
        <sz val="11"/>
        <color rgb="FFCC3300"/>
        <rFont val="Arial"/>
        <family val="2"/>
      </rPr>
      <t>dispendieuse</t>
    </r>
    <r>
      <rPr>
        <sz val="11"/>
        <color rgb="FF333333"/>
        <rFont val="Arial"/>
        <family val="2"/>
      </rPr>
      <t> que la monarchie.</t>
    </r>
  </si>
  <si>
    <r>
      <t>À toute cette classe domestique, dont la grandeur indique le degré atteint par la civilisation capitaliste, il faut ajouter la classe nombreuse des malheureux voués exclusivement à la satisfaction des goûts </t>
    </r>
    <r>
      <rPr>
        <b/>
        <sz val="11"/>
        <color rgb="FFCC3300"/>
        <rFont val="Arial"/>
        <family val="2"/>
      </rPr>
      <t>dispendieux</t>
    </r>
    <r>
      <rPr>
        <sz val="11"/>
        <color rgb="FF333333"/>
        <rFont val="Arial"/>
        <family val="2"/>
      </rPr>
      <t> et futiles des classes riches, tailleurs de diamants, dentellières, brodeuses, relieurs de luxe, couturières de luxe, décorateurs des maisons de plaisance, etc.</t>
    </r>
  </si>
  <si>
    <r>
      <t>J'oblige aussi souvent que je le puis les jeunes cclons de mon voisinage, parce que je sais combien les premières années d'un établissement sont difficiles et </t>
    </r>
    <r>
      <rPr>
        <b/>
        <sz val="11"/>
        <color rgb="FFCC3300"/>
        <rFont val="Arial"/>
        <family val="2"/>
      </rPr>
      <t>dispendieuses</t>
    </r>
    <r>
      <rPr>
        <sz val="11"/>
        <color rgb="FF333333"/>
        <rFont val="Arial"/>
        <family val="2"/>
      </rPr>
      <t>.</t>
    </r>
  </si>
  <si>
    <r>
      <t>Il n'estime pas qu'il soit digne de la majesté ni de la simplicité du plan divin primitif, même après qu'il a été gâté par le péché, d'exiger un raccommodement trop imprévu, trop </t>
    </r>
    <r>
      <rPr>
        <b/>
        <sz val="11"/>
        <color rgb="FFCC3300"/>
        <rFont val="Arial"/>
        <family val="2"/>
      </rPr>
      <t>dispendieux</t>
    </r>
    <r>
      <rPr>
        <sz val="11"/>
        <color rgb="FF333333"/>
        <rFont val="Arial"/>
        <family val="2"/>
      </rPr>
      <t>.</t>
    </r>
  </si>
  <si>
    <r>
      <t>mais comme l'emplacement et le bois ne coûtent rien, que nous avons déjà plusieurs moulins à scie, et que chaque souscripteur donne une semaine de son travail et de son harnois, et, d'ailleurs, est charpentier, cette construction sera beaucoup moins </t>
    </r>
    <r>
      <rPr>
        <b/>
        <sz val="11"/>
        <color rgb="FFCC3300"/>
        <rFont val="Arial"/>
        <family val="2"/>
      </rPr>
      <t>dispendieuse</t>
    </r>
    <r>
      <rPr>
        <sz val="11"/>
        <color rgb="FF333333"/>
        <rFont val="Arial"/>
        <family val="2"/>
      </rPr>
      <t> que vous ne le croiriez.</t>
    </r>
  </si>
  <si>
    <r>
      <t>Cet état, on peut l'affirmer en principe, ne se marchande pas; la grâce se présente, elle heurte un jour avec tout son cortége, cortége plus ou moins </t>
    </r>
    <r>
      <rPr>
        <b/>
        <sz val="11"/>
        <color rgb="FFCC3300"/>
        <rFont val="Arial"/>
        <family val="2"/>
      </rPr>
      <t>dispendieux</t>
    </r>
    <r>
      <rPr>
        <sz val="11"/>
        <color rgb="FF333333"/>
        <rFont val="Arial"/>
        <family val="2"/>
      </rPr>
      <t> dont elle seule sait les raisons.</t>
    </r>
  </si>
  <si>
    <r>
      <t>Ses goûts </t>
    </r>
    <r>
      <rPr>
        <b/>
        <sz val="11"/>
        <color rgb="FFCC3300"/>
        <rFont val="Arial"/>
        <family val="2"/>
      </rPr>
      <t>dispendieux</t>
    </r>
    <r>
      <rPr>
        <sz val="11"/>
        <color rgb="FF333333"/>
        <rFont val="Arial"/>
        <family val="2"/>
      </rPr>
      <t> lui rendaient l'argent fort nécessaire, et l'on a reproché à </t>
    </r>
    <r>
      <rPr>
        <sz val="11"/>
        <color theme="1"/>
        <rFont val="Calibri"/>
        <family val="2"/>
        <scheme val="minor"/>
      </rPr>
      <t>M</t>
    </r>
    <r>
      <rPr>
        <sz val="11"/>
        <color rgb="FF333333"/>
        <rFont val="Arial"/>
        <family val="2"/>
      </rPr>
      <t> </t>
    </r>
    <r>
      <rPr>
        <sz val="11"/>
        <color theme="1"/>
        <rFont val="Calibri"/>
        <family val="2"/>
        <scheme val="minor"/>
      </rPr>
      <t>Necker</t>
    </r>
    <r>
      <rPr>
        <sz val="11"/>
        <color rgb="FF333333"/>
        <rFont val="Arial"/>
        <family val="2"/>
      </rPr>
      <t> de ne lui en avoir pas donné à l'ouverture des états généraux.</t>
    </r>
  </si>
  <si>
    <r>
      <t>Mais à ces feux </t>
    </r>
    <r>
      <rPr>
        <b/>
        <sz val="11"/>
        <color rgb="FFCC3300"/>
        <rFont val="Arial"/>
        <family val="2"/>
      </rPr>
      <t>dispendieux</t>
    </r>
    <r>
      <rPr>
        <sz val="11"/>
        <color rgb="FF333333"/>
        <rFont val="Arial"/>
        <family val="2"/>
      </rPr>
      <t> il lui était permis d'entrevoir sous l'abîme une jouissance accomplie.</t>
    </r>
  </si>
  <si>
    <r>
      <t>De quoi vous mêlez-vous, ma chère sœur, de déplacer des ministres, de faire gagner un procès à l'un, de créer une nouvelle charge </t>
    </r>
    <r>
      <rPr>
        <b/>
        <sz val="11"/>
        <color rgb="FFCC3300"/>
        <rFont val="Arial"/>
        <family val="2"/>
      </rPr>
      <t>dispendieuse</t>
    </r>
    <r>
      <rPr>
        <sz val="11"/>
        <color rgb="FF333333"/>
        <rFont val="Arial"/>
        <family val="2"/>
      </rPr>
      <t> à votre cour ?</t>
    </r>
  </si>
  <si>
    <r>
      <t>On m'eût rendu un grand service, disait-il; car rien n'est </t>
    </r>
    <r>
      <rPr>
        <b/>
        <sz val="11"/>
        <color rgb="FFCC3300"/>
        <rFont val="Arial"/>
        <family val="2"/>
      </rPr>
      <t>dispendieux</t>
    </r>
    <r>
      <rPr>
        <sz val="11"/>
        <color rgb="FF333333"/>
        <rFont val="Arial"/>
        <family val="2"/>
      </rPr>
      <t>, ni véritablement inutile comme cette multitude de palais;</t>
    </r>
  </si>
  <si>
    <r>
      <t>Bouvard</t>
    </r>
    <r>
      <rPr>
        <sz val="11"/>
        <color rgb="FF333333"/>
        <rFont val="Arial"/>
        <family val="2"/>
      </rPr>
      <t> objecta que, pour s'épargner un déplacement peut-être inutile, et à coup sûr </t>
    </r>
    <r>
      <rPr>
        <b/>
        <sz val="11"/>
        <color rgb="FFCC3300"/>
        <rFont val="Arial"/>
        <family val="2"/>
      </rPr>
      <t>dispendieux</t>
    </r>
    <r>
      <rPr>
        <sz val="11"/>
        <color rgb="FF333333"/>
        <rFont val="Arial"/>
        <family val="2"/>
      </rPr>
      <t>, il convenait de prendre des informations, - et ils écrivirent au maire de l'endroit une lettre, où ils lui demandaient ce qu'était devenu un certain </t>
    </r>
    <r>
      <rPr>
        <sz val="11"/>
        <color theme="1"/>
        <rFont val="Calibri"/>
        <family val="2"/>
        <scheme val="minor"/>
      </rPr>
      <t>Louis</t>
    </r>
    <r>
      <rPr>
        <sz val="11"/>
        <color rgb="FF333333"/>
        <rFont val="Arial"/>
        <family val="2"/>
      </rPr>
      <t> </t>
    </r>
    <r>
      <rPr>
        <sz val="11"/>
        <color theme="1"/>
        <rFont val="Calibri"/>
        <family val="2"/>
        <scheme val="minor"/>
      </rPr>
      <t>Bloche</t>
    </r>
    <r>
      <rPr>
        <sz val="11"/>
        <color rgb="FF333333"/>
        <rFont val="Arial"/>
        <family val="2"/>
      </rPr>
      <t>.</t>
    </r>
  </si>
  <si>
    <r>
      <t>Nous le sommes par notre propre passé, où il se trouve des moments pendant lesquels le luxe, la délicatesse des habitudes et la somptuosité de la vie étaient compris d'une manière infiniment plus </t>
    </r>
    <r>
      <rPr>
        <b/>
        <sz val="11"/>
        <color rgb="FFCC3300"/>
        <rFont val="Arial"/>
        <family val="2"/>
      </rPr>
      <t>dispendieuse</t>
    </r>
    <r>
      <rPr>
        <sz val="11"/>
        <color rgb="FF333333"/>
        <rFont val="Arial"/>
        <family val="2"/>
      </rPr>
      <t>, plus exigeante et plus large que de nos jours, À la vérité, les jouissances étaient moins généralisées.</t>
    </r>
  </si>
  <si>
    <r>
      <t>Ce culte si </t>
    </r>
    <r>
      <rPr>
        <b/>
        <sz val="11"/>
        <color rgb="FFCC3300"/>
        <rFont val="Arial"/>
        <family val="2"/>
      </rPr>
      <t>dispendieux</t>
    </r>
    <r>
      <rPr>
        <sz val="11"/>
        <color rgb="FF333333"/>
        <rFont val="Arial"/>
        <family val="2"/>
      </rPr>
      <t>, est cependant celui d'un pays qui ne produit pas la moitié du pain nécessaire aux habitans.</t>
    </r>
  </si>
  <si>
    <r>
      <t>Quelle affaire compliquée et </t>
    </r>
    <r>
      <rPr>
        <b/>
        <sz val="11"/>
        <color rgb="FFCC3300"/>
        <rFont val="Arial"/>
        <family val="2"/>
      </rPr>
      <t>dispendieuse</t>
    </r>
    <r>
      <rPr>
        <sz val="11"/>
        <color rgb="FF333333"/>
        <rFont val="Arial"/>
        <family val="2"/>
      </rPr>
      <t>!</t>
    </r>
  </si>
  <si>
    <r>
      <t> je ne suis qu'un attaché de seconde classe aux affaires étrangères, et les restaurants sont fort </t>
    </r>
    <r>
      <rPr>
        <b/>
        <sz val="11"/>
        <color rgb="FFCC3300"/>
        <rFont val="Arial"/>
        <family val="2"/>
      </rPr>
      <t>dispendieux</t>
    </r>
    <r>
      <rPr>
        <sz val="11"/>
        <color rgb="FF333333"/>
        <rFont val="Arial"/>
        <family val="2"/>
      </rPr>
      <t>... </t>
    </r>
  </si>
  <si>
    <r>
      <t>cet ami, ce miroir, cet oracle, ce parasite peu </t>
    </r>
    <r>
      <rPr>
        <b/>
        <sz val="11"/>
        <color rgb="FFCC3300"/>
        <rFont val="Arial"/>
        <family val="2"/>
      </rPr>
      <t>dispendieux</t>
    </r>
    <r>
      <rPr>
        <sz val="11"/>
        <color rgb="FF333333"/>
        <rFont val="Arial"/>
        <family val="2"/>
      </rPr>
      <t>, c'est son journal.</t>
    </r>
  </si>
  <si>
    <r>
      <t>Avec un pompeux et </t>
    </r>
    <r>
      <rPr>
        <b/>
        <sz val="11"/>
        <color rgb="FFCC3300"/>
        <rFont val="Arial"/>
        <family val="2"/>
      </rPr>
      <t>dispendieux</t>
    </r>
    <r>
      <rPr>
        <sz val="11"/>
        <color rgb="FF333333"/>
        <rFont val="Arial"/>
        <family val="2"/>
      </rPr>
      <t> système d'instruction publique, dix années ont été perdues pour l'instruction.</t>
    </r>
  </si>
  <si>
    <r>
      <t>Le gouvernement, qui crée des chaires si coûteuses pour le bel esprit philosophique, devrait en créer une moins </t>
    </r>
    <r>
      <rPr>
        <b/>
        <sz val="11"/>
        <color rgb="FFCC3300"/>
        <rFont val="Arial"/>
        <family val="2"/>
      </rPr>
      <t>dispendieuse</t>
    </r>
    <r>
      <rPr>
        <sz val="11"/>
        <color rgb="FF333333"/>
        <rFont val="Arial"/>
        <family val="2"/>
      </rPr>
      <t> pour les nouvelles sciences antiphilosophiques, favorisant le progrès réel que les sophistes promettent.</t>
    </r>
  </si>
  <si>
    <r>
      <t>Quand on a obtenu d'un territoire toutes les denrées alimentaires qu'on en peut obtenir, si l'on fait venir de plus loin de nouvelles denrées alimentaires, leur production peut se trouver tellement </t>
    </r>
    <r>
      <rPr>
        <b/>
        <sz val="11"/>
        <color rgb="FFCC3300"/>
        <rFont val="Arial"/>
        <family val="2"/>
      </rPr>
      <t>dispendieuse</t>
    </r>
    <r>
      <rPr>
        <sz val="11"/>
        <color rgb="FF333333"/>
        <rFont val="Arial"/>
        <family val="2"/>
      </rPr>
      <t> que la chose procurée ne vaille pas ce qu'elle coûte.</t>
    </r>
  </si>
  <si>
    <r>
      <t>En vertu d'une manoeuvre de la propagande allemande, ses prisonniers sont rentrés depuis longtemps. </t>
    </r>
    <r>
      <rPr>
        <sz val="11"/>
        <color theme="1"/>
        <rFont val="Calibri"/>
        <family val="2"/>
        <scheme val="minor"/>
      </rPr>
      <t>À présent, les belges prennent à la guerre une part peu </t>
    </r>
    <r>
      <rPr>
        <b/>
        <sz val="11"/>
        <color rgb="FFCC3300"/>
        <rFont val="Calibri"/>
        <family val="2"/>
        <scheme val="minor"/>
      </rPr>
      <t>dispendieuse</t>
    </r>
    <r>
      <rPr>
        <sz val="11"/>
        <color theme="1"/>
        <rFont val="Calibri"/>
        <family val="2"/>
        <scheme val="minor"/>
      </rPr>
      <t>.</t>
    </r>
  </si>
  <si>
    <r>
      <t>C'est pourquoi il faut, en quelque sorte, se ménager du champ, pour n'avoir pas à recourir trop aisément à des punitions aussi </t>
    </r>
    <r>
      <rPr>
        <b/>
        <sz val="11"/>
        <color rgb="FFCC3300"/>
        <rFont val="Arial"/>
        <family val="2"/>
      </rPr>
      <t>dispendieuses</t>
    </r>
    <r>
      <rPr>
        <sz val="11"/>
        <color rgb="FF333333"/>
        <rFont val="Arial"/>
        <family val="2"/>
      </rPr>
      <t> et aussi inefficaces.</t>
    </r>
  </si>
  <si>
    <r>
      <t>Ses succès même s'ils étaient payés, cher, ne semblaient pas </t>
    </r>
    <r>
      <rPr>
        <b/>
        <sz val="11"/>
        <color rgb="FFCC3300"/>
        <rFont val="Arial"/>
        <family val="2"/>
      </rPr>
      <t>dispendieux</t>
    </r>
    <r>
      <rPr>
        <sz val="11"/>
        <color rgb="FF333333"/>
        <rFont val="Arial"/>
        <family val="2"/>
      </rPr>
      <t> et, si méritoires qu'ils pussent être, paraissaient tout naturels.</t>
    </r>
  </si>
  <si>
    <r>
      <t>Mais je ne sais si nous saisissons, je ne sais si moi je saisis et ça m'étonnerait fort que mes confrères saisissent, le rapport entre ce monsieur et le but de votre récent voyage, </t>
    </r>
    <r>
      <rPr>
        <sz val="11"/>
        <color theme="1"/>
        <rFont val="Calibri"/>
        <family val="2"/>
        <scheme val="minor"/>
      </rPr>
      <t>Monsieur</t>
    </r>
    <r>
      <rPr>
        <sz val="11"/>
        <color rgb="FF333333"/>
        <rFont val="Arial"/>
        <family val="2"/>
      </rPr>
      <t> </t>
    </r>
    <r>
      <rPr>
        <sz val="11"/>
        <color theme="1"/>
        <rFont val="Calibri"/>
        <family val="2"/>
        <scheme val="minor"/>
      </rPr>
      <t>Louit</t>
    </r>
    <r>
      <rPr>
        <sz val="11"/>
        <color rgb="FF333333"/>
        <rFont val="Arial"/>
        <family val="2"/>
      </rPr>
      <t>, votre récent voyage si bref et --- passez-moi l'expression --- si </t>
    </r>
    <r>
      <rPr>
        <b/>
        <sz val="11"/>
        <color rgb="FFCC3300"/>
        <rFont val="Arial"/>
        <family val="2"/>
      </rPr>
      <t>dispendieux</t>
    </r>
    <r>
      <rPr>
        <sz val="11"/>
        <color rgb="FF333333"/>
        <rFont val="Arial"/>
        <family val="2"/>
      </rPr>
      <t> au littoral atlantique.</t>
    </r>
  </si>
  <si>
    <r>
      <t>Madame mère les trouva </t>
    </r>
    <r>
      <rPr>
        <b/>
        <sz val="11"/>
        <color rgb="FFCC3300"/>
        <rFont val="Arial"/>
        <family val="2"/>
      </rPr>
      <t>dispendieux</t>
    </r>
    <r>
      <rPr>
        <sz val="11"/>
        <color rgb="FF333333"/>
        <rFont val="Arial"/>
        <family val="2"/>
      </rPr>
      <t> et, par ces motifs, les déclara malsains.</t>
    </r>
  </si>
  <si>
    <r>
      <t>Pour être astreint à l'équipement de cavalier, très </t>
    </r>
    <r>
      <rPr>
        <b/>
        <sz val="11"/>
        <color rgb="FFCC3300"/>
        <rFont val="Arial"/>
        <family val="2"/>
      </rPr>
      <t>dispendieux</t>
    </r>
    <r>
      <rPr>
        <sz val="11"/>
        <color rgb="FF333333"/>
        <rFont val="Arial"/>
        <family val="2"/>
      </rPr>
      <t>, vu la nécessité d'entretenir des écuyers, de nourrir et équiper des chevaux, d'user d'armes défensives et offensives coûteuses, il fallait posséder au moins 12 manses (120 à 150 hectares), donc être un grand propriétaire.</t>
    </r>
  </si>
  <si>
    <r>
      <t>elle est trop intelligente pour ne comprendre point que cette nouvelle " béatitude de l'âme " que recherche à présent </t>
    </r>
    <r>
      <rPr>
        <sz val="11"/>
        <color theme="1"/>
        <rFont val="Calibri"/>
        <family val="2"/>
        <scheme val="minor"/>
      </rPr>
      <t>Boris</t>
    </r>
    <r>
      <rPr>
        <sz val="11"/>
        <color rgb="FF333333"/>
        <rFont val="Arial"/>
        <family val="2"/>
      </rPr>
      <t>, n'est pas très différente après tout, de celle qu'il provoquait d'abord par artifice, et que, pour être moins </t>
    </r>
    <r>
      <rPr>
        <b/>
        <sz val="11"/>
        <color rgb="FFCC3300"/>
        <rFont val="Arial"/>
        <family val="2"/>
      </rPr>
      <t>dispendieuse</t>
    </r>
    <r>
      <rPr>
        <sz val="11"/>
        <color rgb="FF333333"/>
        <rFont val="Arial"/>
        <family val="2"/>
      </rPr>
      <t>, moins ruineuse pour l'organisme, elle ne le détourne pas moins de l'effort et de la réalisation.</t>
    </r>
  </si>
  <si>
    <r>
      <t>Tout gros lecteur finit par être encombré d'un tas de détritus </t>
    </r>
    <r>
      <rPr>
        <b/>
        <sz val="11"/>
        <color rgb="FFCC3300"/>
        <rFont val="Arial"/>
        <family val="2"/>
      </rPr>
      <t>dispendieux</t>
    </r>
    <r>
      <rPr>
        <sz val="11"/>
        <color rgb="FF333333"/>
        <rFont val="Arial"/>
        <family val="2"/>
      </rPr>
      <t> aussi inutiles que ceux de la digestion.</t>
    </r>
  </si>
  <si>
    <r>
      <t>Le troisième était le plus </t>
    </r>
    <r>
      <rPr>
        <b/>
        <sz val="11"/>
        <color rgb="FFCC3300"/>
        <rFont val="Arial"/>
        <family val="2"/>
      </rPr>
      <t>dispendieux</t>
    </r>
    <r>
      <rPr>
        <sz val="11"/>
        <color rgb="FF333333"/>
        <rFont val="Arial"/>
        <family val="2"/>
      </rPr>
      <t>, cinq mille marks versés d'avance, mille devant être remis à l'orgesh, mille au schutzbund et mille à la frauenliga.</t>
    </r>
  </si>
  <si>
    <r>
      <t>La société bourgeoise, brusquement " parvenue " depuis la révolution française, crut trouver ce principe dans la richesse: confondant étroitement le beau avec le luxe, elle le poursuivit dans l'étalage des matières coûteuses, dans l'exécution </t>
    </r>
    <r>
      <rPr>
        <b/>
        <sz val="11"/>
        <color rgb="FFCC3300"/>
        <rFont val="Arial"/>
        <family val="2"/>
      </rPr>
      <t>dispendieuse</t>
    </r>
    <r>
      <rPr>
        <sz val="11"/>
        <color rgb="FF333333"/>
        <rFont val="Arial"/>
        <family val="2"/>
      </rPr>
      <t> prouvée par l'entassement du décor, dans l'affichage des connaissances, imitations ou réminiscences des " styles " éprouvés.</t>
    </r>
  </si>
  <si>
    <r>
      <t>Mais l'expérience est déjà faite, et assez instructive, pour des machines moins </t>
    </r>
    <r>
      <rPr>
        <b/>
        <sz val="11"/>
        <color rgb="FFCC3300"/>
        <rFont val="Arial"/>
        <family val="2"/>
      </rPr>
      <t>dispendieuses</t>
    </r>
    <r>
      <rPr>
        <sz val="11"/>
        <color rgb="FF333333"/>
        <rFont val="Arial"/>
        <family val="2"/>
      </rPr>
      <t>.</t>
    </r>
  </si>
  <si>
    <r>
      <t>Pour le même motif, nous dûmes décliner un certain nombre d'invitations </t>
    </r>
    <r>
      <rPr>
        <b/>
        <sz val="11"/>
        <color rgb="FFCC3300"/>
        <rFont val="Arial"/>
        <family val="2"/>
      </rPr>
      <t>dispendieuses</t>
    </r>
    <r>
      <rPr>
        <sz val="11"/>
        <color rgb="FF333333"/>
        <rFont val="Arial"/>
        <family val="2"/>
      </rPr>
      <t>.</t>
    </r>
  </si>
  <si>
    <r>
      <t>Quelle course au tunnel, dans les dernières années qui ont précédé la guerre ; quelle succession presque ininterrompue de percées, toutes plus </t>
    </r>
    <r>
      <rPr>
        <b/>
        <sz val="11"/>
        <color rgb="FFCC3300"/>
        <rFont val="Arial"/>
        <family val="2"/>
      </rPr>
      <t>dispendieuses</t>
    </r>
    <r>
      <rPr>
        <sz val="11"/>
        <color rgb="FF333333"/>
        <rFont val="Arial"/>
        <family val="2"/>
      </rPr>
      <t> et plus difficiles les unes que les autres — et réalisées au prix des plus grands, des plus coûteux efforts !</t>
    </r>
  </si>
  <si>
    <r>
      <t>Bref, les choses en vinrent au point que je me vis souvent contraint, au plus fort des angoisses de l'amour et de la jalousie, à m'aventurer dans des calculs dont les chiffres, tracés d'une main tremblante de passion, s'allaient égarer jusque dans les manuscrits des poèmes inspirés par la plus </t>
    </r>
    <r>
      <rPr>
        <b/>
        <sz val="11"/>
        <color rgb="FFCC3300"/>
        <rFont val="Arial"/>
        <family val="2"/>
      </rPr>
      <t>dispendieuse</t>
    </r>
    <r>
      <rPr>
        <sz val="11"/>
        <color rgb="FF333333"/>
        <rFont val="Arial"/>
        <family val="2"/>
      </rPr>
      <t> des muses.</t>
    </r>
  </si>
  <si>
    <r>
      <t>Quant aux femmes, non seulement elles ne lui coûtent rien, mais encore il a toujours évité la désillusionnante et </t>
    </r>
    <r>
      <rPr>
        <b/>
        <sz val="11"/>
        <color rgb="FFCC3300"/>
        <rFont val="Arial"/>
        <family val="2"/>
      </rPr>
      <t>dispendieuse</t>
    </r>
    <r>
      <rPr>
        <sz val="11"/>
        <color rgb="FF333333"/>
        <rFont val="Arial"/>
        <family val="2"/>
      </rPr>
      <t> chambre garnie, en les recevant chez lui quand sa cousine est absente, ou chez elles lorsqu'il les a choisies épouses d'employés assidus ou de voyageurs.</t>
    </r>
  </si>
  <si>
    <r>
      <t>Peut-être faut-il penser que les fausses vocations, où il prend le change sur lui-même, sont un dérivatif et qu'appliquant son énergie à des tâches moins </t>
    </r>
    <r>
      <rPr>
        <b/>
        <sz val="11"/>
        <color rgb="FFCC3300"/>
        <rFont val="Arial"/>
        <family val="2"/>
      </rPr>
      <t>dispendieuses</t>
    </r>
    <r>
      <rPr>
        <sz val="11"/>
        <color rgb="FF333333"/>
        <rFont val="Arial"/>
        <family val="2"/>
      </rPr>
      <t>, elles procurent à celle-ci une détente favorable.</t>
    </r>
  </si>
  <si>
    <r>
      <t>Il avait confié l'administration du trésor à son oncle maternel, Théodore Kastamonitès, excellent financier, mais exacteur impitoyable, qu'il remplaça après sa mort par des incapables et des concussionnaires qui achevèrent de ruiner le trésor en satisfaisant les caprices </t>
    </r>
    <r>
      <rPr>
        <b/>
        <sz val="11"/>
        <color rgb="FFCC3300"/>
        <rFont val="Arial"/>
        <family val="2"/>
      </rPr>
      <t>dispendieux</t>
    </r>
    <r>
      <rPr>
        <sz val="11"/>
        <color rgb="FF333333"/>
        <rFont val="Arial"/>
        <family val="2"/>
      </rPr>
      <t> du prince.</t>
    </r>
  </si>
  <si>
    <r>
      <t>La religion d'État était la Haute-Église, très voisine du catholicisme, que les marchands de la Cité, chez qui la fortune développait en même temps le goût de l'indépendance et de l'argent, trouvaient détestable à cause de son principe d'autorité et de sa liturgie </t>
    </r>
    <r>
      <rPr>
        <b/>
        <sz val="11"/>
        <color rgb="FFCC3300"/>
        <rFont val="Arial"/>
        <family val="2"/>
      </rPr>
      <t>dispendieuse</t>
    </r>
    <r>
      <rPr>
        <sz val="11"/>
        <color rgb="FF333333"/>
        <rFont val="Arial"/>
        <family val="2"/>
      </rPr>
      <t>.</t>
    </r>
  </si>
  <si>
    <r>
      <t>L'habitude était enracinée et les pauvres diables de la capitale continuèrent à jouer leur rôle, </t>
    </r>
    <r>
      <rPr>
        <b/>
        <sz val="11"/>
        <color rgb="FFCC3300"/>
        <rFont val="Arial"/>
        <family val="2"/>
      </rPr>
      <t>dispendieux</t>
    </r>
    <r>
      <rPr>
        <sz val="11"/>
        <color rgb="FF333333"/>
        <rFont val="Arial"/>
        <family val="2"/>
      </rPr>
      <t> aux provinciaux, de « peuple romain ».</t>
    </r>
  </si>
  <si>
    <r>
      <t>Le roi François l'avait pris en amitié, et pendant que sa mère régentait la Vicomté, l'héritier d'Albret s'était mis à mener auprès du Très Chrétien une vie facile et </t>
    </r>
    <r>
      <rPr>
        <b/>
        <sz val="11"/>
        <color rgb="FFCC3300"/>
        <rFont val="Arial"/>
        <family val="2"/>
      </rPr>
      <t>dispendieuse</t>
    </r>
    <r>
      <rPr>
        <sz val="11"/>
        <color rgb="FF333333"/>
        <rFont val="Arial"/>
        <family val="2"/>
      </rPr>
      <t>.</t>
    </r>
  </si>
  <si>
    <t>dispendieux</t>
  </si>
  <si>
    <r>
      <t xml:space="preserve">Oseriez-vous punir ce sain </t>
    </r>
    <r>
      <rPr>
        <b/>
        <sz val="11"/>
        <color rgb="FFC00000"/>
        <rFont val="Calibri"/>
        <family val="2"/>
        <scheme val="minor"/>
      </rPr>
      <t>emploi des biens</t>
    </r>
    <r>
      <rPr>
        <sz val="11"/>
        <color theme="1"/>
        <rFont val="Calibri"/>
        <family val="2"/>
        <scheme val="minor"/>
      </rPr>
      <t xml:space="preserve"> qui de vos ennemis vous fait des citoyens?</t>
    </r>
  </si>
  <si>
    <r>
      <t>Je lui donnai de l'argent comptant et un mémoire de l'</t>
    </r>
    <r>
      <rPr>
        <b/>
        <sz val="11"/>
        <color rgb="FFCC3300"/>
        <rFont val="Arial"/>
        <family val="2"/>
      </rPr>
      <t>emploi</t>
    </r>
    <r>
      <rPr>
        <sz val="11"/>
        <color rgb="FF333333"/>
        <rFont val="Arial"/>
        <family val="2"/>
      </rPr>
      <t> que j'avois fait </t>
    </r>
    <r>
      <rPr>
        <b/>
        <sz val="11"/>
        <color rgb="FFCC3300"/>
        <rFont val="Arial"/>
        <family val="2"/>
      </rPr>
      <t>du</t>
    </r>
    <r>
      <rPr>
        <sz val="11"/>
        <color rgb="FF333333"/>
        <rFont val="Arial"/>
        <family val="2"/>
      </rPr>
      <t> reste de son </t>
    </r>
    <r>
      <rPr>
        <b/>
        <sz val="11"/>
        <color rgb="FFCC3300"/>
        <rFont val="Arial"/>
        <family val="2"/>
      </rPr>
      <t>bien;</t>
    </r>
    <r>
      <rPr>
        <sz val="11"/>
        <color rgb="FF333333"/>
        <rFont val="Arial"/>
        <family val="2"/>
      </rPr>
      <t> je l'obligeai de prendre tout malgré elle.</t>
    </r>
  </si>
  <si>
    <r>
      <t>Pour ma part, je n'ai pas eu tout à fait la liberté du choix dans ma conduite privée, eu égard à l'</t>
    </r>
    <r>
      <rPr>
        <b/>
        <sz val="11"/>
        <color rgb="FFCC3300"/>
        <rFont val="Arial"/>
        <family val="2"/>
      </rPr>
      <t>emploi</t>
    </r>
    <r>
      <rPr>
        <sz val="11"/>
        <color rgb="FF333333"/>
        <rFont val="Arial"/>
        <family val="2"/>
      </rPr>
      <t> </t>
    </r>
    <r>
      <rPr>
        <b/>
        <sz val="11"/>
        <color rgb="FFCC3300"/>
        <rFont val="Arial"/>
        <family val="2"/>
      </rPr>
      <t>des</t>
    </r>
    <r>
      <rPr>
        <sz val="11"/>
        <color rgb="FF333333"/>
        <rFont val="Arial"/>
        <family val="2"/>
      </rPr>
      <t> </t>
    </r>
    <r>
      <rPr>
        <b/>
        <sz val="11"/>
        <color rgb="FFCC3300"/>
        <rFont val="Arial"/>
        <family val="2"/>
      </rPr>
      <t>biens</t>
    </r>
    <r>
      <rPr>
        <sz val="11"/>
        <color rgb="FF333333"/>
        <rFont val="Arial"/>
        <family val="2"/>
      </rPr>
      <t> qui me sont échus.</t>
    </r>
  </si>
  <si>
    <r>
      <t>Alors même qu'entre l'État et les différents cultes il n'y aurait plus de rapports officiels, l'État ne saurait ignorer la religion, ignorer la constitution et le fonctionnement des diverses Églises, le recrutement de leur assemblées des fidèles, les associations ou les congrégations des croyants des deux sexes, la police de leurs temples ou de leurs écoles, l'origine, l'</t>
    </r>
    <r>
      <rPr>
        <b/>
        <sz val="11"/>
        <color rgb="FFCC3300"/>
        <rFont val="Arial"/>
        <family val="2"/>
      </rPr>
      <t>emploi</t>
    </r>
    <r>
      <rPr>
        <sz val="11"/>
        <color rgb="FF333333"/>
        <rFont val="Arial"/>
        <family val="2"/>
      </rPr>
      <t>, la transmission </t>
    </r>
    <r>
      <rPr>
        <b/>
        <sz val="11"/>
        <color rgb="FFCC3300"/>
        <rFont val="Arial"/>
        <family val="2"/>
      </rPr>
      <t>de</t>
    </r>
    <r>
      <rPr>
        <sz val="11"/>
        <color rgb="FF333333"/>
        <rFont val="Arial"/>
        <family val="2"/>
      </rPr>
      <t> leurs </t>
    </r>
    <r>
      <rPr>
        <b/>
        <sz val="11"/>
        <color rgb="FFCC3300"/>
        <rFont val="Arial"/>
        <family val="2"/>
      </rPr>
      <t>biens</t>
    </r>
    <r>
      <rPr>
        <sz val="11"/>
        <color rgb="FF333333"/>
        <rFont val="Arial"/>
        <family val="2"/>
      </rPr>
      <t>, — autant de matières délicates sur lesquelles l'État ne peut toujours s'interdire d'édicter des lois ou des règlements.</t>
    </r>
  </si>
  <si>
    <r>
      <t>C'est donc en accentuant la subjectivité radicale des actes économiques que la théorie pure peut prétendre à l'objectivité, qu'elle ne dépend plus d'une psychologie déterminée, et qu'au lieu de choisir parmi les comportements humains ceux qui paraissent rationnellement économiques, parce qu'ils se conforment à la catégorie de finalité externe et à la loi "psychologique " du maximum de profits, ou bien elle s'interroge " non seulement sur la valeur subjective, mais encore sur les </t>
    </r>
    <r>
      <rPr>
        <b/>
        <sz val="11"/>
        <color rgb="FFCC3300"/>
        <rFont val="Arial"/>
        <family val="2"/>
      </rPr>
      <t>emplois</t>
    </r>
    <r>
      <rPr>
        <sz val="11"/>
        <color rgb="FF333333"/>
        <rFont val="Arial"/>
        <family val="2"/>
      </rPr>
      <t> effectifs </t>
    </r>
    <r>
      <rPr>
        <b/>
        <sz val="11"/>
        <color rgb="FFCC3300"/>
        <rFont val="Arial"/>
        <family val="2"/>
      </rPr>
      <t>des</t>
    </r>
    <r>
      <rPr>
        <sz val="11"/>
        <color rgb="FF333333"/>
        <rFont val="Arial"/>
        <family val="2"/>
      </rPr>
      <t> </t>
    </r>
    <r>
      <rPr>
        <b/>
        <sz val="11"/>
        <color rgb="FFCC3300"/>
        <rFont val="Arial"/>
        <family val="2"/>
      </rPr>
      <t>biens"</t>
    </r>
    <r>
      <rPr>
        <sz val="11"/>
        <color rgb="FF333333"/>
        <rFont val="Arial"/>
        <family val="2"/>
      </rPr>
      <t>, ou bien elle considère que le comportement commence à être économique une fois fait le choix objectif, la décision d'agir et non la finalité rationnelle lui servant de critère.</t>
    </r>
  </si>
  <si>
    <r>
      <t>De même on consacre toujours quelques chapitres, dans les mêmes livres, à l'</t>
    </r>
    <r>
      <rPr>
        <b/>
        <sz val="11"/>
        <color rgb="FFCC3300"/>
        <rFont val="Arial"/>
        <family val="2"/>
      </rPr>
      <t>emploi</t>
    </r>
    <r>
      <rPr>
        <sz val="11"/>
        <color rgb="FF333333"/>
        <rFont val="Arial"/>
        <family val="2"/>
      </rPr>
      <t> que les hommes peuvent faire </t>
    </r>
    <r>
      <rPr>
        <b/>
        <sz val="11"/>
        <color rgb="FFCC3300"/>
        <rFont val="Arial"/>
        <family val="2"/>
      </rPr>
      <t>de</t>
    </r>
    <r>
      <rPr>
        <sz val="11"/>
        <color rgb="FF333333"/>
        <rFont val="Arial"/>
        <family val="2"/>
      </rPr>
      <t> leurs </t>
    </r>
    <r>
      <rPr>
        <b/>
        <sz val="11"/>
        <color rgb="FFCC3300"/>
        <rFont val="Arial"/>
        <family val="2"/>
      </rPr>
      <t>biens</t>
    </r>
    <r>
      <rPr>
        <sz val="11"/>
        <color rgb="FF333333"/>
        <rFont val="Arial"/>
        <family val="2"/>
      </rPr>
      <t> ;</t>
    </r>
  </si>
  <si>
    <r>
      <t>L'individu apprécie correctement l'</t>
    </r>
    <r>
      <rPr>
        <b/>
        <sz val="11"/>
        <color rgb="FFCC3300"/>
        <rFont val="Arial"/>
        <family val="2"/>
      </rPr>
      <t>emploi</t>
    </r>
    <r>
      <rPr>
        <sz val="11"/>
        <color rgb="FF333333"/>
        <rFont val="Arial"/>
        <family val="2"/>
      </rPr>
      <t> </t>
    </r>
    <r>
      <rPr>
        <b/>
        <sz val="11"/>
        <color rgb="FFCC3300"/>
        <rFont val="Arial"/>
        <family val="2"/>
      </rPr>
      <t>de</t>
    </r>
    <r>
      <rPr>
        <sz val="11"/>
        <color rgb="FF333333"/>
        <rFont val="Arial"/>
        <family val="2"/>
      </rPr>
      <t> ses </t>
    </r>
    <r>
      <rPr>
        <b/>
        <sz val="11"/>
        <color rgb="FFCC3300"/>
        <rFont val="Arial"/>
        <family val="2"/>
      </rPr>
      <t>biens</t>
    </r>
    <r>
      <rPr>
        <sz val="11"/>
        <color rgb="FF333333"/>
        <rFont val="Arial"/>
        <family val="2"/>
      </rPr>
      <t> s'il est renseigné non seulement sur son bon plaisir, mais sur les effets objectifs qu'il obtient et sur les conséquences sociales que ses choix entraînent.</t>
    </r>
  </si>
  <si>
    <r>
      <t>Cette dernière suppose l'</t>
    </r>
    <r>
      <rPr>
        <b/>
        <sz val="11"/>
        <color rgb="FFCC3300"/>
        <rFont val="Arial"/>
        <family val="2"/>
      </rPr>
      <t>emploi</t>
    </r>
    <r>
      <rPr>
        <sz val="11"/>
        <color rgb="FF333333"/>
        <rFont val="Arial"/>
        <family val="2"/>
      </rPr>
      <t> </t>
    </r>
    <r>
      <rPr>
        <b/>
        <sz val="11"/>
        <color rgb="FFCC3300"/>
        <rFont val="Arial"/>
        <family val="2"/>
      </rPr>
      <t>de</t>
    </r>
    <r>
      <rPr>
        <sz val="11"/>
        <color rgb="FF333333"/>
        <rFont val="Arial"/>
        <family val="2"/>
      </rPr>
      <t> ces </t>
    </r>
    <r>
      <rPr>
        <b/>
        <sz val="11"/>
        <color rgb="FFCC3300"/>
        <rFont val="Arial"/>
        <family val="2"/>
      </rPr>
      <t>biens</t>
    </r>
    <r>
      <rPr>
        <sz val="11"/>
        <color rgb="FF333333"/>
        <rFont val="Arial"/>
        <family val="2"/>
      </rPr>
      <t> que </t>
    </r>
    <r>
      <rPr>
        <sz val="11"/>
        <color theme="1"/>
        <rFont val="Calibri"/>
        <family val="2"/>
        <scheme val="minor"/>
      </rPr>
      <t>M</t>
    </r>
    <r>
      <rPr>
        <sz val="11"/>
        <color rgb="FF333333"/>
        <rFont val="Arial"/>
        <family val="2"/>
      </rPr>
      <t> </t>
    </r>
    <r>
      <rPr>
        <sz val="11"/>
        <color theme="1"/>
        <rFont val="Calibri"/>
        <family val="2"/>
        <scheme val="minor"/>
      </rPr>
      <t>Ansiaux</t>
    </r>
    <r>
      <rPr>
        <sz val="11"/>
        <color rgb="FF333333"/>
        <rFont val="Arial"/>
        <family val="2"/>
      </rPr>
      <t> appelait autrefois des biens complémentaires multiples (énergie, crédit, compétences techniques) et qui ont le caractère commun de pouvoir être combinés productivement avec un très grand nombre d'autres biens.</t>
    </r>
  </si>
  <si>
    <r>
      <t>on agit </t>
    </r>
    <r>
      <rPr>
        <i/>
        <sz val="11"/>
        <color rgb="FF333333"/>
        <rFont val="Arial"/>
        <family val="2"/>
      </rPr>
      <t>comme si</t>
    </r>
    <r>
      <rPr>
        <sz val="11"/>
        <color rgb="FF333333"/>
        <rFont val="Arial"/>
        <family val="2"/>
      </rPr>
      <t> une entité avait dressé </t>
    </r>
    <r>
      <rPr>
        <i/>
        <sz val="11"/>
        <color rgb="FF333333"/>
        <rFont val="Arial"/>
        <family val="2"/>
      </rPr>
      <t>un</t>
    </r>
    <r>
      <rPr>
        <sz val="11"/>
        <color rgb="FF333333"/>
        <rFont val="Arial"/>
        <family val="2"/>
      </rPr>
      <t> plan d'</t>
    </r>
    <r>
      <rPr>
        <b/>
        <sz val="11"/>
        <color rgb="FFCC3300"/>
        <rFont val="Arial"/>
        <family val="2"/>
      </rPr>
      <t>emploi</t>
    </r>
    <r>
      <rPr>
        <sz val="11"/>
        <color rgb="FF333333"/>
        <rFont val="Arial"/>
        <family val="2"/>
      </rPr>
      <t> </t>
    </r>
    <r>
      <rPr>
        <b/>
        <sz val="11"/>
        <color rgb="FFCC3300"/>
        <rFont val="Arial"/>
        <family val="2"/>
      </rPr>
      <t>de</t>
    </r>
    <r>
      <rPr>
        <sz val="11"/>
        <color rgb="FF333333"/>
        <rFont val="Arial"/>
        <family val="2"/>
      </rPr>
      <t> </t>
    </r>
    <r>
      <rPr>
        <b/>
        <sz val="11"/>
        <color rgb="FFCC3300"/>
        <rFont val="Arial"/>
        <family val="2"/>
      </rPr>
      <t>biens</t>
    </r>
    <r>
      <rPr>
        <sz val="11"/>
        <color rgb="FF333333"/>
        <rFont val="Arial"/>
        <family val="2"/>
      </rPr>
      <t> et de services qui livre, par périodes, un revenu net global.</t>
    </r>
  </si>
  <si>
    <r>
      <t>Une unité quelconque dresse un plan d'</t>
    </r>
    <r>
      <rPr>
        <b/>
        <sz val="11"/>
        <color rgb="FFCC3300"/>
        <rFont val="Arial"/>
        <family val="2"/>
      </rPr>
      <t>emploi</t>
    </r>
    <r>
      <rPr>
        <sz val="11"/>
        <color rgb="FF333333"/>
        <rFont val="Arial"/>
        <family val="2"/>
      </rPr>
      <t> </t>
    </r>
    <r>
      <rPr>
        <b/>
        <sz val="11"/>
        <color rgb="FFCC3300"/>
        <rFont val="Arial"/>
        <family val="2"/>
      </rPr>
      <t>des</t>
    </r>
    <r>
      <rPr>
        <sz val="11"/>
        <color rgb="FF333333"/>
        <rFont val="Arial"/>
        <family val="2"/>
      </rPr>
      <t> </t>
    </r>
    <r>
      <rPr>
        <b/>
        <sz val="11"/>
        <color rgb="FFCC3300"/>
        <rFont val="Arial"/>
        <family val="2"/>
      </rPr>
      <t>biens</t>
    </r>
    <r>
      <rPr>
        <sz val="11"/>
        <color rgb="FF333333"/>
        <rFont val="Arial"/>
        <family val="2"/>
      </rPr>
      <t> caractérisable par un volume et une structure, c'est-à-dire par une quantité totale et des relations entre quantités constitutives.</t>
    </r>
  </si>
  <si>
    <r>
      <t>Ses calculs et ses paris relatifs à l'</t>
    </r>
    <r>
      <rPr>
        <b/>
        <sz val="11"/>
        <color rgb="FFCC3300"/>
        <rFont val="Arial"/>
        <family val="2"/>
      </rPr>
      <t>emploi</t>
    </r>
    <r>
      <rPr>
        <sz val="11"/>
        <color rgb="FF333333"/>
        <rFont val="Arial"/>
        <family val="2"/>
      </rPr>
      <t> </t>
    </r>
    <r>
      <rPr>
        <b/>
        <sz val="11"/>
        <color rgb="FFCC3300"/>
        <rFont val="Arial"/>
        <family val="2"/>
      </rPr>
      <t>de</t>
    </r>
    <r>
      <rPr>
        <sz val="11"/>
        <color rgb="FF333333"/>
        <rFont val="Arial"/>
        <family val="2"/>
      </rPr>
      <t> ce </t>
    </r>
    <r>
      <rPr>
        <b/>
        <sz val="11"/>
        <color rgb="FFCC3300"/>
        <rFont val="Arial"/>
        <family val="2"/>
      </rPr>
      <t>bien</t>
    </r>
    <r>
      <rPr>
        <sz val="11"/>
        <color rgb="FF333333"/>
        <rFont val="Arial"/>
        <family val="2"/>
      </rPr>
      <t> sont souvent considérés comme décisions " politiques", étrangères à l'analyse économique, et prises comme des </t>
    </r>
    <r>
      <rPr>
        <i/>
        <sz val="11"/>
        <color rgb="FF333333"/>
        <rFont val="Arial"/>
        <family val="2"/>
      </rPr>
      <t>données</t>
    </r>
    <r>
      <rPr>
        <sz val="11"/>
        <color rgb="FF333333"/>
        <rFont val="Arial"/>
        <family val="2"/>
      </rPr>
      <t> dans lesquelles elle n'a pas à pénétrer.</t>
    </r>
  </si>
  <si>
    <r>
      <t>L'état procède correctement à l'emploi de ses biens ou à l'influence qu'il exerce sur l'</t>
    </r>
    <r>
      <rPr>
        <b/>
        <sz val="11"/>
        <color rgb="FFCC3300"/>
        <rFont val="Arial"/>
        <family val="2"/>
      </rPr>
      <t>emploi</t>
    </r>
    <r>
      <rPr>
        <sz val="11"/>
        <color rgb="FF333333"/>
        <rFont val="Arial"/>
        <family val="2"/>
      </rPr>
      <t> </t>
    </r>
    <r>
      <rPr>
        <b/>
        <sz val="11"/>
        <color rgb="FFCC3300"/>
        <rFont val="Arial"/>
        <family val="2"/>
      </rPr>
      <t>de</t>
    </r>
    <r>
      <rPr>
        <sz val="11"/>
        <color rgb="FF333333"/>
        <rFont val="Arial"/>
        <family val="2"/>
      </rPr>
      <t> </t>
    </r>
    <r>
      <rPr>
        <b/>
        <sz val="11"/>
        <color rgb="FFCC3300"/>
        <rFont val="Arial"/>
        <family val="2"/>
      </rPr>
      <t>biens</t>
    </r>
    <r>
      <rPr>
        <sz val="11"/>
        <color rgb="FF333333"/>
        <rFont val="Arial"/>
        <family val="2"/>
      </rPr>
      <t> par les citoyens, s'il prend conscience de ses interventions diffuses, et oriente, selon un critère objectif de maximation collective, des choix individuels aussi libres qu'il est possible.</t>
    </r>
  </si>
  <si>
    <r>
      <t>L'état procède correctement à l'</t>
    </r>
    <r>
      <rPr>
        <b/>
        <sz val="11"/>
        <color rgb="FFCC3300"/>
        <rFont val="Arial"/>
        <family val="2"/>
      </rPr>
      <t>emploi</t>
    </r>
    <r>
      <rPr>
        <sz val="11"/>
        <color rgb="FF333333"/>
        <rFont val="Arial"/>
        <family val="2"/>
      </rPr>
      <t> </t>
    </r>
    <r>
      <rPr>
        <b/>
        <sz val="11"/>
        <color rgb="FFCC3300"/>
        <rFont val="Arial"/>
        <family val="2"/>
      </rPr>
      <t>de</t>
    </r>
    <r>
      <rPr>
        <sz val="11"/>
        <color rgb="FF333333"/>
        <rFont val="Arial"/>
        <family val="2"/>
      </rPr>
      <t> ses </t>
    </r>
    <r>
      <rPr>
        <b/>
        <sz val="11"/>
        <color rgb="FFCC3300"/>
        <rFont val="Arial"/>
        <family val="2"/>
      </rPr>
      <t>biens</t>
    </r>
    <r>
      <rPr>
        <sz val="11"/>
        <color rgb="FF333333"/>
        <rFont val="Arial"/>
        <family val="2"/>
      </rPr>
      <t> ou à l'influence qu'il exerce sur l'emploi de biens par les citoyens, s'il prend conscience de ses interventions diffuses, et oriente, selon un critère objectif de maximation collective, des choix individuels aussi libres qu'il est possible.</t>
    </r>
  </si>
  <si>
    <r>
      <t>Mais, je le répète, c'est à peine si on peut dire qu'il y a propriété individuelle, puisque nul ne dispose librement de ce qu'il possède, et que l'état se substitue aux individus pour régler, sans eux ou même malgré eux, l'</t>
    </r>
    <r>
      <rPr>
        <b/>
        <sz val="11"/>
        <color rgb="FFCC3300"/>
        <rFont val="Arial"/>
        <family val="2"/>
      </rPr>
      <t>emploi</t>
    </r>
    <r>
      <rPr>
        <sz val="11"/>
        <color rgb="FF333333"/>
        <rFont val="Arial"/>
        <family val="2"/>
      </rPr>
      <t> </t>
    </r>
    <r>
      <rPr>
        <b/>
        <sz val="11"/>
        <color rgb="FFCC3300"/>
        <rFont val="Arial"/>
        <family val="2"/>
      </rPr>
      <t>de</t>
    </r>
    <r>
      <rPr>
        <sz val="11"/>
        <color rgb="FF333333"/>
        <rFont val="Arial"/>
        <family val="2"/>
      </rPr>
      <t> leurs </t>
    </r>
    <r>
      <rPr>
        <b/>
        <sz val="11"/>
        <color rgb="FFCC3300"/>
        <rFont val="Arial"/>
        <family val="2"/>
      </rPr>
      <t>biens</t>
    </r>
    <r>
      <rPr>
        <sz val="11"/>
        <color rgb="FF333333"/>
        <rFont val="Arial"/>
        <family val="2"/>
      </rPr>
      <t>.</t>
    </r>
  </si>
  <si>
    <r>
      <t>Cette condition d'optimum est remplie quand la concurrence est pure et parfaite.</t>
    </r>
    <r>
      <rPr>
        <sz val="11"/>
        <color theme="1"/>
        <rFont val="Calibri"/>
        <family val="2"/>
        <scheme val="minor"/>
      </rPr>
      <t> Pour que la </t>
    </r>
    <r>
      <rPr>
        <i/>
        <sz val="11"/>
        <color theme="1"/>
        <rFont val="Calibri"/>
        <family val="2"/>
        <scheme val="minor"/>
      </rPr>
      <t>condition d'optimum lié</t>
    </r>
    <r>
      <rPr>
        <sz val="11"/>
        <color theme="1"/>
        <rFont val="Calibri"/>
        <family val="2"/>
        <scheme val="minor"/>
      </rPr>
      <t> entre les deux économies communicantes soit remplie, il faut que-compte tenu de la servitude de l'immobilité des facteurs-les </t>
    </r>
    <r>
      <rPr>
        <b/>
        <sz val="11"/>
        <color rgb="FFCC3300"/>
        <rFont val="Calibri"/>
        <family val="2"/>
        <scheme val="minor"/>
      </rPr>
      <t>emplois</t>
    </r>
    <r>
      <rPr>
        <sz val="11"/>
        <color theme="1"/>
        <rFont val="Calibri"/>
        <family val="2"/>
        <scheme val="minor"/>
      </rPr>
      <t> </t>
    </r>
    <r>
      <rPr>
        <b/>
        <sz val="11"/>
        <color rgb="FFCC3300"/>
        <rFont val="Calibri"/>
        <family val="2"/>
        <scheme val="minor"/>
      </rPr>
      <t>de</t>
    </r>
    <r>
      <rPr>
        <sz val="11"/>
        <color theme="1"/>
        <rFont val="Calibri"/>
        <family val="2"/>
        <scheme val="minor"/>
      </rPr>
      <t> </t>
    </r>
    <r>
      <rPr>
        <b/>
        <sz val="11"/>
        <color rgb="FFCC3300"/>
        <rFont val="Calibri"/>
        <family val="2"/>
        <scheme val="minor"/>
      </rPr>
      <t>biens</t>
    </r>
    <r>
      <rPr>
        <sz val="11"/>
        <color theme="1"/>
        <rFont val="Calibri"/>
        <family val="2"/>
        <scheme val="minor"/>
      </rPr>
      <t> et de services que mettent en jeu les relations "extérieures " soient pour chaque unité, tels que l'avantage comparatif de l'acte d'emploi soit maximé ou le coût comparatif minimé</t>
    </r>
  </si>
  <si>
    <t>emploidesonbien</t>
  </si>
  <si>
    <r>
      <t xml:space="preserve">Si par peine, et sueur, et par fidelité, Par humble servitude, et longue patience, </t>
    </r>
    <r>
      <rPr>
        <b/>
        <sz val="11"/>
        <color rgb="FFC00000"/>
        <rFont val="Calibri"/>
        <family val="2"/>
        <scheme val="minor"/>
      </rPr>
      <t>Employer</t>
    </r>
    <r>
      <rPr>
        <sz val="11"/>
        <color theme="1"/>
        <rFont val="Calibri"/>
        <family val="2"/>
        <scheme val="minor"/>
      </rPr>
      <t xml:space="preserve"> corps, et </t>
    </r>
    <r>
      <rPr>
        <b/>
        <sz val="11"/>
        <color rgb="FFC00000"/>
        <rFont val="Calibri"/>
        <family val="2"/>
        <scheme val="minor"/>
      </rPr>
      <t>biens</t>
    </r>
    <r>
      <rPr>
        <sz val="11"/>
        <color theme="1"/>
        <rFont val="Calibri"/>
        <family val="2"/>
        <scheme val="minor"/>
      </rPr>
      <t>, esprit, et conscience, Et du tout mespriser sa propre utilité, Si pour n' avoir jamais par importunité Demandé benefice, ou autre recompense, On se doit enrichir, j' auray (comme je pense) Quelque bien à la fin, car je l' ay merité.</t>
    </r>
  </si>
  <si>
    <r>
      <t>Que si neantmoins elle s'asseure tellement de son innocence qu'elle la puisse verifier, qu'elle se remette au lieu dont elle est sortie, je me rendray son soliciteur, et </t>
    </r>
    <r>
      <rPr>
        <b/>
        <sz val="11"/>
        <color rgb="FFCC3300"/>
        <rFont val="Arial"/>
        <family val="2"/>
      </rPr>
      <t>employeray</t>
    </r>
    <r>
      <rPr>
        <sz val="11"/>
        <color rgb="FF333333"/>
        <rFont val="Arial"/>
        <family val="2"/>
      </rPr>
      <t> tout mon </t>
    </r>
    <r>
      <rPr>
        <b/>
        <sz val="11"/>
        <color rgb="FFCC3300"/>
        <rFont val="Arial"/>
        <family val="2"/>
      </rPr>
      <t>bien</t>
    </r>
    <r>
      <rPr>
        <sz val="11"/>
        <color rgb="FF333333"/>
        <rFont val="Arial"/>
        <family val="2"/>
      </rPr>
      <t> pour luy recouvrir son honneur, et luy asseurer sa vie, me monstrant aussi bon pere comme j'ay tousjours faict alors qu'elle a vescu selon le sang et la maison dont elle est issuë:</t>
    </r>
  </si>
  <si>
    <r>
      <t>Un fervent chrétien de la province de </t>
    </r>
    <r>
      <rPr>
        <sz val="11"/>
        <color theme="1"/>
        <rFont val="Calibri"/>
        <family val="2"/>
        <scheme val="minor"/>
      </rPr>
      <t>Chensi</t>
    </r>
    <r>
      <rPr>
        <sz val="11"/>
        <color rgb="FF333333"/>
        <rFont val="Arial"/>
        <family val="2"/>
      </rPr>
      <t>, aprés s'estre enrichi en differents emplois honorables, s'estoit enfin retiré du monde, résolu d'</t>
    </r>
    <r>
      <rPr>
        <b/>
        <sz val="11"/>
        <color rgb="FFCC3300"/>
        <rFont val="Arial"/>
        <family val="2"/>
      </rPr>
      <t>employer</t>
    </r>
    <r>
      <rPr>
        <sz val="11"/>
        <color rgb="FF333333"/>
        <rFont val="Arial"/>
        <family val="2"/>
      </rPr>
      <t> une partie de ses </t>
    </r>
    <r>
      <rPr>
        <b/>
        <sz val="11"/>
        <color rgb="FFCC3300"/>
        <rFont val="Arial"/>
        <family val="2"/>
      </rPr>
      <t>biens</t>
    </r>
    <r>
      <rPr>
        <sz val="11"/>
        <color rgb="FF333333"/>
        <rFont val="Arial"/>
        <family val="2"/>
      </rPr>
      <t> au service de </t>
    </r>
    <r>
      <rPr>
        <sz val="11"/>
        <color theme="1"/>
        <rFont val="Calibri"/>
        <family val="2"/>
        <scheme val="minor"/>
      </rPr>
      <t>Dieu</t>
    </r>
    <r>
      <rPr>
        <sz val="11"/>
        <color rgb="FF333333"/>
        <rFont val="Arial"/>
        <family val="2"/>
      </rPr>
      <t>, et l'autre à mener avec sa famille une vie tranquille et innocente.</t>
    </r>
  </si>
  <si>
    <r>
      <t xml:space="preserve">non, je vous dis encor que je le feray pendre, deussay-je à cet effet </t>
    </r>
    <r>
      <rPr>
        <b/>
        <sz val="11"/>
        <color rgb="FFC00000"/>
        <rFont val="Calibri"/>
        <family val="2"/>
        <scheme val="minor"/>
      </rPr>
      <t>employer</t>
    </r>
    <r>
      <rPr>
        <sz val="11"/>
        <color theme="1"/>
        <rFont val="Calibri"/>
        <family val="2"/>
        <scheme val="minor"/>
      </rPr>
      <t xml:space="preserve"> tout mon </t>
    </r>
    <r>
      <rPr>
        <b/>
        <sz val="11"/>
        <color rgb="FFC00000"/>
        <rFont val="Calibri"/>
        <family val="2"/>
        <scheme val="minor"/>
      </rPr>
      <t>bien</t>
    </r>
    <r>
      <rPr>
        <sz val="11"/>
        <color theme="1"/>
        <rFont val="Calibri"/>
        <family val="2"/>
        <scheme val="minor"/>
      </rPr>
      <t xml:space="preserve">. </t>
    </r>
  </si>
  <si>
    <r>
      <t>Le premier fut de feindre quelque affaire importante, qui demandoit la presence de </t>
    </r>
    <r>
      <rPr>
        <sz val="11"/>
        <color theme="1"/>
        <rFont val="Calibri"/>
        <family val="2"/>
        <scheme val="minor"/>
      </rPr>
      <t>Dionée</t>
    </r>
    <r>
      <rPr>
        <sz val="11"/>
        <color rgb="FF333333"/>
        <rFont val="Arial"/>
        <family val="2"/>
      </rPr>
      <t> à la </t>
    </r>
    <r>
      <rPr>
        <sz val="11"/>
        <color theme="1"/>
        <rFont val="Calibri"/>
        <family val="2"/>
        <scheme val="minor"/>
      </rPr>
      <t>Selva</t>
    </r>
    <r>
      <rPr>
        <sz val="11"/>
        <color rgb="FF333333"/>
        <rFont val="Arial"/>
        <family val="2"/>
      </rPr>
      <t>: mais </t>
    </r>
    <r>
      <rPr>
        <sz val="11"/>
        <color theme="1"/>
        <rFont val="Calibri"/>
        <family val="2"/>
        <scheme val="minor"/>
      </rPr>
      <t>Fulgent</t>
    </r>
    <r>
      <rPr>
        <sz val="11"/>
        <color rgb="FF333333"/>
        <rFont val="Arial"/>
        <family val="2"/>
      </rPr>
      <t> éluda ce coup par soupplesse, promettant d'</t>
    </r>
    <r>
      <rPr>
        <b/>
        <sz val="11"/>
        <color rgb="FFCC3300"/>
        <rFont val="Arial"/>
        <family val="2"/>
      </rPr>
      <t>employer</t>
    </r>
    <r>
      <rPr>
        <sz val="11"/>
        <color rgb="FF333333"/>
        <rFont val="Arial"/>
        <family val="2"/>
      </rPr>
      <t> tout son </t>
    </r>
    <r>
      <rPr>
        <b/>
        <sz val="11"/>
        <color rgb="FFCC3300"/>
        <rFont val="Arial"/>
        <family val="2"/>
      </rPr>
      <t>bien</t>
    </r>
    <r>
      <rPr>
        <sz val="11"/>
        <color rgb="FF333333"/>
        <rFont val="Arial"/>
        <family val="2"/>
      </rPr>
      <t> et tous ses solliciteurs pour la delivrer de cette peine, disant qu'elle estoit si necessaire au gouvernement de sa maison, qu'il ne se pouvoit passer de sa presence;</t>
    </r>
  </si>
  <si>
    <r>
      <t>Que si les parens de tels prelats sont pauvres il leur convient faire du bien comme à des pauvres: et non pas </t>
    </r>
    <r>
      <rPr>
        <b/>
        <sz val="11"/>
        <color rgb="FFCC3300"/>
        <rFont val="Arial"/>
        <family val="2"/>
      </rPr>
      <t>employer</t>
    </r>
    <r>
      <rPr>
        <sz val="11"/>
        <color rgb="FF333333"/>
        <rFont val="Arial"/>
        <family val="2"/>
      </rPr>
      <t> les </t>
    </r>
    <r>
      <rPr>
        <b/>
        <sz val="11"/>
        <color rgb="FFCC3300"/>
        <rFont val="Arial"/>
        <family val="2"/>
      </rPr>
      <t>biens</t>
    </r>
    <r>
      <rPr>
        <sz val="11"/>
        <color rgb="FF333333"/>
        <rFont val="Arial"/>
        <family val="2"/>
      </rPr>
      <t> donnez au commun des autres pauvres de leur eglise, à leurs parens seuls:</t>
    </r>
  </si>
  <si>
    <r>
      <t xml:space="preserve">Souffrez que, vivant sous vos lois, J' </t>
    </r>
    <r>
      <rPr>
        <b/>
        <sz val="11"/>
        <color rgb="FFC00000"/>
        <rFont val="Calibri"/>
        <family val="2"/>
        <scheme val="minor"/>
      </rPr>
      <t>emploie</t>
    </r>
    <r>
      <rPr>
        <sz val="11"/>
        <color theme="1"/>
        <rFont val="Calibri"/>
        <family val="2"/>
        <scheme val="minor"/>
      </rPr>
      <t xml:space="preserve"> à vous servir des </t>
    </r>
    <r>
      <rPr>
        <b/>
        <sz val="11"/>
        <color rgb="FFC00000"/>
        <rFont val="Calibri"/>
        <family val="2"/>
        <scheme val="minor"/>
      </rPr>
      <t>biens</t>
    </r>
    <r>
      <rPr>
        <sz val="11"/>
        <color theme="1"/>
        <rFont val="Calibri"/>
        <family val="2"/>
        <scheme val="minor"/>
      </rPr>
      <t xml:space="preserve"> que je vous dois.</t>
    </r>
  </si>
  <si>
    <r>
      <t>Dix mille écus, sire! </t>
    </r>
    <r>
      <rPr>
        <sz val="11"/>
        <color theme="1"/>
        <rFont val="Calibri"/>
        <family val="2"/>
        <scheme val="minor"/>
      </rPr>
      <t>Il en faudroit plus de soixante et dix pour payer ce que mon oncle a </t>
    </r>
    <r>
      <rPr>
        <b/>
        <sz val="11"/>
        <color rgb="FFCC3300"/>
        <rFont val="Calibri"/>
        <family val="2"/>
        <scheme val="minor"/>
      </rPr>
      <t>employé</t>
    </r>
    <r>
      <rPr>
        <sz val="11"/>
        <color theme="1"/>
        <rFont val="Calibri"/>
        <family val="2"/>
        <scheme val="minor"/>
      </rPr>
      <t> de son </t>
    </r>
    <r>
      <rPr>
        <b/>
        <sz val="11"/>
        <color rgb="FFCC3300"/>
        <rFont val="Calibri"/>
        <family val="2"/>
        <scheme val="minor"/>
      </rPr>
      <t>bien</t>
    </r>
    <r>
      <rPr>
        <sz val="11"/>
        <color theme="1"/>
        <rFont val="Calibri"/>
        <family val="2"/>
        <scheme val="minor"/>
      </rPr>
      <t> en sa charge et au Fort-Louis au service de votre majesté;</t>
    </r>
  </si>
  <si>
    <r>
      <t>Et si cela est, voulez-vous </t>
    </r>
    <r>
      <rPr>
        <b/>
        <sz val="11"/>
        <color rgb="FFCC3300"/>
        <rFont val="Arial"/>
        <family val="2"/>
      </rPr>
      <t>employer</t>
    </r>
    <r>
      <rPr>
        <sz val="11"/>
        <color rgb="FF333333"/>
        <rFont val="Arial"/>
        <family val="2"/>
      </rPr>
      <t> vostre </t>
    </r>
    <r>
      <rPr>
        <b/>
        <sz val="11"/>
        <color rgb="FFCC3300"/>
        <rFont val="Arial"/>
        <family val="2"/>
      </rPr>
      <t>bien</t>
    </r>
    <r>
      <rPr>
        <sz val="11"/>
        <color rgb="FF333333"/>
        <rFont val="Arial"/>
        <family val="2"/>
      </rPr>
      <t> et vostre fortune, pour maintenir une si honteuse tyrannie, et vous embarquer en ceste guerre, dans laquelle vous ne pouvez pas seulement esperer des blessures honnestes, ny une mort innocente.</t>
    </r>
  </si>
  <si>
    <r>
      <t>C'est encore moins: </t>
    </r>
    <r>
      <rPr>
        <sz val="11"/>
        <color theme="1"/>
        <rFont val="Calibri"/>
        <family val="2"/>
        <scheme val="minor"/>
      </rPr>
      <t>Diognète</t>
    </r>
    <r>
      <rPr>
        <sz val="11"/>
        <color rgb="FF333333"/>
        <rFont val="Arial"/>
        <family val="2"/>
      </rPr>
      <t> sait d'une médaille le frust, le feloux, et la fleur de coin, il a une tablette dont toutes les places sont garnies à l'exception d'une seule, ce vide lui blesse la vue, et c'est précisément et à la lettre pour le remplir, qu'il </t>
    </r>
    <r>
      <rPr>
        <b/>
        <sz val="11"/>
        <color rgb="FFCC3300"/>
        <rFont val="Arial"/>
        <family val="2"/>
      </rPr>
      <t>emploie</t>
    </r>
    <r>
      <rPr>
        <sz val="11"/>
        <color rgb="FF333333"/>
        <rFont val="Arial"/>
        <family val="2"/>
      </rPr>
      <t> son </t>
    </r>
    <r>
      <rPr>
        <b/>
        <sz val="11"/>
        <color rgb="FFCC3300"/>
        <rFont val="Arial"/>
        <family val="2"/>
      </rPr>
      <t>bien</t>
    </r>
    <r>
      <rPr>
        <sz val="11"/>
        <color rgb="FF333333"/>
        <rFont val="Arial"/>
        <family val="2"/>
      </rPr>
      <t> et sa vie.</t>
    </r>
  </si>
  <si>
    <r>
      <t>C'est ainsi qu'on prendra plaisir à vous servir, et qu'en espoir de recompense on </t>
    </r>
    <r>
      <rPr>
        <b/>
        <sz val="11"/>
        <color rgb="FFCC3300"/>
        <rFont val="Arial"/>
        <family val="2"/>
      </rPr>
      <t>employera</t>
    </r>
    <r>
      <rPr>
        <sz val="11"/>
        <color rgb="FF333333"/>
        <rFont val="Arial"/>
        <family val="2"/>
      </rPr>
      <t> volontiers le </t>
    </r>
    <r>
      <rPr>
        <b/>
        <sz val="11"/>
        <color rgb="FFCC3300"/>
        <rFont val="Arial"/>
        <family val="2"/>
      </rPr>
      <t>bien</t>
    </r>
    <r>
      <rPr>
        <sz val="11"/>
        <color rgb="FF333333"/>
        <rFont val="Arial"/>
        <family val="2"/>
      </rPr>
      <t> et la vie aux occasions.</t>
    </r>
  </si>
  <si>
    <r>
      <t>mais toutes choses y estoient desja preparées, et il avoit </t>
    </r>
    <r>
      <rPr>
        <b/>
        <sz val="11"/>
        <color rgb="FFCC3300"/>
        <rFont val="Arial"/>
        <family val="2"/>
      </rPr>
      <t>employé</t>
    </r>
    <r>
      <rPr>
        <sz val="11"/>
        <color rgb="FF333333"/>
        <rFont val="Arial"/>
        <family val="2"/>
      </rPr>
      <t> tout le credit et le </t>
    </r>
    <r>
      <rPr>
        <b/>
        <sz val="11"/>
        <color rgb="FFCC3300"/>
        <rFont val="Arial"/>
        <family val="2"/>
      </rPr>
      <t>bien</t>
    </r>
    <r>
      <rPr>
        <sz val="11"/>
        <color rgb="FF333333"/>
        <rFont val="Arial"/>
        <family val="2"/>
      </rPr>
      <t> qui luy restoit à cét armement, quel moyen de le rendre maintenant inutile sur la prediction d'un arabe?</t>
    </r>
  </si>
  <si>
    <r>
      <t>Il y en a un grand nombre d'autres qui, après avoir persévéré dans cette condition un temps considérable avant d'endurer la mort pour la confession du nom de Jésus-Christ, doivent aussi être mises à ce rang, comme les saintes Apolline, Pudentiane, Praxède et plusieurs autres qui, chargées d'années et de mérite, pendant la persécution des Empereurs, </t>
    </r>
    <r>
      <rPr>
        <b/>
        <sz val="11"/>
        <color rgb="FFCC3300"/>
        <rFont val="Arial"/>
        <family val="2"/>
      </rPr>
      <t>employaient</t>
    </r>
    <r>
      <rPr>
        <sz val="11"/>
        <color rgb="FF333333"/>
        <rFont val="Arial"/>
        <family val="2"/>
      </rPr>
      <t> leurs </t>
    </r>
    <r>
      <rPr>
        <b/>
        <sz val="11"/>
        <color rgb="FFCC3300"/>
        <rFont val="Arial"/>
        <family val="2"/>
      </rPr>
      <t>biens</t>
    </r>
    <r>
      <rPr>
        <sz val="11"/>
        <color rgb="FF333333"/>
        <rFont val="Arial"/>
        <family val="2"/>
      </rPr>
      <t> et leurs personnes à soulager les Martyrs dans leurs nécessités, les visitaient dans les prisons pour panser leurs plaies, et pour leur rendre les services qui pouvaient les soulager dans les persécutions qu'ils souffraient pour la Foi, sans être intimidées par les menaces des tyrans.</t>
    </r>
  </si>
  <si>
    <r>
      <t>N'en doutez pas mon fils, lui dit Amedès, vous voïez ici le sang et la substance d'une infinité de malheureux dont on a </t>
    </r>
    <r>
      <rPr>
        <b/>
        <sz val="11"/>
        <color rgb="FFCC3300"/>
        <rFont val="Arial"/>
        <family val="2"/>
      </rPr>
      <t>employé</t>
    </r>
    <r>
      <rPr>
        <sz val="11"/>
        <color rgb="FF333333"/>
        <rFont val="Arial"/>
        <family val="2"/>
      </rPr>
      <t> les </t>
    </r>
    <r>
      <rPr>
        <b/>
        <sz val="11"/>
        <color rgb="FFCC3300"/>
        <rFont val="Arial"/>
        <family val="2"/>
      </rPr>
      <t>biens</t>
    </r>
    <r>
      <rPr>
        <sz val="11"/>
        <color rgb="FF333333"/>
        <rFont val="Arial"/>
        <family val="2"/>
      </rPr>
      <t> ou les personnes à ces travaux insupportables.</t>
    </r>
  </si>
  <si>
    <r>
      <t>À votre âge, lui dis-je, qui semble approcher de quarante ans, je ne penserois à réparer ma fortune par le mariage, que pour mettre au monde des enfans dignes de leur origine, et pour </t>
    </r>
    <r>
      <rPr>
        <b/>
        <sz val="11"/>
        <color rgb="FFCC3300"/>
        <rFont val="Arial"/>
        <family val="2"/>
      </rPr>
      <t>employer</t>
    </r>
    <r>
      <rPr>
        <sz val="11"/>
        <color rgb="FF333333"/>
        <rFont val="Arial"/>
        <family val="2"/>
      </rPr>
      <t> mon </t>
    </r>
    <r>
      <rPr>
        <b/>
        <sz val="11"/>
        <color rgb="FFCC3300"/>
        <rFont val="Arial"/>
        <family val="2"/>
      </rPr>
      <t>bien</t>
    </r>
    <r>
      <rPr>
        <sz val="11"/>
        <color rgb="FF333333"/>
        <rFont val="Arial"/>
        <family val="2"/>
      </rPr>
      <t> à les élever dans la même vue.</t>
    </r>
  </si>
  <si>
    <r>
      <t>ils </t>
    </r>
    <r>
      <rPr>
        <b/>
        <sz val="11"/>
        <color rgb="FFCC3300"/>
        <rFont val="Arial"/>
        <family val="2"/>
      </rPr>
      <t>employaient</t>
    </r>
    <r>
      <rPr>
        <sz val="11"/>
        <color rgb="FF333333"/>
        <rFont val="Arial"/>
        <family val="2"/>
      </rPr>
      <t> les trois quarts de leurs </t>
    </r>
    <r>
      <rPr>
        <b/>
        <sz val="11"/>
        <color rgb="FFCC3300"/>
        <rFont val="Arial"/>
        <family val="2"/>
      </rPr>
      <t>biens</t>
    </r>
    <r>
      <rPr>
        <sz val="11"/>
        <color rgb="FF333333"/>
        <rFont val="Arial"/>
        <family val="2"/>
      </rPr>
      <t> à faire prier pour les âmes détenues dans ce lieu expiatoire;</t>
    </r>
  </si>
  <si>
    <r>
      <t>à quel usage plus satisfaisant pourrois-je </t>
    </r>
    <r>
      <rPr>
        <b/>
        <sz val="11"/>
        <color rgb="FFCC3300"/>
        <rFont val="Arial"/>
        <family val="2"/>
      </rPr>
      <t>employer</t>
    </r>
    <r>
      <rPr>
        <sz val="11"/>
        <color rgb="FF333333"/>
        <rFont val="Arial"/>
        <family val="2"/>
      </rPr>
      <t> les grands </t>
    </r>
    <r>
      <rPr>
        <b/>
        <sz val="11"/>
        <color rgb="FFCC3300"/>
        <rFont val="Arial"/>
        <family val="2"/>
      </rPr>
      <t>biens</t>
    </r>
    <r>
      <rPr>
        <sz val="11"/>
        <color rgb="FF333333"/>
        <rFont val="Arial"/>
        <family val="2"/>
      </rPr>
      <t> dont je jouis?</t>
    </r>
  </si>
  <si>
    <r>
      <t>On peut encore reconnaître par ce qui est écrit dans les Actes des Apôtres (Ac. 21) qu'il y avait à Joppé une femme nommée Dorcas qui </t>
    </r>
    <r>
      <rPr>
        <b/>
        <sz val="11"/>
        <color rgb="FFCC3300"/>
        <rFont val="Arial"/>
        <family val="2"/>
      </rPr>
      <t>employait</t>
    </r>
    <r>
      <rPr>
        <sz val="11"/>
        <color rgb="FF333333"/>
        <rFont val="Arial"/>
        <family val="2"/>
      </rPr>
      <t> son </t>
    </r>
    <r>
      <rPr>
        <b/>
        <sz val="11"/>
        <color rgb="FFCC3300"/>
        <rFont val="Arial"/>
        <family val="2"/>
      </rPr>
      <t>bien</t>
    </r>
    <r>
      <rPr>
        <sz val="11"/>
        <color rgb="FF333333"/>
        <rFont val="Arial"/>
        <family val="2"/>
      </rPr>
      <t> en aumônes et qui passait sa vie en toutes sortes de bonnes oeuvres.</t>
    </r>
  </si>
  <si>
    <r>
      <t>Celui de sainte Magne doit être en grande considération, parce qu'étant demeurée veuve par le décès de son mari, avec laquelle elle avait conservé sa virginité par une sainte adresse, et sous prétexte de maladie, elle passa le reste de ses jours fort retirée dans sa maison, </t>
    </r>
    <r>
      <rPr>
        <b/>
        <sz val="11"/>
        <color rgb="FFCC3300"/>
        <rFont val="Arial"/>
        <family val="2"/>
      </rPr>
      <t>employant</t>
    </r>
    <r>
      <rPr>
        <sz val="11"/>
        <color rgb="FF333333"/>
        <rFont val="Arial"/>
        <family val="2"/>
      </rPr>
      <t> ses grands </t>
    </r>
    <r>
      <rPr>
        <b/>
        <sz val="11"/>
        <color rgb="FFCC3300"/>
        <rFont val="Arial"/>
        <family val="2"/>
      </rPr>
      <t>biens</t>
    </r>
    <r>
      <rPr>
        <sz val="11"/>
        <color rgb="FF333333"/>
        <rFont val="Arial"/>
        <family val="2"/>
      </rPr>
      <t> en aumône pour le soulagement des pauvres.</t>
    </r>
  </si>
  <si>
    <r>
      <t>Vous pourriez être fort bien dans la rue de </t>
    </r>
    <r>
      <rPr>
        <sz val="11"/>
        <color theme="1"/>
        <rFont val="Calibri"/>
        <family val="2"/>
        <scheme val="minor"/>
      </rPr>
      <t>Douvres</t>
    </r>
    <r>
      <rPr>
        <sz val="11"/>
        <color rgb="FF333333"/>
        <rFont val="Arial"/>
        <family val="2"/>
      </rPr>
      <t>, chez la veuve d'un officier des gardes, qui, étant mort peu de tems après avoir acheté sa commission, à laquelle il avoit </t>
    </r>
    <r>
      <rPr>
        <b/>
        <sz val="11"/>
        <color rgb="FFCC3300"/>
        <rFont val="Arial"/>
        <family val="2"/>
      </rPr>
      <t>employé</t>
    </r>
    <r>
      <rPr>
        <sz val="11"/>
        <color rgb="FF333333"/>
        <rFont val="Arial"/>
        <family val="2"/>
      </rPr>
      <t> la meilleure partie de son </t>
    </r>
    <r>
      <rPr>
        <b/>
        <sz val="11"/>
        <color rgb="FFCC3300"/>
        <rFont val="Arial"/>
        <family val="2"/>
      </rPr>
      <t>bien</t>
    </r>
    <r>
      <rPr>
        <sz val="11"/>
        <color rgb="FF333333"/>
        <rFont val="Arial"/>
        <family val="2"/>
      </rPr>
      <t>, a laissé sa femme dans la nécessité de louer des appartemens pour vivre.</t>
    </r>
  </si>
  <si>
    <r>
      <t>Je connois quelqu'un à qui vous paroissez si charmante, qu'il </t>
    </r>
    <r>
      <rPr>
        <b/>
        <sz val="11"/>
        <color rgb="FFCC3300"/>
        <rFont val="Arial"/>
        <family val="2"/>
      </rPr>
      <t>emploieroit</t>
    </r>
    <r>
      <rPr>
        <sz val="11"/>
        <color rgb="FF333333"/>
        <rFont val="Arial"/>
        <family val="2"/>
      </rPr>
      <t> volontiers une partie de son </t>
    </r>
    <r>
      <rPr>
        <b/>
        <sz val="11"/>
        <color rgb="FFCC3300"/>
        <rFont val="Arial"/>
        <family val="2"/>
      </rPr>
      <t>bien</t>
    </r>
    <r>
      <rPr>
        <sz val="11"/>
        <color rgb="FF333333"/>
        <rFont val="Arial"/>
        <family val="2"/>
      </rPr>
      <t> à vous rendre la plus heureuse personne du monde. </t>
    </r>
  </si>
  <si>
    <r>
      <t>Comment on devait </t>
    </r>
    <r>
      <rPr>
        <b/>
        <sz val="11"/>
        <color rgb="FFCC3300"/>
        <rFont val="Arial"/>
        <family val="2"/>
      </rPr>
      <t>employer</t>
    </r>
    <r>
      <rPr>
        <sz val="11"/>
        <color rgb="FF333333"/>
        <rFont val="Arial"/>
        <family val="2"/>
      </rPr>
      <t> les </t>
    </r>
    <r>
      <rPr>
        <b/>
        <sz val="11"/>
        <color rgb="FFCC3300"/>
        <rFont val="Arial"/>
        <family val="2"/>
      </rPr>
      <t>biens</t>
    </r>
    <r>
      <rPr>
        <sz val="11"/>
        <color rgb="FF333333"/>
        <rFont val="Arial"/>
        <family val="2"/>
      </rPr>
      <t> ecclésiastiques.</t>
    </r>
  </si>
  <si>
    <r>
      <t>Les hommes sont supérieurs aux femmes à cause des qualités par lesquelles Dieu a élevé ceux-là au-dessus de celles-ci, et parce que les hommes </t>
    </r>
    <r>
      <rPr>
        <b/>
        <sz val="11"/>
        <color rgb="FFCC3300"/>
        <rFont val="Arial"/>
        <family val="2"/>
      </rPr>
      <t>emploient</t>
    </r>
    <r>
      <rPr>
        <sz val="11"/>
        <color rgb="FF333333"/>
        <rFont val="Arial"/>
        <family val="2"/>
      </rPr>
      <t> leurs </t>
    </r>
    <r>
      <rPr>
        <b/>
        <sz val="11"/>
        <color rgb="FFCC3300"/>
        <rFont val="Arial"/>
        <family val="2"/>
      </rPr>
      <t>biens</t>
    </r>
    <r>
      <rPr>
        <sz val="11"/>
        <color rgb="FF333333"/>
        <rFont val="Arial"/>
        <family val="2"/>
      </rPr>
      <t> pour doter les femmes.</t>
    </r>
  </si>
  <si>
    <r>
      <t>Le duc répondit qu'il était prêt à servir le dauphin, et à </t>
    </r>
    <r>
      <rPr>
        <b/>
        <sz val="11"/>
        <color rgb="FFCC3300"/>
        <rFont val="Arial"/>
        <family val="2"/>
      </rPr>
      <t>employer</t>
    </r>
    <r>
      <rPr>
        <sz val="11"/>
        <color rgb="FF333333"/>
        <rFont val="Arial"/>
        <family val="2"/>
      </rPr>
      <t> sa personne, ses </t>
    </r>
    <r>
      <rPr>
        <b/>
        <sz val="11"/>
        <color rgb="FFCC3300"/>
        <rFont val="Arial"/>
        <family val="2"/>
      </rPr>
      <t>biens</t>
    </r>
    <r>
      <rPr>
        <sz val="11"/>
        <color rgb="FF333333"/>
        <rFont val="Arial"/>
        <family val="2"/>
      </rPr>
      <t>, ses amis et ses sujets pour lui prouver son obéissance;</t>
    </r>
  </si>
  <si>
    <r>
      <t>Vous feriez bien de la brûler, à l'exemple du père Garasse, qui </t>
    </r>
    <r>
      <rPr>
        <b/>
        <sz val="11"/>
        <color rgb="FFCC3300"/>
        <rFont val="Arial"/>
        <family val="2"/>
      </rPr>
      <t>employa</t>
    </r>
    <r>
      <rPr>
        <sz val="11"/>
        <color rgb="FF333333"/>
        <rFont val="Arial"/>
        <family val="2"/>
      </rPr>
      <t> son </t>
    </r>
    <r>
      <rPr>
        <b/>
        <sz val="11"/>
        <color rgb="FFCC3300"/>
        <rFont val="Arial"/>
        <family val="2"/>
      </rPr>
      <t>bien</t>
    </r>
    <r>
      <rPr>
        <sz val="11"/>
        <color rgb="FF333333"/>
        <rFont val="Arial"/>
        <family val="2"/>
      </rPr>
      <t> à acquérir, pour les jeter au feu, nombre de livres contraires aux bonnes moeurs et à la Compagnie de Jésus.</t>
    </r>
  </si>
  <si>
    <r>
      <t>Et l'on voit qu'en me servant de cet exemple, je suppose que tout a été pour le mieux, que le clergé et les couvents n'ont jamais </t>
    </r>
    <r>
      <rPr>
        <b/>
        <sz val="11"/>
        <color rgb="FFCC3300"/>
        <rFont val="Arial"/>
        <family val="2"/>
      </rPr>
      <t>employé</t>
    </r>
    <r>
      <rPr>
        <sz val="11"/>
        <color rgb="FF333333"/>
        <rFont val="Arial"/>
        <family val="2"/>
      </rPr>
      <t> leurs </t>
    </r>
    <r>
      <rPr>
        <b/>
        <sz val="11"/>
        <color rgb="FFCC3300"/>
        <rFont val="Arial"/>
        <family val="2"/>
      </rPr>
      <t>biens</t>
    </r>
    <r>
      <rPr>
        <sz val="11"/>
        <color rgb="FF333333"/>
        <rFont val="Arial"/>
        <family val="2"/>
      </rPr>
      <t> qu'à faire l'aumône et que la vente des biens nationaux n'a enrichi que des pauvres, ce qui n'est pas absolument vrai, on le sait de reste.</t>
    </r>
  </si>
  <si>
    <r>
      <t>Ce fut un évêque, Talleyrand, qui fit la proposition formelle d'</t>
    </r>
    <r>
      <rPr>
        <b/>
        <sz val="11"/>
        <color rgb="FFCC3300"/>
        <rFont val="Arial"/>
        <family val="2"/>
      </rPr>
      <t>employer</t>
    </r>
    <r>
      <rPr>
        <sz val="11"/>
        <color rgb="FF333333"/>
        <rFont val="Arial"/>
        <family val="2"/>
      </rPr>
      <t> les </t>
    </r>
    <r>
      <rPr>
        <b/>
        <sz val="11"/>
        <color rgb="FFCC3300"/>
        <rFont val="Arial"/>
        <family val="2"/>
      </rPr>
      <t>biens</t>
    </r>
    <r>
      <rPr>
        <sz val="11"/>
        <color rgb="FF333333"/>
        <rFont val="Arial"/>
        <family val="2"/>
      </rPr>
      <t> d'Église au paiement de la dette.</t>
    </r>
  </si>
  <si>
    <r>
      <t>Pour que la </t>
    </r>
    <r>
      <rPr>
        <i/>
        <sz val="11"/>
        <color rgb="FF333333"/>
        <rFont val="Arial"/>
        <family val="2"/>
      </rPr>
      <t>condition d'optimum lié</t>
    </r>
    <r>
      <rPr>
        <sz val="11"/>
        <color rgb="FF333333"/>
        <rFont val="Arial"/>
        <family val="2"/>
      </rPr>
      <t> entre les deux économies communicantes soit remplie, il faut que-compte tenu de la servitude de l'immobilité des facteurs-les </t>
    </r>
    <r>
      <rPr>
        <b/>
        <sz val="11"/>
        <color rgb="FFCC3300"/>
        <rFont val="Arial"/>
        <family val="2"/>
      </rPr>
      <t>emplois</t>
    </r>
    <r>
      <rPr>
        <sz val="11"/>
        <color rgb="FF333333"/>
        <rFont val="Arial"/>
        <family val="2"/>
      </rPr>
      <t> de </t>
    </r>
    <r>
      <rPr>
        <b/>
        <sz val="11"/>
        <color rgb="FFCC3300"/>
        <rFont val="Arial"/>
        <family val="2"/>
      </rPr>
      <t>biens</t>
    </r>
    <r>
      <rPr>
        <sz val="11"/>
        <color rgb="FF333333"/>
        <rFont val="Arial"/>
        <family val="2"/>
      </rPr>
      <t> et de services que mettent en jeu les relations "extérieures " soient pour chaque unité, tels que l'avantage comparatif de l'acte d'emploi soit maximé ou le coût comparatif minimé.</t>
    </r>
  </si>
  <si>
    <r>
      <t>Déjà, sous Louis XV, la commission des réguliers avait supprimé neuf ordres religieux et </t>
    </r>
    <r>
      <rPr>
        <b/>
        <sz val="11"/>
        <color rgb="FFCC3300"/>
        <rFont val="Arial"/>
        <family val="2"/>
      </rPr>
      <t>employé</t>
    </r>
    <r>
      <rPr>
        <sz val="11"/>
        <color rgb="FF333333"/>
        <rFont val="Arial"/>
        <family val="2"/>
      </rPr>
      <t> leurs </t>
    </r>
    <r>
      <rPr>
        <b/>
        <sz val="11"/>
        <color rgb="FFCC3300"/>
        <rFont val="Arial"/>
        <family val="2"/>
      </rPr>
      <t>biens</t>
    </r>
    <r>
      <rPr>
        <sz val="11"/>
        <color rgb="FF333333"/>
        <rFont val="Arial"/>
        <family val="2"/>
      </rPr>
      <t> à des objets d'utilité générale.</t>
    </r>
  </si>
  <si>
    <r>
      <t>C'est donc en accentuant la subjectivité radicale des actes économiques que la théorie pure peut prétendre à l'objectivité, qu'elle ne dépend plus d'une psychologie déterminée, et qu'au lieu de choisir parmi les comportements humains ceux qui paraissent rationnellement économiques, parce qu'ils se conforment à la catégorie de finalité externe et à la loi "psychologique " du maximum de profits, ou bien elle s'interroge " non seulement sur la valeur subjective, mais encore sur les </t>
    </r>
    <r>
      <rPr>
        <b/>
        <sz val="11"/>
        <color rgb="FFCC3300"/>
        <rFont val="Arial"/>
        <family val="2"/>
      </rPr>
      <t>emplois</t>
    </r>
    <r>
      <rPr>
        <sz val="11"/>
        <color rgb="FF333333"/>
        <rFont val="Arial"/>
        <family val="2"/>
      </rPr>
      <t> effectifs des </t>
    </r>
    <r>
      <rPr>
        <b/>
        <sz val="11"/>
        <color rgb="FFCC3300"/>
        <rFont val="Arial"/>
        <family val="2"/>
      </rPr>
      <t>biens"</t>
    </r>
    <r>
      <rPr>
        <sz val="11"/>
        <color rgb="FF333333"/>
        <rFont val="Arial"/>
        <family val="2"/>
      </rPr>
      <t>, ou bien elle considère que le comportement commence à être économique une fois fait le choix objectif, la décision d'agir et non la finalité rationnelle lui servant de critère.</t>
    </r>
  </si>
  <si>
    <r>
      <t>si tous les humains du monde estoient de telle honnesteté, les dames se y pourroient bien fyer, quant il ne leur </t>
    </r>
    <r>
      <rPr>
        <b/>
        <sz val="11"/>
        <color rgb="FFCC3300"/>
        <rFont val="Arial"/>
        <family val="2"/>
      </rPr>
      <t>en</t>
    </r>
    <r>
      <rPr>
        <sz val="11"/>
        <color rgb="FF333333"/>
        <rFont val="Arial"/>
        <family val="2"/>
      </rPr>
      <t> </t>
    </r>
    <r>
      <rPr>
        <b/>
        <sz val="11"/>
        <color rgb="FFCC3300"/>
        <rFont val="Arial"/>
        <family val="2"/>
      </rPr>
      <t>cousteroit</t>
    </r>
    <r>
      <rPr>
        <sz val="11"/>
        <color rgb="FF333333"/>
        <rFont val="Arial"/>
        <family val="2"/>
      </rPr>
      <t> que le gand.</t>
    </r>
  </si>
  <si>
    <r>
      <t>On sait les rudes pénitences qu'ils ont imposées et au prince de Conti</t>
    </r>
    <r>
      <rPr>
        <sz val="11"/>
        <color rgb="FF333333"/>
        <rFont val="Arial"/>
        <family val="2"/>
      </rPr>
      <t> et à la duchesse de </t>
    </r>
    <r>
      <rPr>
        <sz val="11"/>
        <color theme="1"/>
        <rFont val="Calibri"/>
        <family val="2"/>
        <scheme val="minor"/>
      </rPr>
      <t>Longueville</t>
    </r>
    <r>
      <rPr>
        <sz val="11"/>
        <color rgb="FF333333"/>
        <rFont val="Arial"/>
        <family val="2"/>
      </rPr>
      <t>, pour avoir eu part aux troubles dont nous parlons, et les sommes immenses qu'il </t>
    </r>
    <r>
      <rPr>
        <b/>
        <sz val="11"/>
        <color rgb="FFCC3300"/>
        <rFont val="Arial"/>
        <family val="2"/>
      </rPr>
      <t>en</t>
    </r>
    <r>
      <rPr>
        <sz val="11"/>
        <color rgb="FF333333"/>
        <rFont val="Arial"/>
        <family val="2"/>
      </rPr>
      <t> a </t>
    </r>
    <r>
      <rPr>
        <b/>
        <sz val="11"/>
        <color rgb="FFCC3300"/>
        <rFont val="Arial"/>
        <family val="2"/>
      </rPr>
      <t>coûté</t>
    </r>
    <r>
      <rPr>
        <sz val="11"/>
        <color rgb="FF333333"/>
        <rFont val="Arial"/>
        <family val="2"/>
      </rPr>
      <t> à ce prince pour réparer, autant qu'il étoit possible, les désordres dont il avoit pu être cause pendant ces malheureux temps.</t>
    </r>
  </si>
  <si>
    <r>
      <t>Il reste les gentilshommes et privilegiez de la campagne des païs d'aide dont on peut faire le même raisonnement que des tailles, puisque la ruïne de la consommation leur est également préjudiciable, étans tous possesseurs de fonds, mais indépendemment de cette raison generale, ils y gagneront encore le double, en considerant l'argent qui sortoit de leur bourse, puisque n'y en aiant aucun qui achetât ou qui ne vendît des boissons dans l'un ou l'autre cas, il est impossible qu'il ne lui </t>
    </r>
    <r>
      <rPr>
        <b/>
        <sz val="11"/>
        <color rgb="FFCC3300"/>
        <rFont val="Arial"/>
        <family val="2"/>
      </rPr>
      <t>en</t>
    </r>
    <r>
      <rPr>
        <sz val="11"/>
        <color rgb="FF333333"/>
        <rFont val="Arial"/>
        <family val="2"/>
      </rPr>
      <t> </t>
    </r>
    <r>
      <rPr>
        <b/>
        <sz val="11"/>
        <color rgb="FFCC3300"/>
        <rFont val="Arial"/>
        <family val="2"/>
      </rPr>
      <t>coûtat</t>
    </r>
    <r>
      <rPr>
        <sz val="11"/>
        <color rgb="FF333333"/>
        <rFont val="Arial"/>
        <family val="2"/>
      </rPr>
      <t> quarante ou cinquante livres par an, et par la reduction par cheminée, mettant les choses sur le pied d'une consommation qui attirât une pareille somme par les droits d'aide, cela n'iroit qu'à vingt-cinq ou trente livres.</t>
    </r>
  </si>
  <si>
    <r>
      <t xml:space="preserve">Il ne laissa pas de m' </t>
    </r>
    <r>
      <rPr>
        <b/>
        <sz val="11"/>
        <color rgb="FFCC3300"/>
        <rFont val="Arial"/>
        <family val="2"/>
      </rPr>
      <t>en</t>
    </r>
    <r>
      <rPr>
        <sz val="11"/>
        <color rgb="FF333333"/>
        <rFont val="Arial"/>
        <family val="2"/>
      </rPr>
      <t> </t>
    </r>
    <r>
      <rPr>
        <b/>
        <sz val="11"/>
        <color rgb="FFCC3300"/>
        <rFont val="Arial"/>
        <family val="2"/>
      </rPr>
      <t>coûter</t>
    </r>
    <r>
      <rPr>
        <sz val="11"/>
        <color rgb="FF333333"/>
        <rFont val="Arial"/>
        <family val="2"/>
      </rPr>
      <t> une bonne somme de deniers, que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Rais</t>
    </r>
    <r>
      <rPr>
        <sz val="11"/>
        <color rgb="FF333333"/>
        <rFont val="Arial"/>
        <family val="2"/>
      </rPr>
      <t> prêta pour la subsistance de la garnison.</t>
    </r>
  </si>
  <si>
    <r>
      <t xml:space="preserve">Il n'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rien de proposer certaines choses; on s'amuse au moins à voir si elles sont possibles.</t>
    </r>
  </si>
  <si>
    <r>
      <t>Mais tu sçais mon humeur chagrine du costé de la medecine: les seuls medecins que je voy sont mes amis, en qui j'ay foy; qui gratis me cherche malade mieux qu'un autre me persuade, et j'en sors toûjours assez bien pourveu qu'il ne m'</t>
    </r>
    <r>
      <rPr>
        <b/>
        <sz val="11"/>
        <color rgb="FFC00000"/>
        <rFont val="Calibri"/>
        <family val="2"/>
        <scheme val="minor"/>
      </rPr>
      <t>en couste</t>
    </r>
    <r>
      <rPr>
        <sz val="11"/>
        <color theme="1"/>
        <rFont val="Calibri"/>
        <family val="2"/>
        <scheme val="minor"/>
      </rPr>
      <t xml:space="preserve"> rien. </t>
    </r>
  </si>
  <si>
    <r>
      <t>Il semble que ce nom ne devrait être donné qu'à un port où l'on s'embarque sur la mer ou sur la rivière, mais c'est ainsi qu'on explique le passage d'un royaume dans un autre; et toujours en faisant son chemin il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car les gardes des douanes, qui font payer les droits du roi, attendent les voyageurs sur les grands chemins, et ne les laissent point en repos, qu'ils ne leur aient donné quelque chose.</t>
    </r>
  </si>
  <si>
    <r>
      <t>En effet, il sembleroit que les seules personnes qui devroient être interessées dans les impôts qui se levent, ainsi que dans toutes autres dettes, ne seroient que le roi et ses peuples; sa majesté pour recevoir, et ses peuples pour paier: et par consequent qu'on dût être certain de l'acceptation d'une proposition, qui feroit recevoir le double à sa majesté, pendant qu'il n'</t>
    </r>
    <r>
      <rPr>
        <b/>
        <sz val="11"/>
        <color rgb="FFCC3300"/>
        <rFont val="Arial"/>
        <family val="2"/>
      </rPr>
      <t>en</t>
    </r>
    <r>
      <rPr>
        <sz val="11"/>
        <color rgb="FF333333"/>
        <rFont val="Arial"/>
        <family val="2"/>
      </rPr>
      <t> </t>
    </r>
    <r>
      <rPr>
        <b/>
        <sz val="11"/>
        <color rgb="FFCC3300"/>
        <rFont val="Arial"/>
        <family val="2"/>
      </rPr>
      <t>couteroit</t>
    </r>
    <r>
      <rPr>
        <sz val="11"/>
        <color rgb="FF333333"/>
        <rFont val="Arial"/>
        <family val="2"/>
      </rPr>
      <t> pas le tiers à ses peuples.</t>
    </r>
  </si>
  <si>
    <r>
      <t xml:space="preserve">Mettez ce qu' il </t>
    </r>
    <r>
      <rPr>
        <b/>
        <sz val="11"/>
        <color rgb="FFC00000"/>
        <rFont val="Calibri"/>
        <family val="2"/>
        <scheme val="minor"/>
      </rPr>
      <t>en coûte</t>
    </r>
    <r>
      <rPr>
        <sz val="11"/>
        <color theme="1"/>
        <rFont val="Calibri"/>
        <family val="2"/>
        <scheme val="minor"/>
      </rPr>
      <t xml:space="preserve"> à plaider aujourd' hui; Comptez ce qu' il en reste à beaucoup de familles Vous verrez que Perrin tire l' argent à lui, Et ne laisse aux plaideurs que le sac et les quilles</t>
    </r>
  </si>
  <si>
    <r>
      <t>Vous sçavez qu'il ne m'en faut pas tant pour me contenter, et que sans qu'il vous </t>
    </r>
    <r>
      <rPr>
        <b/>
        <sz val="11"/>
        <color rgb="FFCC3300"/>
        <rFont val="Arial"/>
        <family val="2"/>
      </rPr>
      <t>en</t>
    </r>
    <r>
      <rPr>
        <sz val="11"/>
        <color rgb="FF333333"/>
        <rFont val="Arial"/>
        <family val="2"/>
      </rPr>
      <t> </t>
    </r>
    <r>
      <rPr>
        <b/>
        <sz val="11"/>
        <color rgb="FFCC3300"/>
        <rFont val="Arial"/>
        <family val="2"/>
      </rPr>
      <t>couste</t>
    </r>
    <r>
      <rPr>
        <sz val="11"/>
        <color rgb="FF333333"/>
        <rFont val="Arial"/>
        <family val="2"/>
      </rPr>
      <t> beaucoup vous me pouvez accorder tout ce que je desire.</t>
    </r>
  </si>
  <si>
    <r>
      <t>La question sera si n'ayant encores eu ses expeditions, il ne faudra point qu'il luy </t>
    </r>
    <r>
      <rPr>
        <b/>
        <sz val="11"/>
        <color rgb="FFCC3300"/>
        <rFont val="Arial"/>
        <family val="2"/>
      </rPr>
      <t>en</t>
    </r>
    <r>
      <rPr>
        <sz val="11"/>
        <color rgb="FF333333"/>
        <rFont val="Arial"/>
        <family val="2"/>
      </rPr>
      <t> </t>
    </r>
    <r>
      <rPr>
        <b/>
        <sz val="11"/>
        <color rgb="FFCC3300"/>
        <rFont val="Arial"/>
        <family val="2"/>
      </rPr>
      <t>couste</t>
    </r>
    <r>
      <rPr>
        <sz val="11"/>
        <color rgb="FF333333"/>
        <rFont val="Arial"/>
        <family val="2"/>
      </rPr>
      <t> quelque bonne piece pour pouvoir retenir tout le reste.</t>
    </r>
  </si>
  <si>
    <r>
      <t>Les grands hommes, qui ont servi utilement l'etat, ne sont jamais sans récompense; et parce que les princes, quelques puissans qu'ils soient, n'ont pas assez de bien pour payer tous les services de leurs sujets, on supplée à ce défaut par des titres d'honneur que l'empereur leur donne, sans qu'il luy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rien.</t>
    </r>
  </si>
  <si>
    <r>
      <t>Par malheur il se rencontra pour la dépense, et même la plus superfluë, d'un semblable caractere que la reine </t>
    </r>
    <r>
      <rPr>
        <sz val="11"/>
        <color theme="1"/>
        <rFont val="Calibri"/>
        <family val="2"/>
        <scheme val="minor"/>
      </rPr>
      <t>Catherine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Medi</t>
    </r>
    <r>
      <rPr>
        <sz val="11"/>
        <color rgb="FF333333"/>
        <rFont val="Arial"/>
        <family val="2"/>
      </rPr>
      <t>cis, si même il ne la surpassa pas; puisqu'aux seules nôces du </t>
    </r>
    <r>
      <rPr>
        <sz val="11"/>
        <color theme="1"/>
        <rFont val="Calibri"/>
        <family val="2"/>
        <scheme val="minor"/>
      </rPr>
      <t>Duc</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Joyeuse</t>
    </r>
    <r>
      <rPr>
        <sz val="11"/>
        <color rgb="FF333333"/>
        <rFont val="Arial"/>
        <family val="2"/>
      </rPr>
      <t>, il </t>
    </r>
    <r>
      <rPr>
        <b/>
        <sz val="11"/>
        <color rgb="FFCC3300"/>
        <rFont val="Arial"/>
        <family val="2"/>
      </rPr>
      <t>en</t>
    </r>
    <r>
      <rPr>
        <sz val="11"/>
        <color rgb="FF333333"/>
        <rFont val="Arial"/>
        <family val="2"/>
      </rPr>
      <t> </t>
    </r>
    <r>
      <rPr>
        <b/>
        <sz val="11"/>
        <color rgb="FFCC3300"/>
        <rFont val="Arial"/>
        <family val="2"/>
      </rPr>
      <t>coûta</t>
    </r>
    <r>
      <rPr>
        <sz val="11"/>
        <color rgb="FF333333"/>
        <rFont val="Arial"/>
        <family val="2"/>
      </rPr>
      <t> douze cens mille écus, qui reviennent à plus de dix millions d'aujourd'hui.</t>
    </r>
    <r>
      <rPr>
        <sz val="11"/>
        <color theme="1"/>
        <rFont val="Calibri"/>
        <family val="2"/>
        <scheme val="minor"/>
      </rPr>
      <t> </t>
    </r>
  </si>
  <si>
    <r>
      <t>Et par la reduction par cheminées, comme elle s'est faite, et se fait encore dans tous les païs du monde, il ne lui </t>
    </r>
    <r>
      <rPr>
        <b/>
        <sz val="11"/>
        <color rgb="FFCC3300"/>
        <rFont val="Arial"/>
        <family val="2"/>
      </rPr>
      <t>en</t>
    </r>
    <r>
      <rPr>
        <sz val="11"/>
        <color rgb="FF333333"/>
        <rFont val="Arial"/>
        <family val="2"/>
      </rPr>
      <t> </t>
    </r>
    <r>
      <rPr>
        <b/>
        <sz val="11"/>
        <color rgb="FFCC3300"/>
        <rFont val="Arial"/>
        <family val="2"/>
      </rPr>
      <t>coûtera</t>
    </r>
    <r>
      <rPr>
        <sz val="11"/>
        <color rgb="FF333333"/>
        <rFont val="Arial"/>
        <family val="2"/>
      </rPr>
      <t> que * 40 livres d'une façon commode, et le roi sera paié par avance.</t>
    </r>
  </si>
  <si>
    <r>
      <t>On dira donc, et on le maintient, qu'il n'y a point de prince dans l'</t>
    </r>
    <r>
      <rPr>
        <sz val="11"/>
        <color theme="1"/>
        <rFont val="Calibri"/>
        <family val="2"/>
        <scheme val="minor"/>
      </rPr>
      <t>Europe</t>
    </r>
    <r>
      <rPr>
        <sz val="11"/>
        <color rgb="FF333333"/>
        <rFont val="Arial"/>
        <family val="2"/>
      </rPr>
      <t>, qui ne ti re à proportion beaucoup davantage, et où cependant il </t>
    </r>
    <r>
      <rPr>
        <b/>
        <sz val="11"/>
        <color rgb="FFCC3300"/>
        <rFont val="Arial"/>
        <family val="2"/>
      </rPr>
      <t>en</t>
    </r>
    <r>
      <rPr>
        <sz val="11"/>
        <color rgb="FF333333"/>
        <rFont val="Arial"/>
        <family val="2"/>
      </rPr>
      <t> </t>
    </r>
    <r>
      <rPr>
        <b/>
        <sz val="11"/>
        <color rgb="FFCC3300"/>
        <rFont val="Arial"/>
        <family val="2"/>
      </rPr>
      <t>coute</t>
    </r>
    <r>
      <rPr>
        <sz val="11"/>
        <color rgb="FF333333"/>
        <rFont val="Arial"/>
        <family val="2"/>
      </rPr>
      <t> tant à ses peuples;</t>
    </r>
  </si>
  <si>
    <r>
      <t>Tout surpris qu'il en est: "s'il ne veut s'arrêter, dit-il, on me paiera ce qu'il m'</t>
    </r>
    <r>
      <rPr>
        <b/>
        <sz val="11"/>
        <color rgb="FFCC3300"/>
        <rFont val="Arial"/>
        <family val="2"/>
      </rPr>
      <t>en</t>
    </r>
    <r>
      <rPr>
        <sz val="11"/>
        <color rgb="FF333333"/>
        <rFont val="Arial"/>
        <family val="2"/>
      </rPr>
      <t> va </t>
    </r>
    <r>
      <rPr>
        <b/>
        <sz val="11"/>
        <color rgb="FFCC3300"/>
        <rFont val="Arial"/>
        <family val="2"/>
      </rPr>
      <t>coûter</t>
    </r>
    <r>
      <rPr>
        <sz val="11"/>
        <color rgb="FF333333"/>
        <rFont val="Arial"/>
        <family val="2"/>
      </rPr>
      <t>."</t>
    </r>
  </si>
  <si>
    <r>
      <t>C'est l'habit d'un vieux médecin, qui a été laissé en gage au lieu où je l'ai pris, et il m'</t>
    </r>
    <r>
      <rPr>
        <b/>
        <sz val="11"/>
        <color rgb="FFCC3300"/>
        <rFont val="Arial"/>
        <family val="2"/>
      </rPr>
      <t>en</t>
    </r>
    <r>
      <rPr>
        <sz val="11"/>
        <color rgb="FF333333"/>
        <rFont val="Arial"/>
        <family val="2"/>
      </rPr>
      <t> a </t>
    </r>
    <r>
      <rPr>
        <b/>
        <sz val="11"/>
        <color rgb="FFCC3300"/>
        <rFont val="Arial"/>
        <family val="2"/>
      </rPr>
      <t>coûté</t>
    </r>
    <r>
      <rPr>
        <sz val="11"/>
        <color rgb="FF333333"/>
        <rFont val="Arial"/>
        <family val="2"/>
      </rPr>
      <t> de l'argent pour l'avoir.</t>
    </r>
  </si>
  <si>
    <r>
      <t>J'ai encore acheté plusieurs terres, à qui j'ai dit à la manière accoutumée: "je vous fais parc "; de sorte que j'ai étendu mes promenoirs, sans qu'il m'</t>
    </r>
    <r>
      <rPr>
        <b/>
        <sz val="11"/>
        <color rgb="FFCC3300"/>
        <rFont val="Arial"/>
        <family val="2"/>
      </rPr>
      <t>en</t>
    </r>
    <r>
      <rPr>
        <sz val="11"/>
        <color rgb="FF333333"/>
        <rFont val="Arial"/>
        <family val="2"/>
      </rPr>
      <t> ait </t>
    </r>
    <r>
      <rPr>
        <b/>
        <sz val="11"/>
        <color rgb="FFCC3300"/>
        <rFont val="Arial"/>
        <family val="2"/>
      </rPr>
      <t>coûté</t>
    </r>
    <r>
      <rPr>
        <sz val="11"/>
        <color rgb="FF333333"/>
        <rFont val="Arial"/>
        <family val="2"/>
      </rPr>
      <t> beaucoup.</t>
    </r>
  </si>
  <si>
    <r>
      <t>Va, va, je te marîrai bien, dès que je le pourrai, s'il ne m'</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rien.</t>
    </r>
  </si>
  <si>
    <r>
      <t>Je n'en sçay rien, repartit </t>
    </r>
    <r>
      <rPr>
        <sz val="11"/>
        <color theme="1"/>
        <rFont val="Calibri"/>
        <family val="2"/>
        <scheme val="minor"/>
      </rPr>
      <t>Lysis</t>
    </r>
    <r>
      <rPr>
        <sz val="11"/>
        <color rgb="FF333333"/>
        <rFont val="Arial"/>
        <family val="2"/>
      </rPr>
      <t>, car les divinitez ont des corps si subtils que les hommes ne les sçauroient remarquer: toutefois l'espreuve ne t'</t>
    </r>
    <r>
      <rPr>
        <b/>
        <sz val="11"/>
        <color rgb="FFCC3300"/>
        <rFont val="Arial"/>
        <family val="2"/>
      </rPr>
      <t>en</t>
    </r>
    <r>
      <rPr>
        <sz val="11"/>
        <color rgb="FF333333"/>
        <rFont val="Arial"/>
        <family val="2"/>
      </rPr>
      <t> </t>
    </r>
    <r>
      <rPr>
        <b/>
        <sz val="11"/>
        <color rgb="FFCC3300"/>
        <rFont val="Arial"/>
        <family val="2"/>
      </rPr>
      <t>coustera</t>
    </r>
    <r>
      <rPr>
        <sz val="11"/>
        <color rgb="FF333333"/>
        <rFont val="Arial"/>
        <family val="2"/>
      </rPr>
      <t> rien.</t>
    </r>
  </si>
  <si>
    <r>
      <t>Il m'</t>
    </r>
    <r>
      <rPr>
        <b/>
        <sz val="11"/>
        <color rgb="FFCC3300"/>
        <rFont val="Arial"/>
        <family val="2"/>
      </rPr>
      <t>en</t>
    </r>
    <r>
      <rPr>
        <sz val="11"/>
        <color rgb="FF333333"/>
        <rFont val="Arial"/>
        <family val="2"/>
      </rPr>
      <t> </t>
    </r>
    <r>
      <rPr>
        <b/>
        <sz val="11"/>
        <color rgb="FFCC3300"/>
        <rFont val="Arial"/>
        <family val="2"/>
      </rPr>
      <t>coûtera</t>
    </r>
    <r>
      <rPr>
        <sz val="11"/>
        <color rgb="FF333333"/>
        <rFont val="Arial"/>
        <family val="2"/>
      </rPr>
      <t> ma fortune, mais c'est peu de chose pour vous satisfaire.</t>
    </r>
  </si>
  <si>
    <r>
      <t>Ainsi il </t>
    </r>
    <r>
      <rPr>
        <b/>
        <sz val="11"/>
        <color rgb="FFCC3300"/>
        <rFont val="Arial"/>
        <family val="2"/>
      </rPr>
      <t>en</t>
    </r>
    <r>
      <rPr>
        <sz val="11"/>
        <color rgb="FF333333"/>
        <rFont val="Arial"/>
        <family val="2"/>
      </rPr>
      <t> </t>
    </r>
    <r>
      <rPr>
        <b/>
        <sz val="11"/>
        <color rgb="FFCC3300"/>
        <rFont val="Arial"/>
        <family val="2"/>
      </rPr>
      <t>coûta</t>
    </r>
    <r>
      <rPr>
        <sz val="11"/>
        <color rgb="FF333333"/>
        <rFont val="Arial"/>
        <family val="2"/>
      </rPr>
      <t> beaucoup au roi et au royaume pour ne rien gagner.</t>
    </r>
  </si>
  <si>
    <r>
      <t>Voilà de quelle manière ces beaux cavaliers, qui s'en reposaient sur notre bonne foi, étaient servis; et si nous leur faisions bien payer ce que leurs bêtes n'avaient point mangé, juge s'il leur </t>
    </r>
    <r>
      <rPr>
        <b/>
        <sz val="11"/>
        <color rgb="FFCC3300"/>
        <rFont val="Arial"/>
        <family val="2"/>
      </rPr>
      <t>en</t>
    </r>
    <r>
      <rPr>
        <sz val="11"/>
        <color rgb="FF333333"/>
        <rFont val="Arial"/>
        <family val="2"/>
      </rPr>
      <t> </t>
    </r>
    <r>
      <rPr>
        <b/>
        <sz val="11"/>
        <color rgb="FFCC3300"/>
        <rFont val="Arial"/>
        <family val="2"/>
      </rPr>
      <t>coûtait</t>
    </r>
    <r>
      <rPr>
        <sz val="11"/>
        <color rgb="FF333333"/>
        <rFont val="Arial"/>
        <family val="2"/>
      </rPr>
      <t> bon pour leur propre dépense.</t>
    </r>
  </si>
  <si>
    <r>
      <t>M</t>
    </r>
    <r>
      <rPr>
        <sz val="11"/>
        <color rgb="FF333333"/>
        <rFont val="Arial"/>
        <family val="2"/>
      </rPr>
      <t> </t>
    </r>
    <r>
      <rPr>
        <sz val="11"/>
        <color theme="1"/>
        <rFont val="Calibri"/>
        <family val="2"/>
        <scheme val="minor"/>
      </rPr>
      <t>DeWolmar</t>
    </r>
    <r>
      <rPr>
        <sz val="11"/>
        <color rgb="FF333333"/>
        <rFont val="Arial"/>
        <family val="2"/>
      </rPr>
      <t> m'a dit qu'il lui </t>
    </r>
    <r>
      <rPr>
        <b/>
        <sz val="11"/>
        <color rgb="FFCC3300"/>
        <rFont val="Arial"/>
        <family val="2"/>
      </rPr>
      <t>en</t>
    </r>
    <r>
      <rPr>
        <sz val="11"/>
        <color rgb="FF333333"/>
        <rFont val="Arial"/>
        <family val="2"/>
      </rPr>
      <t> </t>
    </r>
    <r>
      <rPr>
        <b/>
        <sz val="11"/>
        <color rgb="FFCC3300"/>
        <rFont val="Arial"/>
        <family val="2"/>
      </rPr>
      <t>coûtoit</t>
    </r>
    <r>
      <rPr>
        <sz val="11"/>
        <color rgb="FF333333"/>
        <rFont val="Arial"/>
        <family val="2"/>
      </rPr>
      <t> à peine cinquante écus par an pour ces petits établissemens que sa femme a la première imaginés.</t>
    </r>
  </si>
  <si>
    <r>
      <t>Si j'avois connu ce mousquetaire, comme j'ai fait depuis, il ne m'</t>
    </r>
    <r>
      <rPr>
        <b/>
        <sz val="11"/>
        <color rgb="FFCC3300"/>
        <rFont val="Arial"/>
        <family val="2"/>
      </rPr>
      <t>en</t>
    </r>
    <r>
      <rPr>
        <sz val="11"/>
        <color rgb="FF333333"/>
        <rFont val="Arial"/>
        <family val="2"/>
      </rPr>
      <t> eût pas </t>
    </r>
    <r>
      <rPr>
        <b/>
        <sz val="11"/>
        <color rgb="FFCC3300"/>
        <rFont val="Arial"/>
        <family val="2"/>
      </rPr>
      <t>coûté</t>
    </r>
    <r>
      <rPr>
        <sz val="11"/>
        <color rgb="FF333333"/>
        <rFont val="Arial"/>
        <family val="2"/>
      </rPr>
      <t> mes cinquante louis pour les faveurs de cette </t>
    </r>
    <r>
      <rPr>
        <sz val="11"/>
        <color theme="1"/>
        <rFont val="Calibri"/>
        <family val="2"/>
        <scheme val="minor"/>
      </rPr>
      <t>Laïs</t>
    </r>
    <r>
      <rPr>
        <sz val="11"/>
        <color rgb="FF333333"/>
        <rFont val="Arial"/>
        <family val="2"/>
      </rPr>
      <t>.</t>
    </r>
  </si>
  <si>
    <r>
      <t>Dans les climats chauds, on a moins de besoins; il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moins pour entretenir une femme et des enfans.</t>
    </r>
  </si>
  <si>
    <r>
      <t>Je vous prie avec les mêmes instances que s'il s'agissait de ma propre soeur, de vous donner tous les mouvements possibles pour lui trouver dans notre ville quelque chose qui convienne à son personnel, à sa naissance et à son éducation; qu'il ne lui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rien jusque-là, je vous tiendrai compte de tout à la première vue.</t>
    </r>
  </si>
  <si>
    <r>
      <t>Tout le monde convient aujourd'hui, que c'est le baron de </t>
    </r>
    <r>
      <rPr>
        <sz val="11"/>
        <color theme="1"/>
        <rFont val="Calibri"/>
        <family val="2"/>
        <scheme val="minor"/>
      </rPr>
      <t>Newhoff</t>
    </r>
    <r>
      <rPr>
        <sz val="11"/>
        <color rgb="FF333333"/>
        <rFont val="Arial"/>
        <family val="2"/>
      </rPr>
      <t>, né dans le comté de la </t>
    </r>
    <r>
      <rPr>
        <sz val="11"/>
        <color theme="1"/>
        <rFont val="Calibri"/>
        <family val="2"/>
        <scheme val="minor"/>
      </rPr>
      <t>Mark</t>
    </r>
    <r>
      <rPr>
        <sz val="11"/>
        <color rgb="FF333333"/>
        <rFont val="Arial"/>
        <family val="2"/>
      </rPr>
      <t>, sujet du roi de </t>
    </r>
    <r>
      <rPr>
        <sz val="11"/>
        <color theme="1"/>
        <rFont val="Calibri"/>
        <family val="2"/>
        <scheme val="minor"/>
      </rPr>
      <t>Prusse</t>
    </r>
    <r>
      <rPr>
        <sz val="11"/>
        <color rgb="FF333333"/>
        <rFont val="Arial"/>
        <family val="2"/>
      </rPr>
      <t>; et la curiosité du public n'est plus excitée que par l'envie de découvrir quel est le puissant magicien qui récompense si bien un chevalier-errant; et cela, sans qu'il lui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rien du sien.</t>
    </r>
  </si>
  <si>
    <r>
      <t>Ainsi les jeunes gens elevés avec soin apprennent tous à monter à cheval parce qu'il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beaucoup pour cela; mais presque aucun d'eux n'apprend à nager parce qu'il n'en coûte rien et qu'un artisan peut savoir nager aussi bien que qui que ce soit.</t>
    </r>
  </si>
  <si>
    <r>
      <t>Mais on s'applique en revanche à lui faire trouver les denrées, sinon à meilleur marché, du moins de meilleure qualité qu'il ne les auroit au même prix, ses bienfaiteurs suppléant genereusement de leur bourse à ce qu'il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de plus pour satisfaire la délicatesse qu'ils lui supposent, et qu'ils tâchent même d'exciter en lui par l'occasion et le bon marché, pour avoir le plaisir d'en tenir note.</t>
    </r>
  </si>
  <si>
    <r>
      <t>Il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plus de quatre talens à la république pour les prix distribués aux vainqueurs, pour les présens et les sacrifices offerts au dieu, pour le transport et l'entretien de la théorie.</t>
    </r>
  </si>
  <si>
    <r>
      <t>Au reste, quoique la Providence ne s'embarrasse nullement de ce qu'il </t>
    </r>
    <r>
      <rPr>
        <b/>
        <sz val="11"/>
        <color rgb="FFCC3300"/>
        <rFont val="Arial"/>
        <family val="2"/>
      </rPr>
      <t>en</t>
    </r>
    <r>
      <rPr>
        <sz val="11"/>
        <color rgb="FF333333"/>
        <rFont val="Arial"/>
        <family val="2"/>
      </rPr>
      <t> doit </t>
    </r>
    <r>
      <rPr>
        <b/>
        <sz val="11"/>
        <color rgb="FFCC3300"/>
        <rFont val="Arial"/>
        <family val="2"/>
      </rPr>
      <t>coûter</t>
    </r>
    <r>
      <rPr>
        <sz val="11"/>
        <color rgb="FF333333"/>
        <rFont val="Arial"/>
        <family val="2"/>
      </rPr>
      <t> aux Français pour avoir un Roi, il n'est pas moins très important d'observer qu'il y a certainement erreur ou mauvaise foi de la part des écrivains qui font peur aux Français des maux qu'entraînerait le rétablissement de la monarchie.</t>
    </r>
  </si>
  <si>
    <r>
      <t>Pardonnez, monsieur, cet écart à un homme qui vous citerait vingt ouvrages de prix dont il a été obligé d'acheter quatre éditions différentes en vingt ans, et à qui, sous une autre police, il </t>
    </r>
    <r>
      <rPr>
        <b/>
        <sz val="11"/>
        <color rgb="FFCC3300"/>
        <rFont val="Arial"/>
        <family val="2"/>
      </rPr>
      <t>en</t>
    </r>
    <r>
      <rPr>
        <sz val="11"/>
        <color rgb="FF333333"/>
        <rFont val="Arial"/>
        <family val="2"/>
      </rPr>
      <t> aurait </t>
    </r>
    <r>
      <rPr>
        <b/>
        <sz val="11"/>
        <color rgb="FFCC3300"/>
        <rFont val="Arial"/>
        <family val="2"/>
      </rPr>
      <t>coûté</t>
    </r>
    <r>
      <rPr>
        <sz val="11"/>
        <color rgb="FF333333"/>
        <rFont val="Arial"/>
        <family val="2"/>
      </rPr>
      <t> la moitié moins pour avoir deux fois plus de livres.</t>
    </r>
  </si>
  <si>
    <r>
      <t>ainsi il n'</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rien au roi, ce dédommagement-là est pris sur des terres que les hollandois et l'empereur prétendoient avoir par le traité de paix.</t>
    </r>
  </si>
  <si>
    <r>
      <t>Quand on a voulu se venger de tant de pertes, et faire une descente en </t>
    </r>
    <r>
      <rPr>
        <sz val="11"/>
        <color theme="1"/>
        <rFont val="Calibri"/>
        <family val="2"/>
        <scheme val="minor"/>
      </rPr>
      <t>Irlande</t>
    </r>
    <r>
      <rPr>
        <sz val="11"/>
        <color rgb="FF333333"/>
        <rFont val="Arial"/>
        <family val="2"/>
      </rPr>
      <t>, il </t>
    </r>
    <r>
      <rPr>
        <b/>
        <sz val="11"/>
        <color rgb="FFCC3300"/>
        <rFont val="Arial"/>
        <family val="2"/>
      </rPr>
      <t>en</t>
    </r>
    <r>
      <rPr>
        <sz val="11"/>
        <color rgb="FF333333"/>
        <rFont val="Arial"/>
        <family val="2"/>
      </rPr>
      <t> a </t>
    </r>
    <r>
      <rPr>
        <b/>
        <sz val="11"/>
        <color rgb="FFCC3300"/>
        <rFont val="Arial"/>
        <family val="2"/>
      </rPr>
      <t>couté</t>
    </r>
    <r>
      <rPr>
        <sz val="11"/>
        <color rgb="FF333333"/>
        <rFont val="Arial"/>
        <family val="2"/>
      </rPr>
      <t> des sommes immenses pour cette entreprise infructueuse;</t>
    </r>
  </si>
  <si>
    <r>
      <t>Je n'avois pas ménagé la bourse du galant, depuis que cette intrigue duroit; avec ce qu'on m'a volé ou excroqué, il m'</t>
    </r>
    <r>
      <rPr>
        <b/>
        <sz val="11"/>
        <color rgb="FFCC3300"/>
        <rFont val="Arial"/>
        <family val="2"/>
      </rPr>
      <t>en</t>
    </r>
    <r>
      <rPr>
        <sz val="11"/>
        <color rgb="FF333333"/>
        <rFont val="Arial"/>
        <family val="2"/>
      </rPr>
      <t> </t>
    </r>
    <r>
      <rPr>
        <b/>
        <sz val="11"/>
        <color rgb="FFCC3300"/>
        <rFont val="Arial"/>
        <family val="2"/>
      </rPr>
      <t>coute</t>
    </r>
    <r>
      <rPr>
        <sz val="11"/>
        <color rgb="FF333333"/>
        <rFont val="Arial"/>
        <family val="2"/>
      </rPr>
      <t> dix mille écus.</t>
    </r>
  </si>
  <si>
    <r>
      <t>Quand on fait des souhaits et qu'il n'</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rien, il ne faut pas se ménager.</t>
    </r>
  </si>
  <si>
    <r>
      <t>Ce sont vingt mille francs qu'il m'</t>
    </r>
    <r>
      <rPr>
        <b/>
        <i/>
        <sz val="11"/>
        <color rgb="FFCC3300"/>
        <rFont val="Arial"/>
        <family val="2"/>
      </rPr>
      <t>en</t>
    </r>
    <r>
      <rPr>
        <i/>
        <sz val="11"/>
        <color rgb="FF333333"/>
        <rFont val="Arial"/>
        <family val="2"/>
      </rPr>
      <t> pourra </t>
    </r>
    <r>
      <rPr>
        <b/>
        <i/>
        <sz val="11"/>
        <color rgb="FFCC3300"/>
        <rFont val="Arial"/>
        <family val="2"/>
      </rPr>
      <t>coûter;</t>
    </r>
    <r>
      <rPr>
        <sz val="11"/>
        <color rgb="FF333333"/>
        <rFont val="Arial"/>
        <family val="2"/>
      </rPr>
      <t> </t>
    </r>
    <r>
      <rPr>
        <i/>
        <sz val="11"/>
        <color rgb="FF333333"/>
        <rFont val="Arial"/>
        <family val="2"/>
      </rPr>
      <t>mais pour vingt mille francs j'aurai droit de</t>
    </r>
    <r>
      <rPr>
        <sz val="11"/>
        <color rgb="FF333333"/>
        <rFont val="Arial"/>
        <family val="2"/>
      </rPr>
      <t> </t>
    </r>
    <r>
      <rPr>
        <i/>
        <sz val="11"/>
        <color rgb="FF333333"/>
        <rFont val="Arial"/>
        <family val="2"/>
      </rPr>
      <t>pester.</t>
    </r>
  </si>
  <si>
    <r>
      <t>Enfin, quoiqu'il nous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et de plaisir et d'argent, ne revien qu'avec le congé absolu de </t>
    </r>
    <r>
      <rPr>
        <sz val="11"/>
        <color theme="1"/>
        <rFont val="Calibri"/>
        <family val="2"/>
        <scheme val="minor"/>
      </rPr>
      <t>Claude</t>
    </r>
    <r>
      <rPr>
        <sz val="11"/>
        <color rgb="FF333333"/>
        <rFont val="Arial"/>
        <family val="2"/>
      </rPr>
      <t> </t>
    </r>
    <r>
      <rPr>
        <sz val="11"/>
        <color theme="1"/>
        <rFont val="Calibri"/>
        <family val="2"/>
        <scheme val="minor"/>
      </rPr>
      <t>Anet</t>
    </r>
    <r>
      <rPr>
        <sz val="11"/>
        <color rgb="FF333333"/>
        <rFont val="Arial"/>
        <family val="2"/>
      </rPr>
      <t>, ou crois que l'amour ne me donnera de mes jours un moment de pure joye.</t>
    </r>
    <r>
      <rPr>
        <sz val="11"/>
        <color theme="1"/>
        <rFont val="Calibri"/>
        <family val="2"/>
        <scheme val="minor"/>
      </rPr>
      <t> </t>
    </r>
  </si>
  <si>
    <r>
      <t>Mais la présidente </t>
    </r>
    <r>
      <rPr>
        <sz val="11"/>
        <color theme="1"/>
        <rFont val="Calibri"/>
        <family val="2"/>
        <scheme val="minor"/>
      </rPr>
      <t>Pommereu</t>
    </r>
    <r>
      <rPr>
        <sz val="11"/>
        <color rgb="FF333333"/>
        <rFont val="Arial"/>
        <family val="2"/>
      </rPr>
      <t>, qui l'aimait à l'adoration, engagea tous ses diamans pour lui faire tenir les écrits qu'on lui adressait; et il </t>
    </r>
    <r>
      <rPr>
        <b/>
        <sz val="11"/>
        <color rgb="FFCC3300"/>
        <rFont val="Arial"/>
        <family val="2"/>
      </rPr>
      <t>en</t>
    </r>
    <r>
      <rPr>
        <sz val="11"/>
        <color rgb="FF333333"/>
        <rFont val="Arial"/>
        <family val="2"/>
      </rPr>
      <t> </t>
    </r>
    <r>
      <rPr>
        <b/>
        <sz val="11"/>
        <color rgb="FFCC3300"/>
        <rFont val="Arial"/>
        <family val="2"/>
      </rPr>
      <t>coûta</t>
    </r>
    <r>
      <rPr>
        <sz val="11"/>
        <color rgb="FF333333"/>
        <rFont val="Arial"/>
        <family val="2"/>
      </rPr>
      <t> cinq cents écus (ce serait plus de mille aujourd'hui pour celui qui se chargea de lui donner le premier billet qu'on lui envoya.</t>
    </r>
  </si>
  <si>
    <r>
      <t>Des teignes qui puisent dans leur propre fond la matiere de leur habit, devoient savoir l'alonger et l'élargir: il leur </t>
    </r>
    <r>
      <rPr>
        <b/>
        <sz val="11"/>
        <color rgb="FFCC3300"/>
        <rFont val="Arial"/>
        <family val="2"/>
      </rPr>
      <t>en</t>
    </r>
    <r>
      <rPr>
        <sz val="11"/>
        <color rgb="FF333333"/>
        <rFont val="Arial"/>
        <family val="2"/>
      </rPr>
      <t> auroit trop </t>
    </r>
    <r>
      <rPr>
        <b/>
        <sz val="11"/>
        <color rgb="FFCC3300"/>
        <rFont val="Arial"/>
        <family val="2"/>
      </rPr>
      <t>coûté</t>
    </r>
    <r>
      <rPr>
        <sz val="11"/>
        <color rgb="FF333333"/>
        <rFont val="Arial"/>
        <family val="2"/>
      </rPr>
      <t> de s'en faire un neuf au besoin.</t>
    </r>
  </si>
  <si>
    <r>
      <t xml:space="preserve">M. Coumbes ne fut guère moins satisfait. Non pas que les yeux de la belle Arlésienne eussent éveillé quelques désirs dans son coeur, non pas qu'il nourrît à l'endroit de la jeune femme quelque pensée déshonnête; son coeur, réfractaire à l'amour, ne s'échauffait pas si facilement; mais parce que ses malheurs l'avaient touché autant qu'il était susceptible de s'affecter de ce qui ne le regardait point; parce qu'il lui était agréable d'obliger ceux qu'il aimait sans qu'il </t>
    </r>
    <r>
      <rPr>
        <b/>
        <sz val="11"/>
        <color rgb="FFC00000"/>
        <rFont val="Calibri"/>
        <family val="2"/>
        <scheme val="minor"/>
      </rPr>
      <t>en coutât</t>
    </r>
    <r>
      <rPr>
        <sz val="11"/>
        <color theme="1"/>
        <rFont val="Calibri"/>
        <family val="2"/>
        <scheme val="minor"/>
      </rPr>
      <t xml:space="preserve"> rien à sa bourse, et enfin, faut-il le dire? parce qu'il n'aurait pas trouvé à Marseille une seule servante qui se contentât des gages qu'il comptait donner à Millette.</t>
    </r>
  </si>
  <si>
    <r>
      <t>Je le crois bien, dit le mari, qui ne bougea pas de sa place; nous avons fait dire une messe; et il nous </t>
    </r>
    <r>
      <rPr>
        <b/>
        <sz val="11"/>
        <color rgb="FFCC3300"/>
        <rFont val="Arial"/>
        <family val="2"/>
      </rPr>
      <t>en</t>
    </r>
    <r>
      <rPr>
        <sz val="11"/>
        <color rgb="FF333333"/>
        <rFont val="Arial"/>
        <family val="2"/>
      </rPr>
      <t> a </t>
    </r>
    <r>
      <rPr>
        <b/>
        <sz val="11"/>
        <color rgb="FFCC3300"/>
        <rFont val="Arial"/>
        <family val="2"/>
      </rPr>
      <t>coûté</t>
    </r>
    <r>
      <rPr>
        <sz val="11"/>
        <color rgb="FF333333"/>
        <rFont val="Arial"/>
        <family val="2"/>
      </rPr>
      <t> gros.</t>
    </r>
  </si>
  <si>
    <r>
      <t>Il y a long-tems qu'on a dit qu'il </t>
    </r>
    <r>
      <rPr>
        <b/>
        <sz val="11"/>
        <color rgb="FFCC3300"/>
        <rFont val="Arial"/>
        <family val="2"/>
      </rPr>
      <t>en</t>
    </r>
    <r>
      <rPr>
        <sz val="11"/>
        <color rgb="FF333333"/>
        <rFont val="Arial"/>
        <family val="2"/>
      </rPr>
      <t> </t>
    </r>
    <r>
      <rPr>
        <b/>
        <sz val="11"/>
        <color rgb="FFCC3300"/>
        <rFont val="Arial"/>
        <family val="2"/>
      </rPr>
      <t>coûtait</t>
    </r>
    <r>
      <rPr>
        <sz val="11"/>
        <color rgb="FF333333"/>
        <rFont val="Arial"/>
        <family val="2"/>
      </rPr>
      <t> plus cher pour alimenter un vice que pour élever deux enfans.</t>
    </r>
  </si>
  <si>
    <r>
      <t>Parlez, Lorenza, parlez, dût-il m'</t>
    </r>
    <r>
      <rPr>
        <b/>
        <sz val="11"/>
        <color rgb="FFCC3300"/>
        <rFont val="Arial"/>
        <family val="2"/>
      </rPr>
      <t>en</t>
    </r>
    <r>
      <rPr>
        <sz val="11"/>
        <color rgb="FF333333"/>
        <rFont val="Arial"/>
        <family val="2"/>
      </rPr>
      <t> </t>
    </r>
    <r>
      <rPr>
        <b/>
        <sz val="11"/>
        <color rgb="FFCC3300"/>
        <rFont val="Arial"/>
        <family val="2"/>
      </rPr>
      <t>coûter</t>
    </r>
    <r>
      <rPr>
        <sz val="11"/>
        <color rgb="FF333333"/>
        <rFont val="Arial"/>
        <family val="2"/>
      </rPr>
      <t> toute ma fortune, dût-il m'en coûter la moitié de la vie.</t>
    </r>
  </si>
  <si>
    <r>
      <t>Quand on connaîtrait exactement la quantité et la qualité, et par suite la valeur de toutes les marchandises importées et exportées dans le cours d'une année, il faudrait encore savoir combien il </t>
    </r>
    <r>
      <rPr>
        <b/>
        <sz val="11"/>
        <color rgb="FFCC3300"/>
        <rFont val="Arial"/>
        <family val="2"/>
      </rPr>
      <t>en</t>
    </r>
    <r>
      <rPr>
        <sz val="11"/>
        <color rgb="FF333333"/>
        <rFont val="Arial"/>
        <family val="2"/>
      </rPr>
      <t> a </t>
    </r>
    <r>
      <rPr>
        <b/>
        <sz val="11"/>
        <color rgb="FFCC3300"/>
        <rFont val="Arial"/>
        <family val="2"/>
      </rPr>
      <t>coûté</t>
    </r>
    <r>
      <rPr>
        <sz val="11"/>
        <color rgb="FF333333"/>
        <rFont val="Arial"/>
        <family val="2"/>
      </rPr>
      <t> pendant cette même année à tous les négociants du pays pour opérer ces transports, c'est-à-dire, tout ce qu'ils ont dépensé en commis, en agents, en vaisseaux, en agrès, en nourriture et en paiement d'équipages et de rouliers, jusqu'à ce que chaque chose soit arrivée à sa dernière destination.</t>
    </r>
  </si>
  <si>
    <r>
      <t>J'irai chercher </t>
    </r>
    <r>
      <rPr>
        <sz val="11"/>
        <color theme="1"/>
        <rFont val="Calibri"/>
        <family val="2"/>
        <scheme val="minor"/>
      </rPr>
      <t>M</t>
    </r>
    <r>
      <rPr>
        <sz val="11"/>
        <color rgb="FF333333"/>
        <rFont val="Arial"/>
        <family val="2"/>
      </rPr>
      <t> </t>
    </r>
    <r>
      <rPr>
        <sz val="11"/>
        <color theme="1"/>
        <rFont val="Calibri"/>
        <family val="2"/>
        <scheme val="minor"/>
      </rPr>
      <t>Dupeytrin</t>
    </r>
    <r>
      <rPr>
        <sz val="11"/>
        <color rgb="FF333333"/>
        <rFont val="Arial"/>
        <family val="2"/>
      </rPr>
      <t>, s'il le faut. </t>
    </r>
    <r>
      <rPr>
        <sz val="11"/>
        <color theme="1"/>
        <rFont val="Calibri"/>
        <family val="2"/>
        <scheme val="minor"/>
      </rPr>
      <t>Il en coûtera ce qu'il </t>
    </r>
    <r>
      <rPr>
        <b/>
        <sz val="11"/>
        <color rgb="FFCC3300"/>
        <rFont val="Calibri"/>
        <family val="2"/>
        <scheme val="minor"/>
      </rPr>
      <t>en</t>
    </r>
    <r>
      <rPr>
        <sz val="11"/>
        <color theme="1"/>
        <rFont val="Calibri"/>
        <family val="2"/>
        <scheme val="minor"/>
      </rPr>
      <t> </t>
    </r>
    <r>
      <rPr>
        <b/>
        <sz val="11"/>
        <color rgb="FFCC3300"/>
        <rFont val="Calibri"/>
        <family val="2"/>
        <scheme val="minor"/>
      </rPr>
      <t>coûtera</t>
    </r>
    <r>
      <rPr>
        <sz val="11"/>
        <color theme="1"/>
        <rFont val="Calibri"/>
        <family val="2"/>
        <scheme val="minor"/>
      </rPr>
      <t>.</t>
    </r>
  </si>
  <si>
    <r>
      <t>Oui, mais je voudrais voir tout cela sans qu'il m'</t>
    </r>
    <r>
      <rPr>
        <b/>
        <sz val="11"/>
        <color rgb="FFCC3300"/>
        <rFont val="Arial"/>
        <family val="2"/>
      </rPr>
      <t>en</t>
    </r>
    <r>
      <rPr>
        <sz val="11"/>
        <color rgb="FF333333"/>
        <rFont val="Arial"/>
        <family val="2"/>
      </rPr>
      <t> </t>
    </r>
    <r>
      <rPr>
        <b/>
        <sz val="11"/>
        <color rgb="FFCC3300"/>
        <rFont val="Arial"/>
        <family val="2"/>
      </rPr>
      <t>coûtât</t>
    </r>
    <r>
      <rPr>
        <sz val="11"/>
        <color rgb="FF333333"/>
        <rFont val="Arial"/>
        <family val="2"/>
      </rPr>
      <t> rien.</t>
    </r>
  </si>
  <si>
    <r>
      <t>Il n'en coûte rien pour faire de l'esprit, pour composer des discours pathétiques, qui ont pour fond le mensonge et pour prétexte l'humanité; mais il </t>
    </r>
    <r>
      <rPr>
        <b/>
        <sz val="11"/>
        <color rgb="FFCC3300"/>
        <rFont val="Arial"/>
        <family val="2"/>
      </rPr>
      <t>en</t>
    </r>
    <r>
      <rPr>
        <sz val="11"/>
        <color rgb="FF333333"/>
        <rFont val="Arial"/>
        <family val="2"/>
      </rPr>
      <t> </t>
    </r>
    <r>
      <rPr>
        <b/>
        <sz val="11"/>
        <color rgb="FFCC3300"/>
        <rFont val="Arial"/>
        <family val="2"/>
      </rPr>
      <t>coûterait</t>
    </r>
    <r>
      <rPr>
        <sz val="11"/>
        <color rgb="FF333333"/>
        <rFont val="Arial"/>
        <family val="2"/>
      </rPr>
      <t> beaucoup pour soulager les êtres languissans dans l'infortune, et beaucoup de gens aiment mieux bâtir des phrases harmonieuses et pleines de sensibilité sur des objets éloignés, que de faire les moindres déboursés pour soulager les maux réels qui les environnent.</t>
    </r>
  </si>
  <si>
    <r>
      <t>Croyez-vous donc qu'il ne m'</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rien et que je vais m'amuser tout seul?</t>
    </r>
  </si>
  <si>
    <r>
      <t>On ne peut acheter et revendre sans y employer un capital; et l'on ne peut employer un capital sans qu'il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un intérêt, indépendamment du déchet que peut subir la marchandise.</t>
    </r>
  </si>
  <si>
    <r>
      <t>Jadis il lui </t>
    </r>
    <r>
      <rPr>
        <b/>
        <sz val="11"/>
        <color rgb="FFCC3300"/>
        <rFont val="Arial"/>
        <family val="2"/>
      </rPr>
      <t>en</t>
    </r>
    <r>
      <rPr>
        <sz val="11"/>
        <color rgb="FF333333"/>
        <rFont val="Arial"/>
        <family val="2"/>
      </rPr>
      <t> </t>
    </r>
    <r>
      <rPr>
        <b/>
        <sz val="11"/>
        <color rgb="FFCC3300"/>
        <rFont val="Arial"/>
        <family val="2"/>
      </rPr>
      <t>coûtait</t>
    </r>
    <r>
      <rPr>
        <sz val="11"/>
        <color rgb="FF333333"/>
        <rFont val="Arial"/>
        <family val="2"/>
      </rPr>
      <t>, disait-il, annuellement, pour de simples traductions, cent mille écus, et encore les avait-il bien à point nommé?</t>
    </r>
  </si>
  <si>
    <r>
      <t>Le duc fit confirmer par l'empereur son étrange jugement dans l'affaire de Gueldre, et s'en fit donner l'investiture ; il lui </t>
    </r>
    <r>
      <rPr>
        <b/>
        <sz val="11"/>
        <color rgb="FFCC3300"/>
        <rFont val="Arial"/>
        <family val="2"/>
      </rPr>
      <t>en</t>
    </r>
    <r>
      <rPr>
        <sz val="11"/>
        <color rgb="FF333333"/>
        <rFont val="Arial"/>
        <family val="2"/>
      </rPr>
      <t> </t>
    </r>
    <r>
      <rPr>
        <b/>
        <sz val="11"/>
        <color rgb="FFCC3300"/>
        <rFont val="Arial"/>
        <family val="2"/>
      </rPr>
      <t>coûta</t>
    </r>
    <r>
      <rPr>
        <sz val="11"/>
        <color rgb="FF333333"/>
        <rFont val="Arial"/>
        <family val="2"/>
      </rPr>
      <t>, dit-on, quatre-vingt mille florins.</t>
    </r>
  </si>
  <si>
    <r>
      <t>Aussi, je les fuis et j'achète leurs oeuvres. </t>
    </r>
    <r>
      <rPr>
        <sz val="11"/>
        <color theme="1"/>
        <rFont val="Calibri"/>
        <family val="2"/>
        <scheme val="minor"/>
      </rPr>
      <t>Il n'</t>
    </r>
    <r>
      <rPr>
        <b/>
        <sz val="11"/>
        <color rgb="FFCC3300"/>
        <rFont val="Calibri"/>
        <family val="2"/>
        <scheme val="minor"/>
      </rPr>
      <t>en</t>
    </r>
    <r>
      <rPr>
        <sz val="11"/>
        <color theme="1"/>
        <rFont val="Calibri"/>
        <family val="2"/>
        <scheme val="minor"/>
      </rPr>
      <t> </t>
    </r>
    <r>
      <rPr>
        <b/>
        <sz val="11"/>
        <color rgb="FFCC3300"/>
        <rFont val="Calibri"/>
        <family val="2"/>
        <scheme val="minor"/>
      </rPr>
      <t>coûte</t>
    </r>
    <r>
      <rPr>
        <sz val="11"/>
        <color theme="1"/>
        <rFont val="Calibri"/>
        <family val="2"/>
        <scheme val="minor"/>
      </rPr>
      <t> que de l'argent.</t>
    </r>
  </si>
  <si>
    <r>
      <t>Cela conduit au système d'exploitation des arabes bédouins qui arrêtent une caravane, et s'emparent des marchandises qu'elle transporte, sans qu'il leur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autre chose, disent-ils, que quelques jours d'embuscade et quelques livres de poudre à tirer.</t>
    </r>
  </si>
  <si>
    <r>
      <t>Je vous rétablirai dix fois, s'il est nécessaire, sans m'incommoder le moins du monde, sans qu'il vous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une obole.</t>
    </r>
  </si>
  <si>
    <r>
      <t>Des laboureurs et des artisans envoient leurs enfants dans les collèges des petites villes, où il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peu pour vivre.</t>
    </r>
  </si>
  <si>
    <r>
      <t>Alors vous ignorez qu'il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cher pour vivre dans la grande ville?</t>
    </r>
  </si>
  <si>
    <r>
      <t>C'est cent écus qu'il m'</t>
    </r>
    <r>
      <rPr>
        <b/>
        <sz val="11"/>
        <color rgb="FFCC3300"/>
        <rFont val="Arial"/>
        <family val="2"/>
      </rPr>
      <t>en</t>
    </r>
    <r>
      <rPr>
        <sz val="11"/>
        <color rgb="FF333333"/>
        <rFont val="Arial"/>
        <family val="2"/>
      </rPr>
      <t> pourra </t>
    </r>
    <r>
      <rPr>
        <b/>
        <sz val="11"/>
        <color rgb="FFCC3300"/>
        <rFont val="Arial"/>
        <family val="2"/>
      </rPr>
      <t>coûter</t>
    </r>
    <r>
      <rPr>
        <sz val="11"/>
        <color rgb="FF333333"/>
        <rFont val="Arial"/>
        <family val="2"/>
      </rPr>
      <t>, mais ceci doit être classé comme une dépense nécessaire pour soutenir notre rang.</t>
    </r>
  </si>
  <si>
    <r>
      <t>Faites-vous recommander à un maniote un peu puissant: vous parcourrez tout le pays sans qu'il vous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rien.</t>
    </r>
  </si>
  <si>
    <r>
      <t>Hier cependant j'ai eu la visite du </t>
    </r>
    <r>
      <rPr>
        <sz val="11"/>
        <color theme="1"/>
        <rFont val="Calibri"/>
        <family val="2"/>
        <scheme val="minor"/>
      </rPr>
      <t>Sieur</t>
    </r>
    <r>
      <rPr>
        <sz val="11"/>
        <color rgb="FF333333"/>
        <rFont val="Arial"/>
        <family val="2"/>
      </rPr>
      <t> </t>
    </r>
    <r>
      <rPr>
        <sz val="11"/>
        <color theme="1"/>
        <rFont val="Calibri"/>
        <family val="2"/>
        <scheme val="minor"/>
      </rPr>
      <t>R</t>
    </r>
    <r>
      <rPr>
        <sz val="11"/>
        <color rgb="FF333333"/>
        <rFont val="Arial"/>
        <family val="2"/>
      </rPr>
      <t> </t>
    </r>
    <r>
      <rPr>
        <sz val="11"/>
        <color theme="1"/>
        <rFont val="Calibri"/>
        <family val="2"/>
        <scheme val="minor"/>
      </rPr>
      <t>L</t>
    </r>
    <r>
      <rPr>
        <sz val="11"/>
        <color rgb="FF333333"/>
        <rFont val="Arial"/>
        <family val="2"/>
      </rPr>
      <t> qui est un </t>
    </r>
    <r>
      <rPr>
        <i/>
        <sz val="11"/>
        <color rgb="FF333333"/>
        <rFont val="Arial"/>
        <family val="2"/>
      </rPr>
      <t>idiot</t>
    </r>
    <r>
      <rPr>
        <sz val="11"/>
        <color rgb="FF333333"/>
        <rFont val="Arial"/>
        <family val="2"/>
      </rPr>
      <t> ; il est resté chez moi trois quarts d'heure et, pour le mettre à la porte, il m'</t>
    </r>
    <r>
      <rPr>
        <b/>
        <sz val="11"/>
        <color rgb="FFCC3300"/>
        <rFont val="Arial"/>
        <family val="2"/>
      </rPr>
      <t>en</t>
    </r>
    <r>
      <rPr>
        <sz val="11"/>
        <color rgb="FF333333"/>
        <rFont val="Arial"/>
        <family val="2"/>
      </rPr>
      <t> a </t>
    </r>
    <r>
      <rPr>
        <b/>
        <sz val="11"/>
        <color rgb="FFCC3300"/>
        <rFont val="Arial"/>
        <family val="2"/>
      </rPr>
      <t>coûté</t>
    </r>
    <r>
      <rPr>
        <sz val="11"/>
        <color rgb="FF333333"/>
        <rFont val="Arial"/>
        <family val="2"/>
      </rPr>
      <t> dix francs.</t>
    </r>
  </si>
  <si>
    <r>
      <t>Ils raisonnent à peu près comme les idéologues : il faut amortir sans augmenter les charges de la terre ; le bimétallisme permet de le faire sans qu'il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rien aux agriculteurs ; que l'on adopte donc le bimétallisme.</t>
    </r>
  </si>
  <si>
    <r>
      <t>A Pontivy, l'avocat Guépin et le négociant Brélivet refusent de tapisser leurs maisons au passage de la procession de la Fête-Dieu ; il leur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dix livres d'amende.</t>
    </r>
  </si>
  <si>
    <r>
      <t>Il vous </t>
    </r>
    <r>
      <rPr>
        <b/>
        <sz val="11"/>
        <color rgb="FFCC3300"/>
        <rFont val="Arial"/>
        <family val="2"/>
      </rPr>
      <t>en</t>
    </r>
    <r>
      <rPr>
        <sz val="11"/>
        <color rgb="FF333333"/>
        <rFont val="Arial"/>
        <family val="2"/>
      </rPr>
      <t> </t>
    </r>
    <r>
      <rPr>
        <b/>
        <sz val="11"/>
        <color rgb="FFCC3300"/>
        <rFont val="Arial"/>
        <family val="2"/>
      </rPr>
      <t>coûtera</t>
    </r>
    <r>
      <rPr>
        <sz val="11"/>
        <color rgb="FF333333"/>
        <rFont val="Arial"/>
        <family val="2"/>
      </rPr>
      <t> peu de monnaie.</t>
    </r>
  </si>
  <si>
    <r>
      <t>De nouveau nous voyons paraître, dans des discours officieux, la grande idée de ce règne ; c'est que la France était tombée bien bas, et que c'est à cause de cela qu'il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si cher pour la relever.</t>
    </r>
  </si>
  <si>
    <r>
      <t>Vous pouvez savoir ce qu'il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pour élever une famille paysanne ; vous pouvez savoir que les travailleurs agricoles concurrencés par les ouvriers belges, appelés par ceux qui nous reprochent notre internationalisme, travaillant à des prix dérisoires.</t>
    </r>
  </si>
  <si>
    <r>
      <t>Avant de partir à la chasse ou à la guerre, il frotte ses armes avec une substance magique pour fortifier les esprits qu'elles contiennent ; en même temps il cause avec eux, il leur rappelle comme il en a pris soin, les présents qu'il leur a offerts, ce qu'il lui </t>
    </r>
    <r>
      <rPr>
        <b/>
        <sz val="11"/>
        <color rgb="FFCC3300"/>
        <rFont val="Arial"/>
        <family val="2"/>
      </rPr>
      <t>en</t>
    </r>
    <r>
      <rPr>
        <sz val="11"/>
        <color rgb="FF333333"/>
        <rFont val="Arial"/>
        <family val="2"/>
      </rPr>
      <t> a </t>
    </r>
    <r>
      <rPr>
        <b/>
        <sz val="11"/>
        <color rgb="FFCC3300"/>
        <rFont val="Arial"/>
        <family val="2"/>
      </rPr>
      <t>coûté</t>
    </r>
    <r>
      <rPr>
        <sz val="11"/>
        <color rgb="FF333333"/>
        <rFont val="Arial"/>
        <family val="2"/>
      </rPr>
      <t>, et il les supplie de ne pas l'abandonner à l'heure du danger.</t>
    </r>
  </si>
  <si>
    <r>
      <t>Quand il lui </t>
    </r>
    <r>
      <rPr>
        <b/>
        <sz val="11"/>
        <color rgb="FFCC3300"/>
        <rFont val="Arial"/>
        <family val="2"/>
      </rPr>
      <t>en</t>
    </r>
    <r>
      <rPr>
        <sz val="11"/>
        <color rgb="FF333333"/>
        <rFont val="Arial"/>
        <family val="2"/>
      </rPr>
      <t> </t>
    </r>
    <r>
      <rPr>
        <b/>
        <sz val="11"/>
        <color rgb="FFCC3300"/>
        <rFont val="Arial"/>
        <family val="2"/>
      </rPr>
      <t>coûterait</t>
    </r>
    <r>
      <rPr>
        <sz val="11"/>
        <color rgb="FF333333"/>
        <rFont val="Arial"/>
        <family val="2"/>
      </rPr>
      <t> quelque pension, qu'est cela à côté d'une jambe arrachée ?</t>
    </r>
  </si>
  <si>
    <r>
      <t>pour qu'un homme soit au-dessus de l'humanité, il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trop cher à tous les autres.</t>
    </r>
  </si>
  <si>
    <r>
      <t>Est-il vrai, comme l'assure Louis, que la duchesse De Bouillon ait loué les deux salles de l'hôtel de Bourgogne et du palais-royal, pour les six premières représentations, et qu'il lui </t>
    </r>
    <r>
      <rPr>
        <b/>
        <sz val="11"/>
        <color rgb="FFCC3300"/>
        <rFont val="Arial"/>
        <family val="2"/>
      </rPr>
      <t>en</t>
    </r>
    <r>
      <rPr>
        <sz val="11"/>
        <color rgb="FF333333"/>
        <rFont val="Arial"/>
        <family val="2"/>
      </rPr>
      <t> </t>
    </r>
    <r>
      <rPr>
        <b/>
        <sz val="11"/>
        <color rgb="FFCC3300"/>
        <rFont val="Arial"/>
        <family val="2"/>
      </rPr>
      <t>coûta</t>
    </r>
    <r>
      <rPr>
        <sz val="11"/>
        <color rgb="FF333333"/>
        <rFont val="Arial"/>
        <family val="2"/>
      </rPr>
      <t> quinze mille livres?</t>
    </r>
  </si>
  <si>
    <r>
      <t>Il préféra, quoi qu'il lui </t>
    </r>
    <r>
      <rPr>
        <b/>
        <sz val="11"/>
        <color rgb="FFCC3300"/>
        <rFont val="Arial"/>
        <family val="2"/>
      </rPr>
      <t>en</t>
    </r>
    <r>
      <rPr>
        <sz val="11"/>
        <color rgb="FF333333"/>
        <rFont val="Arial"/>
        <family val="2"/>
      </rPr>
      <t> </t>
    </r>
    <r>
      <rPr>
        <b/>
        <sz val="11"/>
        <color rgb="FFCC3300"/>
        <rFont val="Arial"/>
        <family val="2"/>
      </rPr>
      <t>coûtât</t>
    </r>
    <r>
      <rPr>
        <sz val="11"/>
        <color rgb="FF333333"/>
        <rFont val="Arial"/>
        <family val="2"/>
      </rPr>
      <t>, emprunter à </t>
    </r>
    <r>
      <rPr>
        <sz val="11"/>
        <color theme="1"/>
        <rFont val="Calibri"/>
        <family val="2"/>
        <scheme val="minor"/>
      </rPr>
      <t>Petitbeaudau</t>
    </r>
    <r>
      <rPr>
        <sz val="11"/>
        <color rgb="FF333333"/>
        <rFont val="Arial"/>
        <family val="2"/>
      </rPr>
      <t> l'argent dont il avait besoin.</t>
    </r>
  </si>
  <si>
    <r>
      <t>C'est la politique qui pense à la défense, et qui veut qu'un pays produise tout ce qui lui est nécessaire, et se rende ainsi indépendant, quoi qu'il </t>
    </r>
    <r>
      <rPr>
        <b/>
        <sz val="11"/>
        <color rgb="FFCC3300"/>
        <rFont val="Arial"/>
        <family val="2"/>
      </rPr>
      <t>en</t>
    </r>
    <r>
      <rPr>
        <sz val="11"/>
        <color rgb="FF333333"/>
        <rFont val="Arial"/>
        <family val="2"/>
      </rPr>
      <t>puisse </t>
    </r>
    <r>
      <rPr>
        <b/>
        <sz val="11"/>
        <color rgb="FFCC3300"/>
        <rFont val="Arial"/>
        <family val="2"/>
      </rPr>
      <t>coûter</t>
    </r>
    <r>
      <rPr>
        <sz val="11"/>
        <color rgb="FF333333"/>
        <rFont val="Arial"/>
        <family val="2"/>
      </rPr>
      <t>.</t>
    </r>
  </si>
  <si>
    <r>
      <t>Le maître fit venir un guérisseur d'</t>
    </r>
    <r>
      <rPr>
        <sz val="11"/>
        <color theme="1"/>
        <rFont val="Calibri"/>
        <family val="2"/>
        <scheme val="minor"/>
      </rPr>
      <t>Arlanc</t>
    </r>
    <r>
      <rPr>
        <sz val="11"/>
        <color rgb="FF333333"/>
        <rFont val="Arial"/>
        <family val="2"/>
      </rPr>
      <t>, puis un d'</t>
    </r>
    <r>
      <rPr>
        <sz val="11"/>
        <color theme="1"/>
        <rFont val="Calibri"/>
        <family val="2"/>
        <scheme val="minor"/>
      </rPr>
      <t>Ambert</t>
    </r>
    <r>
      <rPr>
        <sz val="11"/>
        <color rgb="FF333333"/>
        <rFont val="Arial"/>
        <family val="2"/>
      </rPr>
      <t>; il lui </t>
    </r>
    <r>
      <rPr>
        <b/>
        <sz val="11"/>
        <color rgb="FFCC3300"/>
        <rFont val="Arial"/>
        <family val="2"/>
      </rPr>
      <t>en</t>
    </r>
    <r>
      <rPr>
        <sz val="11"/>
        <color rgb="FF333333"/>
        <rFont val="Arial"/>
        <family val="2"/>
      </rPr>
      <t> </t>
    </r>
    <r>
      <rPr>
        <b/>
        <sz val="11"/>
        <color rgb="FFCC3300"/>
        <rFont val="Arial"/>
        <family val="2"/>
      </rPr>
      <t>coûta</t>
    </r>
    <r>
      <rPr>
        <sz val="11"/>
        <color rgb="FF333333"/>
        <rFont val="Arial"/>
        <family val="2"/>
      </rPr>
      <t> bon, et ça n'y changea rien.</t>
    </r>
  </si>
  <si>
    <r>
      <t>Laissons l'</t>
    </r>
    <r>
      <rPr>
        <sz val="11"/>
        <color theme="1"/>
        <rFont val="Calibri"/>
        <family val="2"/>
        <scheme val="minor"/>
      </rPr>
      <t>Italie</t>
    </r>
    <r>
      <rPr>
        <sz val="11"/>
        <color rgb="FF333333"/>
        <rFont val="Arial"/>
        <family val="2"/>
      </rPr>
      <t> apprendre à ses dépens ce qu'il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de combattre aux côtés de </t>
    </r>
    <r>
      <rPr>
        <sz val="11"/>
        <color theme="1"/>
        <rFont val="Calibri"/>
        <family val="2"/>
        <scheme val="minor"/>
      </rPr>
      <t>Hitler</t>
    </r>
    <r>
      <rPr>
        <sz val="11"/>
        <color rgb="FF333333"/>
        <rFont val="Arial"/>
        <family val="2"/>
      </rPr>
      <t>.</t>
    </r>
  </si>
  <si>
    <r>
      <t>Et l'on entendit les mêmes raisons qu'aujourd'hui, dont la plus souvent invoquée était qu'il </t>
    </r>
    <r>
      <rPr>
        <b/>
        <sz val="11"/>
        <color rgb="FFCC3300"/>
        <rFont val="Arial"/>
        <family val="2"/>
      </rPr>
      <t>en</t>
    </r>
    <r>
      <rPr>
        <sz val="11"/>
        <color rgb="FF333333"/>
        <rFont val="Arial"/>
        <family val="2"/>
      </rPr>
      <t> </t>
    </r>
    <r>
      <rPr>
        <b/>
        <sz val="11"/>
        <color rgb="FFCC3300"/>
        <rFont val="Arial"/>
        <family val="2"/>
      </rPr>
      <t>coûte</t>
    </r>
    <r>
      <rPr>
        <sz val="11"/>
        <color rgb="FF333333"/>
        <rFont val="Arial"/>
        <family val="2"/>
      </rPr>
      <t> moins cher à l'État d'imprimer des billets sans intérêt que d'emprunter avec intérêt.</t>
    </r>
  </si>
  <si>
    <r>
      <t>Quel geste, s'il ne vous </t>
    </r>
    <r>
      <rPr>
        <b/>
        <sz val="11"/>
        <color rgb="FFCC3300"/>
        <rFont val="Arial"/>
        <family val="2"/>
      </rPr>
      <t>en</t>
    </r>
    <r>
      <rPr>
        <sz val="11"/>
        <color rgb="FF333333"/>
        <rFont val="Arial"/>
        <family val="2"/>
      </rPr>
      <t> </t>
    </r>
    <r>
      <rPr>
        <b/>
        <sz val="11"/>
        <color rgb="FFCC3300"/>
        <rFont val="Arial"/>
        <family val="2"/>
      </rPr>
      <t>coûtait</t>
    </r>
    <r>
      <rPr>
        <sz val="11"/>
        <color rgb="FF333333"/>
        <rFont val="Arial"/>
        <family val="2"/>
      </rPr>
      <t> trop, donnerait son prix à toute cette aventure, m'élèverait à la hauteur de ma pensée qui vous suggère de l'accomplir et, puisqu'il serait dicté par moi, me rendrait égal à moi-même à force de souffrance?</t>
    </r>
  </si>
  <si>
    <r>
      <t>Vous me dites que cela se fait ; il ne vous </t>
    </r>
    <r>
      <rPr>
        <b/>
        <sz val="11"/>
        <color rgb="FFCC3300"/>
        <rFont val="Arial"/>
        <family val="2"/>
      </rPr>
      <t>en</t>
    </r>
    <r>
      <rPr>
        <sz val="11"/>
        <color rgb="FF333333"/>
        <rFont val="Arial"/>
        <family val="2"/>
      </rPr>
      <t> </t>
    </r>
    <r>
      <rPr>
        <b/>
        <sz val="11"/>
        <color rgb="FFCC3300"/>
        <rFont val="Arial"/>
        <family val="2"/>
      </rPr>
      <t>coûtera</t>
    </r>
    <r>
      <rPr>
        <sz val="11"/>
        <color rgb="FF333333"/>
        <rFont val="Arial"/>
        <family val="2"/>
      </rPr>
      <t> donc pas beaucoup de voter les mesures que je vous propose.</t>
    </r>
  </si>
  <si>
    <r>
      <t>En réalité, rien ne le pressait de partir; il ne lui </t>
    </r>
    <r>
      <rPr>
        <b/>
        <sz val="11"/>
        <color rgb="FFCC3300"/>
        <rFont val="Arial"/>
        <family val="2"/>
      </rPr>
      <t>en</t>
    </r>
    <r>
      <rPr>
        <sz val="11"/>
        <color rgb="FF333333"/>
        <rFont val="Arial"/>
        <family val="2"/>
      </rPr>
      <t> eût rien </t>
    </r>
    <r>
      <rPr>
        <b/>
        <sz val="11"/>
        <color rgb="FFCC3300"/>
        <rFont val="Arial"/>
        <family val="2"/>
      </rPr>
      <t>coûté</t>
    </r>
    <r>
      <rPr>
        <sz val="11"/>
        <color rgb="FF333333"/>
        <rFont val="Arial"/>
        <family val="2"/>
      </rPr>
      <t> de rester quelques jours de plus; et cela eût fait tant de plaisir à </t>
    </r>
    <r>
      <rPr>
        <sz val="11"/>
        <color theme="1"/>
        <rFont val="Calibri"/>
        <family val="2"/>
        <scheme val="minor"/>
      </rPr>
      <t>Schulz</t>
    </r>
    <r>
      <rPr>
        <sz val="11"/>
        <color rgb="FF333333"/>
        <rFont val="Arial"/>
        <family val="2"/>
      </rPr>
      <t>!</t>
    </r>
  </si>
  <si>
    <r>
      <t>Il nous </t>
    </r>
    <r>
      <rPr>
        <b/>
        <sz val="11"/>
        <color rgb="FFCC3300"/>
        <rFont val="Arial"/>
        <family val="2"/>
      </rPr>
      <t>en</t>
    </r>
    <r>
      <rPr>
        <sz val="11"/>
        <color rgb="FF333333"/>
        <rFont val="Arial"/>
        <family val="2"/>
      </rPr>
      <t> </t>
    </r>
    <r>
      <rPr>
        <b/>
        <sz val="11"/>
        <color rgb="FFCC3300"/>
        <rFont val="Arial"/>
        <family val="2"/>
      </rPr>
      <t>coûterait</t>
    </r>
    <r>
      <rPr>
        <sz val="11"/>
        <color rgb="FF333333"/>
        <rFont val="Arial"/>
        <family val="2"/>
      </rPr>
      <t> quelques milliards et quelques milliers d'hectares, qu'on abandonnerait à ces grands enfants pour s'amuser avec.</t>
    </r>
  </si>
  <si>
    <r>
      <t>Il n'</t>
    </r>
    <r>
      <rPr>
        <b/>
        <sz val="11"/>
        <color rgb="FFCC3300"/>
        <rFont val="Arial"/>
        <family val="2"/>
      </rPr>
      <t>en</t>
    </r>
    <r>
      <rPr>
        <sz val="11"/>
        <color rgb="FF333333"/>
        <rFont val="Arial"/>
        <family val="2"/>
      </rPr>
      <t> </t>
    </r>
    <r>
      <rPr>
        <b/>
        <sz val="11"/>
        <color rgb="FFCC3300"/>
        <rFont val="Arial"/>
        <family val="2"/>
      </rPr>
      <t>coûterait</t>
    </r>
    <r>
      <rPr>
        <sz val="11"/>
        <color rgb="FF333333"/>
        <rFont val="Arial"/>
        <family val="2"/>
      </rPr>
      <t> que 300 ou 400 francs et ce livre capital aurait certainement une vente qui suffirait à couvrir cette petite somme.</t>
    </r>
  </si>
  <si>
    <r>
      <t>Et il </t>
    </r>
    <r>
      <rPr>
        <b/>
        <sz val="11"/>
        <color rgb="FFCC3300"/>
        <rFont val="Arial"/>
        <family val="2"/>
      </rPr>
      <t>en</t>
    </r>
    <r>
      <rPr>
        <sz val="11"/>
        <color rgb="FF333333"/>
        <rFont val="Arial"/>
        <family val="2"/>
      </rPr>
      <t> </t>
    </r>
    <r>
      <rPr>
        <b/>
        <sz val="11"/>
        <color rgb="FFCC3300"/>
        <rFont val="Arial"/>
        <family val="2"/>
      </rPr>
      <t>coûta</t>
    </r>
    <r>
      <rPr>
        <sz val="11"/>
        <color rgb="FF333333"/>
        <rFont val="Arial"/>
        <family val="2"/>
      </rPr>
      <t> </t>
    </r>
    <r>
      <rPr>
        <i/>
        <sz val="11"/>
        <color rgb="FF333333"/>
        <rFont val="Arial"/>
        <family val="2"/>
      </rPr>
      <t>5 ou 600000 francs</t>
    </r>
    <r>
      <rPr>
        <sz val="11"/>
        <color rgb="FF333333"/>
        <rFont val="Arial"/>
        <family val="2"/>
      </rPr>
      <t> au trésor, rien que pour transporter à </t>
    </r>
    <r>
      <rPr>
        <sz val="11"/>
        <color theme="1"/>
        <rFont val="Calibri"/>
        <family val="2"/>
        <scheme val="minor"/>
      </rPr>
      <t>Beauvais</t>
    </r>
    <r>
      <rPr>
        <sz val="11"/>
        <color rgb="FF333333"/>
        <rFont val="Arial"/>
        <family val="2"/>
      </rPr>
      <t>l'énorme organisation téléphonique et télégraphique qu'on avait peu à peu réalisée à </t>
    </r>
    <r>
      <rPr>
        <sz val="11"/>
        <color theme="1"/>
        <rFont val="Calibri"/>
        <family val="2"/>
        <scheme val="minor"/>
      </rPr>
      <t>Chantilly</t>
    </r>
    <r>
      <rPr>
        <sz val="11"/>
        <color rgb="FF333333"/>
        <rFont val="Arial"/>
        <family val="2"/>
      </rPr>
      <t>, sans parler </t>
    </r>
    <r>
      <rPr>
        <i/>
        <sz val="11"/>
        <color rgb="FF333333"/>
        <rFont val="Arial"/>
        <family val="2"/>
      </rPr>
      <t>du trouble</t>
    </r>
    <r>
      <rPr>
        <sz val="11"/>
        <color rgb="FF333333"/>
        <rFont val="Arial"/>
        <family val="2"/>
      </rPr>
      <t> que ce déménagement apporta dans les communications du grand quartier général.</t>
    </r>
  </si>
  <si>
    <t>encouter</t>
  </si>
  <si>
    <r>
      <t xml:space="preserve">Belaud n' estoit point de ces chats Qui nuict et jour vont au pourchas, N' ayant soucy que de leur panse: Il ne </t>
    </r>
    <r>
      <rPr>
        <b/>
        <sz val="11"/>
        <color rgb="FFC00000"/>
        <rFont val="Calibri"/>
        <family val="2"/>
        <scheme val="minor"/>
      </rPr>
      <t>faisoit si grand despense</t>
    </r>
    <r>
      <rPr>
        <sz val="11"/>
        <color theme="1"/>
        <rFont val="Calibri"/>
        <family val="2"/>
        <scheme val="minor"/>
      </rPr>
      <t>, Mais estoit sobre à son repas, Et ne mangeoit que par compas.</t>
    </r>
  </si>
  <si>
    <r>
      <t>mais je souhaitterois une chose à laquelle il ne vous faudroit </t>
    </r>
    <r>
      <rPr>
        <b/>
        <sz val="11"/>
        <color rgb="FFCC3300"/>
        <rFont val="Arial"/>
        <family val="2"/>
      </rPr>
      <t>faire</t>
    </r>
    <r>
      <rPr>
        <sz val="11"/>
        <color rgb="FF333333"/>
        <rFont val="Arial"/>
        <family val="2"/>
      </rPr>
      <t> aucune </t>
    </r>
    <r>
      <rPr>
        <b/>
        <sz val="11"/>
        <color rgb="FFCC3300"/>
        <rFont val="Arial"/>
        <family val="2"/>
      </rPr>
      <t>despense</t>
    </r>
    <r>
      <rPr>
        <sz val="11"/>
        <color rgb="FF333333"/>
        <rFont val="Arial"/>
        <family val="2"/>
      </rPr>
      <t>, au lieu que ce qu'ils ont icy souhaitté vous cousteroit beaucoup.</t>
    </r>
  </si>
  <si>
    <r>
      <t>l'abbé fut bien aise qu'ilz </t>
    </r>
    <r>
      <rPr>
        <b/>
        <sz val="11"/>
        <color rgb="FFCC3300"/>
        <rFont val="Arial"/>
        <family val="2"/>
      </rPr>
      <t>faisoient</t>
    </r>
    <r>
      <rPr>
        <sz val="11"/>
        <color rgb="FF333333"/>
        <rFont val="Arial"/>
        <family val="2"/>
      </rPr>
      <t> ceste </t>
    </r>
    <r>
      <rPr>
        <b/>
        <sz val="11"/>
        <color rgb="FFCC3300"/>
        <rFont val="Arial"/>
        <family val="2"/>
      </rPr>
      <t>despence</t>
    </r>
    <r>
      <rPr>
        <sz val="11"/>
        <color rgb="FF333333"/>
        <rFont val="Arial"/>
        <family val="2"/>
      </rPr>
      <t>, afin que le nombre des pelerins et pelerines augmentast, les fournyt d'ouvriers;</t>
    </r>
  </si>
  <si>
    <r>
      <t xml:space="preserve">L' un </t>
    </r>
    <r>
      <rPr>
        <b/>
        <sz val="11"/>
        <color rgb="FFC00000"/>
        <rFont val="Calibri"/>
        <family val="2"/>
        <scheme val="minor"/>
      </rPr>
      <t>fait</t>
    </r>
    <r>
      <rPr>
        <sz val="11"/>
        <color theme="1"/>
        <rFont val="Calibri"/>
        <family val="2"/>
        <scheme val="minor"/>
      </rPr>
      <t xml:space="preserve"> pour s' avançer </t>
    </r>
    <r>
      <rPr>
        <b/>
        <sz val="11"/>
        <color rgb="FFC00000"/>
        <rFont val="Calibri"/>
        <family val="2"/>
        <scheme val="minor"/>
      </rPr>
      <t>une despence</t>
    </r>
    <r>
      <rPr>
        <sz val="11"/>
        <color theme="1"/>
        <rFont val="Calibri"/>
        <family val="2"/>
        <scheme val="minor"/>
      </rPr>
      <t xml:space="preserve"> vaine, L' autre par ce moyen se voit grand devenir, L' un par severité se sçait entretenir, L' autre gaigne les coeurs par sa doulceur humaine:</t>
    </r>
  </si>
  <si>
    <r>
      <t xml:space="preserve">Ne gaster sa santé par trop boire et manger, Ne </t>
    </r>
    <r>
      <rPr>
        <b/>
        <sz val="11"/>
        <color rgb="FFC00000"/>
        <rFont val="Calibri"/>
        <family val="2"/>
        <scheme val="minor"/>
      </rPr>
      <t>faire</t>
    </r>
    <r>
      <rPr>
        <sz val="11"/>
        <color theme="1"/>
        <rFont val="Calibri"/>
        <family val="2"/>
        <scheme val="minor"/>
      </rPr>
      <t xml:space="preserve"> sans propos une folle </t>
    </r>
    <r>
      <rPr>
        <b/>
        <sz val="11"/>
        <color rgb="FFC00000"/>
        <rFont val="Calibri"/>
        <family val="2"/>
        <scheme val="minor"/>
      </rPr>
      <t>despence</t>
    </r>
    <r>
      <rPr>
        <sz val="11"/>
        <color theme="1"/>
        <rFont val="Calibri"/>
        <family val="2"/>
        <scheme val="minor"/>
      </rPr>
      <t>, Ne dire à tous venans tout cela que lon pense, Et d' un maigre discours gouverner l' estranger:</t>
    </r>
  </si>
  <si>
    <r>
      <t>Monsieur, dit-il, je vous le diray en deux motz: c'est que j'ay </t>
    </r>
    <r>
      <rPr>
        <b/>
        <sz val="11"/>
        <color rgb="FFCC3300"/>
        <rFont val="Arial"/>
        <family val="2"/>
      </rPr>
      <t>faict</t>
    </r>
    <r>
      <rPr>
        <sz val="11"/>
        <color rgb="FF333333"/>
        <rFont val="Arial"/>
        <family val="2"/>
      </rPr>
      <t> grand'diligence et petite </t>
    </r>
    <r>
      <rPr>
        <b/>
        <sz val="11"/>
        <color rgb="FFCC3300"/>
        <rFont val="Arial"/>
        <family val="2"/>
      </rPr>
      <t>despence</t>
    </r>
    <r>
      <rPr>
        <sz val="11"/>
        <color rgb="FF333333"/>
        <rFont val="Arial"/>
        <family val="2"/>
      </rPr>
      <t>.</t>
    </r>
  </si>
  <si>
    <r>
      <t>Elle, qui estoit une des femmes du monde parlant aussi plaisamment, ne dissimulloit poinct à son mary qu'elle avoit des serviteurs, desquelz elle se mocquoit et passoit son temps, dont son mary avoit sa part du plaisir; mais, à la longue, cette vie luy fascha, car, d'un costé, il trouvoit mauvais qu'elle entretenoit longuement ceulx qu'il ne tenoit pour ses parens et amys, et, d'aultre costé, luy faschoit fort la </t>
    </r>
    <r>
      <rPr>
        <b/>
        <sz val="11"/>
        <color rgb="FFCC3300"/>
        <rFont val="Arial"/>
        <family val="2"/>
      </rPr>
      <t>despence</t>
    </r>
    <r>
      <rPr>
        <sz val="11"/>
        <color rgb="FF333333"/>
        <rFont val="Arial"/>
        <family val="2"/>
      </rPr>
      <t xml:space="preserve"> qu'il estoit contrainct de </t>
    </r>
    <r>
      <rPr>
        <b/>
        <sz val="11"/>
        <color rgb="FFC00000"/>
        <rFont val="Arial"/>
        <family val="2"/>
      </rPr>
      <t>faire</t>
    </r>
    <r>
      <rPr>
        <sz val="11"/>
        <color rgb="FF333333"/>
        <rFont val="Arial"/>
        <family val="2"/>
      </rPr>
      <t xml:space="preserve"> pour entretenir sa gorgiaseté et pour suyvre la court.</t>
    </r>
  </si>
  <si>
    <r>
      <t>le roi ne </t>
    </r>
    <r>
      <rPr>
        <b/>
        <sz val="11"/>
        <color rgb="FFCC3300"/>
        <rFont val="Arial"/>
        <family val="2"/>
      </rPr>
      <t>fait</t>
    </r>
    <r>
      <rPr>
        <sz val="11"/>
        <color rgb="FF333333"/>
        <rFont val="Arial"/>
        <family val="2"/>
      </rPr>
      <t> la </t>
    </r>
    <r>
      <rPr>
        <b/>
        <sz val="11"/>
        <color rgb="FFCC3300"/>
        <rFont val="Arial"/>
        <family val="2"/>
      </rPr>
      <t>dépense</t>
    </r>
    <r>
      <rPr>
        <sz val="11"/>
        <color rgb="FF333333"/>
        <rFont val="Arial"/>
        <family val="2"/>
      </rPr>
      <t> des services que pour les généraux morts à la tête de ses armées.</t>
    </r>
  </si>
  <si>
    <r>
      <t>Quand je considère votre château, ma bonne, rempli de toute votre grande famille et de tous les survenants, et de toute la musique, et des plaisirs qu'y attire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Grignan</t>
    </r>
    <r>
      <rPr>
        <sz val="11"/>
        <color rgb="FF333333"/>
        <rFont val="Arial"/>
        <family val="2"/>
      </rPr>
      <t>, je ne comprends pas que vous puissiez éviter d'y </t>
    </r>
    <r>
      <rPr>
        <b/>
        <sz val="11"/>
        <color rgb="FFCC3300"/>
        <rFont val="Arial"/>
        <family val="2"/>
      </rPr>
      <t>faire</t>
    </r>
    <r>
      <rPr>
        <sz val="11"/>
        <color rgb="FF333333"/>
        <rFont val="Arial"/>
        <family val="2"/>
      </rPr>
      <t> une fort grande </t>
    </r>
    <r>
      <rPr>
        <b/>
        <sz val="11"/>
        <color rgb="FFCC3300"/>
        <rFont val="Arial"/>
        <family val="2"/>
      </rPr>
      <t>dépense</t>
    </r>
    <r>
      <rPr>
        <sz val="11"/>
        <color rgb="FF333333"/>
        <rFont val="Arial"/>
        <family val="2"/>
      </rPr>
      <t>.</t>
    </r>
  </si>
  <si>
    <r>
      <t xml:space="preserve">Il pleure quand il faut </t>
    </r>
    <r>
      <rPr>
        <b/>
        <sz val="11"/>
        <color rgb="FFC00000"/>
        <rFont val="Calibri"/>
        <family val="2"/>
        <scheme val="minor"/>
      </rPr>
      <t>faire de la depense</t>
    </r>
    <r>
      <rPr>
        <sz val="11"/>
        <color theme="1"/>
        <rFont val="Calibri"/>
        <family val="2"/>
        <scheme val="minor"/>
      </rPr>
      <t xml:space="preserve">; s'il mange, c'est du pain, encore bien petit, et n'est selon son goust sausse que d'appetit; </t>
    </r>
  </si>
  <si>
    <r>
      <t>L'année suivante il dédia le temple d'</t>
    </r>
    <r>
      <rPr>
        <sz val="11"/>
        <color theme="1"/>
        <rFont val="Calibri"/>
        <family val="2"/>
        <scheme val="minor"/>
      </rPr>
      <t>Apollon</t>
    </r>
    <r>
      <rPr>
        <sz val="11"/>
        <color rgb="FF333333"/>
        <rFont val="Arial"/>
        <family val="2"/>
      </rPr>
      <t> qu'il avoit fait bastir, et donna divers jeux et divers spectacles au peuple; et n'y pouvant assister à cause de son indisposition, il voulut qu'</t>
    </r>
    <r>
      <rPr>
        <sz val="11"/>
        <color theme="1"/>
        <rFont val="Calibri"/>
        <family val="2"/>
        <scheme val="minor"/>
      </rPr>
      <t>Agripa</t>
    </r>
    <r>
      <rPr>
        <sz val="11"/>
        <color rgb="FF333333"/>
        <rFont val="Arial"/>
        <family val="2"/>
      </rPr>
      <t> en eust tout le soin, mais il ne laissa pas d'en </t>
    </r>
    <r>
      <rPr>
        <b/>
        <sz val="11"/>
        <color rgb="FFCC3300"/>
        <rFont val="Arial"/>
        <family val="2"/>
      </rPr>
      <t>faire</t>
    </r>
    <r>
      <rPr>
        <sz val="11"/>
        <color rgb="FF333333"/>
        <rFont val="Arial"/>
        <family val="2"/>
      </rPr>
      <t> la </t>
    </r>
    <r>
      <rPr>
        <b/>
        <sz val="11"/>
        <color rgb="FFCC3300"/>
        <rFont val="Arial"/>
        <family val="2"/>
      </rPr>
      <t>despense</t>
    </r>
    <r>
      <rPr>
        <sz val="11"/>
        <color rgb="FF333333"/>
        <rFont val="Arial"/>
        <family val="2"/>
      </rPr>
      <t>, outre laquelle il fit encore de magnifiques largesses au peuple.</t>
    </r>
  </si>
  <si>
    <r>
      <t>Principalement s'il y a quelque vieil exemplaire du </t>
    </r>
    <r>
      <rPr>
        <sz val="11"/>
        <color theme="1"/>
        <rFont val="Calibri"/>
        <family val="2"/>
        <scheme val="minor"/>
      </rPr>
      <t>Nicandre</t>
    </r>
    <r>
      <rPr>
        <sz val="11"/>
        <color rgb="FF333333"/>
        <rFont val="Arial"/>
        <family val="2"/>
      </rPr>
      <t> et des fragments de cette matiere qu'on a imprimez derriere, j'en </t>
    </r>
    <r>
      <rPr>
        <b/>
        <sz val="11"/>
        <color rgb="FFCC3300"/>
        <rFont val="Arial"/>
        <family val="2"/>
      </rPr>
      <t>feroys</t>
    </r>
    <r>
      <rPr>
        <sz val="11"/>
        <color rgb="FF333333"/>
        <rFont val="Arial"/>
        <family val="2"/>
      </rPr>
      <t> encores plus volontiers la </t>
    </r>
    <r>
      <rPr>
        <b/>
        <sz val="11"/>
        <color rgb="FFCC3300"/>
        <rFont val="Arial"/>
        <family val="2"/>
      </rPr>
      <t>despance</t>
    </r>
    <r>
      <rPr>
        <sz val="11"/>
        <color rgb="FF333333"/>
        <rFont val="Arial"/>
        <family val="2"/>
      </rPr>
      <t>, et vous supplie de ne pas espargner ma bource en cela, s'il vous plaict, dont </t>
    </r>
    <r>
      <rPr>
        <sz val="11"/>
        <color theme="1"/>
        <rFont val="Calibri"/>
        <family val="2"/>
        <scheme val="minor"/>
      </rPr>
      <t>Mr</t>
    </r>
    <r>
      <rPr>
        <sz val="11"/>
        <color rgb="FF333333"/>
        <rFont val="Arial"/>
        <family val="2"/>
      </rPr>
      <t> </t>
    </r>
    <r>
      <rPr>
        <sz val="11"/>
        <color theme="1"/>
        <rFont val="Calibri"/>
        <family val="2"/>
        <scheme val="minor"/>
      </rPr>
      <t>D'Espiots</t>
    </r>
    <r>
      <rPr>
        <sz val="11"/>
        <color rgb="FF333333"/>
        <rFont val="Arial"/>
        <family val="2"/>
      </rPr>
      <t> fournira les fraiz que vous ordonnerez ou </t>
    </r>
    <r>
      <rPr>
        <sz val="11"/>
        <color theme="1"/>
        <rFont val="Calibri"/>
        <family val="2"/>
        <scheme val="minor"/>
      </rPr>
      <t>Mr</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Bonnaire</t>
    </r>
    <r>
      <rPr>
        <sz val="11"/>
        <color rgb="FF333333"/>
        <rFont val="Arial"/>
        <family val="2"/>
      </rPr>
      <t>.</t>
    </r>
  </si>
  <si>
    <r>
      <t>Les postes sont reglées dans tout l'empire aussi-bien qu'en </t>
    </r>
    <r>
      <rPr>
        <sz val="11"/>
        <color theme="1"/>
        <rFont val="Calibri"/>
        <family val="2"/>
        <scheme val="minor"/>
      </rPr>
      <t>Europe</t>
    </r>
    <r>
      <rPr>
        <sz val="11"/>
        <color rgb="FF333333"/>
        <rFont val="Arial"/>
        <family val="2"/>
      </rPr>
      <t>; mais c'est l'empereur seul qui en </t>
    </r>
    <r>
      <rPr>
        <b/>
        <sz val="11"/>
        <color rgb="FFCC3300"/>
        <rFont val="Arial"/>
        <family val="2"/>
      </rPr>
      <t>fait</t>
    </r>
    <r>
      <rPr>
        <sz val="11"/>
        <color rgb="FF333333"/>
        <rFont val="Arial"/>
        <family val="2"/>
      </rPr>
      <t> toute la </t>
    </r>
    <r>
      <rPr>
        <b/>
        <sz val="11"/>
        <color rgb="FFCC3300"/>
        <rFont val="Arial"/>
        <family val="2"/>
      </rPr>
      <t>dépense</t>
    </r>
    <r>
      <rPr>
        <sz val="11"/>
        <color rgb="FF333333"/>
        <rFont val="Arial"/>
        <family val="2"/>
      </rPr>
      <t>, et qui entretient pour cela une infinité de chevaux.</t>
    </r>
  </si>
  <si>
    <r>
      <t>telle étoit la liberalité d'</t>
    </r>
    <r>
      <rPr>
        <sz val="11"/>
        <color theme="1"/>
        <rFont val="Calibri"/>
        <family val="2"/>
        <scheme val="minor"/>
      </rPr>
      <t>Alexandre</t>
    </r>
    <r>
      <rPr>
        <sz val="11"/>
        <color rgb="FF333333"/>
        <rFont val="Arial"/>
        <family val="2"/>
      </rPr>
      <t>, qui pour encherir sur les presens que </t>
    </r>
    <r>
      <rPr>
        <sz val="11"/>
        <color theme="1"/>
        <rFont val="Calibri"/>
        <family val="2"/>
        <scheme val="minor"/>
      </rPr>
      <t>Taxile</t>
    </r>
    <r>
      <rPr>
        <sz val="11"/>
        <color rgb="FF333333"/>
        <rFont val="Arial"/>
        <family val="2"/>
      </rPr>
      <t> roy des </t>
    </r>
    <r>
      <rPr>
        <sz val="11"/>
        <color theme="1"/>
        <rFont val="Calibri"/>
        <family val="2"/>
        <scheme val="minor"/>
      </rPr>
      <t>Indes</t>
    </r>
    <r>
      <rPr>
        <sz val="11"/>
        <color rgb="FF333333"/>
        <rFont val="Arial"/>
        <family val="2"/>
      </rPr>
      <t> luy avoit faits, luy fit un festin magnifique, au milieu duquel il luy porta une santé de mille talens, c'est à dire de six cens mille écus, qu'il luy fit délivrer sur l'heure; et d'autres dont les profusions sont purement politiques, comme étoient celles de </t>
    </r>
    <r>
      <rPr>
        <sz val="11"/>
        <color theme="1"/>
        <rFont val="Calibri"/>
        <family val="2"/>
        <scheme val="minor"/>
      </rPr>
      <t>Cesar</t>
    </r>
    <r>
      <rPr>
        <sz val="11"/>
        <color rgb="FF333333"/>
        <rFont val="Arial"/>
        <family val="2"/>
      </rPr>
      <t>, qui tenoit table ouverte, avoit un grand nombre de domestiques, et prenoit soin de divertir le peuple romain par des jeux publics, dont il </t>
    </r>
    <r>
      <rPr>
        <b/>
        <sz val="11"/>
        <color rgb="FFCC3300"/>
        <rFont val="Arial"/>
        <family val="2"/>
      </rPr>
      <t>faisoit</t>
    </r>
    <r>
      <rPr>
        <sz val="11"/>
        <color rgb="FF333333"/>
        <rFont val="Arial"/>
        <family val="2"/>
      </rPr>
      <t> la </t>
    </r>
    <r>
      <rPr>
        <b/>
        <sz val="11"/>
        <color rgb="FFCC3300"/>
        <rFont val="Arial"/>
        <family val="2"/>
      </rPr>
      <t>dépense</t>
    </r>
    <r>
      <rPr>
        <sz val="11"/>
        <color rgb="FF333333"/>
        <rFont val="Arial"/>
        <family val="2"/>
      </rPr>
      <t>, pour l'obliger à luy accorder les premieres charges de la republique, qui furent les premiers degrés par où il s'éleva à la domination.</t>
    </r>
  </si>
  <si>
    <r>
      <t>Depuis qu'il eust passé l'</t>
    </r>
    <r>
      <rPr>
        <sz val="11"/>
        <color theme="1"/>
        <rFont val="Calibri"/>
        <family val="2"/>
        <scheme val="minor"/>
      </rPr>
      <t>Eufrate</t>
    </r>
    <r>
      <rPr>
        <sz val="11"/>
        <color rgb="FF333333"/>
        <rFont val="Arial"/>
        <family val="2"/>
      </rPr>
      <t>, il fut defrayé par le peuple romain, qui voulut </t>
    </r>
    <r>
      <rPr>
        <b/>
        <sz val="11"/>
        <color rgb="FFCC3300"/>
        <rFont val="Arial"/>
        <family val="2"/>
      </rPr>
      <t>faire</t>
    </r>
    <r>
      <rPr>
        <sz val="11"/>
        <color rgb="FF333333"/>
        <rFont val="Arial"/>
        <family val="2"/>
      </rPr>
      <t> sa </t>
    </r>
    <r>
      <rPr>
        <b/>
        <sz val="11"/>
        <color rgb="FFCC3300"/>
        <rFont val="Arial"/>
        <family val="2"/>
      </rPr>
      <t>despense</t>
    </r>
    <r>
      <rPr>
        <sz val="11"/>
        <color rgb="FF333333"/>
        <rFont val="Arial"/>
        <family val="2"/>
      </rPr>
      <t> pour obliger </t>
    </r>
    <r>
      <rPr>
        <sz val="11"/>
        <color theme="1"/>
        <rFont val="Calibri"/>
        <family val="2"/>
        <scheme val="minor"/>
      </rPr>
      <t>Neron</t>
    </r>
    <r>
      <rPr>
        <sz val="11"/>
        <color rgb="FF333333"/>
        <rFont val="Arial"/>
        <family val="2"/>
      </rPr>
      <t> qui desira cela de luy, afin de gratifier le roy des parthes en la personne de son frere.</t>
    </r>
  </si>
  <si>
    <r>
      <t>On a trouvé que d'en parler présentement, c'était prévenir une chose qui n'est point faite et qui ne sera peut-être pas; et comme l'affaire d'</t>
    </r>
    <r>
      <rPr>
        <sz val="11"/>
        <color theme="1"/>
        <rFont val="Calibri"/>
        <family val="2"/>
        <scheme val="minor"/>
      </rPr>
      <t>Orange</t>
    </r>
    <r>
      <rPr>
        <sz val="11"/>
        <color rgb="FF333333"/>
        <rFont val="Arial"/>
        <family val="2"/>
      </rPr>
      <t>n'est point </t>
    </r>
    <r>
      <rPr>
        <sz val="11"/>
        <rFont val="Arial"/>
        <family val="2"/>
      </rPr>
      <t>faite </t>
    </r>
    <r>
      <rPr>
        <sz val="11"/>
        <color rgb="FF333333"/>
        <rFont val="Arial"/>
        <family val="2"/>
      </rPr>
      <t>aussi, la </t>
    </r>
    <r>
      <rPr>
        <b/>
        <sz val="11"/>
        <color rgb="FFCC3300"/>
        <rFont val="Arial"/>
        <family val="2"/>
      </rPr>
      <t>dépense</t>
    </r>
    <r>
      <rPr>
        <sz val="11"/>
        <color rgb="FF333333"/>
        <rFont val="Arial"/>
        <family val="2"/>
      </rPr>
      <t xml:space="preserve"> qu'on y </t>
    </r>
    <r>
      <rPr>
        <b/>
        <sz val="11"/>
        <color rgb="FFC00000"/>
        <rFont val="Arial"/>
        <family val="2"/>
      </rPr>
      <t>fera</t>
    </r>
    <r>
      <rPr>
        <sz val="11"/>
        <color rgb="FF333333"/>
        <rFont val="Arial"/>
        <family val="2"/>
      </rPr>
      <t xml:space="preserve"> n'a point de forces sans le succès.</t>
    </r>
  </si>
  <si>
    <r>
      <t>Ce qu'il faut éviter, ma bonne, c'est d'y </t>
    </r>
    <r>
      <rPr>
        <b/>
        <sz val="11"/>
        <color rgb="FFCC3300"/>
        <rFont val="Arial"/>
        <family val="2"/>
      </rPr>
      <t>faire</t>
    </r>
    <r>
      <rPr>
        <sz val="11"/>
        <color rgb="FF333333"/>
        <rFont val="Arial"/>
        <family val="2"/>
      </rPr>
      <t> de la </t>
    </r>
    <r>
      <rPr>
        <b/>
        <sz val="11"/>
        <color rgb="FFCC3300"/>
        <rFont val="Arial"/>
        <family val="2"/>
      </rPr>
      <t>dépense;</t>
    </r>
    <r>
      <rPr>
        <sz val="11"/>
        <color rgb="FF333333"/>
        <rFont val="Arial"/>
        <family val="2"/>
      </rPr>
      <t> car, quand on a du damas, ce n'est pas tout: les ornements, les façons montent bien haut, et il se trouve qu'un présent vous coûte beaucoup. </t>
    </r>
  </si>
  <si>
    <r>
      <t>Que s'il ne tient pas bonne table, &amp; s'il ne </t>
    </r>
    <r>
      <rPr>
        <b/>
        <sz val="11"/>
        <color rgb="FFCC3300"/>
        <rFont val="Arial"/>
        <family val="2"/>
      </rPr>
      <t>fait</t>
    </r>
    <r>
      <rPr>
        <sz val="11"/>
        <color rgb="FF333333"/>
        <rFont val="Arial"/>
        <family val="2"/>
      </rPr>
      <t> pas grande </t>
    </r>
    <r>
      <rPr>
        <b/>
        <sz val="11"/>
        <color rgb="FFCC3300"/>
        <rFont val="Arial"/>
        <family val="2"/>
      </rPr>
      <t>dépence</t>
    </r>
    <r>
      <rPr>
        <sz val="11"/>
        <color rgb="FF333333"/>
        <rFont val="Arial"/>
        <family val="2"/>
      </rPr>
      <t>, c'est plustost par auarice que par incommodité.</t>
    </r>
  </si>
  <si>
    <r>
      <t>Un vray bel esprit est comme ces gens riches et sages, qui sont magnifiques en tout, et qui neanmoins ne </t>
    </r>
    <r>
      <rPr>
        <b/>
        <sz val="11"/>
        <color rgb="FFCC3300"/>
        <rFont val="Arial"/>
        <family val="2"/>
      </rPr>
      <t>font</t>
    </r>
    <r>
      <rPr>
        <sz val="11"/>
        <color rgb="FF333333"/>
        <rFont val="Arial"/>
        <family val="2"/>
      </rPr>
      <t> jamais de folles </t>
    </r>
    <r>
      <rPr>
        <b/>
        <sz val="11"/>
        <color rgb="FFCC3300"/>
        <rFont val="Arial"/>
        <family val="2"/>
      </rPr>
      <t>dépenses</t>
    </r>
    <r>
      <rPr>
        <sz val="11"/>
        <color rgb="FF333333"/>
        <rFont val="Arial"/>
        <family val="2"/>
      </rPr>
      <t>.</t>
    </r>
  </si>
  <si>
    <r>
      <t>Je l'attribuay à une singuliere faveur de </t>
    </r>
    <r>
      <rPr>
        <sz val="11"/>
        <color theme="1"/>
        <rFont val="Calibri"/>
        <family val="2"/>
        <scheme val="minor"/>
      </rPr>
      <t>Dieu</t>
    </r>
    <r>
      <rPr>
        <sz val="11"/>
        <color rgb="FF333333"/>
        <rFont val="Arial"/>
        <family val="2"/>
      </rPr>
      <t>, à cause qu'il y avoit tant à travailler à cette maison qu'elle n'auroit pû estre entierement rétablie durant la vie des religieuses qui y estoient, quand mesme elles auroient trouvé moyen de </t>
    </r>
    <r>
      <rPr>
        <b/>
        <sz val="11"/>
        <color rgb="FFCC3300"/>
        <rFont val="Arial"/>
        <family val="2"/>
      </rPr>
      <t>faire</t>
    </r>
    <r>
      <rPr>
        <sz val="11"/>
        <color rgb="FF333333"/>
        <rFont val="Arial"/>
        <family val="2"/>
      </rPr>
      <t> une si grande </t>
    </r>
    <r>
      <rPr>
        <b/>
        <sz val="11"/>
        <color rgb="FFCC3300"/>
        <rFont val="Arial"/>
        <family val="2"/>
      </rPr>
      <t>dépense</t>
    </r>
    <r>
      <rPr>
        <sz val="11"/>
        <color rgb="FF333333"/>
        <rFont val="Arial"/>
        <family val="2"/>
      </rPr>
      <t>, ce qui leur auroit esté fort difficile.</t>
    </r>
  </si>
  <si>
    <r>
      <t>Le roi pour le confirmer de plus en plus, </t>
    </r>
    <r>
      <rPr>
        <b/>
        <sz val="11"/>
        <color rgb="FFCC3300"/>
        <rFont val="Arial"/>
        <family val="2"/>
      </rPr>
      <t>fit</t>
    </r>
    <r>
      <rPr>
        <sz val="11"/>
        <color rgb="FF333333"/>
        <rFont val="Arial"/>
        <family val="2"/>
      </rPr>
      <t> une </t>
    </r>
    <r>
      <rPr>
        <b/>
        <sz val="11"/>
        <color rgb="FFCC3300"/>
        <rFont val="Arial"/>
        <family val="2"/>
      </rPr>
      <t>dépense</t>
    </r>
    <r>
      <rPr>
        <sz val="11"/>
        <color rgb="FF333333"/>
        <rFont val="Arial"/>
        <family val="2"/>
      </rPr>
      <t> si considerable en equipages, que les deputez même </t>
    </r>
    <r>
      <rPr>
        <sz val="11"/>
        <color theme="1"/>
        <rFont val="Calibri"/>
        <family val="2"/>
        <scheme val="minor"/>
      </rPr>
      <t>Bergh</t>
    </r>
    <r>
      <rPr>
        <sz val="11"/>
        <color rgb="FF333333"/>
        <rFont val="Arial"/>
        <family val="2"/>
      </rPr>
      <t> et </t>
    </r>
    <r>
      <rPr>
        <sz val="11"/>
        <color theme="1"/>
        <rFont val="Calibri"/>
        <family val="2"/>
        <scheme val="minor"/>
      </rPr>
      <t>Montigni</t>
    </r>
    <r>
      <rPr>
        <sz val="11"/>
        <color rgb="FF333333"/>
        <rFont val="Arial"/>
        <family val="2"/>
      </rPr>
      <t> qui s'en étoient moquez jusqu'alors, n'oserent plus en douter.</t>
    </r>
  </si>
  <si>
    <r>
      <t>Si je croyais y retrouver encore la belle </t>
    </r>
    <r>
      <rPr>
        <sz val="11"/>
        <color theme="1"/>
        <rFont val="Calibri"/>
        <family val="2"/>
        <scheme val="minor"/>
      </rPr>
      <t>Mlle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Sévigné</t>
    </r>
    <r>
      <rPr>
        <sz val="11"/>
        <color rgb="FF333333"/>
        <rFont val="Arial"/>
        <family val="2"/>
      </rPr>
      <t> et la fête sur les galères que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Vivonne</t>
    </r>
    <r>
      <rPr>
        <sz val="11"/>
        <color rgb="FF333333"/>
        <rFont val="Arial"/>
        <family val="2"/>
      </rPr>
      <t> n'a point donnée à mme la comtesse </t>
    </r>
    <r>
      <rPr>
        <sz val="11"/>
        <color theme="1"/>
        <rFont val="Calibri"/>
        <family val="2"/>
        <scheme val="minor"/>
      </rPr>
      <t>De</t>
    </r>
    <r>
      <rPr>
        <sz val="11"/>
        <color rgb="FF333333"/>
        <rFont val="Arial"/>
        <family val="2"/>
      </rPr>
      <t> </t>
    </r>
    <r>
      <rPr>
        <sz val="11"/>
        <color theme="1"/>
        <rFont val="Calibri"/>
        <family val="2"/>
        <scheme val="minor"/>
      </rPr>
      <t>Grignan</t>
    </r>
    <r>
      <rPr>
        <sz val="11"/>
        <color rgb="FF333333"/>
        <rFont val="Arial"/>
        <family val="2"/>
      </rPr>
      <t>, je </t>
    </r>
    <r>
      <rPr>
        <b/>
        <sz val="11"/>
        <color rgb="FFCC3300"/>
        <rFont val="Arial"/>
        <family val="2"/>
      </rPr>
      <t>ferais</t>
    </r>
    <r>
      <rPr>
        <sz val="11"/>
        <color rgb="FF333333"/>
        <rFont val="Arial"/>
        <family val="2"/>
      </rPr>
      <t> la </t>
    </r>
    <r>
      <rPr>
        <b/>
        <sz val="11"/>
        <color rgb="FFCC3300"/>
        <rFont val="Arial"/>
        <family val="2"/>
      </rPr>
      <t>dépense</t>
    </r>
    <r>
      <rPr>
        <sz val="11"/>
        <color rgb="FF333333"/>
        <rFont val="Arial"/>
        <family val="2"/>
      </rPr>
      <t> de l'acheter, mais craignant aussi de n'y pas voir des relations de vos fêtes nocturnes de </t>
    </r>
    <r>
      <rPr>
        <sz val="11"/>
        <color theme="1"/>
        <rFont val="Calibri"/>
        <family val="2"/>
        <scheme val="minor"/>
      </rPr>
      <t>Rochecourbière</t>
    </r>
    <r>
      <rPr>
        <sz val="11"/>
        <color rgb="FF333333"/>
        <rFont val="Arial"/>
        <family val="2"/>
      </rPr>
      <t>, je me contenterai de l'emprunter à </t>
    </r>
    <r>
      <rPr>
        <sz val="11"/>
        <color theme="1"/>
        <rFont val="Calibri"/>
        <family val="2"/>
        <scheme val="minor"/>
      </rPr>
      <t>Vitré</t>
    </r>
    <r>
      <rPr>
        <sz val="11"/>
        <color rgb="FF333333"/>
        <rFont val="Arial"/>
        <family val="2"/>
      </rPr>
      <t>.</t>
    </r>
  </si>
  <si>
    <r>
      <t>Il nous semble que si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Grignan</t>
    </r>
    <r>
      <rPr>
        <sz val="11"/>
        <color rgb="FF333333"/>
        <rFont val="Arial"/>
        <family val="2"/>
      </rPr>
      <t> doit faire quelque séjour à </t>
    </r>
    <r>
      <rPr>
        <sz val="11"/>
        <color theme="1"/>
        <rFont val="Calibri"/>
        <family val="2"/>
        <scheme val="minor"/>
      </rPr>
      <t>Avignon</t>
    </r>
    <r>
      <rPr>
        <sz val="11"/>
        <color rgb="FF333333"/>
        <rFont val="Arial"/>
        <family val="2"/>
      </rPr>
      <t>, vous ne feriez pas mal d'y aller avec lui pour éviter les visites de votre arrivée et pour ne point </t>
    </r>
    <r>
      <rPr>
        <b/>
        <sz val="11"/>
        <color rgb="FFCC3300"/>
        <rFont val="Arial"/>
        <family val="2"/>
      </rPr>
      <t>faire</t>
    </r>
    <r>
      <rPr>
        <sz val="11"/>
        <color rgb="FF333333"/>
        <rFont val="Arial"/>
        <family val="2"/>
      </rPr>
      <t> une double </t>
    </r>
    <r>
      <rPr>
        <b/>
        <sz val="11"/>
        <color rgb="FFCC3300"/>
        <rFont val="Arial"/>
        <family val="2"/>
      </rPr>
      <t>dépense</t>
    </r>
    <r>
      <rPr>
        <sz val="11"/>
        <color rgb="FF333333"/>
        <rFont val="Arial"/>
        <family val="2"/>
      </rPr>
      <t>, mais vous savez comme les conseils de loin sont téméraires.</t>
    </r>
  </si>
  <si>
    <r>
      <t>Il </t>
    </r>
    <r>
      <rPr>
        <b/>
        <sz val="11"/>
        <color rgb="FFCC3300"/>
        <rFont val="Arial"/>
        <family val="2"/>
      </rPr>
      <t>fait</t>
    </r>
    <r>
      <rPr>
        <sz val="11"/>
        <color rgb="FF333333"/>
        <rFont val="Arial"/>
        <family val="2"/>
      </rPr>
      <t> une </t>
    </r>
    <r>
      <rPr>
        <b/>
        <sz val="11"/>
        <color rgb="FFCC3300"/>
        <rFont val="Arial"/>
        <family val="2"/>
      </rPr>
      <t>dépense</t>
    </r>
    <r>
      <rPr>
        <sz val="11"/>
        <color rgb="FF333333"/>
        <rFont val="Arial"/>
        <family val="2"/>
      </rPr>
      <t> enragée.</t>
    </r>
  </si>
  <si>
    <r>
      <t>et si </t>
    </r>
    <r>
      <rPr>
        <sz val="11"/>
        <color theme="1"/>
        <rFont val="Calibri"/>
        <family val="2"/>
        <scheme val="minor"/>
      </rPr>
      <t>Quentin</t>
    </r>
    <r>
      <rPr>
        <sz val="11"/>
        <color rgb="FF333333"/>
        <rFont val="Arial"/>
        <family val="2"/>
      </rPr>
      <t> veut entreprendre de les transcripre bout à bout à prix honneste, puisqu'il est tant de loysir, je ne seray pas marry d'en </t>
    </r>
    <r>
      <rPr>
        <b/>
        <sz val="11"/>
        <color rgb="FFCC3300"/>
        <rFont val="Arial"/>
        <family val="2"/>
      </rPr>
      <t>faire</t>
    </r>
    <r>
      <rPr>
        <sz val="11"/>
        <color rgb="FF333333"/>
        <rFont val="Arial"/>
        <family val="2"/>
      </rPr>
      <t> la </t>
    </r>
    <r>
      <rPr>
        <b/>
        <sz val="11"/>
        <color rgb="FFCC3300"/>
        <rFont val="Arial"/>
        <family val="2"/>
      </rPr>
      <t>despence</t>
    </r>
    <r>
      <rPr>
        <sz val="11"/>
        <color rgb="FF333333"/>
        <rFont val="Arial"/>
        <family val="2"/>
      </rPr>
      <t>, auquel cas, si vous ne faictes du sesjour de par de là, il ne fault que remettre lesdictz volumes entre les mains de </t>
    </r>
    <r>
      <rPr>
        <sz val="11"/>
        <color theme="1"/>
        <rFont val="Calibri"/>
        <family val="2"/>
        <scheme val="minor"/>
      </rPr>
      <t>Mr</t>
    </r>
    <r>
      <rPr>
        <sz val="11"/>
        <color rgb="FF333333"/>
        <rFont val="Arial"/>
        <family val="2"/>
      </rPr>
      <t> </t>
    </r>
    <r>
      <rPr>
        <sz val="11"/>
        <color theme="1"/>
        <rFont val="Calibri"/>
        <family val="2"/>
        <scheme val="minor"/>
      </rPr>
      <t>Du</t>
    </r>
    <r>
      <rPr>
        <sz val="11"/>
        <color rgb="FF333333"/>
        <rFont val="Arial"/>
        <family val="2"/>
      </rPr>
      <t> </t>
    </r>
    <r>
      <rPr>
        <sz val="11"/>
        <color theme="1"/>
        <rFont val="Calibri"/>
        <family val="2"/>
        <scheme val="minor"/>
      </rPr>
      <t>Puy</t>
    </r>
    <r>
      <rPr>
        <sz val="11"/>
        <color rgb="FF333333"/>
        <rFont val="Arial"/>
        <family val="2"/>
      </rPr>
      <t> qui fera travailler à la transcription d'iceulx par ledict </t>
    </r>
    <r>
      <rPr>
        <sz val="11"/>
        <color theme="1"/>
        <rFont val="Calibri"/>
        <family val="2"/>
        <scheme val="minor"/>
      </rPr>
      <t>Quentin</t>
    </r>
    <r>
      <rPr>
        <sz val="11"/>
        <color rgb="FF333333"/>
        <rFont val="Arial"/>
        <family val="2"/>
      </rPr>
      <t> au prix que vous aurez convenu lequel il luy fera payer à mesure qu'il luy rapportera sa besongne</t>
    </r>
  </si>
  <si>
    <r>
      <t>Moquez-vous donc devant les enfants des colifichets dont certaines femmes sont si passionnées, et qui leur </t>
    </r>
    <r>
      <rPr>
        <b/>
        <sz val="11"/>
        <color rgb="FFCC3300"/>
        <rFont val="Arial"/>
        <family val="2"/>
      </rPr>
      <t>font</t>
    </r>
    <r>
      <rPr>
        <sz val="11"/>
        <color rgb="FF333333"/>
        <rFont val="Arial"/>
        <family val="2"/>
      </rPr>
      <t> faire insensiblement des </t>
    </r>
    <r>
      <rPr>
        <b/>
        <sz val="11"/>
        <color rgb="FFCC3300"/>
        <rFont val="Arial"/>
        <family val="2"/>
      </rPr>
      <t>dépenses</t>
    </r>
    <r>
      <rPr>
        <sz val="11"/>
        <color rgb="FF333333"/>
        <rFont val="Arial"/>
        <family val="2"/>
      </rPr>
      <t> si indiscrètes.</t>
    </r>
  </si>
  <si>
    <r>
      <t>Mais on verra qu'ils sont bien differens de ce que l'on croit, si l'on s'en rapporte au témoi - gnage de ces personnes sensées et solides, qui sans s'arrester aux opinions publiques, veulent avoir une connoissance particuliere des moeurs des hommes, et qui ne se contentant pas de les voir un certain temps, les suivent et les considerent de près: car ces personnes ainsi instruites et informées assurent, que ces gens dont on publie la liberalité sont au desespoir quand il faut </t>
    </r>
    <r>
      <rPr>
        <b/>
        <sz val="11"/>
        <color rgb="FFCC3300"/>
        <rFont val="Arial"/>
        <family val="2"/>
      </rPr>
      <t>faire</t>
    </r>
    <r>
      <rPr>
        <sz val="11"/>
        <color rgb="FF333333"/>
        <rFont val="Arial"/>
        <family val="2"/>
      </rPr>
      <t> la plus petite </t>
    </r>
    <r>
      <rPr>
        <b/>
        <sz val="11"/>
        <color rgb="FFCC3300"/>
        <rFont val="Arial"/>
        <family val="2"/>
      </rPr>
      <t>depense</t>
    </r>
    <r>
      <rPr>
        <sz val="11"/>
        <color rgb="FF333333"/>
        <rFont val="Arial"/>
        <family val="2"/>
      </rPr>
      <t> chez eux, lors même qu'ils font des profusions à la vûë du monde;</t>
    </r>
  </si>
  <si>
    <r>
      <t>Je </t>
    </r>
    <r>
      <rPr>
        <b/>
        <sz val="11"/>
        <color rgb="FFCC3300"/>
        <rFont val="Arial"/>
        <family val="2"/>
      </rPr>
      <t>ferai</t>
    </r>
    <r>
      <rPr>
        <sz val="11"/>
        <color rgb="FF333333"/>
        <rFont val="Arial"/>
        <family val="2"/>
      </rPr>
      <t> toute la </t>
    </r>
    <r>
      <rPr>
        <b/>
        <sz val="11"/>
        <color rgb="FFCC3300"/>
        <rFont val="Arial"/>
        <family val="2"/>
      </rPr>
      <t>dépense</t>
    </r>
    <r>
      <rPr>
        <sz val="11"/>
        <color rgb="FF333333"/>
        <rFont val="Arial"/>
        <family val="2"/>
      </rPr>
      <t> de l'impression, d'une manière digne de l'ouvrage; et, les frais prélevés, nous partagerons tous deux le reste fraternellement.</t>
    </r>
  </si>
  <si>
    <r>
      <t>Hélas, le plus souvent il n'est rien, lui, quant à son esprit, son coeur, et ses vertus; mais il a bon équipage, un bon cuisinier, il </t>
    </r>
    <r>
      <rPr>
        <b/>
        <sz val="11"/>
        <color rgb="FFCC3300"/>
        <rFont val="Arial"/>
        <family val="2"/>
      </rPr>
      <t>fait</t>
    </r>
    <r>
      <rPr>
        <sz val="11"/>
        <color rgb="FF333333"/>
        <rFont val="Arial"/>
        <family val="2"/>
      </rPr>
      <t> de la </t>
    </r>
    <r>
      <rPr>
        <b/>
        <sz val="11"/>
        <color rgb="FFCC3300"/>
        <rFont val="Arial"/>
        <family val="2"/>
      </rPr>
      <t>dépense</t>
    </r>
    <r>
      <rPr>
        <sz val="11"/>
        <color rgb="FF333333"/>
        <rFont val="Arial"/>
        <family val="2"/>
      </rPr>
      <t>, il se donne de bons airs, on le voit aux spectacles, les dames le saluent, les hommes l'accueillent: c'est un homme, enfin.</t>
    </r>
  </si>
  <si>
    <r>
      <t>Alors ses amis, le voyant hors d'état de </t>
    </r>
    <r>
      <rPr>
        <b/>
        <sz val="11"/>
        <color rgb="FFCC3300"/>
        <rFont val="Arial"/>
        <family val="2"/>
      </rPr>
      <t>faire</t>
    </r>
    <r>
      <rPr>
        <sz val="11"/>
        <color rgb="FF333333"/>
        <rFont val="Arial"/>
        <family val="2"/>
      </rPr>
      <t> de la </t>
    </r>
    <r>
      <rPr>
        <b/>
        <sz val="11"/>
        <color rgb="FFC00000"/>
        <rFont val="Arial"/>
        <family val="2"/>
      </rPr>
      <t>dépense</t>
    </r>
    <r>
      <rPr>
        <sz val="11"/>
        <color rgb="FF333333"/>
        <rFont val="Arial"/>
        <family val="2"/>
      </rPr>
      <t>, cessèrent de le voir, et ses créanciers commencèrent à le tourmenter.</t>
    </r>
  </si>
  <si>
    <r>
      <t>Il y a beaucoup de particuliers en état de </t>
    </r>
    <r>
      <rPr>
        <b/>
        <sz val="11"/>
        <color rgb="FFCC3300"/>
        <rFont val="Arial"/>
        <family val="2"/>
      </rPr>
      <t>faire</t>
    </r>
    <r>
      <rPr>
        <sz val="11"/>
        <color rgb="FF333333"/>
        <rFont val="Arial"/>
        <family val="2"/>
      </rPr>
      <t> cette </t>
    </r>
    <r>
      <rPr>
        <b/>
        <sz val="11"/>
        <color rgb="FFCC3300"/>
        <rFont val="Arial"/>
        <family val="2"/>
      </rPr>
      <t>dépense</t>
    </r>
    <r>
      <rPr>
        <sz val="11"/>
        <color rgb="FF333333"/>
        <rFont val="Arial"/>
        <family val="2"/>
      </rPr>
      <t>, mais cette idée devroit être adoptée par tous les princes; et sûrement j'enverrai votre description à mon frère, je suis bien certaine qu'il en fera usage pour son élève.</t>
    </r>
  </si>
  <si>
    <r>
      <t>M</t>
    </r>
    <r>
      <rPr>
        <sz val="11"/>
        <color rgb="FF333333"/>
        <rFont val="Arial"/>
        <family val="2"/>
      </rPr>
      <t> </t>
    </r>
    <r>
      <rPr>
        <sz val="11"/>
        <color theme="1"/>
        <rFont val="Calibri"/>
        <family val="2"/>
        <scheme val="minor"/>
      </rPr>
      <t>Bertin</t>
    </r>
    <r>
      <rPr>
        <sz val="11"/>
        <color rgb="FF333333"/>
        <rFont val="Arial"/>
        <family val="2"/>
      </rPr>
      <t> avoit payé les dettes de la belle fugitive, il a marié sa soeur, il a </t>
    </r>
    <r>
      <rPr>
        <b/>
        <sz val="11"/>
        <color rgb="FFCC3300"/>
        <rFont val="Arial"/>
        <family val="2"/>
      </rPr>
      <t>fait</t>
    </r>
    <r>
      <rPr>
        <sz val="11"/>
        <color rgb="FF333333"/>
        <rFont val="Arial"/>
        <family val="2"/>
      </rPr>
      <t> des </t>
    </r>
    <r>
      <rPr>
        <b/>
        <sz val="11"/>
        <color rgb="FFCC3300"/>
        <rFont val="Arial"/>
        <family val="2"/>
      </rPr>
      <t>dépenses</t>
    </r>
    <r>
      <rPr>
        <sz val="11"/>
        <color rgb="FF333333"/>
        <rFont val="Arial"/>
        <family val="2"/>
      </rPr>
      <t>considérables, qu'on évalue à plus de 20000 écus.</t>
    </r>
  </si>
  <si>
    <r>
      <t>Et en effet, eût-on jamais </t>
    </r>
    <r>
      <rPr>
        <b/>
        <sz val="11"/>
        <color rgb="FFCC3300"/>
        <rFont val="Arial"/>
        <family val="2"/>
      </rPr>
      <t>fait</t>
    </r>
    <r>
      <rPr>
        <sz val="11"/>
        <color rgb="FF333333"/>
        <rFont val="Arial"/>
        <family val="2"/>
      </rPr>
      <t> une aussi grande </t>
    </r>
    <r>
      <rPr>
        <b/>
        <sz val="11"/>
        <color rgb="FFCC3300"/>
        <rFont val="Arial"/>
        <family val="2"/>
      </rPr>
      <t>dépense</t>
    </r>
    <r>
      <rPr>
        <sz val="11"/>
        <color rgb="FF333333"/>
        <rFont val="Arial"/>
        <family val="2"/>
      </rPr>
      <t> si ce tombeau n'eût pas été censé conserver les restes précieux d'</t>
    </r>
    <r>
      <rPr>
        <sz val="11"/>
        <color theme="1"/>
        <rFont val="Calibri"/>
        <family val="2"/>
        <scheme val="minor"/>
      </rPr>
      <t>Osiris</t>
    </r>
    <r>
      <rPr>
        <sz val="11"/>
        <color rgb="FF333333"/>
        <rFont val="Arial"/>
        <family val="2"/>
      </rPr>
      <t>, que son épouse avait recueillis, et qu'elle confia, dit-on, aux prêtres, pour être enterrés en même tems qu'ils lui décernerent les honneurs divins?</t>
    </r>
  </si>
  <si>
    <r>
      <t>Le luxe est toujours assujetti par tout où il s'introduit à l'inclination dominante de la nation qui </t>
    </r>
    <r>
      <rPr>
        <b/>
        <sz val="11"/>
        <color rgb="FFCC3300"/>
        <rFont val="Arial"/>
        <family val="2"/>
      </rPr>
      <t>fait</t>
    </r>
    <r>
      <rPr>
        <sz val="11"/>
        <color rgb="FF333333"/>
        <rFont val="Arial"/>
        <family val="2"/>
      </rPr>
      <t> la </t>
    </r>
    <r>
      <rPr>
        <b/>
        <sz val="11"/>
        <color rgb="FFCC3300"/>
        <rFont val="Arial"/>
        <family val="2"/>
      </rPr>
      <t>dépense</t>
    </r>
    <r>
      <rPr>
        <sz val="11"/>
        <color rgb="FF333333"/>
        <rFont val="Arial"/>
        <family val="2"/>
      </rPr>
      <t>.</t>
    </r>
  </si>
  <si>
    <r>
      <t>C'étoit à </t>
    </r>
    <r>
      <rPr>
        <sz val="11"/>
        <color theme="1"/>
        <rFont val="Calibri"/>
        <family val="2"/>
        <scheme val="minor"/>
      </rPr>
      <t>Boston</t>
    </r>
    <r>
      <rPr>
        <sz val="11"/>
        <color rgb="FF333333"/>
        <rFont val="Arial"/>
        <family val="2"/>
      </rPr>
      <t> qu'avoit été formé le plan de cette premiere invasion, et la nouvelle </t>
    </r>
    <r>
      <rPr>
        <sz val="11"/>
        <color theme="1"/>
        <rFont val="Calibri"/>
        <family val="2"/>
        <scheme val="minor"/>
      </rPr>
      <t>Angleterre</t>
    </r>
    <r>
      <rPr>
        <sz val="11"/>
        <color rgb="FF333333"/>
        <rFont val="Arial"/>
        <family val="2"/>
      </rPr>
      <t> avoit </t>
    </r>
    <r>
      <rPr>
        <b/>
        <sz val="11"/>
        <color rgb="FFCC3300"/>
        <rFont val="Arial"/>
        <family val="2"/>
      </rPr>
      <t>fait</t>
    </r>
    <r>
      <rPr>
        <sz val="11"/>
        <color rgb="FF333333"/>
        <rFont val="Arial"/>
        <family val="2"/>
      </rPr>
      <t> les </t>
    </r>
    <r>
      <rPr>
        <b/>
        <sz val="11"/>
        <color rgb="FFCC3300"/>
        <rFont val="Arial"/>
        <family val="2"/>
      </rPr>
      <t>dépenses</t>
    </r>
    <r>
      <rPr>
        <sz val="11"/>
        <color rgb="FF333333"/>
        <rFont val="Arial"/>
        <family val="2"/>
      </rPr>
      <t> de l'exécution.</t>
    </r>
  </si>
  <si>
    <r>
      <t>Je ne sais si votre petite fortune vous met en état de </t>
    </r>
    <r>
      <rPr>
        <b/>
        <sz val="11"/>
        <color rgb="FFCC3300"/>
        <rFont val="Arial"/>
        <family val="2"/>
      </rPr>
      <t>faire</t>
    </r>
    <r>
      <rPr>
        <sz val="11"/>
        <color rgb="FF333333"/>
        <rFont val="Arial"/>
        <family val="2"/>
      </rPr>
      <t> cette </t>
    </r>
    <r>
      <rPr>
        <b/>
        <sz val="11"/>
        <color rgb="FFCC3300"/>
        <rFont val="Arial"/>
        <family val="2"/>
      </rPr>
      <t>dépense</t>
    </r>
    <r>
      <rPr>
        <sz val="11"/>
        <color rgb="FF333333"/>
        <rFont val="Arial"/>
        <family val="2"/>
      </rPr>
      <t>.</t>
    </r>
  </si>
  <si>
    <r>
      <t>il signala sa valeur &amp; ses talens dans plusieurs expéditions; &amp; comme toutes ses inclinations étoient magnifiques, il y </t>
    </r>
    <r>
      <rPr>
        <b/>
        <sz val="11"/>
        <color rgb="FFCC3300"/>
        <rFont val="Arial"/>
        <family val="2"/>
      </rPr>
      <t>fit</t>
    </r>
    <r>
      <rPr>
        <sz val="11"/>
        <color rgb="FF333333"/>
        <rFont val="Arial"/>
        <family val="2"/>
      </rPr>
      <t> une </t>
    </r>
    <r>
      <rPr>
        <b/>
        <sz val="11"/>
        <color rgb="FFCC3300"/>
        <rFont val="Arial"/>
        <family val="2"/>
      </rPr>
      <t>dépense</t>
    </r>
    <r>
      <rPr>
        <sz val="11"/>
        <color rgb="FF333333"/>
        <rFont val="Arial"/>
        <family val="2"/>
      </rPr>
      <t> éclatante qui le ruina bientôt.</t>
    </r>
  </si>
  <si>
    <r>
      <t>Nous avons déja rapporté dans le troisiéme chapitre de ce livre une loi d'</t>
    </r>
    <r>
      <rPr>
        <sz val="11"/>
        <color theme="1"/>
        <rFont val="Calibri"/>
        <family val="2"/>
        <scheme val="minor"/>
      </rPr>
      <t>Arcadius</t>
    </r>
    <r>
      <rPr>
        <sz val="11"/>
        <color rgb="FF333333"/>
        <rFont val="Arial"/>
        <family val="2"/>
      </rPr>
      <t> et d'</t>
    </r>
    <r>
      <rPr>
        <sz val="11"/>
        <color theme="1"/>
        <rFont val="Calibri"/>
        <family val="2"/>
        <scheme val="minor"/>
      </rPr>
      <t>Honorius</t>
    </r>
    <r>
      <rPr>
        <sz val="11"/>
        <color rgb="FF333333"/>
        <rFont val="Arial"/>
        <family val="2"/>
      </rPr>
      <t> concernant ces octrois, dont le produit faisoit une partie du revenu ou des deniers patrimoniaux de chaque cité, et lui aidoit à </t>
    </r>
    <r>
      <rPr>
        <b/>
        <sz val="11"/>
        <color rgb="FFCC3300"/>
        <rFont val="Arial"/>
        <family val="2"/>
      </rPr>
      <t>faire</t>
    </r>
    <r>
      <rPr>
        <sz val="11"/>
        <color rgb="FF333333"/>
        <rFont val="Arial"/>
        <family val="2"/>
      </rPr>
      <t> les </t>
    </r>
    <r>
      <rPr>
        <b/>
        <sz val="11"/>
        <color rgb="FFCC3300"/>
        <rFont val="Arial"/>
        <family val="2"/>
      </rPr>
      <t>dépenses</t>
    </r>
    <r>
      <rPr>
        <sz val="11"/>
        <color rgb="FF333333"/>
        <rFont val="Arial"/>
        <family val="2"/>
      </rPr>
      <t> dont elle étoit tenuë.</t>
    </r>
  </si>
  <si>
    <r>
      <t>Peu de personnes, en état de </t>
    </r>
    <r>
      <rPr>
        <b/>
        <sz val="11"/>
        <color rgb="FFCC3300"/>
        <rFont val="Arial"/>
        <family val="2"/>
      </rPr>
      <t>faire</t>
    </r>
    <r>
      <rPr>
        <sz val="11"/>
        <color rgb="FF333333"/>
        <rFont val="Arial"/>
        <family val="2"/>
      </rPr>
      <t> une certaine </t>
    </r>
    <r>
      <rPr>
        <b/>
        <sz val="11"/>
        <color rgb="FFCC3300"/>
        <rFont val="Arial"/>
        <family val="2"/>
      </rPr>
      <t>dépense</t>
    </r>
    <r>
      <rPr>
        <sz val="11"/>
        <color rgb="FF333333"/>
        <rFont val="Arial"/>
        <family val="2"/>
      </rPr>
      <t>, et nées dans un rang distingué, s'abbaissent jusqu'au point de se laisser entrainer à de pareils excès.</t>
    </r>
  </si>
  <si>
    <r>
      <t>On croit que ces travaux dureront environ trois mois, pendant lesquels on sera privé d'opéra. </t>
    </r>
    <r>
      <rPr>
        <sz val="11"/>
        <color theme="1"/>
        <rFont val="Calibri"/>
        <family val="2"/>
        <scheme val="minor"/>
      </rPr>
      <t>Le roi </t>
    </r>
    <r>
      <rPr>
        <b/>
        <sz val="11"/>
        <color rgb="FFCC3300"/>
        <rFont val="Calibri"/>
        <family val="2"/>
        <scheme val="minor"/>
      </rPr>
      <t>fera</t>
    </r>
    <r>
      <rPr>
        <sz val="11"/>
        <color theme="1"/>
        <rFont val="Calibri"/>
        <family val="2"/>
        <scheme val="minor"/>
      </rPr>
      <t> cette </t>
    </r>
    <r>
      <rPr>
        <b/>
        <sz val="11"/>
        <color rgb="FFCC3300"/>
        <rFont val="Calibri"/>
        <family val="2"/>
        <scheme val="minor"/>
      </rPr>
      <t>dépense</t>
    </r>
    <r>
      <rPr>
        <sz val="11"/>
        <color theme="1"/>
        <rFont val="Calibri"/>
        <family val="2"/>
        <scheme val="minor"/>
      </rPr>
      <t>.</t>
    </r>
  </si>
  <si>
    <r>
      <t>Il les lit pour s'endormir voluptueusement, car ils sont d'une dame qu'il adore, qui lui </t>
    </r>
    <r>
      <rPr>
        <b/>
        <sz val="11"/>
        <color rgb="FFCC3300"/>
        <rFont val="Arial"/>
        <family val="2"/>
      </rPr>
      <t>fait</t>
    </r>
    <r>
      <rPr>
        <sz val="11"/>
        <color rgb="FF333333"/>
        <rFont val="Arial"/>
        <family val="2"/>
      </rPr>
      <t> faire tant de </t>
    </r>
    <r>
      <rPr>
        <b/>
        <sz val="11"/>
        <color rgb="FFCC3300"/>
        <rFont val="Arial"/>
        <family val="2"/>
      </rPr>
      <t>dépense</t>
    </r>
    <r>
      <rPr>
        <sz val="11"/>
        <color rgb="FF333333"/>
        <rFont val="Arial"/>
        <family val="2"/>
      </rPr>
      <t>, qu'il sera bientôt réduit à solliciter une vice-royauté.</t>
    </r>
  </si>
  <si>
    <r>
      <t>Il ne faut pas </t>
    </r>
    <r>
      <rPr>
        <b/>
        <sz val="11"/>
        <color rgb="FFCC3300"/>
        <rFont val="Arial"/>
        <family val="2"/>
      </rPr>
      <t>faire</t>
    </r>
    <r>
      <rPr>
        <sz val="11"/>
        <color rgb="FF333333"/>
        <rFont val="Arial"/>
        <family val="2"/>
      </rPr>
      <t> de </t>
    </r>
    <r>
      <rPr>
        <b/>
        <sz val="11"/>
        <color rgb="FFCC3300"/>
        <rFont val="Arial"/>
        <family val="2"/>
      </rPr>
      <t>dépenses</t>
    </r>
    <r>
      <rPr>
        <sz val="11"/>
        <color rgb="FF333333"/>
        <rFont val="Arial"/>
        <family val="2"/>
      </rPr>
      <t> inutiles.</t>
    </r>
  </si>
  <si>
    <r>
      <t>ceux qui sont en état de </t>
    </r>
    <r>
      <rPr>
        <b/>
        <sz val="11"/>
        <color rgb="FFCC3300"/>
        <rFont val="Arial"/>
        <family val="2"/>
      </rPr>
      <t>faire</t>
    </r>
    <r>
      <rPr>
        <sz val="11"/>
        <color rgb="FF333333"/>
        <rFont val="Arial"/>
        <family val="2"/>
      </rPr>
      <t> de la </t>
    </r>
    <r>
      <rPr>
        <b/>
        <sz val="11"/>
        <color rgb="FFCC3300"/>
        <rFont val="Arial"/>
        <family val="2"/>
      </rPr>
      <t>dépense</t>
    </r>
    <r>
      <rPr>
        <sz val="11"/>
        <color rgb="FF333333"/>
        <rFont val="Arial"/>
        <family val="2"/>
      </rPr>
      <t>, lient les tuiles avec de la chaux.</t>
    </r>
  </si>
  <si>
    <r>
      <t>Je vois, par les offres qu'on nous fait, qu'on ignore que notre manuscrit ne nous appartient point; que ce sont les libraires qui en ont </t>
    </r>
    <r>
      <rPr>
        <b/>
        <sz val="11"/>
        <color rgb="FFCC3300"/>
        <rFont val="Arial"/>
        <family val="2"/>
      </rPr>
      <t>fait</t>
    </r>
    <r>
      <rPr>
        <sz val="11"/>
        <color rgb="FF333333"/>
        <rFont val="Arial"/>
        <family val="2"/>
      </rPr>
      <t> toute la </t>
    </r>
    <r>
      <rPr>
        <b/>
        <sz val="11"/>
        <color rgb="FFCC3300"/>
        <rFont val="Arial"/>
        <family val="2"/>
      </rPr>
      <t>dépense</t>
    </r>
    <r>
      <rPr>
        <sz val="11"/>
        <color rgb="FF333333"/>
        <rFont val="Arial"/>
        <family val="2"/>
      </rPr>
      <t>, et que nous ne pourrions en soustraire une feuille sans infidélité.</t>
    </r>
  </si>
  <si>
    <r>
      <t>Il n'y a qu'à faire comme moi: je ne me loue jamais; j'ai du bien, de la naissance; je </t>
    </r>
    <r>
      <rPr>
        <b/>
        <sz val="11"/>
        <color rgb="FFCC3300"/>
        <rFont val="Arial"/>
        <family val="2"/>
      </rPr>
      <t>fais</t>
    </r>
    <r>
      <rPr>
        <sz val="11"/>
        <color rgb="FF333333"/>
        <rFont val="Arial"/>
        <family val="2"/>
      </rPr>
      <t> de la </t>
    </r>
    <r>
      <rPr>
        <b/>
        <sz val="11"/>
        <color rgb="FFCC3300"/>
        <rFont val="Arial"/>
        <family val="2"/>
      </rPr>
      <t>dépense;</t>
    </r>
    <r>
      <rPr>
        <sz val="11"/>
        <color rgb="FF333333"/>
        <rFont val="Arial"/>
        <family val="2"/>
      </rPr>
      <t> mes amis disent que j'ai quelque esprit; mais je ne parle jamais de tout cela.</t>
    </r>
  </si>
  <si>
    <r>
      <t>On </t>
    </r>
    <r>
      <rPr>
        <b/>
        <sz val="11"/>
        <color rgb="FFCC3300"/>
        <rFont val="Arial"/>
        <family val="2"/>
      </rPr>
      <t>fait</t>
    </r>
    <r>
      <rPr>
        <sz val="11"/>
        <color rgb="FF333333"/>
        <rFont val="Arial"/>
        <family val="2"/>
      </rPr>
      <t> grande </t>
    </r>
    <r>
      <rPr>
        <b/>
        <sz val="11"/>
        <color rgb="FFCC3300"/>
        <rFont val="Arial"/>
        <family val="2"/>
      </rPr>
      <t>dépense</t>
    </r>
    <r>
      <rPr>
        <sz val="11"/>
        <color rgb="FF333333"/>
        <rFont val="Arial"/>
        <family val="2"/>
      </rPr>
      <t>, on donne, on troque, on vend; l'air de magnificence ruine promptement; c'est le bon ton, chacun se moque du qu'en dira-t-on.</t>
    </r>
  </si>
  <si>
    <r>
      <t>Il semble qu'il ait cru faire deux dupes qui </t>
    </r>
    <r>
      <rPr>
        <b/>
        <sz val="11"/>
        <color rgb="FFCC3300"/>
        <rFont val="Arial"/>
        <family val="2"/>
      </rPr>
      <t>feraient</t>
    </r>
    <r>
      <rPr>
        <sz val="11"/>
        <color rgb="FF333333"/>
        <rFont val="Arial"/>
        <family val="2"/>
      </rPr>
      <t> la </t>
    </r>
    <r>
      <rPr>
        <b/>
        <sz val="11"/>
        <color rgb="FFCC3300"/>
        <rFont val="Arial"/>
        <family val="2"/>
      </rPr>
      <t>dépense</t>
    </r>
    <r>
      <rPr>
        <sz val="11"/>
        <color rgb="FF333333"/>
        <rFont val="Arial"/>
        <family val="2"/>
      </rPr>
      <t>, pour qu'il eût le profit.</t>
    </r>
  </si>
  <si>
    <r>
      <t>Comme elle change fréquemment de vues et plus fréquemment encore d'agents, il arrive que ses entreprises sont mal conduites, ou restent inachevées: dans le premier cas, l'État </t>
    </r>
    <r>
      <rPr>
        <b/>
        <sz val="11"/>
        <color rgb="FFCC3300"/>
        <rFont val="Arial"/>
        <family val="2"/>
      </rPr>
      <t>fait</t>
    </r>
    <r>
      <rPr>
        <sz val="11"/>
        <color rgb="FF333333"/>
        <rFont val="Arial"/>
        <family val="2"/>
      </rPr>
      <t> des </t>
    </r>
    <r>
      <rPr>
        <b/>
        <sz val="11"/>
        <color rgb="FFCC3300"/>
        <rFont val="Arial"/>
        <family val="2"/>
      </rPr>
      <t>dépenses</t>
    </r>
    <r>
      <rPr>
        <sz val="11"/>
        <color rgb="FF333333"/>
        <rFont val="Arial"/>
        <family val="2"/>
      </rPr>
      <t> disproportionnées à la grandeur du but qu'il veut atteindre; dans le second, il fait des dépenses improductives.</t>
    </r>
  </si>
  <si>
    <r>
      <t>Voilà huit jours que vous vous êtes installé là, dans cette chambre... vous </t>
    </r>
    <r>
      <rPr>
        <b/>
        <sz val="11"/>
        <color rgb="FFCC3300"/>
        <rFont val="Arial"/>
        <family val="2"/>
      </rPr>
      <t>faites</t>
    </r>
    <r>
      <rPr>
        <sz val="11"/>
        <color rgb="FF333333"/>
        <rFont val="Arial"/>
        <family val="2"/>
      </rPr>
      <t> de la </t>
    </r>
    <r>
      <rPr>
        <b/>
        <sz val="11"/>
        <color rgb="FFCC3300"/>
        <rFont val="Arial"/>
        <family val="2"/>
      </rPr>
      <t>dépense</t>
    </r>
    <r>
      <rPr>
        <sz val="11"/>
        <color rgb="FF333333"/>
        <rFont val="Arial"/>
        <family val="2"/>
      </rPr>
      <t> et vous payez bien, je ne dis pas le contraire, mais vous êtes mystérieux...</t>
    </r>
  </si>
  <si>
    <r>
      <t>Un fils ou un frère, quelquefois un aïeul a </t>
    </r>
    <r>
      <rPr>
        <b/>
        <sz val="11"/>
        <color rgb="FFCC3300"/>
        <rFont val="Arial"/>
        <family val="2"/>
      </rPr>
      <t>fait</t>
    </r>
    <r>
      <rPr>
        <sz val="11"/>
        <color rgb="FF333333"/>
        <rFont val="Arial"/>
        <family val="2"/>
      </rPr>
      <t> la </t>
    </r>
    <r>
      <rPr>
        <b/>
        <sz val="11"/>
        <color rgb="FFCC3300"/>
        <rFont val="Arial"/>
        <family val="2"/>
      </rPr>
      <t>dépense</t>
    </r>
    <r>
      <rPr>
        <sz val="11"/>
        <color rgb="FF333333"/>
        <rFont val="Arial"/>
        <family val="2"/>
      </rPr>
      <t> d'une croix, puis les trois ou quatre convoyeurs ont été boire et se sont quittés sur de pochardes sentences.</t>
    </r>
  </si>
  <si>
    <r>
      <t>J'avoue que le propriétaire foncier, qui n'a pas </t>
    </r>
    <r>
      <rPr>
        <b/>
        <sz val="11"/>
        <color rgb="FFCC3300"/>
        <rFont val="Arial"/>
        <family val="2"/>
      </rPr>
      <t>fait</t>
    </r>
    <r>
      <rPr>
        <sz val="11"/>
        <color rgb="FF333333"/>
        <rFont val="Arial"/>
        <family val="2"/>
      </rPr>
      <t> ces </t>
    </r>
    <r>
      <rPr>
        <b/>
        <sz val="11"/>
        <color rgb="FFCC3300"/>
        <rFont val="Arial"/>
        <family val="2"/>
      </rPr>
      <t>dépenses</t>
    </r>
    <r>
      <rPr>
        <sz val="11"/>
        <color rgb="FF333333"/>
        <rFont val="Arial"/>
        <family val="2"/>
      </rPr>
      <t>, et qui rentre à la fin du bail dans la possession d'une terre améliorée, d'une terre qui peut lui rapporter sans travail une plus forte rente,- n'a pas plus de droit que le fermier à profiter de cette plus-value.</t>
    </r>
  </si>
  <si>
    <r>
      <t>En attendant, faites savoir cette nouvelle à </t>
    </r>
    <r>
      <rPr>
        <sz val="11"/>
        <color theme="1"/>
        <rFont val="Calibri"/>
        <family val="2"/>
        <scheme val="minor"/>
      </rPr>
      <t>Peppino</t>
    </r>
    <r>
      <rPr>
        <sz val="11"/>
        <color rgb="FF333333"/>
        <rFont val="Arial"/>
        <family val="2"/>
      </rPr>
      <t>; qu'il n'aille pas mourir de peur ou devenir fou, ce qui serait cause que nous aurions </t>
    </r>
    <r>
      <rPr>
        <b/>
        <sz val="11"/>
        <color rgb="FFCC3300"/>
        <rFont val="Arial"/>
        <family val="2"/>
      </rPr>
      <t>fait</t>
    </r>
    <r>
      <rPr>
        <sz val="11"/>
        <color rgb="FF333333"/>
        <rFont val="Arial"/>
        <family val="2"/>
      </rPr>
      <t> pour lui une </t>
    </r>
    <r>
      <rPr>
        <b/>
        <sz val="11"/>
        <color rgb="FFCC3300"/>
        <rFont val="Arial"/>
        <family val="2"/>
      </rPr>
      <t>dépense</t>
    </r>
    <r>
      <rPr>
        <sz val="11"/>
        <color rgb="FF333333"/>
        <rFont val="Arial"/>
        <family val="2"/>
      </rPr>
      <t> inutile.</t>
    </r>
  </si>
  <si>
    <r>
      <t>Comme elle change fréquemment de vues et plus fréquemment encore d'agents, il arrive que ses entreprises sont mal conduites, ou restent inachevées: dans le premier cas, l'État fait des dépenses disproportionnées à la grandeur du but qu'il veut atteindre; dans le second, il </t>
    </r>
    <r>
      <rPr>
        <b/>
        <sz val="11"/>
        <color rgb="FFCC3300"/>
        <rFont val="Arial"/>
        <family val="2"/>
      </rPr>
      <t>fait</t>
    </r>
    <r>
      <rPr>
        <sz val="11"/>
        <color rgb="FF333333"/>
        <rFont val="Arial"/>
        <family val="2"/>
      </rPr>
      <t> des </t>
    </r>
    <r>
      <rPr>
        <b/>
        <sz val="11"/>
        <color rgb="FFCC3300"/>
        <rFont val="Arial"/>
        <family val="2"/>
      </rPr>
      <t>dépenses</t>
    </r>
    <r>
      <rPr>
        <sz val="11"/>
        <color rgb="FF333333"/>
        <rFont val="Arial"/>
        <family val="2"/>
      </rPr>
      <t> improductives.</t>
    </r>
  </si>
  <si>
    <r>
      <t>Ces derniers, obligés par les besoins de l'agriculture moderne de </t>
    </r>
    <r>
      <rPr>
        <b/>
        <sz val="11"/>
        <color rgb="FFCC3300"/>
        <rFont val="Arial"/>
        <family val="2"/>
      </rPr>
      <t>faire</t>
    </r>
    <r>
      <rPr>
        <sz val="11"/>
        <color rgb="FF333333"/>
        <rFont val="Arial"/>
        <family val="2"/>
      </rPr>
      <t> des </t>
    </r>
    <r>
      <rPr>
        <b/>
        <sz val="11"/>
        <color rgb="FFCC3300"/>
        <rFont val="Arial"/>
        <family val="2"/>
      </rPr>
      <t>dépenses</t>
    </r>
    <r>
      <rPr>
        <sz val="11"/>
        <color rgb="FF333333"/>
        <rFont val="Arial"/>
        <family val="2"/>
      </rPr>
      <t> d'amélioration, réclament, ce qu'ils ont obtenu déjà du reste dans certaines régions, des baux de trente à cinquante ans qui en feraient en réalité de véritables maîtres du sol.</t>
    </r>
  </si>
  <si>
    <r>
      <t>Ne vaut-il pas mieux laisser </t>
    </r>
    <r>
      <rPr>
        <b/>
        <sz val="11"/>
        <color rgb="FFCC3300"/>
        <rFont val="Arial"/>
        <family val="2"/>
      </rPr>
      <t>faire</t>
    </r>
    <r>
      <rPr>
        <sz val="11"/>
        <color rgb="FF333333"/>
        <rFont val="Arial"/>
        <family val="2"/>
      </rPr>
      <t> cette </t>
    </r>
    <r>
      <rPr>
        <b/>
        <sz val="11"/>
        <color rgb="FFCC3300"/>
        <rFont val="Arial"/>
        <family val="2"/>
      </rPr>
      <t>dépense</t>
    </r>
    <r>
      <rPr>
        <sz val="11"/>
        <color rgb="FF333333"/>
        <rFont val="Arial"/>
        <family val="2"/>
      </rPr>
      <t> par l'imprimerie d'ici qui y consent?</t>
    </r>
  </si>
  <si>
    <r>
      <t>Me crois-tu empereur d'</t>
    </r>
    <r>
      <rPr>
        <sz val="11"/>
        <color theme="1"/>
        <rFont val="Calibri"/>
        <family val="2"/>
        <scheme val="minor"/>
      </rPr>
      <t>Orient</t>
    </r>
    <r>
      <rPr>
        <sz val="11"/>
        <color rgb="FF333333"/>
        <rFont val="Arial"/>
        <family val="2"/>
      </rPr>
      <t> pour </t>
    </r>
    <r>
      <rPr>
        <b/>
        <sz val="11"/>
        <color rgb="FFCC3300"/>
        <rFont val="Arial"/>
        <family val="2"/>
      </rPr>
      <t>faire</t>
    </r>
    <r>
      <rPr>
        <sz val="11"/>
        <color rgb="FF333333"/>
        <rFont val="Arial"/>
        <family val="2"/>
      </rPr>
      <t> de telles </t>
    </r>
    <r>
      <rPr>
        <b/>
        <sz val="11"/>
        <color rgb="FFCC3300"/>
        <rFont val="Arial"/>
        <family val="2"/>
      </rPr>
      <t>dépenses</t>
    </r>
    <r>
      <rPr>
        <sz val="11"/>
        <color rgb="FF333333"/>
        <rFont val="Arial"/>
        <family val="2"/>
      </rPr>
      <t>?</t>
    </r>
  </si>
  <si>
    <r>
      <t>On aura </t>
    </r>
    <r>
      <rPr>
        <b/>
        <sz val="11"/>
        <color rgb="FFCC3300"/>
        <rFont val="Arial"/>
        <family val="2"/>
      </rPr>
      <t>fait</t>
    </r>
    <r>
      <rPr>
        <sz val="11"/>
        <color rgb="FF333333"/>
        <rFont val="Arial"/>
        <family val="2"/>
      </rPr>
      <t> des sacrifices, des </t>
    </r>
    <r>
      <rPr>
        <b/>
        <sz val="11"/>
        <color rgb="FFCC3300"/>
        <rFont val="Arial"/>
        <family val="2"/>
      </rPr>
      <t>dépenses</t>
    </r>
    <r>
      <rPr>
        <sz val="11"/>
        <color rgb="FF333333"/>
        <rFont val="Arial"/>
        <family val="2"/>
      </rPr>
      <t>, sans aucun avantage, si ce n'est d'avoir un peu différé le désespoir de ces pauvres gens.</t>
    </r>
  </si>
  <si>
    <r>
      <t xml:space="preserve">Les voilà partis de Vérone avec un nommé Boyer, auquel La Corbinière avait promis de </t>
    </r>
    <r>
      <rPr>
        <b/>
        <sz val="11"/>
        <color rgb="FFC00000"/>
        <rFont val="Calibri"/>
        <family val="2"/>
        <scheme val="minor"/>
      </rPr>
      <t>faire</t>
    </r>
    <r>
      <rPr>
        <sz val="11"/>
        <color theme="1"/>
        <rFont val="Calibri"/>
        <family val="2"/>
        <scheme val="minor"/>
      </rPr>
      <t xml:space="preserve"> sa </t>
    </r>
    <r>
      <rPr>
        <b/>
        <sz val="11"/>
        <color rgb="FFC00000"/>
        <rFont val="Calibri"/>
        <family val="2"/>
        <scheme val="minor"/>
      </rPr>
      <t>dépense</t>
    </r>
    <r>
      <rPr>
        <sz val="11"/>
        <color theme="1"/>
        <rFont val="Calibri"/>
        <family val="2"/>
        <scheme val="minor"/>
      </rPr>
      <t xml:space="preserve"> jusqu'en Allemagne, parce qu'il n'avait point d'argent.</t>
    </r>
  </si>
  <si>
    <r>
      <t>En effet, tous ces gens </t>
    </r>
    <r>
      <rPr>
        <b/>
        <sz val="11"/>
        <color rgb="FFCC3300"/>
        <rFont val="Arial"/>
        <family val="2"/>
      </rPr>
      <t>faisaient</t>
    </r>
    <r>
      <rPr>
        <sz val="11"/>
        <color rgb="FF333333"/>
        <rFont val="Arial"/>
        <family val="2"/>
      </rPr>
      <t> grosse </t>
    </r>
    <r>
      <rPr>
        <b/>
        <sz val="11"/>
        <color rgb="FFCC3300"/>
        <rFont val="Arial"/>
        <family val="2"/>
      </rPr>
      <t>dépense</t>
    </r>
    <r>
      <rPr>
        <sz val="11"/>
        <color rgb="FF333333"/>
        <rFont val="Arial"/>
        <family val="2"/>
      </rPr>
      <t> de bois dans leurs riches hôtels, tous ces gens consommaient beaucoup de vivres dans leurs immenses cuisines.</t>
    </r>
  </si>
  <si>
    <r>
      <t>M. Ingres </t>
    </r>
    <r>
      <rPr>
        <b/>
        <sz val="11"/>
        <color rgb="FFCC3300"/>
        <rFont val="Arial"/>
        <family val="2"/>
      </rPr>
      <t>fait</t>
    </r>
    <r>
      <rPr>
        <sz val="11"/>
        <color rgb="FF333333"/>
        <rFont val="Arial"/>
        <family val="2"/>
      </rPr>
      <t> une très médiocre </t>
    </r>
    <r>
      <rPr>
        <b/>
        <sz val="11"/>
        <color rgb="FFCC3300"/>
        <rFont val="Arial"/>
        <family val="2"/>
      </rPr>
      <t>dépense</t>
    </r>
    <r>
      <rPr>
        <sz val="11"/>
        <color rgb="FF333333"/>
        <rFont val="Arial"/>
        <family val="2"/>
      </rPr>
      <t> de lis et de roses, et s'inquiète assez peu de l'avis des belles dames</t>
    </r>
  </si>
  <si>
    <r>
      <t>nous </t>
    </r>
    <r>
      <rPr>
        <b/>
        <sz val="11"/>
        <color rgb="FFCC3300"/>
        <rFont val="Arial"/>
        <family val="2"/>
      </rPr>
      <t>ferions</t>
    </r>
    <r>
      <rPr>
        <sz val="11"/>
        <color rgb="FF333333"/>
        <rFont val="Arial"/>
        <family val="2"/>
      </rPr>
      <t> des folies de </t>
    </r>
    <r>
      <rPr>
        <b/>
        <sz val="11"/>
        <color rgb="FFCC3300"/>
        <rFont val="Arial"/>
        <family val="2"/>
      </rPr>
      <t>dépenses</t>
    </r>
    <r>
      <rPr>
        <sz val="11"/>
        <color rgb="FF333333"/>
        <rFont val="Arial"/>
        <family val="2"/>
      </rPr>
      <t> entre quatre murs pour rien, pour essayer notre originalité et la légèreté spécifique d'une grosse somme et le soufflet qu'on peut donner aux adorations de la foule et de la plèbe des riches.</t>
    </r>
  </si>
  <si>
    <r>
      <t>milady venait de faire </t>
    </r>
    <r>
      <rPr>
        <b/>
        <sz val="11"/>
        <color rgb="FFCC3300"/>
        <rFont val="Arial"/>
        <family val="2"/>
      </rPr>
      <t>faire</t>
    </r>
    <r>
      <rPr>
        <sz val="11"/>
        <color rgb="FF333333"/>
        <rFont val="Arial"/>
        <family val="2"/>
      </rPr>
      <t>chez elle de nouvelles </t>
    </r>
    <r>
      <rPr>
        <b/>
        <sz val="11"/>
        <color rgb="FFCC3300"/>
        <rFont val="Arial"/>
        <family val="2"/>
      </rPr>
      <t>dépenses</t>
    </r>
    <r>
      <rPr>
        <sz val="11"/>
        <color rgb="FF333333"/>
        <rFont val="Arial"/>
        <family val="2"/>
      </rPr>
      <t>: ce qui prouvait que la mesure générale qui renvoyait les Anglais ne la regardait pas.</t>
    </r>
  </si>
  <si>
    <r>
      <t>Il l'amuse ainsi pendant trois ans; et </t>
    </r>
    <r>
      <rPr>
        <sz val="11"/>
        <color theme="1"/>
        <rFont val="Calibri"/>
        <family val="2"/>
        <scheme val="minor"/>
      </rPr>
      <t>Jean</t>
    </r>
    <r>
      <rPr>
        <sz val="11"/>
        <color rgb="FF333333"/>
        <rFont val="Arial"/>
        <family val="2"/>
      </rPr>
      <t> </t>
    </r>
    <r>
      <rPr>
        <sz val="11"/>
        <color theme="1"/>
        <rFont val="Calibri"/>
        <family val="2"/>
        <scheme val="minor"/>
      </rPr>
      <t>Milhët</t>
    </r>
    <r>
      <rPr>
        <sz val="11"/>
        <color rgb="FF333333"/>
        <rFont val="Arial"/>
        <family val="2"/>
      </rPr>
      <t>, qui avait abandonné ses propres affaires et sa famille pour la chose publique, qui avait </t>
    </r>
    <r>
      <rPr>
        <b/>
        <sz val="11"/>
        <color rgb="FFCC3300"/>
        <rFont val="Arial"/>
        <family val="2"/>
      </rPr>
      <t>fait</t>
    </r>
    <r>
      <rPr>
        <sz val="11"/>
        <color rgb="FF333333"/>
        <rFont val="Arial"/>
        <family val="2"/>
      </rPr>
      <t> une </t>
    </r>
    <r>
      <rPr>
        <b/>
        <sz val="11"/>
        <color rgb="FFCC3300"/>
        <rFont val="Arial"/>
        <family val="2"/>
      </rPr>
      <t>dépense</t>
    </r>
    <r>
      <rPr>
        <sz val="11"/>
        <color rgb="FF333333"/>
        <rFont val="Arial"/>
        <family val="2"/>
      </rPr>
      <t> énorme, tant pour soutenir son caractère d'envoyé à </t>
    </r>
    <r>
      <rPr>
        <sz val="11"/>
        <color theme="1"/>
        <rFont val="Calibri"/>
        <family val="2"/>
        <scheme val="minor"/>
      </rPr>
      <t>Paris</t>
    </r>
    <r>
      <rPr>
        <sz val="11"/>
        <color rgb="FF333333"/>
        <rFont val="Arial"/>
        <family val="2"/>
      </rPr>
      <t>, que pour faire des présens aux divers agens de la puissance royale, sentit enfin toute l'inutilité de ses démarches.</t>
    </r>
  </si>
  <si>
    <r>
      <t>C'est trop juste, monseigneur, murmura Boehmer, et j'avais déjà </t>
    </r>
    <r>
      <rPr>
        <b/>
        <sz val="11"/>
        <color rgb="FFCC3300"/>
        <rFont val="Arial"/>
        <family val="2"/>
      </rPr>
      <t>fait</t>
    </r>
    <r>
      <rPr>
        <sz val="11"/>
        <color rgb="FF333333"/>
        <rFont val="Arial"/>
        <family val="2"/>
      </rPr>
      <t> cette </t>
    </r>
    <r>
      <rPr>
        <b/>
        <sz val="11"/>
        <color rgb="FFCC3300"/>
        <rFont val="Arial"/>
        <family val="2"/>
      </rPr>
      <t>dépense</t>
    </r>
    <r>
      <rPr>
        <sz val="11"/>
        <color rgb="FF333333"/>
        <rFont val="Arial"/>
        <family val="2"/>
      </rPr>
      <t> dans mon esprit.</t>
    </r>
  </si>
  <si>
    <r>
      <t>Ce fait, grave en lui-même, comme progrès dans la propreté qui tient à tant d'autres vertus, l'est plus encore en ce qu'il prouve une fixité croissante dans le ménage et la famille, l'influence surtout de la femme qui, gagnant peu par elle-même, ne peut </t>
    </r>
    <r>
      <rPr>
        <b/>
        <sz val="11"/>
        <color rgb="FFCC3300"/>
        <rFont val="Arial"/>
        <family val="2"/>
      </rPr>
      <t>faire</t>
    </r>
    <r>
      <rPr>
        <sz val="11"/>
        <color rgb="FF333333"/>
        <rFont val="Arial"/>
        <family val="2"/>
      </rPr>
      <t> cette </t>
    </r>
    <r>
      <rPr>
        <b/>
        <sz val="11"/>
        <color rgb="FFCC3300"/>
        <rFont val="Arial"/>
        <family val="2"/>
      </rPr>
      <t>dépense</t>
    </r>
    <r>
      <rPr>
        <sz val="11"/>
        <color rgb="FF333333"/>
        <rFont val="Arial"/>
        <family val="2"/>
      </rPr>
      <t> qu'en y appliquant une partie du salaire de l'homme.</t>
    </r>
  </si>
  <si>
    <r>
      <t>Le duc Hamilton, gouverneur d'Holyrood, à la recommandation duquel on a reçu ici </t>
    </r>
    <r>
      <rPr>
        <sz val="11"/>
        <color theme="1"/>
        <rFont val="Calibri"/>
        <family val="2"/>
        <scheme val="minor"/>
      </rPr>
      <t>Charles</t>
    </r>
    <r>
      <rPr>
        <sz val="11"/>
        <color rgb="FF333333"/>
        <rFont val="Arial"/>
        <family val="2"/>
      </rPr>
      <t> </t>
    </r>
    <r>
      <rPr>
        <sz val="11"/>
        <color theme="1"/>
        <rFont val="Calibri"/>
        <family val="2"/>
        <scheme val="minor"/>
      </rPr>
      <t>X</t>
    </r>
    <r>
      <rPr>
        <sz val="11"/>
        <color rgb="FF333333"/>
        <rFont val="Arial"/>
        <family val="2"/>
      </rPr>
      <t>, ne veut pas non plus en </t>
    </r>
    <r>
      <rPr>
        <b/>
        <sz val="11"/>
        <color rgb="FFCC3300"/>
        <rFont val="Arial"/>
        <family val="2"/>
      </rPr>
      <t>faire</t>
    </r>
    <r>
      <rPr>
        <sz val="11"/>
        <color rgb="FF333333"/>
        <rFont val="Arial"/>
        <family val="2"/>
      </rPr>
      <t> la </t>
    </r>
    <r>
      <rPr>
        <b/>
        <sz val="11"/>
        <color rgb="FFCC3300"/>
        <rFont val="Arial"/>
        <family val="2"/>
      </rPr>
      <t>dépense</t>
    </r>
    <r>
      <rPr>
        <sz val="11"/>
        <color rgb="FF333333"/>
        <rFont val="Arial"/>
        <family val="2"/>
      </rPr>
      <t>.</t>
    </r>
  </si>
  <si>
    <r>
      <t> Bien sûr, si on avait su, on n'aurait pas </t>
    </r>
    <r>
      <rPr>
        <b/>
        <sz val="11"/>
        <color rgb="FFCC3300"/>
        <rFont val="Arial"/>
        <family val="2"/>
      </rPr>
      <t>fait</t>
    </r>
    <r>
      <rPr>
        <sz val="11"/>
        <color rgb="FF333333"/>
        <rFont val="Arial"/>
        <family val="2"/>
      </rPr>
      <t> la </t>
    </r>
    <r>
      <rPr>
        <b/>
        <sz val="11"/>
        <color rgb="FFCC3300"/>
        <rFont val="Arial"/>
        <family val="2"/>
      </rPr>
      <t>dépense</t>
    </r>
    <r>
      <rPr>
        <sz val="11"/>
        <color rgb="FF333333"/>
        <rFont val="Arial"/>
        <family val="2"/>
      </rPr>
      <t>... mais ce qui est fait est fait, monsieur le curé.</t>
    </r>
  </si>
  <si>
    <r>
      <t>Je ne lui vois pas </t>
    </r>
    <r>
      <rPr>
        <b/>
        <sz val="11"/>
        <color rgb="FFCC3300"/>
        <rFont val="Arial"/>
        <family val="2"/>
      </rPr>
      <t>faire</t>
    </r>
    <r>
      <rPr>
        <sz val="11"/>
        <color rgb="FF333333"/>
        <rFont val="Arial"/>
        <family val="2"/>
      </rPr>
      <t> d'autres </t>
    </r>
    <r>
      <rPr>
        <b/>
        <sz val="11"/>
        <color rgb="FFCC3300"/>
        <rFont val="Arial"/>
        <family val="2"/>
      </rPr>
      <t>dépenses</t>
    </r>
    <r>
      <rPr>
        <sz val="11"/>
        <color rgb="FF333333"/>
        <rFont val="Arial"/>
        <family val="2"/>
      </rPr>
      <t>, hormis quelques cafés-crème, quelques achats de livres.</t>
    </r>
  </si>
  <si>
    <r>
      <t>Les Anglais, au contraire, sortent d'Angleterre avec de bonnes lettres de change, avec un bel équipage et une grande suite, et </t>
    </r>
    <r>
      <rPr>
        <b/>
        <sz val="11"/>
        <color rgb="FFCC3300"/>
        <rFont val="Arial"/>
        <family val="2"/>
      </rPr>
      <t>font</t>
    </r>
    <r>
      <rPr>
        <sz val="11"/>
        <color rgb="FF333333"/>
        <rFont val="Arial"/>
        <family val="2"/>
      </rPr>
      <t> de magnifiques </t>
    </r>
    <r>
      <rPr>
        <b/>
        <sz val="11"/>
        <color rgb="FFCC3300"/>
        <rFont val="Arial"/>
        <family val="2"/>
      </rPr>
      <t>dépenses</t>
    </r>
    <r>
      <rPr>
        <sz val="11"/>
        <color rgb="FF333333"/>
        <rFont val="Arial"/>
        <family val="2"/>
      </rPr>
      <t>.</t>
    </r>
  </si>
  <si>
    <r>
      <t>il y a</t>
    </r>
    <r>
      <rPr>
        <sz val="11"/>
        <color rgb="FF333333"/>
        <rFont val="Arial"/>
        <family val="2"/>
      </rPr>
      <t> </t>
    </r>
    <r>
      <rPr>
        <i/>
        <sz val="11"/>
        <color rgb="FF333333"/>
        <rFont val="Arial"/>
        <family val="2"/>
      </rPr>
      <t>même des gentilshommes, qui ne font pas et ne</t>
    </r>
    <r>
      <rPr>
        <sz val="11"/>
        <color rgb="FF333333"/>
        <rFont val="Arial"/>
        <family val="2"/>
      </rPr>
      <t> </t>
    </r>
    <r>
      <rPr>
        <i/>
        <sz val="11"/>
        <color rgb="FF333333"/>
        <rFont val="Arial"/>
        <family val="2"/>
      </rPr>
      <t>peuvent pas </t>
    </r>
    <r>
      <rPr>
        <b/>
        <i/>
        <sz val="11"/>
        <color rgb="FFCC3300"/>
        <rFont val="Arial"/>
        <family val="2"/>
      </rPr>
      <t>faire</t>
    </r>
    <r>
      <rPr>
        <i/>
        <sz val="11"/>
        <color rgb="FF333333"/>
        <rFont val="Arial"/>
        <family val="2"/>
      </rPr>
      <t> cette </t>
    </r>
    <r>
      <rPr>
        <b/>
        <i/>
        <sz val="11"/>
        <color rgb="FFCC3300"/>
        <rFont val="Arial"/>
        <family val="2"/>
      </rPr>
      <t>dépense</t>
    </r>
    <r>
      <rPr>
        <i/>
        <sz val="11"/>
        <color rgb="FF333333"/>
        <rFont val="Arial"/>
        <family val="2"/>
      </rPr>
      <t>...</t>
    </r>
  </si>
  <si>
    <r>
      <t>Ce sont les mêmes terreurs d'antichambre, et la même adoration mêlée de crainte et d'envie ; d'où un vif désir encore de ressembler au vrai riche, et même de l'éclipser aux yeux des sots, en </t>
    </r>
    <r>
      <rPr>
        <b/>
        <sz val="11"/>
        <color rgb="FFCC3300"/>
        <rFont val="Arial"/>
        <family val="2"/>
      </rPr>
      <t>faisant</t>
    </r>
    <r>
      <rPr>
        <sz val="11"/>
        <color rgb="FF333333"/>
        <rFont val="Arial"/>
        <family val="2"/>
      </rPr>
      <t> les </t>
    </r>
    <r>
      <rPr>
        <b/>
        <sz val="11"/>
        <color rgb="FFCC3300"/>
        <rFont val="Arial"/>
        <family val="2"/>
      </rPr>
      <t>dépenses</t>
    </r>
    <r>
      <rPr>
        <sz val="11"/>
        <color rgb="FF333333"/>
        <rFont val="Arial"/>
        <family val="2"/>
      </rPr>
      <t> qu'il pourrait faire.</t>
    </r>
  </si>
  <si>
    <r>
      <t>Au vrai, il s'agissait pour moi de ne pas </t>
    </r>
    <r>
      <rPr>
        <b/>
        <sz val="11"/>
        <color rgb="FFCC3300"/>
        <rFont val="Arial"/>
        <family val="2"/>
      </rPr>
      <t>faire</t>
    </r>
    <r>
      <rPr>
        <sz val="11"/>
        <color rgb="FF333333"/>
        <rFont val="Arial"/>
        <family val="2"/>
      </rPr>
      <t> double </t>
    </r>
    <r>
      <rPr>
        <b/>
        <sz val="11"/>
        <color rgb="FFCC3300"/>
        <rFont val="Arial"/>
        <family val="2"/>
      </rPr>
      <t>dépense</t>
    </r>
    <r>
      <rPr>
        <sz val="11"/>
        <color rgb="FF333333"/>
        <rFont val="Arial"/>
        <family val="2"/>
      </rPr>
      <t>.</t>
    </r>
  </si>
  <si>
    <r>
      <t>Je n'aimais point l'</t>
    </r>
    <r>
      <rPr>
        <sz val="11"/>
        <color theme="1"/>
        <rFont val="Calibri"/>
        <family val="2"/>
        <scheme val="minor"/>
      </rPr>
      <t>Autrichienne</t>
    </r>
    <r>
      <rPr>
        <sz val="11"/>
        <color rgb="FF333333"/>
        <rFont val="Arial"/>
        <family val="2"/>
      </rPr>
      <t>: elle était trop fière et </t>
    </r>
    <r>
      <rPr>
        <b/>
        <sz val="11"/>
        <color rgb="FFCC3300"/>
        <rFont val="Arial"/>
        <family val="2"/>
      </rPr>
      <t>faisait</t>
    </r>
    <r>
      <rPr>
        <sz val="11"/>
        <color rgb="FF333333"/>
        <rFont val="Arial"/>
        <family val="2"/>
      </rPr>
      <t> trop de </t>
    </r>
    <r>
      <rPr>
        <b/>
        <sz val="11"/>
        <color rgb="FFCC3300"/>
        <rFont val="Arial"/>
        <family val="2"/>
      </rPr>
      <t>dépenses</t>
    </r>
    <r>
      <rPr>
        <sz val="11"/>
        <color rgb="FF333333"/>
        <rFont val="Arial"/>
        <family val="2"/>
      </rPr>
      <t>.</t>
    </r>
  </si>
  <si>
    <r>
      <t>Fontanet</t>
    </r>
    <r>
      <rPr>
        <sz val="11"/>
        <color rgb="FF333333"/>
        <rFont val="Arial"/>
        <family val="2"/>
      </rPr>
      <t> m'engageait d'autant plus vivement à </t>
    </r>
    <r>
      <rPr>
        <b/>
        <sz val="11"/>
        <color rgb="FFCC3300"/>
        <rFont val="Arial"/>
        <family val="2"/>
      </rPr>
      <t>faire</t>
    </r>
    <r>
      <rPr>
        <sz val="11"/>
        <color rgb="FF333333"/>
        <rFont val="Arial"/>
        <family val="2"/>
      </rPr>
      <t> ces </t>
    </r>
    <r>
      <rPr>
        <b/>
        <sz val="11"/>
        <color rgb="FFCC3300"/>
        <rFont val="Arial"/>
        <family val="2"/>
      </rPr>
      <t>dépenses</t>
    </r>
    <r>
      <rPr>
        <sz val="11"/>
        <color rgb="FF333333"/>
        <rFont val="Arial"/>
        <family val="2"/>
      </rPr>
      <t> qu'il apporterait bientôt lui-même des sommes énormes à la caisse commune.</t>
    </r>
  </si>
  <si>
    <r>
      <t>Voyez-vous, quand un garçon a passé six mois dans le bois à travailler fort et à avoir de la misère et jamais de plaisir, et qu'il arrive à la </t>
    </r>
    <r>
      <rPr>
        <sz val="11"/>
        <color theme="1"/>
        <rFont val="Calibri"/>
        <family val="2"/>
        <scheme val="minor"/>
      </rPr>
      <t>Tuque</t>
    </r>
    <r>
      <rPr>
        <sz val="11"/>
        <color rgb="FF333333"/>
        <rFont val="Arial"/>
        <family val="2"/>
      </rPr>
      <t> ou à </t>
    </r>
    <r>
      <rPr>
        <sz val="11"/>
        <color theme="1"/>
        <rFont val="Calibri"/>
        <family val="2"/>
        <scheme val="minor"/>
      </rPr>
      <t>Jonquières</t>
    </r>
    <r>
      <rPr>
        <sz val="11"/>
        <color rgb="FF333333"/>
        <rFont val="Arial"/>
        <family val="2"/>
      </rPr>
      <t> avec toute la paye de l'hiver dans sa poche, c'est quasiment toujours que la tête lui tourne un peu: il </t>
    </r>
    <r>
      <rPr>
        <b/>
        <sz val="11"/>
        <color rgb="FFCC3300"/>
        <rFont val="Arial"/>
        <family val="2"/>
      </rPr>
      <t>fait</t>
    </r>
    <r>
      <rPr>
        <sz val="11"/>
        <color rgb="FF333333"/>
        <rFont val="Arial"/>
        <family val="2"/>
      </rPr>
      <t> de la </t>
    </r>
    <r>
      <rPr>
        <b/>
        <sz val="11"/>
        <color rgb="FFCC3300"/>
        <rFont val="Arial"/>
        <family val="2"/>
      </rPr>
      <t>dépense</t>
    </r>
    <r>
      <rPr>
        <sz val="11"/>
        <color rgb="FF333333"/>
        <rFont val="Arial"/>
        <family val="2"/>
      </rPr>
      <t> et il se met chaud, des fois... mais c'est fini.</t>
    </r>
  </si>
  <si>
    <r>
      <t>Un état peut avoir à </t>
    </r>
    <r>
      <rPr>
        <b/>
        <sz val="11"/>
        <color rgb="FFCC3300"/>
        <rFont val="Arial"/>
        <family val="2"/>
      </rPr>
      <t>faire</t>
    </r>
    <r>
      <rPr>
        <sz val="11"/>
        <color rgb="FF333333"/>
        <rFont val="Arial"/>
        <family val="2"/>
      </rPr>
      <t> des </t>
    </r>
    <r>
      <rPr>
        <b/>
        <sz val="11"/>
        <color rgb="FFCC3300"/>
        <rFont val="Arial"/>
        <family val="2"/>
      </rPr>
      <t>dépenses</t>
    </r>
    <r>
      <rPr>
        <sz val="11"/>
        <color rgb="FF333333"/>
        <rFont val="Arial"/>
        <family val="2"/>
      </rPr>
      <t> énormes pour assurer la rentrée de l'impôt;</t>
    </r>
  </si>
  <si>
    <r>
      <t>La maison traite avec des patrons, qui </t>
    </r>
    <r>
      <rPr>
        <b/>
        <sz val="11"/>
        <color rgb="FFCC3300"/>
        <rFont val="Arial"/>
        <family val="2"/>
      </rPr>
      <t>font</t>
    </r>
    <r>
      <rPr>
        <sz val="11"/>
        <color rgb="FF333333"/>
        <rFont val="Arial"/>
        <family val="2"/>
      </rPr>
      <t> toutes les </t>
    </r>
    <r>
      <rPr>
        <b/>
        <sz val="11"/>
        <color rgb="FFCC3300"/>
        <rFont val="Arial"/>
        <family val="2"/>
      </rPr>
      <t>dépenses</t>
    </r>
    <r>
      <rPr>
        <sz val="11"/>
        <color rgb="FF333333"/>
        <rFont val="Arial"/>
        <family val="2"/>
      </rPr>
      <t> et profitent de toutes les recettes qui résultent du travail fait dans les ateliers, sous la direction d'un contremaître choisi par eux.</t>
    </r>
  </si>
  <si>
    <r>
      <t>Et si tu as à </t>
    </r>
    <r>
      <rPr>
        <b/>
        <sz val="11"/>
        <color rgb="FFCC3300"/>
        <rFont val="Arial"/>
        <family val="2"/>
      </rPr>
      <t>faire</t>
    </r>
    <r>
      <rPr>
        <sz val="11"/>
        <color rgb="FF333333"/>
        <rFont val="Arial"/>
        <family val="2"/>
      </rPr>
      <t> une </t>
    </r>
    <r>
      <rPr>
        <b/>
        <sz val="11"/>
        <color rgb="FFCC3300"/>
        <rFont val="Arial"/>
        <family val="2"/>
      </rPr>
      <t>dépense</t>
    </r>
    <r>
      <rPr>
        <sz val="11"/>
        <color rgb="FF333333"/>
        <rFont val="Arial"/>
        <family val="2"/>
      </rPr>
      <t> plus forte que les deux cents francs?</t>
    </r>
  </si>
  <si>
    <r>
      <t>Nous n'étions pas riches; elle ne </t>
    </r>
    <r>
      <rPr>
        <b/>
        <sz val="11"/>
        <color rgb="FFCC3300"/>
        <rFont val="Arial"/>
        <family val="2"/>
      </rPr>
      <t>faisait</t>
    </r>
    <r>
      <rPr>
        <sz val="11"/>
        <color rgb="FF333333"/>
        <rFont val="Arial"/>
        <family val="2"/>
      </rPr>
      <t> pas grande </t>
    </r>
    <r>
      <rPr>
        <b/>
        <sz val="11"/>
        <color rgb="FFCC3300"/>
        <rFont val="Arial"/>
        <family val="2"/>
      </rPr>
      <t>dépense;</t>
    </r>
    <r>
      <rPr>
        <sz val="11"/>
        <color rgb="FF333333"/>
        <rFont val="Arial"/>
        <family val="2"/>
      </rPr>
      <t> mais les magasins où elle fréquentait me semblaient d'une étendue et d'une magnificence impossibles à surpasser.</t>
    </r>
  </si>
  <si>
    <r>
      <t>Je t'exhorte à ne pas </t>
    </r>
    <r>
      <rPr>
        <b/>
        <sz val="11"/>
        <color rgb="FFCC3300"/>
        <rFont val="Arial"/>
        <family val="2"/>
      </rPr>
      <t>faire</t>
    </r>
    <r>
      <rPr>
        <sz val="11"/>
        <color rgb="FF333333"/>
        <rFont val="Arial"/>
        <family val="2"/>
      </rPr>
      <t> de folles </t>
    </r>
    <r>
      <rPr>
        <b/>
        <sz val="11"/>
        <color rgb="FFCC3300"/>
        <rFont val="Arial"/>
        <family val="2"/>
      </rPr>
      <t>dépenses</t>
    </r>
    <r>
      <rPr>
        <sz val="11"/>
        <color rgb="FF333333"/>
        <rFont val="Arial"/>
        <family val="2"/>
      </rPr>
      <t>.</t>
    </r>
  </si>
  <si>
    <r>
      <t>J'ai déjà rappelé que pendant la guerre, le gouvernement allemand avait </t>
    </r>
    <r>
      <rPr>
        <b/>
        <sz val="11"/>
        <color rgb="FFCC3300"/>
        <rFont val="Arial"/>
        <family val="2"/>
      </rPr>
      <t>fait</t>
    </r>
    <r>
      <rPr>
        <sz val="11"/>
        <color rgb="FF333333"/>
        <rFont val="Arial"/>
        <family val="2"/>
      </rPr>
      <t> de grandes </t>
    </r>
    <r>
      <rPr>
        <b/>
        <sz val="11"/>
        <color rgb="FFCC3300"/>
        <rFont val="Arial"/>
        <family val="2"/>
      </rPr>
      <t>dépenses</t>
    </r>
    <r>
      <rPr>
        <sz val="11"/>
        <color rgb="FF333333"/>
        <rFont val="Arial"/>
        <family val="2"/>
      </rPr>
      <t> pour se concilier l'opinion dans les pays étrangers, et notamment en Amérique.</t>
    </r>
  </si>
  <si>
    <r>
      <t>S'ils m'avaient écoutée, ils auraient </t>
    </r>
    <r>
      <rPr>
        <b/>
        <sz val="11"/>
        <color rgb="FFCC3300"/>
        <rFont val="Arial"/>
        <family val="2"/>
      </rPr>
      <t>fait</t>
    </r>
    <r>
      <rPr>
        <sz val="11"/>
        <color rgb="FF333333"/>
        <rFont val="Arial"/>
        <family val="2"/>
      </rPr>
      <t> la </t>
    </r>
    <r>
      <rPr>
        <b/>
        <sz val="11"/>
        <color rgb="FFCC3300"/>
        <rFont val="Arial"/>
        <family val="2"/>
      </rPr>
      <t>dépense</t>
    </r>
    <r>
      <rPr>
        <sz val="11"/>
        <color rgb="FF333333"/>
        <rFont val="Arial"/>
        <family val="2"/>
      </rPr>
      <t> d'un puits, lorsque au temps de la grève de </t>
    </r>
    <r>
      <rPr>
        <sz val="11"/>
        <color theme="1"/>
        <rFont val="Calibri"/>
        <family val="2"/>
        <scheme val="minor"/>
      </rPr>
      <t>Seigneville</t>
    </r>
    <r>
      <rPr>
        <sz val="11"/>
        <color rgb="FF333333"/>
        <rFont val="Arial"/>
        <family val="2"/>
      </rPr>
      <t> le prix de la main-d'oeuvre était tombé si bas.</t>
    </r>
  </si>
  <si>
    <r>
      <t>Et ils maudissaient et crachaient après ceux qui passaient outre, la calade était la voie d'accès la plus directe pour les habitants du voméro qui ne voulaient pas prendre le funiculaire, ou n'en avaient pas encore l'habitude (le funiculaire était alors une nouveauté), ou n'en désiraient pas </t>
    </r>
    <r>
      <rPr>
        <b/>
        <sz val="11"/>
        <color rgb="FFCC3300"/>
        <rFont val="Arial"/>
        <family val="2"/>
      </rPr>
      <t>faire</t>
    </r>
    <r>
      <rPr>
        <sz val="11"/>
        <color rgb="FF333333"/>
        <rFont val="Arial"/>
        <family val="2"/>
      </rPr>
      <t> la </t>
    </r>
    <r>
      <rPr>
        <b/>
        <sz val="11"/>
        <color rgb="FFCC3300"/>
        <rFont val="Arial"/>
        <family val="2"/>
      </rPr>
      <t>dépense</t>
    </r>
    <r>
      <rPr>
        <sz val="11"/>
        <color rgb="FF333333"/>
        <rFont val="Arial"/>
        <family val="2"/>
      </rPr>
      <t> (cela coûtait quatre sous, et pour quatre sous on pouvait rouler des heures en fiacre, à l'époque; seulement les fiacres ne pouvaient pas monter au voméro car il n'y avait pas de voie carrossable sur ce versant), et par ailleurs la calade était un marché fort bien achalandé.</t>
    </r>
  </si>
  <si>
    <r>
      <t>Je n'ajouterai rien, sauf un mot pour dire qu'au retour du </t>
    </r>
    <r>
      <rPr>
        <i/>
        <sz val="11"/>
        <color rgb="FF333333"/>
        <rFont val="Arial"/>
        <family val="2"/>
      </rPr>
      <t>campo-santo</t>
    </r>
    <r>
      <rPr>
        <sz val="11"/>
        <color rgb="FF333333"/>
        <rFont val="Arial"/>
        <family val="2"/>
      </rPr>
      <t> où il avait fait déposer la dépouille de sa fille dans le caveau de la famille </t>
    </r>
    <r>
      <rPr>
        <sz val="11"/>
        <color theme="1"/>
        <rFont val="Calibri"/>
        <family val="2"/>
        <scheme val="minor"/>
      </rPr>
      <t>Ricordi</t>
    </r>
    <r>
      <rPr>
        <sz val="11"/>
        <color rgb="FF333333"/>
        <rFont val="Arial"/>
        <family val="2"/>
      </rPr>
      <t>, le photographe se rendit au clos du voméro, recloua la planche que </t>
    </r>
    <r>
      <rPr>
        <sz val="11"/>
        <color theme="1"/>
        <rFont val="Calibri"/>
        <family val="2"/>
        <scheme val="minor"/>
      </rPr>
      <t>Pascuali</t>
    </r>
    <r>
      <rPr>
        <sz val="11"/>
        <color rgb="FF333333"/>
        <rFont val="Arial"/>
        <family val="2"/>
      </rPr>
      <t> avait arrachée et condamna la vieille porte en y plaçant une autre planche en travers, dont il avait </t>
    </r>
    <r>
      <rPr>
        <b/>
        <sz val="11"/>
        <color rgb="FFCC3300"/>
        <rFont val="Arial"/>
        <family val="2"/>
      </rPr>
      <t>fait</t>
    </r>
    <r>
      <rPr>
        <sz val="11"/>
        <color rgb="FF333333"/>
        <rFont val="Arial"/>
        <family val="2"/>
      </rPr>
      <t> la </t>
    </r>
    <r>
      <rPr>
        <b/>
        <sz val="11"/>
        <color rgb="FFCC3300"/>
        <rFont val="Arial"/>
        <family val="2"/>
      </rPr>
      <t>dépense</t>
    </r>
    <r>
      <rPr>
        <sz val="11"/>
        <color rgb="FF333333"/>
        <rFont val="Arial"/>
        <family val="2"/>
      </rPr>
      <t>, et en tendant deux, trois bouts de barbelés à l'entrée-et depuis, aucun de nous n'est jamais retourné au tombeau de </t>
    </r>
    <r>
      <rPr>
        <sz val="11"/>
        <color theme="1"/>
        <rFont val="Calibri"/>
        <family val="2"/>
        <scheme val="minor"/>
      </rPr>
      <t>Virgile</t>
    </r>
    <r>
      <rPr>
        <sz val="11"/>
        <color rgb="FF333333"/>
        <rFont val="Arial"/>
        <family val="2"/>
      </rPr>
      <t>.</t>
    </r>
  </si>
  <si>
    <r>
      <t>De plus, il paraissait décidé à </t>
    </r>
    <r>
      <rPr>
        <b/>
        <sz val="11"/>
        <color rgb="FFCC3300"/>
        <rFont val="Arial"/>
        <family val="2"/>
      </rPr>
      <t>faire</t>
    </r>
    <r>
      <rPr>
        <sz val="11"/>
        <color rgb="FF333333"/>
        <rFont val="Arial"/>
        <family val="2"/>
      </rPr>
      <t> des </t>
    </r>
    <r>
      <rPr>
        <b/>
        <sz val="11"/>
        <color rgb="FFCC3300"/>
        <rFont val="Arial"/>
        <family val="2"/>
      </rPr>
      <t>dépenses</t>
    </r>
    <r>
      <rPr>
        <sz val="11"/>
        <color rgb="FF333333"/>
        <rFont val="Arial"/>
        <family val="2"/>
      </rPr>
      <t> démesurées, et </t>
    </r>
    <r>
      <rPr>
        <sz val="11"/>
        <color theme="1"/>
        <rFont val="Calibri"/>
        <family val="2"/>
        <scheme val="minor"/>
      </rPr>
      <t>Bourgat</t>
    </r>
    <r>
      <rPr>
        <sz val="11"/>
        <color rgb="FF333333"/>
        <rFont val="Arial"/>
        <family val="2"/>
      </rPr>
      <t> était bien résolu à ce que tant d'argent ne fût pas remué sous ses yeux, sans qu'il en coulât quelque peu dans ses poches.</t>
    </r>
  </si>
  <si>
    <r>
      <t>Car moi, qui dans la vie suis plutôt un abondant, qui </t>
    </r>
    <r>
      <rPr>
        <b/>
        <sz val="11"/>
        <color rgb="FFCC3300"/>
        <rFont val="Arial"/>
        <family val="2"/>
      </rPr>
      <t>fais</t>
    </r>
    <r>
      <rPr>
        <sz val="11"/>
        <color rgb="FF333333"/>
        <rFont val="Arial"/>
        <family val="2"/>
      </rPr>
      <t> une trop grosse </t>
    </r>
    <r>
      <rPr>
        <b/>
        <sz val="11"/>
        <color rgb="FFCC3300"/>
        <rFont val="Arial"/>
        <family val="2"/>
      </rPr>
      <t>dépense</t>
    </r>
    <r>
      <rPr>
        <sz val="11"/>
        <color rgb="FF333333"/>
        <rFont val="Arial"/>
        <family val="2"/>
      </rPr>
      <t> nerveuse, en littérature, dès que je prends une plume, me voilà hésitant, d'une conscience excessive.</t>
    </r>
  </si>
  <si>
    <r>
      <t>Pour ce qui est de l'apollonius pergaeus, il me semble que je vous avois autresfois escrit que s'il vous plaisoit nous en faire l'emprunt, au cas qu'il ne se peust transcrire sur les lieux faute d'escrivain, nous </t>
    </r>
    <r>
      <rPr>
        <b/>
        <sz val="11"/>
        <color rgb="FFCC3300"/>
        <rFont val="Arial"/>
        <family val="2"/>
      </rPr>
      <t>ferions</t>
    </r>
    <r>
      <rPr>
        <sz val="11"/>
        <color rgb="FF333333"/>
        <rFont val="Arial"/>
        <family val="2"/>
      </rPr>
      <t> tous les </t>
    </r>
    <r>
      <rPr>
        <b/>
        <sz val="11"/>
        <color rgb="FFCC3300"/>
        <rFont val="Arial"/>
        <family val="2"/>
      </rPr>
      <t>frais</t>
    </r>
    <r>
      <rPr>
        <sz val="11"/>
        <color rgb="FF333333"/>
        <rFont val="Arial"/>
        <family val="2"/>
      </rPr>
      <t> du port et report et donnerions telle caution que vous jugeriez vous mesmes et j'en avois escrit à </t>
    </r>
    <r>
      <rPr>
        <sz val="11"/>
        <color theme="1"/>
        <rFont val="Calibri"/>
        <family val="2"/>
        <scheme val="minor"/>
      </rPr>
      <t>Mr</t>
    </r>
    <r>
      <rPr>
        <sz val="11"/>
        <color rgb="FF333333"/>
        <rFont val="Arial"/>
        <family val="2"/>
      </rPr>
      <t> </t>
    </r>
    <r>
      <rPr>
        <sz val="11"/>
        <color theme="1"/>
        <rFont val="Calibri"/>
        <family val="2"/>
        <scheme val="minor"/>
      </rPr>
      <t>Huyghens</t>
    </r>
    <r>
      <rPr>
        <sz val="11"/>
        <color rgb="FF333333"/>
        <rFont val="Arial"/>
        <family val="2"/>
      </rPr>
      <t> qui n'a peut-estre pas encore receu ma lettre.</t>
    </r>
  </si>
  <si>
    <r>
      <t>un fermier qui a </t>
    </r>
    <r>
      <rPr>
        <b/>
        <sz val="11"/>
        <color rgb="FFCC3300"/>
        <rFont val="Arial"/>
        <family val="2"/>
      </rPr>
      <t>fait</t>
    </r>
    <r>
      <rPr>
        <sz val="11"/>
        <color rgb="FF333333"/>
        <rFont val="Arial"/>
        <family val="2"/>
      </rPr>
      <t> des </t>
    </r>
    <r>
      <rPr>
        <b/>
        <sz val="11"/>
        <color rgb="FFCC3300"/>
        <rFont val="Arial"/>
        <family val="2"/>
      </rPr>
      <t>frais</t>
    </r>
    <r>
      <rPr>
        <sz val="11"/>
        <color rgb="FF333333"/>
        <rFont val="Arial"/>
        <family val="2"/>
      </rPr>
      <t> infinis d'acheter des fumiers et des pailles, qui ne sont qu'une seule et même chose, lors qu'on a des bestiaux, se procure une heureuse recolte;</t>
    </r>
  </si>
  <si>
    <r>
      <t>Il </t>
    </r>
    <r>
      <rPr>
        <b/>
        <sz val="11"/>
        <color rgb="FFCC3300"/>
        <rFont val="Arial"/>
        <family val="2"/>
      </rPr>
      <t>fit</t>
    </r>
    <r>
      <rPr>
        <sz val="11"/>
        <color rgb="FF333333"/>
        <rFont val="Arial"/>
        <family val="2"/>
      </rPr>
      <t> les </t>
    </r>
    <r>
      <rPr>
        <b/>
        <sz val="11"/>
        <color rgb="FFCC3300"/>
        <rFont val="Arial"/>
        <family val="2"/>
      </rPr>
      <t>frais</t>
    </r>
    <r>
      <rPr>
        <sz val="11"/>
        <color rgb="FF333333"/>
        <rFont val="Arial"/>
        <family val="2"/>
      </rPr>
      <t> et les pompes de toutes ces nopces, et mesmes de celles de </t>
    </r>
    <r>
      <rPr>
        <sz val="11"/>
        <color theme="1"/>
        <rFont val="Calibri"/>
        <family val="2"/>
        <scheme val="minor"/>
      </rPr>
      <t>Sindulphe</t>
    </r>
    <r>
      <rPr>
        <sz val="11"/>
        <color rgb="FF333333"/>
        <rFont val="Arial"/>
        <family val="2"/>
      </rPr>
      <t> et d'</t>
    </r>
    <r>
      <rPr>
        <sz val="11"/>
        <color theme="1"/>
        <rFont val="Calibri"/>
        <family val="2"/>
        <scheme val="minor"/>
      </rPr>
      <t>Ericlée</t>
    </r>
    <r>
      <rPr>
        <sz val="11"/>
        <color rgb="FF333333"/>
        <rFont val="Arial"/>
        <family val="2"/>
      </rPr>
      <t>, ausquels il fit de beaux presens pour marque de sa bonne volonté.</t>
    </r>
  </si>
  <si>
    <r>
      <rPr>
        <b/>
        <sz val="11"/>
        <color rgb="FFC00000"/>
        <rFont val="Calibri"/>
        <family val="2"/>
        <scheme val="minor"/>
      </rPr>
      <t>Fasse</t>
    </r>
    <r>
      <rPr>
        <sz val="11"/>
        <color theme="1"/>
        <rFont val="Calibri"/>
        <family val="2"/>
        <scheme val="minor"/>
      </rPr>
      <t xml:space="preserve"> qui le voudra les </t>
    </r>
    <r>
      <rPr>
        <b/>
        <sz val="11"/>
        <color rgb="FFC00000"/>
        <rFont val="Calibri"/>
        <family val="2"/>
        <scheme val="minor"/>
      </rPr>
      <t>frais</t>
    </r>
    <r>
      <rPr>
        <sz val="11"/>
        <color theme="1"/>
        <rFont val="Calibri"/>
        <family val="2"/>
        <scheme val="minor"/>
      </rPr>
      <t xml:space="preserve"> du mariage; vous l'avez commencé, finissez votre ouvrage: et je prétends, de plus, qu'en formant ces liens, on les sépare encore et de corps et de biens. </t>
    </r>
  </si>
  <si>
    <r>
      <t>Elle n'avoit pas assez de bien pour acheter une maison, mais seulement pour en loüer une et pour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de nostre voyage.</t>
    </r>
  </si>
  <si>
    <r>
      <t>Ces pauvres consuls apres avoir acquis à la republique, plusieurs villes et plusieurs provinces; apres luy avoir envoyé des flottes, chargées de la despouïlle de ses ennemis, ne laissoient pas en mourant de-quoy payer le mariage d'une fille, ni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de leurs funerailles.</t>
    </r>
  </si>
  <si>
    <r>
      <t>Il vécut toujours dans une pauvreté évangélique, jusque-là qu'après sa mort on ne lui trouva pas de quoi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pour l'enterrer, et qu'il fallut que les religieuses assistassent de leurs charités quelques-uns de ses plus proches parents, qui étoient aussi pauvres que lui.</t>
    </r>
  </si>
  <si>
    <r>
      <t xml:space="preserve">ie chante l'amoureux martyre du roy du tenebreux empire, qui (ce dit-on) d'amour transi </t>
    </r>
    <r>
      <rPr>
        <b/>
        <sz val="11"/>
        <color rgb="FFC00000"/>
        <rFont val="Arial"/>
        <family val="2"/>
      </rPr>
      <t>fit</t>
    </r>
    <r>
      <rPr>
        <sz val="11"/>
        <color rgb="FF333333"/>
        <rFont val="Arial"/>
        <family val="2"/>
      </rPr>
      <t xml:space="preserve"> grand </t>
    </r>
    <r>
      <rPr>
        <b/>
        <sz val="11"/>
        <color rgb="FFC00000"/>
        <rFont val="Arial"/>
        <family val="2"/>
      </rPr>
      <t>fraiz</t>
    </r>
    <r>
      <rPr>
        <sz val="11"/>
        <color rgb="FF333333"/>
        <rFont val="Arial"/>
        <family val="2"/>
      </rPr>
      <t xml:space="preserve"> en noir à noircy pour se rendre plus agreable à la pucelle incomparable la fille à Cerés au blanc teint, qu'il enleua comme vn corps sainct. </t>
    </r>
  </si>
  <si>
    <r>
      <t>Mais maintenant ce sont nos comédiens, quoy que peu accommodez en leurs affaires, qui </t>
    </r>
    <r>
      <rPr>
        <b/>
        <sz val="11"/>
        <color rgb="FFCC3300"/>
        <rFont val="Arial"/>
        <family val="2"/>
      </rPr>
      <t>font</t>
    </r>
    <r>
      <rPr>
        <sz val="11"/>
        <color rgb="FF333333"/>
        <rFont val="Arial"/>
        <family val="2"/>
      </rPr>
      <t> tous ces </t>
    </r>
    <r>
      <rPr>
        <b/>
        <sz val="11"/>
        <color rgb="FFCC3300"/>
        <rFont val="Arial"/>
        <family val="2"/>
      </rPr>
      <t>frais</t>
    </r>
    <r>
      <rPr>
        <sz val="11"/>
        <color rgb="FF333333"/>
        <rFont val="Arial"/>
        <family val="2"/>
      </rPr>
      <t>, et qui pour se soulager y employent le moins qu'il leur est possible, rendant par ce moyen les décorations du theatre imparfaites, tres-mauvaises, et tout-à-fait indignes des inventions de nos poëtes.</t>
    </r>
  </si>
  <si>
    <r>
      <t>Si j'eusse eu affaire à un libraire un peu plus accommodé, j'eusse peu grossir ces livres de moitié, mais n'ayant pas eu moyen de </t>
    </r>
    <r>
      <rPr>
        <b/>
        <sz val="11"/>
        <color rgb="FFCC3300"/>
        <rFont val="Arial"/>
        <family val="2"/>
      </rPr>
      <t>faire</t>
    </r>
    <r>
      <rPr>
        <sz val="11"/>
        <color rgb="FF333333"/>
        <rFont val="Arial"/>
        <family val="2"/>
      </rPr>
      <t> de plus grands </t>
    </r>
    <r>
      <rPr>
        <b/>
        <sz val="11"/>
        <color rgb="FFCC3300"/>
        <rFont val="Arial"/>
        <family val="2"/>
      </rPr>
      <t>frais</t>
    </r>
    <r>
      <rPr>
        <sz val="11"/>
        <color rgb="FF333333"/>
        <rFont val="Arial"/>
        <family val="2"/>
      </rPr>
      <t>, il m'a fallu raccourcir mes escrits à ses facultez; le françois suppleera, si j'en peux venir à bout.</t>
    </r>
  </si>
  <si>
    <r>
      <t xml:space="preserve">Ce qui le consola peut-être Fut qu' un autre eût pour lui </t>
    </r>
    <r>
      <rPr>
        <b/>
        <sz val="11"/>
        <color rgb="FFC00000"/>
        <rFont val="Calibri"/>
        <family val="2"/>
        <scheme val="minor"/>
      </rPr>
      <t>fait</t>
    </r>
    <r>
      <rPr>
        <sz val="11"/>
        <color theme="1"/>
        <rFont val="Calibri"/>
        <family val="2"/>
        <scheme val="minor"/>
      </rPr>
      <t xml:space="preserve"> les </t>
    </r>
    <r>
      <rPr>
        <b/>
        <sz val="11"/>
        <color rgb="FFC00000"/>
        <rFont val="Calibri"/>
        <family val="2"/>
        <scheme val="minor"/>
      </rPr>
      <t>frais</t>
    </r>
    <r>
      <rPr>
        <sz val="11"/>
        <color theme="1"/>
        <rFont val="Calibri"/>
        <family val="2"/>
        <scheme val="minor"/>
      </rPr>
      <t xml:space="preserve"> du cordeau.</t>
    </r>
  </si>
  <si>
    <r>
      <t>et puis il y a encore un sous-ordre, ou une subdi - vision de divers degrez de fecondité, de sterilité ou d'abondance dans la recolte, qui reçoit le taux ou ses ordres de ce même prix, qui met plus ou moins en état de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necessaires dans le ménagement, d'où dépend absolument le sort d'une bonne ou mauvaise levée.</t>
    </r>
  </si>
  <si>
    <r>
      <t>Vous obligerez-vous à </t>
    </r>
    <r>
      <rPr>
        <b/>
        <sz val="11"/>
        <color rgb="FFCC3300"/>
        <rFont val="Arial"/>
        <family val="2"/>
      </rPr>
      <t>faire</t>
    </r>
    <r>
      <rPr>
        <sz val="11"/>
        <color rgb="FF333333"/>
        <rFont val="Arial"/>
        <family val="2"/>
      </rPr>
      <t> tous les </t>
    </r>
    <r>
      <rPr>
        <b/>
        <sz val="11"/>
        <color rgb="FFCC3300"/>
        <rFont val="Arial"/>
        <family val="2"/>
      </rPr>
      <t>frais</t>
    </r>
    <r>
      <rPr>
        <sz val="11"/>
        <color rgb="FF333333"/>
        <rFont val="Arial"/>
        <family val="2"/>
      </rPr>
      <t> de ces deux mariages?</t>
    </r>
  </si>
  <si>
    <r>
      <t>C'est ce qu'il m'offrit de fort bonne grâce en la présence de notre hôte, me priant à même temps d'avoir le soin de le satisfaire et de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de sa sépulture.</t>
    </r>
  </si>
  <si>
    <r>
      <t>En effet, depuis ce tems, les vignes sont devenuës en non valeur, et ç'a été un très-bon ménage en quantité d'endroits de les arracher, puis qu'après avoir </t>
    </r>
    <r>
      <rPr>
        <b/>
        <sz val="11"/>
        <color rgb="FFCC3300"/>
        <rFont val="Arial"/>
        <family val="2"/>
      </rPr>
      <t>fait</t>
    </r>
    <r>
      <rPr>
        <sz val="11"/>
        <color rgb="FF333333"/>
        <rFont val="Arial"/>
        <family val="2"/>
      </rPr>
      <t> les </t>
    </r>
    <r>
      <rPr>
        <b/>
        <sz val="11"/>
        <color rgb="FFCC3300"/>
        <rFont val="Arial"/>
        <family val="2"/>
      </rPr>
      <t>frais</t>
    </r>
    <r>
      <rPr>
        <sz val="11"/>
        <color rgb="FF333333"/>
        <rFont val="Arial"/>
        <family val="2"/>
      </rPr>
      <t> de la culture et de la recolte, et que les vignerons s'étoient endettez pour ce sujet, on avoit le malheur de voir gâter le vin dans les caves, sans en pouvoir trouver le debit, par les raisons traitées ci-dessus.</t>
    </r>
  </si>
  <si>
    <r>
      <t>D'ailleurs le </t>
    </r>
    <r>
      <rPr>
        <sz val="11"/>
        <color theme="1"/>
        <rFont val="Calibri"/>
        <family val="2"/>
        <scheme val="minor"/>
      </rPr>
      <t>P</t>
    </r>
    <r>
      <rPr>
        <sz val="11"/>
        <color rgb="FF333333"/>
        <rFont val="Arial"/>
        <family val="2"/>
      </rPr>
      <t>. </t>
    </r>
    <r>
      <rPr>
        <sz val="11"/>
        <color theme="1"/>
        <rFont val="Calibri"/>
        <family val="2"/>
        <scheme val="minor"/>
      </rPr>
      <t>Mersenne m'assûra, que si l'affaire étoit proposée en chapitre, le parti d'Aristote prévaudroit immanquablement, à cause des anciens, qui avoient depuis long-tems leur fourniture de philosophie, et qui ne voudroient pas </t>
    </r>
    <r>
      <rPr>
        <b/>
        <sz val="11"/>
        <color rgb="FFCC3300"/>
        <rFont val="Calibri"/>
        <family val="2"/>
        <scheme val="minor"/>
      </rPr>
      <t>faire</t>
    </r>
    <r>
      <rPr>
        <sz val="11"/>
        <color theme="1"/>
        <rFont val="Calibri"/>
        <family val="2"/>
        <scheme val="minor"/>
      </rPr>
      <t> les </t>
    </r>
    <r>
      <rPr>
        <b/>
        <sz val="11"/>
        <color rgb="FFCC3300"/>
        <rFont val="Calibri"/>
        <family val="2"/>
        <scheme val="minor"/>
      </rPr>
      <t>frais</t>
    </r>
    <r>
      <rPr>
        <sz val="11"/>
        <color theme="1"/>
        <rFont val="Calibri"/>
        <family val="2"/>
        <scheme val="minor"/>
      </rPr>
      <t> d'une nouvelle provision.</t>
    </r>
  </si>
  <si>
    <r>
      <t>aussi Fortuné n'avoit presque pas besoin de mettre la main à la bourse pour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de son voyage;</t>
    </r>
  </si>
  <si>
    <r>
      <t>outre cela, il faut que vous vous gardiez bien de ne paier régulierement à l'écheance du terme, car ce seroit le moien de vous ruïner, attendu que ceux à qui je baille ces sortes de soins, ont intérest qu'il se </t>
    </r>
    <r>
      <rPr>
        <b/>
        <sz val="11"/>
        <color rgb="FFCC3300"/>
        <rFont val="Arial"/>
        <family val="2"/>
      </rPr>
      <t>fasse</t>
    </r>
    <r>
      <rPr>
        <sz val="11"/>
        <color rgb="FF333333"/>
        <rFont val="Arial"/>
        <family val="2"/>
      </rPr>
      <t> des </t>
    </r>
    <r>
      <rPr>
        <b/>
        <sz val="11"/>
        <color rgb="FFCC3300"/>
        <rFont val="Arial"/>
        <family val="2"/>
      </rPr>
      <t>frais</t>
    </r>
    <r>
      <rPr>
        <sz val="11"/>
        <color rgb="FF333333"/>
        <rFont val="Arial"/>
        <family val="2"/>
      </rPr>
      <t> pour recevoir les paiemens;</t>
    </r>
  </si>
  <si>
    <r>
      <t>Mais les gens de mon air, marquis, ne sont pas faits pour aimer à crédit, et </t>
    </r>
    <r>
      <rPr>
        <b/>
        <sz val="11"/>
        <color rgb="FFCC3300"/>
        <rFont val="Arial"/>
        <family val="2"/>
      </rPr>
      <t>faire</t>
    </r>
    <r>
      <rPr>
        <sz val="11"/>
        <color rgb="FF333333"/>
        <rFont val="Arial"/>
        <family val="2"/>
      </rPr>
      <t> tous les </t>
    </r>
    <r>
      <rPr>
        <b/>
        <sz val="11"/>
        <color rgb="FFCC3300"/>
        <rFont val="Arial"/>
        <family val="2"/>
      </rPr>
      <t>frais</t>
    </r>
    <r>
      <rPr>
        <sz val="11"/>
        <color rgb="FF333333"/>
        <rFont val="Arial"/>
        <family val="2"/>
      </rPr>
      <t>.</t>
    </r>
  </si>
  <si>
    <r>
      <t>Tous les chasseurs des environs donnèrent peu de quartier aux perdreaux, le baron </t>
    </r>
    <r>
      <rPr>
        <b/>
        <sz val="11"/>
        <color rgb="FFCC3300"/>
        <rFont val="Arial"/>
        <family val="2"/>
      </rPr>
      <t>fit</t>
    </r>
    <r>
      <rPr>
        <sz val="11"/>
        <color rgb="FF333333"/>
        <rFont val="Arial"/>
        <family val="2"/>
      </rPr>
      <t> les </t>
    </r>
    <r>
      <rPr>
        <b/>
        <sz val="11"/>
        <color rgb="FFCC3300"/>
        <rFont val="Arial"/>
        <family val="2"/>
      </rPr>
      <t>frais</t>
    </r>
    <r>
      <rPr>
        <sz val="11"/>
        <color rgb="FF333333"/>
        <rFont val="Arial"/>
        <family val="2"/>
      </rPr>
      <t> de la nôce, la dot n'alla pas plus loin;</t>
    </r>
  </si>
  <si>
    <r>
      <t>Adieu, monsieur, mon secrétaire vous embrasse de tout son coeur et </t>
    </r>
    <r>
      <rPr>
        <b/>
        <sz val="11"/>
        <color rgb="FFCC3300"/>
        <rFont val="Arial"/>
        <family val="2"/>
      </rPr>
      <t>fait</t>
    </r>
    <r>
      <rPr>
        <sz val="11"/>
        <color rgb="FF333333"/>
        <rFont val="Arial"/>
        <family val="2"/>
      </rPr>
      <t>, comme vous voyez, de grands </t>
    </r>
    <r>
      <rPr>
        <b/>
        <sz val="11"/>
        <color rgb="FFCC3300"/>
        <rFont val="Arial"/>
        <family val="2"/>
      </rPr>
      <t>frais</t>
    </r>
    <r>
      <rPr>
        <sz val="11"/>
        <color rgb="FF333333"/>
        <rFont val="Arial"/>
        <family val="2"/>
      </rPr>
      <t> pour vous.</t>
    </r>
  </si>
  <si>
    <r>
      <t>Car alors ce sont ces propriétaires fonciers qui, pressés de la nécessité de se soumettre à l'autorité tutélaire qu'ils élèvent au milieu d'eux pour se garantir mutuellement la jouissance des biens dont ils sont en possession, consacrent volontairement, et par leur propre intérêt, une partie du produit net de leurs domaines à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du ministère de cette autorité protectrice.</t>
    </r>
  </si>
  <si>
    <r>
      <t>Et voilà, en avance, une bourse de mille louis, pour </t>
    </r>
    <r>
      <rPr>
        <b/>
        <sz val="11"/>
        <color rgb="FFCC3300"/>
        <rFont val="Arial"/>
        <family val="2"/>
      </rPr>
      <t>faire</t>
    </r>
    <r>
      <rPr>
        <sz val="11"/>
        <color rgb="FF333333"/>
        <rFont val="Arial"/>
        <family val="2"/>
      </rPr>
      <t> les faux-</t>
    </r>
    <r>
      <rPr>
        <b/>
        <sz val="11"/>
        <color rgb="FFCC3300"/>
        <rFont val="Arial"/>
        <family val="2"/>
      </rPr>
      <t>frais</t>
    </r>
    <r>
      <rPr>
        <sz val="11"/>
        <color rgb="FF333333"/>
        <rFont val="Arial"/>
        <family val="2"/>
      </rPr>
      <t> de vos noces.</t>
    </r>
  </si>
  <si>
    <r>
      <t>Les deux coteries se réunirent un jour chez un célèbre traiteur: c'étoit la royale qui devoit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t>
    </r>
  </si>
  <si>
    <r>
      <t>Il est vrai que je me promettais bien que le marchand en </t>
    </r>
    <r>
      <rPr>
        <b/>
        <sz val="11"/>
        <color rgb="FFCC3300"/>
        <rFont val="Arial"/>
        <family val="2"/>
      </rPr>
      <t>ferait</t>
    </r>
    <r>
      <rPr>
        <sz val="11"/>
        <color rgb="FF333333"/>
        <rFont val="Arial"/>
        <family val="2"/>
      </rPr>
      <t> les </t>
    </r>
    <r>
      <rPr>
        <b/>
        <sz val="11"/>
        <color rgb="FFCC3300"/>
        <rFont val="Arial"/>
        <family val="2"/>
      </rPr>
      <t>frais</t>
    </r>
    <r>
      <rPr>
        <sz val="11"/>
        <color rgb="FF333333"/>
        <rFont val="Arial"/>
        <family val="2"/>
      </rPr>
      <t>, et pour cet effet, aussitôt que nous eûmes dîné, je sortis sous prétexte d'avoir une affaire de conséquence qui m'appelait dans le quartier de la cour, en le priant de m'excuser et de vouloir bien tenir compagnie à mon épouse.</t>
    </r>
  </si>
  <si>
    <r>
      <t>Cette cascade trop fameuse, et tant d'autres, ne prouvent rien autre chose, sinon que la nature s'est réservé le secret de ces grandes et riches décorations dont elle seule est capable de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mais que nous ne pourrons jamais imiter que d'une manière pauvre et mesquine.</t>
    </r>
  </si>
  <si>
    <r>
      <t>L'empereur honora son tombeau d'une épitaphe, et pour en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il envoya dix pieces de toile blanche pour le deüil, deux cens onces d'argent, avec un mandarin, et d'autres officiers pour assister de sa part aux obséques.</t>
    </r>
  </si>
  <si>
    <r>
      <t>Vous avez </t>
    </r>
    <r>
      <rPr>
        <b/>
        <sz val="11"/>
        <color rgb="FFCC3300"/>
        <rFont val="Arial"/>
        <family val="2"/>
      </rPr>
      <t>fait</t>
    </r>
    <r>
      <rPr>
        <sz val="11"/>
        <color rgb="FF333333"/>
        <rFont val="Arial"/>
        <family val="2"/>
      </rPr>
      <t> des </t>
    </r>
    <r>
      <rPr>
        <b/>
        <sz val="11"/>
        <color rgb="FFCC3300"/>
        <rFont val="Arial"/>
        <family val="2"/>
      </rPr>
      <t>frais</t>
    </r>
    <r>
      <rPr>
        <sz val="11"/>
        <color rgb="FF333333"/>
        <rFont val="Arial"/>
        <family val="2"/>
      </rPr>
      <t> pour lui, et ne m'accusez pas de présomption; l'amour propre y entrait sans doute pour une grande partie; mais l'amitié faisait l'autre.</t>
    </r>
  </si>
  <si>
    <r>
      <t>Les flamands furent obligés de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du voyage de leur nouveau prince, qui étoit aussi pauvre que l'empereur son pere étoit avare.</t>
    </r>
  </si>
  <si>
    <r>
      <t>je ne lui parlerai pas d'autre chose; et s'il rompt, il voudra bien </t>
    </r>
    <r>
      <rPr>
        <b/>
        <sz val="11"/>
        <color rgb="FFCC3300"/>
        <rFont val="Arial"/>
        <family val="2"/>
      </rPr>
      <t>faire</t>
    </r>
    <r>
      <rPr>
        <sz val="11"/>
        <color rgb="FF333333"/>
        <rFont val="Arial"/>
        <family val="2"/>
      </rPr>
      <t> tous les </t>
    </r>
    <r>
      <rPr>
        <b/>
        <sz val="11"/>
        <color rgb="FFCC3300"/>
        <rFont val="Arial"/>
        <family val="2"/>
      </rPr>
      <t>frais</t>
    </r>
    <r>
      <rPr>
        <sz val="11"/>
        <color rgb="FF333333"/>
        <rFont val="Arial"/>
        <family val="2"/>
      </rPr>
      <t> de la rupture;</t>
    </r>
  </si>
  <si>
    <r>
      <t>En 1779, le fils d'un notaire de </t>
    </r>
    <r>
      <rPr>
        <sz val="11"/>
        <color theme="1"/>
        <rFont val="Calibri"/>
        <family val="2"/>
        <scheme val="minor"/>
      </rPr>
      <t>Paris</t>
    </r>
    <r>
      <rPr>
        <sz val="11"/>
        <color rgb="FF333333"/>
        <rFont val="Arial"/>
        <family val="2"/>
      </rPr>
      <t> engagea l'académie des sciences à proposer un prix sur l'indigo, il en </t>
    </r>
    <r>
      <rPr>
        <b/>
        <sz val="11"/>
        <color rgb="FFCC3300"/>
        <rFont val="Arial"/>
        <family val="2"/>
      </rPr>
      <t>fit</t>
    </r>
    <r>
      <rPr>
        <sz val="11"/>
        <color rgb="FF333333"/>
        <rFont val="Arial"/>
        <family val="2"/>
      </rPr>
      <t> les </t>
    </r>
    <r>
      <rPr>
        <b/>
        <sz val="11"/>
        <color rgb="FFCC3300"/>
        <rFont val="Arial"/>
        <family val="2"/>
      </rPr>
      <t>frais</t>
    </r>
    <r>
      <rPr>
        <sz val="11"/>
        <color rgb="FF333333"/>
        <rFont val="Arial"/>
        <family val="2"/>
      </rPr>
      <t>, concourut, fêta ses commissaires, et se fit adjuger la couronne.</t>
    </r>
  </si>
  <si>
    <r>
      <t>L'histoire romaine est encore remplie de faits qui prouvent la passion démesurée du peuple pour les spectacles, et que les princes et les particuliers </t>
    </r>
    <r>
      <rPr>
        <b/>
        <sz val="11"/>
        <color rgb="FFCC3300"/>
        <rFont val="Arial"/>
        <family val="2"/>
      </rPr>
      <t>faisoient</t>
    </r>
    <r>
      <rPr>
        <sz val="11"/>
        <color rgb="FF333333"/>
        <rFont val="Arial"/>
        <family val="2"/>
      </rPr>
      <t> des </t>
    </r>
    <r>
      <rPr>
        <b/>
        <sz val="11"/>
        <color rgb="FFCC3300"/>
        <rFont val="Arial"/>
        <family val="2"/>
      </rPr>
      <t>frais</t>
    </r>
    <r>
      <rPr>
        <sz val="11"/>
        <color rgb="FF333333"/>
        <rFont val="Arial"/>
        <family val="2"/>
      </rPr>
      <t> immenses pour la contenter.</t>
    </r>
  </si>
  <si>
    <r>
      <t>Ils leur </t>
    </r>
    <r>
      <rPr>
        <b/>
        <sz val="11"/>
        <color rgb="FFCC3300"/>
        <rFont val="Arial"/>
        <family val="2"/>
      </rPr>
      <t>font</t>
    </r>
    <r>
      <rPr>
        <sz val="11"/>
        <color rgb="FF333333"/>
        <rFont val="Arial"/>
        <family val="2"/>
      </rPr>
      <t> des </t>
    </r>
    <r>
      <rPr>
        <b/>
        <sz val="11"/>
        <color rgb="FFCC3300"/>
        <rFont val="Arial"/>
        <family val="2"/>
      </rPr>
      <t>frais</t>
    </r>
    <r>
      <rPr>
        <sz val="11"/>
        <color rgb="FF333333"/>
        <rFont val="Arial"/>
        <family val="2"/>
      </rPr>
      <t>: ils leur enlevent une partie des bestiaux; en un mot, ils semblent leur ôter tout moyen de cultiver.</t>
    </r>
  </si>
  <si>
    <r>
      <t>Il s'est fait donner cent mille livres du roi pour payer les dettes de son frère, et a eu l'air de faire de son propre argent tout ce qu'il a </t>
    </r>
    <r>
      <rPr>
        <b/>
        <sz val="11"/>
        <color rgb="FFCC3300"/>
        <rFont val="Arial"/>
        <family val="2"/>
      </rPr>
      <t>fait</t>
    </r>
    <r>
      <rPr>
        <sz val="11"/>
        <color rgb="FF333333"/>
        <rFont val="Arial"/>
        <family val="2"/>
      </rPr>
      <t> pour lui, comme </t>
    </r>
    <r>
      <rPr>
        <b/>
        <sz val="11"/>
        <color rgb="FFCC3300"/>
        <rFont val="Arial"/>
        <family val="2"/>
      </rPr>
      <t>frais</t>
    </r>
    <r>
      <rPr>
        <sz val="11"/>
        <color rgb="FF333333"/>
        <rFont val="Arial"/>
        <family val="2"/>
      </rPr>
      <t> pour son logement du louvre, etc.</t>
    </r>
  </si>
  <si>
    <r>
      <t>Don</t>
    </r>
    <r>
      <rPr>
        <sz val="11"/>
        <color rgb="FF333333"/>
        <rFont val="Arial"/>
        <family val="2"/>
      </rPr>
      <t> </t>
    </r>
    <r>
      <rPr>
        <sz val="11"/>
        <color theme="1"/>
        <rFont val="Calibri"/>
        <family val="2"/>
        <scheme val="minor"/>
      </rPr>
      <t>César</t>
    </r>
    <r>
      <rPr>
        <sz val="11"/>
        <color rgb="FF333333"/>
        <rFont val="Arial"/>
        <family val="2"/>
      </rPr>
      <t> et son fils ne se contentèrent pas d'approuver mon mariage; ils me déclarèrent qu'ils en voulaient </t>
    </r>
    <r>
      <rPr>
        <b/>
        <sz val="11"/>
        <color rgb="FFCC3300"/>
        <rFont val="Arial"/>
        <family val="2"/>
      </rPr>
      <t>faire</t>
    </r>
    <r>
      <rPr>
        <sz val="11"/>
        <color rgb="FF333333"/>
        <rFont val="Arial"/>
        <family val="2"/>
      </rPr>
      <t> tous les </t>
    </r>
    <r>
      <rPr>
        <b/>
        <sz val="11"/>
        <color rgb="FFCC3300"/>
        <rFont val="Arial"/>
        <family val="2"/>
      </rPr>
      <t>frais</t>
    </r>
    <r>
      <rPr>
        <sz val="11"/>
        <color rgb="FF333333"/>
        <rFont val="Arial"/>
        <family val="2"/>
      </rPr>
      <t>.</t>
    </r>
  </si>
  <si>
    <r>
      <t>J'obéis à cet arrêt, qui, tout favorable qu'il m'était, me mit si bien à sec, qu'à peine me resta-t-il de quoi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de mon souper et de mon gîte dans une hôtellerie où j'allai loger après avoir pris congé des ecclésiastiques et du malheureux ânier, qui ne sut pas, je crois, trop bon gré de ma rencontre à son étoile.</t>
    </r>
  </si>
  <si>
    <r>
      <t>S'il ordonne, par exemple, la division des biens par égale part, espérant par-là d'une seule famille en faire quatre, il se trouve qu'au-lieu d'un fort propriétaire en état de faire valoir son bien, et de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nécessaires pour l'exploitation des denrées qui ont presque toutes besoin d'être manufacturées, il en arrive quatre ou cinq foibles qui vendent le mobilier, et laissent en friche l'immeuble:</t>
    </r>
  </si>
  <si>
    <r>
      <t>À la vérité il faudroit que des princes </t>
    </r>
    <r>
      <rPr>
        <b/>
        <sz val="11"/>
        <color rgb="FFCC3300"/>
        <rFont val="Arial"/>
        <family val="2"/>
      </rPr>
      <t>fissent</t>
    </r>
    <r>
      <rPr>
        <sz val="11"/>
        <color rgb="FF333333"/>
        <rFont val="Arial"/>
        <family val="2"/>
      </rPr>
      <t> les </t>
    </r>
    <r>
      <rPr>
        <b/>
        <sz val="11"/>
        <color rgb="FFCC3300"/>
        <rFont val="Arial"/>
        <family val="2"/>
      </rPr>
      <t>frais</t>
    </r>
    <r>
      <rPr>
        <sz val="11"/>
        <color rgb="FF333333"/>
        <rFont val="Arial"/>
        <family val="2"/>
      </rPr>
      <t> de ces grandes et utiles expériences;</t>
    </r>
  </si>
  <si>
    <r>
      <t>Les riches en ont </t>
    </r>
    <r>
      <rPr>
        <b/>
        <sz val="11"/>
        <color rgb="FFCC3300"/>
        <rFont val="Arial"/>
        <family val="2"/>
      </rPr>
      <t>fait</t>
    </r>
    <r>
      <rPr>
        <sz val="11"/>
        <color rgb="FF333333"/>
        <rFont val="Arial"/>
        <family val="2"/>
      </rPr>
      <t> les </t>
    </r>
    <r>
      <rPr>
        <b/>
        <sz val="11"/>
        <color rgb="FFCC3300"/>
        <rFont val="Arial"/>
        <family val="2"/>
      </rPr>
      <t>frais</t>
    </r>
    <r>
      <rPr>
        <sz val="11"/>
        <color rgb="FF333333"/>
        <rFont val="Arial"/>
        <family val="2"/>
      </rPr>
      <t>, les pauvres en font les honneurs.</t>
    </r>
  </si>
  <si>
    <r>
      <t>Notre esprit à été de ne </t>
    </r>
    <r>
      <rPr>
        <b/>
        <sz val="11"/>
        <color rgb="FFCC3300"/>
        <rFont val="Arial"/>
        <family val="2"/>
      </rPr>
      <t>faire</t>
    </r>
    <r>
      <rPr>
        <sz val="11"/>
        <color rgb="FF333333"/>
        <rFont val="Arial"/>
        <family val="2"/>
      </rPr>
      <t> pas le moindre </t>
    </r>
    <r>
      <rPr>
        <b/>
        <sz val="11"/>
        <color rgb="FFCC3300"/>
        <rFont val="Arial"/>
        <family val="2"/>
      </rPr>
      <t>frais</t>
    </r>
    <r>
      <rPr>
        <sz val="11"/>
        <color rgb="FF333333"/>
        <rFont val="Arial"/>
        <family val="2"/>
      </rPr>
      <t> à ces gens-là, que dans le cas où il serait absolument nécessaire et inévitable, et quelques menus frais même que l'on fit l'année passée je les fis remettre lorsque le travail eut cessé, à très peu de chose près, et je ne dis pas ce que je donnais aux convoyeurs.</t>
    </r>
  </si>
  <si>
    <r>
      <t>I tu venais avec l'espérance de t'amuser à </t>
    </r>
    <r>
      <rPr>
        <sz val="11"/>
        <color theme="1"/>
        <rFont val="Calibri"/>
        <family val="2"/>
        <scheme val="minor"/>
      </rPr>
      <t>Paris</t>
    </r>
    <r>
      <rPr>
        <sz val="11"/>
        <color rgb="FF333333"/>
        <rFont val="Arial"/>
        <family val="2"/>
      </rPr>
      <t>, mais on dit que tu n'as pas de chance, et que tu n'as pas </t>
    </r>
    <r>
      <rPr>
        <b/>
        <sz val="11"/>
        <color rgb="FFCC3300"/>
        <rFont val="Arial"/>
        <family val="2"/>
      </rPr>
      <t>fait</t>
    </r>
    <r>
      <rPr>
        <sz val="11"/>
        <color rgb="FF333333"/>
        <rFont val="Arial"/>
        <family val="2"/>
      </rPr>
      <t> tes </t>
    </r>
    <r>
      <rPr>
        <b/>
        <sz val="11"/>
        <color rgb="FFCC3300"/>
        <rFont val="Arial"/>
        <family val="2"/>
      </rPr>
      <t>frais</t>
    </r>
    <r>
      <rPr>
        <sz val="11"/>
        <color rgb="FF333333"/>
        <rFont val="Arial"/>
        <family val="2"/>
      </rPr>
      <t>.</t>
    </r>
  </si>
  <si>
    <r>
      <t>Pour que le conseil du médecin ait été donné et reçu, il a fallu que le médecin ou ses parens aient </t>
    </r>
    <r>
      <rPr>
        <b/>
        <sz val="11"/>
        <color rgb="FFCC3300"/>
        <rFont val="Arial"/>
        <family val="2"/>
      </rPr>
      <t>fait</t>
    </r>
    <r>
      <rPr>
        <sz val="11"/>
        <color rgb="FF333333"/>
        <rFont val="Arial"/>
        <family val="2"/>
      </rPr>
      <t>, pendant plusieurs années, les </t>
    </r>
    <r>
      <rPr>
        <b/>
        <sz val="11"/>
        <color rgb="FFCC3300"/>
        <rFont val="Arial"/>
        <family val="2"/>
      </rPr>
      <t>frais</t>
    </r>
    <r>
      <rPr>
        <sz val="11"/>
        <color rgb="FF333333"/>
        <rFont val="Arial"/>
        <family val="2"/>
      </rPr>
      <t> de son instruction;</t>
    </r>
  </si>
  <si>
    <r>
      <t>Tour à tour il est </t>
    </r>
    <r>
      <rPr>
        <i/>
        <sz val="11"/>
        <color rgb="FF333333"/>
        <rFont val="Arial"/>
        <family val="2"/>
      </rPr>
      <t>hestiateur</t>
    </r>
    <r>
      <rPr>
        <sz val="11"/>
        <color rgb="FF333333"/>
        <rFont val="Arial"/>
        <family val="2"/>
      </rPr>
      <t> et </t>
    </r>
    <r>
      <rPr>
        <b/>
        <sz val="11"/>
        <color rgb="FFCC3300"/>
        <rFont val="Arial"/>
        <family val="2"/>
      </rPr>
      <t>fait</t>
    </r>
    <r>
      <rPr>
        <sz val="11"/>
        <color rgb="FF333333"/>
        <rFont val="Arial"/>
        <family val="2"/>
      </rPr>
      <t> les </t>
    </r>
    <r>
      <rPr>
        <b/>
        <sz val="11"/>
        <color rgb="FFCC3300"/>
        <rFont val="Arial"/>
        <family val="2"/>
      </rPr>
      <t>frais</t>
    </r>
    <r>
      <rPr>
        <sz val="11"/>
        <color rgb="FF333333"/>
        <rFont val="Arial"/>
        <family val="2"/>
      </rPr>
      <t> du repas sacré de sa tribu; il est chorége et entretient un choeur pour les fêtes religieuses.</t>
    </r>
  </si>
  <si>
    <r>
      <t>Elle </t>
    </r>
    <r>
      <rPr>
        <b/>
        <sz val="11"/>
        <color rgb="FFCC3300"/>
        <rFont val="Arial"/>
        <family val="2"/>
      </rPr>
      <t>fit</t>
    </r>
    <r>
      <rPr>
        <sz val="11"/>
        <color rgb="FF333333"/>
        <rFont val="Arial"/>
        <family val="2"/>
      </rPr>
      <t> des </t>
    </r>
    <r>
      <rPr>
        <b/>
        <sz val="11"/>
        <color rgb="FFCC3300"/>
        <rFont val="Arial"/>
        <family val="2"/>
      </rPr>
      <t>frais</t>
    </r>
    <r>
      <rPr>
        <sz val="11"/>
        <color rgb="FF333333"/>
        <rFont val="Arial"/>
        <family val="2"/>
      </rPr>
      <t> cependant, les frais nécessaires, et très amplement, pour la marquise et pour </t>
    </r>
    <r>
      <rPr>
        <sz val="11"/>
        <color theme="1"/>
        <rFont val="Calibri"/>
        <family val="2"/>
        <scheme val="minor"/>
      </rPr>
      <t>Mariolle;</t>
    </r>
    <r>
      <rPr>
        <sz val="11"/>
        <color rgb="FF333333"/>
        <rFont val="Arial"/>
        <family val="2"/>
      </rPr>
      <t> mais elle les faisait par devoir, par habitude, visiblement absente d'elle-même et de sa demeure.</t>
    </r>
  </si>
  <si>
    <r>
      <t>Dis un mot et je t'emmène chez le Nabab, chez l'homme au grand coeur qui </t>
    </r>
    <r>
      <rPr>
        <b/>
        <sz val="11"/>
        <color rgb="FFCC3300"/>
        <rFont val="Arial"/>
        <family val="2"/>
      </rPr>
      <t>fait</t>
    </r>
    <r>
      <rPr>
        <sz val="11"/>
        <color rgb="FF333333"/>
        <rFont val="Arial"/>
        <family val="2"/>
      </rPr>
      <t> les </t>
    </r>
    <r>
      <rPr>
        <b/>
        <sz val="11"/>
        <color rgb="FFCC3300"/>
        <rFont val="Arial"/>
        <family val="2"/>
      </rPr>
      <t>frais</t>
    </r>
    <r>
      <rPr>
        <sz val="11"/>
        <color rgb="FF333333"/>
        <rFont val="Arial"/>
        <family val="2"/>
      </rPr>
      <t> de notre entreprise...</t>
    </r>
  </si>
  <si>
    <r>
      <t>enfin, pour que l'entrepreneur qui a </t>
    </r>
    <r>
      <rPr>
        <b/>
        <sz val="11"/>
        <color rgb="FFCC3300"/>
        <rFont val="Arial"/>
        <family val="2"/>
      </rPr>
      <t>fait</t>
    </r>
    <r>
      <rPr>
        <sz val="11"/>
        <color rgb="FF333333"/>
        <rFont val="Arial"/>
        <family val="2"/>
      </rPr>
      <t> les </t>
    </r>
    <r>
      <rPr>
        <b/>
        <sz val="11"/>
        <color rgb="FFCC3300"/>
        <rFont val="Arial"/>
        <family val="2"/>
      </rPr>
      <t>frais</t>
    </r>
    <r>
      <rPr>
        <sz val="11"/>
        <color rgb="FF333333"/>
        <rFont val="Arial"/>
        <family val="2"/>
      </rPr>
      <t> de leur production ne soit pas en perte, il faut que la valeur du produit lui rembourse le montant des avances qu'il a faites.</t>
    </r>
  </si>
  <si>
    <r>
      <t>Ainsi, tandis que nous faisons de si grands frais pour lever et mouvoir les dévastateurs qui vont détruire 20 cités et d'immenses récoltes dans le cours d'une saison, l'Harmonie ne </t>
    </r>
    <r>
      <rPr>
        <b/>
        <sz val="11"/>
        <color rgb="FFCC3300"/>
        <rFont val="Arial"/>
        <family val="2"/>
      </rPr>
      <t>fera</t>
    </r>
    <r>
      <rPr>
        <sz val="11"/>
        <color rgb="FF333333"/>
        <rFont val="Arial"/>
        <family val="2"/>
      </rPr>
      <t> presque aucun </t>
    </r>
    <r>
      <rPr>
        <b/>
        <sz val="11"/>
        <color rgb="FFCC3300"/>
        <rFont val="Arial"/>
        <family val="2"/>
      </rPr>
      <t>frais</t>
    </r>
    <r>
      <rPr>
        <sz val="11"/>
        <color rgb="FF333333"/>
        <rFont val="Arial"/>
        <family val="2"/>
      </rPr>
      <t> pour les immenses et utiles travaux que j'ai mentionnés ;</t>
    </r>
  </si>
  <si>
    <r>
      <t>Vous faites bien de venir, j'allais vous </t>
    </r>
    <r>
      <rPr>
        <b/>
        <sz val="11"/>
        <color rgb="FFCC3300"/>
        <rFont val="Arial"/>
        <family val="2"/>
      </rPr>
      <t>faire</t>
    </r>
    <r>
      <rPr>
        <sz val="11"/>
        <color rgb="FF333333"/>
        <rFont val="Arial"/>
        <family val="2"/>
      </rPr>
      <t> des </t>
    </r>
    <r>
      <rPr>
        <b/>
        <sz val="11"/>
        <color rgb="FFCC3300"/>
        <rFont val="Arial"/>
        <family val="2"/>
      </rPr>
      <t>frais</t>
    </r>
    <r>
      <rPr>
        <sz val="11"/>
        <color rgb="FF333333"/>
        <rFont val="Arial"/>
        <family val="2"/>
      </rPr>
      <t>.</t>
    </r>
  </si>
  <si>
    <r>
      <t>Mais du moment que les progrès de la société rendent nécessaire une quantité de produits plus considérable que celle que peuvent fournir les meilleures terres et les plus avantageusement situées, il faut avoir recours aux terres de moindre qualité ou plus éloignées, et, pour obtenir sur chaque arpent les mêmes produits, </t>
    </r>
    <r>
      <rPr>
        <b/>
        <sz val="11"/>
        <color rgb="FFCC3300"/>
        <rFont val="Arial"/>
        <family val="2"/>
      </rPr>
      <t>faire</t>
    </r>
    <r>
      <rPr>
        <sz val="11"/>
        <color rgb="FF333333"/>
        <rFont val="Arial"/>
        <family val="2"/>
      </rPr>
      <t> plus de </t>
    </r>
    <r>
      <rPr>
        <b/>
        <sz val="11"/>
        <color rgb="FFCC3300"/>
        <rFont val="Arial"/>
        <family val="2"/>
      </rPr>
      <t>frais</t>
    </r>
    <r>
      <rPr>
        <sz val="11"/>
        <color rgb="FF333333"/>
        <rFont val="Arial"/>
        <family val="2"/>
      </rPr>
      <t> que l'on n'en fait sur les terres premièrement cultivées.</t>
    </r>
  </si>
  <si>
    <r>
      <t>il se réalise encore de nos jours par le temps et l'argent employé en guerres électorales, ou en procès, ou même en concurrences commerciales en tant que les industriels rivaux </t>
    </r>
    <r>
      <rPr>
        <b/>
        <sz val="11"/>
        <color rgb="FFCC3300"/>
        <rFont val="Arial"/>
        <family val="2"/>
      </rPr>
      <t>font</t>
    </r>
    <r>
      <rPr>
        <sz val="11"/>
        <color rgb="FF333333"/>
        <rFont val="Arial"/>
        <family val="2"/>
      </rPr>
      <t> des </t>
    </r>
    <r>
      <rPr>
        <b/>
        <sz val="11"/>
        <color rgb="FFCC3300"/>
        <rFont val="Arial"/>
        <family val="2"/>
      </rPr>
      <t>frais</t>
    </r>
    <r>
      <rPr>
        <sz val="11"/>
        <color rgb="FF333333"/>
        <rFont val="Arial"/>
        <family val="2"/>
      </rPr>
      <t> pour dénigrer la marchandise d'autrui et non uniquement pour vanter la leur.</t>
    </r>
  </si>
  <si>
    <r>
      <t>Mais, mon pauvre ami, nul n'est tenu à l'impossible et il n'y a aucun déshonneur à s'en tenir à la fosse commune quand on ne peut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d'une sépulture moins modeste.</t>
    </r>
  </si>
  <si>
    <r>
      <t>Ils sortaient d'</t>
    </r>
    <r>
      <rPr>
        <sz val="11"/>
        <color theme="1"/>
        <rFont val="Calibri"/>
        <family val="2"/>
        <scheme val="minor"/>
      </rPr>
      <t>Aïn</t>
    </r>
    <r>
      <rPr>
        <sz val="11"/>
        <color rgb="FF333333"/>
        <rFont val="Arial"/>
        <family val="2"/>
      </rPr>
      <t>-</t>
    </r>
    <r>
      <rPr>
        <sz val="11"/>
        <color theme="1"/>
        <rFont val="Calibri"/>
        <family val="2"/>
        <scheme val="minor"/>
      </rPr>
      <t>Mahdy</t>
    </r>
    <r>
      <rPr>
        <sz val="11"/>
        <color rgb="FF333333"/>
        <rFont val="Arial"/>
        <family val="2"/>
      </rPr>
      <t>, où je doutai qu'ils eussent </t>
    </r>
    <r>
      <rPr>
        <b/>
        <sz val="11"/>
        <color rgb="FFCC3300"/>
        <rFont val="Arial"/>
        <family val="2"/>
      </rPr>
      <t>fait</t>
    </r>
    <r>
      <rPr>
        <sz val="11"/>
        <color rgb="FF333333"/>
        <rFont val="Arial"/>
        <family val="2"/>
      </rPr>
      <t> leurs </t>
    </r>
    <r>
      <rPr>
        <b/>
        <sz val="11"/>
        <color rgb="FFCC3300"/>
        <rFont val="Arial"/>
        <family val="2"/>
      </rPr>
      <t>frais</t>
    </r>
    <r>
      <rPr>
        <sz val="11"/>
        <color rgb="FF333333"/>
        <rFont val="Arial"/>
        <family val="2"/>
      </rPr>
      <t>, et s'en allaient par </t>
    </r>
    <r>
      <rPr>
        <sz val="11"/>
        <color theme="1"/>
        <rFont val="Calibri"/>
        <family val="2"/>
        <scheme val="minor"/>
      </rPr>
      <t>Tadjemout</t>
    </r>
    <r>
      <rPr>
        <sz val="11"/>
        <color rgb="FF333333"/>
        <rFont val="Arial"/>
        <family val="2"/>
      </rPr>
      <t>, chez les </t>
    </r>
    <r>
      <rPr>
        <sz val="11"/>
        <color theme="1"/>
        <rFont val="Calibri"/>
        <family val="2"/>
        <scheme val="minor"/>
      </rPr>
      <t>Ouled</t>
    </r>
    <r>
      <rPr>
        <sz val="11"/>
        <color rgb="FF333333"/>
        <rFont val="Arial"/>
        <family val="2"/>
      </rPr>
      <t>-</t>
    </r>
    <r>
      <rPr>
        <sz val="11"/>
        <color theme="1"/>
        <rFont val="Calibri"/>
        <family val="2"/>
        <scheme val="minor"/>
      </rPr>
      <t>Nayls</t>
    </r>
    <r>
      <rPr>
        <sz val="11"/>
        <color rgb="FF333333"/>
        <rFont val="Arial"/>
        <family val="2"/>
      </rPr>
      <t> d'abord, puis dans les douars du </t>
    </r>
    <r>
      <rPr>
        <sz val="11"/>
        <color theme="1"/>
        <rFont val="Calibri"/>
        <family val="2"/>
        <scheme val="minor"/>
      </rPr>
      <t>Tell</t>
    </r>
    <r>
      <rPr>
        <sz val="11"/>
        <color rgb="FF333333"/>
        <rFont val="Arial"/>
        <family val="2"/>
      </rPr>
      <t>, essayer l'effet de leur innocente industrie.</t>
    </r>
  </si>
  <si>
    <r>
      <t>Elle avait compté que lorsqu'elle aurait de petites réunions d'hommes choisis, Consuelo </t>
    </r>
    <r>
      <rPr>
        <b/>
        <sz val="11"/>
        <color rgb="FFCC3300"/>
        <rFont val="Arial"/>
        <family val="2"/>
      </rPr>
      <t>ferait</t>
    </r>
    <r>
      <rPr>
        <sz val="11"/>
        <color rgb="FF333333"/>
        <rFont val="Arial"/>
        <family val="2"/>
      </rPr>
      <t> gracieusement et gratuitement les </t>
    </r>
    <r>
      <rPr>
        <b/>
        <sz val="11"/>
        <color rgb="FFCC3300"/>
        <rFont val="Arial"/>
        <family val="2"/>
      </rPr>
      <t>frais</t>
    </r>
    <r>
      <rPr>
        <sz val="11"/>
        <color rgb="FF333333"/>
        <rFont val="Arial"/>
        <family val="2"/>
      </rPr>
      <t> de la soirée, en chantant pour elle et avec elle aussi souvent et aussi longtemps qu'elle le désirerait, et qu'elle pourrait la présenter à ses amis, en se donnant les gants de l'avoir aidée dans ses débuts et quasi formée à l'intelligence de la musique.</t>
    </r>
  </si>
  <si>
    <r>
      <t>On y peut remédier en le secouant avec prudence, et en y portant çà et là l'aiguille et au besoin les ciseaux très délicatement, pour n'avoir pas à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d'un autre aussi mauvais, mais sans s'obstiner non plus à garder l'ancien après que le corps a changé de forme avec l'âge.</t>
    </r>
  </si>
  <si>
    <r>
      <t>Ainsi, 1 garder la propriété de l'ouvrage: il formera au plus quatre volumes; 2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d'impression, et la soigner soi-même;</t>
    </r>
  </si>
  <si>
    <r>
      <t>Faire</t>
    </r>
    <r>
      <rPr>
        <sz val="11"/>
        <color rgb="FF333333"/>
        <rFont val="Arial"/>
        <family val="2"/>
      </rPr>
      <t> les </t>
    </r>
    <r>
      <rPr>
        <b/>
        <sz val="11"/>
        <color rgb="FFCC3300"/>
        <rFont val="Arial"/>
        <family val="2"/>
      </rPr>
      <t>frais</t>
    </r>
    <r>
      <rPr>
        <sz val="11"/>
        <color rgb="FF333333"/>
        <rFont val="Arial"/>
        <family val="2"/>
      </rPr>
      <t> soi-même, c'est le moyen sûr de n'avoir personne qui s'intéresse à la vente, et de manquer le succès.</t>
    </r>
  </si>
  <si>
    <r>
      <t>Malgré ses oeillades incendiaires, </t>
    </r>
    <r>
      <rPr>
        <sz val="11"/>
        <color theme="1"/>
        <rFont val="Calibri"/>
        <family val="2"/>
        <scheme val="minor"/>
      </rPr>
      <t>Malvina</t>
    </r>
    <r>
      <rPr>
        <sz val="11"/>
        <color rgb="FF333333"/>
        <rFont val="Arial"/>
        <family val="2"/>
      </rPr>
      <t> n'avait pas </t>
    </r>
    <r>
      <rPr>
        <b/>
        <sz val="11"/>
        <color rgb="FFCC3300"/>
        <rFont val="Arial"/>
        <family val="2"/>
      </rPr>
      <t>fait</t>
    </r>
    <r>
      <rPr>
        <sz val="11"/>
        <color rgb="FF333333"/>
        <rFont val="Arial"/>
        <family val="2"/>
      </rPr>
      <t> ses </t>
    </r>
    <r>
      <rPr>
        <b/>
        <sz val="11"/>
        <color rgb="FFCC3300"/>
        <rFont val="Arial"/>
        <family val="2"/>
      </rPr>
      <t>frais</t>
    </r>
    <r>
      <rPr>
        <sz val="11"/>
        <color rgb="FF333333"/>
        <rFont val="Arial"/>
        <family val="2"/>
      </rPr>
      <t>.</t>
    </r>
  </si>
  <si>
    <r>
      <t>Que, comme lesdits ducs avaient </t>
    </r>
    <r>
      <rPr>
        <b/>
        <sz val="11"/>
        <color rgb="FFCC3300"/>
        <rFont val="Arial"/>
        <family val="2"/>
      </rPr>
      <t>fait</t>
    </r>
    <r>
      <rPr>
        <sz val="11"/>
        <color rgb="FF333333"/>
        <rFont val="Arial"/>
        <family val="2"/>
      </rPr>
      <t> grandes dépenses, </t>
    </r>
    <r>
      <rPr>
        <b/>
        <sz val="11"/>
        <color rgb="FFCC3300"/>
        <rFont val="Arial"/>
        <family val="2"/>
      </rPr>
      <t>frais</t>
    </r>
    <r>
      <rPr>
        <sz val="11"/>
        <color rgb="FF333333"/>
        <rFont val="Arial"/>
        <family val="2"/>
      </rPr>
      <t> et avances, pour subjuguer et soumettre à leur obéissance le pays de </t>
    </r>
    <r>
      <rPr>
        <sz val="11"/>
        <color theme="1"/>
        <rFont val="Calibri"/>
        <family val="2"/>
        <scheme val="minor"/>
      </rPr>
      <t>Liége</t>
    </r>
    <r>
      <rPr>
        <sz val="11"/>
        <color rgb="FF333333"/>
        <rFont val="Arial"/>
        <family val="2"/>
      </rPr>
      <t>, et qu'ils avaient éprouvé dans leurs propres états des pertes à l'occasion de cette soumission, il serait imposé, recueilli et levé, le plus tôt que faire se pourrait, sur les habitans de ce pays, une aide de deux cent vingt mille écus d'or, mise d'après la richesse et faculté de chaque habitant.</t>
    </r>
  </si>
  <si>
    <r>
      <t>Faites-lui entendre que si elle n'exige point que nous garantissions le paiement des terres, nous pourrons payer les billets; mais que, si elle ne nous permet pas de nous libérer d'une dette, nous n'aurons pas de quoi lui payer l'autre, et qu'à </t>
    </r>
    <r>
      <rPr>
        <b/>
        <sz val="11"/>
        <color rgb="FFCC3300"/>
        <rFont val="Arial"/>
        <family val="2"/>
      </rPr>
      <t>faire</t>
    </r>
    <r>
      <rPr>
        <sz val="11"/>
        <color rgb="FF333333"/>
        <rFont val="Arial"/>
        <family val="2"/>
      </rPr>
      <t>des </t>
    </r>
    <r>
      <rPr>
        <b/>
        <sz val="11"/>
        <color rgb="FFCC3300"/>
        <rFont val="Arial"/>
        <family val="2"/>
      </rPr>
      <t>frais</t>
    </r>
    <r>
      <rPr>
        <sz val="11"/>
        <color rgb="FF333333"/>
        <rFont val="Arial"/>
        <family val="2"/>
      </rPr>
      <t> qui nous épuisent sans profit pour elle, elle risque de perdre le tout.</t>
    </r>
  </si>
  <si>
    <r>
      <t>Peu importe qu'à ce taux le marchand ou l'industriel ne </t>
    </r>
    <r>
      <rPr>
        <b/>
        <sz val="11"/>
        <color rgb="FFCC3300"/>
        <rFont val="Arial"/>
        <family val="2"/>
      </rPr>
      <t>fasse</t>
    </r>
    <r>
      <rPr>
        <sz val="11"/>
        <color rgb="FF333333"/>
        <rFont val="Arial"/>
        <family val="2"/>
      </rPr>
      <t> pas ses </t>
    </r>
    <r>
      <rPr>
        <b/>
        <sz val="11"/>
        <color rgb="FFCC3300"/>
        <rFont val="Arial"/>
        <family val="2"/>
      </rPr>
      <t>frais</t>
    </r>
    <r>
      <rPr>
        <sz val="11"/>
        <color rgb="FF333333"/>
        <rFont val="Arial"/>
        <family val="2"/>
      </rPr>
      <t> ; si, après l'établissement du maximum, il ferme sa manufacture ou abandonne son commerce, nous le déclarons suspect ; nous l'enchaînons à sa besogne, nous l'obligeons à perdre.</t>
    </r>
  </si>
  <si>
    <r>
      <t>Une fois assurées ces immobilisations, telles qu'elles figurent là, l'oeuvre doit </t>
    </r>
    <r>
      <rPr>
        <b/>
        <sz val="11"/>
        <color rgb="FFCC3300"/>
        <rFont val="Arial"/>
        <family val="2"/>
      </rPr>
      <t>faire</t>
    </r>
    <r>
      <rPr>
        <sz val="11"/>
        <color rgb="FF333333"/>
        <rFont val="Arial"/>
        <family val="2"/>
      </rPr>
      <t> ses </t>
    </r>
    <r>
      <rPr>
        <b/>
        <sz val="11"/>
        <color rgb="FFCC3300"/>
        <rFont val="Arial"/>
        <family val="2"/>
      </rPr>
      <t>frais</t>
    </r>
    <r>
      <rPr>
        <sz val="11"/>
        <color rgb="FF333333"/>
        <rFont val="Arial"/>
        <family val="2"/>
      </rPr>
      <t>?</t>
    </r>
  </si>
  <si>
    <r>
      <t>Le syndicat des chocolatiers avait avancé une contre-proposition, qu'on loge là-haut une partie des ouvriers entassés dans le faubourg: mais bien entendu qui </t>
    </r>
    <r>
      <rPr>
        <b/>
        <sz val="11"/>
        <color rgb="FFCC3300"/>
        <rFont val="Arial"/>
        <family val="2"/>
      </rPr>
      <t>ferait</t>
    </r>
    <r>
      <rPr>
        <sz val="11"/>
        <color rgb="FF333333"/>
        <rFont val="Arial"/>
        <family val="2"/>
      </rPr>
      <t> les </t>
    </r>
    <r>
      <rPr>
        <b/>
        <sz val="11"/>
        <color rgb="FFCC3300"/>
        <rFont val="Arial"/>
        <family val="2"/>
      </rPr>
      <t>frais</t>
    </r>
    <r>
      <rPr>
        <sz val="11"/>
        <color rgb="FF333333"/>
        <rFont val="Arial"/>
        <family val="2"/>
      </rPr>
      <t>?</t>
    </r>
  </si>
  <si>
    <r>
      <t>Le doyen </t>
    </r>
    <r>
      <rPr>
        <sz val="11"/>
        <color theme="1"/>
        <rFont val="Calibri"/>
        <family val="2"/>
        <scheme val="minor"/>
      </rPr>
      <t>D'Hauburdin</t>
    </r>
    <r>
      <rPr>
        <sz val="11"/>
        <color rgb="FF333333"/>
        <rFont val="Arial"/>
        <family val="2"/>
      </rPr>
      <t> </t>
    </r>
    <r>
      <rPr>
        <b/>
        <sz val="11"/>
        <color rgb="FFCC3300"/>
        <rFont val="Arial"/>
        <family val="2"/>
      </rPr>
      <t>fit</t>
    </r>
    <r>
      <rPr>
        <sz val="11"/>
        <color rgb="FF333333"/>
        <rFont val="Arial"/>
        <family val="2"/>
      </rPr>
      <t> cette année les </t>
    </r>
    <r>
      <rPr>
        <b/>
        <sz val="11"/>
        <color rgb="FFCC3300"/>
        <rFont val="Arial"/>
        <family val="2"/>
      </rPr>
      <t>frais</t>
    </r>
    <r>
      <rPr>
        <sz val="11"/>
        <color rgb="FF333333"/>
        <rFont val="Arial"/>
        <family val="2"/>
      </rPr>
      <t> d'une retraite, prêchée par deux </t>
    </r>
    <r>
      <rPr>
        <sz val="11"/>
        <color theme="1"/>
        <rFont val="Calibri"/>
        <family val="2"/>
        <scheme val="minor"/>
      </rPr>
      <t>Frères</t>
    </r>
    <r>
      <rPr>
        <sz val="11"/>
        <color rgb="FF333333"/>
        <rFont val="Arial"/>
        <family val="2"/>
      </rPr>
      <t> </t>
    </r>
    <r>
      <rPr>
        <sz val="11"/>
        <color theme="1"/>
        <rFont val="Calibri"/>
        <family val="2"/>
        <scheme val="minor"/>
      </rPr>
      <t>Maristes</t>
    </r>
    <r>
      <rPr>
        <sz val="11"/>
        <color rgb="FF333333"/>
        <rFont val="Arial"/>
        <family val="2"/>
      </rPr>
      <t>.</t>
    </r>
  </si>
  <si>
    <r>
      <t>Il n'y a qu'un seul prisonnier pour lequel on puisse </t>
    </r>
    <r>
      <rPr>
        <b/>
        <sz val="11"/>
        <color rgb="FFCC3300"/>
        <rFont val="Arial"/>
        <family val="2"/>
      </rPr>
      <t>faire</t>
    </r>
    <r>
      <rPr>
        <sz val="11"/>
        <color rgb="FF333333"/>
        <rFont val="Arial"/>
        <family val="2"/>
      </rPr>
      <t> des </t>
    </r>
    <r>
      <rPr>
        <b/>
        <sz val="11"/>
        <color rgb="FFCC3300"/>
        <rFont val="Arial"/>
        <family val="2"/>
      </rPr>
      <t>frais</t>
    </r>
    <r>
      <rPr>
        <sz val="11"/>
        <color rgb="FF333333"/>
        <rFont val="Arial"/>
        <family val="2"/>
      </rPr>
      <t> pareils!</t>
    </r>
  </si>
  <si>
    <r>
      <t>Toutefois, il eût été satisfait d'éviter un conflit dont il </t>
    </r>
    <r>
      <rPr>
        <b/>
        <sz val="11"/>
        <color rgb="FFCC3300"/>
        <rFont val="Arial"/>
        <family val="2"/>
      </rPr>
      <t>ferait</t>
    </r>
    <r>
      <rPr>
        <sz val="11"/>
        <color rgb="FF333333"/>
        <rFont val="Arial"/>
        <family val="2"/>
      </rPr>
      <t> les </t>
    </r>
    <r>
      <rPr>
        <b/>
        <sz val="11"/>
        <color rgb="FFCC3300"/>
        <rFont val="Arial"/>
        <family val="2"/>
      </rPr>
      <t>frais</t>
    </r>
    <r>
      <rPr>
        <sz val="11"/>
        <color rgb="FF333333"/>
        <rFont val="Arial"/>
        <family val="2"/>
      </rPr>
      <t>, et il voulait espérer que </t>
    </r>
    <r>
      <rPr>
        <sz val="11"/>
        <color theme="1"/>
        <rFont val="Calibri"/>
        <family val="2"/>
        <scheme val="minor"/>
      </rPr>
      <t>Messelon</t>
    </r>
    <r>
      <rPr>
        <sz val="11"/>
        <color rgb="FF333333"/>
        <rFont val="Arial"/>
        <family val="2"/>
      </rPr>
      <t>, malgré sa maladie et ses soixante-douze ans, avait encore la vie dure.</t>
    </r>
  </si>
  <si>
    <r>
      <t>Nous nous en voudrions de réserver le festin de la science à ceux qui en ont </t>
    </r>
    <r>
      <rPr>
        <b/>
        <sz val="11"/>
        <color rgb="FFCC3300"/>
        <rFont val="Arial"/>
        <family val="2"/>
      </rPr>
      <t>fait</t>
    </r>
    <r>
      <rPr>
        <sz val="11"/>
        <color rgb="FF333333"/>
        <rFont val="Arial"/>
        <family val="2"/>
      </rPr>
      <t> les </t>
    </r>
    <r>
      <rPr>
        <b/>
        <sz val="11"/>
        <color rgb="FFCC3300"/>
        <rFont val="Arial"/>
        <family val="2"/>
      </rPr>
      <t>frais</t>
    </r>
    <r>
      <rPr>
        <sz val="11"/>
        <color rgb="FF333333"/>
        <rFont val="Arial"/>
        <family val="2"/>
      </rPr>
      <t>.</t>
    </r>
  </si>
  <si>
    <r>
      <t>il pourrait recéder tout ce qui lui plairait pour l'augmentation de capital dont, en ce qui le concernait, le groupe </t>
    </r>
    <r>
      <rPr>
        <sz val="11"/>
        <color theme="1"/>
        <rFont val="Calibri"/>
        <family val="2"/>
        <scheme val="minor"/>
      </rPr>
      <t>Maublanc</t>
    </r>
    <r>
      <rPr>
        <sz val="11"/>
        <color rgb="FF333333"/>
        <rFont val="Arial"/>
        <family val="2"/>
      </rPr>
      <t>-</t>
    </r>
    <r>
      <rPr>
        <sz val="11"/>
        <color theme="1"/>
        <rFont val="Calibri"/>
        <family val="2"/>
        <scheme val="minor"/>
      </rPr>
      <t>Leroy</t>
    </r>
    <r>
      <rPr>
        <sz val="11"/>
        <color rgb="FF333333"/>
        <rFont val="Arial"/>
        <family val="2"/>
      </rPr>
      <t> aurait </t>
    </r>
    <r>
      <rPr>
        <b/>
        <sz val="11"/>
        <color rgb="FFCC3300"/>
        <rFont val="Arial"/>
        <family val="2"/>
      </rPr>
      <t>fait</t>
    </r>
    <r>
      <rPr>
        <sz val="11"/>
        <color rgb="FF333333"/>
        <rFont val="Arial"/>
        <family val="2"/>
      </rPr>
      <t> pratiquement les </t>
    </r>
    <r>
      <rPr>
        <b/>
        <sz val="11"/>
        <color rgb="FFCC3300"/>
        <rFont val="Arial"/>
        <family val="2"/>
      </rPr>
      <t>frais</t>
    </r>
    <r>
      <rPr>
        <sz val="11"/>
        <color rgb="FF333333"/>
        <rFont val="Arial"/>
        <family val="2"/>
      </rPr>
      <t>.</t>
    </r>
  </si>
  <si>
    <r>
      <t>Je constate une chose, en tout cas, c'est que, pour me marier, moi, tu n'as pas jugé utile de </t>
    </r>
    <r>
      <rPr>
        <b/>
        <sz val="11"/>
        <color rgb="FFCC3300"/>
        <rFont val="Arial"/>
        <family val="2"/>
      </rPr>
      <t>faire</t>
    </r>
    <r>
      <rPr>
        <sz val="11"/>
        <color rgb="FF333333"/>
        <rFont val="Arial"/>
        <family val="2"/>
      </rPr>
      <t> tous ces </t>
    </r>
    <r>
      <rPr>
        <b/>
        <sz val="11"/>
        <color rgb="FFCC3300"/>
        <rFont val="Arial"/>
        <family val="2"/>
      </rPr>
      <t>frais</t>
    </r>
    <r>
      <rPr>
        <sz val="11"/>
        <color rgb="FF333333"/>
        <rFont val="Arial"/>
        <family val="2"/>
      </rPr>
      <t>!</t>
    </r>
  </si>
  <si>
    <r>
      <t>Réduire ses dépenses? </t>
    </r>
    <r>
      <rPr>
        <sz val="11"/>
        <color theme="1"/>
        <rFont val="Calibri"/>
        <family val="2"/>
        <scheme val="minor"/>
      </rPr>
      <t>Mais comment? Il ne </t>
    </r>
    <r>
      <rPr>
        <b/>
        <sz val="11"/>
        <color rgb="FFCC3300"/>
        <rFont val="Calibri"/>
        <family val="2"/>
        <scheme val="minor"/>
      </rPr>
      <t>fait</t>
    </r>
    <r>
      <rPr>
        <sz val="11"/>
        <color theme="1"/>
        <rFont val="Calibri"/>
        <family val="2"/>
        <scheme val="minor"/>
      </rPr>
      <t> aucuns </t>
    </r>
    <r>
      <rPr>
        <b/>
        <sz val="11"/>
        <color rgb="FFCC3300"/>
        <rFont val="Calibri"/>
        <family val="2"/>
        <scheme val="minor"/>
      </rPr>
      <t>frais</t>
    </r>
    <r>
      <rPr>
        <sz val="11"/>
        <color theme="1"/>
        <rFont val="Calibri"/>
        <family val="2"/>
        <scheme val="minor"/>
      </rPr>
      <t> inutiles...</t>
    </r>
  </si>
  <si>
    <r>
      <t>Et chacun était choisi tel jour plutôt que tel autre en vertu de certains rites, pensais-je alors, mais plutôt, je le crois maintenant, parce qu'elle cherchait à se rappeler ceux dont elle s'était servie les autres fois, de façon à ne jamais envoyer le même à un de ses correspondants, au moins de ceux pour qui elle prenait la peine de </t>
    </r>
    <r>
      <rPr>
        <b/>
        <sz val="11"/>
        <color rgb="FFCC3300"/>
        <rFont val="Arial"/>
        <family val="2"/>
      </rPr>
      <t>faire</t>
    </r>
    <r>
      <rPr>
        <sz val="11"/>
        <color rgb="FF333333"/>
        <rFont val="Arial"/>
        <family val="2"/>
      </rPr>
      <t> des </t>
    </r>
    <r>
      <rPr>
        <b/>
        <sz val="11"/>
        <color rgb="FFCC3300"/>
        <rFont val="Arial"/>
        <family val="2"/>
      </rPr>
      <t>frais</t>
    </r>
    <r>
      <rPr>
        <sz val="11"/>
        <color rgb="FF333333"/>
        <rFont val="Arial"/>
        <family val="2"/>
      </rPr>
      <t>, qu'aux intervalles les plus éloignés possible. </t>
    </r>
  </si>
  <si>
    <r>
      <t>Ninon</t>
    </r>
    <r>
      <rPr>
        <sz val="11"/>
        <color rgb="FF333333"/>
        <rFont val="Arial"/>
        <family val="2"/>
      </rPr>
      <t> enrage d'avoir </t>
    </r>
    <r>
      <rPr>
        <b/>
        <sz val="11"/>
        <color rgb="FFCC3300"/>
        <rFont val="Arial"/>
        <family val="2"/>
      </rPr>
      <t>fait</t>
    </r>
    <r>
      <rPr>
        <sz val="11"/>
        <color rgb="FF333333"/>
        <rFont val="Arial"/>
        <family val="2"/>
      </rPr>
      <t> d'inutiles </t>
    </r>
    <r>
      <rPr>
        <b/>
        <sz val="11"/>
        <color rgb="FFCC3300"/>
        <rFont val="Arial"/>
        <family val="2"/>
      </rPr>
      <t>frais</t>
    </r>
    <r>
      <rPr>
        <sz val="11"/>
        <color rgb="FF333333"/>
        <rFont val="Arial"/>
        <family val="2"/>
      </rPr>
      <t> de clôture et d'aménagements, si le lieu préparé pour le recueillement de sa fille est violé.</t>
    </r>
  </si>
  <si>
    <r>
      <t>Il a tort de </t>
    </r>
    <r>
      <rPr>
        <b/>
        <sz val="11"/>
        <color rgb="FFCC3300"/>
        <rFont val="Arial"/>
        <family val="2"/>
      </rPr>
      <t>faire</t>
    </r>
    <r>
      <rPr>
        <sz val="11"/>
        <color rgb="FF333333"/>
        <rFont val="Arial"/>
        <family val="2"/>
      </rPr>
      <t> tant de </t>
    </r>
    <r>
      <rPr>
        <b/>
        <sz val="11"/>
        <color rgb="FFCC3300"/>
        <rFont val="Arial"/>
        <family val="2"/>
      </rPr>
      <t>frais;</t>
    </r>
    <r>
      <rPr>
        <sz val="11"/>
        <color rgb="FF333333"/>
        <rFont val="Arial"/>
        <family val="2"/>
      </rPr>
      <t> nous ne pourrons plus nous en dépétrer.</t>
    </r>
  </si>
  <si>
    <r>
      <t>Et comment concevoir la possibilité, quelle que fût leur teneur, de les faire tenir dans l'enchaînement si rigoureux d'incidents dont je venais de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t>
    </r>
  </si>
  <si>
    <r>
      <t>Puis-je demander, dit </t>
    </r>
    <r>
      <rPr>
        <sz val="11"/>
        <color theme="1"/>
        <rFont val="Calibri"/>
        <family val="2"/>
        <scheme val="minor"/>
      </rPr>
      <t>Mademoiselle</t>
    </r>
    <r>
      <rPr>
        <sz val="11"/>
        <color rgb="FF333333"/>
        <rFont val="Arial"/>
        <family val="2"/>
      </rPr>
      <t> </t>
    </r>
    <r>
      <rPr>
        <sz val="11"/>
        <color theme="1"/>
        <rFont val="Calibri"/>
        <family val="2"/>
        <scheme val="minor"/>
      </rPr>
      <t>Counihan</t>
    </r>
    <r>
      <rPr>
        <sz val="11"/>
        <color rgb="FF333333"/>
        <rFont val="Arial"/>
        <family val="2"/>
      </rPr>
      <t>, qui </t>
    </r>
    <r>
      <rPr>
        <b/>
        <sz val="11"/>
        <color rgb="FFCC3300"/>
        <rFont val="Arial"/>
        <family val="2"/>
      </rPr>
      <t>fait</t>
    </r>
    <r>
      <rPr>
        <sz val="11"/>
        <color rgb="FF333333"/>
        <rFont val="Arial"/>
        <family val="2"/>
      </rPr>
      <t> les </t>
    </r>
    <r>
      <rPr>
        <b/>
        <sz val="11"/>
        <color rgb="FFCC3300"/>
        <rFont val="Arial"/>
        <family val="2"/>
      </rPr>
      <t>frais</t>
    </r>
    <r>
      <rPr>
        <sz val="11"/>
        <color rgb="FF333333"/>
        <rFont val="Arial"/>
        <family val="2"/>
      </rPr>
      <t> de ce putsch?</t>
    </r>
  </si>
  <si>
    <r>
      <t>c'est il y a huit jours, quand les journaux ont donné le texte de l'ultimatum, quand j'ai vu se dessiner la partie de billard... quand j'ai compris que c'étaient les peuples qui allaient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du carambolage...</t>
    </r>
  </si>
  <si>
    <r>
      <t>Les serviteurs eux-mêmes ont part à la grivèlerie dont leurs maîtres </t>
    </r>
    <r>
      <rPr>
        <b/>
        <sz val="11"/>
        <color rgb="FFCC3300"/>
        <rFont val="Arial"/>
        <family val="2"/>
      </rPr>
      <t>font</t>
    </r>
    <r>
      <rPr>
        <sz val="11"/>
        <color rgb="FF333333"/>
        <rFont val="Arial"/>
        <family val="2"/>
      </rPr>
      <t> les </t>
    </r>
    <r>
      <rPr>
        <b/>
        <sz val="11"/>
        <color rgb="FFCC3300"/>
        <rFont val="Arial"/>
        <family val="2"/>
      </rPr>
      <t>frais</t>
    </r>
    <r>
      <rPr>
        <sz val="11"/>
        <color rgb="FF333333"/>
        <rFont val="Arial"/>
        <family val="2"/>
      </rPr>
      <t>.</t>
    </r>
  </si>
  <si>
    <r>
      <t>Cette chienne enragée veut être payée avant lundi soir, sinon elle </t>
    </r>
    <r>
      <rPr>
        <b/>
        <sz val="11"/>
        <color rgb="FFCC3300"/>
        <rFont val="Arial"/>
        <family val="2"/>
      </rPr>
      <t>fera</t>
    </r>
    <r>
      <rPr>
        <sz val="11"/>
        <color rgb="FF333333"/>
        <rFont val="Arial"/>
        <family val="2"/>
      </rPr>
      <t> des </t>
    </r>
    <r>
      <rPr>
        <b/>
        <i/>
        <sz val="11"/>
        <color rgb="FFCC3300"/>
        <rFont val="Arial"/>
        <family val="2"/>
      </rPr>
      <t>frais</t>
    </r>
    <r>
      <rPr>
        <i/>
        <sz val="11"/>
        <color rgb="FF333333"/>
        <rFont val="Arial"/>
        <family val="2"/>
      </rPr>
      <t>.</t>
    </r>
  </si>
  <si>
    <r>
      <t>Lorsqu'il eut </t>
    </r>
    <r>
      <rPr>
        <b/>
        <sz val="11"/>
        <color rgb="FFCC3300"/>
        <rFont val="Arial"/>
        <family val="2"/>
      </rPr>
      <t>fait</t>
    </r>
    <r>
      <rPr>
        <sz val="11"/>
        <color rgb="FF333333"/>
        <rFont val="Arial"/>
        <family val="2"/>
      </rPr>
      <t> les </t>
    </r>
    <r>
      <rPr>
        <b/>
        <sz val="11"/>
        <color rgb="FFCC3300"/>
        <rFont val="Arial"/>
        <family val="2"/>
      </rPr>
      <t>frais</t>
    </r>
    <r>
      <rPr>
        <sz val="11"/>
        <color rgb="FF333333"/>
        <rFont val="Arial"/>
        <family val="2"/>
      </rPr>
      <t> d'installer à </t>
    </r>
    <r>
      <rPr>
        <sz val="11"/>
        <color theme="1"/>
        <rFont val="Calibri"/>
        <family val="2"/>
        <scheme val="minor"/>
      </rPr>
      <t>Saint</t>
    </r>
    <r>
      <rPr>
        <sz val="11"/>
        <color rgb="FF333333"/>
        <rFont val="Arial"/>
        <family val="2"/>
      </rPr>
      <t>-Margelon son fils </t>
    </r>
    <r>
      <rPr>
        <sz val="11"/>
        <color theme="1"/>
        <rFont val="Calibri"/>
        <family val="2"/>
        <scheme val="minor"/>
      </rPr>
      <t>Ferdinand</t>
    </r>
    <r>
      <rPr>
        <sz val="11"/>
        <color rgb="FF333333"/>
        <rFont val="Arial"/>
        <family val="2"/>
      </rPr>
      <t>, </t>
    </r>
    <r>
      <rPr>
        <sz val="11"/>
        <color theme="1"/>
        <rFont val="Calibri"/>
        <family val="2"/>
        <scheme val="minor"/>
      </rPr>
      <t>Haudouin</t>
    </r>
    <r>
      <rPr>
        <sz val="11"/>
        <color rgb="FF333333"/>
        <rFont val="Arial"/>
        <family val="2"/>
      </rPr>
      <t> le pressa de chercher une femme.</t>
    </r>
  </si>
  <si>
    <r>
      <t>Or, lorsque </t>
    </r>
    <r>
      <rPr>
        <sz val="11"/>
        <color theme="1"/>
        <rFont val="Calibri"/>
        <family val="2"/>
        <scheme val="minor"/>
      </rPr>
      <t>M</t>
    </r>
    <r>
      <rPr>
        <sz val="11"/>
        <color rgb="FF333333"/>
        <rFont val="Arial"/>
        <family val="2"/>
      </rPr>
      <t>. </t>
    </r>
    <r>
      <rPr>
        <sz val="11"/>
        <color theme="1"/>
        <rFont val="Calibri"/>
        <family val="2"/>
        <scheme val="minor"/>
      </rPr>
      <t>Naville nous fit part, il y a quelques mois, de son intention de faire paraître </t>
    </r>
    <r>
      <rPr>
        <i/>
        <sz val="11"/>
        <color theme="1"/>
        <rFont val="Calibri"/>
        <family val="2"/>
        <scheme val="minor"/>
      </rPr>
      <t>le camarade,</t>
    </r>
    <r>
      <rPr>
        <sz val="11"/>
        <color theme="1"/>
        <rFont val="Calibri"/>
        <family val="2"/>
        <scheme val="minor"/>
      </rPr>
      <t> journal qui répondait, d'après lui, à la nécessité de donner une nouvelle vigueur à la critique oppositionnelle mais qui, en réalité, devait surtout lui permettre de prendre de Fourrier, trop clairvoyant, un de ces congés sourds dont il a l'habitude, j'ai été curieux d'apprendre de sa bouche qui </t>
    </r>
    <r>
      <rPr>
        <b/>
        <sz val="11"/>
        <color rgb="FFCC3300"/>
        <rFont val="Calibri"/>
        <family val="2"/>
        <scheme val="minor"/>
      </rPr>
      <t>faisait</t>
    </r>
    <r>
      <rPr>
        <sz val="11"/>
        <color theme="1"/>
        <rFont val="Calibri"/>
        <family val="2"/>
        <scheme val="minor"/>
      </rPr>
      <t> les </t>
    </r>
    <r>
      <rPr>
        <b/>
        <sz val="11"/>
        <color rgb="FFCC3300"/>
        <rFont val="Calibri"/>
        <family val="2"/>
        <scheme val="minor"/>
      </rPr>
      <t>frais</t>
    </r>
    <r>
      <rPr>
        <sz val="11"/>
        <color theme="1"/>
        <rFont val="Calibri"/>
        <family val="2"/>
        <scheme val="minor"/>
      </rPr>
      <t> de cette publication, publication dont, comme je l'ai dit, il devait être directeur, et seul directeur bien entendu.</t>
    </r>
  </si>
  <si>
    <r>
      <t>Grâce sans doute aux bénéfices que leur avaient rapportés les travaux exécutés à la Sorbonne, ils purent abandonner leur ancien atelier, renouveler et adapter leur matériel et </t>
    </r>
    <r>
      <rPr>
        <b/>
        <sz val="11"/>
        <color rgb="FFCC3300"/>
        <rFont val="Arial"/>
        <family val="2"/>
      </rPr>
      <t>faire</t>
    </r>
    <r>
      <rPr>
        <sz val="11"/>
        <color rgb="FF333333"/>
        <rFont val="Arial"/>
        <family val="2"/>
      </rPr>
      <t> les </t>
    </r>
    <r>
      <rPr>
        <b/>
        <sz val="11"/>
        <color rgb="FFCC3300"/>
        <rFont val="Arial"/>
        <family val="2"/>
      </rPr>
      <t>frais</t>
    </r>
    <r>
      <rPr>
        <sz val="11"/>
        <color rgb="FF333333"/>
        <rFont val="Arial"/>
        <family val="2"/>
      </rPr>
      <t> d'une nouvelle installation, probablement plus importante, créant alors une officine indépendante qui devait se montrer fort active.</t>
    </r>
  </si>
  <si>
    <r>
      <t>Nostre opinion ne la laisse jamais courir à faux </t>
    </r>
    <r>
      <rPr>
        <b/>
        <sz val="11"/>
        <color rgb="FFCC3300"/>
        <rFont val="Arial"/>
        <family val="2"/>
      </rPr>
      <t>fret</t>
    </r>
    <r>
      <rPr>
        <sz val="11"/>
        <color rgb="FF333333"/>
        <rFont val="Arial"/>
        <family val="2"/>
      </rPr>
      <t>.</t>
    </r>
  </si>
  <si>
    <r>
      <t xml:space="preserve">davantaige, qui la vouldroit emmurailler comme strasbourg, orleans ou ferrare, il ne seroit possible, tant les </t>
    </r>
    <r>
      <rPr>
        <b/>
        <sz val="11"/>
        <color rgb="FFC00000"/>
        <rFont val="Calibri"/>
        <family val="2"/>
        <scheme val="minor"/>
      </rPr>
      <t>frais</t>
    </r>
    <r>
      <rPr>
        <sz val="11"/>
        <color theme="1"/>
        <rFont val="Calibri"/>
        <family val="2"/>
        <scheme val="minor"/>
      </rPr>
      <t xml:space="preserve"> et despens seroyent excessifz. </t>
    </r>
  </si>
  <si>
    <r>
      <t xml:space="preserve">Certainement s'il estoit possible en apporter sans grans </t>
    </r>
    <r>
      <rPr>
        <b/>
        <sz val="11"/>
        <color rgb="FFC00000"/>
        <rFont val="Calibri"/>
        <family val="2"/>
        <scheme val="minor"/>
      </rPr>
      <t>fraiz</t>
    </r>
    <r>
      <rPr>
        <sz val="11"/>
        <color theme="1"/>
        <rFont val="Calibri"/>
        <family val="2"/>
        <scheme val="minor"/>
      </rPr>
      <t xml:space="preserve"> quantité en ceste ville de Rome, elle feroit de grandes utilitez aux edifices qui en seroient garniz:</t>
    </r>
  </si>
  <si>
    <r>
      <t xml:space="preserve">car il ne se treuve par tout de l'Arene de fosse, du Cyment, de l'Avet, du Sapin, ny du Marbre en abondance, mais une chose en un pays, et l'autre en l'autre: qui fait que les </t>
    </r>
    <r>
      <rPr>
        <b/>
        <sz val="11"/>
        <color rgb="FFC00000"/>
        <rFont val="Calibri"/>
        <family val="2"/>
        <scheme val="minor"/>
      </rPr>
      <t>fraiz</t>
    </r>
    <r>
      <rPr>
        <sz val="11"/>
        <color theme="1"/>
        <rFont val="Calibri"/>
        <family val="2"/>
        <scheme val="minor"/>
      </rPr>
      <t xml:space="preserve"> en sont excessifz, et encores n'en a lon pas a son aise. </t>
    </r>
  </si>
  <si>
    <r>
      <t xml:space="preserve">non, monsieur, car je n'en ay dict que la vérité, et, pour dieu, donnons fin à nostre different, car nous ne sommes icy sans grand </t>
    </r>
    <r>
      <rPr>
        <b/>
        <sz val="11"/>
        <color rgb="FFC00000"/>
        <rFont val="Calibri"/>
        <family val="2"/>
        <scheme val="minor"/>
      </rPr>
      <t>frais</t>
    </r>
    <r>
      <rPr>
        <sz val="11"/>
        <color theme="1"/>
        <rFont val="Calibri"/>
        <family val="2"/>
        <scheme val="minor"/>
      </rPr>
      <t xml:space="preserve">. </t>
    </r>
  </si>
  <si>
    <r>
      <t xml:space="preserve">et fauldroit que les hardiz entrepreneurs craignans encourir la peyne de la loy, dissent plus a la verité qu'ilz ne font, le sommaire des </t>
    </r>
    <r>
      <rPr>
        <b/>
        <sz val="11"/>
        <color rgb="FFC00000"/>
        <rFont val="Calibri"/>
        <family val="2"/>
        <scheme val="minor"/>
      </rPr>
      <t>fraiz</t>
    </r>
    <r>
      <rPr>
        <sz val="11"/>
        <color theme="1"/>
        <rFont val="Calibri"/>
        <family val="2"/>
        <scheme val="minor"/>
      </rPr>
      <t xml:space="preserve"> convenables, si que les bastisseurs pourroient achever leurs maisons pour l'Argent par eulx preparé, ou un peu plus.</t>
    </r>
  </si>
  <si>
    <r>
      <t>c' est le temps qu' on donne ordinairement au jeu, aux spectacles, aux banquetz, et autres telles voluptez de plus grands </t>
    </r>
    <r>
      <rPr>
        <b/>
        <sz val="11"/>
        <color rgb="FFCC3300"/>
        <rFont val="Arial"/>
        <family val="2"/>
      </rPr>
      <t>fraiz</t>
    </r>
    <r>
      <rPr>
        <sz val="11"/>
        <color rgb="FF333333"/>
        <rFont val="Arial"/>
        <family val="2"/>
      </rPr>
      <t>, et bien souvent de moindre plaisir, pour le moins de recréation moins honeste et moins digne d' un esprit libéralement institué.</t>
    </r>
  </si>
  <si>
    <r>
      <t>Et pource que </t>
    </r>
    <r>
      <rPr>
        <sz val="11"/>
        <color theme="1"/>
        <rFont val="Calibri"/>
        <family val="2"/>
        <scheme val="minor"/>
      </rPr>
      <t>Chichouan</t>
    </r>
    <r>
      <rPr>
        <sz val="11"/>
        <color rgb="FF333333"/>
        <rFont val="Arial"/>
        <family val="2"/>
      </rPr>
      <t> n'avoit pas d'autre moyen que son tabourin, il demandoit à ce bonhomme quelque argent comptant en mariage faisant pour soustenir les </t>
    </r>
    <r>
      <rPr>
        <b/>
        <sz val="11"/>
        <color rgb="FFCC3300"/>
        <rFont val="Arial"/>
        <family val="2"/>
      </rPr>
      <t>frais</t>
    </r>
    <r>
      <rPr>
        <sz val="11"/>
        <color rgb="FF333333"/>
        <rFont val="Arial"/>
        <family val="2"/>
      </rPr>
      <t> du nouveau mesnage.</t>
    </r>
  </si>
  <si>
    <r>
      <t xml:space="preserve">Et si nous voulons amener l'Eau a moins de </t>
    </r>
    <r>
      <rPr>
        <b/>
        <sz val="11"/>
        <color rgb="FFC00000"/>
        <rFont val="Calibri"/>
        <family val="2"/>
        <scheme val="minor"/>
      </rPr>
      <t>fraiz</t>
    </r>
    <r>
      <rPr>
        <sz val="11"/>
        <color theme="1"/>
        <rFont val="Calibri"/>
        <family val="2"/>
        <scheme val="minor"/>
      </rPr>
      <t>, il y fauldra proceder en ceste mode:</t>
    </r>
  </si>
  <si>
    <r>
      <t xml:space="preserve">Et au moyen de l'Arithmetique saura dresser le compte de tous les </t>
    </r>
    <r>
      <rPr>
        <b/>
        <sz val="11"/>
        <color rgb="FFC00000"/>
        <rFont val="Calibri"/>
        <family val="2"/>
        <scheme val="minor"/>
      </rPr>
      <t>fraiz</t>
    </r>
    <r>
      <rPr>
        <sz val="11"/>
        <color theme="1"/>
        <rFont val="Calibri"/>
        <family val="2"/>
        <scheme val="minor"/>
      </rPr>
      <t xml:space="preserve"> d'un bastiment: </t>
    </r>
  </si>
  <si>
    <r>
      <t xml:space="preserve">Et a la verité si cest edifice eust aussi bien esté de Marbre, et que les </t>
    </r>
    <r>
      <rPr>
        <b/>
        <sz val="11"/>
        <color rgb="FFC00000"/>
        <rFont val="Calibri"/>
        <family val="2"/>
        <scheme val="minor"/>
      </rPr>
      <t>fraiz</t>
    </r>
    <r>
      <rPr>
        <sz val="11"/>
        <color theme="1"/>
        <rFont val="Calibri"/>
        <family val="2"/>
        <scheme val="minor"/>
      </rPr>
      <t xml:space="preserve"> de la matiere luy eussent donné autant de reputation et d'auctorité que l'industrie, il seroit maintenant nommé entre les premiers et principaux ouvrages de ce Monde.</t>
    </r>
  </si>
  <si>
    <r>
      <t>Ils furent jugés par contumace et condemnez tous deux à la mort, leurs biens confisquez au prince, et quinze cens escuz au pere pour les </t>
    </r>
    <r>
      <rPr>
        <b/>
        <sz val="11"/>
        <color rgb="FFCC3300"/>
        <rFont val="Arial"/>
        <family val="2"/>
      </rPr>
      <t>fraiz</t>
    </r>
    <r>
      <rPr>
        <sz val="11"/>
        <color rgb="FF333333"/>
        <rFont val="Arial"/>
        <family val="2"/>
      </rPr>
      <t> du procès.</t>
    </r>
  </si>
  <si>
    <r>
      <t xml:space="preserve">Au reste, distribution est une certaine administration tant du lieu que de la matiere, et une temperance modeste a l'endroict des </t>
    </r>
    <r>
      <rPr>
        <b/>
        <sz val="11"/>
        <color rgb="FFC00000"/>
        <rFont val="Calibri"/>
        <family val="2"/>
        <scheme val="minor"/>
      </rPr>
      <t>fraiz</t>
    </r>
    <r>
      <rPr>
        <sz val="11"/>
        <color theme="1"/>
        <rFont val="Calibri"/>
        <family val="2"/>
        <scheme val="minor"/>
      </rPr>
      <t xml:space="preserve"> de l'ouvrage.</t>
    </r>
  </si>
  <si>
    <r>
      <t xml:space="preserve">car cela peult de beaucoup avancer un ouvrage, et encores espargner grand partie des </t>
    </r>
    <r>
      <rPr>
        <b/>
        <sz val="11"/>
        <color rgb="FFC00000"/>
        <rFont val="Calibri"/>
        <family val="2"/>
        <scheme val="minor"/>
      </rPr>
      <t>fraiz</t>
    </r>
    <r>
      <rPr>
        <sz val="11"/>
        <color theme="1"/>
        <rFont val="Calibri"/>
        <family val="2"/>
        <scheme val="minor"/>
      </rPr>
      <t>.</t>
    </r>
  </si>
  <si>
    <r>
      <t xml:space="preserve">car advenant la mort du Prince, ilz furent contrainctz par les troubles et dissensions de la Republique, de laisser l'ouvrage imperfect: qui demoura ainsi environ deux cens ains: lesquelz expirez, Antiochus delibera de continuer les </t>
    </r>
    <r>
      <rPr>
        <b/>
        <sz val="11"/>
        <color rgb="FFC00000"/>
        <rFont val="Calibri"/>
        <family val="2"/>
        <scheme val="minor"/>
      </rPr>
      <t>fraiz</t>
    </r>
    <r>
      <rPr>
        <sz val="11"/>
        <color theme="1"/>
        <rFont val="Calibri"/>
        <family val="2"/>
        <scheme val="minor"/>
      </rPr>
      <t xml:space="preserve"> pour achever ceste besongne:</t>
    </r>
  </si>
  <si>
    <r>
      <t xml:space="preserve">Et qu'il soit vray, il osta de la composition d'un temple Dipterique, trente et huict colonnes interieures, telement qu'il rendit les </t>
    </r>
    <r>
      <rPr>
        <b/>
        <sz val="11"/>
        <color rgb="FFC00000"/>
        <rFont val="Calibri"/>
        <family val="2"/>
        <scheme val="minor"/>
      </rPr>
      <t>fraiz</t>
    </r>
    <r>
      <rPr>
        <sz val="11"/>
        <color theme="1"/>
        <rFont val="Calibri"/>
        <family val="2"/>
        <scheme val="minor"/>
      </rPr>
      <t xml:space="preserve"> beaucoup plus modestes, et l'ouvrage plus tost expedié:</t>
    </r>
  </si>
  <si>
    <r>
      <t>Et ce qui me faict interpreter que ce plaisir qu'il dit sentir en son ame, de ses inventions, regarde aucunement la reputation qu'il en esperoit acquerir apres sa mort, c'est l'ordonnance de son testament, par lequel il veut que </t>
    </r>
    <r>
      <rPr>
        <sz val="11"/>
        <color theme="1"/>
        <rFont val="Calibri"/>
        <family val="2"/>
        <scheme val="minor"/>
      </rPr>
      <t>Aminomachus</t>
    </r>
    <r>
      <rPr>
        <sz val="11"/>
        <color rgb="FF333333"/>
        <rFont val="Arial"/>
        <family val="2"/>
      </rPr>
      <t> et </t>
    </r>
    <r>
      <rPr>
        <sz val="11"/>
        <color theme="1"/>
        <rFont val="Calibri"/>
        <family val="2"/>
        <scheme val="minor"/>
      </rPr>
      <t>Thimocrates</t>
    </r>
    <r>
      <rPr>
        <sz val="11"/>
        <color rgb="FF333333"/>
        <rFont val="Arial"/>
        <family val="2"/>
      </rPr>
      <t>, ses heritiers, fournissent, pour la celebration de son jour natal, tous les mois de janvier, les </t>
    </r>
    <r>
      <rPr>
        <b/>
        <sz val="11"/>
        <color rgb="FFCC3300"/>
        <rFont val="Arial"/>
        <family val="2"/>
      </rPr>
      <t>frais</t>
    </r>
    <r>
      <rPr>
        <sz val="11"/>
        <color rgb="FF333333"/>
        <rFont val="Arial"/>
        <family val="2"/>
      </rPr>
      <t> que </t>
    </r>
    <r>
      <rPr>
        <sz val="11"/>
        <color theme="1"/>
        <rFont val="Calibri"/>
        <family val="2"/>
        <scheme val="minor"/>
      </rPr>
      <t xml:space="preserve">Hermachus </t>
    </r>
    <r>
      <rPr>
        <sz val="11"/>
        <color rgb="FF333333"/>
        <rFont val="Arial"/>
        <family val="2"/>
      </rPr>
      <t>ordonneroit, et aussi pour la despence qui se feroit, le vingtiesme jour de chasque lune, au traitement des philosophes ses familiers, qui s'assembleroient à l'honneur de la memoire de luy et de </t>
    </r>
    <r>
      <rPr>
        <sz val="11"/>
        <color theme="1"/>
        <rFont val="Calibri"/>
        <family val="2"/>
        <scheme val="minor"/>
      </rPr>
      <t>Metrodorus</t>
    </r>
    <r>
      <rPr>
        <sz val="11"/>
        <color rgb="FF333333"/>
        <rFont val="Arial"/>
        <family val="2"/>
      </rPr>
      <t>. </t>
    </r>
    <r>
      <rPr>
        <sz val="11"/>
        <color theme="1"/>
        <rFont val="Calibri"/>
        <family val="2"/>
        <scheme val="minor"/>
      </rPr>
      <t>Carneades</t>
    </r>
    <r>
      <rPr>
        <sz val="11"/>
        <color rgb="FF333333"/>
        <rFont val="Arial"/>
        <family val="2"/>
      </rPr>
      <t> a esté chef de l'opinion contraire, et a maintenu que la gloire estoit pour elle mesme desirable:</t>
    </r>
  </si>
  <si>
    <r>
      <t xml:space="preserve">Si est ce (a dire vray) quilz ne my ont en tout et par tout assisté, ains à souventesfois convenu que je me soye faict la voye par le moyen de la raison, joincte a l'usage du compas, et practique de pourtraicture, dont jay presenté les choses aux ouvriers. teles que je les concevoye en fantasie afin den avoir leur jugement avec la proprieté des termes de leurs ars correspondans aux antiques, en quoy du premier coup ny sans grans </t>
    </r>
    <r>
      <rPr>
        <b/>
        <sz val="11"/>
        <color rgb="FFC00000"/>
        <rFont val="Calibri"/>
        <family val="2"/>
        <scheme val="minor"/>
      </rPr>
      <t>fraiz</t>
    </r>
    <r>
      <rPr>
        <sz val="11"/>
        <color theme="1"/>
        <rFont val="Calibri"/>
        <family val="2"/>
        <scheme val="minor"/>
      </rPr>
      <t xml:space="preserve"> ilz ne mont satisfaict,</t>
    </r>
  </si>
  <si>
    <r>
      <t xml:space="preserve">JE veux bien dire la chasse du Lievre estre plus plaisante et de plus grand esperit, pour les gentils-hommes, que de nulle autre beste, d'autant qu'ils trouvent leur plaisir à toutes heures, et avec petis </t>
    </r>
    <r>
      <rPr>
        <b/>
        <sz val="11"/>
        <color rgb="FFC00000"/>
        <rFont val="Calibri"/>
        <family val="2"/>
        <scheme val="minor"/>
      </rPr>
      <t>frais</t>
    </r>
    <r>
      <rPr>
        <sz val="11"/>
        <color theme="1"/>
        <rFont val="Calibri"/>
        <family val="2"/>
        <scheme val="minor"/>
      </rPr>
      <t>, voyant tousjours courir leurs Chiens devant eux: parquoy peuvent juger, sans prendre grand peine ne travail, lesquels sont les meilleurs, et mieux chassans, requerans et forcenans.</t>
    </r>
  </si>
  <si>
    <r>
      <t>Sur mon </t>
    </r>
    <r>
      <rPr>
        <sz val="11"/>
        <color theme="1"/>
        <rFont val="Calibri"/>
        <family val="2"/>
        <scheme val="minor"/>
      </rPr>
      <t>Dieu</t>
    </r>
    <r>
      <rPr>
        <sz val="11"/>
        <color rgb="FF333333"/>
        <rFont val="Arial"/>
        <family val="2"/>
      </rPr>
      <t>, quand tout est dict (dist </t>
    </r>
    <r>
      <rPr>
        <sz val="11"/>
        <color theme="1"/>
        <rFont val="Calibri"/>
        <family val="2"/>
        <scheme val="minor"/>
      </rPr>
      <t>Pasquier</t>
    </r>
    <r>
      <rPr>
        <sz val="11"/>
        <color rgb="FF333333"/>
        <rFont val="Arial"/>
        <family val="2"/>
      </rPr>
      <t>) à nous autres vieillards rassottez ne nous sont guieres duisans telz menuz plaisirs, car desmeshuy ne nous fault que le mol lict et lescuelle profonde; de ma part je quitte le mestier à ces jeunes gens, de </t>
    </r>
    <r>
      <rPr>
        <b/>
        <sz val="11"/>
        <color rgb="FFCC3300"/>
        <rFont val="Arial"/>
        <family val="2"/>
      </rPr>
      <t>fraiz</t>
    </r>
    <r>
      <rPr>
        <sz val="11"/>
        <color rgb="FF333333"/>
        <rFont val="Arial"/>
        <family val="2"/>
      </rPr>
      <t> esmouluz.</t>
    </r>
  </si>
  <si>
    <r>
      <t xml:space="preserve">Item , doit à Richard cinq cents livres dix sous, pour gages de cinq ans, </t>
    </r>
    <r>
      <rPr>
        <b/>
        <sz val="11"/>
        <color rgb="FFC00000"/>
        <rFont val="Calibri"/>
        <family val="2"/>
        <scheme val="minor"/>
      </rPr>
      <t>frais</t>
    </r>
    <r>
      <rPr>
        <sz val="11"/>
        <color theme="1"/>
        <rFont val="Calibri"/>
        <family val="2"/>
        <scheme val="minor"/>
      </rPr>
      <t>, mises, loyaux-coûts.</t>
    </r>
  </si>
  <si>
    <r>
      <t>Aucune denrée ne devint exempte; nul lieu, nul passage ne se pût plus rencontrer sur une route, qu'il ne falut donner des déclarations, et paier des tributs, par des séjours uniquement pratiquez par des commis pour tout fare consommer en </t>
    </r>
    <r>
      <rPr>
        <b/>
        <sz val="11"/>
        <color rgb="FFCC3300"/>
        <rFont val="Arial"/>
        <family val="2"/>
      </rPr>
      <t>frais</t>
    </r>
    <r>
      <rPr>
        <sz val="11"/>
        <color rgb="FF333333"/>
        <rFont val="Arial"/>
        <family val="2"/>
      </rPr>
      <t>, encore trois fois plus ruïneux que les sommes mêmes.</t>
    </r>
  </si>
  <si>
    <r>
      <t>ainsi bien qu'il ne m'en revienne rien du tout, vos denrées vous demeureront en pure perte avec tous les </t>
    </r>
    <r>
      <rPr>
        <b/>
        <sz val="11"/>
        <color rgb="FFCC3300"/>
        <rFont val="Arial"/>
        <family val="2"/>
      </rPr>
      <t>frais</t>
    </r>
    <r>
      <rPr>
        <sz val="11"/>
        <color rgb="FF333333"/>
        <rFont val="Arial"/>
        <family val="2"/>
      </rPr>
      <t> que vous aurez pû faire pour les aprofiter, même vous pourez souvent voir périr vos denrées, sur tout vos liqueurs, n'en pouvant trouver un debit, quoi qu'à une journée au plus de vôtre demeure, ils valent un prix exorbitant;</t>
    </r>
  </si>
  <si>
    <r>
      <t>le bon seigneur envoya vingt escus à l'hôtesse, qu'elle demandoit pour tous </t>
    </r>
    <r>
      <rPr>
        <b/>
        <sz val="11"/>
        <color rgb="FFCC3300"/>
        <rFont val="Arial"/>
        <family val="2"/>
      </rPr>
      <t>frais</t>
    </r>
    <r>
      <rPr>
        <sz val="11"/>
        <color rgb="FF333333"/>
        <rFont val="Arial"/>
        <family val="2"/>
      </rPr>
      <t>, et me donna liberalement quatre des plus beaux habits de sa garde-robe, et quelques pistoles pour passer mon temps.</t>
    </r>
  </si>
  <si>
    <r>
      <t xml:space="preserve">I'offre d'armer, seigneur, contre ton adversaire, de ces troupes sans corps, tout un camp volontaire; tout un camp qui sans </t>
    </r>
    <r>
      <rPr>
        <b/>
        <sz val="11"/>
        <color rgb="FFC00000"/>
        <rFont val="Calibri"/>
        <family val="2"/>
        <scheme val="minor"/>
      </rPr>
      <t>frais</t>
    </r>
    <r>
      <rPr>
        <sz val="11"/>
        <color theme="1"/>
        <rFont val="Calibri"/>
        <family val="2"/>
        <scheme val="minor"/>
      </rPr>
      <t xml:space="preserve"> suivra tes étendars; qui servira sans solde, et combattra sans dars; </t>
    </r>
  </si>
  <si>
    <r>
      <t>Et si je ne craignois de vous mettre en </t>
    </r>
    <r>
      <rPr>
        <b/>
        <sz val="11"/>
        <color rgb="FFCC3300"/>
        <rFont val="Arial"/>
        <family val="2"/>
      </rPr>
      <t>frais</t>
    </r>
    <r>
      <rPr>
        <sz val="11"/>
        <color rgb="FF333333"/>
        <rFont val="Arial"/>
        <family val="2"/>
      </rPr>
      <t>pour le port, je vous envoyrois maintenant le testament et contract que </t>
    </r>
    <r>
      <rPr>
        <sz val="11"/>
        <color theme="1"/>
        <rFont val="Calibri"/>
        <family val="2"/>
        <scheme val="minor"/>
      </rPr>
      <t>Mahomed</t>
    </r>
    <r>
      <rPr>
        <sz val="11"/>
        <color rgb="FF333333"/>
        <rFont val="Arial"/>
        <family val="2"/>
      </rPr>
      <t> feist avec les chrestiens, dont le manuscrit venoit d'estre imprimé quand je partis, avec la version latine de </t>
    </r>
    <r>
      <rPr>
        <sz val="11"/>
        <color theme="1"/>
        <rFont val="Calibri"/>
        <family val="2"/>
        <scheme val="minor"/>
      </rPr>
      <t>Msr</t>
    </r>
    <r>
      <rPr>
        <sz val="11"/>
        <color rgb="FF333333"/>
        <rFont val="Arial"/>
        <family val="2"/>
      </rPr>
      <t> </t>
    </r>
    <r>
      <rPr>
        <sz val="11"/>
        <color theme="1"/>
        <rFont val="Calibri"/>
        <family val="2"/>
        <scheme val="minor"/>
      </rPr>
      <t>Gabriel</t>
    </r>
    <r>
      <rPr>
        <sz val="11"/>
        <color rgb="FF333333"/>
        <rFont val="Arial"/>
        <family val="2"/>
      </rPr>
      <t> </t>
    </r>
    <r>
      <rPr>
        <sz val="11"/>
        <color theme="1"/>
        <rFont val="Calibri"/>
        <family val="2"/>
        <scheme val="minor"/>
      </rPr>
      <t>Sionite</t>
    </r>
    <r>
      <rPr>
        <sz val="11"/>
        <color rgb="FF333333"/>
        <rFont val="Arial"/>
        <family val="2"/>
      </rPr>
      <t>.</t>
    </r>
  </si>
  <si>
    <r>
      <t xml:space="preserve">À peu de </t>
    </r>
    <r>
      <rPr>
        <b/>
        <sz val="11"/>
        <color rgb="FFC00000"/>
        <rFont val="Arial"/>
        <family val="2"/>
      </rPr>
      <t>frais</t>
    </r>
    <r>
      <rPr>
        <sz val="11"/>
        <color rgb="FF333333"/>
        <rFont val="Arial"/>
        <family val="2"/>
      </rPr>
      <t xml:space="preserve">, et sans aucuns efforts pareilles gens édifioient alors la seule voix au lut estant unie. </t>
    </r>
  </si>
  <si>
    <r>
      <t>joint que n'estant permis à un chacun ny en tous siecles de pouvoir travailler à ses propres </t>
    </r>
    <r>
      <rPr>
        <b/>
        <sz val="11"/>
        <color rgb="FFCC3300"/>
        <rFont val="Arial"/>
        <family val="2"/>
      </rPr>
      <t>frais</t>
    </r>
    <r>
      <rPr>
        <sz val="11"/>
        <color rgb="FF333333"/>
        <rFont val="Arial"/>
        <family val="2"/>
      </rPr>
      <t> et despens, et sans rien emprunter d'autruy, quel mal y a-il si ceux qui ont l'industrie d'imiter la nature et de tellement diversifier et approprier à leur sujet ce qu'ils tirent des autres, (...), empruntent de ceux qui semblent n'estre faicts que pour prester, et puisent dans les reservoirs et magasins destinez à cet effet, puis que nous voyons d'ordinaire que les peintres et les architectes font des ouvrages excellens et admirables par le moyen des couleurs et materiaux que les autres leur broyent et leur preparent.</t>
    </r>
  </si>
  <si>
    <r>
      <t xml:space="preserve">Thibaut qui regne seul en ce riche domaine, à ses </t>
    </r>
    <r>
      <rPr>
        <b/>
        <sz val="11"/>
        <color rgb="FFC00000"/>
        <rFont val="Calibri"/>
        <family val="2"/>
        <scheme val="minor"/>
      </rPr>
      <t>frais</t>
    </r>
    <r>
      <rPr>
        <sz val="11"/>
        <color theme="1"/>
        <rFont val="Calibri"/>
        <family val="2"/>
        <scheme val="minor"/>
      </rPr>
      <t xml:space="preserve"> les soudoye, en personne les mene. </t>
    </r>
  </si>
  <si>
    <r>
      <t>et après avoir supputé les sommes particulières qu'il a données à chacun d'eux, il se trouve qu'il en résulte le double de ce qu'il pensait, et que dix talents y sont employés, "sans compter poursuit-il, les galères que j'ai armées à mes dépens, et les charges publiques que j'ai exercées à mes </t>
    </r>
    <r>
      <rPr>
        <b/>
        <sz val="11"/>
        <color rgb="FFCC3300"/>
        <rFont val="Arial"/>
        <family val="2"/>
      </rPr>
      <t>frais</t>
    </r>
    <r>
      <rPr>
        <sz val="11"/>
        <color rgb="FF333333"/>
        <rFont val="Arial"/>
        <family val="2"/>
      </rPr>
      <t> et sans récompense".</t>
    </r>
  </si>
  <si>
    <r>
      <t>Au reste, que j'obtienne seulement le remboursement de mes </t>
    </r>
    <r>
      <rPr>
        <b/>
        <sz val="11"/>
        <color rgb="FFCC3300"/>
        <rFont val="Arial"/>
        <family val="2"/>
      </rPr>
      <t>frais</t>
    </r>
    <r>
      <rPr>
        <sz val="11"/>
        <color rgb="FF333333"/>
        <rFont val="Arial"/>
        <family val="2"/>
      </rPr>
      <t> qu'elle fera régler, avec de quoi meubler décemment ce petit corps de logis qui donne sur la rivière et sur la forêt;</t>
    </r>
  </si>
  <si>
    <r>
      <t>L'orateur insistant toujours sur les </t>
    </r>
    <r>
      <rPr>
        <b/>
        <sz val="11"/>
        <color rgb="FFCC3300"/>
        <rFont val="Arial"/>
        <family val="2"/>
      </rPr>
      <t>frais</t>
    </r>
    <r>
      <rPr>
        <sz val="11"/>
        <color rgb="FF333333"/>
        <rFont val="Arial"/>
        <family val="2"/>
      </rPr>
      <t> considérables de justice, dispose à un accommodement.</t>
    </r>
  </si>
  <si>
    <r>
      <t>commencez de moins par une, les </t>
    </r>
    <r>
      <rPr>
        <b/>
        <sz val="11"/>
        <color rgb="FFCC3300"/>
        <rFont val="Arial"/>
        <family val="2"/>
      </rPr>
      <t>frais</t>
    </r>
    <r>
      <rPr>
        <sz val="11"/>
        <color rgb="FF333333"/>
        <rFont val="Arial"/>
        <family val="2"/>
      </rPr>
      <t> d'une expérience ne vous ruineront pas.</t>
    </r>
  </si>
  <si>
    <r>
      <t>D'ailleurs il me porte peut-être en ligne de compte d'obligations pécuniaires et autres, les </t>
    </r>
    <r>
      <rPr>
        <b/>
        <sz val="11"/>
        <color rgb="FFCC3300"/>
        <rFont val="Arial"/>
        <family val="2"/>
      </rPr>
      <t>frais</t>
    </r>
    <r>
      <rPr>
        <sz val="11"/>
        <color rgb="FF333333"/>
        <rFont val="Arial"/>
        <family val="2"/>
      </rPr>
      <t> de la poursuite que son coquin de </t>
    </r>
    <r>
      <rPr>
        <sz val="11"/>
        <color theme="1"/>
        <rFont val="Calibri"/>
        <family val="2"/>
        <scheme val="minor"/>
      </rPr>
      <t>Mouron</t>
    </r>
    <r>
      <rPr>
        <sz val="11"/>
        <color rgb="FF333333"/>
        <rFont val="Arial"/>
        <family val="2"/>
      </rPr>
      <t> et son non moins coquin de </t>
    </r>
    <r>
      <rPr>
        <sz val="11"/>
        <color theme="1"/>
        <rFont val="Calibri"/>
        <family val="2"/>
        <scheme val="minor"/>
      </rPr>
      <t>Brug</t>
    </r>
    <r>
      <rPr>
        <sz val="11"/>
        <color rgb="FF333333"/>
        <rFont val="Arial"/>
        <family val="2"/>
      </rPr>
      <t> ont faite de moi pendant près d'un an; alors il ne se trompe guère.</t>
    </r>
  </si>
  <si>
    <r>
      <t>Les </t>
    </r>
    <r>
      <rPr>
        <b/>
        <sz val="11"/>
        <color rgb="FFCC3300"/>
        <rFont val="Arial"/>
        <family val="2"/>
      </rPr>
      <t>frais</t>
    </r>
    <r>
      <rPr>
        <sz val="11"/>
        <color rgb="FF333333"/>
        <rFont val="Arial"/>
        <family val="2"/>
      </rPr>
      <t> énormes que nous coûte leur conservation, et la facilité avec laquelle on les prend, auroient dû nous faire revenir de ce préjugé.</t>
    </r>
  </si>
  <si>
    <r>
      <t xml:space="preserve">Si l'on vient à chercher, pour quel secret mystere, Alidor à ses </t>
    </r>
    <r>
      <rPr>
        <b/>
        <sz val="11"/>
        <color rgb="FFFF0000"/>
        <rFont val="Arial"/>
        <family val="2"/>
      </rPr>
      <t>frais</t>
    </r>
    <r>
      <rPr>
        <sz val="11"/>
        <color rgb="FF333333"/>
        <rFont val="Arial"/>
        <family val="2"/>
      </rPr>
      <t xml:space="preserve"> bâtit un monastere: </t>
    </r>
  </si>
  <si>
    <r>
      <t xml:space="preserve">Sur nouveaux </t>
    </r>
    <r>
      <rPr>
        <b/>
        <sz val="11"/>
        <color rgb="FFFF0000"/>
        <rFont val="Arial"/>
        <family val="2"/>
      </rPr>
      <t>frais</t>
    </r>
    <r>
      <rPr>
        <sz val="11"/>
        <color rgb="FF333333"/>
        <rFont val="Arial"/>
        <family val="2"/>
      </rPr>
      <t xml:space="preserve">, on travaille, on défriche; la cassette du prince est enfin aux abois. </t>
    </r>
  </si>
  <si>
    <r>
      <t>Ne négligez rien pour qu'elle fasse le voyage sûrement: je paierai les </t>
    </r>
    <r>
      <rPr>
        <b/>
        <sz val="11"/>
        <color rgb="FFCC3300"/>
        <rFont val="Arial"/>
        <family val="2"/>
      </rPr>
      <t>frais</t>
    </r>
    <r>
      <rPr>
        <sz val="11"/>
        <color rgb="FF333333"/>
        <rFont val="Arial"/>
        <family val="2"/>
      </rPr>
      <t>.</t>
    </r>
  </si>
  <si>
    <r>
      <t>Les divisions de la flottille et les frégates construites aux </t>
    </r>
    <r>
      <rPr>
        <b/>
        <sz val="11"/>
        <color rgb="FFCC3300"/>
        <rFont val="Arial"/>
        <family val="2"/>
      </rPr>
      <t>frais</t>
    </r>
    <r>
      <rPr>
        <sz val="11"/>
        <color rgb="FF333333"/>
        <rFont val="Arial"/>
        <family val="2"/>
      </rPr>
      <t> des finances de mon royaume d'Italie, et qui font aujourd'hui partie des armées françaises, ont rendu d'utiles services dans plusieurs circonstances.</t>
    </r>
  </si>
  <si>
    <r>
      <t>Vous vous trompez, monsieur, elles se multiplieront à l'infini, car il n'y a rien qui puisse se faire à moins de </t>
    </r>
    <r>
      <rPr>
        <b/>
        <sz val="11"/>
        <color rgb="FFCC3300"/>
        <rFont val="Arial"/>
        <family val="2"/>
      </rPr>
      <t>frais</t>
    </r>
    <r>
      <rPr>
        <sz val="11"/>
        <color rgb="FF333333"/>
        <rFont val="Arial"/>
        <family val="2"/>
      </rPr>
      <t> qu'une mauvaise édition.</t>
    </r>
  </si>
  <si>
    <r>
      <t>Aurez-vous de-quoi fournir à tous ces </t>
    </r>
    <r>
      <rPr>
        <b/>
        <sz val="11"/>
        <color rgb="FFCC3300"/>
        <rFont val="Arial"/>
        <family val="2"/>
      </rPr>
      <t>frais</t>
    </r>
    <r>
      <rPr>
        <sz val="11"/>
        <color rgb="FF333333"/>
        <rFont val="Arial"/>
        <family val="2"/>
      </rPr>
      <t>?</t>
    </r>
  </si>
  <si>
    <r>
      <t>Je défie un libraire de Paris de hausser le prix d'un in-douze au-delà du surcroît des </t>
    </r>
    <r>
      <rPr>
        <b/>
        <sz val="11"/>
        <color rgb="FFCC3300"/>
        <rFont val="Arial"/>
        <family val="2"/>
      </rPr>
      <t>frais</t>
    </r>
    <r>
      <rPr>
        <sz val="11"/>
        <color rgb="FF333333"/>
        <rFont val="Arial"/>
        <family val="2"/>
      </rPr>
      <t> particuliers et des hasards de celui qui contrefait clandestinement, ou de celui qui envoie de loin, sans qu'avant un mois nous n'en ayons une édition d'Amsterdam ou de province mieux faite que la sienne, à meilleur marché, et sans que vous puissiez jamais l'empêcher d'entrer.</t>
    </r>
  </si>
  <si>
    <r>
      <t>Ils seraient donc forcés d'abandonner la culture des terrains mauvais ou médiocres, qui, avant la diminution du prix des productions, ne rendaient que peu ou rien par-delà le remboursement des frais de leur exploitation, et qui, par cette diminution de la valeur des récoltes, ne pourraient plus rembourser ces </t>
    </r>
    <r>
      <rPr>
        <b/>
        <sz val="11"/>
        <color rgb="FFCC3300"/>
        <rFont val="Arial"/>
        <family val="2"/>
      </rPr>
      <t>frais</t>
    </r>
    <r>
      <rPr>
        <sz val="11"/>
        <color rgb="FF333333"/>
        <rFont val="Arial"/>
        <family val="2"/>
      </rPr>
      <t> nécessaires pour les cultiver.</t>
    </r>
  </si>
  <si>
    <r>
      <t>Beaucoup de jeunes gens ont été placés dans ses troupes, et un grand nombre dans des maisons d'éducation, aux </t>
    </r>
    <r>
      <rPr>
        <b/>
        <sz val="11"/>
        <color rgb="FFCC3300"/>
        <rFont val="Arial"/>
        <family val="2"/>
      </rPr>
      <t>frais</t>
    </r>
    <r>
      <rPr>
        <sz val="11"/>
        <color rgb="FF333333"/>
        <rFont val="Arial"/>
        <family val="2"/>
      </rPr>
      <t> de sa majesté.</t>
    </r>
  </si>
  <si>
    <r>
      <t>Il est également évident que, dans ce cas, il en coûterait beaucoup plus aux propriétaires fonciers que s'ils avaient payé directement au fisc, sur leurs revenus, sans </t>
    </r>
    <r>
      <rPr>
        <b/>
        <sz val="11"/>
        <color rgb="FFCC3300"/>
        <rFont val="Arial"/>
        <family val="2"/>
      </rPr>
      <t>frais</t>
    </r>
    <r>
      <rPr>
        <sz val="11"/>
        <color rgb="FF333333"/>
        <rFont val="Arial"/>
        <family val="2"/>
      </rPr>
      <t> de perception, et sans que la valeur des productions qui font la base de leurs revenus fût diminuée, une somme égale à celle que le souverain retirerait des impositions indirectes.</t>
    </r>
  </si>
  <si>
    <r>
      <t>Je me rendis à Balsora où je m'embarquay avec plusieurs Marchands sur un Vaisseau que nous avions équipé à </t>
    </r>
    <r>
      <rPr>
        <b/>
        <sz val="11"/>
        <color rgb="FFC00000"/>
        <rFont val="Calibri"/>
        <family val="2"/>
        <scheme val="minor"/>
      </rPr>
      <t>frais </t>
    </r>
    <r>
      <rPr>
        <sz val="11"/>
        <color theme="1"/>
        <rFont val="Calibri"/>
        <family val="2"/>
        <scheme val="minor"/>
      </rPr>
      <t>communs.</t>
    </r>
  </si>
  <si>
    <r>
      <t>Les colléges, universités, et autres établissemens pour l'éducation de la jeunesse fleuriront de nouveau, et les habitans du pays ne seront pas obligés d'envoyer bien loin leurs enfans à grands </t>
    </r>
    <r>
      <rPr>
        <b/>
        <sz val="11"/>
        <color rgb="FFCC3300"/>
        <rFont val="Arial"/>
        <family val="2"/>
      </rPr>
      <t>frais</t>
    </r>
    <r>
      <rPr>
        <sz val="11"/>
        <color rgb="FF333333"/>
        <rFont val="Arial"/>
        <family val="2"/>
      </rPr>
      <t> pour les élever.</t>
    </r>
  </si>
  <si>
    <r>
      <t>Dernièrement la grange de XX vint à être frappée du tonnerre: cinq jours après elle était rebâtie par les voisins sans </t>
    </r>
    <r>
      <rPr>
        <b/>
        <sz val="11"/>
        <color rgb="FFCC3300"/>
        <rFont val="Arial"/>
        <family val="2"/>
      </rPr>
      <t>frais</t>
    </r>
    <r>
      <rPr>
        <sz val="11"/>
        <color rgb="FF333333"/>
        <rFont val="Arial"/>
        <family val="2"/>
      </rPr>
      <t>.</t>
    </r>
  </si>
  <si>
    <r>
      <t>Trois soeurs, trois filles très parées, faisaient leurs contorsions impures, sous l'oeil bienveillant de leur mère, une énorme petite boule de graisse vivante coiffée d'un cornet de papier doré et mendiant pour les </t>
    </r>
    <r>
      <rPr>
        <b/>
        <sz val="11"/>
        <color rgb="FFCC3300"/>
        <rFont val="Arial"/>
        <family val="2"/>
      </rPr>
      <t>frais</t>
    </r>
    <r>
      <rPr>
        <sz val="11"/>
        <color rgb="FF333333"/>
        <rFont val="Arial"/>
        <family val="2"/>
      </rPr>
      <t> généraux de la maison, après chaque crise de trépidation des ventres de ses enfants.</t>
    </r>
  </si>
  <si>
    <r>
      <t>Eh bien, </t>
    </r>
    <r>
      <rPr>
        <sz val="11"/>
        <color theme="1"/>
        <rFont val="Calibri"/>
        <family val="2"/>
        <scheme val="minor"/>
      </rPr>
      <t>Gilles</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Rais</t>
    </r>
    <r>
      <rPr>
        <sz val="11"/>
        <color rgb="FF333333"/>
        <rFont val="Arial"/>
        <family val="2"/>
      </rPr>
      <t>, qui avait levé à ses </t>
    </r>
    <r>
      <rPr>
        <b/>
        <sz val="11"/>
        <color rgb="FFCC3300"/>
        <rFont val="Arial"/>
        <family val="2"/>
      </rPr>
      <t>frais</t>
    </r>
    <r>
      <rPr>
        <sz val="11"/>
        <color rgb="FF333333"/>
        <rFont val="Arial"/>
        <family val="2"/>
      </rPr>
      <t> des troupes, fut certainement reçu, à bras ouverts, dans cette cour.</t>
    </r>
  </si>
  <si>
    <r>
      <t>Ils n'y avaient que l'asile, la protection et la compagnie de la princesse, y vivant d'ailleurs à leurs </t>
    </r>
    <r>
      <rPr>
        <b/>
        <sz val="11"/>
        <color rgb="FFCC3300"/>
        <rFont val="Arial"/>
        <family val="2"/>
      </rPr>
      <t>frais</t>
    </r>
    <r>
      <rPr>
        <sz val="11"/>
        <color rgb="FF333333"/>
        <rFont val="Arial"/>
        <family val="2"/>
      </rPr>
      <t> et dépens, ce à quoi leur délicatesse tenait beaucoup.</t>
    </r>
  </si>
  <si>
    <r>
      <t>Comptez, leur dirais-je, la peine que vous avez prise, le temps que vous avez perdu, les faux </t>
    </r>
    <r>
      <rPr>
        <b/>
        <sz val="11"/>
        <color rgb="FFCC3300"/>
        <rFont val="Arial"/>
        <family val="2"/>
      </rPr>
      <t>frais</t>
    </r>
    <r>
      <rPr>
        <sz val="11"/>
        <color rgb="FF333333"/>
        <rFont val="Arial"/>
        <family val="2"/>
      </rPr>
      <t>, toujours plus considérables à proportion dans les petites opérations que dans les grandes;</t>
    </r>
  </si>
  <si>
    <r>
      <t>Frédéric</t>
    </r>
    <r>
      <rPr>
        <sz val="11"/>
        <color rgb="FF333333"/>
        <rFont val="Arial"/>
        <family val="2"/>
      </rPr>
      <t> signa ce qui était convenu, avec obligation solidaire de payer tous les </t>
    </r>
    <r>
      <rPr>
        <b/>
        <sz val="11"/>
        <color rgb="FFCC3300"/>
        <rFont val="Arial"/>
        <family val="2"/>
      </rPr>
      <t>frais</t>
    </r>
    <r>
      <rPr>
        <sz val="11"/>
        <color rgb="FF333333"/>
        <rFont val="Arial"/>
        <family val="2"/>
      </rPr>
      <t>.</t>
    </r>
  </si>
  <si>
    <r>
      <t>Mais les </t>
    </r>
    <r>
      <rPr>
        <b/>
        <sz val="11"/>
        <color rgb="FFCC3300"/>
        <rFont val="Arial"/>
        <family val="2"/>
      </rPr>
      <t>frais</t>
    </r>
    <r>
      <rPr>
        <sz val="11"/>
        <color rgb="FF333333"/>
        <rFont val="Arial"/>
        <family val="2"/>
      </rPr>
      <t> d'acte et autres, montant à plus de 12000 francs, semblèrent une dépense fort ridicule au marquis </t>
    </r>
    <r>
      <rPr>
        <sz val="11"/>
        <color theme="1"/>
        <rFont val="Calibri"/>
        <family val="2"/>
        <scheme val="minor"/>
      </rPr>
      <t>Crescenzi</t>
    </r>
    <r>
      <rPr>
        <sz val="11"/>
        <color rgb="FF333333"/>
        <rFont val="Arial"/>
        <family val="2"/>
      </rPr>
      <t>, être éminemment logique.</t>
    </r>
  </si>
  <si>
    <r>
      <t>On n'aime pas à se procurer moins de jouissances qu'autrefois; mais il y en a plusieurs qu'on sait se procurer à moins de </t>
    </r>
    <r>
      <rPr>
        <b/>
        <sz val="11"/>
        <color rgb="FFCC3300"/>
        <rFont val="Arial"/>
        <family val="2"/>
      </rPr>
      <t>frais</t>
    </r>
    <r>
      <rPr>
        <sz val="11"/>
        <color rgb="FF333333"/>
        <rFont val="Arial"/>
        <family val="2"/>
      </rPr>
      <t>.</t>
    </r>
  </si>
  <si>
    <r>
      <t>Vous êtes toujours sûr que la vente couvrirait les </t>
    </r>
    <r>
      <rPr>
        <b/>
        <sz val="11"/>
        <color rgb="FFCC3300"/>
        <rFont val="Arial"/>
        <family val="2"/>
      </rPr>
      <t>frais</t>
    </r>
    <r>
      <rPr>
        <sz val="11"/>
        <color rgb="FF333333"/>
        <rFont val="Arial"/>
        <family val="2"/>
      </rPr>
      <t> de cliché, peu de chose pour vous qui êtes imprimeur.</t>
    </r>
  </si>
  <si>
    <r>
      <t>Le temps passe, vous serez en mesure pour les </t>
    </r>
    <r>
      <rPr>
        <b/>
        <sz val="11"/>
        <color rgb="FFCC3300"/>
        <rFont val="Arial"/>
        <family val="2"/>
      </rPr>
      <t>frais</t>
    </r>
    <r>
      <rPr>
        <sz val="11"/>
        <color rgb="FF333333"/>
        <rFont val="Arial"/>
        <family val="2"/>
      </rPr>
      <t> de succession?</t>
    </r>
  </si>
  <si>
    <r>
      <t>Il vaut mieux, d'ailleurs, vous compter à part les faux </t>
    </r>
    <r>
      <rPr>
        <b/>
        <sz val="11"/>
        <color rgb="FFCC3300"/>
        <rFont val="Arial"/>
        <family val="2"/>
      </rPr>
      <t>frais;</t>
    </r>
    <r>
      <rPr>
        <sz val="11"/>
        <color rgb="FF333333"/>
        <rFont val="Arial"/>
        <family val="2"/>
      </rPr>
      <t> vous vous arrangerez de cela avec Colbert; maintenant, passons à quelque chose de plus important.</t>
    </r>
  </si>
  <si>
    <r>
      <t>Cependant le temps courait, les vaisseaux se remplissaient, les avantages offerts par les armateurs diminuaient; les évaluations arbitraires des comités arrivèrent, et moi, qui avais continué mes opérations au milieu des difficultés, je dus me regarder comme très heureux, à travers mille inquiétudes, mille contrariétés, mille vrais chagrins, de ne pas me trouver ruiné, de retirer mes </t>
    </r>
    <r>
      <rPr>
        <b/>
        <sz val="11"/>
        <color rgb="FFCC3300"/>
        <rFont val="Arial"/>
        <family val="2"/>
      </rPr>
      <t>frais</t>
    </r>
    <r>
      <rPr>
        <sz val="11"/>
        <color rgb="FF333333"/>
        <rFont val="Arial"/>
        <family val="2"/>
      </rPr>
      <t>, qui avaient été au delà de quatre-vingt mille francs.</t>
    </r>
  </si>
  <si>
    <r>
      <t>Il avait une garde de plus de deux cents hommes, chevaliers, capitaines, écuyers, pages, et tous ces gens avaient, eux-mêmes, des serviteurs magnifiquement équipés aux </t>
    </r>
    <r>
      <rPr>
        <b/>
        <sz val="11"/>
        <color rgb="FFCC3300"/>
        <rFont val="Arial"/>
        <family val="2"/>
      </rPr>
      <t>frais</t>
    </r>
    <r>
      <rPr>
        <sz val="11"/>
        <color rgb="FF333333"/>
        <rFont val="Arial"/>
        <family val="2"/>
      </rPr>
      <t> de </t>
    </r>
    <r>
      <rPr>
        <sz val="11"/>
        <color theme="1"/>
        <rFont val="Calibri"/>
        <family val="2"/>
        <scheme val="minor"/>
      </rPr>
      <t>Gilles</t>
    </r>
    <r>
      <rPr>
        <sz val="11"/>
        <color rgb="FF333333"/>
        <rFont val="Arial"/>
        <family val="2"/>
      </rPr>
      <t>.</t>
    </r>
  </si>
  <si>
    <r>
      <t>Quelquefois (dit, je ne sais plus en quel endroit, </t>
    </r>
    <r>
      <rPr>
        <sz val="11"/>
        <color theme="1"/>
        <rFont val="Calibri"/>
        <family val="2"/>
        <scheme val="minor"/>
      </rPr>
      <t>Rivarol</t>
    </r>
    <r>
      <rPr>
        <sz val="11"/>
        <color rgb="FF333333"/>
        <rFont val="Arial"/>
        <family val="2"/>
      </rPr>
      <t>, qui me fournit à-la-fois la preuve et la citation) deux hommes se lient pour haïr, à </t>
    </r>
    <r>
      <rPr>
        <b/>
        <sz val="11"/>
        <color rgb="FFCC3300"/>
        <rFont val="Arial"/>
        <family val="2"/>
      </rPr>
      <t>frais</t>
    </r>
    <r>
      <rPr>
        <sz val="11"/>
        <color rgb="FF333333"/>
        <rFont val="Arial"/>
        <family val="2"/>
      </rPr>
      <t> communs, telle personne ou tel parti; ils sont unis par des haines communes</t>
    </r>
  </si>
  <si>
    <r>
      <t>Je voyageais en chaise de poste avec un négociant français qui avait cherché un compagnon de route pour alléger les </t>
    </r>
    <r>
      <rPr>
        <b/>
        <sz val="11"/>
        <color rgb="FFCC3300"/>
        <rFont val="Arial"/>
        <family val="2"/>
      </rPr>
      <t>frais</t>
    </r>
    <r>
      <rPr>
        <sz val="11"/>
        <color rgb="FF333333"/>
        <rFont val="Arial"/>
        <family val="2"/>
      </rPr>
      <t> du voyage.</t>
    </r>
  </si>
  <si>
    <r>
      <t>Es-tu sûre de gagner et que ce ne soit des </t>
    </r>
    <r>
      <rPr>
        <b/>
        <sz val="11"/>
        <color rgb="FFCC3300"/>
        <rFont val="Arial"/>
        <family val="2"/>
      </rPr>
      <t>frais</t>
    </r>
    <r>
      <rPr>
        <sz val="11"/>
        <color rgb="FF333333"/>
        <rFont val="Arial"/>
        <family val="2"/>
      </rPr>
      <t> perdus?</t>
    </r>
  </si>
  <si>
    <r>
      <t>Non seulement mon départ augmentait la pitance de chacun de mes frères, mais encore j'allais toucher deux cent cinquante francs par mois, plus, cinq cents francs, une fois payés, pour </t>
    </r>
    <r>
      <rPr>
        <b/>
        <sz val="11"/>
        <color rgb="FFCC3300"/>
        <rFont val="Arial"/>
        <family val="2"/>
      </rPr>
      <t>frais</t>
    </r>
    <r>
      <rPr>
        <sz val="11"/>
        <color rgb="FF333333"/>
        <rFont val="Arial"/>
        <family val="2"/>
      </rPr>
      <t> de voyage.</t>
    </r>
  </si>
  <si>
    <r>
      <t>Et cent pistoles que coûteront à Monsieur le maréchal les </t>
    </r>
    <r>
      <rPr>
        <b/>
        <sz val="11"/>
        <color rgb="FFCC3300"/>
        <rFont val="Arial"/>
        <family val="2"/>
      </rPr>
      <t>frais</t>
    </r>
    <r>
      <rPr>
        <sz val="11"/>
        <color rgb="FF333333"/>
        <rFont val="Arial"/>
        <family val="2"/>
      </rPr>
      <t> du voyage, cela fera deux cents pistoles.</t>
    </r>
  </si>
  <si>
    <r>
      <t>Quoi! je me donnerais tant de mal à faire de la peine à ce charmant jeune homme, au lieu de lui faire du plaisir à si peu de </t>
    </r>
    <r>
      <rPr>
        <b/>
        <sz val="11"/>
        <color rgb="FFCC3300"/>
        <rFont val="Arial"/>
        <family val="2"/>
      </rPr>
      <t>frais</t>
    </r>
    <r>
      <rPr>
        <sz val="11"/>
        <color rgb="FF333333"/>
        <rFont val="Arial"/>
        <family val="2"/>
      </rPr>
      <t>!</t>
    </r>
  </si>
  <si>
    <r>
      <t xml:space="preserve">Enfin je dois... neuf cent soixante-quatorze mille francs... sans compter les </t>
    </r>
    <r>
      <rPr>
        <b/>
        <sz val="11"/>
        <color rgb="FFC00000"/>
        <rFont val="Calibri"/>
        <family val="2"/>
        <scheme val="minor"/>
      </rPr>
      <t>frais</t>
    </r>
    <r>
      <rPr>
        <sz val="11"/>
        <color theme="1"/>
        <rFont val="Calibri"/>
        <family val="2"/>
        <scheme val="minor"/>
      </rPr>
      <t>!</t>
    </r>
  </si>
  <si>
    <r>
      <t>puis, se retournant vers un ami, sans changer de ton, elle donne une indication précise au sujet des </t>
    </r>
    <r>
      <rPr>
        <b/>
        <sz val="11"/>
        <color rgb="FFCC3300"/>
        <rFont val="Arial"/>
        <family val="2"/>
      </rPr>
      <t>frais</t>
    </r>
    <r>
      <rPr>
        <sz val="11"/>
        <color rgb="FF333333"/>
        <rFont val="Arial"/>
        <family val="2"/>
      </rPr>
      <t> d'inhumation ou de l'organisation du départ.</t>
    </r>
  </si>
  <si>
    <r>
      <t>Rien à perdre! </t>
    </r>
    <r>
      <rPr>
        <sz val="11"/>
        <color theme="1"/>
        <rFont val="Calibri"/>
        <family val="2"/>
        <scheme val="minor"/>
      </rPr>
      <t>Mais, vous moquez-vous de moi? Et mes parts de fondateur? Et mes engagements vis-à-vis de mes prêteurs pour arriver à payer le quart de ma quotité de </t>
    </r>
    <r>
      <rPr>
        <b/>
        <sz val="11"/>
        <color rgb="FFCC3300"/>
        <rFont val="Calibri"/>
        <family val="2"/>
        <scheme val="minor"/>
      </rPr>
      <t>frais</t>
    </r>
    <r>
      <rPr>
        <sz val="11"/>
        <color theme="1"/>
        <rFont val="Calibri"/>
        <family val="2"/>
        <scheme val="minor"/>
      </rPr>
      <t> d'achat?</t>
    </r>
  </si>
  <si>
    <r>
      <t>des dizaines de millions me passent entre les mains et je suis pratiquement seul juge des " </t>
    </r>
    <r>
      <rPr>
        <b/>
        <sz val="11"/>
        <color rgb="FFCC3300"/>
        <rFont val="Arial"/>
        <family val="2"/>
      </rPr>
      <t>frais</t>
    </r>
    <r>
      <rPr>
        <sz val="11"/>
        <color rgb="FF333333"/>
        <rFont val="Arial"/>
        <family val="2"/>
      </rPr>
      <t> " que j'engage.</t>
    </r>
  </si>
  <si>
    <r>
      <t>On vivait à </t>
    </r>
    <r>
      <rPr>
        <b/>
        <sz val="11"/>
        <color rgb="FFCC3300"/>
        <rFont val="Arial"/>
        <family val="2"/>
      </rPr>
      <t>frais</t>
    </r>
    <r>
      <rPr>
        <sz val="11"/>
        <color rgb="FF333333"/>
        <rFont val="Arial"/>
        <family val="2"/>
      </rPr>
      <t> communs.</t>
    </r>
  </si>
  <si>
    <r>
      <t>les autres avaient pour objet de réglementer les </t>
    </r>
    <r>
      <rPr>
        <b/>
        <sz val="11"/>
        <color rgb="FFCC3300"/>
        <rFont val="Arial"/>
        <family val="2"/>
      </rPr>
      <t>frais</t>
    </r>
    <r>
      <rPr>
        <sz val="11"/>
        <color rgb="FF333333"/>
        <rFont val="Arial"/>
        <family val="2"/>
      </rPr>
      <t> de justice dans les tribunaux des thèmes et d'obliger les juges et les hommes de loi à abréger les longs délais imposés aux plaideurs.</t>
    </r>
  </si>
  <si>
    <r>
      <t>Ce sont des </t>
    </r>
    <r>
      <rPr>
        <b/>
        <sz val="11"/>
        <color rgb="FFCC3300"/>
        <rFont val="Arial"/>
        <family val="2"/>
      </rPr>
      <t>frais</t>
    </r>
    <r>
      <rPr>
        <sz val="11"/>
        <color rgb="FF333333"/>
        <rFont val="Arial"/>
        <family val="2"/>
      </rPr>
      <t> très lourds, des correspondances qui n'en finissent pas...</t>
    </r>
  </si>
  <si>
    <r>
      <t>Scaliger, au reste, ne fut pas long à riposter. Et ne se mit pas en </t>
    </r>
    <r>
      <rPr>
        <b/>
        <sz val="11"/>
        <color rgb="FFCC3300"/>
        <rFont val="Arial"/>
        <family val="2"/>
      </rPr>
      <t xml:space="preserve">frais </t>
    </r>
    <r>
      <rPr>
        <sz val="11"/>
        <color rgb="FF333333"/>
        <rFont val="Arial"/>
        <family val="2"/>
      </rPr>
      <t>d'imagination.</t>
    </r>
  </si>
  <si>
    <r>
      <t>Des groupements de monopoles et des coalitions de spéculateurs viennent fausser le mécanisme par lequel les capitaux </t>
    </r>
    <r>
      <rPr>
        <b/>
        <sz val="11"/>
        <color rgb="FFCC3300"/>
        <rFont val="Arial"/>
        <family val="2"/>
      </rPr>
      <t>frais</t>
    </r>
    <r>
      <rPr>
        <sz val="11"/>
        <color rgb="FF333333"/>
        <rFont val="Arial"/>
        <family val="2"/>
      </rPr>
      <t> sont acheminés vers leurs emplois.</t>
    </r>
  </si>
  <si>
    <r>
      <t>Le</t>
    </r>
    <r>
      <rPr>
        <sz val="11"/>
        <color rgb="FF333333"/>
        <rFont val="Arial"/>
        <family val="2"/>
      </rPr>
      <t> </t>
    </r>
    <r>
      <rPr>
        <sz val="11"/>
        <color theme="1"/>
        <rFont val="Calibri"/>
        <family val="2"/>
        <scheme val="minor"/>
      </rPr>
      <t>Pape</t>
    </r>
    <r>
      <rPr>
        <sz val="11"/>
        <color rgb="FF333333"/>
        <rFont val="Arial"/>
        <family val="2"/>
      </rPr>
      <t> lorsqu'il est tombé malade, je l'ai fait soigner aux </t>
    </r>
    <r>
      <rPr>
        <b/>
        <sz val="11"/>
        <color rgb="FFCC3300"/>
        <rFont val="Arial"/>
        <family val="2"/>
      </rPr>
      <t>frais</t>
    </r>
    <r>
      <rPr>
        <sz val="11"/>
        <color rgb="FF333333"/>
        <rFont val="Arial"/>
        <family val="2"/>
      </rPr>
      <t> du trésor, par un médecin dont j'ai pris soin qu'il fût natif de </t>
    </r>
    <r>
      <rPr>
        <sz val="11"/>
        <color theme="1"/>
        <rFont val="Calibri"/>
        <family val="2"/>
        <scheme val="minor"/>
      </rPr>
      <t>Rimini</t>
    </r>
    <r>
      <rPr>
        <sz val="11"/>
        <color rgb="FF333333"/>
        <rFont val="Arial"/>
        <family val="2"/>
      </rPr>
      <t>, afin d'inspirer à votre seigneur toute confiance.</t>
    </r>
  </si>
  <si>
    <r>
      <t>Qu'ils consomment leur épargne, qu'ils vivent aux </t>
    </r>
    <r>
      <rPr>
        <b/>
        <sz val="11"/>
        <color rgb="FFCC3300"/>
        <rFont val="Arial"/>
        <family val="2"/>
      </rPr>
      <t>frais</t>
    </r>
    <r>
      <rPr>
        <sz val="11"/>
        <color rgb="FF333333"/>
        <rFont val="Arial"/>
        <family val="2"/>
      </rPr>
      <t> de leurs proches qui restent occupés, ou qu'ils vivent de secours de chômage, on peut admettre que leur dépense de consommation est réduite.</t>
    </r>
  </si>
  <si>
    <r>
      <t>Si vous voulez vraiment agir en « hommes économiques », voici le moyen d'obtenir le maximum de profits par le minimum de </t>
    </r>
    <r>
      <rPr>
        <b/>
        <sz val="11"/>
        <color rgb="FFCC3300"/>
        <rFont val="Arial"/>
        <family val="2"/>
      </rPr>
      <t>frais</t>
    </r>
    <r>
      <rPr>
        <sz val="11"/>
        <color rgb="FF333333"/>
        <rFont val="Arial"/>
        <family val="2"/>
      </rPr>
      <t>, voici les conditions qui déterminent la différence maxima entre la satisfaction des besoins par la consommation des biens et le travail nécessaire à la production de ces biens.</t>
    </r>
  </si>
  <si>
    <r>
      <t>Il montait avec la bête du président et les provisions, du sel, du pain, du maïs, du fromage, qu'il avait achetées aux </t>
    </r>
    <r>
      <rPr>
        <b/>
        <sz val="11"/>
        <color rgb="FFCC3300"/>
        <rFont val="Arial"/>
        <family val="2"/>
      </rPr>
      <t>frais</t>
    </r>
    <r>
      <rPr>
        <sz val="11"/>
        <color rgb="FF333333"/>
        <rFont val="Arial"/>
        <family val="2"/>
      </rPr>
      <t> du président;</t>
    </r>
  </si>
  <si>
    <r>
      <t>le soleil nous nourrit, nous habille et nous loge à peu de </t>
    </r>
    <r>
      <rPr>
        <b/>
        <sz val="11"/>
        <color rgb="FFCC3300"/>
        <rFont val="Arial"/>
        <family val="2"/>
      </rPr>
      <t>frais</t>
    </r>
    <r>
      <rPr>
        <sz val="11"/>
        <color rgb="FF333333"/>
        <rFont val="Arial"/>
        <family val="2"/>
      </rPr>
      <t> ;</t>
    </r>
  </si>
  <si>
    <r>
      <t>Il défend la Ville. Il en répare, à ses </t>
    </r>
    <r>
      <rPr>
        <b/>
        <sz val="11"/>
        <color rgb="FFCC3300"/>
        <rFont val="Arial"/>
        <family val="2"/>
      </rPr>
      <t>frais</t>
    </r>
    <r>
      <rPr>
        <sz val="11"/>
        <color rgb="FF333333"/>
        <rFont val="Arial"/>
        <family val="2"/>
      </rPr>
      <t>, les remparts croulants.</t>
    </r>
  </si>
  <si>
    <r>
      <t>Si, tous les comptes réglés, la perte allait même au million, - avec les frais généraux, la part des </t>
    </r>
    <r>
      <rPr>
        <b/>
        <sz val="11"/>
        <color rgb="FFCC3300"/>
        <rFont val="Arial"/>
        <family val="2"/>
      </rPr>
      <t>frais</t>
    </r>
    <r>
      <rPr>
        <sz val="11"/>
        <color rgb="FF333333"/>
        <rFont val="Arial"/>
        <family val="2"/>
      </rPr>
      <t> généraux, - qu'est-ce que ça pouvait bien faire?</t>
    </r>
  </si>
  <si>
    <r>
      <t>En Gaule, sous les petits-fils de Clovis à coup sûr, sous ses fils plus que probablement, tout homme libre est tenu au service militaire et à ses </t>
    </r>
    <r>
      <rPr>
        <b/>
        <sz val="11"/>
        <color rgb="FFCC3300"/>
        <rFont val="Arial"/>
        <family val="2"/>
      </rPr>
      <t>frais</t>
    </r>
    <r>
      <rPr>
        <sz val="11"/>
        <color rgb="FF333333"/>
        <rFont val="Arial"/>
        <family val="2"/>
      </rPr>
      <t> ; il doit s'armer et s'approvisionner pour une campagne pouvant durer plusieurs mois au besoin, et cela autant de fois qu'il plaira au roi.</t>
    </r>
  </si>
  <si>
    <r>
      <t>Celui-ci: 1 crée des complémentarités contraignantes pour l'acheteur; 2 engage des </t>
    </r>
    <r>
      <rPr>
        <b/>
        <sz val="11"/>
        <color rgb="FFCC3300"/>
        <rFont val="Arial"/>
        <family val="2"/>
      </rPr>
      <t>frais</t>
    </r>
    <r>
      <rPr>
        <sz val="11"/>
        <color rgb="FF333333"/>
        <rFont val="Arial"/>
        <family val="2"/>
      </rPr>
      <t> pour la suppression ou la transformation structurale de son concurrent;</t>
    </r>
  </si>
  <si>
    <r>
      <t>S'il en est ainsi, n'est-ce pas la création de pôles de croissance, la constitution à </t>
    </r>
    <r>
      <rPr>
        <b/>
        <sz val="11"/>
        <color rgb="FFCC3300"/>
        <rFont val="Arial"/>
        <family val="2"/>
      </rPr>
      <t>frais</t>
    </r>
    <r>
      <rPr>
        <sz val="11"/>
        <color rgb="FF333333"/>
        <rFont val="Arial"/>
        <family val="2"/>
      </rPr>
      <t> et bénéfices communs de vastes ensembles moteurs, entraînant des régions entières et répandant la prospérité dans des milieux de propagation convenablement aménagés qui seule peut conjurer les gaspillages et les conflits nationalistes?</t>
    </r>
  </si>
  <si>
    <r>
      <t>C'est une imagination de l'industrie humaine pour réduire les </t>
    </r>
    <r>
      <rPr>
        <b/>
        <sz val="11"/>
        <color rgb="FFCC3300"/>
        <rFont val="Arial"/>
        <family val="2"/>
      </rPr>
      <t>frais</t>
    </r>
    <r>
      <rPr>
        <sz val="11"/>
        <color rgb="FF333333"/>
        <rFont val="Arial"/>
        <family val="2"/>
      </rPr>
      <t> d'exploitation.</t>
    </r>
  </si>
  <si>
    <r>
      <t>car c'est par notre action pacificatrice, obtenue à si peu de </t>
    </r>
    <r>
      <rPr>
        <b/>
        <sz val="11"/>
        <color rgb="FFC00000"/>
        <rFont val="Calibri"/>
        <family val="2"/>
        <scheme val="minor"/>
      </rPr>
      <t>frais </t>
    </r>
    <r>
      <rPr>
        <sz val="11"/>
        <color theme="1"/>
        <rFont val="Calibri"/>
        <family val="2"/>
        <scheme val="minor"/>
      </rPr>
      <t>relativement et par l'intermédiaire de facteurs psychologiques et moraux dont Gautier par ailleurs a remarquablement décrit le mode d'intervention [621], qu'en Afrique Mineure, nous réduisons petit à petit le nomadisme « dans la mesure, nous disent les auteurs, où il est le résultat de l'insécurité ».</t>
    </r>
  </si>
  <si>
    <r>
      <t>et si prist à force des gens et houmages et sairemens sans loiauté et contre cuer. n'avoir ne pot pais à nul </t>
    </r>
    <r>
      <rPr>
        <b/>
        <sz val="11"/>
        <color rgb="FFCC3300"/>
        <rFont val="Arial"/>
        <family val="2"/>
      </rPr>
      <t>fuer</t>
    </r>
    <r>
      <rPr>
        <sz val="11"/>
        <color rgb="FF333333"/>
        <rFont val="Arial"/>
        <family val="2"/>
      </rPr>
      <t>.</t>
    </r>
  </si>
  <si>
    <r>
      <t xml:space="preserve">Il n'estoit mie aus armes lais, quant sor son cheval ert couvers; ne fust ja si pleniers yvers que il n'eüst robe envoisie, s'en estoit auques achoisie l'envoiseüre de son cuer; mes terre avoit a petit </t>
    </r>
    <r>
      <rPr>
        <b/>
        <sz val="11"/>
        <color rgb="FFC00000"/>
        <rFont val="Calibri"/>
        <family val="2"/>
        <scheme val="minor"/>
      </rPr>
      <t>fuer</t>
    </r>
    <r>
      <rPr>
        <sz val="11"/>
        <color theme="1"/>
        <rFont val="Calibri"/>
        <family val="2"/>
        <scheme val="minor"/>
      </rPr>
      <t xml:space="preserve">, et molt estoit biaus ses confors. </t>
    </r>
  </si>
  <si>
    <r>
      <t xml:space="preserve">l'emperère en ot joie au cuer, ki ne l'ama jà à nul </t>
    </r>
    <r>
      <rPr>
        <b/>
        <sz val="11"/>
        <color rgb="FFC00000"/>
        <rFont val="Calibri"/>
        <family val="2"/>
        <scheme val="minor"/>
      </rPr>
      <t>fuer</t>
    </r>
    <r>
      <rPr>
        <sz val="11"/>
        <color theme="1"/>
        <rFont val="Calibri"/>
        <family val="2"/>
        <scheme val="minor"/>
      </rPr>
      <t>.</t>
    </r>
  </si>
  <si>
    <r>
      <t xml:space="preserve">Dou tout en tout a getei </t>
    </r>
    <r>
      <rPr>
        <b/>
        <sz val="11"/>
        <color rgb="FFC00000"/>
        <rFont val="Calibri"/>
        <family val="2"/>
        <scheme val="minor"/>
      </rPr>
      <t>fuer</t>
    </r>
    <r>
      <rPr>
        <sz val="11"/>
        <color theme="1"/>
        <rFont val="Calibri"/>
        <family val="2"/>
        <scheme val="minor"/>
      </rPr>
      <t xml:space="preserve"> L' abit Saint Augustin dou cuer.</t>
    </r>
  </si>
  <si>
    <r>
      <t xml:space="preserve">Car se li cors jooit la </t>
    </r>
    <r>
      <rPr>
        <b/>
        <sz val="11"/>
        <color rgb="FFC00000"/>
        <rFont val="Calibri"/>
        <family val="2"/>
        <scheme val="minor"/>
      </rPr>
      <t>fuer</t>
    </r>
    <r>
      <rPr>
        <sz val="11"/>
        <color theme="1"/>
        <rFont val="Calibri"/>
        <family val="2"/>
        <scheme val="minor"/>
      </rPr>
      <t>, A Dieu avoit fichié le cuer.</t>
    </r>
  </si>
  <si>
    <r>
      <t xml:space="preserve">Trop sui dolenz et molt m'en poise que toz li mons nes loe et proise au </t>
    </r>
    <r>
      <rPr>
        <b/>
        <sz val="11"/>
        <color rgb="FFC00000"/>
        <rFont val="Calibri"/>
        <family val="2"/>
        <scheme val="minor"/>
      </rPr>
      <t>fuer</t>
    </r>
    <r>
      <rPr>
        <sz val="11"/>
        <color theme="1"/>
        <rFont val="Calibri"/>
        <family val="2"/>
        <scheme val="minor"/>
      </rPr>
      <t xml:space="preserve"> qu'eles estre deüssent. </t>
    </r>
  </si>
  <si>
    <r>
      <t xml:space="preserve">venus i est à sa serour, moult le reciut à grant ounor li rois Andrius, si fist sa suer, Et s'ot tout leur avoir à </t>
    </r>
    <r>
      <rPr>
        <b/>
        <sz val="11"/>
        <color rgb="FFC00000"/>
        <rFont val="Calibri"/>
        <family val="2"/>
        <scheme val="minor"/>
      </rPr>
      <t>fuer</t>
    </r>
    <r>
      <rPr>
        <sz val="11"/>
        <color theme="1"/>
        <rFont val="Calibri"/>
        <family val="2"/>
        <scheme val="minor"/>
      </rPr>
      <t>.</t>
    </r>
  </si>
  <si>
    <r>
      <t xml:space="preserve">si pot li rois dire à bon </t>
    </r>
    <r>
      <rPr>
        <b/>
        <sz val="11"/>
        <color rgb="FFC00000"/>
        <rFont val="Calibri"/>
        <family val="2"/>
        <scheme val="minor"/>
      </rPr>
      <t>fuer</t>
    </r>
    <r>
      <rPr>
        <sz val="11"/>
        <color theme="1"/>
        <rFont val="Calibri"/>
        <family val="2"/>
        <scheme val="minor"/>
      </rPr>
      <t xml:space="preserve"> : "Dieux sire, je n'ai pas mon cuer en orguel exaucié ne mis; ne mi oel ne sont entremis d'outrage ne de fauseté, pour nule aisse de riceté. "</t>
    </r>
  </si>
  <si>
    <r>
      <t xml:space="preserve">petit faut que Dieu ne mescroi, quar jou quic bien et sai et croi k'il vot et fist et a souffert que Guenles a tel offre offiert dont il m'a mort et desconfi : or n'i a plus, jou sai de fi, que paradis iert besougnous de boine gent et soffraitous, et si avoit peu de martirs si fais, si biaus ne si entirs ne ki fusent de si haut cuer, si n'es vot laisier à nul </t>
    </r>
    <r>
      <rPr>
        <b/>
        <sz val="11"/>
        <color rgb="FFC00000"/>
        <rFont val="Calibri"/>
        <family val="2"/>
        <scheme val="minor"/>
      </rPr>
      <t>fuer</t>
    </r>
    <r>
      <rPr>
        <sz val="11"/>
        <color theme="1"/>
        <rFont val="Calibri"/>
        <family val="2"/>
        <scheme val="minor"/>
      </rPr>
      <t>.</t>
    </r>
  </si>
  <si>
    <r>
      <t xml:space="preserve">li rois Jehans D'Acre et de Sur, cil faisoit duel et aspre et sur, Et mainte larme en plora grose; et tout à son col, à la fosse avoec les autres le porta. et de çou mout s'i esporta, de l'anui k'il en ot al cuer, Quar il n'el vosist à nul </t>
    </r>
    <r>
      <rPr>
        <b/>
        <sz val="11"/>
        <color rgb="FFC00000"/>
        <rFont val="Calibri"/>
        <family val="2"/>
        <scheme val="minor"/>
      </rPr>
      <t>fuer</t>
    </r>
    <r>
      <rPr>
        <sz val="11"/>
        <color theme="1"/>
        <rFont val="Calibri"/>
        <family val="2"/>
        <scheme val="minor"/>
      </rPr>
      <t>.</t>
    </r>
  </si>
  <si>
    <r>
      <t xml:space="preserve">Ses baasses, ces damoizeles, Ne pooit pas soffrir que eles L' apelassent "dame" a nul </t>
    </r>
    <r>
      <rPr>
        <b/>
        <sz val="11"/>
        <color rgb="FFC00000"/>
        <rFont val="Calibri"/>
        <family val="2"/>
        <scheme val="minor"/>
      </rPr>
      <t>fuer</t>
    </r>
    <r>
      <rPr>
        <sz val="11"/>
        <color theme="1"/>
        <rFont val="Calibri"/>
        <family val="2"/>
        <scheme val="minor"/>
      </rPr>
      <t>, Fors que tant "Ysabel" ou "suer".</t>
    </r>
  </si>
  <si>
    <r>
      <t xml:space="preserve">Rollans ki fu derière el kor, vit les armes d'argent et d'or, vert et piers, noir, blanc et vermel, vit flamboiier contre solel hiaumes et ventalles laciés et les ensègnes déploiiés, vit les batailles ordenées, que Marsiles ot devisées, et vist l'estandart aprocier k'il avoient jà fait drécier. tout esranment li dist li cuers, et devina que en tous </t>
    </r>
    <r>
      <rPr>
        <b/>
        <sz val="11"/>
        <color rgb="FFC00000"/>
        <rFont val="Calibri"/>
        <family val="2"/>
        <scheme val="minor"/>
      </rPr>
      <t>fuers</t>
    </r>
    <r>
      <rPr>
        <sz val="11"/>
        <color theme="1"/>
        <rFont val="Calibri"/>
        <family val="2"/>
        <scheme val="minor"/>
      </rPr>
      <t>, pour çou qu'il en estoit haïs, que Guenles les avoit traïs. les xii pers en apiela, tout ensi lor renouvela et cascuns li loa par cest que tot fusent garni et prest.</t>
    </r>
  </si>
  <si>
    <r>
      <t xml:space="preserve">Et quant cil l'ot, si li conjure Come cil qui ne cuidoit mie Qu'amie ami, n'amis amie Doient parjurer a nul </t>
    </r>
    <r>
      <rPr>
        <b/>
        <sz val="11"/>
        <color rgb="FFC00000"/>
        <rFont val="Calibri"/>
        <family val="2"/>
        <scheme val="minor"/>
      </rPr>
      <t>fuer</t>
    </r>
    <r>
      <rPr>
        <sz val="11"/>
        <color theme="1"/>
        <rFont val="Calibri"/>
        <family val="2"/>
        <scheme val="minor"/>
      </rPr>
      <t>.</t>
    </r>
  </si>
  <si>
    <r>
      <t xml:space="preserve">estoit apielés Innocenses li quars des autres; ès sentenses avoit l'emperéour doublées, Ki painnes en avoit comblées, n'amender n'el pot à nul </t>
    </r>
    <r>
      <rPr>
        <b/>
        <sz val="11"/>
        <color rgb="FFC00000"/>
        <rFont val="Calibri"/>
        <family val="2"/>
        <scheme val="minor"/>
      </rPr>
      <t>fuer</t>
    </r>
    <r>
      <rPr>
        <sz val="11"/>
        <color theme="1"/>
        <rFont val="Calibri"/>
        <family val="2"/>
        <scheme val="minor"/>
      </rPr>
      <t>, s'en avoit grant ire à son cuer.</t>
    </r>
  </si>
  <si>
    <r>
      <t>Dieux</t>
    </r>
    <r>
      <rPr>
        <sz val="11"/>
        <color rgb="FF333333"/>
        <rFont val="Arial"/>
        <family val="2"/>
      </rPr>
      <t>, recevés em paradis aus et lor armes à tous dis, quar il vous ont servi de cuer,</t>
    </r>
    <r>
      <rPr>
        <sz val="9"/>
        <color rgb="FF333333"/>
        <rFont val="Arial"/>
        <family val="2"/>
      </rPr>
      <t>8140</t>
    </r>
    <r>
      <rPr>
        <sz val="11"/>
        <color rgb="FF333333"/>
        <rFont val="Arial"/>
        <family val="2"/>
      </rPr>
      <t>ne vous fausisent à nul </t>
    </r>
    <r>
      <rPr>
        <b/>
        <sz val="11"/>
        <color rgb="FFCC3300"/>
        <rFont val="Arial"/>
        <family val="2"/>
      </rPr>
      <t>fuer</t>
    </r>
    <r>
      <rPr>
        <sz val="11"/>
        <color rgb="FF333333"/>
        <rFont val="Arial"/>
        <family val="2"/>
      </rPr>
      <t>.</t>
    </r>
  </si>
  <si>
    <r>
      <t xml:space="preserve">Jou ne pris ton dit i festu, qu'ainc mais nul jor ne fu si biaus, ne d'armes rices si nouviaus, si confiessés ne si guarnis, et ki faut à Dieu s'iert honnis, Quar devant Dieu tot liément doit-on aler et naitement plus que on puist à nés i </t>
    </r>
    <r>
      <rPr>
        <b/>
        <sz val="11"/>
        <color rgb="FFC00000"/>
        <rFont val="Calibri"/>
        <family val="2"/>
        <scheme val="minor"/>
      </rPr>
      <t>fuer</t>
    </r>
    <r>
      <rPr>
        <sz val="11"/>
        <color theme="1"/>
        <rFont val="Calibri"/>
        <family val="2"/>
        <scheme val="minor"/>
      </rPr>
      <t>; et g'i ai tout et cors et cuer, et averai jusques à som.</t>
    </r>
  </si>
  <si>
    <r>
      <t>tot le païs ont mis à </t>
    </r>
    <r>
      <rPr>
        <b/>
        <sz val="11"/>
        <color rgb="FFCC3300"/>
        <rFont val="Arial"/>
        <family val="2"/>
      </rPr>
      <t>fuer</t>
    </r>
    <r>
      <rPr>
        <sz val="11"/>
        <color rgb="FF333333"/>
        <rFont val="Arial"/>
        <family val="2"/>
      </rPr>
      <t> ausement c'on a gieté puer.</t>
    </r>
  </si>
  <si>
    <t>14th</t>
  </si>
  <si>
    <r>
      <t xml:space="preserve">Mon seigneur, non tant seulement voulentiers, maiz de tresbon cuer que ne le lairoye a nul </t>
    </r>
    <r>
      <rPr>
        <b/>
        <sz val="11"/>
        <color rgb="FFC00000"/>
        <rFont val="Calibri"/>
        <family val="2"/>
        <scheme val="minor"/>
      </rPr>
      <t>fuer</t>
    </r>
    <r>
      <rPr>
        <sz val="11"/>
        <color theme="1"/>
        <rFont val="Calibri"/>
        <family val="2"/>
        <scheme val="minor"/>
      </rPr>
      <t xml:space="preserve">. </t>
    </r>
  </si>
  <si>
    <r>
      <t xml:space="preserve">Si avoit pensé en son cuer Q'un jour ne passast a nul </t>
    </r>
    <r>
      <rPr>
        <b/>
        <sz val="11"/>
        <color rgb="FFC00000"/>
        <rFont val="Calibri"/>
        <family val="2"/>
        <scheme val="minor"/>
      </rPr>
      <t>fuer</t>
    </r>
    <r>
      <rPr>
        <sz val="11"/>
        <color theme="1"/>
        <rFont val="Calibri"/>
        <family val="2"/>
        <scheme val="minor"/>
      </rPr>
      <t xml:space="preserve"> Que aucune chose ne donnast, Et quiconques lui demandast, Ja ne s'en alast escondit.</t>
    </r>
  </si>
  <si>
    <r>
      <t>non selon l'ingenieuse opinion d'</t>
    </r>
    <r>
      <rPr>
        <sz val="11"/>
        <color theme="1"/>
        <rFont val="Calibri"/>
        <family val="2"/>
        <scheme val="minor"/>
      </rPr>
      <t>Isocrates</t>
    </r>
    <r>
      <rPr>
        <sz val="11"/>
        <color rgb="FF333333"/>
        <rFont val="Arial"/>
        <family val="2"/>
      </rPr>
      <t>, qui conseille à son </t>
    </r>
    <r>
      <rPr>
        <sz val="11"/>
        <color theme="1"/>
        <rFont val="Calibri"/>
        <family val="2"/>
        <scheme val="minor"/>
      </rPr>
      <t>Roy</t>
    </r>
    <r>
      <rPr>
        <sz val="11"/>
        <color rgb="FF333333"/>
        <rFont val="Arial"/>
        <family val="2"/>
      </rPr>
      <t> de rendre les trafiques et negociations de ses subjects libres, franches et lucratives, et leurs debats et querelles </t>
    </r>
    <r>
      <rPr>
        <b/>
        <sz val="11"/>
        <color rgb="FFCC3300"/>
        <rFont val="Arial"/>
        <family val="2"/>
      </rPr>
      <t>onereuses</t>
    </r>
    <r>
      <rPr>
        <sz val="11"/>
        <color rgb="FF333333"/>
        <rFont val="Arial"/>
        <family val="2"/>
      </rPr>
      <t>, les chargeant de poisans subsides;</t>
    </r>
  </si>
  <si>
    <r>
      <t>A mesure que les pensemens utiles sont plus plains et solides, ils sont aussi plus empeschans et plus </t>
    </r>
    <r>
      <rPr>
        <b/>
        <sz val="11"/>
        <color rgb="FFCC3300"/>
        <rFont val="Arial"/>
        <family val="2"/>
      </rPr>
      <t>onereux</t>
    </r>
    <r>
      <rPr>
        <sz val="11"/>
        <color rgb="FF333333"/>
        <rFont val="Arial"/>
        <family val="2"/>
      </rPr>
      <t>.</t>
    </r>
  </si>
  <si>
    <r>
      <t>Car bien que de cette maniere elle double le prix precedent, parceque outre qu'il faut que celui qui prend ce droit à ferme, y gagne, et qu'il lui coute des frais pour faire ce recouvrement, à cause que cela se perçoit à des portes, et qu'il est besoin de commis; c'est que cette permission, qui est très-difficile à obtenir, ne s'accor - de qu'à des conditions </t>
    </r>
    <r>
      <rPr>
        <b/>
        <sz val="11"/>
        <color rgb="FFCC3300"/>
        <rFont val="Arial"/>
        <family val="2"/>
      </rPr>
      <t>onereuses</t>
    </r>
    <r>
      <rPr>
        <sz val="11"/>
        <color rgb="FF333333"/>
        <rFont val="Arial"/>
        <family val="2"/>
      </rPr>
      <t>, comme de faire quelque ouvrage considerable, outre le prix de la taille, ainsi qu'à </t>
    </r>
    <r>
      <rPr>
        <sz val="11"/>
        <color theme="1"/>
        <rFont val="Calibri"/>
        <family val="2"/>
        <scheme val="minor"/>
      </rPr>
      <t>Honfleur</t>
    </r>
    <r>
      <rPr>
        <sz val="11"/>
        <color rgb="FF333333"/>
        <rFont val="Arial"/>
        <family val="2"/>
      </rPr>
      <t> et au </t>
    </r>
    <r>
      <rPr>
        <sz val="11"/>
        <color theme="1"/>
        <rFont val="Calibri"/>
        <family val="2"/>
        <scheme val="minor"/>
      </rPr>
      <t>Pon</t>
    </r>
    <r>
      <rPr>
        <sz val="11"/>
        <color rgb="FF333333"/>
        <rFont val="Arial"/>
        <family val="2"/>
      </rPr>
      <t>teaudemer, où à l'un et à l'autre, le tarif a été accordé à condition de bâtir chacun un port.</t>
    </r>
  </si>
  <si>
    <r>
      <t>N'envions point à une sorte de gens leurs grandes richesses; ils les ont à titre </t>
    </r>
    <r>
      <rPr>
        <b/>
        <sz val="11"/>
        <color rgb="FFCC3300"/>
        <rFont val="Arial"/>
        <family val="2"/>
      </rPr>
      <t>onéreux</t>
    </r>
    <r>
      <rPr>
        <sz val="11"/>
        <color rgb="FF333333"/>
        <rFont val="Arial"/>
        <family val="2"/>
      </rPr>
      <t>, et qui ne nous accommoderait point: ils ont mis leur repos, leur santé, leur honneur et leur conscience pour les avoir;</t>
    </r>
  </si>
  <si>
    <r>
      <t>luy faict entendre que jamais Palombe n'avoit eu d'inclination pour luy, ce qui estoit vray, et que sur la proposition que Fulgent avoit faicte de luy donner une terre de sa maison et une charge pour tenter si l'on voudroit entendre à luy bailler cette fille, il avoit esté rudement esconduit, si bien que par raison d'estat, et pour la conservation de sa maison, de son honneur et de sa parole, il s'estoit sans amour engagé à ces nopces là qui luy estoient fort </t>
    </r>
    <r>
      <rPr>
        <b/>
        <sz val="11"/>
        <color rgb="FFCC3300"/>
        <rFont val="Arial"/>
        <family val="2"/>
      </rPr>
      <t>onereuses</t>
    </r>
    <r>
      <rPr>
        <sz val="11"/>
        <color rgb="FF333333"/>
        <rFont val="Arial"/>
        <family val="2"/>
      </rPr>
      <t> et desagreables, et que pour essayer de le servir, il s'estoit rendu miserable;</t>
    </r>
  </si>
  <si>
    <r>
      <t>qui réveillerait en eux, avec les talents naturels, l'habitude du travail et de l'exercice; qui les exciterait à l'émulation, au désir de la gloire, à l'amour de la vertu; qui, au lieu de courtisans vils, inquiets, inutiles, souvent </t>
    </r>
    <r>
      <rPr>
        <b/>
        <sz val="11"/>
        <color rgb="FFCC3300"/>
        <rFont val="Arial"/>
        <family val="2"/>
      </rPr>
      <t>onéreux</t>
    </r>
    <r>
      <rPr>
        <sz val="11"/>
        <color rgb="FF333333"/>
        <rFont val="Arial"/>
        <family val="2"/>
      </rPr>
      <t> à la république, en ferait ou de sages économes, ou d'excellents pères de famille, ou des juges intègres, ou de bons officiers, ou de grands capitaines, ou des orateurs, ou des philosophes;</t>
    </r>
  </si>
  <si>
    <r>
      <t>Et cependant ce n'estoit pas son intention de l'oster; mais il vouloit faire cognoistre aux senateurs, qu'il ne se pouvoit trouver d'autre fonds, afin qu'ils ne trouvassent plus mauvais qu'on prist celuy-là: mais enfin cognoissant que cela luy acqueroit la haine de tout le monde, il le changea en une autre nature de tribut, qui sembla si </t>
    </r>
    <r>
      <rPr>
        <b/>
        <sz val="11"/>
        <color rgb="FFCC3300"/>
        <rFont val="Arial"/>
        <family val="2"/>
      </rPr>
      <t>onereuse</t>
    </r>
    <r>
      <rPr>
        <sz val="11"/>
        <color rgb="FF333333"/>
        <rFont val="Arial"/>
        <family val="2"/>
      </rPr>
      <t> au peuple, qu'il demanda de son plein gré qu'on remist le premier impost.</t>
    </r>
  </si>
  <si>
    <r>
      <t>Ceux qui ont ceste coustume la prennent pour tesmoignage de pieté et bonne affection, cherchant par là premierement à delivrer par pitié leurs parens vieux, et non seulement du tout inutiles à soy et à autruy, mais </t>
    </r>
    <r>
      <rPr>
        <b/>
        <sz val="11"/>
        <color rgb="FFCC3300"/>
        <rFont val="Arial"/>
        <family val="2"/>
      </rPr>
      <t>onereux</t>
    </r>
    <r>
      <rPr>
        <sz val="11"/>
        <color rgb="FF333333"/>
        <rFont val="Arial"/>
        <family val="2"/>
      </rPr>
      <t>, languissans et meinans vie penible, douloureuse et ennuyeuse à soy et à autruy, pour les mettre en repos et à leur aise:</t>
    </r>
  </si>
  <si>
    <r>
      <t>Il songea de bonne heure à s'en décharger pour ne pas tomber dans l'accablement: mais il ne vint à bout de se débarrasser des plus inutiles, et des plus </t>
    </r>
    <r>
      <rPr>
        <b/>
        <sz val="11"/>
        <color rgb="FFCC3300"/>
        <rFont val="Arial"/>
        <family val="2"/>
      </rPr>
      <t>onéreux</t>
    </r>
    <r>
      <rPr>
        <sz val="11"/>
        <color rgb="FF333333"/>
        <rFont val="Arial"/>
        <family val="2"/>
      </rPr>
      <t>qu'au têms de sa retraite en </t>
    </r>
    <r>
      <rPr>
        <sz val="11"/>
        <color theme="1"/>
        <rFont val="Calibri"/>
        <family val="2"/>
        <scheme val="minor"/>
      </rPr>
      <t>Hollande</t>
    </r>
    <r>
      <rPr>
        <sz val="11"/>
        <color rgb="FF333333"/>
        <rFont val="Arial"/>
        <family val="2"/>
      </rPr>
      <t> pour le plûtôt.</t>
    </r>
  </si>
  <si>
    <r>
      <t>mais sans doubte les naturels sont beaucoup meilleurs; car ils sont plus loyaux que les estrangers mercenaires: (...): plus patiens et obeyssans, se portant avec plus d'honneur et de respect envers les chefs, de courage aux combats, d'affection à la victoire et au bien du pays, et coustent moins, et sont plus prests que les estrangers, souvent mutins, mesme au besoin, et faisant plus de bruict que de service, et la pluspart importuns et </t>
    </r>
    <r>
      <rPr>
        <b/>
        <sz val="11"/>
        <color rgb="FFCC3300"/>
        <rFont val="Arial"/>
        <family val="2"/>
      </rPr>
      <t>onereux</t>
    </r>
    <r>
      <rPr>
        <sz val="11"/>
        <color rgb="FF333333"/>
        <rFont val="Arial"/>
        <family val="2"/>
      </rPr>
      <t> au public, cruels à ceux du pays, qu'ils fourragent comme ennemis, qui coustent à les faire venir et retourner; et les faut attendre souvent avec dommage grand.</t>
    </r>
  </si>
  <si>
    <r>
      <t>L'on envoya, quelques jours après, cinq édits encore plus </t>
    </r>
    <r>
      <rPr>
        <b/>
        <sz val="11"/>
        <color rgb="FFCC3300"/>
        <rFont val="Arial"/>
        <family val="2"/>
      </rPr>
      <t>onéreux</t>
    </r>
    <r>
      <rPr>
        <sz val="11"/>
        <color rgb="FF333333"/>
        <rFont val="Arial"/>
        <family val="2"/>
      </rPr>
      <t> que celui du tarif, non pas en espérance de les faire recevoir, mais en vue d'obliger le parlement à revenir à celui du tarif.</t>
    </r>
  </si>
  <si>
    <r>
      <t>Ce fut alors qu'après avoir essayé les menaces, les artifices, les séductions, les persécutions secrettes, pour les amener à adopter ces opérations ruineuses, ils surprirent clandestinement et firent presque en même temps enregistrer à leur insçu, au parlement de </t>
    </r>
    <r>
      <rPr>
        <sz val="11"/>
        <color theme="1"/>
        <rFont val="Calibri"/>
        <family val="2"/>
        <scheme val="minor"/>
      </rPr>
      <t>Paris</t>
    </r>
    <r>
      <rPr>
        <sz val="11"/>
        <color rgb="FF333333"/>
        <rFont val="Arial"/>
        <family val="2"/>
      </rPr>
      <t>, des lettres patentes qui ordonnent le partage de ces propriétés, de manière que letiers des biens communaux prétendus concédés par le seigneur, à titre gratuit, sera adjugé au seigneur, et le sixième de ceux qui étoient possédés à titre </t>
    </r>
    <r>
      <rPr>
        <b/>
        <sz val="11"/>
        <color rgb="FFCC3300"/>
        <rFont val="Arial"/>
        <family val="2"/>
      </rPr>
      <t>onéreux</t>
    </r>
    <r>
      <rPr>
        <sz val="11"/>
        <color rgb="FF333333"/>
        <rFont val="Arial"/>
        <family val="2"/>
      </rPr>
      <t>.</t>
    </r>
  </si>
  <si>
    <r>
      <t>On étoit obligé d'entretenir dans les places de fortes garnisons très-</t>
    </r>
    <r>
      <rPr>
        <b/>
        <sz val="11"/>
        <color rgb="FFCC3300"/>
        <rFont val="Arial"/>
        <family val="2"/>
      </rPr>
      <t>onéreuses</t>
    </r>
    <r>
      <rPr>
        <sz val="11"/>
        <color rgb="FF333333"/>
        <rFont val="Arial"/>
        <family val="2"/>
      </rPr>
      <t> aux peuples.</t>
    </r>
  </si>
  <si>
    <r>
      <t>leur histoire rapporte que l'ancien </t>
    </r>
    <r>
      <rPr>
        <sz val="11"/>
        <color theme="1"/>
        <rFont val="Calibri"/>
        <family val="2"/>
        <scheme val="minor"/>
      </rPr>
      <t>Amosis</t>
    </r>
    <r>
      <rPr>
        <sz val="11"/>
        <color rgb="FF333333"/>
        <rFont val="Arial"/>
        <family val="2"/>
      </rPr>
      <t> initié à </t>
    </r>
    <r>
      <rPr>
        <sz val="11"/>
        <color theme="1"/>
        <rFont val="Calibri"/>
        <family val="2"/>
        <scheme val="minor"/>
      </rPr>
      <t>Thebes</t>
    </r>
    <r>
      <rPr>
        <sz val="11"/>
        <color rgb="FF333333"/>
        <rFont val="Arial"/>
        <family val="2"/>
      </rPr>
      <t>, celui-là même qui a eu la gloire d'abolir les victimes humaines dans toute l'</t>
    </r>
    <r>
      <rPr>
        <sz val="11"/>
        <color theme="1"/>
        <rFont val="Calibri"/>
        <family val="2"/>
        <scheme val="minor"/>
      </rPr>
      <t>Égypte</t>
    </r>
    <r>
      <rPr>
        <sz val="11"/>
        <color rgb="FF333333"/>
        <rFont val="Arial"/>
        <family val="2"/>
      </rPr>
      <t>, lâcha d'ailleurs tellement la bride au zéle superstitieux des prêtres thebains, qu'ils firent sortir de la capitale seule quatre-vingt mille personnes, qui ne pouvoient plus soutenir les pratiques </t>
    </r>
    <r>
      <rPr>
        <b/>
        <sz val="11"/>
        <color rgb="FFCC3300"/>
        <rFont val="Arial"/>
        <family val="2"/>
      </rPr>
      <t>onéreuses</t>
    </r>
    <r>
      <rPr>
        <sz val="11"/>
        <color rgb="FF333333"/>
        <rFont val="Arial"/>
        <family val="2"/>
      </rPr>
      <t> qu'ils leur imposoient.</t>
    </r>
  </si>
  <si>
    <r>
      <t>Je recevrai donc </t>
    </r>
    <r>
      <rPr>
        <sz val="11"/>
        <color theme="1"/>
        <rFont val="Calibri"/>
        <family val="2"/>
        <scheme val="minor"/>
      </rPr>
      <t>Cléon</t>
    </r>
    <r>
      <rPr>
        <sz val="11"/>
        <color rgb="FF333333"/>
        <rFont val="Arial"/>
        <family val="2"/>
      </rPr>
      <t>, puisque vous le voulez d'une façon si décidée; mais j'avoüe que je n'aurai jamais eû en ce genre, de complaisance qui m'ait si crüellement coûté: car s'il n'est pas vrai que toutes celles que j'ai pû avoir, m'ayent amusée autant que vous le pensez, il ne l'est point davantage, qu'aucune de celles que vous avez exigées de moi, m'ait été aussi </t>
    </r>
    <r>
      <rPr>
        <b/>
        <sz val="11"/>
        <color rgb="FFCC3300"/>
        <rFont val="Arial"/>
        <family val="2"/>
      </rPr>
      <t>onéreuse</t>
    </r>
    <r>
      <rPr>
        <sz val="11"/>
        <color rgb="FF333333"/>
        <rFont val="Arial"/>
        <family val="2"/>
      </rPr>
      <t> que, pour ménager votre amour-propre, j'ai, malgré ma franchise naturelle, été quelquefois obligée de vous le dire.</t>
    </r>
  </si>
  <si>
    <r>
      <t>La nature en use précisement avec eux comme la loi de </t>
    </r>
    <r>
      <rPr>
        <sz val="11"/>
        <color theme="1"/>
        <rFont val="Calibri"/>
        <family val="2"/>
        <scheme val="minor"/>
      </rPr>
      <t>Sparte</t>
    </r>
    <r>
      <rPr>
        <sz val="11"/>
        <color rgb="FF333333"/>
        <rFont val="Arial"/>
        <family val="2"/>
      </rPr>
      <t> avec les enfans des citoyens; elle rend forts, et robustes ceux qui sont bien constitués et fait périr tous les autres; differente en cela de nos sociétés, où l'état, en rendant les enfans</t>
    </r>
    <r>
      <rPr>
        <b/>
        <sz val="11"/>
        <color rgb="FFCC3300"/>
        <rFont val="Arial"/>
        <family val="2"/>
      </rPr>
      <t>onéreux</t>
    </r>
    <r>
      <rPr>
        <sz val="11"/>
        <color rgb="FF333333"/>
        <rFont val="Arial"/>
        <family val="2"/>
      </rPr>
      <t> aux péres, les tue indistinctement avant leur naissance.</t>
    </r>
  </si>
  <si>
    <r>
      <t>J'ai engagé sa cousine la marquise de </t>
    </r>
    <r>
      <rPr>
        <sz val="11"/>
        <color theme="1"/>
        <rFont val="Calibri"/>
        <family val="2"/>
        <scheme val="minor"/>
      </rPr>
      <t>Feuil</t>
    </r>
    <r>
      <rPr>
        <sz val="11"/>
        <color rgb="FF333333"/>
        <rFont val="Arial"/>
        <family val="2"/>
      </rPr>
      <t> à entrer dans un marché très-compliqué avec son fou et assez </t>
    </r>
    <r>
      <rPr>
        <b/>
        <sz val="11"/>
        <color rgb="FFCC3300"/>
        <rFont val="Arial"/>
        <family val="2"/>
      </rPr>
      <t>onéreux</t>
    </r>
    <r>
      <rPr>
        <sz val="11"/>
        <color rgb="FF333333"/>
        <rFont val="Arial"/>
        <family val="2"/>
      </rPr>
      <t> frère le marquis de </t>
    </r>
    <r>
      <rPr>
        <sz val="11"/>
        <color theme="1"/>
        <rFont val="Calibri"/>
        <family val="2"/>
        <scheme val="minor"/>
      </rPr>
      <t>Remig</t>
    </r>
    <r>
      <rPr>
        <sz val="11"/>
        <color rgb="FF333333"/>
        <rFont val="Arial"/>
        <family val="2"/>
      </rPr>
      <t>, pour sauver de sa prodigalité insatiable le fonds sur lequel était hypothéquée la pension de </t>
    </r>
    <r>
      <rPr>
        <sz val="11"/>
        <color theme="1"/>
        <rFont val="Calibri"/>
        <family val="2"/>
        <scheme val="minor"/>
      </rPr>
      <t>Madame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Remig</t>
    </r>
    <r>
      <rPr>
        <sz val="11"/>
        <color rgb="FF333333"/>
        <rFont val="Arial"/>
        <family val="2"/>
      </rPr>
      <t>, dont la subsistance se trouvait à la merci du plus mauvais frère, et de la tête la plus insensée.</t>
    </r>
  </si>
  <si>
    <r>
      <t>Huitièmement, enfin, pour la perfection du grand oeuvre que nous entreprenons, il nous reste à ôter aux hommes le joug </t>
    </r>
    <r>
      <rPr>
        <b/>
        <sz val="11"/>
        <color rgb="FFCC3300"/>
        <rFont val="Arial"/>
        <family val="2"/>
      </rPr>
      <t>onéreux</t>
    </r>
    <r>
      <rPr>
        <sz val="11"/>
        <color rgb="FF333333"/>
        <rFont val="Arial"/>
        <family val="2"/>
      </rPr>
      <t> de la société civile, et sur-tout à les tirer du dur esclavage où les retiennent la puissance et la politique des souverains.</t>
    </r>
  </si>
  <si>
    <r>
      <t>Vous avez </t>
    </r>
    <r>
      <rPr>
        <i/>
        <sz val="11"/>
        <color rgb="FF333333"/>
        <rFont val="Arial"/>
        <family val="2"/>
      </rPr>
      <t>détruit entièrement le régime</t>
    </r>
    <r>
      <rPr>
        <sz val="11"/>
        <color rgb="FF333333"/>
        <rFont val="Arial"/>
        <family val="2"/>
      </rPr>
      <t> </t>
    </r>
    <r>
      <rPr>
        <i/>
        <sz val="11"/>
        <color rgb="FF333333"/>
        <rFont val="Arial"/>
        <family val="2"/>
      </rPr>
      <t>féodal</t>
    </r>
    <r>
      <rPr>
        <sz val="11"/>
        <color rgb="FF333333"/>
        <rFont val="Arial"/>
        <family val="2"/>
      </rPr>
      <t> ; avec lui, doivent disparoître non seulement tous les droits </t>
    </r>
    <r>
      <rPr>
        <b/>
        <sz val="11"/>
        <color rgb="FFCC3300"/>
        <rFont val="Arial"/>
        <family val="2"/>
      </rPr>
      <t>onéreux</t>
    </r>
    <r>
      <rPr>
        <sz val="11"/>
        <color rgb="FF333333"/>
        <rFont val="Arial"/>
        <family val="2"/>
      </rPr>
      <t> ou humilians qui en dépendent: mais encore, et à plus forte raison, tous les abus et toutes les usurpations dont il est la source ou le prétexte.</t>
    </r>
  </si>
  <si>
    <r>
      <t>Il considéra moins ce que je faisois pour lui, que ce que j'aurois pu faire; et les loix que je lui avois imposées, lui parurent, ainsi que je l'avois prévu, très-</t>
    </r>
    <r>
      <rPr>
        <b/>
        <sz val="11"/>
        <color rgb="FFCC3300"/>
        <rFont val="Arial"/>
        <family val="2"/>
      </rPr>
      <t>onéreuses</t>
    </r>
    <r>
      <rPr>
        <sz val="11"/>
        <color rgb="FF333333"/>
        <rFont val="Arial"/>
        <family val="2"/>
      </rPr>
      <t>.</t>
    </r>
  </si>
  <si>
    <r>
      <t>Ce que je me bornerai à demander, bien loin, Sire, de vous être </t>
    </r>
    <r>
      <rPr>
        <b/>
        <sz val="11"/>
        <color rgb="FFCC3300"/>
        <rFont val="Arial"/>
        <family val="2"/>
      </rPr>
      <t>onéreux</t>
    </r>
    <r>
      <rPr>
        <sz val="11"/>
        <color rgb="FF333333"/>
        <rFont val="Arial"/>
        <family val="2"/>
      </rPr>
      <t>, vous sera encore plus avantageux qu'à nous.</t>
    </r>
  </si>
  <si>
    <r>
      <t>Il faudra donc de deux choses l'une: ou que les riches se cotisent pour le soutenir, charge </t>
    </r>
    <r>
      <rPr>
        <b/>
        <sz val="11"/>
        <color rgb="FFCC3300"/>
        <rFont val="Arial"/>
        <family val="2"/>
      </rPr>
      <t>onéreuse</t>
    </r>
    <r>
      <rPr>
        <sz val="11"/>
        <color rgb="FF333333"/>
        <rFont val="Arial"/>
        <family val="2"/>
      </rPr>
      <t>qu'assurément ils ne seront pas d'humeur à supporter long-tems; ou que l'état s'en mêle et le soutienne à ses propres fraix.</t>
    </r>
  </si>
  <si>
    <r>
      <t>Voilà, au reste, la seule circonstance que je connoisse où les sujets du canton soient assujettis à une redevance, que l'on puisse regarder comme </t>
    </r>
    <r>
      <rPr>
        <b/>
        <sz val="11"/>
        <color rgb="FFCC3300"/>
        <rFont val="Arial"/>
        <family val="2"/>
      </rPr>
      <t>onéreuse</t>
    </r>
    <r>
      <rPr>
        <sz val="11"/>
        <color rgb="FF333333"/>
        <rFont val="Arial"/>
        <family val="2"/>
      </rPr>
      <t>.</t>
    </r>
  </si>
  <si>
    <r>
      <t>on gémit sur la foule d'injustices et de vexations qu'ont dû coûter les corvées </t>
    </r>
    <r>
      <rPr>
        <b/>
        <sz val="11"/>
        <color rgb="FFCC3300"/>
        <rFont val="Arial"/>
        <family val="2"/>
      </rPr>
      <t>onéreuses</t>
    </r>
    <r>
      <rPr>
        <sz val="11"/>
        <color rgb="FF333333"/>
        <rFont val="Arial"/>
        <family val="2"/>
      </rPr>
      <t> et du transport, et de la coupe, et de l'entassement de tant de matériaux.</t>
    </r>
  </si>
  <si>
    <r>
      <t>Après differens succès de part et d'autre, les carthaginois sont obligez de demander la paix, et ne l'obtiennent qu'à des conditions très-</t>
    </r>
    <r>
      <rPr>
        <b/>
        <sz val="11"/>
        <color rgb="FFCC3300"/>
        <rFont val="Arial"/>
        <family val="2"/>
      </rPr>
      <t>onereuses</t>
    </r>
    <r>
      <rPr>
        <sz val="11"/>
        <color rgb="FF333333"/>
        <rFont val="Arial"/>
        <family val="2"/>
      </rPr>
      <t>.</t>
    </r>
  </si>
  <si>
    <r>
      <t>Je sais que c'est un monopole affreux et injuste, </t>
    </r>
    <r>
      <rPr>
        <b/>
        <sz val="11"/>
        <color rgb="FFCC3300"/>
        <rFont val="Arial"/>
        <family val="2"/>
      </rPr>
      <t>onéreux</t>
    </r>
    <r>
      <rPr>
        <sz val="11"/>
        <color rgb="FF333333"/>
        <rFont val="Arial"/>
        <family val="2"/>
      </rPr>
      <t> pour le petit peuple, une source d'abus, de pillerie, une perte réelle pour l'état.</t>
    </r>
  </si>
  <si>
    <r>
      <t>Si le public avoit cet argent, il pourroit se libérer; mais le public n'est nulle part plus pauvre qu'où les particuliers sont les plus riches, et ils ne lui offriront leur argent qu'à des conditions aussi </t>
    </r>
    <r>
      <rPr>
        <b/>
        <sz val="11"/>
        <color rgb="FFCC3300"/>
        <rFont val="Arial"/>
        <family val="2"/>
      </rPr>
      <t>onéreuses</t>
    </r>
    <r>
      <rPr>
        <sz val="11"/>
        <color rgb="FF333333"/>
        <rFont val="Arial"/>
        <family val="2"/>
      </rPr>
      <t> que celles qu'exigent les étrangers.</t>
    </r>
  </si>
  <si>
    <r>
      <t>Moaouia</t>
    </r>
    <r>
      <rPr>
        <sz val="11"/>
        <color rgb="FF333333"/>
        <rFont val="Arial"/>
        <family val="2"/>
      </rPr>
      <t> révolté à </t>
    </r>
    <r>
      <rPr>
        <sz val="11"/>
        <color theme="1"/>
        <rFont val="Calibri"/>
        <family val="2"/>
        <scheme val="minor"/>
      </rPr>
      <t>Damas</t>
    </r>
    <r>
      <rPr>
        <sz val="11"/>
        <color rgb="FF333333"/>
        <rFont val="Arial"/>
        <family val="2"/>
      </rPr>
      <t> contre </t>
    </r>
    <r>
      <rPr>
        <sz val="11"/>
        <color theme="1"/>
        <rFont val="Calibri"/>
        <family val="2"/>
        <scheme val="minor"/>
      </rPr>
      <t>Ali</t>
    </r>
    <r>
      <rPr>
        <sz val="11"/>
        <color rgb="FF333333"/>
        <rFont val="Arial"/>
        <family val="2"/>
      </rPr>
      <t>, kalif à </t>
    </r>
    <r>
      <rPr>
        <sz val="11"/>
        <color theme="1"/>
        <rFont val="Calibri"/>
        <family val="2"/>
        <scheme val="minor"/>
      </rPr>
      <t>Koufa</t>
    </r>
    <r>
      <rPr>
        <sz val="11"/>
        <color rgb="FF333333"/>
        <rFont val="Arial"/>
        <family val="2"/>
      </rPr>
      <t>, se vit obligé, pour n'avoir pas deux guerres ensemble, de faire (en 678) un traité </t>
    </r>
    <r>
      <rPr>
        <b/>
        <sz val="11"/>
        <color rgb="FFCC3300"/>
        <rFont val="Arial"/>
        <family val="2"/>
      </rPr>
      <t>onéreux</t>
    </r>
    <r>
      <rPr>
        <sz val="11"/>
        <color rgb="FF333333"/>
        <rFont val="Arial"/>
        <family val="2"/>
      </rPr>
      <t> avec les grecs.</t>
    </r>
  </si>
  <si>
    <r>
      <t>Les paysans ne connoissent plus leur seigneur, ils plaident contre le nouveau qui souvent les a soulagés de droits </t>
    </r>
    <r>
      <rPr>
        <b/>
        <sz val="11"/>
        <color rgb="FFCC3300"/>
        <rFont val="Arial"/>
        <family val="2"/>
      </rPr>
      <t>onéreux</t>
    </r>
    <r>
      <rPr>
        <sz val="11"/>
        <color rgb="FF333333"/>
        <rFont val="Arial"/>
        <family val="2"/>
      </rPr>
      <t> qu'ils payoient sans murmure à leurs anciens seigneurs.</t>
    </r>
  </si>
  <si>
    <r>
      <t>Mais, je veux, contre toute apparence, que les complaisances qu'elle consent à s'impôser, lui soient aussi </t>
    </r>
    <r>
      <rPr>
        <b/>
        <sz val="11"/>
        <color rgb="FFCC3300"/>
        <rFont val="Arial"/>
        <family val="2"/>
      </rPr>
      <t>onéreuses</t>
    </r>
    <r>
      <rPr>
        <sz val="11"/>
        <color rgb="FF333333"/>
        <rFont val="Arial"/>
        <family val="2"/>
      </rPr>
      <t> que vous le craignez, c'est encore ce que vous devez consulter le moins.</t>
    </r>
  </si>
  <si>
    <r>
      <t>En effet, en style de finances on ne considere guères, à moins que la faveur ne s'en mêle, certains reliquats d'engagemens </t>
    </r>
    <r>
      <rPr>
        <b/>
        <sz val="11"/>
        <color rgb="FFCC3300"/>
        <rFont val="Arial"/>
        <family val="2"/>
      </rPr>
      <t>onéreux</t>
    </r>
    <r>
      <rPr>
        <sz val="11"/>
        <color rgb="FF333333"/>
        <rFont val="Arial"/>
        <family val="2"/>
      </rPr>
      <t> que le roi a été dans le temps obligé de contracter avec des gens d'affaires, que comme des prétentions surannées;</t>
    </r>
  </si>
  <si>
    <r>
      <t>M</t>
    </r>
    <r>
      <rPr>
        <sz val="11"/>
        <color rgb="FF333333"/>
        <rFont val="Arial"/>
        <family val="2"/>
      </rPr>
      <t> </t>
    </r>
    <r>
      <rPr>
        <sz val="11"/>
        <color theme="1"/>
        <rFont val="Calibri"/>
        <family val="2"/>
        <scheme val="minor"/>
      </rPr>
      <t>Courier</t>
    </r>
    <r>
      <rPr>
        <sz val="11"/>
        <color rgb="FF333333"/>
        <rFont val="Arial"/>
        <family val="2"/>
      </rPr>
      <t> craint que ce présent ne soit plus </t>
    </r>
    <r>
      <rPr>
        <b/>
        <sz val="11"/>
        <color rgb="FFCC3300"/>
        <rFont val="Arial"/>
        <family val="2"/>
      </rPr>
      <t>onéreux</t>
    </r>
    <r>
      <rPr>
        <sz val="11"/>
        <color rgb="FF333333"/>
        <rFont val="Arial"/>
        <family val="2"/>
      </rPr>
      <t> que profitable au jeune prince.</t>
    </r>
  </si>
  <si>
    <r>
      <t>Le contrat </t>
    </r>
    <r>
      <rPr>
        <i/>
        <sz val="11"/>
        <color rgb="FF333333"/>
        <rFont val="Arial"/>
        <family val="2"/>
      </rPr>
      <t>à titre </t>
    </r>
    <r>
      <rPr>
        <b/>
        <i/>
        <sz val="11"/>
        <color rgb="FFCC3300"/>
        <rFont val="Arial"/>
        <family val="2"/>
      </rPr>
      <t>onéreux</t>
    </r>
    <r>
      <rPr>
        <sz val="11"/>
        <color rgb="FF333333"/>
        <rFont val="Arial"/>
        <family val="2"/>
      </rPr>
      <t> est celui qui assujettit chacune des parties à donner ou à faire quelque chose.</t>
    </r>
  </si>
  <si>
    <r>
      <t>Un engagement </t>
    </r>
    <r>
      <rPr>
        <b/>
        <sz val="11"/>
        <color rgb="FFCC3300"/>
        <rFont val="Arial"/>
        <family val="2"/>
      </rPr>
      <t>onéreux</t>
    </r>
    <r>
      <rPr>
        <sz val="11"/>
        <color rgb="FF333333"/>
        <rFont val="Arial"/>
        <family val="2"/>
      </rPr>
      <t> dans les choses particulières de la vie peut trouver au moins des compensations, et on peut sacrifier un avantage quand il nous reste la faculté d'en posséder d'autres;</t>
    </r>
  </si>
  <si>
    <r>
      <t>Mais on peut dire néanmoins que d'ici à une époque fort éloignée et dont on ne peut assigner le terme, la domination sur les Arabes sera </t>
    </r>
    <r>
      <rPr>
        <b/>
        <sz val="11"/>
        <color rgb="FFCC3300"/>
        <rFont val="Arial"/>
        <family val="2"/>
      </rPr>
      <t>onéreuse</t>
    </r>
    <r>
      <rPr>
        <sz val="11"/>
        <color rgb="FF333333"/>
        <rFont val="Arial"/>
        <family val="2"/>
      </rPr>
      <t>.</t>
    </r>
  </si>
  <si>
    <r>
      <t>Après m'être beaucoup réjoui de l'affaire que je croyais à peu près conclue avec mon père, j'ai éprouvé quelque chagrin de voir qu'on voulait la rendre encore plus </t>
    </r>
    <r>
      <rPr>
        <b/>
        <sz val="11"/>
        <color rgb="FFCC3300"/>
        <rFont val="Arial"/>
        <family val="2"/>
      </rPr>
      <t>onéreuse</t>
    </r>
    <r>
      <rPr>
        <sz val="11"/>
        <color rgb="FF333333"/>
        <rFont val="Arial"/>
        <family val="2"/>
      </rPr>
      <t> pour moi qu'elle ne devait l'être. </t>
    </r>
  </si>
  <si>
    <r>
      <t>Lorsque la quittance ne porte aucune imputation, le paiement doit être imputé sur la dette que le débiteur avait pour lors le plus d'intérêt d'acquitter entre celles qui sont pareillement échues; sinon, sur la dette échue, quoique moins </t>
    </r>
    <r>
      <rPr>
        <b/>
        <sz val="11"/>
        <color rgb="FFCC3300"/>
        <rFont val="Arial"/>
        <family val="2"/>
      </rPr>
      <t>onéreuse</t>
    </r>
    <r>
      <rPr>
        <sz val="11"/>
        <color rgb="FF333333"/>
        <rFont val="Arial"/>
        <family val="2"/>
      </rPr>
      <t> que celles qui ne le sont point.</t>
    </r>
  </si>
  <si>
    <r>
      <t>De là suit, qu'en se donnant tout entier, l'on n'entre pas dans une condition égale pour tous, puisque quelques-uns profitent exclusivement du sacrifice du reste; il n'est pas vrai que nul n'ait intérêt de rendre la condition </t>
    </r>
    <r>
      <rPr>
        <b/>
        <sz val="11"/>
        <color rgb="FFCC3300"/>
        <rFont val="Arial"/>
        <family val="2"/>
      </rPr>
      <t>onéreuse</t>
    </r>
    <r>
      <rPr>
        <sz val="11"/>
        <color rgb="FF333333"/>
        <rFont val="Arial"/>
        <family val="2"/>
      </rPr>
      <t> aux autres, puisqu'il existe des associés qui sont hors de la condition commune.</t>
    </r>
  </si>
  <si>
    <r>
      <t>De plus, cette première partie de l'œuvre n'est qu'</t>
    </r>
    <r>
      <rPr>
        <b/>
        <sz val="11"/>
        <color rgb="FFCC3300"/>
        <rFont val="Arial"/>
        <family val="2"/>
      </rPr>
      <t>onéreuse</t>
    </r>
    <r>
      <rPr>
        <sz val="11"/>
        <color rgb="FF333333"/>
        <rFont val="Arial"/>
        <family val="2"/>
      </rPr>
      <t>pour l'État ; car, pour dégrever les propriétaires fonciers, il s'est grevé lui-même, et désormais, sans embourser un sou, c'est lui qui paye à leur place les frais du culte.</t>
    </r>
  </si>
  <si>
    <r>
      <t>J'avais affaire à un arrondissement implacable: dix, quinze, vingt lettres partaient chaque jour des anfractuosités de ces montagnes, et la poste me les transmettait avec une régularité </t>
    </r>
    <r>
      <rPr>
        <b/>
        <sz val="11"/>
        <color rgb="FFCC3300"/>
        <rFont val="Arial"/>
        <family val="2"/>
      </rPr>
      <t>onéreuse</t>
    </r>
    <r>
      <rPr>
        <sz val="11"/>
        <color rgb="FF333333"/>
        <rFont val="Arial"/>
        <family val="2"/>
      </rPr>
      <t> et malheureuse.</t>
    </r>
  </si>
  <si>
    <r>
      <t>De la nature, soit; mais je me promis de laisser désormais à cette bonne mère le soin</t>
    </r>
    <r>
      <rPr>
        <b/>
        <sz val="11"/>
        <color rgb="FFCC3300"/>
        <rFont val="Arial"/>
        <family val="2"/>
      </rPr>
      <t>onéreux</t>
    </r>
    <r>
      <rPr>
        <sz val="11"/>
        <color rgb="FF333333"/>
        <rFont val="Arial"/>
        <family val="2"/>
      </rPr>
      <t> de les abreuver et de les nourrir.</t>
    </r>
  </si>
  <si>
    <r>
      <t>En ce qui concerne l'</t>
    </r>
    <r>
      <rPr>
        <i/>
        <sz val="11"/>
        <color rgb="FF333333"/>
        <rFont val="Arial"/>
        <family val="2"/>
      </rPr>
      <t>impôt</t>
    </r>
    <r>
      <rPr>
        <sz val="11"/>
        <color rgb="FF333333"/>
        <rFont val="Arial"/>
        <family val="2"/>
      </rPr>
      <t>, j'ai montré ailleurs que, sous le régime de liberté et de propriété, ce n'est plus l'expression d'une redevance, mais le prix d'un service, en un mot, un échange ; que cet impôt, soit la somme des services à demander à l'État, ne doit pas, en bonne économie, excéder le vingtième du produit brut de la nation ; que le mode le moins </t>
    </r>
    <r>
      <rPr>
        <b/>
        <sz val="11"/>
        <color rgb="FFCC3300"/>
        <rFont val="Arial"/>
        <family val="2"/>
      </rPr>
      <t>onéreux</t>
    </r>
    <r>
      <rPr>
        <sz val="11"/>
        <color rgb="FF333333"/>
        <rFont val="Arial"/>
        <family val="2"/>
      </rPr>
      <t> est de faire porter, pour deux ou trois cinquièmes, selon le pays, la contribution sur la rente, en combinant la progression et les diverses natures d'impôts de manière à approcher le plus près possible de l'égalité de répartition.</t>
    </r>
  </si>
  <si>
    <r>
      <t>Vous vous trompez, monsieur, reprit la comtesse; il importe à mon repos, et peut-être à celui de mon fils, que nous sachions si, en nous installant chez vous, nous n'avons pas tellement dérangé votre existence, que votre charité vous soit devenue </t>
    </r>
    <r>
      <rPr>
        <b/>
        <sz val="11"/>
        <color rgb="FFCC3300"/>
        <rFont val="Arial"/>
        <family val="2"/>
      </rPr>
      <t>onéreuse</t>
    </r>
    <r>
      <rPr>
        <sz val="11"/>
        <color rgb="FF333333"/>
        <rFont val="Arial"/>
        <family val="2"/>
      </rPr>
      <t>.</t>
    </r>
  </si>
  <si>
    <r>
      <t>Aucune circonstance n'a rendu l'ancien régime aussi éclatant et plus </t>
    </r>
    <r>
      <rPr>
        <b/>
        <sz val="11"/>
        <color rgb="FFCC3300"/>
        <rFont val="Arial"/>
        <family val="2"/>
      </rPr>
      <t>onéreux</t>
    </r>
    <r>
      <rPr>
        <sz val="11"/>
        <color rgb="FF333333"/>
        <rFont val="Arial"/>
        <family val="2"/>
      </rPr>
      <t> ; en ceci, comme dans tout le reste, Louis XIV est le principal auteur du mal comme du bien.</t>
    </r>
  </si>
  <si>
    <r>
      <t>Pour compléer la prescription, on peut joindre à sa possession celle de son auteur, de quelque manière qu'on lui ait succédé, soit à titre universel ou particulier, soit à titre lucratif ou </t>
    </r>
    <r>
      <rPr>
        <b/>
        <sz val="11"/>
        <color rgb="FFCC3300"/>
        <rFont val="Arial"/>
        <family val="2"/>
      </rPr>
      <t>onéreux</t>
    </r>
    <r>
      <rPr>
        <sz val="11"/>
        <color rgb="FF333333"/>
        <rFont val="Arial"/>
        <family val="2"/>
      </rPr>
      <t>.</t>
    </r>
  </si>
  <si>
    <r>
      <t>Le coût de la machine, pour son adaptation à une salle moyenne, n'est pas très dispendieux; il n'y a que les premiers frais d'assez importants, l'entretien d'un appareil bien conditionné n'étant pas </t>
    </r>
    <r>
      <rPr>
        <b/>
        <sz val="11"/>
        <color rgb="FFCC3300"/>
        <rFont val="Arial"/>
        <family val="2"/>
      </rPr>
      <t>onéreux</t>
    </r>
    <r>
      <rPr>
        <sz val="11"/>
        <color rgb="FF333333"/>
        <rFont val="Arial"/>
        <family val="2"/>
      </rPr>
      <t>.</t>
    </r>
  </si>
  <si>
    <r>
      <t xml:space="preserve">Il n'avait de goût </t>
    </r>
    <r>
      <rPr>
        <b/>
        <sz val="11"/>
        <color rgb="FFC00000"/>
        <rFont val="Arial"/>
        <family val="2"/>
      </rPr>
      <t>onéreux</t>
    </r>
    <r>
      <rPr>
        <sz val="11"/>
        <color rgb="FF333333"/>
        <rFont val="Arial"/>
        <family val="2"/>
      </rPr>
      <t xml:space="preserve"> qu'une soif un peu vive; </t>
    </r>
  </si>
  <si>
    <r>
      <t>Ainsi, depuis, elle supprima l'impôt </t>
    </r>
    <r>
      <rPr>
        <b/>
        <sz val="11"/>
        <color rgb="FFCC3300"/>
        <rFont val="Arial"/>
        <family val="2"/>
      </rPr>
      <t>onéreux</t>
    </r>
    <r>
      <rPr>
        <sz val="11"/>
        <color rgb="FF333333"/>
        <rFont val="Arial"/>
        <family val="2"/>
      </rPr>
      <t> sur le tabac; et ces deux denrées, le tabac et le sel, devinrent un objet de commerce.</t>
    </r>
  </si>
  <si>
    <r>
      <t>Le cautionnement ne peut excéder ce qui est dû par le débiteur, ni être contracté sous des conditions plus </t>
    </r>
    <r>
      <rPr>
        <b/>
        <sz val="11"/>
        <color rgb="FFCC3300"/>
        <rFont val="Arial"/>
        <family val="2"/>
      </rPr>
      <t>onéreuses</t>
    </r>
    <r>
      <rPr>
        <sz val="11"/>
        <color rgb="FF333333"/>
        <rFont val="Arial"/>
        <family val="2"/>
      </rPr>
      <t>.</t>
    </r>
  </si>
  <si>
    <r>
      <t>il a donné au prince de Condé, en échange de 300 000 livres de rente, douze millions une fois payés et 600 000 livres de rentes viagères, et il fait faire à l'État les acquisitions les plus </t>
    </r>
    <r>
      <rPr>
        <b/>
        <sz val="11"/>
        <color rgb="FFCC3300"/>
        <rFont val="Arial"/>
        <family val="2"/>
      </rPr>
      <t>onéreuses</t>
    </r>
    <r>
      <rPr>
        <sz val="11"/>
        <color rgb="FF333333"/>
        <rFont val="Arial"/>
        <family val="2"/>
      </rPr>
      <t>, des échanges dont la lésion était de plus de 500 pour 100.</t>
    </r>
  </si>
  <si>
    <r>
      <t>La corvée transporte les forçats dans les bagnes et les mendiants dans les dépôts de charité; elle charroie les effets militaires toutes les fois que les troupes changent de place: charge fort </t>
    </r>
    <r>
      <rPr>
        <b/>
        <sz val="11"/>
        <color rgb="FFCC3300"/>
        <rFont val="Arial"/>
        <family val="2"/>
      </rPr>
      <t>onéreuse</t>
    </r>
    <r>
      <rPr>
        <sz val="11"/>
        <color rgb="FF333333"/>
        <rFont val="Arial"/>
        <family val="2"/>
      </rPr>
      <t> dans un temps où chaque régiment menait à sa suite un lourd bagage.</t>
    </r>
  </si>
  <si>
    <r>
      <t>Beaucoup d'arguments produits en faveur du crédit </t>
    </r>
    <r>
      <rPr>
        <b/>
        <sz val="11"/>
        <color rgb="FFCC3300"/>
        <rFont val="Arial"/>
        <family val="2"/>
      </rPr>
      <t>onéreux</t>
    </r>
    <r>
      <rPr>
        <sz val="11"/>
        <color rgb="FF333333"/>
        <rFont val="Arial"/>
        <family val="2"/>
      </rPr>
      <t>, et tenus pour irréfutables en économie individualiste, deviennent plus que contestables sous la lumière de l'économie collective.</t>
    </r>
  </si>
  <si>
    <r>
      <t>Au XVII</t>
    </r>
    <r>
      <rPr>
        <vertAlign val="superscript"/>
        <sz val="11"/>
        <color rgb="FF333333"/>
        <rFont val="Arial"/>
        <family val="2"/>
      </rPr>
      <t>e</t>
    </r>
    <r>
      <rPr>
        <sz val="11"/>
        <color rgb="FF333333"/>
        <rFont val="Arial"/>
        <family val="2"/>
      </rPr>
      <t> siècle, on voit encore le Parlement casser la sentence d'une juridiction inférieure qui avait admis la prétention d'un seigneur à n'accepter sur son domaine la vaine pâture qu'à titre </t>
    </r>
    <r>
      <rPr>
        <b/>
        <sz val="11"/>
        <color rgb="FFCC3300"/>
        <rFont val="Arial"/>
        <family val="2"/>
      </rPr>
      <t>onéreux</t>
    </r>
    <r>
      <rPr>
        <sz val="11"/>
        <color rgb="FF333333"/>
        <rFont val="Arial"/>
        <family val="2"/>
      </rPr>
      <t>.</t>
    </r>
  </si>
  <si>
    <r>
      <t>Pour remettre leurs champs en culture et acquitter leurs impôts, les parèques durent faire des emprunts </t>
    </r>
    <r>
      <rPr>
        <b/>
        <sz val="11"/>
        <color rgb="FFCC3300"/>
        <rFont val="Arial"/>
        <family val="2"/>
      </rPr>
      <t>onéreux</t>
    </r>
    <r>
      <rPr>
        <sz val="11"/>
        <color rgb="FF333333"/>
        <rFont val="Arial"/>
        <family val="2"/>
      </rPr>
      <t> et devinrent la proie des usuriers, qui exigeaient des intérêts supérieurs à 12 %.</t>
    </r>
  </si>
  <si>
    <r>
      <t>Le capitalisme libéral étant l'économie de l'échange libre et </t>
    </r>
    <r>
      <rPr>
        <b/>
        <sz val="11"/>
        <color rgb="FFCC3300"/>
        <rFont val="Arial"/>
        <family val="2"/>
      </rPr>
      <t>onéreux</t>
    </r>
    <r>
      <rPr>
        <sz val="11"/>
        <color rgb="FF333333"/>
        <rFont val="Arial"/>
        <family val="2"/>
      </rPr>
      <t>, son analyse de l'évaluer négligera systématiquement et par principe l' </t>
    </r>
    <r>
      <rPr>
        <i/>
        <sz val="11"/>
        <color rgb="FF333333"/>
        <rFont val="Arial"/>
        <family val="2"/>
      </rPr>
      <t>économie de la contrainte</t>
    </r>
    <r>
      <rPr>
        <sz val="11"/>
        <color rgb="FF333333"/>
        <rFont val="Arial"/>
        <family val="2"/>
      </rPr>
      <t> et l' </t>
    </r>
    <r>
      <rPr>
        <i/>
        <sz val="11"/>
        <color rgb="FF333333"/>
        <rFont val="Arial"/>
        <family val="2"/>
      </rPr>
      <t>économie du don.</t>
    </r>
  </si>
  <si>
    <r>
      <t>J'estime que lorsque l'exemple de contrats si </t>
    </r>
    <r>
      <rPr>
        <b/>
        <sz val="11"/>
        <color rgb="FFCC3300"/>
        <rFont val="Arial"/>
        <family val="2"/>
      </rPr>
      <t>onéreux</t>
    </r>
    <r>
      <rPr>
        <sz val="11"/>
        <color rgb="FF333333"/>
        <rFont val="Arial"/>
        <family val="2"/>
      </rPr>
      <t> pour les fermiers aura été donné par quelques propriétaires plus particulièrement avides, il arrivera inévitablement que les plus généreux seront entraînés par la force même de l'exemple…</t>
    </r>
  </si>
  <si>
    <r>
      <t>nous préférons le chauffage au gaz, c'est plus </t>
    </r>
    <r>
      <rPr>
        <b/>
        <sz val="11"/>
        <color rgb="FFCC3300"/>
        <rFont val="Arial"/>
        <family val="2"/>
      </rPr>
      <t>onéreux</t>
    </r>
    <r>
      <rPr>
        <sz val="11"/>
        <color rgb="FF333333"/>
        <rFont val="Arial"/>
        <family val="2"/>
      </rPr>
      <t>, mais plus sain</t>
    </r>
  </si>
  <si>
    <r>
      <t>Paris</t>
    </r>
    <r>
      <rPr>
        <sz val="11"/>
        <color rgb="FF333333"/>
        <rFont val="Arial"/>
        <family val="2"/>
      </rPr>
      <t> considérait les militaires comme des figurants aussi </t>
    </r>
    <r>
      <rPr>
        <b/>
        <sz val="11"/>
        <color rgb="FFCC3300"/>
        <rFont val="Arial"/>
        <family val="2"/>
      </rPr>
      <t>onéreux</t>
    </r>
    <r>
      <rPr>
        <sz val="11"/>
        <color rgb="FF333333"/>
        <rFont val="Arial"/>
        <family val="2"/>
      </rPr>
      <t> qu'inutiles.</t>
    </r>
  </si>
  <si>
    <r>
      <t>Les détenteurs d'or ne peuvent plus exercer une domination aussi grande que par le passé sur les escomptes ; et ainsi disparaissent des péages </t>
    </r>
    <r>
      <rPr>
        <b/>
        <sz val="11"/>
        <color rgb="FFCC3300"/>
        <rFont val="Arial"/>
        <family val="2"/>
      </rPr>
      <t>onéreux</t>
    </r>
    <r>
      <rPr>
        <sz val="11"/>
        <color rgb="FF333333"/>
        <rFont val="Arial"/>
        <family val="2"/>
      </rPr>
      <t> ; la production profite beaucoup de l'institution des grandes banques d'émission.</t>
    </r>
  </si>
  <si>
    <r>
      <t>M. Rabier, rapporteur, répondit que, si on ôtait ainsi aux municipalités tout le bénéfice des fournitures, le nouveau régime leur deviendrait très </t>
    </r>
    <r>
      <rPr>
        <b/>
        <sz val="11"/>
        <color rgb="FFCC3300"/>
        <rFont val="Arial"/>
        <family val="2"/>
      </rPr>
      <t>onéreux</t>
    </r>
    <r>
      <rPr>
        <sz val="11"/>
        <color rgb="FF333333"/>
        <rFont val="Arial"/>
        <family val="2"/>
      </rPr>
      <t>.</t>
    </r>
  </si>
  <si>
    <r>
      <t>L'acquisition des caractères qu'il fallait renouveler fréquemment était déjà plus </t>
    </r>
    <r>
      <rPr>
        <b/>
        <sz val="11"/>
        <color rgb="FFCC3300"/>
        <rFont val="Arial"/>
        <family val="2"/>
      </rPr>
      <t>onéreuse</t>
    </r>
    <r>
      <rPr>
        <sz val="11"/>
        <color rgb="FF333333"/>
        <rFont val="Arial"/>
        <family val="2"/>
      </rPr>
      <t> : le prix des fontes varie dans les inventaires que nous avons mentionnés entre 10 et 70 livres selon l'état d'usure des caractères, leur nature et l'importance de la fonte.</t>
    </r>
  </si>
  <si>
    <r>
      <t>Les déplacements sont </t>
    </r>
    <r>
      <rPr>
        <b/>
        <sz val="11"/>
        <color rgb="FFCC3300"/>
        <rFont val="Arial"/>
        <family val="2"/>
      </rPr>
      <t>onéreux</t>
    </r>
    <r>
      <rPr>
        <sz val="11"/>
        <color rgb="FF333333"/>
        <rFont val="Arial"/>
        <family val="2"/>
      </rPr>
      <t>, dangereux aussi en ces temps d'insécurité. </t>
    </r>
  </si>
  <si>
    <r>
      <t>Disciple de </t>
    </r>
    <r>
      <rPr>
        <sz val="11"/>
        <color theme="1"/>
        <rFont val="Calibri"/>
        <family val="2"/>
        <scheme val="minor"/>
      </rPr>
      <t>Grignion</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Montfort</t>
    </r>
    <r>
      <rPr>
        <sz val="11"/>
        <color rgb="FF333333"/>
        <rFont val="Arial"/>
        <family val="2"/>
      </rPr>
      <t>, et l'un des derniers tenants de l'absolu catholique, j'ai cessé alors de voir ce qui, dans votre oeuvre, pouvait me paraître </t>
    </r>
    <r>
      <rPr>
        <b/>
        <sz val="11"/>
        <color rgb="FFCC3300"/>
        <rFont val="Arial"/>
        <family val="2"/>
      </rPr>
      <t>onéreux</t>
    </r>
    <r>
      <rPr>
        <sz val="11"/>
        <color rgb="FF333333"/>
        <rFont val="Arial"/>
        <family val="2"/>
      </rPr>
      <t> ou difficile, et vous avez certainement ajouté à ma vision personnelle de la </t>
    </r>
    <r>
      <rPr>
        <i/>
        <sz val="11"/>
        <color rgb="FF333333"/>
        <rFont val="Arial"/>
        <family val="2"/>
      </rPr>
      <t>gloire.</t>
    </r>
  </si>
  <si>
    <r>
      <t>nous pourrons par là accroître la vie provinciale, et en même temps faire tomber aux administrations centrales bien des sections inutiles ou </t>
    </r>
    <r>
      <rPr>
        <b/>
        <sz val="11"/>
        <color rgb="FFCC3300"/>
        <rFont val="Arial"/>
        <family val="2"/>
      </rPr>
      <t>onéreuses…</t>
    </r>
    <r>
      <rPr>
        <sz val="11"/>
        <color rgb="FF333333"/>
        <rFont val="Arial"/>
        <family val="2"/>
      </rPr>
      <t> </t>
    </r>
  </si>
  <si>
    <r>
      <t>Le paiement en nature se révèle donc </t>
    </r>
    <r>
      <rPr>
        <b/>
        <sz val="11"/>
        <color rgb="FFCC3300"/>
        <rFont val="Arial"/>
        <family val="2"/>
      </rPr>
      <t>onéreux</t>
    </r>
    <r>
      <rPr>
        <sz val="11"/>
        <color rgb="FF333333"/>
        <rFont val="Arial"/>
        <family val="2"/>
      </rPr>
      <t> pour le contribuable, d'autant plus qu'il a la charge et assume le péril de transporter denrées et fournitures aux magasins de l'État.</t>
    </r>
  </si>
  <si>
    <r>
      <t>Quant aux arabes, un travail politique, habile autant qu'</t>
    </r>
    <r>
      <rPr>
        <b/>
        <sz val="11"/>
        <color rgb="FFCC3300"/>
        <rFont val="Arial"/>
        <family val="2"/>
      </rPr>
      <t>onéreux</t>
    </r>
    <r>
      <rPr>
        <sz val="11"/>
        <color rgb="FF333333"/>
        <rFont val="Arial"/>
        <family val="2"/>
      </rPr>
      <t> avait rendu nombre de leurs dirigeants accessibles aux influences anglaises.</t>
    </r>
  </si>
  <si>
    <r>
      <t>Les magasins, papillotants de multiples et menus objets, enchantaient ma mère, qui nous rapportait de ses courses </t>
    </r>
    <r>
      <rPr>
        <b/>
        <sz val="11"/>
        <color rgb="FFCC3300"/>
        <rFont val="Arial"/>
        <family val="2"/>
      </rPr>
      <t>onéreuses</t>
    </r>
    <r>
      <rPr>
        <sz val="11"/>
        <color rgb="FF333333"/>
        <rFont val="Arial"/>
        <family val="2"/>
      </rPr>
      <t>, dont elle ne perdit jamais l'habitude, ces bibelots viennois de jadis, d'un mauvais goût poétique si prisé: par exemple, une rose en porcelaine, soigneusement coloriée, contenait au centre de la fleur un petit flacon empli de son parfum.</t>
    </r>
  </si>
  <si>
    <r>
      <t>Il se peut ainsi que d'avoir connu tout jeune cette forme, stérilisante entre toutes, de la pensée, ait accru chez le </t>
    </r>
    <r>
      <rPr>
        <sz val="11"/>
        <color theme="1"/>
        <rFont val="Calibri"/>
        <family val="2"/>
        <scheme val="minor"/>
      </rPr>
      <t>Tolstoï</t>
    </r>
    <r>
      <rPr>
        <sz val="11"/>
        <color rgb="FF333333"/>
        <rFont val="Arial"/>
        <family val="2"/>
      </rPr>
      <t> de la maturité la méfiance envers toute pensée, lui ait rendu moins </t>
    </r>
    <r>
      <rPr>
        <b/>
        <sz val="11"/>
        <color rgb="FFCC3300"/>
        <rFont val="Arial"/>
        <family val="2"/>
      </rPr>
      <t>onéreux</t>
    </r>
    <r>
      <rPr>
        <sz val="11"/>
        <color rgb="FF333333"/>
        <rFont val="Arial"/>
        <family val="2"/>
      </rPr>
      <t> le </t>
    </r>
    <r>
      <rPr>
        <i/>
        <sz val="11"/>
        <color rgb="FF333333"/>
        <rFont val="Arial"/>
        <family val="2"/>
      </rPr>
      <t>sacrificio</t>
    </r>
    <r>
      <rPr>
        <sz val="11"/>
        <color rgb="FF333333"/>
        <rFont val="Arial"/>
        <family val="2"/>
      </rPr>
      <t> </t>
    </r>
    <r>
      <rPr>
        <i/>
        <sz val="11"/>
        <color rgb="FF333333"/>
        <rFont val="Arial"/>
        <family val="2"/>
      </rPr>
      <t>del intelleto</t>
    </r>
    <r>
      <rPr>
        <sz val="11"/>
        <color rgb="FF333333"/>
        <rFont val="Arial"/>
        <family val="2"/>
      </rPr>
      <t> auquel hier je faisais allusion.</t>
    </r>
  </si>
  <si>
    <r>
      <t>Cette politique exigeait la dénonciation du traité </t>
    </r>
    <r>
      <rPr>
        <b/>
        <sz val="11"/>
        <color rgb="FFCC3300"/>
        <rFont val="Arial"/>
        <family val="2"/>
      </rPr>
      <t>onéreux</t>
    </r>
    <r>
      <rPr>
        <sz val="11"/>
        <color rgb="FF333333"/>
        <rFont val="Arial"/>
        <family val="2"/>
      </rPr>
      <t> signé par Justinien en 562 et la guerre avec la Perse.</t>
    </r>
  </si>
  <si>
    <r>
      <t>Et cela est d'autant plus à craindre que le plus souvent, les propriétaires ne traitent pas directement avec les fermiers : ils traitent avec eux par l'intermédiaire d'hommes d'affaires dont la prime est d'autant plus forte que les conditions du loyer sont plus </t>
    </r>
    <r>
      <rPr>
        <b/>
        <sz val="11"/>
        <color rgb="FFCC3300"/>
        <rFont val="Arial"/>
        <family val="2"/>
      </rPr>
      <t>onéreuses</t>
    </r>
    <r>
      <rPr>
        <sz val="11"/>
        <color rgb="FF333333"/>
        <rFont val="Arial"/>
        <family val="2"/>
      </rPr>
      <t>.</t>
    </r>
  </si>
  <si>
    <r>
      <t>Il sera présenté comme nécessairement </t>
    </r>
    <r>
      <rPr>
        <b/>
        <sz val="11"/>
        <color rgb="FFCC3300"/>
        <rFont val="Arial"/>
        <family val="2"/>
      </rPr>
      <t>onéreux</t>
    </r>
    <r>
      <rPr>
        <sz val="11"/>
        <color rgb="FF333333"/>
        <rFont val="Arial"/>
        <family val="2"/>
      </rPr>
      <t> par élimination de tout ce qui pourrait préparer une intelligence de l'économie du don.</t>
    </r>
  </si>
  <si>
    <t>onereux</t>
  </si>
  <si>
    <r>
      <t xml:space="preserve">.VIII. aunes d' un camelin pris, Brunet et gros, d' un povre </t>
    </r>
    <r>
      <rPr>
        <b/>
        <sz val="11"/>
        <color rgb="FFC00000"/>
        <rFont val="Calibri"/>
        <family val="2"/>
        <scheme val="minor"/>
      </rPr>
      <t>pris</t>
    </r>
    <r>
      <rPr>
        <sz val="11"/>
        <color theme="1"/>
        <rFont val="Calibri"/>
        <family val="2"/>
        <scheme val="minor"/>
      </rPr>
      <t>, Dont pas ne fui a grant escot, S' en fis faire cote et sorcot Et une houce grant et large, Forree d' une noire sarge; Li sorcoz fu a noire panne.</t>
    </r>
  </si>
  <si>
    <r>
      <t xml:space="preserve">Mes ma fille puet bien atendre, que je sui tant d'avoir seurpris qu'ele ne puet perdre son </t>
    </r>
    <r>
      <rPr>
        <b/>
        <sz val="11"/>
        <color rgb="FFC00000"/>
        <rFont val="Calibri"/>
        <family val="2"/>
        <scheme val="minor"/>
      </rPr>
      <t>pris</t>
    </r>
    <r>
      <rPr>
        <sz val="11"/>
        <color theme="1"/>
        <rFont val="Calibri"/>
        <family val="2"/>
        <scheme val="minor"/>
      </rPr>
      <t xml:space="preserve"> ne le fuer de son mariage: </t>
    </r>
  </si>
  <si>
    <r>
      <t xml:space="preserve">A blasmer richeces s'acordent Les dis que sains docteurs accordent, Qui plus qu'aultres gens en despris Les ont eus et en pou de </t>
    </r>
    <r>
      <rPr>
        <b/>
        <sz val="11"/>
        <color rgb="FFC00000"/>
        <rFont val="Calibri"/>
        <family val="2"/>
        <scheme val="minor"/>
      </rPr>
      <t>pris</t>
    </r>
    <r>
      <rPr>
        <sz val="11"/>
        <color theme="1"/>
        <rFont val="Calibri"/>
        <family val="2"/>
        <scheme val="minor"/>
      </rPr>
      <t>; Et qui tous les vouldroit retraire, Trop grant temps y couvendroit traire.</t>
    </r>
  </si>
  <si>
    <r>
      <t xml:space="preserve">Le </t>
    </r>
    <r>
      <rPr>
        <b/>
        <sz val="11"/>
        <color rgb="FFC00000"/>
        <rFont val="Calibri"/>
        <family val="2"/>
        <scheme val="minor"/>
      </rPr>
      <t>pris</t>
    </r>
    <r>
      <rPr>
        <sz val="11"/>
        <color theme="1"/>
        <rFont val="Calibri"/>
        <family val="2"/>
        <scheme val="minor"/>
      </rPr>
      <t xml:space="preserve"> est moindre que l' enchere, Quant dedans est le paté creux.</t>
    </r>
  </si>
  <si>
    <r>
      <t xml:space="preserve">Mais de tout Israel est-il nul qui ait pris le parti d'accepter les dons de si haut </t>
    </r>
    <r>
      <rPr>
        <b/>
        <sz val="11"/>
        <color rgb="FFC00000"/>
        <rFont val="Calibri"/>
        <family val="2"/>
        <scheme val="minor"/>
      </rPr>
      <t>prix</t>
    </r>
    <r>
      <rPr>
        <sz val="11"/>
        <color theme="1"/>
        <rFont val="Calibri"/>
        <family val="2"/>
        <scheme val="minor"/>
      </rPr>
      <t xml:space="preserve"> que j'offre, pour aller cest ennemi combattre?</t>
    </r>
  </si>
  <si>
    <r>
      <t>Phedon le philosophe, homme de maison, apres la prinse de son païs d'Elide, fit mestier de prostituer, autant qu'elle dura, la beauté de sa jeunesse à qui en volut à </t>
    </r>
    <r>
      <rPr>
        <b/>
        <sz val="11"/>
        <color rgb="FFCC3300"/>
        <rFont val="Arial"/>
        <family val="2"/>
      </rPr>
      <t>pris</t>
    </r>
    <r>
      <rPr>
        <sz val="11"/>
        <color rgb="FF333333"/>
        <rFont val="Arial"/>
        <family val="2"/>
      </rPr>
      <t> d'argent, pour en vivre.</t>
    </r>
  </si>
  <si>
    <r>
      <t>Il en va ainsi par tout; la difficulté donne </t>
    </r>
    <r>
      <rPr>
        <b/>
        <sz val="11"/>
        <color rgb="FFCC3300"/>
        <rFont val="Arial"/>
        <family val="2"/>
      </rPr>
      <t>pris</t>
    </r>
    <r>
      <rPr>
        <sz val="11"/>
        <color rgb="FF333333"/>
        <rFont val="Arial"/>
        <family val="2"/>
      </rPr>
      <t> aux choses.</t>
    </r>
  </si>
  <si>
    <r>
      <t>Que signifie, en effet, l'action de l'éléphant, qui, s'étant défendu jusqu'à la dernière extrémité, n'ayant plus d'espoir, sur le point d'être pris, heurte sa machoire et casse ses dents contre les arbres, si non, qu'inspiré par le grand désir de rester libre, comme il l'est par nature, il conçoit l'idée de marchander avec les chasseurs, de voir si, pour le </t>
    </r>
    <r>
      <rPr>
        <b/>
        <sz val="11"/>
        <color rgb="FFCC3300"/>
        <rFont val="Arial"/>
        <family val="2"/>
      </rPr>
      <t>prix</t>
    </r>
    <r>
      <rPr>
        <sz val="11"/>
        <color rgb="FF333333"/>
        <rFont val="Arial"/>
        <family val="2"/>
      </rPr>
      <t> de ses dents, il pourra se délivrer, et si, son ivoire, laissé pour rançon, rachètera sa liberté.</t>
    </r>
  </si>
  <si>
    <r>
      <t>C'est le </t>
    </r>
    <r>
      <rPr>
        <b/>
        <sz val="11"/>
        <color rgb="FFCC3300"/>
        <rFont val="Arial"/>
        <family val="2"/>
      </rPr>
      <t>pris</t>
    </r>
    <r>
      <rPr>
        <sz val="11"/>
        <color rgb="FF333333"/>
        <rFont val="Arial"/>
        <family val="2"/>
      </rPr>
      <t> de l'espée que vous cherchez, non de la guaine: vous n'en donnerez à l'adventure pas un quatrain, si vous l'avez despouillé.</t>
    </r>
  </si>
  <si>
    <r>
      <t xml:space="preserve">L'enseignement premier de Pantagruel feut le tige d'icelle devestir de feueilles et semence, le macerer en eaue stagnante, non courante, par cinq jours si le temps est sec et l'eaue chaulde, par neuf ou douze, si le temps est nubileux et l'eaue froyde; puys au soleil le seicher, puys à l'umbre le excorticquer et separer les fibres (es quelles, comme avons dict, consiste tout son </t>
    </r>
    <r>
      <rPr>
        <b/>
        <sz val="11"/>
        <color rgb="FFC00000"/>
        <rFont val="Calibri"/>
        <family val="2"/>
        <scheme val="minor"/>
      </rPr>
      <t>pris</t>
    </r>
    <r>
      <rPr>
        <sz val="11"/>
        <color theme="1"/>
        <rFont val="Calibri"/>
        <family val="2"/>
        <scheme val="minor"/>
      </rPr>
      <t xml:space="preserve"> et valeur) de la partie ligneuse, laquelle est inutile, fors qu'à faire flambe lumineuse, allumer le feu et, pour l'esbat des petitz enfans, enfler les vessies de porc. </t>
    </r>
  </si>
  <si>
    <r>
      <t>Je ne te parle point des voluptez du corps, lesquelles y sont plus grandes, qu'en nulle autre ville de la province, estant là la fleur des vins du </t>
    </r>
    <r>
      <rPr>
        <sz val="11"/>
        <color theme="1"/>
        <rFont val="Calibri"/>
        <family val="2"/>
        <scheme val="minor"/>
      </rPr>
      <t>Languedoc</t>
    </r>
    <r>
      <rPr>
        <sz val="11"/>
        <color rgb="FF333333"/>
        <rFont val="Arial"/>
        <family val="2"/>
      </rPr>
      <t>, et les meilleurs muscads à très-bon </t>
    </r>
    <r>
      <rPr>
        <b/>
        <sz val="11"/>
        <color rgb="FFCC3300"/>
        <rFont val="Arial"/>
        <family val="2"/>
      </rPr>
      <t>pris</t>
    </r>
    <r>
      <rPr>
        <sz val="11"/>
        <color rgb="FF333333"/>
        <rFont val="Arial"/>
        <family val="2"/>
      </rPr>
      <t>:</t>
    </r>
  </si>
  <si>
    <r>
      <t xml:space="preserve">Qu'en ces despouilles belles, qu'au riche </t>
    </r>
    <r>
      <rPr>
        <b/>
        <sz val="11"/>
        <color rgb="FFC00000"/>
        <rFont val="Calibri"/>
        <family val="2"/>
        <scheme val="minor"/>
      </rPr>
      <t>prix</t>
    </r>
    <r>
      <rPr>
        <sz val="11"/>
        <color theme="1"/>
        <rFont val="Calibri"/>
        <family val="2"/>
        <scheme val="minor"/>
      </rPr>
      <t>, qu'en l'apparence d'elles, qu'au brave chef philisthin, que je porte, soit veu de Dieu l'honneur, et la main forte.</t>
    </r>
  </si>
  <si>
    <r>
      <t>Mercure menasse quelque peu le persil, mais ce nonobstant il sera à </t>
    </r>
    <r>
      <rPr>
        <b/>
        <sz val="11"/>
        <color rgb="FFCC3300"/>
        <rFont val="Arial"/>
        <family val="2"/>
      </rPr>
      <t>pris</t>
    </r>
    <r>
      <rPr>
        <sz val="11"/>
        <color rgb="FF333333"/>
        <rFont val="Arial"/>
        <family val="2"/>
      </rPr>
      <t> raisonnable.</t>
    </r>
  </si>
  <si>
    <r>
      <t>C'est que je diminue du juste prix les choses que je possede, de ce que je les possede; et hausse le </t>
    </r>
    <r>
      <rPr>
        <b/>
        <sz val="11"/>
        <color rgb="FFCC3300"/>
        <rFont val="Arial"/>
        <family val="2"/>
      </rPr>
      <t>prix</t>
    </r>
    <r>
      <rPr>
        <sz val="11"/>
        <color rgb="FF333333"/>
        <rFont val="Arial"/>
        <family val="2"/>
      </rPr>
      <t> aux choses, d'autant qu'elles sont estrangieres, absentes et non miennes.</t>
    </r>
  </si>
  <si>
    <r>
      <t>Mais cela ne s'entend pas des mariages forcez, ny qui se font à </t>
    </r>
    <r>
      <rPr>
        <b/>
        <sz val="11"/>
        <color rgb="FFCC3300"/>
        <rFont val="Arial"/>
        <family val="2"/>
      </rPr>
      <t>prix</t>
    </r>
    <r>
      <rPr>
        <sz val="11"/>
        <color rgb="FF333333"/>
        <rFont val="Arial"/>
        <family val="2"/>
      </rPr>
      <t> d'argent, et qui sont tenuz pour très approuvez, depuis que le pere et la mere y ont donné consentement.</t>
    </r>
  </si>
  <si>
    <r>
      <t xml:space="preserve">Du mal amer l'experience dure fait mieux cognoistre apres, à qui l'endure, le </t>
    </r>
    <r>
      <rPr>
        <b/>
        <sz val="11"/>
        <color rgb="FFC00000"/>
        <rFont val="Calibri"/>
        <family val="2"/>
        <scheme val="minor"/>
      </rPr>
      <t>prix</t>
    </r>
    <r>
      <rPr>
        <sz val="11"/>
        <color theme="1"/>
        <rFont val="Calibri"/>
        <family val="2"/>
        <scheme val="minor"/>
      </rPr>
      <t xml:space="preserve"> que le bien vaut.</t>
    </r>
  </si>
  <si>
    <r>
      <t xml:space="preserve">Que ne prend il envie à quelqu'une de cette noble harde Socratique du corps à l'esprit, achetant au pris de ses cuisses une intelligence et generation philosofique et spirituelle, le plus haut </t>
    </r>
    <r>
      <rPr>
        <b/>
        <sz val="11"/>
        <color rgb="FFC00000"/>
        <rFont val="Calibri"/>
        <family val="2"/>
        <scheme val="minor"/>
      </rPr>
      <t>pris</t>
    </r>
    <r>
      <rPr>
        <sz val="11"/>
        <color theme="1"/>
        <rFont val="Calibri"/>
        <family val="2"/>
        <scheme val="minor"/>
      </rPr>
      <t xml:space="preserve"> où elle les puisse monter?</t>
    </r>
  </si>
  <si>
    <r>
      <t xml:space="preserve">C'est grand cas que les choses en soyent là en nostre siecle, que la philosophie, ce soit, jusques aux gens d'entendement, un nom vain et fantastique, qui se treuve de nul usage et de nul </t>
    </r>
    <r>
      <rPr>
        <b/>
        <sz val="11"/>
        <color rgb="FFC00000"/>
        <rFont val="Calibri"/>
        <family val="2"/>
        <scheme val="minor"/>
      </rPr>
      <t>pris</t>
    </r>
    <r>
      <rPr>
        <sz val="11"/>
        <color theme="1"/>
        <rFont val="Calibri"/>
        <family val="2"/>
        <scheme val="minor"/>
      </rPr>
      <t>, et par opinion et par effect.</t>
    </r>
  </si>
  <si>
    <r>
      <t>Ainsi despendoit son revenu battant les gens au </t>
    </r>
    <r>
      <rPr>
        <b/>
        <sz val="11"/>
        <color rgb="FFCC3300"/>
        <rFont val="Arial"/>
        <family val="2"/>
      </rPr>
      <t>pris</t>
    </r>
    <r>
      <rPr>
        <sz val="11"/>
        <color rgb="FF333333"/>
        <rFont val="Arial"/>
        <family val="2"/>
      </rPr>
      <t> de son argent.</t>
    </r>
  </si>
  <si>
    <r>
      <t>Je ne voudrois mettre la sagesse à si haut </t>
    </r>
    <r>
      <rPr>
        <b/>
        <sz val="11"/>
        <color rgb="FFCC3300"/>
        <rFont val="Arial"/>
        <family val="2"/>
      </rPr>
      <t>pris</t>
    </r>
    <r>
      <rPr>
        <sz val="11"/>
        <color rgb="FF333333"/>
        <rFont val="Arial"/>
        <family val="2"/>
      </rPr>
      <t>.</t>
    </r>
  </si>
  <si>
    <r>
      <t>Certaines citez s'estoient rachetées à </t>
    </r>
    <r>
      <rPr>
        <b/>
        <sz val="11"/>
        <color rgb="FFCC3300"/>
        <rFont val="Arial"/>
        <family val="2"/>
      </rPr>
      <t>pris</t>
    </r>
    <r>
      <rPr>
        <sz val="11"/>
        <color rgb="FF333333"/>
        <rFont val="Arial"/>
        <family val="2"/>
      </rPr>
      <t> d'argent et remises en liberté, avec l'ordonnance et permission du </t>
    </r>
    <r>
      <rPr>
        <sz val="11"/>
        <color theme="1"/>
        <rFont val="Calibri"/>
        <family val="2"/>
        <scheme val="minor"/>
      </rPr>
      <t>Senat</t>
    </r>
    <r>
      <rPr>
        <sz val="11"/>
        <color rgb="FF333333"/>
        <rFont val="Arial"/>
        <family val="2"/>
      </rPr>
      <t>, des mains de </t>
    </r>
    <r>
      <rPr>
        <sz val="11"/>
        <color theme="1"/>
        <rFont val="Calibri"/>
        <family val="2"/>
        <scheme val="minor"/>
      </rPr>
      <t>Lucius</t>
    </r>
    <r>
      <rPr>
        <sz val="11"/>
        <color rgb="FF333333"/>
        <rFont val="Arial"/>
        <family val="2"/>
      </rPr>
      <t> </t>
    </r>
    <r>
      <rPr>
        <sz val="11"/>
        <color theme="1"/>
        <rFont val="Calibri"/>
        <family val="2"/>
        <scheme val="minor"/>
      </rPr>
      <t>Sylla</t>
    </r>
    <r>
      <rPr>
        <sz val="11"/>
        <color rgb="FF333333"/>
        <rFont val="Arial"/>
        <family val="2"/>
      </rPr>
      <t>.</t>
    </r>
  </si>
  <si>
    <r>
      <t xml:space="preserve">Là ne voyt rien, qui en rien luy desplaise: Là mange fruict d' inestimable </t>
    </r>
    <r>
      <rPr>
        <b/>
        <sz val="11"/>
        <color rgb="FFC00000"/>
        <rFont val="Calibri"/>
        <family val="2"/>
        <scheme val="minor"/>
      </rPr>
      <t>pris</t>
    </r>
    <r>
      <rPr>
        <sz val="11"/>
        <color theme="1"/>
        <rFont val="Calibri"/>
        <family val="2"/>
        <scheme val="minor"/>
      </rPr>
      <t>: Là boyt liqueur, qui toute soif appaise: Là congnoistra mille nobles espritz.</t>
    </r>
  </si>
  <si>
    <r>
      <t>Tu ne vois que l'ordre et la police de ce petit caveau où tu es logé, au moins si tu la vois: sa divinité a une jurisdiction infinie au delà; cette piece n'est rien au </t>
    </r>
    <r>
      <rPr>
        <b/>
        <sz val="11"/>
        <color rgb="FFCC3300"/>
        <rFont val="Arial"/>
        <family val="2"/>
      </rPr>
      <t>pris</t>
    </r>
    <r>
      <rPr>
        <sz val="11"/>
        <color rgb="FF333333"/>
        <rFont val="Arial"/>
        <family val="2"/>
      </rPr>
      <t> du tout:</t>
    </r>
  </si>
  <si>
    <r>
      <t>Le lendemain pour se donner un peu de contentement, il se delibera de sçavoir à quelque </t>
    </r>
    <r>
      <rPr>
        <b/>
        <sz val="11"/>
        <color rgb="FFCC3300"/>
        <rFont val="Arial"/>
        <family val="2"/>
      </rPr>
      <t>prix</t>
    </r>
    <r>
      <rPr>
        <sz val="11"/>
        <color rgb="FF333333"/>
        <rFont val="Arial"/>
        <family val="2"/>
      </rPr>
      <t> que ce fust, la demeure du jeune gentil-homme, afin de l'aller visiter, et s'en alla voir la damoiselle, qui avoit esté la plus familiere avecque luy pour en sçavoir quelque chose, mais il n'en apprit rien du tout: car pour s'excuser de luy declarer, elle luy dit qu'il s'en estoit retourné aux champs.</t>
    </r>
  </si>
  <si>
    <r>
      <t>il faut renoncer pareillement au sens commun, pour dire qu'un homme qui voit perir plein ses caves de vin, faute de trouver à qui les vendre, a besoin que la paix soit faite, pour les porter à douze ou quinze lieuës de chez lui, où il faut un </t>
    </r>
    <r>
      <rPr>
        <b/>
        <sz val="11"/>
        <color rgb="FFCC3300"/>
        <rFont val="Arial"/>
        <family val="2"/>
      </rPr>
      <t>prix</t>
    </r>
    <r>
      <rPr>
        <sz val="11"/>
        <color rgb="FF333333"/>
        <rFont val="Arial"/>
        <family val="2"/>
      </rPr>
      <t> excessif, et en raporter à contr'échange les marchandises du lieu, dont le manque de débit faisoit souffrir le même sort aux gens de la contrée.</t>
    </r>
  </si>
  <si>
    <r>
      <t>Et à l'égard des aides, des douanes, et autres impôts des passages qui ruïnent la consommation en remettant sur la taille, jusqu'à la concurrence du tiers de la taille, comme ils étoient autrefois, et le surplus sur les cheminées, il se trouvera que les peuples ne paieront pas la sixiéme partie de ce qu'ils paient aujourd'hui, et le roi recevra le double de ses revenus d'à present, parce que la taille y joint une partie des aides, aiant pour tarif la valeur des heritages, ils reprendront leur </t>
    </r>
    <r>
      <rPr>
        <b/>
        <sz val="11"/>
        <color rgb="FFCC3300"/>
        <rFont val="Arial"/>
        <family val="2"/>
      </rPr>
      <t>prix</t>
    </r>
    <r>
      <rPr>
        <sz val="11"/>
        <color rgb="FF333333"/>
        <rFont val="Arial"/>
        <family val="2"/>
      </rPr>
      <t> d'autrefois, qui étoit le double de celui d'aujourd'hui, et par consequent la taille doublera pareillement, sans que le proprietaire s'en puisse plaindre, puisque l'augmentation des revenus du roi ne sera qu'une suite de celle de son opulence.</t>
    </r>
  </si>
  <si>
    <r>
      <t>À quelque </t>
    </r>
    <r>
      <rPr>
        <b/>
        <sz val="11"/>
        <color rgb="FFCC3300"/>
        <rFont val="Arial"/>
        <family val="2"/>
      </rPr>
      <t>prix</t>
    </r>
    <r>
      <rPr>
        <sz val="11"/>
        <color rgb="FF333333"/>
        <rFont val="Arial"/>
        <family val="2"/>
      </rPr>
      <t> qu'on mette une telle fumée, l'obscurité vaut mieux que tant de renommée.</t>
    </r>
  </si>
  <si>
    <r>
      <t>Le bonheur des amans est tout dans l'esperance; ce qui de loin les éblouit, perd de prés son éclat et sa fausse apparence; et tel mettoit un plus haut </t>
    </r>
    <r>
      <rPr>
        <b/>
        <sz val="11"/>
        <color rgb="FFC00000"/>
        <rFont val="Arial"/>
        <family val="2"/>
      </rPr>
      <t>prix</t>
    </r>
    <r>
      <rPr>
        <sz val="11"/>
        <color rgb="FFC00000"/>
        <rFont val="Arial"/>
        <family val="2"/>
      </rPr>
      <t> </t>
    </r>
    <r>
      <rPr>
        <sz val="11"/>
        <color rgb="FF333333"/>
        <rFont val="Arial"/>
        <family val="2"/>
      </rPr>
      <t>à la felicité si long-tems desirée, qui la trouve à son gré plus digne de mépris, quand avec son espoir il l'a bien comparée.</t>
    </r>
  </si>
  <si>
    <r>
      <t>Ô </t>
    </r>
    <r>
      <rPr>
        <sz val="11"/>
        <color theme="1"/>
        <rFont val="Calibri"/>
        <family val="2"/>
        <scheme val="minor"/>
      </rPr>
      <t>Jesus</t>
    </r>
    <r>
      <rPr>
        <sz val="11"/>
        <color rgb="FF333333"/>
        <rFont val="Arial"/>
        <family val="2"/>
      </rPr>
      <t>, à qui doit-il appartenir qu'à vous, qui le venez acheter au </t>
    </r>
    <r>
      <rPr>
        <b/>
        <sz val="11"/>
        <color rgb="FFCC3300"/>
        <rFont val="Arial"/>
        <family val="2"/>
      </rPr>
      <t>prix</t>
    </r>
    <r>
      <rPr>
        <sz val="11"/>
        <color rgb="FF333333"/>
        <rFont val="Arial"/>
        <family val="2"/>
      </rPr>
      <t> de vostre sang?</t>
    </r>
  </si>
  <si>
    <r>
      <t>S'ils avoient quelque proche parente dans des convents, quelque courtisanne, ou quelque ecclesiastique affidé, il achetoit la connoissance de ces personnes à quelque </t>
    </r>
    <r>
      <rPr>
        <b/>
        <sz val="11"/>
        <color rgb="FFCC3300"/>
        <rFont val="Arial"/>
        <family val="2"/>
      </rPr>
      <t>prix</t>
    </r>
    <r>
      <rPr>
        <sz val="11"/>
        <color rgb="FF333333"/>
        <rFont val="Arial"/>
        <family val="2"/>
      </rPr>
      <t> que ce fut, et il leur faisoit des presens, qui ne laissoient pas d'estre de grande valeur, quoi que ce ne fussent d'ordinaire que des curiositez des pays etrangers.</t>
    </r>
  </si>
  <si>
    <r>
      <t>Le prix des marchandises est limité de même: une demi-aune de drap est estimée un écu; une pinte d'eau-de-vie autant; une livre de tabac vaut le même </t>
    </r>
    <r>
      <rPr>
        <b/>
        <sz val="11"/>
        <color rgb="FFCC3300"/>
        <rFont val="Arial"/>
        <family val="2"/>
      </rPr>
      <t>prix;</t>
    </r>
    <r>
      <rPr>
        <sz val="11"/>
        <color rgb="FF333333"/>
        <rFont val="Arial"/>
        <family val="2"/>
      </rPr>
      <t> et quand on veut acheter des choses qui coûtent moins, le marché se fait avec une, deux ou trois peaux de petit-gris, suivant que la chose est estimée.</t>
    </r>
  </si>
  <si>
    <r>
      <t>Ce n'est pas le larcin, et le </t>
    </r>
    <r>
      <rPr>
        <b/>
        <sz val="11"/>
        <color rgb="FFCC3300"/>
        <rFont val="Arial"/>
        <family val="2"/>
      </rPr>
      <t>prix</t>
    </r>
    <r>
      <rPr>
        <sz val="11"/>
        <color rgb="FF333333"/>
        <rFont val="Arial"/>
        <family val="2"/>
      </rPr>
      <t> de la chose desrobée, que l'on considere; c'est la desobeïssance, et le violement de la loy; c'est le mespris de l'authorité.</t>
    </r>
  </si>
  <si>
    <r>
      <t>MmDe</t>
    </r>
    <r>
      <rPr>
        <sz val="11"/>
        <color rgb="FF333333"/>
        <rFont val="Arial"/>
        <family val="2"/>
      </rPr>
      <t> </t>
    </r>
    <r>
      <rPr>
        <sz val="11"/>
        <color theme="1"/>
        <rFont val="Calibri"/>
        <family val="2"/>
        <scheme val="minor"/>
      </rPr>
      <t>Murcé</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Nesle</t>
    </r>
    <r>
      <rPr>
        <sz val="11"/>
        <color rgb="FF333333"/>
        <rFont val="Arial"/>
        <family val="2"/>
      </rPr>
      <t>, </t>
    </r>
    <r>
      <rPr>
        <sz val="11"/>
        <color theme="1"/>
        <rFont val="Calibri"/>
        <family val="2"/>
        <scheme val="minor"/>
      </rPr>
      <t>Le</t>
    </r>
    <r>
      <rPr>
        <sz val="11"/>
        <color rgb="FF333333"/>
        <rFont val="Arial"/>
        <family val="2"/>
      </rPr>
      <t> </t>
    </r>
    <r>
      <rPr>
        <sz val="11"/>
        <color theme="1"/>
        <rFont val="Calibri"/>
        <family val="2"/>
        <scheme val="minor"/>
      </rPr>
      <t>Grand</t>
    </r>
    <r>
      <rPr>
        <sz val="11"/>
        <color rgb="FF333333"/>
        <rFont val="Arial"/>
        <family val="2"/>
      </rPr>
      <t>-</t>
    </r>
    <r>
      <rPr>
        <sz val="11"/>
        <color theme="1"/>
        <rFont val="Calibri"/>
        <family val="2"/>
        <scheme val="minor"/>
      </rPr>
      <t>Prieur</t>
    </r>
    <r>
      <rPr>
        <sz val="11"/>
        <color rgb="FF333333"/>
        <rFont val="Arial"/>
        <family val="2"/>
      </rPr>
      <t>, le petit </t>
    </r>
    <r>
      <rPr>
        <sz val="11"/>
        <color theme="1"/>
        <rFont val="Calibri"/>
        <family val="2"/>
        <scheme val="minor"/>
      </rPr>
      <t>Duras</t>
    </r>
    <r>
      <rPr>
        <sz val="11"/>
        <color rgb="FF333333"/>
        <rFont val="Arial"/>
        <family val="2"/>
      </rPr>
      <t> et </t>
    </r>
    <r>
      <rPr>
        <sz val="11"/>
        <color theme="1"/>
        <rFont val="Calibri"/>
        <family val="2"/>
        <scheme val="minor"/>
      </rPr>
      <t>Nangis</t>
    </r>
    <r>
      <rPr>
        <sz val="11"/>
        <color rgb="FF333333"/>
        <rFont val="Arial"/>
        <family val="2"/>
      </rPr>
      <t> disputèrent le </t>
    </r>
    <r>
      <rPr>
        <b/>
        <sz val="11"/>
        <color rgb="FFCC3300"/>
        <rFont val="Arial"/>
        <family val="2"/>
      </rPr>
      <t>prix;</t>
    </r>
  </si>
  <si>
    <r>
      <t xml:space="preserve">Tous deux lui rendent grâce; et pour </t>
    </r>
    <r>
      <rPr>
        <b/>
        <sz val="11"/>
        <color rgb="FFC00000"/>
        <rFont val="Calibri"/>
        <family val="2"/>
        <scheme val="minor"/>
      </rPr>
      <t>prix</t>
    </r>
    <r>
      <rPr>
        <sz val="11"/>
        <color theme="1"/>
        <rFont val="Calibri"/>
        <family val="2"/>
        <scheme val="minor"/>
      </rPr>
      <t xml:space="preserve"> de ses vers, Ils l' avertissent qu' il déloge, Et que cette maison va tomber à l' envers.</t>
    </r>
  </si>
  <si>
    <r>
      <t>Oui, </t>
    </r>
    <r>
      <rPr>
        <sz val="11"/>
        <color theme="1"/>
        <rFont val="Calibri"/>
        <family val="2"/>
        <scheme val="minor"/>
      </rPr>
      <t>Madame</t>
    </r>
    <r>
      <rPr>
        <sz val="11"/>
        <color rgb="FF333333"/>
        <rFont val="Arial"/>
        <family val="2"/>
      </rPr>
      <t>, à ce </t>
    </r>
    <r>
      <rPr>
        <b/>
        <sz val="11"/>
        <color rgb="FFCC3300"/>
        <rFont val="Arial"/>
        <family val="2"/>
      </rPr>
      <t>prix</t>
    </r>
    <r>
      <rPr>
        <sz val="11"/>
        <color rgb="FF333333"/>
        <rFont val="Arial"/>
        <family val="2"/>
      </rPr>
      <t> tout exil m'est trop doux;</t>
    </r>
  </si>
  <si>
    <r>
      <t xml:space="preserve">Mais aussi, en eschange, tout ainsi que l'on voit, dessus le pont au change, la montre de l'orfevre, ou tantost un coral rougir contre vos yeux, et tantost un cristal donner de son brillant dedans vostre prunelle, icy, du diamant petille l'estincelle, icy reluit l'opale, et du saphir le </t>
    </r>
    <r>
      <rPr>
        <b/>
        <sz val="11"/>
        <color rgb="FFC00000"/>
        <rFont val="Calibri"/>
        <family val="2"/>
        <scheme val="minor"/>
      </rPr>
      <t>pris</t>
    </r>
    <r>
      <rPr>
        <sz val="11"/>
        <color theme="1"/>
        <rFont val="Calibri"/>
        <family val="2"/>
        <scheme val="minor"/>
      </rPr>
      <t xml:space="preserve">, deçà un hiacynte, un agate, un rubis, delà la calamite, icy les perles fines, deça un beau carcan de riches cornalines: </t>
    </r>
  </si>
  <si>
    <r>
      <t xml:space="preserve">ce qu'ils ont d'eux est de bas </t>
    </r>
    <r>
      <rPr>
        <b/>
        <sz val="11"/>
        <color rgb="FFC00000"/>
        <rFont val="Calibri"/>
        <family val="2"/>
        <scheme val="minor"/>
      </rPr>
      <t>prix</t>
    </r>
    <r>
      <rPr>
        <sz val="11"/>
        <color theme="1"/>
        <rFont val="Calibri"/>
        <family val="2"/>
        <scheme val="minor"/>
      </rPr>
      <t xml:space="preserve">, et dans sa plus brillante gloire l'homme est digne de ses mépris. </t>
    </r>
  </si>
  <si>
    <r>
      <t>Mettre à ce </t>
    </r>
    <r>
      <rPr>
        <b/>
        <sz val="11"/>
        <color rgb="FFCC3300"/>
        <rFont val="Arial"/>
        <family val="2"/>
      </rPr>
      <t>prix</t>
    </r>
    <r>
      <rPr>
        <sz val="11"/>
        <color rgb="FF333333"/>
        <rFont val="Arial"/>
        <family val="2"/>
      </rPr>
      <t> vos feux et votre diadème, c'est ne connoître pas votre haine et vous-même;</t>
    </r>
  </si>
  <si>
    <r>
      <t>cependant la </t>
    </r>
    <r>
      <rPr>
        <sz val="11"/>
        <color theme="1"/>
        <rFont val="Calibri"/>
        <family val="2"/>
        <scheme val="minor"/>
      </rPr>
      <t>France</t>
    </r>
    <r>
      <rPr>
        <sz val="11"/>
        <color rgb="FF333333"/>
        <rFont val="Arial"/>
        <family val="2"/>
      </rPr>
      <t> n'étoit pas ruïnée comme elle est; toutes ses terres étant cultivées autant bien qu'elles le pouvoient être, et ses denrées au plus haut </t>
    </r>
    <r>
      <rPr>
        <b/>
        <sz val="11"/>
        <color rgb="FFCC3300"/>
        <rFont val="Arial"/>
        <family val="2"/>
      </rPr>
      <t>prix</t>
    </r>
    <r>
      <rPr>
        <sz val="11"/>
        <color rgb="FF333333"/>
        <rFont val="Arial"/>
        <family val="2"/>
      </rPr>
      <t> qu'elles eussent été, sans qu'on les vît devenir inutiles, tandis que ses voisins vouloient bien les prendre, comme on voit à present.</t>
    </r>
  </si>
  <si>
    <r>
      <t>On peut s'informer encore en particulier </t>
    </r>
    <r>
      <rPr>
        <i/>
        <sz val="11"/>
        <color rgb="FF333333"/>
        <rFont val="Arial"/>
        <family val="2"/>
      </rPr>
      <t>d'Alain</t>
    </r>
    <r>
      <rPr>
        <sz val="11"/>
        <color rgb="FF333333"/>
        <rFont val="Arial"/>
        <family val="2"/>
      </rPr>
      <t> </t>
    </r>
    <r>
      <rPr>
        <i/>
        <sz val="11"/>
        <color rgb="FF333333"/>
        <rFont val="Arial"/>
        <family val="2"/>
      </rPr>
      <t>Chartier secretaire du roy</t>
    </r>
    <r>
      <rPr>
        <sz val="11"/>
        <color rgb="FF333333"/>
        <rFont val="Arial"/>
        <family val="2"/>
      </rPr>
      <t> , de qui les oeuvres sont d'un </t>
    </r>
    <r>
      <rPr>
        <b/>
        <sz val="11"/>
        <color rgb="FFCC3300"/>
        <rFont val="Arial"/>
        <family val="2"/>
      </rPr>
      <t>prix</t>
    </r>
    <r>
      <rPr>
        <sz val="11"/>
        <color rgb="FF333333"/>
        <rFont val="Arial"/>
        <family val="2"/>
      </rPr>
      <t> plus excellent que les autres de son siecle.</t>
    </r>
  </si>
  <si>
    <r>
      <t>On s'informe des lieux où il se pourvoit des denrées necessaires à sa subsistance, et l'on a soin qu'au même </t>
    </r>
    <r>
      <rPr>
        <b/>
        <sz val="11"/>
        <color rgb="FFCC3300"/>
        <rFont val="Arial"/>
        <family val="2"/>
      </rPr>
      <t>prix</t>
    </r>
    <r>
      <rPr>
        <sz val="11"/>
        <color rgb="FF333333"/>
        <rFont val="Arial"/>
        <family val="2"/>
      </rPr>
      <t> on les lui fournisse de meilleure qualité et par consequent plus chéres.</t>
    </r>
  </si>
  <si>
    <r>
      <t>elle n'est donc qu'une vertu de circonstances, mais nullement un sentiment de la nature qui ne plaça jamais dans nous d'autre désir que celui de nous satisfaire, à quelque </t>
    </r>
    <r>
      <rPr>
        <b/>
        <sz val="11"/>
        <color rgb="FFCC3300"/>
        <rFont val="Arial"/>
        <family val="2"/>
      </rPr>
      <t>prix</t>
    </r>
    <r>
      <rPr>
        <sz val="11"/>
        <color rgb="FF333333"/>
        <rFont val="Arial"/>
        <family val="2"/>
      </rPr>
      <t> que ce pût être.</t>
    </r>
  </si>
  <si>
    <r>
      <t>En se contemplant de si près dans deux états si différens, on en sent mieux le </t>
    </r>
    <r>
      <rPr>
        <b/>
        <sz val="11"/>
        <color rgb="FFCC3300"/>
        <rFont val="Arial"/>
        <family val="2"/>
      </rPr>
      <t>prix</t>
    </r>
    <r>
      <rPr>
        <sz val="11"/>
        <color rgb="FF333333"/>
        <rFont val="Arial"/>
        <family val="2"/>
      </rPr>
      <t> de celui où l'on est remonté, et l'on en devient plus attentif à s'y soutenir.</t>
    </r>
  </si>
  <si>
    <r>
      <t>Vous avez raproché deux coeurs qui connaissent tout le </t>
    </r>
    <r>
      <rPr>
        <b/>
        <sz val="11"/>
        <color rgb="FFCC3300"/>
        <rFont val="Arial"/>
        <family val="2"/>
      </rPr>
      <t>prix</t>
    </r>
    <r>
      <rPr>
        <sz val="11"/>
        <color rgb="FF333333"/>
        <rFont val="Arial"/>
        <family val="2"/>
      </rPr>
      <t> de vos services: goûtez le plaisir de contempler vos bienfaits; vous m'avez rendu à la probité, à </t>
    </r>
    <r>
      <rPr>
        <sz val="11"/>
        <color theme="1"/>
        <rFont val="Calibri"/>
        <family val="2"/>
        <scheme val="minor"/>
      </rPr>
      <t>Fanny</t>
    </r>
    <r>
      <rPr>
        <sz val="11"/>
        <color rgb="FF333333"/>
        <rFont val="Arial"/>
        <family val="2"/>
      </rPr>
      <t>, au bonheur; eh!</t>
    </r>
  </si>
  <si>
    <r>
      <t>Montesquieu</t>
    </r>
    <r>
      <rPr>
        <sz val="11"/>
        <color rgb="FF333333"/>
        <rFont val="Arial"/>
        <family val="2"/>
      </rPr>
      <t> n'attachoit pas assez de </t>
    </r>
    <r>
      <rPr>
        <b/>
        <sz val="11"/>
        <color rgb="FFCC3300"/>
        <rFont val="Arial"/>
        <family val="2"/>
      </rPr>
      <t>prix</t>
    </r>
    <r>
      <rPr>
        <sz val="11"/>
        <color rgb="FF333333"/>
        <rFont val="Arial"/>
        <family val="2"/>
      </rPr>
      <t> aux honneurs académiques, pour souffrir de leur privation;</t>
    </r>
  </si>
  <si>
    <r>
      <t>à ce </t>
    </r>
    <r>
      <rPr>
        <b/>
        <sz val="11"/>
        <color rgb="FFCC3300"/>
        <rFont val="Arial"/>
        <family val="2"/>
      </rPr>
      <t>prix</t>
    </r>
    <r>
      <rPr>
        <sz val="11"/>
        <color rgb="FF333333"/>
        <rFont val="Arial"/>
        <family val="2"/>
      </rPr>
      <t> il fut permis d'être sans mœurs &amp; sans vertus.</t>
    </r>
  </si>
  <si>
    <r>
      <t>On en manquoit d'autant plus, que tout renchérissoit dans les monarchies voisines, où les marchandises doublerent et triplerent de </t>
    </r>
    <r>
      <rPr>
        <b/>
        <sz val="11"/>
        <color rgb="FFCC3300"/>
        <rFont val="Arial"/>
        <family val="2"/>
      </rPr>
      <t>prix</t>
    </r>
    <r>
      <rPr>
        <sz val="11"/>
        <color rgb="FF333333"/>
        <rFont val="Arial"/>
        <family val="2"/>
      </rPr>
      <t>, parce que l'argent y avoit doublé et triplé.</t>
    </r>
  </si>
  <si>
    <r>
      <t>Les biens naturels de l'agriculture et du commerce, à sçavoir les denrées et les marchandises, sont pénibles à acquérir, sujets au dépérissement, difficiles et embarrassants à garder, n'ont de </t>
    </r>
    <r>
      <rPr>
        <b/>
        <sz val="11"/>
        <color rgb="FFCC3300"/>
        <rFont val="Arial"/>
        <family val="2"/>
      </rPr>
      <t>prix</t>
    </r>
    <r>
      <rPr>
        <sz val="11"/>
        <color rgb="FF333333"/>
        <rFont val="Arial"/>
        <family val="2"/>
      </rPr>
      <t> que pour celui qui en a besoin.</t>
    </r>
  </si>
  <si>
    <r>
      <t>Trois jours se passèrent; les têtes se corrompirent; on voulut les enterrer; mais pour cet effet, il fallait une permission du pacha, et on ne l'obtint qu'au </t>
    </r>
    <r>
      <rPr>
        <b/>
        <sz val="11"/>
        <color rgb="FFCC3300"/>
        <rFont val="Arial"/>
        <family val="2"/>
      </rPr>
      <t>prix</t>
    </r>
    <r>
      <rPr>
        <sz val="11"/>
        <color rgb="FF333333"/>
        <rFont val="Arial"/>
        <family val="2"/>
      </rPr>
      <t> de quarante bourses, cinquante mille livres.</t>
    </r>
  </si>
  <si>
    <r>
      <t>Vous ferez payer chaque cheval le </t>
    </r>
    <r>
      <rPr>
        <b/>
        <sz val="11"/>
        <color rgb="FFCC3300"/>
        <rFont val="Arial"/>
        <family val="2"/>
      </rPr>
      <t>prix</t>
    </r>
    <r>
      <rPr>
        <sz val="11"/>
        <color rgb="FF333333"/>
        <rFont val="Arial"/>
        <family val="2"/>
      </rPr>
      <t> qu'il aura coûté, sans que cela puisse excéder cent vingt francs par cheval.</t>
    </r>
  </si>
  <si>
    <r>
      <t>Je suis prêt à tout faire, tout pour recouvrer l'amour paternel, il n'importe à quel </t>
    </r>
    <r>
      <rPr>
        <b/>
        <sz val="11"/>
        <color rgb="FFCC3300"/>
        <rFont val="Arial"/>
        <family val="2"/>
      </rPr>
      <t>prix</t>
    </r>
    <r>
      <rPr>
        <sz val="11"/>
        <color rgb="FF333333"/>
        <rFont val="Arial"/>
        <family val="2"/>
      </rPr>
      <t>: je ne saurois l'acheter trop cher:</t>
    </r>
  </si>
  <si>
    <r>
      <t>Qu'elle sente le </t>
    </r>
    <r>
      <rPr>
        <b/>
        <sz val="11"/>
        <color rgb="FFCC3300"/>
        <rFont val="Arial"/>
        <family val="2"/>
      </rPr>
      <t>prix</t>
    </r>
    <r>
      <rPr>
        <sz val="11"/>
        <color rgb="FF333333"/>
        <rFont val="Arial"/>
        <family val="2"/>
      </rPr>
      <t> de mon amour, et de tout ce qu'il m'a fait souffrir pour elle!</t>
    </r>
  </si>
  <si>
    <r>
      <t>Les anglais même fabriquent une infinité de quincailleries à meilleur </t>
    </r>
    <r>
      <rPr>
        <b/>
        <sz val="11"/>
        <color rgb="FFCC3300"/>
        <rFont val="Arial"/>
        <family val="2"/>
      </rPr>
      <t>prix</t>
    </r>
    <r>
      <rPr>
        <sz val="11"/>
        <color rgb="FF333333"/>
        <rFont val="Arial"/>
        <family val="2"/>
      </rPr>
      <t> qu'on ne pourrait le faire en </t>
    </r>
    <r>
      <rPr>
        <sz val="11"/>
        <color theme="1"/>
        <rFont val="Calibri"/>
        <family val="2"/>
        <scheme val="minor"/>
      </rPr>
      <t>France</t>
    </r>
    <r>
      <rPr>
        <sz val="11"/>
        <color rgb="FF333333"/>
        <rFont val="Arial"/>
        <family val="2"/>
      </rPr>
      <t>.</t>
    </r>
  </si>
  <si>
    <r>
      <t>Lorsqu'un architecte ou un entrepreneur s'est chargé de la construction à forfait d'un bâtiment, d'après un plan arrêté et convenu avec le propriétaire du sol, il ne peut demander aucune augmentation de </t>
    </r>
    <r>
      <rPr>
        <b/>
        <sz val="11"/>
        <color rgb="FFCC3300"/>
        <rFont val="Arial"/>
        <family val="2"/>
      </rPr>
      <t>prix</t>
    </r>
    <r>
      <rPr>
        <sz val="11"/>
        <color rgb="FF333333"/>
        <rFont val="Arial"/>
        <family val="2"/>
      </rPr>
      <t>, ni sous le prétexte d'augmentation de la main-d'oeuvre ou des matériaux, ni sous celui de changemens ou d'augmntations faits sur ce plan, si ces changemens ou augmentations n'ont pas été autorisés par écrit, et le prix convenu avec le propriétaire.</t>
    </r>
  </si>
  <si>
    <r>
      <t xml:space="preserve">A quoi m'autorisez-vous? --- Dame! à louer son appartement, si vous en trouvez un bon </t>
    </r>
    <r>
      <rPr>
        <b/>
        <sz val="11"/>
        <color rgb="FFC00000"/>
        <rFont val="Calibri"/>
        <family val="2"/>
        <scheme val="minor"/>
      </rPr>
      <t>prix</t>
    </r>
    <r>
      <rPr>
        <sz val="11"/>
        <color theme="1"/>
        <rFont val="Calibri"/>
        <family val="2"/>
        <scheme val="minor"/>
      </rPr>
      <t>.</t>
    </r>
  </si>
  <si>
    <r>
      <t>mais il faut observer que l'altération de ce dernier </t>
    </r>
    <r>
      <rPr>
        <b/>
        <sz val="11"/>
        <color rgb="FFCC3300"/>
        <rFont val="Arial"/>
        <family val="2"/>
      </rPr>
      <t>prix</t>
    </r>
    <r>
      <rPr>
        <sz val="11"/>
        <color rgb="FF333333"/>
        <rFont val="Arial"/>
        <family val="2"/>
      </rPr>
      <t> est purement passagère, et qu'il tend en définitive, sur ce marché comme sur tout autre, à prévaloir et à régler le cours.</t>
    </r>
  </si>
  <si>
    <r>
      <t>Lorsque l'assemblée provinciale de la basse </t>
    </r>
    <r>
      <rPr>
        <sz val="11"/>
        <color theme="1"/>
        <rFont val="Calibri"/>
        <family val="2"/>
        <scheme val="minor"/>
      </rPr>
      <t>Normandie</t>
    </r>
    <r>
      <rPr>
        <sz val="11"/>
        <color rgb="FF333333"/>
        <rFont val="Arial"/>
        <family val="2"/>
      </rPr>
      <t> prit l'administration des mains de l'intendant, elle constata que le </t>
    </r>
    <r>
      <rPr>
        <b/>
        <sz val="11"/>
        <color rgb="FFCC3300"/>
        <rFont val="Arial"/>
        <family val="2"/>
      </rPr>
      <t>prix</t>
    </r>
    <r>
      <rPr>
        <sz val="11"/>
        <color rgb="FF333333"/>
        <rFont val="Arial"/>
        <family val="2"/>
      </rPr>
      <t> de toutes les terres saisies d'autorité depuis vingt ans, en matière de chemins, était encore dû.</t>
    </r>
  </si>
  <si>
    <r>
      <t>Ils causaient en </t>
    </r>
    <r>
      <rPr>
        <i/>
        <sz val="11"/>
        <color rgb="FF333333"/>
        <rFont val="Arial"/>
        <family val="2"/>
      </rPr>
      <t>yiddish</t>
    </r>
    <r>
      <rPr>
        <sz val="11"/>
        <color rgb="FF333333"/>
        <rFont val="Arial"/>
        <family val="2"/>
      </rPr>
      <t> des affaires de la ville, du </t>
    </r>
    <r>
      <rPr>
        <b/>
        <sz val="11"/>
        <color rgb="FFCC3300"/>
        <rFont val="Arial"/>
        <family val="2"/>
      </rPr>
      <t>prix</t>
    </r>
    <r>
      <rPr>
        <sz val="11"/>
        <color rgb="FF333333"/>
        <rFont val="Arial"/>
        <family val="2"/>
      </rPr>
      <t> des blés, du bétail et de tout.</t>
    </r>
  </si>
  <si>
    <r>
      <t xml:space="preserve">L'amour a peur des grand'mamans; mais, à </t>
    </r>
    <r>
      <rPr>
        <b/>
        <sz val="11"/>
        <color rgb="FFC00000"/>
        <rFont val="Calibri"/>
        <family val="2"/>
        <scheme val="minor"/>
      </rPr>
      <t>prix</t>
    </r>
    <r>
      <rPr>
        <sz val="11"/>
        <color theme="1"/>
        <rFont val="Calibri"/>
        <family val="2"/>
        <scheme val="minor"/>
      </rPr>
      <t xml:space="preserve"> d'or, combien de vieilles ont à leurs gages des amants dont les missives font merveilles! </t>
    </r>
  </si>
  <si>
    <r>
      <t>Elle a des masques de vieille dame noble qui sont des objets de </t>
    </r>
    <r>
      <rPr>
        <b/>
        <sz val="11"/>
        <color rgb="FFCC3300"/>
        <rFont val="Arial"/>
        <family val="2"/>
      </rPr>
      <t>prix</t>
    </r>
    <r>
      <rPr>
        <sz val="11"/>
        <color rgb="FF333333"/>
        <rFont val="Arial"/>
        <family val="2"/>
      </rPr>
      <t>, signés par des artistes connus.</t>
    </r>
  </si>
  <si>
    <r>
      <t>Il faudrait pour chaque échange une plus grande quantité de monnaie, puisque chaque objet échangé serait évalué à plus haut </t>
    </r>
    <r>
      <rPr>
        <b/>
        <sz val="11"/>
        <color rgb="FFCC3300"/>
        <rFont val="Arial"/>
        <family val="2"/>
      </rPr>
      <t>prix</t>
    </r>
    <r>
      <rPr>
        <sz val="11"/>
        <color rgb="FF333333"/>
        <rFont val="Arial"/>
        <family val="2"/>
      </rPr>
      <t>.</t>
    </r>
  </si>
  <si>
    <r>
      <t>Quant à la nécessité de doubler les chiffres pour avoir leur valeur en monnaie actuelle, elle est établie par quantité de preuves, entre autres par le </t>
    </r>
    <r>
      <rPr>
        <b/>
        <sz val="11"/>
        <color rgb="FFCC3300"/>
        <rFont val="Arial"/>
        <family val="2"/>
      </rPr>
      <t>prix</t>
    </r>
    <r>
      <rPr>
        <sz val="11"/>
        <color rgb="FF333333"/>
        <rFont val="Arial"/>
        <family val="2"/>
      </rPr>
      <t> de la journée de travail, qui était alors de dix-neuf sous.</t>
    </r>
  </si>
  <si>
    <r>
      <t>Ce dernier </t>
    </r>
    <r>
      <rPr>
        <b/>
        <sz val="11"/>
        <color rgb="FFCC3300"/>
        <rFont val="Arial"/>
        <family val="2"/>
      </rPr>
      <t>prix</t>
    </r>
    <r>
      <rPr>
        <sz val="11"/>
        <color rgb="FF333333"/>
        <rFont val="Arial"/>
        <family val="2"/>
      </rPr>
      <t> est le seul qui soit réglé par le simple conflit des intérêts, conformément au vœu des économistes classiques.</t>
    </r>
  </si>
  <si>
    <r>
      <t>et, profitant des économies que, comme malgré moi, vagabond j'avais dû faire, je m'entourai de tout ce que je pus me procurer d'objets précieux ou fragiles, de vases ou de livres rares et surtout de tableaux que la connaissance que j'ai de la peinture me permettait d'avoir à très bas </t>
    </r>
    <r>
      <rPr>
        <b/>
        <sz val="11"/>
        <color rgb="FFCC3300"/>
        <rFont val="Arial"/>
        <family val="2"/>
      </rPr>
      <t>prix</t>
    </r>
    <r>
      <rPr>
        <sz val="11"/>
        <color rgb="FF333333"/>
        <rFont val="Arial"/>
        <family val="2"/>
      </rPr>
      <t>.</t>
    </r>
  </si>
  <si>
    <r>
      <t>Je dois dire cependant que la modicité des </t>
    </r>
    <r>
      <rPr>
        <b/>
        <sz val="11"/>
        <color rgb="FFCC3300"/>
        <rFont val="Arial"/>
        <family val="2"/>
      </rPr>
      <t>prix</t>
    </r>
    <r>
      <rPr>
        <sz val="11"/>
        <color rgb="FF333333"/>
        <rFont val="Arial"/>
        <family val="2"/>
      </rPr>
      <t>, la complaisance des maîtres de la maison et une réputation de vieille date amènent journellement beaucoup de monde à l'hôtel d'</t>
    </r>
    <r>
      <rPr>
        <sz val="11"/>
        <color theme="1"/>
        <rFont val="Calibri"/>
        <family val="2"/>
        <scheme val="minor"/>
      </rPr>
      <t>Europe</t>
    </r>
    <r>
      <rPr>
        <sz val="11"/>
        <color rgb="FF333333"/>
        <rFont val="Arial"/>
        <family val="2"/>
      </rPr>
      <t>.</t>
    </r>
  </si>
  <si>
    <r>
      <t>Mais le capitaine </t>
    </r>
    <r>
      <rPr>
        <sz val="11"/>
        <color theme="1"/>
        <rFont val="Calibri"/>
        <family val="2"/>
        <scheme val="minor"/>
      </rPr>
      <t>Nemo</t>
    </r>
    <r>
      <rPr>
        <sz val="11"/>
        <color rgb="FF333333"/>
        <rFont val="Arial"/>
        <family val="2"/>
      </rPr>
      <t> ne songeait pas à réclamer le </t>
    </r>
    <r>
      <rPr>
        <b/>
        <sz val="11"/>
        <color rgb="FFCC3300"/>
        <rFont val="Arial"/>
        <family val="2"/>
      </rPr>
      <t>prix</t>
    </r>
    <r>
      <rPr>
        <sz val="11"/>
        <color rgb="FF333333"/>
        <rFont val="Arial"/>
        <family val="2"/>
      </rPr>
      <t> des services qu'il avait rendus.</t>
    </r>
  </si>
  <si>
    <r>
      <t>Quand mon homme eut achevé son histoire et bu le dernier verre de vin à ma santé, il me proposa de me reconduire </t>
    </r>
    <r>
      <rPr>
        <i/>
        <sz val="11"/>
        <color rgb="FF333333"/>
        <rFont val="Arial"/>
        <family val="2"/>
      </rPr>
      <t>gratis</t>
    </r>
    <r>
      <rPr>
        <sz val="11"/>
        <color rgb="FF333333"/>
        <rFont val="Arial"/>
        <family val="2"/>
      </rPr>
      <t> jusque chez moi; et je n'y consentis qu'à condition qu'il accepterait </t>
    </r>
    <r>
      <rPr>
        <i/>
        <sz val="11"/>
        <color rgb="FF333333"/>
        <rFont val="Arial"/>
        <family val="2"/>
      </rPr>
      <t>pour</t>
    </r>
    <r>
      <rPr>
        <sz val="11"/>
        <color rgb="FF333333"/>
        <rFont val="Arial"/>
        <family val="2"/>
      </rPr>
      <t> </t>
    </r>
    <r>
      <rPr>
        <i/>
        <sz val="11"/>
        <color rgb="FF333333"/>
        <rFont val="Arial"/>
        <family val="2"/>
      </rPr>
      <t>boire</t>
    </r>
    <r>
      <rPr>
        <sz val="11"/>
        <color rgb="FF333333"/>
        <rFont val="Arial"/>
        <family val="2"/>
      </rPr>
      <t> le double du </t>
    </r>
    <r>
      <rPr>
        <b/>
        <sz val="11"/>
        <color rgb="FFCC3300"/>
        <rFont val="Arial"/>
        <family val="2"/>
      </rPr>
      <t>prix</t>
    </r>
    <r>
      <rPr>
        <sz val="11"/>
        <color rgb="FF333333"/>
        <rFont val="Arial"/>
        <family val="2"/>
      </rPr>
      <t> de sa course.</t>
    </r>
  </si>
  <si>
    <r>
      <t>Quoi qu'il en soit de cette historiette, la situation désespérée de Charles VII est prouvée par l'offre exorbitante qu'il avait faite aux Écossais, de leur céder le Berri pour </t>
    </r>
    <r>
      <rPr>
        <b/>
        <sz val="11"/>
        <color rgb="FFCC3300"/>
        <rFont val="Arial"/>
        <family val="2"/>
      </rPr>
      <t>prix</t>
    </r>
    <r>
      <rPr>
        <sz val="11"/>
        <color rgb="FF333333"/>
        <rFont val="Arial"/>
        <family val="2"/>
      </rPr>
      <t> d'un nouveau secours.</t>
    </r>
  </si>
  <si>
    <r>
      <t>Nous n'avons même pas la faculté de percevoir notre infirmité, nous sommes faits pour savoir le </t>
    </r>
    <r>
      <rPr>
        <b/>
        <sz val="11"/>
        <color rgb="FFCC3300"/>
        <rFont val="Arial"/>
        <family val="2"/>
      </rPr>
      <t>prix</t>
    </r>
    <r>
      <rPr>
        <sz val="11"/>
        <color rgb="FF333333"/>
        <rFont val="Arial"/>
        <family val="2"/>
      </rPr>
      <t> du beurre et du blé, et, au plus, pour discuter sur la valeur de deux chevaux, de deux bateaux, de deux ministres ou de deux artistes.</t>
    </r>
  </si>
  <si>
    <r>
      <t>La gloire est à ce </t>
    </r>
    <r>
      <rPr>
        <b/>
        <sz val="11"/>
        <color rgb="FFCC3300"/>
        <rFont val="Arial"/>
        <family val="2"/>
      </rPr>
      <t>prix</t>
    </r>
    <r>
      <rPr>
        <sz val="11"/>
        <color rgb="FF333333"/>
        <rFont val="Arial"/>
        <family val="2"/>
      </rPr>
      <t>.</t>
    </r>
  </si>
  <si>
    <r>
      <t>J'eusse cependant été facile de </t>
    </r>
    <r>
      <rPr>
        <b/>
        <sz val="11"/>
        <color rgb="FFCC3300"/>
        <rFont val="Arial"/>
        <family val="2"/>
      </rPr>
      <t>prix</t>
    </r>
    <r>
      <rPr>
        <sz val="11"/>
        <color rgb="FF333333"/>
        <rFont val="Arial"/>
        <family val="2"/>
      </rPr>
      <t>, dit imprudemment Bannière.</t>
    </r>
  </si>
  <si>
    <r>
      <t>elle suppose vénalité, puisque si le produit n'était pas à toute heure et pour un </t>
    </r>
    <r>
      <rPr>
        <b/>
        <sz val="11"/>
        <color rgb="FFCC3300"/>
        <rFont val="Arial"/>
        <family val="2"/>
      </rPr>
      <t xml:space="preserve">prix </t>
    </r>
    <r>
      <rPr>
        <sz val="11"/>
        <color rgb="FF333333"/>
        <rFont val="Arial"/>
        <family val="2"/>
      </rPr>
      <t>déterminé acceptable à l'échange, il ne serait plus qu'une non-valeur, il ne serait rien.</t>
    </r>
  </si>
  <si>
    <r>
      <t>On verra plus tard (chapitres XX, XXI et XXII) sur quelles bases s'établit la valeur ou le </t>
    </r>
    <r>
      <rPr>
        <b/>
        <sz val="11"/>
        <color rgb="FFCC3300"/>
        <rFont val="Arial"/>
        <family val="2"/>
      </rPr>
      <t>prix</t>
    </r>
    <r>
      <rPr>
        <sz val="11"/>
        <color rgb="FF333333"/>
        <rFont val="Arial"/>
        <family val="2"/>
      </rPr>
      <t> courant des services productifs.</t>
    </r>
  </si>
  <si>
    <r>
      <t>L'eau n'était pas rare ; il restait une très bonne pompe à Souain mais le lieu était malsain et le chemin aussi chacun y allait à son tour, et connaissait le </t>
    </r>
    <r>
      <rPr>
        <b/>
        <sz val="11"/>
        <color rgb="FFCC3300"/>
        <rFont val="Arial"/>
        <family val="2"/>
      </rPr>
      <t>prix</t>
    </r>
    <r>
      <rPr>
        <sz val="11"/>
        <color rgb="FF333333"/>
        <rFont val="Arial"/>
        <family val="2"/>
      </rPr>
      <t> de l'eau.</t>
    </r>
  </si>
  <si>
    <r>
      <t>devant l'afflux des livres imprimés qui se multiplient sans cesse, les relieurs, toujours désireux de trouver une technique plus rapide afin de réduire la main-d'œuvre, d'abaisser le </t>
    </r>
    <r>
      <rPr>
        <b/>
        <sz val="11"/>
        <color rgb="FFCC3300"/>
        <rFont val="Arial"/>
        <family val="2"/>
      </rPr>
      <t>prix</t>
    </r>
    <r>
      <rPr>
        <sz val="11"/>
        <color rgb="FF333333"/>
        <rFont val="Arial"/>
        <family val="2"/>
      </rPr>
      <t> de revient de leurs produits et de travailler plus vite, vont employer une autre technique, celle de la roulette, petit cylindre de métal sur lequel est gravé un motif décoratif que l'on répète indéfiniment ;</t>
    </r>
  </si>
  <si>
    <r>
      <t>Plus intelligent que les autres </t>
    </r>
    <r>
      <rPr>
        <sz val="11"/>
        <color theme="1"/>
        <rFont val="Calibri"/>
        <family val="2"/>
        <scheme val="minor"/>
      </rPr>
      <t>Guermantes</t>
    </r>
    <r>
      <rPr>
        <sz val="11"/>
        <color rgb="FF333333"/>
        <rFont val="Arial"/>
        <family val="2"/>
      </rPr>
      <t>, </t>
    </r>
    <r>
      <rPr>
        <sz val="11"/>
        <color theme="1"/>
        <rFont val="Calibri"/>
        <family val="2"/>
        <scheme val="minor"/>
      </rPr>
      <t>M</t>
    </r>
    <r>
      <rPr>
        <sz val="11"/>
        <color rgb="FF333333"/>
        <rFont val="Arial"/>
        <family val="2"/>
      </rPr>
      <t>. </t>
    </r>
    <r>
      <rPr>
        <sz val="11"/>
        <color theme="1"/>
        <rFont val="Calibri"/>
        <family val="2"/>
        <scheme val="minor"/>
      </rPr>
      <t>De Charlus s'apercevait qu'on ne tenait plus compte de ses exclusives qu'une fois sur deux, et, anticipant l'avenir, craignant qu'un jour ce fût de lui qu'on se privât, il avait commencé à faire la part du feu, à baisser, comme on dit, ses </t>
    </r>
    <r>
      <rPr>
        <b/>
        <sz val="11"/>
        <color rgb="FFCC3300"/>
        <rFont val="Calibri"/>
        <family val="2"/>
        <scheme val="minor"/>
      </rPr>
      <t>prix</t>
    </r>
    <r>
      <rPr>
        <sz val="11"/>
        <color theme="1"/>
        <rFont val="Calibri"/>
        <family val="2"/>
        <scheme val="minor"/>
      </rPr>
      <t>.</t>
    </r>
  </si>
  <si>
    <r>
      <t xml:space="preserve">Je peux avoir pour le même </t>
    </r>
    <r>
      <rPr>
        <b/>
        <sz val="11"/>
        <color rgb="FFC00000"/>
        <rFont val="Calibri"/>
        <family val="2"/>
        <scheme val="minor"/>
      </rPr>
      <t>prix</t>
    </r>
    <r>
      <rPr>
        <sz val="11"/>
        <color theme="1"/>
        <rFont val="Calibri"/>
        <family val="2"/>
        <scheme val="minor"/>
      </rPr>
      <t xml:space="preserve"> une chose que je préfère.</t>
    </r>
  </si>
  <si>
    <r>
      <t>Ah! </t>
    </r>
    <r>
      <rPr>
        <sz val="11"/>
        <color theme="1"/>
        <rFont val="Calibri"/>
        <family val="2"/>
        <scheme val="minor"/>
      </rPr>
      <t>Maurras, fils de Mistral, de Dante, de Virgile et d'Homère, vous ne pouvez pas savoir combien j'attache de </t>
    </r>
    <r>
      <rPr>
        <b/>
        <sz val="11"/>
        <color rgb="FFCC3300"/>
        <rFont val="Calibri"/>
        <family val="2"/>
        <scheme val="minor"/>
      </rPr>
      <t>prix</t>
    </r>
    <r>
      <rPr>
        <sz val="11"/>
        <color theme="1"/>
        <rFont val="Calibri"/>
        <family val="2"/>
        <scheme val="minor"/>
      </rPr>
      <t> à un certain </t>
    </r>
    <r>
      <rPr>
        <i/>
        <sz val="11"/>
        <color theme="1"/>
        <rFont val="Calibri"/>
        <family val="2"/>
        <scheme val="minor"/>
      </rPr>
      <t>Faust</t>
    </r>
    <r>
      <rPr>
        <sz val="11"/>
        <color theme="1"/>
        <rFont val="Calibri"/>
        <family val="2"/>
        <scheme val="minor"/>
      </rPr>
      <t> traduit par Gérard De Nerval et illustré follement, délicieusement par Delacroix. </t>
    </r>
  </si>
  <si>
    <r>
      <t>Valeurs calculées aux </t>
    </r>
    <r>
      <rPr>
        <b/>
        <sz val="11"/>
        <color rgb="FFCC3300"/>
        <rFont val="Arial"/>
        <family val="2"/>
      </rPr>
      <t>prix</t>
    </r>
    <r>
      <rPr>
        <sz val="11"/>
        <color rgb="FF333333"/>
        <rFont val="Arial"/>
        <family val="2"/>
      </rPr>
      <t> de 1913</t>
    </r>
  </si>
  <si>
    <r>
      <t>Il est difficile de savoir si la baisse actuelle du prix de l'électricité d'origine conventionnelle n'est qu'une fluctuation sur une courbe de </t>
    </r>
    <r>
      <rPr>
        <b/>
        <sz val="11"/>
        <color rgb="FFCC3300"/>
        <rFont val="Arial"/>
        <family val="2"/>
      </rPr>
      <t>prix</t>
    </r>
    <r>
      <rPr>
        <sz val="11"/>
        <color rgb="FF333333"/>
        <rFont val="Arial"/>
        <family val="2"/>
      </rPr>
      <t> croissants.</t>
    </r>
  </si>
  <si>
    <r>
      <t>Il est nécessaire de donner ici la liste des principaux ouvrages récents traitant de l'histoire des prix dans les pays étrangers voisins, </t>
    </r>
    <r>
      <rPr>
        <b/>
        <sz val="11"/>
        <color rgb="FFCC3300"/>
        <rFont val="Arial"/>
        <family val="2"/>
      </rPr>
      <t>prix</t>
    </r>
    <r>
      <rPr>
        <sz val="11"/>
        <color rgb="FF333333"/>
        <rFont val="Arial"/>
        <family val="2"/>
      </rPr>
      <t> dont les variations ont souvent été liées à celles des prix français aux xvi</t>
    </r>
    <r>
      <rPr>
        <vertAlign val="superscript"/>
        <sz val="11"/>
        <color rgb="FF333333"/>
        <rFont val="Arial"/>
        <family val="2"/>
      </rPr>
      <t>e</t>
    </r>
    <r>
      <rPr>
        <sz val="11"/>
        <color rgb="FF333333"/>
        <rFont val="Arial"/>
        <family val="2"/>
      </rPr>
      <t>-xviii</t>
    </r>
    <r>
      <rPr>
        <vertAlign val="superscript"/>
        <sz val="11"/>
        <color rgb="FF333333"/>
        <rFont val="Arial"/>
        <family val="2"/>
      </rPr>
      <t>e</t>
    </r>
    <r>
      <rPr>
        <sz val="11"/>
        <color rgb="FF333333"/>
        <rFont val="Arial"/>
        <family val="2"/>
      </rPr>
      <t> siècles.</t>
    </r>
  </si>
  <si>
    <r>
      <t>Sans doute les </t>
    </r>
    <r>
      <rPr>
        <b/>
        <sz val="11"/>
        <color rgb="FFCC3300"/>
        <rFont val="Arial"/>
        <family val="2"/>
      </rPr>
      <t>prix</t>
    </r>
    <r>
      <rPr>
        <sz val="11"/>
        <color rgb="FF333333"/>
        <rFont val="Arial"/>
        <family val="2"/>
      </rPr>
      <t> sont souvent très élevés.</t>
    </r>
  </si>
  <si>
    <r>
      <t>Ce qui avait du </t>
    </r>
    <r>
      <rPr>
        <b/>
        <sz val="11"/>
        <color rgb="FFCC3300"/>
        <rFont val="Arial"/>
        <family val="2"/>
      </rPr>
      <t>prix</t>
    </r>
    <r>
      <rPr>
        <sz val="11"/>
        <color rgb="FF333333"/>
        <rFont val="Arial"/>
        <family val="2"/>
      </rPr>
      <t> aux yeux de tous, c'étaient les croyances collectives, les aspirations collectives, les traditions communes et les symboles qui les exprimaient.</t>
    </r>
  </si>
  <si>
    <r>
      <t>Ce prix est un prix de compromis, un prix politique, un </t>
    </r>
    <r>
      <rPr>
        <b/>
        <sz val="11"/>
        <color rgb="FFCC3300"/>
        <rFont val="Arial"/>
        <family val="2"/>
      </rPr>
      <t>prix</t>
    </r>
    <r>
      <rPr>
        <sz val="11"/>
        <color rgb="FF333333"/>
        <rFont val="Arial"/>
        <family val="2"/>
      </rPr>
      <t> dans une large mesure garanti, un prix calculé sur des situations moyennes et, semble-t-il, plus apte à engendrer la hausse que la baisse.</t>
    </r>
  </si>
  <si>
    <r>
      <t>D'autre part, il admettait que, grâce au mécanisme du crédit, le taux de l'intérêt exerçait une influence sur les </t>
    </r>
    <r>
      <rPr>
        <b/>
        <sz val="11"/>
        <color rgb="FFCC3300"/>
        <rFont val="Arial"/>
        <family val="2"/>
      </rPr>
      <t>prix</t>
    </r>
    <r>
      <rPr>
        <sz val="11"/>
        <color rgb="FF333333"/>
        <rFont val="Arial"/>
        <family val="2"/>
      </rPr>
      <t>, qu'une élévation du taux monétaire au-dessus du niveau « naturel » entraînait une baisse des prix ; un abaissement au-dessous de ce niveau, une hausse.</t>
    </r>
  </si>
  <si>
    <r>
      <t>Les compagnies de chemins de fer payent à des </t>
    </r>
    <r>
      <rPr>
        <b/>
        <sz val="11"/>
        <color rgb="FFCC3300"/>
        <rFont val="Arial"/>
        <family val="2"/>
      </rPr>
      <t>prix</t>
    </r>
    <r>
      <rPr>
        <sz val="11"/>
        <color rgb="FF333333"/>
        <rFont val="Arial"/>
        <family val="2"/>
      </rPr>
      <t> fantastiques les terrains dont la valeur est fixée par des jurés recrutés parmi les propriétaires du pays.</t>
    </r>
  </si>
  <si>
    <r>
      <t>Le 11 mars 1415, des papetiers de Troyes et de Paris, faisant observer que la création de moulins autour de la capitale a eu pour effet de faire baisser le </t>
    </r>
    <r>
      <rPr>
        <b/>
        <sz val="11"/>
        <color rgb="FFCC3300"/>
        <rFont val="Arial"/>
        <family val="2"/>
      </rPr>
      <t>prix</t>
    </r>
    <r>
      <rPr>
        <sz val="11"/>
        <color rgb="FF333333"/>
        <rFont val="Arial"/>
        <family val="2"/>
      </rPr>
      <t> du papier, demandent à l'Université d'intervenir pour obtenir le maintien de leurs privilèges.</t>
    </r>
  </si>
  <si>
    <r>
      <t>À quel </t>
    </r>
    <r>
      <rPr>
        <b/>
        <sz val="11"/>
        <color rgb="FFCC3300"/>
        <rFont val="Arial"/>
        <family val="2"/>
      </rPr>
      <t>prix</t>
    </r>
    <r>
      <rPr>
        <sz val="11"/>
        <color rgb="FF333333"/>
        <rFont val="Arial"/>
        <family val="2"/>
      </rPr>
      <t> monterait alors cette expédition!</t>
    </r>
  </si>
  <si>
    <r>
      <t>En cas d'anticipation correcte d'une augmentation de la demande, la firme, en abaissant suffisamment ses coûts, peut, en maximant son profit net, abaisser son </t>
    </r>
    <r>
      <rPr>
        <b/>
        <sz val="11"/>
        <color rgb="FFCC3300"/>
        <rFont val="Arial"/>
        <family val="2"/>
      </rPr>
      <t>prix</t>
    </r>
    <r>
      <rPr>
        <sz val="11"/>
        <color rgb="FF333333"/>
        <rFont val="Arial"/>
        <family val="2"/>
      </rPr>
      <t>.</t>
    </r>
  </si>
  <si>
    <r>
      <t>Prends son petit cachet, nul n'y attacherait le moindre </t>
    </r>
    <r>
      <rPr>
        <b/>
        <sz val="11"/>
        <color rgb="FFCC3300"/>
        <rFont val="Arial"/>
        <family val="2"/>
      </rPr>
      <t>prix</t>
    </r>
    <r>
      <rPr>
        <sz val="11"/>
        <color rgb="FF333333"/>
        <rFont val="Arial"/>
        <family val="2"/>
      </rPr>
      <t>.</t>
    </r>
  </si>
  <si>
    <r>
      <t>Un prix de base, multiplié par la moyenne arithmétique de l'indice du prix des produits employés par l'agriculture et de l'indice des </t>
    </r>
    <r>
      <rPr>
        <b/>
        <sz val="11"/>
        <color rgb="FFCC3300"/>
        <rFont val="Arial"/>
        <family val="2"/>
      </rPr>
      <t>prix</t>
    </r>
    <r>
      <rPr>
        <sz val="11"/>
        <color rgb="FF333333"/>
        <rFont val="Arial"/>
        <family val="2"/>
      </rPr>
      <t> de détail à </t>
    </r>
    <r>
      <rPr>
        <sz val="11"/>
        <color theme="1"/>
        <rFont val="Calibri"/>
        <family val="2"/>
        <scheme val="minor"/>
      </rPr>
      <t>Paris</t>
    </r>
    <r>
      <rPr>
        <sz val="11"/>
        <color rgb="FF333333"/>
        <rFont val="Arial"/>
        <family val="2"/>
      </rPr>
      <t> (indice I n s e e, base 100 égal 1953), diminué d'un pourcentage pour tenir compte de la modernisation de l'agriculture, augmenté ou diminué d'un autre pourcentage pour tenir compte de l'importance de la récolte, modifié par des taxes destinées à financer l'exportation, tel est le schéma de la procédure.</t>
    </r>
  </si>
  <si>
    <r>
      <t>Point de questions, d'ordre à la fois théorique et pratique : questions de population, de salaires, de subsistances, de </t>
    </r>
    <r>
      <rPr>
        <b/>
        <sz val="11"/>
        <color rgb="FFCC3300"/>
        <rFont val="Arial"/>
        <family val="2"/>
      </rPr>
      <t>prix</t>
    </r>
    <r>
      <rPr>
        <sz val="11"/>
        <color rgb="FF333333"/>
        <rFont val="Arial"/>
        <family val="2"/>
      </rPr>
      <t>, et toutes celles que pose l'effort novateur des premiers agriculteurs « savants » et des promoteurs de manufactures modernes</t>
    </r>
  </si>
  <si>
    <r>
      <t>Moi, je l'ai toujours dit: une seule valeur, un seul </t>
    </r>
    <r>
      <rPr>
        <b/>
        <sz val="11"/>
        <color rgb="FFCC3300"/>
        <rFont val="Arial"/>
        <family val="2"/>
      </rPr>
      <t>prix</t>
    </r>
    <r>
      <rPr>
        <sz val="11"/>
        <color rgb="FF333333"/>
        <rFont val="Arial"/>
        <family val="2"/>
      </rPr>
      <t>, un seul métal.</t>
    </r>
  </si>
  <si>
    <r>
      <t>Telle fut la fin de cette guerre, qui </t>
    </r>
    <r>
      <rPr>
        <b/>
        <sz val="11"/>
        <color rgb="FFCC3300"/>
        <rFont val="Arial"/>
        <family val="2"/>
      </rPr>
      <t>cousta</t>
    </r>
    <r>
      <rPr>
        <sz val="11"/>
        <color rgb="FF333333"/>
        <rFont val="Arial"/>
        <family val="2"/>
      </rPr>
      <t> aux romains </t>
    </r>
    <r>
      <rPr>
        <b/>
        <sz val="11"/>
        <color rgb="FFCC3300"/>
        <rFont val="Arial"/>
        <family val="2"/>
      </rPr>
      <t>beaucoup</t>
    </r>
    <r>
      <rPr>
        <sz val="11"/>
        <color rgb="FF333333"/>
        <rFont val="Arial"/>
        <family val="2"/>
      </rPr>
      <t> d'hommes et d'argent, et ne leur apporta gueres de profit ny de gloire.</t>
    </r>
  </si>
  <si>
    <r>
      <t>Ces fêtes sont belles, grandes et magnifiques; c'est un spectacle fort noble et qui </t>
    </r>
    <r>
      <rPr>
        <b/>
        <sz val="11"/>
        <color rgb="FFCC3300"/>
        <rFont val="Arial"/>
        <family val="2"/>
      </rPr>
      <t>coûte</t>
    </r>
    <r>
      <rPr>
        <sz val="11"/>
        <color rgb="FF333333"/>
        <rFont val="Arial"/>
        <family val="2"/>
      </rPr>
      <t> </t>
    </r>
    <r>
      <rPr>
        <b/>
        <sz val="11"/>
        <color rgb="FFCC3300"/>
        <rFont val="Arial"/>
        <family val="2"/>
      </rPr>
      <t>beaucoup</t>
    </r>
    <r>
      <rPr>
        <sz val="11"/>
        <color rgb="FF333333"/>
        <rFont val="Arial"/>
        <family val="2"/>
      </rPr>
      <t>.</t>
    </r>
  </si>
  <si>
    <r>
      <t>il faudroit demeurer à la ville, la vie y seroit plus chère, il nous faudroit des amusemens qui nous </t>
    </r>
    <r>
      <rPr>
        <b/>
        <sz val="11"/>
        <color rgb="FFCC3300"/>
        <rFont val="Arial"/>
        <family val="2"/>
      </rPr>
      <t>coûteroient</t>
    </r>
    <r>
      <rPr>
        <sz val="11"/>
        <color rgb="FF333333"/>
        <rFont val="Arial"/>
        <family val="2"/>
      </rPr>
      <t> </t>
    </r>
    <r>
      <rPr>
        <b/>
        <sz val="11"/>
        <color rgb="FFCC3300"/>
        <rFont val="Arial"/>
        <family val="2"/>
      </rPr>
      <t>beaucoup</t>
    </r>
    <r>
      <rPr>
        <sz val="11"/>
        <color rgb="FF333333"/>
        <rFont val="Arial"/>
        <family val="2"/>
      </rPr>
      <t> plus que ceux que nous trouvons ici et nous seroient moins sensibles.</t>
    </r>
  </si>
  <si>
    <r>
      <t>N'est-il pas criant que pour une ligne de plus ou de moins, une phrase retournée, une addition de deux lignes, une note bonne ou mauvaise, on réduise presque à rien un ouvrage volumineux qui m'a </t>
    </r>
    <r>
      <rPr>
        <b/>
        <sz val="11"/>
        <color rgb="FFCC3300"/>
        <rFont val="Arial"/>
        <family val="2"/>
      </rPr>
      <t>coûté</t>
    </r>
    <r>
      <rPr>
        <sz val="11"/>
        <color rgb="FF333333"/>
        <rFont val="Arial"/>
        <family val="2"/>
      </rPr>
      <t> </t>
    </r>
    <r>
      <rPr>
        <b/>
        <sz val="11"/>
        <color rgb="FFCC3300"/>
        <rFont val="Arial"/>
        <family val="2"/>
      </rPr>
      <t>beaucoup</t>
    </r>
    <r>
      <rPr>
        <sz val="11"/>
        <color rgb="FF333333"/>
        <rFont val="Arial"/>
        <family val="2"/>
      </rPr>
      <t> d'argent ?</t>
    </r>
  </si>
  <si>
    <r>
      <t>Ces révolutions et les guerres que la </t>
    </r>
    <r>
      <rPr>
        <sz val="11"/>
        <color theme="1"/>
        <rFont val="Calibri"/>
        <family val="2"/>
        <scheme val="minor"/>
      </rPr>
      <t>Russie</t>
    </r>
    <r>
      <rPr>
        <sz val="11"/>
        <color rgb="FF333333"/>
        <rFont val="Arial"/>
        <family val="2"/>
      </rPr>
      <t> eut ensuite à soutenir contre les turcs dont elle fut victorieuse, l'évacuation des trois provinces de </t>
    </r>
    <r>
      <rPr>
        <sz val="11"/>
        <color theme="1"/>
        <rFont val="Calibri"/>
        <family val="2"/>
        <scheme val="minor"/>
      </rPr>
      <t>Perse</t>
    </r>
    <r>
      <rPr>
        <sz val="11"/>
        <color rgb="FF333333"/>
        <rFont val="Arial"/>
        <family val="2"/>
      </rPr>
      <t>, qui </t>
    </r>
    <r>
      <rPr>
        <b/>
        <sz val="11"/>
        <color rgb="FFCC3300"/>
        <rFont val="Arial"/>
        <family val="2"/>
      </rPr>
      <t>coûtaient</t>
    </r>
    <r>
      <rPr>
        <sz val="11"/>
        <color rgb="FF333333"/>
        <rFont val="Arial"/>
        <family val="2"/>
      </rPr>
      <t> à la </t>
    </r>
    <r>
      <rPr>
        <sz val="11"/>
        <color theme="1"/>
        <rFont val="Calibri"/>
        <family val="2"/>
        <scheme val="minor"/>
      </rPr>
      <t>Russie</t>
    </r>
    <r>
      <rPr>
        <sz val="11"/>
        <color rgb="FF333333"/>
        <rFont val="Arial"/>
        <family val="2"/>
      </rPr>
      <t> </t>
    </r>
    <r>
      <rPr>
        <b/>
        <sz val="11"/>
        <color rgb="FFCC3300"/>
        <rFont val="Arial"/>
        <family val="2"/>
      </rPr>
      <t>beaucoup</t>
    </r>
    <r>
      <rPr>
        <sz val="11"/>
        <color rgb="FF333333"/>
        <rFont val="Arial"/>
        <family val="2"/>
      </rPr>
      <t> plus qu'elles ne rendaient, ne sont pas des événemens qui concernent </t>
    </r>
    <r>
      <rPr>
        <sz val="11"/>
        <color theme="1"/>
        <rFont val="Calibri"/>
        <family val="2"/>
        <scheme val="minor"/>
      </rPr>
      <t>Pierre</t>
    </r>
    <r>
      <rPr>
        <sz val="11"/>
        <color rgb="FF333333"/>
        <rFont val="Arial"/>
        <family val="2"/>
      </rPr>
      <t> </t>
    </r>
    <r>
      <rPr>
        <i/>
        <sz val="11"/>
        <color rgb="FF333333"/>
        <rFont val="Arial"/>
        <family val="2"/>
      </rPr>
      <t>Le Grand</t>
    </r>
    <r>
      <rPr>
        <sz val="11"/>
        <color rgb="FF333333"/>
        <rFont val="Arial"/>
        <family val="2"/>
      </rPr>
      <t> ;</t>
    </r>
  </si>
  <si>
    <r>
      <t>De cette maniére, toute la nation seroit exercée, on auroit une belle et nombreuse armée toujours prette au besoin, et qui </t>
    </r>
    <r>
      <rPr>
        <b/>
        <sz val="11"/>
        <color rgb="FFCC3300"/>
        <rFont val="Arial"/>
        <family val="2"/>
      </rPr>
      <t>couteroit</t>
    </r>
    <r>
      <rPr>
        <sz val="11"/>
        <color rgb="FF333333"/>
        <rFont val="Arial"/>
        <family val="2"/>
      </rPr>
      <t> </t>
    </r>
    <r>
      <rPr>
        <b/>
        <sz val="11"/>
        <color rgb="FFCC3300"/>
        <rFont val="Arial"/>
        <family val="2"/>
      </rPr>
      <t>beaucoup</t>
    </r>
    <r>
      <rPr>
        <sz val="11"/>
        <color rgb="FF333333"/>
        <rFont val="Arial"/>
        <family val="2"/>
      </rPr>
      <t> moins, surtout en tems de paix, que ne coute aujourd'hui l'armée de la couronne.</t>
    </r>
  </si>
  <si>
    <r>
      <t>L'autorité royale fera toujours grand profit lorsqu'elle se débarrassera des soins frivoles qui ne font que la commettre vainement, qui </t>
    </r>
    <r>
      <rPr>
        <b/>
        <sz val="11"/>
        <color rgb="FFCC3300"/>
        <rFont val="Arial"/>
        <family val="2"/>
      </rPr>
      <t>coûtent</t>
    </r>
    <r>
      <rPr>
        <sz val="11"/>
        <color rgb="FF333333"/>
        <rFont val="Arial"/>
        <family val="2"/>
      </rPr>
      <t> </t>
    </r>
    <r>
      <rPr>
        <b/>
        <sz val="11"/>
        <color rgb="FFCC3300"/>
        <rFont val="Arial"/>
        <family val="2"/>
      </rPr>
      <t>beaucoup</t>
    </r>
    <r>
      <rPr>
        <sz val="11"/>
        <color rgb="FF333333"/>
        <rFont val="Arial"/>
        <family val="2"/>
      </rPr>
      <t> au trésor royal et qui rendent peu.</t>
    </r>
  </si>
  <si>
    <r>
      <t>Quoique vous soyez roi, vous devez éviter tout ce qui </t>
    </r>
    <r>
      <rPr>
        <b/>
        <sz val="11"/>
        <color rgb="FFCC3300"/>
        <rFont val="Arial"/>
        <family val="2"/>
      </rPr>
      <t>coûte</t>
    </r>
    <r>
      <rPr>
        <sz val="11"/>
        <color rgb="FF333333"/>
        <rFont val="Arial"/>
        <family val="2"/>
      </rPr>
      <t> </t>
    </r>
    <r>
      <rPr>
        <b/>
        <sz val="11"/>
        <color rgb="FFCC3300"/>
        <rFont val="Arial"/>
        <family val="2"/>
      </rPr>
      <t>beaucoup</t>
    </r>
    <r>
      <rPr>
        <sz val="11"/>
        <color rgb="FF333333"/>
        <rFont val="Arial"/>
        <family val="2"/>
      </rPr>
      <t>, et que d'autres voudraient avoir comme vous.</t>
    </r>
  </si>
  <si>
    <r>
      <t>Fanny</t>
    </r>
    <r>
      <rPr>
        <sz val="11"/>
        <color rgb="FF333333"/>
        <rFont val="Arial"/>
        <family val="2"/>
      </rPr>
      <t>, toujours complaisante à l'excès, me remercioit des soins que je prenois pour lui plaire, et se réduisoit seulement à me demander quelquefois ce que je pensois de certaines parties qui m'avoient </t>
    </r>
    <r>
      <rPr>
        <b/>
        <sz val="11"/>
        <color rgb="FFCC3300"/>
        <rFont val="Arial"/>
        <family val="2"/>
      </rPr>
      <t>coûté beaucoup</t>
    </r>
    <r>
      <rPr>
        <sz val="11"/>
        <color rgb="FF333333"/>
        <rFont val="Arial"/>
        <family val="2"/>
      </rPr>
      <t> de frais et d'embarras.</t>
    </r>
  </si>
  <si>
    <r>
      <t>Songez de quelle importance sont ces places pour des enfants dont communément les parents sont pauvres; qui ont </t>
    </r>
    <r>
      <rPr>
        <b/>
        <sz val="11"/>
        <color rgb="FFCC3300"/>
        <rFont val="Arial"/>
        <family val="2"/>
      </rPr>
      <t>coûté</t>
    </r>
    <r>
      <rPr>
        <sz val="11"/>
        <color rgb="FF333333"/>
        <rFont val="Arial"/>
        <family val="2"/>
      </rPr>
      <t> </t>
    </r>
    <r>
      <rPr>
        <b/>
        <sz val="11"/>
        <color rgb="FFCC3300"/>
        <rFont val="Arial"/>
        <family val="2"/>
      </rPr>
      <t>beaucoup</t>
    </r>
    <r>
      <rPr>
        <sz val="11"/>
        <color rgb="FF333333"/>
        <rFont val="Arial"/>
        <family val="2"/>
      </rPr>
      <t> d'argent à ces pauvres parents; qui ont travaillé pendant de longues années, et à qui on fait une injustice très-criminelle lorsque c'est la partialité des juges et non le mérite des concurrents qui dispose de ces places.</t>
    </r>
  </si>
  <si>
    <r>
      <t>Je suis triste et mal portant; embarrassé et troublé d'un déménagement qui me </t>
    </r>
    <r>
      <rPr>
        <b/>
        <sz val="11"/>
        <color rgb="FFCC3300"/>
        <rFont val="Arial"/>
        <family val="2"/>
      </rPr>
      <t>coûtera</t>
    </r>
    <r>
      <rPr>
        <sz val="11"/>
        <color rgb="FF333333"/>
        <rFont val="Arial"/>
        <family val="2"/>
      </rPr>
      <t> </t>
    </r>
    <r>
      <rPr>
        <b/>
        <sz val="11"/>
        <color rgb="FFCC3300"/>
        <rFont val="Arial"/>
        <family val="2"/>
      </rPr>
      <t>beaucoup</t>
    </r>
    <r>
      <rPr>
        <sz val="11"/>
        <color rgb="FF333333"/>
        <rFont val="Arial"/>
        <family val="2"/>
      </rPr>
      <t> et détruira toute mon aisance.</t>
    </r>
  </si>
  <si>
    <r>
      <t>Dans cet état de choses la </t>
    </r>
    <r>
      <rPr>
        <sz val="11"/>
        <color theme="1"/>
        <rFont val="Calibri"/>
        <family val="2"/>
        <scheme val="minor"/>
      </rPr>
      <t>Prusse</t>
    </r>
    <r>
      <rPr>
        <sz val="11"/>
        <color rgb="FF333333"/>
        <rFont val="Arial"/>
        <family val="2"/>
      </rPr>
      <t> ne tenait et ne tient nullement à une annexe qui lui </t>
    </r>
    <r>
      <rPr>
        <b/>
        <sz val="11"/>
        <color rgb="FFCC3300"/>
        <rFont val="Arial"/>
        <family val="2"/>
      </rPr>
      <t>coûtait</t>
    </r>
    <r>
      <rPr>
        <sz val="11"/>
        <color rgb="FF333333"/>
        <rFont val="Arial"/>
        <family val="2"/>
      </rPr>
      <t> </t>
    </r>
    <r>
      <rPr>
        <b/>
        <sz val="11"/>
        <color rgb="FFCC3300"/>
        <rFont val="Arial"/>
        <family val="2"/>
      </rPr>
      <t>beaucoup</t>
    </r>
    <r>
      <rPr>
        <sz val="11"/>
        <color rgb="FF333333"/>
        <rFont val="Arial"/>
        <family val="2"/>
      </rPr>
      <t> d'argent et ne lui servait à rien et pour le roi, il n'y a ici qu'une question d'amour-propre blessé et de dilettantisme féodal.</t>
    </r>
  </si>
  <si>
    <r>
      <t>Ainsi donc voilà la France jetée dans tous les hasards d'une lutte inégale dont elle se retirera avec gloire, nous n'en doutons pas, mais qui lui </t>
    </r>
    <r>
      <rPr>
        <b/>
        <sz val="11"/>
        <color rgb="FFCC3300"/>
        <rFont val="Arial"/>
        <family val="2"/>
      </rPr>
      <t>coûtera</t>
    </r>
    <r>
      <rPr>
        <sz val="11"/>
        <color rgb="FF333333"/>
        <rFont val="Arial"/>
        <family val="2"/>
      </rPr>
      <t> beaucoup de soldats et </t>
    </r>
    <r>
      <rPr>
        <b/>
        <sz val="11"/>
        <color rgb="FFCC3300"/>
        <rFont val="Arial"/>
        <family val="2"/>
      </rPr>
      <t>beaucoup</t>
    </r>
    <r>
      <rPr>
        <sz val="11"/>
        <color rgb="FF333333"/>
        <rFont val="Arial"/>
        <family val="2"/>
      </rPr>
      <t> d'argent...</t>
    </r>
  </si>
  <si>
    <r>
      <t>Ce n'est pas pour lui qu'il réclame, mais pour son fils, le capitaine </t>
    </r>
    <r>
      <rPr>
        <sz val="11"/>
        <color theme="1"/>
        <rFont val="Calibri"/>
        <family val="2"/>
        <scheme val="minor"/>
      </rPr>
      <t>Pierre</t>
    </r>
    <r>
      <rPr>
        <sz val="11"/>
        <color rgb="FF333333"/>
        <rFont val="Arial"/>
        <family val="2"/>
      </rPr>
      <t> </t>
    </r>
    <r>
      <rPr>
        <sz val="11"/>
        <color theme="1"/>
        <rFont val="Calibri"/>
        <family val="2"/>
        <scheme val="minor"/>
      </rPr>
      <t>Corneille</t>
    </r>
    <r>
      <rPr>
        <sz val="11"/>
        <color rgb="FF333333"/>
        <rFont val="Arial"/>
        <family val="2"/>
      </rPr>
      <t>, qui lui </t>
    </r>
    <r>
      <rPr>
        <b/>
        <sz val="11"/>
        <color rgb="FFCC3300"/>
        <rFont val="Arial"/>
        <family val="2"/>
      </rPr>
      <t>coûte</t>
    </r>
    <r>
      <rPr>
        <sz val="11"/>
        <color rgb="FF333333"/>
        <rFont val="Arial"/>
        <family val="2"/>
      </rPr>
      <t> </t>
    </r>
    <r>
      <rPr>
        <b/>
        <sz val="11"/>
        <color rgb="FFCC3300"/>
        <rFont val="Arial"/>
        <family val="2"/>
      </rPr>
      <t>beaucoup</t>
    </r>
    <r>
      <rPr>
        <sz val="11"/>
        <color rgb="FF333333"/>
        <rFont val="Arial"/>
        <family val="2"/>
      </rPr>
      <t>.</t>
    </r>
  </si>
  <si>
    <r>
      <t>Il faut donc être à </t>
    </r>
    <r>
      <rPr>
        <sz val="11"/>
        <color theme="1"/>
        <rFont val="Calibri"/>
        <family val="2"/>
        <scheme val="minor"/>
      </rPr>
      <t>Grignan</t>
    </r>
    <r>
      <rPr>
        <sz val="11"/>
        <color rgb="FF333333"/>
        <rFont val="Arial"/>
        <family val="2"/>
      </rPr>
      <t>, faisant d'autres merveilles et </t>
    </r>
    <r>
      <rPr>
        <b/>
        <sz val="11"/>
        <color rgb="FFCC3300"/>
        <rFont val="Arial"/>
        <family val="2"/>
      </rPr>
      <t>d</t>
    </r>
    <r>
      <rPr>
        <sz val="11"/>
        <color rgb="FF333333"/>
        <rFont val="Arial"/>
        <family val="2"/>
      </rPr>
      <t>'un plus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payant les dettes de la dernière conséquence, vous assurant par là la donation de </t>
    </r>
    <r>
      <rPr>
        <sz val="11"/>
        <color theme="1"/>
        <rFont val="Calibri"/>
        <family val="2"/>
        <scheme val="minor"/>
      </rPr>
      <t>Mlle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Grignan</t>
    </r>
    <r>
      <rPr>
        <sz val="11"/>
        <color rgb="FF333333"/>
        <rFont val="Arial"/>
        <family val="2"/>
      </rPr>
      <t>, lui donnant très généreusement et très héroïquement douze cents francs par pure reconnaissance, pendant que </t>
    </r>
    <r>
      <rPr>
        <sz val="11"/>
        <color theme="1"/>
        <rFont val="Calibri"/>
        <family val="2"/>
        <scheme val="minor"/>
      </rPr>
      <t>Mme</t>
    </r>
    <r>
      <rPr>
        <sz val="11"/>
        <color rgb="FF333333"/>
        <rFont val="Arial"/>
        <family val="2"/>
      </rPr>
      <t> </t>
    </r>
    <r>
      <rPr>
        <sz val="11"/>
        <color theme="1"/>
        <rFont val="Calibri"/>
        <family val="2"/>
        <scheme val="minor"/>
      </rPr>
      <t>D'Uzès</t>
    </r>
    <r>
      <rPr>
        <sz val="11"/>
        <color rgb="FF333333"/>
        <rFont val="Arial"/>
        <family val="2"/>
      </rPr>
      <t> lui refuse son bien.</t>
    </r>
  </si>
  <si>
    <r>
      <t>cependant quand les piéces sortent des mains de l'ouvrier, elles sont tres-belles, et on les prendroit pour </t>
    </r>
    <r>
      <rPr>
        <b/>
        <sz val="11"/>
        <color rgb="FFCC3300"/>
        <rFont val="Arial"/>
        <family val="2"/>
      </rPr>
      <t>des</t>
    </r>
    <r>
      <rPr>
        <sz val="11"/>
        <color rgb="FF333333"/>
        <rFont val="Arial"/>
        <family val="2"/>
      </rPr>
      <t>étoffes de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t>
    </r>
  </si>
  <si>
    <r>
      <t>quoy qu'on dise de celuy-cy, il a tousjours esté juge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t>
    </r>
  </si>
  <si>
    <r>
      <t>Et sur cela je fais le même jugement de ceux qui disent que les géomètres ne leur donnent rien de nouveau par ces règles, parce qu'ils les avaient en effet, mais confondues parmi une multitude d'autres inutiles ou fausses dont ils ne pouvaient pas les discerner, que de ceux qui cherchant un diamant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parmi un grand nombre de faux, mais qu'ils n'en sauraient pas distinguer, se vanteraient, en les tenant tous ensemble, de posséder le véritable aussi bien que celui qui, sans s'arrêter à ce VIL amas, porte la main sur la pierre choisie que l'on recherche, et pour laquelle on ne jetait pas tout le reste.</t>
    </r>
  </si>
  <si>
    <r>
      <t xml:space="preserve">Par tant de morts, seigneur, que peux-tu ménager, qui soit </t>
    </r>
    <r>
      <rPr>
        <b/>
        <sz val="11"/>
        <color rgb="FFC00000"/>
        <rFont val="Calibri"/>
        <family val="2"/>
        <scheme val="minor"/>
      </rPr>
      <t>d</t>
    </r>
    <r>
      <rPr>
        <sz val="11"/>
        <color theme="1"/>
        <rFont val="Calibri"/>
        <family val="2"/>
        <scheme val="minor"/>
      </rPr>
      <t xml:space="preserve">'assez </t>
    </r>
    <r>
      <rPr>
        <b/>
        <sz val="11"/>
        <color rgb="FFC00000"/>
        <rFont val="Calibri"/>
        <family val="2"/>
        <scheme val="minor"/>
      </rPr>
      <t>grand prix</t>
    </r>
    <r>
      <rPr>
        <sz val="11"/>
        <color theme="1"/>
        <rFont val="Calibri"/>
        <family val="2"/>
        <scheme val="minor"/>
      </rPr>
      <t xml:space="preserve"> pour nous dédommager?</t>
    </r>
  </si>
  <si>
    <r>
      <t>Les jointures de vos cuisses sont comme </t>
    </r>
    <r>
      <rPr>
        <b/>
        <i/>
        <sz val="11"/>
        <color rgb="FFCC3300"/>
        <rFont val="Arial"/>
        <family val="2"/>
      </rPr>
      <t>des</t>
    </r>
    <r>
      <rPr>
        <i/>
        <sz val="11"/>
        <color rgb="FF333333"/>
        <rFont val="Arial"/>
        <family val="2"/>
      </rPr>
      <t> joyaux de </t>
    </r>
    <r>
      <rPr>
        <b/>
        <i/>
        <sz val="11"/>
        <color rgb="FFCC3300"/>
        <rFont val="Arial"/>
        <family val="2"/>
      </rPr>
      <t>grand</t>
    </r>
    <r>
      <rPr>
        <i/>
        <sz val="11"/>
        <color rgb="FF333333"/>
        <rFont val="Arial"/>
        <family val="2"/>
      </rPr>
      <t> </t>
    </r>
    <r>
      <rPr>
        <b/>
        <i/>
        <sz val="11"/>
        <color rgb="FFCC3300"/>
        <rFont val="Arial"/>
        <family val="2"/>
      </rPr>
      <t>prix</t>
    </r>
    <r>
      <rPr>
        <i/>
        <sz val="11"/>
        <color rgb="FF333333"/>
        <rFont val="Arial"/>
        <family val="2"/>
      </rPr>
      <t>, travaillés de la main d'un habile ouvrier.</t>
    </r>
  </si>
  <si>
    <r>
      <t>Cependant il trouvera icy mes trez humbles recommandations, et me fera, s'il luy plaict, la faveur d'avoir soing de faire tenir le pacquet à </t>
    </r>
    <r>
      <rPr>
        <sz val="11"/>
        <color theme="1"/>
        <rFont val="Calibri"/>
        <family val="2"/>
        <scheme val="minor"/>
      </rPr>
      <t>Mr</t>
    </r>
    <r>
      <rPr>
        <sz val="11"/>
        <color rgb="FF333333"/>
        <rFont val="Arial"/>
        <family val="2"/>
      </rPr>
      <t> </t>
    </r>
    <r>
      <rPr>
        <sz val="11"/>
        <color theme="1"/>
        <rFont val="Calibri"/>
        <family val="2"/>
        <scheme val="minor"/>
      </rPr>
      <t>Rubens</t>
    </r>
    <r>
      <rPr>
        <sz val="11"/>
        <color rgb="FF333333"/>
        <rFont val="Arial"/>
        <family val="2"/>
      </rPr>
      <t> promtement par quelque voye bien asseurée, s'il est possible, d'amy, de crainte que par la poste la voicture n'en fust </t>
    </r>
    <r>
      <rPr>
        <b/>
        <sz val="11"/>
        <color rgb="FFCC3300"/>
        <rFont val="Arial"/>
        <family val="2"/>
      </rPr>
      <t>de</t>
    </r>
    <r>
      <rPr>
        <sz val="11"/>
        <color rgb="FF333333"/>
        <rFont val="Arial"/>
        <family val="2"/>
      </rPr>
      <t> trop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qui diminuast la grace des desseins du tripos dont je luy envoye un duplicata, et ceux de l'anneau de </t>
    </r>
    <r>
      <rPr>
        <sz val="11"/>
        <color theme="1"/>
        <rFont val="Calibri"/>
        <family val="2"/>
        <scheme val="minor"/>
      </rPr>
      <t>Tecla</t>
    </r>
    <r>
      <rPr>
        <sz val="11"/>
        <color rgb="FF333333"/>
        <rFont val="Arial"/>
        <family val="2"/>
      </rPr>
      <t>, et aultres bagatelles qui ne meritent pas d'estre payées si cherement que la poste les feroit payer, si ce n'est qu'il peut aller soubs l'envelope de cet amy qu'il avoit au faulxbourg </t>
    </r>
    <r>
      <rPr>
        <sz val="11"/>
        <color theme="1"/>
        <rFont val="Calibri"/>
        <family val="2"/>
        <scheme val="minor"/>
      </rPr>
      <t>St</t>
    </r>
    <r>
      <rPr>
        <sz val="11"/>
        <color rgb="FF333333"/>
        <rFont val="Arial"/>
        <family val="2"/>
      </rPr>
      <t> </t>
    </r>
    <r>
      <rPr>
        <sz val="11"/>
        <color theme="1"/>
        <rFont val="Calibri"/>
        <family val="2"/>
        <scheme val="minor"/>
      </rPr>
      <t>Michel</t>
    </r>
    <r>
      <rPr>
        <sz val="11"/>
        <color rgb="FF333333"/>
        <rFont val="Arial"/>
        <family val="2"/>
      </rPr>
      <t>.</t>
    </r>
  </si>
  <si>
    <r>
      <t>Ma </t>
    </r>
    <r>
      <rPr>
        <sz val="11"/>
        <color theme="1"/>
        <rFont val="Calibri"/>
        <family val="2"/>
        <scheme val="minor"/>
      </rPr>
      <t>Dorinde</t>
    </r>
    <r>
      <rPr>
        <sz val="11"/>
        <color rgb="FF333333"/>
        <rFont val="Arial"/>
        <family val="2"/>
      </rPr>
      <t>, que je voy de petits amours empeschez à recueillir ces perles, et que vous estes obligeante, quand vous recompensez mon amour d'une chose </t>
    </r>
    <r>
      <rPr>
        <b/>
        <sz val="11"/>
        <color rgb="FFCC3300"/>
        <rFont val="Arial"/>
        <family val="2"/>
      </rPr>
      <t>de</t>
    </r>
    <r>
      <rPr>
        <sz val="11"/>
        <color rgb="FF333333"/>
        <rFont val="Arial"/>
        <family val="2"/>
      </rPr>
      <t> si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t>
    </r>
  </si>
  <si>
    <r>
      <t>Les denrées les plus précieuses du nouveau monde, comme les epiceries </t>
    </r>
    <r>
      <rPr>
        <b/>
        <sz val="11"/>
        <color rgb="FFCC3300"/>
        <rFont val="Arial"/>
        <family val="2"/>
      </rPr>
      <t>du</t>
    </r>
    <r>
      <rPr>
        <sz val="11"/>
        <color rgb="FF333333"/>
        <rFont val="Arial"/>
        <family val="2"/>
      </rPr>
      <t> plus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ne sont point exemptes de ce sort.</t>
    </r>
  </si>
  <si>
    <r>
      <t>Elle était occupée à choisir, parmi plusieurs pierreries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celles qui étaient les plus belles, dont elle voulait ordonner un nouvel assortiment.</t>
    </r>
  </si>
  <si>
    <r>
      <t>S'il n'est pas </t>
    </r>
    <r>
      <rPr>
        <b/>
        <sz val="11"/>
        <color rgb="FFCC3300"/>
        <rFont val="Arial"/>
        <family val="2"/>
      </rPr>
      <t>de</t>
    </r>
    <r>
      <rPr>
        <sz val="11"/>
        <color rgb="FF333333"/>
        <rFont val="Arial"/>
        <family val="2"/>
      </rPr>
      <t> trop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nous en pourrions bien prendre un second exemplaire, si la piece respond à la beauté du tiltre.</t>
    </r>
  </si>
  <si>
    <r>
      <t>Cela le persuada si bien de son bonheur que, ayant perdu par un naufrage des choses </t>
    </r>
    <r>
      <rPr>
        <b/>
        <sz val="11"/>
        <color rgb="FFCC3300"/>
        <rFont val="Arial"/>
        <family val="2"/>
      </rPr>
      <t>d</t>
    </r>
    <r>
      <rPr>
        <sz val="11"/>
        <color rgb="FF333333"/>
        <rFont val="Arial"/>
        <family val="2"/>
      </rPr>
      <t>'un très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il se vanta que les poissons les lui rapporteraient.</t>
    </r>
  </si>
  <si>
    <r>
      <t>Mais quoiqu'elle paraisse alors dans la dernière nudité, elle est cependant enrichie de la pratique de quantité de vertus, qui, comme un filet de perles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lui servent d'ornement;</t>
    </r>
  </si>
  <si>
    <r>
      <t xml:space="preserve">celles qui n'ont guere d'éclat, et qui sont </t>
    </r>
    <r>
      <rPr>
        <b/>
        <sz val="11"/>
        <color rgb="FFC00000"/>
        <rFont val="Calibri"/>
        <family val="2"/>
        <scheme val="minor"/>
      </rPr>
      <t>de grand prix</t>
    </r>
    <r>
      <rPr>
        <sz val="11"/>
        <color theme="1"/>
        <rFont val="Calibri"/>
        <family val="2"/>
        <scheme val="minor"/>
      </rPr>
      <t xml:space="preserve">, leur plaisent. </t>
    </r>
  </si>
  <si>
    <r>
      <t>Mais au lieu de leur faire du mal, ces messagers leur presentent de sa part, à l'un un vase d'or, à l'autre une colomne d'argent, et à l'autre une autre piece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</si>
  <si>
    <r>
      <t>Aprés que nostre bon maistre a demandé pour nous à son pere, et nous a appris à demander des choses </t>
    </r>
    <r>
      <rPr>
        <b/>
        <sz val="11"/>
        <color rgb="FFCC3300"/>
        <rFont val="Arial"/>
        <family val="2"/>
      </rPr>
      <t>de</t>
    </r>
    <r>
      <rPr>
        <sz val="11"/>
        <color rgb="FF333333"/>
        <rFont val="Arial"/>
        <family val="2"/>
      </rPr>
      <t> si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qu'elles enferment tout ce que nous sçaurions desirer en cette vie:</t>
    </r>
  </si>
  <si>
    <r>
      <t>Celle-cy, à parler sainement, ne peut souffrir que d'un mareschal de camp, et du mestre de camp du regiment des gardes, vous en fassiez un volontaire, et un enfant perdu, que vous exposiez si fort à toutes sortes de rencontres une personne si utile que la vostre, et que vous fassiez si grand marché d'une chose </t>
    </r>
    <r>
      <rPr>
        <b/>
        <sz val="11"/>
        <color rgb="FFCC3300"/>
        <rFont val="Arial"/>
        <family val="2"/>
      </rPr>
      <t>de</t>
    </r>
    <r>
      <rPr>
        <sz val="11"/>
        <color rgb="FF333333"/>
        <rFont val="Arial"/>
        <family val="2"/>
      </rPr>
      <t> si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t>
    </r>
  </si>
  <si>
    <r>
      <t>Quand il m'a partagé l'esclat qui l'environne, j'ay dans son alliance aporté ma couronne, j'en achetay chez luy le degré que j'y tiens, et j'ay comme mes jours joinct mes estats aux siens; je luy deubs sembler belle avec un diadesme,</t>
    </r>
    <r>
      <rPr>
        <sz val="11"/>
        <color theme="1"/>
        <rFont val="Calibri"/>
        <family val="2"/>
        <scheme val="minor"/>
      </rPr>
      <t>Abdenede</t>
    </r>
    <r>
      <rPr>
        <sz val="11"/>
        <color rgb="FF333333"/>
        <rFont val="Arial"/>
        <family val="2"/>
      </rPr>
      <t> avec luy n'apporta qu'elle mesme, et le tresor encor n'estoit pas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t>
    </r>
  </si>
  <si>
    <r>
      <t>Comme ils sont </t>
    </r>
    <r>
      <rPr>
        <b/>
        <sz val="11"/>
        <color rgb="FFCC3300"/>
        <rFont val="Arial"/>
        <family val="2"/>
      </rPr>
      <t>d</t>
    </r>
    <r>
      <rPr>
        <sz val="11"/>
        <color rgb="FF333333"/>
        <rFont val="Arial"/>
        <family val="2"/>
      </rPr>
      <t>'un plus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l'augmentation, occasionnée par les frais de transport, est peu de chose par comparaison à ce prix.</t>
    </r>
  </si>
  <si>
    <r>
      <t>Or, il convient à un français d'être entièrement impartial et cela seul peut rendre son ouvrage </t>
    </r>
    <r>
      <rPr>
        <b/>
        <sz val="11"/>
        <color rgb="FFCC3300"/>
        <rFont val="Arial"/>
        <family val="2"/>
      </rPr>
      <t>d</t>
    </r>
    <r>
      <rPr>
        <sz val="11"/>
        <color rgb="FF333333"/>
        <rFont val="Arial"/>
        <family val="2"/>
      </rPr>
      <t>'un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t>
    </r>
  </si>
  <si>
    <r>
      <t>C'est dans cet état qu'il donne sa maison à Sophronyme: il lui donne encore cinquante talens euboïques, &amp; réserve à ses parens les biens qu'il possède dans la peninsule de Clazomène, aux environs de Smyrne, de Lebède &amp; de Colophon, qui étoient </t>
    </r>
    <r>
      <rPr>
        <b/>
        <sz val="11"/>
        <color rgb="FFCC3300"/>
        <rFont val="Arial"/>
        <family val="2"/>
      </rPr>
      <t>d</t>
    </r>
    <r>
      <rPr>
        <sz val="11"/>
        <color rgb="FF333333"/>
        <rFont val="Arial"/>
        <family val="2"/>
      </rPr>
      <t>'un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t>
    </r>
  </si>
  <si>
    <r>
      <t>Je cherche à calculer de combien l'exportation est plus avantageuse aux commerçants que ne serait la vente dans l'intérieur, non pas à cause des offres </t>
    </r>
    <r>
      <rPr>
        <b/>
        <sz val="11"/>
        <color rgb="FFCC3300"/>
        <rFont val="Arial"/>
        <family val="2"/>
      </rPr>
      <t>de</t>
    </r>
    <r>
      <rPr>
        <sz val="11"/>
        <color rgb="FF333333"/>
        <rFont val="Arial"/>
        <family val="2"/>
      </rPr>
      <t> plus </t>
    </r>
    <r>
      <rPr>
        <b/>
        <sz val="11"/>
        <color rgb="FFCC3300"/>
        <rFont val="Arial"/>
        <family val="2"/>
      </rPr>
      <t>grands</t>
    </r>
    <r>
      <rPr>
        <sz val="11"/>
        <color rgb="FF333333"/>
        <rFont val="Arial"/>
        <family val="2"/>
      </rPr>
      <t> </t>
    </r>
    <r>
      <rPr>
        <b/>
        <sz val="11"/>
        <color rgb="FFCC3300"/>
        <rFont val="Arial"/>
        <family val="2"/>
      </rPr>
      <t>prix</t>
    </r>
    <r>
      <rPr>
        <sz val="11"/>
        <color rgb="FF333333"/>
        <rFont val="Arial"/>
        <family val="2"/>
      </rPr>
      <t> qu'une nation étrangere qui serait dans la disette pourrait faire; mais je cherche en supposant égalité d'offres, la différence des frais, des peines et des risques de l'une à l'autre espece de commerce.</t>
    </r>
  </si>
  <si>
    <r>
      <t xml:space="preserve">Ce coffret, lui dit-il, renferme des rubis, des diamants </t>
    </r>
    <r>
      <rPr>
        <b/>
        <sz val="11"/>
        <color rgb="FFC00000"/>
        <rFont val="Calibri"/>
        <family val="2"/>
        <scheme val="minor"/>
      </rPr>
      <t>d</t>
    </r>
    <r>
      <rPr>
        <sz val="11"/>
        <color theme="1"/>
        <rFont val="Calibri"/>
        <family val="2"/>
        <scheme val="minor"/>
      </rPr>
      <t xml:space="preserve">'un très </t>
    </r>
    <r>
      <rPr>
        <b/>
        <sz val="11"/>
        <color rgb="FFC00000"/>
        <rFont val="Calibri"/>
        <family val="2"/>
        <scheme val="minor"/>
      </rPr>
      <t>grand</t>
    </r>
    <r>
      <rPr>
        <sz val="11"/>
        <color theme="1"/>
        <rFont val="Calibri"/>
        <family val="2"/>
        <scheme val="minor"/>
      </rPr>
      <t xml:space="preserve"> </t>
    </r>
    <r>
      <rPr>
        <b/>
        <sz val="11"/>
        <color rgb="FFC00000"/>
        <rFont val="Calibri"/>
        <family val="2"/>
        <scheme val="minor"/>
      </rPr>
      <t>prix</t>
    </r>
    <r>
      <rPr>
        <sz val="11"/>
        <color theme="1"/>
        <rFont val="Calibri"/>
        <family val="2"/>
        <scheme val="minor"/>
      </rPr>
      <t xml:space="preserve">: </t>
    </r>
  </si>
  <si>
    <r>
      <t>On vendoit à côté de lui le cabinet d'un curieux, et il avoit acheté plusieurs morceaux </t>
    </r>
    <r>
      <rPr>
        <b/>
        <sz val="11"/>
        <color rgb="FFCC3300"/>
        <rFont val="Arial"/>
        <family val="2"/>
      </rPr>
      <t>du</t>
    </r>
    <r>
      <rPr>
        <sz val="11"/>
        <color rgb="FF333333"/>
        <rFont val="Arial"/>
        <family val="2"/>
      </rPr>
      <t> plus </t>
    </r>
    <r>
      <rPr>
        <b/>
        <sz val="11"/>
        <color rgb="FFCC3300"/>
        <rFont val="Arial"/>
        <family val="2"/>
      </rPr>
      <t>grandprix</t>
    </r>
    <r>
      <rPr>
        <sz val="11"/>
        <color rgb="FF333333"/>
        <rFont val="Arial"/>
        <family val="2"/>
      </rPr>
      <t>, qu'il vouloit transporter lui-même.</t>
    </r>
  </si>
  <si>
    <r>
      <t xml:space="preserve">Le laitage à tes yeux est-il </t>
    </r>
    <r>
      <rPr>
        <b/>
        <sz val="11"/>
        <color rgb="FFC00000"/>
        <rFont val="Calibri"/>
        <family val="2"/>
        <scheme val="minor"/>
      </rPr>
      <t>d</t>
    </r>
    <r>
      <rPr>
        <sz val="11"/>
        <color theme="1"/>
        <rFont val="Calibri"/>
        <family val="2"/>
        <scheme val="minor"/>
      </rPr>
      <t xml:space="preserve">'un plus </t>
    </r>
    <r>
      <rPr>
        <b/>
        <sz val="11"/>
        <color rgb="FFC00000"/>
        <rFont val="Calibri"/>
        <family val="2"/>
        <scheme val="minor"/>
      </rPr>
      <t>grand</t>
    </r>
    <r>
      <rPr>
        <sz val="11"/>
        <color theme="1"/>
        <rFont val="Calibri"/>
        <family val="2"/>
        <scheme val="minor"/>
      </rPr>
      <t xml:space="preserve"> </t>
    </r>
    <r>
      <rPr>
        <b/>
        <sz val="11"/>
        <color rgb="FFC00000"/>
        <rFont val="Calibri"/>
        <family val="2"/>
        <scheme val="minor"/>
      </rPr>
      <t>prix</t>
    </r>
    <r>
      <rPr>
        <sz val="11"/>
        <color theme="1"/>
        <rFont val="Calibri"/>
        <family val="2"/>
        <scheme val="minor"/>
      </rPr>
      <t>?</t>
    </r>
  </si>
  <si>
    <r>
      <t>Nous avons vu que le luxe consiste dans ces jouissances qui sont le partage d'un petit nombre à l'exclusion du plus grand; que ces jouissances n'ont lieu, qu'autant qu'on dédaigne les choses communes, pour rechercher les choses rares et </t>
    </r>
    <r>
      <rPr>
        <b/>
        <sz val="11"/>
        <color rgb="FFCC3300"/>
        <rFont val="Arial"/>
        <family val="2"/>
      </rPr>
      <t>d</t>
    </r>
    <r>
      <rPr>
        <sz val="11"/>
        <color rgb="FF333333"/>
        <rFont val="Arial"/>
        <family val="2"/>
      </rPr>
      <t>'un </t>
    </r>
    <r>
      <rPr>
        <b/>
        <sz val="11"/>
        <color rgb="FFCC3300"/>
        <rFont val="Arial"/>
        <family val="2"/>
      </rPr>
      <t>grand</t>
    </r>
    <r>
      <rPr>
        <sz val="11"/>
        <color rgb="FF333333"/>
        <rFont val="Arial"/>
        <family val="2"/>
      </rPr>
      <t> </t>
    </r>
    <r>
      <rPr>
        <b/>
        <sz val="11"/>
        <color rgb="FFCC3300"/>
        <rFont val="Arial"/>
        <family val="2"/>
      </rPr>
      <t>prix;</t>
    </r>
  </si>
  <si>
    <r>
      <t>Quel avantage résulte-t-il qu'un homme étale aux yeux des passants des équipages dorés, des livrées magnifiques, des coursiers </t>
    </r>
    <r>
      <rPr>
        <b/>
        <sz val="11"/>
        <color rgb="FFCC3300"/>
        <rFont val="Arial"/>
        <family val="2"/>
      </rPr>
      <t>d</t>
    </r>
    <r>
      <rPr>
        <sz val="11"/>
        <color rgb="FF333333"/>
        <rFont val="Arial"/>
        <family val="2"/>
      </rPr>
      <t>'un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t>
    </r>
  </si>
  <si>
    <r>
      <t>Ils sont </t>
    </r>
    <r>
      <rPr>
        <b/>
        <sz val="11"/>
        <color rgb="FFCC3300"/>
        <rFont val="Arial"/>
        <family val="2"/>
      </rPr>
      <t>d</t>
    </r>
    <r>
      <rPr>
        <sz val="11"/>
        <color rgb="FF333333"/>
        <rFont val="Arial"/>
        <family val="2"/>
      </rPr>
      <t>'un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mais, le ciel me confonde!</t>
    </r>
  </si>
  <si>
    <r>
      <t>C'étoit un cheval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&amp; richement harnaché, que Giondar auroit este bien fâché de perdre.</t>
    </r>
  </si>
  <si>
    <r>
      <t>Elle croyoit avoir les bracelets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qu'elle avoit vus: on lui donna tous les boucliers, dont on l'accabla sur le champ.</t>
    </r>
  </si>
  <si>
    <r>
      <t>Je leur annonce que, malgré toute la protection possible, elles seront contrefaites en cent endroits ; qu'à moins qu'elles ne l'emportent sur le manufacturier régnicole ou étranger par quelque édition merveilleuse, et conséquemment </t>
    </r>
    <r>
      <rPr>
        <b/>
        <sz val="11"/>
        <color rgb="FFC00000"/>
        <rFont val="Calibri"/>
        <family val="2"/>
        <scheme val="minor"/>
      </rPr>
      <t>d</t>
    </r>
    <r>
      <rPr>
        <sz val="11"/>
        <color theme="1"/>
        <rFont val="Calibri"/>
        <family val="2"/>
        <scheme val="minor"/>
      </rPr>
      <t>'un </t>
    </r>
    <r>
      <rPr>
        <b/>
        <sz val="11"/>
        <color rgb="FFC00000"/>
        <rFont val="Calibri"/>
        <family val="2"/>
        <scheme val="minor"/>
      </rPr>
      <t>grand prix</t>
    </r>
    <r>
      <rPr>
        <sz val="11"/>
        <color theme="1"/>
        <rFont val="Calibri"/>
        <family val="2"/>
        <scheme val="minor"/>
      </rPr>
      <t> et d'un débit très étroit, qui attire l'homme de luxe ou le littérateur curieux, le libraire de Paris et celui de province s'adresseront au contrefacteur, ne fût-ce que par ressentiment ;</t>
    </r>
  </si>
  <si>
    <r>
      <t>Quand je fus de retour chez moi, je trouvai dans ma poche un écrin de diamants </t>
    </r>
    <r>
      <rPr>
        <b/>
        <sz val="11"/>
        <color rgb="FFCC3300"/>
        <rFont val="Arial"/>
        <family val="2"/>
      </rPr>
      <t>d</t>
    </r>
    <r>
      <rPr>
        <sz val="11"/>
        <color rgb="FF333333"/>
        <rFont val="Arial"/>
        <family val="2"/>
      </rPr>
      <t>'un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qu'elle avait eu l'adresse d'y mettre sans que je m'en aperçusse.</t>
    </r>
  </si>
  <si>
    <r>
      <t>Je me fis donner parole de me les rendre, et pour sûreté je ne fis point de difficulté de prendre une bague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qui étoit à son doigt;</t>
    </r>
  </si>
  <si>
    <r>
      <t>Sur quoi j'observerai que l'or est maintenant </t>
    </r>
    <r>
      <rPr>
        <b/>
        <sz val="11"/>
        <color rgb="FFCC3300"/>
        <rFont val="Arial"/>
        <family val="2"/>
      </rPr>
      <t>d</t>
    </r>
    <r>
      <rPr>
        <sz val="11"/>
        <color rgb="FF333333"/>
        <rFont val="Arial"/>
        <family val="2"/>
      </rPr>
      <t>'un si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aux yeux de toutes les nations, que, dans des gouvernements infiniment plus sages et plus éclairés, la possession de l'or est presque toujours regardée comme le premier mérite.</t>
    </r>
  </si>
  <si>
    <r>
      <t>et pour augmenter cet effet de quelques degrés, il ne veut pas perdre un tems mieux employé à de nouveaux ouvrages qui, dans leur totalité, sont </t>
    </r>
    <r>
      <rPr>
        <b/>
        <sz val="11"/>
        <color rgb="FFCC3300"/>
        <rFont val="Arial"/>
        <family val="2"/>
      </rPr>
      <t>d</t>
    </r>
    <r>
      <rPr>
        <sz val="11"/>
        <color rgb="FF333333"/>
        <rFont val="Arial"/>
        <family val="2"/>
      </rPr>
      <t>'un plus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que ne le seroient quelques beautés de plus dans un seul.</t>
    </r>
  </si>
  <si>
    <r>
      <t>La réponse qu'elle reçut, l'accabla du chagrin le plus cuisant; on lui marqua que le vicomte qui avoit gagné des sommes immenses, entretenoit la petite Bernaut, actrice de la comédie; qu'il venoit de lui donner une </t>
    </r>
    <r>
      <rPr>
        <i/>
        <sz val="11"/>
        <color rgb="FF333333"/>
        <rFont val="Arial"/>
        <family val="2"/>
      </rPr>
      <t>demi-fortune</t>
    </r>
    <r>
      <rPr>
        <sz val="11"/>
        <color rgb="FF333333"/>
        <rFont val="Arial"/>
        <family val="2"/>
      </rPr>
      <t> , et des robes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t>
    </r>
  </si>
  <si>
    <r>
      <t>Je tirai de cet écrin des boucles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et un superbe collier.</t>
    </r>
  </si>
  <si>
    <r>
      <t>C'est, en effet, comme vous le voyez, une bête </t>
    </r>
    <r>
      <rPr>
        <b/>
        <sz val="11"/>
        <color rgb="FFCC3300"/>
        <rFont val="Arial"/>
        <family val="2"/>
      </rPr>
      <t>d</t>
    </r>
    <r>
      <rPr>
        <sz val="11"/>
        <color rgb="FF333333"/>
        <rFont val="Arial"/>
        <family val="2"/>
      </rPr>
      <t>'un assez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dit </t>
    </r>
    <r>
      <rPr>
        <sz val="11"/>
        <color theme="1"/>
        <rFont val="Calibri"/>
        <family val="2"/>
        <scheme val="minor"/>
      </rPr>
      <t>Maximilien</t>
    </r>
    <r>
      <rPr>
        <sz val="11"/>
        <color rgb="FF333333"/>
        <rFont val="Arial"/>
        <family val="2"/>
      </rPr>
      <t>.</t>
    </r>
  </si>
  <si>
    <r>
      <t>Car il faut être brillant avant que d'être tendre, et l'on méprise le cadeau si l'objet offert n'est pas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t>
    </r>
  </si>
  <si>
    <r>
      <t>Très curieuse de son naturel et lente comme une anglaise à se déshabiller, miss </t>
    </r>
    <r>
      <rPr>
        <sz val="11"/>
        <color theme="1"/>
        <rFont val="Calibri"/>
        <family val="2"/>
        <scheme val="minor"/>
      </rPr>
      <t>Lydia</t>
    </r>
    <r>
      <rPr>
        <sz val="11"/>
        <color rgb="FF333333"/>
        <rFont val="Arial"/>
        <family val="2"/>
      </rPr>
      <t> s'approcha de la table, et feignant de chercher une épingle, souleva le mezzaro et aperçut un stylet assez long, curieusement monté en nacre et en argent; le travail en était remarquable et c'était une arme ancienne et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pour un amateur.</t>
    </r>
  </si>
  <si>
    <r>
      <t>Ce qu'avait laissé tomber la belle invisible était une bague d'émeraude </t>
    </r>
    <r>
      <rPr>
        <b/>
        <sz val="11"/>
        <color rgb="FFCC3300"/>
        <rFont val="Arial"/>
        <family val="2"/>
      </rPr>
      <t>du</t>
    </r>
    <r>
      <rPr>
        <sz val="11"/>
        <color rgb="FF333333"/>
        <rFont val="Arial"/>
        <family val="2"/>
      </rPr>
      <t> plus </t>
    </r>
    <r>
      <rPr>
        <b/>
        <sz val="11"/>
        <color rgb="FFCC3300"/>
        <rFont val="Arial"/>
        <family val="2"/>
      </rPr>
      <t>grand</t>
    </r>
    <r>
      <rPr>
        <sz val="11"/>
        <color rgb="FF333333"/>
        <rFont val="Arial"/>
        <family val="2"/>
      </rPr>
      <t> </t>
    </r>
    <r>
      <rPr>
        <b/>
        <sz val="11"/>
        <color rgb="FFCC3300"/>
        <rFont val="Arial"/>
        <family val="2"/>
      </rPr>
      <t>prix</t>
    </r>
  </si>
  <si>
    <r>
      <t>Le premier, vêtu à la manière des jeunes élégants de cette époque, c'est-à-dire d'une petite redingote verte à brandebourgs d'or, d'une culotte de tricot blanc et de bottes à revers, coiffé d'un chapeau rond à large ganse, et portant ses cheveux noués par un flot de rubans, montait un cheval anglais de la plus grande beauté et </t>
    </r>
    <r>
      <rPr>
        <b/>
        <sz val="11"/>
        <color rgb="FFCC3300"/>
        <rFont val="Arial"/>
        <family val="2"/>
      </rPr>
      <t>du</t>
    </r>
    <r>
      <rPr>
        <sz val="11"/>
        <color rgb="FF333333"/>
        <rFont val="Arial"/>
        <family val="2"/>
      </rPr>
      <t> plus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qu'il manoeuvrait avec la grâce d'un homme qui a fait de l'équitation une étude approfondie.</t>
    </r>
  </si>
  <si>
    <r>
      <t>Par son ordre, </t>
    </r>
    <r>
      <rPr>
        <sz val="11"/>
        <color theme="1"/>
        <rFont val="Calibri"/>
        <family val="2"/>
        <scheme val="minor"/>
      </rPr>
      <t>Sighebert</t>
    </r>
    <r>
      <rPr>
        <sz val="11"/>
        <color rgb="FF333333"/>
        <rFont val="Arial"/>
        <family val="2"/>
      </rPr>
      <t> fut revêtu, selon la coutume germanique, d'habits et d'arme </t>
    </r>
    <r>
      <rPr>
        <b/>
        <sz val="11"/>
        <color rgb="FFCC3300"/>
        <rFont val="Arial"/>
        <family val="2"/>
      </rPr>
      <t>d</t>
    </r>
    <r>
      <rPr>
        <sz val="11"/>
        <color rgb="FF333333"/>
        <rFont val="Arial"/>
        <family val="2"/>
      </rPr>
      <t>'un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et enseveli avec pompe dans le village de </t>
    </r>
    <r>
      <rPr>
        <sz val="11"/>
        <color theme="1"/>
        <rFont val="Calibri"/>
        <family val="2"/>
        <scheme val="minor"/>
      </rPr>
      <t>Lambres</t>
    </r>
    <r>
      <rPr>
        <sz val="11"/>
        <color rgb="FF333333"/>
        <rFont val="Arial"/>
        <family val="2"/>
      </rPr>
      <t> sur la </t>
    </r>
    <r>
      <rPr>
        <sz val="11"/>
        <color theme="1"/>
        <rFont val="Calibri"/>
        <family val="2"/>
        <scheme val="minor"/>
      </rPr>
      <t>Scarpe</t>
    </r>
    <r>
      <rPr>
        <sz val="11"/>
        <color rgb="FF333333"/>
        <rFont val="Arial"/>
        <family val="2"/>
      </rPr>
      <t>.</t>
    </r>
  </si>
  <si>
    <r>
      <t>Jondrette</t>
    </r>
    <r>
      <rPr>
        <sz val="11"/>
        <color rgb="FF333333"/>
        <rFont val="Arial"/>
        <family val="2"/>
      </rPr>
      <t> s'exclama: - Une peinture de maître, un tableau </t>
    </r>
    <r>
      <rPr>
        <b/>
        <sz val="11"/>
        <color rgb="FFCC3300"/>
        <rFont val="Arial"/>
        <family val="2"/>
      </rPr>
      <t>d</t>
    </r>
    <r>
      <rPr>
        <sz val="11"/>
        <color rgb="FF333333"/>
        <rFont val="Arial"/>
        <family val="2"/>
      </rPr>
      <t>'un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mon bienfaiteur!</t>
    </r>
  </si>
  <si>
    <r>
      <t>Passant de là à l'examen d'un grand nécessaire, il parcourut des portraits de sa propre famille, et des présents qui lui avaient été faits à lui-même: c'étaient les portraits de madame, de la reine de </t>
    </r>
    <r>
      <rPr>
        <sz val="11"/>
        <color theme="1"/>
        <rFont val="Calibri"/>
        <family val="2"/>
        <scheme val="minor"/>
      </rPr>
      <t>Naples</t>
    </r>
    <r>
      <rPr>
        <sz val="11"/>
        <color rgb="FF333333"/>
        <rFont val="Arial"/>
        <family val="2"/>
      </rPr>
      <t>, des filles de </t>
    </r>
    <r>
      <rPr>
        <sz val="11"/>
        <color theme="1"/>
        <rFont val="Calibri"/>
        <family val="2"/>
        <scheme val="minor"/>
      </rPr>
      <t>Joseph</t>
    </r>
    <r>
      <rPr>
        <sz val="11"/>
        <color rgb="FF333333"/>
        <rFont val="Arial"/>
        <family val="2"/>
      </rPr>
      <t>, de ses frères, du roi de </t>
    </r>
    <r>
      <rPr>
        <sz val="11"/>
        <color theme="1"/>
        <rFont val="Calibri"/>
        <family val="2"/>
        <scheme val="minor"/>
      </rPr>
      <t>Rome</t>
    </r>
    <r>
      <rPr>
        <sz val="11"/>
        <color rgb="FF333333"/>
        <rFont val="Arial"/>
        <family val="2"/>
      </rPr>
      <t>, etc. </t>
    </r>
    <r>
      <rPr>
        <sz val="11"/>
        <color theme="1"/>
        <rFont val="Calibri"/>
        <family val="2"/>
        <scheme val="minor"/>
      </rPr>
      <t>Un Auguste et une Livie des plus rares; une </t>
    </r>
    <r>
      <rPr>
        <i/>
        <sz val="11"/>
        <color theme="1"/>
        <rFont val="Calibri"/>
        <family val="2"/>
        <scheme val="minor"/>
      </rPr>
      <t>continence de Scipion</t>
    </r>
    <r>
      <rPr>
        <sz val="11"/>
        <color theme="1"/>
        <rFont val="Calibri"/>
        <family val="2"/>
        <scheme val="minor"/>
      </rPr>
      <t> et une autre antique </t>
    </r>
    <r>
      <rPr>
        <b/>
        <sz val="11"/>
        <color rgb="FFCC3300"/>
        <rFont val="Calibri"/>
        <family val="2"/>
        <scheme val="minor"/>
      </rPr>
      <t>du</t>
    </r>
    <r>
      <rPr>
        <sz val="11"/>
        <color theme="1"/>
        <rFont val="Calibri"/>
        <family val="2"/>
        <scheme val="minor"/>
      </rPr>
      <t> plus </t>
    </r>
    <r>
      <rPr>
        <b/>
        <sz val="11"/>
        <color rgb="FFCC3300"/>
        <rFont val="Calibri"/>
        <family val="2"/>
        <scheme val="minor"/>
      </rPr>
      <t>grand</t>
    </r>
    <r>
      <rPr>
        <sz val="11"/>
        <color theme="1"/>
        <rFont val="Calibri"/>
        <family val="2"/>
        <scheme val="minor"/>
      </rPr>
      <t> </t>
    </r>
    <r>
      <rPr>
        <b/>
        <sz val="11"/>
        <color rgb="FFCC3300"/>
        <rFont val="Calibri"/>
        <family val="2"/>
        <scheme val="minor"/>
      </rPr>
      <t>prix</t>
    </r>
    <r>
      <rPr>
        <sz val="11"/>
        <color theme="1"/>
        <rFont val="Calibri"/>
        <family val="2"/>
        <scheme val="minor"/>
      </rPr>
      <t> donnée par le pape; un Pierre Le Grand, sur boîte, une autre boîte avec un Charles-Quint, une autre encore avec un Turenne; d'autres enfin, dont il se sert journellement, couvertes de médaillons rassemblés de César, d'Alexandre, de Sylla, de Mithridate, etc.</t>
    </r>
  </si>
  <si>
    <r>
      <t>Pour les fruits salubres et qui ne sont pas </t>
    </r>
    <r>
      <rPr>
        <b/>
        <sz val="11"/>
        <color rgb="FFCC3300"/>
        <rFont val="Arial"/>
        <family val="2"/>
      </rPr>
      <t>d</t>
    </r>
    <r>
      <rPr>
        <sz val="11"/>
        <color rgb="FF333333"/>
        <rFont val="Arial"/>
        <family val="2"/>
      </rPr>
      <t>'un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tels que les cerises, les groseilles, le raisin commun, on les consomme avec autant de plaisir que ces belles poires ou ces pêches qui ne rafraîchiraient pas mieux, et dont on a tiré un bien meilleur parti.</t>
    </r>
  </si>
  <si>
    <r>
      <t>Les turcs, qui sont nos maîtres en cette partie, n'emploient point le moulin pour triturer le café; ils le pilent dans des mortiers et avec des pilons de bois; et quand ces instruments ont été longtemps employés à cet usage, ils deviennent précieux et se vendent à </t>
    </r>
    <r>
      <rPr>
        <b/>
        <sz val="11"/>
        <color rgb="FFCC3300"/>
        <rFont val="Arial"/>
        <family val="2"/>
      </rPr>
      <t>de</t>
    </r>
    <r>
      <rPr>
        <sz val="11"/>
        <color rgb="FF333333"/>
        <rFont val="Arial"/>
        <family val="2"/>
      </rPr>
      <t> </t>
    </r>
    <r>
      <rPr>
        <b/>
        <sz val="11"/>
        <color rgb="FFCC3300"/>
        <rFont val="Arial"/>
        <family val="2"/>
      </rPr>
      <t>grands</t>
    </r>
    <r>
      <rPr>
        <sz val="11"/>
        <color rgb="FF333333"/>
        <rFont val="Arial"/>
        <family val="2"/>
      </rPr>
      <t> </t>
    </r>
    <r>
      <rPr>
        <b/>
        <sz val="11"/>
        <color rgb="FFCC3300"/>
        <rFont val="Arial"/>
        <family val="2"/>
      </rPr>
      <t>prix</t>
    </r>
    <r>
      <rPr>
        <sz val="11"/>
        <color rgb="FF333333"/>
        <rFont val="Arial"/>
        <family val="2"/>
      </rPr>
      <t>.</t>
    </r>
  </si>
  <si>
    <r>
      <t>il se charge de porter de sa part un diamant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à Dorimène (singulière commission du reste), et il le donne à celle-ci de sa part, à lui Dorante.</t>
    </r>
  </si>
  <si>
    <r>
      <t>Si, par impossible, le gardien d'un prisonnier renfermé dans un cachot lui vendait à prix d'argent la lumière du soleil, certes, le prisonnier achèterait une chose pour lui </t>
    </r>
    <r>
      <rPr>
        <b/>
        <sz val="11"/>
        <color rgb="FFCC3300"/>
        <rFont val="Arial"/>
        <family val="2"/>
      </rPr>
      <t>d</t>
    </r>
    <r>
      <rPr>
        <sz val="11"/>
        <color rgb="FF333333"/>
        <rFont val="Arial"/>
        <family val="2"/>
      </rPr>
      <t>'un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mais la valeur de cette précieuse lumière ne serait pas une richesse de plus dans le monde.</t>
    </r>
  </si>
  <si>
    <r>
      <t>Mais tout à coup elle rougit et pâlit en regardant une poignée de gros brillants, de perles énormes et de rubis </t>
    </r>
    <r>
      <rPr>
        <b/>
        <sz val="11"/>
        <color rgb="FFCC3300"/>
        <rFont val="Arial"/>
        <family val="2"/>
      </rPr>
      <t>d</t>
    </r>
    <r>
      <rPr>
        <sz val="11"/>
        <color rgb="FF333333"/>
        <rFont val="Arial"/>
        <family val="2"/>
      </rPr>
      <t>'un </t>
    </r>
    <r>
      <rPr>
        <b/>
        <sz val="11"/>
        <color rgb="FFCC3300"/>
        <rFont val="Arial"/>
        <family val="2"/>
      </rPr>
      <t>grand</t>
    </r>
    <r>
      <rPr>
        <sz val="11"/>
        <color rgb="FF333333"/>
        <rFont val="Arial"/>
        <family val="2"/>
      </rPr>
      <t>-</t>
    </r>
    <r>
      <rPr>
        <b/>
        <sz val="11"/>
        <color rgb="FFCC3300"/>
        <rFont val="Arial"/>
        <family val="2"/>
      </rPr>
      <t>prix</t>
    </r>
    <r>
      <rPr>
        <sz val="11"/>
        <color rgb="FF333333"/>
        <rFont val="Arial"/>
        <family val="2"/>
      </rPr>
      <t> que le despote slave venait de jeter sur ses genoux.</t>
    </r>
  </si>
  <si>
    <r>
      <t>Tout entier à une seule pensée, il ne songea qu'à stipuler, en retour de ce qu'il abandonnerait, la remise entre ses mains d'une dot considérable en argent et en objets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t>
    </r>
  </si>
  <si>
    <r>
      <t>les salons dorés de la chaussée-d'</t>
    </r>
    <r>
      <rPr>
        <sz val="11"/>
        <color theme="1"/>
        <rFont val="Calibri"/>
        <family val="2"/>
        <scheme val="minor"/>
      </rPr>
      <t>Antin</t>
    </r>
    <r>
      <rPr>
        <sz val="11"/>
        <color rgb="FF333333"/>
        <rFont val="Arial"/>
        <family val="2"/>
      </rPr>
      <t> sont autant de serres où sont rassemblés les plantes, les arbustes </t>
    </r>
    <r>
      <rPr>
        <b/>
        <sz val="11"/>
        <color rgb="FFCC3300"/>
        <rFont val="Arial"/>
        <family val="2"/>
      </rPr>
      <t>du</t>
    </r>
    <r>
      <rPr>
        <sz val="11"/>
        <color rgb="FF333333"/>
        <rFont val="Arial"/>
        <family val="2"/>
      </rPr>
      <t> plus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t>
    </r>
  </si>
  <si>
    <r>
      <t>il est chargé aussi de donner la pâture à madame la chatte, de la peigner, de lui laver les oreilles, de lui lisser les moustaches et de lui mettre son collier, collier de vraies perles fines et </t>
    </r>
    <r>
      <rPr>
        <b/>
        <sz val="11"/>
        <color rgb="FFCC3300"/>
        <rFont val="Arial"/>
        <family val="2"/>
      </rPr>
      <t>d</t>
    </r>
    <r>
      <rPr>
        <sz val="11"/>
        <color rgb="FF333333"/>
        <rFont val="Arial"/>
        <family val="2"/>
      </rPr>
      <t>'un très-</t>
    </r>
    <r>
      <rPr>
        <b/>
        <sz val="11"/>
        <color rgb="FFCC3300"/>
        <rFont val="Arial"/>
        <family val="2"/>
      </rPr>
      <t>grandprix</t>
    </r>
    <r>
      <rPr>
        <sz val="11"/>
        <color rgb="FF333333"/>
        <rFont val="Arial"/>
        <family val="2"/>
      </rPr>
      <t>.</t>
    </r>
  </si>
  <si>
    <r>
      <t xml:space="preserve">A l'époque où les protestants quittaient la France sans avoir le temps de mettre ordre à leurs affaires, des bijoux </t>
    </r>
    <r>
      <rPr>
        <b/>
        <sz val="11"/>
        <color rgb="FFC00000"/>
        <rFont val="Arial"/>
        <family val="2"/>
      </rPr>
      <t>d</t>
    </r>
    <r>
      <rPr>
        <sz val="11"/>
        <color rgb="FF333333"/>
        <rFont val="Arial"/>
        <family val="2"/>
      </rPr>
      <t xml:space="preserve">'un </t>
    </r>
    <r>
      <rPr>
        <b/>
        <sz val="11"/>
        <color rgb="FFC00000"/>
        <rFont val="Arial"/>
        <family val="2"/>
      </rPr>
      <t>grand prix</t>
    </r>
    <r>
      <rPr>
        <sz val="11"/>
        <color rgb="FF333333"/>
        <rFont val="Arial"/>
        <family val="2"/>
      </rPr>
      <t xml:space="preserve"> avaient été déposés chez ce marchand, qui faisait un peu d'usure, et il avait prêté sur ces nantissements quelques sommes très inférieures à leur valeur.</t>
    </r>
  </si>
  <si>
    <r>
      <t>Tiens, dit-elle, voici une bague </t>
    </r>
    <r>
      <rPr>
        <b/>
        <sz val="11"/>
        <color rgb="FFCC3300"/>
        <rFont val="Arial"/>
        <family val="2"/>
      </rPr>
      <t>d</t>
    </r>
    <r>
      <rPr>
        <sz val="11"/>
        <color rgb="FF333333"/>
        <rFont val="Arial"/>
        <family val="2"/>
      </rPr>
      <t>'un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à ce qu'on assure; elle vient de mon frère le roi d'Espagne, elle est à moi et j'en puis disposer.</t>
    </r>
  </si>
  <si>
    <r>
      <t>Eh bien! </t>
    </r>
    <r>
      <rPr>
        <sz val="11"/>
        <color theme="1"/>
        <rFont val="Calibri"/>
        <family val="2"/>
        <scheme val="minor"/>
      </rPr>
      <t>Soit, partons! Dit Mercédès en s'enveloppant dans le seul châle qu'elle eût emporté, et qui se trouvait par hasard un cachemire noir </t>
    </r>
    <r>
      <rPr>
        <b/>
        <sz val="11"/>
        <color rgb="FFCC3300"/>
        <rFont val="Calibri"/>
        <family val="2"/>
        <scheme val="minor"/>
      </rPr>
      <t>d</t>
    </r>
    <r>
      <rPr>
        <sz val="11"/>
        <color theme="1"/>
        <rFont val="Calibri"/>
        <family val="2"/>
        <scheme val="minor"/>
      </rPr>
      <t>'un </t>
    </r>
    <r>
      <rPr>
        <b/>
        <sz val="11"/>
        <color rgb="FFCC3300"/>
        <rFont val="Calibri"/>
        <family val="2"/>
        <scheme val="minor"/>
      </rPr>
      <t>grand</t>
    </r>
    <r>
      <rPr>
        <sz val="11"/>
        <color theme="1"/>
        <rFont val="Calibri"/>
        <family val="2"/>
        <scheme val="minor"/>
      </rPr>
      <t> </t>
    </r>
    <r>
      <rPr>
        <b/>
        <sz val="11"/>
        <color rgb="FFCC3300"/>
        <rFont val="Calibri"/>
        <family val="2"/>
        <scheme val="minor"/>
      </rPr>
      <t>prix;</t>
    </r>
    <r>
      <rPr>
        <sz val="11"/>
        <color theme="1"/>
        <rFont val="Calibri"/>
        <family val="2"/>
        <scheme val="minor"/>
      </rPr>
      <t> partons!</t>
    </r>
  </si>
  <si>
    <r>
      <t>Maintenant, dit Billot, qui avait eu le temps d'examiner la carabine, et qui avait reconnu une arme </t>
    </r>
    <r>
      <rPr>
        <b/>
        <sz val="11"/>
        <color rgb="FFCC3300"/>
        <rFont val="Arial"/>
        <family val="2"/>
      </rPr>
      <t>d</t>
    </r>
    <r>
      <rPr>
        <sz val="11"/>
        <color rgb="FF333333"/>
        <rFont val="Arial"/>
        <family val="2"/>
      </rPr>
      <t>'un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maintenant, à qui le fusil?</t>
    </r>
  </si>
  <si>
    <r>
      <t>Cette nuit-là, il en sortait une odeur d'encens extraordinaire, l'odeur même que l'on respire au sanctuaire de </t>
    </r>
    <r>
      <rPr>
        <sz val="11"/>
        <color theme="1"/>
        <rFont val="Calibri"/>
        <family val="2"/>
        <scheme val="minor"/>
      </rPr>
      <t>Tilly</t>
    </r>
    <r>
      <rPr>
        <sz val="11"/>
        <color rgb="FF333333"/>
        <rFont val="Arial"/>
        <family val="2"/>
      </rPr>
      <t>, les jours de fête, une odeur suave et pénétrante, qui ne pouvait être comparée qu'à celle de cette huile de nard </t>
    </r>
    <r>
      <rPr>
        <b/>
        <sz val="11"/>
        <color rgb="FFCC3300"/>
        <rFont val="Arial"/>
        <family val="2"/>
      </rPr>
      <t>d</t>
    </r>
    <r>
      <rPr>
        <sz val="11"/>
        <color rgb="FF333333"/>
        <rFont val="Arial"/>
        <family val="2"/>
      </rPr>
      <t>'un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que </t>
    </r>
    <r>
      <rPr>
        <sz val="11"/>
        <color theme="1"/>
        <rFont val="Calibri"/>
        <family val="2"/>
        <scheme val="minor"/>
      </rPr>
      <t>Marie</t>
    </r>
    <r>
      <rPr>
        <sz val="11"/>
        <color rgb="FF333333"/>
        <rFont val="Arial"/>
        <family val="2"/>
      </rPr>
      <t>-Madeleine, en cette même veille de pâques fleuries, répandit aux pieds du sauveur.</t>
    </r>
  </si>
  <si>
    <r>
      <t>Lente évolution: dès à présent, l'intelligence ne me paraît plus peut-être la perle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pour laquelle on vend tout le reste.</t>
    </r>
  </si>
  <si>
    <r>
      <t>Et l'on ajoutait des aromates et du lait de fleurs, lequel était </t>
    </r>
    <r>
      <rPr>
        <b/>
        <sz val="11"/>
        <color rgb="FFCC3300"/>
        <rFont val="Arial"/>
        <family val="2"/>
      </rPr>
      <t>d</t>
    </r>
    <r>
      <rPr>
        <sz val="11"/>
        <color rgb="FF333333"/>
        <rFont val="Arial"/>
        <family val="2"/>
      </rPr>
      <t>'un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mais si discret qu'il ne donnait plus de parfum.</t>
    </r>
  </si>
  <si>
    <r>
      <t>Trente générations ont passé sous son beau portail et sa tour est un antique joyau de pierre </t>
    </r>
    <r>
      <rPr>
        <b/>
        <sz val="11"/>
        <color rgb="FFCC3300"/>
        <rFont val="Arial"/>
        <family val="2"/>
      </rPr>
      <t>d</t>
    </r>
    <r>
      <rPr>
        <sz val="11"/>
        <color rgb="FF333333"/>
        <rFont val="Arial"/>
        <family val="2"/>
      </rPr>
      <t>'un très-</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t>
    </r>
  </si>
  <si>
    <r>
      <t>Et si " la perle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 pour la possession de laquelle un homme laisse tous ses biens, se découvre une perle fausse? </t>
    </r>
  </si>
  <si>
    <r>
      <t>Laure</t>
    </r>
    <r>
      <rPr>
        <sz val="11"/>
        <color rgb="FF333333"/>
        <rFont val="Arial"/>
        <family val="2"/>
      </rPr>
      <t> avait plusieurs fois rencontré sa mère en ville: une jeune femme très élégante, qui portait des aigrettes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t>
    </r>
  </si>
  <si>
    <r>
      <t>Si le manuscrit n'est pas </t>
    </r>
    <r>
      <rPr>
        <b/>
        <sz val="11"/>
        <color rgb="FFCC3300"/>
        <rFont val="Arial"/>
        <family val="2"/>
      </rPr>
      <t>d</t>
    </r>
    <r>
      <rPr>
        <sz val="11"/>
        <color rgb="FF333333"/>
        <rFont val="Arial"/>
        <family val="2"/>
      </rPr>
      <t>'un très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il se contentera parfois de dresser au crayon un croquis rapide qui aidera ses élèves à mettre en place leur composition selon des règles bien apprises et mille fois appliquées.</t>
    </r>
  </si>
  <si>
    <r>
      <t>Ainsi les sons de la musique, les doux accords des voix, la poésie des hymnes, l'éloquence sacrée, l'éclat des lumières, les parfums, les riches vêtements, les vases ornés de pierres précieuses, les dons </t>
    </r>
    <r>
      <rPr>
        <b/>
        <i/>
        <sz val="11"/>
        <color rgb="FFCC3300"/>
        <rFont val="Arial"/>
        <family val="2"/>
      </rPr>
      <t>de</t>
    </r>
    <r>
      <rPr>
        <i/>
        <sz val="11"/>
        <color rgb="FF333333"/>
        <rFont val="Arial"/>
        <family val="2"/>
      </rPr>
      <t> </t>
    </r>
    <r>
      <rPr>
        <b/>
        <i/>
        <sz val="11"/>
        <color rgb="FFCC3300"/>
        <rFont val="Arial"/>
        <family val="2"/>
      </rPr>
      <t>grand</t>
    </r>
    <r>
      <rPr>
        <i/>
        <sz val="11"/>
        <color rgb="FF333333"/>
        <rFont val="Arial"/>
        <family val="2"/>
      </rPr>
      <t> </t>
    </r>
    <r>
      <rPr>
        <b/>
        <i/>
        <sz val="11"/>
        <color rgb="FFCC3300"/>
        <rFont val="Arial"/>
        <family val="2"/>
      </rPr>
      <t>prix</t>
    </r>
    <r>
      <rPr>
        <i/>
        <sz val="11"/>
        <color rgb="FF333333"/>
        <rFont val="Arial"/>
        <family val="2"/>
      </rPr>
      <t>, les statues et les images qui excitent la piété, les lois d'une savante architecture, </t>
    </r>
    <r>
      <rPr>
        <sz val="11"/>
        <color rgb="FF333333"/>
        <rFont val="Arial"/>
        <family val="2"/>
      </rPr>
      <t>les combinaisons de la perspective, les solennités des processions publiques et </t>
    </r>
    <r>
      <rPr>
        <i/>
        <sz val="11"/>
        <color rgb="FF333333"/>
        <rFont val="Arial"/>
        <family val="2"/>
      </rPr>
      <t>les riches tentures qui tapissent les rues, le son des cloches, en un mot, tous les honneurs que la piété des peuples aime à prodiguer, ne rencontrent pas, je pense, auprès de Dieu le dédain qu'affecte la simplicité chagrine de quelques hommes de nos jours ; c'est du reste ce que confirment à la fois la raison et les faits...</t>
    </r>
  </si>
  <si>
    <r>
      <t xml:space="preserve">Et ce qu'ils vous apportent à grand labeur du fond de la Perse ou de l'Abyssinie, tout de même ce sont des présents de grand sens et </t>
    </r>
    <r>
      <rPr>
        <b/>
        <sz val="11"/>
        <color rgb="FFC00000"/>
        <rFont val="Calibri"/>
        <family val="2"/>
        <scheme val="minor"/>
      </rPr>
      <t>de grand prix</t>
    </r>
    <r>
      <rPr>
        <sz val="11"/>
        <color theme="1"/>
        <rFont val="Calibri"/>
        <family val="2"/>
        <scheme val="minor"/>
      </rPr>
      <t xml:space="preserve">: </t>
    </r>
  </si>
  <si>
    <r>
      <t>Alissa</t>
    </r>
    <r>
      <rPr>
        <sz val="11"/>
        <color rgb="FF333333"/>
        <rFont val="Arial"/>
        <family val="2"/>
      </rPr>
      <t> était pareille à cette perle </t>
    </r>
    <r>
      <rPr>
        <b/>
        <sz val="11"/>
        <color rgb="FFCC3300"/>
        <rFont val="Arial"/>
        <family val="2"/>
      </rPr>
      <t>de</t>
    </r>
    <r>
      <rPr>
        <sz val="11"/>
        <color rgb="FF333333"/>
        <rFont val="Arial"/>
        <family val="2"/>
      </rPr>
      <t> </t>
    </r>
    <r>
      <rPr>
        <b/>
        <sz val="11"/>
        <color rgb="FFCC3300"/>
        <rFont val="Arial"/>
        <family val="2"/>
      </rPr>
      <t>grand</t>
    </r>
    <r>
      <rPr>
        <sz val="11"/>
        <color rgb="FF333333"/>
        <rFont val="Arial"/>
        <family val="2"/>
      </rPr>
      <t> </t>
    </r>
    <r>
      <rPr>
        <b/>
        <sz val="11"/>
        <color rgb="FFCC3300"/>
        <rFont val="Arial"/>
        <family val="2"/>
      </rPr>
      <t>prix</t>
    </r>
    <r>
      <rPr>
        <sz val="11"/>
        <color rgb="FF333333"/>
        <rFont val="Arial"/>
        <family val="2"/>
      </rPr>
      <t> dont m'avait parlé l'évangile; j'étais celui qui vend tout ce qu'il a pour l'avoir.</t>
    </r>
  </si>
  <si>
    <r>
      <t>puis chascun </t>
    </r>
    <r>
      <rPr>
        <b/>
        <sz val="11"/>
        <color rgb="FFCC3300"/>
        <rFont val="Arial"/>
        <family val="2"/>
      </rPr>
      <t>tire</t>
    </r>
    <r>
      <rPr>
        <sz val="11"/>
        <color rgb="FF333333"/>
        <rFont val="Arial"/>
        <family val="2"/>
      </rPr>
      <t> à la </t>
    </r>
    <r>
      <rPr>
        <b/>
        <sz val="11"/>
        <color rgb="FFCC3300"/>
        <rFont val="Arial"/>
        <family val="2"/>
      </rPr>
      <t>bourse</t>
    </r>
    <r>
      <rPr>
        <sz val="11"/>
        <color rgb="FF333333"/>
        <rFont val="Arial"/>
        <family val="2"/>
      </rPr>
      <t> pour avoir des pommes pour un liard et du vin pour un double;</t>
    </r>
  </si>
  <si>
    <r>
      <t xml:space="preserve">Vous </t>
    </r>
    <r>
      <rPr>
        <b/>
        <sz val="11"/>
        <color rgb="FFC00000"/>
        <rFont val="Calibri"/>
        <family val="2"/>
        <scheme val="minor"/>
      </rPr>
      <t>tirez</t>
    </r>
    <r>
      <rPr>
        <sz val="11"/>
        <color theme="1"/>
        <rFont val="Calibri"/>
        <family val="2"/>
        <scheme val="minor"/>
      </rPr>
      <t xml:space="preserve"> de notables sommes de la </t>
    </r>
    <r>
      <rPr>
        <b/>
        <sz val="11"/>
        <color rgb="FFC00000"/>
        <rFont val="Calibri"/>
        <family val="2"/>
        <scheme val="minor"/>
      </rPr>
      <t>bourse</t>
    </r>
    <r>
      <rPr>
        <sz val="11"/>
        <color theme="1"/>
        <rFont val="Calibri"/>
        <family val="2"/>
        <scheme val="minor"/>
      </rPr>
      <t xml:space="preserve"> des jeunes hommes qui vous suivent trop volontiers. </t>
    </r>
  </si>
  <si>
    <r>
      <t>Il a oublié qu'il eut toute l'année passée, et c'est bien contraindre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Grignan</t>
    </r>
    <r>
      <rPr>
        <sz val="11"/>
        <color rgb="FF333333"/>
        <rFont val="Arial"/>
        <family val="2"/>
      </rPr>
      <t> de dire qu'il ne puisse pas l'année d'après faire une civilité à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Vendôme</t>
    </r>
    <r>
      <rPr>
        <sz val="11"/>
        <color rgb="FF333333"/>
        <rFont val="Arial"/>
        <family val="2"/>
      </rPr>
      <t>, et que </t>
    </r>
    <r>
      <rPr>
        <sz val="11"/>
        <color theme="1"/>
        <rFont val="Calibri"/>
        <family val="2"/>
        <scheme val="minor"/>
      </rPr>
      <t>MDavonneau</t>
    </r>
    <r>
      <rPr>
        <sz val="11"/>
        <color rgb="FF333333"/>
        <rFont val="Arial"/>
        <family val="2"/>
      </rPr>
      <t>, ayant tant de petits secours d'ailleurs et témoignant de l'attachement pour son maître, veuille tirer à la rigueur la disposition de l'assemblée contre celle de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Grignan</t>
    </r>
    <r>
      <rPr>
        <sz val="11"/>
        <color rgb="FF333333"/>
        <rFont val="Arial"/>
        <family val="2"/>
      </rPr>
      <t>, et lui laisse </t>
    </r>
    <r>
      <rPr>
        <b/>
        <sz val="11"/>
        <color rgb="FFCC3300"/>
        <rFont val="Arial"/>
        <family val="2"/>
      </rPr>
      <t>tirer</t>
    </r>
    <r>
      <rPr>
        <sz val="11"/>
        <color rgb="FF333333"/>
        <rFont val="Arial"/>
        <family val="2"/>
      </rPr>
      <t> de sa </t>
    </r>
    <r>
      <rPr>
        <b/>
        <sz val="11"/>
        <color rgb="FFCC3300"/>
        <rFont val="Arial"/>
        <family val="2"/>
      </rPr>
      <t>bourse</t>
    </r>
    <r>
      <rPr>
        <sz val="11"/>
        <color rgb="FF333333"/>
        <rFont val="Arial"/>
        <family val="2"/>
      </rPr>
      <t> ce qu'il faut pour le contenter.</t>
    </r>
  </si>
  <si>
    <r>
      <t>Les ravissantes, qui </t>
    </r>
    <r>
      <rPr>
        <b/>
        <sz val="11"/>
        <color rgb="FFCC3300"/>
        <rFont val="Arial"/>
        <family val="2"/>
      </rPr>
      <t>tirent</t>
    </r>
    <r>
      <rPr>
        <sz val="11"/>
        <color rgb="FF333333"/>
        <rFont val="Arial"/>
        <family val="2"/>
      </rPr>
      <t> plus à la </t>
    </r>
    <r>
      <rPr>
        <b/>
        <sz val="11"/>
        <color rgb="FFCC3300"/>
        <rFont val="Arial"/>
        <family val="2"/>
      </rPr>
      <t>bourse</t>
    </r>
    <r>
      <rPr>
        <sz val="11"/>
        <color rgb="FF333333"/>
        <rFont val="Arial"/>
        <family val="2"/>
      </rPr>
      <t> qu'au coeur.</t>
    </r>
  </si>
  <si>
    <r>
      <t>je ne puis m'imaginer d'où c'est que des pauvres gens, yssus de bas lieu, tels que sont les dogmatisans de l'impieté peuvent tirer tant d'argent, si ce n'est qu'ils le </t>
    </r>
    <r>
      <rPr>
        <b/>
        <sz val="11"/>
        <color rgb="FFCC3300"/>
        <rFont val="Arial"/>
        <family val="2"/>
      </rPr>
      <t>tirent</t>
    </r>
    <r>
      <rPr>
        <sz val="11"/>
        <color rgb="FF333333"/>
        <rFont val="Arial"/>
        <family val="2"/>
      </rPr>
      <t> en soufflant, de la </t>
    </r>
    <r>
      <rPr>
        <b/>
        <sz val="11"/>
        <color rgb="FFCC3300"/>
        <rFont val="Arial"/>
        <family val="2"/>
      </rPr>
      <t>bourse</t>
    </r>
    <r>
      <rPr>
        <sz val="11"/>
        <color rgb="FF333333"/>
        <rFont val="Arial"/>
        <family val="2"/>
      </rPr>
      <t>, et de la liberalité mal-employée des jeunes seigneurs qui leur donnent des pensions et des pistolles à centaines.</t>
    </r>
  </si>
  <si>
    <r>
      <t>En disant cela, il </t>
    </r>
    <r>
      <rPr>
        <b/>
        <sz val="11"/>
        <color rgb="FFCC3300"/>
        <rFont val="Arial"/>
        <family val="2"/>
      </rPr>
      <t>tira</t>
    </r>
    <r>
      <rPr>
        <sz val="11"/>
        <color rgb="FF333333"/>
        <rFont val="Arial"/>
        <family val="2"/>
      </rPr>
      <t> d'une </t>
    </r>
    <r>
      <rPr>
        <b/>
        <sz val="11"/>
        <color rgb="FFCC3300"/>
        <rFont val="Arial"/>
        <family val="2"/>
      </rPr>
      <t>bourse</t>
    </r>
    <r>
      <rPr>
        <sz val="11"/>
        <color rgb="FF333333"/>
        <rFont val="Arial"/>
        <family val="2"/>
      </rPr>
      <t> cent pistoles; c'étoit à quoy pouvoient monter toutes les pretentions du marchand; il luy donna les cent pistoles.</t>
    </r>
  </si>
  <si>
    <r>
      <t>D'ailleurs, contenir quelque chose par une puissance receptive, n'est autre chose que de pouvoir recevoir la chose, de la mesme façon qu'on peut dire qu'une bourse vuide contient les ecus qu'elle est capable de recevoir; mais cette puissance ne suffit pas pour que quelque chose soit tirée de ce qui a cette puissance, car autrement on pourroit </t>
    </r>
    <r>
      <rPr>
        <b/>
        <sz val="11"/>
        <color rgb="FFCC3300"/>
        <rFont val="Arial"/>
        <family val="2"/>
      </rPr>
      <t>tirer</t>
    </r>
    <r>
      <rPr>
        <sz val="11"/>
        <color rgb="FF333333"/>
        <rFont val="Arial"/>
        <family val="2"/>
      </rPr>
      <t> dix ecus d'une </t>
    </r>
    <r>
      <rPr>
        <b/>
        <sz val="11"/>
        <color rgb="FFCC3300"/>
        <rFont val="Arial"/>
        <family val="2"/>
      </rPr>
      <t>bourse</t>
    </r>
    <r>
      <rPr>
        <sz val="11"/>
        <color rgb="FF333333"/>
        <rFont val="Arial"/>
        <family val="2"/>
      </rPr>
      <t> vuide, parce qu'encore qu'ils ne soient pas dans la bourse, ils y peuvent neanmoins estre receus, ou ce qui est le mesme, parceque la bourse les contient par une puissance receptive.</t>
    </r>
  </si>
  <si>
    <r>
      <t>La joüeuse avale cette avanie, dans l'esperance des vingt louïs-d'or; le prêcheur indiscret les </t>
    </r>
    <r>
      <rPr>
        <b/>
        <sz val="11"/>
        <color rgb="FFCC3300"/>
        <rFont val="Arial"/>
        <family val="2"/>
      </rPr>
      <t>tire</t>
    </r>
    <r>
      <rPr>
        <sz val="11"/>
        <color rgb="FF333333"/>
        <rFont val="Arial"/>
        <family val="2"/>
      </rPr>
      <t> de sa </t>
    </r>
    <r>
      <rPr>
        <b/>
        <sz val="11"/>
        <color rgb="FFCC3300"/>
        <rFont val="Arial"/>
        <family val="2"/>
      </rPr>
      <t>bourse</t>
    </r>
    <r>
      <rPr>
        <sz val="11"/>
        <color rgb="FF333333"/>
        <rFont val="Arial"/>
        <family val="2"/>
      </rPr>
      <t>, en continuant de moraliser avec une telle application, que la joüeuse a pris la bourse, couru au lansquenet, et perdu l'argent avant qu'il ait achevé de prouver qu'elle ne devroit point joüer.</t>
    </r>
  </si>
  <si>
    <r>
      <t>en même-tems elle </t>
    </r>
    <r>
      <rPr>
        <b/>
        <sz val="11"/>
        <color rgb="FFCC3300"/>
        <rFont val="Arial"/>
        <family val="2"/>
      </rPr>
      <t>tira</t>
    </r>
    <r>
      <rPr>
        <sz val="11"/>
        <color rgb="FF333333"/>
        <rFont val="Arial"/>
        <family val="2"/>
      </rPr>
      <t> dix scherifs de sa </t>
    </r>
    <r>
      <rPr>
        <b/>
        <sz val="11"/>
        <color rgb="FFCC3300"/>
        <rFont val="Arial"/>
        <family val="2"/>
      </rPr>
      <t>bourse</t>
    </r>
    <r>
      <rPr>
        <sz val="11"/>
        <color rgb="FF333333"/>
        <rFont val="Arial"/>
        <family val="2"/>
      </rPr>
      <t> &amp; me força de les prendre.</t>
    </r>
  </si>
  <si>
    <r>
      <t>De sorte qu'il </t>
    </r>
    <r>
      <rPr>
        <b/>
        <sz val="11"/>
        <color rgb="FFCC3300"/>
        <rFont val="Arial"/>
        <family val="2"/>
      </rPr>
      <t>tira</t>
    </r>
    <r>
      <rPr>
        <sz val="11"/>
        <color rgb="FF333333"/>
        <rFont val="Arial"/>
        <family val="2"/>
      </rPr>
      <t> de sa </t>
    </r>
    <r>
      <rPr>
        <b/>
        <sz val="11"/>
        <color rgb="FFCC3300"/>
        <rFont val="Arial"/>
        <family val="2"/>
      </rPr>
      <t>bourse</t>
    </r>
    <r>
      <rPr>
        <sz val="11"/>
        <color rgb="FF333333"/>
        <rFont val="Arial"/>
        <family val="2"/>
      </rPr>
      <t> trente pistoles qu'il étala sur la table; après quoi il fit un autre paquet de ma robe royale et de ma couronne, qu'il emporta.</t>
    </r>
  </si>
  <si>
    <r>
      <t>Madame</t>
    </r>
    <r>
      <rPr>
        <sz val="11"/>
        <color rgb="FF333333"/>
        <rFont val="Arial"/>
        <family val="2"/>
      </rPr>
      <t> </t>
    </r>
    <r>
      <rPr>
        <sz val="11"/>
        <color theme="1"/>
        <rFont val="Calibri"/>
        <family val="2"/>
        <scheme val="minor"/>
      </rPr>
      <t>De</t>
    </r>
    <r>
      <rPr>
        <sz val="11"/>
        <color rgb="FF333333"/>
        <rFont val="Arial"/>
        <family val="2"/>
      </rPr>
      <t> *, qui vouloit qu'on respectât ses épigrammes et ses vices, s'emporta, et ayant </t>
    </r>
    <r>
      <rPr>
        <b/>
        <sz val="11"/>
        <color rgb="FFCC3300"/>
        <rFont val="Arial"/>
        <family val="2"/>
      </rPr>
      <t>tiré</t>
    </r>
    <r>
      <rPr>
        <sz val="11"/>
        <color rgb="FF333333"/>
        <rFont val="Arial"/>
        <family val="2"/>
      </rPr>
      <t> dix louis de sa </t>
    </r>
    <r>
      <rPr>
        <b/>
        <sz val="11"/>
        <color rgb="FFCC3300"/>
        <rFont val="Arial"/>
        <family val="2"/>
      </rPr>
      <t>bourse</t>
    </r>
    <r>
      <rPr>
        <sz val="11"/>
        <color rgb="FF333333"/>
        <rFont val="Arial"/>
        <family val="2"/>
      </rPr>
      <t>, elle les donna à l'abbé, qui les reçut, en promettant de ne paroître jamais à ses yeux.</t>
    </r>
  </si>
  <si>
    <r>
      <t>Dans l'incertitude où il étoit de sçavoir si Aladdin en connoissoit la matiere &amp; la valeur, il </t>
    </r>
    <r>
      <rPr>
        <b/>
        <sz val="11"/>
        <color rgb="FFCC3300"/>
        <rFont val="Arial"/>
        <family val="2"/>
      </rPr>
      <t>tira</t>
    </r>
    <r>
      <rPr>
        <sz val="11"/>
        <color rgb="FF333333"/>
        <rFont val="Arial"/>
        <family val="2"/>
      </rPr>
      <t> de sa </t>
    </r>
    <r>
      <rPr>
        <b/>
        <sz val="11"/>
        <color rgb="FFCC3300"/>
        <rFont val="Arial"/>
        <family val="2"/>
      </rPr>
      <t>bourse</t>
    </r>
    <r>
      <rPr>
        <sz val="11"/>
        <color rgb="FF333333"/>
        <rFont val="Arial"/>
        <family val="2"/>
      </rPr>
      <t> une piece d'or, qui ne faisoit au plus que la soixante-deuxiéme partie de la valeur du plat, &amp; il la luy présenta.</t>
    </r>
  </si>
  <si>
    <r>
      <t>Je retournay chez moy fort triste de la perte que je venois de faire de mon turban &amp; de mon argent. Il fallut cependant en racheter un autre, ce qui fit une nouvelle diminution aux dix pieces d'or que j'avois </t>
    </r>
    <r>
      <rPr>
        <b/>
        <sz val="11"/>
        <color rgb="FFCC3300"/>
        <rFont val="Arial"/>
        <family val="2"/>
      </rPr>
      <t>tirées</t>
    </r>
    <r>
      <rPr>
        <sz val="11"/>
        <color rgb="FF333333"/>
        <rFont val="Arial"/>
        <family val="2"/>
      </rPr>
      <t> de la </t>
    </r>
    <r>
      <rPr>
        <b/>
        <sz val="11"/>
        <color rgb="FFCC3300"/>
        <rFont val="Arial"/>
        <family val="2"/>
      </rPr>
      <t>bourse</t>
    </r>
    <r>
      <rPr>
        <sz val="11"/>
        <color rgb="FF333333"/>
        <rFont val="Arial"/>
        <family val="2"/>
      </rPr>
      <t>.</t>
    </r>
  </si>
  <si>
    <r>
      <t>tu peux t'en retourner, l'interrompis-je, ton maître reste, et </t>
    </r>
    <r>
      <rPr>
        <b/>
        <sz val="11"/>
        <color rgb="FFCC3300"/>
        <rFont val="Arial"/>
        <family val="2"/>
      </rPr>
      <t>tirant</t>
    </r>
    <r>
      <rPr>
        <sz val="11"/>
        <color rgb="FF333333"/>
        <rFont val="Arial"/>
        <family val="2"/>
      </rPr>
      <t> quelques loüis de ma </t>
    </r>
    <r>
      <rPr>
        <b/>
        <sz val="11"/>
        <color rgb="FFCC3300"/>
        <rFont val="Arial"/>
        <family val="2"/>
      </rPr>
      <t>bourse</t>
    </r>
    <r>
      <rPr>
        <sz val="11"/>
        <color rgb="FF333333"/>
        <rFont val="Arial"/>
        <family val="2"/>
      </rPr>
      <t>, je le forçai de les accepter en recompense de ses services</t>
    </r>
  </si>
  <si>
    <r>
      <t>Pour l'instruction secondaire, au collège ou au lycée, ils ne </t>
    </r>
    <r>
      <rPr>
        <b/>
        <sz val="11"/>
        <color rgb="FFCC3300"/>
        <rFont val="Arial"/>
        <family val="2"/>
      </rPr>
      <t>tirent</t>
    </r>
    <r>
      <rPr>
        <sz val="11"/>
        <color rgb="FF333333"/>
        <rFont val="Arial"/>
        <family val="2"/>
      </rPr>
      <t> chaque année de leur </t>
    </r>
    <r>
      <rPr>
        <b/>
        <sz val="11"/>
        <color rgb="FFCC3300"/>
        <rFont val="Arial"/>
        <family val="2"/>
      </rPr>
      <t>bourse</t>
    </r>
    <r>
      <rPr>
        <sz val="11"/>
        <color rgb="FF333333"/>
        <rFont val="Arial"/>
        <family val="2"/>
      </rPr>
      <t> que deux ou trois louis ;</t>
    </r>
  </si>
  <si>
    <r>
      <t>Je </t>
    </r>
    <r>
      <rPr>
        <b/>
        <sz val="11"/>
        <color rgb="FFCC3300"/>
        <rFont val="Arial"/>
        <family val="2"/>
      </rPr>
      <t>tirai</t>
    </r>
    <r>
      <rPr>
        <sz val="11"/>
        <color rgb="FF333333"/>
        <rFont val="Arial"/>
        <family val="2"/>
      </rPr>
      <t> 45 francs de ma </t>
    </r>
    <r>
      <rPr>
        <b/>
        <sz val="11"/>
        <color rgb="FFCC3300"/>
        <rFont val="Arial"/>
        <family val="2"/>
      </rPr>
      <t>bourse</t>
    </r>
    <r>
      <rPr>
        <sz val="11"/>
        <color rgb="FF333333"/>
        <rFont val="Arial"/>
        <family val="2"/>
      </rPr>
      <t>, et terminai la contestation.</t>
    </r>
  </si>
  <si>
    <r>
      <t>M</t>
    </r>
    <r>
      <rPr>
        <sz val="11"/>
        <color rgb="FF333333"/>
        <rFont val="Arial"/>
        <family val="2"/>
      </rPr>
      <t> </t>
    </r>
    <r>
      <rPr>
        <sz val="11"/>
        <color theme="1"/>
        <rFont val="Calibri"/>
        <family val="2"/>
        <scheme val="minor"/>
      </rPr>
      <t>Madeleine</t>
    </r>
    <r>
      <rPr>
        <sz val="11"/>
        <color rgb="FF333333"/>
        <rFont val="Arial"/>
        <family val="2"/>
      </rPr>
      <t> </t>
    </r>
    <r>
      <rPr>
        <b/>
        <sz val="11"/>
        <color rgb="FFCC3300"/>
        <rFont val="Arial"/>
        <family val="2"/>
      </rPr>
      <t>tira</t>
    </r>
    <r>
      <rPr>
        <sz val="11"/>
        <color rgb="FF333333"/>
        <rFont val="Arial"/>
        <family val="2"/>
      </rPr>
      <t> trois napoléons de sa </t>
    </r>
    <r>
      <rPr>
        <b/>
        <sz val="11"/>
        <color rgb="FFCC3300"/>
        <rFont val="Arial"/>
        <family val="2"/>
      </rPr>
      <t>bourse</t>
    </r>
    <r>
      <rPr>
        <sz val="11"/>
        <color rgb="FF333333"/>
        <rFont val="Arial"/>
        <family val="2"/>
      </rPr>
      <t> et les mit sur la table.</t>
    </r>
  </si>
  <si>
    <r>
      <t>Il y a quelqu'un à Paris qui vient de </t>
    </r>
    <r>
      <rPr>
        <b/>
        <i/>
        <sz val="11"/>
        <color rgb="FFCC3300"/>
        <rFont val="Arial"/>
        <family val="2"/>
      </rPr>
      <t>tirer</t>
    </r>
    <r>
      <rPr>
        <i/>
        <sz val="11"/>
        <color rgb="FF333333"/>
        <rFont val="Arial"/>
        <family val="2"/>
      </rPr>
      <t> trois francs de sa </t>
    </r>
    <r>
      <rPr>
        <b/>
        <i/>
        <sz val="11"/>
        <color rgb="FFCC3300"/>
        <rFont val="Arial"/>
        <family val="2"/>
      </rPr>
      <t>bourse</t>
    </r>
    <r>
      <rPr>
        <i/>
        <sz val="11"/>
        <color rgb="FF333333"/>
        <rFont val="Arial"/>
        <family val="2"/>
      </rPr>
      <t> pour acheter cette production de ton cerveau, quelqu'un qui te lit, qui te juge...</t>
    </r>
  </si>
  <si>
    <r>
      <t>Donne-moi dix sous, pour que je paye un gloria au conducteur." </t>
    </r>
    <r>
      <rPr>
        <sz val="11"/>
        <color theme="1"/>
        <rFont val="Calibri"/>
        <family val="2"/>
        <scheme val="minor"/>
      </rPr>
      <t>Elle </t>
    </r>
    <r>
      <rPr>
        <b/>
        <sz val="11"/>
        <color rgb="FFCC3300"/>
        <rFont val="Calibri"/>
        <family val="2"/>
        <scheme val="minor"/>
      </rPr>
      <t>tira</t>
    </r>
    <r>
      <rPr>
        <sz val="11"/>
        <color theme="1"/>
        <rFont val="Calibri"/>
        <family val="2"/>
        <scheme val="minor"/>
      </rPr>
      <t> cinq francs de sa </t>
    </r>
    <r>
      <rPr>
        <b/>
        <sz val="11"/>
        <color rgb="FFCC3300"/>
        <rFont val="Calibri"/>
        <family val="2"/>
        <scheme val="minor"/>
      </rPr>
      <t>bourse</t>
    </r>
    <r>
      <rPr>
        <sz val="11"/>
        <color theme="1"/>
        <rFont val="Calibri"/>
        <family val="2"/>
        <scheme val="minor"/>
      </rPr>
      <t>.</t>
    </r>
  </si>
  <si>
    <r>
      <t>Quand il fut dans la rue, sir </t>
    </r>
    <r>
      <rPr>
        <sz val="11"/>
        <color theme="1"/>
        <rFont val="Calibri"/>
        <family val="2"/>
        <scheme val="minor"/>
      </rPr>
      <t>Williams</t>
    </r>
    <r>
      <rPr>
        <sz val="11"/>
        <color rgb="FF333333"/>
        <rFont val="Arial"/>
        <family val="2"/>
      </rPr>
      <t> monta dans un omnibus, et </t>
    </r>
    <r>
      <rPr>
        <b/>
        <sz val="11"/>
        <color rgb="FFCC3300"/>
        <rFont val="Arial"/>
        <family val="2"/>
      </rPr>
      <t>tira</t>
    </r>
    <r>
      <rPr>
        <sz val="11"/>
        <color rgb="FF333333"/>
        <rFont val="Arial"/>
        <family val="2"/>
      </rPr>
      <t> six sous d'une </t>
    </r>
    <r>
      <rPr>
        <b/>
        <sz val="11"/>
        <color rgb="FFCC3300"/>
        <rFont val="Arial"/>
        <family val="2"/>
      </rPr>
      <t>bourse</t>
    </r>
    <r>
      <rPr>
        <sz val="11"/>
        <color rgb="FF333333"/>
        <rFont val="Arial"/>
        <family val="2"/>
      </rPr>
      <t> de coton à mailles usées et graisseuses qui laissaient voir au travers plus de cuivre que d'argent.</t>
    </r>
  </si>
  <si>
    <r>
      <t>Les dames allaient se décider à donner une chaîne ou un bijou comme gage, lorsque l'officier, pour leur épargner tout regret qui eût blessé leur délicatesse, </t>
    </r>
    <r>
      <rPr>
        <b/>
        <sz val="11"/>
        <color rgb="FFCC3300"/>
        <rFont val="Arial"/>
        <family val="2"/>
      </rPr>
      <t>tira</t>
    </r>
    <r>
      <rPr>
        <sz val="11"/>
        <color rgb="FF333333"/>
        <rFont val="Arial"/>
        <family val="2"/>
      </rPr>
      <t> de sa </t>
    </r>
    <r>
      <rPr>
        <b/>
        <sz val="11"/>
        <color rgb="FFCC3300"/>
        <rFont val="Arial"/>
        <family val="2"/>
      </rPr>
      <t>bourse</t>
    </r>
    <r>
      <rPr>
        <sz val="11"/>
        <color rgb="FF333333"/>
        <rFont val="Arial"/>
        <family val="2"/>
      </rPr>
      <t> un louis qu'il tendit au cocher.</t>
    </r>
  </si>
  <si>
    <t>tirerdesabourse</t>
  </si>
  <si>
    <r>
      <t>Mais si mon debile scavoir est cause qu'il n'est en langaige plus aorné et modeste, à luy se doibt </t>
    </r>
    <r>
      <rPr>
        <b/>
        <sz val="11"/>
        <color rgb="FFCC3300"/>
        <rFont val="Arial"/>
        <family val="2"/>
      </rPr>
      <t xml:space="preserve">attribuer </t>
    </r>
    <r>
      <rPr>
        <sz val="11"/>
        <color rgb="FF333333"/>
        <rFont val="Arial"/>
        <family val="2"/>
      </rPr>
      <t>la faulte, et non au deffault de mon vouloir et aspirant desir, comme celle qui totallement est studieuse et affectée pour vous faire congnoistre mon affection.</t>
    </r>
  </si>
  <si>
    <r>
      <t>Il est jaloux de l'estendue que nous </t>
    </r>
    <r>
      <rPr>
        <b/>
        <sz val="11"/>
        <color rgb="FFCC3300"/>
        <rFont val="Arial"/>
        <family val="2"/>
      </rPr>
      <t>attribuons</t>
    </r>
    <r>
      <rPr>
        <sz val="11"/>
        <color rgb="FF333333"/>
        <rFont val="Arial"/>
        <family val="2"/>
      </rPr>
      <t> aux droicts de l'humaine prudence, au prejudice des siens, et nous les racourcit d'autant que nous les amplifions.</t>
    </r>
  </si>
  <si>
    <r>
      <t>Torquato Tasso, en la comparaison qu'il faict de la </t>
    </r>
    <r>
      <rPr>
        <sz val="11"/>
        <color theme="1"/>
        <rFont val="Calibri"/>
        <family val="2"/>
        <scheme val="minor"/>
      </rPr>
      <t>France</t>
    </r>
    <r>
      <rPr>
        <sz val="11"/>
        <color rgb="FF333333"/>
        <rFont val="Arial"/>
        <family val="2"/>
      </rPr>
      <t> à l'</t>
    </r>
    <r>
      <rPr>
        <sz val="11"/>
        <color theme="1"/>
        <rFont val="Calibri"/>
        <family val="2"/>
        <scheme val="minor"/>
      </rPr>
      <t>Italie</t>
    </r>
    <r>
      <rPr>
        <sz val="11"/>
        <color rgb="FF333333"/>
        <rFont val="Arial"/>
        <family val="2"/>
      </rPr>
      <t>, dict avoir remarqué cela, que nous avons les jambes plus greles que les gentils-hommes Italiens, et en </t>
    </r>
    <r>
      <rPr>
        <b/>
        <sz val="11"/>
        <color rgb="FFCC3300"/>
        <rFont val="Arial"/>
        <family val="2"/>
      </rPr>
      <t>attribue</t>
    </r>
    <r>
      <rPr>
        <sz val="11"/>
        <color rgb="FF333333"/>
        <rFont val="Arial"/>
        <family val="2"/>
      </rPr>
      <t> la cause à ce que nous sommes continuellement à cheval; qui est celle-mesmes de laquelle Suetone tire une toute contraire conclusion; car il dict au rebours que Germanicus avoit grossi les siennes par continuation de ce mesme exercice.</t>
    </r>
  </si>
  <si>
    <r>
      <t>Et est cause de ce qui nous advient tous les jours d'</t>
    </r>
    <r>
      <rPr>
        <b/>
        <sz val="11"/>
        <color rgb="FFCC3300"/>
        <rFont val="Arial"/>
        <family val="2"/>
      </rPr>
      <t>attribuer</t>
    </r>
    <r>
      <rPr>
        <sz val="11"/>
        <color rgb="FF333333"/>
        <rFont val="Arial"/>
        <family val="2"/>
      </rPr>
      <t> à </t>
    </r>
    <r>
      <rPr>
        <sz val="11"/>
        <color theme="1"/>
        <rFont val="Calibri"/>
        <family val="2"/>
        <scheme val="minor"/>
      </rPr>
      <t>Dieu</t>
    </r>
    <r>
      <rPr>
        <sz val="11"/>
        <color rgb="FF333333"/>
        <rFont val="Arial"/>
        <family val="2"/>
      </rPr>
      <t> les evenements d'importance, d'une particuliere assignation.</t>
    </r>
  </si>
  <si>
    <r>
      <t>J'ay veu autresfois parmy nous des hommes amenez par mer de lointain pays, desquels par ce que nous n'entendions aucunement le langage, et que leur façon, au demeurant, et leur contenance, et leurs vestemens estoient du tout esloignez des nostres, qui de nous ne les estimoit et sauvages et brutes? qui n'</t>
    </r>
    <r>
      <rPr>
        <b/>
        <sz val="11"/>
        <color rgb="FFCC3300"/>
        <rFont val="Arial"/>
        <family val="2"/>
      </rPr>
      <t>atribuoit</t>
    </r>
    <r>
      <rPr>
        <sz val="11"/>
        <color rgb="FF333333"/>
        <rFont val="Arial"/>
        <family val="2"/>
      </rPr>
      <t> à stupidité et à bestise de les voir muets, ignorans la langue Françoise, ignorans nos baisemains et nos inclinations serpentées, nostre port et nostre maintien, sur lequel, sans faillir, doit prendre son patron la nature humaine?</t>
    </r>
  </si>
  <si>
    <r>
      <t>Noz maistres ont tort dequoy, cherchant les causes des eslancements extraordinaires de nostre esprit, outre ce qu'ils en </t>
    </r>
    <r>
      <rPr>
        <b/>
        <sz val="11"/>
        <color rgb="FFCC3300"/>
        <rFont val="Arial"/>
        <family val="2"/>
      </rPr>
      <t>attribuent</t>
    </r>
    <r>
      <rPr>
        <sz val="11"/>
        <color rgb="FF333333"/>
        <rFont val="Arial"/>
        <family val="2"/>
      </rPr>
      <t> à un ravissement divin, à l'amour, à l'aspreté guerriere, à la poesie, au vin, ils n'en ont donné sa part à la santé; une santé bouillante, vigoureuse, pleine, oisifve, telle qu'autrefois la verdeur des ans et la securité me la fournissoient par veneues.</t>
    </r>
  </si>
  <si>
    <r>
      <t>Car d'</t>
    </r>
    <r>
      <rPr>
        <b/>
        <sz val="11"/>
        <color rgb="FFCC3300"/>
        <rFont val="Arial"/>
        <family val="2"/>
      </rPr>
      <t>attribuer</t>
    </r>
    <r>
      <rPr>
        <sz val="11"/>
        <color rgb="FF333333"/>
        <rFont val="Arial"/>
        <family val="2"/>
      </rPr>
      <t> cela seulement à une vivacité du sens de l'ouye, sans discours et sans consequence, c'est une chimere, et ne peut entrer en nostre imagination.</t>
    </r>
  </si>
  <si>
    <r>
      <t>amadour, qui regardoit la beaulté de sa dame, estoit si très ravy, que à peyne luy peut-il dire grand mercy; et, combien que </t>
    </r>
    <r>
      <rPr>
        <sz val="11"/>
        <color theme="1"/>
        <rFont val="Calibri"/>
        <family val="2"/>
        <scheme val="minor"/>
      </rPr>
      <t>Floride</t>
    </r>
    <r>
      <rPr>
        <sz val="11"/>
        <color rgb="FF333333"/>
        <rFont val="Arial"/>
        <family val="2"/>
      </rPr>
      <t> s'estonnast de le veoir sans response, si est-ce qu'elle l'</t>
    </r>
    <r>
      <rPr>
        <b/>
        <sz val="11"/>
        <color rgb="FFCC3300"/>
        <rFont val="Arial"/>
        <family val="2"/>
      </rPr>
      <t>attribua</t>
    </r>
    <r>
      <rPr>
        <sz val="11"/>
        <color rgb="FF333333"/>
        <rFont val="Arial"/>
        <family val="2"/>
      </rPr>
      <t> plustost à quelque sottise, que à la force d'amour, et passa oultre, sans parler davantaige.</t>
    </r>
  </si>
  <si>
    <r>
      <t>Si aulcun par le moyen des estoylles est faict homicide ou adultere, grande iniquité et injustice debvroit estre pour ce </t>
    </r>
    <r>
      <rPr>
        <b/>
        <sz val="11"/>
        <color rgb="FFCC3300"/>
        <rFont val="Arial"/>
        <family val="2"/>
      </rPr>
      <t>attribuée</t>
    </r>
    <r>
      <rPr>
        <sz val="11"/>
        <color rgb="FF333333"/>
        <rFont val="Arial"/>
        <family val="2"/>
      </rPr>
      <t> aux estoylles: mais encores plus à celluy qui les a cré&lt;e&gt;es.</t>
    </r>
  </si>
  <si>
    <r>
      <t>J'ay autre fois </t>
    </r>
    <r>
      <rPr>
        <b/>
        <sz val="11"/>
        <color rgb="FFCC3300"/>
        <rFont val="Arial"/>
        <family val="2"/>
      </rPr>
      <t>attribué</t>
    </r>
    <r>
      <rPr>
        <sz val="11"/>
        <color rgb="FF333333"/>
        <rFont val="Arial"/>
        <family val="2"/>
      </rPr>
      <t> la cause des fiévres et maladies où je suis tombé à la pesanteur et assoupissement que le long sommeil m'avoit apporté, et me suis tousjours repenty de me r'endormir le matin.</t>
    </r>
  </si>
  <si>
    <r>
      <t>L'honneur des combats consiste en la jalousie du courage, non de la science; et pourtant ay-je veu quelqu'un de mes amis, renommé pour grand maistre en cet exercice, choisir en ses querelles des armes qui luy ostassent le moyen de cet advantage, et lesquelles dépendoient entierement de la fortune et de l'asseurance, affin qu'on n'</t>
    </r>
    <r>
      <rPr>
        <b/>
        <sz val="11"/>
        <color rgb="FFCC3300"/>
        <rFont val="Arial"/>
        <family val="2"/>
      </rPr>
      <t>attribuast</t>
    </r>
    <r>
      <rPr>
        <sz val="11"/>
        <color rgb="FF333333"/>
        <rFont val="Arial"/>
        <family val="2"/>
      </rPr>
      <t> sa victoire plustost à son escrime qu'à sa valeur;</t>
    </r>
  </si>
  <si>
    <r>
      <t>Les saillies poetiques, qui emportent leur autheur et le ravissent hors de soy, pourquoy ne les </t>
    </r>
    <r>
      <rPr>
        <b/>
        <sz val="11"/>
        <color rgb="FFCC3300"/>
        <rFont val="Arial"/>
        <family val="2"/>
      </rPr>
      <t>attribuerons</t>
    </r>
    <r>
      <rPr>
        <sz val="11"/>
        <color rgb="FF333333"/>
        <rFont val="Arial"/>
        <family val="2"/>
      </rPr>
      <t> nous à son bon heur?</t>
    </r>
  </si>
  <si>
    <r>
      <t>Le Prince, quand une urgente circonstance et quelque impetueux et inopiné accident du besoing de son estat luy faict gauchir sa parolle et sa foy, ou autrement le jette hors de son devoir ordinaire, doibt </t>
    </r>
    <r>
      <rPr>
        <b/>
        <sz val="11"/>
        <color rgb="FFCC3300"/>
        <rFont val="Arial"/>
        <family val="2"/>
      </rPr>
      <t>attribuer</t>
    </r>
    <r>
      <rPr>
        <sz val="11"/>
        <color rgb="FF333333"/>
        <rFont val="Arial"/>
        <family val="2"/>
      </rPr>
      <t> cette necessité à un coup de la verge divine: vice, n'est-ce pas, car il a quitté sa raison à une plus universelle et puissante raison, mais certes c'est mal'heur.</t>
    </r>
  </si>
  <si>
    <r>
      <t>Parquoy faut </t>
    </r>
    <r>
      <rPr>
        <b/>
        <sz val="11"/>
        <color rgb="FFCC3300"/>
        <rFont val="Arial"/>
        <family val="2"/>
      </rPr>
      <t>attribuer</t>
    </r>
    <r>
      <rPr>
        <sz val="11"/>
        <color rgb="FF333333"/>
        <rFont val="Arial"/>
        <family val="2"/>
      </rPr>
      <t> le mal que l'amy et l'amie se reprochent l'un à l'autre tout à la malice des accidents divers, comme il seroit facile de monstrer, et ainsi serons d'accord.</t>
    </r>
  </si>
  <si>
    <r>
      <t>Et de cette même façon nous avons presque attiré jusqu'à nous, l'ancienne opinion que nous eûmes de l'auriflamme, l'invention de nos fleurs de lys, que nous </t>
    </r>
    <r>
      <rPr>
        <b/>
        <sz val="11"/>
        <color rgb="FFCC3300"/>
        <rFont val="Arial"/>
        <family val="2"/>
      </rPr>
      <t>attribuons</t>
    </r>
    <r>
      <rPr>
        <sz val="11"/>
        <color rgb="FF333333"/>
        <rFont val="Arial"/>
        <family val="2"/>
      </rPr>
      <t>, à la divinité, et plusieurs autres telles choses, lesquelles, bien qu'elles ne soient aidées d'auteurs anciens, il est bienséant à tout bon citoyen de les croire pour la majesté de l'empire.</t>
    </r>
  </si>
  <si>
    <r>
      <t>Je louerais davantage votre oeuvre, si elle ne me louait tant, ne voulant qu'on </t>
    </r>
    <r>
      <rPr>
        <b/>
        <sz val="11"/>
        <color rgb="FFCC3300"/>
        <rFont val="Arial"/>
        <family val="2"/>
      </rPr>
      <t>attribue</t>
    </r>
    <r>
      <rPr>
        <sz val="11"/>
        <color rgb="FF333333"/>
        <rFont val="Arial"/>
        <family val="2"/>
      </rPr>
      <t> la louange que j'en ferais plutôt à la philaftie qu'à la raison, ni que l'on pense que, comme Thémistocle, j'estime celui dire le mieux qui me loue le plus. </t>
    </r>
  </si>
  <si>
    <r>
      <t>Las! Combien que cet aveuglé amant vit et confessât ces choses être vraies, toutefois, résolu en son opiniâtre désir, il avoit en lui cela de bon, pour donner aucunement sel à ses vains travaux, qu'il ne perdoit jamais courage, ains faisoit bien son compte, que le temps obstiné, qui surmonte tout, pourroit enfin surmonter les plus rebelles chastetés; attendu que les dames </t>
    </r>
    <r>
      <rPr>
        <b/>
        <sz val="11"/>
        <color rgb="FFCC3300"/>
        <rFont val="Arial"/>
        <family val="2"/>
      </rPr>
      <t>attribuent</t>
    </r>
    <r>
      <rPr>
        <sz val="11"/>
        <color rgb="FF333333"/>
        <rFont val="Arial"/>
        <family val="2"/>
      </rPr>
      <t> volontiers la persévérance d'un bon poursuivant à fermeté et loyauté d'amour: parquoi, à bonne fuite, meilleur poursuite.</t>
    </r>
  </si>
  <si>
    <r>
      <t>L'ordonnance que </t>
    </r>
    <r>
      <rPr>
        <sz val="11"/>
        <color theme="1"/>
        <rFont val="Calibri"/>
        <family val="2"/>
        <scheme val="minor"/>
      </rPr>
      <t>Cyrus</t>
    </r>
    <r>
      <rPr>
        <sz val="11"/>
        <color rgb="FF333333"/>
        <rFont val="Arial"/>
        <family val="2"/>
      </rPr>
      <t> faict à ses enfans, que ny eux ny autre ne voie et touche son corps apres que l'ame en sera separée, je l'</t>
    </r>
    <r>
      <rPr>
        <b/>
        <sz val="11"/>
        <color rgb="FFCC3300"/>
        <rFont val="Arial"/>
        <family val="2"/>
      </rPr>
      <t>attribue</t>
    </r>
    <r>
      <rPr>
        <sz val="11"/>
        <color rgb="FF333333"/>
        <rFont val="Arial"/>
        <family val="2"/>
      </rPr>
      <t> à quelque sienne devotion.</t>
    </r>
  </si>
  <si>
    <r>
      <t>Un sage ne voit guiere moins son amy mourant, au bout de vint et cinq ans qu'au premier an; et, suivant </t>
    </r>
    <r>
      <rPr>
        <sz val="11"/>
        <color theme="1"/>
        <rFont val="Calibri"/>
        <family val="2"/>
        <scheme val="minor"/>
      </rPr>
      <t>Epicurus</t>
    </r>
    <r>
      <rPr>
        <sz val="11"/>
        <color rgb="FF333333"/>
        <rFont val="Arial"/>
        <family val="2"/>
      </rPr>
      <t>, de rien moins, car il n'</t>
    </r>
    <r>
      <rPr>
        <b/>
        <sz val="11"/>
        <color rgb="FFCC3300"/>
        <rFont val="Arial"/>
        <family val="2"/>
      </rPr>
      <t>attribuoit</t>
    </r>
    <r>
      <rPr>
        <sz val="11"/>
        <color rgb="FF333333"/>
        <rFont val="Arial"/>
        <family val="2"/>
      </rPr>
      <t> aucun leniment des fascheries ny à la prevoyance ny à la vieillesse d'icelles.</t>
    </r>
  </si>
  <si>
    <r>
      <t>Ce qu'on nous dict de ceux du </t>
    </r>
    <r>
      <rPr>
        <sz val="11"/>
        <color theme="1"/>
        <rFont val="Calibri"/>
        <family val="2"/>
        <scheme val="minor"/>
      </rPr>
      <t>Bresil</t>
    </r>
    <r>
      <rPr>
        <sz val="11"/>
        <color rgb="FF333333"/>
        <rFont val="Arial"/>
        <family val="2"/>
      </rPr>
      <t>, qu'ils ne mouroyent que de vieillesse, et qu'on attribue à la serenité et tranquillité de leur air, je l'</t>
    </r>
    <r>
      <rPr>
        <b/>
        <sz val="11"/>
        <color rgb="FFCC3300"/>
        <rFont val="Arial"/>
        <family val="2"/>
      </rPr>
      <t>attribue</t>
    </r>
    <r>
      <rPr>
        <sz val="11"/>
        <color rgb="FF333333"/>
        <rFont val="Arial"/>
        <family val="2"/>
      </rPr>
      <t> plustost à la tranquillité et serenité de leur ame, deschargée de toute passion et pensée et occupation tendue ou desplaisante, comme gents qui passoyent leur vie en une admirable simplicité et ignorance, sans lettres, sans loy, sans roy, sans relligion quelconque.</t>
    </r>
  </si>
  <si>
    <r>
      <t>Clytiman</t>
    </r>
    <r>
      <rPr>
        <sz val="11"/>
        <color rgb="FF333333"/>
        <rFont val="Arial"/>
        <family val="2"/>
      </rPr>
      <t> prit cette response pour argent contant, ne jugeant pas que ce n'estoit que le commencement d'une honneste deffaite qu'ils avoient premeditee; mais en fin il receut de toutes parts tant d'advis des froideurs de </t>
    </r>
    <r>
      <rPr>
        <sz val="11"/>
        <color theme="1"/>
        <rFont val="Calibri"/>
        <family val="2"/>
        <scheme val="minor"/>
      </rPr>
      <t>Chrysolite</t>
    </r>
    <r>
      <rPr>
        <sz val="11"/>
        <color rgb="FF333333"/>
        <rFont val="Arial"/>
        <family val="2"/>
      </rPr>
      <t>, qu'il avoit </t>
    </r>
    <r>
      <rPr>
        <b/>
        <sz val="11"/>
        <color rgb="FFCC3300"/>
        <rFont val="Arial"/>
        <family val="2"/>
      </rPr>
      <t>attribuées</t>
    </r>
    <r>
      <rPr>
        <sz val="11"/>
        <color rgb="FF333333"/>
        <rFont val="Arial"/>
        <family val="2"/>
      </rPr>
      <t> jusques icy à la tristesse qu'elle avoit de la mort de son pere: et luy mesme apperceut un si grand changement en l'humeur et aux actions de cette fille, qu'il commença de reconnoistre la plus grande partie de leurs desseins, et la moindre de son mal-heur.</t>
    </r>
  </si>
  <si>
    <r>
      <t>Mon dessein n'est pas de traiter directement l'Histoire des Oracles ; je ne me propose que de combattre l'opinion commune qui les </t>
    </r>
    <r>
      <rPr>
        <b/>
        <sz val="11"/>
        <color rgb="FFCC3300"/>
        <rFont val="Arial"/>
        <family val="2"/>
      </rPr>
      <t>attribue</t>
    </r>
    <r>
      <rPr>
        <sz val="11"/>
        <color rgb="FF333333"/>
        <rFont val="Arial"/>
        <family val="2"/>
      </rPr>
      <t> aux démons et les fait cesser à la venue de Jésus-Christ ;</t>
    </r>
  </si>
  <si>
    <r>
      <t>La gloire de ses conquestes qu'elle </t>
    </r>
    <r>
      <rPr>
        <b/>
        <sz val="11"/>
        <color rgb="FFCC3300"/>
        <rFont val="Arial"/>
        <family val="2"/>
      </rPr>
      <t>attribuoit</t>
    </r>
    <r>
      <rPr>
        <sz val="11"/>
        <color rgb="FF333333"/>
        <rFont val="Arial"/>
        <family val="2"/>
      </rPr>
      <t> à ses dieux, luy est ostée: elle est en proye aux barbares, prise trois et quatre fois, pillée, saccagée, détruite.</t>
    </r>
  </si>
  <si>
    <r>
      <t>Je ne perdois pas mesme l'envie de l'espouser, et </t>
    </r>
    <r>
      <rPr>
        <b/>
        <sz val="11"/>
        <color rgb="FFCC3300"/>
        <rFont val="Arial"/>
        <family val="2"/>
      </rPr>
      <t>attribuant</t>
    </r>
    <r>
      <rPr>
        <sz val="11"/>
        <color rgb="FF333333"/>
        <rFont val="Arial"/>
        <family val="2"/>
      </rPr>
      <t> toutes ses mauvaises actions à une jeunesse mal conduite, j'esperois de luy donner quelque jour de meilleurs preceptes que sa mere.</t>
    </r>
  </si>
  <si>
    <r>
      <t>Ainsi toute ceste annee, les maures ne firent que perdre: ce que plusieurs </t>
    </r>
    <r>
      <rPr>
        <b/>
        <sz val="11"/>
        <color rgb="FFCC3300"/>
        <rFont val="Arial"/>
        <family val="2"/>
      </rPr>
      <t>attribuerent</t>
    </r>
    <r>
      <rPr>
        <sz val="11"/>
        <color rgb="FF333333"/>
        <rFont val="Arial"/>
        <family val="2"/>
      </rPr>
      <t> à punition divine:</t>
    </r>
  </si>
  <si>
    <r>
      <t>Il a donc été nécessaire, qu'il y eût en l'homme une sagesse ou une intelligence pour diriger ses mouvemens: et c'est cette sagesse que nous reconnoissons pour le principe de tout ce qu'il y a d'admirable dans les ouvrages de la societé, et à laquelle nous </t>
    </r>
    <r>
      <rPr>
        <b/>
        <sz val="11"/>
        <color rgb="FFCC3300"/>
        <rFont val="Arial"/>
        <family val="2"/>
      </rPr>
      <t>attribuons</t>
    </r>
    <r>
      <rPr>
        <sz val="11"/>
        <color rgb="FF333333"/>
        <rFont val="Arial"/>
        <family val="2"/>
      </rPr>
      <t> les arts et les sciences, dont l'invention produit des effets si surprenans.</t>
    </r>
  </si>
  <si>
    <r>
      <t xml:space="preserve">c'est juger trop legerement des habitudes naturelles, toutes fautes sont personnelles, puis l'argument n'est pas formel qui conclud à l'universel par une preuve singuliere: veu qu'il n'est regle si entiere qu'il n'y ait de l'exception, ainsi la mauvaise action d'Enée, Jason et Thesée ne doit pas estre </t>
    </r>
    <r>
      <rPr>
        <b/>
        <sz val="11"/>
        <color rgb="FFC00000"/>
        <rFont val="Calibri"/>
        <family val="2"/>
        <scheme val="minor"/>
      </rPr>
      <t>attribuée</t>
    </r>
    <r>
      <rPr>
        <sz val="11"/>
        <color theme="1"/>
        <rFont val="Calibri"/>
        <family val="2"/>
        <scheme val="minor"/>
      </rPr>
      <t xml:space="preserve"> à tout le genre des esprits qui suivent la douce Cypris. </t>
    </r>
  </si>
  <si>
    <r>
      <t>Mais encore qu'en effet je ne concevoir un Dieu sans existence, non plus qu'une montagne sans vallée, toutefois, comme de cela seul que je conçois une montagne avec une vallée, il ne s'ensuit pas qu'il y ait aucune montagne dans le monde, de même aussi, quoique je conçoive Dieu avec l'existence, il semble qu'il ne s'ensuit pas pour cela qu'il y en ait aucun qui existe : car ma pensée n'impose aucune nécessité aux choses ; et comme il ne tient qu'à moi d'imaginer un cheval ailé, encore qu'il n'y en ait aucun qui ait des ailes, ainsi je pourrais peut-être </t>
    </r>
    <r>
      <rPr>
        <b/>
        <sz val="11"/>
        <color rgb="FFCC3300"/>
        <rFont val="Arial"/>
        <family val="2"/>
      </rPr>
      <t>attribuer</t>
    </r>
    <r>
      <rPr>
        <sz val="11"/>
        <color rgb="FF333333"/>
        <rFont val="Arial"/>
        <family val="2"/>
      </rPr>
      <t> l'existence à Dieu, encore qu'il n'y eût aucun Dieu qui existât.</t>
    </r>
  </si>
  <si>
    <r>
      <t>On oppose encore un autre inconvenient que l'on </t>
    </r>
    <r>
      <rPr>
        <b/>
        <sz val="11"/>
        <color rgb="FFCC3300"/>
        <rFont val="Arial"/>
        <family val="2"/>
      </rPr>
      <t>attribuë</t>
    </r>
    <r>
      <rPr>
        <sz val="11"/>
        <color rgb="FF333333"/>
        <rFont val="Arial"/>
        <family val="2"/>
      </rPr>
      <t> à l'étude, qui est le retranchement du travail des mains; exercice, dit-on, qui est necessaire et essentiel à la profession monastique.</t>
    </r>
  </si>
  <si>
    <r>
      <t>On dit aussi qu'il y a des pierres que la lune mange, parceque ce sont celles qui sont exposées à la lune qui se gastent plus que les autres; mais comme elles ne sçauroient estre exposées à la lune qu'elles ne soient aussi exposées aux vens du midy, qui estant fort humides sont fort corrompans, il y a bien plus d'apparence d'</t>
    </r>
    <r>
      <rPr>
        <b/>
        <sz val="11"/>
        <color rgb="FFCC3300"/>
        <rFont val="Arial"/>
        <family val="2"/>
      </rPr>
      <t>attribuër</t>
    </r>
    <r>
      <rPr>
        <sz val="11"/>
        <color rgb="FF333333"/>
        <rFont val="Arial"/>
        <family val="2"/>
      </rPr>
      <t> cét effet à ces vens qu'à la lune.</t>
    </r>
  </si>
  <si>
    <r>
      <t>C'est pour vous donner moyen de me tuer dans le combat, si vous en avez tant d'envie, sans que l'on puisse </t>
    </r>
    <r>
      <rPr>
        <b/>
        <sz val="11"/>
        <color rgb="FFCC3300"/>
        <rFont val="Arial"/>
        <family val="2"/>
      </rPr>
      <t>attribuer</t>
    </r>
    <r>
      <rPr>
        <sz val="11"/>
        <color rgb="FF333333"/>
        <rFont val="Arial"/>
        <family val="2"/>
      </rPr>
      <t> ma mort qu'aux ennemis;</t>
    </r>
  </si>
  <si>
    <r>
      <t>Mais s'ils regardent ces choses comme étant à nous, nous sommes encore injustes de desirer cet amour; puisqu'ils ont tort de nous attribuer les dons de </t>
    </r>
    <r>
      <rPr>
        <sz val="11"/>
        <color theme="1"/>
        <rFont val="Calibri"/>
        <family val="2"/>
        <scheme val="minor"/>
      </rPr>
      <t>Dieu</t>
    </r>
    <r>
      <rPr>
        <sz val="11"/>
        <color rgb="FF333333"/>
        <rFont val="Arial"/>
        <family val="2"/>
      </rPr>
      <t>, comme nous avons tort de nous les </t>
    </r>
    <r>
      <rPr>
        <b/>
        <sz val="11"/>
        <color rgb="FFCC3300"/>
        <rFont val="Arial"/>
        <family val="2"/>
      </rPr>
      <t>attribuer</t>
    </r>
    <r>
      <rPr>
        <sz val="11"/>
        <color rgb="FF333333"/>
        <rFont val="Arial"/>
        <family val="2"/>
      </rPr>
      <t> à nous-mêmes.</t>
    </r>
  </si>
  <si>
    <r>
      <t>Auguste</t>
    </r>
    <r>
      <rPr>
        <sz val="11"/>
        <color rgb="FF333333"/>
        <rFont val="Arial"/>
        <family val="2"/>
      </rPr>
      <t> receut les ambassadeurs avec le prisonnier dans l'isle de </t>
    </r>
    <r>
      <rPr>
        <sz val="11"/>
        <color theme="1"/>
        <rFont val="Calibri"/>
        <family val="2"/>
        <scheme val="minor"/>
      </rPr>
      <t>Cos</t>
    </r>
    <r>
      <rPr>
        <sz val="11"/>
        <color rgb="FF333333"/>
        <rFont val="Arial"/>
        <family val="2"/>
      </rPr>
      <t>, qui estoit dediée à </t>
    </r>
    <r>
      <rPr>
        <sz val="11"/>
        <color theme="1"/>
        <rFont val="Calibri"/>
        <family val="2"/>
        <scheme val="minor"/>
      </rPr>
      <t>Esculape</t>
    </r>
    <r>
      <rPr>
        <sz val="11"/>
        <color rgb="FF333333"/>
        <rFont val="Arial"/>
        <family val="2"/>
      </rPr>
      <t>, et ayant </t>
    </r>
    <r>
      <rPr>
        <sz val="11"/>
        <color theme="1"/>
        <rFont val="Calibri"/>
        <family val="2"/>
        <scheme val="minor"/>
      </rPr>
      <t>Turulius</t>
    </r>
    <r>
      <rPr>
        <sz val="11"/>
        <color rgb="FF333333"/>
        <rFont val="Arial"/>
        <family val="2"/>
      </rPr>
      <t> en sa puissance le fit mourir au lieu mesme où il avoit autrefois coupé les arbres du bois consacré à ce faux dieu; de sorte que son mal-heur fut </t>
    </r>
    <r>
      <rPr>
        <b/>
        <sz val="11"/>
        <color rgb="FFCC3300"/>
        <rFont val="Arial"/>
        <family val="2"/>
      </rPr>
      <t>attribué</t>
    </r>
    <r>
      <rPr>
        <sz val="11"/>
        <color rgb="FF333333"/>
        <rFont val="Arial"/>
        <family val="2"/>
      </rPr>
      <t> à une punition divine.</t>
    </r>
  </si>
  <si>
    <r>
      <t>Et comme nous ne nous determinons pas nous mesmes à aucune action, mais Dieu nous determine, puisqu'il commence le premier toutes nos actions, tant naturelles que morales et surnaturelles, voyez comme quoy le peché ne peut estre justement </t>
    </r>
    <r>
      <rPr>
        <b/>
        <sz val="11"/>
        <color rgb="FFCC3300"/>
        <rFont val="Arial"/>
        <family val="2"/>
      </rPr>
      <t>attribué</t>
    </r>
    <r>
      <rPr>
        <sz val="11"/>
        <color rgb="FF333333"/>
        <rFont val="Arial"/>
        <family val="2"/>
      </rPr>
      <t>. </t>
    </r>
  </si>
  <si>
    <r>
      <t>J'</t>
    </r>
    <r>
      <rPr>
        <b/>
        <sz val="11"/>
        <color rgb="FFCC3300"/>
        <rFont val="Arial"/>
        <family val="2"/>
      </rPr>
      <t>attribue</t>
    </r>
    <r>
      <rPr>
        <sz val="11"/>
        <color rgb="FF333333"/>
        <rFont val="Arial"/>
        <family val="2"/>
      </rPr>
      <t> l'un et l'autre à son irrésolution, parce que l'un et l'autre venoit, à ce que j'en ai observé, des vues différentes et opposées qu'il avoit, et qui lui faisoient croire qu'il pourroit se servir utilement, quoique différemment, de ce qu'il faisoit ou de ce qu'il ne faisoit pas, selon les différents partis qu'il prendroit.</t>
    </r>
  </si>
  <si>
    <r>
      <t>Son extrême mélancolie, que j'avois </t>
    </r>
    <r>
      <rPr>
        <b/>
        <sz val="11"/>
        <color rgb="FFCC3300"/>
        <rFont val="Arial"/>
        <family val="2"/>
      </rPr>
      <t>attribuée</t>
    </r>
    <r>
      <rPr>
        <sz val="11"/>
        <color rgb="FF333333"/>
        <rFont val="Arial"/>
        <family val="2"/>
      </rPr>
      <t> aux mauvais traitemens de mon frère, me parut alors avoir une autre cause.</t>
    </r>
  </si>
  <si>
    <r>
      <t>Mais, en observant ses manières et ses attentions pour deux jeunes personnes fort agréables, qui sont les nièces de son mari et qui se louent beaucoup d'elle, je n'ai pu </t>
    </r>
    <r>
      <rPr>
        <b/>
        <sz val="11"/>
        <color rgb="FFCC3300"/>
        <rFont val="Arial"/>
        <family val="2"/>
      </rPr>
      <t>attribuer</t>
    </r>
    <r>
      <rPr>
        <sz val="11"/>
        <color rgb="FF333333"/>
        <rFont val="Arial"/>
        <family val="2"/>
      </rPr>
      <t> son embonpoint qu'à sa bonne humeur; car il est rare que les personnes hargneuses soient fort grasses.</t>
    </r>
  </si>
  <si>
    <r>
      <t>Quant à l'existence des vices, ou des modifications particulières, qu'on suppose dans la structure interne des parties génitales de ces peuples, et qu'on </t>
    </r>
    <r>
      <rPr>
        <b/>
        <sz val="11"/>
        <color rgb="FFCC3300"/>
        <rFont val="Arial"/>
        <family val="2"/>
      </rPr>
      <t>attribue</t>
    </r>
    <r>
      <rPr>
        <sz val="11"/>
        <color rgb="FF333333"/>
        <rFont val="Arial"/>
        <family val="2"/>
      </rPr>
      <t> également à la dégradation de l'espèce humaine en </t>
    </r>
    <r>
      <rPr>
        <sz val="11"/>
        <color theme="1"/>
        <rFont val="Calibri"/>
        <family val="2"/>
        <scheme val="minor"/>
      </rPr>
      <t>Amérque</t>
    </r>
    <r>
      <rPr>
        <sz val="11"/>
        <color rgb="FF333333"/>
        <rFont val="Arial"/>
        <family val="2"/>
      </rPr>
      <t>, il ne m'a pas été possible de faire les recherches nécessaires pour m'en assurer.</t>
    </r>
  </si>
  <si>
    <r>
      <t>On ne sçauroit encore </t>
    </r>
    <r>
      <rPr>
        <b/>
        <sz val="11"/>
        <color rgb="FFCC3300"/>
        <rFont val="Arial"/>
        <family val="2"/>
      </rPr>
      <t>attribuer</t>
    </r>
    <r>
      <rPr>
        <sz val="11"/>
        <color rgb="FF333333"/>
        <rFont val="Arial"/>
        <family val="2"/>
      </rPr>
      <t> l'inégalité qui se remarque dans les éruptions des volcans à une autre cause qu'à la varieté des fermentations qui se font continuellement dans le sein de la terre.</t>
    </r>
  </si>
  <si>
    <r>
      <t>C'est à l'une qu'il faut </t>
    </r>
    <r>
      <rPr>
        <b/>
        <sz val="11"/>
        <color rgb="FFCC3300"/>
        <rFont val="Arial"/>
        <family val="2"/>
      </rPr>
      <t>attribuer</t>
    </r>
    <r>
      <rPr>
        <sz val="11"/>
        <color rgb="FF333333"/>
        <rFont val="Arial"/>
        <family val="2"/>
      </rPr>
      <t> leurs succès, à l'autre leurs dévastations et leurs crimes.</t>
    </r>
  </si>
  <si>
    <r>
      <t>Je ne pouvois revenir de l'extravagance des systêmes, et l'ivresse les excusoit peu; car passant sur tout ce qui ne devoit être </t>
    </r>
    <r>
      <rPr>
        <b/>
        <sz val="11"/>
        <color rgb="FFCC3300"/>
        <rFont val="Arial"/>
        <family val="2"/>
      </rPr>
      <t>attribué</t>
    </r>
    <r>
      <rPr>
        <sz val="11"/>
        <color rgb="FF333333"/>
        <rFont val="Arial"/>
        <family val="2"/>
      </rPr>
      <t> qu'aux vapeurs du vin, je savois qu'elles ne font sortir du coeur que ce qu'il contient réellement, et souvent ce qu'il ignore lui-même.</t>
    </r>
  </si>
  <si>
    <r>
      <t>pour les seigneurs qui m'environnoient, ils </t>
    </r>
    <r>
      <rPr>
        <b/>
        <sz val="11"/>
        <color rgb="FFCC3300"/>
        <rFont val="Arial"/>
        <family val="2"/>
      </rPr>
      <t>attribuérent</t>
    </r>
    <r>
      <rPr>
        <sz val="11"/>
        <color rgb="FF333333"/>
        <rFont val="Arial"/>
        <family val="2"/>
      </rPr>
      <t> sans doute à ma pudeur le dérangement qui parut sur mon visage;</t>
    </r>
  </si>
  <si>
    <r>
      <t>Je cherchai long-tems à quoi je devois </t>
    </r>
    <r>
      <rPr>
        <b/>
        <sz val="11"/>
        <color rgb="FFCC3300"/>
        <rFont val="Arial"/>
        <family val="2"/>
      </rPr>
      <t>attribuer</t>
    </r>
    <r>
      <rPr>
        <sz val="11"/>
        <color rgb="FF333333"/>
        <rFont val="Arial"/>
        <family val="2"/>
      </rPr>
      <t> un assoupissement si réel.</t>
    </r>
  </si>
  <si>
    <r>
      <t>Cette fois votre absence m'a fait réfléchir sur tous les défauts auxquels j'ai </t>
    </r>
    <r>
      <rPr>
        <b/>
        <sz val="11"/>
        <color rgb="FFCC3300"/>
        <rFont val="Arial"/>
        <family val="2"/>
      </rPr>
      <t>attribué</t>
    </r>
    <r>
      <rPr>
        <sz val="11"/>
        <color rgb="FF333333"/>
        <rFont val="Arial"/>
        <family val="2"/>
      </rPr>
      <t> la perte de votre sentiment pour moi, et vous serez étonné de m'en voir absolument corrigée.</t>
    </r>
  </si>
  <si>
    <r>
      <t>Les païens, au contraire, ne cessaient de crier contre un culte nouveau, inouï jusqu'alors; et comme autrefois, dans </t>
    </r>
    <r>
      <rPr>
        <sz val="11"/>
        <color theme="1"/>
        <rFont val="Calibri"/>
        <family val="2"/>
        <scheme val="minor"/>
      </rPr>
      <t>Rome</t>
    </r>
    <r>
      <rPr>
        <sz val="11"/>
        <color rgb="FF333333"/>
        <rFont val="Arial"/>
        <family val="2"/>
      </rPr>
      <t> florissante, on </t>
    </r>
    <r>
      <rPr>
        <b/>
        <sz val="11"/>
        <color rgb="FFCC3300"/>
        <rFont val="Arial"/>
        <family val="2"/>
      </rPr>
      <t>attribuait</t>
    </r>
    <r>
      <rPr>
        <sz val="11"/>
        <color rgb="FF333333"/>
        <rFont val="Arial"/>
        <family val="2"/>
      </rPr>
      <t> les débordements du </t>
    </r>
    <r>
      <rPr>
        <sz val="11"/>
        <color theme="1"/>
        <rFont val="Calibri"/>
        <family val="2"/>
        <scheme val="minor"/>
      </rPr>
      <t>Tibre</t>
    </r>
    <r>
      <rPr>
        <sz val="11"/>
        <color rgb="FF333333"/>
        <rFont val="Arial"/>
        <family val="2"/>
      </rPr>
      <t> et les autres effets de la nature à la colère des dieux, de même, dans </t>
    </r>
    <r>
      <rPr>
        <sz val="11"/>
        <color theme="1"/>
        <rFont val="Calibri"/>
        <family val="2"/>
        <scheme val="minor"/>
      </rPr>
      <t>Rome</t>
    </r>
    <r>
      <rPr>
        <sz val="11"/>
        <color rgb="FF333333"/>
        <rFont val="Arial"/>
        <family val="2"/>
      </rPr>
      <t> mourante, on imputait les malheurs à un nouveau culte et au renversement des anciens autels.</t>
    </r>
  </si>
  <si>
    <r>
      <t>La belle aux laides mains a toujours imputé depuis à la malice ce qu'elle ne devoit </t>
    </r>
    <r>
      <rPr>
        <b/>
        <sz val="11"/>
        <color rgb="FFCC3300"/>
        <rFont val="Arial"/>
        <family val="2"/>
      </rPr>
      <t>attribuer</t>
    </r>
    <r>
      <rPr>
        <sz val="11"/>
        <color rgb="FF333333"/>
        <rFont val="Arial"/>
        <family val="2"/>
      </rPr>
      <t> qu'à la distraction.</t>
    </r>
  </si>
  <si>
    <r>
      <t>Nous montrerons que ce n'est point à la profondeur de ces théories, mais au contraire à leur imperfection, qu'il faut </t>
    </r>
    <r>
      <rPr>
        <b/>
        <sz val="11"/>
        <color rgb="FFCC3300"/>
        <rFont val="Arial"/>
        <family val="2"/>
      </rPr>
      <t>attribuer</t>
    </r>
    <r>
      <rPr>
        <sz val="11"/>
        <color rgb="FF333333"/>
        <rFont val="Arial"/>
        <family val="2"/>
      </rPr>
      <t> l'inutilité ou les effets funestes de tant d'applications malheureuses.</t>
    </r>
  </si>
  <si>
    <r>
      <t>Il est bon d'observer que du vivant même de Jésus, on formait un reproche contre lui de son séjour en Égypte ; ses ennemis prétendaient qu'il y avait appris la magie, à laquelle ils </t>
    </r>
    <r>
      <rPr>
        <b/>
        <sz val="11"/>
        <color rgb="FFCC3300"/>
        <rFont val="Arial"/>
        <family val="2"/>
      </rPr>
      <t>attribuaient</t>
    </r>
    <r>
      <rPr>
        <sz val="11"/>
        <color rgb="FF333333"/>
        <rFont val="Arial"/>
        <family val="2"/>
      </rPr>
      <t> les prodiges ou tours d'adresse qu'on lui voyait opérer.</t>
    </r>
  </si>
  <si>
    <r>
      <t>Quelle que soit l'inconséquence et la légéreté du peuple, un événement aussi extraordinaire que celui-là peut difficilement être </t>
    </r>
    <r>
      <rPr>
        <b/>
        <sz val="11"/>
        <color rgb="FFCC3300"/>
        <rFont val="Arial"/>
        <family val="2"/>
      </rPr>
      <t>attribué</t>
    </r>
    <r>
      <rPr>
        <sz val="11"/>
        <color rgb="FF333333"/>
        <rFont val="Arial"/>
        <family val="2"/>
      </rPr>
      <t> à cette seule cause.</t>
    </r>
  </si>
  <si>
    <r>
      <t>À quelle autre cause, en effet, peut-on </t>
    </r>
    <r>
      <rPr>
        <b/>
        <sz val="11"/>
        <color rgb="FFCC3300"/>
        <rFont val="Arial"/>
        <family val="2"/>
      </rPr>
      <t>attribuer</t>
    </r>
    <r>
      <rPr>
        <sz val="11"/>
        <color rgb="FF333333"/>
        <rFont val="Arial"/>
        <family val="2"/>
      </rPr>
      <t> l'empressement avec lequel on recherche l'estime publique?</t>
    </r>
  </si>
  <si>
    <r>
      <t>Tout ce que je voyois de bon dans ses enfans, j'aurois voulu l'</t>
    </r>
    <r>
      <rPr>
        <b/>
        <sz val="11"/>
        <color rgb="FFCC3300"/>
        <rFont val="Arial"/>
        <family val="2"/>
      </rPr>
      <t>attribuer</t>
    </r>
    <r>
      <rPr>
        <sz val="11"/>
        <color rgb="FF333333"/>
        <rFont val="Arial"/>
        <family val="2"/>
      </rPr>
      <t> à ses soins;</t>
    </r>
  </si>
  <si>
    <r>
      <t>Il y a peut-être des modifications </t>
    </r>
    <r>
      <rPr>
        <i/>
        <sz val="11"/>
        <color rgb="FF333333"/>
        <rFont val="Arial"/>
        <family val="2"/>
      </rPr>
      <t>monstrueuses</t>
    </r>
    <r>
      <rPr>
        <sz val="11"/>
        <color rgb="FF333333"/>
        <rFont val="Arial"/>
        <family val="2"/>
      </rPr>
      <t> , qu'on </t>
    </r>
    <r>
      <rPr>
        <b/>
        <sz val="11"/>
        <color rgb="FFCC3300"/>
        <rFont val="Arial"/>
        <family val="2"/>
      </rPr>
      <t>attribue</t>
    </r>
    <r>
      <rPr>
        <sz val="11"/>
        <color rgb="FF333333"/>
        <rFont val="Arial"/>
        <family val="2"/>
      </rPr>
      <t> à la fécondation ou à des causes concomitantes, et qui leur sont de beaucoup antérieures.</t>
    </r>
  </si>
  <si>
    <r>
      <t>Les médecins qui en ont recherché les causes, les </t>
    </r>
    <r>
      <rPr>
        <b/>
        <sz val="11"/>
        <color rgb="FFCC3300"/>
        <rFont val="Arial"/>
        <family val="2"/>
      </rPr>
      <t>attribuent</t>
    </r>
    <r>
      <rPr>
        <sz val="11"/>
        <color rgb="FF333333"/>
        <rFont val="Arial"/>
        <family val="2"/>
      </rPr>
      <t> tantôt à la corruption de l'air, tantôt à la rouille des herbes, tantôt aux brouillards; mais toutes ces causes ne sont que des effets de la corruption des eaux, d'où s'élèvent des exhalaisons putrides qui infectent l'air, les herbes et les animaux.</t>
    </r>
  </si>
  <si>
    <r>
      <t>On ne peut </t>
    </r>
    <r>
      <rPr>
        <b/>
        <sz val="11"/>
        <color rgb="FFCC3300"/>
        <rFont val="Arial"/>
        <family val="2"/>
      </rPr>
      <t>attribuer</t>
    </r>
    <r>
      <rPr>
        <sz val="11"/>
        <color rgb="FF333333"/>
        <rFont val="Arial"/>
        <family val="2"/>
      </rPr>
      <t> cet accident à aucune autre cause.</t>
    </r>
  </si>
  <si>
    <r>
      <t>Cessez d'</t>
    </r>
    <r>
      <rPr>
        <b/>
        <sz val="11"/>
        <color rgb="FFCC3300"/>
        <rFont val="Arial"/>
        <family val="2"/>
      </rPr>
      <t>attribuer</t>
    </r>
    <r>
      <rPr>
        <sz val="11"/>
        <color rgb="FF333333"/>
        <rFont val="Arial"/>
        <family val="2"/>
      </rPr>
      <t> au temps et au hasard ces bouleversements, ils sont l'effet de la vengeance divine contre vos criminelles sociétés, qui n'assurent point à l'indigent des moyens de travail et de subsistance.</t>
    </r>
  </si>
  <si>
    <r>
      <t>Tout le mal répandu sur la terre, il l'</t>
    </r>
    <r>
      <rPr>
        <b/>
        <sz val="11"/>
        <color rgb="FFCC3300"/>
        <rFont val="Arial"/>
        <family val="2"/>
      </rPr>
      <t>attribuait</t>
    </r>
    <r>
      <rPr>
        <sz val="11"/>
        <color rgb="FF333333"/>
        <rFont val="Arial"/>
        <family val="2"/>
      </rPr>
      <t> naïvement au pouvoir; et il le haïssait d'une haine essentielle, permanente, qui lui tenait tout le coeur et raffinait sa sensibilité.</t>
    </r>
  </si>
  <si>
    <r>
      <t>Rien ne saurait être plus barbare; il n'y a rien d'anglais dans tout cela; je l'</t>
    </r>
    <r>
      <rPr>
        <b/>
        <sz val="11"/>
        <color rgb="FFCC3300"/>
        <rFont val="Arial"/>
        <family val="2"/>
      </rPr>
      <t>attribue</t>
    </r>
    <r>
      <rPr>
        <sz val="11"/>
        <color rgb="FF333333"/>
        <rFont val="Arial"/>
        <family val="2"/>
      </rPr>
      <t> à quelques personnalités.</t>
    </r>
  </si>
  <si>
    <r>
      <t>À l'époque où parut </t>
    </r>
    <r>
      <rPr>
        <i/>
        <sz val="11"/>
        <color rgb="FF333333"/>
        <rFont val="Arial"/>
        <family val="2"/>
      </rPr>
      <t>la critique de la raison</t>
    </r>
    <r>
      <rPr>
        <sz val="11"/>
        <color rgb="FF333333"/>
        <rFont val="Arial"/>
        <family val="2"/>
      </rPr>
      <t> </t>
    </r>
    <r>
      <rPr>
        <i/>
        <sz val="11"/>
        <color rgb="FF333333"/>
        <rFont val="Arial"/>
        <family val="2"/>
      </rPr>
      <t>pure,</t>
    </r>
    <r>
      <rPr>
        <sz val="11"/>
        <color rgb="FF333333"/>
        <rFont val="Arial"/>
        <family val="2"/>
      </rPr>
      <t> il n'existoit que deux systèmes sur l'entendement humain parmi les penseurs; l'un, celui de </t>
    </r>
    <r>
      <rPr>
        <sz val="11"/>
        <color theme="1"/>
        <rFont val="Calibri"/>
        <family val="2"/>
        <scheme val="minor"/>
      </rPr>
      <t>Locke</t>
    </r>
    <r>
      <rPr>
        <sz val="11"/>
        <color rgb="FF333333"/>
        <rFont val="Arial"/>
        <family val="2"/>
      </rPr>
      <t>, </t>
    </r>
    <r>
      <rPr>
        <b/>
        <sz val="11"/>
        <color rgb="FFCC3300"/>
        <rFont val="Arial"/>
        <family val="2"/>
      </rPr>
      <t>attribuoit</t>
    </r>
    <r>
      <rPr>
        <sz val="11"/>
        <color rgb="FF333333"/>
        <rFont val="Arial"/>
        <family val="2"/>
      </rPr>
      <t> toutes nos idées à nos sensations; l'autre, celui de </t>
    </r>
    <r>
      <rPr>
        <sz val="11"/>
        <color theme="1"/>
        <rFont val="Calibri"/>
        <family val="2"/>
        <scheme val="minor"/>
      </rPr>
      <t>Descartes</t>
    </r>
    <r>
      <rPr>
        <sz val="11"/>
        <color rgb="FF333333"/>
        <rFont val="Arial"/>
        <family val="2"/>
      </rPr>
      <t> et de Leibnitz, s'attachoit à démontrer la spiritualité et l'activité de l'âme, le libre arbitre, enfin toute la doctrine idéaliste; mais ces deux philosophes appuyoient leur doctrine sur des preuves purement spéculatives.</t>
    </r>
  </si>
  <si>
    <r>
      <t>Mais déjà le roi avait abandonné le pied d'Andrée, comme il avait fait de la main, comme il avait fait du visage, et surpris du sommeil de la jeune fille, sommeil qu'il avait </t>
    </r>
    <r>
      <rPr>
        <b/>
        <sz val="11"/>
        <color rgb="FFCC3300"/>
        <rFont val="Arial"/>
        <family val="2"/>
      </rPr>
      <t>attribué</t>
    </r>
    <r>
      <rPr>
        <sz val="11"/>
        <color rgb="FF333333"/>
        <rFont val="Arial"/>
        <family val="2"/>
      </rPr>
      <t> d'abord à une coquette pruderie, il cherchait à se rendre compte de ce froid mortel qui avait envahi les extrémités de ce beau corps, il se demandait si réellement battait encore le coeur, quand main, pied et visage étaient si glacés.</t>
    </r>
  </si>
  <si>
    <r>
      <t>La gaieté ramène à des idées naturelles - et quoique le bon ton de la société de France fût entièrement fondé sur des relations factices, c'est à la gaieté de cette société même qu'il faut </t>
    </r>
    <r>
      <rPr>
        <b/>
        <sz val="11"/>
        <color rgb="FFCC3300"/>
        <rFont val="Arial"/>
        <family val="2"/>
      </rPr>
      <t>attribuer</t>
    </r>
    <r>
      <rPr>
        <sz val="11"/>
        <color rgb="FF333333"/>
        <rFont val="Arial"/>
        <family val="2"/>
      </rPr>
      <t> ce qu'on avait conservé de vérité dans les idées et dans la manière de les exprimer.</t>
    </r>
  </si>
  <si>
    <r>
      <t>Au reste, nous étions accueillis partout avec le même empressement et la même bonhomie, ce qu'il ne fallait pas </t>
    </r>
    <r>
      <rPr>
        <b/>
        <sz val="11"/>
        <color rgb="FFCC3300"/>
        <rFont val="Arial"/>
        <family val="2"/>
      </rPr>
      <t>attribuer</t>
    </r>
    <r>
      <rPr>
        <sz val="11"/>
        <color rgb="FF333333"/>
        <rFont val="Arial"/>
        <family val="2"/>
      </rPr>
      <t> à l'ordre de l'empereur, dont nous n'avions pas encore eu besoin de faire usage, mais à la bienveillance naturelle des paysans russes.</t>
    </r>
  </si>
  <si>
    <r>
      <t> Les différences de volume du crâne qu'on observe chez les diverses catégorie d'individus d'une même race ne semblent pas pouvoir être </t>
    </r>
    <r>
      <rPr>
        <b/>
        <sz val="11"/>
        <color rgb="FFCC3300"/>
        <rFont val="Arial"/>
        <family val="2"/>
      </rPr>
      <t>attribuées</t>
    </r>
    <r>
      <rPr>
        <sz val="11"/>
        <color rgb="FF333333"/>
        <rFont val="Arial"/>
        <family val="2"/>
      </rPr>
      <t> à d'autres causes qu'à l'état de l'intelligence, puisque quand ces catégories sont suffisamment nombreuses elles comprennent chacune évidemment autant d'individus de même taille et de même poids.</t>
    </r>
  </si>
  <si>
    <r>
      <t>Ma fille, reprit l'archevêque, d'un ton sévère, s'il l'a fait, gardez-vous de l'</t>
    </r>
    <r>
      <rPr>
        <b/>
        <sz val="11"/>
        <color rgb="FFCC3300"/>
        <rFont val="Arial"/>
        <family val="2"/>
      </rPr>
      <t>attribuer</t>
    </r>
    <r>
      <rPr>
        <sz val="11"/>
        <color rgb="FF333333"/>
        <rFont val="Arial"/>
        <family val="2"/>
      </rPr>
      <t> à l'amour: les passions humaines ne font point de tels prodiges, la cause en est plus haut;</t>
    </r>
  </si>
  <si>
    <r>
      <t>Ces éclats de lumière, rapides et souvent renouvelés, furent </t>
    </r>
    <r>
      <rPr>
        <b/>
        <sz val="11"/>
        <color rgb="FFCC3300"/>
        <rFont val="Arial"/>
        <family val="2"/>
      </rPr>
      <t>attribués</t>
    </r>
    <r>
      <rPr>
        <sz val="11"/>
        <color rgb="FF333333"/>
        <rFont val="Arial"/>
        <family val="2"/>
      </rPr>
      <t> par eux à des orages qui se déchaînaient dans l'atmosphère de la Lune.</t>
    </r>
  </si>
  <si>
    <r>
      <t>Dans d'autres lieux, je serais étranger; je pourrais attendre un site plus heureux, et quand je veux reprocher aux choses l'impuissance et le néant où je vis, je saurais de quelle chose me plaindre: mais ici je ne puis l'</t>
    </r>
    <r>
      <rPr>
        <b/>
        <sz val="11"/>
        <color rgb="FFCC3300"/>
        <rFont val="Arial"/>
        <family val="2"/>
      </rPr>
      <t>attribuer</t>
    </r>
    <r>
      <rPr>
        <sz val="11"/>
        <color rgb="FF333333"/>
        <rFont val="Arial"/>
        <family val="2"/>
      </rPr>
      <t> qu'à des désirs vagues, à des besoins trompeurs.</t>
    </r>
  </si>
  <si>
    <r>
      <t>Le poison dont ils avaient fait choix, tue, sans laisser la moindre trace: la mort serait sans doute, </t>
    </r>
    <r>
      <rPr>
        <b/>
        <sz val="11"/>
        <color rgb="FFCC3300"/>
        <rFont val="Arial"/>
        <family val="2"/>
      </rPr>
      <t>attribuée</t>
    </r>
    <r>
      <rPr>
        <sz val="11"/>
        <color rgb="FF333333"/>
        <rFont val="Arial"/>
        <family val="2"/>
      </rPr>
      <t> à la rupture d'un vaisseau, ou à quelque anévrisme du coeur.</t>
    </r>
  </si>
  <si>
    <r>
      <t>On a remarqué, dit M. Legentil, que les importations étrangères sur les marchés allemands « diminuent de plus en plus, tandis que celles des produits de l'association continuent à « s'augmenter et à s'élever en proportion du développement que prend son industrie : on peut « </t>
    </r>
    <r>
      <rPr>
        <b/>
        <sz val="11"/>
        <color rgb="FFCC3300"/>
        <rFont val="Arial"/>
        <family val="2"/>
      </rPr>
      <t>attribuer</t>
    </r>
    <r>
      <rPr>
        <sz val="11"/>
        <color rgb="FF333333"/>
        <rFont val="Arial"/>
        <family val="2"/>
      </rPr>
      <t> ce résultat à la protection que leur accorde le tarif du Zollverein, comme aussi au bas « prix de la main-d'œuvre qui permet à ses fabricants de livrer leurs produits à des taux très « modérés....</t>
    </r>
  </si>
  <si>
    <r>
      <t>Le premier mouvement de Gilbert avait été de fuir, encore une seconde, et le vertige de la terreur, et ce délire sans explication possible, que les anciens, qui cherchaient une cause à tout, </t>
    </r>
    <r>
      <rPr>
        <b/>
        <sz val="11"/>
        <color rgb="FFCC3300"/>
        <rFont val="Arial"/>
        <family val="2"/>
      </rPr>
      <t>attribuaient</t>
    </r>
    <r>
      <rPr>
        <sz val="11"/>
        <color rgb="FF333333"/>
        <rFont val="Arial"/>
        <family val="2"/>
      </rPr>
      <t> au dieu Pan, allait s'emparer de lui et l'entraîner comme un fou par les allées, par les bosquets, à travers les charmilles, dans les pièces d'eau même.</t>
    </r>
  </si>
  <si>
    <r>
      <t>Il voulait le mettre à la porte et lui </t>
    </r>
    <r>
      <rPr>
        <b/>
        <sz val="11"/>
        <color rgb="FFCC3300"/>
        <rFont val="Arial"/>
        <family val="2"/>
      </rPr>
      <t>attribuait</t>
    </r>
    <r>
      <rPr>
        <sz val="11"/>
        <color rgb="FF333333"/>
        <rFont val="Arial"/>
        <family val="2"/>
      </rPr>
      <t>, probablement avec raison, la nouvelle crise qui se produisait dans cette existence chancelante.</t>
    </r>
  </si>
  <si>
    <r>
      <t>Je ne crains pas d'</t>
    </r>
    <r>
      <rPr>
        <b/>
        <sz val="11"/>
        <color rgb="FFCC3300"/>
        <rFont val="Arial"/>
        <family val="2"/>
      </rPr>
      <t>attribuer</t>
    </r>
    <r>
      <rPr>
        <sz val="11"/>
        <color rgb="FF333333"/>
        <rFont val="Arial"/>
        <family val="2"/>
      </rPr>
      <t> un accord si précieux aux vertus de l'essence triple dont notre volupté se pénètre par là.</t>
    </r>
  </si>
  <si>
    <r>
      <t>J'</t>
    </r>
    <r>
      <rPr>
        <b/>
        <sz val="11"/>
        <color rgb="FFCC3300"/>
        <rFont val="Arial"/>
        <family val="2"/>
      </rPr>
      <t>attribue</t>
    </r>
    <r>
      <rPr>
        <sz val="11"/>
        <color rgb="FF333333"/>
        <rFont val="Arial"/>
        <family val="2"/>
      </rPr>
      <t> cette indifférence à tous les ennuis que m'a apportés la publication du septième volume.</t>
    </r>
  </si>
  <si>
    <r>
      <t>Frantz</t>
    </r>
    <r>
      <rPr>
        <sz val="11"/>
        <color rgb="FF333333"/>
        <rFont val="Arial"/>
        <family val="2"/>
      </rPr>
      <t> </t>
    </r>
    <r>
      <rPr>
        <sz val="11"/>
        <color theme="1"/>
        <rFont val="Calibri"/>
        <family val="2"/>
        <scheme val="minor"/>
      </rPr>
      <t>Jourdain</t>
    </r>
    <r>
      <rPr>
        <sz val="11"/>
        <color rgb="FF333333"/>
        <rFont val="Arial"/>
        <family val="2"/>
      </rPr>
      <t> vient m'embrasser et me remercier de sa décoration qu'il a la politesse de m'</t>
    </r>
    <r>
      <rPr>
        <b/>
        <sz val="11"/>
        <color rgb="FFCC3300"/>
        <rFont val="Arial"/>
        <family val="2"/>
      </rPr>
      <t>attribuer</t>
    </r>
    <r>
      <rPr>
        <sz val="11"/>
        <color rgb="FF333333"/>
        <rFont val="Arial"/>
        <family val="2"/>
      </rPr>
      <t>.</t>
    </r>
  </si>
  <si>
    <r>
      <t xml:space="preserve">La fatalité le poursuivit encore à cette occasion: il reconnut l'écriture de cette lettre pour celle d'une maîtresse qu'il avait eue à Auxerre à l'époque ce son apprentissage, et l' </t>
    </r>
    <r>
      <rPr>
        <b/>
        <sz val="11"/>
        <color rgb="FFC00000"/>
        <rFont val="Calibri"/>
        <family val="2"/>
        <scheme val="minor"/>
      </rPr>
      <t>attribua</t>
    </r>
    <r>
      <rPr>
        <sz val="11"/>
        <color theme="1"/>
        <rFont val="Calibri"/>
        <family val="2"/>
        <scheme val="minor"/>
      </rPr>
      <t xml:space="preserve"> au dépit d'une jalousie impuissante.</t>
    </r>
  </si>
  <si>
    <r>
      <t>Toutefois, l'infériorité des catholiques grecs ne peut être sûrement </t>
    </r>
    <r>
      <rPr>
        <b/>
        <sz val="11"/>
        <color rgb="FFCC3300"/>
        <rFont val="Arial"/>
        <family val="2"/>
      </rPr>
      <t>attribuée</t>
    </r>
    <r>
      <rPr>
        <sz val="11"/>
        <color rgb="FF333333"/>
        <rFont val="Arial"/>
        <family val="2"/>
      </rPr>
      <t> à la religion ; car, comme leur civilisation est très différente de celle des autres nations européennes, cette inégalité de culture peut être la cause de cette moindre aptitude.</t>
    </r>
  </si>
  <si>
    <r>
      <t>Elle avait réagi dans son domaine, comme les intellectuels qui </t>
    </r>
    <r>
      <rPr>
        <b/>
        <sz val="11"/>
        <color rgb="FFCC3300"/>
        <rFont val="Arial"/>
        <family val="2"/>
      </rPr>
      <t>attribuent</t>
    </r>
    <r>
      <rPr>
        <sz val="11"/>
        <color rgb="FF333333"/>
        <rFont val="Arial"/>
        <family val="2"/>
      </rPr>
      <t> au malheur de la conscience, l'inquiétude très légitime des fins de mois pénibles... enfin, c'est une fille sérieuse, pondérée, réfléchie, elle n'a pas du tout l'air conspiratrice, on croirait une jeune fille de "famille " qui va rejoindre sa mère au thé de madame la présidente, exactement ce qu'il nous faut pour porter nos courriers.</t>
    </r>
  </si>
  <si>
    <r>
      <t>Elle remarquait bien que </t>
    </r>
    <r>
      <rPr>
        <sz val="11"/>
        <color theme="1"/>
        <rFont val="Calibri"/>
        <family val="2"/>
        <scheme val="minor"/>
      </rPr>
      <t>Marthe</t>
    </r>
    <r>
      <rPr>
        <sz val="11"/>
        <color rgb="FF333333"/>
        <rFont val="Arial"/>
        <family val="2"/>
      </rPr>
      <t> sortait de moins en moins; mais elle l'</t>
    </r>
    <r>
      <rPr>
        <b/>
        <sz val="11"/>
        <color rgb="FFCC3300"/>
        <rFont val="Arial"/>
        <family val="2"/>
      </rPr>
      <t>attribuait</t>
    </r>
    <r>
      <rPr>
        <sz val="11"/>
        <color rgb="FF333333"/>
        <rFont val="Arial"/>
        <family val="2"/>
      </rPr>
      <t> à sa manie casanière, dont elle se moquait.</t>
    </r>
  </si>
  <si>
    <r>
      <t xml:space="preserve">Les autres causes auxquelles avec la limitation des grossesses par moyens hygiéniques on </t>
    </r>
    <r>
      <rPr>
        <b/>
        <sz val="11"/>
        <color rgb="FFC00000"/>
        <rFont val="Calibri"/>
        <family val="2"/>
        <scheme val="minor"/>
      </rPr>
      <t>attribue</t>
    </r>
    <r>
      <rPr>
        <sz val="11"/>
        <color theme="1"/>
        <rFont val="Calibri"/>
        <family val="2"/>
        <scheme val="minor"/>
      </rPr>
      <t xml:space="preserve"> la dépopulation, l'alcoolisme par exemple, existent partout ailleurs et dans des proportions bien plus vastes qu'en France.</t>
    </r>
  </si>
  <si>
    <r>
      <t>Les anciens, mieux éclairés par la sagesse traditionnelle, n'ont point manqué d'</t>
    </r>
    <r>
      <rPr>
        <b/>
        <sz val="11"/>
        <color rgb="FFCC3300"/>
        <rFont val="Arial"/>
        <family val="2"/>
      </rPr>
      <t>attribuer</t>
    </r>
    <r>
      <rPr>
        <sz val="11"/>
        <color rgb="FF333333"/>
        <rFont val="Arial"/>
        <family val="2"/>
      </rPr>
      <t> les transports de l'intempérance, et l'exaltation orgiaque dont les plaisirs n'étaient que l'occasion, à quelque dieu perturbateur que l'on apaisait par des cérémonies et comme par une ivresse réglée.</t>
    </r>
  </si>
  <si>
    <r>
      <t>Il est peu équitable d'</t>
    </r>
    <r>
      <rPr>
        <b/>
        <sz val="11"/>
        <color rgb="FFCC3300"/>
        <rFont val="Arial"/>
        <family val="2"/>
      </rPr>
      <t>attribuer</t>
    </r>
    <r>
      <rPr>
        <sz val="11"/>
        <color rgb="FF333333"/>
        <rFont val="Arial"/>
        <family val="2"/>
      </rPr>
      <t> ce fait exclusivement au goût de ces physiciens pour la méthode d'autorité ; c'était conforme de tout point à l'esprit de leur science.</t>
    </r>
  </si>
  <si>
    <r>
      <t xml:space="preserve">Maladies, morts, et autres malheurs </t>
    </r>
    <r>
      <rPr>
        <b/>
        <sz val="11"/>
        <color rgb="FFC00000"/>
        <rFont val="Calibri"/>
        <family val="2"/>
        <scheme val="minor"/>
      </rPr>
      <t>attribués</t>
    </r>
    <r>
      <rPr>
        <sz val="11"/>
        <color theme="1"/>
        <rFont val="Calibri"/>
        <family val="2"/>
        <scheme val="minor"/>
      </rPr>
      <t xml:space="preserve"> au déplaisir des morts</t>
    </r>
  </si>
  <si>
    <r>
      <t>Bien que la science n'ait pas encore pénétré fort avant dans l'étude de l'inconscient, elle constate de plus en plus que dans cette région s'élaborent les mobiles de beaucoup d'actes </t>
    </r>
    <r>
      <rPr>
        <b/>
        <sz val="11"/>
        <color rgb="FFCC3300"/>
        <rFont val="Arial"/>
        <family val="2"/>
      </rPr>
      <t>attribués</t>
    </r>
    <r>
      <rPr>
        <sz val="11"/>
        <color rgb="FF333333"/>
        <rFont val="Arial"/>
        <family val="2"/>
      </rPr>
      <t> jadis à la seule raison.</t>
    </r>
  </si>
  <si>
    <r>
      <t>M</t>
    </r>
    <r>
      <rPr>
        <sz val="11"/>
        <color rgb="FF333333"/>
        <rFont val="Arial"/>
        <family val="2"/>
      </rPr>
      <t> </t>
    </r>
    <r>
      <rPr>
        <sz val="11"/>
        <color theme="1"/>
        <rFont val="Calibri"/>
        <family val="2"/>
        <scheme val="minor"/>
      </rPr>
      <t>Lockroy</t>
    </r>
    <r>
      <rPr>
        <sz val="11"/>
        <color rgb="FF333333"/>
        <rFont val="Arial"/>
        <family val="2"/>
      </rPr>
      <t> </t>
    </r>
    <r>
      <rPr>
        <b/>
        <sz val="11"/>
        <color rgb="FFCC3300"/>
        <rFont val="Arial"/>
        <family val="2"/>
      </rPr>
      <t>attribue</t>
    </r>
    <r>
      <rPr>
        <sz val="11"/>
        <color rgb="FF333333"/>
        <rFont val="Arial"/>
        <family val="2"/>
      </rPr>
      <t> la rapidité et le radicalisme de cette " révolution " bienfaisante à ce que l'</t>
    </r>
    <r>
      <rPr>
        <sz val="11"/>
        <color theme="1"/>
        <rFont val="Calibri"/>
        <family val="2"/>
        <scheme val="minor"/>
      </rPr>
      <t>Allemagne</t>
    </r>
    <r>
      <rPr>
        <sz val="11"/>
        <color rgb="FF333333"/>
        <rFont val="Arial"/>
        <family val="2"/>
      </rPr>
      <t> était alors, au point de vue maritime, une table rase; l'esprit d'innovation n'y était gêné par aucune des traditions naturelles aux pays engagés depuis longtemps dans cette voie.</t>
    </r>
  </si>
  <si>
    <r>
      <t>Nous faisions remarquer que le joueur, qui mise sur un numéro de la roulette, </t>
    </r>
    <r>
      <rPr>
        <b/>
        <sz val="11"/>
        <color rgb="FFCC3300"/>
        <rFont val="Arial"/>
        <family val="2"/>
      </rPr>
      <t>attribuera</t>
    </r>
    <r>
      <rPr>
        <sz val="11"/>
        <color rgb="FF333333"/>
        <rFont val="Arial"/>
        <family val="2"/>
      </rPr>
      <t> le succès ou l'insuccès à la veine ou à la déveine, c'est-à-dire à une intention favorable ou défavorable:</t>
    </r>
  </si>
  <si>
    <r>
      <t>On peut </t>
    </r>
    <r>
      <rPr>
        <b/>
        <sz val="11"/>
        <color rgb="FFCC3300"/>
        <rFont val="Arial"/>
        <family val="2"/>
      </rPr>
      <t>attribuer</t>
    </r>
    <r>
      <rPr>
        <sz val="11"/>
        <color rgb="FF333333"/>
        <rFont val="Arial"/>
        <family val="2"/>
      </rPr>
      <t> à </t>
    </r>
    <r>
      <rPr>
        <sz val="11"/>
        <color theme="1"/>
        <rFont val="Calibri"/>
        <family val="2"/>
        <scheme val="minor"/>
      </rPr>
      <t>Luther</t>
    </r>
    <r>
      <rPr>
        <sz val="11"/>
        <color rgb="FF333333"/>
        <rFont val="Arial"/>
        <family val="2"/>
      </rPr>
      <t> la création du christianisme teutonique.</t>
    </r>
  </si>
  <si>
    <r>
      <t>Les orthodoxes même, dit Bayle, doivent sans crainte affronter l'hérésie : ou bien consentiraient-ils à </t>
    </r>
    <r>
      <rPr>
        <b/>
        <sz val="11"/>
        <color rgb="FFCC3300"/>
        <rFont val="Arial"/>
        <family val="2"/>
      </rPr>
      <t>attribuer</t>
    </r>
    <r>
      <rPr>
        <sz val="11"/>
        <color rgb="FF333333"/>
        <rFont val="Arial"/>
        <family val="2"/>
      </rPr>
      <t> leur triomphe à l'impossibilité où ils mettraient l'adversaire de donner ses raisons?</t>
    </r>
  </si>
  <si>
    <r>
      <t>Il voulait prier sur le tombeau de saint Félix, à l'intervention duquel il </t>
    </r>
    <r>
      <rPr>
        <b/>
        <sz val="11"/>
        <color rgb="FFCC3300"/>
        <rFont val="Arial"/>
        <family val="2"/>
      </rPr>
      <t>attribuait</t>
    </r>
    <r>
      <rPr>
        <sz val="11"/>
        <color rgb="FF333333"/>
        <rFont val="Arial"/>
        <family val="2"/>
      </rPr>
      <t> son salut dans une circonstance mystérieuse et tragique de sa vie passée.</t>
    </r>
  </si>
  <si>
    <r>
      <t>Une sécheresse à Landana fut </t>
    </r>
    <r>
      <rPr>
        <b/>
        <sz val="11"/>
        <color rgb="FFCC3300"/>
        <rFont val="Arial"/>
        <family val="2"/>
      </rPr>
      <t>attribuée</t>
    </r>
    <r>
      <rPr>
        <sz val="11"/>
        <color rgb="FF333333"/>
        <rFont val="Arial"/>
        <family val="2"/>
      </rPr>
      <t> particulièrement au fait que les missionnaires portaient une certaine espèce de toque pendant le service divin.</t>
    </r>
  </si>
  <si>
    <r>
      <t>Alors, comme poussé par un vent de folie, je me précipitais à la rue; je pressais sur mon coeur hommes, femmes et enfants; je jetais à pleines mains argent et bijoux, riant aux larmes s'il m'arrivait d'entendre </t>
    </r>
    <r>
      <rPr>
        <b/>
        <sz val="11"/>
        <color rgb="FFCC3300"/>
        <rFont val="Arial"/>
        <family val="2"/>
      </rPr>
      <t>attribuer</t>
    </r>
    <r>
      <rPr>
        <sz val="11"/>
        <color rgb="FF333333"/>
        <rFont val="Arial"/>
        <family val="2"/>
      </rPr>
      <t> à l'influence du vin ce que je savais être un effet de la plus sage tendresse.</t>
    </r>
  </si>
  <si>
    <r>
      <t>Leur délicatesse la garantissait contre une confrontation des faits qu'ils risqueraient de prendre mal et d'</t>
    </r>
    <r>
      <rPr>
        <b/>
        <sz val="11"/>
        <color rgb="FFCC3300"/>
        <rFont val="Arial"/>
        <family val="2"/>
      </rPr>
      <t>attribuer</t>
    </r>
    <r>
      <rPr>
        <sz val="11"/>
        <color rgb="FF333333"/>
        <rFont val="Arial"/>
        <family val="2"/>
      </rPr>
      <t> à la malveillance.</t>
    </r>
  </si>
  <si>
    <r>
      <t>Cette supériorité numérique, que nos calculs antérieurs étaient loin de nous faire supposer, me semblait devoir être </t>
    </r>
    <r>
      <rPr>
        <b/>
        <sz val="11"/>
        <color rgb="FFCC3300"/>
        <rFont val="Arial"/>
        <family val="2"/>
      </rPr>
      <t>attribuée</t>
    </r>
    <r>
      <rPr>
        <sz val="11"/>
        <color rgb="FF333333"/>
        <rFont val="Arial"/>
        <family val="2"/>
      </rPr>
      <t> à l'échec de l'offensive principale enrayée dès le début: la 4 e armée, puissamment dotée avec 6 corps d'armée, avait été immédiatement immobilisée, et déclarait qu'elle tiendrait entre </t>
    </r>
    <r>
      <rPr>
        <sz val="11"/>
        <color theme="1"/>
        <rFont val="Calibri"/>
        <family val="2"/>
        <scheme val="minor"/>
      </rPr>
      <t>Meuse</t>
    </r>
    <r>
      <rPr>
        <sz val="11"/>
        <color rgb="FF333333"/>
        <rFont val="Arial"/>
        <family val="2"/>
      </rPr>
      <t> et </t>
    </r>
    <r>
      <rPr>
        <sz val="11"/>
        <color theme="1"/>
        <rFont val="Calibri"/>
        <family val="2"/>
        <scheme val="minor"/>
      </rPr>
      <t>Chiers</t>
    </r>
    <r>
      <rPr>
        <sz val="11"/>
        <color rgb="FF333333"/>
        <rFont val="Arial"/>
        <family val="2"/>
      </rPr>
      <t>, mais qu'il ne lui serait pas possible, en raison de ses pertes, de produire avant longtemps un nouvel effort offensif.</t>
    </r>
  </si>
  <si>
    <r>
      <t>Mais d'une part la ressemblance que nous constatons entre la joie et la colère quant à l'intensité des mouvements par lesquels ces deux affections s'expriment ne préjuge en rien de leur signification comportementale: la violence des gestes les rapproche d'ailleurs d'une façon bien paradoxale, tant parce que nous avons coutume d'</t>
    </r>
    <r>
      <rPr>
        <b/>
        <sz val="11"/>
        <color rgb="FFCC3300"/>
        <rFont val="Arial"/>
        <family val="2"/>
      </rPr>
      <t>attribuer</t>
    </r>
    <r>
      <rPr>
        <sz val="11"/>
        <color rgb="FF333333"/>
        <rFont val="Arial"/>
        <family val="2"/>
      </rPr>
      <t> l'exaltation expressive plutôt aux émotions qu'aux tendances, que parce que la joie connaît bien plus rarement que la colère ces exagérations et ces développements hybrides.</t>
    </r>
  </si>
  <si>
    <r>
      <t>Or au bout d'un moment, </t>
    </r>
    <r>
      <rPr>
        <sz val="11"/>
        <color theme="1"/>
        <rFont val="Calibri"/>
        <family val="2"/>
        <scheme val="minor"/>
      </rPr>
      <t>Mme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Guermantes</t>
    </r>
    <r>
      <rPr>
        <sz val="11"/>
        <color rgb="FF333333"/>
        <rFont val="Arial"/>
        <family val="2"/>
      </rPr>
      <t>, expliquant elle-même l'air soucieux que j'avais </t>
    </r>
    <r>
      <rPr>
        <b/>
        <sz val="11"/>
        <color rgb="FFCC3300"/>
        <rFont val="Arial"/>
        <family val="2"/>
      </rPr>
      <t>attribué</t>
    </r>
    <r>
      <rPr>
        <sz val="11"/>
        <color rgb="FF333333"/>
        <rFont val="Arial"/>
        <family val="2"/>
      </rPr>
      <t> à la crainte d'une déclaration de guerre, avait dit à </t>
    </r>
    <r>
      <rPr>
        <sz val="11"/>
        <color theme="1"/>
        <rFont val="Calibri"/>
        <family val="2"/>
        <scheme val="minor"/>
      </rPr>
      <t>M</t>
    </r>
    <r>
      <rPr>
        <sz val="11"/>
        <color rgb="FF333333"/>
        <rFont val="Arial"/>
        <family val="2"/>
      </rPr>
      <t>. </t>
    </r>
    <r>
      <rPr>
        <sz val="11"/>
        <color theme="1"/>
        <rFont val="Calibri"/>
        <family val="2"/>
        <scheme val="minor"/>
      </rPr>
      <t>De Bréauté: "on dit que Marie-Aynard veut faire une position aux Swann.</t>
    </r>
    <r>
      <rPr>
        <sz val="11"/>
        <color rgb="FF333333"/>
        <rFont val="Arial"/>
        <family val="2"/>
      </rPr>
      <t>..</t>
    </r>
  </si>
  <si>
    <r>
      <t>Dans les pays où l'alcoolisme est répandu, on observe assez généralement une natalité abondante, que des sociologues-démographes ont souvent </t>
    </r>
    <r>
      <rPr>
        <b/>
        <sz val="11"/>
        <color rgb="FFCC3300"/>
        <rFont val="Arial"/>
        <family val="2"/>
      </rPr>
      <t>attribuée</t>
    </r>
    <r>
      <rPr>
        <sz val="11"/>
        <color rgb="FF333333"/>
        <rFont val="Arial"/>
        <family val="2"/>
      </rPr>
      <t> naïvement à de prétendues vertus domestiques de ces ivrognes.</t>
    </r>
  </si>
  <si>
    <r>
      <t>La mort (comme la maladie) continue, dans certains cas, à être </t>
    </r>
    <r>
      <rPr>
        <b/>
        <sz val="11"/>
        <color rgb="FFCC3300"/>
        <rFont val="Arial"/>
        <family val="2"/>
      </rPr>
      <t>attribuée</t>
    </r>
    <r>
      <rPr>
        <sz val="11"/>
        <color rgb="FF333333"/>
        <rFont val="Arial"/>
        <family val="2"/>
      </rPr>
      <t> à des causes mystiques ; mais dans d'autres, ,elle est considérée comme naturelle, au sens courant du mot.</t>
    </r>
  </si>
  <si>
    <r>
      <t>Ainsi, pour une femme qui a passé par les orages de la vie, le sens de mon livre est l'</t>
    </r>
    <r>
      <rPr>
        <b/>
        <sz val="11"/>
        <color rgb="FFCC3300"/>
        <rFont val="Arial"/>
        <family val="2"/>
      </rPr>
      <t>attribution</t>
    </r>
    <r>
      <rPr>
        <sz val="11"/>
        <color rgb="FF333333"/>
        <rFont val="Arial"/>
        <family val="2"/>
      </rPr>
      <t> exclusive de toutes les fautes, commises par les femmes, à leurs maris.</t>
    </r>
  </si>
  <si>
    <r>
      <t>Supprimez le bordereau, vous supprimez en même temps et les présomptions concordantes et l'</t>
    </r>
    <r>
      <rPr>
        <b/>
        <sz val="11"/>
        <color rgb="FFC00000"/>
        <rFont val="Calibri"/>
        <family val="2"/>
        <scheme val="minor"/>
      </rPr>
      <t>attribution</t>
    </r>
    <r>
      <rPr>
        <sz val="11"/>
        <color theme="1"/>
        <rFont val="Calibri"/>
        <family val="2"/>
        <scheme val="minor"/>
      </rPr>
      <t xml:space="preserve"> à Dreyfus des pièces D....</t>
    </r>
  </si>
  <si>
    <r>
      <t>L'</t>
    </r>
    <r>
      <rPr>
        <b/>
        <sz val="11"/>
        <color rgb="FFCC3300"/>
        <rFont val="Arial"/>
        <family val="2"/>
      </rPr>
      <t>attribution</t>
    </r>
    <r>
      <rPr>
        <sz val="11"/>
        <color rgb="FF333333"/>
        <rFont val="Arial"/>
        <family val="2"/>
      </rPr>
      <t> à la France du mandat sur la Syrie a peut-être été le plus grand coup de pioche que nous ayons porté nous-mêmes dans cette tradition.</t>
    </r>
  </si>
  <si>
    <r>
      <t>L'enfoncement du souvenir, la difficulté d'inventer et d'écrire qu'entraîne un abattement maladif, la détresse, la pression certainement aussi des sentiments refoulés qui veulent enfin jaillir, et c'est l'heure où </t>
    </r>
    <r>
      <rPr>
        <sz val="11"/>
        <color theme="1"/>
        <rFont val="Calibri"/>
        <family val="2"/>
        <scheme val="minor"/>
      </rPr>
      <t>Nerval</t>
    </r>
    <r>
      <rPr>
        <sz val="11"/>
        <color rgb="FF333333"/>
        <rFont val="Arial"/>
        <family val="2"/>
      </rPr>
      <t>, déguisant ses confidences par une </t>
    </r>
    <r>
      <rPr>
        <b/>
        <sz val="11"/>
        <color rgb="FFCC3300"/>
        <rFont val="Arial"/>
        <family val="2"/>
      </rPr>
      <t>attribution</t>
    </r>
    <r>
      <rPr>
        <sz val="11"/>
        <color rgb="FF333333"/>
        <rFont val="Arial"/>
        <family val="2"/>
      </rPr>
      <t> à des personnages d'emprunt, imprime sous l'anonymat six de ses lettres à </t>
    </r>
    <r>
      <rPr>
        <sz val="11"/>
        <color theme="1"/>
        <rFont val="Calibri"/>
        <family val="2"/>
        <scheme val="minor"/>
      </rPr>
      <t>Jenny</t>
    </r>
    <r>
      <rPr>
        <sz val="11"/>
        <color rgb="FF333333"/>
        <rFont val="Arial"/>
        <family val="2"/>
      </rPr>
      <t>.</t>
    </r>
  </si>
  <si>
    <r>
      <t>La sanction ne peut s'appliquer à un </t>
    </r>
    <r>
      <rPr>
        <i/>
        <sz val="11"/>
        <color rgb="FF333333"/>
        <rFont val="Arial"/>
        <family val="2"/>
      </rPr>
      <t>phénomène</t>
    </r>
    <r>
      <rPr>
        <sz val="11"/>
        <color rgb="FF333333"/>
        <rFont val="Arial"/>
        <family val="2"/>
      </rPr>
      <t> ; il lui faut comme sujet passif un </t>
    </r>
    <r>
      <rPr>
        <i/>
        <sz val="11"/>
        <color rgb="FF333333"/>
        <rFont val="Arial"/>
        <family val="2"/>
      </rPr>
      <t>être</t>
    </r>
    <r>
      <rPr>
        <sz val="11"/>
        <color rgb="FF333333"/>
        <rFont val="Arial"/>
        <family val="2"/>
      </rPr>
      <t>, une </t>
    </r>
    <r>
      <rPr>
        <i/>
        <sz val="11"/>
        <color rgb="FF333333"/>
        <rFont val="Arial"/>
        <family val="2"/>
      </rPr>
      <t>chose </t>
    </r>
    <r>
      <rPr>
        <sz val="11"/>
        <color rgb="FF333333"/>
        <rFont val="Arial"/>
        <family val="2"/>
      </rPr>
      <t>et surtout une </t>
    </r>
    <r>
      <rPr>
        <i/>
        <sz val="11"/>
        <color rgb="FF333333"/>
        <rFont val="Arial"/>
        <family val="2"/>
      </rPr>
      <t>personne</t>
    </r>
    <r>
      <rPr>
        <sz val="11"/>
        <color rgb="FF333333"/>
        <rFont val="Arial"/>
        <family val="2"/>
      </rPr>
      <t> ; l'</t>
    </r>
    <r>
      <rPr>
        <b/>
        <sz val="11"/>
        <color rgb="FFCC3300"/>
        <rFont val="Arial"/>
        <family val="2"/>
      </rPr>
      <t>attribution</t>
    </r>
    <r>
      <rPr>
        <sz val="11"/>
        <color rgb="FF333333"/>
        <rFont val="Arial"/>
        <family val="2"/>
      </rPr>
      <t> de la responsabilité ne saurait, comme l'explication scientifique par la cause, régresser à l'infini ; sinon, il n'y aurait pas de responsabilité, il ne pourrait pas y avoir de sanction.</t>
    </r>
  </si>
  <si>
    <r>
      <t>Quand il y a choix délibéré, il peut sembler que l'assemblée instruit une affaire comme le ferait un tribunal organisé, et cherche qui doit être tenu pour l'auteur du meurtre qu'on veut venger : mais il est infiniment vraisemblable, certain dans bien des cas, que c'est l'</t>
    </r>
    <r>
      <rPr>
        <b/>
        <sz val="11"/>
        <color rgb="FFCC3300"/>
        <rFont val="Arial"/>
        <family val="2"/>
      </rPr>
      <t>attribution</t>
    </r>
    <r>
      <rPr>
        <sz val="11"/>
        <color rgb="FF333333"/>
        <rFont val="Arial"/>
        <family val="2"/>
      </rPr>
      <t> de la responsabilité qui est le phénomène primaire.</t>
    </r>
  </si>
  <si>
    <r>
      <t>De même l'idée d'une </t>
    </r>
    <r>
      <rPr>
        <b/>
        <sz val="11"/>
        <color rgb="FFCC3300"/>
        <rFont val="Arial"/>
        <family val="2"/>
      </rPr>
      <t>attribution</t>
    </r>
    <r>
      <rPr>
        <sz val="11"/>
        <color rgb="FF333333"/>
        <rFont val="Arial"/>
        <family val="2"/>
      </rPr>
      <t> généralisée de l'acte, des fonctions et des organes sexuels pour expliquer l'être même de l'univers, m'indispose.</t>
    </r>
  </si>
  <si>
    <t>attribution</t>
  </si>
  <si>
    <r>
      <t xml:space="preserve">Car, a la verité, nulles especes, aucuns corps, ny autres choses ne peuvent naistre en ce monde sans assemblee de principes: qui ne peult entrer en l'intelligence des hommes vulgaires, d'autant que la Nature ne permet que par les traditions de Physique lon en puisse donner </t>
    </r>
    <r>
      <rPr>
        <b/>
        <sz val="11"/>
        <color rgb="FFC00000"/>
        <rFont val="Calibri"/>
        <family val="2"/>
        <scheme val="minor"/>
      </rPr>
      <t>explications</t>
    </r>
    <r>
      <rPr>
        <sz val="11"/>
        <color theme="1"/>
        <rFont val="Calibri"/>
        <family val="2"/>
        <scheme val="minor"/>
      </rPr>
      <t xml:space="preserve"> veritaýbles, si preallablement les causes qui sont en elles, ne sont demonstrees par subtilité de raisons, donnant a entendre comment cela se peult faire, et a quele fin elles sont proýcreees. </t>
    </r>
  </si>
  <si>
    <r>
      <t>Mais afin qu'on puisse voir en quelle sorte j'y traitais cette matière, je veux mettre ici l'</t>
    </r>
    <r>
      <rPr>
        <b/>
        <sz val="11"/>
        <color rgb="FFCC3300"/>
        <rFont val="Arial"/>
        <family val="2"/>
      </rPr>
      <t>explication</t>
    </r>
    <r>
      <rPr>
        <sz val="11"/>
        <color rgb="FF333333"/>
        <rFont val="Arial"/>
        <family val="2"/>
      </rPr>
      <t> du mouvement du coeur et des artères, qui étant le premier et le plus général qu'on observe dans les animaux, on jugera facilement de lui ce qu'on doit penser de tous les autres.</t>
    </r>
  </si>
  <si>
    <r>
      <t>Julien</t>
    </r>
    <r>
      <rPr>
        <sz val="11"/>
        <color rgb="FF333333"/>
        <rFont val="Arial"/>
        <family val="2"/>
      </rPr>
      <t> et </t>
    </r>
    <r>
      <rPr>
        <sz val="11"/>
        <color theme="1"/>
        <rFont val="Calibri"/>
        <family val="2"/>
        <scheme val="minor"/>
      </rPr>
      <t>Porphyre</t>
    </r>
    <r>
      <rPr>
        <sz val="11"/>
        <color rgb="FF333333"/>
        <rFont val="Arial"/>
        <family val="2"/>
      </rPr>
      <t> se servent de toute l'adresse de leur esprit, pour adoucir ce que le paganisme a de ridicule et de choquant, ou pour pallier leur superstition par diverses </t>
    </r>
    <r>
      <rPr>
        <b/>
        <sz val="11"/>
        <color rgb="FFCC3300"/>
        <rFont val="Arial"/>
        <family val="2"/>
      </rPr>
      <t>explications</t>
    </r>
    <r>
      <rPr>
        <sz val="11"/>
        <color rgb="FF333333"/>
        <rFont val="Arial"/>
        <family val="2"/>
      </rPr>
      <t>:</t>
    </r>
  </si>
  <si>
    <r>
      <t>Pour les prérogatives que la Religion a attribuées à l'homme, et qui semblent difficiles à croire, si l'étendue de l'Univers est supposée indéfinie, elles méritent quelque </t>
    </r>
    <r>
      <rPr>
        <b/>
        <sz val="11"/>
        <color rgb="FFCC3300"/>
        <rFont val="Arial"/>
        <family val="2"/>
      </rPr>
      <t>explication</t>
    </r>
    <r>
      <rPr>
        <sz val="11"/>
        <color rgb="FF333333"/>
        <rFont val="Arial"/>
        <family val="2"/>
      </rPr>
      <t>.</t>
    </r>
  </si>
  <si>
    <r>
      <t>Quoi que cette </t>
    </r>
    <r>
      <rPr>
        <b/>
        <sz val="11"/>
        <color rgb="FFCC3300"/>
        <rFont val="Arial"/>
        <family val="2"/>
      </rPr>
      <t>explication</t>
    </r>
    <r>
      <rPr>
        <sz val="11"/>
        <color rgb="FF333333"/>
        <rFont val="Arial"/>
        <family val="2"/>
      </rPr>
      <t>, leur dis-je, me paroisse une véritable démonstration, je ne prétens pas que vous la regardiez comme telle: je me contente qu'elle vous fasse seulement douter de la certitude des argumens contraires, qu'on fait ordinairement en cette matiére;</t>
    </r>
  </si>
  <si>
    <r>
      <t>Ils firent encore une réfléxion sur un mot, que </t>
    </r>
    <r>
      <rPr>
        <sz val="11"/>
        <color theme="1"/>
        <rFont val="Calibri"/>
        <family val="2"/>
        <scheme val="minor"/>
      </rPr>
      <t>Descartes</t>
    </r>
    <r>
      <rPr>
        <sz val="11"/>
        <color rgb="FF333333"/>
        <rFont val="Arial"/>
        <family val="2"/>
      </rPr>
      <t> ajoûte à cette </t>
    </r>
    <r>
      <rPr>
        <b/>
        <sz val="11"/>
        <color rgb="FFCC3300"/>
        <rFont val="Arial"/>
        <family val="2"/>
      </rPr>
      <t>explication</t>
    </r>
    <r>
      <rPr>
        <sz val="11"/>
        <color rgb="FF333333"/>
        <rFont val="Arial"/>
        <family val="2"/>
      </rPr>
      <t>, et qui détruit sa réponse.</t>
    </r>
  </si>
  <si>
    <r>
      <t>Je laisse toutes ces </t>
    </r>
    <r>
      <rPr>
        <b/>
        <sz val="11"/>
        <color rgb="FFCC3300"/>
        <rFont val="Arial"/>
        <family val="2"/>
      </rPr>
      <t>explications</t>
    </r>
    <r>
      <rPr>
        <sz val="11"/>
        <color rgb="FF333333"/>
        <rFont val="Arial"/>
        <family val="2"/>
      </rPr>
      <t> que je viens de donner, au jugement du lecteur.</t>
    </r>
  </si>
  <si>
    <r>
      <t>Il me souvient, que lorsque cet illustre protecteur de la philosophie enseignoit, l'on agitoit souvent la difficulté dont il est question; mais l'on ne s'emportoit point ainsi comme vous faites, à condamner si viste, et presque indifferemment les cartesiens, et les gassendistes; l'on disoit tout simplement que les philosophes ne devoient point estre trop dogmatiques sur les matieres qui regardent les mysteres; qu'ils ne considerent les choses, et n'en doivent parler que selon qu'elles paroissent dans le cours ordinaire de la nature; qu'il faut toujours s'en tenir ferme à l'essentiel de la doctrine, asçavoir que </t>
    </r>
    <r>
      <rPr>
        <sz val="11"/>
        <color theme="1"/>
        <rFont val="Calibri"/>
        <family val="2"/>
        <scheme val="minor"/>
      </rPr>
      <t>Jesus</t>
    </r>
    <r>
      <rPr>
        <sz val="11"/>
        <color rgb="FF333333"/>
        <rFont val="Arial"/>
        <family val="2"/>
      </rPr>
      <t>-</t>
    </r>
    <r>
      <rPr>
        <sz val="11"/>
        <color theme="1"/>
        <rFont val="Calibri"/>
        <family val="2"/>
        <scheme val="minor"/>
      </rPr>
      <t>Christ</t>
    </r>
    <r>
      <rPr>
        <sz val="11"/>
        <color rgb="FF333333"/>
        <rFont val="Arial"/>
        <family val="2"/>
      </rPr>
      <t> est réellement en corps, et en ame dans le s. </t>
    </r>
    <r>
      <rPr>
        <sz val="11"/>
        <color theme="1"/>
        <rFont val="Calibri"/>
        <family val="2"/>
        <scheme val="minor"/>
      </rPr>
      <t>Sacrement; que la maniere dont il s'y trouve est toute adorable, toute mysterieuse, et inexplicable; et qu'il est mesme dangereux de vouloir trop penetrer avec nos </t>
    </r>
    <r>
      <rPr>
        <b/>
        <sz val="11"/>
        <color rgb="FFCC3300"/>
        <rFont val="Calibri"/>
        <family val="2"/>
        <scheme val="minor"/>
      </rPr>
      <t>explications</t>
    </r>
    <r>
      <rPr>
        <sz val="11"/>
        <color theme="1"/>
        <rFont val="Calibri"/>
        <family val="2"/>
        <scheme val="minor"/>
      </rPr>
      <t>, et nos consequences dans les secrets de Dieu. </t>
    </r>
  </si>
  <si>
    <r>
      <t>C'est à peu prés de cette maniere qu'on explique la chose, cette </t>
    </r>
    <r>
      <rPr>
        <b/>
        <sz val="11"/>
        <color rgb="FFCC3300"/>
        <rFont val="Arial"/>
        <family val="2"/>
      </rPr>
      <t>explication</t>
    </r>
    <r>
      <rPr>
        <sz val="11"/>
        <color rgb="FF333333"/>
        <rFont val="Arial"/>
        <family val="2"/>
      </rPr>
      <t> estant appuyée sur l'authorité d'</t>
    </r>
    <r>
      <rPr>
        <sz val="11"/>
        <color theme="1"/>
        <rFont val="Calibri"/>
        <family val="2"/>
        <scheme val="minor"/>
      </rPr>
      <t>Aristote</t>
    </r>
    <r>
      <rPr>
        <sz val="11"/>
        <color rgb="FF333333"/>
        <rFont val="Arial"/>
        <family val="2"/>
      </rPr>
      <t> qui dit en termes exprés, </t>
    </r>
    <r>
      <rPr>
        <i/>
        <sz val="11"/>
        <color rgb="FF333333"/>
        <rFont val="Arial"/>
        <family val="2"/>
      </rPr>
      <t>que la matiere</t>
    </r>
    <r>
      <rPr>
        <sz val="11"/>
        <color rgb="FF333333"/>
        <rFont val="Arial"/>
        <family val="2"/>
      </rPr>
      <t> </t>
    </r>
    <r>
      <rPr>
        <i/>
        <sz val="11"/>
        <color rgb="FF333333"/>
        <rFont val="Arial"/>
        <family val="2"/>
      </rPr>
      <t>appete la forme comme la femme</t>
    </r>
    <r>
      <rPr>
        <sz val="11"/>
        <color rgb="FF333333"/>
        <rFont val="Arial"/>
        <family val="2"/>
      </rPr>
      <t> </t>
    </r>
    <r>
      <rPr>
        <i/>
        <sz val="11"/>
        <color rgb="FF333333"/>
        <rFont val="Arial"/>
        <family val="2"/>
      </rPr>
      <t>appete le masle</t>
    </r>
    <r>
      <rPr>
        <sz val="11"/>
        <color rgb="FF333333"/>
        <rFont val="Arial"/>
        <family val="2"/>
      </rPr>
      <t> .</t>
    </r>
  </si>
  <si>
    <r>
      <t xml:space="preserve">Mais une </t>
    </r>
    <r>
      <rPr>
        <b/>
        <sz val="11"/>
        <color rgb="FFC00000"/>
        <rFont val="Calibri"/>
        <family val="2"/>
        <scheme val="minor"/>
      </rPr>
      <t>explication</t>
    </r>
    <r>
      <rPr>
        <sz val="11"/>
        <color theme="1"/>
        <rFont val="Calibri"/>
        <family val="2"/>
        <scheme val="minor"/>
      </rPr>
      <t xml:space="preserve"> meilleure avait déjà éte entrevue par Blanc main: certains éditeurs ont imprimé, avec juste raison, croyons-nous, belle ame au lieu de belle Anne , ce q être le véritable texte de Des Yveteaux, car, en supposant qu'il ait " volé "cette élégie à son père, il n'aurait pas ét assez maladroit pour laisser ce nom, indice de son larcin.</t>
    </r>
  </si>
  <si>
    <r>
      <t>Cette </t>
    </r>
    <r>
      <rPr>
        <b/>
        <sz val="11"/>
        <color rgb="FFCC3300"/>
        <rFont val="Arial"/>
        <family val="2"/>
      </rPr>
      <t>explication</t>
    </r>
    <r>
      <rPr>
        <sz val="11"/>
        <color rgb="FF333333"/>
        <rFont val="Arial"/>
        <family val="2"/>
      </rPr>
      <t> se trouvera autorisée par </t>
    </r>
    <r>
      <rPr>
        <sz val="11"/>
        <color theme="1"/>
        <rFont val="Calibri"/>
        <family val="2"/>
        <scheme val="minor"/>
      </rPr>
      <t>Aristote</t>
    </r>
    <r>
      <rPr>
        <sz val="11"/>
        <color rgb="FF333333"/>
        <rFont val="Arial"/>
        <family val="2"/>
      </rPr>
      <t> même, si nous voulons bien peser la raison qu'il rend de l'exclusion de ces événements qu'il désapprouve dans la tragédie.</t>
    </r>
  </si>
  <si>
    <r>
      <t>Car, comme un jour le mien entroit dans ma chambre sans autre </t>
    </r>
    <r>
      <rPr>
        <b/>
        <sz val="11"/>
        <color rgb="FFCC3300"/>
        <rFont val="Arial"/>
        <family val="2"/>
      </rPr>
      <t>explication</t>
    </r>
    <r>
      <rPr>
        <sz val="11"/>
        <color rgb="FF333333"/>
        <rFont val="Arial"/>
        <family val="2"/>
      </rPr>
      <t>, je ne luy fis que dire: "combien? </t>
    </r>
    <r>
      <rPr>
        <sz val="11"/>
        <color theme="1"/>
        <rFont val="Calibri"/>
        <family val="2"/>
        <scheme val="minor"/>
      </rPr>
      <t>".</t>
    </r>
  </si>
  <si>
    <r>
      <t>Suitte de l'</t>
    </r>
    <r>
      <rPr>
        <b/>
        <i/>
        <sz val="11"/>
        <color rgb="FFCC3300"/>
        <rFont val="Arial"/>
        <family val="2"/>
      </rPr>
      <t>explication</t>
    </r>
    <r>
      <rPr>
        <i/>
        <sz val="11"/>
        <color rgb="FF333333"/>
        <rFont val="Arial"/>
        <family val="2"/>
      </rPr>
      <t> des</t>
    </r>
    <r>
      <rPr>
        <sz val="11"/>
        <color rgb="FF333333"/>
        <rFont val="Arial"/>
        <family val="2"/>
      </rPr>
      <t> </t>
    </r>
    <r>
      <rPr>
        <i/>
        <sz val="11"/>
        <color rgb="FF333333"/>
        <rFont val="Arial"/>
        <family val="2"/>
      </rPr>
      <t>causes qui ont porté les peres à differer</t>
    </r>
    <r>
      <rPr>
        <sz val="11"/>
        <color rgb="FF333333"/>
        <rFont val="Arial"/>
        <family val="2"/>
      </rPr>
      <t> </t>
    </r>
    <r>
      <rPr>
        <i/>
        <sz val="11"/>
        <color rgb="FF333333"/>
        <rFont val="Arial"/>
        <family val="2"/>
      </rPr>
      <t>l'absolution.</t>
    </r>
  </si>
  <si>
    <r>
      <t>Il y a trop peu de rapport, dit-il, entre vos sens et l'</t>
    </r>
    <r>
      <rPr>
        <b/>
        <sz val="11"/>
        <color rgb="FFCC3300"/>
        <rFont val="Arial"/>
        <family val="2"/>
      </rPr>
      <t>explication</t>
    </r>
    <r>
      <rPr>
        <sz val="11"/>
        <color rgb="FF333333"/>
        <rFont val="Arial"/>
        <family val="2"/>
      </rPr>
      <t> de ces mistères: vous vous imaginés, vous autres, que ce que vous ne sçauriez comprendre est spirituel, ou qu'il n'est point;</t>
    </r>
  </si>
  <si>
    <r>
      <t>Là-dessus le </t>
    </r>
    <r>
      <rPr>
        <sz val="11"/>
        <color theme="1"/>
        <rFont val="Calibri"/>
        <family val="2"/>
        <scheme val="minor"/>
      </rPr>
      <t>P</t>
    </r>
    <r>
      <rPr>
        <sz val="11"/>
        <color rgb="FF333333"/>
        <rFont val="Arial"/>
        <family val="2"/>
      </rPr>
      <t>. </t>
    </r>
    <r>
      <rPr>
        <sz val="11"/>
        <color theme="1"/>
        <rFont val="Calibri"/>
        <family val="2"/>
        <scheme val="minor"/>
      </rPr>
      <t>Annat, nouvellement arrivé de Rome pour être confesseur du roi, fit entendre à ce premier ministre que la chose du monde qui pouvoit plus gagner le pape, c'étoit de faire en sorte que sa constitution fût reçue par toute la France, sans aucune </t>
    </r>
    <r>
      <rPr>
        <b/>
        <sz val="11"/>
        <color rgb="FFCC3300"/>
        <rFont val="Calibri"/>
        <family val="2"/>
        <scheme val="minor"/>
      </rPr>
      <t>explication</t>
    </r>
    <r>
      <rPr>
        <sz val="11"/>
        <color theme="1"/>
        <rFont val="Calibri"/>
        <family val="2"/>
        <scheme val="minor"/>
      </rPr>
      <t> ni distinction.</t>
    </r>
  </si>
  <si>
    <r>
      <t>Le jeune hoste n'attendit pas que je luy demandasse l'</t>
    </r>
    <r>
      <rPr>
        <b/>
        <sz val="11"/>
        <color rgb="FFCC3300"/>
        <rFont val="Arial"/>
        <family val="2"/>
      </rPr>
      <t>explication</t>
    </r>
    <r>
      <rPr>
        <sz val="11"/>
        <color rgb="FF333333"/>
        <rFont val="Arial"/>
        <family val="2"/>
      </rPr>
      <t> de ce mistère: je voys bien, dit-il, que cette façon de vivre vous estonne.</t>
    </r>
  </si>
  <si>
    <r>
      <t>Je trouve dans </t>
    </r>
    <r>
      <rPr>
        <sz val="11"/>
        <color theme="1"/>
        <rFont val="Calibri"/>
        <family val="2"/>
        <scheme val="minor"/>
      </rPr>
      <t>Castelvetro</t>
    </r>
    <r>
      <rPr>
        <sz val="11"/>
        <color rgb="FF333333"/>
        <rFont val="Arial"/>
        <family val="2"/>
      </rPr>
      <t> une troisième </t>
    </r>
    <r>
      <rPr>
        <b/>
        <sz val="11"/>
        <color rgb="FFCC3300"/>
        <rFont val="Arial"/>
        <family val="2"/>
      </rPr>
      <t>explication</t>
    </r>
    <r>
      <rPr>
        <sz val="11"/>
        <color rgb="FF333333"/>
        <rFont val="Arial"/>
        <family val="2"/>
      </rPr>
      <t> qui pourrait ne déplaire pas, qui est que cette bonté de moeurs ne regarde que le premier personnage, qui doit toujours se faire aimer, et par conséquent être vertueux, et non pas ceux qui le persécutent, ou le font périr;</t>
    </r>
  </si>
  <si>
    <r>
      <t>Et de là nos péripatéticiens conclurent, que ce n'étoit pas sans bonne raison, qu'on avoit recours aux accidens absolus, pour l'</t>
    </r>
    <r>
      <rPr>
        <b/>
        <sz val="11"/>
        <color rgb="FFCC3300"/>
        <rFont val="Arial"/>
        <family val="2"/>
      </rPr>
      <t>explication</t>
    </r>
    <r>
      <rPr>
        <sz val="11"/>
        <color rgb="FF333333"/>
        <rFont val="Arial"/>
        <family val="2"/>
      </rPr>
      <t> de ce mystére.</t>
    </r>
  </si>
  <si>
    <r>
      <t>Cette </t>
    </r>
    <r>
      <rPr>
        <b/>
        <sz val="11"/>
        <color rgb="FFCC3300"/>
        <rFont val="Arial"/>
        <family val="2"/>
      </rPr>
      <t>explication</t>
    </r>
    <r>
      <rPr>
        <sz val="11"/>
        <color rgb="FF333333"/>
        <rFont val="Arial"/>
        <family val="2"/>
      </rPr>
      <t> ne plaira pas à ceux qui s'attachent aux commentateurs de ce philosophe.</t>
    </r>
  </si>
  <si>
    <r>
      <t>Enfin il leur écrivit; mais au lieu de leur donner l'</t>
    </r>
    <r>
      <rPr>
        <b/>
        <sz val="11"/>
        <color rgb="FFCC3300"/>
        <rFont val="Arial"/>
        <family val="2"/>
      </rPr>
      <t>explication</t>
    </r>
    <r>
      <rPr>
        <sz val="11"/>
        <color rgb="FF333333"/>
        <rFont val="Arial"/>
        <family val="2"/>
      </rPr>
      <t> qu'elles lui demandoient, il se contenta de leur reprocher en termes généraux leur orgueil et leur opiniâtreté, les traitant de demi-savantes qui avoient l'insolence de demander à leur archevêque des explications sur des choses si faciles à entendre, et qu'elles entendoient aussi bien que lui.</t>
    </r>
    <r>
      <rPr>
        <sz val="11"/>
        <color theme="1"/>
        <rFont val="Calibri"/>
        <family val="2"/>
        <scheme val="minor"/>
      </rPr>
      <t> </t>
    </r>
  </si>
  <si>
    <r>
      <t>Monsieur le prince retourna à </t>
    </r>
    <r>
      <rPr>
        <sz val="11"/>
        <color theme="1"/>
        <rFont val="Calibri"/>
        <family val="2"/>
        <scheme val="minor"/>
      </rPr>
      <t>Saint</t>
    </r>
    <r>
      <rPr>
        <sz val="11"/>
        <color rgb="FF333333"/>
        <rFont val="Arial"/>
        <family val="2"/>
      </rPr>
      <t>-</t>
    </r>
    <r>
      <rPr>
        <sz val="11"/>
        <color theme="1"/>
        <rFont val="Calibri"/>
        <family val="2"/>
        <scheme val="minor"/>
      </rPr>
      <t>Maur</t>
    </r>
    <r>
      <rPr>
        <sz val="11"/>
        <color rgb="FF333333"/>
        <rFont val="Arial"/>
        <family val="2"/>
      </rPr>
      <t>, monsieur alla chez la reine lui faire des excuses, ou plutôt des </t>
    </r>
    <r>
      <rPr>
        <b/>
        <sz val="11"/>
        <color rgb="FFCC3300"/>
        <rFont val="Arial"/>
        <family val="2"/>
      </rPr>
      <t>explications</t>
    </r>
    <r>
      <rPr>
        <sz val="11"/>
        <color rgb="FF333333"/>
        <rFont val="Arial"/>
        <family val="2"/>
      </rPr>
      <t> de la visite de monsieur le prince.</t>
    </r>
  </si>
  <si>
    <r>
      <t>Dans l'</t>
    </r>
    <r>
      <rPr>
        <b/>
        <sz val="11"/>
        <color rgb="FFCC3300"/>
        <rFont val="Arial"/>
        <family val="2"/>
      </rPr>
      <t>explication</t>
    </r>
    <r>
      <rPr>
        <sz val="11"/>
        <color rgb="FF333333"/>
        <rFont val="Arial"/>
        <family val="2"/>
      </rPr>
      <t> que j'ai hazardée de ce fait, j'ai suposé que le germe étoit contenu dans la femelle; et que la liqueur séminale du mâle contenoit les éléments rélatifs aux différentes parties de ce germe, et propres à en opérer la nutrition et le développement.</t>
    </r>
  </si>
  <si>
    <r>
      <t>À la vérité, je l'ai embrassée deux fois avec transport; et quoique le ressentiment de cette liberté l'ait portée sur le champ à se retirer, elle n'en est pas moins revenue, sur ma simple prière, sans entrer dans aucune </t>
    </r>
    <r>
      <rPr>
        <b/>
        <sz val="11"/>
        <color rgb="FFCC3300"/>
        <rFont val="Arial"/>
        <family val="2"/>
      </rPr>
      <t>explication</t>
    </r>
    <r>
      <rPr>
        <sz val="11"/>
        <color rgb="FF333333"/>
        <rFont val="Arial"/>
        <family val="2"/>
      </rPr>
      <t> du motif qui l'avoit obligée de me quitter.</t>
    </r>
  </si>
  <si>
    <r>
      <t>Ma raison ne me montrant qu'absurdités dans toutes les </t>
    </r>
    <r>
      <rPr>
        <b/>
        <sz val="11"/>
        <color rgb="FFCC3300"/>
        <rFont val="Arial"/>
        <family val="2"/>
      </rPr>
      <t>explications</t>
    </r>
    <r>
      <rPr>
        <sz val="11"/>
        <color rgb="FF333333"/>
        <rFont val="Arial"/>
        <family val="2"/>
      </rPr>
      <t> que je cherchais à donner à ce qui m'arrive, je compris que les causes, les instruments, les moyens de tout cela m'étant inconnus et inexplicables, devaient être nuls pour moi;</t>
    </r>
  </si>
  <si>
    <r>
      <t>Et nous ayant témoigné seulement qu'il souhaiteroit de recevoir de nous quelques </t>
    </r>
    <r>
      <rPr>
        <b/>
        <sz val="11"/>
        <color rgb="FFCC3300"/>
        <rFont val="Arial"/>
        <family val="2"/>
      </rPr>
      <t>explications</t>
    </r>
    <r>
      <rPr>
        <sz val="11"/>
        <color rgb="FF333333"/>
        <rFont val="Arial"/>
        <family val="2"/>
      </rPr>
      <t>, il fit écarter tout le monde pour nous les demander.</t>
    </r>
  </si>
  <si>
    <r>
      <t>La crainte de lui déplaire m'empêchoit de l'interroger d'une maniere trop pressante: mais sa peine n'en passoit pas moins jusqu'au fond de mon coeur; et j'étois d'autant plus à plaindre, que n'en connoissant point la cause ni même la nature, je ne pouvois donner d'</t>
    </r>
    <r>
      <rPr>
        <b/>
        <sz val="11"/>
        <color rgb="FFCC3300"/>
        <rFont val="Arial"/>
        <family val="2"/>
      </rPr>
      <t>explication</t>
    </r>
    <r>
      <rPr>
        <sz val="11"/>
        <color rgb="FF333333"/>
        <rFont val="Arial"/>
        <family val="2"/>
      </rPr>
      <t>ni de bornes à la mienne.</t>
    </r>
  </si>
  <si>
    <r>
      <t>Au lieu de m'asseoir près d'elle, de prendre une de ses mains, et de la baiser deux ou trois fois, comme j'aurois fait dans mes tems d'innocence, je me tins debout devant son lit; et trouvant à peine assez de hardiesse pour la regarder, j'attendis qu'elle me demandât les </t>
    </r>
    <r>
      <rPr>
        <b/>
        <sz val="11"/>
        <color rgb="FFCC3300"/>
        <rFont val="Arial"/>
        <family val="2"/>
      </rPr>
      <t>explications</t>
    </r>
    <r>
      <rPr>
        <sz val="11"/>
        <color rgb="FF333333"/>
        <rFont val="Arial"/>
        <family val="2"/>
      </rPr>
      <t> qu'elle désiroit.</t>
    </r>
  </si>
  <si>
    <r>
      <t> </t>
    </r>
    <r>
      <rPr>
        <sz val="11"/>
        <color rgb="FF333333"/>
        <rFont val="Arial"/>
        <family val="2"/>
      </rPr>
      <t>Il n'est pas besoin, ma chère, de me donner plus d'</t>
    </r>
    <r>
      <rPr>
        <b/>
        <sz val="11"/>
        <color rgb="FFCC3300"/>
        <rFont val="Arial"/>
        <family val="2"/>
      </rPr>
      <t>explication</t>
    </r>
    <r>
      <rPr>
        <sz val="11"/>
        <color rgb="FF333333"/>
        <rFont val="Arial"/>
        <family val="2"/>
      </rPr>
      <t>.</t>
    </r>
  </si>
  <si>
    <r>
      <t>S'il donne une idée de cette force et de ces perceptions, il fera concevoir ses monades et il sera fondé à s'en servir pour l'</t>
    </r>
    <r>
      <rPr>
        <b/>
        <sz val="11"/>
        <color rgb="FFCC3300"/>
        <rFont val="Arial"/>
        <family val="2"/>
      </rPr>
      <t>explication</t>
    </r>
    <r>
      <rPr>
        <sz val="11"/>
        <color rgb="FF333333"/>
        <rFont val="Arial"/>
        <family val="2"/>
      </rPr>
      <t> des phénomènes.</t>
    </r>
  </si>
  <si>
    <r>
      <t>Ce second prêtre lui répondit que cette </t>
    </r>
    <r>
      <rPr>
        <b/>
        <sz val="11"/>
        <color rgb="FFCC3300"/>
        <rFont val="Arial"/>
        <family val="2"/>
      </rPr>
      <t>explication</t>
    </r>
    <r>
      <rPr>
        <sz val="11"/>
        <color rgb="FF333333"/>
        <rFont val="Arial"/>
        <family val="2"/>
      </rPr>
      <t> seroit courte.</t>
    </r>
  </si>
  <si>
    <r>
      <t>Les </t>
    </r>
    <r>
      <rPr>
        <b/>
        <sz val="11"/>
        <color rgb="FFCC3300"/>
        <rFont val="Arial"/>
        <family val="2"/>
      </rPr>
      <t>explications</t>
    </r>
    <r>
      <rPr>
        <sz val="11"/>
        <color rgb="FF333333"/>
        <rFont val="Arial"/>
        <family val="2"/>
      </rPr>
      <t> qu'on leur donne et que tout le monde, à ce que vous m'assurez, trouve si claires, ne sont à mes yeux guéres moins absurdes et ont le ridicule de plus.</t>
    </r>
  </si>
  <si>
    <r>
      <t>Qu'est-ce donc que cette </t>
    </r>
    <r>
      <rPr>
        <b/>
        <sz val="11"/>
        <color rgb="FFCC3300"/>
        <rFont val="Arial"/>
        <family val="2"/>
      </rPr>
      <t>explication</t>
    </r>
    <r>
      <rPr>
        <sz val="11"/>
        <color rgb="FF333333"/>
        <rFont val="Arial"/>
        <family val="2"/>
      </rPr>
      <t>, qui avait paru si triomphante?</t>
    </r>
  </si>
  <si>
    <r>
      <t>Je demandai des </t>
    </r>
    <r>
      <rPr>
        <b/>
        <sz val="11"/>
        <color rgb="FFCC3300"/>
        <rFont val="Arial"/>
        <family val="2"/>
      </rPr>
      <t>explications</t>
    </r>
    <r>
      <rPr>
        <sz val="11"/>
        <color rgb="FF333333"/>
        <rFont val="Arial"/>
        <family val="2"/>
      </rPr>
      <t> pour une offre si précise.</t>
    </r>
  </si>
  <si>
    <r>
      <t>N'insistons pas davantage sur ce soleil de verre; deux mots sur la figure de la terre suffiront pour en donner l'</t>
    </r>
    <r>
      <rPr>
        <b/>
        <sz val="11"/>
        <color rgb="FFCC3300"/>
        <rFont val="Arial"/>
        <family val="2"/>
      </rPr>
      <t>explication</t>
    </r>
    <r>
      <rPr>
        <sz val="11"/>
        <color rgb="FF333333"/>
        <rFont val="Arial"/>
        <family val="2"/>
      </rPr>
      <t>, sans recourir encore à sa prétendue liquéfaction.</t>
    </r>
  </si>
  <si>
    <r>
      <t>Mais je puis donner cette </t>
    </r>
    <r>
      <rPr>
        <b/>
        <sz val="11"/>
        <color rgb="FFCC3300"/>
        <rFont val="Arial"/>
        <family val="2"/>
      </rPr>
      <t>explication</t>
    </r>
    <r>
      <rPr>
        <sz val="11"/>
        <color rgb="FF333333"/>
        <rFont val="Arial"/>
        <family val="2"/>
      </rPr>
      <t> si difficile, et la déduire d'une cause immédiate.</t>
    </r>
  </si>
  <si>
    <r>
      <t>Je vois par vos deux dernières lettres qu'il m'en manque une antérieure à ces deux-là, apparemment la première que vous m'ayez écrite à l'armée, et dans laquelle étoit l'</t>
    </r>
    <r>
      <rPr>
        <b/>
        <sz val="11"/>
        <color rgb="FFCC3300"/>
        <rFont val="Arial"/>
        <family val="2"/>
      </rPr>
      <t>explication</t>
    </r>
    <r>
      <rPr>
        <sz val="11"/>
        <color rgb="FF333333"/>
        <rFont val="Arial"/>
        <family val="2"/>
      </rPr>
      <t> des chagrins secrets de </t>
    </r>
    <r>
      <rPr>
        <sz val="11"/>
        <color theme="1"/>
        <rFont val="Calibri"/>
        <family val="2"/>
        <scheme val="minor"/>
      </rPr>
      <t>Madame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Wolmar</t>
    </r>
    <r>
      <rPr>
        <sz val="11"/>
        <color rgb="FF333333"/>
        <rFont val="Arial"/>
        <family val="2"/>
      </rPr>
      <t>.</t>
    </r>
  </si>
  <si>
    <r>
      <t>On doit faire ici une remarque importante, de laquelle dépend l'</t>
    </r>
    <r>
      <rPr>
        <b/>
        <sz val="11"/>
        <color rgb="FFCC3300"/>
        <rFont val="Arial"/>
        <family val="2"/>
      </rPr>
      <t>explication</t>
    </r>
    <r>
      <rPr>
        <sz val="11"/>
        <color rgb="FF333333"/>
        <rFont val="Arial"/>
        <family val="2"/>
      </rPr>
      <t> de plusieurs phénomènes des marées.</t>
    </r>
  </si>
  <si>
    <r>
      <t>Ainsi, les </t>
    </r>
    <r>
      <rPr>
        <b/>
        <sz val="11"/>
        <color rgb="FFCC3300"/>
        <rFont val="Arial"/>
        <family val="2"/>
      </rPr>
      <t>explications</t>
    </r>
    <r>
      <rPr>
        <sz val="11"/>
        <color rgb="FF333333"/>
        <rFont val="Arial"/>
        <family val="2"/>
      </rPr>
      <t> pouvoient être différées sans danger; et j'en voyois, au contraire, à les hâter trop.</t>
    </r>
  </si>
  <si>
    <r>
      <t>La carte de l'académie des sciences a confirmé les observations de </t>
    </r>
    <r>
      <rPr>
        <sz val="11"/>
        <color theme="1"/>
        <rFont val="Calibri"/>
        <family val="2"/>
        <scheme val="minor"/>
      </rPr>
      <t>M</t>
    </r>
    <r>
      <rPr>
        <sz val="11"/>
        <color rgb="FF333333"/>
        <rFont val="Arial"/>
        <family val="2"/>
      </rPr>
      <t> </t>
    </r>
    <r>
      <rPr>
        <sz val="11"/>
        <color theme="1"/>
        <rFont val="Calibri"/>
        <family val="2"/>
        <scheme val="minor"/>
      </rPr>
      <t>Giraud</t>
    </r>
    <r>
      <rPr>
        <sz val="11"/>
        <color rgb="FF333333"/>
        <rFont val="Arial"/>
        <family val="2"/>
      </rPr>
      <t> </t>
    </r>
    <r>
      <rPr>
        <sz val="11"/>
        <color theme="1"/>
        <rFont val="Calibri"/>
        <family val="2"/>
        <scheme val="minor"/>
      </rPr>
      <t>Soulavie</t>
    </r>
    <r>
      <rPr>
        <sz val="11"/>
        <color rgb="FF333333"/>
        <rFont val="Arial"/>
        <family val="2"/>
      </rPr>
      <t>; le système des angles rentrans et saillans ne s'y trouve nulle part; l'</t>
    </r>
    <r>
      <rPr>
        <b/>
        <sz val="11"/>
        <color rgb="FFCC3300"/>
        <rFont val="Arial"/>
        <family val="2"/>
      </rPr>
      <t>explication</t>
    </r>
    <r>
      <rPr>
        <sz val="11"/>
        <color rgb="FF333333"/>
        <rFont val="Arial"/>
        <family val="2"/>
      </rPr>
      <t>de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Buffon</t>
    </r>
    <r>
      <rPr>
        <sz val="11"/>
        <color rgb="FF333333"/>
        <rFont val="Arial"/>
        <family val="2"/>
      </rPr>
      <t> ressemble donc un peu à celle de la dent d'or qu'il fallait trouver avant d'en rechercher l'origine et les causes.</t>
    </r>
  </si>
  <si>
    <r>
      <t>C'est la force, mon fils, ai-je répondu, c'est le courage d'exécuter rigoureusement tout ce que nous sentons être bien, quelque peine que cela nous fasse; c'est un mouvement grand, généreux, dont ton père t'offre souvent l'exemple, dont la seule idée m'attendrit, mais dont ton cousin ne pouvoit pas te donner l'</t>
    </r>
    <r>
      <rPr>
        <b/>
        <sz val="11"/>
        <color rgb="FFCC3300"/>
        <rFont val="Arial"/>
        <family val="2"/>
      </rPr>
      <t>explication</t>
    </r>
    <r>
      <rPr>
        <sz val="11"/>
        <color rgb="FF333333"/>
        <rFont val="Arial"/>
        <family val="2"/>
      </rPr>
      <t>.</t>
    </r>
  </si>
  <si>
    <r>
      <t>Les critiques ne seront pas contents de cette </t>
    </r>
    <r>
      <rPr>
        <b/>
        <sz val="11"/>
        <color rgb="FFCC3300"/>
        <rFont val="Arial"/>
        <family val="2"/>
      </rPr>
      <t>explication</t>
    </r>
    <r>
      <rPr>
        <sz val="11"/>
        <color rgb="FF333333"/>
        <rFont val="Arial"/>
        <family val="2"/>
      </rPr>
      <t>, qui est pourtant la seule qu'on puisse donner.</t>
    </r>
  </si>
  <si>
    <r>
      <t>Il faut entendre leurs </t>
    </r>
    <r>
      <rPr>
        <b/>
        <sz val="11"/>
        <color rgb="FFCC3300"/>
        <rFont val="Arial"/>
        <family val="2"/>
      </rPr>
      <t>explications</t>
    </r>
    <r>
      <rPr>
        <sz val="11"/>
        <color rgb="FF333333"/>
        <rFont val="Arial"/>
        <family val="2"/>
      </rPr>
      <t> du miracle, cet identique boniment qui se débite chaque jour, près de la fontaine, à l'heure de la digestion!</t>
    </r>
  </si>
  <si>
    <r>
      <t>Nous allâmes nous coucher sur cette </t>
    </r>
    <r>
      <rPr>
        <b/>
        <sz val="11"/>
        <color rgb="FFCC3300"/>
        <rFont val="Arial"/>
        <family val="2"/>
      </rPr>
      <t>explication</t>
    </r>
    <r>
      <rPr>
        <sz val="11"/>
        <color rgb="FF333333"/>
        <rFont val="Arial"/>
        <family val="2"/>
      </rPr>
      <t>, qui nous parut infiniment plus probable que tout ce que nous avait raconté le père Jérôme-François Olifus.</t>
    </r>
  </si>
  <si>
    <r>
      <t>Ce reproche, que ne mérite point le criticisme; que ne méritent plus ces doctrines religieuses, aujourd'hui devenues si modestes, et qui abandonnent en faveur des adorations mythologiques leurs anciens efforts pour l'</t>
    </r>
    <r>
      <rPr>
        <b/>
        <sz val="11"/>
        <color rgb="FFCC3300"/>
        <rFont val="Arial"/>
        <family val="2"/>
      </rPr>
      <t>explication</t>
    </r>
    <r>
      <rPr>
        <sz val="11"/>
        <color rgb="FF333333"/>
        <rFont val="Arial"/>
        <family val="2"/>
      </rPr>
      <t> des essences et des origines;</t>
    </r>
  </si>
  <si>
    <r>
      <t>Ce qui serait facile à prouver à vos compatriotes, dans le cas où on en viendrait à une </t>
    </r>
    <r>
      <rPr>
        <b/>
        <sz val="11"/>
        <color rgb="FFCC3300"/>
        <rFont val="Arial"/>
        <family val="2"/>
      </rPr>
      <t>explication</t>
    </r>
    <r>
      <rPr>
        <sz val="11"/>
        <color rgb="FF333333"/>
        <rFont val="Arial"/>
        <family val="2"/>
      </rPr>
      <t>.</t>
    </r>
  </si>
  <si>
    <r>
      <t>Je ne suis pas fâché de te dire ceci avant d'avoir lu ces </t>
    </r>
    <r>
      <rPr>
        <b/>
        <sz val="11"/>
        <color rgb="FFCC3300"/>
        <rFont val="Arial"/>
        <family val="2"/>
      </rPr>
      <t>explications</t>
    </r>
    <r>
      <rPr>
        <sz val="11"/>
        <color rgb="FF333333"/>
        <rFont val="Arial"/>
        <family val="2"/>
      </rPr>
      <t> que tu m'as annoncées et qui ne serviront qu'à me confirmer dans la conviction que tu n'as rien fait de répréhensible.</t>
    </r>
  </si>
  <si>
    <r>
      <t>Je pense qu'il n'est pas impossible de donner une </t>
    </r>
    <r>
      <rPr>
        <b/>
        <sz val="11"/>
        <color rgb="FFCC3300"/>
        <rFont val="Arial"/>
        <family val="2"/>
      </rPr>
      <t>explication</t>
    </r>
    <r>
      <rPr>
        <sz val="11"/>
        <color rgb="FF333333"/>
        <rFont val="Arial"/>
        <family val="2"/>
      </rPr>
      <t> raisonnable de ce phénomène.</t>
    </r>
  </si>
  <si>
    <r>
      <t>Or, si notre </t>
    </r>
    <r>
      <rPr>
        <b/>
        <sz val="11"/>
        <color rgb="FFCC3300"/>
        <rFont val="Arial"/>
        <family val="2"/>
      </rPr>
      <t>explication</t>
    </r>
    <r>
      <rPr>
        <sz val="11"/>
        <color rgb="FF333333"/>
        <rFont val="Arial"/>
        <family val="2"/>
      </rPr>
      <t> est fondée, c'est bien ainsi que les choses devaient se passer.</t>
    </r>
  </si>
  <si>
    <r>
      <t>Cela suffit sans doute pour sauver le principe de l'offre égale à la demande ; mais le côté pratique et rassurant de cette </t>
    </r>
    <r>
      <rPr>
        <b/>
        <sz val="11"/>
        <color rgb="FFCC3300"/>
        <rFont val="Arial"/>
        <family val="2"/>
      </rPr>
      <t>explication</t>
    </r>
    <r>
      <rPr>
        <sz val="11"/>
        <color rgb="FF333333"/>
        <rFont val="Arial"/>
        <family val="2"/>
      </rPr>
      <t> n'a pas à beaucoup près autant de valeur.</t>
    </r>
  </si>
  <si>
    <r>
      <t>Eh bien, alors, dites-moi simplement ce que je dois faire, et je le ferai sans demander aucune </t>
    </r>
    <r>
      <rPr>
        <b/>
        <sz val="11"/>
        <color rgb="FFCC3300"/>
        <rFont val="Arial"/>
        <family val="2"/>
      </rPr>
      <t>explication</t>
    </r>
    <r>
      <rPr>
        <sz val="11"/>
        <color rgb="FF333333"/>
        <rFont val="Arial"/>
        <family val="2"/>
      </rPr>
      <t>.</t>
    </r>
  </si>
  <si>
    <r>
      <t>Avec tout cela, Aramis, continua Porthos, qui tenait à son idée, et qui y tenait d'autant plus que l'évêque l'avait trouvée exacte, avec tout cela, vous ne me donnez aucune </t>
    </r>
    <r>
      <rPr>
        <b/>
        <sz val="11"/>
        <color rgb="FFCC3300"/>
        <rFont val="Arial"/>
        <family val="2"/>
      </rPr>
      <t>explication</t>
    </r>
    <r>
      <rPr>
        <sz val="11"/>
        <color rgb="FF333333"/>
        <rFont val="Arial"/>
        <family val="2"/>
      </rPr>
      <t> sur ce qui peut être arrivé aux malheureux bateaux.</t>
    </r>
  </si>
  <si>
    <r>
      <t>Vous voulez une </t>
    </r>
    <r>
      <rPr>
        <b/>
        <sz val="11"/>
        <color rgb="FFCC3300"/>
        <rFont val="Arial"/>
        <family val="2"/>
      </rPr>
      <t>explication</t>
    </r>
    <r>
      <rPr>
        <sz val="11"/>
        <color rgb="FF333333"/>
        <rFont val="Arial"/>
        <family val="2"/>
      </rPr>
      <t>, monsieur Raoul? demanda Montalais.</t>
    </r>
  </si>
  <si>
    <r>
      <t>Une </t>
    </r>
    <r>
      <rPr>
        <b/>
        <sz val="11"/>
        <color rgb="FFCC3300"/>
        <rFont val="Arial"/>
        <family val="2"/>
      </rPr>
      <t>explication</t>
    </r>
    <r>
      <rPr>
        <sz val="11"/>
        <color rgb="FF333333"/>
        <rFont val="Arial"/>
        <family val="2"/>
      </rPr>
      <t> par les influences « mésologiques » sera donc, toutes choses égales d'ailleurs, plus déterminante qu'une explication par les influences « ataviques ».</t>
    </r>
  </si>
  <si>
    <r>
      <t>On verra alors que toute religion, même primitive, est, en l'absence de toute science, une </t>
    </r>
    <r>
      <rPr>
        <b/>
        <sz val="11"/>
        <color rgb="FFCC3300"/>
        <rFont val="Arial"/>
        <family val="2"/>
      </rPr>
      <t>explication</t>
    </r>
    <r>
      <rPr>
        <sz val="11"/>
        <color rgb="FF333333"/>
        <rFont val="Arial"/>
        <family val="2"/>
      </rPr>
      <t> assez suivie, sous forme mythique, de la genèse des choses et de la destinée humaine, et que, en tout cas, elle a réussi à mettre d'accord entre eux, sur ces points capitaux, les esprits de ses fidèles, sinon chacun de ceux-ci avec soi-même.</t>
    </r>
  </si>
  <si>
    <r>
      <t>Lazare</t>
    </r>
    <r>
      <rPr>
        <sz val="11"/>
        <color rgb="FF333333"/>
        <rFont val="Arial"/>
        <family val="2"/>
      </rPr>
      <t>, sans aucune </t>
    </r>
    <r>
      <rPr>
        <b/>
        <sz val="11"/>
        <color rgb="FFCC3300"/>
        <rFont val="Arial"/>
        <family val="2"/>
      </rPr>
      <t>explication</t>
    </r>
    <r>
      <rPr>
        <sz val="11"/>
        <color rgb="FF333333"/>
        <rFont val="Arial"/>
        <family val="2"/>
      </rPr>
      <t>, l'avertissait qu'il arriverait le lendemain soir à </t>
    </r>
    <r>
      <rPr>
        <sz val="11"/>
        <color theme="1"/>
        <rFont val="Calibri"/>
        <family val="2"/>
        <scheme val="minor"/>
      </rPr>
      <t>Bonneville</t>
    </r>
    <r>
      <rPr>
        <sz val="11"/>
        <color rgb="FF333333"/>
        <rFont val="Arial"/>
        <family val="2"/>
      </rPr>
      <t>.</t>
    </r>
  </si>
  <si>
    <r>
      <t>Cette </t>
    </r>
    <r>
      <rPr>
        <b/>
        <sz val="11"/>
        <color rgb="FFCC3300"/>
        <rFont val="Arial"/>
        <family val="2"/>
      </rPr>
      <t>explication</t>
    </r>
    <r>
      <rPr>
        <sz val="11"/>
        <color rgb="FF333333"/>
        <rFont val="Arial"/>
        <family val="2"/>
      </rPr>
      <t>, toute flatteuse qu'elle était, ne satisfit pas entièrement Porthos.</t>
    </r>
  </si>
  <si>
    <r>
      <t>Oui, je comprends, dit Marat, et mes paroles ont besoin d'</t>
    </r>
    <r>
      <rPr>
        <b/>
        <sz val="11"/>
        <color rgb="FFCC3300"/>
        <rFont val="Arial"/>
        <family val="2"/>
      </rPr>
      <t>explication</t>
    </r>
    <r>
      <rPr>
        <sz val="11"/>
        <color rgb="FF333333"/>
        <rFont val="Arial"/>
        <family val="2"/>
      </rPr>
      <t>.</t>
    </r>
  </si>
  <si>
    <r>
      <t>En pareilles circonstances un pas de plus fait dans la voie de l'abstraction et de la généralité ne correspond pas à un progrès fait dans l'</t>
    </r>
    <r>
      <rPr>
        <b/>
        <sz val="11"/>
        <color rgb="FFCC3300"/>
        <rFont val="Arial"/>
        <family val="2"/>
      </rPr>
      <t>explication</t>
    </r>
    <r>
      <rPr>
        <sz val="11"/>
        <color rgb="FF333333"/>
        <rFont val="Arial"/>
        <family val="2"/>
      </rPr>
      <t> de l'ordre des vérités mathématiques et de leurs rapports:</t>
    </r>
  </si>
  <si>
    <r>
      <t>Vous me voulez commun, vulgaire; vous me demandez des </t>
    </r>
    <r>
      <rPr>
        <b/>
        <sz val="11"/>
        <color rgb="FFCC3300"/>
        <rFont val="Arial"/>
        <family val="2"/>
      </rPr>
      <t>explications</t>
    </r>
    <r>
      <rPr>
        <sz val="11"/>
        <color rgb="FF333333"/>
        <rFont val="Arial"/>
        <family val="2"/>
      </rPr>
      <t> enfin.</t>
    </r>
  </si>
  <si>
    <r>
      <t>Je le priais de ne pas me trahir; je lui donnais de ma retraite une </t>
    </r>
    <r>
      <rPr>
        <b/>
        <sz val="11"/>
        <color rgb="FFCC3300"/>
        <rFont val="Arial"/>
        <family val="2"/>
      </rPr>
      <t>explication</t>
    </r>
    <r>
      <rPr>
        <sz val="11"/>
        <color rgb="FF333333"/>
        <rFont val="Arial"/>
        <family val="2"/>
      </rPr>
      <t> plausible; elle devenait à peu près excusable depuis qu'il était avéré qu'elle avait un but.</t>
    </r>
  </si>
  <si>
    <r>
      <t>C'est évident, répondit le marin, et il n'y a pas d'autre </t>
    </r>
    <r>
      <rPr>
        <b/>
        <sz val="11"/>
        <color rgb="FFCC3300"/>
        <rFont val="Arial"/>
        <family val="2"/>
      </rPr>
      <t>explication</t>
    </r>
    <r>
      <rPr>
        <sz val="11"/>
        <color rgb="FF333333"/>
        <rFont val="Arial"/>
        <family val="2"/>
      </rPr>
      <t> à donner...</t>
    </r>
  </si>
  <si>
    <r>
      <t>En revanche, sous la variété des théories qui vont se chevauchant l'une l'autre, un certain nombre de caractères viennent au jour qui reparaissent obligatoirement dans n'importe laquelle des </t>
    </r>
    <r>
      <rPr>
        <b/>
        <sz val="11"/>
        <color rgb="FFCC3300"/>
        <rFont val="Arial"/>
        <family val="2"/>
      </rPr>
      <t>explications</t>
    </r>
    <r>
      <rPr>
        <sz val="11"/>
        <color rgb="FF333333"/>
        <rFont val="Arial"/>
        <family val="2"/>
      </rPr>
      <t> proposées pour l'univers.</t>
    </r>
  </si>
  <si>
    <r>
      <t>Nous ne nous arrêterons pas longtemps à discuter l'</t>
    </r>
    <r>
      <rPr>
        <b/>
        <sz val="11"/>
        <color rgb="FFCC3300"/>
        <rFont val="Arial"/>
        <family val="2"/>
      </rPr>
      <t>explication</t>
    </r>
    <r>
      <rPr>
        <sz val="11"/>
        <color rgb="FF333333"/>
        <rFont val="Arial"/>
        <family val="2"/>
      </rPr>
      <t> qu'en a proposée l'école anthropologique, Tylor et Frazer notamment.</t>
    </r>
  </si>
  <si>
    <r>
      <t>A l'appui de cette vue, on peut invoquer les </t>
    </r>
    <r>
      <rPr>
        <b/>
        <sz val="11"/>
        <color rgb="FFCC3300"/>
        <rFont val="Arial"/>
        <family val="2"/>
      </rPr>
      <t>explications</t>
    </r>
    <r>
      <rPr>
        <sz val="11"/>
        <color rgb="FF333333"/>
        <rFont val="Arial"/>
        <family val="2"/>
      </rPr>
      <t> données par les Karadjeri eux-mêmes.</t>
    </r>
  </si>
  <si>
    <r>
      <t>Je n'irai pas vous demander l'</t>
    </r>
    <r>
      <rPr>
        <b/>
        <sz val="11"/>
        <color rgb="FFCC3300"/>
        <rFont val="Arial"/>
        <family val="2"/>
      </rPr>
      <t>explication</t>
    </r>
    <r>
      <rPr>
        <sz val="11"/>
        <color rgb="FF333333"/>
        <rFont val="Arial"/>
        <family val="2"/>
      </rPr>
      <t> de vos excuses dissimulées... subitement, pourquoi ce soupçon absurde, en éclair, - que </t>
    </r>
    <r>
      <rPr>
        <sz val="11"/>
        <color theme="1"/>
        <rFont val="Calibri"/>
        <family val="2"/>
        <scheme val="minor"/>
      </rPr>
      <t>Mme</t>
    </r>
    <r>
      <rPr>
        <sz val="11"/>
        <color rgb="FF333333"/>
        <rFont val="Arial"/>
        <family val="2"/>
      </rPr>
      <t> </t>
    </r>
    <r>
      <rPr>
        <sz val="11"/>
        <color theme="1"/>
        <rFont val="Calibri"/>
        <family val="2"/>
        <scheme val="minor"/>
      </rPr>
      <t>Paulin</t>
    </r>
    <r>
      <rPr>
        <sz val="11"/>
        <color rgb="FF333333"/>
        <rFont val="Arial"/>
        <family val="2"/>
      </rPr>
      <t> et mon oncle se sont abouchés?</t>
    </r>
    <r>
      <rPr>
        <sz val="11"/>
        <color theme="1"/>
        <rFont val="Calibri"/>
        <family val="2"/>
        <scheme val="minor"/>
      </rPr>
      <t> Folie.</t>
    </r>
  </si>
  <si>
    <r>
      <t>Il est beaucoup de cas que cette </t>
    </r>
    <r>
      <rPr>
        <b/>
        <sz val="11"/>
        <color rgb="FFCC3300"/>
        <rFont val="Arial"/>
        <family val="2"/>
      </rPr>
      <t>explication</t>
    </r>
    <r>
      <rPr>
        <sz val="11"/>
        <color rgb="FF333333"/>
        <rFont val="Arial"/>
        <family val="2"/>
      </rPr>
      <t> ne saurait éclaircir, telle l'habileté prévoyante avec laquelle certaines guêpes paralysent d'autres insectes de façon à les immobiliser jusqu'à ce que la larve de la guêpe soit assez développée pour s'en nourrir.</t>
    </r>
  </si>
  <si>
    <r>
      <t>Schiff a montré l'inexactitude de ces </t>
    </r>
    <r>
      <rPr>
        <b/>
        <sz val="11"/>
        <color rgb="FFCC3300"/>
        <rFont val="Arial"/>
        <family val="2"/>
      </rPr>
      <t>explications</t>
    </r>
    <r>
      <rPr>
        <sz val="11"/>
        <color rgb="FF333333"/>
        <rFont val="Arial"/>
        <family val="2"/>
      </rPr>
      <t> et cru établir que la faim locale a une origine générale.</t>
    </r>
  </si>
  <si>
    <r>
      <t>quelle </t>
    </r>
    <r>
      <rPr>
        <b/>
        <sz val="11"/>
        <color rgb="FFCC3300"/>
        <rFont val="Arial"/>
        <family val="2"/>
      </rPr>
      <t>explication</t>
    </r>
    <r>
      <rPr>
        <sz val="11"/>
        <color rgb="FF333333"/>
        <rFont val="Arial"/>
        <family val="2"/>
      </rPr>
      <t> l'esprit des primitifs a-t-il dû se donner de tel phénomène naturel ?</t>
    </r>
  </si>
  <si>
    <r>
      <t>On donnera du fait lui-même, comme de l'éclipse, les </t>
    </r>
    <r>
      <rPr>
        <b/>
        <sz val="11"/>
        <color rgb="FFCC3300"/>
        <rFont val="Arial"/>
        <family val="2"/>
      </rPr>
      <t>explications</t>
    </r>
    <r>
      <rPr>
        <sz val="11"/>
        <color rgb="FF333333"/>
        <rFont val="Arial"/>
        <family val="2"/>
      </rPr>
      <t> les plus fantastiquement diverses.</t>
    </r>
  </si>
  <si>
    <r>
      <t>Toutefois, et c'est aux événements de ces derniers jours une </t>
    </r>
    <r>
      <rPr>
        <b/>
        <sz val="11"/>
        <color rgb="FFCC3300"/>
        <rFont val="Arial"/>
        <family val="2"/>
      </rPr>
      <t>explication</t>
    </r>
    <r>
      <rPr>
        <sz val="11"/>
        <color rgb="FF333333"/>
        <rFont val="Arial"/>
        <family val="2"/>
      </rPr>
      <t> assez rationnelle, une nouvelle classe moyenne se serait formée à l'intérieur du bolchevisme.</t>
    </r>
  </si>
  <si>
    <r>
      <t>Quant au reste, l'</t>
    </r>
    <r>
      <rPr>
        <b/>
        <sz val="11"/>
        <color rgb="FFCC3300"/>
        <rFont val="Arial"/>
        <family val="2"/>
      </rPr>
      <t>explication</t>
    </r>
    <r>
      <rPr>
        <sz val="11"/>
        <color rgb="FF333333"/>
        <rFont val="Arial"/>
        <family val="2"/>
      </rPr>
      <t> proposée, si elle n'est pas tout à fait inexacte, est sûrement incomplète.</t>
    </r>
  </si>
  <si>
    <r>
      <t>Mais cette affinité même, qui prend la double forme de la contiguïté et de la ressemblance, l'associationnisme n'en peut fournir aucune </t>
    </r>
    <r>
      <rPr>
        <b/>
        <sz val="11"/>
        <color rgb="FFCC3300"/>
        <rFont val="Arial"/>
        <family val="2"/>
      </rPr>
      <t>explication</t>
    </r>
    <r>
      <rPr>
        <sz val="11"/>
        <color rgb="FF333333"/>
        <rFont val="Arial"/>
        <family val="2"/>
      </rPr>
      <t>.</t>
    </r>
  </si>
  <si>
    <r>
      <t>Mais cette </t>
    </r>
    <r>
      <rPr>
        <b/>
        <sz val="11"/>
        <color rgb="FFCC3300"/>
        <rFont val="Arial"/>
        <family val="2"/>
      </rPr>
      <t>explication</t>
    </r>
    <r>
      <rPr>
        <sz val="11"/>
        <color rgb="FF333333"/>
        <rFont val="Arial"/>
        <family val="2"/>
      </rPr>
      <t> n'est que partiellement satisfaisante car, si les poètes français étaient particulièrement tenus à l'écart, les prosateurs n'étaient pas beaucoup plus favorisés.</t>
    </r>
  </si>
  <si>
    <r>
      <t>Les </t>
    </r>
    <r>
      <rPr>
        <b/>
        <sz val="11"/>
        <color rgb="FFCC3300"/>
        <rFont val="Arial"/>
        <family val="2"/>
      </rPr>
      <t>explications</t>
    </r>
    <r>
      <rPr>
        <sz val="11"/>
        <color rgb="FF333333"/>
        <rFont val="Arial"/>
        <family val="2"/>
      </rPr>
      <t> de Wundt sont de pure fantaisie ; celles de Darwin sont peut-être un peu plus vraisemblables mais encore trop chargées d'hypothèses, et c'est notre ignorance sur ce point spécial qui permettait au physiologiste Landois d'écrire il y a plus de 40 ans : « La cause du flux abondant des larmes dans les émotions morales n'est pas connue. »</t>
    </r>
  </si>
  <si>
    <r>
      <t>Si j'ai bien compris les </t>
    </r>
    <r>
      <rPr>
        <b/>
        <sz val="11"/>
        <color rgb="FFCC3300"/>
        <rFont val="Arial"/>
        <family val="2"/>
      </rPr>
      <t>explications</t>
    </r>
    <r>
      <rPr>
        <sz val="11"/>
        <color rgb="FF333333"/>
        <rFont val="Arial"/>
        <family val="2"/>
      </rPr>
      <t> de la personne qui m'a fait visiter les lieux, ce logement était loué vide à des gens, qui sont partis en laissant leurs meubles au propriétaire (parce qu'ils lui devaient des termes? </t>
    </r>
    <r>
      <rPr>
        <sz val="11"/>
        <color theme="1"/>
        <rFont val="Calibri"/>
        <family val="2"/>
        <scheme val="minor"/>
      </rPr>
      <t>Parce qu'ils s'étaient arrangés avec lui de quelque façon? Je ne sais).</t>
    </r>
  </si>
  <si>
    <r>
      <t>Il irait en </t>
    </r>
    <r>
      <rPr>
        <sz val="11"/>
        <color theme="1"/>
        <rFont val="Calibri"/>
        <family val="2"/>
        <scheme val="minor"/>
      </rPr>
      <t>Allemagne</t>
    </r>
    <r>
      <rPr>
        <sz val="11"/>
        <color rgb="FF333333"/>
        <rFont val="Arial"/>
        <family val="2"/>
      </rPr>
      <t>, et puisqu'il était contraint de fuir, il fuirait jusque-là, plus loin encore, si possible, remettant à plus tard les </t>
    </r>
    <r>
      <rPr>
        <b/>
        <sz val="11"/>
        <color rgb="FFCC3300"/>
        <rFont val="Arial"/>
        <family val="2"/>
      </rPr>
      <t>explications</t>
    </r>
    <r>
      <rPr>
        <sz val="11"/>
        <color rgb="FF333333"/>
        <rFont val="Arial"/>
        <family val="2"/>
      </rPr>
      <t> et les excuses.</t>
    </r>
  </si>
  <si>
    <r>
      <t>Ils m'ont donné la même </t>
    </r>
    <r>
      <rPr>
        <b/>
        <sz val="11"/>
        <color rgb="FFCC3300"/>
        <rFont val="Arial"/>
        <family val="2"/>
      </rPr>
      <t>explication</t>
    </r>
    <r>
      <rPr>
        <sz val="11"/>
        <color rgb="FF333333"/>
        <rFont val="Arial"/>
        <family val="2"/>
      </rPr>
      <t> que j'avais déjà reçue des Chulikata Mishmis du Haut-Assam : à savoir qu'ils ne voulaient pas tirer profit de la mort d'un membre de leur famille...</t>
    </r>
  </si>
  <si>
    <r>
      <t>Selon les "</t>
    </r>
    <r>
      <rPr>
        <b/>
        <sz val="11"/>
        <color rgb="FFCC3300"/>
        <rFont val="Arial"/>
        <family val="2"/>
      </rPr>
      <t>explications"</t>
    </r>
    <r>
      <rPr>
        <sz val="11"/>
        <color rgb="FF333333"/>
        <rFont val="Arial"/>
        <family val="2"/>
      </rPr>
      <t> qu'a laissées Hulin et contre lesquelles a protesté Savary, celui-ci aurait coupé court, arraché la plume des mains du président.</t>
    </r>
  </si>
  <si>
    <r>
      <t>Avec un mystère parfaitement inutile puisque nous étions tous les deux seuls, elle me glissa une petite pièce que je n'osai pas regarder et qui devait être de un franc... puis comme je faisais mine de demander des </t>
    </r>
    <r>
      <rPr>
        <b/>
        <sz val="11"/>
        <color rgb="FFCC3300"/>
        <rFont val="Arial"/>
        <family val="2"/>
      </rPr>
      <t>explications</t>
    </r>
    <r>
      <rPr>
        <sz val="11"/>
        <color rgb="FF333333"/>
        <rFont val="Arial"/>
        <family val="2"/>
      </rPr>
      <t> ou de la remercier, elle me donna une bourrade en criant: - Va donc! </t>
    </r>
    <r>
      <rPr>
        <sz val="11"/>
        <color theme="1"/>
        <rFont val="Calibri"/>
        <family val="2"/>
        <scheme val="minor"/>
      </rPr>
      <t>Ah! Je sais bien ce que c'est!</t>
    </r>
  </si>
  <si>
    <r>
      <t>Mais MM. Spencer et Gillen écartent cette </t>
    </r>
    <r>
      <rPr>
        <b/>
        <sz val="11"/>
        <color rgb="FFCC3300"/>
        <rFont val="Arial"/>
        <family val="2"/>
      </rPr>
      <t>explication</t>
    </r>
    <r>
      <rPr>
        <sz val="11"/>
        <color rgb="FF333333"/>
        <rFont val="Arial"/>
        <family val="2"/>
      </rPr>
      <t>.</t>
    </r>
  </si>
  <si>
    <r>
      <t>Mais, dès que l'on tient compte du caractère collectif des représentations, l'insuffisance de cette </t>
    </r>
    <r>
      <rPr>
        <b/>
        <sz val="11"/>
        <color rgb="FFCC3300"/>
        <rFont val="Arial"/>
        <family val="2"/>
      </rPr>
      <t>explication</t>
    </r>
    <r>
      <rPr>
        <sz val="11"/>
        <color rgb="FF333333"/>
        <rFont val="Arial"/>
        <family val="2"/>
      </rPr>
      <t> apparaît.</t>
    </r>
  </si>
  <si>
    <t>explication</t>
  </si>
  <si>
    <r>
      <t xml:space="preserve">Puis donc que cela ne se peult </t>
    </r>
    <r>
      <rPr>
        <b/>
        <sz val="11"/>
        <color rgb="FFC00000"/>
        <rFont val="Calibri"/>
        <family val="2"/>
        <scheme val="minor"/>
      </rPr>
      <t>expliquer</t>
    </r>
    <r>
      <rPr>
        <sz val="11"/>
        <color theme="1"/>
        <rFont val="Calibri"/>
        <family val="2"/>
        <scheme val="minor"/>
      </rPr>
      <t xml:space="preserve"> par nombres, singulierement en ce quarre contenant dix piedz de long et autant de large, tirez une ligne diagonale depuis un coing jusques a l'autre, en maniere qu'elle divise ledict quarré en deux triangles de pareille grandeur, contenant chacun Cinquante piedz de parterre.</t>
    </r>
  </si>
  <si>
    <r>
      <t>Joint que la dubitation et ignorance de ceux qui se meslent d'</t>
    </r>
    <r>
      <rPr>
        <b/>
        <sz val="11"/>
        <color rgb="FFCC3300"/>
        <rFont val="Arial"/>
        <family val="2"/>
      </rPr>
      <t>expliquer</t>
    </r>
    <r>
      <rPr>
        <sz val="11"/>
        <color rgb="FF333333"/>
        <rFont val="Arial"/>
        <family val="2"/>
      </rPr>
      <t> les ressorts de Nature, et ses internes progrez, et tant de faux prognostiques de leur art, nous doit faire cognoistre qu'ell'a ses moyens infiniment incognuz.</t>
    </r>
  </si>
  <si>
    <r>
      <t xml:space="preserve">Mais lon en treuve peu de ce qualibre, a tout le moins qui soient semblables a Aristarchus de Samos, a Philolaus et Archytas de Tarente, a Apollonius de Pergame, a Eratosthenes de Cyrene, a Archimedes et Scopinas de Syracuse, et autres grans personnages qui ont laissé a la posterite plusieurs instrumens {e} organiques et gnomoniques inventez par force de nombres, et depuis </t>
    </r>
    <r>
      <rPr>
        <b/>
        <sz val="11"/>
        <color rgb="FFC00000"/>
        <rFont val="Calibri"/>
        <family val="2"/>
        <scheme val="minor"/>
      </rPr>
      <t>expliquez</t>
    </r>
    <r>
      <rPr>
        <sz val="11"/>
        <color theme="1"/>
        <rFont val="Calibri"/>
        <family val="2"/>
        <scheme val="minor"/>
      </rPr>
      <t xml:space="preserve"> par raisons natureles.</t>
    </r>
  </si>
  <si>
    <r>
      <t>et si elles sont cartésiennes, elles l'</t>
    </r>
    <r>
      <rPr>
        <b/>
        <sz val="11"/>
        <color rgb="FFCC3300"/>
        <rFont val="Arial"/>
        <family val="2"/>
      </rPr>
      <t>expliquent</t>
    </r>
    <r>
      <rPr>
        <sz val="11"/>
        <color rgb="FF333333"/>
        <rFont val="Arial"/>
        <family val="2"/>
      </rPr>
      <t> par les loix générales de l'union du corps et de l'ame, qui fait, que </t>
    </r>
    <r>
      <rPr>
        <sz val="11"/>
        <color theme="1"/>
        <rFont val="Calibri"/>
        <family val="2"/>
        <scheme val="minor"/>
      </rPr>
      <t>Dieu</t>
    </r>
    <r>
      <rPr>
        <sz val="11"/>
        <color rgb="FF333333"/>
        <rFont val="Arial"/>
        <family val="2"/>
      </rPr>
      <t> à l'occasion de certains mouvemens qui se font dans le corps, produit dans l'ame certaines pensées ou perceptions;</t>
    </r>
  </si>
  <si>
    <r>
      <t>Enfin, poursuivit </t>
    </r>
    <r>
      <rPr>
        <sz val="11"/>
        <color theme="1"/>
        <rFont val="Calibri"/>
        <family val="2"/>
        <scheme val="minor"/>
      </rPr>
      <t>Ariste</t>
    </r>
    <r>
      <rPr>
        <sz val="11"/>
        <color rgb="FF333333"/>
        <rFont val="Arial"/>
        <family val="2"/>
      </rPr>
      <t>, toute la nature est pleine </t>
    </r>
    <r>
      <rPr>
        <i/>
        <sz val="11"/>
        <color rgb="FF333333"/>
        <rFont val="Arial"/>
        <family val="2"/>
      </rPr>
      <t>de ces je ne sçay quoy qu'on ne peut </t>
    </r>
    <r>
      <rPr>
        <b/>
        <i/>
        <sz val="11"/>
        <color rgb="FFCC3300"/>
        <rFont val="Arial"/>
        <family val="2"/>
      </rPr>
      <t>expliquer</t>
    </r>
    <r>
      <rPr>
        <i/>
        <sz val="11"/>
        <color rgb="FF333333"/>
        <rFont val="Arial"/>
        <family val="2"/>
      </rPr>
      <t>.</t>
    </r>
  </si>
  <si>
    <r>
      <t>L'idée que la nature nous en fournit n'est-elle pas cent fois plus claire que celle-là, et à qui servit-elle iamais pour </t>
    </r>
    <r>
      <rPr>
        <b/>
        <sz val="11"/>
        <color rgb="FFCC3300"/>
        <rFont val="Arial"/>
        <family val="2"/>
      </rPr>
      <t>expliquer</t>
    </r>
    <r>
      <rPr>
        <sz val="11"/>
        <color rgb="FF333333"/>
        <rFont val="Arial"/>
        <family val="2"/>
      </rPr>
      <t> aucune des proprietez du mouvement?</t>
    </r>
  </si>
  <si>
    <r>
      <t>Lucrece</t>
    </r>
    <r>
      <rPr>
        <sz val="11"/>
        <color rgb="FF333333"/>
        <rFont val="Arial"/>
        <family val="2"/>
      </rPr>
      <t> </t>
    </r>
    <r>
      <rPr>
        <b/>
        <sz val="11"/>
        <color rgb="FFCC3300"/>
        <rFont val="Arial"/>
        <family val="2"/>
      </rPr>
      <t>explique</t>
    </r>
    <r>
      <rPr>
        <sz val="11"/>
        <color rgb="FF333333"/>
        <rFont val="Arial"/>
        <family val="2"/>
      </rPr>
      <t> tres bien cela, et en tire la raison de ce que l'organe du goust dans sa contexture, ou configuration de ses atomes et des espaces interceptez, est different dans les divers animaux, demesme que les autres parties, et specialement les exterieures, sont différentes, (...).</t>
    </r>
  </si>
  <si>
    <r>
      <t>je laisse à dessein plusieurs autres particularités qui se remarquent en cette matière, et dont les anatomistes grossissent leurs livres; car je crois que celles que j'ai mises ici suffiront pour </t>
    </r>
    <r>
      <rPr>
        <b/>
        <sz val="11"/>
        <color rgb="FFCC3300"/>
        <rFont val="Arial"/>
        <family val="2"/>
      </rPr>
      <t>expliquer</t>
    </r>
    <r>
      <rPr>
        <sz val="11"/>
        <color rgb="FF333333"/>
        <rFont val="Arial"/>
        <family val="2"/>
      </rPr>
      <t> tout ce qui sert à mon sujet, et que les autres que j'y pourrais ajouter, n'aidant en rien votre intelligence, ne feraient que divertir votre attention.</t>
    </r>
  </si>
  <si>
    <r>
      <t>Galilée</t>
    </r>
    <r>
      <rPr>
        <sz val="11"/>
        <color rgb="FF333333"/>
        <rFont val="Arial"/>
        <family val="2"/>
      </rPr>
      <t> et plusieurs autres astronomes, ont inutilement donné la gesne à leur esprit pour </t>
    </r>
    <r>
      <rPr>
        <b/>
        <sz val="11"/>
        <color rgb="FFCC3300"/>
        <rFont val="Arial"/>
        <family val="2"/>
      </rPr>
      <t>expliquer</t>
    </r>
    <r>
      <rPr>
        <sz val="11"/>
        <color rgb="FF333333"/>
        <rFont val="Arial"/>
        <family val="2"/>
      </rPr>
      <t> ce mystere.</t>
    </r>
  </si>
  <si>
    <r>
      <t>Pour ne laisser neanmoins pas entierement cette opinion qui explique le flux et le reflux de la mer par le mouvement de la terre, il est vray que </t>
    </r>
    <r>
      <rPr>
        <sz val="11"/>
        <color theme="1"/>
        <rFont val="Calibri"/>
        <family val="2"/>
        <scheme val="minor"/>
      </rPr>
      <t>Seleucus</t>
    </r>
    <r>
      <rPr>
        <sz val="11"/>
        <color rgb="FF333333"/>
        <rFont val="Arial"/>
        <family val="2"/>
      </rPr>
      <t> le mathematicien a entrepris d'</t>
    </r>
    <r>
      <rPr>
        <b/>
        <sz val="11"/>
        <color rgb="FFCC3300"/>
        <rFont val="Arial"/>
        <family val="2"/>
      </rPr>
      <t>expliquer</t>
    </r>
    <r>
      <rPr>
        <sz val="11"/>
        <color rgb="FF333333"/>
        <rFont val="Arial"/>
        <family val="2"/>
      </rPr>
      <t> la chose, mais fort imparfaitement, et depuis peu, Cesalpinus, Origan, et Kepler l'ont aussi voulu faire, mais aucun d'eux n'a trouvé d'expedient pour expliquer tous les phenomenes, ni pas mesme les principaux.</t>
    </r>
  </si>
  <si>
    <r>
      <t>Mais il faut que je vous dise maintenant quelque chose de la nature des sens en général, afin de pouvoir d'autant plus aisément </t>
    </r>
    <r>
      <rPr>
        <b/>
        <sz val="11"/>
        <color rgb="FFCC3300"/>
        <rFont val="Arial"/>
        <family val="2"/>
      </rPr>
      <t>expliquer</t>
    </r>
    <r>
      <rPr>
        <sz val="11"/>
        <color rgb="FF333333"/>
        <rFont val="Arial"/>
        <family val="2"/>
      </rPr>
      <t> en particulier celui de la vue.</t>
    </r>
  </si>
  <si>
    <r>
      <t>Il est vray qu'ils sont carnassiers, mais</t>
    </r>
    <r>
      <rPr>
        <sz val="11"/>
        <color rgb="FF333333"/>
        <rFont val="Arial"/>
        <family val="2"/>
      </rPr>
      <t> </t>
    </r>
    <r>
      <rPr>
        <i/>
        <sz val="11"/>
        <color rgb="FF333333"/>
        <rFont val="Arial"/>
        <family val="2"/>
      </rPr>
      <t>ils ne sont anthropophages que parce qu'on leur</t>
    </r>
    <r>
      <rPr>
        <sz val="11"/>
        <color rgb="FF333333"/>
        <rFont val="Arial"/>
        <family val="2"/>
      </rPr>
      <t> </t>
    </r>
    <r>
      <rPr>
        <i/>
        <sz val="11"/>
        <color rgb="FF333333"/>
        <rFont val="Arial"/>
        <family val="2"/>
      </rPr>
      <t>donne des appas et des allèchements pour l'être,</t>
    </r>
    <r>
      <rPr>
        <sz val="11"/>
        <color rgb="FF333333"/>
        <rFont val="Arial"/>
        <family val="2"/>
      </rPr>
      <t> </t>
    </r>
    <r>
      <rPr>
        <i/>
        <sz val="11"/>
        <color rgb="FF333333"/>
        <rFont val="Arial"/>
        <family val="2"/>
      </rPr>
      <t>comme je dois l'</t>
    </r>
    <r>
      <rPr>
        <b/>
        <i/>
        <sz val="11"/>
        <color rgb="FFCC3300"/>
        <rFont val="Arial"/>
        <family val="2"/>
      </rPr>
      <t>expliquer</t>
    </r>
    <r>
      <rPr>
        <i/>
        <sz val="11"/>
        <color rgb="FF333333"/>
        <rFont val="Arial"/>
        <family val="2"/>
      </rPr>
      <t>.</t>
    </r>
  </si>
  <si>
    <r>
      <t>Mon raisonnement est qu'il y a quelque chose d'admirable dans l'homme, quoi que vous puissiez dire, que tous les savants ne sauroient </t>
    </r>
    <r>
      <rPr>
        <b/>
        <sz val="11"/>
        <color rgb="FFCC3300"/>
        <rFont val="Arial"/>
        <family val="2"/>
      </rPr>
      <t>expliquer</t>
    </r>
    <r>
      <rPr>
        <sz val="11"/>
        <color rgb="FF333333"/>
        <rFont val="Arial"/>
        <family val="2"/>
      </rPr>
      <t>.</t>
    </r>
  </si>
  <si>
    <r>
      <t>S'il a ces sentiments, ce ne sont pas les vôtres: non, </t>
    </r>
    <r>
      <rPr>
        <sz val="11"/>
        <color theme="1"/>
        <rFont val="Calibri"/>
        <family val="2"/>
        <scheme val="minor"/>
      </rPr>
      <t>Seigneur</t>
    </r>
    <r>
      <rPr>
        <sz val="11"/>
        <color rgb="FF333333"/>
        <rFont val="Arial"/>
        <family val="2"/>
      </rPr>
      <t>, c'est </t>
    </r>
    <r>
      <rPr>
        <sz val="11"/>
        <color theme="1"/>
        <rFont val="Calibri"/>
        <family val="2"/>
        <scheme val="minor"/>
      </rPr>
      <t>Léon</t>
    </r>
    <r>
      <rPr>
        <sz val="11"/>
        <color rgb="FF333333"/>
        <rFont val="Arial"/>
        <family val="2"/>
      </rPr>
      <t>, c'est son juste courroux, ce sont ses déplaisirs qui s'</t>
    </r>
    <r>
      <rPr>
        <b/>
        <sz val="11"/>
        <color rgb="FFCC3300"/>
        <rFont val="Arial"/>
        <family val="2"/>
      </rPr>
      <t>expliquent</t>
    </r>
    <r>
      <rPr>
        <sz val="11"/>
        <color rgb="FF333333"/>
        <rFont val="Arial"/>
        <family val="2"/>
      </rPr>
      <t> par vous: vous prêtez votre bouche, et n'êtes pas capable de donner à ma gloire un conseil qui l'accable.</t>
    </r>
  </si>
  <si>
    <r>
      <t>Remarquez enfin que </t>
    </r>
    <r>
      <rPr>
        <sz val="11"/>
        <color theme="1"/>
        <rFont val="Calibri"/>
        <family val="2"/>
        <scheme val="minor"/>
      </rPr>
      <t>Ptolomée</t>
    </r>
    <r>
      <rPr>
        <sz val="11"/>
        <color rgb="FF333333"/>
        <rFont val="Arial"/>
        <family val="2"/>
      </rPr>
      <t> croit qu'il est aisé de comprendre, que la mesme chose se peut </t>
    </r>
    <r>
      <rPr>
        <b/>
        <sz val="11"/>
        <color rgb="FFCC3300"/>
        <rFont val="Arial"/>
        <family val="2"/>
      </rPr>
      <t>expliquer</t>
    </r>
    <r>
      <rPr>
        <sz val="11"/>
        <color rgb="FF333333"/>
        <rFont val="Arial"/>
        <family val="2"/>
      </rPr>
      <t> par un concentrique avec un epicycle, aussi bien que par un seul eccentrique;</t>
    </r>
  </si>
  <si>
    <r>
      <t>c'est pourquoy ne pouvant qu'ajoûter à ce qu'en a dit ce docte conseiller de la ville de Bourdeaux, je passeray tout d'une traite à Martin II lequel ne peut estre justement calomnié de magie encore que Platine ait dit de luy que, (...), puis qu'il faut considerer que tel reproche luy estoit fait par ses ennemis, et que cette façon de parler assez familiere à Platine en la vie de beaucoup d'autres papes qui n'ont point esté magiciens, se doit </t>
    </r>
    <r>
      <rPr>
        <b/>
        <sz val="11"/>
        <color rgb="FFCC3300"/>
        <rFont val="Arial"/>
        <family val="2"/>
      </rPr>
      <t>expliquer</t>
    </r>
    <r>
      <rPr>
        <sz val="11"/>
        <color rgb="FF333333"/>
        <rFont val="Arial"/>
        <family val="2"/>
      </rPr>
      <t> et de la faveur, violence, corruption, simonie, et de mille autres moyens illicites, par lesquels ceux qui veulent plûtost satisfaire à leur ambition qu'au repos de leur conscience et au salut de l'eglise universelle, peuvent monter, non toutesfois sans beaucoup de peine, à cette unique et supreme dignité de la monarchie ecclesiastique.</t>
    </r>
  </si>
  <si>
    <r>
      <t>Cependant la raison nous oblige de croire qu'encore que les atomes soient d'une admirable petitesse, il y en a neanmoin de diverse grandeur, parceque, comme nous verrons ensuite, cette diversité estant supposeé, l'on </t>
    </r>
    <r>
      <rPr>
        <b/>
        <sz val="11"/>
        <color rgb="FFCC3300"/>
        <rFont val="Arial"/>
        <family val="2"/>
      </rPr>
      <t>explique</t>
    </r>
    <r>
      <rPr>
        <sz val="11"/>
        <color rgb="FF333333"/>
        <rFont val="Arial"/>
        <family val="2"/>
      </rPr>
      <t> aisement quantité d'effects naturels dont il seroit autrement difficile de rendre raison.</t>
    </r>
  </si>
  <si>
    <r>
      <t>Il est vray comme dit </t>
    </r>
    <r>
      <rPr>
        <sz val="11"/>
        <color theme="1"/>
        <rFont val="Calibri"/>
        <family val="2"/>
        <scheme val="minor"/>
      </rPr>
      <t>Pline</t>
    </r>
    <r>
      <rPr>
        <sz val="11"/>
        <color rgb="FF333333"/>
        <rFont val="Arial"/>
        <family val="2"/>
      </rPr>
      <t>, (...), mais neanmoins c'est toujours beaucoup que ces grands hommes ne trouvent point de raison plus plausible que la diversité des figures pour </t>
    </r>
    <r>
      <rPr>
        <b/>
        <sz val="11"/>
        <color rgb="FFCC3300"/>
        <rFont val="Arial"/>
        <family val="2"/>
      </rPr>
      <t>expliquer</t>
    </r>
    <r>
      <rPr>
        <sz val="11"/>
        <color rgb="FF333333"/>
        <rFont val="Arial"/>
        <family val="2"/>
      </rPr>
      <t> pourquoy diverses saveurs, telle qu'est l'amere, l'aigre, la douce, etc. Affectent diversement l'organe, le raclent, et le dechirent, ou le flattent, et l'adoucissent, et pourquoy les mesmes choses ne sont pas ameres, ou douces à tous, mais qu'un mesme manger qui est agreable, et salutaire à l'un, peut estre desagreable, et nuisible à un autre?</t>
    </r>
  </si>
  <si>
    <r>
      <t>C'est par une suite de la même observation qu'il voulut </t>
    </r>
    <r>
      <rPr>
        <b/>
        <sz val="11"/>
        <color rgb="FFCC3300"/>
        <rFont val="Arial"/>
        <family val="2"/>
      </rPr>
      <t>expliquer</t>
    </r>
    <r>
      <rPr>
        <sz val="11"/>
        <color rgb="FF333333"/>
        <rFont val="Arial"/>
        <family val="2"/>
      </rPr>
      <t> pourquoi le tonnerre est plus rare l'hiver que l'été dans ces quartiers, ayant remarqué que la chaleur ne monte pas alors si aisément jusqu'aux plus hautes nuées pour les dissoudre.</t>
    </r>
  </si>
  <si>
    <r>
      <t>De tout cela, </t>
    </r>
    <r>
      <rPr>
        <sz val="11"/>
        <color theme="1"/>
        <rFont val="Calibri"/>
        <family val="2"/>
        <scheme val="minor"/>
      </rPr>
      <t>Aristote</t>
    </r>
    <r>
      <rPr>
        <sz val="11"/>
        <color rgb="FF333333"/>
        <rFont val="Arial"/>
        <family val="2"/>
      </rPr>
      <t> concluoit, que </t>
    </r>
    <r>
      <rPr>
        <sz val="11"/>
        <color theme="1"/>
        <rFont val="Calibri"/>
        <family val="2"/>
        <scheme val="minor"/>
      </rPr>
      <t>M</t>
    </r>
    <r>
      <rPr>
        <sz val="11"/>
        <color rgb="FF333333"/>
        <rFont val="Arial"/>
        <family val="2"/>
      </rPr>
      <t>. </t>
    </r>
    <r>
      <rPr>
        <sz val="11"/>
        <color theme="1"/>
        <rFont val="Calibri"/>
        <family val="2"/>
        <scheme val="minor"/>
      </rPr>
      <t>Descartes devoit avoüer avec les plus sages, et les moins entêtez des philosophes, que le raport, que l'ame a avec le corps, pour la perception des objets, est un mystére incompréhensible à l'esprit humain; qu'on peut fort bien </t>
    </r>
    <r>
      <rPr>
        <b/>
        <sz val="11"/>
        <color rgb="FFCC3300"/>
        <rFont val="Calibri"/>
        <family val="2"/>
        <scheme val="minor"/>
      </rPr>
      <t>expliquer</t>
    </r>
    <r>
      <rPr>
        <sz val="11"/>
        <color theme="1"/>
        <rFont val="Calibri"/>
        <family val="2"/>
        <scheme val="minor"/>
      </rPr>
      <t> la maniére, dont les objets agissent sur les sens, et même, comment leur action passe jusqu'au cerveau; mais, qu'il en faut demeurer là, si on ne veut donner dans le galimatias, ou avancer des propositions dangereuses en elles-mêmes, ou dans les conclusions, qu'on en peut tirer.</t>
    </r>
  </si>
  <si>
    <r>
      <t>Les autres, contents que l'on réduise les moeurs aux passions et que l'on </t>
    </r>
    <r>
      <rPr>
        <b/>
        <sz val="11"/>
        <color rgb="FFCC3300"/>
        <rFont val="Arial"/>
        <family val="2"/>
      </rPr>
      <t>explique</t>
    </r>
    <r>
      <rPr>
        <sz val="11"/>
        <color rgb="FF333333"/>
        <rFont val="Arial"/>
        <family val="2"/>
      </rPr>
      <t> celles-ci par le mouvement du sang, par celui des fibres et des artères, quittent un auteur de tout le reste. </t>
    </r>
  </si>
  <si>
    <r>
      <t>il faut conclure ou que c'est une pure chimere et fiction, ce que je prendrois pour le plus veritable, ou que elle se fit par la ruse et subtilité de Pythagore, qui fit contrefaire son geste et sa personne à l'un de ses disciples ou compagnons, qu'il envoya parler sous son nom à quelque pauvre femmelette et païsan de l'une de ces deux villes; ce qui fut assez suffisant de faire courir le bruit de cette merveilleuse apparition, qui se doit expliquer en cette sorte, sans avoir recours aux esprits et demons, parce que premierement elle ne contient aucune difficulté ou inconvenient, et que </t>
    </r>
    <r>
      <rPr>
        <sz val="11"/>
        <color theme="1"/>
        <rFont val="Calibri"/>
        <family val="2"/>
        <scheme val="minor"/>
      </rPr>
      <t>Diogenes</t>
    </r>
    <r>
      <rPr>
        <sz val="11"/>
        <color rgb="FF333333"/>
        <rFont val="Arial"/>
        <family val="2"/>
      </rPr>
      <t> </t>
    </r>
    <r>
      <rPr>
        <b/>
        <sz val="11"/>
        <color rgb="FFCC3300"/>
        <rFont val="Arial"/>
        <family val="2"/>
      </rPr>
      <t>explique</t>
    </r>
    <r>
      <rPr>
        <sz val="11"/>
        <color rgb="FF333333"/>
        <rFont val="Arial"/>
        <family val="2"/>
      </rPr>
      <t> par un moyen semblable, ce que </t>
    </r>
    <r>
      <rPr>
        <sz val="11"/>
        <color theme="1"/>
        <rFont val="Calibri"/>
        <family val="2"/>
        <scheme val="minor"/>
      </rPr>
      <t>Hermippus</t>
    </r>
    <r>
      <rPr>
        <sz val="11"/>
        <color rgb="FF333333"/>
        <rFont val="Arial"/>
        <family val="2"/>
      </rPr>
      <t> mettoit en avant de la descente de </t>
    </r>
    <r>
      <rPr>
        <sz val="11"/>
        <color theme="1"/>
        <rFont val="Calibri"/>
        <family val="2"/>
        <scheme val="minor"/>
      </rPr>
      <t>Pythagore</t>
    </r>
    <r>
      <rPr>
        <sz val="11"/>
        <color rgb="FF333333"/>
        <rFont val="Arial"/>
        <family val="2"/>
      </rPr>
      <t> aux enfers, et </t>
    </r>
    <r>
      <rPr>
        <sz val="11"/>
        <color theme="1"/>
        <rFont val="Calibri"/>
        <family val="2"/>
        <scheme val="minor"/>
      </rPr>
      <t>Plutarque</t>
    </r>
    <r>
      <rPr>
        <sz val="11"/>
        <color rgb="FF333333"/>
        <rFont val="Arial"/>
        <family val="2"/>
      </rPr>
      <t> les contes que l'on faisoit de sa cuisse d'or, et de l'aigle qu'il avoit si bien instruit qu'il le faisoit descendre quand il voloit dessus sa teste, comme l'on dit que </t>
    </r>
    <r>
      <rPr>
        <sz val="11"/>
        <color theme="1"/>
        <rFont val="Calibri"/>
        <family val="2"/>
        <scheme val="minor"/>
      </rPr>
      <t>Mahomet</t>
    </r>
    <r>
      <rPr>
        <sz val="11"/>
        <color rgb="FF333333"/>
        <rFont val="Arial"/>
        <family val="2"/>
      </rPr>
      <t> faisoit son pigeon.</t>
    </r>
  </si>
  <si>
    <r>
      <t>Il est vray qu'ils ont leur philosophie; qu'ils établissent certains principes pour </t>
    </r>
    <r>
      <rPr>
        <b/>
        <sz val="11"/>
        <color rgb="FFCC3300"/>
        <rFont val="Arial"/>
        <family val="2"/>
      </rPr>
      <t>expliquer</t>
    </r>
    <r>
      <rPr>
        <sz val="11"/>
        <color rgb="FF333333"/>
        <rFont val="Arial"/>
        <family val="2"/>
      </rPr>
      <t> la composition des corps, leurs proprietez, leurs effets.</t>
    </r>
  </si>
  <si>
    <r>
      <t>On ne saurait </t>
    </r>
    <r>
      <rPr>
        <b/>
        <sz val="11"/>
        <color rgb="FFCC3300"/>
        <rFont val="Arial"/>
        <family val="2"/>
      </rPr>
      <t>expliquer</t>
    </r>
    <r>
      <rPr>
        <sz val="11"/>
        <color rgb="FF333333"/>
        <rFont val="Arial"/>
        <family val="2"/>
      </rPr>
      <t> autrement la docilité subite de certaines gens, et la prompte conviction qui les entraîne.</t>
    </r>
  </si>
  <si>
    <r>
      <t>Je dirai seulement encore deux mots de ceux de l'</t>
    </r>
    <r>
      <rPr>
        <sz val="11"/>
        <color theme="1"/>
        <rFont val="Calibri"/>
        <family val="2"/>
        <scheme val="minor"/>
      </rPr>
      <t>Euripe</t>
    </r>
    <r>
      <rPr>
        <sz val="11"/>
        <color rgb="FF333333"/>
        <rFont val="Arial"/>
        <family val="2"/>
      </rPr>
      <t>, dont les mouvemens fréquens et irréguliers ont tant embarrassé les philosophes de l'antiquité, et qu'il est si aisé d'</t>
    </r>
    <r>
      <rPr>
        <b/>
        <sz val="11"/>
        <color rgb="FFCC3300"/>
        <rFont val="Arial"/>
        <family val="2"/>
      </rPr>
      <t>expliquer</t>
    </r>
    <r>
      <rPr>
        <sz val="11"/>
        <color rgb="FF333333"/>
        <rFont val="Arial"/>
        <family val="2"/>
      </rPr>
      <t> par les effusions glaciales des montagnes voisines.</t>
    </r>
  </si>
  <si>
    <r>
      <t>Les difficultés augmentent quand on veut </t>
    </r>
    <r>
      <rPr>
        <b/>
        <sz val="11"/>
        <color rgb="FFCC3300"/>
        <rFont val="Arial"/>
        <family val="2"/>
      </rPr>
      <t>expliquer</t>
    </r>
    <r>
      <rPr>
        <sz val="11"/>
        <color rgb="FF333333"/>
        <rFont val="Arial"/>
        <family val="2"/>
      </rPr>
      <t> la formation de tant de corps qui sortent et se nourrissent de la terre.</t>
    </r>
  </si>
  <si>
    <r>
      <t>Pour </t>
    </r>
    <r>
      <rPr>
        <b/>
        <sz val="11"/>
        <color rgb="FFCC3300"/>
        <rFont val="Arial"/>
        <family val="2"/>
      </rPr>
      <t>expliquer</t>
    </r>
    <r>
      <rPr>
        <sz val="11"/>
        <color rgb="FF333333"/>
        <rFont val="Arial"/>
        <family val="2"/>
      </rPr>
      <t> cet événement fameux de la conquête de tant de pays par les arabes, il ne faut pas avoir recours au seul enthousiasme.</t>
    </r>
  </si>
  <si>
    <r>
      <t>Un physicien qui parviendroit à expliquer d'une manière satisfaisante, cette modification si remarquable, que la liqueur séminale de l'âne produit dans l'organe de la voix du cheval, lors qu'elle le convertit, pour ainsi dire, en </t>
    </r>
    <r>
      <rPr>
        <i/>
        <sz val="11"/>
        <color rgb="FF333333"/>
        <rFont val="Arial"/>
        <family val="2"/>
      </rPr>
      <t>mulet</t>
    </r>
    <r>
      <rPr>
        <sz val="11"/>
        <color rgb="FF333333"/>
        <rFont val="Arial"/>
        <family val="2"/>
      </rPr>
      <t> , </t>
    </r>
    <r>
      <rPr>
        <b/>
        <sz val="11"/>
        <color rgb="FFCC3300"/>
        <rFont val="Arial"/>
        <family val="2"/>
      </rPr>
      <t>expliqueroit</t>
    </r>
    <r>
      <rPr>
        <sz val="11"/>
        <color rgb="FF333333"/>
        <rFont val="Arial"/>
        <family val="2"/>
      </rPr>
      <t> par le même moyen tous les phénomènes de la génération.</t>
    </r>
  </si>
  <si>
    <r>
      <t>Les affinités dépendroient alors de la forme des molécules intégrantes, et l'on pourroit, par la variété de ces formes, </t>
    </r>
    <r>
      <rPr>
        <b/>
        <sz val="11"/>
        <color rgb="FFCC3300"/>
        <rFont val="Arial"/>
        <family val="2"/>
      </rPr>
      <t>expliquer</t>
    </r>
    <r>
      <rPr>
        <sz val="11"/>
        <color rgb="FF333333"/>
        <rFont val="Arial"/>
        <family val="2"/>
      </rPr>
      <t> toutes les variétés des forces attractives, et ramener ainsi à une seule loi générale, tous les phénomènes de la physique et de l'astronomie.</t>
    </r>
  </si>
  <si>
    <r>
      <t>Comment </t>
    </r>
    <r>
      <rPr>
        <b/>
        <sz val="11"/>
        <color rgb="FFCC3300"/>
        <rFont val="Arial"/>
        <family val="2"/>
      </rPr>
      <t>expliquer</t>
    </r>
    <r>
      <rPr>
        <sz val="11"/>
        <color rgb="FF333333"/>
        <rFont val="Arial"/>
        <family val="2"/>
      </rPr>
      <t> par une réunion aussi fortuite la structure intérieure des minéraux, si semblable à l'organisation du végétal et de l'animal: leur configuration aussi variée d'une espece à l'autre, aussi ressemblante dans les individus d'une même espece, aussi constante dans ses points de variation et de ressemblance, que la forme des êtres des deux autres regnes?</t>
    </r>
  </si>
  <si>
    <r>
      <t>Dans la vue d'</t>
    </r>
    <r>
      <rPr>
        <b/>
        <sz val="11"/>
        <color rgb="FFCC3300"/>
        <rFont val="Arial"/>
        <family val="2"/>
      </rPr>
      <t>expliquer</t>
    </r>
    <r>
      <rPr>
        <sz val="11"/>
        <color rgb="FF333333"/>
        <rFont val="Arial"/>
        <family val="2"/>
      </rPr>
      <t> le mouvement circulaire des planètes, on a imaginé deux hypothèses qui partagent aujourd'hui les physiciens, et qui vont nous servir d'exemple.</t>
    </r>
  </si>
  <si>
    <r>
      <t>En effet, c'est par un pur méchanisme physique, que l'on peut </t>
    </r>
    <r>
      <rPr>
        <b/>
        <sz val="11"/>
        <color rgb="FFCC3300"/>
        <rFont val="Arial"/>
        <family val="2"/>
      </rPr>
      <t>expliquer</t>
    </r>
    <r>
      <rPr>
        <sz val="11"/>
        <color rgb="FF333333"/>
        <rFont val="Arial"/>
        <family val="2"/>
      </rPr>
      <t> toutes les révolutions qui se font, souvent d'un moment à l'autre, dans les systêmes, dans toutes les opinions, dans tous les jugemens des hommes: en conséquence on les voit tantôt raisonner juste et tantôt déraisonner.</t>
    </r>
  </si>
  <si>
    <r>
      <t>Il faut que j'</t>
    </r>
    <r>
      <rPr>
        <b/>
        <sz val="11"/>
        <color rgb="FFCC3300"/>
        <rFont val="Arial"/>
        <family val="2"/>
      </rPr>
      <t>explique</t>
    </r>
    <r>
      <rPr>
        <sz val="11"/>
        <color rgb="FF333333"/>
        <rFont val="Arial"/>
        <family val="2"/>
      </rPr>
      <t> ceci.</t>
    </r>
  </si>
  <si>
    <r>
      <t>Dans celles-ci les principes du goût semblent absolument inexplicables, mais il importe d'observer qu'il entre du moral dans tout ce qui tient à l'imitation: ainsi l'on </t>
    </r>
    <r>
      <rPr>
        <b/>
        <sz val="11"/>
        <color rgb="FFCC3300"/>
        <rFont val="Arial"/>
        <family val="2"/>
      </rPr>
      <t>explique</t>
    </r>
    <r>
      <rPr>
        <sz val="11"/>
        <color rgb="FF333333"/>
        <rFont val="Arial"/>
        <family val="2"/>
      </rPr>
      <t> des beautés qui paroissent physiques et qui ne le sont reellement point.</t>
    </r>
  </si>
  <si>
    <r>
      <t>En faisant voir une liaison entre un certain nombre de phénomènes, il peut conduire à la découverte d'un phénomène qui suffira pour les </t>
    </r>
    <r>
      <rPr>
        <b/>
        <sz val="11"/>
        <color rgb="FFCC3300"/>
        <rFont val="Arial"/>
        <family val="2"/>
      </rPr>
      <t>expliquer</t>
    </r>
    <r>
      <rPr>
        <sz val="11"/>
        <color rgb="FF333333"/>
        <rFont val="Arial"/>
        <family val="2"/>
      </rPr>
      <t> tous.</t>
    </r>
  </si>
  <si>
    <r>
      <t>Il est tems enfin que je revienne aux </t>
    </r>
    <r>
      <rPr>
        <i/>
        <sz val="11"/>
        <color rgb="FF333333"/>
        <rFont val="Arial"/>
        <family val="2"/>
      </rPr>
      <t>polypes</t>
    </r>
    <r>
      <rPr>
        <sz val="11"/>
        <color rgb="FF333333"/>
        <rFont val="Arial"/>
        <family val="2"/>
      </rPr>
      <t> : on ne me reprochera pas d'avoir différé jusqu'ici à essayer d'</t>
    </r>
    <r>
      <rPr>
        <b/>
        <sz val="11"/>
        <color rgb="FFCC3300"/>
        <rFont val="Arial"/>
        <family val="2"/>
      </rPr>
      <t>expliquer</t>
    </r>
    <r>
      <rPr>
        <sz val="11"/>
        <color rgb="FF333333"/>
        <rFont val="Arial"/>
        <family val="2"/>
      </rPr>
      <t> les faits qu'ils nous offrent, et dont j'ai crayoné le tableau dans le ch 11 du tome 1.</t>
    </r>
  </si>
  <si>
    <r>
      <t>Il s'avoue incapable d'</t>
    </r>
    <r>
      <rPr>
        <b/>
        <sz val="11"/>
        <color rgb="FFCC3300"/>
        <rFont val="Arial"/>
        <family val="2"/>
      </rPr>
      <t>expliquer</t>
    </r>
    <r>
      <rPr>
        <sz val="11"/>
        <color rgb="FF333333"/>
        <rFont val="Arial"/>
        <family val="2"/>
      </rPr>
      <t>, d'entendre la conduite publique à son égard.</t>
    </r>
  </si>
  <si>
    <r>
      <t>Sa dernière démarche peut encore, ce me semble, s'</t>
    </r>
    <r>
      <rPr>
        <b/>
        <sz val="11"/>
        <color rgb="FFCC3300"/>
        <rFont val="Arial"/>
        <family val="2"/>
      </rPr>
      <t>expliquer</t>
    </r>
    <r>
      <rPr>
        <sz val="11"/>
        <color rgb="FF333333"/>
        <rFont val="Arial"/>
        <family val="2"/>
      </rPr>
      <t> par le même motif.</t>
    </r>
  </si>
  <si>
    <r>
      <t>Appliquez ces principes aux </t>
    </r>
    <r>
      <rPr>
        <i/>
        <sz val="11"/>
        <color rgb="FF333333"/>
        <rFont val="Arial"/>
        <family val="2"/>
      </rPr>
      <t>hydres</t>
    </r>
    <r>
      <rPr>
        <sz val="11"/>
        <color rgb="FF333333"/>
        <rFont val="Arial"/>
        <family val="2"/>
      </rPr>
      <t> , et vous les </t>
    </r>
    <r>
      <rPr>
        <b/>
        <sz val="11"/>
        <color rgb="FFCC3300"/>
        <rFont val="Arial"/>
        <family val="2"/>
      </rPr>
      <t>expliquerez</t>
    </r>
    <r>
      <rPr>
        <sz val="11"/>
        <color rgb="FF333333"/>
        <rFont val="Arial"/>
        <family val="2"/>
      </rPr>
      <t> heureusement.</t>
    </r>
  </si>
  <si>
    <r>
      <t>Nous voyons que chez les Grecs tous les Philosophes qui ont essayé d'</t>
    </r>
    <r>
      <rPr>
        <b/>
        <sz val="11"/>
        <color rgb="FFCC3300"/>
        <rFont val="Arial"/>
        <family val="2"/>
      </rPr>
      <t>expliquer</t>
    </r>
    <r>
      <rPr>
        <sz val="11"/>
        <color rgb="FF333333"/>
        <rFont val="Arial"/>
        <family val="2"/>
      </rPr>
      <t> les phénomènes de la nature, comme les tonnerres, les tempêtes, les calamités, etc., par des causes physiques, ont été traités d'impies, &amp; haïs par le peuple, qui croyait que ces choses sont des signes de la colère des Dieux.</t>
    </r>
  </si>
  <si>
    <r>
      <t>Nos foibles esprits sont portés à chercher des raisons au-dehors, pour </t>
    </r>
    <r>
      <rPr>
        <b/>
        <sz val="11"/>
        <color rgb="FFCC3300"/>
        <rFont val="Arial"/>
        <family val="2"/>
      </rPr>
      <t>expliquer</t>
    </r>
    <r>
      <rPr>
        <sz val="11"/>
        <color rgb="FF333333"/>
        <rFont val="Arial"/>
        <family val="2"/>
      </rPr>
      <t> tous les événemens extraordinaires.</t>
    </r>
  </si>
  <si>
    <r>
      <rPr>
        <sz val="11"/>
        <color theme="1"/>
        <rFont val="Calibri"/>
        <family val="2"/>
        <scheme val="minor"/>
      </rPr>
      <t>Ce fond de chagrin que je ne veux pas m'avouer s'</t>
    </r>
    <r>
      <rPr>
        <b/>
        <sz val="11"/>
        <color rgb="FFCC3300"/>
        <rFont val="Calibri"/>
        <family val="2"/>
        <scheme val="minor"/>
      </rPr>
      <t>explique</t>
    </r>
    <r>
      <rPr>
        <sz val="11"/>
        <color theme="1"/>
        <rFont val="Calibri"/>
        <family val="2"/>
        <scheme val="minor"/>
      </rPr>
      <t> par la nouvelle de la défaite des marseillais marchant au secours de Lyon, et battus par l'armée de Kellermann en quartier à Grenoble et animée par Dubois De Crancé.</t>
    </r>
  </si>
  <si>
    <r>
      <t>mais, comme dans un système où l'on a </t>
    </r>
    <r>
      <rPr>
        <b/>
        <sz val="11"/>
        <color rgb="FFCC3300"/>
        <rFont val="Arial"/>
        <family val="2"/>
      </rPr>
      <t>expliqué</t>
    </r>
    <r>
      <rPr>
        <sz val="11"/>
        <color rgb="FF333333"/>
        <rFont val="Arial"/>
        <family val="2"/>
      </rPr>
      <t> la naissance de la nature, il faut encore expliquer sa mort, j'espère que vous applaudirez au léger changement que je fais à la théorie de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Buffon</t>
    </r>
    <r>
      <rPr>
        <sz val="11"/>
        <color rgb="FF333333"/>
        <rFont val="Arial"/>
        <family val="2"/>
      </rPr>
      <t>.</t>
    </r>
  </si>
  <si>
    <r>
      <t> Notre système d'éducation, qui nous fait vivre dès l'enfance au milieu des Grecs et des Romains, nous habitue à les comparer sans cesse à nous, à juger leur histoire d'après la nôtre et à </t>
    </r>
    <r>
      <rPr>
        <b/>
        <sz val="11"/>
        <color rgb="FFCC3300"/>
        <rFont val="Arial"/>
        <family val="2"/>
      </rPr>
      <t>expliquer</t>
    </r>
    <r>
      <rPr>
        <sz val="11"/>
        <color rgb="FF333333"/>
        <rFont val="Arial"/>
        <family val="2"/>
      </rPr>
      <t> nos révolutions par les leurs.</t>
    </r>
  </si>
  <si>
    <r>
      <t>Je vous ai écrit, ajouta-t-elle, afin d'éviter une conversation trop pénible pour nous deux; ma lettre contient tout ce que je pourrais dire; je n'ai pas prétendu me justifier, mais vous </t>
    </r>
    <r>
      <rPr>
        <b/>
        <sz val="11"/>
        <color rgb="FFCC3300"/>
        <rFont val="Arial"/>
        <family val="2"/>
      </rPr>
      <t>expliquer</t>
    </r>
    <r>
      <rPr>
        <sz val="11"/>
        <color rgb="FF333333"/>
        <rFont val="Arial"/>
        <family val="2"/>
      </rPr>
      <t> ma conduite par mon caractère et ma manière de voir.</t>
    </r>
  </si>
  <si>
    <r>
      <t>En comparant un certain nombre de cartes électorales d'un même pays à diverses époques avec un même nombre de cartes géniales de ce pays, aux mêmes époques successives de la France par exemple, dans le courant de ce siècle, il eût sans nul doute vu les premières différer entre elles beaucoup plus profondément d'une date à l'autre que les secondes, en sorte que, si quelque coïncidence semblait apparaître entre l'une des premières et l'une des secondes cet accord momentané et transitoire devait être jugé en grande partie fortuit ou s'</t>
    </r>
    <r>
      <rPr>
        <b/>
        <sz val="11"/>
        <color rgb="FFCC3300"/>
        <rFont val="Arial"/>
        <family val="2"/>
      </rPr>
      <t>expliquer</t>
    </r>
    <r>
      <rPr>
        <sz val="11"/>
        <color rgb="FF333333"/>
        <rFont val="Arial"/>
        <family val="2"/>
      </rPr>
      <t> par l'intervention d'une cause étrangère.</t>
    </r>
  </si>
  <si>
    <r>
      <t>Il nous </t>
    </r>
    <r>
      <rPr>
        <b/>
        <sz val="11"/>
        <color rgb="FFCC3300"/>
        <rFont val="Arial"/>
        <family val="2"/>
      </rPr>
      <t>explique</t>
    </r>
    <r>
      <rPr>
        <sz val="11"/>
        <color rgb="FF333333"/>
        <rFont val="Arial"/>
        <family val="2"/>
      </rPr>
      <t> cela en nous disant que tous ces hommes, au pénitencier, vont à l'état qui leur va et se le font apprendre par le camarade de la branche pour laquelle ils ont une aptitude.</t>
    </r>
  </si>
  <si>
    <r>
      <t>Tais-toi, fou que tu es, interrompit </t>
    </r>
    <r>
      <rPr>
        <sz val="11"/>
        <color theme="1"/>
        <rFont val="Calibri"/>
        <family val="2"/>
        <scheme val="minor"/>
      </rPr>
      <t>Léonide</t>
    </r>
    <r>
      <rPr>
        <sz val="11"/>
        <color rgb="FF333333"/>
        <rFont val="Arial"/>
        <family val="2"/>
      </rPr>
      <t> en embrassant </t>
    </r>
    <r>
      <rPr>
        <sz val="11"/>
        <color theme="1"/>
        <rFont val="Calibri"/>
        <family val="2"/>
        <scheme val="minor"/>
      </rPr>
      <t>Édouard</t>
    </r>
    <r>
      <rPr>
        <sz val="11"/>
        <color rgb="FF333333"/>
        <rFont val="Arial"/>
        <family val="2"/>
      </rPr>
      <t>; as-tu pu croire que j'</t>
    </r>
    <r>
      <rPr>
        <b/>
        <sz val="11"/>
        <color rgb="FFCC3300"/>
        <rFont val="Arial"/>
        <family val="2"/>
      </rPr>
      <t>expliquais</t>
    </r>
    <r>
      <rPr>
        <sz val="11"/>
        <color rgb="FF333333"/>
        <rFont val="Arial"/>
        <family val="2"/>
      </rPr>
      <t> ton refus de m'accompagner à </t>
    </r>
    <r>
      <rPr>
        <sz val="11"/>
        <color theme="1"/>
        <rFont val="Calibri"/>
        <family val="2"/>
        <scheme val="minor"/>
      </rPr>
      <t>Senlis</t>
    </r>
    <r>
      <rPr>
        <sz val="11"/>
        <color rgb="FF333333"/>
        <rFont val="Arial"/>
        <family val="2"/>
      </rPr>
      <t> par la crainte des dangers que tu ne saurais manquer de courir?</t>
    </r>
  </si>
  <si>
    <r>
      <t>Aussi voulut-il </t>
    </r>
    <r>
      <rPr>
        <b/>
        <sz val="11"/>
        <color rgb="FFCC3300"/>
        <rFont val="Arial"/>
        <family val="2"/>
      </rPr>
      <t>expliquer</t>
    </r>
    <r>
      <rPr>
        <sz val="11"/>
        <color rgb="FF333333"/>
        <rFont val="Arial"/>
        <family val="2"/>
      </rPr>
      <t> tout de suite sa visite.</t>
    </r>
  </si>
  <si>
    <r>
      <t>Comme les notions ordinaires de l'équité et de la morale ne suffisent plus pour </t>
    </r>
    <r>
      <rPr>
        <b/>
        <sz val="11"/>
        <color rgb="FFCC3300"/>
        <rFont val="Arial"/>
        <family val="2"/>
      </rPr>
      <t>expliquer</t>
    </r>
    <r>
      <rPr>
        <sz val="11"/>
        <color rgb="FF333333"/>
        <rFont val="Arial"/>
        <family val="2"/>
      </rPr>
      <t> et justifier toutes les nouveautés auxquelles la révolution donne chaque jour naissance, on se rattache au principe de l'utilité sociale, on crée le dogme de la nécessité politique, et l'on s'accoutume volontiers à sacrifier sans scrupule les intérêts particuliers et à fouler aux pieds les droits individuels, afin d'atteindre plus promptement le but général qu'on se propose.</t>
    </r>
  </si>
  <si>
    <r>
      <t>Déterminer avec plus de précision et de rigueur la loi des répercussions nécessaires et les conséquences des actes humains; </t>
    </r>
    <r>
      <rPr>
        <b/>
        <sz val="11"/>
        <color rgb="FFCC3300"/>
        <rFont val="Arial"/>
        <family val="2"/>
      </rPr>
      <t>expliquer</t>
    </r>
    <r>
      <rPr>
        <sz val="11"/>
        <color rgb="FF333333"/>
        <rFont val="Arial"/>
        <family val="2"/>
      </rPr>
      <t> la formation des notions morales qui ont cours en un temps et dans un pays; en régler le mouvement et en hâter le progrès par la conscience même qu'elle en prend, tel est l'objet de la science des moeurs:</t>
    </r>
  </si>
  <si>
    <r>
      <t>Dix heures sonnèrent, elle ne savait comment </t>
    </r>
    <r>
      <rPr>
        <b/>
        <sz val="11"/>
        <color rgb="FFCC3300"/>
        <rFont val="Arial"/>
        <family val="2"/>
      </rPr>
      <t>expliquer</t>
    </r>
    <r>
      <rPr>
        <sz val="11"/>
        <color rgb="FF333333"/>
        <rFont val="Arial"/>
        <family val="2"/>
      </rPr>
      <t> l'absence prolongée de </t>
    </r>
    <r>
      <rPr>
        <sz val="11"/>
        <color theme="1"/>
        <rFont val="Calibri"/>
        <family val="2"/>
        <scheme val="minor"/>
      </rPr>
      <t>Lazare</t>
    </r>
    <r>
      <rPr>
        <sz val="11"/>
        <color rgb="FF333333"/>
        <rFont val="Arial"/>
        <family val="2"/>
      </rPr>
      <t>.</t>
    </r>
  </si>
  <si>
    <r>
      <t>Enfin, est-ce que l'origine de la plupart des droits féodaux ne s'</t>
    </r>
    <r>
      <rPr>
        <b/>
        <sz val="11"/>
        <color rgb="FFCC3300"/>
        <rFont val="Arial"/>
        <family val="2"/>
      </rPr>
      <t>explique</t>
    </r>
    <r>
      <rPr>
        <sz val="11"/>
        <color rgb="FF333333"/>
        <rFont val="Arial"/>
        <family val="2"/>
      </rPr>
      <t> pas tout naturellement par certains impôts ou certaines redevances qui sont dues au monarque mérovingien ?</t>
    </r>
  </si>
  <si>
    <r>
      <t>Si </t>
    </r>
    <r>
      <rPr>
        <sz val="11"/>
        <color rgb="FF333333"/>
        <rFont val="Arial"/>
        <family val="2"/>
      </rPr>
      <t>Quételet est le premier qui ait essayé d'</t>
    </r>
    <r>
      <rPr>
        <b/>
        <sz val="11"/>
        <color rgb="FFCC3300"/>
        <rFont val="Arial"/>
        <family val="2"/>
      </rPr>
      <t>expliquer</t>
    </r>
    <r>
      <rPr>
        <sz val="11"/>
        <color rgb="FF333333"/>
        <rFont val="Arial"/>
        <family val="2"/>
      </rPr>
      <t> scientifiquement cette régularité, il n'est pas le premier qui l'ait observée.</t>
    </r>
  </si>
  <si>
    <r>
      <t>Comment </t>
    </r>
    <r>
      <rPr>
        <b/>
        <sz val="11"/>
        <color rgb="FFCC3300"/>
        <rFont val="Arial"/>
        <family val="2"/>
      </rPr>
      <t>expliquer</t>
    </r>
    <r>
      <rPr>
        <sz val="11"/>
        <color rgb="FF333333"/>
        <rFont val="Arial"/>
        <family val="2"/>
      </rPr>
      <t> alors le silence que garde </t>
    </r>
    <r>
      <rPr>
        <sz val="11"/>
        <color theme="1"/>
        <rFont val="Calibri"/>
        <family val="2"/>
        <scheme val="minor"/>
      </rPr>
      <t>Monsieur</t>
    </r>
    <r>
      <rPr>
        <sz val="11"/>
        <color rgb="FF333333"/>
        <rFont val="Arial"/>
        <family val="2"/>
      </rPr>
      <t> </t>
    </r>
    <r>
      <rPr>
        <sz val="11"/>
        <color theme="1"/>
        <rFont val="Calibri"/>
        <family val="2"/>
        <scheme val="minor"/>
      </rPr>
      <t>Péponet</t>
    </r>
    <r>
      <rPr>
        <sz val="11"/>
        <color rgb="FF333333"/>
        <rFont val="Arial"/>
        <family val="2"/>
      </rPr>
      <t> depuis plus de deux mois?</t>
    </r>
  </si>
  <si>
    <r>
      <t>Et alors, il </t>
    </r>
    <r>
      <rPr>
        <b/>
        <sz val="11"/>
        <color rgb="FFCC3300"/>
        <rFont val="Arial"/>
        <family val="2"/>
      </rPr>
      <t>explique</t>
    </r>
    <r>
      <rPr>
        <sz val="11"/>
        <color rgb="FF333333"/>
        <rFont val="Arial"/>
        <family val="2"/>
      </rPr>
      <t> cette vente, dont l'aveu du gain énorme semble l'embarrasser un rien, en disant qu'il avait appris de la manière la plus positive que </t>
    </r>
    <r>
      <rPr>
        <sz val="11"/>
        <color theme="1"/>
        <rFont val="Calibri"/>
        <family val="2"/>
        <scheme val="minor"/>
      </rPr>
      <t>Périer</t>
    </r>
    <r>
      <rPr>
        <sz val="11"/>
        <color rgb="FF333333"/>
        <rFont val="Arial"/>
        <family val="2"/>
      </rPr>
      <t> devait faire un coup d'état et qu'il s'était résolu à cette vente dans la prévision d'un exil, de la suppression des journaux où il pouvait faire passer de la copie.</t>
    </r>
  </si>
  <si>
    <r>
      <t>Il vous cherche dans le jardin, il ne vous trouve pas; il pénètre dans la maison, il rencontre votre frère; dans l'impossibilité d'</t>
    </r>
    <r>
      <rPr>
        <b/>
        <sz val="11"/>
        <color rgb="FFCC3300"/>
        <rFont val="Arial"/>
        <family val="2"/>
      </rPr>
      <t>expliquer</t>
    </r>
    <r>
      <rPr>
        <sz val="11"/>
        <color rgb="FF333333"/>
        <rFont val="Arial"/>
        <family val="2"/>
      </rPr>
      <t> sa présence chez vous à cette heure, il le frappe.</t>
    </r>
  </si>
  <si>
    <r>
      <t>À ce nom de maman adressé à </t>
    </r>
    <r>
      <rPr>
        <sz val="11"/>
        <color theme="1"/>
        <rFont val="Calibri"/>
        <family val="2"/>
        <scheme val="minor"/>
      </rPr>
      <t>Madame</t>
    </r>
    <r>
      <rPr>
        <sz val="11"/>
        <color rgb="FF333333"/>
        <rFont val="Arial"/>
        <family val="2"/>
      </rPr>
      <t> </t>
    </r>
    <r>
      <rPr>
        <sz val="11"/>
        <color theme="1"/>
        <rFont val="Calibri"/>
        <family val="2"/>
        <scheme val="minor"/>
      </rPr>
      <t>Dilois</t>
    </r>
    <r>
      <rPr>
        <sz val="11"/>
        <color rgb="FF333333"/>
        <rFont val="Arial"/>
        <family val="2"/>
      </rPr>
      <t>, et qui cependant pouvait s'</t>
    </r>
    <r>
      <rPr>
        <b/>
        <sz val="11"/>
        <color rgb="FFCC3300"/>
        <rFont val="Arial"/>
        <family val="2"/>
      </rPr>
      <t>expliquer</t>
    </r>
    <r>
      <rPr>
        <sz val="11"/>
        <color rgb="FF333333"/>
        <rFont val="Arial"/>
        <family val="2"/>
      </rPr>
      <t> naturellement si cette enfant était la fille de </t>
    </r>
    <r>
      <rPr>
        <sz val="11"/>
        <color theme="1"/>
        <rFont val="Calibri"/>
        <family val="2"/>
        <scheme val="minor"/>
      </rPr>
      <t>M</t>
    </r>
    <r>
      <rPr>
        <sz val="11"/>
        <color rgb="FF333333"/>
        <rFont val="Arial"/>
        <family val="2"/>
      </rPr>
      <t> </t>
    </r>
    <r>
      <rPr>
        <sz val="11"/>
        <color theme="1"/>
        <rFont val="Calibri"/>
        <family val="2"/>
        <scheme val="minor"/>
      </rPr>
      <t>Dilois</t>
    </r>
    <r>
      <rPr>
        <sz val="11"/>
        <color rgb="FF333333"/>
        <rFont val="Arial"/>
        <family val="2"/>
      </rPr>
      <t>, </t>
    </r>
    <r>
      <rPr>
        <sz val="11"/>
        <color theme="1"/>
        <rFont val="Calibri"/>
        <family val="2"/>
        <scheme val="minor"/>
      </rPr>
      <t>Luizzi</t>
    </r>
    <r>
      <rPr>
        <sz val="11"/>
        <color rgb="FF333333"/>
        <rFont val="Arial"/>
        <family val="2"/>
      </rPr>
      <t> regarda vivement la charmante marchande; elle était toute rouge et tenait ses yeux baissés.</t>
    </r>
  </si>
  <si>
    <r>
      <t>N'admettant que les idées explicables par la sensation ou la réflexion, et ne pouvant </t>
    </r>
    <r>
      <rPr>
        <b/>
        <sz val="11"/>
        <color rgb="FFCC3300"/>
        <rFont val="Arial"/>
        <family val="2"/>
      </rPr>
      <t>expliquer</t>
    </r>
    <r>
      <rPr>
        <sz val="11"/>
        <color rgb="FF333333"/>
        <rFont val="Arial"/>
        <family val="2"/>
      </rPr>
      <t> ni par l'une ni par l'autre la substance, il lui fallait bien la nier, la résoudre dans les qualités qu'atteignent aisément la sensation ou la réflexion, et que son système explique et admet.</t>
    </r>
  </si>
  <si>
    <r>
      <t>Et tout cela, se sentant, se comprenant, ayant l'air simple en soi, mais ne s'</t>
    </r>
    <r>
      <rPr>
        <b/>
        <sz val="11"/>
        <color rgb="FFCC3300"/>
        <rFont val="Arial"/>
        <family val="2"/>
      </rPr>
      <t>expliquant</t>
    </r>
    <r>
      <rPr>
        <sz val="11"/>
        <color rgb="FF333333"/>
        <rFont val="Arial"/>
        <family val="2"/>
      </rPr>
      <t> guère.</t>
    </r>
  </si>
  <si>
    <r>
      <t>Tout alors s'</t>
    </r>
    <r>
      <rPr>
        <b/>
        <sz val="11"/>
        <color rgb="FFCC3300"/>
        <rFont val="Arial"/>
        <family val="2"/>
      </rPr>
      <t>expliquait</t>
    </r>
    <r>
      <rPr>
        <sz val="11"/>
        <color rgb="FF333333"/>
        <rFont val="Arial"/>
        <family val="2"/>
      </rPr>
      <t>: les chylifères étaient produits par l'émulsion et l'absorption de la graisse dissoute par l'éther.</t>
    </r>
  </si>
  <si>
    <r>
      <rPr>
        <sz val="11"/>
        <rFont val="Arial"/>
        <family val="2"/>
      </rPr>
      <t>Pour </t>
    </r>
    <r>
      <rPr>
        <b/>
        <sz val="11"/>
        <color rgb="FFCC3300"/>
        <rFont val="Arial"/>
        <family val="2"/>
      </rPr>
      <t>expliquer</t>
    </r>
    <r>
      <rPr>
        <sz val="11"/>
        <rFont val="Arial"/>
        <family val="2"/>
      </rPr>
      <t> convenablement la véritable nature et le caractère propre de la philosophie positive, il est indispensable de jeter d'abord un coup d'œil général sur la marche progressive de l'esprit humain, envisagée dans son ensemble : car une conception quelconque ne peut être bien connue que par son histoire.</t>
    </r>
  </si>
  <si>
    <r>
      <t>La progression de ces dernières ne saurait s'</t>
    </r>
    <r>
      <rPr>
        <b/>
        <sz val="11"/>
        <color rgb="FFCC3300"/>
        <rFont val="Arial"/>
        <family val="2"/>
      </rPr>
      <t>expliquer</t>
    </r>
    <r>
      <rPr>
        <sz val="11"/>
        <color rgb="FF333333"/>
        <rFont val="Arial"/>
        <family val="2"/>
      </rPr>
      <t> s'il ne s'agissait que des populations rurales.</t>
    </r>
  </si>
  <si>
    <r>
      <t>Il est puéril de confondre ces changements dans les données du problème du profit avec des signes d'une économie progressive ou de les </t>
    </r>
    <r>
      <rPr>
        <b/>
        <sz val="11"/>
        <color rgb="FFCC3300"/>
        <rFont val="Arial"/>
        <family val="2"/>
      </rPr>
      <t>expliquer</t>
    </r>
    <r>
      <rPr>
        <sz val="11"/>
        <color rgb="FF333333"/>
        <rFont val="Arial"/>
        <family val="2"/>
      </rPr>
      <t> économiquement par la référence peu compromettante à la pression des groupes sociaux.</t>
    </r>
  </si>
  <si>
    <r>
      <t>en combinant tout ce que j'ai dit sur l'origine de nos animalcules, je vois clairement que </t>
    </r>
    <r>
      <rPr>
        <sz val="11"/>
        <color theme="1"/>
        <rFont val="Calibri"/>
        <family val="2"/>
        <scheme val="minor"/>
      </rPr>
      <t>Mm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Buffon</t>
    </r>
    <r>
      <rPr>
        <sz val="11"/>
        <color rgb="FF333333"/>
        <rFont val="Arial"/>
        <family val="2"/>
      </rPr>
      <t> et </t>
    </r>
    <r>
      <rPr>
        <sz val="11"/>
        <color theme="1"/>
        <rFont val="Calibri"/>
        <family val="2"/>
        <scheme val="minor"/>
      </rPr>
      <t>De</t>
    </r>
    <r>
      <rPr>
        <sz val="11"/>
        <color rgb="FF333333"/>
        <rFont val="Arial"/>
        <family val="2"/>
      </rPr>
      <t> </t>
    </r>
    <r>
      <rPr>
        <sz val="11"/>
        <color theme="1"/>
        <rFont val="Calibri"/>
        <family val="2"/>
        <scheme val="minor"/>
      </rPr>
      <t>Needham</t>
    </r>
    <r>
      <rPr>
        <sz val="11"/>
        <color rgb="FF333333"/>
        <rFont val="Arial"/>
        <family val="2"/>
      </rPr>
      <t> se sont trompés en appuyant leurs systèmes pour </t>
    </r>
    <r>
      <rPr>
        <b/>
        <sz val="11"/>
        <color rgb="FFCC3300"/>
        <rFont val="Arial"/>
        <family val="2"/>
      </rPr>
      <t>expliquer</t>
    </r>
    <r>
      <rPr>
        <sz val="11"/>
        <color rgb="FF333333"/>
        <rFont val="Arial"/>
        <family val="2"/>
      </rPr>
      <t> la génération-le premier en partie, et le second en entier-sur les phénomènes relatifs aux animalcules...</t>
    </r>
  </si>
  <si>
    <r>
      <t>L'usage que la biologie fit si longtemps des causes finales est théologique, si l'on y pense bien ; théologique tant que l'on </t>
    </r>
    <r>
      <rPr>
        <b/>
        <sz val="11"/>
        <color rgb="FFCC3300"/>
        <rFont val="Arial"/>
        <family val="2"/>
      </rPr>
      <t>explique</t>
    </r>
    <r>
      <rPr>
        <sz val="11"/>
        <color rgb="FF333333"/>
        <rFont val="Arial"/>
        <family val="2"/>
      </rPr>
      <t> l'arrangement des organes et la fixité des espèces par les desseins d'un créateur.</t>
    </r>
  </si>
  <si>
    <r>
      <t>Notre entendement, cédant à son illusion habituelle, pose ce dilemme qu'une chose est étendue ou ne l'est pas ; et comme l'état affectif participe vaguement de l'étendue, est imparfaitement localisé, il en conclut que cet état est absolument inextensif, Mais alors les degrés successifs de l'extension, et l'étendue elle-même, vont s'</t>
    </r>
    <r>
      <rPr>
        <b/>
        <sz val="11"/>
        <color rgb="FFCC3300"/>
        <rFont val="Arial"/>
        <family val="2"/>
      </rPr>
      <t>expliquer</t>
    </r>
    <r>
      <rPr>
        <sz val="11"/>
        <color rgb="FF333333"/>
        <rFont val="Arial"/>
        <family val="2"/>
      </rPr>
      <t> par je ne sais quelle propriété acquise des états inextensifs ;</t>
    </r>
  </si>
  <si>
    <r>
      <t>Le désistement de </t>
    </r>
    <r>
      <rPr>
        <sz val="11"/>
        <color theme="1"/>
        <rFont val="Calibri"/>
        <family val="2"/>
        <scheme val="minor"/>
      </rPr>
      <t>Tolstoï</t>
    </r>
    <r>
      <rPr>
        <sz val="11"/>
        <color rgb="FF333333"/>
        <rFont val="Arial"/>
        <family val="2"/>
      </rPr>
      <t>en tant qu'artiste s'</t>
    </r>
    <r>
      <rPr>
        <b/>
        <sz val="11"/>
        <color rgb="FFCC3300"/>
        <rFont val="Arial"/>
        <family val="2"/>
      </rPr>
      <t>explique</t>
    </r>
    <r>
      <rPr>
        <sz val="11"/>
        <color rgb="FF333333"/>
        <rFont val="Arial"/>
        <family val="2"/>
      </rPr>
      <t> aussi par le déclin de ses facultés créatrices.</t>
    </r>
  </si>
  <si>
    <r>
      <t>Ironie à part, le nouvel organisme obtint un succès considérable, mais qui s'</t>
    </r>
    <r>
      <rPr>
        <b/>
        <sz val="11"/>
        <color rgb="FFCC3300"/>
        <rFont val="Arial"/>
        <family val="2"/>
      </rPr>
      <t>explique</t>
    </r>
    <r>
      <rPr>
        <sz val="11"/>
        <color rgb="FF333333"/>
        <rFont val="Arial"/>
        <family val="2"/>
      </rPr>
      <t> par ce fait que le parti populaire, mêlant habilement aux articles de réformes sociales de son programme la question de l'indépendance du Saint-Siège, incitait l'opinion à envisager la question romaine au point de vue de la liberté.</t>
    </r>
  </si>
  <si>
    <r>
      <t>Sans doute, dans des sociétés encore incultes où la sensibilité individuelle, difficile à émouvoir, ne réagit que sous l'action d'irritants très intenses, il peut y avoir une nécessité à ce que le blâme, pour être fortement senti, se traduise sous cette forme violente : et, par là, s'</t>
    </r>
    <r>
      <rPr>
        <b/>
        <sz val="11"/>
        <color rgb="FFCC3300"/>
        <rFont val="Arial"/>
        <family val="2"/>
      </rPr>
      <t>explique</t>
    </r>
    <r>
      <rPr>
        <sz val="11"/>
        <color rgb="FF333333"/>
        <rFont val="Arial"/>
        <family val="2"/>
      </rPr>
      <t> en partie - mais en partie seulement comme nous le verrons sous peu - l'emploi qui a été si largement fait des corrections matérielles à certaines époques de l'histoire.</t>
    </r>
  </si>
  <si>
    <r>
      <t>De telles ressemblances ne paraissent pouvoir s'</t>
    </r>
    <r>
      <rPr>
        <b/>
        <sz val="11"/>
        <color rgb="FFCC3300"/>
        <rFont val="Arial"/>
        <family val="2"/>
      </rPr>
      <t>expliquer</t>
    </r>
    <r>
      <rPr>
        <sz val="11"/>
        <color rgb="FF333333"/>
        <rFont val="Arial"/>
        <family val="2"/>
      </rPr>
      <t> que par une communauté d'origine.</t>
    </r>
  </si>
  <si>
    <r>
      <t>Quand l'arbre que je regarde sera agité par le vent, la sensation et le mécanisme cérébral qu'elle implique auront un mouvement parallèle, si notre thèse mécaniste est vraie; mouvement qui ne s'</t>
    </r>
    <r>
      <rPr>
        <b/>
        <sz val="11"/>
        <color rgb="FFCC3300"/>
        <rFont val="Arial"/>
        <family val="2"/>
      </rPr>
      <t>explique</t>
    </r>
    <r>
      <rPr>
        <sz val="11"/>
        <color rgb="FF333333"/>
        <rFont val="Arial"/>
        <family val="2"/>
      </rPr>
      <t> pas par les propriétés de la sensation comme réalité cérébrale, mais qui est provoqué, actionné directement par le mouvement de la réalité extérieure au cerveau.</t>
    </r>
  </si>
  <si>
    <r>
      <t>Ainsi s'</t>
    </r>
    <r>
      <rPr>
        <b/>
        <sz val="11"/>
        <color rgb="FFCC3300"/>
        <rFont val="Arial"/>
        <family val="2"/>
      </rPr>
      <t>explique</t>
    </r>
    <r>
      <rPr>
        <sz val="11"/>
        <color rgb="FF333333"/>
        <rFont val="Arial"/>
        <family val="2"/>
      </rPr>
      <t> que, pour le marxiste, l'homme le plus moral soit le plus progressiste.</t>
    </r>
  </si>
  <si>
    <r>
      <t>Cela se sent, mais cela peut aussi, dans une certaine mesure, s'</t>
    </r>
    <r>
      <rPr>
        <b/>
        <sz val="11"/>
        <color rgb="FFCC3300"/>
        <rFont val="Arial"/>
        <family val="2"/>
      </rPr>
      <t>expliquer</t>
    </r>
    <r>
      <rPr>
        <sz val="11"/>
        <color rgb="FF333333"/>
        <rFont val="Arial"/>
        <family val="2"/>
      </rPr>
      <t>, si l'on se met au préalable d'accord sur le fait que la peinture pure-cette entité dont certains maîtres (</t>
    </r>
    <r>
      <rPr>
        <sz val="11"/>
        <color theme="1"/>
        <rFont val="Calibri"/>
        <family val="2"/>
        <scheme val="minor"/>
      </rPr>
      <t>Mantegna</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Vinci</t>
    </r>
    <r>
      <rPr>
        <sz val="11"/>
        <color rgb="FF333333"/>
        <rFont val="Arial"/>
        <family val="2"/>
      </rPr>
      <t>, </t>
    </r>
    <r>
      <rPr>
        <sz val="11"/>
        <color theme="1"/>
        <rFont val="Calibri"/>
        <family val="2"/>
        <scheme val="minor"/>
      </rPr>
      <t>Ingres</t>
    </r>
    <r>
      <rPr>
        <sz val="11"/>
        <color rgb="FF333333"/>
        <rFont val="Arial"/>
        <family val="2"/>
      </rPr>
      <t>) n'ont pas été tourmentés, à l'inverse des </t>
    </r>
    <r>
      <rPr>
        <sz val="11"/>
        <color theme="1"/>
        <rFont val="Calibri"/>
        <family val="2"/>
        <scheme val="minor"/>
      </rPr>
      <t>Velasquez</t>
    </r>
    <r>
      <rPr>
        <sz val="11"/>
        <color rgb="FF333333"/>
        <rFont val="Arial"/>
        <family val="2"/>
      </rPr>
      <t>, des </t>
    </r>
    <r>
      <rPr>
        <sz val="11"/>
        <color theme="1"/>
        <rFont val="Calibri"/>
        <family val="2"/>
        <scheme val="minor"/>
      </rPr>
      <t>Greco</t>
    </r>
    <r>
      <rPr>
        <sz val="11"/>
        <color rgb="FF333333"/>
        <rFont val="Arial"/>
        <family val="2"/>
      </rPr>
      <t>, des </t>
    </r>
    <r>
      <rPr>
        <sz val="11"/>
        <color theme="1"/>
        <rFont val="Calibri"/>
        <family val="2"/>
        <scheme val="minor"/>
      </rPr>
      <t>Manet</t>
    </r>
    <r>
      <rPr>
        <sz val="11"/>
        <color rgb="FF333333"/>
        <rFont val="Arial"/>
        <family val="2"/>
      </rPr>
      <t>-Est caractérisée par ceci d'abord, que, sur aucun point de la toile, aucun élément ne demeure insensible au voisinage de tel autre.</t>
    </r>
  </si>
  <si>
    <r>
      <t>Ainsi s'</t>
    </r>
    <r>
      <rPr>
        <b/>
        <sz val="11"/>
        <color rgb="FFCC3300"/>
        <rFont val="Arial"/>
        <family val="2"/>
      </rPr>
      <t>expliquent</t>
    </r>
    <r>
      <rPr>
        <sz val="11"/>
        <color rgb="FF333333"/>
        <rFont val="Arial"/>
        <family val="2"/>
      </rPr>
      <t> les égards dont les vieillards sont souvent l'objet, et l'autorité qui leur est reconnue.</t>
    </r>
  </si>
  <si>
    <r>
      <t>Mais au-dessous d'elle est une pensée spontanée et semi-consciente, qui superpose à l'enchaînement mécanique des causes et des effets quelque chose de tout différent, non pas certes pour rendre compte de la chute de la tuile, mais pour </t>
    </r>
    <r>
      <rPr>
        <b/>
        <sz val="11"/>
        <color rgb="FFCC3300"/>
        <rFont val="Arial"/>
        <family val="2"/>
      </rPr>
      <t>expliquer</t>
    </r>
    <r>
      <rPr>
        <sz val="11"/>
        <color rgb="FF333333"/>
        <rFont val="Arial"/>
        <family val="2"/>
      </rPr>
      <t> que la chute ait coïncidé avec le passage d'un homme, qu'elle ait justement choisi cet instant. </t>
    </r>
  </si>
  <si>
    <r>
      <t>On pourrait trouver encore d'autres raisons pour </t>
    </r>
    <r>
      <rPr>
        <b/>
        <sz val="11"/>
        <color rgb="FFCC3300"/>
        <rFont val="Arial"/>
        <family val="2"/>
      </rPr>
      <t>expliquer</t>
    </r>
    <r>
      <rPr>
        <sz val="11"/>
        <color rgb="FF333333"/>
        <rFont val="Arial"/>
        <family val="2"/>
      </rPr>
      <t> le déclin d'une institution qui, tout en rendant de sérieux services, avait beaucoup contribué à maintenir l'idée de brutalité.</t>
    </r>
  </si>
  <si>
    <r>
      <t>Les faits observés ne pourraient-ils pas tout aussi bien s'</t>
    </r>
    <r>
      <rPr>
        <b/>
        <sz val="11"/>
        <color rgb="FFCC3300"/>
        <rFont val="Arial"/>
        <family val="2"/>
      </rPr>
      <t>expliquer</t>
    </r>
    <r>
      <rPr>
        <sz val="11"/>
        <color rgb="FF333333"/>
        <rFont val="Arial"/>
        <family val="2"/>
      </rPr>
      <t> si on attribuait à la vitesse de la lumière une valeur un peu différente de la valeur adoptée, et si on admettait que la loi de </t>
    </r>
    <r>
      <rPr>
        <sz val="11"/>
        <color theme="1"/>
        <rFont val="Calibri"/>
        <family val="2"/>
        <scheme val="minor"/>
      </rPr>
      <t>Newton</t>
    </r>
    <r>
      <rPr>
        <sz val="11"/>
        <color rgb="FF333333"/>
        <rFont val="Arial"/>
        <family val="2"/>
      </rPr>
      <t> n'est qu'approchée?</t>
    </r>
  </si>
  <si>
    <r>
      <t>Sans doute l'émotion fine a-t-elle une intensité vécue hors de proportion avec l'ampleur du trouble corporel qui l'orchestre; mais son intensité et sa finesse s'</t>
    </r>
    <r>
      <rPr>
        <b/>
        <sz val="11"/>
        <color rgb="FFCC3300"/>
        <rFont val="Arial"/>
        <family val="2"/>
      </rPr>
      <t>expliquent</t>
    </r>
    <r>
      <rPr>
        <sz val="11"/>
        <color rgb="FF333333"/>
        <rFont val="Arial"/>
        <family val="2"/>
      </rPr>
      <t> par d'autres raisons; et d'abord par ce pouvoir qu'a la joie de nous rendre accessibles à la joie répandue dans l'univers et peinte sur la physionomie où se révèle le degré d'être de chaque chose.</t>
    </r>
  </si>
  <si>
    <r>
      <t>Avant de chercher à l'</t>
    </r>
    <r>
      <rPr>
        <b/>
        <sz val="11"/>
        <color rgb="FFCC3300"/>
        <rFont val="Arial"/>
        <family val="2"/>
      </rPr>
      <t>expliquer</t>
    </r>
    <r>
      <rPr>
        <sz val="11"/>
        <color rgb="FF333333"/>
        <rFont val="Arial"/>
        <family val="2"/>
      </rPr>
      <t>, mieux vaudra, sans doute, tâcher de décrire comment.</t>
    </r>
  </si>
  <si>
    <r>
      <t>Mais pour que des associations de représentations soient possibles suivant des lois, la constance relative de celles-ci ne pouvant s'</t>
    </r>
    <r>
      <rPr>
        <b/>
        <sz val="11"/>
        <color rgb="FFCC3300"/>
        <rFont val="Arial"/>
        <family val="2"/>
      </rPr>
      <t>expliquer</t>
    </r>
    <r>
      <rPr>
        <sz val="11"/>
        <color rgb="FF333333"/>
        <rFont val="Arial"/>
        <family val="2"/>
      </rPr>
      <t> que par leur indépendance à l'égard du contenu de celles-là, l'empirisme est obligé de distinguer les lois du représentatif et celles du représenté, la transcendance de la conscience de soi et l'immanence de la conscience de l'objet. </t>
    </r>
  </si>
  <si>
    <r>
      <t>Nul besoin donc, pour </t>
    </r>
    <r>
      <rPr>
        <b/>
        <sz val="11"/>
        <color rgb="FFCC3300"/>
        <rFont val="Arial"/>
        <family val="2"/>
      </rPr>
      <t>expliquer</t>
    </r>
    <r>
      <rPr>
        <sz val="11"/>
        <color rgb="FF333333"/>
        <rFont val="Arial"/>
        <family val="2"/>
      </rPr>
      <t> les similitudes dont les sociétés vivent, d'attribuer au groupe lui-même on ne sait quelle mystérieuse influence.</t>
    </r>
  </si>
  <si>
    <r>
      <t>Nansen </t>
    </r>
    <r>
      <rPr>
        <b/>
        <sz val="11"/>
        <color rgb="FFCC3300"/>
        <rFont val="Arial"/>
        <family val="2"/>
      </rPr>
      <t>explique</t>
    </r>
    <r>
      <rPr>
        <sz val="11"/>
        <color rgb="FF333333"/>
        <rFont val="Arial"/>
        <family val="2"/>
      </rPr>
      <t> leur inhumanité par la peur qu'ils ont, en général, d'entrer en contact avec des cadavres.</t>
    </r>
  </si>
  <si>
    <t>expliquer</t>
  </si>
  <si>
    <r>
      <t>il conviendrait sur-tout que l'on ne peut, sans la plus affreuse iniquité, refuser à des détenus la permission de faire leurs affaires, de constater, d'assurer l'existence des droits de leurs enfans, et que lorsqu'il est question d'une détenue dans une prison aussi subalterne que celle où tu étais, une telle iniquité serait uniquement </t>
    </r>
    <r>
      <rPr>
        <b/>
        <sz val="11"/>
        <color rgb="FFCC3300"/>
        <rFont val="Arial"/>
        <family val="2"/>
      </rPr>
      <t>imputable</t>
    </r>
    <r>
      <rPr>
        <sz val="11"/>
        <color rgb="FF333333"/>
        <rFont val="Arial"/>
        <family val="2"/>
      </rPr>
      <t> à la police, qui y est maîtresse absolue: je n'en dis pas de même des prisons d'état proprement dites, telles que celle-ci.</t>
    </r>
  </si>
  <si>
    <r>
      <t>Ce n'est pas à un affaiblissement de la répression que l'augmentation de la criminalité en France, depuis cinquante ans au moins, est </t>
    </r>
    <r>
      <rPr>
        <b/>
        <sz val="11"/>
        <color rgb="FFCC3300"/>
        <rFont val="Arial"/>
        <family val="2"/>
      </rPr>
      <t>imputable</t>
    </r>
    <r>
      <rPr>
        <sz val="11"/>
        <color rgb="FF333333"/>
        <rFont val="Arial"/>
        <family val="2"/>
      </rPr>
      <t>, puisque, an contraire, si l'on en juge par la proportion des acquittements, la répression est devenue plus sévère.</t>
    </r>
  </si>
  <si>
    <r>
      <t>Cette distinction, une fois admise, aurait certainement pour effet de diminuer la liste des suicides </t>
    </r>
    <r>
      <rPr>
        <b/>
        <sz val="11"/>
        <color rgb="FFCC3300"/>
        <rFont val="Arial"/>
        <family val="2"/>
      </rPr>
      <t>imputables</t>
    </r>
    <r>
      <rPr>
        <sz val="11"/>
        <color rgb="FF333333"/>
        <rFont val="Arial"/>
        <family val="2"/>
      </rPr>
      <t> à l'imitation ; néanmoins, il est incontestable qu'ils sont très nombreux.</t>
    </r>
  </si>
  <si>
    <r>
      <t>Le naufrage est-il </t>
    </r>
    <r>
      <rPr>
        <b/>
        <sz val="11"/>
        <color rgb="FFCC3300"/>
        <rFont val="Arial"/>
        <family val="2"/>
      </rPr>
      <t>imputable</t>
    </r>
    <r>
      <rPr>
        <sz val="11"/>
        <color rgb="FF333333"/>
        <rFont val="Arial"/>
        <family val="2"/>
      </rPr>
      <t> au pilote?</t>
    </r>
  </si>
  <si>
    <r>
      <t>Mais, quel que soit mon discours, il ne vient point de moi: la pensée qui fait courir ma plume ne m'est pas personnelle, et rien de ce que j'écris ne m'est </t>
    </r>
    <r>
      <rPr>
        <b/>
        <sz val="11"/>
        <color rgb="FFCC3300"/>
        <rFont val="Arial"/>
        <family val="2"/>
      </rPr>
      <t>imputable</t>
    </r>
    <r>
      <rPr>
        <sz val="11"/>
        <color rgb="FF333333"/>
        <rFont val="Arial"/>
        <family val="2"/>
      </rPr>
      <t>.</t>
    </r>
  </si>
  <si>
    <r>
      <t>Je ne prétends pas blâmer les usuriers : tout vice politique n'est </t>
    </r>
    <r>
      <rPr>
        <b/>
        <i/>
        <sz val="11"/>
        <color rgb="FFCC3300"/>
        <rFont val="Arial"/>
        <family val="2"/>
      </rPr>
      <t>imputable</t>
    </r>
    <r>
      <rPr>
        <i/>
        <sz val="11"/>
        <color rgb="FF333333"/>
        <rFont val="Arial"/>
        <family val="2"/>
      </rPr>
      <t> qu'aux circonstances et nullement aux citoyens qui en profitent.</t>
    </r>
  </si>
  <si>
    <r>
      <t>C'est le seul moyen de garantir les ouvriers contre les chômages qui ne leur sont-pas </t>
    </r>
    <r>
      <rPr>
        <b/>
        <sz val="11"/>
        <color rgb="FFCC3300"/>
        <rFont val="Arial"/>
        <family val="2"/>
      </rPr>
      <t>imputables</t>
    </r>
    <r>
      <rPr>
        <sz val="11"/>
        <color rgb="FF333333"/>
        <rFont val="Arial"/>
        <family val="2"/>
      </rPr>
      <t>, sans cesser pourtant de permettre aux chefs un juste essor des divers perfectionnements industriels, surtout mécaniques.</t>
    </r>
  </si>
  <si>
    <r>
      <t>Il est à croire que ces premiers ramassis d'indisciplinés ont été les foyers les plus actifs de guerres et de conquêtes, et que, par suite, si tous les fléaux nés de la vie belliqueuse leur sont </t>
    </r>
    <r>
      <rPr>
        <b/>
        <sz val="11"/>
        <color rgb="FFCC3300"/>
        <rFont val="Arial"/>
        <family val="2"/>
      </rPr>
      <t>imputables</t>
    </r>
    <r>
      <rPr>
        <sz val="11"/>
        <color rgb="FF333333"/>
        <rFont val="Arial"/>
        <family val="2"/>
      </rPr>
      <t>, il faut leur faire honneur des grandes agglomérations nationales, garantie finale de richesse et de paix.</t>
    </r>
  </si>
  <si>
    <r>
      <t>L'affaire </t>
    </r>
    <r>
      <rPr>
        <sz val="11"/>
        <color theme="1"/>
        <rFont val="Calibri"/>
        <family val="2"/>
        <scheme val="minor"/>
      </rPr>
      <t>Picquart</t>
    </r>
    <r>
      <rPr>
        <sz val="11"/>
        <color rgb="FF333333"/>
        <rFont val="Arial"/>
        <family val="2"/>
      </rPr>
      <t>, c'est l'erreur judiciaire </t>
    </r>
    <r>
      <rPr>
        <i/>
        <sz val="11"/>
        <color rgb="FF333333"/>
        <rFont val="Arial"/>
        <family val="2"/>
      </rPr>
      <t>consciente,</t>
    </r>
    <r>
      <rPr>
        <sz val="11"/>
        <color rgb="FF333333"/>
        <rFont val="Arial"/>
        <family val="2"/>
      </rPr>
      <t> </t>
    </r>
    <r>
      <rPr>
        <b/>
        <sz val="11"/>
        <color rgb="FFCC3300"/>
        <rFont val="Arial"/>
        <family val="2"/>
      </rPr>
      <t>imputable</t>
    </r>
    <r>
      <rPr>
        <sz val="11"/>
        <color rgb="FF333333"/>
        <rFont val="Arial"/>
        <family val="2"/>
      </rPr>
      <t>, sinon à ceux-là mêmes qui s'y préparent, du moins à l'état d'esprit que leur font les passions ambiantes.</t>
    </r>
  </si>
  <si>
    <r>
      <t>Imputable</t>
    </r>
    <r>
      <rPr>
        <sz val="11"/>
        <color rgb="FF333333"/>
        <rFont val="Arial"/>
        <family val="2"/>
      </rPr>
      <t> à qui?</t>
    </r>
  </si>
  <si>
    <r>
      <t>Un des experts qui a conclu contre </t>
    </r>
    <r>
      <rPr>
        <sz val="11"/>
        <color theme="1"/>
        <rFont val="Calibri"/>
        <family val="2"/>
        <scheme val="minor"/>
      </rPr>
      <t>Dreyfus</t>
    </r>
    <r>
      <rPr>
        <sz val="11"/>
        <color rgb="FF333333"/>
        <rFont val="Arial"/>
        <family val="2"/>
      </rPr>
      <t> aurait reconnu l'identité des écritures dans le bordereau accusateur et dans une lettre émanant de celui à qui la trahison serait </t>
    </r>
    <r>
      <rPr>
        <b/>
        <sz val="11"/>
        <color rgb="FFCC3300"/>
        <rFont val="Arial"/>
        <family val="2"/>
      </rPr>
      <t>imputable</t>
    </r>
    <r>
      <rPr>
        <sz val="11"/>
        <color rgb="FF333333"/>
        <rFont val="Arial"/>
        <family val="2"/>
      </rPr>
      <t>.</t>
    </r>
  </si>
  <si>
    <r>
      <t>Outre la hausse naturelle des denrées alimentaires, qui tient à la qualité inférieure des derniers terrains mis en culture, il y a une hausse abusive, </t>
    </r>
    <r>
      <rPr>
        <b/>
        <sz val="11"/>
        <color rgb="FFCC3300"/>
        <rFont val="Arial"/>
        <family val="2"/>
      </rPr>
      <t>imputable</t>
    </r>
    <r>
      <rPr>
        <sz val="11"/>
        <color rgb="FF333333"/>
        <rFont val="Arial"/>
        <family val="2"/>
      </rPr>
      <t> au monopole.</t>
    </r>
  </si>
  <si>
    <r>
      <t>Tout le tapage qu'ils réprouvent du haut de leur hypocrisie, n'est </t>
    </r>
    <r>
      <rPr>
        <b/>
        <sz val="11"/>
        <color rgb="FFCC3300"/>
        <rFont val="Arial"/>
        <family val="2"/>
      </rPr>
      <t>imputable</t>
    </r>
    <r>
      <rPr>
        <sz val="11"/>
        <color rgb="FF333333"/>
        <rFont val="Arial"/>
        <family val="2"/>
      </rPr>
      <t>, comme on le leur a dit en face, qu'à leur conduite " équivoque et louche".</t>
    </r>
  </si>
  <si>
    <r>
      <t>et, de fait, ils y allaient tous ensemble, si un homme du métier, Gaudin, commissaire de la Trésorerie, ayant entendu crier le décret dans la rue, n'avait couru au comité des finances pour expliquer « qu'il n'y avait rien de commun » entre les deux groupes de proscrits, que les fermiers étaient des concessionnaires à bail et à bénéfice aléatoire, que les receveurs étaient des fonctionnaires payés par une remise fixe, et que le délit des premiers, prouvé ou non prouvé, n'était pas </t>
    </r>
    <r>
      <rPr>
        <b/>
        <sz val="11"/>
        <color rgb="FFCC3300"/>
        <rFont val="Arial"/>
        <family val="2"/>
      </rPr>
      <t>imputable</t>
    </r>
    <r>
      <rPr>
        <sz val="11"/>
        <color rgb="FF333333"/>
        <rFont val="Arial"/>
        <family val="2"/>
      </rPr>
      <t> aux seconds.</t>
    </r>
  </si>
  <si>
    <r>
      <t>Il s'agit alors, non plus d'un concert </t>
    </r>
    <r>
      <rPr>
        <b/>
        <sz val="11"/>
        <color rgb="FFCC3300"/>
        <rFont val="Arial"/>
        <family val="2"/>
      </rPr>
      <t>imputable</t>
    </r>
    <r>
      <rPr>
        <sz val="11"/>
        <color rgb="FF333333"/>
        <rFont val="Arial"/>
        <family val="2"/>
      </rPr>
      <t> à une coordination providentielle ou à une combinaison fortuite, mais d'une influence immédiate, active, déterminante, portant sur les causes secondes, et exercée par les forces à l'énergie desquelles nous rapportons immédiatement la production des phénomènes dont nous sommes témoins.</t>
    </r>
  </si>
  <si>
    <r>
      <t>Enfin, même d'après les observateurs qui attribuent le plus d'influence à l'alcoolisme, un dixième seulement des cas lui serait </t>
    </r>
    <r>
      <rPr>
        <b/>
        <sz val="11"/>
        <color rgb="FFCC3300"/>
        <rFont val="Arial"/>
        <family val="2"/>
      </rPr>
      <t>imputable</t>
    </r>
    <r>
      <rPr>
        <sz val="11"/>
        <color rgb="FF333333"/>
        <rFont val="Arial"/>
        <family val="2"/>
      </rPr>
      <t>.</t>
    </r>
  </si>
  <si>
    <r>
      <t>Supériorité </t>
    </r>
    <r>
      <rPr>
        <b/>
        <sz val="11"/>
        <color rgb="FFCC3300"/>
        <rFont val="Arial"/>
        <family val="2"/>
      </rPr>
      <t>imputable</t>
    </r>
    <r>
      <rPr>
        <sz val="11"/>
        <color rgb="FF333333"/>
        <rFont val="Arial"/>
        <family val="2"/>
      </rPr>
      <t> au prix croissant de ses produits ; — lequel est déterminé lui-même et par la quantité limitée, et par la consommation nécessaire de ses produits.</t>
    </r>
  </si>
  <si>
    <r>
      <t>Et je conçois qu'on accepte des arrêts rendus de la sorte, qui peuvent être ineptes ou cruels mais dont l'absurdité du moins et la barbarie ne sont, pour ainsi dire, </t>
    </r>
    <r>
      <rPr>
        <b/>
        <sz val="11"/>
        <color rgb="FFCC3300"/>
        <rFont val="Arial"/>
        <family val="2"/>
      </rPr>
      <t>imputables</t>
    </r>
    <r>
      <rPr>
        <sz val="11"/>
        <color rgb="FF333333"/>
        <rFont val="Arial"/>
        <family val="2"/>
      </rPr>
      <t> à personne.</t>
    </r>
  </si>
  <si>
    <r>
      <t>Le mal viendra d'un des grands, d'un très grand de l'ordre, ou, s'il ne vient pas précisément de lui, la faute ne lui en sera pas moins </t>
    </r>
    <r>
      <rPr>
        <b/>
        <sz val="11"/>
        <color rgb="FFCC3300"/>
        <rFont val="Arial"/>
        <family val="2"/>
      </rPr>
      <t>imputable;</t>
    </r>
    <r>
      <rPr>
        <sz val="11"/>
        <color rgb="FF333333"/>
        <rFont val="Arial"/>
        <family val="2"/>
      </rPr>
      <t> rappelez-vous que le feu et l'eau peuvent être complices; l'un donne la lumière, l'autre les révélations.</t>
    </r>
  </si>
  <si>
    <r>
      <t>Les affaires ne se terminaient pas: </t>
    </r>
    <r>
      <rPr>
        <sz val="11"/>
        <color theme="1"/>
        <rFont val="Calibri"/>
        <family val="2"/>
        <scheme val="minor"/>
      </rPr>
      <t>Walstein</t>
    </r>
    <r>
      <rPr>
        <sz val="11"/>
        <color rgb="FF333333"/>
        <rFont val="Arial"/>
        <family val="2"/>
      </rPr>
      <t> lui avança une nouvelle somme </t>
    </r>
    <r>
      <rPr>
        <b/>
        <sz val="11"/>
        <color rgb="FFCC3300"/>
        <rFont val="Arial"/>
        <family val="2"/>
      </rPr>
      <t>imputable</t>
    </r>
    <r>
      <rPr>
        <sz val="11"/>
        <color rgb="FF333333"/>
        <rFont val="Arial"/>
        <family val="2"/>
      </rPr>
      <t> sur le payement de la lettre de crédit.</t>
    </r>
  </si>
  <si>
    <r>
      <t>Mais alors il ne faudrait pas dire que l'hypothèse du criminel-né implique la constance à peu près uniforme du chiffre de méfaits qui lui sont </t>
    </r>
    <r>
      <rPr>
        <b/>
        <sz val="11"/>
        <color rgb="FFCC3300"/>
        <rFont val="Arial"/>
        <family val="2"/>
      </rPr>
      <t>imputables</t>
    </r>
    <r>
      <rPr>
        <sz val="11"/>
        <color rgb="FF333333"/>
        <rFont val="Arial"/>
        <family val="2"/>
      </rPr>
      <t> et se féliciter, à l'appui de cette hypothèse, d'avoir découvert, en décomposant les nombres annuels et toujours croissants fournis par les récidives, que le nombre des meurtres et des assassinats reste à peu près stationnaire.</t>
    </r>
  </si>
  <si>
    <r>
      <t>Il s'agit de dégager, dans l'espèce, la part d'erreurs </t>
    </r>
    <r>
      <rPr>
        <b/>
        <i/>
        <sz val="11"/>
        <color rgb="FFCC3300"/>
        <rFont val="Arial"/>
        <family val="2"/>
      </rPr>
      <t>imputable</t>
    </r>
    <r>
      <rPr>
        <i/>
        <sz val="11"/>
        <color rgb="FF333333"/>
        <rFont val="Arial"/>
        <family val="2"/>
      </rPr>
      <t> à chacune de ces deux causes.</t>
    </r>
  </si>
  <si>
    <r>
      <t>Selon Enrico Ferri, c'est au contraire la responsabilité subjective, ou du moins une certaine façon de l'entendre, qui constitue l'erreur </t>
    </r>
    <r>
      <rPr>
        <b/>
        <sz val="11"/>
        <color rgb="FFCC3300"/>
        <rFont val="Arial"/>
        <family val="2"/>
      </rPr>
      <t>imputable</t>
    </r>
    <r>
      <rPr>
        <sz val="11"/>
        <color rgb="FF333333"/>
        <rFont val="Arial"/>
        <family val="2"/>
      </rPr>
      <t> aux superstitions religieuses.</t>
    </r>
  </si>
  <si>
    <r>
      <t>D'un côté en tirant nos perceptions vers le rêve, par ce que nous y trouvons de faux, qui n'est jamais </t>
    </r>
    <r>
      <rPr>
        <b/>
        <sz val="11"/>
        <color rgb="FFCC3300"/>
        <rFont val="Arial"/>
        <family val="2"/>
      </rPr>
      <t>imputable</t>
    </r>
    <r>
      <rPr>
        <sz val="11"/>
        <color rgb="FF333333"/>
        <rFont val="Arial"/>
        <family val="2"/>
      </rPr>
      <t> à l'objet, mais à notre paresse seulement.</t>
    </r>
  </si>
  <si>
    <r>
      <t>J'intervins aussitôt pour stimuler les énergies, et m'opposai à un ralentissement dans l'action quotidienne de l'artillerie que le général de </t>
    </r>
    <r>
      <rPr>
        <sz val="11"/>
        <color theme="1"/>
        <rFont val="Calibri"/>
        <family val="2"/>
        <scheme val="minor"/>
      </rPr>
      <t>Langle</t>
    </r>
    <r>
      <rPr>
        <sz val="11"/>
        <color rgb="FF333333"/>
        <rFont val="Arial"/>
        <family val="2"/>
      </rPr>
      <t> me signalait comme </t>
    </r>
    <r>
      <rPr>
        <b/>
        <sz val="11"/>
        <color rgb="FFCC3300"/>
        <rFont val="Arial"/>
        <family val="2"/>
      </rPr>
      <t>imputable</t>
    </r>
    <r>
      <rPr>
        <sz val="11"/>
        <color rgb="FF333333"/>
        <rFont val="Arial"/>
        <family val="2"/>
      </rPr>
      <t> en mauvais temps et à l'état des routes: s'il pleuvait chez nous, il pleuvait aussi chez l'ennemi.</t>
    </r>
  </si>
  <si>
    <r>
      <t>Le ton de la conversation s'étant élevé, je dus rappeler à </t>
    </r>
    <r>
      <rPr>
        <sz val="11"/>
        <color theme="1"/>
        <rFont val="Calibri"/>
        <family val="2"/>
        <scheme val="minor"/>
      </rPr>
      <t>Lanrezac</t>
    </r>
    <r>
      <rPr>
        <sz val="11"/>
        <color rgb="FF333333"/>
        <rFont val="Arial"/>
        <family val="2"/>
      </rPr>
      <t> que les griefs du maréchal </t>
    </r>
    <r>
      <rPr>
        <sz val="11"/>
        <color theme="1"/>
        <rFont val="Calibri"/>
        <family val="2"/>
        <scheme val="minor"/>
      </rPr>
      <t>French</t>
    </r>
    <r>
      <rPr>
        <sz val="11"/>
        <color rgb="FF333333"/>
        <rFont val="Arial"/>
        <family val="2"/>
      </rPr>
      <t> vis-à-vis de l'armée française lui étaient surtout </t>
    </r>
    <r>
      <rPr>
        <b/>
        <sz val="11"/>
        <color rgb="FFCC3300"/>
        <rFont val="Arial"/>
        <family val="2"/>
      </rPr>
      <t>imputables</t>
    </r>
    <r>
      <rPr>
        <sz val="11"/>
        <color rgb="FF333333"/>
        <rFont val="Arial"/>
        <family val="2"/>
      </rPr>
      <t>: sur la </t>
    </r>
    <r>
      <rPr>
        <sz val="11"/>
        <color theme="1"/>
        <rFont val="Calibri"/>
        <family val="2"/>
        <scheme val="minor"/>
      </rPr>
      <t>Sambre</t>
    </r>
    <r>
      <rPr>
        <sz val="11"/>
        <color rgb="FF333333"/>
        <rFont val="Arial"/>
        <family val="2"/>
      </rPr>
      <t>, il s'était retiré au moment ou </t>
    </r>
    <r>
      <rPr>
        <sz val="11"/>
        <color theme="1"/>
        <rFont val="Calibri"/>
        <family val="2"/>
        <scheme val="minor"/>
      </rPr>
      <t>French</t>
    </r>
    <r>
      <rPr>
        <sz val="11"/>
        <color rgb="FF333333"/>
        <rFont val="Arial"/>
        <family val="2"/>
      </rPr>
      <t> lui avait fait connaître qu'il attaquait, et l'avant-veille encore, il avait laissé écraser les anglais sans leur porter secours.</t>
    </r>
  </si>
  <si>
    <r>
      <t>Pourtant on voit presque universellement subsister l'impression que les maux économiques dont souffrit longuement l'Europe après la guerre étaient </t>
    </r>
    <r>
      <rPr>
        <b/>
        <sz val="11"/>
        <color rgb="FFCC3300"/>
        <rFont val="Arial"/>
        <family val="2"/>
      </rPr>
      <t>imputables</t>
    </r>
    <r>
      <rPr>
        <sz val="11"/>
        <color rgb="FF333333"/>
        <rFont val="Arial"/>
        <family val="2"/>
      </rPr>
      <t> au Traité.</t>
    </r>
  </si>
  <si>
    <r>
      <t>D'où vient ce quiproquo? </t>
    </r>
    <r>
      <rPr>
        <sz val="11"/>
        <color theme="1"/>
        <rFont val="Calibri"/>
        <family val="2"/>
        <scheme val="minor"/>
      </rPr>
      <t>N'est-il </t>
    </r>
    <r>
      <rPr>
        <b/>
        <sz val="11"/>
        <color rgb="FFCC3300"/>
        <rFont val="Calibri"/>
        <family val="2"/>
        <scheme val="minor"/>
      </rPr>
      <t>imputable</t>
    </r>
    <r>
      <rPr>
        <sz val="11"/>
        <color theme="1"/>
        <rFont val="Calibri"/>
        <family val="2"/>
        <scheme val="minor"/>
      </rPr>
      <t> qu'à une démarche propre à cet esprit militaire, que nous avons appris à si bien connaître?</t>
    </r>
  </si>
  <si>
    <r>
      <t>Pour une conscience entièrement créatrice, le possible serait antérieur au réel qui en procéderait par réalisation, même si l'annulation du délai, ordinairement </t>
    </r>
    <r>
      <rPr>
        <b/>
        <sz val="11"/>
        <color rgb="FFCC3300"/>
        <rFont val="Arial"/>
        <family val="2"/>
      </rPr>
      <t>imputable</t>
    </r>
    <r>
      <rPr>
        <sz val="11"/>
        <color rgb="FF333333"/>
        <rFont val="Arial"/>
        <family val="2"/>
      </rPr>
      <t> à un réel importun ou défavorable, devait rendre indiscernable la réalisation de son intention.</t>
    </r>
  </si>
  <si>
    <r>
      <t>L'acte volontaire seul est </t>
    </r>
    <r>
      <rPr>
        <b/>
        <sz val="11"/>
        <color rgb="FFCC3300"/>
        <rFont val="Arial"/>
        <family val="2"/>
      </rPr>
      <t>imputable</t>
    </r>
    <r>
      <rPr>
        <sz val="11"/>
        <color rgb="FF333333"/>
        <rFont val="Arial"/>
        <family val="2"/>
      </rPr>
      <t>.</t>
    </r>
  </si>
  <si>
    <r>
      <t>L'objet est circulaire si, aussi proche de moi par tous ses côtés, il n'impose au mouvement de mon regard aucun changement de courbure, ou si ceux qu'il lui impose sont </t>
    </r>
    <r>
      <rPr>
        <b/>
        <sz val="11"/>
        <color rgb="FFCC3300"/>
        <rFont val="Arial"/>
        <family val="2"/>
      </rPr>
      <t>imputables</t>
    </r>
    <r>
      <rPr>
        <sz val="11"/>
        <color rgb="FF333333"/>
        <rFont val="Arial"/>
        <family val="2"/>
      </rPr>
      <t> à la présentation oblique, selon la science du monde qui m'est donnée avec mon corps.</t>
    </r>
  </si>
  <si>
    <r>
      <t>La firme subit des pertes et perçoit des gains qui ne sont pas </t>
    </r>
    <r>
      <rPr>
        <b/>
        <sz val="11"/>
        <color rgb="FFCC3300"/>
        <rFont val="Arial"/>
        <family val="2"/>
      </rPr>
      <t>imputables</t>
    </r>
    <r>
      <rPr>
        <sz val="11"/>
        <color rgb="FF333333"/>
        <rFont val="Arial"/>
        <family val="2"/>
      </rPr>
      <t> aux décisions du chef de firme.</t>
    </r>
  </si>
  <si>
    <r>
      <t>La manoeuvre consistait, d'une part, à exploiter la sympathie que nous portions naturellement à nos aînés, d'autre part, à prévenir ceux-ci contre nous, de manière que tout retard éventuel dans leur libération leur parût </t>
    </r>
    <r>
      <rPr>
        <b/>
        <sz val="11"/>
        <color rgb="FFCC3300"/>
        <rFont val="Arial"/>
        <family val="2"/>
      </rPr>
      <t>imputable</t>
    </r>
    <r>
      <rPr>
        <sz val="11"/>
        <color rgb="FF333333"/>
        <rFont val="Arial"/>
        <family val="2"/>
      </rPr>
      <t>, non pas aux allemands, mais aux réfractaires.</t>
    </r>
  </si>
  <si>
    <r>
      <t>S'il advient que la médiocrité marque, pourtant, ses faits et gestes, j'en éprouve la sensation d'une absurde anomalie, </t>
    </r>
    <r>
      <rPr>
        <b/>
        <sz val="11"/>
        <color rgb="FFCC3300"/>
        <rFont val="Arial"/>
        <family val="2"/>
      </rPr>
      <t>imputable</t>
    </r>
    <r>
      <rPr>
        <sz val="11"/>
        <color rgb="FF333333"/>
        <rFont val="Arial"/>
        <family val="2"/>
      </rPr>
      <t> aux fautes des français, non au génie de la patrie.</t>
    </r>
  </si>
  <si>
    <r>
      <t>Les homicides qui ressortissent à la juridiction du Delphinion appartiennent à deux types que les modernes distinguent nettement : l'homicide commis δικαίως, c'est-à-dire justifiable ou excusable, dans un sens voisin de celui que notre droit pénal donne à ces mots (meurtres commis en état de légitime défense, en cas de vol flagrant avec violence, ou du voleur par le propriétaire ; meurtre du séducteur surpris auprès d'une femme par le mari, le fils, le père ou le frère) ; mais aussi des homicides que nous appellerions non-</t>
    </r>
    <r>
      <rPr>
        <b/>
        <sz val="11"/>
        <color rgb="FFCC3300"/>
        <rFont val="Arial"/>
        <family val="2"/>
      </rPr>
      <t>imputables</t>
    </r>
    <r>
      <rPr>
        <sz val="11"/>
        <color rgb="FF333333"/>
        <rFont val="Arial"/>
        <family val="2"/>
      </rPr>
      <t> en raison de l'absence d'intention et même de </t>
    </r>
    <r>
      <rPr>
        <i/>
        <sz val="11"/>
        <color rgb="FF333333"/>
        <rFont val="Arial"/>
        <family val="2"/>
      </rPr>
      <t>culpa</t>
    </r>
    <r>
      <rPr>
        <sz val="11"/>
        <color rgb="FF333333"/>
        <rFont val="Arial"/>
        <family val="2"/>
      </rPr>
      <t>(comme si quelqu'un tue par mégarde un de ses concitoyens dans un combat ; si on tue son adversaire dans les jeux publics, sans le vouloir).</t>
    </r>
  </si>
  <si>
    <r>
      <t>On a compris qu'il faut associer l'état à l'industrie chaque fois que ce sera nécessaire pour réduire les conséquences du chômage technologique </t>
    </r>
    <r>
      <rPr>
        <b/>
        <sz val="11"/>
        <color rgb="FFCC3300"/>
        <rFont val="Arial"/>
        <family val="2"/>
      </rPr>
      <t>imputable</t>
    </r>
    <r>
      <rPr>
        <sz val="11"/>
        <color rgb="FF333333"/>
        <rFont val="Arial"/>
        <family val="2"/>
      </rPr>
      <t> aux innovations majeures; si l'application ne suit pas, ce ne sera pas faute d'avoir vu la difficulté et les moyens de la résoudre.</t>
    </r>
  </si>
  <si>
    <r>
      <t>Je vous prie, à cette fin, de vouloir bien prescrire et faire appliquer les dispositions suivantes pour ce qui concerne votre département: 1. - Faire procéder sans délai à l'inventaire des diverses prestations: fourniture de matériels, recrutement de main-d'oeuvre, concessions de voies ferrées, bases ou installations de toute nature, consenties depuis le début des opérations aux autorités britanniques et américaines, ainsi que des commandes passées à l'industrie française par le commandement interallié, soit qu'il s'agisse d'engagements pris par les services centraux de votre département, soit que l'origine en soit </t>
    </r>
    <r>
      <rPr>
        <b/>
        <sz val="11"/>
        <color rgb="FFCC3300"/>
        <rFont val="Arial"/>
        <family val="2"/>
      </rPr>
      <t>imputable</t>
    </r>
    <r>
      <rPr>
        <sz val="11"/>
        <color rgb="FF333333"/>
        <rFont val="Arial"/>
        <family val="2"/>
      </rPr>
      <t> à l'initiative ou au consentement des autorités locales françaises.</t>
    </r>
  </si>
  <si>
    <r>
      <t>Mais, dès qu'elle jugeait qu'une faute suffisamment grave était </t>
    </r>
    <r>
      <rPr>
        <b/>
        <sz val="11"/>
        <color rgb="FFCC3300"/>
        <rFont val="Arial"/>
        <family val="2"/>
      </rPr>
      <t>imputable</t>
    </r>
    <r>
      <rPr>
        <sz val="11"/>
        <color rgb="FF333333"/>
        <rFont val="Arial"/>
        <family val="2"/>
      </rPr>
      <t>, elle accordait réparation entière du préjudice causé.</t>
    </r>
  </si>
  <si>
    <r>
      <t>Cependant, sans parler des admissions injustes dues à la faveur ou même à la vénalité - toutes pratiques qui sont </t>
    </r>
    <r>
      <rPr>
        <b/>
        <sz val="11"/>
        <color rgb="FFCC3300"/>
        <rFont val="Arial"/>
        <family val="2"/>
      </rPr>
      <t>imputables</t>
    </r>
    <r>
      <rPr>
        <sz val="11"/>
        <color rgb="FF333333"/>
        <rFont val="Arial"/>
        <family val="2"/>
      </rPr>
      <t> aux mœurs du temps plutôt qu'à l'institution - il paraît bien que les échecs étaient relativement rares.</t>
    </r>
  </si>
  <si>
    <r>
      <t>Si le caractère de la </t>
    </r>
    <r>
      <rPr>
        <sz val="11"/>
        <color theme="1"/>
        <rFont val="Calibri"/>
        <family val="2"/>
        <scheme val="minor"/>
      </rPr>
      <t>Triplice</t>
    </r>
    <r>
      <rPr>
        <sz val="11"/>
        <color rgb="FF333333"/>
        <rFont val="Arial"/>
        <family val="2"/>
      </rPr>
      <t> s'était modifié, la faute en était donc </t>
    </r>
    <r>
      <rPr>
        <b/>
        <sz val="11"/>
        <color rgb="FFCC3300"/>
        <rFont val="Arial"/>
        <family val="2"/>
      </rPr>
      <t>imputable</t>
    </r>
    <r>
      <rPr>
        <sz val="11"/>
        <color rgb="FF333333"/>
        <rFont val="Arial"/>
        <family val="2"/>
      </rPr>
      <t> à la </t>
    </r>
    <r>
      <rPr>
        <sz val="11"/>
        <color theme="1"/>
        <rFont val="Calibri"/>
        <family val="2"/>
        <scheme val="minor"/>
      </rPr>
      <t>France</t>
    </r>
    <r>
      <rPr>
        <sz val="11"/>
        <color rgb="FF333333"/>
        <rFont val="Arial"/>
        <family val="2"/>
      </rPr>
      <t>, qui, par son incompréhensible alliance militaire avec le tsarisme, et par les agissements de ses ministres, notamment de </t>
    </r>
    <r>
      <rPr>
        <sz val="11"/>
        <color theme="1"/>
        <rFont val="Calibri"/>
        <family val="2"/>
        <scheme val="minor"/>
      </rPr>
      <t>Delcassé</t>
    </r>
    <r>
      <rPr>
        <sz val="11"/>
        <color rgb="FF333333"/>
        <rFont val="Arial"/>
        <family val="2"/>
      </rPr>
      <t>, avait clairement laissé voir que sa politique extérieure restait dirigée contre l'</t>
    </r>
    <r>
      <rPr>
        <sz val="11"/>
        <color theme="1"/>
        <rFont val="Calibri"/>
        <family val="2"/>
        <scheme val="minor"/>
      </rPr>
      <t>Allemagne</t>
    </r>
    <r>
      <rPr>
        <sz val="11"/>
        <color rgb="FF333333"/>
        <rFont val="Arial"/>
        <family val="2"/>
      </rPr>
      <t>; que son but était l'encerclement des puissances germaniques.</t>
    </r>
  </si>
  <si>
    <r>
      <t>Si maintenant notre affection est produite lorsque nous percevons le feu de la mitrailleuse, les réactions qui lui sont directement </t>
    </r>
    <r>
      <rPr>
        <b/>
        <sz val="11"/>
        <color rgb="FFCC3300"/>
        <rFont val="Arial"/>
        <family val="2"/>
      </rPr>
      <t>imputables</t>
    </r>
    <r>
      <rPr>
        <sz val="11"/>
        <color rgb="FF333333"/>
        <rFont val="Arial"/>
        <family val="2"/>
      </rPr>
      <t> tendront uniquement à faire éviter le point d'origine des balles et leur trace; notre comportement pourra bien alors être dit circonstantiel, dans la mesure où il nous indique le lieu qu'il faut éviter, adaptatif, puisqu'il est commandé négativement par la menace de la mort, et objectif, en ce qu'il vise un objet déterminé, la mitrailleuse.</t>
    </r>
  </si>
  <si>
    <t>imputable</t>
  </si>
  <si>
    <r>
      <t xml:space="preserve">Dame, qui je vueil obeïr, je vous suppli que pardonner me vueilliez et non </t>
    </r>
    <r>
      <rPr>
        <b/>
        <sz val="11"/>
        <color rgb="FFC00000"/>
        <rFont val="Calibri"/>
        <family val="2"/>
        <scheme val="minor"/>
      </rPr>
      <t>imputer</t>
    </r>
    <r>
      <rPr>
        <sz val="11"/>
        <color theme="1"/>
        <rFont val="Calibri"/>
        <family val="2"/>
        <scheme val="minor"/>
      </rPr>
      <t xml:space="preserve"> ce dont je suis contraint au faire. </t>
    </r>
  </si>
  <si>
    <r>
      <t xml:space="preserve">Per archid. , D. Lxxxvi, c. Tanta; pourtant ne congnoissoit il tant distinctement les poinctz des dez comme avoit faict par le passé; dont povoit estre qu'en la façon que Isaac, vieulx et mal voyant, print Jacob pour Esaü, ainsi, à la decision du procés dont estoit question, il auroit prins un quatre pour un cinq, notamment referent que lors il avoit usé de ses petits dez, et que, par disposition de droict, les imperfections de nature ne doibvent estre </t>
    </r>
    <r>
      <rPr>
        <b/>
        <sz val="11"/>
        <color rgb="FFC00000"/>
        <rFont val="Calibri"/>
        <family val="2"/>
        <scheme val="minor"/>
      </rPr>
      <t>imputées</t>
    </r>
    <r>
      <rPr>
        <sz val="11"/>
        <color theme="1"/>
        <rFont val="Calibri"/>
        <family val="2"/>
        <scheme val="minor"/>
      </rPr>
      <t xml:space="preserve"> à crime, comme apert ff.</t>
    </r>
  </si>
  <si>
    <r>
      <t>Ma dame, je vous supplye que ne vous irritez aulcunement, et ne me vueillez </t>
    </r>
    <r>
      <rPr>
        <b/>
        <sz val="11"/>
        <color rgb="FFCC3300"/>
        <rFont val="Arial"/>
        <family val="2"/>
      </rPr>
      <t>imputer</t>
    </r>
    <r>
      <rPr>
        <sz val="11"/>
        <color rgb="FF333333"/>
        <rFont val="Arial"/>
        <family val="2"/>
      </rPr>
      <t> à malignité, ce que je vous ay familierement declaré:</t>
    </r>
  </si>
  <si>
    <r>
      <t xml:space="preserve">Le refuz qu'un gentilhomme feit d'une avanture que tous ses compaignons Cerchoyent, luy fut </t>
    </r>
    <r>
      <rPr>
        <b/>
        <sz val="11"/>
        <color rgb="FFC00000"/>
        <rFont val="Calibri"/>
        <family val="2"/>
        <scheme val="minor"/>
      </rPr>
      <t>imputé</t>
    </r>
    <r>
      <rPr>
        <sz val="11"/>
        <color theme="1"/>
        <rFont val="Calibri"/>
        <family val="2"/>
        <scheme val="minor"/>
      </rPr>
      <t xml:space="preserve"> à bien grande vertu; et sa femme l'en ayma et Estima beaucoup plus qu'elle n'avoit fait.</t>
    </r>
  </si>
  <si>
    <r>
      <t>car comme tu as faict exprimer par Ezechiel ton prophete en ces parolles, Toutes les foys que le pecheur se retournera à Dieu par vraye penitence, tous pechez qu'il pourroit avoir commis ne luy seront </t>
    </r>
    <r>
      <rPr>
        <b/>
        <sz val="11"/>
        <color rgb="FFCC3300"/>
        <rFont val="Arial"/>
        <family val="2"/>
      </rPr>
      <t>imputez</t>
    </r>
    <r>
      <rPr>
        <sz val="11"/>
        <color rgb="FF333333"/>
        <rFont val="Arial"/>
        <family val="2"/>
      </rPr>
      <t>, ny ne l'empescheront d'avoir la vie eternelle.</t>
    </r>
  </si>
  <si>
    <r>
      <t xml:space="preserve">Si tu me vois ou palle, ou de fiévre surpris, Quelquefois solitaire, ou triste de visage, Tu ne dois </t>
    </r>
    <r>
      <rPr>
        <b/>
        <sz val="11"/>
        <color rgb="FFC00000"/>
        <rFont val="Calibri"/>
        <family val="2"/>
        <scheme val="minor"/>
      </rPr>
      <t>imputer</t>
    </r>
    <r>
      <rPr>
        <sz val="11"/>
        <color theme="1"/>
        <rFont val="Calibri"/>
        <family val="2"/>
        <scheme val="minor"/>
      </rPr>
      <t xml:space="preserve"> ta faute à mon dommage: L' Aurore ne met point son Thiton à mespris.</t>
    </r>
  </si>
  <si>
    <r>
      <t xml:space="preserve">Si je n'ai pu comme voulois Vous réciter au long, et dire Ce dequoi tant je me doulois, </t>
    </r>
    <r>
      <rPr>
        <b/>
        <sz val="11"/>
        <color rgb="FFC00000"/>
        <rFont val="Arial"/>
        <family val="2"/>
      </rPr>
      <t>Imputez</t>
    </r>
    <r>
      <rPr>
        <sz val="11"/>
        <color rgb="FF333333"/>
        <rFont val="Arial"/>
        <family val="2"/>
      </rPr>
      <t>-le à mon coeur plein d'ire, Pour n'avoir pu ouïr médire Du bien, que je dois estimer, Et pour qui on devrait maudire Tous ceux qui m'en veulent blâmer.</t>
    </r>
  </si>
  <si>
    <r>
      <t>La compagnie de Mlle de Montigny, qui ne nous était aucunement familière, et d'eux deux qui étaient confidents du roi, fut, que je crois, une providence de Dieu pour me garantir de la calomnie que l'on me voulait </t>
    </r>
    <r>
      <rPr>
        <b/>
        <sz val="11"/>
        <color rgb="FFCC3300"/>
        <rFont val="Arial"/>
        <family val="2"/>
      </rPr>
      <t>imputer</t>
    </r>
    <r>
      <rPr>
        <sz val="11"/>
        <color rgb="FF333333"/>
        <rFont val="Arial"/>
        <family val="2"/>
      </rPr>
      <t>.</t>
    </r>
  </si>
  <si>
    <r>
      <t xml:space="preserve">Et de moy pour ceste heure prendrez advertissement, que ce qu'on me </t>
    </r>
    <r>
      <rPr>
        <b/>
        <sz val="11"/>
        <color rgb="FFC00000"/>
        <rFont val="Arial"/>
        <family val="2"/>
      </rPr>
      <t>impute</t>
    </r>
    <r>
      <rPr>
        <sz val="11"/>
        <color rgb="FF333333"/>
        <rFont val="Arial"/>
        <family val="2"/>
      </rPr>
      <t xml:space="preserve"> à vice a esté imitation des Université et Parlement de Paris: lieux es quelz consiste la vraye source et vive idée de Pantheologie, de toute justice aussi.</t>
    </r>
  </si>
  <si>
    <r>
      <t>Et pour resoudre la question generale si bien debattue par mon cousin </t>
    </r>
    <r>
      <rPr>
        <sz val="11"/>
        <color theme="1"/>
        <rFont val="Calibri"/>
        <family val="2"/>
        <scheme val="minor"/>
      </rPr>
      <t>Fleur</t>
    </r>
    <r>
      <rPr>
        <sz val="11"/>
        <color rgb="FF333333"/>
        <rFont val="Arial"/>
        <family val="2"/>
      </rPr>
      <t>-</t>
    </r>
    <r>
      <rPr>
        <sz val="11"/>
        <color theme="1"/>
        <rFont val="Calibri"/>
        <family val="2"/>
        <scheme val="minor"/>
      </rPr>
      <t>D'Amour</t>
    </r>
    <r>
      <rPr>
        <sz val="11"/>
        <color rgb="FF333333"/>
        <rFont val="Arial"/>
        <family val="2"/>
      </rPr>
      <t> et madamoiselle </t>
    </r>
    <r>
      <rPr>
        <sz val="11"/>
        <color theme="1"/>
        <rFont val="Calibri"/>
        <family val="2"/>
        <scheme val="minor"/>
      </rPr>
      <t>Marie</t>
    </r>
    <r>
      <rPr>
        <sz val="11"/>
        <color rgb="FF333333"/>
        <rFont val="Arial"/>
        <family val="2"/>
      </rPr>
      <t>, quelques grandes raisons qui ayent esté jusques icy mises en avant, je ne peus </t>
    </r>
    <r>
      <rPr>
        <b/>
        <sz val="11"/>
        <color rgb="FFCC3300"/>
        <rFont val="Arial"/>
        <family val="2"/>
      </rPr>
      <t>imputer</t>
    </r>
    <r>
      <rPr>
        <sz val="11"/>
        <color rgb="FF333333"/>
        <rFont val="Arial"/>
        <family val="2"/>
      </rPr>
      <t> les infortunes qui se trouvent en aimant, ny à l'amie, ny à l'amy:</t>
    </r>
  </si>
  <si>
    <r>
      <t>Mais vouz, Madame, avez grande occasion de pleurer, tant pour le grand tort que, en toute ma jeunesse, vous m'avez tenu, que pour celluy que maintenant vous me faictes de me reprendre devant tout le monde d'une faulte qui doibt estre </t>
    </r>
    <r>
      <rPr>
        <b/>
        <sz val="11"/>
        <color rgb="FFCC3300"/>
        <rFont val="Arial"/>
        <family val="2"/>
      </rPr>
      <t>imputée</t>
    </r>
    <r>
      <rPr>
        <sz val="11"/>
        <color rgb="FF333333"/>
        <rFont val="Arial"/>
        <family val="2"/>
      </rPr>
      <t> plus à vous que à moy.</t>
    </r>
  </si>
  <si>
    <r>
      <t xml:space="preserve">Si quelques personaiges de haeresies et sectes particuliaires s'en sont autres fois acoustrez, quoy que plusieurs l'ayent </t>
    </r>
    <r>
      <rPr>
        <b/>
        <sz val="11"/>
        <color rgb="FFC00000"/>
        <rFont val="Arial"/>
        <family val="2"/>
      </rPr>
      <t>imputé</t>
    </r>
    <r>
      <rPr>
        <sz val="11"/>
        <color rgb="FF333333"/>
        <rFont val="Arial"/>
        <family val="2"/>
      </rPr>
      <t xml:space="preserve"> à piperie, imposture et affectation de tyrannie sus le rude populaire, je ne veulx pourtant les blasmer et en cela faire d'eulx jugement sinistre. </t>
    </r>
  </si>
  <si>
    <r>
      <t>Pareillement de moy, si j'estois amoureux de vostre femme, vous ne me le devriez poinct </t>
    </r>
    <r>
      <rPr>
        <b/>
        <sz val="11"/>
        <color rgb="FFCC3300"/>
        <rFont val="Arial"/>
        <family val="2"/>
      </rPr>
      <t>imputer</t>
    </r>
    <r>
      <rPr>
        <sz val="11"/>
        <color rgb="FF333333"/>
        <rFont val="Arial"/>
        <family val="2"/>
      </rPr>
      <t> à meschanceté, car c'est ung feu que je ne tiens pas en ma main pour en faire ce qu'il me plaist; mais, si je le vous cellois et cherchois de faire congnoistre à vostre femme par demonstrance de mon amityé, je serois le plus meschant compaignon qui oncques fut.</t>
    </r>
  </si>
  <si>
    <r>
      <t>Et si vous vous cuydez defendre par la conscience, ne doubtez poinct que, quant l'amour force le corps et le cueur, le peché soyt jamais </t>
    </r>
    <r>
      <rPr>
        <b/>
        <sz val="11"/>
        <color rgb="FFCC3300"/>
        <rFont val="Arial"/>
        <family val="2"/>
      </rPr>
      <t>imputé</t>
    </r>
    <r>
      <rPr>
        <sz val="11"/>
        <color rgb="FF333333"/>
        <rFont val="Arial"/>
        <family val="2"/>
      </rPr>
      <t>.</t>
    </r>
  </si>
  <si>
    <r>
      <t xml:space="preserve">O combien plein de bonheur je repute L' homme, à qui Dieu son peché point n' </t>
    </r>
    <r>
      <rPr>
        <b/>
        <sz val="11"/>
        <color rgb="FFC00000"/>
        <rFont val="Arial"/>
        <family val="2"/>
      </rPr>
      <t>impute</t>
    </r>
    <r>
      <rPr>
        <sz val="11"/>
        <color rgb="FF333333"/>
        <rFont val="Arial"/>
        <family val="2"/>
      </rPr>
      <t>: Et en l' Esprit duquel n' habite point D' hypocrisie, et de fraude ung seul poinct.</t>
    </r>
  </si>
  <si>
    <r>
      <t>Et si bien estiez informé de ma vie, vous trouveriez que jamais maulvaise opinion ne me fut </t>
    </r>
    <r>
      <rPr>
        <b/>
        <sz val="11"/>
        <color rgb="FFCC3300"/>
        <rFont val="Arial"/>
        <family val="2"/>
      </rPr>
      <t>imputée</t>
    </r>
    <r>
      <rPr>
        <sz val="11"/>
        <color rgb="FF333333"/>
        <rFont val="Arial"/>
        <family val="2"/>
      </rPr>
      <t>, combien que par plusieurs foys j'ay esté tentée et priée de princes et grans seigneurs: mais ce nonobstant leurs altissimes sublimitez n'ont eu tant de puissances, de me faire acquiescer à leurs importunes requestes.</t>
    </r>
  </si>
  <si>
    <r>
      <t>Et aussi pour me causer anxieté en noz cueurs, veulx imposer fin à ce propos: Te suppliant que ne me vueille </t>
    </r>
    <r>
      <rPr>
        <b/>
        <sz val="11"/>
        <color rgb="FFCC3300"/>
        <rFont val="Arial"/>
        <family val="2"/>
      </rPr>
      <t>imputer</t>
    </r>
    <r>
      <rPr>
        <sz val="11"/>
        <color rgb="FF333333"/>
        <rFont val="Arial"/>
        <family val="2"/>
      </rPr>
      <t> à malignité de couraige pourtant si je te rememore tes petites faultes:</t>
    </r>
  </si>
  <si>
    <r>
      <t xml:space="preserve">Me pourra donc estre </t>
    </r>
    <r>
      <rPr>
        <b/>
        <sz val="11"/>
        <color rgb="FFC00000"/>
        <rFont val="Arial"/>
        <family val="2"/>
      </rPr>
      <t>imputé</t>
    </r>
    <r>
      <rPr>
        <sz val="11"/>
        <color rgb="FF333333"/>
        <rFont val="Arial"/>
        <family val="2"/>
      </rPr>
      <t xml:space="preserve"> a vice, Constituant en elle mes haultz cieulx? </t>
    </r>
  </si>
  <si>
    <r>
      <t xml:space="preserve">Bien que du mal duquel je suis atteinte, Soit desormais tardive la complainte, Et qu' on ne doive </t>
    </r>
    <r>
      <rPr>
        <b/>
        <sz val="11"/>
        <color rgb="FFC00000"/>
        <rFont val="Arial"/>
        <family val="2"/>
      </rPr>
      <t>imputer</t>
    </r>
    <r>
      <rPr>
        <sz val="11"/>
        <color rgb="FF333333"/>
        <rFont val="Arial"/>
        <family val="2"/>
      </rPr>
      <t xml:space="preserve"> à raison Le repentir qui vient hors de saison:</t>
    </r>
  </si>
  <si>
    <r>
      <t>Là oû ils ne faillirent de trouver le Prince Adilon, qui ayant trefves d'armes et non pas d'amour, estoit venu practiquer les bonnes leçons de son Lucidan, suivant lesquelles il s'estudioit si ententivement de faire la cour à la mere, que la fille tourna ceste fine intention à sottise, l'</t>
    </r>
    <r>
      <rPr>
        <b/>
        <sz val="11"/>
        <color rgb="FFCC3300"/>
        <rFont val="Arial"/>
        <family val="2"/>
      </rPr>
      <t>imputant</t>
    </r>
    <r>
      <rPr>
        <sz val="11"/>
        <color rgb="FF333333"/>
        <rFont val="Arial"/>
        <family val="2"/>
      </rPr>
      <t> à quelque puerile ou rustique honte, et se mescontenta si fort de son devoir, qu'elle le prit à mespris et desdaing.</t>
    </r>
  </si>
  <si>
    <r>
      <t>Combien de fois nous advient-il de voir les medecins </t>
    </r>
    <r>
      <rPr>
        <b/>
        <sz val="11"/>
        <color rgb="FFCC3300"/>
        <rFont val="Arial"/>
        <family val="2"/>
      </rPr>
      <t>imputans</t>
    </r>
    <r>
      <rPr>
        <sz val="11"/>
        <color rgb="FF333333"/>
        <rFont val="Arial"/>
        <family val="2"/>
      </rPr>
      <t> les uns aux autres la mort de leurs patiens</t>
    </r>
  </si>
  <si>
    <r>
      <t>Ingrats et mescognaissans qu'ils estoient de traiter avec de semblables paroles des personnes ausquelles l'on pouvoit reprocher le moins le crime qu'ils leur </t>
    </r>
    <r>
      <rPr>
        <b/>
        <sz val="11"/>
        <color rgb="FFCC3300"/>
        <rFont val="Arial"/>
        <family val="2"/>
      </rPr>
      <t>imputoient</t>
    </r>
    <r>
      <rPr>
        <sz val="11"/>
        <color rgb="FF333333"/>
        <rFont val="Arial"/>
        <family val="2"/>
      </rPr>
      <t>, et duquel avec raison on les pouvoit plus justement blasmer!</t>
    </r>
  </si>
  <si>
    <r>
      <t>Étonné d'un tel discours, selon lequel tous les péchés de surprise, et ceux qu'on fait dans un entier oubli de </t>
    </r>
    <r>
      <rPr>
        <sz val="11"/>
        <color theme="1"/>
        <rFont val="Calibri"/>
        <family val="2"/>
        <scheme val="minor"/>
      </rPr>
      <t>Dieu</t>
    </r>
    <r>
      <rPr>
        <sz val="11"/>
        <color rgb="FF333333"/>
        <rFont val="Arial"/>
        <family val="2"/>
      </rPr>
      <t>, ne pourraient être </t>
    </r>
    <r>
      <rPr>
        <b/>
        <sz val="11"/>
        <color rgb="FFCC3300"/>
        <rFont val="Arial"/>
        <family val="2"/>
      </rPr>
      <t>imputés</t>
    </r>
    <r>
      <rPr>
        <sz val="11"/>
        <color rgb="FF333333"/>
        <rFont val="Arial"/>
        <family val="2"/>
      </rPr>
      <t>, puisqu'avant que de les commettre on n'a ni la connaissance du mal qui y est, ni la pensée de l'éviter, je me tournai vers mon janséniste, et je connus bien, à sa façon, qu'il n'en croyait rien.</t>
    </r>
  </si>
  <si>
    <r>
      <t>Ce seroit me trahir, m'abandonner au vice, et me faire haïr: on ne parleroit plus que de mon injustice, que de ma violence et de mon avarice; ce desir de repos et de tranquillité, à crime capital te seroit </t>
    </r>
    <r>
      <rPr>
        <b/>
        <sz val="11"/>
        <color rgb="FFCC3300"/>
        <rFont val="Arial"/>
        <family val="2"/>
      </rPr>
      <t>imputé;</t>
    </r>
    <r>
      <rPr>
        <sz val="11"/>
        <color rgb="FF333333"/>
        <rFont val="Arial"/>
        <family val="2"/>
      </rPr>
      <t> et tu ne voudrois pas acquerir de la gloire causant à tes amis une tache si noire.</t>
    </r>
  </si>
  <si>
    <r>
      <t>D'un père et d'un aïeul contre toi révoltés, grand </t>
    </r>
    <r>
      <rPr>
        <sz val="11"/>
        <color theme="1"/>
        <rFont val="Calibri"/>
        <family val="2"/>
        <scheme val="minor"/>
      </rPr>
      <t>Dieu</t>
    </r>
    <r>
      <rPr>
        <sz val="11"/>
        <color rgb="FF333333"/>
        <rFont val="Arial"/>
        <family val="2"/>
      </rPr>
      <t>, les attentats lui sont-ils </t>
    </r>
    <r>
      <rPr>
        <b/>
        <sz val="11"/>
        <color rgb="FFCC3300"/>
        <rFont val="Arial"/>
        <family val="2"/>
      </rPr>
      <t>imputés</t>
    </r>
    <r>
      <rPr>
        <sz val="11"/>
        <color rgb="FF333333"/>
        <rFont val="Arial"/>
        <family val="2"/>
      </rPr>
      <t>?</t>
    </r>
  </si>
  <si>
    <r>
      <t>Tous les crimes des peuples qui viennent de la négligence avec laquelle on fait observer les lois étoient </t>
    </r>
    <r>
      <rPr>
        <b/>
        <sz val="11"/>
        <color rgb="FFCC3300"/>
        <rFont val="Arial"/>
        <family val="2"/>
      </rPr>
      <t>imputés</t>
    </r>
    <r>
      <rPr>
        <sz val="11"/>
        <color rgb="FF333333"/>
        <rFont val="Arial"/>
        <family val="2"/>
      </rPr>
      <t> aux rois, qui ne doivent régner qu'afin que les lois règnent par leur ministère.</t>
    </r>
  </si>
  <si>
    <r>
      <t>Il s'y mêle quantité de vûes humaines et corrompues, mais nous ne savons point si ces vûes sont volontaires, ni quelle part nous y avons, si ce ne sont point de purs mouvemens de la concupiscence que </t>
    </r>
    <r>
      <rPr>
        <sz val="11"/>
        <color theme="1"/>
        <rFont val="Calibri"/>
        <family val="2"/>
        <scheme val="minor"/>
      </rPr>
      <t>Dieu</t>
    </r>
    <r>
      <rPr>
        <sz val="11"/>
        <color rgb="FF333333"/>
        <rFont val="Arial"/>
        <family val="2"/>
      </rPr>
      <t> ne nous </t>
    </r>
    <r>
      <rPr>
        <b/>
        <sz val="11"/>
        <color rgb="FFCC3300"/>
        <rFont val="Arial"/>
        <family val="2"/>
      </rPr>
      <t>impute</t>
    </r>
    <r>
      <rPr>
        <sz val="11"/>
        <color rgb="FF333333"/>
        <rFont val="Arial"/>
        <family val="2"/>
      </rPr>
      <t> point, ou des tentations de l'ennemi qui nous rendent encore moins coupables.</t>
    </r>
  </si>
  <si>
    <r>
      <t xml:space="preserve">Il voit, sur tous, l'anglois, enflé de vaine gloire à son merite seul </t>
    </r>
    <r>
      <rPr>
        <b/>
        <sz val="11"/>
        <color rgb="FFC00000"/>
        <rFont val="Arial"/>
        <family val="2"/>
      </rPr>
      <t>imputer</t>
    </r>
    <r>
      <rPr>
        <sz val="11"/>
        <color rgb="FF333333"/>
        <rFont val="Arial"/>
        <family val="2"/>
      </rPr>
      <t xml:space="preserve"> sa victoire, et voit Charles encor, loin d'implorer mercy, tousjours de plus en plus, dans sa faute, endurcy.</t>
    </r>
  </si>
  <si>
    <r>
      <t xml:space="preserve">Si ceux qui servent aux faux dieux par leurs discours pernicieux quelquefois ébranlent mon ame, ton esprit, qui la sait de tes graces munir, à la seule foiblesse en </t>
    </r>
    <r>
      <rPr>
        <b/>
        <sz val="11"/>
        <color rgb="FFC00000"/>
        <rFont val="Arial"/>
        <family val="2"/>
      </rPr>
      <t>impute</t>
    </r>
    <r>
      <rPr>
        <sz val="11"/>
        <color rgb="FF333333"/>
        <rFont val="Arial"/>
        <family val="2"/>
      </rPr>
      <t xml:space="preserve"> le blasme, et de l'erreur éteinte éteint le souvenir. </t>
    </r>
  </si>
  <si>
    <r>
      <t>Lors il me respondit qu'il n'avoit pas voulu tout dire à son neveu pour ne l'aigrir luy mesmes, mais qu'il avoit esté fort indignement traicté de madame la presidante, en ce qu'elle avoit </t>
    </r>
    <r>
      <rPr>
        <b/>
        <sz val="11"/>
        <color rgb="FFCC3300"/>
        <rFont val="Arial"/>
        <family val="2"/>
      </rPr>
      <t>imputé</t>
    </r>
    <r>
      <rPr>
        <sz val="11"/>
        <color rgb="FF333333"/>
        <rFont val="Arial"/>
        <family val="2"/>
      </rPr>
      <t> le refus de monseigneur à des petites gents, et aprez avoit dict que c'estoit luy et </t>
    </r>
    <r>
      <rPr>
        <sz val="11"/>
        <color theme="1"/>
        <rFont val="Calibri"/>
        <family val="2"/>
        <scheme val="minor"/>
      </rPr>
      <t>Felix</t>
    </r>
    <r>
      <rPr>
        <sz val="11"/>
        <color rgb="FF333333"/>
        <rFont val="Arial"/>
        <family val="2"/>
      </rPr>
      <t> qui avoient faict cette poursuitte contre elle, qu'il ne se mesloit pas des affaires de </t>
    </r>
    <r>
      <rPr>
        <sz val="11"/>
        <color theme="1"/>
        <rFont val="Calibri"/>
        <family val="2"/>
        <scheme val="minor"/>
      </rPr>
      <t>Felix</t>
    </r>
    <r>
      <rPr>
        <sz val="11"/>
        <color rgb="FF333333"/>
        <rFont val="Arial"/>
        <family val="2"/>
      </rPr>
      <t> et n'avoit rien de commun avec luy;</t>
    </r>
  </si>
  <si>
    <r>
      <t>C'est une faute que </t>
    </r>
    <r>
      <rPr>
        <sz val="11"/>
        <color theme="1"/>
        <rFont val="Calibri"/>
        <family val="2"/>
        <scheme val="minor"/>
      </rPr>
      <t>Scaliger</t>
    </r>
    <r>
      <rPr>
        <sz val="11"/>
        <color rgb="FF333333"/>
        <rFont val="Arial"/>
        <family val="2"/>
      </rPr>
      <t> </t>
    </r>
    <r>
      <rPr>
        <b/>
        <sz val="11"/>
        <color rgb="FFCC3300"/>
        <rFont val="Arial"/>
        <family val="2"/>
      </rPr>
      <t>impute</t>
    </r>
    <r>
      <rPr>
        <sz val="11"/>
        <color rgb="FF333333"/>
        <rFont val="Arial"/>
        <family val="2"/>
      </rPr>
      <t> au bon </t>
    </r>
    <r>
      <rPr>
        <sz val="11"/>
        <color theme="1"/>
        <rFont val="Calibri"/>
        <family val="2"/>
        <scheme val="minor"/>
      </rPr>
      <t>Homere</t>
    </r>
    <r>
      <rPr>
        <sz val="11"/>
        <color rgb="FF333333"/>
        <rFont val="Arial"/>
        <family val="2"/>
      </rPr>
      <t>, d'avoir fait faire à ses heros de grandes harangues au milieu des combats.</t>
    </r>
  </si>
  <si>
    <r>
      <t>Aussi vos ennemis, dissipez, ou batus n'</t>
    </r>
    <r>
      <rPr>
        <b/>
        <sz val="11"/>
        <color rgb="FFC00000"/>
        <rFont val="Arial"/>
        <family val="2"/>
      </rPr>
      <t>imputent</t>
    </r>
    <r>
      <rPr>
        <sz val="11"/>
        <color rgb="FF333333"/>
        <rFont val="Arial"/>
        <family val="2"/>
      </rPr>
      <t xml:space="preserve"> ce malheur qu'à vos seules vertus.</t>
    </r>
  </si>
  <si>
    <r>
      <t>J'ay veu sur ce vieillard une troupe assassine luy percer à l'envy les flancs et la poitrine: et ne pouvant penser qu'un jeune potentat, pour prononcer l'arrest d'un si noir attentat, ou fust assez puissant, ou fust assez barbare, j'</t>
    </r>
    <r>
      <rPr>
        <b/>
        <sz val="11"/>
        <color rgb="FFC00000"/>
        <rFont val="Arial"/>
        <family val="2"/>
      </rPr>
      <t>imputois</t>
    </r>
    <r>
      <rPr>
        <sz val="11"/>
        <color rgb="FF333333"/>
        <rFont val="Arial"/>
        <family val="2"/>
      </rPr>
      <t xml:space="preserve"> à Cesar les cruautez du Phare. </t>
    </r>
  </si>
  <si>
    <r>
      <t>Vous, si vous vous aimez, faites-vous une grâce: accordez-vous ensemble, et ne contestez plus, ou de l'une des deux ménagez un refus, afin que nous puissions en cette conjoncture à son aversion </t>
    </r>
    <r>
      <rPr>
        <b/>
        <sz val="11"/>
        <color rgb="FFCC3300"/>
        <rFont val="Arial"/>
        <family val="2"/>
      </rPr>
      <t>imputer</t>
    </r>
    <r>
      <rPr>
        <sz val="11"/>
        <color rgb="FF333333"/>
        <rFont val="Arial"/>
        <family val="2"/>
      </rPr>
      <t> la rupture.</t>
    </r>
  </si>
  <si>
    <r>
      <t>On y verra avec quelle tendresse, bien loin d'</t>
    </r>
    <r>
      <rPr>
        <b/>
        <sz val="11"/>
        <color rgb="FFCC3300"/>
        <rFont val="Arial"/>
        <family val="2"/>
      </rPr>
      <t>imputer</t>
    </r>
    <r>
      <rPr>
        <sz val="11"/>
        <color rgb="FF333333"/>
        <rFont val="Arial"/>
        <family val="2"/>
      </rPr>
      <t> au roi toutes les traverses que lui ou ses amis ont essuyées, il plaide, pour ainsi dire, devant </t>
    </r>
    <r>
      <rPr>
        <sz val="11"/>
        <color theme="1"/>
        <rFont val="Calibri"/>
        <family val="2"/>
        <scheme val="minor"/>
      </rPr>
      <t>Dieu</t>
    </r>
    <r>
      <rPr>
        <sz val="11"/>
        <color rgb="FF333333"/>
        <rFont val="Arial"/>
        <family val="2"/>
      </rPr>
      <t> la cause de ce prince, et justifie la pureté de ses intentions.</t>
    </r>
  </si>
  <si>
    <r>
      <t>Il fut mandez chez monsieur le premier presidant, nya d'avoir dict tout ce qu'on luy </t>
    </r>
    <r>
      <rPr>
        <b/>
        <sz val="11"/>
        <color rgb="FFCC3300"/>
        <rFont val="Arial"/>
        <family val="2"/>
      </rPr>
      <t>imputoit</t>
    </r>
    <r>
      <rPr>
        <sz val="11"/>
        <color rgb="FF333333"/>
        <rFont val="Arial"/>
        <family val="2"/>
      </rPr>
      <t>, interpreta son dire en bonne part, et on en demeura là.</t>
    </r>
  </si>
  <si>
    <r>
      <t>Ma langue, en cet endroit, a fait un pas de clerc dont elle s'aperçoit; mais enfin cette affaire est comme vous la dites, et c'est après cinq jours de nocturnes visites, tandis que vous serviez à mieux couvrir leur jeu, que depuis avant-hier ils sont joints de ce noeu; et Lucile depuis fait encor moins paroître la violente amour qu'elle porte à mon maître, et veut absolument que tout ce qu'il verra, et qu'en votre faveur son coeur témoignera, il l'</t>
    </r>
    <r>
      <rPr>
        <b/>
        <sz val="11"/>
        <color rgb="FFCC3300"/>
        <rFont val="Arial"/>
        <family val="2"/>
      </rPr>
      <t>impute</t>
    </r>
    <r>
      <rPr>
        <sz val="11"/>
        <color rgb="FF333333"/>
        <rFont val="Arial"/>
        <family val="2"/>
      </rPr>
      <t> à l'effet d'une haute prudence qui veut de leurs secrets ôter la connoissance.</t>
    </r>
  </si>
  <si>
    <r>
      <rPr>
        <b/>
        <sz val="11"/>
        <color rgb="FFC00000"/>
        <rFont val="Arial"/>
        <family val="2"/>
      </rPr>
      <t>Imputez</t>
    </r>
    <r>
      <rPr>
        <sz val="11"/>
        <color rgb="FF333333"/>
        <rFont val="Arial"/>
        <family val="2"/>
      </rPr>
      <t xml:space="preserve">-en le crime à ce coeur sans pitié qui promet de m'aymer comme estant sa moitié, me traitter en compagne, et non pas en esclave. </t>
    </r>
  </si>
  <si>
    <r>
      <t>Et si toutes ces choses ne se passent dans l'âme, dit le jésuite, l'action n'est pas proprement péché, et ne peut être </t>
    </r>
    <r>
      <rPr>
        <b/>
        <sz val="11"/>
        <color rgb="FFCC3300"/>
        <rFont val="Arial"/>
        <family val="2"/>
      </rPr>
      <t>imputée</t>
    </r>
    <r>
      <rPr>
        <sz val="11"/>
        <color rgb="FF333333"/>
        <rFont val="Arial"/>
        <family val="2"/>
      </rPr>
      <t>, comme </t>
    </r>
    <r>
      <rPr>
        <sz val="11"/>
        <color theme="1"/>
        <rFont val="Calibri"/>
        <family val="2"/>
        <scheme val="minor"/>
      </rPr>
      <t>M</t>
    </r>
    <r>
      <rPr>
        <sz val="11"/>
        <color rgb="FF333333"/>
        <rFont val="Arial"/>
        <family val="2"/>
      </rPr>
      <t> </t>
    </r>
    <r>
      <rPr>
        <sz val="11"/>
        <color theme="1"/>
        <rFont val="Calibri"/>
        <family val="2"/>
        <scheme val="minor"/>
      </rPr>
      <t>Le</t>
    </r>
    <r>
      <rPr>
        <sz val="11"/>
        <color rgb="FF333333"/>
        <rFont val="Arial"/>
        <family val="2"/>
      </rPr>
      <t> </t>
    </r>
    <r>
      <rPr>
        <sz val="11"/>
        <color theme="1"/>
        <rFont val="Calibri"/>
        <family val="2"/>
        <scheme val="minor"/>
      </rPr>
      <t>Moyne</t>
    </r>
    <r>
      <rPr>
        <sz val="11"/>
        <color rgb="FF333333"/>
        <rFont val="Arial"/>
        <family val="2"/>
      </rPr>
      <t> le dit en ce même endroit et dans toute la suite.</t>
    </r>
  </si>
  <si>
    <r>
      <t>Car il fait voir par là que la connoissance de la verité ne nous est point dûe, que nous meritons d'en être privés, que cette privation est la juste punition de nos déreglemens, que nous nous devons </t>
    </r>
    <r>
      <rPr>
        <b/>
        <sz val="11"/>
        <color rgb="FFCC3300"/>
        <rFont val="Arial"/>
        <family val="2"/>
      </rPr>
      <t>imputer</t>
    </r>
    <r>
      <rPr>
        <sz val="11"/>
        <color rgb="FF333333"/>
        <rFont val="Arial"/>
        <family val="2"/>
      </rPr>
      <t> à nous-mêmes cette disette de prédicateurs évangeliques; qu'ainsi les fautes qu'ils commettent dans l'exercice de leur ministere, sont en quelque sorte les nôtres, puisque c'est pour nous punir que </t>
    </r>
    <r>
      <rPr>
        <sz val="11"/>
        <color theme="1"/>
        <rFont val="Calibri"/>
        <family val="2"/>
        <scheme val="minor"/>
      </rPr>
      <t>Dieu</t>
    </r>
    <r>
      <rPr>
        <sz val="11"/>
        <color rgb="FF333333"/>
        <rFont val="Arial"/>
        <family val="2"/>
      </rPr>
      <t> les permet.</t>
    </r>
  </si>
  <si>
    <r>
      <t>Cela fut cause que sortant de ce buisson, il se mit devant pour leur enseigner le chemin, ayant opinion que s'il faisoit autrement, les dieux le luy pourroient </t>
    </r>
    <r>
      <rPr>
        <b/>
        <sz val="11"/>
        <color rgb="FFCC3300"/>
        <rFont val="Arial"/>
        <family val="2"/>
      </rPr>
      <t>imputer</t>
    </r>
    <r>
      <rPr>
        <sz val="11"/>
        <color rgb="FF333333"/>
        <rFont val="Arial"/>
        <family val="2"/>
      </rPr>
      <t> à offence, puis qu'ils les avoient addressez à luy.</t>
    </r>
  </si>
  <si>
    <r>
      <t>Mademoiselle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Céligni</t>
    </r>
    <r>
      <rPr>
        <sz val="11"/>
        <color rgb="FF333333"/>
        <rFont val="Arial"/>
        <family val="2"/>
      </rPr>
      <t>, mécontente de ma froideur, m'</t>
    </r>
    <r>
      <rPr>
        <b/>
        <sz val="11"/>
        <color rgb="FFCC3300"/>
        <rFont val="Arial"/>
        <family val="2"/>
      </rPr>
      <t>impute</t>
    </r>
    <r>
      <rPr>
        <sz val="11"/>
        <color rgb="FF333333"/>
        <rFont val="Arial"/>
        <family val="2"/>
      </rPr>
      <t> tout ce qu'elle-même m'a dit hier...</t>
    </r>
  </si>
  <si>
    <r>
      <t>D'ailleurs mes avantures avoient été trop publiques, pour qu'elle pût en douter; ainsi elle </t>
    </r>
    <r>
      <rPr>
        <b/>
        <sz val="11"/>
        <color rgb="FFCC3300"/>
        <rFont val="Arial"/>
        <family val="2"/>
      </rPr>
      <t>imputa</t>
    </r>
    <r>
      <rPr>
        <sz val="11"/>
        <color rgb="FF333333"/>
        <rFont val="Arial"/>
        <family val="2"/>
      </rPr>
      <t> l'éclat qu'elles avoient fait à l'étourderie des femmes qui en avoient été les héroïnes, et conçut la plus haute idée de la discrétion que j'aurois à l'égard d'une femme qui en seroit digne, puisque je la portois à un si haut degré pour les femmes qui se respectoient le moins.</t>
    </r>
  </si>
  <si>
    <r>
      <t>Pâle, interdit, troublé, les yeux baissés, il garda quelques instans un farouche silence; enfin, prenant la parole: n'</t>
    </r>
    <r>
      <rPr>
        <b/>
        <sz val="11"/>
        <color rgb="FFCC3300"/>
        <rFont val="Arial"/>
        <family val="2"/>
      </rPr>
      <t>imputez</t>
    </r>
    <r>
      <rPr>
        <sz val="11"/>
        <color rgb="FF333333"/>
        <rFont val="Arial"/>
        <family val="2"/>
      </rPr>
      <t>, dit-il, qu'à vous-même les maux dont vous gémissez;</t>
    </r>
  </si>
  <si>
    <r>
      <t>J'ai tout perdu; je pourrais t'</t>
    </r>
    <r>
      <rPr>
        <b/>
        <sz val="11"/>
        <color rgb="FFCC3300"/>
        <rFont val="Arial"/>
        <family val="2"/>
      </rPr>
      <t>imputer</t>
    </r>
    <r>
      <rPr>
        <sz val="11"/>
        <color rgb="FF333333"/>
        <rFont val="Arial"/>
        <family val="2"/>
      </rPr>
      <t> tous mes maux; mais je n'ai pas le coeur d'un barbare, et je ne puis ni ne veux te haïr... </t>
    </r>
  </si>
  <si>
    <r>
      <t>Qui, dans la conduite ordinaire de la vie, ne se crut pas libre, et ne s'</t>
    </r>
    <r>
      <rPr>
        <b/>
        <sz val="11"/>
        <color rgb="FFCC3300"/>
        <rFont val="Arial"/>
        <family val="2"/>
      </rPr>
      <t>imputa</t>
    </r>
    <r>
      <rPr>
        <sz val="11"/>
        <color rgb="FF333333"/>
        <rFont val="Arial"/>
        <family val="2"/>
      </rPr>
      <t> pas les malheurs qu'il s'est attirés par ses crimes?</t>
    </r>
  </si>
  <si>
    <r>
      <t>Alors, par une erreur qui n'est que trop commune, j'</t>
    </r>
    <r>
      <rPr>
        <b/>
        <sz val="11"/>
        <color rgb="FFC00000"/>
        <rFont val="Arial"/>
        <family val="2"/>
      </rPr>
      <t>imputois</t>
    </r>
    <r>
      <rPr>
        <sz val="11"/>
        <color rgb="FF333333"/>
        <rFont val="Arial"/>
        <family val="2"/>
      </rPr>
      <t xml:space="preserve"> mes malheurs à l'aveugle fortune, j'en faisois son forfait, loin de m'en accuser. </t>
    </r>
  </si>
  <si>
    <r>
      <t>Que les gens en place sont malheureux de ne pouvoir scruter avec assez de soins tous les hommes qu'ils emploient, et de s'entourer, sans le savoir, de fripons dont les infamies leur sont trop souvent </t>
    </r>
    <r>
      <rPr>
        <b/>
        <sz val="11"/>
        <color rgb="FFCC3300"/>
        <rFont val="Arial"/>
        <family val="2"/>
      </rPr>
      <t>imputées</t>
    </r>
    <r>
      <rPr>
        <sz val="11"/>
        <color rgb="FF333333"/>
        <rFont val="Arial"/>
        <family val="2"/>
      </rPr>
      <t>!</t>
    </r>
  </si>
  <si>
    <r>
      <t>S'ensuit-il que les </t>
    </r>
    <r>
      <rPr>
        <i/>
        <sz val="11"/>
        <color rgb="FF333333"/>
        <rFont val="Arial"/>
        <family val="2"/>
      </rPr>
      <t>loix</t>
    </r>
    <r>
      <rPr>
        <sz val="11"/>
        <color rgb="FF333333"/>
        <rFont val="Arial"/>
        <family val="2"/>
      </rPr>
      <t> ne puissent point </t>
    </r>
    <r>
      <rPr>
        <i/>
        <sz val="11"/>
        <color rgb="FF333333"/>
        <rFont val="Arial"/>
        <family val="2"/>
      </rPr>
      <t>le</t>
    </r>
    <r>
      <rPr>
        <sz val="11"/>
        <color rgb="FF333333"/>
        <rFont val="Arial"/>
        <family val="2"/>
      </rPr>
      <t> </t>
    </r>
    <r>
      <rPr>
        <i/>
        <sz val="11"/>
        <color rgb="FF333333"/>
        <rFont val="Arial"/>
        <family val="2"/>
      </rPr>
      <t>diriger</t>
    </r>
    <r>
      <rPr>
        <sz val="11"/>
        <color rgb="FF333333"/>
        <rFont val="Arial"/>
        <family val="2"/>
      </rPr>
      <t> à sa </t>
    </r>
    <r>
      <rPr>
        <i/>
        <sz val="11"/>
        <color rgb="FF333333"/>
        <rFont val="Arial"/>
        <family val="2"/>
      </rPr>
      <t>véritable fin</t>
    </r>
    <r>
      <rPr>
        <sz val="11"/>
        <color rgb="FF333333"/>
        <rFont val="Arial"/>
        <family val="2"/>
      </rPr>
      <t> ; qu'il ne puisse point les observer; qu'il n'aît point un </t>
    </r>
    <r>
      <rPr>
        <i/>
        <sz val="11"/>
        <color rgb="FF333333"/>
        <rFont val="Arial"/>
        <family val="2"/>
      </rPr>
      <t>entendement</t>
    </r>
    <r>
      <rPr>
        <sz val="11"/>
        <color rgb="FF333333"/>
        <rFont val="Arial"/>
        <family val="2"/>
      </rPr>
      <t> , une </t>
    </r>
    <r>
      <rPr>
        <i/>
        <sz val="11"/>
        <color rgb="FF333333"/>
        <rFont val="Arial"/>
        <family val="2"/>
      </rPr>
      <t>volonté</t>
    </r>
    <r>
      <rPr>
        <sz val="11"/>
        <color rgb="FF333333"/>
        <rFont val="Arial"/>
        <family val="2"/>
      </rPr>
      <t> , une </t>
    </r>
    <r>
      <rPr>
        <i/>
        <sz val="11"/>
        <color rgb="FF333333"/>
        <rFont val="Arial"/>
        <family val="2"/>
      </rPr>
      <t>liberté</t>
    </r>
    <r>
      <rPr>
        <sz val="11"/>
        <color rgb="FF333333"/>
        <rFont val="Arial"/>
        <family val="2"/>
      </rPr>
      <t> ; que ses actions ne puissent point lui être </t>
    </r>
    <r>
      <rPr>
        <b/>
        <i/>
        <sz val="11"/>
        <color rgb="FFCC3300"/>
        <rFont val="Arial"/>
        <family val="2"/>
      </rPr>
      <t>imputées</t>
    </r>
    <r>
      <rPr>
        <sz val="11"/>
        <color rgb="FF333333"/>
        <rFont val="Arial"/>
        <family val="2"/>
      </rPr>
      <t> dans aucun sens; qu'il ne soit point susceptible de </t>
    </r>
    <r>
      <rPr>
        <i/>
        <sz val="11"/>
        <color rgb="FF333333"/>
        <rFont val="Arial"/>
        <family val="2"/>
      </rPr>
      <t>bonheur</t>
    </r>
    <r>
      <rPr>
        <sz val="11"/>
        <color rgb="FF333333"/>
        <rFont val="Arial"/>
        <family val="2"/>
      </rPr>
      <t>et de </t>
    </r>
    <r>
      <rPr>
        <i/>
        <sz val="11"/>
        <color rgb="FF333333"/>
        <rFont val="Arial"/>
        <family val="2"/>
      </rPr>
      <t>malheur</t>
    </r>
    <r>
      <rPr>
        <sz val="11"/>
        <color rgb="FF333333"/>
        <rFont val="Arial"/>
        <family val="2"/>
      </rPr>
      <t> ; qu'il ne puisse point </t>
    </r>
    <r>
      <rPr>
        <i/>
        <sz val="11"/>
        <color rgb="FF333333"/>
        <rFont val="Arial"/>
        <family val="2"/>
      </rPr>
      <t>rechercher</t>
    </r>
    <r>
      <rPr>
        <sz val="11"/>
        <color rgb="FF333333"/>
        <rFont val="Arial"/>
        <family val="2"/>
      </rPr>
      <t> l'un et </t>
    </r>
    <r>
      <rPr>
        <i/>
        <sz val="11"/>
        <color rgb="FF333333"/>
        <rFont val="Arial"/>
        <family val="2"/>
      </rPr>
      <t>éviter</t>
    </r>
    <r>
      <rPr>
        <sz val="11"/>
        <color rgb="FF333333"/>
        <rFont val="Arial"/>
        <family val="2"/>
      </rPr>
      <t> l'autre; qu'il ne soit point, en un mot, un </t>
    </r>
    <r>
      <rPr>
        <i/>
        <sz val="11"/>
        <color rgb="FF333333"/>
        <rFont val="Arial"/>
        <family val="2"/>
      </rPr>
      <t>être moral</t>
    </r>
    <r>
      <rPr>
        <sz val="11"/>
        <color rgb="FF333333"/>
        <rFont val="Arial"/>
        <family val="2"/>
      </rPr>
      <t> ?</t>
    </r>
  </si>
  <si>
    <r>
      <t>Elle me reprocha d'abord l'imprudence qu'elle m'</t>
    </r>
    <r>
      <rPr>
        <b/>
        <sz val="11"/>
        <color rgb="FFCC3300"/>
        <rFont val="Arial"/>
        <family val="2"/>
      </rPr>
      <t>imputoit</t>
    </r>
    <r>
      <rPr>
        <sz val="11"/>
        <color rgb="FF333333"/>
        <rFont val="Arial"/>
        <family val="2"/>
      </rPr>
      <t> d'avoir parlé d'elle au prince.</t>
    </r>
  </si>
  <si>
    <r>
      <t>Le crime supposé qu'on m'</t>
    </r>
    <r>
      <rPr>
        <b/>
        <sz val="11"/>
        <color rgb="FFC00000"/>
        <rFont val="Arial"/>
        <family val="2"/>
      </rPr>
      <t>impute</t>
    </r>
    <r>
      <rPr>
        <sz val="11"/>
        <color rgb="FF333333"/>
        <rFont val="Arial"/>
        <family val="2"/>
      </rPr>
      <t xml:space="preserve"> aujourd'hui, tout, jusqu'à son départ, est un secret pour lui. </t>
    </r>
  </si>
  <si>
    <r>
      <t>Les </t>
    </r>
    <r>
      <rPr>
        <i/>
        <sz val="11"/>
        <color rgb="FF333333"/>
        <rFont val="Arial"/>
        <family val="2"/>
      </rPr>
      <t>actions</t>
    </r>
    <r>
      <rPr>
        <sz val="11"/>
        <color rgb="FF333333"/>
        <rFont val="Arial"/>
        <family val="2"/>
      </rPr>
      <t> de l'homme, qui dépendent de sa volonté </t>
    </r>
    <r>
      <rPr>
        <i/>
        <sz val="11"/>
        <color rgb="FF333333"/>
        <rFont val="Arial"/>
        <family val="2"/>
      </rPr>
      <t>réfléchie</t>
    </r>
    <r>
      <rPr>
        <sz val="11"/>
        <color rgb="FF333333"/>
        <rFont val="Arial"/>
        <family val="2"/>
      </rPr>
      <t> peuvent lui être </t>
    </r>
    <r>
      <rPr>
        <b/>
        <i/>
        <sz val="11"/>
        <color rgb="FFCC3300"/>
        <rFont val="Arial"/>
        <family val="2"/>
      </rPr>
      <t>imputées</t>
    </r>
    <r>
      <rPr>
        <sz val="11"/>
        <color rgb="FF333333"/>
        <rFont val="Arial"/>
        <family val="2"/>
      </rPr>
      <t> , parce que cette volonté est </t>
    </r>
    <r>
      <rPr>
        <i/>
        <sz val="11"/>
        <color rgb="FF333333"/>
        <rFont val="Arial"/>
        <family val="2"/>
      </rPr>
      <t>à lui</t>
    </r>
    <r>
      <rPr>
        <sz val="11"/>
        <color rgb="FF333333"/>
        <rFont val="Arial"/>
        <family val="2"/>
      </rPr>
      <t> , et qu'il agit avec </t>
    </r>
    <r>
      <rPr>
        <i/>
        <sz val="11"/>
        <color rgb="FF333333"/>
        <rFont val="Arial"/>
        <family val="2"/>
      </rPr>
      <t>connoissance</t>
    </r>
    <r>
      <rPr>
        <sz val="11"/>
        <color rgb="FF333333"/>
        <rFont val="Arial"/>
        <family val="2"/>
      </rPr>
      <t> .</t>
    </r>
  </si>
  <si>
    <r>
      <t>Je reçois une lettre dudit </t>
    </r>
    <r>
      <rPr>
        <sz val="11"/>
        <color theme="1"/>
        <rFont val="Calibri"/>
        <family val="2"/>
        <scheme val="minor"/>
      </rPr>
      <t>Valori</t>
    </r>
    <r>
      <rPr>
        <sz val="11"/>
        <color rgb="FF333333"/>
        <rFont val="Arial"/>
        <family val="2"/>
      </rPr>
      <t>, datée de </t>
    </r>
    <r>
      <rPr>
        <sz val="11"/>
        <color theme="1"/>
        <rFont val="Calibri"/>
        <family val="2"/>
        <scheme val="minor"/>
      </rPr>
      <t>Berlin</t>
    </r>
    <r>
      <rPr>
        <sz val="11"/>
        <color rgb="FF333333"/>
        <rFont val="Arial"/>
        <family val="2"/>
      </rPr>
      <t> du 23 septembre. </t>
    </r>
    <r>
      <rPr>
        <sz val="11"/>
        <color theme="1"/>
        <rFont val="Calibri"/>
        <family val="2"/>
        <scheme val="minor"/>
      </rPr>
      <t>Il ignorait encore le courrier de son rappel; il le prévoit cependant; il </t>
    </r>
    <r>
      <rPr>
        <b/>
        <sz val="11"/>
        <color rgb="FFCC3300"/>
        <rFont val="Calibri"/>
        <family val="2"/>
        <scheme val="minor"/>
      </rPr>
      <t>impute</t>
    </r>
    <r>
      <rPr>
        <sz val="11"/>
        <color theme="1"/>
        <rFont val="Calibri"/>
        <family val="2"/>
        <scheme val="minor"/>
      </rPr>
      <t> toutes les fautes au comte de Bruhl et à notre ambassadeur à Dresde, le comte De Broglie; </t>
    </r>
  </si>
  <si>
    <r>
      <t>Chacun sçait le succès de ces poëmes épiques, qu'on ne sçauroit </t>
    </r>
    <r>
      <rPr>
        <b/>
        <sz val="11"/>
        <color rgb="FFCC3300"/>
        <rFont val="Arial"/>
        <family val="2"/>
      </rPr>
      <t>imputer</t>
    </r>
    <r>
      <rPr>
        <sz val="11"/>
        <color rgb="FF333333"/>
        <rFont val="Arial"/>
        <family val="2"/>
      </rPr>
      <t> qu'au défaut de la poësie du stile.</t>
    </r>
  </si>
  <si>
    <r>
      <t xml:space="preserve">Ce qu'a de plus horrible une chute si haute, je ne puis qu'à moi seul en </t>
    </r>
    <r>
      <rPr>
        <b/>
        <sz val="11"/>
        <color rgb="FFC00000"/>
        <rFont val="Arial"/>
        <family val="2"/>
      </rPr>
      <t>imputer</t>
    </r>
    <r>
      <rPr>
        <sz val="11"/>
        <color rgb="FF333333"/>
        <rFont val="Arial"/>
        <family val="2"/>
      </rPr>
      <t xml:space="preserve"> la faute: un destin plus cruel me fût-il préparé, c'est moi qui, sans raison, me le suis attiré: de ma témérité je reçois le salaire. </t>
    </r>
  </si>
  <si>
    <r>
      <t>Au moment où je le défends, je n'ai point encore oublié ses torts; mais en suis-je moins obligé d'avouer mes faits et gestes quand on les lui </t>
    </r>
    <r>
      <rPr>
        <b/>
        <sz val="11"/>
        <color rgb="FFCC3300"/>
        <rFont val="Arial"/>
        <family val="2"/>
      </rPr>
      <t>impute</t>
    </r>
    <r>
      <rPr>
        <sz val="11"/>
        <color rgb="FF333333"/>
        <rFont val="Arial"/>
        <family val="2"/>
      </rPr>
      <t>?</t>
    </r>
  </si>
  <si>
    <r>
      <t>La faute est à moi seule, et je ne dois l'</t>
    </r>
    <r>
      <rPr>
        <b/>
        <sz val="11"/>
        <color rgb="FFCC3300"/>
        <rFont val="Arial"/>
        <family val="2"/>
      </rPr>
      <t>imputer</t>
    </r>
    <r>
      <rPr>
        <sz val="11"/>
        <color rgb="FF333333"/>
        <rFont val="Arial"/>
        <family val="2"/>
      </rPr>
      <t> qu'à ma seule imprudence.</t>
    </r>
  </si>
  <si>
    <r>
      <t>Il est étonnant qu'on puisse </t>
    </r>
    <r>
      <rPr>
        <b/>
        <sz val="11"/>
        <color rgb="FFCC3300"/>
        <rFont val="Arial"/>
        <family val="2"/>
      </rPr>
      <t>imputer</t>
    </r>
    <r>
      <rPr>
        <sz val="11"/>
        <color rgb="FF333333"/>
        <rFont val="Arial"/>
        <family val="2"/>
      </rPr>
      <t> à ce grand homme d'avoir méconnu l'esprit de sa propre religion; qu'il n'ait pas su distinguer les ordres pour l'établissement du christianisme d'avec le christianisme même, ni les préceptes de l'évangile d'avec ses conseils.</t>
    </r>
  </si>
  <si>
    <r>
      <t>Il pouvait seulement dire qu'il avait été surpris par l'apparence des choses que l'on m'avait </t>
    </r>
    <r>
      <rPr>
        <b/>
        <sz val="11"/>
        <color rgb="FFCC3300"/>
        <rFont val="Arial"/>
        <family val="2"/>
      </rPr>
      <t>imputées</t>
    </r>
    <r>
      <rPr>
        <sz val="11"/>
        <color rgb="FF333333"/>
        <rFont val="Arial"/>
        <family val="2"/>
      </rPr>
      <t>, mais que, les ayant approfondies, et ne les ayant pas trouvées vraies, il me fallait laisser en liberté.</t>
    </r>
  </si>
  <si>
    <r>
      <t>Leve toi, lui dit le Prince; ce n'est pas à toi que j'impute l'enlevement de ma Princesse, je ne l'</t>
    </r>
    <r>
      <rPr>
        <b/>
        <sz val="11"/>
        <color rgb="FFCC3300"/>
        <rFont val="Arial"/>
        <family val="2"/>
      </rPr>
      <t>impute</t>
    </r>
    <r>
      <rPr>
        <sz val="11"/>
        <color rgb="FF333333"/>
        <rFont val="Arial"/>
        <family val="2"/>
      </rPr>
      <t> qu'à moi-même &amp; qu'à ma simplicité.</t>
    </r>
  </si>
  <si>
    <r>
      <t>Leur imagination troublée leur fit adopter sans réflexion les cultes qu'on leur annonça comme les moyens les plus sûrs d'apaiser les Dieux, auxquels la fourberie </t>
    </r>
    <r>
      <rPr>
        <b/>
        <sz val="11"/>
        <color rgb="FFCC3300"/>
        <rFont val="Arial"/>
        <family val="2"/>
      </rPr>
      <t>imputa</t>
    </r>
    <r>
      <rPr>
        <sz val="11"/>
        <color rgb="FF333333"/>
        <rFont val="Arial"/>
        <family val="2"/>
      </rPr>
      <t> toujours les malheurs du genre humain, Tout homme qui souffre, qui tremble &amp; qui ignore, est disposé à la crédulité ; privé de ressources en lui-même il donne sa confiance à quiconque lui paraît plus instruit &amp; moins effrayé que lui ; il le regarde comme un être privilégié favorisé du ciel, capable de le consoler &amp; de remédier à ses peines.</t>
    </r>
  </si>
  <si>
    <r>
      <t>Puisque ses adversaires sont des scélérats, ils sont bien capables de faire un mauvais coup, complot ou massacre ; n'ayant jamais fait elle-même que cela, elle ne conçoit pas autre chose, et, par une transposition inévitable, elle leur </t>
    </r>
    <r>
      <rPr>
        <b/>
        <sz val="11"/>
        <color rgb="FFCC3300"/>
        <rFont val="Arial"/>
        <family val="2"/>
      </rPr>
      <t>impute</t>
    </r>
    <r>
      <rPr>
        <sz val="11"/>
        <color rgb="FF333333"/>
        <rFont val="Arial"/>
        <family val="2"/>
      </rPr>
      <t> la pensée meurtrière qui s'élabore obscurément dans les bas-fonds de sa cervelle trouble.</t>
    </r>
  </si>
  <si>
    <r>
      <t>On </t>
    </r>
    <r>
      <rPr>
        <b/>
        <sz val="11"/>
        <color rgb="FFCC3300"/>
        <rFont val="Arial"/>
        <family val="2"/>
      </rPr>
      <t>imputa</t>
    </r>
    <r>
      <rPr>
        <sz val="11"/>
        <color rgb="FF333333"/>
        <rFont val="Arial"/>
        <family val="2"/>
      </rPr>
      <t> au duc de </t>
    </r>
    <r>
      <rPr>
        <sz val="11"/>
        <color theme="1"/>
        <rFont val="Calibri"/>
        <family val="2"/>
        <scheme val="minor"/>
      </rPr>
      <t>Bretagne</t>
    </r>
    <r>
      <rPr>
        <sz val="11"/>
        <color rgb="FF333333"/>
        <rFont val="Arial"/>
        <family val="2"/>
      </rPr>
      <t> d'être plus anglais que français.</t>
    </r>
  </si>
  <si>
    <r>
      <t>Lorsque le débiteur de diverses dettes a accepté une quittance par laquelle le créancier a </t>
    </r>
    <r>
      <rPr>
        <b/>
        <sz val="11"/>
        <color rgb="FFCC3300"/>
        <rFont val="Arial"/>
        <family val="2"/>
      </rPr>
      <t>imputé</t>
    </r>
    <r>
      <rPr>
        <sz val="11"/>
        <color rgb="FF333333"/>
        <rFont val="Arial"/>
        <family val="2"/>
      </rPr>
      <t> ce qu'il a reçu sur l'une de ces dettes spécialement, le débiteur ne peut plus demander l'imputation sur une dette différente, à moins qu'il n'y ait eu dol ou surprise de la part du créancier.</t>
    </r>
  </si>
  <si>
    <r>
      <t>N'est-il pas beaucoup plus juste de ne croire aucuns Dieux, que de leur </t>
    </r>
    <r>
      <rPr>
        <b/>
        <sz val="11"/>
        <color rgb="FFCC3300"/>
        <rFont val="Arial"/>
        <family val="2"/>
      </rPr>
      <t>imputer</t>
    </r>
    <r>
      <rPr>
        <sz val="11"/>
        <color rgb="FF333333"/>
        <rFont val="Arial"/>
        <family val="2"/>
      </rPr>
      <t> des actions infâmes ?</t>
    </r>
  </si>
  <si>
    <r>
      <t>Cet homme était mort de mort violente peu de temps après son injure, et sa mort, </t>
    </r>
    <r>
      <rPr>
        <b/>
        <sz val="11"/>
        <color rgb="FFCC3300"/>
        <rFont val="Arial"/>
        <family val="2"/>
      </rPr>
      <t>imputée</t>
    </r>
    <r>
      <rPr>
        <sz val="11"/>
        <color rgb="FF333333"/>
        <rFont val="Arial"/>
        <family val="2"/>
      </rPr>
      <t> vaguement à la </t>
    </r>
    <r>
      <rPr>
        <sz val="11"/>
        <color theme="1"/>
        <rFont val="Calibri"/>
        <family val="2"/>
        <scheme val="minor"/>
      </rPr>
      <t>Clotte</t>
    </r>
    <r>
      <rPr>
        <sz val="11"/>
        <color rgb="FF333333"/>
        <rFont val="Arial"/>
        <family val="2"/>
      </rPr>
      <t> par des parents superstitieux, passionnés, et en qui les haines de parti s'ajoutaient encore à l'autre haine, devait rendre le fils implacable.</t>
    </r>
  </si>
  <si>
    <r>
      <t>Et cette affectation, il faut le dire, ne doit pas être aujourd'hui </t>
    </r>
    <r>
      <rPr>
        <b/>
        <sz val="11"/>
        <color rgb="FFCC3300"/>
        <rFont val="Arial"/>
        <family val="2"/>
      </rPr>
      <t>imputée</t>
    </r>
    <r>
      <rPr>
        <sz val="11"/>
        <color rgb="FF333333"/>
        <rFont val="Arial"/>
        <family val="2"/>
      </rPr>
      <t> aux savants, mais aux philosophes.</t>
    </r>
  </si>
  <si>
    <r>
      <t>D'ailleurs il était généralement tenu pour non coupable, et la voix publique ne pouvait </t>
    </r>
    <r>
      <rPr>
        <b/>
        <sz val="11"/>
        <color rgb="FFCC3300"/>
        <rFont val="Arial"/>
        <family val="2"/>
      </rPr>
      <t>imputer</t>
    </r>
    <r>
      <rPr>
        <sz val="11"/>
        <color rgb="FF333333"/>
        <rFont val="Arial"/>
        <family val="2"/>
      </rPr>
      <t> un tel crime à un si bon chevalier.</t>
    </r>
  </si>
  <si>
    <r>
      <t>Et n'</t>
    </r>
    <r>
      <rPr>
        <b/>
        <sz val="11"/>
        <color rgb="FFCC3300"/>
        <rFont val="Arial"/>
        <family val="2"/>
      </rPr>
      <t>imputez</t>
    </r>
    <r>
      <rPr>
        <sz val="11"/>
        <color rgb="FF333333"/>
        <rFont val="Arial"/>
        <family val="2"/>
      </rPr>
      <t> pas à la méchanceté de quelques hommes cet odieux résultat.</t>
    </r>
  </si>
  <si>
    <r>
      <t>on m'a calomnié, bébête, on m'a vilipendé; depuis ma naissance, on m'</t>
    </r>
    <r>
      <rPr>
        <b/>
        <sz val="11"/>
        <color rgb="FFCC3300"/>
        <rFont val="Arial"/>
        <family val="2"/>
      </rPr>
      <t>impute</t>
    </r>
    <r>
      <rPr>
        <sz val="11"/>
        <color rgb="FF333333"/>
        <rFont val="Arial"/>
        <family val="2"/>
      </rPr>
      <t> à tort d'avoir l'oreille fine et le bec effilé; je suis sourd comme un pot et muet comme une tanche; un gnian gnian!</t>
    </r>
  </si>
  <si>
    <r>
      <t>c'était le moyen le plus sûr d'accomplir mon objet, disait chacun, et l'on m'</t>
    </r>
    <r>
      <rPr>
        <b/>
        <sz val="11"/>
        <color rgb="FFCC3300"/>
        <rFont val="Arial"/>
        <family val="2"/>
      </rPr>
      <t>imputa</t>
    </r>
    <r>
      <rPr>
        <sz val="11"/>
        <color rgb="FF333333"/>
        <rFont val="Arial"/>
        <family val="2"/>
      </rPr>
      <t> à tort de ne vouloir pas le tenter.</t>
    </r>
  </si>
  <si>
    <r>
      <t>On n'avait pourtant d'autre crime à leur </t>
    </r>
    <r>
      <rPr>
        <b/>
        <sz val="11"/>
        <color rgb="FFCC3300"/>
        <rFont val="Arial"/>
        <family val="2"/>
      </rPr>
      <t>imputer</t>
    </r>
    <r>
      <rPr>
        <sz val="11"/>
        <color rgb="FF333333"/>
        <rFont val="Arial"/>
        <family val="2"/>
      </rPr>
      <t> que d'avoir pleuré leur frère le grand-maître d'hôtel.</t>
    </r>
  </si>
  <si>
    <r>
      <t>Praetextatus</t>
    </r>
    <r>
      <rPr>
        <sz val="11"/>
        <color rgb="FF333333"/>
        <rFont val="Arial"/>
        <family val="2"/>
      </rPr>
      <t> fut arrêté dans sa maison et conduit à la résidence royale, pour y subir un interrogatoire sur les faits qui lui étaient </t>
    </r>
    <r>
      <rPr>
        <b/>
        <sz val="11"/>
        <color rgb="FFCC3300"/>
        <rFont val="Arial"/>
        <family val="2"/>
      </rPr>
      <t>imputés</t>
    </r>
    <r>
      <rPr>
        <sz val="11"/>
        <color rgb="FF333333"/>
        <rFont val="Arial"/>
        <family val="2"/>
      </rPr>
      <t>, et sur ses relations avecla reine </t>
    </r>
    <r>
      <rPr>
        <sz val="11"/>
        <color theme="1"/>
        <rFont val="Calibri"/>
        <family val="2"/>
        <scheme val="minor"/>
      </rPr>
      <t>Brunehilde</t>
    </r>
    <r>
      <rPr>
        <sz val="11"/>
        <color rgb="FF333333"/>
        <rFont val="Arial"/>
        <family val="2"/>
      </rPr>
      <t> depuis le jour où elle était partie de </t>
    </r>
    <r>
      <rPr>
        <sz val="11"/>
        <color theme="1"/>
        <rFont val="Calibri"/>
        <family val="2"/>
        <scheme val="minor"/>
      </rPr>
      <t>Rouen</t>
    </r>
    <r>
      <rPr>
        <sz val="11"/>
        <color rgb="FF333333"/>
        <rFont val="Arial"/>
        <family val="2"/>
      </rPr>
      <t> pour rtourner en </t>
    </r>
    <r>
      <rPr>
        <sz val="11"/>
        <color theme="1"/>
        <rFont val="Calibri"/>
        <family val="2"/>
        <scheme val="minor"/>
      </rPr>
      <t>Austrasie</t>
    </r>
    <r>
      <rPr>
        <sz val="11"/>
        <color rgb="FF333333"/>
        <rFont val="Arial"/>
        <family val="2"/>
      </rPr>
      <t>;</t>
    </r>
  </si>
  <si>
    <r>
      <t>Nous soutenons enfin que, par une loi générale de la nature, la continuité est la règle et la discontinuité l'exception, dans l'ordre intellectuel et moral comme dans l'ordre physique, pour les idées comme pour les images, et que, si ce fait capital a été méconnu, ou si l'on ne s'est pas suffisamment attaché à en développer les conséquences, il faut l'</t>
    </r>
    <r>
      <rPr>
        <b/>
        <sz val="11"/>
        <color rgb="FFCC3300"/>
        <rFont val="Arial"/>
        <family val="2"/>
      </rPr>
      <t>imputer</t>
    </r>
    <r>
      <rPr>
        <sz val="11"/>
        <color rgb="FF333333"/>
        <rFont val="Arial"/>
        <family val="2"/>
      </rPr>
      <t> à la nature des signes qui sont pour nous les instruments indispensables du travail de la pensée.</t>
    </r>
  </si>
  <si>
    <r>
      <t>Est-il donc possible, comme vous l'avez dit vous-même, demanda le président, qu'elle ait perpétré seule l'action qui lui est </t>
    </r>
    <r>
      <rPr>
        <b/>
        <sz val="11"/>
        <color rgb="FFCC3300"/>
        <rFont val="Arial"/>
        <family val="2"/>
      </rPr>
      <t>imputée</t>
    </r>
    <r>
      <rPr>
        <sz val="11"/>
        <color rgb="FF333333"/>
        <rFont val="Arial"/>
        <family val="2"/>
      </rPr>
      <t>?</t>
    </r>
  </si>
  <si>
    <r>
      <t>On ne peut </t>
    </r>
    <r>
      <rPr>
        <b/>
        <sz val="11"/>
        <color rgb="FFCC3300"/>
        <rFont val="Arial"/>
        <family val="2"/>
      </rPr>
      <t>imputer</t>
    </r>
    <r>
      <rPr>
        <sz val="11"/>
        <color rgb="FF333333"/>
        <rFont val="Arial"/>
        <family val="2"/>
      </rPr>
      <t> ces désastres au général anglais; c'est une suite ordinaire et inévitable des marches forcées et des retraites précipitées.</t>
    </r>
  </si>
  <si>
    <r>
      <t>L'imagination populaire a besoin de personnes vivantes auxquelles elle puisse </t>
    </r>
    <r>
      <rPr>
        <b/>
        <sz val="11"/>
        <color rgb="FFCC3300"/>
        <rFont val="Arial"/>
        <family val="2"/>
      </rPr>
      <t>imputer</t>
    </r>
    <r>
      <rPr>
        <sz val="11"/>
        <color rgb="FF333333"/>
        <rFont val="Arial"/>
        <family val="2"/>
      </rPr>
      <t> ses maux et sur lesquelles elle puisse décharger ses ressentiments ; pour elle, tous ces gens-là sont des accapareurs, et, en tout cas, des ennemis publics.</t>
    </r>
  </si>
  <si>
    <r>
      <t>Il est curieux de voir comment en Angleterre même, on incline aujourd'hui à reconnaître la misère comme le principe des travers et des vices du pauvre, tandis que l'école de Malthus </t>
    </r>
    <r>
      <rPr>
        <b/>
        <sz val="11"/>
        <color rgb="FFCC3300"/>
        <rFont val="Arial"/>
        <family val="2"/>
      </rPr>
      <t>imputait</t>
    </r>
    <r>
      <rPr>
        <sz val="11"/>
        <color rgb="FF333333"/>
        <rFont val="Arial"/>
        <family val="2"/>
      </rPr>
      <t> toute misère aux fautes du misérable.</t>
    </r>
  </si>
  <si>
    <r>
      <t>Nul n'</t>
    </r>
    <r>
      <rPr>
        <b/>
        <sz val="11"/>
        <color rgb="FFCC3300"/>
        <rFont val="Arial"/>
        <family val="2"/>
      </rPr>
      <t>imputa</t>
    </r>
    <r>
      <rPr>
        <sz val="11"/>
        <color rgb="FF333333"/>
        <rFont val="Arial"/>
        <family val="2"/>
      </rPr>
      <t>donc à orgueil ou même à impertinence, comme on le ferait de nos jours, cette libéralité du premier ministre.</t>
    </r>
  </si>
  <si>
    <r>
      <t>On vous impute d'avoir correspondu avec les ennemis du royaume, on vous </t>
    </r>
    <r>
      <rPr>
        <b/>
        <sz val="11"/>
        <color rgb="FFCC3300"/>
        <rFont val="Arial"/>
        <family val="2"/>
      </rPr>
      <t>impute</t>
    </r>
    <r>
      <rPr>
        <sz val="11"/>
        <color rgb="FF333333"/>
        <rFont val="Arial"/>
        <family val="2"/>
      </rPr>
      <t> d'avoir surpris les secrets de l'Etat, on vous impute d'avoir essayé de faire avorter les plans de votre général.</t>
    </r>
  </si>
  <si>
    <r>
      <t>Non-seulement il jouit de ses propres mérites, mais les satisfactions étrangères lui sont </t>
    </r>
    <r>
      <rPr>
        <b/>
        <sz val="11"/>
        <color rgb="FFCC3300"/>
        <rFont val="Arial"/>
        <family val="2"/>
      </rPr>
      <t>imputées</t>
    </r>
    <r>
      <rPr>
        <sz val="11"/>
        <color rgb="FF333333"/>
        <rFont val="Arial"/>
        <family val="2"/>
      </rPr>
      <t> par la justice éternelle, pourvu qu'il l'ait voulu et qu'il se soit rendu digne de cette </t>
    </r>
    <r>
      <rPr>
        <i/>
        <sz val="11"/>
        <color rgb="FF333333"/>
        <rFont val="Arial"/>
        <family val="2"/>
      </rPr>
      <t>réversibilité</t>
    </r>
    <r>
      <rPr>
        <sz val="11"/>
        <color rgb="FF333333"/>
        <rFont val="Arial"/>
        <family val="2"/>
      </rPr>
      <t> .</t>
    </r>
  </si>
  <si>
    <r>
      <t>Mailhe conclut que l'Assemblée nommât trois commissaires pour recueillir les preuves des crimes </t>
    </r>
    <r>
      <rPr>
        <b/>
        <sz val="11"/>
        <color rgb="FFCC3300"/>
        <rFont val="Arial"/>
        <family val="2"/>
      </rPr>
      <t>imputés</t>
    </r>
    <r>
      <rPr>
        <sz val="11"/>
        <color rgb="FF333333"/>
        <rFont val="Arial"/>
        <family val="2"/>
      </rPr>
      <t> à Louis et pour dresser l'acte d'accusation.</t>
    </r>
  </si>
  <si>
    <r>
      <t>Comme il était de sang-froid et qu'il connaissait les deux amis, il ne douta point qu'</t>
    </r>
    <r>
      <rPr>
        <sz val="11"/>
        <color theme="1"/>
        <rFont val="Calibri"/>
        <family val="2"/>
        <scheme val="minor"/>
      </rPr>
      <t>Olivier</t>
    </r>
    <r>
      <rPr>
        <sz val="11"/>
        <color rgb="FF333333"/>
        <rFont val="Arial"/>
        <family val="2"/>
      </rPr>
      <t> ne fût innocent de la petite trahison qui lui était </t>
    </r>
    <r>
      <rPr>
        <b/>
        <sz val="11"/>
        <color rgb="FFCC3300"/>
        <rFont val="Arial"/>
        <family val="2"/>
      </rPr>
      <t>imputée</t>
    </r>
    <r>
      <rPr>
        <sz val="11"/>
        <color rgb="FF333333"/>
        <rFont val="Arial"/>
        <family val="2"/>
      </rPr>
      <t>.</t>
    </r>
  </si>
  <si>
    <r>
      <t>Et ce qu'il trouve qui ne lui est point arrivé, l'</t>
    </r>
    <r>
      <rPr>
        <b/>
        <sz val="11"/>
        <color rgb="FFCC3300"/>
        <rFont val="Arial"/>
        <family val="2"/>
      </rPr>
      <t>imputer</t>
    </r>
    <r>
      <rPr>
        <sz val="11"/>
        <color rgb="FF333333"/>
        <rFont val="Arial"/>
        <family val="2"/>
      </rPr>
      <t> à la bonne fortune.</t>
    </r>
  </si>
  <si>
    <r>
      <t>Donc, les hommes de génie d'une société lui appartiennent, mais ses criminels aussi; si elle s'honore à juste titre des uns, elle doit s'</t>
    </r>
    <r>
      <rPr>
        <b/>
        <sz val="11"/>
        <color rgb="FFCC3300"/>
        <rFont val="Arial"/>
        <family val="2"/>
      </rPr>
      <t>imputer</t>
    </r>
    <r>
      <rPr>
        <sz val="11"/>
        <color rgb="FF333333"/>
        <rFont val="Arial"/>
        <family val="2"/>
      </rPr>
      <t> à elle-même ceux-ci, quoiqu'elle ait le droit de leur imputer à eux-mêmes leurs actes.</t>
    </r>
  </si>
  <si>
    <r>
      <t>La philosophie morale tend peut-être, par esprit de système, à admettre un pareil principe, mais la moralité réelle le rejette ; elle </t>
    </r>
    <r>
      <rPr>
        <b/>
        <sz val="11"/>
        <color rgb="FFCC3300"/>
        <rFont val="Arial"/>
        <family val="2"/>
      </rPr>
      <t>impute</t>
    </r>
    <r>
      <rPr>
        <sz val="11"/>
        <color rgb="FF333333"/>
        <rFont val="Arial"/>
        <family val="2"/>
      </rPr>
      <t> aux hommes les vertus et les vices, qu'ils doivent pour une large part à la naissance et aux circonstances.</t>
    </r>
  </si>
  <si>
    <r>
      <t>Nous pouvons </t>
    </r>
    <r>
      <rPr>
        <b/>
        <sz val="11"/>
        <color rgb="FFCC3300"/>
        <rFont val="Arial"/>
        <family val="2"/>
      </rPr>
      <t>imputer</t>
    </r>
    <r>
      <rPr>
        <sz val="11"/>
        <color rgb="FF333333"/>
        <rFont val="Arial"/>
        <family val="2"/>
      </rPr>
      <t> à tout, selon notre fantaisie, la valeur du signe, mais il faut que notre guide nous conduise vers l'objet que nous cherchons.</t>
    </r>
  </si>
  <si>
    <r>
      <t>Naturellement il s'étend sur l'assemblée tenue la veille, assemblée où Léon III se justifia par le serment purgatoire des méfaits qui lui étaient </t>
    </r>
    <r>
      <rPr>
        <b/>
        <sz val="11"/>
        <color rgb="FFCC3300"/>
        <rFont val="Arial"/>
        <family val="2"/>
      </rPr>
      <t>imputés</t>
    </r>
    <r>
      <rPr>
        <sz val="11"/>
        <color rgb="FF333333"/>
        <rFont val="Arial"/>
        <family val="2"/>
      </rPr>
      <t>.</t>
    </r>
  </si>
  <si>
    <r>
      <t>Ce moyen a réussi et il ne pouvait pas ne</t>
    </r>
    <r>
      <rPr>
        <sz val="11"/>
        <color rgb="FF333333"/>
        <rFont val="Arial"/>
        <family val="2"/>
      </rPr>
      <t> </t>
    </r>
    <r>
      <rPr>
        <i/>
        <sz val="11"/>
        <color rgb="FF333333"/>
        <rFont val="Arial"/>
        <family val="2"/>
      </rPr>
      <t>point réussir; car les hommes ne sont pas</t>
    </r>
    <r>
      <rPr>
        <sz val="11"/>
        <color rgb="FF333333"/>
        <rFont val="Arial"/>
        <family val="2"/>
      </rPr>
      <t> </t>
    </r>
    <r>
      <rPr>
        <i/>
        <sz val="11"/>
        <color rgb="FF333333"/>
        <rFont val="Arial"/>
        <family val="2"/>
      </rPr>
      <t>assez injustes pour </t>
    </r>
    <r>
      <rPr>
        <b/>
        <i/>
        <sz val="11"/>
        <color rgb="FFCC3300"/>
        <rFont val="Arial"/>
        <family val="2"/>
      </rPr>
      <t>imputer</t>
    </r>
    <r>
      <rPr>
        <i/>
        <sz val="11"/>
        <color rgb="FF333333"/>
        <rFont val="Arial"/>
        <family val="2"/>
      </rPr>
      <t> une erreur à des</t>
    </r>
    <r>
      <rPr>
        <sz val="11"/>
        <color rgb="FF333333"/>
        <rFont val="Arial"/>
        <family val="2"/>
      </rPr>
      <t> </t>
    </r>
    <r>
      <rPr>
        <i/>
        <sz val="11"/>
        <color rgb="FF333333"/>
        <rFont val="Arial"/>
        <family val="2"/>
      </rPr>
      <t>gens qui font une profession publique de ne</t>
    </r>
    <r>
      <rPr>
        <sz val="11"/>
        <color rgb="FF333333"/>
        <rFont val="Arial"/>
        <family val="2"/>
      </rPr>
      <t> </t>
    </r>
    <r>
      <rPr>
        <i/>
        <sz val="11"/>
        <color rgb="FF333333"/>
        <rFont val="Arial"/>
        <family val="2"/>
      </rPr>
      <t>soutenir point d'autre doctrine... que celle</t>
    </r>
    <r>
      <rPr>
        <sz val="11"/>
        <color rgb="FF333333"/>
        <rFont val="Arial"/>
        <family val="2"/>
      </rPr>
      <t> </t>
    </r>
    <r>
      <rPr>
        <i/>
        <sz val="11"/>
        <color rgb="FF333333"/>
        <rFont val="Arial"/>
        <family val="2"/>
      </rPr>
      <t>qu'ils expriment clairement.</t>
    </r>
  </si>
  <si>
    <r>
      <t>Mais </t>
    </r>
    <r>
      <rPr>
        <sz val="11"/>
        <color theme="1"/>
        <rFont val="Calibri"/>
        <family val="2"/>
        <scheme val="minor"/>
      </rPr>
      <t>Brunot</t>
    </r>
    <r>
      <rPr>
        <sz val="11"/>
        <color rgb="FF333333"/>
        <rFont val="Arial"/>
        <family val="2"/>
      </rPr>
      <t> s'était heurté, souvent avec violence, à des fonctionnaires qui lui </t>
    </r>
    <r>
      <rPr>
        <b/>
        <sz val="11"/>
        <color rgb="FFCC3300"/>
        <rFont val="Arial"/>
        <family val="2"/>
      </rPr>
      <t>imputaient</t>
    </r>
    <r>
      <rPr>
        <sz val="11"/>
        <color rgb="FF333333"/>
        <rFont val="Arial"/>
        <family val="2"/>
      </rPr>
      <t>, non sans apparence de raison, l'intention de s'installer lui-même à leur place avec ses amis.</t>
    </r>
  </si>
  <si>
    <r>
      <t>Toi, tu m'insultes en m'</t>
    </r>
    <r>
      <rPr>
        <b/>
        <sz val="11"/>
        <color rgb="FFCC3300"/>
        <rFont val="Arial"/>
        <family val="2"/>
      </rPr>
      <t>imputant</t>
    </r>
    <r>
      <rPr>
        <sz val="11"/>
        <color rgb="FF333333"/>
        <rFont val="Arial"/>
        <family val="2"/>
      </rPr>
      <t> des inconvenances imaginaires...</t>
    </r>
  </si>
  <si>
    <r>
      <t>Des sujets dépensent moins ou plus qu'ils n'ont produit. Davantage: les conditions où le produit est obtenu et approprié par les firmes sont interrogées à neuf et l'on remarque que les </t>
    </r>
    <r>
      <rPr>
        <i/>
        <sz val="11"/>
        <color rgb="FF333333"/>
        <rFont val="Arial"/>
        <family val="2"/>
      </rPr>
      <t>économies</t>
    </r>
    <r>
      <rPr>
        <sz val="11"/>
        <color rgb="FF333333"/>
        <rFont val="Arial"/>
        <family val="2"/>
      </rPr>
      <t> </t>
    </r>
    <r>
      <rPr>
        <i/>
        <sz val="11"/>
        <color rgb="FF333333"/>
        <rFont val="Arial"/>
        <family val="2"/>
      </rPr>
      <t>externes d'environnement</t>
    </r>
    <r>
      <rPr>
        <sz val="11"/>
        <color rgb="FF333333"/>
        <rFont val="Arial"/>
        <family val="2"/>
      </rPr>
      <t> rendent à peu près impossible d'isoler un produit et un profit de la firme qui serait rigoureusement et exclusivement le sien, à plus forte raison d'</t>
    </r>
    <r>
      <rPr>
        <b/>
        <sz val="11"/>
        <color rgb="FFCC3300"/>
        <rFont val="Arial"/>
        <family val="2"/>
      </rPr>
      <t>imputer</t>
    </r>
    <r>
      <rPr>
        <sz val="11"/>
        <color rgb="FF333333"/>
        <rFont val="Arial"/>
        <family val="2"/>
      </rPr>
      <t> ce produit aux activités des seuls collaborateurs de la firme et ce produit aux seules décisions du chef de firme.</t>
    </r>
  </si>
  <si>
    <r>
      <t>Est-ce aux murailles douanières qu'il faut</t>
    </r>
    <r>
      <rPr>
        <b/>
        <sz val="11"/>
        <color rgb="FFCC3300"/>
        <rFont val="Arial"/>
        <family val="2"/>
      </rPr>
      <t>imputer</t>
    </r>
    <r>
      <rPr>
        <sz val="11"/>
        <color rgb="FF333333"/>
        <rFont val="Arial"/>
        <family val="2"/>
      </rPr>
      <t> le crime qui est commis contre la nature ?</t>
    </r>
  </si>
  <si>
    <r>
      <t>Avant d'</t>
    </r>
    <r>
      <rPr>
        <b/>
        <sz val="11"/>
        <color rgb="FFCC3300"/>
        <rFont val="Arial"/>
        <family val="2"/>
      </rPr>
      <t>imputer</t>
    </r>
    <r>
      <rPr>
        <sz val="11"/>
        <color rgb="FF333333"/>
        <rFont val="Arial"/>
        <family val="2"/>
      </rPr>
      <t> à qui que ce soit des absurdités par trop criantes, et la négation des premiers principes, on y regarde communément à deux fois.</t>
    </r>
  </si>
  <si>
    <r>
      <t>La responsabilité est simple, si la société qui punit ne voit dans le responsable que le crime </t>
    </r>
    <r>
      <rPr>
        <b/>
        <sz val="11"/>
        <color rgb="FFCC3300"/>
        <rFont val="Arial"/>
        <family val="2"/>
      </rPr>
      <t>imputé</t>
    </r>
    <r>
      <rPr>
        <sz val="11"/>
        <color rgb="FF333333"/>
        <rFont val="Arial"/>
        <family val="2"/>
      </rPr>
      <t>, si elle a par suite pour lui exactement les mêmes sentiments que pour le crime.</t>
    </r>
  </si>
  <si>
    <r>
      <t>Je ne tire pas vanité de ma présence d'esprit, ni de mon sang-froid; car je n'</t>
    </r>
    <r>
      <rPr>
        <b/>
        <sz val="11"/>
        <color rgb="FFCC3300"/>
        <rFont val="Arial"/>
        <family val="2"/>
      </rPr>
      <t>impute</t>
    </r>
    <r>
      <rPr>
        <sz val="11"/>
        <color rgb="FF333333"/>
        <rFont val="Arial"/>
        <family val="2"/>
      </rPr>
      <t> pas à mon courage, mais à ma dépression physique et morale, l'attitude dont tu veux bien me féliciter.</t>
    </r>
  </si>
  <si>
    <r>
      <t>Mais c'est aussi leur </t>
    </r>
    <r>
      <rPr>
        <b/>
        <sz val="11"/>
        <color rgb="FFCC3300"/>
        <rFont val="Arial"/>
        <family val="2"/>
      </rPr>
      <t>imputer</t>
    </r>
    <r>
      <rPr>
        <sz val="11"/>
        <color rgb="FF333333"/>
        <rFont val="Arial"/>
        <family val="2"/>
      </rPr>
      <t> un aveuglement comique.</t>
    </r>
  </si>
  <si>
    <r>
      <t>Si malgré les sacrifices que nous avions consentis et notre supériorité numérique incontestable, nous n'avions pu obtenir que des résultats insignifiants, il semblait bien que la cause principale en devait être </t>
    </r>
    <r>
      <rPr>
        <b/>
        <sz val="11"/>
        <color rgb="FFCC3300"/>
        <rFont val="Arial"/>
        <family val="2"/>
      </rPr>
      <t>imputée</t>
    </r>
    <r>
      <rPr>
        <sz val="11"/>
        <color rgb="FF333333"/>
        <rFont val="Arial"/>
        <family val="2"/>
      </rPr>
      <t> à </t>
    </r>
    <r>
      <rPr>
        <i/>
        <sz val="11"/>
        <color rgb="FF333333"/>
        <rFont val="Arial"/>
        <family val="2"/>
      </rPr>
      <t>l'indépendance</t>
    </r>
    <r>
      <rPr>
        <sz val="11"/>
        <color rgb="FF333333"/>
        <rFont val="Arial"/>
        <family val="2"/>
      </rPr>
      <t> avec laquelle chaque allié avait conduit la guerre, </t>
    </r>
    <r>
      <rPr>
        <i/>
        <sz val="11"/>
        <color rgb="FF333333"/>
        <rFont val="Arial"/>
        <family val="2"/>
      </rPr>
      <t>chacun</t>
    </r>
    <r>
      <rPr>
        <sz val="11"/>
        <color rgb="FF333333"/>
        <rFont val="Arial"/>
        <family val="2"/>
      </rPr>
      <t> sur son front particulier et selon ses vues propres:</t>
    </r>
  </si>
  <si>
    <r>
      <t>Mais c'est un péché ; et si Dieu ne l'</t>
    </r>
    <r>
      <rPr>
        <b/>
        <sz val="11"/>
        <color rgb="FFCC3300"/>
        <rFont val="Arial"/>
        <family val="2"/>
      </rPr>
      <t>impute</t>
    </r>
    <r>
      <rPr>
        <sz val="11"/>
        <color rgb="FF333333"/>
        <rFont val="Arial"/>
        <family val="2"/>
      </rPr>
      <t> pas aux époux, c'est pure miséricorde.</t>
    </r>
  </si>
  <si>
    <r>
      <t>D'ailleurs, nous n'entendons pas soutenir que les Allemands soient individuellement atteints d'une sorte de perversion morale constitutionnelle qui corresponde aux actes qui leur sont </t>
    </r>
    <r>
      <rPr>
        <b/>
        <sz val="11"/>
        <color rgb="FFCC3300"/>
        <rFont val="Arial"/>
        <family val="2"/>
      </rPr>
      <t>imputés</t>
    </r>
    <r>
      <rPr>
        <sz val="11"/>
        <color rgb="FF333333"/>
        <rFont val="Arial"/>
        <family val="2"/>
      </rPr>
      <t>.</t>
    </r>
  </si>
  <si>
    <r>
      <t>Comme un vivant, on la voit, à partir d'un germe infime, informe, se développer, grandir, se transformer naturellement, sous la poussée de forces générales, impersonnelles, inconscientes, sans qu'on aperçoive nulle part la main d'une individualité déterminée à laquelle les changements accomplis puissent être directement </t>
    </r>
    <r>
      <rPr>
        <b/>
        <sz val="11"/>
        <color rgb="FFCC3300"/>
        <rFont val="Arial"/>
        <family val="2"/>
      </rPr>
      <t>imputés</t>
    </r>
    <r>
      <rPr>
        <sz val="11"/>
        <color rgb="FF333333"/>
        <rFont val="Arial"/>
        <family val="2"/>
      </rPr>
      <t>.</t>
    </r>
  </si>
  <si>
    <r>
      <t>En voilà plus qu'il n'en faut, pour </t>
    </r>
    <r>
      <rPr>
        <b/>
        <sz val="11"/>
        <color rgb="FFCC3300"/>
        <rFont val="Arial"/>
        <family val="2"/>
      </rPr>
      <t>justifier</t>
    </r>
    <r>
      <rPr>
        <sz val="11"/>
        <color rgb="FF333333"/>
        <rFont val="Arial"/>
        <family val="2"/>
      </rPr>
      <t> la publication de nos vieilles nouveautez.</t>
    </r>
  </si>
  <si>
    <r>
      <t>l'on ne daigne pas luy répondre; car que peut-on dire à un homme qui par une subtilité puerile et par une pauvre equivoque, pretend </t>
    </r>
    <r>
      <rPr>
        <b/>
        <sz val="11"/>
        <color rgb="FFCC3300"/>
        <rFont val="Arial"/>
        <family val="2"/>
      </rPr>
      <t>justifier</t>
    </r>
    <r>
      <rPr>
        <sz val="11"/>
        <color rgb="FF333333"/>
        <rFont val="Arial"/>
        <family val="2"/>
      </rPr>
      <t> le parjure et le violement de la foy donnée?</t>
    </r>
  </si>
  <si>
    <r>
      <t>Méritons leur courroux, </t>
    </r>
    <r>
      <rPr>
        <b/>
        <sz val="11"/>
        <color rgb="FFCC3300"/>
        <rFont val="Arial"/>
        <family val="2"/>
      </rPr>
      <t>justifions</t>
    </r>
    <r>
      <rPr>
        <sz val="11"/>
        <color rgb="FF333333"/>
        <rFont val="Arial"/>
        <family val="2"/>
      </rPr>
      <t> leur haine, et que le fruit du crime en précède la peine.</t>
    </r>
  </si>
  <si>
    <r>
      <t>Comme au contraire, les archevesques accusoyent d'injustice les actes et l'arrogance du pape, lequel pour </t>
    </r>
    <r>
      <rPr>
        <b/>
        <sz val="11"/>
        <color rgb="FFCC3300"/>
        <rFont val="Arial"/>
        <family val="2"/>
      </rPr>
      <t>justifier</t>
    </r>
    <r>
      <rPr>
        <sz val="11"/>
        <color rgb="FF333333"/>
        <rFont val="Arial"/>
        <family val="2"/>
      </rPr>
      <t> sa condamnation publia un decret de telle substance:</t>
    </r>
  </si>
  <si>
    <r>
      <t>Rodogune</t>
    </r>
    <r>
      <rPr>
        <sz val="11"/>
        <color rgb="FF333333"/>
        <rFont val="Arial"/>
        <family val="2"/>
      </rPr>
      <t>, au premier acte, ne saurait </t>
    </r>
    <r>
      <rPr>
        <b/>
        <sz val="11"/>
        <color rgb="FFCC3300"/>
        <rFont val="Arial"/>
        <family val="2"/>
      </rPr>
      <t>justifier</t>
    </r>
    <r>
      <rPr>
        <sz val="11"/>
        <color rgb="FF333333"/>
        <rFont val="Arial"/>
        <family val="2"/>
      </rPr>
      <t> la défiance qu'elle a de </t>
    </r>
    <r>
      <rPr>
        <sz val="11"/>
        <color theme="1"/>
        <rFont val="Calibri"/>
        <family val="2"/>
        <scheme val="minor"/>
      </rPr>
      <t>Cléopâtre</t>
    </r>
    <r>
      <rPr>
        <sz val="11"/>
        <color rgb="FF333333"/>
        <rFont val="Arial"/>
        <family val="2"/>
      </rPr>
      <t>, que par le peu de sincérité qu'il y a d'ordinaire dans les réconciliations des grands après une offense signalée, parce que, depuis le traité de paix, cette reine n'a rien fait qui la doive rendre suspecte de cette haine qu'elle lui conserve dans le coeur.</t>
    </r>
  </si>
  <si>
    <r>
      <t>Je m'arresteray là de peur d'en dire trop à mon advantage, et si j'ay des-ja fait ceste faute, je vous supplie de croire que ce n'a pas tant esté pour me loüer, que pour </t>
    </r>
    <r>
      <rPr>
        <b/>
        <sz val="11"/>
        <color rgb="FFCC3300"/>
        <rFont val="Arial"/>
        <family val="2"/>
      </rPr>
      <t>justifier</t>
    </r>
    <r>
      <rPr>
        <sz val="11"/>
        <color rgb="FF333333"/>
        <rFont val="Arial"/>
        <family val="2"/>
      </rPr>
      <t> vostre liberalité.</t>
    </r>
  </si>
  <si>
    <r>
      <t>M</t>
    </r>
    <r>
      <rPr>
        <sz val="11"/>
        <color rgb="FF333333"/>
        <rFont val="Arial"/>
        <family val="2"/>
      </rPr>
      <t> </t>
    </r>
    <r>
      <rPr>
        <sz val="11"/>
        <color theme="1"/>
        <rFont val="Calibri"/>
        <family val="2"/>
        <scheme val="minor"/>
      </rPr>
      <t>Descartes</t>
    </r>
    <r>
      <rPr>
        <sz val="11"/>
        <color rgb="FF333333"/>
        <rFont val="Arial"/>
        <family val="2"/>
      </rPr>
      <t> n'eût aucun besoin de son exemple, si ce n'est peut être pour </t>
    </r>
    <r>
      <rPr>
        <b/>
        <sz val="11"/>
        <color rgb="FFCC3300"/>
        <rFont val="Arial"/>
        <family val="2"/>
      </rPr>
      <t>justifier</t>
    </r>
    <r>
      <rPr>
        <sz val="11"/>
        <color rgb="FF333333"/>
        <rFont val="Arial"/>
        <family val="2"/>
      </rPr>
      <t> la hardiesse qu'il avoit euë </t>
    </r>
    <r>
      <rPr>
        <sz val="11"/>
        <color theme="1"/>
        <rFont val="Calibri"/>
        <family val="2"/>
        <scheme val="minor"/>
      </rPr>
      <t>d'abandonner le chemin des anciens, comme avoit fait ce chancelier.</t>
    </r>
  </si>
  <si>
    <r>
      <t>De toutes ces observations, et de celles qu'un meilleur esprit que le mien pourroit faire dans la lecture des anciens, il resulte bien clairement, que le choeur n'est autre chose que ce que nous avons dit, et qu'il y a grand sujet de s'étonner que les sçavans, qui jusques-icy nous ont entretenu de tant de curiositez concernant le poëme dramatique, ne l'ayent point enseigné, quoy que tres-facile à découvrir, tres-importante d'ailleurs pour bien connoistre l'ancienne tragédie, et tres-necessaire enfin pour bien </t>
    </r>
    <r>
      <rPr>
        <b/>
        <sz val="11"/>
        <color rgb="FFCC3300"/>
        <rFont val="Arial"/>
        <family val="2"/>
      </rPr>
      <t>justifier</t>
    </r>
    <r>
      <rPr>
        <sz val="11"/>
        <color rgb="FF333333"/>
        <rFont val="Arial"/>
        <family val="2"/>
      </rPr>
      <t> la vray-semblance de toutes les regles du theatre.</t>
    </r>
  </si>
  <si>
    <r>
      <t>Les paroles que dit son altesse royale en vostre presence, pleines de feu et de passion, pour le bien de sa patrie, et pour la grandeur de vos majestez, </t>
    </r>
    <r>
      <rPr>
        <b/>
        <sz val="11"/>
        <color rgb="FFCC3300"/>
        <rFont val="Arial"/>
        <family val="2"/>
      </rPr>
      <t>justifierent</t>
    </r>
    <r>
      <rPr>
        <sz val="11"/>
        <color rgb="FF333333"/>
        <rFont val="Arial"/>
        <family val="2"/>
      </rPr>
      <t>glorieusement sa conduite et ses actions passées: elles détromperent la credulité.</t>
    </r>
  </si>
  <si>
    <r>
      <t xml:space="preserve">Pour la </t>
    </r>
    <r>
      <rPr>
        <b/>
        <sz val="11"/>
        <color rgb="FFC00000"/>
        <rFont val="Calibri"/>
        <family val="2"/>
        <scheme val="minor"/>
      </rPr>
      <t>justifier</t>
    </r>
    <r>
      <rPr>
        <sz val="11"/>
        <color theme="1"/>
        <rFont val="Calibri"/>
        <family val="2"/>
        <scheme val="minor"/>
      </rPr>
      <t xml:space="preserve"> il me faut accuser du mal que meschamment j'ay voulu supposer. </t>
    </r>
  </si>
  <si>
    <r>
      <t>Le pays, l'antiquité, le merite de ceux qui ont failli, au lieu de </t>
    </r>
    <r>
      <rPr>
        <b/>
        <sz val="11"/>
        <color rgb="FFCC3300"/>
        <rFont val="Arial"/>
        <family val="2"/>
      </rPr>
      <t>justifier</t>
    </r>
    <r>
      <rPr>
        <sz val="11"/>
        <color rgb="FF333333"/>
        <rFont val="Arial"/>
        <family val="2"/>
      </rPr>
      <t> les fautes, les rend seulement plus visibles, et plus remarquables.</t>
    </r>
  </si>
  <si>
    <r>
      <t>Et les lecteurs n'auront-ils pas quelque sujet de s'estonner, qu'on soit en peine aujourdhuy de </t>
    </r>
    <r>
      <rPr>
        <b/>
        <sz val="11"/>
        <color rgb="FFCC3300"/>
        <rFont val="Arial"/>
        <family val="2"/>
      </rPr>
      <t>justifier</t>
    </r>
    <r>
      <rPr>
        <sz val="11"/>
        <color rgb="FF333333"/>
        <rFont val="Arial"/>
        <family val="2"/>
      </rPr>
      <t> des actions, que les peres ont canonisées, et d'opposer à la censure et au blasme d'un nouveau directeur de consciences, l'approbation et les loüanges des anciens docteurs de l'eglise universelle?</t>
    </r>
  </si>
  <si>
    <r>
      <t>Monsieur demeura très-longtemps ferme à laisser aller la chose dans son cours, "parce que, ajouta-t-il, Monsieur Le Prince n'est déjà que trop fort; "et après que je l'eus convaincu par mes raisons, il fit ce que tous les hommes qui sont foibles ne manquent jamais de faire en pareille occasion: ils tournent si court, quand ils changent de sentiment, qu'ils ne mesurent plus leurs allures; ils sautent au lieu de marcher; et il prit tout d'un coup le parti, quoi que je lui pusse dire au contraire, de </t>
    </r>
    <r>
      <rPr>
        <b/>
        <sz val="11"/>
        <color rgb="FFCC3300"/>
        <rFont val="Arial"/>
        <family val="2"/>
      </rPr>
      <t>justifier</t>
    </r>
    <r>
      <rPr>
        <sz val="11"/>
        <color rgb="FF333333"/>
        <rFont val="Arial"/>
        <family val="2"/>
      </rPr>
      <t> la marche de ces troupes étrangères, et de la justifier dans le parlement par des illusions qui ne trompent personne et qui ne servent qu'à faire voir que l'on veut tromper.</t>
    </r>
  </si>
  <si>
    <r>
      <t>Pour moi, je ne suis pas en peine de </t>
    </r>
    <r>
      <rPr>
        <b/>
        <sz val="11"/>
        <color rgb="FFCC3300"/>
        <rFont val="Arial"/>
        <family val="2"/>
      </rPr>
      <t>justifier</t>
    </r>
    <r>
      <rPr>
        <sz val="11"/>
        <color rgb="FF333333"/>
        <rFont val="Arial"/>
        <family val="2"/>
      </rPr>
      <t> celle que j'ai pour vous, votre valeur et votre vertu sont si généralement connues, par toute la terre, que je n'ai pas de dire quelles raisons je vous aime.</t>
    </r>
  </si>
  <si>
    <r>
      <t>Mais l'affaire n'en demeura pas là: </t>
    </r>
    <r>
      <rPr>
        <sz val="11"/>
        <color theme="1"/>
        <rFont val="Calibri"/>
        <family val="2"/>
        <scheme val="minor"/>
      </rPr>
      <t>Mlle</t>
    </r>
    <r>
      <rPr>
        <sz val="11"/>
        <color rgb="FF333333"/>
        <rFont val="Arial"/>
        <family val="2"/>
      </rPr>
      <t> </t>
    </r>
    <r>
      <rPr>
        <sz val="11"/>
        <color theme="1"/>
        <rFont val="Calibri"/>
        <family val="2"/>
        <scheme val="minor"/>
      </rPr>
      <t>Viole</t>
    </r>
    <r>
      <rPr>
        <sz val="11"/>
        <color rgb="FF333333"/>
        <rFont val="Arial"/>
        <family val="2"/>
      </rPr>
      <t>, fille dévote et de qualité, entre les mains de laquelle on avoit remis cette somme, alla trouver le </t>
    </r>
    <r>
      <rPr>
        <sz val="11"/>
        <color theme="1"/>
        <rFont val="Calibri"/>
        <family val="2"/>
        <scheme val="minor"/>
      </rPr>
      <t>P</t>
    </r>
    <r>
      <rPr>
        <sz val="11"/>
        <color rgb="FF333333"/>
        <rFont val="Arial"/>
        <family val="2"/>
      </rPr>
      <t>. </t>
    </r>
    <r>
      <rPr>
        <sz val="11"/>
        <color theme="1"/>
        <rFont val="Calibri"/>
        <family val="2"/>
        <scheme val="minor"/>
      </rPr>
      <t>Vincent, supérieur de la mission, et l'obligea de </t>
    </r>
    <r>
      <rPr>
        <b/>
        <sz val="11"/>
        <color rgb="FFCC3300"/>
        <rFont val="Calibri"/>
        <family val="2"/>
        <scheme val="minor"/>
      </rPr>
      <t>justifier</t>
    </r>
    <r>
      <rPr>
        <sz val="11"/>
        <color theme="1"/>
        <rFont val="Calibri"/>
        <family val="2"/>
        <scheme val="minor"/>
      </rPr>
      <t> par son registre comme quoi tout cet argent avoit été porté chez lui, et comme quoi on l'avoit ensuite distribué aux pauvres des deux provinces que je viens de dire.</t>
    </r>
  </si>
  <si>
    <r>
      <t>Je ne vous dis rien, monseigneur, de mes actions passées, c'est assez que je sçache qu'elles vous ont fasché, pour juger que ce seroit mesme une grande faute d'entreprendre de les </t>
    </r>
    <r>
      <rPr>
        <b/>
        <sz val="11"/>
        <color rgb="FFCC3300"/>
        <rFont val="Arial"/>
        <family val="2"/>
      </rPr>
      <t>justifier;</t>
    </r>
    <r>
      <rPr>
        <sz val="11"/>
        <color rgb="FF333333"/>
        <rFont val="Arial"/>
        <family val="2"/>
      </rPr>
      <t> je vous supplieray seulement de considerer qu'elles n'ont pas esté si criminelles qu'elles puissent avecque justice avoir merité vostre hayne et mon bannissement.</t>
    </r>
  </si>
  <si>
    <r>
      <t>Cette bassesse n'a pas seulement été observée dès ce temps; car </t>
    </r>
    <r>
      <rPr>
        <sz val="11"/>
        <color theme="1"/>
        <rFont val="Calibri"/>
        <family val="2"/>
        <scheme val="minor"/>
      </rPr>
      <t>Athénée</t>
    </r>
    <r>
      <rPr>
        <sz val="11"/>
        <color rgb="FF333333"/>
        <rFont val="Arial"/>
        <family val="2"/>
      </rPr>
      <t> s'efforce de la </t>
    </r>
    <r>
      <rPr>
        <b/>
        <sz val="11"/>
        <color rgb="FFCC3300"/>
        <rFont val="Arial"/>
        <family val="2"/>
      </rPr>
      <t>justifier</t>
    </r>
    <r>
      <rPr>
        <sz val="11"/>
        <color rgb="FF333333"/>
        <rFont val="Arial"/>
        <family val="2"/>
      </rPr>
      <t>, en disant que c'était une marque de leur adresse, et qu'ils se plaisaient à paraître habiles en toutes choses.</t>
    </r>
  </si>
  <si>
    <r>
      <t>Il se retira donc à </t>
    </r>
    <r>
      <rPr>
        <sz val="11"/>
        <color theme="1"/>
        <rFont val="Calibri"/>
        <family val="2"/>
        <scheme val="minor"/>
      </rPr>
      <t>Naples</t>
    </r>
    <r>
      <rPr>
        <sz val="11"/>
        <color rgb="FF333333"/>
        <rFont val="Arial"/>
        <family val="2"/>
      </rPr>
      <t>, d'où il escrivit au senat des lettres pleines d'invectives contre </t>
    </r>
    <r>
      <rPr>
        <sz val="11"/>
        <color theme="1"/>
        <rFont val="Calibri"/>
        <family val="2"/>
        <scheme val="minor"/>
      </rPr>
      <t>Agripine</t>
    </r>
    <r>
      <rPr>
        <sz val="11"/>
        <color rgb="FF333333"/>
        <rFont val="Arial"/>
        <family val="2"/>
      </rPr>
      <t>, afin de </t>
    </r>
    <r>
      <rPr>
        <b/>
        <sz val="11"/>
        <color rgb="FFCC3300"/>
        <rFont val="Arial"/>
        <family val="2"/>
      </rPr>
      <t>justifier</t>
    </r>
    <r>
      <rPr>
        <sz val="11"/>
        <color rgb="FF333333"/>
        <rFont val="Arial"/>
        <family val="2"/>
      </rPr>
      <t> la cruauté dont il avoit usé en son endroit, et la diffama, comme si auparavant sa mort elle eust essayé de le faire tuer par un de ses affranchis.</t>
    </r>
  </si>
  <si>
    <r>
      <t>Mais comme il y à des gents, qui ne croyent pas que les eaux puissent estre pures, quand elles sont esloignées de leur source, tachons de </t>
    </r>
    <r>
      <rPr>
        <b/>
        <sz val="11"/>
        <color rgb="FFCC3300"/>
        <rFont val="Arial"/>
        <family val="2"/>
      </rPr>
      <t>justifier</t>
    </r>
    <r>
      <rPr>
        <sz val="11"/>
        <color rgb="FF333333"/>
        <rFont val="Arial"/>
        <family val="2"/>
      </rPr>
      <t> la haute estime, que nostre siecle fait de la comedie, par celle des siecles passez: et monstrons leur qu'elle n'est pas née parmi des barbares, ni dans le luxe des perses et des medes, mais dans </t>
    </r>
    <r>
      <rPr>
        <sz val="11"/>
        <color theme="1"/>
        <rFont val="Calibri"/>
        <family val="2"/>
        <scheme val="minor"/>
      </rPr>
      <t>Athenes</t>
    </r>
    <r>
      <rPr>
        <sz val="11"/>
        <color rgb="FF333333"/>
        <rFont val="Arial"/>
        <family val="2"/>
      </rPr>
      <t>, et dans </t>
    </r>
    <r>
      <rPr>
        <sz val="11"/>
        <color theme="1"/>
        <rFont val="Calibri"/>
        <family val="2"/>
        <scheme val="minor"/>
      </rPr>
      <t>Rome</t>
    </r>
    <r>
      <rPr>
        <sz val="11"/>
        <color rgb="FF333333"/>
        <rFont val="Arial"/>
        <family val="2"/>
      </rPr>
      <t>; au milieu de toutes les sectes des philosophes; et fort proche du siecle d'or et d'innocence.</t>
    </r>
    <r>
      <rPr>
        <sz val="11"/>
        <color theme="1"/>
        <rFont val="Calibri"/>
        <family val="2"/>
        <scheme val="minor"/>
      </rPr>
      <t> </t>
    </r>
  </si>
  <si>
    <r>
      <t>Elles vouloient entreprendre de </t>
    </r>
    <r>
      <rPr>
        <b/>
        <sz val="11"/>
        <color rgb="FFCC3300"/>
        <rFont val="Arial"/>
        <family val="2"/>
      </rPr>
      <t>justifier</t>
    </r>
    <r>
      <rPr>
        <sz val="11"/>
        <color rgb="FF333333"/>
        <rFont val="Arial"/>
        <family val="2"/>
      </rPr>
      <t> leur conduite et l'honneur de leur maison; mais refusant de les écouter, elle les quitta brusquement, avec de nouvelles menaces.</t>
    </r>
  </si>
  <si>
    <r>
      <t>Je remercie donc </t>
    </r>
    <r>
      <rPr>
        <sz val="11"/>
        <color theme="1"/>
        <rFont val="Calibri"/>
        <family val="2"/>
        <scheme val="minor"/>
      </rPr>
      <t>M</t>
    </r>
    <r>
      <rPr>
        <sz val="11"/>
        <color rgb="FF333333"/>
        <rFont val="Arial"/>
        <family val="2"/>
      </rPr>
      <t> </t>
    </r>
    <r>
      <rPr>
        <sz val="11"/>
        <color theme="1"/>
        <rFont val="Calibri"/>
        <family val="2"/>
        <scheme val="minor"/>
      </rPr>
      <t>Boivin</t>
    </r>
    <r>
      <rPr>
        <sz val="11"/>
        <color rgb="FF333333"/>
        <rFont val="Arial"/>
        <family val="2"/>
      </rPr>
      <t> de s'être joint avec moi pour la combattre, car il a beau se declarer mon adversaire, je trouve toûjours qu'il a travaillé pour ma défense; en ne condamnant dans ce que j'ai dit que l'excès prétendu qu'il a cru y voir, il a confirmé tout le reste; et j'avois besoin de l'aveu d'un sçavant aussi autorisé que lui, pour </t>
    </r>
    <r>
      <rPr>
        <b/>
        <sz val="11"/>
        <color rgb="FFCC3300"/>
        <rFont val="Arial"/>
        <family val="2"/>
      </rPr>
      <t>justifier</t>
    </r>
    <r>
      <rPr>
        <sz val="11"/>
        <color rgb="FF333333"/>
        <rFont val="Arial"/>
        <family val="2"/>
      </rPr>
      <t> en général le fonds de mes hardiesses.</t>
    </r>
  </si>
  <si>
    <r>
      <t>Si on lui arrache l'aveu vague qu'il a pû faire quelques fautes, elle n'a garde d'appliquer cet aveu à rien en particulier; au contraire, elle </t>
    </r>
    <r>
      <rPr>
        <b/>
        <sz val="11"/>
        <color rgb="FFCC3300"/>
        <rFont val="Arial"/>
        <family val="2"/>
      </rPr>
      <t>justifie</t>
    </r>
    <r>
      <rPr>
        <sz val="11"/>
        <color rgb="FF333333"/>
        <rFont val="Arial"/>
        <family val="2"/>
      </rPr>
      <t> tout en détail;</t>
    </r>
  </si>
  <si>
    <r>
      <t>À mesure même que je me confirmai dans cette disposition par l'habitude, je sentis croître mon goût pour des opinions que je n'avois pas embrassées d'abord sans quelques difficultés; et le peu de vigueur qui restoit à ma raison, je l'employois à </t>
    </r>
    <r>
      <rPr>
        <b/>
        <sz val="11"/>
        <color rgb="FFCC3300"/>
        <rFont val="Arial"/>
        <family val="2"/>
      </rPr>
      <t>justifier</t>
    </r>
    <r>
      <rPr>
        <sz val="11"/>
        <color rgb="FF333333"/>
        <rFont val="Arial"/>
        <family val="2"/>
      </rPr>
      <t> mon erreur.</t>
    </r>
  </si>
  <si>
    <r>
      <t>Pour </t>
    </r>
    <r>
      <rPr>
        <b/>
        <sz val="11"/>
        <color rgb="FFCC3300"/>
        <rFont val="Arial"/>
        <family val="2"/>
      </rPr>
      <t>justifier</t>
    </r>
    <r>
      <rPr>
        <sz val="11"/>
        <color rgb="FF333333"/>
        <rFont val="Arial"/>
        <family val="2"/>
      </rPr>
      <t> les justes allarmes d'</t>
    </r>
    <r>
      <rPr>
        <sz val="11"/>
        <color theme="1"/>
        <rFont val="Calibri"/>
        <family val="2"/>
        <scheme val="minor"/>
      </rPr>
      <t>Agélaüs</t>
    </r>
    <r>
      <rPr>
        <sz val="11"/>
        <color rgb="FF333333"/>
        <rFont val="Arial"/>
        <family val="2"/>
      </rPr>
      <t>, il suffiroit de faire connoître ici le génie des romains; de rechercher les causes de la grandeur de ce peuple ambitieux, qui étant parvenu de l'état le plus bas à la plus haute élévation, et poussé par les ressorts de son gouvernement à s'étendre, ne pouvoit cesser de vaincre qu'après avoir tout soûmis, ou qu'après avoir été lui-même vaincu par sa prospérité.</t>
    </r>
  </si>
  <si>
    <r>
      <t>On dit qu'on a arrêté d'itératives remontrances, et que l'on y travaille; elles doivent être plus fortes que les premières, contre les ministres, sur la déprédation et la dissipation des finances, dont le ministère présent ne devait </t>
    </r>
    <r>
      <rPr>
        <b/>
        <sz val="11"/>
        <color rgb="FFCC3300"/>
        <rFont val="Arial"/>
        <family val="2"/>
      </rPr>
      <t>justifier</t>
    </r>
    <r>
      <rPr>
        <sz val="11"/>
        <color rgb="FF333333"/>
        <rFont val="Arial"/>
        <family val="2"/>
      </rPr>
      <t> d'aucun emploi ni détail au parlement; ce qui est fort opposé à leurs prétentions si souvent réitérées depuis douze ans, qu'aucun édit ni ordonnance ne peuvent point passer pour loi dans le royaume, ni avoir d'exécution, qu'autant qu'ils sont autorisés par la vérification et l'enregistrement du parlement de </t>
    </r>
    <r>
      <rPr>
        <sz val="11"/>
        <color theme="1"/>
        <rFont val="Calibri"/>
        <family val="2"/>
        <scheme val="minor"/>
      </rPr>
      <t>Paris</t>
    </r>
    <r>
      <rPr>
        <sz val="11"/>
        <color rgb="FF333333"/>
        <rFont val="Arial"/>
        <family val="2"/>
      </rPr>
      <t> et même des autres parlements, qui ne forment plus, selon eux, qu'un seul et même corps du parlement de </t>
    </r>
    <r>
      <rPr>
        <sz val="11"/>
        <color theme="1"/>
        <rFont val="Calibri"/>
        <family val="2"/>
        <scheme val="minor"/>
      </rPr>
      <t>France</t>
    </r>
    <r>
      <rPr>
        <sz val="11"/>
        <color rgb="FF333333"/>
        <rFont val="Arial"/>
        <family val="2"/>
      </rPr>
      <t>.</t>
    </r>
  </si>
  <si>
    <r>
      <t>Je ne m'attens pas à sa visite; mais je ne vous célerai pas qu'elle me feroit grand plaisir, et que je serois bien aise de voir comment il </t>
    </r>
    <r>
      <rPr>
        <b/>
        <sz val="11"/>
        <color rgb="FFCC3300"/>
        <rFont val="Arial"/>
        <family val="2"/>
      </rPr>
      <t>justifieroit</t>
    </r>
    <r>
      <rPr>
        <sz val="11"/>
        <color rgb="FF333333"/>
        <rFont val="Arial"/>
        <family val="2"/>
      </rPr>
      <t> sa conduite à mon égard.</t>
    </r>
  </si>
  <si>
    <r>
      <t>Résolu, selon tes ordres, d'employer cet intervalle à méditer sur le sujet de ta lettre, je m'occupois sans cesse à la relire et à y réfléchir, non pour changer de sentiment, mais pour </t>
    </r>
    <r>
      <rPr>
        <b/>
        <sz val="11"/>
        <color rgb="FFCC3300"/>
        <rFont val="Arial"/>
        <family val="2"/>
      </rPr>
      <t>justifier</t>
    </r>
    <r>
      <rPr>
        <sz val="11"/>
        <color rgb="FF333333"/>
        <rFont val="Arial"/>
        <family val="2"/>
      </rPr>
      <t> le mien.</t>
    </r>
  </si>
  <si>
    <r>
      <t>Le choix de l'</t>
    </r>
    <r>
      <rPr>
        <sz val="11"/>
        <color theme="1"/>
        <rFont val="Calibri"/>
        <family val="2"/>
        <scheme val="minor"/>
      </rPr>
      <t>Europe</t>
    </r>
    <r>
      <rPr>
        <sz val="11"/>
        <color rgb="FF333333"/>
        <rFont val="Arial"/>
        <family val="2"/>
      </rPr>
      <t> est expliqué et </t>
    </r>
    <r>
      <rPr>
        <b/>
        <sz val="11"/>
        <color rgb="FFCC3300"/>
        <rFont val="Arial"/>
        <family val="2"/>
      </rPr>
      <t>justifié;</t>
    </r>
    <r>
      <rPr>
        <sz val="11"/>
        <color rgb="FF333333"/>
        <rFont val="Arial"/>
        <family val="2"/>
      </rPr>
      <t> voyons d'un coup-d'oeil, comment, sous le regne de </t>
    </r>
    <r>
      <rPr>
        <sz val="11"/>
        <color theme="1"/>
        <rFont val="Calibri"/>
        <family val="2"/>
        <scheme val="minor"/>
      </rPr>
      <t>Louis</t>
    </r>
    <r>
      <rPr>
        <sz val="11"/>
        <color rgb="FF333333"/>
        <rFont val="Arial"/>
        <family val="2"/>
      </rPr>
      <t> </t>
    </r>
    <r>
      <rPr>
        <sz val="11"/>
        <color theme="1"/>
        <rFont val="Calibri"/>
        <family val="2"/>
        <scheme val="minor"/>
      </rPr>
      <t>XV</t>
    </r>
    <r>
      <rPr>
        <sz val="11"/>
        <color rgb="FF333333"/>
        <rFont val="Arial"/>
        <family val="2"/>
      </rPr>
      <t>, il a été confirmé, et se confirme encore de jour en jour.</t>
    </r>
  </si>
  <si>
    <r>
      <t>Aussi sûr que je l'étois de sa sagesse et de son amitié, je ne pouvois refuser ma confiance à de si hautes promesses; et sans porter mes vûes plus loin que le retour de </t>
    </r>
    <r>
      <rPr>
        <sz val="11"/>
        <color theme="1"/>
        <rFont val="Calibri"/>
        <family val="2"/>
        <scheme val="minor"/>
      </rPr>
      <t>Fanny</t>
    </r>
    <r>
      <rPr>
        <sz val="11"/>
        <color rgb="FF333333"/>
        <rFont val="Arial"/>
        <family val="2"/>
      </rPr>
      <t>, j'y trouvois de quoi </t>
    </r>
    <r>
      <rPr>
        <b/>
        <sz val="11"/>
        <color rgb="FFCC3300"/>
        <rFont val="Arial"/>
        <family val="2"/>
      </rPr>
      <t>justifier</t>
    </r>
    <r>
      <rPr>
        <sz val="11"/>
        <color rgb="FF333333"/>
        <rFont val="Arial"/>
        <family val="2"/>
      </rPr>
      <t> ses plus fortes expressions:</t>
    </r>
  </si>
  <si>
    <r>
      <t>parce qu'enfin, ennuyée de la contemplation du même ridicule, la malignité des petits cherche, dans de nouveaux défauts, de nouveaux motifs de </t>
    </r>
    <r>
      <rPr>
        <b/>
        <sz val="11"/>
        <color rgb="FFCC3300"/>
        <rFont val="Arial"/>
        <family val="2"/>
      </rPr>
      <t>justifier</t>
    </r>
    <r>
      <rPr>
        <sz val="11"/>
        <color rgb="FF333333"/>
        <rFont val="Arial"/>
        <family val="2"/>
      </rPr>
      <t> ses mépris pour les grands.</t>
    </r>
  </si>
  <si>
    <r>
      <t>On chercherait en vain des motifs de la </t>
    </r>
    <r>
      <rPr>
        <b/>
        <sz val="11"/>
        <color rgb="FFCC3300"/>
        <rFont val="Arial"/>
        <family val="2"/>
      </rPr>
      <t>justifier</t>
    </r>
    <r>
      <rPr>
        <sz val="11"/>
        <color rgb="FF333333"/>
        <rFont val="Arial"/>
        <family val="2"/>
      </rPr>
      <t> par les différences de leur organisation physique, par celle qu'on voudrait trouver dans la force de leur intelligence, dans leur sensibilité morale.</t>
    </r>
  </si>
  <si>
    <r>
      <t>J'ai exposé de mon mieux les causes et les réactions de nos maux, pour en </t>
    </r>
    <r>
      <rPr>
        <b/>
        <sz val="11"/>
        <color rgb="FFCC3300"/>
        <rFont val="Arial"/>
        <family val="2"/>
      </rPr>
      <t>justifier</t>
    </r>
    <r>
      <rPr>
        <sz val="11"/>
        <color rgb="FF333333"/>
        <rFont val="Arial"/>
        <family val="2"/>
      </rPr>
      <t> la nature.</t>
    </r>
  </si>
  <si>
    <r>
      <t>Il ne falloit rien de moins pour </t>
    </r>
    <r>
      <rPr>
        <b/>
        <sz val="11"/>
        <color rgb="FFCC3300"/>
        <rFont val="Arial"/>
        <family val="2"/>
      </rPr>
      <t>justifier</t>
    </r>
    <r>
      <rPr>
        <sz val="11"/>
        <color rgb="FF333333"/>
        <rFont val="Arial"/>
        <family val="2"/>
      </rPr>
      <t> la conduite de </t>
    </r>
    <r>
      <rPr>
        <sz val="11"/>
        <color theme="1"/>
        <rFont val="Calibri"/>
        <family val="2"/>
        <scheme val="minor"/>
      </rPr>
      <t>Carvalho</t>
    </r>
    <r>
      <rPr>
        <sz val="11"/>
        <color rgb="FF333333"/>
        <rFont val="Arial"/>
        <family val="2"/>
      </rPr>
      <t>.</t>
    </r>
  </si>
  <si>
    <r>
      <t>C'est envain, mon cher </t>
    </r>
    <r>
      <rPr>
        <sz val="11"/>
        <color theme="1"/>
        <rFont val="Calibri"/>
        <family val="2"/>
        <scheme val="minor"/>
      </rPr>
      <t>Isaac</t>
    </r>
    <r>
      <rPr>
        <sz val="11"/>
        <color rgb="FF333333"/>
        <rFont val="Arial"/>
        <family val="2"/>
      </rPr>
      <t>, que, pour </t>
    </r>
    <r>
      <rPr>
        <b/>
        <sz val="11"/>
        <color rgb="FFCC3300"/>
        <rFont val="Arial"/>
        <family val="2"/>
      </rPr>
      <t>justifier</t>
    </r>
    <r>
      <rPr>
        <sz val="11"/>
        <color rgb="FF333333"/>
        <rFont val="Arial"/>
        <family val="2"/>
      </rPr>
      <t> la coutume de punir un homme sans lui faire son procès, on voudroit alléguer les droits absolus des souverains, et la nécessité de s'assûrer de certaines personnes qu'on ne veut point remettre entre les mains des juges ordinaires.</t>
    </r>
  </si>
  <si>
    <r>
      <t>Pour </t>
    </r>
    <r>
      <rPr>
        <b/>
        <sz val="11"/>
        <color rgb="FFCC3300"/>
        <rFont val="Arial"/>
        <family val="2"/>
      </rPr>
      <t>justifier</t>
    </r>
    <r>
      <rPr>
        <sz val="11"/>
        <color rgb="FF333333"/>
        <rFont val="Arial"/>
        <family val="2"/>
      </rPr>
      <t> ce sentiment, il éxamine l'origine et le progrès de la production des animaux, et parcourt les différens sistêmes des grands-hommes sur cette opération de la nature.</t>
    </r>
  </si>
  <si>
    <r>
      <t>Alors Clémentine, rendant les deux lettres à </t>
    </r>
    <r>
      <rPr>
        <sz val="11"/>
        <color theme="1"/>
        <rFont val="Calibri"/>
        <family val="2"/>
        <scheme val="minor"/>
      </rPr>
      <t>Camille</t>
    </r>
    <r>
      <rPr>
        <sz val="11"/>
        <color rgb="FF333333"/>
        <rFont val="Arial"/>
        <family val="2"/>
      </rPr>
      <t>, lui avoit ordonné de les remettre à sa mère, et de nous assurer tous que sa retraite, dont elle nous prioit de ne pas nous offenser dans cette occasion, seroit bientôt </t>
    </r>
    <r>
      <rPr>
        <b/>
        <sz val="11"/>
        <color rgb="FFCC3300"/>
        <rFont val="Arial"/>
        <family val="2"/>
      </rPr>
      <t>justifiée</t>
    </r>
    <r>
      <rPr>
        <sz val="11"/>
        <color rgb="FF333333"/>
        <rFont val="Arial"/>
        <family val="2"/>
      </rPr>
      <t> par des explications surprenantes.</t>
    </r>
  </si>
  <si>
    <r>
      <t>Je veux voir si je ne trouverai point de quoi </t>
    </r>
    <r>
      <rPr>
        <b/>
        <sz val="11"/>
        <color rgb="FFCC3300"/>
        <rFont val="Arial"/>
        <family val="2"/>
      </rPr>
      <t>justifier</t>
    </r>
    <r>
      <rPr>
        <sz val="11"/>
        <color rgb="FF333333"/>
        <rFont val="Arial"/>
        <family val="2"/>
      </rPr>
      <t> les mémoires qui nous ont été présentés contre vous.</t>
    </r>
  </si>
  <si>
    <r>
      <t>Eh! </t>
    </r>
    <r>
      <rPr>
        <sz val="11"/>
        <color theme="1"/>
        <rFont val="Calibri"/>
        <family val="2"/>
        <scheme val="minor"/>
      </rPr>
      <t>Quel rang, quel état est au-dessus du mien! Aimer, pouvoir </t>
    </r>
    <r>
      <rPr>
        <b/>
        <sz val="11"/>
        <color rgb="FFCC3300"/>
        <rFont val="Calibri"/>
        <family val="2"/>
        <scheme val="minor"/>
      </rPr>
      <t>justifier</t>
    </r>
    <r>
      <rPr>
        <sz val="11"/>
        <color theme="1"/>
        <rFont val="Calibri"/>
        <family val="2"/>
        <scheme val="minor"/>
      </rPr>
      <t> son </t>
    </r>
    <r>
      <rPr>
        <sz val="11"/>
        <color rgb="FF333333"/>
        <rFont val="Arial"/>
        <family val="2"/>
      </rPr>
      <t>amour par l'objet qui l'inspire;</t>
    </r>
  </si>
  <si>
    <r>
      <t>Faut-il affliger ses amis, leur ôter les moyens de </t>
    </r>
    <r>
      <rPr>
        <b/>
        <sz val="11"/>
        <color rgb="FFCC3300"/>
        <rFont val="Arial"/>
        <family val="2"/>
      </rPr>
      <t>justifier</t>
    </r>
    <r>
      <rPr>
        <sz val="11"/>
        <color rgb="FF333333"/>
        <rFont val="Arial"/>
        <family val="2"/>
      </rPr>
      <t> leur attachement?</t>
    </r>
  </si>
  <si>
    <r>
      <t>Au reste, les choses n'ont pas été aussi loin que l'on pourrait le croire d'après les apparences; hors quelques baisers qu'une amitié un peu vive suffit à expliquer et à </t>
    </r>
    <r>
      <rPr>
        <b/>
        <sz val="11"/>
        <color rgb="FFCC3300"/>
        <rFont val="Arial"/>
        <family val="2"/>
      </rPr>
      <t>justifier</t>
    </r>
    <r>
      <rPr>
        <sz val="11"/>
        <color rgb="FF333333"/>
        <rFont val="Arial"/>
        <family val="2"/>
      </rPr>
      <t>, il n'y a rien entre nous dont on ne puisse convenir, et la vertu de votre soeur est assurément la plus intacte et la plus nette du monde.</t>
    </r>
  </si>
  <si>
    <r>
      <t>Non, messieurs, ce n'est pas ainsi qu'on peut </t>
    </r>
    <r>
      <rPr>
        <b/>
        <sz val="11"/>
        <color rgb="FFCC3300"/>
        <rFont val="Arial"/>
        <family val="2"/>
      </rPr>
      <t>justifier</t>
    </r>
    <r>
      <rPr>
        <sz val="11"/>
        <color rgb="FF333333"/>
        <rFont val="Arial"/>
        <family val="2"/>
      </rPr>
      <t> l'erreur et l'humanité. </t>
    </r>
  </si>
  <si>
    <r>
      <t>Il n'y a qu'un moyen de comprendre et de </t>
    </r>
    <r>
      <rPr>
        <b/>
        <sz val="11"/>
        <color rgb="FFCC3300"/>
        <rFont val="Arial"/>
        <family val="2"/>
      </rPr>
      <t>justifier</t>
    </r>
    <r>
      <rPr>
        <sz val="11"/>
        <color rgb="FF333333"/>
        <rFont val="Arial"/>
        <family val="2"/>
      </rPr>
      <t> l'esprit moderne: c'est de l'envisager comme un degré nécessaire vers le parfait; c'est-à-dire vers l'avenir.</t>
    </r>
  </si>
  <si>
    <r>
      <t>Aujourd'hui nous pouvons </t>
    </r>
    <r>
      <rPr>
        <b/>
        <sz val="11"/>
        <color rgb="FFCC3300"/>
        <rFont val="Arial"/>
        <family val="2"/>
      </rPr>
      <t>justifier</t>
    </r>
    <r>
      <rPr>
        <sz val="11"/>
        <color rgb="FF333333"/>
        <rFont val="Arial"/>
        <family val="2"/>
      </rPr>
      <t> autrement la providence.</t>
    </r>
  </si>
  <si>
    <r>
      <t>je l'ai, depuis bien longtemps, appelée: « la ville de mes spectres », pour </t>
    </r>
    <r>
      <rPr>
        <b/>
        <sz val="11"/>
        <color rgb="FFCC3300"/>
        <rFont val="Arial"/>
        <family val="2"/>
      </rPr>
      <t>justifier</t>
    </r>
    <r>
      <rPr>
        <sz val="11"/>
        <color rgb="FF333333"/>
        <rFont val="Arial"/>
        <family val="2"/>
      </rPr>
      <t> un amour incompréhensible au regard de mes amis qui me reprochent de l'habiter et qui s'en étonnent.</t>
    </r>
  </si>
  <si>
    <r>
      <t>Quand elle eut fini de parler et de </t>
    </r>
    <r>
      <rPr>
        <b/>
        <sz val="11"/>
        <color rgb="FFCC3300"/>
        <rFont val="Arial"/>
        <family val="2"/>
      </rPr>
      <t>justifier</t>
    </r>
    <r>
      <rPr>
        <sz val="11"/>
        <color rgb="FF333333"/>
        <rFont val="Arial"/>
        <family val="2"/>
      </rPr>
      <t> un changement si naturel, disait-elle, après la mort d'un frère, </t>
    </r>
    <r>
      <rPr>
        <sz val="11"/>
        <color theme="1"/>
        <rFont val="Calibri"/>
        <family val="2"/>
        <scheme val="minor"/>
      </rPr>
      <t>Jules</t>
    </r>
    <r>
      <rPr>
        <sz val="11"/>
        <color rgb="FF333333"/>
        <rFont val="Arial"/>
        <family val="2"/>
      </rPr>
      <t> lui dit en parlant fort lentement:</t>
    </r>
  </si>
  <si>
    <r>
      <t>Du moins les différences ethnographiques ont-elles servi à </t>
    </r>
    <r>
      <rPr>
        <b/>
        <sz val="11"/>
        <color rgb="FFCC3300"/>
        <rFont val="Arial"/>
        <family val="2"/>
      </rPr>
      <t>justifier</t>
    </r>
    <r>
      <rPr>
        <sz val="11"/>
        <color rgb="FF333333"/>
        <rFont val="Arial"/>
        <family val="2"/>
      </rPr>
      <t> les inégalités sociales.</t>
    </r>
  </si>
  <si>
    <r>
      <t>On reconnaissait bien la femme qui avait inventé le mot que voici, pour </t>
    </r>
    <r>
      <rPr>
        <b/>
        <sz val="11"/>
        <color rgb="FFCC3300"/>
        <rFont val="Arial"/>
        <family val="2"/>
      </rPr>
      <t>justifier</t>
    </r>
    <r>
      <rPr>
        <sz val="11"/>
        <color rgb="FF333333"/>
        <rFont val="Arial"/>
        <family val="2"/>
      </rPr>
      <t> ses préoccupations habituelles: </t>
    </r>
    <r>
      <rPr>
        <i/>
        <sz val="11"/>
        <color rgb="FF333333"/>
        <rFont val="Arial"/>
        <family val="2"/>
      </rPr>
      <t>Une grand'mère, c'est deux mères l'une sur l'autre.</t>
    </r>
    <r>
      <rPr>
        <sz val="11"/>
        <color rgb="FF333333"/>
        <rFont val="Arial"/>
        <family val="2"/>
      </rPr>
      <t> </t>
    </r>
    <r>
      <rPr>
        <i/>
        <sz val="11"/>
        <color rgb="FF333333"/>
        <rFont val="Arial"/>
        <family val="2"/>
      </rPr>
      <t>Ce que l'une oublierait, si c'était possible, pour le bonheur de</t>
    </r>
    <r>
      <rPr>
        <sz val="11"/>
        <color rgb="FF333333"/>
        <rFont val="Arial"/>
        <family val="2"/>
      </rPr>
      <t> </t>
    </r>
    <r>
      <rPr>
        <i/>
        <sz val="11"/>
        <color rgb="FF333333"/>
        <rFont val="Arial"/>
        <family val="2"/>
      </rPr>
      <t>sa fillette, l'autre ne pourrait pas l'oublier.</t>
    </r>
  </si>
  <si>
    <r>
      <t>Si ce tableau est exact, il n'est pas nécessaire à la rigueur d'aller plus loin pour </t>
    </r>
    <r>
      <rPr>
        <b/>
        <sz val="11"/>
        <color rgb="FFCC3300"/>
        <rFont val="Arial"/>
        <family val="2"/>
      </rPr>
      <t>justifier</t>
    </r>
    <r>
      <rPr>
        <sz val="11"/>
        <color rgb="FF333333"/>
        <rFont val="Arial"/>
        <family val="2"/>
      </rPr>
      <t> les attaques dirigées par MM. Ferri, Garofalo et toute la nouvelle école italienne ou même française, contre l'institution du jury.</t>
    </r>
  </si>
  <si>
    <r>
      <t>Au surplus, la différence signalée est, quoique notable, insuffisante pour </t>
    </r>
    <r>
      <rPr>
        <b/>
        <sz val="11"/>
        <color rgb="FFCC3300"/>
        <rFont val="Arial"/>
        <family val="2"/>
      </rPr>
      <t>justifier</t>
    </r>
    <r>
      <rPr>
        <sz val="11"/>
        <color rgb="FF333333"/>
        <rFont val="Arial"/>
        <family val="2"/>
      </rPr>
      <t> celle des criminalités que je compare.</t>
    </r>
  </si>
  <si>
    <r>
      <t xml:space="preserve">Je n'ai rien à expliquer, rien à </t>
    </r>
    <r>
      <rPr>
        <b/>
        <sz val="11"/>
        <color rgb="FFC00000"/>
        <rFont val="Calibri"/>
        <family val="2"/>
        <scheme val="minor"/>
      </rPr>
      <t>justifier</t>
    </r>
    <r>
      <rPr>
        <sz val="11"/>
        <color theme="1"/>
        <rFont val="Calibri"/>
        <family val="2"/>
        <scheme val="minor"/>
      </rPr>
      <t>...</t>
    </r>
  </si>
  <si>
    <r>
      <t>Les soldats de </t>
    </r>
    <r>
      <rPr>
        <sz val="11"/>
        <color theme="1"/>
        <rFont val="Calibri"/>
        <family val="2"/>
        <scheme val="minor"/>
      </rPr>
      <t>Vaubois</t>
    </r>
    <r>
      <rPr>
        <sz val="11"/>
        <color rgb="FF333333"/>
        <rFont val="Arial"/>
        <family val="2"/>
      </rPr>
      <t>, pour </t>
    </r>
    <r>
      <rPr>
        <b/>
        <sz val="11"/>
        <color rgb="FFCC3300"/>
        <rFont val="Arial"/>
        <family val="2"/>
      </rPr>
      <t>justifier</t>
    </r>
    <r>
      <rPr>
        <sz val="11"/>
        <color rgb="FF333333"/>
        <rFont val="Arial"/>
        <family val="2"/>
      </rPr>
      <t> leur retraite dans le </t>
    </r>
    <r>
      <rPr>
        <sz val="11"/>
        <color theme="1"/>
        <rFont val="Calibri"/>
        <family val="2"/>
        <scheme val="minor"/>
      </rPr>
      <t>Tyrol</t>
    </r>
    <r>
      <rPr>
        <sz val="11"/>
        <color rgb="FF333333"/>
        <rFont val="Arial"/>
        <family val="2"/>
      </rPr>
      <t>, disaient s'y être battus un contre trois.</t>
    </r>
  </si>
  <si>
    <r>
      <t>Ne pouvant justifier la doctrine écrite de m l'évêque d'</t>
    </r>
    <r>
      <rPr>
        <sz val="11"/>
        <color theme="1"/>
        <rFont val="Calibri"/>
        <family val="2"/>
        <scheme val="minor"/>
      </rPr>
      <t>Hermopolis</t>
    </r>
    <r>
      <rPr>
        <sz val="11"/>
        <color rgb="FF333333"/>
        <rFont val="Arial"/>
        <family val="2"/>
      </rPr>
      <t>, nous sommes heureux de pouvoir au moins </t>
    </r>
    <r>
      <rPr>
        <b/>
        <sz val="11"/>
        <color rgb="FFCC3300"/>
        <rFont val="Arial"/>
        <family val="2"/>
      </rPr>
      <t>justifier</t>
    </r>
    <r>
      <rPr>
        <sz val="11"/>
        <color rgb="FF333333"/>
        <rFont val="Arial"/>
        <family val="2"/>
      </rPr>
      <t> sa pensée réelle.</t>
    </r>
  </si>
  <si>
    <r>
      <t>Il ne lui fut pas difficile de trouver un prétexte pour </t>
    </r>
    <r>
      <rPr>
        <b/>
        <sz val="11"/>
        <color rgb="FFCC3300"/>
        <rFont val="Arial"/>
        <family val="2"/>
      </rPr>
      <t>justifier</t>
    </r>
    <r>
      <rPr>
        <sz val="11"/>
        <color rgb="FF333333"/>
        <rFont val="Arial"/>
        <family val="2"/>
      </rPr>
      <t> cette absence, et de dire à la baronne en rentrant que Tristan s'était arrêté chez un fermier, avec lequel il était en marché pour un coin de terre.</t>
    </r>
  </si>
  <si>
    <r>
      <t>Le temps, en passant sur nous deux, a pris soin de vous ménager des excuses et de </t>
    </r>
    <r>
      <rPr>
        <b/>
        <sz val="11"/>
        <color rgb="FFCC3300"/>
        <rFont val="Arial"/>
        <family val="2"/>
      </rPr>
      <t>justifier</t>
    </r>
    <r>
      <rPr>
        <sz val="11"/>
        <color rgb="FF333333"/>
        <rFont val="Arial"/>
        <family val="2"/>
      </rPr>
      <t> votre paresse.</t>
    </r>
  </si>
  <si>
    <r>
      <t>C'est pourquoi la plupart des grandes découvertes se sont faites, </t>
    </r>
    <r>
      <rPr>
        <i/>
        <sz val="11"/>
        <color rgb="FF333333"/>
        <rFont val="Arial"/>
        <family val="2"/>
      </rPr>
      <t>a priori,</t>
    </r>
    <r>
      <rPr>
        <sz val="11"/>
        <color rgb="FF333333"/>
        <rFont val="Arial"/>
        <family val="2"/>
      </rPr>
      <t> par une intuition soudaine, par la considération des causes finales, par analogie, par des hypothèses que leurs auteurs n'eurent pas le loisir de </t>
    </r>
    <r>
      <rPr>
        <b/>
        <sz val="11"/>
        <color rgb="FFCC3300"/>
        <rFont val="Arial"/>
        <family val="2"/>
      </rPr>
      <t>justifier</t>
    </r>
    <r>
      <rPr>
        <sz val="11"/>
        <color rgb="FF333333"/>
        <rFont val="Arial"/>
        <family val="2"/>
      </rPr>
      <t>.</t>
    </r>
  </si>
  <si>
    <r>
      <t>J'ai dû venir ici pourtant: ma résistance eût étonné </t>
    </r>
    <r>
      <rPr>
        <sz val="11"/>
        <color theme="1"/>
        <rFont val="Calibri"/>
        <family val="2"/>
        <scheme val="minor"/>
      </rPr>
      <t>Gérald</t>
    </r>
    <r>
      <rPr>
        <sz val="11"/>
        <color rgb="FF333333"/>
        <rFont val="Arial"/>
        <family val="2"/>
      </rPr>
      <t>... j'ai bien fait, plus j'y pense; pour la </t>
    </r>
    <r>
      <rPr>
        <b/>
        <sz val="11"/>
        <color rgb="FFCC3300"/>
        <rFont val="Arial"/>
        <family val="2"/>
      </rPr>
      <t>justifier</t>
    </r>
    <r>
      <rPr>
        <sz val="11"/>
        <color rgb="FF333333"/>
        <rFont val="Arial"/>
        <family val="2"/>
      </rPr>
      <t> j'ai cherché des raisons, mais déjà de </t>
    </r>
    <r>
      <rPr>
        <sz val="11"/>
        <color theme="1"/>
        <rFont val="Calibri"/>
        <family val="2"/>
        <scheme val="minor"/>
      </rPr>
      <t>Gérald</t>
    </r>
    <r>
      <rPr>
        <sz val="11"/>
        <color rgb="FF333333"/>
        <rFont val="Arial"/>
        <family val="2"/>
      </rPr>
      <t> s'éveillaient les soupçons.</t>
    </r>
  </si>
  <si>
    <r>
      <t>J'y réponds gaiement, tout en </t>
    </r>
    <r>
      <rPr>
        <b/>
        <sz val="11"/>
        <color rgb="FFCC3300"/>
        <rFont val="Arial"/>
        <family val="2"/>
      </rPr>
      <t>justifiant</t>
    </r>
    <r>
      <rPr>
        <sz val="11"/>
        <color rgb="FF333333"/>
        <rFont val="Arial"/>
        <family val="2"/>
      </rPr>
      <t> mon attitude suspensive.</t>
    </r>
  </si>
  <si>
    <r>
      <t>Remontant aux sources ethnographiques, aux origines des mythologies dont il comparait et démêlait les sanglantes énigmes; réunissant, fondant en une seule les légendes issues de l'extrême orient et métamorphosées par les croyances des autres peuples, il </t>
    </r>
    <r>
      <rPr>
        <b/>
        <sz val="11"/>
        <color rgb="FFCC3300"/>
        <rFont val="Arial"/>
        <family val="2"/>
      </rPr>
      <t>justifiait</t>
    </r>
    <r>
      <rPr>
        <sz val="11"/>
        <color rgb="FF333333"/>
        <rFont val="Arial"/>
        <family val="2"/>
      </rPr>
      <t> ainsi ses fusions architectoniques, ses amalgames luxueux et inattendus d'étoffes, ses hiératiques et sinistres allégories aiguisées par les inquiètes perspicuités d'un nervosisme tout moderne;</t>
    </r>
  </si>
  <si>
    <r>
      <t>L'antiquité fut plus naïve et plus friande en matière d'amour; la puissance de la beauté y était reconnue si grande, qu'elle suffisait à </t>
    </r>
    <r>
      <rPr>
        <b/>
        <sz val="11"/>
        <color rgb="FFCC3300"/>
        <rFont val="Arial"/>
        <family val="2"/>
      </rPr>
      <t>justifier</t>
    </r>
    <r>
      <rPr>
        <sz val="11"/>
        <color rgb="FF333333"/>
        <rFont val="Arial"/>
        <family val="2"/>
      </rPr>
      <t> l'amour des déesses pour de simples bergers et celui des patricienes pour des esclaves.</t>
    </r>
  </si>
  <si>
    <r>
      <t>Jacques Roux, au milieu des troubles, le 25 février, </t>
    </r>
    <r>
      <rPr>
        <b/>
        <sz val="11"/>
        <color rgb="FFCC3300"/>
        <rFont val="Arial"/>
        <family val="2"/>
      </rPr>
      <t>justifie</t>
    </r>
    <r>
      <rPr>
        <sz val="11"/>
        <color rgb="FF333333"/>
        <rFont val="Arial"/>
        <family val="2"/>
      </rPr>
      <t> le pillage des épiceries : « Je pense, dit-il à la Commune, que les épiciers n'ont fait que restituer au peuple ce qu'ils lui faisaient payer beaucoup trop cher depuis longtemps. »</t>
    </r>
  </si>
  <si>
    <r>
      <t>Le commandement russe m'objecta, pour </t>
    </r>
    <r>
      <rPr>
        <b/>
        <sz val="11"/>
        <color rgb="FFCC3300"/>
        <rFont val="Arial"/>
        <family val="2"/>
      </rPr>
      <t>justifier</t>
    </r>
    <r>
      <rPr>
        <sz val="11"/>
        <color rgb="FF333333"/>
        <rFont val="Arial"/>
        <family val="2"/>
      </rPr>
      <t> tous ces retards, le mauvais fonctionnement des chemins de fer roumains.</t>
    </r>
  </si>
  <si>
    <r>
      <t>Nous sommes des nerveux, nous sommes de grands nerveux", aimait à répéter </t>
    </r>
    <r>
      <rPr>
        <sz val="11"/>
        <color theme="1"/>
        <rFont val="Calibri"/>
        <family val="2"/>
        <scheme val="minor"/>
      </rPr>
      <t>M</t>
    </r>
    <r>
      <rPr>
        <sz val="11"/>
        <color rgb="FF333333"/>
        <rFont val="Arial"/>
        <family val="2"/>
      </rPr>
      <t>. </t>
    </r>
    <r>
      <rPr>
        <sz val="11"/>
        <color theme="1"/>
        <rFont val="Calibri"/>
        <family val="2"/>
        <scheme val="minor"/>
      </rPr>
      <t>De Clergerie, qui </t>
    </r>
    <r>
      <rPr>
        <b/>
        <sz val="11"/>
        <color rgb="FFCC3300"/>
        <rFont val="Calibri"/>
        <family val="2"/>
        <scheme val="minor"/>
      </rPr>
      <t>justifiait</t>
    </r>
    <r>
      <rPr>
        <sz val="11"/>
        <color theme="1"/>
        <rFont val="Calibri"/>
        <family val="2"/>
        <scheme val="minor"/>
      </rPr>
      <t> ainsi sa dyspepsie, et d'ailleurs raffolait de la psychiatrie à la mode...</t>
    </r>
  </si>
  <si>
    <r>
      <t>L'organisation simultanée de ces deux actions, séparées par une grande distance, et qui devaient marcher l'une (celle de </t>
    </r>
    <r>
      <rPr>
        <sz val="11"/>
        <color theme="1"/>
        <rFont val="Calibri"/>
        <family val="2"/>
        <scheme val="minor"/>
      </rPr>
      <t>Champagne</t>
    </r>
    <r>
      <rPr>
        <sz val="11"/>
        <color rgb="FF333333"/>
        <rFont val="Arial"/>
        <family val="2"/>
      </rPr>
      <t>) vers le sud, l'autre (celle d'</t>
    </r>
    <r>
      <rPr>
        <sz val="11"/>
        <color theme="1"/>
        <rFont val="Calibri"/>
        <family val="2"/>
        <scheme val="minor"/>
      </rPr>
      <t>Artois</t>
    </r>
    <r>
      <rPr>
        <sz val="11"/>
        <color rgb="FF333333"/>
        <rFont val="Arial"/>
        <family val="2"/>
      </rPr>
      <t>-</t>
    </r>
    <r>
      <rPr>
        <sz val="11"/>
        <color theme="1"/>
        <rFont val="Calibri"/>
        <family val="2"/>
        <scheme val="minor"/>
      </rPr>
      <t>Flandre</t>
    </r>
    <r>
      <rPr>
        <sz val="11"/>
        <color rgb="FF333333"/>
        <rFont val="Arial"/>
        <family val="2"/>
      </rPr>
      <t>) vers l'ouest, divergentes par conséquent, nous paraissait difficile à comprendre et à </t>
    </r>
    <r>
      <rPr>
        <b/>
        <sz val="11"/>
        <color rgb="FFCC3300"/>
        <rFont val="Arial"/>
        <family val="2"/>
      </rPr>
      <t>justifier</t>
    </r>
    <r>
      <rPr>
        <sz val="11"/>
        <color rgb="FF333333"/>
        <rFont val="Arial"/>
        <family val="2"/>
      </rPr>
      <t>.</t>
    </r>
  </si>
  <si>
    <r>
      <t>C'était intéressant de le voir </t>
    </r>
    <r>
      <rPr>
        <b/>
        <sz val="11"/>
        <color rgb="FFCC3300"/>
        <rFont val="Arial"/>
        <family val="2"/>
      </rPr>
      <t>justifier</t>
    </r>
    <r>
      <rPr>
        <sz val="11"/>
        <color rgb="FF333333"/>
        <rFont val="Arial"/>
        <family val="2"/>
      </rPr>
      <t> sa nouvelle attitude.</t>
    </r>
  </si>
  <si>
    <r>
      <t>Comment hésiterait-on à </t>
    </r>
    <r>
      <rPr>
        <b/>
        <sz val="11"/>
        <color rgb="FFCC3300"/>
        <rFont val="Arial"/>
        <family val="2"/>
      </rPr>
      <t>justifier</t>
    </r>
    <r>
      <rPr>
        <sz val="11"/>
        <color rgb="FF333333"/>
        <rFont val="Arial"/>
        <family val="2"/>
      </rPr>
      <t> le dénouement de chacune des crises que l'humanité a traversées puisqu'on se réserve le droit d'invoquer tantôt le courroux légitime de Dieu, et tantôt son infinie miséricorde ?</t>
    </r>
  </si>
  <si>
    <r>
      <t>Les situations peuvent être aussi bien résolues sans le pouvoir de formuler la règle abstraitement, de même que souvent le français adulte accorde les participes par une sorte de flair qu'il serait bien incapable de </t>
    </r>
    <r>
      <rPr>
        <b/>
        <sz val="11"/>
        <color rgb="FFCC3300"/>
        <rFont val="Arial"/>
        <family val="2"/>
      </rPr>
      <t>justifier</t>
    </r>
    <r>
      <rPr>
        <sz val="11"/>
        <color rgb="FF333333"/>
        <rFont val="Arial"/>
        <family val="2"/>
      </rPr>
      <t>.</t>
    </r>
  </si>
  <si>
    <r>
      <t>Le piétisme, s'il peut conduire des âmes fortes à une folie de pureté, aide seulement des âmes molles à </t>
    </r>
    <r>
      <rPr>
        <b/>
        <sz val="11"/>
        <color rgb="FFCC3300"/>
        <rFont val="Arial"/>
        <family val="2"/>
      </rPr>
      <t>justifier</t>
    </r>
    <r>
      <rPr>
        <sz val="11"/>
        <color rgb="FF333333"/>
        <rFont val="Arial"/>
        <family val="2"/>
      </rPr>
      <t> leur mollesse.</t>
    </r>
  </si>
  <si>
    <r>
      <t>Elle affuble alors le cogito d'une vertu synthétique, mais à moins de la lui accorder par le privilège d'une révélation et d'une existence divine contradictoires avec son autonomie, force lui est de retrouver à l'intérieur de l'action une passion, une " synthèse passive " nécessaires pour </t>
    </r>
    <r>
      <rPr>
        <b/>
        <sz val="11"/>
        <color rgb="FFCC3300"/>
        <rFont val="Arial"/>
        <family val="2"/>
      </rPr>
      <t>justifier</t>
    </r>
    <r>
      <rPr>
        <sz val="11"/>
        <color rgb="FF333333"/>
        <rFont val="Arial"/>
        <family val="2"/>
      </rPr>
      <t> l'apparition d'un divers de la représentation dont le jugement doit opérer la synthèse, mais contradictoires puisque cette " synopsis " précède en réalité le jugement et le cogito et détruit ainsi la cohérence d'une philosophie autonome du logos.</t>
    </r>
  </si>
  <si>
    <r>
      <t>Pendant un certain temps, pour des raisons demeurées obscures, </t>
    </r>
    <r>
      <rPr>
        <sz val="11"/>
        <color theme="1"/>
        <rFont val="Calibri"/>
        <family val="2"/>
        <scheme val="minor"/>
      </rPr>
      <t>Watt</t>
    </r>
    <r>
      <rPr>
        <sz val="11"/>
        <color rgb="FF333333"/>
        <rFont val="Arial"/>
        <family val="2"/>
      </rPr>
      <t> a dû être fort intrigué, voire fasciné, par cette affaire du chien venu au monde, et à grands frais au monde maintenu, uniquement pour manger la nourriture de </t>
    </r>
    <r>
      <rPr>
        <sz val="11"/>
        <color theme="1"/>
        <rFont val="Calibri"/>
        <family val="2"/>
        <scheme val="minor"/>
      </rPr>
      <t>Monsieur</t>
    </r>
    <r>
      <rPr>
        <sz val="11"/>
        <color rgb="FF333333"/>
        <rFont val="Arial"/>
        <family val="2"/>
      </rPr>
      <t> </t>
    </r>
    <r>
      <rPr>
        <sz val="11"/>
        <color theme="1"/>
        <rFont val="Calibri"/>
        <family val="2"/>
        <scheme val="minor"/>
      </rPr>
      <t>Knott</t>
    </r>
    <r>
      <rPr>
        <sz val="11"/>
        <color rgb="FF333333"/>
        <rFont val="Arial"/>
        <family val="2"/>
      </rPr>
      <t> les jours où </t>
    </r>
    <r>
      <rPr>
        <sz val="11"/>
        <color theme="1"/>
        <rFont val="Calibri"/>
        <family val="2"/>
        <scheme val="minor"/>
      </rPr>
      <t>Monsieur</t>
    </r>
    <r>
      <rPr>
        <sz val="11"/>
        <color rgb="FF333333"/>
        <rFont val="Arial"/>
        <family val="2"/>
      </rPr>
      <t> </t>
    </r>
    <r>
      <rPr>
        <sz val="11"/>
        <color theme="1"/>
        <rFont val="Calibri"/>
        <family val="2"/>
        <scheme val="minor"/>
      </rPr>
      <t>Knott</t>
    </r>
    <r>
      <rPr>
        <sz val="11"/>
        <color rgb="FF333333"/>
        <rFont val="Arial"/>
        <family val="2"/>
      </rPr>
      <t> ne daignait pas la manger lui-même, et y attacher une importance et même une signification qu'il semble difficile de </t>
    </r>
    <r>
      <rPr>
        <b/>
        <sz val="11"/>
        <color rgb="FFCC3300"/>
        <rFont val="Arial"/>
        <family val="2"/>
      </rPr>
      <t>justifier</t>
    </r>
    <r>
      <rPr>
        <sz val="11"/>
        <color rgb="FF333333"/>
        <rFont val="Arial"/>
        <family val="2"/>
      </rPr>
      <t>.</t>
    </r>
  </si>
  <si>
    <r>
      <t>Ces auteurs laissent tomber leurs dires comme des oukases, ne se souciant nullement de les </t>
    </r>
    <r>
      <rPr>
        <b/>
        <sz val="11"/>
        <color rgb="FFCC3300"/>
        <rFont val="Arial"/>
        <family val="2"/>
      </rPr>
      <t>justifier</t>
    </r>
    <r>
      <rPr>
        <sz val="11"/>
        <color rgb="FF333333"/>
        <rFont val="Arial"/>
        <family val="2"/>
      </rPr>
      <t>, n'allèguent pour la plupart pas un fait, n'invoquent pas un texte, ne citent pas une référence, refusent toute discussion, fût-ce avec l'opposant le plus qualifié.</t>
    </r>
  </si>
  <si>
    <r>
      <t>Elle devait aller coucher à l'hôtel en </t>
    </r>
    <r>
      <rPr>
        <b/>
        <sz val="11"/>
        <color rgb="FFCC3300"/>
        <rFont val="Arial"/>
        <family val="2"/>
      </rPr>
      <t>justifiant</t>
    </r>
    <r>
      <rPr>
        <sz val="11"/>
        <color rgb="FF333333"/>
        <rFont val="Arial"/>
        <family val="2"/>
      </rPr>
      <t> ainsi son voyage à </t>
    </r>
    <r>
      <rPr>
        <sz val="11"/>
        <color theme="1"/>
        <rFont val="Calibri"/>
        <family val="2"/>
        <scheme val="minor"/>
      </rPr>
      <t>Nancy</t>
    </r>
    <r>
      <rPr>
        <sz val="11"/>
        <color rgb="FF333333"/>
        <rFont val="Arial"/>
        <family val="2"/>
      </rPr>
      <t>.</t>
    </r>
  </si>
  <si>
    <r>
      <t>Je trouverais assez séduisant, assez satisfaisant même pour l'amour-propre de pouvoir se dire que cette conscience morale, cette distinction d'un </t>
    </r>
    <r>
      <rPr>
        <i/>
        <sz val="11"/>
        <color rgb="FF333333"/>
        <rFont val="Arial"/>
        <family val="2"/>
      </rPr>
      <t>bien</t>
    </r>
    <r>
      <rPr>
        <sz val="11"/>
        <color rgb="FF333333"/>
        <rFont val="Arial"/>
        <family val="2"/>
      </rPr>
      <t> et d'un </t>
    </r>
    <r>
      <rPr>
        <i/>
        <sz val="11"/>
        <color rgb="FF333333"/>
        <rFont val="Arial"/>
        <family val="2"/>
      </rPr>
      <t>mal</t>
    </r>
    <r>
      <rPr>
        <sz val="11"/>
        <color rgb="FF333333"/>
        <rFont val="Arial"/>
        <family val="2"/>
      </rPr>
      <t> (distinction qui préexiste en chacun de nous; et qui est souvent absurde dans les ordres qu'elle nous dicte; et qui, néanmoins, nous contraint sans cesse à lui obéir; et qui même, parfois, nous dirige aux heures où la raison hésite et se récuse; et qui fait accomplir aux plus sages des gestes que leur raison, appelée en contrôle, ne saurait pas </t>
    </r>
    <r>
      <rPr>
        <b/>
        <sz val="11"/>
        <color rgb="FFCC3300"/>
        <rFont val="Arial"/>
        <family val="2"/>
      </rPr>
      <t>justifier)</t>
    </r>
    <r>
      <rPr>
        <sz val="11"/>
        <color rgb="FF333333"/>
        <rFont val="Arial"/>
        <family val="2"/>
      </rPr>
      <t>-il me séduirait assez d'admettre qu'elle est la survivance d'un instinct essentiel à l'homme, animal social.</t>
    </r>
  </si>
  <si>
    <r>
      <t>L'église </t>
    </r>
    <r>
      <rPr>
        <b/>
        <sz val="11"/>
        <color rgb="FFCC3300"/>
        <rFont val="Arial"/>
        <family val="2"/>
      </rPr>
      <t>justifie</t>
    </r>
    <r>
      <rPr>
        <sz val="11"/>
        <color rgb="FF333333"/>
        <rFont val="Arial"/>
        <family val="2"/>
      </rPr>
      <t> par le surnaturel des lois naturelles que je saisis par l'expérience de la vie, de l'histoire et par mon impulsion propre, des lois naturelles dont ma formation héréditaire me fait un besoin, dont ma nature d'homme... je constate la justesse, l'utilité de ce qu'enseigne la révélation.</t>
    </r>
  </si>
  <si>
    <r>
      <t>Voudrait-on le </t>
    </r>
    <r>
      <rPr>
        <b/>
        <sz val="11"/>
        <color rgb="FFCC3300"/>
        <rFont val="Arial"/>
        <family val="2"/>
      </rPr>
      <t>justifier</t>
    </r>
    <r>
      <rPr>
        <sz val="11"/>
        <color rgb="FF333333"/>
        <rFont val="Arial"/>
        <family val="2"/>
      </rPr>
      <t> par l'idée qu'il prépare les conseils de prosaïque astuce qui suivent sur les moyens de déjouer la perfidie féminine?</t>
    </r>
  </si>
  <si>
    <r>
      <t>Comment </t>
    </r>
    <r>
      <rPr>
        <b/>
        <sz val="11"/>
        <color rgb="FFCC3300"/>
        <rFont val="Arial"/>
        <family val="2"/>
      </rPr>
      <t>justifier</t>
    </r>
    <r>
      <rPr>
        <sz val="11"/>
        <color rgb="FF333333"/>
        <rFont val="Arial"/>
        <family val="2"/>
      </rPr>
      <t> dans une même synthèse, comment éclairer l'une par l'autre, la vérité de la vie scientifique et la vérité de la vie religieuse ?</t>
    </r>
  </si>
  <si>
    <r>
      <t>Pour la répandre ou simplement pour l'entretenir, il faut la </t>
    </r>
    <r>
      <rPr>
        <b/>
        <sz val="11"/>
        <color rgb="FFCC3300"/>
        <rFont val="Arial"/>
        <family val="2"/>
      </rPr>
      <t>justifier</t>
    </r>
    <r>
      <rPr>
        <sz val="11"/>
        <color rgb="FF333333"/>
        <rFont val="Arial"/>
        <family val="2"/>
      </rPr>
      <t>, c'est-à-dire en faire la théorie.</t>
    </r>
  </si>
  <si>
    <r>
      <t>Une très simple hypothèse </t>
    </r>
    <r>
      <rPr>
        <b/>
        <sz val="11"/>
        <color rgb="FFCC3300"/>
        <rFont val="Arial"/>
        <family val="2"/>
      </rPr>
      <t>justifiait</t>
    </r>
    <r>
      <rPr>
        <sz val="11"/>
        <color rgb="FF333333"/>
        <rFont val="Arial"/>
        <family val="2"/>
      </rPr>
      <t> cette absence de papiers: un homme se munissant de nippes neuves et quittant hâtivement ses hardes usées, en négligeant de reprendre son porte-feuille. </t>
    </r>
  </si>
  <si>
    <r>
      <t>Moi aussi j'ai essayé de </t>
    </r>
    <r>
      <rPr>
        <b/>
        <sz val="11"/>
        <color rgb="FFCC3300"/>
        <rFont val="Arial"/>
        <family val="2"/>
      </rPr>
      <t>justifier</t>
    </r>
    <r>
      <rPr>
        <sz val="11"/>
        <color rgb="FF333333"/>
        <rFont val="Arial"/>
        <family val="2"/>
      </rPr>
      <t> mes humeurs par l'indignité du monde.</t>
    </r>
  </si>
  <si>
    <r>
      <t>C'est l'atmosphère des dernières pièces de </t>
    </r>
    <r>
      <rPr>
        <sz val="11"/>
        <color theme="1"/>
        <rFont val="Calibri"/>
        <family val="2"/>
        <scheme val="minor"/>
      </rPr>
      <t>Corneille</t>
    </r>
    <r>
      <rPr>
        <sz val="11"/>
        <color rgb="FF333333"/>
        <rFont val="Arial"/>
        <family val="2"/>
      </rPr>
      <t>. </t>
    </r>
    <r>
      <rPr>
        <sz val="11"/>
        <color theme="1"/>
        <rFont val="Calibri"/>
        <family val="2"/>
        <scheme val="minor"/>
      </rPr>
      <t>Même ce besoin de </t>
    </r>
    <r>
      <rPr>
        <b/>
        <sz val="11"/>
        <color rgb="FFCC3300"/>
        <rFont val="Calibri"/>
        <family val="2"/>
        <scheme val="minor"/>
      </rPr>
      <t>justifier</t>
    </r>
    <r>
      <rPr>
        <sz val="11"/>
        <color theme="1"/>
        <rFont val="Calibri"/>
        <family val="2"/>
        <scheme val="minor"/>
      </rPr>
      <t> ses actes, de mettre ses impulsions en forme de dialectique.</t>
    </r>
  </si>
  <si>
    <r>
      <t>Voyez si vous voulez écrire un petit mot en faveur du </t>
    </r>
    <r>
      <rPr>
        <i/>
        <sz val="11"/>
        <color rgb="FF333333"/>
        <rFont val="Arial"/>
        <family val="2"/>
      </rPr>
      <t>rabutinage</t>
    </r>
    <r>
      <rPr>
        <sz val="11"/>
        <color rgb="FF333333"/>
        <rFont val="Arial"/>
        <family val="2"/>
      </rPr>
      <t> ; cela se </t>
    </r>
    <r>
      <rPr>
        <b/>
        <sz val="11"/>
        <color rgb="FFCC3300"/>
        <rFont val="Arial"/>
        <family val="2"/>
      </rPr>
      <t>mettra</t>
    </r>
    <r>
      <rPr>
        <sz val="11"/>
        <color rgb="FF333333"/>
        <rFont val="Arial"/>
        <family val="2"/>
      </rPr>
      <t> </t>
    </r>
    <r>
      <rPr>
        <b/>
        <sz val="11"/>
        <color rgb="FFCC3300"/>
        <rFont val="Arial"/>
        <family val="2"/>
      </rPr>
      <t>sur</t>
    </r>
    <r>
      <rPr>
        <sz val="11"/>
        <color rgb="FF333333"/>
        <rFont val="Arial"/>
        <family val="2"/>
      </rPr>
      <t> mon </t>
    </r>
    <r>
      <rPr>
        <b/>
        <sz val="11"/>
        <color rgb="FFCC3300"/>
        <rFont val="Arial"/>
        <family val="2"/>
      </rPr>
      <t>compte</t>
    </r>
    <r>
      <rPr>
        <sz val="11"/>
        <color rgb="FF333333"/>
        <rFont val="Arial"/>
        <family val="2"/>
      </rPr>
      <t>.</t>
    </r>
  </si>
  <si>
    <r>
      <t>Il me mande de m'avoir addressé deux exemplaires du livre de </t>
    </r>
    <r>
      <rPr>
        <sz val="11"/>
        <color theme="1"/>
        <rFont val="Calibri"/>
        <family val="2"/>
        <scheme val="minor"/>
      </rPr>
      <t>Flud</t>
    </r>
    <r>
      <rPr>
        <sz val="11"/>
        <color rgb="FF333333"/>
        <rFont val="Arial"/>
        <family val="2"/>
      </rPr>
      <t>, l'un pour vous et l'aultre pour moy, ce que je doibs </t>
    </r>
    <r>
      <rPr>
        <b/>
        <sz val="11"/>
        <color rgb="FFCC3300"/>
        <rFont val="Arial"/>
        <family val="2"/>
      </rPr>
      <t>mettre</t>
    </r>
    <r>
      <rPr>
        <sz val="11"/>
        <color rgb="FF333333"/>
        <rFont val="Arial"/>
        <family val="2"/>
      </rPr>
      <t> </t>
    </r>
    <r>
      <rPr>
        <b/>
        <sz val="11"/>
        <color rgb="FFCC3300"/>
        <rFont val="Arial"/>
        <family val="2"/>
      </rPr>
      <t>sur</t>
    </r>
    <r>
      <rPr>
        <sz val="11"/>
        <color rgb="FF333333"/>
        <rFont val="Arial"/>
        <family val="2"/>
      </rPr>
      <t> vostre </t>
    </r>
    <r>
      <rPr>
        <b/>
        <sz val="11"/>
        <color rgb="FFCC3300"/>
        <rFont val="Arial"/>
        <family val="2"/>
      </rPr>
      <t>compte</t>
    </r>
    <r>
      <rPr>
        <sz val="11"/>
        <color rgb="FF333333"/>
        <rFont val="Arial"/>
        <family val="2"/>
      </rPr>
      <t>, comme ne l'ayant faict que pour l'amour de vous, car je ne luy ay rendu service quelconque.</t>
    </r>
  </si>
  <si>
    <r>
      <t>Dites-lui un peu que vous </t>
    </r>
    <r>
      <rPr>
        <b/>
        <sz val="11"/>
        <color rgb="FFCC3300"/>
        <rFont val="Arial"/>
        <family val="2"/>
      </rPr>
      <t>mettez</t>
    </r>
    <r>
      <rPr>
        <sz val="11"/>
        <color rgb="FF333333"/>
        <rFont val="Arial"/>
        <family val="2"/>
      </rPr>
      <t> </t>
    </r>
    <r>
      <rPr>
        <b/>
        <sz val="11"/>
        <color rgb="FFCC3300"/>
        <rFont val="Arial"/>
        <family val="2"/>
      </rPr>
      <t>sur</t>
    </r>
    <r>
      <rPr>
        <sz val="11"/>
        <color rgb="FF333333"/>
        <rFont val="Arial"/>
        <family val="2"/>
      </rPr>
      <t> votre </t>
    </r>
    <r>
      <rPr>
        <b/>
        <sz val="11"/>
        <color rgb="FFCC3300"/>
        <rFont val="Arial"/>
        <family val="2"/>
      </rPr>
      <t>compte</t>
    </r>
    <r>
      <rPr>
        <sz val="11"/>
        <color rgb="FF333333"/>
        <rFont val="Arial"/>
        <family val="2"/>
      </rPr>
      <t> tout ce qu'elle fait à mon égard.</t>
    </r>
  </si>
  <si>
    <r>
      <t>J'ai songé en quel état était ce bon abbé, il y a un an, et tous vos soins aimables, que je dois </t>
    </r>
    <r>
      <rPr>
        <b/>
        <sz val="11"/>
        <color rgb="FFCC3300"/>
        <rFont val="Arial"/>
        <family val="2"/>
      </rPr>
      <t>mettre</t>
    </r>
    <r>
      <rPr>
        <sz val="11"/>
        <color rgb="FF333333"/>
        <rFont val="Arial"/>
        <family val="2"/>
      </rPr>
      <t> </t>
    </r>
    <r>
      <rPr>
        <b/>
        <sz val="11"/>
        <color rgb="FFCC3300"/>
        <rFont val="Arial"/>
        <family val="2"/>
      </rPr>
      <t>sur</t>
    </r>
    <r>
      <rPr>
        <sz val="11"/>
        <color rgb="FF333333"/>
        <rFont val="Arial"/>
        <family val="2"/>
      </rPr>
      <t> mon </t>
    </r>
    <r>
      <rPr>
        <b/>
        <sz val="11"/>
        <color rgb="FFCC3300"/>
        <rFont val="Arial"/>
        <family val="2"/>
      </rPr>
      <t>compte</t>
    </r>
    <r>
      <rPr>
        <sz val="11"/>
        <color rgb="FF333333"/>
        <rFont val="Arial"/>
        <family val="2"/>
      </rPr>
      <t>, et quel secours, aux dépens de votre santé, je tirais de vos conseils; et cet anglais, et ce cardinal qui mourut, ce me semble, de la maladie de l'abbé.</t>
    </r>
  </si>
  <si>
    <r>
      <t>Si vous entendez cette période, à la bonne heure; si elle vous paraît obscure, </t>
    </r>
    <r>
      <rPr>
        <b/>
        <sz val="11"/>
        <color rgb="FFCC3300"/>
        <rFont val="Arial"/>
        <family val="2"/>
      </rPr>
      <t>mettez</t>
    </r>
    <r>
      <rPr>
        <sz val="11"/>
        <color rgb="FF333333"/>
        <rFont val="Arial"/>
        <family val="2"/>
      </rPr>
      <t>-le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du pompeux galimatias que vous nous avez si bien inspiré.</t>
    </r>
  </si>
  <si>
    <r>
      <t>Le papier, le parchemin, et même la parole, en font encore une fois, cinquante fois plus que lui: ainsi on a grand tort dans les occasions de misere, de </t>
    </r>
    <r>
      <rPr>
        <b/>
        <sz val="11"/>
        <color rgb="FFCC3300"/>
        <rFont val="Arial"/>
        <family val="2"/>
      </rPr>
      <t>mettre</t>
    </r>
    <r>
      <rPr>
        <sz val="11"/>
        <color rgb="FF333333"/>
        <rFont val="Arial"/>
        <family val="2"/>
      </rPr>
      <t> la cause des desordres </t>
    </r>
    <r>
      <rPr>
        <b/>
        <sz val="11"/>
        <color rgb="FFCC3300"/>
        <rFont val="Arial"/>
        <family val="2"/>
      </rPr>
      <t>sur</t>
    </r>
    <r>
      <rPr>
        <sz val="11"/>
        <color rgb="FF333333"/>
        <rFont val="Arial"/>
        <family val="2"/>
      </rPr>
      <t> son </t>
    </r>
    <r>
      <rPr>
        <b/>
        <sz val="11"/>
        <color rgb="FFCC3300"/>
        <rFont val="Arial"/>
        <family val="2"/>
      </rPr>
      <t>compte</t>
    </r>
    <r>
      <rPr>
        <sz val="11"/>
        <color rgb="FF333333"/>
        <rFont val="Arial"/>
        <family val="2"/>
      </rPr>
      <t>, et d'alleguer pitoiablement qu'il a passé en la plus grande partie dans les païs étrangers: pourquoi ne dit-on pas que le papier et le parchemin y sont également allez, et que c'est faute de cette matiere que le trafic a cessé, et que l'on ne vend et n'achete plus.</t>
    </r>
  </si>
  <si>
    <r>
      <t>Ce qui est un surcroît de preuves, ce que peut l'interêt particulier sur celui du public; comme l'occasion s'est souvent presentée, et que ce dernier a toûjours eu le dessous, on ne doit pas s'étonner de la ruïne de la </t>
    </r>
    <r>
      <rPr>
        <sz val="11"/>
        <color theme="1"/>
        <rFont val="Calibri"/>
        <family val="2"/>
        <scheme val="minor"/>
      </rPr>
      <t>France</t>
    </r>
    <r>
      <rPr>
        <sz val="11"/>
        <color rgb="FF333333"/>
        <rFont val="Arial"/>
        <family val="2"/>
      </rPr>
      <t>, ni que l'on en </t>
    </r>
    <r>
      <rPr>
        <b/>
        <sz val="11"/>
        <color rgb="FFCC3300"/>
        <rFont val="Arial"/>
        <family val="2"/>
      </rPr>
      <t>mette</t>
    </r>
    <r>
      <rPr>
        <sz val="11"/>
        <color rgb="FF333333"/>
        <rFont val="Arial"/>
        <family val="2"/>
      </rPr>
      <t> la principale cause </t>
    </r>
    <r>
      <rPr>
        <b/>
        <sz val="11"/>
        <color rgb="FFCC3300"/>
        <rFont val="Arial"/>
        <family val="2"/>
      </rPr>
      <t>sur</t>
    </r>
    <r>
      <rPr>
        <sz val="11"/>
        <color rgb="FF333333"/>
        <rFont val="Arial"/>
        <family val="2"/>
      </rPr>
      <t> ce </t>
    </r>
    <r>
      <rPr>
        <b/>
        <sz val="11"/>
        <color rgb="FFCC3300"/>
        <rFont val="Arial"/>
        <family val="2"/>
      </rPr>
      <t>compte</t>
    </r>
    <r>
      <rPr>
        <sz val="11"/>
        <color rgb="FF333333"/>
        <rFont val="Arial"/>
        <family val="2"/>
      </rPr>
      <t>.</t>
    </r>
  </si>
  <si>
    <r>
      <t>Personne ne peut douter, après ce qui vient d'être rapporté, que l'on ne fait aucune injustice aux aides, droits de passage, sortie du roiaume, en </t>
    </r>
    <r>
      <rPr>
        <b/>
        <sz val="11"/>
        <color rgb="FFCC3300"/>
        <rFont val="Arial"/>
        <family val="2"/>
      </rPr>
      <t>mettant</t>
    </r>
    <r>
      <rPr>
        <sz val="11"/>
        <color rgb="FF333333"/>
        <rFont val="Arial"/>
        <family val="2"/>
      </rPr>
      <t> </t>
    </r>
    <r>
      <rPr>
        <b/>
        <sz val="11"/>
        <color rgb="FFCC3300"/>
        <rFont val="Arial"/>
        <family val="2"/>
      </rPr>
      <t>sur</t>
    </r>
    <r>
      <rPr>
        <sz val="11"/>
        <color rgb="FF333333"/>
        <rFont val="Arial"/>
        <family val="2"/>
      </rPr>
      <t> leur </t>
    </r>
    <r>
      <rPr>
        <b/>
        <sz val="11"/>
        <color rgb="FFCC3300"/>
        <rFont val="Arial"/>
        <family val="2"/>
      </rPr>
      <t>compte</t>
    </r>
    <r>
      <rPr>
        <sz val="11"/>
        <color rgb="FF333333"/>
        <rFont val="Arial"/>
        <family val="2"/>
      </rPr>
      <t> la cause de huit cens millions de perte, de quinze cens qu'éprouve le roiaume depuis 1660.</t>
    </r>
  </si>
  <si>
    <r>
      <t>Ainsi, quand bien même les manuscrits de cet historien ne fourniroient rien qui autorisât notre correction, il ne faudroit point laisser de la faire, par la raison qu'il est impossible que </t>
    </r>
    <r>
      <rPr>
        <sz val="11"/>
        <color theme="1"/>
        <rFont val="Calibri"/>
        <family val="2"/>
        <scheme val="minor"/>
      </rPr>
      <t>Procope</t>
    </r>
    <r>
      <rPr>
        <sz val="11"/>
        <color rgb="FF333333"/>
        <rFont val="Arial"/>
        <family val="2"/>
      </rPr>
      <t> se soit trompé au point d'avoir écrit </t>
    </r>
    <r>
      <rPr>
        <i/>
        <sz val="11"/>
        <color rgb="FF333333"/>
        <rFont val="Arial"/>
        <family val="2"/>
      </rPr>
      <t>Carcassonne</t>
    </r>
    <r>
      <rPr>
        <sz val="11"/>
        <color rgb="FF333333"/>
        <rFont val="Arial"/>
        <family val="2"/>
      </rPr>
      <t> pour </t>
    </r>
    <r>
      <rPr>
        <i/>
        <sz val="11"/>
        <color rgb="FF333333"/>
        <rFont val="Arial"/>
        <family val="2"/>
      </rPr>
      <t>Poitiers</t>
    </r>
    <r>
      <rPr>
        <sz val="11"/>
        <color rgb="FF333333"/>
        <rFont val="Arial"/>
        <family val="2"/>
      </rPr>
      <t> , et qu'ainsi une telle faute devroit toujours être traitée de vice de clerc, et </t>
    </r>
    <r>
      <rPr>
        <b/>
        <sz val="11"/>
        <color rgb="FFCC3300"/>
        <rFont val="Arial"/>
        <family val="2"/>
      </rPr>
      <t>mise</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 xml:space="preserve">compte </t>
    </r>
    <r>
      <rPr>
        <sz val="11"/>
        <color rgb="FF333333"/>
        <rFont val="Arial"/>
        <family val="2"/>
      </rPr>
      <t>des copistes.</t>
    </r>
  </si>
  <si>
    <r>
      <t>Palissot</t>
    </r>
    <r>
      <rPr>
        <sz val="11"/>
        <color rgb="FF333333"/>
        <rFont val="Arial"/>
        <family val="2"/>
      </rPr>
      <t> a dû </t>
    </r>
    <r>
      <rPr>
        <b/>
        <sz val="11"/>
        <color rgb="FFCC3300"/>
        <rFont val="Arial"/>
        <family val="2"/>
      </rPr>
      <t>mettre</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t>
    </r>
    <r>
      <rPr>
        <sz val="11"/>
        <color theme="1"/>
        <rFont val="Calibri"/>
        <family val="2"/>
        <scheme val="minor"/>
      </rPr>
      <t>Poincinet</t>
    </r>
    <r>
      <rPr>
        <sz val="11"/>
        <color rgb="FF333333"/>
        <rFont val="Arial"/>
        <family val="2"/>
      </rPr>
      <t> les couplets qu'il avoit faits contre </t>
    </r>
    <r>
      <rPr>
        <sz val="11"/>
        <color theme="1"/>
        <rFont val="Calibri"/>
        <family val="2"/>
        <scheme val="minor"/>
      </rPr>
      <t>Brun</t>
    </r>
    <r>
      <rPr>
        <sz val="11"/>
        <color rgb="FF333333"/>
        <rFont val="Arial"/>
        <family val="2"/>
      </rPr>
      <t>; et c'est </t>
    </r>
    <r>
      <rPr>
        <sz val="11"/>
        <color theme="1"/>
        <rFont val="Calibri"/>
        <family val="2"/>
        <scheme val="minor"/>
      </rPr>
      <t>Poincinet</t>
    </r>
    <r>
      <rPr>
        <sz val="11"/>
        <color rgb="FF333333"/>
        <rFont val="Arial"/>
        <family val="2"/>
      </rPr>
      <t> qui a tort.</t>
    </r>
  </si>
  <si>
    <r>
      <t>Sa résistance fut </t>
    </r>
    <r>
      <rPr>
        <b/>
        <sz val="11"/>
        <color rgb="FFCC3300"/>
        <rFont val="Arial"/>
        <family val="2"/>
      </rPr>
      <t>mise</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t>
    </r>
    <r>
      <rPr>
        <sz val="11"/>
        <color theme="1"/>
        <rFont val="Calibri"/>
        <family val="2"/>
        <scheme val="minor"/>
      </rPr>
      <t>Mylord</t>
    </r>
    <r>
      <rPr>
        <sz val="11"/>
        <color rgb="FF333333"/>
        <rFont val="Arial"/>
        <family val="2"/>
      </rPr>
      <t> </t>
    </r>
    <r>
      <rPr>
        <sz val="11"/>
        <color theme="1"/>
        <rFont val="Calibri"/>
        <family val="2"/>
        <scheme val="minor"/>
      </rPr>
      <t>D'Arondel</t>
    </r>
    <r>
      <rPr>
        <sz val="11"/>
        <color rgb="FF333333"/>
        <rFont val="Arial"/>
        <family val="2"/>
      </rPr>
      <t>.</t>
    </r>
  </si>
  <si>
    <r>
      <t>La Religion, qu'il n'est jamais permis de contredire ou d'examiner, rendra toujours respectables aux peuples les fureurs des ambitieux, des enthousiastes &amp; des fourbes qui </t>
    </r>
    <r>
      <rPr>
        <b/>
        <sz val="11"/>
        <color rgb="FFCC3300"/>
        <rFont val="Arial"/>
        <family val="2"/>
      </rPr>
      <t>mettront</t>
    </r>
    <r>
      <rPr>
        <sz val="11"/>
        <color rgb="FF333333"/>
        <rFont val="Arial"/>
        <family val="2"/>
      </rPr>
      <t> habilement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des Dieux les horreurs enfantées par leurs passions détestables.</t>
    </r>
  </si>
  <si>
    <r>
      <t>M</t>
    </r>
    <r>
      <rPr>
        <sz val="11"/>
        <color rgb="FF333333"/>
        <rFont val="Arial"/>
        <family val="2"/>
      </rPr>
      <t> </t>
    </r>
    <r>
      <rPr>
        <sz val="11"/>
        <color theme="1"/>
        <rFont val="Calibri"/>
        <family val="2"/>
        <scheme val="minor"/>
      </rPr>
      <t>Hickman</t>
    </r>
    <r>
      <rPr>
        <sz val="11"/>
        <color rgb="FF333333"/>
        <rFont val="Arial"/>
        <family val="2"/>
      </rPr>
      <t> a reçu mes civilités avec une froideur que j'ai </t>
    </r>
    <r>
      <rPr>
        <b/>
        <sz val="11"/>
        <color rgb="FFCC3300"/>
        <rFont val="Arial"/>
        <family val="2"/>
      </rPr>
      <t>mise</t>
    </r>
    <r>
      <rPr>
        <sz val="11"/>
        <color rgb="FF333333"/>
        <rFont val="Arial"/>
        <family val="2"/>
      </rPr>
      <t> </t>
    </r>
    <r>
      <rPr>
        <b/>
        <sz val="11"/>
        <color rgb="FFCC3300"/>
        <rFont val="Arial"/>
        <family val="2"/>
      </rPr>
      <t>sur</t>
    </r>
    <r>
      <rPr>
        <sz val="11"/>
        <color rgb="FF333333"/>
        <rFont val="Arial"/>
        <family val="2"/>
      </rPr>
      <t> votre </t>
    </r>
    <r>
      <rPr>
        <b/>
        <sz val="11"/>
        <color rgb="FFCC3300"/>
        <rFont val="Arial"/>
        <family val="2"/>
      </rPr>
      <t>compte</t>
    </r>
    <r>
      <rPr>
        <sz val="11"/>
        <color rgb="FF333333"/>
        <rFont val="Arial"/>
        <family val="2"/>
      </rPr>
      <t> plus que sur le mien; elle nous a priés tous deux à déjeûner demain avec elle, parce qu'il doit partir le même jour.</t>
    </r>
  </si>
  <si>
    <r>
      <t>Ses assiduités, ses veilles, ses périls nocturnes, les rigueurs de la saison, qu'il brave si courageusement, ne doivent pas être </t>
    </r>
    <r>
      <rPr>
        <b/>
        <sz val="11"/>
        <color rgb="FFCC3300"/>
        <rFont val="Arial"/>
        <family val="2"/>
      </rPr>
      <t>mis</t>
    </r>
    <r>
      <rPr>
        <sz val="11"/>
        <color rgb="FF333333"/>
        <rFont val="Arial"/>
        <family val="2"/>
      </rPr>
      <t> entièrement </t>
    </r>
    <r>
      <rPr>
        <b/>
        <sz val="11"/>
        <color rgb="FFCC3300"/>
        <rFont val="Arial"/>
        <family val="2"/>
      </rPr>
      <t>sur</t>
    </r>
    <r>
      <rPr>
        <sz val="11"/>
        <color rgb="FF333333"/>
        <rFont val="Arial"/>
        <family val="2"/>
      </rPr>
      <t> votre </t>
    </r>
    <r>
      <rPr>
        <b/>
        <sz val="11"/>
        <color rgb="FFCC3300"/>
        <rFont val="Arial"/>
        <family val="2"/>
      </rPr>
      <t>compte</t>
    </r>
    <r>
      <rPr>
        <sz val="11"/>
        <color rgb="FF333333"/>
        <rFont val="Arial"/>
        <family val="2"/>
      </rPr>
      <t>.</t>
    </r>
  </si>
  <si>
    <r>
      <t>Mais je songe que ce mot de babillarde, que je viens de </t>
    </r>
    <r>
      <rPr>
        <b/>
        <sz val="11"/>
        <color rgb="FFCC3300"/>
        <rFont val="Arial"/>
        <family val="2"/>
      </rPr>
      <t>mettre</t>
    </r>
    <r>
      <rPr>
        <sz val="11"/>
        <color rgb="FF333333"/>
        <rFont val="Arial"/>
        <family val="2"/>
      </rPr>
      <t> là </t>
    </r>
    <r>
      <rPr>
        <b/>
        <sz val="11"/>
        <color rgb="FFCC3300"/>
        <rFont val="Arial"/>
        <family val="2"/>
      </rPr>
      <t>sur</t>
    </r>
    <r>
      <rPr>
        <sz val="11"/>
        <color rgb="FF333333"/>
        <rFont val="Arial"/>
        <family val="2"/>
      </rPr>
      <t> mon </t>
    </r>
    <r>
      <rPr>
        <b/>
        <sz val="11"/>
        <color rgb="FFCC3300"/>
        <rFont val="Arial"/>
        <family val="2"/>
      </rPr>
      <t>compte</t>
    </r>
    <r>
      <rPr>
        <sz val="11"/>
        <color rgb="FF333333"/>
        <rFont val="Arial"/>
        <family val="2"/>
      </rPr>
      <t>, pourrait fâcher d'honnêtes gens qui ont aimé mes réflexions.</t>
    </r>
  </si>
  <si>
    <r>
      <t>Galien</t>
    </r>
    <r>
      <rPr>
        <sz val="11"/>
        <color rgb="FF333333"/>
        <rFont val="Arial"/>
        <family val="2"/>
      </rPr>
      <t> </t>
    </r>
    <r>
      <rPr>
        <b/>
        <sz val="11"/>
        <color rgb="FFCC3300"/>
        <rFont val="Arial"/>
        <family val="2"/>
      </rPr>
      <t>met</t>
    </r>
    <r>
      <rPr>
        <sz val="11"/>
        <color rgb="FF333333"/>
        <rFont val="Arial"/>
        <family val="2"/>
      </rPr>
      <t> une histoire presque toute pareille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d'un musicien de </t>
    </r>
    <r>
      <rPr>
        <sz val="11"/>
        <color theme="1"/>
        <rFont val="Calibri"/>
        <family val="2"/>
        <scheme val="minor"/>
      </rPr>
      <t>Milet</t>
    </r>
    <r>
      <rPr>
        <sz val="11"/>
        <color rgb="FF333333"/>
        <rFont val="Arial"/>
        <family val="2"/>
      </rPr>
      <t>, nommé </t>
    </r>
    <r>
      <rPr>
        <sz val="11"/>
        <color theme="1"/>
        <rFont val="Calibri"/>
        <family val="2"/>
        <scheme val="minor"/>
      </rPr>
      <t>Damon</t>
    </r>
    <r>
      <rPr>
        <sz val="11"/>
        <color rgb="FF333333"/>
        <rFont val="Arial"/>
        <family val="2"/>
      </rPr>
      <t>.</t>
    </r>
  </si>
  <si>
    <r>
      <t>Si quelquefois elle parle de la nature, c'est pour en observer les fléaux, et pour </t>
    </r>
    <r>
      <rPr>
        <b/>
        <sz val="11"/>
        <color rgb="FFCC3300"/>
        <rFont val="Arial"/>
        <family val="2"/>
      </rPr>
      <t>mettre</t>
    </r>
    <r>
      <rPr>
        <sz val="11"/>
        <color rgb="FF333333"/>
        <rFont val="Arial"/>
        <family val="2"/>
      </rPr>
      <t> </t>
    </r>
    <r>
      <rPr>
        <b/>
        <sz val="11"/>
        <color rgb="FFCC3300"/>
        <rFont val="Arial"/>
        <family val="2"/>
      </rPr>
      <t>sur</t>
    </r>
    <r>
      <rPr>
        <sz val="11"/>
        <color rgb="FF333333"/>
        <rFont val="Arial"/>
        <family val="2"/>
      </rPr>
      <t> son </t>
    </r>
    <r>
      <rPr>
        <b/>
        <sz val="11"/>
        <color rgb="FFCC3300"/>
        <rFont val="Arial"/>
        <family val="2"/>
      </rPr>
      <t>compte</t>
    </r>
    <r>
      <rPr>
        <sz val="11"/>
        <color rgb="FF333333"/>
        <rFont val="Arial"/>
        <family val="2"/>
      </rPr>
      <t> des malheurs qui viennent presque toujours de notre imprudence.</t>
    </r>
  </si>
  <si>
    <r>
      <t>Dieu</t>
    </r>
    <r>
      <rPr>
        <sz val="11"/>
        <color rgb="FF333333"/>
        <rFont val="Arial"/>
        <family val="2"/>
      </rPr>
      <t> pourroit d'un seul mot le replonger dans le néant, mais il s'en garde bien, il en a trop besoin, pour </t>
    </r>
    <r>
      <rPr>
        <b/>
        <sz val="11"/>
        <color rgb="FFCC3300"/>
        <rFont val="Arial"/>
        <family val="2"/>
      </rPr>
      <t>mettre</t>
    </r>
    <r>
      <rPr>
        <sz val="11"/>
        <color rgb="FF333333"/>
        <rFont val="Arial"/>
        <family val="2"/>
      </rPr>
      <t> </t>
    </r>
    <r>
      <rPr>
        <b/>
        <sz val="11"/>
        <color rgb="FFCC3300"/>
        <rFont val="Arial"/>
        <family val="2"/>
      </rPr>
      <t>sur</t>
    </r>
    <r>
      <rPr>
        <sz val="11"/>
        <color rgb="FF333333"/>
        <rFont val="Arial"/>
        <family val="2"/>
      </rPr>
      <t> son </t>
    </r>
    <r>
      <rPr>
        <b/>
        <sz val="11"/>
        <color rgb="FFCC3300"/>
        <rFont val="Arial"/>
        <family val="2"/>
      </rPr>
      <t>compte</t>
    </r>
    <r>
      <rPr>
        <sz val="11"/>
        <color rgb="FF333333"/>
        <rFont val="Arial"/>
        <family val="2"/>
      </rPr>
      <t> toutes les sottises dont on pourroit l'accuser; il le laisse donc faire et supporte patiemment les tours de page qu'il joue sans cesse à sa femme, à ses enfans, à lui-même.</t>
    </r>
  </si>
  <si>
    <r>
      <t>Ne vous imaginez pas qu'il </t>
    </r>
    <r>
      <rPr>
        <b/>
        <sz val="11"/>
        <color rgb="FFCC3300"/>
        <rFont val="Arial"/>
        <family val="2"/>
      </rPr>
      <t>mette</t>
    </r>
    <r>
      <rPr>
        <sz val="11"/>
        <color rgb="FF333333"/>
        <rFont val="Arial"/>
        <family val="2"/>
      </rPr>
      <t> jamais aucune avanture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personnes deshonorées, de médiocre réputation où d'une condition vulgaire et bourgeoise, cela dégoûteroit un lecteur.</t>
    </r>
  </si>
  <si>
    <r>
      <t>Plusieurs bourgeois s'avisèrent un jour de vouloir visiter notre vaisseau pour chercher deux demoiselles qui n'y étoient assurément pas, et qui, voyant que l'on </t>
    </r>
    <r>
      <rPr>
        <b/>
        <sz val="11"/>
        <color rgb="FFCC3300"/>
        <rFont val="Arial"/>
        <family val="2"/>
      </rPr>
      <t>mettoit</t>
    </r>
    <r>
      <rPr>
        <sz val="11"/>
        <color rgb="FF333333"/>
        <rFont val="Arial"/>
        <family val="2"/>
      </rPr>
      <t> </t>
    </r>
    <r>
      <rPr>
        <b/>
        <sz val="11"/>
        <color rgb="FFCC3300"/>
        <rFont val="Arial"/>
        <family val="2"/>
      </rPr>
      <t>sur</t>
    </r>
    <r>
      <rPr>
        <sz val="11"/>
        <color rgb="FF333333"/>
        <rFont val="Arial"/>
        <family val="2"/>
      </rPr>
      <t> notre </t>
    </r>
    <r>
      <rPr>
        <b/>
        <sz val="11"/>
        <color rgb="FFCC3300"/>
        <rFont val="Arial"/>
        <family val="2"/>
      </rPr>
      <t>compte</t>
    </r>
    <r>
      <rPr>
        <sz val="11"/>
        <color rgb="FF333333"/>
        <rFont val="Arial"/>
        <family val="2"/>
      </rPr>
      <t> tout ce qu'on faisoit de mal dans la ville, avoient apparemment profité de l'occasion pour se faire enlever par leurs amants.</t>
    </r>
  </si>
  <si>
    <r>
      <t>Ainsi l'on ne sçauroit sans injustice </t>
    </r>
    <r>
      <rPr>
        <b/>
        <sz val="11"/>
        <color rgb="FFCC3300"/>
        <rFont val="Arial"/>
        <family val="2"/>
      </rPr>
      <t>mettre</t>
    </r>
    <r>
      <rPr>
        <sz val="11"/>
        <color rgb="FF333333"/>
        <rFont val="Arial"/>
        <family val="2"/>
      </rPr>
      <t> cette faute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notre historien, et l'on doit l'attribuer à ses copistes, avec d'autant plus de confiance, qu'il ne faut pas changer beaucoup de lettres pour faire </t>
    </r>
    <r>
      <rPr>
        <i/>
        <sz val="11"/>
        <color rgb="FF333333"/>
        <rFont val="Arial"/>
        <family val="2"/>
      </rPr>
      <t>Theodebert</t>
    </r>
    <r>
      <rPr>
        <sz val="11"/>
        <color rgb="FF333333"/>
        <rFont val="Arial"/>
        <family val="2"/>
      </rPr>
      <t> de </t>
    </r>
    <r>
      <rPr>
        <i/>
        <sz val="11"/>
        <color rgb="FF333333"/>
        <rFont val="Arial"/>
        <family val="2"/>
      </rPr>
      <t>Childebert</t>
    </r>
    <r>
      <rPr>
        <sz val="11"/>
        <color rgb="FF333333"/>
        <rFont val="Arial"/>
        <family val="2"/>
      </rPr>
      <t> .</t>
    </r>
  </si>
  <si>
    <r>
      <t>Ces refus, si peu pénibles dans le cas où vous serez, il ne manquera pas de les </t>
    </r>
    <r>
      <rPr>
        <b/>
        <sz val="11"/>
        <color rgb="FFCC3300"/>
        <rFont val="Arial"/>
        <family val="2"/>
      </rPr>
      <t>mettre</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votre vertu; il s'en plaindra peut-être, mais il vous en aimera davantage, et pour avoir le double mérite, aux yeux de l'un de sacrifier l'amour, à ceux de l'autre, d'y résister, il ne vous en coûtera que d'en goûter les plaisirs.</t>
    </r>
  </si>
  <si>
    <r>
      <t>Pourquoi </t>
    </r>
    <r>
      <rPr>
        <b/>
        <sz val="11"/>
        <color rgb="FFCC3300"/>
        <rFont val="Arial"/>
        <family val="2"/>
      </rPr>
      <t>mettre</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l'insensibilité ce qui peut être en moi le résultat d'une philosophie aussi noble dans ses efforts que douce en ses effets?</t>
    </r>
  </si>
  <si>
    <r>
      <t>On ne sçauroit la </t>
    </r>
    <r>
      <rPr>
        <b/>
        <sz val="11"/>
        <color rgb="FFCC3300"/>
        <rFont val="Arial"/>
        <family val="2"/>
      </rPr>
      <t>mettre</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des copistes.</t>
    </r>
  </si>
  <si>
    <r>
      <t>Sachez ce que j'ai fait, applaudissez-moi de l'intention, de l'effort, et </t>
    </r>
    <r>
      <rPr>
        <b/>
        <sz val="11"/>
        <color rgb="FFCC3300"/>
        <rFont val="Arial"/>
        <family val="2"/>
      </rPr>
      <t>mettez</t>
    </r>
    <r>
      <rPr>
        <sz val="11"/>
        <color rgb="FF333333"/>
        <rFont val="Arial"/>
        <family val="2"/>
      </rPr>
      <t> le reste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la fatalité: la mienne est d'être infidele... en pleurant l'objet, le vertueux objet que je sacrifie.</t>
    </r>
  </si>
  <si>
    <r>
      <t>Le D comprit aisément la suite, il m'assura que je n'étois pas le premier à qui cette dame eut fait éprouver la vertu de ses élixirs, et m'entretint de mille avantures toutes plus singuliéres les unes que les autres, que la chronique </t>
    </r>
    <r>
      <rPr>
        <b/>
        <sz val="11"/>
        <color rgb="FFCC3300"/>
        <rFont val="Arial"/>
        <family val="2"/>
      </rPr>
      <t>mettoit</t>
    </r>
    <r>
      <rPr>
        <sz val="11"/>
        <color rgb="FF333333"/>
        <rFont val="Arial"/>
        <family val="2"/>
      </rPr>
      <t> </t>
    </r>
    <r>
      <rPr>
        <b/>
        <sz val="11"/>
        <color rgb="FFCC3300"/>
        <rFont val="Arial"/>
        <family val="2"/>
      </rPr>
      <t>sur</t>
    </r>
    <r>
      <rPr>
        <sz val="11"/>
        <color rgb="FF333333"/>
        <rFont val="Arial"/>
        <family val="2"/>
      </rPr>
      <t> son </t>
    </r>
    <r>
      <rPr>
        <b/>
        <sz val="11"/>
        <color rgb="FFCC3300"/>
        <rFont val="Arial"/>
        <family val="2"/>
      </rPr>
      <t>compte;</t>
    </r>
    <r>
      <rPr>
        <sz val="11"/>
        <color rgb="FF333333"/>
        <rFont val="Arial"/>
        <family val="2"/>
      </rPr>
      <t> enfin, il m'en dit assez pour éteindre une légére passion que les appas de la comtesse avoient allumée dans mon coeur.</t>
    </r>
  </si>
  <si>
    <r>
      <t>J'ai parcouru leurs villages, je les ai trouvés bons, hospitaliers, affables; et quoique les espagnols en parlent avec mépris et les traitent de même, j'ai reconnu que les vices qu'ils </t>
    </r>
    <r>
      <rPr>
        <b/>
        <sz val="11"/>
        <color rgb="FFCC3300"/>
        <rFont val="Arial"/>
        <family val="2"/>
      </rPr>
      <t>mettent</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des indiens doivent être imputés au gouvernement qu'ils ont établi parmi eux.</t>
    </r>
  </si>
  <si>
    <r>
      <t>Cette difficulté étoit encore </t>
    </r>
    <r>
      <rPr>
        <b/>
        <sz val="11"/>
        <color rgb="FFCC3300"/>
        <rFont val="Arial"/>
        <family val="2"/>
      </rPr>
      <t>mise</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du peu de foi.</t>
    </r>
  </si>
  <si>
    <r>
      <t>Si je t'écris maintenant, mon cher </t>
    </r>
    <r>
      <rPr>
        <sz val="11"/>
        <color theme="1"/>
        <rFont val="Calibri"/>
        <family val="2"/>
        <scheme val="minor"/>
      </rPr>
      <t>Ernest</t>
    </r>
    <r>
      <rPr>
        <sz val="11"/>
        <color rgb="FF333333"/>
        <rFont val="Arial"/>
        <family val="2"/>
      </rPr>
      <t>, ne </t>
    </r>
    <r>
      <rPr>
        <b/>
        <sz val="11"/>
        <color rgb="FFCC3300"/>
        <rFont val="Arial"/>
        <family val="2"/>
      </rPr>
      <t>mets</t>
    </r>
    <r>
      <rPr>
        <sz val="11"/>
        <color rgb="FF333333"/>
        <rFont val="Arial"/>
        <family val="2"/>
      </rPr>
      <t> pas cela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l'amitié, mais plutôt sur celui de l'ennui.</t>
    </r>
  </si>
  <si>
    <r>
      <t xml:space="preserve">Ainsi; madame, notre rencontre en chemin de fer, puis à Lyon, puis à Genève, à Chamouny, ici même, vous </t>
    </r>
    <r>
      <rPr>
        <b/>
        <sz val="11"/>
        <color rgb="FFC00000"/>
        <rFont val="Calibri"/>
        <family val="2"/>
        <scheme val="minor"/>
      </rPr>
      <t>mettez</t>
    </r>
    <r>
      <rPr>
        <sz val="11"/>
        <color theme="1"/>
        <rFont val="Calibri"/>
        <family val="2"/>
        <scheme val="minor"/>
      </rPr>
      <t xml:space="preserve"> tout cela </t>
    </r>
    <r>
      <rPr>
        <b/>
        <sz val="11"/>
        <color rgb="FFC00000"/>
        <rFont val="Calibri"/>
        <family val="2"/>
        <scheme val="minor"/>
      </rPr>
      <t>sur</t>
    </r>
    <r>
      <rPr>
        <sz val="11"/>
        <color theme="1"/>
        <rFont val="Calibri"/>
        <family val="2"/>
        <scheme val="minor"/>
      </rPr>
      <t xml:space="preserve"> le </t>
    </r>
    <r>
      <rPr>
        <b/>
        <sz val="11"/>
        <color rgb="FFC00000"/>
        <rFont val="Calibri"/>
        <family val="2"/>
        <scheme val="minor"/>
      </rPr>
      <t>compte</t>
    </r>
    <r>
      <rPr>
        <sz val="11"/>
        <color theme="1"/>
        <rFont val="Calibri"/>
        <family val="2"/>
        <scheme val="minor"/>
      </rPr>
      <t xml:space="preserve"> du hasard?</t>
    </r>
  </si>
  <si>
    <r>
      <t>Ce que nous a murmuré, il y a huit jours, </t>
    </r>
    <r>
      <rPr>
        <sz val="11"/>
        <color theme="1"/>
        <rFont val="Calibri"/>
        <family val="2"/>
        <scheme val="minor"/>
      </rPr>
      <t>Gautier</t>
    </r>
    <r>
      <rPr>
        <sz val="11"/>
        <color rgb="FF333333"/>
        <rFont val="Arial"/>
        <family val="2"/>
      </rPr>
      <t>, - sur un prétendu vol de 6. </t>
    </r>
    <r>
      <rPr>
        <sz val="11"/>
        <color theme="1"/>
        <rFont val="Calibri"/>
        <family val="2"/>
        <scheme val="minor"/>
      </rPr>
      <t>000 Francs de dentelles dans un magasin par Mme Feydeau, sauvée par Baroche qu'on dit son amant, qui aurait fait rendre les dentelles, en </t>
    </r>
    <r>
      <rPr>
        <b/>
        <sz val="11"/>
        <color rgb="FFCC3300"/>
        <rFont val="Calibri"/>
        <family val="2"/>
        <scheme val="minor"/>
      </rPr>
      <t>mettant</t>
    </r>
    <r>
      <rPr>
        <sz val="11"/>
        <color theme="1"/>
        <rFont val="Calibri"/>
        <family val="2"/>
        <scheme val="minor"/>
      </rPr>
      <t> le vol </t>
    </r>
    <r>
      <rPr>
        <b/>
        <sz val="11"/>
        <color rgb="FFCC3300"/>
        <rFont val="Calibri"/>
        <family val="2"/>
        <scheme val="minor"/>
      </rPr>
      <t>sur</t>
    </r>
    <r>
      <rPr>
        <sz val="11"/>
        <color theme="1"/>
        <rFont val="Calibri"/>
        <family val="2"/>
        <scheme val="minor"/>
      </rPr>
      <t> le </t>
    </r>
    <r>
      <rPr>
        <b/>
        <sz val="11"/>
        <color rgb="FFCC3300"/>
        <rFont val="Calibri"/>
        <family val="2"/>
        <scheme val="minor"/>
      </rPr>
      <t>compte</t>
    </r>
    <r>
      <rPr>
        <sz val="11"/>
        <color theme="1"/>
        <rFont val="Calibri"/>
        <family val="2"/>
        <scheme val="minor"/>
      </rPr>
      <t> d'une envie de femme grosse, - est donc venu jusqu'au mari.</t>
    </r>
  </si>
  <si>
    <r>
      <t>Là, les fuyards </t>
    </r>
    <r>
      <rPr>
        <b/>
        <sz val="11"/>
        <color rgb="FFCC3300"/>
        <rFont val="Arial"/>
        <family val="2"/>
      </rPr>
      <t>mettent</t>
    </r>
    <r>
      <rPr>
        <sz val="11"/>
        <color rgb="FF333333"/>
        <rFont val="Arial"/>
        <family val="2"/>
      </rPr>
      <t> la lâcheté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leurs chefs, égorgent Théobald Dillon et le lieutenant-colonel Bertois; après quoi, ils livrent les corps à la populace de Lille, qui les pend, et qui danse autour des cadavres.</t>
    </r>
  </si>
  <si>
    <r>
      <t>Que le fait soit plus ou moins constant, qu'il puisse ou non s'expliquer par les lois de la physique, c'est ce que nous n'avons pas à examiner: toujours est-il qu'on ne peut point admettre que la chasse faite à l'animal par ses ennemis naturels et ses efforts pour s'y soustraire contribuent au changement de coloration du pelage; de sorte que si l'harmonie signalée entre le changement de coloration et le besoin de protection existe véritablement, il faut le </t>
    </r>
    <r>
      <rPr>
        <b/>
        <sz val="11"/>
        <color rgb="FFCC3300"/>
        <rFont val="Arial"/>
        <family val="2"/>
      </rPr>
      <t>mettre</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du hasard, ou l'imputer à la finalité qui gouverne les déterminations d'une cause supérieure.</t>
    </r>
  </si>
  <si>
    <r>
      <t>L'accident avait été </t>
    </r>
    <r>
      <rPr>
        <b/>
        <sz val="11"/>
        <color rgb="FFCC3300"/>
        <rFont val="Arial"/>
        <family val="2"/>
      </rPr>
      <t>mis</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voleurs qui auraient arrêté la chaise dans le bois.</t>
    </r>
  </si>
  <si>
    <r>
      <t>Mettre</t>
    </r>
    <r>
      <rPr>
        <sz val="11"/>
        <color rgb="FF333333"/>
        <rFont val="Arial"/>
        <family val="2"/>
      </rPr>
      <t> tout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du hasard est le meilleur moyen.</t>
    </r>
  </si>
  <si>
    <r>
      <t>Il fera passer un mur par un certain nombre de </t>
    </r>
    <r>
      <rPr>
        <i/>
        <sz val="11"/>
        <color rgb="FF333333"/>
        <rFont val="Arial"/>
        <family val="2"/>
      </rPr>
      <t>témoins</t>
    </r>
    <r>
      <rPr>
        <sz val="11"/>
        <color rgb="FF333333"/>
        <rFont val="Arial"/>
        <family val="2"/>
      </rPr>
      <t> dont l'alignement ne lui semblera pas pouvoir être </t>
    </r>
    <r>
      <rPr>
        <b/>
        <sz val="11"/>
        <color rgb="FFCC3300"/>
        <rFont val="Arial"/>
        <family val="2"/>
      </rPr>
      <t>mis</t>
    </r>
    <r>
      <rPr>
        <sz val="11"/>
        <color rgb="FF333333"/>
        <rFont val="Arial"/>
        <family val="2"/>
      </rPr>
      <t> raisonnablement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des rencontres fortuites;</t>
    </r>
  </si>
  <si>
    <r>
      <t>Si le grand-duc Constantin, ce qui dans la pensée des conjurés n'était pas probable, désapprouvait cette insurrection, on la </t>
    </r>
    <r>
      <rPr>
        <b/>
        <sz val="11"/>
        <color rgb="FFCC3300"/>
        <rFont val="Arial"/>
        <family val="2"/>
      </rPr>
      <t>mettrait</t>
    </r>
    <r>
      <rPr>
        <sz val="11"/>
        <color rgb="FF333333"/>
        <rFont val="Arial"/>
        <family val="2"/>
      </rPr>
      <t> alors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du dévouement que l'on portait à sa personne. </t>
    </r>
  </si>
  <si>
    <r>
      <t>Dont la vertu, continua le duc, sera </t>
    </r>
    <r>
      <rPr>
        <b/>
        <sz val="11"/>
        <color rgb="FFCC3300"/>
        <rFont val="Arial"/>
        <family val="2"/>
      </rPr>
      <t>mise</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du mérite de madame?</t>
    </r>
  </si>
  <si>
    <r>
      <t>Quand il s'est agi d'expliquer une passion quelconque, quand il a fallu sonder une plaie, déterger même le plus bénin des bobos de l'âme, il a tout </t>
    </r>
    <r>
      <rPr>
        <b/>
        <sz val="11"/>
        <color rgb="FFCC3300"/>
        <rFont val="Arial"/>
        <family val="2"/>
      </rPr>
      <t>mis</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des appétits et des instincts.</t>
    </r>
  </si>
  <si>
    <r>
      <t>Mes relations fantaisistes-j'ai frayé, par entraînement, avec des individus de joyeuse imagination-doivent être </t>
    </r>
    <r>
      <rPr>
        <b/>
        <sz val="11"/>
        <color rgb="FFCC3300"/>
        <rFont val="Arial"/>
        <family val="2"/>
      </rPr>
      <t>mises</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mon extrême jeunesse; cela s'oublie assez vite; il ne s'agit que de rompre vite et de monter vite, ce qui ne tardera guère, pour moi, je pense.</t>
    </r>
  </si>
  <si>
    <r>
      <t>Elle les </t>
    </r>
    <r>
      <rPr>
        <b/>
        <sz val="11"/>
        <color rgb="FFCC3300"/>
        <rFont val="Arial"/>
        <family val="2"/>
      </rPr>
      <t>mit</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l'amour de son fiancé, et ne répondit à ce qu'elle prit pour de douces flatteries, que par des sourires et des caresses. </t>
    </r>
  </si>
  <si>
    <r>
      <t>Il était vraiment trop facile de rejeter les relations invisibles, extrahumaines, de </t>
    </r>
    <r>
      <rPr>
        <b/>
        <sz val="11"/>
        <color rgb="FFCC3300"/>
        <rFont val="Arial"/>
        <family val="2"/>
      </rPr>
      <t>mettre</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du hasard qui est, lui-même, d'ailleurs indéchiffrable, les événements imprévus, les déveines et les chances.</t>
    </r>
  </si>
  <si>
    <r>
      <t>Puis j'ai pensé que la nature légère de mes écrits avait bien pu influer sur le jugement hésitant d'une femme, et j'ai </t>
    </r>
    <r>
      <rPr>
        <b/>
        <sz val="11"/>
        <color rgb="FFCC3300"/>
        <rFont val="Arial"/>
        <family val="2"/>
      </rPr>
      <t>mis</t>
    </r>
    <r>
      <rPr>
        <sz val="11"/>
        <color rgb="FF333333"/>
        <rFont val="Arial"/>
        <family val="2"/>
      </rPr>
      <t> cela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la littérature.</t>
    </r>
  </si>
  <si>
    <r>
      <t>D'Artagnan ne s'était pas trompé: ces deux hommes ne l'avaient suivi que pour l'assassiner, espérant que la mort du jeune homme serait </t>
    </r>
    <r>
      <rPr>
        <b/>
        <sz val="11"/>
        <color rgb="FFCC3300"/>
        <rFont val="Arial"/>
        <family val="2"/>
      </rPr>
      <t>mise</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l'ennemi.</t>
    </r>
  </si>
  <si>
    <r>
      <t>Je </t>
    </r>
    <r>
      <rPr>
        <b/>
        <sz val="11"/>
        <color rgb="FFCC3300"/>
        <rFont val="Arial"/>
        <family val="2"/>
      </rPr>
      <t>mets</t>
    </r>
    <r>
      <rPr>
        <sz val="11"/>
        <color rgb="FF333333"/>
        <rFont val="Arial"/>
        <family val="2"/>
      </rPr>
      <t> cela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de ton tempérament méridional, et je passe outre sans y prendre garde.</t>
    </r>
  </si>
  <si>
    <r>
      <t>On </t>
    </r>
    <r>
      <rPr>
        <b/>
        <sz val="11"/>
        <color rgb="FFCC3300"/>
        <rFont val="Arial"/>
        <family val="2"/>
      </rPr>
      <t>mit</t>
    </r>
    <r>
      <rPr>
        <sz val="11"/>
        <color rgb="FF333333"/>
        <rFont val="Arial"/>
        <family val="2"/>
      </rPr>
      <t> cela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la chaleur, qui était vraiment accablante. </t>
    </r>
  </si>
  <si>
    <r>
      <t>Seulement il avait gardé contre le spiritualiste une inexpiable rancune de savant, et d'autant plus forte qu'il pouvait la </t>
    </r>
    <r>
      <rPr>
        <b/>
        <sz val="11"/>
        <color rgb="FFCC3300"/>
        <rFont val="Arial"/>
        <family val="2"/>
      </rPr>
      <t>mettre</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du mépris pour un triste caractère, </t>
    </r>
    <r>
      <rPr>
        <sz val="11"/>
        <color theme="1"/>
        <rFont val="Calibri"/>
        <family val="2"/>
        <scheme val="minor"/>
      </rPr>
      <t>Dumoulin</t>
    </r>
    <r>
      <rPr>
        <sz val="11"/>
        <color rgb="FF333333"/>
        <rFont val="Arial"/>
        <family val="2"/>
      </rPr>
      <t> ayant compromis la sincérité de ses doctrines par de basses ambitions d'honneurs académiques et de grosses places.</t>
    </r>
  </si>
  <si>
    <r>
      <t>Je me rappelle quand la </t>
    </r>
    <r>
      <rPr>
        <i/>
        <sz val="11"/>
        <color rgb="FF333333"/>
        <rFont val="Arial"/>
        <family val="2"/>
      </rPr>
      <t>nourrice,</t>
    </r>
    <r>
      <rPr>
        <sz val="11"/>
        <color rgb="FF333333"/>
        <rFont val="Arial"/>
        <family val="2"/>
      </rPr>
      <t> ma vieille nourrice, venait nous chercher le dimanche, chez </t>
    </r>
    <r>
      <rPr>
        <sz val="11"/>
        <color theme="1"/>
        <rFont val="Calibri"/>
        <family val="2"/>
        <scheme val="minor"/>
      </rPr>
      <t>MlleSauvan</t>
    </r>
    <r>
      <rPr>
        <sz val="11"/>
        <color rgb="FF333333"/>
        <rFont val="Arial"/>
        <family val="2"/>
      </rPr>
      <t>, moi chez </t>
    </r>
    <r>
      <rPr>
        <sz val="11"/>
        <color theme="1"/>
        <rFont val="Calibri"/>
        <family val="2"/>
        <scheme val="minor"/>
      </rPr>
      <t>M</t>
    </r>
    <r>
      <rPr>
        <sz val="11"/>
        <color rgb="FF333333"/>
        <rFont val="Arial"/>
        <family val="2"/>
      </rPr>
      <t>. </t>
    </r>
    <r>
      <rPr>
        <sz val="11"/>
        <color theme="1"/>
        <rFont val="Calibri"/>
        <family val="2"/>
        <scheme val="minor"/>
      </rPr>
      <t>Goubaux, je me rappelle quelles promenades mes retenues lui faisaient faire sur la butte Montmartre et j'ai souvenir comme toujours, la </t>
    </r>
    <r>
      <rPr>
        <i/>
        <sz val="11"/>
        <color theme="1"/>
        <rFont val="Calibri"/>
        <family val="2"/>
        <scheme val="minor"/>
      </rPr>
      <t>nourrice,</t>
    </r>
    <r>
      <rPr>
        <sz val="11"/>
        <color theme="1"/>
        <rFont val="Calibri"/>
        <family val="2"/>
        <scheme val="minor"/>
      </rPr>
      <t> pour m'éviter une gronderie du père, </t>
    </r>
    <r>
      <rPr>
        <b/>
        <sz val="11"/>
        <color rgb="FFCC3300"/>
        <rFont val="Calibri"/>
        <family val="2"/>
        <scheme val="minor"/>
      </rPr>
      <t>mettait</t>
    </r>
    <r>
      <rPr>
        <sz val="11"/>
        <color theme="1"/>
        <rFont val="Calibri"/>
        <family val="2"/>
        <scheme val="minor"/>
      </rPr>
      <t> le retard </t>
    </r>
    <r>
      <rPr>
        <b/>
        <sz val="11"/>
        <color rgb="FFCC3300"/>
        <rFont val="Calibri"/>
        <family val="2"/>
        <scheme val="minor"/>
      </rPr>
      <t>sur</t>
    </r>
    <r>
      <rPr>
        <sz val="11"/>
        <color theme="1"/>
        <rFont val="Calibri"/>
        <family val="2"/>
        <scheme val="minor"/>
      </rPr>
      <t> le </t>
    </r>
    <r>
      <rPr>
        <b/>
        <sz val="11"/>
        <color rgb="FFCC3300"/>
        <rFont val="Calibri"/>
        <family val="2"/>
        <scheme val="minor"/>
      </rPr>
      <t>compte</t>
    </r>
    <r>
      <rPr>
        <sz val="11"/>
        <color theme="1"/>
        <rFont val="Calibri"/>
        <family val="2"/>
        <scheme val="minor"/>
      </rPr>
      <t>de la pauvre fille.</t>
    </r>
  </si>
  <si>
    <r>
      <t>Mettez</t>
    </r>
    <r>
      <rPr>
        <sz val="11"/>
        <color rgb="FF333333"/>
        <rFont val="Arial"/>
        <family val="2"/>
      </rPr>
      <t> la prophétie de Michelet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ce que vous voudrez, même sur le compte de l'épilepsie.</t>
    </r>
  </si>
  <si>
    <r>
      <t>Ils ne s'avouaient pas l'amertume de leurs sentiments, et trouvaient plus simple de </t>
    </r>
    <r>
      <rPr>
        <b/>
        <sz val="11"/>
        <color rgb="FFCC3300"/>
        <rFont val="Arial"/>
        <family val="2"/>
      </rPr>
      <t>mettre</t>
    </r>
    <r>
      <rPr>
        <sz val="11"/>
        <color rgb="FF333333"/>
        <rFont val="Arial"/>
        <family val="2"/>
      </rPr>
      <t> leurs zizanies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l'amour.</t>
    </r>
  </si>
  <si>
    <r>
      <t>Immédiatement, ici, nous nous sentons à l'aise: tellement à l'aise, que ce soulagement pourrait être </t>
    </r>
    <r>
      <rPr>
        <b/>
        <sz val="11"/>
        <color rgb="FFCC3300"/>
        <rFont val="Arial"/>
        <family val="2"/>
      </rPr>
      <t>mis</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d'une impression " anthropocentrique".</t>
    </r>
  </si>
  <si>
    <r>
      <t>Madame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Matefelon</t>
    </r>
    <r>
      <rPr>
        <sz val="11"/>
        <color rgb="FF333333"/>
        <rFont val="Arial"/>
        <family val="2"/>
      </rPr>
      <t> </t>
    </r>
    <r>
      <rPr>
        <b/>
        <sz val="11"/>
        <color rgb="FFCC3300"/>
        <rFont val="Arial"/>
        <family val="2"/>
      </rPr>
      <t>mit</t>
    </r>
    <r>
      <rPr>
        <sz val="11"/>
        <color rgb="FF333333"/>
        <rFont val="Arial"/>
        <family val="2"/>
      </rPr>
      <t> cela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de troubles de la vue et dit que de telles illusions se produisent fréquemment, à jeun, lorsqu'on s'est levé de très bon matin.</t>
    </r>
  </si>
  <si>
    <r>
      <t>Aussitôt, le temps sec fut </t>
    </r>
    <r>
      <rPr>
        <b/>
        <sz val="11"/>
        <color rgb="FFCC3300"/>
        <rFont val="Arial"/>
        <family val="2"/>
      </rPr>
      <t>mis</t>
    </r>
    <r>
      <rPr>
        <sz val="11"/>
        <color rgb="FF333333"/>
        <rFont val="Arial"/>
        <family val="2"/>
      </rPr>
      <t> </t>
    </r>
    <r>
      <rPr>
        <b/>
        <sz val="11"/>
        <color rgb="FFCC3300"/>
        <rFont val="Arial"/>
        <family val="2"/>
      </rPr>
      <t>sur</t>
    </r>
    <r>
      <rPr>
        <sz val="11"/>
        <color rgb="FF333333"/>
        <rFont val="Arial"/>
        <family val="2"/>
      </rPr>
      <t> notre </t>
    </r>
    <r>
      <rPr>
        <b/>
        <sz val="11"/>
        <color rgb="FFCC3300"/>
        <rFont val="Arial"/>
        <family val="2"/>
      </rPr>
      <t>compte</t>
    </r>
    <r>
      <rPr>
        <sz val="11"/>
        <color rgb="FF333333"/>
        <rFont val="Arial"/>
        <family val="2"/>
      </rPr>
      <t>, et sur celui de notre Dieu.</t>
    </r>
  </si>
  <si>
    <r>
      <t>Je tâche de ne pas me regarder, je sens que par ces jours de grande sécheresse, je verrais vide, vide-ces jours, comme aujourd'hui, où je mets </t>
    </r>
    <r>
      <rPr>
        <b/>
        <sz val="11"/>
        <color rgb="FFCC3300"/>
        <rFont val="Arial"/>
        <family val="2"/>
      </rPr>
      <t>mes</t>
    </r>
    <r>
      <rPr>
        <sz val="11"/>
        <color rgb="FF333333"/>
        <rFont val="Arial"/>
        <family val="2"/>
      </rPr>
      <t> vieilles heures de puissance vertigineuse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du thé, du thé divin.</t>
    </r>
  </si>
  <si>
    <r>
      <t>Jocaste</t>
    </r>
    <r>
      <rPr>
        <sz val="11"/>
        <color rgb="FF333333"/>
        <rFont val="Arial"/>
        <family val="2"/>
      </rPr>
      <t> a dû </t>
    </r>
    <r>
      <rPr>
        <b/>
        <sz val="11"/>
        <color rgb="FFCC3300"/>
        <rFont val="Arial"/>
        <family val="2"/>
      </rPr>
      <t>mettre</t>
    </r>
    <r>
      <rPr>
        <sz val="11"/>
        <color rgb="FF333333"/>
        <rFont val="Arial"/>
        <family val="2"/>
      </rPr>
      <t> son crime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d'une de ses servantes pour tâter le terrain.</t>
    </r>
  </si>
  <si>
    <r>
      <t>Félicie</t>
    </r>
    <r>
      <rPr>
        <sz val="11"/>
        <color rgb="FF333333"/>
        <rFont val="Arial"/>
        <family val="2"/>
      </rPr>
      <t> le voyait sans oser rien dire, </t>
    </r>
    <r>
      <rPr>
        <b/>
        <sz val="11"/>
        <color rgb="FFCC3300"/>
        <rFont val="Arial"/>
        <family val="2"/>
      </rPr>
      <t>mettait</t>
    </r>
    <r>
      <rPr>
        <sz val="11"/>
        <color rgb="FF333333"/>
        <rFont val="Arial"/>
        <family val="2"/>
      </rPr>
      <t> tout cela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des souffrances endurées par son fils dans les </t>
    </r>
    <r>
      <rPr>
        <sz val="11"/>
        <color theme="1"/>
        <rFont val="Calibri"/>
        <family val="2"/>
        <scheme val="minor"/>
      </rPr>
      <t>Ardennes</t>
    </r>
    <r>
      <rPr>
        <sz val="11"/>
        <color rgb="FF333333"/>
        <rFont val="Arial"/>
        <family val="2"/>
      </rPr>
      <t>, et constatait, tristement résignée: "ils m'ont changé mon garçon."</t>
    </r>
  </si>
  <si>
    <r>
      <t>Son honnêteté préféra supposer que j'inventais un récit délictueux, qu'elle </t>
    </r>
    <r>
      <rPr>
        <b/>
        <sz val="11"/>
        <color rgb="FFCC3300"/>
        <rFont val="Arial"/>
        <family val="2"/>
      </rPr>
      <t>mettait</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d'un état maladif et imaginatif de jeune fille, correspondant au goût que plusieurs d'entre elles ont pour le citron amer, le vinaigre, les fruits acides, plutôt que d'admettre l'audace injurieuse d'un homme qu'elle avait, avec déférence, introduit joyeusement auprès de l'adolescente commise à sa garde.</t>
    </r>
  </si>
  <si>
    <r>
      <t>La fausse gaîté de </t>
    </r>
    <r>
      <rPr>
        <sz val="11"/>
        <color theme="1"/>
        <rFont val="Calibri"/>
        <family val="2"/>
        <scheme val="minor"/>
      </rPr>
      <t>Mahaut</t>
    </r>
    <r>
      <rPr>
        <sz val="11"/>
        <color rgb="FF333333"/>
        <rFont val="Arial"/>
        <family val="2"/>
      </rPr>
      <t> donnait à penser qu'elle avait déjà oublié ce départ, qu'il pouvait peut-être le </t>
    </r>
    <r>
      <rPr>
        <b/>
        <sz val="11"/>
        <color rgb="FFCC3300"/>
        <rFont val="Arial"/>
        <family val="2"/>
      </rPr>
      <t>mettre</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d'une parole en l'air.</t>
    </r>
  </si>
  <si>
    <r>
      <t>J'appris d'autre part qu'au conseil des ministres, au cours duquel le général </t>
    </r>
    <r>
      <rPr>
        <sz val="11"/>
        <color theme="1"/>
        <rFont val="Calibri"/>
        <family val="2"/>
        <scheme val="minor"/>
      </rPr>
      <t>Roques</t>
    </r>
    <r>
      <rPr>
        <sz val="11"/>
        <color rgb="FF333333"/>
        <rFont val="Arial"/>
        <family val="2"/>
      </rPr>
      <t> avait rendu compte de sa mission à </t>
    </r>
    <r>
      <rPr>
        <sz val="11"/>
        <color theme="1"/>
        <rFont val="Calibri"/>
        <family val="2"/>
        <scheme val="minor"/>
      </rPr>
      <t>Salonique</t>
    </r>
    <r>
      <rPr>
        <sz val="11"/>
        <color rgb="FF333333"/>
        <rFont val="Arial"/>
        <family val="2"/>
      </rPr>
      <t>, il avait fait nettement l'éloge du général </t>
    </r>
    <r>
      <rPr>
        <sz val="11"/>
        <color theme="1"/>
        <rFont val="Calibri"/>
        <family val="2"/>
        <scheme val="minor"/>
      </rPr>
      <t>Sarrail</t>
    </r>
    <r>
      <rPr>
        <sz val="11"/>
        <color rgb="FF333333"/>
        <rFont val="Arial"/>
        <family val="2"/>
      </rPr>
      <t>, </t>
    </r>
    <r>
      <rPr>
        <b/>
        <sz val="11"/>
        <color rgb="FFCC3300"/>
        <rFont val="Arial"/>
        <family val="2"/>
      </rPr>
      <t>mettant</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l'insuffisance de son </t>
    </r>
    <r>
      <rPr>
        <i/>
        <sz val="11"/>
        <color rgb="FF333333"/>
        <rFont val="Arial"/>
        <family val="2"/>
      </rPr>
      <t>état-major</t>
    </r>
    <r>
      <rPr>
        <sz val="11"/>
        <color rgb="FF333333"/>
        <rFont val="Arial"/>
        <family val="2"/>
      </rPr>
      <t> les lacunes qu'on avait pu constater.</t>
    </r>
  </si>
  <si>
    <r>
      <t>Il fallait le </t>
    </r>
    <r>
      <rPr>
        <b/>
        <sz val="11"/>
        <color rgb="FFCC3300"/>
        <rFont val="Arial"/>
        <family val="2"/>
      </rPr>
      <t>mettre sur</t>
    </r>
    <r>
      <rPr>
        <sz val="11"/>
        <color rgb="FF333333"/>
        <rFont val="Arial"/>
        <family val="2"/>
      </rPr>
      <t> le </t>
    </r>
    <r>
      <rPr>
        <b/>
        <sz val="11"/>
        <color rgb="FFCC3300"/>
        <rFont val="Arial"/>
        <family val="2"/>
      </rPr>
      <t>compte</t>
    </r>
    <r>
      <rPr>
        <sz val="11"/>
        <color rgb="FF333333"/>
        <rFont val="Arial"/>
        <family val="2"/>
      </rPr>
      <t> de ces hasards assez nombreux pour que les hommes aient fini par y reconnaître la main d'une déesse: la fatalité.</t>
    </r>
  </si>
  <si>
    <r>
      <t>Je m'excusai comme un enfant de l'avoir souvent délaissée, </t>
    </r>
    <r>
      <rPr>
        <b/>
        <sz val="11"/>
        <color rgb="FFCC3300"/>
        <rFont val="Arial"/>
        <family val="2"/>
      </rPr>
      <t>mis</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ma faiblesse mon humeur fuyante et bizarre, affirmai que jusqu'à présent j'avais été trop las pour aimer, mais que je sentirais désormais croître avec ma santé mon amour.</t>
    </r>
  </si>
  <si>
    <r>
      <t>Tout ce qui arrive de bon ou de mauvais est </t>
    </r>
    <r>
      <rPr>
        <b/>
        <sz val="11"/>
        <color rgb="FFCC3300"/>
        <rFont val="Arial"/>
        <family val="2"/>
      </rPr>
      <t>mis</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l'</t>
    </r>
    <r>
      <rPr>
        <i/>
        <sz val="11"/>
        <color rgb="FF333333"/>
        <rFont val="Arial"/>
        <family val="2"/>
      </rPr>
      <t>i-hlozi </t>
    </r>
    <r>
      <rPr>
        <sz val="11"/>
        <color rgb="FF333333"/>
        <rFont val="Arial"/>
        <family val="2"/>
      </rPr>
      <t>: pour ce qui est bon on le loue, et quand c'est mauvais, on lui offre des sacrifices.</t>
    </r>
  </si>
  <si>
    <r>
      <t>Il appelait volontiers ses menus essoufflements moraux: du " savoir-vivre", et excellait à </t>
    </r>
    <r>
      <rPr>
        <b/>
        <sz val="11"/>
        <color rgb="FFCC3300"/>
        <rFont val="Arial"/>
        <family val="2"/>
      </rPr>
      <t>mettre</t>
    </r>
    <r>
      <rPr>
        <sz val="11"/>
        <color rgb="FF333333"/>
        <rFont val="Arial"/>
        <family val="2"/>
      </rPr>
      <t> ses déconvenues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sa délicatesse, de sa probité "excessive", de mes scrupules, avec une ingéniosité et une ingénuité qui exaspéraient ma pauvre mère.</t>
    </r>
  </si>
  <si>
    <r>
      <t>D'où ces mouvements précautionneux, raides et largement évasés des jambes et ce balancement désespéré du buste, destiné sans doute à donner le change, à faire croire que j'étais sans soucis, plein de gaîté et d'entrain, et à rendre vraisemblables mes explications au sujet de ma rigidité de base, que je </t>
    </r>
    <r>
      <rPr>
        <b/>
        <sz val="11"/>
        <color rgb="FFCC3300"/>
        <rFont val="Arial"/>
        <family val="2"/>
      </rPr>
      <t>mettais</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rhumatismes héréditaires.</t>
    </r>
  </si>
  <si>
    <r>
      <t>je reprends ma pose me serre plus fort contre lui il s'arrête à ma cheville deux trois centimètres de moins que moi je le </t>
    </r>
    <r>
      <rPr>
        <b/>
        <sz val="11"/>
        <color rgb="FFCC3300"/>
        <rFont val="Arial"/>
        <family val="2"/>
      </rPr>
      <t>mets</t>
    </r>
    <r>
      <rPr>
        <sz val="11"/>
        <color rgb="FF333333"/>
        <rFont val="Arial"/>
        <family val="2"/>
      </rPr>
      <t>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l'ancienneté</t>
    </r>
  </si>
  <si>
    <r>
      <t>Je </t>
    </r>
    <r>
      <rPr>
        <b/>
        <sz val="11"/>
        <color rgb="FFCC3300"/>
        <rFont val="Arial"/>
        <family val="2"/>
      </rPr>
      <t>mettrai</t>
    </r>
    <r>
      <rPr>
        <sz val="11"/>
        <color rgb="FF333333"/>
        <rFont val="Arial"/>
        <family val="2"/>
      </rPr>
      <t> ça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de l'éclipse.</t>
    </r>
  </si>
  <si>
    <r>
      <t>On ne </t>
    </r>
    <r>
      <rPr>
        <b/>
        <sz val="11"/>
        <color rgb="FFCC3300"/>
        <rFont val="Arial"/>
        <family val="2"/>
      </rPr>
      <t>mettra</t>
    </r>
    <r>
      <rPr>
        <sz val="11"/>
        <color rgb="FF333333"/>
        <rFont val="Arial"/>
        <family val="2"/>
      </rPr>
      <t> pas </t>
    </r>
    <r>
      <rPr>
        <b/>
        <sz val="11"/>
        <color rgb="FFCC3300"/>
        <rFont val="Arial"/>
        <family val="2"/>
      </rPr>
      <t>sur</t>
    </r>
    <r>
      <rPr>
        <sz val="11"/>
        <color rgb="FF333333"/>
        <rFont val="Arial"/>
        <family val="2"/>
      </rPr>
      <t> le </t>
    </r>
    <r>
      <rPr>
        <b/>
        <sz val="11"/>
        <color rgb="FFCC3300"/>
        <rFont val="Arial"/>
        <family val="2"/>
      </rPr>
      <t>compte</t>
    </r>
    <r>
      <rPr>
        <sz val="11"/>
        <color rgb="FF333333"/>
        <rFont val="Arial"/>
        <family val="2"/>
      </rPr>
      <t> du hasard, par une sorte d'abdication du jugement, les relations si diverses qui peuvent s'établir entre les décisions de la volonté et les affections qui les accompagnent.</t>
    </r>
  </si>
  <si>
    <r>
      <t>Aujourd'hui l'on </t>
    </r>
    <r>
      <rPr>
        <b/>
        <sz val="11"/>
        <color rgb="FFCC3300"/>
        <rFont val="Arial"/>
        <family val="2"/>
      </rPr>
      <t>mettrait</t>
    </r>
    <r>
      <rPr>
        <sz val="11"/>
        <color rgb="FF333333"/>
        <rFont val="Arial"/>
        <family val="2"/>
      </rPr>
      <t> volontiers </t>
    </r>
    <r>
      <rPr>
        <b/>
        <sz val="11"/>
        <color rgb="FFCC3300"/>
        <rFont val="Arial"/>
        <family val="2"/>
      </rPr>
      <t>sur</t>
    </r>
    <r>
      <rPr>
        <sz val="11"/>
        <color rgb="FF333333"/>
        <rFont val="Arial"/>
        <family val="2"/>
      </rPr>
      <t> leur </t>
    </r>
    <r>
      <rPr>
        <b/>
        <sz val="11"/>
        <color rgb="FFCC3300"/>
        <rFont val="Arial"/>
        <family val="2"/>
      </rPr>
      <t>compte</t>
    </r>
    <r>
      <rPr>
        <sz val="11"/>
        <color rgb="FF333333"/>
        <rFont val="Arial"/>
        <family val="2"/>
      </rPr>
      <t> les maux dont nous souffrons.</t>
    </r>
  </si>
  <si>
    <t>mettresurlecomptede</t>
  </si>
  <si>
    <r>
      <t>ne croy pas que jamais l'orgueil du diadême relâche une princesse à confesser qu'elle aime, et que sur ses desirs son rang puisse si peu, qu'il la laisse descendre à ce honteux </t>
    </r>
    <r>
      <rPr>
        <b/>
        <sz val="11"/>
        <color rgb="FFC00000"/>
        <rFont val="Arial"/>
        <family val="2"/>
      </rPr>
      <t>adveu</t>
    </r>
    <r>
      <rPr>
        <sz val="11"/>
        <color rgb="FF333333"/>
        <rFont val="Arial"/>
        <family val="2"/>
      </rPr>
      <t>;</t>
    </r>
  </si>
  <si>
    <r>
      <t>Des </t>
    </r>
    <r>
      <rPr>
        <b/>
        <sz val="11"/>
        <color rgb="FFCC3300"/>
        <rFont val="Arial"/>
        <family val="2"/>
      </rPr>
      <t>aveus</t>
    </r>
    <r>
      <rPr>
        <sz val="11"/>
        <color rgb="FF333333"/>
        <rFont val="Arial"/>
        <family val="2"/>
      </rPr>
      <t> si rares et si ingenus penetrerent le marquis d'une douleur inexprimable; il lui fut impossible de soûtenir cette conversation plus long-tems.</t>
    </r>
  </si>
  <si>
    <r>
      <t>Ceci n'est point du tout un trait d'esprit, madame, et c'est un pur </t>
    </r>
    <r>
      <rPr>
        <b/>
        <sz val="11"/>
        <color rgb="FFCC3300"/>
        <rFont val="Arial"/>
        <family val="2"/>
      </rPr>
      <t xml:space="preserve">aveu </t>
    </r>
    <r>
      <rPr>
        <sz val="11"/>
        <color rgb="FF333333"/>
        <rFont val="Arial"/>
        <family val="2"/>
      </rPr>
      <t>de ce que j'ai dans l'âme.</t>
    </r>
  </si>
  <si>
    <r>
      <t>L'</t>
    </r>
    <r>
      <rPr>
        <b/>
        <sz val="11"/>
        <color rgb="FFCC3300"/>
        <rFont val="Arial"/>
        <family val="2"/>
      </rPr>
      <t>aveu</t>
    </r>
    <r>
      <rPr>
        <sz val="11"/>
        <color rgb="FF333333"/>
        <rFont val="Arial"/>
        <family val="2"/>
      </rPr>
      <t> qu'il nous faut faire à vos divins appas est sans doute, madame, un aveu téméraire; mais tant de coeurs près du trépas sont par de tels aveux forcés à vous déplaire, que vous êtes réduite à ne les punir pas des foudres de votre colère.</t>
    </r>
  </si>
  <si>
    <r>
      <t>Je ne comprens pas pourquoi vous me reprochez que je ne répons pas à vos lettres; je n'en ai reçu que trois de vous, et voici la cinquiéme que vous recevez de moi de vôtre propre </t>
    </r>
    <r>
      <rPr>
        <b/>
        <sz val="11"/>
        <color rgb="FFCC3300"/>
        <rFont val="Arial"/>
        <family val="2"/>
      </rPr>
      <t>aveu</t>
    </r>
    <r>
      <rPr>
        <sz val="11"/>
        <color rgb="FF333333"/>
        <rFont val="Arial"/>
        <family val="2"/>
      </rPr>
      <t>. </t>
    </r>
  </si>
  <si>
    <r>
      <t>J'en sais de bien traités, d'autres il en est peu: je serai plus roi qu'eux après un tel </t>
    </r>
    <r>
      <rPr>
        <b/>
        <sz val="11"/>
        <color rgb="FFC00000"/>
        <rFont val="Arial"/>
        <family val="2"/>
      </rPr>
      <t>aveu</t>
    </r>
    <r>
      <rPr>
        <sz val="11"/>
        <color rgb="FF333333"/>
        <rFont val="Arial"/>
        <family val="2"/>
      </rPr>
      <t>. </t>
    </r>
  </si>
  <si>
    <r>
      <t>Ils seront contraints de reconnoître qu'elles sont plus anciennes que l'événement; et la seule prophétie de la vocation des payens, répétée dans presque toutes les pages de cette ecriture, leur arrachera cet </t>
    </r>
    <r>
      <rPr>
        <b/>
        <sz val="11"/>
        <color rgb="FFCC3300"/>
        <rFont val="Arial"/>
        <family val="2"/>
      </rPr>
      <t>aveu</t>
    </r>
    <r>
      <rPr>
        <sz val="11"/>
        <color rgb="FF333333"/>
        <rFont val="Arial"/>
        <family val="2"/>
      </rPr>
      <t> malgré qu'ils en ayent: et on leur fera voir, que si ces prophéties ont un principe surnaturel, elles ne viennent ni de l'esprit malin, ni d'aucune autre source que de l'esprit de </t>
    </r>
    <r>
      <rPr>
        <sz val="11"/>
        <color theme="1"/>
        <rFont val="Calibri"/>
        <family val="2"/>
        <scheme val="minor"/>
      </rPr>
      <t>Dieu</t>
    </r>
    <r>
      <rPr>
        <sz val="11"/>
        <color rgb="FF333333"/>
        <rFont val="Arial"/>
        <family val="2"/>
      </rPr>
      <t>, lors qu'on unira ces prophéties avec les autres caracteres de divinité que l'on trouve dans cette révélation, avec cette sublimité dans la doctrine, cette simplicité de stile, cette candeur des moeurs, cette bonne foi si sensible, ce désintéressement dans la fin, cette sainteté dans la morale, cette proportion avec la religion naturelle, cet esprit de piété, ce sel de vertu qui l'assaisonne par tout, et ce je-ne-sai-quoi divin qu'on ne peut dire, et qu'une bonne ame sent mieux qu'elle ne l'exprime.</t>
    </r>
  </si>
  <si>
    <r>
      <t>Ce n'est pas un terme d'irresolution, par lequel </t>
    </r>
    <r>
      <rPr>
        <sz val="11"/>
        <color theme="1"/>
        <rFont val="Calibri"/>
        <family val="2"/>
        <scheme val="minor"/>
      </rPr>
      <t>Socrate</t>
    </r>
    <r>
      <rPr>
        <sz val="11"/>
        <color rgb="FF333333"/>
        <rFont val="Arial"/>
        <family val="2"/>
      </rPr>
      <t> doute si c'est </t>
    </r>
    <r>
      <rPr>
        <sz val="11"/>
        <color theme="1"/>
        <rFont val="Calibri"/>
        <family val="2"/>
        <scheme val="minor"/>
      </rPr>
      <t>Dieu</t>
    </r>
    <r>
      <rPr>
        <sz val="11"/>
        <color rgb="FF333333"/>
        <rFont val="Arial"/>
        <family val="2"/>
      </rPr>
      <t> qui a basti le monde: c'est un terme d'humilité, c'est un </t>
    </r>
    <r>
      <rPr>
        <b/>
        <sz val="11"/>
        <color rgb="FFCC3300"/>
        <rFont val="Arial"/>
        <family val="2"/>
      </rPr>
      <t>adveu</t>
    </r>
    <r>
      <rPr>
        <sz val="11"/>
        <color rgb="FF333333"/>
        <rFont val="Arial"/>
        <family val="2"/>
      </rPr>
      <t> d'ignorance, par lequel il confesse que </t>
    </r>
    <r>
      <rPr>
        <sz val="11"/>
        <color theme="1"/>
        <rFont val="Calibri"/>
        <family val="2"/>
        <scheme val="minor"/>
      </rPr>
      <t>Dieu</t>
    </r>
    <r>
      <rPr>
        <sz val="11"/>
        <color rgb="FF333333"/>
        <rFont val="Arial"/>
        <family val="2"/>
      </rPr>
      <t> est une chose inconnuë à l'homme, et qui ne se peut ni bien deffinir ni bien nommer.</t>
    </r>
  </si>
  <si>
    <r>
      <t>Car puis qu'il faut dire par l'</t>
    </r>
    <r>
      <rPr>
        <b/>
        <sz val="11"/>
        <color rgb="FFCC3300"/>
        <rFont val="Arial"/>
        <family val="2"/>
      </rPr>
      <t>aveu</t>
    </r>
    <r>
      <rPr>
        <sz val="11"/>
        <color rgb="FF333333"/>
        <rFont val="Arial"/>
        <family val="2"/>
      </rPr>
      <t> de </t>
    </r>
    <r>
      <rPr>
        <sz val="11"/>
        <color theme="1"/>
        <rFont val="Calibri"/>
        <family val="2"/>
        <scheme val="minor"/>
      </rPr>
      <t>Malherbe</t>
    </r>
    <r>
      <rPr>
        <sz val="11"/>
        <color rgb="FF333333"/>
        <rFont val="Arial"/>
        <family val="2"/>
      </rPr>
      <t>: </t>
    </r>
    <r>
      <rPr>
        <i/>
        <sz val="11"/>
        <color rgb="FF333333"/>
        <rFont val="Arial"/>
        <family val="2"/>
      </rPr>
      <t>elle s'est rendu la maistresse,</t>
    </r>
    <r>
      <rPr>
        <sz val="11"/>
        <color rgb="FF333333"/>
        <rFont val="Arial"/>
        <family val="2"/>
      </rPr>
      <t> pourquoy faudroit-il dire; </t>
    </r>
    <r>
      <rPr>
        <i/>
        <sz val="11"/>
        <color rgb="FF333333"/>
        <rFont val="Arial"/>
        <family val="2"/>
      </rPr>
      <t>elle s'est renduë</t>
    </r>
    <r>
      <rPr>
        <sz val="11"/>
        <color rgb="FF333333"/>
        <rFont val="Arial"/>
        <family val="2"/>
      </rPr>
      <t> </t>
    </r>
    <r>
      <rPr>
        <i/>
        <sz val="11"/>
        <color rgb="FF333333"/>
        <rFont val="Arial"/>
        <family val="2"/>
      </rPr>
      <t>catholique?</t>
    </r>
  </si>
  <si>
    <r>
      <t>Hé bien, monsieur, lui répondit-elle, en se jetant à ses genoux, je vais vous faire un </t>
    </r>
    <r>
      <rPr>
        <b/>
        <sz val="11"/>
        <color rgb="FFCC3300"/>
        <rFont val="Arial"/>
        <family val="2"/>
      </rPr>
      <t>aveu</t>
    </r>
    <r>
      <rPr>
        <sz val="11"/>
        <color rgb="FF333333"/>
        <rFont val="Arial"/>
        <family val="2"/>
      </rPr>
      <t> que l'on n'a jamais fait à son mari; mais l'innocence de ma conduite et de mes intentions m'en donne la force.</t>
    </r>
  </si>
  <si>
    <r>
      <t>Que sert mon amour un si sincère </t>
    </r>
    <r>
      <rPr>
        <b/>
        <sz val="11"/>
        <color rgb="FFCC3300"/>
        <rFont val="Arial"/>
        <family val="2"/>
      </rPr>
      <t>aveu</t>
    </r>
    <r>
      <rPr>
        <sz val="11"/>
        <color rgb="FF333333"/>
        <rFont val="Arial"/>
        <family val="2"/>
      </rPr>
      <t>?</t>
    </r>
    <r>
      <rPr>
        <sz val="11"/>
        <color theme="1"/>
        <rFont val="Calibri"/>
        <family val="2"/>
        <scheme val="minor"/>
      </rPr>
      <t> </t>
    </r>
  </si>
  <si>
    <r>
      <t>Je fais icy une confession ingenüe du defaut de plusieurs, sans pretendre qu'il y en ait rien pour vous dans cet </t>
    </r>
    <r>
      <rPr>
        <b/>
        <sz val="11"/>
        <color rgb="FFCC3300"/>
        <rFont val="Arial"/>
        <family val="2"/>
      </rPr>
      <t>aveu;</t>
    </r>
    <r>
      <rPr>
        <sz val="11"/>
        <color rgb="FF333333"/>
        <rFont val="Arial"/>
        <family val="2"/>
      </rPr>
      <t> car il me semble tousjours, que vous ne pouvez faillir; tant je pense hautement de vostre sagesse; dira-t'on donc, et nous sera-t'il reproché un jour qu'une periode de six lignes, qu'une lettre d'une ou de deux feüilles de papier, qu'un petit chapitre nous ait plus occupé, nous ait plus cousté, que la grande affaire de nostre salut?</t>
    </r>
  </si>
  <si>
    <r>
      <t>De sorte que la moitié de la vie se passant en sommeil, par notre propre </t>
    </r>
    <r>
      <rPr>
        <b/>
        <sz val="11"/>
        <color rgb="FFCC3300"/>
        <rFont val="Arial"/>
        <family val="2"/>
      </rPr>
      <t xml:space="preserve">aveu </t>
    </r>
    <r>
      <rPr>
        <sz val="11"/>
        <color rgb="FF333333"/>
        <rFont val="Arial"/>
        <family val="2"/>
      </rPr>
      <t>ou quoi qu'il nous en paraisse.</t>
    </r>
  </si>
  <si>
    <r>
      <t>Je suis jeune et guerrier, et tant de fois vainqueur, que mon trop de fortune a pu m'enfler le coeur; mais / et ce franc </t>
    </r>
    <r>
      <rPr>
        <b/>
        <sz val="11"/>
        <color rgb="FFCC3300"/>
        <rFont val="Arial"/>
        <family val="2"/>
      </rPr>
      <t>aveu</t>
    </r>
    <r>
      <rPr>
        <sz val="11"/>
        <color rgb="FF333333"/>
        <rFont val="Arial"/>
        <family val="2"/>
      </rPr>
      <t> sied bien aux grands courages / j'apprends plus contre vous par mes désavantages, que les plus beaux succès qu'ailleurs j'aye emportés, ne m'ont encore appris par mes prospérités.</t>
    </r>
  </si>
  <si>
    <r>
      <t xml:space="preserve">Après ce premier </t>
    </r>
    <r>
      <rPr>
        <b/>
        <sz val="11"/>
        <color rgb="FFC00000"/>
        <rFont val="Arial"/>
        <family val="2"/>
      </rPr>
      <t>aveu</t>
    </r>
    <r>
      <rPr>
        <sz val="11"/>
        <color rgb="FF333333"/>
        <rFont val="Arial"/>
        <family val="2"/>
      </rPr>
      <t>, dom Gabriel n'eut plus de peine à parler de ses sentimens avec son ami; il le cherchoit par-tout comme un soulagement à ses maux, &amp; il étoit ravi de ne lui pas trouver un esprit de contradiction qui l'auroit désolé, car il n'est rien de si désespérant, quand on a le coeur véritablement touché, de trouver en son chemin des remontrances continelles.</t>
    </r>
  </si>
  <si>
    <r>
      <t>Je suis tout naturel, et j'aime la franchise: ma bouche ne dit rien que mon coeur n'autorise: et quand de mon amour je vous fais un </t>
    </r>
    <r>
      <rPr>
        <b/>
        <sz val="11"/>
        <color rgb="FFC00000"/>
        <rFont val="Arial"/>
        <family val="2"/>
      </rPr>
      <t>aveu</t>
    </r>
    <r>
      <rPr>
        <sz val="11"/>
        <color rgb="FF333333"/>
        <rFont val="Arial"/>
        <family val="2"/>
      </rPr>
      <t>, madame, il est trop vrai que je suis tout en feu. </t>
    </r>
  </si>
  <si>
    <r>
      <t>Je t'en ay fait l'</t>
    </r>
    <r>
      <rPr>
        <b/>
        <sz val="11"/>
        <color rgb="FFCC3300"/>
        <rFont val="Arial"/>
        <family val="2"/>
      </rPr>
      <t>adveu</t>
    </r>
    <r>
      <rPr>
        <sz val="11"/>
        <color rgb="FF333333"/>
        <rFont val="Arial"/>
        <family val="2"/>
      </rPr>
      <t>, j'aime, et pour mon supplice de l'erreur de mes sens mon coeur s'est fait complice, et n'a pû resister à ces charmes flateurs qu'étalent à l'envy de si doux imposteurs; </t>
    </r>
  </si>
  <si>
    <r>
      <t>Je n'avois jamais vu ce scrupule jaloux; mais, tout nouveau qu'il est, ce mouvement m'oblige, et je vous fais ici tout l'</t>
    </r>
    <r>
      <rPr>
        <b/>
        <sz val="11"/>
        <color rgb="FFCC3300"/>
        <rFont val="Arial"/>
        <family val="2"/>
      </rPr>
      <t>aveu</t>
    </r>
    <r>
      <rPr>
        <sz val="11"/>
        <color rgb="FF333333"/>
        <rFont val="Arial"/>
        <family val="2"/>
      </rPr>
      <t> qu'il exige.</t>
    </r>
  </si>
  <si>
    <r>
      <t>Philene</t>
    </r>
    <r>
      <rPr>
        <sz val="11"/>
        <color rgb="FF333333"/>
        <rFont val="Arial"/>
        <family val="2"/>
      </rPr>
      <t> maintenant tu dois perdre l'espoir </t>
    </r>
    <r>
      <rPr>
        <sz val="11"/>
        <color theme="1"/>
        <rFont val="Calibri"/>
        <family val="2"/>
        <scheme val="minor"/>
      </rPr>
      <t>que de me posseder ton coeur pourroit avoir: fais mieux: si ton </t>
    </r>
    <r>
      <rPr>
        <b/>
        <sz val="11"/>
        <color rgb="FFC00000"/>
        <rFont val="Calibri"/>
        <family val="2"/>
        <scheme val="minor"/>
      </rPr>
      <t>adveu </t>
    </r>
    <r>
      <rPr>
        <sz val="11"/>
        <color theme="1"/>
        <rFont val="Calibri"/>
        <family val="2"/>
        <scheme val="minor"/>
      </rPr>
      <t>ma parole authorise, espouse de bon gré la bergere Dorise, tu connois son amour assez evidemment.</t>
    </r>
  </si>
  <si>
    <r>
      <t>Ces défauts déplorés, et tout ce qui t'en reste, avec un vif regret d'un coeur qui les déteste, avec de ta foiblesse un </t>
    </r>
    <r>
      <rPr>
        <b/>
        <sz val="11"/>
        <color rgb="FFC00000"/>
        <rFont val="Arial"/>
        <family val="2"/>
      </rPr>
      <t>aveu </t>
    </r>
    <r>
      <rPr>
        <sz val="11"/>
        <color rgb="FF333333"/>
        <rFont val="Arial"/>
        <family val="2"/>
      </rPr>
      <t>douloureux, d'où naisse un déplaisir cuisant, mais amoureux, passe au ferme propos de corriger ta vie, d'avancer aux vertus où ma voix te convie, d'élever tes desirs sans plus les ravaler, d'aller de mieux en mieux sans jamais reculer; puis d'une volonté fortement résignée, qui tienne sous tes pieds la terre dédaignée, offre-toi tout entier toi-même en mon honneur pour holocauste pur sur l'autel de ton coeur; remets entre mes mains et ton corps et ton âme, afin que tout rempli d'une céleste flamme, tu sois en digne état par cet humble devoir de consacrer mon corps et de le recevoir.</t>
    </r>
  </si>
  <si>
    <r>
      <t>En conséquence, après l'avoir fait causer, il lui dit qu'elle a eu cinq maris, qu'elle n'en a point maintenant, que l'homme avec qui elle vit n'est qu'un Amant ; aussitôt la Samaritaine prend Jésus pour un Sorcier ou un Prophète ; il ne s'en défend point, &amp; comme il ne craignait pas d'être lapidé ou puni dans ce moment, il s'enhardit pour la première fois à faire l'</t>
    </r>
    <r>
      <rPr>
        <b/>
        <sz val="11"/>
        <color rgb="FFCC3300"/>
        <rFont val="Arial"/>
        <family val="2"/>
      </rPr>
      <t>aveu</t>
    </r>
    <r>
      <rPr>
        <sz val="11"/>
        <color rgb="FF333333"/>
        <rFont val="Arial"/>
        <family val="2"/>
      </rPr>
      <t> qu'il était le Messie.</t>
    </r>
  </si>
  <si>
    <r>
      <t>Après cet </t>
    </r>
    <r>
      <rPr>
        <b/>
        <sz val="11"/>
        <color rgb="FFCC3300"/>
        <rFont val="Arial"/>
        <family val="2"/>
      </rPr>
      <t>aveu</t>
    </r>
    <r>
      <rPr>
        <sz val="11"/>
        <color rgb="FF333333"/>
        <rFont val="Arial"/>
        <family val="2"/>
      </rPr>
      <t> sincère, ajouta-t-elle, vous devez me croire, quand je vous protesterai que, si vous aviez eu pour moi une passion véritable, je vous aurois sacrifié sans balancer tous les trônes de l'univers.</t>
    </r>
  </si>
  <si>
    <r>
      <t>Elle s'en apperçut, &amp; se mettant en colère, elle me demanda de quoi je riois; la politesse m'empêcha de lui en faire l'</t>
    </r>
    <r>
      <rPr>
        <b/>
        <sz val="11"/>
        <color rgb="FFCC3300"/>
        <rFont val="Arial"/>
        <family val="2"/>
      </rPr>
      <t>aveu;</t>
    </r>
    <r>
      <rPr>
        <sz val="11"/>
        <color rgb="FF333333"/>
        <rFont val="Arial"/>
        <family val="2"/>
      </rPr>
      <t> mais enfin elle me pressa si fort, que je convins de l'effet que la singularité de sa figure avoit fait en moi;</t>
    </r>
  </si>
  <si>
    <r>
      <t xml:space="preserve">Ne serois-ce pas que quand nous vous vîmes la derniere fois, vous aviez encore si peu avancé vos petites affaires, tant avec les deux cent premieres, qu'avec les deux cent dernieres pieces d'or, que vous eutes honte d'en faire un </t>
    </r>
    <r>
      <rPr>
        <b/>
        <sz val="11"/>
        <color rgb="FFC00000"/>
        <rFont val="Arial"/>
        <family val="2"/>
      </rPr>
      <t>aveu</t>
    </r>
    <r>
      <rPr>
        <sz val="11"/>
        <color rgb="FF333333"/>
        <rFont val="Arial"/>
        <family val="2"/>
      </rPr>
      <t>.</t>
    </r>
  </si>
  <si>
    <r>
      <t>J'espère, monsieur, j'espère, milord, et vous, mes deux soeurs, que tous ces </t>
    </r>
    <r>
      <rPr>
        <b/>
        <sz val="11"/>
        <color rgb="FFCC3300"/>
        <rFont val="Arial"/>
        <family val="2"/>
      </rPr>
      <t>aveux</t>
    </r>
    <r>
      <rPr>
        <sz val="11"/>
        <color rgb="FF333333"/>
        <rFont val="Arial"/>
        <family val="2"/>
      </rPr>
      <t> vous feront prendre une meilleure opinion de ma sincérité, quoiqu'ils ne puissent justifier mon indiscrétion.</t>
    </r>
  </si>
  <si>
    <r>
      <t>je sonnois pour savoir si le comte venoit d'entrer, et je n'osois le demander; il me sembloit le voir auprès de miladi, l'entendre lui parler de ses sentimens; j'imaginois que ma présence en avoit retardé l'</t>
    </r>
    <r>
      <rPr>
        <b/>
        <sz val="11"/>
        <color rgb="FFCC3300"/>
        <rFont val="Arial"/>
        <family val="2"/>
      </rPr>
      <t>aveu</t>
    </r>
  </si>
  <si>
    <r>
      <t> </t>
    </r>
    <r>
      <rPr>
        <sz val="11"/>
        <color theme="1"/>
        <rFont val="Calibri"/>
        <family val="2"/>
        <scheme val="minor"/>
      </rPr>
      <t>Il en fait lui-même le modeste </t>
    </r>
    <r>
      <rPr>
        <b/>
        <sz val="11"/>
        <color rgb="FFCC3300"/>
        <rFont val="Calibri"/>
        <family val="2"/>
        <scheme val="minor"/>
      </rPr>
      <t>aveu</t>
    </r>
    <r>
      <rPr>
        <sz val="11"/>
        <color theme="1"/>
        <rFont val="Calibri"/>
        <family val="2"/>
        <scheme val="minor"/>
      </rPr>
      <t> dans ses mémoires.</t>
    </r>
  </si>
  <si>
    <r>
      <t>Quand elle ne regardera la parure que comme un supplément aux graces de la persone et comme un </t>
    </r>
    <r>
      <rPr>
        <b/>
        <sz val="11"/>
        <color rgb="FFCC3300"/>
        <rFont val="Arial"/>
        <family val="2"/>
      </rPr>
      <t>aveu</t>
    </r>
    <r>
      <rPr>
        <sz val="11"/>
        <color rgb="FF333333"/>
        <rFont val="Arial"/>
        <family val="2"/>
      </rPr>
      <t> tacite qu'elle a besoin de secours pour plaire, elle ne sera point fiére de son ajustement, elle en sera humble; et si plus parée que de coutume elle s'entend dire: qu'elle est belle! Elle en rougira de dépit.</t>
    </r>
  </si>
  <si>
    <r>
      <t>Cet </t>
    </r>
    <r>
      <rPr>
        <b/>
        <sz val="11"/>
        <color rgb="FFCC3300"/>
        <rFont val="Arial"/>
        <family val="2"/>
      </rPr>
      <t xml:space="preserve">aveu </t>
    </r>
    <r>
      <rPr>
        <sz val="11"/>
        <color rgb="FF333333"/>
        <rFont val="Arial"/>
        <family val="2"/>
      </rPr>
      <t>persuada le roi et le visir que ce qu'il avoit lu étoit véritablement écrit.</t>
    </r>
  </si>
  <si>
    <r>
      <t>Des jeûnes austères, des nuits passées en prières avec un prêtre et des parrains, dans des églises ou dans des chapelles, les sacremens de la pénitence et de l'eucharistie reçus avec dévotion, des bains qui figuroient la pureté nécessaire dans l'état de la chevalerie, des habits blancs pris à l'imitation des néophytes, comme le symbole de cette même pureté, un </t>
    </r>
    <r>
      <rPr>
        <b/>
        <sz val="11"/>
        <color rgb="FFCC3300"/>
        <rFont val="Arial"/>
        <family val="2"/>
      </rPr>
      <t>aveu</t>
    </r>
    <r>
      <rPr>
        <sz val="11"/>
        <color rgb="FF333333"/>
        <rFont val="Arial"/>
        <family val="2"/>
      </rPr>
      <t> sincère de toutes les fautes de sa vie, une attention sérieuse à des sermons où l'on expliquoit les principaux articles de la foi et de la morale chrétienne, étoient les préliminaires de la cérémonie par laquelle le novice alloit être ceint de l'épée de chevalier.</t>
    </r>
  </si>
  <si>
    <r>
      <t>Ma fille, car l'</t>
    </r>
    <r>
      <rPr>
        <b/>
        <sz val="11"/>
        <color rgb="FFCC3300"/>
        <rFont val="Arial"/>
        <family val="2"/>
      </rPr>
      <t>aveu</t>
    </r>
    <r>
      <rPr>
        <sz val="11"/>
        <color rgb="FF333333"/>
        <rFont val="Arial"/>
        <family val="2"/>
      </rPr>
      <t> que vous daignez me faire, vient d'émouvoir pour vous des entrailles de pere.</t>
    </r>
  </si>
  <si>
    <r>
      <t>Vous en rirez tant qu'il vous plaira, dit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Châlons</t>
    </r>
    <r>
      <rPr>
        <sz val="11"/>
        <color rgb="FF333333"/>
        <rFont val="Arial"/>
        <family val="2"/>
      </rPr>
      <t>; mais je pardonnerois volontiers, pourvu que je trouvasse dans la sincérité du repentir et dans un </t>
    </r>
    <r>
      <rPr>
        <b/>
        <sz val="11"/>
        <color rgb="FFCC3300"/>
        <rFont val="Arial"/>
        <family val="2"/>
      </rPr>
      <t>aveu</t>
    </r>
    <r>
      <rPr>
        <sz val="11"/>
        <color rgb="FF333333"/>
        <rFont val="Arial"/>
        <family val="2"/>
      </rPr>
      <t> sans déguisement, de quoi me persuader que j'étois aimé, même dans le temps que j'étois trahi.</t>
    </r>
  </si>
  <si>
    <r>
      <t>L'</t>
    </r>
    <r>
      <rPr>
        <b/>
        <sz val="11"/>
        <color rgb="FFCC3300"/>
        <rFont val="Arial"/>
        <family val="2"/>
      </rPr>
      <t>aveu</t>
    </r>
    <r>
      <rPr>
        <sz val="11"/>
        <color rgb="FF333333"/>
        <rFont val="Arial"/>
        <family val="2"/>
      </rPr>
      <t> d'un amour qu'on partage est un trait de lumiére qui porte un nouveau jour dans nos idées.</t>
    </r>
  </si>
  <si>
    <r>
      <t>St Paul, de son propre </t>
    </r>
    <r>
      <rPr>
        <b/>
        <sz val="11"/>
        <color rgb="FFCC3300"/>
        <rFont val="Arial"/>
        <family val="2"/>
      </rPr>
      <t>aveu</t>
    </r>
    <r>
      <rPr>
        <sz val="11"/>
        <color rgb="FF333333"/>
        <rFont val="Arial"/>
        <family val="2"/>
      </rPr>
      <t> prêchait un Évangile </t>
    </r>
    <r>
      <rPr>
        <i/>
        <sz val="11"/>
        <color rgb="FF333333"/>
        <rFont val="Arial"/>
        <family val="2"/>
      </rPr>
      <t>à lui</t>
    </r>
    <r>
      <rPr>
        <sz val="11"/>
        <color rgb="FF333333"/>
        <rFont val="Arial"/>
        <family val="2"/>
      </rPr>
      <t> ;</t>
    </r>
  </si>
  <si>
    <r>
      <t>Eh! </t>
    </r>
    <r>
      <rPr>
        <sz val="11"/>
        <color theme="1"/>
        <rFont val="Calibri"/>
        <family val="2"/>
        <scheme val="minor"/>
      </rPr>
      <t>Quel </t>
    </r>
    <r>
      <rPr>
        <b/>
        <sz val="11"/>
        <color rgb="FFCC3300"/>
        <rFont val="Calibri"/>
        <family val="2"/>
        <scheme val="minor"/>
      </rPr>
      <t>aveu</t>
    </r>
    <r>
      <rPr>
        <sz val="11"/>
        <color theme="1"/>
        <rFont val="Calibri"/>
        <family val="2"/>
        <scheme val="minor"/>
      </rPr>
      <t>, quelle confession puis-je vous faire?</t>
    </r>
  </si>
  <si>
    <r>
      <t>Pourtant ce second </t>
    </r>
    <r>
      <rPr>
        <b/>
        <sz val="11"/>
        <color rgb="FFCC3300"/>
        <rFont val="Arial"/>
        <family val="2"/>
      </rPr>
      <t xml:space="preserve">aveu </t>
    </r>
    <r>
      <rPr>
        <sz val="11"/>
        <color rgb="FF333333"/>
        <rFont val="Arial"/>
        <family val="2"/>
      </rPr>
      <t>d'un amour délicat, le mystere qui l'accompagnoit, la fortune dont on parloit, et ces mots, "levez les yeux plus haut, "le firent rêver profondément.</t>
    </r>
  </si>
  <si>
    <r>
      <t>Il y a toujours de la démence dans les grands crimes; il voulait mourir; l'excès de sa fureur alla au point que, de son </t>
    </r>
    <r>
      <rPr>
        <b/>
        <sz val="11"/>
        <color rgb="FFCC3300"/>
        <rFont val="Arial"/>
        <family val="2"/>
      </rPr>
      <t>aveu</t>
    </r>
    <r>
      <rPr>
        <sz val="11"/>
        <color rgb="FF333333"/>
        <rFont val="Arial"/>
        <family val="2"/>
      </rPr>
      <t> même, il avait résolu de commettre en public le crime de bestialité, s'imaginant que sur le champ on le ferait mourir dans les supplices.</t>
    </r>
  </si>
  <si>
    <r>
      <t>Je vais commencer par établir les principes généraux du désordre de la tête des femmes, et ils pourront vous servir à démêler la cause de ce qui se passe en vous, et d'après vos </t>
    </r>
    <r>
      <rPr>
        <b/>
        <sz val="11"/>
        <color rgb="FFCC3300"/>
        <rFont val="Arial"/>
        <family val="2"/>
      </rPr>
      <t>aveux</t>
    </r>
    <r>
      <rPr>
        <sz val="11"/>
        <color rgb="FF333333"/>
        <rFont val="Arial"/>
        <family val="2"/>
      </rPr>
      <t> je verrai la marche que je dois suivre. </t>
    </r>
  </si>
  <si>
    <r>
      <t>-cet </t>
    </r>
    <r>
      <rPr>
        <b/>
        <sz val="11"/>
        <color rgb="FFCC3300"/>
        <rFont val="Arial"/>
        <family val="2"/>
      </rPr>
      <t>aveu</t>
    </r>
    <r>
      <rPr>
        <sz val="11"/>
        <color rgb="FF333333"/>
        <rFont val="Arial"/>
        <family val="2"/>
      </rPr>
      <t> m'engage, je le sens, à ne jamais en épouser un autre...</t>
    </r>
  </si>
  <si>
    <r>
      <t>Quoi! Vous pardonneriez à l'</t>
    </r>
    <r>
      <rPr>
        <b/>
        <sz val="11"/>
        <color rgb="FFCC3300"/>
        <rFont val="Arial"/>
        <family val="2"/>
      </rPr>
      <t>aveu</t>
    </r>
    <r>
      <rPr>
        <sz val="11"/>
        <color rgb="FF333333"/>
        <rFont val="Arial"/>
        <family val="2"/>
      </rPr>
      <t> du forfait?</t>
    </r>
  </si>
  <si>
    <r>
      <t>cette phrase de la préface de la </t>
    </r>
    <r>
      <rPr>
        <i/>
        <sz val="11"/>
        <color rgb="FF333333"/>
        <rFont val="Arial"/>
        <family val="2"/>
      </rPr>
      <t>princesse Georges</t>
    </r>
    <r>
      <rPr>
        <sz val="11"/>
        <color rgb="FF333333"/>
        <rFont val="Arial"/>
        <family val="2"/>
      </rPr>
      <t> est un </t>
    </r>
    <r>
      <rPr>
        <b/>
        <sz val="11"/>
        <color rgb="FFCC3300"/>
        <rFont val="Arial"/>
        <family val="2"/>
      </rPr>
      <t>aveu</t>
    </r>
    <r>
      <rPr>
        <sz val="11"/>
        <color rgb="FF333333"/>
        <rFont val="Arial"/>
        <family val="2"/>
      </rPr>
      <t> d'une véracité qui paraît absolue lorsqu'on a vécu dans la familiarité de cette pensée toujours préoccupée du problème du bien et du mal. </t>
    </r>
  </si>
  <si>
    <r>
      <t xml:space="preserve">Oh! cet </t>
    </r>
    <r>
      <rPr>
        <b/>
        <sz val="11"/>
        <color rgb="FFFF0000"/>
        <rFont val="Arial"/>
        <family val="2"/>
      </rPr>
      <t>aveu</t>
    </r>
    <r>
      <rPr>
        <sz val="11"/>
        <color rgb="FF333333"/>
        <rFont val="Arial"/>
        <family val="2"/>
      </rPr>
      <t xml:space="preserve"> est grave...</t>
    </r>
  </si>
  <si>
    <r>
      <t>Malek</t>
    </r>
    <r>
      <rPr>
        <sz val="11"/>
        <color rgb="FF333333"/>
        <rFont val="Arial"/>
        <family val="2"/>
      </rPr>
      <t> </t>
    </r>
    <r>
      <rPr>
        <sz val="11"/>
        <color theme="1"/>
        <rFont val="Calibri"/>
        <family val="2"/>
        <scheme val="minor"/>
      </rPr>
      <t>Adhel</t>
    </r>
    <r>
      <rPr>
        <sz val="11"/>
        <color rgb="FF333333"/>
        <rFont val="Arial"/>
        <family val="2"/>
      </rPr>
      <t>, je vous aime; </t>
    </r>
    <r>
      <rPr>
        <sz val="11"/>
        <color theme="1"/>
        <rFont val="Calibri"/>
        <family val="2"/>
        <scheme val="minor"/>
      </rPr>
      <t>Dieu</t>
    </r>
    <r>
      <rPr>
        <sz val="11"/>
        <color rgb="FF333333"/>
        <rFont val="Arial"/>
        <family val="2"/>
      </rPr>
      <t> a reçu dans le tribunal de la pénitence cet aveu de ma foiblesse, cet </t>
    </r>
    <r>
      <rPr>
        <b/>
        <sz val="11"/>
        <color rgb="FFCC3300"/>
        <rFont val="Arial"/>
        <family val="2"/>
      </rPr>
      <t>aveu</t>
    </r>
    <r>
      <rPr>
        <sz val="11"/>
        <color rgb="FF333333"/>
        <rFont val="Arial"/>
        <family val="2"/>
      </rPr>
      <t> que je ne vous ferois pas entendre, sans dute, si la mort qui nous menace ne l'excusoit pas;</t>
    </r>
  </si>
  <si>
    <r>
      <t>Quel </t>
    </r>
    <r>
      <rPr>
        <b/>
        <sz val="11"/>
        <color rgb="FFCC3300"/>
        <rFont val="Arial"/>
        <family val="2"/>
      </rPr>
      <t>aveu</t>
    </r>
    <r>
      <rPr>
        <sz val="11"/>
        <color rgb="FF333333"/>
        <rFont val="Arial"/>
        <family val="2"/>
      </rPr>
      <t>?</t>
    </r>
  </si>
  <si>
    <r>
      <t>Surtout, point d'</t>
    </r>
    <r>
      <rPr>
        <b/>
        <sz val="11"/>
        <color rgb="FFCC3300"/>
        <rFont val="Arial"/>
        <family val="2"/>
      </rPr>
      <t>aveux</t>
    </r>
    <r>
      <rPr>
        <sz val="11"/>
        <color rgb="FF333333"/>
        <rFont val="Arial"/>
        <family val="2"/>
      </rPr>
      <t>, je le défends, il vaut mieux qu'il ait des soupçons que des certitudes.</t>
    </r>
  </si>
  <si>
    <r>
      <t>L'</t>
    </r>
    <r>
      <rPr>
        <b/>
        <sz val="11"/>
        <color rgb="FFCC3300"/>
        <rFont val="Arial"/>
        <family val="2"/>
      </rPr>
      <t>aveu</t>
    </r>
    <r>
      <rPr>
        <sz val="11"/>
        <color rgb="FF333333"/>
        <rFont val="Arial"/>
        <family val="2"/>
      </rPr>
      <t> que ma bouche octroya mit les droits de l'homme à quia.</t>
    </r>
  </si>
  <si>
    <r>
      <t>Ce fut tellement formidable, tellement atroce, que, sous leurs coiffes d'or, les evêques blêmirent; ces prêtres, trempés aux feux des confessions, ces juges qui, en des temps de démonomanies et de meurtres, avaient entendu les plus terrifiants des </t>
    </r>
    <r>
      <rPr>
        <b/>
        <sz val="11"/>
        <color rgb="FFCC3300"/>
        <rFont val="Arial"/>
        <family val="2"/>
      </rPr>
      <t>aveux;</t>
    </r>
    <r>
      <rPr>
        <sz val="11"/>
        <color rgb="FF333333"/>
        <rFont val="Arial"/>
        <family val="2"/>
      </rPr>
      <t> ces prélats qu'aucun forfait, qu'aucune abjection des sens, qu'aucun purin d'âme n'étonnaient plus, se signèrent et </t>
    </r>
    <r>
      <rPr>
        <sz val="11"/>
        <color theme="1"/>
        <rFont val="Calibri"/>
        <family val="2"/>
        <scheme val="minor"/>
      </rPr>
      <t>Jean</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Malestroit</t>
    </r>
    <r>
      <rPr>
        <sz val="11"/>
        <color rgb="FF333333"/>
        <rFont val="Arial"/>
        <family val="2"/>
      </rPr>
      <t> se dressa et voila, par pudeur, la face du </t>
    </r>
    <r>
      <rPr>
        <sz val="11"/>
        <color theme="1"/>
        <rFont val="Calibri"/>
        <family val="2"/>
        <scheme val="minor"/>
      </rPr>
      <t>Christ</t>
    </r>
    <r>
      <rPr>
        <sz val="11"/>
        <color rgb="FF333333"/>
        <rFont val="Arial"/>
        <family val="2"/>
      </rPr>
      <t>.</t>
    </r>
  </si>
  <si>
    <r>
      <t>Cet </t>
    </r>
    <r>
      <rPr>
        <b/>
        <sz val="11"/>
        <color rgb="FFCC3300"/>
        <rFont val="Arial"/>
        <family val="2"/>
      </rPr>
      <t>aveu</t>
    </r>
    <r>
      <rPr>
        <sz val="11"/>
        <color rgb="FF333333"/>
        <rFont val="Arial"/>
        <family val="2"/>
      </rPr>
      <t> donnait raison, non pas à l'immortalité, mais à la pénétration du comte de Cagliostro.</t>
    </r>
  </si>
  <si>
    <r>
      <t>Il y avoit déjà plusieurs semaines que cela duroit, et j' étois à mon ordinaire demi-couché sur le banc, le visage couvert de mes mains, quand je sentis les doigts d' une femme s' imposer sur mon cou avec douceur, mais avec une sorte d' autorité, comme si elle avoit voulu me prescrire de ne pas la regarder, car elle avoit à me dire des choses dont l' </t>
    </r>
    <r>
      <rPr>
        <b/>
        <sz val="11"/>
        <color rgb="FFCC3300"/>
        <rFont val="Arial"/>
        <family val="2"/>
      </rPr>
      <t>aveu</t>
    </r>
    <r>
      <rPr>
        <sz val="11"/>
        <color rgb="FF333333"/>
        <rFont val="Arial"/>
        <family val="2"/>
      </rPr>
      <t> l' embarrassoit</t>
    </r>
  </si>
  <si>
    <r>
      <t>Toute la faiblesse et le manque d'originalité du romancier </t>
    </r>
    <r>
      <rPr>
        <sz val="11"/>
        <color theme="1"/>
        <rFont val="Calibri"/>
        <family val="2"/>
        <scheme val="minor"/>
      </rPr>
      <t>Bourget</t>
    </r>
    <r>
      <rPr>
        <sz val="11"/>
        <color rgb="FF333333"/>
        <rFont val="Arial"/>
        <family val="2"/>
      </rPr>
      <t> est dans l'</t>
    </r>
    <r>
      <rPr>
        <b/>
        <sz val="11"/>
        <color rgb="FFCC3300"/>
        <rFont val="Arial"/>
        <family val="2"/>
      </rPr>
      <t>aveu</t>
    </r>
    <r>
      <rPr>
        <sz val="11"/>
        <color rgb="FF333333"/>
        <rFont val="Arial"/>
        <family val="2"/>
      </rPr>
      <t> qu'il vient de faire que la conception de </t>
    </r>
    <r>
      <rPr>
        <sz val="11"/>
        <color theme="1"/>
        <rFont val="Calibri"/>
        <family val="2"/>
        <scheme val="minor"/>
      </rPr>
      <t>Suzanne</t>
    </r>
    <r>
      <rPr>
        <sz val="11"/>
        <color rgb="FF333333"/>
        <rFont val="Arial"/>
        <family val="2"/>
      </rPr>
      <t> </t>
    </r>
    <r>
      <rPr>
        <sz val="11"/>
        <color theme="1"/>
        <rFont val="Calibri"/>
        <family val="2"/>
        <scheme val="minor"/>
      </rPr>
      <t>Moraines</t>
    </r>
    <r>
      <rPr>
        <sz val="11"/>
        <color rgb="FF333333"/>
        <rFont val="Arial"/>
        <family val="2"/>
      </rPr>
      <t> lui a été inspirée par </t>
    </r>
    <r>
      <rPr>
        <sz val="11"/>
        <color theme="1"/>
        <rFont val="Calibri"/>
        <family val="2"/>
        <scheme val="minor"/>
      </rPr>
      <t>Mme</t>
    </r>
    <r>
      <rPr>
        <sz val="11"/>
        <color rgb="FF333333"/>
        <rFont val="Arial"/>
        <family val="2"/>
      </rPr>
      <t> </t>
    </r>
    <r>
      <rPr>
        <sz val="11"/>
        <color theme="1"/>
        <rFont val="Calibri"/>
        <family val="2"/>
        <scheme val="minor"/>
      </rPr>
      <t>Marneffe</t>
    </r>
    <r>
      <rPr>
        <sz val="11"/>
        <color rgb="FF333333"/>
        <rFont val="Arial"/>
        <family val="2"/>
      </rPr>
      <t>, de </t>
    </r>
    <r>
      <rPr>
        <sz val="11"/>
        <color theme="1"/>
        <rFont val="Calibri"/>
        <family val="2"/>
        <scheme val="minor"/>
      </rPr>
      <t>Balzac</t>
    </r>
    <r>
      <rPr>
        <sz val="11"/>
        <color rgb="FF333333"/>
        <rFont val="Arial"/>
        <family val="2"/>
      </rPr>
      <t>.</t>
    </r>
  </si>
  <si>
    <r>
      <t>Aveu</t>
    </r>
    <r>
      <rPr>
        <sz val="11"/>
        <color rgb="FF333333"/>
        <rFont val="Arial"/>
        <family val="2"/>
      </rPr>
      <t> honteux, que retiendra l'histoire.</t>
    </r>
  </si>
  <si>
    <r>
      <t>Mais les choses étaient ainsi, il fallait s'y accommoder; d'autant plus qu'il devait faire un véritable effort pour se replacer dans l'état d'esprit où il était, lorsque, après l'</t>
    </r>
    <r>
      <rPr>
        <b/>
        <sz val="11"/>
        <color rgb="FFCC3300"/>
        <rFont val="Arial"/>
        <family val="2"/>
      </rPr>
      <t>aveu</t>
    </r>
    <r>
      <rPr>
        <sz val="11"/>
        <color rgb="FF333333"/>
        <rFont val="Arial"/>
        <family val="2"/>
      </rPr>
      <t>, il avait jugé le meurtre nécessaire à sa vie.</t>
    </r>
  </si>
  <si>
    <r>
      <t>C'est une chose un peu plus sérieuse de se sentir entraîné à se faire intérieurement un tel </t>
    </r>
    <r>
      <rPr>
        <b/>
        <sz val="11"/>
        <color rgb="FFCC3300"/>
        <rFont val="Arial"/>
        <family val="2"/>
      </rPr>
      <t>aveu</t>
    </r>
    <r>
      <rPr>
        <sz val="11"/>
        <color rgb="FF333333"/>
        <rFont val="Arial"/>
        <family val="2"/>
      </rPr>
      <t> que de quitter le collège à seize ou dix-sept ans, après avoir </t>
    </r>
    <r>
      <rPr>
        <i/>
        <sz val="11"/>
        <color rgb="FF333333"/>
        <rFont val="Arial"/>
        <family val="2"/>
      </rPr>
      <t>fini ses classes.</t>
    </r>
  </si>
  <si>
    <r>
      <t>D'ordinaire, il mettait quelque gloire à cet </t>
    </r>
    <r>
      <rPr>
        <b/>
        <sz val="11"/>
        <color rgb="FFCC3300"/>
        <rFont val="Arial"/>
        <family val="2"/>
      </rPr>
      <t>aveu</t>
    </r>
    <r>
      <rPr>
        <sz val="11"/>
        <color rgb="FF333333"/>
        <rFont val="Arial"/>
        <family val="2"/>
      </rPr>
      <t>.</t>
    </r>
  </si>
  <si>
    <r>
      <t>Les </t>
    </r>
    <r>
      <rPr>
        <b/>
        <sz val="11"/>
        <color rgb="FFCC3300"/>
        <rFont val="Arial"/>
        <family val="2"/>
      </rPr>
      <t>aveux</t>
    </r>
    <r>
      <rPr>
        <sz val="11"/>
        <color rgb="FF333333"/>
        <rFont val="Arial"/>
        <family val="2"/>
      </rPr>
      <t> m'ont paru moins graves à dix-huit ans; mes lèvres ne sont plus si braves depuis longtemps.</t>
    </r>
  </si>
  <si>
    <r>
      <t>En septembre les titres d'actualité de </t>
    </r>
    <r>
      <rPr>
        <i/>
        <sz val="11"/>
        <color rgb="FF333333"/>
        <rFont val="Arial"/>
        <family val="2"/>
      </rPr>
      <t>La </t>
    </r>
    <r>
      <rPr>
        <sz val="11"/>
        <color rgb="FF333333"/>
        <rFont val="Arial"/>
        <family val="2"/>
      </rPr>
      <t>Petite République vont coiffer les titres du texte de Jaurès rédigé quelques jours plus tôt : les </t>
    </r>
    <r>
      <rPr>
        <b/>
        <sz val="11"/>
        <color rgb="FFC00000"/>
        <rFont val="Arial"/>
        <family val="2"/>
      </rPr>
      <t>aveux </t>
    </r>
    <r>
      <rPr>
        <sz val="11"/>
        <color rgb="FF333333"/>
        <rFont val="Arial"/>
        <family val="2"/>
      </rPr>
      <t>de l'Etat-major donnaient raison à celui qui en dénonçait les mensonges. </t>
    </r>
  </si>
  <si>
    <r>
      <t>Cet </t>
    </r>
    <r>
      <rPr>
        <b/>
        <sz val="11"/>
        <color rgb="FFCC3300"/>
        <rFont val="Arial"/>
        <family val="2"/>
      </rPr>
      <t>aveu</t>
    </r>
    <r>
      <rPr>
        <sz val="11"/>
        <color rgb="FF333333"/>
        <rFont val="Arial"/>
        <family val="2"/>
      </rPr>
      <t> est jeté dans une suite de paroles, qui ont un rien d'illuminisme et coupées par des temps et accompagnées de petits gestes rétrécis</t>
    </r>
  </si>
  <si>
    <r>
      <t>Cet </t>
    </r>
    <r>
      <rPr>
        <b/>
        <sz val="11"/>
        <color rgb="FFCC3300"/>
        <rFont val="Arial"/>
        <family val="2"/>
      </rPr>
      <t>aveu</t>
    </r>
    <r>
      <rPr>
        <sz val="11"/>
        <color rgb="FF333333"/>
        <rFont val="Arial"/>
        <family val="2"/>
      </rPr>
      <t>, qui aurait dû éclaircir le front du commerçant, sembla au contraire l'assombrir.</t>
    </r>
  </si>
  <si>
    <r>
      <t>Les </t>
    </r>
    <r>
      <rPr>
        <b/>
        <i/>
        <sz val="11"/>
        <color rgb="FFCC3300"/>
        <rFont val="Arial"/>
        <family val="2"/>
      </rPr>
      <t>aveux</t>
    </r>
    <r>
      <rPr>
        <i/>
        <sz val="11"/>
        <color rgb="FF333333"/>
        <rFont val="Arial"/>
        <family val="2"/>
      </rPr>
      <t> de Dreyfus, c'est l'argument principal de M. Cavaignac.</t>
    </r>
  </si>
  <si>
    <r>
      <t>Je voyais passer, en l'entendant, ces belles princesses aux yeux baissés et aux longues robes traînantes, se tenant droites et recevant des </t>
    </r>
    <r>
      <rPr>
        <b/>
        <sz val="11"/>
        <color rgb="FFCC3300"/>
        <rFont val="Arial"/>
        <family val="2"/>
      </rPr>
      <t>aveux</t>
    </r>
    <r>
      <rPr>
        <sz val="11"/>
        <color rgb="FF333333"/>
        <rFont val="Arial"/>
        <family val="2"/>
      </rPr>
      <t> d'amour avec réserve.</t>
    </r>
  </si>
  <si>
    <r>
      <t>D'ailleurs ses </t>
    </r>
    <r>
      <rPr>
        <b/>
        <sz val="11"/>
        <color rgb="FFCC3300"/>
        <rFont val="Arial"/>
        <family val="2"/>
      </rPr>
      <t>aveux</t>
    </r>
    <r>
      <rPr>
        <sz val="11"/>
        <color rgb="FF333333"/>
        <rFont val="Arial"/>
        <family val="2"/>
      </rPr>
      <t> même, quand elle lui en faisait, de fautes qu'elle le supposait avoir découvertes, servaient plutôt pour </t>
    </r>
    <r>
      <rPr>
        <sz val="11"/>
        <color theme="1"/>
        <rFont val="Calibri"/>
        <family val="2"/>
        <scheme val="minor"/>
      </rPr>
      <t>Swann</t>
    </r>
    <r>
      <rPr>
        <sz val="11"/>
        <color rgb="FF333333"/>
        <rFont val="Arial"/>
        <family val="2"/>
      </rPr>
      <t> de point de départ à de nouveaux doutes qu'ils ne mettaient un terme aux anciens.</t>
    </r>
  </si>
  <si>
    <r>
      <t>Les égards envers autrui, l'</t>
    </r>
    <r>
      <rPr>
        <b/>
        <sz val="11"/>
        <color rgb="FFCC3300"/>
        <rFont val="Arial"/>
        <family val="2"/>
      </rPr>
      <t>aveu</t>
    </r>
    <r>
      <rPr>
        <sz val="11"/>
        <color rgb="FF333333"/>
        <rFont val="Arial"/>
        <family val="2"/>
      </rPr>
      <t> des torts propres, la modestie, la limitation volontaire des désirs, deviennent dans ce domaine des crimes, des sacrilèges.</t>
    </r>
  </si>
  <si>
    <r>
      <t>L'</t>
    </r>
    <r>
      <rPr>
        <b/>
        <sz val="11"/>
        <color rgb="FFCC3300"/>
        <rFont val="Arial"/>
        <family val="2"/>
      </rPr>
      <t>aveu</t>
    </r>
    <r>
      <rPr>
        <sz val="11"/>
        <color rgb="FF333333"/>
        <rFont val="Arial"/>
        <family val="2"/>
      </rPr>
      <t> en fut fait d'ailleurs plus tard à l'Assemblée de Versailles par le prince Bonaparte, cousin de Napoléon III, qui représentait aux Tuileries l'élément anticlérical et participait, en compagnie de Sainte-Beuve et d'autres illustrations de l'époque, au banquet annuel du Vendredi dit sain.</t>
    </r>
  </si>
  <si>
    <r>
      <t>Autant </t>
    </r>
    <r>
      <rPr>
        <sz val="11"/>
        <color theme="1"/>
        <rFont val="Calibri"/>
        <family val="2"/>
        <scheme val="minor"/>
      </rPr>
      <t>Arnim</t>
    </r>
    <r>
      <rPr>
        <sz val="11"/>
        <color rgb="FF333333"/>
        <rFont val="Arial"/>
        <family val="2"/>
      </rPr>
      <t> écarte de son oeuvre tout </t>
    </r>
    <r>
      <rPr>
        <b/>
        <sz val="11"/>
        <color rgb="FFCC3300"/>
        <rFont val="Arial"/>
        <family val="2"/>
      </rPr>
      <t>aveu</t>
    </r>
    <r>
      <rPr>
        <sz val="11"/>
        <color rgb="FF333333"/>
        <rFont val="Arial"/>
        <family val="2"/>
      </rPr>
      <t> qui trahirait le secret de sa vie, autant son ami éprouve, de la jeunesse à ses dernières années, le besoin de la confession.</t>
    </r>
  </si>
  <si>
    <r>
      <t>Sans cet </t>
    </r>
    <r>
      <rPr>
        <b/>
        <sz val="11"/>
        <color rgb="FFCC3300"/>
        <rFont val="Arial"/>
        <family val="2"/>
      </rPr>
      <t>aveu</t>
    </r>
    <r>
      <rPr>
        <sz val="11"/>
        <color rgb="FF333333"/>
        <rFont val="Arial"/>
        <family val="2"/>
      </rPr>
      <t> stupide, qui nous a perdus, nous serions très heureux.</t>
    </r>
  </si>
  <si>
    <r>
      <t>Il y a eu à ce sujet, en Allemagne, des </t>
    </r>
    <r>
      <rPr>
        <b/>
        <sz val="11"/>
        <color rgb="FFCC3300"/>
        <rFont val="Arial"/>
        <family val="2"/>
      </rPr>
      <t>aveux</t>
    </r>
    <r>
      <rPr>
        <sz val="11"/>
        <color rgb="FF333333"/>
        <rFont val="Arial"/>
        <family val="2"/>
      </rPr>
      <t> officiels, formels, maintes fois répétés.</t>
    </r>
  </si>
  <si>
    <r>
      <t>nous avons eu, elle et moi, aujourd'hu une conversation plus intime où elle m'a longuement parlé de vous et de votre pitié après son </t>
    </r>
    <r>
      <rPr>
        <b/>
        <sz val="11"/>
        <color rgb="FFCC3300"/>
        <rFont val="Arial"/>
        <family val="2"/>
      </rPr>
      <t>aveu</t>
    </r>
    <r>
      <rPr>
        <sz val="11"/>
        <color rgb="FF333333"/>
        <rFont val="Arial"/>
        <family val="2"/>
      </rPr>
      <t> dans le petit jardin des invalides. </t>
    </r>
  </si>
  <si>
    <r>
      <t>Tous les sévices (nous l'apprenons ensuite) ont été commis par un garde (? </t>
    </r>
    <r>
      <rPr>
        <sz val="11"/>
        <color theme="1"/>
        <rFont val="Calibri"/>
        <family val="2"/>
        <scheme val="minor"/>
      </rPr>
      <t>) Indigène qui l'accompagnait et qui, sous ses ordres, a mis aux fers les délinquants (y compris le vénérable chef de village) et les a roués de coups pour obtenir d'eux des </t>
    </r>
    <r>
      <rPr>
        <b/>
        <sz val="11"/>
        <color rgb="FFCC3300"/>
        <rFont val="Calibri"/>
        <family val="2"/>
        <scheme val="minor"/>
      </rPr>
      <t>aveux</t>
    </r>
    <r>
      <rPr>
        <sz val="11"/>
        <color theme="1"/>
        <rFont val="Calibri"/>
        <family val="2"/>
        <scheme val="minor"/>
      </rPr>
      <t>.</t>
    </r>
  </si>
  <si>
    <r>
      <t>Je ne peux croire, pour moi, qu'il ait eu dès l'abord l'hypocrisie de sermonner </t>
    </r>
    <r>
      <rPr>
        <sz val="11"/>
        <color theme="1"/>
        <rFont val="Calibri"/>
        <family val="2"/>
        <scheme val="minor"/>
      </rPr>
      <t>Mme</t>
    </r>
    <r>
      <rPr>
        <sz val="11"/>
        <color rgb="FF333333"/>
        <rFont val="Arial"/>
        <family val="2"/>
      </rPr>
      <t> </t>
    </r>
    <r>
      <rPr>
        <sz val="11"/>
        <color theme="1"/>
        <rFont val="Calibri"/>
        <family val="2"/>
        <scheme val="minor"/>
      </rPr>
      <t>D'Houdetot</t>
    </r>
    <r>
      <rPr>
        <sz val="11"/>
        <color rgb="FF333333"/>
        <rFont val="Arial"/>
        <family val="2"/>
      </rPr>
      <t> sur l'adultère (comme il s'en accusa plus tard dans une lettre à </t>
    </r>
    <r>
      <rPr>
        <sz val="11"/>
        <color theme="1"/>
        <rFont val="Calibri"/>
        <family val="2"/>
        <scheme val="minor"/>
      </rPr>
      <t>Saint</t>
    </r>
    <r>
      <rPr>
        <sz val="11"/>
        <color rgb="FF333333"/>
        <rFont val="Arial"/>
        <family val="2"/>
      </rPr>
      <t>-</t>
    </r>
    <r>
      <rPr>
        <sz val="11"/>
        <color theme="1"/>
        <rFont val="Calibri"/>
        <family val="2"/>
        <scheme val="minor"/>
      </rPr>
      <t>Lambert</t>
    </r>
    <r>
      <rPr>
        <sz val="11"/>
        <color rgb="FF333333"/>
        <rFont val="Arial"/>
        <family val="2"/>
      </rPr>
      <t>, pour se dispenser d'un plus ignoble </t>
    </r>
    <r>
      <rPr>
        <b/>
        <sz val="11"/>
        <color rgb="FFCC3300"/>
        <rFont val="Arial"/>
        <family val="2"/>
      </rPr>
      <t>aveu</t>
    </r>
    <r>
      <rPr>
        <sz val="11"/>
        <rFont val="Arial"/>
        <family val="2"/>
      </rPr>
      <t>)</t>
    </r>
    <r>
      <rPr>
        <sz val="11"/>
        <color rgb="FF333333"/>
        <rFont val="Arial"/>
        <family val="2"/>
      </rPr>
      <t>, mais comme il lui avait lu les déclarations et les plaintes de </t>
    </r>
    <r>
      <rPr>
        <sz val="11"/>
        <color theme="1"/>
        <rFont val="Calibri"/>
        <family val="2"/>
        <scheme val="minor"/>
      </rPr>
      <t>Saint</t>
    </r>
    <r>
      <rPr>
        <sz val="11"/>
        <color rgb="FF333333"/>
        <rFont val="Arial"/>
        <family val="2"/>
      </rPr>
      <t>-</t>
    </r>
    <r>
      <rPr>
        <sz val="11"/>
        <color theme="1"/>
        <rFont val="Calibri"/>
        <family val="2"/>
        <scheme val="minor"/>
      </rPr>
      <t>Preux</t>
    </r>
    <r>
      <rPr>
        <sz val="11"/>
        <color rgb="FF333333"/>
        <rFont val="Arial"/>
        <family val="2"/>
      </rPr>
      <t>, il put lui lire les lettres édifiantes de </t>
    </r>
    <r>
      <rPr>
        <sz val="11"/>
        <color theme="1"/>
        <rFont val="Calibri"/>
        <family val="2"/>
        <scheme val="minor"/>
      </rPr>
      <t>Julie</t>
    </r>
    <r>
      <rPr>
        <sz val="11"/>
        <color rgb="FF333333"/>
        <rFont val="Arial"/>
        <family val="2"/>
      </rPr>
      <t>, assez conscient du trouble, de l'incertitude qu'elle provoqueraient.</t>
    </r>
  </si>
  <si>
    <r>
      <t>Le</t>
    </r>
    <r>
      <rPr>
        <sz val="11"/>
        <color rgb="FF333333"/>
        <rFont val="Arial"/>
        <family val="2"/>
      </rPr>
      <t> </t>
    </r>
    <r>
      <rPr>
        <sz val="11"/>
        <color theme="1"/>
        <rFont val="Calibri"/>
        <family val="2"/>
        <scheme val="minor"/>
      </rPr>
      <t>Loreur</t>
    </r>
    <r>
      <rPr>
        <sz val="11"/>
        <color rgb="FF333333"/>
        <rFont val="Arial"/>
        <family val="2"/>
      </rPr>
      <t> prit l'air accablé de quelqu'un à qui on arrache un </t>
    </r>
    <r>
      <rPr>
        <b/>
        <sz val="11"/>
        <color rgb="FFCC3300"/>
        <rFont val="Arial"/>
        <family val="2"/>
      </rPr>
      <t>aveu</t>
    </r>
    <r>
      <rPr>
        <sz val="11"/>
        <color rgb="FF333333"/>
        <rFont val="Arial"/>
        <family val="2"/>
      </rPr>
      <t>.</t>
    </r>
  </si>
  <si>
    <r>
      <t>Sans doute, une protestation instinctive contre cette peur répugnante, cet égoïsme plus répugnant encore, dont il faisait ainsi l'</t>
    </r>
    <r>
      <rPr>
        <b/>
        <sz val="11"/>
        <color rgb="FFCC3300"/>
        <rFont val="Arial"/>
        <family val="2"/>
      </rPr>
      <t>aveu</t>
    </r>
    <r>
      <rPr>
        <sz val="11"/>
        <color rgb="FF333333"/>
        <rFont val="Arial"/>
        <family val="2"/>
      </rPr>
      <t>.</t>
    </r>
  </si>
  <si>
    <r>
      <t> </t>
    </r>
    <r>
      <rPr>
        <sz val="11"/>
        <color theme="1"/>
        <rFont val="Calibri"/>
        <family val="2"/>
        <scheme val="minor"/>
      </rPr>
      <t>Tant de choses qui ne s'écrivent pas, qui se disent à peine, dont on s'arrache l'</t>
    </r>
    <r>
      <rPr>
        <b/>
        <sz val="11"/>
        <color rgb="FFCC3300"/>
        <rFont val="Calibri"/>
        <family val="2"/>
        <scheme val="minor"/>
      </rPr>
      <t>aveu</t>
    </r>
    <r>
      <rPr>
        <sz val="11"/>
        <color theme="1"/>
        <rFont val="Calibri"/>
        <family val="2"/>
        <scheme val="minor"/>
      </rPr>
      <t>, comme d'une plaie refermée-tant de choses!</t>
    </r>
  </si>
  <si>
    <r>
      <t>Nodier</t>
    </r>
    <r>
      <rPr>
        <sz val="11"/>
        <color rgb="FF333333"/>
        <rFont val="Arial"/>
        <family val="2"/>
      </rPr>
      <t> disait un jour que ses préfaces et ses romans formaient ensemble " une sorte de roman de sa vie "; il eût pu y ajouter plusieurs de ses essais théoriques, qui ne sont jamais que les </t>
    </r>
    <r>
      <rPr>
        <b/>
        <sz val="11"/>
        <color rgb="FFCC3300"/>
        <rFont val="Arial"/>
        <family val="2"/>
      </rPr>
      <t>aveux</t>
    </r>
    <r>
      <rPr>
        <sz val="11"/>
        <color rgb="FF333333"/>
        <rFont val="Arial"/>
        <family val="2"/>
      </rPr>
      <t> de son aventure personnelle.</t>
    </r>
  </si>
  <si>
    <r>
      <t>Je suis arrivé ici à un de ces </t>
    </r>
    <r>
      <rPr>
        <b/>
        <sz val="11"/>
        <color rgb="FFCC3300"/>
        <rFont val="Arial"/>
        <family val="2"/>
      </rPr>
      <t>aveux</t>
    </r>
    <r>
      <rPr>
        <sz val="11"/>
        <color rgb="FF333333"/>
        <rFont val="Arial"/>
        <family val="2"/>
      </rPr>
      <t> d'ignorance, — invitation, en même temps à poursuivre une enquête, d'où dépend l'intelligence d'un des trois ou quatre phénomènes capitaux de notre histoire rurale.</t>
    </r>
  </si>
  <si>
    <r>
      <t>On comprend maintenant pourquoi il faut absolument obtenir les </t>
    </r>
    <r>
      <rPr>
        <b/>
        <sz val="11"/>
        <color rgb="FFCC3300"/>
        <rFont val="Arial"/>
        <family val="2"/>
      </rPr>
      <t>aveux</t>
    </r>
    <r>
      <rPr>
        <sz val="11"/>
        <color rgb="FF333333"/>
        <rFont val="Arial"/>
        <family val="2"/>
      </rPr>
      <t> du sorcier.</t>
    </r>
  </si>
  <si>
    <r>
      <t>J'ai lu jusqu'au bout, et je constate d'abord que de son propre </t>
    </r>
    <r>
      <rPr>
        <b/>
        <sz val="11"/>
        <color rgb="FFCC3300"/>
        <rFont val="Arial"/>
        <family val="2"/>
      </rPr>
      <t>aveu</t>
    </r>
    <r>
      <rPr>
        <sz val="11"/>
        <color rgb="FF333333"/>
        <rFont val="Arial"/>
        <family val="2"/>
      </rPr>
      <t>, tandis que l'abandon de cette créance de 13 500 000 francs dont je parlais tout à l'heure est définitif, certain, sans condition, tandis qu'il est établi que même si les recettes de la compagnie des chemins de fer du Sud de la France, pendant les quatre-vingts ans de concession qui restent à courir, le permettaient, vous ne réclameriez pas le remboursement de cette créance ;</t>
    </r>
  </si>
  <si>
    <r>
      <t>Dès qu'ils se sentent en présence d'un croyant sincère et qu'ils ont pu surmonter leur timidité, on s'aperçoit, par les </t>
    </r>
    <r>
      <rPr>
        <b/>
        <sz val="11"/>
        <color rgb="FFCC3300"/>
        <rFont val="Arial"/>
        <family val="2"/>
      </rPr>
      <t>aveux</t>
    </r>
    <r>
      <rPr>
        <sz val="11"/>
        <color rgb="FF333333"/>
        <rFont val="Arial"/>
        <family val="2"/>
      </rPr>
      <t> que les gens vous font, que la privation de </t>
    </r>
    <r>
      <rPr>
        <sz val="11"/>
        <color theme="1"/>
        <rFont val="Calibri"/>
        <family val="2"/>
        <scheme val="minor"/>
      </rPr>
      <t>Dieu</t>
    </r>
    <r>
      <rPr>
        <sz val="11"/>
        <color rgb="FF333333"/>
        <rFont val="Arial"/>
        <family val="2"/>
      </rPr>
      <t> est, pour un nombre très grand de personnes qu'on croyait indifférentes, une cause de profondes souffrances.</t>
    </r>
  </si>
  <si>
    <r>
      <t xml:space="preserve">Et alors ce cri du coeur, cet </t>
    </r>
    <r>
      <rPr>
        <b/>
        <sz val="11"/>
        <color rgb="FFFF0000"/>
        <rFont val="Arial"/>
        <family val="2"/>
      </rPr>
      <t>aveu</t>
    </r>
    <r>
      <rPr>
        <sz val="11"/>
        <color rgb="FF333333"/>
        <rFont val="Arial"/>
        <family val="2"/>
      </rPr>
      <t xml:space="preserve"> échappé d'un désir contenu.</t>
    </r>
  </si>
  <si>
    <r>
      <t>Aussi, c'est sans rougir que je puis faire l'</t>
    </r>
    <r>
      <rPr>
        <b/>
        <sz val="11"/>
        <color rgb="FFCC3300"/>
        <rFont val="Arial"/>
        <family val="2"/>
      </rPr>
      <t>aveu</t>
    </r>
    <r>
      <rPr>
        <sz val="11"/>
        <color rgb="FF333333"/>
        <rFont val="Arial"/>
        <family val="2"/>
      </rPr>
      <t> de ma misère, et demander les secours nécessaires pour me mettre en état de continuer mon oeuvre.</t>
    </r>
  </si>
  <si>
    <r>
      <t>Au fond, fillette, je te dois un </t>
    </r>
    <r>
      <rPr>
        <b/>
        <sz val="11"/>
        <color rgb="FFCC3300"/>
        <rFont val="Arial"/>
        <family val="2"/>
      </rPr>
      <t>aveu</t>
    </r>
    <r>
      <rPr>
        <sz val="11"/>
        <color rgb="FF333333"/>
        <rFont val="Arial"/>
        <family val="2"/>
      </rPr>
      <t>.</t>
    </r>
  </si>
  <si>
    <t>aveu</t>
  </si>
  <si>
    <r>
      <t>Il s'en défendit de cette façon; mais enfin Le Guast persistant toujours à pousser le roi, et jusqu'à lui faire dire au roi mon mari qu'il ne l'aimerait jamais si dès le lendemain il ne m'avait ôté Thorigny, il fut contraint à son grand regret, comme depuis il me l'a </t>
    </r>
    <r>
      <rPr>
        <b/>
        <sz val="11"/>
        <color rgb="FFCC3300"/>
        <rFont val="Arial"/>
        <family val="2"/>
      </rPr>
      <t>avoué</t>
    </r>
    <r>
      <rPr>
        <sz val="11"/>
        <color rgb="FF333333"/>
        <rFont val="Arial"/>
        <family val="2"/>
      </rPr>
      <t>, de m'en prier et me le commander. </t>
    </r>
  </si>
  <si>
    <r>
      <t xml:space="preserve">La reine répond que les choses faites, Dieu même ne pourrait faire qu'elles ne fussent; mais que l'on rhabillerait le désordre qui avait été à sa prise, en faisant sa délivrance avec tout l'honneur et satisfaction qu'il pourrait désirer; qu'aussi il fallait qu'il contentât le roi en tout, lui parlant avec tel respect et avec telle affection à son service qu'il en demeurât content; et qu'il fit outre cela que Bussy et Quélus s'accordassent de sorte qu'il ne restât rien qui les pût brouiller: </t>
    </r>
    <r>
      <rPr>
        <b/>
        <sz val="11"/>
        <color rgb="FFCC3300"/>
        <rFont val="Arial"/>
        <family val="2"/>
      </rPr>
      <t>avouant</t>
    </r>
    <r>
      <rPr>
        <sz val="11"/>
        <color rgb="FF333333"/>
        <rFont val="Arial"/>
        <family val="2"/>
      </rPr>
      <t> bien que le principal motif qui avait produit ce mauvais conseil et ces mauvais effets, avait été la crainte que l'on avait eu du combat que le vieux Bussy, digne père d'un si digne fils, avait demandé, suppliant le roi trouver bon qu'il secondât son fils le brave Bussy, et que M. de Quélus fut secondé du sien; qu'eux quatre finiraient cette querelle, sans brouiller la cour comme elle avait été par cette querelle, ni mettre tant de gens en peine.</t>
    </r>
  </si>
  <si>
    <r>
      <t>Ma mie, je vous ai celé une chose qu'il faut que je vous </t>
    </r>
    <r>
      <rPr>
        <b/>
        <sz val="11"/>
        <color rgb="FFCC3300"/>
        <rFont val="Arial"/>
        <family val="2"/>
      </rPr>
      <t>avoue</t>
    </r>
    <r>
      <rPr>
        <sz val="11"/>
        <color rgb="FF333333"/>
        <rFont val="Arial"/>
        <family val="2"/>
      </rPr>
      <t>. </t>
    </r>
  </si>
  <si>
    <r>
      <t xml:space="preserve">Ce conseil desesperé et si peu philosophique ne represente autre chose, si non que l'humaine sciance ne se peut maintenir que par raison des-raisonnable, folle et forcenée; mais qu'encore vaut il mieux que l'homme, pour se faire valoir, s'en serve et de tout autre remede, tant fantastique soit il, que d' </t>
    </r>
    <r>
      <rPr>
        <b/>
        <sz val="11"/>
        <color rgb="FFCC3300"/>
        <rFont val="Arial"/>
        <family val="2"/>
      </rPr>
      <t>avouer</t>
    </r>
    <r>
      <rPr>
        <sz val="11"/>
        <color rgb="FF333333"/>
        <rFont val="Arial"/>
        <family val="2"/>
      </rPr>
      <t> sa necessaire bestise: verité si desavantageuse'Il ne peut fuir que les sens ne soient les souverains maistres de sa cognoissance; mais ils sont incertains et falsibliables à toutes circonstances.</t>
    </r>
  </si>
  <si>
    <r>
      <t>Et, durant qu'il le tenoit prisonnier suscita deux tesmoings, lesquels ignoramment signerent ce que monsieur de </t>
    </r>
    <r>
      <rPr>
        <sz val="11"/>
        <color theme="1"/>
        <rFont val="Calibri"/>
        <family val="2"/>
        <scheme val="minor"/>
      </rPr>
      <t>Sainct</t>
    </r>
    <r>
      <rPr>
        <sz val="11"/>
        <color rgb="FF333333"/>
        <rFont val="Arial"/>
        <family val="2"/>
      </rPr>
      <t>-</t>
    </r>
    <r>
      <rPr>
        <sz val="11"/>
        <color theme="1"/>
        <rFont val="Calibri"/>
        <family val="2"/>
        <scheme val="minor"/>
      </rPr>
      <t>Martin</t>
    </r>
    <r>
      <rPr>
        <sz val="11"/>
        <color rgb="FF333333"/>
        <rFont val="Arial"/>
        <family val="2"/>
      </rPr>
      <t> leur commanda: c'estoit qu'ilz avoient veu dedans ung jardin le dict confesseur avecq seur </t>
    </r>
    <r>
      <rPr>
        <sz val="11"/>
        <color theme="1"/>
        <rFont val="Calibri"/>
        <family val="2"/>
        <scheme val="minor"/>
      </rPr>
      <t>Marie</t>
    </r>
    <r>
      <rPr>
        <sz val="11"/>
        <color rgb="FF333333"/>
        <rFont val="Arial"/>
        <family val="2"/>
      </rPr>
      <t> en acte villain et deshonneste; ce qu'il voulut faire </t>
    </r>
    <r>
      <rPr>
        <b/>
        <sz val="11"/>
        <color rgb="FFCC3300"/>
        <rFont val="Arial"/>
        <family val="2"/>
      </rPr>
      <t>advouer</t>
    </r>
    <r>
      <rPr>
        <sz val="11"/>
        <color rgb="FF333333"/>
        <rFont val="Arial"/>
        <family val="2"/>
      </rPr>
      <t> au viel religieux.</t>
    </r>
  </si>
  <si>
    <r>
      <t xml:space="preserve">Pour achever de dire mes foibles humeurs, j' </t>
    </r>
    <r>
      <rPr>
        <b/>
        <sz val="11"/>
        <color rgb="FFCC3300"/>
        <rFont val="Arial"/>
        <family val="2"/>
      </rPr>
      <t>advoue</t>
    </r>
    <r>
      <rPr>
        <sz val="11"/>
        <color rgb="FF333333"/>
        <rFont val="Arial"/>
        <family val="2"/>
      </rPr>
      <t> qu'en voyageant je n'arrive gueres en logis où il ne me passe par la fantasie si j'y pourray estre et malade et mourant à mon aise.</t>
    </r>
  </si>
  <si>
    <r>
      <t>Socrates</t>
    </r>
    <r>
      <rPr>
        <sz val="11"/>
        <color rgb="FF333333"/>
        <rFont val="Arial"/>
        <family val="2"/>
      </rPr>
      <t> </t>
    </r>
    <r>
      <rPr>
        <b/>
        <sz val="11"/>
        <color rgb="FFCC3300"/>
        <rFont val="Arial"/>
        <family val="2"/>
      </rPr>
      <t>advouoit</t>
    </r>
    <r>
      <rPr>
        <sz val="11"/>
        <color rgb="FF333333"/>
        <rFont val="Arial"/>
        <family val="2"/>
      </rPr>
      <t> à ceux qui reconnoissoient en sa physionomie quelque inclination au vice, que c'estoit à la verité sa propension naturelle, mais qu'il avoit corrigée par discipline.</t>
    </r>
  </si>
  <si>
    <r>
      <t>Ceux mesme d'entre nous qui ont essayé d'en venir à bout ont assez </t>
    </r>
    <r>
      <rPr>
        <b/>
        <sz val="11"/>
        <color rgb="FFCC3300"/>
        <rFont val="Arial"/>
        <family val="2"/>
      </rPr>
      <t>avoué</t>
    </r>
    <r>
      <rPr>
        <sz val="11"/>
        <color rgb="FF333333"/>
        <rFont val="Arial"/>
        <family val="2"/>
      </rPr>
      <t> quelle difficulté ou plustost impossibilité il y avoit, usant de remedes materiels, à mater, affoiblir et refroidir le corps</t>
    </r>
  </si>
  <si>
    <r>
      <t xml:space="preserve">Il est certaine façon d'humilité subtile qui naist de la presomption, comme cette-cy, que nous reconnoissons nostre ignorance en plusieurs choses, et sommes si courtois d' </t>
    </r>
    <r>
      <rPr>
        <b/>
        <sz val="11"/>
        <color rgb="FFCC3300"/>
        <rFont val="Arial"/>
        <family val="2"/>
      </rPr>
      <t>avouer</t>
    </r>
    <r>
      <rPr>
        <sz val="11"/>
        <color rgb="FF333333"/>
        <rFont val="Arial"/>
        <family val="2"/>
      </rPr>
      <t> qu'il y a és ouvrages de nature aucunes qualitez et conditions qui nous sont imperceptibles, et des quelles nostre suffisance ne peut descouvrir les moyens et les causes.</t>
    </r>
  </si>
  <si>
    <r>
      <t xml:space="preserve">Toutesfois, ma dame, en quelque sorte que ce soit, j' </t>
    </r>
    <r>
      <rPr>
        <b/>
        <sz val="11"/>
        <color rgb="FFCC3300"/>
        <rFont val="Arial"/>
        <family val="2"/>
      </rPr>
      <t>advoue</t>
    </r>
    <r>
      <rPr>
        <sz val="11"/>
        <color rgb="FF333333"/>
        <rFont val="Arial"/>
        <family val="2"/>
      </rPr>
      <t> le tort estre mien; car, combien qu'elle debvroit aymer tous voz bons serviteurs, la fortune veult que, moy seul plus affectionné, soys mis hors de sa bonne grace.</t>
    </r>
  </si>
  <si>
    <r>
      <t>"en bonne foy, dist </t>
    </r>
    <r>
      <rPr>
        <sz val="11"/>
        <color theme="1"/>
        <rFont val="Calibri"/>
        <family val="2"/>
        <scheme val="minor"/>
      </rPr>
      <t>Ennasuitte</t>
    </r>
    <r>
      <rPr>
        <sz val="11"/>
        <color rgb="FF333333"/>
        <rFont val="Arial"/>
        <family val="2"/>
      </rPr>
      <t xml:space="preserve">, j' </t>
    </r>
    <r>
      <rPr>
        <b/>
        <sz val="11"/>
        <color rgb="FFCC3300"/>
        <rFont val="Arial"/>
        <family val="2"/>
      </rPr>
      <t>advoue</t>
    </r>
    <r>
      <rPr>
        <sz val="11"/>
        <color rgb="FF333333"/>
        <rFont val="Arial"/>
        <family val="2"/>
      </rPr>
      <t> ceste dame du tort qu'elle a faict; car, puisque ung homme est aymé d'une dame et la laisse pour une aultre, ne s'en peut trop venger.</t>
    </r>
  </si>
  <si>
    <r>
      <t xml:space="preserve">De ces divins avertissements je ne me veux estimer digne; toutefois, pour ne me taire comme ingrate des grâces que j'ai eues de Dieu que je dois et veux confesser toute ma vie, pour lui en rendre grâces, et que chacun le loue aux merveilles des effets de sa puissance, bonté et miséricorde, qu'il lui a plu de faire en moi, j' </t>
    </r>
    <r>
      <rPr>
        <b/>
        <sz val="11"/>
        <color rgb="FFCC3300"/>
        <rFont val="Arial"/>
        <family val="2"/>
      </rPr>
      <t>avouerai</t>
    </r>
    <r>
      <rPr>
        <sz val="11"/>
        <color rgb="FF333333"/>
        <rFont val="Arial"/>
        <family val="2"/>
      </rPr>
      <t> n'avoir jamais été proche de quelques remarquables accidents, ou sinistres ou heureux, que je n'en aie eu quelque avertissement, ou en songe ou autrement; et puis bien dire ce vers: De mon bien ou mon mal mon esprit m'est oracle.</t>
    </r>
  </si>
  <si>
    <r>
      <t>Mais, du jour à la journée croissant l'occasion de ce soupçon et en fin jusques à l'evidence, ell'en vint là de faire declarer au prosne de son eglise que, qui seroit consent de ce faict en le </t>
    </r>
    <r>
      <rPr>
        <b/>
        <sz val="11"/>
        <color rgb="FFCC3300"/>
        <rFont val="Arial"/>
        <family val="2"/>
      </rPr>
      <t>advouant</t>
    </r>
    <r>
      <rPr>
        <sz val="11"/>
        <color rgb="FF333333"/>
        <rFont val="Arial"/>
        <family val="2"/>
      </rPr>
      <t>, elle promettoit de le luy pardonner, et, s'il le trouvoit bon, de l'espouser.</t>
    </r>
  </si>
  <si>
    <r>
      <t xml:space="preserve">J' </t>
    </r>
    <r>
      <rPr>
        <b/>
        <sz val="11"/>
        <color rgb="FFCC3300"/>
        <rFont val="Arial"/>
        <family val="2"/>
      </rPr>
      <t>advoue</t>
    </r>
    <r>
      <rPr>
        <sz val="11"/>
        <color rgb="FF333333"/>
        <rFont val="Arial"/>
        <family val="2"/>
      </rPr>
      <t> la verité lorsqu'elle me nuit, de mesme que si elle me sert.</t>
    </r>
  </si>
  <si>
    <r>
      <t>Sur ce poinct, les juges sont advertis par les officiers d'une court subalterne voisine, qu'ils tiennent quelques prisonniers, lesquels </t>
    </r>
    <r>
      <rPr>
        <b/>
        <sz val="11"/>
        <color rgb="FFCC3300"/>
        <rFont val="Arial"/>
        <family val="2"/>
      </rPr>
      <t>advouent</t>
    </r>
    <r>
      <rPr>
        <sz val="11"/>
        <color rgb="FF333333"/>
        <rFont val="Arial"/>
        <family val="2"/>
      </rPr>
      <t> disertement cet homicide, et apportent à tout ce faict une lumiere indubitable.</t>
    </r>
  </si>
  <si>
    <r>
      <t>Il se contente de se garentir seulement du trouble et du desreiglement; quant à sa foiblesse, il la reconnoit et </t>
    </r>
    <r>
      <rPr>
        <b/>
        <sz val="11"/>
        <color rgb="FFCC3300"/>
        <rFont val="Arial"/>
        <family val="2"/>
      </rPr>
      <t>advoue</t>
    </r>
    <r>
      <rPr>
        <sz val="11"/>
        <color rgb="FF333333"/>
        <rFont val="Arial"/>
        <family val="2"/>
      </rPr>
      <t> volontiers.</t>
    </r>
  </si>
  <si>
    <r>
      <t xml:space="preserve">Il est certain: je l' </t>
    </r>
    <r>
      <rPr>
        <b/>
        <sz val="11"/>
        <color rgb="FFCC3300"/>
        <rFont val="Arial"/>
        <family val="2"/>
      </rPr>
      <t>advoue;</t>
    </r>
    <r>
      <rPr>
        <sz val="11"/>
        <color rgb="FF333333"/>
        <rFont val="Arial"/>
        <family val="2"/>
      </rPr>
      <t> et sçay bien que, pour voir un homme de la commune façon, à peine qu'un artisan leve les yeux de sa besongne, là où, pour voir un personnage grand et signalé arriver en une ville, les ouvroirs et les boutiques s'abandonnent.</t>
    </r>
  </si>
  <si>
    <r>
      <t xml:space="preserve">A la verité, et ne crains point de l' </t>
    </r>
    <r>
      <rPr>
        <b/>
        <sz val="11"/>
        <color rgb="FFCC3300"/>
        <rFont val="Arial"/>
        <family val="2"/>
      </rPr>
      <t>advouer</t>
    </r>
    <r>
      <rPr>
        <sz val="11"/>
        <color rgb="FF333333"/>
        <rFont val="Arial"/>
        <family val="2"/>
      </rPr>
      <t>, je porterois facilement au besoing une chandelle à </t>
    </r>
    <r>
      <rPr>
        <sz val="11"/>
        <color theme="1"/>
        <rFont val="Calibri"/>
        <family val="2"/>
        <scheme val="minor"/>
      </rPr>
      <t>Saint</t>
    </r>
    <r>
      <rPr>
        <sz val="11"/>
        <color rgb="FF333333"/>
        <rFont val="Arial"/>
        <family val="2"/>
      </rPr>
      <t> </t>
    </r>
    <r>
      <rPr>
        <sz val="11"/>
        <color theme="1"/>
        <rFont val="Calibri"/>
        <family val="2"/>
        <scheme val="minor"/>
      </rPr>
      <t>Michel</t>
    </r>
    <r>
      <rPr>
        <sz val="11"/>
        <color rgb="FF333333"/>
        <rFont val="Arial"/>
        <family val="2"/>
      </rPr>
      <t>, l'autre à son serpent, suivant le dessein de la vieille.</t>
    </r>
  </si>
  <si>
    <r>
      <t>Et toutesfois ce seroit peu de chose, si seulement ces trois ennemis ne m'avoient donné que ce suject de les hair, mais oyez encore, je vous supplie, ce que la fortune me prepara, et je m'assure que vous </t>
    </r>
    <r>
      <rPr>
        <b/>
        <sz val="11"/>
        <color rgb="FFCC3300"/>
        <rFont val="Arial"/>
        <family val="2"/>
      </rPr>
      <t>avouerez</t>
    </r>
    <r>
      <rPr>
        <sz val="11"/>
        <color rgb="FF333333"/>
        <rFont val="Arial"/>
        <family val="2"/>
      </rPr>
      <t> que la haine que je porte à ce perfide animal que l'on appelle homme est fondée sur une tres-juste raison.</t>
    </r>
  </si>
  <si>
    <r>
      <t>Les politiques ont repris cette conduite de peu de jugement, suivant en ceci la règle générale, qui veut que l'on ne fasse jamais la moindre démonstration de colère contre ceux que l'on hait, que dans le moment que l'on porte le coup pour les abattre; mais s'il a manqué de prudence dans cette occasion, il faut </t>
    </r>
    <r>
      <rPr>
        <b/>
        <sz val="11"/>
        <color rgb="FFCC3300"/>
        <rFont val="Arial"/>
        <family val="2"/>
      </rPr>
      <t>avouer</t>
    </r>
    <r>
      <rPr>
        <sz val="11"/>
        <color rgb="FF333333"/>
        <rFont val="Arial"/>
        <family val="2"/>
      </rPr>
      <t> que c'est une faute ordinaire aux grands courages, que le mépris irrite trop violemment pour leur donner le temps de consulter leur raison et de se rendre maîtres d'eux-mêmes.</t>
    </r>
  </si>
  <si>
    <r>
      <t>Mais ce qui me retire de vous, il faut par force </t>
    </r>
    <r>
      <rPr>
        <b/>
        <sz val="11"/>
        <color rgb="FFCC3300"/>
        <rFont val="Arial"/>
        <family val="2"/>
      </rPr>
      <t>advouer</t>
    </r>
    <r>
      <rPr>
        <sz val="11"/>
        <color rgb="FF333333"/>
        <rFont val="Arial"/>
        <family val="2"/>
      </rPr>
      <t> que c'est vostre mal-heur, qui ne vous veut continuer plus long-temps le plaisir de nostre amitié, ou bien ma bonne fortune, qui ne me veut d'avantage arrester à si peu de chose.</t>
    </r>
  </si>
  <si>
    <r>
      <t>On doit être donc moins choqué de cela, que de voir que l'un veuille tenailler et torturer l'autre, jusques à ce qu'il avouë qu'il voit ce que l'autre voit, et s'il ne l'</t>
    </r>
    <r>
      <rPr>
        <b/>
        <sz val="11"/>
        <color rgb="FFCC3300"/>
        <rFont val="Arial"/>
        <family val="2"/>
      </rPr>
      <t>avouë</t>
    </r>
    <r>
      <rPr>
        <sz val="11"/>
        <color rgb="FF333333"/>
        <rFont val="Arial"/>
        <family val="2"/>
      </rPr>
      <t> pas, qu'on le jette au feu.</t>
    </r>
  </si>
  <si>
    <r>
      <t>Aimable blanchette, lui dit-il, je vous </t>
    </r>
    <r>
      <rPr>
        <b/>
        <sz val="11"/>
        <color rgb="FFCC3300"/>
        <rFont val="Arial"/>
        <family val="2"/>
      </rPr>
      <t>avoue</t>
    </r>
    <r>
      <rPr>
        <sz val="11"/>
        <color rgb="FF333333"/>
        <rFont val="Arial"/>
        <family val="2"/>
      </rPr>
      <t> que je suis si pénétré de vos bontés, que si vous y vouliez consentir, je préférerois de passer ma vie avec vous, à toutes les grandeurs que j'ai lieu de me promettre ailleurs.</t>
    </r>
  </si>
  <si>
    <r>
      <t xml:space="preserve">J' </t>
    </r>
    <r>
      <rPr>
        <b/>
        <sz val="11"/>
        <color rgb="FFCC3300"/>
        <rFont val="Arial"/>
        <family val="2"/>
      </rPr>
      <t>avoue</t>
    </r>
    <r>
      <rPr>
        <sz val="11"/>
        <color rgb="FF333333"/>
        <rFont val="Arial"/>
        <family val="2"/>
      </rPr>
      <t> que je demeuray estonnée de le voir, sans rougir, me parler avec la mesme confidence et avec les mesmes paroles qu'auparavant.</t>
    </r>
  </si>
  <si>
    <r>
      <t xml:space="preserve">Pour moi, je vous l' </t>
    </r>
    <r>
      <rPr>
        <b/>
        <sz val="11"/>
        <color rgb="FFCC3300"/>
        <rFont val="Arial"/>
        <family val="2"/>
      </rPr>
      <t>avoue</t>
    </r>
    <r>
      <rPr>
        <sz val="11"/>
        <color rgb="FF333333"/>
        <rFont val="Arial"/>
        <family val="2"/>
      </rPr>
      <t>, si j'étois galant d'une femme qui fût au pouvoir de quelqu'un, je mettrois toute mon étude à rendre ce quelqu'un jaloux, et l'obliger à veiller nuit et jour celle que je voudrois gagner.</t>
    </r>
  </si>
  <si>
    <r>
      <t xml:space="preserve">Vous m'avez commandé de quitter qui me quitte, vous le savez, madame; et si c'est vous trahir, vous m' </t>
    </r>
    <r>
      <rPr>
        <b/>
        <sz val="11"/>
        <color rgb="FFCC3300"/>
        <rFont val="Arial"/>
        <family val="2"/>
      </rPr>
      <t>avouerez</t>
    </r>
    <r>
      <rPr>
        <sz val="11"/>
        <color rgb="FF333333"/>
        <rFont val="Arial"/>
        <family val="2"/>
      </rPr>
      <t> aussi que c'est vous obéir.</t>
    </r>
  </si>
  <si>
    <r>
      <t xml:space="preserve">J' </t>
    </r>
    <r>
      <rPr>
        <b/>
        <i/>
        <sz val="11"/>
        <color rgb="FFCC3300"/>
        <rFont val="Arial"/>
        <family val="2"/>
      </rPr>
      <t>advoue</t>
    </r>
    <r>
      <rPr>
        <sz val="11"/>
        <color rgb="FF333333"/>
        <rFont val="Arial"/>
        <family val="2"/>
      </rPr>
      <t> </t>
    </r>
    <r>
      <rPr>
        <i/>
        <sz val="11"/>
        <color rgb="FF333333"/>
        <rFont val="Arial"/>
        <family val="2"/>
      </rPr>
      <t>que</t>
    </r>
    <r>
      <rPr>
        <sz val="11"/>
        <color rgb="FF333333"/>
        <rFont val="Arial"/>
        <family val="2"/>
      </rPr>
      <t> ce paradoxe me sembla si extravagant que je ne pûs m'empescher d'en rire.</t>
    </r>
  </si>
  <si>
    <r>
      <t xml:space="preserve">J' </t>
    </r>
    <r>
      <rPr>
        <b/>
        <sz val="11"/>
        <color rgb="FFCC3300"/>
        <rFont val="Arial"/>
        <family val="2"/>
      </rPr>
      <t>avoue</t>
    </r>
    <r>
      <rPr>
        <sz val="11"/>
        <color rgb="FF333333"/>
        <rFont val="Arial"/>
        <family val="2"/>
      </rPr>
      <t>, respondit en fin </t>
    </r>
    <r>
      <rPr>
        <sz val="11"/>
        <color theme="1"/>
        <rFont val="Calibri"/>
        <family val="2"/>
        <scheme val="minor"/>
      </rPr>
      <t>Lydias</t>
    </r>
    <r>
      <rPr>
        <sz val="11"/>
        <color rgb="FF333333"/>
        <rFont val="Arial"/>
        <family val="2"/>
      </rPr>
      <t>, que je suis non seulement muet, mais le plus hebeté de tous les hommes, ne sçachant entendre ce que vous me dites;</t>
    </r>
  </si>
  <si>
    <r>
      <t>Je viens, dit-elle, vous </t>
    </r>
    <r>
      <rPr>
        <b/>
        <sz val="11"/>
        <color rgb="FFCC3300"/>
        <rFont val="Arial"/>
        <family val="2"/>
      </rPr>
      <t>avouer</t>
    </r>
    <r>
      <rPr>
        <sz val="11"/>
        <color rgb="FF333333"/>
        <rFont val="Arial"/>
        <family val="2"/>
      </rPr>
      <t> ce qui est arrivé.</t>
    </r>
  </si>
  <si>
    <r>
      <t>Il ne me paroît pas extraordinaire que vous l'y aiez trouvé de trop: mais je vous </t>
    </r>
    <r>
      <rPr>
        <b/>
        <sz val="11"/>
        <color rgb="FFCC3300"/>
        <rFont val="Arial"/>
        <family val="2"/>
      </rPr>
      <t>avoue</t>
    </r>
    <r>
      <rPr>
        <sz val="11"/>
        <color rgb="FF333333"/>
        <rFont val="Arial"/>
        <family val="2"/>
      </rPr>
      <t> que je ne vois pas pourquoi, s'il n'y eût pas été, ce souper auroit été si agréable pour vous?</t>
    </r>
  </si>
  <si>
    <r>
      <t>Il faut </t>
    </r>
    <r>
      <rPr>
        <b/>
        <sz val="11"/>
        <color rgb="FFCC3300"/>
        <rFont val="Arial"/>
        <family val="2"/>
      </rPr>
      <t>avouer</t>
    </r>
    <r>
      <rPr>
        <sz val="11"/>
        <color rgb="FF333333"/>
        <rFont val="Arial"/>
        <family val="2"/>
      </rPr>
      <t> qu'en général le clergé a été corrigé par les protestans, comme un rival devient plus circonspect par la jalousie surveillante de son rival.</t>
    </r>
  </si>
  <si>
    <r>
      <t>Je dois vous </t>
    </r>
    <r>
      <rPr>
        <b/>
        <sz val="11"/>
        <color rgb="FFCC3300"/>
        <rFont val="Arial"/>
        <family val="2"/>
      </rPr>
      <t>avouer</t>
    </r>
    <r>
      <rPr>
        <sz val="11"/>
        <color rgb="FF333333"/>
        <rFont val="Arial"/>
        <family val="2"/>
      </rPr>
      <t> que mon coeur révolté sur mes réflexions l'a toujours emporté;</t>
    </r>
  </si>
  <si>
    <r>
      <t xml:space="preserve">Depuis que je connais un certain manchot qui fait des livres, j' </t>
    </r>
    <r>
      <rPr>
        <b/>
        <sz val="11"/>
        <color rgb="FFCC3300"/>
        <rFont val="Arial"/>
        <family val="2"/>
      </rPr>
      <t>avoue</t>
    </r>
    <r>
      <rPr>
        <sz val="11"/>
        <color rgb="FF333333"/>
        <rFont val="Arial"/>
        <family val="2"/>
      </rPr>
      <t> que je pencherais un peu à croire qu'il y a peut-être quelque autre différence entre un tigre et notre sage.</t>
    </r>
  </si>
  <si>
    <r>
      <t xml:space="preserve">J' </t>
    </r>
    <r>
      <rPr>
        <b/>
        <sz val="11"/>
        <color rgb="FFCC3300"/>
        <rFont val="Arial"/>
        <family val="2"/>
      </rPr>
      <t>avoue</t>
    </r>
    <r>
      <rPr>
        <sz val="11"/>
        <color rgb="FF333333"/>
        <rFont val="Arial"/>
        <family val="2"/>
      </rPr>
      <t> qu'elle a des équivoques inévitables, et qui veut chicaner en trouve mille dans l'ouvrage le mieux écrit.</t>
    </r>
  </si>
  <si>
    <r>
      <t>Il ne prétendait pourtant pas, comme s </t>
    </r>
    <r>
      <rPr>
        <sz val="11"/>
        <color theme="1"/>
        <rFont val="Calibri"/>
        <family val="2"/>
        <scheme val="minor"/>
      </rPr>
      <t>Pacôme</t>
    </r>
    <r>
      <rPr>
        <sz val="11"/>
        <color rgb="FF333333"/>
        <rFont val="Arial"/>
        <family val="2"/>
      </rPr>
      <t>, l'avoir reçue de la main d'un ange: mais il faut </t>
    </r>
    <r>
      <rPr>
        <b/>
        <sz val="11"/>
        <color rgb="FFCC3300"/>
        <rFont val="Arial"/>
        <family val="2"/>
      </rPr>
      <t>avouer</t>
    </r>
    <r>
      <rPr>
        <sz val="11"/>
        <color rgb="FF333333"/>
        <rFont val="Arial"/>
        <family val="2"/>
      </rPr>
      <t> qu'elle était plus douce, plus humaine, et, s'il est permis de le dire, plus raisonnable qu'aucune de celles qui l'avaient précédée dans les autres parties du monde.</t>
    </r>
  </si>
  <si>
    <r>
      <t>Vous savez que </t>
    </r>
    <r>
      <rPr>
        <sz val="11"/>
        <color theme="1"/>
        <rFont val="Calibri"/>
        <family val="2"/>
        <scheme val="minor"/>
      </rPr>
      <t>Monsieur</t>
    </r>
    <r>
      <rPr>
        <sz val="11"/>
        <color rgb="FF333333"/>
        <rFont val="Arial"/>
        <family val="2"/>
      </rPr>
      <t> </t>
    </r>
    <r>
      <rPr>
        <sz val="11"/>
        <color theme="1"/>
        <rFont val="Calibri"/>
        <family val="2"/>
        <scheme val="minor"/>
      </rPr>
      <t>Lélio</t>
    </r>
    <r>
      <rPr>
        <sz val="11"/>
        <color rgb="FF333333"/>
        <rFont val="Arial"/>
        <family val="2"/>
      </rPr>
      <t> fuit les femmes; cela posé, examinons ce qu'il vous dit: vous ne m'aimez pas, madame, j'en suis convaincu, et je vous </t>
    </r>
    <r>
      <rPr>
        <b/>
        <sz val="11"/>
        <color rgb="FFCC3300"/>
        <rFont val="Arial"/>
        <family val="2"/>
      </rPr>
      <t>avouerai</t>
    </r>
    <r>
      <rPr>
        <sz val="11"/>
        <color rgb="FF333333"/>
        <rFont val="Arial"/>
        <family val="2"/>
      </rPr>
      <t> que cette conviction m'est absolument nécessaire; c'est-à-dire: pour rester où vous êtes, j'ai besoin d'être certain que vous ne m'aimez pas, sans quoi je décamperais.</t>
    </r>
  </si>
  <si>
    <r>
      <t xml:space="preserve">Non, monsieur, non; sa bonté respectable jamais pour moi ne fut si favorable; et j' </t>
    </r>
    <r>
      <rPr>
        <b/>
        <sz val="11"/>
        <color rgb="FFC00000"/>
        <rFont val="Arial"/>
        <family val="2"/>
      </rPr>
      <t>avouerai </t>
    </r>
    <r>
      <rPr>
        <sz val="11"/>
        <color rgb="FF333333"/>
        <rFont val="Arial"/>
        <family val="2"/>
      </rPr>
      <t>qu'ici tout m'attendrit.</t>
    </r>
  </si>
  <si>
    <r>
      <t>Il faut </t>
    </r>
    <r>
      <rPr>
        <b/>
        <sz val="11"/>
        <color rgb="FFCC3300"/>
        <rFont val="Arial"/>
        <family val="2"/>
      </rPr>
      <t>avouër</t>
    </r>
    <r>
      <rPr>
        <sz val="11"/>
        <color rgb="FF333333"/>
        <rFont val="Arial"/>
        <family val="2"/>
      </rPr>
      <t>, que, pendant un tems, les nazaréens ont bien prodigué ce titre, et l'ont accordé à des génies très médiocres.</t>
    </r>
  </si>
  <si>
    <r>
      <t>Quoi qu'on puisse répondre à ces objections, mon cher </t>
    </r>
    <r>
      <rPr>
        <sz val="11"/>
        <color theme="1"/>
        <rFont val="Calibri"/>
        <family val="2"/>
        <scheme val="minor"/>
      </rPr>
      <t>Isaac</t>
    </r>
    <r>
      <rPr>
        <sz val="11"/>
        <color rgb="FF333333"/>
        <rFont val="Arial"/>
        <family val="2"/>
      </rPr>
      <t>, et qu'elles ne soient point entiérement convaincantes, il faut </t>
    </r>
    <r>
      <rPr>
        <b/>
        <sz val="11"/>
        <color rgb="FFCC3300"/>
        <rFont val="Arial"/>
        <family val="2"/>
      </rPr>
      <t>avouër</t>
    </r>
    <r>
      <rPr>
        <sz val="11"/>
        <color rgb="FF333333"/>
        <rFont val="Arial"/>
        <family val="2"/>
      </rPr>
      <t>, qu'elles méritent du moins qu'on les éxamine avec beaucoup d'attention.</t>
    </r>
  </si>
  <si>
    <r>
      <t xml:space="preserve">J'ai pu trahir la candeur, la vérité, la sainteté de la nature, l'amour le plus tendre... j' </t>
    </r>
    <r>
      <rPr>
        <b/>
        <sz val="11"/>
        <color rgb="FFCC3300"/>
        <rFont val="Arial"/>
        <family val="2"/>
      </rPr>
      <t>avouerai</t>
    </r>
    <r>
      <rPr>
        <sz val="11"/>
        <color rgb="FF333333"/>
        <rFont val="Arial"/>
        <family val="2"/>
      </rPr>
      <t> tout, je réparerai tout;</t>
    </r>
  </si>
  <si>
    <r>
      <t>Madame, je ne me permettrais pas de vous interroger, et ne vous demande point, en conséquence, de rien </t>
    </r>
    <r>
      <rPr>
        <b/>
        <sz val="11"/>
        <color rgb="FFCC3300"/>
        <rFont val="Arial"/>
        <family val="2"/>
      </rPr>
      <t>avouer</t>
    </r>
    <r>
      <rPr>
        <sz val="11"/>
        <color rgb="FF333333"/>
        <rFont val="Arial"/>
        <family val="2"/>
      </rPr>
      <t>.</t>
    </r>
  </si>
  <si>
    <r>
      <t>Entre nous nous pouvons </t>
    </r>
    <r>
      <rPr>
        <b/>
        <sz val="11"/>
        <color rgb="FFCC3300"/>
        <rFont val="Arial"/>
        <family val="2"/>
      </rPr>
      <t>avouer</t>
    </r>
    <r>
      <rPr>
        <sz val="11"/>
        <color rgb="FF333333"/>
        <rFont val="Arial"/>
        <family val="2"/>
      </rPr>
      <t> nos défauts, mais nous ne devons pas souffrir que des étrangers viennent nous morigéner - au contraire nous devons les cacher aux yeux des bourgeois; et nous ne devons pas imprimer dans un journal d'ouvriers et rédigé, par des ouvriers les vérités dures et effrayantes que Mme Flora vient nous jeter à la face.</t>
    </r>
  </si>
  <si>
    <r>
      <t>Il y a quelque passion bien profonde et bien malheureuse sous votre sourire; quelque infidélité et un homme que vous aimez, quelque rupture, n'est-il pas vrai? </t>
    </r>
    <r>
      <rPr>
        <b/>
        <sz val="11"/>
        <color rgb="FFCC3300"/>
        <rFont val="Arial"/>
        <family val="2"/>
      </rPr>
      <t xml:space="preserve">Avouez </t>
    </r>
    <r>
      <rPr>
        <sz val="11"/>
        <color rgb="FF333333"/>
        <rFont val="Arial"/>
        <family val="2"/>
      </rPr>
      <t>-moi cela; voyons, je vous en supplie.</t>
    </r>
  </si>
  <si>
    <r>
      <t>Je sais que vous en avez une peur mortelle, de ce Pitt; je sais que vous </t>
    </r>
    <r>
      <rPr>
        <b/>
        <sz val="11"/>
        <color rgb="FFCC3300"/>
        <rFont val="Arial"/>
        <family val="2"/>
      </rPr>
      <t>avouez</t>
    </r>
    <r>
      <rPr>
        <sz val="11"/>
        <color rgb="FF333333"/>
        <rFont val="Arial"/>
        <family val="2"/>
      </rPr>
      <t>, madame, que vous ne parlez pas de lui sans avoir la </t>
    </r>
    <r>
      <rPr>
        <i/>
        <sz val="11"/>
        <color rgb="FF333333"/>
        <rFont val="Arial"/>
        <family val="2"/>
      </rPr>
      <t>petite mort.</t>
    </r>
  </si>
  <si>
    <r>
      <t xml:space="preserve">Voilà pourquoi, je vous l' </t>
    </r>
    <r>
      <rPr>
        <b/>
        <sz val="11"/>
        <color rgb="FFCC3300"/>
        <rFont val="Arial"/>
        <family val="2"/>
      </rPr>
      <t>avoue</t>
    </r>
    <r>
      <rPr>
        <sz val="11"/>
        <color rgb="FF333333"/>
        <rFont val="Arial"/>
        <family val="2"/>
      </rPr>
      <t>, je voudrais repartir le plus tôt possible.</t>
    </r>
  </si>
  <si>
    <r>
      <t>Quand vous verrez des hommes qui, après avoir tout abandonné pour servir </t>
    </r>
    <r>
      <rPr>
        <sz val="11"/>
        <color theme="1"/>
        <rFont val="Calibri"/>
        <family val="2"/>
        <scheme val="minor"/>
      </rPr>
      <t>Dieu</t>
    </r>
    <r>
      <rPr>
        <sz val="11"/>
        <color rgb="FF333333"/>
        <rFont val="Arial"/>
        <family val="2"/>
      </rPr>
      <t>, mènent une vie de privations et de pénitence telle qu'aucun gouvernement n'oserait l'infliger à ses forçats, vous serez bien obligé de vous </t>
    </r>
    <r>
      <rPr>
        <b/>
        <sz val="11"/>
        <color rgb="FFCC3300"/>
        <rFont val="Arial"/>
        <family val="2"/>
      </rPr>
      <t>avouer</t>
    </r>
    <r>
      <rPr>
        <sz val="11"/>
        <color rgb="FF333333"/>
        <rFont val="Arial"/>
        <family val="2"/>
      </rPr>
      <t> que vous n'êtes pas grand'chose à côté d'eux!</t>
    </r>
  </si>
  <si>
    <r>
      <t xml:space="preserve">Ils n' </t>
    </r>
    <r>
      <rPr>
        <b/>
        <sz val="11"/>
        <color rgb="FFCC3300"/>
        <rFont val="Arial"/>
        <family val="2"/>
      </rPr>
      <t xml:space="preserve">avouaient </t>
    </r>
    <r>
      <rPr>
        <sz val="11"/>
        <color rgb="FF333333"/>
        <rFont val="Arial"/>
        <family val="2"/>
      </rPr>
      <t>pas leur curiosité, ils se poursuivaient au milieu des planchers crevés et des cloisons renversées; mais, à la vérité, ils ne songeaient qu'aux légendes de ces ruines, à cette dame plus belle que le jour, qui avait traîné sa jupe de soie sur ces marches, où les lézards seuls aujourd'hui se promenaient paresseusement.</t>
    </r>
  </si>
  <si>
    <r>
      <t>Du Guet avait donc, croyait avoir sa clef particulière de l'écriture, l'intelligence directe des figures et des prophéties, eu égard aux événements mêmes dont il était témoin; et tandis que </t>
    </r>
    <r>
      <rPr>
        <sz val="11"/>
        <color theme="1"/>
        <rFont val="Calibri"/>
        <family val="2"/>
        <scheme val="minor"/>
      </rPr>
      <t>Bossuet</t>
    </r>
    <r>
      <rPr>
        <sz val="11"/>
        <color rgb="FF333333"/>
        <rFont val="Arial"/>
        <family val="2"/>
      </rPr>
      <t> dans la conversation, souvent citée, qu'il avait eue avec lui, avait bien conçu, dit-on, le plan de la conversion des juifs et y était entré, mais </t>
    </r>
    <r>
      <rPr>
        <b/>
        <sz val="11"/>
        <color rgb="FFCC3300"/>
        <rFont val="Arial"/>
        <family val="2"/>
      </rPr>
      <t xml:space="preserve">avouait </t>
    </r>
    <r>
      <rPr>
        <sz val="11"/>
        <color rgb="FF333333"/>
        <rFont val="Arial"/>
        <family val="2"/>
      </rPr>
      <t>n'en pas savoir le </t>
    </r>
    <r>
      <rPr>
        <i/>
        <sz val="11"/>
        <color rgb="FF333333"/>
        <rFont val="Arial"/>
        <family val="2"/>
      </rPr>
      <t>quomodo</t>
    </r>
    <r>
      <rPr>
        <sz val="11"/>
        <color rgb="FF333333"/>
        <rFont val="Arial"/>
        <family val="2"/>
      </rPr>
      <t> (ce qui était fort sage) et ne pensait pas que, pour en venir à cette conversion, il dût nécessairement arriver de grands maux dans l'église, </t>
    </r>
    <r>
      <rPr>
        <sz val="11"/>
        <color theme="1"/>
        <rFont val="Calibri"/>
        <family val="2"/>
        <scheme val="minor"/>
      </rPr>
      <t>Du</t>
    </r>
    <r>
      <rPr>
        <sz val="11"/>
        <color rgb="FF333333"/>
        <rFont val="Arial"/>
        <family val="2"/>
      </rPr>
      <t> </t>
    </r>
    <r>
      <rPr>
        <sz val="11"/>
        <color theme="1"/>
        <rFont val="Calibri"/>
        <family val="2"/>
        <scheme val="minor"/>
      </rPr>
      <t>Guet</t>
    </r>
    <r>
      <rPr>
        <sz val="11"/>
        <color rgb="FF333333"/>
        <rFont val="Arial"/>
        <family val="2"/>
      </rPr>
      <t> se tenait pour assuré que ce retour, selon lui assez prochain, serait précédé de grands maux, de grands égarements, et que ces maux n'étaient autres que ceux qui éclataient visiblement alors et se déroulaient coup sur coup, par la destruction de port-royal, la persécution des défenseurs de la grâce, la proscription de la vraie doctrine chrétienne dans la bulle </t>
    </r>
    <r>
      <rPr>
        <i/>
        <sz val="11"/>
        <color rgb="FF333333"/>
        <rFont val="Arial"/>
        <family val="2"/>
      </rPr>
      <t>unigenitus</t>
    </r>
    <r>
      <rPr>
        <sz val="11"/>
        <color rgb="FF333333"/>
        <rFont val="Arial"/>
        <family val="2"/>
      </rPr>
      <t> .</t>
    </r>
  </si>
  <si>
    <r>
      <t xml:space="preserve">J' </t>
    </r>
    <r>
      <rPr>
        <b/>
        <sz val="11"/>
        <color rgb="FFCC3300"/>
        <rFont val="Arial"/>
        <family val="2"/>
      </rPr>
      <t>avoue</t>
    </r>
    <r>
      <rPr>
        <sz val="11"/>
        <color rgb="FF333333"/>
        <rFont val="Arial"/>
        <family val="2"/>
      </rPr>
      <t> que les questions étaient quelquefois si compliquées ou si singulièrement posées, que j'en étais abasourdie et que mon premier mouvement était de répondre de bonne foi: "je ne sais pas."</t>
    </r>
  </si>
  <si>
    <r>
      <t>Sir </t>
    </r>
    <r>
      <rPr>
        <sz val="11"/>
        <color theme="1"/>
        <rFont val="Calibri"/>
        <family val="2"/>
        <scheme val="minor"/>
      </rPr>
      <t>Williams</t>
    </r>
    <r>
      <rPr>
        <sz val="11"/>
        <color rgb="FF333333"/>
        <rFont val="Arial"/>
        <family val="2"/>
      </rPr>
      <t> arrivait tous les soirs, vers sept ou huit heures, et ne s'en allait qu'à onze; et chaque fois qu'il partait, il semblait à </t>
    </r>
    <r>
      <rPr>
        <sz val="11"/>
        <color theme="1"/>
        <rFont val="Calibri"/>
        <family val="2"/>
        <scheme val="minor"/>
      </rPr>
      <t>Hermine</t>
    </r>
    <r>
      <rPr>
        <sz val="11"/>
        <color rgb="FF333333"/>
        <rFont val="Arial"/>
        <family val="2"/>
      </rPr>
      <t> qu'il avait voulu lui </t>
    </r>
    <r>
      <rPr>
        <b/>
        <sz val="11"/>
        <color rgb="FFCC3300"/>
        <rFont val="Arial"/>
        <family val="2"/>
      </rPr>
      <t>avouer</t>
    </r>
    <r>
      <rPr>
        <sz val="11"/>
        <color rgb="FF333333"/>
        <rFont val="Arial"/>
        <family val="2"/>
      </rPr>
      <t> son amour, et ne l'avait osé.</t>
    </r>
  </si>
  <si>
    <r>
      <t>Les adversaires de la Commune </t>
    </r>
    <r>
      <rPr>
        <b/>
        <sz val="11"/>
        <color rgb="FFCC3300"/>
        <rFont val="Arial"/>
        <family val="2"/>
      </rPr>
      <t>avouent</t>
    </r>
    <r>
      <rPr>
        <sz val="11"/>
        <color rgb="FF333333"/>
        <rFont val="Arial"/>
        <family val="2"/>
      </rPr>
      <t> aujourd'hui que la Commune, osant se servir pour la cause commune de ces trésors qui étaient à tous, eût triomphé.</t>
    </r>
  </si>
  <si>
    <r>
      <t xml:space="preserve">J' </t>
    </r>
    <r>
      <rPr>
        <b/>
        <sz val="11"/>
        <color rgb="FFCC3300"/>
        <rFont val="Arial"/>
        <family val="2"/>
      </rPr>
      <t>avouerai</t>
    </r>
    <r>
      <rPr>
        <sz val="11"/>
        <color rgb="FF333333"/>
        <rFont val="Arial"/>
        <family val="2"/>
      </rPr>
      <t> ce que tu voudras.</t>
    </r>
  </si>
  <si>
    <r>
      <t>car elle travaille là sous l'oeil de son mari et de son amant, - oui, du juge </t>
    </r>
    <r>
      <rPr>
        <sz val="11"/>
        <color theme="1"/>
        <rFont val="Calibri"/>
        <family val="2"/>
        <scheme val="minor"/>
      </rPr>
      <t>Grébant</t>
    </r>
    <r>
      <rPr>
        <sz val="11"/>
        <color rgb="FF333333"/>
        <rFont val="Arial"/>
        <family val="2"/>
      </rPr>
      <t xml:space="preserve">, qui couche avec elle depuis cinq mois. Pris de jalousie, il vient de l' </t>
    </r>
    <r>
      <rPr>
        <b/>
        <sz val="11"/>
        <color rgb="FFC00000"/>
        <rFont val="Arial"/>
        <family val="2"/>
      </rPr>
      <t>avouer</t>
    </r>
    <r>
      <rPr>
        <sz val="11"/>
        <color rgb="FF333333"/>
        <rFont val="Arial"/>
        <family val="2"/>
      </rPr>
      <t xml:space="preserve"> dans la journée à Marin, qui lui dit ne lui faire la cour que pour dissimuler et cacher sa liaison avec la N... vous le voyez, la partie, comme drame balzacien, ne manque pas d'intérêt.</t>
    </r>
  </si>
  <si>
    <r>
      <t xml:space="preserve">Par trois personnes qui, je dois l' </t>
    </r>
    <r>
      <rPr>
        <b/>
        <sz val="11"/>
        <color rgb="FFCC3300"/>
        <rFont val="Arial"/>
        <family val="2"/>
      </rPr>
      <t>avouer</t>
    </r>
    <r>
      <rPr>
        <sz val="11"/>
        <color rgb="FF333333"/>
        <rFont val="Arial"/>
        <family val="2"/>
      </rPr>
      <t> humblement, avaient encore à cet honneur plus de droits que vous.</t>
    </r>
  </si>
  <si>
    <r>
      <t> </t>
    </r>
    <r>
      <rPr>
        <i/>
        <sz val="11"/>
        <color rgb="FF333333"/>
        <rFont val="Arial"/>
        <family val="2"/>
      </rPr>
      <t>Nescio</t>
    </r>
    <r>
      <rPr>
        <sz val="11"/>
        <color rgb="FF333333"/>
        <rFont val="Arial"/>
        <family val="2"/>
      </rPr>
      <t>, dit-il, espérant qu'il se ferait pardonner son ignorance en </t>
    </r>
    <r>
      <rPr>
        <b/>
        <sz val="11"/>
        <color rgb="FFCC3300"/>
        <rFont val="Arial"/>
        <family val="2"/>
      </rPr>
      <t>avouant</t>
    </r>
    <r>
      <rPr>
        <sz val="11"/>
        <color rgb="FF333333"/>
        <rFont val="Arial"/>
        <family val="2"/>
      </rPr>
      <t> cette ignorance en latin.</t>
    </r>
  </si>
  <si>
    <r>
      <t xml:space="preserve">Mais j' </t>
    </r>
    <r>
      <rPr>
        <b/>
        <sz val="11"/>
        <color rgb="FFCC3300"/>
        <rFont val="Arial"/>
        <family val="2"/>
      </rPr>
      <t>avoue</t>
    </r>
    <r>
      <rPr>
        <sz val="11"/>
        <color rgb="FF333333"/>
        <rFont val="Arial"/>
        <family val="2"/>
      </rPr>
      <t> ingénûment que je suis hors d'état d'établir avec exactitude en quoi consiste cette intégrité.</t>
    </r>
  </si>
  <si>
    <r>
      <t>Or il devine que </t>
    </r>
    <r>
      <rPr>
        <sz val="11"/>
        <color theme="1"/>
        <rFont val="Calibri"/>
        <family val="2"/>
        <scheme val="minor"/>
      </rPr>
      <t>Madame</t>
    </r>
    <r>
      <rPr>
        <sz val="11"/>
        <color rgb="FF333333"/>
        <rFont val="Arial"/>
        <family val="2"/>
      </rPr>
      <t> </t>
    </r>
    <r>
      <rPr>
        <sz val="11"/>
        <color theme="1"/>
        <rFont val="Calibri"/>
        <family val="2"/>
        <scheme val="minor"/>
      </rPr>
      <t>Lepic</t>
    </r>
    <r>
      <rPr>
        <sz val="11"/>
        <color rgb="FF333333"/>
        <rFont val="Arial"/>
        <family val="2"/>
      </rPr>
      <t> a besoin d'un aide intelligent et sûr. </t>
    </r>
    <r>
      <rPr>
        <sz val="11"/>
        <color theme="1"/>
        <rFont val="Calibri"/>
        <family val="2"/>
        <scheme val="minor"/>
      </rPr>
      <t xml:space="preserve">Certes, elle ne l' </t>
    </r>
    <r>
      <rPr>
        <b/>
        <sz val="11"/>
        <color rgb="FFCC3300"/>
        <rFont val="Calibri"/>
        <family val="2"/>
        <scheme val="minor"/>
      </rPr>
      <t>avouera</t>
    </r>
    <r>
      <rPr>
        <sz val="11"/>
        <color theme="1"/>
        <rFont val="Calibri"/>
        <family val="2"/>
        <scheme val="minor"/>
      </rPr>
      <t> pas, trop fière.</t>
    </r>
  </si>
  <si>
    <r>
      <t>Nous sommes donc contraints par la plus ordinaire et la plus universelle des expériences à </t>
    </r>
    <r>
      <rPr>
        <b/>
        <sz val="11"/>
        <color rgb="FFCC3300"/>
        <rFont val="Arial"/>
        <family val="2"/>
      </rPr>
      <t>avouer</t>
    </r>
    <r>
      <rPr>
        <sz val="11"/>
        <color rgb="FF333333"/>
        <rFont val="Arial"/>
        <family val="2"/>
      </rPr>
      <t> que nous ne faisons pas tout ce que nous avons voulu et que nous n'avons pas voulu tout ce que nous faisons même volontairement.</t>
    </r>
  </si>
  <si>
    <r>
      <t>M</t>
    </r>
    <r>
      <rPr>
        <sz val="11"/>
        <color rgb="FF333333"/>
        <rFont val="Arial"/>
        <family val="2"/>
      </rPr>
      <t> </t>
    </r>
    <r>
      <rPr>
        <sz val="11"/>
        <color theme="1"/>
        <rFont val="Calibri"/>
        <family val="2"/>
        <scheme val="minor"/>
      </rPr>
      <t>Morrel</t>
    </r>
    <r>
      <rPr>
        <sz val="11"/>
        <color rgb="FF333333"/>
        <rFont val="Arial"/>
        <family val="2"/>
      </rPr>
      <t> ne s'était pas tenu pour battu: il avait appris qu'à la suite de son interrogatoire </t>
    </r>
    <r>
      <rPr>
        <sz val="11"/>
        <color theme="1"/>
        <rFont val="Calibri"/>
        <family val="2"/>
        <scheme val="minor"/>
      </rPr>
      <t>Dantès</t>
    </r>
    <r>
      <rPr>
        <sz val="11"/>
        <color rgb="FF333333"/>
        <rFont val="Arial"/>
        <family val="2"/>
      </rPr>
      <t> avait été conduit à la prison, il avait alors couru chez tous ses amis, il s'était présenté chez les personnes de </t>
    </r>
    <r>
      <rPr>
        <sz val="11"/>
        <color theme="1"/>
        <rFont val="Calibri"/>
        <family val="2"/>
        <scheme val="minor"/>
      </rPr>
      <t>Marseille</t>
    </r>
    <r>
      <rPr>
        <sz val="11"/>
        <color rgb="FF333333"/>
        <rFont val="Arial"/>
        <family val="2"/>
      </rPr>
      <t> qui pouvaient avoir de l'influence, mais déjà le bruit s'était répandu que le jeune homme avait été arrêté comme agent bonapartiste, et, comme à cette époque les plus hasardeux regardaient comme un rêve insensé toute tentative de </t>
    </r>
    <r>
      <rPr>
        <sz val="11"/>
        <color theme="1"/>
        <rFont val="Calibri"/>
        <family val="2"/>
        <scheme val="minor"/>
      </rPr>
      <t>Napoléon</t>
    </r>
    <r>
      <rPr>
        <sz val="11"/>
        <color rgb="FF333333"/>
        <rFont val="Arial"/>
        <family val="2"/>
      </rPr>
      <t> pour remonter sur le trône, il n'avait trouvé partout que froideur, crainte ou refus, et il était rentré chez lui désespéré, mais </t>
    </r>
    <r>
      <rPr>
        <b/>
        <sz val="11"/>
        <color rgb="FFCC3300"/>
        <rFont val="Arial"/>
        <family val="2"/>
      </rPr>
      <t>avouant</t>
    </r>
    <r>
      <rPr>
        <sz val="11"/>
        <color rgb="FF333333"/>
        <rFont val="Arial"/>
        <family val="2"/>
      </rPr>
      <t> cependant que la position était grave et que personne n'y pouvait rien.</t>
    </r>
  </si>
  <si>
    <r>
      <t xml:space="preserve">C'est autour de Votre Altesse que les esprits se promènent, et j' </t>
    </r>
    <r>
      <rPr>
        <b/>
        <sz val="11"/>
        <color rgb="FFCC3300"/>
        <rFont val="Arial"/>
        <family val="2"/>
      </rPr>
      <t>avoue</t>
    </r>
    <r>
      <rPr>
        <sz val="11"/>
        <color rgb="FF333333"/>
        <rFont val="Arial"/>
        <family val="2"/>
      </rPr>
      <t> que maintenant que je n'y suis plus pour rien, cela m'effraie un peu.</t>
    </r>
  </si>
  <si>
    <r>
      <t xml:space="preserve">Une femme, dans un mouvement d'humeur ou d'impatience, dans un accès de jalousie, peut avoir désiré la mort du défunt, sans se l' </t>
    </r>
    <r>
      <rPr>
        <b/>
        <sz val="11"/>
        <color rgb="FFCC3300"/>
        <rFont val="Arial"/>
        <family val="2"/>
      </rPr>
      <t>avouer</t>
    </r>
    <r>
      <rPr>
        <sz val="11"/>
        <color rgb="FF333333"/>
        <rFont val="Arial"/>
        <family val="2"/>
      </rPr>
      <t> à elle-même, sans s'en rendre compte.</t>
    </r>
  </si>
  <si>
    <r>
      <t xml:space="preserve">Je l' </t>
    </r>
    <r>
      <rPr>
        <b/>
        <sz val="11"/>
        <color rgb="FFCC3300"/>
        <rFont val="Arial"/>
        <family val="2"/>
      </rPr>
      <t>avoue</t>
    </r>
    <r>
      <rPr>
        <sz val="11"/>
        <color rgb="FF333333"/>
        <rFont val="Arial"/>
        <family val="2"/>
      </rPr>
      <t> sans honte, lorsque les sbires se découvrirent de ce fastueux geste de théâtre au-dessus de l'abîme où venait de se jeter l'héroïne, c'est à ce coup de génie du pire goût que mes larmes jaillirent irrésistibles. </t>
    </r>
  </si>
  <si>
    <r>
      <t xml:space="preserve">Plutôt qu' </t>
    </r>
    <r>
      <rPr>
        <b/>
        <sz val="11"/>
        <color rgb="FFCC3300"/>
        <rFont val="Arial"/>
        <family val="2"/>
      </rPr>
      <t>avouer</t>
    </r>
    <r>
      <rPr>
        <sz val="11"/>
        <color rgb="FF333333"/>
        <rFont val="Arial"/>
        <family val="2"/>
      </rPr>
      <t> qu'il avait oublié </t>
    </r>
    <r>
      <rPr>
        <sz val="11"/>
        <color theme="1"/>
        <rFont val="Calibri"/>
        <family val="2"/>
        <scheme val="minor"/>
      </rPr>
      <t>Leopardi</t>
    </r>
    <r>
      <rPr>
        <sz val="11"/>
        <color rgb="FF333333"/>
        <rFont val="Arial"/>
        <family val="2"/>
      </rPr>
      <t>, ou qu'il ne le connaissait pas, il préfère expliquer que, pour lui, </t>
    </r>
    <r>
      <rPr>
        <sz val="11"/>
        <color theme="1"/>
        <rFont val="Calibri"/>
        <family val="2"/>
        <scheme val="minor"/>
      </rPr>
      <t>Leopardi</t>
    </r>
    <r>
      <rPr>
        <sz val="11"/>
        <color rgb="FF333333"/>
        <rFont val="Arial"/>
        <family val="2"/>
      </rPr>
      <t> reste en dehors de la littérature italienne, celle-ci n'ayant jamais su prendre la mort ou la douleur au sérieux... de sorte que, pour sauver sa mise, à présent c'est </t>
    </r>
    <r>
      <rPr>
        <sz val="11"/>
        <color theme="1"/>
        <rFont val="Calibri"/>
        <family val="2"/>
        <scheme val="minor"/>
      </rPr>
      <t>Dante</t>
    </r>
    <r>
      <rPr>
        <sz val="11"/>
        <color rgb="FF333333"/>
        <rFont val="Arial"/>
        <family val="2"/>
      </rPr>
      <t> qu'il sacrifie à son amour-propre.</t>
    </r>
  </si>
  <si>
    <r>
      <t>Ce fut alors que </t>
    </r>
    <r>
      <rPr>
        <sz val="11"/>
        <color theme="1"/>
        <rFont val="Calibri"/>
        <family val="2"/>
        <scheme val="minor"/>
      </rPr>
      <t>Lousse</t>
    </r>
    <r>
      <rPr>
        <sz val="11"/>
        <color rgb="FF333333"/>
        <rFont val="Arial"/>
        <family val="2"/>
      </rPr>
      <t>, profitant de ma défaillance, s'accroupit à côté de moi et se mit à me faire des propositions, auxquelles je dois </t>
    </r>
    <r>
      <rPr>
        <b/>
        <sz val="11"/>
        <color rgb="FFCC3300"/>
        <rFont val="Arial"/>
        <family val="2"/>
      </rPr>
      <t>avouer</t>
    </r>
    <r>
      <rPr>
        <sz val="11"/>
        <color rgb="FF333333"/>
        <rFont val="Arial"/>
        <family val="2"/>
      </rPr>
      <t> avoir distraitement prêté l'oreille, n'ayant rien d'autre à faire, voire ne pouvant rien faire d'autre, et sans doute avait-elle mis dans ma bière un produit quelconque destiné à m'amollir, à amollir </t>
    </r>
    <r>
      <rPr>
        <sz val="11"/>
        <color theme="1"/>
        <rFont val="Calibri"/>
        <family val="2"/>
        <scheme val="minor"/>
      </rPr>
      <t>Molloy</t>
    </r>
    <r>
      <rPr>
        <sz val="11"/>
        <color rgb="FF333333"/>
        <rFont val="Arial"/>
        <family val="2"/>
      </rPr>
      <t>, de sorte que je n'étais pour ainsi dire plus qu'une masse de cire en état de fusion.</t>
    </r>
  </si>
  <si>
    <r>
      <t>Ernst</t>
    </r>
    <r>
      <rPr>
        <sz val="11"/>
        <color rgb="FF333333"/>
        <rFont val="Arial"/>
        <family val="2"/>
      </rPr>
      <t>, convalescent, pelotonné au coin du feu, </t>
    </r>
    <r>
      <rPr>
        <b/>
        <sz val="11"/>
        <color rgb="FFCC3300"/>
        <rFont val="Arial"/>
        <family val="2"/>
      </rPr>
      <t>avoua</t>
    </r>
    <r>
      <rPr>
        <sz val="11"/>
        <color rgb="FF333333"/>
        <rFont val="Arial"/>
        <family val="2"/>
      </rPr>
      <t> un jour, entre deux quintes de toux, qu'il avait quelques dettes.</t>
    </r>
  </si>
  <si>
    <r>
      <t xml:space="preserve">Et enfin il faut bien s' </t>
    </r>
    <r>
      <rPr>
        <b/>
        <sz val="11"/>
        <color rgb="FFCC3300"/>
        <rFont val="Arial"/>
        <family val="2"/>
      </rPr>
      <t>avouer</t>
    </r>
    <r>
      <rPr>
        <sz val="11"/>
        <color rgb="FF333333"/>
        <rFont val="Arial"/>
        <family val="2"/>
      </rPr>
      <t> — quoiqu'il en coûte un peu de le dire — que nous ne rions pas seulement des défauts de nos semblables, mais aussi, quelquefois, de leurs qualités.</t>
    </r>
  </si>
  <si>
    <r>
      <t>Avouez</t>
    </r>
    <r>
      <rPr>
        <sz val="11"/>
        <color rgb="FF333333"/>
        <rFont val="Arial"/>
        <family val="2"/>
      </rPr>
      <t> que vous avez un fichu caractère, dit-elle en tournant les yeux vers lui, et que vous ne savez pas parler aux femmes.</t>
    </r>
  </si>
  <si>
    <r>
      <t>Et il faut </t>
    </r>
    <r>
      <rPr>
        <b/>
        <sz val="11"/>
        <color rgb="FFCC3300"/>
        <rFont val="Arial"/>
        <family val="2"/>
      </rPr>
      <t>avouer</t>
    </r>
    <r>
      <rPr>
        <sz val="11"/>
        <color rgb="FF333333"/>
        <rFont val="Arial"/>
        <family val="2"/>
      </rPr>
      <t> que ceux que j'ai achetés sont d'une beauté rare.</t>
    </r>
  </si>
  <si>
    <r>
      <t>Alors elle </t>
    </r>
    <r>
      <rPr>
        <b/>
        <sz val="11"/>
        <color rgb="FFCC3300"/>
        <rFont val="Arial"/>
        <family val="2"/>
      </rPr>
      <t>avoua</t>
    </r>
    <r>
      <rPr>
        <sz val="11"/>
        <color rgb="FF333333"/>
        <rFont val="Arial"/>
        <family val="2"/>
      </rPr>
      <t> tout: - J'ai arraché ma cocarde et j'ai crié: "vive le roi! </t>
    </r>
    <r>
      <rPr>
        <sz val="11"/>
        <color theme="1"/>
        <rFont val="Calibri"/>
        <family val="2"/>
        <scheme val="minor"/>
      </rPr>
      <t>"</t>
    </r>
  </si>
  <si>
    <r>
      <t>Quand il sera fini on aura la sensation que toute preuve et toute légitimation partielles sont immensément vaines; on ne s'osera plus </t>
    </r>
    <r>
      <rPr>
        <b/>
        <sz val="11"/>
        <color rgb="FFCC3300"/>
        <rFont val="Arial"/>
        <family val="2"/>
      </rPr>
      <t>avouer</t>
    </r>
    <r>
      <rPr>
        <sz val="11"/>
        <color rgb="FF333333"/>
        <rFont val="Arial"/>
        <family val="2"/>
      </rPr>
      <t> ses croyances, ses passions, ses élans, que de la façon dont je les expliquerai, c'est-à-dire injustifiées par quoi que ce soit d'autre que leur existence même.</t>
    </r>
  </si>
  <si>
    <r>
      <t>Jadis, une petite amie de </t>
    </r>
    <r>
      <rPr>
        <sz val="11"/>
        <color theme="1"/>
        <rFont val="Calibri"/>
        <family val="2"/>
        <scheme val="minor"/>
      </rPr>
      <t>Léon</t>
    </r>
    <r>
      <rPr>
        <sz val="11"/>
        <color rgb="FF333333"/>
        <rFont val="Arial"/>
        <family val="2"/>
      </rPr>
      <t>, qui avait été longue à devenir avec lui confiante et bonne fille, lui avait </t>
    </r>
    <r>
      <rPr>
        <b/>
        <sz val="11"/>
        <color rgb="FFCC3300"/>
        <rFont val="Arial"/>
        <family val="2"/>
      </rPr>
      <t>avoué</t>
    </r>
    <r>
      <rPr>
        <sz val="11"/>
        <color rgb="FF333333"/>
        <rFont val="Arial"/>
        <family val="2"/>
      </rPr>
      <t> enfin: "qu'est-ce que tu veux, ça m'empêchait, que tu sois vicomte."</t>
    </r>
  </si>
  <si>
    <r>
      <t>Je peux bien vous </t>
    </r>
    <r>
      <rPr>
        <b/>
        <sz val="11"/>
        <color rgb="FFCC3300"/>
        <rFont val="Arial"/>
        <family val="2"/>
      </rPr>
      <t>avouer</t>
    </r>
    <r>
      <rPr>
        <sz val="11"/>
        <color rgb="FF333333"/>
        <rFont val="Arial"/>
        <family val="2"/>
      </rPr>
      <t> que je ne vais pas si loin.</t>
    </r>
  </si>
  <si>
    <r>
      <t>Voyez-vous, reprit l'infirme avec une atroce ironie, tout homme digne de ce nom d'homme rencontre une fois dans sa vie l'occasion, la divine occasion... vous avez sauté dessus, un peu brutalement, je l'</t>
    </r>
    <r>
      <rPr>
        <b/>
        <sz val="11"/>
        <color rgb="FFCC3300"/>
        <rFont val="Arial"/>
        <family val="2"/>
      </rPr>
      <t>avoue</t>
    </r>
    <r>
      <rPr>
        <sz val="11"/>
        <color rgb="FF333333"/>
        <rFont val="Arial"/>
        <family val="2"/>
      </rPr>
      <t>, au risque de la renverser.</t>
    </r>
  </si>
  <si>
    <r>
      <t>Vous l'</t>
    </r>
    <r>
      <rPr>
        <b/>
        <sz val="11"/>
        <color rgb="FFCC3300"/>
        <rFont val="Arial"/>
        <family val="2"/>
      </rPr>
      <t xml:space="preserve">avouerai </t>
    </r>
    <r>
      <rPr>
        <sz val="11"/>
        <color rgb="FF333333"/>
        <rFont val="Arial"/>
        <family val="2"/>
      </rPr>
      <t>-je?</t>
    </r>
  </si>
  <si>
    <r>
      <t xml:space="preserve">Il faut quand même </t>
    </r>
    <r>
      <rPr>
        <b/>
        <sz val="11"/>
        <color rgb="FFCC3300"/>
        <rFont val="Arial"/>
        <family val="2"/>
      </rPr>
      <t>avouer</t>
    </r>
    <r>
      <rPr>
        <sz val="11"/>
        <color rgb="FF333333"/>
        <rFont val="Arial"/>
        <family val="2"/>
      </rPr>
      <t> que ce serait une chose épatante.</t>
    </r>
  </si>
  <si>
    <r>
      <t xml:space="preserve">Et surtout, elle ne tente pas de sortir de son cadre pour se mêler au monde des bavards; elle tient au fond, elle n' </t>
    </r>
    <r>
      <rPr>
        <b/>
        <sz val="11"/>
        <color rgb="FFCC3300"/>
        <rFont val="Arial"/>
        <family val="2"/>
      </rPr>
      <t>avoue</t>
    </r>
    <r>
      <rPr>
        <sz val="11"/>
        <color rgb="FF333333"/>
        <rFont val="Arial"/>
        <family val="2"/>
      </rPr>
      <t> qu'une épaisseur simulée, elle parle un langage honnête.</t>
    </r>
  </si>
  <si>
    <r>
      <t xml:space="preserve">Ce n'est point, je l' </t>
    </r>
    <r>
      <rPr>
        <b/>
        <sz val="11"/>
        <color rgb="FFCC3300"/>
        <rFont val="Arial"/>
        <family val="2"/>
      </rPr>
      <t>avoue</t>
    </r>
    <r>
      <rPr>
        <sz val="11"/>
        <color rgb="FF333333"/>
        <rFont val="Arial"/>
        <family val="2"/>
      </rPr>
      <t>, sa métaphysique que je puisse raviver ainsi; et ce n'est même point sa méthode, telle, du moins, qu'il l'énonce dans le </t>
    </r>
    <r>
      <rPr>
        <i/>
        <sz val="11"/>
        <color rgb="FF333333"/>
        <rFont val="Arial"/>
        <family val="2"/>
      </rPr>
      <t>discours. </t>
    </r>
  </si>
  <si>
    <r>
      <t xml:space="preserve">Jugez donc de mon étonnement lorsque, m'en étant approché, je dus m' </t>
    </r>
    <r>
      <rPr>
        <b/>
        <sz val="11"/>
        <color rgb="FFCC3300"/>
        <rFont val="Arial"/>
        <family val="2"/>
      </rPr>
      <t>avouer</t>
    </r>
    <r>
      <rPr>
        <sz val="11"/>
        <color rgb="FF333333"/>
        <rFont val="Arial"/>
        <family val="2"/>
      </rPr>
      <t> que j'avais vu juste.</t>
    </r>
  </si>
  <si>
    <r>
      <t>Le bon recteur Le Roy, du cardinal Lemoine, celui qui aurait voulu que l'on enseignât le grec aux nourrices, avait </t>
    </r>
    <r>
      <rPr>
        <b/>
        <sz val="11"/>
        <color rgb="FFCC3300"/>
        <rFont val="Arial"/>
        <family val="2"/>
      </rPr>
      <t>avoué</t>
    </r>
    <r>
      <rPr>
        <sz val="11"/>
        <color rgb="FF333333"/>
        <rFont val="Arial"/>
        <family val="2"/>
      </rPr>
      <t>, dans un discours solennel pour la distribution des prix, que le citoyen de Genève n'était pas dépourvu d'une certaine éloquence : </t>
    </r>
    <r>
      <rPr>
        <i/>
        <sz val="11"/>
        <color rgb="FF333333"/>
        <rFont val="Arial"/>
        <family val="2"/>
      </rPr>
      <t>etiam non vulgari eloquentia spectabilis.</t>
    </r>
  </si>
  <si>
    <r>
      <t>Mademoiselle</t>
    </r>
    <r>
      <rPr>
        <sz val="11"/>
        <color rgb="FF333333"/>
        <rFont val="Arial"/>
        <family val="2"/>
      </rPr>
      <t> </t>
    </r>
    <r>
      <rPr>
        <sz val="11"/>
        <color theme="1"/>
        <rFont val="Calibri"/>
        <family val="2"/>
        <scheme val="minor"/>
      </rPr>
      <t>Andriot</t>
    </r>
    <r>
      <rPr>
        <sz val="11"/>
        <color rgb="FF333333"/>
        <rFont val="Arial"/>
        <family val="2"/>
      </rPr>
      <t> ainsi, vous croyez que je vous aime? </t>
    </r>
    <r>
      <rPr>
        <sz val="11"/>
        <color theme="1"/>
        <rFont val="Calibri"/>
        <family val="2"/>
        <scheme val="minor"/>
      </rPr>
      <t>Ne serai-je donc jamais en paix avec vous? Ne réussirai-je jamais à dissiper le malentendu qui vous empêche de me supporter? Le sentiment que je vous aurais </t>
    </r>
    <r>
      <rPr>
        <b/>
        <sz val="11"/>
        <color rgb="FFCC3300"/>
        <rFont val="Calibri"/>
        <family val="2"/>
        <scheme val="minor"/>
      </rPr>
      <t>avoué</t>
    </r>
    <r>
      <rPr>
        <sz val="11"/>
        <color theme="1"/>
        <rFont val="Calibri"/>
        <family val="2"/>
        <scheme val="minor"/>
      </rPr>
      <t>... à qui parlez-vous en ce moment?</t>
    </r>
  </si>
  <si>
    <r>
      <t>Sur les cinq heures, comme il allait se taper un crème, moi je profitais dans la réserve pour ôter un peu mes tatanes, je faisais ça aussi dans les chiots quand y avait plus personne. </t>
    </r>
    <r>
      <rPr>
        <sz val="11"/>
        <color theme="1"/>
        <rFont val="Calibri"/>
        <family val="2"/>
        <scheme val="minor"/>
      </rPr>
      <t>Du coup, les autres enfoirés, ils allaient me </t>
    </r>
    <r>
      <rPr>
        <b/>
        <sz val="11"/>
        <color rgb="FFCC3300"/>
        <rFont val="Calibri"/>
        <family val="2"/>
        <scheme val="minor"/>
      </rPr>
      <t>cafeter</t>
    </r>
    <r>
      <rPr>
        <sz val="11"/>
        <color theme="1"/>
        <rFont val="Calibri"/>
        <family val="2"/>
        <scheme val="minor"/>
      </rPr>
      <t> </t>
    </r>
    <r>
      <rPr>
        <sz val="11"/>
        <rFont val="Calibri"/>
        <family val="2"/>
        <scheme val="minor"/>
      </rPr>
      <t>au singe</t>
    </r>
    <r>
      <rPr>
        <sz val="11"/>
        <color theme="1"/>
        <rFont val="Calibri"/>
        <family val="2"/>
        <scheme val="minor"/>
      </rPr>
      <t>.</t>
    </r>
  </si>
  <si>
    <t>cafeter</t>
  </si>
  <si>
    <r>
      <t>Mais, quand ceulx qui s'estoient confessez vouleurent sortir par icelle bresche, le moyne les assommoit de coups, disant: "ceulx cy sont </t>
    </r>
    <r>
      <rPr>
        <b/>
        <sz val="11"/>
        <color rgb="FFC00000"/>
        <rFont val="Arial"/>
        <family val="2"/>
      </rPr>
      <t>confés </t>
    </r>
    <r>
      <rPr>
        <sz val="11"/>
        <color rgb="FF333333"/>
        <rFont val="Arial"/>
        <family val="2"/>
      </rPr>
      <t>et repentans, et ont guaigné les pardons; ilz s'en vont en paradis, aussy droict comme une faucille et comme est le chemin de Faye.</t>
    </r>
  </si>
  <si>
    <t>confes</t>
  </si>
  <si>
    <r>
      <t xml:space="preserve">De li ocirre est si estoute Que sovant se prant a la gole;  Mes ainz se </t>
    </r>
    <r>
      <rPr>
        <b/>
        <sz val="11"/>
        <color rgb="FFC00000"/>
        <rFont val="Calibri"/>
        <family val="2"/>
        <scheme val="minor"/>
      </rPr>
      <t>confesse</t>
    </r>
    <r>
      <rPr>
        <sz val="11"/>
        <color theme="1"/>
        <rFont val="Calibri"/>
        <family val="2"/>
        <scheme val="minor"/>
      </rPr>
      <t xml:space="preserve"> a li sole,  Si se repant et bat sa colpe  Et molt se blasme et molt s'ancolpe  Del pechié qu'ele fet avoit  Vers celui don ele savoit  Qu'il suens avoit esté toz dis  Et fust ancor se il fust vis.</t>
    </r>
  </si>
  <si>
    <r>
      <t xml:space="preserve">Mahomet tot brisa lo viaire et lo nez, et les bratz contreval leàsà flancs et leàsà costez, et Goras sailli fors, mout fu espavantez, et Simons li escrie: "paian, n'i durerez! Je parleroi a vos, si serois </t>
    </r>
    <r>
      <rPr>
        <b/>
        <sz val="11"/>
        <color rgb="FFC00000"/>
        <rFont val="Calibri"/>
        <family val="2"/>
        <scheme val="minor"/>
      </rPr>
      <t>confessez</t>
    </r>
    <r>
      <rPr>
        <sz val="11"/>
        <color theme="1"/>
        <rFont val="Calibri"/>
        <family val="2"/>
        <scheme val="minor"/>
      </rPr>
      <t xml:space="preserve">." </t>
    </r>
  </si>
  <si>
    <r>
      <t xml:space="preserve">Compains, pour certain ton affaire est bon et bel, je m'y accort; si te </t>
    </r>
    <r>
      <rPr>
        <b/>
        <sz val="11"/>
        <color rgb="FFC00000"/>
        <rFont val="Calibri"/>
        <family val="2"/>
        <scheme val="minor"/>
      </rPr>
      <t>confesse</t>
    </r>
    <r>
      <rPr>
        <sz val="11"/>
        <color theme="1"/>
        <rFont val="Calibri"/>
        <family val="2"/>
        <scheme val="minor"/>
      </rPr>
      <t xml:space="preserve"> que j'ay tort et tu as bon droit et raison.</t>
    </r>
  </si>
  <si>
    <r>
      <t xml:space="preserve">Combien de fois nous advient-il de voir les medecins imputans les uns aux autres la mort de leurs patiens'Il me souvient d'une maladie populaire qui fut aux villes de mon voisinage, il y a quelques années, mortelle et tres-dangereuse: cet orage estant passé, qui avoit emporté un nombre infini d'hommes, l'un des plus fameux medecins de toute la contrée vint à publier un livret touchant cette matiere, par lequel il se ravise de ce qu'ils avoient usé de la seignée, et </t>
    </r>
    <r>
      <rPr>
        <b/>
        <sz val="11"/>
        <color rgb="FFCC3300"/>
        <rFont val="Arial"/>
        <family val="2"/>
      </rPr>
      <t>confesse</t>
    </r>
    <r>
      <rPr>
        <sz val="11"/>
        <color rgb="FF333333"/>
        <rFont val="Arial"/>
        <family val="2"/>
      </rPr>
      <t> que c'est l'une des causes principales du dommage qui en estoit advenu.</t>
    </r>
  </si>
  <si>
    <r>
      <t xml:space="preserve">Si en colere il se prend à monter, Il porte ung cueur impossible à dompter: Et de son Bec il sçait (tout au contraire) Tromper, seduire, et en ses laz attraire Les cueurs remplis d' aspre severité, Sans que jamais </t>
    </r>
    <r>
      <rPr>
        <b/>
        <sz val="11"/>
        <color rgb="FFC00000"/>
        <rFont val="Calibri"/>
        <family val="2"/>
        <scheme val="minor"/>
      </rPr>
      <t>confesse</t>
    </r>
    <r>
      <rPr>
        <sz val="11"/>
        <color theme="1"/>
        <rFont val="Calibri"/>
        <family val="2"/>
        <scheme val="minor"/>
      </rPr>
      <t xml:space="preserve"> verité.</t>
    </r>
  </si>
  <si>
    <r>
      <t>Le gentil homme ne le voulut poinct tuer, mais pria sa femme d'aller en sa maison querir ses gens et quelque charrette pour le mener, ce qu'elle feit: despouillant son habit, courut tout en chemise, la teste raze, jusques en sa maison. Incontinant accoururent tous ses gens pour aller à leur maistre luy aider à admener le loup qu'il avoit prins; et le trouverent dans le chemyn, oû il fut prins, lyé et mené en la maison du gentil homme;, lequel après le feit conduire en la justice de l'</t>
    </r>
    <r>
      <rPr>
        <sz val="11"/>
        <color theme="1"/>
        <rFont val="Calibri"/>
        <family val="2"/>
        <scheme val="minor"/>
      </rPr>
      <t>Empereur</t>
    </r>
    <r>
      <rPr>
        <sz val="11"/>
        <color rgb="FF333333"/>
        <rFont val="Arial"/>
        <family val="2"/>
      </rPr>
      <t> en </t>
    </r>
    <r>
      <rPr>
        <sz val="11"/>
        <color theme="1"/>
        <rFont val="Calibri"/>
        <family val="2"/>
        <scheme val="minor"/>
      </rPr>
      <t>Flandres</t>
    </r>
    <r>
      <rPr>
        <sz val="11"/>
        <color rgb="FF333333"/>
        <rFont val="Arial"/>
        <family val="2"/>
      </rPr>
      <t>, oû il </t>
    </r>
    <r>
      <rPr>
        <b/>
        <sz val="11"/>
        <color rgb="FFCC3300"/>
        <rFont val="Arial"/>
        <family val="2"/>
      </rPr>
      <t xml:space="preserve">confessa </t>
    </r>
    <r>
      <rPr>
        <sz val="11"/>
        <color rgb="FF333333"/>
        <rFont val="Arial"/>
        <family val="2"/>
      </rPr>
      <t>sa mauvaise volunté.</t>
    </r>
  </si>
  <si>
    <r>
      <t>Car pourquoy la douleur me fera elle plustost </t>
    </r>
    <r>
      <rPr>
        <b/>
        <sz val="11"/>
        <color rgb="FFCC3300"/>
        <rFont val="Arial"/>
        <family val="2"/>
      </rPr>
      <t>confesser</t>
    </r>
    <r>
      <rPr>
        <sz val="11"/>
        <color rgb="FF333333"/>
        <rFont val="Arial"/>
        <family val="2"/>
      </rPr>
      <t> ce qui en est, qu'elle ne me forcera de dire ce qui n'est pas?</t>
    </r>
  </si>
  <si>
    <r>
      <t>seur </t>
    </r>
    <r>
      <rPr>
        <sz val="11"/>
        <color theme="1"/>
        <rFont val="Calibri"/>
        <family val="2"/>
        <scheme val="minor"/>
      </rPr>
      <t>Marie</t>
    </r>
    <r>
      <rPr>
        <sz val="11"/>
        <color rgb="FF333333"/>
        <rFont val="Arial"/>
        <family val="2"/>
      </rPr>
      <t>, il me desplaist que les bonnes admonitions que je vous ay données ont esté inutilles en vostre endroict, et que vous estes tumbée en tel inconvenient, que je suis contrainct de vous imposer penitence contre ma coustume: c'est que, ayant examiné vostre confesseur sur aucuns crimes à luy imposez, m'a </t>
    </r>
    <r>
      <rPr>
        <b/>
        <sz val="11"/>
        <color rgb="FFCC3300"/>
        <rFont val="Arial"/>
        <family val="2"/>
      </rPr>
      <t>confessé</t>
    </r>
    <r>
      <rPr>
        <sz val="11"/>
        <color rgb="FF333333"/>
        <rFont val="Arial"/>
        <family val="2"/>
      </rPr>
      <t> avoir abbusé de vostre personne ou lieu oû les tesmoins disent l'avoir veu.</t>
    </r>
  </si>
  <si>
    <r>
      <t xml:space="preserve">Certainement je </t>
    </r>
    <r>
      <rPr>
        <b/>
        <sz val="11"/>
        <color rgb="FFC00000"/>
        <rFont val="Arial"/>
        <family val="2"/>
      </rPr>
      <t>confesse</t>
    </r>
    <r>
      <rPr>
        <sz val="11"/>
        <color rgb="FF333333"/>
        <rFont val="Arial"/>
        <family val="2"/>
      </rPr>
      <t xml:space="preserve"> ce poinct, Que quand j' estoys à Galathée joinct, Aulcun espoir de Liberté n' avoye, Et en soucy de Bestail ne vivoye: Voire et combien, que maintesfois je feisse De mes Trouppeaux à noz Dieux sacrifice, Et nonobstant que force gras fourmage Se feist tousjours à nostre ingrat Village, Pour tout cela, jamais jour de Sepmaine Ma Main chez nous ne s' en retournoit pleine.</t>
    </r>
  </si>
  <si>
    <r>
      <t>Vous sçavez bien telle chose et telle (qui estoyent les tenans et aboutissans des plus secretes pieces de cette menée); ne faillez sur vostre vie à me </t>
    </r>
    <r>
      <rPr>
        <b/>
        <sz val="11"/>
        <color rgb="FFCC3300"/>
        <rFont val="Arial"/>
        <family val="2"/>
      </rPr>
      <t>confesser</t>
    </r>
    <r>
      <rPr>
        <sz val="11"/>
        <color rgb="FF333333"/>
        <rFont val="Arial"/>
        <family val="2"/>
      </rPr>
      <t> la vérité de tout ce dessein. </t>
    </r>
  </si>
  <si>
    <r>
      <t>il se </t>
    </r>
    <r>
      <rPr>
        <b/>
        <sz val="11"/>
        <color rgb="FFCC3300"/>
        <rFont val="Arial"/>
        <family val="2"/>
      </rPr>
      <t xml:space="preserve">confessoit </t>
    </r>
    <r>
      <rPr>
        <sz val="11"/>
        <color rgb="FF333333"/>
        <rFont val="Arial"/>
        <family val="2"/>
      </rPr>
      <t>combien de fois il en avoit beu qui n'estoit pas bon, dont il se repentoit et en demandoit à Dieu pardon.</t>
    </r>
  </si>
  <si>
    <r>
      <t>o </t>
    </r>
    <r>
      <rPr>
        <sz val="11"/>
        <color theme="1"/>
        <rFont val="Calibri"/>
        <family val="2"/>
        <scheme val="minor"/>
      </rPr>
      <t>Monseigneur</t>
    </r>
    <r>
      <rPr>
        <sz val="11"/>
        <color rgb="FF333333"/>
        <rFont val="Arial"/>
        <family val="2"/>
      </rPr>
      <t>, l'heure est venue qu'il fault que toute dissimulation cesse, et que je </t>
    </r>
    <r>
      <rPr>
        <b/>
        <sz val="11"/>
        <color rgb="FFCC3300"/>
        <rFont val="Arial"/>
        <family val="2"/>
      </rPr>
      <t>confesse</t>
    </r>
    <r>
      <rPr>
        <sz val="11"/>
        <color rgb="FF333333"/>
        <rFont val="Arial"/>
        <family val="2"/>
      </rPr>
      <t> la verité que j'ay tant mis de peyne à vous celler: c'est que, si m'avez porté grande affection, croyez que la myenne n'a esté moindre; mais ma peyne a passé la vostre, d'aultant que j'ay eu la douleur de la celler contre mon cueur et volunté; </t>
    </r>
  </si>
  <si>
    <r>
      <t>Il inventa art &amp; moyen de bastre &amp; desmolir forteresses &amp; chasteaulx par machines &amp; tormens bellicques, beliers, balistes, catapultes, des quelles il nous monstra la figure, assez mal entendue des ingenieux Architectes disciples de Vitruve: comme nous a </t>
    </r>
    <r>
      <rPr>
        <b/>
        <sz val="11"/>
        <color rgb="FFCC3300"/>
        <rFont val="Arial"/>
        <family val="2"/>
      </rPr>
      <t xml:space="preserve">confessé </t>
    </r>
    <r>
      <rPr>
        <sz val="11"/>
        <color rgb="FF333333"/>
        <rFont val="Arial"/>
        <family val="2"/>
      </rPr>
      <t>Messere Philebert de l'Orme grand architecte du roy Megiste.</t>
    </r>
  </si>
  <si>
    <r>
      <t>lors le povre homme </t>
    </r>
    <r>
      <rPr>
        <b/>
        <sz val="11"/>
        <color rgb="FFCC3300"/>
        <rFont val="Arial"/>
        <family val="2"/>
      </rPr>
      <t>confessa</t>
    </r>
    <r>
      <rPr>
        <sz val="11"/>
        <color rgb="FF333333"/>
        <rFont val="Arial"/>
        <family val="2"/>
      </rPr>
      <t> liberalement que cela n'estoit en sa puissance:</t>
    </r>
  </si>
  <si>
    <r>
      <t>Je vous </t>
    </r>
    <r>
      <rPr>
        <b/>
        <sz val="11"/>
        <color rgb="FFCC3300"/>
        <rFont val="Arial"/>
        <family val="2"/>
      </rPr>
      <t>confesse</t>
    </r>
    <r>
      <rPr>
        <sz val="11"/>
        <color rgb="FF333333"/>
        <rFont val="Arial"/>
        <family val="2"/>
      </rPr>
      <t>, dist </t>
    </r>
    <r>
      <rPr>
        <sz val="11"/>
        <color theme="1"/>
        <rFont val="Calibri"/>
        <family val="2"/>
        <scheme val="minor"/>
      </rPr>
      <t>Longarine</t>
    </r>
    <r>
      <rPr>
        <sz val="11"/>
        <color rgb="FF333333"/>
        <rFont val="Arial"/>
        <family val="2"/>
      </rPr>
      <t>, qu'elle est louée entre nous de la grande amour qu'elle a portée à </t>
    </r>
    <r>
      <rPr>
        <sz val="11"/>
        <color theme="1"/>
        <rFont val="Calibri"/>
        <family val="2"/>
        <scheme val="minor"/>
      </rPr>
      <t>Jesus</t>
    </r>
    <r>
      <rPr>
        <sz val="11"/>
        <color rgb="FF333333"/>
        <rFont val="Arial"/>
        <family val="2"/>
      </rPr>
      <t> </t>
    </r>
    <r>
      <rPr>
        <sz val="11"/>
        <color theme="1"/>
        <rFont val="Calibri"/>
        <family val="2"/>
        <scheme val="minor"/>
      </rPr>
      <t>Christ</t>
    </r>
    <r>
      <rPr>
        <sz val="11"/>
        <color rgb="FF333333"/>
        <rFont val="Arial"/>
        <family val="2"/>
      </rPr>
      <t>, et de sa grand penitence; mais si luy demeure le nom de pecheresse.</t>
    </r>
  </si>
  <si>
    <r>
      <t>Mihi undique, car d'un costé il voyoit que en disant verité il perdroit s'amye, si elle sçavoit que par sa faulte luy failloit de promesse; aussy, en ne la </t>
    </r>
    <r>
      <rPr>
        <b/>
        <sz val="11"/>
        <color rgb="FFCC3300"/>
        <rFont val="Arial"/>
        <family val="2"/>
      </rPr>
      <t>confessant</t>
    </r>
    <r>
      <rPr>
        <sz val="11"/>
        <color rgb="FF333333"/>
        <rFont val="Arial"/>
        <family val="2"/>
      </rPr>
      <t>, il estoit banny du pays oû elle demoroit et n'avoit plus de moien de la veoir. </t>
    </r>
  </si>
  <si>
    <r>
      <t>Quant à l'édition de mes rusticitez, et cecy (mon grand amy) je te </t>
    </r>
    <r>
      <rPr>
        <b/>
        <sz val="11"/>
        <color rgb="FFCC3300"/>
        <rFont val="Arial"/>
        <family val="2"/>
      </rPr>
      <t>confesseray</t>
    </r>
    <r>
      <rPr>
        <sz val="11"/>
        <color rgb="FF333333"/>
        <rFont val="Arial"/>
        <family val="2"/>
      </rPr>
      <t> tousjours entre deux portes, et honnestement, estre choses indisposées, mal couchées, mal dressées, sans lime, encore moins de grace; que veux tu d'avantage, si le papier souffre tout?</t>
    </r>
  </si>
  <si>
    <r>
      <t>par ceste exemple, ne doibt le serviteur </t>
    </r>
    <r>
      <rPr>
        <b/>
        <sz val="11"/>
        <color rgb="FFCC3300"/>
        <rFont val="Arial"/>
        <family val="2"/>
      </rPr>
      <t>confesser</t>
    </r>
    <r>
      <rPr>
        <sz val="11"/>
        <color rgb="FF333333"/>
        <rFont val="Arial"/>
        <family val="2"/>
      </rPr>
      <t> ce qui luy peult nuyre et en rien ayder.</t>
    </r>
  </si>
  <si>
    <r>
      <t>mais en usant de solution, ou plustost de diffuges à tes contraires, je te pourrois, usant de compensation, balivernant et riant avec toy, deduire partie de mes motifz et arrestz: en te </t>
    </r>
    <r>
      <rPr>
        <b/>
        <sz val="11"/>
        <color rgb="FFCC3300"/>
        <rFont val="Arial"/>
        <family val="2"/>
      </rPr>
      <t>confessant</t>
    </r>
    <r>
      <rPr>
        <sz val="11"/>
        <color rgb="FF333333"/>
        <rFont val="Arial"/>
        <family val="2"/>
      </rPr>
      <t> que mon naturel est follastrer, rire, et escrire choses de mesme, encore ne sera ce rien estrange et hors le naturel des hommes.</t>
    </r>
  </si>
  <si>
    <r>
      <t xml:space="preserve">Puis qu' il convient pour le pardon gaingner De tous pechez faire confession, Et pour d' enfer l' esprit esloingner Avoir au cueur ferme contrition, Je te supply fais satisfa[c]tion Du povre cueur qu' en peine tu retiens, Ou si le veulx en ta possession, </t>
    </r>
    <r>
      <rPr>
        <b/>
        <sz val="11"/>
        <color rgb="FFC00000"/>
        <rFont val="Arial"/>
        <family val="2"/>
      </rPr>
      <t>Confesse</t>
    </r>
    <r>
      <rPr>
        <sz val="11"/>
        <color rgb="FF333333"/>
        <rFont val="Arial"/>
        <family val="2"/>
      </rPr>
      <t xml:space="preserve"> donc mes pechez et les tiens.</t>
    </r>
  </si>
  <si>
    <r>
      <t>Et, après s'estre confessée en une chappelle bien fermée, afin que la confession fut plus secrette, laissa le lieu à sa dame d'honneur, laquelle, après soy estre </t>
    </r>
    <r>
      <rPr>
        <b/>
        <sz val="11"/>
        <color rgb="FFC00000"/>
        <rFont val="Arial"/>
        <family val="2"/>
      </rPr>
      <t>confessée</t>
    </r>
    <r>
      <rPr>
        <sz val="11"/>
        <color rgb="FF333333"/>
        <rFont val="Arial"/>
        <family val="2"/>
      </rPr>
      <t>, envoya sa fille passer par les mains de ce bon confesseur.</t>
    </r>
  </si>
  <si>
    <r>
      <t>Certes si tu veux dire la vérité, toi-même </t>
    </r>
    <r>
      <rPr>
        <b/>
        <sz val="11"/>
        <color rgb="FFCC3300"/>
        <rFont val="Arial"/>
        <family val="2"/>
      </rPr>
      <t>confesseras</t>
    </r>
    <r>
      <rPr>
        <sz val="11"/>
        <color rgb="FF333333"/>
        <rFont val="Arial"/>
        <family val="2"/>
      </rPr>
      <t> que, plus qu'il ne serait en ta faculté exprimer, d'amaritude et cruciement tu as souffert;</t>
    </r>
  </si>
  <si>
    <r>
      <t xml:space="preserve">Si jamais homme en ayamant fut heureux, Je suis heureux, icy je le </t>
    </r>
    <r>
      <rPr>
        <b/>
        <sz val="11"/>
        <color rgb="FFC00000"/>
        <rFont val="Calibri"/>
        <family val="2"/>
        <scheme val="minor"/>
      </rPr>
      <t>confesse</t>
    </r>
    <r>
      <rPr>
        <sz val="11"/>
        <color theme="1"/>
        <rFont val="Calibri"/>
        <family val="2"/>
        <scheme val="minor"/>
      </rPr>
      <t>, Fait serviteur d' une belle maîtresse Dont les beaux yeux ne me font malheureux.</t>
    </r>
  </si>
  <si>
    <r>
      <t>Car est-ce dire, qu'apres avoir commis des pechez mortels, il ne faut que se </t>
    </r>
    <r>
      <rPr>
        <b/>
        <sz val="11"/>
        <color rgb="FFCC3300"/>
        <rFont val="Arial"/>
        <family val="2"/>
      </rPr>
      <t>confesser</t>
    </r>
    <r>
      <rPr>
        <sz val="11"/>
        <color rgb="FF333333"/>
        <rFont val="Arial"/>
        <family val="2"/>
      </rPr>
      <t>, sans estre plusieurs jours à faire penitence avant la communion, que d'enseigner comme </t>
    </r>
    <r>
      <rPr>
        <sz val="11"/>
        <color theme="1"/>
        <rFont val="Calibri"/>
        <family val="2"/>
        <scheme val="minor"/>
      </rPr>
      <t>Saint</t>
    </r>
    <r>
      <rPr>
        <sz val="11"/>
        <color rgb="FF333333"/>
        <rFont val="Arial"/>
        <family val="2"/>
      </rPr>
      <t> </t>
    </r>
    <r>
      <rPr>
        <sz val="11"/>
        <color theme="1"/>
        <rFont val="Calibri"/>
        <family val="2"/>
        <scheme val="minor"/>
      </rPr>
      <t>Jean</t>
    </r>
    <r>
      <rPr>
        <sz val="11"/>
        <color rgb="FF333333"/>
        <rFont val="Arial"/>
        <family val="2"/>
      </rPr>
      <t> </t>
    </r>
    <r>
      <rPr>
        <sz val="11"/>
        <color theme="1"/>
        <rFont val="Calibri"/>
        <family val="2"/>
        <scheme val="minor"/>
      </rPr>
      <t>Chrysostome</t>
    </r>
    <r>
      <rPr>
        <sz val="11"/>
        <color rgb="FF333333"/>
        <rFont val="Arial"/>
        <family val="2"/>
      </rPr>
      <t> fait par tout, (...).</t>
    </r>
    <r>
      <rPr>
        <sz val="11"/>
        <color theme="1"/>
        <rFont val="Calibri"/>
        <family val="2"/>
        <scheme val="minor"/>
      </rPr>
      <t> </t>
    </r>
  </si>
  <si>
    <r>
      <t>Puis donc que tous les catholiques sont obligez de reconnoistre d'un costé la necessité qu'il y a de se </t>
    </r>
    <r>
      <rPr>
        <b/>
        <sz val="11"/>
        <color rgb="FFCC3300"/>
        <rFont val="Arial"/>
        <family val="2"/>
      </rPr>
      <t>confesser</t>
    </r>
    <r>
      <rPr>
        <sz val="11"/>
        <color rgb="FF333333"/>
        <rFont val="Arial"/>
        <family val="2"/>
      </rPr>
      <t> estant coupable de quelque peché mortel, avant que de recevoir l'eucharistie, et que de l'autre l'eglise leur enseigne par la bouche du concile, que le but de la confession est de recevoir de la puissance du prestre la penitence qu'ils doivent accomplir, pour satisfaire à leurs pechez;</t>
    </r>
  </si>
  <si>
    <r>
      <t>Certes, c'est le moins que je puisse faire aujourd'huy, que de </t>
    </r>
    <r>
      <rPr>
        <b/>
        <sz val="11"/>
        <color rgb="FFCC3300"/>
        <rFont val="Arial"/>
        <family val="2"/>
      </rPr>
      <t>confesser</t>
    </r>
    <r>
      <rPr>
        <sz val="11"/>
        <color rgb="FF333333"/>
        <rFont val="Arial"/>
        <family val="2"/>
      </rPr>
      <t> librement et publiquement, que vous m'avez toujours comblé de faveur, et que je suis le plus meschant et le plus ingrat de tous les hommes.</t>
    </r>
  </si>
  <si>
    <r>
      <t xml:space="preserve">Ler je la blasme à ceste heure aussi bien comme toy, ceste inconsiderée, je le </t>
    </r>
    <r>
      <rPr>
        <b/>
        <sz val="11"/>
        <color rgb="FFC00000"/>
        <rFont val="Arial"/>
        <family val="2"/>
      </rPr>
      <t>confesse</t>
    </r>
    <r>
      <rPr>
        <sz val="11"/>
        <color rgb="FF333333"/>
        <rFont val="Arial"/>
        <family val="2"/>
      </rPr>
      <t xml:space="preserve">, elle m'a bien deceuë. </t>
    </r>
  </si>
  <si>
    <r>
      <t>On feroit un lexicon de leurs ignorances plus gros que celuy de </t>
    </r>
    <r>
      <rPr>
        <sz val="11"/>
        <color theme="1"/>
        <rFont val="Calibri"/>
        <family val="2"/>
        <scheme val="minor"/>
      </rPr>
      <t>Scapula</t>
    </r>
    <r>
      <rPr>
        <sz val="11"/>
        <color rgb="FF333333"/>
        <rFont val="Arial"/>
        <family val="2"/>
      </rPr>
      <t>, </t>
    </r>
    <r>
      <rPr>
        <sz val="11"/>
        <color theme="1"/>
        <rFont val="Calibri"/>
        <family val="2"/>
        <scheme val="minor"/>
      </rPr>
      <t>Casaubon</t>
    </r>
    <r>
      <rPr>
        <sz val="11"/>
        <color rgb="FF333333"/>
        <rFont val="Arial"/>
        <family val="2"/>
      </rPr>
      <t> mesmes escrivant à </t>
    </r>
    <r>
      <rPr>
        <sz val="11"/>
        <color theme="1"/>
        <rFont val="Calibri"/>
        <family val="2"/>
        <scheme val="minor"/>
      </rPr>
      <t>JosephDe</t>
    </r>
    <r>
      <rPr>
        <sz val="11"/>
        <color rgb="FF333333"/>
        <rFont val="Arial"/>
        <family val="2"/>
      </rPr>
      <t> </t>
    </r>
    <r>
      <rPr>
        <sz val="11"/>
        <color theme="1"/>
        <rFont val="Calibri"/>
        <family val="2"/>
        <scheme val="minor"/>
      </rPr>
      <t>La</t>
    </r>
    <r>
      <rPr>
        <sz val="11"/>
        <color rgb="FF333333"/>
        <rFont val="Arial"/>
        <family val="2"/>
      </rPr>
      <t> </t>
    </r>
    <r>
      <rPr>
        <sz val="11"/>
        <color theme="1"/>
        <rFont val="Calibri"/>
        <family val="2"/>
        <scheme val="minor"/>
      </rPr>
      <t>Scala</t>
    </r>
    <r>
      <rPr>
        <sz val="11"/>
        <color rgb="FF333333"/>
        <rFont val="Arial"/>
        <family val="2"/>
      </rPr>
      <t>, </t>
    </r>
    <r>
      <rPr>
        <b/>
        <sz val="11"/>
        <color rgb="FFCC3300"/>
        <rFont val="Arial"/>
        <family val="2"/>
      </rPr>
      <t>confesse</t>
    </r>
    <r>
      <rPr>
        <sz val="11"/>
        <color rgb="FF333333"/>
        <rFont val="Arial"/>
        <family val="2"/>
      </rPr>
      <t> franchement que </t>
    </r>
    <r>
      <rPr>
        <sz val="11"/>
        <color theme="1"/>
        <rFont val="Calibri"/>
        <family val="2"/>
        <scheme val="minor"/>
      </rPr>
      <t>Mornay</t>
    </r>
    <r>
      <rPr>
        <sz val="11"/>
        <color rgb="FF333333"/>
        <rFont val="Arial"/>
        <family val="2"/>
      </rPr>
      <t> et les ministres qui l'avoient embouché estoient de vrays ignorans, et les compare à </t>
    </r>
    <r>
      <rPr>
        <sz val="11"/>
        <color theme="1"/>
        <rFont val="Calibri"/>
        <family val="2"/>
        <scheme val="minor"/>
      </rPr>
      <t>Glaucus</t>
    </r>
    <r>
      <rPr>
        <sz val="11"/>
        <color rgb="FF333333"/>
        <rFont val="Arial"/>
        <family val="2"/>
      </rPr>
      <t> et à </t>
    </r>
    <r>
      <rPr>
        <sz val="11"/>
        <color theme="1"/>
        <rFont val="Calibri"/>
        <family val="2"/>
        <scheme val="minor"/>
      </rPr>
      <t>Nabal</t>
    </r>
    <r>
      <rPr>
        <sz val="11"/>
        <color rgb="FF333333"/>
        <rFont val="Arial"/>
        <family val="2"/>
      </rPr>
      <t> </t>
    </r>
    <r>
      <rPr>
        <sz val="11"/>
        <color theme="1"/>
        <rFont val="Calibri"/>
        <family val="2"/>
        <scheme val="minor"/>
      </rPr>
      <t>Carmelus</t>
    </r>
    <r>
      <rPr>
        <sz val="11"/>
        <color rgb="FF333333"/>
        <rFont val="Arial"/>
        <family val="2"/>
      </rPr>
      <t>, les deux plus signalez fats qui furent jamais parmy les hebrieux et parmy les grecs, de façon qu'on peut dire, que les ministres et Mornay estoient fats au jugement de Casaubon, (...).</t>
    </r>
  </si>
  <si>
    <r>
      <t>Puis qu'il declare, que la confession regarde comme sa fin, l'imposition de la penitence proportionnée à la grandeur des pechez; qui s'estonnera, que comme ceux qui sont coupables de pechez mortels, ne doivent point communier qu'apres s'estre </t>
    </r>
    <r>
      <rPr>
        <b/>
        <sz val="11"/>
        <color rgb="FFCC3300"/>
        <rFont val="Arial"/>
        <family val="2"/>
      </rPr>
      <t>confessez</t>
    </r>
    <r>
      <rPr>
        <sz val="11"/>
        <color rgb="FF333333"/>
        <rFont val="Arial"/>
        <family val="2"/>
      </rPr>
      <t>, ils ne le fassent point aussi, qu'apres avoir accomply la penitence à laquelle la confession se doit rapporter?</t>
    </r>
  </si>
  <si>
    <r>
      <t xml:space="preserve">Inspiré de tes saintes flâmes, j'imiteray ces belles ames dont ta gloire est le seul objet, et tes veritez </t>
    </r>
    <r>
      <rPr>
        <b/>
        <sz val="11"/>
        <color rgb="FFC00000"/>
        <rFont val="Calibri"/>
        <family val="2"/>
        <scheme val="minor"/>
      </rPr>
      <t>confessées</t>
    </r>
    <r>
      <rPr>
        <sz val="11"/>
        <color theme="1"/>
        <rFont val="Calibri"/>
        <family val="2"/>
        <scheme val="minor"/>
      </rPr>
      <t xml:space="preserve"> à la grandeur de mon sujet feront élever mes pensées.</t>
    </r>
  </si>
  <si>
    <r>
      <t xml:space="preserve">il faut </t>
    </r>
    <r>
      <rPr>
        <b/>
        <sz val="11"/>
        <color rgb="FFC00000"/>
        <rFont val="Arial"/>
        <family val="2"/>
      </rPr>
      <t>confesser</t>
    </r>
    <r>
      <rPr>
        <sz val="11"/>
        <color rgb="FF333333"/>
        <rFont val="Arial"/>
        <family val="2"/>
      </rPr>
      <t xml:space="preserve">, à leur gloire, qu'il ne s'est rien veu dans l'histoire ny dans les fables de jadis, sans excepter les Amadis, qui d'amitié puisse debattre avec un couple si folatre. </t>
    </r>
  </si>
  <si>
    <r>
      <t>Avant que courre, </t>
    </r>
    <r>
      <rPr>
        <sz val="11"/>
        <color theme="1"/>
        <rFont val="Calibri"/>
        <family val="2"/>
        <scheme val="minor"/>
      </rPr>
      <t>Lysandre</t>
    </r>
    <r>
      <rPr>
        <sz val="11"/>
        <color rgb="FF333333"/>
        <rFont val="Arial"/>
        <family val="2"/>
      </rPr>
      <t> descendit de son bon cheval, et avant que descendre luy fit faire cent passades devant </t>
    </r>
    <r>
      <rPr>
        <sz val="11"/>
        <color theme="1"/>
        <rFont val="Calibri"/>
        <family val="2"/>
        <scheme val="minor"/>
      </rPr>
      <t>Ypolite</t>
    </r>
    <r>
      <rPr>
        <sz val="11"/>
        <color rgb="FF333333"/>
        <rFont val="Arial"/>
        <family val="2"/>
      </rPr>
      <t>, avec tant de justesse et de grace, que ceux qui avoient pris tant de plaisir à le contempler cy devant, </t>
    </r>
    <r>
      <rPr>
        <b/>
        <sz val="11"/>
        <color rgb="FFCC3300"/>
        <rFont val="Arial"/>
        <family val="2"/>
      </rPr>
      <t>confesserent</t>
    </r>
    <r>
      <rPr>
        <sz val="11"/>
        <color rgb="FF333333"/>
        <rFont val="Arial"/>
        <family val="2"/>
      </rPr>
      <t> qu'il n'estoit rien au prix de celuy qu'ils recevoient à le voir en ceste action.</t>
    </r>
  </si>
  <si>
    <r>
      <t>C'est bien, je le </t>
    </r>
    <r>
      <rPr>
        <b/>
        <sz val="11"/>
        <color rgb="FFCC3300"/>
        <rFont val="Arial"/>
        <family val="2"/>
      </rPr>
      <t>confesse</t>
    </r>
    <r>
      <rPr>
        <sz val="11"/>
        <color rgb="FF333333"/>
        <rFont val="Arial"/>
        <family val="2"/>
      </rPr>
      <t>, une juste coustume, que le coeur affligé, par le canal des yeux vuidant son amertume, cherche d'estre allegé.</t>
    </r>
  </si>
  <si>
    <r>
      <t>Et, après avoir fait essai de ses forces, et reconnu par expérience la vérité de sa faiblesse, il les renvoya tous deux; et, rappelant le premier, se mit entre ses mains, et, suivant son conseil, il demanda à </t>
    </r>
    <r>
      <rPr>
        <sz val="11"/>
        <color theme="1"/>
        <rFont val="Calibri"/>
        <family val="2"/>
        <scheme val="minor"/>
      </rPr>
      <t>Dieu</t>
    </r>
    <r>
      <rPr>
        <sz val="11"/>
        <color rgb="FF333333"/>
        <rFont val="Arial"/>
        <family val="2"/>
      </rPr>
      <t> les forces qu'il </t>
    </r>
    <r>
      <rPr>
        <b/>
        <sz val="11"/>
        <color rgb="FFCC3300"/>
        <rFont val="Arial"/>
        <family val="2"/>
      </rPr>
      <t>confessait</t>
    </r>
    <r>
      <rPr>
        <sz val="11"/>
        <color rgb="FF333333"/>
        <rFont val="Arial"/>
        <family val="2"/>
      </rPr>
      <t> n'avoir pas; il en reçut miséricorde, et, par son secours, arriva heureusement dans sa maison.</t>
    </r>
  </si>
  <si>
    <r>
      <t>Mourez temeraires pensees, vous estes si criminelles, que pour vous avoir seulement laissé prendre place en mon ame, je </t>
    </r>
    <r>
      <rPr>
        <b/>
        <sz val="11"/>
        <color rgb="FFCC3300"/>
        <rFont val="Arial"/>
        <family val="2"/>
      </rPr>
      <t>confesse</t>
    </r>
    <r>
      <rPr>
        <sz val="11"/>
        <color rgb="FF333333"/>
        <rFont val="Arial"/>
        <family val="2"/>
      </rPr>
      <t> avoir merité la mort.</t>
    </r>
  </si>
  <si>
    <r>
      <t xml:space="preserve">Quelques blasphemateurs, oppresseurs d'innocens, à qui l'excès d'orgueil a fait perdre le sens, de profanes discours ta puissance rabaissent; mais la naïveté dont mesmes au berceau les enfans te </t>
    </r>
    <r>
      <rPr>
        <b/>
        <sz val="11"/>
        <color rgb="FFC00000"/>
        <rFont val="Calibri"/>
        <family val="2"/>
        <scheme val="minor"/>
      </rPr>
      <t>confessent</t>
    </r>
    <r>
      <rPr>
        <sz val="11"/>
        <color theme="1"/>
        <rFont val="Calibri"/>
        <family val="2"/>
        <scheme val="minor"/>
      </rPr>
      <t xml:space="preserve"> clost-elle pas la bouche à leur impiété? </t>
    </r>
  </si>
  <si>
    <r>
      <t>mais lors que je venois à donner la liberté à toutes nos imperfections de s'opposer à tant de vertus, quand nos dissentions continuelles, nos querelles et nos boucheries effroyables de frère à</t>
    </r>
    <r>
      <rPr>
        <sz val="11"/>
        <color rgb="FF333333"/>
        <rFont val="Arial"/>
        <family val="2"/>
      </rPr>
      <t> </t>
    </r>
    <r>
      <rPr>
        <i/>
        <sz val="11"/>
        <color rgb="FF333333"/>
        <rFont val="Arial"/>
        <family val="2"/>
      </rPr>
      <t>frère se présentoient à mes yeux, quand cette soif</t>
    </r>
    <r>
      <rPr>
        <sz val="11"/>
        <color rgb="FF333333"/>
        <rFont val="Arial"/>
        <family val="2"/>
      </rPr>
      <t> </t>
    </r>
    <r>
      <rPr>
        <i/>
        <sz val="11"/>
        <color rgb="FF333333"/>
        <rFont val="Arial"/>
        <family val="2"/>
      </rPr>
      <t>insatiable d'en avoir à tout prix et à tout risque</t>
    </r>
    <r>
      <rPr>
        <sz val="11"/>
        <color rgb="FF333333"/>
        <rFont val="Arial"/>
        <family val="2"/>
      </rPr>
      <t> </t>
    </r>
    <r>
      <rPr>
        <i/>
        <sz val="11"/>
        <color rgb="FF333333"/>
        <rFont val="Arial"/>
        <family val="2"/>
      </rPr>
      <t>paroissoit, lors que les désordres honteux de nos</t>
    </r>
    <r>
      <rPr>
        <sz val="11"/>
        <color rgb="FF333333"/>
        <rFont val="Arial"/>
        <family val="2"/>
      </rPr>
      <t> </t>
    </r>
    <r>
      <rPr>
        <i/>
        <sz val="11"/>
        <color rgb="FF333333"/>
        <rFont val="Arial"/>
        <family val="2"/>
      </rPr>
      <t>lubricitez me confondoient, enfin quand je me</t>
    </r>
    <r>
      <rPr>
        <sz val="11"/>
        <color rgb="FF333333"/>
        <rFont val="Arial"/>
        <family val="2"/>
      </rPr>
      <t> </t>
    </r>
    <r>
      <rPr>
        <i/>
        <sz val="11"/>
        <color rgb="FF333333"/>
        <rFont val="Arial"/>
        <family val="2"/>
      </rPr>
      <t>voyois obligé de </t>
    </r>
    <r>
      <rPr>
        <b/>
        <i/>
        <sz val="11"/>
        <color rgb="FFCC3300"/>
        <rFont val="Arial"/>
        <family val="2"/>
      </rPr>
      <t>confesser</t>
    </r>
    <r>
      <rPr>
        <i/>
        <sz val="11"/>
        <color rgb="FF333333"/>
        <rFont val="Arial"/>
        <family val="2"/>
      </rPr>
      <t> que la passion nous</t>
    </r>
    <r>
      <rPr>
        <sz val="11"/>
        <color rgb="FF333333"/>
        <rFont val="Arial"/>
        <family val="2"/>
      </rPr>
      <t> </t>
    </r>
    <r>
      <rPr>
        <i/>
        <sz val="11"/>
        <color rgb="FF333333"/>
        <rFont val="Arial"/>
        <family val="2"/>
      </rPr>
      <t>conduisoit beaucoup plus que la raison, je</t>
    </r>
    <r>
      <rPr>
        <sz val="11"/>
        <color rgb="FF333333"/>
        <rFont val="Arial"/>
        <family val="2"/>
      </rPr>
      <t> </t>
    </r>
    <r>
      <rPr>
        <i/>
        <sz val="11"/>
        <color rgb="FF333333"/>
        <rFont val="Arial"/>
        <family val="2"/>
      </rPr>
      <t>l'avouë, j'admirois ce peuple, et je souhaitois que</t>
    </r>
    <r>
      <rPr>
        <sz val="11"/>
        <color rgb="FF333333"/>
        <rFont val="Arial"/>
        <family val="2"/>
      </rPr>
      <t> </t>
    </r>
    <r>
      <rPr>
        <i/>
        <sz val="11"/>
        <color rgb="FF333333"/>
        <rFont val="Arial"/>
        <family val="2"/>
      </rPr>
      <t>l'exemple d'un vray homme pût servir à confondre</t>
    </r>
    <r>
      <rPr>
        <sz val="11"/>
        <color rgb="FF333333"/>
        <rFont val="Arial"/>
        <family val="2"/>
      </rPr>
      <t> </t>
    </r>
    <r>
      <rPr>
        <i/>
        <sz val="11"/>
        <color rgb="FF333333"/>
        <rFont val="Arial"/>
        <family val="2"/>
      </rPr>
      <t>la vanité de plusieurs qui, faisant gloire d'être</t>
    </r>
    <r>
      <rPr>
        <sz val="11"/>
        <color rgb="FF333333"/>
        <rFont val="Arial"/>
        <family val="2"/>
      </rPr>
      <t> </t>
    </r>
    <r>
      <rPr>
        <i/>
        <sz val="11"/>
        <color rgb="FF333333"/>
        <rFont val="Arial"/>
        <family val="2"/>
      </rPr>
      <t>éclairez des lumières surnaturelles, vivent comme</t>
    </r>
    <r>
      <rPr>
        <sz val="11"/>
        <color rgb="FF333333"/>
        <rFont val="Arial"/>
        <family val="2"/>
      </rPr>
      <t> </t>
    </r>
    <r>
      <rPr>
        <i/>
        <sz val="11"/>
        <color rgb="FF333333"/>
        <rFont val="Arial"/>
        <family val="2"/>
      </rPr>
      <t>des bêtes, pendant que ceux qui ne sont conduits</t>
    </r>
    <r>
      <rPr>
        <sz val="11"/>
        <color rgb="FF333333"/>
        <rFont val="Arial"/>
        <family val="2"/>
      </rPr>
      <t> </t>
    </r>
    <r>
      <rPr>
        <i/>
        <sz val="11"/>
        <color rgb="FF333333"/>
        <rFont val="Arial"/>
        <family val="2"/>
      </rPr>
      <t>que de l'humanité font paroître tant d'exemples de</t>
    </r>
    <r>
      <rPr>
        <sz val="11"/>
        <color rgb="FF333333"/>
        <rFont val="Arial"/>
        <family val="2"/>
      </rPr>
      <t> </t>
    </r>
    <r>
      <rPr>
        <i/>
        <sz val="11"/>
        <color rgb="FF333333"/>
        <rFont val="Arial"/>
        <family val="2"/>
      </rPr>
      <t>vertu.</t>
    </r>
  </si>
  <si>
    <r>
      <t>Pour moi je </t>
    </r>
    <r>
      <rPr>
        <b/>
        <sz val="11"/>
        <color rgb="FFCC3300"/>
        <rFont val="Arial"/>
        <family val="2"/>
      </rPr>
      <t>confesse</t>
    </r>
    <r>
      <rPr>
        <sz val="11"/>
        <color rgb="FF333333"/>
        <rFont val="Arial"/>
        <family val="2"/>
      </rPr>
      <t> que dans un état où je voyois effectivement peu de choses à desirer, il me restoit des craintes;</t>
    </r>
  </si>
  <si>
    <r>
      <t>Je ne vois aucune trace jusqu'au douziéme siécle de la formule de la confession, ni des confessionaux établis dans les églises, ni de la nécessité préalable de se </t>
    </r>
    <r>
      <rPr>
        <b/>
        <sz val="11"/>
        <color rgb="FFCC3300"/>
        <rFont val="Arial"/>
        <family val="2"/>
      </rPr>
      <t>confesser</t>
    </r>
    <r>
      <rPr>
        <sz val="11"/>
        <color rgb="FF333333"/>
        <rFont val="Arial"/>
        <family val="2"/>
      </rPr>
      <t> immédiatement avant la communion.</t>
    </r>
  </si>
  <si>
    <r>
      <t>Elle m'a </t>
    </r>
    <r>
      <rPr>
        <b/>
        <sz val="11"/>
        <color rgb="FFCC3300"/>
        <rFont val="Arial"/>
        <family val="2"/>
      </rPr>
      <t>confessé</t>
    </r>
    <r>
      <rPr>
        <sz val="11"/>
        <color rgb="FF333333"/>
        <rFont val="Arial"/>
        <family val="2"/>
      </rPr>
      <t>, dans son embarras, qu'on avoit proposé de me retrancher mes promenades, et que le rapport qu'elle alloit faire ne seroit point à mon désavantage.</t>
    </r>
  </si>
  <si>
    <r>
      <t>Il </t>
    </r>
    <r>
      <rPr>
        <b/>
        <sz val="11"/>
        <color rgb="FFCC3300"/>
        <rFont val="Arial"/>
        <family val="2"/>
      </rPr>
      <t>confessa</t>
    </r>
    <r>
      <rPr>
        <sz val="11"/>
        <color rgb="FF333333"/>
        <rFont val="Arial"/>
        <family val="2"/>
      </rPr>
      <t> que c'était pour se venger de ses rigueurs qu'il s'était résolu à la perdre.</t>
    </r>
  </si>
  <si>
    <r>
      <t> et je lui fis </t>
    </r>
    <r>
      <rPr>
        <b/>
        <sz val="11"/>
        <color rgb="FFCC3300"/>
        <rFont val="Arial"/>
        <family val="2"/>
      </rPr>
      <t>confesser</t>
    </r>
    <r>
      <rPr>
        <sz val="11"/>
        <color rgb="FF333333"/>
        <rFont val="Arial"/>
        <family val="2"/>
      </rPr>
      <t> enfin que de quelque maniere qu'il plût au ciel de disposer de notre fille et de tout ce qui nous appartenoit, nous devions chercher notre consolation dans l'assurance d'être aimés l'un de l'autre, et dans la faveur que les barbares nous faisoient de ne pas nous séparer.</t>
    </r>
  </si>
  <si>
    <r>
      <t>Entre les ouvertures qu'elle fit au docteur, elle lui </t>
    </r>
    <r>
      <rPr>
        <b/>
        <sz val="11"/>
        <color rgb="FFCC3300"/>
        <rFont val="Arial"/>
        <family val="2"/>
      </rPr>
      <t>confessa</t>
    </r>
    <r>
      <rPr>
        <sz val="11"/>
        <color rgb="FF333333"/>
        <rFont val="Arial"/>
        <family val="2"/>
      </rPr>
      <t>, en gémissant, la supposition de sa grossesse; mais par une disposition du ciel, qu'elle regardoit comme un châtiment, après avoir trompé quelque tems le public par cette fiction, elle se croyoit réellement enceinte.</t>
    </r>
  </si>
  <si>
    <r>
      <t>Il </t>
    </r>
    <r>
      <rPr>
        <b/>
        <sz val="11"/>
        <color rgb="FFCC3300"/>
        <rFont val="Arial"/>
        <family val="2"/>
      </rPr>
      <t>confesse</t>
    </r>
    <r>
      <rPr>
        <sz val="11"/>
        <color rgb="FF333333"/>
        <rFont val="Arial"/>
        <family val="2"/>
      </rPr>
      <t> qu'il a douté de l'une, et qu'il étoit prêt à désespérer de l'autre.</t>
    </r>
  </si>
  <si>
    <r>
      <t>Si vous voulez que mes camarades </t>
    </r>
    <r>
      <rPr>
        <b/>
        <sz val="11"/>
        <color rgb="FFCC3300"/>
        <rFont val="Arial"/>
        <family val="2"/>
      </rPr>
      <t>confessent</t>
    </r>
    <r>
      <rPr>
        <sz val="11"/>
        <color rgb="FF333333"/>
        <rFont val="Arial"/>
        <family val="2"/>
      </rPr>
      <t> la verité que j'avance, faites leur donner trois fois autant de coups de bâton que j'en ai reçûs, vous verrez qu'ils ouvriront les yeux comme moi.</t>
    </r>
  </si>
  <si>
    <r>
      <t>Il y en a qui se tourmentent en disant: voilà qui est bien: je me suis </t>
    </r>
    <r>
      <rPr>
        <b/>
        <sz val="11"/>
        <color rgb="FFCC3300"/>
        <rFont val="Arial"/>
        <family val="2"/>
      </rPr>
      <t>confessé</t>
    </r>
    <r>
      <rPr>
        <sz val="11"/>
        <color rgb="FF333333"/>
        <rFont val="Arial"/>
        <family val="2"/>
      </rPr>
      <t>: j'ai commencé à me convertir: mais que de peines viendront dans la suite, que de tentations, que d'ennuis? </t>
    </r>
    <r>
      <rPr>
        <sz val="11"/>
        <color theme="1"/>
        <rFont val="Calibri"/>
        <family val="2"/>
        <scheme val="minor"/>
      </rPr>
      <t>Je n'y pourrai résister: la vie est longue: je succomberai sous tant de travaux.</t>
    </r>
  </si>
  <si>
    <r>
      <t>et je </t>
    </r>
    <r>
      <rPr>
        <b/>
        <sz val="11"/>
        <color rgb="FFCC3300"/>
        <rFont val="Arial"/>
        <family val="2"/>
      </rPr>
      <t>confesse</t>
    </r>
    <r>
      <rPr>
        <sz val="11"/>
        <color rgb="FF333333"/>
        <rFont val="Arial"/>
        <family val="2"/>
      </rPr>
      <t> que si j'avois passé une semaine de plus dans l'état où j'étois lorsque j'en ai fait la dernière partie, j'aurois été renfermé le septième jour, et peut-être enchaîné le huitieme;</t>
    </r>
  </si>
  <si>
    <r>
      <t>Camille</t>
    </r>
    <r>
      <rPr>
        <sz val="11"/>
        <color rgb="FF333333"/>
        <rFont val="Arial"/>
        <family val="2"/>
      </rPr>
      <t>, qui est folle de moi, m'en a dit quelque chose, et m'a </t>
    </r>
    <r>
      <rPr>
        <b/>
        <sz val="11"/>
        <color rgb="FFCC3300"/>
        <rFont val="Arial"/>
        <family val="2"/>
      </rPr>
      <t>confessé</t>
    </r>
    <r>
      <rPr>
        <sz val="11"/>
        <color rgb="FF333333"/>
        <rFont val="Arial"/>
        <family val="2"/>
      </rPr>
      <t> en même tems la passion que sa maîtresse a de les voir, sur quelques mots d'indignation contre </t>
    </r>
    <r>
      <rPr>
        <sz val="11"/>
        <color theme="1"/>
        <rFont val="Calibri"/>
        <family val="2"/>
        <scheme val="minor"/>
      </rPr>
      <t>Olivia</t>
    </r>
    <r>
      <rPr>
        <sz val="11"/>
        <color rgb="FF333333"/>
        <rFont val="Arial"/>
        <family val="2"/>
      </rPr>
      <t>, qui sont échappés à </t>
    </r>
    <r>
      <rPr>
        <sz val="11"/>
        <color theme="1"/>
        <rFont val="Calibri"/>
        <family val="2"/>
        <scheme val="minor"/>
      </rPr>
      <t>Madame</t>
    </r>
    <r>
      <rPr>
        <sz val="11"/>
        <color rgb="FF333333"/>
        <rFont val="Arial"/>
        <family val="2"/>
      </rPr>
      <t> </t>
    </r>
    <r>
      <rPr>
        <sz val="11"/>
        <color theme="1"/>
        <rFont val="Calibri"/>
        <family val="2"/>
        <scheme val="minor"/>
      </rPr>
      <t>Bemont</t>
    </r>
    <r>
      <rPr>
        <sz val="11"/>
        <color rgb="FF333333"/>
        <rFont val="Arial"/>
        <family val="2"/>
      </rPr>
      <t>.</t>
    </r>
  </si>
  <si>
    <r>
      <t>Et c'est pourquoy les saints, en considérant toute la suite de l'evangile ne hésitent pas à </t>
    </r>
    <r>
      <rPr>
        <b/>
        <sz val="11"/>
        <color rgb="FFCC3300"/>
        <rFont val="Arial"/>
        <family val="2"/>
      </rPr>
      <t>confesser</t>
    </r>
    <r>
      <rPr>
        <sz val="11"/>
        <color rgb="FF333333"/>
        <rFont val="Arial"/>
        <family val="2"/>
      </rPr>
      <t> que </t>
    </r>
    <r>
      <rPr>
        <sz val="11"/>
        <color theme="1"/>
        <rFont val="Calibri"/>
        <family val="2"/>
        <scheme val="minor"/>
      </rPr>
      <t>St</t>
    </r>
    <r>
      <rPr>
        <sz val="11"/>
        <color rgb="FF333333"/>
        <rFont val="Arial"/>
        <family val="2"/>
      </rPr>
      <t> </t>
    </r>
    <r>
      <rPr>
        <sz val="11"/>
        <color theme="1"/>
        <rFont val="Calibri"/>
        <family val="2"/>
        <scheme val="minor"/>
      </rPr>
      <t>Pierre</t>
    </r>
    <r>
      <rPr>
        <sz val="11"/>
        <color rgb="FF333333"/>
        <rFont val="Arial"/>
        <family val="2"/>
      </rPr>
      <t> fut délaissé et que la grâce se retira de luy, non point d'elle-mesme, car c'est ce qui ne peut jamais arriver, mais comme nous le verrons encore plus clairement dans la suite, parce qu'il avoit présumé et qu'il est utile aux présomptueux comme luy, de tomber dans un péché manifeste pour apprendre à se défier de leurs forces.</t>
    </r>
  </si>
  <si>
    <r>
      <t>Il s'étoit retiré d'un pas si brusque après ce serment, que ne le connoissant point assez pour sçavoir si l'honneur étoit capable de le retenir dans de certaines bornes, </t>
    </r>
    <r>
      <rPr>
        <sz val="11"/>
        <color theme="1"/>
        <rFont val="Calibri"/>
        <family val="2"/>
        <scheme val="minor"/>
      </rPr>
      <t>M</t>
    </r>
    <r>
      <rPr>
        <sz val="11"/>
        <color rgb="FF333333"/>
        <rFont val="Arial"/>
        <family val="2"/>
      </rPr>
      <t> </t>
    </r>
    <r>
      <rPr>
        <sz val="11"/>
        <color theme="1"/>
        <rFont val="Calibri"/>
        <family val="2"/>
        <scheme val="minor"/>
      </rPr>
      <t>Des</t>
    </r>
    <r>
      <rPr>
        <sz val="11"/>
        <color rgb="FF333333"/>
        <rFont val="Arial"/>
        <family val="2"/>
      </rPr>
      <t> </t>
    </r>
    <r>
      <rPr>
        <sz val="11"/>
        <color theme="1"/>
        <rFont val="Calibri"/>
        <family val="2"/>
        <scheme val="minor"/>
      </rPr>
      <t>Ogeres</t>
    </r>
    <r>
      <rPr>
        <sz val="11"/>
        <color rgb="FF333333"/>
        <rFont val="Arial"/>
        <family val="2"/>
      </rPr>
      <t> me </t>
    </r>
    <r>
      <rPr>
        <b/>
        <sz val="11"/>
        <color rgb="FFCC3300"/>
        <rFont val="Arial"/>
        <family val="2"/>
      </rPr>
      <t>confessa</t>
    </r>
    <r>
      <rPr>
        <sz val="11"/>
        <color rgb="FF333333"/>
        <rFont val="Arial"/>
        <family val="2"/>
      </rPr>
      <t> qu'il n'étoit point sans inquiétude.</t>
    </r>
  </si>
  <si>
    <r>
      <t>Elle a </t>
    </r>
    <r>
      <rPr>
        <b/>
        <sz val="11"/>
        <color rgb="FFCC3300"/>
        <rFont val="Arial"/>
        <family val="2"/>
      </rPr>
      <t>confessé</t>
    </r>
    <r>
      <rPr>
        <sz val="11"/>
        <color rgb="FF333333"/>
        <rFont val="Arial"/>
        <family val="2"/>
      </rPr>
      <t> que le souvenir qui lui en reste est obscur, interrompu; qu'elle a sur-tout de la difficulté à se rappeler les premiers tems de sa maladie; et que dans les circonstances même que sa mémoire lui représente, une partie de ces tristes vérités lui paroît un songe; que les traces du passé sont beaucoup plus nettes depuis son arrivée à </t>
    </r>
    <r>
      <rPr>
        <sz val="11"/>
        <color theme="1"/>
        <rFont val="Calibri"/>
        <family val="2"/>
        <scheme val="minor"/>
      </rPr>
      <t>Londres</t>
    </r>
    <r>
      <rPr>
        <sz val="11"/>
        <color rgb="FF333333"/>
        <rFont val="Arial"/>
        <family val="2"/>
      </rPr>
      <t>, sur-tout depuis qu'elle se croit réconciliée avec sa famille; mais qu'elle n'a retrouvé sa liberté d'esprit, sa mémoire, sa raison, qu'elle ne se reconnoît, qu'elle ne jouit d'elle-même que depuis hier au soir, et par une révolution si subite, par un miracle si sensible, qu'elle a peine à se le persuader.</t>
    </r>
  </si>
  <si>
    <r>
      <t>Je ne puis vous dire encore jusqu'à quel point la crainte du supplice l'a rendu sincere; car il faudroit comparer son récit avec quantité de circonstances que j'ignore: mais ne me croyant point assez proche de lui pour l'entendre, il a </t>
    </r>
    <r>
      <rPr>
        <b/>
        <sz val="11"/>
        <color rgb="FFCC3300"/>
        <rFont val="Arial"/>
        <family val="2"/>
      </rPr>
      <t>confessé</t>
    </r>
    <r>
      <rPr>
        <sz val="11"/>
        <color rgb="FF333333"/>
        <rFont val="Arial"/>
        <family val="2"/>
      </rPr>
      <t> à madame qu'il étoit possédé depuis long-tems d'une noire passion qui a causé tous ses crimes et toutes ses fureurs, et je suis le malheureux objet qu'il a nommé.</t>
    </r>
  </si>
  <si>
    <r>
      <t>Je lui dis que, s'il me prenait quelques nouvelles syncopes, je ne serais plus en état de me </t>
    </r>
    <r>
      <rPr>
        <b/>
        <sz val="11"/>
        <color rgb="FFCC3300"/>
        <rFont val="Arial"/>
        <family val="2"/>
      </rPr>
      <t>confesser</t>
    </r>
    <r>
      <rPr>
        <sz val="11"/>
        <color rgb="FF333333"/>
        <rFont val="Arial"/>
        <family val="2"/>
      </rPr>
      <t> et qu'ainsi je mourrais sans confession.</t>
    </r>
  </si>
  <si>
    <r>
      <t>Il ne me coûte point à </t>
    </r>
    <r>
      <rPr>
        <b/>
        <sz val="11"/>
        <color rgb="FFCC3300"/>
        <rFont val="Arial"/>
        <family val="2"/>
      </rPr>
      <t>confesser</t>
    </r>
    <r>
      <rPr>
        <sz val="11"/>
        <color rgb="FF333333"/>
        <rFont val="Arial"/>
        <family val="2"/>
      </rPr>
      <t> que dans cette premiere ivresse où je passai plus de trois mois, il ne me vint pas même à l'esprit que j'eusse rien à desirer de plus heureux.</t>
    </r>
  </si>
  <si>
    <r>
      <t>Courbé sous le poids de mes infidélités, j'ai dévoilé ma honte et </t>
    </r>
    <r>
      <rPr>
        <b/>
        <sz val="11"/>
        <color rgb="FFCC3300"/>
        <rFont val="Arial"/>
        <family val="2"/>
      </rPr>
      <t>confessé</t>
    </r>
    <r>
      <rPr>
        <sz val="11"/>
        <color rgb="FF333333"/>
        <rFont val="Arial"/>
        <family val="2"/>
      </rPr>
      <t> mes crimes.</t>
    </r>
  </si>
  <si>
    <r>
      <t>Cela ne</t>
    </r>
    <r>
      <rPr>
        <sz val="11"/>
        <color rgb="FF333333"/>
        <rFont val="Arial"/>
        <family val="2"/>
      </rPr>
      <t> </t>
    </r>
    <r>
      <rPr>
        <i/>
        <sz val="11"/>
        <color rgb="FF333333"/>
        <rFont val="Arial"/>
        <family val="2"/>
      </rPr>
      <t>me coûte rien à moi, </t>
    </r>
    <r>
      <rPr>
        <b/>
        <i/>
        <sz val="11"/>
        <color rgb="FFCC3300"/>
        <rFont val="Arial"/>
        <family val="2"/>
      </rPr>
      <t>confessez</t>
    </r>
    <r>
      <rPr>
        <i/>
        <sz val="11"/>
        <color rgb="FF333333"/>
        <rFont val="Arial"/>
        <family val="2"/>
      </rPr>
      <t>-vous.</t>
    </r>
  </si>
  <si>
    <r>
      <t>Il n'était pas homme à se </t>
    </r>
    <r>
      <rPr>
        <b/>
        <sz val="11"/>
        <color rgb="FFCC3300"/>
        <rFont val="Arial"/>
        <family val="2"/>
      </rPr>
      <t>confesser</t>
    </r>
    <r>
      <rPr>
        <sz val="11"/>
        <color rgb="FF333333"/>
        <rFont val="Arial"/>
        <family val="2"/>
      </rPr>
      <t> par amour de la vérité.</t>
    </r>
  </si>
  <si>
    <r>
      <t>Même après qu'il a fait taire les dernières révoltes du sens propre et qu'il a </t>
    </r>
    <r>
      <rPr>
        <b/>
        <sz val="11"/>
        <color rgb="FFCC3300"/>
        <rFont val="Arial"/>
        <family val="2"/>
      </rPr>
      <t>confessé</t>
    </r>
    <r>
      <rPr>
        <sz val="11"/>
        <color rgb="FF333333"/>
        <rFont val="Arial"/>
        <family val="2"/>
      </rPr>
      <t> son incapacité et son besoin, l'homme n'a pas la vie en soi.</t>
    </r>
  </si>
  <si>
    <r>
      <t>Mais, à cette vue, le bouleversement de ces hommes fut extrême; ils tombèrent éperdus à ses genoux, lui </t>
    </r>
    <r>
      <rPr>
        <b/>
        <sz val="11"/>
        <color rgb="FFCC3300"/>
        <rFont val="Arial"/>
        <family val="2"/>
      </rPr>
      <t>confessant</t>
    </r>
    <r>
      <rPr>
        <sz val="11"/>
        <color rgb="FF333333"/>
        <rFont val="Arial"/>
        <family val="2"/>
      </rPr>
      <t> que c'était à sa vie qu'ils en avaient voulu; qu'ils étaient les séducteus de la jeune fille soustraite par lui à leurs plaisirs, et que le mort, l'instant d'auparavant en pleine vie, avait eu dessein de le frapper d'un coup quand il se serait approché.</t>
    </r>
  </si>
  <si>
    <r>
      <t>Et aujourd'hui même, chère madame, tout en repoussant cette opinion, comme dénuée de fondement, je dois </t>
    </r>
    <r>
      <rPr>
        <b/>
        <sz val="11"/>
        <color rgb="FFCC3300"/>
        <rFont val="Arial"/>
        <family val="2"/>
      </rPr>
      <t>confesser</t>
    </r>
    <r>
      <rPr>
        <sz val="11"/>
        <color rgb="FF333333"/>
        <rFont val="Arial"/>
        <family val="2"/>
      </rPr>
      <t> que </t>
    </r>
    <r>
      <rPr>
        <sz val="11"/>
        <color theme="1"/>
        <rFont val="Calibri"/>
        <family val="2"/>
        <scheme val="minor"/>
      </rPr>
      <t>Monsieur</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Lessay</t>
    </r>
    <r>
      <rPr>
        <sz val="11"/>
        <color rgb="FF333333"/>
        <rFont val="Arial"/>
        <family val="2"/>
      </rPr>
      <t> ressemblait beaucoup à la momie de </t>
    </r>
    <r>
      <rPr>
        <sz val="11"/>
        <color theme="1"/>
        <rFont val="Calibri"/>
        <family val="2"/>
        <scheme val="minor"/>
      </rPr>
      <t>Monsieur</t>
    </r>
    <r>
      <rPr>
        <sz val="11"/>
        <color rgb="FF333333"/>
        <rFont val="Arial"/>
        <family val="2"/>
      </rPr>
      <t> </t>
    </r>
    <r>
      <rPr>
        <sz val="11"/>
        <color theme="1"/>
        <rFont val="Calibri"/>
        <family val="2"/>
        <scheme val="minor"/>
      </rPr>
      <t>Denon</t>
    </r>
    <r>
      <rPr>
        <sz val="11"/>
        <color rgb="FF333333"/>
        <rFont val="Arial"/>
        <family val="2"/>
      </rPr>
      <t>.</t>
    </r>
  </si>
  <si>
    <r>
      <t>Et je </t>
    </r>
    <r>
      <rPr>
        <b/>
        <sz val="11"/>
        <color rgb="FFCC3300"/>
        <rFont val="Arial"/>
        <family val="2"/>
      </rPr>
      <t>confesse</t>
    </r>
    <r>
      <rPr>
        <sz val="11"/>
        <color rgb="FF333333"/>
        <rFont val="Arial"/>
        <family val="2"/>
      </rPr>
      <t> d'abord qu'il est impossible de démontrer les idées premières qui forment comme la substance intime de notre raison.</t>
    </r>
  </si>
  <si>
    <r>
      <t>Et le curé articula la prière sacrée, d'une voix lente, en scandant les mots que le menuisier répétait; puis il dit: "maintenant, </t>
    </r>
    <r>
      <rPr>
        <b/>
        <sz val="11"/>
        <color rgb="FFCC3300"/>
        <rFont val="Arial"/>
        <family val="2"/>
      </rPr>
      <t>confessez</t>
    </r>
    <r>
      <rPr>
        <sz val="11"/>
        <color rgb="FF333333"/>
        <rFont val="Arial"/>
        <family val="2"/>
      </rPr>
      <t>-vous.</t>
    </r>
  </si>
  <si>
    <r>
      <t>Tous les plus élevés parmi les vertueux humains depuis la venue, parmi ces témoins incomplets qui s'arrêtent au seuil, murmurent cela, et </t>
    </r>
    <r>
      <rPr>
        <sz val="11"/>
        <color theme="1"/>
        <rFont val="Calibri"/>
        <family val="2"/>
        <scheme val="minor"/>
      </rPr>
      <t>Sévère</t>
    </r>
    <r>
      <rPr>
        <sz val="11"/>
        <color rgb="FF333333"/>
        <rFont val="Arial"/>
        <family val="2"/>
      </rPr>
      <t> déjà le </t>
    </r>
    <r>
      <rPr>
        <b/>
        <sz val="11"/>
        <color rgb="FFCC3300"/>
        <rFont val="Arial"/>
        <family val="2"/>
      </rPr>
      <t>confesse</t>
    </r>
    <r>
      <rPr>
        <sz val="11"/>
        <color rgb="FF333333"/>
        <rFont val="Arial"/>
        <family val="2"/>
      </rPr>
      <t>.</t>
    </r>
  </si>
  <si>
    <r>
      <t>D'abord la Mariette avait </t>
    </r>
    <r>
      <rPr>
        <b/>
        <sz val="11"/>
        <color rgb="FFCC3300"/>
        <rFont val="Arial"/>
        <family val="2"/>
      </rPr>
      <t>confessé</t>
    </r>
    <r>
      <rPr>
        <sz val="11"/>
        <color rgb="FF333333"/>
        <rFont val="Arial"/>
        <family val="2"/>
      </rPr>
      <t> que de tous ses galants pas un ne lui plaisait, à cause d'un meunier qui n'était pas du tout galant avec elle, et qui seul l'empêchait de dormir.</t>
    </r>
  </si>
  <si>
    <r>
      <t>Elle se </t>
    </r>
    <r>
      <rPr>
        <b/>
        <sz val="11"/>
        <color rgb="FFCC3300"/>
        <rFont val="Arial"/>
        <family val="2"/>
      </rPr>
      <t>confessa</t>
    </r>
    <r>
      <rPr>
        <sz val="11"/>
        <color rgb="FF333333"/>
        <rFont val="Arial"/>
        <family val="2"/>
      </rPr>
      <t>, aspira à la mort avec un délice d'angoisse et de sombres ardeurs.</t>
    </r>
  </si>
  <si>
    <r>
      <t>Mary se </t>
    </r>
    <r>
      <rPr>
        <b/>
        <sz val="11"/>
        <color rgb="FFCC3300"/>
        <rFont val="Arial"/>
        <family val="2"/>
      </rPr>
      <t>confessait</t>
    </r>
    <r>
      <rPr>
        <sz val="11"/>
        <color rgb="FF333333"/>
        <rFont val="Arial"/>
        <family val="2"/>
      </rPr>
      <t> régulièrement tous les mois.</t>
    </r>
  </si>
  <si>
    <r>
      <t>Le samedi, au moment du rapport, les élèves désireux de se </t>
    </r>
    <r>
      <rPr>
        <b/>
        <sz val="11"/>
        <color rgb="FFCC3300"/>
        <rFont val="Arial"/>
        <family val="2"/>
      </rPr>
      <t>confesser</t>
    </r>
    <r>
      <rPr>
        <sz val="11"/>
        <color rgb="FF333333"/>
        <rFont val="Arial"/>
        <family val="2"/>
      </rPr>
      <t> remettaient un billet mentionnant leur nom et celui du confesseur choisi.</t>
    </r>
  </si>
  <si>
    <r>
      <t>Elle aurait aimé le </t>
    </r>
    <r>
      <rPr>
        <b/>
        <sz val="11"/>
        <color rgb="FFCC3300"/>
        <rFont val="Arial"/>
        <family val="2"/>
      </rPr>
      <t>confesser</t>
    </r>
    <r>
      <rPr>
        <sz val="11"/>
        <color rgb="FF333333"/>
        <rFont val="Arial"/>
        <family val="2"/>
      </rPr>
      <t> là-dessus tranquillement.</t>
    </r>
  </si>
  <si>
    <r>
      <t>J'irai me </t>
    </r>
    <r>
      <rPr>
        <b/>
        <sz val="11"/>
        <color rgb="FFCC3300"/>
        <rFont val="Arial"/>
        <family val="2"/>
      </rPr>
      <t>confesser</t>
    </r>
    <r>
      <rPr>
        <sz val="11"/>
        <color rgb="FF333333"/>
        <rFont val="Arial"/>
        <family val="2"/>
      </rPr>
      <t> aujourd'hui.</t>
    </r>
  </si>
  <si>
    <r>
      <t>Pendant ce temps, </t>
    </r>
    <r>
      <rPr>
        <sz val="11"/>
        <color theme="1"/>
        <rFont val="Calibri"/>
        <family val="2"/>
        <scheme val="minor"/>
      </rPr>
      <t>Marguerite</t>
    </r>
    <r>
      <rPr>
        <sz val="11"/>
        <color rgb="FF333333"/>
        <rFont val="Arial"/>
        <family val="2"/>
      </rPr>
      <t> m'a appelée près de son lit, m'a priée d'ouvrir son armoire, puis elle m'a désigné un bonnet, une chemise longue toute couverte de dentelles, et m'a dit d'une voix affaiblie: "je vais mourir après m'être </t>
    </r>
    <r>
      <rPr>
        <b/>
        <sz val="11"/>
        <color rgb="FFCC3300"/>
        <rFont val="Arial"/>
        <family val="2"/>
      </rPr>
      <t>confessée</t>
    </r>
    <r>
      <rPr>
        <sz val="11"/>
        <color rgb="FF333333"/>
        <rFont val="Arial"/>
        <family val="2"/>
      </rPr>
      <t>, alors tu m'habilleras avec ces objets: c'est une coquetterie de mourante.</t>
    </r>
  </si>
  <si>
    <r>
      <t xml:space="preserve">Près de Rose, je le </t>
    </r>
    <r>
      <rPr>
        <b/>
        <sz val="11"/>
        <color rgb="FFC00000"/>
        <rFont val="Calibri"/>
        <family val="2"/>
        <scheme val="minor"/>
      </rPr>
      <t>confesse</t>
    </r>
    <r>
      <rPr>
        <sz val="11"/>
        <color theme="1"/>
        <rFont val="Calibri"/>
        <family val="2"/>
        <scheme val="minor"/>
      </rPr>
      <t xml:space="preserve">, mon habit me paraît bien lourd. </t>
    </r>
  </si>
  <si>
    <r>
      <t>Zola</t>
    </r>
    <r>
      <rPr>
        <sz val="11"/>
        <color rgb="FF333333"/>
        <rFont val="Arial"/>
        <family val="2"/>
      </rPr>
      <t> me </t>
    </r>
    <r>
      <rPr>
        <b/>
        <sz val="11"/>
        <color rgb="FFCC3300"/>
        <rFont val="Arial"/>
        <family val="2"/>
      </rPr>
      <t>confesse</t>
    </r>
    <r>
      <rPr>
        <sz val="11"/>
        <color rgb="FF333333"/>
        <rFont val="Arial"/>
        <family val="2"/>
      </rPr>
      <t> qu'en cette année où il touche presque à la cinquantaine, il est pris d'un regain de vie, d'un désir de jouissances matérielles et s'interrompant soudain:</t>
    </r>
  </si>
  <si>
    <r>
      <t>J'ai roulé, je le </t>
    </r>
    <r>
      <rPr>
        <b/>
        <sz val="11"/>
        <color rgb="FFCC3300"/>
        <rFont val="Arial"/>
        <family val="2"/>
      </rPr>
      <t>confesse</t>
    </r>
    <r>
      <rPr>
        <sz val="11"/>
        <color rgb="FF333333"/>
        <rFont val="Arial"/>
        <family val="2"/>
      </rPr>
      <t>.</t>
    </r>
  </si>
  <si>
    <r>
      <t>Le matin même de la nuit où elle avait fait ce rêve, elle voulut aller visiter cette prairie, célèbre, en outre, pour sa fontaine Asbamée, qui, froide à sa source et bientôt bouillante, frappait les parjures de maux si cruels, lorsqu'ils y trempaient leurs mains, soit volontairement, soit comme épreuve forcée, que, après avoir fait quelques pas pour s'éloigner de ces eaux merveilleuses, ils s'arrêtaient vaincus par la douleur, et, se roulant dans des tortures atroces, étaient obligés de </t>
    </r>
    <r>
      <rPr>
        <b/>
        <sz val="11"/>
        <color rgb="FFCC3300"/>
        <rFont val="Arial"/>
        <family val="2"/>
      </rPr>
      <t>confesser</t>
    </r>
    <r>
      <rPr>
        <sz val="11"/>
        <color rgb="FF333333"/>
        <rFont val="Arial"/>
        <family val="2"/>
      </rPr>
      <t> leur crime.</t>
    </r>
  </si>
  <si>
    <r>
      <t>Cependant, j'espère bien que vous n'allez pas le punir tragiquement, ce pauvre diable, qui a l'air de </t>
    </r>
    <r>
      <rPr>
        <b/>
        <sz val="11"/>
        <color rgb="FFCC3300"/>
        <rFont val="Arial"/>
        <family val="2"/>
      </rPr>
      <t>confesser</t>
    </r>
    <r>
      <rPr>
        <sz val="11"/>
        <color rgb="FF333333"/>
        <rFont val="Arial"/>
        <family val="2"/>
      </rPr>
      <t> ses péchés quand il dit: Je vous aime.</t>
    </r>
  </si>
  <si>
    <r>
      <t>" Quel soin et pourquoi ce parfum violent? </t>
    </r>
    <r>
      <rPr>
        <sz val="11"/>
        <color theme="1"/>
        <rFont val="Calibri"/>
        <family val="2"/>
        <scheme val="minor"/>
      </rPr>
      <t>" - " Je vais </t>
    </r>
    <r>
      <rPr>
        <i/>
        <sz val="11"/>
        <color theme="1"/>
        <rFont val="Calibri"/>
        <family val="2"/>
        <scheme val="minor"/>
      </rPr>
      <t>ad alta." </t>
    </r>
    <r>
      <rPr>
        <sz val="11"/>
        <color theme="1"/>
        <rFont val="Calibri"/>
        <family val="2"/>
        <scheme val="minor"/>
      </rPr>
      <t>- " Vous </t>
    </r>
    <r>
      <rPr>
        <b/>
        <sz val="11"/>
        <color rgb="FFCC3300"/>
        <rFont val="Calibri"/>
        <family val="2"/>
        <scheme val="minor"/>
      </rPr>
      <t>confesser</t>
    </r>
    <r>
      <rPr>
        <sz val="11"/>
        <color theme="1"/>
        <rFont val="Calibri"/>
        <family val="2"/>
        <scheme val="minor"/>
      </rPr>
      <t>? "</t>
    </r>
  </si>
  <si>
    <r>
      <t>Il faut donc juger l'activité présente des philosophes par rapport à cette idée qu'ils </t>
    </r>
    <r>
      <rPr>
        <b/>
        <sz val="11"/>
        <color rgb="FFCC3300"/>
        <rFont val="Arial"/>
        <family val="2"/>
      </rPr>
      <t>confessent</t>
    </r>
    <r>
      <rPr>
        <sz val="11"/>
        <color rgb="FF333333"/>
        <rFont val="Arial"/>
        <family val="2"/>
      </rPr>
      <t>, qu'ils professent, d'une mission humaine, indépendante de toute condition locale et temporelle, de tout intérêt particulier.</t>
    </r>
  </si>
  <si>
    <r>
      <t>Je suis contraint de le</t>
    </r>
    <r>
      <rPr>
        <sz val="11"/>
        <color rgb="FF333333"/>
        <rFont val="Arial"/>
        <family val="2"/>
      </rPr>
      <t> </t>
    </r>
    <r>
      <rPr>
        <b/>
        <i/>
        <sz val="11"/>
        <color rgb="FFCC3300"/>
        <rFont val="Arial"/>
        <family val="2"/>
      </rPr>
      <t>confesser</t>
    </r>
    <r>
      <rPr>
        <i/>
        <sz val="11"/>
        <color rgb="FF333333"/>
        <rFont val="Arial"/>
        <family val="2"/>
      </rPr>
      <t>: c'est le divin esprit qui me</t>
    </r>
    <r>
      <rPr>
        <sz val="11"/>
        <color rgb="FF333333"/>
        <rFont val="Arial"/>
        <family val="2"/>
      </rPr>
      <t> </t>
    </r>
    <r>
      <rPr>
        <i/>
        <sz val="11"/>
        <color rgb="FF333333"/>
        <rFont val="Arial"/>
        <family val="2"/>
      </rPr>
      <t>remplit ainsi et me possède.</t>
    </r>
  </si>
  <si>
    <r>
      <t>Je lui appris qu'on ne vient pas se </t>
    </r>
    <r>
      <rPr>
        <b/>
        <sz val="11"/>
        <color rgb="FFCC3300"/>
        <rFont val="Arial"/>
        <family val="2"/>
      </rPr>
      <t>confesser</t>
    </r>
    <r>
      <rPr>
        <sz val="11"/>
        <color rgb="FF333333"/>
        <rFont val="Arial"/>
        <family val="2"/>
      </rPr>
      <t> à bicyclette, et encore moins, comme il rectifiait, à motocyclette;</t>
    </r>
  </si>
  <si>
    <r>
      <t>Et c'est pourquoi, quand ils se </t>
    </r>
    <r>
      <rPr>
        <b/>
        <sz val="11"/>
        <color rgb="FFCC3300"/>
        <rFont val="Arial"/>
        <family val="2"/>
      </rPr>
      <t>confessent</t>
    </r>
    <r>
      <rPr>
        <sz val="11"/>
        <color rgb="FF333333"/>
        <rFont val="Arial"/>
        <family val="2"/>
      </rPr>
      <t>, l'un et l'autre déballent-et déballent sans gêne aucune.</t>
    </r>
  </si>
  <si>
    <r>
      <t>Voici l'aveu que j'avais à vous faire, ajouta-t-il, et je n'ai rien d'autre à vous </t>
    </r>
    <r>
      <rPr>
        <b/>
        <sz val="11"/>
        <color rgb="FFCC3300"/>
        <rFont val="Arial"/>
        <family val="2"/>
      </rPr>
      <t>confesser</t>
    </r>
    <r>
      <rPr>
        <sz val="11"/>
        <color rgb="FF333333"/>
        <rFont val="Arial"/>
        <family val="2"/>
      </rPr>
      <t>, croyez-le.</t>
    </r>
  </si>
  <si>
    <r>
      <t>Le fermier et sa femme comparurent devant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Césarges</t>
    </r>
    <r>
      <rPr>
        <sz val="11"/>
        <color rgb="FF333333"/>
        <rFont val="Arial"/>
        <family val="2"/>
      </rPr>
      <t>, </t>
    </r>
    <r>
      <rPr>
        <b/>
        <sz val="11"/>
        <color rgb="FFCC3300"/>
        <rFont val="Arial"/>
        <family val="2"/>
      </rPr>
      <t>confessèrent</t>
    </r>
    <r>
      <rPr>
        <sz val="11"/>
        <color rgb="FF333333"/>
        <rFont val="Arial"/>
        <family val="2"/>
      </rPr>
      <t> leur friponnerie et furent renvoyés.</t>
    </r>
  </si>
  <si>
    <r>
      <t>Maman désirerait se </t>
    </r>
    <r>
      <rPr>
        <b/>
        <sz val="11"/>
        <color rgb="FFCC3300"/>
        <rFont val="Arial"/>
        <family val="2"/>
      </rPr>
      <t>confesser</t>
    </r>
    <r>
      <rPr>
        <sz val="11"/>
        <color rgb="FF333333"/>
        <rFont val="Arial"/>
        <family val="2"/>
      </rPr>
      <t>, lui dit-elle de la voix respectueuse et sourde qu'elle eût prise pour se confesser elle-même.</t>
    </r>
  </si>
  <si>
    <r>
      <t>Pour cela se confesser, se </t>
    </r>
    <r>
      <rPr>
        <b/>
        <sz val="11"/>
        <color rgb="FFCC3300"/>
        <rFont val="Arial"/>
        <family val="2"/>
      </rPr>
      <t>confesser</t>
    </r>
    <r>
      <rPr>
        <sz val="11"/>
        <color rgb="FF333333"/>
        <rFont val="Arial"/>
        <family val="2"/>
      </rPr>
      <t> tout de suite, là dans le... dans votre... oui, vous dites le mot, dans votre tribunal de la pénitence.</t>
    </r>
  </si>
  <si>
    <r>
      <t>Voyons, à défaut de variété, </t>
    </r>
    <r>
      <rPr>
        <b/>
        <sz val="11"/>
        <color rgb="FFCC3300"/>
        <rFont val="Arial"/>
        <family val="2"/>
      </rPr>
      <t>confessez</t>
    </r>
    <r>
      <rPr>
        <sz val="11"/>
        <color rgb="FF333333"/>
        <rFont val="Arial"/>
        <family val="2"/>
      </rPr>
      <t> au moins que, dispensées des frelatages inventés par les chimistes d'</t>
    </r>
    <r>
      <rPr>
        <sz val="11"/>
        <color theme="1"/>
        <rFont val="Calibri"/>
        <family val="2"/>
        <scheme val="minor"/>
      </rPr>
      <t>Urbain</t>
    </r>
    <r>
      <rPr>
        <sz val="11"/>
        <color rgb="FF333333"/>
        <rFont val="Arial"/>
        <family val="2"/>
      </rPr>
      <t> VIII, nos hymnes sont authentiques et qu'elles fleurent bon le terroir où elles poussèrent et le siècle où elles naquirent.</t>
    </r>
  </si>
  <si>
    <r>
      <t>Enfin, mon fils, vous vous êtes </t>
    </r>
    <r>
      <rPr>
        <b/>
        <sz val="11"/>
        <color rgb="FFCC3300"/>
        <rFont val="Arial"/>
        <family val="2"/>
      </rPr>
      <t>confessé</t>
    </r>
    <r>
      <rPr>
        <sz val="11"/>
        <color rgb="FF333333"/>
        <rFont val="Arial"/>
        <family val="2"/>
      </rPr>
      <t>?</t>
    </r>
    <r>
      <rPr>
        <sz val="11"/>
        <color theme="1"/>
        <rFont val="Calibri"/>
        <family val="2"/>
        <scheme val="minor"/>
      </rPr>
      <t> Demanda le cardinal plein de sollicitude.</t>
    </r>
  </si>
  <si>
    <r>
      <t>Parfois le curé se laissait aller à rêver (et l'eau lui en venait à la bouche) que </t>
    </r>
    <r>
      <rPr>
        <sz val="11"/>
        <color theme="1"/>
        <rFont val="Calibri"/>
        <family val="2"/>
        <scheme val="minor"/>
      </rPr>
      <t>Ferdinand</t>
    </r>
    <r>
      <rPr>
        <sz val="11"/>
        <color rgb="FF333333"/>
        <rFont val="Arial"/>
        <family val="2"/>
      </rPr>
      <t> </t>
    </r>
    <r>
      <rPr>
        <sz val="11"/>
        <color theme="1"/>
        <rFont val="Calibri"/>
        <family val="2"/>
        <scheme val="minor"/>
      </rPr>
      <t>Haudouin</t>
    </r>
    <r>
      <rPr>
        <sz val="11"/>
        <color rgb="FF333333"/>
        <rFont val="Arial"/>
        <family val="2"/>
      </rPr>
      <t>, paroissien de </t>
    </r>
    <r>
      <rPr>
        <sz val="11"/>
        <color theme="1"/>
        <rFont val="Calibri"/>
        <family val="2"/>
        <scheme val="minor"/>
      </rPr>
      <t>Claquebue</t>
    </r>
    <r>
      <rPr>
        <sz val="11"/>
        <color rgb="FF333333"/>
        <rFont val="Arial"/>
        <family val="2"/>
      </rPr>
      <t>, venait s'accuser en </t>
    </r>
    <r>
      <rPr>
        <b/>
        <sz val="11"/>
        <color rgb="FFCC3300"/>
        <rFont val="Arial"/>
        <family val="2"/>
      </rPr>
      <t>confession;</t>
    </r>
    <r>
      <rPr>
        <sz val="11"/>
        <color rgb="FF333333"/>
        <rFont val="Arial"/>
        <family val="2"/>
      </rPr>
      <t> il n'aurait pas répondu, lui, comme ces prêtres citadins, qui ne sont pas de véritables praticiens des âmes, par des paroles indulgentes et distraites.</t>
    </r>
  </si>
  <si>
    <r>
      <t>Le plus grand bonheur, après que d'aimer, c'est de </t>
    </r>
    <r>
      <rPr>
        <b/>
        <sz val="11"/>
        <color rgb="FFCC3300"/>
        <rFont val="Arial"/>
        <family val="2"/>
      </rPr>
      <t>confesser</t>
    </r>
    <r>
      <rPr>
        <sz val="11"/>
        <color rgb="FF333333"/>
        <rFont val="Arial"/>
        <family val="2"/>
      </rPr>
      <t> son amour.</t>
    </r>
  </si>
  <si>
    <r>
      <t>Maman désirerait se confesser, lui dit-elle de la voix respectueuse et sourde qu'elle eût prise pour se </t>
    </r>
    <r>
      <rPr>
        <b/>
        <sz val="11"/>
        <color rgb="FFCC3300"/>
        <rFont val="Arial"/>
        <family val="2"/>
      </rPr>
      <t>confesser</t>
    </r>
    <r>
      <rPr>
        <sz val="11"/>
        <color rgb="FF333333"/>
        <rFont val="Arial"/>
        <family val="2"/>
      </rPr>
      <t> elle-même.</t>
    </r>
  </si>
  <si>
    <r>
      <t>il </t>
    </r>
    <r>
      <rPr>
        <b/>
        <sz val="11"/>
        <color rgb="FFCC3300"/>
        <rFont val="Arial"/>
        <family val="2"/>
      </rPr>
      <t>confesse</t>
    </r>
    <r>
      <rPr>
        <sz val="11"/>
        <color rgb="FF333333"/>
        <rFont val="Arial"/>
        <family val="2"/>
      </rPr>
      <t> voir peu de différence entre la notion d'Agni, le dieu du feu, et la notion de l'éther par laquelle le physicien moderne explique la lumière et la chaleur.</t>
    </r>
  </si>
  <si>
    <r>
      <t>Il est étrange de voir que pas un des commentateurs de </t>
    </r>
    <r>
      <rPr>
        <sz val="11"/>
        <color theme="1"/>
        <rFont val="Calibri"/>
        <family val="2"/>
        <scheme val="minor"/>
      </rPr>
      <t>Dante</t>
    </r>
    <r>
      <rPr>
        <sz val="11"/>
        <color rgb="FF333333"/>
        <rFont val="Arial"/>
        <family val="2"/>
      </rPr>
      <t> ne songe à se demander si, au sortir de la forêt, ou pour sortir de la forêt, </t>
    </r>
    <r>
      <rPr>
        <sz val="11"/>
        <color theme="1"/>
        <rFont val="Calibri"/>
        <family val="2"/>
        <scheme val="minor"/>
      </rPr>
      <t>Dante</t>
    </r>
    <r>
      <rPr>
        <sz val="11"/>
        <color rgb="FF333333"/>
        <rFont val="Arial"/>
        <family val="2"/>
      </rPr>
      <t> s'est </t>
    </r>
    <r>
      <rPr>
        <b/>
        <sz val="11"/>
        <color rgb="FFCC3300"/>
        <rFont val="Arial"/>
        <family val="2"/>
      </rPr>
      <t>confessé</t>
    </r>
    <r>
      <rPr>
        <sz val="11"/>
        <color rgb="FF333333"/>
        <rFont val="Arial"/>
        <family val="2"/>
      </rPr>
      <t> et a communié.</t>
    </r>
  </si>
  <si>
    <r>
      <t>Il somme dans son âme le prédicateur de </t>
    </r>
    <r>
      <rPr>
        <b/>
        <sz val="11"/>
        <color rgb="FFCC3300"/>
        <rFont val="Arial"/>
        <family val="2"/>
      </rPr>
      <t>confesser</t>
    </r>
    <r>
      <rPr>
        <sz val="11"/>
        <color rgb="FF333333"/>
        <rFont val="Arial"/>
        <family val="2"/>
      </rPr>
      <t> la vérité.</t>
    </r>
  </si>
  <si>
    <r>
      <t>Déçus et coupables de </t>
    </r>
    <r>
      <rPr>
        <i/>
        <sz val="11"/>
        <color rgb="FF333333"/>
        <rFont val="Arial"/>
        <family val="2"/>
      </rPr>
      <t>miarophagie</t>
    </r>
    <r>
      <rPr>
        <sz val="11"/>
        <color rgb="FF333333"/>
        <rFont val="Arial"/>
        <family val="2"/>
      </rPr>
      <t> (absorption d'aliments impurs), ils </t>
    </r>
    <r>
      <rPr>
        <b/>
        <sz val="11"/>
        <color rgb="FFCC3300"/>
        <rFont val="Arial"/>
        <family val="2"/>
      </rPr>
      <t>confessent</t>
    </r>
    <r>
      <rPr>
        <sz val="11"/>
        <color rgb="FF333333"/>
        <rFont val="Arial"/>
        <family val="2"/>
      </rPr>
      <t> leur faute et se voient infliger une pénitence.</t>
    </r>
  </si>
  <si>
    <r>
      <t>Ah! -- </t>
    </r>
    <r>
      <rPr>
        <b/>
        <sz val="11"/>
        <color rgb="FFCC3300"/>
        <rFont val="Arial"/>
        <family val="2"/>
      </rPr>
      <t>confessiez</t>
    </r>
    <r>
      <rPr>
        <sz val="11"/>
        <color rgb="FF333333"/>
        <rFont val="Arial"/>
        <family val="2"/>
      </rPr>
      <t>-vous à Las-Cases, en méditant sur la fragile dignité de l'homme -- qu'importent la constance et la vigueur de la pensée?</t>
    </r>
  </si>
  <si>
    <r>
      <t>Vous venez encore vous </t>
    </r>
    <r>
      <rPr>
        <b/>
        <sz val="11"/>
        <color rgb="FFCC3300"/>
        <rFont val="Arial"/>
        <family val="2"/>
      </rPr>
      <t>confesser</t>
    </r>
    <r>
      <rPr>
        <sz val="11"/>
        <color rgb="FF333333"/>
        <rFont val="Arial"/>
        <family val="2"/>
      </rPr>
      <t> avec l'oeil du diable, me dit l'abbé </t>
    </r>
    <r>
      <rPr>
        <sz val="11"/>
        <color theme="1"/>
        <rFont val="Calibri"/>
        <family val="2"/>
        <scheme val="minor"/>
      </rPr>
      <t>Bridet</t>
    </r>
    <r>
      <rPr>
        <sz val="11"/>
        <color rgb="FF333333"/>
        <rFont val="Arial"/>
        <family val="2"/>
      </rPr>
      <t>.</t>
    </r>
  </si>
  <si>
    <r>
      <t>Laure</t>
    </r>
    <r>
      <rPr>
        <sz val="11"/>
        <color rgb="FF333333"/>
        <rFont val="Arial"/>
        <family val="2"/>
      </rPr>
      <t> </t>
    </r>
    <r>
      <rPr>
        <sz val="11"/>
        <color theme="1"/>
        <rFont val="Calibri"/>
        <family val="2"/>
        <scheme val="minor"/>
      </rPr>
      <t>Malaussène</t>
    </r>
    <r>
      <rPr>
        <sz val="11"/>
        <color rgb="FF333333"/>
        <rFont val="Arial"/>
        <family val="2"/>
      </rPr>
      <t> se </t>
    </r>
    <r>
      <rPr>
        <b/>
        <sz val="11"/>
        <color rgb="FFCC3300"/>
        <rFont val="Arial"/>
        <family val="2"/>
      </rPr>
      <t>confesse</t>
    </r>
    <r>
      <rPr>
        <sz val="11"/>
        <color rgb="FF333333"/>
        <rFont val="Arial"/>
        <family val="2"/>
      </rPr>
      <t>-t-elle à vous, m. </t>
    </r>
    <r>
      <rPr>
        <sz val="11"/>
        <color theme="1"/>
        <rFont val="Calibri"/>
        <family val="2"/>
        <scheme val="minor"/>
      </rPr>
      <t>Le chanoine?</t>
    </r>
  </si>
  <si>
    <r>
      <t xml:space="preserve">Et la dame li dit: "Biau sire, A cestui wel mes pechiez dire Et de </t>
    </r>
    <r>
      <rPr>
        <b/>
        <sz val="11"/>
        <color rgb="FFC00000"/>
        <rFont val="Calibri"/>
        <family val="2"/>
        <scheme val="minor"/>
      </rPr>
      <t>confession</t>
    </r>
    <r>
      <rPr>
        <sz val="11"/>
        <color theme="1"/>
        <rFont val="Calibri"/>
        <family val="2"/>
        <scheme val="minor"/>
      </rPr>
      <t xml:space="preserve"> parleir."</t>
    </r>
  </si>
  <si>
    <r>
      <t xml:space="preserve">Si me doint Diex </t>
    </r>
    <r>
      <rPr>
        <b/>
        <sz val="11"/>
        <color rgb="FFC00000"/>
        <rFont val="Calibri"/>
        <family val="2"/>
        <scheme val="minor"/>
      </rPr>
      <t>confession</t>
    </r>
    <r>
      <rPr>
        <sz val="11"/>
        <color theme="1"/>
        <rFont val="Calibri"/>
        <family val="2"/>
        <scheme val="minor"/>
      </rPr>
      <t xml:space="preserve"> Quant l' arme dou cors partira, Que ja pis ne vos en sera Se vos la veritei m' en dites.</t>
    </r>
  </si>
  <si>
    <r>
      <t xml:space="preserve">Picheour vont a Roume querre </t>
    </r>
    <r>
      <rPr>
        <b/>
        <sz val="11"/>
        <color rgb="FFC00000"/>
        <rFont val="Calibri"/>
        <family val="2"/>
        <scheme val="minor"/>
      </rPr>
      <t>confession</t>
    </r>
    <r>
      <rPr>
        <sz val="11"/>
        <color theme="1"/>
        <rFont val="Calibri"/>
        <family val="2"/>
        <scheme val="minor"/>
      </rPr>
      <t xml:space="preserve"> Et laissent tout encemble avoir et mansion, Si n' ont fors penitance.</t>
    </r>
  </si>
  <si>
    <r>
      <t xml:space="preserve">A son seigneur prist a souzrire; En sozriant li dist: "Biau sire, Aleiz vos la defors esbatre Et faisons .Il. pars de nos quatre: Frere Symon o vos meneiz, Frere Denize est aseneiz De ma </t>
    </r>
    <r>
      <rPr>
        <b/>
        <sz val="11"/>
        <color rgb="FFC00000"/>
        <rFont val="Calibri"/>
        <family val="2"/>
        <scheme val="minor"/>
      </rPr>
      <t>confession</t>
    </r>
    <r>
      <rPr>
        <sz val="11"/>
        <color theme="1"/>
        <rFont val="Calibri"/>
        <family val="2"/>
        <scheme val="minor"/>
      </rPr>
      <t xml:space="preserve"> oïr."</t>
    </r>
  </si>
  <si>
    <r>
      <t xml:space="preserve">Gardés n'aez vers moi nulle redoteison, que je ne vos querrai engin ne traïson, ainz voil croire en Jhesu qui sofri passion, que il m'oustroit a l'arme voire </t>
    </r>
    <r>
      <rPr>
        <b/>
        <sz val="11"/>
        <color rgb="FFC00000"/>
        <rFont val="Calibri"/>
        <family val="2"/>
        <scheme val="minor"/>
      </rPr>
      <t>confession</t>
    </r>
    <r>
      <rPr>
        <sz val="11"/>
        <color theme="1"/>
        <rFont val="Calibri"/>
        <family val="2"/>
        <scheme val="minor"/>
      </rPr>
      <t xml:space="preserve">. </t>
    </r>
  </si>
  <si>
    <r>
      <t>Car, en ayant arraché cette </t>
    </r>
    <r>
      <rPr>
        <b/>
        <sz val="11"/>
        <color rgb="FFCC3300"/>
        <rFont val="Arial"/>
        <family val="2"/>
      </rPr>
      <t>confession</t>
    </r>
    <r>
      <rPr>
        <sz val="11"/>
        <color rgb="FF333333"/>
        <rFont val="Arial"/>
        <family val="2"/>
      </rPr>
      <t>, ils le laissoyent aller sans offense, sans rançon, sauf, pour le plus, d'en tirer parole de ne s'armer des lors en avant contre eux.</t>
    </r>
  </si>
  <si>
    <r>
      <t>Mais la </t>
    </r>
    <r>
      <rPr>
        <b/>
        <sz val="11"/>
        <color rgb="FFCC3300"/>
        <rFont val="Arial"/>
        <family val="2"/>
      </rPr>
      <t>confession</t>
    </r>
    <r>
      <rPr>
        <sz val="11"/>
        <color rgb="FF333333"/>
        <rFont val="Arial"/>
        <family val="2"/>
      </rPr>
      <t> de la vertu ne porte pas moins en la bouche de celuy qui la hayt.</t>
    </r>
  </si>
  <si>
    <r>
      <t>Il prophetise comment Dieu debvoit appeller à soy toutes nations par l' evangille et ne demander aux siens pour tous sacrifices sinon </t>
    </r>
    <r>
      <rPr>
        <b/>
        <sz val="11"/>
        <color rgb="FFCC3300"/>
        <rFont val="Arial"/>
        <family val="2"/>
      </rPr>
      <t>confession</t>
    </r>
    <r>
      <rPr>
        <sz val="11"/>
        <color rgb="FF333333"/>
        <rFont val="Arial"/>
        <family val="2"/>
      </rPr>
      <t> et predication de sa bonté, detestant ceulx qui se vantent d' observer sa religion sans que leur cueur soit touché de zele ne d' amour en luy.</t>
    </r>
  </si>
  <si>
    <r>
      <t xml:space="preserve">La fille, qui estoit jeunette, ne se peut tenir de rougir; ce que le père print pour une </t>
    </r>
    <r>
      <rPr>
        <b/>
        <sz val="11"/>
        <color rgb="FFC00000"/>
        <rFont val="Arial"/>
        <family val="2"/>
      </rPr>
      <t>confession</t>
    </r>
    <r>
      <rPr>
        <sz val="11"/>
        <color rgb="FF333333"/>
        <rFont val="Arial"/>
        <family val="2"/>
      </rPr>
      <t>.</t>
    </r>
  </si>
  <si>
    <r>
      <t>Par ces traits de ma </t>
    </r>
    <r>
      <rPr>
        <b/>
        <sz val="11"/>
        <color rgb="FFCC3300"/>
        <rFont val="Arial"/>
        <family val="2"/>
      </rPr>
      <t>confession</t>
    </r>
    <r>
      <rPr>
        <sz val="11"/>
        <color rgb="FF333333"/>
        <rFont val="Arial"/>
        <family val="2"/>
      </rPr>
      <t>, on en peut imaginer d'autres à mes despens.</t>
    </r>
  </si>
  <si>
    <r>
      <t>Ils ne demandent à leurs prisonniers autre rançon que la </t>
    </r>
    <r>
      <rPr>
        <b/>
        <sz val="11"/>
        <color rgb="FFCC3300"/>
        <rFont val="Arial"/>
        <family val="2"/>
      </rPr>
      <t>confession</t>
    </r>
    <r>
      <rPr>
        <sz val="11"/>
        <color rgb="FF333333"/>
        <rFont val="Arial"/>
        <family val="2"/>
      </rPr>
      <t> et recognoissance d'estre vaincus;</t>
    </r>
  </si>
  <si>
    <r>
      <t>Et fut trouvé, par sa </t>
    </r>
    <r>
      <rPr>
        <b/>
        <sz val="11"/>
        <color rgb="FFCC3300"/>
        <rFont val="Arial"/>
        <family val="2"/>
      </rPr>
      <t>confession</t>
    </r>
    <r>
      <rPr>
        <sz val="11"/>
        <color rgb="FF333333"/>
        <rFont val="Arial"/>
        <family val="2"/>
      </rPr>
      <t> et preuve, qui fut faicte par commissaires, sur le lieu, que en ce monastere y avoit esté mené ung grand nombre de gentilz femmes et autres belles filles, par les moyens que ce </t>
    </r>
    <r>
      <rPr>
        <sz val="11"/>
        <color theme="1"/>
        <rFont val="Calibri"/>
        <family val="2"/>
        <scheme val="minor"/>
      </rPr>
      <t>Cordelier</t>
    </r>
    <r>
      <rPr>
        <sz val="11"/>
        <color rgb="FF333333"/>
        <rFont val="Arial"/>
        <family val="2"/>
      </rPr>
      <t> y vouloit mener ceste damoiselle;</t>
    </r>
  </si>
  <si>
    <r>
      <t xml:space="preserve">Adoncques leur remonstra que chose trop difficile leurs seroit receller les </t>
    </r>
    <r>
      <rPr>
        <b/>
        <sz val="11"/>
        <color rgb="FFC00000"/>
        <rFont val="Arial"/>
        <family val="2"/>
      </rPr>
      <t>confessions</t>
    </r>
    <r>
      <rPr>
        <sz val="11"/>
        <color rgb="FF333333"/>
        <rFont val="Arial"/>
        <family val="2"/>
      </rPr>
      <t xml:space="preserve">, veu que n'avoient si peu de temps tenu en secret la boyte tant recommandée. </t>
    </r>
  </si>
  <si>
    <r>
      <t>Et combien que le peu d'amour que j'ay occasion de vous porter me donnoyt excuse de ne vous tenir foy ne loyaulté, l'amour seul que j'ay à </t>
    </r>
    <r>
      <rPr>
        <sz val="11"/>
        <color theme="1"/>
        <rFont val="Calibri"/>
        <family val="2"/>
        <scheme val="minor"/>
      </rPr>
      <t>Dieu</t>
    </r>
    <r>
      <rPr>
        <sz val="11"/>
        <color rgb="FF333333"/>
        <rFont val="Arial"/>
        <family val="2"/>
      </rPr>
      <t> seul et à mon honneur m'ont jusques icy gardée d'avoir faict chose dont j'aye besoing de </t>
    </r>
    <r>
      <rPr>
        <b/>
        <sz val="11"/>
        <color rgb="FFCC3300"/>
        <rFont val="Arial"/>
        <family val="2"/>
      </rPr>
      <t>confession</t>
    </r>
    <r>
      <rPr>
        <sz val="11"/>
        <color rgb="FF333333"/>
        <rFont val="Arial"/>
        <family val="2"/>
      </rPr>
      <t> ne de honte.</t>
    </r>
  </si>
  <si>
    <r>
      <t>C'est bien loing de se repentir, dist geburon, quant la </t>
    </r>
    <r>
      <rPr>
        <b/>
        <sz val="11"/>
        <color rgb="FFCC3300"/>
        <rFont val="Arial"/>
        <family val="2"/>
      </rPr>
      <t>confession</t>
    </r>
    <r>
      <rPr>
        <sz val="11"/>
        <color rgb="FF333333"/>
        <rFont val="Arial"/>
        <family val="2"/>
      </rPr>
      <t> aggrave le peché.</t>
    </r>
  </si>
  <si>
    <r>
      <t xml:space="preserve">Trop enorme eust esté le peché, relever sa </t>
    </r>
    <r>
      <rPr>
        <b/>
        <sz val="11"/>
        <color rgb="FFC00000"/>
        <rFont val="Arial"/>
        <family val="2"/>
      </rPr>
      <t>confession</t>
    </r>
    <r>
      <rPr>
        <sz val="11"/>
        <color rgb="FF333333"/>
        <rFont val="Arial"/>
        <family val="2"/>
      </rPr>
      <t xml:space="preserve">, et trop detestable davant Dieu et les anges. </t>
    </r>
  </si>
  <si>
    <r>
      <t>L'heure venue, il va diligemment trouver sa vieille, à laquelle il conta, par forme de </t>
    </r>
    <r>
      <rPr>
        <b/>
        <sz val="11"/>
        <color rgb="FFCC3300"/>
        <rFont val="Arial"/>
        <family val="2"/>
      </rPr>
      <t>confession</t>
    </r>
    <r>
      <rPr>
        <sz val="11"/>
        <color rgb="FF333333"/>
        <rFont val="Arial"/>
        <family val="2"/>
      </rPr>
      <t> auriculaire, de point en point tout son affaire, et consulta du moyen plus expédient pour mettre à fin son obstinée conclusion, qui étoit de mourir ou jouir;</t>
    </r>
  </si>
  <si>
    <r>
      <t>Je vis et preuves et libres </t>
    </r>
    <r>
      <rPr>
        <b/>
        <sz val="11"/>
        <color rgb="FFCC3300"/>
        <rFont val="Arial"/>
        <family val="2"/>
      </rPr>
      <t xml:space="preserve">confessions </t>
    </r>
    <r>
      <rPr>
        <sz val="11"/>
        <color rgb="FF333333"/>
        <rFont val="Arial"/>
        <family val="2"/>
      </rPr>
      <t>et je ne sçay quelle marque insensible sur cette miserable vieille, et m'enquis et parlay tout mon saoul, y apportant la plus saine attention que je peusse;</t>
    </r>
  </si>
  <si>
    <r>
      <t>Vous parlez, dist </t>
    </r>
    <r>
      <rPr>
        <sz val="11"/>
        <color theme="1"/>
        <rFont val="Calibri"/>
        <family val="2"/>
        <scheme val="minor"/>
      </rPr>
      <t>Oisille</t>
    </r>
    <r>
      <rPr>
        <sz val="11"/>
        <color rgb="FF333333"/>
        <rFont val="Arial"/>
        <family val="2"/>
      </rPr>
      <t>, de celles qui n'ont poinct congnoissance de </t>
    </r>
    <r>
      <rPr>
        <sz val="11"/>
        <color theme="1"/>
        <rFont val="Calibri"/>
        <family val="2"/>
        <scheme val="minor"/>
      </rPr>
      <t>Dieu</t>
    </r>
    <r>
      <rPr>
        <sz val="11"/>
        <color rgb="FF333333"/>
        <rFont val="Arial"/>
        <family val="2"/>
      </rPr>
      <t>, et qui cuydent que les choses secrettes ne soient pas une foys revelées devant la </t>
    </r>
    <r>
      <rPr>
        <sz val="11"/>
        <color theme="1"/>
        <rFont val="Calibri"/>
        <family val="2"/>
        <scheme val="minor"/>
      </rPr>
      <t>Compaignye</t>
    </r>
    <r>
      <rPr>
        <sz val="11"/>
        <color rgb="FF333333"/>
        <rFont val="Arial"/>
        <family val="2"/>
      </rPr>
      <t> celeste; mais je croy que ce n'est pas pour chercher la </t>
    </r>
    <r>
      <rPr>
        <b/>
        <sz val="11"/>
        <color rgb="FFCC3300"/>
        <rFont val="Arial"/>
        <family val="2"/>
      </rPr>
      <t>confession</t>
    </r>
    <r>
      <rPr>
        <sz val="11"/>
        <color rgb="FF333333"/>
        <rFont val="Arial"/>
        <family val="2"/>
      </rPr>
      <t>, qu'ilz cherchent les confesseurs, car l'</t>
    </r>
    <r>
      <rPr>
        <sz val="11"/>
        <color theme="1"/>
        <rFont val="Calibri"/>
        <family val="2"/>
        <scheme val="minor"/>
      </rPr>
      <t>Ennemy</t>
    </r>
    <r>
      <rPr>
        <sz val="11"/>
        <color rgb="FF333333"/>
        <rFont val="Arial"/>
        <family val="2"/>
      </rPr>
      <t> les a tellement aveuglez, qu'elles regardent à s'arrester au lieu qu'il leur semble le plus couvert et le plus seur, que de se soucyer d'avoir absolution du mal dont elles ne se repentent poinct.</t>
    </r>
  </si>
  <si>
    <r>
      <t>Mille et mille en ont chargé leur teste de fauces </t>
    </r>
    <r>
      <rPr>
        <b/>
        <sz val="11"/>
        <color rgb="FFCC3300"/>
        <rFont val="Arial"/>
        <family val="2"/>
      </rPr>
      <t>confessions</t>
    </r>
    <r>
      <rPr>
        <sz val="11"/>
        <color rgb="FF333333"/>
        <rFont val="Arial"/>
        <family val="2"/>
      </rPr>
      <t>.</t>
    </r>
  </si>
  <si>
    <r>
      <t xml:space="preserve">Vrayement (dist Ponocrates) j'ay ouy compter que le pape Jan XXII, passant un jour par l'abbaye de Coingnaufond, feut requis par l'abbesse et meres discretes leurs conceder un indult moyenant lequel se peussent </t>
    </r>
    <r>
      <rPr>
        <b/>
        <sz val="11"/>
        <color rgb="FFC00000"/>
        <rFont val="Arial"/>
        <family val="2"/>
      </rPr>
      <t>confesser</t>
    </r>
    <r>
      <rPr>
        <sz val="11"/>
        <color rgb="FF333333"/>
        <rFont val="Arial"/>
        <family val="2"/>
      </rPr>
      <t xml:space="preserve"> les unes es aultres, alleguantes que les femmes de religion ont quelques petites imperfections secretes, les quelles honte insupportable leurs est deceler aux hommes confesseurs: plus librement, plus familierement, les diroient unes aux aultres soubs le sceau de confession. </t>
    </r>
  </si>
  <si>
    <r>
      <t xml:space="preserve">La nuict de Noel, une damoyselle se presenta à un Cordelier, pour estre oye en </t>
    </r>
    <r>
      <rPr>
        <b/>
        <sz val="11"/>
        <color rgb="FFC00000"/>
        <rFont val="Arial"/>
        <family val="2"/>
      </rPr>
      <t>Confession</t>
    </r>
    <r>
      <rPr>
        <sz val="11"/>
        <color rgb="FF333333"/>
        <rFont val="Arial"/>
        <family val="2"/>
      </rPr>
      <t>, lequel luy bailla une penitence si estrange, que, ne la voulant Recevoir, elle se leva devant luy, sans absolution; dont sa maistresse avertie feit Fouetter le Cordelier en sa cuysine, puis le renvoya lié et garroté à son gardien.</t>
    </r>
  </si>
  <si>
    <r>
      <t>sur ce propos il fut empoigné, et, toutes les susdictes choses averées par sa </t>
    </r>
    <r>
      <rPr>
        <b/>
        <sz val="11"/>
        <color rgb="FFCC3300"/>
        <rFont val="Arial"/>
        <family val="2"/>
      </rPr>
      <t>confession</t>
    </r>
    <r>
      <rPr>
        <sz val="11"/>
        <color rgb="FF333333"/>
        <rFont val="Arial"/>
        <family val="2"/>
      </rPr>
      <t>, fut executé par justice, comme il meritoit.</t>
    </r>
  </si>
  <si>
    <r>
      <t>Une jeune femme d'</t>
    </r>
    <r>
      <rPr>
        <sz val="11"/>
        <color theme="1"/>
        <rFont val="Calibri"/>
        <family val="2"/>
        <scheme val="minor"/>
      </rPr>
      <t>Orleans</t>
    </r>
    <r>
      <rPr>
        <sz val="11"/>
        <color rgb="FF333333"/>
        <rFont val="Arial"/>
        <family val="2"/>
      </rPr>
      <t>, ne voyant aucun moyen par lequel elle peust advertir un jeune escolier qui luy plaisoit sur tous, usa, pour parvenir à son intention, qui estoit de l'attirer à sa cordelle, de la debonnaireté de son beau-père confesseur, qu'elle vint trouver dedans l'eglise, oû le jeune escolier se promenoit; et, faisant la desolée, compta (sous pretexte de </t>
    </r>
    <r>
      <rPr>
        <b/>
        <sz val="11"/>
        <color rgb="FFCC3300"/>
        <rFont val="Arial"/>
        <family val="2"/>
      </rPr>
      <t>confession</t>
    </r>
    <r>
      <rPr>
        <sz val="11"/>
        <rFont val="Arial"/>
        <family val="2"/>
      </rPr>
      <t>)</t>
    </r>
    <r>
      <rPr>
        <sz val="11"/>
        <color rgb="FF333333"/>
        <rFont val="Arial"/>
        <family val="2"/>
      </rPr>
      <t> à ce beau-père qu'il y avoit un jeune escolier qui la pourchassoit incessamment de son deshonneur, en se mettant, luy et elle aussi, en très-grand dangier, lequel elle luy monstra (par cas fortuit) au mesme lieu, ne pensant aucunement à elle;</t>
    </r>
  </si>
  <si>
    <r>
      <t xml:space="preserve">Et affin que je fusse plus inclinée à anichiler mon inique vouloir, me mena en ung devot monastere, affin que en </t>
    </r>
    <r>
      <rPr>
        <b/>
        <sz val="11"/>
        <color rgb="FFC00000"/>
        <rFont val="Arial"/>
        <family val="2"/>
      </rPr>
      <t>confession</t>
    </r>
    <r>
      <rPr>
        <sz val="11"/>
        <color rgb="FF333333"/>
        <rFont val="Arial"/>
        <family val="2"/>
      </rPr>
      <t xml:space="preserve"> et sans difficulté je voulusse exhiber mon infortune, et descharger mon cueur à ung auctentique religieux, lequel estoit fort bien famé et renommé.</t>
    </r>
  </si>
  <si>
    <r>
      <t>si l'on est obligé (comme le porte cette ordonnance si juste et si sainte) de differer l'absolution à tous ceux qui se trouvent engagez dans ces pechez, sans qu'il y ait legitime sujet de croire qu'ils s'en dégageront à l'advenir, jugez combien il y en aura peu que l'on puisse absoudre de pechez mortels aussi-tost apres la </t>
    </r>
    <r>
      <rPr>
        <b/>
        <sz val="11"/>
        <color rgb="FFCC3300"/>
        <rFont val="Arial"/>
        <family val="2"/>
      </rPr>
      <t>confession</t>
    </r>
    <r>
      <rPr>
        <sz val="11"/>
        <color rgb="FF333333"/>
        <rFont val="Arial"/>
        <family val="2"/>
      </rPr>
      <t>, puis qu'une grande partie de ces pechez, ne se commet par les gens du monde, que dans ces engagemens.</t>
    </r>
  </si>
  <si>
    <r>
      <t>Combien de </t>
    </r>
    <r>
      <rPr>
        <b/>
        <sz val="11"/>
        <color rgb="FFCC3300"/>
        <rFont val="Arial"/>
        <family val="2"/>
      </rPr>
      <t>confessions</t>
    </r>
    <r>
      <rPr>
        <sz val="11"/>
        <color rgb="FF333333"/>
        <rFont val="Arial"/>
        <family val="2"/>
      </rPr>
      <t> a t'il faict dans nos eglises mesmes?</t>
    </r>
  </si>
  <si>
    <r>
      <t>Quoy que ces parolles puissent estre appliquées à la gesne pour en tirer à force de cordillons quelque exposition aucunement passable, je dis neantmoins que son autheur estoit un impie, qui monstroit bien la creance qu'il avoit du paradis et de l'enfer, le second peut estre pris de ce jeune libertin, lequel se voyant abandonné des medecins en la fleur de son aage, composa luy mesme son epitaphe, au lieu de songer à une bonne et generalle </t>
    </r>
    <r>
      <rPr>
        <b/>
        <sz val="11"/>
        <color rgb="FFCC3300"/>
        <rFont val="Arial"/>
        <family val="2"/>
      </rPr>
      <t>confession</t>
    </r>
    <r>
      <rPr>
        <sz val="11"/>
        <color rgb="FF333333"/>
        <rFont val="Arial"/>
        <family val="2"/>
      </rPr>
      <t> de toute sa vie.</t>
    </r>
  </si>
  <si>
    <r>
      <t>Et pour vous, c'est assez de vous avoir declaré le jugement des saints docteurs, pour vous obliger à vous y rendre, puis que par vostre propre </t>
    </r>
    <r>
      <rPr>
        <b/>
        <sz val="11"/>
        <color rgb="FFCC3300"/>
        <rFont val="Arial"/>
        <family val="2"/>
      </rPr>
      <t>confession</t>
    </r>
    <r>
      <rPr>
        <sz val="11"/>
        <color rgb="FF333333"/>
        <rFont val="Arial"/>
        <family val="2"/>
      </rPr>
      <t>, un fidelle directeur des ames, ne doit point avoir de sentimens particuliers, et esloignez de ceux des saints peres.</t>
    </r>
  </si>
  <si>
    <r>
      <t>Mme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Puisieux</t>
    </r>
    <r>
      <rPr>
        <sz val="11"/>
        <color rgb="FF333333"/>
        <rFont val="Arial"/>
        <family val="2"/>
      </rPr>
      <t> entreprend donc de faire entendre raison à ce brutal et </t>
    </r>
    <r>
      <rPr>
        <sz val="11"/>
        <color theme="1"/>
        <rFont val="Calibri"/>
        <family val="2"/>
        <scheme val="minor"/>
      </rPr>
      <t>Bandeuil</t>
    </r>
    <r>
      <rPr>
        <sz val="11"/>
        <color rgb="FF333333"/>
        <rFont val="Arial"/>
        <family val="2"/>
      </rPr>
      <t>, que je vois tous les jours, assure que nous aurons cette ratification, mais qu'il attend encore un peu afin que la chose soit tout à fait de mauvaise grâce, et qu'il a confié à monsieur le coadjuteur un secret de </t>
    </r>
    <r>
      <rPr>
        <b/>
        <sz val="11"/>
        <color rgb="FFCC3300"/>
        <rFont val="Arial"/>
        <family val="2"/>
      </rPr>
      <t>confession</t>
    </r>
    <r>
      <rPr>
        <sz val="11"/>
        <color rgb="FF333333"/>
        <rFont val="Arial"/>
        <family val="2"/>
      </rPr>
      <t>, qu'il ne m'a point voulu dire, sur lequel il doit dormir, et moi par conséquent.</t>
    </r>
  </si>
  <si>
    <r>
      <t>Mais si vous n'entendez par le sacrement de penitence, que la simple confession, comme le commencement de vostre article, et les autres endroits de vostre escrit donnent assez sujet de le croire, et si vous avez dessein d'accuser tous ceux, qui avec la </t>
    </r>
    <r>
      <rPr>
        <b/>
        <sz val="11"/>
        <color rgb="FFCC3300"/>
        <rFont val="Arial"/>
        <family val="2"/>
      </rPr>
      <t>confession</t>
    </r>
    <r>
      <rPr>
        <sz val="11"/>
        <color rgb="FF333333"/>
        <rFont val="Arial"/>
        <family val="2"/>
      </rPr>
      <t>, taschent de se purifier par les jeusnes, les prieres, les aumosnes, le pardon des offenses, et les autres bonnes oeuvres, comme s'ils vouloient avoir la pureté de l'ame par d'autres moyens que ceux que Jesus-Christ a establis en son eglise; je ne craindray point de soûtenir, que cette accusation contient une formelle heresie, puis que l'on ne peut nier, sans renverser un article de nostre foy, que ces actions de penitence, ne soient des moyens establis par Jesus-Christ pour purifier nos ames.</t>
    </r>
  </si>
  <si>
    <r>
      <t>Cette </t>
    </r>
    <r>
      <rPr>
        <b/>
        <sz val="11"/>
        <color rgb="FFCC3300"/>
        <rFont val="Arial"/>
        <family val="2"/>
      </rPr>
      <t>confession</t>
    </r>
    <r>
      <rPr>
        <sz val="11"/>
        <color rgb="FF333333"/>
        <rFont val="Arial"/>
        <family val="2"/>
      </rPr>
      <t> n'est pas fort obligeante.</t>
    </r>
  </si>
  <si>
    <r>
      <t>Que si vos amis ne demeurent pas entierement satisfaits d'un adveu si solemnel, et s'il faut que je me declare plus expressément, recevez, </t>
    </r>
    <r>
      <rPr>
        <sz val="11"/>
        <color theme="1"/>
        <rFont val="Calibri"/>
        <family val="2"/>
        <scheme val="minor"/>
      </rPr>
      <t>Menandre</t>
    </r>
    <r>
      <rPr>
        <sz val="11"/>
        <color rgb="FF333333"/>
        <rFont val="Arial"/>
        <family val="2"/>
      </rPr>
      <t>, cét article un peu estendu de ma </t>
    </r>
    <r>
      <rPr>
        <b/>
        <sz val="11"/>
        <color rgb="FFCC3300"/>
        <rFont val="Arial"/>
        <family val="2"/>
      </rPr>
      <t>confession</t>
    </r>
    <r>
      <rPr>
        <sz val="11"/>
        <color rgb="FF333333"/>
        <rFont val="Arial"/>
        <family val="2"/>
      </rPr>
      <t> de foy, afin qu'il n'y ait plus lieu de douter de mon intention; et que la calomnie se taise, apres s'estre fait escouter à toute la </t>
    </r>
    <r>
      <rPr>
        <sz val="11"/>
        <color theme="1"/>
        <rFont val="Calibri"/>
        <family val="2"/>
        <scheme val="minor"/>
      </rPr>
      <t>France</t>
    </r>
    <r>
      <rPr>
        <sz val="11"/>
        <color rgb="FF333333"/>
        <rFont val="Arial"/>
        <family val="2"/>
      </rPr>
      <t>, et avoir abusé dix mois durant de la credulité des peuples, et de la patience des magistrats.</t>
    </r>
  </si>
  <si>
    <r>
      <t xml:space="preserve">Il coloroit ses pas d'astuce nompareille, changea de lustre ainsi que jadis la corneille pour hanter les pigeons; le faict fut advoüé par la </t>
    </r>
    <r>
      <rPr>
        <b/>
        <sz val="11"/>
        <color rgb="FFC00000"/>
        <rFont val="Arial"/>
        <family val="2"/>
      </rPr>
      <t>confession</t>
    </r>
    <r>
      <rPr>
        <sz val="11"/>
        <color rgb="FF333333"/>
        <rFont val="Arial"/>
        <family val="2"/>
      </rPr>
      <t xml:space="preserve"> du gosier enroüé: on lui remplit la gorge, et le Sinon infame fut mené par le poing, triomphe d'une femme que la mere tria d'entre tous les gluaux qu'elle a, pour, à sa cage, arrester les oiseaux. </t>
    </r>
  </si>
  <si>
    <r>
      <t>Quand on luy vint en presence des juges, de mes parens, de </t>
    </r>
    <r>
      <rPr>
        <sz val="11"/>
        <color theme="1"/>
        <rFont val="Calibri"/>
        <family val="2"/>
        <scheme val="minor"/>
      </rPr>
      <t>Nerée</t>
    </r>
    <r>
      <rPr>
        <sz val="11"/>
        <color rgb="FF333333"/>
        <rFont val="Arial"/>
        <family val="2"/>
      </rPr>
      <t>, de </t>
    </r>
    <r>
      <rPr>
        <sz val="11"/>
        <color theme="1"/>
        <rFont val="Calibri"/>
        <family val="2"/>
        <scheme val="minor"/>
      </rPr>
      <t>Leontin</t>
    </r>
    <r>
      <rPr>
        <sz val="11"/>
        <color rgb="FF333333"/>
        <rFont val="Arial"/>
        <family val="2"/>
      </rPr>
      <t>, de sa femme, de l'affetée </t>
    </r>
    <r>
      <rPr>
        <sz val="11"/>
        <color theme="1"/>
        <rFont val="Calibri"/>
        <family val="2"/>
        <scheme val="minor"/>
      </rPr>
      <t>Lucinde</t>
    </r>
    <r>
      <rPr>
        <sz val="11"/>
        <color rgb="FF333333"/>
        <rFont val="Arial"/>
        <family val="2"/>
      </rPr>
      <t>, (...) à produire un tas de mes lettres, dont il recognoissoit l'escriture conforme aux dernières, sans appercevoir de la fourbe cachée sous la difference des temps et qu'il y leut tant de folies, qu'il en mouroit de honte pour moy, quand il entendit le recit de mon violement supposé, que mon pere et ensuitte tous les autres luy disoient: "nous le trouvasmes le cousteau eslevé, prest à l'enfoncer dans le sein de cette pauvrette, laquelle desjà abatuë de langueur, toute baignée de larmes et rougissante de sang imploroit sa pitié et crioit à nostre secours", que les juges mesmes transformez en tesmoins luy rapportoient l'adveu de ma faute par ma propre </t>
    </r>
    <r>
      <rPr>
        <b/>
        <sz val="11"/>
        <color rgb="FFCC3300"/>
        <rFont val="Arial"/>
        <family val="2"/>
      </rPr>
      <t>confession</t>
    </r>
    <r>
      <rPr>
        <sz val="11"/>
        <color rgb="FF333333"/>
        <rFont val="Arial"/>
        <family val="2"/>
      </rPr>
      <t>:</t>
    </r>
  </si>
  <si>
    <r>
      <t>Mais pour faire une confession de nos péchés qui les efface entièrement, et qui nous réconcilie avec </t>
    </r>
    <r>
      <rPr>
        <sz val="11"/>
        <color theme="1"/>
        <rFont val="Calibri"/>
        <family val="2"/>
        <scheme val="minor"/>
      </rPr>
      <t>Dieu</t>
    </r>
    <r>
      <rPr>
        <sz val="11"/>
        <color rgb="FF333333"/>
        <rFont val="Arial"/>
        <family val="2"/>
      </rPr>
      <t>, il faut qu'elle soit accompagnée et précédée d'une grande contrition: pour sentir cette douleur amère de nos fautes, il faut en avoir connu profondément et le nombre et l'énormité; cette connaissance a dû dépendre d'une exacte revue de ces mêmes fautes: une telle revue est l'examen de la conscience; donc un examen est nécessaire, et préalable à la </t>
    </r>
    <r>
      <rPr>
        <b/>
        <sz val="11"/>
        <color rgb="FFCC3300"/>
        <rFont val="Arial"/>
        <family val="2"/>
      </rPr>
      <t>confession</t>
    </r>
    <r>
      <rPr>
        <sz val="11"/>
        <color rgb="FF333333"/>
        <rFont val="Arial"/>
        <family val="2"/>
      </rPr>
      <t>.</t>
    </r>
  </si>
  <si>
    <r>
      <t>La </t>
    </r>
    <r>
      <rPr>
        <b/>
        <sz val="11"/>
        <color rgb="FFCC3300"/>
        <rFont val="Arial"/>
        <family val="2"/>
      </rPr>
      <t>confession</t>
    </r>
    <r>
      <rPr>
        <sz val="11"/>
        <color rgb="FF333333"/>
        <rFont val="Arial"/>
        <family val="2"/>
      </rPr>
      <t> est un remede qui ne convient qu'aux ames imparfaites, et auquel les ames avancées ne doivent avoir recours que pour la forme et de peur de scandaliser le public;</t>
    </r>
  </si>
  <si>
    <r>
      <t>Voila de quelle sorte la </t>
    </r>
    <r>
      <rPr>
        <b/>
        <sz val="11"/>
        <color rgb="FFCC3300"/>
        <rFont val="Arial"/>
        <family val="2"/>
      </rPr>
      <t>confession</t>
    </r>
    <r>
      <rPr>
        <sz val="11"/>
        <color rgb="FF333333"/>
        <rFont val="Arial"/>
        <family val="2"/>
      </rPr>
      <t> est enfermée dans le commandement que </t>
    </r>
    <r>
      <rPr>
        <sz val="11"/>
        <color theme="1"/>
        <rFont val="Calibri"/>
        <family val="2"/>
        <scheme val="minor"/>
      </rPr>
      <t>S</t>
    </r>
    <r>
      <rPr>
        <sz val="11"/>
        <color rgb="FF333333"/>
        <rFont val="Arial"/>
        <family val="2"/>
      </rPr>
      <t> </t>
    </r>
    <r>
      <rPr>
        <sz val="11"/>
        <color theme="1"/>
        <rFont val="Calibri"/>
        <family val="2"/>
        <scheme val="minor"/>
      </rPr>
      <t>Paul</t>
    </r>
    <r>
      <rPr>
        <sz val="11"/>
        <color rgb="FF333333"/>
        <rFont val="Arial"/>
        <family val="2"/>
      </rPr>
      <t> fait de s'esprouver soy-mesme, avant que de manger ce pain du ciel:</t>
    </r>
  </si>
  <si>
    <r>
      <t>Et en suite, pour renverser une autre erreur de tous les heretiques de ce temps, qui ont voulu abolir la </t>
    </r>
    <r>
      <rPr>
        <b/>
        <sz val="11"/>
        <color rgb="FFCC3300"/>
        <rFont val="Arial"/>
        <family val="2"/>
      </rPr>
      <t>confession</t>
    </r>
    <r>
      <rPr>
        <sz val="11"/>
        <color rgb="FF333333"/>
        <rFont val="Arial"/>
        <family val="2"/>
      </rPr>
      <t>, il adjouste que la coustume ecclesiastique declare, que ceux qui se trouveront coupables de pechez mortels ne doivent approcher de l'autel, qu'apres la confession sacramentale.</t>
    </r>
  </si>
  <si>
    <r>
      <t>et ainsi je laisse à juger aux moins intelligens si l'on peut sans esprit d'erreur accuser ceux qui travaillent à se purifier de leurs pechez, non seulement par la </t>
    </r>
    <r>
      <rPr>
        <b/>
        <sz val="11"/>
        <color rgb="FFCC3300"/>
        <rFont val="Arial"/>
        <family val="2"/>
      </rPr>
      <t>confession</t>
    </r>
    <r>
      <rPr>
        <sz val="11"/>
        <color rgb="FF333333"/>
        <rFont val="Arial"/>
        <family val="2"/>
      </rPr>
      <t>, mais aussi par les oeuvres de penitence, de faire tort à </t>
    </r>
    <r>
      <rPr>
        <sz val="11"/>
        <color theme="1"/>
        <rFont val="Calibri"/>
        <family val="2"/>
        <scheme val="minor"/>
      </rPr>
      <t>Jesus</t>
    </r>
    <r>
      <rPr>
        <sz val="11"/>
        <color rgb="FF333333"/>
        <rFont val="Arial"/>
        <family val="2"/>
      </rPr>
      <t>-</t>
    </r>
    <r>
      <rPr>
        <sz val="11"/>
        <color theme="1"/>
        <rFont val="Calibri"/>
        <family val="2"/>
        <scheme val="minor"/>
      </rPr>
      <t>Christ</t>
    </r>
    <r>
      <rPr>
        <sz val="11"/>
        <color rgb="FF333333"/>
        <rFont val="Arial"/>
        <family val="2"/>
      </rPr>
      <t> en se servant d'autres moyens que ceux qu'il a establis en son eglise.</t>
    </r>
  </si>
  <si>
    <r>
      <t>Puis donc que tous les catholiques sont obligez de reconnoistre d'un costé la necessité qu'il y a de se confesser estant coupable de quelque peché mortel, avant que de recevoir l'eucharistie, et que de l'autre l'eglise leur enseigne par la bouche du concile, que le but de la </t>
    </r>
    <r>
      <rPr>
        <b/>
        <sz val="11"/>
        <color rgb="FFCC3300"/>
        <rFont val="Arial"/>
        <family val="2"/>
      </rPr>
      <t>confession</t>
    </r>
    <r>
      <rPr>
        <sz val="11"/>
        <color rgb="FF333333"/>
        <rFont val="Arial"/>
        <family val="2"/>
      </rPr>
      <t> est de recevoir de la puissance du prestre la penitence qu'ils doivent accomplir, pour satisfaire à leurs pechez;</t>
    </r>
  </si>
  <si>
    <r>
      <t>et enfin toutes les qualitez divines et heroïques necessaires à un evesque pour reformer les desordres d'une eglise, et pour abolir cét abus si deplorable des </t>
    </r>
    <r>
      <rPr>
        <b/>
        <sz val="11"/>
        <color rgb="FFCC3300"/>
        <rFont val="Arial"/>
        <family val="2"/>
      </rPr>
      <t>confessions</t>
    </r>
    <r>
      <rPr>
        <sz val="11"/>
        <color rgb="FF333333"/>
        <rFont val="Arial"/>
        <family val="2"/>
      </rPr>
      <t> imparfaites, des absolutions</t>
    </r>
  </si>
  <si>
    <r>
      <t>Ainsi </t>
    </r>
    <r>
      <rPr>
        <sz val="11"/>
        <color theme="1"/>
        <rFont val="Calibri"/>
        <family val="2"/>
        <scheme val="minor"/>
      </rPr>
      <t>S</t>
    </r>
    <r>
      <rPr>
        <sz val="11"/>
        <color rgb="FF333333"/>
        <rFont val="Arial"/>
        <family val="2"/>
      </rPr>
      <t> </t>
    </r>
    <r>
      <rPr>
        <sz val="11"/>
        <color theme="1"/>
        <rFont val="Calibri"/>
        <family val="2"/>
        <scheme val="minor"/>
      </rPr>
      <t>François</t>
    </r>
    <r>
      <rPr>
        <sz val="11"/>
        <color rgb="FF333333"/>
        <rFont val="Arial"/>
        <family val="2"/>
      </rPr>
      <t> </t>
    </r>
    <r>
      <rPr>
        <sz val="11"/>
        <color theme="1"/>
        <rFont val="Calibri"/>
        <family val="2"/>
        <scheme val="minor"/>
      </rPr>
      <t>Xavier</t>
    </r>
    <r>
      <rPr>
        <sz val="11"/>
        <color rgb="FF333333"/>
        <rFont val="Arial"/>
        <family val="2"/>
      </rPr>
      <t> voulant porter les penitens, et les confesseurs à mettre quelque interstice entre la </t>
    </r>
    <r>
      <rPr>
        <b/>
        <sz val="11"/>
        <color rgb="FFCC3300"/>
        <rFont val="Arial"/>
        <family val="2"/>
      </rPr>
      <t>confession</t>
    </r>
    <r>
      <rPr>
        <sz val="11"/>
        <color rgb="FF333333"/>
        <rFont val="Arial"/>
        <family val="2"/>
      </rPr>
      <t>, et l'absolution, propose trois jours pour exemple, quoy que le seul détachement des vicieuses habitudes, qu'il apporte comme une des principales causes de ce delay fasse assez voir, qu'il ne parle que par indulgence, puis qu'il est impossible à la plus grande part des pecheurs de se détacher en si peu de temps de leurs habitudes corrompuës, comme la seule philosophie naturelle nous l'apprend;</t>
    </r>
  </si>
  <si>
    <r>
      <t>Il est vrai qu'on n'est pas obligé de rendre les </t>
    </r>
    <r>
      <rPr>
        <b/>
        <sz val="11"/>
        <color rgb="FFCC3300"/>
        <rFont val="Arial"/>
        <family val="2"/>
      </rPr>
      <t>confessions</t>
    </r>
    <r>
      <rPr>
        <sz val="11"/>
        <color rgb="FF333333"/>
        <rFont val="Arial"/>
        <family val="2"/>
      </rPr>
      <t> toûjours également frequentes, lors que le directeur éclairé a sujet de craindre qu'elles jettent dans le scrupule, ou qu'elles se tournent en pure habitude, ou qu'elles deviennent une décharge de coeur, et un soulagement pour l'amour propre plus contristé de ne se voir point entierement parfait, que fidelle à vouloir se faire violence pour se corriger;</t>
    </r>
  </si>
  <si>
    <r>
      <t>Il faut que ce soit des ames humbles et ingenuës, jusques à être toutes prestes à faire une </t>
    </r>
    <r>
      <rPr>
        <b/>
        <sz val="11"/>
        <color rgb="FFCC3300"/>
        <rFont val="Arial"/>
        <family val="2"/>
      </rPr>
      <t>confession</t>
    </r>
    <r>
      <rPr>
        <sz val="11"/>
        <color rgb="FF333333"/>
        <rFont val="Arial"/>
        <family val="2"/>
      </rPr>
      <t> publique de leurs miseres.</t>
    </r>
  </si>
  <si>
    <r>
      <t>Il continua de me dire que m'ayant confessé sans déguisement tout ce qu'il avoit crû nécessaire à mon repos autant qu'à la réparation de ses crimes, le sentiment d'une juste confusion l'avoit empêché de s'étendre sur ce qui n'auroit servi qu'à l'humilier, sans m'apporter plus de lumiéres: mais que me voyant encore dans un doute qu'il se croyoit obligé de détruire, il vouloit se traiter avec la derniere rigueur en achevant sa </t>
    </r>
    <r>
      <rPr>
        <b/>
        <sz val="11"/>
        <color rgb="FFCC3300"/>
        <rFont val="Arial"/>
        <family val="2"/>
      </rPr>
      <t>confession</t>
    </r>
    <r>
      <rPr>
        <sz val="11"/>
        <color rgb="FF333333"/>
        <rFont val="Arial"/>
        <family val="2"/>
      </rPr>
      <t> sans ménagement.</t>
    </r>
  </si>
  <si>
    <r>
      <t>Le prince accablé, hors de ses sens, recherchant dans lui-même, avec l'ingénuité de la crainte, tout ce qui pouvait servir à le perdre, avoua enfin que dans la </t>
    </r>
    <r>
      <rPr>
        <b/>
        <sz val="11"/>
        <color rgb="FFCC3300"/>
        <rFont val="Arial"/>
        <family val="2"/>
      </rPr>
      <t>confession</t>
    </r>
    <r>
      <rPr>
        <sz val="11"/>
        <color rgb="FF333333"/>
        <rFont val="Arial"/>
        <family val="2"/>
      </rPr>
      <t> il s'était accusé devant </t>
    </r>
    <r>
      <rPr>
        <sz val="11"/>
        <color theme="1"/>
        <rFont val="Calibri"/>
        <family val="2"/>
        <scheme val="minor"/>
      </rPr>
      <t>Dieu</t>
    </r>
    <r>
      <rPr>
        <sz val="11"/>
        <color rgb="FF333333"/>
        <rFont val="Arial"/>
        <family val="2"/>
      </rPr>
      <t>, à l'archiprêtre </t>
    </r>
    <r>
      <rPr>
        <i/>
        <sz val="11"/>
        <color rgb="FF333333"/>
        <rFont val="Arial"/>
        <family val="2"/>
      </rPr>
      <t>Jaques</t>
    </r>
    <r>
      <rPr>
        <sz val="11"/>
        <color rgb="FF333333"/>
        <rFont val="Arial"/>
        <family val="2"/>
      </rPr>
      <t> , d'avoir souhaité la mort de son pere, et que le confesseur </t>
    </r>
    <r>
      <rPr>
        <i/>
        <sz val="11"/>
        <color rgb="FF333333"/>
        <rFont val="Arial"/>
        <family val="2"/>
      </rPr>
      <t>Jaques</t>
    </r>
    <r>
      <rPr>
        <sz val="11"/>
        <color rgb="FF333333"/>
        <rFont val="Arial"/>
        <family val="2"/>
      </rPr>
      <t> lui avait répondu: </t>
    </r>
    <r>
      <rPr>
        <i/>
        <sz val="11"/>
        <color rgb="FF333333"/>
        <rFont val="Arial"/>
        <family val="2"/>
      </rPr>
      <t>Dieu vous le pardonnera, nous lui en</t>
    </r>
    <r>
      <rPr>
        <sz val="11"/>
        <color rgb="FF333333"/>
        <rFont val="Arial"/>
        <family val="2"/>
      </rPr>
      <t> </t>
    </r>
    <r>
      <rPr>
        <i/>
        <sz val="11"/>
        <color rgb="FF333333"/>
        <rFont val="Arial"/>
        <family val="2"/>
      </rPr>
      <t>souhaitons autant</t>
    </r>
    <r>
      <rPr>
        <sz val="11"/>
        <color rgb="FF333333"/>
        <rFont val="Arial"/>
        <family val="2"/>
      </rPr>
      <t> .</t>
    </r>
  </si>
  <si>
    <r>
      <t>Cependant ces </t>
    </r>
    <r>
      <rPr>
        <b/>
        <sz val="11"/>
        <color rgb="FFCC3300"/>
        <rFont val="Arial"/>
        <family val="2"/>
      </rPr>
      <t>confessions</t>
    </r>
    <r>
      <rPr>
        <sz val="11"/>
        <color rgb="FF333333"/>
        <rFont val="Arial"/>
        <family val="2"/>
      </rPr>
      <t> de la baronne ne sont pas à mépriser.</t>
    </r>
  </si>
  <si>
    <r>
      <t>Luther, tenant d'une main les livres sacrés, montrait de l'autre le droit que s'arrogeait le pape d'absoudre du crime et d'en vendre le pardon; l'insolent despotisme qu'il exerçait sur les évêques, longtemps ses égaux; la cène fraternelle des premiers chrétiens, devenue, sous le nom de </t>
    </r>
    <r>
      <rPr>
        <i/>
        <sz val="11"/>
        <color rgb="FF333333"/>
        <rFont val="Arial"/>
        <family val="2"/>
      </rPr>
      <t>messe</t>
    </r>
    <r>
      <rPr>
        <sz val="11"/>
        <color rgb="FF333333"/>
        <rFont val="Arial"/>
        <family val="2"/>
      </rPr>
      <t> , une espèce d'opération magique et un objet de commerce; les prêtres condamnés à la corruption d'un célibat irrévocable; cette loi barbare ou scandaleuse s'étendant à ces moines, à ces religieuses, dont l'ambition pontificale avait inondé et souillé l'église; tous les secrets des laïques, livrés par la </t>
    </r>
    <r>
      <rPr>
        <b/>
        <sz val="11"/>
        <color rgb="FFC00000"/>
        <rFont val="Arial"/>
        <family val="2"/>
      </rPr>
      <t>confession</t>
    </r>
    <r>
      <rPr>
        <sz val="11"/>
        <color rgb="FFC00000"/>
        <rFont val="Arial"/>
        <family val="2"/>
      </rPr>
      <t> </t>
    </r>
    <r>
      <rPr>
        <sz val="11"/>
        <color rgb="FF333333"/>
        <rFont val="Arial"/>
        <family val="2"/>
      </rPr>
      <t>aux intrigues et aux passions des prêtres; </t>
    </r>
    <r>
      <rPr>
        <sz val="11"/>
        <color theme="1"/>
        <rFont val="Calibri"/>
        <family val="2"/>
        <scheme val="minor"/>
      </rPr>
      <t>Dieu</t>
    </r>
    <r>
      <rPr>
        <sz val="11"/>
        <color rgb="FF333333"/>
        <rFont val="Arial"/>
        <family val="2"/>
      </rPr>
      <t> lui-même, enfin, conservant à peine une faible portion dans ces adorations prodiguées à du pain, à des hommes, à des ossements ou à des statues.</t>
    </r>
  </si>
  <si>
    <r>
      <t>Comme on craignait les plaintes que je pouvais faire à nos directeurs, la </t>
    </r>
    <r>
      <rPr>
        <b/>
        <sz val="11"/>
        <color rgb="FFCC3300"/>
        <rFont val="Arial"/>
        <family val="2"/>
      </rPr>
      <t>confession</t>
    </r>
    <r>
      <rPr>
        <sz val="11"/>
        <color rgb="FF333333"/>
        <rFont val="Arial"/>
        <family val="2"/>
      </rPr>
      <t> me fut interdite.</t>
    </r>
  </si>
  <si>
    <r>
      <t>Il y a dans toutes les </t>
    </r>
    <r>
      <rPr>
        <b/>
        <sz val="11"/>
        <color rgb="FFCC3300"/>
        <rFont val="Arial"/>
        <family val="2"/>
      </rPr>
      <t>confessions</t>
    </r>
    <r>
      <rPr>
        <sz val="11"/>
        <color rgb="FF333333"/>
        <rFont val="Arial"/>
        <family val="2"/>
      </rPr>
      <t> un péché qu'on n'avoue pas.</t>
    </r>
  </si>
  <si>
    <r>
      <t>J'ai à me reprocher de perdre du temps à vous faire ma </t>
    </r>
    <r>
      <rPr>
        <b/>
        <sz val="11"/>
        <color rgb="FFCC3300"/>
        <rFont val="Arial"/>
        <family val="2"/>
      </rPr>
      <t>confession</t>
    </r>
    <r>
      <rPr>
        <sz val="11"/>
        <color rgb="FF333333"/>
        <rFont val="Arial"/>
        <family val="2"/>
      </rPr>
      <t>, et de ne vous avoir point subjugué pour la rareté du fait.</t>
    </r>
  </si>
  <si>
    <r>
      <t>De tous temps les supérieurs, les hommes employés, ont été de vieux théologiens, exercés dès leur jeunesse aux subtilités de l'école, accoutumés par le long usage des </t>
    </r>
    <r>
      <rPr>
        <b/>
        <sz val="11"/>
        <color rgb="FFCC3300"/>
        <rFont val="Arial"/>
        <family val="2"/>
      </rPr>
      <t>confessions</t>
    </r>
    <r>
      <rPr>
        <sz val="11"/>
        <color rgb="FF333333"/>
        <rFont val="Arial"/>
        <family val="2"/>
      </rPr>
      <t> à distinguer et à diriger tous les mouvemens du coeur, et devenus, par des épreuves bien réitérées, aussi capables d'obéir avec souplesse que de commander avec empire.</t>
    </r>
  </si>
  <si>
    <r>
      <t>Pourquoi donc la </t>
    </r>
    <r>
      <rPr>
        <b/>
        <sz val="11"/>
        <color rgb="FFCC3300"/>
        <rFont val="Arial"/>
        <family val="2"/>
      </rPr>
      <t>confession</t>
    </r>
    <r>
      <rPr>
        <sz val="11"/>
        <color rgb="FF333333"/>
        <rFont val="Arial"/>
        <family val="2"/>
      </rPr>
      <t> de la jeune fille est-elle plus longue?</t>
    </r>
  </si>
  <si>
    <r>
      <t>Pénitence pendant qu'il est temps: fléchissons la face du juge, prévenons-la par la </t>
    </r>
    <r>
      <rPr>
        <b/>
        <sz val="11"/>
        <color rgb="FFCC3300"/>
        <rFont val="Arial"/>
        <family val="2"/>
      </rPr>
      <t>confession</t>
    </r>
    <r>
      <rPr>
        <sz val="11"/>
        <color rgb="FF333333"/>
        <rFont val="Arial"/>
        <family val="2"/>
      </rPr>
      <t> de nos péchez;</t>
    </r>
  </si>
  <si>
    <r>
      <t>Cette </t>
    </r>
    <r>
      <rPr>
        <b/>
        <sz val="11"/>
        <color rgb="FFCC3300"/>
        <rFont val="Arial"/>
        <family val="2"/>
      </rPr>
      <t>confession</t>
    </r>
    <r>
      <rPr>
        <sz val="11"/>
        <color rgb="FF333333"/>
        <rFont val="Arial"/>
        <family val="2"/>
      </rPr>
      <t>, qui lui paroissoit ingénuë, et vraisemblable, n'eut garde de tomber à terre.</t>
    </r>
  </si>
  <si>
    <r>
      <t>Jurez-moi, par la sainte obéissance, qu'il a été tout employé à écrire votre </t>
    </r>
    <r>
      <rPr>
        <b/>
        <sz val="11"/>
        <color rgb="FFCC3300"/>
        <rFont val="Arial"/>
        <family val="2"/>
      </rPr>
      <t>confession</t>
    </r>
    <r>
      <rPr>
        <sz val="11"/>
        <color rgb="FF333333"/>
        <rFont val="Arial"/>
        <family val="2"/>
      </rPr>
      <t>, et que vous ne l'avez plus.</t>
    </r>
  </si>
  <si>
    <r>
      <t>Je ne fais, moi, mes </t>
    </r>
    <r>
      <rPr>
        <b/>
        <sz val="11"/>
        <color rgb="FFCC3300"/>
        <rFont val="Arial"/>
        <family val="2"/>
      </rPr>
      <t>confessions</t>
    </r>
    <r>
      <rPr>
        <sz val="11"/>
        <color rgb="FF333333"/>
        <rFont val="Arial"/>
        <family val="2"/>
      </rPr>
      <t> qu'après ma mort.</t>
    </r>
  </si>
  <si>
    <r>
      <t>En apprenant sa naissance, on étoit un peu revenu du premier emportement; et quelque avéré que fût le meurtre par la </t>
    </r>
    <r>
      <rPr>
        <b/>
        <sz val="11"/>
        <color rgb="FFCC3300"/>
        <rFont val="Arial"/>
        <family val="2"/>
      </rPr>
      <t>confession</t>
    </r>
    <r>
      <rPr>
        <sz val="11"/>
        <color rgb="FF333333"/>
        <rFont val="Arial"/>
        <family val="2"/>
      </rPr>
      <t> même du coupable, on ne pouvoit se persuader que le vol, dont il rejetoit l'imputation avec dédain, eût été l'objet d'un jeune gentilhomme, à qui l'esprit et les sentimens ne paroissoient pas manquer.</t>
    </r>
  </si>
  <si>
    <r>
      <t>Depuis les femmes de cour, qui y sont cavées à fond, j'ai fini les religieuses et les filles d'opera; j'en suis par occasion aux moines; de là je me marierai, puis je ferai peut-être un petit tour aux enfers (où je coucherai avec </t>
    </r>
    <r>
      <rPr>
        <sz val="11"/>
        <color theme="1"/>
        <rFont val="Calibri"/>
        <family val="2"/>
        <scheme val="minor"/>
      </rPr>
      <t>Proserpine</t>
    </r>
    <r>
      <rPr>
        <sz val="11"/>
        <color rgb="FF333333"/>
        <rFont val="Arial"/>
        <family val="2"/>
      </rPr>
      <t>,) pour y entendre de drôles de </t>
    </r>
    <r>
      <rPr>
        <b/>
        <sz val="11"/>
        <color rgb="FFCC3300"/>
        <rFont val="Arial"/>
        <family val="2"/>
      </rPr>
      <t>confessions</t>
    </r>
    <r>
      <rPr>
        <sz val="11"/>
        <color rgb="FF333333"/>
        <rFont val="Arial"/>
        <family val="2"/>
      </rPr>
      <t>... tout ce que je puis te dire, c'est que c'est une folie singulièrement neuve, et que je ne puis pas relire sans rire.</t>
    </r>
  </si>
  <si>
    <r>
      <t>Mais je fis trois étourderies: la première, de dire à la supérieure que j'aurais beaucoup de choses à écrire, et de lui demander, sous ce prétexte, plus de papier qu'on n'en accorde; la seconde, de m'occuper de mon mémoire, et de laisser là ma confession; et la troisième, n'ayant point fait de </t>
    </r>
    <r>
      <rPr>
        <b/>
        <sz val="11"/>
        <color rgb="FFCC3300"/>
        <rFont val="Arial"/>
        <family val="2"/>
      </rPr>
      <t>confession</t>
    </r>
    <r>
      <rPr>
        <sz val="11"/>
        <color rgb="FF333333"/>
        <rFont val="Arial"/>
        <family val="2"/>
      </rPr>
      <t>et n'étant point préparée à cet acte de religion, de ne demeurer au confessionnal qu'un instant.</t>
    </r>
  </si>
  <si>
    <r>
      <t>Cette déclaration est une espèce de </t>
    </r>
    <r>
      <rPr>
        <b/>
        <sz val="11"/>
        <color rgb="FFCC3300"/>
        <rFont val="Arial"/>
        <family val="2"/>
      </rPr>
      <t>confession</t>
    </r>
    <r>
      <rPr>
        <sz val="11"/>
        <color rgb="FF333333"/>
        <rFont val="Arial"/>
        <family val="2"/>
      </rPr>
      <t>.</t>
    </r>
  </si>
  <si>
    <r>
      <t>Je suis tout émerveillé de te voir prendre avec tant de patience ma </t>
    </r>
    <r>
      <rPr>
        <b/>
        <sz val="11"/>
        <color rgb="FFCC3300"/>
        <rFont val="Arial"/>
        <family val="2"/>
      </rPr>
      <t>confession</t>
    </r>
    <r>
      <rPr>
        <sz val="11"/>
        <color rgb="FF333333"/>
        <rFont val="Arial"/>
        <family val="2"/>
      </rPr>
      <t> relative à la </t>
    </r>
    <r>
      <rPr>
        <sz val="11"/>
        <color theme="1"/>
        <rFont val="Calibri"/>
        <family val="2"/>
        <scheme val="minor"/>
      </rPr>
      <t>Diot</t>
    </r>
    <r>
      <rPr>
        <sz val="11"/>
        <color rgb="FF333333"/>
        <rFont val="Arial"/>
        <family val="2"/>
      </rPr>
      <t>; car il fut un tems où tu étais jalouse du passé; et à la vérité, il le fallait bien pour que tu le fusses de quelque chose; car je t'aurais bien défiée de l'être du présent.</t>
    </r>
  </si>
  <si>
    <r>
      <t>Comme un préalable nécessaire était la </t>
    </r>
    <r>
      <rPr>
        <b/>
        <sz val="11"/>
        <color rgb="FFCC3300"/>
        <rFont val="Arial"/>
        <family val="2"/>
      </rPr>
      <t>confession</t>
    </r>
    <r>
      <rPr>
        <sz val="11"/>
        <color rgb="FF333333"/>
        <rFont val="Arial"/>
        <family val="2"/>
      </rPr>
      <t>, on avait besoin de prêtres qui sussent toutes les langues de l'</t>
    </r>
    <r>
      <rPr>
        <sz val="11"/>
        <color theme="1"/>
        <rFont val="Calibri"/>
        <family val="2"/>
        <scheme val="minor"/>
      </rPr>
      <t>Europe</t>
    </r>
    <r>
      <rPr>
        <sz val="11"/>
        <color rgb="FF333333"/>
        <rFont val="Arial"/>
        <family val="2"/>
      </rPr>
      <t> pour expédier ces étrangers.</t>
    </r>
  </si>
  <si>
    <r>
      <t>j'ai assisté ces jours-ci à une </t>
    </r>
    <r>
      <rPr>
        <b/>
        <sz val="11"/>
        <color rgb="FFCC3300"/>
        <rFont val="Arial"/>
        <family val="2"/>
      </rPr>
      <t>confession</t>
    </r>
    <r>
      <rPr>
        <sz val="11"/>
        <color rgb="FF333333"/>
        <rFont val="Arial"/>
        <family val="2"/>
      </rPr>
      <t> curieuse...</t>
    </r>
  </si>
  <si>
    <r>
      <t>Puis l'agonie, et la femme disant à </t>
    </r>
    <r>
      <rPr>
        <sz val="11"/>
        <color theme="1"/>
        <rFont val="Calibri"/>
        <family val="2"/>
        <scheme val="minor"/>
      </rPr>
      <t>Penguilly</t>
    </r>
    <r>
      <rPr>
        <sz val="11"/>
        <color rgb="FF333333"/>
        <rFont val="Arial"/>
        <family val="2"/>
      </rPr>
      <t>: "en cas de mort, tout le monde peut baptiser et donner l'absolution", et le force à écouter sa </t>
    </r>
    <r>
      <rPr>
        <b/>
        <sz val="11"/>
        <color rgb="FFCC3300"/>
        <rFont val="Arial"/>
        <family val="2"/>
      </rPr>
      <t>confession</t>
    </r>
    <r>
      <rPr>
        <sz val="11"/>
        <color rgb="FF333333"/>
        <rFont val="Arial"/>
        <family val="2"/>
      </rPr>
      <t>: fille d'un marchand du faubourg </t>
    </r>
    <r>
      <rPr>
        <sz val="11"/>
        <color theme="1"/>
        <rFont val="Calibri"/>
        <family val="2"/>
        <scheme val="minor"/>
      </rPr>
      <t>Saint</t>
    </r>
    <r>
      <rPr>
        <sz val="11"/>
        <color rgb="FF333333"/>
        <rFont val="Arial"/>
        <family val="2"/>
      </rPr>
      <t>-Antoine, enlevée à treize ans, des enfants dans les quatre bouts du monde.</t>
    </r>
  </si>
  <si>
    <r>
      <t>Et la nuit venue, sous sa lampe fumeuse, il remuait d'une main ennuyée un tas de lettres au vélin couvert de fines écritures penchées qui demandaient une </t>
    </r>
    <r>
      <rPr>
        <b/>
        <sz val="11"/>
        <color rgb="FFCC3300"/>
        <rFont val="Arial"/>
        <family val="2"/>
      </rPr>
      <t>confession</t>
    </r>
    <r>
      <rPr>
        <sz val="11"/>
        <color rgb="FF333333"/>
        <rFont val="Arial"/>
        <family val="2"/>
      </rPr>
      <t> avec des termes de rendez-vous.</t>
    </r>
    <r>
      <rPr>
        <sz val="11"/>
        <color theme="1"/>
        <rFont val="Calibri"/>
        <family val="2"/>
        <scheme val="minor"/>
      </rPr>
      <t> </t>
    </r>
  </si>
  <si>
    <r>
      <t>Mais au bout de sa </t>
    </r>
    <r>
      <rPr>
        <b/>
        <sz val="11"/>
        <color rgb="FFCC3300"/>
        <rFont val="Arial"/>
        <family val="2"/>
      </rPr>
      <t>confession</t>
    </r>
    <r>
      <rPr>
        <sz val="11"/>
        <color rgb="FF333333"/>
        <rFont val="Arial"/>
        <family val="2"/>
      </rPr>
      <t> que, dans son innocence, </t>
    </r>
    <r>
      <rPr>
        <sz val="11"/>
        <color theme="1"/>
        <rFont val="Calibri"/>
        <family val="2"/>
        <scheme val="minor"/>
      </rPr>
      <t>Richepin</t>
    </r>
    <r>
      <rPr>
        <sz val="11"/>
        <color rgb="FF333333"/>
        <rFont val="Arial"/>
        <family val="2"/>
      </rPr>
      <t> croyait effroyable, le confesseur des chenapans sortit de son confessionnal, l'embrassa, lui dit: "je t'administrerai le </t>
    </r>
    <r>
      <rPr>
        <i/>
        <sz val="11"/>
        <color rgb="FF333333"/>
        <rFont val="Arial"/>
        <family val="2"/>
      </rPr>
      <t>coup de torchon</t>
    </r>
    <r>
      <rPr>
        <sz val="11"/>
        <color rgb="FF333333"/>
        <rFont val="Arial"/>
        <family val="2"/>
      </rPr>
      <t> - l'absolution-samedi et nous mangerons ensemble le bon </t>
    </r>
    <r>
      <rPr>
        <sz val="11"/>
        <color theme="1"/>
        <rFont val="Calibri"/>
        <family val="2"/>
        <scheme val="minor"/>
      </rPr>
      <t>Dieu</t>
    </r>
    <r>
      <rPr>
        <sz val="11"/>
        <color rgb="FF333333"/>
        <rFont val="Arial"/>
        <family val="2"/>
      </rPr>
      <t> dimanche."</t>
    </r>
  </si>
  <si>
    <r>
      <t>Fallait-il la laisser mourir sans </t>
    </r>
    <r>
      <rPr>
        <b/>
        <sz val="11"/>
        <color rgb="FFCC3300"/>
        <rFont val="Arial"/>
        <family val="2"/>
      </rPr>
      <t>confession</t>
    </r>
    <r>
      <rPr>
        <sz val="11"/>
        <color rgb="FF333333"/>
        <rFont val="Arial"/>
        <family val="2"/>
      </rPr>
      <t>?</t>
    </r>
  </si>
  <si>
    <r>
      <t>Il balbutia: "c'est que, c'est quasiment une </t>
    </r>
    <r>
      <rPr>
        <b/>
        <sz val="11"/>
        <color rgb="FFCC3300"/>
        <rFont val="Arial"/>
        <family val="2"/>
      </rPr>
      <t>confession</t>
    </r>
    <r>
      <rPr>
        <sz val="11"/>
        <color rgb="FF333333"/>
        <rFont val="Arial"/>
        <family val="2"/>
      </rPr>
      <t>.</t>
    </r>
  </si>
  <si>
    <r>
      <t>Songe à la présence du scrutateur des pensées, à l'anathème dont l'église menace une </t>
    </r>
    <r>
      <rPr>
        <b/>
        <sz val="11"/>
        <color rgb="FFCC3300"/>
        <rFont val="Arial"/>
        <family val="2"/>
      </rPr>
      <t>confession</t>
    </r>
    <r>
      <rPr>
        <sz val="11"/>
        <color rgb="FF333333"/>
        <rFont val="Arial"/>
        <family val="2"/>
      </rPr>
      <t> trompeuse: c'est un péché qui donne la mort éternelle, et que le saint-esprit a frappé de sa malédiction.</t>
    </r>
  </si>
  <si>
    <r>
      <t>Le 8 novembre, il tira de la Cadière une autorisation écrite de révéler au besoin sa </t>
    </r>
    <r>
      <rPr>
        <b/>
        <sz val="11"/>
        <color rgb="FFCC3300"/>
        <rFont val="Arial"/>
        <family val="2"/>
      </rPr>
      <t>confession</t>
    </r>
    <r>
      <rPr>
        <sz val="11"/>
        <color rgb="FF333333"/>
        <rFont val="Arial"/>
        <family val="2"/>
      </rPr>
      <t>.</t>
    </r>
  </si>
  <si>
    <r>
      <t>Vous avez bien réussi à creuser votre estomac, à irriter votre cerveau, à déranger la combinaison harmonieuse de vos organes; mais vous n'avez pas réduit comme moi votre corps à un rôle passif; vous n'en êtes pas venu au point de subir l'épreuve dont je parle et d'aller immédiatement communier sans </t>
    </r>
    <r>
      <rPr>
        <b/>
        <sz val="11"/>
        <color rgb="FFCC3300"/>
        <rFont val="Arial"/>
        <family val="2"/>
      </rPr>
      <t>confession;</t>
    </r>
    <r>
      <rPr>
        <sz val="11"/>
        <color rgb="FF333333"/>
        <rFont val="Arial"/>
        <family val="2"/>
      </rPr>
      <t> vous n'avez obtenu pour résultat qu'un lent suicide physique, c'est-à-dire une action que votre religion condamne comme un crime affreux, et vous êtes sous l'empire des mauvais désirs, comme aux premiers jours de votre pénitence.</t>
    </r>
  </si>
  <si>
    <r>
      <t>Je fis une </t>
    </r>
    <r>
      <rPr>
        <b/>
        <sz val="11"/>
        <color rgb="FFCC3300"/>
        <rFont val="Arial"/>
        <family val="2"/>
      </rPr>
      <t>confession</t>
    </r>
    <r>
      <rPr>
        <sz val="11"/>
        <color rgb="FF333333"/>
        <rFont val="Arial"/>
        <family val="2"/>
      </rPr>
      <t> générale. </t>
    </r>
  </si>
  <si>
    <r>
      <t>Dans cet intervalle, le clergé qui, dans cette affaire voit la sienne, a plaidé pour les émigrés et dans les sermons qu'il a faits, dans les conseils qu'il a donnés, par les mandements et par la </t>
    </r>
    <r>
      <rPr>
        <b/>
        <sz val="11"/>
        <color rgb="FFCC3300"/>
        <rFont val="Arial"/>
        <family val="2"/>
      </rPr>
      <t>confession</t>
    </r>
    <r>
      <rPr>
        <sz val="11"/>
        <color rgb="FF333333"/>
        <rFont val="Arial"/>
        <family val="2"/>
      </rPr>
      <t>, on a établi dans beaucoup d'esprits la restitution des biens nationaux comme une doctrine morale et religieuse.</t>
    </r>
  </si>
  <si>
    <r>
      <t>Comme pour effacer la souillure du corps par l'eau en même temps qu'il effaçait les souillures de l'âme par la </t>
    </r>
    <r>
      <rPr>
        <b/>
        <sz val="11"/>
        <color rgb="FFCC3300"/>
        <rFont val="Arial"/>
        <family val="2"/>
      </rPr>
      <t>confession</t>
    </r>
    <r>
      <rPr>
        <sz val="11"/>
        <color rgb="FF333333"/>
        <rFont val="Arial"/>
        <family val="2"/>
      </rPr>
      <t>, Champmeslé avait l'habitude de prendre un bain après chaque nouvelle création.</t>
    </r>
  </si>
  <si>
    <r>
      <t>Vous me faites croire à ce qu'on a cru de vous... oui... car si vous n'aviez rien sur la conscience, si vous n'aviez pas... cela qui vous pèse... à dire en </t>
    </r>
    <r>
      <rPr>
        <b/>
        <sz val="11"/>
        <color rgb="FFCC3300"/>
        <rFont val="Arial"/>
        <family val="2"/>
      </rPr>
      <t>confession</t>
    </r>
    <r>
      <rPr>
        <sz val="11"/>
        <color rgb="FF333333"/>
        <rFont val="Arial"/>
        <family val="2"/>
      </rPr>
      <t>... quand je vous prie... quand je vous le demande pour moi!</t>
    </r>
  </si>
  <si>
    <r>
      <t>Que parlez-vous de remords, de faute, d'appréhensions vagues et de </t>
    </r>
    <r>
      <rPr>
        <b/>
        <sz val="11"/>
        <color rgb="FFCC3300"/>
        <rFont val="Arial"/>
        <family val="2"/>
      </rPr>
      <t>confession</t>
    </r>
    <r>
      <rPr>
        <sz val="11"/>
        <color rgb="FF333333"/>
        <rFont val="Arial"/>
        <family val="2"/>
      </rPr>
      <t>?</t>
    </r>
  </si>
  <si>
    <r>
      <t>Pour notre roman, la jeune bourgeoisie, un caractère de jeune homme fort, ayant vite vu la vie et les hommes, prenant le plus court pour arriver, ayant jugé qu'un seul parti soutient ces hommes, le parti républicain; allant deux ans à Rome et en rapportant une véritable </t>
    </r>
    <r>
      <rPr>
        <b/>
        <sz val="11"/>
        <color rgb="FFCC3300"/>
        <rFont val="Arial"/>
        <family val="2"/>
      </rPr>
      <t>confession</t>
    </r>
    <r>
      <rPr>
        <sz val="11"/>
        <color rgb="FF333333"/>
        <rFont val="Arial"/>
        <family val="2"/>
      </rPr>
      <t> du système papal, mettant à jour tout ce que </t>
    </r>
    <r>
      <rPr>
        <sz val="11"/>
        <color theme="1"/>
        <rFont val="Calibri"/>
        <family val="2"/>
        <scheme val="minor"/>
      </rPr>
      <t>Saint</t>
    </r>
    <r>
      <rPr>
        <sz val="11"/>
        <color rgb="FF333333"/>
        <rFont val="Arial"/>
        <family val="2"/>
      </rPr>
      <t>-Simon appelle le </t>
    </r>
    <r>
      <rPr>
        <i/>
        <sz val="11"/>
        <color rgb="FF333333"/>
        <rFont val="Arial"/>
        <family val="2"/>
      </rPr>
      <t>souterrain</t>
    </r>
    <r>
      <rPr>
        <sz val="11"/>
        <color rgb="FF333333"/>
        <rFont val="Arial"/>
        <family val="2"/>
      </rPr>
      <t> et qu'on pourrait appeler à </t>
    </r>
    <r>
      <rPr>
        <sz val="11"/>
        <color theme="1"/>
        <rFont val="Calibri"/>
        <family val="2"/>
        <scheme val="minor"/>
      </rPr>
      <t>Rome</t>
    </r>
    <r>
      <rPr>
        <sz val="11"/>
        <color rgb="FF333333"/>
        <rFont val="Arial"/>
        <family val="2"/>
      </rPr>
      <t> les </t>
    </r>
    <r>
      <rPr>
        <i/>
        <sz val="11"/>
        <color rgb="FF333333"/>
        <rFont val="Arial"/>
        <family val="2"/>
      </rPr>
      <t>catacombes:</t>
    </r>
    <r>
      <rPr>
        <sz val="11"/>
        <color rgb="FF333333"/>
        <rFont val="Arial"/>
        <family val="2"/>
      </rPr>
      <t> immédiatement, homme sérieux, politique, etc.</t>
    </r>
    <r>
      <rPr>
        <sz val="11"/>
        <color theme="1"/>
        <rFont val="Calibri"/>
        <family val="2"/>
        <scheme val="minor"/>
      </rPr>
      <t> </t>
    </r>
  </si>
  <si>
    <r>
      <t>Ce fut alors, qu'entraîné par sa douce charité, reconnaissant en lui une profonde connaissance des moeurs de mon pays, pensant que le pardon du seul crime que j'eusse commis pouvait peut-être descendre de ses lèvres si charitables, je lui racontai, sous le sceau de la </t>
    </r>
    <r>
      <rPr>
        <b/>
        <sz val="11"/>
        <color rgb="FFCC3300"/>
        <rFont val="Arial"/>
        <family val="2"/>
      </rPr>
      <t>confession</t>
    </r>
    <r>
      <rPr>
        <sz val="11"/>
        <color rgb="FF333333"/>
        <rFont val="Arial"/>
        <family val="2"/>
      </rPr>
      <t>, l'aventure d'</t>
    </r>
    <r>
      <rPr>
        <sz val="11"/>
        <color theme="1"/>
        <rFont val="Calibri"/>
        <family val="2"/>
        <scheme val="minor"/>
      </rPr>
      <t>Auteuil</t>
    </r>
    <r>
      <rPr>
        <sz val="11"/>
        <color rgb="FF333333"/>
        <rFont val="Arial"/>
        <family val="2"/>
      </rPr>
      <t> dans tous ses détails.</t>
    </r>
  </si>
  <si>
    <r>
      <t>Il est dur pourtant de mourir sans </t>
    </r>
    <r>
      <rPr>
        <b/>
        <sz val="11"/>
        <color rgb="FFCC3300"/>
        <rFont val="Arial"/>
        <family val="2"/>
      </rPr>
      <t>confession</t>
    </r>
    <r>
      <rPr>
        <sz val="11"/>
        <color rgb="FF333333"/>
        <rFont val="Arial"/>
        <family val="2"/>
      </rPr>
      <t>!</t>
    </r>
  </si>
  <si>
    <r>
      <t>C'est vous annoncer ma </t>
    </r>
    <r>
      <rPr>
        <b/>
        <i/>
        <sz val="11"/>
        <color rgb="FFCC3300"/>
        <rFont val="Arial"/>
        <family val="2"/>
      </rPr>
      <t>confession</t>
    </r>
    <r>
      <rPr>
        <sz val="11"/>
        <color rgb="FF333333"/>
        <rFont val="Arial"/>
        <family val="2"/>
      </rPr>
      <t> , m l'hermite. </t>
    </r>
    <r>
      <rPr>
        <sz val="11"/>
        <color theme="1"/>
        <rFont val="Calibri"/>
        <family val="2"/>
        <scheme val="minor"/>
      </rPr>
      <t>Je vous l'adresse.</t>
    </r>
  </si>
  <si>
    <r>
      <t>Soyez assurée, ma chère mère, que je vous ai donné mon coeur comme à Dieu, et que vous, vous aurez de moi vérité de </t>
    </r>
    <r>
      <rPr>
        <b/>
        <sz val="11"/>
        <color rgb="FFCC3300"/>
        <rFont val="Arial"/>
        <family val="2"/>
      </rPr>
      <t>confession</t>
    </r>
    <r>
      <rPr>
        <sz val="11"/>
        <color rgb="FF333333"/>
        <rFont val="Arial"/>
        <family val="2"/>
      </rPr>
      <t>.</t>
    </r>
  </si>
  <si>
    <r>
      <t>Laisse-moi donc te faire une longue lettre qui me servira de </t>
    </r>
    <r>
      <rPr>
        <b/>
        <sz val="11"/>
        <color rgb="FFCC3300"/>
        <rFont val="Arial"/>
        <family val="2"/>
      </rPr>
      <t>confession</t>
    </r>
    <r>
      <rPr>
        <sz val="11"/>
        <color rgb="FF333333"/>
        <rFont val="Arial"/>
        <family val="2"/>
      </rPr>
      <t>, et après laquelle tu me pardonneras, je l'espère.</t>
    </r>
  </si>
  <si>
    <r>
      <t>En réalité, cette </t>
    </r>
    <r>
      <rPr>
        <b/>
        <sz val="11"/>
        <color rgb="FFCC3300"/>
        <rFont val="Arial"/>
        <family val="2"/>
      </rPr>
      <t>confession</t>
    </r>
    <r>
      <rPr>
        <sz val="11"/>
        <color rgb="FF333333"/>
        <rFont val="Arial"/>
        <family val="2"/>
      </rPr>
      <t> qu'il voulait totale et sans réserve, m'apparaît assez timide encore, pleine de réticences, de camouflage, de refus; devant certains aveux, il semble se dérober malgré lui.</t>
    </r>
  </si>
  <si>
    <r>
      <t>Le reste de la </t>
    </r>
    <r>
      <rPr>
        <b/>
        <sz val="11"/>
        <color rgb="FFCC3300"/>
        <rFont val="Arial"/>
        <family val="2"/>
      </rPr>
      <t>confession</t>
    </r>
    <r>
      <rPr>
        <sz val="11"/>
        <color rgb="FF333333"/>
        <rFont val="Arial"/>
        <family val="2"/>
      </rPr>
      <t> n'était pas intéressant.</t>
    </r>
  </si>
  <si>
    <r>
      <t>Pénétrons plus avant dans son analyse, dans cette analyse éparpillée, décousue, traversée de perplexes silences, haletante comme une </t>
    </r>
    <r>
      <rPr>
        <b/>
        <sz val="11"/>
        <color rgb="FFCC3300"/>
        <rFont val="Arial"/>
        <family val="2"/>
      </rPr>
      <t>confession</t>
    </r>
    <r>
      <rPr>
        <sz val="11"/>
        <color rgb="FF333333"/>
        <rFont val="Arial"/>
        <family val="2"/>
      </rPr>
      <t>, et voyons les propos où ses propres pensées s'articulent:</t>
    </r>
  </si>
  <si>
    <r>
      <t>Il est une </t>
    </r>
    <r>
      <rPr>
        <b/>
        <sz val="11"/>
        <color rgb="FFCC3300"/>
        <rFont val="Arial"/>
        <family val="2"/>
      </rPr>
      <t>confession</t>
    </r>
    <r>
      <rPr>
        <sz val="11"/>
        <color rgb="FF333333"/>
        <rFont val="Arial"/>
        <family val="2"/>
      </rPr>
      <t> plus difficile que celle des péchés, c'est celle des angoisses.</t>
    </r>
  </si>
  <si>
    <r>
      <t>Ils se turent, aussi gênés l'un que l'autre par cette </t>
    </r>
    <r>
      <rPr>
        <b/>
        <sz val="11"/>
        <color rgb="FFCC3300"/>
        <rFont val="Arial"/>
        <family val="2"/>
      </rPr>
      <t>confession</t>
    </r>
    <r>
      <rPr>
        <sz val="11"/>
        <color rgb="FF333333"/>
        <rFont val="Arial"/>
        <family val="2"/>
      </rPr>
      <t>.</t>
    </r>
  </si>
  <si>
    <r>
      <t>Renaud</t>
    </r>
    <r>
      <rPr>
        <sz val="11"/>
        <color rgb="FF333333"/>
        <rFont val="Arial"/>
        <family val="2"/>
      </rPr>
      <t>, dit-il, puis-je t'entendre en </t>
    </r>
    <r>
      <rPr>
        <b/>
        <sz val="11"/>
        <color rgb="FFCC3300"/>
        <rFont val="Arial"/>
        <family val="2"/>
      </rPr>
      <t>confession</t>
    </r>
    <r>
      <rPr>
        <sz val="11"/>
        <color rgb="FF333333"/>
        <rFont val="Arial"/>
        <family val="2"/>
      </rPr>
      <t>?</t>
    </r>
  </si>
  <si>
    <r>
      <t>Ce chien, en chien poli et bien élevé, épargne l'amour-propre du loup, qui, dans Phèdre, fait lui-même l'humiliante </t>
    </r>
    <r>
      <rPr>
        <b/>
        <sz val="11"/>
        <color rgb="FFCC3300"/>
        <rFont val="Arial"/>
        <family val="2"/>
      </rPr>
      <t>confession</t>
    </r>
    <r>
      <rPr>
        <sz val="11"/>
        <color rgb="FF333333"/>
        <rFont val="Arial"/>
        <family val="2"/>
      </rPr>
      <t> de sa misère.</t>
    </r>
  </si>
  <si>
    <r>
      <t>Mon fils, achevez votre </t>
    </r>
    <r>
      <rPr>
        <b/>
        <sz val="11"/>
        <color rgb="FFCC3300"/>
        <rFont val="Arial"/>
        <family val="2"/>
      </rPr>
      <t>confession</t>
    </r>
    <r>
      <rPr>
        <sz val="11"/>
        <color rgb="FF333333"/>
        <rFont val="Arial"/>
        <family val="2"/>
      </rPr>
      <t>.</t>
    </r>
  </si>
  <si>
    <r>
      <t>Sa décence lui a fait dénoncer plusieurs fois comme une maladie du siècle " le goût des autobiographies, des mémoires, et des </t>
    </r>
    <r>
      <rPr>
        <b/>
        <sz val="11"/>
        <color rgb="FFCC3300"/>
        <rFont val="Arial"/>
        <family val="2"/>
      </rPr>
      <t>confessions</t>
    </r>
    <r>
      <rPr>
        <sz val="11"/>
        <color rgb="FF333333"/>
        <rFont val="Arial"/>
        <family val="2"/>
      </rPr>
      <t> ou confidences".</t>
    </r>
  </si>
  <si>
    <r>
      <t>je lui fis alors ma </t>
    </r>
    <r>
      <rPr>
        <b/>
        <sz val="11"/>
        <color rgb="FFCC3300"/>
        <rFont val="Arial"/>
        <family val="2"/>
      </rPr>
      <t>confession</t>
    </r>
    <r>
      <rPr>
        <sz val="11"/>
        <color rgb="FF333333"/>
        <rFont val="Arial"/>
        <family val="2"/>
      </rPr>
      <t> complète: l'entretien avec sa femme entendu derrière la porte;-le silence exigé par </t>
    </r>
    <r>
      <rPr>
        <sz val="11"/>
        <color theme="1"/>
        <rFont val="Calibri"/>
        <family val="2"/>
        <scheme val="minor"/>
      </rPr>
      <t>Mme</t>
    </r>
    <r>
      <rPr>
        <sz val="11"/>
        <color rgb="FF333333"/>
        <rFont val="Arial"/>
        <family val="2"/>
      </rPr>
      <t> </t>
    </r>
    <r>
      <rPr>
        <sz val="11"/>
        <color theme="1"/>
        <rFont val="Calibri"/>
        <family val="2"/>
        <scheme val="minor"/>
      </rPr>
      <t>Ortègue</t>
    </r>
    <r>
      <rPr>
        <sz val="11"/>
        <color rgb="FF333333"/>
        <rFont val="Arial"/>
        <family val="2"/>
      </rPr>
      <t>; - mes sentiments depuis lors; - comment j'avais espéré qu'il renoncerait de lui-même à l'horrible projet;-mon éveil quand il m'avait pressé de rédiger en quelques heures ses dernières notes de clinique; - mon soupçon grandissant, avec la visite du notaire et devant l'absence de </t>
    </r>
    <r>
      <rPr>
        <sz val="11"/>
        <color theme="1"/>
        <rFont val="Calibri"/>
        <family val="2"/>
        <scheme val="minor"/>
      </rPr>
      <t>Mme</t>
    </r>
    <r>
      <rPr>
        <sz val="11"/>
        <color rgb="FF333333"/>
        <rFont val="Arial"/>
        <family val="2"/>
      </rPr>
      <t> </t>
    </r>
    <r>
      <rPr>
        <sz val="11"/>
        <color theme="1"/>
        <rFont val="Calibri"/>
        <family val="2"/>
        <scheme val="minor"/>
      </rPr>
      <t>Ortègue</t>
    </r>
    <r>
      <rPr>
        <sz val="11"/>
        <color rgb="FF333333"/>
        <rFont val="Arial"/>
        <family val="2"/>
      </rPr>
      <t>... et je conclus: - " je me suis dit: si la chose est vraie, elle est chez elle. </t>
    </r>
    <r>
      <rPr>
        <sz val="11"/>
        <color theme="1"/>
        <rFont val="Calibri"/>
        <family val="2"/>
        <scheme val="minor"/>
      </rPr>
      <t>J'y suis allé, tout simplement. </t>
    </r>
  </si>
  <si>
    <r>
      <t>La </t>
    </r>
    <r>
      <rPr>
        <b/>
        <sz val="11"/>
        <color rgb="FFCC3300"/>
        <rFont val="Arial"/>
        <family val="2"/>
      </rPr>
      <t>confession</t>
    </r>
    <r>
      <rPr>
        <sz val="11"/>
        <color rgb="FF333333"/>
        <rFont val="Arial"/>
        <family val="2"/>
      </rPr>
      <t> de ses fautes, il l'aurait répétée trois ou quatre fois.</t>
    </r>
  </si>
  <si>
    <r>
      <t>Puisque nous en sommes à l'heure de la </t>
    </r>
    <r>
      <rPr>
        <b/>
        <sz val="11"/>
        <color rgb="FFCC3300"/>
        <rFont val="Arial"/>
        <family val="2"/>
      </rPr>
      <t>confession</t>
    </r>
    <r>
      <rPr>
        <sz val="11"/>
        <color rgb="FF333333"/>
        <rFont val="Arial"/>
        <family val="2"/>
      </rPr>
      <t>, je dois avouer que </t>
    </r>
    <r>
      <rPr>
        <sz val="11"/>
        <color theme="1"/>
        <rFont val="Calibri"/>
        <family val="2"/>
        <scheme val="minor"/>
      </rPr>
      <t>Temple</t>
    </r>
    <r>
      <rPr>
        <sz val="11"/>
        <color rgb="FF333333"/>
        <rFont val="Arial"/>
        <family val="2"/>
      </rPr>
      <t> m'a alléché par ce qu'elle en a dit.</t>
    </r>
  </si>
  <si>
    <r>
      <t>Ce sera, tout autant qu'un livre de critique, un livre de </t>
    </r>
    <r>
      <rPr>
        <b/>
        <sz val="11"/>
        <color rgb="FFCC3300"/>
        <rFont val="Arial"/>
        <family val="2"/>
      </rPr>
      <t>confessions</t>
    </r>
    <r>
      <rPr>
        <sz val="11"/>
        <color rgb="FF333333"/>
        <rFont val="Arial"/>
        <family val="2"/>
      </rPr>
      <t>, pour qui sait lire; ou plutôt: une profession de foi.</t>
    </r>
  </si>
  <si>
    <r>
      <t>Préoccupé uniquement, depuis son arrivée à </t>
    </r>
    <r>
      <rPr>
        <sz val="11"/>
        <color theme="1"/>
        <rFont val="Calibri"/>
        <family val="2"/>
        <scheme val="minor"/>
      </rPr>
      <t>Paris</t>
    </r>
    <r>
      <rPr>
        <sz val="11"/>
        <color rgb="FF333333"/>
        <rFont val="Arial"/>
        <family val="2"/>
      </rPr>
      <t>, de retrouver les survivants de la famille </t>
    </r>
    <r>
      <rPr>
        <sz val="11"/>
        <color theme="1"/>
        <rFont val="Calibri"/>
        <family val="2"/>
        <scheme val="minor"/>
      </rPr>
      <t>Croissy</t>
    </r>
    <r>
      <rPr>
        <sz val="11"/>
        <color rgb="FF333333"/>
        <rFont val="Arial"/>
        <family val="2"/>
      </rPr>
      <t>, </t>
    </r>
    <r>
      <rPr>
        <sz val="11"/>
        <color theme="1"/>
        <rFont val="Calibri"/>
        <family val="2"/>
        <scheme val="minor"/>
      </rPr>
      <t>Patrick</t>
    </r>
    <r>
      <rPr>
        <sz val="11"/>
        <color rgb="FF333333"/>
        <rFont val="Arial"/>
        <family val="2"/>
      </rPr>
      <t> avait négligé de rechercher les endroits mentionnés dans la </t>
    </r>
    <r>
      <rPr>
        <b/>
        <sz val="11"/>
        <color rgb="FFCC3300"/>
        <rFont val="Arial"/>
        <family val="2"/>
      </rPr>
      <t>confession</t>
    </r>
    <r>
      <rPr>
        <sz val="11"/>
        <color rgb="FF333333"/>
        <rFont val="Arial"/>
        <family val="2"/>
      </rPr>
      <t> paternelle.</t>
    </r>
  </si>
  <si>
    <r>
      <t xml:space="preserve">Maurice, faisant un effort sur lui-même et reprenant sa </t>
    </r>
    <r>
      <rPr>
        <b/>
        <sz val="11"/>
        <color rgb="FFC00000"/>
        <rFont val="Calibri"/>
        <family val="2"/>
        <scheme val="minor"/>
      </rPr>
      <t>confession</t>
    </r>
    <r>
      <rPr>
        <sz val="11"/>
        <color theme="1"/>
        <rFont val="Calibri"/>
        <family val="2"/>
        <scheme val="minor"/>
      </rPr>
      <t>. - Tout à coup, je m'aperçus que le Christ me ressemblait; oui, mon père, le Christ c'était moi! Quel sacrilège! Quel péché d'orgueil!</t>
    </r>
  </si>
  <si>
    <r>
      <t>Et que toute dénonciation soit précédée d'une </t>
    </r>
    <r>
      <rPr>
        <b/>
        <sz val="11"/>
        <color rgb="FFCC3300"/>
        <rFont val="Arial"/>
        <family val="2"/>
      </rPr>
      <t>confession</t>
    </r>
    <r>
      <rPr>
        <sz val="11"/>
        <color rgb="FF333333"/>
        <rFont val="Arial"/>
        <family val="2"/>
      </rPr>
      <t> pour nous autres, - disons, chacun: pour moi-même, afin qu'il n'y ait pas encore dans le “ nous autres ” une ambiguïté et une échappatoire.</t>
    </r>
  </si>
  <si>
    <r>
      <t>Je n'ai à lui dire que mes fautes, et seulement en </t>
    </r>
    <r>
      <rPr>
        <b/>
        <sz val="11"/>
        <color rgb="FFCC3300"/>
        <rFont val="Arial"/>
        <family val="2"/>
      </rPr>
      <t>confession</t>
    </r>
    <r>
      <rPr>
        <sz val="11"/>
        <color rgb="FF333333"/>
        <rFont val="Arial"/>
        <family val="2"/>
      </rPr>
      <t>.</t>
    </r>
  </si>
  <si>
    <r>
      <t>L'endroit, je le ferai quand même, je le ferai dans ma tête, je le tirerai de ma mémoire, je le tirerai vers moi, je me ferai une tête, je me ferai une mémoire, je n'ai qu'à écouter, la voix me dira tout, tout ce dont j'ai besoin, elle me l'a déjà dit, elle me le redira, tout ce dont j'ai besoin, par petites bribes, en haletant, c'est comme une confession, une dernière </t>
    </r>
    <r>
      <rPr>
        <b/>
        <sz val="11"/>
        <color rgb="FFCC3300"/>
        <rFont val="Arial"/>
        <family val="2"/>
      </rPr>
      <t>confession</t>
    </r>
    <r>
      <rPr>
        <sz val="11"/>
        <color rgb="FF333333"/>
        <rFont val="Arial"/>
        <family val="2"/>
      </rPr>
      <t>, on la croit finie, puis elle rebondit, il y a eu tant de fautes, la mémoire est si mauvaise, les mots ne viennent plus, les mots se font rares, le souffle se fait court, non, c'est autre chose, c'est un réquisitoire, une mourante qui accuse, c'est moi qu'elle accuse, il faut accuser quelqu'un, il faut trouver quelqu'un, il faut un coupable, elle parle de mes méfaits, elle parle de ma tête, elle se dit à moi, elle dit que je regrette, que je veux être puni, mieux que je ne le suis, que je veux sortir, que je veux me livrer, il faut une victime, je n'ai qu'à écouter, elle indiquera ma cachette, elle me l'indiquera, comment elle est faite, où en est la porte, s'il y a une porte, et où je suis moi, et comment c'est entre nous, quel genre de terrain, si c'est la mer, ou si c'est la montagne, et le chemin à suivre, pour que je puisse m'en aller, m'échapper, me livrer, arriver là où la hache tombe sans autre forme de procès, sur tous ceux qui viennent d'ici, je ne suis pas le premier, je ne serai pas le premier, elle m'aura, elle en a eu d'autres, elle me dira comment faire, pour me lever, pour me mouvoir, pour faire comme un corps doué de désespoir, c'est ainsi que je raisonne.</t>
    </r>
  </si>
  <si>
    <r>
      <t>Et de la </t>
    </r>
    <r>
      <rPr>
        <b/>
        <sz val="11"/>
        <color rgb="FFCC3300"/>
        <rFont val="Arial"/>
        <family val="2"/>
      </rPr>
      <t>confession</t>
    </r>
    <r>
      <rPr>
        <sz val="11"/>
        <color rgb="FF333333"/>
        <rFont val="Arial"/>
        <family val="2"/>
      </rPr>
      <t> de l'évêque, mon père, que pensez-vous?</t>
    </r>
  </si>
  <si>
    <r>
      <t>Mais dès qu'il vit que la </t>
    </r>
    <r>
      <rPr>
        <b/>
        <sz val="11"/>
        <color rgb="FFCC3300"/>
        <rFont val="Arial"/>
        <family val="2"/>
      </rPr>
      <t>confession</t>
    </r>
    <r>
      <rPr>
        <sz val="11"/>
        <color rgb="FF333333"/>
        <rFont val="Arial"/>
        <family val="2"/>
      </rPr>
      <t> de </t>
    </r>
    <r>
      <rPr>
        <sz val="11"/>
        <color theme="1"/>
        <rFont val="Calibri"/>
        <family val="2"/>
        <scheme val="minor"/>
      </rPr>
      <t>Jacques</t>
    </r>
    <r>
      <rPr>
        <sz val="11"/>
        <color rgb="FF333333"/>
        <rFont val="Arial"/>
        <family val="2"/>
      </rPr>
      <t> se terminait, sa physionomie se ranima.</t>
    </r>
  </si>
  <si>
    <r>
      <t>que comme la prudence conseillait de vivre avec ses amis comme devant un jour être ses ennemis, pour ne leur </t>
    </r>
    <r>
      <rPr>
        <b/>
        <sz val="11"/>
        <color rgb="FFCC3300"/>
        <rFont val="Arial"/>
        <family val="2"/>
      </rPr>
      <t>confier</t>
    </r>
    <r>
      <rPr>
        <sz val="11"/>
        <color rgb="FF333333"/>
        <rFont val="Arial"/>
        <family val="2"/>
      </rPr>
      <t> rien de trop, qu'aussi l'amitié venant à se rompre, et pouvant nuire, elle ordonnait d'user de ses ennemis comme pouvant être un jour amis.</t>
    </r>
  </si>
  <si>
    <r>
      <t>sais-tu un secret que je veux te </t>
    </r>
    <r>
      <rPr>
        <b/>
        <sz val="11"/>
        <color rgb="FFCC3300"/>
        <rFont val="Arial"/>
        <family val="2"/>
      </rPr>
      <t>confier;</t>
    </r>
    <r>
      <rPr>
        <sz val="11"/>
        <color rgb="FF333333"/>
        <rFont val="Arial"/>
        <family val="2"/>
      </rPr>
      <t> c'est qu'il y a ici quelque part dans un coin qui m'est inconnu, un certain poisson qui s'appelle Dauphin;</t>
    </r>
  </si>
  <si>
    <r>
      <t>Des gens vous promettent le secret, et ils le révèlent eux-mêmes, et à leur insu; ils ne remuent pas les lèvres, et on les entend; on lit sur leur front et dans leurs yeux, on voit au travers de leur poitrine, ils sont transparents. d'autres ne disent pas précisément une chose qui leur a été </t>
    </r>
    <r>
      <rPr>
        <b/>
        <sz val="11"/>
        <color rgb="FFCC3300"/>
        <rFont val="Arial"/>
        <family val="2"/>
      </rPr>
      <t>confiée;</t>
    </r>
    <r>
      <rPr>
        <sz val="11"/>
        <color rgb="FF333333"/>
        <rFont val="Arial"/>
        <family val="2"/>
      </rPr>
      <t> mais ils parlent et agissent de manière qu'on la découvre de soi-même.</t>
    </r>
  </si>
  <si>
    <r>
      <t>Je sais bien d'autres nouvelles du pays, mais je ne veux pas vous les </t>
    </r>
    <r>
      <rPr>
        <b/>
        <sz val="11"/>
        <color rgb="FFCC3300"/>
        <rFont val="Arial"/>
        <family val="2"/>
      </rPr>
      <t>confier</t>
    </r>
    <r>
      <rPr>
        <sz val="11"/>
        <color rgb="FF333333"/>
        <rFont val="Arial"/>
        <family val="2"/>
      </rPr>
      <t>.</t>
    </r>
  </si>
  <si>
    <r>
      <t>Il ne le lui </t>
    </r>
    <r>
      <rPr>
        <b/>
        <sz val="11"/>
        <color rgb="FFCC3300"/>
        <rFont val="Arial"/>
        <family val="2"/>
      </rPr>
      <t>confia</t>
    </r>
    <r>
      <rPr>
        <sz val="11"/>
        <color rgb="FF333333"/>
        <rFont val="Arial"/>
        <family val="2"/>
      </rPr>
      <t> néanmoins qu'à condition qu'il ne le feroit voir à personne, dans la crainte qu'il ne devinst public, ou par l'impression, ou par la multiplication des copies.</t>
    </r>
  </si>
  <si>
    <r>
      <t>Ainsi ne sçachant que faire je me resolus de </t>
    </r>
    <r>
      <rPr>
        <b/>
        <sz val="11"/>
        <color rgb="FFCC3300"/>
        <rFont val="Arial"/>
        <family val="2"/>
      </rPr>
      <t>confier</t>
    </r>
    <r>
      <rPr>
        <sz val="11"/>
        <color rgb="FF333333"/>
        <rFont val="Arial"/>
        <family val="2"/>
      </rPr>
      <t> ce secret à ce pere prieur du monastere de sainte </t>
    </r>
    <r>
      <rPr>
        <sz val="11"/>
        <color theme="1"/>
        <rFont val="Calibri"/>
        <family val="2"/>
        <scheme val="minor"/>
      </rPr>
      <t>Anne</t>
    </r>
    <r>
      <rPr>
        <sz val="11"/>
        <color rgb="FF333333"/>
        <rFont val="Arial"/>
        <family val="2"/>
      </rPr>
      <t> pour voir ce qu'il me conseilleroit.</t>
    </r>
  </si>
  <si>
    <r>
      <t>De sorte que comme toute amitié oblige au secret de ce qui se dit pendant l'amitié, les amis d'un jour ou d'une heure sont obligés de se garder le secret de tout ce qu'ils se </t>
    </r>
    <r>
      <rPr>
        <b/>
        <sz val="11"/>
        <color rgb="FFCC3300"/>
        <rFont val="Arial"/>
        <family val="2"/>
      </rPr>
      <t>confient</t>
    </r>
    <r>
      <rPr>
        <sz val="11"/>
        <color rgb="FF333333"/>
        <rFont val="Arial"/>
        <family val="2"/>
      </rPr>
      <t> pendant ce jour ou pendant cette heure; et la perfidie de l'un ne pourroit nullement servir d'excuse à celle de l'autre.</t>
    </r>
  </si>
  <si>
    <r>
      <t>Il ne m'en voulut point de mal; il eut même la bonté de me dire que si je m'en fusse ouvert à lui, dans le temps, il eût préféré à son intérêt celui que j'y avois, sans comparaison plus considérable, par la raison du secret qui m'avoit été </t>
    </r>
    <r>
      <rPr>
        <b/>
        <sz val="11"/>
        <color rgb="FFCC3300"/>
        <rFont val="Arial"/>
        <family val="2"/>
      </rPr>
      <t>confié</t>
    </r>
    <r>
      <rPr>
        <sz val="11"/>
        <color rgb="FF333333"/>
        <rFont val="Arial"/>
        <family val="2"/>
      </rPr>
      <t>, et cette aventure ne nuisit pas, comme vous pouvez croire, à serrer la vieille amitié qui étoit entre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Turenne</t>
    </r>
    <r>
      <rPr>
        <sz val="11"/>
        <color rgb="FF333333"/>
        <rFont val="Arial"/>
        <family val="2"/>
      </rPr>
      <t> et moi.</t>
    </r>
  </si>
  <si>
    <r>
      <t>Mon oncle veut résolûment que ma cousine épouse </t>
    </r>
    <r>
      <rPr>
        <sz val="11"/>
        <color theme="1"/>
        <rFont val="Calibri"/>
        <family val="2"/>
        <scheme val="minor"/>
      </rPr>
      <t>Villebrequin</t>
    </r>
    <r>
      <rPr>
        <sz val="11"/>
        <color rgb="FF333333"/>
        <rFont val="Arial"/>
        <family val="2"/>
      </rPr>
      <t>, et les affaires sont tellement avancées, que je crois qu'ils eussent été mariés dès aujourd'hui, si vous n'étiez aimé; mais comme ma cousine m'a </t>
    </r>
    <r>
      <rPr>
        <b/>
        <sz val="11"/>
        <color rgb="FFCC3300"/>
        <rFont val="Arial"/>
        <family val="2"/>
      </rPr>
      <t>confié</t>
    </r>
    <r>
      <rPr>
        <sz val="11"/>
        <color rgb="FF333333"/>
        <rFont val="Arial"/>
        <family val="2"/>
      </rPr>
      <t> le secret de l'amour qu'elle vous porte, et que nous nous sommes vues à l'extrémité par l'avarice de mon vilain oncle, nous nous sommes avisées d'une bonne invention pour différer le mariage.</t>
    </r>
  </si>
  <si>
    <r>
      <t>Chacun s'en va de son côté, mais le chevalier </t>
    </r>
    <r>
      <rPr>
        <sz val="11"/>
        <color theme="1"/>
        <rFont val="Calibri"/>
        <family val="2"/>
        <scheme val="minor"/>
      </rPr>
      <t>De</t>
    </r>
    <r>
      <rPr>
        <sz val="11"/>
        <color rgb="FF333333"/>
        <rFont val="Arial"/>
        <family val="2"/>
      </rPr>
      <t> </t>
    </r>
    <r>
      <rPr>
        <sz val="11"/>
        <color theme="1"/>
        <rFont val="Calibri"/>
        <family val="2"/>
        <scheme val="minor"/>
      </rPr>
      <t>Lorraine</t>
    </r>
    <r>
      <rPr>
        <sz val="11"/>
        <color rgb="FF333333"/>
        <rFont val="Arial"/>
        <family val="2"/>
      </rPr>
      <t> alla droit chez monsieur, à qui il conta toute cette petite histoire, et monsieur un moment après la </t>
    </r>
    <r>
      <rPr>
        <b/>
        <sz val="11"/>
        <color rgb="FFCC3300"/>
        <rFont val="Arial"/>
        <family val="2"/>
      </rPr>
      <t>confia</t>
    </r>
    <r>
      <rPr>
        <sz val="11"/>
        <color rgb="FF333333"/>
        <rFont val="Arial"/>
        <family val="2"/>
      </rPr>
      <t> au roi.</t>
    </r>
  </si>
  <si>
    <r>
      <t>La marquise voulut m'engager pendant le jour à poursuivre nos entretiens, mais je luy representay que nous ne devions </t>
    </r>
    <r>
      <rPr>
        <b/>
        <sz val="11"/>
        <color rgb="FFCC3300"/>
        <rFont val="Arial"/>
        <family val="2"/>
      </rPr>
      <t>confier</t>
    </r>
    <r>
      <rPr>
        <sz val="11"/>
        <color rgb="FF333333"/>
        <rFont val="Arial"/>
        <family val="2"/>
      </rPr>
      <t> de telles réveries qu'à la lune et aux étoiles, puis qu'aussi-bien elles en estoient l'objet.</t>
    </r>
  </si>
  <si>
    <r>
      <t>Oüy, cher </t>
    </r>
    <r>
      <rPr>
        <sz val="11"/>
        <color theme="1"/>
        <rFont val="Calibri"/>
        <family val="2"/>
        <scheme val="minor"/>
      </rPr>
      <t>Philon</t>
    </r>
    <r>
      <rPr>
        <sz val="11"/>
        <color rgb="FF333333"/>
        <rFont val="Arial"/>
        <family val="2"/>
      </rPr>
      <t>, je parle de la reyne, et veux bien </t>
    </r>
    <r>
      <rPr>
        <b/>
        <sz val="11"/>
        <color rgb="FFCC3300"/>
        <rFont val="Arial"/>
        <family val="2"/>
      </rPr>
      <t>confier</t>
    </r>
    <r>
      <rPr>
        <sz val="11"/>
        <color rgb="FF333333"/>
        <rFont val="Arial"/>
        <family val="2"/>
      </rPr>
      <t> à ton esprit discret un malheur que je tiens pour tout autre secret.</t>
    </r>
  </si>
  <si>
    <r>
      <t>Elle s'avança avec précipitation vers </t>
    </r>
    <r>
      <rPr>
        <sz val="11"/>
        <color theme="1"/>
        <rFont val="Calibri"/>
        <family val="2"/>
        <scheme val="minor"/>
      </rPr>
      <t>Madame</t>
    </r>
    <r>
      <rPr>
        <sz val="11"/>
        <color rgb="FF333333"/>
        <rFont val="Arial"/>
        <family val="2"/>
      </rPr>
      <t> la </t>
    </r>
    <r>
      <rPr>
        <sz val="11"/>
        <color theme="1"/>
        <rFont val="Calibri"/>
        <family val="2"/>
        <scheme val="minor"/>
      </rPr>
      <t>Dauphine</t>
    </r>
    <r>
      <rPr>
        <sz val="11"/>
        <color rgb="FF333333"/>
        <rFont val="Arial"/>
        <family val="2"/>
      </rPr>
      <t>, et luy dit tout bas qu'il falloit bien se garder de luy parler de cette avanture; qu'il l'avoit </t>
    </r>
    <r>
      <rPr>
        <b/>
        <sz val="11"/>
        <color rgb="FFCC3300"/>
        <rFont val="Arial"/>
        <family val="2"/>
      </rPr>
      <t>confiée</t>
    </r>
    <r>
      <rPr>
        <sz val="11"/>
        <color rgb="FF333333"/>
        <rFont val="Arial"/>
        <family val="2"/>
      </rPr>
      <t> au </t>
    </r>
    <r>
      <rPr>
        <sz val="11"/>
        <color theme="1"/>
        <rFont val="Calibri"/>
        <family val="2"/>
        <scheme val="minor"/>
      </rPr>
      <t>Vidame</t>
    </r>
    <r>
      <rPr>
        <sz val="11"/>
        <color rgb="FF333333"/>
        <rFont val="Arial"/>
        <family val="2"/>
      </rPr>
      <t> de </t>
    </r>
    <r>
      <rPr>
        <sz val="11"/>
        <color theme="1"/>
        <rFont val="Calibri"/>
        <family val="2"/>
        <scheme val="minor"/>
      </rPr>
      <t>Chartres</t>
    </r>
    <r>
      <rPr>
        <sz val="11"/>
        <color rgb="FF333333"/>
        <rFont val="Arial"/>
        <family val="2"/>
      </rPr>
      <t>; et que ce seroit une chose capable de les brouiller.</t>
    </r>
  </si>
  <si>
    <r>
      <t>Mme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Puisieux</t>
    </r>
    <r>
      <rPr>
        <sz val="11"/>
        <color rgb="FF333333"/>
        <rFont val="Arial"/>
        <family val="2"/>
      </rPr>
      <t> entreprend donc de faire entendre raison à ce brutal et </t>
    </r>
    <r>
      <rPr>
        <sz val="11"/>
        <color theme="1"/>
        <rFont val="Calibri"/>
        <family val="2"/>
        <scheme val="minor"/>
      </rPr>
      <t>Bandeuil</t>
    </r>
    <r>
      <rPr>
        <sz val="11"/>
        <color rgb="FF333333"/>
        <rFont val="Arial"/>
        <family val="2"/>
      </rPr>
      <t>, que je vois tous les jours, assure que nous aurons cette ratification, mais qu'il attend encore un peu afin que la chose soit tout à fait de mauvaise grâce, et qu'il a </t>
    </r>
    <r>
      <rPr>
        <b/>
        <sz val="11"/>
        <color rgb="FFCC3300"/>
        <rFont val="Arial"/>
        <family val="2"/>
      </rPr>
      <t>confié</t>
    </r>
    <r>
      <rPr>
        <sz val="11"/>
        <color rgb="FF333333"/>
        <rFont val="Arial"/>
        <family val="2"/>
      </rPr>
      <t> à monsieur le coadjuteur un secret de confession, qu'il ne m'a point voulu dire, sur lequel il doit dormir, et moi par conséquent.</t>
    </r>
  </si>
  <si>
    <r>
      <t>Esope le reçut comme son enfant, et pour toute punition, lui recommanda d' honorer les Dieux et son prince; se rendre terrible à ses ennemis, facile, et commode aux autres; bien traiter sa femme, sans pourtant lui </t>
    </r>
    <r>
      <rPr>
        <b/>
        <sz val="11"/>
        <color rgb="FFCC3300"/>
        <rFont val="Arial"/>
        <family val="2"/>
      </rPr>
      <t>confier</t>
    </r>
    <r>
      <rPr>
        <sz val="11"/>
        <color rgb="FF333333"/>
        <rFont val="Arial"/>
        <family val="2"/>
      </rPr>
      <t> son secret;</t>
    </r>
  </si>
  <si>
    <r>
      <t xml:space="preserve">Ce que par son adveu je croy justifier, c'est à vous seulement qu'il le doit </t>
    </r>
    <r>
      <rPr>
        <b/>
        <sz val="11"/>
        <color rgb="FFC00000"/>
        <rFont val="Calibri"/>
        <family val="2"/>
        <scheme val="minor"/>
      </rPr>
      <t>confier</t>
    </r>
    <r>
      <rPr>
        <sz val="11"/>
        <color theme="1"/>
        <rFont val="Calibri"/>
        <family val="2"/>
        <scheme val="minor"/>
      </rPr>
      <t>, et mesme je vous livre à la fureur d'un traistre, si je découvre ailleurs ce qu'on m'en fait connoistre; il m'engage au secret, et pour se voir sans bruit par des lieux dérobez près de vous introduit, comme sans nouvel ordre il n'y sçauroit pretendre, dans le bois du jardin il est allé l'attendre.</t>
    </r>
  </si>
  <si>
    <r>
      <t>Vous ne sçauriez deviner, mademoiselle, celle de qui je veux parler, et c'est un secret trop important pour le </t>
    </r>
    <r>
      <rPr>
        <b/>
        <sz val="11"/>
        <color rgb="FFCC3300"/>
        <rFont val="Arial"/>
        <family val="2"/>
      </rPr>
      <t>confier</t>
    </r>
    <r>
      <rPr>
        <sz val="11"/>
        <color rgb="FF333333"/>
        <rFont val="Arial"/>
        <family val="2"/>
      </rPr>
      <t> à personne.</t>
    </r>
  </si>
  <si>
    <r>
      <t>qu'enfin Nugna Bella, après avoir été fort longtemps sans parler, avait fermé la porte et lui avait dit qu'elle allait lui </t>
    </r>
    <r>
      <rPr>
        <b/>
        <sz val="11"/>
        <color rgb="FFCC3300"/>
        <rFont val="Arial"/>
        <family val="2"/>
      </rPr>
      <t>confier</t>
    </r>
    <r>
      <rPr>
        <sz val="11"/>
        <color rgb="FF333333"/>
        <rFont val="Arial"/>
        <family val="2"/>
      </rPr>
      <t> tout le secret de sa vie;</t>
    </r>
  </si>
  <si>
    <r>
      <t>N'avez-vous point au roi </t>
    </r>
    <r>
      <rPr>
        <b/>
        <sz val="11"/>
        <color rgb="FFCC3300"/>
        <rFont val="Arial"/>
        <family val="2"/>
      </rPr>
      <t>confié</t>
    </r>
    <r>
      <rPr>
        <sz val="11"/>
        <color rgb="FF333333"/>
        <rFont val="Arial"/>
        <family val="2"/>
      </rPr>
      <t> vos ennuis?</t>
    </r>
  </si>
  <si>
    <r>
      <t>L'on </t>
    </r>
    <r>
      <rPr>
        <b/>
        <sz val="11"/>
        <color rgb="FFCC3300"/>
        <rFont val="Arial"/>
        <family val="2"/>
      </rPr>
      <t>confie</t>
    </r>
    <r>
      <rPr>
        <sz val="11"/>
        <color rgb="FF333333"/>
        <rFont val="Arial"/>
        <family val="2"/>
      </rPr>
      <t> son secret dans l'amitié; mais il échappe dans l'amour.</t>
    </r>
  </si>
  <si>
    <r>
      <t>Il n'y a que vous à qui je veuille </t>
    </r>
    <r>
      <rPr>
        <b/>
        <sz val="11"/>
        <color rgb="FFCC3300"/>
        <rFont val="Arial"/>
        <family val="2"/>
      </rPr>
      <t>confier</t>
    </r>
    <r>
      <rPr>
        <sz val="11"/>
        <color rgb="FF333333"/>
        <rFont val="Arial"/>
        <family val="2"/>
      </rPr>
      <t> ce qu'elle contient.</t>
    </r>
  </si>
  <si>
    <r>
      <t xml:space="preserve">S'il s'agissoit ici de domter les rebelles, ou de tenter encor des conquêtes nouvelles, on ne vous auroit pas </t>
    </r>
    <r>
      <rPr>
        <b/>
        <sz val="11"/>
        <color rgb="FFFF0000"/>
        <rFont val="Calibri"/>
        <family val="2"/>
        <scheme val="minor"/>
      </rPr>
      <t>confié</t>
    </r>
    <r>
      <rPr>
        <sz val="11"/>
        <color theme="1"/>
        <rFont val="Calibri"/>
        <family val="2"/>
        <scheme val="minor"/>
      </rPr>
      <t xml:space="preserve"> ces secrets.</t>
    </r>
  </si>
  <si>
    <r>
      <t>Elle me fait part de toutes ses observations, et me </t>
    </r>
    <r>
      <rPr>
        <b/>
        <sz val="11"/>
        <color rgb="FFCC3300"/>
        <rFont val="Arial"/>
        <family val="2"/>
      </rPr>
      <t>confie</t>
    </r>
    <r>
      <rPr>
        <sz val="11"/>
        <color rgb="FF333333"/>
        <rFont val="Arial"/>
        <family val="2"/>
      </rPr>
      <t> ses jugemens particuliers sur les gens que nous voyons; mais jamais, devant le tiers le moins suspect, elle ne se permettroit une légère critique même indirecte.</t>
    </r>
  </si>
  <si>
    <r>
      <t>Combien de fois me suis-je moquée des larmes et des soupirs de quelques bergères qui me </t>
    </r>
    <r>
      <rPr>
        <b/>
        <sz val="11"/>
        <color rgb="FFCC3300"/>
        <rFont val="Arial"/>
        <family val="2"/>
      </rPr>
      <t>confiaient</t>
    </r>
    <r>
      <rPr>
        <sz val="11"/>
        <color rgb="FF333333"/>
        <rFont val="Arial"/>
        <family val="2"/>
      </rPr>
      <t> leurs amours!</t>
    </r>
  </si>
  <si>
    <r>
      <t>Mon frère avoit évité de me laisser apercevoir le fond de son ame; mais, en nous occupant d'une douleur qui nous étoit commune, il ne put résister à me </t>
    </r>
    <r>
      <rPr>
        <b/>
        <sz val="11"/>
        <color rgb="FFCC3300"/>
        <rFont val="Arial"/>
        <family val="2"/>
      </rPr>
      <t>confier</t>
    </r>
    <r>
      <rPr>
        <sz val="11"/>
        <color rgb="FF333333"/>
        <rFont val="Arial"/>
        <family val="2"/>
      </rPr>
      <t> ses chagrins particuliers.</t>
    </r>
  </si>
  <si>
    <r>
      <t>Pourquoi ne m'avoir pas </t>
    </r>
    <r>
      <rPr>
        <b/>
        <sz val="11"/>
        <color rgb="FFCC3300"/>
        <rFont val="Arial"/>
        <family val="2"/>
      </rPr>
      <t>confié</t>
    </r>
    <r>
      <rPr>
        <sz val="11"/>
        <color rgb="FF333333"/>
        <rFont val="Arial"/>
        <family val="2"/>
      </rPr>
      <t> vos sentiments?</t>
    </r>
  </si>
  <si>
    <r>
      <t>Il y a des régles là-dessus; c'est une foiblesse: excusez-là, madame, je sçais son secret, je vous le </t>
    </r>
    <r>
      <rPr>
        <b/>
        <sz val="11"/>
        <color rgb="FFCC3300"/>
        <rFont val="Arial"/>
        <family val="2"/>
      </rPr>
      <t>confie</t>
    </r>
    <r>
      <rPr>
        <sz val="11"/>
        <color rgb="FF333333"/>
        <rFont val="Arial"/>
        <family val="2"/>
      </rPr>
      <t> pour son bien; et dès qu'il vous l'aura dit lui-même, oh! </t>
    </r>
    <r>
      <rPr>
        <sz val="11"/>
        <color theme="1"/>
        <rFont val="Calibri"/>
        <family val="2"/>
        <scheme val="minor"/>
      </rPr>
      <t>Ce sera bien le plus aimable homme du monde.</t>
    </r>
  </si>
  <si>
    <r>
      <t>Cependant il m'est doux de </t>
    </r>
    <r>
      <rPr>
        <b/>
        <sz val="11"/>
        <color rgb="FFCC3300"/>
        <rFont val="Arial"/>
        <family val="2"/>
      </rPr>
      <t>confier</t>
    </r>
    <r>
      <rPr>
        <sz val="11"/>
        <color rgb="FF333333"/>
        <rFont val="Arial"/>
        <family val="2"/>
      </rPr>
      <t> du moins mes secrets à votre ame et mon sort à vos soins.</t>
    </r>
  </si>
  <si>
    <r>
      <t>Est-il possible que ce monstre dans son impassibilité ne sente pas à quel point mon honneur, ma gloire, (dont je me fiche), et mon plaisir, et celui de mes amis (dont je me soucie beaucoup), sont intéressés dans l'affaire que je lui ai </t>
    </r>
    <r>
      <rPr>
        <b/>
        <sz val="11"/>
        <color rgb="FFCC3300"/>
        <rFont val="Arial"/>
        <family val="2"/>
      </rPr>
      <t>confiée</t>
    </r>
    <r>
      <rPr>
        <sz val="11"/>
        <color rgb="FF333333"/>
        <rFont val="Arial"/>
        <family val="2"/>
      </rPr>
      <t>, et combien je suis impatient d'apprendre qu'enfin la pacotille ait doublé le cap, et passé le terrible défilé de la </t>
    </r>
    <r>
      <rPr>
        <i/>
        <sz val="11"/>
        <color rgb="FF333333"/>
        <rFont val="Arial"/>
        <family val="2"/>
      </rPr>
      <t>révision</t>
    </r>
    <r>
      <rPr>
        <sz val="11"/>
        <color rgb="FF333333"/>
        <rFont val="Arial"/>
        <family val="2"/>
      </rPr>
      <t>?</t>
    </r>
  </si>
  <si>
    <r>
      <t>Il me montra aussi des questions très épineuses que lui proposoit l'impératrice sur les Époques de la Nature; il me </t>
    </r>
    <r>
      <rPr>
        <b/>
        <sz val="11"/>
        <color rgb="FFCC3300"/>
        <rFont val="Arial"/>
        <family val="2"/>
      </rPr>
      <t>confia</t>
    </r>
    <r>
      <rPr>
        <sz val="11"/>
        <color rgb="FF333333"/>
        <rFont val="Arial"/>
        <family val="2"/>
      </rPr>
      <t> les réponses qu'il y faisoit.</t>
    </r>
  </si>
  <si>
    <r>
      <t>Tourmentée par mes scrupules, je n'ai osé, quand j'ai pu t'entretenir, te </t>
    </r>
    <r>
      <rPr>
        <b/>
        <sz val="11"/>
        <color rgb="FFCC3300"/>
        <rFont val="Arial"/>
        <family val="2"/>
      </rPr>
      <t>confier</t>
    </r>
    <r>
      <rPr>
        <sz val="11"/>
        <color rgb="FF333333"/>
        <rFont val="Arial"/>
        <family val="2"/>
      </rPr>
      <t> l'espérance dont je m'étois bercée, que tu serois mon libérateur.</t>
    </r>
  </si>
  <si>
    <r>
      <rPr>
        <sz val="11"/>
        <rFont val="Arial"/>
        <family val="2"/>
      </rPr>
      <t xml:space="preserve">Abusée par une erreur, dont elle aimoit à s'aveugler, elle ne pouvoit concevoir pourquoi le maire refusoit de lui </t>
    </r>
    <r>
      <rPr>
        <b/>
        <sz val="11"/>
        <color rgb="FFCC3300"/>
        <rFont val="Arial"/>
        <family val="2"/>
      </rPr>
      <t>confier</t>
    </r>
    <r>
      <rPr>
        <sz val="11"/>
        <color rgb="FF333333"/>
        <rFont val="Arial"/>
        <family val="2"/>
      </rPr>
      <t> ses peines.</t>
    </r>
  </si>
  <si>
    <r>
      <t>Mais ne manquez pas de me renvoyer par la première occasion ce que le docteur a la bonté de me </t>
    </r>
    <r>
      <rPr>
        <b/>
        <sz val="11"/>
        <color rgb="FFCC3300"/>
        <rFont val="Arial"/>
        <family val="2"/>
      </rPr>
      <t>confier</t>
    </r>
    <r>
      <rPr>
        <sz val="11"/>
        <color rgb="FF333333"/>
        <rFont val="Arial"/>
        <family val="2"/>
      </rPr>
      <t>.</t>
    </r>
  </si>
  <si>
    <r>
      <t>Ce fut alors qu'il voulut sçavoir tout de son domestique: celui-ci le lui raconta fidélement; le drôle trouvoit son orgueil flatté à tracer ses avantages contre son maître: il en reçut son pardon; mais le président eut beaucoup de difficulté à ne se pas brouiller avec moi, parce que je ne lui avois pas </t>
    </r>
    <r>
      <rPr>
        <b/>
        <sz val="11"/>
        <color rgb="FFCC3300"/>
        <rFont val="Arial"/>
        <family val="2"/>
      </rPr>
      <t>confié</t>
    </r>
    <r>
      <rPr>
        <sz val="11"/>
        <color rgb="FF333333"/>
        <rFont val="Arial"/>
        <family val="2"/>
      </rPr>
      <t> mon secret, et que je l'avois exposé à des démarches qui avoient tourné à son désavantage.</t>
    </r>
  </si>
  <si>
    <r>
      <t>Devais-je lui </t>
    </r>
    <r>
      <rPr>
        <b/>
        <sz val="11"/>
        <color rgb="FFCC3300"/>
        <rFont val="Arial"/>
        <family val="2"/>
      </rPr>
      <t>confier</t>
    </r>
    <r>
      <rPr>
        <sz val="11"/>
        <color rgb="FF333333"/>
        <rFont val="Arial"/>
        <family val="2"/>
      </rPr>
      <t> les raisons qui m'avaient porté à louer avec opiniâtreté une femme si digne de mépris?</t>
    </r>
  </si>
  <si>
    <r>
      <t>Je tremblois en vous voyant pénétrer un secret que jamais je n'eusse osé vous </t>
    </r>
    <r>
      <rPr>
        <b/>
        <sz val="11"/>
        <color rgb="FFCC3300"/>
        <rFont val="Arial"/>
        <family val="2"/>
      </rPr>
      <t>confier</t>
    </r>
    <r>
      <rPr>
        <sz val="11"/>
        <color rgb="FF333333"/>
        <rFont val="Arial"/>
        <family val="2"/>
      </rPr>
      <t>.</t>
    </r>
  </si>
  <si>
    <r>
      <t>Le désordre affreux où étaient ses affaires lui en fit </t>
    </r>
    <r>
      <rPr>
        <b/>
        <i/>
        <sz val="11"/>
        <color rgb="FFCC3300"/>
        <rFont val="Arial"/>
        <family val="2"/>
      </rPr>
      <t>confier</t>
    </r>
    <r>
      <rPr>
        <i/>
        <sz val="11"/>
        <color rgb="FF333333"/>
        <rFont val="Arial"/>
        <family val="2"/>
      </rPr>
      <t> une partie à sa belle-mère, implorant son crédit auprès de M. de Bernon pour acquitter ses dettes.</t>
    </r>
  </si>
  <si>
    <r>
      <t>À présent que vous êtes bien loin, on peut vous </t>
    </r>
    <r>
      <rPr>
        <b/>
        <sz val="11"/>
        <color rgb="FFCC3300"/>
        <rFont val="Arial"/>
        <family val="2"/>
      </rPr>
      <t>confier</t>
    </r>
    <r>
      <rPr>
        <sz val="11"/>
        <color rgb="FF333333"/>
        <rFont val="Arial"/>
        <family val="2"/>
      </rPr>
      <t> que </t>
    </r>
    <r>
      <rPr>
        <sz val="11"/>
        <color theme="1"/>
        <rFont val="Calibri"/>
        <family val="2"/>
        <scheme val="minor"/>
      </rPr>
      <t>Mademoiselle</t>
    </r>
    <r>
      <rPr>
        <sz val="11"/>
        <color rgb="FF333333"/>
        <rFont val="Arial"/>
        <family val="2"/>
      </rPr>
      <t> </t>
    </r>
    <r>
      <rPr>
        <sz val="11"/>
        <color theme="1"/>
        <rFont val="Calibri"/>
        <family val="2"/>
        <scheme val="minor"/>
      </rPr>
      <t>Diderot</t>
    </r>
    <r>
      <rPr>
        <sz val="11"/>
        <color rgb="FF333333"/>
        <rFont val="Arial"/>
        <family val="2"/>
      </rPr>
      <t> est enchantée de vous; elle prétend que vous êtes le seul étranger honnête qui se soit souvenu de l'accueil de son papa.</t>
    </r>
  </si>
  <si>
    <r>
      <t>Les disgraces publiques ne se dissimulent pas; et je ne parlois que de choses que le dernier de mes sujets sçait aussi-bien que moi-même; mais je crois en avoir éprouvé de particulieres, qui sont de nature, non-seulement à n'être pas racontées à tout le monde, mais dont même, pour peu qu'on soit sage, le soupçon ne se </t>
    </r>
    <r>
      <rPr>
        <b/>
        <sz val="11"/>
        <color rgb="FFCC3300"/>
        <rFont val="Arial"/>
        <family val="2"/>
      </rPr>
      <t>confie</t>
    </r>
    <r>
      <rPr>
        <sz val="11"/>
        <color rgb="FF333333"/>
        <rFont val="Arial"/>
        <family val="2"/>
      </rPr>
      <t> à personne, et sur lesquelles cependant, je vous parlerai à coeur ouvert.</t>
    </r>
  </si>
  <si>
    <r>
      <t>Je n'ai de ma vie été si malheureuse, en présence d'une mère, d'un père, qui me reprochent sans cesse le voyage d'</t>
    </r>
    <r>
      <rPr>
        <sz val="11"/>
        <color theme="1"/>
        <rFont val="Calibri"/>
        <family val="2"/>
        <scheme val="minor"/>
      </rPr>
      <t>Angleterre</t>
    </r>
    <r>
      <rPr>
        <sz val="11"/>
        <color rgb="FF333333"/>
        <rFont val="Arial"/>
        <family val="2"/>
      </rPr>
      <t>, avec un mari dont la générosité m'accable d'autant plus que je n'y puis répondre, en spectacle à tous ceux qui ne conçoivent pas pourquoi je m'établis à part de </t>
    </r>
    <r>
      <rPr>
        <sz val="11"/>
        <color theme="1"/>
        <rFont val="Calibri"/>
        <family val="2"/>
        <scheme val="minor"/>
      </rPr>
      <t>Coppet</t>
    </r>
    <r>
      <rPr>
        <sz val="11"/>
        <color rgb="FF333333"/>
        <rFont val="Arial"/>
        <family val="2"/>
      </rPr>
      <t>, - et demandent chaque jour si vous êtes arrivé, ou si je vais courir après vous, - sans un ami, sans un coeur à qui j'osasse </t>
    </r>
    <r>
      <rPr>
        <b/>
        <sz val="11"/>
        <color rgb="FFCC3300"/>
        <rFont val="Arial"/>
        <family val="2"/>
      </rPr>
      <t>confier</t>
    </r>
    <r>
      <rPr>
        <sz val="11"/>
        <color rgb="FF333333"/>
        <rFont val="Arial"/>
        <family val="2"/>
      </rPr>
      <t> que vous ne m'aimez plus, craignant de le dire de peur de l'entendre.</t>
    </r>
  </si>
  <si>
    <r>
      <t>Un jeune homme de </t>
    </r>
    <r>
      <rPr>
        <sz val="11"/>
        <color theme="1"/>
        <rFont val="Calibri"/>
        <family val="2"/>
        <scheme val="minor"/>
      </rPr>
      <t>Marseille</t>
    </r>
    <r>
      <rPr>
        <sz val="11"/>
        <color rgb="FF333333"/>
        <rFont val="Arial"/>
        <family val="2"/>
      </rPr>
      <t> nous récitait des vers admirables, où il </t>
    </r>
    <r>
      <rPr>
        <b/>
        <sz val="11"/>
        <color rgb="FFCC3300"/>
        <rFont val="Arial"/>
        <family val="2"/>
      </rPr>
      <t>confiait</t>
    </r>
    <r>
      <rPr>
        <sz val="11"/>
        <color rgb="FF333333"/>
        <rFont val="Arial"/>
        <family val="2"/>
      </rPr>
      <t> ses voeux pour nous aux vents et aux flots:</t>
    </r>
  </si>
  <si>
    <r>
      <t>J'eus le bonheur de rencontrer à </t>
    </r>
    <r>
      <rPr>
        <sz val="11"/>
        <color theme="1"/>
        <rFont val="Calibri"/>
        <family val="2"/>
        <scheme val="minor"/>
      </rPr>
      <t>Byzance</t>
    </r>
    <r>
      <rPr>
        <sz val="11"/>
        <color rgb="FF333333"/>
        <rFont val="Arial"/>
        <family val="2"/>
      </rPr>
      <t> le jeune prince </t>
    </r>
    <r>
      <rPr>
        <sz val="11"/>
        <color theme="1"/>
        <rFont val="Calibri"/>
        <family val="2"/>
        <scheme val="minor"/>
      </rPr>
      <t>Constantin</t>
    </r>
    <r>
      <rPr>
        <sz val="11"/>
        <color rgb="FF333333"/>
        <rFont val="Arial"/>
        <family val="2"/>
      </rPr>
      <t>, qui daigna me presser dans ses bras, et me </t>
    </r>
    <r>
      <rPr>
        <b/>
        <sz val="11"/>
        <color rgb="FFCC3300"/>
        <rFont val="Arial"/>
        <family val="2"/>
      </rPr>
      <t>confier</t>
    </r>
    <r>
      <rPr>
        <sz val="11"/>
        <color rgb="FF333333"/>
        <rFont val="Arial"/>
        <family val="2"/>
      </rPr>
      <t> ses vastes projets.</t>
    </r>
  </si>
  <si>
    <r>
      <t>Je ne puis me permettre, sans son aveu, de vous apprendre ce que cette lettre contient, elle vous le </t>
    </r>
    <r>
      <rPr>
        <b/>
        <sz val="11"/>
        <color rgb="FFCC3300"/>
        <rFont val="Arial"/>
        <family val="2"/>
      </rPr>
      <t>confiera</t>
    </r>
    <r>
      <rPr>
        <sz val="11"/>
        <color rgb="FF333333"/>
        <rFont val="Arial"/>
        <family val="2"/>
      </rPr>
      <t> sans doute.</t>
    </r>
  </si>
  <si>
    <r>
      <t>Jamais </t>
    </r>
    <r>
      <rPr>
        <sz val="11"/>
        <color theme="1"/>
        <rFont val="Calibri"/>
        <family val="2"/>
        <scheme val="minor"/>
      </rPr>
      <t>Leuwen</t>
    </r>
    <r>
      <rPr>
        <sz val="11"/>
        <color rgb="FF333333"/>
        <rFont val="Arial"/>
        <family val="2"/>
      </rPr>
      <t> n'osa lui </t>
    </r>
    <r>
      <rPr>
        <b/>
        <sz val="11"/>
        <color rgb="FFCC3300"/>
        <rFont val="Arial"/>
        <family val="2"/>
      </rPr>
      <t>confier</t>
    </r>
    <r>
      <rPr>
        <sz val="11"/>
        <color rgb="FF333333"/>
        <rFont val="Arial"/>
        <family val="2"/>
      </rPr>
      <t> le propos de </t>
    </r>
    <r>
      <rPr>
        <sz val="11"/>
        <color theme="1"/>
        <rFont val="Calibri"/>
        <family val="2"/>
        <scheme val="minor"/>
      </rPr>
      <t>Bouchard</t>
    </r>
    <r>
      <rPr>
        <sz val="11"/>
        <color rgb="FF333333"/>
        <rFont val="Arial"/>
        <family val="2"/>
      </rPr>
      <t> sur le lieutenant-colonel de hussards et l'absence de toute feinte était si complète entre eux que deux fois ce sujet, approché par hasard, fut sur le point de les brouiller.</t>
    </r>
  </si>
  <si>
    <r>
      <t>enfin, je veux que vous sachiez combien le coeur à qui vous avez </t>
    </r>
    <r>
      <rPr>
        <b/>
        <sz val="11"/>
        <color rgb="FFCC3300"/>
        <rFont val="Arial"/>
        <family val="2"/>
      </rPr>
      <t>confié</t>
    </r>
    <r>
      <rPr>
        <sz val="11"/>
        <color rgb="FF333333"/>
        <rFont val="Arial"/>
        <family val="2"/>
      </rPr>
      <t> quelque chose de vous est pur de toutes les choses mauvaises dont vous le chargez, et avec quelle ferveur il désire que tout vous soit heureux dans la vie.</t>
    </r>
  </si>
  <si>
    <r>
      <t>Expulsé de son poste par des procédés de tartuferie galonnée qui seront mis en lumière, n'ayant que trop de raisons de craindre pour sa vie, il a </t>
    </r>
    <r>
      <rPr>
        <b/>
        <sz val="11"/>
        <color rgb="FFCC3300"/>
        <rFont val="Arial"/>
        <family val="2"/>
      </rPr>
      <t>confié</t>
    </r>
    <r>
      <rPr>
        <sz val="11"/>
        <color rgb="FF333333"/>
        <rFont val="Arial"/>
        <family val="2"/>
      </rPr>
      <t> ses secrets à un ami qui, toujours dans l'idée de mettre d'accord les contradictoires, a follement essayé de sauvegarder la situation du soldat et de faire en même temps la justice.</t>
    </r>
  </si>
  <si>
    <r>
      <t>Pourquoi ne pas croire plutôt, mon ami, dit le roi, que c'est à votre fidélité bien connue que je </t>
    </r>
    <r>
      <rPr>
        <b/>
        <sz val="11"/>
        <color rgb="FFCC3300"/>
        <rFont val="Arial"/>
        <family val="2"/>
      </rPr>
      <t>confie</t>
    </r>
    <r>
      <rPr>
        <sz val="11"/>
        <color rgb="FF333333"/>
        <rFont val="Arial"/>
        <family val="2"/>
      </rPr>
      <t> ce secret?</t>
    </r>
  </si>
  <si>
    <r>
      <t>Elle écrivit deux lettres, l'une à Alonzo, où, sans lui </t>
    </r>
    <r>
      <rPr>
        <b/>
        <sz val="11"/>
        <color rgb="FFCC3300"/>
        <rFont val="Arial"/>
        <family val="2"/>
      </rPr>
      <t>confier</t>
    </r>
    <r>
      <rPr>
        <sz val="11"/>
        <color rgb="FF333333"/>
        <rFont val="Arial"/>
        <family val="2"/>
      </rPr>
      <t> le secret de son coeur et le lieu de sa retraite, elle lui disait un éternel adieu, en lui déclarant qu'elle allait se consacrer à Dieu.</t>
    </r>
  </si>
  <si>
    <r>
      <t>Je ne le </t>
    </r>
    <r>
      <rPr>
        <b/>
        <sz val="11"/>
        <color rgb="FFCC3300"/>
        <rFont val="Arial"/>
        <family val="2"/>
      </rPr>
      <t>confie</t>
    </r>
    <r>
      <rPr>
        <sz val="11"/>
        <color rgb="FF333333"/>
        <rFont val="Arial"/>
        <family val="2"/>
      </rPr>
      <t> qu'à vous, ma chère Delphine; mais parce que je ne suis point faite pour inspirer de l'amour, il ne s'ensuit pas que mon coeur ne soit pas susceptible des affections les plus tendres. </t>
    </r>
  </si>
  <si>
    <r>
      <t>Si pourtant, se disait-il le lendemain soir, en se promenant par les rues de Pétersbourg, si la vieille comtesse me </t>
    </r>
    <r>
      <rPr>
        <b/>
        <sz val="11"/>
        <color rgb="FFCC3300"/>
        <rFont val="Arial"/>
        <family val="2"/>
      </rPr>
      <t>confiait</t>
    </r>
    <r>
      <rPr>
        <sz val="11"/>
        <color rgb="FF333333"/>
        <rFont val="Arial"/>
        <family val="2"/>
      </rPr>
      <t> son secret!</t>
    </r>
  </si>
  <si>
    <r>
      <t>Or, si V (otre) terrain est toujours à vendre, je viens vous </t>
    </r>
    <r>
      <rPr>
        <b/>
        <sz val="11"/>
        <color rgb="FFCC3300"/>
        <rFont val="Arial"/>
        <family val="2"/>
      </rPr>
      <t>confier</t>
    </r>
    <r>
      <rPr>
        <sz val="11"/>
        <color rgb="FF333333"/>
        <rFont val="Arial"/>
        <family val="2"/>
      </rPr>
      <t> assez bonnassement qu'il me conviendrait de l'acquérir et que je vous donnerai par portions égales le pauvre argent du poète, afin de thésauriser un peu au lieu de dépenser les revenus incertains de ma plume.</t>
    </r>
  </si>
  <si>
    <r>
      <t xml:space="preserve">Je </t>
    </r>
    <r>
      <rPr>
        <b/>
        <sz val="11"/>
        <color rgb="FFFF0000"/>
        <rFont val="Calibri"/>
        <family val="2"/>
        <scheme val="minor"/>
      </rPr>
      <t>confie</t>
    </r>
    <r>
      <rPr>
        <sz val="11"/>
        <color theme="1"/>
        <rFont val="Calibri"/>
        <family val="2"/>
        <scheme val="minor"/>
      </rPr>
      <t xml:space="preserve"> à ta foi le secret de mon âme; sois discrète!</t>
    </r>
  </si>
  <si>
    <r>
      <t>Il commença par </t>
    </r>
    <r>
      <rPr>
        <b/>
        <sz val="11"/>
        <color rgb="FFCC3300"/>
        <rFont val="Arial"/>
        <family val="2"/>
      </rPr>
      <t>confier</t>
    </r>
    <r>
      <rPr>
        <sz val="11"/>
        <color rgb="FF333333"/>
        <rFont val="Arial"/>
        <family val="2"/>
      </rPr>
      <t>, sous le sceau du secret, à </t>
    </r>
    <r>
      <rPr>
        <sz val="11"/>
        <color theme="1"/>
        <rFont val="Calibri"/>
        <family val="2"/>
        <scheme val="minor"/>
      </rPr>
      <t>Mesdames</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Serpierre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Marcilly</t>
    </r>
    <r>
      <rPr>
        <sz val="11"/>
        <color rgb="FF333333"/>
        <rFont val="Arial"/>
        <family val="2"/>
      </rPr>
      <t> et </t>
    </r>
    <r>
      <rPr>
        <sz val="11"/>
        <color theme="1"/>
        <rFont val="Calibri"/>
        <family val="2"/>
        <scheme val="minor"/>
      </rPr>
      <t>De</t>
    </r>
    <r>
      <rPr>
        <sz val="11"/>
        <color rgb="FF333333"/>
        <rFont val="Arial"/>
        <family val="2"/>
      </rPr>
      <t> </t>
    </r>
    <r>
      <rPr>
        <sz val="11"/>
        <color theme="1"/>
        <rFont val="Calibri"/>
        <family val="2"/>
        <scheme val="minor"/>
      </rPr>
      <t>Puylaurens</t>
    </r>
    <r>
      <rPr>
        <sz val="11"/>
        <color rgb="FF333333"/>
        <rFont val="Arial"/>
        <family val="2"/>
      </rPr>
      <t>, que </t>
    </r>
    <r>
      <rPr>
        <sz val="11"/>
        <color theme="1"/>
        <rFont val="Calibri"/>
        <family val="2"/>
        <scheme val="minor"/>
      </rPr>
      <t>Madame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Chasteller</t>
    </r>
    <r>
      <rPr>
        <sz val="11"/>
        <color rgb="FF333333"/>
        <rFont val="Arial"/>
        <family val="2"/>
      </rPr>
      <t> était plus malade qu'on ne le pensait, et que sa maladie serait longue tout au moins.</t>
    </r>
  </si>
  <si>
    <r>
      <t>M</t>
    </r>
    <r>
      <rPr>
        <sz val="11"/>
        <color rgb="FF333333"/>
        <rFont val="Arial"/>
        <family val="2"/>
      </rPr>
      <t> </t>
    </r>
    <r>
      <rPr>
        <sz val="11"/>
        <color theme="1"/>
        <rFont val="Calibri"/>
        <family val="2"/>
        <scheme val="minor"/>
      </rPr>
      <t>Janotet</t>
    </r>
    <r>
      <rPr>
        <sz val="11"/>
        <color rgb="FF333333"/>
        <rFont val="Arial"/>
        <family val="2"/>
      </rPr>
      <t> délayait sa conversation dans une eau fade, et, pour mieux se faire entendre de ses interlocuteurs, car il avait une voix blanche et insaisissable, il se penchait à leur oreille comme s'il avait à leur </t>
    </r>
    <r>
      <rPr>
        <b/>
        <sz val="11"/>
        <color rgb="FFCC3300"/>
        <rFont val="Arial"/>
        <family val="2"/>
      </rPr>
      <t>confier</t>
    </r>
    <r>
      <rPr>
        <sz val="11"/>
        <color rgb="FF333333"/>
        <rFont val="Arial"/>
        <family val="2"/>
      </rPr>
      <t> des choses secrètes.</t>
    </r>
  </si>
  <si>
    <r>
      <t>Quand </t>
    </r>
    <r>
      <rPr>
        <sz val="11"/>
        <color theme="1"/>
        <rFont val="Calibri"/>
        <family val="2"/>
        <scheme val="minor"/>
      </rPr>
      <t>M</t>
    </r>
    <r>
      <rPr>
        <sz val="11"/>
        <color rgb="FF333333"/>
        <rFont val="Arial"/>
        <family val="2"/>
      </rPr>
      <t> </t>
    </r>
    <r>
      <rPr>
        <sz val="11"/>
        <color theme="1"/>
        <rFont val="Calibri"/>
        <family val="2"/>
        <scheme val="minor"/>
      </rPr>
      <t>Fauchelevent</t>
    </r>
    <r>
      <rPr>
        <sz val="11"/>
        <color rgb="FF333333"/>
        <rFont val="Arial"/>
        <family val="2"/>
      </rPr>
      <t> était arrivé avec </t>
    </r>
    <r>
      <rPr>
        <sz val="11"/>
        <color theme="1"/>
        <rFont val="Calibri"/>
        <family val="2"/>
        <scheme val="minor"/>
      </rPr>
      <t>Cosette</t>
    </r>
    <r>
      <rPr>
        <sz val="11"/>
        <color rgb="FF333333"/>
        <rFont val="Arial"/>
        <family val="2"/>
      </rPr>
      <t>, le portier n'avait pu s'empêcher de </t>
    </r>
    <r>
      <rPr>
        <b/>
        <sz val="11"/>
        <color rgb="FFCC3300"/>
        <rFont val="Arial"/>
        <family val="2"/>
      </rPr>
      <t>confier</t>
    </r>
    <r>
      <rPr>
        <sz val="11"/>
        <color rgb="FF333333"/>
        <rFont val="Arial"/>
        <family val="2"/>
      </rPr>
      <t> à sa femme cet aparté: je ne sais pourquoi je me figure toujours que j'ai déjà vu ce visage-là.</t>
    </r>
  </si>
  <si>
    <r>
      <t>Vous comprenez, reprit la Catalane, que ce secret, je le </t>
    </r>
    <r>
      <rPr>
        <b/>
        <sz val="11"/>
        <color rgb="FFCC3300"/>
        <rFont val="Arial"/>
        <family val="2"/>
      </rPr>
      <t>confie</t>
    </r>
    <r>
      <rPr>
        <sz val="11"/>
        <color rgb="FF333333"/>
        <rFont val="Arial"/>
        <family val="2"/>
      </rPr>
      <t> à vous, galant homme.</t>
    </r>
  </si>
  <si>
    <r>
      <t>Ce que souffrit la pauvre femme, personne ne le sait que moi, car elle me le </t>
    </r>
    <r>
      <rPr>
        <b/>
        <sz val="11"/>
        <color rgb="FFCC3300"/>
        <rFont val="Arial"/>
        <family val="2"/>
      </rPr>
      <t>confia</t>
    </r>
    <r>
      <rPr>
        <sz val="11"/>
        <color rgb="FF333333"/>
        <rFont val="Arial"/>
        <family val="2"/>
      </rPr>
      <t> lors d'un voyage que je fis à </t>
    </r>
    <r>
      <rPr>
        <sz val="11"/>
        <color theme="1"/>
        <rFont val="Calibri"/>
        <family val="2"/>
        <scheme val="minor"/>
      </rPr>
      <t>Paris</t>
    </r>
    <r>
      <rPr>
        <sz val="11"/>
        <color rgb="FF333333"/>
        <rFont val="Arial"/>
        <family val="2"/>
      </rPr>
      <t>.</t>
    </r>
  </si>
  <si>
    <r>
      <t>Au cas où vous le croiriez, souvenez-vous que Sa Majesté, qui a eu la bonté de penser à nous en vous voyant, a remarqué, ceci m'est </t>
    </r>
    <r>
      <rPr>
        <b/>
        <sz val="11"/>
        <color rgb="FFCC3300"/>
        <rFont val="Arial"/>
        <family val="2"/>
      </rPr>
      <t>confié</t>
    </r>
    <r>
      <rPr>
        <sz val="11"/>
        <color rgb="FF333333"/>
        <rFont val="Arial"/>
        <family val="2"/>
      </rPr>
      <t> par un bon ami, que vous manquez de toilette et de représentation.</t>
    </r>
  </si>
  <si>
    <r>
      <t>Je n'avais point d'expressions assez vives pour lui témoigner ma reconnaissance; je lui </t>
    </r>
    <r>
      <rPr>
        <b/>
        <sz val="11"/>
        <color rgb="FFCC3300"/>
        <rFont val="Arial"/>
        <family val="2"/>
      </rPr>
      <t>confiai</t>
    </r>
    <r>
      <rPr>
        <sz val="11"/>
        <color rgb="FF333333"/>
        <rFont val="Arial"/>
        <family val="2"/>
      </rPr>
      <t> mes craintes sur l'éclat qui venait de se passer; je lui avouai que je redoutais l'impression qu'il pouvait faire sur Léonce.</t>
    </r>
  </si>
  <si>
    <r>
      <t>Le résultat de cette élégie et de ce que m'a </t>
    </r>
    <r>
      <rPr>
        <b/>
        <sz val="11"/>
        <color rgb="FFCC3300"/>
        <rFont val="Arial"/>
        <family val="2"/>
      </rPr>
      <t>confié</t>
    </r>
    <r>
      <rPr>
        <sz val="11"/>
        <color rgb="FF333333"/>
        <rFont val="Arial"/>
        <family val="2"/>
      </rPr>
      <t> </t>
    </r>
    <r>
      <rPr>
        <sz val="11"/>
        <color theme="1"/>
        <rFont val="Calibri"/>
        <family val="2"/>
        <scheme val="minor"/>
      </rPr>
      <t>Ampère</t>
    </r>
    <r>
      <rPr>
        <sz val="11"/>
        <color rgb="FF333333"/>
        <rFont val="Arial"/>
        <family val="2"/>
      </rPr>
      <t> dans la conversation est que </t>
    </r>
    <r>
      <rPr>
        <sz val="11"/>
        <color theme="1"/>
        <rFont val="Calibri"/>
        <family val="2"/>
        <scheme val="minor"/>
      </rPr>
      <t>Louise</t>
    </r>
    <r>
      <rPr>
        <sz val="11"/>
        <color rgb="FF333333"/>
        <rFont val="Arial"/>
        <family val="2"/>
      </rPr>
      <t> ne l'a jamais aimé sérieusement et que sa bienveillance et son amitié véritable pour lui l'ont conduit d'erreur en erreur jusqu'au mois de novembre dernier.</t>
    </r>
  </si>
  <si>
    <r>
      <t>Je veux te </t>
    </r>
    <r>
      <rPr>
        <b/>
        <sz val="11"/>
        <color rgb="FFCC3300"/>
        <rFont val="Arial"/>
        <family val="2"/>
      </rPr>
      <t>confier</t>
    </r>
    <r>
      <rPr>
        <sz val="11"/>
        <color rgb="FF333333"/>
        <rFont val="Arial"/>
        <family val="2"/>
      </rPr>
      <t> en secret, à toi qui es du </t>
    </r>
    <r>
      <rPr>
        <sz val="11"/>
        <color theme="1"/>
        <rFont val="Calibri"/>
        <family val="2"/>
        <scheme val="minor"/>
      </rPr>
      <t>Christ</t>
    </r>
    <r>
      <rPr>
        <sz val="11"/>
        <color rgb="FF333333"/>
        <rFont val="Arial"/>
        <family val="2"/>
      </rPr>
      <t>, ce que la prudence me défend de dévoiler clairement aux nôtres.</t>
    </r>
  </si>
  <si>
    <r>
      <t>Il </t>
    </r>
    <r>
      <rPr>
        <b/>
        <sz val="11"/>
        <color rgb="FFCC3300"/>
        <rFont val="Arial"/>
        <family val="2"/>
      </rPr>
      <t>confie</t>
    </r>
    <r>
      <rPr>
        <sz val="11"/>
        <color rgb="FF333333"/>
        <rFont val="Arial"/>
        <family val="2"/>
      </rPr>
      <t> à son ami </t>
    </r>
    <r>
      <rPr>
        <sz val="11"/>
        <color theme="1"/>
        <rFont val="Calibri"/>
        <family val="2"/>
        <scheme val="minor"/>
      </rPr>
      <t>Le</t>
    </r>
    <r>
      <rPr>
        <sz val="11"/>
        <color rgb="FF333333"/>
        <rFont val="Arial"/>
        <family val="2"/>
      </rPr>
      <t> </t>
    </r>
    <r>
      <rPr>
        <sz val="11"/>
        <color theme="1"/>
        <rFont val="Calibri"/>
        <family val="2"/>
        <scheme val="minor"/>
      </rPr>
      <t>Vasseur</t>
    </r>
    <r>
      <rPr>
        <sz val="11"/>
        <color rgb="FF333333"/>
        <rFont val="Arial"/>
        <family val="2"/>
      </rPr>
      <t>: "il y a ici une demoiselle fort bien faite et d'une taille fort avantageuse..."</t>
    </r>
  </si>
  <si>
    <r>
      <t>Ce qui l'indignait surtout, et beaucoup plus que toute cette affaire du costume, c'était que, par faiblesse, il avait </t>
    </r>
    <r>
      <rPr>
        <b/>
        <sz val="11"/>
        <color rgb="FFCC3300"/>
        <rFont val="Arial"/>
        <family val="2"/>
      </rPr>
      <t>confié</t>
    </r>
    <r>
      <rPr>
        <sz val="11"/>
        <color rgb="FF333333"/>
        <rFont val="Arial"/>
        <family val="2"/>
      </rPr>
      <t> à </t>
    </r>
    <r>
      <rPr>
        <sz val="11"/>
        <color theme="1"/>
        <rFont val="Calibri"/>
        <family val="2"/>
        <scheme val="minor"/>
      </rPr>
      <t>David</t>
    </r>
    <r>
      <rPr>
        <sz val="11"/>
        <color rgb="FF333333"/>
        <rFont val="Arial"/>
        <family val="2"/>
      </rPr>
      <t> ses ennuis personnels, ou plutôt, </t>
    </r>
    <r>
      <rPr>
        <sz val="11"/>
        <color theme="1"/>
        <rFont val="Calibri"/>
        <family val="2"/>
        <scheme val="minor"/>
      </rPr>
      <t>David</t>
    </r>
    <r>
      <rPr>
        <sz val="11"/>
        <color rgb="FF333333"/>
        <rFont val="Arial"/>
        <family val="2"/>
      </rPr>
      <t> lui avait soutiré des aveux alors qu'ils se rendaient en ville (à pied, par économie).</t>
    </r>
  </si>
  <si>
    <r>
      <t>Laura</t>
    </r>
    <r>
      <rPr>
        <sz val="11"/>
        <color rgb="FF333333"/>
        <rFont val="Arial"/>
        <family val="2"/>
      </rPr>
      <t> m'a </t>
    </r>
    <r>
      <rPr>
        <b/>
        <sz val="11"/>
        <color rgb="FFCC3300"/>
        <rFont val="Arial"/>
        <family val="2"/>
      </rPr>
      <t>confié</t>
    </r>
    <r>
      <rPr>
        <sz val="11"/>
        <color rgb="FF333333"/>
        <rFont val="Arial"/>
        <family val="2"/>
      </rPr>
      <t> qu'elle avait des espérances; mais chut! </t>
    </r>
    <r>
      <rPr>
        <sz val="11"/>
        <color theme="1"/>
        <rFont val="Calibri"/>
        <family val="2"/>
        <scheme val="minor"/>
      </rPr>
      <t>... Elle préfère qu'on ne le sache pas encore.</t>
    </r>
  </si>
  <si>
    <r>
      <t>Elle attendait qu'il la lui </t>
    </r>
    <r>
      <rPr>
        <b/>
        <sz val="11"/>
        <color rgb="FFCC3300"/>
        <rFont val="Arial"/>
        <family val="2"/>
      </rPr>
      <t>confiât</t>
    </r>
    <r>
      <rPr>
        <sz val="11"/>
        <color rgb="FF333333"/>
        <rFont val="Arial"/>
        <family val="2"/>
      </rPr>
      <t>.</t>
    </r>
  </si>
  <si>
    <r>
      <t>La fâcheuse habitude que j'ai prise ces temps derniers de publier dans la n. </t>
    </r>
    <r>
      <rPr>
        <sz val="11"/>
        <color theme="1"/>
        <rFont val="Calibri"/>
        <family val="2"/>
        <scheme val="minor"/>
      </rPr>
      <t>R. F. Quantité de pages de ce journal (par impatience un peu et parce que je n'écrivais plus rien d'autre) m'a lentement détaché de lui comme d'un ami indiscret à qui l'on ne peut rien </t>
    </r>
    <r>
      <rPr>
        <b/>
        <sz val="11"/>
        <color rgb="FFCC3300"/>
        <rFont val="Calibri"/>
        <family val="2"/>
        <scheme val="minor"/>
      </rPr>
      <t>confier</t>
    </r>
    <r>
      <rPr>
        <sz val="11"/>
        <color theme="1"/>
        <rFont val="Calibri"/>
        <family val="2"/>
        <scheme val="minor"/>
      </rPr>
      <t> qu'aussitôt il ne le redise. </t>
    </r>
  </si>
  <si>
    <r>
      <t>De son côté, </t>
    </r>
    <r>
      <rPr>
        <sz val="11"/>
        <color theme="1"/>
        <rFont val="Calibri"/>
        <family val="2"/>
        <scheme val="minor"/>
      </rPr>
      <t>Tulacque</t>
    </r>
    <r>
      <rPr>
        <sz val="11"/>
        <color rgb="FF333333"/>
        <rFont val="Arial"/>
        <family val="2"/>
      </rPr>
      <t> </t>
    </r>
    <r>
      <rPr>
        <b/>
        <sz val="11"/>
        <color rgb="FFCC3300"/>
        <rFont val="Arial"/>
        <family val="2"/>
      </rPr>
      <t>confie</t>
    </r>
    <r>
      <rPr>
        <sz val="11"/>
        <color rgb="FF333333"/>
        <rFont val="Arial"/>
        <family val="2"/>
      </rPr>
      <t> au poilu qui est à côté de lui: - C'morpion-là! </t>
    </r>
    <r>
      <rPr>
        <sz val="11"/>
        <color theme="1"/>
        <rFont val="Calibri"/>
        <family val="2"/>
        <scheme val="minor"/>
      </rPr>
      <t>Non, mais tu l'as vu! Tu sais, y a pas à dire: ici on fréquente un tas d'individus qu'on sait pas qui c'est.</t>
    </r>
  </si>
  <si>
    <r>
      <t>Je lui </t>
    </r>
    <r>
      <rPr>
        <b/>
        <sz val="11"/>
        <color rgb="FFCC3300"/>
        <rFont val="Arial"/>
        <family val="2"/>
      </rPr>
      <t xml:space="preserve">confiai </t>
    </r>
    <r>
      <rPr>
        <sz val="11"/>
        <color rgb="FF333333"/>
        <rFont val="Arial"/>
        <family val="2"/>
      </rPr>
      <t>que j'en étais arrivé à ce point de débilité et d'angoisse où presque n'importe qui et n'importe quoi vous devient redoutable et quant à son pays il m'épouvantait tout bonnement plus que tout l'ensemble de menaces directes, occultes et imprévisibles que j'y trouvais, surtout par l'énorme indifférence à mon égard qui le résumait à mon sens.</t>
    </r>
  </si>
  <si>
    <r>
      <t>Écoutez, je vais vous </t>
    </r>
    <r>
      <rPr>
        <b/>
        <sz val="11"/>
        <color rgb="FFCC3300"/>
        <rFont val="Arial"/>
        <family val="2"/>
      </rPr>
      <t>confier</t>
    </r>
    <r>
      <rPr>
        <sz val="11"/>
        <color rgb="FF333333"/>
        <rFont val="Arial"/>
        <family val="2"/>
      </rPr>
      <t> un secret que je n'ai encore révélé à âme qui vive.</t>
    </r>
  </si>
  <si>
    <r>
      <t>Théo</t>
    </r>
    <r>
      <rPr>
        <sz val="11"/>
        <color rgb="FF333333"/>
        <rFont val="Arial"/>
        <family val="2"/>
      </rPr>
      <t> </t>
    </r>
    <r>
      <rPr>
        <sz val="11"/>
        <color theme="1"/>
        <rFont val="Calibri"/>
        <family val="2"/>
        <scheme val="minor"/>
      </rPr>
      <t>R</t>
    </r>
    <r>
      <rPr>
        <sz val="11"/>
        <color rgb="FF333333"/>
        <rFont val="Arial"/>
        <family val="2"/>
      </rPr>
      <t>. </t>
    </r>
    <r>
      <rPr>
        <sz val="11"/>
        <color theme="1"/>
        <rFont val="Calibri"/>
        <family val="2"/>
        <scheme val="minor"/>
      </rPr>
      <t>, Matin et soir, plus d'une heure durant, se penche tour à tour sur chacune des plantes de son jardin, avec l'air absorbé de quelqu'un à qui l'on </t>
    </r>
    <r>
      <rPr>
        <b/>
        <sz val="11"/>
        <color rgb="FFCC3300"/>
        <rFont val="Calibri"/>
        <family val="2"/>
        <scheme val="minor"/>
      </rPr>
      <t>confierait</t>
    </r>
    <r>
      <rPr>
        <sz val="11"/>
        <color theme="1"/>
        <rFont val="Calibri"/>
        <family val="2"/>
        <scheme val="minor"/>
      </rPr>
      <t> de grands secrets dans une langue qu'il ne comprendrait pas très bien.</t>
    </r>
  </si>
  <si>
    <r>
      <t xml:space="preserve">Elle avait à sa mère, à la mort de l'aïeul, </t>
    </r>
    <r>
      <rPr>
        <b/>
        <sz val="11"/>
        <color rgb="FFFF0000"/>
        <rFont val="Calibri"/>
        <family val="2"/>
        <scheme val="minor"/>
      </rPr>
      <t>confié</t>
    </r>
    <r>
      <rPr>
        <sz val="11"/>
        <color theme="1"/>
        <rFont val="Calibri"/>
        <family val="2"/>
        <scheme val="minor"/>
      </rPr>
      <t xml:space="preserve"> qu'on la mettrait toute vive au linceul. </t>
    </r>
  </si>
  <si>
    <r>
      <t>Le souvenir pur, image qui n'est qu'à nous, on ne veut pas le communiquer. On n'en </t>
    </r>
    <r>
      <rPr>
        <b/>
        <sz val="11"/>
        <color rgb="FFCC3300"/>
        <rFont val="Arial"/>
        <family val="2"/>
      </rPr>
      <t>confie</t>
    </r>
    <r>
      <rPr>
        <sz val="11"/>
        <color rgb="FF333333"/>
        <rFont val="Arial"/>
        <family val="2"/>
      </rPr>
      <t> que des détails pittoresques.</t>
    </r>
  </si>
  <si>
    <r>
      <t>Ce que je vais fixer sur le papier n'apprendrait pas grand-chose au seul ami avec lequel il m'arrive encore de parler à coeur ouvert et pour le reste je sens bien que je n'oserai jamais écrire ce que je </t>
    </r>
    <r>
      <rPr>
        <b/>
        <sz val="11"/>
        <color rgb="FFCC3300"/>
        <rFont val="Arial"/>
        <family val="2"/>
      </rPr>
      <t>confie</t>
    </r>
    <r>
      <rPr>
        <sz val="11"/>
        <color rgb="FF333333"/>
        <rFont val="Arial"/>
        <family val="2"/>
      </rPr>
      <t> au bon </t>
    </r>
    <r>
      <rPr>
        <sz val="11"/>
        <color theme="1"/>
        <rFont val="Calibri"/>
        <family val="2"/>
        <scheme val="minor"/>
      </rPr>
      <t>Dieu</t>
    </r>
    <r>
      <rPr>
        <sz val="11"/>
        <color rgb="FF333333"/>
        <rFont val="Arial"/>
        <family val="2"/>
      </rPr>
      <t> presque chaque matin sans honte.</t>
    </r>
  </si>
  <si>
    <r>
      <t>La petite s'était mise en grande amitié avec lui, autrement elle n'aurait rien </t>
    </r>
    <r>
      <rPr>
        <b/>
        <sz val="11"/>
        <color rgb="FFCC3300"/>
        <rFont val="Arial"/>
        <family val="2"/>
      </rPr>
      <t>confié</t>
    </r>
    <r>
      <rPr>
        <sz val="11"/>
        <color rgb="FF333333"/>
        <rFont val="Arial"/>
        <family val="2"/>
      </rPr>
      <t>, car elle tremblait d'être témoin et d'aller devant la justice.</t>
    </r>
  </si>
  <si>
    <r>
      <t>À </t>
    </r>
    <r>
      <rPr>
        <sz val="11"/>
        <color theme="1"/>
        <rFont val="Calibri"/>
        <family val="2"/>
        <scheme val="minor"/>
      </rPr>
      <t>Carus</t>
    </r>
    <r>
      <rPr>
        <sz val="11"/>
        <color rgb="FF333333"/>
        <rFont val="Arial"/>
        <family val="2"/>
      </rPr>
      <t>, il </t>
    </r>
    <r>
      <rPr>
        <b/>
        <sz val="11"/>
        <color rgb="FFCC3300"/>
        <rFont val="Arial"/>
        <family val="2"/>
      </rPr>
      <t>confia</t>
    </r>
    <r>
      <rPr>
        <sz val="11"/>
        <color rgb="FF333333"/>
        <rFont val="Arial"/>
        <family val="2"/>
      </rPr>
      <t> un jour que cette singulière concentration de la lumière, qui frappe dans tous ses tableaux, lui était apparue d'abord dans un rêve nocturne, avant qu'il pût la découvrir dans la nature.</t>
    </r>
  </si>
  <si>
    <r>
      <t>Va-t-il parler, va-t-il </t>
    </r>
    <r>
      <rPr>
        <b/>
        <sz val="11"/>
        <color rgb="FFCC3300"/>
        <rFont val="Arial"/>
        <family val="2"/>
      </rPr>
      <t>confier</t>
    </r>
    <r>
      <rPr>
        <sz val="11"/>
        <color rgb="FF333333"/>
        <rFont val="Arial"/>
        <family val="2"/>
      </rPr>
      <t> à l'</t>
    </r>
    <r>
      <rPr>
        <sz val="11"/>
        <color theme="1"/>
        <rFont val="Calibri"/>
        <family val="2"/>
        <scheme val="minor"/>
      </rPr>
      <t>Allemand</t>
    </r>
    <r>
      <rPr>
        <sz val="11"/>
        <color rgb="FF333333"/>
        <rFont val="Arial"/>
        <family val="2"/>
      </rPr>
      <t> cet espoir qui l'étouffe?</t>
    </r>
  </si>
  <si>
    <r>
      <t>J'ai vu une névropathe tourmentée par des idées de mort, </t>
    </r>
    <r>
      <rPr>
        <b/>
        <sz val="11"/>
        <color rgb="FFCC3300"/>
        <rFont val="Arial"/>
        <family val="2"/>
      </rPr>
      <t>confier</t>
    </r>
    <r>
      <rPr>
        <sz val="11"/>
        <color rgb="FF333333"/>
        <rFont val="Arial"/>
        <family val="2"/>
      </rPr>
      <t> cette peur à une de ses amies de pension.</t>
    </r>
  </si>
  <si>
    <r>
      <t>Et elle me </t>
    </r>
    <r>
      <rPr>
        <b/>
        <sz val="11"/>
        <color rgb="FFCC3300"/>
        <rFont val="Arial"/>
        <family val="2"/>
      </rPr>
      <t>confie</t>
    </r>
    <r>
      <rPr>
        <sz val="11"/>
        <color rgb="FF333333"/>
        <rFont val="Arial"/>
        <family val="2"/>
      </rPr>
      <t> que </t>
    </r>
    <r>
      <rPr>
        <sz val="11"/>
        <color theme="1"/>
        <rFont val="Calibri"/>
        <family val="2"/>
        <scheme val="minor"/>
      </rPr>
      <t>Capus</t>
    </r>
    <r>
      <rPr>
        <sz val="11"/>
        <color rgb="FF333333"/>
        <rFont val="Arial"/>
        <family val="2"/>
      </rPr>
      <t> n'est pas relié.</t>
    </r>
  </si>
  <si>
    <r>
      <t>En ce moment, je devrais agoniser pour de bon, et vous </t>
    </r>
    <r>
      <rPr>
        <b/>
        <sz val="11"/>
        <color rgb="FFCC3300"/>
        <rFont val="Arial"/>
        <family val="2"/>
      </rPr>
      <t>confier</t>
    </r>
    <r>
      <rPr>
        <sz val="11"/>
        <color rgb="FF333333"/>
        <rFont val="Arial"/>
        <family val="2"/>
      </rPr>
      <t>, entre deux hoquets, ma dernière pensée... ce n'est pas vrai que j'aie voulu tirer une carotte au vieux </t>
    </r>
    <r>
      <rPr>
        <sz val="11"/>
        <color theme="1"/>
        <rFont val="Calibri"/>
        <family val="2"/>
        <scheme val="minor"/>
      </rPr>
      <t>Ganse</t>
    </r>
    <r>
      <rPr>
        <sz val="11"/>
        <color rgb="FF333333"/>
        <rFont val="Arial"/>
        <family val="2"/>
      </rPr>
      <t>.</t>
    </r>
  </si>
  <si>
    <r>
      <t>J'ai longuement examiné cette douloureuse histoire que tu aurais dû me </t>
    </r>
    <r>
      <rPr>
        <b/>
        <sz val="11"/>
        <color rgb="FFCC3300"/>
        <rFont val="Arial"/>
        <family val="2"/>
      </rPr>
      <t>confier</t>
    </r>
    <r>
      <rPr>
        <sz val="11"/>
        <color rgb="FF333333"/>
        <rFont val="Arial"/>
        <family val="2"/>
      </rPr>
      <t> plus tôt, et j'ai là-dessus quelques idées qu'il ne m'est pas possible de livrer aux hasards d'une lettre.</t>
    </r>
  </si>
  <si>
    <r>
      <t>Nul doute que ce ne soit la nature qui nous dirige d'abord suivant les penchants bons ou mauvais qu'elle nous adonnés ; mais aussi faut-il </t>
    </r>
    <r>
      <rPr>
        <b/>
        <sz val="11"/>
        <color rgb="FFCC3300"/>
        <rFont val="Arial"/>
        <family val="2"/>
      </rPr>
      <t>convenir</t>
    </r>
    <r>
      <rPr>
        <sz val="11"/>
        <color rgb="FF333333"/>
        <rFont val="Arial"/>
        <family val="2"/>
      </rPr>
      <t> qu'elle a encore moins de pouvoir sur nous que l'habitude ; car, pour si bon que soit la naturel, il se perd s'il n'est entretenu ; tandis que l'habitude nous façonne toujours à sa manière en dépit de nos penchants naturels.</t>
    </r>
  </si>
  <si>
    <r>
      <t>Vous voulez que je vous croie, </t>
    </r>
    <r>
      <rPr>
        <sz val="11"/>
        <color theme="1"/>
        <rFont val="Calibri"/>
        <family val="2"/>
        <scheme val="minor"/>
      </rPr>
      <t>Don</t>
    </r>
    <r>
      <rPr>
        <sz val="11"/>
        <color rgb="FF333333"/>
        <rFont val="Arial"/>
        <family val="2"/>
      </rPr>
      <t> </t>
    </r>
    <r>
      <rPr>
        <sz val="11"/>
        <color theme="1"/>
        <rFont val="Calibri"/>
        <family val="2"/>
        <scheme val="minor"/>
      </rPr>
      <t>Fernand</t>
    </r>
    <r>
      <rPr>
        <sz val="11"/>
        <color rgb="FF333333"/>
        <rFont val="Arial"/>
        <family val="2"/>
      </rPr>
      <t>, lui dis-je, il semble que je suis trop opiniâtre de ne me pas rendre encore; mais vous </t>
    </r>
    <r>
      <rPr>
        <b/>
        <sz val="11"/>
        <color rgb="FFCC3300"/>
        <rFont val="Arial"/>
        <family val="2"/>
      </rPr>
      <t>conviendrez</t>
    </r>
    <r>
      <rPr>
        <sz val="11"/>
        <color rgb="FF333333"/>
        <rFont val="Arial"/>
        <family val="2"/>
      </rPr>
      <t> qu'il est des choses dont il est permis de douter.</t>
    </r>
  </si>
  <si>
    <r>
      <t>Les chinois trouvent estrange que les européens en usent autrement; cependant ils </t>
    </r>
    <r>
      <rPr>
        <b/>
        <sz val="11"/>
        <color rgb="FFCC3300"/>
        <rFont val="Arial"/>
        <family val="2"/>
      </rPr>
      <t>conviennent</t>
    </r>
    <r>
      <rPr>
        <sz val="11"/>
        <color rgb="FF333333"/>
        <rFont val="Arial"/>
        <family val="2"/>
      </rPr>
      <t> que nous sommes en cela plus moderez qu'eux.</t>
    </r>
  </si>
  <si>
    <r>
      <t>Ne sera-ce pas retomber dans deux disputes inépuisables; la </t>
    </r>
    <r>
      <rPr>
        <sz val="11"/>
        <color theme="1"/>
        <rFont val="Calibri"/>
        <family val="2"/>
        <scheme val="minor"/>
      </rPr>
      <t>I</t>
    </r>
    <r>
      <rPr>
        <sz val="11"/>
        <color rgb="FF333333"/>
        <rFont val="Arial"/>
        <family val="2"/>
      </rPr>
      <t> sur le fond des diférens, car chaque parti prétend avoir la vérité de son côté; de sorte qu'avant que de </t>
    </r>
    <r>
      <rPr>
        <b/>
        <sz val="11"/>
        <color rgb="FFCC3300"/>
        <rFont val="Arial"/>
        <family val="2"/>
      </rPr>
      <t>convenir</t>
    </r>
    <r>
      <rPr>
        <sz val="11"/>
        <color rgb="FF333333"/>
        <rFont val="Arial"/>
        <family val="2"/>
      </rPr>
      <t> qu'il soit opiniâtre selon cette définition, il demandera qu'on lui prouve que ce qu'il refuse de croire est vrai, et quand est-ce qu'on verra la fin de cela?</t>
    </r>
  </si>
  <si>
    <r>
      <t> Si quelquefois on pleure, si on est ému, après avoir fait attention au génie et au caractère de ceux qui font pleurer, peut-être </t>
    </r>
    <r>
      <rPr>
        <b/>
        <sz val="11"/>
        <color rgb="FFCC3300"/>
        <rFont val="Arial"/>
        <family val="2"/>
      </rPr>
      <t>conviendra</t>
    </r>
    <r>
      <rPr>
        <sz val="11"/>
        <color rgb="FF333333"/>
        <rFont val="Arial"/>
        <family val="2"/>
      </rPr>
      <t>-t-on que c'est la matière qui se prêche elle-même, et notre intérêt le plus capital qui se fait sentir; que c'est moins une véritable éloquence que la ferme poitrine du missionnaire qui nous ébranle et qui cause en nous ces mouvements.</t>
    </r>
  </si>
  <si>
    <r>
      <t>Quelquefois, j'en </t>
    </r>
    <r>
      <rPr>
        <b/>
        <sz val="11"/>
        <color rgb="FFCC3300"/>
        <rFont val="Arial"/>
        <family val="2"/>
      </rPr>
      <t>conviens</t>
    </r>
    <r>
      <rPr>
        <sz val="11"/>
        <color rgb="FF333333"/>
        <rFont val="Arial"/>
        <family val="2"/>
      </rPr>
      <t>.</t>
    </r>
  </si>
  <si>
    <r>
      <t>Convenant</t>
    </r>
    <r>
      <rPr>
        <sz val="11"/>
        <color rgb="FF333333"/>
        <rFont val="Arial"/>
        <family val="2"/>
      </rPr>
      <t> en son coeur que le mérite est dangereux dans les cours à qui veut s'avancer, il avait enfin pris son parti, et renoncé à la prélature, lorsque quelqu'un accourt lui dire qu'il est nommé à un évêché.</t>
    </r>
  </si>
  <si>
    <r>
      <t>Je l'ai fait </t>
    </r>
    <r>
      <rPr>
        <b/>
        <sz val="11"/>
        <color rgb="FFCC3300"/>
        <rFont val="Arial"/>
        <family val="2"/>
      </rPr>
      <t>convenir</t>
    </r>
    <r>
      <rPr>
        <sz val="11"/>
        <color rgb="FF333333"/>
        <rFont val="Arial"/>
        <family val="2"/>
      </rPr>
      <t> que </t>
    </r>
    <r>
      <rPr>
        <sz val="11"/>
        <color theme="1"/>
        <rFont val="Calibri"/>
        <family val="2"/>
        <scheme val="minor"/>
      </rPr>
      <t>Monsieur</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Saint</t>
    </r>
    <r>
      <rPr>
        <sz val="11"/>
        <color rgb="FF333333"/>
        <rFont val="Arial"/>
        <family val="2"/>
      </rPr>
      <t>-</t>
    </r>
    <r>
      <rPr>
        <sz val="11"/>
        <color theme="1"/>
        <rFont val="Calibri"/>
        <family val="2"/>
        <scheme val="minor"/>
      </rPr>
      <t>Malo</t>
    </r>
    <r>
      <rPr>
        <sz val="11"/>
        <color rgb="FF333333"/>
        <rFont val="Arial"/>
        <family val="2"/>
      </rPr>
      <t> avait été ridicule avec son bal.</t>
    </r>
  </si>
  <si>
    <r>
      <t>Plusieurs marques le font reconnoistre pour l'</t>
    </r>
    <r>
      <rPr>
        <sz val="11"/>
        <color theme="1"/>
        <rFont val="Calibri"/>
        <family val="2"/>
        <scheme val="minor"/>
      </rPr>
      <t>Assuérus</t>
    </r>
    <r>
      <rPr>
        <sz val="11"/>
        <color rgb="FF333333"/>
        <rFont val="Arial"/>
        <family val="2"/>
      </rPr>
      <t> du livre d'</t>
    </r>
    <r>
      <rPr>
        <sz val="11"/>
        <color theme="1"/>
        <rFont val="Calibri"/>
        <family val="2"/>
        <scheme val="minor"/>
      </rPr>
      <t>Esther</t>
    </r>
    <r>
      <rPr>
        <sz val="11"/>
        <color rgb="FF333333"/>
        <rFont val="Arial"/>
        <family val="2"/>
      </rPr>
      <t>, quoy-qu'on n'en </t>
    </r>
    <r>
      <rPr>
        <b/>
        <sz val="11"/>
        <color rgb="FFCC3300"/>
        <rFont val="Arial"/>
        <family val="2"/>
      </rPr>
      <t>convienne</t>
    </r>
    <r>
      <rPr>
        <sz val="11"/>
        <color rgb="FF333333"/>
        <rFont val="Arial"/>
        <family val="2"/>
      </rPr>
      <t> pas.</t>
    </r>
  </si>
  <si>
    <r>
      <t>On les accuse d'avoir un stile un peu trop fleury, et j'en </t>
    </r>
    <r>
      <rPr>
        <b/>
        <sz val="11"/>
        <color rgb="FFCC3300"/>
        <rFont val="Arial"/>
        <family val="2"/>
      </rPr>
      <t>conviendrois</t>
    </r>
    <r>
      <rPr>
        <sz val="11"/>
        <color rgb="FF333333"/>
        <rFont val="Arial"/>
        <family val="2"/>
      </rPr>
      <t> bien à l'égard d'un petit nombre d'endroits, mais je ne sçay pourquoy les critiques ont plus de panchant à excuser la grossiereté de </t>
    </r>
    <r>
      <rPr>
        <sz val="11"/>
        <color theme="1"/>
        <rFont val="Calibri"/>
        <family val="2"/>
        <scheme val="minor"/>
      </rPr>
      <t>Theocrite</t>
    </r>
    <r>
      <rPr>
        <sz val="11"/>
        <color rgb="FF333333"/>
        <rFont val="Arial"/>
        <family val="2"/>
      </rPr>
      <t>, que la délicatesse de </t>
    </r>
    <r>
      <rPr>
        <sz val="11"/>
        <color theme="1"/>
        <rFont val="Calibri"/>
        <family val="2"/>
        <scheme val="minor"/>
      </rPr>
      <t>Moschus</t>
    </r>
    <r>
      <rPr>
        <sz val="11"/>
        <color rgb="FF333333"/>
        <rFont val="Arial"/>
        <family val="2"/>
      </rPr>
      <t> et de </t>
    </r>
    <r>
      <rPr>
        <sz val="11"/>
        <color theme="1"/>
        <rFont val="Calibri"/>
        <family val="2"/>
        <scheme val="minor"/>
      </rPr>
      <t>Bion</t>
    </r>
    <r>
      <rPr>
        <sz val="11"/>
        <color rgb="FF333333"/>
        <rFont val="Arial"/>
        <family val="2"/>
      </rPr>
      <t>; il me semble que ce devroit estre le contraire.</t>
    </r>
  </si>
  <si>
    <r>
      <t>Il </t>
    </r>
    <r>
      <rPr>
        <b/>
        <sz val="11"/>
        <color rgb="FFCC3300"/>
        <rFont val="Arial"/>
        <family val="2"/>
      </rPr>
      <t>convenoit</t>
    </r>
    <r>
      <rPr>
        <sz val="11"/>
        <color rgb="FF333333"/>
        <rFont val="Arial"/>
        <family val="2"/>
      </rPr>
      <t> même que ces imperfections sont encore plus supportables que ne seroit leur changement: de même que les grands chemins qui tournoïent entre des montagnes, deviennent si unis et si commodes à force d'être batus et fréquentez, qu'on se rendroit ridicule de vouloir grimper sur les rochers, ou descendre dans les précipices, sous prétexte d'aller plus droit.</t>
    </r>
  </si>
  <si>
    <r>
      <t>Je </t>
    </r>
    <r>
      <rPr>
        <b/>
        <sz val="11"/>
        <color rgb="FFCC3300"/>
        <rFont val="Arial"/>
        <family val="2"/>
      </rPr>
      <t>conviendrai</t>
    </r>
    <r>
      <rPr>
        <sz val="11"/>
        <color rgb="FF333333"/>
        <rFont val="Arial"/>
        <family val="2"/>
      </rPr>
      <t> donc sans peine, que </t>
    </r>
    <r>
      <rPr>
        <sz val="11"/>
        <color theme="1"/>
        <rFont val="Calibri"/>
        <family val="2"/>
        <scheme val="minor"/>
      </rPr>
      <t>Numa</t>
    </r>
    <r>
      <rPr>
        <sz val="11"/>
        <color rgb="FF333333"/>
        <rFont val="Arial"/>
        <family val="2"/>
      </rPr>
      <t> </t>
    </r>
    <r>
      <rPr>
        <sz val="11"/>
        <color theme="1"/>
        <rFont val="Calibri"/>
        <family val="2"/>
        <scheme val="minor"/>
      </rPr>
      <t>Pompilius</t>
    </r>
    <r>
      <rPr>
        <sz val="11"/>
        <color rgb="FF333333"/>
        <rFont val="Arial"/>
        <family val="2"/>
      </rPr>
      <t> se servit du sentiment que le peuple avoit, qu'il y a quelque divinité, et des autres principes de la religion naturelle.</t>
    </r>
  </si>
  <si>
    <r>
      <t>Ce qui n'étoit que pour modérer le mouvement veut le faire, et je </t>
    </r>
    <r>
      <rPr>
        <b/>
        <sz val="11"/>
        <color rgb="FFCC3300"/>
        <rFont val="Arial"/>
        <family val="2"/>
      </rPr>
      <t>conviens</t>
    </r>
    <r>
      <rPr>
        <sz val="11"/>
        <color rgb="FF333333"/>
        <rFont val="Arial"/>
        <family val="2"/>
      </rPr>
      <t> qu'il le fait mal, parce qu'il n'est pas lui-même fait pour cela: voilà où gît le défaut de notre machine.</t>
    </r>
  </si>
  <si>
    <r>
      <t>Il faut </t>
    </r>
    <r>
      <rPr>
        <b/>
        <sz val="11"/>
        <color rgb="FFCC3300"/>
        <rFont val="Arial"/>
        <family val="2"/>
      </rPr>
      <t>convenir</t>
    </r>
    <r>
      <rPr>
        <sz val="11"/>
        <color rgb="FF333333"/>
        <rFont val="Arial"/>
        <family val="2"/>
      </rPr>
      <t> que quand un espagnol a été assez favorablement regardé du ciel pour avoir une bonne éducation, qu'il voyage et qu'il voit le monde, il en profite mieux que personne.</t>
    </r>
  </si>
  <si>
    <r>
      <t>Elle ajouta qu'à parler en général des aragonais, ils avaient un orgueil naturel qu'il était difficile de réprimer; mais aussi que, pour leur rendre justice, on devait </t>
    </r>
    <r>
      <rPr>
        <b/>
        <sz val="11"/>
        <color rgb="FFCC3300"/>
        <rFont val="Arial"/>
        <family val="2"/>
      </rPr>
      <t>convenir</t>
    </r>
    <r>
      <rPr>
        <sz val="11"/>
        <color rgb="FF333333"/>
        <rFont val="Arial"/>
        <family val="2"/>
      </rPr>
      <t> qu'il se trouvait parmi eux une élévation d'esprit, un bon goût et des sentiments si nobles, qu'ils se distinguaient avec avantage de tous les autres sujets du roi d'</t>
    </r>
    <r>
      <rPr>
        <sz val="11"/>
        <color theme="1"/>
        <rFont val="Calibri"/>
        <family val="2"/>
        <scheme val="minor"/>
      </rPr>
      <t>Espagne</t>
    </r>
    <r>
      <rPr>
        <sz val="11"/>
        <color rgb="FF333333"/>
        <rFont val="Arial"/>
        <family val="2"/>
      </rPr>
      <t>; qu'ils n'avaient jamais manqué de grands hommes, depuis leur premier roi jusqu'à </t>
    </r>
    <r>
      <rPr>
        <sz val="11"/>
        <color theme="1"/>
        <rFont val="Calibri"/>
        <family val="2"/>
        <scheme val="minor"/>
      </rPr>
      <t>Ferdinand</t>
    </r>
    <r>
      <rPr>
        <sz val="11"/>
        <color rgb="FF333333"/>
        <rFont val="Arial"/>
        <family val="2"/>
      </rPr>
      <t>, et qu'ils en comptaient un nombre si surprenant, qu'il paraissait y entrer beaucoup d'exagération; qu'il était vrai cependant qu'ils s'étaient rendus fort recommandables par leur valeur et par leur esprit.</t>
    </r>
  </si>
  <si>
    <r>
      <t>Mais il se dément lui-même, ou plûtôt il dit en paroles couvertes ce que c'est, quand il </t>
    </r>
    <r>
      <rPr>
        <b/>
        <sz val="11"/>
        <color rgb="FFCC3300"/>
        <rFont val="Arial"/>
        <family val="2"/>
      </rPr>
      <t>convient</t>
    </r>
    <r>
      <rPr>
        <sz val="11"/>
        <color rgb="FF333333"/>
        <rFont val="Arial"/>
        <family val="2"/>
      </rPr>
      <t> que les loix impériales avoient obligé plusieurs donatistes à déserter le parti.</t>
    </r>
  </si>
  <si>
    <r>
      <t>Convenez</t>
    </r>
    <r>
      <rPr>
        <sz val="11"/>
        <color rgb="FF333333"/>
        <rFont val="Arial"/>
        <family val="2"/>
      </rPr>
      <t> d'ailleurs, mon père, qu'elle n'a ni vivacité ni mémoire.</t>
    </r>
  </si>
  <si>
    <r>
      <t>Joint qu'ils nient que leur roi se soit servi de violence, en quoi ils semblent </t>
    </r>
    <r>
      <rPr>
        <b/>
        <sz val="11"/>
        <color rgb="FFCC3300"/>
        <rFont val="Arial"/>
        <family val="2"/>
      </rPr>
      <t>convenir</t>
    </r>
    <r>
      <rPr>
        <sz val="11"/>
        <color rgb="FF333333"/>
        <rFont val="Arial"/>
        <family val="2"/>
      </rPr>
      <t> de la fausseté du sens littéral.</t>
    </r>
  </si>
  <si>
    <r>
      <t>Mais </t>
    </r>
    <r>
      <rPr>
        <b/>
        <sz val="11"/>
        <color rgb="FFCC3300"/>
        <rFont val="Arial"/>
        <family val="2"/>
      </rPr>
      <t>convenez</t>
    </r>
    <r>
      <rPr>
        <sz val="11"/>
        <color rgb="FF333333"/>
        <rFont val="Arial"/>
        <family val="2"/>
      </rPr>
      <t> aussi, reprit-elle, que cela est bien long et bien tumultueux.</t>
    </r>
  </si>
  <si>
    <r>
      <t>Je </t>
    </r>
    <r>
      <rPr>
        <b/>
        <sz val="11"/>
        <color rgb="FFCC3300"/>
        <rFont val="Arial"/>
        <family val="2"/>
      </rPr>
      <t>conviens</t>
    </r>
    <r>
      <rPr>
        <sz val="11"/>
        <color rgb="FF333333"/>
        <rFont val="Arial"/>
        <family val="2"/>
      </rPr>
      <t> que cette maniere de juger est encore fautive.</t>
    </r>
  </si>
  <si>
    <r>
      <t>J'avoüe qu'un philosophe est beaucoup plus excusable d'écrire en françois, qu'un françois de faire des vers latins; je veux bien même </t>
    </r>
    <r>
      <rPr>
        <b/>
        <sz val="11"/>
        <color rgb="FFCC3300"/>
        <rFont val="Arial"/>
        <family val="2"/>
      </rPr>
      <t>convenir</t>
    </r>
    <r>
      <rPr>
        <sz val="11"/>
        <color rgb="FF333333"/>
        <rFont val="Arial"/>
        <family val="2"/>
      </rPr>
      <t> que cet usage a contribué à rendre la lumiere plus générale, si néanmoins c'est étendre réellement l'esprit d'un peuple, que d'en étendre la superficie.</t>
    </r>
  </si>
  <si>
    <r>
      <t>Je crois déjà découvrir en lui toute l'activité d'un esprit qui fermente, qui s'agite, qui s'élance vers la vérité, plus par inquiétude, j'en </t>
    </r>
    <r>
      <rPr>
        <b/>
        <sz val="11"/>
        <color rgb="FFCC3300"/>
        <rFont val="Arial"/>
        <family val="2"/>
      </rPr>
      <t>conviens</t>
    </r>
    <r>
      <rPr>
        <sz val="11"/>
        <color rgb="FF333333"/>
        <rFont val="Arial"/>
        <family val="2"/>
      </rPr>
      <t>, que par amour pour elle; mais qui la cherche cependant, et qui, avec un coeur naturellement droit, est fait pour la trouver.</t>
    </r>
  </si>
  <si>
    <r>
      <t>Il paraît avoir tort; j'en </t>
    </r>
    <r>
      <rPr>
        <b/>
        <sz val="11"/>
        <color rgb="FFCC3300"/>
        <rFont val="Arial"/>
        <family val="2"/>
      </rPr>
      <t>conviens</t>
    </r>
    <r>
      <rPr>
        <sz val="11"/>
        <color rgb="FF333333"/>
        <rFont val="Arial"/>
        <family val="2"/>
      </rPr>
      <t>.</t>
    </r>
  </si>
  <si>
    <r>
      <t>Je </t>
    </r>
    <r>
      <rPr>
        <b/>
        <sz val="11"/>
        <color rgb="FFCC3300"/>
        <rFont val="Arial"/>
        <family val="2"/>
      </rPr>
      <t>conviens</t>
    </r>
    <r>
      <rPr>
        <sz val="11"/>
        <color rgb="FF333333"/>
        <rFont val="Arial"/>
        <family val="2"/>
      </rPr>
      <t> même encore que vos regards dociles vous ont parfaitement servie; et que s'ils avaient su se faire croire aussi bien que se faire entendre, loin que j'eusse pris ou conservé le moindre soupçon, je n'aurais pas douté un moment du chagrin extrême que vous causait </t>
    </r>
    <r>
      <rPr>
        <i/>
        <sz val="11"/>
        <color rgb="FF333333"/>
        <rFont val="Arial"/>
        <family val="2"/>
      </rPr>
      <t>ce tiers importun</t>
    </r>
    <r>
      <rPr>
        <sz val="11"/>
        <color rgb="FF333333"/>
        <rFont val="Arial"/>
        <family val="2"/>
      </rPr>
      <t> .</t>
    </r>
  </si>
  <si>
    <r>
      <t>Ce n'est pas le rang qui fait le bonheur, j'en </t>
    </r>
    <r>
      <rPr>
        <b/>
        <sz val="11"/>
        <color rgb="FFCC3300"/>
        <rFont val="Arial"/>
        <family val="2"/>
      </rPr>
      <t>conviens;</t>
    </r>
    <r>
      <rPr>
        <sz val="11"/>
        <color rgb="FF333333"/>
        <rFont val="Arial"/>
        <family val="2"/>
      </rPr>
      <t> mais tu le dois à ta famille, à tes enfans, si par des moyens honnêtes tu peux le leur conserver.</t>
    </r>
  </si>
  <si>
    <r>
      <t>Il ira bien plus loin: il ne fera pas difficulté de </t>
    </r>
    <r>
      <rPr>
        <b/>
        <sz val="11"/>
        <color rgb="FFCC3300"/>
        <rFont val="Arial"/>
        <family val="2"/>
      </rPr>
      <t>convenir</t>
    </r>
    <r>
      <rPr>
        <sz val="11"/>
        <color rgb="FF333333"/>
        <rFont val="Arial"/>
        <family val="2"/>
      </rPr>
      <t> que tous ces grands hommes, qui sont aujourd'hui les sages du monde, pourraient, en moins de temps qu'on ne pense, n'en être que les fous, et peupler nos bed-lams.</t>
    </r>
  </si>
  <si>
    <r>
      <t>Je </t>
    </r>
    <r>
      <rPr>
        <b/>
        <sz val="11"/>
        <color rgb="FFCC3300"/>
        <rFont val="Arial"/>
        <family val="2"/>
      </rPr>
      <t>conviens</t>
    </r>
    <r>
      <rPr>
        <sz val="11"/>
        <color rgb="FF333333"/>
        <rFont val="Arial"/>
        <family val="2"/>
      </rPr>
      <t> que c'est la plus fameuse hôtellerie de </t>
    </r>
    <r>
      <rPr>
        <sz val="11"/>
        <color theme="1"/>
        <rFont val="Calibri"/>
        <family val="2"/>
        <scheme val="minor"/>
      </rPr>
      <t>Gênes</t>
    </r>
    <r>
      <rPr>
        <sz val="11"/>
        <color rgb="FF333333"/>
        <rFont val="Arial"/>
        <family val="2"/>
      </rPr>
      <t>; mais la meilleure du monde ne vaut rien.</t>
    </r>
  </si>
  <si>
    <r>
      <t>Vous </t>
    </r>
    <r>
      <rPr>
        <b/>
        <sz val="11"/>
        <color rgb="FFCC3300"/>
        <rFont val="Arial"/>
        <family val="2"/>
      </rPr>
      <t>convenez</t>
    </r>
    <r>
      <rPr>
        <sz val="11"/>
        <color rgb="FF333333"/>
        <rFont val="Arial"/>
        <family val="2"/>
      </rPr>
      <t> qu'à toutes les qualités elle unit tous les charmes, et vous n'êtes pas heureux!</t>
    </r>
  </si>
  <si>
    <r>
      <t>Madame</t>
    </r>
    <r>
      <rPr>
        <sz val="11"/>
        <color rgb="FF333333"/>
        <rFont val="Arial"/>
        <family val="2"/>
      </rPr>
      <t> </t>
    </r>
    <r>
      <rPr>
        <sz val="11"/>
        <color theme="1"/>
        <rFont val="Calibri"/>
        <family val="2"/>
        <scheme val="minor"/>
      </rPr>
      <t>Lallin</t>
    </r>
    <r>
      <rPr>
        <sz val="11"/>
        <color rgb="FF333333"/>
        <rFont val="Arial"/>
        <family val="2"/>
      </rPr>
      <t>, à qui j'adressois ces furieuses paroles, </t>
    </r>
    <r>
      <rPr>
        <b/>
        <sz val="11"/>
        <color rgb="FFCC3300"/>
        <rFont val="Arial"/>
        <family val="2"/>
      </rPr>
      <t>convint</t>
    </r>
    <r>
      <rPr>
        <sz val="11"/>
        <color rgb="FF333333"/>
        <rFont val="Arial"/>
        <family val="2"/>
      </rPr>
      <t> que j'avois raison d'être irrité d'un tel contretems.</t>
    </r>
  </si>
  <si>
    <r>
      <t xml:space="preserve">Sans </t>
    </r>
    <r>
      <rPr>
        <b/>
        <sz val="11"/>
        <color rgb="FFFF0000"/>
        <rFont val="Calibri"/>
        <family val="2"/>
        <scheme val="minor"/>
      </rPr>
      <t>convenir</t>
    </r>
    <r>
      <rPr>
        <sz val="11"/>
        <color theme="1"/>
        <rFont val="Calibri"/>
        <family val="2"/>
        <scheme val="minor"/>
      </rPr>
      <t xml:space="preserve">, monsieur, de ces prétendus charmes, je ne soupçonne point sa foi; sur ce point je suis sans alarmes. </t>
    </r>
  </si>
  <si>
    <r>
      <t>Si l'on </t>
    </r>
    <r>
      <rPr>
        <b/>
        <sz val="11"/>
        <color rgb="FFCC3300"/>
        <rFont val="Arial"/>
        <family val="2"/>
      </rPr>
      <t>convient</t>
    </r>
    <r>
      <rPr>
        <sz val="11"/>
        <color rgb="FF333333"/>
        <rFont val="Arial"/>
        <family val="2"/>
      </rPr>
      <t> qu'il y a, dans la poursuite de tout autre plaisir, une dose d'ardeur qu'on ne peut excéder sans en altérer la jouissance et sans préjudicier ainsi à ses vrais intérêts, par quelle singularité celui-ci sortirait-il de la loi générale, et ne reconnaîtrait-il point de limites?</t>
    </r>
  </si>
  <si>
    <r>
      <t>Lui-même </t>
    </r>
    <r>
      <rPr>
        <b/>
        <sz val="11"/>
        <color rgb="FFCC3300"/>
        <rFont val="Arial"/>
        <family val="2"/>
      </rPr>
      <t>convient</t>
    </r>
    <r>
      <rPr>
        <sz val="11"/>
        <color rgb="FF333333"/>
        <rFont val="Arial"/>
        <family val="2"/>
      </rPr>
      <t> d'avoir eu beaucoup de torts, et on lui en aura bien aussi prêté quelques-uns.</t>
    </r>
  </si>
  <si>
    <r>
      <t>Dans le dessein de faire conclure qu'il faut recourir aux lumières de la révélation pour ruiner le systême des manichéens, comme s'il étoit nécessaire de la révélation pour détruire une opinion qu'il </t>
    </r>
    <r>
      <rPr>
        <b/>
        <sz val="11"/>
        <color rgb="FFCC3300"/>
        <rFont val="Arial"/>
        <family val="2"/>
      </rPr>
      <t>convient</t>
    </r>
    <r>
      <rPr>
        <sz val="11"/>
        <color rgb="FF333333"/>
        <rFont val="Arial"/>
        <family val="2"/>
      </rPr>
      <t> être contraire aux idées les plus claires et les plus sures, il feint une dispute entre </t>
    </r>
    <r>
      <rPr>
        <sz val="11"/>
        <color theme="1"/>
        <rFont val="Calibri"/>
        <family val="2"/>
        <scheme val="minor"/>
      </rPr>
      <t>Mélissus</t>
    </r>
    <r>
      <rPr>
        <sz val="11"/>
        <color rgb="FF333333"/>
        <rFont val="Arial"/>
        <family val="2"/>
      </rPr>
      <t> et </t>
    </r>
    <r>
      <rPr>
        <sz val="11"/>
        <color theme="1"/>
        <rFont val="Calibri"/>
        <family val="2"/>
        <scheme val="minor"/>
      </rPr>
      <t>Zoroastre</t>
    </r>
    <r>
      <rPr>
        <sz val="11"/>
        <color rgb="FF333333"/>
        <rFont val="Arial"/>
        <family val="2"/>
      </rPr>
      <t>, et fait ainsi parler ce dernier: "vous me surpassez dans la beauté des idées... etc."</t>
    </r>
  </si>
  <si>
    <r>
      <t>Puisque c'est un si joli enfant, </t>
    </r>
    <r>
      <rPr>
        <b/>
        <sz val="11"/>
        <color rgb="FFCC3300"/>
        <rFont val="Arial"/>
        <family val="2"/>
      </rPr>
      <t>conviens</t>
    </r>
    <r>
      <rPr>
        <sz val="11"/>
        <color rgb="FF333333"/>
        <rFont val="Arial"/>
        <family val="2"/>
      </rPr>
      <t> donc qu'on peut trouver du bonheur à l'élever ensemble; et ne m'ôte pas l'espoir que ces idées douces auront un jour du prix à tes yeux. </t>
    </r>
  </si>
  <si>
    <r>
      <t>Il y en eut pourtant, dans ce siècle, trois de célèbres; ce furent </t>
    </r>
    <r>
      <rPr>
        <sz val="11"/>
        <color theme="1"/>
        <rFont val="Calibri"/>
        <family val="2"/>
        <scheme val="minor"/>
      </rPr>
      <t>Eumène</t>
    </r>
    <r>
      <rPr>
        <sz val="11"/>
        <color rgb="FF333333"/>
        <rFont val="Arial"/>
        <family val="2"/>
      </rPr>
      <t>, </t>
    </r>
    <r>
      <rPr>
        <sz val="11"/>
        <color theme="1"/>
        <rFont val="Calibri"/>
        <family val="2"/>
        <scheme val="minor"/>
      </rPr>
      <t>Nazaire</t>
    </r>
    <r>
      <rPr>
        <sz val="11"/>
        <color rgb="FF333333"/>
        <rFont val="Arial"/>
        <family val="2"/>
      </rPr>
      <t> et </t>
    </r>
    <r>
      <rPr>
        <sz val="11"/>
        <color theme="1"/>
        <rFont val="Calibri"/>
        <family val="2"/>
        <scheme val="minor"/>
      </rPr>
      <t>Mamertin</t>
    </r>
    <r>
      <rPr>
        <sz val="11"/>
        <color rgb="FF333333"/>
        <rFont val="Arial"/>
        <family val="2"/>
      </rPr>
      <t>, tous trois panégyristes de princes, et tous trois comblés de bienfaits par les empereurs: car, si la vérité a souvent nui à ceux qui ont eu le courage de la dire, il faut </t>
    </r>
    <r>
      <rPr>
        <b/>
        <sz val="11"/>
        <color rgb="FFCC3300"/>
        <rFont val="Arial"/>
        <family val="2"/>
      </rPr>
      <t>convenir</t>
    </r>
    <r>
      <rPr>
        <sz val="11"/>
        <color rgb="FF333333"/>
        <rFont val="Arial"/>
        <family val="2"/>
      </rPr>
      <t> que la flatterie et le mensonge ont presque toujours été utiles à ceux qui ont voulu échanger leur honneur contre de la fortune.</t>
    </r>
  </si>
  <si>
    <r>
      <t>Il faut </t>
    </r>
    <r>
      <rPr>
        <b/>
        <sz val="11"/>
        <color rgb="FFCC3300"/>
        <rFont val="Arial"/>
        <family val="2"/>
      </rPr>
      <t>convenir</t>
    </r>
    <r>
      <rPr>
        <sz val="11"/>
        <color rgb="FF333333"/>
        <rFont val="Arial"/>
        <family val="2"/>
      </rPr>
      <t> que nos gens ont plus de bonheur que je n'en espérois: cela tient; et pourtant je ne me sens pas tranquille.</t>
    </r>
  </si>
  <si>
    <r>
      <t>"Le service du propriétaire, ajoute </t>
    </r>
    <r>
      <rPr>
        <sz val="11"/>
        <color theme="1"/>
        <rFont val="Calibri"/>
        <family val="2"/>
        <scheme val="minor"/>
      </rPr>
      <t>Say</t>
    </r>
    <r>
      <rPr>
        <sz val="11"/>
        <color rgb="FF333333"/>
        <rFont val="Arial"/>
        <family val="2"/>
      </rPr>
      <t>, est commode pour lui, j'en </t>
    </r>
    <r>
      <rPr>
        <b/>
        <sz val="11"/>
        <color rgb="FFCC3300"/>
        <rFont val="Arial"/>
        <family val="2"/>
      </rPr>
      <t>conviens</t>
    </r>
    <r>
      <rPr>
        <sz val="11"/>
        <color rgb="FF333333"/>
        <rFont val="Arial"/>
        <family val="2"/>
      </rPr>
      <t>."</t>
    </r>
  </si>
  <si>
    <r>
      <t>Ses disciples les plus zélés, et ses commentateurs les plus infatigables, </t>
    </r>
    <r>
      <rPr>
        <b/>
        <sz val="11"/>
        <color rgb="FFCC3300"/>
        <rFont val="Arial"/>
        <family val="2"/>
      </rPr>
      <t>conviennent</t>
    </r>
    <r>
      <rPr>
        <sz val="11"/>
        <color rgb="FF333333"/>
        <rFont val="Arial"/>
        <family val="2"/>
      </rPr>
      <t> qu'il est impossible d'y parvenir complétement.</t>
    </r>
  </si>
  <si>
    <r>
      <t>La justice anglaise était une excellente justice, - un peu lente, peut-être, il en </t>
    </r>
    <r>
      <rPr>
        <b/>
        <sz val="11"/>
        <color rgb="FFCC3300"/>
        <rFont val="Arial"/>
        <family val="2"/>
      </rPr>
      <t>convenait</t>
    </r>
    <r>
      <rPr>
        <sz val="11"/>
        <color rgb="FF333333"/>
        <rFont val="Arial"/>
        <family val="2"/>
      </rPr>
      <t>, - oui, décidément un peu lente, </t>
    </r>
    <r>
      <rPr>
        <i/>
        <sz val="11"/>
        <color rgb="FF333333"/>
        <rFont val="Arial"/>
        <family val="2"/>
      </rPr>
      <t>pede claudo...</t>
    </r>
    <r>
      <rPr>
        <sz val="11"/>
        <color rgb="FF333333"/>
        <rFont val="Arial"/>
        <family val="2"/>
      </rPr>
      <t> hem! </t>
    </r>
    <r>
      <rPr>
        <sz val="11"/>
        <color theme="1"/>
        <rFont val="Calibri"/>
        <family val="2"/>
        <scheme val="minor"/>
      </rPr>
      <t>... Hem! ... Mais d'autant plus sûre!</t>
    </r>
  </si>
  <si>
    <r>
      <t>Je vous attends demain à déjeûner pour vous en faire </t>
    </r>
    <r>
      <rPr>
        <b/>
        <sz val="11"/>
        <color rgb="FFCC3300"/>
        <rFont val="Arial"/>
        <family val="2"/>
      </rPr>
      <t>convenir;</t>
    </r>
    <r>
      <rPr>
        <sz val="11"/>
        <color rgb="FF333333"/>
        <rFont val="Arial"/>
        <family val="2"/>
      </rPr>
      <t> nous serons seuls.</t>
    </r>
  </si>
  <si>
    <r>
      <t>L'état suit l'homme; passant du gouvernement royal ou paternel, au gouvernement républicain, et tombant dans le despotisme avec l'âge de la décrépitude.</t>
    </r>
    <r>
      <rPr>
        <sz val="11"/>
        <color theme="1"/>
        <rFont val="Calibri"/>
        <family val="2"/>
        <scheme val="minor"/>
      </rPr>
      <t>Bien que les peuples modernes présentent (comme nous le dirons bientôt) quelques époques intéressantes, quelques règnes fameux, quelques portraits brillans, quelques actions éclatantes, cependant il faut </t>
    </r>
    <r>
      <rPr>
        <b/>
        <sz val="11"/>
        <color rgb="FFCC3300"/>
        <rFont val="Calibri"/>
        <family val="2"/>
        <scheme val="minor"/>
      </rPr>
      <t>convenir</t>
    </r>
    <r>
      <rPr>
        <sz val="11"/>
        <color theme="1"/>
        <rFont val="Calibri"/>
        <family val="2"/>
        <scheme val="minor"/>
      </rPr>
      <t> qu'ils ne fournissent pas à l'historien cet ensemble de choses, cette hauteur de leçons qui font de l'histoire ancienne un tout complet et une peinture achevée.</t>
    </r>
  </si>
  <si>
    <r>
      <t>Quand cette consommation est une jouissance, on peut s'en consoler; mais quand elle-même est un mal, il faut </t>
    </r>
    <r>
      <rPr>
        <b/>
        <sz val="11"/>
        <color rgb="FFCC3300"/>
        <rFont val="Arial"/>
        <family val="2"/>
      </rPr>
      <t>convenir</t>
    </r>
    <r>
      <rPr>
        <sz val="11"/>
        <color rgb="FF333333"/>
        <rFont val="Arial"/>
        <family val="2"/>
      </rPr>
      <t> qu'un semblable système est déplorable.</t>
    </r>
  </si>
  <si>
    <r>
      <t>En attendant, Ascanio pâlissait: il avait voulu taire ses souffrances à son maître et l'avait héroïquement suivi sans rien dire; mais il n'avait rien pris le matin, et, bien qu'il refusât d'en </t>
    </r>
    <r>
      <rPr>
        <b/>
        <sz val="11"/>
        <color rgb="FFCC3300"/>
        <rFont val="Arial"/>
        <family val="2"/>
      </rPr>
      <t>convenir</t>
    </r>
    <r>
      <rPr>
        <sz val="11"/>
        <color rgb="FF333333"/>
        <rFont val="Arial"/>
        <family val="2"/>
      </rPr>
      <t>, il sentait ses forces l'abandonner.</t>
    </r>
  </si>
  <si>
    <r>
      <t>M</t>
    </r>
    <r>
      <rPr>
        <sz val="11"/>
        <color rgb="FF333333"/>
        <rFont val="Arial"/>
        <family val="2"/>
      </rPr>
      <t> </t>
    </r>
    <r>
      <rPr>
        <sz val="11"/>
        <color theme="1"/>
        <rFont val="Calibri"/>
        <family val="2"/>
        <scheme val="minor"/>
      </rPr>
      <t>Dufresne</t>
    </r>
    <r>
      <rPr>
        <sz val="11"/>
        <color rgb="FF333333"/>
        <rFont val="Arial"/>
        <family val="2"/>
      </rPr>
      <t>, alors chef de la trésorerie, au demeurant parfaitement honnête, n'en voulait d'abord rien croire; pourtant c'était une affaire de chiffres, il fallut bien en </t>
    </r>
    <r>
      <rPr>
        <b/>
        <sz val="11"/>
        <color rgb="FFCC3300"/>
        <rFont val="Arial"/>
        <family val="2"/>
      </rPr>
      <t>convenir</t>
    </r>
    <r>
      <rPr>
        <sz val="11"/>
        <color rgb="FF333333"/>
        <rFont val="Arial"/>
        <family val="2"/>
      </rPr>
      <t>.</t>
    </r>
  </si>
  <si>
    <r>
      <t>Car enfin, </t>
    </r>
    <r>
      <rPr>
        <sz val="11"/>
        <color theme="1"/>
        <rFont val="Calibri"/>
        <family val="2"/>
        <scheme val="minor"/>
      </rPr>
      <t>Marinoni</t>
    </r>
    <r>
      <rPr>
        <sz val="11"/>
        <color rgb="FF333333"/>
        <rFont val="Arial"/>
        <family val="2"/>
      </rPr>
      <t>, je </t>
    </r>
    <r>
      <rPr>
        <b/>
        <sz val="11"/>
        <color rgb="FFCC3300"/>
        <rFont val="Arial"/>
        <family val="2"/>
      </rPr>
      <t>conviens</t>
    </r>
    <r>
      <rPr>
        <sz val="11"/>
        <color rgb="FF333333"/>
        <rFont val="Arial"/>
        <family val="2"/>
      </rPr>
      <t> que c'est ta perruque qui a été enlevée.</t>
    </r>
  </si>
  <si>
    <r>
      <t>Vous en </t>
    </r>
    <r>
      <rPr>
        <b/>
        <sz val="11"/>
        <color rgb="FFCC3300"/>
        <rFont val="Arial"/>
        <family val="2"/>
      </rPr>
      <t>conviendriez</t>
    </r>
    <r>
      <rPr>
        <sz val="11"/>
        <color rgb="FF333333"/>
        <rFont val="Arial"/>
        <family val="2"/>
      </rPr>
      <t> vous-même.</t>
    </r>
  </si>
  <si>
    <r>
      <t>À la bonne heure, reprit le comte d'</t>
    </r>
    <r>
      <rPr>
        <sz val="11"/>
        <color theme="1"/>
        <rFont val="Calibri"/>
        <family val="2"/>
        <scheme val="minor"/>
      </rPr>
      <t>Erfeuil</t>
    </r>
    <r>
      <rPr>
        <sz val="11"/>
        <color rgb="FF333333"/>
        <rFont val="Arial"/>
        <family val="2"/>
      </rPr>
      <t>: je suis plus gai que vous, j'en </t>
    </r>
    <r>
      <rPr>
        <b/>
        <sz val="11"/>
        <color rgb="FFCC3300"/>
        <rFont val="Arial"/>
        <family val="2"/>
      </rPr>
      <t>conviens;</t>
    </r>
    <r>
      <rPr>
        <sz val="11"/>
        <color rgb="FF333333"/>
        <rFont val="Arial"/>
        <family val="2"/>
      </rPr>
      <t> mais qui sait si je ne suis pas plus sage?</t>
    </r>
  </si>
  <si>
    <r>
      <t>Mon entrée, j'en </t>
    </r>
    <r>
      <rPr>
        <b/>
        <sz val="11"/>
        <color rgb="FFCC3300"/>
        <rFont val="Arial"/>
        <family val="2"/>
      </rPr>
      <t>conviens</t>
    </r>
    <r>
      <rPr>
        <sz val="11"/>
        <color rgb="FF333333"/>
        <rFont val="Arial"/>
        <family val="2"/>
      </rPr>
      <t>, a été un peu inopinée et subite; mais il ne faut pas en vouloir à la passion des incivilités qu'elle fait commettre.</t>
    </r>
  </si>
  <si>
    <r>
      <t>La philosophie ordinaire </t>
    </r>
    <r>
      <rPr>
        <b/>
        <sz val="11"/>
        <color rgb="FFCC3300"/>
        <rFont val="Arial"/>
        <family val="2"/>
      </rPr>
      <t>conviendra</t>
    </r>
    <r>
      <rPr>
        <sz val="11"/>
        <color rgb="FF333333"/>
        <rFont val="Arial"/>
        <family val="2"/>
      </rPr>
      <t> de cette vérité, et la religion dont la charité est la base, ne s'oppose point à cette indulgence raisonnable.</t>
    </r>
  </si>
  <si>
    <r>
      <t>Ce dernier, dans son livre sur les </t>
    </r>
    <r>
      <rPr>
        <i/>
        <sz val="11"/>
        <color rgb="FF333333"/>
        <rFont val="Arial"/>
        <family val="2"/>
      </rPr>
      <t>Prisonniers (1850) </t>
    </r>
    <r>
      <rPr>
        <b/>
        <sz val="11"/>
        <color rgb="FFCC3300"/>
        <rFont val="Arial"/>
        <family val="2"/>
      </rPr>
      <t>convient</t>
    </r>
    <r>
      <rPr>
        <sz val="11"/>
        <color rgb="FF333333"/>
        <rFont val="Arial"/>
        <family val="2"/>
      </rPr>
      <t> que Léon Faucher, en se plaçant à ce point de vue, c'est-à-dire en regardant les condamnés des villes et les condamnés des campagnes comme a deux races distinctes » et en donnant « cette grande différence de car-ictère pour base fondamentale à sa classification », est, parmi tous les esprits éminents qui se sont occupés de ce sujet, a celui qui s'est le plus rapproché des conditions d'une véritable réforme pénitentiaire.</t>
    </r>
  </si>
  <si>
    <r>
      <t>Le déclassé apparaît d'abord, puis le révolutionnaire... "il faut en </t>
    </r>
    <r>
      <rPr>
        <b/>
        <sz val="11"/>
        <color rgb="FFCC3300"/>
        <rFont val="Arial"/>
        <family val="2"/>
      </rPr>
      <t>convenir</t>
    </r>
    <r>
      <rPr>
        <sz val="11"/>
        <color rgb="FF333333"/>
        <rFont val="Arial"/>
        <family val="2"/>
      </rPr>
      <t>, "dit </t>
    </r>
    <r>
      <rPr>
        <sz val="11"/>
        <color theme="1"/>
        <rFont val="Calibri"/>
        <family val="2"/>
        <scheme val="minor"/>
      </rPr>
      <t>Stendhal</t>
    </r>
    <r>
      <rPr>
        <sz val="11"/>
        <color rgb="FF333333"/>
        <rFont val="Arial"/>
        <family val="2"/>
      </rPr>
      <t> à une des pages de son </t>
    </r>
    <r>
      <rPr>
        <i/>
        <sz val="11"/>
        <color rgb="FF333333"/>
        <rFont val="Arial"/>
        <family val="2"/>
      </rPr>
      <t>rouge et noir,</t>
    </r>
    <r>
      <rPr>
        <sz val="11"/>
        <color rgb="FF333333"/>
        <rFont val="Arial"/>
        <family val="2"/>
      </rPr>
      <t> " le regard de </t>
    </r>
    <r>
      <rPr>
        <sz val="11"/>
        <color theme="1"/>
        <rFont val="Calibri"/>
        <family val="2"/>
        <scheme val="minor"/>
      </rPr>
      <t>Julien</t>
    </r>
    <r>
      <rPr>
        <sz val="11"/>
        <color rgb="FF333333"/>
        <rFont val="Arial"/>
        <family val="2"/>
      </rPr>
      <t> était atroce, sa physionomie hideuse. </t>
    </r>
    <r>
      <rPr>
        <sz val="11"/>
        <color theme="1"/>
        <rFont val="Calibri"/>
        <family val="2"/>
        <scheme val="minor"/>
      </rPr>
      <t>Elle respirait le crime sans alliage. C'était l'homme malheureux en guerre avec toute la société."</t>
    </r>
  </si>
  <si>
    <r>
      <t>Je vous attrape aussi à plaisanter, m le philosophe, mais je me garde bien de vous quereller, car je crains les représailles; je </t>
    </r>
    <r>
      <rPr>
        <b/>
        <sz val="11"/>
        <color rgb="FFCC3300"/>
        <rFont val="Arial"/>
        <family val="2"/>
      </rPr>
      <t>conviens</t>
    </r>
    <r>
      <rPr>
        <sz val="11"/>
        <color rgb="FF333333"/>
        <rFont val="Arial"/>
        <family val="2"/>
      </rPr>
      <t> d'ailleurs bien volontiers que, dans ce cas, la plaisanterie peut se présenter au milieu d'une discussion grave; on ne sauroit imaginer rien de plus déraisonnable que cette prétention sourde qui voudroit que chaque juste fût trempé dans le </t>
    </r>
    <r>
      <rPr>
        <sz val="11"/>
        <color theme="1"/>
        <rFont val="Calibri"/>
        <family val="2"/>
        <scheme val="minor"/>
      </rPr>
      <t>Styx</t>
    </r>
    <r>
      <rPr>
        <sz val="11"/>
        <color rgb="FF333333"/>
        <rFont val="Arial"/>
        <family val="2"/>
      </rPr>
      <t>, et rendu inaccessible à tous les coups du sort.</t>
    </r>
  </si>
  <si>
    <r>
      <t>Cependant des écrivains qui ne sont ni catholiques ni positivistes, mais qui possèdent aujourd'hui une grande réputation, en ont fait entrer incognito, sans l'avouer, les principes et même des parties entières dans leurs œuvres et, en somme, Fallmereyer n'a pas eu tort de dire qu'on s'en servait plus souvent et plus largement qu'on n'était disposé à en </t>
    </r>
    <r>
      <rPr>
        <b/>
        <i/>
        <sz val="11"/>
        <color rgb="FFCC3300"/>
        <rFont val="Arial"/>
        <family val="2"/>
      </rPr>
      <t>convenir</t>
    </r>
    <r>
      <rPr>
        <i/>
        <sz val="11"/>
        <color rgb="FF333333"/>
        <rFont val="Arial"/>
        <family val="2"/>
      </rPr>
      <t>.</t>
    </r>
  </si>
  <si>
    <r>
      <t>Ah! </t>
    </r>
    <r>
      <rPr>
        <sz val="11"/>
        <color theme="1"/>
        <rFont val="Calibri"/>
        <family val="2"/>
        <scheme val="minor"/>
      </rPr>
      <t>Murmura Fernand d'une voix sourde, vous </t>
    </r>
    <r>
      <rPr>
        <b/>
        <sz val="11"/>
        <color rgb="FFCC3300"/>
        <rFont val="Calibri"/>
        <family val="2"/>
        <scheme val="minor"/>
      </rPr>
      <t>convenez</t>
    </r>
    <r>
      <rPr>
        <sz val="11"/>
        <color theme="1"/>
        <rFont val="Calibri"/>
        <family val="2"/>
        <scheme val="minor"/>
      </rPr>
      <t> donc que je ne suis pas coupable?</t>
    </r>
  </si>
  <si>
    <r>
      <t xml:space="preserve">Avouez, c'est une fantaisie, C'est un caprice, on peut aimer par accident, </t>
    </r>
    <r>
      <rPr>
        <b/>
        <sz val="11"/>
        <color rgb="FFFF0000"/>
        <rFont val="Calibri"/>
        <family val="2"/>
        <scheme val="minor"/>
      </rPr>
      <t>Convenez</t>
    </r>
    <r>
      <rPr>
        <sz val="11"/>
        <color theme="1"/>
        <rFont val="Calibri"/>
        <family val="2"/>
        <scheme val="minor"/>
      </rPr>
      <t xml:space="preserve"> avec moi votre vieux confident Qu'elle égratigne un peu votre âme. une âme mûre!</t>
    </r>
  </si>
  <si>
    <r>
      <t>Ce triste privilège me donne donc le droit de vous parler avec une certaine autorité, </t>
    </r>
    <r>
      <rPr>
        <b/>
        <sz val="11"/>
        <color rgb="FFCC3300"/>
        <rFont val="Arial"/>
        <family val="2"/>
      </rPr>
      <t>convenez</t>
    </r>
    <r>
      <rPr>
        <sz val="11"/>
        <color rgb="FF333333"/>
        <rFont val="Arial"/>
        <family val="2"/>
      </rPr>
      <t>-en.</t>
    </r>
  </si>
  <si>
    <r>
      <t>Le poète n'eût sans doute pas </t>
    </r>
    <r>
      <rPr>
        <b/>
        <sz val="11"/>
        <color rgb="FFCC3300"/>
        <rFont val="Arial"/>
        <family val="2"/>
      </rPr>
      <t>convenu</t>
    </r>
    <r>
      <rPr>
        <sz val="11"/>
        <color rgb="FF333333"/>
        <rFont val="Arial"/>
        <family val="2"/>
      </rPr>
      <t> que son vieux coeur s'exprimait dans cette vieille reine implacable, hésitante et vaincue; et pourtant!</t>
    </r>
  </si>
  <si>
    <r>
      <t>Conviens</t>
    </r>
    <r>
      <rPr>
        <sz val="11"/>
        <color rgb="FF333333"/>
        <rFont val="Arial"/>
        <family val="2"/>
      </rPr>
      <t>-en: c'est une plaisanterie?</t>
    </r>
  </si>
  <si>
    <r>
      <t>Tu es vraiment bien bon d'en </t>
    </r>
    <r>
      <rPr>
        <b/>
        <sz val="11"/>
        <color rgb="FFCC3300"/>
        <rFont val="Arial"/>
        <family val="2"/>
      </rPr>
      <t>convenir</t>
    </r>
    <r>
      <rPr>
        <sz val="11"/>
        <color rgb="FF333333"/>
        <rFont val="Arial"/>
        <family val="2"/>
      </rPr>
      <t>.</t>
    </r>
  </si>
  <si>
    <r>
      <t>Schindler</t>
    </r>
    <r>
      <rPr>
        <sz val="11"/>
        <color rgb="FF333333"/>
        <rFont val="Arial"/>
        <family val="2"/>
      </rPr>
      <t> lui-même en </t>
    </r>
    <r>
      <rPr>
        <b/>
        <sz val="11"/>
        <color rgb="FFCC3300"/>
        <rFont val="Arial"/>
        <family val="2"/>
      </rPr>
      <t>convient</t>
    </r>
    <r>
      <rPr>
        <sz val="11"/>
        <color rgb="FF333333"/>
        <rFont val="Arial"/>
        <family val="2"/>
      </rPr>
      <t>, dans les lignes où il fait l'éloge de </t>
    </r>
    <r>
      <rPr>
        <sz val="11"/>
        <color theme="1"/>
        <rFont val="Calibri"/>
        <family val="2"/>
        <scheme val="minor"/>
      </rPr>
      <t>Schimon</t>
    </r>
    <r>
      <rPr>
        <sz val="11"/>
        <color rgb="FF333333"/>
        <rFont val="Arial"/>
        <family val="2"/>
      </rPr>
      <t>.</t>
    </r>
  </si>
  <si>
    <r>
      <t>Le plus curieux, c'est que " ces choses", lui aussi, les pensait; du moins, il en avait le soupçon, et les paroles de </t>
    </r>
    <r>
      <rPr>
        <sz val="11"/>
        <color theme="1"/>
        <rFont val="Calibri"/>
        <family val="2"/>
        <scheme val="minor"/>
      </rPr>
      <t>Christophe</t>
    </r>
    <r>
      <rPr>
        <sz val="11"/>
        <color rgb="FF333333"/>
        <rFont val="Arial"/>
        <family val="2"/>
      </rPr>
      <t> réveillaient en lui bien des doutes; mais il n'avait pas le courage d'en </t>
    </r>
    <r>
      <rPr>
        <b/>
        <sz val="11"/>
        <color rgb="FFCC3300"/>
        <rFont val="Arial"/>
        <family val="2"/>
      </rPr>
      <t>convenir</t>
    </r>
    <r>
      <rPr>
        <sz val="11"/>
        <color rgb="FF333333"/>
        <rFont val="Arial"/>
        <family val="2"/>
      </rPr>
      <t>, - moitié par peur de se compromettre, moitié par modestie, par défiance de soi.</t>
    </r>
  </si>
  <si>
    <r>
      <t>Si </t>
    </r>
    <r>
      <rPr>
        <sz val="11"/>
        <color theme="1"/>
        <rFont val="Calibri"/>
        <family val="2"/>
        <scheme val="minor"/>
      </rPr>
      <t>Zola</t>
    </r>
    <r>
      <rPr>
        <sz val="11"/>
        <color rgb="FF333333"/>
        <rFont val="Arial"/>
        <family val="2"/>
      </rPr>
      <t> était écrivain, - ce que </t>
    </r>
    <r>
      <rPr>
        <sz val="11"/>
        <color theme="1"/>
        <rFont val="Calibri"/>
        <family val="2"/>
        <scheme val="minor"/>
      </rPr>
      <t>Dieu</t>
    </r>
    <r>
      <rPr>
        <sz val="11"/>
        <color rgb="FF333333"/>
        <rFont val="Arial"/>
        <family val="2"/>
      </rPr>
      <t>, j'en </t>
    </r>
    <r>
      <rPr>
        <b/>
        <sz val="11"/>
        <color rgb="FFCC3300"/>
        <rFont val="Arial"/>
        <family val="2"/>
      </rPr>
      <t>conviens</t>
    </r>
    <r>
      <rPr>
        <sz val="11"/>
        <color rgb="FF333333"/>
        <rFont val="Arial"/>
        <family val="2"/>
      </rPr>
      <t>, aurait pu permettre-une ou deux pages lui eussent amplement suffi, depuis longtemps, pour empiler toute sa sécrétion intellectuelle.</t>
    </r>
  </si>
  <si>
    <r>
      <t>Le nombre des habitants avait augmenté, j'en </t>
    </r>
    <r>
      <rPr>
        <b/>
        <sz val="11"/>
        <color rgb="FFCC3300"/>
        <rFont val="Arial"/>
        <family val="2"/>
      </rPr>
      <t>conviens</t>
    </r>
    <r>
      <rPr>
        <sz val="11"/>
        <color rgb="FF333333"/>
        <rFont val="Arial"/>
        <family val="2"/>
      </rPr>
      <t>.</t>
    </r>
  </si>
  <si>
    <r>
      <t>Pour gagner d'autant mieux sa confiance, il </t>
    </r>
    <r>
      <rPr>
        <b/>
        <sz val="11"/>
        <color rgb="FFCC3300"/>
        <rFont val="Arial"/>
        <family val="2"/>
      </rPr>
      <t>convenait</t>
    </r>
    <r>
      <rPr>
        <sz val="11"/>
        <color rgb="FF333333"/>
        <rFont val="Arial"/>
        <family val="2"/>
      </rPr>
      <t> que George était un usurpateur à l'égard des Stuarts; mais il ajoutait que si le faible rejeton de la famille royale en France venait à manquer, toutes les renonciations n'empêcheraient pas que lui, duc d'Orléans, ne fût regardé comme un usurpateur à l'égard du roi d'Espagne.</t>
    </r>
  </si>
  <si>
    <r>
      <t>Je </t>
    </r>
    <r>
      <rPr>
        <b/>
        <sz val="11"/>
        <color rgb="FFCC3300"/>
        <rFont val="Arial"/>
        <family val="2"/>
      </rPr>
      <t>conviens</t>
    </r>
    <r>
      <rPr>
        <sz val="11"/>
        <color rgb="FF333333"/>
        <rFont val="Arial"/>
        <family val="2"/>
      </rPr>
      <t> que le dommage est moindre.</t>
    </r>
  </si>
  <si>
    <r>
      <t>Il faut en </t>
    </r>
    <r>
      <rPr>
        <b/>
        <sz val="11"/>
        <color rgb="FFCC3300"/>
        <rFont val="Arial"/>
        <family val="2"/>
      </rPr>
      <t>convenir</t>
    </r>
    <r>
      <rPr>
        <sz val="11"/>
        <color rgb="FF333333"/>
        <rFont val="Arial"/>
        <family val="2"/>
      </rPr>
      <t>, je mets les pouces.</t>
    </r>
  </si>
  <si>
    <r>
      <t>Nous sommes des fous, j'en </t>
    </r>
    <r>
      <rPr>
        <b/>
        <sz val="11"/>
        <color rgb="FFCC3300"/>
        <rFont val="Arial"/>
        <family val="2"/>
      </rPr>
      <t>conviens</t>
    </r>
    <r>
      <rPr>
        <sz val="11"/>
        <color rgb="FF333333"/>
        <rFont val="Arial"/>
        <family val="2"/>
      </rPr>
      <t>.</t>
    </r>
  </si>
  <si>
    <r>
      <t>On en </t>
    </r>
    <r>
      <rPr>
        <b/>
        <sz val="11"/>
        <color rgb="FFCC3300"/>
        <rFont val="Arial"/>
        <family val="2"/>
      </rPr>
      <t>convient</t>
    </r>
    <r>
      <rPr>
        <sz val="11"/>
        <color rgb="FF333333"/>
        <rFont val="Arial"/>
        <family val="2"/>
      </rPr>
      <t> seulement aujourd'hui.</t>
    </r>
  </si>
  <si>
    <r>
      <t>C'est le cas où jamais de mettre en pratique la devise du poète anglais que je cite (et qui d'ailleurs, elle, fait partie des suppressions dont </t>
    </r>
    <r>
      <rPr>
        <sz val="11"/>
        <color theme="1"/>
        <rFont val="Calibri"/>
        <family val="2"/>
        <scheme val="minor"/>
      </rPr>
      <t>Maritain</t>
    </r>
    <r>
      <rPr>
        <sz val="11"/>
        <color rgb="FF333333"/>
        <rFont val="Arial"/>
        <family val="2"/>
      </rPr>
      <t> et moi avons </t>
    </r>
    <r>
      <rPr>
        <b/>
        <sz val="11"/>
        <color rgb="FFCC3300"/>
        <rFont val="Arial"/>
        <family val="2"/>
      </rPr>
      <t>convenu)</t>
    </r>
    <r>
      <rPr>
        <sz val="11"/>
        <color rgb="FF333333"/>
        <rFont val="Arial"/>
        <family val="2"/>
      </rPr>
      <t>: "découvrir ce qu'il est impossible de faire, et se mettre aussitôt à le faire, là est la maxime d'or".</t>
    </r>
  </si>
  <si>
    <r>
      <t>Je conviens que si l'honorable M. Cochin a reçu jusqu'ici en bien des points de larges satisfactions, qui expliquent d'ailleurs les confession un peu attristée qu'il faisait tout à l'heure à la tribune, je </t>
    </r>
    <r>
      <rPr>
        <b/>
        <sz val="11"/>
        <color rgb="FFCC3300"/>
        <rFont val="Arial"/>
        <family val="2"/>
      </rPr>
      <t>conviens</t>
    </r>
    <r>
      <rPr>
        <sz val="11"/>
        <color rgb="FF333333"/>
        <rFont val="Arial"/>
        <family val="2"/>
      </rPr>
      <t>, dis-je, que sur ce point particulier de l'impôt progressif, il a doit de se montrer inquiet.</t>
    </r>
  </si>
  <si>
    <r>
      <t>Qu'une telle lecture soit rebutante, qu'elle décourage et irrite tout ensemble, je l'accorde; qu'il soit fol de prétendre écrire un roman dans le style de l' </t>
    </r>
    <r>
      <rPr>
        <i/>
        <sz val="11"/>
        <color rgb="FF333333"/>
        <rFont val="Arial"/>
        <family val="2"/>
      </rPr>
      <t>éthique</t>
    </r>
    <r>
      <rPr>
        <sz val="11"/>
        <color rgb="FF333333"/>
        <rFont val="Arial"/>
        <family val="2"/>
      </rPr>
      <t> ou des </t>
    </r>
    <r>
      <rPr>
        <i/>
        <sz val="11"/>
        <color rgb="FF333333"/>
        <rFont val="Arial"/>
        <family val="2"/>
      </rPr>
      <t>prolégomènes,</t>
    </r>
    <r>
      <rPr>
        <sz val="11"/>
        <color rgb="FF333333"/>
        <rFont val="Arial"/>
        <family val="2"/>
      </rPr>
      <t> </t>
    </r>
    <r>
      <rPr>
        <sz val="11"/>
        <color theme="1"/>
        <rFont val="Calibri"/>
        <family val="2"/>
        <scheme val="minor"/>
      </rPr>
      <t>M</t>
    </r>
    <r>
      <rPr>
        <sz val="11"/>
        <color rgb="FF333333"/>
        <rFont val="Arial"/>
        <family val="2"/>
      </rPr>
      <t> </t>
    </r>
    <r>
      <rPr>
        <sz val="11"/>
        <color theme="1"/>
        <rFont val="Calibri"/>
        <family val="2"/>
        <scheme val="minor"/>
      </rPr>
      <t>Benda</t>
    </r>
    <r>
      <rPr>
        <sz val="11"/>
        <color rgb="FF333333"/>
        <rFont val="Arial"/>
        <family val="2"/>
      </rPr>
      <t> lui-même en </t>
    </r>
    <r>
      <rPr>
        <b/>
        <sz val="11"/>
        <color rgb="FFCC3300"/>
        <rFont val="Arial"/>
        <family val="2"/>
      </rPr>
      <t>conviendrait</t>
    </r>
    <r>
      <rPr>
        <sz val="11"/>
        <color rgb="FF333333"/>
        <rFont val="Arial"/>
        <family val="2"/>
      </rPr>
      <t>, tout en maugréant sans doute sur l'inaptitude de la "présente société française " à se passionner pour les </t>
    </r>
    <r>
      <rPr>
        <i/>
        <sz val="11"/>
        <color rgb="FF333333"/>
        <rFont val="Arial"/>
        <family val="2"/>
      </rPr>
      <t>idées.</t>
    </r>
  </si>
  <si>
    <r>
      <t>Je dus en </t>
    </r>
    <r>
      <rPr>
        <b/>
        <sz val="11"/>
        <color rgb="FFCC3300"/>
        <rFont val="Arial"/>
        <family val="2"/>
      </rPr>
      <t>convenir</t>
    </r>
    <r>
      <rPr>
        <sz val="11"/>
        <color rgb="FF333333"/>
        <rFont val="Arial"/>
        <family val="2"/>
      </rPr>
      <t>.</t>
    </r>
  </si>
  <si>
    <r>
      <t>Le prolétariat anglais sait, Guesde en </t>
    </r>
    <r>
      <rPr>
        <b/>
        <sz val="11"/>
        <color rgb="FFCC3300"/>
        <rFont val="Arial"/>
        <family val="2"/>
      </rPr>
      <t>convient</t>
    </r>
    <r>
      <rPr>
        <sz val="11"/>
        <color rgb="FF333333"/>
        <rFont val="Arial"/>
        <family val="2"/>
      </rPr>
      <t> lui-même, qu'il a été associé, par le travail abondant et par les hauts salaires, à une partie du bénéfice que le capitalisme anglais a prélevé sur le monde.</t>
    </r>
  </si>
  <si>
    <r>
      <t>Certes, il y a des phrases qui à elles seules semblent ressusciter tout le moyen âge, mais le plus souvent le style, le fameux style de </t>
    </r>
    <r>
      <rPr>
        <sz val="11"/>
        <color theme="1"/>
        <rFont val="Calibri"/>
        <family val="2"/>
        <scheme val="minor"/>
      </rPr>
      <t>Flaubert</t>
    </r>
    <r>
      <rPr>
        <sz val="11"/>
        <color rgb="FF333333"/>
        <rFont val="Arial"/>
        <family val="2"/>
      </rPr>
      <t> se place comme un écran entre le sujet et l'émotion que ce sujet doit produire, un écran magnifique, j'en </t>
    </r>
    <r>
      <rPr>
        <b/>
        <sz val="11"/>
        <color rgb="FFCC3300"/>
        <rFont val="Arial"/>
        <family val="2"/>
      </rPr>
      <t>conviens</t>
    </r>
    <r>
      <rPr>
        <sz val="11"/>
        <color rgb="FF333333"/>
        <rFont val="Arial"/>
        <family val="2"/>
      </rPr>
      <t>, un écran tout hérissé de joyaux.</t>
    </r>
  </si>
  <si>
    <r>
      <t>Pour n'être pas sentie, cette ignorance n'en est pas moins réelle. Et précisément parce qu'elle n'est point sentie, nous avons peine à en </t>
    </r>
    <r>
      <rPr>
        <b/>
        <sz val="11"/>
        <color rgb="FFCC3300"/>
        <rFont val="Arial"/>
        <family val="2"/>
      </rPr>
      <t>convenir</t>
    </r>
    <r>
      <rPr>
        <sz val="11"/>
        <color rgb="FF333333"/>
        <rFont val="Arial"/>
        <family val="2"/>
      </rPr>
      <t>.</t>
    </r>
  </si>
  <si>
    <r>
      <t>Il se trouvait encore plus dépaysé dans ce monde que dans celui d'où il venait; mais il ne voulut pas en </t>
    </r>
    <r>
      <rPr>
        <b/>
        <sz val="11"/>
        <color rgb="FFCC3300"/>
        <rFont val="Arial"/>
        <family val="2"/>
      </rPr>
      <t>convenir</t>
    </r>
    <r>
      <rPr>
        <sz val="11"/>
        <color rgb="FF333333"/>
        <rFont val="Arial"/>
        <family val="2"/>
      </rPr>
      <t>: il lui fallait bien vivre quelque part; et des gens de sa nuance (c'est-à-dire sans nuance), il n'en pouvait trouver.</t>
    </r>
  </si>
  <si>
    <r>
      <t>et pource pourriez estimer l'amour de Guenelic petite, toutesfoys si vous avez recente memoire de mes escriptz, et que bien les considerez, vous congnoistrez par ceulx que jamais je n'euz certitude de verité des rappors que l'on me faisoit: parquoy je croy (et vous le debvez aussi presupposer) que c'estoient faulx </t>
    </r>
    <r>
      <rPr>
        <b/>
        <sz val="11"/>
        <color rgb="FFCC3300"/>
        <rFont val="Arial"/>
        <family val="2"/>
      </rPr>
      <t>delateurs</t>
    </r>
    <r>
      <rPr>
        <sz val="11"/>
        <color rgb="FF333333"/>
        <rFont val="Arial"/>
        <family val="2"/>
      </rPr>
      <t> qui luy ont telle faulte imposée.</t>
    </r>
  </si>
  <si>
    <r>
      <t>Ma Dame, je voids appertement, que les faulx </t>
    </r>
    <r>
      <rPr>
        <b/>
        <sz val="11"/>
        <color rgb="FFCC3300"/>
        <rFont val="Arial"/>
        <family val="2"/>
      </rPr>
      <t>delateurs</t>
    </r>
    <r>
      <rPr>
        <sz val="11"/>
        <color rgb="FF333333"/>
        <rFont val="Arial"/>
        <family val="2"/>
      </rPr>
      <t> ont esté occasion de noz tourmens.</t>
    </r>
  </si>
  <si>
    <r>
      <t>Mais je demande aussi la tienne, amy solide et genereux, pour achever de vivre heureux, pour éluder les artifices, pour braver les mauvais offices, et pour rire au nez des flatteurs, des cagots et des </t>
    </r>
    <r>
      <rPr>
        <b/>
        <sz val="11"/>
        <color rgb="FFC00000"/>
        <rFont val="Arial"/>
        <family val="2"/>
      </rPr>
      <t>delateurs</t>
    </r>
    <r>
      <rPr>
        <sz val="11"/>
        <color rgb="FF333333"/>
        <rFont val="Arial"/>
        <family val="2"/>
      </rPr>
      <t>.</t>
    </r>
  </si>
  <si>
    <r>
      <t>Les </t>
    </r>
    <r>
      <rPr>
        <b/>
        <sz val="11"/>
        <color rgb="FFCC3300"/>
        <rFont val="Arial"/>
        <family val="2"/>
      </rPr>
      <t>delateurs</t>
    </r>
    <r>
      <rPr>
        <sz val="11"/>
        <color rgb="FF333333"/>
        <rFont val="Arial"/>
        <family val="2"/>
      </rPr>
      <t> ordinaires furent recompensez de leurs calomnies: </t>
    </r>
    <r>
      <rPr>
        <sz val="11"/>
        <color theme="1"/>
        <rFont val="Calibri"/>
        <family val="2"/>
        <scheme val="minor"/>
      </rPr>
      <t>Crispinus</t>
    </r>
    <r>
      <rPr>
        <sz val="11"/>
        <color rgb="FF333333"/>
        <rFont val="Arial"/>
        <family val="2"/>
      </rPr>
      <t> eut de l'argent, et les ornemens de la preture.</t>
    </r>
  </si>
  <si>
    <r>
      <t>Entre les autres malheurs que les guerres avoient jettez dans la republique, elles avoient esté cause que la ville de </t>
    </r>
    <r>
      <rPr>
        <sz val="11"/>
        <color theme="1"/>
        <rFont val="Calibri"/>
        <family val="2"/>
        <scheme val="minor"/>
      </rPr>
      <t>Rome</t>
    </r>
    <r>
      <rPr>
        <sz val="11"/>
        <color rgb="FF333333"/>
        <rFont val="Arial"/>
        <family val="2"/>
      </rPr>
      <t> estoit toute pleine de </t>
    </r>
    <r>
      <rPr>
        <b/>
        <sz val="11"/>
        <color rgb="FFCC3300"/>
        <rFont val="Arial"/>
        <family val="2"/>
      </rPr>
      <t>delateurs</t>
    </r>
    <r>
      <rPr>
        <sz val="11"/>
        <color rgb="FF333333"/>
        <rFont val="Arial"/>
        <family val="2"/>
      </rPr>
      <t> et de calomniateurs qui avoient eu le regne depuis </t>
    </r>
    <r>
      <rPr>
        <sz val="11"/>
        <color theme="1"/>
        <rFont val="Calibri"/>
        <family val="2"/>
        <scheme val="minor"/>
      </rPr>
      <t>Tibere</t>
    </r>
    <r>
      <rPr>
        <sz val="11"/>
        <color rgb="FF333333"/>
        <rFont val="Arial"/>
        <family val="2"/>
      </rPr>
      <t>, de sorte que les plus excellens personnages couroient tous les jours fortune de leur vie, à cause des accusations qu'ils forgeoient contre leur innocence.</t>
    </r>
  </si>
  <si>
    <r>
      <t>Et quelles plaintes ne font point les grecs de leurs sycophantes, et les romains de leurs </t>
    </r>
    <r>
      <rPr>
        <b/>
        <sz val="11"/>
        <color rgb="FFCC3300"/>
        <rFont val="Arial"/>
        <family val="2"/>
      </rPr>
      <t>delateurs</t>
    </r>
    <r>
      <rPr>
        <sz val="11"/>
        <color rgb="FF333333"/>
        <rFont val="Arial"/>
        <family val="2"/>
      </rPr>
      <t>?</t>
    </r>
  </si>
  <si>
    <r>
      <t>En suitte de ce chastiment des </t>
    </r>
    <r>
      <rPr>
        <b/>
        <sz val="11"/>
        <color rgb="FFCC3300"/>
        <rFont val="Arial"/>
        <family val="2"/>
      </rPr>
      <t>delateurs</t>
    </r>
    <r>
      <rPr>
        <sz val="11"/>
        <color rgb="FF333333"/>
        <rFont val="Arial"/>
        <family val="2"/>
      </rPr>
      <t>, on vit les officiers du tresor de l'empire de la republique, ausquels ils avoient de coustume de porter la proye demeurer paisibles, moderez, et non plus actifs ny ardens comme ils estoient auparavant: de maniere qu'il sembloit alors que leur tribunal fust un temple, au lieu que sous les regnes passez c'estoit vrayement une caverne de brigans, et une retraitte de voleurs, où l'on voyoit regorger le sang, et partager inhumainement les despoüilles des pauvres citoyens.</t>
    </r>
  </si>
  <si>
    <r>
      <t>Pour faire croire qu'il avoit un esprit populaire, il osta les tributs excessifs qui opprimoient la commune, reprima l'insolence des </t>
    </r>
    <r>
      <rPr>
        <b/>
        <sz val="11"/>
        <color rgb="FFCC3300"/>
        <rFont val="Arial"/>
        <family val="2"/>
      </rPr>
      <t>delateurs</t>
    </r>
    <r>
      <rPr>
        <sz val="11"/>
        <color rgb="FF333333"/>
        <rFont val="Arial"/>
        <family val="2"/>
      </rPr>
      <t>, donna d'honnestes pensions aux pauvres senateurs pour soustenir leur dignité, et fit de magnifiques largesses aux soldats de ses gardes.</t>
    </r>
  </si>
  <si>
    <r>
      <t>En un mot </t>
    </r>
    <r>
      <rPr>
        <sz val="11"/>
        <color theme="1"/>
        <rFont val="Calibri"/>
        <family val="2"/>
        <scheme val="minor"/>
      </rPr>
      <t>S</t>
    </r>
    <r>
      <rPr>
        <sz val="11"/>
        <color rgb="FF333333"/>
        <rFont val="Arial"/>
        <family val="2"/>
      </rPr>
      <t> </t>
    </r>
    <r>
      <rPr>
        <sz val="11"/>
        <color theme="1"/>
        <rFont val="Calibri"/>
        <family val="2"/>
        <scheme val="minor"/>
      </rPr>
      <t>Augustin</t>
    </r>
    <r>
      <rPr>
        <sz val="11"/>
        <color rgb="FF333333"/>
        <rFont val="Arial"/>
        <family val="2"/>
      </rPr>
      <t> songeoit-il à ce qu'il disoit de nous alléguer la peine qu'un roi fait souffrir à des calomniateurs, et des </t>
    </r>
    <r>
      <rPr>
        <b/>
        <sz val="11"/>
        <color rgb="FFCC3300"/>
        <rFont val="Arial"/>
        <family val="2"/>
      </rPr>
      <t>délateurs</t>
    </r>
    <r>
      <rPr>
        <sz val="11"/>
        <color rgb="FF333333"/>
        <rFont val="Arial"/>
        <family val="2"/>
      </rPr>
      <t>, lors qu'il faloit donner des exemples des peines infligées simplement et purement pour des dogmes?</t>
    </r>
  </si>
  <si>
    <r>
      <t>Davantage que luy estant syndic et advocat general de la ville de </t>
    </r>
    <r>
      <rPr>
        <sz val="11"/>
        <color theme="1"/>
        <rFont val="Calibri"/>
        <family val="2"/>
        <scheme val="minor"/>
      </rPr>
      <t>Metz</t>
    </r>
    <r>
      <rPr>
        <sz val="11"/>
        <color rgb="FF333333"/>
        <rFont val="Arial"/>
        <family val="2"/>
      </rPr>
      <t>, il s'opposa directement à la procedure de </t>
    </r>
    <r>
      <rPr>
        <sz val="11"/>
        <color theme="1"/>
        <rFont val="Calibri"/>
        <family val="2"/>
        <scheme val="minor"/>
      </rPr>
      <t>Nicolas</t>
    </r>
    <r>
      <rPr>
        <sz val="11"/>
        <color rgb="FF333333"/>
        <rFont val="Arial"/>
        <family val="2"/>
      </rPr>
      <t> </t>
    </r>
    <r>
      <rPr>
        <sz val="11"/>
        <color theme="1"/>
        <rFont val="Calibri"/>
        <family val="2"/>
        <scheme val="minor"/>
      </rPr>
      <t>Savini</t>
    </r>
    <r>
      <rPr>
        <sz val="11"/>
        <color rgb="FF333333"/>
        <rFont val="Arial"/>
        <family val="2"/>
      </rPr>
      <t> pour lors inquisiteur de la foy en ladite ville, qui vouloit faire punir une pauvre femme de village comme sorciere; et fit en sorte qu'elle fut eslargie, et tous les </t>
    </r>
    <r>
      <rPr>
        <b/>
        <sz val="11"/>
        <color rgb="FFCC3300"/>
        <rFont val="Arial"/>
        <family val="2"/>
      </rPr>
      <t xml:space="preserve">delateurs </t>
    </r>
    <r>
      <rPr>
        <sz val="11"/>
        <color rgb="FF333333"/>
        <rFont val="Arial"/>
        <family val="2"/>
      </rPr>
      <t>et temoins condamnez à une grosse amende;</t>
    </r>
  </si>
  <si>
    <r>
      <t>Que du faux ou du vray, </t>
    </r>
    <r>
      <rPr>
        <sz val="11"/>
        <color theme="1"/>
        <rFont val="Calibri"/>
        <family val="2"/>
        <scheme val="minor"/>
      </rPr>
      <t>Meliprant</t>
    </r>
    <r>
      <rPr>
        <sz val="11"/>
        <color rgb="FF333333"/>
        <rFont val="Arial"/>
        <family val="2"/>
      </rPr>
      <t> et </t>
    </r>
    <r>
      <rPr>
        <sz val="11"/>
        <color theme="1"/>
        <rFont val="Calibri"/>
        <family val="2"/>
        <scheme val="minor"/>
      </rPr>
      <t>Neronte</t>
    </r>
    <r>
      <rPr>
        <sz val="11"/>
        <color rgb="FF333333"/>
        <rFont val="Arial"/>
        <family val="2"/>
      </rPr>
      <t> </t>
    </r>
    <r>
      <rPr>
        <b/>
        <sz val="11"/>
        <color rgb="FFC00000"/>
        <rFont val="Arial"/>
        <family val="2"/>
      </rPr>
      <t>delateurs </t>
    </r>
    <r>
      <rPr>
        <sz val="11"/>
        <color rgb="FF333333"/>
        <rFont val="Arial"/>
        <family val="2"/>
      </rPr>
      <t>declarez, en publioient la honte: que tous deux avançoient par un cartel hautain, de prouver leur rapport les armes à la main: et que par iugement de mon malheureux pere, Erixane devoit mourir comme adultere, si dans les iours nommez, son droit ou son bon-heur, n'amenoit deux tenans armez pour son honneur.</t>
    </r>
  </si>
  <si>
    <r>
      <t>Reste la * 3 objection qui est un lieu-commun fort rebattu par tous les flateurs françois, gens de qui on peut dire sans aigreur, que l'esprit d'une basse flaterie et indigne de chretiens, indigne même de ces infames </t>
    </r>
    <r>
      <rPr>
        <b/>
        <sz val="11"/>
        <color rgb="FFCC3300"/>
        <rFont val="Arial"/>
        <family val="2"/>
      </rPr>
      <t>délateurs</t>
    </r>
    <r>
      <rPr>
        <sz val="11"/>
        <color rgb="FF333333"/>
        <rFont val="Arial"/>
        <family val="2"/>
      </rPr>
      <t> qui vivoient sous les dix ou douze premiers empereurs, les a tellement infatuez, qu'ils n'ont aucun égard à ce qu'ils donnent sujet à toute l'</t>
    </r>
    <r>
      <rPr>
        <sz val="11"/>
        <color theme="1"/>
        <rFont val="Calibri"/>
        <family val="2"/>
        <scheme val="minor"/>
      </rPr>
      <t>Europe</t>
    </r>
    <r>
      <rPr>
        <sz val="11"/>
        <color rgb="FF333333"/>
        <rFont val="Arial"/>
        <family val="2"/>
      </rPr>
      <t> de les tourner en ridicules.</t>
    </r>
  </si>
  <si>
    <r>
      <t>j'ay, sire, à vous prier, qu'en vertu de l'edit que vous fistes crier, alors que Chryseide en vos mains asservie vous fust durant la nuict secrettement ravie, de me donner le don promis au </t>
    </r>
    <r>
      <rPr>
        <b/>
        <sz val="11"/>
        <color rgb="FFC00000"/>
        <rFont val="Arial"/>
        <family val="2"/>
      </rPr>
      <t>delateur </t>
    </r>
    <r>
      <rPr>
        <sz val="11"/>
        <color rgb="FF333333"/>
        <rFont val="Arial"/>
        <family val="2"/>
      </rPr>
      <t>du chef de l'attentat dont je suis seul l'auteur. </t>
    </r>
  </si>
  <si>
    <r>
      <t>Des extremitez de l'orient il luy vient une grande lettre, qui delivre la verité opprimée; qui la venge des espions et des </t>
    </r>
    <r>
      <rPr>
        <b/>
        <sz val="11"/>
        <color rgb="FFCC3300"/>
        <rFont val="Arial"/>
        <family val="2"/>
      </rPr>
      <t>delateurs;</t>
    </r>
    <r>
      <rPr>
        <sz val="11"/>
        <color rgb="FF333333"/>
        <rFont val="Arial"/>
        <family val="2"/>
      </rPr>
      <t> qui efface les odes et les panegyriques de la flaterie.</t>
    </r>
  </si>
  <si>
    <r>
      <t>Et parce que nonobstant les loix qu'avoit faites son frere, il y avoit encor un grand nombre de delateurs qui ne servoient qu'à opprimer les innocens et à faire venir leurs confiscations au thresor du prince, il fit rigoureusement chastier ces sortes de personnes, disant outre cela, </t>
    </r>
    <r>
      <rPr>
        <i/>
        <sz val="11"/>
        <color rgb="FF333333"/>
        <rFont val="Arial"/>
        <family val="2"/>
      </rPr>
      <t>que le prince qui ne</t>
    </r>
    <r>
      <rPr>
        <sz val="11"/>
        <color rgb="FF333333"/>
        <rFont val="Arial"/>
        <family val="2"/>
      </rPr>
      <t> </t>
    </r>
    <r>
      <rPr>
        <i/>
        <sz val="11"/>
        <color rgb="FF333333"/>
        <rFont val="Arial"/>
        <family val="2"/>
      </rPr>
      <t>punissoit pas les </t>
    </r>
    <r>
      <rPr>
        <b/>
        <i/>
        <sz val="11"/>
        <color rgb="FFCC3300"/>
        <rFont val="Arial"/>
        <family val="2"/>
      </rPr>
      <t>delateurs</t>
    </r>
    <r>
      <rPr>
        <i/>
        <sz val="11"/>
        <color rgb="FF333333"/>
        <rFont val="Arial"/>
        <family val="2"/>
      </rPr>
      <t>, fomentoit leur</t>
    </r>
    <r>
      <rPr>
        <sz val="11"/>
        <color rgb="FF333333"/>
        <rFont val="Arial"/>
        <family val="2"/>
      </rPr>
      <t> </t>
    </r>
    <r>
      <rPr>
        <i/>
        <sz val="11"/>
        <color rgb="FF333333"/>
        <rFont val="Arial"/>
        <family val="2"/>
      </rPr>
      <t>audace.</t>
    </r>
  </si>
  <si>
    <r>
      <t>Et parce que nonobstant les loix qu'avoit faites son frere, il y avoit encor un grand nombre de </t>
    </r>
    <r>
      <rPr>
        <b/>
        <sz val="11"/>
        <color rgb="FFCC3300"/>
        <rFont val="Arial"/>
        <family val="2"/>
      </rPr>
      <t>delateurs</t>
    </r>
    <r>
      <rPr>
        <sz val="11"/>
        <color rgb="FF333333"/>
        <rFont val="Arial"/>
        <family val="2"/>
      </rPr>
      <t> qui ne servoient qu'à opprimer les innocens et à faire venir leurs confiscations au thresor du prince, il fit rigoureusement chastier ces sortes de personnes, disant outre cela, </t>
    </r>
    <r>
      <rPr>
        <i/>
        <sz val="11"/>
        <color rgb="FF333333"/>
        <rFont val="Arial"/>
        <family val="2"/>
      </rPr>
      <t>que le prince qui ne</t>
    </r>
    <r>
      <rPr>
        <sz val="11"/>
        <color rgb="FF333333"/>
        <rFont val="Arial"/>
        <family val="2"/>
      </rPr>
      <t> </t>
    </r>
    <r>
      <rPr>
        <i/>
        <sz val="11"/>
        <color rgb="FF333333"/>
        <rFont val="Arial"/>
        <family val="2"/>
      </rPr>
      <t>punissoit pas les delateurs, fomentoit leur</t>
    </r>
    <r>
      <rPr>
        <sz val="11"/>
        <color rgb="FF333333"/>
        <rFont val="Arial"/>
        <family val="2"/>
      </rPr>
      <t> </t>
    </r>
    <r>
      <rPr>
        <i/>
        <sz val="11"/>
        <color rgb="FF333333"/>
        <rFont val="Arial"/>
        <family val="2"/>
      </rPr>
      <t>audace.</t>
    </r>
  </si>
  <si>
    <r>
      <t>D'ailleurs </t>
    </r>
    <r>
      <rPr>
        <sz val="11"/>
        <color theme="1"/>
        <rFont val="Calibri"/>
        <family val="2"/>
        <scheme val="minor"/>
      </rPr>
      <t>Neron</t>
    </r>
    <r>
      <rPr>
        <sz val="11"/>
        <color rgb="FF333333"/>
        <rFont val="Arial"/>
        <family val="2"/>
      </rPr>
      <t> fit de grands biens aux </t>
    </r>
    <r>
      <rPr>
        <b/>
        <sz val="11"/>
        <color rgb="FFCC3300"/>
        <rFont val="Arial"/>
        <family val="2"/>
      </rPr>
      <t>delateurs</t>
    </r>
    <r>
      <rPr>
        <sz val="11"/>
        <color rgb="FF333333"/>
        <rFont val="Arial"/>
        <family val="2"/>
      </rPr>
      <t>, nommément à </t>
    </r>
    <r>
      <rPr>
        <sz val="11"/>
        <color theme="1"/>
        <rFont val="Calibri"/>
        <family val="2"/>
        <scheme val="minor"/>
      </rPr>
      <t>Milichus</t>
    </r>
    <r>
      <rPr>
        <sz val="11"/>
        <color rgb="FF333333"/>
        <rFont val="Arial"/>
        <family val="2"/>
      </rPr>
      <t>, qui fut appellé d'un nom grec qui signifie </t>
    </r>
    <r>
      <rPr>
        <i/>
        <sz val="11"/>
        <color rgb="FF333333"/>
        <rFont val="Arial"/>
        <family val="2"/>
      </rPr>
      <t>sauveur</t>
    </r>
    <r>
      <rPr>
        <sz val="11"/>
        <color rgb="FF333333"/>
        <rFont val="Arial"/>
        <family val="2"/>
      </rPr>
      <t> , parce que l'advis qu'il avoit donné avoit sauvé </t>
    </r>
    <r>
      <rPr>
        <sz val="11"/>
        <color theme="1"/>
        <rFont val="Calibri"/>
        <family val="2"/>
        <scheme val="minor"/>
      </rPr>
      <t>Neron</t>
    </r>
    <r>
      <rPr>
        <sz val="11"/>
        <color rgb="FF333333"/>
        <rFont val="Arial"/>
        <family val="2"/>
      </rPr>
      <t> de la main des conjurez.</t>
    </r>
  </si>
  <si>
    <r>
      <t>La fidelité de ce romain estoit sans reproche: et neantmoins il fut accusé, en son absence, et trouva un</t>
    </r>
    <r>
      <rPr>
        <b/>
        <sz val="11"/>
        <color rgb="FFCC3300"/>
        <rFont val="Arial"/>
        <family val="2"/>
      </rPr>
      <t>delateur</t>
    </r>
    <r>
      <rPr>
        <sz val="11"/>
        <color rgb="FF333333"/>
        <rFont val="Arial"/>
        <family val="2"/>
      </rPr>
      <t> à la cour.</t>
    </r>
  </si>
  <si>
    <r>
      <t>Si vous n'étiez point si honnêtes gens que vous l'êtes, vous en auriez contre lui; vous lui laissez faire sans envie le métier de </t>
    </r>
    <r>
      <rPr>
        <b/>
        <sz val="11"/>
        <color rgb="FFCC3300"/>
        <rFont val="Arial"/>
        <family val="2"/>
      </rPr>
      <t>délateur</t>
    </r>
    <r>
      <rPr>
        <sz val="11"/>
        <color rgb="FF333333"/>
        <rFont val="Arial"/>
        <family val="2"/>
      </rPr>
      <t>.</t>
    </r>
  </si>
  <si>
    <r>
      <t>Et ce qui acheve de tous poincts ceste misere, c'est qu'ordinairement, et comme par un destin, les princes et grands sont possedez par trois sortes de gens, pestes du genre humain, flatteurs, inventeurs d'imposts, </t>
    </r>
    <r>
      <rPr>
        <b/>
        <sz val="11"/>
        <color rgb="FFCC3300"/>
        <rFont val="Arial"/>
        <family val="2"/>
      </rPr>
      <t>delateurs</t>
    </r>
    <r>
      <rPr>
        <sz val="11"/>
        <color rgb="FF333333"/>
        <rFont val="Arial"/>
        <family val="2"/>
      </rPr>
      <t>, lesquels, soubs beau et fauls pretexte de zele et amitié envers le prince, comme les deux premiers, ou de preud'hommie et reformation, comme les derniers, gastent et ruinent et le prince et l'estat.</t>
    </r>
  </si>
  <si>
    <r>
      <t>Aussi peut-on dire que la justice fut comme en plein triomphe sous son regne, veu méme qu'il acheva d'exterminer cette méchante engeance de </t>
    </r>
    <r>
      <rPr>
        <b/>
        <sz val="11"/>
        <color rgb="FFCC3300"/>
        <rFont val="Arial"/>
        <family val="2"/>
      </rPr>
      <t>delateurs</t>
    </r>
    <r>
      <rPr>
        <sz val="11"/>
        <color rgb="FF333333"/>
        <rFont val="Arial"/>
        <family val="2"/>
      </rPr>
      <t>, et calomniateurs qui avoient eu une si grande vogue sous les regnes des domitians, des nerons et des caligules.</t>
    </r>
  </si>
  <si>
    <r>
      <t>Ceux qui la suyvoient, et qui avoient faveur à la cour, avoient peur d'estre oubliez dans la commune persecution: ils s'alloient accuser eux-mesmes, s'ils manquoient de </t>
    </r>
    <r>
      <rPr>
        <b/>
        <sz val="11"/>
        <color rgb="FFCC3300"/>
        <rFont val="Arial"/>
        <family val="2"/>
      </rPr>
      <t>delateurs</t>
    </r>
    <r>
      <rPr>
        <sz val="11"/>
        <color rgb="FF333333"/>
        <rFont val="Arial"/>
        <family val="2"/>
      </rPr>
      <t>.</t>
    </r>
  </si>
  <si>
    <r>
      <t>Opposoit-il savamment filoux à filoux, délateurs à </t>
    </r>
    <r>
      <rPr>
        <b/>
        <sz val="11"/>
        <color rgb="FFCC3300"/>
        <rFont val="Arial"/>
        <family val="2"/>
      </rPr>
      <t>délateurs</t>
    </r>
    <r>
      <rPr>
        <sz val="11"/>
        <color rgb="FF333333"/>
        <rFont val="Arial"/>
        <family val="2"/>
      </rPr>
      <t>, pour mieux inspecter et tirer parti de cette racaille?</t>
    </r>
  </si>
  <si>
    <r>
      <t>Béatrix</t>
    </r>
    <r>
      <rPr>
        <sz val="11"/>
        <color rgb="FF333333"/>
        <rFont val="Arial"/>
        <family val="2"/>
      </rPr>
      <t> n'a jamais récompensé les </t>
    </r>
    <r>
      <rPr>
        <b/>
        <sz val="11"/>
        <color rgb="FFCC3300"/>
        <rFont val="Arial"/>
        <family val="2"/>
      </rPr>
      <t>délateurs;</t>
    </r>
    <r>
      <rPr>
        <sz val="11"/>
        <color rgb="FF333333"/>
        <rFont val="Arial"/>
        <family val="2"/>
      </rPr>
      <t> elle m'écouteroit, et me chasseroit sans me payer. </t>
    </r>
  </si>
  <si>
    <r>
      <t>On tint l'assemblée; le </t>
    </r>
    <r>
      <rPr>
        <b/>
        <sz val="11"/>
        <color rgb="FFCC3300"/>
        <rFont val="Arial"/>
        <family val="2"/>
      </rPr>
      <t xml:space="preserve">délateur </t>
    </r>
    <r>
      <rPr>
        <sz val="11"/>
        <color rgb="FF333333"/>
        <rFont val="Arial"/>
        <family val="2"/>
      </rPr>
      <t>convaincu de calomnie et de faux témoignage, fut condamné à un éxil perpetuel; </t>
    </r>
    <r>
      <rPr>
        <sz val="11"/>
        <color theme="1"/>
        <rFont val="Calibri"/>
        <family val="2"/>
        <scheme val="minor"/>
      </rPr>
      <t>Ceson</t>
    </r>
    <r>
      <rPr>
        <sz val="11"/>
        <color rgb="FF333333"/>
        <rFont val="Arial"/>
        <family val="2"/>
      </rPr>
      <t> fut rappellé, et les tribuns qui voyoient que le peuple adoroit son pere, n'oserent s'opposer à un jugement si équitable.</t>
    </r>
  </si>
  <si>
    <r>
      <t>Néron</t>
    </r>
    <r>
      <rPr>
        <sz val="11"/>
        <color rgb="FF333333"/>
        <rFont val="Arial"/>
        <family val="2"/>
      </rPr>
      <t> lui succéda, et ne jugea de l'étenduë de sa puissance que par l'énormité de ses attentats; qui n'épargne pas la vie de ses sujets doit les dépoüiller de leurs biens: toutes les richesses de l'empire devinrent le butin des </t>
    </r>
    <r>
      <rPr>
        <b/>
        <sz val="11"/>
        <color rgb="FFCC3300"/>
        <rFont val="Arial"/>
        <family val="2"/>
      </rPr>
      <t>délateurs</t>
    </r>
    <r>
      <rPr>
        <sz val="11"/>
        <color rgb="FF333333"/>
        <rFont val="Arial"/>
        <family val="2"/>
      </rPr>
      <t>, </t>
    </r>
    <r>
      <rPr>
        <sz val="11"/>
        <color theme="1"/>
        <rFont val="Calibri"/>
        <family val="2"/>
        <scheme val="minor"/>
      </rPr>
      <t>des pantomimes, et des courtisanes.</t>
    </r>
  </si>
  <si>
    <r>
      <t>Mais comme à</t>
    </r>
    <r>
      <rPr>
        <sz val="11"/>
        <color theme="1"/>
        <rFont val="Calibri"/>
        <family val="2"/>
        <scheme val="minor"/>
      </rPr>
      <t>Genève</t>
    </r>
    <r>
      <rPr>
        <sz val="11"/>
        <color rgb="FF333333"/>
        <rFont val="Arial"/>
        <family val="2"/>
      </rPr>
      <t> une jurisprudence qu'on devrait imiter dans tous les états, ordonne que le </t>
    </r>
    <r>
      <rPr>
        <b/>
        <sz val="11"/>
        <color rgb="FFCC3300"/>
        <rFont val="Arial"/>
        <family val="2"/>
      </rPr>
      <t>délateur</t>
    </r>
    <r>
      <rPr>
        <sz val="11"/>
        <color rgb="FF333333"/>
        <rFont val="Arial"/>
        <family val="2"/>
      </rPr>
      <t> se mette en prison avec l'accusé, </t>
    </r>
    <r>
      <rPr>
        <i/>
        <sz val="11"/>
        <color rgb="FF333333"/>
        <rFont val="Arial"/>
        <family val="2"/>
      </rPr>
      <t>Calvin</t>
    </r>
    <r>
      <rPr>
        <sz val="11"/>
        <color rgb="FF333333"/>
        <rFont val="Arial"/>
        <family val="2"/>
      </rPr>
      <t> fit la dénonciation par un de ses disciples qui lui servait de domestique.</t>
    </r>
  </si>
  <si>
    <r>
      <t>Telle était la politique d'Auguste, de Tibère, de Néron, quand quelqu'un des </t>
    </r>
    <r>
      <rPr>
        <b/>
        <sz val="11"/>
        <color rgb="FFCC3300"/>
        <rFont val="Arial"/>
        <family val="2"/>
      </rPr>
      <t>délateurs</t>
    </r>
    <r>
      <rPr>
        <sz val="11"/>
        <color rgb="FF333333"/>
        <rFont val="Arial"/>
        <family val="2"/>
      </rPr>
      <t> qu'ils employaient venait à être découvert.</t>
    </r>
  </si>
  <si>
    <r>
      <t>J'étois né </t>
    </r>
    <r>
      <rPr>
        <b/>
        <sz val="11"/>
        <color rgb="FFCC3300"/>
        <rFont val="Arial"/>
        <family val="2"/>
      </rPr>
      <t>délateur</t>
    </r>
    <r>
      <rPr>
        <sz val="11"/>
        <color rgb="FF333333"/>
        <rFont val="Arial"/>
        <family val="2"/>
      </rPr>
      <t>: épier est mon lot.</t>
    </r>
    <r>
      <rPr>
        <sz val="11"/>
        <color theme="1"/>
        <rFont val="Calibri"/>
        <family val="2"/>
        <scheme val="minor"/>
      </rPr>
      <t> </t>
    </r>
  </si>
  <si>
    <r>
      <t>Opposoit-il savamment filoux à filoux, </t>
    </r>
    <r>
      <rPr>
        <b/>
        <sz val="11"/>
        <color rgb="FFCC3300"/>
        <rFont val="Arial"/>
        <family val="2"/>
      </rPr>
      <t>délateurs</t>
    </r>
    <r>
      <rPr>
        <sz val="11"/>
        <color rgb="FF333333"/>
        <rFont val="Arial"/>
        <family val="2"/>
      </rPr>
      <t> à délateurs, pour mieux inspecter et tirer parti de cette racaille?</t>
    </r>
  </si>
  <si>
    <r>
      <t>Nous avons aujourd'hui une loi admirable: c'est celle qui veut que le prince, établi pour faire exécuter les loix, prépose un officier dans chaque tribunal, pour poursuivre, en son nom, tous les crimes: de sorte que la fonction des </t>
    </r>
    <r>
      <rPr>
        <b/>
        <sz val="11"/>
        <color rgb="FFCC3300"/>
        <rFont val="Arial"/>
        <family val="2"/>
      </rPr>
      <t>délateurs</t>
    </r>
    <r>
      <rPr>
        <sz val="11"/>
        <color rgb="FF333333"/>
        <rFont val="Arial"/>
        <family val="2"/>
      </rPr>
      <t> est inconnue parmi nous; et, si ce vengeur public était soupçonné d'abuser de son ministère, on l'obligerait de nommer son dénonciateur.</t>
    </r>
  </si>
  <si>
    <r>
      <t>Quand Manlius incitait les Romains à s'affranchir de la tyrannie du sénat, les sénateurs le firent saisir : mais obligés de le relâcher pour apaiser l'insurrection, ils s'attachèrent à le rendre suspect au peuple, en lui suscitant des </t>
    </r>
    <r>
      <rPr>
        <b/>
        <sz val="11"/>
        <color rgb="FFCC3300"/>
        <rFont val="Arial"/>
        <family val="2"/>
      </rPr>
      <t>délateurs</t>
    </r>
    <r>
      <rPr>
        <sz val="11"/>
        <color rgb="FF333333"/>
        <rFont val="Arial"/>
        <family val="2"/>
      </rPr>
      <t> parmi la populace, qui l'accusèrent d'affecter la royauté, et lui firent ainsi de ses partisans, des juges et des ennemis</t>
    </r>
  </si>
  <si>
    <r>
      <t>Ce discours émeut tous les assistants: on s'occupe à la calmer, elle demande à voir son fils, elle le voit: il n'est question dans cette entrevue, ni de son innocence, qu'une apologie indécente pouvoit rendre suspecte, ni de ses bienfaits dont elle ne pouvoit parler, sans paroître les reprocher; les </t>
    </r>
    <r>
      <rPr>
        <b/>
        <sz val="11"/>
        <color rgb="FFCC3300"/>
        <rFont val="Arial"/>
        <family val="2"/>
      </rPr>
      <t>délateurs</t>
    </r>
    <r>
      <rPr>
        <sz val="11"/>
        <color rgb="FF333333"/>
        <rFont val="Arial"/>
        <family val="2"/>
      </rPr>
      <t> sont châtiés, ses amis sont récompensés.</t>
    </r>
  </si>
  <si>
    <r>
      <t>Quand un homme se fait le </t>
    </r>
    <r>
      <rPr>
        <b/>
        <sz val="11"/>
        <color rgb="FFCC3300"/>
        <rFont val="Arial"/>
        <family val="2"/>
      </rPr>
      <t>délateur</t>
    </r>
    <r>
      <rPr>
        <sz val="11"/>
        <color rgb="FF333333"/>
        <rFont val="Arial"/>
        <family val="2"/>
      </rPr>
      <t> d'un autre il est probable, il est presque sûr qu'il est mû par quelque passion secrette qu'il a grand soin de déguiser.</t>
    </r>
  </si>
  <si>
    <r>
      <t>Indépendant de tout, fors de </t>
    </r>
    <r>
      <rPr>
        <sz val="11"/>
        <color theme="1"/>
        <rFont val="Calibri"/>
        <family val="2"/>
        <scheme val="minor"/>
      </rPr>
      <t>Dieu</t>
    </r>
    <r>
      <rPr>
        <sz val="11"/>
        <color rgb="FF333333"/>
        <rFont val="Arial"/>
        <family val="2"/>
      </rPr>
      <t>, je suis chrétien sans ignorer mes foiblesses, sans me donner pour modèle, sans être persécuteur, inquisiteur, </t>
    </r>
    <r>
      <rPr>
        <b/>
        <sz val="11"/>
        <color rgb="FFCC3300"/>
        <rFont val="Arial"/>
        <family val="2"/>
      </rPr>
      <t>délateur</t>
    </r>
    <r>
      <rPr>
        <sz val="11"/>
        <color rgb="FF333333"/>
        <rFont val="Arial"/>
        <family val="2"/>
      </rPr>
      <t>, sans espionner mes frères, sans calomnier mes voisins.</t>
    </r>
  </si>
  <si>
    <r>
      <t>Thraséa</t>
    </r>
    <r>
      <rPr>
        <sz val="11"/>
        <color rgb="FF333333"/>
        <rFont val="Arial"/>
        <family val="2"/>
      </rPr>
      <t>, </t>
    </r>
    <r>
      <rPr>
        <sz val="11"/>
        <color theme="1"/>
        <rFont val="Calibri"/>
        <family val="2"/>
        <scheme val="minor"/>
      </rPr>
      <t>Soranus</t>
    </r>
    <r>
      <rPr>
        <sz val="11"/>
        <color rgb="FF333333"/>
        <rFont val="Arial"/>
        <family val="2"/>
      </rPr>
      <t>, </t>
    </r>
    <r>
      <rPr>
        <sz val="11"/>
        <color theme="1"/>
        <rFont val="Calibri"/>
        <family val="2"/>
        <scheme val="minor"/>
      </rPr>
      <t>Sénécion</t>
    </r>
    <r>
      <rPr>
        <sz val="11"/>
        <color rgb="FF333333"/>
        <rFont val="Arial"/>
        <family val="2"/>
      </rPr>
      <t>, </t>
    </r>
    <r>
      <rPr>
        <sz val="11"/>
        <color theme="1"/>
        <rFont val="Calibri"/>
        <family val="2"/>
        <scheme val="minor"/>
      </rPr>
      <t>Rustique</t>
    </r>
    <r>
      <rPr>
        <sz val="11"/>
        <color rgb="FF333333"/>
        <rFont val="Arial"/>
        <family val="2"/>
      </rPr>
      <t>, </t>
    </r>
    <r>
      <rPr>
        <sz val="11"/>
        <color theme="1"/>
        <rFont val="Calibri"/>
        <family val="2"/>
        <scheme val="minor"/>
      </rPr>
      <t>vous tous dignes enfants de la patrie antique, je vous vois tous amis, entourés de bourreaux, braver du scélérat les indignes faisceaux, du lâche </t>
    </r>
    <r>
      <rPr>
        <b/>
        <sz val="11"/>
        <color rgb="FFC00000"/>
        <rFont val="Calibri"/>
        <family val="2"/>
        <scheme val="minor"/>
      </rPr>
      <t>délateur </t>
    </r>
    <r>
      <rPr>
        <sz val="11"/>
        <color theme="1"/>
        <rFont val="Calibri"/>
        <family val="2"/>
        <scheme val="minor"/>
      </rPr>
      <t>l'impudente richesse, et du VIL affranchi l'orgueilleuse bassesse. </t>
    </r>
  </si>
  <si>
    <r>
      <t>Souvenez-vous, monseigneur, qu'il y a toujours dans une accusation secrette de la noirceur ou de la lâcheté, et ne regardez jamais que comme un </t>
    </r>
    <r>
      <rPr>
        <b/>
        <sz val="11"/>
        <color rgb="FFCC3300"/>
        <rFont val="Arial"/>
        <family val="2"/>
      </rPr>
      <t>délateur</t>
    </r>
    <r>
      <rPr>
        <sz val="11"/>
        <color rgb="FF333333"/>
        <rFont val="Arial"/>
        <family val="2"/>
      </rPr>
      <t> celui qui vous découvre une perfidie, et qui craint d'être nommé.</t>
    </r>
  </si>
  <si>
    <r>
      <t>Ce corps tomba dans un état de bassesse qui ne peut s'exprimer: les sénateurs allaient au-devant de la servitude; sous la faveur de </t>
    </r>
    <r>
      <rPr>
        <sz val="11"/>
        <color theme="1"/>
        <rFont val="Calibri"/>
        <family val="2"/>
        <scheme val="minor"/>
      </rPr>
      <t>Séjan</t>
    </r>
    <r>
      <rPr>
        <sz val="11"/>
        <color rgb="FF333333"/>
        <rFont val="Arial"/>
        <family val="2"/>
      </rPr>
      <t>, les plus illustres d'entre eux faisaient le métier de </t>
    </r>
    <r>
      <rPr>
        <b/>
        <sz val="11"/>
        <color rgb="FFCC3300"/>
        <rFont val="Arial"/>
        <family val="2"/>
      </rPr>
      <t>délateurs</t>
    </r>
    <r>
      <rPr>
        <sz val="11"/>
        <color rgb="FF333333"/>
        <rFont val="Arial"/>
        <family val="2"/>
      </rPr>
      <t>.</t>
    </r>
    <r>
      <rPr>
        <sz val="11"/>
        <color theme="1"/>
        <rFont val="Calibri"/>
        <family val="2"/>
        <scheme val="minor"/>
      </rPr>
      <t> </t>
    </r>
  </si>
  <si>
    <r>
      <t>La condamnation du jeune hollandais était bien plus cruelle; c'était le comble de l'injustice de le faire mourir parce qu'il n'avait pas été le </t>
    </r>
    <r>
      <rPr>
        <b/>
        <sz val="11"/>
        <color rgb="FFCC3300"/>
        <rFont val="Arial"/>
        <family val="2"/>
      </rPr>
      <t>délateur</t>
    </r>
    <r>
      <rPr>
        <sz val="11"/>
        <color rgb="FF333333"/>
        <rFont val="Arial"/>
        <family val="2"/>
      </rPr>
      <t> de son frére.</t>
    </r>
  </si>
  <si>
    <r>
      <t>On en comptait plus de cinquante, et tous de haute condition; lorsque le vice-roi proposa deux mille écus de récompense au </t>
    </r>
    <r>
      <rPr>
        <b/>
        <sz val="11"/>
        <color rgb="FFCC3300"/>
        <rFont val="Arial"/>
        <family val="2"/>
      </rPr>
      <t>délateur;</t>
    </r>
    <r>
      <rPr>
        <sz val="11"/>
        <color rgb="FF333333"/>
        <rFont val="Arial"/>
        <family val="2"/>
      </rPr>
      <t> et jura, en face des autels, de pardonner au coupable s'il se déférait lui-même.</t>
    </r>
  </si>
  <si>
    <r>
      <t>Là a vécu pendant quarante-trois années, le complice et le </t>
    </r>
    <r>
      <rPr>
        <b/>
        <sz val="11"/>
        <color rgb="FFCC3300"/>
        <rFont val="Arial"/>
        <family val="2"/>
      </rPr>
      <t>délateur</t>
    </r>
    <r>
      <rPr>
        <sz val="11"/>
        <color rgb="FF333333"/>
        <rFont val="Arial"/>
        <family val="2"/>
      </rPr>
      <t> de </t>
    </r>
    <r>
      <rPr>
        <i/>
        <sz val="11"/>
        <color rgb="FF333333"/>
        <rFont val="Arial"/>
        <family val="2"/>
      </rPr>
      <t>Cartouche</t>
    </r>
    <r>
      <rPr>
        <sz val="11"/>
        <color rgb="FF333333"/>
        <rFont val="Arial"/>
        <family val="2"/>
      </rPr>
      <t> .</t>
    </r>
  </si>
  <si>
    <r>
      <t>Elle avoit obtenu un pouvoir d'exiger de grosses sommes des habitans, sous de vains prétextes, qui ouvroient la porte à toute sorte de </t>
    </r>
    <r>
      <rPr>
        <b/>
        <sz val="11"/>
        <color rgb="FFCC3300"/>
        <rFont val="Arial"/>
        <family val="2"/>
      </rPr>
      <t>délateurs</t>
    </r>
    <r>
      <rPr>
        <sz val="11"/>
        <color rgb="FF333333"/>
        <rFont val="Arial"/>
        <family val="2"/>
      </rPr>
      <t>, par le prix attaché à leur infamie.</t>
    </r>
  </si>
  <si>
    <r>
      <t>Un œil fut dès lors ouvert, une fenêtre percée sur toute maison et tout foyer, une vue sur l'intérieur de l'âme, et cela avec tant de force, que la pensée, corrompue contre elle-même, devint son propre espion et son </t>
    </r>
    <r>
      <rPr>
        <b/>
        <sz val="11"/>
        <color rgb="FFCC3300"/>
        <rFont val="Arial"/>
        <family val="2"/>
      </rPr>
      <t>délateur</t>
    </r>
    <r>
      <rPr>
        <sz val="11"/>
        <color rgb="FF333333"/>
        <rFont val="Arial"/>
        <family val="2"/>
      </rPr>
      <t>. </t>
    </r>
  </si>
  <si>
    <r>
      <t>Nous savions ceux qui avaient pu s'échapper de l'abattoir, ceux dont personne n'avait de nou­velles, chaque jour amenant de nouvelles arres­tations ; quand la police et les </t>
    </r>
    <r>
      <rPr>
        <b/>
        <sz val="11"/>
        <color rgb="FFCC3300"/>
        <rFont val="Arial"/>
        <family val="2"/>
      </rPr>
      <t>délateurs</t>
    </r>
    <r>
      <rPr>
        <sz val="11"/>
        <color rgb="FF333333"/>
        <rFont val="Arial"/>
        <family val="2"/>
      </rPr>
      <t> étaient insuffisants, ce qui arrivait souvent, policiers et délateurs ayant eu de tout temps le monopole de la bêtise, on employait d'autres moyens.</t>
    </r>
  </si>
  <si>
    <r>
      <t>Cependant, il environne son rival d'espions et de </t>
    </r>
    <r>
      <rPr>
        <b/>
        <sz val="11"/>
        <color rgb="FFCC3300"/>
        <rFont val="Arial"/>
        <family val="2"/>
      </rPr>
      <t>délateurs</t>
    </r>
    <r>
      <rPr>
        <sz val="11"/>
        <color rgb="FF333333"/>
        <rFont val="Arial"/>
        <family val="2"/>
      </rPr>
      <t>, et cherche à pénétrer un secret qui doit causer le malheur de sa vie.</t>
    </r>
  </si>
  <si>
    <r>
      <t>Elle me traita de menteuse abominable, d' </t>
    </r>
    <r>
      <rPr>
        <i/>
        <sz val="11"/>
        <color rgb="FF333333"/>
        <rFont val="Arial"/>
        <family val="2"/>
      </rPr>
      <t>esprit fort</t>
    </r>
    <r>
      <rPr>
        <sz val="11"/>
        <color rgb="FF333333"/>
        <rFont val="Arial"/>
        <family val="2"/>
      </rPr>
      <t> (c'est-à-dire impie), de </t>
    </r>
    <r>
      <rPr>
        <b/>
        <sz val="11"/>
        <color rgb="FFCC3300"/>
        <rFont val="Arial"/>
        <family val="2"/>
      </rPr>
      <t>délatrice</t>
    </r>
    <r>
      <rPr>
        <sz val="11"/>
        <color rgb="FF333333"/>
        <rFont val="Arial"/>
        <family val="2"/>
      </rPr>
      <t>, de serpent, que sais-je!</t>
    </r>
  </si>
  <si>
    <r>
      <t>Oh! </t>
    </r>
    <r>
      <rPr>
        <b/>
        <sz val="11"/>
        <color rgb="FFCC3300"/>
        <rFont val="Calibri"/>
        <family val="2"/>
        <scheme val="minor"/>
      </rPr>
      <t>Délatrice</t>
    </r>
    <r>
      <rPr>
        <sz val="11"/>
        <color theme="1"/>
        <rFont val="Calibri"/>
        <family val="2"/>
        <scheme val="minor"/>
      </rPr>
      <t>! ... Empoisonneuse! ... Oh! Lâche! ... Lâche! ... Lâche!</t>
    </r>
  </si>
  <si>
    <r>
      <t>Mais l'incrédulité le préserve de tout, le vent de l'inconstance l'entraîne et le sauve, aujourd'hui des vains météores, illusions menteuses de la nuit, demain de l'éclatant soleil, triste </t>
    </r>
    <r>
      <rPr>
        <b/>
        <sz val="11"/>
        <color rgb="FFCC3300"/>
        <rFont val="Arial"/>
        <family val="2"/>
      </rPr>
      <t>délateur</t>
    </r>
    <r>
      <rPr>
        <sz val="11"/>
        <color rgb="FF333333"/>
        <rFont val="Arial"/>
        <family val="2"/>
      </rPr>
      <t> de toutes les misères, de toutes les laideurs humaines. </t>
    </r>
  </si>
  <si>
    <r>
      <t>Sans parler de ces </t>
    </r>
    <r>
      <rPr>
        <b/>
        <sz val="11"/>
        <color rgb="FFCC3300"/>
        <rFont val="Arial"/>
        <family val="2"/>
      </rPr>
      <t>délateurs</t>
    </r>
    <r>
      <rPr>
        <sz val="11"/>
        <color rgb="FF333333"/>
        <rFont val="Arial"/>
        <family val="2"/>
      </rPr>
      <t> sortis des premières familles patriciennes;</t>
    </r>
  </si>
  <si>
    <r>
      <t>Tour à tour le spirituel rédacteur de la </t>
    </r>
    <r>
      <rPr>
        <i/>
        <sz val="11"/>
        <color rgb="FF333333"/>
        <rFont val="Arial"/>
        <family val="2"/>
      </rPr>
      <t>correspondance administrative</t>
    </r>
    <r>
      <rPr>
        <sz val="11"/>
        <color rgb="FF333333"/>
        <rFont val="Arial"/>
        <family val="2"/>
      </rPr>
      <t> , et l'ingénieux </t>
    </r>
    <r>
      <rPr>
        <i/>
        <sz val="11"/>
        <color rgb="FF333333"/>
        <rFont val="Arial"/>
        <family val="2"/>
      </rPr>
      <t>ermite de la chaussée D'Antin</t>
    </r>
    <r>
      <rPr>
        <sz val="11"/>
        <color rgb="FF333333"/>
        <rFont val="Arial"/>
        <family val="2"/>
      </rPr>
      <t> , l'auteur des </t>
    </r>
    <r>
      <rPr>
        <i/>
        <sz val="11"/>
        <color rgb="FF333333"/>
        <rFont val="Arial"/>
        <family val="2"/>
      </rPr>
      <t>deux gendres</t>
    </r>
    <r>
      <rPr>
        <sz val="11"/>
        <color rgb="FF333333"/>
        <rFont val="Arial"/>
        <family val="2"/>
      </rPr>
      <t> et l'auteur des </t>
    </r>
    <r>
      <rPr>
        <b/>
        <i/>
        <sz val="11"/>
        <color rgb="FFCC3300"/>
        <rFont val="Arial"/>
        <family val="2"/>
      </rPr>
      <t>délateurs</t>
    </r>
    <r>
      <rPr>
        <sz val="11"/>
        <color rgb="FF333333"/>
        <rFont val="Arial"/>
        <family val="2"/>
      </rPr>
      <t> ont porté sur ce banc leurs lauriers: les </t>
    </r>
    <r>
      <rPr>
        <sz val="11"/>
        <color theme="1"/>
        <rFont val="Calibri"/>
        <family val="2"/>
        <scheme val="minor"/>
      </rPr>
      <t>Bergasse</t>
    </r>
    <r>
      <rPr>
        <sz val="11"/>
        <color rgb="FF333333"/>
        <rFont val="Arial"/>
        <family val="2"/>
      </rPr>
      <t> et les </t>
    </r>
    <r>
      <rPr>
        <sz val="11"/>
        <color theme="1"/>
        <rFont val="Calibri"/>
        <family val="2"/>
        <scheme val="minor"/>
      </rPr>
      <t>Lacretelle</t>
    </r>
    <r>
      <rPr>
        <sz val="11"/>
        <color rgb="FF333333"/>
        <rFont val="Arial"/>
        <family val="2"/>
      </rPr>
      <t> leurs cheveux blancs, l'archevêque de </t>
    </r>
    <r>
      <rPr>
        <sz val="11"/>
        <color theme="1"/>
        <rFont val="Calibri"/>
        <family val="2"/>
        <scheme val="minor"/>
      </rPr>
      <t>Malines</t>
    </r>
    <r>
      <rPr>
        <sz val="11"/>
        <color rgb="FF333333"/>
        <rFont val="Arial"/>
        <family val="2"/>
      </rPr>
      <t> sa toge épiscopale, le peintre de </t>
    </r>
    <r>
      <rPr>
        <sz val="11"/>
        <color theme="1"/>
        <rFont val="Calibri"/>
        <family val="2"/>
        <scheme val="minor"/>
      </rPr>
      <t>Marius</t>
    </r>
    <r>
      <rPr>
        <sz val="11"/>
        <color rgb="FF333333"/>
        <rFont val="Arial"/>
        <family val="2"/>
      </rPr>
      <t> ses longues infortunes.</t>
    </r>
  </si>
  <si>
    <r>
      <t>Lorsque, dans le silence de l'abjection, l'on n'entend plus retentir que la chaîne de l'esclave et la voix du </t>
    </r>
    <r>
      <rPr>
        <b/>
        <sz val="11"/>
        <color rgb="FFCC3300"/>
        <rFont val="Arial"/>
        <family val="2"/>
      </rPr>
      <t>délateur;</t>
    </r>
    <r>
      <rPr>
        <sz val="11"/>
        <color rgb="FF333333"/>
        <rFont val="Arial"/>
        <family val="2"/>
      </rPr>
      <t> lorsque tout tremble devant le tyran, et qu'il est aussi dangereux d'encourir sa faveur que de mériter sa disgrâce, l'historien paraît, chargé de la vengeance des peuples.</t>
    </r>
  </si>
  <si>
    <r>
      <t>Ses peuples usuriers, vivant de fictions, ne marchandaient pas tant leur sang aux nations, quand l'honneur avait soif; et, lâches en leurs vices, surtout n'accusaient pas, </t>
    </r>
    <r>
      <rPr>
        <b/>
        <sz val="11"/>
        <color rgb="FFC00000"/>
        <rFont val="Arial"/>
        <family val="2"/>
      </rPr>
      <t>délateurs </t>
    </r>
    <r>
      <rPr>
        <sz val="11"/>
        <color rgb="FF333333"/>
        <rFont val="Arial"/>
        <family val="2"/>
      </rPr>
      <t>et complices, de leurs serments vendus, et de leur peu de foi, un masque fait d'argile, un prête-nom, un roi! </t>
    </r>
  </si>
  <si>
    <r>
      <t>Trop imbécile pour rien comprendre d'elle-même, et d'ailleurs empoisonnée par les succès des coryphées infimes qui, se faisant un public d'abord, un parti ensuite, arrivaient à la fin où il plaisait au ciel : plusieurs à d'éminents emplois, le plus grand nombre à la plantureuse opulence des </t>
    </r>
    <r>
      <rPr>
        <b/>
        <sz val="11"/>
        <color rgb="FFCC3300"/>
        <rFont val="Arial"/>
        <family val="2"/>
      </rPr>
      <t>délateurs</t>
    </r>
    <r>
      <rPr>
        <sz val="11"/>
        <color rgb="FF333333"/>
        <rFont val="Arial"/>
        <family val="2"/>
      </rPr>
      <t>, pas assez à l'échafaud.</t>
    </r>
  </si>
  <si>
    <r>
      <t>Quel bienfaisant </t>
    </r>
    <r>
      <rPr>
        <b/>
        <sz val="11"/>
        <color rgb="FFCC3300"/>
        <rFont val="Arial"/>
        <family val="2"/>
      </rPr>
      <t>délateur</t>
    </r>
    <r>
      <rPr>
        <sz val="11"/>
        <color rgb="FF333333"/>
        <rFont val="Arial"/>
        <family val="2"/>
      </rPr>
      <t> me montrera ce Maugis!</t>
    </r>
  </si>
  <si>
    <r>
      <t>Cette affaire en resta là, </t>
    </r>
    <r>
      <rPr>
        <sz val="11"/>
        <color theme="1"/>
        <rFont val="Calibri"/>
        <family val="2"/>
        <scheme val="minor"/>
      </rPr>
      <t>Bineau</t>
    </r>
    <r>
      <rPr>
        <sz val="11"/>
        <color rgb="FF333333"/>
        <rFont val="Arial"/>
        <family val="2"/>
      </rPr>
      <t> et ses amis heureux d'avoir pu se venger du </t>
    </r>
    <r>
      <rPr>
        <b/>
        <sz val="11"/>
        <color rgb="FFCC3300"/>
        <rFont val="Arial"/>
        <family val="2"/>
      </rPr>
      <t>délateur</t>
    </r>
    <r>
      <rPr>
        <sz val="11"/>
        <color rgb="FF333333"/>
        <rFont val="Arial"/>
        <family val="2"/>
      </rPr>
      <t>.</t>
    </r>
  </si>
  <si>
    <r>
      <t>Il donne ainsi des mots d'ordre à la presse entière, organise le scandale, décrète le bruit, promulgue le silence et, aussi savant </t>
    </r>
    <r>
      <rPr>
        <b/>
        <sz val="11"/>
        <color rgb="FFCC3300"/>
        <rFont val="Arial"/>
        <family val="2"/>
      </rPr>
      <t>délateur</t>
    </r>
    <r>
      <rPr>
        <sz val="11"/>
        <color rgb="FF333333"/>
        <rFont val="Arial"/>
        <family val="2"/>
      </rPr>
      <t> que redouté complice, fait tout trembler de son omnipotente ignobilité.</t>
    </r>
  </si>
  <si>
    <r>
      <t>Il n'y a pas de </t>
    </r>
    <r>
      <rPr>
        <b/>
        <sz val="11"/>
        <color rgb="FFCC3300"/>
        <rFont val="Arial"/>
        <family val="2"/>
      </rPr>
      <t>délateurs</t>
    </r>
    <r>
      <rPr>
        <sz val="11"/>
        <color rgb="FF333333"/>
        <rFont val="Arial"/>
        <family val="2"/>
      </rPr>
      <t> ici, je vous l'affirme!</t>
    </r>
  </si>
  <si>
    <r>
      <t>Nous sommes, dit notre </t>
    </r>
    <r>
      <rPr>
        <b/>
        <sz val="11"/>
        <color rgb="FFCC3300"/>
        <rFont val="Arial"/>
        <family val="2"/>
      </rPr>
      <t>délateur</t>
    </r>
    <r>
      <rPr>
        <sz val="11"/>
        <color rgb="FF333333"/>
        <rFont val="Arial"/>
        <family val="2"/>
      </rPr>
      <t>, des séditieux; nous refusons d'adorer les images de l'empereur, et d'offrir des sacrifices aux dieux pour le père de la patrie.</t>
    </r>
  </si>
  <si>
    <r>
      <t>Bientôt les </t>
    </r>
    <r>
      <rPr>
        <b/>
        <sz val="11"/>
        <color rgb="FFCC3300"/>
        <rFont val="Arial"/>
        <family val="2"/>
      </rPr>
      <t xml:space="preserve">délateurs </t>
    </r>
    <r>
      <rPr>
        <sz val="11"/>
        <color rgb="FF333333"/>
        <rFont val="Arial"/>
        <family val="2"/>
      </rPr>
      <t>arrivés de </t>
    </r>
    <r>
      <rPr>
        <sz val="11"/>
        <color theme="1"/>
        <rFont val="Calibri"/>
        <family val="2"/>
        <scheme val="minor"/>
      </rPr>
      <t>Lacédémone</t>
    </r>
    <r>
      <rPr>
        <sz val="11"/>
        <color rgb="FF333333"/>
        <rFont val="Arial"/>
        <family val="2"/>
      </rPr>
      <t> lui confirment la vérité du songe qui le poursuit.</t>
    </r>
  </si>
  <si>
    <r>
      <t>Il est ami de l'infortune, m'ont dit ceux qui l'ont annoncé; pourtant un soupçon m'importune: par la police il a passé... plus d'un personnage notable, là, souvent devient </t>
    </r>
    <r>
      <rPr>
        <b/>
        <sz val="11"/>
        <color rgb="FFC00000"/>
        <rFont val="Arial"/>
        <family val="2"/>
      </rPr>
      <t>délateur</t>
    </r>
    <r>
      <rPr>
        <sz val="11"/>
        <color rgb="FF333333"/>
        <rFont val="Arial"/>
        <family val="2"/>
      </rPr>
      <t>. </t>
    </r>
  </si>
  <si>
    <r>
      <t>Beaucoup encore se faisaient </t>
    </r>
    <r>
      <rPr>
        <b/>
        <sz val="11"/>
        <color rgb="FFCC3300"/>
        <rFont val="Arial"/>
        <family val="2"/>
      </rPr>
      <t>délateurs</t>
    </r>
    <r>
      <rPr>
        <sz val="11"/>
        <color rgb="FF333333"/>
        <rFont val="Arial"/>
        <family val="2"/>
      </rPr>
      <t>.</t>
    </r>
  </si>
  <si>
    <r>
      <t>Je vais retrancher tout ce qu'il y a d'odieux dans l'époque, d'illustre dans la victime, de fameux dans les </t>
    </r>
    <r>
      <rPr>
        <b/>
        <sz val="11"/>
        <color rgb="FFCC3300"/>
        <rFont val="Arial"/>
        <family val="2"/>
      </rPr>
      <t>délateurs</t>
    </r>
    <r>
      <rPr>
        <sz val="11"/>
        <color rgb="FF333333"/>
        <rFont val="Arial"/>
        <family val="2"/>
      </rPr>
      <t>, de pathétique dans le récit.</t>
    </r>
  </si>
  <si>
    <r>
      <t>Si l'on ne criait pas tout de suite et sans examiner : « À bas les </t>
    </r>
    <r>
      <rPr>
        <b/>
        <sz val="11"/>
        <color rgb="FFCC3300"/>
        <rFont val="Arial"/>
        <family val="2"/>
      </rPr>
      <t>délateurs</t>
    </r>
    <r>
      <rPr>
        <sz val="11"/>
        <color rgb="FF333333"/>
        <rFont val="Arial"/>
        <family val="2"/>
      </rPr>
      <t> », on était presque insulté.</t>
    </r>
  </si>
  <si>
    <r>
      <t>Ce n'est pas assez de cette multitude dont le zèle des </t>
    </r>
    <r>
      <rPr>
        <b/>
        <sz val="11"/>
        <color rgb="FFCC3300"/>
        <rFont val="Arial"/>
        <family val="2"/>
      </rPr>
      <t>délateurs</t>
    </r>
    <r>
      <rPr>
        <sz val="11"/>
        <color rgb="FF333333"/>
        <rFont val="Arial"/>
        <family val="2"/>
      </rPr>
      <t> a rempli les prisons et que l'accusateur public et ses acolytes s'épuisent à faire passer devant le tribunal: il faut pourvoir encore au supplice de ceux qui ne veulent pas attendre.</t>
    </r>
  </si>
  <si>
    <r>
      <t>Et, de même que l'église catholique avait ses armées de moines et ses congrégations, qui sourdement cheminaient dans les veines de la nation, propageaient son virus, et anéantissaient toute vitalité rivale, l'église anticatholique avait ses francs-maçons, dont la maison mère, le grand-orient, tenait registre fidèle de tous les rapports secrets que lui adressaient, chaque jour, de tous les points de </t>
    </r>
    <r>
      <rPr>
        <sz val="11"/>
        <color theme="1"/>
        <rFont val="Calibri"/>
        <family val="2"/>
        <scheme val="minor"/>
      </rPr>
      <t>France</t>
    </r>
    <r>
      <rPr>
        <sz val="11"/>
        <color rgb="FF333333"/>
        <rFont val="Arial"/>
        <family val="2"/>
      </rPr>
      <t>, ses pieux </t>
    </r>
    <r>
      <rPr>
        <b/>
        <sz val="11"/>
        <color rgb="FFCC3300"/>
        <rFont val="Arial"/>
        <family val="2"/>
      </rPr>
      <t>délateurs</t>
    </r>
    <r>
      <rPr>
        <sz val="11"/>
        <color rgb="FF333333"/>
        <rFont val="Arial"/>
        <family val="2"/>
      </rPr>
      <t>.</t>
    </r>
  </si>
  <si>
    <r>
      <t>À l'intérieur, des combattants songeaient maintenant à porter des coups à l'ennemi à travers les filets tendus des policiers et des </t>
    </r>
    <r>
      <rPr>
        <b/>
        <sz val="11"/>
        <color rgb="FFCC3300"/>
        <rFont val="Arial"/>
        <family val="2"/>
      </rPr>
      <t>délateurs</t>
    </r>
    <r>
      <rPr>
        <sz val="11"/>
        <color rgb="FF333333"/>
        <rFont val="Arial"/>
        <family val="2"/>
      </rPr>
      <t>.</t>
    </r>
  </si>
  <si>
    <r>
      <t>Les </t>
    </r>
    <r>
      <rPr>
        <i/>
        <sz val="11"/>
        <color rgb="FF333333"/>
        <rFont val="Arial"/>
        <family val="2"/>
      </rPr>
      <t>braves gens, </t>
    </r>
    <r>
      <rPr>
        <sz val="11"/>
        <color rgb="FF333333"/>
        <rFont val="Arial"/>
        <family val="2"/>
      </rPr>
      <t>les démocrates dévoués à la cause des Droits de l'homme et des Devoirs du </t>
    </r>
    <r>
      <rPr>
        <b/>
        <sz val="11"/>
        <color rgb="FFCC3300"/>
        <rFont val="Arial"/>
        <family val="2"/>
      </rPr>
      <t>délateur</t>
    </r>
    <r>
      <rPr>
        <sz val="11"/>
        <color rgb="FF333333"/>
        <rFont val="Arial"/>
        <family val="2"/>
      </rPr>
      <t>, les blocards sociologues estiment que la violence disparaîtra lorsque l'éducation populaire sera plus avancée ; ils recommandent donc de multiplier les cours et conférences ; ils espèrent noyer le syndicalisme révolutionnaire dans la salive de messieurs les professeurs.</t>
    </r>
  </si>
  <si>
    <r>
      <t>Mais l'approche de la cour était délétère pour la moralité des écrivains : ce dernier, un </t>
    </r>
    <r>
      <rPr>
        <b/>
        <sz val="11"/>
        <color rgb="FFCC3300"/>
        <rFont val="Arial"/>
        <family val="2"/>
      </rPr>
      <t>délateur</t>
    </r>
    <r>
      <rPr>
        <sz val="11"/>
        <color rgb="FF333333"/>
        <rFont val="Arial"/>
        <family val="2"/>
      </rPr>
      <t>, se déshonora en félicitant Néron de ses crimes.</t>
    </r>
  </si>
  <si>
    <r>
      <t>Aujourd'hui on n'ose pas dire, dans les mêmes cercles, que les parlementaires sont des </t>
    </r>
    <r>
      <rPr>
        <b/>
        <sz val="11"/>
        <color rgb="FFCC3300"/>
        <rFont val="Arial"/>
        <family val="2"/>
      </rPr>
      <t>délateurs</t>
    </r>
    <r>
      <rPr>
        <sz val="11"/>
        <color rgb="FF333333"/>
        <rFont val="Arial"/>
        <family val="2"/>
      </rPr>
      <t> publics, mais on le pense assez.</t>
    </r>
  </si>
  <si>
    <r>
      <t>Tous deux, le portier et le menuisier, désignèrent ensemble le logis de </t>
    </r>
    <r>
      <rPr>
        <sz val="11"/>
        <color theme="1"/>
        <rFont val="Calibri"/>
        <family val="2"/>
        <scheme val="minor"/>
      </rPr>
      <t>Brotteaux</t>
    </r>
    <r>
      <rPr>
        <sz val="11"/>
        <color rgb="FF333333"/>
        <rFont val="Arial"/>
        <family val="2"/>
      </rPr>
      <t>, ne se disputant plus que pour l'assignat de cent sols promis au </t>
    </r>
    <r>
      <rPr>
        <b/>
        <sz val="11"/>
        <color rgb="FFCC3300"/>
        <rFont val="Arial"/>
        <family val="2"/>
      </rPr>
      <t>délateur</t>
    </r>
    <r>
      <rPr>
        <sz val="11"/>
        <color rgb="FF333333"/>
        <rFont val="Arial"/>
        <family val="2"/>
      </rPr>
      <t>.</t>
    </r>
  </si>
  <si>
    <r>
      <t>Alors que des hommes et des femmes qui défendaient leur pays auront été, par dizaines de mille fusillés, par centaines de mille déportés dans des camps d'affreuse misère d'où il en reviendra bien peu, que des milliers de combattants des réseaux, des maquis, des groupes d'action, considérés par l'ennemi comme en dehors des lois de la guerre, auront été abattus sur place, que d'innombrables meurtres, incendies, pillages, brutalités, auront en outre été commis, le tout à grand renfort de tortures et de trahisons et avec le concours direct de " ministres", fonctionnaires, policiers, miliciens, </t>
    </r>
    <r>
      <rPr>
        <b/>
        <sz val="11"/>
        <color rgb="FFCC3300"/>
        <rFont val="Arial"/>
        <family val="2"/>
      </rPr>
      <t>délateurs</t>
    </r>
    <r>
      <rPr>
        <sz val="11"/>
        <color rgb="FF333333"/>
        <rFont val="Arial"/>
        <family val="2"/>
      </rPr>
      <t> français;</t>
    </r>
  </si>
  <si>
    <r>
      <t>Pas un instant </t>
    </r>
    <r>
      <rPr>
        <sz val="11"/>
        <color theme="1"/>
        <rFont val="Calibri"/>
        <family val="2"/>
        <scheme val="minor"/>
      </rPr>
      <t>Anne</t>
    </r>
    <r>
      <rPr>
        <sz val="11"/>
        <color rgb="FF333333"/>
        <rFont val="Arial"/>
        <family val="2"/>
      </rPr>
      <t> ne m'avait dit: "je ne raconterai rien à votre père, je ne suis pas </t>
    </r>
    <r>
      <rPr>
        <b/>
        <sz val="11"/>
        <color rgb="FFCC3300"/>
        <rFont val="Arial"/>
        <family val="2"/>
      </rPr>
      <t>délatrice</t>
    </r>
    <r>
      <rPr>
        <sz val="11"/>
        <color rgb="FF333333"/>
        <rFont val="Arial"/>
        <family val="2"/>
      </rPr>
      <t>, mais vous allez me promettre de bien travailler."</t>
    </r>
  </si>
  <si>
    <r>
      <t>Mes ennemis et mes </t>
    </r>
    <r>
      <rPr>
        <b/>
        <sz val="11"/>
        <color rgb="FFCC3300"/>
        <rFont val="Arial"/>
        <family val="2"/>
      </rPr>
      <t>délateurs</t>
    </r>
    <r>
      <rPr>
        <sz val="11"/>
        <color rgb="FF333333"/>
        <rFont val="Arial"/>
        <family val="2"/>
      </rPr>
      <t> sont morts.</t>
    </r>
  </si>
  <si>
    <r>
      <t>L'Inquisition ! à ce mot la plume tombe, le cœur se glace, l'imagination ne voit plus que des cachots et des bûchers, des </t>
    </r>
    <r>
      <rPr>
        <b/>
        <sz val="11"/>
        <color rgb="FFCC3300"/>
        <rFont val="Arial"/>
        <family val="2"/>
      </rPr>
      <t>délateurs</t>
    </r>
    <r>
      <rPr>
        <sz val="11"/>
        <color rgb="FF333333"/>
        <rFont val="Arial"/>
        <family val="2"/>
      </rPr>
      <t> et des victimes, un tribunal de sang et des forfaits imaginaires...</t>
    </r>
  </si>
  <si>
    <r>
      <t>Il demanda pourquoi on lui faisait ce procès, quels étaient ses </t>
    </r>
    <r>
      <rPr>
        <b/>
        <sz val="11"/>
        <color rgb="FFCC3300"/>
        <rFont val="Arial"/>
        <family val="2"/>
      </rPr>
      <t>délateurs</t>
    </r>
    <r>
      <rPr>
        <sz val="11"/>
        <color rgb="FF333333"/>
        <rFont val="Arial"/>
        <family val="2"/>
      </rPr>
      <t>, de quoi on l'accusait.</t>
    </r>
  </si>
  <si>
    <r>
      <t>Les espions et les </t>
    </r>
    <r>
      <rPr>
        <b/>
        <sz val="11"/>
        <color rgb="FFCC3300"/>
        <rFont val="Arial"/>
        <family val="2"/>
      </rPr>
      <t>délateurs</t>
    </r>
    <r>
      <rPr>
        <sz val="11"/>
        <color rgb="FF333333"/>
        <rFont val="Arial"/>
        <family val="2"/>
      </rPr>
      <t>continuent leur œuvre, pire peut-être que précédemment.</t>
    </r>
  </si>
  <si>
    <r>
      <t>il dénonça la lâcheté du gouvernement qui avait « laissé outrager comme </t>
    </r>
    <r>
      <rPr>
        <b/>
        <sz val="11"/>
        <color rgb="FFCC3300"/>
        <rFont val="Arial"/>
        <family val="2"/>
      </rPr>
      <t>délateurs</t>
    </r>
    <r>
      <rPr>
        <sz val="11"/>
        <color rgb="FF333333"/>
        <rFont val="Arial"/>
        <family val="2"/>
      </rPr>
      <t> [ceux] qui ont assumé la rude lâche de faire face à la caste militaire et à l'Église romaine, de les enquêter, de les dénoncer » </t>
    </r>
  </si>
  <si>
    <r>
      <t>Le plus dur, c'est bien de se voir confondu avec le ramassis de tortionnaires et de </t>
    </r>
    <r>
      <rPr>
        <b/>
        <sz val="11"/>
        <color rgb="FFCC3300"/>
        <rFont val="Arial"/>
        <family val="2"/>
      </rPr>
      <t>délateurs</t>
    </r>
    <r>
      <rPr>
        <sz val="11"/>
        <color rgb="FF333333"/>
        <rFont val="Arial"/>
        <family val="2"/>
      </rPr>
      <t> dont parlent les journaux...</t>
    </r>
  </si>
  <si>
    <r>
      <t>Il ne disait point, par pudeur, les pires de ses griefs: la suspicion jetée entre les officiers par l'appel aux </t>
    </r>
    <r>
      <rPr>
        <b/>
        <sz val="11"/>
        <color rgb="FFCC3300"/>
        <rFont val="Arial"/>
        <family val="2"/>
      </rPr>
      <t>délateurs</t>
    </r>
    <r>
      <rPr>
        <sz val="11"/>
        <color rgb="FF333333"/>
        <rFont val="Arial"/>
        <family val="2"/>
      </rPr>
      <t>, l'humiliation de subir les ordres insolents de politiciens ignares et malfaisants, la douleur de l'armée, employée aux basses besognes de police, aux inventaires d'églises, à la répression des grèves ouvrières, aux services des intérêts et des rancunes du parti au pouvoir-ces petits bourgeois radicaux et anticléricaux-contre le reste du pays.</t>
    </r>
  </si>
  <si>
    <r>
      <t>Tandis qu'elle frappe et tue par les combats, attentats, coups de main, déraillements, où périssent beaucoup d'allemands, et par l'exécution d'un nombre croissant de traîtres et de </t>
    </r>
    <r>
      <rPr>
        <b/>
        <sz val="11"/>
        <color rgb="FFCC3300"/>
        <rFont val="Arial"/>
        <family val="2"/>
      </rPr>
      <t>délateurs</t>
    </r>
    <r>
      <rPr>
        <sz val="11"/>
        <color rgb="FF333333"/>
        <rFont val="Arial"/>
        <family val="2"/>
      </rPr>
      <t>, elle est, en même temps, formulée, publiée, affichée partout.</t>
    </r>
  </si>
  <si>
    <r>
      <t>Jaurès fait suivre cette lettre d'un commentaire étrange : il estime que les </t>
    </r>
    <r>
      <rPr>
        <b/>
        <sz val="11"/>
        <color rgb="FFCC3300"/>
        <rFont val="Arial"/>
        <family val="2"/>
      </rPr>
      <t>délateurs</t>
    </r>
    <r>
      <rPr>
        <sz val="11"/>
        <color rgb="FF333333"/>
        <rFont val="Arial"/>
        <family val="2"/>
      </rPr>
      <t> agissaient avec une parfaite loyauté et il regrette que le colonel ait fourni « imprudemment un aliment de plus à Li campagne systématique des journaux réactionnaires ». </t>
    </r>
  </si>
  <si>
    <r>
      <t>L'accusation reposait tout entière sur le témoignage d'un seul </t>
    </r>
    <r>
      <rPr>
        <b/>
        <sz val="11"/>
        <color rgb="FFCC3300"/>
        <rFont val="Arial"/>
        <family val="2"/>
      </rPr>
      <t>délateur</t>
    </r>
    <r>
      <rPr>
        <sz val="11"/>
        <color rgb="FF333333"/>
        <rFont val="Arial"/>
        <family val="2"/>
      </rPr>
      <t>.</t>
    </r>
  </si>
  <si>
    <t>delateur</t>
  </si>
  <si>
    <r>
      <t>Car, de ce qu'il m'en souvient, il parle environ en ce sens aux juges qui deliberent de sa vie: J'ay peur, messieurs, si je vous prie de ne me faire mourir, que je m'enferre en la </t>
    </r>
    <r>
      <rPr>
        <b/>
        <sz val="11"/>
        <color rgb="FFCC3300"/>
        <rFont val="Arial"/>
        <family val="2"/>
      </rPr>
      <t>delation</t>
    </r>
    <r>
      <rPr>
        <sz val="11"/>
        <color rgb="FF333333"/>
        <rFont val="Arial"/>
        <family val="2"/>
      </rPr>
      <t> de mes accusateurs, qui est que je fais plus l'entendu que les autres, comme ayant quelque cognoissance plus cachée des choses qui sont au dessus et au dessous de nous.</t>
    </r>
  </si>
  <si>
    <r>
      <t>J'aime votre malice et vos </t>
    </r>
    <r>
      <rPr>
        <b/>
        <sz val="11"/>
        <color rgb="FFCC3300"/>
        <rFont val="Arial"/>
        <family val="2"/>
      </rPr>
      <t>délations</t>
    </r>
    <r>
      <rPr>
        <sz val="11"/>
        <color rgb="FF333333"/>
        <rFont val="Arial"/>
        <family val="2"/>
      </rPr>
      <t>.</t>
    </r>
  </si>
  <si>
    <r>
      <t>Comment se flatter de lui inspirer l'horreur de la </t>
    </r>
    <r>
      <rPr>
        <b/>
        <sz val="11"/>
        <color rgb="FFCC3300"/>
        <rFont val="Arial"/>
        <family val="2"/>
      </rPr>
      <t>délation</t>
    </r>
    <r>
      <rPr>
        <sz val="11"/>
        <color rgb="FF333333"/>
        <rFont val="Arial"/>
        <family val="2"/>
      </rPr>
      <t> et de l'espionnage, s'il voit les espions honorés, pensionnés et comblés de bienfaits?</t>
    </r>
  </si>
  <si>
    <r>
      <t>Non, la </t>
    </r>
    <r>
      <rPr>
        <b/>
        <sz val="11"/>
        <color rgb="FFCC3300"/>
        <rFont val="Arial"/>
        <family val="2"/>
      </rPr>
      <t>délation</t>
    </r>
    <r>
      <rPr>
        <sz val="11"/>
        <color rgb="FF333333"/>
        <rFont val="Arial"/>
        <family val="2"/>
      </rPr>
      <t> et l'emprisonnement, voilà les vrais ressorts!</t>
    </r>
  </si>
  <si>
    <r>
      <t>Suilius</t>
    </r>
    <r>
      <rPr>
        <sz val="11"/>
        <color rgb="FF333333"/>
        <rFont val="Arial"/>
        <family val="2"/>
      </rPr>
      <t> suit le cours de ses </t>
    </r>
    <r>
      <rPr>
        <b/>
        <sz val="11"/>
        <color rgb="FFCC3300"/>
        <rFont val="Arial"/>
        <family val="2"/>
      </rPr>
      <t>délations;</t>
    </r>
    <r>
      <rPr>
        <sz val="11"/>
        <color rgb="FF333333"/>
        <rFont val="Arial"/>
        <family val="2"/>
      </rPr>
      <t> il attaque et perd deux chevaliers illustres, surnommés </t>
    </r>
    <r>
      <rPr>
        <sz val="11"/>
        <color theme="1"/>
        <rFont val="Calibri"/>
        <family val="2"/>
        <scheme val="minor"/>
      </rPr>
      <t>Petra</t>
    </r>
    <r>
      <rPr>
        <sz val="11"/>
        <color rgb="FF333333"/>
        <rFont val="Arial"/>
        <family val="2"/>
      </rPr>
      <t>, soupçonnés par </t>
    </r>
    <r>
      <rPr>
        <sz val="11"/>
        <color theme="1"/>
        <rFont val="Calibri"/>
        <family val="2"/>
        <scheme val="minor"/>
      </rPr>
      <t>Messaline</t>
    </r>
    <r>
      <rPr>
        <sz val="11"/>
        <color rgb="FF333333"/>
        <rFont val="Arial"/>
        <family val="2"/>
      </rPr>
      <t> d'avoir favorisé l'intrigue de </t>
    </r>
    <r>
      <rPr>
        <sz val="11"/>
        <color theme="1"/>
        <rFont val="Calibri"/>
        <family val="2"/>
        <scheme val="minor"/>
      </rPr>
      <t>Poppée</t>
    </r>
    <r>
      <rPr>
        <sz val="11"/>
        <color rgb="FF333333"/>
        <rFont val="Arial"/>
        <family val="2"/>
      </rPr>
      <t> et de </t>
    </r>
    <r>
      <rPr>
        <sz val="11"/>
        <color theme="1"/>
        <rFont val="Calibri"/>
        <family val="2"/>
        <scheme val="minor"/>
      </rPr>
      <t>Mnester</t>
    </r>
    <r>
      <rPr>
        <sz val="11"/>
        <color rgb="FF333333"/>
        <rFont val="Arial"/>
        <family val="2"/>
      </rPr>
      <t>.</t>
    </r>
  </si>
  <si>
    <r>
      <t>A-t-on fait quelque réparation clandestine à une église; a-t-on poussé une procession plus loin que de coutume; est-il arrivé un pélerin par une autre porte que celle qui est assignée: c'est un sujet de </t>
    </r>
    <r>
      <rPr>
        <b/>
        <sz val="11"/>
        <color rgb="FFCC3300"/>
        <rFont val="Arial"/>
        <family val="2"/>
      </rPr>
      <t>délation</t>
    </r>
    <r>
      <rPr>
        <sz val="11"/>
        <color rgb="FF333333"/>
        <rFont val="Arial"/>
        <family val="2"/>
      </rPr>
      <t> au gouvernement, qui ne manque pas de s'en prévaloir, pour établir des avanies et des amendes.</t>
    </r>
  </si>
  <si>
    <r>
      <t>Mais souvent, sans autre motif que l'avidité d'un homme puissant et la </t>
    </r>
    <r>
      <rPr>
        <b/>
        <sz val="11"/>
        <color rgb="FFCC3300"/>
        <rFont val="Arial"/>
        <family val="2"/>
      </rPr>
      <t>délation</t>
    </r>
    <r>
      <rPr>
        <sz val="11"/>
        <color rgb="FF333333"/>
        <rFont val="Arial"/>
        <family val="2"/>
      </rPr>
      <t> d'un ennemi, on cite devant un bek un homme soupçonné d'avoir de l'argent.</t>
    </r>
  </si>
  <si>
    <r>
      <t>Nous avons chacune une petite provision de linge en entrant ici; on nous donne tout par demi-douzaine, et l'on renouvelle chaque année, mais il faut rendre ce que nous apportons; il ne nous est pas permis d'en garder la moindre chose; les plaintes des quatre frères dont je t'ai parlé sont écoutées comme celles de la doyenne; nous sommes punies sur leur simple </t>
    </r>
    <r>
      <rPr>
        <b/>
        <sz val="11"/>
        <color rgb="FFCC3300"/>
        <rFont val="Arial"/>
        <family val="2"/>
      </rPr>
      <t>délation;</t>
    </r>
    <r>
      <rPr>
        <sz val="11"/>
        <color rgb="FF333333"/>
        <rFont val="Arial"/>
        <family val="2"/>
      </rPr>
      <t> mais ils ne nous demandent rien au moins, et il n'y a pas tant à craindre qu'avec les doyennes très exigeantes et très dangereuses quand le caprice ou la vengeance dirige leurs procédés.</t>
    </r>
  </si>
  <si>
    <r>
      <t>Toute plainte secrète est une </t>
    </r>
    <r>
      <rPr>
        <b/>
        <sz val="11"/>
        <color rgb="FFCC3300"/>
        <rFont val="Arial"/>
        <family val="2"/>
      </rPr>
      <t>délation</t>
    </r>
    <r>
      <rPr>
        <sz val="11"/>
        <color rgb="FF333333"/>
        <rFont val="Arial"/>
        <family val="2"/>
      </rPr>
      <t> infâme: d'ailleurs je nuirais à nous deux (je parlais à </t>
    </r>
    <r>
      <rPr>
        <sz val="11"/>
        <color theme="1"/>
        <rFont val="Calibri"/>
        <family val="2"/>
        <scheme val="minor"/>
      </rPr>
      <t>M</t>
    </r>
    <r>
      <rPr>
        <sz val="11"/>
        <color rgb="FF333333"/>
        <rFont val="Arial"/>
        <family val="2"/>
      </rPr>
      <t> </t>
    </r>
    <r>
      <rPr>
        <sz val="11"/>
        <color theme="1"/>
        <rFont val="Calibri"/>
        <family val="2"/>
        <scheme val="minor"/>
      </rPr>
      <t>Fontelliau</t>
    </r>
    <r>
      <rPr>
        <sz val="11"/>
        <color rgb="FF333333"/>
        <rFont val="Arial"/>
        <family val="2"/>
      </rPr>
      <t>); à vous, en paraissant savoir des choses que vous n'avez pas dû me dire; à moi, en me mêlant de ce qui ne me regarde pas.</t>
    </r>
  </si>
  <si>
    <r>
      <t>Le pithagorisant </t>
    </r>
    <r>
      <rPr>
        <sz val="11"/>
        <color theme="1"/>
        <rFont val="Calibri"/>
        <family val="2"/>
        <scheme val="minor"/>
      </rPr>
      <t>Socion</t>
    </r>
    <r>
      <rPr>
        <sz val="11"/>
        <color rgb="FF333333"/>
        <rFont val="Arial"/>
        <family val="2"/>
      </rPr>
      <t> le détermina à s'abstenir de la chair des animaux, régime dont sa santé s'accommodoit fort bien: mais, à l'expulsion des cultes étrangers, dont quelques-uns étoient caractérisés par l'abstinence de certaines viandes, son pere qui haïssoit encore moins la philosophie, qu'il ne craignoit une </t>
    </r>
    <r>
      <rPr>
        <b/>
        <sz val="11"/>
        <color rgb="FFCC3300"/>
        <rFont val="Arial"/>
        <family val="2"/>
      </rPr>
      <t>délation</t>
    </r>
    <r>
      <rPr>
        <sz val="11"/>
        <color rgb="FF333333"/>
        <rFont val="Arial"/>
        <family val="2"/>
      </rPr>
      <t>, le ramena à la vie commune, et lui persuada facilement de faire meilleure chere.</t>
    </r>
  </si>
  <si>
    <r>
      <t>Les </t>
    </r>
    <r>
      <rPr>
        <b/>
        <sz val="11"/>
        <color rgb="FFCC3300"/>
        <rFont val="Arial"/>
        <family val="2"/>
      </rPr>
      <t>délations</t>
    </r>
    <r>
      <rPr>
        <sz val="11"/>
        <color rgb="FF333333"/>
        <rFont val="Arial"/>
        <family val="2"/>
      </rPr>
      <t> se multiplièrent, et les moeurs reçurent une atteinte fatale.</t>
    </r>
  </si>
  <si>
    <r>
      <t>Vous arrêtez, vous chargez de fers un étranger, sur une simple </t>
    </r>
    <r>
      <rPr>
        <b/>
        <sz val="11"/>
        <color rgb="FFCC3300"/>
        <rFont val="Arial"/>
        <family val="2"/>
      </rPr>
      <t>délation</t>
    </r>
    <r>
      <rPr>
        <sz val="11"/>
        <color rgb="FF333333"/>
        <rFont val="Arial"/>
        <family val="2"/>
      </rPr>
      <t> et sur des soupçons vagues, vous le condamnez à la mort!</t>
    </r>
  </si>
  <si>
    <r>
      <t>Romano</t>
    </r>
    <r>
      <rPr>
        <sz val="11"/>
        <color rgb="FF333333"/>
        <rFont val="Arial"/>
        <family val="2"/>
      </rPr>
      <t> pere fut mis à mort; et jamais les tortures les plus cruelles ne purent arracher de </t>
    </r>
    <r>
      <rPr>
        <sz val="11"/>
        <color theme="1"/>
        <rFont val="Calibri"/>
        <family val="2"/>
        <scheme val="minor"/>
      </rPr>
      <t>Romano</t>
    </r>
    <r>
      <rPr>
        <sz val="11"/>
        <color rgb="FF333333"/>
        <rFont val="Arial"/>
        <family val="2"/>
      </rPr>
      <t> fils la </t>
    </r>
    <r>
      <rPr>
        <b/>
        <sz val="11"/>
        <color rgb="FFCC3300"/>
        <rFont val="Arial"/>
        <family val="2"/>
      </rPr>
      <t>délation</t>
    </r>
    <r>
      <rPr>
        <sz val="11"/>
        <color rgb="FF333333"/>
        <rFont val="Arial"/>
        <family val="2"/>
      </rPr>
      <t> de ses complices.</t>
    </r>
  </si>
  <si>
    <r>
      <t>À quoi celui-ci ne voulut pas entendre, disant qu'il lui fallait des </t>
    </r>
    <r>
      <rPr>
        <i/>
        <sz val="11"/>
        <color rgb="FF333333"/>
        <rFont val="Arial"/>
        <family val="2"/>
      </rPr>
      <t>aveux</t>
    </r>
    <r>
      <rPr>
        <sz val="11"/>
        <color rgb="FF333333"/>
        <rFont val="Arial"/>
        <family val="2"/>
      </rPr>
      <t> et non des </t>
    </r>
    <r>
      <rPr>
        <b/>
        <i/>
        <sz val="11"/>
        <color rgb="FFCC3300"/>
        <rFont val="Arial"/>
        <family val="2"/>
      </rPr>
      <t>délations</t>
    </r>
    <r>
      <rPr>
        <sz val="11"/>
        <color rgb="FF333333"/>
        <rFont val="Arial"/>
        <family val="2"/>
      </rPr>
      <t> . </t>
    </r>
  </si>
  <si>
    <r>
      <t>Ils sont accueillis, écoutés; et l'accusé périt sur leur </t>
    </r>
    <r>
      <rPr>
        <b/>
        <sz val="11"/>
        <color rgb="FFCC3300"/>
        <rFont val="Arial"/>
        <family val="2"/>
      </rPr>
      <t>délation</t>
    </r>
    <r>
      <rPr>
        <sz val="11"/>
        <color rgb="FF333333"/>
        <rFont val="Arial"/>
        <family val="2"/>
      </rPr>
      <t>.</t>
    </r>
  </si>
  <si>
    <r>
      <t>Elle se tairoit si l'expérience ne lui avoit pas appris, ainsi qu'au </t>
    </r>
    <r>
      <rPr>
        <i/>
        <sz val="11"/>
        <color rgb="FF333333"/>
        <rFont val="Arial"/>
        <family val="2"/>
      </rPr>
      <t>joueur</t>
    </r>
    <r>
      <rPr>
        <sz val="11"/>
        <color rgb="FF333333"/>
        <rFont val="Arial"/>
        <family val="2"/>
      </rPr>
      <t> , à l' </t>
    </r>
    <r>
      <rPr>
        <i/>
        <sz val="11"/>
        <color rgb="FF333333"/>
        <rFont val="Arial"/>
        <family val="2"/>
      </rPr>
      <t>escroc</t>
    </r>
    <r>
      <rPr>
        <sz val="11"/>
        <color rgb="FF333333"/>
        <rFont val="Arial"/>
        <family val="2"/>
      </rPr>
      <t> , que la balance de </t>
    </r>
    <r>
      <rPr>
        <i/>
        <sz val="11"/>
        <color rgb="FF333333"/>
        <rFont val="Arial"/>
        <family val="2"/>
      </rPr>
      <t>monsieur l'inspecteur</t>
    </r>
    <r>
      <rPr>
        <sz val="11"/>
        <color rgb="FF333333"/>
        <rFont val="Arial"/>
        <family val="2"/>
      </rPr>
      <t> a plusieurs poids et mesures, et qu'on faisoit adroitement tomber l' </t>
    </r>
    <r>
      <rPr>
        <i/>
        <sz val="11"/>
        <color rgb="FF333333"/>
        <rFont val="Arial"/>
        <family val="2"/>
      </rPr>
      <t>exemple nécessaire</t>
    </r>
    <r>
      <rPr>
        <sz val="11"/>
        <color rgb="FF333333"/>
        <rFont val="Arial"/>
        <family val="2"/>
      </rPr>
      <t> sur son voisin, quand on avoit su le détourner de dessus sa tête en faisant à </t>
    </r>
    <r>
      <rPr>
        <i/>
        <sz val="11"/>
        <color rgb="FF333333"/>
        <rFont val="Arial"/>
        <family val="2"/>
      </rPr>
      <t>monsieur l'inspecteur</t>
    </r>
    <r>
      <rPr>
        <sz val="11"/>
        <color rgb="FF333333"/>
        <rFont val="Arial"/>
        <family val="2"/>
      </rPr>
      <t> un petit présent ou une petite </t>
    </r>
    <r>
      <rPr>
        <b/>
        <sz val="11"/>
        <color rgb="FFCC3300"/>
        <rFont val="Arial"/>
        <family val="2"/>
      </rPr>
      <t>délation</t>
    </r>
    <r>
      <rPr>
        <sz val="11"/>
        <color rgb="FF333333"/>
        <rFont val="Arial"/>
        <family val="2"/>
      </rPr>
      <t> particuliere; car il se contente de cette derniere monnoie quand il ne peut tirer autre chose: et comme c'est la lime qui ronge le fer, de même c'est la canaille qui sert à dévoiler et à réprimer les turpitudes, les excès, les violences sourdes de la canaille.</t>
    </r>
  </si>
  <si>
    <r>
      <t>Deux courtisannes séduites par de l'argent et des promesses, se chargent de la </t>
    </r>
    <r>
      <rPr>
        <b/>
        <sz val="11"/>
        <color rgb="FFCC3300"/>
        <rFont val="Arial"/>
        <family val="2"/>
      </rPr>
      <t>délation</t>
    </r>
    <r>
      <rPr>
        <sz val="11"/>
        <color rgb="FF333333"/>
        <rFont val="Arial"/>
        <family val="2"/>
      </rPr>
      <t>.</t>
    </r>
  </si>
  <si>
    <r>
      <t>S'étudier soi-même, étudier les hommes, tâcher de démêler en eux le fond du naturel, le pli de l'habitude, la trempe du caractére, l'influence de l'opinion, le fort et le foible de l'esprit et de l'ame; s'instruire, non pas avec une curiosité frivole et passagére, mais avec une volonté fixe et imposante pour les flatteurs, des moeurs, des facultés, des moyens de ses peuples, et de la conduite de ceux qu'il charge de le gouverner; pour être mieux instruit, donner de toutes parts un libre accès à la lumiére; en détestant une </t>
    </r>
    <r>
      <rPr>
        <b/>
        <sz val="11"/>
        <color rgb="FFCC3300"/>
        <rFont val="Arial"/>
        <family val="2"/>
      </rPr>
      <t>délation</t>
    </r>
    <r>
      <rPr>
        <sz val="11"/>
        <color rgb="FF333333"/>
        <rFont val="Arial"/>
        <family val="2"/>
      </rPr>
      <t> sourde, encourager, protéger ceux qui lui dénoncent hautement les abus commis en son nom: voilà ce que j'appelle aimer la vérité; et c'est ainsi que l'aimera, dit-il, s'adressant à </t>
    </r>
    <r>
      <rPr>
        <sz val="11"/>
        <color theme="1"/>
        <rFont val="Calibri"/>
        <family val="2"/>
        <scheme val="minor"/>
      </rPr>
      <t>Tibére</t>
    </r>
    <r>
      <rPr>
        <sz val="11"/>
        <color rgb="FF333333"/>
        <rFont val="Arial"/>
        <family val="2"/>
      </rPr>
      <t>, un prince bien persuadé qu'il ne peut être grand qu'autant qu'il sera juste.</t>
    </r>
  </si>
  <si>
    <r>
      <t>Les mères instruisent leurs fillettes à la </t>
    </r>
    <r>
      <rPr>
        <b/>
        <sz val="11"/>
        <color rgb="FFCC3300"/>
        <rFont val="Arial"/>
        <family val="2"/>
      </rPr>
      <t>délation</t>
    </r>
    <r>
      <rPr>
        <sz val="11"/>
        <color rgb="FF333333"/>
        <rFont val="Arial"/>
        <family val="2"/>
      </rPr>
      <t>, à la médisance, à la calomnie!</t>
    </r>
  </si>
  <si>
    <r>
      <t>Granius</t>
    </r>
    <r>
      <rPr>
        <sz val="11"/>
        <color rgb="FF333333"/>
        <rFont val="Arial"/>
        <family val="2"/>
      </rPr>
      <t> </t>
    </r>
    <r>
      <rPr>
        <sz val="11"/>
        <color theme="1"/>
        <rFont val="Calibri"/>
        <family val="2"/>
        <scheme val="minor"/>
      </rPr>
      <t>Silvanus</t>
    </r>
    <r>
      <rPr>
        <sz val="11"/>
        <color rgb="FF333333"/>
        <rFont val="Arial"/>
        <family val="2"/>
      </rPr>
      <t>, tribun de </t>
    </r>
    <r>
      <rPr>
        <sz val="11"/>
        <color theme="1"/>
        <rFont val="Calibri"/>
        <family val="2"/>
        <scheme val="minor"/>
      </rPr>
      <t>Cohorte</t>
    </r>
    <r>
      <rPr>
        <sz val="11"/>
        <color rgb="FF333333"/>
        <rFont val="Arial"/>
        <family val="2"/>
      </rPr>
      <t>, eût ordre de présenter à </t>
    </r>
    <r>
      <rPr>
        <sz val="11"/>
        <color theme="1"/>
        <rFont val="Calibri"/>
        <family val="2"/>
        <scheme val="minor"/>
      </rPr>
      <t>Séneque</t>
    </r>
    <r>
      <rPr>
        <sz val="11"/>
        <color rgb="FF333333"/>
        <rFont val="Arial"/>
        <family val="2"/>
      </rPr>
      <t> cette </t>
    </r>
    <r>
      <rPr>
        <b/>
        <sz val="11"/>
        <color rgb="FFCC3300"/>
        <rFont val="Arial"/>
        <family val="2"/>
      </rPr>
      <t>délation</t>
    </r>
    <r>
      <rPr>
        <sz val="11"/>
        <color rgb="FF333333"/>
        <rFont val="Arial"/>
        <family val="2"/>
      </rPr>
      <t>, etc.</t>
    </r>
  </si>
  <si>
    <r>
      <t>L'église a des espions et force à la </t>
    </r>
    <r>
      <rPr>
        <b/>
        <sz val="11"/>
        <color rgb="FFCC3300"/>
        <rFont val="Arial"/>
        <family val="2"/>
      </rPr>
      <t>délation</t>
    </r>
    <r>
      <rPr>
        <sz val="11"/>
        <color rgb="FF333333"/>
        <rFont val="Arial"/>
        <family val="2"/>
      </rPr>
      <t> les parens, les amis, les valets; ce qui rend la société très sûre, les moeurs trés-honnêtes, et le commerce de la vie infiniment agréable.</t>
    </r>
  </si>
  <si>
    <r>
      <t>Ses favoris, par de fausses accusations, avoient écarté plusieurs de ses amis, et s'étoient emparés de leurs biens. </t>
    </r>
    <r>
      <rPr>
        <sz val="11"/>
        <color theme="1"/>
        <rFont val="Calibri"/>
        <family val="2"/>
        <scheme val="minor"/>
      </rPr>
      <t>Il s'en apperçut enfin; et l'un d'eux ayant hasardé une nouvelle </t>
    </r>
    <r>
      <rPr>
        <b/>
        <sz val="11"/>
        <color rgb="FFCC3300"/>
        <rFont val="Calibri"/>
        <family val="2"/>
        <scheme val="minor"/>
      </rPr>
      <t>délation</t>
    </r>
    <r>
      <rPr>
        <sz val="11"/>
        <color theme="1"/>
        <rFont val="Calibri"/>
        <family val="2"/>
        <scheme val="minor"/>
      </rPr>
      <t>: "malheureux, lui dit-il, je te ferois mourir, si des scélérats tels que toi n'étoient nécessaires aux despotes." </t>
    </r>
  </si>
  <si>
    <r>
      <t>Allait-il au-devant des </t>
    </r>
    <r>
      <rPr>
        <b/>
        <sz val="11"/>
        <color rgb="FFCC3300"/>
        <rFont val="Arial"/>
        <family val="2"/>
      </rPr>
      <t>délations</t>
    </r>
    <r>
      <rPr>
        <sz val="11"/>
        <color rgb="FF333333"/>
        <rFont val="Arial"/>
        <family val="2"/>
      </rPr>
      <t> qu'elle apportait, ou les tournait-il contre elle, irréprochable qu'elle n'était pas?</t>
    </r>
  </si>
  <si>
    <r>
      <t>Des rapports d'estime avec </t>
    </r>
    <r>
      <rPr>
        <sz val="11"/>
        <color theme="1"/>
        <rFont val="Calibri"/>
        <family val="2"/>
        <scheme val="minor"/>
      </rPr>
      <t>D'Artaguette</t>
    </r>
    <r>
      <rPr>
        <sz val="11"/>
        <color rgb="FF333333"/>
        <rFont val="Arial"/>
        <family val="2"/>
      </rPr>
      <t> sont une trahison; un acte religieux est un infanticide; un noble dévouement pour un sachem, est une basse </t>
    </r>
    <r>
      <rPr>
        <b/>
        <sz val="11"/>
        <color rgb="FFCC3300"/>
        <rFont val="Arial"/>
        <family val="2"/>
      </rPr>
      <t>délation;</t>
    </r>
    <r>
      <rPr>
        <sz val="11"/>
        <color rgb="FF333333"/>
        <rFont val="Arial"/>
        <family val="2"/>
      </rPr>
      <t> les persécutions, les souffrances même ne sont que des moyens de tromper, et si </t>
    </r>
    <r>
      <rPr>
        <sz val="11"/>
        <color theme="1"/>
        <rFont val="Calibri"/>
        <family val="2"/>
        <scheme val="minor"/>
      </rPr>
      <t>René</t>
    </r>
    <r>
      <rPr>
        <sz val="11"/>
        <color rgb="FF333333"/>
        <rFont val="Arial"/>
        <family val="2"/>
      </rPr>
      <t>cherche la solitude, c'est qu'il y va cacher des remords ou méditer des forfaits.</t>
    </r>
  </si>
  <si>
    <r>
      <t>Terre et ciel! </t>
    </r>
    <r>
      <rPr>
        <sz val="11"/>
        <color theme="1"/>
        <rFont val="Calibri"/>
        <family val="2"/>
        <scheme val="minor"/>
      </rPr>
      <t>Punissez par de telles justices </t>
    </r>
    <r>
      <rPr>
        <sz val="11"/>
        <color rgb="FF333333"/>
        <rFont val="Arial"/>
        <family val="2"/>
      </rPr>
      <t>la trahison ourdie en des amours factices, et la </t>
    </r>
    <r>
      <rPr>
        <b/>
        <sz val="11"/>
        <color rgb="FFC00000"/>
        <rFont val="Arial"/>
        <family val="2"/>
      </rPr>
      <t>délation </t>
    </r>
    <r>
      <rPr>
        <sz val="11"/>
        <color rgb="FF333333"/>
        <rFont val="Arial"/>
        <family val="2"/>
      </rPr>
      <t>du secret de nos coeurs arraché dans nos bras par des baisers menteurs! </t>
    </r>
  </si>
  <si>
    <r>
      <t>Eh! </t>
    </r>
    <r>
      <rPr>
        <sz val="11"/>
        <color theme="1"/>
        <rFont val="Calibri"/>
        <family val="2"/>
        <scheme val="minor"/>
      </rPr>
      <t>Traître, tu n'obtiendrais pas même notre vie pour prix de ta </t>
    </r>
    <r>
      <rPr>
        <b/>
        <sz val="11"/>
        <color rgb="FFCC3300"/>
        <rFont val="Calibri"/>
        <family val="2"/>
        <scheme val="minor"/>
      </rPr>
      <t>délation</t>
    </r>
    <r>
      <rPr>
        <sz val="11"/>
        <color theme="1"/>
        <rFont val="Calibri"/>
        <family val="2"/>
        <scheme val="minor"/>
      </rPr>
      <t>.</t>
    </r>
  </si>
  <si>
    <r>
      <t>Il faut le lire pour le croire, pour croire que cela est arrivé en </t>
    </r>
    <r>
      <rPr>
        <sz val="11"/>
        <color theme="1"/>
        <rFont val="Calibri"/>
        <family val="2"/>
        <scheme val="minor"/>
      </rPr>
      <t>France</t>
    </r>
    <r>
      <rPr>
        <sz val="11"/>
        <color rgb="FF333333"/>
        <rFont val="Arial"/>
        <family val="2"/>
      </rPr>
      <t>, il n'y a pas cent ans: le règne, la dictature homicide du bas, de la loge, de l'office, du portier, du domestique, de toutes les jalousies et de toutes les </t>
    </r>
    <r>
      <rPr>
        <b/>
        <sz val="11"/>
        <color rgb="FFCC3300"/>
        <rFont val="Arial"/>
        <family val="2"/>
      </rPr>
      <t>délations</t>
    </r>
    <r>
      <rPr>
        <sz val="11"/>
        <color rgb="FF333333"/>
        <rFont val="Arial"/>
        <family val="2"/>
      </rPr>
      <t> d'inférieurs.</t>
    </r>
  </si>
  <si>
    <r>
      <t>Oh! </t>
    </r>
    <r>
      <rPr>
        <sz val="11"/>
        <color theme="1"/>
        <rFont val="Calibri"/>
        <family val="2"/>
        <scheme val="minor"/>
      </rPr>
      <t>Non, je ne sortirai jamais de cet inextricable mélange de ténèbres et de </t>
    </r>
    <r>
      <rPr>
        <b/>
        <sz val="11"/>
        <color rgb="FFCC3300"/>
        <rFont val="Calibri"/>
        <family val="2"/>
        <scheme val="minor"/>
      </rPr>
      <t>délation</t>
    </r>
    <r>
      <rPr>
        <sz val="11"/>
        <color theme="1"/>
        <rFont val="Calibri"/>
        <family val="2"/>
        <scheme val="minor"/>
      </rPr>
      <t>!</t>
    </r>
  </si>
  <si>
    <r>
      <t xml:space="preserve">Il y a des circonstances où la </t>
    </r>
    <r>
      <rPr>
        <b/>
        <sz val="11"/>
        <color rgb="FFFF0000"/>
        <rFont val="Arial"/>
        <family val="2"/>
      </rPr>
      <t>délation</t>
    </r>
    <r>
      <rPr>
        <sz val="11"/>
        <color rgb="FF333333"/>
        <rFont val="Arial"/>
        <family val="2"/>
      </rPr>
      <t>, s'appuyant sur un dévouement sans bornes, devient de l'abnégation.</t>
    </r>
  </si>
  <si>
    <r>
      <t>Il n'est pas besoin des </t>
    </r>
    <r>
      <rPr>
        <b/>
        <sz val="11"/>
        <color rgb="FFCC3300"/>
        <rFont val="Arial"/>
        <family val="2"/>
      </rPr>
      <t>délations</t>
    </r>
    <r>
      <rPr>
        <sz val="11"/>
        <color rgb="FF333333"/>
        <rFont val="Arial"/>
        <family val="2"/>
      </rPr>
      <t> de sir Ralph, madame.</t>
    </r>
  </si>
  <si>
    <r>
      <t>Exposés depuis deux ans à des dangers ignominieux, à des outrages de tout genre, à des persécutions innombrables, au fer des assassins, au brandon des incendiaires, aux plus infâmes </t>
    </r>
    <r>
      <rPr>
        <b/>
        <sz val="11"/>
        <color rgb="FFCC3300"/>
        <rFont val="Arial"/>
        <family val="2"/>
      </rPr>
      <t>délations</t>
    </r>
    <r>
      <rPr>
        <sz val="11"/>
        <color rgb="FF333333"/>
        <rFont val="Arial"/>
        <family val="2"/>
      </rPr>
      <t> », aux dénonciations de « leurs serviteurs corrompus, aux visites domiciliaires » provoquées par le premier bruit de la rue, « aux emprisonnements arbitraires du Comité des recherches », privés de leurs droits civiques, chassés des assemblées primaires, « on leur demande compte de leurs murmures, et on les punit d'une sensibilité qui toucherait en des animaux souffrants ».</t>
    </r>
  </si>
  <si>
    <r>
      <t>Privés de leurs droits féodaux et, par surcroît, de leurs fermages, les riches ont restreint leurs dépenses ; menacés par le Comité des recherches, exposés aux visites domiciliaires des districts, livrés aux </t>
    </r>
    <r>
      <rPr>
        <b/>
        <sz val="11"/>
        <color rgb="FFCC3300"/>
        <rFont val="Arial"/>
        <family val="2"/>
      </rPr>
      <t>délations</t>
    </r>
    <r>
      <rPr>
        <sz val="11"/>
        <color rgb="FF333333"/>
        <rFont val="Arial"/>
        <family val="2"/>
      </rPr>
      <t> de leurs domestiques, beaucoup d'entre eux ont émigré.</t>
    </r>
  </si>
  <si>
    <r>
      <t> </t>
    </r>
    <r>
      <rPr>
        <sz val="11"/>
        <color rgb="FF333333"/>
        <rFont val="Arial"/>
        <family val="2"/>
      </rPr>
      <t>Alarmiste et soupçonneux, il provoque à la </t>
    </r>
    <r>
      <rPr>
        <b/>
        <sz val="11"/>
        <color rgb="FFCC3300"/>
        <rFont val="Arial"/>
        <family val="2"/>
      </rPr>
      <t>délation</t>
    </r>
    <r>
      <rPr>
        <sz val="11"/>
        <color rgb="FF333333"/>
        <rFont val="Arial"/>
        <family val="2"/>
      </rPr>
      <t>, et, faute de trouver des complots, il en invente.</t>
    </r>
  </si>
  <si>
    <r>
      <t>Ce noble genre de discussion est devenu si familier aux admirateurs de la civilisation nouvelle, de cette civilisation par écrit, qui compte déjà près de douze années d'existence et de traverses, que nous craignons beaucoup d'exposer à leurs </t>
    </r>
    <r>
      <rPr>
        <b/>
        <sz val="11"/>
        <color rgb="FFCC3300"/>
        <rFont val="Arial"/>
        <family val="2"/>
      </rPr>
      <t>délations</t>
    </r>
    <r>
      <rPr>
        <sz val="11"/>
        <color rgb="FF333333"/>
        <rFont val="Arial"/>
        <family val="2"/>
      </rPr>
      <t> et à leurs insultes un éloquent écrivain dont le témoignage a cependant trop de poids dans la question qui nous occupe, pour qu'il nous soit possible de le passer sous silence; peut-être aussi son autorité nous servira-t-elle de sauvegarde.</t>
    </r>
  </si>
  <si>
    <r>
      <t>Au lycée de </t>
    </r>
    <r>
      <rPr>
        <sz val="11"/>
        <color theme="1"/>
        <rFont val="Calibri"/>
        <family val="2"/>
        <scheme val="minor"/>
      </rPr>
      <t>Fribourg</t>
    </r>
    <r>
      <rPr>
        <sz val="11"/>
        <color rgb="FF333333"/>
        <rFont val="Arial"/>
        <family val="2"/>
      </rPr>
      <t>, peu de </t>
    </r>
    <r>
      <rPr>
        <b/>
        <sz val="11"/>
        <color rgb="FFCC3300"/>
        <rFont val="Arial"/>
        <family val="2"/>
      </rPr>
      <t>délation</t>
    </r>
    <r>
      <rPr>
        <sz val="11"/>
        <color rgb="FF333333"/>
        <rFont val="Arial"/>
        <family val="2"/>
      </rPr>
      <t>, dit </t>
    </r>
    <r>
      <rPr>
        <sz val="11"/>
        <color theme="1"/>
        <rFont val="Calibri"/>
        <family val="2"/>
        <scheme val="minor"/>
      </rPr>
      <t>M</t>
    </r>
    <r>
      <rPr>
        <sz val="11"/>
        <color rgb="FF333333"/>
        <rFont val="Arial"/>
        <family val="2"/>
      </rPr>
      <t>. </t>
    </r>
    <r>
      <rPr>
        <sz val="11"/>
        <color theme="1"/>
        <rFont val="Calibri"/>
        <family val="2"/>
        <scheme val="minor"/>
      </rPr>
      <t>Daguet, leur élève; seulement, ils font parler les élèves les uns sur les autres.</t>
    </r>
  </si>
  <si>
    <r>
      <t>Sous quel triste régime de </t>
    </r>
    <r>
      <rPr>
        <b/>
        <sz val="11"/>
        <color rgb="FFCC3300"/>
        <rFont val="Arial"/>
        <family val="2"/>
      </rPr>
      <t>délations</t>
    </r>
    <r>
      <rPr>
        <sz val="11"/>
        <color rgb="FF333333"/>
        <rFont val="Arial"/>
        <family val="2"/>
      </rPr>
      <t> nous vivons!</t>
    </r>
  </si>
  <si>
    <r>
      <t>On ne condamne pas sans retour une femme uniquement d'après la </t>
    </r>
    <r>
      <rPr>
        <b/>
        <sz val="11"/>
        <color rgb="FFCC3300"/>
        <rFont val="Arial"/>
        <family val="2"/>
      </rPr>
      <t>délation</t>
    </r>
    <r>
      <rPr>
        <sz val="11"/>
        <color rgb="FF333333"/>
        <rFont val="Arial"/>
        <family val="2"/>
      </rPr>
      <t> grossière d'une ombre sur le mur.</t>
    </r>
  </si>
  <si>
    <r>
      <t>Il ne te reste donc pour témoin que ton honnête émissaire, le secrétaire fidèle de tes commandements, un homme de bien qui s' était fait courtier de </t>
    </r>
    <r>
      <rPr>
        <b/>
        <sz val="11"/>
        <color rgb="FFCC3300"/>
        <rFont val="Arial"/>
        <family val="2"/>
      </rPr>
      <t>délations</t>
    </r>
    <r>
      <rPr>
        <sz val="11"/>
        <color rgb="FF333333"/>
        <rFont val="Arial"/>
        <family val="2"/>
      </rPr>
      <t> et entremetteur de calomnies pour se dédommager de n' être plus bourreau, un des iniques bandits qui se travestirent en juges pour égorger le vieil André Cinci!</t>
    </r>
  </si>
  <si>
    <r>
      <t>Et l'adultère?</t>
    </r>
    <r>
      <rPr>
        <sz val="11"/>
        <color theme="1"/>
        <rFont val="Calibri"/>
        <family val="2"/>
        <scheme val="minor"/>
      </rPr>
      <t> Répondra-t-on. - C'est VIL, la </t>
    </r>
    <r>
      <rPr>
        <b/>
        <sz val="11"/>
        <color rgb="FFCC3300"/>
        <rFont val="Calibri"/>
        <family val="2"/>
        <scheme val="minor"/>
      </rPr>
      <t>délation;</t>
    </r>
    <r>
      <rPr>
        <sz val="11"/>
        <color theme="1"/>
        <rFont val="Calibri"/>
        <family val="2"/>
        <scheme val="minor"/>
      </rPr>
      <t>c'est donc beau ce qu'il fait?</t>
    </r>
  </si>
  <si>
    <r>
      <t>Lorsque l'intimité des amants semblait devenir menaçante pour l'influence qu'il tenait à garder sur la reine, il était peu scrupuleux sur les moyens d'amener entre eux une rupture presque toujours tragique; l'un de ces moyens fût-il même la </t>
    </r>
    <r>
      <rPr>
        <b/>
        <sz val="11"/>
        <color rgb="FFCC3300"/>
        <rFont val="Arial"/>
        <family val="2"/>
      </rPr>
      <t>délation</t>
    </r>
    <r>
      <rPr>
        <sz val="11"/>
        <color rgb="FF333333"/>
        <rFont val="Arial"/>
        <family val="2"/>
      </rPr>
      <t>.</t>
    </r>
  </si>
  <si>
    <r>
      <t>Que de dénonciations ou de </t>
    </r>
    <r>
      <rPr>
        <b/>
        <sz val="11"/>
        <color rgb="FFCC3300"/>
        <rFont val="Arial"/>
        <family val="2"/>
      </rPr>
      <t>délations</t>
    </r>
    <r>
      <rPr>
        <sz val="11"/>
        <color rgb="FF333333"/>
        <rFont val="Arial"/>
        <family val="2"/>
      </rPr>
      <t> me furent faites!</t>
    </r>
  </si>
  <si>
    <r>
      <t>Gérard</t>
    </r>
    <r>
      <rPr>
        <sz val="11"/>
        <color rgb="FF333333"/>
        <rFont val="Arial"/>
        <family val="2"/>
      </rPr>
      <t> ne pensa pas à chercher plus loin les preuves de la science de </t>
    </r>
    <r>
      <rPr>
        <sz val="11"/>
        <color theme="1"/>
        <rFont val="Calibri"/>
        <family val="2"/>
        <scheme val="minor"/>
      </rPr>
      <t>Mariette</t>
    </r>
    <r>
      <rPr>
        <sz val="11"/>
        <color rgb="FF333333"/>
        <rFont val="Arial"/>
        <family val="2"/>
      </rPr>
      <t>; il l'assura qu'il ne croyait pas un mot de la </t>
    </r>
    <r>
      <rPr>
        <b/>
        <sz val="11"/>
        <color rgb="FFCC3300"/>
        <rFont val="Arial"/>
        <family val="2"/>
      </rPr>
      <t>délation</t>
    </r>
    <r>
      <rPr>
        <sz val="11"/>
        <color rgb="FF333333"/>
        <rFont val="Arial"/>
        <family val="2"/>
      </rPr>
      <t> de </t>
    </r>
    <r>
      <rPr>
        <sz val="11"/>
        <color theme="1"/>
        <rFont val="Calibri"/>
        <family val="2"/>
        <scheme val="minor"/>
      </rPr>
      <t>Valentin</t>
    </r>
    <r>
      <rPr>
        <sz val="11"/>
        <color rgb="FF333333"/>
        <rFont val="Arial"/>
        <family val="2"/>
      </rPr>
      <t>, et qu'une pareille conduite de celui qu'il avait jusqu'alors regardé comme son ami lui donnait plus de courage pour l'explication future.</t>
    </r>
  </si>
  <si>
    <r>
      <t>Il y avait alors une fièvre de </t>
    </r>
    <r>
      <rPr>
        <b/>
        <sz val="11"/>
        <color rgb="FFCC3300"/>
        <rFont val="Arial"/>
        <family val="2"/>
      </rPr>
      <t>délation</t>
    </r>
    <r>
      <rPr>
        <sz val="11"/>
        <color rgb="FF333333"/>
        <rFont val="Arial"/>
        <family val="2"/>
      </rPr>
      <t>.</t>
    </r>
  </si>
  <si>
    <r>
      <t> pourquoi, sur les indices les plus vagues, sur les prétextes les plus futiles, sur de simples </t>
    </r>
    <r>
      <rPr>
        <b/>
        <sz val="11"/>
        <color rgb="FFCC3300"/>
        <rFont val="Arial"/>
        <family val="2"/>
      </rPr>
      <t>délations</t>
    </r>
    <r>
      <rPr>
        <sz val="11"/>
        <color rgb="FF333333"/>
        <rFont val="Arial"/>
        <family val="2"/>
      </rPr>
      <t> de quartiers, sur des dénonciations anonymes, avez-vous multiplié chez les pauvres gens les perquisitions et les arrestations ?</t>
    </r>
  </si>
  <si>
    <r>
      <t>Sans compter le stalag XII c, où, par un tour de force peut-être unique dans les annales de la captivité, des évadés et des réfractaires avaient réussi à occuper entièrement tous les services, de sorte qu'il ne s'y fit jamais rien que pour les français et contre l'</t>
    </r>
    <r>
      <rPr>
        <sz val="11"/>
        <color theme="1"/>
        <rFont val="Calibri"/>
        <family val="2"/>
        <scheme val="minor"/>
      </rPr>
      <t>Allemagne</t>
    </r>
    <r>
      <rPr>
        <sz val="11"/>
        <color rgb="FF333333"/>
        <rFont val="Arial"/>
        <family val="2"/>
      </rPr>
      <t>, il y eut le cas du stalag XII d où l'aspirant </t>
    </r>
    <r>
      <rPr>
        <sz val="11"/>
        <color theme="1"/>
        <rFont val="Calibri"/>
        <family val="2"/>
        <scheme val="minor"/>
      </rPr>
      <t>Zametkowski</t>
    </r>
    <r>
      <rPr>
        <sz val="11"/>
        <color rgb="FF333333"/>
        <rFont val="Arial"/>
        <family val="2"/>
      </rPr>
      <t>, assisté d'une étonnante équipe de faussaires bénévoles, </t>
    </r>
    <r>
      <rPr>
        <sz val="11"/>
        <color theme="1"/>
        <rFont val="Calibri"/>
        <family val="2"/>
        <scheme val="minor"/>
      </rPr>
      <t>Pinède</t>
    </r>
    <r>
      <rPr>
        <sz val="11"/>
        <color rgb="FF333333"/>
        <rFont val="Arial"/>
        <family val="2"/>
      </rPr>
      <t>, </t>
    </r>
    <r>
      <rPr>
        <sz val="11"/>
        <color theme="1"/>
        <rFont val="Calibri"/>
        <family val="2"/>
        <scheme val="minor"/>
      </rPr>
      <t>Berthon</t>
    </r>
    <r>
      <rPr>
        <sz val="11"/>
        <color rgb="FF333333"/>
        <rFont val="Arial"/>
        <family val="2"/>
      </rPr>
      <t>, </t>
    </r>
    <r>
      <rPr>
        <sz val="11"/>
        <color theme="1"/>
        <rFont val="Calibri"/>
        <family val="2"/>
        <scheme val="minor"/>
      </rPr>
      <t>Lefèvre</t>
    </r>
    <r>
      <rPr>
        <sz val="11"/>
        <color rgb="FF333333"/>
        <rFont val="Arial"/>
        <family val="2"/>
      </rPr>
      <t>, bouleversa les fichiers de la kartei jusqu'à les rendre inutilisables, et fit libérer frauduleusement plus de deux mille prisonniers, en six mois d'un patient travail qui ne prit fin que sur la </t>
    </r>
    <r>
      <rPr>
        <b/>
        <sz val="11"/>
        <color rgb="FFCC3300"/>
        <rFont val="Arial"/>
        <family val="2"/>
      </rPr>
      <t>délation</t>
    </r>
    <r>
      <rPr>
        <sz val="11"/>
        <color rgb="FF333333"/>
        <rFont val="Arial"/>
        <family val="2"/>
      </rPr>
      <t> d'un mouchard.</t>
    </r>
  </si>
  <si>
    <r>
      <t>Car des hérésies en matière de foi je n'ai ni le goût ni l'autorité de les dénoncer ou simplement de m'en faire le censeur et toutes espèces de </t>
    </r>
    <r>
      <rPr>
        <b/>
        <sz val="11"/>
        <color rgb="FFCC3300"/>
        <rFont val="Arial"/>
        <family val="2"/>
      </rPr>
      <t>délations</t>
    </r>
    <r>
      <rPr>
        <sz val="11"/>
        <color rgb="FF333333"/>
        <rFont val="Arial"/>
        <family val="2"/>
      </rPr>
      <t> ou de censures ne conviennent ni à ma nature, ni à mon humeur, ni à mon tempérament, ni à mon caractère.</t>
    </r>
  </si>
  <si>
    <r>
      <t>Solitude, d'abord: que le terroriste décidât seul, exécutât seul; toute la force de la police est dans la </t>
    </r>
    <r>
      <rPr>
        <b/>
        <sz val="11"/>
        <color rgb="FFCC3300"/>
        <rFont val="Arial"/>
        <family val="2"/>
      </rPr>
      <t>délation;</t>
    </r>
    <r>
      <rPr>
        <sz val="11"/>
        <color rgb="FF333333"/>
        <rFont val="Arial"/>
        <family val="2"/>
      </rPr>
      <t> le meurtrier qui agit seul ne risque pas de se dénoncer lui-même.</t>
    </r>
  </si>
  <si>
    <r>
      <t>C'est alors que les chefs de service prennent vraiment conscience de leur supériorité: "turba ruit ou ruunt "; eux, à une allure de prêtres, laissant passer le galop des moines et moinillons de tous ordres, visitent lentement leur domaine, entouré par privilège de vitrages dépolis, dans un décor où les vertus embaumantes sont la morgue, le mauvais goût et la </t>
    </r>
    <r>
      <rPr>
        <b/>
        <sz val="11"/>
        <color rgb="FFC00000"/>
        <rFont val="Arial"/>
        <family val="2"/>
      </rPr>
      <t>délation</t>
    </r>
    <r>
      <rPr>
        <sz val="11"/>
        <color rgb="FF333333"/>
        <rFont val="Arial"/>
        <family val="2"/>
      </rPr>
      <t>, - et parvenant à leurs vestiaire, oùil n'est pas rare que se trouvent des gants, une canne, une écharpe de soie, ils se défroquent tout à coup de leur grimace caractéristique et se transforment en véritables hommes du monde.</t>
    </r>
  </si>
  <si>
    <r>
      <t>Parmi les français qui ont, par le meurtre ou par la </t>
    </r>
    <r>
      <rPr>
        <b/>
        <sz val="11"/>
        <color rgb="FFCC3300"/>
        <rFont val="Arial"/>
        <family val="2"/>
      </rPr>
      <t>délation</t>
    </r>
    <r>
      <rPr>
        <sz val="11"/>
        <color rgb="FF333333"/>
        <rFont val="Arial"/>
        <family val="2"/>
      </rPr>
      <t>, causé la mort de combattants de la résistance, il en aura été tué, sans procès régulier, 10842, dont 6675 pendant les combats des maquis avant la libération, le reste après, au cours de représailles.</t>
    </r>
  </si>
  <si>
    <r>
      <t>La </t>
    </r>
    <r>
      <rPr>
        <sz val="11"/>
        <color theme="1"/>
        <rFont val="Calibri"/>
        <family val="2"/>
        <scheme val="minor"/>
      </rPr>
      <t>France</t>
    </r>
    <r>
      <rPr>
        <sz val="11"/>
        <color rgb="FF333333"/>
        <rFont val="Arial"/>
        <family val="2"/>
      </rPr>
      <t> sait, qu'à l'heure qu'il est, 135000 français sont morts sur les champs de bataille, que 55000 ont été tués aux poteaux d'exécution, que plus de 100000 ont succombé dans les camps et les prisons de l'ennemi ou de ses complices, que 2 millions sont prisonniers de guerre ou déportés, que près d'un million de nos petits enfants ont péri faute de nourriture suffisante, que le peuple français tout entier vit sous un régime effroyable de famine, de </t>
    </r>
    <r>
      <rPr>
        <b/>
        <sz val="11"/>
        <color rgb="FFCC3300"/>
        <rFont val="Arial"/>
        <family val="2"/>
      </rPr>
      <t>délation</t>
    </r>
    <r>
      <rPr>
        <sz val="11"/>
        <color rgb="FF333333"/>
        <rFont val="Arial"/>
        <family val="2"/>
      </rPr>
      <t> et d'oppression.</t>
    </r>
  </si>
  <si>
    <r>
      <t>L'histoire des affaires récentes de </t>
    </r>
    <r>
      <rPr>
        <b/>
        <sz val="11"/>
        <color rgb="FFCC3300"/>
        <rFont val="Arial"/>
        <family val="2"/>
      </rPr>
      <t>délation</t>
    </r>
    <r>
      <rPr>
        <sz val="11"/>
        <color rgb="FF333333"/>
        <rFont val="Arial"/>
        <family val="2"/>
      </rPr>
      <t> a montré, d'une manière très claire, quel était définitivement le point de vue du pays.</t>
    </r>
  </si>
  <si>
    <r>
      <t>Pour éviter les rigueurs de la censure et du Parlement avec leur cortège d'espionnage et de </t>
    </r>
    <r>
      <rPr>
        <b/>
        <sz val="11"/>
        <color rgb="FFCC3300"/>
        <rFont val="Arial"/>
        <family val="2"/>
      </rPr>
      <t>délation</t>
    </r>
    <r>
      <rPr>
        <sz val="11"/>
        <color rgb="FF333333"/>
        <rFont val="Arial"/>
        <family val="2"/>
      </rPr>
      <t>, les plus célèbres imprimeurs humanistes de Paris et de Lyon, presque tous gagnés aux idées nouvelles, doivent fuir la France ans la seconde partie du XVIe siècle.</t>
    </r>
  </si>
  <si>
    <r>
      <t>Lettre d'homme sous la Terreur : Satan fait rage pour éteindre le feu de l'Evangile ; la </t>
    </r>
    <r>
      <rPr>
        <b/>
        <sz val="11"/>
        <color rgb="FFCC3300"/>
        <rFont val="Arial"/>
        <family val="2"/>
      </rPr>
      <t>délation</t>
    </r>
    <r>
      <rPr>
        <sz val="11"/>
        <color rgb="FF333333"/>
        <rFont val="Arial"/>
        <family val="2"/>
      </rPr>
      <t> sévit et l'espionnage ; pour « confabuler ensemble secrètement de l'Evangile, nul ne dit rien — mais d'en parler publiquement, il n'y pend que le feu... » Et les bons se cachent, « vacillans »... Pourtant, il y a des lueurs d'espoir.</t>
    </r>
  </si>
  <si>
    <r>
      <t>Jaurès et beaucoup d'autres éminents dreyfusards approuvèrent le général André et Combes d'avoir organisé un système régulier de </t>
    </r>
    <r>
      <rPr>
        <b/>
        <sz val="11"/>
        <color rgb="FFCC3300"/>
        <rFont val="Arial"/>
        <family val="2"/>
      </rPr>
      <t>délation</t>
    </r>
    <r>
      <rPr>
        <sz val="11"/>
        <color rgb="FF333333"/>
        <rFont val="Arial"/>
        <family val="2"/>
      </rPr>
      <t>.</t>
    </r>
  </si>
  <si>
    <r>
      <t>Il était venu se réfugier à </t>
    </r>
    <r>
      <rPr>
        <sz val="11"/>
        <color theme="1"/>
        <rFont val="Calibri"/>
        <family val="2"/>
        <scheme val="minor"/>
      </rPr>
      <t>Aix</t>
    </r>
    <r>
      <rPr>
        <sz val="11"/>
        <color rgb="FF333333"/>
        <rFont val="Arial"/>
        <family val="2"/>
      </rPr>
      <t> avec femme et enfant, avait ouvert ce restaurant où il se crevait devant son fourneau à vouloir faire manger le monde décemment et y réussissait à force de travail, d'astuce, de dévouement, de risques réels et disproportionnés, et aussi par amour, j'en suis témoin, non pas de la clientèle affamée, ingrate, râleuse, pingre, jamais satisfaite, portée à la </t>
    </r>
    <r>
      <rPr>
        <b/>
        <sz val="11"/>
        <color rgb="FFCC3300"/>
        <rFont val="Arial"/>
        <family val="2"/>
      </rPr>
      <t>délation</t>
    </r>
    <r>
      <rPr>
        <sz val="11"/>
        <color rgb="FF333333"/>
        <rFont val="Arial"/>
        <family val="2"/>
      </rPr>
      <t>, mais par amour de l'art et pour ne pas perdre sa renommée de chef incomparable.</t>
    </r>
  </si>
  <si>
    <r>
      <t>Mais ce privilège exorbitant exaltait la morgue de </t>
    </r>
    <r>
      <rPr>
        <sz val="11"/>
        <color theme="1"/>
        <rFont val="Calibri"/>
        <family val="2"/>
        <scheme val="minor"/>
      </rPr>
      <t>Cropette</t>
    </r>
    <r>
      <rPr>
        <sz val="11"/>
        <color rgb="FF333333"/>
        <rFont val="Arial"/>
        <family val="2"/>
      </rPr>
      <t>, le maintenait en douce vassalité, l'incitait à crachoter entre deux portes ses petites </t>
    </r>
    <r>
      <rPr>
        <b/>
        <sz val="11"/>
        <color rgb="FFCC3300"/>
        <rFont val="Arial"/>
        <family val="2"/>
      </rPr>
      <t>délations</t>
    </r>
    <r>
      <rPr>
        <sz val="11"/>
        <color rgb="FF333333"/>
        <rFont val="Arial"/>
        <family val="2"/>
      </rPr>
      <t>.</t>
    </r>
  </si>
  <si>
    <r>
      <t>Ces îles de la mort sont réservées aux quartiers pauvres dont les habitants auront toujours des clartés particulières sur les apparitions du malheur et du destin: on a des égards pour les gens riches qui payent trop d'impôts pour ne pas être protégés contre les moindres allusions à la pourriture, à la </t>
    </r>
    <r>
      <rPr>
        <b/>
        <sz val="11"/>
        <color rgb="FFCC3300"/>
        <rFont val="Arial"/>
        <family val="2"/>
      </rPr>
      <t>délation</t>
    </r>
    <r>
      <rPr>
        <sz val="11"/>
        <color rgb="FF333333"/>
        <rFont val="Arial"/>
        <family val="2"/>
      </rPr>
      <t> et à la mort.</t>
    </r>
  </si>
  <si>
    <r>
      <t>Parfois aussi, après un regard circulaire pour s'assurer qu'aucun de ses compatriotes n'avait suivi la scène, il feignait de n'avoir rien vu et continuait sa ronde: que d'allemands n'auront été cruels que par terreur, et jusqu'où la crainte de la </t>
    </r>
    <r>
      <rPr>
        <b/>
        <sz val="11"/>
        <color rgb="FFCC3300"/>
        <rFont val="Arial"/>
        <family val="2"/>
      </rPr>
      <t>délation</t>
    </r>
    <r>
      <rPr>
        <sz val="11"/>
        <color rgb="FF333333"/>
        <rFont val="Arial"/>
        <family val="2"/>
      </rPr>
      <t>peut-elle conduire une âme basse!</t>
    </r>
  </si>
  <si>
    <r>
      <t>La </t>
    </r>
    <r>
      <rPr>
        <b/>
        <sz val="11"/>
        <color rgb="FFCC3300"/>
        <rFont val="Arial"/>
        <family val="2"/>
      </rPr>
      <t>délation</t>
    </r>
    <r>
      <rPr>
        <sz val="11"/>
        <color rgb="FF333333"/>
        <rFont val="Arial"/>
        <family val="2"/>
      </rPr>
      <t> des « fiches » s'organisa contre les officiers qui allaient à la messe.</t>
    </r>
  </si>
  <si>
    <r>
      <t>Rouletabille</t>
    </r>
    <r>
      <rPr>
        <sz val="11"/>
        <color rgb="FF333333"/>
        <rFont val="Arial"/>
        <family val="2"/>
      </rPr>
      <t> put se rendre compte qu'elle était ouverte à tout le monde, la maison... à tous... à tous ceux qui avaient une </t>
    </r>
    <r>
      <rPr>
        <b/>
        <sz val="11"/>
        <color rgb="FFCC3300"/>
        <rFont val="Arial"/>
        <family val="2"/>
      </rPr>
      <t>délation</t>
    </r>
    <r>
      <rPr>
        <sz val="11"/>
        <color rgb="FF333333"/>
        <rFont val="Arial"/>
        <family val="2"/>
      </rPr>
      <t> à faire, quelqu'un à envoyer au bagne ou à la mort ou à l'oubli... pas un gardavoï au </t>
    </r>
    <r>
      <rPr>
        <i/>
        <sz val="11"/>
        <color rgb="FF333333"/>
        <rFont val="Arial"/>
        <family val="2"/>
      </rPr>
      <t>padiès</t>
    </r>
    <r>
      <rPr>
        <sz val="11"/>
        <color rgb="FF333333"/>
        <rFont val="Arial"/>
        <family val="2"/>
      </rPr>
      <t> pour arrêter l'élan des visiteurs... on entrait chez </t>
    </r>
    <r>
      <rPr>
        <sz val="11"/>
        <color theme="1"/>
        <rFont val="Calibri"/>
        <family val="2"/>
        <scheme val="minor"/>
      </rPr>
      <t>Gounsovski</t>
    </r>
    <r>
      <rPr>
        <sz val="11"/>
        <color rgb="FF333333"/>
        <rFont val="Arial"/>
        <family val="2"/>
      </rPr>
      <t> comme chez un ami et il était toujours prêt à vous rendre service, bien sûr!</t>
    </r>
  </si>
  <si>
    <r>
      <t>Mais la part de lui-même qu'engage l'homme qui tire en ce moment n'est pas la part importante... le gain que vous apporterait la libération économique, qui me dit qu'il sera plus grand que les pertes apportées par la société nouvelle, menacée de toutes parts, obligée par son angoisse à la contrainte, à la violence, peut-être à la </t>
    </r>
    <r>
      <rPr>
        <b/>
        <sz val="11"/>
        <color rgb="FFCC3300"/>
        <rFont val="Arial"/>
        <family val="2"/>
      </rPr>
      <t>délation</t>
    </r>
    <r>
      <rPr>
        <sz val="11"/>
        <color rgb="FF333333"/>
        <rFont val="Arial"/>
        <family val="2"/>
      </rPr>
      <t>?</t>
    </r>
  </si>
  <si>
    <r>
      <t>L'effet d'une pareille </t>
    </r>
    <r>
      <rPr>
        <b/>
        <sz val="11"/>
        <color rgb="FFCC3300"/>
        <rFont val="Arial"/>
        <family val="2"/>
      </rPr>
      <t>délation</t>
    </r>
    <r>
      <rPr>
        <sz val="11"/>
        <color rgb="FF333333"/>
        <rFont val="Arial"/>
        <family val="2"/>
      </rPr>
      <t>, si absurde fût-elle, ne se faisait jamais attendre.</t>
    </r>
  </si>
  <si>
    <t>delation</t>
  </si>
  <si>
    <r>
      <t xml:space="preserve">Vous êtes des fripons, remplis de vanité, À peine nos faveurs sont un moment secrètes: Je </t>
    </r>
    <r>
      <rPr>
        <b/>
        <sz val="11"/>
        <color rgb="FFFF0000"/>
        <rFont val="Calibri"/>
        <family val="2"/>
        <scheme val="minor"/>
      </rPr>
      <t>demeure d'accord</t>
    </r>
    <r>
      <rPr>
        <sz val="11"/>
        <color theme="1"/>
        <rFont val="Calibri"/>
        <family val="2"/>
        <scheme val="minor"/>
      </rPr>
      <t xml:space="preserve"> que, d'un autre côté, Nous sommes de franches coquettes.</t>
    </r>
  </si>
  <si>
    <r>
      <t>Il n'en </t>
    </r>
    <r>
      <rPr>
        <b/>
        <sz val="11"/>
        <color rgb="FFCC3300"/>
        <rFont val="Arial"/>
        <family val="2"/>
      </rPr>
      <t>demeurera</t>
    </r>
    <r>
      <rPr>
        <sz val="11"/>
        <color rgb="FF333333"/>
        <rFont val="Arial"/>
        <family val="2"/>
      </rPr>
      <t> pas d'</t>
    </r>
    <r>
      <rPr>
        <b/>
        <sz val="11"/>
        <color rgb="FFCC3300"/>
        <rFont val="Arial"/>
        <family val="2"/>
      </rPr>
      <t>accord</t>
    </r>
    <r>
      <rPr>
        <sz val="11"/>
        <color rgb="FF333333"/>
        <rFont val="Arial"/>
        <family val="2"/>
      </rPr>
      <t>?</t>
    </r>
  </si>
  <si>
    <r>
      <t>C'est une chose dont il ne </t>
    </r>
    <r>
      <rPr>
        <b/>
        <sz val="11"/>
        <color rgb="FFCC3300"/>
        <rFont val="Arial"/>
        <family val="2"/>
      </rPr>
      <t>demeurera</t>
    </r>
    <r>
      <rPr>
        <sz val="11"/>
        <color rgb="FF333333"/>
        <rFont val="Arial"/>
        <family val="2"/>
      </rPr>
      <t> pas d'</t>
    </r>
    <r>
      <rPr>
        <b/>
        <sz val="11"/>
        <color rgb="FFCC3300"/>
        <rFont val="Arial"/>
        <family val="2"/>
      </rPr>
      <t>accord</t>
    </r>
    <r>
      <rPr>
        <sz val="11"/>
        <color rgb="FF333333"/>
        <rFont val="Arial"/>
        <family val="2"/>
      </rPr>
      <t>.</t>
    </r>
  </si>
  <si>
    <r>
      <t xml:space="preserve">Il </t>
    </r>
    <r>
      <rPr>
        <b/>
        <sz val="11"/>
        <color rgb="FFFF0000"/>
        <rFont val="Calibri"/>
        <family val="2"/>
        <scheme val="minor"/>
      </rPr>
      <t>demeure</t>
    </r>
    <r>
      <rPr>
        <sz val="11"/>
        <color theme="1"/>
        <rFont val="Calibri"/>
        <family val="2"/>
        <scheme val="minor"/>
      </rPr>
      <t xml:space="preserve"> pourtant </t>
    </r>
    <r>
      <rPr>
        <b/>
        <sz val="11"/>
        <color rgb="FFFF0000"/>
        <rFont val="Calibri"/>
        <family val="2"/>
        <scheme val="minor"/>
      </rPr>
      <t>d'accord</t>
    </r>
    <r>
      <rPr>
        <sz val="11"/>
        <color theme="1"/>
        <rFont val="Calibri"/>
        <family val="2"/>
        <scheme val="minor"/>
      </rPr>
      <t xml:space="preserve"> de l'attentat; mais me l'éclaircir mieux seroit trahir l'estat, il suffit que je sçache un complot si funeste, et ce n'est qu'à vous seul qu'il peut dire le reste. </t>
    </r>
  </si>
  <si>
    <r>
      <t>Cela est vrai, j'en </t>
    </r>
    <r>
      <rPr>
        <b/>
        <sz val="11"/>
        <color rgb="FFCC3300"/>
        <rFont val="Arial"/>
        <family val="2"/>
      </rPr>
      <t>demeure</t>
    </r>
    <r>
      <rPr>
        <sz val="11"/>
        <color rgb="FF333333"/>
        <rFont val="Arial"/>
        <family val="2"/>
      </rPr>
      <t> d'</t>
    </r>
    <r>
      <rPr>
        <b/>
        <sz val="11"/>
        <color rgb="FFCC3300"/>
        <rFont val="Arial"/>
        <family val="2"/>
      </rPr>
      <t>accord;</t>
    </r>
    <r>
      <rPr>
        <sz val="11"/>
        <color rgb="FF333333"/>
        <rFont val="Arial"/>
        <family val="2"/>
      </rPr>
      <t> mais je m'en suis toujours tenu à la galanterie, et je n'ai point été jusqu'à faire ce qu'il a fait.</t>
    </r>
  </si>
  <si>
    <r>
      <t>Il est donc juste quand on accuse quelqu'un d'avoir dit quelque chose, qui peut retomber ou sur lui, ou sur quelque autre, de s'informer avant que de croire ce rapport, si ceux qu'il regarde en </t>
    </r>
    <r>
      <rPr>
        <b/>
        <sz val="11"/>
        <color rgb="FFCC3300"/>
        <rFont val="Arial"/>
        <family val="2"/>
      </rPr>
      <t>demeurent</t>
    </r>
    <r>
      <rPr>
        <sz val="11"/>
        <color rgb="FF333333"/>
        <rFont val="Arial"/>
        <family val="2"/>
      </rPr>
      <t> d'</t>
    </r>
    <r>
      <rPr>
        <b/>
        <sz val="11"/>
        <color rgb="FFCC3300"/>
        <rFont val="Arial"/>
        <family val="2"/>
      </rPr>
      <t>accord;</t>
    </r>
    <r>
      <rPr>
        <sz val="11"/>
        <color rgb="FF333333"/>
        <rFont val="Arial"/>
        <family val="2"/>
      </rPr>
      <t> et quand on apprend qu'ils le desavouent, il faut suspendre son jugement, et chercher dans les circonstances du rapport de quoi se déterminer de côté ou d'autre.</t>
    </r>
  </si>
  <si>
    <r>
      <t> </t>
    </r>
    <r>
      <rPr>
        <sz val="11"/>
        <color theme="1"/>
        <rFont val="Calibri"/>
        <family val="2"/>
        <scheme val="minor"/>
      </rPr>
      <t>Mais je vous dis de plus que, selon Molina, cette valeur est déterminée à six ducats, comme je l'ai rapporté: et si vous n'en voulez pas </t>
    </r>
    <r>
      <rPr>
        <b/>
        <sz val="11"/>
        <color rgb="FFCC3300"/>
        <rFont val="Calibri"/>
        <family val="2"/>
        <scheme val="minor"/>
      </rPr>
      <t>demeurer</t>
    </r>
    <r>
      <rPr>
        <sz val="11"/>
        <color theme="1"/>
        <rFont val="Calibri"/>
        <family val="2"/>
        <scheme val="minor"/>
      </rPr>
      <t> d'</t>
    </r>
    <r>
      <rPr>
        <b/>
        <sz val="11"/>
        <color rgb="FFCC3300"/>
        <rFont val="Calibri"/>
        <family val="2"/>
        <scheme val="minor"/>
      </rPr>
      <t>accord</t>
    </r>
    <r>
      <rPr>
        <sz val="11"/>
        <color theme="1"/>
        <rFont val="Calibri"/>
        <family val="2"/>
        <scheme val="minor"/>
      </rPr>
      <t>, prenons un arbitre que vous ne puissiez refuser.</t>
    </r>
  </si>
  <si>
    <r>
      <t>Tandis que j'ai vécu parmi les hommes, je me suis appliqué à les convaincre de la dépendance entiére, qu'ils ont de vous, j'en ai persuadé plusieurs de cette importante vérité: que vous étes le seul etre qui puissiez produire quelque chose dans le monde: que c'est un orgüeil punissable dans les hommes de croire, qu'ils soient capables de causer le moindre mouvement dans la matiére, et que celui même, que leur ame s'imagine imprimer au corps qu'elle anime est uniquement l'effet de vôtre toute-puissance, qui pour s'accommoder aux loix, que vôtre sagesse s'est imposée elle-même, remuë les membres de ce corps avec tant de justesse et de promptitude à l'occasion des désirs et des volontez de l'ame, qu'elle se persuade, que c'est elle-même qui le remuë, quoi qu'elle </t>
    </r>
    <r>
      <rPr>
        <b/>
        <sz val="11"/>
        <color rgb="FFCC3300"/>
        <rFont val="Arial"/>
        <family val="2"/>
      </rPr>
      <t>demeure</t>
    </r>
    <r>
      <rPr>
        <sz val="11"/>
        <color rgb="FF333333"/>
        <rFont val="Arial"/>
        <family val="2"/>
      </rPr>
      <t> en même tems d'</t>
    </r>
    <r>
      <rPr>
        <b/>
        <sz val="11"/>
        <color rgb="FFCC3300"/>
        <rFont val="Arial"/>
        <family val="2"/>
      </rPr>
      <t>accord</t>
    </r>
    <r>
      <rPr>
        <sz val="11"/>
        <color rgb="FF333333"/>
        <rFont val="Arial"/>
        <family val="2"/>
      </rPr>
      <t>, qu'elle ignore la maniére dont il lui faut se servir pour le remuer.</t>
    </r>
  </si>
  <si>
    <r>
      <t>Il témoigna à ce pere d'estre mécontent de moy, et fut contraint neanmoins de </t>
    </r>
    <r>
      <rPr>
        <b/>
        <sz val="11"/>
        <color rgb="FFCC3300"/>
        <rFont val="Arial"/>
        <family val="2"/>
      </rPr>
      <t>demeurer</t>
    </r>
    <r>
      <rPr>
        <sz val="11"/>
        <color rgb="FF333333"/>
        <rFont val="Arial"/>
        <family val="2"/>
      </rPr>
      <t> d'</t>
    </r>
    <r>
      <rPr>
        <b/>
        <sz val="11"/>
        <color rgb="FFCC3300"/>
        <rFont val="Arial"/>
        <family val="2"/>
      </rPr>
      <t>accord</t>
    </r>
    <r>
      <rPr>
        <sz val="11"/>
        <color rgb="FF333333"/>
        <rFont val="Arial"/>
        <family val="2"/>
      </rPr>
      <t> qu'il m'avoit mandé de venir: mais il dit qu'il entendoit que ce fust seulement pour traiter l'affaire, et non pas avec ce grand nombre de religieuses.</t>
    </r>
  </si>
  <si>
    <r>
      <t>Disons plus, quel sujet y a t'il de le reprendre, puis qu'il n'y a d'ailleurs personne qui ne </t>
    </r>
    <r>
      <rPr>
        <b/>
        <sz val="11"/>
        <color rgb="FFCC3300"/>
        <rFont val="Arial"/>
        <family val="2"/>
      </rPr>
      <t>demeure</t>
    </r>
    <r>
      <rPr>
        <sz val="11"/>
        <color rgb="FF333333"/>
        <rFont val="Arial"/>
        <family val="2"/>
      </rPr>
      <t> d'</t>
    </r>
    <r>
      <rPr>
        <b/>
        <sz val="11"/>
        <color rgb="FFCC3300"/>
        <rFont val="Arial"/>
        <family val="2"/>
      </rPr>
      <t>accord</t>
    </r>
    <r>
      <rPr>
        <sz val="11"/>
        <color rgb="FF333333"/>
        <rFont val="Arial"/>
        <family val="2"/>
      </rPr>
      <t> que les premiers legislateurs, et ceux qui sont venus depuis, ont eu cette mesme utilité pour but, et qu'il n'y a de loix justes que celles qui sont pour cette utilité?</t>
    </r>
  </si>
  <si>
    <r>
      <t xml:space="preserve">Vous avez méprisé ma passion sincère, Je </t>
    </r>
    <r>
      <rPr>
        <b/>
        <sz val="11"/>
        <color rgb="FFFF0000"/>
        <rFont val="Calibri"/>
        <family val="2"/>
        <scheme val="minor"/>
      </rPr>
      <t>demeure d'accord</t>
    </r>
    <r>
      <rPr>
        <sz val="11"/>
        <color theme="1"/>
        <rFont val="Calibri"/>
        <family val="2"/>
        <scheme val="minor"/>
      </rPr>
      <t xml:space="preserve"> que je n'ai pu vous plaire, Et que vous m'avez rebuté; Ce rare exemple de fierté Ne rétablit point votre gloire, Vous n'en pouvez tirer aucune vanité: J'ai beau raconter notre histoire, Et le détail de votre cruauté, Je dis partout la vérité, Mais personne ne me veut croire.</t>
    </r>
  </si>
  <si>
    <r>
      <t>Elle se plaignit à moi de votre indifference pour elle; et pour être de bonne compagnie, je </t>
    </r>
    <r>
      <rPr>
        <b/>
        <sz val="11"/>
        <color rgb="FFCC3300"/>
        <rFont val="Arial"/>
        <family val="2"/>
      </rPr>
      <t>demeurai</t>
    </r>
    <r>
      <rPr>
        <sz val="11"/>
        <color rgb="FF333333"/>
        <rFont val="Arial"/>
        <family val="2"/>
      </rPr>
      <t> d'</t>
    </r>
    <r>
      <rPr>
        <b/>
        <sz val="11"/>
        <color rgb="FFCC3300"/>
        <rFont val="Arial"/>
        <family val="2"/>
      </rPr>
      <t>accord</t>
    </r>
    <r>
      <rPr>
        <sz val="11"/>
        <color rgb="FF333333"/>
        <rFont val="Arial"/>
        <family val="2"/>
      </rPr>
      <t> qu'elle avoit raison.</t>
    </r>
  </si>
  <si>
    <r>
      <t>Cela se pourroit faire, et je </t>
    </r>
    <r>
      <rPr>
        <b/>
        <sz val="11"/>
        <color rgb="FFCC3300"/>
        <rFont val="Arial"/>
        <family val="2"/>
      </rPr>
      <t>demeure</t>
    </r>
    <r>
      <rPr>
        <sz val="11"/>
        <color rgb="FF333333"/>
        <rFont val="Arial"/>
        <family val="2"/>
      </rPr>
      <t> d'</t>
    </r>
    <r>
      <rPr>
        <b/>
        <sz val="11"/>
        <color rgb="FFCC3300"/>
        <rFont val="Arial"/>
        <family val="2"/>
      </rPr>
      <t>accord</t>
    </r>
    <r>
      <rPr>
        <sz val="11"/>
        <color rgb="FF333333"/>
        <rFont val="Arial"/>
        <family val="2"/>
      </rPr>
      <t> que je trouve bien mieux mon compte avec l'un qu'avec l'autre; car il me divertit avec sa voix, et toi, tu m'étourdis de ton caquet.</t>
    </r>
  </si>
  <si>
    <r>
      <t>Il en </t>
    </r>
    <r>
      <rPr>
        <b/>
        <sz val="11"/>
        <color rgb="FFCC3300"/>
        <rFont val="Arial"/>
        <family val="2"/>
      </rPr>
      <t>demeuroit</t>
    </r>
    <r>
      <rPr>
        <sz val="11"/>
        <color rgb="FF333333"/>
        <rFont val="Arial"/>
        <family val="2"/>
      </rPr>
      <t> mesme quelquefois d'</t>
    </r>
    <r>
      <rPr>
        <b/>
        <sz val="11"/>
        <color rgb="FFCC3300"/>
        <rFont val="Arial"/>
        <family val="2"/>
      </rPr>
      <t>accord</t>
    </r>
    <r>
      <rPr>
        <sz val="11"/>
        <color rgb="FF333333"/>
        <rFont val="Arial"/>
        <family val="2"/>
      </rPr>
      <t>, mais il asseuroit qu'il estoit beaucoup changé; &amp; il disoit vn iour à Nicodeme, pour l'exciter à suiure le chemin de la vertu: qu'il auoit plus gagné depuis vn an qu'il estoit deuenu honneste homme, qu'en dix ans auparauant qu'il auoit vécu en fripon.</t>
    </r>
  </si>
  <si>
    <r>
      <t>Il </t>
    </r>
    <r>
      <rPr>
        <b/>
        <sz val="11"/>
        <color rgb="FFCC3300"/>
        <rFont val="Arial"/>
        <family val="2"/>
      </rPr>
      <t>demeure</t>
    </r>
    <r>
      <rPr>
        <sz val="11"/>
        <color rgb="FF333333"/>
        <rFont val="Arial"/>
        <family val="2"/>
      </rPr>
      <t> d'</t>
    </r>
    <r>
      <rPr>
        <b/>
        <sz val="11"/>
        <color rgb="FFCC3300"/>
        <rFont val="Arial"/>
        <family val="2"/>
      </rPr>
      <t>accord</t>
    </r>
    <r>
      <rPr>
        <sz val="11"/>
        <color rgb="FF333333"/>
        <rFont val="Arial"/>
        <family val="2"/>
      </rPr>
      <t> de tout, et n'en fait ni plus ni moins.</t>
    </r>
  </si>
  <si>
    <r>
      <t>Car il </t>
    </r>
    <r>
      <rPr>
        <b/>
        <sz val="11"/>
        <color rgb="FFCC3300"/>
        <rFont val="Arial"/>
        <family val="2"/>
      </rPr>
      <t>demeura</t>
    </r>
    <r>
      <rPr>
        <sz val="11"/>
        <color rgb="FF333333"/>
        <rFont val="Arial"/>
        <family val="2"/>
      </rPr>
      <t> d'</t>
    </r>
    <r>
      <rPr>
        <b/>
        <sz val="11"/>
        <color rgb="FFCC3300"/>
        <rFont val="Arial"/>
        <family val="2"/>
      </rPr>
      <t>accord</t>
    </r>
    <r>
      <rPr>
        <sz val="11"/>
        <color rgb="FF333333"/>
        <rFont val="Arial"/>
        <family val="2"/>
      </rPr>
      <t> que tout l'honneur en estoit deub au hazard, qui auoit fait rencontrer ensemble deux personnes dont les visages &amp; les humeurs auoient tant de rapport &amp; de Simpatie, qu'ils sembloient nez l'vn pour l'autre.</t>
    </r>
  </si>
  <si>
    <r>
      <t>Ces sortes de complaisans se signalent quand ils parlent de leurs amis; car ils ne veulent jamais </t>
    </r>
    <r>
      <rPr>
        <b/>
        <sz val="11"/>
        <color rgb="FFCC3300"/>
        <rFont val="Arial"/>
        <family val="2"/>
      </rPr>
      <t>demeurer</t>
    </r>
    <r>
      <rPr>
        <sz val="11"/>
        <color rgb="FF333333"/>
        <rFont val="Arial"/>
        <family val="2"/>
      </rPr>
      <t> d'</t>
    </r>
    <r>
      <rPr>
        <b/>
        <sz val="11"/>
        <color rgb="FFCC3300"/>
        <rFont val="Arial"/>
        <family val="2"/>
      </rPr>
      <t>accord</t>
    </r>
    <r>
      <rPr>
        <sz val="11"/>
        <color rgb="FF333333"/>
        <rFont val="Arial"/>
        <family val="2"/>
      </rPr>
      <t> qu'ils ayent aucun deffaut, et ils les deffendent opiniâtrément lors qu'ils ont un tort visible.</t>
    </r>
  </si>
  <si>
    <r>
      <t>Je </t>
    </r>
    <r>
      <rPr>
        <b/>
        <sz val="11"/>
        <color rgb="FFCC3300"/>
        <rFont val="Arial"/>
        <family val="2"/>
      </rPr>
      <t>demeure</t>
    </r>
    <r>
      <rPr>
        <sz val="11"/>
        <color rgb="FF333333"/>
        <rFont val="Arial"/>
        <family val="2"/>
      </rPr>
      <t> d'</t>
    </r>
    <r>
      <rPr>
        <b/>
        <sz val="11"/>
        <color rgb="FFCC3300"/>
        <rFont val="Arial"/>
        <family val="2"/>
      </rPr>
      <t>accord</t>
    </r>
    <r>
      <rPr>
        <sz val="11"/>
        <color rgb="FF333333"/>
        <rFont val="Arial"/>
        <family val="2"/>
      </rPr>
      <t> qu'en cette maison cela ne se remarque gueres dans les actions; mais je voudrois que l'on n'en eust pas mesme le desir.</t>
    </r>
  </si>
  <si>
    <r>
      <t>La cour a quelques ridicules, j'en </t>
    </r>
    <r>
      <rPr>
        <b/>
        <sz val="11"/>
        <color rgb="FFCC3300"/>
        <rFont val="Arial"/>
        <family val="2"/>
      </rPr>
      <t>demeure</t>
    </r>
    <r>
      <rPr>
        <sz val="11"/>
        <color rgb="FF333333"/>
        <rFont val="Arial"/>
        <family val="2"/>
      </rPr>
      <t> d'</t>
    </r>
    <r>
      <rPr>
        <b/>
        <sz val="11"/>
        <color rgb="FFCC3300"/>
        <rFont val="Arial"/>
        <family val="2"/>
      </rPr>
      <t>accord</t>
    </r>
    <r>
      <rPr>
        <sz val="11"/>
        <color rgb="FF333333"/>
        <rFont val="Arial"/>
        <family val="2"/>
      </rPr>
      <t>, et je suis, comme on voit, le premier à les fronder.</t>
    </r>
  </si>
  <si>
    <r>
      <t>Assez d'autres fautes me seront reprochées sans doute; j'en </t>
    </r>
    <r>
      <rPr>
        <b/>
        <sz val="11"/>
        <color rgb="FFCC3300"/>
        <rFont val="Arial"/>
        <family val="2"/>
      </rPr>
      <t>demeureray</t>
    </r>
    <r>
      <rPr>
        <sz val="11"/>
        <color rgb="FF333333"/>
        <rFont val="Arial"/>
        <family val="2"/>
      </rPr>
      <t> d'</t>
    </r>
    <r>
      <rPr>
        <b/>
        <sz val="11"/>
        <color rgb="FFCC3300"/>
        <rFont val="Arial"/>
        <family val="2"/>
      </rPr>
      <t>accord</t>
    </r>
    <r>
      <rPr>
        <sz val="11"/>
        <color rgb="FF333333"/>
        <rFont val="Arial"/>
        <family val="2"/>
      </rPr>
      <t>, &amp; ne pretens pas que mon ouvrage soit accompli: j'ay tâché seulement de faire en sorte qu'il plût &amp; que mesme on y trouvast du solide aussi bien que de l'agreable.</t>
    </r>
  </si>
  <si>
    <r>
      <t>Je </t>
    </r>
    <r>
      <rPr>
        <b/>
        <sz val="11"/>
        <color rgb="FFCC3300"/>
        <rFont val="Arial"/>
        <family val="2"/>
      </rPr>
      <t>demeure</t>
    </r>
    <r>
      <rPr>
        <sz val="11"/>
        <color rgb="FF333333"/>
        <rFont val="Arial"/>
        <family val="2"/>
      </rPr>
      <t> d'</t>
    </r>
    <r>
      <rPr>
        <b/>
        <sz val="11"/>
        <color rgb="FFCC3300"/>
        <rFont val="Arial"/>
        <family val="2"/>
      </rPr>
      <t>accord</t>
    </r>
    <r>
      <rPr>
        <sz val="11"/>
        <color rgb="FF333333"/>
        <rFont val="Arial"/>
        <family val="2"/>
      </rPr>
      <t> de vous l'avoir dit, répliqua la duègne, et c'est une très bonne maxime.</t>
    </r>
  </si>
  <si>
    <r>
      <t>Je </t>
    </r>
    <r>
      <rPr>
        <b/>
        <sz val="11"/>
        <color rgb="FFCC3300"/>
        <rFont val="Arial"/>
        <family val="2"/>
      </rPr>
      <t>demeurai</t>
    </r>
    <r>
      <rPr>
        <sz val="11"/>
        <color rgb="FF333333"/>
        <rFont val="Arial"/>
        <family val="2"/>
      </rPr>
      <t> d'</t>
    </r>
    <r>
      <rPr>
        <b/>
        <sz val="11"/>
        <color rgb="FFCC3300"/>
        <rFont val="Arial"/>
        <family val="2"/>
      </rPr>
      <t>accord</t>
    </r>
    <r>
      <rPr>
        <sz val="11"/>
        <color rgb="FF333333"/>
        <rFont val="Arial"/>
        <family val="2"/>
      </rPr>
      <t> de bonne foi de mon impolitesse, et je lui en demandai pardon.</t>
    </r>
  </si>
  <si>
    <r>
      <t>Et est-il vrai, reprit-il, que vous le voulés livrer pour cinquante scherifs? j'en </t>
    </r>
    <r>
      <rPr>
        <b/>
        <sz val="11"/>
        <color rgb="FFCC3300"/>
        <rFont val="Arial"/>
        <family val="2"/>
      </rPr>
      <t>demeurai</t>
    </r>
    <r>
      <rPr>
        <sz val="11"/>
        <color rgb="FF333333"/>
        <rFont val="Arial"/>
        <family val="2"/>
      </rPr>
      <t> d'</t>
    </r>
    <r>
      <rPr>
        <b/>
        <sz val="11"/>
        <color rgb="FFCC3300"/>
        <rFont val="Arial"/>
        <family val="2"/>
      </rPr>
      <t>accord</t>
    </r>
    <r>
      <rPr>
        <sz val="11"/>
        <color rgb="FF333333"/>
        <rFont val="Arial"/>
        <family val="2"/>
      </rPr>
      <t>.</t>
    </r>
  </si>
  <si>
    <r>
      <t>Sur quoi </t>
    </r>
    <r>
      <rPr>
        <sz val="11"/>
        <color theme="1"/>
        <rFont val="Calibri"/>
        <family val="2"/>
        <scheme val="minor"/>
      </rPr>
      <t>Rolando</t>
    </r>
    <r>
      <rPr>
        <sz val="11"/>
        <color rgb="FF333333"/>
        <rFont val="Arial"/>
        <family val="2"/>
      </rPr>
      <t> m'adressant la parole: avoue, </t>
    </r>
    <r>
      <rPr>
        <sz val="11"/>
        <color theme="1"/>
        <rFont val="Calibri"/>
        <family val="2"/>
        <scheme val="minor"/>
      </rPr>
      <t>Gil</t>
    </r>
    <r>
      <rPr>
        <sz val="11"/>
        <color rgb="FF333333"/>
        <rFont val="Arial"/>
        <family val="2"/>
      </rPr>
      <t> </t>
    </r>
    <r>
      <rPr>
        <sz val="11"/>
        <color theme="1"/>
        <rFont val="Calibri"/>
        <family val="2"/>
        <scheme val="minor"/>
      </rPr>
      <t>Blas</t>
    </r>
    <r>
      <rPr>
        <sz val="11"/>
        <color rgb="FF333333"/>
        <rFont val="Arial"/>
        <family val="2"/>
      </rPr>
      <t>, me dit-il, avoue que tu as eu grand'peur. </t>
    </r>
    <r>
      <rPr>
        <sz val="11"/>
        <color theme="1"/>
        <rFont val="Calibri"/>
        <family val="2"/>
        <scheme val="minor"/>
      </rPr>
      <t>Je répondis que j'en </t>
    </r>
    <r>
      <rPr>
        <b/>
        <sz val="11"/>
        <color rgb="FFCC3300"/>
        <rFont val="Calibri"/>
        <family val="2"/>
        <scheme val="minor"/>
      </rPr>
      <t>demeurais</t>
    </r>
    <r>
      <rPr>
        <sz val="11"/>
        <color theme="1"/>
        <rFont val="Calibri"/>
        <family val="2"/>
        <scheme val="minor"/>
      </rPr>
      <t> d'</t>
    </r>
    <r>
      <rPr>
        <b/>
        <sz val="11"/>
        <color rgb="FFCC3300"/>
        <rFont val="Calibri"/>
        <family val="2"/>
        <scheme val="minor"/>
      </rPr>
      <t>accord</t>
    </r>
    <r>
      <rPr>
        <sz val="11"/>
        <color theme="1"/>
        <rFont val="Calibri"/>
        <family val="2"/>
        <scheme val="minor"/>
      </rPr>
      <t> de bonne foi; mais que je me battrais comme un paladin quand j'aurais fait seulement deux ou trois campagnes.</t>
    </r>
  </si>
  <si>
    <r>
      <t>Je </t>
    </r>
    <r>
      <rPr>
        <b/>
        <sz val="11"/>
        <color rgb="FFCC3300"/>
        <rFont val="Arial"/>
        <family val="2"/>
      </rPr>
      <t>demeure</t>
    </r>
    <r>
      <rPr>
        <sz val="11"/>
        <color rgb="FF333333"/>
        <rFont val="Arial"/>
        <family val="2"/>
      </rPr>
      <t> d'</t>
    </r>
    <r>
      <rPr>
        <b/>
        <sz val="11"/>
        <color rgb="FFCC3300"/>
        <rFont val="Arial"/>
        <family val="2"/>
      </rPr>
      <t>accord</t>
    </r>
    <r>
      <rPr>
        <sz val="11"/>
        <color rgb="FF333333"/>
        <rFont val="Arial"/>
        <family val="2"/>
      </rPr>
      <t> de ma perfidie, lui repartit </t>
    </r>
    <r>
      <rPr>
        <sz val="11"/>
        <color theme="1"/>
        <rFont val="Calibri"/>
        <family val="2"/>
        <scheme val="minor"/>
      </rPr>
      <t>Don</t>
    </r>
    <r>
      <rPr>
        <sz val="11"/>
        <color rgb="FF333333"/>
        <rFont val="Arial"/>
        <family val="2"/>
      </rPr>
      <t> </t>
    </r>
    <r>
      <rPr>
        <sz val="11"/>
        <color theme="1"/>
        <rFont val="Calibri"/>
        <family val="2"/>
        <scheme val="minor"/>
      </rPr>
      <t>Gregorio</t>
    </r>
    <r>
      <rPr>
        <sz val="11"/>
        <color rgb="FF333333"/>
        <rFont val="Arial"/>
        <family val="2"/>
      </rPr>
      <t>; mais que n'ai-je point fait pour l'expier?</t>
    </r>
  </si>
  <si>
    <r>
      <t>Vous deviez bien vous imaginer que le grand-duc ne tarderait pas à savoir votre trahison. </t>
    </r>
    <r>
      <rPr>
        <sz val="11"/>
        <color theme="1"/>
        <rFont val="Calibri"/>
        <family val="2"/>
        <scheme val="minor"/>
      </rPr>
      <t>J'en </t>
    </r>
    <r>
      <rPr>
        <b/>
        <sz val="11"/>
        <color rgb="FFCC3300"/>
        <rFont val="Calibri"/>
        <family val="2"/>
        <scheme val="minor"/>
      </rPr>
      <t>demeure</t>
    </r>
    <r>
      <rPr>
        <sz val="11"/>
        <color theme="1"/>
        <rFont val="Calibri"/>
        <family val="2"/>
        <scheme val="minor"/>
      </rPr>
      <t> d'</t>
    </r>
    <r>
      <rPr>
        <b/>
        <sz val="11"/>
        <color rgb="FFCC3300"/>
        <rFont val="Calibri"/>
        <family val="2"/>
        <scheme val="minor"/>
      </rPr>
      <t>accord</t>
    </r>
    <r>
      <rPr>
        <sz val="11"/>
        <color theme="1"/>
        <rFont val="Calibri"/>
        <family val="2"/>
        <scheme val="minor"/>
      </rPr>
      <t>, répondit le fils de Lucinde.</t>
    </r>
  </si>
  <si>
    <r>
      <t>J'admirai la générosité de ce magistrat; et </t>
    </r>
    <r>
      <rPr>
        <b/>
        <sz val="11"/>
        <color rgb="FFCC3300"/>
        <rFont val="Arial"/>
        <family val="2"/>
      </rPr>
      <t>demeurant</t>
    </r>
    <r>
      <rPr>
        <sz val="11"/>
        <color rgb="FF333333"/>
        <rFont val="Arial"/>
        <family val="2"/>
      </rPr>
      <t> d'</t>
    </r>
    <r>
      <rPr>
        <b/>
        <sz val="11"/>
        <color rgb="FFCC3300"/>
        <rFont val="Arial"/>
        <family val="2"/>
      </rPr>
      <t>accord</t>
    </r>
    <r>
      <rPr>
        <sz val="11"/>
        <color rgb="FF333333"/>
        <rFont val="Arial"/>
        <family val="2"/>
      </rPr>
      <t> avec moi-même que je n'étois point ce pédagogue dont il s'étoit formé une si parfaite idée, je me levai de dessus la sellette, en disant au juge: adieu, seigneur, puissiez-vous rencontrer l'homme que vous cherchez; mais franchement, je ne le crois pas plus facile à trouver que l'orateur de </t>
    </r>
    <r>
      <rPr>
        <sz val="11"/>
        <color theme="1"/>
        <rFont val="Calibri"/>
        <family val="2"/>
        <scheme val="minor"/>
      </rPr>
      <t>Ciceron</t>
    </r>
    <r>
      <rPr>
        <sz val="11"/>
        <color rgb="FF333333"/>
        <rFont val="Arial"/>
        <family val="2"/>
      </rPr>
      <t>.</t>
    </r>
  </si>
  <si>
    <r>
      <t>Don</t>
    </r>
    <r>
      <rPr>
        <sz val="11"/>
        <color rgb="FF333333"/>
        <rFont val="Arial"/>
        <family val="2"/>
      </rPr>
      <t> </t>
    </r>
    <r>
      <rPr>
        <sz val="11"/>
        <color theme="1"/>
        <rFont val="Calibri"/>
        <family val="2"/>
        <scheme val="minor"/>
      </rPr>
      <t>Louis</t>
    </r>
    <r>
      <rPr>
        <sz val="11"/>
        <color rgb="FF333333"/>
        <rFont val="Arial"/>
        <family val="2"/>
      </rPr>
      <t>, au lieu de </t>
    </r>
    <r>
      <rPr>
        <b/>
        <sz val="11"/>
        <color rgb="FFCC3300"/>
        <rFont val="Arial"/>
        <family val="2"/>
      </rPr>
      <t>demeurer</t>
    </r>
    <r>
      <rPr>
        <sz val="11"/>
        <color rgb="FF333333"/>
        <rFont val="Arial"/>
        <family val="2"/>
      </rPr>
      <t> d'</t>
    </r>
    <r>
      <rPr>
        <b/>
        <sz val="11"/>
        <color rgb="FFCC3300"/>
        <rFont val="Arial"/>
        <family val="2"/>
      </rPr>
      <t>accord</t>
    </r>
    <r>
      <rPr>
        <sz val="11"/>
        <color rgb="FF333333"/>
        <rFont val="Arial"/>
        <family val="2"/>
      </rPr>
      <t> qu'il pouvait avoir été surpris dans cette occasion, s'échauffa </t>
    </r>
    <r>
      <rPr>
        <sz val="11"/>
        <color theme="1"/>
        <rFont val="Calibri"/>
        <family val="2"/>
        <scheme val="minor"/>
      </rPr>
      <t>de dépit de se voir soupçonné d'être la dupe de quelqu'un.</t>
    </r>
  </si>
  <si>
    <r>
      <t>Il faut donc </t>
    </r>
    <r>
      <rPr>
        <b/>
        <sz val="11"/>
        <color rgb="FFCC3300"/>
        <rFont val="Arial"/>
        <family val="2"/>
      </rPr>
      <t>demeurer</t>
    </r>
    <r>
      <rPr>
        <sz val="11"/>
        <color rgb="FF333333"/>
        <rFont val="Arial"/>
        <family val="2"/>
      </rPr>
      <t> d'</t>
    </r>
    <r>
      <rPr>
        <b/>
        <sz val="11"/>
        <color rgb="FFCC3300"/>
        <rFont val="Arial"/>
        <family val="2"/>
      </rPr>
      <t>accord</t>
    </r>
    <r>
      <rPr>
        <sz val="11"/>
        <color rgb="FF333333"/>
        <rFont val="Arial"/>
        <family val="2"/>
      </rPr>
      <t> que je ne saurais pas même comprendre par l'imagination ce que c'est que ce morceau de cire, et qu'il n'y a que mon entendement seul qui le comprenne.</t>
    </r>
  </si>
  <si>
    <t>demeurerdaccord</t>
  </si>
  <si>
    <r>
      <t>Au royaume de </t>
    </r>
    <r>
      <rPr>
        <sz val="11"/>
        <color theme="1"/>
        <rFont val="Calibri"/>
        <family val="2"/>
        <scheme val="minor"/>
      </rPr>
      <t>Ternate</t>
    </r>
    <r>
      <rPr>
        <sz val="11"/>
        <color rgb="FF333333"/>
        <rFont val="Arial"/>
        <family val="2"/>
      </rPr>
      <t>, parmy ces nations que si à pleine bouche nous appelons barbares, la coustume porte qu'ils n'entreprennent guerre sans l'avoir premierement </t>
    </r>
    <r>
      <rPr>
        <b/>
        <sz val="11"/>
        <color rgb="FFCC3300"/>
        <rFont val="Arial"/>
        <family val="2"/>
      </rPr>
      <t>denoncée</t>
    </r>
    <r>
      <rPr>
        <sz val="11"/>
        <color rgb="FF333333"/>
        <rFont val="Arial"/>
        <family val="2"/>
      </rPr>
      <t>, y adjoustans ample declaration des moïens qu'ils ont à y emploier: quels, combien d'hommes, quelles munitions, quelles armes offensives et defensives.</t>
    </r>
  </si>
  <si>
    <r>
      <t xml:space="preserve">Neron, son beau disciple, ayant envoyé ses satellités vers luy pour luy </t>
    </r>
    <r>
      <rPr>
        <b/>
        <sz val="11"/>
        <color rgb="FFFF0000"/>
        <rFont val="Calibri"/>
        <family val="2"/>
        <scheme val="minor"/>
      </rPr>
      <t>denoncer</t>
    </r>
    <r>
      <rPr>
        <sz val="11"/>
        <color theme="1"/>
        <rFont val="Calibri"/>
        <family val="2"/>
        <scheme val="minor"/>
      </rPr>
      <t xml:space="preserve"> l'ordonnance de sa mort, Seneque ouit leur charge d'un visage paisible et asseuré, et apres demanda du papier pour faire son testament;</t>
    </r>
  </si>
  <si>
    <r>
      <t xml:space="preserve">En cestuy estrif et soigneux pensement, qui n'estoit petit (car on eust peu son pays et royaulme occuper et là installer roy nouveau et nouvelle colonie long temps davant que il en eust advertissement pour y obvier), davant luy se praesenta un homme de Sidoine, marchant perit et de bon sens, mais au reste assez pauvre et de peu d'apparence, luy </t>
    </r>
    <r>
      <rPr>
        <b/>
        <sz val="11"/>
        <color rgb="FFFF0000"/>
        <rFont val="Calibri"/>
        <family val="2"/>
        <scheme val="minor"/>
      </rPr>
      <t>denonceant</t>
    </r>
    <r>
      <rPr>
        <sz val="11"/>
        <color theme="1"/>
        <rFont val="Calibri"/>
        <family val="2"/>
        <scheme val="minor"/>
      </rPr>
      <t xml:space="preserve"> et affermant avoir chemin et moyen inventé, par lequel son pays pourroit de ses victoires Indianes, luy de l'estat de Macedonie et Aegypte, estre en moins de cinq jours asçavanté.</t>
    </r>
  </si>
  <si>
    <r>
      <t>Elle luy feist ses excuses honestement, alleguant que par faulx rapport avoit esté commis l'erreur: &amp; que ses espions luy avoient </t>
    </r>
    <r>
      <rPr>
        <b/>
        <sz val="11"/>
        <color rgb="FFCC3300"/>
        <rFont val="Arial"/>
        <family val="2"/>
      </rPr>
      <t>denoncé</t>
    </r>
    <r>
      <rPr>
        <sz val="11"/>
        <color rgb="FF333333"/>
        <rFont val="Arial"/>
        <family val="2"/>
      </rPr>
      <t>, que Quaresmeprenant leur antique ennemy estoit en terre descendu, &amp; passoit temps à veoir l'urine des Physetères.</t>
    </r>
  </si>
  <si>
    <r>
      <t>Quelle peine, quel martyre, est-ce grand Dieu ! être nuit et jour occupé de plaire à un homme, et néanmoins se méfier de lui plus que de tout autre au monde : avoir toujours l'œil au guet, l'oreille aux écoutes, pour épier d'où viendra le coup, pour découvrir les embûches, pour éventer la mine de ses concurrents, pour </t>
    </r>
    <r>
      <rPr>
        <b/>
        <sz val="11"/>
        <color rgb="FFCC3300"/>
        <rFont val="Arial"/>
        <family val="2"/>
      </rPr>
      <t>dénoncer</t>
    </r>
    <r>
      <rPr>
        <sz val="11"/>
        <color rgb="FF333333"/>
        <rFont val="Arial"/>
        <family val="2"/>
      </rPr>
      <t> qui trahit le maître ; rire à chacun, d'entre craindre toujours, n'avoir ni ennemi reconnu, ni ami assuré ; montrer toujours un visage riant et avoir le cœur transi : ne pouvoir être joyeux et ne pas oser être triste.</t>
    </r>
  </si>
  <si>
    <r>
      <t xml:space="preserve">Oyant cela, je leur </t>
    </r>
    <r>
      <rPr>
        <b/>
        <sz val="11"/>
        <color rgb="FFC00000"/>
        <rFont val="Calibri"/>
        <family val="2"/>
        <scheme val="minor"/>
      </rPr>
      <t>denonce</t>
    </r>
    <r>
      <rPr>
        <sz val="11"/>
        <color theme="1"/>
        <rFont val="Calibri"/>
        <family val="2"/>
        <scheme val="minor"/>
      </rPr>
      <t xml:space="preserve"> Que s' ilz ne font aultre response, Et ma langueur ne les remord, Qu' ilz seront cause de ma mort, Si qu' ainsi pour vray en yroit Si bref on ne m' en retiroit.</t>
    </r>
  </si>
  <si>
    <r>
      <t>Si est ce, que les vieils du </t>
    </r>
    <r>
      <rPr>
        <sz val="11"/>
        <color theme="1"/>
        <rFont val="Calibri"/>
        <family val="2"/>
        <scheme val="minor"/>
      </rPr>
      <t>Senat</t>
    </r>
    <r>
      <rPr>
        <sz val="11"/>
        <color rgb="FF333333"/>
        <rFont val="Arial"/>
        <family val="2"/>
      </rPr>
      <t>, memoratifs des moeurs de leurs peres, accuserent cette pratique comme ennemie de leur stile antien: qui fut, disoient ils, combattre de vertu, non de finesse, ni par surprinses et rencontres de nuict: ny par fuittes apostées, et recharges inopinées: n'entreprenans guerre qu'apres l'avoir </t>
    </r>
    <r>
      <rPr>
        <b/>
        <sz val="11"/>
        <color rgb="FFCC3300"/>
        <rFont val="Arial"/>
        <family val="2"/>
      </rPr>
      <t>denoncée</t>
    </r>
    <r>
      <rPr>
        <sz val="11"/>
        <color rgb="FF333333"/>
        <rFont val="Arial"/>
        <family val="2"/>
      </rPr>
      <t>, et souvent apres avoir assigné l'heure et lieu de la bataille.</t>
    </r>
  </si>
  <si>
    <r>
      <t>O Fortune plus inhumaine que l'hydre, plus violente que l'oustre, plus acerbe qu'aspicz, plus incertaine que l'onde, A ceste heure congnois tes dolz et tes frauldes, puis qu'à nul aultre tu n'es si adverse et rigoureuse: car mes maulx et inconveniens se sont intersuyviz en telle sorte et maniere, que les premiers ont esté messagers des subsequens, </t>
    </r>
    <r>
      <rPr>
        <b/>
        <sz val="11"/>
        <color rgb="FFCC3300"/>
        <rFont val="Arial"/>
        <family val="2"/>
      </rPr>
      <t>denoncians</t>
    </r>
    <r>
      <rPr>
        <sz val="11"/>
        <color rgb="FF333333"/>
        <rFont val="Arial"/>
        <family val="2"/>
      </rPr>
      <t> et declarans aultres maulx et tourmentz infiniz: qui incessamment m'ont angustiée et laissée:</t>
    </r>
  </si>
  <si>
    <r>
      <t xml:space="preserve">Qui vouldra donc suyvre de Christ la trace, Il fault premier, qu' à soy mesme renonce: Lors cognoistra du monde la fallace, Et estre vray ce que je luy </t>
    </r>
    <r>
      <rPr>
        <b/>
        <sz val="11"/>
        <color rgb="FFFF0000"/>
        <rFont val="Arial"/>
        <family val="2"/>
      </rPr>
      <t>denonce</t>
    </r>
    <r>
      <rPr>
        <sz val="11"/>
        <color rgb="FF333333"/>
        <rFont val="Arial"/>
        <family val="2"/>
      </rPr>
      <t>.</t>
    </r>
  </si>
  <si>
    <r>
      <t>La justice, qui avait trouvé ce jeune homme dont je vous ai parlé, madame, étendu sur le carreau, et qui avait été cause que l'on m'avait poursuivi avec tant de chaleur, sut, après quelque perquisition, que c'était le fils d'une dame qui demeurait dans ce même lieu; on le lui rapportait percé de coups et tout sanglant; elle se désespérait à cette triste vue; et, comme j'avais dit quelque chose de mon aventure à </t>
    </r>
    <r>
      <rPr>
        <sz val="11"/>
        <color theme="1"/>
        <rFont val="Calibri"/>
        <family val="2"/>
        <scheme val="minor"/>
      </rPr>
      <t>Inès</t>
    </r>
    <r>
      <rPr>
        <sz val="11"/>
        <color rgb="FF333333"/>
        <rFont val="Arial"/>
        <family val="2"/>
      </rPr>
      <t>, pour lui rendre raison de ce qui m'avait fait venir dans sa chambre, cette mégère ne voulut pas me garder le secret, et, pour se venger et me punir de ce que j'avais découvert ses artifices, elle s'avisa de me </t>
    </r>
    <r>
      <rPr>
        <b/>
        <sz val="11"/>
        <color rgb="FFCC3300"/>
        <rFont val="Arial"/>
        <family val="2"/>
      </rPr>
      <t>dénoncer</t>
    </r>
    <r>
      <rPr>
        <sz val="11"/>
        <color rgb="FF333333"/>
        <rFont val="Arial"/>
        <family val="2"/>
      </rPr>
      <t>.</t>
    </r>
  </si>
  <si>
    <r>
      <t>Car jaçoit qu'un ancien livre dise que l'empereur </t>
    </r>
    <r>
      <rPr>
        <b/>
        <sz val="11"/>
        <color rgb="FFCC3300"/>
        <rFont val="Arial"/>
        <family val="2"/>
      </rPr>
      <t>denonça</t>
    </r>
    <r>
      <rPr>
        <sz val="11"/>
        <color rgb="FF333333"/>
        <rFont val="Arial"/>
        <family val="2"/>
      </rPr>
      <t> la guerre à </t>
    </r>
    <r>
      <rPr>
        <sz val="11"/>
        <color theme="1"/>
        <rFont val="Calibri"/>
        <family val="2"/>
        <scheme val="minor"/>
      </rPr>
      <t>Charles</t>
    </r>
    <r>
      <rPr>
        <sz val="11"/>
        <color rgb="FF333333"/>
        <rFont val="Arial"/>
        <family val="2"/>
      </rPr>
      <t> son frere, et que </t>
    </r>
    <r>
      <rPr>
        <sz val="11"/>
        <color theme="1"/>
        <rFont val="Calibri"/>
        <family val="2"/>
        <scheme val="minor"/>
      </rPr>
      <t>Louys</t>
    </r>
    <r>
      <rPr>
        <sz val="11"/>
        <color rgb="FF333333"/>
        <rFont val="Arial"/>
        <family val="2"/>
      </rPr>
      <t> de</t>
    </r>
    <r>
      <rPr>
        <sz val="11"/>
        <color theme="1"/>
        <rFont val="Calibri"/>
        <family val="2"/>
        <scheme val="minor"/>
      </rPr>
      <t>Germanie</t>
    </r>
    <r>
      <rPr>
        <sz val="11"/>
        <color rgb="FF333333"/>
        <rFont val="Arial"/>
        <family val="2"/>
      </rPr>
      <t> vint aux conflans de </t>
    </r>
    <r>
      <rPr>
        <sz val="11"/>
        <color theme="1"/>
        <rFont val="Calibri"/>
        <family val="2"/>
        <scheme val="minor"/>
      </rPr>
      <t>Moselle</t>
    </r>
    <r>
      <rPr>
        <sz val="11"/>
        <color rgb="FF333333"/>
        <rFont val="Arial"/>
        <family val="2"/>
      </rPr>
      <t> pour l'en destourner; il y a de l'apparence que c'est l'entre-veuë de l'an passé: puis que les annalles du temps ne les autres n'en parlent point.</t>
    </r>
  </si>
  <si>
    <r>
      <t>Dés l'an * 1613 il avoit été </t>
    </r>
    <r>
      <rPr>
        <b/>
        <sz val="11"/>
        <color rgb="FFCC3300"/>
        <rFont val="Arial"/>
        <family val="2"/>
      </rPr>
      <t>dénoncé</t>
    </r>
    <r>
      <rPr>
        <sz val="11"/>
        <color rgb="FF333333"/>
        <rFont val="Arial"/>
        <family val="2"/>
      </rPr>
      <t xml:space="preserve"> au saint office, pour avoir enseigné que le soleil est le centre du monde et immobile; mais que la terre ne l'est pas, et qu'elle tourne d'un mouvement journalier. </t>
    </r>
  </si>
  <si>
    <r>
      <t>Les amis de </t>
    </r>
    <r>
      <rPr>
        <sz val="11"/>
        <color theme="1"/>
        <rFont val="Calibri"/>
        <family val="2"/>
        <scheme val="minor"/>
      </rPr>
      <t>Cesar</t>
    </r>
    <r>
      <rPr>
        <sz val="11"/>
        <color rgb="FF333333"/>
        <rFont val="Arial"/>
        <family val="2"/>
      </rPr>
      <t> ont suborné les nostres; les uns m'ont denoncé, j'ay </t>
    </r>
    <r>
      <rPr>
        <b/>
        <sz val="11"/>
        <color rgb="FFCC3300"/>
        <rFont val="Arial"/>
        <family val="2"/>
      </rPr>
      <t>denoncé</t>
    </r>
    <r>
      <rPr>
        <sz val="11"/>
        <color rgb="FF333333"/>
        <rFont val="Arial"/>
        <family val="2"/>
      </rPr>
      <t> les autres, et ce digne empereur meu de compassion, a daigné faire grace à ma confession: si tu veux recevoir les mesmes benefices, revele promptement tous les autres complices: tu peux voir au pardon le chemin tout batu.</t>
    </r>
  </si>
  <si>
    <r>
      <t>Contenez vous donc, et ne retournez plus à vostre peché; principalement à vostre concubine; qui est excommuniee ainsi que chacun sçait; jusques à ce qu'elle soit comparuë devant nous: de peur que n'encouriez les mesmes peines et censures, si une fois nous sommes contraints produire des tesmoins, et vous </t>
    </r>
    <r>
      <rPr>
        <b/>
        <sz val="11"/>
        <color rgb="FFCC3300"/>
        <rFont val="Arial"/>
        <family val="2"/>
      </rPr>
      <t>denoncer</t>
    </r>
    <r>
      <rPr>
        <sz val="11"/>
        <color rgb="FF333333"/>
        <rFont val="Arial"/>
        <family val="2"/>
      </rPr>
      <t> à l'eglise.</t>
    </r>
  </si>
  <si>
    <r>
      <t>Il fait donc semblant au commencement d'estre le plus grand ennemy de l'empire, fait de grands preparatifs pour l'attaquer et faignant d'estre mal avec la sage </t>
    </r>
    <r>
      <rPr>
        <sz val="11"/>
        <color theme="1"/>
        <rFont val="Calibri"/>
        <family val="2"/>
        <scheme val="minor"/>
      </rPr>
      <t>Placidie</t>
    </r>
    <r>
      <rPr>
        <sz val="11"/>
        <color rgb="FF333333"/>
        <rFont val="Arial"/>
        <family val="2"/>
      </rPr>
      <t>, envoye </t>
    </r>
    <r>
      <rPr>
        <b/>
        <sz val="11"/>
        <color rgb="FFCC3300"/>
        <rFont val="Arial"/>
        <family val="2"/>
      </rPr>
      <t>denoncer</t>
    </r>
    <r>
      <rPr>
        <sz val="11"/>
        <color rgb="FF333333"/>
        <rFont val="Arial"/>
        <family val="2"/>
      </rPr>
      <t> la guerre à son frere qui estant adverty sous-main par sa soeur, fait de son costé courre des bruits d'une armée infinie, qu'il preparoit contre les goths, et espouvanta de sorte ces barbares par l'aide de </t>
    </r>
    <r>
      <rPr>
        <sz val="11"/>
        <color theme="1"/>
        <rFont val="Calibri"/>
        <family val="2"/>
        <scheme val="minor"/>
      </rPr>
      <t>Walia</t>
    </r>
    <r>
      <rPr>
        <sz val="11"/>
        <color rgb="FF333333"/>
        <rFont val="Arial"/>
        <family val="2"/>
      </rPr>
      <t> qu'en fin le peuple mesme demanda la paix, qui fut conclue au grand contentement de </t>
    </r>
    <r>
      <rPr>
        <sz val="11"/>
        <color theme="1"/>
        <rFont val="Calibri"/>
        <family val="2"/>
        <scheme val="minor"/>
      </rPr>
      <t>Placidie</t>
    </r>
    <r>
      <rPr>
        <sz val="11"/>
        <color rgb="FF333333"/>
        <rFont val="Arial"/>
        <family val="2"/>
      </rPr>
      <t>, qui voyant l'empire asseuré de ce costé, desira de sortir d'entre leurs mains, et se retirer en </t>
    </r>
    <r>
      <rPr>
        <sz val="11"/>
        <color theme="1"/>
        <rFont val="Calibri"/>
        <family val="2"/>
        <scheme val="minor"/>
      </rPr>
      <t>Italie</t>
    </r>
    <r>
      <rPr>
        <sz val="11"/>
        <color rgb="FF333333"/>
        <rFont val="Arial"/>
        <family val="2"/>
      </rPr>
      <t>, où elle fut receue de son frere, et de tout le peuple, tout ainsi que si c'eust esté un grand chef de guerre à qui le triomphe eust esté decerné.</t>
    </r>
  </si>
  <si>
    <r>
      <t>Mais il y a cette différence entre les voleurs de mer et ceux des bois, que ceux-ci peuvent en assurance laisser la vie à ceux qu'ils volent, et se sauver sans être reconnus: au lieu que ceux-là ne peuvent mettre à bord une personne qu'ils auront volée, sans s'exposer au danger d'être </t>
    </r>
    <r>
      <rPr>
        <b/>
        <sz val="11"/>
        <color rgb="FFCC3300"/>
        <rFont val="Arial"/>
        <family val="2"/>
      </rPr>
      <t>dénoncez</t>
    </r>
    <r>
      <rPr>
        <sz val="11"/>
        <color rgb="FF333333"/>
        <rFont val="Arial"/>
        <family val="2"/>
      </rPr>
      <t> par la même personne.</t>
    </r>
  </si>
  <si>
    <r>
      <t>Il </t>
    </r>
    <r>
      <rPr>
        <b/>
        <sz val="11"/>
        <color rgb="FFCC3300"/>
        <rFont val="Arial"/>
        <family val="2"/>
      </rPr>
      <t>dénonce</t>
    </r>
    <r>
      <rPr>
        <sz val="11"/>
        <color rgb="FF333333"/>
        <rFont val="Arial"/>
        <family val="2"/>
      </rPr>
      <t> la guerre aux fieres legions.</t>
    </r>
    <r>
      <rPr>
        <sz val="11"/>
        <color theme="1"/>
        <rFont val="Calibri"/>
        <family val="2"/>
        <scheme val="minor"/>
      </rPr>
      <t> </t>
    </r>
  </si>
  <si>
    <r>
      <t>or est-il que les plus cruels ennemis du repos d'esprit, sont ce que les superstitieux appellent les scrupules; car ce sont comme des eschardes dans le coeur, des javelots dans les reins, des espines dans le pied, des pailles dans les yeux, ce sont comme des bourreaux qui gesnent et dechirent une pauvre ame, et luy font distiller son contentement goute à goute devant ses yeux: les sanglots qui sortent quelquefois de la poitrine, les cheveux gris qui blanchissent nos temples, les oeillades meurtrieres qu'on darde vers le ciel, tout cela ne sont que des sergens qui nous viennent saisir au colet, et </t>
    </r>
    <r>
      <rPr>
        <b/>
        <sz val="11"/>
        <color rgb="FFCC3300"/>
        <rFont val="Arial"/>
        <family val="2"/>
      </rPr>
      <t>denoncer</t>
    </r>
    <r>
      <rPr>
        <sz val="11"/>
        <color rgb="FF333333"/>
        <rFont val="Arial"/>
        <family val="2"/>
      </rPr>
      <t>oeuvre nouvelle quand nous sommes au milieu de nos contentemens.</t>
    </r>
  </si>
  <si>
    <r>
      <t>À quoy je respons que les ministres de </t>
    </r>
    <r>
      <rPr>
        <sz val="11"/>
        <color theme="1"/>
        <rFont val="Calibri"/>
        <family val="2"/>
        <scheme val="minor"/>
      </rPr>
      <t>Calvin</t>
    </r>
    <r>
      <rPr>
        <sz val="11"/>
        <color rgb="FF333333"/>
        <rFont val="Arial"/>
        <family val="2"/>
      </rPr>
      <t> sont par tout mal'heureux, et en leurs maximes et en leurs preuves, et en la qualité de leurs tesmoings, les uns sont des barbares, les autres sont schismatiques, ceux-cy sont heretiques, </t>
    </r>
    <r>
      <rPr>
        <b/>
        <sz val="11"/>
        <color rgb="FFCC3300"/>
        <rFont val="Arial"/>
        <family val="2"/>
      </rPr>
      <t>denoncez</t>
    </r>
    <r>
      <rPr>
        <sz val="11"/>
        <color rgb="FF333333"/>
        <rFont val="Arial"/>
        <family val="2"/>
      </rPr>
      <t> et recogneus tels, ceux-là sont des ignorans, qui combattent plus contre nous par solecismes, que par force de raisons:</t>
    </r>
  </si>
  <si>
    <r>
      <t>De peur qu'ils ne fussent surpris de la gloire des impies, et de leur régne orgueïlleux, les prophetes leur en </t>
    </r>
    <r>
      <rPr>
        <b/>
        <sz val="11"/>
        <color rgb="FFCC3300"/>
        <rFont val="Arial"/>
        <family val="2"/>
      </rPr>
      <t>dénonçoient</t>
    </r>
    <r>
      <rPr>
        <sz val="11"/>
        <color rgb="FF333333"/>
        <rFont val="Arial"/>
        <family val="2"/>
      </rPr>
      <t> la courte durée.</t>
    </r>
  </si>
  <si>
    <r>
      <t>Mais s'il est si parfait que vous le déclarez, ce zèle qui vous pousse et dont vous vous parez, d'où vient que pour paroître il s'avise d'attendre qu'à poursuivre sa femme il ait su vous surprendre, et que vous ne songez à l'aller </t>
    </r>
    <r>
      <rPr>
        <b/>
        <sz val="11"/>
        <color rgb="FFCC3300"/>
        <rFont val="Arial"/>
        <family val="2"/>
      </rPr>
      <t>dénoncer</t>
    </r>
    <r>
      <rPr>
        <sz val="11"/>
        <color rgb="FF333333"/>
        <rFont val="Arial"/>
        <family val="2"/>
      </rPr>
      <t>que lorsque son honneur l'oblige à vous chasser?</t>
    </r>
  </si>
  <si>
    <r>
      <t>Car on sait que lors qu'on dénonce à quelqu'un un malheur pour l'intimider, on a accoûtumé de lui </t>
    </r>
    <r>
      <rPr>
        <b/>
        <sz val="11"/>
        <color rgb="FFCC3300"/>
        <rFont val="Arial"/>
        <family val="2"/>
      </rPr>
      <t>dénoncer</t>
    </r>
    <r>
      <rPr>
        <sz val="11"/>
        <color rgb="FF333333"/>
        <rFont val="Arial"/>
        <family val="2"/>
      </rPr>
      <t> un malheur prochain, et qui va fondre sur lui, s'il n'y prend garde.</t>
    </r>
  </si>
  <si>
    <r>
      <t>Lorsque le roi </t>
    </r>
    <r>
      <rPr>
        <sz val="11"/>
        <color theme="1"/>
        <rFont val="Calibri"/>
        <family val="2"/>
        <scheme val="minor"/>
      </rPr>
      <t>Henri</t>
    </r>
    <r>
      <rPr>
        <sz val="11"/>
        <color rgb="FF333333"/>
        <rFont val="Arial"/>
        <family val="2"/>
      </rPr>
      <t> </t>
    </r>
    <r>
      <rPr>
        <sz val="11"/>
        <color theme="1"/>
        <rFont val="Calibri"/>
        <family val="2"/>
        <scheme val="minor"/>
      </rPr>
      <t>VIII</t>
    </r>
    <r>
      <rPr>
        <sz val="11"/>
        <color rgb="FF333333"/>
        <rFont val="Arial"/>
        <family val="2"/>
      </rPr>
      <t>, prince en tout le reste accompli, s'égara dans les passions qui ont perdu </t>
    </r>
    <r>
      <rPr>
        <sz val="11"/>
        <color theme="1"/>
        <rFont val="Calibri"/>
        <family val="2"/>
        <scheme val="minor"/>
      </rPr>
      <t>Salomon</t>
    </r>
    <r>
      <rPr>
        <sz val="11"/>
        <color rgb="FF333333"/>
        <rFont val="Arial"/>
        <family val="2"/>
      </rPr>
      <t> et tant d'autres rois, et commença d'ébranler l'autorité de l'église, les sages lui </t>
    </r>
    <r>
      <rPr>
        <b/>
        <sz val="11"/>
        <color rgb="FFCC3300"/>
        <rFont val="Arial"/>
        <family val="2"/>
      </rPr>
      <t>dénoncèrent</t>
    </r>
    <r>
      <rPr>
        <sz val="11"/>
        <color rgb="FF333333"/>
        <rFont val="Arial"/>
        <family val="2"/>
      </rPr>
      <t> qu'en remuant ce seul point, il mettait tout en péril, et qu'il donnait, contre son dessein, une licence effrénée aux âges suivants.</t>
    </r>
  </si>
  <si>
    <r>
      <t>à qui dois-je le bien de m'avoir </t>
    </r>
    <r>
      <rPr>
        <b/>
        <sz val="11"/>
        <color rgb="FFCC3300"/>
        <rFont val="Arial"/>
        <family val="2"/>
      </rPr>
      <t>dénoncé</t>
    </r>
    <r>
      <rPr>
        <sz val="11"/>
        <color rgb="FF333333"/>
        <rFont val="Arial"/>
        <family val="2"/>
      </rPr>
      <t>?</t>
    </r>
  </si>
  <si>
    <r>
      <t>Tant que </t>
    </r>
    <r>
      <rPr>
        <sz val="11"/>
        <color theme="1"/>
        <rFont val="Calibri"/>
        <family val="2"/>
        <scheme val="minor"/>
      </rPr>
      <t>Salomon</t>
    </r>
    <r>
      <rPr>
        <sz val="11"/>
        <color rgb="FF333333"/>
        <rFont val="Arial"/>
        <family val="2"/>
      </rPr>
      <t> son fils imite sa pieté, il est heureux: il s'égare dans sa vieillesse, et </t>
    </r>
    <r>
      <rPr>
        <sz val="11"/>
        <color theme="1"/>
        <rFont val="Calibri"/>
        <family val="2"/>
        <scheme val="minor"/>
      </rPr>
      <t>Dieu</t>
    </r>
    <r>
      <rPr>
        <sz val="11"/>
        <color rgb="FF333333"/>
        <rFont val="Arial"/>
        <family val="2"/>
      </rPr>
      <t> qui l'épargne pour l'amour de son serviteur </t>
    </r>
    <r>
      <rPr>
        <sz val="11"/>
        <color theme="1"/>
        <rFont val="Calibri"/>
        <family val="2"/>
        <scheme val="minor"/>
      </rPr>
      <t>David</t>
    </r>
    <r>
      <rPr>
        <sz val="11"/>
        <color rgb="FF333333"/>
        <rFont val="Arial"/>
        <family val="2"/>
      </rPr>
      <t>, luy </t>
    </r>
    <r>
      <rPr>
        <b/>
        <sz val="11"/>
        <color rgb="FFCC3300"/>
        <rFont val="Arial"/>
        <family val="2"/>
      </rPr>
      <t>dénonce</t>
    </r>
    <r>
      <rPr>
        <sz val="11"/>
        <color rgb="FF333333"/>
        <rFont val="Arial"/>
        <family val="2"/>
      </rPr>
      <t> qu'il le punira en la personne de son fils.</t>
    </r>
  </si>
  <si>
    <r>
      <t>Il les faut absolument suprimer, et les con - trées gagneront cent pour un en les rembour - sant: on peut ordonner que l'on fasse les vais - seaux le plus juste que faire se pourra, en re - marquant la mesure; et lorsque dans les en - trées à vûë d'oeil on les trouvera défectueuses sans les pouvoir arrêter, on les </t>
    </r>
    <r>
      <rPr>
        <b/>
        <sz val="11"/>
        <color rgb="FFCC3300"/>
        <rFont val="Arial"/>
        <family val="2"/>
      </rPr>
      <t>dénoncera</t>
    </r>
    <r>
      <rPr>
        <sz val="11"/>
        <color rgb="FF333333"/>
        <rFont val="Arial"/>
        <family val="2"/>
      </rPr>
      <t> aux juges, pour être condamnez en amande, com - me on fait un cabaretier, lorsque ses vaisseaux ne sont pas justes; ce qui ne pourra être fait à moins que le mal ne soit considerable, et sans frais devant l'intendant ou son subdelegué, autrement le remede seroit pire que le mal.</t>
    </r>
  </si>
  <si>
    <r>
      <t>D'avantage il envoya au devant de luy jusques à </t>
    </r>
    <r>
      <rPr>
        <sz val="11"/>
        <color theme="1"/>
        <rFont val="Calibri"/>
        <family val="2"/>
        <scheme val="minor"/>
      </rPr>
      <t>Interanne</t>
    </r>
    <r>
      <rPr>
        <sz val="11"/>
        <color rgb="FF333333"/>
        <rFont val="Arial"/>
        <family val="2"/>
      </rPr>
      <t>, c'est </t>
    </r>
    <r>
      <rPr>
        <sz val="11"/>
        <color theme="1"/>
        <rFont val="Calibri"/>
        <family val="2"/>
        <scheme val="minor"/>
      </rPr>
      <t>Trany</t>
    </r>
    <r>
      <rPr>
        <sz val="11"/>
        <color rgb="FF333333"/>
        <rFont val="Arial"/>
        <family val="2"/>
      </rPr>
      <t>, les </t>
    </r>
    <r>
      <rPr>
        <sz val="11"/>
        <color theme="1"/>
        <rFont val="Calibri"/>
        <family val="2"/>
        <scheme val="minor"/>
      </rPr>
      <t>Evesques</t>
    </r>
    <r>
      <rPr>
        <sz val="11"/>
        <color rgb="FF333333"/>
        <rFont val="Arial"/>
        <family val="2"/>
      </rPr>
      <t> </t>
    </r>
    <r>
      <rPr>
        <sz val="11"/>
        <color theme="1"/>
        <rFont val="Calibri"/>
        <family val="2"/>
        <scheme val="minor"/>
      </rPr>
      <t>Eustace</t>
    </r>
    <r>
      <rPr>
        <sz val="11"/>
        <color rgb="FF333333"/>
        <rFont val="Arial"/>
        <family val="2"/>
      </rPr>
      <t> </t>
    </r>
    <r>
      <rPr>
        <sz val="11"/>
        <color theme="1"/>
        <rFont val="Calibri"/>
        <family val="2"/>
        <scheme val="minor"/>
      </rPr>
      <t>D'Albe</t>
    </r>
    <r>
      <rPr>
        <sz val="11"/>
        <color rgb="FF333333"/>
        <rFont val="Arial"/>
        <family val="2"/>
      </rPr>
      <t>, </t>
    </r>
    <r>
      <rPr>
        <sz val="11"/>
        <color theme="1"/>
        <rFont val="Calibri"/>
        <family val="2"/>
        <scheme val="minor"/>
      </rPr>
      <t>André</t>
    </r>
    <r>
      <rPr>
        <sz val="11"/>
        <color rgb="FF333333"/>
        <rFont val="Arial"/>
        <family val="2"/>
      </rPr>
      <t> </t>
    </r>
    <r>
      <rPr>
        <sz val="11"/>
        <color theme="1"/>
        <rFont val="Calibri"/>
        <family val="2"/>
        <scheme val="minor"/>
      </rPr>
      <t>DePreneste</t>
    </r>
    <r>
      <rPr>
        <sz val="11"/>
        <color rgb="FF333333"/>
        <rFont val="Arial"/>
        <family val="2"/>
      </rPr>
      <t> (c'est </t>
    </r>
    <r>
      <rPr>
        <sz val="11"/>
        <color theme="1"/>
        <rFont val="Calibri"/>
        <family val="2"/>
        <scheme val="minor"/>
      </rPr>
      <t>Palestrine</t>
    </r>
    <r>
      <rPr>
        <sz val="11"/>
        <color rgb="FF333333"/>
        <rFont val="Arial"/>
        <family val="2"/>
      </rPr>
      <t>) et </t>
    </r>
    <r>
      <rPr>
        <sz val="11"/>
        <color theme="1"/>
        <rFont val="Calibri"/>
        <family val="2"/>
        <scheme val="minor"/>
      </rPr>
      <t>Theodose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Tivoly</t>
    </r>
    <r>
      <rPr>
        <sz val="11"/>
        <color rgb="FF333333"/>
        <rFont val="Arial"/>
        <family val="2"/>
      </rPr>
      <t>, </t>
    </r>
    <r>
      <rPr>
        <b/>
        <sz val="11"/>
        <color rgb="FFCC3300"/>
        <rFont val="Arial"/>
        <family val="2"/>
      </rPr>
      <t>denoncer</t>
    </r>
    <r>
      <rPr>
        <sz val="11"/>
        <color rgb="FF333333"/>
        <rFont val="Arial"/>
        <family val="2"/>
      </rPr>
      <t> au roy qu'il n'eust à passer outre s'il ne vouloit tomber és censures ecclesiastiques.</t>
    </r>
  </si>
  <si>
    <r>
      <t>Oui, messieurs, ce fut elle qui, ne sachant plus où trouver de l'argent pour jouer, alla </t>
    </r>
    <r>
      <rPr>
        <b/>
        <sz val="11"/>
        <color rgb="FFCC3300"/>
        <rFont val="Arial"/>
        <family val="2"/>
      </rPr>
      <t>dénoncer</t>
    </r>
    <r>
      <rPr>
        <sz val="11"/>
        <color rgb="FF333333"/>
        <rFont val="Arial"/>
        <family val="2"/>
      </rPr>
      <t> elle-même que l'on jouoit chez elle: elle fut condamnée à trois mille livres d'amende.</t>
    </r>
  </si>
  <si>
    <r>
      <t>Le duc prend le curé, luy </t>
    </r>
    <r>
      <rPr>
        <b/>
        <sz val="11"/>
        <color rgb="FFCC3300"/>
        <rFont val="Arial"/>
        <family val="2"/>
      </rPr>
      <t>denonce</t>
    </r>
    <r>
      <rPr>
        <sz val="11"/>
        <color rgb="FF333333"/>
        <rFont val="Arial"/>
        <family val="2"/>
      </rPr>
      <t xml:space="preserve"> comment il vouloit honorer ce pauvre enterrement: qu'il fist de tous costez, des parroisses voisines accourir la prestraille aux hypocrites mines. </t>
    </r>
  </si>
  <si>
    <r>
      <t>Chose inouïe en </t>
    </r>
    <r>
      <rPr>
        <sz val="11"/>
        <color theme="1"/>
        <rFont val="Calibri"/>
        <family val="2"/>
        <scheme val="minor"/>
      </rPr>
      <t>Angleterre</t>
    </r>
    <r>
      <rPr>
        <sz val="11"/>
        <color rgb="FF333333"/>
        <rFont val="Arial"/>
        <family val="2"/>
      </rPr>
      <t>, où chaque citoyen a droit de scruter les vues des ministres eux-mêmes, d'éplucher leurs projets, et de les </t>
    </r>
    <r>
      <rPr>
        <b/>
        <sz val="11"/>
        <color rgb="FFCC3300"/>
        <rFont val="Arial"/>
        <family val="2"/>
      </rPr>
      <t>dénoncer</t>
    </r>
    <r>
      <rPr>
        <sz val="11"/>
        <color rgb="FF333333"/>
        <rFont val="Arial"/>
        <family val="2"/>
      </rPr>
      <t> à la nation.</t>
    </r>
  </si>
  <si>
    <r>
      <t>C'est un transfuge du parnasse, que nous </t>
    </r>
    <r>
      <rPr>
        <b/>
        <sz val="11"/>
        <color rgb="FFCC3300"/>
        <rFont val="Arial"/>
        <family val="2"/>
      </rPr>
      <t>dénonçons</t>
    </r>
    <r>
      <rPr>
        <sz val="11"/>
        <color rgb="FF333333"/>
        <rFont val="Arial"/>
        <family val="2"/>
      </rPr>
      <t> à nos lecteurs.</t>
    </r>
  </si>
  <si>
    <r>
      <t>En voyant augmenter la disette du pain après une riche récolte, je n'ai pas craint de </t>
    </r>
    <r>
      <rPr>
        <b/>
        <sz val="11"/>
        <color rgb="FFCC3300"/>
        <rFont val="Arial"/>
        <family val="2"/>
      </rPr>
      <t>dénoncer</t>
    </r>
    <r>
      <rPr>
        <sz val="11"/>
        <color rgb="FF333333"/>
        <rFont val="Arial"/>
        <family val="2"/>
      </rPr>
      <t> le ministre des finances comme l'auteur des accaparements: j'ai été traité de visionnaire: dès lors les preuves ont été acquises, aujourd'hui elles sont irrésistibles.</t>
    </r>
  </si>
  <si>
    <r>
      <t>Moi, je vous </t>
    </r>
    <r>
      <rPr>
        <b/>
        <sz val="11"/>
        <color rgb="FFCC3300"/>
        <rFont val="Arial"/>
        <family val="2"/>
      </rPr>
      <t>dénonce</t>
    </r>
    <r>
      <rPr>
        <sz val="11"/>
        <color rgb="FF333333"/>
        <rFont val="Arial"/>
        <family val="2"/>
      </rPr>
      <t> à mon tour comme faussaire aux chambres assemblées, avec cette différence que vous n'aviez nullement besoin de m'accuser faussement pour vous justifier; et qu'il m'importe à moi de prouver les faux que vous avez faits dans la déclaration de Lejay, tant par le positif de ces déclarations que par l'analogie de votre peu de délicatesse en d'autres circonstances.</t>
    </r>
  </si>
  <si>
    <r>
      <t>Alarmé des efforts continuels des membres de ce tribunal pour opprimer les amis de la liberté, et sauver les traîtres à la patrie, je brûlai de les </t>
    </r>
    <r>
      <rPr>
        <b/>
        <sz val="11"/>
        <color rgb="FFCC3300"/>
        <rFont val="Arial"/>
        <family val="2"/>
      </rPr>
      <t>dénoncer</t>
    </r>
    <r>
      <rPr>
        <sz val="11"/>
        <color rgb="FF333333"/>
        <rFont val="Arial"/>
        <family val="2"/>
      </rPr>
      <t> au public: mais, connaissant trop l'esprit dont de pareils juges étaient animés pour m'abandonner à leur foi, et regardant les décrets lancés contre moi, quelque odieux qu'ils fussent, comme une arme terrible, dont ils ne manqueraient pas de se servir un jour pour me perdre, je pris la résolution de la faire tomber de leurs mains; je me présentai donc au greffe criminel, et je demandai jour pour subir interrogatoire, pour anéantir toute plainte.</t>
    </r>
  </si>
  <si>
    <r>
      <t>Mais </t>
    </r>
    <r>
      <rPr>
        <sz val="11"/>
        <color theme="1"/>
        <rFont val="Calibri"/>
        <family val="2"/>
        <scheme val="minor"/>
      </rPr>
      <t>Jésus</t>
    </r>
    <r>
      <rPr>
        <sz val="11"/>
        <color rgb="FF333333"/>
        <rFont val="Arial"/>
        <family val="2"/>
      </rPr>
      <t> va à </t>
    </r>
    <r>
      <rPr>
        <sz val="11"/>
        <color theme="1"/>
        <rFont val="Calibri"/>
        <family val="2"/>
        <scheme val="minor"/>
      </rPr>
      <t>Jérusalem</t>
    </r>
    <r>
      <rPr>
        <sz val="11"/>
        <color rgb="FF333333"/>
        <rFont val="Arial"/>
        <family val="2"/>
      </rPr>
      <t> sçachant très bien ce qu'il y devoit souffrir et le </t>
    </r>
    <r>
      <rPr>
        <b/>
        <sz val="11"/>
        <color rgb="FFCC3300"/>
        <rFont val="Arial"/>
        <family val="2"/>
      </rPr>
      <t>dénonçant</t>
    </r>
    <r>
      <rPr>
        <sz val="11"/>
        <color rgb="FF333333"/>
        <rFont val="Arial"/>
        <family val="2"/>
      </rPr>
      <t> aux apostres: </t>
    </r>
    <r>
      <rPr>
        <i/>
        <sz val="11"/>
        <color rgb="FF333333"/>
        <rFont val="Arial"/>
        <family val="2"/>
      </rPr>
      <t>voilà, dit-il, que nous allons à Jérusalem et le</t>
    </r>
    <r>
      <rPr>
        <sz val="11"/>
        <color rgb="FF333333"/>
        <rFont val="Arial"/>
        <family val="2"/>
      </rPr>
      <t> </t>
    </r>
    <r>
      <rPr>
        <i/>
        <sz val="11"/>
        <color rgb="FF333333"/>
        <rFont val="Arial"/>
        <family val="2"/>
      </rPr>
      <t>fils de l'homme sera livré entre les mains des</t>
    </r>
    <r>
      <rPr>
        <sz val="11"/>
        <color rgb="FF333333"/>
        <rFont val="Arial"/>
        <family val="2"/>
      </rPr>
      <t> </t>
    </r>
    <r>
      <rPr>
        <i/>
        <sz val="11"/>
        <color rgb="FF333333"/>
        <rFont val="Arial"/>
        <family val="2"/>
      </rPr>
      <t>méchants.</t>
    </r>
  </si>
  <si>
    <r>
      <t>Un accusé est contraint, sous peine d'excommunication majeure et du supplice du feu, de déclarer tous ses complices; un ami doit trahir son ami; un fils </t>
    </r>
    <r>
      <rPr>
        <b/>
        <sz val="11"/>
        <color rgb="FFCC3300"/>
        <rFont val="Arial"/>
        <family val="2"/>
      </rPr>
      <t>dénoncer</t>
    </r>
    <r>
      <rPr>
        <sz val="11"/>
        <color rgb="FF333333"/>
        <rFont val="Arial"/>
        <family val="2"/>
      </rPr>
      <t> son pere, etc. </t>
    </r>
  </si>
  <si>
    <r>
      <t>Leur personne est sacrée; ils exercent des fonctions importantes; ils </t>
    </r>
    <r>
      <rPr>
        <b/>
        <sz val="11"/>
        <color rgb="FFCC3300"/>
        <rFont val="Arial"/>
        <family val="2"/>
      </rPr>
      <t>dénoncent</t>
    </r>
    <r>
      <rPr>
        <sz val="11"/>
        <color rgb="FF333333"/>
        <rFont val="Arial"/>
        <family val="2"/>
      </rPr>
      <t> la guerre, proposent la trève ou la paix, publient les ordres du général, prononcent les commandemens, convoquent l'armée, annoncent le moment du départ, l'endroit où il faut marcher, pour combien de jours il faut prendre des vivres.</t>
    </r>
  </si>
  <si>
    <r>
      <t>On vous a </t>
    </r>
    <r>
      <rPr>
        <b/>
        <sz val="11"/>
        <color rgb="FFCC3300"/>
        <rFont val="Arial"/>
        <family val="2"/>
      </rPr>
      <t>dénoncé</t>
    </r>
    <r>
      <rPr>
        <sz val="11"/>
        <color rgb="FF333333"/>
        <rFont val="Arial"/>
        <family val="2"/>
      </rPr>
      <t>, citoyen général, le citoyen Théodore Philipard, marié en l'an Ill et libre d'après la loi.</t>
    </r>
  </si>
  <si>
    <r>
      <t>Que l'hiver est une saison trop rude pour réaliser cette institution, déclarée partie essentielle de notre constitution par l'acte constitutionnel, réclamée par les principes éternels de la justice, et par la tyrannie insupportable du système barbare qui pèse encore sur le patriotisme et sur l'humanité; ce ministre, oppresseur du peuple avignonais, entouré de tous les intrigans que vous avez vous-même </t>
    </r>
    <r>
      <rPr>
        <b/>
        <sz val="11"/>
        <color rgb="FFCC3300"/>
        <rFont val="Arial"/>
        <family val="2"/>
      </rPr>
      <t>dénoncés</t>
    </r>
    <r>
      <rPr>
        <sz val="11"/>
        <color rgb="FF333333"/>
        <rFont val="Arial"/>
        <family val="2"/>
      </rPr>
      <t> dans vos écrits, et ennemi déclaré de tous les patriotes invariablement attachés à la cause publique.</t>
    </r>
  </si>
  <si>
    <r>
      <t>On a aussi </t>
    </r>
    <r>
      <rPr>
        <b/>
        <sz val="11"/>
        <color rgb="FFCC3300"/>
        <rFont val="Arial"/>
        <family val="2"/>
      </rPr>
      <t>dénoncé</t>
    </r>
    <r>
      <rPr>
        <sz val="11"/>
        <color rgb="FF333333"/>
        <rFont val="Arial"/>
        <family val="2"/>
      </rPr>
      <t>, par un conseiller, dit-on, l'abbé </t>
    </r>
    <r>
      <rPr>
        <sz val="11"/>
        <color theme="1"/>
        <rFont val="Calibri"/>
        <family val="2"/>
        <scheme val="minor"/>
      </rPr>
      <t>Chauvelin</t>
    </r>
    <r>
      <rPr>
        <sz val="11"/>
        <color rgb="FF333333"/>
        <rFont val="Arial"/>
        <family val="2"/>
      </rPr>
      <t>, un sermon prêché par un grand vicaire d'</t>
    </r>
    <r>
      <rPr>
        <sz val="11"/>
        <color theme="1"/>
        <rFont val="Calibri"/>
        <family val="2"/>
        <scheme val="minor"/>
      </rPr>
      <t>Auxerre</t>
    </r>
    <r>
      <rPr>
        <sz val="11"/>
        <color rgb="FF333333"/>
        <rFont val="Arial"/>
        <family val="2"/>
      </rPr>
      <t>.</t>
    </r>
  </si>
  <si>
    <r>
      <t>Nous les avons considérés plus spécialement comme citoyens, surtout comme français; nous avons étudié, avec l'attention la plus scrupuleuse, tout leur système politique; et sous ce nouveau jour, nous vous </t>
    </r>
    <r>
      <rPr>
        <b/>
        <sz val="11"/>
        <color rgb="FFCC3300"/>
        <rFont val="Arial"/>
        <family val="2"/>
      </rPr>
      <t>dénonçons</t>
    </r>
    <r>
      <rPr>
        <sz val="11"/>
        <color rgb="FF333333"/>
        <rFont val="Arial"/>
        <family val="2"/>
      </rPr>
      <t> leur secte audacieuse et turbulente comme impatiente du joug de toute loi et de tout gouvernement, comme partout tendante à exciter les troubles et les séditions de l'anarchie;</t>
    </r>
  </si>
  <si>
    <r>
      <t>D'abord à quelque prix que ce fut je n'aurois jamais voulu </t>
    </r>
    <r>
      <rPr>
        <b/>
        <sz val="11"/>
        <color rgb="FFCC3300"/>
        <rFont val="Arial"/>
        <family val="2"/>
      </rPr>
      <t>dénoncer</t>
    </r>
    <r>
      <rPr>
        <sz val="11"/>
        <color rgb="FF333333"/>
        <rFont val="Arial"/>
        <family val="2"/>
      </rPr>
      <t> le scelerat sans me montrer et le confondre, vû surtout les liaisons antérieures que vous supposez, et qui obligeoient encor plus étroitement l'accusateur de prévenir préalablement le coupable de ce que son devoir l'obligeoit à faire à son égard.</t>
    </r>
  </si>
  <si>
    <r>
      <t>Cependant il est sur le point de ravir sa fille au couteau, lorsque </t>
    </r>
    <r>
      <rPr>
        <sz val="11"/>
        <color theme="1"/>
        <rFont val="Calibri"/>
        <family val="2"/>
        <scheme val="minor"/>
      </rPr>
      <t>Eriphile</t>
    </r>
    <r>
      <rPr>
        <sz val="11"/>
        <color rgb="FF333333"/>
        <rFont val="Arial"/>
        <family val="2"/>
      </rPr>
      <t> </t>
    </r>
    <r>
      <rPr>
        <b/>
        <sz val="11"/>
        <color rgb="FFCC3300"/>
        <rFont val="Arial"/>
        <family val="2"/>
      </rPr>
      <t>dénonce</t>
    </r>
    <r>
      <rPr>
        <sz val="11"/>
        <color rgb="FF333333"/>
        <rFont val="Arial"/>
        <family val="2"/>
      </rPr>
      <t> sa faute aux grecs et à </t>
    </r>
    <r>
      <rPr>
        <sz val="11"/>
        <color theme="1"/>
        <rFont val="Calibri"/>
        <family val="2"/>
        <scheme val="minor"/>
      </rPr>
      <t>Calchas</t>
    </r>
    <r>
      <rPr>
        <sz val="11"/>
        <color rgb="FF333333"/>
        <rFont val="Arial"/>
        <family val="2"/>
      </rPr>
      <t> qui la demandent à grands cris, et puis il y a dix ans que les grecs sont devant </t>
    </r>
    <r>
      <rPr>
        <sz val="11"/>
        <color theme="1"/>
        <rFont val="Calibri"/>
        <family val="2"/>
        <scheme val="minor"/>
      </rPr>
      <t>Troye</t>
    </r>
    <r>
      <rPr>
        <sz val="11"/>
        <color rgb="FF333333"/>
        <rFont val="Arial"/>
        <family val="2"/>
      </rPr>
      <t>.</t>
    </r>
  </si>
  <si>
    <r>
      <t>Omer</t>
    </r>
    <r>
      <rPr>
        <sz val="11"/>
        <color rgb="FF333333"/>
        <rFont val="Arial"/>
        <family val="2"/>
      </rPr>
      <t> </t>
    </r>
    <r>
      <rPr>
        <sz val="11"/>
        <color theme="1"/>
        <rFont val="Calibri"/>
        <family val="2"/>
        <scheme val="minor"/>
      </rPr>
      <t>Fleury</t>
    </r>
    <r>
      <rPr>
        <sz val="11"/>
        <color rgb="FF333333"/>
        <rFont val="Arial"/>
        <family val="2"/>
      </rPr>
      <t> devait bien </t>
    </r>
    <r>
      <rPr>
        <b/>
        <sz val="11"/>
        <color rgb="FFCC3300"/>
        <rFont val="Arial"/>
        <family val="2"/>
      </rPr>
      <t>dénoncer</t>
    </r>
    <r>
      <rPr>
        <sz val="11"/>
        <color rgb="FF333333"/>
        <rFont val="Arial"/>
        <family val="2"/>
      </rPr>
      <t> </t>
    </r>
    <r>
      <rPr>
        <sz val="11"/>
        <color theme="1"/>
        <rFont val="Calibri"/>
        <family val="2"/>
        <scheme val="minor"/>
      </rPr>
      <t>Jean</t>
    </r>
    <r>
      <rPr>
        <sz val="11"/>
        <color rgb="FF333333"/>
        <rFont val="Arial"/>
        <family val="2"/>
      </rPr>
      <t>-</t>
    </r>
    <r>
      <rPr>
        <sz val="11"/>
        <color theme="1"/>
        <rFont val="Calibri"/>
        <family val="2"/>
        <scheme val="minor"/>
      </rPr>
      <t>Jacques</t>
    </r>
    <r>
      <rPr>
        <sz val="11"/>
        <color rgb="FF333333"/>
        <rFont val="Arial"/>
        <family val="2"/>
      </rPr>
      <t> pour avoir insulté les philosophes.</t>
    </r>
  </si>
  <si>
    <r>
      <t>Vous lui avez été </t>
    </r>
    <r>
      <rPr>
        <b/>
        <sz val="11"/>
        <color rgb="FFCC3300"/>
        <rFont val="Arial"/>
        <family val="2"/>
      </rPr>
      <t>dénoncé</t>
    </r>
    <r>
      <rPr>
        <sz val="11"/>
        <color rgb="FF333333"/>
        <rFont val="Arial"/>
        <family val="2"/>
      </rPr>
      <t> comme fréquentant le café du sieur..., repaire d'aristocrates, près de la cour des petits-pères; si c'est sans fondement, éclairez sa religion, justifiez-vous et réclamez sa justice; il est prêt à se rétracter.</t>
    </r>
  </si>
  <si>
    <r>
      <t>Bientôt il courut un autre bruit, que </t>
    </r>
    <r>
      <rPr>
        <sz val="11"/>
        <color theme="1"/>
        <rFont val="Calibri"/>
        <family val="2"/>
        <scheme val="minor"/>
      </rPr>
      <t>M</t>
    </r>
    <r>
      <rPr>
        <sz val="11"/>
        <color rgb="FF333333"/>
        <rFont val="Arial"/>
        <family val="2"/>
      </rPr>
      <t> </t>
    </r>
    <r>
      <rPr>
        <sz val="11"/>
        <color theme="1"/>
        <rFont val="Calibri"/>
        <family val="2"/>
        <scheme val="minor"/>
      </rPr>
      <t>Goëzman</t>
    </r>
    <r>
      <rPr>
        <sz val="11"/>
        <color rgb="FF333333"/>
        <rFont val="Arial"/>
        <family val="2"/>
      </rPr>
      <t> avait été chez m le chancelier et chez m le premier président, armé de cette terrible déclaration de </t>
    </r>
    <r>
      <rPr>
        <sz val="11"/>
        <color theme="1"/>
        <rFont val="Calibri"/>
        <family val="2"/>
        <scheme val="minor"/>
      </rPr>
      <t>Lejay</t>
    </r>
    <r>
      <rPr>
        <sz val="11"/>
        <color rgb="FF333333"/>
        <rFont val="Arial"/>
        <family val="2"/>
      </rPr>
      <t>, porter de nouvelles plaintes contre moi: enfin, j'appris qu'il m'avait </t>
    </r>
    <r>
      <rPr>
        <b/>
        <sz val="11"/>
        <color rgb="FFCC3300"/>
        <rFont val="Arial"/>
        <family val="2"/>
      </rPr>
      <t>dénoncé</t>
    </r>
    <r>
      <rPr>
        <sz val="11"/>
        <color rgb="FF333333"/>
        <rFont val="Arial"/>
        <family val="2"/>
      </rPr>
      <t> au parlement, comme calomniateur et corrupteur de juge.</t>
    </r>
  </si>
  <si>
    <r>
      <t>Pendant le cours de cet examen, les cavaliers d'une tribu vinrent, avec de grands cris, </t>
    </r>
    <r>
      <rPr>
        <b/>
        <sz val="11"/>
        <color rgb="FFCC3300"/>
        <rFont val="Arial"/>
        <family val="2"/>
      </rPr>
      <t>dénoncer</t>
    </r>
    <r>
      <rPr>
        <sz val="11"/>
        <color rgb="FF333333"/>
        <rFont val="Arial"/>
        <family val="2"/>
      </rPr>
      <t> au sénat un de leurs compagnons, qui, quelques années auparavant, avoit au milieu d'un combat passé de l'infanterie à la cavalerie, sans l'approbation des chefs.</t>
    </r>
  </si>
  <si>
    <r>
      <t>Nous avons vu une portion des membres de cette assemblée proscrits par leurs collègues, presqu'aussitôt que </t>
    </r>
    <r>
      <rPr>
        <b/>
        <sz val="11"/>
        <color rgb="FFCC3300"/>
        <rFont val="Arial"/>
        <family val="2"/>
      </rPr>
      <t>dénoncés</t>
    </r>
    <r>
      <rPr>
        <sz val="11"/>
        <color rgb="FF333333"/>
        <rFont val="Arial"/>
        <family val="2"/>
      </rPr>
      <t> par la sottise et par la perversité combinées: la cause du tyran seul est tellement sacrée, qu'elle ne peut être ni assez longuement, ni assez librement discutée: et pourquoi nous en étonner?</t>
    </r>
  </si>
  <si>
    <r>
      <t>Le tribunal de police renonça donc à l'espoir de me voir paraître devant lui; cependant le sieur </t>
    </r>
    <r>
      <rPr>
        <sz val="11"/>
        <color theme="1"/>
        <rFont val="Calibri"/>
        <family val="2"/>
        <scheme val="minor"/>
      </rPr>
      <t>Boucher</t>
    </r>
    <r>
      <rPr>
        <sz val="11"/>
        <color rgb="FF333333"/>
        <rFont val="Arial"/>
        <family val="2"/>
      </rPr>
      <t> </t>
    </r>
    <r>
      <rPr>
        <sz val="11"/>
        <color theme="1"/>
        <rFont val="Calibri"/>
        <family val="2"/>
        <scheme val="minor"/>
      </rPr>
      <t>D'Argis</t>
    </r>
    <r>
      <rPr>
        <sz val="11"/>
        <color rgb="FF333333"/>
        <rFont val="Arial"/>
        <family val="2"/>
      </rPr>
      <t> se concerta avec le procureur-syndic pour me </t>
    </r>
    <r>
      <rPr>
        <b/>
        <sz val="11"/>
        <color rgb="FFCC3300"/>
        <rFont val="Arial"/>
        <family val="2"/>
      </rPr>
      <t>dénoncer</t>
    </r>
    <r>
      <rPr>
        <sz val="11"/>
        <color rgb="FF333333"/>
        <rFont val="Arial"/>
        <family val="2"/>
      </rPr>
      <t> à l'assemblée générale des mandataires. </t>
    </r>
  </si>
  <si>
    <r>
      <t>Son père fut menacé; deux de ses frères furent arrêtés, il fut bientôt </t>
    </r>
    <r>
      <rPr>
        <b/>
        <sz val="11"/>
        <color rgb="FFCC3300"/>
        <rFont val="Arial"/>
        <family val="2"/>
      </rPr>
      <t>dénoncé</t>
    </r>
    <r>
      <rPr>
        <sz val="11"/>
        <color rgb="FF333333"/>
        <rFont val="Arial"/>
        <family val="2"/>
      </rPr>
      <t> lui-même, cité, recherché, inscrit à son rang sur l'une des pages de la, liste des proscriptions.</t>
    </r>
  </si>
  <si>
    <r>
      <t>L'idée d'un faux ne s'était pas présentée à eux pour le document grotesque d'</t>
    </r>
    <r>
      <rPr>
        <sz val="11"/>
        <color theme="1"/>
        <rFont val="Calibri"/>
        <family val="2"/>
        <scheme val="minor"/>
      </rPr>
      <t>Henry</t>
    </r>
    <r>
      <rPr>
        <sz val="11"/>
        <color rgb="FF333333"/>
        <rFont val="Arial"/>
        <family val="2"/>
      </rPr>
      <t>, et quand on le leur a </t>
    </r>
    <r>
      <rPr>
        <b/>
        <sz val="11"/>
        <color rgb="FFCC3300"/>
        <rFont val="Arial"/>
        <family val="2"/>
      </rPr>
      <t>dénoncé</t>
    </r>
    <r>
      <rPr>
        <sz val="11"/>
        <color rgb="FF333333"/>
        <rFont val="Arial"/>
        <family val="2"/>
      </rPr>
      <t>, ils ont répondu en jetant en prison ceux qui leur rendaient le service de les éclairer.</t>
    </r>
  </si>
  <si>
    <r>
      <t>Il ne s'agit pas là de libelles, il ne s'agit pas là d'opinions de parti: c'est lui, lui </t>
    </r>
    <r>
      <rPr>
        <sz val="11"/>
        <color theme="1"/>
        <rFont val="Calibri"/>
        <family val="2"/>
        <scheme val="minor"/>
      </rPr>
      <t>Bonaparte</t>
    </r>
    <r>
      <rPr>
        <sz val="11"/>
        <color rgb="FF333333"/>
        <rFont val="Arial"/>
        <family val="2"/>
      </rPr>
      <t>, qui s'est </t>
    </r>
    <r>
      <rPr>
        <b/>
        <sz val="11"/>
        <color rgb="FFCC3300"/>
        <rFont val="Arial"/>
        <family val="2"/>
      </rPr>
      <t>dénoncé</t>
    </r>
    <r>
      <rPr>
        <sz val="11"/>
        <color rgb="FF333333"/>
        <rFont val="Arial"/>
        <family val="2"/>
      </rPr>
      <t> ainsi plus sévèrement que la postérité n'aurait jamais osé le faire.</t>
    </r>
  </si>
  <si>
    <r>
      <t>Rosa regardait le pot de faïence d'un oeil qui </t>
    </r>
    <r>
      <rPr>
        <b/>
        <sz val="11"/>
        <color rgb="FFCC3300"/>
        <rFont val="Arial"/>
        <family val="2"/>
      </rPr>
      <t>dénonçait</t>
    </r>
    <r>
      <rPr>
        <sz val="11"/>
        <color rgb="FF333333"/>
        <rFont val="Arial"/>
        <family val="2"/>
      </rPr>
      <t> à Boxtel la valeur réelle de l'objet renfermé dans le pot.</t>
    </r>
  </si>
  <si>
    <r>
      <t>Olympe s'était </t>
    </r>
    <r>
      <rPr>
        <b/>
        <sz val="11"/>
        <color rgb="FFCC3300"/>
        <rFont val="Arial"/>
        <family val="2"/>
      </rPr>
      <t>dénoncée</t>
    </r>
    <r>
      <rPr>
        <sz val="11"/>
        <color rgb="FF333333"/>
        <rFont val="Arial"/>
        <family val="2"/>
      </rPr>
      <t> elle-même dans la prison de Lyon.</t>
    </r>
  </si>
  <si>
    <r>
      <t xml:space="preserve">Sur ce qu'on vous rendra récompensez le zèle de messire Olivier, mon serviteur fidèle: cinq cents écus pour lui qui m'a tout </t>
    </r>
    <r>
      <rPr>
        <b/>
        <sz val="11"/>
        <color rgb="FFC00000"/>
        <rFont val="Arial"/>
        <family val="2"/>
      </rPr>
      <t>dénoncé</t>
    </r>
    <r>
      <rPr>
        <sz val="11"/>
        <color rgb="FF333333"/>
        <rFont val="Arial"/>
        <family val="2"/>
      </rPr>
      <t xml:space="preserve">! </t>
    </r>
  </si>
  <si>
    <r>
      <t>Fais-nous serment, sur cette relique, que mon grand-père a reçue des mains du patriarche de Constantinople, de ne jamais te plaindre, ni nous </t>
    </r>
    <r>
      <rPr>
        <b/>
        <sz val="11"/>
        <color rgb="FFCC3300"/>
        <rFont val="Arial"/>
        <family val="2"/>
      </rPr>
      <t>dénoncer</t>
    </r>
    <r>
      <rPr>
        <sz val="11"/>
        <color rgb="FF333333"/>
        <rFont val="Arial"/>
        <family val="2"/>
      </rPr>
      <t>, et, ce soir même, nous levons l'ancre; demain, tu es notre ami, notre hôte, notre frère, notre maison est la tienne, et rien n'est plus caché pour toi.</t>
    </r>
  </si>
  <si>
    <r>
      <t xml:space="preserve">Il nous semble très dur pour Necker ; il le traite « d'aventurier et de jon­gleur », il se vante d'avoir écrit contre lui en 1780 plusieurs brochures ; il faisait passer des notes à Maurepas pour signaler « son impéritie, sa profonde ignorance » et </t>
    </r>
    <r>
      <rPr>
        <b/>
        <sz val="11"/>
        <color rgb="FFC00000"/>
        <rFont val="Arial"/>
        <family val="2"/>
      </rPr>
      <t>dénoncer</t>
    </r>
    <r>
      <rPr>
        <sz val="11"/>
        <color rgb="FF333333"/>
        <rFont val="Arial"/>
        <family val="2"/>
      </rPr>
      <t xml:space="preserve"> ses liaisons « avec la secte infernale qui tra­mait dès lors une révolution. »</t>
    </r>
  </si>
  <si>
    <r>
      <t>Est-il admissible que le colonel </t>
    </r>
    <r>
      <rPr>
        <sz val="11"/>
        <color theme="1"/>
        <rFont val="Calibri"/>
        <family val="2"/>
        <scheme val="minor"/>
      </rPr>
      <t>Picquart</t>
    </r>
    <r>
      <rPr>
        <sz val="11"/>
        <color rgb="FF333333"/>
        <rFont val="Arial"/>
        <family val="2"/>
      </rPr>
      <t>, par qui la revision se fait à cette heure, poursuivi pour avoir offert de démontrer qu'un faux était un faux, et pour avoir, dans l'exercice de ses fonctions, </t>
    </r>
    <r>
      <rPr>
        <b/>
        <sz val="11"/>
        <color rgb="FFCC3300"/>
        <rFont val="Arial"/>
        <family val="2"/>
      </rPr>
      <t>dénoncé</t>
    </r>
    <r>
      <rPr>
        <sz val="11"/>
        <color rgb="FF333333"/>
        <rFont val="Arial"/>
        <family val="2"/>
      </rPr>
      <t> comme espion </t>
    </r>
    <r>
      <rPr>
        <sz val="11"/>
        <color theme="1"/>
        <rFont val="Calibri"/>
        <family val="2"/>
        <scheme val="minor"/>
      </rPr>
      <t>Esterhazy</t>
    </r>
    <r>
      <rPr>
        <sz val="11"/>
        <color rgb="FF333333"/>
        <rFont val="Arial"/>
        <family val="2"/>
      </rPr>
      <t> dont la trahison est aujourd'hui reconnue, soit traité moins favorablement par la justice militaire qu'</t>
    </r>
    <r>
      <rPr>
        <sz val="11"/>
        <color theme="1"/>
        <rFont val="Calibri"/>
        <family val="2"/>
        <scheme val="minor"/>
      </rPr>
      <t>Esterhazy</t>
    </r>
    <r>
      <rPr>
        <sz val="11"/>
        <color rgb="FF333333"/>
        <rFont val="Arial"/>
        <family val="2"/>
      </rPr>
      <t> lui-même, qui comparut en liberté devant ses juges, et fut bien fâcheusement pour ladite </t>
    </r>
    <r>
      <rPr>
        <i/>
        <sz val="11"/>
        <color rgb="FF333333"/>
        <rFont val="Arial"/>
        <family val="2"/>
      </rPr>
      <t>justice,</t>
    </r>
    <r>
      <rPr>
        <sz val="11"/>
        <color rgb="FF333333"/>
        <rFont val="Arial"/>
        <family val="2"/>
      </rPr>
      <t> acquitté, embrassé, acclamé, quoique escroc, quoique faussaire, quoique traître?</t>
    </r>
  </si>
  <si>
    <r>
      <t>Le lendemain, de bonne heure, le peuple, qui commençait à se réunir, découvrit sous l'autel de la patrie deux espions cachés là pour </t>
    </r>
    <r>
      <rPr>
        <b/>
        <sz val="11"/>
        <color rgb="FFCC3300"/>
        <rFont val="Arial"/>
        <family val="2"/>
      </rPr>
      <t>dénoncer</t>
    </r>
    <r>
      <rPr>
        <sz val="11"/>
        <color rgb="FF333333"/>
        <rFont val="Arial"/>
        <family val="2"/>
      </rPr>
      <t> à la cour ce qui s'était passé.</t>
    </r>
  </si>
  <si>
    <r>
      <t>Parmi les rares girondins ou fédéralistes qui n'ont pas péri après le 2 Juin, Riouffe est préfet et baron, Lanjuinais est sénateur et comte ; parmi les autres proscrits ou demi-proscrits, le nouveau régime ramène aux affaires et à la direction des affaires les employés supérieurs et spéciaux que la Terreur chassait et tuait de préférence, en particulier les chefs de service aux finances et dans la diplomatie, qui, </t>
    </r>
    <r>
      <rPr>
        <b/>
        <sz val="11"/>
        <color rgb="FFCC3300"/>
        <rFont val="Arial"/>
        <family val="2"/>
      </rPr>
      <t>dénoncés</t>
    </r>
    <r>
      <rPr>
        <sz val="11"/>
        <color rgb="FF333333"/>
        <rFont val="Arial"/>
        <family val="2"/>
      </rPr>
      <t> par Robespierre le 8 Thermidor ou frappés d'un mandat d'arrêt le matin du 9 Thermidor, sentaient déjà sur leurs têtes le couperet de la guillotine : </t>
    </r>
  </si>
  <si>
    <r>
      <t>Mais rien dans le bandit ne </t>
    </r>
    <r>
      <rPr>
        <b/>
        <sz val="11"/>
        <color rgb="FFCC3300"/>
        <rFont val="Arial"/>
        <family val="2"/>
      </rPr>
      <t>dénonçait</t>
    </r>
    <r>
      <rPr>
        <sz val="11"/>
        <color rgb="FF333333"/>
        <rFont val="Arial"/>
        <family val="2"/>
      </rPr>
      <t> une intention hostile.</t>
    </r>
  </si>
  <si>
    <r>
      <t>Quand elle eut presque achevé, ayant ma main près de ses lèvres, elle ne put s'empêcher de la baiser, de manière cependant à ce que je pusse croire que c'était une aspiration pour épuiser la dernière perle d'eau amassée dans ma paume; mais je ne m'y trompai pas, et la charmante rougeur qui lui couvrit subitement le visage la </t>
    </r>
    <r>
      <rPr>
        <b/>
        <sz val="11"/>
        <color rgb="FFCC3300"/>
        <rFont val="Arial"/>
        <family val="2"/>
      </rPr>
      <t>dénonçait</t>
    </r>
    <r>
      <rPr>
        <sz val="11"/>
        <color rgb="FF333333"/>
        <rFont val="Arial"/>
        <family val="2"/>
      </rPr>
      <t> assez.</t>
    </r>
  </si>
  <si>
    <r>
      <t>M'ordonnez-vous d'arrêter l'adversaire de M. de Guiche, j'obéirai; mais ne m'ordonnez point de vous le </t>
    </r>
    <r>
      <rPr>
        <b/>
        <sz val="11"/>
        <color rgb="FFCC3300"/>
        <rFont val="Arial"/>
        <family val="2"/>
      </rPr>
      <t>dénoncer</t>
    </r>
    <r>
      <rPr>
        <sz val="11"/>
        <color rgb="FF333333"/>
        <rFont val="Arial"/>
        <family val="2"/>
      </rPr>
      <t>, car, cette fois, je n'obéirai pas.</t>
    </r>
  </si>
  <si>
    <r>
      <t>Ensuite, les galiléens </t>
    </r>
    <r>
      <rPr>
        <b/>
        <sz val="11"/>
        <color rgb="FFCC3300"/>
        <rFont val="Arial"/>
        <family val="2"/>
      </rPr>
      <t>dénoncèrent</t>
    </r>
    <r>
      <rPr>
        <sz val="11"/>
        <color rgb="FF333333"/>
        <rFont val="Arial"/>
        <family val="2"/>
      </rPr>
      <t> </t>
    </r>
    <r>
      <rPr>
        <sz val="11"/>
        <color theme="1"/>
        <rFont val="Calibri"/>
        <family val="2"/>
        <scheme val="minor"/>
      </rPr>
      <t>Ponce</t>
    </r>
    <r>
      <rPr>
        <sz val="11"/>
        <color rgb="FF333333"/>
        <rFont val="Arial"/>
        <family val="2"/>
      </rPr>
      <t>-</t>
    </r>
    <r>
      <rPr>
        <sz val="11"/>
        <color theme="1"/>
        <rFont val="Calibri"/>
        <family val="2"/>
        <scheme val="minor"/>
      </rPr>
      <t>Pilate</t>
    </r>
    <r>
      <rPr>
        <sz val="11"/>
        <color rgb="FF333333"/>
        <rFont val="Arial"/>
        <family val="2"/>
      </rPr>
      <t>.</t>
    </r>
  </si>
  <si>
    <r>
      <t>Clytie, pour se venger, </t>
    </r>
    <r>
      <rPr>
        <b/>
        <sz val="11"/>
        <color rgb="FFCC3300"/>
        <rFont val="Arial"/>
        <family val="2"/>
      </rPr>
      <t>dénonça</t>
    </r>
    <r>
      <rPr>
        <sz val="11"/>
        <color rgb="FF333333"/>
        <rFont val="Arial"/>
        <family val="2"/>
      </rPr>
      <t> cette intrigue au roi; Leucothoé fut enterrée vive et le Dieu ne voulut pas pardonner à sa première maîtresse la perte de sa nouvelle conquête dont le corps fit pousser l'arbre à baume.</t>
    </r>
  </si>
  <si>
    <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Thou</t>
    </r>
    <r>
      <rPr>
        <sz val="11"/>
        <color rgb="FF333333"/>
        <rFont val="Arial"/>
        <family val="2"/>
      </rPr>
      <t> porta sa tête sur un échafaud pour n'avoir pas </t>
    </r>
    <r>
      <rPr>
        <b/>
        <sz val="11"/>
        <color rgb="FFCC3300"/>
        <rFont val="Arial"/>
        <family val="2"/>
      </rPr>
      <t>dénoncé</t>
    </r>
    <r>
      <rPr>
        <sz val="11"/>
        <color rgb="FF333333"/>
        <rFont val="Arial"/>
        <family val="2"/>
      </rPr>
      <t> son ami.</t>
    </r>
  </si>
  <si>
    <r>
      <t>Si, au contraire, le locataire ou le fermier ont été troublés dans leur jouissance par suite d'une action concernant la propriété du fonds, ils ont droit à une diminution proportionnée sur le prix du bail à loyer ou à ferme, pourvu que le trouble et l'empêchement aient été </t>
    </r>
    <r>
      <rPr>
        <b/>
        <sz val="11"/>
        <color rgb="FFCC3300"/>
        <rFont val="Arial"/>
        <family val="2"/>
      </rPr>
      <t>dénoncés</t>
    </r>
    <r>
      <rPr>
        <sz val="11"/>
        <color rgb="FF333333"/>
        <rFont val="Arial"/>
        <family val="2"/>
      </rPr>
      <t> au propriétaire.</t>
    </r>
  </si>
  <si>
    <r>
      <t>Que veux-tu que je </t>
    </r>
    <r>
      <rPr>
        <b/>
        <sz val="11"/>
        <color rgb="FFCC3300"/>
        <rFont val="Arial"/>
        <family val="2"/>
      </rPr>
      <t>dénonce</t>
    </r>
    <r>
      <rPr>
        <sz val="11"/>
        <color rgb="FF333333"/>
        <rFont val="Arial"/>
        <family val="2"/>
      </rPr>
      <t>?</t>
    </r>
  </si>
  <si>
    <r>
      <t>Le montagnard Choudieu </t>
    </r>
    <r>
      <rPr>
        <b/>
        <sz val="11"/>
        <color rgb="FFCC3300"/>
        <rFont val="Arial"/>
        <family val="2"/>
      </rPr>
      <t xml:space="preserve">dénonce </t>
    </r>
    <r>
      <rPr>
        <sz val="11"/>
        <color rgb="FF333333"/>
        <rFont val="Arial"/>
        <family val="2"/>
      </rPr>
      <t>ses prévarications criantes.</t>
    </r>
  </si>
  <si>
    <r>
      <t>Dénoncer</t>
    </r>
    <r>
      <rPr>
        <sz val="11"/>
        <color rgb="FF333333"/>
        <rFont val="Arial"/>
        <family val="2"/>
      </rPr>
      <t> </t>
    </r>
    <r>
      <rPr>
        <sz val="11"/>
        <color theme="1"/>
        <rFont val="Calibri"/>
        <family val="2"/>
        <scheme val="minor"/>
      </rPr>
      <t>Robert</t>
    </r>
    <r>
      <rPr>
        <sz val="11"/>
        <color rgb="FF333333"/>
        <rFont val="Arial"/>
        <family val="2"/>
      </rPr>
      <t>, ç'aurait été déshonorer l'enfant, qu'on retrouverait un jour.</t>
    </r>
  </si>
  <si>
    <r>
      <t>Dans les luttes contre le, protectionnisme agrarien, les libre-échangistes ont beaucoup usé de cette argumentation et </t>
    </r>
    <r>
      <rPr>
        <b/>
        <sz val="11"/>
        <color rgb="FFCC3300"/>
        <rFont val="Arial"/>
        <family val="2"/>
      </rPr>
      <t>dénoncé</t>
    </r>
    <r>
      <rPr>
        <sz val="11"/>
        <color rgb="FF333333"/>
        <rFont val="Arial"/>
        <family val="2"/>
      </rPr>
      <t> les gens qui voulaient se faire des rentes en accroissant les prix.</t>
    </r>
  </si>
  <si>
    <r>
      <t>J'eus pitié de lui, d'autant plus que je me rendais parfaitement compte qu'il se ferait tuer plutôt que de me dire qui était l'assassin, comme </t>
    </r>
    <r>
      <rPr>
        <sz val="11"/>
        <color theme="1"/>
        <rFont val="Calibri"/>
        <family val="2"/>
        <scheme val="minor"/>
      </rPr>
      <t>Mlle</t>
    </r>
    <r>
      <rPr>
        <sz val="11"/>
        <color rgb="FF333333"/>
        <rFont val="Arial"/>
        <family val="2"/>
      </rPr>
      <t> </t>
    </r>
    <r>
      <rPr>
        <sz val="11"/>
        <color theme="1"/>
        <rFont val="Calibri"/>
        <family val="2"/>
        <scheme val="minor"/>
      </rPr>
      <t>Stangerson</t>
    </r>
    <r>
      <rPr>
        <sz val="11"/>
        <color rgb="FF333333"/>
        <rFont val="Arial"/>
        <family val="2"/>
      </rPr>
      <t> se fera plutôt assassiner que de </t>
    </r>
    <r>
      <rPr>
        <b/>
        <sz val="11"/>
        <color rgb="FFCC3300"/>
        <rFont val="Arial"/>
        <family val="2"/>
      </rPr>
      <t>dénoncer</t>
    </r>
    <r>
      <rPr>
        <sz val="11"/>
        <color rgb="FF333333"/>
        <rFont val="Arial"/>
        <family val="2"/>
      </rPr>
      <t> l'homme de la </t>
    </r>
    <r>
      <rPr>
        <i/>
        <sz val="11"/>
        <color rgb="FF333333"/>
        <rFont val="Arial"/>
        <family val="2"/>
      </rPr>
      <t>chambre jaune</t>
    </r>
    <r>
      <rPr>
        <sz val="11"/>
        <color rgb="FF333333"/>
        <rFont val="Arial"/>
        <family val="2"/>
      </rPr>
      <t> et de la </t>
    </r>
    <r>
      <rPr>
        <i/>
        <sz val="11"/>
        <color rgb="FF333333"/>
        <rFont val="Arial"/>
        <family val="2"/>
      </rPr>
      <t>galerie inexplicable.</t>
    </r>
  </si>
  <si>
    <r>
      <t>Il était vrai que </t>
    </r>
    <r>
      <rPr>
        <sz val="11"/>
        <color theme="1"/>
        <rFont val="Calibri"/>
        <family val="2"/>
        <scheme val="minor"/>
      </rPr>
      <t>Jean</t>
    </r>
    <r>
      <rPr>
        <sz val="11"/>
        <color rgb="FF333333"/>
        <rFont val="Arial"/>
        <family val="2"/>
      </rPr>
      <t>-</t>
    </r>
    <r>
      <rPr>
        <sz val="11"/>
        <color theme="1"/>
        <rFont val="Calibri"/>
        <family val="2"/>
        <scheme val="minor"/>
      </rPr>
      <t>Jacques</t>
    </r>
    <r>
      <rPr>
        <sz val="11"/>
        <color rgb="FF333333"/>
        <rFont val="Arial"/>
        <family val="2"/>
      </rPr>
      <t> l'avait </t>
    </r>
    <r>
      <rPr>
        <b/>
        <sz val="11"/>
        <color rgb="FFCC3300"/>
        <rFont val="Arial"/>
        <family val="2"/>
      </rPr>
      <t>dénoncé</t>
    </r>
    <r>
      <rPr>
        <sz val="11"/>
        <color rgb="FF333333"/>
        <rFont val="Arial"/>
        <family val="2"/>
      </rPr>
      <t>.</t>
    </r>
  </si>
  <si>
    <r>
      <t>Et à propos, souvenez vous que </t>
    </r>
    <r>
      <rPr>
        <sz val="11"/>
        <color theme="1"/>
        <rFont val="Calibri"/>
        <family val="2"/>
        <scheme val="minor"/>
      </rPr>
      <t>Chatov</t>
    </r>
    <r>
      <rPr>
        <sz val="11"/>
        <color rgb="FF333333"/>
        <rFont val="Arial"/>
        <family val="2"/>
      </rPr>
      <t> vient de se </t>
    </r>
    <r>
      <rPr>
        <b/>
        <sz val="11"/>
        <color rgb="FFCC3300"/>
        <rFont val="Arial"/>
        <family val="2"/>
      </rPr>
      <t>dénoncer</t>
    </r>
    <r>
      <rPr>
        <sz val="11"/>
        <color rgb="FF333333"/>
        <rFont val="Arial"/>
        <family val="2"/>
      </rPr>
      <t> comme traître et que les traîtres doivent être châtiés.</t>
    </r>
  </si>
  <si>
    <r>
      <t>Ça saute aux yeux que nos paroles auront beaucoup plus de poids si nous sommes les premiers à </t>
    </r>
    <r>
      <rPr>
        <b/>
        <sz val="11"/>
        <color rgb="FFCC3300"/>
        <rFont val="Arial"/>
        <family val="2"/>
      </rPr>
      <t>dénoncer</t>
    </r>
    <r>
      <rPr>
        <sz val="11"/>
        <color rgb="FF333333"/>
        <rFont val="Arial"/>
        <family val="2"/>
      </rPr>
      <t> les camps.</t>
    </r>
  </si>
  <si>
    <r>
      <t>Vous auriez peut-être pu répondre que la note litigieuse du " saint-graal " n'a été livrée à l'imprimeur qu'après vérification oculaire de la surprenante omission </t>
    </r>
    <r>
      <rPr>
        <b/>
        <sz val="11"/>
        <color rgb="FFCC3300"/>
        <rFont val="Arial"/>
        <family val="2"/>
      </rPr>
      <t>dénoncée</t>
    </r>
    <r>
      <rPr>
        <sz val="11"/>
        <color rgb="FF333333"/>
        <rFont val="Arial"/>
        <family val="2"/>
      </rPr>
      <t> par votre revue.</t>
    </r>
  </si>
  <si>
    <r>
      <t>Aussi, pour avoir répété avec insistance que louer </t>
    </r>
    <r>
      <rPr>
        <sz val="11"/>
        <color theme="1"/>
        <rFont val="Calibri"/>
        <family val="2"/>
        <scheme val="minor"/>
      </rPr>
      <t>Dieu</t>
    </r>
    <r>
      <rPr>
        <sz val="11"/>
        <color rgb="FF333333"/>
        <rFont val="Arial"/>
        <family val="2"/>
      </rPr>
      <t> était le premier, le plus urgent de tous les devoirs, pour avoir fondé sa propre doctrine spirituelle sur cet axiome, </t>
    </r>
    <r>
      <rPr>
        <sz val="11"/>
        <color theme="1"/>
        <rFont val="Calibri"/>
        <family val="2"/>
        <scheme val="minor"/>
      </rPr>
      <t>Bérulle</t>
    </r>
    <r>
      <rPr>
        <sz val="11"/>
        <color rgb="FF333333"/>
        <rFont val="Arial"/>
        <family val="2"/>
      </rPr>
      <t> se vit-il raillé comme un songe-creux, ou même </t>
    </r>
    <r>
      <rPr>
        <b/>
        <sz val="11"/>
        <color rgb="FFCC3300"/>
        <rFont val="Arial"/>
        <family val="2"/>
      </rPr>
      <t>dénoncé</t>
    </r>
    <r>
      <rPr>
        <sz val="11"/>
        <color rgb="FF333333"/>
        <rFont val="Arial"/>
        <family val="2"/>
      </rPr>
      <t> comme un dangereux novateur.</t>
    </r>
  </si>
  <si>
    <r>
      <t>On allait jusqu'à </t>
    </r>
    <r>
      <rPr>
        <b/>
        <sz val="11"/>
        <color rgb="FFCC3300"/>
        <rFont val="Arial"/>
        <family val="2"/>
      </rPr>
      <t>dénoncer</t>
    </r>
    <r>
      <rPr>
        <sz val="11"/>
        <color rgb="FF333333"/>
        <rFont val="Arial"/>
        <family val="2"/>
      </rPr>
      <t> le défaut central à sa place, dans ces vides supérieurs de l'état que le député socialiste </t>
    </r>
    <r>
      <rPr>
        <sz val="11"/>
        <color theme="1"/>
        <rFont val="Calibri"/>
        <family val="2"/>
        <scheme val="minor"/>
      </rPr>
      <t>Marcel</t>
    </r>
    <r>
      <rPr>
        <sz val="11"/>
        <color rgb="FF333333"/>
        <rFont val="Arial"/>
        <family val="2"/>
      </rPr>
      <t> </t>
    </r>
    <r>
      <rPr>
        <sz val="11"/>
        <color theme="1"/>
        <rFont val="Calibri"/>
        <family val="2"/>
        <scheme val="minor"/>
      </rPr>
      <t>Sembat</t>
    </r>
    <r>
      <rPr>
        <sz val="11"/>
        <color rgb="FF333333"/>
        <rFont val="Arial"/>
        <family val="2"/>
      </rPr>
      <t> m'avait très bien définies, dans une lettre antérieure, </t>
    </r>
    <r>
      <rPr>
        <i/>
        <sz val="11"/>
        <color rgb="FF333333"/>
        <rFont val="Arial"/>
        <family val="2"/>
      </rPr>
      <t>" un trou par en</t>
    </r>
    <r>
      <rPr>
        <sz val="11"/>
        <color rgb="FF333333"/>
        <rFont val="Arial"/>
        <family val="2"/>
      </rPr>
      <t> </t>
    </r>
    <r>
      <rPr>
        <i/>
        <sz val="11"/>
        <color rgb="FF333333"/>
        <rFont val="Arial"/>
        <family val="2"/>
      </rPr>
      <t>haut "</t>
    </r>
    <r>
      <rPr>
        <sz val="11"/>
        <color rgb="FF333333"/>
        <rFont val="Arial"/>
        <family val="2"/>
      </rPr>
      <t> : quand, au cours des débats sur l'accord congolais, le cinquième ou sixième successeur de </t>
    </r>
    <r>
      <rPr>
        <sz val="11"/>
        <color theme="1"/>
        <rFont val="Calibri"/>
        <family val="2"/>
        <scheme val="minor"/>
      </rPr>
      <t>MDelcassé</t>
    </r>
    <r>
      <rPr>
        <sz val="11"/>
        <color rgb="FF333333"/>
        <rFont val="Arial"/>
        <family val="2"/>
      </rPr>
      <t>,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Selves</t>
    </r>
    <r>
      <rPr>
        <sz val="11"/>
        <color rgb="FF333333"/>
        <rFont val="Arial"/>
        <family val="2"/>
      </rPr>
      <t>, se vit réduit à quitter la place, sa lettre publique au chef de l'état déplora que </t>
    </r>
    <r>
      <rPr>
        <i/>
        <sz val="11"/>
        <color rgb="FF333333"/>
        <rFont val="Arial"/>
        <family val="2"/>
      </rPr>
      <t>" à notre politique extérieure "</t>
    </r>
    <r>
      <rPr>
        <sz val="11"/>
        <color rgb="FF333333"/>
        <rFont val="Arial"/>
        <family val="2"/>
      </rPr>
      <t> fissent défaut </t>
    </r>
    <r>
      <rPr>
        <i/>
        <sz val="11"/>
        <color rgb="FF333333"/>
        <rFont val="Arial"/>
        <family val="2"/>
      </rPr>
      <t>" l'unité de vues et l'unité d'action</t>
    </r>
    <r>
      <rPr>
        <sz val="11"/>
        <color rgb="FF333333"/>
        <rFont val="Arial"/>
        <family val="2"/>
      </rPr>
      <t> </t>
    </r>
    <r>
      <rPr>
        <i/>
        <sz val="11"/>
        <color rgb="FF333333"/>
        <rFont val="Arial"/>
        <family val="2"/>
      </rPr>
      <t>solidaire". </t>
    </r>
  </si>
  <si>
    <r>
      <t>Ils commencent par exécuter celui que le docteur leur a </t>
    </r>
    <r>
      <rPr>
        <b/>
        <sz val="11"/>
        <color rgb="FFCC3300"/>
        <rFont val="Arial"/>
        <family val="2"/>
      </rPr>
      <t>dénoncé</t>
    </r>
    <r>
      <rPr>
        <sz val="11"/>
        <color rgb="FF333333"/>
        <rFont val="Arial"/>
        <family val="2"/>
      </rPr>
      <t>.</t>
    </r>
  </si>
  <si>
    <r>
      <t>Les contradictions de </t>
    </r>
    <r>
      <rPr>
        <sz val="11"/>
        <color theme="1"/>
        <rFont val="Calibri"/>
        <family val="2"/>
        <scheme val="minor"/>
      </rPr>
      <t>Renan</t>
    </r>
    <r>
      <rPr>
        <sz val="11"/>
        <color rgb="FF333333"/>
        <rFont val="Arial"/>
        <family val="2"/>
      </rPr>
      <t>, sa sensibilité femelle, sa coquetterie, son égoïsme sournois, ses brusques attendrissements, tout </t>
    </r>
    <r>
      <rPr>
        <b/>
        <sz val="11"/>
        <color rgb="FFCC3300"/>
        <rFont val="Arial"/>
        <family val="2"/>
      </rPr>
      <t>dénonce</t>
    </r>
    <r>
      <rPr>
        <sz val="11"/>
        <color rgb="FF333333"/>
        <rFont val="Arial"/>
        <family val="2"/>
      </rPr>
      <t> une âme qui se dérobe par une volontaire dissipation.</t>
    </r>
  </si>
  <si>
    <r>
      <t>La vieille, d'ailleurs, tout en le soignant, l'a regardé de travers et elle a dû le </t>
    </r>
    <r>
      <rPr>
        <b/>
        <sz val="11"/>
        <color rgb="FFCC3300"/>
        <rFont val="Arial"/>
        <family val="2"/>
      </rPr>
      <t>dénoncer</t>
    </r>
    <r>
      <rPr>
        <sz val="11"/>
        <color rgb="FF333333"/>
        <rFont val="Arial"/>
        <family val="2"/>
      </rPr>
      <t> à la police.</t>
    </r>
  </si>
  <si>
    <r>
      <t>Ce que j'en dis ici est simplement pour mettre en garde ceux qui prétendraient découvrir dans </t>
    </r>
    <r>
      <rPr>
        <i/>
        <sz val="11"/>
        <color rgb="FF333333"/>
        <rFont val="Arial"/>
        <family val="2"/>
      </rPr>
      <t>les caves</t>
    </r>
    <r>
      <rPr>
        <sz val="11"/>
        <color rgb="FF333333"/>
        <rFont val="Arial"/>
        <family val="2"/>
      </rPr>
      <t> un retour, une palinodie, tracer la courbe de ma carrière, en </t>
    </r>
    <r>
      <rPr>
        <b/>
        <sz val="11"/>
        <color rgb="FFCC3300"/>
        <rFont val="Arial"/>
        <family val="2"/>
      </rPr>
      <t>dénoncer</t>
    </r>
    <r>
      <rPr>
        <sz val="11"/>
        <color rgb="FF333333"/>
        <rFont val="Arial"/>
        <family val="2"/>
      </rPr>
      <t> l'évolution... la seule question de métier m'importe et je n'aspire qu'à être bon artisan.</t>
    </r>
  </si>
  <si>
    <r>
      <t>Les pires censeurs n'incriminent plus que les tendances d'une oeuvre où leur malignité n'a rien </t>
    </r>
    <r>
      <rPr>
        <b/>
        <sz val="11"/>
        <color rgb="FFCC3300"/>
        <rFont val="Arial"/>
        <family val="2"/>
      </rPr>
      <t>dénoncé</t>
    </r>
    <r>
      <rPr>
        <sz val="11"/>
        <color rgb="FF333333"/>
        <rFont val="Arial"/>
        <family val="2"/>
      </rPr>
      <t> de condamnable.</t>
    </r>
  </si>
  <si>
    <r>
      <t>Je craignais que quelque valet ne m'eût </t>
    </r>
    <r>
      <rPr>
        <b/>
        <sz val="11"/>
        <color rgb="FFCC3300"/>
        <rFont val="Arial"/>
        <family val="2"/>
      </rPr>
      <t>dénoncé</t>
    </r>
    <r>
      <rPr>
        <sz val="11"/>
        <color rgb="FF333333"/>
        <rFont val="Arial"/>
        <family val="2"/>
      </rPr>
      <t> et qu'on ne vînt pour m'arrêter.</t>
    </r>
  </si>
  <si>
    <r>
      <t>Ceux auprès de qui je mendie se disent bons pour moi parce qu'ils ne me </t>
    </r>
    <r>
      <rPr>
        <b/>
        <sz val="11"/>
        <color rgb="FFCC3300"/>
        <rFont val="Arial"/>
        <family val="2"/>
      </rPr>
      <t>dénoncent</t>
    </r>
    <r>
      <rPr>
        <sz val="11"/>
        <color rgb="FF333333"/>
        <rFont val="Arial"/>
        <family val="2"/>
      </rPr>
      <t> pas au roi; ils se taisent, mais ne me donnent plus à manger.</t>
    </r>
  </si>
  <si>
    <r>
      <t>Ainsi le maître d'école punit de retenue la classe entière pour un coupable qui ne s'est pas </t>
    </r>
    <r>
      <rPr>
        <b/>
        <sz val="11"/>
        <color rgb="FFCC3300"/>
        <rFont val="Arial"/>
        <family val="2"/>
      </rPr>
      <t>dénoncé;</t>
    </r>
    <r>
      <rPr>
        <sz val="11"/>
        <color rgb="FF333333"/>
        <rFont val="Arial"/>
        <family val="2"/>
      </rPr>
      <t> ainsi l'écriteau interdit toutes les fleurs, s'il en est une de dérobée.</t>
    </r>
  </si>
  <si>
    <r>
      <t>Somme toute, il se trouvait à peu près dans la situation de </t>
    </r>
    <r>
      <rPr>
        <sz val="11"/>
        <color theme="1"/>
        <rFont val="Calibri"/>
        <family val="2"/>
        <scheme val="minor"/>
      </rPr>
      <t>Robert</t>
    </r>
    <r>
      <rPr>
        <sz val="11"/>
        <color rgb="FF333333"/>
        <rFont val="Arial"/>
        <family val="2"/>
      </rPr>
      <t> et d'</t>
    </r>
    <r>
      <rPr>
        <sz val="11"/>
        <color theme="1"/>
        <rFont val="Calibri"/>
        <family val="2"/>
        <scheme val="minor"/>
      </rPr>
      <t>Henri</t>
    </r>
    <r>
      <rPr>
        <sz val="11"/>
        <color rgb="FF333333"/>
        <rFont val="Arial"/>
        <family val="2"/>
      </rPr>
      <t>; mais il s'en accommodait avec un calme tout exotique; écrire, parler à la radio et quelquefois dans les meetings pour </t>
    </r>
    <r>
      <rPr>
        <b/>
        <sz val="11"/>
        <color rgb="FFCC3300"/>
        <rFont val="Arial"/>
        <family val="2"/>
      </rPr>
      <t>dénoncer</t>
    </r>
    <r>
      <rPr>
        <sz val="11"/>
        <color rgb="FF333333"/>
        <rFont val="Arial"/>
        <family val="2"/>
      </rPr>
      <t> quelques abus, ça le satisfaisait pleinement; on me l'avait dit déjà: ici les intellectuels pouvaient vivre en sécurité parce qu'ils se savaient tout à fait impuissants.</t>
    </r>
  </si>
  <si>
    <r>
      <t>Il s'emporta furieusement contre la lettre qui avait, disait-il, </t>
    </r>
    <r>
      <rPr>
        <b/>
        <sz val="11"/>
        <color rgb="FFCC3300"/>
        <rFont val="Arial"/>
        <family val="2"/>
      </rPr>
      <t>dénoncé</t>
    </r>
    <r>
      <rPr>
        <sz val="11"/>
        <color rgb="FF333333"/>
        <rFont val="Arial"/>
        <family val="2"/>
      </rPr>
      <t> à l'homme blanc ce qu'il avait fait, bien qu'il l'eût cachée dans un tronc d'arbre pendant qu'il commettait le vol, pour l'empêcher de le voir</t>
    </r>
  </si>
  <si>
    <r>
      <t>Et l'on entendait le magistrat </t>
    </r>
    <r>
      <rPr>
        <b/>
        <sz val="11"/>
        <color rgb="FFCC3300"/>
        <rFont val="Arial"/>
        <family val="2"/>
      </rPr>
      <t>dénoncer</t>
    </r>
    <r>
      <rPr>
        <sz val="11"/>
        <color rgb="FF333333"/>
        <rFont val="Arial"/>
        <family val="2"/>
      </rPr>
      <t> les buts secrets de ces attentats qui se multiplient, disait-il, depuis le jour où la réception de l'escadre française à </t>
    </r>
    <r>
      <rPr>
        <sz val="11"/>
        <color theme="1"/>
        <rFont val="Calibri"/>
        <family val="2"/>
        <scheme val="minor"/>
      </rPr>
      <t>Cronstadt</t>
    </r>
    <r>
      <rPr>
        <sz val="11"/>
        <color rgb="FF333333"/>
        <rFont val="Arial"/>
        <family val="2"/>
      </rPr>
      <t>, en 1891, est venue affirmer au monde qu'il existait dorénavant une volonté de paix européenne élaborée dans l'amitié de deux grands peuples.</t>
    </r>
  </si>
  <si>
    <t>denoncer</t>
  </si>
  <si>
    <r>
      <t>Mais depuys la </t>
    </r>
    <r>
      <rPr>
        <b/>
        <sz val="11"/>
        <color rgb="FFCC3300"/>
        <rFont val="Arial"/>
        <family val="2"/>
      </rPr>
      <t>denonciation</t>
    </r>
    <r>
      <rPr>
        <sz val="11"/>
        <color rgb="FF333333"/>
        <rFont val="Arial"/>
        <family val="2"/>
      </rPr>
      <t> du concile national de Chesil, par laquelle elles feurent farfouillées, guodelurées, &amp; intimées: par laquelle aussi feut Quaresmeprenant declairé breneux hallebrené &amp; stocfisé en cas que avecques elles il feist alliance ou appoinctement aulcun, se sont horrificquement aigriz, envenimez, indignez, &amp; obstinez en leurs couraiges: &amp; n'est possible y remedier.</t>
    </r>
  </si>
  <si>
    <r>
      <t>Il seroit encore à pro - pos que ces sortes de rentes ne pussent jamais être saisies pour la dette des transports, ne con - servant ni suite, ni hipotéque, non plus que l'ar - gent même, en sorte, que tout paiement fait et endossé sur le premier instrument, seroit bon et valable, soit pour le capital ou les intérêts, hor - mis en cas de stellienat ou de larcin, lorsqu'il y auroit une </t>
    </r>
    <r>
      <rPr>
        <b/>
        <sz val="11"/>
        <color rgb="FFCC3300"/>
        <rFont val="Arial"/>
        <family val="2"/>
      </rPr>
      <t>dénonciation</t>
    </r>
    <r>
      <rPr>
        <sz val="11"/>
        <color rgb="FF333333"/>
        <rFont val="Arial"/>
        <family val="2"/>
      </rPr>
      <t> précedente, on est cer - tain qu'on en apporteroit plus qu'on ne vou - droit, et le roi dés la premiere année, par le moien des edits, dont on a parlé, auroit plus qu'il n'en faudroit d'augmentation pour paier l'intérêt de cinquante millions.</t>
    </r>
  </si>
  <si>
    <r>
      <t>PLainte &amp; </t>
    </r>
    <r>
      <rPr>
        <b/>
        <sz val="11"/>
        <color rgb="FFCC3300"/>
        <rFont val="Arial"/>
        <family val="2"/>
      </rPr>
      <t>denonciation</t>
    </r>
    <r>
      <rPr>
        <sz val="11"/>
        <color rgb="FF333333"/>
        <rFont val="Arial"/>
        <family val="2"/>
      </rPr>
      <t> contre Rangouze, d'auoir fait vn Liure de telle nature, qu'autant de Lettres sont autant de Dedicaces: sur laquelle l'Autheur soûtient que son procés luy doit estre fait, comme à ces Magiciens qui se seruent de Pistoles volantes. </t>
    </r>
  </si>
  <si>
    <r>
      <t>D'après les motifs qui ont dirigé mes </t>
    </r>
    <r>
      <rPr>
        <b/>
        <sz val="11"/>
        <color rgb="FFCC3300"/>
        <rFont val="Arial"/>
        <family val="2"/>
      </rPr>
      <t>dénonciations</t>
    </r>
    <r>
      <rPr>
        <sz val="11"/>
        <color rgb="FF333333"/>
        <rFont val="Arial"/>
        <family val="2"/>
      </rPr>
      <t> et les mesures que j'ai prises pour arriver au vrai, il me semble que les sujets inculpés, quel que soit leur ressentiment, ne sauraient, sans renoncer à toute raison, me considérer comme calomniateur; car la malveillance seule est le cachet de la calomnie.</t>
    </r>
  </si>
  <si>
    <r>
      <t>Une </t>
    </r>
    <r>
      <rPr>
        <b/>
        <sz val="11"/>
        <color rgb="FFCC3300"/>
        <rFont val="Arial"/>
        <family val="2"/>
      </rPr>
      <t>dénonciation</t>
    </r>
    <r>
      <rPr>
        <sz val="11"/>
        <color rgb="FF333333"/>
        <rFont val="Arial"/>
        <family val="2"/>
      </rPr>
      <t> de cent quatre pages a été travaillée par les </t>
    </r>
    <r>
      <rPr>
        <sz val="11"/>
        <color theme="1"/>
        <rFont val="Calibri"/>
        <family val="2"/>
        <scheme val="minor"/>
      </rPr>
      <t>Archer</t>
    </r>
    <r>
      <rPr>
        <sz val="11"/>
        <color rgb="FF333333"/>
        <rFont val="Arial"/>
        <family val="2"/>
      </rPr>
      <t>; et là, vous, moi, </t>
    </r>
    <r>
      <rPr>
        <sz val="11"/>
        <color theme="1"/>
        <rFont val="Calibri"/>
        <family val="2"/>
        <scheme val="minor"/>
      </rPr>
      <t>Hobe</t>
    </r>
    <r>
      <rPr>
        <sz val="11"/>
        <color rgb="FF333333"/>
        <rFont val="Arial"/>
        <family val="2"/>
      </rPr>
      <t>, la moitié de </t>
    </r>
    <r>
      <rPr>
        <sz val="11"/>
        <color theme="1"/>
        <rFont val="Calibri"/>
        <family val="2"/>
        <scheme val="minor"/>
      </rPr>
      <t>Rolle</t>
    </r>
    <r>
      <rPr>
        <sz val="11"/>
        <color rgb="FF333333"/>
        <rFont val="Arial"/>
        <family val="2"/>
      </rPr>
      <t> sont désignés comme démocrates.</t>
    </r>
  </si>
  <si>
    <r>
      <t>Laissons donc la </t>
    </r>
    <r>
      <rPr>
        <b/>
        <sz val="11"/>
        <color rgb="FFCC3300"/>
        <rFont val="Arial"/>
        <family val="2"/>
      </rPr>
      <t>dénonciation</t>
    </r>
    <r>
      <rPr>
        <sz val="11"/>
        <color rgb="FF333333"/>
        <rFont val="Arial"/>
        <family val="2"/>
      </rPr>
      <t> de côté, pour ne plus nous occuper que de ce témoignage, unique et frêle appui d'un procès beaucoup trop fameux.</t>
    </r>
  </si>
  <si>
    <r>
      <t>Mais ces incursions imprévûes, sans aucun préalable et sans aucune </t>
    </r>
    <r>
      <rPr>
        <b/>
        <sz val="11"/>
        <color rgb="FFCC3300"/>
        <rFont val="Arial"/>
        <family val="2"/>
      </rPr>
      <t>dénonciation</t>
    </r>
    <r>
      <rPr>
        <sz val="11"/>
        <color rgb="FF333333"/>
        <rFont val="Arial"/>
        <family val="2"/>
      </rPr>
      <t> antérieure, étoient justement regardées comme des entreprises injustes, et vicieuses dans le principe. </t>
    </r>
  </si>
  <si>
    <r>
      <t>Le plus incroyable procès criminel a couronné tant d'infortunes: et parce que </t>
    </r>
    <r>
      <rPr>
        <sz val="11"/>
        <color theme="1"/>
        <rFont val="Calibri"/>
        <family val="2"/>
        <scheme val="minor"/>
      </rPr>
      <t>M</t>
    </r>
    <r>
      <rPr>
        <sz val="11"/>
        <color rgb="FF333333"/>
        <rFont val="Arial"/>
        <family val="2"/>
      </rPr>
      <t> </t>
    </r>
    <r>
      <rPr>
        <sz val="11"/>
        <color theme="1"/>
        <rFont val="Calibri"/>
        <family val="2"/>
        <scheme val="minor"/>
      </rPr>
      <t>Goëzman</t>
    </r>
    <r>
      <rPr>
        <sz val="11"/>
        <color rgb="FF333333"/>
        <rFont val="Arial"/>
        <family val="2"/>
      </rPr>
      <t> est un homme peu délicat, je me suis vu dénoncé par lui comme corrupteur et calomniateur; et parce que c'est un homme peu réfléchi, il n'a pas prévu les conséquences d'une fausse déclaration, et d'une </t>
    </r>
    <r>
      <rPr>
        <b/>
        <sz val="11"/>
        <color rgb="FFCC3300"/>
        <rFont val="Arial"/>
        <family val="2"/>
      </rPr>
      <t>dénonciation</t>
    </r>
    <r>
      <rPr>
        <sz val="11"/>
        <color rgb="FF333333"/>
        <rFont val="Arial"/>
        <family val="2"/>
      </rPr>
      <t> calomnieuse.</t>
    </r>
  </si>
  <si>
    <r>
      <t>Cet abus est inévitable dans un état qui, pour rétablir ses finances épuisées, n'a souvent d'autre ressource, que de faciliter les </t>
    </r>
    <r>
      <rPr>
        <b/>
        <sz val="11"/>
        <color rgb="FFCC3300"/>
        <rFont val="Arial"/>
        <family val="2"/>
      </rPr>
      <t>dénonciations</t>
    </r>
    <r>
      <rPr>
        <sz val="11"/>
        <color rgb="FF333333"/>
        <rFont val="Arial"/>
        <family val="2"/>
      </rPr>
      <t> publiques, et de profiter des confiscations qui en sont la suite: il est inévitable dans un état où les citoyens obligés de se surveiller mutuellement, ayant sans cesse des honneurs à s'arracher, des emplois à se disputer, et des comptes à rendre, deviennent nécessairement les rivaux, les espions et les censeurs les uns des autres.</t>
    </r>
  </si>
  <si>
    <r>
      <t>Ces lettres de protection de mesdames, supposées pour gagner votre procès; ce désaveu foudroyant des princesses; cette note d'un de vos mémoires supprimée par sentence; la </t>
    </r>
    <r>
      <rPr>
        <b/>
        <sz val="11"/>
        <color rgb="FFCC3300"/>
        <rFont val="Arial"/>
        <family val="2"/>
      </rPr>
      <t>dénonciation</t>
    </r>
    <r>
      <rPr>
        <sz val="11"/>
        <color rgb="FF333333"/>
        <rFont val="Arial"/>
        <family val="2"/>
      </rPr>
      <t> que le comte de la </t>
    </r>
    <r>
      <rPr>
        <sz val="11"/>
        <color theme="1"/>
        <rFont val="Calibri"/>
        <family val="2"/>
        <scheme val="minor"/>
      </rPr>
      <t>Blache</t>
    </r>
    <r>
      <rPr>
        <sz val="11"/>
        <color rgb="FF333333"/>
        <rFont val="Arial"/>
        <family val="2"/>
      </rPr>
      <t> et </t>
    </r>
    <r>
      <rPr>
        <sz val="11"/>
        <color theme="1"/>
        <rFont val="Calibri"/>
        <family val="2"/>
        <scheme val="minor"/>
      </rPr>
      <t>M</t>
    </r>
    <r>
      <rPr>
        <sz val="11"/>
        <color rgb="FF333333"/>
        <rFont val="Arial"/>
        <family val="2"/>
      </rPr>
      <t> </t>
    </r>
    <r>
      <rPr>
        <sz val="11"/>
        <color theme="1"/>
        <rFont val="Calibri"/>
        <family val="2"/>
        <scheme val="minor"/>
      </rPr>
      <t>Goëzman</t>
    </r>
    <r>
      <rPr>
        <sz val="11"/>
        <color rgb="FF333333"/>
        <rFont val="Arial"/>
        <family val="2"/>
      </rPr>
      <t> en font contre vous à la nation; tout cela reste en arrière, et vous gardez le silence.</t>
    </r>
  </si>
  <si>
    <r>
      <t>Mais le soin qu'il prit pour me décevoir sur la </t>
    </r>
    <r>
      <rPr>
        <b/>
        <sz val="11"/>
        <color rgb="FFCC3300"/>
        <rFont val="Arial"/>
        <family val="2"/>
      </rPr>
      <t>dénonciation</t>
    </r>
    <r>
      <rPr>
        <sz val="11"/>
        <color rgb="FF333333"/>
        <rFont val="Arial"/>
        <family val="2"/>
      </rPr>
      <t> qu'il prétendait être en ma faveur, pendant que j'étais sûr du contraire, m'inspira de la défiance; et l'horreur de lui voir conseiller de sacrifier </t>
    </r>
    <r>
      <rPr>
        <sz val="11"/>
        <color theme="1"/>
        <rFont val="Calibri"/>
        <family val="2"/>
        <scheme val="minor"/>
      </rPr>
      <t>Lejay</t>
    </r>
    <r>
      <rPr>
        <sz val="11"/>
        <color rgb="FF333333"/>
        <rFont val="Arial"/>
        <family val="2"/>
      </rPr>
      <t> m'ouvrit les yeux sur le secret de sa mission.</t>
    </r>
  </si>
  <si>
    <r>
      <t>On s'occupe des garnisons et des places qui font la sûreté de l'état, ainsi que de certaines </t>
    </r>
    <r>
      <rPr>
        <b/>
        <sz val="11"/>
        <color rgb="FFCC3300"/>
        <rFont val="Arial"/>
        <family val="2"/>
      </rPr>
      <t>dénonciations</t>
    </r>
    <r>
      <rPr>
        <sz val="11"/>
        <color rgb="FF333333"/>
        <rFont val="Arial"/>
        <family val="2"/>
      </rPr>
      <t> publiques, et l'on finit par publier les confiscations des biens ordonnées par les tribunaux.</t>
    </r>
  </si>
  <si>
    <r>
      <t>Cet appel comme d'abus interjetté aux parlemens du royaume, est une plainte contre les sentences ou injustes ou incompétentes que peuvent rendre les tribunaux ecclésiastiques, une </t>
    </r>
    <r>
      <rPr>
        <b/>
        <sz val="11"/>
        <color rgb="FFCC3300"/>
        <rFont val="Arial"/>
        <family val="2"/>
      </rPr>
      <t>dénonciation</t>
    </r>
    <r>
      <rPr>
        <sz val="11"/>
        <color rgb="FF333333"/>
        <rFont val="Arial"/>
        <family val="2"/>
      </rPr>
      <t> des entreprises qui ruinent la jurisdiction royale, une oposition aux bulles de </t>
    </r>
    <r>
      <rPr>
        <sz val="11"/>
        <color theme="1"/>
        <rFont val="Calibri"/>
        <family val="2"/>
        <scheme val="minor"/>
      </rPr>
      <t>Rome</t>
    </r>
    <r>
      <rPr>
        <sz val="11"/>
        <color rgb="FF333333"/>
        <rFont val="Arial"/>
        <family val="2"/>
      </rPr>
      <t> qui peuvent être contraires aux droits du roi et du royaume.</t>
    </r>
  </si>
  <si>
    <r>
      <t>S'il n'était pas votre ami, pourquoi, vous rencontrant au palais-royal (car il vous rencontrait partout), après avoir dit (page 3): "il évitait de me voir; je l'abordai, il me fit un accueil très-froid, "la séance finit-elle par mettre les deux indifférens dans le même carrosse, où le glacé </t>
    </r>
    <r>
      <rPr>
        <sz val="11"/>
        <color theme="1"/>
        <rFont val="Calibri"/>
        <family val="2"/>
        <scheme val="minor"/>
      </rPr>
      <t>M</t>
    </r>
    <r>
      <rPr>
        <sz val="11"/>
        <color rgb="FF333333"/>
        <rFont val="Arial"/>
        <family val="2"/>
      </rPr>
      <t> </t>
    </r>
    <r>
      <rPr>
        <sz val="11"/>
        <color theme="1"/>
        <rFont val="Calibri"/>
        <family val="2"/>
        <scheme val="minor"/>
      </rPr>
      <t>Goëzman</t>
    </r>
    <r>
      <rPr>
        <sz val="11"/>
        <color rgb="FF333333"/>
        <rFont val="Arial"/>
        <family val="2"/>
      </rPr>
      <t> vous lut sa </t>
    </r>
    <r>
      <rPr>
        <b/>
        <sz val="11"/>
        <color rgb="FFCC3300"/>
        <rFont val="Arial"/>
        <family val="2"/>
      </rPr>
      <t>dénonciation</t>
    </r>
    <r>
      <rPr>
        <sz val="11"/>
        <color rgb="FF333333"/>
        <rFont val="Arial"/>
        <family val="2"/>
      </rPr>
      <t> au parlement, en vous accompagnant jusqu'à la porte de ma soeur?</t>
    </r>
  </si>
  <si>
    <r>
      <t>Muni de cette déclaration signée du </t>
    </r>
    <r>
      <rPr>
        <sz val="11"/>
        <color theme="1"/>
        <rFont val="Calibri"/>
        <family val="2"/>
        <scheme val="minor"/>
      </rPr>
      <t>Sieur</t>
    </r>
    <r>
      <rPr>
        <sz val="11"/>
        <color rgb="FF333333"/>
        <rFont val="Arial"/>
        <family val="2"/>
      </rPr>
      <t> </t>
    </r>
    <r>
      <rPr>
        <sz val="11"/>
        <color theme="1"/>
        <rFont val="Calibri"/>
        <family val="2"/>
        <scheme val="minor"/>
      </rPr>
      <t>Lejay</t>
    </r>
    <r>
      <rPr>
        <sz val="11"/>
        <color rgb="FF333333"/>
        <rFont val="Arial"/>
        <family val="2"/>
      </rPr>
      <t>, </t>
    </r>
    <r>
      <rPr>
        <sz val="11"/>
        <color theme="1"/>
        <rFont val="Calibri"/>
        <family val="2"/>
        <scheme val="minor"/>
      </rPr>
      <t>M</t>
    </r>
    <r>
      <rPr>
        <sz val="11"/>
        <color rgb="FF333333"/>
        <rFont val="Arial"/>
        <family val="2"/>
      </rPr>
      <t> </t>
    </r>
    <r>
      <rPr>
        <sz val="11"/>
        <color theme="1"/>
        <rFont val="Calibri"/>
        <family val="2"/>
        <scheme val="minor"/>
      </rPr>
      <t>Goëzman</t>
    </r>
    <r>
      <rPr>
        <sz val="11"/>
        <color rgb="FF333333"/>
        <rFont val="Arial"/>
        <family val="2"/>
      </rPr>
      <t>, dont elle était l'ouvrage, fit une </t>
    </r>
    <r>
      <rPr>
        <b/>
        <sz val="11"/>
        <color rgb="FFCC3300"/>
        <rFont val="Arial"/>
        <family val="2"/>
      </rPr>
      <t>dénonciation</t>
    </r>
    <r>
      <rPr>
        <sz val="11"/>
        <color rgb="FF333333"/>
        <rFont val="Arial"/>
        <family val="2"/>
      </rPr>
      <t> aux chambres.</t>
    </r>
  </si>
  <si>
    <r>
      <t>M</t>
    </r>
    <r>
      <rPr>
        <sz val="11"/>
        <color rgb="FF333333"/>
        <rFont val="Arial"/>
        <family val="2"/>
      </rPr>
      <t> </t>
    </r>
    <r>
      <rPr>
        <sz val="11"/>
        <color theme="1"/>
        <rFont val="Calibri"/>
        <family val="2"/>
        <scheme val="minor"/>
      </rPr>
      <t>Goëzman</t>
    </r>
    <r>
      <rPr>
        <sz val="11"/>
        <color rgb="FF333333"/>
        <rFont val="Arial"/>
        <family val="2"/>
      </rPr>
      <t> s'est présenté avec un papier au parlement, et a dit: voici une déclaration que </t>
    </r>
    <r>
      <rPr>
        <sz val="11"/>
        <color theme="1"/>
        <rFont val="Calibri"/>
        <family val="2"/>
        <scheme val="minor"/>
      </rPr>
      <t>Lejay</t>
    </r>
    <r>
      <rPr>
        <sz val="11"/>
        <color rgb="FF333333"/>
        <rFont val="Arial"/>
        <family val="2"/>
      </rPr>
      <t> m'a écrite; elle n'est pas sortie de mes mains; je la remets au greffe avec l'original de ma </t>
    </r>
    <r>
      <rPr>
        <b/>
        <sz val="11"/>
        <color rgb="FFCC3300"/>
        <rFont val="Arial"/>
        <family val="2"/>
      </rPr>
      <t>dénonciation</t>
    </r>
    <r>
      <rPr>
        <sz val="11"/>
        <color rgb="FF333333"/>
        <rFont val="Arial"/>
        <family val="2"/>
      </rPr>
      <t> dont elle prouve la véracité.</t>
    </r>
  </si>
  <si>
    <r>
      <t>La première et la plus importante des magistratures est celle des archontes; ce sont neuf des principaux citoyens, chargés non-seulement d'exercer la police, mais encore de recevoir en première instance les </t>
    </r>
    <r>
      <rPr>
        <b/>
        <sz val="11"/>
        <color rgb="FFCC3300"/>
        <rFont val="Arial"/>
        <family val="2"/>
      </rPr>
      <t>dénonciations</t>
    </r>
    <r>
      <rPr>
        <sz val="11"/>
        <color rgb="FF333333"/>
        <rFont val="Arial"/>
        <family val="2"/>
      </rPr>
      <t> publiques, et les plaintes des citoyens opprimés.</t>
    </r>
  </si>
  <si>
    <r>
      <t>Le roi lui ordonna de s'en tenir à lui rendre compte de toutes les </t>
    </r>
    <r>
      <rPr>
        <b/>
        <sz val="11"/>
        <color rgb="FFCC3300"/>
        <rFont val="Arial"/>
        <family val="2"/>
      </rPr>
      <t>dénonciations</t>
    </r>
    <r>
      <rPr>
        <sz val="11"/>
        <color rgb="FF333333"/>
        <rFont val="Arial"/>
        <family val="2"/>
      </rPr>
      <t> qu'on ferait sur ces matieres, se réservant à lui-même le droit de punir les prêtres dont le zele scandaleux pourrait faire naître des semences de schisme.</t>
    </r>
  </si>
  <si>
    <r>
      <t>Supposons que le prémier qui a découvert les crimes de ce misérable et son caractére affreux se soit cru obligé, comme il l'étoit sans contredit, non seulement à le démasquer aux yeux du public mais à le dénoncer au gouvernement, et que cependant son respect pour d'anciennes liaisons ne lui ait pas permis de vouloir être l'instrument de sa perte, n'a-t-il pas dû, cela posé, se conduire exactement comme il l'a fait, mettre à sa </t>
    </r>
    <r>
      <rPr>
        <b/>
        <sz val="11"/>
        <color rgb="FFCC3300"/>
        <rFont val="Arial"/>
        <family val="2"/>
      </rPr>
      <t>dénonciation</t>
    </r>
    <r>
      <rPr>
        <sz val="11"/>
        <color rgb="FF333333"/>
        <rFont val="Arial"/>
        <family val="2"/>
      </rPr>
      <t> la condition de la grace du scelerat, et le ménager tellement en le démasquant, qu'en lui donnant la réputation d'un coquin on lui conservât la liberté d'un honnête homme?</t>
    </r>
  </si>
  <si>
    <r>
      <t>Mais, encore une fois, le suppliant n'entend point inculper </t>
    </r>
    <r>
      <rPr>
        <sz val="11"/>
        <color theme="1"/>
        <rFont val="Calibri"/>
        <family val="2"/>
        <scheme val="minor"/>
      </rPr>
      <t>M</t>
    </r>
    <r>
      <rPr>
        <sz val="11"/>
        <color rgb="FF333333"/>
        <rFont val="Arial"/>
        <family val="2"/>
      </rPr>
      <t> </t>
    </r>
    <r>
      <rPr>
        <sz val="11"/>
        <color theme="1"/>
        <rFont val="Calibri"/>
        <family val="2"/>
        <scheme val="minor"/>
      </rPr>
      <t>Goëzman</t>
    </r>
    <r>
      <rPr>
        <sz val="11"/>
        <color rgb="FF333333"/>
        <rFont val="Arial"/>
        <family val="2"/>
      </rPr>
      <t>; tout son objet est de se défendre de l'accusation à laquelle sa </t>
    </r>
    <r>
      <rPr>
        <b/>
        <sz val="11"/>
        <color rgb="FFCC3300"/>
        <rFont val="Arial"/>
        <family val="2"/>
      </rPr>
      <t>dénonciation</t>
    </r>
    <r>
      <rPr>
        <sz val="11"/>
        <color rgb="FF333333"/>
        <rFont val="Arial"/>
        <family val="2"/>
      </rPr>
      <t> a donné lieu.</t>
    </r>
  </si>
  <si>
    <r>
      <t>Cette </t>
    </r>
    <r>
      <rPr>
        <b/>
        <sz val="11"/>
        <color rgb="FFCC3300"/>
        <rFont val="Arial"/>
        <family val="2"/>
      </rPr>
      <t>dénonciation</t>
    </r>
    <r>
      <rPr>
        <sz val="11"/>
        <color rgb="FF333333"/>
        <rFont val="Arial"/>
        <family val="2"/>
      </rPr>
      <t>-là ne brille pas par l'exactitude; et cependant c'est d'après elle que je suis décrété!</t>
    </r>
  </si>
  <si>
    <r>
      <t>J'ai dit et prouvé que </t>
    </r>
    <r>
      <rPr>
        <sz val="11"/>
        <color theme="1"/>
        <rFont val="Calibri"/>
        <family val="2"/>
        <scheme val="minor"/>
      </rPr>
      <t>M</t>
    </r>
    <r>
      <rPr>
        <sz val="11"/>
        <color rgb="FF333333"/>
        <rFont val="Arial"/>
        <family val="2"/>
      </rPr>
      <t> </t>
    </r>
    <r>
      <rPr>
        <sz val="11"/>
        <color theme="1"/>
        <rFont val="Calibri"/>
        <family val="2"/>
        <scheme val="minor"/>
      </rPr>
      <t>Goëzman</t>
    </r>
    <r>
      <rPr>
        <sz val="11"/>
        <color rgb="FF333333"/>
        <rFont val="Arial"/>
        <family val="2"/>
      </rPr>
      <t> était l'auteur des déclarations de </t>
    </r>
    <r>
      <rPr>
        <sz val="11"/>
        <color theme="1"/>
        <rFont val="Calibri"/>
        <family val="2"/>
        <scheme val="minor"/>
      </rPr>
      <t>Lejay</t>
    </r>
    <r>
      <rPr>
        <sz val="11"/>
        <color rgb="FF333333"/>
        <rFont val="Arial"/>
        <family val="2"/>
      </rPr>
      <t>; qu'il avait minuté la première et dicté la seconde; enfin qu'il avait fait un faux, puis une </t>
    </r>
    <r>
      <rPr>
        <b/>
        <sz val="11"/>
        <color rgb="FFCC3300"/>
        <rFont val="Arial"/>
        <family val="2"/>
      </rPr>
      <t>dénonciation</t>
    </r>
    <r>
      <rPr>
        <sz val="11"/>
        <color rgb="FF333333"/>
        <rFont val="Arial"/>
        <family val="2"/>
      </rPr>
      <t> calomnieuse au parlement contre moi.</t>
    </r>
  </si>
  <si>
    <r>
      <t>de quels fronts ils dénonçaient au châtelet sa feuille comme incendiaire, au moment où l'assemblée nationale, qu'ils singeaient, venait de repousser pareille </t>
    </r>
    <r>
      <rPr>
        <b/>
        <sz val="11"/>
        <color rgb="FFCC3300"/>
        <rFont val="Arial"/>
        <family val="2"/>
      </rPr>
      <t>dénonciation</t>
    </r>
    <r>
      <rPr>
        <sz val="11"/>
        <color rgb="FF333333"/>
        <rFont val="Arial"/>
        <family val="2"/>
      </rPr>
      <t>, portée contre lui par les ennemis de l'état;</t>
    </r>
  </si>
  <si>
    <r>
      <t>Son tempérament de fille s'attardait béatement à cette </t>
    </r>
    <r>
      <rPr>
        <b/>
        <sz val="11"/>
        <color rgb="FFCC3300"/>
        <rFont val="Arial"/>
        <family val="2"/>
      </rPr>
      <t>dénonciation</t>
    </r>
    <r>
      <rPr>
        <sz val="11"/>
        <color rgb="FF333333"/>
        <rFont val="Arial"/>
        <family val="2"/>
      </rPr>
      <t>, à ce bavardage cruel, surpris derrière une porte.</t>
    </r>
  </si>
  <si>
    <r>
      <t>Semblable aux </t>
    </r>
    <r>
      <rPr>
        <b/>
        <sz val="11"/>
        <color rgb="FFCC3300"/>
        <rFont val="Arial"/>
        <family val="2"/>
      </rPr>
      <t>dénonciations</t>
    </r>
    <r>
      <rPr>
        <sz val="11"/>
        <color rgb="FF333333"/>
        <rFont val="Arial"/>
        <family val="2"/>
      </rPr>
      <t> vénitiennes ou à l'inquisition portugaise, </t>
    </r>
    <r>
      <rPr>
        <i/>
        <sz val="11"/>
        <color rgb="FF333333"/>
        <rFont val="Arial"/>
        <family val="2"/>
      </rPr>
      <t>le rapport</t>
    </r>
    <r>
      <rPr>
        <sz val="11"/>
        <color rgb="FF333333"/>
        <rFont val="Arial"/>
        <family val="2"/>
      </rPr>
      <t> des jésuites apparaissait aux victimes qu'il faisait avec les proportions effrayantes de l'inconnu; c'était un nuage qu'on ne voyait jamais se former, mais duquel, à un moment donné, et presque toujours à celui où l'on s'y attendait le moins, partaient, sans éclairs ni fumée, la foudre et la grêle.</t>
    </r>
  </si>
  <si>
    <r>
      <t>J'ai vu dans le dépôt de Rennes plusieurs maris arrêtés sur la seule dénonciation de leurs femmes, et autant de femmes sur celle de leurs maris ; plusieurs enfants du premier lit à la sollicitation de leur belle-mère ; beaucoup de servantes grosses des œuvres du maître qu'elles servaient, enfermées sur sa dénonciation, et des filles dans le même cas, sur la dénonciation de leur séducteur ; des enfants sur la </t>
    </r>
    <r>
      <rPr>
        <b/>
        <sz val="11"/>
        <color rgb="FFCC3300"/>
        <rFont val="Arial"/>
        <family val="2"/>
      </rPr>
      <t>dénonciation</t>
    </r>
    <r>
      <rPr>
        <sz val="11"/>
        <color rgb="FF333333"/>
        <rFont val="Arial"/>
        <family val="2"/>
      </rPr>
      <t> de leur père, et des pères sur la dénonciation de leurs enfants : tous sans la moindre preuve de vagabondage et de mendicité..</t>
    </r>
  </si>
  <si>
    <r>
      <t>Mes braves b..., mes bons sans-culottes, il est temps que vous jouissiez à votre tour ; faites-moi des </t>
    </r>
    <r>
      <rPr>
        <b/>
        <sz val="11"/>
        <color rgb="FFCC3300"/>
        <rFont val="Arial"/>
        <family val="2"/>
      </rPr>
      <t>dénonciations</t>
    </r>
    <r>
      <rPr>
        <sz val="11"/>
        <color rgb="FF333333"/>
        <rFont val="Arial"/>
        <family val="2"/>
      </rPr>
      <t> ; le témoignage de deux bons sans-culottes me suffira pour faire tomber les têtes des gros négociants.</t>
    </r>
  </si>
  <si>
    <r>
      <t>Mais la réforme de port-royal dans la pénitence est généralement admise; mais surtout la </t>
    </r>
    <r>
      <rPr>
        <b/>
        <sz val="11"/>
        <color rgb="FFCC3300"/>
        <rFont val="Arial"/>
        <family val="2"/>
      </rPr>
      <t>dénonciation</t>
    </r>
    <r>
      <rPr>
        <sz val="11"/>
        <color rgb="FF333333"/>
        <rFont val="Arial"/>
        <family val="2"/>
      </rPr>
      <t> morale contre les casuistes ennemis obtient son plein effet; les ordures des casuistes , comme les appelle encore Bossuet, sont rejetées hors du temple; les étables d'Augias sont vidées.</t>
    </r>
  </si>
  <si>
    <r>
      <t>Mais cela importe peu; ce qui doit importer, non seulement à moi, malheureux prisonnier, mais encore à tous les fonctionnaires rendant la justice, mais encore au roi qui nous gouverne, c'est qu'un innocent ne soit pas victime d'une </t>
    </r>
    <r>
      <rPr>
        <b/>
        <sz val="11"/>
        <color rgb="FFCC3300"/>
        <rFont val="Arial"/>
        <family val="2"/>
      </rPr>
      <t>dénonciation</t>
    </r>
    <r>
      <rPr>
        <sz val="11"/>
        <color rgb="FF333333"/>
        <rFont val="Arial"/>
        <family val="2"/>
      </rPr>
      <t> infâme et ne meure pas sous les verrous en maudissant ses bourreaux.</t>
    </r>
  </si>
  <si>
    <r>
      <t>On annonce des poursuites en </t>
    </r>
    <r>
      <rPr>
        <b/>
        <sz val="11"/>
        <color rgb="FFCC3300"/>
        <rFont val="Arial"/>
        <family val="2"/>
      </rPr>
      <t>dénonciation</t>
    </r>
    <r>
      <rPr>
        <sz val="11"/>
        <color rgb="FF333333"/>
        <rFont val="Arial"/>
        <family val="2"/>
      </rPr>
      <t> calomnieuse contre les hommes qui ont mis l'affaire en mouvement.</t>
    </r>
  </si>
  <si>
    <r>
      <t>C'était arrivé plusieurs fois dans la montagne, et même aux baraques, pour le fils de la vieille </t>
    </r>
    <r>
      <rPr>
        <sz val="11"/>
        <color theme="1"/>
        <rFont val="Calibri"/>
        <family val="2"/>
        <scheme val="minor"/>
      </rPr>
      <t>Geneviève</t>
    </r>
    <r>
      <rPr>
        <sz val="11"/>
        <color rgb="FF333333"/>
        <rFont val="Arial"/>
        <family val="2"/>
      </rPr>
      <t> </t>
    </r>
    <r>
      <rPr>
        <sz val="11"/>
        <color theme="1"/>
        <rFont val="Calibri"/>
        <family val="2"/>
        <scheme val="minor"/>
      </rPr>
      <t>Paquotte</t>
    </r>
    <r>
      <rPr>
        <sz val="11"/>
        <color rgb="FF333333"/>
        <rFont val="Arial"/>
        <family val="2"/>
      </rPr>
      <t>; sur la </t>
    </r>
    <r>
      <rPr>
        <b/>
        <sz val="11"/>
        <color rgb="FFCC3300"/>
        <rFont val="Arial"/>
        <family val="2"/>
      </rPr>
      <t>dénonciation</t>
    </r>
    <r>
      <rPr>
        <sz val="11"/>
        <color rgb="FF333333"/>
        <rFont val="Arial"/>
        <family val="2"/>
      </rPr>
      <t> de </t>
    </r>
    <r>
      <rPr>
        <sz val="11"/>
        <color theme="1"/>
        <rFont val="Calibri"/>
        <family val="2"/>
        <scheme val="minor"/>
      </rPr>
      <t>Poulet</t>
    </r>
    <r>
      <rPr>
        <sz val="11"/>
        <color rgb="FF333333"/>
        <rFont val="Arial"/>
        <family val="2"/>
      </rPr>
      <t>, il avait été convaincu de faire la contrebande du sel, et depuis, les gens disaient que </t>
    </r>
    <r>
      <rPr>
        <sz val="11"/>
        <color theme="1"/>
        <rFont val="Calibri"/>
        <family val="2"/>
        <scheme val="minor"/>
      </rPr>
      <t>François</t>
    </r>
    <r>
      <rPr>
        <sz val="11"/>
        <color rgb="FF333333"/>
        <rFont val="Arial"/>
        <family val="2"/>
      </rPr>
      <t> était au pays où poussent le poivre et la cannelle.</t>
    </r>
  </si>
  <si>
    <r>
      <t>Quand je lisais dans le journal de </t>
    </r>
    <r>
      <rPr>
        <sz val="11"/>
        <color theme="1"/>
        <rFont val="Calibri"/>
        <family val="2"/>
        <scheme val="minor"/>
      </rPr>
      <t>Marat</t>
    </r>
    <r>
      <rPr>
        <sz val="11"/>
        <color rgb="FF333333"/>
        <rFont val="Arial"/>
        <family val="2"/>
      </rPr>
      <t> les </t>
    </r>
    <r>
      <rPr>
        <b/>
        <sz val="11"/>
        <color rgb="FFCC3300"/>
        <rFont val="Arial"/>
        <family val="2"/>
      </rPr>
      <t>dénonciations</t>
    </r>
    <r>
      <rPr>
        <sz val="11"/>
        <color rgb="FF333333"/>
        <rFont val="Arial"/>
        <family val="2"/>
      </rPr>
      <t> furibondes de l' </t>
    </r>
    <r>
      <rPr>
        <i/>
        <sz val="11"/>
        <color rgb="FF333333"/>
        <rFont val="Arial"/>
        <family val="2"/>
      </rPr>
      <t>orateur du</t>
    </r>
    <r>
      <rPr>
        <sz val="11"/>
        <color rgb="FF333333"/>
        <rFont val="Arial"/>
        <family val="2"/>
      </rPr>
      <t> </t>
    </r>
    <r>
      <rPr>
        <i/>
        <sz val="11"/>
        <color rgb="FF333333"/>
        <rFont val="Arial"/>
        <family val="2"/>
      </rPr>
      <t>peuple</t>
    </r>
    <r>
      <rPr>
        <sz val="11"/>
        <color rgb="FF333333"/>
        <rFont val="Arial"/>
        <family val="2"/>
      </rPr>
      <t> contre la classe des épiciers, je croyais à de l'exagération maniaque.</t>
    </r>
  </si>
  <si>
    <r>
      <t>Au mois de juin 1792, « trois décrets de prise de corps, cent quinze </t>
    </r>
    <r>
      <rPr>
        <b/>
        <sz val="11"/>
        <color rgb="FFCC3300"/>
        <rFont val="Arial"/>
        <family val="2"/>
      </rPr>
      <t>dénonciations</t>
    </r>
    <r>
      <rPr>
        <sz val="11"/>
        <color rgb="FF333333"/>
        <rFont val="Arial"/>
        <family val="2"/>
      </rPr>
      <t>, deux scellés, quatre assauts </t>
    </r>
    <r>
      <rPr>
        <i/>
        <sz val="11"/>
        <color rgb="FF333333"/>
        <rFont val="Arial"/>
        <family val="2"/>
      </rPr>
      <t>civiques </t>
    </r>
    <r>
      <rPr>
        <sz val="11"/>
        <color rgb="FF333333"/>
        <rFont val="Arial"/>
        <family val="2"/>
      </rPr>
      <t>dans sa propre maison, la confiscation de toutes ses propriétés en France », voilà la part de Mallet du Pan ; il a passé quatre ans « sans être assuré en se couchant de se réveiller libre ou vivant le lendemain ».</t>
    </r>
  </si>
  <si>
    <r>
      <t>M. de La Fayette avait été trouver le roi pour s'expliquer franchement avec lui de cette </t>
    </r>
    <r>
      <rPr>
        <b/>
        <sz val="11"/>
        <color rgb="FFCC3300"/>
        <rFont val="Arial"/>
        <family val="2"/>
      </rPr>
      <t>dénonciation</t>
    </r>
    <r>
      <rPr>
        <sz val="11"/>
        <color rgb="FF333333"/>
        <rFont val="Arial"/>
        <family val="2"/>
      </rPr>
      <t>, et avait haussé les épaules.</t>
    </r>
  </si>
  <si>
    <r>
      <t>Toute la matinée du lendemain, </t>
    </r>
    <r>
      <rPr>
        <sz val="11"/>
        <color theme="1"/>
        <rFont val="Calibri"/>
        <family val="2"/>
        <scheme val="minor"/>
      </rPr>
      <t>Lucien</t>
    </r>
    <r>
      <rPr>
        <sz val="11"/>
        <color rgb="FF333333"/>
        <rFont val="Arial"/>
        <family val="2"/>
      </rPr>
      <t>travailla à tâcher d'y voir clair dans une </t>
    </r>
    <r>
      <rPr>
        <b/>
        <sz val="11"/>
        <color rgb="FFCC3300"/>
        <rFont val="Arial"/>
        <family val="2"/>
      </rPr>
      <t>dénonciation</t>
    </r>
    <r>
      <rPr>
        <sz val="11"/>
        <color rgb="FF333333"/>
        <rFont val="Arial"/>
        <family val="2"/>
      </rPr>
      <t> sur </t>
    </r>
    <r>
      <rPr>
        <sz val="11"/>
        <color theme="1"/>
        <rFont val="Calibri"/>
        <family val="2"/>
        <scheme val="minor"/>
      </rPr>
      <t>Alger</t>
    </r>
    <r>
      <rPr>
        <sz val="11"/>
        <color rgb="FF333333"/>
        <rFont val="Arial"/>
        <family val="2"/>
      </rPr>
      <t>, faite par un </t>
    </r>
    <r>
      <rPr>
        <sz val="11"/>
        <color theme="1"/>
        <rFont val="Calibri"/>
        <family val="2"/>
        <scheme val="minor"/>
      </rPr>
      <t>M</t>
    </r>
    <r>
      <rPr>
        <sz val="11"/>
        <color rgb="FF333333"/>
        <rFont val="Arial"/>
        <family val="2"/>
      </rPr>
      <t> </t>
    </r>
    <r>
      <rPr>
        <sz val="11"/>
        <color theme="1"/>
        <rFont val="Calibri"/>
        <family val="2"/>
        <scheme val="minor"/>
      </rPr>
      <t>Gandin</t>
    </r>
    <r>
      <rPr>
        <sz val="11"/>
        <color rgb="FF333333"/>
        <rFont val="Arial"/>
        <family val="2"/>
      </rPr>
      <t>.</t>
    </r>
  </si>
  <si>
    <r>
      <t>C'était en effet dans l'odieux procès intenté eu 1678 à des catholiques, sur les absurdes </t>
    </r>
    <r>
      <rPr>
        <b/>
        <sz val="11"/>
        <color rgb="FFCC3300"/>
        <rFont val="Arial"/>
        <family val="2"/>
      </rPr>
      <t>dénonciations</t>
    </r>
    <r>
      <rPr>
        <sz val="11"/>
        <color rgb="FF333333"/>
        <rFont val="Arial"/>
        <family val="2"/>
      </rPr>
      <t> de Titus Oates et de quelques autres misérables, qu'avait été introduite cette pratique des </t>
    </r>
    <r>
      <rPr>
        <i/>
        <sz val="11"/>
        <color rgb="FF333333"/>
        <rFont val="Arial"/>
        <family val="2"/>
      </rPr>
      <t>faits généraux</t>
    </r>
    <r>
      <rPr>
        <sz val="11"/>
        <color rgb="FF333333"/>
        <rFont val="Arial"/>
        <family val="2"/>
      </rPr>
      <t>, instrument d'iniquité que le parti protestant, dans la personne de Sidney, vit alors se retourner contre lui.</t>
    </r>
  </si>
  <si>
    <r>
      <t>L'on rend hommage à la sainteté du mariage; mais sur une </t>
    </r>
    <r>
      <rPr>
        <b/>
        <sz val="11"/>
        <color rgb="FFCC3300"/>
        <rFont val="Arial"/>
        <family val="2"/>
      </rPr>
      <t>dénonciation</t>
    </r>
    <r>
      <rPr>
        <sz val="11"/>
        <color rgb="FF333333"/>
        <rFont val="Arial"/>
        <family val="2"/>
      </rPr>
      <t> ténébreuse, sur un simple soupçon, par une mesure qu'on appelle de police, on sépare un époux de sa femme, une femme de son mari!</t>
    </r>
  </si>
  <si>
    <r>
      <t>Un matin, un de mes domestiques, dont je me défiais, vint me dire que l'on avait affiché au coin de ma rue le signalement et la </t>
    </r>
    <r>
      <rPr>
        <b/>
        <sz val="11"/>
        <color rgb="FFCC3300"/>
        <rFont val="Arial"/>
        <family val="2"/>
      </rPr>
      <t>dénonciation</t>
    </r>
    <r>
      <rPr>
        <sz val="11"/>
        <color rgb="FF333333"/>
        <rFont val="Arial"/>
        <family val="2"/>
      </rPr>
      <t> de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Narbonne</t>
    </r>
    <r>
      <rPr>
        <sz val="11"/>
        <color rgb="FF333333"/>
        <rFont val="Arial"/>
        <family val="2"/>
      </rPr>
      <t>: c'était l'une des personnes cachées chez moi.</t>
    </r>
  </si>
  <si>
    <r>
      <t>À l'heure même où le gouvernement romprait toute relation avec le Saint-Siège, car je ne suppose point que, une fois la séparation prononcée, la France maintienne un ambassadeur près du Vatican, alors que, par le fait même de la </t>
    </r>
    <r>
      <rPr>
        <b/>
        <sz val="11"/>
        <color rgb="FFCC3300"/>
        <rFont val="Arial"/>
        <family val="2"/>
      </rPr>
      <t>dénonciation</t>
    </r>
    <r>
      <rPr>
        <sz val="11"/>
        <color rgb="FF333333"/>
        <rFont val="Arial"/>
        <family val="2"/>
      </rPr>
      <t> du Concordat, la République entrerait en guerre ouverte avec la papauté.</t>
    </r>
  </si>
  <si>
    <r>
      <t>Puis les </t>
    </r>
    <r>
      <rPr>
        <b/>
        <sz val="11"/>
        <color rgb="FFCC3300"/>
        <rFont val="Arial"/>
        <family val="2"/>
      </rPr>
      <t>dénonciations</t>
    </r>
    <r>
      <rPr>
        <sz val="11"/>
        <color rgb="FF333333"/>
        <rFont val="Arial"/>
        <family val="2"/>
      </rPr>
      <t>, toujours accueillies, quelque frivoles et peu fondées qu'elles soient, achèvent de tout bouleverser.</t>
    </r>
  </si>
  <si>
    <r>
      <t>Voyons, reprit l'aîné d'un ton qui voulait être rassurant, je pense que tu ne vas pas croire à une </t>
    </r>
    <r>
      <rPr>
        <b/>
        <sz val="11"/>
        <color rgb="FFCC3300"/>
        <rFont val="Arial"/>
        <family val="2"/>
      </rPr>
      <t>dénonciation</t>
    </r>
    <r>
      <rPr>
        <sz val="11"/>
        <color rgb="FF333333"/>
        <rFont val="Arial"/>
        <family val="2"/>
      </rPr>
      <t> anonyme?</t>
    </r>
  </si>
  <si>
    <r>
      <t xml:space="preserve">Cependant de vagues brigades - Zèle ou </t>
    </r>
    <r>
      <rPr>
        <b/>
        <sz val="11"/>
        <color rgb="FFFF0000"/>
        <rFont val="Arial"/>
        <family val="2"/>
      </rPr>
      <t>dénonciation</t>
    </r>
    <r>
      <rPr>
        <sz val="11"/>
        <color rgb="FF333333"/>
        <rFont val="Arial"/>
        <family val="2"/>
      </rPr>
      <t xml:space="preserve"> - Verbalisaient chez des alcades.</t>
    </r>
  </si>
  <si>
    <r>
      <t>Je dois vous l'avouer, mon coeur battait; toute ma fortune, et avec elle toutes mes espérances, étaient exposées aux hasards d'une </t>
    </r>
    <r>
      <rPr>
        <b/>
        <sz val="11"/>
        <color rgb="FFCC3300"/>
        <rFont val="Arial"/>
        <family val="2"/>
      </rPr>
      <t>dénonciation</t>
    </r>
    <r>
      <rPr>
        <sz val="11"/>
        <color rgb="FF333333"/>
        <rFont val="Arial"/>
        <family val="2"/>
      </rPr>
      <t>...</t>
    </r>
  </si>
  <si>
    <r>
      <t>Je serais à la merci d'une </t>
    </r>
    <r>
      <rPr>
        <b/>
        <sz val="11"/>
        <color rgb="FFCC3300"/>
        <rFont val="Arial"/>
        <family val="2"/>
      </rPr>
      <t>dénonciation</t>
    </r>
    <r>
      <rPr>
        <sz val="11"/>
        <color rgb="FF333333"/>
        <rFont val="Arial"/>
        <family val="2"/>
      </rPr>
      <t> et l'on pourrait toujours m'opposer cette ordonnance qui défend aux fonctionnaires du département de rien publier sans autorisation.</t>
    </r>
  </si>
  <si>
    <r>
      <t>Cette </t>
    </r>
    <r>
      <rPr>
        <b/>
        <sz val="11"/>
        <color rgb="FFCC3300"/>
        <rFont val="Arial"/>
        <family val="2"/>
      </rPr>
      <t>dénonciation</t>
    </r>
    <r>
      <rPr>
        <sz val="11"/>
        <color rgb="FF333333"/>
        <rFont val="Arial"/>
        <family val="2"/>
      </rPr>
      <t> indignée a amené d'autres excès qui exigent une autre dénonciation.</t>
    </r>
  </si>
  <si>
    <r>
      <t>Leurs perpétuelles </t>
    </r>
    <r>
      <rPr>
        <b/>
        <sz val="11"/>
        <color rgb="FFCC3300"/>
        <rFont val="Arial"/>
        <family val="2"/>
      </rPr>
      <t>dénonciations</t>
    </r>
    <r>
      <rPr>
        <sz val="11"/>
        <color rgb="FF333333"/>
        <rFont val="Arial"/>
        <family val="2"/>
      </rPr>
      <t>, leurs ardentes récriminations sur le passé semblaient cacher des desseins secrets étrangers au bien public.</t>
    </r>
  </si>
  <si>
    <r>
      <t>Qui ne s'oppose pas, par tous les moyens, </t>
    </r>
    <r>
      <rPr>
        <b/>
        <sz val="11"/>
        <color rgb="FFCC3300"/>
        <rFont val="Arial"/>
        <family val="2"/>
      </rPr>
      <t>dénonciation</t>
    </r>
    <r>
      <rPr>
        <sz val="11"/>
        <color rgb="FF333333"/>
        <rFont val="Arial"/>
        <family val="2"/>
      </rPr>
      <t>, surveillance, action de force, à l'exécution d'un acte qualifié crime, est lui-même criminel.</t>
    </r>
  </si>
  <si>
    <r>
      <t>La </t>
    </r>
    <r>
      <rPr>
        <b/>
        <sz val="11"/>
        <color rgb="FFCC3300"/>
        <rFont val="Arial"/>
        <family val="2"/>
      </rPr>
      <t>dénonciation</t>
    </r>
    <r>
      <rPr>
        <sz val="11"/>
        <color rgb="FF333333"/>
        <rFont val="Arial"/>
        <family val="2"/>
      </rPr>
      <t> entre membres d'une même famille est particulièrement recommandée et sera récompensée par l'attribution d'une double ration alimentaire, dite ration civique.</t>
    </r>
  </si>
  <si>
    <r>
      <t>La </t>
    </r>
    <r>
      <rPr>
        <b/>
        <sz val="11"/>
        <color rgb="FFCC3300"/>
        <rFont val="Arial"/>
        <family val="2"/>
      </rPr>
      <t>dénonciation</t>
    </r>
    <r>
      <rPr>
        <sz val="11"/>
        <color rgb="FF333333"/>
        <rFont val="Arial"/>
        <family val="2"/>
      </rPr>
      <t> est de lui.</t>
    </r>
  </si>
  <si>
    <r>
      <t>Pour comprendre ce à quoi Robespierre fait allusion, il faut se souvenir que la Convention avait renvoyé l'avant-veille à l'examen du Comité la </t>
    </r>
    <r>
      <rPr>
        <b/>
        <sz val="11"/>
        <color rgb="FFCC3300"/>
        <rFont val="Arial"/>
        <family val="2"/>
      </rPr>
      <t>dénonciation</t>
    </r>
    <r>
      <rPr>
        <sz val="11"/>
        <color rgb="FF333333"/>
        <rFont val="Arial"/>
        <family val="2"/>
      </rPr>
      <t> faite par Montaut contre Reubell et Merlin de Thionville qu'il accusait d'avoir livré Mayence à l'ennemi.</t>
    </r>
  </si>
  <si>
    <r>
      <t>Elle était descendue jusqu'à cette saleté... la pauvre folle... cette saleté d'une </t>
    </r>
    <r>
      <rPr>
        <b/>
        <sz val="11"/>
        <color rgb="FFCC3300"/>
        <rFont val="Arial"/>
        <family val="2"/>
      </rPr>
      <t>dénonciation</t>
    </r>
    <r>
      <rPr>
        <sz val="11"/>
        <color rgb="FF333333"/>
        <rFont val="Arial"/>
        <family val="2"/>
      </rPr>
      <t>!</t>
    </r>
  </si>
  <si>
    <r>
      <t>Celle-ci, tout en se déclarant incompétente, reconnaissait, dans son arrêt du 18 juillet 1826, le bien-fondé de la </t>
    </r>
    <r>
      <rPr>
        <b/>
        <sz val="11"/>
        <color rgb="FFCC3300"/>
        <rFont val="Arial"/>
        <family val="2"/>
      </rPr>
      <t>dénonciation</t>
    </r>
    <r>
      <rPr>
        <sz val="11"/>
        <color rgb="FF333333"/>
        <rFont val="Arial"/>
        <family val="2"/>
      </rPr>
      <t>, que tout le barreau de Paris appuya de sa consultation.</t>
    </r>
  </si>
  <si>
    <r>
      <t>Il répondait à leur politique de démontrer que le Comité de surveillance de la Commune avait reçu des </t>
    </r>
    <r>
      <rPr>
        <b/>
        <sz val="11"/>
        <color rgb="FFCC3300"/>
        <rFont val="Arial"/>
        <family val="2"/>
      </rPr>
      <t>dénonciations</t>
    </r>
    <r>
      <rPr>
        <sz val="11"/>
        <color rgb="FF333333"/>
        <rFont val="Arial"/>
        <family val="2"/>
      </rPr>
      <t> mal fondées, qu'il avait procédé à des arrestations d'innocents, inquiété des gens paisibles.</t>
    </r>
  </si>
  <si>
    <r>
      <t>C'est seulement en mai 1904 qu'elle fut versée au saint-office avec les autres </t>
    </r>
    <r>
      <rPr>
        <b/>
        <sz val="11"/>
        <color rgb="FFCC3300"/>
        <rFont val="Arial"/>
        <family val="2"/>
      </rPr>
      <t>dénonciations</t>
    </r>
    <r>
      <rPr>
        <sz val="11"/>
        <color rgb="FF333333"/>
        <rFont val="Arial"/>
        <family val="2"/>
      </rPr>
      <t> venues de </t>
    </r>
    <r>
      <rPr>
        <sz val="11"/>
        <color theme="1"/>
        <rFont val="Calibri"/>
        <family val="2"/>
        <scheme val="minor"/>
      </rPr>
      <t>Plémobiers</t>
    </r>
    <r>
      <rPr>
        <sz val="11"/>
        <color rgb="FF333333"/>
        <rFont val="Arial"/>
        <family val="2"/>
      </rPr>
      <t>.</t>
    </r>
  </si>
  <si>
    <r>
      <t>Il n'atteignait que les prêtres qui seraient l'objet d'une </t>
    </r>
    <r>
      <rPr>
        <b/>
        <sz val="11"/>
        <color rgb="FFCC3300"/>
        <rFont val="Arial"/>
        <family val="2"/>
      </rPr>
      <t>dénonciation</t>
    </r>
    <r>
      <rPr>
        <sz val="11"/>
        <color rgb="FF333333"/>
        <rFont val="Arial"/>
        <family val="2"/>
      </rPr>
      <t>signée de vingt citoyens actifs.</t>
    </r>
  </si>
  <si>
    <r>
      <t>Montlosier porta sa </t>
    </r>
    <r>
      <rPr>
        <b/>
        <sz val="11"/>
        <color rgb="FFCC3300"/>
        <rFont val="Arial"/>
        <family val="2"/>
      </rPr>
      <t>dénonciation</t>
    </r>
    <r>
      <rPr>
        <sz val="11"/>
        <color rgb="FF333333"/>
        <rFont val="Arial"/>
        <family val="2"/>
      </rPr>
      <t> à la Chambre des Pairs.</t>
    </r>
  </si>
  <si>
    <r>
      <t>Il y a des gens méchants qui cherchent à nous brouiller, je n'avais jamais voulu vous en parler pour ne pas vous tourmenter, et je finis par être affolé quelquefois de certaines </t>
    </r>
    <r>
      <rPr>
        <b/>
        <sz val="11"/>
        <color rgb="FFCC3300"/>
        <rFont val="Arial"/>
        <family val="2"/>
      </rPr>
      <t>dénonciations</t>
    </r>
    <r>
      <rPr>
        <sz val="11"/>
        <color rgb="FF333333"/>
        <rFont val="Arial"/>
        <family val="2"/>
      </rPr>
      <t>.</t>
    </r>
  </si>
  <si>
    <r>
      <t>Il a craint une rafle de police à l'occasion du procès </t>
    </r>
    <r>
      <rPr>
        <sz val="11"/>
        <color theme="1"/>
        <rFont val="Calibri"/>
        <family val="2"/>
        <scheme val="minor"/>
      </rPr>
      <t>Sitnikoff</t>
    </r>
    <r>
      <rPr>
        <sz val="11"/>
        <color rgb="FF333333"/>
        <rFont val="Arial"/>
        <family val="2"/>
      </rPr>
      <t> et sur une </t>
    </r>
    <r>
      <rPr>
        <b/>
        <sz val="11"/>
        <color rgb="FFCC3300"/>
        <rFont val="Arial"/>
        <family val="2"/>
      </rPr>
      <t>dénonciation</t>
    </r>
    <r>
      <rPr>
        <sz val="11"/>
        <color rgb="FF333333"/>
        <rFont val="Arial"/>
        <family val="2"/>
      </rPr>
      <t> de l'</t>
    </r>
    <r>
      <rPr>
        <sz val="11"/>
        <color theme="1"/>
        <rFont val="Calibri"/>
        <family val="2"/>
        <scheme val="minor"/>
      </rPr>
      <t>Okrana</t>
    </r>
    <r>
      <rPr>
        <sz val="11"/>
        <color rgb="FF333333"/>
        <rFont val="Arial"/>
        <family val="2"/>
      </rPr>
      <t>... </t>
    </r>
  </si>
  <si>
    <r>
      <t xml:space="preserve">Il se hâta, lui aussi, vers Paris pour prévenir la </t>
    </r>
    <r>
      <rPr>
        <b/>
        <sz val="11"/>
        <color rgb="FFCC3300"/>
        <rFont val="Arial"/>
        <family val="2"/>
      </rPr>
      <t>dénonciation</t>
    </r>
    <r>
      <rPr>
        <sz val="11"/>
        <color rgb="FF333333"/>
        <rFont val="Arial"/>
        <family val="2"/>
      </rPr>
      <t>.</t>
    </r>
  </si>
  <si>
    <r>
      <t>L'amitié des choses est l'amitié en général, l'amitié avec tous, qui suppose, quand elle doit se préserver, la </t>
    </r>
    <r>
      <rPr>
        <b/>
        <sz val="11"/>
        <color rgb="FFCC3300"/>
        <rFont val="Arial"/>
        <family val="2"/>
      </rPr>
      <t>dénonciation</t>
    </r>
    <r>
      <rPr>
        <sz val="11"/>
        <color rgb="FF333333"/>
        <rFont val="Arial"/>
        <family val="2"/>
      </rPr>
      <t> de chacun.</t>
    </r>
  </si>
  <si>
    <r>
      <t>Cependant, à </t>
    </r>
    <r>
      <rPr>
        <sz val="11"/>
        <color theme="1"/>
        <rFont val="Calibri"/>
        <family val="2"/>
        <scheme val="minor"/>
      </rPr>
      <t>Rome</t>
    </r>
    <r>
      <rPr>
        <sz val="11"/>
        <color rgb="FF333333"/>
        <rFont val="Arial"/>
        <family val="2"/>
      </rPr>
      <t>, la </t>
    </r>
    <r>
      <rPr>
        <b/>
        <sz val="11"/>
        <color rgb="FFCC3300"/>
        <rFont val="Arial"/>
        <family val="2"/>
      </rPr>
      <t>dénonciation</t>
    </r>
    <r>
      <rPr>
        <sz val="11"/>
        <color rgb="FF333333"/>
        <rFont val="Arial"/>
        <family val="2"/>
      </rPr>
      <t> de l'abbé </t>
    </r>
    <r>
      <rPr>
        <sz val="11"/>
        <color theme="1"/>
        <rFont val="Calibri"/>
        <family val="2"/>
        <scheme val="minor"/>
      </rPr>
      <t>Lestrange</t>
    </r>
    <r>
      <rPr>
        <sz val="11"/>
        <color rgb="FF333333"/>
        <rFont val="Arial"/>
        <family val="2"/>
      </rPr>
      <t> faisait son chemin.</t>
    </r>
  </si>
  <si>
    <r>
      <t>Ni d'accepter la victoire de </t>
    </r>
    <r>
      <rPr>
        <sz val="11"/>
        <color theme="1"/>
        <rFont val="Calibri"/>
        <family val="2"/>
        <scheme val="minor"/>
      </rPr>
      <t>Franco</t>
    </r>
    <r>
      <rPr>
        <sz val="11"/>
        <color rgb="FF333333"/>
        <rFont val="Arial"/>
        <family val="2"/>
      </rPr>
      <t>, avec la trouille pendant vingt ans, à la merci d'une </t>
    </r>
    <r>
      <rPr>
        <b/>
        <sz val="11"/>
        <color rgb="FFCC3300"/>
        <rFont val="Arial"/>
        <family val="2"/>
      </rPr>
      <t>dénonciation</t>
    </r>
    <r>
      <rPr>
        <sz val="11"/>
        <color rgb="FF333333"/>
        <rFont val="Arial"/>
        <family val="2"/>
      </rPr>
      <t> de la putain, de la voisine ou du curé.</t>
    </r>
  </si>
  <si>
    <r>
      <t>Hérault de Séchelles aurait pu trouver place dans la fournée des hébertistes, puisqu'il avait été l'ami et le protecteur de Proli et de Cloots, mais il était nommé dans les </t>
    </r>
    <r>
      <rPr>
        <b/>
        <sz val="11"/>
        <color rgb="FFCC3300"/>
        <rFont val="Arial"/>
        <family val="2"/>
      </rPr>
      <t>dénonciations</t>
    </r>
    <r>
      <rPr>
        <sz val="11"/>
        <color rgb="FF333333"/>
        <rFont val="Arial"/>
        <family val="2"/>
      </rPr>
      <t> de Basire et de Chabot et les Comités, en le joignant à Fabre, son premier dénonciateur, avaient voulu mettre en évidence par cet exemple frappant la liaison intime et secrète des ultra et des citra, leur complicité commune dans l'œuvre de destruction du gouvernement révolutionnaire.</t>
    </r>
  </si>
  <si>
    <t>denonciation</t>
  </si>
  <si>
    <r>
      <t>non, je ne suis plus intéressé que par les </t>
    </r>
    <r>
      <rPr>
        <b/>
        <sz val="11"/>
        <color rgb="FFCC3300"/>
        <rFont val="Arial"/>
        <family val="2"/>
      </rPr>
      <t>dévoilements</t>
    </r>
    <r>
      <rPr>
        <sz val="11"/>
        <color rgb="FF333333"/>
        <rFont val="Arial"/>
        <family val="2"/>
      </rPr>
      <t> d'âme d'un être réel, et non de l'être chimérique qu'est toujours un héros de roman par son amalgame avec le mensonge et la convention.</t>
    </r>
  </si>
  <si>
    <r>
      <t>Transformation sublime, </t>
    </r>
    <r>
      <rPr>
        <b/>
        <sz val="11"/>
        <color rgb="FFCC3300"/>
        <rFont val="Arial"/>
        <family val="2"/>
      </rPr>
      <t>dévoilement</t>
    </r>
    <r>
      <rPr>
        <sz val="11"/>
        <color rgb="FF333333"/>
        <rFont val="Arial"/>
        <family val="2"/>
      </rPr>
      <t> de la beauté divine qui ravit l'âme, lui fait oublier toute beauté créée, même haïr celle du corps comme occasion de péché.</t>
    </r>
  </si>
  <si>
    <r>
      <t>Il est amusant, pour ceux qui savent lire, par le </t>
    </r>
    <r>
      <rPr>
        <b/>
        <sz val="11"/>
        <color rgb="FFCC3300"/>
        <rFont val="Arial"/>
        <family val="2"/>
      </rPr>
      <t>dévoilement</t>
    </r>
    <r>
      <rPr>
        <sz val="11"/>
        <color rgb="FF333333"/>
        <rFont val="Arial"/>
        <family val="2"/>
      </rPr>
      <t> de l'état d'âme du trio naturaliste.</t>
    </r>
  </si>
  <si>
    <r>
      <t>Et à chaque parole nouvelle qui tombait de la chaire, </t>
    </r>
    <r>
      <rPr>
        <sz val="11"/>
        <color theme="1"/>
        <rFont val="Calibri"/>
        <family val="2"/>
        <scheme val="minor"/>
      </rPr>
      <t>Madame</t>
    </r>
    <r>
      <rPr>
        <sz val="11"/>
        <color rgb="FF333333"/>
        <rFont val="Arial"/>
        <family val="2"/>
      </rPr>
      <t> </t>
    </r>
    <r>
      <rPr>
        <sz val="11"/>
        <color theme="1"/>
        <rFont val="Calibri"/>
        <family val="2"/>
        <scheme val="minor"/>
      </rPr>
      <t>Gervaisais</t>
    </r>
    <r>
      <rPr>
        <sz val="11"/>
        <color rgb="FF333333"/>
        <rFont val="Arial"/>
        <family val="2"/>
      </rPr>
      <t> sentait comme un </t>
    </r>
    <r>
      <rPr>
        <b/>
        <sz val="11"/>
        <color rgb="FFCC3300"/>
        <rFont val="Arial"/>
        <family val="2"/>
      </rPr>
      <t>dévoilement</t>
    </r>
    <r>
      <rPr>
        <sz val="11"/>
        <color rgb="FF333333"/>
        <rFont val="Arial"/>
        <family val="2"/>
      </rPr>
      <t> plus entier du plus caché d'elle-même fait au public, une espèce de mise à nu et d'exposition flétrissante de ses idées, de ses doutes, de ses hésitations, des objections de sa pensée religieuse encore en révolte contre la révélation.</t>
    </r>
  </si>
  <si>
    <r>
      <t xml:space="preserve">Liberté! Ce sera ton règne sans mensonge! Le grand </t>
    </r>
    <r>
      <rPr>
        <b/>
        <sz val="11"/>
        <color rgb="FFC00000"/>
        <rFont val="Arial"/>
        <family val="2"/>
      </rPr>
      <t>dévoilement</t>
    </r>
    <r>
      <rPr>
        <sz val="11"/>
        <color rgb="FF333333"/>
        <rFont val="Arial"/>
        <family val="2"/>
      </rPr>
      <t xml:space="preserve"> des âmes et du jour! </t>
    </r>
  </si>
  <si>
    <r>
      <t>En ce sens tout </t>
    </r>
    <r>
      <rPr>
        <b/>
        <sz val="11"/>
        <color rgb="FFCC3300"/>
        <rFont val="Arial"/>
        <family val="2"/>
      </rPr>
      <t>dévoilement</t>
    </r>
    <r>
      <rPr>
        <sz val="11"/>
        <color rgb="FF333333"/>
        <rFont val="Arial"/>
        <family val="2"/>
      </rPr>
      <t> d'un caractère positif de l'être est la contre-partie d'une détermination ontologique du pour-soi dans son être comme négativité pure.</t>
    </r>
  </si>
  <si>
    <r>
      <t>il reste encore à décider si ces directions privilégiées ne sont pas cachées pour l'essentiel et ne requièrent pas une toute autre méthode de </t>
    </r>
    <r>
      <rPr>
        <b/>
        <sz val="11"/>
        <color rgb="FFCC3300"/>
        <rFont val="Arial"/>
        <family val="2"/>
      </rPr>
      <t>dévoilement</t>
    </r>
    <r>
      <rPr>
        <sz val="11"/>
        <color rgb="FF333333"/>
        <rFont val="Arial"/>
        <family val="2"/>
      </rPr>
      <t> que celles des enquêtes et si l'apparaître de ma nature n'est pas le masque qui dissimule mon être.</t>
    </r>
  </si>
  <si>
    <r>
      <t>Dira-t-on que cette relation perceptive du " ceci " au tout, de la forme au fond implique le surgissement du néant de la conscience, le </t>
    </r>
    <r>
      <rPr>
        <b/>
        <sz val="11"/>
        <color rgb="FFCC3300"/>
        <rFont val="Arial"/>
        <family val="2"/>
      </rPr>
      <t>dévoilement</t>
    </r>
    <r>
      <rPr>
        <sz val="11"/>
        <color rgb="FF333333"/>
        <rFont val="Arial"/>
        <family val="2"/>
      </rPr>
      <t> du ceci supposant " que l'accent soit mis sur une certaine négation avec recul des autres dans l'évanouissement syncrétique du fond, c'est-à-dire que le pour soi ne puisse exister que comme une négation qui se constitue sur le recul en totalité de la négativité radicale "?</t>
    </r>
  </si>
  <si>
    <r>
      <t>Cependant, il se demande avec terreur ce qui lui mérite le brusque </t>
    </r>
    <r>
      <rPr>
        <b/>
        <sz val="11"/>
        <color rgb="FFCC3300"/>
        <rFont val="Arial"/>
        <family val="2"/>
      </rPr>
      <t>dévoilement</t>
    </r>
    <r>
      <rPr>
        <sz val="11"/>
        <color rgb="FF333333"/>
        <rFont val="Arial"/>
        <family val="2"/>
      </rPr>
      <t> des abîmes de l'être.</t>
    </r>
  </si>
  <si>
    <t>devoilement</t>
  </si>
  <si>
    <r>
      <t>Vous allez hautement montrer notre foiblesse, </t>
    </r>
    <r>
      <rPr>
        <b/>
        <sz val="11"/>
        <color rgb="FFCC3300"/>
        <rFont val="Arial"/>
        <family val="2"/>
      </rPr>
      <t>dévoiler</t>
    </r>
    <r>
      <rPr>
        <sz val="11"/>
        <color rgb="FF333333"/>
        <rFont val="Arial"/>
        <family val="2"/>
      </rPr>
      <t> notre honte, et faire voir à tous quels fantômes d'état on fait régner en nous.</t>
    </r>
  </si>
  <si>
    <r>
      <t>Il vaut mieux le souffrir que de le </t>
    </r>
    <r>
      <rPr>
        <b/>
        <sz val="11"/>
        <color rgb="FFCC3300"/>
        <rFont val="Arial"/>
        <family val="2"/>
      </rPr>
      <t>dévoiler</t>
    </r>
    <r>
      <rPr>
        <sz val="11"/>
        <color rgb="FF333333"/>
        <rFont val="Arial"/>
        <family val="2"/>
      </rPr>
      <t>.</t>
    </r>
    <r>
      <rPr>
        <sz val="11"/>
        <color theme="1"/>
        <rFont val="Calibri"/>
        <family val="2"/>
        <scheme val="minor"/>
      </rPr>
      <t> </t>
    </r>
  </si>
  <si>
    <r>
      <t xml:space="preserve">Qui rend la vertu signalée, sinon lors qu'elle est </t>
    </r>
    <r>
      <rPr>
        <b/>
        <sz val="11"/>
        <color rgb="FFC00000"/>
        <rFont val="Calibri"/>
        <family val="2"/>
        <scheme val="minor"/>
      </rPr>
      <t>dévoilée</t>
    </r>
    <r>
      <rPr>
        <sz val="11"/>
        <color theme="1"/>
        <rFont val="Calibri"/>
        <family val="2"/>
        <scheme val="minor"/>
      </rPr>
      <t xml:space="preserve">, et qu'on peut voir son action? </t>
    </r>
  </si>
  <si>
    <r>
      <t>Et c'est alors que l'eloquence la pare, et l'ajuste apres que la raison l'a descouverte et l'a </t>
    </r>
    <r>
      <rPr>
        <b/>
        <sz val="11"/>
        <color rgb="FFCC3300"/>
        <rFont val="Arial"/>
        <family val="2"/>
      </rPr>
      <t>devoilée</t>
    </r>
    <r>
      <rPr>
        <sz val="11"/>
        <color rgb="FF333333"/>
        <rFont val="Arial"/>
        <family val="2"/>
      </rPr>
      <t>.</t>
    </r>
  </si>
  <si>
    <r>
      <t>Quand elle fut seule, elle se </t>
    </r>
    <r>
      <rPr>
        <b/>
        <sz val="11"/>
        <color rgb="FFCC3300"/>
        <rFont val="Arial"/>
        <family val="2"/>
      </rPr>
      <t>dévoila</t>
    </r>
    <r>
      <rPr>
        <sz val="11"/>
        <color rgb="FF333333"/>
        <rFont val="Arial"/>
        <family val="2"/>
      </rPr>
      <t> et elle lui parut parfaitement belle.</t>
    </r>
  </si>
  <si>
    <r>
      <t>De vos maux la </t>
    </r>
    <r>
      <rPr>
        <sz val="11"/>
        <color theme="1"/>
        <rFont val="Calibri"/>
        <family val="2"/>
        <scheme val="minor"/>
      </rPr>
      <t>Princesse</t>
    </r>
    <r>
      <rPr>
        <sz val="11"/>
        <color rgb="FF333333"/>
        <rFont val="Arial"/>
        <family val="2"/>
      </rPr>
      <t> a su paroître atteinte; et cette joie encor, de quoi vous murmurez, ne lui vient que des biens qui vous sont préparés; elle goûte un succès à vos desirs prospère, et dans votre rival elle trouve son frère: c'est </t>
    </r>
    <r>
      <rPr>
        <sz val="11"/>
        <color theme="1"/>
        <rFont val="Calibri"/>
        <family val="2"/>
        <scheme val="minor"/>
      </rPr>
      <t>Dom</t>
    </r>
    <r>
      <rPr>
        <sz val="11"/>
        <color rgb="FF333333"/>
        <rFont val="Arial"/>
        <family val="2"/>
      </rPr>
      <t> </t>
    </r>
    <r>
      <rPr>
        <sz val="11"/>
        <color theme="1"/>
        <rFont val="Calibri"/>
        <family val="2"/>
        <scheme val="minor"/>
      </rPr>
      <t>Alphonse</t>
    </r>
    <r>
      <rPr>
        <sz val="11"/>
        <color rgb="FF333333"/>
        <rFont val="Arial"/>
        <family val="2"/>
      </rPr>
      <t> enfin, dont on a tant parlé, et ce fameux secret vient d'être </t>
    </r>
    <r>
      <rPr>
        <b/>
        <sz val="11"/>
        <color rgb="FFCC3300"/>
        <rFont val="Arial"/>
        <family val="2"/>
      </rPr>
      <t>dévoilé</t>
    </r>
    <r>
      <rPr>
        <sz val="11"/>
        <color rgb="FF333333"/>
        <rFont val="Arial"/>
        <family val="2"/>
      </rPr>
      <t>.</t>
    </r>
  </si>
  <si>
    <r>
      <t xml:space="preserve">or, soit que (l'oeil pressé du somme engourdissant) l'esprit embarrassé discoure rudement de ces secrettes choses, ou que l'oeil les regarde à paupieres décloses, ou que l'oreille ouverte en discerne les voix, mon Beraud, il est vray, que plus souvent aux roys, aux sages magistrats, aux gouverneurs, aux princes qui tiennent en leurs mains le timon des provinces, ces inspirations, ces sons articulez et ces visibles corps paroissent </t>
    </r>
    <r>
      <rPr>
        <b/>
        <sz val="11"/>
        <color rgb="FFC00000"/>
        <rFont val="Calibri"/>
        <family val="2"/>
        <scheme val="minor"/>
      </rPr>
      <t>dévoilez</t>
    </r>
    <r>
      <rPr>
        <sz val="11"/>
        <color theme="1"/>
        <rFont val="Calibri"/>
        <family val="2"/>
        <scheme val="minor"/>
      </rPr>
      <t>: et que plustost leurs sens, leurs yeux, et leurs oreilles en perçoivent le sens, la veuë, et les merveilles.</t>
    </r>
  </si>
  <si>
    <r>
      <t>Si votre commerce dure avec lui, il levera le masque quelque jour, et se </t>
    </r>
    <r>
      <rPr>
        <b/>
        <sz val="11"/>
        <color rgb="FFCC3300"/>
        <rFont val="Arial"/>
        <family val="2"/>
      </rPr>
      <t>devoilera</t>
    </r>
    <r>
      <rPr>
        <sz val="11"/>
        <color rgb="FF333333"/>
        <rFont val="Arial"/>
        <family val="2"/>
      </rPr>
      <t> devant vous.</t>
    </r>
  </si>
  <si>
    <r>
      <t xml:space="preserve">Aussi-tost que Septime eut </t>
    </r>
    <r>
      <rPr>
        <b/>
        <sz val="11"/>
        <color rgb="FFC00000"/>
        <rFont val="Calibri"/>
        <family val="2"/>
        <scheme val="minor"/>
      </rPr>
      <t>devoilé</t>
    </r>
    <r>
      <rPr>
        <sz val="11"/>
        <color theme="1"/>
        <rFont val="Calibri"/>
        <family val="2"/>
        <scheme val="minor"/>
      </rPr>
      <t xml:space="preserve"> ce front, dans son coeur agité sa rage s'interrompt, d'un trouble inévitable il éprouve l'atteinte, et cet illustre mort donne encor de la crainte. </t>
    </r>
  </si>
  <si>
    <r>
      <t>Au pied du roc affreux semé d'os blanchissants, je demande l'énigme et j'en cherche le sens; et ce qu'aucun mortel n'avoit encor pu faire, j'en </t>
    </r>
    <r>
      <rPr>
        <b/>
        <sz val="11"/>
        <color rgb="FFCC3300"/>
        <rFont val="Arial"/>
        <family val="2"/>
      </rPr>
      <t>dévoile</t>
    </r>
    <r>
      <rPr>
        <sz val="11"/>
        <color rgb="FF333333"/>
        <rFont val="Arial"/>
        <family val="2"/>
      </rPr>
      <t> l'image et perce le mystère.</t>
    </r>
  </si>
  <si>
    <r>
      <t>Notre </t>
    </r>
    <r>
      <rPr>
        <sz val="11"/>
        <color theme="1"/>
        <rFont val="Calibri"/>
        <family val="2"/>
        <scheme val="minor"/>
      </rPr>
      <t>Dieu</t>
    </r>
    <r>
      <rPr>
        <sz val="11"/>
        <color rgb="FF333333"/>
        <rFont val="Arial"/>
        <family val="2"/>
      </rPr>
      <t> quelque jour </t>
    </r>
    <r>
      <rPr>
        <b/>
        <sz val="11"/>
        <color rgb="FFCC3300"/>
        <rFont val="Arial"/>
        <family val="2"/>
      </rPr>
      <t>dévoilera</t>
    </r>
    <r>
      <rPr>
        <sz val="11"/>
        <color rgb="FF333333"/>
        <rFont val="Arial"/>
        <family val="2"/>
      </rPr>
      <t> ce grand mystère.</t>
    </r>
  </si>
  <si>
    <r>
      <t>Cependant </t>
    </r>
    <r>
      <rPr>
        <sz val="11"/>
        <color theme="1"/>
        <rFont val="Calibri"/>
        <family val="2"/>
        <scheme val="minor"/>
      </rPr>
      <t>Néoptolème</t>
    </r>
    <r>
      <rPr>
        <sz val="11"/>
        <color rgb="FF333333"/>
        <rFont val="Arial"/>
        <family val="2"/>
      </rPr>
      <t> me disoit: "sachez que le divin </t>
    </r>
    <r>
      <rPr>
        <sz val="11"/>
        <color theme="1"/>
        <rFont val="Calibri"/>
        <family val="2"/>
        <scheme val="minor"/>
      </rPr>
      <t>Hélénus</t>
    </r>
    <r>
      <rPr>
        <sz val="11"/>
        <color rgb="FF333333"/>
        <rFont val="Arial"/>
        <family val="2"/>
      </rPr>
      <t>, fils de </t>
    </r>
    <r>
      <rPr>
        <sz val="11"/>
        <color theme="1"/>
        <rFont val="Calibri"/>
        <family val="2"/>
        <scheme val="minor"/>
      </rPr>
      <t>Priam</t>
    </r>
    <r>
      <rPr>
        <sz val="11"/>
        <color rgb="FF333333"/>
        <rFont val="Arial"/>
        <family val="2"/>
      </rPr>
      <t>, étant sorti de la ville de </t>
    </r>
    <r>
      <rPr>
        <sz val="11"/>
        <color theme="1"/>
        <rFont val="Calibri"/>
        <family val="2"/>
        <scheme val="minor"/>
      </rPr>
      <t>Troie</t>
    </r>
    <r>
      <rPr>
        <sz val="11"/>
        <color rgb="FF333333"/>
        <rFont val="Arial"/>
        <family val="2"/>
      </rPr>
      <t> par l'ordre et par l'inspiration des dieux, nous a </t>
    </r>
    <r>
      <rPr>
        <b/>
        <sz val="11"/>
        <color rgb="FFCC3300"/>
        <rFont val="Arial"/>
        <family val="2"/>
      </rPr>
      <t>dévoilé</t>
    </r>
    <r>
      <rPr>
        <sz val="11"/>
        <color rgb="FF333333"/>
        <rFont val="Arial"/>
        <family val="2"/>
      </rPr>
      <t> l'avenir.</t>
    </r>
  </si>
  <si>
    <r>
      <t>Croyez-moi, il viendra un temps, ou plutôt ce temps est déjà venu, que tous vos mystères d'iniquité seront découverts, vos turpitudes </t>
    </r>
    <r>
      <rPr>
        <b/>
        <sz val="11"/>
        <color rgb="FFCC3300"/>
        <rFont val="Arial"/>
        <family val="2"/>
      </rPr>
      <t>dévoilées</t>
    </r>
    <r>
      <rPr>
        <sz val="11"/>
        <color rgb="FF333333"/>
        <rFont val="Arial"/>
        <family val="2"/>
      </rPr>
      <t>, et vos impiétés manifestées.</t>
    </r>
  </si>
  <si>
    <r>
      <t>Ils doivent étudier à fond l'ecriture sainte, dans le dessein de trouver </t>
    </r>
    <r>
      <rPr>
        <sz val="11"/>
        <color theme="1"/>
        <rFont val="Calibri"/>
        <family val="2"/>
        <scheme val="minor"/>
      </rPr>
      <t>Jesus</t>
    </r>
    <r>
      <rPr>
        <sz val="11"/>
        <color rgb="FF333333"/>
        <rFont val="Arial"/>
        <family val="2"/>
      </rPr>
      <t>-</t>
    </r>
    <r>
      <rPr>
        <sz val="11"/>
        <color theme="1"/>
        <rFont val="Calibri"/>
        <family val="2"/>
        <scheme val="minor"/>
      </rPr>
      <t xml:space="preserve">Christ </t>
    </r>
    <r>
      <rPr>
        <sz val="11"/>
        <color rgb="FF333333"/>
        <rFont val="Arial"/>
        <family val="2"/>
      </rPr>
      <t>revelé et figuré dans le vieux testament, et reconnu et </t>
    </r>
    <r>
      <rPr>
        <b/>
        <sz val="11"/>
        <color rgb="FFC00000"/>
        <rFont val="Arial"/>
        <family val="2"/>
      </rPr>
      <t>dévoilé </t>
    </r>
    <r>
      <rPr>
        <sz val="11"/>
        <color rgb="FF333333"/>
        <rFont val="Arial"/>
        <family val="2"/>
      </rPr>
      <t>dans le nouveau.</t>
    </r>
  </si>
  <si>
    <r>
      <t xml:space="preserve">Quand donc seul avec elle il luy peut sans témoins librement </t>
    </r>
    <r>
      <rPr>
        <b/>
        <sz val="11"/>
        <color rgb="FFC00000"/>
        <rFont val="Arial"/>
        <family val="2"/>
      </rPr>
      <t>devoiler</t>
    </r>
    <r>
      <rPr>
        <sz val="11"/>
        <color rgb="FF333333"/>
        <rFont val="Arial"/>
        <family val="2"/>
      </rPr>
      <t xml:space="preserve"> ses miserables soings, Ogiere, luy dist-il, je porte l'ame attainte d'un mal que j'ose à peine eventer par la plainte, pour ce qu'encor mon coeur à ce vain reconfort de ne sçavoir pas bien si je me plains à tort. </t>
    </r>
  </si>
  <si>
    <r>
      <t>Je vois jusqu'en vos coeurs, et m'obstine à me taire; mais je pourrois enfin </t>
    </r>
    <r>
      <rPr>
        <b/>
        <sz val="11"/>
        <color rgb="FFCC3300"/>
        <rFont val="Arial"/>
        <family val="2"/>
      </rPr>
      <t>dévoiler</t>
    </r>
    <r>
      <rPr>
        <sz val="11"/>
        <color rgb="FF333333"/>
        <rFont val="Arial"/>
        <family val="2"/>
      </rPr>
      <t> le mystère.</t>
    </r>
  </si>
  <si>
    <r>
      <t>J'ignore si de </t>
    </r>
    <r>
      <rPr>
        <sz val="11"/>
        <color theme="1"/>
        <rFont val="Calibri"/>
        <family val="2"/>
        <scheme val="minor"/>
      </rPr>
      <t>Dieu</t>
    </r>
    <r>
      <rPr>
        <sz val="11"/>
        <color rgb="FF333333"/>
        <rFont val="Arial"/>
        <family val="2"/>
      </rPr>
      <t> l'ange se </t>
    </r>
    <r>
      <rPr>
        <b/>
        <sz val="11"/>
        <color rgb="FFCC3300"/>
        <rFont val="Arial"/>
        <family val="2"/>
      </rPr>
      <t>dévoilant</t>
    </r>
    <r>
      <rPr>
        <sz val="11"/>
        <color rgb="FF333333"/>
        <rFont val="Arial"/>
        <family val="2"/>
      </rPr>
      <t> est venu lui montrer un glaive étincelant; mais sa langue en sa bouche à l'instant s'est glacée, et toute son audace a paru terrassée.</t>
    </r>
  </si>
  <si>
    <r>
      <t>Et c'est alors que l'eloquence la pare, et l'ajuste apres que la raison l'a descouverte et l'a </t>
    </r>
    <r>
      <rPr>
        <b/>
        <sz val="11"/>
        <color rgb="FFCC3300"/>
        <rFont val="Arial"/>
        <family val="2"/>
      </rPr>
      <t>desvoilée</t>
    </r>
    <r>
      <rPr>
        <sz val="11"/>
        <color rgb="FF333333"/>
        <rFont val="Arial"/>
        <family val="2"/>
      </rPr>
      <t>.</t>
    </r>
  </si>
  <si>
    <r>
      <t>Il seroit un peu tard pour un tel changement: sous votre autorité j'ai </t>
    </r>
    <r>
      <rPr>
        <b/>
        <sz val="11"/>
        <color rgb="FFCC3300"/>
        <rFont val="Arial"/>
        <family val="2"/>
      </rPr>
      <t>dévoilé</t>
    </r>
    <r>
      <rPr>
        <sz val="11"/>
        <color rgb="FF333333"/>
        <rFont val="Arial"/>
        <family val="2"/>
      </rPr>
      <t> mon âme, j'ai découvert mon coeur à l'objet de ma flamme, et c'est sous votre aveu qu'il a reçu ma foi.</t>
    </r>
    <r>
      <rPr>
        <sz val="11"/>
        <color theme="1"/>
        <rFont val="Calibri"/>
        <family val="2"/>
        <scheme val="minor"/>
      </rPr>
      <t> </t>
    </r>
  </si>
  <si>
    <r>
      <t>Allez, il y a long-temps que je soupçonnois confusément les horribles intrigues que votre bouche a </t>
    </r>
    <r>
      <rPr>
        <b/>
        <sz val="11"/>
        <color rgb="FFCC3300"/>
        <rFont val="Arial"/>
        <family val="2"/>
      </rPr>
      <t>dévoilées</t>
    </r>
    <r>
      <rPr>
        <sz val="11"/>
        <color rgb="FF333333"/>
        <rFont val="Arial"/>
        <family val="2"/>
      </rPr>
      <t>.</t>
    </r>
  </si>
  <si>
    <r>
      <t>Mais, mon cher comte, si je vous </t>
    </r>
    <r>
      <rPr>
        <b/>
        <sz val="11"/>
        <color rgb="FFCC3300"/>
        <rFont val="Arial"/>
        <family val="2"/>
      </rPr>
      <t>dévoile</t>
    </r>
    <r>
      <rPr>
        <sz val="11"/>
        <color rgb="FF333333"/>
        <rFont val="Arial"/>
        <family val="2"/>
      </rPr>
      <t> une triste vérité; si j'attaque les moeurs d'une personne à laquelle le sang et l'amitié vous lioient; si je détruis une flatteuse illusion dont vous fûtes long-temps charmé, ne me reprochez rien, accusez seulement votre propre obstination; songez que vous m'aurez forcée à rompre le silence.</t>
    </r>
  </si>
  <si>
    <r>
      <t>Le dialogue de </t>
    </r>
    <r>
      <rPr>
        <i/>
        <sz val="11"/>
        <color rgb="FF333333"/>
        <rFont val="Arial"/>
        <family val="2"/>
      </rPr>
      <t>Scylla</t>
    </r>
    <r>
      <rPr>
        <sz val="11"/>
        <color rgb="FF333333"/>
        <rFont val="Arial"/>
        <family val="2"/>
      </rPr>
      <t> , où il </t>
    </r>
    <r>
      <rPr>
        <b/>
        <sz val="11"/>
        <color rgb="FFCC3300"/>
        <rFont val="Arial"/>
        <family val="2"/>
      </rPr>
      <t>dévoile</t>
    </r>
    <r>
      <rPr>
        <sz val="11"/>
        <color rgb="FF333333"/>
        <rFont val="Arial"/>
        <family val="2"/>
      </rPr>
      <t> les replis les plus cachés de l'âme de cet homme extraordinaire, qui confondit la tyrannie, l'anarchie et la liberté, dont toutes les actions furent marquées au coin de la singularité, et pour qui la vie n'eut de prix qu'autant qu'il put se donner en spectacle à l'univers.</t>
    </r>
  </si>
  <si>
    <r>
      <t>Je crois que, si j'eusse </t>
    </r>
    <r>
      <rPr>
        <b/>
        <sz val="11"/>
        <color rgb="FFCC3300"/>
        <rFont val="Arial"/>
        <family val="2"/>
      </rPr>
      <t>dévoilé</t>
    </r>
    <r>
      <rPr>
        <sz val="11"/>
        <color rgb="FF333333"/>
        <rFont val="Arial"/>
        <family val="2"/>
      </rPr>
      <t> tous les mystères de la nature, je me serais senti dans une situation moins délicieuse que cette étourdissante extase, à laquelle mon esprit se livrait sans retenue, et qui, dans l'agitation de mes transports, me faisait écrier quelquefois : O grand Être ! ô grand Être ! sans pouvoir dire ni penser rien de plus.</t>
    </r>
  </si>
  <si>
    <r>
      <t>Deux mémoires du chevalier </t>
    </r>
    <r>
      <rPr>
        <sz val="11"/>
        <color theme="1"/>
        <rFont val="Calibri"/>
        <family val="2"/>
        <scheme val="minor"/>
      </rPr>
      <t>Rutledge</t>
    </r>
    <r>
      <rPr>
        <sz val="11"/>
        <color rgb="FF333333"/>
        <rFont val="Arial"/>
        <family val="2"/>
      </rPr>
      <t> en faveur des boulangers de </t>
    </r>
    <r>
      <rPr>
        <sz val="11"/>
        <color theme="1"/>
        <rFont val="Calibri"/>
        <family val="2"/>
        <scheme val="minor"/>
      </rPr>
      <t>Paris</t>
    </r>
    <r>
      <rPr>
        <sz val="11"/>
        <color rgb="FF333333"/>
        <rFont val="Arial"/>
        <family val="2"/>
      </rPr>
      <t>, contre les sieurs </t>
    </r>
    <r>
      <rPr>
        <sz val="11"/>
        <color theme="1"/>
        <rFont val="Calibri"/>
        <family val="2"/>
        <scheme val="minor"/>
      </rPr>
      <t>Leleu</t>
    </r>
    <r>
      <rPr>
        <sz val="11"/>
        <color rgb="FF333333"/>
        <rFont val="Arial"/>
        <family val="2"/>
      </rPr>
      <t>, avaient mis sous les yeux du public des faits importants très propres à </t>
    </r>
    <r>
      <rPr>
        <b/>
        <sz val="11"/>
        <color rgb="FFCC3300"/>
        <rFont val="Arial"/>
        <family val="2"/>
      </rPr>
      <t>dévoiler</t>
    </r>
    <r>
      <rPr>
        <sz val="11"/>
        <color rgb="FF333333"/>
        <rFont val="Arial"/>
        <family val="2"/>
      </rPr>
      <t> les liaisons étroites qui existaient entre le ministre des finances et la compagnie de </t>
    </r>
    <r>
      <rPr>
        <sz val="11"/>
        <color theme="1"/>
        <rFont val="Calibri"/>
        <family val="2"/>
        <scheme val="minor"/>
      </rPr>
      <t>Corbeil</t>
    </r>
    <r>
      <rPr>
        <sz val="11"/>
        <color rgb="FF333333"/>
        <rFont val="Arial"/>
        <family val="2"/>
      </rPr>
      <t>.</t>
    </r>
  </si>
  <si>
    <r>
      <t>Observez que l'énigme cache avec soin ce qui peut la </t>
    </r>
    <r>
      <rPr>
        <b/>
        <sz val="11"/>
        <color rgb="FFCC3300"/>
        <rFont val="Arial"/>
        <family val="2"/>
      </rPr>
      <t>dévoiler</t>
    </r>
    <r>
      <rPr>
        <sz val="11"/>
        <color rgb="FF333333"/>
        <rFont val="Arial"/>
        <family val="2"/>
      </rPr>
      <t>, mais les autres espèces d'allégories ne doivent point être des énigmes, elles doivent être exprimées de manière qu'on puisse aisément en faire l'aplication.</t>
    </r>
  </si>
  <si>
    <r>
      <t>Mais, le papillon comme le poulet, parvient à l'état de perfection par une évolution dont les </t>
    </r>
    <r>
      <rPr>
        <sz val="11"/>
        <color theme="1"/>
        <rFont val="Calibri"/>
        <family val="2"/>
        <scheme val="minor"/>
      </rPr>
      <t>Malpighi</t>
    </r>
    <r>
      <rPr>
        <sz val="11"/>
        <color rgb="FF333333"/>
        <rFont val="Arial"/>
        <family val="2"/>
      </rPr>
      <t>, les</t>
    </r>
    <r>
      <rPr>
        <sz val="11"/>
        <color theme="1"/>
        <rFont val="Calibri"/>
        <family val="2"/>
        <scheme val="minor"/>
      </rPr>
      <t>Swammerdam</t>
    </r>
    <r>
      <rPr>
        <sz val="11"/>
        <color rgb="FF333333"/>
        <rFont val="Arial"/>
        <family val="2"/>
      </rPr>
      <t>, les </t>
    </r>
    <r>
      <rPr>
        <sz val="11"/>
        <color theme="1"/>
        <rFont val="Calibri"/>
        <family val="2"/>
        <scheme val="minor"/>
      </rPr>
      <t>Réaumur</t>
    </r>
    <r>
      <rPr>
        <sz val="11"/>
        <color rgb="FF333333"/>
        <rFont val="Arial"/>
        <family val="2"/>
      </rPr>
      <t>, nous ont </t>
    </r>
    <r>
      <rPr>
        <b/>
        <sz val="11"/>
        <color rgb="FFCC3300"/>
        <rFont val="Arial"/>
        <family val="2"/>
      </rPr>
      <t>dévoilés</t>
    </r>
    <r>
      <rPr>
        <sz val="11"/>
        <color rgb="FF333333"/>
        <rFont val="Arial"/>
        <family val="2"/>
      </rPr>
      <t> les dégrès.</t>
    </r>
  </si>
  <si>
    <r>
      <t>Si celui-ci découvre quelque fraude par un usage antique et verbal, ils sont unis pour se répondre des événemens, et pour partager la perte, si contre toute attente leur manoeuvre est </t>
    </r>
    <r>
      <rPr>
        <b/>
        <sz val="11"/>
        <color rgb="FFCC3300"/>
        <rFont val="Arial"/>
        <family val="2"/>
      </rPr>
      <t>dévoilée</t>
    </r>
    <r>
      <rPr>
        <sz val="11"/>
        <color rgb="FF333333"/>
        <rFont val="Arial"/>
        <family val="2"/>
      </rPr>
      <t>.</t>
    </r>
  </si>
  <si>
    <r>
      <t>Et pour engager les princes à tempérer eux-mêmes leur autorité, ou plutôt à renoncer au pouvoir absolu, que lui restoit-il à faire, que de </t>
    </r>
    <r>
      <rPr>
        <b/>
        <sz val="11"/>
        <color rgb="FFCC3300"/>
        <rFont val="Arial"/>
        <family val="2"/>
      </rPr>
      <t>dévoiler</t>
    </r>
    <r>
      <rPr>
        <sz val="11"/>
        <color rgb="FF333333"/>
        <rFont val="Arial"/>
        <family val="2"/>
      </rPr>
      <t> l'impureté de sa source et la fragilité de ses fondemens, que d'environner le despote d'écueils et de précipices, de lui montrer des bras toujours levés pour le renverser, de l'épouvanter sur le trône, et d'empoisonner tous les instans de sa vie?</t>
    </r>
  </si>
  <si>
    <r>
      <t xml:space="preserve">Il est peut-être utile de </t>
    </r>
    <r>
      <rPr>
        <b/>
        <sz val="11"/>
        <color rgb="FFC00000"/>
        <rFont val="Arial"/>
        <family val="2"/>
      </rPr>
      <t>dévoiler</t>
    </r>
    <r>
      <rPr>
        <sz val="11"/>
        <color rgb="FF333333"/>
        <rFont val="Arial"/>
        <family val="2"/>
      </rPr>
      <t>, aux yeux de tous, ce double aspect des comédies; et j'aurai fait encore un bon usage de la mienne, si je parviens, en la scrutant, à fixer l'opinion publique sur ce qu'on doit entendre par ces mots: Qu'est-ce que LA DECENCE THEATRALE?</t>
    </r>
  </si>
  <si>
    <r>
      <t>Presque tout ce que l'oeil de l'observateur, aidé du microscope, a pu découvrir, est déjà </t>
    </r>
    <r>
      <rPr>
        <b/>
        <sz val="11"/>
        <color rgb="FFCC3300"/>
        <rFont val="Arial"/>
        <family val="2"/>
      </rPr>
      <t>dévoilé</t>
    </r>
    <r>
      <rPr>
        <sz val="11"/>
        <color rgb="FF333333"/>
        <rFont val="Arial"/>
        <family val="2"/>
      </rPr>
      <t>.</t>
    </r>
  </si>
  <si>
    <r>
      <rPr>
        <b/>
        <sz val="11"/>
        <color rgb="FFC00000"/>
        <rFont val="Arial"/>
        <family val="2"/>
      </rPr>
      <t>Dévoiler</t>
    </r>
    <r>
      <rPr>
        <sz val="11"/>
        <color rgb="FF333333"/>
        <rFont val="Arial"/>
        <family val="2"/>
      </rPr>
      <t xml:space="preserve"> la honte d'un père, ce serait un crime...</t>
    </r>
  </si>
  <si>
    <r>
      <t>Ce privilége ne pouvoit être le partage de l'âme immortelle, puisque l'avenir ne se </t>
    </r>
    <r>
      <rPr>
        <b/>
        <sz val="11"/>
        <color rgb="FFCC3300"/>
        <rFont val="Arial"/>
        <family val="2"/>
      </rPr>
      <t>dévoile</t>
    </r>
    <r>
      <rPr>
        <sz val="11"/>
        <color rgb="FF333333"/>
        <rFont val="Arial"/>
        <family val="2"/>
      </rPr>
      <t> jamais à la raison, et ne se manifeste que dans le sommeil, dans la maladie et dans l'enthousiasme.</t>
    </r>
  </si>
  <si>
    <r>
      <t>Il était trop important pour moi de connaître les moeurs du nouveau personnage qui m'offrait un asile pour que je négligeasse rien de ce qui pouvait me les </t>
    </r>
    <r>
      <rPr>
        <b/>
        <sz val="11"/>
        <color rgb="FFCC3300"/>
        <rFont val="Arial"/>
        <family val="2"/>
      </rPr>
      <t>dévoiler;</t>
    </r>
  </si>
  <si>
    <r>
      <t>Ils attaquèrent ces abus, ces usurpations dont ils cherchaient à </t>
    </r>
    <r>
      <rPr>
        <b/>
        <sz val="11"/>
        <color rgb="FFCC3300"/>
        <rFont val="Arial"/>
        <family val="2"/>
      </rPr>
      <t>dévoiler</t>
    </r>
    <r>
      <rPr>
        <sz val="11"/>
        <color rgb="FF333333"/>
        <rFont val="Arial"/>
        <family val="2"/>
      </rPr>
      <t> l'origine.</t>
    </r>
  </si>
  <si>
    <r>
      <t>Jusqu'alors il n'y avoit eu dans la </t>
    </r>
    <r>
      <rPr>
        <sz val="11"/>
        <color theme="1"/>
        <rFont val="Calibri"/>
        <family val="2"/>
        <scheme val="minor"/>
      </rPr>
      <t>Grece</t>
    </r>
    <r>
      <rPr>
        <sz val="11"/>
        <color rgb="FF333333"/>
        <rFont val="Arial"/>
        <family val="2"/>
      </rPr>
      <t> que cet orateur qui, </t>
    </r>
    <r>
      <rPr>
        <b/>
        <sz val="11"/>
        <color rgb="FFCC3300"/>
        <rFont val="Arial"/>
        <family val="2"/>
      </rPr>
      <t>dévoilant</t>
    </r>
    <r>
      <rPr>
        <sz val="11"/>
        <color rgb="FF333333"/>
        <rFont val="Arial"/>
        <family val="2"/>
      </rPr>
      <t> les projets ambitieux de ce prince, tachât d'éclairer les esprits et de les soulever.</t>
    </r>
  </si>
  <si>
    <r>
      <t>Disons leur que l'expérience conduit à la connoître; qu'elle se plaît à se </t>
    </r>
    <r>
      <rPr>
        <b/>
        <sz val="11"/>
        <color rgb="FFCC3300"/>
        <rFont val="Arial"/>
        <family val="2"/>
      </rPr>
      <t>dévoiler</t>
    </r>
    <r>
      <rPr>
        <sz val="11"/>
        <color rgb="FF333333"/>
        <rFont val="Arial"/>
        <family val="2"/>
      </rPr>
      <t> à ceux qui l'étudient; qu'elle découvre ses secrets à ceux qui par leur travail osent les lui arracher, et qu'elle récompense toûjours la grandeur d'ame, le courage et l'industrie.</t>
    </r>
  </si>
  <si>
    <r>
      <t>Si le marchand déclaroit le premier vuide qu'il trouve d'abord dans ses affaires, il agiroit loyalement; mais il ne se </t>
    </r>
    <r>
      <rPr>
        <b/>
        <sz val="11"/>
        <color rgb="FFCC3300"/>
        <rFont val="Arial"/>
        <family val="2"/>
      </rPr>
      <t>dévoile</t>
    </r>
    <r>
      <rPr>
        <sz val="11"/>
        <color rgb="FF333333"/>
        <rFont val="Arial"/>
        <family val="2"/>
      </rPr>
      <t> que lorsqu'il est tombé dans le précipice.</t>
    </r>
  </si>
  <si>
    <r>
      <t>Ô roi! </t>
    </r>
    <r>
      <rPr>
        <sz val="11"/>
        <color theme="1"/>
        <rFont val="Calibri"/>
        <family val="2"/>
        <scheme val="minor"/>
      </rPr>
      <t>Répondit Céphas, je vous </t>
    </r>
    <r>
      <rPr>
        <b/>
        <sz val="11"/>
        <color rgb="FFCC3300"/>
        <rFont val="Calibri"/>
        <family val="2"/>
        <scheme val="minor"/>
      </rPr>
      <t>dévoilerai</t>
    </r>
    <r>
      <rPr>
        <sz val="11"/>
        <color theme="1"/>
        <rFont val="Calibri"/>
        <family val="2"/>
        <scheme val="minor"/>
      </rPr>
      <t> une partie de la politique et de la philosophie de l'Égypte.</t>
    </r>
  </si>
  <si>
    <r>
      <t>Déjà il avait gagné les administrateurs municipaux et leur chef, qui n'étaient plus occupés qu'à conniver avec lui, à seconder ses agents, à les mettre à couvert de la fureur du peuple, à leur assurer l'impunité, et à punir les bons citoyens qui travaillaient à </t>
    </r>
    <r>
      <rPr>
        <b/>
        <sz val="11"/>
        <color rgb="FFCC3300"/>
        <rFont val="Arial"/>
        <family val="2"/>
      </rPr>
      <t>dévoiler</t>
    </r>
    <r>
      <rPr>
        <sz val="11"/>
        <color rgb="FF333333"/>
        <rFont val="Arial"/>
        <family val="2"/>
      </rPr>
      <t> ces mystères d'iniquité, ou qui s'opposaient à ces vexations.</t>
    </r>
  </si>
  <si>
    <r>
      <t>Ainsi, par exemple, l'assimilation démontrée entre la gravitation céleste et la pesanteur terrestre a conduit, d'après les variations prononcées de la première, à prévoir de faibles variations de la seconde, que l'observation immédiate ne pouvait suffisamment </t>
    </r>
    <r>
      <rPr>
        <b/>
        <sz val="11"/>
        <color rgb="FFCC3300"/>
        <rFont val="Arial"/>
        <family val="2"/>
      </rPr>
      <t>dévoiler</t>
    </r>
    <r>
      <rPr>
        <sz val="11"/>
        <color rgb="FF333333"/>
        <rFont val="Arial"/>
        <family val="2"/>
      </rPr>
      <t>, quoiqu'elle les ait ensuite confirmées; de même, en sens inverse, la correspondance, anciennement observée, entre la période élémentaire des marées et le jour lunaire, s'est trouvée expliquée aussitôt qu'on a reconnu l'élévation des eaux en chaque point comme résultant du passage de la lune au méridien local.</t>
    </r>
  </si>
  <si>
    <r>
      <t>Des sens épuisés, ou du moins satisfaits, ne s'embrasent plus à une première émotion; la présence d'une femme ne les étonne plus; ses beautés </t>
    </r>
    <r>
      <rPr>
        <b/>
        <sz val="11"/>
        <color rgb="FFCC3300"/>
        <rFont val="Arial"/>
        <family val="2"/>
      </rPr>
      <t>dévoilées</t>
    </r>
    <r>
      <rPr>
        <sz val="11"/>
        <color rgb="FF333333"/>
        <rFont val="Arial"/>
        <family val="2"/>
      </rPr>
      <t> ne les agitent plus d'un frémissement universel; la séduisante expression de ses désirs ne donne plus à l'homme qu'elle aime une félicité inattendue.</t>
    </r>
  </si>
  <si>
    <r>
      <t xml:space="preserve">Le jour où Dieu la </t>
    </r>
    <r>
      <rPr>
        <b/>
        <sz val="11"/>
        <color rgb="FFC00000"/>
        <rFont val="Calibri"/>
        <family val="2"/>
        <scheme val="minor"/>
      </rPr>
      <t>dévoila</t>
    </r>
    <r>
      <rPr>
        <sz val="11"/>
        <color theme="1"/>
        <rFont val="Calibri"/>
        <family val="2"/>
        <scheme val="minor"/>
      </rPr>
      <t xml:space="preserve"> pour la première fois dans l'aube universelle, elle ne brillait pas plus qu'elle n'étincelle. </t>
    </r>
  </si>
  <si>
    <r>
      <t>Il fournissait un des éléments les plus essentiels pour l'explication du christianisme et de l'évangile, en </t>
    </r>
    <r>
      <rPr>
        <b/>
        <sz val="11"/>
        <color rgb="FFCC3300"/>
        <rFont val="Arial"/>
        <family val="2"/>
      </rPr>
      <t>dévoilant</t>
    </r>
    <r>
      <rPr>
        <sz val="11"/>
        <color rgb="FF333333"/>
        <rFont val="Arial"/>
        <family val="2"/>
      </rPr>
      <t> à la critique une des plus curieuses apparitions religieuses et le seul fait qui ait une analogie intime avec le plus grand phénomène de l'histoire de l'humanité.</t>
    </r>
  </si>
  <si>
    <r>
      <t>Ah! fit l'abbé, en portant la main au manche de son martinet, comme eût fait un capitaine en portant la main à la garde de son épée; ah! voilà le traître qui se </t>
    </r>
    <r>
      <rPr>
        <b/>
        <sz val="11"/>
        <color rgb="FFCC3300"/>
        <rFont val="Arial"/>
        <family val="2"/>
      </rPr>
      <t>dévoile</t>
    </r>
    <r>
      <rPr>
        <sz val="11"/>
        <color rgb="FF333333"/>
        <rFont val="Arial"/>
        <family val="2"/>
      </rPr>
      <t>.</t>
    </r>
  </si>
  <si>
    <r>
      <t xml:space="preserve">Sur cette terre où rien ne va loin sans secours, où nos jours incertains sur tant d'abîmes pendent, comme un guide au milieu des brumes que répandent nos vices ténébreux et nos doutes moqueurs, vivant, l'enfant fait voir le devoir à vos coeurs; mort, c'est la vérité qu'à votre âme il </t>
    </r>
    <r>
      <rPr>
        <b/>
        <sz val="11"/>
        <color rgb="FFC00000"/>
        <rFont val="Arial"/>
        <family val="2"/>
      </rPr>
      <t>dévoile</t>
    </r>
    <r>
      <rPr>
        <sz val="11"/>
        <color rgb="FF333333"/>
        <rFont val="Arial"/>
        <family val="2"/>
      </rPr>
      <t>.</t>
    </r>
  </si>
  <si>
    <r>
      <t>Je me borne à invoquer leur témoignage à l'appui des vérités que me </t>
    </r>
    <r>
      <rPr>
        <b/>
        <sz val="11"/>
        <color rgb="FFCC3300"/>
        <rFont val="Arial"/>
        <family val="2"/>
      </rPr>
      <t>dévoile</t>
    </r>
    <r>
      <rPr>
        <sz val="11"/>
        <color rgb="FF333333"/>
        <rFont val="Arial"/>
        <family val="2"/>
      </rPr>
      <t> l'observation de la génération des idées.</t>
    </r>
  </si>
  <si>
    <r>
      <t>Dom Pèdre, après avoir exprimé à Inès l'excès de sa joie et de son bonheur, lui </t>
    </r>
    <r>
      <rPr>
        <b/>
        <sz val="11"/>
        <color rgb="FFCC3300"/>
        <rFont val="Arial"/>
        <family val="2"/>
      </rPr>
      <t>dévoila</t>
    </r>
    <r>
      <rPr>
        <sz val="11"/>
        <color rgb="FF333333"/>
        <rFont val="Arial"/>
        <family val="2"/>
      </rPr>
      <t> tous les mystères de cette intrigue si bien conduite.</t>
    </r>
  </si>
  <si>
    <r>
      <t>Il faut que les mystères du sanctuaire d'iniquité soient </t>
    </r>
    <r>
      <rPr>
        <b/>
        <sz val="11"/>
        <color rgb="FFCC3300"/>
        <rFont val="Arial"/>
        <family val="2"/>
      </rPr>
      <t>dévoilés</t>
    </r>
    <r>
      <rPr>
        <sz val="11"/>
        <color rgb="FF333333"/>
        <rFont val="Arial"/>
        <family val="2"/>
      </rPr>
      <t>, les tables de la vieille alliance brisées, et tous les objets de l'ancien culte jetés en litière aux pourceaux.</t>
    </r>
  </si>
  <si>
    <r>
      <t xml:space="preserve">Dame! un malentendu bien vite éclaterait Non pour la trahison qui se </t>
    </r>
    <r>
      <rPr>
        <b/>
        <sz val="11"/>
        <color rgb="FFC00000"/>
        <rFont val="Calibri"/>
        <family val="2"/>
        <scheme val="minor"/>
      </rPr>
      <t>dévoilerait</t>
    </r>
    <r>
      <rPr>
        <sz val="11"/>
        <color theme="1"/>
        <rFont val="Calibri"/>
        <family val="2"/>
        <scheme val="minor"/>
      </rPr>
      <t>, Du moins le crois-je ainsi, vu mon humeur égale Quant aux moeurs, mais bien pour l' espèce de fringale Querelleuse précisément propre à tous deux.</t>
    </r>
  </si>
  <si>
    <r>
      <t>Tu le vois, </t>
    </r>
    <r>
      <rPr>
        <sz val="11"/>
        <color theme="1"/>
        <rFont val="Calibri"/>
        <family val="2"/>
        <scheme val="minor"/>
      </rPr>
      <t>Adèle</t>
    </r>
    <r>
      <rPr>
        <sz val="11"/>
        <color rgb="FF333333"/>
        <rFont val="Arial"/>
        <family val="2"/>
      </rPr>
      <t>, je te </t>
    </r>
    <r>
      <rPr>
        <b/>
        <sz val="11"/>
        <color rgb="FFCC3300"/>
        <rFont val="Arial"/>
        <family val="2"/>
      </rPr>
      <t>dévoile</t>
    </r>
    <r>
      <rPr>
        <sz val="11"/>
        <color rgb="FF333333"/>
        <rFont val="Arial"/>
        <family val="2"/>
      </rPr>
      <t> sans pitié pour moi-même, toute ma folie, dont tu vas peut-être rire.</t>
    </r>
  </si>
  <si>
    <r>
      <t xml:space="preserve">Je te </t>
    </r>
    <r>
      <rPr>
        <b/>
        <sz val="11"/>
        <color rgb="FFC00000"/>
        <rFont val="Calibri"/>
        <family val="2"/>
        <scheme val="minor"/>
      </rPr>
      <t>dévoile</t>
    </r>
    <r>
      <rPr>
        <sz val="11"/>
        <color theme="1"/>
        <rFont val="Calibri"/>
        <family val="2"/>
        <scheme val="minor"/>
      </rPr>
      <t xml:space="preserve"> mes cartouches.</t>
    </r>
  </si>
  <si>
    <r>
      <t xml:space="preserve">Raoul trouva prudent de ne pas se </t>
    </r>
    <r>
      <rPr>
        <b/>
        <sz val="11"/>
        <color rgb="FFC00000"/>
        <rFont val="Calibri"/>
        <family val="2"/>
        <scheme val="minor"/>
      </rPr>
      <t>dévoiler</t>
    </r>
    <r>
      <rPr>
        <sz val="11"/>
        <color theme="1"/>
        <rFont val="Calibri"/>
        <family val="2"/>
        <scheme val="minor"/>
      </rPr>
      <t xml:space="preserve"> avant d'être parvenu au coeur de sa bonne ville; il jeta un pan de son manteau sur sa moustache, et recommanda à Claude Vignet de voiler encore les rayons de sa face apollonienne sous l'aile rabattue de son feutre gris.</t>
    </r>
  </si>
  <si>
    <r>
      <t>tous ces triomphes de la force brutale n'indiquaient que trop une certaine diminution de la force catholique, tandis que les progrès des hérésies vaudoise et albigeoise, et les plaintes universelles sur le relâchement des clercs et des ordres religieux </t>
    </r>
    <r>
      <rPr>
        <b/>
        <sz val="11"/>
        <color rgb="FFCC3300"/>
        <rFont val="Arial"/>
        <family val="2"/>
      </rPr>
      <t>dévoilaient</t>
    </r>
    <r>
      <rPr>
        <sz val="11"/>
        <color rgb="FF333333"/>
        <rFont val="Arial"/>
        <family val="2"/>
      </rPr>
      <t> un mal dangereux au sein même de l'église.</t>
    </r>
  </si>
  <si>
    <r>
      <t>Une famille genevoise, dont l'aïeul était un des conseillers d'affaires de Voltaire, possède une collection de lettres autographes du poëte, où son aptitude aux petite démêlés et son âpreté vis-à-vis de ses voisins se </t>
    </r>
    <r>
      <rPr>
        <b/>
        <sz val="11"/>
        <color rgb="FFCC3300"/>
        <rFont val="Arial"/>
        <family val="2"/>
      </rPr>
      <t>dévoilent</t>
    </r>
    <r>
      <rPr>
        <sz val="11"/>
        <color rgb="FF333333"/>
        <rFont val="Arial"/>
        <family val="2"/>
      </rPr>
      <t> de la manière la plus curieuse.</t>
    </r>
  </si>
  <si>
    <r>
      <t>Faire croire qu'elle avait continuellement ménagé la reine et qu'elle allait tout </t>
    </r>
    <r>
      <rPr>
        <b/>
        <sz val="11"/>
        <color rgb="FFCC3300"/>
        <rFont val="Arial"/>
        <family val="2"/>
      </rPr>
      <t>dévoiler</t>
    </r>
    <r>
      <rPr>
        <sz val="11"/>
        <color rgb="FF333333"/>
        <rFont val="Arial"/>
        <family val="2"/>
      </rPr>
      <t> si on la poussait à bout.</t>
    </r>
  </si>
  <si>
    <r>
      <t>Et il nous </t>
    </r>
    <r>
      <rPr>
        <b/>
        <sz val="11"/>
        <color rgb="FFCC3300"/>
        <rFont val="Arial"/>
        <family val="2"/>
      </rPr>
      <t>dévoile</t>
    </r>
    <r>
      <rPr>
        <sz val="11"/>
        <color rgb="FF333333"/>
        <rFont val="Arial"/>
        <family val="2"/>
      </rPr>
      <t> les personnages de son article de l' </t>
    </r>
    <r>
      <rPr>
        <i/>
        <sz val="11"/>
        <color rgb="FF333333"/>
        <rFont val="Arial"/>
        <family val="2"/>
      </rPr>
      <t>écho de Paris</t>
    </r>
    <r>
      <rPr>
        <sz val="11"/>
        <color rgb="FF333333"/>
        <rFont val="Arial"/>
        <family val="2"/>
      </rPr>
      <t> d'aujourd'hui.</t>
    </r>
  </si>
  <si>
    <r>
      <t>L' abbé, ta noirceur se </t>
    </r>
    <r>
      <rPr>
        <b/>
        <sz val="11"/>
        <color rgb="FFCC3300"/>
        <rFont val="Arial"/>
        <family val="2"/>
      </rPr>
      <t>dévoile</t>
    </r>
    <r>
      <rPr>
        <sz val="11"/>
        <color rgb="FF333333"/>
        <rFont val="Arial"/>
        <family val="2"/>
      </rPr>
      <t>.</t>
    </r>
  </si>
  <si>
    <r>
      <t>La plupart des héros de </t>
    </r>
    <r>
      <rPr>
        <sz val="11"/>
        <color theme="1"/>
        <rFont val="Calibri"/>
        <family val="2"/>
        <scheme val="minor"/>
      </rPr>
      <t>M</t>
    </r>
    <r>
      <rPr>
        <sz val="11"/>
        <color rgb="FF333333"/>
        <rFont val="Arial"/>
        <family val="2"/>
      </rPr>
      <t>. </t>
    </r>
    <r>
      <rPr>
        <sz val="11"/>
        <color theme="1"/>
        <rFont val="Calibri"/>
        <family val="2"/>
        <scheme val="minor"/>
      </rPr>
      <t>Coppée passent dans la foule, les épaules serrées dans leurs habits étriqués, et n'ont pas même de beaux haillons qui les signalent: mais il nous </t>
    </r>
    <r>
      <rPr>
        <b/>
        <sz val="11"/>
        <color rgb="FFCC3300"/>
        <rFont val="Calibri"/>
        <family val="2"/>
        <scheme val="minor"/>
      </rPr>
      <t>dévoile</t>
    </r>
    <r>
      <rPr>
        <sz val="11"/>
        <color theme="1"/>
        <rFont val="Calibri"/>
        <family val="2"/>
        <scheme val="minor"/>
      </rPr>
      <t>, doucement et comme tendrement, la tristesse </t>
    </r>
    <r>
      <rPr>
        <sz val="11"/>
        <color rgb="FF333333"/>
        <rFont val="Arial"/>
        <family val="2"/>
      </rPr>
      <t>ou la beauté cachées sous la médiocrité et la platitude extérieure.</t>
    </r>
  </si>
  <si>
    <r>
      <t xml:space="preserve">La poésie épique étant, à proprement parler, la poésie de la providence ou le jugement divin de l'histoire, il ne lui suffit pas de peindre et de montrer les choses dont elle s'occupe, il faut encore qu'elle en </t>
    </r>
    <r>
      <rPr>
        <b/>
        <sz val="11"/>
        <color rgb="FFC00000"/>
        <rFont val="Calibri"/>
        <family val="2"/>
        <scheme val="minor"/>
      </rPr>
      <t>dévoile</t>
    </r>
    <r>
      <rPr>
        <sz val="11"/>
        <color theme="1"/>
        <rFont val="Calibri"/>
        <family val="2"/>
        <scheme val="minor"/>
      </rPr>
      <t xml:space="preserve"> les causes et les mystères. </t>
    </r>
  </si>
  <si>
    <r>
      <t>Ces constantes font la texture invisible de l'âme de </t>
    </r>
    <r>
      <rPr>
        <sz val="11"/>
        <color theme="1"/>
        <rFont val="Calibri"/>
        <family val="2"/>
        <scheme val="minor"/>
      </rPr>
      <t>Ruisdaël</t>
    </r>
    <r>
      <rPr>
        <sz val="11"/>
        <color rgb="FF333333"/>
        <rFont val="Arial"/>
        <family val="2"/>
      </rPr>
      <t xml:space="preserve">; il s'est borné, pour nous en </t>
    </r>
    <r>
      <rPr>
        <b/>
        <sz val="11"/>
        <color rgb="FFCC3300"/>
        <rFont val="Arial"/>
        <family val="2"/>
      </rPr>
      <t>dévoiler</t>
    </r>
    <r>
      <rPr>
        <sz val="11"/>
        <color rgb="FF333333"/>
        <rFont val="Arial"/>
        <family val="2"/>
      </rPr>
      <t> la direction, à disposer le monde visible parallèlement à elles!</t>
    </r>
  </si>
  <si>
    <r>
      <t>Dans des conversations particulières, les militants des syndicats s'en expliquaient ainsi, </t>
    </r>
    <r>
      <rPr>
        <b/>
        <sz val="11"/>
        <color rgb="FFCC3300"/>
        <rFont val="Arial"/>
        <family val="2"/>
      </rPr>
      <t>dévoilant</t>
    </r>
    <r>
      <rPr>
        <sz val="11"/>
        <color rgb="FF333333"/>
        <rFont val="Arial"/>
        <family val="2"/>
      </rPr>
      <t> du même coup les rapports véritables entre la social-démocratie, les organisations syndicales et l'État :</t>
    </r>
  </si>
  <si>
    <r>
      <t>On trouve ici quelque lueur sur l'âme tyrannique, que Platon seul a </t>
    </r>
    <r>
      <rPr>
        <b/>
        <sz val="11"/>
        <color rgb="FFCC3300"/>
        <rFont val="Arial"/>
        <family val="2"/>
      </rPr>
      <t>dévoilée</t>
    </r>
    <r>
      <rPr>
        <sz val="11"/>
        <color rgb="FF333333"/>
        <rFont val="Arial"/>
        <family val="2"/>
      </rPr>
      <t> ; mais les célèbres pages de la</t>
    </r>
    <r>
      <rPr>
        <i/>
        <sz val="11"/>
        <color rgb="FF333333"/>
        <rFont val="Arial"/>
        <family val="2"/>
      </rPr>
      <t> République</t>
    </r>
    <r>
      <rPr>
        <sz val="11"/>
        <color rgb="FF333333"/>
        <rFont val="Arial"/>
        <family val="2"/>
      </rPr>
      <t> sont encore bien obscures pour moi ; j'en suis à peine averti.</t>
    </r>
  </si>
  <si>
    <r>
      <t>Retrousse sa jupe pour aller plus vite et </t>
    </r>
    <r>
      <rPr>
        <b/>
        <sz val="11"/>
        <color rgb="FFCC3300"/>
        <rFont val="Arial"/>
        <family val="2"/>
      </rPr>
      <t>dévoile</t>
    </r>
    <r>
      <rPr>
        <sz val="11"/>
        <color rgb="FF333333"/>
        <rFont val="Arial"/>
        <family val="2"/>
      </rPr>
      <t> ses bottines et bas jusqu'au mollet.</t>
    </r>
  </si>
  <si>
    <r>
      <t>Nouvel exemple de cette « honte » insurmontable qui empêche l'être mi-humain mi-animal de continuer à vivre dans la société des hommes, purement hommes, une fois que le secret de sa nature mixte a été </t>
    </r>
    <r>
      <rPr>
        <b/>
        <sz val="11"/>
        <color rgb="FFCC3300"/>
        <rFont val="Arial"/>
        <family val="2"/>
      </rPr>
      <t>dévoilé</t>
    </r>
    <r>
      <rPr>
        <sz val="11"/>
        <color rgb="FF333333"/>
        <rFont val="Arial"/>
        <family val="2"/>
      </rPr>
      <t>.</t>
    </r>
  </si>
  <si>
    <r>
      <t>Combien, aux yeux de l'intellectuel pur aussi bien qu'à ceux de l'amateur complet, apparaît émouvant le mécanisme traditionnel par lequel un objet réel, sous la pression d'un regard souverain et d'une main artisane abandonne sa fallacieuse enveloppe extérieure pour </t>
    </r>
    <r>
      <rPr>
        <b/>
        <sz val="11"/>
        <color rgb="FFCC3300"/>
        <rFont val="Arial"/>
        <family val="2"/>
      </rPr>
      <t>dévoiler</t>
    </r>
    <r>
      <rPr>
        <sz val="11"/>
        <color rgb="FF333333"/>
        <rFont val="Arial"/>
        <family val="2"/>
      </rPr>
      <t> ses virtualités les plus secrètes, comme ce pin blessé, devant moi, dont une puissante entaille sollicite le miel.</t>
    </r>
  </si>
  <si>
    <r>
      <t>Ce fut cette question des conditions de la concentration en vue de la bataille qui me parut devoir être invoquée pour repousser la suggestion du maréchal </t>
    </r>
    <r>
      <rPr>
        <sz val="11"/>
        <color theme="1"/>
        <rFont val="Calibri"/>
        <family val="2"/>
        <scheme val="minor"/>
      </rPr>
      <t>French</t>
    </r>
    <r>
      <rPr>
        <sz val="11"/>
        <color rgb="FF333333"/>
        <rFont val="Arial"/>
        <family val="2"/>
      </rPr>
      <t>, afin, d'une part, de ménager sa susceptibilité, et, d'autre part, de ne pas </t>
    </r>
    <r>
      <rPr>
        <b/>
        <sz val="11"/>
        <color rgb="FFCC3300"/>
        <rFont val="Arial"/>
        <family val="2"/>
      </rPr>
      <t>dévoiler</t>
    </r>
    <r>
      <rPr>
        <sz val="11"/>
        <color rgb="FF333333"/>
        <rFont val="Arial"/>
        <family val="2"/>
      </rPr>
      <t>encore la forme définitive que je comptais donner à la manoeuvre.</t>
    </r>
  </si>
  <si>
    <r>
      <t>La prise de conscience intellectualiste ne va pas jusqu'à cette touffe vivante de la perception parce qu'elle cherche les conditions qui la rendent </t>
    </r>
    <r>
      <rPr>
        <i/>
        <sz val="11"/>
        <color rgb="FF333333"/>
        <rFont val="Arial"/>
        <family val="2"/>
      </rPr>
      <t>possible</t>
    </r>
    <r>
      <rPr>
        <sz val="11"/>
        <color rgb="FF333333"/>
        <rFont val="Arial"/>
        <family val="2"/>
      </rPr>
      <t> ou sans lesquelles elle ne serait pas, au lieu de </t>
    </r>
    <r>
      <rPr>
        <b/>
        <sz val="11"/>
        <color rgb="FFCC3300"/>
        <rFont val="Arial"/>
        <family val="2"/>
      </rPr>
      <t>dévoiler</t>
    </r>
    <r>
      <rPr>
        <sz val="11"/>
        <color rgb="FF333333"/>
        <rFont val="Arial"/>
        <family val="2"/>
      </rPr>
      <t>l'opération qui la rend </t>
    </r>
    <r>
      <rPr>
        <i/>
        <sz val="11"/>
        <color rgb="FF333333"/>
        <rFont val="Arial"/>
        <family val="2"/>
      </rPr>
      <t>actuelle</t>
    </r>
    <r>
      <rPr>
        <sz val="11"/>
        <color rgb="FF333333"/>
        <rFont val="Arial"/>
        <family val="2"/>
      </rPr>
      <t> ou par laquelle elle se constitue.</t>
    </r>
  </si>
  <si>
    <r>
      <t>D'une part l'expression de l'offense n'appelle pas une participation universelle; nous préférons cacher un événement qui n'est pas à notre gloire, ou du moins si nous le </t>
    </r>
    <r>
      <rPr>
        <b/>
        <sz val="11"/>
        <color rgb="FFCC3300"/>
        <rFont val="Arial"/>
        <family val="2"/>
      </rPr>
      <t>dévoilons</t>
    </r>
    <r>
      <rPr>
        <sz val="11"/>
        <color rgb="FF333333"/>
        <rFont val="Arial"/>
        <family val="2"/>
      </rPr>
      <t>, c'est dans l'espoir de lui faire perdre son caractère déshonorant ou injuste.</t>
    </r>
  </si>
  <si>
    <r>
      <t>Un an plus tard, cette alliance se resserrait, Frédéric ayant envahi la Saxe Comme il avait envahi la Silésie et </t>
    </r>
    <r>
      <rPr>
        <b/>
        <sz val="11"/>
        <color rgb="FFCC3300"/>
        <rFont val="Arial"/>
        <family val="2"/>
      </rPr>
      <t>dévoilé</t>
    </r>
    <r>
      <rPr>
        <sz val="11"/>
        <color rgb="FF333333"/>
        <rFont val="Arial"/>
        <family val="2"/>
      </rPr>
      <t> l'ambition de la Prusse qui était de mettre sous sa dépendance tout le corps germanique.</t>
    </r>
  </si>
  <si>
    <r>
      <t>Les choses, dit </t>
    </r>
    <r>
      <rPr>
        <sz val="11"/>
        <color theme="1"/>
        <rFont val="Calibri"/>
        <family val="2"/>
        <scheme val="minor"/>
      </rPr>
      <t>Machiavel</t>
    </r>
    <r>
      <rPr>
        <sz val="11"/>
        <color rgb="FF333333"/>
        <rFont val="Arial"/>
        <family val="2"/>
      </rPr>
      <t>, procèdent </t>
    </r>
    <r>
      <rPr>
        <i/>
        <sz val="11"/>
        <color rgb="FF333333"/>
        <rFont val="Arial"/>
        <family val="2"/>
      </rPr>
      <t>gradatim,</t>
    </r>
    <r>
      <rPr>
        <sz val="11"/>
        <color rgb="FF333333"/>
        <rFont val="Arial"/>
        <family val="2"/>
      </rPr>
      <t> et le temps, qui </t>
    </r>
    <r>
      <rPr>
        <b/>
        <sz val="11"/>
        <color rgb="FFCC3300"/>
        <rFont val="Arial"/>
        <family val="2"/>
      </rPr>
      <t>dévoile</t>
    </r>
    <r>
      <rPr>
        <sz val="11"/>
        <color rgb="FF333333"/>
        <rFont val="Arial"/>
        <family val="2"/>
      </rPr>
      <t> la causation, est le " père de toute vérité".</t>
    </r>
  </si>
  <si>
    <r>
      <t>Il est aisé de s'expliquer qu'à mesure que nous devenions une réalité grandissante et surtout à mesure que se </t>
    </r>
    <r>
      <rPr>
        <b/>
        <sz val="11"/>
        <color rgb="FFCC3300"/>
        <rFont val="Arial"/>
        <family val="2"/>
      </rPr>
      <t>dévoilait</t>
    </r>
    <r>
      <rPr>
        <sz val="11"/>
        <color rgb="FF333333"/>
        <rFont val="Arial"/>
        <family val="2"/>
      </rPr>
      <t> l'adhésion secrète de la </t>
    </r>
    <r>
      <rPr>
        <sz val="11"/>
        <color theme="1"/>
        <rFont val="Calibri"/>
        <family val="2"/>
        <scheme val="minor"/>
      </rPr>
      <t>France</t>
    </r>
    <r>
      <rPr>
        <sz val="11"/>
        <color rgb="FF333333"/>
        <rFont val="Arial"/>
        <family val="2"/>
      </rPr>
      <t>, beaucoup d'hommes se soient souciés, chez nous et à l'étranger, de connaître quels sont au juste nos caractères et nos desseins.</t>
    </r>
  </si>
  <si>
    <r>
      <t>Et </t>
    </r>
    <r>
      <rPr>
        <sz val="11"/>
        <color theme="1"/>
        <rFont val="Calibri"/>
        <family val="2"/>
        <scheme val="minor"/>
      </rPr>
      <t>Decraemer</t>
    </r>
    <r>
      <rPr>
        <sz val="11"/>
        <color rgb="FF333333"/>
        <rFont val="Arial"/>
        <family val="2"/>
      </rPr>
      <t> se rappela le mot frappant des écritures, ce mot que n'avait pas compris son enfance, et dont le sens profond se </t>
    </r>
    <r>
      <rPr>
        <b/>
        <sz val="11"/>
        <color rgb="FFCC3300"/>
        <rFont val="Arial"/>
        <family val="2"/>
      </rPr>
      <t>dévoilait</t>
    </r>
    <r>
      <rPr>
        <sz val="11"/>
        <color rgb="FF333333"/>
        <rFont val="Arial"/>
        <family val="2"/>
      </rPr>
      <t> aujourd'hui.</t>
    </r>
  </si>
  <si>
    <r>
      <t>Un souffle puissant comme d'un grand vent d'automne, tourbillon de vieilles paroles et de noms plus morts que les feuilles mortes, s'élevait dans mon esprit et, chassant les brumes d'un oubli mensonger qui me dérobait la vue de ma propre âme, </t>
    </r>
    <r>
      <rPr>
        <b/>
        <sz val="11"/>
        <color rgb="FFCC3300"/>
        <rFont val="Arial"/>
        <family val="2"/>
      </rPr>
      <t>dévoilait</t>
    </r>
    <r>
      <rPr>
        <sz val="11"/>
        <color rgb="FF333333"/>
        <rFont val="Arial"/>
        <family val="2"/>
      </rPr>
      <t> aux yeux du souvenir l'image de l'antique cité marine où j'avais eu la joie et la terreur de connaître l'incarnation même de ma félicité et de mon infortune.</t>
    </r>
  </si>
  <si>
    <r>
      <t>Maintenant que les mystères de la propagande allemande ont été </t>
    </r>
    <r>
      <rPr>
        <b/>
        <sz val="11"/>
        <color rgb="FFCC3300"/>
        <rFont val="Arial"/>
        <family val="2"/>
      </rPr>
      <t>dévoilés</t>
    </r>
    <r>
      <rPr>
        <sz val="11"/>
        <color rgb="FF333333"/>
        <rFont val="Arial"/>
        <family val="2"/>
      </rPr>
      <t> en France, il est facile de s'imaginer ce que peuvent faire les agents allemands dans un pays qui possède une administration inexpérimentée et une situation économique extrêmement compliquée.</t>
    </r>
  </si>
  <si>
    <r>
      <t>Dans les glaces roulent des globes de feu; des anneaux de fumée les encerclent et tournent, voilant et </t>
    </r>
    <r>
      <rPr>
        <b/>
        <sz val="11"/>
        <color rgb="FFCC3300"/>
        <rFont val="Arial"/>
        <family val="2"/>
      </rPr>
      <t>dévoilant</t>
    </r>
    <r>
      <rPr>
        <sz val="11"/>
        <color rgb="FF333333"/>
        <rFont val="Arial"/>
        <family val="2"/>
      </rPr>
      <t> le dur sourire de la lumière.</t>
    </r>
  </si>
  <si>
    <r>
      <t>Et, - dis-je, - tu ne crains pas, si je reviens parmi les français, que je parle, que je </t>
    </r>
    <r>
      <rPr>
        <b/>
        <sz val="11"/>
        <color rgb="FFCC3300"/>
        <rFont val="Arial"/>
        <family val="2"/>
      </rPr>
      <t>dévoile</t>
    </r>
    <r>
      <rPr>
        <sz val="11"/>
        <color rgb="FF333333"/>
        <rFont val="Arial"/>
        <family val="2"/>
      </rPr>
      <t> le secret d'</t>
    </r>
    <r>
      <rPr>
        <sz val="11"/>
        <color theme="1"/>
        <rFont val="Calibri"/>
        <family val="2"/>
        <scheme val="minor"/>
      </rPr>
      <t>Antinéa</t>
    </r>
    <r>
      <rPr>
        <sz val="11"/>
        <color rgb="FF333333"/>
        <rFont val="Arial"/>
        <family val="2"/>
      </rPr>
      <t>?</t>
    </r>
  </si>
  <si>
    <r>
      <t>Voilà l'esprit maître de l'espace, et des secrets </t>
    </r>
    <r>
      <rPr>
        <b/>
        <sz val="11"/>
        <color rgb="FFCC3300"/>
        <rFont val="Arial"/>
        <family val="2"/>
      </rPr>
      <t>dévoilés</t>
    </r>
    <r>
      <rPr>
        <sz val="11"/>
        <color rgb="FF333333"/>
        <rFont val="Arial"/>
        <family val="2"/>
      </rPr>
      <t>.</t>
    </r>
  </si>
  <si>
    <r>
      <t>Elle, cherchant le mot qui le convaincrait, qui l'obligerait à </t>
    </r>
    <r>
      <rPr>
        <b/>
        <sz val="11"/>
        <color rgb="FFCC3300"/>
        <rFont val="Arial"/>
        <family val="2"/>
      </rPr>
      <t>dévoiler</t>
    </r>
    <r>
      <rPr>
        <sz val="11"/>
        <color rgb="FF333333"/>
        <rFont val="Arial"/>
        <family val="2"/>
      </rPr>
      <t> en lui cet îlot de sincérité, ce dernier lambeau qu'elle s'obstinait à espérer encore intact, elle s'accrochait aux images qui lui venaient à l'esprit, en désordre.</t>
    </r>
  </si>
  <si>
    <r>
      <t>Son enseigne sur calicot publiait cette promesse: "Jean-Marie Scagliola peut vous </t>
    </r>
    <r>
      <rPr>
        <b/>
        <sz val="11"/>
        <color rgb="FFCC3300"/>
        <rFont val="Arial"/>
        <family val="2"/>
      </rPr>
      <t>dévoiler</t>
    </r>
    <r>
      <rPr>
        <sz val="11"/>
        <color rgb="FF333333"/>
        <rFont val="Arial"/>
        <family val="2"/>
      </rPr>
      <t> votre avenir et votre passé".</t>
    </r>
  </si>
  <si>
    <t>devoiler</t>
  </si>
  <si>
    <r>
      <t>O mon amy, combien que vous me faillez de promesse, si vous tiendray de la myenne, c'est de jamais ne vous veoir, après la </t>
    </r>
    <r>
      <rPr>
        <b/>
        <sz val="11"/>
        <color rgb="FFCC3300"/>
        <rFont val="Arial"/>
        <family val="2"/>
      </rPr>
      <t>divulgation</t>
    </r>
    <r>
      <rPr>
        <sz val="11"/>
        <color rgb="FF333333"/>
        <rFont val="Arial"/>
        <family val="2"/>
      </rPr>
      <t> de nostre amityé;</t>
    </r>
  </si>
  <si>
    <r>
      <t xml:space="preserve">Or, puisqu'il faut être au moins considérée, que toute femme en sent l'importance, effrayons d'abord la Suzanne sur la </t>
    </r>
    <r>
      <rPr>
        <b/>
        <sz val="11"/>
        <color rgb="FFC00000"/>
        <rFont val="Calibri"/>
        <family val="2"/>
        <scheme val="minor"/>
      </rPr>
      <t>divulgation</t>
    </r>
    <r>
      <rPr>
        <sz val="11"/>
        <color theme="1"/>
        <rFont val="Calibri"/>
        <family val="2"/>
        <scheme val="minor"/>
      </rPr>
      <t xml:space="preserve"> des offres qu'on lui fait.</t>
    </r>
  </si>
  <si>
    <r>
      <t>Tu n'as pas encore assez compromis cette femme, dit </t>
    </r>
    <r>
      <rPr>
        <sz val="11"/>
        <color theme="1"/>
        <rFont val="Calibri"/>
        <family val="2"/>
        <scheme val="minor"/>
      </rPr>
      <t>Jonquières</t>
    </r>
    <r>
      <rPr>
        <sz val="11"/>
        <color rgb="FF333333"/>
        <rFont val="Arial"/>
        <family val="2"/>
      </rPr>
      <t>, et la </t>
    </r>
    <r>
      <rPr>
        <b/>
        <sz val="11"/>
        <color rgb="FFCC3300"/>
        <rFont val="Arial"/>
        <family val="2"/>
      </rPr>
      <t>divulgation</t>
    </r>
    <r>
      <rPr>
        <sz val="11"/>
        <color rgb="FF333333"/>
        <rFont val="Arial"/>
        <family val="2"/>
      </rPr>
      <t> de ton secret en plein tribunal ne t'a pas servi de leçon!</t>
    </r>
  </si>
  <si>
    <r>
      <t>À propos des </t>
    </r>
    <r>
      <rPr>
        <sz val="11"/>
        <color theme="1"/>
        <rFont val="Calibri"/>
        <family val="2"/>
        <scheme val="minor"/>
      </rPr>
      <t>Feydeau</t>
    </r>
    <r>
      <rPr>
        <sz val="11"/>
        <color rgb="FF333333"/>
        <rFont val="Arial"/>
        <family val="2"/>
      </rPr>
      <t>, que nous avons vus chez lui dans la journée, nous ouvre un jour sur ce côté de bourgeoisie malsaine et gangrenée, à compromis honteux, à vilenies basses et sourdes, dont on retrouve la </t>
    </r>
    <r>
      <rPr>
        <b/>
        <sz val="11"/>
        <color rgb="FFCC3300"/>
        <rFont val="Arial"/>
        <family val="2"/>
      </rPr>
      <t>divulgation</t>
    </r>
    <r>
      <rPr>
        <sz val="11"/>
        <color rgb="FF333333"/>
        <rFont val="Arial"/>
        <family val="2"/>
      </rPr>
      <t> dans beaucoup de ses lithographies.</t>
    </r>
  </si>
  <si>
    <r>
      <t>Et, d'ailleurs, ne serait-il pas facile, si on le voulait bien, de remédier à l'inconvénient signalé en interdisant la </t>
    </r>
    <r>
      <rPr>
        <b/>
        <sz val="11"/>
        <color rgb="FFCC3300"/>
        <rFont val="Arial"/>
        <family val="2"/>
      </rPr>
      <t>divulgation</t>
    </r>
    <r>
      <rPr>
        <sz val="11"/>
        <color rgb="FF333333"/>
        <rFont val="Arial"/>
        <family val="2"/>
      </rPr>
      <t> par la presse périodique des débats de cours d'assises ?</t>
    </r>
  </si>
  <si>
    <r>
      <t>Sur le conseil d'un éditeur qui lui faisait de chiches avances, il venait d'entreprendre une </t>
    </r>
    <r>
      <rPr>
        <b/>
        <sz val="11"/>
        <color rgb="FFCC3300"/>
        <rFont val="Arial"/>
        <family val="2"/>
      </rPr>
      <t>divulgation</t>
    </r>
    <r>
      <rPr>
        <sz val="11"/>
        <color rgb="FF333333"/>
        <rFont val="Arial"/>
        <family val="2"/>
      </rPr>
      <t> littéraire de son mystérieux et tragique pèlerinage au centre africain.</t>
    </r>
  </si>
  <si>
    <r>
      <t>J'accepte le reproche et n'en ai nulle honte, - d'autant plus que mes indiscrétions ne sont pas des </t>
    </r>
    <r>
      <rPr>
        <b/>
        <sz val="11"/>
        <color rgb="FFCC3300"/>
        <rFont val="Arial"/>
        <family val="2"/>
      </rPr>
      <t>divulgations</t>
    </r>
    <r>
      <rPr>
        <sz val="11"/>
        <color rgb="FF333333"/>
        <rFont val="Arial"/>
        <family val="2"/>
      </rPr>
      <t> de la vie privée, mais tout bonnement des divulgations de la pensée et des idées de mes contemporains, des documents pour l'histoire intellectuelle du siècle... oui, je le répète, je n'en ai nulle honte.</t>
    </r>
  </si>
  <si>
    <r>
      <t>Je vois à sa </t>
    </r>
    <r>
      <rPr>
        <b/>
        <sz val="11"/>
        <color rgb="FFCC3300"/>
        <rFont val="Arial"/>
        <family val="2"/>
      </rPr>
      <t>divulgation</t>
    </r>
    <r>
      <rPr>
        <sz val="11"/>
        <color rgb="FF333333"/>
        <rFont val="Arial"/>
        <family val="2"/>
      </rPr>
      <t> les plus graves inconvénients, outre que j'en serai fort </t>
    </r>
    <r>
      <rPr>
        <i/>
        <sz val="11"/>
        <color rgb="FF333333"/>
        <rFont val="Arial"/>
        <family val="2"/>
      </rPr>
      <t>humilié</t>
    </r>
    <r>
      <rPr>
        <sz val="11"/>
        <color rgb="FF333333"/>
        <rFont val="Arial"/>
        <family val="2"/>
      </rPr>
      <t> .</t>
    </r>
  </si>
  <si>
    <r>
      <t>J'accepte le reproche et n'en ai nulle honte, - d'autant plus que mes indiscrétions ne sont pas des divulgations de la vie privée, mais tout bonnement des </t>
    </r>
    <r>
      <rPr>
        <b/>
        <sz val="11"/>
        <color rgb="FFCC3300"/>
        <rFont val="Arial"/>
        <family val="2"/>
      </rPr>
      <t>divulgations</t>
    </r>
    <r>
      <rPr>
        <sz val="11"/>
        <color rgb="FF333333"/>
        <rFont val="Arial"/>
        <family val="2"/>
      </rPr>
      <t> de la pensée et des idées de mes contemporains, des documents pour l'histoire intellectuelle du siècle... oui, je le répète, je n'en ai nulle honte.</t>
    </r>
  </si>
  <si>
    <r>
      <t>Il craint des confidences perfides de son ancien ami à propos de </t>
    </r>
    <r>
      <rPr>
        <i/>
        <sz val="11"/>
        <color rgb="FF333333"/>
        <rFont val="Arial"/>
        <family val="2"/>
      </rPr>
      <t>Sapho,</t>
    </r>
    <r>
      <rPr>
        <sz val="11"/>
        <color rgb="FF333333"/>
        <rFont val="Arial"/>
        <family val="2"/>
      </rPr>
      <t> la </t>
    </r>
    <r>
      <rPr>
        <b/>
        <sz val="11"/>
        <color rgb="FFCC3300"/>
        <rFont val="Arial"/>
        <family val="2"/>
      </rPr>
      <t>divulgation</t>
    </r>
    <r>
      <rPr>
        <sz val="11"/>
        <color rgb="FF333333"/>
        <rFont val="Arial"/>
        <family val="2"/>
      </rPr>
      <t> souterraine, auprès du public et de sa femme, du vrai de son livre.</t>
    </r>
  </si>
  <si>
    <r>
      <t>Nous ne pouvions, dit Jules Favre, dans son </t>
    </r>
    <r>
      <rPr>
        <i/>
        <sz val="11"/>
        <color rgb="FF333333"/>
        <rFont val="Arial"/>
        <family val="2"/>
      </rPr>
      <t>Histoire de la Défense nationale, </t>
    </r>
    <r>
      <rPr>
        <sz val="11"/>
        <color rgb="FF333333"/>
        <rFont val="Arial"/>
        <family val="2"/>
      </rPr>
      <t>retarder la </t>
    </r>
    <r>
      <rPr>
        <b/>
        <sz val="11"/>
        <color rgb="FFCC3300"/>
        <rFont val="Arial"/>
        <family val="2"/>
      </rPr>
      <t>divulgation</t>
    </r>
    <r>
      <rPr>
        <sz val="11"/>
        <color rgb="FF333333"/>
        <rFont val="Arial"/>
        <family val="2"/>
      </rPr>
      <t> des deux premières nouvelles.</t>
    </r>
  </si>
  <si>
    <r>
      <t>Un mendiant à l'esprit caustique, spirituellement méchant, qui avait été au collège avec les bourgeois les plus huppés de la ville et qui, au fait de leur vie privée dans les détails les plus intimes, en pleine rue, les interpellait avec une certaine éloquence, les blaguait et obtenait la charité par l'intimidation, la terreur d'une </t>
    </r>
    <r>
      <rPr>
        <b/>
        <sz val="11"/>
        <color rgb="FFCC3300"/>
        <rFont val="Arial"/>
        <family val="2"/>
      </rPr>
      <t>divulgation</t>
    </r>
    <r>
      <rPr>
        <sz val="11"/>
        <color rgb="FF333333"/>
        <rFont val="Arial"/>
        <family val="2"/>
      </rPr>
      <t> publique des choses secrètes de leur existence.</t>
    </r>
  </si>
  <si>
    <r>
      <t>Elle s'interrompt pour me dire que c'est singulier, qu'elle a eu l'idée de faire un roman, - le seul et unique qui lui soit jamais venu dans la pensée-et que c'était de faire la femme calomniée, montrer ce qu'elle lit dans les yeux de ceux qui l'abordent, indiquer la diminution d'intérêt, d'affection, d'amitié, de respect, faite par la </t>
    </r>
    <r>
      <rPr>
        <b/>
        <sz val="11"/>
        <color rgb="FFCC3300"/>
        <rFont val="Arial"/>
        <family val="2"/>
      </rPr>
      <t>divulgation</t>
    </r>
    <r>
      <rPr>
        <sz val="11"/>
        <color rgb="FF333333"/>
        <rFont val="Arial"/>
        <family val="2"/>
      </rPr>
      <t> de choses pas vraies: ce qui me fait lui dire que je trouve étonnant, de la part d'une personne qui vit dans le papier imprimé et qui en connaît les mensonges journaliers, d'être aussi vivement touchée par lui.</t>
    </r>
  </si>
  <si>
    <r>
      <t>cette </t>
    </r>
    <r>
      <rPr>
        <b/>
        <i/>
        <sz val="11"/>
        <color rgb="FFCC3300"/>
        <rFont val="Arial"/>
        <family val="2"/>
      </rPr>
      <t>divulgation</t>
    </r>
    <r>
      <rPr>
        <i/>
        <sz val="11"/>
        <color rgb="FF333333"/>
        <rFont val="Arial"/>
        <family val="2"/>
      </rPr>
      <t> répondrait également au désir</t>
    </r>
    <r>
      <rPr>
        <sz val="11"/>
        <color rgb="FF333333"/>
        <rFont val="Arial"/>
        <family val="2"/>
      </rPr>
      <t> </t>
    </r>
    <r>
      <rPr>
        <i/>
        <sz val="11"/>
        <color rgb="FF333333"/>
        <rFont val="Arial"/>
        <family val="2"/>
      </rPr>
      <t>exprimé par quelques membres du cabinet, qui</t>
    </r>
    <r>
      <rPr>
        <sz val="11"/>
        <color rgb="FF333333"/>
        <rFont val="Arial"/>
        <family val="2"/>
      </rPr>
      <t> </t>
    </r>
    <r>
      <rPr>
        <i/>
        <sz val="11"/>
        <color rgb="FF333333"/>
        <rFont val="Arial"/>
        <family val="2"/>
      </rPr>
      <t>inclinaient à la revision parce qu'ils redoutaient</t>
    </r>
    <r>
      <rPr>
        <sz val="11"/>
        <color rgb="FF333333"/>
        <rFont val="Arial"/>
        <family val="2"/>
      </rPr>
      <t> </t>
    </r>
    <r>
      <rPr>
        <i/>
        <sz val="11"/>
        <color rgb="FF333333"/>
        <rFont val="Arial"/>
        <family val="2"/>
      </rPr>
      <t>qu'un autre procédé laissât subsister les doutes</t>
    </r>
    <r>
      <rPr>
        <sz val="11"/>
        <color rgb="FF333333"/>
        <rFont val="Arial"/>
        <family val="2"/>
      </rPr>
      <t> </t>
    </r>
    <r>
      <rPr>
        <i/>
        <sz val="11"/>
        <color rgb="FF333333"/>
        <rFont val="Arial"/>
        <family val="2"/>
      </rPr>
      <t>actuels sur la culpabilité de Dreyfus, et</t>
    </r>
    <r>
      <rPr>
        <sz val="11"/>
        <color rgb="FF333333"/>
        <rFont val="Arial"/>
        <family val="2"/>
      </rPr>
      <t> </t>
    </r>
    <r>
      <rPr>
        <i/>
        <sz val="11"/>
        <color rgb="FF333333"/>
        <rFont val="Arial"/>
        <family val="2"/>
      </rPr>
      <t>l'agitation qui en peut persister.</t>
    </r>
  </si>
  <si>
    <r>
      <t>Puis il nous conte le fameux dîner donné par la </t>
    </r>
    <r>
      <rPr>
        <i/>
        <sz val="11"/>
        <color rgb="FF333333"/>
        <rFont val="Arial"/>
        <family val="2"/>
      </rPr>
      <t>revue des deux mondes</t>
    </r>
    <r>
      <rPr>
        <sz val="11"/>
        <color rgb="FF333333"/>
        <rFont val="Arial"/>
        <family val="2"/>
      </rPr>
      <t> à </t>
    </r>
    <r>
      <rPr>
        <sz val="11"/>
        <color theme="1"/>
        <rFont val="Calibri"/>
        <family val="2"/>
        <scheme val="minor"/>
      </rPr>
      <t>Brunetière</t>
    </r>
    <r>
      <rPr>
        <sz val="11"/>
        <color rgb="FF333333"/>
        <rFont val="Arial"/>
        <family val="2"/>
      </rPr>
      <t>, lors de son élection à l'académie, dîner qui précéda seulement de quelques jours la </t>
    </r>
    <r>
      <rPr>
        <b/>
        <sz val="11"/>
        <color rgb="FFCC3300"/>
        <rFont val="Arial"/>
        <family val="2"/>
      </rPr>
      <t>divulgation</t>
    </r>
    <r>
      <rPr>
        <sz val="11"/>
        <color rgb="FF333333"/>
        <rFont val="Arial"/>
        <family val="2"/>
      </rPr>
      <t> du scandale </t>
    </r>
    <r>
      <rPr>
        <sz val="11"/>
        <color theme="1"/>
        <rFont val="Calibri"/>
        <family val="2"/>
        <scheme val="minor"/>
      </rPr>
      <t>Buloz</t>
    </r>
    <r>
      <rPr>
        <sz val="11"/>
        <color rgb="FF333333"/>
        <rFont val="Arial"/>
        <family val="2"/>
      </rPr>
      <t> et où ce même immonde et hypocrite </t>
    </r>
    <r>
      <rPr>
        <sz val="11"/>
        <color theme="1"/>
        <rFont val="Calibri"/>
        <family val="2"/>
        <scheme val="minor"/>
      </rPr>
      <t>Buloz</t>
    </r>
    <r>
      <rPr>
        <sz val="11"/>
        <color rgb="FF333333"/>
        <rFont val="Arial"/>
        <family val="2"/>
      </rPr>
      <t>, en plein dîner, cria tout haut à </t>
    </r>
    <r>
      <rPr>
        <sz val="11"/>
        <color theme="1"/>
        <rFont val="Calibri"/>
        <family val="2"/>
        <scheme val="minor"/>
      </rPr>
      <t>Brunetière</t>
    </r>
    <r>
      <rPr>
        <sz val="11"/>
        <color rgb="FF333333"/>
        <rFont val="Arial"/>
        <family val="2"/>
      </rPr>
      <t>: "maintenant que vous êtes de l'académie, vous empêcherez, n'est-ce pas? </t>
    </r>
    <r>
      <rPr>
        <sz val="11"/>
        <color theme="1"/>
        <rFont val="Calibri"/>
        <family val="2"/>
        <scheme val="minor"/>
      </rPr>
      <t>D'y entrer ce cochon de Zola." </t>
    </r>
  </si>
  <si>
    <r>
      <t>Les </t>
    </r>
    <r>
      <rPr>
        <b/>
        <sz val="11"/>
        <color rgb="FFCC3300"/>
        <rFont val="Arial"/>
        <family val="2"/>
      </rPr>
      <t>divulgations</t>
    </r>
    <r>
      <rPr>
        <sz val="11"/>
        <color rgb="FF333333"/>
        <rFont val="Arial"/>
        <family val="2"/>
      </rPr>
      <t> de secrets atomiques en temps de paix sont passibles de peines de cinq ans de prison au maximum, beaucoup moins sévères qu'aux </t>
    </r>
    <r>
      <rPr>
        <sz val="11"/>
        <color theme="1"/>
        <rFont val="Calibri"/>
        <family val="2"/>
        <scheme val="minor"/>
      </rPr>
      <t>États</t>
    </r>
    <r>
      <rPr>
        <sz val="11"/>
        <color rgb="FF333333"/>
        <rFont val="Arial"/>
        <family val="2"/>
      </rPr>
      <t>-</t>
    </r>
    <r>
      <rPr>
        <sz val="11"/>
        <color theme="1"/>
        <rFont val="Calibri"/>
        <family val="2"/>
        <scheme val="minor"/>
      </rPr>
      <t>Unis</t>
    </r>
    <r>
      <rPr>
        <sz val="11"/>
        <color rgb="FF333333"/>
        <rFont val="Arial"/>
        <family val="2"/>
      </rPr>
      <t>.</t>
    </r>
  </si>
  <si>
    <r>
      <t>Poétiquement parlant, ils se recommandent surtout par un très haut degré d' </t>
    </r>
    <r>
      <rPr>
        <i/>
        <sz val="11"/>
        <color rgb="FF333333"/>
        <rFont val="Arial"/>
        <family val="2"/>
      </rPr>
      <t>absurdité immédiate,</t>
    </r>
    <r>
      <rPr>
        <sz val="11"/>
        <color rgb="FF333333"/>
        <rFont val="Arial"/>
        <family val="2"/>
      </rPr>
      <t> le propre de cette absurdité, à un examen plus approfondi, étant de céder la place à tout ce qu'il y a d'admissible, de légitime au monde: la </t>
    </r>
    <r>
      <rPr>
        <b/>
        <sz val="11"/>
        <color rgb="FFCC3300"/>
        <rFont val="Arial"/>
        <family val="2"/>
      </rPr>
      <t>divulgation</t>
    </r>
    <r>
      <rPr>
        <sz val="11"/>
        <color rgb="FF333333"/>
        <rFont val="Arial"/>
        <family val="2"/>
      </rPr>
      <t> d'un certain nombre de propriétés et de faits non moins objectifs, en somme, que les autres.</t>
    </r>
  </si>
  <si>
    <r>
      <t>Darzac</t>
    </r>
    <r>
      <rPr>
        <sz val="11"/>
        <color rgb="FF333333"/>
        <rFont val="Arial"/>
        <family val="2"/>
      </rPr>
      <t> doit aller aux rendez-vous qu'il lui fixe, sous menace de </t>
    </r>
    <r>
      <rPr>
        <b/>
        <sz val="11"/>
        <color rgb="FFCC3300"/>
        <rFont val="Arial"/>
        <family val="2"/>
      </rPr>
      <t>divulgation</t>
    </r>
    <r>
      <rPr>
        <sz val="11"/>
        <color rgb="FF333333"/>
        <rFont val="Arial"/>
        <family val="2"/>
      </rPr>
      <t> dès le lendemain, comme </t>
    </r>
    <r>
      <rPr>
        <sz val="11"/>
        <color theme="1"/>
        <rFont val="Calibri"/>
        <family val="2"/>
        <scheme val="minor"/>
      </rPr>
      <t>Mathilde</t>
    </r>
    <r>
      <rPr>
        <sz val="11"/>
        <color rgb="FF333333"/>
        <rFont val="Arial"/>
        <family val="2"/>
      </rPr>
      <t> doit subir les rendez-vous qu'il lui donne...</t>
    </r>
  </si>
  <si>
    <r>
      <t>Mais bien souvent la vie les combine de telle manière que pour les dissiper, dans les rares circonstances où ce serait possible, il faudrait révéler ou bien-ce qui n'est pas le cas ici - quelque chose qui froisserait encore plus notre ami que le tort imaginaire qu'il nous impute, ou un secret dont la </t>
    </r>
    <r>
      <rPr>
        <b/>
        <sz val="11"/>
        <color rgb="FFCC3300"/>
        <rFont val="Arial"/>
        <family val="2"/>
      </rPr>
      <t>divulgation</t>
    </r>
    <r>
      <rPr>
        <sz val="11"/>
        <color rgb="FF333333"/>
        <rFont val="Arial"/>
        <family val="2"/>
      </rPr>
      <t>-et c'était ce qui venait de m'arriver-nous paraît pire encore que le malentendu.</t>
    </r>
  </si>
  <si>
    <r>
      <t>Le cours des événements dans l'Europe occidentale moderne fait participer d'une manière trop complète les esprits à la théorie politique, sinon à la conduite des affaires, pour que la </t>
    </r>
    <r>
      <rPr>
        <b/>
        <sz val="11"/>
        <color rgb="FFCC3300"/>
        <rFont val="Arial"/>
        <family val="2"/>
      </rPr>
      <t>divulgation</t>
    </r>
    <r>
      <rPr>
        <sz val="11"/>
        <color rgb="FF333333"/>
        <rFont val="Arial"/>
        <family val="2"/>
      </rPr>
      <t> du système du monde, comme acquisition humaine libre de toute révélation et de tout dogme religieux, devienne la préoccupation fondamentale des membres de la République des Lettres.</t>
    </r>
  </si>
  <si>
    <r>
      <t>Cela touche à la </t>
    </r>
    <r>
      <rPr>
        <b/>
        <sz val="11"/>
        <color rgb="FFCC3300"/>
        <rFont val="Arial"/>
        <family val="2"/>
      </rPr>
      <t>divulgation</t>
    </r>
    <r>
      <rPr>
        <sz val="11"/>
        <color rgb="FF333333"/>
        <rFont val="Arial"/>
        <family val="2"/>
      </rPr>
      <t> de secrets intéressant la défense nationale!</t>
    </r>
  </si>
  <si>
    <r>
      <t>Sera punie dans les mêmes conditions et passible des mêmes peines toute publication ou </t>
    </r>
    <r>
      <rPr>
        <b/>
        <i/>
        <sz val="11"/>
        <color rgb="FFCC3300"/>
        <rFont val="Arial"/>
        <family val="2"/>
      </rPr>
      <t>divulgation</t>
    </r>
    <r>
      <rPr>
        <i/>
        <sz val="11"/>
        <color rgb="FF333333"/>
        <rFont val="Arial"/>
        <family val="2"/>
      </rPr>
      <t> dans les cas au paragraphe 1</t>
    </r>
    <r>
      <rPr>
        <i/>
        <vertAlign val="superscript"/>
        <sz val="11"/>
        <color rgb="FF333333"/>
        <rFont val="Arial"/>
        <family val="2"/>
      </rPr>
      <t>er</t>
    </r>
    <r>
      <rPr>
        <i/>
        <sz val="11"/>
        <color rgb="FF333333"/>
        <rFont val="Arial"/>
        <family val="2"/>
      </rPr>
      <t> du présent article, de documents ou actes de procédure spécifiés à l'article 38 de la loi du 29 juillet 1881.</t>
    </r>
  </si>
  <si>
    <r>
      <t>Pour les ismaéliens, la </t>
    </r>
    <r>
      <rPr>
        <b/>
        <sz val="11"/>
        <color rgb="FFCC3300"/>
        <rFont val="Arial"/>
        <family val="2"/>
      </rPr>
      <t>divulgation</t>
    </r>
    <r>
      <rPr>
        <sz val="11"/>
        <color rgb="FF333333"/>
        <rFont val="Arial"/>
        <family val="2"/>
      </rPr>
      <t> du secret s'appelle l'adultère.</t>
    </r>
  </si>
  <si>
    <r>
      <t>C'est en vain que la conférence d'</t>
    </r>
    <r>
      <rPr>
        <sz val="11"/>
        <color theme="1"/>
        <rFont val="Calibri"/>
        <family val="2"/>
        <scheme val="minor"/>
      </rPr>
      <t>Algésiras</t>
    </r>
    <r>
      <rPr>
        <sz val="11"/>
        <color rgb="FF333333"/>
        <rFont val="Arial"/>
        <family val="2"/>
      </rPr>
      <t> approchait, elle aussi; en vain risquions-nous d'y être mis en état d'infériorité par les </t>
    </r>
    <r>
      <rPr>
        <b/>
        <sz val="11"/>
        <color rgb="FFCC3300"/>
        <rFont val="Arial"/>
        <family val="2"/>
      </rPr>
      <t>divulgations</t>
    </r>
    <r>
      <rPr>
        <sz val="11"/>
        <color rgb="FF333333"/>
        <rFont val="Arial"/>
        <family val="2"/>
      </rPr>
      <t> de nos diplomates parlementaires.</t>
    </r>
  </si>
  <si>
    <r>
      <t>Et bien que la </t>
    </r>
    <r>
      <rPr>
        <b/>
        <sz val="11"/>
        <color rgb="FFCC3300"/>
        <rFont val="Arial"/>
        <family val="2"/>
      </rPr>
      <t>divulgation</t>
    </r>
    <r>
      <rPr>
        <sz val="11"/>
        <color rgb="FF333333"/>
        <rFont val="Arial"/>
        <family val="2"/>
      </rPr>
      <t> de cette vérité ne doive rien changer au cours des événements je la considère avec une espèce de rapacité satisfaite et triomphante.</t>
    </r>
  </si>
  <si>
    <r>
      <t>Aux </t>
    </r>
    <r>
      <rPr>
        <b/>
        <sz val="11"/>
        <color rgb="FFCC3300"/>
        <rFont val="Arial"/>
        <family val="2"/>
      </rPr>
      <t>divulgations</t>
    </r>
    <r>
      <rPr>
        <sz val="11"/>
        <color rgb="FF333333"/>
        <rFont val="Arial"/>
        <family val="2"/>
      </rPr>
      <t> scandaleuses osées dès octobre 1905 par </t>
    </r>
    <r>
      <rPr>
        <sz val="11"/>
        <color theme="1"/>
        <rFont val="Calibri"/>
        <family val="2"/>
        <scheme val="minor"/>
      </rPr>
      <t>MDelcassé</t>
    </r>
    <r>
      <rPr>
        <sz val="11"/>
        <color rgb="FF333333"/>
        <rFont val="Arial"/>
        <family val="2"/>
      </rPr>
      <t>, qui sortait à peine de charge, s'ajouta bientôt cet autre scandale d'une crise ministérielle en pleine conférence d'Algésiras, un mois à peine après l'avènement d'un nouveau président de la république.</t>
    </r>
  </si>
  <si>
    <r>
      <t xml:space="preserve">Cette </t>
    </r>
    <r>
      <rPr>
        <b/>
        <sz val="11"/>
        <color rgb="FFC00000"/>
        <rFont val="Arial"/>
        <family val="2"/>
      </rPr>
      <t>divulgation</t>
    </r>
    <r>
      <rPr>
        <sz val="11"/>
        <color rgb="FF333333"/>
        <rFont val="Arial"/>
        <family val="2"/>
      </rPr>
      <t>, qu'on ne se méprenne pas sur mon but quand je la prépare, lorsque je la réclame.</t>
    </r>
  </si>
  <si>
    <r>
      <t>Cette dernière intrigue demeura d'ailleurs ignorée: sa </t>
    </r>
    <r>
      <rPr>
        <b/>
        <sz val="11"/>
        <color rgb="FFCC3300"/>
        <rFont val="Arial"/>
        <family val="2"/>
      </rPr>
      <t>divulgation</t>
    </r>
    <r>
      <rPr>
        <sz val="11"/>
        <color rgb="FF333333"/>
        <rFont val="Arial"/>
        <family val="2"/>
      </rPr>
      <t> ne pouvant être d'aucune utilité au point de vue mondain.</t>
    </r>
  </si>
  <si>
    <r>
      <t>Je voudrais qu'il soit établi, qu'en cas d'opposition de la part de </t>
    </r>
    <r>
      <rPr>
        <sz val="11"/>
        <color theme="1"/>
        <rFont val="Calibri"/>
        <family val="2"/>
        <scheme val="minor"/>
      </rPr>
      <t>Dubreuilh</t>
    </r>
    <r>
      <rPr>
        <sz val="11"/>
        <color rgb="FF333333"/>
        <rFont val="Arial"/>
        <family val="2"/>
      </rPr>
      <t> le journal se sépare du s r l et assure sans lui la </t>
    </r>
    <r>
      <rPr>
        <b/>
        <sz val="11"/>
        <color rgb="FFCC3300"/>
        <rFont val="Arial"/>
        <family val="2"/>
      </rPr>
      <t>divulgation</t>
    </r>
    <r>
      <rPr>
        <sz val="11"/>
        <color rgb="FF333333"/>
        <rFont val="Arial"/>
        <family val="2"/>
      </rPr>
      <t> des documents.</t>
    </r>
  </si>
  <si>
    <r>
      <t>Mais trahir l'hospitalité la plus... imprudente au point de mêler, en termes odieux, le nom des miens à la </t>
    </r>
    <r>
      <rPr>
        <b/>
        <sz val="11"/>
        <color rgb="FFCC3300"/>
        <rFont val="Arial"/>
        <family val="2"/>
      </rPr>
      <t>divulgation</t>
    </r>
    <r>
      <rPr>
        <sz val="11"/>
        <color rgb="FF333333"/>
        <rFont val="Arial"/>
        <family val="2"/>
      </rPr>
      <t> d'une pauvreté dont j'ai peut-être le droit de m'enorgueillir, l'ayant préférée au putanat fructueux de mes ennemis littéraires, cela, mon très-cher monsieur, est simplement une vilenie.</t>
    </r>
  </si>
  <si>
    <r>
      <t>Le délai que je fixe à leur </t>
    </r>
    <r>
      <rPr>
        <b/>
        <sz val="11"/>
        <color rgb="FFCC3300"/>
        <rFont val="Arial"/>
        <family val="2"/>
      </rPr>
      <t>divulgation</t>
    </r>
    <r>
      <rPr>
        <sz val="11"/>
        <color rgb="FF333333"/>
        <rFont val="Arial"/>
        <family val="2"/>
      </rPr>
      <t> m'en est un assez sûr garant.</t>
    </r>
  </si>
  <si>
    <r>
      <t>les gouvernements français de 1898 à 1902, tous composés d'amis du traître, ne pouvaient guère interrompre le contact régulier avec la puissance au profit de laquelle Dreyfus avait trahi: tant que l'affaire passionnait notre public, il était trop facile à l'</t>
    </r>
    <r>
      <rPr>
        <sz val="11"/>
        <color theme="1"/>
        <rFont val="Calibri"/>
        <family val="2"/>
        <scheme val="minor"/>
      </rPr>
      <t>Allemagne</t>
    </r>
    <r>
      <rPr>
        <sz val="11"/>
        <color rgb="FF333333"/>
        <rFont val="Arial"/>
        <family val="2"/>
      </rPr>
      <t> de causer de gros embarras à nos cabinets dreyfusiens par la simple menace de ses </t>
    </r>
    <r>
      <rPr>
        <b/>
        <sz val="11"/>
        <color rgb="FFCC3300"/>
        <rFont val="Arial"/>
        <family val="2"/>
      </rPr>
      <t>divulgations</t>
    </r>
    <r>
      <rPr>
        <sz val="11"/>
        <color rgb="FF333333"/>
        <rFont val="Arial"/>
        <family val="2"/>
      </rPr>
      <t>.</t>
    </r>
  </si>
  <si>
    <r>
      <t>On ment pour protéger son plaisir, ou son honneur si la </t>
    </r>
    <r>
      <rPr>
        <b/>
        <sz val="11"/>
        <color rgb="FFCC3300"/>
        <rFont val="Arial"/>
        <family val="2"/>
      </rPr>
      <t>divulgation</t>
    </r>
    <r>
      <rPr>
        <sz val="11"/>
        <color rgb="FF333333"/>
        <rFont val="Arial"/>
        <family val="2"/>
      </rPr>
      <t> du plaisir est contraire à l'honneur.</t>
    </r>
  </si>
  <si>
    <r>
      <t>J'assure que celui qui a livré au journal</t>
    </r>
    <r>
      <rPr>
        <sz val="11"/>
        <color rgb="FF333333"/>
        <rFont val="Arial"/>
        <family val="2"/>
      </rPr>
      <t> l'eclair </t>
    </r>
    <r>
      <rPr>
        <i/>
        <sz val="11"/>
        <color rgb="FF333333"/>
        <rFont val="Arial"/>
        <family val="2"/>
      </rPr>
      <t>cette pièce dont on redoutait à tel point-en</t>
    </r>
    <r>
      <rPr>
        <sz val="11"/>
        <color rgb="FF333333"/>
        <rFont val="Arial"/>
        <family val="2"/>
      </rPr>
      <t> </t>
    </r>
    <r>
      <rPr>
        <i/>
        <sz val="11"/>
        <color rgb="FF333333"/>
        <rFont val="Arial"/>
        <family val="2"/>
      </rPr>
      <t>raison de complications diplomatiques possibles</t>
    </r>
    <r>
      <rPr>
        <sz val="11"/>
        <color rgb="FF333333"/>
        <rFont val="Arial"/>
        <family val="2"/>
      </rPr>
      <t> </t>
    </r>
    <r>
      <rPr>
        <i/>
        <sz val="11"/>
        <color rgb="FF333333"/>
        <rFont val="Arial"/>
        <family val="2"/>
      </rPr>
      <t>-la </t>
    </r>
    <r>
      <rPr>
        <b/>
        <i/>
        <sz val="11"/>
        <color rgb="FFCC3300"/>
        <rFont val="Arial"/>
        <family val="2"/>
      </rPr>
      <t>divulgation</t>
    </r>
    <r>
      <rPr>
        <i/>
        <sz val="11"/>
        <color rgb="FF333333"/>
        <rFont val="Arial"/>
        <family val="2"/>
      </rPr>
      <t>, que l'on dut, à cause de son</t>
    </r>
    <r>
      <rPr>
        <sz val="11"/>
        <color rgb="FF333333"/>
        <rFont val="Arial"/>
        <family val="2"/>
      </rPr>
      <t> </t>
    </r>
    <r>
      <rPr>
        <i/>
        <sz val="11"/>
        <color rgb="FF333333"/>
        <rFont val="Arial"/>
        <family val="2"/>
      </rPr>
      <t>existence même, exiger le huis clos-j'assure</t>
    </r>
    <r>
      <rPr>
        <sz val="11"/>
        <color rgb="FF333333"/>
        <rFont val="Arial"/>
        <family val="2"/>
      </rPr>
      <t> </t>
    </r>
    <r>
      <rPr>
        <i/>
        <sz val="11"/>
        <color rgb="FF333333"/>
        <rFont val="Arial"/>
        <family val="2"/>
      </rPr>
      <t>que celui-là n'a pas craint, ajoutant une infamie</t>
    </r>
    <r>
      <rPr>
        <sz val="11"/>
        <color rgb="FF333333"/>
        <rFont val="Arial"/>
        <family val="2"/>
      </rPr>
      <t> </t>
    </r>
    <r>
      <rPr>
        <i/>
        <sz val="11"/>
        <color rgb="FF333333"/>
        <rFont val="Arial"/>
        <family val="2"/>
      </rPr>
      <t>à celles déjà commises, de falsifier ce document</t>
    </r>
    <r>
      <rPr>
        <sz val="11"/>
        <color rgb="FF333333"/>
        <rFont val="Arial"/>
        <family val="2"/>
      </rPr>
      <t> </t>
    </r>
    <r>
      <rPr>
        <i/>
        <sz val="11"/>
        <color rgb="FF333333"/>
        <rFont val="Arial"/>
        <family val="2"/>
      </rPr>
      <t>capital, dont la publication devait achever de</t>
    </r>
    <r>
      <rPr>
        <sz val="11"/>
        <color rgb="FF333333"/>
        <rFont val="Arial"/>
        <family val="2"/>
      </rPr>
      <t> </t>
    </r>
    <r>
      <rPr>
        <i/>
        <sz val="11"/>
        <color rgb="FF333333"/>
        <rFont val="Arial"/>
        <family val="2"/>
      </rPr>
      <t>convaincre chacun de la culpabilité du malheureux,</t>
    </r>
    <r>
      <rPr>
        <sz val="11"/>
        <color rgb="FF333333"/>
        <rFont val="Arial"/>
        <family val="2"/>
      </rPr>
      <t> </t>
    </r>
    <r>
      <rPr>
        <i/>
        <sz val="11"/>
        <color rgb="FF333333"/>
        <rFont val="Arial"/>
        <family val="2"/>
      </rPr>
      <t>qui depuis deux ans, subit un martyre sans nom.</t>
    </r>
  </si>
  <si>
    <r>
      <t>Le secret est maintenu et la peine de mort, même en temps de paix, punit les coupables de </t>
    </r>
    <r>
      <rPr>
        <b/>
        <sz val="11"/>
        <color rgb="FFCC3300"/>
        <rFont val="Arial"/>
        <family val="2"/>
      </rPr>
      <t>divulgations</t>
    </r>
    <r>
      <rPr>
        <sz val="11"/>
        <color rgb="FF333333"/>
        <rFont val="Arial"/>
        <family val="2"/>
      </rPr>
      <t> à une puissance étrangère.</t>
    </r>
  </si>
  <si>
    <t>divulgation</t>
  </si>
  <si>
    <r>
      <t>Et pour ce, ma dame, vous veulx exprimer et rendre certaine de la cause de nostre voyage, qui de ma part n'est aultre, que pour investiguer et cercher les adventures qui sont par le monde, et aussi pour associer ce mien compaignon, lequel pour aultre occasion se travaille: Mais de l'exposer, s'il vous plaist me tiendrez pour excusé, considerant qu'il n'est chose licite de </t>
    </r>
    <r>
      <rPr>
        <b/>
        <sz val="11"/>
        <color rgb="FFCC3300"/>
        <rFont val="Arial"/>
        <family val="2"/>
      </rPr>
      <t>divulguer</t>
    </r>
    <r>
      <rPr>
        <sz val="11"/>
        <color rgb="FF333333"/>
        <rFont val="Arial"/>
        <family val="2"/>
      </rPr>
      <t> les secretz d'ung sien amy.</t>
    </r>
  </si>
  <si>
    <r>
      <t>Je le ditz par ce que n'ay aulcun vouloir ny affection de communiquer le secret de mes amours en confession, car je n'en ay contrition ne repentance, mais suis ferme et stable en l'amour de mon amy, car plus tost me exposerois à mille especes de mort, que de m'en desister, parquoy ne me semble que folye de le </t>
    </r>
    <r>
      <rPr>
        <b/>
        <sz val="11"/>
        <color rgb="FFCC3300"/>
        <rFont val="Arial"/>
        <family val="2"/>
      </rPr>
      <t>divulguer</t>
    </r>
    <r>
      <rPr>
        <sz val="11"/>
        <color rgb="FF333333"/>
        <rFont val="Arial"/>
        <family val="2"/>
      </rPr>
      <t> à ce vieillart, qui est du tout refroidy, impotent, et inutile aux effectz de nature, il me reprimera, et blasmera ce que aultresfois luy a esté plaisant, en me pressant et stimulant de chasser amours, sans en avoir jouyssance:</t>
    </r>
  </si>
  <si>
    <r>
      <t>Je nourriray amours tacitement en mon cueur, sans le </t>
    </r>
    <r>
      <rPr>
        <b/>
        <sz val="11"/>
        <color rgb="FFCC3300"/>
        <rFont val="Arial"/>
        <family val="2"/>
      </rPr>
      <t>divulguer</t>
    </r>
    <r>
      <rPr>
        <sz val="11"/>
        <color rgb="FF333333"/>
        <rFont val="Arial"/>
        <family val="2"/>
      </rPr>
      <t> à personne, tant soit il mon amy fidele.</t>
    </r>
  </si>
  <si>
    <r>
      <t>Et par ce qu'il n'espere de le povoir faire, la douleur luy est si vehemente, qu'il ne luy est possible de la povoir temperer: et pource monsieur que je vous ay </t>
    </r>
    <r>
      <rPr>
        <b/>
        <sz val="11"/>
        <color rgb="FFCC3300"/>
        <rFont val="Arial"/>
        <family val="2"/>
      </rPr>
      <t>divulgué</t>
    </r>
    <r>
      <rPr>
        <sz val="11"/>
        <color rgb="FF333333"/>
        <rFont val="Arial"/>
        <family val="2"/>
      </rPr>
      <t> la cause de son regret (par l'intelligence qu'en avez) pourrez juger qu'il n'est sans occasion triste et marry.</t>
    </r>
  </si>
  <si>
    <r>
      <t>Las ma Dame, si tant de felicité m'estoit concedée, que je peusse parvenir à mon desir et affection, auriez vous si maulvaise estime de moy, que par ung vouloir pervers et inicque je voulusse </t>
    </r>
    <r>
      <rPr>
        <b/>
        <sz val="11"/>
        <color rgb="FFCC3300"/>
        <rFont val="Arial"/>
        <family val="2"/>
      </rPr>
      <t>divulguer</t>
    </r>
    <r>
      <rPr>
        <sz val="11"/>
        <color rgb="FF333333"/>
        <rFont val="Arial"/>
        <family val="2"/>
      </rPr>
      <t> le secret de noz amours?</t>
    </r>
  </si>
  <si>
    <r>
      <t>Et autant de mensonges elle controuve et rapporte que de choses véritables, en emplissant les oreilles des auditeurs de diverses merveilles; et toujours s'efforce de </t>
    </r>
    <r>
      <rPr>
        <b/>
        <sz val="11"/>
        <color rgb="FFCC3300"/>
        <rFont val="Arial"/>
        <family val="2"/>
      </rPr>
      <t>divulguer</t>
    </r>
    <r>
      <rPr>
        <sz val="11"/>
        <color rgb="FF333333"/>
        <rFont val="Arial"/>
        <family val="2"/>
      </rPr>
      <t> et vulgariser les fautes d'autrui.</t>
    </r>
  </si>
  <si>
    <r>
      <t>Traistre et trompeur, se voulant gecter du lict à bas pour chercher ung cousteau, à fin de se tuer, veu qu'elle estoit si malheureuse qu'elle avoit perdu son honneur pour ung homme qu'elle n'aymoit poinct et qui, pour se venger d'elle, pourroit </t>
    </r>
    <r>
      <rPr>
        <b/>
        <sz val="11"/>
        <color rgb="FFCC3300"/>
        <rFont val="Arial"/>
        <family val="2"/>
      </rPr>
      <t>divulguer</t>
    </r>
    <r>
      <rPr>
        <sz val="11"/>
        <color rgb="FF333333"/>
        <rFont val="Arial"/>
        <family val="2"/>
      </rPr>
      <t> ceste affaire par tout le monde.</t>
    </r>
  </si>
  <si>
    <r>
      <t>Et comme je povois conférer, ou presupposer par signes evidens, il publioit et </t>
    </r>
    <r>
      <rPr>
        <b/>
        <sz val="11"/>
        <color rgb="FFCC3300"/>
        <rFont val="Arial"/>
        <family val="2"/>
      </rPr>
      <t>divulgoit</t>
    </r>
    <r>
      <rPr>
        <sz val="11"/>
        <color rgb="FF333333"/>
        <rFont val="Arial"/>
        <family val="2"/>
      </rPr>
      <t> noz amours.</t>
    </r>
  </si>
  <si>
    <r>
      <t>Et pour te le </t>
    </r>
    <r>
      <rPr>
        <b/>
        <sz val="11"/>
        <color rgb="FFCC3300"/>
        <rFont val="Arial"/>
        <family val="2"/>
      </rPr>
      <t>divulguer</t>
    </r>
    <r>
      <rPr>
        <sz val="11"/>
        <color rgb="FF333333"/>
        <rFont val="Arial"/>
        <family val="2"/>
      </rPr>
      <t>, tu doibs entendre que si en ta faculté estoit de captiver la benevolence de celluy qui est commis pour la garde de ceste prochaine forestz, il me semble que nostre nef seroit joincte au seur et desiré port: car cestuy homme a grand privaulté et familiarité au portier de ce chasteau.</t>
    </r>
  </si>
  <si>
    <r>
      <t>car vous debvez croire que d'ung aspirant desir, suis excitée de </t>
    </r>
    <r>
      <rPr>
        <b/>
        <sz val="11"/>
        <color rgb="FFCC3300"/>
        <rFont val="Arial"/>
        <family val="2"/>
      </rPr>
      <t>divulguer</t>
    </r>
    <r>
      <rPr>
        <sz val="11"/>
        <color rgb="FF333333"/>
        <rFont val="Arial"/>
        <family val="2"/>
      </rPr>
      <t> et manifester aulcunes oeuvres belliqueuses et louables entreprinses, que par la lecture de ce mien petit livre vous seront declarées avoir esté avecq vertu et magnanimité de cueur accomplyes:</t>
    </r>
  </si>
  <si>
    <r>
      <t>Mais assavoir-mon, dist </t>
    </r>
    <r>
      <rPr>
        <sz val="11"/>
        <color theme="1"/>
        <rFont val="Calibri"/>
        <family val="2"/>
        <scheme val="minor"/>
      </rPr>
      <t>Nomerfide</t>
    </r>
    <r>
      <rPr>
        <sz val="11"/>
        <color rgb="FF333333"/>
        <rFont val="Arial"/>
        <family val="2"/>
      </rPr>
      <t>, si elle fit bien de scandaliser ainsy son prochain; et, s'il eut pas myeulx vallu qu'elle luy eust remonstré ses faultes doulcement, que de </t>
    </r>
    <r>
      <rPr>
        <b/>
        <sz val="11"/>
        <color rgb="FFCC3300"/>
        <rFont val="Arial"/>
        <family val="2"/>
      </rPr>
      <t>divulguer</t>
    </r>
    <r>
      <rPr>
        <sz val="11"/>
        <color rgb="FF333333"/>
        <rFont val="Arial"/>
        <family val="2"/>
      </rPr>
      <t> ainsy son prochain.</t>
    </r>
  </si>
  <si>
    <r>
      <t xml:space="preserve">Cecy voyant des haultz cieulx Juppiter Crie, gemyt, se prend à despiter, Et sur le champs par luy fust allegué Ung aultre faict, non encor </t>
    </r>
    <r>
      <rPr>
        <b/>
        <sz val="11"/>
        <color rgb="FFC00000"/>
        <rFont val="Arial"/>
        <family val="2"/>
      </rPr>
      <t>divulgué</t>
    </r>
    <r>
      <rPr>
        <sz val="11"/>
        <color rgb="FF333333"/>
        <rFont val="Arial"/>
        <family val="2"/>
      </rPr>
      <t>, Des banquetz pleins d' horreur espouventable, Que Lycaon preparoit à sa table:</t>
    </r>
  </si>
  <si>
    <r>
      <t>Et lors fuz aulcunement timide, considerant la condition de l'homme, la gravité, la vraye religion, la vie austere: et la continuelle sienne solicitude en vertueuses operations, me retardoient de luy </t>
    </r>
    <r>
      <rPr>
        <b/>
        <sz val="11"/>
        <color rgb="FFCC3300"/>
        <rFont val="Arial"/>
        <family val="2"/>
      </rPr>
      <t>divulguer</t>
    </r>
    <r>
      <rPr>
        <sz val="11"/>
        <color rgb="FF333333"/>
        <rFont val="Arial"/>
        <family val="2"/>
      </rPr>
      <t> l'occasion de mon voyage: toutesfois apres quelque espace avoir différé sans riens reserver de toutes mes preterites et presentes anxietez, le rendiz certain:</t>
    </r>
  </si>
  <si>
    <r>
      <t>Ceste nouvelle (par ce que plusieurs avoient esté praesens) feust bien toust </t>
    </r>
    <r>
      <rPr>
        <b/>
        <sz val="11"/>
        <color rgb="FFCC3300"/>
        <rFont val="Arial"/>
        <family val="2"/>
      </rPr>
      <t>divulguée</t>
    </r>
    <r>
      <rPr>
        <sz val="11"/>
        <color rgb="FF333333"/>
        <rFont val="Arial"/>
        <family val="2"/>
      </rPr>
      <t> en Rome.</t>
    </r>
  </si>
  <si>
    <r>
      <t>Le jour de l'assignation venu, il se presenta en jugement, oû y avoit assez bonne assemblée pour ouyr debattre ce different, qui estoit tout </t>
    </r>
    <r>
      <rPr>
        <b/>
        <sz val="11"/>
        <color rgb="FFCC3300"/>
        <rFont val="Arial"/>
        <family val="2"/>
      </rPr>
      <t>divulgué</t>
    </r>
    <r>
      <rPr>
        <sz val="11"/>
        <color rgb="FF333333"/>
        <rFont val="Arial"/>
        <family val="2"/>
      </rPr>
      <t> par la ville.</t>
    </r>
  </si>
  <si>
    <r>
      <t>Je pense vous avoir adverty que ce n'est point chose qui se doibve </t>
    </r>
    <r>
      <rPr>
        <b/>
        <sz val="11"/>
        <color rgb="FFCC3300"/>
        <rFont val="Arial"/>
        <family val="2"/>
      </rPr>
      <t>divulguer</t>
    </r>
    <r>
      <rPr>
        <sz val="11"/>
        <color rgb="FF333333"/>
        <rFont val="Arial"/>
        <family val="2"/>
      </rPr>
      <t>, si on ne veult gaster tout.</t>
    </r>
  </si>
  <si>
    <r>
      <t>Leonide</t>
    </r>
    <r>
      <rPr>
        <sz val="11"/>
        <color rgb="FF333333"/>
        <rFont val="Arial"/>
        <family val="2"/>
      </rPr>
      <t>, toute pleine de courtoisie, apres leur avoir rendu leur salut, s'adressant à </t>
    </r>
    <r>
      <rPr>
        <sz val="11"/>
        <color theme="1"/>
        <rFont val="Calibri"/>
        <family val="2"/>
        <scheme val="minor"/>
      </rPr>
      <t>Diane</t>
    </r>
    <r>
      <rPr>
        <sz val="11"/>
        <color rgb="FF333333"/>
        <rFont val="Arial"/>
        <family val="2"/>
      </rPr>
      <t>, luy dit: sage </t>
    </r>
    <r>
      <rPr>
        <sz val="11"/>
        <color theme="1"/>
        <rFont val="Calibri"/>
        <family val="2"/>
        <scheme val="minor"/>
      </rPr>
      <t>Diane</t>
    </r>
    <r>
      <rPr>
        <sz val="11"/>
        <color rgb="FF333333"/>
        <rFont val="Arial"/>
        <family val="2"/>
      </rPr>
      <t>, je veux estre aujourd'huy vostre hostesse, pourveu qu'</t>
    </r>
    <r>
      <rPr>
        <sz val="11"/>
        <color theme="1"/>
        <rFont val="Calibri"/>
        <family val="2"/>
        <scheme val="minor"/>
      </rPr>
      <t>Astrée</t>
    </r>
    <r>
      <rPr>
        <sz val="11"/>
        <color rgb="FF333333"/>
        <rFont val="Arial"/>
        <family val="2"/>
      </rPr>
      <t> et </t>
    </r>
    <r>
      <rPr>
        <sz val="11"/>
        <color theme="1"/>
        <rFont val="Calibri"/>
        <family val="2"/>
        <scheme val="minor"/>
      </rPr>
      <t>Phillis</t>
    </r>
    <r>
      <rPr>
        <sz val="11"/>
        <color rgb="FF333333"/>
        <rFont val="Arial"/>
        <family val="2"/>
      </rPr>
      <t> soient de la trouppe, car je suis partie ce matin de chez </t>
    </r>
    <r>
      <rPr>
        <sz val="11"/>
        <color theme="1"/>
        <rFont val="Calibri"/>
        <family val="2"/>
        <scheme val="minor"/>
      </rPr>
      <t>Adamas</t>
    </r>
    <r>
      <rPr>
        <sz val="11"/>
        <color rgb="FF333333"/>
        <rFont val="Arial"/>
        <family val="2"/>
      </rPr>
      <t> mon oncle, en dessein de passer tout ce jour avec vous, pour cognoistre si ce que l'on m'a dit de vostre vertu, </t>
    </r>
    <r>
      <rPr>
        <sz val="11"/>
        <color theme="1"/>
        <rFont val="Calibri"/>
        <family val="2"/>
        <scheme val="minor"/>
      </rPr>
      <t>Diane</t>
    </r>
    <r>
      <rPr>
        <sz val="11"/>
        <color rgb="FF333333"/>
        <rFont val="Arial"/>
        <family val="2"/>
      </rPr>
      <t>, de vostre beauté, </t>
    </r>
    <r>
      <rPr>
        <sz val="11"/>
        <color theme="1"/>
        <rFont val="Calibri"/>
        <family val="2"/>
        <scheme val="minor"/>
      </rPr>
      <t>Astrée</t>
    </r>
    <r>
      <rPr>
        <sz val="11"/>
        <color rgb="FF333333"/>
        <rFont val="Arial"/>
        <family val="2"/>
      </rPr>
      <t>, de vostre merite, </t>
    </r>
    <r>
      <rPr>
        <sz val="11"/>
        <color theme="1"/>
        <rFont val="Calibri"/>
        <family val="2"/>
        <scheme val="minor"/>
      </rPr>
      <t>Phillis</t>
    </r>
    <r>
      <rPr>
        <sz val="11"/>
        <color rgb="FF333333"/>
        <rFont val="Arial"/>
        <family val="2"/>
      </rPr>
      <t>, respond à la renommée qui est </t>
    </r>
    <r>
      <rPr>
        <b/>
        <sz val="11"/>
        <color rgb="FFCC3300"/>
        <rFont val="Arial"/>
        <family val="2"/>
      </rPr>
      <t>divulguée</t>
    </r>
    <r>
      <rPr>
        <sz val="11"/>
        <color rgb="FF333333"/>
        <rFont val="Arial"/>
        <family val="2"/>
      </rPr>
      <t> de vous.</t>
    </r>
  </si>
  <si>
    <r>
      <t>Mais je suis bien d'advis que vous ne la laissiez pas </t>
    </r>
    <r>
      <rPr>
        <b/>
        <sz val="11"/>
        <color rgb="FFCC3300"/>
        <rFont val="Arial"/>
        <family val="2"/>
      </rPr>
      <t>divulguer</t>
    </r>
    <r>
      <rPr>
        <sz val="11"/>
        <color rgb="FF333333"/>
        <rFont val="Arial"/>
        <family val="2"/>
      </rPr>
      <t> à toute sorte de gents, tant de peur de desplaire à celuy qui nous en a faict participants (lequel a possible dessain de la faire employer comme chose nouvelle en quelque ouvrage de ses amys) que pour ne sembler avoir affecté de me faire de feste et que je voulusse tirer vanité de l'honneur qu'il m'a faict de me l'envoyer, dont je ne me serois possible pas vanté si cela eust esté separable de la lettre qui faisoit si honorable mention de monsieur vostre frere, laquelle je ne vous pouvois cacher sans faillir et brescher les loix de l'amitié qui est entre nous.</t>
    </r>
  </si>
  <si>
    <r>
      <t>ou bien si quelques-uns de leurs livres ont esté condamnez comme des grimoires, veu que beaucoup d'autres n'ont pas esté traitez plus favorablement, combien que par une lecture permise nous rendions tous les jours suffisante preuve de leur innocence: temoin les trois propositions que fit autresfois ce fameux chancelier de l'université de Paris Gerson sur le romant de la roze, et le jugement de Jean</t>
    </r>
    <r>
      <rPr>
        <sz val="11"/>
        <color rgb="FF333333"/>
        <rFont val="Arial"/>
        <family val="2"/>
      </rPr>
      <t> </t>
    </r>
    <r>
      <rPr>
        <sz val="11"/>
        <color theme="1"/>
        <rFont val="Calibri"/>
        <family val="2"/>
        <scheme val="minor"/>
      </rPr>
      <t>Raulin</t>
    </r>
    <r>
      <rPr>
        <sz val="11"/>
        <color rgb="FF333333"/>
        <rFont val="Arial"/>
        <family val="2"/>
      </rPr>
      <t> docteur celebre en la mesme université sur celuy d'</t>
    </r>
    <r>
      <rPr>
        <sz val="11"/>
        <color theme="1"/>
        <rFont val="Calibri"/>
        <family val="2"/>
        <scheme val="minor"/>
      </rPr>
      <t>Oger</t>
    </r>
    <r>
      <rPr>
        <sz val="11"/>
        <color rgb="FF333333"/>
        <rFont val="Arial"/>
        <family val="2"/>
      </rPr>
      <t> le danois, où ils assurent que les autheurs d'iceux ne sont pas moins damnez que </t>
    </r>
    <r>
      <rPr>
        <sz val="11"/>
        <color theme="1"/>
        <rFont val="Calibri"/>
        <family val="2"/>
        <scheme val="minor"/>
      </rPr>
      <t>Judas</t>
    </r>
    <r>
      <rPr>
        <sz val="11"/>
        <color rgb="FF333333"/>
        <rFont val="Arial"/>
        <family val="2"/>
      </rPr>
      <t>, si tant est qu'ils soient morts sans repentance d'avoir fait et </t>
    </r>
    <r>
      <rPr>
        <b/>
        <sz val="11"/>
        <color rgb="FFCC3300"/>
        <rFont val="Arial"/>
        <family val="2"/>
      </rPr>
      <t>divulgué</t>
    </r>
    <r>
      <rPr>
        <sz val="11"/>
        <color rgb="FF333333"/>
        <rFont val="Arial"/>
        <family val="2"/>
      </rPr>
      <t> de telles compositions.</t>
    </r>
  </si>
  <si>
    <r>
      <t>Que diront vos parens, que diront leurs majestez, si vos lettres sont </t>
    </r>
    <r>
      <rPr>
        <b/>
        <sz val="11"/>
        <color rgb="FFCC3300"/>
        <rFont val="Arial"/>
        <family val="2"/>
      </rPr>
      <t>divulguées</t>
    </r>
    <r>
      <rPr>
        <sz val="11"/>
        <color rgb="FF333333"/>
        <rFont val="Arial"/>
        <family val="2"/>
      </rPr>
      <t>?</t>
    </r>
  </si>
  <si>
    <r>
      <t>Ce que je prendrois pour l'opinion la plus probable, d'autant que par icelle on peut decouvrir la cause pour laquelle le senat ne trouva pas qu'il fust à propos de les </t>
    </r>
    <r>
      <rPr>
        <b/>
        <sz val="11"/>
        <color rgb="FFCC3300"/>
        <rFont val="Arial"/>
        <family val="2"/>
      </rPr>
      <t>divulguer</t>
    </r>
    <r>
      <rPr>
        <sz val="11"/>
        <color rgb="FF333333"/>
        <rFont val="Arial"/>
        <family val="2"/>
      </rPr>
      <t>: </t>
    </r>
  </si>
  <si>
    <r>
      <t>Tous ces galants de cour, dont les femmes sont folles, sont bruyants dans leurs faits et vains dans leurs paroles, de leurs progrès sans cesse on les voit se targuer; ils n'ont point de faveurs qu'ils n'aillent </t>
    </r>
    <r>
      <rPr>
        <b/>
        <sz val="11"/>
        <color rgb="FFCC3300"/>
        <rFont val="Arial"/>
        <family val="2"/>
      </rPr>
      <t>divulguer</t>
    </r>
    <r>
      <rPr>
        <sz val="11"/>
        <color rgb="FF333333"/>
        <rFont val="Arial"/>
        <family val="2"/>
      </rPr>
      <t>, et leur langue indiscrète, en qui l'on se confie, déshonore l'autel où leur coeur sacrifie.</t>
    </r>
  </si>
  <si>
    <r>
      <t>Comme la chapelle estoit neuve et n'estoit pas encore entierement couverte, il y pleuvoit en divers endroits; et je vous avoüe, mes filles, que je me trouvay ce jour là fort imparfaite, parce que la chose estant </t>
    </r>
    <r>
      <rPr>
        <b/>
        <sz val="11"/>
        <color rgb="FFCC3300"/>
        <rFont val="Arial"/>
        <family val="2"/>
      </rPr>
      <t>divulguée</t>
    </r>
    <r>
      <rPr>
        <sz val="11"/>
        <color rgb="FF333333"/>
        <rFont val="Arial"/>
        <family val="2"/>
      </rPr>
      <t> je ne sçavois à quoy me resoudre.</t>
    </r>
  </si>
  <si>
    <r>
      <t>Elle alla en donner avis à la mère abbesse, qui vint, et qui remercia </t>
    </r>
    <r>
      <rPr>
        <sz val="11"/>
        <color theme="1"/>
        <rFont val="Calibri"/>
        <family val="2"/>
        <scheme val="minor"/>
      </rPr>
      <t>Dieu</t>
    </r>
    <r>
      <rPr>
        <sz val="11"/>
        <color rgb="FF333333"/>
        <rFont val="Arial"/>
        <family val="2"/>
      </rPr>
      <t> de ce merveilleux effet de sa puissance; mais elle jugea à propos de ne le point </t>
    </r>
    <r>
      <rPr>
        <b/>
        <sz val="11"/>
        <color rgb="FFCC3300"/>
        <rFont val="Arial"/>
        <family val="2"/>
      </rPr>
      <t>divulguer</t>
    </r>
    <r>
      <rPr>
        <sz val="11"/>
        <color rgb="FF333333"/>
        <rFont val="Arial"/>
        <family val="2"/>
      </rPr>
      <t> au dehors, persuadée que, dans la mauvaise disposition où les esprits étoient alors contre leur maison, elles devoient éviter sur toutes choses de faire parler le monde.</t>
    </r>
  </si>
  <si>
    <r>
      <t>mais il faut que vous sçachiez que </t>
    </r>
    <r>
      <rPr>
        <sz val="11"/>
        <color theme="1"/>
        <rFont val="Calibri"/>
        <family val="2"/>
        <scheme val="minor"/>
      </rPr>
      <t>Verance</t>
    </r>
    <r>
      <rPr>
        <sz val="11"/>
        <color rgb="FF333333"/>
        <rFont val="Arial"/>
        <family val="2"/>
      </rPr>
      <t> estoit fils de sa nourrice, et qu'elle et luy estoient seuls qui avoient sceu l'amour de </t>
    </r>
    <r>
      <rPr>
        <sz val="11"/>
        <color theme="1"/>
        <rFont val="Calibri"/>
        <family val="2"/>
        <scheme val="minor"/>
      </rPr>
      <t>Policandre</t>
    </r>
    <r>
      <rPr>
        <sz val="11"/>
        <color rgb="FF333333"/>
        <rFont val="Arial"/>
        <family val="2"/>
      </rPr>
      <t> et la naissance de l'enfant qu'elle supposoit au lieu de </t>
    </r>
    <r>
      <rPr>
        <sz val="11"/>
        <color theme="1"/>
        <rFont val="Calibri"/>
        <family val="2"/>
        <scheme val="minor"/>
      </rPr>
      <t>Celiodante</t>
    </r>
    <r>
      <rPr>
        <sz val="11"/>
        <color rgb="FF333333"/>
        <rFont val="Arial"/>
        <family val="2"/>
      </rPr>
      <t>, si bien qu'elle jugea tres à propos que pour ne point davantage </t>
    </r>
    <r>
      <rPr>
        <b/>
        <sz val="11"/>
        <color rgb="FFCC3300"/>
        <rFont val="Arial"/>
        <family val="2"/>
      </rPr>
      <t>divulguer</t>
    </r>
    <r>
      <rPr>
        <sz val="11"/>
        <color rgb="FF333333"/>
        <rFont val="Arial"/>
        <family val="2"/>
      </rPr>
      <t> ce qui s'estoit passé, il valoit mieux se servir de cettuy-cy que de tout autre, outre qu'elle vouloit que si de fortune elle venoit à mourir, le roy </t>
    </r>
    <r>
      <rPr>
        <sz val="11"/>
        <color theme="1"/>
        <rFont val="Calibri"/>
        <family val="2"/>
        <scheme val="minor"/>
      </rPr>
      <t>Policandre</t>
    </r>
    <r>
      <rPr>
        <sz val="11"/>
        <color rgb="FF333333"/>
        <rFont val="Arial"/>
        <family val="2"/>
      </rPr>
      <t> pust sçavoir de quelqu'un ce que l'amour luy avoit fait faire pour son fils, et elle sçavoit bien qu'il adjousteroy foy à tout ce que cet homme luy diroit.</t>
    </r>
  </si>
  <si>
    <r>
      <t>Adamas</t>
    </r>
    <r>
      <rPr>
        <sz val="11"/>
        <color rgb="FF333333"/>
        <rFont val="Arial"/>
        <family val="2"/>
      </rPr>
      <t> alors prenant la parole: il me semble, dit-il, madame, que pour plusieurs raisons il faut haster la guerison du prince </t>
    </r>
    <r>
      <rPr>
        <sz val="11"/>
        <color theme="1"/>
        <rFont val="Calibri"/>
        <family val="2"/>
        <scheme val="minor"/>
      </rPr>
      <t>Rosileon</t>
    </r>
    <r>
      <rPr>
        <sz val="11"/>
        <color rgb="FF333333"/>
        <rFont val="Arial"/>
        <family val="2"/>
      </rPr>
      <t>, d'autant qu'il est impossible que cette affaire ne se </t>
    </r>
    <r>
      <rPr>
        <b/>
        <sz val="11"/>
        <color rgb="FFCC3300"/>
        <rFont val="Arial"/>
        <family val="2"/>
      </rPr>
      <t>divulgue</t>
    </r>
    <r>
      <rPr>
        <sz val="11"/>
        <color rgb="FF333333"/>
        <rFont val="Arial"/>
        <family val="2"/>
      </rPr>
      <t> pour peu qu'elle soit retardée, y ayant en vostre suitte tant de personnes qui le sçavent, qu'il est bien mal-aysé que quelqu'un ne se relasche d'en parler.</t>
    </r>
  </si>
  <si>
    <r>
      <t>Ils découvrirent à la mort par qui ils avoient été apostés; mais ceux qui receurent leur confession ne jugerent pas qu'il y eut seureté pour eux à la </t>
    </r>
    <r>
      <rPr>
        <b/>
        <sz val="11"/>
        <color rgb="FFCC3300"/>
        <rFont val="Arial"/>
        <family val="2"/>
      </rPr>
      <t>divulguer</t>
    </r>
    <r>
      <rPr>
        <sz val="11"/>
        <color rgb="FF333333"/>
        <rFont val="Arial"/>
        <family val="2"/>
      </rPr>
      <t>.</t>
    </r>
  </si>
  <si>
    <r>
      <t>Que le licentiement des troupes de </t>
    </r>
    <r>
      <rPr>
        <sz val="11"/>
        <color theme="1"/>
        <rFont val="Calibri"/>
        <family val="2"/>
        <scheme val="minor"/>
      </rPr>
      <t>Lievestein</t>
    </r>
    <r>
      <rPr>
        <sz val="11"/>
        <color rgb="FF333333"/>
        <rFont val="Arial"/>
        <family val="2"/>
      </rPr>
      <t>, qui nous étoient toutes dévoüées, </t>
    </r>
    <r>
      <rPr>
        <b/>
        <sz val="11"/>
        <color rgb="FFCC3300"/>
        <rFont val="Arial"/>
        <family val="2"/>
      </rPr>
      <t>divulgueroit</t>
    </r>
    <r>
      <rPr>
        <sz val="11"/>
        <color rgb="FF333333"/>
        <rFont val="Arial"/>
        <family val="2"/>
      </rPr>
      <t> ce que nous tenions caché?</t>
    </r>
  </si>
  <si>
    <r>
      <t>Certes si tous les petits livres devoient estre negligez, il ne faudroit tenir compte des opuscules de S Augustin, des morales de Plutarque, des livres de Galien, ny de la plus-part de ceux d'Erasme, de Lipse, Turnebe, Mizault, Sylvius, Calcagnin, François Pic, et de beaucoup d'autheurs semblables, non plus que de trente ou quarante petits autheurs en medecine et philosophie des meilleurs et plus anciens d'entre les grecs, et de beaucoup d'avantage d'entre les theologiens, parce qu'ils ont tous esté </t>
    </r>
    <r>
      <rPr>
        <b/>
        <sz val="11"/>
        <color rgb="FFCC3300"/>
        <rFont val="Arial"/>
        <family val="2"/>
      </rPr>
      <t>divulguez</t>
    </r>
    <r>
      <rPr>
        <sz val="11"/>
        <color rgb="FF333333"/>
        <rFont val="Arial"/>
        <family val="2"/>
      </rPr>
      <t> à part et separément les uns apres les autres, et en si petit volume, que les plus grands d'iceux n'excedent pas souvent un demy alphabet.</t>
    </r>
  </si>
  <si>
    <r>
      <t>Ne dites rien, s'il vous plaît, de tout ceci à personne; il n'y a point d'affaire </t>
    </r>
    <r>
      <rPr>
        <b/>
        <sz val="11"/>
        <color rgb="FFCC3300"/>
        <rFont val="Arial"/>
        <family val="2"/>
      </rPr>
      <t>divulguée</t>
    </r>
    <r>
      <rPr>
        <sz val="11"/>
        <color rgb="FF333333"/>
        <rFont val="Arial"/>
        <family val="2"/>
      </rPr>
      <t> qui réussisse, mais sur tout les affaires des malheureux.</t>
    </r>
  </si>
  <si>
    <r>
      <t>Je ne trouvay guieres bon que cela se fust </t>
    </r>
    <r>
      <rPr>
        <b/>
        <sz val="11"/>
        <color rgb="FFCC3300"/>
        <rFont val="Arial"/>
        <family val="2"/>
      </rPr>
      <t>divulgué</t>
    </r>
    <r>
      <rPr>
        <sz val="11"/>
        <color rgb="FF333333"/>
        <rFont val="Arial"/>
        <family val="2"/>
      </rPr>
      <t>, et n'avois communiqué à persone ce que vous m'en aviez escript si ce n'est à </t>
    </r>
    <r>
      <rPr>
        <sz val="11"/>
        <color theme="1"/>
        <rFont val="Calibri"/>
        <family val="2"/>
        <scheme val="minor"/>
      </rPr>
      <t>Mr</t>
    </r>
    <r>
      <rPr>
        <sz val="11"/>
        <color rgb="FF333333"/>
        <rFont val="Arial"/>
        <family val="2"/>
      </rPr>
      <t> </t>
    </r>
    <r>
      <rPr>
        <sz val="11"/>
        <color theme="1"/>
        <rFont val="Calibri"/>
        <family val="2"/>
        <scheme val="minor"/>
      </rPr>
      <t>Michaelis</t>
    </r>
    <r>
      <rPr>
        <sz val="11"/>
        <color rgb="FF333333"/>
        <rFont val="Arial"/>
        <family val="2"/>
      </rPr>
      <t> seul, qui me tesmoigna de le gouster grandement, encores ne m'aviez vous pas escript ne l'adresse, ne la prestation de serment de par de là, que je trouve fort bonnes l'une et l'aultre, et n'y eusse voulu que le silence jusques à la venüe de </t>
    </r>
    <r>
      <rPr>
        <sz val="11"/>
        <color theme="1"/>
        <rFont val="Calibri"/>
        <family val="2"/>
        <scheme val="minor"/>
      </rPr>
      <t>Mr</t>
    </r>
    <r>
      <rPr>
        <sz val="11"/>
        <color rgb="FF333333"/>
        <rFont val="Arial"/>
        <family val="2"/>
      </rPr>
      <t> </t>
    </r>
    <r>
      <rPr>
        <sz val="11"/>
        <color theme="1"/>
        <rFont val="Calibri"/>
        <family val="2"/>
        <scheme val="minor"/>
      </rPr>
      <t>Le</t>
    </r>
    <r>
      <rPr>
        <sz val="11"/>
        <color rgb="FF333333"/>
        <rFont val="Arial"/>
        <family val="2"/>
      </rPr>
      <t> </t>
    </r>
    <r>
      <rPr>
        <sz val="11"/>
        <color theme="1"/>
        <rFont val="Calibri"/>
        <family val="2"/>
        <scheme val="minor"/>
      </rPr>
      <t>Presidant</t>
    </r>
    <r>
      <rPr>
        <sz val="11"/>
        <color rgb="FF333333"/>
        <rFont val="Arial"/>
        <family val="2"/>
      </rPr>
      <t> </t>
    </r>
    <r>
      <rPr>
        <sz val="11"/>
        <color theme="1"/>
        <rFont val="Calibri"/>
        <family val="2"/>
        <scheme val="minor"/>
      </rPr>
      <t>Seguiran</t>
    </r>
    <r>
      <rPr>
        <sz val="11"/>
        <color rgb="FF333333"/>
        <rFont val="Arial"/>
        <family val="2"/>
      </rPr>
      <t>, dont l'incertitude tient bien le monde en suspens, et moy entr'aultres, qui seray bien aise de le voir à l'advance soit en </t>
    </r>
    <r>
      <rPr>
        <sz val="11"/>
        <color theme="1"/>
        <rFont val="Calibri"/>
        <family val="2"/>
        <scheme val="minor"/>
      </rPr>
      <t>Avignon</t>
    </r>
    <r>
      <rPr>
        <sz val="11"/>
        <color rgb="FF333333"/>
        <rFont val="Arial"/>
        <family val="2"/>
      </rPr>
      <t>, ou sur le chemin d'icy là, pour voir ce qu'il trouvera bon de faire de la visite de mgr le gouverneur pour laquelle </t>
    </r>
    <r>
      <rPr>
        <sz val="11"/>
        <color theme="1"/>
        <rFont val="Calibri"/>
        <family val="2"/>
        <scheme val="minor"/>
      </rPr>
      <t>Mr</t>
    </r>
    <r>
      <rPr>
        <sz val="11"/>
        <color rgb="FF333333"/>
        <rFont val="Arial"/>
        <family val="2"/>
      </rPr>
      <t> </t>
    </r>
    <r>
      <rPr>
        <sz val="11"/>
        <color theme="1"/>
        <rFont val="Calibri"/>
        <family val="2"/>
        <scheme val="minor"/>
      </rPr>
      <t>Du</t>
    </r>
    <r>
      <rPr>
        <sz val="11"/>
        <color rgb="FF333333"/>
        <rFont val="Arial"/>
        <family val="2"/>
      </rPr>
      <t> </t>
    </r>
    <r>
      <rPr>
        <sz val="11"/>
        <color theme="1"/>
        <rFont val="Calibri"/>
        <family val="2"/>
        <scheme val="minor"/>
      </rPr>
      <t>Chailar</t>
    </r>
    <r>
      <rPr>
        <sz val="11"/>
        <color rgb="FF333333"/>
        <rFont val="Arial"/>
        <family val="2"/>
      </rPr>
      <t> desire aussy de le voir comme moy à l'advance afin de s'en aller devant, si besoing est, à </t>
    </r>
    <r>
      <rPr>
        <sz val="11"/>
        <color theme="1"/>
        <rFont val="Calibri"/>
        <family val="2"/>
        <scheme val="minor"/>
      </rPr>
      <t>Marseille</t>
    </r>
    <r>
      <rPr>
        <sz val="11"/>
        <color rgb="FF333333"/>
        <rFont val="Arial"/>
        <family val="2"/>
      </rPr>
      <t> prevenir l'esprit de mondict seigneur et traicter avec luy de la reception qu'il entendra faire audict sieur presidant, pour esviter les inconveniants qui advindrent en celle de mr le general des galeres.</t>
    </r>
  </si>
  <si>
    <r>
      <t>Les dieux, repliqua la bergere, ne m'en ont pas voulu establir juge pour le sujet que vous dittes, car asseurez vous, </t>
    </r>
    <r>
      <rPr>
        <sz val="11"/>
        <color theme="1"/>
        <rFont val="Calibri"/>
        <family val="2"/>
        <scheme val="minor"/>
      </rPr>
      <t>Taumantes</t>
    </r>
    <r>
      <rPr>
        <sz val="11"/>
        <color rgb="FF333333"/>
        <rFont val="Arial"/>
        <family val="2"/>
      </rPr>
      <t>, que je n'y suis nullement interessée, mais parce, que comme il leur plaist que les louables actions des hommes soient </t>
    </r>
    <r>
      <rPr>
        <b/>
        <sz val="11"/>
        <color rgb="FFCC3300"/>
        <rFont val="Arial"/>
        <family val="2"/>
      </rPr>
      <t>divulguées</t>
    </r>
    <r>
      <rPr>
        <sz val="11"/>
        <color rgb="FF333333"/>
        <rFont val="Arial"/>
        <family val="2"/>
      </rPr>
      <t>, pour commencer de leur donner quelque recompense de leur vertu, de mesme veulent-ils bien souvent, que celles qui sont blasmables soient publiées pour un premier chastiment de l'erreur, et de la faute qu'ils ont commise.</t>
    </r>
  </si>
  <si>
    <r>
      <t>D'un autre costé, il estoit asseuré de n'avoir rien redit; c'estoit une chose que l'on ne pouvoit avoir devinée, elle estoit sceue; ainsi il falloit que ce fust par l'un des deux, mais ce qui lui causoit une douleur violente estoit de sçavoir que ce secret estoit entre les mains de quelqu'un et qu'apparemment il seroit bientost </t>
    </r>
    <r>
      <rPr>
        <b/>
        <sz val="11"/>
        <color rgb="FFCC3300"/>
        <rFont val="Arial"/>
        <family val="2"/>
      </rPr>
      <t>divulgué</t>
    </r>
    <r>
      <rPr>
        <sz val="11"/>
        <color rgb="FF333333"/>
        <rFont val="Arial"/>
        <family val="2"/>
      </rPr>
      <t>.</t>
    </r>
  </si>
  <si>
    <r>
      <t>Ceux qui font le bien, parce qu'il est bien et non pas parce qu'il doit être </t>
    </r>
    <r>
      <rPr>
        <b/>
        <sz val="11"/>
        <color rgb="FFCC3300"/>
        <rFont val="Arial"/>
        <family val="2"/>
      </rPr>
      <t>divulgué</t>
    </r>
    <r>
      <rPr>
        <sz val="11"/>
        <color rgb="FF333333"/>
        <rFont val="Arial"/>
        <family val="2"/>
      </rPr>
      <t>, ne se soucient guère de l'injustice que sa renommée fait à leur vertu.</t>
    </r>
  </si>
  <si>
    <r>
      <t>Mais ce n'est pas assez que de ne point </t>
    </r>
    <r>
      <rPr>
        <b/>
        <sz val="11"/>
        <color rgb="FFCC3300"/>
        <rFont val="Arial"/>
        <family val="2"/>
      </rPr>
      <t>divulguer</t>
    </r>
    <r>
      <rPr>
        <sz val="11"/>
        <color rgb="FF333333"/>
        <rFont val="Arial"/>
        <family val="2"/>
      </rPr>
      <t> notre secret: il y avait tout à l'heure ici une femme de chambre qui a tout entendu; il faut la gagner, il faut se hâter.</t>
    </r>
  </si>
  <si>
    <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B</t>
    </r>
    <r>
      <rPr>
        <sz val="11"/>
        <color rgb="FF333333"/>
        <rFont val="Arial"/>
        <family val="2"/>
      </rPr>
      <t>, pour se venger de la coquetterie de </t>
    </r>
    <r>
      <rPr>
        <sz val="11"/>
        <color theme="1"/>
        <rFont val="Calibri"/>
        <family val="2"/>
        <scheme val="minor"/>
      </rPr>
      <t>Madame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Valcé</t>
    </r>
    <r>
      <rPr>
        <sz val="11"/>
        <color rgb="FF333333"/>
        <rFont val="Arial"/>
        <family val="2"/>
      </rPr>
      <t>, et des fausses espérances qu'elle lui a données, a été lui-même assez malhonnête pour </t>
    </r>
    <r>
      <rPr>
        <b/>
        <sz val="11"/>
        <color rgb="FFCC3300"/>
        <rFont val="Arial"/>
        <family val="2"/>
      </rPr>
      <t>divulguer</t>
    </r>
    <r>
      <rPr>
        <sz val="11"/>
        <color rgb="FF333333"/>
        <rFont val="Arial"/>
        <family val="2"/>
      </rPr>
      <t> toute cette histoire, et </t>
    </r>
    <r>
      <rPr>
        <sz val="11"/>
        <color theme="1"/>
        <rFont val="Calibri"/>
        <family val="2"/>
        <scheme val="minor"/>
      </rPr>
      <t>malheureusement avec des circonstances qui ne permettent pas d'en douter.</t>
    </r>
  </si>
  <si>
    <r>
      <t>Il souleva les prêtres, en </t>
    </r>
    <r>
      <rPr>
        <b/>
        <sz val="11"/>
        <color rgb="FFCC3300"/>
        <rFont val="Arial"/>
        <family val="2"/>
      </rPr>
      <t>divulguant</t>
    </r>
    <r>
      <rPr>
        <sz val="11"/>
        <color rgb="FF333333"/>
        <rFont val="Arial"/>
        <family val="2"/>
      </rPr>
      <t>, dans ses discours et dans ses écrits, les secrets des mystères; le peuple, en brisant es effigies des dieux; la Grèce entière, en niant ouvertement leur existence.</t>
    </r>
  </si>
  <si>
    <r>
      <t>La tête de </t>
    </r>
    <r>
      <rPr>
        <sz val="11"/>
        <color theme="1"/>
        <rFont val="Calibri"/>
        <family val="2"/>
        <scheme val="minor"/>
      </rPr>
      <t>Diagoras</t>
    </r>
    <r>
      <rPr>
        <sz val="11"/>
        <color rgb="FF333333"/>
        <rFont val="Arial"/>
        <family val="2"/>
      </rPr>
      <t> fut mise à prix pour avoir </t>
    </r>
    <r>
      <rPr>
        <b/>
        <sz val="11"/>
        <color rgb="FFCC3300"/>
        <rFont val="Arial"/>
        <family val="2"/>
      </rPr>
      <t>divulgué</t>
    </r>
    <r>
      <rPr>
        <sz val="11"/>
        <color rgb="FF333333"/>
        <rFont val="Arial"/>
        <family val="2"/>
      </rPr>
      <t> le secret des mysteres; sa philosophie pensa lui coûter la vie.</t>
    </r>
  </si>
  <si>
    <r>
      <t>Mais si le scandale consiste essenciellement dans la publicité, je ne vois point celui qu'on évite en cachant le crime au coupable qui ne peut l'ignorer, et en le </t>
    </r>
    <r>
      <rPr>
        <b/>
        <sz val="11"/>
        <color rgb="FFCC3300"/>
        <rFont val="Arial"/>
        <family val="2"/>
      </rPr>
      <t>divulgant</t>
    </r>
    <r>
      <rPr>
        <sz val="11"/>
        <color rgb="FF333333"/>
        <rFont val="Arial"/>
        <family val="2"/>
      </rPr>
      <t> parmi tout le reste des hommes qui n'en savoient rien.</t>
    </r>
  </si>
  <si>
    <r>
      <t>Elles y sont si essentielles, que souvent elles en sont l'ame et le mobile. </t>
    </r>
    <r>
      <rPr>
        <sz val="11"/>
        <color theme="1"/>
        <rFont val="Calibri"/>
        <family val="2"/>
        <scheme val="minor"/>
      </rPr>
      <t>Impénétrables dans les secrets où elles sont personnellement interessées, ne pensez pas que rien se </t>
    </r>
    <r>
      <rPr>
        <b/>
        <sz val="11"/>
        <color rgb="FFCC3300"/>
        <rFont val="Calibri"/>
        <family val="2"/>
        <scheme val="minor"/>
      </rPr>
      <t>divulgue</t>
    </r>
    <r>
      <rPr>
        <sz val="11"/>
        <color theme="1"/>
        <rFont val="Calibri"/>
        <family val="2"/>
        <scheme val="minor"/>
      </rPr>
      <t> par leur imprudence; et cette dextérité pour les intrigues, cette manoeuvre délicate, composée, artificieuse, si nécessaire dans les affaires secrettes, les y fait conduire avec plus d'adresse que les hommes, qui vont quelquefois avec un peu trop de précipitation.</t>
    </r>
  </si>
  <si>
    <r>
      <t>Soit que sa passion n'eût jamais été violente, soit que le tems l'eût refroidie tout-à-fait, il avoit témoigné à </t>
    </r>
    <r>
      <rPr>
        <sz val="11"/>
        <color theme="1"/>
        <rFont val="Calibri"/>
        <family val="2"/>
        <scheme val="minor"/>
      </rPr>
      <t>Perés</t>
    </r>
    <r>
      <rPr>
        <sz val="11"/>
        <color rgb="FF333333"/>
        <rFont val="Arial"/>
        <family val="2"/>
      </rPr>
      <t> que l'arrivée de la </t>
    </r>
    <r>
      <rPr>
        <sz val="11"/>
        <color theme="1"/>
        <rFont val="Calibri"/>
        <family val="2"/>
        <scheme val="minor"/>
      </rPr>
      <t>Rovini</t>
    </r>
    <r>
      <rPr>
        <sz val="11"/>
        <color rgb="FF333333"/>
        <rFont val="Arial"/>
        <family val="2"/>
      </rPr>
      <t> lui causeroit moins de plaisir que d'embarras, et qu'il étoit trop tard à son âge pour </t>
    </r>
    <r>
      <rPr>
        <b/>
        <sz val="11"/>
        <color rgb="FFCC3300"/>
        <rFont val="Arial"/>
        <family val="2"/>
      </rPr>
      <t>divulguer</t>
    </r>
    <r>
      <rPr>
        <sz val="11"/>
        <color rgb="FF333333"/>
        <rFont val="Arial"/>
        <family val="2"/>
      </rPr>
      <t> une galanterie qu'il avoit cachée heureusement dans sa jeunesse. </t>
    </r>
  </si>
  <si>
    <r>
      <t>La première opération dont il a été question, a été une promesse réciproque de ne rien </t>
    </r>
    <r>
      <rPr>
        <b/>
        <sz val="11"/>
        <color rgb="FFCC3300"/>
        <rFont val="Arial"/>
        <family val="2"/>
      </rPr>
      <t>divulguer</t>
    </r>
    <r>
      <rPr>
        <sz val="11"/>
        <color rgb="FF333333"/>
        <rFont val="Arial"/>
        <family val="2"/>
      </rPr>
      <t> de ce qui serait dit: on l'avait rédigée, mais ces messieurs tiennent beaucoup à l'étiquette, ils voulaient toujours mettre l'empereur avant la république, et j'ai refusé net.</t>
    </r>
  </si>
  <si>
    <r>
      <t>Détrompez-vous; il n'est pas rare; et il serait fréquent, si la licence de nos moeurs n'y obviait... quoi qu'il en soit, ce serait fouler aux pieds toute décence, attirer sur soi les soupçons les plus odieux, et commettre un crime de lèse-société que de </t>
    </r>
    <r>
      <rPr>
        <b/>
        <sz val="11"/>
        <color rgb="FFCC3300"/>
        <rFont val="Arial"/>
        <family val="2"/>
      </rPr>
      <t>divulguer</t>
    </r>
    <r>
      <rPr>
        <sz val="11"/>
        <color rgb="FF333333"/>
        <rFont val="Arial"/>
        <family val="2"/>
      </rPr>
      <t> ces principes.</t>
    </r>
  </si>
  <si>
    <r>
      <t>Le pere </t>
    </r>
    <r>
      <rPr>
        <sz val="11"/>
        <color theme="1"/>
        <rFont val="Calibri"/>
        <family val="2"/>
        <scheme val="minor"/>
      </rPr>
      <t>Mersenne</t>
    </r>
    <r>
      <rPr>
        <sz val="11"/>
        <color rgb="FF333333"/>
        <rFont val="Arial"/>
        <family val="2"/>
      </rPr>
      <t> minime de </t>
    </r>
    <r>
      <rPr>
        <sz val="11"/>
        <color theme="1"/>
        <rFont val="Calibri"/>
        <family val="2"/>
        <scheme val="minor"/>
      </rPr>
      <t>Paris</t>
    </r>
    <r>
      <rPr>
        <sz val="11"/>
        <color rgb="FF333333"/>
        <rFont val="Arial"/>
        <family val="2"/>
      </rPr>
      <t>, dont le nom est si célebre parmi les philosophes de ce temps-là, en fut informé par des lettres d'</t>
    </r>
    <r>
      <rPr>
        <sz val="11"/>
        <color theme="1"/>
        <rFont val="Calibri"/>
        <family val="2"/>
        <scheme val="minor"/>
      </rPr>
      <t>Italie</t>
    </r>
    <r>
      <rPr>
        <sz val="11"/>
        <color rgb="FF333333"/>
        <rFont val="Arial"/>
        <family val="2"/>
      </rPr>
      <t> dès mil six cens quarante-quatre, et il la </t>
    </r>
    <r>
      <rPr>
        <b/>
        <sz val="11"/>
        <color rgb="FFCC3300"/>
        <rFont val="Arial"/>
        <family val="2"/>
      </rPr>
      <t>divulgua</t>
    </r>
    <r>
      <rPr>
        <sz val="11"/>
        <color rgb="FF333333"/>
        <rFont val="Arial"/>
        <family val="2"/>
      </rPr>
      <t> par toute la </t>
    </r>
    <r>
      <rPr>
        <sz val="11"/>
        <color theme="1"/>
        <rFont val="Calibri"/>
        <family val="2"/>
        <scheme val="minor"/>
      </rPr>
      <t>France</t>
    </r>
    <r>
      <rPr>
        <sz val="11"/>
        <color rgb="FF333333"/>
        <rFont val="Arial"/>
        <family val="2"/>
      </rPr>
      <t>.</t>
    </r>
  </si>
  <si>
    <r>
      <t>Le secret de sa retraite fut </t>
    </r>
    <r>
      <rPr>
        <b/>
        <sz val="11"/>
        <color rgb="FFCC3300"/>
        <rFont val="Arial"/>
        <family val="2"/>
      </rPr>
      <t>divulgué</t>
    </r>
    <r>
      <rPr>
        <sz val="11"/>
        <color rgb="FF333333"/>
        <rFont val="Arial"/>
        <family val="2"/>
      </rPr>
      <t>, &amp; comme à quelque chose malheur est bon, cette petite trahison lui procura l'avantage de faire un miracle parmi les Gentils.</t>
    </r>
  </si>
  <si>
    <r>
      <t>Si je voulais chicaner, je demanderais lesquels des amans qui écrivent, ou de ceux qui arrêtent et </t>
    </r>
    <r>
      <rPr>
        <b/>
        <sz val="11"/>
        <color rgb="FFCC3300"/>
        <rFont val="Arial"/>
        <family val="2"/>
      </rPr>
      <t>divulguent</t>
    </r>
    <r>
      <rPr>
        <sz val="11"/>
        <color rgb="FF333333"/>
        <rFont val="Arial"/>
        <family val="2"/>
      </rPr>
      <t> leurs lettres; des amans qui s'efforcent de se voir à la dérobée, ou de ceux qui constatent ces rendez-vous; des amans qui fuient, ou de ceux qui informent de cette fuite et les poursuivent judiciairement, sont les plus indiscrets:</t>
    </r>
  </si>
  <si>
    <r>
      <t>Chacun affirme la nouvelle qu'il brûle de </t>
    </r>
    <r>
      <rPr>
        <b/>
        <sz val="11"/>
        <color rgb="FFCC3300"/>
        <rFont val="Arial"/>
        <family val="2"/>
      </rPr>
      <t>divulguer</t>
    </r>
    <r>
      <rPr>
        <sz val="11"/>
        <color rgb="FF333333"/>
        <rFont val="Arial"/>
        <family val="2"/>
      </rPr>
      <t>, lorsque le dernier venu dément, d'une maniere brusque, tout ce que l'on a débité;</t>
    </r>
  </si>
  <si>
    <r>
      <t>Nous n'avons envie ni l'un ni l'autre de le </t>
    </r>
    <r>
      <rPr>
        <b/>
        <sz val="11"/>
        <color rgb="FFCC3300"/>
        <rFont val="Arial"/>
        <family val="2"/>
      </rPr>
      <t>divulguer</t>
    </r>
    <r>
      <rPr>
        <sz val="11"/>
        <color rgb="FF333333"/>
        <rFont val="Arial"/>
        <family val="2"/>
      </rPr>
      <t>.</t>
    </r>
  </si>
  <si>
    <r>
      <t>Elle m'avoit gardé exactement le secret sur cet article, du moins jusqu'à mon départ. </t>
    </r>
    <r>
      <rPr>
        <sz val="11"/>
        <color theme="1"/>
        <rFont val="Calibri"/>
        <family val="2"/>
        <scheme val="minor"/>
      </rPr>
      <t>Je n'en souhaitois pas davantage; peu m'importoit qu'il fut </t>
    </r>
    <r>
      <rPr>
        <b/>
        <sz val="11"/>
        <color rgb="FFCC3300"/>
        <rFont val="Calibri"/>
        <family val="2"/>
        <scheme val="minor"/>
      </rPr>
      <t>divulgué</t>
    </r>
    <r>
      <rPr>
        <sz val="11"/>
        <color theme="1"/>
        <rFont val="Calibri"/>
        <family val="2"/>
        <scheme val="minor"/>
      </rPr>
      <t> après.</t>
    </r>
  </si>
  <si>
    <r>
      <t>Ce cas estant </t>
    </r>
    <r>
      <rPr>
        <b/>
        <sz val="11"/>
        <color rgb="FFCC3300"/>
        <rFont val="Arial"/>
        <family val="2"/>
      </rPr>
      <t>divulgué</t>
    </r>
    <r>
      <rPr>
        <sz val="11"/>
        <color rgb="FF333333"/>
        <rFont val="Arial"/>
        <family val="2"/>
      </rPr>
      <t> par la ville et les trois corps portez hors de la prison, la crainte des magistrats ne peut estre si grande que les citoyens de </t>
    </r>
    <r>
      <rPr>
        <sz val="11"/>
        <color theme="1"/>
        <rFont val="Calibri"/>
        <family val="2"/>
        <scheme val="minor"/>
      </rPr>
      <t>Sparte</t>
    </r>
    <r>
      <rPr>
        <sz val="11"/>
        <color rgb="FF333333"/>
        <rFont val="Arial"/>
        <family val="2"/>
      </rPr>
      <t> ne montrassent évidemment qu'ils en estoient fort desplaisants, et qu'ils ne haïssent de mort </t>
    </r>
    <r>
      <rPr>
        <sz val="11"/>
        <color theme="1"/>
        <rFont val="Calibri"/>
        <family val="2"/>
        <scheme val="minor"/>
      </rPr>
      <t>Léonidas</t>
    </r>
    <r>
      <rPr>
        <sz val="11"/>
        <color rgb="FF333333"/>
        <rFont val="Arial"/>
        <family val="2"/>
      </rPr>
      <t> et </t>
    </r>
    <r>
      <rPr>
        <sz val="11"/>
        <color theme="1"/>
        <rFont val="Calibri"/>
        <family val="2"/>
        <scheme val="minor"/>
      </rPr>
      <t>Amphares</t>
    </r>
    <r>
      <rPr>
        <sz val="11"/>
        <color rgb="FF333333"/>
        <rFont val="Arial"/>
        <family val="2"/>
      </rPr>
      <t>, estimant qu'il n'avoit onques esté commis un si cruel, si malheureux ni si damnable forfait en </t>
    </r>
    <r>
      <rPr>
        <sz val="11"/>
        <color theme="1"/>
        <rFont val="Calibri"/>
        <family val="2"/>
        <scheme val="minor"/>
      </rPr>
      <t>Sparte</t>
    </r>
    <r>
      <rPr>
        <sz val="11"/>
        <color rgb="FF333333"/>
        <rFont val="Arial"/>
        <family val="2"/>
      </rPr>
      <t>, depuis que les doriens estoient venus habiter le </t>
    </r>
    <r>
      <rPr>
        <sz val="11"/>
        <color theme="1"/>
        <rFont val="Calibri"/>
        <family val="2"/>
        <scheme val="minor"/>
      </rPr>
      <t>Peloponese</t>
    </r>
    <r>
      <rPr>
        <sz val="11"/>
        <color rgb="FF333333"/>
        <rFont val="Arial"/>
        <family val="2"/>
      </rPr>
      <t>:</t>
    </r>
  </si>
  <si>
    <r>
      <t>Le marquis me représenta que ç'aurait été le perdre, que de </t>
    </r>
    <r>
      <rPr>
        <b/>
        <sz val="11"/>
        <color rgb="FFCC3300"/>
        <rFont val="Arial"/>
        <family val="2"/>
      </rPr>
      <t>divulguer</t>
    </r>
    <r>
      <rPr>
        <sz val="11"/>
        <color rgb="FF333333"/>
        <rFont val="Arial"/>
        <family val="2"/>
      </rPr>
      <t> un pareil secret.</t>
    </r>
  </si>
  <si>
    <r>
      <t>Je ne dis pas, mon amie tendre, que tu puisses, au fond de ton coeur pardonner les injures qu'on m'a faites, les calomnies qu'on a répandues contre moi, l'infamie que l'on a de </t>
    </r>
    <r>
      <rPr>
        <b/>
        <sz val="11"/>
        <color rgb="FFCC3300"/>
        <rFont val="Arial"/>
        <family val="2"/>
      </rPr>
      <t>divulguer</t>
    </r>
    <r>
      <rPr>
        <sz val="11"/>
        <color rgb="FF333333"/>
        <rFont val="Arial"/>
        <family val="2"/>
      </rPr>
      <t> et d'altérer une lettre qui pouvait me faire un tort irréparable, les attentats ourdis et exécutés contre ma sûreté personnelle, et sur-tout le funeste et insensé acharnement avec lequel on nous a poursuivis.</t>
    </r>
  </si>
  <si>
    <r>
      <t>Des deux choses que vous me demandez, je ferai facilement l'une, parce qu'elle vous intéresse et me contente; nous autres domestiques, dont le ridicule devoir est d'écouter sans cesse et de ne parler jamais, nous avons tant de pénétration à découvrir les défauts de nos maîtres, tant de plaisir à les </t>
    </r>
    <r>
      <rPr>
        <b/>
        <sz val="11"/>
        <color rgb="FFCC3300"/>
        <rFont val="Arial"/>
        <family val="2"/>
      </rPr>
      <t>divulguer;</t>
    </r>
  </si>
  <si>
    <r>
      <t>Tout bien considéré, continua une troisième, si les aventures d'une femme doivent être </t>
    </r>
    <r>
      <rPr>
        <b/>
        <sz val="11"/>
        <color rgb="FFCC3300"/>
        <rFont val="Arial"/>
        <family val="2"/>
      </rPr>
      <t>divulguées</t>
    </r>
    <r>
      <rPr>
        <sz val="11"/>
        <color rgb="FF333333"/>
        <rFont val="Arial"/>
        <family val="2"/>
      </rPr>
      <t>, il vaut mieux que ce soit par son bijou que par son amant.</t>
    </r>
  </si>
  <si>
    <r>
      <t xml:space="preserve">Il a communiqué à l'Eclair le texte du bordereau ; il a </t>
    </r>
    <r>
      <rPr>
        <b/>
        <sz val="11"/>
        <color rgb="FFC00000"/>
        <rFont val="Calibri"/>
        <family val="2"/>
        <scheme val="minor"/>
      </rPr>
      <t>divulgué</t>
    </r>
    <r>
      <rPr>
        <sz val="11"/>
        <color theme="1"/>
        <rFont val="Calibri"/>
        <family val="2"/>
        <scheme val="minor"/>
      </rPr>
      <t xml:space="preserve"> la pièce secrète : " cette canaille de D... "</t>
    </r>
  </si>
  <si>
    <r>
      <t>Il paya chèrement une épreuve des édits qu'on imprimait, </t>
    </r>
    <r>
      <rPr>
        <b/>
        <sz val="11"/>
        <color rgb="FFCC3300"/>
        <rFont val="Arial"/>
        <family val="2"/>
      </rPr>
      <t>divulgua</t>
    </r>
    <r>
      <rPr>
        <sz val="11"/>
        <color rgb="FF333333"/>
        <rFont val="Arial"/>
        <family val="2"/>
      </rPr>
      <t> le secret, échauffa le parlement, et fit lier les pairs et les parlemens du royaume par le serment de ne pas recevoir ces édits.</t>
    </r>
  </si>
  <si>
    <r>
      <t>Mais les religieuses lui défendaient tout autre confesseur, craignant qu'elle ne </t>
    </r>
    <r>
      <rPr>
        <b/>
        <sz val="11"/>
        <color rgb="FFCC3300"/>
        <rFont val="Arial"/>
        <family val="2"/>
      </rPr>
      <t>divulguât</t>
    </r>
    <r>
      <rPr>
        <sz val="11"/>
        <color rgb="FF333333"/>
        <rFont val="Arial"/>
        <family val="2"/>
      </rPr>
      <t> leurs petits mystères.</t>
    </r>
  </si>
  <si>
    <r>
      <t>Il se trouve que, précisément, les cas les plus graves, - diffamation de la famille, adultère, - sont ceux où le prétendu remède aggrave le mal en le </t>
    </r>
    <r>
      <rPr>
        <b/>
        <sz val="11"/>
        <color rgb="FFCC3300"/>
        <rFont val="Arial"/>
        <family val="2"/>
      </rPr>
      <t>divulguant</t>
    </r>
    <r>
      <rPr>
        <sz val="11"/>
        <color rgb="FF333333"/>
        <rFont val="Arial"/>
        <family val="2"/>
      </rPr>
      <t>.</t>
    </r>
  </si>
  <si>
    <r>
      <t>Sans doute, dans l'hypothèse où les privilèges de situation industrielle ou agricole seraient supprimés, où aucun produit ne serait en quantité limitée, infranchissable, où tous les produits seraient susceptibles d'étendre leur développement avec une élasticité parfaite, sans augmentation proportionnelle de frais, où le talent des entrepreneurs, l'habileté des ouvriers, les moyens et les engins de production seraient égaux et semblables, où enfin tous les meilleurs procédés de fabrication seraient </t>
    </r>
    <r>
      <rPr>
        <b/>
        <sz val="11"/>
        <color rgb="FFCC3300"/>
        <rFont val="Arial"/>
        <family val="2"/>
      </rPr>
      <t>divulgués</t>
    </r>
    <r>
      <rPr>
        <sz val="11"/>
        <color rgb="FF333333"/>
        <rFont val="Arial"/>
        <family val="2"/>
      </rPr>
      <t> et connus de tous les concurrents, c'est-à-dire où toutes les inventions, non seulement anciennes, mais récentes, seraient tombées dans le domaine commun, dans cette hypothèse chimérique, la rivalité à outrance des producteurs </t>
    </r>
    <r>
      <rPr>
        <i/>
        <sz val="11"/>
        <color rgb="FF333333"/>
        <rFont val="Arial"/>
        <family val="2"/>
      </rPr>
      <t>pourrait</t>
    </r>
    <r>
      <rPr>
        <sz val="11"/>
        <color rgb="FF333333"/>
        <rFont val="Arial"/>
        <family val="2"/>
      </rPr>
      <t> faire descendre les prix presque jusqu'à la limite indiquée.</t>
    </r>
  </si>
  <si>
    <r>
      <t>Je me réserve de le </t>
    </r>
    <r>
      <rPr>
        <b/>
        <sz val="11"/>
        <color rgb="FFCC3300"/>
        <rFont val="Arial"/>
        <family val="2"/>
      </rPr>
      <t>divulguer</t>
    </r>
    <r>
      <rPr>
        <sz val="11"/>
        <color rgb="FF333333"/>
        <rFont val="Arial"/>
        <family val="2"/>
      </rPr>
      <t> à qui bon me semblera.</t>
    </r>
  </si>
  <si>
    <r>
      <t>D'un autre côté, </t>
    </r>
    <r>
      <rPr>
        <sz val="11"/>
        <color theme="1"/>
        <rFont val="Calibri"/>
        <family val="2"/>
        <scheme val="minor"/>
      </rPr>
      <t>Fabre</t>
    </r>
    <r>
      <rPr>
        <sz val="11"/>
        <color rgb="FF333333"/>
        <rFont val="Arial"/>
        <family val="2"/>
      </rPr>
      <t> </t>
    </r>
    <r>
      <rPr>
        <sz val="11"/>
        <color theme="1"/>
        <rFont val="Calibri"/>
        <family val="2"/>
        <scheme val="minor"/>
      </rPr>
      <t>D'Olivet</t>
    </r>
    <r>
      <rPr>
        <sz val="11"/>
        <color rgb="FF333333"/>
        <rFont val="Arial"/>
        <family val="2"/>
      </rPr>
      <t>, qui, dans ses rêveries d'alchimiste, voit dans </t>
    </r>
    <r>
      <rPr>
        <sz val="11"/>
        <color theme="1"/>
        <rFont val="Calibri"/>
        <family val="2"/>
        <scheme val="minor"/>
      </rPr>
      <t>Noé</t>
    </r>
    <r>
      <rPr>
        <sz val="11"/>
        <color rgb="FF333333"/>
        <rFont val="Arial"/>
        <family val="2"/>
      </rPr>
      <t> le sommeil de la nature, ou la nature livrée au repos de l'existence, et rentrant dans un état " dont le mystère, dit-il, ne saurait jamais être entièrement </t>
    </r>
    <r>
      <rPr>
        <b/>
        <sz val="11"/>
        <color rgb="FFCC3300"/>
        <rFont val="Arial"/>
        <family val="2"/>
      </rPr>
      <t>divulgué</t>
    </r>
    <r>
      <rPr>
        <sz val="11"/>
        <color rgb="FF333333"/>
        <rFont val="Arial"/>
        <family val="2"/>
      </rPr>
      <t>, "n'a pas mieux compris </t>
    </r>
    <r>
      <rPr>
        <sz val="11"/>
        <color theme="1"/>
        <rFont val="Calibri"/>
        <family val="2"/>
        <scheme val="minor"/>
      </rPr>
      <t>Moïse</t>
    </r>
    <r>
      <rPr>
        <sz val="11"/>
        <color rgb="FF333333"/>
        <rFont val="Arial"/>
        <family val="2"/>
      </rPr>
      <t>, en s'égarant par une autre route.</t>
    </r>
  </si>
  <si>
    <r>
      <t>Pendant cette scène, je fus deux ou trois fois sur le point d'avouer qui j'étais à Rosette; mais la crainte de passer pour une aventurière et de voir mon secret </t>
    </r>
    <r>
      <rPr>
        <b/>
        <sz val="11"/>
        <color rgb="FFCC3300"/>
        <rFont val="Arial"/>
        <family val="2"/>
      </rPr>
      <t>divulgué</t>
    </r>
    <r>
      <rPr>
        <sz val="11"/>
        <color rgb="FF333333"/>
        <rFont val="Arial"/>
        <family val="2"/>
      </rPr>
      <t> retint sur mes lèvres les paroles prêtes à s'envoler.</t>
    </r>
  </si>
  <si>
    <r>
      <t>Sans doute les ministres, depuis 1814, à quelque opinion qu'ils aient appartenu, ont été harcelés par les journaux; sans doute la presse tend à subjuguer la souveraineté, à forcer la royauté et les chambres à lui obéir; sans doute, dans les derniers jours de la restauration, la presse, n'écoutant que sa passion, a, sans égard aux intérêts et à l'honneur de la </t>
    </r>
    <r>
      <rPr>
        <sz val="11"/>
        <color theme="1"/>
        <rFont val="Calibri"/>
        <family val="2"/>
        <scheme val="minor"/>
      </rPr>
      <t>France</t>
    </r>
    <r>
      <rPr>
        <sz val="11"/>
        <color rgb="FF333333"/>
        <rFont val="Arial"/>
        <family val="2"/>
      </rPr>
      <t>, attaqué l'expédition d'</t>
    </r>
    <r>
      <rPr>
        <sz val="11"/>
        <color theme="1"/>
        <rFont val="Calibri"/>
        <family val="2"/>
        <scheme val="minor"/>
      </rPr>
      <t>Alger</t>
    </r>
    <r>
      <rPr>
        <sz val="11"/>
        <color rgb="FF333333"/>
        <rFont val="Arial"/>
        <family val="2"/>
      </rPr>
      <t>, développé les causes, les moyens, les préparatifs, les chances d'un non-succès; elle a </t>
    </r>
    <r>
      <rPr>
        <b/>
        <sz val="11"/>
        <color rgb="FFCC3300"/>
        <rFont val="Arial"/>
        <family val="2"/>
      </rPr>
      <t>divulgué</t>
    </r>
    <r>
      <rPr>
        <sz val="11"/>
        <color rgb="FF333333"/>
        <rFont val="Arial"/>
        <family val="2"/>
      </rPr>
      <t> les secrets de l'armement, instruit l'ennemi de l'état de nos forces, compté nos troupes et nos vaisseaux, indiqué jusqu'au point de débarquement.</t>
    </r>
  </si>
  <si>
    <r>
      <t>Les </t>
    </r>
    <r>
      <rPr>
        <i/>
        <sz val="11"/>
        <color rgb="FF333333"/>
        <rFont val="Arial"/>
        <family val="2"/>
      </rPr>
      <t>réflexions politiques</t>
    </r>
    <r>
      <rPr>
        <sz val="11"/>
        <color rgb="FF333333"/>
        <rFont val="Arial"/>
        <family val="2"/>
      </rPr>
      <t> </t>
    </r>
    <r>
      <rPr>
        <b/>
        <sz val="11"/>
        <color rgb="FFCC3300"/>
        <rFont val="Arial"/>
        <family val="2"/>
      </rPr>
      <t>divulguèrent</t>
    </r>
    <r>
      <rPr>
        <sz val="11"/>
        <color rgb="FF333333"/>
        <rFont val="Arial"/>
        <family val="2"/>
      </rPr>
      <t> mes doctrines constitutionnelles: la cour en reçut une impression que ma fidélité aux </t>
    </r>
    <r>
      <rPr>
        <sz val="11"/>
        <color theme="1"/>
        <rFont val="Calibri"/>
        <family val="2"/>
        <scheme val="minor"/>
      </rPr>
      <t>Bourbons</t>
    </r>
    <r>
      <rPr>
        <sz val="11"/>
        <color rgb="FF333333"/>
        <rFont val="Arial"/>
        <family val="2"/>
      </rPr>
      <t> n'a pu effacer.</t>
    </r>
  </si>
  <si>
    <r>
      <t>Cependant Pachéco </t>
    </r>
    <r>
      <rPr>
        <b/>
        <sz val="11"/>
        <color rgb="FFCC3300"/>
        <rFont val="Arial"/>
        <family val="2"/>
      </rPr>
      <t>divulgua</t>
    </r>
    <r>
      <rPr>
        <sz val="11"/>
        <color rgb="FF333333"/>
        <rFont val="Arial"/>
        <family val="2"/>
      </rPr>
      <t> sourdement le secret des amours du prince, et bientôt toute la cour en fut informée.</t>
    </r>
  </si>
  <si>
    <r>
      <t>où sont les secrets que j'ai </t>
    </r>
    <r>
      <rPr>
        <b/>
        <sz val="11"/>
        <color rgb="FFCC3300"/>
        <rFont val="Arial"/>
        <family val="2"/>
      </rPr>
      <t>divulgués</t>
    </r>
    <r>
      <rPr>
        <sz val="11"/>
        <color rgb="FF333333"/>
        <rFont val="Arial"/>
        <family val="2"/>
      </rPr>
      <t>?</t>
    </r>
  </si>
  <si>
    <r>
      <t>Une portion, la moins réfléchie, n'hésitait pas dans ces occasions à le blâmer tout bonnement et hautement; l'autre portio, la mieux intentionnée, se donnait bien de garde d'en </t>
    </r>
    <r>
      <rPr>
        <b/>
        <sz val="11"/>
        <color rgb="FFCC3300"/>
        <rFont val="Arial"/>
        <family val="2"/>
      </rPr>
      <t>divulguer</t>
    </r>
    <r>
      <rPr>
        <sz val="11"/>
        <color rgb="FF333333"/>
        <rFont val="Arial"/>
        <family val="2"/>
      </rPr>
      <t> un seul mot, dans la crainte de lui faire tort dans l'opinion;</t>
    </r>
  </si>
  <si>
    <r>
      <t>Mieux vaudrait que je vous rendisse fou que de vous </t>
    </r>
    <r>
      <rPr>
        <b/>
        <sz val="11"/>
        <color rgb="FFCC3300"/>
        <rFont val="Arial"/>
        <family val="2"/>
      </rPr>
      <t>divulguer</t>
    </r>
    <r>
      <rPr>
        <sz val="11"/>
        <color rgb="FF333333"/>
        <rFont val="Arial"/>
        <family val="2"/>
      </rPr>
      <t> voleur.</t>
    </r>
  </si>
  <si>
    <r>
      <t>Ces destinées de l'église, </t>
    </r>
    <r>
      <rPr>
        <b/>
        <sz val="11"/>
        <color rgb="FFCC3300"/>
        <rFont val="Arial"/>
        <family val="2"/>
      </rPr>
      <t>divulguées</t>
    </r>
    <r>
      <rPr>
        <sz val="11"/>
        <color rgb="FF333333"/>
        <rFont val="Arial"/>
        <family val="2"/>
      </rPr>
      <t> aux élus par un seul mot du tout-puissant, interrompirent les concerts, et suspendirent les fonctions des anges;</t>
    </r>
  </si>
  <si>
    <r>
      <t>Le mariage ne devait être </t>
    </r>
    <r>
      <rPr>
        <b/>
        <sz val="11"/>
        <color rgb="FFCC3300"/>
        <rFont val="Arial"/>
        <family val="2"/>
      </rPr>
      <t>divulgué</t>
    </r>
    <r>
      <rPr>
        <sz val="11"/>
        <color rgb="FF333333"/>
        <rFont val="Arial"/>
        <family val="2"/>
      </rPr>
      <t> que lorsque les deux jeunes gens se seraient mis d'accord, et </t>
    </r>
    <r>
      <rPr>
        <sz val="11"/>
        <color theme="1"/>
        <rFont val="Calibri"/>
        <family val="2"/>
        <scheme val="minor"/>
      </rPr>
      <t>Madame</t>
    </r>
    <r>
      <rPr>
        <sz val="11"/>
        <color rgb="FF333333"/>
        <rFont val="Arial"/>
        <family val="2"/>
      </rPr>
      <t> </t>
    </r>
    <r>
      <rPr>
        <sz val="11"/>
        <color theme="1"/>
        <rFont val="Calibri"/>
        <family val="2"/>
        <scheme val="minor"/>
      </rPr>
      <t>Grandfief</t>
    </r>
    <r>
      <rPr>
        <sz val="11"/>
        <color rgb="FF333333"/>
        <rFont val="Arial"/>
        <family val="2"/>
      </rPr>
      <t>, sûre de l'obéissance de sa fille, convaincue d'ailleurs de l'attrait irrésistible de la beauté de </t>
    </r>
    <r>
      <rPr>
        <sz val="11"/>
        <color theme="1"/>
        <rFont val="Calibri"/>
        <family val="2"/>
        <scheme val="minor"/>
      </rPr>
      <t>Georgette</t>
    </r>
    <r>
      <rPr>
        <sz val="11"/>
        <color rgb="FF333333"/>
        <rFont val="Arial"/>
        <family val="2"/>
      </rPr>
      <t>, accepta cette condition, bien qu'elle lui parût ridiculement romanesque.</t>
    </r>
  </si>
  <si>
    <r>
      <t>Les inventions et les découvertes qui apparaissent successivement et dont l'imitation se saisit pour les </t>
    </r>
    <r>
      <rPr>
        <b/>
        <sz val="11"/>
        <color rgb="FFCC3300"/>
        <rFont val="Arial"/>
        <family val="2"/>
      </rPr>
      <t>divulguer</t>
    </r>
    <r>
      <rPr>
        <sz val="11"/>
        <color rgb="FF333333"/>
        <rFont val="Arial"/>
        <family val="2"/>
      </rPr>
      <t>, ne se suivent pas au hasard; un lien rationnel, sur lequel nous n'avons pas à insister ici, mais qui a été clairement indiqué par Auguste Comte, dans ses aperçus sur le développement des sciences, et nettement tracé par Cournot dans son magistral traité sur </t>
    </r>
    <r>
      <rPr>
        <i/>
        <sz val="11"/>
        <color rgb="FF333333"/>
        <rFont val="Arial"/>
        <family val="2"/>
      </rPr>
      <t>L'enchaînement des idées fondamentales, </t>
    </r>
    <r>
      <rPr>
        <sz val="11"/>
        <color rgb="FF333333"/>
        <rFont val="Arial"/>
        <family val="2"/>
      </rPr>
      <t>les rattache les unes aux autres ;</t>
    </r>
  </si>
  <si>
    <r>
      <t>Mais, bien avant la signature, Marguerite avait envoyé le traité à Anvers et autres villes pour l'imprimer, en </t>
    </r>
    <r>
      <rPr>
        <b/>
        <sz val="11"/>
        <color rgb="FFCC3300"/>
        <rFont val="Arial"/>
        <family val="2"/>
      </rPr>
      <t>divulguer</t>
    </r>
    <r>
      <rPr>
        <sz val="11"/>
        <color rgb="FF333333"/>
        <rFont val="Arial"/>
        <family val="2"/>
      </rPr>
      <t> toutes les clauses publiques ou secrètes, pour que l'Italie, l'Allemagne, l'Angleterre et le monde sussent que la France avait trahi tous ses amis, les avait compromis, exploités et livrés.</t>
    </r>
  </si>
  <si>
    <r>
      <t>L'espagnol, une dernière fois, voulut faire donner parole aux assistants, de ne rien </t>
    </r>
    <r>
      <rPr>
        <b/>
        <sz val="11"/>
        <color rgb="FFCC3300"/>
        <rFont val="Arial"/>
        <family val="2"/>
      </rPr>
      <t>divulguer</t>
    </r>
    <r>
      <rPr>
        <sz val="11"/>
        <color rgb="FF333333"/>
        <rFont val="Arial"/>
        <family val="2"/>
      </rPr>
      <t> de l'affaire.</t>
    </r>
  </si>
  <si>
    <r>
      <t>Sur ses propres fantaisies, il n'est pas moins indiscret : ayant brusqué le dénouement, il </t>
    </r>
    <r>
      <rPr>
        <b/>
        <sz val="11"/>
        <color rgb="FFC00000"/>
        <rFont val="Calibri"/>
        <family val="2"/>
        <scheme val="minor"/>
      </rPr>
      <t>divulgue </t>
    </r>
    <r>
      <rPr>
        <sz val="11"/>
        <color theme="1"/>
        <rFont val="Calibri"/>
        <family val="2"/>
        <scheme val="minor"/>
      </rPr>
      <t>le fait et dit le nom : bien mieux, il avertit Joséphine, lui donne des détails intimes et ne tolère pas qu'elle se plaigne.</t>
    </r>
  </si>
  <si>
    <r>
      <t>De plus, je ne peux être assez prompt pour </t>
    </r>
    <r>
      <rPr>
        <b/>
        <sz val="11"/>
        <color rgb="FFCC3300"/>
        <rFont val="Arial"/>
        <family val="2"/>
      </rPr>
      <t>divulguer</t>
    </r>
    <r>
      <rPr>
        <sz val="11"/>
        <color rgb="FF333333"/>
        <rFont val="Arial"/>
        <family val="2"/>
      </rPr>
      <t> les perpétuelles modifications de mon moi.</t>
    </r>
  </si>
  <si>
    <r>
      <t>L'idée de </t>
    </r>
    <r>
      <rPr>
        <sz val="11"/>
        <color theme="1"/>
        <rFont val="Calibri"/>
        <family val="2"/>
        <scheme val="minor"/>
      </rPr>
      <t>Scriassine</t>
    </r>
    <r>
      <rPr>
        <sz val="11"/>
        <color rgb="FF333333"/>
        <rFont val="Arial"/>
        <family val="2"/>
      </rPr>
      <t>, c'était évidemment que </t>
    </r>
    <r>
      <rPr>
        <sz val="11"/>
        <color theme="1"/>
        <rFont val="Calibri"/>
        <family val="2"/>
        <scheme val="minor"/>
      </rPr>
      <t>Robert</t>
    </r>
    <r>
      <rPr>
        <sz val="11"/>
        <color rgb="FF333333"/>
        <rFont val="Arial"/>
        <family val="2"/>
      </rPr>
      <t> l'aidât à </t>
    </r>
    <r>
      <rPr>
        <b/>
        <sz val="11"/>
        <color rgb="FFCC3300"/>
        <rFont val="Arial"/>
        <family val="2"/>
      </rPr>
      <t>divulguer</t>
    </r>
    <r>
      <rPr>
        <sz val="11"/>
        <color rgb="FF333333"/>
        <rFont val="Arial"/>
        <family val="2"/>
      </rPr>
      <t> ces faits: il me semblait qu'on n'avait pas le droit de les taire.</t>
    </r>
  </si>
  <si>
    <r>
      <t>Ces grands comédiens savent d'un seul coup se hérisser de pointes comme une bête ou s'armer d'humble douceur comme une plante et ne </t>
    </r>
    <r>
      <rPr>
        <b/>
        <sz val="11"/>
        <color rgb="FFCC3300"/>
        <rFont val="Arial"/>
        <family val="2"/>
      </rPr>
      <t>divulguent</t>
    </r>
    <r>
      <rPr>
        <sz val="11"/>
        <color rgb="FF333333"/>
        <rFont val="Arial"/>
        <family val="2"/>
      </rPr>
      <t> jamais les rites obscurs de leur religion.</t>
    </r>
  </si>
  <si>
    <r>
      <t>Existait-il ce mystérieux fonctionnaire soviétique évadé de l'enfer rouge tout exprès pour </t>
    </r>
    <r>
      <rPr>
        <b/>
        <sz val="11"/>
        <color rgb="FFCC3300"/>
        <rFont val="Arial"/>
        <family val="2"/>
      </rPr>
      <t>divulguer</t>
    </r>
    <r>
      <rPr>
        <sz val="11"/>
        <color rgb="FF333333"/>
        <rFont val="Arial"/>
        <family val="2"/>
      </rPr>
      <t> ces informations?</t>
    </r>
  </si>
  <si>
    <r>
      <t>De sorte qu'ayant appris par sa lettre qu'il comptait la déshonorer en </t>
    </r>
    <r>
      <rPr>
        <b/>
        <sz val="11"/>
        <color rgb="FFCC3300"/>
        <rFont val="Arial"/>
        <family val="2"/>
      </rPr>
      <t>divulguant</t>
    </r>
    <r>
      <rPr>
        <sz val="11"/>
        <color rgb="FF333333"/>
        <rFont val="Arial"/>
        <family val="2"/>
      </rPr>
      <t> une circonstance où il lui avait déclaré à elle-même qu'elle avait bien agi, elle avait pensé qu'il l'avait trompée alors et mentait en feignant de l'aimer.</t>
    </r>
  </si>
  <si>
    <r>
      <t>En les </t>
    </r>
    <r>
      <rPr>
        <b/>
        <sz val="11"/>
        <color rgb="FFCC3300"/>
        <rFont val="Arial"/>
        <family val="2"/>
      </rPr>
      <t>divulguant</t>
    </r>
    <r>
      <rPr>
        <sz val="11"/>
        <color rgb="FF333333"/>
        <rFont val="Arial"/>
        <family val="2"/>
      </rPr>
      <t>, elle sauve de la publicité des secrets confus et considérables, qu'elle-même ne connaît pas très bien.</t>
    </r>
  </si>
  <si>
    <r>
      <t>Quoi qu'il fît, il aurait tort: tort s'il </t>
    </r>
    <r>
      <rPr>
        <b/>
        <sz val="11"/>
        <color rgb="FFCC3300"/>
        <rFont val="Arial"/>
        <family val="2"/>
      </rPr>
      <t>divulguait</t>
    </r>
    <r>
      <rPr>
        <sz val="11"/>
        <color rgb="FF333333"/>
        <rFont val="Arial"/>
        <family val="2"/>
      </rPr>
      <t> une vérité tronquée, tort s'il dissimulait, fût-elle tronquée, une vérité.</t>
    </r>
  </si>
  <si>
    <r>
      <t>Les trois reniements de </t>
    </r>
    <r>
      <rPr>
        <sz val="11"/>
        <color theme="1"/>
        <rFont val="Calibri"/>
        <family val="2"/>
        <scheme val="minor"/>
      </rPr>
      <t>Pierre</t>
    </r>
    <r>
      <rPr>
        <sz val="11"/>
        <color rgb="FF333333"/>
        <rFont val="Arial"/>
        <family val="2"/>
      </rPr>
      <t> préalables au chant du coq, c'est-à-dire à la rédemption, durent préfigurer les trois reniements de la papauté, qui sont l'histoire non </t>
    </r>
    <r>
      <rPr>
        <b/>
        <sz val="11"/>
        <color rgb="FFCC3300"/>
        <rFont val="Arial"/>
        <family val="2"/>
      </rPr>
      <t>divulguée</t>
    </r>
    <r>
      <rPr>
        <sz val="11"/>
        <color rgb="FF333333"/>
        <rFont val="Arial"/>
        <family val="2"/>
      </rPr>
      <t> de l'église militante jusqu'à l'avènement final de l'esprit-saint. </t>
    </r>
  </si>
  <si>
    <r>
      <t>Et s'il en est qui craignent de </t>
    </r>
    <r>
      <rPr>
        <b/>
        <sz val="11"/>
        <color rgb="FFCC3300"/>
        <rFont val="Arial"/>
        <family val="2"/>
      </rPr>
      <t>divulguer</t>
    </r>
    <r>
      <rPr>
        <sz val="11"/>
        <color rgb="FF333333"/>
        <rFont val="Arial"/>
        <family val="2"/>
      </rPr>
      <t> leurs profits annuels, le éléments de leur revenu, l'origine de leur fortune, la source d'où provient leur aisance, leur richesse, leur luxe, pourquoi cette crainte, s'ils ont la conviction que cette fortune qu'ils ont gagnée, ils l'ont bien gagnée (</t>
    </r>
    <r>
      <rPr>
        <i/>
        <sz val="11"/>
        <color rgb="FF333333"/>
        <rFont val="Arial"/>
        <family val="2"/>
      </rPr>
      <t>Applaudissements à gauche</t>
    </r>
    <r>
      <rPr>
        <sz val="11"/>
        <color rgb="FF333333"/>
        <rFont val="Arial"/>
        <family val="2"/>
      </rPr>
      <t>), s'ils ont la conviction que leurs revenus viennent et d'une probité inflexible et du travail toujours sacré ;</t>
    </r>
  </si>
  <si>
    <r>
      <t>Puisque la vanité homicide de quelques-uns ou de quelques-unes qui ne prieraient pas pour moi, veut, à toute force, que mon pauvre nom brille de </t>
    </r>
    <r>
      <rPr>
        <i/>
        <sz val="11"/>
        <color rgb="FF333333"/>
        <rFont val="Arial"/>
        <family val="2"/>
      </rPr>
      <t>leur</t>
    </r>
    <r>
      <rPr>
        <sz val="11"/>
        <color rgb="FF333333"/>
        <rFont val="Arial"/>
        <family val="2"/>
      </rPr>
      <t> gloire, n'hésite pas à </t>
    </r>
    <r>
      <rPr>
        <b/>
        <sz val="11"/>
        <color rgb="FFCC3300"/>
        <rFont val="Arial"/>
        <family val="2"/>
      </rPr>
      <t>divulguer</t>
    </r>
    <r>
      <rPr>
        <sz val="11"/>
        <color rgb="FF333333"/>
        <rFont val="Arial"/>
        <family val="2"/>
      </rPr>
      <t> ma misère profonde, ma misère certaine, ma misère trop inconnue.</t>
    </r>
  </si>
  <si>
    <r>
      <t>La Fayette chevaleresque la rendit à son auteur et n'en </t>
    </r>
    <r>
      <rPr>
        <b/>
        <sz val="11"/>
        <color rgb="FFCC3300"/>
        <rFont val="Arial"/>
        <family val="2"/>
      </rPr>
      <t>divulgua</t>
    </r>
    <r>
      <rPr>
        <sz val="11"/>
        <color rgb="FF333333"/>
        <rFont val="Arial"/>
        <family val="2"/>
      </rPr>
      <t> pas l'existence.</t>
    </r>
  </si>
  <si>
    <r>
      <t>L'extrême différence d'âge qu'il y a entre nous me permet de reconnaître sans ridicule que cette présentation, ces causeries, cette vague amorce de relations étaient pour vous, ce n'est pas à moi de dire un honneur, mais enfin à tout le moins un avantage dont je trouve que votre sottise fut non point de l'avoir </t>
    </r>
    <r>
      <rPr>
        <b/>
        <sz val="11"/>
        <color rgb="FFCC3300"/>
        <rFont val="Arial"/>
        <family val="2"/>
      </rPr>
      <t>divulgué</t>
    </r>
    <r>
      <rPr>
        <sz val="11"/>
        <color rgb="FF333333"/>
        <rFont val="Arial"/>
        <family val="2"/>
      </rPr>
      <t>, mais de n'avoir pas su le conserver.</t>
    </r>
  </si>
  <si>
    <r>
      <t>Et pourtant je ne puis ni regretter d'avoir écrit ces pages, ni même de les avoir </t>
    </r>
    <r>
      <rPr>
        <b/>
        <sz val="11"/>
        <color rgb="FFCC3300"/>
        <rFont val="Arial"/>
        <family val="2"/>
      </rPr>
      <t>divulguées</t>
    </r>
    <r>
      <rPr>
        <sz val="11"/>
        <color rgb="FF333333"/>
        <rFont val="Arial"/>
        <family val="2"/>
      </rPr>
      <t>.</t>
    </r>
  </si>
  <si>
    <r>
      <t>Les innombrables amours de notre don juan, s'il y fait sans peine allusion, il ne </t>
    </r>
    <r>
      <rPr>
        <b/>
        <sz val="11"/>
        <color rgb="FFCC3300"/>
        <rFont val="Arial"/>
        <family val="2"/>
      </rPr>
      <t>divulgue</t>
    </r>
    <r>
      <rPr>
        <sz val="11"/>
        <color rgb="FF333333"/>
        <rFont val="Arial"/>
        <family val="2"/>
      </rPr>
      <t> pas l'identité de ses partenaires.</t>
    </r>
  </si>
  <si>
    <r>
      <t>Elle profita de ce trouble pour l'achever, et, frappant de grands coups sur sa tête, le somma de ne plus la regarder d'un oeil languide, d'épouser </t>
    </r>
    <r>
      <rPr>
        <sz val="11"/>
        <color theme="1"/>
        <rFont val="Calibri"/>
        <family val="2"/>
        <scheme val="minor"/>
      </rPr>
      <t>Agathe</t>
    </r>
    <r>
      <rPr>
        <sz val="11"/>
        <color rgb="FF333333"/>
        <rFont val="Arial"/>
        <family val="2"/>
      </rPr>
      <t> et de ne jamais </t>
    </r>
    <r>
      <rPr>
        <b/>
        <sz val="11"/>
        <color rgb="FFCC3300"/>
        <rFont val="Arial"/>
        <family val="2"/>
      </rPr>
      <t>divulguer</t>
    </r>
    <r>
      <rPr>
        <sz val="11"/>
        <color rgb="FF333333"/>
        <rFont val="Arial"/>
        <family val="2"/>
      </rPr>
      <t> son rôle de pacificatrice.</t>
    </r>
  </si>
  <si>
    <r>
      <t>Ce n'est pas lui — c'est Lefèvre, qui, avide de savoir caché et de vie intérieure, a </t>
    </r>
    <r>
      <rPr>
        <b/>
        <sz val="11"/>
        <color rgb="FFCC3300"/>
        <rFont val="Arial"/>
        <family val="2"/>
      </rPr>
      <t>divulgué</t>
    </r>
    <r>
      <rPr>
        <sz val="11"/>
        <color rgb="FF333333"/>
        <rFont val="Arial"/>
        <family val="2"/>
      </rPr>
      <t> dans ses écrits, en France et de façon générale dans toute la chrétienté, les doctrines des Florentins ;</t>
    </r>
  </si>
  <si>
    <r>
      <t>Mon tendre secret fut </t>
    </r>
    <r>
      <rPr>
        <b/>
        <sz val="11"/>
        <color rgb="FFCC3300"/>
        <rFont val="Arial"/>
        <family val="2"/>
      </rPr>
      <t>divulgué;</t>
    </r>
    <r>
      <rPr>
        <sz val="11"/>
        <color rgb="FF333333"/>
        <rFont val="Arial"/>
        <family val="2"/>
      </rPr>
      <t> toute la ville en fit des gorges chaudes.</t>
    </r>
  </si>
  <si>
    <r>
      <t>Mais, sur ces entrefaites, le journal </t>
    </r>
    <r>
      <rPr>
        <i/>
        <sz val="11"/>
        <color rgb="FF333333"/>
        <rFont val="Arial"/>
        <family val="2"/>
      </rPr>
      <t>le temps</t>
    </r>
    <r>
      <rPr>
        <sz val="11"/>
        <color rgb="FF333333"/>
        <rFont val="Arial"/>
        <family val="2"/>
      </rPr>
      <t> </t>
    </r>
    <r>
      <rPr>
        <b/>
        <sz val="11"/>
        <color rgb="FFCC3300"/>
        <rFont val="Arial"/>
        <family val="2"/>
      </rPr>
      <t>divulgua</t>
    </r>
    <r>
      <rPr>
        <sz val="11"/>
        <color rgb="FF333333"/>
        <rFont val="Arial"/>
        <family val="2"/>
      </rPr>
      <t> ces pourparlers en publiant les grandes lignes du projet.</t>
    </r>
  </si>
  <si>
    <r>
      <t>Ces notes avaient </t>
    </r>
    <r>
      <rPr>
        <b/>
        <sz val="11"/>
        <color rgb="FFCC3300"/>
        <rFont val="Arial"/>
        <family val="2"/>
      </rPr>
      <t>divulgué</t>
    </r>
    <r>
      <rPr>
        <sz val="11"/>
        <color rgb="FF333333"/>
        <rFont val="Arial"/>
        <family val="2"/>
      </rPr>
      <t> le coup de </t>
    </r>
    <r>
      <rPr>
        <i/>
        <sz val="11"/>
        <color rgb="FF333333"/>
        <rFont val="Arial"/>
        <family val="2"/>
      </rPr>
      <t>l'os de</t>
    </r>
    <r>
      <rPr>
        <sz val="11"/>
        <color rgb="FF333333"/>
        <rFont val="Arial"/>
        <family val="2"/>
      </rPr>
      <t> </t>
    </r>
    <r>
      <rPr>
        <i/>
        <sz val="11"/>
        <color rgb="FF333333"/>
        <rFont val="Arial"/>
        <family val="2"/>
      </rPr>
      <t>mouton</t>
    </r>
    <r>
      <rPr>
        <sz val="11"/>
        <color rgb="FF333333"/>
        <rFont val="Arial"/>
        <family val="2"/>
      </rPr>
      <t> et nous avaient appris qu'à l'analyse les marques laissées sur l'os de mouton s'étaient révélées </t>
    </r>
    <r>
      <rPr>
        <i/>
        <sz val="11"/>
        <color rgb="FF333333"/>
        <rFont val="Arial"/>
        <family val="2"/>
      </rPr>
      <t>de sang humain;</t>
    </r>
    <r>
      <rPr>
        <sz val="11"/>
        <color rgb="FF333333"/>
        <rFont val="Arial"/>
        <family val="2"/>
      </rPr>
      <t> il y avait là les traces fraîches </t>
    </r>
    <r>
      <rPr>
        <i/>
        <sz val="11"/>
        <color rgb="FF333333"/>
        <rFont val="Arial"/>
        <family val="2"/>
      </rPr>
      <t>du sang de Mlle Stangerson;</t>
    </r>
    <r>
      <rPr>
        <sz val="11"/>
        <color rgb="FF333333"/>
        <rFont val="Arial"/>
        <family val="2"/>
      </rPr>
      <t> les traces anciennes provenaient d'autres crimes pouvant remonter à plusieurs années... vous pensez si l'affaire défrayait la presse du monde entier.</t>
    </r>
  </si>
  <si>
    <r>
      <t>Ce qui fait frémir, c'est que la presse ne </t>
    </r>
    <r>
      <rPr>
        <b/>
        <sz val="11"/>
        <color rgb="FFCC3300"/>
        <rFont val="Arial"/>
        <family val="2"/>
      </rPr>
      <t>divulgue</t>
    </r>
    <r>
      <rPr>
        <sz val="11"/>
        <color rgb="FF333333"/>
        <rFont val="Arial"/>
        <family val="2"/>
      </rPr>
      <t> que les cas extrêmes.</t>
    </r>
  </si>
  <si>
    <r>
      <t>Comment, après l'</t>
    </r>
    <r>
      <rPr>
        <b/>
        <sz val="11"/>
        <color rgb="FFCC3300"/>
        <rFont val="Arial"/>
        <family val="2"/>
      </rPr>
      <t>ébruitement</t>
    </r>
    <r>
      <rPr>
        <sz val="11"/>
        <color rgb="FF333333"/>
        <rFont val="Arial"/>
        <family val="2"/>
      </rPr>
      <t> de ce premier vol, a-t-elle osé recommencer?</t>
    </r>
  </si>
  <si>
    <r>
      <t>J'ai peur, </t>
    </r>
    <r>
      <rPr>
        <i/>
        <sz val="11"/>
        <color rgb="FF333333"/>
        <rFont val="Arial"/>
        <family val="2"/>
      </rPr>
      <t>entre nous,</t>
    </r>
    <r>
      <rPr>
        <sz val="11"/>
        <color rgb="FF333333"/>
        <rFont val="Arial"/>
        <family val="2"/>
      </rPr>
      <t> que </t>
    </r>
    <r>
      <rPr>
        <sz val="11"/>
        <color theme="1"/>
        <rFont val="Calibri"/>
        <family val="2"/>
        <scheme val="minor"/>
      </rPr>
      <t>M</t>
    </r>
    <r>
      <rPr>
        <sz val="11"/>
        <color rgb="FF333333"/>
        <rFont val="Arial"/>
        <family val="2"/>
      </rPr>
      <t> </t>
    </r>
    <r>
      <rPr>
        <sz val="11"/>
        <color theme="1"/>
        <rFont val="Calibri"/>
        <family val="2"/>
        <scheme val="minor"/>
      </rPr>
      <t>Lacroix</t>
    </r>
    <r>
      <rPr>
        <sz val="11"/>
        <color rgb="FF333333"/>
        <rFont val="Arial"/>
        <family val="2"/>
      </rPr>
      <t>, dans son intérêt, n'ait fait une faute, en ne traitant pas l'affaire </t>
    </r>
    <r>
      <rPr>
        <sz val="11"/>
        <color theme="1"/>
        <rFont val="Calibri"/>
        <family val="2"/>
        <scheme val="minor"/>
      </rPr>
      <t>Gosselin</t>
    </r>
    <r>
      <rPr>
        <sz val="11"/>
        <color rgb="FF333333"/>
        <rFont val="Arial"/>
        <family val="2"/>
      </rPr>
      <t>-</t>
    </r>
    <r>
      <rPr>
        <sz val="11"/>
        <color theme="1"/>
        <rFont val="Calibri"/>
        <family val="2"/>
        <scheme val="minor"/>
      </rPr>
      <t>Renduel</t>
    </r>
    <r>
      <rPr>
        <sz val="11"/>
        <color rgb="FF333333"/>
        <rFont val="Arial"/>
        <family val="2"/>
      </rPr>
      <t> avant tout </t>
    </r>
    <r>
      <rPr>
        <b/>
        <sz val="11"/>
        <color rgb="FFCC3300"/>
        <rFont val="Arial"/>
        <family val="2"/>
      </rPr>
      <t>ébruitement</t>
    </r>
    <r>
      <rPr>
        <sz val="11"/>
        <color rgb="FF333333"/>
        <rFont val="Arial"/>
        <family val="2"/>
      </rPr>
      <t>.</t>
    </r>
  </si>
  <si>
    <r>
      <t>Ce que c'est que le simple </t>
    </r>
    <r>
      <rPr>
        <b/>
        <sz val="11"/>
        <color rgb="FFCC3300"/>
        <rFont val="Arial"/>
        <family val="2"/>
      </rPr>
      <t>ébruitement</t>
    </r>
    <r>
      <rPr>
        <sz val="11"/>
        <color rgb="FF333333"/>
        <rFont val="Arial"/>
        <family val="2"/>
      </rPr>
      <t> sur la possibilité d'un succès!</t>
    </r>
  </si>
  <si>
    <t>ebruitement</t>
  </si>
  <si>
    <r>
      <t>Après tout, ses amours étaient aussi </t>
    </r>
    <r>
      <rPr>
        <b/>
        <sz val="11"/>
        <color rgb="FFCC3300"/>
        <rFont val="Arial"/>
        <family val="2"/>
      </rPr>
      <t>ébruitées</t>
    </r>
    <r>
      <rPr>
        <sz val="11"/>
        <color rgb="FF333333"/>
        <rFont val="Arial"/>
        <family val="2"/>
      </rPr>
      <t> avant qu'après sa fuite, graces aux folies et aux noirceurs de ses parens; et son évasion était annoncée à tout le public par eux-mêmes, ce qui équivalait, pour sa réputation, à l'exécution même de ses projets.</t>
    </r>
  </si>
  <si>
    <r>
      <t>Enfin suivant le cours ordinaire des choses, un projet tel que celui du roi des huns, ne sçauroit être mis en exécution que dix-huit mois après qu'il a été conçû, et un an après qu'il a été </t>
    </r>
    <r>
      <rPr>
        <b/>
        <sz val="11"/>
        <color rgb="FFCC3300"/>
        <rFont val="Arial"/>
        <family val="2"/>
      </rPr>
      <t>ébruité</t>
    </r>
    <r>
      <rPr>
        <sz val="11"/>
        <color rgb="FF333333"/>
        <rFont val="Arial"/>
        <family val="2"/>
      </rPr>
      <t>.</t>
    </r>
  </si>
  <si>
    <r>
      <t>Son amour était aussi </t>
    </r>
    <r>
      <rPr>
        <b/>
        <sz val="11"/>
        <color rgb="FFCC3300"/>
        <rFont val="Arial"/>
        <family val="2"/>
      </rPr>
      <t>ébruité</t>
    </r>
    <r>
      <rPr>
        <sz val="11"/>
        <color rgb="FF333333"/>
        <rFont val="Arial"/>
        <family val="2"/>
      </rPr>
      <t> avant qu'après sa fuite, grace aux folies et aux noirceurs de ses parens, ce qui équivalait pour sa réputation à l'exécution même de ses projets.</t>
    </r>
  </si>
  <si>
    <r>
      <t>Quand il s'agit d'</t>
    </r>
    <r>
      <rPr>
        <b/>
        <sz val="11"/>
        <color rgb="FFCC3300"/>
        <rFont val="Arial"/>
        <family val="2"/>
      </rPr>
      <t>ébruiter</t>
    </r>
    <r>
      <rPr>
        <sz val="11"/>
        <color rgb="FF333333"/>
        <rFont val="Arial"/>
        <family val="2"/>
      </rPr>
      <t> la foiblesse d'une femme, on ne sauroit faire trop de diligence.</t>
    </r>
  </si>
  <si>
    <r>
      <t>Je suis en regle, comme vous sentez bien; j'ai vîte </t>
    </r>
    <r>
      <rPr>
        <b/>
        <sz val="11"/>
        <color rgb="FFCC3300"/>
        <rFont val="Arial"/>
        <family val="2"/>
      </rPr>
      <t>ébruité</t>
    </r>
    <r>
      <rPr>
        <sz val="11"/>
        <color rgb="FF333333"/>
        <rFont val="Arial"/>
        <family val="2"/>
      </rPr>
      <t> l'aventure, et je me suis mis d'autant plus à mon aise sur les indiscrétions, qu'on étoit plus circonspect sur les confidences.</t>
    </r>
  </si>
  <si>
    <r>
      <t>Madame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Mazarin</t>
    </r>
    <r>
      <rPr>
        <sz val="11"/>
        <color rgb="FF333333"/>
        <rFont val="Arial"/>
        <family val="2"/>
      </rPr>
      <t> eut assez de bonheur pour que sa famille et le crédit de ses parens assoupîssent cette affaire. </t>
    </r>
    <r>
      <rPr>
        <sz val="11"/>
        <color theme="1"/>
        <rFont val="Calibri"/>
        <family val="2"/>
        <scheme val="minor"/>
      </rPr>
      <t>(Les tiens ont </t>
    </r>
    <r>
      <rPr>
        <b/>
        <sz val="11"/>
        <color rgb="FFCC3300"/>
        <rFont val="Calibri"/>
        <family val="2"/>
        <scheme val="minor"/>
      </rPr>
      <t xml:space="preserve">ébruité </t>
    </r>
    <r>
      <rPr>
        <sz val="11"/>
        <color theme="1"/>
        <rFont val="Calibri"/>
        <family val="2"/>
        <scheme val="minor"/>
      </rPr>
      <t>et envenimé la nôtre. )</t>
    </r>
  </si>
  <si>
    <r>
      <t>Comme nous sommes fort aimez dans notre terre, nous avons demandé le secret: jusqu'à ce matin il ne paroît pas qu'il ait été </t>
    </r>
    <r>
      <rPr>
        <b/>
        <sz val="11"/>
        <color rgb="FFCC3300"/>
        <rFont val="Arial"/>
        <family val="2"/>
      </rPr>
      <t>ébruité;</t>
    </r>
    <r>
      <rPr>
        <sz val="11"/>
        <color rgb="FF333333"/>
        <rFont val="Arial"/>
        <family val="2"/>
      </rPr>
      <t> mais que je crains à mon retour d'aprendre de fâcheuses nouvelles!</t>
    </r>
  </si>
  <si>
    <r>
      <t>Tu as fort bien fait, quoi qu'on en puisse dire, d'</t>
    </r>
    <r>
      <rPr>
        <b/>
        <sz val="11"/>
        <color rgb="FFCC3300"/>
        <rFont val="Arial"/>
        <family val="2"/>
      </rPr>
      <t>ébruiter</t>
    </r>
    <r>
      <rPr>
        <sz val="11"/>
        <color rgb="FF333333"/>
        <rFont val="Arial"/>
        <family val="2"/>
      </rPr>
      <t> ta maternité.</t>
    </r>
  </si>
  <si>
    <r>
      <t>Le parlement a voulu que cela s'</t>
    </r>
    <r>
      <rPr>
        <b/>
        <sz val="11"/>
        <color rgb="FFCC3300"/>
        <rFont val="Arial"/>
        <family val="2"/>
      </rPr>
      <t>ébruitât</t>
    </r>
    <r>
      <rPr>
        <sz val="11"/>
        <color rgb="FF333333"/>
        <rFont val="Arial"/>
        <family val="2"/>
      </rPr>
      <t> et produisît une espèce de fermentation avant que d'en faire du bruit lui-même, afin que la notoriété publique précédât sa déclamation.</t>
    </r>
  </si>
  <si>
    <r>
      <t>Mais au reste, en supposant, comme je l'espère, qu'il ne sera jamais nécessaire d'</t>
    </r>
    <r>
      <rPr>
        <b/>
        <sz val="11"/>
        <color rgb="FFCC3300"/>
        <rFont val="Arial"/>
        <family val="2"/>
      </rPr>
      <t>ébruiter</t>
    </r>
    <r>
      <rPr>
        <sz val="11"/>
        <color rgb="FF333333"/>
        <rFont val="Arial"/>
        <family val="2"/>
      </rPr>
      <t> cette affaire, je vous en demande le secret, et je mets mes dernières fautes à couvert sous l'aile de votre charité.</t>
    </r>
  </si>
  <si>
    <r>
      <t>Mais à l'examen vous ne vous offrez plus à lui, ensuite il sort; la réformée embrasse ses compagnes, elle leur promet mille et mille fois de les servir, de porter des plaintes, d'</t>
    </r>
    <r>
      <rPr>
        <b/>
        <sz val="11"/>
        <color rgb="FFCC3300"/>
        <rFont val="Arial"/>
        <family val="2"/>
      </rPr>
      <t>ébruiter</t>
    </r>
    <r>
      <rPr>
        <sz val="11"/>
        <color rgb="FF333333"/>
        <rFont val="Arial"/>
        <family val="2"/>
      </rPr>
      <t> ce qui se passe, l'heure sonne, le moine paraît, la fille part, et l'on n'entend plus parler d'elle.</t>
    </r>
  </si>
  <si>
    <r>
      <t>J'avois si bien senti qu'en vous poursuivant avec le fracas que je mets toûjours dans ces sortes de chôses, je vous forçois à être crüelle, que ce n'avoit été qu'avec le mystère le plus profond que je vous avois annoncé mes projets sur votre coeur: mais, soit que vous crûssiez que vos dédains pour moi ne pouvoient avoir trop de publicité; et que, dans cette idée, vous </t>
    </r>
    <r>
      <rPr>
        <b/>
        <sz val="11"/>
        <color rgb="FFCC3300"/>
        <rFont val="Arial"/>
        <family val="2"/>
      </rPr>
      <t>ébruitâssiez</t>
    </r>
    <r>
      <rPr>
        <sz val="11"/>
        <color rgb="FF333333"/>
        <rFont val="Arial"/>
        <family val="2"/>
      </rPr>
      <t> mes desseins: soit que l'attention que j'inspire ne me permette, même point quand je le voudrois, d'en former d'obscurs, à peine les miens vous furent-ils connus que personne dans </t>
    </r>
    <r>
      <rPr>
        <sz val="11"/>
        <color theme="1"/>
        <rFont val="Calibri"/>
        <family val="2"/>
        <scheme val="minor"/>
      </rPr>
      <t>Athênes</t>
    </r>
    <r>
      <rPr>
        <sz val="11"/>
        <color rgb="FF333333"/>
        <rFont val="Arial"/>
        <family val="2"/>
      </rPr>
      <t> ne les ignora.</t>
    </r>
  </si>
  <si>
    <r>
      <t>Si le père s'est mêlé là dedans, comme cela est, du moins pour la publication de cette nouvelle, tu aurais dû le traiter devant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Mar</t>
    </r>
    <r>
      <rPr>
        <sz val="11"/>
        <color rgb="FF333333"/>
        <rFont val="Arial"/>
        <family val="2"/>
      </rPr>
      <t> comme le méritait un moine insolent et calomniateur, qui répète en pleine communauté des bruits scandaleux (sans doute parce qu'il n'a pas trouvé sur son chemin les trompettes de la ville pour l'</t>
    </r>
    <r>
      <rPr>
        <b/>
        <sz val="11"/>
        <color rgb="FFCC3300"/>
        <rFont val="Arial"/>
        <family val="2"/>
      </rPr>
      <t>ébruiter)</t>
    </r>
    <r>
      <rPr>
        <sz val="11"/>
        <color rgb="FF333333"/>
        <rFont val="Arial"/>
        <family val="2"/>
      </rPr>
      <t>, et donne des instructions sans vérifier le fait, comme s'il était ton mentor.</t>
    </r>
  </si>
  <si>
    <r>
      <t>Il étoit à craindre que l'on ne vînt à </t>
    </r>
    <r>
      <rPr>
        <b/>
        <sz val="11"/>
        <color rgb="FFCC3300"/>
        <rFont val="Arial"/>
        <family val="2"/>
      </rPr>
      <t>ébruiter</t>
    </r>
    <r>
      <rPr>
        <sz val="11"/>
        <color rgb="FF333333"/>
        <rFont val="Arial"/>
        <family val="2"/>
      </rPr>
      <t> nos discours.</t>
    </r>
  </si>
  <si>
    <r>
      <t xml:space="preserve">Hé quoi! Sur un prétexte absurde et mandié, aller de porte en porte implorer la pitié, y faire de sa vie un journal équivoque, que personne ne croit, et dont chacun se moque suborner des témoins, gagner des partisans; remplir les tribunaux de ses cris indécens; y faire débiter des plaintes infidelles; inonder le public d'injurieux libelles; </t>
    </r>
    <r>
      <rPr>
        <b/>
        <sz val="11"/>
        <color rgb="FFC00000"/>
        <rFont val="Arial"/>
        <family val="2"/>
      </rPr>
      <t>ébruiter</t>
    </r>
    <r>
      <rPr>
        <sz val="11"/>
        <color rgb="FF333333"/>
        <rFont val="Arial"/>
        <family val="2"/>
      </rPr>
      <t xml:space="preserve"> des malheurs qu'on pouvoit empêcher, ou qu'au moins la raison devoit faire cacher: je ne puis seulement soutenir cette idée.</t>
    </r>
  </si>
  <si>
    <r>
      <t>Les ménages civilisés n'étant qu'un assaut de fourberie, tant de l'homme que de la femme, il convient de ne rien </t>
    </r>
    <r>
      <rPr>
        <b/>
        <sz val="11"/>
        <color rgb="FFCC3300"/>
        <rFont val="Arial"/>
        <family val="2"/>
      </rPr>
      <t>ébruiter</t>
    </r>
    <r>
      <rPr>
        <sz val="11"/>
        <color rgb="FF333333"/>
        <rFont val="Arial"/>
        <family val="2"/>
      </rPr>
      <t> et ne pas charger aucun des deux époux aux dépens de l'autre, car, en thèse générale, ils ne valent pas mieux.</t>
    </r>
  </si>
  <si>
    <r>
      <t>Puis, comme il s'agissait, avant toute chose, d'obtenir pour la campagne projetée la coopération des Grandes compagnies avant de rien </t>
    </r>
    <r>
      <rPr>
        <b/>
        <sz val="11"/>
        <color rgb="FFCC3300"/>
        <rFont val="Arial"/>
        <family val="2"/>
      </rPr>
      <t>ébruiter</t>
    </r>
    <r>
      <rPr>
        <sz val="11"/>
        <color rgb="FF333333"/>
        <rFont val="Arial"/>
        <family val="2"/>
      </rPr>
      <t>, de peur que don Pedro n'achetât, à prix d'argent, non pas le secours des capitaines en Espagne, mais leur séjour en France, séjour qui empêcherait naturellement le roi Charles V de porter ses armes ailleurs, le roi Charles donna congé au connétable et au chevalier de Mauléon qui devait lui servir d'introducteur.</t>
    </r>
  </si>
  <si>
    <r>
      <t>Le cardinal saurait bien que Jeanne avait pris ces diamans, la reine le devinerait bien; mais à quoi leur servirait d'</t>
    </r>
    <r>
      <rPr>
        <b/>
        <sz val="11"/>
        <color rgb="FFCC3300"/>
        <rFont val="Arial"/>
        <family val="2"/>
      </rPr>
      <t>ébruiter</t>
    </r>
    <r>
      <rPr>
        <sz val="11"/>
        <color rgb="FF333333"/>
        <rFont val="Arial"/>
        <family val="2"/>
      </rPr>
      <t> une alerte si étroitement liée à celle du parc et des bains d'Apollon?</t>
    </r>
  </si>
  <si>
    <r>
      <t>Fabrice</t>
    </r>
    <r>
      <rPr>
        <sz val="11"/>
        <color rgb="FF333333"/>
        <rFont val="Arial"/>
        <family val="2"/>
      </rPr>
      <t> finit par avouer à la jolie fille qu'elle avait deviné juste: mais si mon nom est </t>
    </r>
    <r>
      <rPr>
        <b/>
        <sz val="11"/>
        <color rgb="FFCC3300"/>
        <rFont val="Arial"/>
        <family val="2"/>
      </rPr>
      <t>ébruité</t>
    </r>
    <r>
      <rPr>
        <sz val="11"/>
        <color rgb="FF333333"/>
        <rFont val="Arial"/>
        <family val="2"/>
      </rPr>
      <t>, ajouta-t-il, malgré la grande passion dont j'ai donné tant de preuves à ta maîtresse, je serai obligé de cesser de la voir, et aussitôt les ministres de mon père, ces méchants drôles que je destituerai un jour, ne manqueront pas de lui envoyer l'ordre de vider le pays, que jusqu'ici elle a embelli de sa présence.</t>
    </r>
  </si>
  <si>
    <r>
      <t xml:space="preserve">Il espérait d'ailleurs que l'affaire ne s' </t>
    </r>
    <r>
      <rPr>
        <b/>
        <sz val="11"/>
        <color rgb="FFCC3300"/>
        <rFont val="Arial"/>
        <family val="2"/>
      </rPr>
      <t>ébruiterait</t>
    </r>
    <r>
      <rPr>
        <sz val="11"/>
        <color rgb="FF333333"/>
        <rFont val="Arial"/>
        <family val="2"/>
      </rPr>
      <t> pas, que son nom, lui absent, y serait à peine prononcé et en tout cas ne retentirait pas au delà du plaid de la tournelle.</t>
    </r>
  </si>
  <si>
    <r>
      <t>Il commença par montrer ces preuves à Mariette, en la priant de n'en rien </t>
    </r>
    <r>
      <rPr>
        <b/>
        <sz val="11"/>
        <color rgb="FFCC3300"/>
        <rFont val="Arial"/>
        <family val="2"/>
      </rPr>
      <t>ébruiter</t>
    </r>
    <r>
      <rPr>
        <sz val="11"/>
        <color rgb="FF333333"/>
        <rFont val="Arial"/>
        <family val="2"/>
      </rPr>
      <t> inutilement, et en lui démontrant qu'elle n'avait plus qu'à se tenir tranquille.</t>
    </r>
  </si>
  <si>
    <r>
      <t>Nous avons donc tort de nous alarmer; son absence sera de courte durée, sans doute; aussi gardons-nous bien, par une pusillanimité dont le général nous ferait un crime, d'</t>
    </r>
    <r>
      <rPr>
        <b/>
        <sz val="11"/>
        <color rgb="FFCC3300"/>
        <rFont val="Arial"/>
        <family val="2"/>
      </rPr>
      <t>ébruiter</t>
    </r>
    <r>
      <rPr>
        <sz val="11"/>
        <color rgb="FF333333"/>
        <rFont val="Arial"/>
        <family val="2"/>
      </rPr>
      <t> son absence, qui pourrait démoraliser l'armée.</t>
    </r>
  </si>
  <si>
    <r>
      <t xml:space="preserve">Eh bien! lui dit-il, venez demain ou ce soir à la cure, et gardez qu'on ne sache ce que j'aurai à vous faire savoir, car il m'est défendu de l' </t>
    </r>
    <r>
      <rPr>
        <b/>
        <sz val="11"/>
        <color rgb="FFCC3300"/>
        <rFont val="Arial"/>
        <family val="2"/>
      </rPr>
      <t>ébruiter</t>
    </r>
    <r>
      <rPr>
        <sz val="11"/>
        <color rgb="FF333333"/>
        <rFont val="Arial"/>
        <family val="2"/>
      </rPr>
      <t>, et c'est une affaire de conscience pour moi.</t>
    </r>
  </si>
  <si>
    <r>
      <t>Je n'avais pas encore vu son visage; il est assez joli, par exception; c'est un jeune homme d'une trentaine d'années, à l'air vif et vigoureux, au regard ouvert... Et qui m'eût dit que, peu de jours plus tard, ce même djin... Mais non, je ne veux pas </t>
    </r>
    <r>
      <rPr>
        <b/>
        <sz val="11"/>
        <color rgb="FFCC3300"/>
        <rFont val="Arial"/>
        <family val="2"/>
      </rPr>
      <t xml:space="preserve">ébruiter </t>
    </r>
    <r>
      <rPr>
        <sz val="11"/>
        <color rgb="FF333333"/>
        <rFont val="Arial"/>
        <family val="2"/>
      </rPr>
      <t>cela encore; ce serait risquer de jeter sur Chrysanthème une déconsidération anticipée et injuste...</t>
    </r>
  </si>
  <si>
    <r>
      <t>On ne mettait pas en doute qu'il ne les acceptât sans discussion pour éviter d'</t>
    </r>
    <r>
      <rPr>
        <b/>
        <sz val="11"/>
        <color rgb="FFCC3300"/>
        <rFont val="Arial"/>
        <family val="2"/>
      </rPr>
      <t>ébruiter</t>
    </r>
    <r>
      <rPr>
        <sz val="11"/>
        <color rgb="FF333333"/>
        <rFont val="Arial"/>
        <family val="2"/>
      </rPr>
      <t> les causes de ma détermination.</t>
    </r>
  </si>
  <si>
    <r>
      <t xml:space="preserve">Qu'elles ont cachés dans les vitres noires, qu'elles ont cachés au fond des miroirs où leur chute lente est encore en fuite et se continue à travers les soirs, chute de secrets dont nul ne s' </t>
    </r>
    <r>
      <rPr>
        <b/>
        <sz val="11"/>
        <color rgb="FFC00000"/>
        <rFont val="Arial"/>
        <family val="2"/>
      </rPr>
      <t>ébruite</t>
    </r>
    <r>
      <rPr>
        <sz val="11"/>
        <color rgb="FF333333"/>
        <rFont val="Arial"/>
        <family val="2"/>
      </rPr>
      <t xml:space="preserve">! </t>
    </r>
  </si>
  <si>
    <r>
      <t>Dans les rassemblements excités où l'on ne pouvait se résoudre à clore les discussions rétrospectives, devant les armoires où des colloques continuaient entre gens qui endossaient leurs pardessus, les premières prévisions des augures s'</t>
    </r>
    <r>
      <rPr>
        <b/>
        <sz val="11"/>
        <color rgb="FFCC3300"/>
        <rFont val="Arial"/>
        <family val="2"/>
      </rPr>
      <t>ébruitaient</t>
    </r>
    <r>
      <rPr>
        <sz val="11"/>
        <color rgb="FF333333"/>
        <rFont val="Arial"/>
        <family val="2"/>
      </rPr>
      <t>, colportées aussitôt par les badauds.</t>
    </r>
  </si>
  <si>
    <r>
      <t>La religieuse, connaissant la parenté de </t>
    </r>
    <r>
      <rPr>
        <sz val="11"/>
        <color theme="1"/>
        <rFont val="Calibri"/>
        <family val="2"/>
        <scheme val="minor"/>
      </rPr>
      <t>Trouche</t>
    </r>
    <r>
      <rPr>
        <sz val="11"/>
        <color rgb="FF333333"/>
        <rFont val="Arial"/>
        <family val="2"/>
      </rPr>
      <t> avec le curé de saint-</t>
    </r>
    <r>
      <rPr>
        <sz val="11"/>
        <color theme="1"/>
        <rFont val="Calibri"/>
        <family val="2"/>
        <scheme val="minor"/>
      </rPr>
      <t>Saturnin</t>
    </r>
    <r>
      <rPr>
        <sz val="11"/>
        <color rgb="FF333333"/>
        <rFont val="Arial"/>
        <family val="2"/>
      </rPr>
      <t>, eut la prudence de ne pas </t>
    </r>
    <r>
      <rPr>
        <b/>
        <sz val="11"/>
        <color rgb="FFCC3300"/>
        <rFont val="Arial"/>
        <family val="2"/>
      </rPr>
      <t>ébruiter</t>
    </r>
    <r>
      <rPr>
        <sz val="11"/>
        <color rgb="FF333333"/>
        <rFont val="Arial"/>
        <family val="2"/>
      </rPr>
      <t> l'aventure, avant d'avoir vu ce dernier.</t>
    </r>
  </si>
  <si>
    <r>
      <t>Comme l'affaire du corps de garde s'était </t>
    </r>
    <r>
      <rPr>
        <b/>
        <sz val="11"/>
        <color rgb="FFCC3300"/>
        <rFont val="Arial"/>
        <family val="2"/>
      </rPr>
      <t>ébruitée</t>
    </r>
    <r>
      <rPr>
        <sz val="11"/>
        <color rgb="FF333333"/>
        <rFont val="Arial"/>
        <family val="2"/>
      </rPr>
      <t>, la directrice du bureau de poste et quelques autres personnes qui virent la lettre avant le départ et qui reconnurent l'écriture de </t>
    </r>
    <r>
      <rPr>
        <sz val="11"/>
        <color theme="1"/>
        <rFont val="Calibri"/>
        <family val="2"/>
        <scheme val="minor"/>
      </rPr>
      <t>Javert</t>
    </r>
    <r>
      <rPr>
        <sz val="11"/>
        <color rgb="FF333333"/>
        <rFont val="Arial"/>
        <family val="2"/>
      </rPr>
      <t> sur l'adresse, pensèrent que c'était sa démission qu'il envoyait.</t>
    </r>
  </si>
  <si>
    <r>
      <t>Vous m'obligerez donc, monsieur le comte, en n'</t>
    </r>
    <r>
      <rPr>
        <b/>
        <sz val="11"/>
        <color rgb="FFCC3300"/>
        <rFont val="Arial"/>
        <family val="2"/>
      </rPr>
      <t>ébruitant</t>
    </r>
    <r>
      <rPr>
        <sz val="11"/>
        <color rgb="FF333333"/>
        <rFont val="Arial"/>
        <family val="2"/>
      </rPr>
      <t> pas cette aventure, non seulement à cause de mon souverain, qui me saurait fort mauvais gré du rôle que j'y ai joué, mais encore à cause de la mission dont je suis chargé auprès de votre impératrice.</t>
    </r>
  </si>
  <si>
    <r>
      <t>On dirait des aveux aux lèvres des maisons: chuchotement de brume, inscription en fuite, confidence du feu des âtres qui s'</t>
    </r>
    <r>
      <rPr>
        <b/>
        <sz val="11"/>
        <color rgb="FFC00000"/>
        <rFont val="Arial"/>
        <family val="2"/>
      </rPr>
      <t>ébruite</t>
    </r>
    <r>
      <rPr>
        <sz val="11"/>
        <color rgb="FF333333"/>
        <rFont val="Arial"/>
        <family val="2"/>
      </rPr>
      <t xml:space="preserve"> dans le ciel et raconte en molles oraisons l'histoire des foyers où la cendre est éteinte. </t>
    </r>
  </si>
  <si>
    <r>
      <t>Et </t>
    </r>
    <r>
      <rPr>
        <sz val="11"/>
        <color theme="1"/>
        <rFont val="Calibri"/>
        <family val="2"/>
        <scheme val="minor"/>
      </rPr>
      <t>Carnajou</t>
    </r>
    <r>
      <rPr>
        <sz val="11"/>
        <color rgb="FF333333"/>
        <rFont val="Arial"/>
        <family val="2"/>
      </rPr>
      <t> passe si bien pour un menteur qu'un vrai chirurgien, qui fait quelque temps après des réapplications de chair, n'ose pas les </t>
    </r>
    <r>
      <rPr>
        <b/>
        <sz val="11"/>
        <color rgb="FFCC3300"/>
        <rFont val="Arial"/>
        <family val="2"/>
      </rPr>
      <t>ébruiter</t>
    </r>
    <r>
      <rPr>
        <sz val="11"/>
        <color rgb="FF333333"/>
        <rFont val="Arial"/>
        <family val="2"/>
      </rPr>
      <t>.</t>
    </r>
  </si>
  <si>
    <r>
      <t>Non, sire; permettez-moi de donner un conseil à Votre Majesté; n'</t>
    </r>
    <r>
      <rPr>
        <b/>
        <sz val="11"/>
        <color rgb="FFCC3300"/>
        <rFont val="Arial"/>
        <family val="2"/>
      </rPr>
      <t>ébruitez</t>
    </r>
    <r>
      <rPr>
        <sz val="11"/>
        <color rgb="FF333333"/>
        <rFont val="Arial"/>
        <family val="2"/>
      </rPr>
      <t> pas l'affaire avant d'avoir causé avec Sa Majesté la reine.</t>
    </r>
  </si>
  <si>
    <r>
      <t xml:space="preserve">Mais il est bon d'aller vite en besogne, pour que l'insuccès, s'il y en a un, ne s' </t>
    </r>
    <r>
      <rPr>
        <b/>
        <sz val="11"/>
        <color rgb="FFCC3300"/>
        <rFont val="Arial"/>
        <family val="2"/>
      </rPr>
      <t>ébruite</t>
    </r>
    <r>
      <rPr>
        <sz val="11"/>
        <color rgb="FF333333"/>
        <rFont val="Arial"/>
        <family val="2"/>
      </rPr>
      <t> pas et ne te nuise pas auprès du comité de l'odéon.</t>
    </r>
  </si>
  <si>
    <r>
      <t>Mais malgré toutes les précautions de la confidente et de sa maîtresse, leur secret était un peu celui de la comédie; et si le roi n'en prenait pas d'ombrage, c'est qu'il est de petits scandales qu'il vaut mieux tolérer qu'</t>
    </r>
    <r>
      <rPr>
        <b/>
        <sz val="11"/>
        <color rgb="FFCC3300"/>
        <rFont val="Arial"/>
        <family val="2"/>
      </rPr>
      <t>ébruiter</t>
    </r>
    <r>
      <rPr>
        <sz val="11"/>
        <color rgb="FF333333"/>
        <rFont val="Arial"/>
        <family val="2"/>
      </rPr>
      <t> en les combattant.</t>
    </r>
  </si>
  <si>
    <r>
      <t>Ces explications étaient produites par le journal qui avait le premier </t>
    </r>
    <r>
      <rPr>
        <b/>
        <sz val="11"/>
        <color rgb="FFCC3300"/>
        <rFont val="Arial"/>
        <family val="2"/>
      </rPr>
      <t>ébruité</t>
    </r>
    <r>
      <rPr>
        <sz val="11"/>
        <color rgb="FF333333"/>
        <rFont val="Arial"/>
        <family val="2"/>
      </rPr>
      <t> l'affaire, </t>
    </r>
    <r>
      <rPr>
        <i/>
        <sz val="11"/>
        <color rgb="FF333333"/>
        <rFont val="Arial"/>
        <family val="2"/>
      </rPr>
      <t>la</t>
    </r>
    <r>
      <rPr>
        <sz val="11"/>
        <color rgb="FF333333"/>
        <rFont val="Arial"/>
        <family val="2"/>
      </rPr>
      <t> </t>
    </r>
    <r>
      <rPr>
        <i/>
        <sz val="11"/>
        <color rgb="FF333333"/>
        <rFont val="Arial"/>
        <family val="2"/>
      </rPr>
      <t>tradition française,</t>
    </r>
    <r>
      <rPr>
        <sz val="11"/>
        <color rgb="FF333333"/>
        <rFont val="Arial"/>
        <family val="2"/>
      </rPr>
      <t> et qui appartenait à la ligue des </t>
    </r>
    <r>
      <rPr>
        <i/>
        <sz val="11"/>
        <color rgb="FF333333"/>
        <rFont val="Arial"/>
        <family val="2"/>
      </rPr>
      <t>français de France.</t>
    </r>
  </si>
  <si>
    <r>
      <t>J'avais eu l'autorisation d'approcher Schwan</t>
    </r>
    <r>
      <rPr>
        <sz val="11"/>
        <color rgb="FF333333"/>
        <rFont val="Arial"/>
        <family val="2"/>
      </rPr>
      <t> (on l'appelait tout court le </t>
    </r>
    <r>
      <rPr>
        <sz val="11"/>
        <color theme="1"/>
        <rFont val="Calibri"/>
        <family val="2"/>
        <scheme val="minor"/>
      </rPr>
      <t>Cygne</t>
    </r>
    <r>
      <rPr>
        <sz val="11"/>
        <color rgb="FF333333"/>
        <rFont val="Arial"/>
        <family val="2"/>
      </rPr>
      <t>), car </t>
    </r>
    <r>
      <rPr>
        <sz val="11"/>
        <color theme="1"/>
        <rFont val="Calibri"/>
        <family val="2"/>
        <scheme val="minor"/>
      </rPr>
      <t>Fritzi</t>
    </r>
    <r>
      <rPr>
        <sz val="11"/>
        <color rgb="FF333333"/>
        <rFont val="Arial"/>
        <family val="2"/>
      </rPr>
      <t>, qui était du comité de la </t>
    </r>
    <r>
      <rPr>
        <sz val="11"/>
        <color theme="1"/>
        <rFont val="Calibri"/>
        <family val="2"/>
        <scheme val="minor"/>
      </rPr>
      <t>Liga</t>
    </r>
    <r>
      <rPr>
        <sz val="11"/>
        <color rgb="FF333333"/>
        <rFont val="Arial"/>
        <family val="2"/>
      </rPr>
      <t>, avait </t>
    </r>
    <r>
      <rPr>
        <b/>
        <sz val="11"/>
        <color rgb="FFCC3300"/>
        <rFont val="Arial"/>
        <family val="2"/>
      </rPr>
      <t>ébruité</t>
    </r>
    <r>
      <rPr>
        <sz val="11"/>
        <color rgb="FF333333"/>
        <rFont val="Arial"/>
        <family val="2"/>
      </rPr>
      <t> pour ma gloire mon attente d'un jour, et de la part d'un fournisseur j'apportais à </t>
    </r>
    <r>
      <rPr>
        <sz val="11"/>
        <color theme="1"/>
        <rFont val="Calibri"/>
        <family val="2"/>
        <scheme val="minor"/>
      </rPr>
      <t>Amalia</t>
    </r>
    <r>
      <rPr>
        <sz val="11"/>
        <color rgb="FF333333"/>
        <rFont val="Arial"/>
        <family val="2"/>
      </rPr>
      <t> un sachet de cette poudre d'or dont on faisait au château une telle consommation.</t>
    </r>
  </si>
  <si>
    <r>
      <t>J'ai été bien assez ridicule déjà ce soir, il est inutile que la chose s'</t>
    </r>
    <r>
      <rPr>
        <b/>
        <sz val="11"/>
        <color rgb="FFCC3300"/>
        <rFont val="Arial"/>
        <family val="2"/>
      </rPr>
      <t>ébruite</t>
    </r>
    <r>
      <rPr>
        <sz val="11"/>
        <color rgb="FF333333"/>
        <rFont val="Arial"/>
        <family val="2"/>
      </rPr>
      <t>.</t>
    </r>
  </si>
  <si>
    <r>
      <t>Le pape était disposé à céder, mais l'affaire s'étant </t>
    </r>
    <r>
      <rPr>
        <b/>
        <sz val="11"/>
        <color rgb="FFCC3300"/>
        <rFont val="Arial"/>
        <family val="2"/>
      </rPr>
      <t>ébruitée</t>
    </r>
    <r>
      <rPr>
        <sz val="11"/>
        <color rgb="FF333333"/>
        <rFont val="Arial"/>
        <family val="2"/>
      </rPr>
      <t>, il recula devant les protestations des partisans de la réforme ecclésiastique, Guillaume, de Saint-Bénigne de Dijon et Richard, abbé de Saint-Vanne.</t>
    </r>
  </si>
  <si>
    <r>
      <t>Je vous dis simplement ceci : revenez dans huit jours; d'ici là, calmez-vous réfléchissez, n'</t>
    </r>
    <r>
      <rPr>
        <b/>
        <sz val="11"/>
        <color rgb="FFCC3300"/>
        <rFont val="Arial"/>
        <family val="2"/>
      </rPr>
      <t>ébruitez</t>
    </r>
    <r>
      <rPr>
        <sz val="11"/>
        <color rgb="FF333333"/>
        <rFont val="Arial"/>
        <family val="2"/>
      </rPr>
      <t> rien, n'accusez personne; vous pourriez trouver moins patient que moi.</t>
    </r>
  </si>
  <si>
    <r>
      <t>Mais je sais qu'avec vous rien ne s'</t>
    </r>
    <r>
      <rPr>
        <b/>
        <sz val="11"/>
        <color rgb="FFCC3300"/>
        <rFont val="Arial"/>
        <family val="2"/>
      </rPr>
      <t>ébruitera</t>
    </r>
    <r>
      <rPr>
        <sz val="11"/>
        <color rgb="FF333333"/>
        <rFont val="Arial"/>
        <family val="2"/>
      </rPr>
      <t>.</t>
    </r>
  </si>
  <si>
    <r>
      <t>Qu'une histoire de la sorte vienne à être </t>
    </r>
    <r>
      <rPr>
        <b/>
        <sz val="11"/>
        <color rgb="FFCC3300"/>
        <rFont val="Arial"/>
        <family val="2"/>
      </rPr>
      <t>ébruitée</t>
    </r>
    <r>
      <rPr>
        <sz val="11"/>
        <color rgb="FF333333"/>
        <rFont val="Arial"/>
        <family val="2"/>
      </rPr>
      <t>, et je me fermerais l'académie à jamais, sans compter tout le reste.</t>
    </r>
  </si>
  <si>
    <r>
      <t>Le secret s'</t>
    </r>
    <r>
      <rPr>
        <b/>
        <sz val="11"/>
        <color rgb="FFCC3300"/>
        <rFont val="Arial"/>
        <family val="2"/>
      </rPr>
      <t>ébruita</t>
    </r>
    <r>
      <rPr>
        <sz val="11"/>
        <color rgb="FF333333"/>
        <rFont val="Arial"/>
        <family val="2"/>
      </rPr>
      <t>.</t>
    </r>
  </si>
  <si>
    <r>
      <t>Il suffirait que quelqu'un de malintentionné </t>
    </r>
    <r>
      <rPr>
        <b/>
        <sz val="11"/>
        <color rgb="FFCC3300"/>
        <rFont val="Arial"/>
        <family val="2"/>
      </rPr>
      <t>ébruitât</t>
    </r>
    <r>
      <rPr>
        <sz val="11"/>
        <color rgb="FF333333"/>
        <rFont val="Arial"/>
        <family val="2"/>
      </rPr>
      <t> tes relations avec ce garçon pour que ton père fût blâmé, changé de poste, destitué peut-être!</t>
    </r>
  </si>
  <si>
    <r>
      <t>Par surcoît, j'appris que l'affaire s'était </t>
    </r>
    <r>
      <rPr>
        <b/>
        <sz val="11"/>
        <color rgb="FFCC3300"/>
        <rFont val="Arial"/>
        <family val="2"/>
      </rPr>
      <t>ébruitée</t>
    </r>
    <r>
      <rPr>
        <sz val="11"/>
        <color rgb="FF333333"/>
        <rFont val="Arial"/>
        <family val="2"/>
      </rPr>
      <t> dans les milieux parlementaires.</t>
    </r>
  </si>
  <si>
    <r>
      <t>Il y avait eu déjà quelques embryons de scandales à la fondation, quelques surveillants qu'il avait fallu congédier, sans </t>
    </r>
    <r>
      <rPr>
        <b/>
        <sz val="11"/>
        <color rgb="FFCC3300"/>
        <rFont val="Arial"/>
        <family val="2"/>
      </rPr>
      <t>ébruiter</t>
    </r>
    <r>
      <rPr>
        <sz val="11"/>
        <color rgb="FF333333"/>
        <rFont val="Arial"/>
        <family val="2"/>
      </rPr>
      <t>les motifs de leur renvoi, et </t>
    </r>
    <r>
      <rPr>
        <sz val="11"/>
        <color theme="1"/>
        <rFont val="Calibri"/>
        <family val="2"/>
        <scheme val="minor"/>
      </rPr>
      <t>M</t>
    </r>
    <r>
      <rPr>
        <sz val="11"/>
        <color rgb="FF333333"/>
        <rFont val="Arial"/>
        <family val="2"/>
      </rPr>
      <t>. </t>
    </r>
    <r>
      <rPr>
        <sz val="11"/>
        <color theme="1"/>
        <rFont val="Calibri"/>
        <family val="2"/>
        <scheme val="minor"/>
      </rPr>
      <t>Thibault avait craint un moment que les révélations d'Antoine fussent de cette nature: il respirait.</t>
    </r>
  </si>
  <si>
    <r>
      <t>Julius</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Baraglioul</t>
    </r>
    <r>
      <rPr>
        <sz val="11"/>
        <color rgb="FF333333"/>
        <rFont val="Arial"/>
        <family val="2"/>
      </rPr>
      <t> n'attendit pas un jour pour en faire part au cardinal </t>
    </r>
    <r>
      <rPr>
        <sz val="11"/>
        <color theme="1"/>
        <rFont val="Calibri"/>
        <family val="2"/>
        <scheme val="minor"/>
      </rPr>
      <t>André</t>
    </r>
    <r>
      <rPr>
        <sz val="11"/>
        <color rgb="FF333333"/>
        <rFont val="Arial"/>
        <family val="2"/>
      </rPr>
      <t>, qui l'</t>
    </r>
    <r>
      <rPr>
        <b/>
        <sz val="11"/>
        <color rgb="FFCC3300"/>
        <rFont val="Arial"/>
        <family val="2"/>
      </rPr>
      <t>ébruita</t>
    </r>
    <r>
      <rPr>
        <sz val="11"/>
        <color rgb="FF333333"/>
        <rFont val="Arial"/>
        <family val="2"/>
      </rPr>
      <t> dans le parti conservateur et dans le haut clergé français, tandis que </t>
    </r>
    <r>
      <rPr>
        <sz val="11"/>
        <color theme="1"/>
        <rFont val="Calibri"/>
        <family val="2"/>
        <scheme val="minor"/>
      </rPr>
      <t>Véronique</t>
    </r>
    <r>
      <rPr>
        <sz val="11"/>
        <color rgb="FF333333"/>
        <rFont val="Arial"/>
        <family val="2"/>
      </rPr>
      <t> l'annonçait au père </t>
    </r>
    <r>
      <rPr>
        <sz val="11"/>
        <color theme="1"/>
        <rFont val="Calibri"/>
        <family val="2"/>
        <scheme val="minor"/>
      </rPr>
      <t>Anselme</t>
    </r>
    <r>
      <rPr>
        <sz val="11"/>
        <color rgb="FF333333"/>
        <rFont val="Arial"/>
        <family val="2"/>
      </rPr>
      <t>, de sorte que la nouvelle en parvenait bientôt aux oreilles du </t>
    </r>
    <r>
      <rPr>
        <sz val="11"/>
        <color theme="1"/>
        <rFont val="Calibri"/>
        <family val="2"/>
        <scheme val="minor"/>
      </rPr>
      <t>Vatican</t>
    </r>
    <r>
      <rPr>
        <sz val="11"/>
        <color rgb="FF333333"/>
        <rFont val="Arial"/>
        <family val="2"/>
      </rPr>
      <t>.</t>
    </r>
  </si>
  <si>
    <r>
      <t>C'est que, non plus le parti franc-maçon ne tenait à ce que s'</t>
    </r>
    <r>
      <rPr>
        <b/>
        <sz val="11"/>
        <color rgb="FFCC3300"/>
        <rFont val="Arial"/>
        <family val="2"/>
      </rPr>
      <t>ébruitât</t>
    </r>
    <r>
      <rPr>
        <sz val="11"/>
        <color rgb="FF333333"/>
        <rFont val="Arial"/>
        <family val="2"/>
      </rPr>
      <t> le récit d'une si abominable forfaiture, que le parti catholique n'osait appuyer ou ne se résignait à couvrir les collectes extraordinaires qu'on entreprit aussitôt à ce sujet.</t>
    </r>
  </si>
  <si>
    <r>
      <t xml:space="preserve">Mes secrets dans les airs sonnent </t>
    </r>
    <r>
      <rPr>
        <b/>
        <sz val="11"/>
        <color rgb="FFC00000"/>
        <rFont val="Arial"/>
        <family val="2"/>
      </rPr>
      <t>ébruités</t>
    </r>
    <r>
      <rPr>
        <sz val="11"/>
        <color rgb="FF333333"/>
        <rFont val="Arial"/>
        <family val="2"/>
      </rPr>
      <t xml:space="preserve">, le roc rit; l'arbre pleure; et par sa voix charmante, je ne puis jusqu'aux cieux que je ne me lamente d'appartenir sans force à d'éternels attraits! </t>
    </r>
  </si>
  <si>
    <r>
      <t>Si </t>
    </r>
    <r>
      <rPr>
        <sz val="11"/>
        <color theme="1"/>
        <rFont val="Calibri"/>
        <family val="2"/>
        <scheme val="minor"/>
      </rPr>
      <t>Ricarda</t>
    </r>
    <r>
      <rPr>
        <sz val="11"/>
        <color rgb="FF333333"/>
        <rFont val="Arial"/>
        <family val="2"/>
      </rPr>
      <t> voulait, il pourrait faire courir des foules derrière lui, avoir la cour des miracles là, à sa porte... au contraire, il nous a demandé de ne pas </t>
    </r>
    <r>
      <rPr>
        <b/>
        <sz val="11"/>
        <color rgb="FFCC3300"/>
        <rFont val="Arial"/>
        <family val="2"/>
      </rPr>
      <t>ébruiter</t>
    </r>
    <r>
      <rPr>
        <sz val="11"/>
        <color rgb="FF333333"/>
        <rFont val="Arial"/>
        <family val="2"/>
      </rPr>
      <t> le fait...</t>
    </r>
  </si>
  <si>
    <r>
      <t>Et cela se conçoit si l'on songe que la tendance des possibles est d'arriver à l'acte, et que le malentendu multiplie, en les réprimant, les virtualités, à mesure qu'il renferme plus de cryptologies: plus il refoule de secrets tant bien que mal dissimulés, et plus s'exalte, avec l'interdiction de les divulguer, la tentation qu'ils éprouvent de s'</t>
    </r>
    <r>
      <rPr>
        <b/>
        <sz val="11"/>
        <color rgb="FFCC3300"/>
        <rFont val="Arial"/>
        <family val="2"/>
      </rPr>
      <t>ébruiter</t>
    </r>
    <r>
      <rPr>
        <sz val="11"/>
        <color rgb="FF333333"/>
        <rFont val="Arial"/>
        <family val="2"/>
      </rPr>
      <t>, d'autant s'accroît la charge d'explosifs que l'ambiguïté accumule.</t>
    </r>
  </si>
  <si>
    <r>
      <t>Les pourparlers finirent par s'</t>
    </r>
    <r>
      <rPr>
        <b/>
        <sz val="11"/>
        <color rgb="FFCC3300"/>
        <rFont val="Arial"/>
        <family val="2"/>
      </rPr>
      <t>ébruiter</t>
    </r>
    <r>
      <rPr>
        <sz val="11"/>
        <color rgb="FF333333"/>
        <rFont val="Arial"/>
        <family val="2"/>
      </rPr>
      <t>.</t>
    </r>
  </si>
  <si>
    <r>
      <t>- À ce moment-là, l'affaire aura été </t>
    </r>
    <r>
      <rPr>
        <b/>
        <sz val="11"/>
        <color rgb="FFCC3300"/>
        <rFont val="Arial"/>
        <family val="2"/>
      </rPr>
      <t>ébruitée</t>
    </r>
    <r>
      <rPr>
        <sz val="11"/>
        <color rgb="FF333333"/>
        <rFont val="Arial"/>
        <family val="2"/>
      </rPr>
      <t>, de toutes façons, dit </t>
    </r>
    <r>
      <rPr>
        <sz val="11"/>
        <color theme="1"/>
        <rFont val="Calibri"/>
        <family val="2"/>
        <scheme val="minor"/>
      </rPr>
      <t>Dubreuilh</t>
    </r>
    <r>
      <rPr>
        <sz val="11"/>
        <color rgb="FF333333"/>
        <rFont val="Arial"/>
        <family val="2"/>
      </rPr>
      <t>.</t>
    </r>
  </si>
  <si>
    <r>
      <t>L'accident </t>
    </r>
    <r>
      <rPr>
        <b/>
        <sz val="11"/>
        <color rgb="FFCC3300"/>
        <rFont val="Arial"/>
        <family val="2"/>
      </rPr>
      <t>ébruité</t>
    </r>
    <r>
      <rPr>
        <sz val="11"/>
        <color rgb="FF333333"/>
        <rFont val="Arial"/>
        <family val="2"/>
      </rPr>
      <t>en moins de vingt-quatre heures, ses pairs, les autres </t>
    </r>
    <r>
      <rPr>
        <i/>
        <sz val="11"/>
        <color rgb="FF333333"/>
        <rFont val="Arial"/>
        <family val="2"/>
      </rPr>
      <t>sekomboas, </t>
    </r>
    <r>
      <rPr>
        <sz val="11"/>
        <color rgb="FF333333"/>
        <rFont val="Arial"/>
        <family val="2"/>
      </rPr>
      <t>se précipitèrent sur lui, l'entraînèrent, fortement lié, à la rivière, lui arrachèrent les cheveux avec leurs formidables ongles... ils l'étranglèrent sous l'eau jusqu'à ce qu'il fut presque mort, puis le battirent de verges pour le faire revenir à lui-même et l'abandonnèrent sur le rivage par une pluie torrentielle.</t>
    </r>
  </si>
  <si>
    <r>
      <t>Il ne tient pas à ce que l'affaire s'</t>
    </r>
    <r>
      <rPr>
        <b/>
        <sz val="11"/>
        <color rgb="FFCC3300"/>
        <rFont val="Arial"/>
        <family val="2"/>
      </rPr>
      <t>ébruite</t>
    </r>
    <r>
      <rPr>
        <sz val="11"/>
        <color rgb="FF333333"/>
        <rFont val="Arial"/>
        <family val="2"/>
      </rPr>
      <t>.</t>
    </r>
  </si>
  <si>
    <t>ebruiter</t>
  </si>
  <si>
    <r>
      <t>L'indiscrétion de ses complices </t>
    </r>
    <r>
      <rPr>
        <b/>
        <sz val="11"/>
        <color rgb="FFCC3300"/>
        <rFont val="Arial"/>
        <family val="2"/>
      </rPr>
      <t xml:space="preserve">éventa </t>
    </r>
    <r>
      <rPr>
        <sz val="11"/>
        <color rgb="FF333333"/>
        <rFont val="Arial"/>
        <family val="2"/>
      </rPr>
      <t>ce projet, et il imagina un vaisseau qui en s'ouvrant la noierait ou l'écraserait de ses débris, feignit donc de se réconcilier avec elle, et l'invita par des lettres très flatteuses à venir à Baïes, célébrer avec lui les fêtes de Pallas.</t>
    </r>
  </si>
  <si>
    <r>
      <t>Auguste</t>
    </r>
    <r>
      <rPr>
        <sz val="11"/>
        <color rgb="FF333333"/>
        <rFont val="Arial"/>
        <family val="2"/>
      </rPr>
      <t>, ayant descouvert qu'il avoit </t>
    </r>
    <r>
      <rPr>
        <b/>
        <sz val="11"/>
        <color rgb="FFCC3300"/>
        <rFont val="Arial"/>
        <family val="2"/>
      </rPr>
      <t>esventé</t>
    </r>
    <r>
      <rPr>
        <sz val="11"/>
        <color rgb="FF333333"/>
        <rFont val="Arial"/>
        <family val="2"/>
      </rPr>
      <t> un secret important qu'il luy avoit fié, un matin qu'il le vint voir, luy en fit une maigre mine.</t>
    </r>
  </si>
  <si>
    <r>
      <t>Ainsi j'</t>
    </r>
    <r>
      <rPr>
        <b/>
        <sz val="11"/>
        <color rgb="FFCC3300"/>
        <rFont val="Arial"/>
        <family val="2"/>
      </rPr>
      <t>evente</t>
    </r>
    <r>
      <rPr>
        <sz val="11"/>
        <color rgb="FF333333"/>
        <rFont val="Arial"/>
        <family val="2"/>
      </rPr>
      <t> peu mes propositions.</t>
    </r>
  </si>
  <si>
    <r>
      <rPr>
        <sz val="11"/>
        <rFont val="Arial"/>
        <family val="2"/>
      </rPr>
      <t xml:space="preserve">Et, voyant qu'il n'y avoit nul ordre, retourna, desespéré, à son prieuré de Sainct-Martin: auquel lieu, pour venir à sa fin et pour se venger de celle qui lui estoit trop cruelle, de paour que son affaire fust </t>
    </r>
    <r>
      <rPr>
        <b/>
        <sz val="11"/>
        <color rgb="FFCC3300"/>
        <rFont val="Arial"/>
        <family val="2"/>
      </rPr>
      <t>esventée</t>
    </r>
    <r>
      <rPr>
        <sz val="11"/>
        <color rgb="FF333333"/>
        <rFont val="Arial"/>
        <family val="2"/>
      </rPr>
      <t>, feit desrober secretement les relicques du dict prieuré de </t>
    </r>
    <r>
      <rPr>
        <sz val="11"/>
        <color theme="1"/>
        <rFont val="Calibri"/>
        <family val="2"/>
        <scheme val="minor"/>
      </rPr>
      <t>Gif</t>
    </r>
    <r>
      <rPr>
        <sz val="11"/>
        <color rgb="FF333333"/>
        <rFont val="Arial"/>
        <family val="2"/>
      </rPr>
      <t>, de nuict; et meit à sus au confesseur de leans, fort viel et homme de bien, que c'estoit luy qui les avoit desrobées; et, pour ceste cause, le meit en prison à </t>
    </r>
    <r>
      <rPr>
        <sz val="11"/>
        <color theme="1"/>
        <rFont val="Calibri"/>
        <family val="2"/>
        <scheme val="minor"/>
      </rPr>
      <t>Sainct</t>
    </r>
    <r>
      <rPr>
        <sz val="11"/>
        <color rgb="FF333333"/>
        <rFont val="Arial"/>
        <family val="2"/>
      </rPr>
      <t>-</t>
    </r>
    <r>
      <rPr>
        <sz val="11"/>
        <color theme="1"/>
        <rFont val="Calibri"/>
        <family val="2"/>
        <scheme val="minor"/>
      </rPr>
      <t>Martin</t>
    </r>
    <r>
      <rPr>
        <sz val="11"/>
        <color rgb="FF333333"/>
        <rFont val="Arial"/>
        <family val="2"/>
      </rPr>
      <t>.</t>
    </r>
  </si>
  <si>
    <r>
      <t xml:space="preserve">Venus y est certes plu reverée Qu' au temps des Grecs, en l' isle Cytherée: Car mesme reng de reputation, De liberté et d' estimation, Y tient la femme </t>
    </r>
    <r>
      <rPr>
        <b/>
        <sz val="11"/>
        <color rgb="FFFF0000"/>
        <rFont val="Arial"/>
        <family val="2"/>
      </rPr>
      <t>esventée</t>
    </r>
    <r>
      <rPr>
        <sz val="11"/>
        <color rgb="FF333333"/>
        <rFont val="Arial"/>
        <family val="2"/>
      </rPr>
      <t xml:space="preserve"> et publique, Comme la chaste, honnorable et pudique.</t>
    </r>
  </si>
  <si>
    <r>
      <t>Mais, d'une chose bonne, juste et saincte, dont jamais n'eust été bruict que bien honnorable, sinon que vouz l'avez trop tost </t>
    </r>
    <r>
      <rPr>
        <b/>
        <sz val="11"/>
        <color rgb="FFCC3300"/>
        <rFont val="Arial"/>
        <family val="2"/>
      </rPr>
      <t>esventé</t>
    </r>
    <r>
      <rPr>
        <sz val="11"/>
        <color rgb="FF333333"/>
        <rFont val="Arial"/>
        <family val="2"/>
      </rPr>
      <t>, monstrant que l'envye que vous avez de mon deshonneur estoit plus grande que de conserver l'honneur de vostre maison et de voz parens, je ne dois plorer.</t>
    </r>
  </si>
  <si>
    <r>
      <t>Finesses et mines ne sont plus finesses ny mines, quand elles sont cogneuës et </t>
    </r>
    <r>
      <rPr>
        <b/>
        <sz val="11"/>
        <color rgb="FFCC3300"/>
        <rFont val="Arial"/>
        <family val="2"/>
      </rPr>
      <t>esventées</t>
    </r>
    <r>
      <rPr>
        <sz val="11"/>
        <color rgb="FF333333"/>
        <rFont val="Arial"/>
        <family val="2"/>
      </rPr>
      <t>.</t>
    </r>
  </si>
  <si>
    <r>
      <t>Candace</t>
    </r>
    <r>
      <rPr>
        <sz val="11"/>
        <color rgb="FF333333"/>
        <rFont val="Arial"/>
        <family val="2"/>
      </rPr>
      <t>, courageuse princesse, irritée de cét affront, mit son armée aux champs, et alla investir les garnisons des romains: mais </t>
    </r>
    <r>
      <rPr>
        <sz val="11"/>
        <color theme="1"/>
        <rFont val="Calibri"/>
        <family val="2"/>
        <scheme val="minor"/>
      </rPr>
      <t>Petronius</t>
    </r>
    <r>
      <rPr>
        <sz val="11"/>
        <color rgb="FF333333"/>
        <rFont val="Arial"/>
        <family val="2"/>
      </rPr>
      <t> ayant </t>
    </r>
    <r>
      <rPr>
        <b/>
        <sz val="11"/>
        <color rgb="FFCC3300"/>
        <rFont val="Arial"/>
        <family val="2"/>
      </rPr>
      <t>éventé</t>
    </r>
    <r>
      <rPr>
        <sz val="11"/>
        <color rgb="FF333333"/>
        <rFont val="Arial"/>
        <family val="2"/>
      </rPr>
      <t> son dessein, l'avoit prevenu, s'estoit jetté dans la place qu'il avoit mise en estat de se defendre contre toute sa puissance.</t>
    </r>
  </si>
  <si>
    <r>
      <t>Vous avez appris la verité de la bouche de </t>
    </r>
    <r>
      <rPr>
        <sz val="11"/>
        <color theme="1"/>
        <rFont val="Calibri"/>
        <family val="2"/>
        <scheme val="minor"/>
      </rPr>
      <t>Cleobule</t>
    </r>
    <r>
      <rPr>
        <sz val="11"/>
        <color rgb="FF333333"/>
        <rFont val="Arial"/>
        <family val="2"/>
      </rPr>
      <t>, et comme </t>
    </r>
    <r>
      <rPr>
        <sz val="11"/>
        <color theme="1"/>
        <rFont val="Calibri"/>
        <family val="2"/>
        <scheme val="minor"/>
      </rPr>
      <t>Dieu</t>
    </r>
    <r>
      <rPr>
        <sz val="11"/>
        <color rgb="FF333333"/>
        <rFont val="Arial"/>
        <family val="2"/>
      </rPr>
      <t> qui se sert des choses les plus obscures pour mettre les plus cachées en evidence, par l'ombre des bois nous découvrit vos pensées long temps auparavant que vous les eussiez declarées, se servant de la solitude et du silence pour vous accuser, et pour vous convaincre, et de vostre propre bouche pour vous trahir, et de vostre propre langue pour </t>
    </r>
    <r>
      <rPr>
        <b/>
        <sz val="11"/>
        <color rgb="FFCC3300"/>
        <rFont val="Arial"/>
        <family val="2"/>
      </rPr>
      <t>éventer</t>
    </r>
    <r>
      <rPr>
        <sz val="11"/>
        <color rgb="FF333333"/>
        <rFont val="Arial"/>
        <family val="2"/>
      </rPr>
      <t> le secret de vostre coeur que vous reteniez prisonnier sous une feinte modestie.</t>
    </r>
  </si>
  <si>
    <r>
      <t>Quoique notre partie aye été si secrète que j'en dusse espérer une sûre retraite, et que </t>
    </r>
    <r>
      <rPr>
        <sz val="11"/>
        <color theme="1"/>
        <rFont val="Calibri"/>
        <family val="2"/>
        <scheme val="minor"/>
      </rPr>
      <t>Florange</t>
    </r>
    <r>
      <rPr>
        <sz val="11"/>
        <color rgb="FF333333"/>
        <rFont val="Arial"/>
        <family val="2"/>
      </rPr>
      <t> et moi, comme je t'ai conté, afin que ce duel ne pût être </t>
    </r>
    <r>
      <rPr>
        <b/>
        <sz val="11"/>
        <color rgb="FFCC3300"/>
        <rFont val="Arial"/>
        <family val="2"/>
      </rPr>
      <t>éventé</t>
    </r>
    <r>
      <rPr>
        <sz val="11"/>
        <color rgb="FF333333"/>
        <rFont val="Arial"/>
        <family val="2"/>
      </rPr>
      <t>, sans prendre de seconds, l'eussions faite de sorte que chacun pour sortir choisît diverse porte, que nous n'eussions ensemble été vus de huit jours, que presque tout le monde ignorât nos amours, et que l'occasion me fût si favorable que je vis l'innocent saisi pour le coupable</t>
    </r>
  </si>
  <si>
    <r>
      <t>Un bruit assez confus, dont le zèle indiscret a de l'abord du comte </t>
    </r>
    <r>
      <rPr>
        <b/>
        <sz val="11"/>
        <color rgb="FFCC3300"/>
        <rFont val="Arial"/>
        <family val="2"/>
      </rPr>
      <t>éventé</t>
    </r>
    <r>
      <rPr>
        <sz val="11"/>
        <color rgb="FF333333"/>
        <rFont val="Arial"/>
        <family val="2"/>
      </rPr>
      <t> le secret, vous avoit mise aussi de cette intelligence qui dans ces lieux gardés a donné sa présence.</t>
    </r>
  </si>
  <si>
    <r>
      <t>Je vous prie de ne point </t>
    </r>
    <r>
      <rPr>
        <b/>
        <sz val="11"/>
        <color rgb="FFCC3300"/>
        <rFont val="Arial"/>
        <family val="2"/>
      </rPr>
      <t>esventer</t>
    </r>
    <r>
      <rPr>
        <sz val="11"/>
        <color rgb="FF333333"/>
        <rFont val="Arial"/>
        <family val="2"/>
      </rPr>
      <t> la susdicte nouvelle d'hughenoterie et de la garder entre vous et </t>
    </r>
    <r>
      <rPr>
        <sz val="11"/>
        <color theme="1"/>
        <rFont val="Calibri"/>
        <family val="2"/>
        <scheme val="minor"/>
      </rPr>
      <t>Mr</t>
    </r>
    <r>
      <rPr>
        <sz val="11"/>
        <color rgb="FF333333"/>
        <rFont val="Arial"/>
        <family val="2"/>
      </rPr>
      <t> </t>
    </r>
    <r>
      <rPr>
        <sz val="11"/>
        <color theme="1"/>
        <rFont val="Calibri"/>
        <family val="2"/>
        <scheme val="minor"/>
      </rPr>
      <t>Ribier</t>
    </r>
    <r>
      <rPr>
        <sz val="11"/>
        <color rgb="FF333333"/>
        <rFont val="Arial"/>
        <family val="2"/>
      </rPr>
      <t> pour cause que je vous diray un'autre fois.</t>
    </r>
  </si>
  <si>
    <r>
      <t>Ou mon ennemi croit que sa famille soit plus privilegiée que celle des patriarches, et qu'on ne puisse pecher dans les lieux de son obeïssance: ou s'il advouë qu'on y jouïsse, comme on fait ailleurs, de la liberté du franc-arbitre, et que les enfans degenerent quelquefois de leurs peres; pourquoy me blasme-t-il d'avoir osé declarer cette verité si vulgaire, et d'avoir descouvert ce secret si </t>
    </r>
    <r>
      <rPr>
        <b/>
        <sz val="11"/>
        <color rgb="FFCC3300"/>
        <rFont val="Arial"/>
        <family val="2"/>
      </rPr>
      <t>éventé</t>
    </r>
    <r>
      <rPr>
        <sz val="11"/>
        <color rgb="FF333333"/>
        <rFont val="Arial"/>
        <family val="2"/>
      </rPr>
      <t>?</t>
    </r>
  </si>
  <si>
    <r>
      <t>Toutefois ne voulant pas </t>
    </r>
    <r>
      <rPr>
        <b/>
        <sz val="11"/>
        <color rgb="FFCC3300"/>
        <rFont val="Arial"/>
        <family val="2"/>
      </rPr>
      <t>éventer</t>
    </r>
    <r>
      <rPr>
        <sz val="11"/>
        <color rgb="FF333333"/>
        <rFont val="Arial"/>
        <family val="2"/>
      </rPr>
      <t> ce dessein, et desirant abuser </t>
    </r>
    <r>
      <rPr>
        <sz val="11"/>
        <color theme="1"/>
        <rFont val="Calibri"/>
        <family val="2"/>
        <scheme val="minor"/>
      </rPr>
      <t>Auguste</t>
    </r>
    <r>
      <rPr>
        <sz val="11"/>
        <color rgb="FF333333"/>
        <rFont val="Arial"/>
        <family val="2"/>
      </rPr>
      <t>, ou mesme, comme quelques-uns ont écrit, le faire assassiner, ils envoyerent des ambassadeurs devers luy pour traiter d'un bon accord, et cependant faisoient corrompre ses capitaines à force d'argent, dont ils estoient richement pourveus.</t>
    </r>
  </si>
  <si>
    <r>
      <t xml:space="preserve">Jettez l'esclat si haut de mes plaintes dans l'air qu'on entende mon mal comme on le voit à clair. L'effet en paroist trop: </t>
    </r>
    <r>
      <rPr>
        <b/>
        <sz val="11"/>
        <color rgb="FFFF0000"/>
        <rFont val="Arial"/>
        <family val="2"/>
      </rPr>
      <t>eventez</t>
    </r>
    <r>
      <rPr>
        <sz val="11"/>
        <color rgb="FF333333"/>
        <rFont val="Arial"/>
        <family val="2"/>
      </rPr>
      <t xml:space="preserve">-en la cause; hardis enfans d'amour, dites ce que je n'ose. </t>
    </r>
  </si>
  <si>
    <r>
      <t xml:space="preserve">Fallut-il </t>
    </r>
    <r>
      <rPr>
        <b/>
        <sz val="11"/>
        <color rgb="FFFF0000"/>
        <rFont val="Arial"/>
        <family val="2"/>
      </rPr>
      <t>éventer</t>
    </r>
    <r>
      <rPr>
        <sz val="11"/>
        <color rgb="FF333333"/>
        <rFont val="Arial"/>
        <family val="2"/>
      </rPr>
      <t xml:space="preserve"> les conseils d'Espagne et découvrir le secret d'une paix trompeuse que l'on proposait afin d'exciter la sédition, pour peu qu'on l'eût différée?</t>
    </r>
  </si>
  <si>
    <r>
      <t>Madame, dit alors </t>
    </r>
    <r>
      <rPr>
        <sz val="11"/>
        <color theme="1"/>
        <rFont val="Calibri"/>
        <family val="2"/>
        <scheme val="minor"/>
      </rPr>
      <t>Verance</t>
    </r>
    <r>
      <rPr>
        <sz val="11"/>
        <color rgb="FF333333"/>
        <rFont val="Arial"/>
        <family val="2"/>
      </rPr>
      <t>, permettez que j'aille où il est, et que je puisse parler à luy devant que cette nouvelle s'</t>
    </r>
    <r>
      <rPr>
        <b/>
        <sz val="11"/>
        <color rgb="FFCC3300"/>
        <rFont val="Arial"/>
        <family val="2"/>
      </rPr>
      <t>esvente</t>
    </r>
    <r>
      <rPr>
        <sz val="11"/>
        <color rgb="FF333333"/>
        <rFont val="Arial"/>
        <family val="2"/>
      </rPr>
      <t>, m'assurant que je vous en rendray du tout certaine.</t>
    </r>
  </si>
  <si>
    <r>
      <t>C'est pourquoy je ne m'arreste point à ce qu'on peut dire qu'il n'est pas bon de faire connoistre le traffic et la negotiation des marchands, d'</t>
    </r>
    <r>
      <rPr>
        <b/>
        <sz val="11"/>
        <color rgb="FFCC3300"/>
        <rFont val="Arial"/>
        <family val="2"/>
      </rPr>
      <t>éventer</t>
    </r>
    <r>
      <rPr>
        <sz val="11"/>
        <color rgb="FF333333"/>
        <rFont val="Arial"/>
        <family val="2"/>
      </rPr>
      <t> le secret des maisons, de faire voir clair au fonds des affaires, car cela peut avoir lieu pour ceux qui taschent d'abuzer et tromper les autres, de gagner en cachant leur jeu, non pour ceux qui ne desirent point derober leur vie, ains se faire connoistre tels comme estoit le tribun </t>
    </r>
    <r>
      <rPr>
        <sz val="11"/>
        <color theme="1"/>
        <rFont val="Calibri"/>
        <family val="2"/>
        <scheme val="minor"/>
      </rPr>
      <t>Drusus</t>
    </r>
    <r>
      <rPr>
        <sz val="11"/>
        <color rgb="FF333333"/>
        <rFont val="Arial"/>
        <family val="2"/>
      </rPr>
      <t>, qui vouloit faire percer sa maison à jour de tous costez afin d'estre expozé, mesme en son particulier, à la veuë de tout le monde... de vray le bien faire ne demande que l'approbation, la vertu que la lumiere.</t>
    </r>
  </si>
  <si>
    <r>
      <t>Et cependant </t>
    </r>
    <r>
      <rPr>
        <sz val="11"/>
        <color theme="1"/>
        <rFont val="Calibri"/>
        <family val="2"/>
        <scheme val="minor"/>
      </rPr>
      <t>Ergaste</t>
    </r>
    <r>
      <rPr>
        <sz val="11"/>
        <color rgb="FF333333"/>
        <rFont val="Arial"/>
        <family val="2"/>
      </rPr>
      <t>, berger des principaux de ceste contrée et qui estoit estimé de chacun pour ses louables vertus, la fit demander, et parce qu'il ne vouloit que cela fust </t>
    </r>
    <r>
      <rPr>
        <b/>
        <sz val="11"/>
        <color rgb="FFCC3300"/>
        <rFont val="Arial"/>
        <family val="2"/>
      </rPr>
      <t>esventé</t>
    </r>
    <r>
      <rPr>
        <sz val="11"/>
        <color rgb="FF333333"/>
        <rFont val="Arial"/>
        <family val="2"/>
      </rPr>
      <t> qu'il n'en fust asseuré, celuy qui traitta cet affaire le tint si secret que la promesse du mariage fut aussi tost sceue que la demande.</t>
    </r>
  </si>
  <si>
    <r>
      <t>Derechef, veuillez être discret, et n'allez pas, de grâce, </t>
    </r>
    <r>
      <rPr>
        <b/>
        <sz val="11"/>
        <color rgb="FFCC3300"/>
        <rFont val="Arial"/>
        <family val="2"/>
      </rPr>
      <t>éventer</t>
    </r>
    <r>
      <rPr>
        <sz val="11"/>
        <color rgb="FF333333"/>
        <rFont val="Arial"/>
        <family val="2"/>
      </rPr>
      <t> mon secret.</t>
    </r>
  </si>
  <si>
    <r>
      <t>L'odeur des animaux, la piste de leurs pas, la vengeance et le bruit de ces cruels trépas, tout lui fait redouter qu'une troupe infidèle n'</t>
    </r>
    <r>
      <rPr>
        <b/>
        <sz val="11"/>
        <color rgb="FFFF0000"/>
        <rFont val="Calibri"/>
        <family val="2"/>
        <scheme val="minor"/>
      </rPr>
      <t>évente</t>
    </r>
    <r>
      <rPr>
        <sz val="11"/>
        <color theme="1"/>
        <rFont val="Calibri"/>
        <family val="2"/>
        <scheme val="minor"/>
      </rPr>
      <t xml:space="preserve"> les secrets que cet antre recèle, ne trouve l'innocent, en cherchant les auteurs de l'attentat commis sur ses persécuteurs. </t>
    </r>
  </si>
  <si>
    <r>
      <t xml:space="preserve">Mais ce sage vaillant </t>
    </r>
    <r>
      <rPr>
        <b/>
        <sz val="11"/>
        <color rgb="FFFF0000"/>
        <rFont val="Calibri"/>
        <family val="2"/>
        <scheme val="minor"/>
      </rPr>
      <t>évente</t>
    </r>
    <r>
      <rPr>
        <sz val="11"/>
        <color theme="1"/>
        <rFont val="Calibri"/>
        <family val="2"/>
        <scheme val="minor"/>
      </rPr>
      <t xml:space="preserve"> l'artifice qui rend à son rival un si present office, pour luy faire quiter ces sablons reparants, d'une étreinte mortelle il luy serre les flancs, il le soûtient dans l'air où la terre alarmée ne peut pas envoyer sa force accoûtumée, et le tient si long-temps captif entre ses bras, qu'il y trouve à la fin sa honte et son trépas. </t>
    </r>
  </si>
  <si>
    <r>
      <t>Que je n'avois rien à craindre pour elle qui estoit discrete, et tres-fidele à nostre commune maistresse, mais que toute autre personne, qui descouvriroit quelque chose de cette temeraire passion, seroit capable de l'</t>
    </r>
    <r>
      <rPr>
        <b/>
        <sz val="11"/>
        <color rgb="FFCC3300"/>
        <rFont val="Arial"/>
        <family val="2"/>
      </rPr>
      <t>esventer</t>
    </r>
    <r>
      <rPr>
        <sz val="11"/>
        <color rgb="FF333333"/>
        <rFont val="Arial"/>
        <family val="2"/>
      </rPr>
      <t> et de me perdre absolument.</t>
    </r>
  </si>
  <si>
    <r>
      <t xml:space="preserve">Aux premieres chaleurs de cette aspre tempeste elle roule ses yeux elle agite sa teste, ses soûpirs empressez, ses durs gemissemens expriment ses travaux et monstrent ses tourmens: son visage s'allume et sa mobile tresse sur son front tout changé hideusement se dresse: sa course vagabonde et ses pas égarez renversent la Cortyne et les sieges sacrez: l'ardeur qui la remplit, le feu qui la devore à son cruel vainqueur ne suffit pas encore: on entend sur son corps tomber les rudes coups dont ce demon farouche exprime son couroux, mesme cette fureur dont son ame est atteinte s'irrite par le frein et croist sous la contrainte: son esprit n'ose pas </t>
    </r>
    <r>
      <rPr>
        <b/>
        <sz val="11"/>
        <color rgb="FFFF0000"/>
        <rFont val="Calibri"/>
        <family val="2"/>
        <scheme val="minor"/>
      </rPr>
      <t>éventer</t>
    </r>
    <r>
      <rPr>
        <sz val="11"/>
        <color theme="1"/>
        <rFont val="Calibri"/>
        <family val="2"/>
        <scheme val="minor"/>
      </rPr>
      <t xml:space="preserve"> par la voix ce penible avenir dont il porte le poids: tous les siecles futurs toutes les destinées accourent dans son ame en troupes mutinées et dans ce dur combat la pressent tour à tour de leur prester sa langue et de les mettre au jour. </t>
    </r>
  </si>
  <si>
    <r>
      <t>Je vous prie que la despesche cy joincte de </t>
    </r>
    <r>
      <rPr>
        <sz val="11"/>
        <color theme="1"/>
        <rFont val="Calibri"/>
        <family val="2"/>
        <scheme val="minor"/>
      </rPr>
      <t>Mr</t>
    </r>
    <r>
      <rPr>
        <sz val="11"/>
        <color rgb="FF333333"/>
        <rFont val="Arial"/>
        <family val="2"/>
      </rPr>
      <t> </t>
    </r>
    <r>
      <rPr>
        <sz val="11"/>
        <color theme="1"/>
        <rFont val="Calibri"/>
        <family val="2"/>
        <scheme val="minor"/>
      </rPr>
      <t>Saulmaise</t>
    </r>
    <r>
      <rPr>
        <sz val="11"/>
        <color rgb="FF333333"/>
        <rFont val="Arial"/>
        <family val="2"/>
      </rPr>
      <t> et pour luy ne passe que par voz ieulx comme le memoire du </t>
    </r>
    <r>
      <rPr>
        <sz val="11"/>
        <color theme="1"/>
        <rFont val="Calibri"/>
        <family val="2"/>
        <scheme val="minor"/>
      </rPr>
      <t>Galilée</t>
    </r>
    <r>
      <rPr>
        <sz val="11"/>
        <color rgb="FF333333"/>
        <rFont val="Arial"/>
        <family val="2"/>
      </rPr>
      <t> et pour cause, afin de me maintenir creance et de ne gaster la negociation qui se romproit sans doubte si on l'</t>
    </r>
    <r>
      <rPr>
        <b/>
        <sz val="11"/>
        <color rgb="FFCC3300"/>
        <rFont val="Arial"/>
        <family val="2"/>
      </rPr>
      <t>esventoit</t>
    </r>
    <r>
      <rPr>
        <sz val="11"/>
        <color rgb="FF333333"/>
        <rFont val="Arial"/>
        <family val="2"/>
      </rPr>
      <t>.</t>
    </r>
  </si>
  <si>
    <r>
      <t>Vous n'ignorez pas qu'en ces occasions un secret </t>
    </r>
    <r>
      <rPr>
        <b/>
        <sz val="11"/>
        <color rgb="FFCC3300"/>
        <rFont val="Arial"/>
        <family val="2"/>
      </rPr>
      <t>éventé</t>
    </r>
    <r>
      <rPr>
        <sz val="11"/>
        <color rgb="FF333333"/>
        <rFont val="Arial"/>
        <family val="2"/>
      </rPr>
      <t> rompt nos prétentions.</t>
    </r>
  </si>
  <si>
    <r>
      <t>En sorte que si vous allongez les oreilles d'un docteur de </t>
    </r>
    <r>
      <rPr>
        <sz val="11"/>
        <color theme="1"/>
        <rFont val="Calibri"/>
        <family val="2"/>
        <scheme val="minor"/>
      </rPr>
      <t>Sorbonne</t>
    </r>
    <r>
      <rPr>
        <sz val="11"/>
        <color rgb="FF333333"/>
        <rFont val="Arial"/>
        <family val="2"/>
      </rPr>
      <t>, que vous le couvriez de poil et que vous tapissiez sa narine d'une grande membrane pituitaire, au lieu d'</t>
    </r>
    <r>
      <rPr>
        <b/>
        <sz val="11"/>
        <color rgb="FFCC3300"/>
        <rFont val="Arial"/>
        <family val="2"/>
      </rPr>
      <t>éventer</t>
    </r>
    <r>
      <rPr>
        <sz val="11"/>
        <color rgb="FF333333"/>
        <rFont val="Arial"/>
        <family val="2"/>
      </rPr>
      <t> un hérétique, il poursuivra un lièvre, ce sera un chien.</t>
    </r>
  </si>
  <si>
    <r>
      <t>Le sage, en ses projets, sçait mieux se comporter: un dessein qu'on </t>
    </r>
    <r>
      <rPr>
        <b/>
        <sz val="11"/>
        <color rgb="FFFF0000"/>
        <rFont val="Arial"/>
        <family val="2"/>
      </rPr>
      <t>évente </t>
    </r>
    <r>
      <rPr>
        <sz val="11"/>
        <color rgb="FF333333"/>
        <rFont val="Arial"/>
        <family val="2"/>
      </rPr>
      <t>est tout près d'avorter. </t>
    </r>
  </si>
  <si>
    <r>
      <t>On en rompt de plus avancés: et, si je ne craignais d'</t>
    </r>
    <r>
      <rPr>
        <b/>
        <sz val="11"/>
        <color rgb="FFFF0000"/>
        <rFont val="Arial"/>
        <family val="2"/>
      </rPr>
      <t>éventer</t>
    </r>
    <r>
      <rPr>
        <sz val="11"/>
        <color rgb="FF333333"/>
        <rFont val="Arial"/>
        <family val="2"/>
      </rPr>
      <t xml:space="preserve"> un petit secret des femmes!...</t>
    </r>
  </si>
  <si>
    <r>
      <t xml:space="preserve">Quoique je sois aveugle de naissance, je vois tout l'avenir clair comme le passé: Jupiter ici me renferme, de crainte que je n'aille </t>
    </r>
    <r>
      <rPr>
        <b/>
        <sz val="11"/>
        <color rgb="FFFF0000"/>
        <rFont val="Calibri"/>
        <family val="2"/>
        <scheme val="minor"/>
      </rPr>
      <t>éventer</t>
    </r>
    <r>
      <rPr>
        <sz val="11"/>
        <color theme="1"/>
        <rFont val="Calibri"/>
        <family val="2"/>
        <scheme val="minor"/>
      </rPr>
      <t xml:space="preserve"> ses secrets; mais malgré lui je vois le terme de vos maux et des miens; j'en dis trop, je me tais.</t>
    </r>
  </si>
  <si>
    <r>
      <t xml:space="preserve">Moins prévenu que le journal de Bouillon, qui se trompe, avec approbation et privilège, sur toute la conduite de cette pièce, vous verrez que tous les soins de l'amant ne sont pas destinés à remettre simplement une lettre, qui n'est là qu'un léger accessoire à l'intrigue, mais bien à s'établir dans un fort défendu par la vigilance et le soupçon, surtout à tromper un homme qui, sans cesse </t>
    </r>
    <r>
      <rPr>
        <b/>
        <sz val="11"/>
        <color rgb="FFFF0000"/>
        <rFont val="Calibri"/>
        <family val="2"/>
        <scheme val="minor"/>
      </rPr>
      <t>éventant</t>
    </r>
    <r>
      <rPr>
        <sz val="11"/>
        <color theme="1"/>
        <rFont val="Calibri"/>
        <family val="2"/>
        <scheme val="minor"/>
      </rPr>
      <t xml:space="preserve"> la manoeuvre, oblige l'ennemi de se retourner assez lestement pour n'être pas désarçonné d'emblée.</t>
    </r>
  </si>
  <si>
    <r>
      <t>Le gouvernement avait des espions de tous côtés, et il n'était pas fort difficile d'</t>
    </r>
    <r>
      <rPr>
        <b/>
        <sz val="11"/>
        <color rgb="FFCC3300"/>
        <rFont val="Arial"/>
        <family val="2"/>
      </rPr>
      <t>éventer</t>
    </r>
    <r>
      <rPr>
        <sz val="11"/>
        <color rgb="FF333333"/>
        <rFont val="Arial"/>
        <family val="2"/>
      </rPr>
      <t> les projets d'un parti plus distingué par son zèle et sa fidélité que par sa prudence et par sa discrétion</t>
    </r>
  </si>
  <si>
    <r>
      <t>Plus le même nombre d'habitans occupe une grande surface, plus les révoltes deviennent difficiles; parce qu'on ne peut se concerter ni promptement, ni secrètement, et qu'il est toujours facile au gouvernement d'</t>
    </r>
    <r>
      <rPr>
        <b/>
        <sz val="11"/>
        <color rgb="FFCC3300"/>
        <rFont val="Arial"/>
        <family val="2"/>
      </rPr>
      <t>éventer</t>
    </r>
    <r>
      <rPr>
        <sz val="11"/>
        <color rgb="FF333333"/>
        <rFont val="Arial"/>
        <family val="2"/>
      </rPr>
      <t> les projets et de couper les communications; mais plus un peuple nombreux se rapproche, moins le gouvernement peut usurper sur le souverain: les chefs délibèrent aussi sûrement dans leurs chambres que le prince dans son conseil, et la foule s'assemble aussi-tôt dans les places que les troupes dans leurs quartiers.</t>
    </r>
  </si>
  <si>
    <r>
      <t>Cela s'est </t>
    </r>
    <r>
      <rPr>
        <b/>
        <sz val="11"/>
        <color rgb="FFCC3300"/>
        <rFont val="Arial"/>
        <family val="2"/>
      </rPr>
      <t>éventé</t>
    </r>
    <r>
      <rPr>
        <sz val="11"/>
        <color rgb="FF333333"/>
        <rFont val="Arial"/>
        <family val="2"/>
      </rPr>
      <t> par la </t>
    </r>
    <r>
      <rPr>
        <sz val="11"/>
        <color theme="1"/>
        <rFont val="Calibri"/>
        <family val="2"/>
        <scheme val="minor"/>
      </rPr>
      <t>Guimare</t>
    </r>
    <r>
      <rPr>
        <sz val="11"/>
        <color rgb="FF333333"/>
        <rFont val="Arial"/>
        <family val="2"/>
      </rPr>
      <t> qui le scavoit, et qui le confia à un libertin de sa société qui m'en avertit.</t>
    </r>
  </si>
  <si>
    <r>
      <t xml:space="preserve">Si cet écrit ne suffisait pas pour dessiller les yeux de nos aveugles concitoyens, ma plume est libre encore, et tant que vous serez au timon des affaires, elle vous poursuivra sans relâche: sans cesse elle dévoilera vos malversations, sans cesse elle </t>
    </r>
    <r>
      <rPr>
        <b/>
        <sz val="11"/>
        <color rgb="FFFF0000"/>
        <rFont val="Arial"/>
        <family val="2"/>
      </rPr>
      <t>éventera</t>
    </r>
    <r>
      <rPr>
        <sz val="11"/>
        <color rgb="FF333333"/>
        <rFont val="Arial"/>
        <family val="2"/>
      </rPr>
      <t xml:space="preserve"> vos projets funestes, sans cesse elle publiera vos attentats;</t>
    </r>
  </si>
  <si>
    <r>
      <t>Quoiqu'il ne fût pas accoutumé à déguiser beaucoup sa conduite, il avoit voulu garder des précautions qui n'avoient servi qu'à faire </t>
    </r>
    <r>
      <rPr>
        <b/>
        <sz val="11"/>
        <color rgb="FFCC3300"/>
        <rFont val="Arial"/>
        <family val="2"/>
      </rPr>
      <t>éventer</t>
    </r>
    <r>
      <rPr>
        <sz val="11"/>
        <color rgb="FF333333"/>
        <rFont val="Arial"/>
        <family val="2"/>
      </rPr>
      <t> sa marche.</t>
    </r>
  </si>
  <si>
    <r>
      <t>Le vieux marquis nous aprit encore, car on ne peut pas tout dire à la fois, qu'il n'avoit amené avec lui et gardé à son service que les gens dont il s'étoit servi dans sa prétenduë maladie; et qu'il avoit fait maison neuve de tous les autres, afin que ses manoeuvres ne fussent point </t>
    </r>
    <r>
      <rPr>
        <b/>
        <sz val="11"/>
        <color rgb="FFCC3300"/>
        <rFont val="Arial"/>
        <family val="2"/>
      </rPr>
      <t>éventées</t>
    </r>
    <r>
      <rPr>
        <sz val="11"/>
        <color rgb="FF333333"/>
        <rFont val="Arial"/>
        <family val="2"/>
      </rPr>
      <t>.</t>
    </r>
  </si>
  <si>
    <r>
      <t>Le hasard voulut que cette ligue fut </t>
    </r>
    <r>
      <rPr>
        <b/>
        <sz val="11"/>
        <color rgb="FFCC3300"/>
        <rFont val="Arial"/>
        <family val="2"/>
      </rPr>
      <t>éventée</t>
    </r>
    <r>
      <rPr>
        <sz val="11"/>
        <color rgb="FF333333"/>
        <rFont val="Arial"/>
        <family val="2"/>
      </rPr>
      <t>, et leurs chefs, au nombre de cinq, se virent condamnés à l'improviste à passer en exil dans le delta.</t>
    </r>
  </si>
  <si>
    <r>
      <t>La pusillanimité des imprimeurs ne me permit pas d'abord d'</t>
    </r>
    <r>
      <rPr>
        <b/>
        <sz val="11"/>
        <color rgb="FFCC3300"/>
        <rFont val="Arial"/>
        <family val="2"/>
      </rPr>
      <t>éventer</t>
    </r>
    <r>
      <rPr>
        <sz val="11"/>
        <color rgb="FF333333"/>
        <rFont val="Arial"/>
        <family val="2"/>
      </rPr>
      <t> ce piège, et il fut tendu de nouveau avant d'être dévoilé.</t>
    </r>
  </si>
  <si>
    <r>
      <t>Enfin, voyant que son projet de faire venir en Angleterre un corps de cavalerie Allemande était </t>
    </r>
    <r>
      <rPr>
        <b/>
        <sz val="11"/>
        <color rgb="FFCC3300"/>
        <rFont val="Arial"/>
        <family val="2"/>
      </rPr>
      <t>éventé</t>
    </r>
    <r>
      <rPr>
        <sz val="11"/>
        <color rgb="FF333333"/>
        <rFont val="Arial"/>
        <family val="2"/>
      </rPr>
      <t>, et qu'on lui attribuait publiquement les plus noirs desseins, il acquiessât à la requête des communes.</t>
    </r>
  </si>
  <si>
    <r>
      <t>Mais j'ai-fait-parvenir un avis au vieillard, pour qu'il y alât sans bruit, en-lui-donnant à-entendre, que tous les ordres qu'il obtenait étaient-</t>
    </r>
    <r>
      <rPr>
        <b/>
        <sz val="11"/>
        <color rgb="FFCC3300"/>
        <rFont val="Arial"/>
        <family val="2"/>
      </rPr>
      <t>éventés</t>
    </r>
    <r>
      <rPr>
        <sz val="11"/>
        <color rgb="FF333333"/>
        <rFont val="Arial"/>
        <family val="2"/>
      </rPr>
      <t>, et qu'il falait surprendre.</t>
    </r>
  </si>
  <si>
    <r>
      <t>Elle est fine; prenez garde qu'elle n'</t>
    </r>
    <r>
      <rPr>
        <b/>
        <sz val="11"/>
        <color rgb="FFCC3300"/>
        <rFont val="Arial"/>
        <family val="2"/>
      </rPr>
      <t>évente</t>
    </r>
    <r>
      <rPr>
        <sz val="11"/>
        <color rgb="FF333333"/>
        <rFont val="Arial"/>
        <family val="2"/>
      </rPr>
      <t> notre complot.</t>
    </r>
  </si>
  <si>
    <r>
      <t>Je suppose mesdames, ai-je repris avec assez peu de liaison, que vous avez entendu parler d'une lettre écrite à </t>
    </r>
    <r>
      <rPr>
        <sz val="11"/>
        <color theme="1"/>
        <rFont val="Calibri"/>
        <family val="2"/>
        <scheme val="minor"/>
      </rPr>
      <t>Sir</t>
    </r>
    <r>
      <rPr>
        <sz val="11"/>
        <color rgb="FF333333"/>
        <rFont val="Arial"/>
        <family val="2"/>
      </rPr>
      <t> </t>
    </r>
    <r>
      <rPr>
        <sz val="11"/>
        <color theme="1"/>
        <rFont val="Calibri"/>
        <family val="2"/>
        <scheme val="minor"/>
      </rPr>
      <t>Charles</t>
    </r>
    <r>
      <rPr>
        <sz val="11"/>
        <color rgb="FF333333"/>
        <rFont val="Arial"/>
        <family val="2"/>
      </rPr>
      <t>... par ce malheureux </t>
    </r>
    <r>
      <rPr>
        <sz val="11"/>
        <color theme="1"/>
        <rFont val="Calibri"/>
        <family val="2"/>
        <scheme val="minor"/>
      </rPr>
      <t>Wilson</t>
    </r>
    <r>
      <rPr>
        <sz val="11"/>
        <color rgb="FF333333"/>
        <rFont val="Arial"/>
        <family val="2"/>
      </rPr>
      <t>... oui, m'a dit la comtesse, et ma joie est extrême de voir cet affreux complot heureusement </t>
    </r>
    <r>
      <rPr>
        <b/>
        <sz val="11"/>
        <color rgb="FFCC3300"/>
        <rFont val="Arial"/>
        <family val="2"/>
      </rPr>
      <t>éventé</t>
    </r>
    <r>
      <rPr>
        <sz val="11"/>
        <color rgb="FF333333"/>
        <rFont val="Arial"/>
        <family val="2"/>
      </rPr>
      <t>.</t>
    </r>
  </si>
  <si>
    <r>
      <t>Elle y trouvait cela de bon que le jeune homme verrait qu'elle ne recevrait pas des hommages rendus avec mystère, et qu'elle était d'humeur à </t>
    </r>
    <r>
      <rPr>
        <b/>
        <sz val="11"/>
        <color rgb="FFCC3300"/>
        <rFont val="Arial"/>
        <family val="2"/>
      </rPr>
      <t>éventer</t>
    </r>
    <r>
      <rPr>
        <sz val="11"/>
        <color rgb="FF333333"/>
        <rFont val="Arial"/>
        <family val="2"/>
      </rPr>
      <t> le secret de son amour pour elle, supposé que réellement il en eût.</t>
    </r>
  </si>
  <si>
    <r>
      <t>A cette nouvelle, les bons ligeurs avaient commencé à sortir de leurs maisons et à </t>
    </r>
    <r>
      <rPr>
        <b/>
        <sz val="11"/>
        <color rgb="FFCC3300"/>
        <rFont val="Arial"/>
        <family val="2"/>
      </rPr>
      <t>éventer</t>
    </r>
    <r>
      <rPr>
        <sz val="11"/>
        <color rgb="FF333333"/>
        <rFont val="Arial"/>
        <family val="2"/>
      </rPr>
      <t> sa trace.</t>
    </r>
  </si>
  <si>
    <r>
      <t>L'affaire était-elle </t>
    </r>
    <r>
      <rPr>
        <b/>
        <sz val="11"/>
        <color rgb="FFCC3300"/>
        <rFont val="Arial"/>
        <family val="2"/>
      </rPr>
      <t>éventée</t>
    </r>
    <r>
      <rPr>
        <sz val="11"/>
        <color rgb="FF333333"/>
        <rFont val="Arial"/>
        <family val="2"/>
      </rPr>
      <t>, et par conséquent manquée?</t>
    </r>
  </si>
  <si>
    <r>
      <t>À</t>
    </r>
    <r>
      <rPr>
        <i/>
        <sz val="11"/>
        <color rgb="FF333333"/>
        <rFont val="Arial"/>
        <family val="2"/>
      </rPr>
      <t> </t>
    </r>
    <r>
      <rPr>
        <sz val="11"/>
        <color rgb="FF333333"/>
        <rFont val="Arial"/>
        <family val="2"/>
      </rPr>
      <t>défaut de Hoche, dont l'approche inconstitutionnelle a été </t>
    </r>
    <r>
      <rPr>
        <b/>
        <sz val="11"/>
        <color rgb="FFCC3300"/>
        <rFont val="Arial"/>
        <family val="2"/>
      </rPr>
      <t>éventée</t>
    </r>
    <r>
      <rPr>
        <sz val="11"/>
        <color rgb="FF333333"/>
        <rFont val="Arial"/>
        <family val="2"/>
      </rPr>
      <t>, puis empêchée, ils ont Augereau, arrivé exprès d'Italie et qui dit en public : « Je suis envoyé pour tuer les royalistes. »</t>
    </r>
  </si>
  <si>
    <r>
      <t>Certes, cela doit être absurde d'</t>
    </r>
    <r>
      <rPr>
        <b/>
        <sz val="11"/>
        <color rgb="FFCC3300"/>
        <rFont val="Arial"/>
        <family val="2"/>
      </rPr>
      <t>éventer</t>
    </r>
    <r>
      <rPr>
        <sz val="11"/>
        <color rgb="FF333333"/>
        <rFont val="Arial"/>
        <family val="2"/>
      </rPr>
      <t> ainsi un complot quand on s'intéresse à sa réussite.</t>
    </r>
  </si>
  <si>
    <r>
      <t xml:space="preserve">S'agit-il de corrompre un arrondissement, d'enlever à prix d'or un siége au parlement, de monter à l'assaut d'une brillante place, de s'emparer du banc d'un ministre tenace, de faire avec l'état des marchés scandaleux, d'exploiter à la bourse, à grands coups ruineux, le secret </t>
    </r>
    <r>
      <rPr>
        <b/>
        <sz val="11"/>
        <color rgb="FFC00000"/>
        <rFont val="Calibri"/>
        <family val="2"/>
        <scheme val="minor"/>
      </rPr>
      <t>éventé</t>
    </r>
    <r>
      <rPr>
        <sz val="11"/>
        <color theme="1"/>
        <rFont val="Calibri"/>
        <family val="2"/>
        <scheme val="minor"/>
      </rPr>
      <t xml:space="preserve"> des jeux télégraphiques, enfin, par toute ruse et tous moyens iniques, d'opérer pour sa race, et dans son intérêt, une large saignée au fleuve du budget?</t>
    </r>
  </si>
  <si>
    <r>
      <t>Pas n'est besoin</t>
    </r>
    <r>
      <rPr>
        <sz val="11"/>
        <color rgb="FF333333"/>
        <rFont val="Arial"/>
        <family val="2"/>
      </rPr>
      <t> de vous recommander la plus stricte discrétion. </t>
    </r>
    <r>
      <rPr>
        <sz val="11"/>
        <color theme="1"/>
        <rFont val="Calibri"/>
        <family val="2"/>
        <scheme val="minor"/>
      </rPr>
      <t>Vous comprenez quel triomphe il y aurait de l'autre côté si la chose ratant, venait à être </t>
    </r>
    <r>
      <rPr>
        <b/>
        <sz val="11"/>
        <color rgb="FFCC3300"/>
        <rFont val="Calibri"/>
        <family val="2"/>
        <scheme val="minor"/>
      </rPr>
      <t>éventée</t>
    </r>
    <r>
      <rPr>
        <sz val="11"/>
        <color theme="1"/>
        <rFont val="Calibri"/>
        <family val="2"/>
        <scheme val="minor"/>
      </rPr>
      <t>.</t>
    </r>
  </si>
  <si>
    <r>
      <t>Je ferai là-dessus ce que vous voudrez; mais il m'est enjoint de ne vous livrer l'argent qu'en échange de votre parole de ne rien dire et de ne rien faire qui puisse </t>
    </r>
    <r>
      <rPr>
        <b/>
        <sz val="11"/>
        <color rgb="FFCC3300"/>
        <rFont val="Arial"/>
        <family val="2"/>
      </rPr>
      <t>éventer</t>
    </r>
    <r>
      <rPr>
        <sz val="11"/>
        <color rgb="FF333333"/>
        <rFont val="Arial"/>
        <family val="2"/>
      </rPr>
      <t> le secret.</t>
    </r>
  </si>
  <si>
    <r>
      <t>Mais </t>
    </r>
    <r>
      <rPr>
        <sz val="11"/>
        <color theme="1"/>
        <rFont val="Calibri"/>
        <family val="2"/>
        <scheme val="minor"/>
      </rPr>
      <t>M</t>
    </r>
    <r>
      <rPr>
        <sz val="11"/>
        <color rgb="FF333333"/>
        <rFont val="Arial"/>
        <family val="2"/>
      </rPr>
      <t>. </t>
    </r>
    <r>
      <rPr>
        <sz val="11"/>
        <color theme="1"/>
        <rFont val="Calibri"/>
        <family val="2"/>
        <scheme val="minor"/>
      </rPr>
      <t>Cloche</t>
    </r>
    <r>
      <rPr>
        <sz val="11"/>
        <color rgb="FF333333"/>
        <rFont val="Arial"/>
        <family val="2"/>
      </rPr>
      <t> ayant </t>
    </r>
    <r>
      <rPr>
        <b/>
        <sz val="11"/>
        <color rgb="FFCC3300"/>
        <rFont val="Arial"/>
        <family val="2"/>
      </rPr>
      <t>éventé</t>
    </r>
    <r>
      <rPr>
        <sz val="11"/>
        <color rgb="FF333333"/>
        <rFont val="Arial"/>
        <family val="2"/>
      </rPr>
      <t> les projets du médecin italien, et ne voulant pas pour second gendre cet aventurier, le mit dehors énergiquement, l'ayant surpris aux genoux de sa fille.</t>
    </r>
  </si>
  <si>
    <r>
      <t>A-t-il </t>
    </r>
    <r>
      <rPr>
        <b/>
        <sz val="11"/>
        <color rgb="FFCC3300"/>
        <rFont val="Arial"/>
        <family val="2"/>
      </rPr>
      <t>éventé</t>
    </r>
    <r>
      <rPr>
        <sz val="11"/>
        <color rgb="FF333333"/>
        <rFont val="Arial"/>
        <family val="2"/>
      </rPr>
      <t> quelque chose? murmurait-il.</t>
    </r>
  </si>
  <si>
    <r>
      <t>Tu as peur que j'</t>
    </r>
    <r>
      <rPr>
        <b/>
        <sz val="11"/>
        <color rgb="FFCC3300"/>
        <rFont val="Arial"/>
        <family val="2"/>
      </rPr>
      <t>évente</t>
    </r>
    <r>
      <rPr>
        <sz val="11"/>
        <color rgb="FF333333"/>
        <rFont val="Arial"/>
        <family val="2"/>
      </rPr>
      <t> l'affaire de l'eau à la Chambre, toi! continua le général dans son for intérieur et, de mieux en mieux, il augurait de son succès.</t>
    </r>
  </si>
  <si>
    <r>
      <t>Mon idée a-t-elle été </t>
    </r>
    <r>
      <rPr>
        <b/>
        <sz val="11"/>
        <color rgb="FFCC3300"/>
        <rFont val="Arial"/>
        <family val="2"/>
      </rPr>
      <t>éventée</t>
    </r>
    <r>
      <rPr>
        <sz val="11"/>
        <color rgb="FF333333"/>
        <rFont val="Arial"/>
        <family val="2"/>
      </rPr>
      <t> (par </t>
    </r>
    <r>
      <rPr>
        <sz val="11"/>
        <color theme="1"/>
        <rFont val="Calibri"/>
        <family val="2"/>
        <scheme val="minor"/>
      </rPr>
      <t>G</t>
    </r>
    <r>
      <rPr>
        <sz val="11"/>
        <color rgb="FF333333"/>
        <rFont val="Arial"/>
        <family val="2"/>
      </rPr>
      <t> </t>
    </r>
    <r>
      <rPr>
        <sz val="11"/>
        <color theme="1"/>
        <rFont val="Calibri"/>
        <family val="2"/>
        <scheme val="minor"/>
      </rPr>
      <t>D'Arnay</t>
    </r>
    <r>
      <rPr>
        <sz val="11"/>
        <color rgb="FF333333"/>
        <rFont val="Arial"/>
        <family val="2"/>
      </rPr>
      <t> peut-être qui voyait beaucoup </t>
    </r>
    <r>
      <rPr>
        <sz val="11"/>
        <color theme="1"/>
        <rFont val="Calibri"/>
        <family val="2"/>
        <scheme val="minor"/>
      </rPr>
      <t>Dumas</t>
    </r>
    <r>
      <rPr>
        <sz val="11"/>
        <color rgb="FF333333"/>
        <rFont val="Arial"/>
        <family val="2"/>
      </rPr>
      <t>)?</t>
    </r>
  </si>
  <si>
    <r>
      <t>Mais aussi, qu'était un tel secret à </t>
    </r>
    <r>
      <rPr>
        <b/>
        <sz val="11"/>
        <color rgb="FFCC3300"/>
        <rFont val="Arial"/>
        <family val="2"/>
      </rPr>
      <t>éventer</t>
    </r>
    <r>
      <rPr>
        <sz val="11"/>
        <color rgb="FF333333"/>
        <rFont val="Arial"/>
        <family val="2"/>
      </rPr>
      <t> pour celui dont l'astuce avait joué depuis vingt ans tous les diplomates européens?</t>
    </r>
  </si>
  <si>
    <r>
      <t>Voyant l'affaire italienne </t>
    </r>
    <r>
      <rPr>
        <b/>
        <sz val="11"/>
        <color rgb="FFCC3300"/>
        <rFont val="Arial"/>
        <family val="2"/>
      </rPr>
      <t>éventée</t>
    </r>
    <r>
      <rPr>
        <sz val="11"/>
        <color rgb="FF333333"/>
        <rFont val="Arial"/>
        <family val="2"/>
      </rPr>
      <t>, Pescaire anéanti, enfin la France elle-même qui se livrait et brisait son épée, Gattinara nous mit le genou sur la gorge, et traita sans ménagement la femme faible et passionnée qui avait cru sauver ce qu'elle aimait.</t>
    </r>
  </si>
  <si>
    <r>
      <t>On avait d'autres indices encore; on mit la main sur les trois rôdeurs, et l'on crut avoir </t>
    </r>
    <r>
      <rPr>
        <b/>
        <sz val="11"/>
        <color rgb="FFCC3300"/>
        <rFont val="Arial"/>
        <family val="2"/>
      </rPr>
      <t>éventé</t>
    </r>
    <r>
      <rPr>
        <sz val="11"/>
        <color rgb="FF333333"/>
        <rFont val="Arial"/>
        <family val="2"/>
      </rPr>
      <t> la machination quelconque de </t>
    </r>
    <r>
      <rPr>
        <sz val="11"/>
        <color theme="1"/>
        <rFont val="Calibri"/>
        <family val="2"/>
        <scheme val="minor"/>
      </rPr>
      <t>Brujon</t>
    </r>
    <r>
      <rPr>
        <sz val="11"/>
        <color rgb="FF333333"/>
        <rFont val="Arial"/>
        <family val="2"/>
      </rPr>
      <t>.</t>
    </r>
  </si>
  <si>
    <r>
      <t>C'est un ange de patience et de résignation; elle est jalouse de l'amour qu'elle vous inspire, elle craindrait de l'</t>
    </r>
    <r>
      <rPr>
        <b/>
        <sz val="11"/>
        <color rgb="FFCC3300"/>
        <rFont val="Arial"/>
        <family val="2"/>
      </rPr>
      <t>éventer</t>
    </r>
    <r>
      <rPr>
        <sz val="11"/>
        <color rgb="FF333333"/>
        <rFont val="Arial"/>
        <family val="2"/>
      </rPr>
      <t> en le mettant au jour.</t>
    </r>
  </si>
  <si>
    <r>
      <t>La garnison avait </t>
    </r>
    <r>
      <rPr>
        <b/>
        <sz val="11"/>
        <color rgb="FFCC3300"/>
        <rFont val="Arial"/>
        <family val="2"/>
      </rPr>
      <t>éventé</t>
    </r>
    <r>
      <rPr>
        <sz val="11"/>
        <color rgb="FF333333"/>
        <rFont val="Arial"/>
        <family val="2"/>
      </rPr>
      <t>l'attaque.</t>
    </r>
  </si>
  <si>
    <r>
      <t xml:space="preserve">J'ai mon système qui ne ressemble en rien aux trucs </t>
    </r>
    <r>
      <rPr>
        <b/>
        <sz val="11"/>
        <color rgb="FFFF0000"/>
        <rFont val="Arial"/>
        <family val="2"/>
      </rPr>
      <t>éventés</t>
    </r>
    <r>
      <rPr>
        <sz val="11"/>
        <color rgb="FF333333"/>
        <rFont val="Arial"/>
        <family val="2"/>
      </rPr>
      <t xml:space="preserve"> de Robineau.</t>
    </r>
  </si>
  <si>
    <r>
      <t>Je vous dirai même qu'il en est plus d'un qui ont </t>
    </r>
    <r>
      <rPr>
        <b/>
        <sz val="11"/>
        <color rgb="FFCC3300"/>
        <rFont val="Arial"/>
        <family val="2"/>
      </rPr>
      <t>éventé</t>
    </r>
    <r>
      <rPr>
        <sz val="11"/>
        <color rgb="FF333333"/>
        <rFont val="Arial"/>
        <family val="2"/>
      </rPr>
      <t> votre secret.</t>
    </r>
  </si>
  <si>
    <r>
      <t>Il se mit donc à rechercher partout son oncle pour avoir avec lui un entretien sérieux; mais rien n'était si difficile depuis que le maréchal avait </t>
    </r>
    <r>
      <rPr>
        <b/>
        <sz val="11"/>
        <color rgb="FFCC3300"/>
        <rFont val="Arial"/>
        <family val="2"/>
      </rPr>
      <t>éventé</t>
    </r>
    <r>
      <rPr>
        <sz val="11"/>
        <color rgb="FF333333"/>
        <rFont val="Arial"/>
        <family val="2"/>
      </rPr>
      <t> son désir.</t>
    </r>
  </si>
  <si>
    <r>
      <t>Quant elle eut </t>
    </r>
    <r>
      <rPr>
        <b/>
        <sz val="11"/>
        <color rgb="FFCC3300"/>
        <rFont val="Arial"/>
        <family val="2"/>
      </rPr>
      <t>éventé</t>
    </r>
    <r>
      <rPr>
        <sz val="11"/>
        <color rgb="FF333333"/>
        <rFont val="Arial"/>
        <family val="2"/>
      </rPr>
      <t> ma ruse, découvert sa soeur sous le vêtement de </t>
    </r>
    <r>
      <rPr>
        <sz val="11"/>
        <color theme="1"/>
        <rFont val="Calibri"/>
        <family val="2"/>
        <scheme val="minor"/>
      </rPr>
      <t>Glaucos</t>
    </r>
    <r>
      <rPr>
        <sz val="11"/>
        <color rgb="FF333333"/>
        <rFont val="Arial"/>
        <family val="2"/>
      </rPr>
      <t>, elle mena grand raffut, poussa force cris rythmés, me traita de perfide, et lorsque, excédé, je lui déclarai mon intention de ne pas l'emmener plus loin que le premier îlot où le vent, qui s'était soudain élevé, nous permettrait ou forcerait de faire escale, elle me menaça d'un long poème qu'elle se proposait d'écrire au sujet de cet infâme abandon.</t>
    </r>
  </si>
  <si>
    <r>
      <t>Ma famille doit naturellement ignorer que j'ai </t>
    </r>
    <r>
      <rPr>
        <b/>
        <sz val="11"/>
        <color rgb="FFCC3300"/>
        <rFont val="Arial"/>
        <family val="2"/>
      </rPr>
      <t>éventé</t>
    </r>
    <r>
      <rPr>
        <sz val="11"/>
        <color rgb="FF333333"/>
        <rFont val="Arial"/>
        <family val="2"/>
      </rPr>
      <t> le complot de </t>
    </r>
    <r>
      <rPr>
        <sz val="11"/>
        <color theme="1"/>
        <rFont val="Calibri"/>
        <family val="2"/>
        <scheme val="minor"/>
      </rPr>
      <t>Saint</t>
    </r>
    <r>
      <rPr>
        <sz val="11"/>
        <color rgb="FF333333"/>
        <rFont val="Arial"/>
        <family val="2"/>
      </rPr>
      <t>-</t>
    </r>
    <r>
      <rPr>
        <sz val="11"/>
        <color theme="1"/>
        <rFont val="Calibri"/>
        <family val="2"/>
        <scheme val="minor"/>
      </rPr>
      <t>Germain</t>
    </r>
    <r>
      <rPr>
        <sz val="11"/>
        <color rgb="FF333333"/>
        <rFont val="Arial"/>
        <family val="2"/>
      </rPr>
      <t>-</t>
    </r>
    <r>
      <rPr>
        <sz val="11"/>
        <color theme="1"/>
        <rFont val="Calibri"/>
        <family val="2"/>
        <scheme val="minor"/>
      </rPr>
      <t>Des</t>
    </r>
    <r>
      <rPr>
        <sz val="11"/>
        <color rgb="FF333333"/>
        <rFont val="Arial"/>
        <family val="2"/>
      </rPr>
      <t>-</t>
    </r>
    <r>
      <rPr>
        <sz val="11"/>
        <color theme="1"/>
        <rFont val="Calibri"/>
        <family val="2"/>
        <scheme val="minor"/>
      </rPr>
      <t>Prés</t>
    </r>
    <r>
      <rPr>
        <sz val="11"/>
        <color rgb="FF333333"/>
        <rFont val="Arial"/>
        <family val="2"/>
      </rPr>
      <t> (le nom de l'église le fit sursauter).</t>
    </r>
  </si>
  <si>
    <r>
      <t>Les gosses de bonne famille, tu comprends, c'est ceux-là qu'il nous faut, parce qu'ensuite, si l'affaire s'</t>
    </r>
    <r>
      <rPr>
        <b/>
        <sz val="11"/>
        <color rgb="FFCC3300"/>
        <rFont val="Arial"/>
        <family val="2"/>
      </rPr>
      <t>évente</t>
    </r>
    <r>
      <rPr>
        <sz val="11"/>
        <color rgb="FF333333"/>
        <rFont val="Arial"/>
        <family val="2"/>
      </rPr>
      <t>, les parents travaillent à l'étouffer.</t>
    </r>
  </si>
  <si>
    <r>
      <t>Rentré en grâce, redevenu ministre de la Police, Fouché, heureusement, est là, </t>
    </r>
    <r>
      <rPr>
        <b/>
        <sz val="11"/>
        <color rgb="FFCC3300"/>
        <rFont val="Arial"/>
        <family val="2"/>
      </rPr>
      <t>évente</t>
    </r>
    <r>
      <rPr>
        <sz val="11"/>
        <color rgb="FF333333"/>
        <rFont val="Arial"/>
        <family val="2"/>
      </rPr>
      <t> les complots naissants, fusille quelques agents royalistes et tend lui‑même des fils si compliqués qu'il réussit à passer pour un homme dont Louis XVIII pourrait faire quelque chose, comme s'il semait déjà en vue de 1815, tandis qu'il est à la fois suspect et indispensable à l'empereur.</t>
    </r>
  </si>
  <si>
    <r>
      <t>De temps à autre l'aboi furieux d'un chien de chasse l'avertissait qu'il était venu trop près, qu'il était </t>
    </r>
    <r>
      <rPr>
        <b/>
        <sz val="11"/>
        <color rgb="FFCC3300"/>
        <rFont val="Arial"/>
        <family val="2"/>
      </rPr>
      <t>éventé</t>
    </r>
    <r>
      <rPr>
        <sz val="11"/>
        <color rgb="FF333333"/>
        <rFont val="Arial"/>
        <family val="2"/>
      </rPr>
      <t> et que le temps était venu pour lui de détaler au plus vite.</t>
    </r>
  </si>
  <si>
    <r>
      <t>Mais cette méthode sitôt </t>
    </r>
    <r>
      <rPr>
        <b/>
        <sz val="11"/>
        <color rgb="FFCC3300"/>
        <rFont val="Arial"/>
        <family val="2"/>
      </rPr>
      <t>éventée</t>
    </r>
    <r>
      <rPr>
        <sz val="11"/>
        <color rgb="FF333333"/>
        <rFont val="Arial"/>
        <family val="2"/>
      </rPr>
      <t> perd toute action.</t>
    </r>
  </si>
  <si>
    <r>
      <t>Elle fut </t>
    </r>
    <r>
      <rPr>
        <b/>
        <sz val="11"/>
        <color rgb="FFCC3300"/>
        <rFont val="Arial"/>
        <family val="2"/>
      </rPr>
      <t>éventée</t>
    </r>
    <r>
      <rPr>
        <sz val="11"/>
        <color rgb="FF333333"/>
        <rFont val="Arial"/>
        <family val="2"/>
      </rPr>
      <t> par le cardinal de Lorraine et le duc de Guise devança La Renaudie qui fut tué au moment où il rassemblait ses bandes.</t>
    </r>
  </si>
  <si>
    <r>
      <t>Mais cette ruse elle-même fut bientôt </t>
    </r>
    <r>
      <rPr>
        <b/>
        <sz val="11"/>
        <color rgb="FFCC3300"/>
        <rFont val="Arial"/>
        <family val="2"/>
      </rPr>
      <t>éventée</t>
    </r>
    <r>
      <rPr>
        <sz val="11"/>
        <color rgb="FF333333"/>
        <rFont val="Arial"/>
        <family val="2"/>
      </rPr>
      <t>, et jamais autant qu'à partir d'octobre 1944 le camp des réfractaires ne mérita d'être appelé le camp de la faim.</t>
    </r>
  </si>
  <si>
    <r>
      <t>Il me fit passer par l'avenue de </t>
    </r>
    <r>
      <rPr>
        <sz val="11"/>
        <color theme="1"/>
        <rFont val="Calibri"/>
        <family val="2"/>
        <scheme val="minor"/>
      </rPr>
      <t>Messine</t>
    </r>
    <r>
      <rPr>
        <sz val="11"/>
        <color rgb="FF333333"/>
        <rFont val="Arial"/>
        <family val="2"/>
      </rPr>
      <t>, tourna à gauche dans une petite rue, et revint, brusquement sur ses pas en ayant l'air de chercher un objet perdu; mais j'</t>
    </r>
    <r>
      <rPr>
        <b/>
        <sz val="11"/>
        <color rgb="FFCC3300"/>
        <rFont val="Arial"/>
        <family val="2"/>
      </rPr>
      <t>éventai</t>
    </r>
    <r>
      <rPr>
        <sz val="11"/>
        <color rgb="FF333333"/>
        <rFont val="Arial"/>
        <family val="2"/>
      </rPr>
      <t> le piège et me plaquai contre un porche avant qu'il fût revenu dans l'avenue; son pas l'avait trahi.</t>
    </r>
  </si>
  <si>
    <r>
      <t>Les indices qui permettent d'</t>
    </r>
    <r>
      <rPr>
        <b/>
        <i/>
        <sz val="11"/>
        <color rgb="FFCC3300"/>
        <rFont val="Arial"/>
        <family val="2"/>
      </rPr>
      <t>éventer</t>
    </r>
    <r>
      <rPr>
        <i/>
        <sz val="11"/>
        <color rgb="FF333333"/>
        <rFont val="Arial"/>
        <family val="2"/>
      </rPr>
      <t> une offensive allemande par la Belgique</t>
    </r>
    <r>
      <rPr>
        <sz val="11"/>
        <color rgb="FF333333"/>
        <rFont val="Arial"/>
        <family val="2"/>
      </rPr>
      <t> </t>
    </r>
    <r>
      <rPr>
        <i/>
        <sz val="11"/>
        <color rgb="FF333333"/>
        <rFont val="Arial"/>
        <family val="2"/>
      </rPr>
      <t>sont les suivants:</t>
    </r>
    <r>
      <rPr>
        <sz val="11"/>
        <color rgb="FF333333"/>
        <rFont val="Arial"/>
        <family val="2"/>
      </rPr>
      <t> </t>
    </r>
    <r>
      <rPr>
        <i/>
        <sz val="11"/>
        <color rgb="FF333333"/>
        <rFont val="Arial"/>
        <family val="2"/>
      </rPr>
      <t>débarquements dans la période du premier au</t>
    </r>
    <r>
      <rPr>
        <sz val="11"/>
        <color rgb="FF333333"/>
        <rFont val="Arial"/>
        <family val="2"/>
      </rPr>
      <t> </t>
    </r>
    <r>
      <rPr>
        <i/>
        <sz val="11"/>
        <color rgb="FF333333"/>
        <rFont val="Arial"/>
        <family val="2"/>
      </rPr>
      <t>sixième jour de masses de cavalerie entre</t>
    </r>
    <r>
      <rPr>
        <sz val="11"/>
        <color rgb="FF333333"/>
        <rFont val="Arial"/>
        <family val="2"/>
      </rPr>
      <t> </t>
    </r>
    <r>
      <rPr>
        <i/>
        <sz val="11"/>
        <color rgb="FF333333"/>
        <rFont val="Arial"/>
        <family val="2"/>
      </rPr>
      <t>Aix-La-chapelle et Saint-With, vers Gerolstein,</t>
    </r>
    <r>
      <rPr>
        <sz val="11"/>
        <color rgb="FF333333"/>
        <rFont val="Arial"/>
        <family val="2"/>
      </rPr>
      <t> </t>
    </r>
    <r>
      <rPr>
        <i/>
        <sz val="11"/>
        <color rgb="FF333333"/>
        <rFont val="Arial"/>
        <family val="2"/>
      </rPr>
      <t>Prüm, Bittburg (Junterath, Gerolstein,</t>
    </r>
    <r>
      <rPr>
        <sz val="11"/>
        <color rgb="FF333333"/>
        <rFont val="Arial"/>
        <family val="2"/>
      </rPr>
      <t> </t>
    </r>
    <r>
      <rPr>
        <i/>
        <sz val="11"/>
        <color rgb="FF333333"/>
        <rFont val="Arial"/>
        <family val="2"/>
      </rPr>
      <t>Bittburg, Bleialf);</t>
    </r>
  </si>
  <si>
    <r>
      <t>Le complot fut </t>
    </r>
    <r>
      <rPr>
        <b/>
        <sz val="11"/>
        <color rgb="FFCC3300"/>
        <rFont val="Arial"/>
        <family val="2"/>
      </rPr>
      <t>éventé</t>
    </r>
    <r>
      <rPr>
        <sz val="11"/>
        <color rgb="FF333333"/>
        <rFont val="Arial"/>
        <family val="2"/>
      </rPr>
      <t>, le coupable prit la fuite et le roi, « sur le conseil des fidèles », concéda ses honneurs (dont l'Autunois) à Robert le Fort.</t>
    </r>
  </si>
  <si>
    <r>
      <t>On ne sentait glisser nul souffle; un silence extraordinaire, léger, serein, flottait par toute l'étendue; pas un cri de nocturne en chasse, pas un appel de courlis; </t>
    </r>
    <r>
      <rPr>
        <sz val="11"/>
        <color theme="1"/>
        <rFont val="Calibri"/>
        <family val="2"/>
        <scheme val="minor"/>
      </rPr>
      <t>Raboliot</t>
    </r>
    <r>
      <rPr>
        <sz val="11"/>
        <color rgb="FF333333"/>
        <rFont val="Arial"/>
        <family val="2"/>
      </rPr>
      <t> n'entendit, comme il descendait la pente, qu'un petit choc net sur le sol: un lapin qui tapait de la patte, ayant sans doute </t>
    </r>
    <r>
      <rPr>
        <b/>
        <sz val="11"/>
        <color rgb="FFCC3300"/>
        <rFont val="Arial"/>
        <family val="2"/>
      </rPr>
      <t>éventé</t>
    </r>
    <r>
      <rPr>
        <sz val="11"/>
        <color rgb="FF333333"/>
        <rFont val="Arial"/>
        <family val="2"/>
      </rPr>
      <t> sa présence.</t>
    </r>
  </si>
  <si>
    <r>
      <t>Un semblable projet contre </t>
    </r>
    <r>
      <rPr>
        <sz val="11"/>
        <color theme="1"/>
        <rFont val="Calibri"/>
        <family val="2"/>
        <scheme val="minor"/>
      </rPr>
      <t>Jean</t>
    </r>
    <r>
      <rPr>
        <sz val="11"/>
        <color rgb="FF333333"/>
        <rFont val="Arial"/>
        <family val="2"/>
      </rPr>
      <t> </t>
    </r>
    <r>
      <rPr>
        <sz val="11"/>
        <color theme="1"/>
        <rFont val="Calibri"/>
        <family val="2"/>
        <scheme val="minor"/>
      </rPr>
      <t>D'Ibelin</t>
    </r>
    <r>
      <rPr>
        <sz val="11"/>
        <color rgb="FF333333"/>
        <rFont val="Arial"/>
        <family val="2"/>
      </rPr>
      <t> échoua de même: le sire de </t>
    </r>
    <r>
      <rPr>
        <sz val="11"/>
        <color theme="1"/>
        <rFont val="Calibri"/>
        <family val="2"/>
        <scheme val="minor"/>
      </rPr>
      <t>Beyrouth</t>
    </r>
    <r>
      <rPr>
        <sz val="11"/>
        <color rgb="FF333333"/>
        <rFont val="Arial"/>
        <family val="2"/>
      </rPr>
      <t> avait </t>
    </r>
    <r>
      <rPr>
        <b/>
        <sz val="11"/>
        <color rgb="FFCC3300"/>
        <rFont val="Arial"/>
        <family val="2"/>
      </rPr>
      <t>éventé</t>
    </r>
    <r>
      <rPr>
        <sz val="11"/>
        <color rgb="FF333333"/>
        <rFont val="Arial"/>
        <family val="2"/>
      </rPr>
      <t> ce nouveau guet-apens.</t>
    </r>
  </si>
  <si>
    <r>
      <t>C'est un piège pour les esprits qui se croient distingués, un piège que tous les musiciens </t>
    </r>
    <r>
      <rPr>
        <b/>
        <sz val="11"/>
        <color rgb="FFCC3300"/>
        <rFont val="Arial"/>
        <family val="2"/>
      </rPr>
      <t>éventent</t>
    </r>
    <r>
      <rPr>
        <sz val="11"/>
        <color rgb="FF333333"/>
        <rFont val="Arial"/>
        <family val="2"/>
      </rPr>
      <t>: je n'en connais aucun qui n'assigne à </t>
    </r>
    <r>
      <rPr>
        <i/>
        <sz val="11"/>
        <color rgb="FF333333"/>
        <rFont val="Arial"/>
        <family val="2"/>
      </rPr>
      <t>Carmen</t>
    </r>
    <r>
      <rPr>
        <sz val="11"/>
        <color rgb="FF333333"/>
        <rFont val="Arial"/>
        <family val="2"/>
      </rPr>
      <t> sa vraie place.</t>
    </r>
  </si>
  <si>
    <r>
      <t>Je n'étais pas encore à la </t>
    </r>
    <r>
      <rPr>
        <sz val="11"/>
        <color theme="1"/>
        <rFont val="Calibri"/>
        <family val="2"/>
        <scheme val="minor"/>
      </rPr>
      <t>Quartfourche</t>
    </r>
    <r>
      <rPr>
        <sz val="11"/>
        <color rgb="FF333333"/>
        <rFont val="Arial"/>
        <family val="2"/>
      </rPr>
      <t>, continua-t-il, mais, d'après les renseignements que j'ai pu recueillir il me semble avéré que le crime a été commis par </t>
    </r>
    <r>
      <rPr>
        <sz val="11"/>
        <color theme="1"/>
        <rFont val="Calibri"/>
        <family val="2"/>
        <scheme val="minor"/>
      </rPr>
      <t>Gratien</t>
    </r>
    <r>
      <rPr>
        <sz val="11"/>
        <color rgb="FF333333"/>
        <rFont val="Arial"/>
        <family val="2"/>
      </rPr>
      <t>, qui sans doute avait surpris les relations de sa maîtresse avec le vicomte, et peut-être avait </t>
    </r>
    <r>
      <rPr>
        <b/>
        <sz val="11"/>
        <color rgb="FFCC3300"/>
        <rFont val="Arial"/>
        <family val="2"/>
      </rPr>
      <t>éventé</t>
    </r>
    <r>
      <rPr>
        <sz val="11"/>
        <color rgb="FF333333"/>
        <rFont val="Arial"/>
        <family val="2"/>
      </rPr>
      <t> son projet de fuite (projet que j'ignorais moi-même avant d'avoir lu cette lettre);</t>
    </r>
  </si>
  <si>
    <r>
      <t>Les accaparements et les dangers de cette société furent tels que dès 1843 la Chambre s'en occupait une première fois et, </t>
    </r>
    <r>
      <rPr>
        <b/>
        <sz val="11"/>
        <color rgb="FFCC3300"/>
        <rFont val="Arial"/>
        <family val="2"/>
      </rPr>
      <t>éventant</t>
    </r>
    <r>
      <rPr>
        <sz val="11"/>
        <color rgb="FF333333"/>
        <rFont val="Arial"/>
        <family val="2"/>
      </rPr>
      <t> la ruse des jésuites, réclamait contre la Société d'Ozanam l'application des lois les concernant.</t>
    </r>
  </si>
  <si>
    <r>
      <t>Robespierre </t>
    </r>
    <r>
      <rPr>
        <b/>
        <sz val="11"/>
        <color rgb="FFCC3300"/>
        <rFont val="Arial"/>
        <family val="2"/>
      </rPr>
      <t>éventa</t>
    </r>
    <r>
      <rPr>
        <sz val="11"/>
        <color rgb="FF333333"/>
        <rFont val="Arial"/>
        <family val="2"/>
      </rPr>
      <t> le piège, s'indigna qu'on voulût attirer sur lui l'envie et la calomnie en l'accablant d'honneurs superflus, en l'isolant pour lui faire perdre l'estime.</t>
    </r>
  </si>
  <si>
    <r>
      <t>Nul d'entre eux n'ignore qu'au temps de sa jeunesse il passait pour capable d'</t>
    </r>
    <r>
      <rPr>
        <b/>
        <sz val="11"/>
        <color rgb="FFCC3300"/>
        <rFont val="Arial"/>
        <family val="2"/>
      </rPr>
      <t>éventer</t>
    </r>
    <r>
      <rPr>
        <sz val="11"/>
        <color rgb="FF333333"/>
        <rFont val="Arial"/>
        <family val="2"/>
      </rPr>
      <t>, au petit jour, le gîte encore tiède sous les feuillages ruisselants...</t>
    </r>
  </si>
  <si>
    <r>
      <t>Partout il fallait mener des enquêtes, étudier les carnets de comptes, </t>
    </r>
    <r>
      <rPr>
        <b/>
        <sz val="11"/>
        <color rgb="FFCC3300"/>
        <rFont val="Arial"/>
        <family val="2"/>
      </rPr>
      <t>éventer</t>
    </r>
    <r>
      <rPr>
        <sz val="11"/>
        <color rgb="FF333333"/>
        <rFont val="Arial"/>
        <family val="2"/>
      </rPr>
      <t> les ruses et les traquenards des paysans qui eussent été les plus forts sans les lettres anonymes que </t>
    </r>
    <r>
      <rPr>
        <sz val="11"/>
        <color theme="1"/>
        <rFont val="Calibri"/>
        <family val="2"/>
        <scheme val="minor"/>
      </rPr>
      <t>Xavier</t>
    </r>
    <r>
      <rPr>
        <sz val="11"/>
        <color rgb="FF333333"/>
        <rFont val="Arial"/>
        <family val="2"/>
      </rPr>
      <t> </t>
    </r>
    <r>
      <rPr>
        <sz val="11"/>
        <color theme="1"/>
        <rFont val="Calibri"/>
        <family val="2"/>
        <scheme val="minor"/>
      </rPr>
      <t>Frontenac</t>
    </r>
    <r>
      <rPr>
        <sz val="11"/>
        <color rgb="FF333333"/>
        <rFont val="Arial"/>
        <family val="2"/>
      </rPr>
      <t> trouvait, chaque semaine, dans son courrier.</t>
    </r>
  </si>
  <si>
    <r>
      <t>Mais son départ fut </t>
    </r>
    <r>
      <rPr>
        <b/>
        <sz val="11"/>
        <color rgb="FFCC3300"/>
        <rFont val="Arial"/>
        <family val="2"/>
      </rPr>
      <t>éventé</t>
    </r>
    <r>
      <rPr>
        <sz val="11"/>
        <color rgb="FF333333"/>
        <rFont val="Arial"/>
        <family val="2"/>
      </rPr>
      <t>.</t>
    </r>
  </si>
  <si>
    <t>eventer</t>
  </si>
  <si>
    <r>
      <t>La reproduction fut prompte et entiere, et ce premier coup de ciseau fit </t>
    </r>
    <r>
      <rPr>
        <b/>
        <sz val="11"/>
        <color rgb="FFCC3300"/>
        <rFont val="Arial"/>
        <family val="2"/>
      </rPr>
      <t>tomber</t>
    </r>
    <r>
      <rPr>
        <sz val="11"/>
        <color rgb="FF333333"/>
        <rFont val="Arial"/>
        <family val="2"/>
      </rPr>
      <t> le </t>
    </r>
    <r>
      <rPr>
        <b/>
        <sz val="11"/>
        <color rgb="FFCC3300"/>
        <rFont val="Arial"/>
        <family val="2"/>
      </rPr>
      <t>voile</t>
    </r>
    <r>
      <rPr>
        <sz val="11"/>
        <color rgb="FF333333"/>
        <rFont val="Arial"/>
        <family val="2"/>
      </rPr>
      <t> qui nous cachoit un autre monde.</t>
    </r>
  </si>
  <si>
    <r>
      <t>Enfin, plusieurs siècles de travaux ont fait </t>
    </r>
    <r>
      <rPr>
        <b/>
        <sz val="11"/>
        <color rgb="FFCC3300"/>
        <rFont val="Arial"/>
        <family val="2"/>
      </rPr>
      <t>tomber</t>
    </r>
    <r>
      <rPr>
        <sz val="11"/>
        <color rgb="FF333333"/>
        <rFont val="Arial"/>
        <family val="2"/>
      </rPr>
      <t> le </t>
    </r>
    <r>
      <rPr>
        <b/>
        <sz val="11"/>
        <color rgb="FFCC3300"/>
        <rFont val="Arial"/>
        <family val="2"/>
      </rPr>
      <t>voile</t>
    </r>
    <r>
      <rPr>
        <sz val="11"/>
        <color rgb="FF333333"/>
        <rFont val="Arial"/>
        <family val="2"/>
      </rPr>
      <t> qui couvroit le systême du monde.</t>
    </r>
  </si>
  <si>
    <r>
      <t>Puis-je, en vérité, sans une discussion de quelque étendue, faire </t>
    </r>
    <r>
      <rPr>
        <b/>
        <sz val="11"/>
        <color rgb="FFCC3300"/>
        <rFont val="Arial"/>
        <family val="2"/>
      </rPr>
      <t>tomber</t>
    </r>
    <r>
      <rPr>
        <sz val="11"/>
        <color rgb="FF333333"/>
        <rFont val="Arial"/>
        <family val="2"/>
      </rPr>
      <t> les </t>
    </r>
    <r>
      <rPr>
        <b/>
        <sz val="11"/>
        <color rgb="FFCC3300"/>
        <rFont val="Arial"/>
        <family val="2"/>
      </rPr>
      <t>voiles</t>
    </r>
    <r>
      <rPr>
        <sz val="11"/>
        <color rgb="FF333333"/>
        <rFont val="Arial"/>
        <family val="2"/>
      </rPr>
      <t> accumulés pendant tant de siècles sur la véritable doctrine de </t>
    </r>
    <r>
      <rPr>
        <sz val="11"/>
        <color theme="1"/>
        <rFont val="Calibri"/>
        <family val="2"/>
        <scheme val="minor"/>
      </rPr>
      <t>Jésus</t>
    </r>
    <r>
      <rPr>
        <sz val="11"/>
        <color rgb="FF333333"/>
        <rFont val="Arial"/>
        <family val="2"/>
      </rPr>
      <t>-</t>
    </r>
    <r>
      <rPr>
        <sz val="11"/>
        <color theme="1"/>
        <rFont val="Calibri"/>
        <family val="2"/>
        <scheme val="minor"/>
      </rPr>
      <t>Christ</t>
    </r>
    <r>
      <rPr>
        <sz val="11"/>
        <color rgb="FF333333"/>
        <rFont val="Arial"/>
        <family val="2"/>
      </rPr>
      <t>?</t>
    </r>
  </si>
  <si>
    <r>
      <t>Jésus</t>
    </r>
    <r>
      <rPr>
        <sz val="11"/>
        <color rgb="FF333333"/>
        <rFont val="Arial"/>
        <family val="2"/>
      </rPr>
      <t>-</t>
    </r>
    <r>
      <rPr>
        <sz val="11"/>
        <color theme="1"/>
        <rFont val="Calibri"/>
        <family val="2"/>
        <scheme val="minor"/>
      </rPr>
      <t>Christ</t>
    </r>
    <r>
      <rPr>
        <sz val="11"/>
        <color rgb="FF333333"/>
        <rFont val="Arial"/>
        <family val="2"/>
      </rPr>
      <t> déplace son calice à travers le monde, dilate les frontières de son église, augmente partout en elle le travail et le désir, qu'il s'agisse de préparer de loin le retour de l'</t>
    </r>
    <r>
      <rPr>
        <sz val="11"/>
        <color theme="1"/>
        <rFont val="Calibri"/>
        <family val="2"/>
        <scheme val="minor"/>
      </rPr>
      <t>Orient</t>
    </r>
    <r>
      <rPr>
        <sz val="11"/>
        <color rgb="FF333333"/>
        <rFont val="Arial"/>
        <family val="2"/>
      </rPr>
      <t> chrétien à l'unité, et même la fin des scissions fratricides causées par la réforme, ou d'implorer le ciel de faire </t>
    </r>
    <r>
      <rPr>
        <b/>
        <sz val="11"/>
        <color rgb="FFCC3300"/>
        <rFont val="Arial"/>
        <family val="2"/>
      </rPr>
      <t>tomber</t>
    </r>
    <r>
      <rPr>
        <sz val="11"/>
        <color rgb="FF333333"/>
        <rFont val="Arial"/>
        <family val="2"/>
      </rPr>
      <t> le </t>
    </r>
    <r>
      <rPr>
        <b/>
        <sz val="11"/>
        <color rgb="FFCC3300"/>
        <rFont val="Arial"/>
        <family val="2"/>
      </rPr>
      <t>voile</t>
    </r>
    <r>
      <rPr>
        <sz val="11"/>
        <color rgb="FF333333"/>
        <rFont val="Arial"/>
        <family val="2"/>
      </rPr>
      <t> des yeux de la race aînée, ou de magnifier l'effort séculaire des missions, et d'appeler solennellement les nations de l'</t>
    </r>
    <r>
      <rPr>
        <sz val="11"/>
        <color theme="1"/>
        <rFont val="Calibri"/>
        <family val="2"/>
        <scheme val="minor"/>
      </rPr>
      <t>Asie</t>
    </r>
    <r>
      <rPr>
        <sz val="11"/>
        <color rgb="FF333333"/>
        <rFont val="Arial"/>
        <family val="2"/>
      </rPr>
      <t> au partage de la plénitude du sacerdoce et du gouvernement des églises.</t>
    </r>
    <r>
      <rPr>
        <sz val="11"/>
        <color theme="1"/>
        <rFont val="Calibri"/>
        <family val="2"/>
        <scheme val="minor"/>
      </rPr>
      <t> </t>
    </r>
  </si>
  <si>
    <t>fairetomberlevoile</t>
  </si>
  <si>
    <r>
      <t>Ce fut un miracle que le parlement ne </t>
    </r>
    <r>
      <rPr>
        <b/>
        <sz val="11"/>
        <color rgb="FFCC3300"/>
        <rFont val="Arial"/>
        <family val="2"/>
      </rPr>
      <t>levât</t>
    </r>
    <r>
      <rPr>
        <sz val="11"/>
        <color rgb="FF333333"/>
        <rFont val="Arial"/>
        <family val="2"/>
      </rPr>
      <t> pas dernièrement ce </t>
    </r>
    <r>
      <rPr>
        <b/>
        <sz val="11"/>
        <color rgb="FFCC3300"/>
        <rFont val="Arial"/>
        <family val="2"/>
      </rPr>
      <t>voile</t>
    </r>
    <r>
      <rPr>
        <sz val="11"/>
        <color rgb="FF333333"/>
        <rFont val="Arial"/>
        <family val="2"/>
      </rPr>
      <t>, et ne le levât pas en forme et par arrêt, ce qui seroit bien d'une conséquence plus dangereuse et plus funeste que la liberté que les peuples ont prise, depuis quelque temps, de voir à travers.</t>
    </r>
  </si>
  <si>
    <r>
      <t>Tout au contraire, vous ne cherchez qu'à ne point approfondir; mais </t>
    </r>
    <r>
      <rPr>
        <sz val="11"/>
        <color theme="1"/>
        <rFont val="Calibri"/>
        <family val="2"/>
        <scheme val="minor"/>
      </rPr>
      <t>Dieu</t>
    </r>
    <r>
      <rPr>
        <sz val="11"/>
        <color rgb="FF333333"/>
        <rFont val="Arial"/>
        <family val="2"/>
      </rPr>
      <t> saura bien enfin </t>
    </r>
    <r>
      <rPr>
        <b/>
        <sz val="11"/>
        <color rgb="FFCC3300"/>
        <rFont val="Arial"/>
        <family val="2"/>
      </rPr>
      <t>lever</t>
    </r>
    <r>
      <rPr>
        <sz val="11"/>
        <color rgb="FF333333"/>
        <rFont val="Arial"/>
        <family val="2"/>
      </rPr>
      <t> le </t>
    </r>
    <r>
      <rPr>
        <b/>
        <sz val="11"/>
        <color rgb="FFCC3300"/>
        <rFont val="Arial"/>
        <family val="2"/>
      </rPr>
      <t>voile</t>
    </r>
    <r>
      <rPr>
        <sz val="11"/>
        <color rgb="FF333333"/>
        <rFont val="Arial"/>
        <family val="2"/>
      </rPr>
      <t> qui vous couvre les yeux, et vous montrer ce que vous évitez de voir.</t>
    </r>
  </si>
  <si>
    <r>
      <t>Ma curiosité demeure assés satisfaite de ce qui paroist du monde visible, et d'une connoissance mediocre, sans que je me veüille hazarder de </t>
    </r>
    <r>
      <rPr>
        <b/>
        <sz val="11"/>
        <color rgb="FFCC3300"/>
        <rFont val="Arial"/>
        <family val="2"/>
      </rPr>
      <t>lever</t>
    </r>
    <r>
      <rPr>
        <sz val="11"/>
        <color rgb="FF333333"/>
        <rFont val="Arial"/>
        <family val="2"/>
      </rPr>
      <t> le </t>
    </r>
    <r>
      <rPr>
        <b/>
        <sz val="11"/>
        <color rgb="FFCC3300"/>
        <rFont val="Arial"/>
        <family val="2"/>
      </rPr>
      <t>voile</t>
    </r>
    <r>
      <rPr>
        <sz val="11"/>
        <color rgb="FF333333"/>
        <rFont val="Arial"/>
        <family val="2"/>
      </rPr>
      <t> qui couvre les secretes parties de l'univers, et cache les choses deffenduës.</t>
    </r>
  </si>
  <si>
    <r>
      <t>Le caprice de la fortune m'a fait honneur de beaucoup de fautes; et je doute qu'il soit judicieux de </t>
    </r>
    <r>
      <rPr>
        <b/>
        <sz val="11"/>
        <color rgb="FFCC3300"/>
        <rFont val="Arial"/>
        <family val="2"/>
      </rPr>
      <t>lever</t>
    </r>
    <r>
      <rPr>
        <sz val="11"/>
        <color rgb="FF333333"/>
        <rFont val="Arial"/>
        <family val="2"/>
      </rPr>
      <t> le </t>
    </r>
    <r>
      <rPr>
        <b/>
        <sz val="11"/>
        <color rgb="FFCC3300"/>
        <rFont val="Arial"/>
        <family val="2"/>
      </rPr>
      <t>voile</t>
    </r>
    <r>
      <rPr>
        <sz val="11"/>
        <color rgb="FF333333"/>
        <rFont val="Arial"/>
        <family val="2"/>
      </rPr>
      <t> qui en cache une partie.</t>
    </r>
  </si>
  <si>
    <r>
      <rPr>
        <sz val="11"/>
        <color theme="1"/>
        <rFont val="Calibri"/>
        <family val="2"/>
        <scheme val="minor"/>
      </rPr>
      <t>Il faut, à ce que je voy, que je vous </t>
    </r>
    <r>
      <rPr>
        <b/>
        <sz val="11"/>
        <color rgb="FFCC3300"/>
        <rFont val="Calibri"/>
        <family val="2"/>
        <scheme val="minor"/>
      </rPr>
      <t>leve</t>
    </r>
    <r>
      <rPr>
        <sz val="11"/>
        <color theme="1"/>
        <rFont val="Calibri"/>
        <family val="2"/>
        <scheme val="minor"/>
      </rPr>
      <t> le </t>
    </r>
    <r>
      <rPr>
        <b/>
        <sz val="11"/>
        <color rgb="FFCC3300"/>
        <rFont val="Calibri"/>
        <family val="2"/>
        <scheme val="minor"/>
      </rPr>
      <t>voile</t>
    </r>
    <r>
      <rPr>
        <sz val="11"/>
        <color theme="1"/>
        <rFont val="Calibri"/>
        <family val="2"/>
        <scheme val="minor"/>
      </rPr>
      <t> qui empesche vostre coeur de comprendre les sciences; et je vous diray des choses notables.</t>
    </r>
  </si>
  <si>
    <r>
      <t>Je ne sais, ma fille, comment vous pouvez dire que votre humeur est un nuage qui cache l'amitié que vous avez pour moi; si cela était dans les temps passés, vous avez bien </t>
    </r>
    <r>
      <rPr>
        <b/>
        <sz val="11"/>
        <color rgb="FFCC3300"/>
        <rFont val="Arial"/>
        <family val="2"/>
      </rPr>
      <t>levé</t>
    </r>
    <r>
      <rPr>
        <sz val="11"/>
        <color rgb="FF333333"/>
        <rFont val="Arial"/>
        <family val="2"/>
      </rPr>
      <t> ce </t>
    </r>
    <r>
      <rPr>
        <b/>
        <sz val="11"/>
        <color rgb="FFCC3300"/>
        <rFont val="Arial"/>
        <family val="2"/>
      </rPr>
      <t>voile</t>
    </r>
    <r>
      <rPr>
        <sz val="11"/>
        <color rgb="FF333333"/>
        <rFont val="Arial"/>
        <family val="2"/>
      </rPr>
      <t> depuis plusieurs années, et vous ne me cachez rien de la plus tendre et de la plus parfaite amitié qui fût jamais.</t>
    </r>
  </si>
  <si>
    <r>
      <t>Mais qu'est-il besoin de </t>
    </r>
    <r>
      <rPr>
        <b/>
        <sz val="11"/>
        <color rgb="FFCC3300"/>
        <rFont val="Arial"/>
        <family val="2"/>
      </rPr>
      <t>lever</t>
    </r>
    <r>
      <rPr>
        <sz val="11"/>
        <color rgb="FF333333"/>
        <rFont val="Arial"/>
        <family val="2"/>
      </rPr>
      <t> le </t>
    </r>
    <r>
      <rPr>
        <b/>
        <sz val="11"/>
        <color rgb="FFCC3300"/>
        <rFont val="Arial"/>
        <family val="2"/>
      </rPr>
      <t>voile</t>
    </r>
    <r>
      <rPr>
        <sz val="11"/>
        <color rgb="FF333333"/>
        <rFont val="Arial"/>
        <family val="2"/>
      </rPr>
      <t> qu'elle a jetté sur ces actions?</t>
    </r>
  </si>
  <si>
    <r>
      <t>Le peuple entra dans le sanctuaire: il </t>
    </r>
    <r>
      <rPr>
        <b/>
        <sz val="11"/>
        <color rgb="FFCC3300"/>
        <rFont val="Arial"/>
        <family val="2"/>
      </rPr>
      <t>leva</t>
    </r>
    <r>
      <rPr>
        <sz val="11"/>
        <color rgb="FF333333"/>
        <rFont val="Arial"/>
        <family val="2"/>
      </rPr>
      <t> le </t>
    </r>
    <r>
      <rPr>
        <b/>
        <sz val="11"/>
        <color rgb="FFCC3300"/>
        <rFont val="Arial"/>
        <family val="2"/>
      </rPr>
      <t>voile</t>
    </r>
    <r>
      <rPr>
        <sz val="11"/>
        <color rgb="FF333333"/>
        <rFont val="Arial"/>
        <family val="2"/>
      </rPr>
      <t> qui doit toujours couvrir tout ce que l'on peut dire, tout ce que l'on peut croire du droit des peuples et de celui des rois, qui ne s'accordent jamais si bien ensemble que dans le silence.</t>
    </r>
  </si>
  <si>
    <r>
      <t>L'entousiasme eût mené trop loin nôtre voyageur sincere; pour l'obliger à ne plus parler, je luy fis remarquer un personnage du cercle, qui merite bien qu'on </t>
    </r>
    <r>
      <rPr>
        <b/>
        <sz val="11"/>
        <color rgb="FFCC3300"/>
        <rFont val="Arial"/>
        <family val="2"/>
      </rPr>
      <t>leve</t>
    </r>
    <r>
      <rPr>
        <sz val="11"/>
        <color rgb="FF333333"/>
        <rFont val="Arial"/>
        <family val="2"/>
      </rPr>
      <t> le </t>
    </r>
    <r>
      <rPr>
        <b/>
        <sz val="11"/>
        <color rgb="FFCC3300"/>
        <rFont val="Arial"/>
        <family val="2"/>
      </rPr>
      <t>voile</t>
    </r>
    <r>
      <rPr>
        <sz val="11"/>
        <color rgb="FF333333"/>
        <rFont val="Arial"/>
        <family val="2"/>
      </rPr>
      <t> dont il se couvre pour attirer la confiance des sots.</t>
    </r>
  </si>
  <si>
    <r>
      <t xml:space="preserve">Ce ressort si puissant, l'âme de la nature, était enseveli dans une nuit obscure; le compas de Newton, mesurant l'univers, </t>
    </r>
    <r>
      <rPr>
        <b/>
        <sz val="11"/>
        <color rgb="FFFF0000"/>
        <rFont val="Calibri"/>
        <family val="2"/>
        <scheme val="minor"/>
      </rPr>
      <t>lève</t>
    </r>
    <r>
      <rPr>
        <sz val="11"/>
        <color theme="1"/>
        <rFont val="Calibri"/>
        <family val="2"/>
        <scheme val="minor"/>
      </rPr>
      <t xml:space="preserve"> enfin ce grand </t>
    </r>
    <r>
      <rPr>
        <b/>
        <sz val="11"/>
        <color rgb="FFFF0000"/>
        <rFont val="Calibri"/>
        <family val="2"/>
        <scheme val="minor"/>
      </rPr>
      <t>voile</t>
    </r>
    <r>
      <rPr>
        <sz val="11"/>
        <color theme="1"/>
        <rFont val="Calibri"/>
        <family val="2"/>
        <scheme val="minor"/>
      </rPr>
      <t>, et les cieux sont ouverts.</t>
    </r>
  </si>
  <si>
    <r>
      <t>Je le vois, je le sens; la main secourable qui m'a conduite à travers les ténèbres est celle qui </t>
    </r>
    <r>
      <rPr>
        <b/>
        <sz val="11"/>
        <color rgb="FFCC3300"/>
        <rFont val="Arial"/>
        <family val="2"/>
      </rPr>
      <t>lève</t>
    </r>
    <r>
      <rPr>
        <sz val="11"/>
        <color rgb="FF333333"/>
        <rFont val="Arial"/>
        <family val="2"/>
      </rPr>
      <t> à mes yeux le </t>
    </r>
    <r>
      <rPr>
        <b/>
        <sz val="11"/>
        <color rgb="FFCC3300"/>
        <rFont val="Arial"/>
        <family val="2"/>
      </rPr>
      <t>voile</t>
    </r>
    <r>
      <rPr>
        <sz val="11"/>
        <color rgb="FF333333"/>
        <rFont val="Arial"/>
        <family val="2"/>
      </rPr>
      <t> de l'erreur et me rend à moi malgré moi-même.</t>
    </r>
  </si>
  <si>
    <r>
      <t>Je suis tout ce qui a été, tout ce qui est,</t>
    </r>
    <r>
      <rPr>
        <sz val="11"/>
        <color rgb="FF333333"/>
        <rFont val="Arial"/>
        <family val="2"/>
      </rPr>
      <t> </t>
    </r>
    <r>
      <rPr>
        <i/>
        <sz val="11"/>
        <color rgb="FF333333"/>
        <rFont val="Arial"/>
        <family val="2"/>
      </rPr>
      <t>et tout ce qui sera; et nul mortel n'a</t>
    </r>
    <r>
      <rPr>
        <sz val="11"/>
        <color rgb="FF333333"/>
        <rFont val="Arial"/>
        <family val="2"/>
      </rPr>
      <t> </t>
    </r>
    <r>
      <rPr>
        <i/>
        <sz val="11"/>
        <color rgb="FF333333"/>
        <rFont val="Arial"/>
        <family val="2"/>
      </rPr>
      <t>encore </t>
    </r>
    <r>
      <rPr>
        <b/>
        <i/>
        <sz val="11"/>
        <color rgb="FFCC3300"/>
        <rFont val="Arial"/>
        <family val="2"/>
      </rPr>
      <t>levé</t>
    </r>
    <r>
      <rPr>
        <i/>
        <sz val="11"/>
        <color rgb="FF333333"/>
        <rFont val="Arial"/>
        <family val="2"/>
      </rPr>
      <t> le </t>
    </r>
    <r>
      <rPr>
        <b/>
        <i/>
        <sz val="11"/>
        <color rgb="FFCC3300"/>
        <rFont val="Arial"/>
        <family val="2"/>
      </rPr>
      <t>voile</t>
    </r>
    <r>
      <rPr>
        <i/>
        <sz val="11"/>
        <color rgb="FF333333"/>
        <rFont val="Arial"/>
        <family val="2"/>
      </rPr>
      <t> qui me couvre. </t>
    </r>
  </si>
  <si>
    <r>
      <t>Un grand principe lui aide à </t>
    </r>
    <r>
      <rPr>
        <b/>
        <sz val="11"/>
        <color rgb="FFCC3300"/>
        <rFont val="Arial"/>
        <family val="2"/>
      </rPr>
      <t>lever</t>
    </r>
    <r>
      <rPr>
        <sz val="11"/>
        <color rgb="FF333333"/>
        <rFont val="Arial"/>
        <family val="2"/>
      </rPr>
      <t> le </t>
    </r>
    <r>
      <rPr>
        <b/>
        <sz val="11"/>
        <color rgb="FFCC3300"/>
        <rFont val="Arial"/>
        <family val="2"/>
      </rPr>
      <t>voile</t>
    </r>
    <r>
      <rPr>
        <sz val="11"/>
        <color rgb="FF333333"/>
        <rFont val="Arial"/>
        <family val="2"/>
      </rPr>
      <t> de la nature, c'est que rien n'existe en elle sans une cause nécessaire</t>
    </r>
  </si>
  <si>
    <r>
      <t>J'ai cette obligation au p d'</t>
    </r>
    <r>
      <rPr>
        <sz val="11"/>
        <color theme="1"/>
        <rFont val="Calibri"/>
        <family val="2"/>
        <scheme val="minor"/>
      </rPr>
      <t>Arras</t>
    </r>
    <r>
      <rPr>
        <sz val="11"/>
        <color rgb="FF333333"/>
        <rFont val="Arial"/>
        <family val="2"/>
      </rPr>
      <t>, entre beaucoup d'autres; c'est qu'il a </t>
    </r>
    <r>
      <rPr>
        <b/>
        <sz val="11"/>
        <color rgb="FFCC3300"/>
        <rFont val="Arial"/>
        <family val="2"/>
      </rPr>
      <t>levé</t>
    </r>
    <r>
      <rPr>
        <sz val="11"/>
        <color rgb="FF333333"/>
        <rFont val="Arial"/>
        <family val="2"/>
      </rPr>
      <t> le </t>
    </r>
    <r>
      <rPr>
        <b/>
        <sz val="11"/>
        <color rgb="FFCC3300"/>
        <rFont val="Arial"/>
        <family val="2"/>
      </rPr>
      <t>voile</t>
    </r>
    <r>
      <rPr>
        <sz val="11"/>
        <color rgb="FF333333"/>
        <rFont val="Arial"/>
        <family val="2"/>
      </rPr>
      <t> qui cachoit encore à mes yeux les désordres et l'esclavage des moines.</t>
    </r>
  </si>
  <si>
    <r>
      <t>Par quelle bizarrerie inconcevable la curiosité humaine est-elle empressée à </t>
    </r>
    <r>
      <rPr>
        <b/>
        <sz val="11"/>
        <color rgb="FFCC3300"/>
        <rFont val="Arial"/>
        <family val="2"/>
      </rPr>
      <t>lever</t>
    </r>
    <r>
      <rPr>
        <sz val="11"/>
        <color rgb="FF333333"/>
        <rFont val="Arial"/>
        <family val="2"/>
      </rPr>
      <t> le </t>
    </r>
    <r>
      <rPr>
        <b/>
        <sz val="11"/>
        <color rgb="FFCC3300"/>
        <rFont val="Arial"/>
        <family val="2"/>
      </rPr>
      <t>voile</t>
    </r>
    <r>
      <rPr>
        <sz val="11"/>
        <color rgb="FF333333"/>
        <rFont val="Arial"/>
        <family val="2"/>
      </rPr>
      <t> qui lui cache des objets qu'elle devroit plutôt repousser!</t>
    </r>
  </si>
  <si>
    <r>
      <t> </t>
    </r>
    <r>
      <rPr>
        <sz val="11"/>
        <color theme="1"/>
        <rFont val="Calibri"/>
        <family val="2"/>
        <scheme val="minor"/>
      </rPr>
      <t>Étant en Egypte, je connus un prêtre, qui, après avoir tristement consumé ses jours à pénétrer l'origine et la fin des choses de ce monde, me dit en soupirant: malheur à celui qui entreprend de </t>
    </r>
    <r>
      <rPr>
        <b/>
        <sz val="11"/>
        <color rgb="FFCC3300"/>
        <rFont val="Calibri"/>
        <family val="2"/>
        <scheme val="minor"/>
      </rPr>
      <t>lever</t>
    </r>
    <r>
      <rPr>
        <sz val="11"/>
        <color theme="1"/>
        <rFont val="Calibri"/>
        <family val="2"/>
        <scheme val="minor"/>
      </rPr>
      <t> le </t>
    </r>
    <r>
      <rPr>
        <b/>
        <sz val="11"/>
        <color rgb="FFCC3300"/>
        <rFont val="Calibri"/>
        <family val="2"/>
        <scheme val="minor"/>
      </rPr>
      <t>voile</t>
    </r>
    <r>
      <rPr>
        <sz val="11"/>
        <color theme="1"/>
        <rFont val="Calibri"/>
        <family val="2"/>
        <scheme val="minor"/>
      </rPr>
      <t> de la nature;</t>
    </r>
  </si>
  <si>
    <r>
      <t>Le moment doit venir où tous les témoignages étant à leur disposition, ils pourroient sans risque </t>
    </r>
    <r>
      <rPr>
        <b/>
        <sz val="11"/>
        <color rgb="FFCC3300"/>
        <rFont val="Arial"/>
        <family val="2"/>
      </rPr>
      <t>lever</t>
    </r>
    <r>
      <rPr>
        <sz val="11"/>
        <color rgb="FF333333"/>
        <rFont val="Arial"/>
        <family val="2"/>
      </rPr>
      <t> le </t>
    </r>
    <r>
      <rPr>
        <b/>
        <sz val="11"/>
        <color rgb="FFCC3300"/>
        <rFont val="Arial"/>
        <family val="2"/>
      </rPr>
      <t>voile</t>
    </r>
    <r>
      <rPr>
        <sz val="11"/>
        <color rgb="FF333333"/>
        <rFont val="Arial"/>
        <family val="2"/>
      </rPr>
      <t>impénétrable qu'ils ont mis sur les yeux de leur victime.</t>
    </r>
  </si>
  <si>
    <r>
      <t>Au reste il ne doute point que malgré tant d'efforts, le tems ne </t>
    </r>
    <r>
      <rPr>
        <b/>
        <sz val="11"/>
        <color rgb="FFCC3300"/>
        <rFont val="Arial"/>
        <family val="2"/>
      </rPr>
      <t>léve</t>
    </r>
    <r>
      <rPr>
        <sz val="11"/>
        <color rgb="FF333333"/>
        <rFont val="Arial"/>
        <family val="2"/>
      </rPr>
      <t> enfin le </t>
    </r>
    <r>
      <rPr>
        <b/>
        <sz val="11"/>
        <color rgb="FFCC3300"/>
        <rFont val="Arial"/>
        <family val="2"/>
      </rPr>
      <t>voile</t>
    </r>
    <r>
      <rPr>
        <sz val="11"/>
        <color rgb="FF333333"/>
        <rFont val="Arial"/>
        <family val="2"/>
      </rPr>
      <t> de l'imposture et ne découvre son innocence.</t>
    </r>
  </si>
  <si>
    <r>
      <t>Le premier </t>
    </r>
    <r>
      <rPr>
        <b/>
        <sz val="11"/>
        <color rgb="FFCC3300"/>
        <rFont val="Arial"/>
        <family val="2"/>
      </rPr>
      <t>lève</t>
    </r>
    <r>
      <rPr>
        <sz val="11"/>
        <color rgb="FF333333"/>
        <rFont val="Arial"/>
        <family val="2"/>
      </rPr>
      <t> un coin du </t>
    </r>
    <r>
      <rPr>
        <b/>
        <sz val="11"/>
        <color rgb="FFCC3300"/>
        <rFont val="Arial"/>
        <family val="2"/>
      </rPr>
      <t>voile</t>
    </r>
    <r>
      <rPr>
        <sz val="11"/>
        <color rgb="FF333333"/>
        <rFont val="Arial"/>
        <family val="2"/>
      </rPr>
      <t> obscur qui masque encore l'auteur de cette noire intrigue; le second le déchire tout-à-fait.</t>
    </r>
  </si>
  <si>
    <r>
      <t>Il est vrai qu'il semble avoir répandu sur cet opuscule la fleur naissante de son imagination; mais ne </t>
    </r>
    <r>
      <rPr>
        <b/>
        <sz val="11"/>
        <color rgb="FFCC3300"/>
        <rFont val="Arial"/>
        <family val="2"/>
      </rPr>
      <t>levons</t>
    </r>
    <r>
      <rPr>
        <sz val="11"/>
        <color rgb="FF333333"/>
        <rFont val="Arial"/>
        <family val="2"/>
      </rPr>
      <t> point le </t>
    </r>
    <r>
      <rPr>
        <b/>
        <sz val="11"/>
        <color rgb="FFCC3300"/>
        <rFont val="Arial"/>
        <family val="2"/>
      </rPr>
      <t>voile</t>
    </r>
    <r>
      <rPr>
        <sz val="11"/>
        <color rgb="FF333333"/>
        <rFont val="Arial"/>
        <family val="2"/>
      </rPr>
      <t> que la main du maître y a jetté;</t>
    </r>
  </si>
  <si>
    <r>
      <t>Oui, cousine, il est </t>
    </r>
    <r>
      <rPr>
        <b/>
        <sz val="11"/>
        <color rgb="FFCC3300"/>
        <rFont val="Arial"/>
        <family val="2"/>
      </rPr>
      <t>levé</t>
    </r>
    <r>
      <rPr>
        <sz val="11"/>
        <color rgb="FF333333"/>
        <rFont val="Arial"/>
        <family val="2"/>
      </rPr>
      <t> pour jamais, ce </t>
    </r>
    <r>
      <rPr>
        <b/>
        <sz val="11"/>
        <color rgb="FFCC3300"/>
        <rFont val="Arial"/>
        <family val="2"/>
      </rPr>
      <t>voile</t>
    </r>
    <r>
      <rPr>
        <sz val="11"/>
        <color rgb="FF333333"/>
        <rFont val="Arial"/>
        <family val="2"/>
      </rPr>
      <t> dont ma raison fut longtems offusquée.</t>
    </r>
  </si>
  <si>
    <r>
      <t>D'un mot peut être il eut </t>
    </r>
    <r>
      <rPr>
        <b/>
        <sz val="11"/>
        <color rgb="FFCC3300"/>
        <rFont val="Arial"/>
        <family val="2"/>
      </rPr>
      <t>levé</t>
    </r>
    <r>
      <rPr>
        <sz val="11"/>
        <color rgb="FF333333"/>
        <rFont val="Arial"/>
        <family val="2"/>
      </rPr>
      <t> des </t>
    </r>
    <r>
      <rPr>
        <b/>
        <sz val="11"/>
        <color rgb="FFCC3300"/>
        <rFont val="Arial"/>
        <family val="2"/>
      </rPr>
      <t>voiles</t>
    </r>
    <r>
      <rPr>
        <sz val="11"/>
        <color rgb="FF333333"/>
        <rFont val="Arial"/>
        <family val="2"/>
      </rPr>
      <t> impénétrables aux yeux de tout autre, et jetté du jour sur des manoeuvres que nul mortel ne débrouillera jamais.</t>
    </r>
  </si>
  <si>
    <r>
      <t>et moi, je vous dis: malheur à celui qui </t>
    </r>
    <r>
      <rPr>
        <b/>
        <sz val="11"/>
        <color rgb="FFCC3300"/>
        <rFont val="Arial"/>
        <family val="2"/>
      </rPr>
      <t>lèveroit</t>
    </r>
    <r>
      <rPr>
        <sz val="11"/>
        <color rgb="FF333333"/>
        <rFont val="Arial"/>
        <family val="2"/>
      </rPr>
      <t> le </t>
    </r>
    <r>
      <rPr>
        <b/>
        <sz val="11"/>
        <color rgb="FFCC3300"/>
        <rFont val="Arial"/>
        <family val="2"/>
      </rPr>
      <t>voile</t>
    </r>
    <r>
      <rPr>
        <sz val="11"/>
        <color rgb="FF333333"/>
        <rFont val="Arial"/>
        <family val="2"/>
      </rPr>
      <t> de la société;</t>
    </r>
  </si>
  <si>
    <r>
      <t xml:space="preserve">Tu t'entendais avec le saint office, pour oprimer sous le nom de justice, quiconque eut pu </t>
    </r>
    <r>
      <rPr>
        <b/>
        <sz val="11"/>
        <color rgb="FFFF0000"/>
        <rFont val="Calibri"/>
        <family val="2"/>
        <scheme val="minor"/>
      </rPr>
      <t>lever le voile</t>
    </r>
    <r>
      <rPr>
        <sz val="11"/>
        <color theme="1"/>
        <rFont val="Calibri"/>
        <family val="2"/>
        <scheme val="minor"/>
      </rPr>
      <t xml:space="preserve"> affreux dont tu cachais ton crime à tous les yeux. </t>
    </r>
  </si>
  <si>
    <r>
      <t>Parmi un assez grand nombre d'hommes mieux organisés et mieux élevés qu'on ne l'est communément, pourquoi celui qui </t>
    </r>
    <r>
      <rPr>
        <b/>
        <sz val="11"/>
        <color rgb="FFCC3300"/>
        <rFont val="Arial"/>
        <family val="2"/>
      </rPr>
      <t>lève</t>
    </r>
    <r>
      <rPr>
        <sz val="11"/>
        <color rgb="FF333333"/>
        <rFont val="Arial"/>
        <family val="2"/>
      </rPr>
      <t> le </t>
    </r>
    <r>
      <rPr>
        <b/>
        <sz val="11"/>
        <color rgb="FFCC3300"/>
        <rFont val="Arial"/>
        <family val="2"/>
      </rPr>
      <t>voile</t>
    </r>
    <r>
      <rPr>
        <sz val="11"/>
        <color rgb="FF333333"/>
        <rFont val="Arial"/>
        <family val="2"/>
      </rPr>
      <t> de la vérité par quelque coin important obtient-il tant de célébrité?</t>
    </r>
  </si>
  <si>
    <r>
      <t>Je ne </t>
    </r>
    <r>
      <rPr>
        <b/>
        <sz val="11"/>
        <color rgb="FFCC3300"/>
        <rFont val="Arial"/>
        <family val="2"/>
      </rPr>
      <t>leverai</t>
    </r>
    <r>
      <rPr>
        <sz val="11"/>
        <color rgb="FF333333"/>
        <rFont val="Arial"/>
        <family val="2"/>
      </rPr>
      <t> point le </t>
    </r>
    <r>
      <rPr>
        <b/>
        <sz val="11"/>
        <color rgb="FFCC3300"/>
        <rFont val="Arial"/>
        <family val="2"/>
      </rPr>
      <t>voile</t>
    </r>
    <r>
      <rPr>
        <sz val="11"/>
        <color rgb="FF333333"/>
        <rFont val="Arial"/>
        <family val="2"/>
      </rPr>
      <t> qui couvre quelques déréglemens presqu'inévitables dans ces maisons où l'on entasse à côté l'un de l'autre des jeunes gens dans un âge où l'imagination oisive a le plus d'activité, où les passions encore sans objets ne peuvent que s'égarer.</t>
    </r>
  </si>
  <si>
    <r>
      <t>J'entreprens de vous présenter un côté nud de la vérité, et </t>
    </r>
    <r>
      <rPr>
        <b/>
        <sz val="11"/>
        <color rgb="FFCC3300"/>
        <rFont val="Arial"/>
        <family val="2"/>
      </rPr>
      <t>levant</t>
    </r>
    <r>
      <rPr>
        <sz val="11"/>
        <color rgb="FF333333"/>
        <rFont val="Arial"/>
        <family val="2"/>
      </rPr>
      <t> vous-même le reste du </t>
    </r>
    <r>
      <rPr>
        <b/>
        <sz val="11"/>
        <color rgb="FFCC3300"/>
        <rFont val="Arial"/>
        <family val="2"/>
      </rPr>
      <t>voile</t>
    </r>
    <r>
      <rPr>
        <sz val="11"/>
        <color rgb="FF333333"/>
        <rFont val="Arial"/>
        <family val="2"/>
      </rPr>
      <t>, vous aurez la gloire de ne devoir qu'à votre pénétration le progrès de vos lumieres.</t>
    </r>
  </si>
  <si>
    <r>
      <t>La philosophie exposera ses avantages réels; le premier est de respecter les causes premieres, de ne point vouloir inutilement </t>
    </r>
    <r>
      <rPr>
        <b/>
        <sz val="11"/>
        <color rgb="FFCC3300"/>
        <rFont val="Arial"/>
        <family val="2"/>
      </rPr>
      <t>lever</t>
    </r>
    <r>
      <rPr>
        <sz val="11"/>
        <color rgb="FF333333"/>
        <rFont val="Arial"/>
        <family val="2"/>
      </rPr>
      <t> le </t>
    </r>
    <r>
      <rPr>
        <b/>
        <sz val="11"/>
        <color rgb="FFCC3300"/>
        <rFont val="Arial"/>
        <family val="2"/>
      </rPr>
      <t>voile</t>
    </r>
    <r>
      <rPr>
        <sz val="11"/>
        <color rgb="FF333333"/>
        <rFont val="Arial"/>
        <family val="2"/>
      </rPr>
      <t> qui les couvre, de démêler l'intention de la divinité dans les principes évidents de la morale, d'adorer au-lieu de murmurer.</t>
    </r>
  </si>
  <si>
    <r>
      <t>À ces mots, les chrétiens jetant de grands cris, une nouvelle dispute plus violente allait s'élever, lorsqu'un groupe de </t>
    </r>
    <r>
      <rPr>
        <i/>
        <sz val="11"/>
        <color rgb="FF333333"/>
        <rFont val="Arial"/>
        <family val="2"/>
      </rPr>
      <t>chamans chinois</t>
    </r>
    <r>
      <rPr>
        <sz val="11"/>
        <color rgb="FF333333"/>
        <rFont val="Arial"/>
        <family val="2"/>
      </rPr>
      <t> , et de </t>
    </r>
    <r>
      <rPr>
        <i/>
        <sz val="11"/>
        <color rgb="FF333333"/>
        <rFont val="Arial"/>
        <family val="2"/>
      </rPr>
      <t>talapoins</t>
    </r>
    <r>
      <rPr>
        <sz val="11"/>
        <color rgb="FF333333"/>
        <rFont val="Arial"/>
        <family val="2"/>
      </rPr>
      <t> de </t>
    </r>
    <r>
      <rPr>
        <i/>
        <sz val="11"/>
        <color rgb="FF333333"/>
        <rFont val="Arial"/>
        <family val="2"/>
      </rPr>
      <t>Siam</t>
    </r>
    <r>
      <rPr>
        <sz val="11"/>
        <color rgb="FF333333"/>
        <rFont val="Arial"/>
        <family val="2"/>
      </rPr>
      <t> , s'avançant en scène dit qu'ils allaient mettre d'accord tout le tems, dit-il, que nous terminions toutes ces contestations frivoles en </t>
    </r>
    <r>
      <rPr>
        <b/>
        <sz val="11"/>
        <color rgb="FFCC3300"/>
        <rFont val="Arial"/>
        <family val="2"/>
      </rPr>
      <t>levant</t>
    </r>
    <r>
      <rPr>
        <sz val="11"/>
        <color rgb="FF333333"/>
        <rFont val="Arial"/>
        <family val="2"/>
      </rPr>
      <t> pour vous le </t>
    </r>
    <r>
      <rPr>
        <b/>
        <sz val="11"/>
        <color rgb="FFCC3300"/>
        <rFont val="Arial"/>
        <family val="2"/>
      </rPr>
      <t>voile</t>
    </r>
    <r>
      <rPr>
        <sz val="11"/>
        <color rgb="FF333333"/>
        <rFont val="Arial"/>
        <family val="2"/>
      </rPr>
      <t> de la </t>
    </r>
    <r>
      <rPr>
        <i/>
        <sz val="11"/>
        <color rgb="FF333333"/>
        <rFont val="Arial"/>
        <family val="2"/>
      </rPr>
      <t>doctrine intérieure</t>
    </r>
    <r>
      <rPr>
        <sz val="11"/>
        <color rgb="FF333333"/>
        <rFont val="Arial"/>
        <family val="2"/>
      </rPr>
      <t> que </t>
    </r>
    <r>
      <rPr>
        <i/>
        <sz val="11"/>
        <color rgb="FF333333"/>
        <rFont val="Arial"/>
        <family val="2"/>
      </rPr>
      <t>Fôt</t>
    </r>
    <r>
      <rPr>
        <sz val="11"/>
        <color rgb="FF333333"/>
        <rFont val="Arial"/>
        <family val="2"/>
      </rPr>
      <t> lui-même, au lit de la mort, a révélée à ses disciples.</t>
    </r>
  </si>
  <si>
    <r>
      <t>Vésalius</t>
    </r>
    <r>
      <rPr>
        <sz val="11"/>
        <color rgb="FF333333"/>
        <rFont val="Arial"/>
        <family val="2"/>
      </rPr>
      <t> a </t>
    </r>
    <r>
      <rPr>
        <b/>
        <sz val="11"/>
        <color rgb="FFCC3300"/>
        <rFont val="Arial"/>
        <family val="2"/>
      </rPr>
      <t>levé</t>
    </r>
    <r>
      <rPr>
        <sz val="11"/>
        <color rgb="FF333333"/>
        <rFont val="Arial"/>
        <family val="2"/>
      </rPr>
      <t> bien des </t>
    </r>
    <r>
      <rPr>
        <b/>
        <sz val="11"/>
        <color rgb="FFCC3300"/>
        <rFont val="Arial"/>
        <family val="2"/>
      </rPr>
      <t>voiles</t>
    </r>
    <r>
      <rPr>
        <sz val="11"/>
        <color rgb="FF333333"/>
        <rFont val="Arial"/>
        <family val="2"/>
      </rPr>
      <t>, et s'est acquis une gloire éternelle.</t>
    </r>
  </si>
  <si>
    <r>
      <t>Elle s'abandonne avec confiance, </t>
    </r>
    <r>
      <rPr>
        <b/>
        <sz val="11"/>
        <color rgb="FFCC3300"/>
        <rFont val="Arial"/>
        <family val="2"/>
      </rPr>
      <t>lève</t>
    </r>
    <r>
      <rPr>
        <sz val="11"/>
        <color rgb="FF333333"/>
        <rFont val="Arial"/>
        <family val="2"/>
      </rPr>
      <t> les </t>
    </r>
    <r>
      <rPr>
        <b/>
        <sz val="11"/>
        <color rgb="FFCC3300"/>
        <rFont val="Arial"/>
        <family val="2"/>
      </rPr>
      <t>voiles</t>
    </r>
    <r>
      <rPr>
        <sz val="11"/>
        <color rgb="FF333333"/>
        <rFont val="Arial"/>
        <family val="2"/>
      </rPr>
      <t> de sa pensée et l'on désire toujours lever encore de nouveaux voiles, savourer le fond du fond.</t>
    </r>
  </si>
  <si>
    <r>
      <t>Ce grand capitaine, qui, dans mes idées (j'en demande bien pardon à la mode), n'est pas un si grand prince, mais qui de sa nature personnelle, était certes un grand homme, a bien su se faire adopter par la France, et la postérité ne lui demandera pas si ses ancêtres furent Florentins, Corses, Majorquins ou Languedociens; mais l'histoire sera toujours intéressée à </t>
    </r>
    <r>
      <rPr>
        <b/>
        <sz val="11"/>
        <color rgb="FFCC3300"/>
        <rFont val="Arial"/>
        <family val="2"/>
      </rPr>
      <t>lever</t>
    </r>
    <r>
      <rPr>
        <sz val="11"/>
        <color rgb="FF333333"/>
        <rFont val="Arial"/>
        <family val="2"/>
      </rPr>
      <t> le </t>
    </r>
    <r>
      <rPr>
        <b/>
        <sz val="11"/>
        <color rgb="FFCC3300"/>
        <rFont val="Arial"/>
        <family val="2"/>
      </rPr>
      <t>voile</t>
    </r>
    <r>
      <rPr>
        <sz val="11"/>
        <color rgb="FF333333"/>
        <rFont val="Arial"/>
        <family val="2"/>
      </rPr>
      <t> qui couvre cette race prédestinée, où Napoléon n'est certes, pas un accident fortuit, un fait isolé.</t>
    </r>
  </si>
  <si>
    <r>
      <t>L'expérience ne prouve pas, ce me semble, qu'on gagne beaucoup à ne </t>
    </r>
    <r>
      <rPr>
        <b/>
        <sz val="11"/>
        <color rgb="FFCC3300"/>
        <rFont val="Arial"/>
        <family val="2"/>
      </rPr>
      <t>lever</t>
    </r>
    <r>
      <rPr>
        <sz val="11"/>
        <color rgb="FF333333"/>
        <rFont val="Arial"/>
        <family val="2"/>
      </rPr>
      <t> que le -coin du </t>
    </r>
    <r>
      <rPr>
        <b/>
        <sz val="11"/>
        <color rgb="FFCC3300"/>
        <rFont val="Arial"/>
        <family val="2"/>
      </rPr>
      <t>voile</t>
    </r>
    <r>
      <rPr>
        <sz val="11"/>
        <color rgb="FF333333"/>
        <rFont val="Arial"/>
        <family val="2"/>
      </rPr>
      <t>.</t>
    </r>
  </si>
  <si>
    <r>
      <t>La nature offre des illusions à croire et à aimer; elle ne </t>
    </r>
    <r>
      <rPr>
        <b/>
        <sz val="11"/>
        <color rgb="FFCC3300"/>
        <rFont val="Arial"/>
        <family val="2"/>
      </rPr>
      <t>lève</t>
    </r>
    <r>
      <rPr>
        <sz val="11"/>
        <color rgb="FF333333"/>
        <rFont val="Arial"/>
        <family val="2"/>
      </rPr>
      <t> le </t>
    </r>
    <r>
      <rPr>
        <b/>
        <sz val="11"/>
        <color rgb="FFCC3300"/>
        <rFont val="Arial"/>
        <family val="2"/>
      </rPr>
      <t>voile</t>
    </r>
    <r>
      <rPr>
        <sz val="11"/>
        <color rgb="FF333333"/>
        <rFont val="Arial"/>
        <family val="2"/>
      </rPr>
      <t> qu'au moment marqué pour la mort:</t>
    </r>
  </si>
  <si>
    <r>
      <t>Il lui </t>
    </r>
    <r>
      <rPr>
        <b/>
        <sz val="11"/>
        <color rgb="FFCC3300"/>
        <rFont val="Arial"/>
        <family val="2"/>
      </rPr>
      <t>levait</t>
    </r>
    <r>
      <rPr>
        <sz val="11"/>
        <color rgb="FF333333"/>
        <rFont val="Arial"/>
        <family val="2"/>
      </rPr>
      <t> un coin du </t>
    </r>
    <r>
      <rPr>
        <b/>
        <sz val="11"/>
        <color rgb="FFCC3300"/>
        <rFont val="Arial"/>
        <family val="2"/>
      </rPr>
      <t>voile</t>
    </r>
    <r>
      <rPr>
        <sz val="11"/>
        <color rgb="FF333333"/>
        <rFont val="Arial"/>
        <family val="2"/>
      </rPr>
      <t>, Machiavel complétait le tableau.</t>
    </r>
  </si>
  <si>
    <r>
      <t>Elle s'abandonne avec confiance, lève les voiles de sa pensée et l'on désire toujours </t>
    </r>
    <r>
      <rPr>
        <b/>
        <sz val="11"/>
        <color rgb="FFCC3300"/>
        <rFont val="Arial"/>
        <family val="2"/>
      </rPr>
      <t>lever</t>
    </r>
    <r>
      <rPr>
        <sz val="11"/>
        <color rgb="FF333333"/>
        <rFont val="Arial"/>
        <family val="2"/>
      </rPr>
      <t> encore de nouveaux </t>
    </r>
    <r>
      <rPr>
        <b/>
        <sz val="11"/>
        <color rgb="FFCC3300"/>
        <rFont val="Arial"/>
        <family val="2"/>
      </rPr>
      <t>voiles</t>
    </r>
    <r>
      <rPr>
        <sz val="11"/>
        <color rgb="FF333333"/>
        <rFont val="Arial"/>
        <family val="2"/>
      </rPr>
      <t>, savourer le fond du fond.</t>
    </r>
  </si>
  <si>
    <r>
      <t>On n'a fait, a dit M. Husson, que </t>
    </r>
    <r>
      <rPr>
        <b/>
        <sz val="11"/>
        <color rgb="FFCC3300"/>
        <rFont val="Arial"/>
        <family val="2"/>
      </rPr>
      <t>lever</t>
    </r>
    <r>
      <rPr>
        <sz val="11"/>
        <color rgb="FF333333"/>
        <rFont val="Arial"/>
        <family val="2"/>
      </rPr>
      <t> un coin du </t>
    </r>
    <r>
      <rPr>
        <b/>
        <sz val="11"/>
        <color rgb="FFCC3300"/>
        <rFont val="Arial"/>
        <family val="2"/>
      </rPr>
      <t>voile</t>
    </r>
    <r>
      <rPr>
        <sz val="11"/>
        <color rgb="FF333333"/>
        <rFont val="Arial"/>
        <family val="2"/>
      </rPr>
      <t> qui cache le tableau.</t>
    </r>
  </si>
  <si>
    <r>
      <t>Quoi! lorsque tant d'objets merveilleux et utiles sollicitent notre curiosité, et réclament l'effort de notre intelligence, lorsque tous les peuples nous ouvrent leurs annales, quand la vie du passé et la vie du présent éclatent à nos yeux sous tant de formes, quand la nature </t>
    </r>
    <r>
      <rPr>
        <b/>
        <sz val="11"/>
        <color rgb="FFCC3300"/>
        <rFont val="Arial"/>
        <family val="2"/>
      </rPr>
      <t>lève</t>
    </r>
    <r>
      <rPr>
        <sz val="11"/>
        <color rgb="FF333333"/>
        <rFont val="Arial"/>
        <family val="2"/>
      </rPr>
      <t> un à un tous ses </t>
    </r>
    <r>
      <rPr>
        <b/>
        <sz val="11"/>
        <color rgb="FFCC3300"/>
        <rFont val="Arial"/>
        <family val="2"/>
      </rPr>
      <t>voiles</t>
    </r>
    <r>
      <rPr>
        <sz val="11"/>
        <color rgb="FF333333"/>
        <rFont val="Arial"/>
        <family val="2"/>
      </rPr>
      <t> devant les investigations de la science... </t>
    </r>
  </si>
  <si>
    <r>
      <t>De toutes parts se </t>
    </r>
    <r>
      <rPr>
        <b/>
        <sz val="11"/>
        <color rgb="FFCC3300"/>
        <rFont val="Arial"/>
        <family val="2"/>
      </rPr>
      <t>levait</t>
    </r>
    <r>
      <rPr>
        <sz val="11"/>
        <color rgb="FF333333"/>
        <rFont val="Arial"/>
        <family val="2"/>
      </rPr>
      <t> le </t>
    </r>
    <r>
      <rPr>
        <b/>
        <sz val="11"/>
        <color rgb="FFCC3300"/>
        <rFont val="Arial"/>
        <family val="2"/>
      </rPr>
      <t>voile</t>
    </r>
    <r>
      <rPr>
        <sz val="11"/>
        <color rgb="FF333333"/>
        <rFont val="Arial"/>
        <family val="2"/>
      </rPr>
      <t>, et la réalité apparaissait.</t>
    </r>
  </si>
  <si>
    <r>
      <t>Un profane tel que moi, sire, tremble à l'idée de </t>
    </r>
    <r>
      <rPr>
        <b/>
        <sz val="11"/>
        <color rgb="FFCC3300"/>
        <rFont val="Arial"/>
        <family val="2"/>
      </rPr>
      <t>lever</t>
    </r>
    <r>
      <rPr>
        <sz val="11"/>
        <color rgb="FF333333"/>
        <rFont val="Arial"/>
        <family val="2"/>
      </rPr>
      <t> un coin du </t>
    </r>
    <r>
      <rPr>
        <b/>
        <sz val="11"/>
        <color rgb="FFCC3300"/>
        <rFont val="Arial"/>
        <family val="2"/>
      </rPr>
      <t>voile</t>
    </r>
    <r>
      <rPr>
        <sz val="11"/>
        <color rgb="FF333333"/>
        <rFont val="Arial"/>
        <family val="2"/>
      </rPr>
      <t> sous lequel s'abritent tant de mystères amoureux et charmants;</t>
    </r>
  </si>
  <si>
    <r>
      <t>On désirerait sans doute que je m'arrêtasse sur leur origine, et que je </t>
    </r>
    <r>
      <rPr>
        <b/>
        <sz val="11"/>
        <color rgb="FFCC3300"/>
        <rFont val="Arial"/>
        <family val="2"/>
      </rPr>
      <t>levasse</t>
    </r>
    <r>
      <rPr>
        <sz val="11"/>
        <color rgb="FF333333"/>
        <rFont val="Arial"/>
        <family val="2"/>
      </rPr>
      <t> le </t>
    </r>
    <r>
      <rPr>
        <b/>
        <sz val="11"/>
        <color rgb="FFCC3300"/>
        <rFont val="Arial"/>
        <family val="2"/>
      </rPr>
      <t>voile</t>
    </r>
    <r>
      <rPr>
        <sz val="11"/>
        <color rgb="FF333333"/>
        <rFont val="Arial"/>
        <family val="2"/>
      </rPr>
      <t> épais qui nous dérobe leur arrivée primitive en </t>
    </r>
    <r>
      <rPr>
        <sz val="11"/>
        <color theme="1"/>
        <rFont val="Calibri"/>
        <family val="2"/>
        <scheme val="minor"/>
      </rPr>
      <t>Amérique</t>
    </r>
    <r>
      <rPr>
        <sz val="11"/>
        <color rgb="FF333333"/>
        <rFont val="Arial"/>
        <family val="2"/>
      </rPr>
      <t>. </t>
    </r>
  </si>
  <si>
    <r>
      <t>Chaque siècle </t>
    </r>
    <r>
      <rPr>
        <b/>
        <sz val="11"/>
        <color rgb="FFCC3300"/>
        <rFont val="Arial"/>
        <family val="2"/>
      </rPr>
      <t>lève</t>
    </r>
    <r>
      <rPr>
        <sz val="11"/>
        <color rgb="FF333333"/>
        <rFont val="Arial"/>
        <family val="2"/>
      </rPr>
      <t> un coin du </t>
    </r>
    <r>
      <rPr>
        <b/>
        <sz val="11"/>
        <color rgb="FFCC3300"/>
        <rFont val="Arial"/>
        <family val="2"/>
      </rPr>
      <t>voile</t>
    </r>
    <r>
      <rPr>
        <sz val="11"/>
        <color rgb="FF333333"/>
        <rFont val="Arial"/>
        <family val="2"/>
      </rPr>
      <t> qui cache la grande image du </t>
    </r>
    <r>
      <rPr>
        <sz val="11"/>
        <color theme="1"/>
        <rFont val="Calibri"/>
        <family val="2"/>
        <scheme val="minor"/>
      </rPr>
      <t>Dieu</t>
    </r>
    <r>
      <rPr>
        <sz val="11"/>
        <color rgb="FF333333"/>
        <rFont val="Arial"/>
        <family val="2"/>
      </rPr>
      <t> des dieux, éternel, évident dans la nature, et rendant ses oracles dans la conscience.</t>
    </r>
  </si>
  <si>
    <r>
      <t>On serait tenté de rapporter surtout à d'Holbach, dont toutes les affirmations sont reproduites et appuyées sur un nombre immense de faits historiques, la première idée de cet ouvrage destiné, disait Ginguené, à « </t>
    </r>
    <r>
      <rPr>
        <b/>
        <sz val="11"/>
        <color rgb="FFCC3300"/>
        <rFont val="Arial"/>
        <family val="2"/>
      </rPr>
      <t>lever</t>
    </r>
    <r>
      <rPr>
        <sz val="11"/>
        <color rgb="FF333333"/>
        <rFont val="Arial"/>
        <family val="2"/>
      </rPr>
      <t> entièrement le </t>
    </r>
    <r>
      <rPr>
        <b/>
        <sz val="11"/>
        <color rgb="FFCC3300"/>
        <rFont val="Arial"/>
        <family val="2"/>
      </rPr>
      <t>voile</t>
    </r>
    <r>
      <rPr>
        <sz val="11"/>
        <color rgb="FF333333"/>
        <rFont val="Arial"/>
        <family val="2"/>
      </rPr>
      <t> qui couvrait les fictions des siècles anciens ».</t>
    </r>
  </si>
  <si>
    <r>
      <t>Cependant il ne nous paraît pas impossible de </t>
    </r>
    <r>
      <rPr>
        <b/>
        <sz val="11"/>
        <color rgb="FFCC3300"/>
        <rFont val="Arial"/>
        <family val="2"/>
      </rPr>
      <t>lever</t>
    </r>
    <r>
      <rPr>
        <sz val="11"/>
        <color rgb="FF333333"/>
        <rFont val="Arial"/>
        <family val="2"/>
      </rPr>
      <t> ce </t>
    </r>
    <r>
      <rPr>
        <b/>
        <sz val="11"/>
        <color rgb="FFCC3300"/>
        <rFont val="Arial"/>
        <family val="2"/>
      </rPr>
      <t>voile</t>
    </r>
    <r>
      <rPr>
        <sz val="11"/>
        <color rgb="FF333333"/>
        <rFont val="Arial"/>
        <family val="2"/>
      </rPr>
      <t>.</t>
    </r>
  </si>
  <si>
    <r>
      <t>Si l'écriture sainte semble nous donner une idée plus singulièrement actuelle et particulière de </t>
    </r>
    <r>
      <rPr>
        <sz val="11"/>
        <color theme="1"/>
        <rFont val="Calibri"/>
        <family val="2"/>
        <scheme val="minor"/>
      </rPr>
      <t>Dieu</t>
    </r>
    <r>
      <rPr>
        <sz val="11"/>
        <color rgb="FF333333"/>
        <rFont val="Arial"/>
        <family val="2"/>
      </rPr>
      <t>, on retrouve le vrai sens en </t>
    </r>
    <r>
      <rPr>
        <b/>
        <sz val="11"/>
        <color rgb="FFCC3300"/>
        <rFont val="Arial"/>
        <family val="2"/>
      </rPr>
      <t>levant</t>
    </r>
    <r>
      <rPr>
        <sz val="11"/>
        <color rgb="FF333333"/>
        <rFont val="Arial"/>
        <family val="2"/>
      </rPr>
      <t> le </t>
    </r>
    <r>
      <rPr>
        <b/>
        <sz val="11"/>
        <color rgb="FFCC3300"/>
        <rFont val="Arial"/>
        <family val="2"/>
      </rPr>
      <t>voile</t>
    </r>
    <r>
      <rPr>
        <sz val="11"/>
        <color rgb="FF333333"/>
        <rFont val="Arial"/>
        <family val="2"/>
      </rPr>
      <t> de ces expressions anthropologiques.</t>
    </r>
  </si>
  <si>
    <r>
      <t>Il nous défend à tous de </t>
    </r>
    <r>
      <rPr>
        <b/>
        <sz val="11"/>
        <color rgb="FFCC3300"/>
        <rFont val="Arial"/>
        <family val="2"/>
      </rPr>
      <t>lever</t>
    </r>
    <r>
      <rPr>
        <sz val="11"/>
        <color rgb="FF333333"/>
        <rFont val="Arial"/>
        <family val="2"/>
      </rPr>
      <t> le </t>
    </r>
    <r>
      <rPr>
        <b/>
        <sz val="11"/>
        <color rgb="FFCC3300"/>
        <rFont val="Arial"/>
        <family val="2"/>
      </rPr>
      <t>voile</t>
    </r>
    <r>
      <rPr>
        <sz val="11"/>
        <color rgb="FF333333"/>
        <rFont val="Arial"/>
        <family val="2"/>
      </rPr>
      <t>, mais il se voit nu par-dessous.</t>
    </r>
  </si>
  <si>
    <r>
      <t>Quand même nous parviendrions à </t>
    </r>
    <r>
      <rPr>
        <b/>
        <sz val="11"/>
        <color rgb="FFCC3300"/>
        <rFont val="Arial"/>
        <family val="2"/>
      </rPr>
      <t>lever</t>
    </r>
    <r>
      <rPr>
        <sz val="11"/>
        <color rgb="FF333333"/>
        <rFont val="Arial"/>
        <family val="2"/>
      </rPr>
      <t> quelques coins du </t>
    </r>
    <r>
      <rPr>
        <b/>
        <sz val="11"/>
        <color rgb="FFCC3300"/>
        <rFont val="Arial"/>
        <family val="2"/>
      </rPr>
      <t>voile</t>
    </r>
    <r>
      <rPr>
        <sz val="11"/>
        <color rgb="FF333333"/>
        <rFont val="Arial"/>
        <family val="2"/>
      </rPr>
      <t>, c'est-à-dire, à faire dépendre une partie des phénomènes propres aux corps organisés, d'autres phénomènes plus généraux déjà connus, nous nous retrouverions toujours dans le même embarras relativement au fait principal, qui ne peut reconnaître pour cause, que les forces actives et premières de la nature, desquelles nous n'avons ni ne pouvons avoir aucune idée exacte.</t>
    </r>
  </si>
  <si>
    <r>
      <t xml:space="preserve">ce prêtre, fondateur d'hospices angéliques, sous son toit, que réchauffe une haleine de Dieu, a pris l'enfant sans mère et le vieillard sans feu, ce mage, dont l'esprit réfléchit les étoiles, d'Isis l'un après l'autre a </t>
    </r>
    <r>
      <rPr>
        <b/>
        <sz val="11"/>
        <color rgb="FFFF0000"/>
        <rFont val="Calibri"/>
        <family val="2"/>
        <scheme val="minor"/>
      </rPr>
      <t>levé</t>
    </r>
    <r>
      <rPr>
        <sz val="11"/>
        <color theme="1"/>
        <rFont val="Calibri"/>
        <family val="2"/>
        <scheme val="minor"/>
      </rPr>
      <t xml:space="preserve"> tous </t>
    </r>
    <r>
      <rPr>
        <b/>
        <sz val="11"/>
        <color rgb="FFFF0000"/>
        <rFont val="Calibri"/>
        <family val="2"/>
        <scheme val="minor"/>
      </rPr>
      <t>les voiles</t>
    </r>
    <r>
      <rPr>
        <sz val="11"/>
        <color theme="1"/>
        <rFont val="Calibri"/>
        <family val="2"/>
        <scheme val="minor"/>
      </rPr>
      <t xml:space="preserve">; </t>
    </r>
  </si>
  <si>
    <r>
      <t>Bien des fois j'ai pensé à </t>
    </r>
    <r>
      <rPr>
        <b/>
        <sz val="11"/>
        <color rgb="FFCC3300"/>
        <rFont val="Arial"/>
        <family val="2"/>
      </rPr>
      <t>lever</t>
    </r>
    <r>
      <rPr>
        <sz val="11"/>
        <color rgb="FF333333"/>
        <rFont val="Arial"/>
        <family val="2"/>
      </rPr>
      <t> le </t>
    </r>
    <r>
      <rPr>
        <b/>
        <sz val="11"/>
        <color rgb="FFCC3300"/>
        <rFont val="Arial"/>
        <family val="2"/>
      </rPr>
      <t>voile</t>
    </r>
    <r>
      <rPr>
        <sz val="11"/>
        <color rgb="FF333333"/>
        <rFont val="Arial"/>
        <family val="2"/>
      </rPr>
      <t> d'</t>
    </r>
    <r>
      <rPr>
        <sz val="11"/>
        <color theme="1"/>
        <rFont val="Calibri"/>
        <family val="2"/>
        <scheme val="minor"/>
      </rPr>
      <t>Isis</t>
    </r>
    <r>
      <rPr>
        <sz val="11"/>
        <color rgb="FF333333"/>
        <rFont val="Arial"/>
        <family val="2"/>
      </rPr>
      <t>, au risque de tomber foudroyé aux pieds de la déesse.</t>
    </r>
  </si>
  <si>
    <r>
      <t>Levez</t>
    </r>
    <r>
      <rPr>
        <sz val="11"/>
        <color rgb="FF333333"/>
        <rFont val="Arial"/>
        <family val="2"/>
      </rPr>
      <t> le </t>
    </r>
    <r>
      <rPr>
        <b/>
        <sz val="11"/>
        <color rgb="FFCC3300"/>
        <rFont val="Arial"/>
        <family val="2"/>
      </rPr>
      <t>voile</t>
    </r>
    <r>
      <rPr>
        <sz val="11"/>
        <color rgb="FF333333"/>
        <rFont val="Arial"/>
        <family val="2"/>
      </rPr>
      <t>! </t>
    </r>
    <r>
      <rPr>
        <sz val="11"/>
        <color theme="1"/>
        <rFont val="Calibri"/>
        <family val="2"/>
        <scheme val="minor"/>
      </rPr>
      <t>Dites si oui ou non, le gouvernement a votre confiance.</t>
    </r>
  </si>
  <si>
    <r>
      <t>Le temps peut </t>
    </r>
    <r>
      <rPr>
        <b/>
        <sz val="11"/>
        <color rgb="FFCC3300"/>
        <rFont val="Arial"/>
        <family val="2"/>
      </rPr>
      <t>lever</t>
    </r>
    <r>
      <rPr>
        <sz val="11"/>
        <color rgb="FF333333"/>
        <rFont val="Arial"/>
        <family val="2"/>
      </rPr>
      <t> bien des </t>
    </r>
    <r>
      <rPr>
        <b/>
        <sz val="11"/>
        <color rgb="FFCC3300"/>
        <rFont val="Arial"/>
        <family val="2"/>
      </rPr>
      <t>voiles</t>
    </r>
    <r>
      <rPr>
        <sz val="11"/>
        <color rgb="FF333333"/>
        <rFont val="Arial"/>
        <family val="2"/>
      </rPr>
      <t>.</t>
    </r>
  </si>
  <si>
    <r>
      <t>À ce départ, si je l'eusse prévu, j'aurais pu songer sans trêve pendant des années, sans que, mises bout à bout, toutes ces pensées eussent eu le plus faible rapport, non seulement d'intensité mais de ressemblance, avec l'inimaginable enfer dont </t>
    </r>
    <r>
      <rPr>
        <sz val="11"/>
        <color theme="1"/>
        <rFont val="Calibri"/>
        <family val="2"/>
        <scheme val="minor"/>
      </rPr>
      <t>Françoise</t>
    </r>
    <r>
      <rPr>
        <sz val="11"/>
        <color rgb="FF333333"/>
        <rFont val="Arial"/>
        <family val="2"/>
      </rPr>
      <t> m'avait </t>
    </r>
    <r>
      <rPr>
        <b/>
        <sz val="11"/>
        <color rgb="FFCC3300"/>
        <rFont val="Arial"/>
        <family val="2"/>
      </rPr>
      <t>levé</t>
    </r>
    <r>
      <rPr>
        <sz val="11"/>
        <color rgb="FF333333"/>
        <rFont val="Arial"/>
        <family val="2"/>
      </rPr>
      <t> le </t>
    </r>
    <r>
      <rPr>
        <b/>
        <sz val="11"/>
        <color rgb="FFCC3300"/>
        <rFont val="Arial"/>
        <family val="2"/>
      </rPr>
      <t>voile</t>
    </r>
    <r>
      <rPr>
        <sz val="11"/>
        <color rgb="FF333333"/>
        <rFont val="Arial"/>
        <family val="2"/>
      </rPr>
      <t> en me disant: "</t>
    </r>
    <r>
      <rPr>
        <sz val="11"/>
        <color theme="1"/>
        <rFont val="Calibri"/>
        <family val="2"/>
        <scheme val="minor"/>
      </rPr>
      <t>Mademoiselle</t>
    </r>
    <r>
      <rPr>
        <sz val="11"/>
        <color rgb="FF333333"/>
        <rFont val="Arial"/>
        <family val="2"/>
      </rPr>
      <t> </t>
    </r>
    <r>
      <rPr>
        <sz val="11"/>
        <color theme="1"/>
        <rFont val="Calibri"/>
        <family val="2"/>
        <scheme val="minor"/>
      </rPr>
      <t>Albertine</t>
    </r>
    <r>
      <rPr>
        <sz val="11"/>
        <color rgb="FF333333"/>
        <rFont val="Arial"/>
        <family val="2"/>
      </rPr>
      <t> est partie."</t>
    </r>
  </si>
  <si>
    <r>
      <t>La Révolution seule, en déblayant le terrain, éclaircira l'horizon, </t>
    </r>
    <r>
      <rPr>
        <b/>
        <sz val="11"/>
        <color rgb="FFCC3300"/>
        <rFont val="Arial"/>
        <family val="2"/>
      </rPr>
      <t>lèvera</t>
    </r>
    <r>
      <rPr>
        <sz val="11"/>
        <color rgb="FF333333"/>
        <rFont val="Arial"/>
        <family val="2"/>
      </rPr>
      <t> peu à peu les </t>
    </r>
    <r>
      <rPr>
        <b/>
        <sz val="11"/>
        <color rgb="FFCC3300"/>
        <rFont val="Arial"/>
        <family val="2"/>
      </rPr>
      <t>voiles</t>
    </r>
    <r>
      <rPr>
        <sz val="11"/>
        <color rgb="FF333333"/>
        <rFont val="Arial"/>
        <family val="2"/>
      </rPr>
      <t>, ouvrira les routes ou plutôt les sentiers multiples qui conduisent vers l'ordre nouveau</t>
    </r>
  </si>
  <si>
    <r>
      <t>J'employai toutes les forces de ma " volonté "pour</t>
    </r>
    <r>
      <rPr>
        <sz val="11"/>
        <color rgb="FF333333"/>
        <rFont val="Arial"/>
        <family val="2"/>
      </rPr>
      <t> </t>
    </r>
    <r>
      <rPr>
        <i/>
        <sz val="11"/>
        <color rgb="FF333333"/>
        <rFont val="Arial"/>
        <family val="2"/>
      </rPr>
      <t>pénétrer encore le mystère dont j'avais </t>
    </r>
    <r>
      <rPr>
        <b/>
        <i/>
        <sz val="11"/>
        <color rgb="FFCC3300"/>
        <rFont val="Arial"/>
        <family val="2"/>
      </rPr>
      <t>levé</t>
    </r>
    <r>
      <rPr>
        <sz val="11"/>
        <color rgb="FF333333"/>
        <rFont val="Arial"/>
        <family val="2"/>
      </rPr>
      <t> </t>
    </r>
    <r>
      <rPr>
        <i/>
        <sz val="11"/>
        <color rgb="FF333333"/>
        <rFont val="Arial"/>
        <family val="2"/>
      </rPr>
      <t>quelques </t>
    </r>
    <r>
      <rPr>
        <b/>
        <i/>
        <sz val="11"/>
        <color rgb="FFCC3300"/>
        <rFont val="Arial"/>
        <family val="2"/>
      </rPr>
      <t>voiles</t>
    </r>
    <r>
      <rPr>
        <i/>
        <sz val="11"/>
        <color rgb="FF333333"/>
        <rFont val="Arial"/>
        <family val="2"/>
      </rPr>
      <t>.</t>
    </r>
  </si>
  <si>
    <r>
      <t>S'il conservait l'anonymat, ne devais-je pas l'imiter; et s'il </t>
    </r>
    <r>
      <rPr>
        <b/>
        <sz val="11"/>
        <color rgb="FFCC3300"/>
        <rFont val="Arial"/>
        <family val="2"/>
      </rPr>
      <t>levait</t>
    </r>
    <r>
      <rPr>
        <sz val="11"/>
        <color rgb="FF333333"/>
        <rFont val="Arial"/>
        <family val="2"/>
      </rPr>
      <t> ce </t>
    </r>
    <r>
      <rPr>
        <b/>
        <sz val="11"/>
        <color rgb="FFCC3300"/>
        <rFont val="Arial"/>
        <family val="2"/>
      </rPr>
      <t>voile</t>
    </r>
    <r>
      <rPr>
        <sz val="11"/>
        <color rgb="FF333333"/>
        <rFont val="Arial"/>
        <family val="2"/>
      </rPr>
      <t>, n'avais-je pas tout avantage à rester inconnu?</t>
    </r>
  </si>
  <si>
    <r>
      <t>a-t-on le droit « de faire le curieux chez autrui, d'entrer dans les cabinets, de </t>
    </r>
    <r>
      <rPr>
        <b/>
        <sz val="11"/>
        <color rgb="FFCC3300"/>
        <rFont val="Arial"/>
        <family val="2"/>
      </rPr>
      <t>lever</t>
    </r>
    <r>
      <rPr>
        <sz val="11"/>
        <color rgb="FF333333"/>
        <rFont val="Arial"/>
        <family val="2"/>
      </rPr>
      <t> les </t>
    </r>
    <r>
      <rPr>
        <b/>
        <sz val="11"/>
        <color rgb="FFCC3300"/>
        <rFont val="Arial"/>
        <family val="2"/>
      </rPr>
      <t>voiles</t>
    </r>
    <r>
      <rPr>
        <sz val="11"/>
        <color rgb="FF333333"/>
        <rFont val="Arial"/>
        <family val="2"/>
      </rPr>
      <t>, de tirer les rideaux qui cachent le secret des familles, et de chercher là de quoi entretenir la curiosité des hommes » ?</t>
    </r>
  </si>
  <si>
    <r>
      <t>On aime peu </t>
    </r>
    <r>
      <rPr>
        <b/>
        <sz val="11"/>
        <color rgb="FFCC3300"/>
        <rFont val="Arial"/>
        <family val="2"/>
      </rPr>
      <t>lever</t>
    </r>
    <r>
      <rPr>
        <sz val="11"/>
        <color rgb="FF333333"/>
        <rFont val="Arial"/>
        <family val="2"/>
      </rPr>
      <t> le </t>
    </r>
    <r>
      <rPr>
        <b/>
        <sz val="11"/>
        <color rgb="FFCC3300"/>
        <rFont val="Arial"/>
        <family val="2"/>
      </rPr>
      <t>voile</t>
    </r>
    <r>
      <rPr>
        <sz val="11"/>
        <color rgb="FF333333"/>
        <rFont val="Arial"/>
        <family val="2"/>
      </rPr>
      <t> sur ces retraites.</t>
    </r>
  </si>
  <si>
    <r>
      <t>Sinon l'illustration de la règle divine: le scandale retombe sur celui qui l'a provoqué... qui a tiré le glaive périra par le glaive... qui a </t>
    </r>
    <r>
      <rPr>
        <b/>
        <sz val="11"/>
        <color rgb="FFCC3300"/>
        <rFont val="Arial"/>
        <family val="2"/>
      </rPr>
      <t>levé</t>
    </r>
    <r>
      <rPr>
        <sz val="11"/>
        <color rgb="FF333333"/>
        <rFont val="Arial"/>
        <family val="2"/>
      </rPr>
      <t> le </t>
    </r>
    <r>
      <rPr>
        <b/>
        <sz val="11"/>
        <color rgb="FFCC3300"/>
        <rFont val="Arial"/>
        <family val="2"/>
      </rPr>
      <t>voile</t>
    </r>
    <r>
      <rPr>
        <sz val="11"/>
        <color rgb="FF333333"/>
        <rFont val="Arial"/>
        <family val="2"/>
      </rPr>
      <t> a levé le suaire... vous avez le choix entre ces devises.</t>
    </r>
  </si>
  <si>
    <r>
      <t>Retz disait que le Parlement de Paris avait provoqué la Fronde en </t>
    </r>
    <r>
      <rPr>
        <b/>
        <sz val="11"/>
        <color rgb="FFCC3300"/>
        <rFont val="Arial"/>
        <family val="2"/>
      </rPr>
      <t>levant</t>
    </r>
    <r>
      <rPr>
        <sz val="11"/>
        <color rgb="FF333333"/>
        <rFont val="Arial"/>
        <family val="2"/>
      </rPr>
      <t> le </t>
    </r>
    <r>
      <rPr>
        <b/>
        <sz val="11"/>
        <color rgb="FFCC3300"/>
        <rFont val="Arial"/>
        <family val="2"/>
      </rPr>
      <t>voile</t>
    </r>
    <r>
      <rPr>
        <sz val="11"/>
        <color rgb="FF333333"/>
        <rFont val="Arial"/>
        <family val="2"/>
      </rPr>
      <t> qui doit recouvrir les rapports entre les droits des rois et ceux des peuples, « droits qui ne s'accordent jamais si bien que dans le silence ».</t>
    </r>
  </si>
  <si>
    <r>
      <t>Un jour je </t>
    </r>
    <r>
      <rPr>
        <b/>
        <sz val="11"/>
        <color rgb="FFCC3300"/>
        <rFont val="Arial"/>
        <family val="2"/>
      </rPr>
      <t>lèverai</t>
    </r>
    <r>
      <rPr>
        <sz val="11"/>
        <color rgb="FF333333"/>
        <rFont val="Arial"/>
        <family val="2"/>
      </rPr>
      <t> devant vous le </t>
    </r>
    <r>
      <rPr>
        <b/>
        <sz val="11"/>
        <color rgb="FFCC3300"/>
        <rFont val="Arial"/>
        <family val="2"/>
      </rPr>
      <t>voile</t>
    </r>
    <r>
      <rPr>
        <sz val="11"/>
        <color rgb="FF333333"/>
        <rFont val="Arial"/>
        <family val="2"/>
      </rPr>
      <t> qui couvre trop de forfaits.</t>
    </r>
  </si>
  <si>
    <t>leverlevoile</t>
  </si>
  <si>
    <r>
      <t xml:space="preserve">il se faut défier de ce qu'on n'apperçoit que comme au travers d'un nuage, et qu'on ne peut </t>
    </r>
    <r>
      <rPr>
        <b/>
        <sz val="11"/>
        <color rgb="FFC00000"/>
        <rFont val="Calibri"/>
        <family val="2"/>
        <scheme val="minor"/>
      </rPr>
      <t>mettre</t>
    </r>
    <r>
      <rPr>
        <sz val="11"/>
        <color theme="1"/>
        <rFont val="Calibri"/>
        <family val="2"/>
        <scheme val="minor"/>
      </rPr>
      <t xml:space="preserve"> bien </t>
    </r>
    <r>
      <rPr>
        <b/>
        <sz val="11"/>
        <color rgb="FFC00000"/>
        <rFont val="Calibri"/>
        <family val="2"/>
        <scheme val="minor"/>
      </rPr>
      <t>à découvert</t>
    </r>
    <r>
      <rPr>
        <sz val="11"/>
        <color theme="1"/>
        <rFont val="Calibri"/>
        <family val="2"/>
        <scheme val="minor"/>
      </rPr>
      <t xml:space="preserve"> à la veuë d'un autre.</t>
    </r>
  </si>
  <si>
    <r>
      <t>Que ce n'a pas été pour flatter, ou pour favoriser les mechans, ni pour leur faire plaisir, que j'ai dis ici la verité; bien loing de cela, je voudrois pouvoir les confondre tous tant qu'ils sont; et ç'a été specialement pour confondre tous les imposteurs, tous les fourbes et tous les hipocrites, que j'ai </t>
    </r>
    <r>
      <rPr>
        <b/>
        <sz val="11"/>
        <color rgb="FFCC3300"/>
        <rFont val="Arial"/>
        <family val="2"/>
      </rPr>
      <t>mis</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decouvert</t>
    </r>
    <r>
      <rPr>
        <sz val="11"/>
        <color rgb="FF333333"/>
        <rFont val="Arial"/>
        <family val="2"/>
      </rPr>
      <t> leurs erreurs, leurs illusions, et leurs impostures;</t>
    </r>
  </si>
  <si>
    <r>
      <t>Mais insensiblement le hazard fit que ma compagne me les </t>
    </r>
    <r>
      <rPr>
        <b/>
        <sz val="11"/>
        <color rgb="FFCC3300"/>
        <rFont val="Arial"/>
        <family val="2"/>
      </rPr>
      <t>mit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en se tournant, à moins que vous ne crussiez pouvoir accuser </t>
    </r>
    <r>
      <rPr>
        <sz val="11"/>
        <color theme="1"/>
        <rFont val="Calibri"/>
        <family val="2"/>
        <scheme val="minor"/>
      </rPr>
      <t>Gelin</t>
    </r>
    <r>
      <rPr>
        <sz val="11"/>
        <color rgb="FF333333"/>
        <rFont val="Arial"/>
        <family val="2"/>
      </rPr>
      <t> d'une si étrange indiscrétion; et dans le même moment je sentis deux levres ardentes qui s'attachoient sur l'une de mes jambes, et qui me causerent une véritable frayeur.</t>
    </r>
  </si>
  <si>
    <r>
      <t>Plus judicieux que ceux qui blâment les égards qu'il y montra pour moi, il sentit, en effet, que, pour ne pas trop </t>
    </r>
    <r>
      <rPr>
        <b/>
        <sz val="11"/>
        <color rgb="FFCC3300"/>
        <rFont val="Arial"/>
        <family val="2"/>
      </rPr>
      <t>mettre</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certaines parties de l'administrâtion qui, par leur nature, ne doivent jamais être expôsées au grand jour, il y a des dépenses dont ceux qui tiennent les rênes du gouvernement ne doivent jamais déceler l'emploi, dût-on même quelquefois les voir abuser du secret dont on leur permêt de les couvrir.</t>
    </r>
  </si>
  <si>
    <r>
      <t>D'un côté, nos faux juges </t>
    </r>
    <r>
      <rPr>
        <b/>
        <sz val="11"/>
        <color rgb="FFCC3300"/>
        <rFont val="Arial"/>
        <family val="2"/>
      </rPr>
      <t>mettent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la doctrine la plus pernicieuse; de l'autre, ils la pallient, ils font de vains efforts pour éviter la haine, le mépris qu'ils méritent.</t>
    </r>
  </si>
  <si>
    <r>
      <t>Il y a 15 ans, à-peu-près, que la chûte d'une petite colline de sable sous laquelle il étoit caché, le </t>
    </r>
    <r>
      <rPr>
        <b/>
        <sz val="11"/>
        <color rgb="FFCC3300"/>
        <rFont val="Arial"/>
        <family val="2"/>
      </rPr>
      <t>mit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</si>
  <si>
    <r>
      <t>Il a essayé de faire tomber le masque, et il a eu le premier la gloire d'y réussir: il a </t>
    </r>
    <r>
      <rPr>
        <b/>
        <sz val="11"/>
        <color rgb="FFCC3300"/>
        <rFont val="Arial"/>
        <family val="2"/>
      </rPr>
      <t>mis</t>
    </r>
    <r>
      <rPr>
        <sz val="11"/>
        <color rgb="FF333333"/>
        <rFont val="Arial"/>
        <family val="2"/>
      </rPr>
      <t> ainsi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une chrysalide très-aisée à reconnoître.</t>
    </r>
  </si>
  <si>
    <r>
      <t>Il fit approcher un de ses jeunes gens, et le plaçant à côté de moi, il lâcha le noeud coulant d'un gros flot de ruban rose, qui retenait une culotte de gaze blanche, et </t>
    </r>
    <r>
      <rPr>
        <b/>
        <sz val="11"/>
        <color rgb="FFCC3300"/>
        <rFont val="Arial"/>
        <family val="2"/>
      </rPr>
      <t>mit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tous les attraits voilés par ce vêtement.</t>
    </r>
  </si>
  <si>
    <r>
      <t>Leur opulence s'accrut par un événement assez singulier: un tremblement de terre considérable entr'ouvrit les </t>
    </r>
    <r>
      <rPr>
        <sz val="11"/>
        <color theme="1"/>
        <rFont val="Calibri"/>
        <family val="2"/>
        <scheme val="minor"/>
      </rPr>
      <t>Pirénées</t>
    </r>
    <r>
      <rPr>
        <sz val="11"/>
        <color rgb="FF333333"/>
        <rFont val="Arial"/>
        <family val="2"/>
      </rPr>
      <t>, et </t>
    </r>
    <r>
      <rPr>
        <b/>
        <sz val="11"/>
        <color rgb="FFCC3300"/>
        <rFont val="Arial"/>
        <family val="2"/>
      </rPr>
      <t>mit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de fécondes mines d'argent dont les marseillois tirèrent force lingots.</t>
    </r>
  </si>
  <si>
    <r>
      <t>Il </t>
    </r>
    <r>
      <rPr>
        <b/>
        <sz val="11"/>
        <color rgb="FFCC3300"/>
        <rFont val="Arial"/>
        <family val="2"/>
      </rPr>
      <t>mettoit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les fondements du monde.</t>
    </r>
  </si>
  <si>
    <r>
      <t>En le faisant imprimer eux-mêmes ils en ont tiré pour eux un nouvel avantage, en publiant que, voyant ses mauvais principes </t>
    </r>
    <r>
      <rPr>
        <b/>
        <sz val="11"/>
        <color rgb="FFCC3300"/>
        <rFont val="Arial"/>
        <family val="2"/>
      </rPr>
      <t>mis</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decouvert</t>
    </r>
    <r>
      <rPr>
        <sz val="11"/>
        <color rgb="FF333333"/>
        <rFont val="Arial"/>
        <family val="2"/>
      </rPr>
      <t> et consignés dans ses écrits, il tâchoit de se disculper en rendant leur fidélité suspecte.</t>
    </r>
  </si>
  <si>
    <r>
      <t>L'on convient généralement qu'un ordre vague de perception, qui tient toujours en l'air un objet de surcharge pour celui qui </t>
    </r>
    <r>
      <rPr>
        <b/>
        <sz val="11"/>
        <color rgb="FFCC3300"/>
        <rFont val="Arial"/>
        <family val="2"/>
      </rPr>
      <t>met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son bien et son industrie, est de tous le plus fautif, le plus ruineux et le plus semblable à la façon dont les housards lévent des contributions dans les malheureux pays qui sont en proie à leurs brigandages: tout le monde pense cela.</t>
    </r>
  </si>
  <si>
    <r>
      <t>À l'égard des comices par curies où la seule populace de Rome formoit la pluralité, comme ils n'étoient bons qu'à favoriser la tyrannie et les mauvais desseins, ils durent tomber dans le décri, les séditieux eux-mêmes s'abstenant d'un moyen qui </t>
    </r>
    <r>
      <rPr>
        <b/>
        <sz val="11"/>
        <color rgb="FFCC3300"/>
        <rFont val="Arial"/>
        <family val="2"/>
      </rPr>
      <t>mettoit</t>
    </r>
    <r>
      <rPr>
        <sz val="11"/>
        <color rgb="FF333333"/>
        <rFont val="Arial"/>
        <family val="2"/>
      </rPr>
      <t> trop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leurs projets.</t>
    </r>
  </si>
  <si>
    <r>
      <t>Sa langue s'est aiguisée; elle est devenue tranchante comme l'épée du seigneur; elle a cerné tous les globes, elle en a </t>
    </r>
    <r>
      <rPr>
        <b/>
        <sz val="11"/>
        <color rgb="FFCC3300"/>
        <rFont val="Arial"/>
        <family val="2"/>
      </rPr>
      <t>mis</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les fruits et toutes les substances qui les composent.</t>
    </r>
  </si>
  <si>
    <r>
      <t>Il faut souvent bien des combinaisons pour </t>
    </r>
    <r>
      <rPr>
        <b/>
        <sz val="11"/>
        <color rgb="FFCC3300"/>
        <rFont val="Arial"/>
        <family val="2"/>
      </rPr>
      <t>mettre</t>
    </r>
    <r>
      <rPr>
        <sz val="11"/>
        <color rgb="FF333333"/>
        <rFont val="Arial"/>
        <family val="2"/>
      </rPr>
      <t> </t>
    </r>
    <r>
      <rPr>
        <b/>
        <sz val="11"/>
        <color rgb="FFCC3300"/>
        <rFont val="Arial"/>
        <family val="2"/>
      </rPr>
      <t>àdécouvert</t>
    </r>
    <r>
      <rPr>
        <sz val="11"/>
        <color rgb="FF333333"/>
        <rFont val="Arial"/>
        <family val="2"/>
      </rPr>
      <t> quelque raison cachée de la nature; mais les sentimens simples et purs de repos, de paix, de douce mélancolie, qu'elle nous inspire, viennent à nous sans effort.</t>
    </r>
  </si>
  <si>
    <r>
      <t>et ç'a été pour confondre les tyrans, les mauvais riches, et tous les grands de la terre que j'ai </t>
    </r>
    <r>
      <rPr>
        <b/>
        <sz val="11"/>
        <color rgb="FFCC3300"/>
        <rFont val="Arial"/>
        <family val="2"/>
      </rPr>
      <t>mis</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decouvert</t>
    </r>
    <r>
      <rPr>
        <sz val="11"/>
        <color rgb="FF333333"/>
        <rFont val="Arial"/>
        <family val="2"/>
      </rPr>
      <t> les abus, les voleries et les injustices de leurs mauvais gouvernemens tyranniques.</t>
    </r>
  </si>
  <si>
    <r>
      <t>Cette résolution fut précisement ce qui me perdit; mon respect pour le lit d'autrui laissa </t>
    </r>
    <r>
      <rPr>
        <b/>
        <sz val="11"/>
        <color rgb="FFCC3300"/>
        <rFont val="Arial"/>
        <family val="2"/>
      </rPr>
      <t>mes</t>
    </r>
    <r>
      <rPr>
        <sz val="11"/>
        <color rgb="FF333333"/>
        <rFont val="Arial"/>
        <family val="2"/>
      </rPr>
      <t> fautes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t>
    </r>
  </si>
  <si>
    <r>
      <t>Quel est l'honnête homme qui n'ait ni vice ni défaut, et qui, se </t>
    </r>
    <r>
      <rPr>
        <b/>
        <sz val="11"/>
        <color rgb="FFCC3300"/>
        <rFont val="Arial"/>
        <family val="2"/>
      </rPr>
      <t>mettant</t>
    </r>
    <r>
      <rPr>
        <sz val="11"/>
        <color rgb="FF333333"/>
        <rFont val="Arial"/>
        <family val="2"/>
      </rPr>
      <t> toujours tout </t>
    </r>
    <r>
      <rPr>
        <b/>
        <sz val="11"/>
        <color rgb="FFCC3300"/>
        <rFont val="Arial"/>
        <family val="2"/>
      </rPr>
      <t>à</t>
    </r>
    <r>
      <rPr>
        <sz val="11"/>
        <color rgb="FF333333"/>
        <rFont val="Arial"/>
        <family val="2"/>
      </rPr>
      <t> </t>
    </r>
    <r>
      <rPr>
        <b/>
        <sz val="11"/>
        <color rgb="FFCC3300"/>
        <rFont val="Arial"/>
        <family val="2"/>
      </rPr>
      <t>decouvert</t>
    </r>
    <r>
      <rPr>
        <sz val="11"/>
        <color rgb="FF333333"/>
        <rFont val="Arial"/>
        <family val="2"/>
      </rPr>
      <t> ne dise et ne fasse jamais de choses réprehensibles?</t>
    </r>
  </si>
  <si>
    <r>
      <t>Cependant, si son but avait été de préparer les voies pour s'établir dans le port de Malte, sa majesté aurait dû, ce me semble, faire les choses un peu plus en secret, et ne pas </t>
    </r>
    <r>
      <rPr>
        <b/>
        <sz val="11"/>
        <color rgb="FFCC3300"/>
        <rFont val="Arial"/>
        <family val="2"/>
      </rPr>
      <t>mettre</t>
    </r>
    <r>
      <rPr>
        <sz val="11"/>
        <color rgb="FF333333"/>
        <rFont val="Arial"/>
        <family val="2"/>
      </rPr>
      <t> ses projets tant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t>
    </r>
  </si>
  <si>
    <r>
      <t>On dit ensuite par quelle sorte de relâchement on en peut éteindre le principe, et supprimer la trace: détail qui </t>
    </r>
    <r>
      <rPr>
        <b/>
        <sz val="11"/>
        <color rgb="FFCC3300"/>
        <rFont val="Arial"/>
        <family val="2"/>
      </rPr>
      <t>met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les moyens d'en établir et perpétuer le regne.</t>
    </r>
  </si>
  <si>
    <r>
      <t>Pour ne pas cependant </t>
    </r>
    <r>
      <rPr>
        <b/>
        <sz val="11"/>
        <color rgb="FFCC3300"/>
        <rFont val="Arial"/>
        <family val="2"/>
      </rPr>
      <t>mettreà</t>
    </r>
    <r>
      <rPr>
        <sz val="11"/>
        <color rgb="FF333333"/>
        <rFont val="Arial"/>
        <family val="2"/>
      </rPr>
      <t> </t>
    </r>
    <r>
      <rPr>
        <b/>
        <sz val="11"/>
        <color rgb="FFCC3300"/>
        <rFont val="Arial"/>
        <family val="2"/>
      </rPr>
      <t>découvert</t>
    </r>
    <r>
      <rPr>
        <sz val="11"/>
        <color rgb="FF333333"/>
        <rFont val="Arial"/>
        <family val="2"/>
      </rPr>
      <t> toute mon inconduite, j'avois fait des emprunts considérables.</t>
    </r>
  </si>
  <si>
    <r>
      <t>C'est ainsi qu'après avoir enlevé l'enveloppe verte, épineuse, épaisse de la noix, puis l'écorce ligneuse, j'ai </t>
    </r>
    <r>
      <rPr>
        <b/>
        <sz val="11"/>
        <color rgb="FFCC3300"/>
        <rFont val="Arial"/>
        <family val="2"/>
      </rPr>
      <t>mis</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le noyau.</t>
    </r>
  </si>
  <si>
    <r>
      <t>Une force à la fois cachée et palpable se montre continuellement occupée à </t>
    </r>
    <r>
      <rPr>
        <b/>
        <sz val="11"/>
        <color rgb="FFCC3300"/>
        <rFont val="Arial"/>
        <family val="2"/>
      </rPr>
      <t>mettre</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le principe de la vie par des moyens violens.</t>
    </r>
  </si>
  <si>
    <r>
      <t>C'est cette révélation que j'étudie dans les religions antérieures et dans les philosophies positives; et, si j'ai prouvé qu'une certaine loi suprême, formant le dessein de </t>
    </r>
    <r>
      <rPr>
        <sz val="11"/>
        <color theme="1"/>
        <rFont val="Calibri"/>
        <family val="2"/>
        <scheme val="minor"/>
      </rPr>
      <t>Dieu</t>
    </r>
    <r>
      <rPr>
        <sz val="11"/>
        <color rgb="FF333333"/>
        <rFont val="Arial"/>
        <family val="2"/>
      </rPr>
      <t> sur l'humanité, est le fondement de toutes ces philosophies et de toutes ces religions, j'aurai au moins </t>
    </r>
    <r>
      <rPr>
        <b/>
        <sz val="11"/>
        <color rgb="FFCC3300"/>
        <rFont val="Arial"/>
        <family val="2"/>
      </rPr>
      <t>mis</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ce que ces anciennes religions et philosophies avaient de plus important et de vraiment divin.</t>
    </r>
  </si>
  <si>
    <r>
      <t>S'il y a eu un complot pour arracher un traître au châtiment de son crime, il sera </t>
    </r>
    <r>
      <rPr>
        <b/>
        <sz val="11"/>
        <color rgb="FFCC3300"/>
        <rFont val="Arial"/>
        <family val="2"/>
      </rPr>
      <t>mis</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t>
    </r>
  </si>
  <si>
    <r>
      <t>Il a manqué à ces génies immortels d'avoir assisté comme nous à cette commotion universelle, à ce renversement du monde social, qui, </t>
    </r>
    <r>
      <rPr>
        <b/>
        <sz val="11"/>
        <color rgb="FFCC3300"/>
        <rFont val="Arial"/>
        <family val="2"/>
      </rPr>
      <t>mettant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le fond même de la société, leur auroit permis d'en observer la constitution originaire, et les lois fondamentales, semblable à ces tempêtes violentes qui soulèvent l'océan jusques dans ses plus profonds abîmes, et laissent voir les bancs énormes de roche qui en supportent et en contiennent les eaux;</t>
    </r>
  </si>
  <si>
    <r>
      <t>Cependant le geste du capitaine ait </t>
    </r>
    <r>
      <rPr>
        <b/>
        <sz val="11"/>
        <color rgb="FFCC3300"/>
        <rFont val="Arial"/>
        <family val="2"/>
      </rPr>
      <t>mis</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l'amulette mystérieuse qu'elle portait au cou.</t>
    </r>
  </si>
  <si>
    <r>
      <t>On sentait vaguement qu'il fallait fouiller de ce côté si l'on voulait </t>
    </r>
    <r>
      <rPr>
        <b/>
        <i/>
        <sz val="11"/>
        <color rgb="FFCC3300"/>
        <rFont val="Arial"/>
        <family val="2"/>
      </rPr>
      <t>mettre</t>
    </r>
    <r>
      <rPr>
        <i/>
        <sz val="11"/>
        <color rgb="FF333333"/>
        <rFont val="Arial"/>
        <family val="2"/>
      </rPr>
      <t> </t>
    </r>
    <r>
      <rPr>
        <b/>
        <i/>
        <sz val="11"/>
        <color rgb="FFCC3300"/>
        <rFont val="Arial"/>
        <family val="2"/>
      </rPr>
      <t>à</t>
    </r>
    <r>
      <rPr>
        <i/>
        <sz val="11"/>
        <color rgb="FF333333"/>
        <rFont val="Arial"/>
        <family val="2"/>
      </rPr>
      <t> </t>
    </r>
    <r>
      <rPr>
        <b/>
        <i/>
        <sz val="11"/>
        <color rgb="FFCC3300"/>
        <rFont val="Arial"/>
        <family val="2"/>
      </rPr>
      <t>découvert</t>
    </r>
    <r>
      <rPr>
        <i/>
        <sz val="11"/>
        <color rgb="FF333333"/>
        <rFont val="Arial"/>
        <family val="2"/>
      </rPr>
      <t> la base encore inaperçue de l'histoire et on pressentait que dans cet ordre de notions si peu dégrossies, sous ces mystères si obscurs, devaient se rencontrer à de certaines profondeurs les vastes substructions sur lesquelles se sont graduellement élevées les assises, puis les murs, bref tous les développements sociaux des multitudes si variées dont l'ensemble compose la marqueterie de nos peuples.</t>
    </r>
  </si>
  <si>
    <r>
      <t>La révolution arriva: on reprit alors la nature de si haut, que les habits montrèrent le corps à peu près nu, comme la licence </t>
    </r>
    <r>
      <rPr>
        <b/>
        <sz val="11"/>
        <color rgb="FFCC3300"/>
        <rFont val="Arial"/>
        <family val="2"/>
      </rPr>
      <t>mit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les passions et les vices de l'ame.</t>
    </r>
  </si>
  <si>
    <r>
      <t>Je pense donc que des fouilles pratiquées au milieu de ces sables </t>
    </r>
    <r>
      <rPr>
        <b/>
        <sz val="11"/>
        <color rgb="FFCC3300"/>
        <rFont val="Arial"/>
        <family val="2"/>
      </rPr>
      <t>mettraient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une grande quantité d'armes et d'instruments d'origine égyptienne.</t>
    </r>
  </si>
  <si>
    <r>
      <t>Les insectes </t>
    </r>
    <r>
      <rPr>
        <b/>
        <sz val="11"/>
        <color rgb="FFCC3300"/>
        <rFont val="Arial"/>
        <family val="2"/>
      </rPr>
      <t>mettent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les profondeurs de son intelligence.</t>
    </r>
  </si>
  <si>
    <r>
      <t>Mais il y a dans les écrivains du bon parti qui se sont exercés sur ce sujet une erreur secrète qui me paroît mériter qu'on la </t>
    </r>
    <r>
      <rPr>
        <b/>
        <sz val="11"/>
        <color rgb="FFCC3300"/>
        <rFont val="Arial"/>
        <family val="2"/>
      </rPr>
      <t>mette</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</si>
  <si>
    <r>
      <t>Sa manière de vivre avec </t>
    </r>
    <r>
      <rPr>
        <sz val="11"/>
        <color theme="1"/>
        <rFont val="Calibri"/>
        <family val="2"/>
        <scheme val="minor"/>
      </rPr>
      <t>Madame</t>
    </r>
    <r>
      <rPr>
        <sz val="11"/>
        <color rgb="FF333333"/>
        <rFont val="Arial"/>
        <family val="2"/>
      </rPr>
      <t> </t>
    </r>
    <r>
      <rPr>
        <sz val="11"/>
        <color theme="1"/>
        <rFont val="Calibri"/>
        <family val="2"/>
        <scheme val="minor"/>
      </rPr>
      <t>Grandet</t>
    </r>
    <r>
      <rPr>
        <sz val="11"/>
        <color rgb="FF333333"/>
        <rFont val="Arial"/>
        <family val="2"/>
      </rPr>
      <t> vint </t>
    </r>
    <r>
      <rPr>
        <b/>
        <sz val="11"/>
        <color rgb="FFCC3300"/>
        <rFont val="Arial"/>
        <family val="2"/>
      </rPr>
      <t>mettre</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ce défaut cruel, celui de tous qui est le plus fait pour casser le cou à la fortune d'un homme.</t>
    </r>
  </si>
  <si>
    <r>
      <t>Tout ce petit charlatanisme est </t>
    </r>
    <r>
      <rPr>
        <b/>
        <sz val="11"/>
        <color rgb="FFCC3300"/>
        <rFont val="Arial"/>
        <family val="2"/>
      </rPr>
      <t>mis</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depuis longtemps.</t>
    </r>
  </si>
  <si>
    <r>
      <t>En déclarant notre empressement, en </t>
    </r>
    <r>
      <rPr>
        <b/>
        <sz val="11"/>
        <color rgb="FFCC3300"/>
        <rFont val="Arial"/>
        <family val="2"/>
      </rPr>
      <t>mettant</t>
    </r>
    <r>
      <rPr>
        <sz val="11"/>
        <color rgb="FF333333"/>
        <rFont val="Arial"/>
        <family val="2"/>
      </rPr>
      <t> entièrement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sous les yeux de nos protecteurs, notre état financier, ainsi que nos espérances présentes et à venir sur le développement des ressources nationales; en proposant enfin la somme que nous pouvons annuellement payer, à compte de notre dette exigible, nous avons, pour plaider en notre faveur, la bonne foi.</t>
    </r>
  </si>
  <si>
    <r>
      <t>Ayant appris qu'on refaisait le dallage de la chapelle de la </t>
    </r>
    <r>
      <rPr>
        <sz val="11"/>
        <color theme="1"/>
        <rFont val="Calibri"/>
        <family val="2"/>
        <scheme val="minor"/>
      </rPr>
      <t>Vierge</t>
    </r>
    <r>
      <rPr>
        <sz val="11"/>
        <color rgb="FF333333"/>
        <rFont val="Arial"/>
        <family val="2"/>
      </rPr>
      <t> à </t>
    </r>
    <r>
      <rPr>
        <sz val="11"/>
        <color theme="1"/>
        <rFont val="Calibri"/>
        <family val="2"/>
        <scheme val="minor"/>
      </rPr>
      <t>Saint</t>
    </r>
    <r>
      <rPr>
        <sz val="11"/>
        <color rgb="FF333333"/>
        <rFont val="Arial"/>
        <family val="2"/>
      </rPr>
      <t>-Germain-des-prés, je me rendis dans l'église avec l'espoir de trouver quelques inscriptions </t>
    </r>
    <r>
      <rPr>
        <b/>
        <sz val="11"/>
        <color rgb="FFCC3300"/>
        <rFont val="Arial"/>
        <family val="2"/>
      </rPr>
      <t>mises</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par les ouvriers.</t>
    </r>
  </si>
  <si>
    <r>
      <t>Cette question des jouissances réservées aux âmes dans une autre vie </t>
    </r>
    <r>
      <rPr>
        <b/>
        <sz val="11"/>
        <color rgb="FFCC3300"/>
        <rFont val="Arial"/>
        <family val="2"/>
      </rPr>
      <t>met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l'ignorance absolue des civilisés sur les vues de la nature.</t>
    </r>
  </si>
  <si>
    <r>
      <t>Il n'y a pas longtemps qu'un des savants qui honorent la France aux yeux de l'Europe, M. Abel Rémusat, a </t>
    </r>
    <r>
      <rPr>
        <b/>
        <sz val="11"/>
        <color rgb="FFCC3300"/>
        <rFont val="Arial"/>
        <family val="2"/>
      </rPr>
      <t>mis</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les relations des empereurs mongols avec les rois chrétiens.</t>
    </r>
  </si>
  <si>
    <r>
      <t>Ce fond sensible, voluptueux, tourné vers les jouissances de la forme et qui jusque-là sommeillait en lui, c'est l'</t>
    </r>
    <r>
      <rPr>
        <sz val="11"/>
        <color theme="1"/>
        <rFont val="Calibri"/>
        <family val="2"/>
        <scheme val="minor"/>
      </rPr>
      <t>Italie</t>
    </r>
    <r>
      <rPr>
        <sz val="11"/>
        <color rgb="FF333333"/>
        <rFont val="Arial"/>
        <family val="2"/>
      </rPr>
      <t> qui le </t>
    </r>
    <r>
      <rPr>
        <b/>
        <sz val="11"/>
        <color rgb="FFCC3300"/>
        <rFont val="Arial"/>
        <family val="2"/>
      </rPr>
      <t>mit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t>
    </r>
  </si>
  <si>
    <r>
      <t>Positivement la responsabilité métempirique est l'expérience où le moi s'éprouve </t>
    </r>
    <r>
      <rPr>
        <b/>
        <sz val="11"/>
        <color rgb="FFCC3300"/>
        <rFont val="Arial"/>
        <family val="2"/>
      </rPr>
      <t>mis</t>
    </r>
    <r>
      <rPr>
        <sz val="11"/>
        <color rgb="FF333333"/>
        <rFont val="Arial"/>
        <family val="2"/>
      </rPr>
      <t> </t>
    </r>
    <r>
      <rPr>
        <b/>
        <sz val="11"/>
        <color rgb="FFCC3300"/>
        <rFont val="Arial"/>
        <family val="2"/>
      </rPr>
      <t>à</t>
    </r>
    <r>
      <rPr>
        <sz val="11"/>
        <color rgb="FF333333"/>
        <rFont val="Arial"/>
        <family val="2"/>
      </rPr>
      <t> nu et à </t>
    </r>
    <r>
      <rPr>
        <b/>
        <sz val="11"/>
        <color rgb="FFCC3300"/>
        <rFont val="Arial"/>
        <family val="2"/>
      </rPr>
      <t>découvert</t>
    </r>
    <r>
      <rPr>
        <sz val="11"/>
        <color rgb="FF333333"/>
        <rFont val="Arial"/>
        <family val="2"/>
      </rPr>
      <t> dans sa plus fine haeccéité.</t>
    </r>
  </si>
  <si>
    <r>
      <t>L'émotivité également, qui </t>
    </r>
    <r>
      <rPr>
        <b/>
        <sz val="11"/>
        <color rgb="FFCC3300"/>
        <rFont val="Arial"/>
        <family val="2"/>
      </rPr>
      <t>met</t>
    </r>
    <r>
      <rPr>
        <sz val="11"/>
        <color rgb="FF333333"/>
        <rFont val="Arial"/>
        <family val="2"/>
      </rPr>
      <t> l'individu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elle suscite aussi l'ambivalence compensatrice (</t>
    </r>
    <r>
      <rPr>
        <sz val="11"/>
        <color theme="1"/>
        <rFont val="Calibri"/>
        <family val="2"/>
        <scheme val="minor"/>
      </rPr>
      <t>Rousseau</t>
    </r>
    <r>
      <rPr>
        <sz val="11"/>
        <color rgb="FF333333"/>
        <rFont val="Arial"/>
        <family val="2"/>
      </rPr>
      <t>).</t>
    </r>
    <r>
      <rPr>
        <sz val="11"/>
        <color theme="1"/>
        <rFont val="Calibri"/>
        <family val="2"/>
        <scheme val="minor"/>
      </rPr>
      <t> </t>
    </r>
  </si>
  <si>
    <r>
      <t>Car c'est une injure aux morts que de </t>
    </r>
    <r>
      <rPr>
        <b/>
        <sz val="11"/>
        <color rgb="FFCC3300"/>
        <rFont val="Arial"/>
        <family val="2"/>
      </rPr>
      <t>mettre</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cette laide image, et pire que laide, qu'ils laissent finalement d'eux-mêmes ;</t>
    </r>
  </si>
  <si>
    <r>
      <t>Tout se passe comme si un dialogue d'homme à homme venait de se clore, </t>
    </r>
    <r>
      <rPr>
        <b/>
        <sz val="11"/>
        <color rgb="FFCC3300"/>
        <rFont val="Arial"/>
        <family val="2"/>
      </rPr>
      <t>mettant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 des formations de combat jusque-là invisibles qui soutenaient en permanence, derrière cet homme particulier, une sorte de front historique.</t>
    </r>
  </si>
  <si>
    <r>
      <t>Mon petit </t>
    </r>
    <r>
      <rPr>
        <i/>
        <sz val="11"/>
        <color rgb="FF333333"/>
        <rFont val="Arial"/>
        <family val="2"/>
      </rPr>
      <t>pamphlet,</t>
    </r>
    <r>
      <rPr>
        <sz val="11"/>
        <color rgb="FF333333"/>
        <rFont val="Arial"/>
        <family val="2"/>
      </rPr>
      <t> qui est une sorte d'adieu à la foi religieuse de mon enfance, m'a </t>
    </r>
    <r>
      <rPr>
        <b/>
        <sz val="11"/>
        <color rgb="FFCC3300"/>
        <rFont val="Arial"/>
        <family val="2"/>
      </rPr>
      <t>mis</t>
    </r>
    <r>
      <rPr>
        <sz val="11"/>
        <color rgb="FF333333"/>
        <rFont val="Arial"/>
        <family val="2"/>
      </rPr>
      <t>, en quelque sorte, </t>
    </r>
    <r>
      <rPr>
        <b/>
        <sz val="11"/>
        <color rgb="FFCC3300"/>
        <rFont val="Arial"/>
        <family val="2"/>
      </rPr>
      <t>à</t>
    </r>
    <r>
      <rPr>
        <sz val="11"/>
        <color rgb="FF333333"/>
        <rFont val="Arial"/>
        <family val="2"/>
      </rPr>
      <t> </t>
    </r>
    <r>
      <rPr>
        <b/>
        <sz val="11"/>
        <color rgb="FFCC3300"/>
        <rFont val="Arial"/>
        <family val="2"/>
      </rPr>
      <t>découvert</t>
    </r>
    <r>
      <rPr>
        <sz val="11"/>
        <color rgb="FF333333"/>
        <rFont val="Arial"/>
        <family val="2"/>
      </rPr>
      <t>.</t>
    </r>
  </si>
  <si>
    <t>mettreadecouvert</t>
  </si>
  <si>
    <r>
      <t>Deux de mes cognoissans, grands hommes en cette faculté, ont perdu par moitié, à mon advis, d'avoir refusé de se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à quarante ans, pour attendre les soixante.</t>
    </r>
  </si>
  <si>
    <r>
      <t>Maintenant reprenant nos premieres brisees, je vous prie </t>
    </r>
    <r>
      <rPr>
        <b/>
        <sz val="11"/>
        <color rgb="FFCC3300"/>
        <rFont val="Arial"/>
        <family val="2"/>
      </rPr>
      <t>mettre</t>
    </r>
    <r>
      <rPr>
        <sz val="11"/>
        <color rgb="FF333333"/>
        <rFont val="Arial"/>
        <family val="2"/>
      </rPr>
      <t> </t>
    </r>
    <r>
      <rPr>
        <b/>
        <sz val="11"/>
        <color rgb="FFCC3300"/>
        <rFont val="Arial"/>
        <family val="2"/>
      </rPr>
      <t>aujour</t>
    </r>
    <r>
      <rPr>
        <sz val="11"/>
        <color rgb="FF333333"/>
        <rFont val="Arial"/>
        <family val="2"/>
      </rPr>
      <t> cest amoureux, duquel nous avez faict feste, qui sans avoir veu, sentit le feu d'une flamme incognue, et je vous garderai pour bonne bouche à la fin quelque chose de gaillard.</t>
    </r>
  </si>
  <si>
    <r>
      <t xml:space="preserve">Tousjours la colere des cieux ne tonne pas dessus nos testes, tousjours les vents seditieux n'enflent pas la mer de tempestes, tousjours Mars ne </t>
    </r>
    <r>
      <rPr>
        <b/>
        <sz val="11"/>
        <color rgb="FFFF0000"/>
        <rFont val="Calibri"/>
        <family val="2"/>
        <scheme val="minor"/>
      </rPr>
      <t>met</t>
    </r>
    <r>
      <rPr>
        <sz val="11"/>
        <color theme="1"/>
        <rFont val="Calibri"/>
        <family val="2"/>
        <scheme val="minor"/>
      </rPr>
      <t xml:space="preserve"> pas </t>
    </r>
    <r>
      <rPr>
        <b/>
        <sz val="11"/>
        <color rgb="FFFF0000"/>
        <rFont val="Calibri"/>
        <family val="2"/>
        <scheme val="minor"/>
      </rPr>
      <t>au jour</t>
    </r>
    <r>
      <rPr>
        <sz val="11"/>
        <color theme="1"/>
        <rFont val="Calibri"/>
        <family val="2"/>
        <scheme val="minor"/>
      </rPr>
      <t xml:space="preserve"> des objects de sang et de larmes, mais tousjours l'empire d'amour est plein de troubles et d'alarmes. </t>
    </r>
  </si>
  <si>
    <r>
      <t>La theologie</t>
    </r>
    <r>
      <rPr>
        <sz val="11"/>
        <color rgb="FF333333"/>
        <rFont val="Arial"/>
        <family val="2"/>
      </rPr>
      <t> </t>
    </r>
    <r>
      <rPr>
        <i/>
        <sz val="11"/>
        <color rgb="FF333333"/>
        <rFont val="Arial"/>
        <family val="2"/>
      </rPr>
      <t>françoise</t>
    </r>
    <r>
      <rPr>
        <sz val="11"/>
        <color rgb="FF333333"/>
        <rFont val="Arial"/>
        <family val="2"/>
      </rPr>
      <t> </t>
    </r>
    <r>
      <rPr>
        <b/>
        <sz val="11"/>
        <color rgb="FFCC3300"/>
        <rFont val="Arial"/>
        <family val="2"/>
      </rPr>
      <t>mise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depuis peu par </t>
    </r>
    <r>
      <rPr>
        <i/>
        <sz val="11"/>
        <color rgb="FF333333"/>
        <rFont val="Arial"/>
        <family val="2"/>
      </rPr>
      <t>m. L'abbé</t>
    </r>
    <r>
      <rPr>
        <sz val="11"/>
        <color rgb="FF333333"/>
        <rFont val="Arial"/>
        <family val="2"/>
      </rPr>
      <t> </t>
    </r>
    <r>
      <rPr>
        <i/>
        <sz val="11"/>
        <color rgb="FF333333"/>
        <rFont val="Arial"/>
        <family val="2"/>
      </rPr>
      <t>Quentin</t>
    </r>
    <r>
      <rPr>
        <sz val="11"/>
        <color rgb="FF333333"/>
        <rFont val="Arial"/>
        <family val="2"/>
      </rPr>
      <t> , nous expose beaucoup de choses clairement et succinctement.</t>
    </r>
  </si>
  <si>
    <r>
      <t>Le plaisir qu'il y prit le paya avec usure des peines que la philosophie scholastique luy avoit données; et les progrez qu'il y fit ont été si extraordinaires, que le collége de </t>
    </r>
    <r>
      <rPr>
        <sz val="11"/>
        <color theme="1"/>
        <rFont val="Calibri"/>
        <family val="2"/>
        <scheme val="minor"/>
      </rPr>
      <t>La</t>
    </r>
    <r>
      <rPr>
        <sz val="11"/>
        <color rgb="FF333333"/>
        <rFont val="Arial"/>
        <family val="2"/>
      </rPr>
      <t> </t>
    </r>
    <r>
      <rPr>
        <sz val="11"/>
        <color theme="1"/>
        <rFont val="Calibri"/>
        <family val="2"/>
        <scheme val="minor"/>
      </rPr>
      <t>Fléche</t>
    </r>
    <r>
      <rPr>
        <sz val="11"/>
        <color rgb="FF333333"/>
        <rFont val="Arial"/>
        <family val="2"/>
      </rPr>
      <t> s'est acquis par son moyen la gloire d'avoir produit le plus grand mathématicien que </t>
    </r>
    <r>
      <rPr>
        <sz val="11"/>
        <color theme="1"/>
        <rFont val="Calibri"/>
        <family val="2"/>
        <scheme val="minor"/>
      </rPr>
      <t>Dieu</t>
    </r>
    <r>
      <rPr>
        <sz val="11"/>
        <color rgb="FF333333"/>
        <rFont val="Arial"/>
        <family val="2"/>
      </rPr>
      <t> eût encore </t>
    </r>
    <r>
      <rPr>
        <b/>
        <sz val="11"/>
        <color rgb="FFCC3300"/>
        <rFont val="Arial"/>
        <family val="2"/>
      </rPr>
      <t>mis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t>
    </r>
  </si>
  <si>
    <r>
      <t xml:space="preserve">Pourquoy l'ay-je emporté sur ces intelligences, qui seront pour jamais de steriles essences, et que vous pouviez </t>
    </r>
    <r>
      <rPr>
        <b/>
        <sz val="11"/>
        <color rgb="FFFF0000"/>
        <rFont val="Calibri"/>
        <family val="2"/>
        <scheme val="minor"/>
      </rPr>
      <t>mettre au jour</t>
    </r>
    <r>
      <rPr>
        <sz val="11"/>
        <color theme="1"/>
        <rFont val="Calibri"/>
        <family val="2"/>
        <scheme val="minor"/>
      </rPr>
      <t xml:space="preserve">, qui sçauroient mieux que moy chercher l'art de vous plaire, et dont l'amour chaste et sincere répondroit mieux à vostre amour? </t>
    </r>
  </si>
  <si>
    <r>
      <t xml:space="preserve">tous les siecles futurs toutes les destinées accourent dans son ame en troupes mutinées et dans ce dur combat la pressent tour à tour de leur prester sa langue et de les </t>
    </r>
    <r>
      <rPr>
        <b/>
        <sz val="11"/>
        <color rgb="FFC00000"/>
        <rFont val="Calibri"/>
        <family val="2"/>
        <scheme val="minor"/>
      </rPr>
      <t>mettre au jour</t>
    </r>
    <r>
      <rPr>
        <sz val="11"/>
        <color theme="1"/>
        <rFont val="Calibri"/>
        <family val="2"/>
        <scheme val="minor"/>
      </rPr>
      <t xml:space="preserve">. </t>
    </r>
  </si>
  <si>
    <r>
      <t>Clarimond</t>
    </r>
    <r>
      <rPr>
        <sz val="11"/>
        <color rgb="FF333333"/>
        <rFont val="Arial"/>
        <family val="2"/>
      </rPr>
      <t> est bien vain ensemble et bien crédule de se persuader que </t>
    </r>
    <r>
      <rPr>
        <sz val="11"/>
        <color theme="1"/>
        <rFont val="Calibri"/>
        <family val="2"/>
        <scheme val="minor"/>
      </rPr>
      <t>Daphnis</t>
    </r>
    <r>
      <rPr>
        <sz val="11"/>
        <color rgb="FF333333"/>
        <rFont val="Arial"/>
        <family val="2"/>
      </rPr>
      <t> dissimule, et que ce grand dédain déguise un grand amour, que le seul choix d'un père a droit de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t>
    </r>
  </si>
  <si>
    <r>
      <t>Vostre ennuy m'attendrit; ô nature, il est temps que tu </t>
    </r>
    <r>
      <rPr>
        <b/>
        <sz val="11"/>
        <color rgb="FFCC3300"/>
        <rFont val="Arial"/>
        <family val="2"/>
      </rPr>
      <t>mettes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un secret de vingt ans, que tu sois reverée au sang où tu dois l'estre, et qu'aux yeux de sa fille, un pere oze paroistre; non, ma fille, (d'abord, ce nom vous surprendra,) vous n'avez point de part aux malheurs de </t>
    </r>
    <r>
      <rPr>
        <sz val="11"/>
        <color theme="1"/>
        <rFont val="Calibri"/>
        <family val="2"/>
        <scheme val="minor"/>
      </rPr>
      <t>Syra</t>
    </r>
    <r>
      <rPr>
        <sz val="11"/>
        <color rgb="FF333333"/>
        <rFont val="Arial"/>
        <family val="2"/>
      </rPr>
      <t>, et si j'obtiens de vous un peu de confiance... </t>
    </r>
  </si>
  <si>
    <r>
      <t xml:space="preserve">Hélas! Lors qu'à mes pieds avec de fausses larmes le traistre à mon orgueil faisoit rendre les armes, ce spécieux dehors d'un immuable amour cachoit la trahison qu'il vient de </t>
    </r>
    <r>
      <rPr>
        <b/>
        <sz val="11"/>
        <color rgb="FFC00000"/>
        <rFont val="Calibri"/>
        <family val="2"/>
        <scheme val="minor"/>
      </rPr>
      <t>mettre au jour</t>
    </r>
    <r>
      <rPr>
        <sz val="11"/>
        <color theme="1"/>
        <rFont val="Calibri"/>
        <family val="2"/>
        <scheme val="minor"/>
      </rPr>
      <t>.</t>
    </r>
  </si>
  <si>
    <r>
      <t>Maintenant je vous envoye deux autres pièces; sçavoir le catalogue des docteurs de nostre eschole, nouvellement imprimé avec un autre petit livret qu'on n'a </t>
    </r>
    <r>
      <rPr>
        <b/>
        <sz val="11"/>
        <color rgb="FFCC3300"/>
        <rFont val="Arial"/>
        <family val="2"/>
      </rPr>
      <t>mis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que depuis huit jours, et que l'autheur m'a donné céans dans le premier jour de l'an passé, auquel j'en demanday un second pour un de mes amys, vous entendant.</t>
    </r>
  </si>
  <si>
    <r>
      <t>Mais toutefois le droict me convie à dire qu'en quelle façon que ce soit que les poëtes aient failly contre la raison, ils ont ce bonheur que leurs fautes n'ont jamais causé des guerres ny des heresies: car mesmes lors qu'ils se sont abusez en escrivant mal à propos des choses sainctes, et de la divinité, ils n'ont pas donné leurs poësies en qualité d'articles de foy: ains seulement en condition de maximes philosophiques, ou de raisons communes qui n'estoient </t>
    </r>
    <r>
      <rPr>
        <b/>
        <sz val="11"/>
        <color rgb="FFCC3300"/>
        <rFont val="Arial"/>
        <family val="2"/>
      </rPr>
      <t>mises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que pour le plaisir de leurs opinions ou affections, ou pour resjouyr le monde, et ensemble bien souvent pour celebrer le nom de quelque personnage.</t>
    </r>
  </si>
  <si>
    <r>
      <t>Je ne plains point </t>
    </r>
    <r>
      <rPr>
        <sz val="11"/>
        <color theme="1"/>
        <rFont val="Calibri"/>
        <family val="2"/>
        <scheme val="minor"/>
      </rPr>
      <t>Cammille</t>
    </r>
    <r>
      <rPr>
        <sz val="11"/>
        <color rgb="FF333333"/>
        <rFont val="Arial"/>
        <family val="2"/>
      </rPr>
      <t>: elle étoit criminelle; je me tiens plus à plaindre, et je te plains plus qu'elle: moi, d'avoir </t>
    </r>
    <r>
      <rPr>
        <b/>
        <sz val="11"/>
        <color rgb="FFCC3300"/>
        <rFont val="Arial"/>
        <family val="2"/>
      </rPr>
      <t>mis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un coeur si peu romain; toi, d'avoir par sa mort déshonoré ta main.</t>
    </r>
  </si>
  <si>
    <r>
      <t xml:space="preserve">Contre son lustre, il </t>
    </r>
    <r>
      <rPr>
        <b/>
        <sz val="11"/>
        <color rgb="FFC00000"/>
        <rFont val="Calibri"/>
        <family val="2"/>
        <scheme val="minor"/>
      </rPr>
      <t>met au jour</t>
    </r>
    <r>
      <rPr>
        <sz val="11"/>
        <color theme="1"/>
        <rFont val="Calibri"/>
        <family val="2"/>
        <scheme val="minor"/>
      </rPr>
      <t xml:space="preserve"> l'esclair de sa belle esperance, contre la peine la constance, contre sa rigueur son amour. </t>
    </r>
  </si>
  <si>
    <r>
      <t>Mais, depuis peu d'années, il s'est </t>
    </r>
    <r>
      <rPr>
        <b/>
        <sz val="11"/>
        <color rgb="FFCC3300"/>
        <rFont val="Arial"/>
        <family val="2"/>
      </rPr>
      <t>mis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tout plain d'autres bons livres tant anciens et desterrez de nostre temps qui ont penetré, ce semble, en beaucoup de choses plus avant de beaucoup qu'auparavant, et qui ont apporté des grandes lumieres à ce qu'il y avoit de plus obscur dans les anciens, au moyen de quoy on est parveneu à des grandes connoissances qui souloient estre bien incongneües auparavant.</t>
    </r>
  </si>
  <si>
    <r>
      <t xml:space="preserve">On dit que tu vas </t>
    </r>
    <r>
      <rPr>
        <b/>
        <sz val="11"/>
        <color rgb="FFFF0000"/>
        <rFont val="Calibri"/>
        <family val="2"/>
        <scheme val="minor"/>
      </rPr>
      <t>mettre au jour</t>
    </r>
    <r>
      <rPr>
        <sz val="11"/>
        <color theme="1"/>
        <rFont val="Calibri"/>
        <family val="2"/>
        <scheme val="minor"/>
      </rPr>
      <t xml:space="preserve"> ce tresor des grands de la cour, ces sonnets et ces epigrammes qui font tant d'efforts sur nos ames, bref, que de tes oeuvres on fait un volume entier et parfait, et que ces merveilles publiques vont enrichir mille boutiques. </t>
    </r>
  </si>
  <si>
    <r>
      <t>Des bras d'un autre époux ce tyran qui l'arrache ne rompt point dans son coeur le saint noeud qui l'attache: elle porte en ses flancs un fruit de cet amour, que bientôt chez moi-même elle va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et dans ce triste état, sa main qu'il m'a donnée n'a fait que l'éblouir par un feint hyménée, tandis que toute entière à son cher </t>
    </r>
    <r>
      <rPr>
        <sz val="11"/>
        <color theme="1"/>
        <rFont val="Calibri"/>
        <family val="2"/>
        <scheme val="minor"/>
      </rPr>
      <t>Glabrion</t>
    </r>
    <r>
      <rPr>
        <sz val="11"/>
        <color rgb="FF333333"/>
        <rFont val="Arial"/>
        <family val="2"/>
      </rPr>
      <t>, elle paroît ma femme, et n'en a que le nom.</t>
    </r>
  </si>
  <si>
    <r>
      <t xml:space="preserve">Toutes deux au héros ont consacré leurs veilles: elles n'ont ni beautés, ni grâces, ni merveilles, que pour le divertir leur art ne </t>
    </r>
    <r>
      <rPr>
        <b/>
        <sz val="11"/>
        <color rgb="FFC00000"/>
        <rFont val="Calibri"/>
        <family val="2"/>
        <scheme val="minor"/>
      </rPr>
      <t>mette au jour</t>
    </r>
    <r>
      <rPr>
        <sz val="11"/>
        <color theme="1"/>
        <rFont val="Calibri"/>
        <family val="2"/>
        <scheme val="minor"/>
      </rPr>
      <t xml:space="preserve">; et chacune a pour but de lui plaire à son tour. Melpomène pour lui peint les vertus romaines; l'autre imite toujours les actions humaines; ces couronnes, ce masque, expriment leurs emplois, présentent à ses yeux ou le peuple ou les rois. </t>
    </r>
  </si>
  <si>
    <r>
      <t>Monsieur, j'ay receu par l'entremise de </t>
    </r>
    <r>
      <rPr>
        <sz val="11"/>
        <color theme="1"/>
        <rFont val="Calibri"/>
        <family val="2"/>
        <scheme val="minor"/>
      </rPr>
      <t>Mr</t>
    </r>
    <r>
      <rPr>
        <sz val="11"/>
        <color rgb="FF333333"/>
        <rFont val="Arial"/>
        <family val="2"/>
      </rPr>
      <t> </t>
    </r>
    <r>
      <rPr>
        <sz val="11"/>
        <color theme="1"/>
        <rFont val="Calibri"/>
        <family val="2"/>
        <scheme val="minor"/>
      </rPr>
      <t>Du</t>
    </r>
    <r>
      <rPr>
        <sz val="11"/>
        <color rgb="FF333333"/>
        <rFont val="Arial"/>
        <family val="2"/>
      </rPr>
      <t> </t>
    </r>
    <r>
      <rPr>
        <sz val="11"/>
        <color theme="1"/>
        <rFont val="Calibri"/>
        <family val="2"/>
        <scheme val="minor"/>
      </rPr>
      <t>Puy</t>
    </r>
    <r>
      <rPr>
        <sz val="11"/>
        <color rgb="FF333333"/>
        <rFont val="Arial"/>
        <family val="2"/>
      </rPr>
      <t> et de mr le prevost </t>
    </r>
    <r>
      <rPr>
        <sz val="11"/>
        <color theme="1"/>
        <rFont val="Calibri"/>
        <family val="2"/>
        <scheme val="minor"/>
      </rPr>
      <t>Marchier</t>
    </r>
    <r>
      <rPr>
        <sz val="11"/>
        <color rgb="FF333333"/>
        <rFont val="Arial"/>
        <family val="2"/>
      </rPr>
      <t> qui est arrivé depuis mardy la lettre dont il vous a pleu m'honorer du * 19 janvier avec l'exemplaire de ce beau livre qu'il vous a pleu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de </t>
    </r>
    <r>
      <rPr>
        <i/>
        <sz val="11"/>
        <color rgb="FF333333"/>
        <rFont val="Arial"/>
        <family val="2"/>
      </rPr>
      <t>l'ancienne police</t>
    </r>
    <r>
      <rPr>
        <sz val="11"/>
        <color rgb="FF333333"/>
        <rFont val="Arial"/>
        <family val="2"/>
      </rPr>
      <t> </t>
    </r>
    <r>
      <rPr>
        <i/>
        <sz val="11"/>
        <color rgb="FF333333"/>
        <rFont val="Arial"/>
        <family val="2"/>
      </rPr>
      <t>de l'eglise sur l'administration de</t>
    </r>
    <r>
      <rPr>
        <sz val="11"/>
        <color rgb="FF333333"/>
        <rFont val="Arial"/>
        <family val="2"/>
      </rPr>
      <t> </t>
    </r>
    <r>
      <rPr>
        <i/>
        <sz val="11"/>
        <color rgb="FF333333"/>
        <rFont val="Arial"/>
        <family val="2"/>
      </rPr>
      <t>l'eucharistie</t>
    </r>
    <r>
      <rPr>
        <sz val="11"/>
        <color rgb="FF333333"/>
        <rFont val="Arial"/>
        <family val="2"/>
      </rPr>
      <t> que je leus le mesme jour de sa reception avec un favorable plaisir et contentement d'y apprendre de si rares et si curieuses recherches si bien esclaircies et si proprement induictes qu'il ne se void rien de pareil en ceste matiere.</t>
    </r>
  </si>
  <si>
    <r>
      <t xml:space="preserve">Pourtant, pour le mieux, il me semble 
qu'ainsi nous les mettions ensemble, jointes d'un éternel amour, et renvoyons à Palamede, qui le premier les </t>
    </r>
    <r>
      <rPr>
        <b/>
        <sz val="11"/>
        <color rgb="FFFF0000"/>
        <rFont val="Calibri"/>
        <family val="2"/>
        <scheme val="minor"/>
      </rPr>
      <t>mit au jour</t>
    </r>
    <r>
      <rPr>
        <sz val="11"/>
        <color theme="1"/>
        <rFont val="Calibri"/>
        <family val="2"/>
        <scheme val="minor"/>
      </rPr>
      <t>, le q. Avec X. Y. Z.</t>
    </r>
  </si>
  <si>
    <r>
      <t>Ce sont des histoires racontées pour le divertissement d'une grande princesse de ce siecle, et </t>
    </r>
    <r>
      <rPr>
        <b/>
        <sz val="11"/>
        <color rgb="FFCC3300"/>
        <rFont val="Arial"/>
        <family val="2"/>
      </rPr>
      <t>mises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par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Sègraiz</t>
    </r>
    <r>
      <rPr>
        <sz val="11"/>
        <color rgb="FF333333"/>
        <rFont val="Arial"/>
        <family val="2"/>
      </rPr>
      <t>, lequel y a fait connoistre la beauté de son esprit et de son industrie.</t>
    </r>
  </si>
  <si>
    <r>
      <t>Celuy qui l'a </t>
    </r>
    <r>
      <rPr>
        <b/>
        <sz val="11"/>
        <color rgb="FFCC3300"/>
        <rFont val="Arial"/>
        <family val="2"/>
      </rPr>
      <t>mis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n'a pas ce genie qu'il fauldroit avoir pour manier de telles choses, mais il fault encores sçavoir quelque gré de la bonne volonté.</t>
    </r>
  </si>
  <si>
    <r>
      <t>Ce ne fut qu'à trente-deux ans qu'il </t>
    </r>
    <r>
      <rPr>
        <b/>
        <sz val="11"/>
        <color rgb="FFCC3300"/>
        <rFont val="Arial"/>
        <family val="2"/>
      </rPr>
      <t>mit</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les </t>
    </r>
    <r>
      <rPr>
        <i/>
        <sz val="11"/>
        <color rgb="FF333333"/>
        <rFont val="Arial"/>
        <family val="2"/>
      </rPr>
      <t>lettres persanes</t>
    </r>
    <r>
      <rPr>
        <sz val="11"/>
        <color rgb="FF333333"/>
        <rFont val="Arial"/>
        <family val="2"/>
      </rPr>
      <t> , espèce de roman philosophique où la peinture des moeurs orientales sert de cadre à une satyre très fine des moeurs européennes.</t>
    </r>
  </si>
  <si>
    <r>
      <t>Si vous avez des preuves du contraire, ne balancez pas à les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t>
    </r>
  </si>
  <si>
    <r>
      <t>Voilà ce que j'ai osé proposer pour le bonheur du peuple et des principaux ordres de l'état, et ce qu'il m'a été permis de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t>
    </r>
  </si>
  <si>
    <r>
      <t>Celle-là feignant de repasser un pas de ballet, cherchoit à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une jambe, et même quelque chose de plus, pour dédommager l'assistance, de la tournure hideuse </t>
    </r>
    <r>
      <rPr>
        <i/>
        <sz val="11"/>
        <color rgb="FF333333"/>
        <rFont val="Arial"/>
        <family val="2"/>
      </rPr>
      <t>de son buste</t>
    </r>
    <r>
      <rPr>
        <sz val="11"/>
        <color rgb="FF333333"/>
        <rFont val="Arial"/>
        <family val="2"/>
      </rPr>
      <t> , telle enfin se voyoit fêtée, et à l'enchere, dans ce pays d'enchantement, qui peu de temps auparavant plongé dans la crapule la plus indigne, avoit servi de </t>
    </r>
    <r>
      <rPr>
        <i/>
        <sz val="11"/>
        <color rgb="FF333333"/>
        <rFont val="Arial"/>
        <family val="2"/>
      </rPr>
      <t>plastron</t>
    </r>
    <r>
      <rPr>
        <sz val="11"/>
        <color rgb="FF333333"/>
        <rFont val="Arial"/>
        <family val="2"/>
      </rPr>
      <t>, et de pis aller à plus basse débauche, le théâtre retentissoit long-temps avant le commencement de la piece, de plusieurs fredonnemens differens, par ou ces sirenes plâtrées tâchoient d'attirer les sots dans leurs filets;</t>
    </r>
  </si>
  <si>
    <r>
      <t>En le </t>
    </r>
    <r>
      <rPr>
        <b/>
        <sz val="11"/>
        <color rgb="FFCC3300"/>
        <rFont val="Arial"/>
        <family val="2"/>
      </rPr>
      <t>mettant</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il promit à l'auteur de lui donner cinquante pistoles, s'il réimprimait son ouvrage; et il rêve actuellement qu'il en fait une seconde édition sans l'en avertir.</t>
    </r>
  </si>
  <si>
    <r>
      <t>Jaloux de son repos, et redoutant les querelles littéraires qu'il eût mieux évitées, ne publiant plutôt ses découvertes; il ne se pressa point de les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t>
    </r>
  </si>
  <si>
    <r>
      <t>Il faut donc que le législateur, chargé de détruire ou du moins de concilier ces contrariétés, regarde la morale comme le ressort le plus puissant et la partie la plus essentielle de sa politique; qu'il s'empare de l'ouvrage de la nature, presque au moment qu'elle vient de le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qu'il ose en retoucher la forme et les proportions; que sans en effacer les traits originaux, il les adoucisse; et qu'enfin l'homme indépendant ne soit plus, en sortant de ses mains, qu'un citoyen libre.</t>
    </r>
  </si>
  <si>
    <r>
      <t xml:space="preserve">Du peuple accompagnés, tous, par la ville, ils errent indignés: comme Latone enceinte, et déjà presque mère, victime d'un jaloux pouvoir, sans asile flottait, courait la terre entière, pour </t>
    </r>
    <r>
      <rPr>
        <b/>
        <sz val="11"/>
        <color rgb="FFC00000"/>
        <rFont val="Calibri"/>
        <family val="2"/>
        <scheme val="minor"/>
      </rPr>
      <t>mettre au jour</t>
    </r>
    <r>
      <rPr>
        <sz val="11"/>
        <color theme="1"/>
        <rFont val="Calibri"/>
        <family val="2"/>
        <scheme val="minor"/>
      </rPr>
      <t xml:space="preserve"> les dieux de la lumière.</t>
    </r>
  </si>
  <si>
    <r>
      <t>Il y réussit parfaitement par les excellens ouvrages qu'il </t>
    </r>
    <r>
      <rPr>
        <b/>
        <sz val="11"/>
        <color rgb="FFCC3300"/>
        <rFont val="Arial"/>
        <family val="2"/>
      </rPr>
      <t>mit</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qui lui acquirent en même tems une grande réputation et de grandes richesses.</t>
    </r>
  </si>
  <si>
    <r>
      <t>Ce n'est donc que depuis environ trente siècles, que la puissance de l'homme s'est réunie à celle de la nature, et s'est étendue sur la plus grande partie de la terre; les trésors de sa fécondité jusqu'alors étoient enfouis, l'homme les a </t>
    </r>
    <r>
      <rPr>
        <b/>
        <sz val="11"/>
        <color rgb="FFCC3300"/>
        <rFont val="Arial"/>
        <family val="2"/>
      </rPr>
      <t>mis</t>
    </r>
    <r>
      <rPr>
        <sz val="11"/>
        <color rgb="FF333333"/>
        <rFont val="Arial"/>
        <family val="2"/>
      </rPr>
      <t> </t>
    </r>
    <r>
      <rPr>
        <b/>
        <sz val="11"/>
        <color rgb="FFCC3300"/>
        <rFont val="Arial"/>
        <family val="2"/>
      </rPr>
      <t>au</t>
    </r>
    <r>
      <rPr>
        <sz val="11"/>
        <color rgb="FF333333"/>
        <rFont val="Arial"/>
        <family val="2"/>
      </rPr>
      <t> grand </t>
    </r>
    <r>
      <rPr>
        <b/>
        <sz val="11"/>
        <color rgb="FFCC3300"/>
        <rFont val="Arial"/>
        <family val="2"/>
      </rPr>
      <t>jour;</t>
    </r>
    <r>
      <rPr>
        <sz val="11"/>
        <color rgb="FF333333"/>
        <rFont val="Arial"/>
        <family val="2"/>
      </rPr>
      <t> ses autres richesses encore plus profondément enterrées, n'ont pu se dérober à ses recherches, et sont devenues le prix de ses travaux: par-tout, lorsqu'il s'est conduit avec sagesse, il a suivi les leçons de la nature, profité de ses exemples, employé ses moyens, et choisi dans son immensité tous les objets qui pouvoient lui servir ou lui plaire.</t>
    </r>
  </si>
  <si>
    <r>
      <t>Dois-je exhumer st </t>
    </r>
    <r>
      <rPr>
        <sz val="11"/>
        <color theme="1"/>
        <rFont val="Calibri"/>
        <family val="2"/>
        <scheme val="minor"/>
      </rPr>
      <t>Ange</t>
    </r>
    <r>
      <rPr>
        <sz val="11"/>
        <color rgb="FF333333"/>
        <rFont val="Arial"/>
        <family val="2"/>
      </rPr>
      <t> et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t>
    </r>
    <r>
      <rPr>
        <sz val="11"/>
        <color theme="1"/>
        <rFont val="Calibri"/>
        <family val="2"/>
        <scheme val="minor"/>
      </rPr>
      <t>Murville</t>
    </r>
    <r>
      <rPr>
        <sz val="11"/>
        <color rgb="FF333333"/>
        <rFont val="Arial"/>
        <family val="2"/>
      </rPr>
      <t>?</t>
    </r>
  </si>
  <si>
    <r>
      <t>Tant que la peccadille est secrète, nous n'avons rien à redouter; le cas </t>
    </r>
    <r>
      <rPr>
        <b/>
        <sz val="11"/>
        <color rgb="FFCC3300"/>
        <rFont val="Arial"/>
        <family val="2"/>
      </rPr>
      <t>mis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on nous séquestre.</t>
    </r>
  </si>
  <si>
    <r>
      <t>Il est vrai que huit ou dix jours après la publication d'une fausse nouvelle, ils la contredisent eus-mêmes; mais ces huit ou dix jours se sont écoulés, le change s'est soutenu, et l'occasion arrive de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une nouvelle fausseté qu'ils accréditent même par des pièces très-officielles; ainsi de suite pour tous les mois, pour toutes les semaines de l'année.</t>
    </r>
  </si>
  <si>
    <r>
      <t>Le mercure ne </t>
    </r>
    <r>
      <rPr>
        <b/>
        <sz val="11"/>
        <color rgb="FFCC3300"/>
        <rFont val="Arial"/>
        <family val="2"/>
      </rPr>
      <t>met</t>
    </r>
    <r>
      <rPr>
        <sz val="11"/>
        <color rgb="FF333333"/>
        <rFont val="Arial"/>
        <family val="2"/>
      </rPr>
      <t>-il pas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cinq ou six grands hommes par semaine, sans la moindre réclamation et sans le plus léger scandale?</t>
    </r>
  </si>
  <si>
    <r>
      <t>On fit dans ce siècle tant de découvertes, qu'on peut le regarder non seulement comme le plus florissant, mais encore comme le premier âge de la philosophie, qui, dans les siècles précédents, n'étoit pas même dans son enfance: c'est alors qu'on </t>
    </r>
    <r>
      <rPr>
        <b/>
        <sz val="11"/>
        <color rgb="FFCC3300"/>
        <rFont val="Arial"/>
        <family val="2"/>
      </rPr>
      <t>mit</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ces systèmes, qu'on développa ces principes, qu'on découvrit ces méthodes si fécondes et si générales.</t>
    </r>
  </si>
  <si>
    <r>
      <t>Son premier soin étoit de démêler leur caractère; il les aidoit, par ses questions, à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leurs idées, et les forçoit, par ses réponses, à les rejeter.</t>
    </r>
  </si>
  <si>
    <r>
      <t>Nous n'avons point les actes de cette assemblée; mais on trouve ce qui s'y passa dans l'auteur de l'ancienne collection historique </t>
    </r>
    <r>
      <rPr>
        <b/>
        <sz val="11"/>
        <color rgb="FFCC3300"/>
        <rFont val="Arial"/>
        <family val="2"/>
      </rPr>
      <t>mise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par </t>
    </r>
    <r>
      <rPr>
        <sz val="11"/>
        <color theme="1"/>
        <rFont val="Calibri"/>
        <family val="2"/>
        <scheme val="minor"/>
      </rPr>
      <t>Canisius</t>
    </r>
    <r>
      <rPr>
        <sz val="11"/>
        <color rgb="FF333333"/>
        <rFont val="Arial"/>
        <family val="2"/>
      </rPr>
      <t>, et celui des </t>
    </r>
    <r>
      <rPr>
        <i/>
        <sz val="11"/>
        <color rgb="FF333333"/>
        <rFont val="Arial"/>
        <family val="2"/>
      </rPr>
      <t>annales</t>
    </r>
    <r>
      <rPr>
        <sz val="11"/>
        <color rgb="FF333333"/>
        <rFont val="Arial"/>
        <family val="2"/>
      </rPr>
      <t> de </t>
    </r>
    <r>
      <rPr>
        <sz val="11"/>
        <color theme="1"/>
        <rFont val="Calibri"/>
        <family val="2"/>
        <scheme val="minor"/>
      </rPr>
      <t>Metz</t>
    </r>
    <r>
      <rPr>
        <sz val="11"/>
        <color rgb="FF333333"/>
        <rFont val="Arial"/>
        <family val="2"/>
      </rPr>
      <t>, comme l'a remarqué </t>
    </r>
    <r>
      <rPr>
        <sz val="11"/>
        <color theme="1"/>
        <rFont val="Calibri"/>
        <family val="2"/>
        <scheme val="minor"/>
      </rPr>
      <t>M</t>
    </r>
    <r>
      <rPr>
        <sz val="11"/>
        <color rgb="FF333333"/>
        <rFont val="Arial"/>
        <family val="2"/>
      </rPr>
      <t> </t>
    </r>
    <r>
      <rPr>
        <sz val="11"/>
        <color theme="1"/>
        <rFont val="Calibri"/>
        <family val="2"/>
        <scheme val="minor"/>
      </rPr>
      <t>Baluze</t>
    </r>
    <r>
      <rPr>
        <sz val="11"/>
        <color rgb="FF333333"/>
        <rFont val="Arial"/>
        <family val="2"/>
      </rPr>
      <t>.</t>
    </r>
  </si>
  <si>
    <r>
      <t>Les hommes de génie qui sont jaloux de leur réputation ne devroient du moins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que de grands ouvrages, puisqu'il ne leur a pas été possible de dérober leur apprentissage aux yeux du public.</t>
    </r>
  </si>
  <si>
    <r>
      <t>Launai</t>
    </r>
    <r>
      <rPr>
        <sz val="11"/>
        <color rgb="FF333333"/>
        <rFont val="Arial"/>
        <family val="2"/>
      </rPr>
      <t> (m l'abbé de) a des rapports frappants avec l'abbé de </t>
    </r>
    <r>
      <rPr>
        <sz val="11"/>
        <color theme="1"/>
        <rFont val="Calibri"/>
        <family val="2"/>
        <scheme val="minor"/>
      </rPr>
      <t>Saint</t>
    </r>
    <r>
      <rPr>
        <sz val="11"/>
        <color rgb="FF333333"/>
        <rFont val="Arial"/>
        <family val="2"/>
      </rPr>
      <t>-</t>
    </r>
    <r>
      <rPr>
        <sz val="11"/>
        <color theme="1"/>
        <rFont val="Calibri"/>
        <family val="2"/>
        <scheme val="minor"/>
      </rPr>
      <t>Pierre</t>
    </r>
    <r>
      <rPr>
        <sz val="11"/>
        <color rgb="FF333333"/>
        <rFont val="Arial"/>
        <family val="2"/>
      </rPr>
      <t>; avec cette différence, que m l'abbé de </t>
    </r>
    <r>
      <rPr>
        <sz val="11"/>
        <color theme="1"/>
        <rFont val="Calibri"/>
        <family val="2"/>
        <scheme val="minor"/>
      </rPr>
      <t>Saint</t>
    </r>
    <r>
      <rPr>
        <sz val="11"/>
        <color rgb="FF333333"/>
        <rFont val="Arial"/>
        <family val="2"/>
      </rPr>
      <t>-</t>
    </r>
    <r>
      <rPr>
        <sz val="11"/>
        <color theme="1"/>
        <rFont val="Calibri"/>
        <family val="2"/>
        <scheme val="minor"/>
      </rPr>
      <t>Pierre</t>
    </r>
    <r>
      <rPr>
        <sz val="11"/>
        <color rgb="FF333333"/>
        <rFont val="Arial"/>
        <family val="2"/>
      </rPr>
      <t> n'écrivait ses projets pour le bonheur du monde qu'en prose, et que m l'abbé de </t>
    </r>
    <r>
      <rPr>
        <sz val="11"/>
        <color theme="1"/>
        <rFont val="Calibri"/>
        <family val="2"/>
        <scheme val="minor"/>
      </rPr>
      <t>Launai</t>
    </r>
    <r>
      <rPr>
        <sz val="11"/>
        <color rgb="FF333333"/>
        <rFont val="Arial"/>
        <family val="2"/>
      </rPr>
      <t> les </t>
    </r>
    <r>
      <rPr>
        <b/>
        <sz val="11"/>
        <color rgb="FFCC3300"/>
        <rFont val="Arial"/>
        <family val="2"/>
      </rPr>
      <t>met</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tantôt en forme de poème, tantôt en ode, tantôt en chansons.</t>
    </r>
  </si>
  <si>
    <r>
      <t>Il faut bien l'en croire, puisqu'indépendamment des preuves qu'il donne de sa sagacité et de son exactitude, il ajoute: </t>
    </r>
    <r>
      <rPr>
        <i/>
        <sz val="11"/>
        <color rgb="FF333333"/>
        <rFont val="Arial"/>
        <family val="2"/>
      </rPr>
      <t>ceci soit dit par amour de la vérité, et nullement</t>
    </r>
    <r>
      <rPr>
        <sz val="11"/>
        <color rgb="FF333333"/>
        <rFont val="Arial"/>
        <family val="2"/>
      </rPr>
      <t> </t>
    </r>
    <r>
      <rPr>
        <i/>
        <sz val="11"/>
        <color rgb="FF333333"/>
        <rFont val="Arial"/>
        <family val="2"/>
      </rPr>
      <t>pour démontrer faux le systême que de grands</t>
    </r>
    <r>
      <rPr>
        <sz val="11"/>
        <color rgb="FF333333"/>
        <rFont val="Arial"/>
        <family val="2"/>
      </rPr>
      <t> </t>
    </r>
    <r>
      <rPr>
        <i/>
        <sz val="11"/>
        <color rgb="FF333333"/>
        <rFont val="Arial"/>
        <family val="2"/>
      </rPr>
      <t>physiciens ont </t>
    </r>
    <r>
      <rPr>
        <b/>
        <i/>
        <sz val="11"/>
        <color rgb="FFCC3300"/>
        <rFont val="Arial"/>
        <family val="2"/>
      </rPr>
      <t>mis</t>
    </r>
    <r>
      <rPr>
        <i/>
        <sz val="11"/>
        <color rgb="FF333333"/>
        <rFont val="Arial"/>
        <family val="2"/>
      </rPr>
      <t> </t>
    </r>
    <r>
      <rPr>
        <b/>
        <i/>
        <sz val="11"/>
        <color rgb="FFCC3300"/>
        <rFont val="Arial"/>
        <family val="2"/>
      </rPr>
      <t>au</t>
    </r>
    <r>
      <rPr>
        <i/>
        <sz val="11"/>
        <color rgb="FF333333"/>
        <rFont val="Arial"/>
        <family val="2"/>
      </rPr>
      <t> </t>
    </r>
    <r>
      <rPr>
        <b/>
        <i/>
        <sz val="11"/>
        <color rgb="FFCC3300"/>
        <rFont val="Arial"/>
        <family val="2"/>
      </rPr>
      <t>jour</t>
    </r>
    <r>
      <rPr>
        <i/>
        <sz val="11"/>
        <color rgb="FF333333"/>
        <rFont val="Arial"/>
        <family val="2"/>
      </rPr>
      <t> depuis peu d'années</t>
    </r>
    <r>
      <rPr>
        <sz val="11"/>
        <color rgb="FF333333"/>
        <rFont val="Arial"/>
        <family val="2"/>
      </rPr>
      <t> .</t>
    </r>
  </si>
  <si>
    <r>
      <t>Dans la création, il accoucha et </t>
    </r>
    <r>
      <rPr>
        <b/>
        <sz val="11"/>
        <color rgb="FFCC3300"/>
        <rFont val="Arial"/>
        <family val="2"/>
      </rPr>
      <t>mit</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le grand ouvrage, (le monde) extension manifeste de lui-même...</t>
    </r>
  </si>
  <si>
    <r>
      <t>J'appelle imagination la faculté de rendre sensible ce qui est intellectuel, d'incorporer ce qui est esprit; en un mot, de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sans le dénaturer, ce qui est de soi-même invisible.</t>
    </r>
  </si>
  <si>
    <r>
      <t>Ce serait de tous les côtés la vérité </t>
    </r>
    <r>
      <rPr>
        <b/>
        <sz val="11"/>
        <color rgb="FFCC3300"/>
        <rFont val="Arial"/>
        <family val="2"/>
      </rPr>
      <t>mise</t>
    </r>
    <r>
      <rPr>
        <sz val="11"/>
        <color rgb="FF333333"/>
        <rFont val="Arial"/>
        <family val="2"/>
      </rPr>
      <t> </t>
    </r>
    <r>
      <rPr>
        <b/>
        <sz val="11"/>
        <color rgb="FFCC3300"/>
        <rFont val="Arial"/>
        <family val="2"/>
      </rPr>
      <t>au</t>
    </r>
    <r>
      <rPr>
        <sz val="11"/>
        <color rgb="FF333333"/>
        <rFont val="Arial"/>
        <family val="2"/>
      </rPr>
      <t> grand </t>
    </r>
    <r>
      <rPr>
        <b/>
        <sz val="11"/>
        <color rgb="FFCC3300"/>
        <rFont val="Arial"/>
        <family val="2"/>
      </rPr>
      <t>jour</t>
    </r>
    <r>
      <rPr>
        <sz val="11"/>
        <color rgb="FF333333"/>
        <rFont val="Arial"/>
        <family val="2"/>
      </rPr>
      <t>.</t>
    </r>
  </si>
  <si>
    <r>
      <t>Le grand mal de votre affaire, c'est qu'aucun homme entendu n'est chargé en chef des démarches nécessaires pour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votre innocence et déjouer les tentatives faites pour suborner des témoins.</t>
    </r>
  </si>
  <si>
    <r>
      <t>Une compagnie de pionniers les </t>
    </r>
    <r>
      <rPr>
        <b/>
        <sz val="11"/>
        <color rgb="FFCC3300"/>
        <rFont val="Arial"/>
        <family val="2"/>
      </rPr>
      <t>mettrait</t>
    </r>
    <r>
      <rPr>
        <sz val="11"/>
        <color rgb="FF333333"/>
        <rFont val="Arial"/>
        <family val="2"/>
      </rPr>
      <t> vite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car il est toujours facile de creuser parmi les sables et </t>
    </r>
    <r>
      <rPr>
        <sz val="11"/>
        <color theme="1"/>
        <rFont val="Calibri"/>
        <family val="2"/>
        <scheme val="minor"/>
      </rPr>
      <t>Dieu</t>
    </r>
    <r>
      <rPr>
        <sz val="11"/>
        <color rgb="FF333333"/>
        <rFont val="Arial"/>
        <family val="2"/>
      </rPr>
      <t> seul sait les incalculables richesses monumentales que l'on y découvrirait.</t>
    </r>
  </si>
  <si>
    <r>
      <t>Tel est l'embarras que cause à l'homme impartial une éclatante renommée, il l'écarte autant qu'il peut, pour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grand </t>
    </r>
    <r>
      <rPr>
        <b/>
        <sz val="11"/>
        <color rgb="FFCC3300"/>
        <rFont val="Arial"/>
        <family val="2"/>
      </rPr>
      <t>jour</t>
    </r>
    <r>
      <rPr>
        <sz val="11"/>
        <color rgb="FF333333"/>
        <rFont val="Arial"/>
        <family val="2"/>
      </rPr>
      <t> la réalité.</t>
    </r>
  </si>
  <si>
    <r>
      <t>Cela </t>
    </r>
    <r>
      <rPr>
        <b/>
        <sz val="11"/>
        <color rgb="FFCC3300"/>
        <rFont val="Arial"/>
        <family val="2"/>
      </rPr>
      <t>met</t>
    </r>
    <r>
      <rPr>
        <sz val="11"/>
        <color rgb="FF333333"/>
        <rFont val="Arial"/>
        <family val="2"/>
      </rPr>
      <t> pour la première fois </t>
    </r>
    <r>
      <rPr>
        <b/>
        <sz val="11"/>
        <color rgb="FFCC3300"/>
        <rFont val="Arial"/>
        <family val="2"/>
      </rPr>
      <t>au</t>
    </r>
    <r>
      <rPr>
        <sz val="11"/>
        <color rgb="FF333333"/>
        <rFont val="Arial"/>
        <family val="2"/>
      </rPr>
      <t> grand </t>
    </r>
    <r>
      <rPr>
        <b/>
        <sz val="11"/>
        <color rgb="FFCC3300"/>
        <rFont val="Arial"/>
        <family val="2"/>
      </rPr>
      <t>jour</t>
    </r>
    <r>
      <rPr>
        <sz val="11"/>
        <color rgb="FF333333"/>
        <rFont val="Arial"/>
        <family val="2"/>
      </rPr>
      <t> la figure du genre humain.</t>
    </r>
  </si>
  <si>
    <r>
      <t>Toute vérité vient de Dieu, quelle que soit la cause qui la </t>
    </r>
    <r>
      <rPr>
        <b/>
        <sz val="11"/>
        <color rgb="FFCC3300"/>
        <rFont val="Arial"/>
        <family val="2"/>
      </rPr>
      <t>met</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et l'effet qu'elle produit.</t>
    </r>
  </si>
  <si>
    <r>
      <t>Ce roman, une des dernières publications de Charles, était si frais, si coloré, qu'on eût dit une oeuvre de sa jeunesse que Nodier avait retrouvée et </t>
    </r>
    <r>
      <rPr>
        <b/>
        <sz val="11"/>
        <color rgb="FFCC3300"/>
        <rFont val="Arial"/>
        <family val="2"/>
      </rPr>
      <t>mise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à l'autre horizon de sa vie.</t>
    </r>
  </si>
  <si>
    <r>
      <t>Messieurs, les conditions de la légitimité sont les mêmes pour le gouvernement de la société religieuse que pour tout autre; elles peuvent être ramenées à deux: la première, que le pouvoir parvienne et demeure constamment, dans les limites du moins de l'imperfection des choses humaines, aux mains des meilleurs, des plus capables; que les supériorités légitimes qui existent dispersées dans la société y soient cherchées, </t>
    </r>
    <r>
      <rPr>
        <b/>
        <sz val="11"/>
        <color rgb="FFCC3300"/>
        <rFont val="Arial"/>
        <family val="2"/>
      </rPr>
      <t>mises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et appelées à découvrir la loi sociale, à exercer le pouvoir: la seconde, que le pouvoir, légitimement constitué, respecte les libertés légitimes de ceux sur qui il s'exerce.</t>
    </r>
  </si>
  <si>
    <r>
      <t xml:space="preserve">Sous le sens banal des phrases pesées Mon amour errait après vos pensées; Et quand vous parliez, à dessein distrait Je prêtais l' oreille à votre secret: Car la voix, ainsi que les yeux de Celle Qui vous fait joyeux et triste, décèle Malgré tout effort morose ou rieur Et </t>
    </r>
    <r>
      <rPr>
        <b/>
        <sz val="11"/>
        <color rgb="FFFF0000"/>
        <rFont val="Calibri"/>
        <family val="2"/>
        <scheme val="minor"/>
      </rPr>
      <t>met au</t>
    </r>
    <r>
      <rPr>
        <sz val="11"/>
        <color theme="1"/>
        <rFont val="Calibri"/>
        <family val="2"/>
        <scheme val="minor"/>
      </rPr>
      <t xml:space="preserve"> plein </t>
    </r>
    <r>
      <rPr>
        <b/>
        <sz val="11"/>
        <color rgb="FFFF0000"/>
        <rFont val="Calibri"/>
        <family val="2"/>
        <scheme val="minor"/>
      </rPr>
      <t>jour</t>
    </r>
    <r>
      <rPr>
        <sz val="11"/>
        <color theme="1"/>
        <rFont val="Calibri"/>
        <family val="2"/>
        <scheme val="minor"/>
      </rPr>
      <t xml:space="preserve"> l' être intérieur.</t>
    </r>
  </si>
  <si>
    <r>
      <t>Cette étude serait incomplète si elle ne montrait à quel point ces trois grands corps sont innocents du mal </t>
    </r>
    <r>
      <rPr>
        <b/>
        <sz val="11"/>
        <color rgb="FFCC3300"/>
        <rFont val="Arial"/>
        <family val="2"/>
      </rPr>
      <t>mis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par la statistique criminelle.</t>
    </r>
  </si>
  <si>
    <r>
      <t>puis, tout à coup, par un geste, par une intonation, par une habitude familière, le débutant se dénonça à chacun d'eux, de sorte que chacun d'eux se dit instantanément, mais tout bas encore, car ni l'un ni l'autre n'osait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une idée si saugrenue: c'est Bannière!</t>
    </r>
  </si>
  <si>
    <r>
      <t>Autant la plupart s'étudient à déguiser leur pensée, autant il me fâche de savoir si peu </t>
    </r>
    <r>
      <rPr>
        <b/>
        <sz val="11"/>
        <color rgb="FFCC3300"/>
        <rFont val="Arial"/>
        <family val="2"/>
      </rPr>
      <t>mettre</t>
    </r>
    <r>
      <rPr>
        <sz val="11"/>
        <color rgb="FF333333"/>
        <rFont val="Arial"/>
        <family val="2"/>
      </rPr>
      <t> la mienne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t>
    </r>
  </si>
  <si>
    <r>
      <t>Elle échappait à l'animadversion publique par le mystère dont elle s'enveloppait; mais, quand le hasard faisait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un procès où les agents de police se trouvaient mêlés de quelque manière, peut-on se représenter quelque chose de plus dégoûtant, de plus perfide et de plus bas, que les disputes qui s'élevaient entre ces misérables? </t>
    </r>
  </si>
  <si>
    <r>
      <t>Madame d'Aulnay (c'était le nom de cette femme), qui de temps en temps </t>
    </r>
    <r>
      <rPr>
        <b/>
        <sz val="11"/>
        <color rgb="FFCC3300"/>
        <rFont val="Arial"/>
        <family val="2"/>
      </rPr>
      <t>mettait</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un roman bien moral, une comédie bien fade, avait donc un mari.</t>
    </r>
  </si>
  <si>
    <r>
      <t>En même temps, il tâchait de se justifier de la déposition d'</t>
    </r>
    <r>
      <rPr>
        <sz val="11"/>
        <color theme="1"/>
        <rFont val="Calibri"/>
        <family val="2"/>
        <scheme val="minor"/>
      </rPr>
      <t>Octavius</t>
    </r>
    <r>
      <rPr>
        <sz val="11"/>
        <color rgb="FF333333"/>
        <rFont val="Arial"/>
        <family val="2"/>
      </rPr>
      <t>, et employait toute son éloquence à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ce secret fatal qu'il eût dû, dans son intérêt, ensevelir au fond de la terre: que les caractères les plus sacrés, celui de roi, de vestale, de tribun, pouvaient être effacés.</t>
    </r>
  </si>
  <si>
    <r>
      <t>Un côté de mon caractère, qui n'eût pu se développer dans une autre liaison et qui se </t>
    </r>
    <r>
      <rPr>
        <b/>
        <sz val="11"/>
        <color rgb="FFCC3300"/>
        <rFont val="Arial"/>
        <family val="2"/>
      </rPr>
      <t>mit</t>
    </r>
    <r>
      <rPr>
        <sz val="11"/>
        <color rgb="FF333333"/>
        <rFont val="Arial"/>
        <family val="2"/>
      </rPr>
      <t> tout à fait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dans celle-ci, c'est le besoin et l'envie de protéger, ce qui est habituellement l'affaire des hommes.</t>
    </r>
  </si>
  <si>
    <r>
      <t>J'espère même que les personnes respectables qui honorent de leur protection les talents du sieur de Voltaire me plaindront d'avoir été séduit par ces mêmes talents, et que, touchées de mes malheurs, elles pardonneront à la nécessité de me défendre et de me justifier, et que je n'ai </t>
    </r>
    <r>
      <rPr>
        <b/>
        <sz val="11"/>
        <color rgb="FFCC3300"/>
        <rFont val="Arial"/>
        <family val="2"/>
      </rPr>
      <t>mise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qu'afin de ne me pas laisser ravir l'honneur, le seul bien qui me reste.</t>
    </r>
  </si>
  <si>
    <r>
      <t>Cet oncle était le représentant de la grande bourgeoisie française, qui souffre des poèmes créés par les poètes, des victoires gagnées par le général, des découvertes </t>
    </r>
    <r>
      <rPr>
        <b/>
        <sz val="11"/>
        <color rgb="FFCC3300"/>
        <rFont val="Arial"/>
        <family val="2"/>
      </rPr>
      <t>mises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par le savant.</t>
    </r>
  </si>
  <si>
    <r>
      <t>La précaution la plus efficace serait d'affirmer à la fois la résolution d'obéir et celle de critiquer, d'examiner, de </t>
    </r>
    <r>
      <rPr>
        <b/>
        <sz val="11"/>
        <color rgb="FFCC3300"/>
        <rFont val="Arial"/>
        <family val="2"/>
      </rPr>
      <t>mettre</t>
    </r>
    <r>
      <rPr>
        <sz val="11"/>
        <color rgb="FF333333"/>
        <rFont val="Arial"/>
        <family val="2"/>
      </rPr>
      <t> toute la guerre </t>
    </r>
    <r>
      <rPr>
        <b/>
        <sz val="11"/>
        <color rgb="FFCC3300"/>
        <rFont val="Arial"/>
        <family val="2"/>
      </rPr>
      <t>au</t>
    </r>
    <r>
      <rPr>
        <sz val="11"/>
        <color rgb="FF333333"/>
        <rFont val="Arial"/>
        <family val="2"/>
      </rPr>
      <t> plein </t>
    </r>
    <r>
      <rPr>
        <b/>
        <sz val="11"/>
        <color rgb="FFCC3300"/>
        <rFont val="Arial"/>
        <family val="2"/>
      </rPr>
      <t>jour</t>
    </r>
    <r>
      <rPr>
        <sz val="11"/>
        <color rgb="FF333333"/>
        <rFont val="Arial"/>
        <family val="2"/>
      </rPr>
      <t>.</t>
    </r>
  </si>
  <si>
    <r>
      <t>À moins que, les ressorts de la doctrine étant </t>
    </r>
    <r>
      <rPr>
        <b/>
        <sz val="11"/>
        <color rgb="FFCC3300"/>
        <rFont val="Arial"/>
        <family val="2"/>
      </rPr>
      <t>mis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les hommes renoncent à un jeu cruel et qui n'a absolument d'autres causes que les passions qu'il entretient.</t>
    </r>
  </si>
  <si>
    <r>
      <t>L'Alatunja creuse le sol au pied de ces rocs et </t>
    </r>
    <r>
      <rPr>
        <b/>
        <sz val="11"/>
        <color rgb="FFCC3300"/>
        <rFont val="Arial"/>
        <family val="2"/>
      </rPr>
      <t>met</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un churinga qui passe pour y avoir été enterré aux temps de l'Alcheringa et qui, lui aussi, constitue comme de la quintessence de manne.</t>
    </r>
  </si>
  <si>
    <r>
      <t>Réhabiliter ces innocents, faire sentir cette monstruosité c'était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grand </t>
    </r>
    <r>
      <rPr>
        <b/>
        <sz val="11"/>
        <color rgb="FFCC3300"/>
        <rFont val="Arial"/>
        <family val="2"/>
      </rPr>
      <t>jour</t>
    </r>
    <r>
      <rPr>
        <sz val="11"/>
        <color rgb="FF333333"/>
        <rFont val="Arial"/>
        <family val="2"/>
      </rPr>
      <t> l'une des iniquités les plus criantes de l'ancien régime, l'iniquité judiciaire.</t>
    </r>
  </si>
  <si>
    <r>
      <t>On a </t>
    </r>
    <r>
      <rPr>
        <b/>
        <sz val="11"/>
        <color rgb="FFCC3300"/>
        <rFont val="Arial"/>
        <family val="2"/>
      </rPr>
      <t>mis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déjà, par d'autres voies, plus d'une institution, plus d'une croyance qui serait restée ensevelie à jamais, si l'on s'en était tenu à la tradition des Brahmanes</t>
    </r>
  </si>
  <si>
    <r>
      <t>D'autre part, elle essaie de distinguer et de classer, de replacer, en un mot, à leur rang les différents phénomènes d'ordre technique, ou proprement économique, ou juridique, ou politique, </t>
    </r>
    <r>
      <rPr>
        <b/>
        <sz val="11"/>
        <color rgb="FFCC3300"/>
        <rFont val="Arial"/>
        <family val="2"/>
      </rPr>
      <t>mis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par les recherches spéciales.</t>
    </r>
  </si>
  <si>
    <r>
      <t>L'artiste va là tout droit ; par sa vertu d'être soi il </t>
    </r>
    <r>
      <rPr>
        <b/>
        <sz val="11"/>
        <color rgb="FFCC3300"/>
        <rFont val="Arial"/>
        <family val="2"/>
      </rPr>
      <t>met</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la vertu de chaque être.</t>
    </r>
  </si>
  <si>
    <r>
      <t>J'imagine l'extrême étonnement, la stupeur de l'organisme que vous violez, dont vous </t>
    </r>
    <r>
      <rPr>
        <b/>
        <sz val="11"/>
        <color rgb="FFCC3300"/>
        <rFont val="Arial"/>
        <family val="2"/>
      </rPr>
      <t>mettez</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les palpitants trésors, faisant tout à coup pénétrer jusque dans ses profondeurs les plus retirées, l'air, la lumière, les forces et le fer, produisant sur cette inconcevable substance vivante qui nous est si étrangère en soi-même, et qui nous constitue, le choc du monde extérieur... quel coup, et quelle rencontre!</t>
    </r>
  </si>
  <si>
    <r>
      <t>Même si, ce qui n'est pas le cas, la tendance générale était certainement à une moindre inégalité, il resterait encore à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la logique économique en vertu de laquelle l'inégalité a crû et prévalu pendant de longues périodes.</t>
    </r>
  </si>
  <si>
    <r>
      <t>Il s'aperçoit souvent, quand il cherche à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cette parcelle de réalité qui est la sienne, que les méthodes de ses prédécesseurs, créées par eux pour leurs propres fins, ne peuvent plus lui servir.</t>
    </r>
  </si>
  <si>
    <r>
      <t>D'une part, ce qui est d'ordre intellectuel est une valeur positive à laquelle le progrès de l'investigation peut, sans la détruire, ajouter d'autres valeurs positives ; d'autre part, ce qui est d'ordre imaginatif est une hypothèse particulière, exclusive par rapport à d'autres hypothèses que l'extension des recherches devait successivement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de telle sorte que finalement, par leur multiplicité, par leurs contradictions, elles devaient toutes s'annuler les unes les autres.</t>
    </r>
  </si>
  <si>
    <r>
      <t>la cause plus lointaine qui avait rendu cette réunion possible était qu'une jeune fille entretenant avec </t>
    </r>
    <r>
      <rPr>
        <sz val="11"/>
        <color theme="1"/>
        <rFont val="Calibri"/>
        <family val="2"/>
        <scheme val="minor"/>
      </rPr>
      <t>Mlle</t>
    </r>
    <r>
      <rPr>
        <sz val="11"/>
        <color rgb="FF333333"/>
        <rFont val="Arial"/>
        <family val="2"/>
      </rPr>
      <t> </t>
    </r>
    <r>
      <rPr>
        <sz val="11"/>
        <color theme="1"/>
        <rFont val="Calibri"/>
        <family val="2"/>
        <scheme val="minor"/>
      </rPr>
      <t>Vinteuil</t>
    </r>
    <r>
      <rPr>
        <sz val="11"/>
        <color rgb="FF333333"/>
        <rFont val="Arial"/>
        <family val="2"/>
      </rPr>
      <t> des relations parallèles à celles de </t>
    </r>
    <r>
      <rPr>
        <sz val="11"/>
        <color theme="1"/>
        <rFont val="Calibri"/>
        <family val="2"/>
        <scheme val="minor"/>
      </rPr>
      <t>Charlie</t>
    </r>
    <r>
      <rPr>
        <sz val="11"/>
        <color rgb="FF333333"/>
        <rFont val="Arial"/>
        <family val="2"/>
      </rPr>
      <t> et du baron, avait </t>
    </r>
    <r>
      <rPr>
        <b/>
        <sz val="11"/>
        <color rgb="FFCC3300"/>
        <rFont val="Arial"/>
        <family val="2"/>
      </rPr>
      <t>mis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toute une série d'oeuvres géniales et qui avaient été une telle révélation qu'une souscription n'allait pas tarder à être ouverte, sous le patronage du ministre de l'instruction publique, en vue de faire élever une statue à </t>
    </r>
    <r>
      <rPr>
        <sz val="11"/>
        <color theme="1"/>
        <rFont val="Calibri"/>
        <family val="2"/>
        <scheme val="minor"/>
      </rPr>
      <t>Vinteuil</t>
    </r>
    <r>
      <rPr>
        <sz val="11"/>
        <color rgb="FF333333"/>
        <rFont val="Arial"/>
        <family val="2"/>
      </rPr>
      <t>.</t>
    </r>
  </si>
  <si>
    <r>
      <t>Il a cependant fait diminuer, contre lui-même, souvent, la part de la négation et </t>
    </r>
    <r>
      <rPr>
        <b/>
        <sz val="11"/>
        <color rgb="FFCC3300"/>
        <rFont val="Arial"/>
        <family val="2"/>
      </rPr>
      <t>mis</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la revendication positive de la révolte.</t>
    </r>
  </si>
  <si>
    <r>
      <t>Même à ce plan de généralité élevée, nous avons intérêt à considérer immédiatement une influence non intentionnelle de a sur b d'une tout autre sorte.</t>
    </r>
    <r>
      <rPr>
        <sz val="11"/>
        <color theme="1"/>
        <rFont val="Calibri"/>
        <family val="2"/>
        <scheme val="minor"/>
      </rPr>
      <t> Nous la </t>
    </r>
    <r>
      <rPr>
        <b/>
        <sz val="11"/>
        <color rgb="FFCC3300"/>
        <rFont val="Calibri"/>
        <family val="2"/>
        <scheme val="minor"/>
      </rPr>
      <t>mettons</t>
    </r>
    <r>
      <rPr>
        <sz val="11"/>
        <color theme="1"/>
        <rFont val="Calibri"/>
        <family val="2"/>
        <scheme val="minor"/>
      </rPr>
      <t> </t>
    </r>
    <r>
      <rPr>
        <b/>
        <sz val="11"/>
        <color rgb="FFCC3300"/>
        <rFont val="Calibri"/>
        <family val="2"/>
        <scheme val="minor"/>
      </rPr>
      <t>au</t>
    </r>
    <r>
      <rPr>
        <sz val="11"/>
        <color theme="1"/>
        <rFont val="Calibri"/>
        <family val="2"/>
        <scheme val="minor"/>
      </rPr>
      <t> </t>
    </r>
    <r>
      <rPr>
        <b/>
        <sz val="11"/>
        <color rgb="FFCC3300"/>
        <rFont val="Calibri"/>
        <family val="2"/>
        <scheme val="minor"/>
      </rPr>
      <t>jour</t>
    </r>
    <r>
      <rPr>
        <sz val="11"/>
        <color theme="1"/>
        <rFont val="Calibri"/>
        <family val="2"/>
        <scheme val="minor"/>
      </rPr>
      <t> en supposant que a modifie </t>
    </r>
    <r>
      <rPr>
        <i/>
        <sz val="11"/>
        <color theme="1"/>
        <rFont val="Calibri"/>
        <family val="2"/>
        <scheme val="minor"/>
      </rPr>
      <t>sa structure.</t>
    </r>
  </si>
  <si>
    <r>
      <t>Ainsi le marbre est souvent plus l'homme que ne l'est l'homme même, et par un travail d'ouvrier qui se trouve être au niveau de l'analyse la plus rigoureuse, car il s'agit bien de vaincre les apparences, et de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une nature d'homme, sans les vains accidents.</t>
    </r>
  </si>
  <si>
    <r>
      <t>Ces mouvements sous-jacents, ce tourbillonnement incessant, semblable au mouvement des atomes, que toutes ces grimaces </t>
    </r>
    <r>
      <rPr>
        <b/>
        <sz val="11"/>
        <color rgb="FFCC3300"/>
        <rFont val="Arial"/>
        <family val="2"/>
      </rPr>
      <t>mettent</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ne sont eux-mêmes rien d'autre que de l'action et ne diffèrent que par leur délicatesse, leur complexité, leur nature-pour employer un mot cher à </t>
    </r>
    <r>
      <rPr>
        <sz val="11"/>
        <color theme="1"/>
        <rFont val="Calibri"/>
        <family val="2"/>
        <scheme val="minor"/>
      </rPr>
      <t>Dostoievski</t>
    </r>
    <r>
      <rPr>
        <sz val="11"/>
        <color rgb="FF333333"/>
        <rFont val="Arial"/>
        <family val="2"/>
      </rPr>
      <t>-" souterraine", des grosses actions de premier plan que nous montre un roman de </t>
    </r>
    <r>
      <rPr>
        <sz val="11"/>
        <color theme="1"/>
        <rFont val="Calibri"/>
        <family val="2"/>
        <scheme val="minor"/>
      </rPr>
      <t>Dos</t>
    </r>
    <r>
      <rPr>
        <sz val="11"/>
        <color rgb="FF333333"/>
        <rFont val="Arial"/>
        <family val="2"/>
      </rPr>
      <t> </t>
    </r>
    <r>
      <rPr>
        <sz val="11"/>
        <color theme="1"/>
        <rFont val="Calibri"/>
        <family val="2"/>
        <scheme val="minor"/>
      </rPr>
      <t>Passos</t>
    </r>
    <r>
      <rPr>
        <sz val="11"/>
        <color rgb="FF333333"/>
        <rFont val="Arial"/>
        <family val="2"/>
      </rPr>
      <t> ou un film.</t>
    </r>
  </si>
  <si>
    <r>
      <t>Cette étrange fête, aussi ancienne que l'homme, et que nul n'a inventée, </t>
    </r>
    <r>
      <rPr>
        <b/>
        <sz val="11"/>
        <color rgb="FFCC3300"/>
        <rFont val="Arial"/>
        <family val="2"/>
      </rPr>
      <t>met</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il me semble, ce qui est l'essentiel dans ces fêtes de l'homme, à savoir la puissance de n'importe quel homme présent, et par sa seule présence.</t>
    </r>
  </si>
  <si>
    <r>
      <t>C'était cela qu'il s'agissait de </t>
    </r>
    <r>
      <rPr>
        <b/>
        <sz val="11"/>
        <color rgb="FFCC3300"/>
        <rFont val="Arial"/>
        <family val="2"/>
      </rPr>
      <t>mettreau</t>
    </r>
    <r>
      <rPr>
        <sz val="11"/>
        <color rgb="FF333333"/>
        <rFont val="Arial"/>
        <family val="2"/>
      </rPr>
      <t> </t>
    </r>
    <r>
      <rPr>
        <b/>
        <sz val="11"/>
        <color rgb="FFCC3300"/>
        <rFont val="Arial"/>
        <family val="2"/>
      </rPr>
      <t>jour</t>
    </r>
    <r>
      <rPr>
        <sz val="11"/>
        <color rgb="FF333333"/>
        <rFont val="Arial"/>
        <family val="2"/>
      </rPr>
      <t>, d'explorer jusqu'à ses extrêmes limites, de fouiller dans tous ses replis: une matière dense, toute neuve, qui résistait à l'effort et attisait la passion de la recherche.</t>
    </r>
  </si>
  <si>
    <r>
      <t>Le surréalisme, qui est un instrument de connaissance et par cela même un instrument aussi bien de conquête que de défense, travaille à </t>
    </r>
    <r>
      <rPr>
        <b/>
        <sz val="11"/>
        <color rgb="FFCC3300"/>
        <rFont val="Arial"/>
        <family val="2"/>
      </rPr>
      <t>mettre</t>
    </r>
    <r>
      <rPr>
        <sz val="11"/>
        <color rgb="FF333333"/>
        <rFont val="Arial"/>
        <family val="2"/>
      </rPr>
      <t> </t>
    </r>
    <r>
      <rPr>
        <b/>
        <sz val="11"/>
        <color rgb="FFCC3300"/>
        <rFont val="Arial"/>
        <family val="2"/>
      </rPr>
      <t>au</t>
    </r>
    <r>
      <rPr>
        <sz val="11"/>
        <color rgb="FF333333"/>
        <rFont val="Arial"/>
        <family val="2"/>
      </rPr>
      <t> </t>
    </r>
    <r>
      <rPr>
        <b/>
        <sz val="11"/>
        <color rgb="FFCC3300"/>
        <rFont val="Arial"/>
        <family val="2"/>
      </rPr>
      <t>jour</t>
    </r>
    <r>
      <rPr>
        <sz val="11"/>
        <color rgb="FF333333"/>
        <rFont val="Arial"/>
        <family val="2"/>
      </rPr>
      <t> la conscience profonde de l'homme.</t>
    </r>
  </si>
  <si>
    <r>
      <t>Si l'on </t>
    </r>
    <r>
      <rPr>
        <b/>
        <sz val="11"/>
        <color rgb="FFCC3300"/>
        <rFont val="Arial"/>
        <family val="2"/>
      </rPr>
      <t>mettait</t>
    </r>
    <r>
      <rPr>
        <sz val="11"/>
        <color rgb="FF333333"/>
        <rFont val="Arial"/>
        <family val="2"/>
      </rPr>
      <t> </t>
    </r>
    <r>
      <rPr>
        <b/>
        <sz val="11"/>
        <color rgb="FFCC3300"/>
        <rFont val="Arial"/>
        <family val="2"/>
      </rPr>
      <t>aujour</t>
    </r>
    <r>
      <rPr>
        <sz val="11"/>
        <color rgb="FF333333"/>
        <rFont val="Arial"/>
        <family val="2"/>
      </rPr>
      <t> maintenant un bout de deux centimètres, comment le voyageur pourrait-il --- dans l'éventualité d'une confrontation --- lui faire admettre que c'était celui-là qu'il avait reçu de sa main?</t>
    </r>
  </si>
  <si>
    <t>mettreaujour</t>
  </si>
  <si>
    <r>
      <t xml:space="preserve">Il ne fault point (Duthier) pour </t>
    </r>
    <r>
      <rPr>
        <b/>
        <sz val="11"/>
        <color rgb="FFFF0000"/>
        <rFont val="Calibri"/>
        <family val="2"/>
        <scheme val="minor"/>
      </rPr>
      <t>mettre</t>
    </r>
    <r>
      <rPr>
        <sz val="11"/>
        <color theme="1"/>
        <rFont val="Calibri"/>
        <family val="2"/>
        <scheme val="minor"/>
      </rPr>
      <t xml:space="preserve"> </t>
    </r>
    <r>
      <rPr>
        <b/>
        <sz val="11"/>
        <color rgb="FFFF0000"/>
        <rFont val="Calibri"/>
        <family val="2"/>
        <scheme val="minor"/>
      </rPr>
      <t>en</t>
    </r>
    <r>
      <rPr>
        <sz val="11"/>
        <color theme="1"/>
        <rFont val="Calibri"/>
        <family val="2"/>
        <scheme val="minor"/>
      </rPr>
      <t xml:space="preserve"> </t>
    </r>
    <r>
      <rPr>
        <b/>
        <sz val="11"/>
        <color rgb="FFFF0000"/>
        <rFont val="Calibri"/>
        <family val="2"/>
        <scheme val="minor"/>
      </rPr>
      <t>evidence</t>
    </r>
    <r>
      <rPr>
        <sz val="11"/>
        <color theme="1"/>
        <rFont val="Calibri"/>
        <family val="2"/>
        <scheme val="minor"/>
      </rPr>
      <t xml:space="preserve"> Tant de belles vertus, qui reluisent en toy, Que je te rende icy l' honneur que je te doy, Celebrant ton sçavoir, ton sens, et ta prudence.</t>
    </r>
  </si>
  <si>
    <r>
      <t>C'estoit aussi des principaux dogmes d'</t>
    </r>
    <r>
      <rPr>
        <sz val="11"/>
        <color theme="1"/>
        <rFont val="Calibri"/>
        <family val="2"/>
        <scheme val="minor"/>
      </rPr>
      <t>Epicurus</t>
    </r>
    <r>
      <rPr>
        <sz val="11"/>
        <color rgb="FF333333"/>
        <rFont val="Arial"/>
        <family val="2"/>
      </rPr>
      <t>: car ce precepte de sa secte: Cache Ta Vie, qui deffend aux hommes de s'empescher des charges et negotiations publiques, presuppose aussi necessairement qu'on mesprise la gloire, qui est une approbation que le monde fait des actions que nous </t>
    </r>
    <r>
      <rPr>
        <b/>
        <sz val="11"/>
        <color rgb="FFCC3300"/>
        <rFont val="Arial"/>
        <family val="2"/>
      </rPr>
      <t>mettons</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evidence</t>
    </r>
    <r>
      <rPr>
        <sz val="11"/>
        <color rgb="FF333333"/>
        <rFont val="Arial"/>
        <family val="2"/>
      </rPr>
      <t>.</t>
    </r>
  </si>
  <si>
    <r>
      <t xml:space="preserve">car les choses precieuses ne se desirent que des gentilz courages, qui m'est grande occasion de louer la fortune, laquelle m'ha esté si favorable de me presenter un si digne et si vertueux subject, pour avoir le moyen de </t>
    </r>
    <r>
      <rPr>
        <b/>
        <sz val="11"/>
        <color rgb="FFFF0000"/>
        <rFont val="Calibri"/>
        <family val="2"/>
        <scheme val="minor"/>
      </rPr>
      <t>mettre</t>
    </r>
    <r>
      <rPr>
        <sz val="11"/>
        <color theme="1"/>
        <rFont val="Calibri"/>
        <family val="2"/>
        <scheme val="minor"/>
      </rPr>
      <t xml:space="preserve"> </t>
    </r>
    <r>
      <rPr>
        <b/>
        <sz val="11"/>
        <color rgb="FFFF0000"/>
        <rFont val="Calibri"/>
        <family val="2"/>
        <scheme val="minor"/>
      </rPr>
      <t>en</t>
    </r>
    <r>
      <rPr>
        <sz val="11"/>
        <color theme="1"/>
        <rFont val="Calibri"/>
        <family val="2"/>
        <scheme val="minor"/>
      </rPr>
      <t xml:space="preserve"> </t>
    </r>
    <r>
      <rPr>
        <b/>
        <sz val="11"/>
        <color rgb="FFFF0000"/>
        <rFont val="Calibri"/>
        <family val="2"/>
        <scheme val="minor"/>
      </rPr>
      <t>evidence</t>
    </r>
    <r>
      <rPr>
        <sz val="11"/>
        <color theme="1"/>
        <rFont val="Calibri"/>
        <family val="2"/>
        <scheme val="minor"/>
      </rPr>
      <t xml:space="preserve"> l'inclination que j'ay aux choses de prix et de valleur.</t>
    </r>
  </si>
  <si>
    <r>
      <t xml:space="preserve">Pleust à Dieu que je sceusse l'officine en laquelle sont forgez ces chismes et monopoles, pour les </t>
    </r>
    <r>
      <rPr>
        <b/>
        <sz val="11"/>
        <color rgb="FFFF0000"/>
        <rFont val="Calibri"/>
        <family val="2"/>
        <scheme val="minor"/>
      </rPr>
      <t>mettre</t>
    </r>
    <r>
      <rPr>
        <sz val="11"/>
        <color theme="1"/>
        <rFont val="Calibri"/>
        <family val="2"/>
        <scheme val="minor"/>
      </rPr>
      <t xml:space="preserve"> </t>
    </r>
    <r>
      <rPr>
        <b/>
        <sz val="11"/>
        <color rgb="FFFF0000"/>
        <rFont val="Calibri"/>
        <family val="2"/>
        <scheme val="minor"/>
      </rPr>
      <t>en</t>
    </r>
    <r>
      <rPr>
        <sz val="11"/>
        <color theme="1"/>
        <rFont val="Calibri"/>
        <family val="2"/>
        <scheme val="minor"/>
      </rPr>
      <t xml:space="preserve"> </t>
    </r>
    <r>
      <rPr>
        <b/>
        <sz val="11"/>
        <color rgb="FFFF0000"/>
        <rFont val="Calibri"/>
        <family val="2"/>
        <scheme val="minor"/>
      </rPr>
      <t>evidence</t>
    </r>
    <r>
      <rPr>
        <sz val="11"/>
        <color theme="1"/>
        <rFont val="Calibri"/>
        <family val="2"/>
        <scheme val="minor"/>
      </rPr>
      <t xml:space="preserve"> es confraries de ma paroisse! </t>
    </r>
  </si>
  <si>
    <r>
      <t xml:space="preserve">Prelat, à qui les cieulx ce bon heur ont donné D' estre aggreable aux Roys, Prelat dont la prudence Par les degrez d' honneur a </t>
    </r>
    <r>
      <rPr>
        <b/>
        <sz val="11"/>
        <color rgb="FFFF0000"/>
        <rFont val="Calibri"/>
        <family val="2"/>
        <scheme val="minor"/>
      </rPr>
      <t>mis</t>
    </r>
    <r>
      <rPr>
        <sz val="11"/>
        <color theme="1"/>
        <rFont val="Calibri"/>
        <family val="2"/>
        <scheme val="minor"/>
      </rPr>
      <t xml:space="preserve"> </t>
    </r>
    <r>
      <rPr>
        <b/>
        <sz val="11"/>
        <color rgb="FFFF0000"/>
        <rFont val="Calibri"/>
        <family val="2"/>
        <scheme val="minor"/>
      </rPr>
      <t>en</t>
    </r>
    <r>
      <rPr>
        <sz val="11"/>
        <color theme="1"/>
        <rFont val="Calibri"/>
        <family val="2"/>
        <scheme val="minor"/>
      </rPr>
      <t xml:space="preserve"> </t>
    </r>
    <r>
      <rPr>
        <b/>
        <sz val="11"/>
        <color rgb="FFFF0000"/>
        <rFont val="Calibri"/>
        <family val="2"/>
        <scheme val="minor"/>
      </rPr>
      <t>evidence</t>
    </r>
    <r>
      <rPr>
        <sz val="11"/>
        <color theme="1"/>
        <rFont val="Calibri"/>
        <family val="2"/>
        <scheme val="minor"/>
      </rPr>
      <t>, Que pour le bien publiq' : Dieu t' avoit ordonné.</t>
    </r>
  </si>
  <si>
    <r>
      <t xml:space="preserve">Qui ne voudra croire à ce fermement, Je luy </t>
    </r>
    <r>
      <rPr>
        <b/>
        <sz val="11"/>
        <color rgb="FFFF0000"/>
        <rFont val="Calibri"/>
        <family val="2"/>
        <scheme val="minor"/>
      </rPr>
      <t>mettray</t>
    </r>
    <r>
      <rPr>
        <sz val="11"/>
        <color theme="1"/>
        <rFont val="Calibri"/>
        <family val="2"/>
        <scheme val="minor"/>
      </rPr>
      <t xml:space="preserve"> un faict </t>
    </r>
    <r>
      <rPr>
        <b/>
        <sz val="11"/>
        <color rgb="FFFF0000"/>
        <rFont val="Calibri"/>
        <family val="2"/>
        <scheme val="minor"/>
      </rPr>
      <t>en</t>
    </r>
    <r>
      <rPr>
        <sz val="11"/>
        <color theme="1"/>
        <rFont val="Calibri"/>
        <family val="2"/>
        <scheme val="minor"/>
      </rPr>
      <t xml:space="preserve"> </t>
    </r>
    <r>
      <rPr>
        <b/>
        <sz val="11"/>
        <color rgb="FFFF0000"/>
        <rFont val="Calibri"/>
        <family val="2"/>
        <scheme val="minor"/>
      </rPr>
      <t>evidence</t>
    </r>
    <r>
      <rPr>
        <sz val="11"/>
        <color theme="1"/>
        <rFont val="Calibri"/>
        <family val="2"/>
        <scheme val="minor"/>
      </rPr>
      <t>, Qu' ilz ne pourront rejecter nullement, (Au moins s' ils ont [pour le vray] reverence): Joseph disoit, par certaine asseurance, Que le Seigneur, d' un vouloir prefiny Avoit de luy en ce point diffiny: Pour delivrer Israel de souffrance.</t>
    </r>
  </si>
  <si>
    <r>
      <t>J'en oy qui s'excusent de ne se pouvoir exprimer, et font contenance d'avoir la teste pleine de plusieurs belles choses, mais, à faute d'eloquence, ne les pouvoir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evidence</t>
    </r>
    <r>
      <rPr>
        <sz val="11"/>
        <color rgb="FF333333"/>
        <rFont val="Arial"/>
        <family val="2"/>
      </rPr>
      <t>: c'est une baye.</t>
    </r>
  </si>
  <si>
    <r>
      <t>II</t>
    </r>
    <r>
      <rPr>
        <sz val="11"/>
        <color rgb="FF333333"/>
        <rFont val="Arial"/>
        <family val="2"/>
      </rPr>
      <t> meschante et pernicieuse proposition, il faut que je te </t>
    </r>
    <r>
      <rPr>
        <b/>
        <sz val="11"/>
        <color rgb="FFCC3300"/>
        <rFont val="Arial"/>
        <family val="2"/>
      </rPr>
      <t>mette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evidence</t>
    </r>
    <r>
      <rPr>
        <sz val="11"/>
        <color rgb="FF333333"/>
        <rFont val="Arial"/>
        <family val="2"/>
      </rPr>
      <t>!</t>
    </r>
  </si>
  <si>
    <r>
      <t>Ce fut pourquoy ayant appellé aucuns d'entr'eux, de son propre mouvement et sans contrainte, il requist pardon: disant qu'on ne luy fist de la vergongne, s'il advenoit que son proces se fit en public: ains qu'on sauvast l'honneur de prestrise pour eviter au scandale que le peuple en prendroit, s'il falloit produire et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evidence</t>
    </r>
    <r>
      <rPr>
        <sz val="11"/>
        <color rgb="FF333333"/>
        <rFont val="Arial"/>
        <family val="2"/>
      </rPr>
      <t> les preuves faites contre luy: et qu'en sa personne et de sa bouche, il fut contrainct de confesser aucuns crimes, qui luy estoient mis sus, dont les laics se mocqueroient: et qu'en cela il falloit garder le concile d'</t>
    </r>
    <r>
      <rPr>
        <sz val="11"/>
        <color theme="1"/>
        <rFont val="Calibri"/>
        <family val="2"/>
        <scheme val="minor"/>
      </rPr>
      <t>Afrique</t>
    </r>
    <r>
      <rPr>
        <sz val="11"/>
        <color rgb="FF333333"/>
        <rFont val="Arial"/>
        <family val="2"/>
      </rPr>
      <t>.</t>
    </r>
  </si>
  <si>
    <r>
      <t xml:space="preserve">Qu'une pure hecatombe au temple soit menée; qu'en publique allaigresse on allume des feux; qu'on pare les portaux de tapis somptueux; que les festins ouverts, les tournois et la dance, </t>
    </r>
    <r>
      <rPr>
        <b/>
        <sz val="11"/>
        <color rgb="FFFF0000"/>
        <rFont val="Calibri"/>
        <family val="2"/>
        <scheme val="minor"/>
      </rPr>
      <t>mettent</t>
    </r>
    <r>
      <rPr>
        <sz val="11"/>
        <color theme="1"/>
        <rFont val="Calibri"/>
        <family val="2"/>
        <scheme val="minor"/>
      </rPr>
      <t xml:space="preserve"> dès maintenant la joye </t>
    </r>
    <r>
      <rPr>
        <b/>
        <sz val="11"/>
        <color rgb="FFFF0000"/>
        <rFont val="Calibri"/>
        <family val="2"/>
        <scheme val="minor"/>
      </rPr>
      <t>en</t>
    </r>
    <r>
      <rPr>
        <sz val="11"/>
        <color theme="1"/>
        <rFont val="Calibri"/>
        <family val="2"/>
        <scheme val="minor"/>
      </rPr>
      <t xml:space="preserve"> </t>
    </r>
    <r>
      <rPr>
        <b/>
        <sz val="11"/>
        <color rgb="FFFF0000"/>
        <rFont val="Calibri"/>
        <family val="2"/>
        <scheme val="minor"/>
      </rPr>
      <t>evidence</t>
    </r>
    <r>
      <rPr>
        <sz val="11"/>
        <color theme="1"/>
        <rFont val="Calibri"/>
        <family val="2"/>
        <scheme val="minor"/>
      </rPr>
      <t xml:space="preserve">. </t>
    </r>
  </si>
  <si>
    <r>
      <t xml:space="preserve">Quelle humeur sans raison de ne fuir rien tant que sa propre maison, n'aspirer qu'à courir aux festins, à la dance, au trottoir du public se </t>
    </r>
    <r>
      <rPr>
        <b/>
        <sz val="11"/>
        <color rgb="FFFF0000"/>
        <rFont val="Calibri"/>
        <family val="2"/>
        <scheme val="minor"/>
      </rPr>
      <t>mettre</t>
    </r>
    <r>
      <rPr>
        <sz val="11"/>
        <color theme="1"/>
        <rFont val="Calibri"/>
        <family val="2"/>
        <scheme val="minor"/>
      </rPr>
      <t xml:space="preserve"> </t>
    </r>
    <r>
      <rPr>
        <b/>
        <sz val="11"/>
        <color rgb="FFFF0000"/>
        <rFont val="Calibri"/>
        <family val="2"/>
        <scheme val="minor"/>
      </rPr>
      <t>en</t>
    </r>
    <r>
      <rPr>
        <sz val="11"/>
        <color theme="1"/>
        <rFont val="Calibri"/>
        <family val="2"/>
        <scheme val="minor"/>
      </rPr>
      <t xml:space="preserve"> </t>
    </r>
    <r>
      <rPr>
        <b/>
        <sz val="11"/>
        <color rgb="FFFF0000"/>
        <rFont val="Calibri"/>
        <family val="2"/>
        <scheme val="minor"/>
      </rPr>
      <t>evidence</t>
    </r>
    <r>
      <rPr>
        <sz val="11"/>
        <color theme="1"/>
        <rFont val="Calibri"/>
        <family val="2"/>
        <scheme val="minor"/>
      </rPr>
      <t xml:space="preserve">? </t>
    </r>
  </si>
  <si>
    <r>
      <t>Que feray-je pour alleger mon mal? </t>
    </r>
    <r>
      <rPr>
        <sz val="11"/>
        <color theme="1"/>
        <rFont val="Calibri"/>
        <family val="2"/>
        <scheme val="minor"/>
      </rPr>
      <t>Dy-le moy, maintenant que je l'ay </t>
    </r>
    <r>
      <rPr>
        <b/>
        <sz val="11"/>
        <color rgb="FFCC3300"/>
        <rFont val="Calibri"/>
        <family val="2"/>
        <scheme val="minor"/>
      </rPr>
      <t>mis</t>
    </r>
    <r>
      <rPr>
        <sz val="11"/>
        <color theme="1"/>
        <rFont val="Calibri"/>
        <family val="2"/>
        <scheme val="minor"/>
      </rPr>
      <t> </t>
    </r>
    <r>
      <rPr>
        <b/>
        <sz val="11"/>
        <color rgb="FFCC3300"/>
        <rFont val="Calibri"/>
        <family val="2"/>
        <scheme val="minor"/>
      </rPr>
      <t>en</t>
    </r>
    <r>
      <rPr>
        <sz val="11"/>
        <color theme="1"/>
        <rFont val="Calibri"/>
        <family val="2"/>
        <scheme val="minor"/>
      </rPr>
      <t> </t>
    </r>
    <r>
      <rPr>
        <b/>
        <sz val="11"/>
        <color rgb="FFCC3300"/>
        <rFont val="Calibri"/>
        <family val="2"/>
        <scheme val="minor"/>
      </rPr>
      <t>evidence</t>
    </r>
    <r>
      <rPr>
        <sz val="11"/>
        <color theme="1"/>
        <rFont val="Calibri"/>
        <family val="2"/>
        <scheme val="minor"/>
      </rPr>
      <t>.</t>
    </r>
  </si>
  <si>
    <r>
      <t>Vien donc luy soustenir, et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evidence</t>
    </r>
    <r>
      <rPr>
        <sz val="11"/>
        <color rgb="FF333333"/>
        <rFont val="Arial"/>
        <family val="2"/>
      </rPr>
      <t> un fait qu'elle denie avec tant d'impudence.</t>
    </r>
  </si>
  <si>
    <r>
      <t>À la verité je trouve que voyla une elegante solution; car il n'appartenoit qu'à un lanternier juré et à un devot serviteur de </t>
    </r>
    <r>
      <rPr>
        <sz val="11"/>
        <color theme="1"/>
        <rFont val="Calibri"/>
        <family val="2"/>
        <scheme val="minor"/>
      </rPr>
      <t>Judas</t>
    </r>
    <r>
      <rPr>
        <sz val="11"/>
        <color rgb="FF333333"/>
        <rFont val="Arial"/>
        <family val="2"/>
      </rPr>
      <t>, d'aller fouïller jusques dans l'armoire, qui est derriere le grand autel de </t>
    </r>
    <r>
      <rPr>
        <sz val="11"/>
        <color theme="1"/>
        <rFont val="Calibri"/>
        <family val="2"/>
        <scheme val="minor"/>
      </rPr>
      <t>Sainct</t>
    </r>
    <r>
      <rPr>
        <sz val="11"/>
        <color rgb="FF333333"/>
        <rFont val="Arial"/>
        <family val="2"/>
      </rPr>
      <t> </t>
    </r>
    <r>
      <rPr>
        <sz val="11"/>
        <color theme="1"/>
        <rFont val="Calibri"/>
        <family val="2"/>
        <scheme val="minor"/>
      </rPr>
      <t>Denis</t>
    </r>
    <r>
      <rPr>
        <sz val="11"/>
        <color rgb="FF333333"/>
        <rFont val="Arial"/>
        <family val="2"/>
      </rPr>
      <t>, pour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evidence</t>
    </r>
    <r>
      <rPr>
        <sz val="11"/>
        <color rgb="FF333333"/>
        <rFont val="Arial"/>
        <family val="2"/>
      </rPr>
      <t> cette antique venerable, et s'en servir bien à propos, comme il faict;</t>
    </r>
  </si>
  <si>
    <r>
      <t>oui, s'il ne peut avoir plus de place en mon âme, si le don de mon coeur ne couronne sa flamme, au moins dois-je ce prix à ce qu'il fait pour moi, de n'en choisir point d'autre au mépris de sa foi, et de faire à mes voeux autant de violence que j'en fais aux desirs qu'il </t>
    </r>
    <r>
      <rPr>
        <b/>
        <sz val="11"/>
        <color rgb="FFCC3300"/>
        <rFont val="Arial"/>
        <family val="2"/>
      </rPr>
      <t>met</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t>
    </r>
  </si>
  <si>
    <r>
      <t xml:space="preserve">Car enfin c'est lui seul qui </t>
    </r>
    <r>
      <rPr>
        <b/>
        <sz val="11"/>
        <color rgb="FFC00000"/>
        <rFont val="Arial"/>
        <family val="2"/>
      </rPr>
      <t>met en évidence</t>
    </r>
    <r>
      <rPr>
        <sz val="11"/>
        <color rgb="FF333333"/>
        <rFont val="Arial"/>
        <family val="2"/>
      </rPr>
      <t xml:space="preserve"> ce miracle impossible à tout l'effort humain, c'est ton saint institut, c'est l'oeuvre de ta main, qui passe de bien loin toute notre prudence. </t>
    </r>
  </si>
  <si>
    <r>
      <t>Il est vray que </t>
    </r>
    <r>
      <rPr>
        <sz val="11"/>
        <color theme="1"/>
        <rFont val="Calibri"/>
        <family val="2"/>
        <scheme val="minor"/>
      </rPr>
      <t>Calvin</t>
    </r>
    <r>
      <rPr>
        <sz val="11"/>
        <color rgb="FF333333"/>
        <rFont val="Arial"/>
        <family val="2"/>
      </rPr>
      <t> avoit tort de se moquer de ce pauvre ministre desfroqué, et </t>
    </r>
    <r>
      <rPr>
        <b/>
        <sz val="11"/>
        <color rgb="FFCC3300"/>
        <rFont val="Arial"/>
        <family val="2"/>
      </rPr>
      <t>mettre</t>
    </r>
    <r>
      <rPr>
        <sz val="11"/>
        <color rgb="FF333333"/>
        <rFont val="Arial"/>
        <family val="2"/>
      </rPr>
      <t> ses soloecismes </t>
    </r>
    <r>
      <rPr>
        <b/>
        <sz val="11"/>
        <color rgb="FFCC3300"/>
        <rFont val="Arial"/>
        <family val="2"/>
      </rPr>
      <t>en</t>
    </r>
    <r>
      <rPr>
        <sz val="11"/>
        <color rgb="FF333333"/>
        <rFont val="Arial"/>
        <family val="2"/>
      </rPr>
      <t> </t>
    </r>
    <r>
      <rPr>
        <b/>
        <sz val="11"/>
        <color rgb="FFCC3300"/>
        <rFont val="Arial"/>
        <family val="2"/>
      </rPr>
      <t>evidence</t>
    </r>
    <r>
      <rPr>
        <sz val="11"/>
        <color rgb="FF333333"/>
        <rFont val="Arial"/>
        <family val="2"/>
      </rPr>
      <t>, puis qu'il en faisoit luy-mesmes d'aussi grossiers et impertinens:</t>
    </r>
  </si>
  <si>
    <r>
      <t>Vous avez appris la verité de la bouche de </t>
    </r>
    <r>
      <rPr>
        <sz val="11"/>
        <color theme="1"/>
        <rFont val="Calibri"/>
        <family val="2"/>
        <scheme val="minor"/>
      </rPr>
      <t>Cleobule</t>
    </r>
    <r>
      <rPr>
        <sz val="11"/>
        <color rgb="FF333333"/>
        <rFont val="Arial"/>
        <family val="2"/>
      </rPr>
      <t>, et comme </t>
    </r>
    <r>
      <rPr>
        <sz val="11"/>
        <color theme="1"/>
        <rFont val="Calibri"/>
        <family val="2"/>
        <scheme val="minor"/>
      </rPr>
      <t>Dieu</t>
    </r>
    <r>
      <rPr>
        <sz val="11"/>
        <color rgb="FF333333"/>
        <rFont val="Arial"/>
        <family val="2"/>
      </rPr>
      <t> qui se sert des choses les plus obscures pour </t>
    </r>
    <r>
      <rPr>
        <b/>
        <sz val="11"/>
        <color rgb="FFCC3300"/>
        <rFont val="Arial"/>
        <family val="2"/>
      </rPr>
      <t>mettre</t>
    </r>
    <r>
      <rPr>
        <sz val="11"/>
        <color rgb="FF333333"/>
        <rFont val="Arial"/>
        <family val="2"/>
      </rPr>
      <t> les plus cachées </t>
    </r>
    <r>
      <rPr>
        <b/>
        <sz val="11"/>
        <color rgb="FFCC3300"/>
        <rFont val="Arial"/>
        <family val="2"/>
      </rPr>
      <t>en</t>
    </r>
    <r>
      <rPr>
        <sz val="11"/>
        <color rgb="FF333333"/>
        <rFont val="Arial"/>
        <family val="2"/>
      </rPr>
      <t> </t>
    </r>
    <r>
      <rPr>
        <b/>
        <sz val="11"/>
        <color rgb="FFCC3300"/>
        <rFont val="Arial"/>
        <family val="2"/>
      </rPr>
      <t>evidence</t>
    </r>
    <r>
      <rPr>
        <sz val="11"/>
        <color rgb="FF333333"/>
        <rFont val="Arial"/>
        <family val="2"/>
      </rPr>
      <t>, par l'ombre des bois nous découvrit vos pensées long temps auparavant que vous les eussiez declarées, se servant de la solitude et du silence pour vous accuser, et pour vous convaincre, et de vostre propre bouche pour vous trahir, et de vostre propre langue pour éventer le secret de vostre coeur que vous reteniez prisonnier sous une feinte modestie.</t>
    </r>
  </si>
  <si>
    <r>
      <t>Les paroles mêmes le découvrent assez souvent, ou la suite du discours le donne à connoître, ou la force du sens le met au jour: et quoi qu'il en soit, l'événement, qui est le plus juste et le plus facile commentaire des prophéties, le </t>
    </r>
    <r>
      <rPr>
        <b/>
        <sz val="11"/>
        <color rgb="FFCC3300"/>
        <rFont val="Arial"/>
        <family val="2"/>
      </rPr>
      <t>met</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t>
    </r>
  </si>
  <si>
    <r>
      <t>Nous sommes encor loin de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si nous nous conduirons avec plus de prudence; cependant c'en est peu que de n'accepter pas le bonheur qu'on recherche au péril du trépas.</t>
    </r>
  </si>
  <si>
    <r>
      <t xml:space="preserve">illustres senateurs, icy la providence 
du monarque des cieux se </t>
    </r>
    <r>
      <rPr>
        <b/>
        <sz val="11"/>
        <color rgb="FFFF0000"/>
        <rFont val="Calibri"/>
        <family val="2"/>
        <scheme val="minor"/>
      </rPr>
      <t>met</t>
    </r>
    <r>
      <rPr>
        <sz val="11"/>
        <color theme="1"/>
        <rFont val="Calibri"/>
        <family val="2"/>
        <scheme val="minor"/>
      </rPr>
      <t xml:space="preserve"> </t>
    </r>
    <r>
      <rPr>
        <b/>
        <sz val="11"/>
        <color rgb="FFFF0000"/>
        <rFont val="Calibri"/>
        <family val="2"/>
        <scheme val="minor"/>
      </rPr>
      <t>en</t>
    </r>
    <r>
      <rPr>
        <sz val="11"/>
        <color theme="1"/>
        <rFont val="Calibri"/>
        <family val="2"/>
        <scheme val="minor"/>
      </rPr>
      <t xml:space="preserve"> </t>
    </r>
    <r>
      <rPr>
        <b/>
        <sz val="11"/>
        <color rgb="FFFF0000"/>
        <rFont val="Calibri"/>
        <family val="2"/>
        <scheme val="minor"/>
      </rPr>
      <t>evidence</t>
    </r>
    <r>
      <rPr>
        <sz val="11"/>
        <color theme="1"/>
        <rFont val="Calibri"/>
        <family val="2"/>
        <scheme val="minor"/>
      </rPr>
      <t xml:space="preserve">, icy nous connoissons que par certains ressorts sa force fait mouvoir nos esprits et nos corps, et nous troublans le sens nous ameine en victime sur l'autel où se doit expier nostre crime. </t>
    </r>
  </si>
  <si>
    <r>
      <t>Là dessus elle fait dessein de franchir les limites ou son sexe estoit enfermé, et de procurer le salut de sa vie en </t>
    </r>
    <r>
      <rPr>
        <b/>
        <sz val="11"/>
        <color rgb="FFCC3300"/>
        <rFont val="Arial"/>
        <family val="2"/>
      </rPr>
      <t>mettant</t>
    </r>
    <r>
      <rPr>
        <sz val="11"/>
        <color rgb="FF333333"/>
        <rFont val="Arial"/>
        <family val="2"/>
      </rPr>
      <t> sa playe </t>
    </r>
    <r>
      <rPr>
        <b/>
        <sz val="11"/>
        <color rgb="FFCC3300"/>
        <rFont val="Arial"/>
        <family val="2"/>
      </rPr>
      <t>en</t>
    </r>
    <r>
      <rPr>
        <sz val="11"/>
        <color rgb="FF333333"/>
        <rFont val="Arial"/>
        <family val="2"/>
      </rPr>
      <t> </t>
    </r>
    <r>
      <rPr>
        <b/>
        <sz val="11"/>
        <color rgb="FFCC3300"/>
        <rFont val="Arial"/>
        <family val="2"/>
      </rPr>
      <t>evidence</t>
    </r>
    <r>
      <rPr>
        <sz val="11"/>
        <color rgb="FF333333"/>
        <rFont val="Arial"/>
        <family val="2"/>
      </rPr>
      <t>.</t>
    </r>
  </si>
  <si>
    <r>
      <t>Mais si nous ne celons rien de tout cela, si nous </t>
    </r>
    <r>
      <rPr>
        <b/>
        <sz val="11"/>
        <color rgb="FFCC3300"/>
        <rFont val="Arial"/>
        <family val="2"/>
      </rPr>
      <t>mettons</t>
    </r>
    <r>
      <rPr>
        <sz val="11"/>
        <color rgb="FF333333"/>
        <rFont val="Arial"/>
        <family val="2"/>
      </rPr>
      <t> tout </t>
    </r>
    <r>
      <rPr>
        <b/>
        <sz val="11"/>
        <color rgb="FFCC3300"/>
        <rFont val="Arial"/>
        <family val="2"/>
      </rPr>
      <t>en</t>
    </r>
    <r>
      <rPr>
        <sz val="11"/>
        <color rgb="FF333333"/>
        <rFont val="Arial"/>
        <family val="2"/>
      </rPr>
      <t> </t>
    </r>
    <r>
      <rPr>
        <b/>
        <sz val="11"/>
        <color rgb="FFCC3300"/>
        <rFont val="Arial"/>
        <family val="2"/>
      </rPr>
      <t>evidence</t>
    </r>
    <r>
      <rPr>
        <sz val="11"/>
        <color rgb="FF333333"/>
        <rFont val="Arial"/>
        <family val="2"/>
      </rPr>
      <t>, </t>
    </r>
    <r>
      <rPr>
        <i/>
        <sz val="11"/>
        <color rgb="FF333333"/>
        <rFont val="Arial"/>
        <family val="2"/>
      </rPr>
      <t>si arguimus,... etc. ,</t>
    </r>
    <r>
      <rPr>
        <sz val="11"/>
        <color rgb="FF333333"/>
        <rFont val="Arial"/>
        <family val="2"/>
      </rPr>
      <t> J'adjouste: et reverence; si nous poursuivons de tous nos voeux des justes demandes, si nous sollicitons ardemment le bien public, n'ayant que ceste nuee devant les yeux avec le service du roy, que peut et doit on attendre et desirer de nous davantage?</t>
    </r>
  </si>
  <si>
    <r>
      <t xml:space="preserve">Mais il est temps enfin de </t>
    </r>
    <r>
      <rPr>
        <b/>
        <sz val="11"/>
        <color rgb="FFFF0000"/>
        <rFont val="Calibri"/>
        <family val="2"/>
        <scheme val="minor"/>
      </rPr>
      <t>mettre</t>
    </r>
    <r>
      <rPr>
        <sz val="11"/>
        <color theme="1"/>
        <rFont val="Calibri"/>
        <family val="2"/>
        <scheme val="minor"/>
      </rPr>
      <t xml:space="preserve"> </t>
    </r>
    <r>
      <rPr>
        <b/>
        <sz val="11"/>
        <color rgb="FFFF0000"/>
        <rFont val="Calibri"/>
        <family val="2"/>
        <scheme val="minor"/>
      </rPr>
      <t>en</t>
    </r>
    <r>
      <rPr>
        <sz val="11"/>
        <color theme="1"/>
        <rFont val="Calibri"/>
        <family val="2"/>
        <scheme val="minor"/>
      </rPr>
      <t xml:space="preserve"> </t>
    </r>
    <r>
      <rPr>
        <b/>
        <sz val="11"/>
        <color rgb="FFFF0000"/>
        <rFont val="Calibri"/>
        <family val="2"/>
        <scheme val="minor"/>
      </rPr>
      <t>évidence</t>
    </r>
    <r>
      <rPr>
        <sz val="11"/>
        <color theme="1"/>
        <rFont val="Calibri"/>
        <family val="2"/>
        <scheme val="minor"/>
      </rPr>
      <t xml:space="preserve"> et mes talens et mes exploits: ma solitude et mon silence m'ont ôté jusqu'ici l'honneur de votre choix. </t>
    </r>
  </si>
  <si>
    <r>
      <t>Saint Augustin, que j'ai cité au commencement de ce chapitre, nous apprend que tous leurs secrets et toutes leurs fautes les plus cachées seront un Jour </t>
    </r>
    <r>
      <rPr>
        <b/>
        <sz val="11"/>
        <color rgb="FFCC3300"/>
        <rFont val="Arial"/>
        <family val="2"/>
      </rPr>
      <t>mises</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t>
    </r>
  </si>
  <si>
    <r>
      <t>Le ciel qui se sert des choses plus inutiles pour </t>
    </r>
    <r>
      <rPr>
        <b/>
        <sz val="11"/>
        <color rgb="FFCC3300"/>
        <rFont val="Arial"/>
        <family val="2"/>
      </rPr>
      <t>mettre</t>
    </r>
    <r>
      <rPr>
        <sz val="11"/>
        <color rgb="FF333333"/>
        <rFont val="Arial"/>
        <family val="2"/>
      </rPr>
      <t> les plus cachées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et tire la clarté des mesmes tenebres, s'est servy des ombres des bois pour te descouvrir; de leur silence pour t'accuser, et de leur solitude pour te convaincre de la plus lasche pensee qui puisse tomber en l'ame d'un chevalier.</t>
    </r>
  </si>
  <si>
    <r>
      <t xml:space="preserve">Enfin tout le mystere est </t>
    </r>
    <r>
      <rPr>
        <b/>
        <sz val="11"/>
        <color rgb="FFC00000"/>
        <rFont val="Arial"/>
        <family val="2"/>
      </rPr>
      <t>mis en evidence</t>
    </r>
    <r>
      <rPr>
        <sz val="11"/>
        <color rgb="FF333333"/>
        <rFont val="Arial"/>
        <family val="2"/>
      </rPr>
      <t xml:space="preserve">, dont me parloit Ariste avec tant de prudence, sa folie est fort sage, et quelque esprit blessé n'auroit peu me donner un avis si sensé. </t>
    </r>
  </si>
  <si>
    <r>
      <t>Cependant </t>
    </r>
    <r>
      <rPr>
        <sz val="11"/>
        <color theme="1"/>
        <rFont val="Calibri"/>
        <family val="2"/>
        <scheme val="minor"/>
      </rPr>
      <t>Marius</t>
    </r>
    <r>
      <rPr>
        <sz val="11"/>
        <color rgb="FF333333"/>
        <rFont val="Arial"/>
        <family val="2"/>
      </rPr>
      <t>, à peine officier subalterne, n'avoit encore fait aucun exploit, il n'avoit </t>
    </r>
    <r>
      <rPr>
        <b/>
        <sz val="11"/>
        <color rgb="FFCC3300"/>
        <rFont val="Arial"/>
        <family val="2"/>
      </rPr>
      <t>mis</t>
    </r>
    <r>
      <rPr>
        <sz val="11"/>
        <color rgb="FF333333"/>
        <rFont val="Arial"/>
        <family val="2"/>
      </rPr>
      <t> encore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aucune qualité qui le rendît digne dès-lors aux yeux des hommes ordinaires d'être le successeur de </t>
    </r>
    <r>
      <rPr>
        <sz val="11"/>
        <color theme="1"/>
        <rFont val="Calibri"/>
        <family val="2"/>
        <scheme val="minor"/>
      </rPr>
      <t>Scipion</t>
    </r>
    <r>
      <rPr>
        <sz val="11"/>
        <color rgb="FF333333"/>
        <rFont val="Arial"/>
        <family val="2"/>
      </rPr>
      <t>.</t>
    </r>
  </si>
  <si>
    <r>
      <t>On conserve dans le cabinet de la bibliotheque de </t>
    </r>
    <r>
      <rPr>
        <sz val="11"/>
        <color theme="1"/>
        <rFont val="Calibri"/>
        <family val="2"/>
        <scheme val="minor"/>
      </rPr>
      <t>Basle</t>
    </r>
    <r>
      <rPr>
        <sz val="11"/>
        <color rgb="FF333333"/>
        <rFont val="Arial"/>
        <family val="2"/>
      </rPr>
      <t>, plusieurs tableaux d'</t>
    </r>
    <r>
      <rPr>
        <sz val="11"/>
        <color theme="1"/>
        <rFont val="Calibri"/>
        <family val="2"/>
        <scheme val="minor"/>
      </rPr>
      <t>Holbeins</t>
    </r>
    <r>
      <rPr>
        <sz val="11"/>
        <color rgb="FF333333"/>
        <rFont val="Arial"/>
        <family val="2"/>
      </rPr>
      <t>, et deux de ces tableaux </t>
    </r>
    <r>
      <rPr>
        <b/>
        <sz val="11"/>
        <color rgb="FFCC3300"/>
        <rFont val="Arial"/>
        <family val="2"/>
      </rPr>
      <t>mettent</t>
    </r>
    <r>
      <rPr>
        <sz val="11"/>
        <color rgb="FF333333"/>
        <rFont val="Arial"/>
        <family val="2"/>
      </rPr>
      <t> bien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le progrès surprenant que la peinture faisoit par tout où il y avoit des sujets capables d'être peintres.</t>
    </r>
  </si>
  <si>
    <r>
      <t>L'homme dépositaire d'un pareil génie, ne le sçauroit </t>
    </r>
    <r>
      <rPr>
        <b/>
        <sz val="11"/>
        <color rgb="FFCC3300"/>
        <rFont val="Arial"/>
        <family val="2"/>
      </rPr>
      <t>mettre</t>
    </r>
    <r>
      <rPr>
        <sz val="11"/>
        <color rgb="FF333333"/>
        <rFont val="Arial"/>
        <family val="2"/>
      </rPr>
      <t> </t>
    </r>
    <r>
      <rPr>
        <b/>
        <sz val="11"/>
        <color rgb="FFCC3300"/>
        <rFont val="Arial"/>
        <family val="2"/>
      </rPr>
      <t>enevidence</t>
    </r>
    <r>
      <rPr>
        <sz val="11"/>
        <color rgb="FF333333"/>
        <rFont val="Arial"/>
        <family val="2"/>
      </rPr>
      <t> sans être appellé aux emplois ausquels ce génie le rend propre, et il meurt souvent avant qu'on les lui ait confiez.</t>
    </r>
  </si>
  <si>
    <r>
      <t>Pour </t>
    </r>
    <r>
      <rPr>
        <b/>
        <sz val="11"/>
        <color rgb="FFCC3300"/>
        <rFont val="Arial"/>
        <family val="2"/>
      </rPr>
      <t>mettre</t>
    </r>
    <r>
      <rPr>
        <sz val="11"/>
        <color rgb="FF333333"/>
        <rFont val="Arial"/>
        <family val="2"/>
      </rPr>
      <t> cette these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il faut avoir recours à l'expérience.</t>
    </r>
  </si>
  <si>
    <r>
      <t>Une pareille société, occupée à bien agir, mériteroit, au moins parmi nous, autant de prérogatives que celles qui n'ont d'autre souci que celui de bien parler; et en </t>
    </r>
    <r>
      <rPr>
        <b/>
        <sz val="11"/>
        <color rgb="FFCC3300"/>
        <rFont val="Arial"/>
        <family val="2"/>
      </rPr>
      <t>mettant</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les vertus de nos citoyens obscurs, elle mériteroit de la patrie autant, pour le moins, que celles qui ne l'entretiennent que des sentences des sages, et souvent des forfaits brillans de l'antiquité.</t>
    </r>
  </si>
  <si>
    <r>
      <t>L'inefficacité d'une invention barbare, qui tend en vain à arracher la vérité au moyen des instrumens horribles que l'ingénieuse cruauté prépare à cet effet, a si souvent été </t>
    </r>
    <r>
      <rPr>
        <b/>
        <sz val="11"/>
        <color rgb="FFCC3300"/>
        <rFont val="Arial"/>
        <family val="2"/>
      </rPr>
      <t>mise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par les plus savans écrivains, que les réflexions que je pourrois ajouter à leurs argumens seroient tout-à-fait superflues;</t>
    </r>
  </si>
  <si>
    <r>
      <t>Il y avoit un semblable vuide entre l'animal et le végétal; le polype est venu le remplir, et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l'admirable gradation qui est entre tous les êtres.</t>
    </r>
  </si>
  <si>
    <r>
      <t>Tout ce langage, m'a-t-elle dit, ne servoit qu'à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ma prévention en faveur d'un certain homme.</t>
    </r>
  </si>
  <si>
    <r>
      <t>Mais dès que ces veritez ont été </t>
    </r>
    <r>
      <rPr>
        <b/>
        <sz val="11"/>
        <color rgb="FFCC3300"/>
        <rFont val="Arial"/>
        <family val="2"/>
      </rPr>
      <t>mises</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elles nous conduisent comme par la main à une infinité d'autres connoissances.</t>
    </r>
  </si>
  <si>
    <r>
      <t>C'est que, dit-il, c'est un homme qui, ayant toujours vécu dans le pays étranger, n'est pas connu ici; c'est qu'il a une réputation usurpée; que quantité de gens le croient digne du ministère: il faut les détromper, le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et faire voir ce que c'est que le baron de </t>
    </r>
    <r>
      <rPr>
        <sz val="11"/>
        <color theme="1"/>
        <rFont val="Calibri"/>
        <family val="2"/>
        <scheme val="minor"/>
      </rPr>
      <t>Breteuil</t>
    </r>
    <r>
      <rPr>
        <sz val="11"/>
        <color rgb="FF333333"/>
        <rFont val="Arial"/>
        <family val="2"/>
      </rPr>
      <t>.</t>
    </r>
  </si>
  <si>
    <r>
      <t>Elle a </t>
    </r>
    <r>
      <rPr>
        <b/>
        <sz val="11"/>
        <color rgb="FFCC3300"/>
        <rFont val="Arial"/>
        <family val="2"/>
      </rPr>
      <t>mis</t>
    </r>
    <r>
      <rPr>
        <sz val="11"/>
        <color rgb="FF333333"/>
        <rFont val="Arial"/>
        <family val="2"/>
      </rPr>
      <t> pour ainsi dire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cette gradation admirable que quelques philosophes avoient apperçue dans les productions naturelles.</t>
    </r>
  </si>
  <si>
    <r>
      <t>Dans les places de commerce au contraire, l'intérêt se régleroit toujours bien et de lui-même, parce que c'est-là que les offres des prêteurs et les demandes des emprunteurs </t>
    </r>
    <r>
      <rPr>
        <b/>
        <sz val="11"/>
        <color rgb="FFCC3300"/>
        <rFont val="Arial"/>
        <family val="2"/>
      </rPr>
      <t>mettent</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la proportion où est l'argent à prêter avec l'argent à emprunter.</t>
    </r>
  </si>
  <si>
    <r>
      <t>Il n'y a peut-être pas une grande maison de ce temps-là qui ne puisse se glorifier d'avoir poussé en avant et </t>
    </r>
    <r>
      <rPr>
        <b/>
        <sz val="11"/>
        <color rgb="FFCC3300"/>
        <rFont val="Arial"/>
        <family val="2"/>
      </rPr>
      <t>mis</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quelque homme des familles du peuple, ou de la simple noblesse, qui est devenu célèbre dans les arts, dans les lettres, dans l'église ou dans les armes, par leur moyen.</t>
    </r>
  </si>
  <si>
    <r>
      <t>Dans les tems où ces véritez principales n'ont pas encore été </t>
    </r>
    <r>
      <rPr>
        <b/>
        <sz val="11"/>
        <color rgb="FFCC3300"/>
        <rFont val="Arial"/>
        <family val="2"/>
      </rPr>
      <t>mises</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les sçavans au lieu de partir de ce point-là pour aller faire de nouvelles découvertes, perdent le temps à se combattre l'un l'autre.</t>
    </r>
  </si>
  <si>
    <r>
      <t>Je prévois cependant ce qui doit arriver après ma mort, par la seule force de la vérité, et sans qu'aucun écrit posthume de ma part s'en mêle ; mais cela viendra lentement, et seulement quand les révolutions du gouvernement auront </t>
    </r>
    <r>
      <rPr>
        <b/>
        <sz val="11"/>
        <color rgb="FFCC3300"/>
        <rFont val="Arial"/>
        <family val="2"/>
      </rPr>
      <t>mis</t>
    </r>
    <r>
      <rPr>
        <sz val="11"/>
        <color rgb="FF333333"/>
        <rFont val="Arial"/>
        <family val="2"/>
      </rPr>
      <t> tous les faits passés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t>
    </r>
  </si>
  <si>
    <r>
      <t>Combien d'autres sont restés dans l'obscurité faute d'occasions pour les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t>
    </r>
  </si>
  <si>
    <r>
      <t>Le </t>
    </r>
    <r>
      <rPr>
        <i/>
        <sz val="11"/>
        <color rgb="FF333333"/>
        <rFont val="Arial"/>
        <family val="2"/>
      </rPr>
      <t>miracle</t>
    </r>
    <r>
      <rPr>
        <sz val="11"/>
        <color rgb="FF333333"/>
        <rFont val="Arial"/>
        <family val="2"/>
      </rPr>
      <t> deviendra donc ainsi la </t>
    </r>
    <r>
      <rPr>
        <i/>
        <sz val="11"/>
        <color rgb="FF333333"/>
        <rFont val="Arial"/>
        <family val="2"/>
      </rPr>
      <t>lettre</t>
    </r>
    <r>
      <rPr>
        <sz val="11"/>
        <color rgb="FF333333"/>
        <rFont val="Arial"/>
        <family val="2"/>
      </rPr>
      <t> </t>
    </r>
    <r>
      <rPr>
        <i/>
        <sz val="11"/>
        <color rgb="FF333333"/>
        <rFont val="Arial"/>
        <family val="2"/>
      </rPr>
      <t>de créance</t>
    </r>
    <r>
      <rPr>
        <sz val="11"/>
        <color rgb="FF333333"/>
        <rFont val="Arial"/>
        <family val="2"/>
      </rPr>
      <t> de l'envoyé, et le </t>
    </r>
    <r>
      <rPr>
        <i/>
        <sz val="11"/>
        <color rgb="FF333333"/>
        <rFont val="Arial"/>
        <family val="2"/>
      </rPr>
      <t>but</t>
    </r>
    <r>
      <rPr>
        <sz val="11"/>
        <color rgb="FF333333"/>
        <rFont val="Arial"/>
        <family val="2"/>
      </rPr>
      <t> de la mission de cet envoyé sera de </t>
    </r>
    <r>
      <rPr>
        <b/>
        <i/>
        <sz val="11"/>
        <color rgb="FFCC3300"/>
        <rFont val="Arial"/>
        <family val="2"/>
      </rPr>
      <t>mettre</t>
    </r>
    <r>
      <rPr>
        <i/>
        <sz val="11"/>
        <color rgb="FF333333"/>
        <rFont val="Arial"/>
        <family val="2"/>
      </rPr>
      <t> </t>
    </r>
    <r>
      <rPr>
        <b/>
        <i/>
        <sz val="11"/>
        <color rgb="FFCC3300"/>
        <rFont val="Arial"/>
        <family val="2"/>
      </rPr>
      <t>en</t>
    </r>
    <r>
      <rPr>
        <sz val="11"/>
        <color rgb="FF333333"/>
        <rFont val="Arial"/>
        <family val="2"/>
      </rPr>
      <t> </t>
    </r>
    <r>
      <rPr>
        <b/>
        <i/>
        <sz val="11"/>
        <color rgb="FFCC3300"/>
        <rFont val="Arial"/>
        <family val="2"/>
      </rPr>
      <t>évidence</t>
    </r>
    <r>
      <rPr>
        <i/>
        <sz val="11"/>
        <color rgb="FF333333"/>
        <rFont val="Arial"/>
        <family val="2"/>
      </rPr>
      <t> la vie et l'immortalité</t>
    </r>
    <r>
      <rPr>
        <sz val="11"/>
        <color rgb="FF333333"/>
        <rFont val="Arial"/>
        <family val="2"/>
      </rPr>
      <t> .</t>
    </r>
  </si>
  <si>
    <r>
      <t>Ils étoient, en quelque sorte, les </t>
    </r>
    <r>
      <rPr>
        <i/>
        <sz val="11"/>
        <color rgb="FF333333"/>
        <rFont val="Arial"/>
        <family val="2"/>
      </rPr>
      <t>précurseurs</t>
    </r>
    <r>
      <rPr>
        <sz val="11"/>
        <color rgb="FF333333"/>
        <rFont val="Arial"/>
        <family val="2"/>
      </rPr>
      <t> de cette raison qui devoit </t>
    </r>
    <r>
      <rPr>
        <b/>
        <i/>
        <sz val="11"/>
        <color rgb="FFCC3300"/>
        <rFont val="Arial"/>
        <family val="2"/>
      </rPr>
      <t>mettre</t>
    </r>
    <r>
      <rPr>
        <i/>
        <sz val="11"/>
        <color rgb="FF333333"/>
        <rFont val="Arial"/>
        <family val="2"/>
      </rPr>
      <t> </t>
    </r>
    <r>
      <rPr>
        <b/>
        <i/>
        <sz val="11"/>
        <color rgb="FFCC3300"/>
        <rFont val="Arial"/>
        <family val="2"/>
      </rPr>
      <t>enévidence</t>
    </r>
    <r>
      <rPr>
        <i/>
        <sz val="11"/>
        <color rgb="FF333333"/>
        <rFont val="Arial"/>
        <family val="2"/>
      </rPr>
      <t> la vie et l'immortalité</t>
    </r>
    <r>
      <rPr>
        <sz val="11"/>
        <color rgb="FF333333"/>
        <rFont val="Arial"/>
        <family val="2"/>
      </rPr>
      <t> .</t>
    </r>
  </si>
  <si>
    <r>
      <t>Un régistre des naissances et des morts de quelques especes </t>
    </r>
    <r>
      <rPr>
        <b/>
        <sz val="11"/>
        <color rgb="FFCC3300"/>
        <rFont val="Arial"/>
        <family val="2"/>
      </rPr>
      <t>mettroit</t>
    </r>
    <r>
      <rPr>
        <sz val="11"/>
        <color rgb="FF333333"/>
        <rFont val="Arial"/>
        <family val="2"/>
      </rPr>
      <t> cette vérité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t>
    </r>
  </si>
  <si>
    <r>
      <t>Rapportons à present les passages des anciens auteurs qui </t>
    </r>
    <r>
      <rPr>
        <b/>
        <sz val="11"/>
        <color rgb="FFCC3300"/>
        <rFont val="Arial"/>
        <family val="2"/>
      </rPr>
      <t>mettent</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que quoique les grecs et les latins donnassent le nom de chant à la déclamation de leurs pieces de théatre, cette déclamation n'étoit pas néanmoins un chant musical.</t>
    </r>
  </si>
  <si>
    <r>
      <t>Mise</t>
    </r>
    <r>
      <rPr>
        <sz val="11"/>
        <color rgb="FF333333"/>
        <rFont val="Arial"/>
        <family val="2"/>
      </rPr>
      <t> </t>
    </r>
    <r>
      <rPr>
        <b/>
        <sz val="11"/>
        <color rgb="FFCC3300"/>
        <rFont val="Arial"/>
        <family val="2"/>
      </rPr>
      <t>enévidence</t>
    </r>
    <r>
      <rPr>
        <sz val="11"/>
        <color rgb="FF333333"/>
        <rFont val="Arial"/>
        <family val="2"/>
      </rPr>
      <t> par le fonctionnement même du déterminisme interne, une puissance nouvelle maintient en suspens tout le mouvement de la spontanéité.</t>
    </r>
  </si>
  <si>
    <r>
      <t>Elle aimait pardessus tout les scènes de mélodrame, le bruit, le scandale, et recherchait avec empressement toutes les occasions de se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t>
    </r>
  </si>
  <si>
    <r>
      <t>Sans doute, tout ce qui est beau doit faire naître des sentiments généreux, et ces sentiments excitent à la vertu ; mais, dès qu'on a pour objet de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un précepte de morale, la libre impression que produisent les chefs-d'œuvre de l'art est nécessairement détruite ; car le but, quel qu'il soit, quand il est connu, borne et gêne l'imagination.</t>
    </r>
  </si>
  <si>
    <r>
      <t>Or, ce rétablissement s'opère à l'aide d'une force qui transporte les matières nouvellement assimilées dans les lieux où elles doivent être fixées, et non par aucune loi particulière, ce que je crois avoir </t>
    </r>
    <r>
      <rPr>
        <b/>
        <sz val="11"/>
        <color rgb="FFCC3300"/>
        <rFont val="Arial"/>
        <family val="2"/>
      </rPr>
      <t>mis</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t>
    </r>
  </si>
  <si>
    <r>
      <t>Il est clair que Montesquieu s'est essentiellement proposé de rallier, autant que possible, sous un certain nombre de chefs principaux, tous les faits politiques dont il avait connaissance, et de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les lois de leur enchaînement.</t>
    </r>
  </si>
  <si>
    <r>
      <t>L'éclat de rire général qu'excita cette saillie, loin de déconcerter un athlète qui combattait sur son terrain, lui donna le courage de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les ridicules dont il est abondamment pourvu.</t>
    </r>
  </si>
  <si>
    <r>
      <t>L'histoire des crimes commis par les foules </t>
    </r>
    <r>
      <rPr>
        <b/>
        <sz val="11"/>
        <color rgb="FFCC3300"/>
        <rFont val="Arial"/>
        <family val="2"/>
      </rPr>
      <t>met</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ce qui précède.</t>
    </r>
  </si>
  <si>
    <r>
      <t>Le résultat principal de ces amusettes, c'est qu'on forme d'immenses années industrielles, sans aucune contrainte, et sans autre ruse que d'avoir </t>
    </r>
    <r>
      <rPr>
        <b/>
        <sz val="11"/>
        <color rgb="FFCC3300"/>
        <rFont val="Arial"/>
        <family val="2"/>
      </rPr>
      <t>mis</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et honoré publiquement cette virginité, que les philosophes veulent éloigner du monde, entourer de duègnes et de préjugés.</t>
    </r>
  </si>
  <si>
    <r>
      <t>Les écrivains de l'avenir qui étudieront le mouvement scientifique et littéraire de notre époque envisageront certainement comme un fait caractéristique que l'étude des phénomènes psychologiques, historiques et sociaux, jusqu'alors l'apanage exclusif des philosophes, des historiens et des littérateurs, soit graduellement devenu celui des savants ; et, comparant le nombre immense de faits découverts par les derniers en quelques années au minime bagage de vérités </t>
    </r>
    <r>
      <rPr>
        <b/>
        <sz val="11"/>
        <color rgb="FFCC3300"/>
        <rFont val="Arial"/>
        <family val="2"/>
      </rPr>
      <t>mises</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par les premiers pendant des siècles, ils regretteront sûrement qu'une semblable transformation ne se soit pas plus tôt accomplie.</t>
    </r>
  </si>
  <si>
    <r>
      <t>Je me glissai dans la foule, composée en grande partie de jeunes gens qui venaient se munir de cartes de visites satinées, gaufrées, dorées, où l'art du graveur s'efforce de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tant de noms dévolus à l'obscurité: quelques provinciaux achetaient du papier de couleur à vignettes, dont les petits-maîtres des départemens font encore une grande consommation.</t>
    </r>
  </si>
  <si>
    <r>
      <t>Tocqueville </t>
    </r>
    <r>
      <rPr>
        <b/>
        <i/>
        <sz val="11"/>
        <color rgb="FFCC3300"/>
        <rFont val="Arial"/>
        <family val="2"/>
      </rPr>
      <t>met</t>
    </r>
    <r>
      <rPr>
        <i/>
        <sz val="11"/>
        <color rgb="FF333333"/>
        <rFont val="Arial"/>
        <family val="2"/>
      </rPr>
      <t> </t>
    </r>
    <r>
      <rPr>
        <b/>
        <i/>
        <sz val="11"/>
        <color rgb="FFCC3300"/>
        <rFont val="Arial"/>
        <family val="2"/>
      </rPr>
      <t>en</t>
    </r>
    <r>
      <rPr>
        <i/>
        <sz val="11"/>
        <color rgb="FF333333"/>
        <rFont val="Arial"/>
        <family val="2"/>
      </rPr>
      <t> </t>
    </r>
    <r>
      <rPr>
        <b/>
        <i/>
        <sz val="11"/>
        <color rgb="FFCC3300"/>
        <rFont val="Arial"/>
        <family val="2"/>
      </rPr>
      <t>évidence</t>
    </r>
    <r>
      <rPr>
        <i/>
        <sz val="11"/>
        <color rgb="FF333333"/>
        <rFont val="Arial"/>
        <family val="2"/>
      </rPr>
      <t> les interréactions entre le politique – la structure du pouvoir, l'implantation </t>
    </r>
    <r>
      <rPr>
        <sz val="11"/>
        <color rgb="FF333333"/>
        <rFont val="Arial"/>
        <family val="2"/>
      </rPr>
      <t>hic et nunc</t>
    </r>
    <r>
      <rPr>
        <i/>
        <sz val="11"/>
        <color rgb="FF333333"/>
        <rFont val="Arial"/>
        <family val="2"/>
      </rPr>
      <t> dans un donné géographique et historique – et le religieux.</t>
    </r>
  </si>
  <si>
    <r>
      <t>Il eût été peu sage de me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mouvement et en </t>
    </r>
    <r>
      <rPr>
        <b/>
        <sz val="11"/>
        <color rgb="FFCC3300"/>
        <rFont val="Arial"/>
        <family val="2"/>
      </rPr>
      <t>évidence</t>
    </r>
    <r>
      <rPr>
        <sz val="11"/>
        <color rgb="FF333333"/>
        <rFont val="Arial"/>
        <family val="2"/>
      </rPr>
      <t>, tant que la circulation ne serait pas libre; </t>
    </r>
    <r>
      <rPr>
        <sz val="11"/>
        <color theme="1"/>
        <rFont val="Calibri"/>
        <family val="2"/>
        <scheme val="minor"/>
      </rPr>
      <t>Mm</t>
    </r>
    <r>
      <rPr>
        <sz val="11"/>
        <color rgb="FF333333"/>
        <rFont val="Arial"/>
        <family val="2"/>
      </rPr>
      <t> </t>
    </r>
    <r>
      <rPr>
        <sz val="11"/>
        <color theme="1"/>
        <rFont val="Calibri"/>
        <family val="2"/>
        <scheme val="minor"/>
      </rPr>
      <t>D</t>
    </r>
    <r>
      <rPr>
        <sz val="11"/>
        <color rgb="FF333333"/>
        <rFont val="Arial"/>
        <family val="2"/>
      </rPr>
      <t> et </t>
    </r>
    <r>
      <rPr>
        <sz val="11"/>
        <color theme="1"/>
        <rFont val="Calibri"/>
        <family val="2"/>
        <scheme val="minor"/>
      </rPr>
      <t>R</t>
    </r>
    <r>
      <rPr>
        <sz val="11"/>
        <color rgb="FF333333"/>
        <rFont val="Arial"/>
        <family val="2"/>
      </rPr>
      <t> me conseillaient de différer.</t>
    </r>
  </si>
  <si>
    <r>
      <t>L'expérimentation morale, comme toute autre, doit être une méthode d'analyse et de synthèse: le sacrifice est cette analyse réelle qui, mortifiant les appétits trop impérieux et trop connus de tous, </t>
    </r>
    <r>
      <rPr>
        <b/>
        <sz val="11"/>
        <color rgb="FFCC3300"/>
        <rFont val="Arial"/>
        <family val="2"/>
      </rPr>
      <t>met</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une volonté supérieure qui n'est qu'en leur résistant: il n'appauvrit pas, il développe et complète la personne humaine.</t>
    </r>
  </si>
  <si>
    <r>
      <t>Le rôle de la science expérimentale, c'est de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la discontinuité dans la continuité même.</t>
    </r>
  </si>
  <si>
    <r>
      <t>Le rapide exposé qui précède suffit pour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le rôle des associations dans la constitution des phénomènes intellectuels.</t>
    </r>
  </si>
  <si>
    <r>
      <t>Or, les explications données jusqu'ici, celles que nous continuerons de donner par la suite, mettent ou </t>
    </r>
    <r>
      <rPr>
        <b/>
        <sz val="11"/>
        <color rgb="FFCC3300"/>
        <rFont val="Arial"/>
        <family val="2"/>
      </rPr>
      <t>mettront</t>
    </r>
    <r>
      <rPr>
        <sz val="11"/>
        <color rgb="FF333333"/>
        <rFont val="Arial"/>
        <family val="2"/>
      </rPr>
      <t> </t>
    </r>
    <r>
      <rPr>
        <b/>
        <sz val="11"/>
        <color rgb="FFCC3300"/>
        <rFont val="Arial"/>
        <family val="2"/>
      </rPr>
      <t>enévidence</t>
    </r>
    <r>
      <rPr>
        <sz val="11"/>
        <color rgb="FF333333"/>
        <rFont val="Arial"/>
        <family val="2"/>
      </rPr>
      <t>, à ce que nous espérons, le fait de cette coordination hiérarchique.</t>
    </r>
  </si>
  <si>
    <r>
      <t>Mais il n'est possible d'établir la neutralité de cette zone où la paix de la science doit régner qu'en réservant le principe secret des divisions, qu'en </t>
    </r>
    <r>
      <rPr>
        <b/>
        <sz val="11"/>
        <color rgb="FFCC3300"/>
        <rFont val="Arial"/>
        <family val="2"/>
      </rPr>
      <t>mettant</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dans toute son intégrité, la grande et décisive question.</t>
    </r>
  </si>
  <si>
    <r>
      <t>Mais, si la comparaison des grammaires, des dictionnaires et des évolutions linguistiques ne révèle aucune des ressemblances arbitraires qu'on a voulu y voir, elle </t>
    </r>
    <r>
      <rPr>
        <b/>
        <sz val="11"/>
        <color rgb="FFCC3300"/>
        <rFont val="Arial"/>
        <family val="2"/>
      </rPr>
      <t>met</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toutes celles qui découlent des nécessités d'ordre logique.</t>
    </r>
  </si>
  <si>
    <r>
      <t>Alors tous deux se mettent à arranger un petit</t>
    </r>
    <r>
      <rPr>
        <sz val="11"/>
        <color rgb="FF333333"/>
        <rFont val="Arial"/>
        <family val="2"/>
      </rPr>
      <t> </t>
    </r>
    <r>
      <rPr>
        <i/>
        <sz val="11"/>
        <color rgb="FF333333"/>
        <rFont val="Arial"/>
        <family val="2"/>
      </rPr>
      <t>étalage de leurs tableaux, prenant des toiles</t>
    </r>
    <r>
      <rPr>
        <sz val="11"/>
        <color rgb="FF333333"/>
        <rFont val="Arial"/>
        <family val="2"/>
      </rPr>
      <t> </t>
    </r>
    <r>
      <rPr>
        <i/>
        <sz val="11"/>
        <color rgb="FF333333"/>
        <rFont val="Arial"/>
        <family val="2"/>
      </rPr>
      <t>appuyées à l'envers contre le pied des chevalets</t>
    </r>
    <r>
      <rPr>
        <sz val="11"/>
        <color rgb="FF333333"/>
        <rFont val="Arial"/>
        <family val="2"/>
      </rPr>
      <t> </t>
    </r>
    <r>
      <rPr>
        <i/>
        <sz val="11"/>
        <color rgb="FF333333"/>
        <rFont val="Arial"/>
        <family val="2"/>
      </rPr>
      <t>et les </t>
    </r>
    <r>
      <rPr>
        <b/>
        <i/>
        <sz val="11"/>
        <color rgb="FFCC3300"/>
        <rFont val="Arial"/>
        <family val="2"/>
      </rPr>
      <t>mettant</t>
    </r>
    <r>
      <rPr>
        <i/>
        <sz val="11"/>
        <color rgb="FF333333"/>
        <rFont val="Arial"/>
        <family val="2"/>
      </rPr>
      <t> bien </t>
    </r>
    <r>
      <rPr>
        <b/>
        <i/>
        <sz val="11"/>
        <color rgb="FFCC3300"/>
        <rFont val="Arial"/>
        <family val="2"/>
      </rPr>
      <t>en</t>
    </r>
    <r>
      <rPr>
        <i/>
        <sz val="11"/>
        <color rgb="FF333333"/>
        <rFont val="Arial"/>
        <family val="2"/>
      </rPr>
      <t> </t>
    </r>
    <r>
      <rPr>
        <b/>
        <i/>
        <sz val="11"/>
        <color rgb="FFCC3300"/>
        <rFont val="Arial"/>
        <family val="2"/>
      </rPr>
      <t>évidence</t>
    </r>
    <r>
      <rPr>
        <i/>
        <sz val="11"/>
        <color rgb="FF333333"/>
        <rFont val="Arial"/>
        <family val="2"/>
      </rPr>
      <t>.</t>
    </r>
  </si>
  <si>
    <r>
      <t>Les résultats ont </t>
    </r>
    <r>
      <rPr>
        <b/>
        <sz val="11"/>
        <color rgb="FFCC3300"/>
        <rFont val="Arial"/>
        <family val="2"/>
      </rPr>
      <t>mis</t>
    </r>
    <r>
      <rPr>
        <sz val="11"/>
        <color rgb="FF333333"/>
        <rFont val="Arial"/>
        <family val="2"/>
      </rPr>
      <t> le fait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t>
    </r>
  </si>
  <si>
    <r>
      <t>Son regard vint se heurter, à l'improviste, au récipient de porcelaine, que la garde avait </t>
    </r>
    <r>
      <rPr>
        <b/>
        <sz val="11"/>
        <color rgb="FFCC3300"/>
        <rFont val="Arial"/>
        <family val="2"/>
      </rPr>
      <t>mis</t>
    </r>
    <r>
      <rPr>
        <sz val="11"/>
        <color rgb="FF333333"/>
        <rFont val="Arial"/>
        <family val="2"/>
      </rPr>
      <t>, à portée de la main,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sur la commode, et qui, ridicule, monumental, semblait insolemment attendre.</t>
    </r>
  </si>
  <si>
    <r>
      <t>D'autres faits </t>
    </r>
    <r>
      <rPr>
        <b/>
        <sz val="11"/>
        <color rgb="FFCC3300"/>
        <rFont val="Arial"/>
        <family val="2"/>
      </rPr>
      <t>mettent</t>
    </r>
    <r>
      <rPr>
        <sz val="11"/>
        <color rgb="FF333333"/>
        <rFont val="Arial"/>
        <family val="2"/>
      </rPr>
      <t> d'ailleurs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l'importance croissante de ces préférences, le rôle de l'amour dans la sélection.</t>
    </r>
  </si>
  <si>
    <r>
      <t>Ce phénomène, prévu par Lippmann, a été </t>
    </r>
    <r>
      <rPr>
        <b/>
        <sz val="11"/>
        <color rgb="FFCC3300"/>
        <rFont val="Arial"/>
        <family val="2"/>
      </rPr>
      <t>mis</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par les frères Curie.</t>
    </r>
  </si>
  <si>
    <r>
      <t>Il résulte de là que le régime napoléonien peut être regardé comme une expérience </t>
    </r>
    <r>
      <rPr>
        <b/>
        <sz val="11"/>
        <color rgb="FFCC3300"/>
        <rFont val="Arial"/>
        <family val="2"/>
      </rPr>
      <t>mettant</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 xml:space="preserve">évidence </t>
    </r>
    <r>
      <rPr>
        <sz val="11"/>
        <color rgb="FF333333"/>
        <rFont val="Arial"/>
        <family val="2"/>
      </rPr>
      <t>le rôle énorme de la conservation à travers les plus grandes révolutions.</t>
    </r>
  </si>
  <si>
    <r>
      <t>Elle aura été nettement </t>
    </r>
    <r>
      <rPr>
        <b/>
        <sz val="11"/>
        <color rgb="FFCC3300"/>
        <rFont val="Arial"/>
        <family val="2"/>
      </rPr>
      <t>mise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par la lutte actuelle.</t>
    </r>
  </si>
  <si>
    <r>
      <t>L'extrême difficulté, dans certains pays, de régulariser les rapports entre un organisme technique et les organismes gouvernementaux, parlementaires et financiers, </t>
    </r>
    <r>
      <rPr>
        <b/>
        <sz val="11"/>
        <color rgb="FFCC3300"/>
        <rFont val="Arial"/>
        <family val="2"/>
      </rPr>
      <t>met</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sur exemple majeur, les coûts de la formation du pouvoir de décision dans toute unité complexe.</t>
    </r>
  </si>
  <si>
    <r>
      <t>La théorie que je voudrais </t>
    </r>
    <r>
      <rPr>
        <b/>
        <sz val="11"/>
        <color rgb="FFCC3300"/>
        <rFont val="Arial"/>
        <family val="2"/>
      </rPr>
      <t>mettre</t>
    </r>
    <r>
      <rPr>
        <sz val="11"/>
        <color rgb="FF333333"/>
        <rFont val="Arial"/>
        <family val="2"/>
      </rPr>
      <t> ici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peut être formulée ainsi : le </t>
    </r>
    <r>
      <rPr>
        <i/>
        <sz val="11"/>
        <color rgb="FF333333"/>
        <rFont val="Arial"/>
        <family val="2"/>
      </rPr>
      <t>domaine propre de l'opportunité est la création de nouvelles forces productives ; - le domaine propre du droit tout fait est la conservation des forces existantes.</t>
    </r>
  </si>
  <si>
    <r>
      <t>Pour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la production de ces "hormones nerveuses", on excite le bout périphérique d'un nerf dans un organe isolé, où l'on pratique une circulation artificielle; après quoi l'on recherche la substance active dans le liquide de perfusion.</t>
    </r>
  </si>
  <si>
    <r>
      <t>La population humaine est un phénomène en marche; c'est le fait </t>
    </r>
    <r>
      <rPr>
        <b/>
        <sz val="11"/>
        <color rgb="FFCC3300"/>
        <rFont val="Arial"/>
        <family val="2"/>
      </rPr>
      <t>mis</t>
    </r>
    <r>
      <rPr>
        <sz val="11"/>
        <color rgb="FF333333"/>
        <rFont val="Arial"/>
        <family val="2"/>
      </rPr>
      <t> pleinement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lorsque, par-dessus les statistiques particulières des états, on considère l'ensemble de sa distribution sur le globe.</t>
    </r>
  </si>
  <si>
    <r>
      <t>Bérulle ne doit à son entourage que d'illustres exemples de sainteté; pour le reste, peut-être ne dépend-il de personne, non pas même de la société mystique dans laquelle il aura vite achevé de prendre conscience de lui-même, et qui aura contribué à le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t>
    </r>
  </si>
  <si>
    <r>
      <t>Ainsi en est-il chez les fleurs où une même sagesse, </t>
    </r>
    <r>
      <rPr>
        <b/>
        <sz val="11"/>
        <color rgb="FFCC3300"/>
        <rFont val="Arial"/>
        <family val="2"/>
      </rPr>
      <t>mise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par </t>
    </r>
    <r>
      <rPr>
        <sz val="11"/>
        <color theme="1"/>
        <rFont val="Calibri"/>
        <family val="2"/>
        <scheme val="minor"/>
      </rPr>
      <t>Darwin</t>
    </r>
    <r>
      <rPr>
        <sz val="11"/>
        <color rgb="FF333333"/>
        <rFont val="Arial"/>
        <family val="2"/>
      </rPr>
      <t>, règle les modes de fécondation en les opposant successivement les uns aux autres.</t>
    </r>
  </si>
  <si>
    <r>
      <t>L'hérédité végétale et animale des hybrides, les races spéciales, les lois de Mendel, ainsi que diverses présentations sur la sexualité, la parthénogenèse, le développement et la chirurgie de l'œuf, les appareils de Carrel seront également </t>
    </r>
    <r>
      <rPr>
        <b/>
        <sz val="11"/>
        <color rgb="FFCC3300"/>
        <rFont val="Arial"/>
        <family val="2"/>
      </rPr>
      <t>mis</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t>
    </r>
  </si>
  <si>
    <r>
      <t>Il affirme la même chose que moi ; en appelant la production un organisme vivant, j'ai </t>
    </r>
    <r>
      <rPr>
        <b/>
        <sz val="11"/>
        <color rgb="FFCC3300"/>
        <rFont val="Arial"/>
        <family val="2"/>
      </rPr>
      <t>mis</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le rôle décisif </t>
    </r>
    <r>
      <rPr>
        <i/>
        <sz val="11"/>
        <color rgb="FF333333"/>
        <rFont val="Arial"/>
        <family val="2"/>
      </rPr>
      <t>du principe intérieur, qui ne peut être changé par des additions successives de petits éléments venant du dehors.</t>
    </r>
  </si>
  <si>
    <r>
      <t>Cette analyse permettra d'écarter des monographies une masse de détails dont on les encombre et qui plaisent par leur pittoresque ; on saura ce qu'il faut chercher à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dans la vie ouvrière ; quels sont les sentiments dont il importe de noter les manifestations.</t>
    </r>
  </si>
  <si>
    <r>
      <t>Elle était construite selon une orientation particulière qui la </t>
    </r>
    <r>
      <rPr>
        <b/>
        <sz val="11"/>
        <color rgb="FFCC3300"/>
        <rFont val="Arial"/>
        <family val="2"/>
      </rPr>
      <t>mettait</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t>
    </r>
  </si>
  <si>
    <r>
      <t>D'intensité mesurée, il favorise le rôle des parents comme créateurs d'idéal, qu'</t>
    </r>
    <r>
      <rPr>
        <sz val="11"/>
        <color theme="1"/>
        <rFont val="Calibri"/>
        <family val="2"/>
        <scheme val="minor"/>
      </rPr>
      <t>Adler</t>
    </r>
    <r>
      <rPr>
        <sz val="11"/>
        <color rgb="FF333333"/>
        <rFont val="Arial"/>
        <family val="2"/>
      </rPr>
      <t> a </t>
    </r>
    <r>
      <rPr>
        <b/>
        <sz val="11"/>
        <color rgb="FFCC3300"/>
        <rFont val="Arial"/>
        <family val="2"/>
      </rPr>
      <t>mis</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spécialement chez le père.</t>
    </r>
  </si>
  <si>
    <r>
      <t>Le point </t>
    </r>
    <r>
      <rPr>
        <b/>
        <sz val="11"/>
        <color rgb="FFCC3300"/>
        <rFont val="Arial"/>
        <family val="2"/>
      </rPr>
      <t>mis</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est l'élévation du </t>
    </r>
    <r>
      <rPr>
        <i/>
        <sz val="11"/>
        <color rgb="FF333333"/>
        <rFont val="Arial"/>
        <family val="2"/>
      </rPr>
      <t>trend résultant,</t>
    </r>
    <r>
      <rPr>
        <sz val="11"/>
        <color rgb="FF333333"/>
        <rFont val="Arial"/>
        <family val="2"/>
      </rPr>
      <t> c'est-à-dire des valeurs successives en moyenne du produit réel pendant une période contenant plusieurs cycles.</t>
    </r>
  </si>
  <si>
    <r>
      <t>Rien ne peut dispenser la conscience de l'effort par lequel elle se saisit d'un groupe confus de pensées, l'isole, concentre sur lui toute la lumière qui est en elle, et l'éclaire ainsi de manière à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les parties inaperçues dont il est composé.</t>
    </r>
  </si>
  <si>
    <r>
      <t>Une famille dont il ne savait rien avait vécu là. </t>
    </r>
    <r>
      <rPr>
        <sz val="11"/>
        <color theme="1"/>
        <rFont val="Calibri"/>
        <family val="2"/>
        <scheme val="minor"/>
      </rPr>
      <t>Il avait trouvé, au fond d'un tiroir, les lettres un peu guindées écrites en 1865 par un fils étudiant à Paris: "mon cher père, ma chère mère"... depuis quelque dix-huit ans qu'il vit dans des " meublés", sordides ou fastueux selon les époques, il a souvent découvert des indices qui par contraste </t>
    </r>
    <r>
      <rPr>
        <b/>
        <sz val="11"/>
        <color rgb="FFCC3300"/>
        <rFont val="Calibri"/>
        <family val="2"/>
        <scheme val="minor"/>
      </rPr>
      <t>mettent</t>
    </r>
    <r>
      <rPr>
        <sz val="11"/>
        <color theme="1"/>
        <rFont val="Calibri"/>
        <family val="2"/>
        <scheme val="minor"/>
      </rPr>
      <t> </t>
    </r>
    <r>
      <rPr>
        <b/>
        <sz val="11"/>
        <color rgb="FFCC3300"/>
        <rFont val="Calibri"/>
        <family val="2"/>
        <scheme val="minor"/>
      </rPr>
      <t>en</t>
    </r>
    <r>
      <rPr>
        <sz val="11"/>
        <color theme="1"/>
        <rFont val="Calibri"/>
        <family val="2"/>
        <scheme val="minor"/>
      </rPr>
      <t> </t>
    </r>
    <r>
      <rPr>
        <b/>
        <sz val="11"/>
        <color rgb="FFCC3300"/>
        <rFont val="Calibri"/>
        <family val="2"/>
        <scheme val="minor"/>
      </rPr>
      <t>évidence</t>
    </r>
    <r>
      <rPr>
        <sz val="11"/>
        <color theme="1"/>
        <rFont val="Calibri"/>
        <family val="2"/>
        <scheme val="minor"/>
      </rPr>
      <t> sa condition de perpétuel passager: même au coeur des grandes villes il est toujours cet hôte d'une île en apparence déserte, qui sursaute en découvrant les traces des vrais propriétaires du lieu.</t>
    </r>
  </si>
  <si>
    <r>
      <t>Nous le savons, l'équilibre statique et le circuit stationnaire sont des appareils logiques propres à </t>
    </r>
    <r>
      <rPr>
        <b/>
        <sz val="11"/>
        <color rgb="FFCC3300"/>
        <rFont val="Arial"/>
        <family val="2"/>
      </rPr>
      <t>mettre</t>
    </r>
    <r>
      <rPr>
        <sz val="11"/>
        <color rgb="FF333333"/>
        <rFont val="Arial"/>
        <family val="2"/>
      </rPr>
      <t> </t>
    </r>
    <r>
      <rPr>
        <b/>
        <sz val="11"/>
        <color rgb="FFCC3300"/>
        <rFont val="Arial"/>
        <family val="2"/>
      </rPr>
      <t>en</t>
    </r>
    <r>
      <rPr>
        <sz val="11"/>
        <color rgb="FF333333"/>
        <rFont val="Arial"/>
        <family val="2"/>
      </rPr>
      <t> </t>
    </r>
    <r>
      <rPr>
        <b/>
        <sz val="11"/>
        <color rgb="FFCC3300"/>
        <rFont val="Arial"/>
        <family val="2"/>
      </rPr>
      <t>évidence</t>
    </r>
    <r>
      <rPr>
        <sz val="11"/>
        <color rgb="FF333333"/>
        <rFont val="Arial"/>
        <family val="2"/>
      </rPr>
      <t> les changements et à classer les types de changements.</t>
    </r>
  </si>
  <si>
    <t>mettreenevidence</t>
  </si>
  <si>
    <r>
      <t>Mais est-ce raison que, si particulier en usage, je pretende me </t>
    </r>
    <r>
      <rPr>
        <b/>
        <sz val="11"/>
        <color rgb="FFCC3300"/>
        <rFont val="Arial"/>
        <family val="2"/>
      </rPr>
      <t>rendre</t>
    </r>
    <r>
      <rPr>
        <sz val="11"/>
        <color rgb="FF333333"/>
        <rFont val="Arial"/>
        <family val="2"/>
      </rPr>
      <t> </t>
    </r>
    <r>
      <rPr>
        <b/>
        <sz val="11"/>
        <color rgb="FFCC3300"/>
        <rFont val="Arial"/>
        <family val="2"/>
      </rPr>
      <t>public</t>
    </r>
    <r>
      <rPr>
        <sz val="11"/>
        <color rgb="FF333333"/>
        <rFont val="Arial"/>
        <family val="2"/>
      </rPr>
      <t> en cognoissance?</t>
    </r>
  </si>
  <si>
    <r>
      <t xml:space="preserve">Mais de ces trois les deux prescherent en secret, et la ruse ennemie en secret estouffa leur martyre et leur vie; le tiers, aprés avoir essayé par le bruit à cueillir sur leur cendre encore quelque fruict, </t>
    </r>
    <r>
      <rPr>
        <b/>
        <sz val="11"/>
        <color rgb="FFFF0000"/>
        <rFont val="Calibri"/>
        <family val="2"/>
        <scheme val="minor"/>
      </rPr>
      <t>rendit</t>
    </r>
    <r>
      <rPr>
        <sz val="11"/>
        <color theme="1"/>
        <rFont val="Calibri"/>
        <family val="2"/>
        <scheme val="minor"/>
      </rPr>
      <t xml:space="preserve"> son coup </t>
    </r>
    <r>
      <rPr>
        <b/>
        <sz val="11"/>
        <color rgb="FFFF0000"/>
        <rFont val="Calibri"/>
        <family val="2"/>
        <scheme val="minor"/>
      </rPr>
      <t>public</t>
    </r>
    <r>
      <rPr>
        <sz val="11"/>
        <color theme="1"/>
        <rFont val="Calibri"/>
        <family val="2"/>
        <scheme val="minor"/>
      </rPr>
      <t xml:space="preserve"> et publique sa peine. </t>
    </r>
  </si>
  <si>
    <r>
      <t>Philippes Desportes, dont le style délicat et fleury estoit les delices de la cour du Roy Henry III, avoit composé ses premiers et divers sonnets pour Diane, et pour Hypolite, lors que ce prince magnifique et bienfaisant, qui prenoit un singulier plaisir à les lire et à les reciter, pour </t>
    </r>
    <r>
      <rPr>
        <b/>
        <sz val="11"/>
        <color rgb="FFCC3300"/>
        <rFont val="Arial"/>
        <family val="2"/>
      </rPr>
      <t>rendre</t>
    </r>
    <r>
      <rPr>
        <sz val="11"/>
        <color rgb="FF333333"/>
        <rFont val="Arial"/>
        <family val="2"/>
      </rPr>
      <t> ce tresor </t>
    </r>
    <r>
      <rPr>
        <b/>
        <sz val="11"/>
        <color rgb="FFCC3300"/>
        <rFont val="Arial"/>
        <family val="2"/>
      </rPr>
      <t>public</t>
    </r>
    <r>
      <rPr>
        <sz val="11"/>
        <color rgb="FF333333"/>
        <rFont val="Arial"/>
        <family val="2"/>
      </rPr>
      <t> à toute la </t>
    </r>
    <r>
      <rPr>
        <sz val="11"/>
        <color theme="1"/>
        <rFont val="Calibri"/>
        <family val="2"/>
        <scheme val="minor"/>
      </rPr>
      <t>France</t>
    </r>
    <r>
      <rPr>
        <sz val="11"/>
        <color rgb="FF333333"/>
        <rFont val="Arial"/>
        <family val="2"/>
      </rPr>
      <t>, et à toutes les autres nations, par le moyen de l'impression, fit délivrer comptant à ce fameux poëte des plus clairs deniers de son espargne, la somme de trente mille livres, qui estoit une somme assez considerable pour le temps.</t>
    </r>
  </si>
  <si>
    <r>
      <t>Ce saint homme estant prest de mourir, et faisant une recherche exacte de tout ce qu'il pouvoit avoir commis contre son devoir, il fit reflexion qu'il avoit composé et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 un livre de sermons, qui sont si pleins de pieté et d'onction, et qu'il l'avoit fait sans la permission du chapitre general, laquelle estoit necessaire pour cela: etc.</t>
    </r>
  </si>
  <si>
    <r>
      <t xml:space="preserve">J'avais pris la précaution de protester dans une préface contre toutes ces interprétations, que quelque connaissance que j'ai des hommes m'avait fait prévoir, jusques à hésiter quelque temps si je devais </t>
    </r>
    <r>
      <rPr>
        <b/>
        <sz val="11"/>
        <color rgb="FFC00000"/>
        <rFont val="Calibri"/>
        <family val="2"/>
        <scheme val="minor"/>
      </rPr>
      <t>rendre</t>
    </r>
    <r>
      <rPr>
        <sz val="11"/>
        <color theme="1"/>
        <rFont val="Calibri"/>
        <family val="2"/>
        <scheme val="minor"/>
      </rPr>
      <t xml:space="preserve"> mon livre </t>
    </r>
    <r>
      <rPr>
        <b/>
        <sz val="11"/>
        <color rgb="FFC00000"/>
        <rFont val="Calibri"/>
        <family val="2"/>
        <scheme val="minor"/>
      </rPr>
      <t>public</t>
    </r>
    <r>
      <rPr>
        <sz val="11"/>
        <color theme="1"/>
        <rFont val="Calibri"/>
        <family val="2"/>
        <scheme val="minor"/>
      </rPr>
      <t>, et à balancer entre le désir d'être utile à ma patrie par mes écrits, et la crainte de fournir à quelques - uns de quoi exercer leur malignité; mais puisque j'ai eu la faiblesse de publier ces Caractères, quelle digue élèverai-je contre ce déluge d'explications qui inonde la ville, et qui bientôt va gagner la cour?</t>
    </r>
  </si>
  <si>
    <r>
      <t>Mais il y a si peu d'ordre et de liaison dans ce qui compose ces </t>
    </r>
    <r>
      <rPr>
        <i/>
        <sz val="11"/>
        <color rgb="FF333333"/>
        <rFont val="Arial"/>
        <family val="2"/>
      </rPr>
      <t>olympiques</t>
    </r>
    <r>
      <rPr>
        <sz val="11"/>
        <color rgb="FF333333"/>
        <rFont val="Arial"/>
        <family val="2"/>
      </rPr>
      <t> parmi ses manuscrits, qu'il est aisé de juger que </t>
    </r>
    <r>
      <rPr>
        <sz val="11"/>
        <color theme="1"/>
        <rFont val="Calibri"/>
        <family val="2"/>
        <scheme val="minor"/>
      </rPr>
      <t>M</t>
    </r>
    <r>
      <rPr>
        <sz val="11"/>
        <color rgb="FF333333"/>
        <rFont val="Arial"/>
        <family val="2"/>
      </rPr>
      <t> </t>
    </r>
    <r>
      <rPr>
        <sz val="11"/>
        <color theme="1"/>
        <rFont val="Calibri"/>
        <family val="2"/>
        <scheme val="minor"/>
      </rPr>
      <t>Descartes</t>
    </r>
    <r>
      <rPr>
        <sz val="11"/>
        <color rgb="FF333333"/>
        <rFont val="Arial"/>
        <family val="2"/>
      </rPr>
      <t> n'a jamais songé à en faire un traité régulier et suivi, moins encore à le </t>
    </r>
    <r>
      <rPr>
        <b/>
        <sz val="11"/>
        <color rgb="FFCC3300"/>
        <rFont val="Arial"/>
        <family val="2"/>
      </rPr>
      <t>rendre</t>
    </r>
    <r>
      <rPr>
        <sz val="11"/>
        <color rgb="FF333333"/>
        <rFont val="Arial"/>
        <family val="2"/>
      </rPr>
      <t> </t>
    </r>
    <r>
      <rPr>
        <b/>
        <sz val="11"/>
        <color rgb="FFCC3300"/>
        <rFont val="Arial"/>
        <family val="2"/>
      </rPr>
      <t>public</t>
    </r>
    <r>
      <rPr>
        <sz val="11"/>
        <color rgb="FF333333"/>
        <rFont val="Arial"/>
        <family val="2"/>
      </rPr>
      <t>.</t>
    </r>
  </si>
  <si>
    <r>
      <t>Que le general de la republique craignant qu'elles ne fissent pis, les avoit separées en divers postes les plus éloignez l'un de l'autre qu'il avoit pû choisir; que cette precaution ayant </t>
    </r>
    <r>
      <rPr>
        <b/>
        <sz val="11"/>
        <color rgb="FFCC3300"/>
        <rFont val="Arial"/>
        <family val="2"/>
      </rPr>
      <t>rendu</t>
    </r>
    <r>
      <rPr>
        <sz val="11"/>
        <color rgb="FF333333"/>
        <rFont val="Arial"/>
        <family val="2"/>
      </rPr>
      <t> </t>
    </r>
    <r>
      <rPr>
        <b/>
        <sz val="11"/>
        <color rgb="FFCC3300"/>
        <rFont val="Arial"/>
        <family val="2"/>
      </rPr>
      <t>publique</t>
    </r>
    <r>
      <rPr>
        <sz val="11"/>
        <color rgb="FF333333"/>
        <rFont val="Arial"/>
        <family val="2"/>
      </rPr>
      <t> la defiance où on étoit de leur fidelité, elles s'étoient mutinées, et qu'ayant refusé avec insolence d'executer quelques ordres du senat, ce general avoit crû qu'il étoit de son devoir, de faire mourir les principaux seditieux.</t>
    </r>
  </si>
  <si>
    <r>
      <t>Il faut, il faut enfin qu'avec lui je m'explique, que j'en sache qui peut causer cette haine si lâche, et qu'il </t>
    </r>
    <r>
      <rPr>
        <b/>
        <sz val="11"/>
        <color rgb="FFCC3300"/>
        <rFont val="Arial"/>
        <family val="2"/>
      </rPr>
      <t>rend</t>
    </r>
    <r>
      <rPr>
        <sz val="11"/>
        <color rgb="FF333333"/>
        <rFont val="Arial"/>
        <family val="2"/>
      </rPr>
      <t> si </t>
    </r>
    <r>
      <rPr>
        <b/>
        <sz val="11"/>
        <color rgb="FFCC3300"/>
        <rFont val="Arial"/>
        <family val="2"/>
      </rPr>
      <t>publique</t>
    </r>
    <r>
      <rPr>
        <sz val="11"/>
        <color rgb="FF333333"/>
        <rFont val="Arial"/>
        <family val="2"/>
      </rPr>
      <t>, et fasse un digne effort à le désabuser.</t>
    </r>
  </si>
  <si>
    <r>
      <t>Vous n'avez pas voulu me nommer ces messieurs les contestans; et ils ne desirent pas mesme que je </t>
    </r>
    <r>
      <rPr>
        <b/>
        <sz val="11"/>
        <color rgb="FFCC3300"/>
        <rFont val="Arial"/>
        <family val="2"/>
      </rPr>
      <t>rende</t>
    </r>
    <r>
      <rPr>
        <sz val="11"/>
        <color rgb="FF333333"/>
        <rFont val="Arial"/>
        <family val="2"/>
      </rPr>
      <t> </t>
    </r>
    <r>
      <rPr>
        <b/>
        <sz val="11"/>
        <color rgb="FFCC3300"/>
        <rFont val="Arial"/>
        <family val="2"/>
      </rPr>
      <t>publique</t>
    </r>
    <r>
      <rPr>
        <sz val="11"/>
        <color rgb="FF333333"/>
        <rFont val="Arial"/>
        <family val="2"/>
      </rPr>
      <t> la version de la lettre de </t>
    </r>
    <r>
      <rPr>
        <sz val="11"/>
        <color theme="1"/>
        <rFont val="Calibri"/>
        <family val="2"/>
        <scheme val="minor"/>
      </rPr>
      <t>Sulpitius</t>
    </r>
    <r>
      <rPr>
        <sz val="11"/>
        <color rgb="FF333333"/>
        <rFont val="Arial"/>
        <family val="2"/>
      </rPr>
      <t> à </t>
    </r>
    <r>
      <rPr>
        <sz val="11"/>
        <color theme="1"/>
        <rFont val="Calibri"/>
        <family val="2"/>
        <scheme val="minor"/>
      </rPr>
      <t>Ciceron</t>
    </r>
    <r>
      <rPr>
        <sz val="11"/>
        <color rgb="FF333333"/>
        <rFont val="Arial"/>
        <family val="2"/>
      </rPr>
      <t>, pour le consoler de la mort de sa fille, non plus que l'objection, et la response.</t>
    </r>
  </si>
  <si>
    <r>
      <t>Non pas que cet amour prétende encore à vous: tout son feu se résout en ardeur de courroux; et quand j'aurai </t>
    </r>
    <r>
      <rPr>
        <b/>
        <sz val="11"/>
        <color rgb="FFCC3300"/>
        <rFont val="Arial"/>
        <family val="2"/>
      </rPr>
      <t>rendu</t>
    </r>
    <r>
      <rPr>
        <sz val="11"/>
        <color rgb="FF333333"/>
        <rFont val="Arial"/>
        <family val="2"/>
      </rPr>
      <t> votre honte </t>
    </r>
    <r>
      <rPr>
        <b/>
        <sz val="11"/>
        <color rgb="FFCC3300"/>
        <rFont val="Arial"/>
        <family val="2"/>
      </rPr>
      <t>publique</t>
    </r>
    <r>
      <rPr>
        <sz val="11"/>
        <color rgb="FF333333"/>
        <rFont val="Arial"/>
        <family val="2"/>
      </rPr>
      <t>, votre coupable hymen n'aura rien qui me pique.</t>
    </r>
  </si>
  <si>
    <r>
      <t>Par exemple, montrez-lui tout ce que vous avez fait pour éviter cette extrémité; paraissez-lui en être affligé; parlez devant lui avec d'autres personnes du malheur de ceux qui manquent de raison et d'honneur jusqu'à se faire châtier; retrancher les marques d'amitié ordinaires, jusqu'à ce que vous voyiez qu'il ait besoin de consolation; </t>
    </r>
    <r>
      <rPr>
        <b/>
        <sz val="11"/>
        <color rgb="FFCC3300"/>
        <rFont val="Arial"/>
        <family val="2"/>
      </rPr>
      <t>rendez</t>
    </r>
    <r>
      <rPr>
        <sz val="11"/>
        <color rgb="FF333333"/>
        <rFont val="Arial"/>
        <family val="2"/>
      </rPr>
      <t> ce châtiment </t>
    </r>
    <r>
      <rPr>
        <b/>
        <sz val="11"/>
        <color rgb="FFCC3300"/>
        <rFont val="Arial"/>
        <family val="2"/>
      </rPr>
      <t>public</t>
    </r>
    <r>
      <rPr>
        <sz val="11"/>
        <color rgb="FF333333"/>
        <rFont val="Arial"/>
        <family val="2"/>
      </rPr>
      <t> ou secret, selon que vous jugerez qu'il sera plus utile à l'enfant, ou de lui causer une grande honte, ou de lui montrer qu'on la lui épargne;</t>
    </r>
  </si>
  <si>
    <r>
      <t>Et que je sois venu sur les rives d'</t>
    </r>
    <r>
      <rPr>
        <sz val="11"/>
        <color theme="1"/>
        <rFont val="Calibri"/>
        <family val="2"/>
        <scheme val="minor"/>
      </rPr>
      <t>Affrique</t>
    </r>
    <r>
      <rPr>
        <sz val="11"/>
        <color rgb="FF333333"/>
        <rFont val="Arial"/>
        <family val="2"/>
      </rPr>
      <t>, pour </t>
    </r>
    <r>
      <rPr>
        <b/>
        <sz val="11"/>
        <color rgb="FFFF0000"/>
        <rFont val="Arial"/>
        <family val="2"/>
      </rPr>
      <t>rendre </t>
    </r>
    <r>
      <rPr>
        <sz val="11"/>
        <color rgb="FF333333"/>
        <rFont val="Arial"/>
        <family val="2"/>
      </rPr>
      <t>ma disgrace, ou ma honte </t>
    </r>
    <r>
      <rPr>
        <b/>
        <sz val="11"/>
        <color rgb="FFFF0000"/>
        <rFont val="Arial"/>
        <family val="2"/>
      </rPr>
      <t>publique</t>
    </r>
    <r>
      <rPr>
        <sz val="11"/>
        <color rgb="FF333333"/>
        <rFont val="Arial"/>
        <family val="2"/>
      </rPr>
      <t>?</t>
    </r>
  </si>
  <si>
    <r>
      <t>Cependant je ne sçay comment il s'est rencontré que mon nom par malheur, ryme si heureusement à </t>
    </r>
    <r>
      <rPr>
        <i/>
        <sz val="11"/>
        <color rgb="FF333333"/>
        <rFont val="Arial"/>
        <family val="2"/>
      </rPr>
      <t>cabaret</t>
    </r>
    <r>
      <rPr>
        <sz val="11"/>
        <color rgb="FF333333"/>
        <rFont val="Arial"/>
        <family val="2"/>
      </rPr>
      <t> , que les bons et les mauvais poëtes, mes amis et les inconneus, confusément, et avec mesme liberté, se sont servis de ceste ryme, qu'ils trouvoient si commode, et l'ont </t>
    </r>
    <r>
      <rPr>
        <b/>
        <sz val="11"/>
        <color rgb="FFCC3300"/>
        <rFont val="Arial"/>
        <family val="2"/>
      </rPr>
      <t>renduë</t>
    </r>
    <r>
      <rPr>
        <sz val="11"/>
        <color rgb="FF333333"/>
        <rFont val="Arial"/>
        <family val="2"/>
      </rPr>
      <t> si </t>
    </r>
    <r>
      <rPr>
        <b/>
        <sz val="11"/>
        <color rgb="FFCC3300"/>
        <rFont val="Arial"/>
        <family val="2"/>
      </rPr>
      <t>publique</t>
    </r>
    <r>
      <rPr>
        <sz val="11"/>
        <color rgb="FF333333"/>
        <rFont val="Arial"/>
        <family val="2"/>
      </rPr>
      <t>, que la pluspart de ceux qui ne me connoissent pas bien, s'imaginent que je suis quelque bouchon de taverne, ou quelque goinfre, qui ne desenyvre jamais.</t>
    </r>
  </si>
  <si>
    <r>
      <t>Il dédaigna de les justifier par le secours trivial des allégories, et il voulut bien me faire confidence d'un sentiment qui lui étoit propre, quoique tout persuadé qu'il en étoit, il n'ait pas voulu le </t>
    </r>
    <r>
      <rPr>
        <b/>
        <sz val="11"/>
        <color rgb="FFCC3300"/>
        <rFont val="Arial"/>
        <family val="2"/>
      </rPr>
      <t>rendre</t>
    </r>
    <r>
      <rPr>
        <sz val="11"/>
        <color rgb="FF333333"/>
        <rFont val="Arial"/>
        <family val="2"/>
      </rPr>
      <t> </t>
    </r>
    <r>
      <rPr>
        <b/>
        <sz val="11"/>
        <color rgb="FFCC3300"/>
        <rFont val="Arial"/>
        <family val="2"/>
      </rPr>
      <t>public</t>
    </r>
    <r>
      <rPr>
        <sz val="11"/>
        <color rgb="FF333333"/>
        <rFont val="Arial"/>
        <family val="2"/>
      </rPr>
      <t>: c'est qu'</t>
    </r>
    <r>
      <rPr>
        <sz val="11"/>
        <color theme="1"/>
        <rFont val="Calibri"/>
        <family val="2"/>
        <scheme val="minor"/>
      </rPr>
      <t>Homere</t>
    </r>
    <r>
      <rPr>
        <sz val="11"/>
        <color rgb="FF333333"/>
        <rFont val="Arial"/>
        <family val="2"/>
      </rPr>
      <t> avoit craint d'ennuyer par le tragique continu de son sujet;</t>
    </r>
  </si>
  <si>
    <r>
      <t>Les moines ont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 ce traité, et prenent soin d'en renouveller très souvent le souvenir.</t>
    </r>
  </si>
  <si>
    <r>
      <t>Pisistrate</t>
    </r>
    <r>
      <rPr>
        <sz val="11"/>
        <color rgb="FF333333"/>
        <rFont val="Arial"/>
        <family val="2"/>
      </rPr>
      <t> s'étoit fait, il y a deux siècles, une bibliothèque qu'il avoit </t>
    </r>
    <r>
      <rPr>
        <b/>
        <sz val="11"/>
        <color rgb="FFCC3300"/>
        <rFont val="Arial"/>
        <family val="2"/>
      </rPr>
      <t>rendue</t>
    </r>
    <r>
      <rPr>
        <sz val="11"/>
        <color rgb="FF333333"/>
        <rFont val="Arial"/>
        <family val="2"/>
      </rPr>
      <t> </t>
    </r>
    <r>
      <rPr>
        <b/>
        <sz val="11"/>
        <color rgb="FFCC3300"/>
        <rFont val="Arial"/>
        <family val="2"/>
      </rPr>
      <t>publique</t>
    </r>
    <r>
      <rPr>
        <sz val="11"/>
        <color rgb="FF333333"/>
        <rFont val="Arial"/>
        <family val="2"/>
      </rPr>
      <t>, et qui fut ensuite enlevée par </t>
    </r>
    <r>
      <rPr>
        <sz val="11"/>
        <color theme="1"/>
        <rFont val="Calibri"/>
        <family val="2"/>
        <scheme val="minor"/>
      </rPr>
      <t>Xerxès</t>
    </r>
    <r>
      <rPr>
        <sz val="11"/>
        <color rgb="FF333333"/>
        <rFont val="Arial"/>
        <family val="2"/>
      </rPr>
      <t>, et transportée en </t>
    </r>
    <r>
      <rPr>
        <sz val="11"/>
        <color theme="1"/>
        <rFont val="Calibri"/>
        <family val="2"/>
        <scheme val="minor"/>
      </rPr>
      <t>Perse</t>
    </r>
    <r>
      <rPr>
        <sz val="11"/>
        <color rgb="FF333333"/>
        <rFont val="Arial"/>
        <family val="2"/>
      </rPr>
      <t>.</t>
    </r>
  </si>
  <si>
    <r>
      <t>La première surprise avait </t>
    </r>
    <r>
      <rPr>
        <b/>
        <sz val="11"/>
        <color rgb="FFCC3300"/>
        <rFont val="Arial"/>
        <family val="2"/>
      </rPr>
      <t>rendu</t>
    </r>
    <r>
      <rPr>
        <sz val="11"/>
        <color rgb="FF333333"/>
        <rFont val="Arial"/>
        <family val="2"/>
      </rPr>
      <t> ce malheur </t>
    </r>
    <r>
      <rPr>
        <b/>
        <sz val="11"/>
        <color rgb="FFCC3300"/>
        <rFont val="Arial"/>
        <family val="2"/>
      </rPr>
      <t>public</t>
    </r>
    <r>
      <rPr>
        <sz val="11"/>
        <color rgb="FF333333"/>
        <rFont val="Arial"/>
        <family val="2"/>
      </rPr>
      <t>.</t>
    </r>
  </si>
  <si>
    <r>
      <t>Comme il vouloit que le sujet de sa joye fur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 il l'annonça à ses Officiers, &amp; fit appeller son grand Vizir.</t>
    </r>
  </si>
  <si>
    <r>
      <t>Le journaliste ajoute que " la piéce de m l'abbé de </t>
    </r>
    <r>
      <rPr>
        <sz val="11"/>
        <color theme="1"/>
        <rFont val="Calibri"/>
        <family val="2"/>
        <scheme val="minor"/>
      </rPr>
      <t>Bernis</t>
    </r>
    <r>
      <rPr>
        <sz val="11"/>
        <color rgb="FF333333"/>
        <rFont val="Arial"/>
        <family val="2"/>
      </rPr>
      <t>, qui fut extrêmement applaudie dans le moment de la lecture, n'a point encore été </t>
    </r>
    <r>
      <rPr>
        <b/>
        <sz val="11"/>
        <color rgb="FFCC3300"/>
        <rFont val="Arial"/>
        <family val="2"/>
      </rPr>
      <t>rendue</t>
    </r>
    <r>
      <rPr>
        <sz val="11"/>
        <color rgb="FF333333"/>
        <rFont val="Arial"/>
        <family val="2"/>
      </rPr>
      <t> </t>
    </r>
    <r>
      <rPr>
        <b/>
        <sz val="11"/>
        <color rgb="FFCC3300"/>
        <rFont val="Arial"/>
        <family val="2"/>
      </rPr>
      <t>publique</t>
    </r>
    <r>
      <rPr>
        <sz val="11"/>
        <color rgb="FF333333"/>
        <rFont val="Arial"/>
        <family val="2"/>
      </rPr>
      <t>, et que, de sa part, ce seroit combattre comme </t>
    </r>
    <r>
      <rPr>
        <sz val="11"/>
        <color theme="1"/>
        <rFont val="Calibri"/>
        <family val="2"/>
        <scheme val="minor"/>
      </rPr>
      <t>Ajax</t>
    </r>
    <r>
      <rPr>
        <sz val="11"/>
        <color rgb="FF333333"/>
        <rFont val="Arial"/>
        <family val="2"/>
      </rPr>
      <t>, dans les ténebres, que d'attaquer ou de défendre sur un terrain dont il n'a pas assez de connoissance."</t>
    </r>
  </si>
  <si>
    <r>
      <t>Je lui en fis goûter la raison, qui fut la crainte de faire éclater par ma présence une singularité qu'elle ne cherchoit pas à </t>
    </r>
    <r>
      <rPr>
        <b/>
        <sz val="11"/>
        <color rgb="FFCC3300"/>
        <rFont val="Arial"/>
        <family val="2"/>
      </rPr>
      <t>rendre</t>
    </r>
    <r>
      <rPr>
        <sz val="11"/>
        <color rgb="FF333333"/>
        <rFont val="Arial"/>
        <family val="2"/>
      </rPr>
      <t> </t>
    </r>
    <r>
      <rPr>
        <b/>
        <sz val="11"/>
        <color rgb="FFCC3300"/>
        <rFont val="Arial"/>
        <family val="2"/>
      </rPr>
      <t>publique</t>
    </r>
    <r>
      <rPr>
        <sz val="11"/>
        <color rgb="FF333333"/>
        <rFont val="Arial"/>
        <family val="2"/>
      </rPr>
      <t>, et d'attirer trop d'attention sur nous, dans un pays où nous souhaitions d'être inconnus.</t>
    </r>
  </si>
  <si>
    <r>
      <t>Je souhaiterois que ceci puisse être utile aux jeunes personnes, et s'il étoit praticable, de le </t>
    </r>
    <r>
      <rPr>
        <b/>
        <sz val="11"/>
        <color rgb="FFCC3300"/>
        <rFont val="Arial"/>
        <family val="2"/>
      </rPr>
      <t>rendre</t>
    </r>
    <r>
      <rPr>
        <sz val="11"/>
        <color rgb="FF333333"/>
        <rFont val="Arial"/>
        <family val="2"/>
      </rPr>
      <t> </t>
    </r>
    <r>
      <rPr>
        <b/>
        <sz val="11"/>
        <color rgb="FFCC3300"/>
        <rFont val="Arial"/>
        <family val="2"/>
      </rPr>
      <t>public</t>
    </r>
    <r>
      <rPr>
        <sz val="11"/>
        <color rgb="FF333333"/>
        <rFont val="Arial"/>
        <family val="2"/>
      </rPr>
      <t>, sous un nom supposé, je le ferois avec beaucoup de zele.</t>
    </r>
  </si>
  <si>
    <r>
      <t>Mon adresse est ici jointe, vous devinerez aisément les raisons qui m'ont fait prendre un nom supposé ; votre prudente discrétion ne vous permettra pas de </t>
    </r>
    <r>
      <rPr>
        <b/>
        <sz val="11"/>
        <color rgb="FFCC3300"/>
        <rFont val="Arial"/>
        <family val="2"/>
      </rPr>
      <t>rendre</t>
    </r>
    <r>
      <rPr>
        <sz val="11"/>
        <color rgb="FF333333"/>
        <rFont val="Arial"/>
        <family val="2"/>
      </rPr>
      <t> </t>
    </r>
    <r>
      <rPr>
        <b/>
        <sz val="11"/>
        <color rgb="FFCC3300"/>
        <rFont val="Arial"/>
        <family val="2"/>
      </rPr>
      <t>publique</t>
    </r>
    <r>
      <rPr>
        <sz val="11"/>
        <color rgb="FF333333"/>
        <rFont val="Arial"/>
        <family val="2"/>
      </rPr>
      <t> cette lettre ni de la montrer à personne qu'à ma chère mère que j'assure de mes très humbles respects et que je supplie les larmes aux yeux de vouloir bien me pardonner mes fautes et me rendre sa chère tendresse.</t>
    </r>
  </si>
  <si>
    <r>
      <t>Je la ferai faire, &amp; aprés que j'en aurai fait mettre l'original en dépôt dans les Archives de mon Royaume, je la </t>
    </r>
    <r>
      <rPr>
        <b/>
        <sz val="11"/>
        <color rgb="FFCC3300"/>
        <rFont val="Arial"/>
        <family val="2"/>
      </rPr>
      <t>rendrai</t>
    </r>
    <r>
      <rPr>
        <sz val="11"/>
        <color rgb="FF333333"/>
        <rFont val="Arial"/>
        <family val="2"/>
      </rPr>
      <t> </t>
    </r>
    <r>
      <rPr>
        <b/>
        <sz val="11"/>
        <color rgb="FFCC3300"/>
        <rFont val="Arial"/>
        <family val="2"/>
      </rPr>
      <t>publique</t>
    </r>
    <r>
      <rPr>
        <sz val="11"/>
        <color rgb="FF333333"/>
        <rFont val="Arial"/>
        <family val="2"/>
      </rPr>
      <t>, afin que de mes Etats, elle passe encore dans les autres.</t>
    </r>
  </si>
  <si>
    <r>
      <t>Il n'y a point dans ce traité aucune déclaration de guerre, quant à présent; il est dit que ledit traité sera imprimé, dans la suite, en entier et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t>
    </r>
  </si>
  <si>
    <r>
      <t>Ce n'est pas tout: chacun pouvoit prendre la loi qu'il vouloit: la constitution de </t>
    </r>
    <r>
      <rPr>
        <sz val="11"/>
        <color theme="1"/>
        <rFont val="Calibri"/>
        <family val="2"/>
        <scheme val="minor"/>
      </rPr>
      <t>Lothaire</t>
    </r>
    <r>
      <rPr>
        <sz val="11"/>
        <color rgb="FF333333"/>
        <rFont val="Arial"/>
        <family val="2"/>
      </rPr>
      <t> </t>
    </r>
    <r>
      <rPr>
        <sz val="11"/>
        <color theme="1"/>
        <rFont val="Calibri"/>
        <family val="2"/>
        <scheme val="minor"/>
      </rPr>
      <t>Ier</t>
    </r>
    <r>
      <rPr>
        <sz val="11"/>
        <color rgb="FF333333"/>
        <rFont val="Arial"/>
        <family val="2"/>
      </rPr>
      <t> exigea que ce choix fût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t>
    </r>
  </si>
  <si>
    <r>
      <t>Quelques jours après son départ, monseigneur fit imprimer notre mémoire, qui ne fut pas plus tôt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 qu'il devint le sujet de toutes les conversations de </t>
    </r>
    <r>
      <rPr>
        <sz val="11"/>
        <color theme="1"/>
        <rFont val="Calibri"/>
        <family val="2"/>
        <scheme val="minor"/>
      </rPr>
      <t>Madrid</t>
    </r>
    <r>
      <rPr>
        <sz val="11"/>
        <color rgb="FF333333"/>
        <rFont val="Arial"/>
        <family val="2"/>
      </rPr>
      <t>.</t>
    </r>
  </si>
  <si>
    <r>
      <t>Quoi qu'il en soit, les trois jésuites ci-dessus nommés dans le premier jugement, paroissant dignes du plus grand supplice, suivant ce qui y est rapporté, il est encore plus prudent de ne pas </t>
    </r>
    <r>
      <rPr>
        <b/>
        <sz val="11"/>
        <color rgb="FFCC3300"/>
        <rFont val="Arial"/>
        <family val="2"/>
      </rPr>
      <t>rendrepublique</t>
    </r>
    <r>
      <rPr>
        <sz val="11"/>
        <color rgb="FF333333"/>
        <rFont val="Arial"/>
        <family val="2"/>
      </rPr>
      <t> ici leur exécution, si on n'a pas envie de prendre un parti sur tous les jésuites de </t>
    </r>
    <r>
      <rPr>
        <sz val="11"/>
        <color theme="1"/>
        <rFont val="Calibri"/>
        <family val="2"/>
        <scheme val="minor"/>
      </rPr>
      <t>France</t>
    </r>
    <r>
      <rPr>
        <sz val="11"/>
        <color rgb="FF333333"/>
        <rFont val="Arial"/>
        <family val="2"/>
      </rPr>
      <t>, attendu la malignité de leurs ennemis et l'indisposition générale du public contre eux, qui les exposeroient à des insultes peut-être indécentes; il y en a trois ou quatre qui prêcheront à l'ordinaire dans des églises de Paris, ce qu'on ne croyoit pas.</t>
    </r>
  </si>
  <si>
    <r>
      <t>Le siècle de </t>
    </r>
    <r>
      <rPr>
        <sz val="11"/>
        <color theme="1"/>
        <rFont val="Calibri"/>
        <family val="2"/>
        <scheme val="minor"/>
      </rPr>
      <t>Louis</t>
    </r>
    <r>
      <rPr>
        <sz val="11"/>
        <color rgb="FF333333"/>
        <rFont val="Arial"/>
        <family val="2"/>
      </rPr>
      <t> </t>
    </r>
    <r>
      <rPr>
        <sz val="11"/>
        <color theme="1"/>
        <rFont val="Calibri"/>
        <family val="2"/>
        <scheme val="minor"/>
      </rPr>
      <t>XV</t>
    </r>
    <r>
      <rPr>
        <sz val="11"/>
        <color rgb="FF333333"/>
        <rFont val="Arial"/>
        <family val="2"/>
      </rPr>
      <t> est une fort mauvaise rapsodie; et en général tout ce qu'a fait </t>
    </r>
    <r>
      <rPr>
        <sz val="11"/>
        <color theme="1"/>
        <rFont val="Calibri"/>
        <family val="2"/>
        <scheme val="minor"/>
      </rPr>
      <t>Voltaire</t>
    </r>
    <r>
      <rPr>
        <sz val="11"/>
        <color rgb="FF333333"/>
        <rFont val="Arial"/>
        <family val="2"/>
      </rPr>
      <t> depuis </t>
    </r>
    <r>
      <rPr>
        <sz val="11"/>
        <color theme="1"/>
        <rFont val="Calibri"/>
        <family val="2"/>
        <scheme val="minor"/>
      </rPr>
      <t>Tancrède</t>
    </r>
    <r>
      <rPr>
        <sz val="11"/>
        <color rgb="FF333333"/>
        <rFont val="Arial"/>
        <family val="2"/>
      </rPr>
      <t>, deux ou trois pièces de poésie, telles que l'épître à </t>
    </r>
    <r>
      <rPr>
        <sz val="11"/>
        <color theme="1"/>
        <rFont val="Calibri"/>
        <family val="2"/>
        <scheme val="minor"/>
      </rPr>
      <t>Boileau</t>
    </r>
    <r>
      <rPr>
        <sz val="11"/>
        <color rgb="FF333333"/>
        <rFont val="Arial"/>
        <family val="2"/>
      </rPr>
      <t>, exceptées, aurait dû être brûlé avant d'être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 par respect pour lui.</t>
    </r>
  </si>
  <si>
    <r>
      <t>Ne me retenez pas davantage; laissez-moi sortir d'une maison où ma vertu est alarmée, ou bien je vais par mes cris attirer ici tout le voisinage, et </t>
    </r>
    <r>
      <rPr>
        <b/>
        <sz val="11"/>
        <color rgb="FFCC3300"/>
        <rFont val="Arial"/>
        <family val="2"/>
      </rPr>
      <t>rendre</t>
    </r>
    <r>
      <rPr>
        <sz val="11"/>
        <color rgb="FF333333"/>
        <rFont val="Arial"/>
        <family val="2"/>
      </rPr>
      <t> votre audace </t>
    </r>
    <r>
      <rPr>
        <b/>
        <sz val="11"/>
        <color rgb="FFCC3300"/>
        <rFont val="Arial"/>
        <family val="2"/>
      </rPr>
      <t>publique</t>
    </r>
    <r>
      <rPr>
        <sz val="11"/>
        <color rgb="FF333333"/>
        <rFont val="Arial"/>
        <family val="2"/>
      </rPr>
      <t>.</t>
    </r>
  </si>
  <si>
    <r>
      <t>Dans ces entrefaites, </t>
    </r>
    <r>
      <rPr>
        <sz val="11"/>
        <color theme="1"/>
        <rFont val="Calibri"/>
        <family val="2"/>
        <scheme val="minor"/>
      </rPr>
      <t>Blanche</t>
    </r>
    <r>
      <rPr>
        <sz val="11"/>
        <color rgb="FF333333"/>
        <rFont val="Arial"/>
        <family val="2"/>
      </rPr>
      <t> devint grosse; il en pressa plus vivement ses sollicitations, dans l'espoir de partir et de l'emmener avant qu'elle fût accouchée; mais ses affaires traînant en longueur, il connut enfin qu'il ne pouvoit éviter l'éclat fatal qui bientôt alloit </t>
    </r>
    <r>
      <rPr>
        <b/>
        <sz val="11"/>
        <color rgb="FFCC3300"/>
        <rFont val="Arial"/>
        <family val="2"/>
      </rPr>
      <t>rendre</t>
    </r>
    <r>
      <rPr>
        <sz val="11"/>
        <color rgb="FF333333"/>
        <rFont val="Arial"/>
        <family val="2"/>
      </rPr>
      <t> son secret </t>
    </r>
    <r>
      <rPr>
        <b/>
        <sz val="11"/>
        <color rgb="FFCC3300"/>
        <rFont val="Arial"/>
        <family val="2"/>
      </rPr>
      <t>public</t>
    </r>
    <r>
      <rPr>
        <sz val="11"/>
        <color rgb="FF333333"/>
        <rFont val="Arial"/>
        <family val="2"/>
      </rPr>
      <t>.</t>
    </r>
  </si>
  <si>
    <r>
      <t>Je ne suis pas surprise de ce que vous parliez de ces choses avec tant de chaleur: eh bien oüi, mademoiselle, poursuivit le marquis avec embarras, le mot est lâché, je crois inutile de le rétracter; d'ailleurs sa passion s'est </t>
    </r>
    <r>
      <rPr>
        <b/>
        <sz val="11"/>
        <color rgb="FFCC3300"/>
        <rFont val="Arial"/>
        <family val="2"/>
      </rPr>
      <t>renduë</t>
    </r>
    <r>
      <rPr>
        <sz val="11"/>
        <color rgb="FF333333"/>
        <rFont val="Arial"/>
        <family val="2"/>
      </rPr>
      <t> si </t>
    </r>
    <r>
      <rPr>
        <b/>
        <sz val="11"/>
        <color rgb="FFCC3300"/>
        <rFont val="Arial"/>
        <family val="2"/>
      </rPr>
      <t>publique</t>
    </r>
    <r>
      <rPr>
        <sz val="11"/>
        <color rgb="FF333333"/>
        <rFont val="Arial"/>
        <family val="2"/>
      </rPr>
      <t> que je la cacherois vainement:</t>
    </r>
  </si>
  <si>
    <r>
      <t>Je sais, lui dit-il, que je suis perdu si vous faites le moindre éclat; mais soyez assurée que votre vengeance ne vous rendra que plus malheureuse; puisque vous dédaignez la prudence de mes conseils, si vous laissez le moins du monde soupçonner ce qui s'est passé entre nous, je </t>
    </r>
    <r>
      <rPr>
        <b/>
        <sz val="11"/>
        <color rgb="FFCC3300"/>
        <rFont val="Arial"/>
        <family val="2"/>
      </rPr>
      <t>rendrai</t>
    </r>
    <r>
      <rPr>
        <sz val="11"/>
        <color rgb="FF333333"/>
        <rFont val="Arial"/>
        <family val="2"/>
      </rPr>
      <t> </t>
    </r>
    <r>
      <rPr>
        <b/>
        <sz val="11"/>
        <color rgb="FFCC3300"/>
        <rFont val="Arial"/>
        <family val="2"/>
      </rPr>
      <t>publique</t>
    </r>
    <r>
      <rPr>
        <sz val="11"/>
        <color rgb="FF333333"/>
        <rFont val="Arial"/>
        <family val="2"/>
      </rPr>
      <t> toute l'histoire de votre vie.</t>
    </r>
  </si>
  <si>
    <r>
      <t>Cet acte d'humanité </t>
    </r>
    <r>
      <rPr>
        <b/>
        <sz val="11"/>
        <color rgb="FFCC3300"/>
        <rFont val="Arial"/>
        <family val="2"/>
      </rPr>
      <t>rendupublic</t>
    </r>
    <r>
      <rPr>
        <sz val="11"/>
        <color rgb="FF333333"/>
        <rFont val="Arial"/>
        <family val="2"/>
      </rPr>
      <t> n'a pas été vu du même oeil à la cour; on en a fait un crime politique à l'éditeur.</t>
    </r>
  </si>
  <si>
    <r>
      <t>Ne </t>
    </r>
    <r>
      <rPr>
        <b/>
        <sz val="11"/>
        <color rgb="FFCC3300"/>
        <rFont val="Arial"/>
        <family val="2"/>
      </rPr>
      <t>rendez</t>
    </r>
    <r>
      <rPr>
        <sz val="11"/>
        <color rgb="FF333333"/>
        <rFont val="Arial"/>
        <family val="2"/>
      </rPr>
      <t> pas son arrestation </t>
    </r>
    <r>
      <rPr>
        <b/>
        <sz val="11"/>
        <color rgb="FFCC3300"/>
        <rFont val="Arial"/>
        <family val="2"/>
      </rPr>
      <t>publique</t>
    </r>
    <r>
      <rPr>
        <sz val="11"/>
        <color rgb="FF333333"/>
        <rFont val="Arial"/>
        <family val="2"/>
      </rPr>
      <t>.</t>
    </r>
  </si>
  <si>
    <r>
      <t>Demain, dit le prince, je vous recevrai chez moi, et alors demain, avant que nous nous quittions, tout sera réglé, j'espère, et alors l'affaire pourra être </t>
    </r>
    <r>
      <rPr>
        <b/>
        <sz val="11"/>
        <color rgb="FFCC3300"/>
        <rFont val="Arial"/>
        <family val="2"/>
      </rPr>
      <t>rendue</t>
    </r>
    <r>
      <rPr>
        <sz val="11"/>
        <color rgb="FF333333"/>
        <rFont val="Arial"/>
        <family val="2"/>
      </rPr>
      <t> </t>
    </r>
    <r>
      <rPr>
        <b/>
        <sz val="11"/>
        <color rgb="FFCC3300"/>
        <rFont val="Arial"/>
        <family val="2"/>
      </rPr>
      <t>publique</t>
    </r>
    <r>
      <rPr>
        <sz val="11"/>
        <color rgb="FF333333"/>
        <rFont val="Arial"/>
        <family val="2"/>
      </rPr>
      <t>.</t>
    </r>
  </si>
  <si>
    <r>
      <t>Le jeune clerc murmura ces renseignements dans le pavillon d'un tuyau acoutisque et reçut en réponse dans le pavillon de sa propre oreille une communication qu'il n'eut garde de </t>
    </r>
    <r>
      <rPr>
        <b/>
        <sz val="11"/>
        <color rgb="FFCC3300"/>
        <rFont val="Arial"/>
        <family val="2"/>
      </rPr>
      <t>rendre publique</t>
    </r>
    <r>
      <rPr>
        <sz val="11"/>
        <color rgb="FF333333"/>
        <rFont val="Arial"/>
        <family val="2"/>
      </rPr>
      <t>.</t>
    </r>
  </si>
  <si>
    <r>
      <t>Quand le procédé privilégié est de nature à pouvoir demeurer secret, le même acte statue que, le terme du privilége expiré, il sera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t>
    </r>
    <r>
      <rPr>
        <sz val="11"/>
        <color theme="1"/>
        <rFont val="Calibri"/>
        <family val="2"/>
        <scheme val="minor"/>
      </rPr>
      <t> </t>
    </r>
  </si>
  <si>
    <r>
      <t>elle m'a dit que, si je ne voulais pas suivre ses conseils, elle </t>
    </r>
    <r>
      <rPr>
        <b/>
        <sz val="11"/>
        <color rgb="FFCC3300"/>
        <rFont val="Arial"/>
        <family val="2"/>
      </rPr>
      <t>rendrait</t>
    </r>
    <r>
      <rPr>
        <sz val="11"/>
        <color rgb="FF333333"/>
        <rFont val="Arial"/>
        <family val="2"/>
      </rPr>
      <t> </t>
    </r>
    <r>
      <rPr>
        <b/>
        <sz val="11"/>
        <color rgb="FFCC3300"/>
        <rFont val="Arial"/>
        <family val="2"/>
      </rPr>
      <t>publique</t>
    </r>
    <r>
      <rPr>
        <sz val="11"/>
        <color rgb="FF333333"/>
        <rFont val="Arial"/>
        <family val="2"/>
      </rPr>
      <t> la lettre du commandant de Zell, et se conformerait à la délibération des soeurs qui, en conséquence de cette lettre, avaient décidé qu'elles ne me garderaient pas dans leur couvent.</t>
    </r>
  </si>
  <si>
    <r>
      <t>Jamais, je dois l'avouer, triomphe ne fut plus complet que le sien; non-seulement je convins, après l'avoir lue, que cette lettre méritait les honneurs du portefeuille, mais je le priai instamment de me permettre d'en prendre copie et de la </t>
    </r>
    <r>
      <rPr>
        <b/>
        <sz val="11"/>
        <color rgb="FFCC3300"/>
        <rFont val="Arial"/>
        <family val="2"/>
      </rPr>
      <t>rendre</t>
    </r>
    <r>
      <rPr>
        <sz val="11"/>
        <color rgb="FF333333"/>
        <rFont val="Arial"/>
        <family val="2"/>
      </rPr>
      <t> </t>
    </r>
    <r>
      <rPr>
        <b/>
        <sz val="11"/>
        <color rgb="FFCC3300"/>
        <rFont val="Arial"/>
        <family val="2"/>
      </rPr>
      <t>publique</t>
    </r>
    <r>
      <rPr>
        <sz val="11"/>
        <color rgb="FF333333"/>
        <rFont val="Arial"/>
        <family val="2"/>
      </rPr>
      <t>.</t>
    </r>
  </si>
  <si>
    <r>
      <t>Les arrhes, cependant, peuvent avoir eu, parfois, dès l'origine, et à coup sûr elles ont acquis plus tard une autre signification. Remarquons que, souvent, elles sont non un acompte payé sur le prix, mais une sorte de pourboire du marché, le paiement de la petite fête d'auberge qui est destinée à le </t>
    </r>
    <r>
      <rPr>
        <b/>
        <sz val="11"/>
        <color rgb="FFCC3300"/>
        <rFont val="Arial"/>
        <family val="2"/>
      </rPr>
      <t>rendre</t>
    </r>
    <r>
      <rPr>
        <sz val="11"/>
        <color rgb="FF333333"/>
        <rFont val="Arial"/>
        <family val="2"/>
      </rPr>
      <t> </t>
    </r>
    <r>
      <rPr>
        <b/>
        <sz val="11"/>
        <color rgb="FFCC3300"/>
        <rFont val="Arial"/>
        <family val="2"/>
      </rPr>
      <t>public</t>
    </r>
    <r>
      <rPr>
        <sz val="11"/>
        <color rgb="FF333333"/>
        <rFont val="Arial"/>
        <family val="2"/>
      </rPr>
      <t> ; quelque chose comme nos droits d'enregistrement.</t>
    </r>
  </si>
  <si>
    <r>
      <t xml:space="preserve">Quant à l'autre, en tout temps il fut mon adversaire; l'ordre de l'arrêter devenant nécessaire, je l'ai </t>
    </r>
    <r>
      <rPr>
        <b/>
        <sz val="11"/>
        <color rgb="FFC00000"/>
        <rFont val="Arial"/>
        <family val="2"/>
      </rPr>
      <t>rendu public</t>
    </r>
    <r>
      <rPr>
        <sz val="11"/>
        <color rgb="FF333333"/>
        <rFont val="Arial"/>
        <family val="2"/>
      </rPr>
      <t>, on l'a crié partout: le peuple doit savoir, cousin, que j'ose tout.</t>
    </r>
  </si>
  <si>
    <r>
      <t>Jamais l'orgueil ne s'est montré si misérable, l'admiration si bête, la piété si dupe: </t>
    </r>
    <r>
      <rPr>
        <sz val="11"/>
        <color theme="1"/>
        <rFont val="Calibri"/>
        <family val="2"/>
        <scheme val="minor"/>
      </rPr>
      <t>Rome</t>
    </r>
    <r>
      <rPr>
        <sz val="11"/>
        <color rgb="FF333333"/>
        <rFont val="Arial"/>
        <family val="2"/>
      </rPr>
      <t> toujours prudente n'a pas </t>
    </r>
    <r>
      <rPr>
        <b/>
        <sz val="11"/>
        <color rgb="FFCC3300"/>
        <rFont val="Arial"/>
        <family val="2"/>
      </rPr>
      <t>rendu publique</t>
    </r>
    <r>
      <rPr>
        <sz val="11"/>
        <color rgb="FF333333"/>
        <rFont val="Arial"/>
        <family val="2"/>
      </rPr>
      <t>, et pour cause, la rétractation.</t>
    </r>
  </si>
  <si>
    <r>
      <t>C'est alors qu'imprudente j'écrivis à ma soeur cette fatale lettre que l'on </t>
    </r>
    <r>
      <rPr>
        <b/>
        <sz val="11"/>
        <color rgb="FFCC3300"/>
        <rFont val="Arial"/>
        <family val="2"/>
      </rPr>
      <t>rendit</t>
    </r>
    <r>
      <rPr>
        <sz val="11"/>
        <color rgb="FF333333"/>
        <rFont val="Arial"/>
        <family val="2"/>
      </rPr>
      <t> </t>
    </r>
    <r>
      <rPr>
        <b/>
        <sz val="11"/>
        <color rgb="FFCC3300"/>
        <rFont val="Arial"/>
        <family val="2"/>
      </rPr>
      <t>publique</t>
    </r>
    <r>
      <rPr>
        <sz val="11"/>
        <color rgb="FF333333"/>
        <rFont val="Arial"/>
        <family val="2"/>
      </rPr>
      <t>.</t>
    </r>
  </si>
  <si>
    <r>
      <t>M le comte </t>
    </r>
    <r>
      <rPr>
        <sz val="11"/>
        <color theme="1"/>
        <rFont val="Calibri"/>
        <family val="2"/>
        <scheme val="minor"/>
      </rPr>
      <t>Julien</t>
    </r>
    <r>
      <rPr>
        <sz val="11"/>
        <color rgb="FF333333"/>
        <rFont val="Arial"/>
        <family val="2"/>
      </rPr>
      <t> de </t>
    </r>
    <r>
      <rPr>
        <sz val="11"/>
        <color theme="1"/>
        <rFont val="Calibri"/>
        <family val="2"/>
        <scheme val="minor"/>
      </rPr>
      <t>Vorges</t>
    </r>
    <r>
      <rPr>
        <sz val="11"/>
        <color rgb="FF333333"/>
        <rFont val="Arial"/>
        <family val="2"/>
      </rPr>
      <t> est devenu l'ami de </t>
    </r>
    <r>
      <rPr>
        <sz val="11"/>
        <color theme="1"/>
        <rFont val="Calibri"/>
        <family val="2"/>
        <scheme val="minor"/>
      </rPr>
      <t>MCreton</t>
    </r>
    <r>
      <rPr>
        <sz val="11"/>
        <color rgb="FF333333"/>
        <rFont val="Arial"/>
        <family val="2"/>
      </rPr>
      <t> </t>
    </r>
    <r>
      <rPr>
        <sz val="11"/>
        <color theme="1"/>
        <rFont val="Calibri"/>
        <family val="2"/>
        <scheme val="minor"/>
      </rPr>
      <t>Du</t>
    </r>
    <r>
      <rPr>
        <sz val="11"/>
        <color rgb="FF333333"/>
        <rFont val="Arial"/>
        <family val="2"/>
      </rPr>
      <t> </t>
    </r>
    <r>
      <rPr>
        <sz val="11"/>
        <color theme="1"/>
        <rFont val="Calibri"/>
        <family val="2"/>
        <scheme val="minor"/>
      </rPr>
      <t>Coche</t>
    </r>
    <r>
      <rPr>
        <sz val="11"/>
        <color rgb="FF333333"/>
        <rFont val="Arial"/>
        <family val="2"/>
      </rPr>
      <t>, toute la ville le sait depuis longtemps; on en parle assez pour qu'il fût inutile à notre adversaire de le certifier et de </t>
    </r>
    <r>
      <rPr>
        <b/>
        <sz val="11"/>
        <color rgb="FFCC3300"/>
        <rFont val="Arial"/>
        <family val="2"/>
      </rPr>
      <t>rendre</t>
    </r>
    <r>
      <rPr>
        <sz val="11"/>
        <color rgb="FF333333"/>
        <rFont val="Arial"/>
        <family val="2"/>
      </rPr>
      <t> cette amitié si </t>
    </r>
    <r>
      <rPr>
        <b/>
        <sz val="11"/>
        <color rgb="FFCC3300"/>
        <rFont val="Arial"/>
        <family val="2"/>
      </rPr>
      <t>publique</t>
    </r>
    <r>
      <rPr>
        <sz val="11"/>
        <color rgb="FF333333"/>
        <rFont val="Arial"/>
        <family val="2"/>
      </rPr>
      <t>.</t>
    </r>
  </si>
  <si>
    <r>
      <t>Je </t>
    </r>
    <r>
      <rPr>
        <b/>
        <sz val="11"/>
        <color rgb="FFCC3300"/>
        <rFont val="Arial"/>
        <family val="2"/>
      </rPr>
      <t>rendrai</t>
    </r>
    <r>
      <rPr>
        <sz val="11"/>
        <color rgb="FF333333"/>
        <rFont val="Arial"/>
        <family val="2"/>
      </rPr>
      <t> la lettre </t>
    </r>
    <r>
      <rPr>
        <b/>
        <sz val="11"/>
        <color rgb="FFCC3300"/>
        <rFont val="Arial"/>
        <family val="2"/>
      </rPr>
      <t>publique</t>
    </r>
    <r>
      <rPr>
        <sz val="11"/>
        <color rgb="FF333333"/>
        <rFont val="Arial"/>
        <family val="2"/>
      </rPr>
      <t>, dit le roi, le sang couvrira la tache; allez, vous m'avez fidèlement servi.</t>
    </r>
  </si>
  <si>
    <r>
      <t>Une lettre écrite à </t>
    </r>
    <r>
      <rPr>
        <sz val="11"/>
        <color theme="1"/>
        <rFont val="Calibri"/>
        <family val="2"/>
        <scheme val="minor"/>
      </rPr>
      <t>Paoli</t>
    </r>
    <r>
      <rPr>
        <sz val="11"/>
        <color rgb="FF333333"/>
        <rFont val="Arial"/>
        <family val="2"/>
      </rPr>
      <t> en </t>
    </r>
    <r>
      <rPr>
        <sz val="11"/>
        <color theme="1"/>
        <rFont val="Calibri"/>
        <family val="2"/>
        <scheme val="minor"/>
      </rPr>
      <t>Angleterre</t>
    </r>
    <r>
      <rPr>
        <sz val="11"/>
        <color rgb="FF333333"/>
        <rFont val="Arial"/>
        <family val="2"/>
      </rPr>
      <t>, en 1789, qui a été </t>
    </r>
    <r>
      <rPr>
        <b/>
        <sz val="11"/>
        <color rgb="FFCC3300"/>
        <rFont val="Arial"/>
        <family val="2"/>
      </rPr>
      <t>rendue</t>
    </r>
    <r>
      <rPr>
        <sz val="11"/>
        <color rgb="FF333333"/>
        <rFont val="Arial"/>
        <family val="2"/>
      </rPr>
      <t> </t>
    </r>
    <r>
      <rPr>
        <b/>
        <sz val="11"/>
        <color rgb="FFCC3300"/>
        <rFont val="Arial"/>
        <family val="2"/>
      </rPr>
      <t>publique</t>
    </r>
    <r>
      <rPr>
        <sz val="11"/>
        <color rgb="FF333333"/>
        <rFont val="Arial"/>
        <family val="2"/>
      </rPr>
      <t>, commence de la sorte: "général, "je naquis quand la patrie périssait.</t>
    </r>
  </si>
  <si>
    <r>
      <t>Le Roi répondit qu'il fallait auparavant que l'alliance avec la Castille fût </t>
    </r>
    <r>
      <rPr>
        <b/>
        <sz val="11"/>
        <color rgb="FFCC3300"/>
        <rFont val="Arial"/>
        <family val="2"/>
      </rPr>
      <t>rendue</t>
    </r>
    <r>
      <rPr>
        <sz val="11"/>
        <color rgb="FF333333"/>
        <rFont val="Arial"/>
        <family val="2"/>
      </rPr>
      <t> </t>
    </r>
    <r>
      <rPr>
        <b/>
        <sz val="11"/>
        <color rgb="FFCC3300"/>
        <rFont val="Arial"/>
        <family val="2"/>
      </rPr>
      <t>publique;</t>
    </r>
    <r>
      <rPr>
        <sz val="11"/>
        <color rgb="FF333333"/>
        <rFont val="Arial"/>
        <family val="2"/>
      </rPr>
      <t> et le lendemain le Roi, guidé par les avis de Pachéco, assembla son conseil, et y fit appeler dom Pèdre.</t>
    </r>
  </si>
  <si>
    <r>
      <t>Cette décision, </t>
    </r>
    <r>
      <rPr>
        <b/>
        <sz val="11"/>
        <color rgb="FFCC3300"/>
        <rFont val="Arial"/>
        <family val="2"/>
      </rPr>
      <t>rendue</t>
    </r>
    <r>
      <rPr>
        <sz val="11"/>
        <color rgb="FF333333"/>
        <rFont val="Arial"/>
        <family val="2"/>
      </rPr>
      <t> </t>
    </r>
    <r>
      <rPr>
        <b/>
        <sz val="11"/>
        <color rgb="FFCC3300"/>
        <rFont val="Arial"/>
        <family val="2"/>
      </rPr>
      <t>publique</t>
    </r>
    <r>
      <rPr>
        <sz val="11"/>
        <color rgb="FF333333"/>
        <rFont val="Arial"/>
        <family val="2"/>
      </rPr>
      <t>, atterra les députés du Texas.</t>
    </r>
  </si>
  <si>
    <r>
      <t>Ma chute était une action de la vie intime qui pouvait, à la rigueur, échapper aux regards du monde, et me laisser un refuge dans la société, aussi bien que dans ma conscience; mais la passion chez les gens frivoles n'est qu'à moitié satisfaite si la jouissance de la vanité ne la </t>
    </r>
    <r>
      <rPr>
        <b/>
        <sz val="11"/>
        <color rgb="FFCC3300"/>
        <rFont val="Arial"/>
        <family val="2"/>
      </rPr>
      <t>rend</t>
    </r>
    <r>
      <rPr>
        <sz val="11"/>
        <color rgb="FF333333"/>
        <rFont val="Arial"/>
        <family val="2"/>
      </rPr>
      <t> </t>
    </r>
    <r>
      <rPr>
        <b/>
        <sz val="11"/>
        <color rgb="FFCC3300"/>
        <rFont val="Arial"/>
        <family val="2"/>
      </rPr>
      <t>publique</t>
    </r>
    <r>
      <rPr>
        <sz val="11"/>
        <color rgb="FF333333"/>
        <rFont val="Arial"/>
        <family val="2"/>
      </rPr>
      <t> et scandaleuse.</t>
    </r>
  </si>
  <si>
    <r>
      <t>Pour réparer le dommage que pouvait avoir causé à </t>
    </r>
    <r>
      <rPr>
        <sz val="11"/>
        <color theme="1"/>
        <rFont val="Calibri"/>
        <family val="2"/>
        <scheme val="minor"/>
      </rPr>
      <t>M</t>
    </r>
    <r>
      <rPr>
        <sz val="11"/>
        <color rgb="FF333333"/>
        <rFont val="Arial"/>
        <family val="2"/>
      </rPr>
      <t>. </t>
    </r>
    <r>
      <rPr>
        <sz val="11"/>
        <color theme="1"/>
        <rFont val="Calibri"/>
        <family val="2"/>
        <scheme val="minor"/>
      </rPr>
      <t>Berryer mon silence, j'écrivis à m. Le ministre de la justice la lettre qu'on va lire et que je </t>
    </r>
    <r>
      <rPr>
        <b/>
        <sz val="11"/>
        <color rgb="FFCC3300"/>
        <rFont val="Calibri"/>
        <family val="2"/>
        <scheme val="minor"/>
      </rPr>
      <t>rendis</t>
    </r>
    <r>
      <rPr>
        <sz val="11"/>
        <color theme="1"/>
        <rFont val="Calibri"/>
        <family val="2"/>
        <scheme val="minor"/>
      </rPr>
      <t> </t>
    </r>
    <r>
      <rPr>
        <b/>
        <sz val="11"/>
        <color rgb="FFCC3300"/>
        <rFont val="Calibri"/>
        <family val="2"/>
        <scheme val="minor"/>
      </rPr>
      <t>publique</t>
    </r>
    <r>
      <rPr>
        <sz val="11"/>
        <color theme="1"/>
        <rFont val="Calibri"/>
        <family val="2"/>
        <scheme val="minor"/>
      </rPr>
      <t> par la voie des journaux.</t>
    </r>
  </si>
  <si>
    <r>
      <t>Sa pensée, monsieur, sa pensée sera </t>
    </r>
    <r>
      <rPr>
        <b/>
        <sz val="11"/>
        <color rgb="FFCC3300"/>
        <rFont val="Arial"/>
        <family val="2"/>
      </rPr>
      <t>rendue</t>
    </r>
    <r>
      <rPr>
        <sz val="11"/>
        <color rgb="FF333333"/>
        <rFont val="Arial"/>
        <family val="2"/>
      </rPr>
      <t> </t>
    </r>
    <r>
      <rPr>
        <b/>
        <sz val="11"/>
        <color rgb="FFCC3300"/>
        <rFont val="Arial"/>
        <family val="2"/>
      </rPr>
      <t>publique</t>
    </r>
    <r>
      <rPr>
        <sz val="11"/>
        <color rgb="FF333333"/>
        <rFont val="Arial"/>
        <family val="2"/>
      </rPr>
      <t>!</t>
    </r>
  </si>
  <si>
    <r>
      <t>Une femme dont l'unique faute est </t>
    </r>
    <r>
      <rPr>
        <b/>
        <sz val="11"/>
        <color rgb="FFCC3300"/>
        <rFont val="Arial"/>
        <family val="2"/>
      </rPr>
      <t>rendue</t>
    </r>
    <r>
      <rPr>
        <sz val="11"/>
        <color rgb="FF333333"/>
        <rFont val="Arial"/>
        <family val="2"/>
      </rPr>
      <t> </t>
    </r>
    <r>
      <rPr>
        <b/>
        <sz val="11"/>
        <color rgb="FFCC3300"/>
        <rFont val="Arial"/>
        <family val="2"/>
      </rPr>
      <t>publique</t>
    </r>
    <r>
      <rPr>
        <sz val="11"/>
        <color rgb="FF333333"/>
        <rFont val="Arial"/>
        <family val="2"/>
      </rPr>
      <t>est perdue à jamais.</t>
    </r>
  </si>
  <si>
    <r>
      <t>dans la religion primitive ou patriarcale, qui formoit le culte des premières familles, tout étoit domestique; le ministère ou sacerdoce étoit uni à la paternité; les fidèles étoient la famille, et </t>
    </r>
    <r>
      <rPr>
        <sz val="11"/>
        <color theme="1"/>
        <rFont val="Calibri"/>
        <family val="2"/>
        <scheme val="minor"/>
      </rPr>
      <t>Dieu</t>
    </r>
    <r>
      <rPr>
        <sz val="11"/>
        <color rgb="FF333333"/>
        <rFont val="Arial"/>
        <family val="2"/>
      </rPr>
      <t> lui-même, pouvoir suprême, ne vouloit pas être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 au dehors, et représenté sous des figures ou images </t>
    </r>
    <r>
      <rPr>
        <i/>
        <sz val="11"/>
        <color rgb="FF333333"/>
        <rFont val="Arial"/>
        <family val="2"/>
      </rPr>
      <t>taillées</t>
    </r>
    <r>
      <rPr>
        <sz val="11"/>
        <color rgb="FF333333"/>
        <rFont val="Arial"/>
        <family val="2"/>
      </rPr>
      <t> , comme il le dit lui-même dans le décalogue.</t>
    </r>
    <r>
      <rPr>
        <sz val="11"/>
        <color theme="1"/>
        <rFont val="Calibri"/>
        <family val="2"/>
        <scheme val="minor"/>
      </rPr>
      <t> </t>
    </r>
  </si>
  <si>
    <r>
      <t>Je disais à </t>
    </r>
    <r>
      <rPr>
        <sz val="11"/>
        <color theme="1"/>
        <rFont val="Calibri"/>
        <family val="2"/>
        <scheme val="minor"/>
      </rPr>
      <t>Gide</t>
    </r>
    <r>
      <rPr>
        <sz val="11"/>
        <color rgb="FF333333"/>
        <rFont val="Arial"/>
        <family val="2"/>
      </rPr>
      <t> avant l'entretien combien l'attitude de </t>
    </r>
    <r>
      <rPr>
        <sz val="11"/>
        <color theme="1"/>
        <rFont val="Calibri"/>
        <family val="2"/>
        <scheme val="minor"/>
      </rPr>
      <t>Browning</t>
    </r>
    <r>
      <rPr>
        <sz val="11"/>
        <color rgb="FF333333"/>
        <rFont val="Arial"/>
        <family val="2"/>
      </rPr>
      <t> ici me paraissait proche de la sienne propre dans le livret non encore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 qu'il m'a dédié: </t>
    </r>
    <r>
      <rPr>
        <i/>
        <sz val="11"/>
        <color rgb="FF333333"/>
        <rFont val="Arial"/>
        <family val="2"/>
      </rPr>
      <t>numquid et tu.</t>
    </r>
  </si>
  <si>
    <r>
      <t>Ce voyage peut, à volonté, ou rester secret en ce qui vous concerne, ou être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t>
    </r>
  </si>
  <si>
    <r>
      <t>Indépendamment de son but pratique quant à l'armement de nos troupes, la visite était envisagée par les </t>
    </r>
    <r>
      <rPr>
        <sz val="11"/>
        <color theme="1"/>
        <rFont val="Calibri"/>
        <family val="2"/>
        <scheme val="minor"/>
      </rPr>
      <t>États</t>
    </r>
    <r>
      <rPr>
        <sz val="11"/>
        <color rgb="FF333333"/>
        <rFont val="Arial"/>
        <family val="2"/>
      </rPr>
      <t>-Unis comme l'occasion de manifester leur politique à l'égard de la </t>
    </r>
    <r>
      <rPr>
        <sz val="11"/>
        <color theme="1"/>
        <rFont val="Calibri"/>
        <family val="2"/>
        <scheme val="minor"/>
      </rPr>
      <t>France</t>
    </r>
    <r>
      <rPr>
        <sz val="11"/>
        <color rgb="FF333333"/>
        <rFont val="Arial"/>
        <family val="2"/>
      </rPr>
      <t>, d'affirmer, qu'en traitant d'affaires militaires avec l'un de nos chefs, ils se refusaient à admettre que nous eussions un gouvernement, de </t>
    </r>
    <r>
      <rPr>
        <b/>
        <sz val="11"/>
        <color rgb="FFCC3300"/>
        <rFont val="Arial"/>
        <family val="2"/>
      </rPr>
      <t>rendre</t>
    </r>
    <r>
      <rPr>
        <sz val="11"/>
        <color rgb="FF333333"/>
        <rFont val="Arial"/>
        <family val="2"/>
      </rPr>
      <t> </t>
    </r>
    <r>
      <rPr>
        <b/>
        <sz val="11"/>
        <color rgb="FFCC3300"/>
        <rFont val="Arial"/>
        <family val="2"/>
      </rPr>
      <t>public</t>
    </r>
    <r>
      <rPr>
        <sz val="11"/>
        <color rgb="FF333333"/>
        <rFont val="Arial"/>
        <family val="2"/>
      </rPr>
      <t> le soutien qu'ils continuaient d'accorder au général français choisi par eux pour l'</t>
    </r>
    <r>
      <rPr>
        <sz val="11"/>
        <color theme="1"/>
        <rFont val="Calibri"/>
        <family val="2"/>
        <scheme val="minor"/>
      </rPr>
      <t>Afrique</t>
    </r>
    <r>
      <rPr>
        <sz val="11"/>
        <color rgb="FF333333"/>
        <rFont val="Arial"/>
        <family val="2"/>
      </rPr>
      <t> du nord, enfin de bâtir celui-ci dans l'opinion américaine.</t>
    </r>
  </si>
  <si>
    <r>
      <t>Maîtresse de maison, la femme, recevant et offrant à dîner, </t>
    </r>
    <r>
      <rPr>
        <b/>
        <sz val="11"/>
        <color rgb="FFCC3300"/>
        <rFont val="Arial"/>
        <family val="2"/>
      </rPr>
      <t>rendra</t>
    </r>
    <r>
      <rPr>
        <sz val="11"/>
        <color rgb="FF333333"/>
        <rFont val="Arial"/>
        <family val="2"/>
      </rPr>
      <t> bien </t>
    </r>
    <r>
      <rPr>
        <b/>
        <sz val="11"/>
        <color rgb="FFCC3300"/>
        <rFont val="Arial"/>
        <family val="2"/>
      </rPr>
      <t>public</t>
    </r>
    <r>
      <rPr>
        <sz val="11"/>
        <color rgb="FF333333"/>
        <rFont val="Arial"/>
        <family val="2"/>
      </rPr>
      <t>, en s'affairant dans son hôtel, qu'elle sait s'occuper des choses.</t>
    </r>
  </si>
  <si>
    <r>
      <t>Je viens de lire ce terrible article de </t>
    </r>
    <r>
      <rPr>
        <sz val="11"/>
        <color theme="1"/>
        <rFont val="Calibri"/>
        <family val="2"/>
        <scheme val="minor"/>
      </rPr>
      <t>Suarès</t>
    </r>
    <r>
      <rPr>
        <sz val="11"/>
        <color rgb="FF333333"/>
        <rFont val="Arial"/>
        <family val="2"/>
      </rPr>
      <t> qui, pour la première fois, </t>
    </r>
    <r>
      <rPr>
        <b/>
        <sz val="11"/>
        <color rgb="FFCC3300"/>
        <rFont val="Arial"/>
        <family val="2"/>
      </rPr>
      <t>rend</t>
    </r>
    <r>
      <rPr>
        <sz val="11"/>
        <color rgb="FF333333"/>
        <rFont val="Arial"/>
        <family val="2"/>
      </rPr>
      <t> la vérité de mon aventure </t>
    </r>
    <r>
      <rPr>
        <b/>
        <sz val="11"/>
        <color rgb="FFCC3300"/>
        <rFont val="Arial"/>
        <family val="2"/>
      </rPr>
      <t>publique</t>
    </r>
    <r>
      <rPr>
        <sz val="11"/>
        <color rgb="FF333333"/>
        <rFont val="Arial"/>
        <family val="2"/>
      </rPr>
      <t>.</t>
    </r>
  </si>
  <si>
    <r>
      <t>Quelle que soit la nécessité de l'union, il faut absolument choisir, </t>
    </r>
    <r>
      <rPr>
        <b/>
        <sz val="11"/>
        <color rgb="FFCC3300"/>
        <rFont val="Arial"/>
        <family val="2"/>
      </rPr>
      <t>rendre</t>
    </r>
    <r>
      <rPr>
        <sz val="11"/>
        <color rgb="FF333333"/>
        <rFont val="Arial"/>
        <family val="2"/>
      </rPr>
      <t> le choix </t>
    </r>
    <r>
      <rPr>
        <b/>
        <sz val="11"/>
        <color rgb="FFCC3300"/>
        <rFont val="Arial"/>
        <family val="2"/>
      </rPr>
      <t>public</t>
    </r>
    <r>
      <rPr>
        <sz val="11"/>
        <color rgb="FF333333"/>
        <rFont val="Arial"/>
        <family val="2"/>
      </rPr>
      <t> et l'exprimer dans les actes.</t>
    </r>
  </si>
  <si>
    <r>
      <t>Il remercia de tout son coeur pour </t>
    </r>
    <r>
      <rPr>
        <sz val="11"/>
        <color theme="1"/>
        <rFont val="Calibri"/>
        <family val="2"/>
        <scheme val="minor"/>
      </rPr>
      <t>Thérèse</t>
    </r>
    <r>
      <rPr>
        <sz val="11"/>
        <color rgb="FF333333"/>
        <rFont val="Arial"/>
        <family val="2"/>
      </rPr>
      <t> et pour lui. </t>
    </r>
    <r>
      <rPr>
        <sz val="11"/>
        <color theme="1"/>
        <rFont val="Calibri"/>
        <family val="2"/>
        <scheme val="minor"/>
      </rPr>
      <t>Il était " touché", "charmé", et se promettait de </t>
    </r>
    <r>
      <rPr>
        <b/>
        <sz val="11"/>
        <color rgb="FFCC3300"/>
        <rFont val="Calibri"/>
        <family val="2"/>
        <scheme val="minor"/>
      </rPr>
      <t>rendre</t>
    </r>
    <r>
      <rPr>
        <sz val="11"/>
        <color theme="1"/>
        <rFont val="Calibri"/>
        <family val="2"/>
        <scheme val="minor"/>
      </rPr>
      <t> </t>
    </r>
    <r>
      <rPr>
        <b/>
        <sz val="11"/>
        <color rgb="FFCC3300"/>
        <rFont val="Calibri"/>
        <family val="2"/>
        <scheme val="minor"/>
      </rPr>
      <t>publique</t>
    </r>
    <r>
      <rPr>
        <sz val="11"/>
        <color theme="1"/>
        <rFont val="Calibri"/>
        <family val="2"/>
        <scheme val="minor"/>
      </rPr>
      <t> une si belle action qui ne manquerait pas de " changer bien avantageusement l'opinion " qu'à Paris on avait de Rey.</t>
    </r>
  </si>
  <si>
    <r>
      <t>Et c'est encore vous qui avez insisté pour que le renvoi fût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t>
    </r>
  </si>
  <si>
    <r>
      <t>Et comme j'ai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 mon péché, publique sera ma pénitence à partir d'aujourd'hui.</t>
    </r>
  </si>
  <si>
    <r>
      <t>Quant à ce que je suis personnellement, c'est un sujet, monsieur, dont je n'aime pas beaucoup à parler, mais enfin, vous l'avez peut-être appris, un article assez retentissant du </t>
    </r>
    <r>
      <rPr>
        <i/>
        <sz val="11"/>
        <color rgb="FF333333"/>
        <rFont val="Arial"/>
        <family val="2"/>
      </rPr>
      <t>times</t>
    </r>
    <r>
      <rPr>
        <sz val="11"/>
        <color rgb="FF333333"/>
        <rFont val="Arial"/>
        <family val="2"/>
      </rPr>
      <t> y a fait allusion, l'empereur d'</t>
    </r>
    <r>
      <rPr>
        <sz val="11"/>
        <color theme="1"/>
        <rFont val="Calibri"/>
        <family val="2"/>
        <scheme val="minor"/>
      </rPr>
      <t>Autriche</t>
    </r>
    <r>
      <rPr>
        <sz val="11"/>
        <color rgb="FF333333"/>
        <rFont val="Arial"/>
        <family val="2"/>
      </rPr>
      <t>, qui m'a toujours honoré de sa bienveillance et veut bien entretenir avec moi des relations de cousinage, a déclaré naguère dans un entretien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 que si </t>
    </r>
    <r>
      <rPr>
        <sz val="11"/>
        <color theme="1"/>
        <rFont val="Calibri"/>
        <family val="2"/>
        <scheme val="minor"/>
      </rPr>
      <t>M</t>
    </r>
    <r>
      <rPr>
        <sz val="11"/>
        <color rgb="FF333333"/>
        <rFont val="Arial"/>
        <family val="2"/>
      </rPr>
      <t>. </t>
    </r>
    <r>
      <rPr>
        <sz val="11"/>
        <color theme="1"/>
        <rFont val="Calibri"/>
        <family val="2"/>
        <scheme val="minor"/>
      </rPr>
      <t>Le comte De Chambord avait eu auprès de lui un homme possédant aussi à fond que moi les dessous de la politique européenne, il serait aujourd'hui roi de France.</t>
    </r>
  </si>
  <si>
    <r>
      <t>Je me souviens qu'après avoir lu cet appel insensé je regagnai le bloc des réfractaires plein d'idées sombres, et m'attendant au pire pour le moment où il serait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t>
    </r>
  </si>
  <si>
    <r>
      <t>Le lendemain, les </t>
    </r>
    <r>
      <rPr>
        <sz val="11"/>
        <color theme="1"/>
        <rFont val="Calibri"/>
        <family val="2"/>
        <scheme val="minor"/>
      </rPr>
      <t>Anglais</t>
    </r>
    <r>
      <rPr>
        <sz val="11"/>
        <color rgb="FF333333"/>
        <rFont val="Arial"/>
        <family val="2"/>
      </rPr>
      <t> </t>
    </r>
    <r>
      <rPr>
        <b/>
        <sz val="11"/>
        <color rgb="FFCC3300"/>
        <rFont val="Arial"/>
        <family val="2"/>
      </rPr>
      <t>rendirent</t>
    </r>
    <r>
      <rPr>
        <sz val="11"/>
        <color rgb="FF333333"/>
        <rFont val="Arial"/>
        <family val="2"/>
      </rPr>
      <t> </t>
    </r>
    <r>
      <rPr>
        <b/>
        <sz val="11"/>
        <color rgb="FFCC3300"/>
        <rFont val="Arial"/>
        <family val="2"/>
      </rPr>
      <t>public</t>
    </r>
    <r>
      <rPr>
        <sz val="11"/>
        <color rgb="FF333333"/>
        <rFont val="Arial"/>
        <family val="2"/>
      </rPr>
      <t> l'accord sur </t>
    </r>
    <r>
      <rPr>
        <sz val="11"/>
        <color theme="1"/>
        <rFont val="Calibri"/>
        <family val="2"/>
        <scheme val="minor"/>
      </rPr>
      <t>Chypre</t>
    </r>
    <r>
      <rPr>
        <sz val="11"/>
        <color rgb="FF333333"/>
        <rFont val="Arial"/>
        <family val="2"/>
      </rPr>
      <t>.</t>
    </r>
  </si>
  <si>
    <r>
      <t>Robespierre refusa les fonctions de président par une lettre </t>
    </r>
    <r>
      <rPr>
        <b/>
        <sz val="11"/>
        <color rgb="FFCC3300"/>
        <rFont val="Arial"/>
        <family val="2"/>
      </rPr>
      <t>rendue</t>
    </r>
    <r>
      <rPr>
        <sz val="11"/>
        <color rgb="FF333333"/>
        <rFont val="Arial"/>
        <family val="2"/>
      </rPr>
      <t> </t>
    </r>
    <r>
      <rPr>
        <b/>
        <sz val="11"/>
        <color rgb="FFCC3300"/>
        <rFont val="Arial"/>
        <family val="2"/>
      </rPr>
      <t>publique</t>
    </r>
    <r>
      <rPr>
        <sz val="11"/>
        <color rgb="FF333333"/>
        <rFont val="Arial"/>
        <family val="2"/>
      </rPr>
      <t> où il déclarait que la plupart des criminels politiques étant ses ennemis personnels, il ne pouvait être juge et partie dans leur cause.</t>
    </r>
  </si>
  <si>
    <r>
      <t>Après avoir rappelé que M. Rousseau a été chargé officiellement d'étudier la question et s'être plaint que le rapport de M. Rousseau n'ait pas été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 M. de Cassagnac ajoute : « — Je prétends qu'un gouvernement est le curateur et le tuteur naturel de la fortune publique, qu'il lui appartient de la mettre en garde contre les opérations qui peuvent la compromettre. »</t>
    </r>
  </si>
  <si>
    <r>
      <t>Le 29 juin, le Président Hoover </t>
    </r>
    <r>
      <rPr>
        <b/>
        <sz val="11"/>
        <color rgb="FFCC3300"/>
        <rFont val="Arial"/>
        <family val="2"/>
      </rPr>
      <t>rendit</t>
    </r>
    <r>
      <rPr>
        <sz val="11"/>
        <color rgb="FF333333"/>
        <rFont val="Arial"/>
        <family val="2"/>
      </rPr>
      <t> </t>
    </r>
    <r>
      <rPr>
        <b/>
        <sz val="11"/>
        <color rgb="FFCC3300"/>
        <rFont val="Arial"/>
        <family val="2"/>
      </rPr>
      <t>publique</t>
    </r>
    <r>
      <rPr>
        <sz val="11"/>
        <color rgb="FF333333"/>
        <rFont val="Arial"/>
        <family val="2"/>
      </rPr>
      <t> sa proposition de moratoire, applicable pour un an aux Réparations et à toutes les dettes interalliées.</t>
    </r>
  </si>
  <si>
    <r>
      <t>On avait beaucoup craint pour moi chez mes camarades réfractaires, moins à cause de l'ire persistante du capitaine </t>
    </r>
    <r>
      <rPr>
        <sz val="11"/>
        <color theme="1"/>
        <rFont val="Calibri"/>
        <family val="2"/>
        <scheme val="minor"/>
      </rPr>
      <t>Bock</t>
    </r>
    <r>
      <rPr>
        <sz val="11"/>
        <color rgb="FF333333"/>
        <rFont val="Arial"/>
        <family val="2"/>
      </rPr>
      <t>, paon blessé dont l'orgueil suppurait encore, qu'en raison d'une note officielle, </t>
    </r>
    <r>
      <rPr>
        <b/>
        <sz val="11"/>
        <color rgb="FFCC3300"/>
        <rFont val="Arial"/>
        <family val="2"/>
      </rPr>
      <t>rendue</t>
    </r>
    <r>
      <rPr>
        <sz val="11"/>
        <color rgb="FF333333"/>
        <rFont val="Arial"/>
        <family val="2"/>
      </rPr>
      <t> </t>
    </r>
    <r>
      <rPr>
        <b/>
        <sz val="11"/>
        <color rgb="FFCC3300"/>
        <rFont val="Arial"/>
        <family val="2"/>
      </rPr>
      <t>publique</t>
    </r>
    <r>
      <rPr>
        <sz val="11"/>
        <color rgb="FF333333"/>
        <rFont val="Arial"/>
        <family val="2"/>
      </rPr>
      <t> presque aussitôt après mon incarcération, où le général </t>
    </r>
    <r>
      <rPr>
        <sz val="11"/>
        <color theme="1"/>
        <rFont val="Calibri"/>
        <family val="2"/>
        <scheme val="minor"/>
      </rPr>
      <t>Zehler</t>
    </r>
    <r>
      <rPr>
        <sz val="11"/>
        <color rgb="FF333333"/>
        <rFont val="Arial"/>
        <family val="2"/>
      </rPr>
      <t>, commandant la région IX, émettait proprement le regret qu'on ne m'eût pas abattu sur-le-champ pour servir d'exemple.</t>
    </r>
  </si>
  <si>
    <r>
      <t>Vous ne pouvez </t>
    </r>
    <r>
      <rPr>
        <b/>
        <sz val="11"/>
        <color rgb="FFCC3300"/>
        <rFont val="Arial"/>
        <family val="2"/>
      </rPr>
      <t>rendre</t>
    </r>
    <r>
      <rPr>
        <sz val="11"/>
        <color rgb="FF333333"/>
        <rFont val="Arial"/>
        <family val="2"/>
      </rPr>
      <t> ce mariage </t>
    </r>
    <r>
      <rPr>
        <b/>
        <sz val="11"/>
        <color rgb="FFCC3300"/>
        <rFont val="Arial"/>
        <family val="2"/>
      </rPr>
      <t>public</t>
    </r>
    <r>
      <rPr>
        <sz val="11"/>
        <color rgb="FF333333"/>
        <rFont val="Arial"/>
        <family val="2"/>
      </rPr>
      <t>.</t>
    </r>
  </si>
  <si>
    <r>
      <t>Mais au milieu de ses peurs, de la terreur d'une honte </t>
    </r>
    <r>
      <rPr>
        <b/>
        <sz val="11"/>
        <color rgb="FFCC3300"/>
        <rFont val="Arial"/>
        <family val="2"/>
      </rPr>
      <t>rendue</t>
    </r>
    <r>
      <rPr>
        <sz val="11"/>
        <color rgb="FF333333"/>
        <rFont val="Arial"/>
        <family val="2"/>
      </rPr>
      <t> </t>
    </r>
    <r>
      <rPr>
        <b/>
        <sz val="11"/>
        <color rgb="FFCC3300"/>
        <rFont val="Arial"/>
        <family val="2"/>
      </rPr>
      <t>publique</t>
    </r>
    <r>
      <rPr>
        <sz val="11"/>
        <color rgb="FF333333"/>
        <rFont val="Arial"/>
        <family val="2"/>
      </rPr>
      <t>, des restes mal digérés d'une religion dans laquelle toute sa vie était baigné, une pensée dominante l'étreignait, celle de cette facilité à laquelle elle ne pourrait se soustraire, de l'étrange pouvoir que </t>
    </r>
    <r>
      <rPr>
        <i/>
        <sz val="11"/>
        <color rgb="FF333333"/>
        <rFont val="Arial"/>
        <family val="2"/>
      </rPr>
      <t>tous</t>
    </r>
    <r>
      <rPr>
        <sz val="11"/>
        <color rgb="FF333333"/>
        <rFont val="Arial"/>
        <family val="2"/>
      </rPr>
      <t> les hommes, presque tous les hommes, avaient sur elle.</t>
    </r>
  </si>
  <si>
    <r>
      <t>Souvent, ils ont passé des nuits ensemble, et le mariage ne fait que </t>
    </r>
    <r>
      <rPr>
        <b/>
        <sz val="11"/>
        <color rgb="FFCC3300"/>
        <rFont val="Arial"/>
        <family val="2"/>
      </rPr>
      <t>rendre</t>
    </r>
    <r>
      <rPr>
        <sz val="11"/>
        <color rgb="FF333333"/>
        <rFont val="Arial"/>
        <family val="2"/>
      </rPr>
      <t> leur union définitive et </t>
    </r>
    <r>
      <rPr>
        <b/>
        <sz val="11"/>
        <color rgb="FFCC3300"/>
        <rFont val="Arial"/>
        <family val="2"/>
      </rPr>
      <t>publique</t>
    </r>
    <r>
      <rPr>
        <sz val="11"/>
        <color rgb="FF333333"/>
        <rFont val="Arial"/>
        <family val="2"/>
      </rPr>
      <t>.</t>
    </r>
  </si>
  <si>
    <r>
      <t>Le 18 avril, le sénatus-consulte qui défère à Bonaparte la majesté impériale arrive trois jours après que l'acte d'accusation contre Georges, Moreau et leurs complices a été </t>
    </r>
    <r>
      <rPr>
        <b/>
        <sz val="11"/>
        <color rgb="FFCC3300"/>
        <rFont val="Arial"/>
        <family val="2"/>
      </rPr>
      <t>rendu</t>
    </r>
    <r>
      <rPr>
        <sz val="11"/>
        <color rgb="FF333333"/>
        <rFont val="Arial"/>
        <family val="2"/>
      </rPr>
      <t> </t>
    </r>
    <r>
      <rPr>
        <b/>
        <sz val="11"/>
        <color rgb="FFCC3300"/>
        <rFont val="Arial"/>
        <family val="2"/>
      </rPr>
      <t>public</t>
    </r>
    <r>
      <rPr>
        <sz val="11"/>
        <color rgb="FF333333"/>
        <rFont val="Arial"/>
        <family val="2"/>
      </rPr>
      <t>.</t>
    </r>
  </si>
  <si>
    <t>rendrepublic</t>
  </si>
  <si>
    <r>
      <t xml:space="preserve">Troi siège sont voir principal d'apostle, se de droit ne fal : Éfèze et Compostiele et Rome que l'estore souverainne nomme. qu'autresi com Dieux voirement prist iii apostles seulement, St. Jake et Jehann et Piéron, sor tous en </t>
    </r>
    <r>
      <rPr>
        <b/>
        <sz val="11"/>
        <color rgb="FFC00000"/>
        <rFont val="Calibri"/>
        <family val="2"/>
        <scheme val="minor"/>
      </rPr>
      <t>révélation</t>
    </r>
    <r>
      <rPr>
        <sz val="11"/>
        <color theme="1"/>
        <rFont val="Calibri"/>
        <family val="2"/>
        <scheme val="minor"/>
      </rPr>
      <t>, pour dire et mostrer ses secrés, tot autresi ces iii cités sont principaus en avant totes; de ce ne doit estre nus doutes.</t>
    </r>
  </si>
  <si>
    <r>
      <t>Ce personnage et son pedagogue sont merveilleux et hardis ouvriers à faire joindre les operations et </t>
    </r>
    <r>
      <rPr>
        <b/>
        <sz val="11"/>
        <color rgb="FFCC3300"/>
        <rFont val="Arial"/>
        <family val="2"/>
      </rPr>
      <t>revelations</t>
    </r>
    <r>
      <rPr>
        <sz val="11"/>
        <color rgb="FF333333"/>
        <rFont val="Arial"/>
        <family val="2"/>
      </rPr>
      <t> divines tout par tout où faut l'humaine force; </t>
    </r>
  </si>
  <si>
    <r>
      <t>Or chascun s'avo"uoit pour tel, jusques à ce que le sieur de </t>
    </r>
    <r>
      <rPr>
        <sz val="11"/>
        <color theme="1"/>
        <rFont val="Calibri"/>
        <family val="2"/>
        <scheme val="minor"/>
      </rPr>
      <t>Fleur</t>
    </r>
    <r>
      <rPr>
        <sz val="11"/>
        <color rgb="FF333333"/>
        <rFont val="Arial"/>
        <family val="2"/>
      </rPr>
      <t>-</t>
    </r>
    <r>
      <rPr>
        <sz val="11"/>
        <color theme="1"/>
        <rFont val="Calibri"/>
        <family val="2"/>
        <scheme val="minor"/>
      </rPr>
      <t>D'Amour</t>
    </r>
    <r>
      <rPr>
        <sz val="11"/>
        <color rgb="FF333333"/>
        <rFont val="Arial"/>
        <family val="2"/>
      </rPr>
      <t>, dit: foy de dormeur (madame) je suis d'avis, suivant vostre intention, que ceste question se vuide, m'asseurant que ce sera à mon advantage et profit: car je fay force sur le mot de mieux, et dy que j'ay mieux dormy que aucun, non pour avoir reposé plus long temps en sommeil, mais pour avoir en dormant fait double proffit, l'un au corps, l'autre à l'ame: d'autant que pendant que le corps reposoit, l'esprit jouyssoit de sa vraye pasture, qui est doctrine, perception et </t>
    </r>
    <r>
      <rPr>
        <b/>
        <sz val="11"/>
        <color rgb="FFCC3300"/>
        <rFont val="Arial"/>
        <family val="2"/>
      </rPr>
      <t>revelation</t>
    </r>
    <r>
      <rPr>
        <sz val="11"/>
        <color rgb="FF333333"/>
        <rFont val="Arial"/>
        <family val="2"/>
      </rPr>
      <t> des choses incongnues, songeant une chose si mistique, qu'il y auroit bien dequoy empescher tous les plus spirituels </t>
    </r>
    <r>
      <rPr>
        <sz val="11"/>
        <color theme="1"/>
        <rFont val="Calibri"/>
        <family val="2"/>
        <scheme val="minor"/>
      </rPr>
      <t>Saphnatopanes</t>
    </r>
    <r>
      <rPr>
        <sz val="11"/>
        <color rgb="FF333333"/>
        <rFont val="Arial"/>
        <family val="2"/>
      </rPr>
      <t>, mages, </t>
    </r>
    <r>
      <rPr>
        <sz val="11"/>
        <color theme="1"/>
        <rFont val="Calibri"/>
        <family val="2"/>
        <scheme val="minor"/>
      </rPr>
      <t>Bracmanes</t>
    </r>
    <r>
      <rPr>
        <sz val="11"/>
        <color rgb="FF333333"/>
        <rFont val="Arial"/>
        <family val="2"/>
      </rPr>
      <t> et </t>
    </r>
    <r>
      <rPr>
        <sz val="11"/>
        <color theme="1"/>
        <rFont val="Calibri"/>
        <family val="2"/>
        <scheme val="minor"/>
      </rPr>
      <t>Massorets</t>
    </r>
    <r>
      <rPr>
        <sz val="11"/>
        <color rgb="FF333333"/>
        <rFont val="Arial"/>
        <family val="2"/>
      </rPr>
      <t>.</t>
    </r>
  </si>
  <si>
    <r>
      <t>Epicharis</t>
    </r>
    <r>
      <rPr>
        <sz val="11"/>
        <color rgb="FF333333"/>
        <rFont val="Arial"/>
        <family val="2"/>
      </rPr>
      <t>, ayant soulé et lassé la cruauté des satellites de </t>
    </r>
    <r>
      <rPr>
        <sz val="11"/>
        <color theme="1"/>
        <rFont val="Calibri"/>
        <family val="2"/>
        <scheme val="minor"/>
      </rPr>
      <t>Neron</t>
    </r>
    <r>
      <rPr>
        <sz val="11"/>
        <color rgb="FF333333"/>
        <rFont val="Arial"/>
        <family val="2"/>
      </rPr>
      <t> et soustenu leur feu, leurs bastures, leurs engins, sans aucune voix de </t>
    </r>
    <r>
      <rPr>
        <b/>
        <sz val="11"/>
        <color rgb="FFCC3300"/>
        <rFont val="Arial"/>
        <family val="2"/>
      </rPr>
      <t>revelation</t>
    </r>
    <r>
      <rPr>
        <sz val="11"/>
        <color rgb="FF333333"/>
        <rFont val="Arial"/>
        <family val="2"/>
      </rPr>
      <t> de sa conjuration, tout un jour, raportée à la geine l'endemain, les membres tous brisez, passa un lasset de sa robe dans l'un bras de sa chaize à tout un noeud courant et, y fourrant sa teste, s'estrangla du pois de son cors.</t>
    </r>
  </si>
  <si>
    <r>
      <t>Ceux-là font encore pis, qui reservent la </t>
    </r>
    <r>
      <rPr>
        <b/>
        <sz val="11"/>
        <color rgb="FFCC3300"/>
        <rFont val="Arial"/>
        <family val="2"/>
      </rPr>
      <t>revelation</t>
    </r>
    <r>
      <rPr>
        <sz val="11"/>
        <color rgb="FF333333"/>
        <rFont val="Arial"/>
        <family val="2"/>
      </rPr>
      <t> de quelque haineuse volanté envers le proche à leur dernière volonté, l'ayants cachée pendant la vie; et monstrent avoir peu de soin du propre honneur, irritans l'offencé à l'encontre de leur memoire, et moins de leur conscience, n'ayants pour le respect de la mort mesme sceu faire mourir leur maltalent, et en estendant la vie outre la leur.</t>
    </r>
  </si>
  <si>
    <r>
      <t>Le</t>
    </r>
    <r>
      <rPr>
        <sz val="11"/>
        <color rgb="FF333333"/>
        <rFont val="Arial"/>
        <family val="2"/>
      </rPr>
      <t> </t>
    </r>
    <r>
      <rPr>
        <sz val="11"/>
        <color theme="1"/>
        <rFont val="Calibri"/>
        <family val="2"/>
        <scheme val="minor"/>
      </rPr>
      <t>Theol</t>
    </r>
    <r>
      <rPr>
        <sz val="11"/>
        <color rgb="FF333333"/>
        <rFont val="Arial"/>
        <family val="2"/>
      </rPr>
      <t> ils ont plusieurs façons pour venir à leurs mysteres, esquelles je ne treuve pas grand fondement, car bien que ce qu'ils disent de </t>
    </r>
    <r>
      <rPr>
        <sz val="11"/>
        <color theme="1"/>
        <rFont val="Calibri"/>
        <family val="2"/>
        <scheme val="minor"/>
      </rPr>
      <t>Dieu</t>
    </r>
    <r>
      <rPr>
        <sz val="11"/>
        <color rgb="FF333333"/>
        <rFont val="Arial"/>
        <family val="2"/>
      </rPr>
      <t>, et de ses perfections, soit conforme à l'escriture saincte, et à la verité, ils le tirent neantmoins de certains principes, qui ne me semblent pas recevables: c'est pourquoy mon sentiment est que toute la cabale rabinesque n'est qu'une pure invention des hommes, qui ne peuvent avoir autre raison de leur dire que ce qu'ils sçavent </t>
    </r>
    <r>
      <rPr>
        <i/>
        <sz val="11"/>
        <color rgb="FF333333"/>
        <rFont val="Arial"/>
        <family val="2"/>
      </rPr>
      <t>à posteriori</t>
    </r>
    <r>
      <rPr>
        <sz val="11"/>
        <color rgb="FF333333"/>
        <rFont val="Arial"/>
        <family val="2"/>
      </rPr>
      <t> par les effects, soit par science, soit par </t>
    </r>
    <r>
      <rPr>
        <b/>
        <sz val="11"/>
        <color rgb="FFCC3300"/>
        <rFont val="Arial"/>
        <family val="2"/>
      </rPr>
      <t>revelation</t>
    </r>
    <r>
      <rPr>
        <sz val="11"/>
        <color rgb="FF333333"/>
        <rFont val="Arial"/>
        <family val="2"/>
      </rPr>
      <t>.</t>
    </r>
  </si>
  <si>
    <r>
      <t>Enfin l'inutilité de la religion naturelle depuis que les hommes en ont abusé par un effet de leur corruption, nous conduira à la connoissance d'une </t>
    </r>
    <r>
      <rPr>
        <b/>
        <sz val="11"/>
        <color rgb="FFCC3300"/>
        <rFont val="Arial"/>
        <family val="2"/>
      </rPr>
      <t>révélation</t>
    </r>
    <r>
      <rPr>
        <sz val="11"/>
        <color rgb="FF333333"/>
        <rFont val="Arial"/>
        <family val="2"/>
      </rPr>
      <t> ajoutée à celle de la nature, et qui répare les désordres du genre humain que la corruption avoit produits.</t>
    </r>
  </si>
  <si>
    <r>
      <t>il suffit de dire qu'il raisonne sur ce principe fondamental et sur cette clef assûrée pour entendre bien l'ecriture, </t>
    </r>
    <r>
      <rPr>
        <i/>
        <sz val="11"/>
        <color rgb="FF333333"/>
        <rFont val="Arial"/>
        <family val="2"/>
      </rPr>
      <t>c'est que si en la</t>
    </r>
    <r>
      <rPr>
        <sz val="11"/>
        <color rgb="FF333333"/>
        <rFont val="Arial"/>
        <family val="2"/>
      </rPr>
      <t> </t>
    </r>
    <r>
      <rPr>
        <i/>
        <sz val="11"/>
        <color rgb="FF333333"/>
        <rFont val="Arial"/>
        <family val="2"/>
      </rPr>
      <t>prenant littéralement, on engage l'homme à faire des</t>
    </r>
    <r>
      <rPr>
        <sz val="11"/>
        <color rgb="FF333333"/>
        <rFont val="Arial"/>
        <family val="2"/>
      </rPr>
      <t> </t>
    </r>
    <r>
      <rPr>
        <i/>
        <sz val="11"/>
        <color rgb="FF333333"/>
        <rFont val="Arial"/>
        <family val="2"/>
      </rPr>
      <t>crimes, ou</t>
    </r>
    <r>
      <rPr>
        <sz val="11"/>
        <color rgb="FF333333"/>
        <rFont val="Arial"/>
        <family val="2"/>
      </rPr>
      <t> (pour ôter toute équivoque) </t>
    </r>
    <r>
      <rPr>
        <i/>
        <sz val="11"/>
        <color rgb="FF333333"/>
        <rFont val="Arial"/>
        <family val="2"/>
      </rPr>
      <t>à</t>
    </r>
    <r>
      <rPr>
        <sz val="11"/>
        <color rgb="FF333333"/>
        <rFont val="Arial"/>
        <family val="2"/>
      </rPr>
      <t> </t>
    </r>
    <r>
      <rPr>
        <i/>
        <sz val="11"/>
        <color rgb="FF333333"/>
        <rFont val="Arial"/>
        <family val="2"/>
      </rPr>
      <t>commettre des actions que la lumiere naturelle, les</t>
    </r>
    <r>
      <rPr>
        <sz val="11"/>
        <color rgb="FF333333"/>
        <rFont val="Arial"/>
        <family val="2"/>
      </rPr>
      <t> </t>
    </r>
    <r>
      <rPr>
        <i/>
        <sz val="11"/>
        <color rgb="FF333333"/>
        <rFont val="Arial"/>
        <family val="2"/>
      </rPr>
      <t>préceptes du décalogue et la morale de l'evangile</t>
    </r>
    <r>
      <rPr>
        <sz val="11"/>
        <color rgb="FF333333"/>
        <rFont val="Arial"/>
        <family val="2"/>
      </rPr>
      <t> </t>
    </r>
    <r>
      <rPr>
        <i/>
        <sz val="11"/>
        <color rgb="FF333333"/>
        <rFont val="Arial"/>
        <family val="2"/>
      </rPr>
      <t>nous défendent, il faut tenir pour tout assûré que</t>
    </r>
    <r>
      <rPr>
        <sz val="11"/>
        <color rgb="FF333333"/>
        <rFont val="Arial"/>
        <family val="2"/>
      </rPr>
      <t> </t>
    </r>
    <r>
      <rPr>
        <i/>
        <sz val="11"/>
        <color rgb="FF333333"/>
        <rFont val="Arial"/>
        <family val="2"/>
      </rPr>
      <t>l'on lui donne un faux sens, et qu'au lieu de la</t>
    </r>
    <r>
      <rPr>
        <sz val="11"/>
        <color rgb="FF333333"/>
        <rFont val="Arial"/>
        <family val="2"/>
      </rPr>
      <t> </t>
    </r>
    <r>
      <rPr>
        <b/>
        <i/>
        <sz val="11"/>
        <color rgb="FFCC3300"/>
        <rFont val="Arial"/>
        <family val="2"/>
      </rPr>
      <t>révélation</t>
    </r>
    <r>
      <rPr>
        <i/>
        <sz val="11"/>
        <color rgb="FF333333"/>
        <rFont val="Arial"/>
        <family val="2"/>
      </rPr>
      <t> divine, on propose aux peuples ses</t>
    </r>
    <r>
      <rPr>
        <sz val="11"/>
        <color rgb="FF333333"/>
        <rFont val="Arial"/>
        <family val="2"/>
      </rPr>
      <t> </t>
    </r>
    <r>
      <rPr>
        <i/>
        <sz val="11"/>
        <color rgb="FF333333"/>
        <rFont val="Arial"/>
        <family val="2"/>
      </rPr>
      <t>visions propres, ses passions, et ses préjugez.</t>
    </r>
  </si>
  <si>
    <r>
      <t>Pour établir cette solution dans les principes dont je me suis servi au commencement de cet ouvrage, il est nécessaire que je prouve qu'il n'y a point de contradiction réelle entre la révélation que </t>
    </r>
    <r>
      <rPr>
        <sz val="11"/>
        <color theme="1"/>
        <rFont val="Calibri"/>
        <family val="2"/>
        <scheme val="minor"/>
      </rPr>
      <t>Dieu</t>
    </r>
    <r>
      <rPr>
        <sz val="11"/>
        <color rgb="FF333333"/>
        <rFont val="Arial"/>
        <family val="2"/>
      </rPr>
      <t> communique à tous les esprits attentifs, par les pures idées du bon sens, et la </t>
    </r>
    <r>
      <rPr>
        <b/>
        <sz val="11"/>
        <color rgb="FFCC3300"/>
        <rFont val="Arial"/>
        <family val="2"/>
      </rPr>
      <t>révélation</t>
    </r>
    <r>
      <rPr>
        <sz val="11"/>
        <color rgb="FF333333"/>
        <rFont val="Arial"/>
        <family val="2"/>
      </rPr>
      <t> particuliere qu'il a communiquée à </t>
    </r>
    <r>
      <rPr>
        <sz val="11"/>
        <color theme="1"/>
        <rFont val="Calibri"/>
        <family val="2"/>
        <scheme val="minor"/>
      </rPr>
      <t>Moïse</t>
    </r>
    <r>
      <rPr>
        <sz val="11"/>
        <color rgb="FF333333"/>
        <rFont val="Arial"/>
        <family val="2"/>
      </rPr>
      <t>, pour l'extermination des idolâtres qui s'éleveroient parmi le peuple juif;</t>
    </r>
  </si>
  <si>
    <r>
      <t>On peut bien en-effet révoquer en doute la divinité de leur révélation: mais on ne sauroit nier, que leur sentiment n'ait toûjours été, que cette </t>
    </r>
    <r>
      <rPr>
        <b/>
        <sz val="11"/>
        <color rgb="FFCC3300"/>
        <rFont val="Arial"/>
        <family val="2"/>
      </rPr>
      <t>révélation</t>
    </r>
    <r>
      <rPr>
        <sz val="11"/>
        <color rgb="FF333333"/>
        <rFont val="Arial"/>
        <family val="2"/>
      </rPr>
      <t> est divine.</t>
    </r>
  </si>
  <si>
    <r>
      <t>L'entendement, qui connoit des vérités grandes et sublimes, n'a aucun sujet de s'élever; puis qu'il ne les connoit que par la </t>
    </r>
    <r>
      <rPr>
        <b/>
        <sz val="11"/>
        <color rgb="FFCC3300"/>
        <rFont val="Arial"/>
        <family val="2"/>
      </rPr>
      <t>révélation</t>
    </r>
    <r>
      <rPr>
        <sz val="11"/>
        <color rgb="FF333333"/>
        <rFont val="Arial"/>
        <family val="2"/>
      </rPr>
      <t>, et qu'il demeure convaincu qu'elles sont au dessus de sa portée.</t>
    </r>
  </si>
  <si>
    <r>
      <t>Dieu laisse quelquefois aux ames même qu'on nomme transformées, malgré la pureté de leur amour, certaines imperfections qui sont plus de l'infirmité du naturel que de la volonté, et qui sont suivant la pensée de </t>
    </r>
    <r>
      <rPr>
        <sz val="11"/>
        <color theme="1"/>
        <rFont val="Calibri"/>
        <family val="2"/>
        <scheme val="minor"/>
      </rPr>
      <t>Saint</t>
    </r>
    <r>
      <rPr>
        <sz val="11"/>
        <color rgb="FF333333"/>
        <rFont val="Arial"/>
        <family val="2"/>
      </rPr>
      <t> </t>
    </r>
    <r>
      <rPr>
        <sz val="11"/>
        <color theme="1"/>
        <rFont val="Calibri"/>
        <family val="2"/>
        <scheme val="minor"/>
      </rPr>
      <t>Gregoire</t>
    </r>
    <r>
      <rPr>
        <sz val="11"/>
        <color rgb="FF333333"/>
        <rFont val="Arial"/>
        <family val="2"/>
      </rPr>
      <t> pape, le contrepoids de leur contemplation, comme l'aiguillon de la chair étoit dans l'apostre l'ange de </t>
    </r>
    <r>
      <rPr>
        <sz val="11"/>
        <color theme="1"/>
        <rFont val="Calibri"/>
        <family val="2"/>
        <scheme val="minor"/>
      </rPr>
      <t>Satan</t>
    </r>
    <r>
      <rPr>
        <sz val="11"/>
        <color rgb="FF333333"/>
        <rFont val="Arial"/>
        <family val="2"/>
      </rPr>
      <t> pour l'empêcher de s'enorgueillir de la grandeur de ses </t>
    </r>
    <r>
      <rPr>
        <b/>
        <sz val="11"/>
        <color rgb="FFCC3300"/>
        <rFont val="Arial"/>
        <family val="2"/>
      </rPr>
      <t>revelations</t>
    </r>
    <r>
      <rPr>
        <sz val="11"/>
        <color rgb="FF333333"/>
        <rFont val="Arial"/>
        <family val="2"/>
      </rPr>
      <t>.</t>
    </r>
  </si>
  <si>
    <r>
      <t>Est-il pas vray que la foy, et la </t>
    </r>
    <r>
      <rPr>
        <b/>
        <sz val="11"/>
        <color rgb="FFCC3300"/>
        <rFont val="Arial"/>
        <family val="2"/>
      </rPr>
      <t>revelation</t>
    </r>
    <r>
      <rPr>
        <sz val="11"/>
        <color rgb="FF333333"/>
        <rFont val="Arial"/>
        <family val="2"/>
      </rPr>
      <t> divine a esté necessaire pour nous faire croire les peines eternelles deuës aux damnez?</t>
    </r>
  </si>
  <si>
    <r>
      <t>On me dira que par le principe que j'ai établi dans le chapitre </t>
    </r>
    <r>
      <rPr>
        <sz val="11"/>
        <color theme="1"/>
        <rFont val="Calibri"/>
        <family val="2"/>
        <scheme val="minor"/>
      </rPr>
      <t>I</t>
    </r>
    <r>
      <rPr>
        <sz val="11"/>
        <color rgb="FF333333"/>
        <rFont val="Arial"/>
        <family val="2"/>
      </rPr>
      <t> l'evangile n'auroit pas dû être reçû comme une </t>
    </r>
    <r>
      <rPr>
        <b/>
        <sz val="11"/>
        <color rgb="FFCC3300"/>
        <rFont val="Arial"/>
        <family val="2"/>
      </rPr>
      <t>révélation</t>
    </r>
    <r>
      <rPr>
        <sz val="11"/>
        <color rgb="FF333333"/>
        <rFont val="Arial"/>
        <family val="2"/>
      </rPr>
      <t> divine, puis que si on en compare les préceptes avec ma regle originale, on ne les y trouvera pas conformes; car rien n'est plus conforme à la lumiere naturelle que de se défendre lors que l'on est attaqué, que de se venger de son ennemi, que d'avoir soin de son corps, etc.</t>
    </r>
  </si>
  <si>
    <r>
      <t>Il en est de mesme de toute autre sorte de merite; et si vous n'avez une </t>
    </r>
    <r>
      <rPr>
        <b/>
        <sz val="11"/>
        <color rgb="FFCC3300"/>
        <rFont val="Arial"/>
        <family val="2"/>
      </rPr>
      <t>revelation</t>
    </r>
    <r>
      <rPr>
        <sz val="11"/>
        <color rgb="FF333333"/>
        <rFont val="Arial"/>
        <family val="2"/>
      </rPr>
      <t> tres-certaine que le vostre reüssira à la cour, vous ne ferez pas mal de demeurer icy en repos.</t>
    </r>
  </si>
  <si>
    <r>
      <t>D'où viendroient toutes ces belles maximes, dont les livres des païens sont tout pleins, s'il n'y avoit pas pour cela une </t>
    </r>
    <r>
      <rPr>
        <b/>
        <sz val="11"/>
        <color rgb="FFCC3300"/>
        <rFont val="Arial"/>
        <family val="2"/>
      </rPr>
      <t>révélation</t>
    </r>
    <r>
      <rPr>
        <sz val="11"/>
        <color rgb="FF333333"/>
        <rFont val="Arial"/>
        <family val="2"/>
      </rPr>
      <t> naturelle adressée à tous les hommes?</t>
    </r>
  </si>
  <si>
    <r>
      <t>Pour les événemens, ils sont si circonstantiés, que celui qui lit les seules </t>
    </r>
    <r>
      <rPr>
        <b/>
        <sz val="11"/>
        <color rgb="FFCC3300"/>
        <rFont val="Arial"/>
        <family val="2"/>
      </rPr>
      <t>révélations</t>
    </r>
    <r>
      <rPr>
        <sz val="11"/>
        <color rgb="FF333333"/>
        <rFont val="Arial"/>
        <family val="2"/>
      </rPr>
      <t> d'</t>
    </r>
    <r>
      <rPr>
        <sz val="11"/>
        <color theme="1"/>
        <rFont val="Calibri"/>
        <family val="2"/>
        <scheme val="minor"/>
      </rPr>
      <t>Esaïe</t>
    </r>
    <r>
      <rPr>
        <sz val="11"/>
        <color rgb="FF333333"/>
        <rFont val="Arial"/>
        <family val="2"/>
      </rPr>
      <t>, croit voir un cinquiéme evangile.</t>
    </r>
  </si>
  <si>
    <r>
      <t> </t>
    </r>
    <r>
      <rPr>
        <sz val="11"/>
        <color theme="1"/>
        <rFont val="Calibri"/>
        <family val="2"/>
        <scheme val="minor"/>
      </rPr>
      <t>Les diverses leçons, les termes synonimes, la variété des ponctuations réveillent et attachent l'esprit des hommes, lequel sans ces petites difficultés considéreroit avec autant de sens froid et d'indifférence les merveilles de la seconde </t>
    </r>
    <r>
      <rPr>
        <b/>
        <sz val="11"/>
        <color rgb="FFCC3300"/>
        <rFont val="Calibri"/>
        <family val="2"/>
        <scheme val="minor"/>
      </rPr>
      <t>révélation</t>
    </r>
    <r>
      <rPr>
        <sz val="11"/>
        <color theme="1"/>
        <rFont val="Calibri"/>
        <family val="2"/>
        <scheme val="minor"/>
      </rPr>
      <t> ausquelles il seroit trop accoûtumé, que nous considérons celles de la premiére.</t>
    </r>
  </si>
  <si>
    <r>
      <t>Or par le même principe qui fait que le coeur s'irrite contre la loi, qui lui impose la nécessité d'agir; l'esprit se soûléve contre la </t>
    </r>
    <r>
      <rPr>
        <b/>
        <sz val="11"/>
        <color rgb="FFCC3300"/>
        <rFont val="Arial"/>
        <family val="2"/>
      </rPr>
      <t>révélation</t>
    </r>
    <r>
      <rPr>
        <sz val="11"/>
        <color rgb="FF333333"/>
        <rFont val="Arial"/>
        <family val="2"/>
      </rPr>
      <t>, qui lui impose la nécessité de croire.</t>
    </r>
  </si>
  <si>
    <r>
      <t>Et je ne croi pas même qu'hors quelque cas particulier, où </t>
    </r>
    <r>
      <rPr>
        <sz val="11"/>
        <color theme="1"/>
        <rFont val="Calibri"/>
        <family val="2"/>
        <scheme val="minor"/>
      </rPr>
      <t>Dieu</t>
    </r>
    <r>
      <rPr>
        <sz val="11"/>
        <color rgb="FF333333"/>
        <rFont val="Arial"/>
        <family val="2"/>
      </rPr>
      <t> peut faire des exceptions à ses loix, on dût jamais se fier à une </t>
    </r>
    <r>
      <rPr>
        <b/>
        <sz val="11"/>
        <color rgb="FFCC3300"/>
        <rFont val="Arial"/>
        <family val="2"/>
      </rPr>
      <t>révélation</t>
    </r>
    <r>
      <rPr>
        <sz val="11"/>
        <color rgb="FF333333"/>
        <rFont val="Arial"/>
        <family val="2"/>
      </rPr>
      <t> semblable, quelque évidente qu'elle fût.</t>
    </r>
  </si>
  <si>
    <r>
      <t>La </t>
    </r>
    <r>
      <rPr>
        <b/>
        <sz val="11"/>
        <color rgb="FFCC3300"/>
        <rFont val="Arial"/>
        <family val="2"/>
      </rPr>
      <t>révélation</t>
    </r>
    <r>
      <rPr>
        <sz val="11"/>
        <color rgb="FF333333"/>
        <rFont val="Arial"/>
        <family val="2"/>
      </rPr>
      <t> des juifs étant divine, nous devons d'abord nous assûrer que la providence veille à ce que les hommes ne la changent et ne la corrompent par leur malice; puis que </t>
    </r>
    <r>
      <rPr>
        <sz val="11"/>
        <color theme="1"/>
        <rFont val="Calibri"/>
        <family val="2"/>
        <scheme val="minor"/>
      </rPr>
      <t>Dieu</t>
    </r>
    <r>
      <rPr>
        <sz val="11"/>
        <color rgb="FF333333"/>
        <rFont val="Arial"/>
        <family val="2"/>
      </rPr>
      <t> est engagé par sa propre bonté et par sa propre sagesse, à la conservation de ses ouvrages.</t>
    </r>
  </si>
  <si>
    <r>
      <t>Combien de bourdes, fauls et supposez miracles, visions et </t>
    </r>
    <r>
      <rPr>
        <b/>
        <sz val="11"/>
        <color rgb="FFCC3300"/>
        <rFont val="Arial"/>
        <family val="2"/>
      </rPr>
      <t>revelations</t>
    </r>
    <r>
      <rPr>
        <sz val="11"/>
        <color rgb="FF333333"/>
        <rFont val="Arial"/>
        <family val="2"/>
      </rPr>
      <t> reçeuës au monde, qui ne furent jamais!</t>
    </r>
  </si>
  <si>
    <r>
      <t>Enfin cette contemplation ne peut être miraculeuse, puis qu'on la suppose dans un état de pure et obscure foi, où le fidelle n'est conduit par aucune autre lumiere que par celle de la simple </t>
    </r>
    <r>
      <rPr>
        <b/>
        <sz val="11"/>
        <color rgb="FFCC3300"/>
        <rFont val="Arial"/>
        <family val="2"/>
      </rPr>
      <t>revelation</t>
    </r>
    <r>
      <rPr>
        <sz val="11"/>
        <color rgb="FF333333"/>
        <rFont val="Arial"/>
        <family val="2"/>
      </rPr>
      <t>, et de l'autorité de l'eglise commune à tous les justes.</t>
    </r>
  </si>
  <si>
    <r>
      <t>La </t>
    </r>
    <r>
      <rPr>
        <b/>
        <sz val="11"/>
        <color rgb="FFCC3300"/>
        <rFont val="Arial"/>
        <family val="2"/>
      </rPr>
      <t>révélation</t>
    </r>
    <r>
      <rPr>
        <sz val="11"/>
        <color rgb="FF333333"/>
        <rFont val="Arial"/>
        <family val="2"/>
      </rPr>
      <t> nous assure de l'existence des anges et des démons ; mais il n'est point permis à la raison humaine de nous en assurer. </t>
    </r>
  </si>
  <si>
    <r>
      <t>l'on se convaincra que l'idée même de la </t>
    </r>
    <r>
      <rPr>
        <i/>
        <sz val="11"/>
        <color rgb="FF333333"/>
        <rFont val="Arial"/>
        <family val="2"/>
      </rPr>
      <t>divinité</t>
    </r>
    <r>
      <rPr>
        <sz val="11"/>
        <color rgb="FF333333"/>
        <rFont val="Arial"/>
        <family val="2"/>
      </rPr>
      <t> , cette idée aujourd'hui si obscure, n'est dans son modèle primitif, que celle des </t>
    </r>
    <r>
      <rPr>
        <i/>
        <sz val="11"/>
        <color rgb="FF333333"/>
        <rFont val="Arial"/>
        <family val="2"/>
      </rPr>
      <t>puissances</t>
    </r>
    <r>
      <rPr>
        <sz val="11"/>
        <color rgb="FF333333"/>
        <rFont val="Arial"/>
        <family val="2"/>
      </rPr>
      <t> </t>
    </r>
    <r>
      <rPr>
        <i/>
        <sz val="11"/>
        <color rgb="FF333333"/>
        <rFont val="Arial"/>
        <family val="2"/>
      </rPr>
      <t>physiques</t>
    </r>
    <r>
      <rPr>
        <sz val="11"/>
        <color rgb="FF333333"/>
        <rFont val="Arial"/>
        <family val="2"/>
      </rPr>
      <t> de l' </t>
    </r>
    <r>
      <rPr>
        <i/>
        <sz val="11"/>
        <color rgb="FF333333"/>
        <rFont val="Arial"/>
        <family val="2"/>
      </rPr>
      <t>univers</t>
    </r>
    <r>
      <rPr>
        <sz val="11"/>
        <color rgb="FF333333"/>
        <rFont val="Arial"/>
        <family val="2"/>
      </rPr>
      <t> , consiérées tantôt comme </t>
    </r>
    <r>
      <rPr>
        <i/>
        <sz val="11"/>
        <color rgb="FF333333"/>
        <rFont val="Arial"/>
        <family val="2"/>
      </rPr>
      <t>multiples</t>
    </r>
    <r>
      <rPr>
        <sz val="11"/>
        <color rgb="FF333333"/>
        <rFont val="Arial"/>
        <family val="2"/>
      </rPr>
      <t> à raison de leurs </t>
    </r>
    <r>
      <rPr>
        <i/>
        <sz val="11"/>
        <color rgb="FF333333"/>
        <rFont val="Arial"/>
        <family val="2"/>
      </rPr>
      <t>agens</t>
    </r>
    <r>
      <rPr>
        <sz val="11"/>
        <color rgb="FF333333"/>
        <rFont val="Arial"/>
        <family val="2"/>
      </rPr>
      <t> et de leurs </t>
    </r>
    <r>
      <rPr>
        <i/>
        <sz val="11"/>
        <color rgb="FF333333"/>
        <rFont val="Arial"/>
        <family val="2"/>
      </rPr>
      <t>phénomènes</t>
    </r>
    <r>
      <rPr>
        <sz val="11"/>
        <color rgb="FF333333"/>
        <rFont val="Arial"/>
        <family val="2"/>
      </rPr>
      <t> , et tantôt comme un être </t>
    </r>
    <r>
      <rPr>
        <i/>
        <sz val="11"/>
        <color rgb="FF333333"/>
        <rFont val="Arial"/>
        <family val="2"/>
      </rPr>
      <t>unique</t>
    </r>
    <r>
      <rPr>
        <sz val="11"/>
        <color rgb="FF333333"/>
        <rFont val="Arial"/>
        <family val="2"/>
      </rPr>
      <t> et </t>
    </r>
    <r>
      <rPr>
        <i/>
        <sz val="11"/>
        <color rgb="FF333333"/>
        <rFont val="Arial"/>
        <family val="2"/>
      </rPr>
      <t>simple</t>
    </r>
    <r>
      <rPr>
        <sz val="11"/>
        <color rgb="FF333333"/>
        <rFont val="Arial"/>
        <family val="2"/>
      </rPr>
      <t> par </t>
    </r>
    <r>
      <rPr>
        <i/>
        <sz val="11"/>
        <color rgb="FF333333"/>
        <rFont val="Arial"/>
        <family val="2"/>
      </rPr>
      <t>l'ensemble</t>
    </r>
    <r>
      <rPr>
        <sz val="11"/>
        <color rgb="FF333333"/>
        <rFont val="Arial"/>
        <family val="2"/>
      </rPr>
      <t> et le rapport de toutes leurs parties; ensorte que l'être appelé </t>
    </r>
    <r>
      <rPr>
        <i/>
        <sz val="11"/>
        <color rgb="FF333333"/>
        <rFont val="Arial"/>
        <family val="2"/>
      </rPr>
      <t>Dieu</t>
    </r>
    <r>
      <rPr>
        <sz val="11"/>
        <color rgb="FF333333"/>
        <rFont val="Arial"/>
        <family val="2"/>
      </rPr>
      <t> a été tantôt le </t>
    </r>
    <r>
      <rPr>
        <i/>
        <sz val="11"/>
        <color rgb="FF333333"/>
        <rFont val="Arial"/>
        <family val="2"/>
      </rPr>
      <t>vent</t>
    </r>
    <r>
      <rPr>
        <sz val="11"/>
        <color rgb="FF333333"/>
        <rFont val="Arial"/>
        <family val="2"/>
      </rPr>
      <t> , le </t>
    </r>
    <r>
      <rPr>
        <i/>
        <sz val="11"/>
        <color rgb="FF333333"/>
        <rFont val="Arial"/>
        <family val="2"/>
      </rPr>
      <t>feu</t>
    </r>
    <r>
      <rPr>
        <sz val="11"/>
        <color rgb="FF333333"/>
        <rFont val="Arial"/>
        <family val="2"/>
      </rPr>
      <t> , l' </t>
    </r>
    <r>
      <rPr>
        <i/>
        <sz val="11"/>
        <color rgb="FF333333"/>
        <rFont val="Arial"/>
        <family val="2"/>
      </rPr>
      <t>eau, tous les élémens</t>
    </r>
    <r>
      <rPr>
        <sz val="11"/>
        <color rgb="FF333333"/>
        <rFont val="Arial"/>
        <family val="2"/>
      </rPr>
      <t> ; tantôt le </t>
    </r>
    <r>
      <rPr>
        <i/>
        <sz val="11"/>
        <color rgb="FF333333"/>
        <rFont val="Arial"/>
        <family val="2"/>
      </rPr>
      <t>soleil</t>
    </r>
    <r>
      <rPr>
        <sz val="11"/>
        <color rgb="FF333333"/>
        <rFont val="Arial"/>
        <family val="2"/>
      </rPr>
      <t> , les </t>
    </r>
    <r>
      <rPr>
        <i/>
        <sz val="11"/>
        <color rgb="FF333333"/>
        <rFont val="Arial"/>
        <family val="2"/>
      </rPr>
      <t>astres</t>
    </r>
    <r>
      <rPr>
        <sz val="11"/>
        <color rgb="FF333333"/>
        <rFont val="Arial"/>
        <family val="2"/>
      </rPr>
      <t> , les </t>
    </r>
    <r>
      <rPr>
        <i/>
        <sz val="11"/>
        <color rgb="FF333333"/>
        <rFont val="Arial"/>
        <family val="2"/>
      </rPr>
      <t>planètes</t>
    </r>
    <r>
      <rPr>
        <sz val="11"/>
        <color rgb="FF333333"/>
        <rFont val="Arial"/>
        <family val="2"/>
      </rPr>
      <t> et leurs influences; tantôt la </t>
    </r>
    <r>
      <rPr>
        <i/>
        <sz val="11"/>
        <color rgb="FF333333"/>
        <rFont val="Arial"/>
        <family val="2"/>
      </rPr>
      <t>matière</t>
    </r>
    <r>
      <rPr>
        <sz val="11"/>
        <color rgb="FF333333"/>
        <rFont val="Arial"/>
        <family val="2"/>
      </rPr>
      <t> du </t>
    </r>
    <r>
      <rPr>
        <i/>
        <sz val="11"/>
        <color rgb="FF333333"/>
        <rFont val="Arial"/>
        <family val="2"/>
      </rPr>
      <t>monde visible</t>
    </r>
    <r>
      <rPr>
        <sz val="11"/>
        <color rgb="FF333333"/>
        <rFont val="Arial"/>
        <family val="2"/>
      </rPr>
      <t> , la </t>
    </r>
    <r>
      <rPr>
        <i/>
        <sz val="11"/>
        <color rgb="FF333333"/>
        <rFont val="Arial"/>
        <family val="2"/>
      </rPr>
      <t>totalité</t>
    </r>
    <r>
      <rPr>
        <sz val="11"/>
        <color rgb="FF333333"/>
        <rFont val="Arial"/>
        <family val="2"/>
      </rPr>
      <t> de l'univers; tantôt les </t>
    </r>
    <r>
      <rPr>
        <i/>
        <sz val="11"/>
        <color rgb="FF333333"/>
        <rFont val="Arial"/>
        <family val="2"/>
      </rPr>
      <t>qualités</t>
    </r>
    <r>
      <rPr>
        <sz val="11"/>
        <color rgb="FF333333"/>
        <rFont val="Arial"/>
        <family val="2"/>
      </rPr>
      <t> abstraites et métaphysiques, telles que </t>
    </r>
    <r>
      <rPr>
        <i/>
        <sz val="11"/>
        <color rgb="FF333333"/>
        <rFont val="Arial"/>
        <family val="2"/>
      </rPr>
      <t>l'espace, la durée, le</t>
    </r>
    <r>
      <rPr>
        <sz val="11"/>
        <color rgb="FF333333"/>
        <rFont val="Arial"/>
        <family val="2"/>
      </rPr>
      <t> </t>
    </r>
    <r>
      <rPr>
        <i/>
        <sz val="11"/>
        <color rgb="FF333333"/>
        <rFont val="Arial"/>
        <family val="2"/>
      </rPr>
      <t>mouvement et l'intelligence</t>
    </r>
    <r>
      <rPr>
        <sz val="11"/>
        <color rgb="FF333333"/>
        <rFont val="Arial"/>
        <family val="2"/>
      </rPr>
      <t> ; et toujours avec ce résultat, que </t>
    </r>
    <r>
      <rPr>
        <i/>
        <sz val="11"/>
        <color rgb="FF333333"/>
        <rFont val="Arial"/>
        <family val="2"/>
      </rPr>
      <t>l'idée de la divinité</t>
    </r>
    <r>
      <rPr>
        <sz val="11"/>
        <color rgb="FF333333"/>
        <rFont val="Arial"/>
        <family val="2"/>
      </rPr>
      <t> n'a point été une </t>
    </r>
    <r>
      <rPr>
        <b/>
        <i/>
        <sz val="11"/>
        <color rgb="FFCC3300"/>
        <rFont val="Arial"/>
        <family val="2"/>
      </rPr>
      <t>révélation</t>
    </r>
    <r>
      <rPr>
        <i/>
        <sz val="11"/>
        <color rgb="FF333333"/>
        <rFont val="Arial"/>
        <family val="2"/>
      </rPr>
      <t> miraculeuse d'êtres</t>
    </r>
    <r>
      <rPr>
        <sz val="11"/>
        <color rgb="FF333333"/>
        <rFont val="Arial"/>
        <family val="2"/>
      </rPr>
      <t> </t>
    </r>
    <r>
      <rPr>
        <i/>
        <sz val="11"/>
        <color rgb="FF333333"/>
        <rFont val="Arial"/>
        <family val="2"/>
      </rPr>
      <t>invisibles</t>
    </r>
    <r>
      <rPr>
        <sz val="11"/>
        <color rgb="FF333333"/>
        <rFont val="Arial"/>
        <family val="2"/>
      </rPr>
      <t> , mais une </t>
    </r>
    <r>
      <rPr>
        <i/>
        <sz val="11"/>
        <color rgb="FF333333"/>
        <rFont val="Arial"/>
        <family val="2"/>
      </rPr>
      <t>production naturelle de</t>
    </r>
    <r>
      <rPr>
        <sz val="11"/>
        <color rgb="FF333333"/>
        <rFont val="Arial"/>
        <family val="2"/>
      </rPr>
      <t> </t>
    </r>
    <r>
      <rPr>
        <i/>
        <sz val="11"/>
        <color rgb="FF333333"/>
        <rFont val="Arial"/>
        <family val="2"/>
      </rPr>
      <t>l'entendement</t>
    </r>
    <r>
      <rPr>
        <sz val="11"/>
        <color rgb="FF333333"/>
        <rFont val="Arial"/>
        <family val="2"/>
      </rPr>
      <t> ; une opération de l'esprit humain, dont elle a suivi les progrès et subi les révolutions, dans la connaissance du monde physique et de ses agens.</t>
    </r>
  </si>
  <si>
    <r>
      <t>Il y a encore un nombre de faits pareils à ceux que j'ai rapportez, qui montrent que les songes sont souvent des </t>
    </r>
    <r>
      <rPr>
        <b/>
        <sz val="11"/>
        <color rgb="FFCC3300"/>
        <rFont val="Arial"/>
        <family val="2"/>
      </rPr>
      <t>révélations</t>
    </r>
    <r>
      <rPr>
        <sz val="11"/>
        <color rgb="FF333333"/>
        <rFont val="Arial"/>
        <family val="2"/>
      </rPr>
      <t> divines.</t>
    </r>
  </si>
  <si>
    <r>
      <t>Ils l'ont appris dans la </t>
    </r>
    <r>
      <rPr>
        <b/>
        <sz val="11"/>
        <color rgb="FFCC3300"/>
        <rFont val="Arial"/>
        <family val="2"/>
      </rPr>
      <t>révélation</t>
    </r>
    <r>
      <rPr>
        <sz val="11"/>
        <color rgb="FF333333"/>
        <rFont val="Arial"/>
        <family val="2"/>
      </rPr>
      <t>, s'ils ont été assez heureux pour cela; ou bien dans cette loi qui, en imprimant en nous l'idée du créateur, nous porte vers lui.</t>
    </r>
  </si>
  <si>
    <r>
      <t>Une </t>
    </r>
    <r>
      <rPr>
        <b/>
        <sz val="11"/>
        <color rgb="FFCC3300"/>
        <rFont val="Arial"/>
        <family val="2"/>
      </rPr>
      <t>révélation</t>
    </r>
    <r>
      <rPr>
        <sz val="11"/>
        <color rgb="FF333333"/>
        <rFont val="Arial"/>
        <family val="2"/>
      </rPr>
      <t> qui seroit véritable, qui viendroit d'un dieu juste et bon, et qui seroit nécessaire à tous les hommes, devroit être assez claire pour être entendue de tout le genre humain.</t>
    </r>
  </si>
  <si>
    <r>
      <t>Dieu</t>
    </r>
    <r>
      <rPr>
        <sz val="11"/>
        <color rgb="FF333333"/>
        <rFont val="Arial"/>
        <family val="2"/>
      </rPr>
      <t> s'étant reservé à lui seul la connoissance des choses futures, et n'y aïant même que lui qui puisse les savoir, il est contre l'essence de toutes les créatures, de quelque espece qu'elles soient, de pouvoir les connoitre, à moins d'une </t>
    </r>
    <r>
      <rPr>
        <b/>
        <sz val="11"/>
        <color rgb="FFCC3300"/>
        <rFont val="Arial"/>
        <family val="2"/>
      </rPr>
      <t>révélation</t>
    </r>
    <r>
      <rPr>
        <sz val="11"/>
        <color rgb="FF333333"/>
        <rFont val="Arial"/>
        <family val="2"/>
      </rPr>
      <t> immédiate de la divinité: et en voici la preuve.</t>
    </r>
  </si>
  <si>
    <r>
      <t>En général la maniere dont on traitoit les consultans à </t>
    </r>
    <r>
      <rPr>
        <sz val="11"/>
        <color theme="1"/>
        <rFont val="Calibri"/>
        <family val="2"/>
        <scheme val="minor"/>
      </rPr>
      <t>Heliopolis</t>
    </r>
    <r>
      <rPr>
        <sz val="11"/>
        <color rgb="FF333333"/>
        <rFont val="Arial"/>
        <family val="2"/>
      </rPr>
      <t>, soit pour le corps, soit pour l'esprit, les amenoit peu à peu à une </t>
    </r>
    <r>
      <rPr>
        <b/>
        <sz val="11"/>
        <color rgb="FFCC3300"/>
        <rFont val="Arial"/>
        <family val="2"/>
      </rPr>
      <t>révelation</t>
    </r>
    <r>
      <rPr>
        <sz val="11"/>
        <color rgb="FF333333"/>
        <rFont val="Arial"/>
        <family val="2"/>
      </rPr>
      <t> presque involontaire de tous leurs secrets.</t>
    </r>
  </si>
  <si>
    <r>
      <t>Il alla, dit-il, </t>
    </r>
    <r>
      <rPr>
        <i/>
        <sz val="11"/>
        <color rgb="FF333333"/>
        <rFont val="Arial"/>
        <family val="2"/>
      </rPr>
      <t>" voir Pierre "</t>
    </r>
    <r>
      <rPr>
        <sz val="11"/>
        <color rgb="FF333333"/>
        <rFont val="Arial"/>
        <family val="2"/>
      </rPr>
      <t> ; il demeura quinze jours avec luy et il autorise sa prédication par ce témoignage; ce qui nous fait voir que lorsque quatorze ans après, suivant une </t>
    </r>
    <r>
      <rPr>
        <b/>
        <sz val="11"/>
        <color rgb="FFCC3300"/>
        <rFont val="Arial"/>
        <family val="2"/>
      </rPr>
      <t>révélation</t>
    </r>
    <r>
      <rPr>
        <sz val="11"/>
        <color rgb="FF333333"/>
        <rFont val="Arial"/>
        <family val="2"/>
      </rPr>
      <t> du saint-esprit il vint à </t>
    </r>
    <r>
      <rPr>
        <sz val="11"/>
        <color theme="1"/>
        <rFont val="Calibri"/>
        <family val="2"/>
        <scheme val="minor"/>
      </rPr>
      <t>Jérusalem</t>
    </r>
    <r>
      <rPr>
        <sz val="11"/>
        <color rgb="FF333333"/>
        <rFont val="Arial"/>
        <family val="2"/>
      </rPr>
      <t> conférer avec les apostres, de l'evangile qu'il preschoit aux gentils, c'estoit encore principalement </t>
    </r>
    <r>
      <rPr>
        <sz val="11"/>
        <color theme="1"/>
        <rFont val="Calibri"/>
        <family val="2"/>
        <scheme val="minor"/>
      </rPr>
      <t>St</t>
    </r>
    <r>
      <rPr>
        <sz val="11"/>
        <color rgb="FF333333"/>
        <rFont val="Arial"/>
        <family val="2"/>
      </rPr>
      <t> </t>
    </r>
    <r>
      <rPr>
        <sz val="11"/>
        <color theme="1"/>
        <rFont val="Calibri"/>
        <family val="2"/>
        <scheme val="minor"/>
      </rPr>
      <t>Pierre</t>
    </r>
    <r>
      <rPr>
        <sz val="11"/>
        <color rgb="FF333333"/>
        <rFont val="Arial"/>
        <family val="2"/>
      </rPr>
      <t> qu'il venoit chercher.</t>
    </r>
  </si>
  <si>
    <r>
      <t>Ainsi, la </t>
    </r>
    <r>
      <rPr>
        <b/>
        <sz val="11"/>
        <color rgb="FFCC3300"/>
        <rFont val="Arial"/>
        <family val="2"/>
      </rPr>
      <t>révélation</t>
    </r>
    <r>
      <rPr>
        <sz val="11"/>
        <color rgb="FF333333"/>
        <rFont val="Arial"/>
        <family val="2"/>
      </rPr>
      <t> elle-même nous prouvera l'autorité de la révélation.</t>
    </r>
  </si>
  <si>
    <r>
      <t>Si l'on doit,</t>
    </r>
    <r>
      <rPr>
        <sz val="11"/>
        <color rgb="FF333333"/>
        <rFont val="Arial"/>
        <family val="2"/>
      </rPr>
      <t> dira-t-on, </t>
    </r>
    <r>
      <rPr>
        <i/>
        <sz val="11"/>
        <color rgb="FF333333"/>
        <rFont val="Arial"/>
        <family val="2"/>
      </rPr>
      <t>se soumettre aveuglément à tout ce</t>
    </r>
    <r>
      <rPr>
        <sz val="11"/>
        <color rgb="FF333333"/>
        <rFont val="Arial"/>
        <family val="2"/>
      </rPr>
      <t> </t>
    </r>
    <r>
      <rPr>
        <i/>
        <sz val="11"/>
        <color rgb="FF333333"/>
        <rFont val="Arial"/>
        <family val="2"/>
      </rPr>
      <t>qu'on assûre être révélé, il n'y aura rien qu'on</t>
    </r>
    <r>
      <rPr>
        <sz val="11"/>
        <color rgb="FF333333"/>
        <rFont val="Arial"/>
        <family val="2"/>
      </rPr>
      <t> </t>
    </r>
    <r>
      <rPr>
        <i/>
        <sz val="11"/>
        <color rgb="FF333333"/>
        <rFont val="Arial"/>
        <family val="2"/>
      </rPr>
      <t>ne puisse appuïer de l'autorité de la </t>
    </r>
    <r>
      <rPr>
        <b/>
        <i/>
        <sz val="11"/>
        <color rgb="FFCC3300"/>
        <rFont val="Arial"/>
        <family val="2"/>
      </rPr>
      <t>révélation</t>
    </r>
    <r>
      <rPr>
        <i/>
        <sz val="11"/>
        <color rgb="FF333333"/>
        <rFont val="Arial"/>
        <family val="2"/>
      </rPr>
      <t>.</t>
    </r>
  </si>
  <si>
    <r>
      <t>Cette </t>
    </r>
    <r>
      <rPr>
        <b/>
        <sz val="11"/>
        <color rgb="FFCC3300"/>
        <rFont val="Arial"/>
        <family val="2"/>
      </rPr>
      <t>révélation</t>
    </r>
    <r>
      <rPr>
        <sz val="11"/>
        <color rgb="FF333333"/>
        <rFont val="Arial"/>
        <family val="2"/>
      </rPr>
      <t> elle-même n'anéantit-elle pas les perfections morales qu'on lui attribue? </t>
    </r>
  </si>
  <si>
    <r>
      <t>À ces mots, les juges firent entendre des murmures de mécontentement; </t>
    </r>
    <r>
      <rPr>
        <sz val="11"/>
        <color theme="1"/>
        <rFont val="Calibri"/>
        <family val="2"/>
        <scheme val="minor"/>
      </rPr>
      <t>Mélitus</t>
    </r>
    <r>
      <rPr>
        <sz val="11"/>
        <color rgb="FF333333"/>
        <rFont val="Arial"/>
        <family val="2"/>
      </rPr>
      <t> l'auroit augmenté, s'il avoit observé qu'en autorisant les </t>
    </r>
    <r>
      <rPr>
        <b/>
        <sz val="11"/>
        <color rgb="FFCC3300"/>
        <rFont val="Arial"/>
        <family val="2"/>
      </rPr>
      <t>révélations</t>
    </r>
    <r>
      <rPr>
        <sz val="11"/>
        <color rgb="FF333333"/>
        <rFont val="Arial"/>
        <family val="2"/>
      </rPr>
      <t> de </t>
    </r>
    <r>
      <rPr>
        <sz val="11"/>
        <color theme="1"/>
        <rFont val="Calibri"/>
        <family val="2"/>
        <scheme val="minor"/>
      </rPr>
      <t>Socrate</t>
    </r>
    <r>
      <rPr>
        <sz val="11"/>
        <color rgb="FF333333"/>
        <rFont val="Arial"/>
        <family val="2"/>
      </rPr>
      <t>, on introduiroit tôt ou tard le fanatisme dans un pays où les imaginations sont si faciles à ébranler, et que plusieurs se feroient un devoir d'obéir plutôt aux ordres d'un esprit particulier, qu'à ceux des magistrats.</t>
    </r>
  </si>
  <si>
    <r>
      <t>Le héros fit trancher la tête au religieux; exécution qui ne contribue pas peu à toutes ces </t>
    </r>
    <r>
      <rPr>
        <b/>
        <sz val="11"/>
        <color rgb="FFCC3300"/>
        <rFont val="Arial"/>
        <family val="2"/>
      </rPr>
      <t>révélations</t>
    </r>
    <r>
      <rPr>
        <sz val="11"/>
        <color rgb="FF333333"/>
        <rFont val="Arial"/>
        <family val="2"/>
      </rPr>
      <t> que tant de moines eurent depuis de la damnation de </t>
    </r>
    <r>
      <rPr>
        <i/>
        <sz val="11"/>
        <color rgb="FF333333"/>
        <rFont val="Arial"/>
        <family val="2"/>
      </rPr>
      <t>Charles Martel</t>
    </r>
    <r>
      <rPr>
        <sz val="11"/>
        <color rgb="FF333333"/>
        <rFont val="Arial"/>
        <family val="2"/>
      </rPr>
      <t> .</t>
    </r>
  </si>
  <si>
    <r>
      <t>Ne voila ce pas des beaux miracles! </t>
    </r>
    <r>
      <rPr>
        <sz val="11"/>
        <color theme="1"/>
        <rFont val="Calibri"/>
        <family val="2"/>
        <scheme val="minor"/>
      </rPr>
      <t>Si nos christicoles disent que leurs pretendus saints ont resuscités des morts et qu'ils avoient des </t>
    </r>
    <r>
      <rPr>
        <b/>
        <sz val="11"/>
        <color rgb="FFCC3300"/>
        <rFont val="Calibri"/>
        <family val="2"/>
        <scheme val="minor"/>
      </rPr>
      <t>revelations</t>
    </r>
    <r>
      <rPr>
        <sz val="11"/>
        <color theme="1"/>
        <rFont val="Calibri"/>
        <family val="2"/>
        <scheme val="minor"/>
      </rPr>
      <t> divines, pareillement les païens avoient desjà dits avant eux, qu'Athalides fils de Mercure avoit obtenu de son pere le don de pouvoir vivre, mourir et resusciter quand il voudroit, et qu'il avoit aussi la connoissance de tout ce qui se faisoit en ce monde ci et en l'autre.</t>
    </r>
  </si>
  <si>
    <r>
      <t>C'est un être bien étrange que le Dieu théologique ; il est revêtu de toutes sortes de qualités divines, c'est-à-dire incompréhensibles pour l'homme ; &amp; cependant il agit toujours en homme ; Mais encore d'après les </t>
    </r>
    <r>
      <rPr>
        <b/>
        <sz val="11"/>
        <color rgb="FFCC3300"/>
        <rFont val="Arial"/>
        <family val="2"/>
      </rPr>
      <t>révélations</t>
    </r>
    <r>
      <rPr>
        <sz val="11"/>
        <color rgb="FF333333"/>
        <rFont val="Arial"/>
        <family val="2"/>
      </rPr>
      <t> qu'on lui attribue dans toutes les parties de la terre se conduit-il en homme infiniment sage, infiniment bon, infiniment juste, infiniment puissant, infiniment prévoyant &amp; constant ? Non, sans doute ; il parle pour n'être point entendu ; il choisit un petit nombre d'hommes &amp; réprouve tous les autres : il agit en Sultan qui ne doit rien à personne.</t>
    </r>
  </si>
  <si>
    <r>
      <t>Que l'on juge par là si on doit regarder comme des </t>
    </r>
    <r>
      <rPr>
        <b/>
        <sz val="11"/>
        <color rgb="FFCC3300"/>
        <rFont val="Arial"/>
        <family val="2"/>
      </rPr>
      <t>revelations</t>
    </r>
    <r>
      <rPr>
        <sz val="11"/>
        <color rgb="FF333333"/>
        <rFont val="Arial"/>
        <family val="2"/>
      </rPr>
      <t> divines, celles qui ordonnent de faire des sacrifices de cette nature!</t>
    </r>
  </si>
  <si>
    <r>
      <t>La question, </t>
    </r>
    <r>
      <rPr>
        <i/>
        <sz val="11"/>
        <color rgb="FF333333"/>
        <rFont val="Arial"/>
        <family val="2"/>
      </rPr>
      <t>pourquoi il existe quelque chose,</t>
    </r>
    <r>
      <rPr>
        <sz val="11"/>
        <color rgb="FF333333"/>
        <rFont val="Arial"/>
        <family val="2"/>
      </rPr>
      <t> est la plus embarrassante que la philosophie pût se proposer; et il n'y a que la </t>
    </r>
    <r>
      <rPr>
        <b/>
        <sz val="11"/>
        <color rgb="FFCC3300"/>
        <rFont val="Arial"/>
        <family val="2"/>
      </rPr>
      <t>révélation</t>
    </r>
    <r>
      <rPr>
        <sz val="11"/>
        <color rgb="FF333333"/>
        <rFont val="Arial"/>
        <family val="2"/>
      </rPr>
      <t> qui y réponde.</t>
    </r>
  </si>
  <si>
    <r>
      <t>Celle qui n'admet qu'une </t>
    </r>
    <r>
      <rPr>
        <b/>
        <sz val="11"/>
        <color rgb="FFCC3300"/>
        <rFont val="Arial"/>
        <family val="2"/>
      </rPr>
      <t>révélation</t>
    </r>
    <r>
      <rPr>
        <sz val="11"/>
        <color rgb="FF333333"/>
        <rFont val="Arial"/>
        <family val="2"/>
      </rPr>
      <t> est la plus ancienne et paroit la plus sure; celle qui en admet trois est la plus moderne et paroit la plus consequente; celle qui en admet deux et rejette la troisiéme peut bien être la meilleure, mais elle a certainement tous les préjugés contre elle; l'inconsequence saute aux yeux.</t>
    </r>
  </si>
  <si>
    <r>
      <t>Je lui repondis que si l'homme avoit demeuré dans cet état de perfection où le créateur le mit d'abord, il n'auroit peut-être pas eu besoin d'une révélation pour servir de régle à ses actions; mais depuis qu'il a perdu ce bonheur par sa propre faute, il est tellement gâté et enclin à mal faire, qu'il a besoin non-seulement de </t>
    </r>
    <r>
      <rPr>
        <b/>
        <sz val="11"/>
        <color rgb="FFCC3300"/>
        <rFont val="Arial"/>
        <family val="2"/>
      </rPr>
      <t>révélations</t>
    </r>
    <r>
      <rPr>
        <sz val="11"/>
        <color rgb="FF333333"/>
        <rFont val="Arial"/>
        <family val="2"/>
      </rPr>
      <t>, mais aussi des graces particuliéres du créateur pour... </t>
    </r>
  </si>
  <si>
    <r>
      <t>Cette doctrine n'a, je pense, rien de contraire à tout ce que la </t>
    </r>
    <r>
      <rPr>
        <b/>
        <sz val="11"/>
        <color rgb="FFCC3300"/>
        <rFont val="Arial"/>
        <family val="2"/>
      </rPr>
      <t>révélation</t>
    </r>
    <r>
      <rPr>
        <sz val="11"/>
        <color rgb="FF333333"/>
        <rFont val="Arial"/>
        <family val="2"/>
      </rPr>
      <t> nous enseigne d'un ordre surnaturel, et de l'impeccabilité dont les ames jouiront dans une vie à venir.</t>
    </r>
  </si>
  <si>
    <r>
      <t>Ils lui répondront que, soit que la raison puisse ou ne puisse pas s'élever à une vérité, dès qu'elle est consignée dans leur bible, elle devient aussi strictement vérité de foi que toutes les autres vérités de </t>
    </r>
    <r>
      <rPr>
        <b/>
        <sz val="11"/>
        <color rgb="FFCC3300"/>
        <rFont val="Arial"/>
        <family val="2"/>
      </rPr>
      <t>révélation;</t>
    </r>
  </si>
  <si>
    <r>
      <t>La même distinction se fait remarquer parmi les écrivains religieux: les uns dont j'ai déjà parlé dans les chapitres précédents s'en sont tenus à l'influence de la religion sur notre coeur: les autres, tels que </t>
    </r>
    <r>
      <rPr>
        <sz val="11"/>
        <color theme="1"/>
        <rFont val="Calibri"/>
        <family val="2"/>
        <scheme val="minor"/>
      </rPr>
      <t>Jacob</t>
    </r>
    <r>
      <rPr>
        <sz val="11"/>
        <color rgb="FF333333"/>
        <rFont val="Arial"/>
        <family val="2"/>
      </rPr>
      <t> </t>
    </r>
    <r>
      <rPr>
        <sz val="11"/>
        <color theme="1"/>
        <rFont val="Calibri"/>
        <family val="2"/>
        <scheme val="minor"/>
      </rPr>
      <t>Boehme</t>
    </r>
    <r>
      <rPr>
        <sz val="11"/>
        <color rgb="FF333333"/>
        <rFont val="Arial"/>
        <family val="2"/>
      </rPr>
      <t>, en </t>
    </r>
    <r>
      <rPr>
        <sz val="11"/>
        <color theme="1"/>
        <rFont val="Calibri"/>
        <family val="2"/>
        <scheme val="minor"/>
      </rPr>
      <t>Allemagne</t>
    </r>
    <r>
      <rPr>
        <sz val="11"/>
        <color rgb="FF333333"/>
        <rFont val="Arial"/>
        <family val="2"/>
      </rPr>
      <t>, saint </t>
    </r>
    <r>
      <rPr>
        <sz val="11"/>
        <color theme="1"/>
        <rFont val="Calibri"/>
        <family val="2"/>
        <scheme val="minor"/>
      </rPr>
      <t>Martin</t>
    </r>
    <r>
      <rPr>
        <sz val="11"/>
        <color rgb="FF333333"/>
        <rFont val="Arial"/>
        <family val="2"/>
      </rPr>
      <t>, en </t>
    </r>
    <r>
      <rPr>
        <sz val="11"/>
        <color theme="1"/>
        <rFont val="Calibri"/>
        <family val="2"/>
        <scheme val="minor"/>
      </rPr>
      <t>France</t>
    </r>
    <r>
      <rPr>
        <sz val="11"/>
        <color rgb="FF333333"/>
        <rFont val="Arial"/>
        <family val="2"/>
      </rPr>
      <t>, et bien d'autres encore, ont cru trouver dans la </t>
    </r>
    <r>
      <rPr>
        <b/>
        <sz val="11"/>
        <color rgb="FFCC3300"/>
        <rFont val="Arial"/>
        <family val="2"/>
      </rPr>
      <t>révélation</t>
    </r>
    <r>
      <rPr>
        <sz val="11"/>
        <color rgb="FF333333"/>
        <rFont val="Arial"/>
        <family val="2"/>
      </rPr>
      <t> du christianisme des paroles mystérieuses qui pouvoient servir à dévoiler les lois de la création.</t>
    </r>
  </si>
  <si>
    <r>
      <t>Ernauton! répéta tout haut Sainte-Maline, pour qui cette </t>
    </r>
    <r>
      <rPr>
        <b/>
        <sz val="11"/>
        <color rgb="FFCC3300"/>
        <rFont val="Arial"/>
        <family val="2"/>
      </rPr>
      <t>révélation</t>
    </r>
    <r>
      <rPr>
        <sz val="11"/>
        <color rgb="FF333333"/>
        <rFont val="Arial"/>
        <family val="2"/>
      </rPr>
      <t> était de l'huile au lieu d'eau jetée sur le feu; Ernauton! ce n'est pas possible.</t>
    </r>
  </si>
  <si>
    <r>
      <rPr>
        <sz val="11"/>
        <rFont val="Arial"/>
        <family val="2"/>
      </rPr>
      <t xml:space="preserve">Auparavant la loi était un arrêt de la religion; elle passait pour une </t>
    </r>
    <r>
      <rPr>
        <b/>
        <sz val="11"/>
        <color rgb="FFCC3300"/>
        <rFont val="Arial"/>
        <family val="2"/>
      </rPr>
      <t>révélation</t>
    </r>
    <r>
      <rPr>
        <sz val="11"/>
        <color rgb="FF333333"/>
        <rFont val="Arial"/>
        <family val="2"/>
      </rPr>
      <t> faite par les dieux aux ancêtres, au divin fondateur, aux rois sacrés, aux magistrats-prêtres.</t>
    </r>
  </si>
  <si>
    <r>
      <t>Quelque autre </t>
    </r>
    <r>
      <rPr>
        <b/>
        <sz val="11"/>
        <color rgb="FFCC3300"/>
        <rFont val="Arial"/>
        <family val="2"/>
      </rPr>
      <t>révélation</t>
    </r>
    <r>
      <rPr>
        <sz val="11"/>
        <color rgb="FF333333"/>
        <rFont val="Arial"/>
        <family val="2"/>
      </rPr>
      <t> viendra qui amènera la fin de cette terrible tragédie.</t>
    </r>
  </si>
  <si>
    <r>
      <t>Donc, à dix-huit ans, faisant un devoir et cherchant le mot </t>
    </r>
    <r>
      <rPr>
        <i/>
        <sz val="11"/>
        <color rgb="FF333333"/>
        <rFont val="Arial"/>
        <family val="2"/>
      </rPr>
      <t>penthésilée</t>
    </r>
    <r>
      <rPr>
        <sz val="11"/>
        <color rgb="FF333333"/>
        <rFont val="Arial"/>
        <family val="2"/>
      </rPr>
      <t> dans un dictionnaire historique, c'est une phrase bête de ce dictionnaire qui, tout à coup, m'a été une </t>
    </r>
    <r>
      <rPr>
        <b/>
        <sz val="11"/>
        <color rgb="FFCC3300"/>
        <rFont val="Arial"/>
        <family val="2"/>
      </rPr>
      <t>révélation</t>
    </r>
    <r>
      <rPr>
        <sz val="11"/>
        <color rgb="FF333333"/>
        <rFont val="Arial"/>
        <family val="2"/>
      </rPr>
      <t>.</t>
    </r>
  </si>
  <si>
    <r>
      <t>Une pensée fixe s'était emparée de lui: </t>
    </r>
    <r>
      <rPr>
        <sz val="11"/>
        <color theme="1"/>
        <rFont val="Calibri"/>
        <family val="2"/>
        <scheme val="minor"/>
      </rPr>
      <t>Thérèse</t>
    </r>
    <r>
      <rPr>
        <sz val="11"/>
        <color rgb="FF333333"/>
        <rFont val="Arial"/>
        <family val="2"/>
      </rPr>
      <t> allait faire des </t>
    </r>
    <r>
      <rPr>
        <b/>
        <sz val="11"/>
        <color rgb="FFCC3300"/>
        <rFont val="Arial"/>
        <family val="2"/>
      </rPr>
      <t>révélations</t>
    </r>
    <r>
      <rPr>
        <sz val="11"/>
        <color rgb="FF333333"/>
        <rFont val="Arial"/>
        <family val="2"/>
      </rPr>
      <t>, poussée à bout par la souffrance, et il lui fallait la bâillonner, arrêter les aveux dans sa gorge.</t>
    </r>
  </si>
  <si>
    <r>
      <t>Aucune </t>
    </r>
    <r>
      <rPr>
        <b/>
        <sz val="11"/>
        <color rgb="FFCC3300"/>
        <rFont val="Arial"/>
        <family val="2"/>
      </rPr>
      <t>révélation</t>
    </r>
    <r>
      <rPr>
        <sz val="11"/>
        <color rgb="FF333333"/>
        <rFont val="Arial"/>
        <family val="2"/>
      </rPr>
      <t> des amis.</t>
    </r>
  </si>
  <si>
    <r>
      <t>Il a été empêché de faire ici cette </t>
    </r>
    <r>
      <rPr>
        <b/>
        <sz val="11"/>
        <color rgb="FFCC3300"/>
        <rFont val="Arial"/>
        <family val="2"/>
      </rPr>
      <t>révélation</t>
    </r>
    <r>
      <rPr>
        <sz val="11"/>
        <color rgb="FF333333"/>
        <rFont val="Arial"/>
        <family val="2"/>
      </rPr>
      <t>, mais le fait demeure confirmé par la déposition de me </t>
    </r>
    <r>
      <rPr>
        <sz val="11"/>
        <color theme="1"/>
        <rFont val="Calibri"/>
        <family val="2"/>
        <scheme val="minor"/>
      </rPr>
      <t>Demange</t>
    </r>
    <r>
      <rPr>
        <sz val="11"/>
        <color rgb="FF333333"/>
        <rFont val="Arial"/>
        <family val="2"/>
      </rPr>
      <t>.</t>
    </r>
  </si>
  <si>
    <r>
      <t>si cela ne vous fatigue pas trop, dis-je, apprenez-moi par quelles </t>
    </r>
    <r>
      <rPr>
        <b/>
        <sz val="11"/>
        <color rgb="FFCC3300"/>
        <rFont val="Arial"/>
        <family val="2"/>
      </rPr>
      <t>révélations</t>
    </r>
    <r>
      <rPr>
        <sz val="11"/>
        <color rgb="FF333333"/>
        <rFont val="Arial"/>
        <family val="2"/>
      </rPr>
      <t> vous avez pu savoir que j'étais écolier.</t>
    </r>
  </si>
  <si>
    <r>
      <t>Une foule de prétendues </t>
    </r>
    <r>
      <rPr>
        <b/>
        <sz val="11"/>
        <color rgb="FFCC3300"/>
        <rFont val="Arial"/>
        <family val="2"/>
      </rPr>
      <t>révélations</t>
    </r>
    <r>
      <rPr>
        <sz val="11"/>
        <color rgb="FF333333"/>
        <rFont val="Arial"/>
        <family val="2"/>
      </rPr>
      <t> sont venues ébranler la croyance en la mythologie populaire.</t>
    </r>
  </si>
  <si>
    <r>
      <t xml:space="preserve">Monde énormément puissant, que l'on méprise en détail, et qui, par moments, terrifie, quand il apparaît aux yeux dans quelqu'une de ses grandes </t>
    </r>
    <r>
      <rPr>
        <b/>
        <sz val="11"/>
        <color rgb="FFC00000"/>
        <rFont val="Arial"/>
        <family val="2"/>
      </rPr>
      <t>révélations</t>
    </r>
    <r>
      <rPr>
        <sz val="11"/>
        <color rgb="FF333333"/>
        <rFont val="Arial"/>
        <family val="2"/>
      </rPr>
      <t xml:space="preserve"> imprévues.</t>
    </r>
  </si>
  <si>
    <r>
      <t xml:space="preserve">J'ai des </t>
    </r>
    <r>
      <rPr>
        <b/>
        <sz val="11"/>
        <color rgb="FFC00000"/>
        <rFont val="Arial"/>
        <family val="2"/>
      </rPr>
      <t>révélations</t>
    </r>
    <r>
      <rPr>
        <sz val="11"/>
        <color rgb="FF333333"/>
        <rFont val="Arial"/>
        <family val="2"/>
      </rPr>
      <t xml:space="preserve"> importantes à lui faire.</t>
    </r>
  </si>
  <si>
    <r>
      <t>et la société chrétienne, qui s'étend partout et règne sur toutes les autres sociétés par la force de son industrie, de ses lumières, de sa raison, de ses armes, de sa religion et de sa politique, sont les sociétés où nous devons trouver la </t>
    </r>
    <r>
      <rPr>
        <b/>
        <sz val="11"/>
        <color rgb="FFCC3300"/>
        <rFont val="Arial"/>
        <family val="2"/>
      </rPr>
      <t>révélation</t>
    </r>
    <r>
      <rPr>
        <sz val="11"/>
        <color rgb="FF333333"/>
        <rFont val="Arial"/>
        <family val="2"/>
      </rPr>
      <t> de la loi écrite, ou autrement l'écriture de la loi générale, dont tous les autres peuples nous offrent dans leurs lois locales une connoissance imparfaite.</t>
    </r>
  </si>
  <si>
    <r>
      <t>Il n'y a plus moyen, après les </t>
    </r>
    <r>
      <rPr>
        <b/>
        <sz val="11"/>
        <color rgb="FFCC3300"/>
        <rFont val="Arial"/>
        <family val="2"/>
      </rPr>
      <t>révélations</t>
    </r>
    <r>
      <rPr>
        <sz val="11"/>
        <color rgb="FF333333"/>
        <rFont val="Arial"/>
        <family val="2"/>
      </rPr>
      <t> récentes, de s'en tenir à ce demi-jour douteux entre le boudoir et le sanctuaire.</t>
    </r>
  </si>
  <si>
    <r>
      <t>D'Artagnan est un homme à qui, dans un moment donné, je me charge de tout dire; mais défiez-vous, car, s'il nous dépiste avant cette </t>
    </r>
    <r>
      <rPr>
        <b/>
        <sz val="11"/>
        <color rgb="FFCC3300"/>
        <rFont val="Arial"/>
        <family val="2"/>
      </rPr>
      <t>révélation</t>
    </r>
    <r>
      <rPr>
        <sz val="11"/>
        <color rgb="FF333333"/>
        <rFont val="Arial"/>
        <family val="2"/>
      </rPr>
      <t>, vous ou moi, nous serons pris ou tués.</t>
    </r>
  </si>
  <si>
    <r>
      <t>Toute religion qui n'admet pas la loi du progrès dans l'humanité, ou, si l'on veut, la </t>
    </r>
    <r>
      <rPr>
        <b/>
        <sz val="11"/>
        <color rgb="FFCC3300"/>
        <rFont val="Arial"/>
        <family val="2"/>
      </rPr>
      <t>révélation</t>
    </r>
    <r>
      <rPr>
        <sz val="11"/>
        <color rgb="FF333333"/>
        <rFont val="Arial"/>
        <family val="2"/>
      </rPr>
      <t> successive; toute loi prétendue divine qui établit qu'à un certain moment de la vie de l'humanité, </t>
    </r>
    <r>
      <rPr>
        <sz val="11"/>
        <color theme="1"/>
        <rFont val="Calibri"/>
        <family val="2"/>
        <scheme val="minor"/>
      </rPr>
      <t>Dieu</t>
    </r>
    <r>
      <rPr>
        <sz val="11"/>
        <color rgb="FF333333"/>
        <rFont val="Arial"/>
        <family val="2"/>
      </rPr>
      <t> a dit aux hommes son dernier mot, doit fatalement être engloutie sous ses propres ruines, aussi bien que toute loi humaine qui s'impose aux hommes comme le dernier mot de leur propre sagesse.</t>
    </r>
  </si>
  <si>
    <r>
      <t>Elle lui dira les trois </t>
    </r>
    <r>
      <rPr>
        <b/>
        <sz val="11"/>
        <color rgb="FFCC3300"/>
        <rFont val="Arial"/>
        <family val="2"/>
      </rPr>
      <t>révélations</t>
    </r>
    <r>
      <rPr>
        <sz val="11"/>
        <color rgb="FF333333"/>
        <rFont val="Arial"/>
        <family val="2"/>
      </rPr>
      <t> qu'elle a reçues, comment </t>
    </r>
    <r>
      <rPr>
        <sz val="11"/>
        <color theme="1"/>
        <rFont val="Calibri"/>
        <family val="2"/>
        <scheme val="minor"/>
      </rPr>
      <t>Rome</t>
    </r>
    <r>
      <rPr>
        <sz val="11"/>
        <color rgb="FF333333"/>
        <rFont val="Arial"/>
        <family val="2"/>
      </rPr>
      <t> lui apprit le juste, et la </t>
    </r>
    <r>
      <rPr>
        <sz val="11"/>
        <color theme="1"/>
        <rFont val="Calibri"/>
        <family val="2"/>
        <scheme val="minor"/>
      </rPr>
      <t>Grèce</t>
    </r>
    <r>
      <rPr>
        <sz val="11"/>
        <color rgb="FF333333"/>
        <rFont val="Arial"/>
        <family val="2"/>
      </rPr>
      <t> le beau, et la </t>
    </r>
    <r>
      <rPr>
        <sz val="11"/>
        <color theme="1"/>
        <rFont val="Calibri"/>
        <family val="2"/>
        <scheme val="minor"/>
      </rPr>
      <t>Judée</t>
    </r>
    <r>
      <rPr>
        <sz val="11"/>
        <color rgb="FF333333"/>
        <rFont val="Arial"/>
        <family val="2"/>
      </rPr>
      <t> le saint.</t>
    </r>
  </si>
  <si>
    <r>
      <t>Il y a même un moment où elle célèbre le bonheur d'être seule dans la vie, qui est toute une </t>
    </r>
    <r>
      <rPr>
        <b/>
        <sz val="11"/>
        <color rgb="FFCC3300"/>
        <rFont val="Arial"/>
        <family val="2"/>
      </rPr>
      <t>révélation;</t>
    </r>
  </si>
  <si>
    <r>
      <t>Voici les paroles mêmes de </t>
    </r>
    <r>
      <rPr>
        <sz val="11"/>
        <color theme="1"/>
        <rFont val="Calibri"/>
        <family val="2"/>
        <scheme val="minor"/>
      </rPr>
      <t>Locke</t>
    </r>
    <r>
      <rPr>
        <sz val="11"/>
        <color rgb="FF333333"/>
        <rFont val="Arial"/>
        <family val="2"/>
      </rPr>
      <t>: "nulle proposition ne peut être reçue pour révélation divine, ou obtenir l'assentiment qui est dû à toute </t>
    </r>
    <r>
      <rPr>
        <b/>
        <sz val="11"/>
        <color rgb="FFCC3300"/>
        <rFont val="Arial"/>
        <family val="2"/>
      </rPr>
      <t>révélation</t>
    </r>
    <r>
      <rPr>
        <sz val="11"/>
        <color rgb="FF333333"/>
        <rFont val="Arial"/>
        <family val="2"/>
      </rPr>
      <t> émanée de </t>
    </r>
    <r>
      <rPr>
        <sz val="11"/>
        <color theme="1"/>
        <rFont val="Calibri"/>
        <family val="2"/>
        <scheme val="minor"/>
      </rPr>
      <t>Dieu</t>
    </r>
    <r>
      <rPr>
        <sz val="11"/>
        <color rgb="FF333333"/>
        <rFont val="Arial"/>
        <family val="2"/>
      </rPr>
      <t>,... etc." </t>
    </r>
  </si>
  <si>
    <r>
      <t xml:space="preserve">Ah! ah! le valet du prisonnier... Si je pouvais l'amener à des </t>
    </r>
    <r>
      <rPr>
        <b/>
        <sz val="11"/>
        <color rgb="FFC00000"/>
        <rFont val="Arial"/>
        <family val="2"/>
      </rPr>
      <t>révélations</t>
    </r>
    <r>
      <rPr>
        <sz val="11"/>
        <color rgb="FF333333"/>
        <rFont val="Arial"/>
        <family val="2"/>
      </rPr>
      <t>...</t>
    </r>
  </si>
  <si>
    <r>
      <t>C'était par elle qu'il avait </t>
    </r>
    <r>
      <rPr>
        <b/>
        <sz val="11"/>
        <color rgb="FFCC3300"/>
        <rFont val="Arial"/>
        <family val="2"/>
      </rPr>
      <t>révélation</t>
    </r>
    <r>
      <rPr>
        <sz val="11"/>
        <color rgb="FF333333"/>
        <rFont val="Arial"/>
        <family val="2"/>
      </rPr>
      <t> du monde, de l'espace, du temps, en elle que tout lui apparaissait.</t>
    </r>
  </si>
  <si>
    <r>
      <t>En voyant </t>
    </r>
    <r>
      <rPr>
        <sz val="11"/>
        <color theme="1"/>
        <rFont val="Calibri"/>
        <family val="2"/>
        <scheme val="minor"/>
      </rPr>
      <t>Clappique</t>
    </r>
    <r>
      <rPr>
        <sz val="11"/>
        <color rgb="FF333333"/>
        <rFont val="Arial"/>
        <family val="2"/>
      </rPr>
      <t> sortir de la brume, il avait eu la </t>
    </r>
    <r>
      <rPr>
        <b/>
        <sz val="11"/>
        <color rgb="FFCC3300"/>
        <rFont val="Arial"/>
        <family val="2"/>
      </rPr>
      <t>révélation</t>
    </r>
    <r>
      <rPr>
        <sz val="11"/>
        <color rgb="FF333333"/>
        <rFont val="Arial"/>
        <family val="2"/>
      </rPr>
      <t> de sa propre folie.</t>
    </r>
  </si>
  <si>
    <r>
      <t>Pensant que le beau - dans l'ordre des élégances féminines-était régi par des lois occultes à la connaissance desquelles elles avaient été initiées, et qu'elles avaient le pouvoir de le réaliser, j'acceptais d'avance comme une </t>
    </r>
    <r>
      <rPr>
        <b/>
        <sz val="11"/>
        <color rgb="FFCC3300"/>
        <rFont val="Arial"/>
        <family val="2"/>
      </rPr>
      <t>révélation</t>
    </r>
    <r>
      <rPr>
        <sz val="11"/>
        <color rgb="FF333333"/>
        <rFont val="Arial"/>
        <family val="2"/>
      </rPr>
      <t> l'apparition de leur toilette, de leur attelage, de mille détails au sein desquels je mettais ma croyance comme une âme intérieure qui donnait la cohésion d'un chef-d'oeuvre à cet ensemble éphémère et mouvant.</t>
    </r>
  </si>
  <si>
    <r>
      <t>Il y a tout à perdre à y voir la </t>
    </r>
    <r>
      <rPr>
        <b/>
        <sz val="11"/>
        <color rgb="FFCC3300"/>
        <rFont val="Arial"/>
        <family val="2"/>
      </rPr>
      <t>révélation</t>
    </r>
    <r>
      <rPr>
        <sz val="11"/>
        <color rgb="FF333333"/>
        <rFont val="Arial"/>
        <family val="2"/>
      </rPr>
      <t> d'une certaine qualité conceptualisable.</t>
    </r>
  </si>
  <si>
    <r>
      <t>Pour la première fois, à cette minute, elle venait d'avoir la </t>
    </r>
    <r>
      <rPr>
        <b/>
        <sz val="11"/>
        <color rgb="FFCC3300"/>
        <rFont val="Arial"/>
        <family val="2"/>
      </rPr>
      <t>révélation</t>
    </r>
    <r>
      <rPr>
        <sz val="11"/>
        <color rgb="FF333333"/>
        <rFont val="Arial"/>
        <family val="2"/>
      </rPr>
      <t> de son état.</t>
    </r>
  </si>
  <si>
    <r>
      <t>Suivaient-ils les mêmes errements, ces cosmographes qui, quarante ans après la publication en français des voyages de Vespuce continuaient dans leurs livres, consacrés à la description du globe, à passer sous silence, simplement, les deux Amériques — le continent nouveau dont nous croirions volontiers que la </t>
    </r>
    <r>
      <rPr>
        <b/>
        <sz val="11"/>
        <color rgb="FFCC3300"/>
        <rFont val="Arial"/>
        <family val="2"/>
      </rPr>
      <t>révélation</t>
    </r>
    <r>
      <rPr>
        <sz val="11"/>
        <color rgb="FF333333"/>
        <rFont val="Arial"/>
        <family val="2"/>
      </rPr>
      <t> détermina, dans toute l'Europe, une sorte de révolution intellectuelle et philosophique sans précédent ?</t>
    </r>
  </si>
  <si>
    <r>
      <t>Ils devraient nous fournir, semble-t-il, de profondes </t>
    </r>
    <r>
      <rPr>
        <b/>
        <sz val="11"/>
        <color rgb="FFCC3300"/>
        <rFont val="Arial"/>
        <family val="2"/>
      </rPr>
      <t>révélations</t>
    </r>
    <r>
      <rPr>
        <sz val="11"/>
        <color rgb="FF333333"/>
        <rFont val="Arial"/>
        <family val="2"/>
      </rPr>
      <t> sur tout ce qui touche à la vie souterraine.</t>
    </r>
  </si>
  <si>
    <r>
      <t>Monsieur l'</t>
    </r>
    <r>
      <rPr>
        <sz val="11"/>
        <color theme="1"/>
        <rFont val="Calibri"/>
        <family val="2"/>
        <scheme val="minor"/>
      </rPr>
      <t>Inspecteur</t>
    </r>
    <r>
      <rPr>
        <sz val="11"/>
        <color rgb="FF333333"/>
        <rFont val="Arial"/>
        <family val="2"/>
      </rPr>
      <t>, voici justement ces demoiselles </t>
    </r>
    <r>
      <rPr>
        <sz val="11"/>
        <color theme="1"/>
        <rFont val="Calibri"/>
        <family val="2"/>
        <scheme val="minor"/>
      </rPr>
      <t>Mangebois</t>
    </r>
    <r>
      <rPr>
        <sz val="11"/>
        <color rgb="FF333333"/>
        <rFont val="Arial"/>
        <family val="2"/>
      </rPr>
      <t> qui nous ont promis des </t>
    </r>
    <r>
      <rPr>
        <b/>
        <sz val="11"/>
        <color rgb="FFCC3300"/>
        <rFont val="Arial"/>
        <family val="2"/>
      </rPr>
      <t>révélations</t>
    </r>
    <r>
      <rPr>
        <sz val="11"/>
        <color rgb="FF333333"/>
        <rFont val="Arial"/>
        <family val="2"/>
      </rPr>
      <t>.</t>
    </r>
  </si>
  <si>
    <r>
      <t>L'orgueilleux n'avait pas seulement le front de nier la </t>
    </r>
    <r>
      <rPr>
        <b/>
        <sz val="11"/>
        <color rgb="FFCC3300"/>
        <rFont val="Arial"/>
        <family val="2"/>
      </rPr>
      <t>révélation</t>
    </r>
    <r>
      <rPr>
        <sz val="11"/>
        <color rgb="FF333333"/>
        <rFont val="Arial"/>
        <family val="2"/>
      </rPr>
      <t> des écritures.</t>
    </r>
  </si>
  <si>
    <r>
      <t>Mais, surtout, ce qui, pendant tout cet entretien, n'avait cessé de le surprendre, de le bouleverser, c'était le visage accueillant de </t>
    </r>
    <r>
      <rPr>
        <sz val="11"/>
        <color theme="1"/>
        <rFont val="Calibri"/>
        <family val="2"/>
        <scheme val="minor"/>
      </rPr>
      <t>Jacques</t>
    </r>
    <r>
      <rPr>
        <sz val="11"/>
        <color rgb="FF333333"/>
        <rFont val="Arial"/>
        <family val="2"/>
      </rPr>
      <t>, son front détendu, réfléchi, la maturité de son regard, l'autorité inattendue qui émanait de sa personne. </t>
    </r>
    <r>
      <rPr>
        <sz val="11"/>
        <color theme="1"/>
        <rFont val="Calibri"/>
        <family val="2"/>
        <scheme val="minor"/>
      </rPr>
      <t>Une </t>
    </r>
    <r>
      <rPr>
        <b/>
        <sz val="11"/>
        <color rgb="FFCC3300"/>
        <rFont val="Calibri"/>
        <family val="2"/>
        <scheme val="minor"/>
      </rPr>
      <t>révélation</t>
    </r>
    <r>
      <rPr>
        <sz val="11"/>
        <color theme="1"/>
        <rFont val="Calibri"/>
        <family val="2"/>
        <scheme val="minor"/>
      </rPr>
      <t>, pour Antoine.</t>
    </r>
  </si>
  <si>
    <r>
      <t>Mes réflexions et mes lectures avaient soulevé en moi bien des doutes, notamment sur l'intervention, dans l'univers, d'une volonté particulière, à un moment quelconque. </t>
    </r>
    <r>
      <rPr>
        <sz val="11"/>
        <color theme="1"/>
        <rFont val="Calibri"/>
        <family val="2"/>
        <scheme val="minor"/>
      </rPr>
      <t>C'est tout le problème de la </t>
    </r>
    <r>
      <rPr>
        <b/>
        <sz val="11"/>
        <color rgb="FFCC3300"/>
        <rFont val="Calibri"/>
        <family val="2"/>
        <scheme val="minor"/>
      </rPr>
      <t>révélation</t>
    </r>
    <r>
      <rPr>
        <sz val="11"/>
        <color theme="1"/>
        <rFont val="Calibri"/>
        <family val="2"/>
        <scheme val="minor"/>
      </rPr>
      <t>.</t>
    </r>
  </si>
  <si>
    <r>
      <t>La </t>
    </r>
    <r>
      <rPr>
        <b/>
        <sz val="11"/>
        <color rgb="FFCC3300"/>
        <rFont val="Arial"/>
        <family val="2"/>
      </rPr>
      <t>révélation</t>
    </r>
    <r>
      <rPr>
        <sz val="11"/>
        <color rgb="FF333333"/>
        <rFont val="Arial"/>
        <family val="2"/>
      </rPr>
      <t> n'a pas été une inspiration poétique ou philosophique.</t>
    </r>
  </si>
  <si>
    <r>
      <t>Dieu se manifeste par la nature et par la révélation : une seule et même vérité fait l'accord de l'une et de l'autre ; entre l'une et l'autre, il ne saurait y avoir de contradiction ou de différence : si la </t>
    </r>
    <r>
      <rPr>
        <b/>
        <sz val="11"/>
        <color rgb="FFCC3300"/>
        <rFont val="Arial"/>
        <family val="2"/>
      </rPr>
      <t>révélation</t>
    </r>
    <r>
      <rPr>
        <sz val="11"/>
        <color rgb="FF333333"/>
        <rFont val="Arial"/>
        <family val="2"/>
      </rPr>
      <t> contredisait la loi de nature ou différait d'elle, elle serait hors de la vérité.</t>
    </r>
  </si>
  <si>
    <r>
      <t>La </t>
    </r>
    <r>
      <rPr>
        <b/>
        <sz val="11"/>
        <color rgb="FFCC3300"/>
        <rFont val="Arial"/>
        <family val="2"/>
      </rPr>
      <t>révélation</t>
    </r>
    <r>
      <rPr>
        <sz val="11"/>
        <color rgb="FF333333"/>
        <rFont val="Arial"/>
        <family val="2"/>
      </rPr>
      <t> de l'impureté ne serait qu'une épreuve banale si elle ne nous révélait à nous-mêmes.</t>
    </r>
  </si>
  <si>
    <r>
      <t>Ce qui est un crime de trahison, même avant une telle </t>
    </r>
    <r>
      <rPr>
        <b/>
        <sz val="11"/>
        <color rgb="FFCC3300"/>
        <rFont val="Arial"/>
        <family val="2"/>
      </rPr>
      <t>révélation</t>
    </r>
    <r>
      <rPr>
        <sz val="11"/>
        <color rgb="FF333333"/>
        <rFont val="Arial"/>
        <family val="2"/>
      </rPr>
      <t>, bien plus encore après, c'est de mettre en doute que Dieu soit la seule chose qui mérite d'être aimée.</t>
    </r>
  </si>
  <si>
    <r>
      <t>Alors je me redemandais s'il était certain que les </t>
    </r>
    <r>
      <rPr>
        <b/>
        <sz val="11"/>
        <color rgb="FFCC3300"/>
        <rFont val="Arial"/>
        <family val="2"/>
      </rPr>
      <t>révélations</t>
    </r>
    <r>
      <rPr>
        <sz val="11"/>
        <color rgb="FF333333"/>
        <rFont val="Arial"/>
        <family val="2"/>
      </rPr>
      <t> de la doucheuse fussent fausses.</t>
    </r>
  </si>
  <si>
    <r>
      <t>Puis, attendant du jeu de la </t>
    </r>
    <r>
      <rPr>
        <sz val="11"/>
        <color theme="1"/>
        <rFont val="Calibri"/>
        <family val="2"/>
        <scheme val="minor"/>
      </rPr>
      <t>Berma</t>
    </r>
    <r>
      <rPr>
        <sz val="11"/>
        <color rgb="FF333333"/>
        <rFont val="Arial"/>
        <family val="2"/>
      </rPr>
      <t> des </t>
    </r>
    <r>
      <rPr>
        <b/>
        <sz val="11"/>
        <color rgb="FFCC3300"/>
        <rFont val="Arial"/>
        <family val="2"/>
      </rPr>
      <t>révélations</t>
    </r>
    <r>
      <rPr>
        <sz val="11"/>
        <color rgb="FF333333"/>
        <rFont val="Arial"/>
        <family val="2"/>
      </rPr>
      <t> sur certains aspects de la noblesse, de la douleur, il me semblait que ce qu'il y avait de grand, de réel dans ce jeu, devait l'être davantage si l'actrice le superposait à une oeuvre d'une valeur véritable au lieu de broder en somme du vrai et du beau sur une trame médiocre et vulgaire.</t>
    </r>
  </si>
  <si>
    <r>
      <t>" Laissez-moi, </t>
    </r>
    <r>
      <rPr>
        <sz val="11"/>
        <color theme="1"/>
        <rFont val="Calibri"/>
        <family val="2"/>
        <scheme val="minor"/>
      </rPr>
      <t>Harris</t>
    </r>
    <r>
      <rPr>
        <sz val="11"/>
        <color rgb="FF333333"/>
        <rFont val="Arial"/>
        <family val="2"/>
      </rPr>
      <t>, "avait répondu </t>
    </r>
    <r>
      <rPr>
        <sz val="11"/>
        <color theme="1"/>
        <rFont val="Calibri"/>
        <family val="2"/>
        <scheme val="minor"/>
      </rPr>
      <t>Patrick</t>
    </r>
    <r>
      <rPr>
        <sz val="11"/>
        <color rgb="FF333333"/>
        <rFont val="Arial"/>
        <family val="2"/>
      </rPr>
      <t> sur un ton, irrité à la fois et suppliant, que l'autre avait interprété tout naturellement comme l'indice d'une crise aiguë de douleur filiale, et c'était bien la douleur filiale que cette lecture renouvelait chez l'orphelin, mais soudain exaspérée, envenimée par une </t>
    </r>
    <r>
      <rPr>
        <b/>
        <sz val="11"/>
        <color rgb="FFCC3300"/>
        <rFont val="Arial"/>
        <family val="2"/>
      </rPr>
      <t>révélation</t>
    </r>
    <r>
      <rPr>
        <sz val="11"/>
        <color rgb="FF333333"/>
        <rFont val="Arial"/>
        <family val="2"/>
      </rPr>
      <t> si complètement inattendue que la stupeur suspendait presque la souffrance.</t>
    </r>
  </si>
  <si>
    <r>
      <t>Hier, aux </t>
    </r>
    <r>
      <rPr>
        <sz val="11"/>
        <color theme="1"/>
        <rFont val="Calibri"/>
        <family val="2"/>
        <scheme val="minor"/>
      </rPr>
      <t>Mathurins</t>
    </r>
    <r>
      <rPr>
        <sz val="11"/>
        <color rgb="FF333333"/>
        <rFont val="Arial"/>
        <family val="2"/>
      </rPr>
      <t>, </t>
    </r>
    <r>
      <rPr>
        <i/>
        <sz val="11"/>
        <color rgb="FF333333"/>
        <rFont val="Arial"/>
        <family val="2"/>
      </rPr>
      <t>nono,</t>
    </r>
    <r>
      <rPr>
        <sz val="11"/>
        <color rgb="FF333333"/>
        <rFont val="Arial"/>
        <family val="2"/>
      </rPr>
      <t> trois actes qui sont une </t>
    </r>
    <r>
      <rPr>
        <b/>
        <sz val="11"/>
        <color rgb="FFCC3300"/>
        <rFont val="Arial"/>
        <family val="2"/>
      </rPr>
      <t>révélation</t>
    </r>
    <r>
      <rPr>
        <sz val="11"/>
        <color rgb="FF333333"/>
        <rFont val="Arial"/>
        <family val="2"/>
      </rPr>
      <t>.</t>
    </r>
  </si>
  <si>
    <r>
      <t>Peut-être s'étonnait-il que la </t>
    </r>
    <r>
      <rPr>
        <b/>
        <sz val="11"/>
        <color rgb="FFCC3300"/>
        <rFont val="Arial"/>
        <family val="2"/>
      </rPr>
      <t>révélation</t>
    </r>
    <r>
      <rPr>
        <sz val="11"/>
        <color rgb="FF333333"/>
        <rFont val="Arial"/>
        <family val="2"/>
      </rPr>
      <t> en fût venue si tard.</t>
    </r>
  </si>
  <si>
    <r>
      <t xml:space="preserve">Joie depiece et si esface La dolor qui ençois i ert; Li diaus s'an fuit, si i apert Joie, qui formant les </t>
    </r>
    <r>
      <rPr>
        <b/>
        <sz val="11"/>
        <color rgb="FFC00000"/>
        <rFont val="Calibri"/>
        <family val="2"/>
        <scheme val="minor"/>
      </rPr>
      <t>revele</t>
    </r>
    <r>
      <rPr>
        <sz val="11"/>
        <color theme="1"/>
        <rFont val="Calibri"/>
        <family val="2"/>
        <scheme val="minor"/>
      </rPr>
      <t>.</t>
    </r>
  </si>
  <si>
    <r>
      <t xml:space="preserve">Mais Dieux a cui rienz n' est celei, Cui tuit secreit sunt </t>
    </r>
    <r>
      <rPr>
        <b/>
        <sz val="11"/>
        <color rgb="FFC00000"/>
        <rFont val="Calibri"/>
        <family val="2"/>
        <scheme val="minor"/>
      </rPr>
      <t>revelei</t>
    </r>
    <r>
      <rPr>
        <sz val="11"/>
        <color theme="1"/>
        <rFont val="Calibri"/>
        <family val="2"/>
        <scheme val="minor"/>
      </rPr>
      <t>, A cui nul cuer ne sunt covert, I ouvra si, a descovert, Que chacuns but tant com il pot Et s' en remaint autant ou pot, Quant chacuns ot asseiz beü, Come au coumancier ot eü.</t>
    </r>
  </si>
  <si>
    <r>
      <t xml:space="preserve">C' est la proiere que Theophiles dist devant Nostre Dame Sainte roïne bele, Glorieuse pucele, Dame de grace plaine Par qui toz biens </t>
    </r>
    <r>
      <rPr>
        <b/>
        <sz val="11"/>
        <color rgb="FFC00000"/>
        <rFont val="Calibri"/>
        <family val="2"/>
        <scheme val="minor"/>
      </rPr>
      <t>revele</t>
    </r>
    <r>
      <rPr>
        <sz val="11"/>
        <color theme="1"/>
        <rFont val="Calibri"/>
        <family val="2"/>
        <scheme val="minor"/>
      </rPr>
      <t>, Qu' au besoing vous apele Delivres est de paine; Qu' a vous son cuer amaine Ou pardurable raine Avra joie novele.</t>
    </r>
  </si>
  <si>
    <r>
      <t xml:space="preserve">Quant j'entendi que ce ert Sebile La Cumee, qui si abile Fu en son temps a prophecie, De joye adont Dieu remercie Qui a moy la fist </t>
    </r>
    <r>
      <rPr>
        <b/>
        <sz val="11"/>
        <color rgb="FFC00000"/>
        <rFont val="Calibri"/>
        <family val="2"/>
        <scheme val="minor"/>
      </rPr>
      <t>reveler</t>
    </r>
    <r>
      <rPr>
        <sz val="11"/>
        <color theme="1"/>
        <rFont val="Calibri"/>
        <family val="2"/>
        <scheme val="minor"/>
      </rPr>
      <t>: Car d'elle oz moult ouÿ parler.</t>
    </r>
  </si>
  <si>
    <r>
      <t xml:space="preserve">Si sera bien gardee, Car n'appartient a </t>
    </r>
    <r>
      <rPr>
        <b/>
        <sz val="11"/>
        <color rgb="FFC00000"/>
        <rFont val="Calibri"/>
        <family val="2"/>
        <scheme val="minor"/>
      </rPr>
      <t>reveller</t>
    </r>
    <r>
      <rPr>
        <sz val="11"/>
        <color theme="1"/>
        <rFont val="Calibri"/>
        <family val="2"/>
        <scheme val="minor"/>
      </rPr>
      <t xml:space="preserve"> Le secrés de Dieu, n'a parler De ce fors a ceulx qui commis Y a Dieux comme ses amis.</t>
    </r>
  </si>
  <si>
    <r>
      <t>A quoy repliqua le sieur de </t>
    </r>
    <r>
      <rPr>
        <sz val="11"/>
        <color theme="1"/>
        <rFont val="Calibri"/>
        <family val="2"/>
        <scheme val="minor"/>
      </rPr>
      <t>Bel</t>
    </r>
    <r>
      <rPr>
        <sz val="11"/>
        <color rgb="FF333333"/>
        <rFont val="Arial"/>
        <family val="2"/>
      </rPr>
      <t>-</t>
    </r>
    <r>
      <rPr>
        <sz val="11"/>
        <color theme="1"/>
        <rFont val="Calibri"/>
        <family val="2"/>
        <scheme val="minor"/>
      </rPr>
      <t>Acoeuil</t>
    </r>
    <r>
      <rPr>
        <sz val="11"/>
        <color rgb="FF333333"/>
        <rFont val="Arial"/>
        <family val="2"/>
      </rPr>
      <t>en riant: quel antousiasme vous a </t>
    </r>
    <r>
      <rPr>
        <b/>
        <sz val="11"/>
        <color rgb="FFCC3300"/>
        <rFont val="Arial"/>
        <family val="2"/>
      </rPr>
      <t>revelé</t>
    </r>
    <r>
      <rPr>
        <sz val="11"/>
        <color rgb="FF333333"/>
        <rFont val="Arial"/>
        <family val="2"/>
      </rPr>
      <t> ceste profonde mythologie, vous decelant ce que l'on fait apres la mort?</t>
    </r>
  </si>
  <si>
    <r>
      <t>Aussy, vous, ma dame, cuydant augmenter vostre honneur, le pourriez bien diminuer; et, si vous en faictes la plaincte, vous ferez sçavoir ce que nul ne sçaict; car, de son costé, vous estes asseurée que jamays il n'en sera rien </t>
    </r>
    <r>
      <rPr>
        <b/>
        <sz val="11"/>
        <color rgb="FFCC3300"/>
        <rFont val="Arial"/>
        <family val="2"/>
      </rPr>
      <t>revelé</t>
    </r>
    <r>
      <rPr>
        <sz val="11"/>
        <color rgb="FF333333"/>
        <rFont val="Arial"/>
        <family val="2"/>
      </rPr>
      <t>.</t>
    </r>
  </si>
  <si>
    <r>
      <t xml:space="preserve">Je sens en moy une flamme nouvelle, Laquelle vient d' une cause excellente, Qui touts les jours me dit, et me </t>
    </r>
    <r>
      <rPr>
        <b/>
        <sz val="11"/>
        <color rgb="FFC00000"/>
        <rFont val="Calibri"/>
        <family val="2"/>
        <scheme val="minor"/>
      </rPr>
      <t>revelle</t>
    </r>
    <r>
      <rPr>
        <sz val="11"/>
        <color theme="1"/>
        <rFont val="Calibri"/>
        <family val="2"/>
        <scheme val="minor"/>
      </rPr>
      <t>, Que demourer doy personne dolente.</t>
    </r>
  </si>
  <si>
    <r>
      <t>Est-il possible que une chose cachée aux oeilz de tous les humains ait esté </t>
    </r>
    <r>
      <rPr>
        <b/>
        <sz val="11"/>
        <color rgb="FFCC3300"/>
        <rFont val="Arial"/>
        <family val="2"/>
      </rPr>
      <t>revelée</t>
    </r>
    <r>
      <rPr>
        <sz val="11"/>
        <color rgb="FF333333"/>
        <rFont val="Arial"/>
        <family val="2"/>
      </rPr>
      <t> à madame la duchesse?</t>
    </r>
  </si>
  <si>
    <r>
      <t xml:space="preserve">Zenon fut un philosophe natif en la cité d'Erlée en Cypia, auditeur de Parmenides, ce Zenon trouva la Dialectique, ou invention de disputer artistement pour congnoistre le vray du faulx, et une fois qu'il avoit encouragé quelzques jeunes gentilz hommes de son pays pour le remettre en liberté, par la mort de Neanchus, qui l'usurpoit a force tele conspiration fut </t>
    </r>
    <r>
      <rPr>
        <b/>
        <sz val="11"/>
        <color rgb="FFC00000"/>
        <rFont val="Arial"/>
        <family val="2"/>
      </rPr>
      <t>revelée</t>
    </r>
    <r>
      <rPr>
        <sz val="11"/>
        <color rgb="FF333333"/>
        <rFont val="Arial"/>
        <family val="2"/>
      </rPr>
      <t xml:space="preserve"> au Tyran qui feit incontinent tourmenter le povre philosophe des plus estranges cruaultez dont il se pouvoit adviser, afin qu'il accusast ses compagnons, mais il n'en seut oncques tirer une parole servante a son intention, ains luy nommoit ses plus familiers et speciaulx amys, et entre ses tourmens declara qu'il vouloit dire un mot a l'oreille du Tyran, lequel incontinent se presenta, et adonc le povre martyr la luy arracha de la teste a belles dentz, puis tronsonna incontinent sa langue, et la luy cracha au visage.</t>
    </r>
  </si>
  <si>
    <r>
      <t>Elle luy compta du long les parolles qu'elle luy avoit oy dire. a l'heure, il congneut que le duc avoit </t>
    </r>
    <r>
      <rPr>
        <b/>
        <sz val="11"/>
        <color rgb="FFCC3300"/>
        <rFont val="Arial"/>
        <family val="2"/>
      </rPr>
      <t>revelé</t>
    </r>
    <r>
      <rPr>
        <sz val="11"/>
        <color rgb="FF333333"/>
        <rFont val="Arial"/>
        <family val="2"/>
      </rPr>
      <t> son secret à sa femme; dont il sentit une telle fureur, que, embrassant le corps de s'amye, l'arrousa longuement de ses larmes, en disant: "o moy, traistre, meschant et malheureux amy, pourquoy est-ce que la pugnition de ma trahison n'est tumbée sur moy, et non sur elle, qui est innocente?</t>
    </r>
  </si>
  <si>
    <r>
      <t>Ainsi Portius Cato disoit de troys choses seulement soy repentir. Sçavoir est, s'il avoit iamais son secret à femme </t>
    </r>
    <r>
      <rPr>
        <b/>
        <sz val="11"/>
        <color rgb="FFCC3300"/>
        <rFont val="Arial"/>
        <family val="2"/>
      </rPr>
      <t>revelé</t>
    </r>
    <r>
      <rPr>
        <sz val="11"/>
        <color rgb="FF333333"/>
        <rFont val="Arial"/>
        <family val="2"/>
      </rPr>
      <t>: si en oiziveté iamais avoit un iour passé: &amp; si par mer il avoit peregriné en lieu aultrement accessible par terre. </t>
    </r>
  </si>
  <si>
    <r>
      <t xml:space="preserve">A ses Amys, ausquelz on rapporta qu' il estoit prisonnier Il n' en est rien, de ce qu' on vous </t>
    </r>
    <r>
      <rPr>
        <b/>
        <sz val="11"/>
        <color rgb="FFC00000"/>
        <rFont val="Calibri"/>
        <family val="2"/>
        <scheme val="minor"/>
      </rPr>
      <t>revelle</t>
    </r>
    <r>
      <rPr>
        <sz val="11"/>
        <color theme="1"/>
        <rFont val="Calibri"/>
        <family val="2"/>
        <scheme val="minor"/>
      </rPr>
      <t>, Ceulx qui l' on dit, ont faulte de cervelle, Car en mon cas il n' y a mesprison, Et par dedans ne vy jamais prison: Doncques Amys l' ennuy qu' avez, ostez le.</t>
    </r>
  </si>
  <si>
    <r>
      <t xml:space="preserve">Celuy qui vid le premier Avec' sa torche etherée L' embrassement coutumier De Mars et de Cytherée, Ce fut le tout-voyant Dieu, Celuy qui tient le milieu Du choeur Hypocrenien, Dieu par qui fut </t>
    </r>
    <r>
      <rPr>
        <b/>
        <sz val="11"/>
        <color rgb="FFC00000"/>
        <rFont val="Arial"/>
        <family val="2"/>
      </rPr>
      <t>revelée</t>
    </r>
    <r>
      <rPr>
        <sz val="11"/>
        <color rgb="FF333333"/>
        <rFont val="Arial"/>
        <family val="2"/>
      </rPr>
      <t xml:space="preserve"> Cette amour long temps celée Au Feuvre Junonien.</t>
    </r>
  </si>
  <si>
    <r>
      <t>Mais monsieur </t>
    </r>
    <r>
      <rPr>
        <sz val="11"/>
        <color theme="1"/>
        <rFont val="Calibri"/>
        <family val="2"/>
        <scheme val="minor"/>
      </rPr>
      <t>De</t>
    </r>
    <r>
      <rPr>
        <sz val="11"/>
        <color rgb="FF333333"/>
        <rFont val="Arial"/>
        <family val="2"/>
      </rPr>
      <t> </t>
    </r>
    <r>
      <rPr>
        <sz val="11"/>
        <color theme="1"/>
        <rFont val="Calibri"/>
        <family val="2"/>
        <scheme val="minor"/>
      </rPr>
      <t>Vendosme</t>
    </r>
    <r>
      <rPr>
        <sz val="11"/>
        <color rgb="FF333333"/>
        <rFont val="Arial"/>
        <family val="2"/>
      </rPr>
      <t>, non contant d'en sçavoir si peu, se leva incontinant, et pria la vielle de luy dire pour qui elle les avoit prins; ce que soubdain ne voulut dire, mais, en fin, après avoir prins son serment de ne jamais le </t>
    </r>
    <r>
      <rPr>
        <b/>
        <sz val="11"/>
        <color rgb="FFCC3300"/>
        <rFont val="Arial"/>
        <family val="2"/>
      </rPr>
      <t>reveler</t>
    </r>
    <r>
      <rPr>
        <sz val="11"/>
        <color rgb="FF333333"/>
        <rFont val="Arial"/>
        <family val="2"/>
      </rPr>
      <t>, luy declara que c'estoit une damoiselle de leans, dont ung prothonotaire estoit amoureux; et que long temps elle y avoit faict le guet, pour ce qu'il lui desplaisoit que sa maistresse se confiast en ung homme qui luy pourchassoit ceste honte.</t>
    </r>
  </si>
  <si>
    <r>
      <t xml:space="preserve">Qui dira que t'ai </t>
    </r>
    <r>
      <rPr>
        <b/>
        <sz val="11"/>
        <color rgb="FFC00000"/>
        <rFont val="Arial"/>
        <family val="2"/>
      </rPr>
      <t>révélé</t>
    </r>
    <r>
      <rPr>
        <sz val="11"/>
        <color rgb="FF333333"/>
        <rFont val="Arial"/>
        <family val="2"/>
      </rPr>
      <t xml:space="preserve"> Le feu long temps en moi celé Pour en toi voir si force il a: Je ne sais rien moins, que cela. </t>
    </r>
  </si>
  <si>
    <r>
      <t>M'amye, dist le prince, je ne seray jamais mallade de veiller, quant je garde de dormir ceulx qui me cuydent tromper. "et, en disant ces parolles, se print tant à rire, qu'elle le suplia luy vouloir compter ce que c'estoit, ce qu'il feit tout du long, en luy monstrant la peau du loup que son varlet de chambre avoit apportée. et, après qu'ilz eurent passé le temps aux despens des pauvres gens, s'en allerent dormyr d'aussi gratieux repos que les deux autres travaillerent la nuyct en paour et craincte que leur affaire fust </t>
    </r>
    <r>
      <rPr>
        <b/>
        <sz val="11"/>
        <color rgb="FFCC3300"/>
        <rFont val="Arial"/>
        <family val="2"/>
      </rPr>
      <t>revelé</t>
    </r>
    <r>
      <rPr>
        <sz val="11"/>
        <color rgb="FF333333"/>
        <rFont val="Arial"/>
        <family val="2"/>
      </rPr>
      <t>.</t>
    </r>
  </si>
  <si>
    <r>
      <t xml:space="preserve">Jambicque, preferant la gloire du monde à sa conscience, se voulut faire devant Les hommes autre qu'elle n'estoit; mais son amy et serviteur, descouvrant son Hypocrisye par le moyen d'un petit trait de craye, </t>
    </r>
    <r>
      <rPr>
        <b/>
        <sz val="11"/>
        <color rgb="FFC00000"/>
        <rFont val="Arial"/>
        <family val="2"/>
      </rPr>
      <t>revela</t>
    </r>
    <r>
      <rPr>
        <sz val="11"/>
        <color rgb="FF333333"/>
        <rFont val="Arial"/>
        <family val="2"/>
      </rPr>
      <t xml:space="preserve"> à un chascun la Malice qu'elle mectoit si grand peine de cacher.</t>
    </r>
  </si>
  <si>
    <r>
      <t xml:space="preserve">Or d'en dire aucune nouvelle, ni que rien au roy on </t>
    </r>
    <r>
      <rPr>
        <b/>
        <sz val="11"/>
        <color rgb="FFC00000"/>
        <rFont val="Arial"/>
        <family val="2"/>
      </rPr>
      <t>revele</t>
    </r>
    <r>
      <rPr>
        <sz val="11"/>
        <color rgb="FF333333"/>
        <rFont val="Arial"/>
        <family val="2"/>
      </rPr>
      <t xml:space="preserve">, il n'est pas heure maintenant: mais demain le jour revenant, j'auray loisir, tout à mon aise, de faire leur cause mauvaise. </t>
    </r>
  </si>
  <si>
    <r>
      <t>Mais, après avoir porté ceste passion bien ung an, ne se voulant soulaiger, comme les aultres qui ayment, par le regard et la parolle, brusloit si fort en son cueur, qu'elle vint sercher le dernier remede. Et, pour conclusion, advisa qu'il valloit mieulx satisfaire à son desir et qu'il n'y eust que </t>
    </r>
    <r>
      <rPr>
        <sz val="11"/>
        <color theme="1"/>
        <rFont val="Calibri"/>
        <family val="2"/>
        <scheme val="minor"/>
      </rPr>
      <t>Dieu</t>
    </r>
    <r>
      <rPr>
        <sz val="11"/>
        <color rgb="FF333333"/>
        <rFont val="Arial"/>
        <family val="2"/>
      </rPr>
      <t> seul qui congneut son cueur, que de le dire à ung homme qui le povoit </t>
    </r>
    <r>
      <rPr>
        <b/>
        <sz val="11"/>
        <color rgb="FFCC3300"/>
        <rFont val="Arial"/>
        <family val="2"/>
      </rPr>
      <t>reveler</t>
    </r>
    <r>
      <rPr>
        <sz val="11"/>
        <color rgb="FF333333"/>
        <rFont val="Arial"/>
        <family val="2"/>
      </rPr>
      <t> quelquefois.</t>
    </r>
  </si>
  <si>
    <r>
      <t xml:space="preserve">Et puis? Quelle nouvelle? S'il convient que du roy le conseil on </t>
    </r>
    <r>
      <rPr>
        <b/>
        <sz val="11"/>
        <color rgb="FFC00000"/>
        <rFont val="Arial"/>
        <family val="2"/>
      </rPr>
      <t>revele</t>
    </r>
    <r>
      <rPr>
        <sz val="11"/>
        <color rgb="FF333333"/>
        <rFont val="Arial"/>
        <family val="2"/>
      </rPr>
      <t>. Est-il point arresté de marcher plus avant?</t>
    </r>
  </si>
  <si>
    <r>
      <t xml:space="preserve">Dieu, au pouvoir duquel sans plus nous confions, ne nous a </t>
    </r>
    <r>
      <rPr>
        <b/>
        <sz val="11"/>
        <color rgb="FFC00000"/>
        <rFont val="Arial"/>
        <family val="2"/>
      </rPr>
      <t>revelé</t>
    </r>
    <r>
      <rPr>
        <sz val="11"/>
        <color rgb="FF333333"/>
        <rFont val="Arial"/>
        <family val="2"/>
      </rPr>
      <t xml:space="preserve"> son vouloir sur le poinct de marcher et combatre, ou ne combatre point. </t>
    </r>
  </si>
  <si>
    <r>
      <t> Il y ha davantage: cest quil nest loysible à quelcun se vouloir immiscer de nos affaires, premier quil ne ayt presté le serment de non </t>
    </r>
    <r>
      <rPr>
        <b/>
        <sz val="11"/>
        <color rgb="FFCC3300"/>
        <rFont val="Arial"/>
        <family val="2"/>
      </rPr>
      <t>reveler</t>
    </r>
    <r>
      <rPr>
        <sz val="11"/>
        <color rgb="FF333333"/>
        <rFont val="Arial"/>
        <family val="2"/>
      </rPr>
      <t> les secrets du </t>
    </r>
    <r>
      <rPr>
        <sz val="11"/>
        <color theme="1"/>
        <rFont val="Calibri"/>
        <family val="2"/>
        <scheme val="minor"/>
      </rPr>
      <t>Conseil</t>
    </r>
    <r>
      <rPr>
        <sz val="11"/>
        <color rgb="FF333333"/>
        <rFont val="Arial"/>
        <family val="2"/>
      </rPr>
      <t>et de bien et fidelement apporter le gaing au soir au lieu député.</t>
    </r>
  </si>
  <si>
    <r>
      <t xml:space="preserve">Merlin ce grand prophete, à qui dieu n'a celé Ses conseils plus secrets, m'a jadis </t>
    </r>
    <r>
      <rPr>
        <b/>
        <sz val="11"/>
        <color rgb="FFC00000"/>
        <rFont val="Arial"/>
        <family val="2"/>
      </rPr>
      <t>revelé</t>
    </r>
    <r>
      <rPr>
        <sz val="11"/>
        <color rgb="FF333333"/>
        <rFont val="Arial"/>
        <family val="2"/>
      </rPr>
      <t xml:space="preserve"> Que de vostre lignee en demidieux feconde Il naistroit des enfans qui regiroyent le monde. </t>
    </r>
  </si>
  <si>
    <r>
      <t xml:space="preserve">car en icelle bien aultre goust trouverez et doctrine plus absconce, laquelle vous </t>
    </r>
    <r>
      <rPr>
        <b/>
        <sz val="11"/>
        <color rgb="FFC00000"/>
        <rFont val="Calibri"/>
        <family val="2"/>
        <scheme val="minor"/>
      </rPr>
      <t>revelera</t>
    </r>
    <r>
      <rPr>
        <sz val="11"/>
        <color theme="1"/>
        <rFont val="Calibri"/>
        <family val="2"/>
        <scheme val="minor"/>
      </rPr>
      <t xml:space="preserve"> de tres haultz sacremens et mysteres horrificques, tant en ce que concerne nostre religion que aussi l'estat politicq et vie oeconomicque. </t>
    </r>
  </si>
  <si>
    <r>
      <t>Tout cela n'empêcha pas monsieur l'évêque de </t>
    </r>
    <r>
      <rPr>
        <sz val="11"/>
        <color theme="1"/>
        <rFont val="Calibri"/>
        <family val="2"/>
        <scheme val="minor"/>
      </rPr>
      <t>Laon</t>
    </r>
    <r>
      <rPr>
        <sz val="11"/>
        <color rgb="FF333333"/>
        <rFont val="Arial"/>
        <family val="2"/>
      </rPr>
      <t>, depuis cardinal d'</t>
    </r>
    <r>
      <rPr>
        <sz val="11"/>
        <color theme="1"/>
        <rFont val="Calibri"/>
        <family val="2"/>
        <scheme val="minor"/>
      </rPr>
      <t>Estrées</t>
    </r>
    <r>
      <rPr>
        <sz val="11"/>
        <color rgb="FF333333"/>
        <rFont val="Arial"/>
        <family val="2"/>
      </rPr>
      <t>, </t>
    </r>
    <r>
      <rPr>
        <sz val="11"/>
        <color theme="1"/>
        <rFont val="Calibri"/>
        <family val="2"/>
        <scheme val="minor"/>
      </rPr>
      <t>M</t>
    </r>
    <r>
      <rPr>
        <sz val="11"/>
        <color rgb="FF333333"/>
        <rFont val="Arial"/>
        <family val="2"/>
      </rPr>
      <t>. </t>
    </r>
    <r>
      <rPr>
        <sz val="11"/>
        <color theme="1"/>
        <rFont val="Calibri"/>
        <family val="2"/>
        <scheme val="minor"/>
      </rPr>
      <t>De Bassompierre, évêque de Xaintes, et d'autres évêques des plus considérables, de s'élever avec beaucoup de fermeté contre le nouveau joug qu'on vouloit imposer aux fidèles, en leur prescrivant la même créance pour les faits non </t>
    </r>
    <r>
      <rPr>
        <b/>
        <sz val="11"/>
        <color rgb="FFCC3300"/>
        <rFont val="Calibri"/>
        <family val="2"/>
        <scheme val="minor"/>
      </rPr>
      <t>révélés</t>
    </r>
    <r>
      <rPr>
        <sz val="11"/>
        <color theme="1"/>
        <rFont val="Calibri"/>
        <family val="2"/>
        <scheme val="minor"/>
      </rPr>
      <t> que pour les dogmes.</t>
    </r>
  </si>
  <si>
    <r>
      <t>Car que voulez-vous que je pense d'un chrétien qui, pour toutes précautions avant une confession qui sera peut-être suivie d'une communion, se contentant de regarder dans son oraison </t>
    </r>
    <r>
      <rPr>
        <sz val="11"/>
        <color theme="1"/>
        <rFont val="Calibri"/>
        <family val="2"/>
        <scheme val="minor"/>
      </rPr>
      <t>Dieu</t>
    </r>
    <r>
      <rPr>
        <sz val="11"/>
        <color rgb="FF333333"/>
        <rFont val="Arial"/>
        <family val="2"/>
      </rPr>
      <t> présent en tous lieux, présume par là assez de la sainteté de son état pour attendre de </t>
    </r>
    <r>
      <rPr>
        <sz val="11"/>
        <color theme="1"/>
        <rFont val="Calibri"/>
        <family val="2"/>
        <scheme val="minor"/>
      </rPr>
      <t>Dieu</t>
    </r>
    <r>
      <rPr>
        <sz val="11"/>
        <color rgb="FF333333"/>
        <rFont val="Arial"/>
        <family val="2"/>
      </rPr>
      <t>, ou qu'il lui révèle tous les péchés qu'il a commis, ou qu'il lui pardonne ceux qu'il ne lui aura pas </t>
    </r>
    <r>
      <rPr>
        <b/>
        <sz val="11"/>
        <color rgb="FFCC3300"/>
        <rFont val="Arial"/>
        <family val="2"/>
      </rPr>
      <t>révélés</t>
    </r>
    <r>
      <rPr>
        <sz val="11"/>
        <color rgb="FF333333"/>
        <rFont val="Arial"/>
        <family val="2"/>
      </rPr>
      <t>?</t>
    </r>
  </si>
  <si>
    <r>
      <t>Dieu</t>
    </r>
    <r>
      <rPr>
        <sz val="11"/>
        <color rgb="FF333333"/>
        <rFont val="Arial"/>
        <family val="2"/>
      </rPr>
      <t> le lui a-t'il </t>
    </r>
    <r>
      <rPr>
        <b/>
        <sz val="11"/>
        <color rgb="FFCC3300"/>
        <rFont val="Arial"/>
        <family val="2"/>
      </rPr>
      <t>révélé</t>
    </r>
    <r>
      <rPr>
        <sz val="11"/>
        <color rgb="FF333333"/>
        <rFont val="Arial"/>
        <family val="2"/>
      </rPr>
      <t>?</t>
    </r>
  </si>
  <si>
    <r>
      <t>Et la nature même des choses ne nous permet point d'en douter; puis que </t>
    </r>
    <r>
      <rPr>
        <sz val="11"/>
        <color theme="1"/>
        <rFont val="Calibri"/>
        <family val="2"/>
        <scheme val="minor"/>
      </rPr>
      <t>Dieu</t>
    </r>
    <r>
      <rPr>
        <sz val="11"/>
        <color rgb="FF333333"/>
        <rFont val="Arial"/>
        <family val="2"/>
      </rPr>
      <t> ne peut adresser l'homme à sa véritable fin, sans se révéler à lui; ni se </t>
    </r>
    <r>
      <rPr>
        <b/>
        <sz val="11"/>
        <color rgb="FFCC3300"/>
        <rFont val="Arial"/>
        <family val="2"/>
      </rPr>
      <t>réveler</t>
    </r>
    <r>
      <rPr>
        <sz val="11"/>
        <color rgb="FF333333"/>
        <rFont val="Arial"/>
        <family val="2"/>
      </rPr>
      <t> à lui, sans lui faire connoître sa volonté, de quelque maniére que cela se fasse;</t>
    </r>
  </si>
  <si>
    <r>
      <t>De quel nom cependant pouvons-nous appeler l'attentat que le jour vient de nous </t>
    </r>
    <r>
      <rPr>
        <b/>
        <sz val="11"/>
        <color rgb="FFCC3300"/>
        <rFont val="Arial"/>
        <family val="2"/>
      </rPr>
      <t>révéler</t>
    </r>
    <r>
      <rPr>
        <sz val="11"/>
        <color rgb="FF333333"/>
        <rFont val="Arial"/>
        <family val="2"/>
      </rPr>
      <t>?</t>
    </r>
  </si>
  <si>
    <r>
      <t>Ce qui a lieu mesme pour la doctrine des peres, où nous voyons, qu'à cause que </t>
    </r>
    <r>
      <rPr>
        <sz val="11"/>
        <color theme="1"/>
        <rFont val="Calibri"/>
        <family val="2"/>
        <scheme val="minor"/>
      </rPr>
      <t>Dieu</t>
    </r>
    <r>
      <rPr>
        <sz val="11"/>
        <color rgb="FF333333"/>
        <rFont val="Arial"/>
        <family val="2"/>
      </rPr>
      <t> a destiné </t>
    </r>
    <r>
      <rPr>
        <sz val="11"/>
        <color theme="1"/>
        <rFont val="Calibri"/>
        <family val="2"/>
        <scheme val="minor"/>
      </rPr>
      <t>Saint</t>
    </r>
    <r>
      <rPr>
        <sz val="11"/>
        <color rgb="FF333333"/>
        <rFont val="Arial"/>
        <family val="2"/>
      </rPr>
      <t> </t>
    </r>
    <r>
      <rPr>
        <sz val="11"/>
        <color theme="1"/>
        <rFont val="Calibri"/>
        <family val="2"/>
        <scheme val="minor"/>
      </rPr>
      <t>Denis</t>
    </r>
    <r>
      <rPr>
        <sz val="11"/>
        <color rgb="FF333333"/>
        <rFont val="Arial"/>
        <family val="2"/>
      </rPr>
      <t> à </t>
    </r>
    <r>
      <rPr>
        <b/>
        <sz val="11"/>
        <color rgb="FFCC3300"/>
        <rFont val="Arial"/>
        <family val="2"/>
      </rPr>
      <t>reveler</t>
    </r>
    <r>
      <rPr>
        <sz val="11"/>
        <color rgb="FF333333"/>
        <rFont val="Arial"/>
        <family val="2"/>
      </rPr>
      <t> les mysteres de la hierarchie celeste et sacrée; </t>
    </r>
    <r>
      <rPr>
        <sz val="11"/>
        <color theme="1"/>
        <rFont val="Calibri"/>
        <family val="2"/>
        <scheme val="minor"/>
      </rPr>
      <t>Saint</t>
    </r>
    <r>
      <rPr>
        <sz val="11"/>
        <color rgb="FF333333"/>
        <rFont val="Arial"/>
        <family val="2"/>
      </rPr>
      <t> </t>
    </r>
    <r>
      <rPr>
        <sz val="11"/>
        <color theme="1"/>
        <rFont val="Calibri"/>
        <family val="2"/>
        <scheme val="minor"/>
      </rPr>
      <t>Hilaire</t>
    </r>
    <r>
      <rPr>
        <sz val="11"/>
        <color rgb="FF333333"/>
        <rFont val="Arial"/>
        <family val="2"/>
      </rPr>
      <t> et </t>
    </r>
    <r>
      <rPr>
        <sz val="11"/>
        <color theme="1"/>
        <rFont val="Calibri"/>
        <family val="2"/>
        <scheme val="minor"/>
      </rPr>
      <t>Saint</t>
    </r>
    <r>
      <rPr>
        <sz val="11"/>
        <color rgb="FF333333"/>
        <rFont val="Arial"/>
        <family val="2"/>
      </rPr>
      <t> </t>
    </r>
    <r>
      <rPr>
        <sz val="11"/>
        <color theme="1"/>
        <rFont val="Calibri"/>
        <family val="2"/>
        <scheme val="minor"/>
      </rPr>
      <t>Athanase</t>
    </r>
    <r>
      <rPr>
        <sz val="11"/>
        <color rgb="FF333333"/>
        <rFont val="Arial"/>
        <family val="2"/>
      </rPr>
      <t> à éclaircir le mystere de la trinité; </t>
    </r>
    <r>
      <rPr>
        <sz val="11"/>
        <color theme="1"/>
        <rFont val="Calibri"/>
        <family val="2"/>
        <scheme val="minor"/>
      </rPr>
      <t>Saint</t>
    </r>
    <r>
      <rPr>
        <sz val="11"/>
        <color rgb="FF333333"/>
        <rFont val="Arial"/>
        <family val="2"/>
      </rPr>
      <t> </t>
    </r>
    <r>
      <rPr>
        <sz val="11"/>
        <color theme="1"/>
        <rFont val="Calibri"/>
        <family val="2"/>
        <scheme val="minor"/>
      </rPr>
      <t>Hierosme</t>
    </r>
    <r>
      <rPr>
        <sz val="11"/>
        <color rgb="FF333333"/>
        <rFont val="Arial"/>
        <family val="2"/>
      </rPr>
      <t> à interpreter les escritures; </t>
    </r>
    <r>
      <rPr>
        <sz val="11"/>
        <color theme="1"/>
        <rFont val="Calibri"/>
        <family val="2"/>
        <scheme val="minor"/>
      </rPr>
      <t>Saint</t>
    </r>
    <r>
      <rPr>
        <sz val="11"/>
        <color rgb="FF333333"/>
        <rFont val="Arial"/>
        <family val="2"/>
      </rPr>
      <t> </t>
    </r>
    <r>
      <rPr>
        <sz val="11"/>
        <color theme="1"/>
        <rFont val="Calibri"/>
        <family val="2"/>
        <scheme val="minor"/>
      </rPr>
      <t>Augustin</t>
    </r>
    <r>
      <rPr>
        <sz val="11"/>
        <color rgb="FF333333"/>
        <rFont val="Arial"/>
        <family val="2"/>
      </rPr>
      <t> à découvrir les mysteres de la grace; </t>
    </r>
    <r>
      <rPr>
        <sz val="11"/>
        <color theme="1"/>
        <rFont val="Calibri"/>
        <family val="2"/>
        <scheme val="minor"/>
      </rPr>
      <t>Saint</t>
    </r>
    <r>
      <rPr>
        <sz val="11"/>
        <color rgb="FF333333"/>
        <rFont val="Arial"/>
        <family val="2"/>
      </rPr>
      <t> </t>
    </r>
    <r>
      <rPr>
        <sz val="11"/>
        <color theme="1"/>
        <rFont val="Calibri"/>
        <family val="2"/>
        <scheme val="minor"/>
      </rPr>
      <t>Gregoire</t>
    </r>
    <r>
      <rPr>
        <sz val="11"/>
        <color rgb="FF333333"/>
        <rFont val="Arial"/>
        <family val="2"/>
      </rPr>
      <t> à expliquer la morale chrestienne; on suit d'ordinaire chaque pere dans la matiere particuliere à l'éclaircissement de laquelle il paroist que </t>
    </r>
    <r>
      <rPr>
        <sz val="11"/>
        <color theme="1"/>
        <rFont val="Calibri"/>
        <family val="2"/>
        <scheme val="minor"/>
      </rPr>
      <t>Dieu</t>
    </r>
    <r>
      <rPr>
        <sz val="11"/>
        <color rgb="FF333333"/>
        <rFont val="Arial"/>
        <family val="2"/>
      </rPr>
      <t> l'a appellé; le </t>
    </r>
    <r>
      <rPr>
        <sz val="11"/>
        <color theme="1"/>
        <rFont val="Calibri"/>
        <family val="2"/>
        <scheme val="minor"/>
      </rPr>
      <t>Saint</t>
    </r>
    <r>
      <rPr>
        <sz val="11"/>
        <color rgb="FF333333"/>
        <rFont val="Arial"/>
        <family val="2"/>
      </rPr>
      <t> </t>
    </r>
    <r>
      <rPr>
        <sz val="11"/>
        <color theme="1"/>
        <rFont val="Calibri"/>
        <family val="2"/>
        <scheme val="minor"/>
      </rPr>
      <t>Esprit</t>
    </r>
    <r>
      <rPr>
        <sz val="11"/>
        <color rgb="FF333333"/>
        <rFont val="Arial"/>
        <family val="2"/>
      </rPr>
      <t> dispensant ses dons ainsi qu'il luy plaist, et donnant plus de lumiere, plus de force, et plus de zele à chaque saint, dans l'ouvrage particulier auquel il le destine, pour l'instruction des autres, et pour le bien de l'eglise.</t>
    </r>
  </si>
  <si>
    <r>
      <t>Car certainement ce seroit une espece de reproche aux autres, si ce n'est qu'il fust venu d'eux de vous </t>
    </r>
    <r>
      <rPr>
        <b/>
        <sz val="11"/>
        <color rgb="FFCC3300"/>
        <rFont val="Arial"/>
        <family val="2"/>
      </rPr>
      <t>reveler</t>
    </r>
    <r>
      <rPr>
        <sz val="11"/>
        <color rgb="FF333333"/>
        <rFont val="Arial"/>
        <family val="2"/>
      </rPr>
      <t> le subject de leur excuse tel que je me le suis imaginé, et qu'en ce cas vous les eussiez faict prier d'agreer que vous prinsiez party chez tel autre cardinal qu'il leur plairroit vous prescrire.</t>
    </r>
  </si>
  <si>
    <r>
      <t>Des gens qui regardent Moïse comme un homme qui a concilié du crédit à ses loix, en faisant accroire que </t>
    </r>
    <r>
      <rPr>
        <sz val="11"/>
        <color theme="1"/>
        <rFont val="Calibri"/>
        <family val="2"/>
        <scheme val="minor"/>
      </rPr>
      <t>Dieu</t>
    </r>
    <r>
      <rPr>
        <sz val="11"/>
        <color rgb="FF333333"/>
        <rFont val="Arial"/>
        <family val="2"/>
      </rPr>
      <t> les lui </t>
    </r>
    <r>
      <rPr>
        <b/>
        <sz val="11"/>
        <color rgb="FFCC3300"/>
        <rFont val="Arial"/>
        <family val="2"/>
      </rPr>
      <t>révéloit</t>
    </r>
    <r>
      <rPr>
        <sz val="11"/>
        <color rgb="FF333333"/>
        <rFont val="Arial"/>
        <family val="2"/>
      </rPr>
      <t> immédiatement, ne sont-ils pas bien raisonnables, de mettre au nombre des témoignages que </t>
    </r>
    <r>
      <rPr>
        <sz val="11"/>
        <color theme="1"/>
        <rFont val="Calibri"/>
        <family val="2"/>
        <scheme val="minor"/>
      </rPr>
      <t>Moïse</t>
    </r>
    <r>
      <rPr>
        <sz val="11"/>
        <color rgb="FF333333"/>
        <rFont val="Arial"/>
        <family val="2"/>
      </rPr>
      <t> n'a pû rendre de lui même, qu'il parloit à </t>
    </r>
    <r>
      <rPr>
        <sz val="11"/>
        <color theme="1"/>
        <rFont val="Calibri"/>
        <family val="2"/>
        <scheme val="minor"/>
      </rPr>
      <t>Dieu</t>
    </r>
    <r>
      <rPr>
        <sz val="11"/>
        <color rgb="FF333333"/>
        <rFont val="Arial"/>
        <family val="2"/>
      </rPr>
      <t> face à face?</t>
    </r>
  </si>
  <si>
    <r>
      <t>On ne dira point qu'ils nourrissent la volupté et la luxure des hommes, ni qu'ils flatent leur orgueil, ni qu'ils satisfassent à la vaine curiosité des savans, en </t>
    </r>
    <r>
      <rPr>
        <b/>
        <sz val="11"/>
        <color rgb="FFCC3300"/>
        <rFont val="Arial"/>
        <family val="2"/>
      </rPr>
      <t>révélant</t>
    </r>
    <r>
      <rPr>
        <sz val="11"/>
        <color rgb="FF333333"/>
        <rFont val="Arial"/>
        <family val="2"/>
      </rPr>
      <t> quelque principe inconnu dans les sciences; ni qu'ils donnent des régles aux princes et aux rois du monde pour regner avec gloire.</t>
    </r>
  </si>
  <si>
    <r>
      <t>Imaginons-nous en-effet, que </t>
    </r>
    <r>
      <rPr>
        <sz val="11"/>
        <color theme="1"/>
        <rFont val="Calibri"/>
        <family val="2"/>
        <scheme val="minor"/>
      </rPr>
      <t>Dieu</t>
    </r>
    <r>
      <rPr>
        <sz val="11"/>
        <color rgb="FF333333"/>
        <rFont val="Arial"/>
        <family val="2"/>
      </rPr>
      <t> eût attendu à nous </t>
    </r>
    <r>
      <rPr>
        <b/>
        <sz val="11"/>
        <color rgb="FFCC3300"/>
        <rFont val="Arial"/>
        <family val="2"/>
      </rPr>
      <t>révéler</t>
    </r>
    <r>
      <rPr>
        <sz val="11"/>
        <color rgb="FF333333"/>
        <rFont val="Arial"/>
        <family val="2"/>
      </rPr>
      <t> la vérité de la création, le miracle de </t>
    </r>
    <r>
      <rPr>
        <sz val="11"/>
        <color theme="1"/>
        <rFont val="Calibri"/>
        <family val="2"/>
        <scheme val="minor"/>
      </rPr>
      <t>Josué</t>
    </r>
    <r>
      <rPr>
        <sz val="11"/>
        <color rgb="FF333333"/>
        <rFont val="Arial"/>
        <family val="2"/>
      </rPr>
      <t>, la gloire des bienheureux, le jugement dernier, etc. </t>
    </r>
    <r>
      <rPr>
        <sz val="11"/>
        <color theme="1"/>
        <rFont val="Calibri"/>
        <family val="2"/>
        <scheme val="minor"/>
      </rPr>
      <t>Jusqu'à </t>
    </r>
    <r>
      <rPr>
        <sz val="11"/>
        <color rgb="FF333333"/>
        <rFont val="Arial"/>
        <family val="2"/>
      </rPr>
      <t>ce qu'on eût fait comprendre à tous les hommes par les principes de la philosophie, que les étoiles sont plus grandes que la lune; que c'est la terre, et non pas le soleil, qui se meut; que les cieux ne sont que des espaces liquides et étendus à l'infini; que le soleil est si essentiellement lumineux, qu'il ne sauroit perdre sa clarté, à-moins qu'il ne soit anéanti, etc.</t>
    </r>
  </si>
  <si>
    <r>
      <t>De quelques ténébres mystérieuses, afin qu'une révélation distincte de tous ces objets, fût un caractere incontestable du messie, et que ses disciples pûssent dire hardiment, la vie est </t>
    </r>
    <r>
      <rPr>
        <b/>
        <sz val="11"/>
        <color rgb="FFCC3300"/>
        <rFont val="Arial"/>
        <family val="2"/>
      </rPr>
      <t>révélée</t>
    </r>
    <r>
      <rPr>
        <sz val="11"/>
        <color rgb="FF333333"/>
        <rFont val="Arial"/>
        <family val="2"/>
      </rPr>
      <t> en </t>
    </r>
    <r>
      <rPr>
        <sz val="11"/>
        <color theme="1"/>
        <rFont val="Calibri"/>
        <family val="2"/>
        <scheme val="minor"/>
      </rPr>
      <t>Jesus</t>
    </r>
    <r>
      <rPr>
        <sz val="11"/>
        <color rgb="FF333333"/>
        <rFont val="Arial"/>
        <family val="2"/>
      </rPr>
      <t> </t>
    </r>
    <r>
      <rPr>
        <sz val="11"/>
        <color theme="1"/>
        <rFont val="Calibri"/>
        <family val="2"/>
        <scheme val="minor"/>
      </rPr>
      <t>Christ</t>
    </r>
    <r>
      <rPr>
        <sz val="11"/>
        <color rgb="FF333333"/>
        <rFont val="Arial"/>
        <family val="2"/>
      </rPr>
      <t>: la grace est clairement apparüe en lui:</t>
    </r>
  </si>
  <si>
    <r>
      <t>Afin qu'on soit convaincu qu'il n'y en a point, il faut que chacun repasse dans son esprit toutes les actions de sa vie, et qu'il voye si aucun interêt de haine, de vengeance, d'amour ou d'ambition, n'a jamais eu le pouvoir de luy faire blesser la foy et la probité; s'il ne luy est jamais arrivé pour plaire à une femme dont il étoit idolâtre, de </t>
    </r>
    <r>
      <rPr>
        <b/>
        <sz val="11"/>
        <color rgb="FFCC3300"/>
        <rFont val="Arial"/>
        <family val="2"/>
      </rPr>
      <t>reveler</t>
    </r>
    <r>
      <rPr>
        <sz val="11"/>
        <color rgb="FF333333"/>
        <rFont val="Arial"/>
        <family val="2"/>
      </rPr>
      <t> un secret important qu'on luy avoit déposé; si la crainte de tomber dans la disgrace d'un favory, ne l'a jamais empêché de rendre témoignage à la verité dans les occasions où il ne falloit que son témoignage pour sauver la reputation d'un homme calomnié; enfin si la jalousie ne luy a pas fait diminuer le merite et la gloire d'une belle action que le meilleur de ses amis avoit faite dans un combat.</t>
    </r>
  </si>
  <si>
    <r>
      <t>Ils doivent étudier à fond l'ecriture sainte, dans le dessein de trouver </t>
    </r>
    <r>
      <rPr>
        <sz val="11"/>
        <color theme="1"/>
        <rFont val="Calibri"/>
        <family val="2"/>
        <scheme val="minor"/>
      </rPr>
      <t>Jesus</t>
    </r>
    <r>
      <rPr>
        <sz val="11"/>
        <color rgb="FF333333"/>
        <rFont val="Arial"/>
        <family val="2"/>
      </rPr>
      <t>-</t>
    </r>
    <r>
      <rPr>
        <sz val="11"/>
        <color theme="1"/>
        <rFont val="Calibri"/>
        <family val="2"/>
        <scheme val="minor"/>
      </rPr>
      <t xml:space="preserve">Christ </t>
    </r>
    <r>
      <rPr>
        <b/>
        <sz val="11"/>
        <color rgb="FFCC3300"/>
        <rFont val="Arial"/>
        <family val="2"/>
      </rPr>
      <t>revelé</t>
    </r>
    <r>
      <rPr>
        <sz val="11"/>
        <color rgb="FF333333"/>
        <rFont val="Arial"/>
        <family val="2"/>
      </rPr>
      <t> et figuré dans le vieux testament, et reconnu et dévoilé dans le nouveau.</t>
    </r>
  </si>
  <si>
    <r>
      <t>Mais après avoir eu cette consolation dans son exil, elle eut la douleur de voir mourir ce vieil Escuyer, qui luy estoit si fidele, &amp; d'apprendre la mort de Melise, par celle qui commandoit ces Vierges voilées, Elle aprit aussi que ce Medecin qui l'avoit servie estoit exilé, &amp; eut la douleur de voir qu'elle n'avoit plus personne par qui elle pust sçavoir des nouvelles de ce qui se passoit, parce qu'elle n'osoit se confier à qui que ce soit, de peur que son secret estant </t>
    </r>
    <r>
      <rPr>
        <b/>
        <sz val="11"/>
        <color rgb="FFCC3300"/>
        <rFont val="Arial"/>
        <family val="2"/>
      </rPr>
      <t>revelé</t>
    </r>
    <r>
      <rPr>
        <sz val="11"/>
        <color rgb="FF333333"/>
        <rFont val="Arial"/>
        <family val="2"/>
      </rPr>
      <t>, elle ne nuisist à Poliante au lieu de le servir, car si l'on eust sceu qu'elle vivoit, on se seroit imaginé, que Poliante auroit eu part à cet artifice; ainsi elle menoit la plus malheureuse, &amp; la plus triste vie du monde.</t>
    </r>
  </si>
  <si>
    <r>
      <t>ô </t>
    </r>
    <r>
      <rPr>
        <sz val="11"/>
        <color theme="1"/>
        <rFont val="Calibri"/>
        <family val="2"/>
        <scheme val="minor"/>
      </rPr>
      <t>Natalis</t>
    </r>
    <r>
      <rPr>
        <sz val="11"/>
        <color rgb="FF333333"/>
        <rFont val="Arial"/>
        <family val="2"/>
      </rPr>
      <t> perfide! </t>
    </r>
    <r>
      <rPr>
        <sz val="11"/>
        <color theme="1"/>
        <rFont val="Calibri"/>
        <family val="2"/>
        <scheme val="minor"/>
      </rPr>
      <t>As-tu tout </t>
    </r>
    <r>
      <rPr>
        <b/>
        <sz val="11"/>
        <color rgb="FFCC3300"/>
        <rFont val="Calibri"/>
        <family val="2"/>
        <scheme val="minor"/>
      </rPr>
      <t>revelé</t>
    </r>
    <r>
      <rPr>
        <sz val="11"/>
        <color theme="1"/>
        <rFont val="Calibri"/>
        <family val="2"/>
        <scheme val="minor"/>
      </rPr>
      <t>!</t>
    </r>
  </si>
  <si>
    <r>
      <t>Il m'escript un secret, que je ne vous doibs pas taire à vous, pour l'interest du public et pour le vostre particulier, avec priere de ne le poinct </t>
    </r>
    <r>
      <rPr>
        <b/>
        <sz val="11"/>
        <color rgb="FFCC3300"/>
        <rFont val="Arial"/>
        <family val="2"/>
      </rPr>
      <t>reveler</t>
    </r>
    <r>
      <rPr>
        <sz val="11"/>
        <color rgb="FF333333"/>
        <rFont val="Arial"/>
        <family val="2"/>
      </rPr>
      <t> à contretemps, s'il vous plaict, à sçavoir qu'il a laissé en depos à </t>
    </r>
    <r>
      <rPr>
        <sz val="11"/>
        <color theme="1"/>
        <rFont val="Calibri"/>
        <family val="2"/>
        <scheme val="minor"/>
      </rPr>
      <t>Dom</t>
    </r>
    <r>
      <rPr>
        <sz val="11"/>
        <color rgb="FF333333"/>
        <rFont val="Arial"/>
        <family val="2"/>
      </rPr>
      <t> </t>
    </r>
    <r>
      <rPr>
        <sz val="11"/>
        <color theme="1"/>
        <rFont val="Calibri"/>
        <family val="2"/>
        <scheme val="minor"/>
      </rPr>
      <t>Du</t>
    </r>
    <r>
      <rPr>
        <sz val="11"/>
        <color rgb="FF333333"/>
        <rFont val="Arial"/>
        <family val="2"/>
      </rPr>
      <t> </t>
    </r>
    <r>
      <rPr>
        <sz val="11"/>
        <color theme="1"/>
        <rFont val="Calibri"/>
        <family val="2"/>
        <scheme val="minor"/>
      </rPr>
      <t>Puy</t>
    </r>
    <r>
      <rPr>
        <sz val="11"/>
        <color rgb="FF333333"/>
        <rFont val="Arial"/>
        <family val="2"/>
      </rPr>
      <t> vostre frere touts ses manuscrits avec charge expresse, au cas que </t>
    </r>
    <r>
      <rPr>
        <sz val="11"/>
        <color theme="1"/>
        <rFont val="Calibri"/>
        <family val="2"/>
        <scheme val="minor"/>
      </rPr>
      <t>Dieu</t>
    </r>
    <r>
      <rPr>
        <sz val="11"/>
        <color rgb="FF333333"/>
        <rFont val="Arial"/>
        <family val="2"/>
      </rPr>
      <t> le voulut appeller à soy en ce voyage, de les faire tenir aux amys qu'il a dans </t>
    </r>
    <r>
      <rPr>
        <sz val="11"/>
        <color theme="1"/>
        <rFont val="Calibri"/>
        <family val="2"/>
        <scheme val="minor"/>
      </rPr>
      <t>Paris</t>
    </r>
    <r>
      <rPr>
        <sz val="11"/>
        <color rgb="FF333333"/>
        <rFont val="Arial"/>
        <family val="2"/>
      </rPr>
      <t>, afin qu'ils puissent un jour estre mis en lumiere, ce qui regarde principalement vostre persone, qui ne veillez continuellement qu'à procurer du bien pour le public, et la posterité.</t>
    </r>
  </si>
  <si>
    <r>
      <t>Certainement, s'il est vrai que </t>
    </r>
    <r>
      <rPr>
        <sz val="11"/>
        <color theme="1"/>
        <rFont val="Calibri"/>
        <family val="2"/>
        <scheme val="minor"/>
      </rPr>
      <t>Dieu</t>
    </r>
    <r>
      <rPr>
        <sz val="11"/>
        <color rgb="FF333333"/>
        <rFont val="Arial"/>
        <family val="2"/>
      </rPr>
      <t> répandit son esprit sur les apôtres le jour de la pentecôte, comme il l'est sans doute; ce ne fut que pour parler aux hommes par leur ministere; à-moins qu'on ne prétende, que la langue des apôtres qui étoit surnaturellement élevée jusqu'à parler toute sorte de langues, devoit se borner à cet emploi, et ne pas </t>
    </r>
    <r>
      <rPr>
        <b/>
        <sz val="11"/>
        <color rgb="FFCC3300"/>
        <rFont val="Arial"/>
        <family val="2"/>
      </rPr>
      <t>révéler</t>
    </r>
    <r>
      <rPr>
        <sz val="11"/>
        <color rgb="FF333333"/>
        <rFont val="Arial"/>
        <family val="2"/>
      </rPr>
      <t> aux hommes le conseil de </t>
    </r>
    <r>
      <rPr>
        <sz val="11"/>
        <color theme="1"/>
        <rFont val="Calibri"/>
        <family val="2"/>
        <scheme val="minor"/>
      </rPr>
      <t>Dieu</t>
    </r>
    <r>
      <rPr>
        <sz val="11"/>
        <color rgb="FF333333"/>
        <rFont val="Arial"/>
        <family val="2"/>
      </rPr>
      <t>. </t>
    </r>
  </si>
  <si>
    <r>
      <t>Dans l'âme il est ravi d'ignorer sa retraite, il fait des voeux au ciel pour la tenir secrète; il craint qu'un indiscret la vienne </t>
    </r>
    <r>
      <rPr>
        <b/>
        <sz val="11"/>
        <color rgb="FFCC3300"/>
        <rFont val="Arial"/>
        <family val="2"/>
      </rPr>
      <t>révéler</t>
    </r>
    <r>
      <rPr>
        <sz val="11"/>
        <color rgb="FF333333"/>
        <rFont val="Arial"/>
        <family val="2"/>
      </rPr>
      <t>, et n'osera rien plus que de dissimuler.</t>
    </r>
  </si>
  <si>
    <r>
      <t>Oui, mon père; mais c'est un secret qu'elle seule peut vous </t>
    </r>
    <r>
      <rPr>
        <b/>
        <sz val="11"/>
        <color rgb="FFCC3300"/>
        <rFont val="Arial"/>
        <family val="2"/>
      </rPr>
      <t>révéler</t>
    </r>
    <r>
      <rPr>
        <sz val="11"/>
        <color rgb="FF333333"/>
        <rFont val="Arial"/>
        <family val="2"/>
      </rPr>
      <t>.</t>
    </r>
  </si>
  <si>
    <r>
      <t>Ce serait être bien mauvais théologien que de confondre la certitude de la révélation avec les vérités </t>
    </r>
    <r>
      <rPr>
        <b/>
        <sz val="11"/>
        <color rgb="FFCC3300"/>
        <rFont val="Arial"/>
        <family val="2"/>
      </rPr>
      <t>révélées</t>
    </r>
    <r>
      <rPr>
        <sz val="11"/>
        <color rgb="FF333333"/>
        <rFont val="Arial"/>
        <family val="2"/>
      </rPr>
      <t>.</t>
    </r>
  </si>
  <si>
    <r>
      <t>Je </t>
    </r>
    <r>
      <rPr>
        <b/>
        <sz val="11"/>
        <color rgb="FFCC3300"/>
        <rFont val="Arial"/>
        <family val="2"/>
      </rPr>
      <t>révéle</t>
    </r>
    <r>
      <rPr>
        <sz val="11"/>
        <color rgb="FF333333"/>
        <rFont val="Arial"/>
        <family val="2"/>
      </rPr>
      <t> ma faiblesse, ma honte, à celui qui en est l'objet!</t>
    </r>
  </si>
  <si>
    <r>
      <t>Comment supporter qu'un sujet, un domestique, pressé par </t>
    </r>
    <r>
      <rPr>
        <sz val="11"/>
        <color theme="1"/>
        <rFont val="Calibri"/>
        <family val="2"/>
        <scheme val="minor"/>
      </rPr>
      <t>Déjanire</t>
    </r>
    <r>
      <rPr>
        <sz val="11"/>
        <color rgb="FF333333"/>
        <rFont val="Arial"/>
        <family val="2"/>
      </rPr>
      <t> sa souveraine de lui </t>
    </r>
    <r>
      <rPr>
        <b/>
        <sz val="11"/>
        <color rgb="FFCC3300"/>
        <rFont val="Arial"/>
        <family val="2"/>
      </rPr>
      <t>révéler</t>
    </r>
    <r>
      <rPr>
        <sz val="11"/>
        <color rgb="FF333333"/>
        <rFont val="Arial"/>
        <family val="2"/>
      </rPr>
      <t> un secret, lui réponde qu'il faut être fou pour l'écouter plus longtemps, et que puisqu'elle aime tant à parler, elle n'a qu'a l'interroger de nouveau?</t>
    </r>
  </si>
  <si>
    <r>
      <t>Ils ont attribué à l'illusion et à la terreur toutes les idées intellectuelles et </t>
    </r>
    <r>
      <rPr>
        <b/>
        <sz val="11"/>
        <color rgb="FFCC3300"/>
        <rFont val="Arial"/>
        <family val="2"/>
      </rPr>
      <t>révélées</t>
    </r>
    <r>
      <rPr>
        <sz val="11"/>
        <color rgb="FF333333"/>
        <rFont val="Arial"/>
        <family val="2"/>
      </rPr>
      <t> qui remplissent toute la terre; tandis que rien ne pouvant, selon eux, arriver dans notre intelligence, qui n'ait été dans nos sens; si ces choses sont dans l'intelligence de l'homme, c'est prouver qu'elles ont auparavant frappé ses sens.</t>
    </r>
  </si>
  <si>
    <r>
      <t>Je suis prêt à vous </t>
    </r>
    <r>
      <rPr>
        <b/>
        <sz val="11"/>
        <color rgb="FFCC3300"/>
        <rFont val="Arial"/>
        <family val="2"/>
      </rPr>
      <t>reveler</t>
    </r>
    <r>
      <rPr>
        <sz val="11"/>
        <color rgb="FF333333"/>
        <rFont val="Arial"/>
        <family val="2"/>
      </rPr>
      <t> tout le mystere.</t>
    </r>
  </si>
  <si>
    <r>
      <t>En effet si Dieu s'est </t>
    </r>
    <r>
      <rPr>
        <b/>
        <sz val="11"/>
        <color rgb="FFCC3300"/>
        <rFont val="Arial"/>
        <family val="2"/>
      </rPr>
      <t>révélé</t>
    </r>
    <r>
      <rPr>
        <sz val="11"/>
        <color rgb="FF333333"/>
        <rFont val="Arial"/>
        <family val="2"/>
      </rPr>
      <t> dans le temps il a cessé dès lors d'être immuable, il a voulu dans un temps ce qu'il n'a point voulu dans un autre ; il a privé les hommes de ce qui leur était indispensablement nécessaire pour le leur accorder dans la suite ; il na pu tout d'un coup leur donner les connaissances &amp; les lumières dont ils avaient besoin, ou s'il l'a pu il ne l'a point voulu, ce qui serait injurieux soit à sa puissance, soit à sa justice, soit à sa bonté.</t>
    </r>
  </si>
  <si>
    <r>
      <t>Et les </t>
    </r>
    <r>
      <rPr>
        <i/>
        <sz val="11"/>
        <color rgb="FF333333"/>
        <rFont val="Arial"/>
        <family val="2"/>
      </rPr>
      <t>gens modérés</t>
    </r>
    <r>
      <rPr>
        <sz val="11"/>
        <color rgb="FF333333"/>
        <rFont val="Arial"/>
        <family val="2"/>
      </rPr>
      <t> et </t>
    </r>
    <r>
      <rPr>
        <i/>
        <sz val="11"/>
        <color rgb="FF333333"/>
        <rFont val="Arial"/>
        <family val="2"/>
      </rPr>
      <t>prudens</t>
    </r>
    <r>
      <rPr>
        <sz val="11"/>
        <color rgb="FF333333"/>
        <rFont val="Arial"/>
        <family val="2"/>
      </rPr>
      <t> ajoutaient: </t>
    </r>
    <r>
      <rPr>
        <i/>
        <sz val="11"/>
        <color rgb="FF333333"/>
        <rFont val="Arial"/>
        <family val="2"/>
      </rPr>
      <t>supposons que tout cela soit</t>
    </r>
    <r>
      <rPr>
        <sz val="11"/>
        <color rgb="FF333333"/>
        <rFont val="Arial"/>
        <family val="2"/>
      </rPr>
      <t> vrai; </t>
    </r>
    <r>
      <rPr>
        <i/>
        <sz val="11"/>
        <color rgb="FF333333"/>
        <rFont val="Arial"/>
        <family val="2"/>
      </rPr>
      <t>pourquoi </t>
    </r>
    <r>
      <rPr>
        <b/>
        <i/>
        <sz val="11"/>
        <color rgb="FFCC3300"/>
        <rFont val="Arial"/>
        <family val="2"/>
      </rPr>
      <t>révéler</t>
    </r>
    <r>
      <rPr>
        <i/>
        <sz val="11"/>
        <color rgb="FF333333"/>
        <rFont val="Arial"/>
        <family val="2"/>
      </rPr>
      <t> ces mystères</t>
    </r>
    <r>
      <rPr>
        <sz val="11"/>
        <color rgb="FF333333"/>
        <rFont val="Arial"/>
        <family val="2"/>
      </rPr>
      <t> ?</t>
    </r>
  </si>
  <si>
    <r>
      <t>C'est fort bien dit, madame; car les aventuriers prennent leurs mesures; il est vrai que, lorsqu'on les tient, on peut les engager à </t>
    </r>
    <r>
      <rPr>
        <b/>
        <sz val="11"/>
        <color rgb="FFCC3300"/>
        <rFont val="Arial"/>
        <family val="2"/>
      </rPr>
      <t>révéler</t>
    </r>
    <r>
      <rPr>
        <sz val="11"/>
        <color rgb="FF333333"/>
        <rFont val="Arial"/>
        <family val="2"/>
      </rPr>
      <t> leur secret.</t>
    </r>
  </si>
  <si>
    <r>
      <t>L'</t>
    </r>
    <r>
      <rPr>
        <sz val="11"/>
        <color theme="1"/>
        <rFont val="Calibri"/>
        <family val="2"/>
        <scheme val="minor"/>
      </rPr>
      <t>Angleterre</t>
    </r>
    <r>
      <rPr>
        <sz val="11"/>
        <color rgb="FF333333"/>
        <rFont val="Arial"/>
        <family val="2"/>
      </rPr>
      <t>, la </t>
    </r>
    <r>
      <rPr>
        <sz val="11"/>
        <color theme="1"/>
        <rFont val="Calibri"/>
        <family val="2"/>
        <scheme val="minor"/>
      </rPr>
      <t>Hollande</t>
    </r>
    <r>
      <rPr>
        <sz val="11"/>
        <color rgb="FF333333"/>
        <rFont val="Arial"/>
        <family val="2"/>
      </rPr>
      <t>, la </t>
    </r>
    <r>
      <rPr>
        <sz val="11"/>
        <color theme="1"/>
        <rFont val="Calibri"/>
        <family val="2"/>
        <scheme val="minor"/>
      </rPr>
      <t>Suisse</t>
    </r>
    <r>
      <rPr>
        <sz val="11"/>
        <color rgb="FF333333"/>
        <rFont val="Arial"/>
        <family val="2"/>
      </rPr>
      <t>, etc. </t>
    </r>
    <r>
      <rPr>
        <sz val="11"/>
        <color theme="1"/>
        <rFont val="Calibri"/>
        <family val="2"/>
        <scheme val="minor"/>
      </rPr>
      <t xml:space="preserve">Ont racheté de leur sang les droits de l'humanité; et nous, après tant d'efforts, de combats, lorsque ces mêmes convulsions </t>
    </r>
    <r>
      <rPr>
        <b/>
        <sz val="11"/>
        <color rgb="FFCC3300"/>
        <rFont val="Calibri"/>
        <family val="2"/>
        <scheme val="minor"/>
      </rPr>
      <t>révéloient</t>
    </r>
    <r>
      <rPr>
        <sz val="11"/>
        <color theme="1"/>
        <rFont val="Calibri"/>
        <family val="2"/>
        <scheme val="minor"/>
      </rPr>
      <t> la force des individus et le tempérament robuste de l'état, las, affaissés, retombant sur nous-mêmes, nous avons ployé sous le joug de Richelieu, vingt-deux ans, après tant d'exemples de fermeté et de constance.</t>
    </r>
  </si>
  <si>
    <r>
      <t>Quoiqu'il en soit, reprit </t>
    </r>
    <r>
      <rPr>
        <sz val="11"/>
        <color theme="1"/>
        <rFont val="Calibri"/>
        <family val="2"/>
        <scheme val="minor"/>
      </rPr>
      <t>Des</t>
    </r>
    <r>
      <rPr>
        <sz val="11"/>
        <color rgb="FF333333"/>
        <rFont val="Arial"/>
        <family val="2"/>
      </rPr>
      <t> </t>
    </r>
    <r>
      <rPr>
        <sz val="11"/>
        <color theme="1"/>
        <rFont val="Calibri"/>
        <family val="2"/>
        <scheme val="minor"/>
      </rPr>
      <t>Frans</t>
    </r>
    <r>
      <rPr>
        <sz val="11"/>
        <color rgb="FF333333"/>
        <rFont val="Arial"/>
        <family val="2"/>
      </rPr>
      <t>, je l'ai été, et voilà le secret que j'ai l'obligation à mes parens d'avoir caché, et que je vous supplie tous de ne </t>
    </r>
    <r>
      <rPr>
        <b/>
        <sz val="11"/>
        <color rgb="FFCC3300"/>
        <rFont val="Arial"/>
        <family val="2"/>
      </rPr>
      <t>réveler</t>
    </r>
    <r>
      <rPr>
        <sz val="11"/>
        <color rgb="FF333333"/>
        <rFont val="Arial"/>
        <family val="2"/>
      </rPr>
      <t> à personne.</t>
    </r>
  </si>
  <si>
    <r>
      <t xml:space="preserve">Si vous voulez vous-même, achevant sa disgrace, hâter le coup affreux dont le ciel le menace, répandez le secret qui vous est dévoilé; et qu'Égésippe en vain ne l'ait point </t>
    </r>
    <r>
      <rPr>
        <b/>
        <sz val="11"/>
        <color rgb="FFC00000"/>
        <rFont val="Arial"/>
        <family val="2"/>
      </rPr>
      <t>révélé</t>
    </r>
    <r>
      <rPr>
        <sz val="11"/>
        <color rgb="FF333333"/>
        <rFont val="Arial"/>
        <family val="2"/>
      </rPr>
      <t>.</t>
    </r>
  </si>
  <si>
    <r>
      <t>Mais quel secret venez-vous de me </t>
    </r>
    <r>
      <rPr>
        <b/>
        <sz val="11"/>
        <color rgb="FFCC3300"/>
        <rFont val="Arial"/>
        <family val="2"/>
      </rPr>
      <t>révéler</t>
    </r>
    <r>
      <rPr>
        <sz val="11"/>
        <color rgb="FF333333"/>
        <rFont val="Arial"/>
        <family val="2"/>
      </rPr>
      <t>!</t>
    </r>
  </si>
  <si>
    <r>
      <t>Je </t>
    </r>
    <r>
      <rPr>
        <b/>
        <sz val="11"/>
        <color rgb="FFCC3300"/>
        <rFont val="Arial"/>
        <family val="2"/>
      </rPr>
      <t>révélerai</t>
    </r>
    <r>
      <rPr>
        <sz val="11"/>
        <color rgb="FF333333"/>
        <rFont val="Arial"/>
        <family val="2"/>
      </rPr>
      <t> ce qu'on ignore, ou ce qu'on oublie.</t>
    </r>
  </si>
  <si>
    <r>
      <t>La première vérité qui paroist dans les paroles de </t>
    </r>
    <r>
      <rPr>
        <sz val="11"/>
        <color theme="1"/>
        <rFont val="Calibri"/>
        <family val="2"/>
        <scheme val="minor"/>
      </rPr>
      <t>Jésus</t>
    </r>
    <r>
      <rPr>
        <sz val="11"/>
        <color rgb="FF333333"/>
        <rFont val="Arial"/>
        <family val="2"/>
      </rPr>
      <t>-</t>
    </r>
    <r>
      <rPr>
        <sz val="11"/>
        <color theme="1"/>
        <rFont val="Calibri"/>
        <family val="2"/>
        <scheme val="minor"/>
      </rPr>
      <t>Christ</t>
    </r>
    <r>
      <rPr>
        <sz val="11"/>
        <color rgb="FF333333"/>
        <rFont val="Arial"/>
        <family val="2"/>
      </rPr>
      <t>, c'est que ceux que le père donne à son fils, il les a tirez du monde: </t>
    </r>
    <r>
      <rPr>
        <i/>
        <sz val="11"/>
        <color rgb="FF333333"/>
        <rFont val="Arial"/>
        <family val="2"/>
      </rPr>
      <t>" j'ay,</t>
    </r>
    <r>
      <rPr>
        <sz val="11"/>
        <color rgb="FF333333"/>
        <rFont val="Arial"/>
        <family val="2"/>
      </rPr>
      <t> dit-il, </t>
    </r>
    <r>
      <rPr>
        <i/>
        <sz val="11"/>
        <color rgb="FF333333"/>
        <rFont val="Arial"/>
        <family val="2"/>
      </rPr>
      <t>manifesté vostre nom,</t>
    </r>
    <r>
      <rPr>
        <sz val="11"/>
        <color rgb="FF333333"/>
        <rFont val="Arial"/>
        <family val="2"/>
      </rPr>
      <t> vos perfections, vos grandeurs, vous-mesme, vostre sagesse, vos conseils", et encore, "vostre nom, ce nom de père qui n'avoit point encore esté </t>
    </r>
    <r>
      <rPr>
        <b/>
        <sz val="11"/>
        <color rgb="FFCC3300"/>
        <rFont val="Arial"/>
        <family val="2"/>
      </rPr>
      <t>révélé</t>
    </r>
    <r>
      <rPr>
        <sz val="11"/>
        <color rgb="FF333333"/>
        <rFont val="Arial"/>
        <family val="2"/>
      </rPr>
      <t> parfaitement.</t>
    </r>
  </si>
  <si>
    <r>
      <t>Voilà le </t>
    </r>
    <r>
      <rPr>
        <sz val="11"/>
        <color theme="1"/>
        <rFont val="Calibri"/>
        <family val="2"/>
        <scheme val="minor"/>
      </rPr>
      <t>Dieu</t>
    </r>
    <r>
      <rPr>
        <sz val="11"/>
        <color rgb="FF333333"/>
        <rFont val="Arial"/>
        <family val="2"/>
      </rPr>
      <t> de l'univers qui se </t>
    </r>
    <r>
      <rPr>
        <b/>
        <sz val="11"/>
        <color rgb="FFCC3300"/>
        <rFont val="Arial"/>
        <family val="2"/>
      </rPr>
      <t>révele</t>
    </r>
    <r>
      <rPr>
        <sz val="11"/>
        <color rgb="FF333333"/>
        <rFont val="Arial"/>
        <family val="2"/>
      </rPr>
      <t> à vous au milieu de ses ouvrages.</t>
    </r>
  </si>
  <si>
    <r>
      <t>Avant de reprendre </t>
    </r>
    <r>
      <rPr>
        <sz val="11"/>
        <color theme="1"/>
        <rFont val="Calibri"/>
        <family val="2"/>
        <scheme val="minor"/>
      </rPr>
      <t>Isaïe</t>
    </r>
    <r>
      <rPr>
        <sz val="11"/>
        <color rgb="FF333333"/>
        <rFont val="Arial"/>
        <family val="2"/>
      </rPr>
      <t>, entends le roi prophète </t>
    </r>
    <r>
      <rPr>
        <b/>
        <sz val="11"/>
        <color rgb="FFCC3300"/>
        <rFont val="Arial"/>
        <family val="2"/>
      </rPr>
      <t>révéler</t>
    </r>
    <r>
      <rPr>
        <sz val="11"/>
        <color rgb="FF333333"/>
        <rFont val="Arial"/>
        <family val="2"/>
      </rPr>
      <t> comme lui, dans son divin langage, le plus grand des mystères et toute la gloire du messie.</t>
    </r>
  </si>
  <si>
    <r>
      <t>Il faut entrer par la foy dans toutes ces choses, car si elles n'estoient pas nécessaires pour nostre salut, </t>
    </r>
    <r>
      <rPr>
        <sz val="11"/>
        <color theme="1"/>
        <rFont val="Calibri"/>
        <family val="2"/>
        <scheme val="minor"/>
      </rPr>
      <t>Jésus</t>
    </r>
    <r>
      <rPr>
        <sz val="11"/>
        <color rgb="FF333333"/>
        <rFont val="Arial"/>
        <family val="2"/>
      </rPr>
      <t>-</t>
    </r>
    <r>
      <rPr>
        <sz val="11"/>
        <color theme="1"/>
        <rFont val="Calibri"/>
        <family val="2"/>
        <scheme val="minor"/>
      </rPr>
      <t>Christ</t>
    </r>
    <r>
      <rPr>
        <sz val="11"/>
        <color rgb="FF333333"/>
        <rFont val="Arial"/>
        <family val="2"/>
      </rPr>
      <t> ne nous les auroit pas </t>
    </r>
    <r>
      <rPr>
        <b/>
        <sz val="11"/>
        <color rgb="FFCC3300"/>
        <rFont val="Arial"/>
        <family val="2"/>
      </rPr>
      <t>révélées</t>
    </r>
    <r>
      <rPr>
        <sz val="11"/>
        <color rgb="FF333333"/>
        <rFont val="Arial"/>
        <family val="2"/>
      </rPr>
      <t>.</t>
    </r>
  </si>
  <si>
    <r>
      <t>Je m'imaginais que vous seriez agréablement surpris lorsque je vous </t>
    </r>
    <r>
      <rPr>
        <b/>
        <sz val="11"/>
        <color rgb="FFCC3300"/>
        <rFont val="Arial"/>
        <family val="2"/>
      </rPr>
      <t>révélerais</t>
    </r>
    <r>
      <rPr>
        <sz val="11"/>
        <color rgb="FF333333"/>
        <rFont val="Arial"/>
        <family val="2"/>
      </rPr>
      <t> ma naissance, et je me faisais un plaisir d'époux délicat et charmé, de la déclarer à </t>
    </r>
    <r>
      <rPr>
        <sz val="11"/>
        <color theme="1"/>
        <rFont val="Calibri"/>
        <family val="2"/>
        <scheme val="minor"/>
      </rPr>
      <t>Florentine</t>
    </r>
    <r>
      <rPr>
        <sz val="11"/>
        <color rgb="FF333333"/>
        <rFont val="Arial"/>
        <family val="2"/>
      </rPr>
      <t> après l'avoir épousée.</t>
    </r>
  </si>
  <si>
    <r>
      <t>Sire, je rougirois de vous tromper: un </t>
    </r>
    <r>
      <rPr>
        <i/>
        <sz val="11"/>
        <color rgb="FF333333"/>
        <rFont val="Arial"/>
        <family val="2"/>
      </rPr>
      <t>franc et loyal</t>
    </r>
    <r>
      <rPr>
        <sz val="11"/>
        <color rgb="FF333333"/>
        <rFont val="Arial"/>
        <family val="2"/>
      </rPr>
      <t> chevalier qui est sur les bords de la tombe, doit y descendre sans manquer à la vérité; il faut vous l'avouer: ce n'est pas, ô mon roi, le seul amour de la gloire, et le desir de justifier votre choix qui m'emportoient au-devant du péril: une autre cause que je vais vous </t>
    </r>
    <r>
      <rPr>
        <b/>
        <sz val="11"/>
        <color rgb="FFCC3300"/>
        <rFont val="Arial"/>
        <family val="2"/>
      </rPr>
      <t>révéler</t>
    </r>
    <r>
      <rPr>
        <sz val="11"/>
        <color rgb="FF333333"/>
        <rFont val="Arial"/>
        <family val="2"/>
      </rPr>
      <t>, se joignoit à de si puissants motifs.</t>
    </r>
  </si>
  <si>
    <r>
      <t>Plus de cent personnes avaient vu, sans rien y comprendre, mon tableau de la </t>
    </r>
    <r>
      <rPr>
        <i/>
        <sz val="11"/>
        <color rgb="FF333333"/>
        <rFont val="Arial"/>
        <family val="2"/>
      </rPr>
      <t>Femme guide de l'humanité</t>
    </r>
    <r>
      <rPr>
        <sz val="11"/>
        <color rgb="FF333333"/>
        <rFont val="Arial"/>
        <family val="2"/>
      </rPr>
      <t>; à peine Xavier jette-t-il les yeux sur cette peinture, que la composition lui </t>
    </r>
    <r>
      <rPr>
        <b/>
        <sz val="11"/>
        <color rgb="FFCC3300"/>
        <rFont val="Arial"/>
        <family val="2"/>
      </rPr>
      <t>révèle</t>
    </r>
    <r>
      <rPr>
        <sz val="11"/>
        <color rgb="FF333333"/>
        <rFont val="Arial"/>
        <family val="2"/>
      </rPr>
      <t> subitement l'horizon de mon intelligence, et le parti qu'on peut tirer de moi.</t>
    </r>
  </si>
  <si>
    <r>
      <t>L'auteur de leur ordre est ce bienheureux </t>
    </r>
    <r>
      <rPr>
        <sz val="11"/>
        <color theme="1"/>
        <rFont val="Calibri"/>
        <family val="2"/>
        <scheme val="minor"/>
      </rPr>
      <t>Jean</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Matha</t>
    </r>
    <r>
      <rPr>
        <sz val="11"/>
        <color rgb="FF333333"/>
        <rFont val="Arial"/>
        <family val="2"/>
      </rPr>
      <t> qui, lors de la célébration de sa première messe, fit descendre sur l'autel, au moment de l'élévation de l'hostie, étant présents les abbés de saint-</t>
    </r>
    <r>
      <rPr>
        <sz val="11"/>
        <color theme="1"/>
        <rFont val="Calibri"/>
        <family val="2"/>
        <scheme val="minor"/>
      </rPr>
      <t>Victor</t>
    </r>
    <r>
      <rPr>
        <sz val="11"/>
        <color rgb="FF333333"/>
        <rFont val="Arial"/>
        <family val="2"/>
      </rPr>
      <t> et de sainte-</t>
    </r>
    <r>
      <rPr>
        <sz val="11"/>
        <color theme="1"/>
        <rFont val="Calibri"/>
        <family val="2"/>
        <scheme val="minor"/>
      </rPr>
      <t>Geneviève</t>
    </r>
    <r>
      <rPr>
        <sz val="11"/>
        <color rgb="FF333333"/>
        <rFont val="Arial"/>
        <family val="2"/>
      </rPr>
      <t>, un ange resplendissant, les bras en croix et étendus sur la tête de deux esclaves, l'un blanc et chrétien, l'autre noir et infidèle; vision qui lui </t>
    </r>
    <r>
      <rPr>
        <b/>
        <sz val="11"/>
        <color rgb="FFCC3300"/>
        <rFont val="Arial"/>
        <family val="2"/>
      </rPr>
      <t>révélait</t>
    </r>
    <r>
      <rPr>
        <sz val="11"/>
        <color rgb="FF333333"/>
        <rFont val="Arial"/>
        <family val="2"/>
      </rPr>
      <t> les volontés célestes, sa mission, l'appel que </t>
    </r>
    <r>
      <rPr>
        <sz val="11"/>
        <color theme="1"/>
        <rFont val="Calibri"/>
        <family val="2"/>
        <scheme val="minor"/>
      </rPr>
      <t>Dieu</t>
    </r>
    <r>
      <rPr>
        <sz val="11"/>
        <color rgb="FF333333"/>
        <rFont val="Arial"/>
        <family val="2"/>
      </rPr>
      <t> lui faisait pour la généreuse oeuvre de la rédemption des esclaves sans nombre gémissant aux côtes et aux terres africaines de la </t>
    </r>
    <r>
      <rPr>
        <sz val="11"/>
        <color theme="1"/>
        <rFont val="Calibri"/>
        <family val="2"/>
        <scheme val="minor"/>
      </rPr>
      <t>Barbarie</t>
    </r>
    <r>
      <rPr>
        <sz val="11"/>
        <color rgb="FF333333"/>
        <rFont val="Arial"/>
        <family val="2"/>
      </rPr>
      <t> et de la </t>
    </r>
    <r>
      <rPr>
        <sz val="11"/>
        <color theme="1"/>
        <rFont val="Calibri"/>
        <family val="2"/>
        <scheme val="minor"/>
      </rPr>
      <t>Mauritanie</t>
    </r>
    <r>
      <rPr>
        <sz val="11"/>
        <color rgb="FF333333"/>
        <rFont val="Arial"/>
        <family val="2"/>
      </rPr>
      <t>.</t>
    </r>
  </si>
  <si>
    <r>
      <t>Elle put oublier ce travail terrible, s'abandonner à l'émotion du moment s'inspirer tout à coup de mouvements pathétiques et profonds qu'elle n'avait pas eu le temps d'étudier et qui lui furent </t>
    </r>
    <r>
      <rPr>
        <b/>
        <sz val="11"/>
        <color rgb="FFCC3300"/>
        <rFont val="Arial"/>
        <family val="2"/>
      </rPr>
      <t>révélés</t>
    </r>
    <r>
      <rPr>
        <sz val="11"/>
        <color rgb="FF333333"/>
        <rFont val="Arial"/>
        <family val="2"/>
      </rPr>
      <t> par le magnétisme d'un auditoire sympathique.</t>
    </r>
  </si>
  <si>
    <r>
      <t>Déjà, dans nos beaux-arts mêmes et dans certaines branches de notre littérature, ne voyons-nous pas se </t>
    </r>
    <r>
      <rPr>
        <b/>
        <sz val="11"/>
        <color rgb="FFCC3300"/>
        <rFont val="Arial"/>
        <family val="2"/>
      </rPr>
      <t>révéler</t>
    </r>
    <r>
      <rPr>
        <sz val="11"/>
        <color rgb="FF333333"/>
        <rFont val="Arial"/>
        <family val="2"/>
      </rPr>
      <t>, sous des dehors d'imagination postiche, une véritable paresse d'esprit, habile à copier sans en avoir l'air et à démarquer le linge brodé d'autrui ?</t>
    </r>
  </si>
  <si>
    <r>
      <t xml:space="preserve">puis, choisissant un gîte à l'abri d'une haie, comme un lièvre tapi qu'un aboiement effraie, ou couché dans le pré dont les gramens en fleurs me noyaient dans un lit de mystère et d'odeurs et recourbaient sur moi des rideaux d'ombre obscure, je reprenais de l'oeil et du coeur ma lecture; c'était quelque poète au sympathique accent qui </t>
    </r>
    <r>
      <rPr>
        <b/>
        <sz val="11"/>
        <color rgb="FFC00000"/>
        <rFont val="Arial"/>
        <family val="2"/>
      </rPr>
      <t>révèle</t>
    </r>
    <r>
      <rPr>
        <sz val="11"/>
        <color rgb="FF333333"/>
        <rFont val="Arial"/>
        <family val="2"/>
      </rPr>
      <t xml:space="preserve"> à l'esprit ce que le coeur pressent, hommes prédestinés, mystérieuses vies, dont tous les sentiments coulent en mélodies!</t>
    </r>
  </si>
  <si>
    <r>
      <t>Assis entre ses deux vieux amis, le frère d'</t>
    </r>
    <r>
      <rPr>
        <sz val="11"/>
        <color theme="1"/>
        <rFont val="Calibri"/>
        <family val="2"/>
        <scheme val="minor"/>
      </rPr>
      <t>Amélie</t>
    </r>
    <r>
      <rPr>
        <sz val="11"/>
        <color rgb="FF333333"/>
        <rFont val="Arial"/>
        <family val="2"/>
      </rPr>
      <t> leur </t>
    </r>
    <r>
      <rPr>
        <b/>
        <sz val="11"/>
        <color rgb="FFCC3300"/>
        <rFont val="Arial"/>
        <family val="2"/>
      </rPr>
      <t>révéla</t>
    </r>
    <r>
      <rPr>
        <sz val="11"/>
        <color rgb="FF333333"/>
        <rFont val="Arial"/>
        <family val="2"/>
      </rPr>
      <t> la mystérieuse douleur qui avoit empoisonné son existence.</t>
    </r>
  </si>
  <si>
    <r>
      <rPr>
        <sz val="11"/>
        <color theme="1"/>
        <rFont val="Calibri"/>
        <family val="2"/>
        <scheme val="minor"/>
      </rPr>
      <t>Madame</t>
    </r>
    <r>
      <rPr>
        <sz val="11"/>
        <color rgb="FF333333"/>
        <rFont val="Arial"/>
        <family val="2"/>
      </rPr>
      <t> </t>
    </r>
    <r>
      <rPr>
        <sz val="11"/>
        <color theme="1"/>
        <rFont val="Calibri"/>
        <family val="2"/>
        <scheme val="minor"/>
      </rPr>
      <t>D'Arbigny</t>
    </r>
    <r>
      <rPr>
        <sz val="11"/>
        <color rgb="FF333333"/>
        <rFont val="Arial"/>
        <family val="2"/>
      </rPr>
      <t> relevait chaque mot que je disais; elle s'occupait de moi avec une attention constante; je ne crois pas qu'elle connût bien l'ensemble de ce que je puis être; mais elle me </t>
    </r>
    <r>
      <rPr>
        <b/>
        <sz val="11"/>
        <color rgb="FFCC3300"/>
        <rFont val="Arial"/>
        <family val="2"/>
      </rPr>
      <t>révélait</t>
    </r>
    <r>
      <rPr>
        <sz val="11"/>
        <color rgb="FF333333"/>
        <rFont val="Arial"/>
        <family val="2"/>
      </rPr>
      <t> à moi-même par mille observations des détails dont la sagacité me confondait;</t>
    </r>
  </si>
  <si>
    <r>
      <t>Belle de passion contenue sous son masque tragique, tour à tour farouche et tendre, </t>
    </r>
    <r>
      <rPr>
        <sz val="11"/>
        <color theme="1"/>
        <rFont val="Calibri"/>
        <family val="2"/>
        <scheme val="minor"/>
      </rPr>
      <t>Esther</t>
    </r>
    <r>
      <rPr>
        <sz val="11"/>
        <color rgb="FF333333"/>
        <rFont val="Arial"/>
        <family val="2"/>
      </rPr>
      <t> avait </t>
    </r>
    <r>
      <rPr>
        <b/>
        <sz val="11"/>
        <color rgb="FFCC3300"/>
        <rFont val="Arial"/>
        <family val="2"/>
      </rPr>
      <t>révélé</t>
    </r>
    <r>
      <rPr>
        <sz val="11"/>
        <color rgb="FF333333"/>
        <rFont val="Arial"/>
        <family val="2"/>
      </rPr>
      <t> dans cette création des qualités qu'on ne soupçonnait pas.</t>
    </r>
  </si>
  <si>
    <r>
      <t>Il lui semblait qu'au-delà de ces vagues et de ces brumes lointaines la magique apparition d'une autre terre allait se </t>
    </r>
    <r>
      <rPr>
        <b/>
        <sz val="11"/>
        <color rgb="FFCC3300"/>
        <rFont val="Arial"/>
        <family val="2"/>
      </rPr>
      <t>révéler</t>
    </r>
    <r>
      <rPr>
        <sz val="11"/>
        <color rgb="FF333333"/>
        <rFont val="Arial"/>
        <family val="2"/>
      </rPr>
      <t> à ses regards.</t>
    </r>
  </si>
  <si>
    <r>
      <t>Il est d'abord lumière, et sous cette forme, il se </t>
    </r>
    <r>
      <rPr>
        <b/>
        <sz val="11"/>
        <color rgb="FFCC3300"/>
        <rFont val="Arial"/>
        <family val="2"/>
      </rPr>
      <t>révèle</t>
    </r>
    <r>
      <rPr>
        <sz val="11"/>
        <color rgb="FF333333"/>
        <rFont val="Arial"/>
        <family val="2"/>
      </rPr>
      <t> à l'intelligence, et s'appelle la vérité.</t>
    </r>
  </si>
  <si>
    <r>
      <t>La préméditation cupide d'un meurtre </t>
    </r>
    <r>
      <rPr>
        <b/>
        <sz val="11"/>
        <color rgb="FFCC3300"/>
        <rFont val="Arial"/>
        <family val="2"/>
      </rPr>
      <t>révèle</t>
    </r>
    <r>
      <rPr>
        <sz val="11"/>
        <color rgb="FF333333"/>
        <rFont val="Arial"/>
        <family val="2"/>
      </rPr>
      <t> un danger pour tout le monde; vindicative, un danger pour un nombre limité de gens, et, si la vengeance dont il s'agit est provoquée par des offenses injustes, un danger qu'il est au pouvoir de chacun d'éviter en n'offensant personne injustement.</t>
    </r>
  </si>
  <si>
    <r>
      <t>La démarche dont me chargeait </t>
    </r>
    <r>
      <rPr>
        <sz val="11"/>
        <color theme="1"/>
        <rFont val="Calibri"/>
        <family val="2"/>
        <scheme val="minor"/>
      </rPr>
      <t>Olivier</t>
    </r>
    <r>
      <rPr>
        <sz val="11"/>
        <color rgb="FF333333"/>
        <rFont val="Arial"/>
        <family val="2"/>
      </rPr>
      <t> avait donc pour moi la signification la plus grave, bien qu'il ne m'en eût </t>
    </r>
    <r>
      <rPr>
        <b/>
        <sz val="11"/>
        <color rgb="FFCC3300"/>
        <rFont val="Arial"/>
        <family val="2"/>
      </rPr>
      <t>révélé</t>
    </r>
    <r>
      <rPr>
        <sz val="11"/>
        <color rgb="FF333333"/>
        <rFont val="Arial"/>
        <family val="2"/>
      </rPr>
      <t> que la moitié, comme on fait avec un agent diplomatique qu'on ne veut pas mettre à fond dans ses secrets.</t>
    </r>
  </si>
  <si>
    <r>
      <t>Il devint pâle, son coeur cessa de battre; près de mourir, il la repoussa de toute sa force, car il n'avait jamais tant craint la mort qu'en cet instant où la vie se </t>
    </r>
    <r>
      <rPr>
        <b/>
        <sz val="11"/>
        <color rgb="FFCC3300"/>
        <rFont val="Arial"/>
        <family val="2"/>
      </rPr>
      <t>révélait</t>
    </r>
    <r>
      <rPr>
        <sz val="11"/>
        <color rgb="FF333333"/>
        <rFont val="Arial"/>
        <family val="2"/>
      </rPr>
      <t> à lui.</t>
    </r>
  </si>
  <si>
    <r>
      <t>Ce qu'elles </t>
    </r>
    <r>
      <rPr>
        <b/>
        <sz val="11"/>
        <color rgb="FFCC3300"/>
        <rFont val="Arial"/>
        <family val="2"/>
      </rPr>
      <t>révèlent</t>
    </r>
    <r>
      <rPr>
        <sz val="11"/>
        <color rgb="FF333333"/>
        <rFont val="Arial"/>
        <family val="2"/>
      </rPr>
      <t>, c'est que le divin n'est pas seulement dans ce qui semble dépasser la puissance accoutumée de l'homme et de la nature, mais partout, là même où nous estimons volontiers que l'homme et la nature se suffisent.</t>
    </r>
  </si>
  <si>
    <r>
      <t>Les moindres accidents des montagnes lointaines, arbre, rocher, maison, pli de terrain, tout se </t>
    </r>
    <r>
      <rPr>
        <b/>
        <sz val="11"/>
        <color rgb="FFCC3300"/>
        <rFont val="Arial"/>
        <family val="2"/>
      </rPr>
      <t>révélait</t>
    </r>
    <r>
      <rPr>
        <sz val="11"/>
        <color rgb="FF333333"/>
        <rFont val="Arial"/>
        <family val="2"/>
      </rPr>
      <t> dans la plus fine précision.</t>
    </r>
  </si>
  <si>
    <r>
      <t>D'ailleurs, ce secret, il n'avait pas le droit de la connaître. </t>
    </r>
    <r>
      <rPr>
        <sz val="11"/>
        <color theme="1"/>
        <rFont val="Calibri"/>
        <family val="2"/>
        <scheme val="minor"/>
      </rPr>
      <t>Je dirai, l'un de ces jours, comment il fut </t>
    </r>
    <r>
      <rPr>
        <b/>
        <sz val="11"/>
        <color rgb="FFCC3300"/>
        <rFont val="Calibri"/>
        <family val="2"/>
        <scheme val="minor"/>
      </rPr>
      <t>révélé</t>
    </r>
    <r>
      <rPr>
        <sz val="11"/>
        <color theme="1"/>
        <rFont val="Calibri"/>
        <family val="2"/>
        <scheme val="minor"/>
      </rPr>
      <t> </t>
    </r>
    <r>
      <rPr>
        <i/>
        <sz val="11"/>
        <color theme="1"/>
        <rFont val="Calibri"/>
        <family val="2"/>
        <scheme val="minor"/>
      </rPr>
      <t>pour venir au secours de la</t>
    </r>
    <r>
      <rPr>
        <sz val="11"/>
        <color theme="1"/>
        <rFont val="Calibri"/>
        <family val="2"/>
        <scheme val="minor"/>
      </rPr>
      <t> </t>
    </r>
    <r>
      <rPr>
        <i/>
        <sz val="11"/>
        <color theme="1"/>
        <rFont val="Calibri"/>
        <family val="2"/>
        <scheme val="minor"/>
      </rPr>
      <t>trahison.</t>
    </r>
  </si>
  <si>
    <r>
      <t>Cette origine criminelle de la guerre serait-elle, par hasard, au nombre des causes qui rendent compte d'un fait </t>
    </r>
    <r>
      <rPr>
        <b/>
        <sz val="11"/>
        <color rgb="FFCC3300"/>
        <rFont val="Arial"/>
        <family val="2"/>
      </rPr>
      <t>révélé</t>
    </r>
    <r>
      <rPr>
        <sz val="11"/>
        <color rgb="FF333333"/>
        <rFont val="Arial"/>
        <family val="2"/>
      </rPr>
      <t> par la statistique, à savoir, en tout pays la supériorité très marquée de la criminalité militaire relativement à la criminalité civile ?</t>
    </r>
  </si>
  <si>
    <r>
      <t>et, à ces mots, si Mathilde s'arrête, si elle se penche vers les cendres muettes de </t>
    </r>
    <r>
      <rPr>
        <sz val="11"/>
        <color theme="1"/>
        <rFont val="Calibri"/>
        <family val="2"/>
        <scheme val="minor"/>
      </rPr>
      <t>Montmorency</t>
    </r>
    <r>
      <rPr>
        <sz val="11"/>
        <color rgb="FF333333"/>
        <rFont val="Arial"/>
        <family val="2"/>
      </rPr>
      <t>, c'est pour achever, sans doute, la fin de sa pensée, que le monde ne doit point entendre, et qu'elle n'ose </t>
    </r>
    <r>
      <rPr>
        <b/>
        <sz val="11"/>
        <color rgb="FFCC3300"/>
        <rFont val="Arial"/>
        <family val="2"/>
      </rPr>
      <t>révéler</t>
    </r>
    <r>
      <rPr>
        <sz val="11"/>
        <color rgb="FF333333"/>
        <rFont val="Arial"/>
        <family val="2"/>
      </rPr>
      <t> qu'à l'ombre auguste à qui elle attribue le pouvoir d'en obtenir le pardon devant </t>
    </r>
    <r>
      <rPr>
        <sz val="11"/>
        <color theme="1"/>
        <rFont val="Calibri"/>
        <family val="2"/>
        <scheme val="minor"/>
      </rPr>
      <t>Dieu</t>
    </r>
    <r>
      <rPr>
        <sz val="11"/>
        <color rgb="FF333333"/>
        <rFont val="Arial"/>
        <family val="2"/>
      </rPr>
      <t>.</t>
    </r>
  </si>
  <si>
    <r>
      <t>Il se croyait en possession d'une certitude, et, sentant bien qu'elle dépassait la portée révolutionnaire de ses adeptes, il en insinuait tout doucement l'esprit et n'en </t>
    </r>
    <r>
      <rPr>
        <b/>
        <sz val="11"/>
        <color rgb="FFCC3300"/>
        <rFont val="Arial"/>
        <family val="2"/>
      </rPr>
      <t>révélait</t>
    </r>
    <r>
      <rPr>
        <sz val="11"/>
        <color rgb="FF333333"/>
        <rFont val="Arial"/>
        <family val="2"/>
      </rPr>
      <t> pas la lettre.</t>
    </r>
  </si>
  <si>
    <r>
      <t>Les éléments blancs, s'ils ont paru créer les principales parties de la charpente sociale, ne se </t>
    </r>
    <r>
      <rPr>
        <b/>
        <sz val="11"/>
        <color rgb="FFCC3300"/>
        <rFont val="Arial"/>
        <family val="2"/>
      </rPr>
      <t>révèlent</t>
    </r>
    <r>
      <rPr>
        <sz val="11"/>
        <color rgb="FF333333"/>
        <rFont val="Arial"/>
        <family val="2"/>
      </rPr>
      <t> nullement dans la structure de la totalité.</t>
    </r>
  </si>
  <si>
    <r>
      <t>Il n'osait pas l'abandonner, de peur qu'elle ne </t>
    </r>
    <r>
      <rPr>
        <b/>
        <sz val="11"/>
        <color rgb="FFCC3300"/>
        <rFont val="Arial"/>
        <family val="2"/>
      </rPr>
      <t>révélât</t>
    </r>
    <r>
      <rPr>
        <sz val="11"/>
        <color rgb="FF333333"/>
        <rFont val="Arial"/>
        <family val="2"/>
      </rPr>
      <t> sa piste.</t>
    </r>
  </si>
  <si>
    <r>
      <t>Au lieu, comme autrefois, de la </t>
    </r>
    <r>
      <rPr>
        <b/>
        <sz val="11"/>
        <color rgb="FFCC3300"/>
        <rFont val="Arial"/>
        <family val="2"/>
      </rPr>
      <t>révéler</t>
    </r>
    <r>
      <rPr>
        <sz val="11"/>
        <color rgb="FF333333"/>
        <rFont val="Arial"/>
        <family val="2"/>
      </rPr>
      <t>, ils l'escamotent.</t>
    </r>
  </si>
  <si>
    <r>
      <t>Je tremble que ma foi ne me fasse un devoir de </t>
    </r>
    <r>
      <rPr>
        <b/>
        <sz val="11"/>
        <color rgb="FFCC3300"/>
        <rFont val="Arial"/>
        <family val="2"/>
      </rPr>
      <t>révéler</t>
    </r>
    <r>
      <rPr>
        <sz val="11"/>
        <color rgb="FF333333"/>
        <rFont val="Arial"/>
        <family val="2"/>
      </rPr>
      <t> ce que ma piété filiale doit celer à tous.</t>
    </r>
  </si>
  <si>
    <r>
      <t>Un piano ami m'a seul </t>
    </r>
    <r>
      <rPr>
        <b/>
        <sz val="11"/>
        <color rgb="FFCC3300"/>
        <rFont val="Arial"/>
        <family val="2"/>
      </rPr>
      <t>révélé</t>
    </r>
    <r>
      <rPr>
        <sz val="11"/>
        <color rgb="FF333333"/>
        <rFont val="Arial"/>
        <family val="2"/>
      </rPr>
      <t> quelque peu cette musique et donc la musique.</t>
    </r>
  </si>
  <si>
    <r>
      <t>Une communication si profonde que la vie, </t>
    </r>
    <r>
      <rPr>
        <sz val="11"/>
        <color theme="1"/>
        <rFont val="Calibri"/>
        <family val="2"/>
        <scheme val="minor"/>
      </rPr>
      <t>Jacques</t>
    </r>
    <r>
      <rPr>
        <sz val="11"/>
        <color rgb="FF333333"/>
        <rFont val="Arial"/>
        <family val="2"/>
      </rPr>
      <t>, ni l'enfer, ni le ciel même ne la feront plus cesser, ni ne feront cesser à jamais ce moment où je vous l'ai </t>
    </r>
    <r>
      <rPr>
        <b/>
        <sz val="11"/>
        <color rgb="FFCC3300"/>
        <rFont val="Arial"/>
        <family val="2"/>
      </rPr>
      <t>révélé</t>
    </r>
    <r>
      <rPr>
        <sz val="11"/>
        <color rgb="FF333333"/>
        <rFont val="Arial"/>
        <family val="2"/>
      </rPr>
      <t> dans la fournaise de ce terrible soleil ici présent qui nous empêchait presque de nous voir le visage!</t>
    </r>
  </si>
  <si>
    <r>
      <t>Comme jadis quand il expérimentait sur la nature d'</t>
    </r>
    <r>
      <rPr>
        <sz val="11"/>
        <color theme="1"/>
        <rFont val="Calibri"/>
        <family val="2"/>
        <scheme val="minor"/>
      </rPr>
      <t>Odette</t>
    </r>
    <r>
      <rPr>
        <sz val="11"/>
        <color rgb="FF333333"/>
        <rFont val="Arial"/>
        <family val="2"/>
      </rPr>
      <t> les réactions du dépit, il cherchait par celles de la gratitude à tirer d'elle des parcelles intimes de sentiment qu'elle ne lui avait pas </t>
    </r>
    <r>
      <rPr>
        <b/>
        <sz val="11"/>
        <color rgb="FFCC3300"/>
        <rFont val="Arial"/>
        <family val="2"/>
      </rPr>
      <t>révélées</t>
    </r>
    <r>
      <rPr>
        <sz val="11"/>
        <color rgb="FF333333"/>
        <rFont val="Arial"/>
        <family val="2"/>
      </rPr>
      <t> encore.</t>
    </r>
  </si>
  <si>
    <r>
      <t>Encore un bienfait scolaire </t>
    </r>
    <r>
      <rPr>
        <b/>
        <sz val="11"/>
        <color rgb="FFCC3300"/>
        <rFont val="Arial"/>
        <family val="2"/>
      </rPr>
      <t>révélé</t>
    </r>
    <r>
      <rPr>
        <sz val="11"/>
        <color rgb="FF333333"/>
        <rFont val="Arial"/>
        <family val="2"/>
      </rPr>
      <t> fortement par la récréation: le mélange rend les enfants égaux.</t>
    </r>
  </si>
  <si>
    <r>
      <t>L'athéisme de Rabelais, qui ne l'effarouchait pas en 1537, se </t>
    </r>
    <r>
      <rPr>
        <b/>
        <sz val="11"/>
        <color rgb="FFCC3300"/>
        <rFont val="Arial"/>
        <family val="2"/>
      </rPr>
      <t>révèle</t>
    </r>
    <r>
      <rPr>
        <sz val="11"/>
        <color rgb="FF333333"/>
        <rFont val="Arial"/>
        <family val="2"/>
      </rPr>
      <t> brusquement en 1538 aux yeux dessillés du poète Visagier : et cette révélation ne troublerait que lui ?</t>
    </r>
  </si>
  <si>
    <r>
      <t>Un resserrement des liens et des services sociaux pourrait nous </t>
    </r>
    <r>
      <rPr>
        <b/>
        <sz val="11"/>
        <color rgb="FFCC3300"/>
        <rFont val="Arial"/>
        <family val="2"/>
      </rPr>
      <t>révéler</t>
    </r>
    <r>
      <rPr>
        <sz val="11"/>
        <color rgb="FF333333"/>
        <rFont val="Arial"/>
        <family val="2"/>
      </rPr>
      <t> des régions inexplorées de l'homme.</t>
    </r>
  </si>
  <si>
    <r>
      <t>De tels hommes, éminents à bien des titres, nous pourrions les négliger, car ils n'ont rien à nous </t>
    </r>
    <r>
      <rPr>
        <b/>
        <sz val="11"/>
        <color rgb="FFCC3300"/>
        <rFont val="Arial"/>
        <family val="2"/>
      </rPr>
      <t>révéler</t>
    </r>
    <r>
      <rPr>
        <sz val="11"/>
        <color rgb="FF333333"/>
        <rFont val="Arial"/>
        <family val="2"/>
      </rPr>
      <t> sur l'évolution proprement religieuse de notre pays.</t>
    </r>
  </si>
  <si>
    <r>
      <t>Une pensée individuelle semble donc se </t>
    </r>
    <r>
      <rPr>
        <b/>
        <sz val="11"/>
        <color rgb="FFCC3300"/>
        <rFont val="Arial"/>
        <family val="2"/>
      </rPr>
      <t>révéler</t>
    </r>
    <r>
      <rPr>
        <sz val="11"/>
        <color rgb="FF333333"/>
        <rFont val="Arial"/>
        <family val="2"/>
      </rPr>
      <t> à nous comme étant ce qui est antérieur à ses conditions, ou, plus exactement, ce qui est au-delà de l'enchaînement conditionnel.</t>
    </r>
  </si>
  <si>
    <r>
      <t>C'est cependant avec ce dossier ainsi recueilli, avec ce dossier administratif incomplet, dans lequel ne figurent pas et ne pouvaient pas figurer les témoins qu'avait à produire M. Baudin, puisqu'il ne s'agissait pas d'une enquête judiciaire devant laquelle il devait s'incliner, mais d'une enquête administrative hostile, à laquelle il n'avait rien à </t>
    </r>
    <r>
      <rPr>
        <b/>
        <sz val="11"/>
        <color rgb="FFCC3300"/>
        <rFont val="Arial"/>
        <family val="2"/>
      </rPr>
      <t>révéler</t>
    </r>
    <r>
      <rPr>
        <sz val="11"/>
        <color rgb="FF333333"/>
        <rFont val="Arial"/>
        <family val="2"/>
      </rPr>
      <t>, — c'est cependant avec ce dossier incomplet qu'a été construite l'accusation et qu'on nous demande l'autorisation de poursuites.</t>
    </r>
  </si>
  <si>
    <r>
      <t>Mais une distance infinie se </t>
    </r>
    <r>
      <rPr>
        <b/>
        <sz val="11"/>
        <color rgb="FFCC3300"/>
        <rFont val="Arial"/>
        <family val="2"/>
      </rPr>
      <t>révèle</t>
    </r>
    <r>
      <rPr>
        <sz val="11"/>
        <color rgb="FF333333"/>
        <rFont val="Arial"/>
        <family val="2"/>
      </rPr>
      <t> aussitôt à moi entre ce que je fais et cette puissance qui est en moi et que mon seul vœu pourtant est d'exercer : or je ne cesse d'y manquer, et dans la proportion même où j'y manque, je ne suis plus pour moi et pour autrui qu'une apparence qu'un souffle dissipe, et que la mort abolira.</t>
    </r>
  </si>
  <si>
    <r>
      <t>Elle m'expliqua certain jour que notre idée de la vérité n'était sans doute pas la même et que, tandis que je continuais à croire à une vérité divine, extérieure à l'homme, </t>
    </r>
    <r>
      <rPr>
        <b/>
        <sz val="11"/>
        <color rgb="FFCC3300"/>
        <rFont val="Arial"/>
        <family val="2"/>
      </rPr>
      <t>révélée</t>
    </r>
    <r>
      <rPr>
        <sz val="11"/>
        <color rgb="FF333333"/>
        <rFont val="Arial"/>
        <family val="2"/>
      </rPr>
      <t> et transmise sous le regard et l'inspiration de </t>
    </r>
    <r>
      <rPr>
        <sz val="11"/>
        <color theme="1"/>
        <rFont val="Calibri"/>
        <family val="2"/>
        <scheme val="minor"/>
      </rPr>
      <t>Dieu</t>
    </r>
    <r>
      <rPr>
        <sz val="11"/>
        <color rgb="FF333333"/>
        <rFont val="Arial"/>
        <family val="2"/>
      </rPr>
      <t>, elle ne consentait plus à tenir pour véritable rien qu'elle ne reconnût vrai par elle-même, malgré ce que je pus lui dire: que cette croyance en une vérité particulière mène droit à l'individualisme et ouvre la porte à l'anarchie.</t>
    </r>
  </si>
  <si>
    <r>
      <t>L'action régionale s'impose par suite des grandes disparités entre le nord et l'est, le sud et le sud-ouest, </t>
    </r>
    <r>
      <rPr>
        <b/>
        <sz val="11"/>
        <color rgb="FFCC3300"/>
        <rFont val="Arial"/>
        <family val="2"/>
      </rPr>
      <t>révélées</t>
    </r>
    <r>
      <rPr>
        <sz val="11"/>
        <color rgb="FF333333"/>
        <rFont val="Arial"/>
        <family val="2"/>
      </rPr>
      <t> par des signes nombreux et frappants, causées par le développement des centres industriels, et, peut-être, renforcées par la participation au marché commun.</t>
    </r>
  </si>
  <si>
    <r>
      <t>Il </t>
    </r>
    <r>
      <rPr>
        <b/>
        <sz val="11"/>
        <color rgb="FFCC3300"/>
        <rFont val="Arial"/>
        <family val="2"/>
      </rPr>
      <t>révèle</t>
    </r>
    <r>
      <rPr>
        <sz val="11"/>
        <color rgb="FF333333"/>
        <rFont val="Arial"/>
        <family val="2"/>
      </rPr>
      <t> la raison d'être des réalités naturelles.</t>
    </r>
  </si>
  <si>
    <r>
      <t>Comme elle pesait peu, cette petite fille, résignée à tous les abandons, dont le charme sentimental ne se </t>
    </r>
    <r>
      <rPr>
        <b/>
        <sz val="11"/>
        <color rgb="FFCC3300"/>
        <rFont val="Arial"/>
        <family val="2"/>
      </rPr>
      <t>révélait</t>
    </r>
    <r>
      <rPr>
        <sz val="11"/>
        <color rgb="FF333333"/>
        <rFont val="Arial"/>
        <family val="2"/>
      </rPr>
      <t> qu'à la longue, quand il la comparait à cette créature ensorcelante.</t>
    </r>
  </si>
  <si>
    <r>
      <t>Ce qu'on croit être la pensée de la pensée, comme pur sentiment de soi ne se pense pas encore et a besoin d'être </t>
    </r>
    <r>
      <rPr>
        <b/>
        <sz val="11"/>
        <color rgb="FFCC3300"/>
        <rFont val="Arial"/>
        <family val="2"/>
      </rPr>
      <t>révélé</t>
    </r>
    <r>
      <rPr>
        <sz val="11"/>
        <color rgb="FF333333"/>
        <rFont val="Arial"/>
        <family val="2"/>
      </rPr>
      <t>.</t>
    </r>
  </si>
  <si>
    <r>
      <t>C'est le mythe encore qui lui </t>
    </r>
    <r>
      <rPr>
        <b/>
        <sz val="11"/>
        <color rgb="FFCC3300"/>
        <rFont val="Arial"/>
        <family val="2"/>
      </rPr>
      <t>révèle</t>
    </r>
    <r>
      <rPr>
        <sz val="11"/>
        <color rgb="FF333333"/>
        <rFont val="Arial"/>
        <family val="2"/>
      </rPr>
      <t> tout ce qu'il sait des </t>
    </r>
    <r>
      <rPr>
        <i/>
        <sz val="11"/>
        <color rgb="FF333333"/>
        <rFont val="Arial"/>
        <family val="2"/>
      </rPr>
      <t>Dema, </t>
    </r>
    <r>
      <rPr>
        <sz val="11"/>
        <color rgb="FF333333"/>
        <rFont val="Arial"/>
        <family val="2"/>
      </rPr>
      <t>ces êtres mi-humains, mi-animaux, et en même temps superhumains, de la période où la nature entière était « surnature », et comment ils ont produit, « créé » les traits saillants du pays et tout ce qui s'y trouve aujourd'hui, y compris les plantes, les animaux et les hommes, inventé ce qui est nécessaire à la vie, et enfin fondé les cérémonies et les autres institutions.</t>
    </r>
  </si>
  <si>
    <r>
      <t>En quittant la vie périphérique des perceptions et des événements habituels, elle pense atteindre à une concentration qui lui </t>
    </r>
    <r>
      <rPr>
        <b/>
        <sz val="11"/>
        <color rgb="FFCC3300"/>
        <rFont val="Arial"/>
        <family val="2"/>
      </rPr>
      <t>révèle</t>
    </r>
    <r>
      <rPr>
        <sz val="11"/>
        <color rgb="FF333333"/>
        <rFont val="Arial"/>
        <family val="2"/>
      </rPr>
      <t> son essence la plus pure.</t>
    </r>
  </si>
  <si>
    <r>
      <t xml:space="preserve">Je me vouldrois voluntiers plaindre du duc, soubz la promesse duquel </t>
    </r>
    <r>
      <rPr>
        <b/>
        <sz val="11"/>
        <color rgb="FFC00000"/>
        <rFont val="Arial"/>
        <family val="2"/>
      </rPr>
      <t>me suys </t>
    </r>
    <r>
      <rPr>
        <b/>
        <sz val="11"/>
        <color rgb="FFCC3300"/>
        <rFont val="Arial"/>
        <family val="2"/>
      </rPr>
      <t>confié</t>
    </r>
    <r>
      <rPr>
        <sz val="11"/>
        <color rgb="FF333333"/>
        <rFont val="Arial"/>
        <family val="2"/>
      </rPr>
      <t>, esperant par là faire durer nostre heureuse vie; mais, helas! Je debvois sçavoir que nul ne povoit garder mon secret myeulx que moy-mesmes.</t>
    </r>
  </si>
  <si>
    <r>
      <t xml:space="preserve">Et lors, la mère de Cupidon voyant Minerve en silence remise, elle ne voulut plus taciturne demeurer; et seulement au jeune homme, son déceptif propos adressa, qui fut à l'occasion que de l'abusée dame assez </t>
    </r>
    <r>
      <rPr>
        <b/>
        <sz val="11"/>
        <color rgb="FFC00000"/>
        <rFont val="Arial"/>
        <family val="2"/>
      </rPr>
      <t>se </t>
    </r>
    <r>
      <rPr>
        <b/>
        <sz val="11"/>
        <color rgb="FFCC3300"/>
        <rFont val="Arial"/>
        <family val="2"/>
      </rPr>
      <t>confiait</t>
    </r>
    <r>
      <rPr>
        <sz val="11"/>
        <color rgb="FF333333"/>
        <rFont val="Arial"/>
        <family val="2"/>
      </rPr>
      <t>:</t>
    </r>
  </si>
  <si>
    <r>
      <t xml:space="preserve">Falloit-il que la curiosité de sçavoir un nom que je ne dois pas vous dire, vous obligeast à </t>
    </r>
    <r>
      <rPr>
        <b/>
        <sz val="11"/>
        <color rgb="FFC00000"/>
        <rFont val="Arial"/>
        <family val="2"/>
      </rPr>
      <t>vous </t>
    </r>
    <r>
      <rPr>
        <b/>
        <sz val="11"/>
        <color rgb="FFCC3300"/>
        <rFont val="Arial"/>
        <family val="2"/>
      </rPr>
      <t>confier</t>
    </r>
    <r>
      <rPr>
        <sz val="11"/>
        <color rgb="FF333333"/>
        <rFont val="Arial"/>
        <family val="2"/>
      </rPr>
      <t> à quelqu'un pour tâcher de le découvrir?</t>
    </r>
  </si>
  <si>
    <r>
      <t>Ce furent m. </t>
    </r>
    <r>
      <rPr>
        <sz val="11"/>
        <color theme="1"/>
        <rFont val="Calibri"/>
        <family val="2"/>
        <scheme val="minor"/>
      </rPr>
      <t xml:space="preserve">Le président de Bailleul, m. L'avocat et moi; et parce qu'on ne voulut pas </t>
    </r>
    <r>
      <rPr>
        <b/>
        <sz val="11"/>
        <color rgb="FFC00000"/>
        <rFont val="Calibri"/>
        <family val="2"/>
        <scheme val="minor"/>
      </rPr>
      <t>se </t>
    </r>
    <r>
      <rPr>
        <b/>
        <sz val="11"/>
        <color rgb="FFCC3300"/>
        <rFont val="Calibri"/>
        <family val="2"/>
        <scheme val="minor"/>
      </rPr>
      <t>confier</t>
    </r>
    <r>
      <rPr>
        <sz val="11"/>
        <color theme="1"/>
        <rFont val="Calibri"/>
        <family val="2"/>
        <scheme val="minor"/>
      </rPr>
      <t> à un greffier, et qu'ainsi il falloit que ce fût l'un des commissaires mêmes qui tînt la plume, ce fut à moi à la prendre comme étant le plus jeune.</t>
    </r>
  </si>
  <si>
    <r>
      <t xml:space="preserve">La jeunesse est présomptueuse; elle se promet tout d'elle-même: quoique fragile, elle croit pouvoir tout et n'avoir jamais rien à craindre; elle </t>
    </r>
    <r>
      <rPr>
        <b/>
        <sz val="11"/>
        <color rgb="FFC00000"/>
        <rFont val="Arial"/>
        <family val="2"/>
      </rPr>
      <t>se </t>
    </r>
    <r>
      <rPr>
        <b/>
        <sz val="11"/>
        <color rgb="FFCC3300"/>
        <rFont val="Arial"/>
        <family val="2"/>
      </rPr>
      <t>confie</t>
    </r>
    <r>
      <rPr>
        <sz val="11"/>
        <color rgb="FF333333"/>
        <rFont val="Arial"/>
        <family val="2"/>
      </rPr>
      <t> légèrement et sans précaution.</t>
    </r>
  </si>
  <si>
    <r>
      <t xml:space="preserve">Mais ceux à qui le prince </t>
    </r>
    <r>
      <rPr>
        <b/>
        <sz val="11"/>
        <color rgb="FFC00000"/>
        <rFont val="Arial"/>
        <family val="2"/>
      </rPr>
      <t>se </t>
    </r>
    <r>
      <rPr>
        <b/>
        <sz val="11"/>
        <color rgb="FFCC3300"/>
        <rFont val="Arial"/>
        <family val="2"/>
      </rPr>
      <t>confie</t>
    </r>
    <r>
      <rPr>
        <sz val="11"/>
        <color rgb="FF333333"/>
        <rFont val="Arial"/>
        <family val="2"/>
      </rPr>
      <t>, ne doivent pas estre moins secrets que luy; et c'est pour cela qu'</t>
    </r>
    <r>
      <rPr>
        <sz val="11"/>
        <color theme="1"/>
        <rFont val="Calibri"/>
        <family val="2"/>
        <scheme val="minor"/>
      </rPr>
      <t>Alexandre</t>
    </r>
    <r>
      <rPr>
        <sz val="11"/>
        <color rgb="FF333333"/>
        <rFont val="Arial"/>
        <family val="2"/>
      </rPr>
      <t> lisant un jour des lettres fort importantes, et s'étant apperceû qu'</t>
    </r>
    <r>
      <rPr>
        <sz val="11"/>
        <color theme="1"/>
        <rFont val="Calibri"/>
        <family val="2"/>
        <scheme val="minor"/>
      </rPr>
      <t>Ephestion</t>
    </r>
    <r>
      <rPr>
        <sz val="11"/>
        <color rgb="FF333333"/>
        <rFont val="Arial"/>
        <family val="2"/>
      </rPr>
      <t> les lisoit en mesme temps il prit l'anneau qui luy servoit de cachet, et le mit sur les levres de son favori pour luy recommandent le silence.</t>
    </r>
  </si>
  <si>
    <r>
      <t xml:space="preserve">Elle aprit aussi que ce Medecin qui l'avoit servie estoit exilé, &amp; eut la douleur de voir qu'elle n'avoit plus personne par qui elle pust sçavoir des nouvelles de ce qui se passoit, parce qu'elle n'osoit </t>
    </r>
    <r>
      <rPr>
        <b/>
        <sz val="11"/>
        <color rgb="FFC00000"/>
        <rFont val="Arial"/>
        <family val="2"/>
      </rPr>
      <t>se </t>
    </r>
    <r>
      <rPr>
        <b/>
        <sz val="11"/>
        <color rgb="FFCC3300"/>
        <rFont val="Arial"/>
        <family val="2"/>
      </rPr>
      <t>confier</t>
    </r>
    <r>
      <rPr>
        <sz val="11"/>
        <color rgb="FF333333"/>
        <rFont val="Arial"/>
        <family val="2"/>
      </rPr>
      <t> à qui que ce soit, de peur que son secret estant revelé, elle ne nuisist à Poliante au lieu de le servir, car si l'on eust sceu qu'elle vivoit, on se seroit imaginé, que Poliante auroit eu part à cet artifice; ainsi elle menoit la plus malheureuse, &amp; la plus triste vie du monde.</t>
    </r>
  </si>
  <si>
    <r>
      <t xml:space="preserve">On contracte même par la confiance et l'ouverture des autres pour nous quelque sorte d'obligation de s'ouvrir à eux et de </t>
    </r>
    <r>
      <rPr>
        <b/>
        <sz val="11"/>
        <color rgb="FFC00000"/>
        <rFont val="Arial"/>
        <family val="2"/>
      </rPr>
      <t>s'</t>
    </r>
    <r>
      <rPr>
        <sz val="11"/>
        <color rgb="FF333333"/>
        <rFont val="Arial"/>
        <family val="2"/>
      </rPr>
      <t xml:space="preserve"> y </t>
    </r>
    <r>
      <rPr>
        <b/>
        <sz val="11"/>
        <color rgb="FFCC3300"/>
        <rFont val="Arial"/>
        <family val="2"/>
      </rPr>
      <t>confier</t>
    </r>
    <r>
      <rPr>
        <sz val="11"/>
        <color rgb="FF333333"/>
        <rFont val="Arial"/>
        <family val="2"/>
      </rPr>
      <t>, parcequ'on les choque si on ne les traite comme on en est traité: au-lieu que ceux qui agissent avec plus de reserve, ne trouvent point mauvais qu'on en use de même à leur égard.</t>
    </r>
  </si>
  <si>
    <r>
      <t> </t>
    </r>
    <r>
      <rPr>
        <sz val="11"/>
        <color theme="1"/>
        <rFont val="Calibri"/>
        <family val="2"/>
        <scheme val="minor"/>
      </rPr>
      <t>Lysandre</t>
    </r>
    <r>
      <rPr>
        <sz val="11"/>
        <color rgb="FF333333"/>
        <rFont val="Arial"/>
        <family val="2"/>
      </rPr>
      <t xml:space="preserve"> qui ne la menoit pas là pour luy, voyant qu'il se declaroit ouvertement, </t>
    </r>
    <r>
      <rPr>
        <b/>
        <sz val="11"/>
        <color rgb="FFC00000"/>
        <rFont val="Arial"/>
        <family val="2"/>
      </rPr>
      <t>se </t>
    </r>
    <r>
      <rPr>
        <b/>
        <sz val="11"/>
        <color rgb="FFCC3300"/>
        <rFont val="Arial"/>
        <family val="2"/>
      </rPr>
      <t>confiant</t>
    </r>
    <r>
      <rPr>
        <sz val="11"/>
        <color rgb="FF333333"/>
        <rFont val="Arial"/>
        <family val="2"/>
      </rPr>
      <t> aux amis et aux moyens qu'il avoit en ce pays, d'amoureux qu'il en estoit en devint jaloux; et craignant de s'enveloper en de nouveaux malheurs, languissant encore soubs les ruines de ceux qui les accabloient, ne sçavoit quel </t>
    </r>
  </si>
  <si>
    <r>
      <t xml:space="preserve">Comme je changeay d'habit, reprit Poliante, lors que je fus sorty de prison, je me souviens qu'un jeune Estranger de qualité que je trouvay par hasard au lieu où je fus passer la nuit, &amp; à qui je </t>
    </r>
    <r>
      <rPr>
        <b/>
        <sz val="11"/>
        <color rgb="FFC00000"/>
        <rFont val="Arial"/>
        <family val="2"/>
      </rPr>
      <t>me </t>
    </r>
    <r>
      <rPr>
        <b/>
        <sz val="11"/>
        <color rgb="FFCC3300"/>
        <rFont val="Arial"/>
        <family val="2"/>
      </rPr>
      <t>confiay</t>
    </r>
    <r>
      <rPr>
        <sz val="11"/>
        <color rgb="FF333333"/>
        <rFont val="Arial"/>
        <family val="2"/>
      </rPr>
      <t> par le besoin que j'avois de luy, me donna son habillement, &amp; qu'il reprit le mien, &amp; je me souviens encore que m'ayant conté ses advantures, comme je luy avois dit les miennes, il m'apprit qu'il sçavoit qu'il avoit un Ennemy qui le suivoit, &amp; qu'il avoit promis sa teste à une tres-belle femme, dont malheureusement il avoit esté amoureux, &amp; qu'il avoit esté contraint d'abandonner, parce qu'il avoit connu qu'elle avoit encore plus de méchanceté que de beauté, de sorte qu'il y a apparence que cét Estranger perit par les mains de son Ennemy, &amp; que ce sont les cendres de ce malheureux Amant que vous avez arrozé de tant de larmes.</t>
    </r>
  </si>
  <si>
    <r>
      <t xml:space="preserve">On ne pouvoit lui reprocher en toute sa vie que d'avoir triomphé avec trop de faste des rois qu'il avoit vaincus et de </t>
    </r>
    <r>
      <rPr>
        <b/>
        <sz val="11"/>
        <color rgb="FFC00000"/>
        <rFont val="Arial"/>
        <family val="2"/>
      </rPr>
      <t>s'être </t>
    </r>
    <r>
      <rPr>
        <b/>
        <sz val="11"/>
        <color rgb="FFCC3300"/>
        <rFont val="Arial"/>
        <family val="2"/>
      </rPr>
      <t>confié</t>
    </r>
    <r>
      <rPr>
        <sz val="11"/>
        <color rgb="FF333333"/>
        <rFont val="Arial"/>
        <family val="2"/>
      </rPr>
      <t> à un de ses sujets que je vous dépeindrai tout à l'heure.</t>
    </r>
  </si>
  <si>
    <r>
      <t xml:space="preserve">Et entre toutes les choses que je pensay la pouvoir obliger, j'esleus principalement la discretion, ayant tousjours ouy dire qu'il n'y a rien qui engage tant une honneste fille à aymer que cette discretion; aussi c'est bien peu de prudence de </t>
    </r>
    <r>
      <rPr>
        <b/>
        <sz val="11"/>
        <color rgb="FFC00000"/>
        <rFont val="Arial"/>
        <family val="2"/>
      </rPr>
      <t>se </t>
    </r>
    <r>
      <rPr>
        <b/>
        <sz val="11"/>
        <color rgb="FFCC3300"/>
        <rFont val="Arial"/>
        <family val="2"/>
      </rPr>
      <t>confier</t>
    </r>
    <r>
      <rPr>
        <sz val="11"/>
        <color rgb="FF333333"/>
        <rFont val="Arial"/>
        <family val="2"/>
      </rPr>
      <t> en une personne en qui l'on ne doit point avoir de confiance.</t>
    </r>
  </si>
  <si>
    <r>
      <t>Nul autre n'ayant l'esprit plus pénétrant que </t>
    </r>
    <r>
      <rPr>
        <sz val="11"/>
        <color theme="1"/>
        <rFont val="Calibri"/>
        <family val="2"/>
        <scheme val="minor"/>
      </rPr>
      <t>M</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Saint</t>
    </r>
    <r>
      <rPr>
        <sz val="11"/>
        <color rgb="FF333333"/>
        <rFont val="Arial"/>
        <family val="2"/>
      </rPr>
      <t>-</t>
    </r>
    <r>
      <rPr>
        <sz val="11"/>
        <color theme="1"/>
        <rFont val="Calibri"/>
        <family val="2"/>
        <scheme val="minor"/>
      </rPr>
      <t>Cyran</t>
    </r>
    <r>
      <rPr>
        <sz val="11"/>
        <color rgb="FF333333"/>
        <rFont val="Arial"/>
        <family val="2"/>
      </rPr>
      <t>, ni ne connoissant mieux celui de m. </t>
    </r>
    <r>
      <rPr>
        <sz val="11"/>
        <color theme="1"/>
        <rFont val="Calibri"/>
        <family val="2"/>
        <scheme val="minor"/>
      </rPr>
      <t xml:space="preserve">Le colonel, dont il étoit aussi extrêmement connu, ainsi qu'on le pourra voir dans un mémoire particulier signé de ma main, que j'ai fait il y a long-temps de tout ce qui le regarde; sachant aussi que son eminence ne </t>
    </r>
    <r>
      <rPr>
        <b/>
        <sz val="11"/>
        <color rgb="FFC00000"/>
        <rFont val="Calibri"/>
        <family val="2"/>
        <scheme val="minor"/>
      </rPr>
      <t>se </t>
    </r>
    <r>
      <rPr>
        <b/>
        <sz val="11"/>
        <color rgb="FFCC3300"/>
        <rFont val="Calibri"/>
        <family val="2"/>
        <scheme val="minor"/>
      </rPr>
      <t>confioit</t>
    </r>
    <r>
      <rPr>
        <sz val="11"/>
        <color theme="1"/>
        <rFont val="Calibri"/>
        <family val="2"/>
        <scheme val="minor"/>
      </rPr>
      <t> que par moi à m. Le colonel, et n'ignorant pas quelle étoit l'ambition de madame la marquise, et sa passion de gouverner monsieur, il n'eut pas peine à juger que ce discours étoit un effet de la jalousie.</t>
    </r>
  </si>
  <si>
    <r>
      <t xml:space="preserve">Il fut pourtant chez un de ses plus particuliers Amis, en qui il </t>
    </r>
    <r>
      <rPr>
        <b/>
        <sz val="11"/>
        <color rgb="FFC00000"/>
        <rFont val="Arial"/>
        <family val="2"/>
      </rPr>
      <t>se </t>
    </r>
    <r>
      <rPr>
        <b/>
        <sz val="11"/>
        <color rgb="FFCC3300"/>
        <rFont val="Arial"/>
        <family val="2"/>
      </rPr>
      <t>confia</t>
    </r>
    <r>
      <rPr>
        <sz val="11"/>
        <color rgb="FF333333"/>
        <rFont val="Arial"/>
        <family val="2"/>
      </rPr>
      <t>, &amp; qui ne revelant pas son secret, luy donna de l'argent pour aller où il voudroit.</t>
    </r>
  </si>
  <si>
    <r>
      <t xml:space="preserve">Le plaisir est la cause des confidences qu'on fait des avantures agreables; car ceux qui les font ne les rappellent dans leur memoire et ne les racontent à leurs amis, que pour re - goûter le plaisir qu'elles leur ont donné; l'at - trait de ce plaisir est même si grand que les femmes, qui craignent si fort qu'on découvre leurs commerces secrets, cherchent avec soin quelque personne fidelle en qui elles puissent </t>
    </r>
    <r>
      <rPr>
        <b/>
        <sz val="11"/>
        <color rgb="FFC00000"/>
        <rFont val="Arial"/>
        <family val="2"/>
      </rPr>
      <t>se </t>
    </r>
    <r>
      <rPr>
        <b/>
        <sz val="11"/>
        <color rgb="FFCC3300"/>
        <rFont val="Arial"/>
        <family val="2"/>
      </rPr>
      <t>confier</t>
    </r>
    <r>
      <rPr>
        <sz val="11"/>
        <color rgb="FF333333"/>
        <rFont val="Arial"/>
        <family val="2"/>
      </rPr>
      <t>, afin de pouvoir leur rendre conte de tout ce qui se passe dans le cours de leurs ga - lanteries, et de sentir plus d'une fois ce qu'el - les trouvent de satisfaisant dans cette frivole occupation.</t>
    </r>
  </si>
  <si>
    <r>
      <t xml:space="preserve">Elle voyoit les principaux officiers du palais prêts à tremper leurs mains dans le sang du roi; elle entendoit parler tous les jours de quelque nouvelle conjuration; mais elle craignoit de </t>
    </r>
    <r>
      <rPr>
        <b/>
        <sz val="11"/>
        <color rgb="FFC00000"/>
        <rFont val="Arial"/>
        <family val="2"/>
      </rPr>
      <t>se </t>
    </r>
    <r>
      <rPr>
        <b/>
        <sz val="11"/>
        <color rgb="FFCC3300"/>
        <rFont val="Arial"/>
        <family val="2"/>
      </rPr>
      <t>confier</t>
    </r>
    <r>
      <rPr>
        <sz val="11"/>
        <color rgb="FF333333"/>
        <rFont val="Arial"/>
        <family val="2"/>
      </rPr>
      <t> à quelqu'un par qui elle seroit trahie.</t>
    </r>
  </si>
  <si>
    <r>
      <t xml:space="preserve">Je pensay qu'il falloit de necessité </t>
    </r>
    <r>
      <rPr>
        <b/>
        <sz val="11"/>
        <color rgb="FFC00000"/>
        <rFont val="Arial"/>
        <family val="2"/>
      </rPr>
      <t>me </t>
    </r>
    <r>
      <rPr>
        <b/>
        <sz val="11"/>
        <color rgb="FFCC3300"/>
        <rFont val="Arial"/>
        <family val="2"/>
      </rPr>
      <t>confier</t>
    </r>
    <r>
      <rPr>
        <sz val="11"/>
        <color rgb="FF333333"/>
        <rFont val="Arial"/>
        <family val="2"/>
      </rPr>
      <t> en quelque personne qui me peust, et soulager et conseiller, et apres que j'eus jetté les yeux sur tous ceux de nostre maison, je ne trouvay personne plus propre qu'une fille de ma nourrice, qui pour avoir esté de tout temps eslevée aupres de moy, me portoit une si grande affection qu'elle ne se pouvoit saouler de me servir.</t>
    </r>
  </si>
  <si>
    <r>
      <t xml:space="preserve">Ces causes disposent tellement les hommes à s'ouvrir et à </t>
    </r>
    <r>
      <rPr>
        <b/>
        <sz val="11"/>
        <color rgb="FFC00000"/>
        <rFont val="Arial"/>
        <family val="2"/>
      </rPr>
      <t>se </t>
    </r>
    <r>
      <rPr>
        <b/>
        <sz val="11"/>
        <color rgb="FFCC3300"/>
        <rFont val="Arial"/>
        <family val="2"/>
      </rPr>
      <t>confier</t>
    </r>
    <r>
      <rPr>
        <sz val="11"/>
        <color rgb="FF333333"/>
        <rFont val="Arial"/>
        <family val="2"/>
      </rPr>
      <t>, que les plus petites occasions qu'ils en ont, sont des pieges presque inévitables à ceux mêmes qui sont les plus sages et les plus retenus.</t>
    </r>
  </si>
  <si>
    <r>
      <t xml:space="preserve">Vous êtes honnête homme, et je veux bien </t>
    </r>
    <r>
      <rPr>
        <b/>
        <sz val="11"/>
        <color rgb="FFC00000"/>
        <rFont val="Arial"/>
        <family val="2"/>
      </rPr>
      <t>me </t>
    </r>
    <r>
      <rPr>
        <b/>
        <sz val="11"/>
        <color rgb="FFCC3300"/>
        <rFont val="Arial"/>
        <family val="2"/>
      </rPr>
      <t>confier</t>
    </r>
    <r>
      <rPr>
        <sz val="11"/>
        <color rgb="FF333333"/>
        <rFont val="Arial"/>
        <family val="2"/>
      </rPr>
      <t> à vous, comme vous vous confiez à moi.</t>
    </r>
  </si>
  <si>
    <r>
      <t xml:space="preserve">Phul t'écoute, il te croit, il </t>
    </r>
    <r>
      <rPr>
        <b/>
        <sz val="11"/>
        <color rgb="FFC00000"/>
        <rFont val="Calibri"/>
        <family val="2"/>
        <scheme val="minor"/>
      </rPr>
      <t>se confie</t>
    </r>
    <r>
      <rPr>
        <sz val="11"/>
        <color theme="1"/>
        <rFont val="Calibri"/>
        <family val="2"/>
        <scheme val="minor"/>
      </rPr>
      <t xml:space="preserve"> en toy, enfin, tu peux sur luy ce que tu peux sur moy.</t>
    </r>
  </si>
  <si>
    <r>
      <t xml:space="preserve">Il </t>
    </r>
    <r>
      <rPr>
        <b/>
        <sz val="11"/>
        <color rgb="FFC00000"/>
        <rFont val="Arial"/>
        <family val="2"/>
      </rPr>
      <t>se </t>
    </r>
    <r>
      <rPr>
        <b/>
        <sz val="11"/>
        <color rgb="FFCC3300"/>
        <rFont val="Arial"/>
        <family val="2"/>
      </rPr>
      <t>confioit</t>
    </r>
    <r>
      <rPr>
        <sz val="11"/>
        <color rgb="FF333333"/>
        <rFont val="Arial"/>
        <family val="2"/>
      </rPr>
      <t> à d'autres amis, mais à divers degrés, et à proportion de ce qu'il avoit éprouvé leur amitié et leur sagesse.</t>
    </r>
  </si>
  <si>
    <r>
      <t>L'aveu que </t>
    </r>
    <r>
      <rPr>
        <sz val="11"/>
        <color theme="1"/>
        <rFont val="Calibri"/>
        <family val="2"/>
        <scheme val="minor"/>
      </rPr>
      <t>Madame</t>
    </r>
    <r>
      <rPr>
        <sz val="11"/>
        <color rgb="FF333333"/>
        <rFont val="Arial"/>
        <family val="2"/>
      </rPr>
      <t> de </t>
    </r>
    <r>
      <rPr>
        <sz val="11"/>
        <color theme="1"/>
        <rFont val="Calibri"/>
        <family val="2"/>
        <scheme val="minor"/>
      </rPr>
      <t>Clèves</t>
    </r>
    <r>
      <rPr>
        <sz val="11"/>
        <color rgb="FF333333"/>
        <rFont val="Arial"/>
        <family val="2"/>
      </rPr>
      <t xml:space="preserve"> avoit fait à son mary estoit une si grande marque de sa sincérité et elle nioit si fortement de </t>
    </r>
    <r>
      <rPr>
        <b/>
        <sz val="11"/>
        <color rgb="FFC00000"/>
        <rFont val="Arial"/>
        <family val="2"/>
      </rPr>
      <t>s'estre </t>
    </r>
    <r>
      <rPr>
        <b/>
        <sz val="11"/>
        <color rgb="FFCC3300"/>
        <rFont val="Arial"/>
        <family val="2"/>
      </rPr>
      <t>confiée</t>
    </r>
    <r>
      <rPr>
        <sz val="11"/>
        <color rgb="FF333333"/>
        <rFont val="Arial"/>
        <family val="2"/>
      </rPr>
      <t> à personne que </t>
    </r>
    <r>
      <rPr>
        <sz val="11"/>
        <color theme="1"/>
        <rFont val="Calibri"/>
        <family val="2"/>
        <scheme val="minor"/>
      </rPr>
      <t>Monsieur</t>
    </r>
    <r>
      <rPr>
        <sz val="11"/>
        <color rgb="FF333333"/>
        <rFont val="Arial"/>
        <family val="2"/>
      </rPr>
      <t> de </t>
    </r>
    <r>
      <rPr>
        <sz val="11"/>
        <color theme="1"/>
        <rFont val="Calibri"/>
        <family val="2"/>
        <scheme val="minor"/>
      </rPr>
      <t>Clèves</t>
    </r>
    <r>
      <rPr>
        <sz val="11"/>
        <color rgb="FF333333"/>
        <rFont val="Arial"/>
        <family val="2"/>
      </rPr>
      <t> ne sçavoit que penser.</t>
    </r>
  </si>
  <si>
    <r>
      <t xml:space="preserve">On m'avertisssoit qu'on avoit envoyé à ma mére copie de cette lettre, qu'on n'avoit pas voulu m'addresser à moi-même au logis lorsque je n'y serois pas, crainte que je ne crusse qu'elle venoit de mes parens qui en étoient fort innocens; ni me la faire donner pendant le jour en main propre, crainte que je ne visse celui qui me la donneroit, qui étoit le même dont venoit l'avis, et qui n'avoit voulu </t>
    </r>
    <r>
      <rPr>
        <b/>
        <sz val="11"/>
        <color rgb="FFC00000"/>
        <rFont val="Arial"/>
        <family val="2"/>
      </rPr>
      <t>se </t>
    </r>
    <r>
      <rPr>
        <b/>
        <sz val="11"/>
        <color rgb="FFCC3300"/>
        <rFont val="Arial"/>
        <family val="2"/>
      </rPr>
      <t>confier</t>
    </r>
    <r>
      <rPr>
        <sz val="11"/>
        <color rgb="FF333333"/>
        <rFont val="Arial"/>
        <family val="2"/>
      </rPr>
      <t> du secret qu'à soi-même.</t>
    </r>
  </si>
  <si>
    <r>
      <t xml:space="preserve">Mon ame en toi seul </t>
    </r>
    <r>
      <rPr>
        <b/>
        <sz val="11"/>
        <color rgb="FFC00000"/>
        <rFont val="Arial"/>
        <family val="2"/>
      </rPr>
      <t>se </t>
    </r>
    <r>
      <rPr>
        <b/>
        <sz val="11"/>
        <color rgb="FFCC3300"/>
        <rFont val="Arial"/>
        <family val="2"/>
      </rPr>
      <t>confie;</t>
    </r>
    <r>
      <rPr>
        <sz val="11"/>
        <color rgb="FF333333"/>
        <rFont val="Arial"/>
        <family val="2"/>
      </rPr>
      <t> écarte les dangers qui m'attendent au port.</t>
    </r>
  </si>
  <si>
    <r>
      <t xml:space="preserve">Vraiment, l'intérêt est une belle chose; parce que je le quitte, et qu'il n'aura plus de moi les présents que je lui faisais tous les jours, il faut qu'il me persécute sous prétexte qu'il prend part à ce qui me regarde; il faut qu'une personne chez qui je demeure, et à qui je </t>
    </r>
    <r>
      <rPr>
        <b/>
        <sz val="11"/>
        <color rgb="FFC00000"/>
        <rFont val="Arial"/>
        <family val="2"/>
      </rPr>
      <t>me suis </t>
    </r>
    <r>
      <rPr>
        <b/>
        <sz val="11"/>
        <color rgb="FFCC3300"/>
        <rFont val="Arial"/>
        <family val="2"/>
      </rPr>
      <t>confiée</t>
    </r>
    <r>
      <rPr>
        <sz val="11"/>
        <color rgb="FF333333"/>
        <rFont val="Arial"/>
        <family val="2"/>
      </rPr>
      <t>, me fasse essuyer la plus cruelle avanie du monde; </t>
    </r>
  </si>
  <si>
    <r>
      <t>Il vous sera rendu, lui dit </t>
    </r>
    <r>
      <rPr>
        <sz val="11"/>
        <color theme="1"/>
        <rFont val="Calibri"/>
        <family val="2"/>
        <scheme val="minor"/>
      </rPr>
      <t>Mendoce</t>
    </r>
    <r>
      <rPr>
        <sz val="11"/>
        <color rgb="FF333333"/>
        <rFont val="Arial"/>
        <family val="2"/>
      </rPr>
      <t xml:space="preserve">; daignez </t>
    </r>
    <r>
      <rPr>
        <b/>
        <sz val="11"/>
        <color rgb="FFC00000"/>
        <rFont val="Arial"/>
        <family val="2"/>
      </rPr>
      <t>vous </t>
    </r>
    <r>
      <rPr>
        <b/>
        <sz val="11"/>
        <color rgb="FFCC3300"/>
        <rFont val="Arial"/>
        <family val="2"/>
      </rPr>
      <t>confier</t>
    </r>
    <r>
      <rPr>
        <sz val="11"/>
        <color rgb="FF333333"/>
        <rFont val="Arial"/>
        <family val="2"/>
      </rPr>
      <t> à moi;</t>
    </r>
  </si>
  <si>
    <r>
      <t xml:space="preserve">C'est votre jardinier, à qui Nanine osa </t>
    </r>
    <r>
      <rPr>
        <b/>
        <sz val="11"/>
        <color rgb="FFC00000"/>
        <rFont val="Calibri"/>
        <family val="2"/>
        <scheme val="minor"/>
      </rPr>
      <t>se confier</t>
    </r>
    <r>
      <rPr>
        <sz val="11"/>
        <color theme="1"/>
        <rFont val="Calibri"/>
        <family val="2"/>
        <scheme val="minor"/>
      </rPr>
      <t>.</t>
    </r>
  </si>
  <si>
    <r>
      <t xml:space="preserve">Cependant mon coeur est plein... il faut que je parle à quelqu'un, et vous êtes la seule à qui je puisse, à qui j'ose </t>
    </r>
    <r>
      <rPr>
        <b/>
        <sz val="11"/>
        <color rgb="FFC00000"/>
        <rFont val="Arial"/>
        <family val="2"/>
      </rPr>
      <t>me </t>
    </r>
    <r>
      <rPr>
        <b/>
        <sz val="11"/>
        <color rgb="FFCC3300"/>
        <rFont val="Arial"/>
        <family val="2"/>
      </rPr>
      <t>confier</t>
    </r>
    <r>
      <rPr>
        <sz val="11"/>
        <color rgb="FF333333"/>
        <rFont val="Arial"/>
        <family val="2"/>
      </rPr>
      <t>. </t>
    </r>
  </si>
  <si>
    <r>
      <t xml:space="preserve">Je n'ose pas </t>
    </r>
    <r>
      <rPr>
        <b/>
        <sz val="11"/>
        <color rgb="FFC00000"/>
        <rFont val="Arial"/>
        <family val="2"/>
      </rPr>
      <t>me </t>
    </r>
    <r>
      <rPr>
        <b/>
        <sz val="11"/>
        <color rgb="FFCC3300"/>
        <rFont val="Arial"/>
        <family val="2"/>
      </rPr>
      <t>confier</t>
    </r>
    <r>
      <rPr>
        <sz val="11"/>
        <color rgb="FF333333"/>
        <rFont val="Arial"/>
        <family val="2"/>
      </rPr>
      <t> à </t>
    </r>
    <r>
      <rPr>
        <sz val="11"/>
        <color theme="1"/>
        <rFont val="Calibri"/>
        <family val="2"/>
        <scheme val="minor"/>
      </rPr>
      <t>Joséphine</t>
    </r>
    <r>
      <rPr>
        <sz val="11"/>
        <color rgb="FF333333"/>
        <rFont val="Arial"/>
        <family val="2"/>
      </rPr>
      <t> pour cet objet, et encore moins à ma femme de chambre; car c'est peut-être elle qui aura dit à ma mère que j'avais des lettres dans mon secrétaire.</t>
    </r>
  </si>
  <si>
    <r>
      <t>Oh! </t>
    </r>
    <r>
      <rPr>
        <sz val="11"/>
        <color theme="1"/>
        <rFont val="Calibri"/>
        <family val="2"/>
        <scheme val="minor"/>
      </rPr>
      <t xml:space="preserve">De </t>
    </r>
    <r>
      <rPr>
        <b/>
        <sz val="11"/>
        <color rgb="FFC00000"/>
        <rFont val="Calibri"/>
        <family val="2"/>
        <scheme val="minor"/>
      </rPr>
      <t>se </t>
    </r>
    <r>
      <rPr>
        <b/>
        <sz val="11"/>
        <color rgb="FFCC3300"/>
        <rFont val="Calibri"/>
        <family val="2"/>
        <scheme val="minor"/>
      </rPr>
      <t>confier</t>
    </r>
    <r>
      <rPr>
        <sz val="11"/>
        <color theme="1"/>
        <rFont val="Calibri"/>
        <family val="2"/>
        <scheme val="minor"/>
      </rPr>
      <t> noble et douce habitude! </t>
    </r>
  </si>
  <si>
    <r>
      <t xml:space="preserve">Il est dans la nature et dans les moeurs de tous les pays et de tous les tems, d'avoir un ami, un esclave affidé à qui l'on </t>
    </r>
    <r>
      <rPr>
        <b/>
        <sz val="11"/>
        <color rgb="FFC00000"/>
        <rFont val="Arial"/>
        <family val="2"/>
      </rPr>
      <t>se </t>
    </r>
    <r>
      <rPr>
        <b/>
        <sz val="11"/>
        <color rgb="FFCC3300"/>
        <rFont val="Arial"/>
        <family val="2"/>
      </rPr>
      <t>confie;</t>
    </r>
    <r>
      <rPr>
        <sz val="11"/>
        <color rgb="FF333333"/>
        <rFont val="Arial"/>
        <family val="2"/>
      </rPr>
      <t> au-lieu qu'il ne sera jamais vraisemblable qu'on prenne un peuple pour confident de ses secrets les plus intimes, de ses crimes les plus cachés.</t>
    </r>
  </si>
  <si>
    <r>
      <t xml:space="preserve">Est-ce que vous </t>
    </r>
    <r>
      <rPr>
        <b/>
        <sz val="11"/>
        <color rgb="FFC00000"/>
        <rFont val="Arial"/>
        <family val="2"/>
      </rPr>
      <t>vous êtes </t>
    </r>
    <r>
      <rPr>
        <b/>
        <sz val="11"/>
        <color rgb="FFCC3300"/>
        <rFont val="Arial"/>
        <family val="2"/>
      </rPr>
      <t>confié</t>
    </r>
    <r>
      <rPr>
        <sz val="11"/>
        <color rgb="FF333333"/>
        <rFont val="Arial"/>
        <family val="2"/>
      </rPr>
      <t> à </t>
    </r>
    <r>
      <rPr>
        <sz val="11"/>
        <color theme="1"/>
        <rFont val="Calibri"/>
        <family val="2"/>
        <scheme val="minor"/>
      </rPr>
      <t>Victorine</t>
    </r>
    <r>
      <rPr>
        <sz val="11"/>
        <color rgb="FF333333"/>
        <rFont val="Arial"/>
        <family val="2"/>
      </rPr>
      <t>?</t>
    </r>
  </si>
  <si>
    <r>
      <t xml:space="preserve">Elle </t>
    </r>
    <r>
      <rPr>
        <b/>
        <sz val="11"/>
        <color rgb="FFC00000"/>
        <rFont val="Arial"/>
        <family val="2"/>
      </rPr>
      <t>se </t>
    </r>
    <r>
      <rPr>
        <b/>
        <sz val="11"/>
        <color rgb="FFCC3300"/>
        <rFont val="Arial"/>
        <family val="2"/>
      </rPr>
      <t>confia</t>
    </r>
    <r>
      <rPr>
        <sz val="11"/>
        <color rgb="FF333333"/>
        <rFont val="Arial"/>
        <family val="2"/>
      </rPr>
      <t> à une autre religieuse qui la trahit.</t>
    </r>
  </si>
  <si>
    <r>
      <t>En parlant des personnes, on a le choix entre </t>
    </r>
    <r>
      <rPr>
        <i/>
        <sz val="11"/>
        <color rgb="FF333333"/>
        <rFont val="Arial"/>
        <family val="2"/>
      </rPr>
      <t>qui</t>
    </r>
    <r>
      <rPr>
        <sz val="11"/>
        <color rgb="FF333333"/>
        <rFont val="Arial"/>
        <family val="2"/>
      </rPr>
      <t> et </t>
    </r>
    <r>
      <rPr>
        <i/>
        <sz val="11"/>
        <color rgb="FF333333"/>
        <rFont val="Arial"/>
        <family val="2"/>
      </rPr>
      <t>lequel: les amis à</t>
    </r>
    <r>
      <rPr>
        <sz val="11"/>
        <color rgb="FF333333"/>
        <rFont val="Arial"/>
        <family val="2"/>
      </rPr>
      <t> </t>
    </r>
    <r>
      <rPr>
        <i/>
        <sz val="11"/>
        <color rgb="FF333333"/>
        <rFont val="Arial"/>
        <family val="2"/>
      </rPr>
      <t>qui</t>
    </r>
    <r>
      <rPr>
        <sz val="11"/>
        <color rgb="FF333333"/>
        <rFont val="Arial"/>
        <family val="2"/>
      </rPr>
      <t> ou </t>
    </r>
    <r>
      <rPr>
        <i/>
        <sz val="11"/>
        <color rgb="FF333333"/>
        <rFont val="Arial"/>
        <family val="2"/>
      </rPr>
      <t xml:space="preserve">auxquels je </t>
    </r>
    <r>
      <rPr>
        <b/>
        <i/>
        <sz val="11"/>
        <color rgb="FFC00000"/>
        <rFont val="Arial"/>
        <family val="2"/>
      </rPr>
      <t>me suis </t>
    </r>
    <r>
      <rPr>
        <b/>
        <i/>
        <sz val="11"/>
        <color rgb="FFCC3300"/>
        <rFont val="Arial"/>
        <family val="2"/>
      </rPr>
      <t>confié</t>
    </r>
    <r>
      <rPr>
        <i/>
        <sz val="11"/>
        <color rgb="FF333333"/>
        <rFont val="Arial"/>
        <family val="2"/>
      </rPr>
      <t>.</t>
    </r>
  </si>
  <si>
    <r>
      <t>Vous avez tort de me comparer à la princesse de </t>
    </r>
    <r>
      <rPr>
        <sz val="11"/>
        <color theme="1"/>
        <rFont val="Calibri"/>
        <family val="2"/>
        <scheme val="minor"/>
      </rPr>
      <t>Cleves</t>
    </r>
    <r>
      <rPr>
        <sz val="11"/>
        <color rgb="FF333333"/>
        <rFont val="Arial"/>
        <family val="2"/>
      </rPr>
      <t xml:space="preserve"> qui </t>
    </r>
    <r>
      <rPr>
        <b/>
        <sz val="11"/>
        <color rgb="FFC00000"/>
        <rFont val="Arial"/>
        <family val="2"/>
      </rPr>
      <t>se </t>
    </r>
    <r>
      <rPr>
        <b/>
        <sz val="11"/>
        <color rgb="FFCC3300"/>
        <rFont val="Arial"/>
        <family val="2"/>
      </rPr>
      <t>confie</t>
    </r>
    <r>
      <rPr>
        <sz val="11"/>
        <color rgb="FF333333"/>
        <rFont val="Arial"/>
        <family val="2"/>
      </rPr>
      <t> à son mari; elle ne pouvait que le rendre malheureux par cette imprudente confidence, et devait craindre de trouver en lui au lieu d'un témoin éclairé et impartial, un argus inquiet dont la jalousie troublerait la vue.</t>
    </r>
  </si>
  <si>
    <r>
      <t xml:space="preserve">Si tu crains de Fayel la jalouse injustice, au généreux Rhétel tu peux </t>
    </r>
    <r>
      <rPr>
        <b/>
        <sz val="11"/>
        <color rgb="FFC00000"/>
        <rFont val="Calibri"/>
        <family val="2"/>
        <scheme val="minor"/>
      </rPr>
      <t>te confier</t>
    </r>
    <r>
      <rPr>
        <sz val="11"/>
        <color theme="1"/>
        <rFont val="Calibri"/>
        <family val="2"/>
        <scheme val="minor"/>
      </rPr>
      <t>: sur-tout, que ce billet soit offert le premier.</t>
    </r>
  </si>
  <si>
    <r>
      <t xml:space="preserve">Je </t>
    </r>
    <r>
      <rPr>
        <b/>
        <sz val="11"/>
        <color rgb="FFC00000"/>
        <rFont val="Arial"/>
        <family val="2"/>
      </rPr>
      <t>me </t>
    </r>
    <r>
      <rPr>
        <b/>
        <sz val="11"/>
        <color rgb="FFCC3300"/>
        <rFont val="Arial"/>
        <family val="2"/>
      </rPr>
      <t>confie</t>
    </r>
    <r>
      <rPr>
        <sz val="11"/>
        <color rgb="FF333333"/>
        <rFont val="Arial"/>
        <family val="2"/>
      </rPr>
      <t> à toi.</t>
    </r>
  </si>
  <si>
    <r>
      <t>Vous vous mêlez d'intrigue, je m'en mêle aussi: </t>
    </r>
    <r>
      <rPr>
        <b/>
        <sz val="11"/>
        <color rgb="FFCC3300"/>
        <rFont val="Arial"/>
        <family val="2"/>
      </rPr>
      <t>confiez</t>
    </r>
    <r>
      <rPr>
        <b/>
        <sz val="11"/>
        <color rgb="FFC00000"/>
        <rFont val="Arial"/>
        <family val="2"/>
      </rPr>
      <t>-vous</t>
    </r>
    <r>
      <rPr>
        <sz val="11"/>
        <color rgb="FF333333"/>
        <rFont val="Arial"/>
        <family val="2"/>
      </rPr>
      <t xml:space="preserve"> à moi, je pourrai vous rendre service.</t>
    </r>
  </si>
  <si>
    <r>
      <t xml:space="preserve">Quels que soient vos desseins, vous pouvez sans effroi, sûr d'un appui sacré, </t>
    </r>
    <r>
      <rPr>
        <b/>
        <sz val="11"/>
        <color rgb="FFC00000"/>
        <rFont val="Calibri"/>
        <family val="2"/>
        <scheme val="minor"/>
      </rPr>
      <t>vous confier</t>
    </r>
    <r>
      <rPr>
        <sz val="11"/>
        <color theme="1"/>
        <rFont val="Calibri"/>
        <family val="2"/>
        <scheme val="minor"/>
      </rPr>
      <t xml:space="preserve"> à moi. </t>
    </r>
  </si>
  <si>
    <r>
      <t xml:space="preserve">Mais tu veux que je te laisse faire, moi à qui on </t>
    </r>
    <r>
      <rPr>
        <b/>
        <sz val="11"/>
        <color rgb="FFC00000"/>
        <rFont val="Arial"/>
        <family val="2"/>
      </rPr>
      <t>s'est </t>
    </r>
    <r>
      <rPr>
        <b/>
        <sz val="11"/>
        <color rgb="FFCC3300"/>
        <rFont val="Arial"/>
        <family val="2"/>
      </rPr>
      <t>confié</t>
    </r>
    <r>
      <rPr>
        <sz val="11"/>
        <color rgb="FF333333"/>
        <rFont val="Arial"/>
        <family val="2"/>
      </rPr>
      <t>?</t>
    </r>
  </si>
  <si>
    <r>
      <t>Que le bruit couroit que </t>
    </r>
    <r>
      <rPr>
        <sz val="11"/>
        <color theme="1"/>
        <rFont val="Calibri"/>
        <family val="2"/>
        <scheme val="minor"/>
      </rPr>
      <t>Silvie</t>
    </r>
    <r>
      <rPr>
        <sz val="11"/>
        <color rgb="FF333333"/>
        <rFont val="Arial"/>
        <family val="2"/>
      </rPr>
      <t> de concert avec la morin, ci-devant l'une des femmes de chambre de </t>
    </r>
    <r>
      <rPr>
        <sz val="11"/>
        <color theme="1"/>
        <rFont val="Calibri"/>
        <family val="2"/>
        <scheme val="minor"/>
      </rPr>
      <t>Madame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Cranves</t>
    </r>
    <r>
      <rPr>
        <sz val="11"/>
        <color rgb="FF333333"/>
        <rFont val="Arial"/>
        <family val="2"/>
      </rPr>
      <t xml:space="preserve"> et celle à qui elle </t>
    </r>
    <r>
      <rPr>
        <b/>
        <sz val="11"/>
        <color rgb="FFC00000"/>
        <rFont val="Arial"/>
        <family val="2"/>
      </rPr>
      <t>se </t>
    </r>
    <r>
      <rPr>
        <b/>
        <sz val="11"/>
        <color rgb="FFCC3300"/>
        <rFont val="Arial"/>
        <family val="2"/>
      </rPr>
      <t>confioit</t>
    </r>
    <r>
      <rPr>
        <sz val="11"/>
        <color rgb="FF333333"/>
        <rFont val="Arial"/>
        <family val="2"/>
      </rPr>
      <t> le plus, avec qui </t>
    </r>
    <r>
      <rPr>
        <sz val="11"/>
        <color theme="1"/>
        <rFont val="Calibri"/>
        <family val="2"/>
        <scheme val="minor"/>
      </rPr>
      <t>Silvie</t>
    </r>
    <r>
      <rPr>
        <sz val="11"/>
        <color rgb="FF333333"/>
        <rFont val="Arial"/>
        <family val="2"/>
      </rPr>
      <t> demeuroit pour lors, et qu'elle faisoit passer pour sa tante, avoit fait sa main.</t>
    </r>
  </si>
  <si>
    <r>
      <t xml:space="preserve">Ô! Mon guide! Ô! Mon père qu'aisément avec vous je puis être sincère! Que mon ame à la vôtre aime à </t>
    </r>
    <r>
      <rPr>
        <b/>
        <sz val="11"/>
        <color rgb="FFC00000"/>
        <rFont val="Calibri"/>
        <family val="2"/>
        <scheme val="minor"/>
      </rPr>
      <t>se confier</t>
    </r>
    <r>
      <rPr>
        <sz val="11"/>
        <color theme="1"/>
        <rFont val="Calibri"/>
        <family val="2"/>
        <scheme val="minor"/>
      </rPr>
      <t xml:space="preserve">! </t>
    </r>
  </si>
  <si>
    <r>
      <t xml:space="preserve">On est averti des penchants coupables, par toutes les réflexions, par toutes les circonstances, par tous les traités de morale; mais lorsqu'on se sent une nature généreuse et sensible, on </t>
    </r>
    <r>
      <rPr>
        <b/>
        <sz val="11"/>
        <color rgb="FFFF0000"/>
        <rFont val="Arial"/>
        <family val="2"/>
      </rPr>
      <t xml:space="preserve">s' </t>
    </r>
    <r>
      <rPr>
        <sz val="11"/>
        <color rgb="FF333333"/>
        <rFont val="Arial"/>
        <family val="2"/>
      </rPr>
      <t>y </t>
    </r>
    <r>
      <rPr>
        <b/>
        <sz val="11"/>
        <color rgb="FFCC3300"/>
        <rFont val="Arial"/>
        <family val="2"/>
      </rPr>
      <t>confie</t>
    </r>
    <r>
      <rPr>
        <sz val="11"/>
        <color rgb="FF333333"/>
        <rFont val="Arial"/>
        <family val="2"/>
      </rPr>
      <t> entièrement, et l'on peut arriver au dernier degré du malheur, sans que rien vous ait fait connaître la suite d'erreurs qui vous y a conduit.</t>
    </r>
  </si>
  <si>
    <r>
      <t xml:space="preserve">Ne vaut-il pas mieux qu'elle se taise: si elle </t>
    </r>
    <r>
      <rPr>
        <b/>
        <sz val="11"/>
        <color rgb="FFC00000"/>
        <rFont val="Arial"/>
        <family val="2"/>
      </rPr>
      <t>se </t>
    </r>
    <r>
      <rPr>
        <b/>
        <sz val="11"/>
        <color rgb="FFCC3300"/>
        <rFont val="Arial"/>
        <family val="2"/>
      </rPr>
      <t>confiait</t>
    </r>
    <r>
      <rPr>
        <sz val="11"/>
        <color rgb="FF333333"/>
        <rFont val="Arial"/>
        <family val="2"/>
      </rPr>
      <t> à moi, elle pourrait se confier à d'autres; vous ne savez pas combien elle a d'ennemis acharnés, à commencer par la soeur de son tyran.</t>
    </r>
  </si>
  <si>
    <r>
      <t xml:space="preserve">Ah! le besoin de </t>
    </r>
    <r>
      <rPr>
        <b/>
        <sz val="11"/>
        <color rgb="FFC00000"/>
        <rFont val="Arial"/>
        <family val="2"/>
      </rPr>
      <t>se </t>
    </r>
    <r>
      <rPr>
        <b/>
        <sz val="11"/>
        <color rgb="FFCC3300"/>
        <rFont val="Arial"/>
        <family val="2"/>
      </rPr>
      <t>confier</t>
    </r>
    <r>
      <rPr>
        <sz val="11"/>
        <color rgb="FF333333"/>
        <rFont val="Arial"/>
        <family val="2"/>
      </rPr>
      <t>, le besoin de mettre sa tête sur une autre poitrine, quand on souffre, elle le sentait avec une énergie qui augmentait son malheur, car elle avait résolu d'y résister jusqu'à la fin.</t>
    </r>
  </si>
  <si>
    <r>
      <t>Puis quand il fut sorti, elle se mit à genoux et dit: "seigneur </t>
    </r>
    <r>
      <rPr>
        <sz val="11"/>
        <color theme="1"/>
        <rFont val="Calibri"/>
        <family val="2"/>
        <scheme val="minor"/>
      </rPr>
      <t>Jésus</t>
    </r>
    <r>
      <rPr>
        <sz val="11"/>
        <color rgb="FF333333"/>
        <rFont val="Arial"/>
        <family val="2"/>
      </rPr>
      <t>-</t>
    </r>
    <r>
      <rPr>
        <sz val="11"/>
        <color theme="1"/>
        <rFont val="Calibri"/>
        <family val="2"/>
        <scheme val="minor"/>
      </rPr>
      <t>Christ</t>
    </r>
    <r>
      <rPr>
        <sz val="11"/>
        <color rgb="FF333333"/>
        <rFont val="Arial"/>
        <family val="2"/>
      </rPr>
      <t xml:space="preserve">, père très clément et très fidèle, doux consolateur des pauvres et de tous ceux qui sont en peine, ami et auxiliaire fidèle de tous ceux qui </t>
    </r>
    <r>
      <rPr>
        <b/>
        <sz val="11"/>
        <color rgb="FFC00000"/>
        <rFont val="Arial"/>
        <family val="2"/>
      </rPr>
      <t>se </t>
    </r>
    <r>
      <rPr>
        <b/>
        <sz val="11"/>
        <color rgb="FFCC3300"/>
        <rFont val="Arial"/>
        <family val="2"/>
      </rPr>
      <t>confient</t>
    </r>
    <r>
      <rPr>
        <sz val="11"/>
        <color rgb="FF333333"/>
        <rFont val="Arial"/>
        <family val="2"/>
      </rPr>
      <t> en toi, viens à l'aide de ta pauvre servante, qui s'est dépouillée de toute sa parure pour l'amour de toi."</t>
    </r>
  </si>
  <si>
    <r>
      <t xml:space="preserve">Où pourront-elles rencontrer un être capable de les comprendre, auquel elles puissent </t>
    </r>
    <r>
      <rPr>
        <b/>
        <sz val="11"/>
        <color rgb="FFC00000"/>
        <rFont val="Arial"/>
        <family val="2"/>
      </rPr>
      <t>se </t>
    </r>
    <r>
      <rPr>
        <b/>
        <sz val="11"/>
        <color rgb="FFCC3300"/>
        <rFont val="Arial"/>
        <family val="2"/>
      </rPr>
      <t>confier</t>
    </r>
    <r>
      <rPr>
        <sz val="11"/>
        <color rgb="FF333333"/>
        <rFont val="Arial"/>
        <family val="2"/>
      </rPr>
      <t> entièrement, et trouver un peu de calme en laissant un libre essor à leur douleur?</t>
    </r>
  </si>
  <si>
    <r>
      <t xml:space="preserve">Alors il pensa à Dupleix qui </t>
    </r>
    <r>
      <rPr>
        <b/>
        <sz val="11"/>
        <color rgb="FFC00000"/>
        <rFont val="Arial"/>
        <family val="2"/>
      </rPr>
      <t>s'était </t>
    </r>
    <r>
      <rPr>
        <b/>
        <sz val="11"/>
        <color rgb="FFCC3300"/>
        <rFont val="Arial"/>
        <family val="2"/>
      </rPr>
      <t>confié</t>
    </r>
    <r>
      <rPr>
        <sz val="11"/>
        <color rgb="FF333333"/>
        <rFont val="Arial"/>
        <family val="2"/>
      </rPr>
      <t> à lui, ignorant quelle démence possédait son coeur et conduisait sa vie; sa mort allait trahir la noble espérance de son ami!</t>
    </r>
  </si>
  <si>
    <r>
      <t xml:space="preserve">Cette brièveté est désobligeante pour une jeune femme qui </t>
    </r>
    <r>
      <rPr>
        <b/>
        <sz val="11"/>
        <color rgb="FFC00000"/>
        <rFont val="Arial"/>
        <family val="2"/>
      </rPr>
      <t>se </t>
    </r>
    <r>
      <rPr>
        <b/>
        <sz val="11"/>
        <color rgb="FFCC3300"/>
        <rFont val="Arial"/>
        <family val="2"/>
      </rPr>
      <t>confie</t>
    </r>
    <r>
      <rPr>
        <sz val="11"/>
        <color rgb="FF333333"/>
        <rFont val="Arial"/>
        <family val="2"/>
      </rPr>
      <t> à ce point et fait ce pénible sacrifice.</t>
    </r>
  </si>
  <si>
    <r>
      <t xml:space="preserve">C'est à un brave et loyal espagnol que je </t>
    </r>
    <r>
      <rPr>
        <b/>
        <sz val="11"/>
        <color rgb="FFC00000"/>
        <rFont val="Arial"/>
        <family val="2"/>
      </rPr>
      <t>me </t>
    </r>
    <r>
      <rPr>
        <b/>
        <sz val="11"/>
        <color rgb="FFCC3300"/>
        <rFont val="Arial"/>
        <family val="2"/>
      </rPr>
      <t>confie</t>
    </r>
    <r>
      <rPr>
        <sz val="11"/>
        <color rgb="FF333333"/>
        <rFont val="Arial"/>
        <family val="2"/>
      </rPr>
      <t>, incapable, je pense, de trahir mon secret.</t>
    </r>
  </si>
  <si>
    <r>
      <t xml:space="preserve">Je viens à toi, car je souffre mille tortures depuis huit jours, et n'ose et ne veux </t>
    </r>
    <r>
      <rPr>
        <b/>
        <sz val="11"/>
        <color rgb="FFC00000"/>
        <rFont val="Arial"/>
        <family val="2"/>
      </rPr>
      <t>me </t>
    </r>
    <r>
      <rPr>
        <b/>
        <sz val="11"/>
        <color rgb="FFCC3300"/>
        <rFont val="Arial"/>
        <family val="2"/>
      </rPr>
      <t>confier</t>
    </r>
    <r>
      <rPr>
        <sz val="11"/>
        <color rgb="FF333333"/>
        <rFont val="Arial"/>
        <family val="2"/>
      </rPr>
      <t> qu'à toi...</t>
    </r>
  </si>
  <si>
    <r>
      <t xml:space="preserve">À mesure que la guerre sociale s'aigrit, il y a péril à </t>
    </r>
    <r>
      <rPr>
        <b/>
        <sz val="11"/>
        <color rgb="FFC00000"/>
        <rFont val="Arial"/>
        <family val="2"/>
      </rPr>
      <t>se </t>
    </r>
    <r>
      <rPr>
        <b/>
        <sz val="11"/>
        <color rgb="FFCC3300"/>
        <rFont val="Arial"/>
        <family val="2"/>
      </rPr>
      <t>confier</t>
    </r>
    <r>
      <rPr>
        <sz val="11"/>
        <color rgb="FF333333"/>
        <rFont val="Arial"/>
        <family val="2"/>
      </rPr>
      <t> ainsi à une nourrice. </t>
    </r>
  </si>
  <si>
    <r>
      <t xml:space="preserve">Si par étourderie, entraînement, il a commis quelque faute grave, à qui pourra-t-il </t>
    </r>
    <r>
      <rPr>
        <b/>
        <sz val="11"/>
        <color rgb="FFC00000"/>
        <rFont val="Arial"/>
        <family val="2"/>
      </rPr>
      <t>se </t>
    </r>
    <r>
      <rPr>
        <b/>
        <sz val="11"/>
        <color rgb="FFCC3300"/>
        <rFont val="Arial"/>
        <family val="2"/>
      </rPr>
      <t>confier</t>
    </r>
    <r>
      <rPr>
        <sz val="11"/>
        <color rgb="FF333333"/>
        <rFont val="Arial"/>
        <family val="2"/>
      </rPr>
      <t>?</t>
    </r>
  </si>
  <si>
    <r>
      <t xml:space="preserve">Je lui dis sa foi en ma parole, et comment elle </t>
    </r>
    <r>
      <rPr>
        <b/>
        <sz val="11"/>
        <color rgb="FFFF0000"/>
        <rFont val="Arial"/>
        <family val="2"/>
      </rPr>
      <t>s'était </t>
    </r>
    <r>
      <rPr>
        <b/>
        <sz val="11"/>
        <color rgb="FFCC3300"/>
        <rFont val="Arial"/>
        <family val="2"/>
      </rPr>
      <t>confiée</t>
    </r>
    <r>
      <rPr>
        <sz val="11"/>
        <color rgb="FF333333"/>
        <rFont val="Arial"/>
        <family val="2"/>
      </rPr>
      <t> tout entière à moi, lorsque j'avais exigé qu'elle me laissât venir chercher la bénédiction de mes parents.</t>
    </r>
  </si>
  <si>
    <r>
      <t xml:space="preserve">Il faudra bien qu'un de ces matins ils </t>
    </r>
    <r>
      <rPr>
        <b/>
        <sz val="11"/>
        <color rgb="FFFF0000"/>
        <rFont val="Calibri"/>
        <family val="2"/>
        <scheme val="minor"/>
      </rPr>
      <t>se confient</t>
    </r>
    <r>
      <rPr>
        <sz val="11"/>
        <color theme="1"/>
        <rFont val="Calibri"/>
        <family val="2"/>
        <scheme val="minor"/>
      </rPr>
      <t xml:space="preserve"> à moi.</t>
    </r>
  </si>
  <si>
    <r>
      <t>La veille, </t>
    </r>
    <r>
      <rPr>
        <sz val="11"/>
        <color theme="1"/>
        <rFont val="Calibri"/>
        <family val="2"/>
        <scheme val="minor"/>
      </rPr>
      <t>Pascal</t>
    </r>
    <r>
      <rPr>
        <sz val="11"/>
        <color rgb="FF333333"/>
        <rFont val="Arial"/>
        <family val="2"/>
      </rPr>
      <t xml:space="preserve">l'avait rencontrée rue de la banne, et, impatient de consommer le sacrifice, ne trouvant pas en lui la force de la rupture, il </t>
    </r>
    <r>
      <rPr>
        <b/>
        <sz val="11"/>
        <color rgb="FFC00000"/>
        <rFont val="Arial"/>
        <family val="2"/>
      </rPr>
      <t>s'était </t>
    </r>
    <r>
      <rPr>
        <b/>
        <sz val="11"/>
        <color rgb="FFCC3300"/>
        <rFont val="Arial"/>
        <family val="2"/>
      </rPr>
      <t>confié</t>
    </r>
    <r>
      <rPr>
        <sz val="11"/>
        <color rgb="FF333333"/>
        <rFont val="Arial"/>
        <family val="2"/>
      </rPr>
      <t> à elle, malgré ses répugnances, en la priant de venir le lendemain.</t>
    </r>
  </si>
  <si>
    <r>
      <t xml:space="preserve">C'était à mon frère que je voulais </t>
    </r>
    <r>
      <rPr>
        <b/>
        <sz val="11"/>
        <color rgb="FFC00000"/>
        <rFont val="Arial"/>
        <family val="2"/>
      </rPr>
      <t>me </t>
    </r>
    <r>
      <rPr>
        <b/>
        <sz val="11"/>
        <color rgb="FFCC3300"/>
        <rFont val="Arial"/>
        <family val="2"/>
      </rPr>
      <t>confier</t>
    </r>
    <r>
      <rPr>
        <sz val="11"/>
        <color rgb="FF333333"/>
        <rFont val="Arial"/>
        <family val="2"/>
      </rPr>
      <t> d'abord, pensant qu'il commencerait, lui aussi, par s'opposer à mon projet de toutes ses forces, mais qu'il finirait par prendre mon parti et m'aiderait à gagner ma cause.</t>
    </r>
  </si>
  <si>
    <r>
      <t xml:space="preserve">Elle pleura longtemps, pleine d'une confusion et d'un bonheur inexprimables, reprise du regret de ne </t>
    </r>
    <r>
      <rPr>
        <b/>
        <sz val="11"/>
        <color rgb="FFC00000"/>
        <rFont val="Arial"/>
        <family val="2"/>
      </rPr>
      <t>s'être</t>
    </r>
    <r>
      <rPr>
        <sz val="11"/>
        <color rgb="FF333333"/>
        <rFont val="Arial"/>
        <family val="2"/>
      </rPr>
      <t xml:space="preserve"> pas </t>
    </r>
    <r>
      <rPr>
        <b/>
        <sz val="11"/>
        <color rgb="FFCC3300"/>
        <rFont val="Arial"/>
        <family val="2"/>
      </rPr>
      <t>confiée</t>
    </r>
    <r>
      <rPr>
        <sz val="11"/>
        <color rgb="FF333333"/>
        <rFont val="Arial"/>
        <family val="2"/>
      </rPr>
      <t> à </t>
    </r>
    <r>
      <rPr>
        <sz val="11"/>
        <color theme="1"/>
        <rFont val="Calibri"/>
        <family val="2"/>
        <scheme val="minor"/>
      </rPr>
      <t>Hubertine</t>
    </r>
    <r>
      <rPr>
        <sz val="11"/>
        <color rgb="FF333333"/>
        <rFont val="Arial"/>
        <family val="2"/>
      </rPr>
      <t>.</t>
    </r>
  </si>
  <si>
    <r>
      <t xml:space="preserve">Delphine, le coeur de Léonce est resté le même; si le vôtre n'a point été coupable, souvenez-vous du temps où vous </t>
    </r>
    <r>
      <rPr>
        <b/>
        <sz val="11"/>
        <color rgb="FFC00000"/>
        <rFont val="Arial"/>
        <family val="2"/>
      </rPr>
      <t>vous </t>
    </r>
    <r>
      <rPr>
        <b/>
        <sz val="11"/>
        <color rgb="FFCC3300"/>
        <rFont val="Arial"/>
        <family val="2"/>
      </rPr>
      <t>confiiez</t>
    </r>
    <r>
      <rPr>
        <sz val="11"/>
        <color rgb="FF333333"/>
        <rFont val="Arial"/>
        <family val="2"/>
      </rPr>
      <t> à lui; hélas! hélas! depuis ce temps, un lien funeste... et ce serait la fausseté la plus insigne qui... Ne craignez rien pour madame de Vernon, ni pour sa fille; qu'une bonté cruelle ne vous inspire pas encore de me sacrifier à des ménagements pour les autres!</t>
    </r>
  </si>
  <si>
    <r>
      <t xml:space="preserve">Une page n'était pas coupée, je l'ai déchirée du doigt... j'ai un ami, un cher ami; un ami qui m'écrit en voyage, un ami qui a pris mon thé tout l'hiver et parfois mon vin, qui </t>
    </r>
    <r>
      <rPr>
        <b/>
        <sz val="11"/>
        <color rgb="FFC00000"/>
        <rFont val="Arial"/>
        <family val="2"/>
      </rPr>
      <t>se </t>
    </r>
    <r>
      <rPr>
        <b/>
        <sz val="11"/>
        <color rgb="FFCC3300"/>
        <rFont val="Arial"/>
        <family val="2"/>
      </rPr>
      <t>confie</t>
    </r>
    <r>
      <rPr>
        <sz val="11"/>
        <color rgb="FF333333"/>
        <rFont val="Arial"/>
        <family val="2"/>
      </rPr>
      <t> tout à moi, me conte au long ses amours au bordel et au vif sa haine contre le pouvoir; bref, un ami intime.</t>
    </r>
  </si>
  <si>
    <r>
      <t xml:space="preserve">Je ne </t>
    </r>
    <r>
      <rPr>
        <b/>
        <sz val="11"/>
        <color rgb="FFC00000"/>
        <rFont val="Arial"/>
        <family val="2"/>
      </rPr>
      <t>me </t>
    </r>
    <r>
      <rPr>
        <b/>
        <sz val="11"/>
        <color rgb="FFCC3300"/>
        <rFont val="Arial"/>
        <family val="2"/>
      </rPr>
      <t>confiai</t>
    </r>
    <r>
      <rPr>
        <sz val="11"/>
        <color rgb="FF333333"/>
        <rFont val="Arial"/>
        <family val="2"/>
      </rPr>
      <t> à personne.</t>
    </r>
  </si>
  <si>
    <r>
      <t xml:space="preserve">Lui-même </t>
    </r>
    <r>
      <rPr>
        <b/>
        <sz val="11"/>
        <color rgb="FFC00000"/>
        <rFont val="Arial"/>
        <family val="2"/>
      </rPr>
      <t>se </t>
    </r>
    <r>
      <rPr>
        <b/>
        <sz val="11"/>
        <color rgb="FFCC3300"/>
        <rFont val="Arial"/>
        <family val="2"/>
      </rPr>
      <t>confiait</t>
    </r>
    <r>
      <rPr>
        <sz val="11"/>
        <color rgb="FF333333"/>
        <rFont val="Arial"/>
        <family val="2"/>
      </rPr>
      <t> à elle dans ses maladies.</t>
    </r>
  </si>
  <si>
    <r>
      <t>Pourquoi la plus intelligente des femmes du harem, la fameuse </t>
    </r>
    <r>
      <rPr>
        <sz val="11"/>
        <color theme="1"/>
        <rFont val="Calibri"/>
        <family val="2"/>
        <scheme val="minor"/>
      </rPr>
      <t>Oriante</t>
    </r>
    <r>
      <rPr>
        <sz val="11"/>
        <color rgb="FF333333"/>
        <rFont val="Arial"/>
        <family val="2"/>
      </rPr>
      <t xml:space="preserve">, à qui il </t>
    </r>
    <r>
      <rPr>
        <b/>
        <sz val="11"/>
        <color rgb="FFFF0000"/>
        <rFont val="Arial"/>
        <family val="2"/>
      </rPr>
      <t>s'était </t>
    </r>
    <r>
      <rPr>
        <b/>
        <sz val="11"/>
        <color rgb="FFCC3300"/>
        <rFont val="Arial"/>
        <family val="2"/>
      </rPr>
      <t>confié</t>
    </r>
    <r>
      <rPr>
        <sz val="11"/>
        <color rgb="FF333333"/>
        <rFont val="Arial"/>
        <family val="2"/>
      </rPr>
      <t>, avait-elle manqué le rendez-vous?</t>
    </r>
  </si>
  <si>
    <r>
      <t xml:space="preserve">Un grand homme est plus enfant qu'un autre; plus qu'un autre, il a besoin de </t>
    </r>
    <r>
      <rPr>
        <b/>
        <sz val="11"/>
        <color rgb="FFFF0000"/>
        <rFont val="Arial"/>
        <family val="2"/>
      </rPr>
      <t>se </t>
    </r>
    <r>
      <rPr>
        <b/>
        <sz val="11"/>
        <color rgb="FFCC3300"/>
        <rFont val="Arial"/>
        <family val="2"/>
      </rPr>
      <t>confier</t>
    </r>
    <r>
      <rPr>
        <sz val="11"/>
        <color rgb="FF333333"/>
        <rFont val="Arial"/>
        <family val="2"/>
      </rPr>
      <t> à une femme, de reposer son front sur la paume des mains douces, dans le creux de la robe tendue entre les genoux...</t>
    </r>
  </si>
  <si>
    <r>
      <t xml:space="preserve">Il s'ouvre largement à l'existence, il croit que la nature est belle et sainte et maternelle, et son esprit se baigne et </t>
    </r>
    <r>
      <rPr>
        <b/>
        <sz val="11"/>
        <color rgb="FFFF0000"/>
        <rFont val="Calibri"/>
        <family val="2"/>
        <scheme val="minor"/>
      </rPr>
      <t>se confie</t>
    </r>
    <r>
      <rPr>
        <sz val="11"/>
        <color theme="1"/>
        <rFont val="Calibri"/>
        <family val="2"/>
        <scheme val="minor"/>
      </rPr>
      <t xml:space="preserve"> en elle. </t>
    </r>
  </si>
  <si>
    <r>
      <t>Confiez</t>
    </r>
    <r>
      <rPr>
        <b/>
        <sz val="11"/>
        <color rgb="FFFF0000"/>
        <rFont val="Arial"/>
        <family val="2"/>
      </rPr>
      <t>-vous</t>
    </r>
    <r>
      <rPr>
        <sz val="11"/>
        <color rgb="FF333333"/>
        <rFont val="Arial"/>
        <family val="2"/>
      </rPr>
      <t xml:space="preserve"> à moi.</t>
    </r>
  </si>
  <si>
    <r>
      <t xml:space="preserve">Cela m'étonne de l'alouette, seigneur... l'alouette doit aimer </t>
    </r>
    <r>
      <rPr>
        <b/>
        <sz val="11"/>
        <color rgb="FFC00000"/>
        <rFont val="Arial"/>
        <family val="2"/>
      </rPr>
      <t>se </t>
    </r>
    <r>
      <rPr>
        <b/>
        <sz val="11"/>
        <color rgb="FFCC3300"/>
        <rFont val="Arial"/>
        <family val="2"/>
      </rPr>
      <t>confier</t>
    </r>
    <r>
      <rPr>
        <sz val="11"/>
        <color rgb="FF333333"/>
        <rFont val="Arial"/>
        <family val="2"/>
      </rPr>
      <t>.</t>
    </r>
  </si>
  <si>
    <r>
      <t xml:space="preserve">Il se retrouva pour un instant tel qu'il était, deux ans auparavant, quand il </t>
    </r>
    <r>
      <rPr>
        <b/>
        <sz val="11"/>
        <color rgb="FFC00000"/>
        <rFont val="Arial"/>
        <family val="2"/>
      </rPr>
      <t>se </t>
    </r>
    <r>
      <rPr>
        <b/>
        <sz val="11"/>
        <color rgb="FFCC3300"/>
        <rFont val="Arial"/>
        <family val="2"/>
      </rPr>
      <t>confiait</t>
    </r>
    <r>
      <rPr>
        <sz val="11"/>
        <color rgb="FF333333"/>
        <rFont val="Arial"/>
        <family val="2"/>
      </rPr>
      <t> à </t>
    </r>
    <r>
      <rPr>
        <sz val="11"/>
        <color theme="1"/>
        <rFont val="Calibri"/>
        <family val="2"/>
        <scheme val="minor"/>
      </rPr>
      <t>Renée</t>
    </r>
    <r>
      <rPr>
        <sz val="11"/>
        <color rgb="FF333333"/>
        <rFont val="Arial"/>
        <family val="2"/>
      </rPr>
      <t>, et cherchait en elle un soutien.</t>
    </r>
  </si>
  <si>
    <r>
      <t xml:space="preserve">N'est-ce pas que tu crois et que tu vas </t>
    </r>
    <r>
      <rPr>
        <b/>
        <sz val="11"/>
        <color rgb="FFC00000"/>
        <rFont val="Arial"/>
        <family val="2"/>
      </rPr>
      <t>te </t>
    </r>
    <r>
      <rPr>
        <b/>
        <sz val="11"/>
        <color rgb="FFCC3300"/>
        <rFont val="Arial"/>
        <family val="2"/>
      </rPr>
      <t>confier</t>
    </r>
    <r>
      <rPr>
        <sz val="11"/>
        <color rgb="FF333333"/>
        <rFont val="Arial"/>
        <family val="2"/>
      </rPr>
      <t> à lui?</t>
    </r>
  </si>
  <si>
    <r>
      <t xml:space="preserve">Je </t>
    </r>
    <r>
      <rPr>
        <b/>
        <sz val="11"/>
        <color rgb="FFC00000"/>
        <rFont val="Arial"/>
        <family val="2"/>
      </rPr>
      <t>me suis </t>
    </r>
    <r>
      <rPr>
        <b/>
        <sz val="11"/>
        <color rgb="FFCC3300"/>
        <rFont val="Arial"/>
        <family val="2"/>
      </rPr>
      <t>confié</t>
    </r>
    <r>
      <rPr>
        <sz val="11"/>
        <color rgb="FF333333"/>
        <rFont val="Arial"/>
        <family val="2"/>
      </rPr>
      <t> à votre majesté! </t>
    </r>
    <r>
      <rPr>
        <sz val="11"/>
        <color theme="1"/>
        <rFont val="Calibri"/>
        <family val="2"/>
        <scheme val="minor"/>
      </rPr>
      <t>Je vous ai dit le secret de Natacha!</t>
    </r>
  </si>
  <si>
    <r>
      <t xml:space="preserve">Il voudrait parler, </t>
    </r>
    <r>
      <rPr>
        <b/>
        <sz val="11"/>
        <color rgb="FFFF0000"/>
        <rFont val="Arial"/>
        <family val="2"/>
      </rPr>
      <t>se </t>
    </r>
    <r>
      <rPr>
        <b/>
        <sz val="11"/>
        <color rgb="FFCC3300"/>
        <rFont val="Arial"/>
        <family val="2"/>
      </rPr>
      <t>confier</t>
    </r>
    <r>
      <rPr>
        <sz val="11"/>
        <color rgb="FF333333"/>
        <rFont val="Arial"/>
        <family val="2"/>
      </rPr>
      <t>, contempler dans un regard, même inconnu, mais amical, compatissant, sa propre inquiétude, le doute qui déjà l'assaille, l'horrible rêve.</t>
    </r>
  </si>
  <si>
    <r>
      <t xml:space="preserve">Je </t>
    </r>
    <r>
      <rPr>
        <b/>
        <sz val="11"/>
        <color rgb="FFC00000"/>
        <rFont val="Arial"/>
        <family val="2"/>
      </rPr>
      <t>me suis </t>
    </r>
    <r>
      <rPr>
        <b/>
        <sz val="11"/>
        <color rgb="FFCC3300"/>
        <rFont val="Arial"/>
        <family val="2"/>
      </rPr>
      <t>confiée</t>
    </r>
    <r>
      <rPr>
        <sz val="11"/>
        <color rgb="FF333333"/>
        <rFont val="Arial"/>
        <family val="2"/>
      </rPr>
      <t> à lui, ce que je n'avais plus fait depuis longtemps, car depuis longtemps j'ai beaucoup négligé mes devoirs religieux.</t>
    </r>
  </si>
  <si>
    <r>
      <t xml:space="preserve">J'ai eu envie de </t>
    </r>
    <r>
      <rPr>
        <b/>
        <sz val="11"/>
        <color rgb="FFC00000"/>
        <rFont val="Arial"/>
        <family val="2"/>
      </rPr>
      <t>me </t>
    </r>
    <r>
      <rPr>
        <b/>
        <sz val="11"/>
        <color rgb="FFCC3300"/>
        <rFont val="Arial"/>
        <family val="2"/>
      </rPr>
      <t>confier</t>
    </r>
    <r>
      <rPr>
        <sz val="11"/>
        <color rgb="FF333333"/>
        <rFont val="Arial"/>
        <family val="2"/>
      </rPr>
      <t> à vous sur-le-champ toute entière; de vous dire: "j'ai peur, secourez-moi, sauvez-moi; j'ai peur, voyez le défaut de mon armure; j'ai peur, donnez-moi de votre courage et de votre force...".</t>
    </r>
  </si>
  <si>
    <r>
      <t xml:space="preserve">L'affection inquiète, la fièvre avec laquelle elle s'accrochait à lui, elle buvait ses paroles, elle l'accablait de prévenances, - cet excès de tendresse et d'attention trépidante lui enlevait aussitôt tout désir de </t>
    </r>
    <r>
      <rPr>
        <b/>
        <sz val="11"/>
        <color rgb="FFC00000"/>
        <rFont val="Arial"/>
        <family val="2"/>
      </rPr>
      <t>se </t>
    </r>
    <r>
      <rPr>
        <b/>
        <sz val="11"/>
        <color rgb="FFCC3300"/>
        <rFont val="Arial"/>
        <family val="2"/>
      </rPr>
      <t>confier</t>
    </r>
    <r>
      <rPr>
        <sz val="11"/>
        <color rgb="FF333333"/>
        <rFont val="Arial"/>
        <family val="2"/>
      </rPr>
      <t>.</t>
    </r>
  </si>
  <si>
    <r>
      <t xml:space="preserve">Autrefois, vous </t>
    </r>
    <r>
      <rPr>
        <b/>
        <sz val="11"/>
        <color rgb="FFC00000"/>
        <rFont val="Arial"/>
        <family val="2"/>
      </rPr>
      <t>vous </t>
    </r>
    <r>
      <rPr>
        <b/>
        <sz val="11"/>
        <color rgb="FFCC3300"/>
        <rFont val="Arial"/>
        <family val="2"/>
      </rPr>
      <t>confiez</t>
    </r>
    <r>
      <rPr>
        <sz val="11"/>
        <color rgb="FF333333"/>
        <rFont val="Arial"/>
        <family val="2"/>
      </rPr>
      <t> à moi; vous ne vous en êtes jamais mal trouvée.</t>
    </r>
  </si>
  <si>
    <r>
      <t xml:space="preserve">L'aumônier, dont il servait tous les matins la messe, et qui était le seul à qui il pût </t>
    </r>
    <r>
      <rPr>
        <b/>
        <sz val="11"/>
        <color rgb="FFC00000"/>
        <rFont val="Arial"/>
        <family val="2"/>
      </rPr>
      <t>se </t>
    </r>
    <r>
      <rPr>
        <b/>
        <sz val="11"/>
        <color rgb="FFCC3300"/>
        <rFont val="Arial"/>
        <family val="2"/>
      </rPr>
      <t>confier</t>
    </r>
    <r>
      <rPr>
        <sz val="11"/>
        <color rgb="FF333333"/>
        <rFont val="Arial"/>
        <family val="2"/>
      </rPr>
      <t>, le seul qui lui donnât le courage de durer, l'aumônier, paludéen, est évacué.</t>
    </r>
  </si>
  <si>
    <r>
      <t xml:space="preserve">Si je </t>
    </r>
    <r>
      <rPr>
        <b/>
        <sz val="11"/>
        <color rgb="FFC00000"/>
        <rFont val="Arial"/>
        <family val="2"/>
      </rPr>
      <t>me </t>
    </r>
    <r>
      <rPr>
        <b/>
        <sz val="11"/>
        <color rgb="FFCC3300"/>
        <rFont val="Arial"/>
        <family val="2"/>
      </rPr>
      <t>confie</t>
    </r>
    <r>
      <rPr>
        <sz val="11"/>
        <color rgb="FF333333"/>
        <rFont val="Arial"/>
        <family val="2"/>
      </rPr>
      <t> à toi, petit, c'est que j'ai besoin d'un confident.</t>
    </r>
  </si>
  <si>
    <r>
      <t>Dans une vie qui tenait à la fois de la veille et du rêve, entre les planches de sa prison roulante, </t>
    </r>
    <r>
      <rPr>
        <sz val="11"/>
        <color theme="1"/>
        <rFont val="Calibri"/>
        <family val="2"/>
        <scheme val="minor"/>
      </rPr>
      <t>Dingley</t>
    </r>
    <r>
      <rPr>
        <sz val="11"/>
        <color rgb="FF333333"/>
        <rFont val="Arial"/>
        <family val="2"/>
      </rPr>
      <t xml:space="preserve">, pendant trente heures, s'épuisa en méditations stériles, en invocations à toutes les puissances auxquelles, dans la détresse, les hommes </t>
    </r>
    <r>
      <rPr>
        <b/>
        <sz val="11"/>
        <color rgb="FFC00000"/>
        <rFont val="Arial"/>
        <family val="2"/>
      </rPr>
      <t>se </t>
    </r>
    <r>
      <rPr>
        <b/>
        <sz val="11"/>
        <color rgb="FFCC3300"/>
        <rFont val="Arial"/>
        <family val="2"/>
      </rPr>
      <t>confient</t>
    </r>
    <r>
      <rPr>
        <sz val="11"/>
        <color rgb="FF333333"/>
        <rFont val="Arial"/>
        <family val="2"/>
      </rPr>
      <t>, et qui se résumaient dans cette interrogation muette: "quel dieu, quel médecin, quel hasard sauvera mon fils? </t>
    </r>
    <r>
      <rPr>
        <sz val="11"/>
        <color theme="1"/>
        <rFont val="Calibri"/>
        <family val="2"/>
        <scheme val="minor"/>
      </rPr>
      <t>"</t>
    </r>
  </si>
  <si>
    <r>
      <t>Mais c'est agaçant, à la fin, cette conception que tu te fais de moi... je suis un homme! </t>
    </r>
    <r>
      <rPr>
        <sz val="11"/>
        <color theme="1"/>
        <rFont val="Calibri"/>
        <family val="2"/>
        <scheme val="minor"/>
      </rPr>
      <t xml:space="preserve">Un homme à qui l'on peut </t>
    </r>
    <r>
      <rPr>
        <b/>
        <sz val="11"/>
        <color rgb="FFC00000"/>
        <rFont val="Calibri"/>
        <family val="2"/>
        <scheme val="minor"/>
      </rPr>
      <t>se </t>
    </r>
    <r>
      <rPr>
        <b/>
        <sz val="11"/>
        <color rgb="FFCC3300"/>
        <rFont val="Calibri"/>
        <family val="2"/>
        <scheme val="minor"/>
      </rPr>
      <t>confier</t>
    </r>
    <r>
      <rPr>
        <sz val="11"/>
        <color theme="1"/>
        <rFont val="Calibri"/>
        <family val="2"/>
        <scheme val="minor"/>
      </rPr>
      <t> sans peur!</t>
    </r>
  </si>
  <si>
    <r>
      <t xml:space="preserve">Si forte qu'eût été pour elle quelquefois la tentation de </t>
    </r>
    <r>
      <rPr>
        <b/>
        <sz val="11"/>
        <color rgb="FFC00000"/>
        <rFont val="Arial"/>
        <family val="2"/>
      </rPr>
      <t>se </t>
    </r>
    <r>
      <rPr>
        <b/>
        <sz val="11"/>
        <color rgb="FFCC3300"/>
        <rFont val="Arial"/>
        <family val="2"/>
      </rPr>
      <t>confier</t>
    </r>
    <r>
      <rPr>
        <sz val="11"/>
        <color rgb="FF333333"/>
        <rFont val="Arial"/>
        <family val="2"/>
      </rPr>
      <t> à </t>
    </r>
    <r>
      <rPr>
        <sz val="11"/>
        <color theme="1"/>
        <rFont val="Calibri"/>
        <family val="2"/>
        <scheme val="minor"/>
      </rPr>
      <t>Jos</t>
    </r>
    <r>
      <rPr>
        <sz val="11"/>
        <color rgb="FF333333"/>
        <rFont val="Arial"/>
        <family val="2"/>
      </rPr>
      <t>-</t>
    </r>
    <r>
      <rPr>
        <sz val="11"/>
        <color theme="1"/>
        <rFont val="Calibri"/>
        <family val="2"/>
        <scheme val="minor"/>
      </rPr>
      <t>Mari</t>
    </r>
    <r>
      <rPr>
        <sz val="11"/>
        <color rgb="FF333333"/>
        <rFont val="Arial"/>
        <family val="2"/>
      </rPr>
      <t> et de se faire plaindre, </t>
    </r>
    <r>
      <rPr>
        <sz val="11"/>
        <color theme="1"/>
        <rFont val="Calibri"/>
        <family val="2"/>
        <scheme val="minor"/>
      </rPr>
      <t>Kate</t>
    </r>
    <r>
      <rPr>
        <sz val="11"/>
        <color rgb="FF333333"/>
        <rFont val="Arial"/>
        <family val="2"/>
      </rPr>
      <t> se félicitait de s'être toujours gardée de le mettre au courant de sa vie et de son malheur.</t>
    </r>
  </si>
  <si>
    <r>
      <t xml:space="preserve">Je </t>
    </r>
    <r>
      <rPr>
        <b/>
        <sz val="11"/>
        <color rgb="FFC00000"/>
        <rFont val="Arial"/>
        <family val="2"/>
      </rPr>
      <t>me </t>
    </r>
    <r>
      <rPr>
        <b/>
        <sz val="11"/>
        <color rgb="FFCC3300"/>
        <rFont val="Arial"/>
        <family val="2"/>
      </rPr>
      <t>confie</t>
    </r>
    <r>
      <rPr>
        <sz val="11"/>
        <color rgb="FF333333"/>
        <rFont val="Arial"/>
        <family val="2"/>
      </rPr>
      <t> à vous.</t>
    </r>
  </si>
  <si>
    <r>
      <t>Je suis bien puni, </t>
    </r>
    <r>
      <rPr>
        <sz val="11"/>
        <color theme="1"/>
        <rFont val="Calibri"/>
        <family val="2"/>
        <scheme val="minor"/>
      </rPr>
      <t>Guérou</t>
    </r>
    <r>
      <rPr>
        <sz val="11"/>
        <color rgb="FF333333"/>
        <rFont val="Arial"/>
        <family val="2"/>
      </rPr>
      <t xml:space="preserve">, de </t>
    </r>
    <r>
      <rPr>
        <b/>
        <sz val="11"/>
        <color rgb="FFC00000"/>
        <rFont val="Arial"/>
        <family val="2"/>
      </rPr>
      <t>m'être </t>
    </r>
    <r>
      <rPr>
        <b/>
        <sz val="11"/>
        <color rgb="FFCC3300"/>
        <rFont val="Arial"/>
        <family val="2"/>
      </rPr>
      <t>confié</t>
    </r>
    <r>
      <rPr>
        <sz val="11"/>
        <color rgb="FF333333"/>
        <rFont val="Arial"/>
        <family val="2"/>
      </rPr>
      <t> à autrui... j'avais horreur de la réclame, des querelles, du public.</t>
    </r>
  </si>
  <si>
    <r>
      <t>Il croit donc que ses lâches complices sans </t>
    </r>
    <r>
      <rPr>
        <b/>
        <sz val="11"/>
        <color rgb="FFC00000"/>
        <rFont val="Arial"/>
        <family val="2"/>
      </rPr>
      <t>trahir </t>
    </r>
    <r>
      <rPr>
        <sz val="11"/>
        <color rgb="FF333333"/>
        <rFont val="Arial"/>
        <family val="2"/>
      </rPr>
      <t>son </t>
    </r>
    <r>
      <rPr>
        <b/>
        <sz val="11"/>
        <color rgb="FFC00000"/>
        <rFont val="Arial"/>
        <family val="2"/>
      </rPr>
      <t>secret </t>
    </r>
    <r>
      <rPr>
        <sz val="11"/>
        <color rgb="FF333333"/>
        <rFont val="Arial"/>
        <family val="2"/>
      </rPr>
      <t>braveront les supplices, que rien par leur rapport ne doit estre éclaircy? </t>
    </r>
  </si>
  <si>
    <r>
      <t>L'amour dans sa prudence est toujours indiscret; à force de se taire il </t>
    </r>
    <r>
      <rPr>
        <b/>
        <sz val="11"/>
        <color rgb="FFCC3300"/>
        <rFont val="Arial"/>
        <family val="2"/>
      </rPr>
      <t>trahit</t>
    </r>
    <r>
      <rPr>
        <sz val="11"/>
        <color rgb="FF333333"/>
        <rFont val="Arial"/>
        <family val="2"/>
      </rPr>
      <t> son </t>
    </r>
    <r>
      <rPr>
        <b/>
        <sz val="11"/>
        <color rgb="FFCC3300"/>
        <rFont val="Arial"/>
        <family val="2"/>
      </rPr>
      <t>secret</t>
    </r>
    <r>
      <rPr>
        <sz val="11"/>
        <color rgb="FF333333"/>
        <rFont val="Arial"/>
        <family val="2"/>
      </rPr>
      <t>: le soin de le cacher découvre ce qu'il cache, et son silence dit tout ce qu'il craint qu'on sache.</t>
    </r>
  </si>
  <si>
    <r>
      <t>Rien n'est pour vous à craindre: aucun de nos amis ne sait ni vos desseins, ni ce qui m'est promis; et leur parlant tantôt des misères romaines, je leur ai tu la mort qui fait naître nos haines, de peur que mon ardeur touchant vos intérêts d'un si parfait amour ne </t>
    </r>
    <r>
      <rPr>
        <b/>
        <sz val="11"/>
        <color rgb="FFCC3300"/>
        <rFont val="Arial"/>
        <family val="2"/>
      </rPr>
      <t>trahît</t>
    </r>
    <r>
      <rPr>
        <sz val="11"/>
        <color rgb="FF333333"/>
        <rFont val="Arial"/>
        <family val="2"/>
      </rPr>
      <t> les </t>
    </r>
    <r>
      <rPr>
        <b/>
        <sz val="11"/>
        <color rgb="FFCC3300"/>
        <rFont val="Arial"/>
        <family val="2"/>
      </rPr>
      <t>secrets</t>
    </r>
    <r>
      <rPr>
        <sz val="11"/>
        <color rgb="FF333333"/>
        <rFont val="Arial"/>
        <family val="2"/>
      </rPr>
      <t>: il n'est su que d'</t>
    </r>
    <r>
      <rPr>
        <sz val="11"/>
        <color theme="1"/>
        <rFont val="Calibri"/>
        <family val="2"/>
        <scheme val="minor"/>
      </rPr>
      <t>Évandre</t>
    </r>
    <r>
      <rPr>
        <sz val="11"/>
        <color rgb="FF333333"/>
        <rFont val="Arial"/>
        <family val="2"/>
      </rPr>
      <t> et de votre </t>
    </r>
    <r>
      <rPr>
        <sz val="11"/>
        <color theme="1"/>
        <rFont val="Calibri"/>
        <family val="2"/>
        <scheme val="minor"/>
      </rPr>
      <t>Fulvie</t>
    </r>
    <r>
      <rPr>
        <sz val="11"/>
        <color rgb="FF333333"/>
        <rFont val="Arial"/>
        <family val="2"/>
      </rPr>
      <t>.</t>
    </r>
  </si>
  <si>
    <r>
      <t>Trop d'amour a </t>
    </r>
    <r>
      <rPr>
        <b/>
        <sz val="11"/>
        <color rgb="FFCC3300"/>
        <rFont val="Arial"/>
        <family val="2"/>
      </rPr>
      <t>trahi</t>
    </r>
    <r>
      <rPr>
        <sz val="11"/>
        <color rgb="FF333333"/>
        <rFont val="Arial"/>
        <family val="2"/>
      </rPr>
      <t> nos </t>
    </r>
    <r>
      <rPr>
        <b/>
        <sz val="11"/>
        <color rgb="FFCC3300"/>
        <rFont val="Arial"/>
        <family val="2"/>
      </rPr>
      <t>secrets</t>
    </r>
    <r>
      <rPr>
        <sz val="11"/>
        <color rgb="FF333333"/>
        <rFont val="Arial"/>
        <family val="2"/>
      </rPr>
      <t> amoureux?</t>
    </r>
  </si>
  <si>
    <r>
      <t>Garde-toi de nommer mon vainqueur: ma rougeur </t>
    </r>
    <r>
      <rPr>
        <b/>
        <sz val="11"/>
        <color rgb="FFCC3300"/>
        <rFont val="Arial"/>
        <family val="2"/>
      </rPr>
      <t>trahiroit</t>
    </r>
    <r>
      <rPr>
        <sz val="11"/>
        <color rgb="FF333333"/>
        <rFont val="Arial"/>
        <family val="2"/>
      </rPr>
      <t> les </t>
    </r>
    <r>
      <rPr>
        <b/>
        <sz val="11"/>
        <color rgb="FFCC3300"/>
        <rFont val="Arial"/>
        <family val="2"/>
      </rPr>
      <t>secrets</t>
    </r>
    <r>
      <rPr>
        <sz val="11"/>
        <color rgb="FF333333"/>
        <rFont val="Arial"/>
        <family val="2"/>
      </rPr>
      <t> de mon coeur, et je te voudrois mal de cette violence que ta dextérité feroit à mon silence;</t>
    </r>
  </si>
  <si>
    <r>
      <t>Je veille, déloyal: ne crois plus m'aveugler; au milieu de la nuit je ne vois que trop clair: je vois tous mes soupçons passer en certitudes, et ne puis plus douter de tes ingratitudes: toi-même, par ta bouche, as </t>
    </r>
    <r>
      <rPr>
        <b/>
        <sz val="11"/>
        <color rgb="FFCC3300"/>
        <rFont val="Arial"/>
        <family val="2"/>
      </rPr>
      <t xml:space="preserve">trahi </t>
    </r>
    <r>
      <rPr>
        <sz val="11"/>
        <color rgb="FF333333"/>
        <rFont val="Arial"/>
        <family val="2"/>
      </rPr>
      <t>ton </t>
    </r>
    <r>
      <rPr>
        <b/>
        <sz val="11"/>
        <color rgb="FFCC3300"/>
        <rFont val="Arial"/>
        <family val="2"/>
      </rPr>
      <t>secret</t>
    </r>
    <r>
      <rPr>
        <sz val="11"/>
        <color rgb="FF333333"/>
        <rFont val="Arial"/>
        <family val="2"/>
      </rPr>
      <t>.</t>
    </r>
  </si>
  <si>
    <r>
      <t>Quel droit avez-vous eu de </t>
    </r>
    <r>
      <rPr>
        <b/>
        <sz val="11"/>
        <color rgb="FFCC3300"/>
        <rFont val="Arial"/>
        <family val="2"/>
      </rPr>
      <t>trahir</t>
    </r>
    <r>
      <rPr>
        <sz val="11"/>
        <color rgb="FF333333"/>
        <rFont val="Arial"/>
        <family val="2"/>
      </rPr>
      <t> mon </t>
    </r>
    <r>
      <rPr>
        <b/>
        <sz val="11"/>
        <color rgb="FFCC3300"/>
        <rFont val="Arial"/>
        <family val="2"/>
      </rPr>
      <t>secret</t>
    </r>
    <r>
      <rPr>
        <sz val="11"/>
        <color rgb="FF333333"/>
        <rFont val="Arial"/>
        <family val="2"/>
      </rPr>
      <t>, et quelle excuse pouvez-vous donner au plus cher de vos amis de ce que vous lui avez attiré toute l'indignation d'une personne qu'il vous avoit avoüé qu'il aimoit?</t>
    </r>
  </si>
  <si>
    <r>
      <t>Ne craignez point, lui dis-je, que j'aie aucune peine à me taire sur les choses que vous voudrez me confier: quoique je sois si jeune, j'ai déjà vieilli dans l'habitude de ne dire jamais mon secret et encore plus de ne </t>
    </r>
    <r>
      <rPr>
        <b/>
        <sz val="11"/>
        <color rgb="FFCC3300"/>
        <rFont val="Arial"/>
        <family val="2"/>
      </rPr>
      <t>trahir</t>
    </r>
    <r>
      <rPr>
        <sz val="11"/>
        <color rgb="FF333333"/>
        <rFont val="Arial"/>
        <family val="2"/>
      </rPr>
      <t> jamais, sous aucun prétexte, le </t>
    </r>
    <r>
      <rPr>
        <b/>
        <sz val="11"/>
        <color rgb="FFCC3300"/>
        <rFont val="Arial"/>
        <family val="2"/>
      </rPr>
      <t>secret</t>
    </r>
    <r>
      <rPr>
        <sz val="11"/>
        <color rgb="FF333333"/>
        <rFont val="Arial"/>
        <family val="2"/>
      </rPr>
      <t> d'autrui.</t>
    </r>
  </si>
  <si>
    <r>
      <t>Je ne réplique point à ce commandement.</t>
    </r>
    <r>
      <rPr>
        <sz val="11"/>
        <color theme="1"/>
        <rFont val="Calibri"/>
        <family val="2"/>
        <scheme val="minor"/>
      </rPr>
      <t> Mais, seigneur, en ce lieu le devoir de mon zèle </t>
    </r>
    <r>
      <rPr>
        <b/>
        <sz val="11"/>
        <color rgb="FFCC3300"/>
        <rFont val="Calibri"/>
        <family val="2"/>
        <scheme val="minor"/>
      </rPr>
      <t>trahiroit</t>
    </r>
    <r>
      <rPr>
        <sz val="11"/>
        <color theme="1"/>
        <rFont val="Calibri"/>
        <family val="2"/>
        <scheme val="minor"/>
      </rPr>
      <t> le </t>
    </r>
    <r>
      <rPr>
        <b/>
        <sz val="11"/>
        <color rgb="FFCC3300"/>
        <rFont val="Calibri"/>
        <family val="2"/>
        <scheme val="minor"/>
      </rPr>
      <t xml:space="preserve">secret </t>
    </r>
    <r>
      <rPr>
        <sz val="11"/>
        <color theme="1"/>
        <rFont val="Calibri"/>
        <family val="2"/>
        <scheme val="minor"/>
      </rPr>
      <t>d'une telle nouvelle. </t>
    </r>
  </si>
  <si>
    <r>
      <t>Vous verrez aussi comme je </t>
    </r>
    <r>
      <rPr>
        <b/>
        <sz val="11"/>
        <color rgb="FFCC3300"/>
        <rFont val="Arial"/>
        <family val="2"/>
      </rPr>
      <t>trahis</t>
    </r>
    <r>
      <rPr>
        <sz val="11"/>
        <color rgb="FF333333"/>
        <rFont val="Arial"/>
        <family val="2"/>
      </rPr>
      <t> son </t>
    </r>
    <r>
      <rPr>
        <b/>
        <sz val="11"/>
        <color rgb="FFCC3300"/>
        <rFont val="Arial"/>
        <family val="2"/>
      </rPr>
      <t>secret</t>
    </r>
    <r>
      <rPr>
        <sz val="11"/>
        <color rgb="FF333333"/>
        <rFont val="Arial"/>
        <family val="2"/>
      </rPr>
      <t> pour vous, ma bonne, pour le plaisir de vous faire voir le dessous des cartes qu'il a dessein de vous cacher.</t>
    </r>
  </si>
  <si>
    <r>
      <t>Le prince n'agit pas en amant fort discret; s'il ne m'impose rien, il </t>
    </r>
    <r>
      <rPr>
        <b/>
        <sz val="11"/>
        <color rgb="FFCC3300"/>
        <rFont val="Arial"/>
        <family val="2"/>
      </rPr>
      <t>trahit</t>
    </r>
    <r>
      <rPr>
        <sz val="11"/>
        <color rgb="FF333333"/>
        <rFont val="Arial"/>
        <family val="2"/>
      </rPr>
      <t> mon </t>
    </r>
    <r>
      <rPr>
        <b/>
        <sz val="11"/>
        <color rgb="FFCC3300"/>
        <rFont val="Arial"/>
        <family val="2"/>
      </rPr>
      <t>secret</t>
    </r>
    <r>
      <rPr>
        <sz val="11"/>
        <color rgb="FF333333"/>
        <rFont val="Arial"/>
        <family val="2"/>
      </rPr>
      <t>: tout ce qu'il vous en dit m'offense ou vous abuse.</t>
    </r>
  </si>
  <si>
    <r>
      <t>Mais voyez qu'elle pâme, et d'un amour parfait, dans cette pâmoison, </t>
    </r>
    <r>
      <rPr>
        <sz val="11"/>
        <color theme="1"/>
        <rFont val="Calibri"/>
        <family val="2"/>
        <scheme val="minor"/>
      </rPr>
      <t>Sire</t>
    </r>
    <r>
      <rPr>
        <sz val="11"/>
        <color rgb="FF333333"/>
        <rFont val="Arial"/>
        <family val="2"/>
      </rPr>
      <t>, admirez l'effet.</t>
    </r>
    <r>
      <rPr>
        <sz val="11"/>
        <color theme="1"/>
        <rFont val="Calibri"/>
        <family val="2"/>
        <scheme val="minor"/>
      </rPr>
      <t> Sa douleur a </t>
    </r>
    <r>
      <rPr>
        <b/>
        <sz val="11"/>
        <color rgb="FFCC3300"/>
        <rFont val="Calibri"/>
        <family val="2"/>
        <scheme val="minor"/>
      </rPr>
      <t>trahi</t>
    </r>
    <r>
      <rPr>
        <sz val="11"/>
        <color theme="1"/>
        <rFont val="Calibri"/>
        <family val="2"/>
        <scheme val="minor"/>
      </rPr>
      <t>les </t>
    </r>
    <r>
      <rPr>
        <b/>
        <sz val="11"/>
        <color rgb="FFCC3300"/>
        <rFont val="Calibri"/>
        <family val="2"/>
        <scheme val="minor"/>
      </rPr>
      <t>secrets</t>
    </r>
    <r>
      <rPr>
        <sz val="11"/>
        <color theme="1"/>
        <rFont val="Calibri"/>
        <family val="2"/>
        <scheme val="minor"/>
      </rPr>
      <t> de son âme, et ne vous permet plus de douter de sa flamme.</t>
    </r>
  </si>
  <si>
    <r>
      <t>J'ai voulu voir vos pleurs pour mieux voir votre flamme, et la crainte a </t>
    </r>
    <r>
      <rPr>
        <b/>
        <sz val="11"/>
        <color rgb="FFCC3300"/>
        <rFont val="Arial"/>
        <family val="2"/>
      </rPr>
      <t>trahi</t>
    </r>
    <r>
      <rPr>
        <sz val="11"/>
        <color rgb="FF333333"/>
        <rFont val="Arial"/>
        <family val="2"/>
      </rPr>
      <t> les </t>
    </r>
    <r>
      <rPr>
        <b/>
        <sz val="11"/>
        <color rgb="FFCC3300"/>
        <rFont val="Arial"/>
        <family val="2"/>
      </rPr>
      <t>secrets</t>
    </r>
    <r>
      <rPr>
        <sz val="11"/>
        <color rgb="FF333333"/>
        <rFont val="Arial"/>
        <family val="2"/>
      </rPr>
      <t> de votre âme.</t>
    </r>
  </si>
  <si>
    <r>
      <t>ta langue veut </t>
    </r>
    <r>
      <rPr>
        <b/>
        <sz val="11"/>
        <color rgb="FFCC3300"/>
        <rFont val="Arial"/>
        <family val="2"/>
      </rPr>
      <t>trahir</t>
    </r>
    <r>
      <rPr>
        <sz val="11"/>
        <color rgb="FF333333"/>
        <rFont val="Arial"/>
        <family val="2"/>
      </rPr>
      <t> le </t>
    </r>
    <r>
      <rPr>
        <b/>
        <sz val="11"/>
        <color rgb="FFCC3300"/>
        <rFont val="Arial"/>
        <family val="2"/>
      </rPr>
      <t>secret</t>
    </r>
    <r>
      <rPr>
        <sz val="11"/>
        <color rgb="FF333333"/>
        <rFont val="Arial"/>
        <family val="2"/>
      </rPr>
      <t> de mon ame:</t>
    </r>
  </si>
  <si>
    <r>
      <t>Jugez, je vous supplie, en quel embarras je me trouvai, en faisant réflexion, d'un côté, sur le juste sujet que l'on auroit de croire que j'avois </t>
    </r>
    <r>
      <rPr>
        <b/>
        <sz val="11"/>
        <color rgb="FFCC3300"/>
        <rFont val="Arial"/>
        <family val="2"/>
      </rPr>
      <t>trahi</t>
    </r>
    <r>
      <rPr>
        <sz val="11"/>
        <color rgb="FF333333"/>
        <rFont val="Arial"/>
        <family val="2"/>
      </rPr>
      <t> le </t>
    </r>
    <r>
      <rPr>
        <b/>
        <sz val="11"/>
        <color rgb="FFCC3300"/>
        <rFont val="Arial"/>
        <family val="2"/>
      </rPr>
      <t xml:space="preserve">secret </t>
    </r>
    <r>
      <rPr>
        <sz val="11"/>
        <color rgb="FF333333"/>
        <rFont val="Arial"/>
        <family val="2"/>
      </rPr>
      <t>de mes amis, et, de l'autre, sur le moyen dont je me pourrois servir pour empêcher monsieur d'exécuter ce qu'il venoit de résoudre. </t>
    </r>
  </si>
  <si>
    <r>
      <t>Madame, pardonnez, s'il faut que je consente à </t>
    </r>
    <r>
      <rPr>
        <b/>
        <sz val="11"/>
        <color rgb="FFCC3300"/>
        <rFont val="Arial"/>
        <family val="2"/>
      </rPr>
      <t>trahir</t>
    </r>
    <r>
      <rPr>
        <sz val="11"/>
        <color rgb="FF333333"/>
        <rFont val="Arial"/>
        <family val="2"/>
      </rPr>
      <t> vos </t>
    </r>
    <r>
      <rPr>
        <b/>
        <sz val="11"/>
        <color rgb="FFCC3300"/>
        <rFont val="Arial"/>
        <family val="2"/>
      </rPr>
      <t>secrets</t>
    </r>
    <r>
      <rPr>
        <sz val="11"/>
        <color rgb="FF333333"/>
        <rFont val="Arial"/>
        <family val="2"/>
      </rPr>
      <t> et tromper votre attente: je me vois exposée à sa témérité; toutes mes actions n'ont plus de liberté; et mon honneur en butte aux soupçons qu'il peut prendre est réduit à toute heure aux soins de se défendre.</t>
    </r>
  </si>
  <si>
    <r>
      <t>Ne croyez pas pourtant qu'aprés un tel discours je </t>
    </r>
    <r>
      <rPr>
        <b/>
        <sz val="11"/>
        <color rgb="FFFF0000"/>
        <rFont val="Arial"/>
        <family val="2"/>
      </rPr>
      <t>trahisse </t>
    </r>
    <r>
      <rPr>
        <sz val="11"/>
        <color rgb="FF333333"/>
        <rFont val="Arial"/>
        <family val="2"/>
      </rPr>
      <t>un </t>
    </r>
    <r>
      <rPr>
        <b/>
        <sz val="11"/>
        <color rgb="FFFF0000"/>
        <rFont val="Arial"/>
        <family val="2"/>
      </rPr>
      <t>secret</t>
    </r>
    <r>
      <rPr>
        <sz val="11"/>
        <color rgb="FF333333"/>
        <rFont val="Arial"/>
        <family val="2"/>
      </rPr>
      <t>, d'où dépendent vos jours. </t>
    </r>
  </si>
  <si>
    <r>
      <t>Pourquoi me cacher vos sentimens, Constancia, lui dit-il, votre visage </t>
    </r>
    <r>
      <rPr>
        <b/>
        <sz val="11"/>
        <color rgb="FFCC3300"/>
        <rFont val="Arial"/>
        <family val="2"/>
      </rPr>
      <t>trahit</t>
    </r>
    <r>
      <rPr>
        <sz val="11"/>
        <color rgb="FF333333"/>
        <rFont val="Arial"/>
        <family val="2"/>
      </rPr>
      <t> le </t>
    </r>
    <r>
      <rPr>
        <b/>
        <sz val="11"/>
        <color rgb="FFCC3300"/>
        <rFont val="Arial"/>
        <family val="2"/>
      </rPr>
      <t>secret</t>
    </r>
    <r>
      <rPr>
        <sz val="11"/>
        <color rgb="FF333333"/>
        <rFont val="Arial"/>
        <family val="2"/>
      </rPr>
      <t> de votre coeur, vous aimez?</t>
    </r>
  </si>
  <si>
    <r>
      <t>d'ailleurs, quand nous sommes obligez de commercer en pays étrangers, nous tombons dans la necessité de nous servir de truchemens qui souvent </t>
    </r>
    <r>
      <rPr>
        <b/>
        <sz val="11"/>
        <color rgb="FFCC3300"/>
        <rFont val="Arial"/>
        <family val="2"/>
      </rPr>
      <t>trahissent</t>
    </r>
    <r>
      <rPr>
        <sz val="11"/>
        <color rgb="FF333333"/>
        <rFont val="Arial"/>
        <family val="2"/>
      </rPr>
      <t> nos </t>
    </r>
    <r>
      <rPr>
        <b/>
        <sz val="11"/>
        <color rgb="FFCC3300"/>
        <rFont val="Arial"/>
        <family val="2"/>
      </rPr>
      <t>secrets</t>
    </r>
    <r>
      <rPr>
        <sz val="11"/>
        <color rgb="FF333333"/>
        <rFont val="Arial"/>
        <family val="2"/>
      </rPr>
      <t> ou qui nous rendent mal ceux des autres.</t>
    </r>
  </si>
  <si>
    <r>
      <t>C'est </t>
    </r>
    <r>
      <rPr>
        <b/>
        <sz val="11"/>
        <color rgb="FFCC3300"/>
        <rFont val="Arial"/>
        <family val="2"/>
      </rPr>
      <t>trahir</t>
    </r>
    <r>
      <rPr>
        <sz val="11"/>
        <color rgb="FF333333"/>
        <rFont val="Arial"/>
        <family val="2"/>
      </rPr>
      <t> un </t>
    </r>
    <r>
      <rPr>
        <b/>
        <sz val="11"/>
        <color rgb="FFCC3300"/>
        <rFont val="Arial"/>
        <family val="2"/>
      </rPr>
      <t>secret</t>
    </r>
    <r>
      <rPr>
        <sz val="11"/>
        <color rgb="FF333333"/>
        <rFont val="Arial"/>
        <family val="2"/>
      </rPr>
      <t>.</t>
    </r>
    <r>
      <rPr>
        <sz val="11"/>
        <color theme="1"/>
        <rFont val="Calibri"/>
        <family val="2"/>
        <scheme val="minor"/>
      </rPr>
      <t> </t>
    </r>
  </si>
  <si>
    <r>
      <t>Je suis bien jeune, mais j'aimerois mieux mourir que de </t>
    </r>
    <r>
      <rPr>
        <b/>
        <sz val="11"/>
        <color rgb="FFCC3300"/>
        <rFont val="Arial"/>
        <family val="2"/>
      </rPr>
      <t>trahir</t>
    </r>
    <r>
      <rPr>
        <sz val="11"/>
        <color rgb="FF333333"/>
        <rFont val="Arial"/>
        <family val="2"/>
      </rPr>
      <t> un </t>
    </r>
    <r>
      <rPr>
        <b/>
        <sz val="11"/>
        <color rgb="FFCC3300"/>
        <rFont val="Arial"/>
        <family val="2"/>
      </rPr>
      <t>secret</t>
    </r>
    <r>
      <rPr>
        <sz val="11"/>
        <color rgb="FF333333"/>
        <rFont val="Arial"/>
        <family val="2"/>
      </rPr>
      <t>.</t>
    </r>
  </si>
  <si>
    <r>
      <t xml:space="preserve">Cela n'était pas aisé; la question m'embarrassa, m'alarma même; j'en rougis, et puis j'eus peur qu'elle ne vît que je rougissais, et que cela ne </t>
    </r>
    <r>
      <rPr>
        <b/>
        <sz val="11"/>
        <color rgb="FFCC3300"/>
        <rFont val="Arial"/>
        <family val="2"/>
      </rPr>
      <t>trahît</t>
    </r>
    <r>
      <rPr>
        <sz val="11"/>
        <color rgb="FF333333"/>
        <rFont val="Arial"/>
        <family val="2"/>
      </rPr>
      <t> un </t>
    </r>
    <r>
      <rPr>
        <b/>
        <sz val="11"/>
        <color rgb="FFCC3300"/>
        <rFont val="Arial"/>
        <family val="2"/>
      </rPr>
      <t>secret</t>
    </r>
    <r>
      <rPr>
        <sz val="11"/>
        <color rgb="FF333333"/>
        <rFont val="Arial"/>
        <family val="2"/>
      </rPr>
      <t> qui me faisait trop d'honneur.</t>
    </r>
  </si>
  <si>
    <r>
      <t>je lui fis un sincére aveu de l'état de mon coeur, et vous sentez bien, chére </t>
    </r>
    <r>
      <rPr>
        <sz val="11"/>
        <color theme="1"/>
        <rFont val="Calibri"/>
        <family val="2"/>
        <scheme val="minor"/>
      </rPr>
      <t>Minette</t>
    </r>
    <r>
      <rPr>
        <sz val="11"/>
        <color rgb="FF333333"/>
        <rFont val="Arial"/>
        <family val="2"/>
      </rPr>
      <t>, que ce ne fut point sans </t>
    </r>
    <r>
      <rPr>
        <b/>
        <sz val="11"/>
        <color rgb="FFCC3300"/>
        <rFont val="Arial"/>
        <family val="2"/>
      </rPr>
      <t xml:space="preserve">trahir </t>
    </r>
    <r>
      <rPr>
        <sz val="11"/>
        <color rgb="FF333333"/>
        <rFont val="Arial"/>
        <family val="2"/>
      </rPr>
      <t>vos </t>
    </r>
    <r>
      <rPr>
        <b/>
        <sz val="11"/>
        <color rgb="FFCC3300"/>
        <rFont val="Arial"/>
        <family val="2"/>
      </rPr>
      <t>secrets</t>
    </r>
    <r>
      <rPr>
        <sz val="11"/>
        <color rgb="FF333333"/>
        <rFont val="Arial"/>
        <family val="2"/>
      </rPr>
      <t>, je vous en demande un million de pardons; </t>
    </r>
  </si>
  <si>
    <r>
      <t>Pour la partie morale, </t>
    </r>
    <r>
      <rPr>
        <sz val="11"/>
        <color theme="1"/>
        <rFont val="Calibri"/>
        <family val="2"/>
        <scheme val="minor"/>
      </rPr>
      <t>Fontenelle</t>
    </r>
    <r>
      <rPr>
        <sz val="11"/>
        <color rgb="FF333333"/>
        <rFont val="Arial"/>
        <family val="2"/>
      </rPr>
      <t> a l'air d'un philosophe qui connoît les hommes, qui les observe, qui les craint, qui quelquefois les méprise, mais qui ne </t>
    </r>
    <r>
      <rPr>
        <b/>
        <sz val="11"/>
        <color rgb="FFCC3300"/>
        <rFont val="Arial"/>
        <family val="2"/>
      </rPr>
      <t>trahit</t>
    </r>
    <r>
      <rPr>
        <sz val="11"/>
        <color rgb="FF333333"/>
        <rFont val="Arial"/>
        <family val="2"/>
      </rPr>
      <t> son </t>
    </r>
    <r>
      <rPr>
        <b/>
        <sz val="11"/>
        <color rgb="FFCC3300"/>
        <rFont val="Arial"/>
        <family val="2"/>
      </rPr>
      <t>secret</t>
    </r>
    <r>
      <rPr>
        <sz val="11"/>
        <color rgb="FF333333"/>
        <rFont val="Arial"/>
        <family val="2"/>
      </rPr>
      <t> qu'à demi.</t>
    </r>
  </si>
  <si>
    <r>
      <t>Elles ont </t>
    </r>
    <r>
      <rPr>
        <b/>
        <sz val="11"/>
        <color rgb="FFCC3300"/>
        <rFont val="Arial"/>
        <family val="2"/>
      </rPr>
      <t>trahi</t>
    </r>
    <r>
      <rPr>
        <sz val="11"/>
        <color rgb="FF333333"/>
        <rFont val="Arial"/>
        <family val="2"/>
      </rPr>
      <t> leur </t>
    </r>
    <r>
      <rPr>
        <b/>
        <sz val="11"/>
        <color rgb="FFCC3300"/>
        <rFont val="Arial"/>
        <family val="2"/>
      </rPr>
      <t>secret</t>
    </r>
    <r>
      <rPr>
        <sz val="11"/>
        <color rgb="FF333333"/>
        <rFont val="Arial"/>
        <family val="2"/>
      </rPr>
      <t>. </t>
    </r>
  </si>
  <si>
    <r>
      <t xml:space="preserve">Ne m'écrivez-vous point qu'une lettre surprise, par une main vénale entre vos mains remise, du prince et de Thamas </t>
    </r>
    <r>
      <rPr>
        <b/>
        <sz val="11"/>
        <color rgb="FFC00000"/>
        <rFont val="Arial"/>
        <family val="2"/>
      </rPr>
      <t>trahissant</t>
    </r>
    <r>
      <rPr>
        <sz val="11"/>
        <color rgb="FF333333"/>
        <rFont val="Arial"/>
        <family val="2"/>
      </rPr>
      <t xml:space="preserve"> les </t>
    </r>
    <r>
      <rPr>
        <b/>
        <sz val="11"/>
        <color rgb="FFC00000"/>
        <rFont val="Arial"/>
        <family val="2"/>
      </rPr>
      <t>secrets</t>
    </r>
    <r>
      <rPr>
        <sz val="11"/>
        <color rgb="FF333333"/>
        <rFont val="Arial"/>
        <family val="2"/>
      </rPr>
      <t xml:space="preserve">, doit prouver qu'à la Perse il vend nos intérêts? </t>
    </r>
  </si>
  <si>
    <r>
      <t>Si, </t>
    </r>
    <r>
      <rPr>
        <b/>
        <sz val="11"/>
        <color rgb="FFCC3300"/>
        <rFont val="Arial"/>
        <family val="2"/>
      </rPr>
      <t>trahissant</t>
    </r>
    <r>
      <rPr>
        <sz val="11"/>
        <color rgb="FF333333"/>
        <rFont val="Arial"/>
        <family val="2"/>
      </rPr>
      <t> mon </t>
    </r>
    <r>
      <rPr>
        <b/>
        <sz val="11"/>
        <color rgb="FFCC3300"/>
        <rFont val="Arial"/>
        <family val="2"/>
      </rPr>
      <t>secret</t>
    </r>
    <r>
      <rPr>
        <sz val="11"/>
        <color rgb="FF333333"/>
        <rFont val="Arial"/>
        <family val="2"/>
      </rPr>
      <t>, vous troubliez les derniers momens d'une vie qui s'éteint, vous auriez inutilement un tort avec moi, qui n'en aurai jamais avec vous.</t>
    </r>
  </si>
  <si>
    <r>
      <t>Ses premiers voeux, ses démarches constantes ont été pour elle. Le ministère anglais la repousse; le ministère anglais a </t>
    </r>
    <r>
      <rPr>
        <b/>
        <sz val="11"/>
        <color rgb="FFCC3300"/>
        <rFont val="Arial"/>
        <family val="2"/>
      </rPr>
      <t>trahi</t>
    </r>
    <r>
      <rPr>
        <sz val="11"/>
        <color rgb="FF333333"/>
        <rFont val="Arial"/>
        <family val="2"/>
      </rPr>
      <t> le </t>
    </r>
    <r>
      <rPr>
        <b/>
        <sz val="11"/>
        <color rgb="FFCC3300"/>
        <rFont val="Arial"/>
        <family val="2"/>
      </rPr>
      <t>secret</t>
    </r>
    <r>
      <rPr>
        <sz val="11"/>
        <color rgb="FF333333"/>
        <rFont val="Arial"/>
        <family val="2"/>
      </rPr>
      <t> de son horrible politique.</t>
    </r>
  </si>
  <si>
    <r>
      <t>Écoute, me dit cette charmante fille avec toute la candeur de son âge et toute la naïveté de son aimable caractère; écoute, </t>
    </r>
    <r>
      <rPr>
        <sz val="11"/>
        <color theme="1"/>
        <rFont val="Calibri"/>
        <family val="2"/>
        <scheme val="minor"/>
      </rPr>
      <t>Thérèse</t>
    </r>
    <r>
      <rPr>
        <sz val="11"/>
        <color rgb="FF333333"/>
        <rFont val="Arial"/>
        <family val="2"/>
      </rPr>
      <t>, je vais tout te dire, je vois bien que tu es une honnête fille... incapable de </t>
    </r>
    <r>
      <rPr>
        <b/>
        <sz val="11"/>
        <color rgb="FFCC3300"/>
        <rFont val="Arial"/>
        <family val="2"/>
      </rPr>
      <t>trahir</t>
    </r>
    <r>
      <rPr>
        <sz val="11"/>
        <color rgb="FF333333"/>
        <rFont val="Arial"/>
        <family val="2"/>
      </rPr>
      <t> le </t>
    </r>
    <r>
      <rPr>
        <b/>
        <sz val="11"/>
        <color rgb="FFCC3300"/>
        <rFont val="Arial"/>
        <family val="2"/>
      </rPr>
      <t>secret</t>
    </r>
    <r>
      <rPr>
        <sz val="11"/>
        <color rgb="FF333333"/>
        <rFont val="Arial"/>
        <family val="2"/>
      </rPr>
      <t> que je vais te confier.</t>
    </r>
  </si>
  <si>
    <r>
      <t>Je me suis efforcée, ajouta-t-elle, de lui faire perdre ce noir dessein, et je lui ai fait des reproches dont il s'est irrité jusqu'à me menacer de m'ôter la vie de ses propres mains, s'il m'arrivoit de </t>
    </r>
    <r>
      <rPr>
        <b/>
        <sz val="11"/>
        <color rgb="FFCC3300"/>
        <rFont val="Arial"/>
        <family val="2"/>
      </rPr>
      <t>trahir</t>
    </r>
    <r>
      <rPr>
        <sz val="11"/>
        <color rgb="FF333333"/>
        <rFont val="Arial"/>
        <family val="2"/>
      </rPr>
      <t> son </t>
    </r>
    <r>
      <rPr>
        <b/>
        <sz val="11"/>
        <color rgb="FFCC3300"/>
        <rFont val="Arial"/>
        <family val="2"/>
      </rPr>
      <t>secret</t>
    </r>
    <r>
      <rPr>
        <sz val="11"/>
        <color rgb="FF333333"/>
        <rFont val="Arial"/>
        <family val="2"/>
      </rPr>
      <t>.</t>
    </r>
  </si>
  <si>
    <r>
      <t>Là-dessus </t>
    </r>
    <r>
      <rPr>
        <sz val="11"/>
        <color theme="1"/>
        <rFont val="Calibri"/>
        <family val="2"/>
        <scheme val="minor"/>
      </rPr>
      <t>Amedès</t>
    </r>
    <r>
      <rPr>
        <sz val="11"/>
        <color rgb="FF333333"/>
        <rFont val="Arial"/>
        <family val="2"/>
      </rPr>
      <t> avoüa que connoissant en effet, non-seulement le nom et la personne, mais encore le caractere de ce heros; il avoit </t>
    </r>
    <r>
      <rPr>
        <b/>
        <sz val="11"/>
        <color rgb="FFCC3300"/>
        <rFont val="Arial"/>
        <family val="2"/>
      </rPr>
      <t>trahi</t>
    </r>
    <r>
      <rPr>
        <sz val="11"/>
        <color rgb="FF333333"/>
        <rFont val="Arial"/>
        <family val="2"/>
      </rPr>
      <t> utilement leur </t>
    </r>
    <r>
      <rPr>
        <b/>
        <sz val="11"/>
        <color rgb="FFCC3300"/>
        <rFont val="Arial"/>
        <family val="2"/>
      </rPr>
      <t>secret;</t>
    </r>
    <r>
      <rPr>
        <sz val="11"/>
        <color rgb="FF333333"/>
        <rFont val="Arial"/>
        <family val="2"/>
      </rPr>
      <t> et qu'il osoit leur montrer en lui un défenseur zelé, et le restaurateur prochain de l'empire carthaginois.</t>
    </r>
  </si>
  <si>
    <r>
      <t>M</t>
    </r>
    <r>
      <rPr>
        <sz val="11"/>
        <color rgb="FF333333"/>
        <rFont val="Arial"/>
        <family val="2"/>
      </rPr>
      <t> de </t>
    </r>
    <r>
      <rPr>
        <sz val="11"/>
        <color theme="1"/>
        <rFont val="Calibri"/>
        <family val="2"/>
        <scheme val="minor"/>
      </rPr>
      <t>Cressy</t>
    </r>
    <r>
      <rPr>
        <sz val="11"/>
        <color rgb="FF333333"/>
        <rFont val="Arial"/>
        <family val="2"/>
      </rPr>
      <t> n'étoit pas plus tranquille; rebuté des hauteurs de </t>
    </r>
    <r>
      <rPr>
        <sz val="11"/>
        <color theme="1"/>
        <rFont val="Calibri"/>
        <family val="2"/>
        <scheme val="minor"/>
      </rPr>
      <t>Mademoiselle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Berneil</t>
    </r>
    <r>
      <rPr>
        <sz val="11"/>
        <color rgb="FF333333"/>
        <rFont val="Arial"/>
        <family val="2"/>
      </rPr>
      <t>, dégoûté d'un commerce que l'amour du plaisir lui avoit fait lier, dont l'humeur de sa maîtresse le bannissoit, il s'occupoit pendant l'absence de la marquise à trouver les moyens d'éloigner </t>
    </r>
    <r>
      <rPr>
        <sz val="11"/>
        <color theme="1"/>
        <rFont val="Calibri"/>
        <family val="2"/>
        <scheme val="minor"/>
      </rPr>
      <t>Hortense</t>
    </r>
    <r>
      <rPr>
        <sz val="11"/>
        <color rgb="FF333333"/>
        <rFont val="Arial"/>
        <family val="2"/>
      </rPr>
      <t>, sans </t>
    </r>
    <r>
      <rPr>
        <b/>
        <sz val="11"/>
        <color rgb="FFCC3300"/>
        <rFont val="Arial"/>
        <family val="2"/>
      </rPr>
      <t>trahir</t>
    </r>
    <r>
      <rPr>
        <sz val="11"/>
        <color rgb="FF333333"/>
        <rFont val="Arial"/>
        <family val="2"/>
      </rPr>
      <t> un </t>
    </r>
    <r>
      <rPr>
        <b/>
        <sz val="11"/>
        <color rgb="FFCC3300"/>
        <rFont val="Arial"/>
        <family val="2"/>
      </rPr>
      <t>secret</t>
    </r>
    <r>
      <rPr>
        <sz val="11"/>
        <color rgb="FF333333"/>
        <rFont val="Arial"/>
        <family val="2"/>
      </rPr>
      <t> qu'il ne convenoit pas de révéler.</t>
    </r>
  </si>
  <si>
    <r>
      <rPr>
        <sz val="11"/>
        <rFont val="Calibri"/>
        <family val="2"/>
        <scheme val="minor"/>
      </rPr>
      <t xml:space="preserve">Quant à moi, je n'en ai point eu, voyant avec qui vous veniez. Ce reptile vous a sifflé que j'étais là pour </t>
    </r>
    <r>
      <rPr>
        <b/>
        <sz val="10"/>
        <color rgb="FFFF0000"/>
        <rFont val="Courier New"/>
        <family val="3"/>
      </rPr>
      <t>trahir</t>
    </r>
    <r>
      <rPr>
        <sz val="10"/>
        <rFont val="Courier New"/>
        <family val="3"/>
      </rPr>
      <t xml:space="preserve"> vos </t>
    </r>
    <r>
      <rPr>
        <b/>
        <sz val="10"/>
        <color rgb="FFFF0000"/>
        <rFont val="Courier New"/>
        <family val="3"/>
      </rPr>
      <t>secrets</t>
    </r>
    <r>
      <rPr>
        <sz val="10"/>
        <rFont val="Courier New"/>
        <family val="3"/>
      </rPr>
      <t>?</t>
    </r>
  </si>
  <si>
    <r>
      <t>Il n'y auroit qu'un méchant caractère qui pût s'être vanté de la bonté qu'une femme a pour lui, et qui eût été capable de </t>
    </r>
    <r>
      <rPr>
        <b/>
        <sz val="11"/>
        <color rgb="FFCC3300"/>
        <rFont val="Arial"/>
        <family val="2"/>
      </rPr>
      <t>trahir</t>
    </r>
    <r>
      <rPr>
        <sz val="11"/>
        <color rgb="FF333333"/>
        <rFont val="Arial"/>
        <family val="2"/>
      </rPr>
      <t> ses </t>
    </r>
    <r>
      <rPr>
        <b/>
        <sz val="11"/>
        <color rgb="FFCC3300"/>
        <rFont val="Arial"/>
        <family val="2"/>
      </rPr>
      <t>secrets</t>
    </r>
    <r>
      <rPr>
        <sz val="11"/>
        <color rgb="FF333333"/>
        <rFont val="Arial"/>
        <family val="2"/>
      </rPr>
      <t>.</t>
    </r>
  </si>
  <si>
    <r>
      <t xml:space="preserve">De l'autre part, où suis-je? cette friponne de Suzanne a-t-elle </t>
    </r>
    <r>
      <rPr>
        <b/>
        <sz val="11"/>
        <color rgb="FFFF0000"/>
        <rFont val="Arial"/>
        <family val="2"/>
      </rPr>
      <t>trahi</t>
    </r>
    <r>
      <rPr>
        <sz val="11"/>
        <color rgb="FF333333"/>
        <rFont val="Arial"/>
        <family val="2"/>
      </rPr>
      <t xml:space="preserve"> mon </t>
    </r>
    <r>
      <rPr>
        <b/>
        <sz val="11"/>
        <color rgb="FFFF0000"/>
        <rFont val="Arial"/>
        <family val="2"/>
      </rPr>
      <t>secret</t>
    </r>
    <r>
      <rPr>
        <sz val="11"/>
        <color rgb="FF333333"/>
        <rFont val="Arial"/>
        <family val="2"/>
      </rPr>
      <t>?</t>
    </r>
  </si>
  <si>
    <r>
      <t>On recommandoit néantmoins non-seulement aux initiés, mais aux jeunes prêtres, aussi bien qu'aux officiers du second ordre, de ne point affecter cet air de réserve qui n'est propre qu'à exciter dans les autres une curiosité inutile, et qui </t>
    </r>
    <r>
      <rPr>
        <b/>
        <sz val="11"/>
        <color rgb="FFCC3300"/>
        <rFont val="Arial"/>
        <family val="2"/>
      </rPr>
      <t>trahit</t>
    </r>
    <r>
      <rPr>
        <sz val="11"/>
        <color rgb="FF333333"/>
        <rFont val="Arial"/>
        <family val="2"/>
      </rPr>
      <t> en partie le </t>
    </r>
    <r>
      <rPr>
        <b/>
        <sz val="11"/>
        <color rgb="FFCC3300"/>
        <rFont val="Arial"/>
        <family val="2"/>
      </rPr>
      <t>secret</t>
    </r>
    <r>
      <rPr>
        <sz val="11"/>
        <color rgb="FF333333"/>
        <rFont val="Arial"/>
        <family val="2"/>
      </rPr>
      <t> qu'on veut garder.</t>
    </r>
  </si>
  <si>
    <r>
      <t>Comment alors ne pas </t>
    </r>
    <r>
      <rPr>
        <b/>
        <sz val="11"/>
        <color rgb="FFCC3300"/>
        <rFont val="Arial"/>
        <family val="2"/>
      </rPr>
      <t>trahir</t>
    </r>
    <r>
      <rPr>
        <sz val="11"/>
        <color rgb="FF333333"/>
        <rFont val="Arial"/>
        <family val="2"/>
      </rPr>
      <t> le </t>
    </r>
    <r>
      <rPr>
        <b/>
        <sz val="11"/>
        <color rgb="FFCC3300"/>
        <rFont val="Arial"/>
        <family val="2"/>
      </rPr>
      <t>secret</t>
    </r>
    <r>
      <rPr>
        <sz val="11"/>
        <color rgb="FF333333"/>
        <rFont val="Arial"/>
        <family val="2"/>
      </rPr>
      <t> de nos coeurs!</t>
    </r>
  </si>
  <si>
    <r>
      <t>J'aurois </t>
    </r>
    <r>
      <rPr>
        <b/>
        <sz val="11"/>
        <color rgb="FFCC3300"/>
        <rFont val="Arial"/>
        <family val="2"/>
      </rPr>
      <t>trahi</t>
    </r>
    <r>
      <rPr>
        <sz val="11"/>
        <color rgb="FF333333"/>
        <rFont val="Arial"/>
        <family val="2"/>
      </rPr>
      <t> ton </t>
    </r>
    <r>
      <rPr>
        <b/>
        <sz val="11"/>
        <color rgb="FFCC3300"/>
        <rFont val="Arial"/>
        <family val="2"/>
      </rPr>
      <t>secret</t>
    </r>
    <r>
      <rPr>
        <sz val="11"/>
        <color rgb="FF333333"/>
        <rFont val="Arial"/>
        <family val="2"/>
      </rPr>
      <t>, sans doute, si j'avois pu te sauver ainsi: mais j'ai lu mieux que toi dans ton coeur trop sensible; je le vis se consumer d'un feu dévorant que rien ne pouvoit éteindre.</t>
    </r>
  </si>
  <si>
    <r>
      <t>Confesseur de l'impératrice Jeanne, il refusa de </t>
    </r>
    <r>
      <rPr>
        <b/>
        <sz val="11"/>
        <color rgb="FFCC3300"/>
        <rFont val="Arial"/>
        <family val="2"/>
      </rPr>
      <t>trahir</t>
    </r>
    <r>
      <rPr>
        <sz val="11"/>
        <color rgb="FF333333"/>
        <rFont val="Arial"/>
        <family val="2"/>
      </rPr>
      <t> le </t>
    </r>
    <r>
      <rPr>
        <b/>
        <sz val="11"/>
        <color rgb="FFCC3300"/>
        <rFont val="Arial"/>
        <family val="2"/>
      </rPr>
      <t>secret</t>
    </r>
    <r>
      <rPr>
        <sz val="11"/>
        <color rgb="FF333333"/>
        <rFont val="Arial"/>
        <family val="2"/>
      </rPr>
      <t> de sa confession, et l'ivrogne Wenceslas, qui voulait savoir les pensées de sa femme, n'ayant pu rien arracher à l'illustre docteur, le fit noyer sous le pont de Prague.</t>
    </r>
  </si>
  <si>
    <r>
      <t>Parce que vous n'avez plus rien à démêler avec l'amour et les plaisirs, vous </t>
    </r>
    <r>
      <rPr>
        <b/>
        <sz val="11"/>
        <color rgb="FFCC3300"/>
        <rFont val="Arial"/>
        <family val="2"/>
      </rPr>
      <t xml:space="preserve">trahissez </t>
    </r>
    <r>
      <rPr>
        <sz val="11"/>
        <color rgb="FF333333"/>
        <rFont val="Arial"/>
        <family val="2"/>
      </rPr>
      <t>malignement tous leurs </t>
    </r>
    <r>
      <rPr>
        <b/>
        <sz val="11"/>
        <color rgb="FFCC3300"/>
        <rFont val="Arial"/>
        <family val="2"/>
      </rPr>
      <t>secrets;</t>
    </r>
    <r>
      <rPr>
        <sz val="11"/>
        <color rgb="FF333333"/>
        <rFont val="Arial"/>
        <family val="2"/>
      </rPr>
      <t> et parce que vous avez probablement abusé dans votre jeunesse des choses les plus innocentes, vous croyez voir encore le mal où vous l'avez laissé.</t>
    </r>
  </si>
  <si>
    <r>
      <t>Mais ces anges criminels </t>
    </r>
    <r>
      <rPr>
        <b/>
        <sz val="11"/>
        <color rgb="FFCC3300"/>
        <rFont val="Arial"/>
        <family val="2"/>
      </rPr>
      <t>trahissent</t>
    </r>
    <r>
      <rPr>
        <sz val="11"/>
        <color rgb="FF333333"/>
        <rFont val="Arial"/>
        <family val="2"/>
      </rPr>
      <t> malgré eux le </t>
    </r>
    <r>
      <rPr>
        <b/>
        <sz val="11"/>
        <color rgb="FFCC3300"/>
        <rFont val="Arial"/>
        <family val="2"/>
      </rPr>
      <t>secret</t>
    </r>
    <r>
      <rPr>
        <sz val="11"/>
        <color rgb="FF333333"/>
        <rFont val="Arial"/>
        <family val="2"/>
      </rPr>
      <t> de leurs douleurs: car ils placent sur le chemin de leur empire les remords couchés sur un lit de fer, la discorde aux crins de couleuvres, rattachés par des bandelettes sanglantes, les vains songes suspendus aux branches d'un orme antique, le travail, les chagrins, l'épouvante, la mort et les joies coupables du coeur.</t>
    </r>
  </si>
  <si>
    <r>
      <t>Ils avaient la même gravité sous un sourire plus ininterrompu et plus immatériel que le nôtre, et je ne sais quel air d'avoir peur de </t>
    </r>
    <r>
      <rPr>
        <b/>
        <sz val="11"/>
        <color rgb="FFCC3300"/>
        <rFont val="Arial"/>
        <family val="2"/>
      </rPr>
      <t>trahir</t>
    </r>
    <r>
      <rPr>
        <sz val="11"/>
        <color rgb="FF333333"/>
        <rFont val="Arial"/>
        <family val="2"/>
      </rPr>
      <t> un </t>
    </r>
    <r>
      <rPr>
        <b/>
        <sz val="11"/>
        <color rgb="FFCC3300"/>
        <rFont val="Arial"/>
        <family val="2"/>
      </rPr>
      <t>secret</t>
    </r>
    <r>
      <rPr>
        <sz val="11"/>
        <color rgb="FF333333"/>
        <rFont val="Arial"/>
        <family val="2"/>
      </rPr>
      <t>.</t>
    </r>
  </si>
  <si>
    <r>
      <t xml:space="preserve">Voici ce qui était arrivé: le comte Foscari avait fait préparer sa voiture, dona Paula s'était mise en disposition de partir, et, au moment fatal, craignant que son précepteur ne </t>
    </r>
    <r>
      <rPr>
        <b/>
        <sz val="11"/>
        <color rgb="FFFF0000"/>
        <rFont val="Arial"/>
        <family val="2"/>
      </rPr>
      <t>trahît</t>
    </r>
    <r>
      <rPr>
        <sz val="11"/>
        <color rgb="FF333333"/>
        <rFont val="Arial"/>
        <family val="2"/>
      </rPr>
      <t xml:space="preserve"> le </t>
    </r>
    <r>
      <rPr>
        <b/>
        <sz val="11"/>
        <color rgb="FFFF0000"/>
        <rFont val="Arial"/>
        <family val="2"/>
      </rPr>
      <t>secret</t>
    </r>
    <r>
      <rPr>
        <sz val="11"/>
        <color rgb="FF333333"/>
        <rFont val="Arial"/>
        <family val="2"/>
      </rPr>
      <t xml:space="preserve"> de sa fuite, elle s'était résolue à l'emmener.</t>
    </r>
  </si>
  <si>
    <r>
      <t>Toutefois, à la lueur de quelques expressions qui </t>
    </r>
    <r>
      <rPr>
        <b/>
        <sz val="11"/>
        <color rgb="FFCC3300"/>
        <rFont val="Arial"/>
        <family val="2"/>
      </rPr>
      <t>trahissent</t>
    </r>
    <r>
      <rPr>
        <sz val="11"/>
        <color rgb="FF333333"/>
        <rFont val="Arial"/>
        <family val="2"/>
      </rPr>
      <t> peut-être le </t>
    </r>
    <r>
      <rPr>
        <b/>
        <sz val="11"/>
        <color rgb="FFCC3300"/>
        <rFont val="Arial"/>
        <family val="2"/>
      </rPr>
      <t>secret</t>
    </r>
    <r>
      <rPr>
        <sz val="11"/>
        <color rgb="FF333333"/>
        <rFont val="Arial"/>
        <family val="2"/>
      </rPr>
      <t> de l'enseignement ésotérique, on croit apercevoir, dans cette notion de l'unité divine, un vestige du dogme de la trinité; soit que le fondateur de l'académie, dans ses voyages, eût été initié aux mystères des hébreux; soit plutôt qu'il eût recueilli les débris épars des traditions primitives.</t>
    </r>
  </si>
  <si>
    <r>
      <t>Il s'y mêlait un perfide désir de voir la taille de sa rivale en corset, afin de pouvoir </t>
    </r>
    <r>
      <rPr>
        <b/>
        <sz val="11"/>
        <color rgb="FFCC3300"/>
        <rFont val="Arial"/>
        <family val="2"/>
      </rPr>
      <t>trahir</t>
    </r>
    <r>
      <rPr>
        <sz val="11"/>
        <color rgb="FF333333"/>
        <rFont val="Arial"/>
        <family val="2"/>
      </rPr>
      <t> le </t>
    </r>
    <r>
      <rPr>
        <b/>
        <sz val="11"/>
        <color rgb="FFCC3300"/>
        <rFont val="Arial"/>
        <family val="2"/>
      </rPr>
      <t>secret</t>
    </r>
    <r>
      <rPr>
        <sz val="11"/>
        <color rgb="FF333333"/>
        <rFont val="Arial"/>
        <family val="2"/>
      </rPr>
      <t> de quelque imperfection.</t>
    </r>
  </si>
  <si>
    <r>
      <t>Je dis que demain tout le monde saura que j'ai des idées sur cette petite La Vallière; mais, prends garde, Saint-Aignan, je n'ai confié mon secret qu'à toi, et, si une seule personne m'en parle, je saurai qui a </t>
    </r>
    <r>
      <rPr>
        <b/>
        <sz val="11"/>
        <color rgb="FFCC3300"/>
        <rFont val="Arial"/>
        <family val="2"/>
      </rPr>
      <t>trahi</t>
    </r>
    <r>
      <rPr>
        <sz val="11"/>
        <color rgb="FF333333"/>
        <rFont val="Arial"/>
        <family val="2"/>
      </rPr>
      <t> mon </t>
    </r>
    <r>
      <rPr>
        <b/>
        <sz val="11"/>
        <color rgb="FFCC3300"/>
        <rFont val="Arial"/>
        <family val="2"/>
      </rPr>
      <t>secret</t>
    </r>
    <r>
      <rPr>
        <sz val="11"/>
        <color rgb="FF333333"/>
        <rFont val="Arial"/>
        <family val="2"/>
      </rPr>
      <t>.</t>
    </r>
  </si>
  <si>
    <r>
      <t xml:space="preserve">Je vous ai pris pour un frère infidèle qui </t>
    </r>
    <r>
      <rPr>
        <b/>
        <sz val="11"/>
        <color rgb="FFFF0000"/>
        <rFont val="Arial"/>
        <family val="2"/>
      </rPr>
      <t>trahissait</t>
    </r>
    <r>
      <rPr>
        <sz val="11"/>
        <color rgb="FF333333"/>
        <rFont val="Arial"/>
        <family val="2"/>
      </rPr>
      <t xml:space="preserve"> nos </t>
    </r>
    <r>
      <rPr>
        <b/>
        <sz val="11"/>
        <color rgb="FFFF0000"/>
        <rFont val="Arial"/>
        <family val="2"/>
      </rPr>
      <t>secrets</t>
    </r>
    <r>
      <rPr>
        <sz val="11"/>
        <color rgb="FF333333"/>
        <rFont val="Arial"/>
        <family val="2"/>
      </rPr>
      <t xml:space="preserve"> par un motif que j'étais curieux de connaître...</t>
    </r>
  </si>
  <si>
    <r>
      <t>Son secrétaire Maynard la faisait parler en vers tendres et passionnés, et lui-même, dans sa vieillesse, a </t>
    </r>
    <r>
      <rPr>
        <b/>
        <sz val="11"/>
        <color rgb="FFCC3300"/>
        <rFont val="Arial"/>
        <family val="2"/>
      </rPr>
      <t>trahi</t>
    </r>
    <r>
      <rPr>
        <sz val="11"/>
        <color rgb="FF333333"/>
        <rFont val="Arial"/>
        <family val="2"/>
      </rPr>
      <t> le </t>
    </r>
    <r>
      <rPr>
        <b/>
        <sz val="11"/>
        <color rgb="FFCC3300"/>
        <rFont val="Arial"/>
        <family val="2"/>
      </rPr>
      <t>secret</t>
    </r>
    <r>
      <rPr>
        <sz val="11"/>
        <color rgb="FF333333"/>
        <rFont val="Arial"/>
        <family val="2"/>
      </rPr>
      <t> lorsqu'il a dit : L'âge affoiblit mon discours, Et cette fougue me quitte, Dont je chantois les amours De la reine Marguerite.</t>
    </r>
  </si>
  <si>
    <r>
      <t>Et tu boirais à la mort de tout homme qui, comme lui, </t>
    </r>
    <r>
      <rPr>
        <b/>
        <sz val="11"/>
        <color rgb="FFCC3300"/>
        <rFont val="Arial"/>
        <family val="2"/>
      </rPr>
      <t>trahirait</t>
    </r>
    <r>
      <rPr>
        <sz val="11"/>
        <color rgb="FF333333"/>
        <rFont val="Arial"/>
        <family val="2"/>
      </rPr>
      <t> les </t>
    </r>
    <r>
      <rPr>
        <b/>
        <sz val="11"/>
        <color rgb="FFCC3300"/>
        <rFont val="Arial"/>
        <family val="2"/>
      </rPr>
      <t>secrets</t>
    </r>
    <r>
      <rPr>
        <sz val="11"/>
        <color rgb="FF333333"/>
        <rFont val="Arial"/>
        <family val="2"/>
      </rPr>
      <t> de l'association sainte?</t>
    </r>
  </si>
  <si>
    <r>
      <t>Votre mari reste encore ici jusqu'à demain, ce sera moi qui vous apprendrai tout ce que votre Henri a fait pour nous; mais que jamais un seul mot de vous, ma chère Elise, ne </t>
    </r>
    <r>
      <rPr>
        <b/>
        <sz val="11"/>
        <color rgb="FFCC3300"/>
        <rFont val="Arial"/>
        <family val="2"/>
      </rPr>
      <t>trahisse</t>
    </r>
    <r>
      <rPr>
        <sz val="11"/>
        <color rgb="FF333333"/>
        <rFont val="Arial"/>
        <family val="2"/>
      </rPr>
      <t> les </t>
    </r>
    <r>
      <rPr>
        <b/>
        <sz val="11"/>
        <color rgb="FFCC3300"/>
        <rFont val="Arial"/>
        <family val="2"/>
      </rPr>
      <t>secrets</t>
    </r>
    <r>
      <rPr>
        <sz val="11"/>
        <color rgb="FF333333"/>
        <rFont val="Arial"/>
        <family val="2"/>
      </rPr>
      <t> que je vais vous confier.</t>
    </r>
  </si>
  <si>
    <r>
      <t>Monsieur, si j'étais venu chez vous pour </t>
    </r>
    <r>
      <rPr>
        <b/>
        <sz val="11"/>
        <color rgb="FFCC3300"/>
        <rFont val="Arial"/>
        <family val="2"/>
      </rPr>
      <t>trahir</t>
    </r>
    <r>
      <rPr>
        <sz val="11"/>
        <color rgb="FF333333"/>
        <rFont val="Arial"/>
        <family val="2"/>
      </rPr>
      <t> le </t>
    </r>
    <r>
      <rPr>
        <b/>
        <sz val="11"/>
        <color rgb="FFCC3300"/>
        <rFont val="Arial"/>
        <family val="2"/>
      </rPr>
      <t>secret</t>
    </r>
    <r>
      <rPr>
        <sz val="11"/>
        <color rgb="FF333333"/>
        <rFont val="Arial"/>
        <family val="2"/>
      </rPr>
      <t> de votre travail, j'aurais plus tôt fait de copier vos manuscrits qui sont sur votre bureau, que de raconter par signes le sujet qu'ils traitent.</t>
    </r>
  </si>
  <si>
    <r>
      <t>Vous ne </t>
    </r>
    <r>
      <rPr>
        <b/>
        <sz val="11"/>
        <color rgb="FFCC3300"/>
        <rFont val="Arial"/>
        <family val="2"/>
      </rPr>
      <t>trahirez</t>
    </r>
    <r>
      <rPr>
        <sz val="11"/>
        <color rgb="FF333333"/>
        <rFont val="Arial"/>
        <family val="2"/>
      </rPr>
      <t> jamais ce </t>
    </r>
    <r>
      <rPr>
        <b/>
        <sz val="11"/>
        <color rgb="FFCC3300"/>
        <rFont val="Arial"/>
        <family val="2"/>
      </rPr>
      <t>secret</t>
    </r>
    <r>
      <rPr>
        <sz val="11"/>
        <color rgb="FF333333"/>
        <rFont val="Arial"/>
        <family val="2"/>
      </rPr>
      <t>?</t>
    </r>
  </si>
  <si>
    <r>
      <t>Oui, </t>
    </r>
    <r>
      <rPr>
        <sz val="11"/>
        <color theme="1"/>
        <rFont val="Calibri"/>
        <family val="2"/>
        <scheme val="minor"/>
      </rPr>
      <t>Charles</t>
    </r>
    <r>
      <rPr>
        <sz val="11"/>
        <color rgb="FF333333"/>
        <rFont val="Arial"/>
        <family val="2"/>
      </rPr>
      <t>, disait-elle, je me le reproche maintenant; mais plus je m'attachais à vous, plus il me semblait qu'un invincible embarras s'opposât aux moindres signes qui eussent </t>
    </r>
    <r>
      <rPr>
        <b/>
        <sz val="11"/>
        <color rgb="FFCC3300"/>
        <rFont val="Arial"/>
        <family val="2"/>
      </rPr>
      <t>trahi</t>
    </r>
    <r>
      <rPr>
        <sz val="11"/>
        <color rgb="FF333333"/>
        <rFont val="Arial"/>
        <family val="2"/>
      </rPr>
      <t> le </t>
    </r>
    <r>
      <rPr>
        <b/>
        <sz val="11"/>
        <color rgb="FFCC3300"/>
        <rFont val="Arial"/>
        <family val="2"/>
      </rPr>
      <t>secret</t>
    </r>
    <r>
      <rPr>
        <sz val="11"/>
        <color rgb="FF333333"/>
        <rFont val="Arial"/>
        <family val="2"/>
      </rPr>
      <t> de mon coeur.</t>
    </r>
  </si>
  <si>
    <r>
      <t>Je peux </t>
    </r>
    <r>
      <rPr>
        <b/>
        <sz val="11"/>
        <color rgb="FFCC3300"/>
        <rFont val="Arial"/>
        <family val="2"/>
      </rPr>
      <t xml:space="preserve">trahir </t>
    </r>
    <r>
      <rPr>
        <sz val="11"/>
        <color rgb="FF333333"/>
        <rFont val="Arial"/>
        <family val="2"/>
      </rPr>
      <t>quelquefois les </t>
    </r>
    <r>
      <rPr>
        <b/>
        <sz val="11"/>
        <color rgb="FFCC3300"/>
        <rFont val="Arial"/>
        <family val="2"/>
      </rPr>
      <t>secrets</t>
    </r>
    <r>
      <rPr>
        <sz val="11"/>
        <color rgb="FF333333"/>
        <rFont val="Arial"/>
        <family val="2"/>
      </rPr>
      <t> que je devine... jamais ceux que l'on me confie.</t>
    </r>
  </si>
  <si>
    <r>
      <t>Et elle avait une voix suppliante qui eût suffi à </t>
    </r>
    <r>
      <rPr>
        <b/>
        <sz val="11"/>
        <color rgb="FFCC3300"/>
        <rFont val="Arial"/>
        <family val="2"/>
      </rPr>
      <t>trahir</t>
    </r>
    <r>
      <rPr>
        <sz val="11"/>
        <color rgb="FF333333"/>
        <rFont val="Arial"/>
        <family val="2"/>
      </rPr>
      <t> le </t>
    </r>
    <r>
      <rPr>
        <b/>
        <sz val="11"/>
        <color rgb="FFCC3300"/>
        <rFont val="Arial"/>
        <family val="2"/>
      </rPr>
      <t>secret</t>
    </r>
    <r>
      <rPr>
        <sz val="11"/>
        <color rgb="FF333333"/>
        <rFont val="Arial"/>
        <family val="2"/>
      </rPr>
      <t> de son coeur.</t>
    </r>
  </si>
  <si>
    <r>
      <t>J'ai </t>
    </r>
    <r>
      <rPr>
        <b/>
        <sz val="11"/>
        <color rgb="FFCC3300"/>
        <rFont val="Arial"/>
        <family val="2"/>
      </rPr>
      <t>trahi</t>
    </r>
    <r>
      <rPr>
        <sz val="11"/>
        <color rgb="FF333333"/>
        <rFont val="Arial"/>
        <family val="2"/>
      </rPr>
      <t> le </t>
    </r>
    <r>
      <rPr>
        <b/>
        <sz val="11"/>
        <color rgb="FFCC3300"/>
        <rFont val="Arial"/>
        <family val="2"/>
      </rPr>
      <t>secret</t>
    </r>
    <r>
      <rPr>
        <sz val="11"/>
        <color rgb="FF333333"/>
        <rFont val="Arial"/>
        <family val="2"/>
      </rPr>
      <t> de cette jeune fille pour servir l'intérêt, l'honneur de mon roi...</t>
    </r>
  </si>
  <si>
    <r>
      <t xml:space="preserve">Quant aux poëtes, les plus heureux en apparence, les plus charmés du séjour de la terre ont, au milieu de leurs joies, des accents d'une profonde mélancolie, qui </t>
    </r>
    <r>
      <rPr>
        <b/>
        <sz val="11"/>
        <color rgb="FFCC3300"/>
        <rFont val="Arial"/>
        <family val="2"/>
      </rPr>
      <t>trahissent</t>
    </r>
    <r>
      <rPr>
        <sz val="11"/>
        <color rgb="FF333333"/>
        <rFont val="Arial"/>
        <family val="2"/>
      </rPr>
      <t> le </t>
    </r>
    <r>
      <rPr>
        <b/>
        <sz val="11"/>
        <color rgb="FFCC3300"/>
        <rFont val="Arial"/>
        <family val="2"/>
      </rPr>
      <t>secret</t>
    </r>
    <r>
      <rPr>
        <sz val="11"/>
        <color rgb="FF333333"/>
        <rFont val="Arial"/>
        <family val="2"/>
      </rPr>
      <t> de leur âme.</t>
    </r>
  </si>
  <si>
    <r>
      <t>Mais je ne pouvais exprimer mes douleurs sans </t>
    </r>
    <r>
      <rPr>
        <b/>
        <sz val="11"/>
        <color rgb="FFCC3300"/>
        <rFont val="Arial"/>
        <family val="2"/>
      </rPr>
      <t>trahir</t>
    </r>
    <r>
      <rPr>
        <sz val="11"/>
        <color rgb="FF333333"/>
        <rFont val="Arial"/>
        <family val="2"/>
      </rPr>
      <t> mon </t>
    </r>
    <r>
      <rPr>
        <b/>
        <sz val="11"/>
        <color rgb="FFCC3300"/>
        <rFont val="Arial"/>
        <family val="2"/>
      </rPr>
      <t>secret</t>
    </r>
    <r>
      <rPr>
        <sz val="11"/>
        <color rgb="FF333333"/>
        <rFont val="Arial"/>
        <family val="2"/>
      </rPr>
      <t>.</t>
    </r>
  </si>
  <si>
    <r>
      <t>Il veut qu'on ait </t>
    </r>
    <r>
      <rPr>
        <b/>
        <sz val="11"/>
        <color rgb="FFCC3300"/>
        <rFont val="Arial"/>
        <family val="2"/>
      </rPr>
      <t>trahi</t>
    </r>
    <r>
      <rPr>
        <sz val="11"/>
        <color rgb="FF333333"/>
        <rFont val="Arial"/>
        <family val="2"/>
      </rPr>
      <t> son </t>
    </r>
    <r>
      <rPr>
        <b/>
        <sz val="11"/>
        <color rgb="FFCC3300"/>
        <rFont val="Arial"/>
        <family val="2"/>
      </rPr>
      <t>secret</t>
    </r>
    <r>
      <rPr>
        <sz val="11"/>
        <color rgb="FF333333"/>
        <rFont val="Arial"/>
        <family val="2"/>
      </rPr>
      <t> et en même temps prétend avoir lui-même le premier tout avoué.</t>
    </r>
  </si>
  <si>
    <r>
      <t xml:space="preserve">Je ne connais rien d'elle, on dit que sa beauté use l'éternité par son pouvoir magique mais ce pur mouvement éclate de ratés et </t>
    </r>
    <r>
      <rPr>
        <b/>
        <sz val="11"/>
        <color rgb="FFC00000"/>
        <rFont val="Calibri"/>
        <family val="2"/>
        <scheme val="minor"/>
      </rPr>
      <t>trahit</t>
    </r>
    <r>
      <rPr>
        <sz val="11"/>
        <color theme="1"/>
        <rFont val="Calibri"/>
        <family val="2"/>
        <scheme val="minor"/>
      </rPr>
      <t xml:space="preserve"> les </t>
    </r>
    <r>
      <rPr>
        <b/>
        <sz val="11"/>
        <color rgb="FFC00000"/>
        <rFont val="Calibri"/>
        <family val="2"/>
        <scheme val="minor"/>
      </rPr>
      <t>secrets</t>
    </r>
    <r>
      <rPr>
        <sz val="11"/>
        <color theme="1"/>
        <rFont val="Calibri"/>
        <family val="2"/>
        <scheme val="minor"/>
      </rPr>
      <t xml:space="preserve"> d'un désordre tragique. </t>
    </r>
  </si>
  <si>
    <r>
      <t>Autant </t>
    </r>
    <r>
      <rPr>
        <sz val="11"/>
        <color theme="1"/>
        <rFont val="Calibri"/>
        <family val="2"/>
        <scheme val="minor"/>
      </rPr>
      <t>Arnim</t>
    </r>
    <r>
      <rPr>
        <sz val="11"/>
        <color rgb="FF333333"/>
        <rFont val="Arial"/>
        <family val="2"/>
      </rPr>
      <t> écarte de son oeuvre tout aveu qui </t>
    </r>
    <r>
      <rPr>
        <b/>
        <sz val="11"/>
        <color rgb="FFCC3300"/>
        <rFont val="Arial"/>
        <family val="2"/>
      </rPr>
      <t>trahirait</t>
    </r>
    <r>
      <rPr>
        <sz val="11"/>
        <color rgb="FF333333"/>
        <rFont val="Arial"/>
        <family val="2"/>
      </rPr>
      <t> le </t>
    </r>
    <r>
      <rPr>
        <b/>
        <sz val="11"/>
        <color rgb="FFCC3300"/>
        <rFont val="Arial"/>
        <family val="2"/>
      </rPr>
      <t>secret</t>
    </r>
    <r>
      <rPr>
        <sz val="11"/>
        <color rgb="FF333333"/>
        <rFont val="Arial"/>
        <family val="2"/>
      </rPr>
      <t> de sa vie, autant son ami éprouve, de la jeunesse à ses dernières années, le besoin de la confession. </t>
    </r>
  </si>
  <si>
    <r>
      <t>Une belle étude, ce serait de marquer comment </t>
    </r>
    <r>
      <rPr>
        <sz val="11"/>
        <color theme="1"/>
        <rFont val="Calibri"/>
        <family val="2"/>
        <scheme val="minor"/>
      </rPr>
      <t>Mme</t>
    </r>
    <r>
      <rPr>
        <sz val="11"/>
        <color rgb="FF333333"/>
        <rFont val="Arial"/>
        <family val="2"/>
      </rPr>
      <t> </t>
    </r>
    <r>
      <rPr>
        <sz val="11"/>
        <color theme="1"/>
        <rFont val="Calibri"/>
        <family val="2"/>
        <scheme val="minor"/>
      </rPr>
      <t>De</t>
    </r>
    <r>
      <rPr>
        <sz val="11"/>
        <color rgb="FF333333"/>
        <rFont val="Arial"/>
        <family val="2"/>
      </rPr>
      <t> </t>
    </r>
    <r>
      <rPr>
        <sz val="11"/>
        <color theme="1"/>
        <rFont val="Calibri"/>
        <family val="2"/>
        <scheme val="minor"/>
      </rPr>
      <t>Noailles</t>
    </r>
    <r>
      <rPr>
        <sz val="11"/>
        <color rgb="FF333333"/>
        <rFont val="Arial"/>
        <family val="2"/>
      </rPr>
      <t> </t>
    </r>
    <r>
      <rPr>
        <b/>
        <sz val="11"/>
        <color rgb="FFCC3300"/>
        <rFont val="Arial"/>
        <family val="2"/>
      </rPr>
      <t>trahit</t>
    </r>
    <r>
      <rPr>
        <sz val="11"/>
        <color rgb="FF333333"/>
        <rFont val="Arial"/>
        <family val="2"/>
      </rPr>
      <t> les </t>
    </r>
    <r>
      <rPr>
        <b/>
        <sz val="11"/>
        <color rgb="FFCC3300"/>
        <rFont val="Arial"/>
        <family val="2"/>
      </rPr>
      <t>secrets</t>
    </r>
    <r>
      <rPr>
        <sz val="11"/>
        <color rgb="FF333333"/>
        <rFont val="Arial"/>
        <family val="2"/>
      </rPr>
      <t> des femmes.</t>
    </r>
  </si>
  <si>
    <r>
      <t>Et, même, cet ami réussit à émouvoir dans son être des fibres si tenues, que lui, timide, et qui n'eût à quiconque osé s'ouvrir de ses douleurs ou de ses joies, peu à peu se prit à craindre que cette voix ne </t>
    </r>
    <r>
      <rPr>
        <b/>
        <sz val="11"/>
        <color rgb="FFCC3300"/>
        <rFont val="Arial"/>
        <family val="2"/>
      </rPr>
      <t>trahît</t>
    </r>
    <r>
      <rPr>
        <sz val="11"/>
        <color rgb="FF333333"/>
        <rFont val="Arial"/>
        <family val="2"/>
      </rPr>
      <t> ses </t>
    </r>
    <r>
      <rPr>
        <b/>
        <sz val="11"/>
        <color rgb="FFCC3300"/>
        <rFont val="Arial"/>
        <family val="2"/>
      </rPr>
      <t>secrets</t>
    </r>
    <r>
      <rPr>
        <sz val="11"/>
        <color rgb="FF333333"/>
        <rFont val="Arial"/>
        <family val="2"/>
      </rPr>
      <t> en des oreilles indiscrètes.</t>
    </r>
  </si>
  <si>
    <r>
      <t>Mais donne-toi des airs de </t>
    </r>
    <r>
      <rPr>
        <b/>
        <sz val="11"/>
        <color rgb="FFCC3300"/>
        <rFont val="Arial"/>
        <family val="2"/>
      </rPr>
      <t>trahir</t>
    </r>
    <r>
      <rPr>
        <sz val="11"/>
        <color rgb="FF333333"/>
        <rFont val="Arial"/>
        <family val="2"/>
      </rPr>
      <t> un </t>
    </r>
    <r>
      <rPr>
        <b/>
        <sz val="11"/>
        <color rgb="FFCC3300"/>
        <rFont val="Arial"/>
        <family val="2"/>
      </rPr>
      <t>secret</t>
    </r>
    <r>
      <rPr>
        <sz val="11"/>
        <color rgb="FF333333"/>
        <rFont val="Arial"/>
        <family val="2"/>
      </rPr>
      <t>.</t>
    </r>
  </si>
  <si>
    <r>
      <t>C'est dans les souvenirs d'enfance que les hommes supérieurs </t>
    </r>
    <r>
      <rPr>
        <b/>
        <sz val="11"/>
        <color rgb="FFCC3300"/>
        <rFont val="Arial"/>
        <family val="2"/>
      </rPr>
      <t>trahissent</t>
    </r>
    <r>
      <rPr>
        <sz val="11"/>
        <color rgb="FF333333"/>
        <rFont val="Arial"/>
        <family val="2"/>
      </rPr>
      <t> le </t>
    </r>
    <r>
      <rPr>
        <b/>
        <sz val="11"/>
        <color rgb="FFCC3300"/>
        <rFont val="Arial"/>
        <family val="2"/>
      </rPr>
      <t>secret</t>
    </r>
    <r>
      <rPr>
        <sz val="11"/>
        <color rgb="FF333333"/>
        <rFont val="Arial"/>
        <family val="2"/>
      </rPr>
      <t> de leur âme ; ils ne pourraient analyser leur état actuel ; mais ils le décrivent admirablement dès qu'ils peuvent se dédoubler en créant un passé fictif avec tout ce qui domine leur cœur.</t>
    </r>
  </si>
  <si>
    <r>
      <t>Ce que je puis vous dire, pour le moment, sans </t>
    </r>
    <r>
      <rPr>
        <b/>
        <sz val="11"/>
        <color rgb="FFCC3300"/>
        <rFont val="Arial"/>
        <family val="2"/>
      </rPr>
      <t>trahir</t>
    </r>
    <r>
      <rPr>
        <sz val="11"/>
        <color rgb="FF333333"/>
        <rFont val="Arial"/>
        <family val="2"/>
      </rPr>
      <t> le </t>
    </r>
    <r>
      <rPr>
        <b/>
        <sz val="11"/>
        <color rgb="FFCC3300"/>
        <rFont val="Arial"/>
        <family val="2"/>
      </rPr>
      <t>secret</t>
    </r>
    <r>
      <rPr>
        <sz val="11"/>
        <color rgb="FF333333"/>
        <rFont val="Arial"/>
        <family val="2"/>
      </rPr>
      <t> de personne, c'est que c'est une bonne cliente pour ce qui est du champagne, eh! </t>
    </r>
    <r>
      <rPr>
        <sz val="11"/>
        <color theme="1"/>
        <rFont val="Calibri"/>
        <family val="2"/>
        <scheme val="minor"/>
      </rPr>
      <t>Eh! </t>
    </r>
  </si>
  <si>
    <r>
      <t>Je n'avais pas le droit de l'avertir, pas le droit de </t>
    </r>
    <r>
      <rPr>
        <b/>
        <sz val="11"/>
        <color rgb="FFCC3300"/>
        <rFont val="Arial"/>
        <family val="2"/>
      </rPr>
      <t>trahir</t>
    </r>
    <r>
      <rPr>
        <sz val="11"/>
        <color rgb="FF333333"/>
        <rFont val="Arial"/>
        <family val="2"/>
      </rPr>
      <t> un </t>
    </r>
    <r>
      <rPr>
        <b/>
        <sz val="11"/>
        <color rgb="FFCC3300"/>
        <rFont val="Arial"/>
        <family val="2"/>
      </rPr>
      <t>secret</t>
    </r>
    <r>
      <rPr>
        <sz val="11"/>
        <color rgb="FF333333"/>
        <rFont val="Arial"/>
        <family val="2"/>
      </rPr>
      <t> surpris par une indiscrétion à demi involontaire, mais dont je ne m'estimais point.</t>
    </r>
  </si>
  <si>
    <r>
      <t>Tu es toujours guidé par de la délicatesse, et il était trop naturel de ne pas trahir ta roulotte chez nous, puisque tu ne </t>
    </r>
    <r>
      <rPr>
        <b/>
        <sz val="11"/>
        <color rgb="FFCC3300"/>
        <rFont val="Arial"/>
        <family val="2"/>
      </rPr>
      <t>trahissais</t>
    </r>
    <r>
      <rPr>
        <sz val="11"/>
        <color rgb="FF333333"/>
        <rFont val="Arial"/>
        <family val="2"/>
      </rPr>
      <t> pas notre </t>
    </r>
    <r>
      <rPr>
        <b/>
        <sz val="11"/>
        <color rgb="FFCC3300"/>
        <rFont val="Arial"/>
        <family val="2"/>
      </rPr>
      <t>secret</t>
    </r>
    <r>
      <rPr>
        <sz val="11"/>
        <color rgb="FF333333"/>
        <rFont val="Arial"/>
        <family val="2"/>
      </rPr>
      <t> dans ta roulotte.</t>
    </r>
  </si>
  <si>
    <r>
      <t>Le salon était encore tel que l'avaient laissé les invités à l'instant de leur brusque départ, et son extrême désordre semblait près de </t>
    </r>
    <r>
      <rPr>
        <b/>
        <sz val="11"/>
        <color rgb="FFCC3300"/>
        <rFont val="Arial"/>
        <family val="2"/>
      </rPr>
      <t>trahir</t>
    </r>
    <r>
      <rPr>
        <sz val="11"/>
        <color rgb="FF333333"/>
        <rFont val="Arial"/>
        <family val="2"/>
      </rPr>
      <t> un </t>
    </r>
    <r>
      <rPr>
        <b/>
        <sz val="11"/>
        <color rgb="FFCC3300"/>
        <rFont val="Arial"/>
        <family val="2"/>
      </rPr>
      <t>secret</t>
    </r>
    <r>
      <rPr>
        <sz val="11"/>
        <color rgb="FF333333"/>
        <rFont val="Arial"/>
        <family val="2"/>
      </rPr>
      <t>, comme si les choses inanimées eussent retracé, avec une implacable précision, dans leur immobilité sinistre, quelques-uns de ces gestes fugitifs qui, en dépit des paroles, dénoncent les âmes.</t>
    </r>
  </si>
  <si>
    <r>
      <t>Alors </t>
    </r>
    <r>
      <rPr>
        <sz val="11"/>
        <color theme="1"/>
        <rFont val="Calibri"/>
        <family val="2"/>
        <scheme val="minor"/>
      </rPr>
      <t>Cornebille</t>
    </r>
    <r>
      <rPr>
        <sz val="11"/>
        <color rgb="FF333333"/>
        <rFont val="Arial"/>
        <family val="2"/>
      </rPr>
      <t> dit qu'il ne ferait rien et qu'il préférait encore que l'on </t>
    </r>
    <r>
      <rPr>
        <b/>
        <sz val="11"/>
        <color rgb="FFCC3300"/>
        <rFont val="Arial"/>
        <family val="2"/>
      </rPr>
      <t>trahît</t>
    </r>
    <r>
      <rPr>
        <sz val="11"/>
        <color rgb="FF333333"/>
        <rFont val="Arial"/>
        <family val="2"/>
      </rPr>
      <t> son </t>
    </r>
    <r>
      <rPr>
        <b/>
        <sz val="11"/>
        <color rgb="FFCC3300"/>
        <rFont val="Arial"/>
        <family val="2"/>
      </rPr>
      <t>secret</t>
    </r>
    <r>
      <rPr>
        <sz val="11"/>
        <color rgb="FF333333"/>
        <rFont val="Arial"/>
        <family val="2"/>
      </rPr>
      <t>.</t>
    </r>
  </si>
  <si>
    <r>
      <t>Le contenu et l'aspect de ces dépositions laissaient supposer que Blanqui avait </t>
    </r>
    <r>
      <rPr>
        <b/>
        <sz val="11"/>
        <color rgb="FFCC3300"/>
        <rFont val="Arial"/>
        <family val="2"/>
      </rPr>
      <t>trahi</t>
    </r>
    <r>
      <rPr>
        <sz val="11"/>
        <color rgb="FF333333"/>
        <rFont val="Arial"/>
        <family val="2"/>
      </rPr>
      <t> le </t>
    </r>
    <r>
      <rPr>
        <b/>
        <sz val="11"/>
        <color rgb="FFCC3300"/>
        <rFont val="Arial"/>
        <family val="2"/>
      </rPr>
      <t>secret</t>
    </r>
    <r>
      <rPr>
        <sz val="11"/>
        <color rgb="FF333333"/>
        <rFont val="Arial"/>
        <family val="2"/>
      </rPr>
      <t> de la </t>
    </r>
    <r>
      <rPr>
        <i/>
        <sz val="11"/>
        <color rgb="FF333333"/>
        <rFont val="Arial"/>
        <family val="2"/>
      </rPr>
      <t>Société des Familles </t>
    </r>
    <r>
      <rPr>
        <sz val="11"/>
        <color rgb="FF333333"/>
        <rFont val="Arial"/>
        <family val="2"/>
      </rPr>
      <t>et de la </t>
    </r>
    <r>
      <rPr>
        <i/>
        <sz val="11"/>
        <color rgb="FF333333"/>
        <rFont val="Arial"/>
        <family val="2"/>
      </rPr>
      <t>Société des Saisons, </t>
    </r>
    <r>
      <rPr>
        <sz val="11"/>
        <color rgb="FF333333"/>
        <rFont val="Arial"/>
        <family val="2"/>
      </rPr>
      <t>et qu'il en avait livré les principaux chefs.</t>
    </r>
  </si>
  <si>
    <r>
      <t>L'abbé </t>
    </r>
    <r>
      <rPr>
        <sz val="11"/>
        <color theme="1"/>
        <rFont val="Calibri"/>
        <family val="2"/>
        <scheme val="minor"/>
      </rPr>
      <t>Petitjeannin</t>
    </r>
    <r>
      <rPr>
        <sz val="11"/>
        <color rgb="FF333333"/>
        <rFont val="Arial"/>
        <family val="2"/>
      </rPr>
      <t> eût </t>
    </r>
    <r>
      <rPr>
        <b/>
        <sz val="11"/>
        <color rgb="FFCC3300"/>
        <rFont val="Arial"/>
        <family val="2"/>
      </rPr>
      <t>trahi</t>
    </r>
    <r>
      <rPr>
        <sz val="11"/>
        <color rgb="FF333333"/>
        <rFont val="Arial"/>
        <family val="2"/>
      </rPr>
      <t> le </t>
    </r>
    <r>
      <rPr>
        <b/>
        <sz val="11"/>
        <color rgb="FFCC3300"/>
        <rFont val="Arial"/>
        <family val="2"/>
      </rPr>
      <t>secret</t>
    </r>
    <r>
      <rPr>
        <sz val="11"/>
        <color rgb="FF333333"/>
        <rFont val="Arial"/>
        <family val="2"/>
      </rPr>
      <t> du tribunal de la pénitence?</t>
    </r>
  </si>
  <si>
    <r>
      <t>Quel visage pur, bien lavé... il me semble qu'aucun des baisers dont tes amis les jeunes gens ont dû le couvrir n'y a laissé maintenant de trace... seule la colère sait redonner la virginité à un visage et </t>
    </r>
    <r>
      <rPr>
        <b/>
        <sz val="11"/>
        <color rgb="FFCC3300"/>
        <rFont val="Arial"/>
        <family val="2"/>
      </rPr>
      <t>trahir</t>
    </r>
    <r>
      <rPr>
        <sz val="11"/>
        <color rgb="FF333333"/>
        <rFont val="Arial"/>
        <family val="2"/>
      </rPr>
      <t> son </t>
    </r>
    <r>
      <rPr>
        <b/>
        <sz val="11"/>
        <color rgb="FFCC3300"/>
        <rFont val="Arial"/>
        <family val="2"/>
      </rPr>
      <t>secret</t>
    </r>
    <r>
      <rPr>
        <sz val="11"/>
        <color rgb="FF333333"/>
        <rFont val="Arial"/>
        <family val="2"/>
      </rPr>
      <t>.</t>
    </r>
  </si>
  <si>
    <r>
      <t>Entendez qu'il n'aimait point céder à la peur, et qu'il aurait sacrifié toutes ses places plutôt que de </t>
    </r>
    <r>
      <rPr>
        <b/>
        <sz val="11"/>
        <color rgb="FFCC3300"/>
        <rFont val="Arial"/>
        <family val="2"/>
      </rPr>
      <t>trahir</t>
    </r>
    <r>
      <rPr>
        <sz val="11"/>
        <color rgb="FF333333"/>
        <rFont val="Arial"/>
        <family val="2"/>
      </rPr>
      <t> le </t>
    </r>
    <r>
      <rPr>
        <b/>
        <sz val="11"/>
        <color rgb="FFCC3300"/>
        <rFont val="Arial"/>
        <family val="2"/>
      </rPr>
      <t>secret</t>
    </r>
    <r>
      <rPr>
        <sz val="11"/>
        <color rgb="FF333333"/>
        <rFont val="Arial"/>
        <family val="2"/>
      </rPr>
      <t> d'un ami.</t>
    </r>
  </si>
  <si>
    <r>
      <t>Tout, plutôt que de </t>
    </r>
    <r>
      <rPr>
        <b/>
        <sz val="11"/>
        <color rgb="FFCC3300"/>
        <rFont val="Arial"/>
        <family val="2"/>
      </rPr>
      <t>trahir</t>
    </r>
    <r>
      <rPr>
        <sz val="11"/>
        <color rgb="FF333333"/>
        <rFont val="Arial"/>
        <family val="2"/>
      </rPr>
      <t> son </t>
    </r>
    <r>
      <rPr>
        <b/>
        <sz val="11"/>
        <color rgb="FFCC3300"/>
        <rFont val="Arial"/>
        <family val="2"/>
      </rPr>
      <t>secret</t>
    </r>
    <r>
      <rPr>
        <sz val="11"/>
        <color rgb="FF333333"/>
        <rFont val="Arial"/>
        <family val="2"/>
      </rPr>
      <t>!</t>
    </r>
  </si>
  <si>
    <r>
      <t>Bien sûr elle n'aurait jamais </t>
    </r>
    <r>
      <rPr>
        <b/>
        <sz val="11"/>
        <color rgb="FFCC3300"/>
        <rFont val="Arial"/>
        <family val="2"/>
      </rPr>
      <t>trahi</t>
    </r>
    <r>
      <rPr>
        <sz val="11"/>
        <color rgb="FF333333"/>
        <rFont val="Arial"/>
        <family val="2"/>
      </rPr>
      <t> un </t>
    </r>
    <r>
      <rPr>
        <b/>
        <sz val="11"/>
        <color rgb="FFCC3300"/>
        <rFont val="Arial"/>
        <family val="2"/>
      </rPr>
      <t>secret;</t>
    </r>
    <r>
      <rPr>
        <sz val="11"/>
        <color rgb="FF333333"/>
        <rFont val="Arial"/>
        <family val="2"/>
      </rPr>
      <t> mais elle n'encourageait pas aux confidences: elle affichait trop de curiosité et témoignait trop peu de sympathie.</t>
    </r>
  </si>
  <si>
    <r>
      <t>Mais Pie X blâma les trois inculpés d'avoir </t>
    </r>
    <r>
      <rPr>
        <b/>
        <sz val="11"/>
        <color rgb="FFCC3300"/>
        <rFont val="Arial"/>
        <family val="2"/>
      </rPr>
      <t>trahi</t>
    </r>
    <r>
      <rPr>
        <sz val="11"/>
        <color rgb="FF333333"/>
        <rFont val="Arial"/>
        <family val="2"/>
      </rPr>
      <t> un </t>
    </r>
    <r>
      <rPr>
        <b/>
        <sz val="11"/>
        <color rgb="FFCC3300"/>
        <rFont val="Arial"/>
        <family val="2"/>
      </rPr>
      <t>secret</t>
    </r>
    <r>
      <rPr>
        <sz val="11"/>
        <color rgb="FF333333"/>
        <rFont val="Arial"/>
        <family val="2"/>
      </rPr>
      <t> de l'Eglise en faisant connaître leur citation à un laïc.</t>
    </r>
  </si>
  <si>
    <r>
      <t>"Il croit que j'ai </t>
    </r>
    <r>
      <rPr>
        <b/>
        <sz val="11"/>
        <color rgb="FFCC3300"/>
        <rFont val="Arial"/>
        <family val="2"/>
      </rPr>
      <t>trahi</t>
    </r>
    <r>
      <rPr>
        <sz val="11"/>
        <color rgb="FF333333"/>
        <rFont val="Arial"/>
        <family val="2"/>
      </rPr>
      <t> son </t>
    </r>
    <r>
      <rPr>
        <b/>
        <sz val="11"/>
        <color rgb="FFCC3300"/>
        <rFont val="Arial"/>
        <family val="2"/>
      </rPr>
      <t>secret</t>
    </r>
    <r>
      <rPr>
        <sz val="11"/>
        <color rgb="FF333333"/>
        <rFont val="Arial"/>
        <family val="2"/>
      </rPr>
      <t>, se disait-elle, il ne m'estimera plus."</t>
    </r>
  </si>
  <si>
    <t>trahirunsecret</t>
  </si>
  <si>
    <t>Corpus</t>
  </si>
  <si>
    <t>Frantext</t>
  </si>
  <si>
    <t>MCVF</t>
  </si>
  <si>
    <t>Wordcount_Source</t>
  </si>
  <si>
    <t>AUCASSIN</t>
  </si>
  <si>
    <t>12th</t>
  </si>
  <si>
    <t>Aucassin et Nicolette</t>
  </si>
  <si>
    <t>ANONYME_SERMON</t>
  </si>
  <si>
    <t>Sermon anonyme sur sainte Agnès</t>
  </si>
  <si>
    <t>fin 12e</t>
  </si>
  <si>
    <t>ANONYME_WILLELME</t>
  </si>
  <si>
    <t>Leis Willelme</t>
  </si>
  <si>
    <t>Angleterre</t>
  </si>
  <si>
    <t>BENEDEIT_BRENDAN</t>
  </si>
  <si>
    <t>Benedeit</t>
  </si>
  <si>
    <t>Le Voyage de Saint Brendan</t>
  </si>
  <si>
    <t>CHIEVRES</t>
  </si>
  <si>
    <t>La charte de Chièvres</t>
  </si>
  <si>
    <t>PSEUDOTURPIN</t>
  </si>
  <si>
    <t>Die sonegannte poitevinische Übersetzung des Pseudo-Turpin</t>
  </si>
  <si>
    <t>1201-1235</t>
  </si>
  <si>
    <t>Saintonge</t>
  </si>
  <si>
    <t>Form</t>
  </si>
  <si>
    <t>Chrétien, de Troyes, 12th cent.</t>
  </si>
  <si>
    <t>Lancelot, ou Le Chevalier de la Charrette (Modern French Translation)</t>
  </si>
  <si>
    <t>roman</t>
  </si>
  <si>
    <t/>
  </si>
  <si>
    <t>Conon, de Béthune, ca. 1160-1219 or 20.</t>
  </si>
  <si>
    <t>Les Chansons</t>
  </si>
  <si>
    <t>poesie</t>
  </si>
  <si>
    <t>vers</t>
  </si>
  <si>
    <t>Anonymous</t>
  </si>
  <si>
    <t>Simon De Pouille</t>
  </si>
  <si>
    <t>Le Chevalier de la Charrette (Lancelot)</t>
  </si>
  <si>
    <t>Mousket, Philippe, 13th cent.</t>
  </si>
  <si>
    <t>Chronique</t>
  </si>
  <si>
    <t>melanges litteraires</t>
  </si>
  <si>
    <t>Huon le Roi, de Cambrai, 13th cent.</t>
  </si>
  <si>
    <t>Le vair palefroi</t>
  </si>
  <si>
    <t>Rutebeuf</t>
  </si>
  <si>
    <t>Oeuvres complètes (ancien français)</t>
  </si>
  <si>
    <t>Oeuvres complètes (français moderne)</t>
  </si>
  <si>
    <t>Guillaume, le Clerc, 13th cent.</t>
  </si>
  <si>
    <t>De la male honte</t>
  </si>
  <si>
    <t>La male Honte</t>
  </si>
  <si>
    <t>Mézières, Philippe de, 1327?-1405.</t>
  </si>
  <si>
    <t>L'estoire de Griseldis, en rimes et par personnages (1395).</t>
  </si>
  <si>
    <t>Christine, de Pisan, ca. 1364-ca. 1431.</t>
  </si>
  <si>
    <t>Le Livre du chemin de lonc estude</t>
  </si>
  <si>
    <t>traite ou essai</t>
  </si>
  <si>
    <t>Marot, Clément</t>
  </si>
  <si>
    <t>Des inédits</t>
  </si>
  <si>
    <t>Oeuvres de Clément Marot les plus nouvelles et récentes</t>
  </si>
  <si>
    <t>Le Cymetiere</t>
  </si>
  <si>
    <t>Les Chants divers</t>
  </si>
  <si>
    <t>Les Epigrammes</t>
  </si>
  <si>
    <t>Les Epistres</t>
  </si>
  <si>
    <t>Les Estreines de Marot</t>
  </si>
  <si>
    <t>Les Opuscules</t>
  </si>
  <si>
    <t>Les Traductions</t>
  </si>
  <si>
    <t>L'Adolescence clémentine</t>
  </si>
  <si>
    <t>Rabelais, François, ca. 1490-1553?.</t>
  </si>
  <si>
    <t>Pantagruel</t>
  </si>
  <si>
    <t>Pantagrueline Prognostication</t>
  </si>
  <si>
    <t>traite</t>
  </si>
  <si>
    <t>La Suite de l' Adolescence clémentine</t>
  </si>
  <si>
    <t>Gargantua.</t>
  </si>
  <si>
    <t>Hélisenne de Crenne (pseudonym of Marguerite Briet), ca. 1510- ca. 1552.</t>
  </si>
  <si>
    <t>Les Angoysses douloureuses qui procedent d'amours</t>
  </si>
  <si>
    <t>Songe</t>
  </si>
  <si>
    <t>Marguerite, Queen, consort of Henry II, King of Navarre, 1492-1549.</t>
  </si>
  <si>
    <t>La coche</t>
  </si>
  <si>
    <t>Scève, Maurice, ca. 1501-1564?.</t>
  </si>
  <si>
    <t>Délie: objet de plus haute vertu</t>
  </si>
  <si>
    <t>Du Guillet, Pernette, 1520?-1545.</t>
  </si>
  <si>
    <t>Rymes</t>
  </si>
  <si>
    <t>Le tiers livre.</t>
  </si>
  <si>
    <t>Pollion, Marc Vitruve</t>
  </si>
  <si>
    <t>Architecture ou Art de bien bastir</t>
  </si>
  <si>
    <t>Du Fail, Noël, 1520?-1591.</t>
  </si>
  <si>
    <t>Les Baliverneries d'Eutrapel</t>
  </si>
  <si>
    <t>Du Bellay, Joachim</t>
  </si>
  <si>
    <t>Recueil de poésie</t>
  </si>
  <si>
    <t>Vers lyriques</t>
  </si>
  <si>
    <t>L'Antérotique</t>
  </si>
  <si>
    <t>L'Olive</t>
  </si>
  <si>
    <t>La Boétie, Etienne de, 1530-1563.</t>
  </si>
  <si>
    <t>Discours de la servitude volontaire ou le Contr'un</t>
  </si>
  <si>
    <t>Propos Rustiques</t>
  </si>
  <si>
    <t>prose</t>
  </si>
  <si>
    <t>La Roche, Monseigneur de</t>
  </si>
  <si>
    <t>Les Cent Nouvelles Nouvelles</t>
  </si>
  <si>
    <t>Oeuvre de l' invention de l' autheur</t>
  </si>
  <si>
    <t>Le Quart-Livre</t>
  </si>
  <si>
    <t>Ronsard, Pierre de, 1524-1585</t>
  </si>
  <si>
    <t>Le Second livre des amours</t>
  </si>
  <si>
    <t>Les Amours</t>
  </si>
  <si>
    <t>Labé, Louise, 1526?-1566.</t>
  </si>
  <si>
    <t>Oeuvres poétiques</t>
  </si>
  <si>
    <t>Des Périers, Bonaventure, 1500?-1544?</t>
  </si>
  <si>
    <t>Les nouvelles récréations et joyeux devis</t>
  </si>
  <si>
    <t>Yver, Jacques, 1520-1572.</t>
  </si>
  <si>
    <t>Le Printemps (extraits)</t>
  </si>
  <si>
    <t>Divers jeux rustiques</t>
  </si>
  <si>
    <t>Le Songe</t>
  </si>
  <si>
    <t>Les Antiquitez</t>
  </si>
  <si>
    <t>Les Regrets</t>
  </si>
  <si>
    <t>Le Poète courtisan</t>
  </si>
  <si>
    <t>L'Heptaméron</t>
  </si>
  <si>
    <t>Fouilloux, Jacques du, 1521?-1580.</t>
  </si>
  <si>
    <t>La vénerie</t>
  </si>
  <si>
    <t>Des Masures, Louis, 1523?-1574.</t>
  </si>
  <si>
    <t>David combattant</t>
  </si>
  <si>
    <t>David fugitif</t>
  </si>
  <si>
    <t>David triomphant</t>
  </si>
  <si>
    <t>Epistres au seigneur Lebrun</t>
  </si>
  <si>
    <t>Sonnet au lecteur</t>
  </si>
  <si>
    <t>Garnier, Robert, 1544-1590.</t>
  </si>
  <si>
    <t>La Troade</t>
  </si>
  <si>
    <t>theatre</t>
  </si>
  <si>
    <t>Sonnets pour Hélène, Premier livre</t>
  </si>
  <si>
    <t>Antigone</t>
  </si>
  <si>
    <t>Bradamante</t>
  </si>
  <si>
    <t>Les Juifves</t>
  </si>
  <si>
    <t>Poissenot, Bénigne</t>
  </si>
  <si>
    <t>L'Esté</t>
  </si>
  <si>
    <t>Marguerite, Queen, consort of Henry IV, King of France, 1553-1615.</t>
  </si>
  <si>
    <t>Mémoires de Marguerite de Valois</t>
  </si>
  <si>
    <t>memoires</t>
  </si>
  <si>
    <t>Montaigne, Michel Eyquem de</t>
  </si>
  <si>
    <t>Les Essais</t>
  </si>
  <si>
    <t>essai</t>
  </si>
  <si>
    <t>Charron, Pierre, 1541-1603.</t>
  </si>
  <si>
    <t>De la Sagesse, Trois Livres</t>
  </si>
  <si>
    <t>Fauchet, Claude, 1530-1601.</t>
  </si>
  <si>
    <t>Fleur de la maison de Charlemagne: qui est la continuation des antiquitez françoises contenant les faits de Pépin ses successeurs depuis l'an 751 iusques à l'an 840 de Iesus-Christ</t>
  </si>
  <si>
    <t>Montchrestien, Antoine de, ca. 1575-1621.</t>
  </si>
  <si>
    <t>La reine d'Escosse</t>
  </si>
  <si>
    <t>Declin de la maison de Charlemagne: faisant la suitte des antiquitez françoises contenant les faicts de Charles le Chavve &amp; ses successeurs depuis l'an 840 iusques à l'an 987 de Iesus Christ, &amp; entrée du regne de Hugues Capet</t>
  </si>
  <si>
    <t>Bertaut, Jean, 1552-1611.</t>
  </si>
  <si>
    <t>Recueil de quelques vers amoureux</t>
  </si>
  <si>
    <t>Urfé, Honoré d', 1567-1625.</t>
  </si>
  <si>
    <t>L'Astrée. T. 1</t>
  </si>
  <si>
    <t>Berthelot</t>
  </si>
  <si>
    <t>Satires 1604-1609</t>
  </si>
  <si>
    <t>Regnier, Mathurin, 1573-1613.</t>
  </si>
  <si>
    <t>Les satires. 1 A 13</t>
  </si>
  <si>
    <t>Béroalde de Verville, 1556-1626.</t>
  </si>
  <si>
    <t>Le Moyen de Parvenir</t>
  </si>
  <si>
    <t>Deimier, Pierre de, ca. 1570-ca. 1618.</t>
  </si>
  <si>
    <t>L'Académie de l'art poétique</t>
  </si>
  <si>
    <t>L'Astrée. T. 2</t>
  </si>
  <si>
    <t>Beauxoncles, Charles Timoléan de, seigneur de Sigognes, 1560?-1611.</t>
  </si>
  <si>
    <t>Satires</t>
  </si>
  <si>
    <t>Les oeuvres poétiques</t>
  </si>
  <si>
    <t>Les satires. 14 A 17</t>
  </si>
  <si>
    <t>Audiguier, Vital d', 1569-1624.</t>
  </si>
  <si>
    <t>Histoire trage-comique de nostre temps</t>
  </si>
  <si>
    <t>Camus, Jean-Pierre, 1584-1652.</t>
  </si>
  <si>
    <t>Homélies des États-Généraux.</t>
  </si>
  <si>
    <t>Traicté de l'Oeconomie politique: dedié en 1615 au roy et à la reyne mere du roy</t>
  </si>
  <si>
    <t>Aubigné, Agrippa d', 1552-1630.</t>
  </si>
  <si>
    <t>Les Tragiques</t>
  </si>
  <si>
    <t>Esternod, Claude d', ca. 1590-ca. 1640.</t>
  </si>
  <si>
    <t>L'espadon satyrique</t>
  </si>
  <si>
    <t>Maynard, François de, 1582?-1646.</t>
  </si>
  <si>
    <t>Le philandre</t>
  </si>
  <si>
    <t>L'Astrée. T. 3</t>
  </si>
  <si>
    <t>Agathonphile: récit de Philargyrippe</t>
  </si>
  <si>
    <t>Viau, Théophile de, 1590-1626.</t>
  </si>
  <si>
    <t>Oeuvres poétiques. 1re partie</t>
  </si>
  <si>
    <t>Gournay, Marie Le Jars de, 1565-1645.</t>
  </si>
  <si>
    <t>Égalité des hommes et des femmes</t>
  </si>
  <si>
    <t>Auvray, Jean 1590?-1633.</t>
  </si>
  <si>
    <t>Le banquet des muses</t>
  </si>
  <si>
    <t>Chapelain, Jean, 1595-1674.</t>
  </si>
  <si>
    <t>Lettre ou discours de Monsieur Chapelain à Monsieur Favereau, Conseiler du Roi en sa cour des aides portant son opinion sur le poème d'Adonis du Chevalier Marino</t>
  </si>
  <si>
    <t>Coeffeteau, Nicolas, 1574-1623.</t>
  </si>
  <si>
    <t>Histoire romaine</t>
  </si>
  <si>
    <t>Garasse, François, 1584-1631.</t>
  </si>
  <si>
    <t>La doctrine cvrievse des beavx esprits de ce temps, ov, Pretendvs tels</t>
  </si>
  <si>
    <t>pamphlet</t>
  </si>
  <si>
    <t>Sorel, Charles, 1602?-1674.</t>
  </si>
  <si>
    <t>Les nouvelles françaises où se trouvent divers effets de l'amour et de la fortune</t>
  </si>
  <si>
    <t>Oeuvres poétiques. 2e partie</t>
  </si>
  <si>
    <t>Pyrame et Thisbé</t>
  </si>
  <si>
    <t>Les amours d'Aristandre et de Cléonice</t>
  </si>
  <si>
    <t>Balzac, Jean-Louis Guez, seigneur de, 1597-1654.</t>
  </si>
  <si>
    <t>Lettres, 1624</t>
  </si>
  <si>
    <t>correspondance</t>
  </si>
  <si>
    <t>Du Lorens, Jacques, 1580-1655.</t>
  </si>
  <si>
    <t>Premières satires de Dulorens</t>
  </si>
  <si>
    <t>Mersenne, Marin, 1588-1648.</t>
  </si>
  <si>
    <t>L'impiété des deistes, athées et libertins de ce genre....</t>
  </si>
  <si>
    <t>L'Astrée. T. 4</t>
  </si>
  <si>
    <t>Palombe, ou La femme honorable</t>
  </si>
  <si>
    <t>Naudé, Gabriel, 1600-1653.</t>
  </si>
  <si>
    <t>Apologie pour tous les grand hommes qui ont esté accusez de magie.</t>
  </si>
  <si>
    <t>Peiresc, Nicolas Claude Fabri de, 1580-1637.</t>
  </si>
  <si>
    <t>Lettres de Peiresc. Tome sixième, Lettres de Peiresc à sa famille et principalement à son frère, 1602-1637</t>
  </si>
  <si>
    <t>Racan, Honorat de Bueil, seigneur de, 1589-1670.</t>
  </si>
  <si>
    <t>Les bergeries.</t>
  </si>
  <si>
    <t>La sylvanire, ov, La morte-vive</t>
  </si>
  <si>
    <t>Oeuvres poétiques. 3e partie</t>
  </si>
  <si>
    <t>Gombauld, Jean Ogier de, d. 1666.</t>
  </si>
  <si>
    <t>L'Endimion de Gombauld.</t>
  </si>
  <si>
    <t>Grief des dames</t>
  </si>
  <si>
    <t>Lettres, 1627</t>
  </si>
  <si>
    <t>Baro, Balthasar, 1600-1650.</t>
  </si>
  <si>
    <t>La conclusion et derniere partie d'Astree</t>
  </si>
  <si>
    <t>Colletet, Guillaume, 1598-1659.</t>
  </si>
  <si>
    <t>Le trébuchement de l'yvrongne</t>
  </si>
  <si>
    <t>Mairet, Jean de, 1604-1686.</t>
  </si>
  <si>
    <t>La Sylvie du Sieur Mairet: tragi-comédie-pastorale</t>
  </si>
  <si>
    <t>Mareschal, André, fl. 1631-1646.</t>
  </si>
  <si>
    <t>La chrysolite</t>
  </si>
  <si>
    <t>Correspondance. T. 1, 1617-1627</t>
  </si>
  <si>
    <t>Lettres de Peiresc. Tome premier, Décembre 1617-décembre 1628</t>
  </si>
  <si>
    <t>Le berger extravagant</t>
  </si>
  <si>
    <t>Malherbe, François de, 1555-1628.</t>
  </si>
  <si>
    <t>Les poésies de Mr de Malherbe</t>
  </si>
  <si>
    <t>Les poésies libres de Malherbe</t>
  </si>
  <si>
    <t>Poésies attribuées à Malherbe.</t>
  </si>
  <si>
    <t>Traduction de vers cités par Sénèque</t>
  </si>
  <si>
    <t>Schelandre, Jean de, 1585?-1635.</t>
  </si>
  <si>
    <t>Tyr et Sidon</t>
  </si>
  <si>
    <t>Boisrobert, sieur de (François Le Métel), 1592-1662.</t>
  </si>
  <si>
    <t>Histoire Indienne</t>
  </si>
  <si>
    <t>Confession catholique du Sieur de Sancy</t>
  </si>
  <si>
    <t>Le printemps: L'hécatombe à Diane et Les stances.</t>
  </si>
  <si>
    <t>Du Ryer, Pierre, d. 1658.</t>
  </si>
  <si>
    <t>Argenis et Poliarque, ou Théocrine: tragi-comédie</t>
  </si>
  <si>
    <t>Godard d'Aucour, Claude, 1716-1795.</t>
  </si>
  <si>
    <t>Discours sur les Oeuvres de Malherbe.</t>
  </si>
  <si>
    <t>Chryséide et Arimand: tragi-comédie de Jean Mairet (1625)</t>
  </si>
  <si>
    <t>Correspondance. T. 2, 1628-1630</t>
  </si>
  <si>
    <t>Le Prince</t>
  </si>
  <si>
    <t>L'Amaranthe de Gombauld: pastorale.</t>
  </si>
  <si>
    <t>Lettres de Peiresc. Tome deuxième, Janvier 1629-décembre 1633</t>
  </si>
  <si>
    <t>Scudéry, M. de (Georges), 1601-1667.</t>
  </si>
  <si>
    <t>Ligdamon et Lidias</t>
  </si>
  <si>
    <t>Corneille, Pierre, 1606-1684.</t>
  </si>
  <si>
    <t>Clitandre</t>
  </si>
  <si>
    <t>Lisandre et Caliste: tragi-comédie</t>
  </si>
  <si>
    <t>Mélite</t>
  </si>
  <si>
    <t>Faret, Nicolas, 1596?-1646.</t>
  </si>
  <si>
    <t>L'honneste homme, ou, L'art de plaire à la court</t>
  </si>
  <si>
    <t>Godeau, Antoine, 1605-1672.</t>
  </si>
  <si>
    <t>Discours de la poésie chrestienne.</t>
  </si>
  <si>
    <t>Poésies chrestiennes.</t>
  </si>
  <si>
    <t>Prières et méditations chrestiennes.</t>
  </si>
  <si>
    <t>Correspondance. T. 3, 1631-1633.</t>
  </si>
  <si>
    <t>Tristan L'Hermite, François, 1601-1655.</t>
  </si>
  <si>
    <t>Les plaintes d'Acante</t>
  </si>
  <si>
    <t>La veuve</t>
  </si>
  <si>
    <t>La Sophonisbe</t>
  </si>
  <si>
    <t>Correspondance. T. 4, 1634.</t>
  </si>
  <si>
    <t>Lettres de Peiresc. Tome troisième, Janvier 1634-juin 1637</t>
  </si>
  <si>
    <t>Préface sur essais Montaigne</t>
  </si>
  <si>
    <t>Correspondance du P. Marin Mersenne, religieux minime. T. 5, 1635</t>
  </si>
  <si>
    <t>La comédie des comédiens: poème de nouvelle invention</t>
  </si>
  <si>
    <t>Benserade, Isaac de, 1613-1691.</t>
  </si>
  <si>
    <t>La Cléopatre</t>
  </si>
  <si>
    <t>Les galanteries du Duc d'Ossonne, vice-roy de Naples: comédie</t>
  </si>
  <si>
    <t>Le prince déguisé: tragi-comédie</t>
  </si>
  <si>
    <t>Le vassal généreux</t>
  </si>
  <si>
    <t>La Galerie du palais</t>
  </si>
  <si>
    <t>La Place royale</t>
  </si>
  <si>
    <t>La Suivante</t>
  </si>
  <si>
    <t>Le Cid</t>
  </si>
  <si>
    <t>Descartes, René, 1596-1650.</t>
  </si>
  <si>
    <t>Discours de la methode</t>
  </si>
  <si>
    <t>La dioptrique</t>
  </si>
  <si>
    <t>Dioptrique</t>
  </si>
  <si>
    <t>Les météores (extraits)</t>
  </si>
  <si>
    <t>Meteores</t>
  </si>
  <si>
    <t>Correspondance du P. Marin Mersenne. T. 6, 1636-1637</t>
  </si>
  <si>
    <t>Lettres de Peiresc. Tome cinquième, Lettres de Peiresc à Guillemin, à Holstenius et à Menestrier, lettres de Menestrier à Peiresc, 1610-1637</t>
  </si>
  <si>
    <t>Lettres de Peiresc. Tome quatrième, Lettres de Peiresc à Borrilly, à Bouchard et à Gassendi, lettres de Gassendi à Peiresc, 1626-1637</t>
  </si>
  <si>
    <t>Lettres de Peiresc. Tome septième, Lettres de Peiresc à divers: 1620-1637</t>
  </si>
  <si>
    <t>Observations sur Le Cid</t>
  </si>
  <si>
    <t>La Mariane: tradédie</t>
  </si>
  <si>
    <t>La Comédie des Tuileries</t>
  </si>
  <si>
    <t>Correspondance du P. Marin Mersenne. T. 7, 1638</t>
  </si>
  <si>
    <t>L'Illusion comique</t>
  </si>
  <si>
    <t>Médée</t>
  </si>
  <si>
    <t>Correspondance du P. Marin Mersenne. T. 8, 1638-1639</t>
  </si>
  <si>
    <t>L'amour tirannique</t>
  </si>
  <si>
    <t>L'apologie du théâtre</t>
  </si>
  <si>
    <t>Correspondance du P. Marin Mersenne, T. 9, 1640</t>
  </si>
  <si>
    <t>Horace</t>
  </si>
  <si>
    <t>Correspondance, 1641-1647</t>
  </si>
  <si>
    <t>DescartesCorrespondance</t>
  </si>
  <si>
    <t>Les méditations</t>
  </si>
  <si>
    <t>meditationsl</t>
  </si>
  <si>
    <t>Correspondance du P. Marin Mersenne. T. 10, 1640-1641</t>
  </si>
  <si>
    <t>Eudoxe: tragi-comédie</t>
  </si>
  <si>
    <t>La lyre: texte original de 1641</t>
  </si>
  <si>
    <t>Correspondance du P. Marin Mersenne. T. 11, 1642</t>
  </si>
  <si>
    <t>Scudéry, Madeleine de, 1607-1701.</t>
  </si>
  <si>
    <t>Femmes Illustres</t>
  </si>
  <si>
    <t>Arnauld, Antoine, 1612-1694.</t>
  </si>
  <si>
    <t>De la Frequente Communion</t>
  </si>
  <si>
    <t>Cinna</t>
  </si>
  <si>
    <t>Polyeucte</t>
  </si>
  <si>
    <t>Correspondance du P. Marin Mersenne. T. 12, 1643</t>
  </si>
  <si>
    <t>Advis povr dresser vne bibliotheqve</t>
  </si>
  <si>
    <t>Le page disgracié</t>
  </si>
  <si>
    <t>La mort de Pompée</t>
  </si>
  <si>
    <t>Le Menteur</t>
  </si>
  <si>
    <t>Arminius, ou, Les frères ennemis</t>
  </si>
  <si>
    <t>La Suite du menteur</t>
  </si>
  <si>
    <t>La folie dv sage</t>
  </si>
  <si>
    <t>La mort de Seneque [computer file]</t>
  </si>
  <si>
    <t>Epistres En Vers T. 1</t>
  </si>
  <si>
    <t>Théodore</t>
  </si>
  <si>
    <t>Satires de Dulorens</t>
  </si>
  <si>
    <t>Poésies de François Maynard</t>
  </si>
  <si>
    <t>Héraclius</t>
  </si>
  <si>
    <t>Rodogune</t>
  </si>
  <si>
    <t>Malleville, Claude de, 1597-1647.</t>
  </si>
  <si>
    <t>Rotrou, Jean, 1609-1650.</t>
  </si>
  <si>
    <t>Le véritable Saint Genest: tragédie</t>
  </si>
  <si>
    <t>Le Barbon</t>
  </si>
  <si>
    <t>Dassoucy, M. (Charles), 1605-1677.</t>
  </si>
  <si>
    <t>L'Ovide En Belle Humeur</t>
  </si>
  <si>
    <t>Le Jugement de Paris En Vers</t>
  </si>
  <si>
    <t>Thémistocle</t>
  </si>
  <si>
    <t>Venceslas</t>
  </si>
  <si>
    <t>Les vers héroïques</t>
  </si>
  <si>
    <t>Vauquelin, Nicolas, sieur des Yveteaux, 1567-1649.</t>
  </si>
  <si>
    <t>Voiture, Monsieur de (Vincent), 1597-1648.</t>
  </si>
  <si>
    <t>Lettres</t>
  </si>
  <si>
    <t>Poésies</t>
  </si>
  <si>
    <t>Patin, Guy, 1601-1672.</t>
  </si>
  <si>
    <t>Lettres de Gui Patin, 1630-1672, collationnée sur les manuscrits autographes, publiée avec l'addition des lettres inédites, la restauration des textes retranchés ou altérés, et des notes biographiques, bibliographiques et historiques.</t>
  </si>
  <si>
    <t>Cosroès: tragédie</t>
  </si>
  <si>
    <t>Don Sanche d'Aragon</t>
  </si>
  <si>
    <t>Le Ravissement de Proserpine</t>
  </si>
  <si>
    <t>Les Amours d'Apollon et Daphne</t>
  </si>
  <si>
    <t>Poésies et Lettres</t>
  </si>
  <si>
    <t>Molière, 1622-1673.</t>
  </si>
  <si>
    <t>La jalousie du barbouillé: comédie.</t>
  </si>
  <si>
    <t>Le médecin volant: comedie</t>
  </si>
  <si>
    <t>Andromède</t>
  </si>
  <si>
    <t>Nicomède</t>
  </si>
  <si>
    <t>Pascal, Blaise, 1623-1662.</t>
  </si>
  <si>
    <t>Préface sur le Traité du Vide</t>
  </si>
  <si>
    <t>Socrate Chrestien</t>
  </si>
  <si>
    <t>Pertharite</t>
  </si>
  <si>
    <t>Le Moyne, Pierre, 1602-1671.</t>
  </si>
  <si>
    <t>Saint-Louys, ou, Le heros chrestien: poëme heroïque</t>
  </si>
  <si>
    <t>Aubignac, François-Hédelin, abbé d', 1604-1676.</t>
  </si>
  <si>
    <t>Le Royaume de coquetterie</t>
  </si>
  <si>
    <t>Aristippe ou de la Cour</t>
  </si>
  <si>
    <t>Dissertations Chrestiennes et Morales</t>
  </si>
  <si>
    <t>Dissertations Critiques</t>
  </si>
  <si>
    <t>Dissertations Politiques</t>
  </si>
  <si>
    <t>Les Entretiens</t>
  </si>
  <si>
    <t>Brébeuf, Georges de, 1617?-1661.</t>
  </si>
  <si>
    <t>La Pharsale de Lucain</t>
  </si>
  <si>
    <t>Alaric, ou, Rome vaincue: poëme heroïque</t>
  </si>
  <si>
    <t>Le parasite: comédie</t>
  </si>
  <si>
    <t>Cyrano de Bergerac, 1619-1655.</t>
  </si>
  <si>
    <t>Estats et Empires de la Lune</t>
  </si>
  <si>
    <t>Estats et Empires du Soleil</t>
  </si>
  <si>
    <t>De l'esprit géometrique</t>
  </si>
  <si>
    <t>Entretien avec M. de Sacy</t>
  </si>
  <si>
    <t>Lucain Travesti</t>
  </si>
  <si>
    <t>La Pucelle</t>
  </si>
  <si>
    <t>Poésies diverses</t>
  </si>
  <si>
    <t>L'Imitation de Jésus-Christ</t>
  </si>
  <si>
    <t>La pratique du théâtre</t>
  </si>
  <si>
    <t>Desmarets de Saint-Sorlin, Jean, 1595-1676.</t>
  </si>
  <si>
    <t>Clovis ou La France chrestienne</t>
  </si>
  <si>
    <t>Les provinciales, ou, Les lettres écrites par Louis de Montalte à un provinciale de ses amis et aux RR. PP. Jésuites</t>
  </si>
  <si>
    <t>L'art poétique 1</t>
  </si>
  <si>
    <t>Corneille, Thomas, 1625-1709.</t>
  </si>
  <si>
    <t>Timocrate</t>
  </si>
  <si>
    <t>Furetière, Antoine, 1619-1688.</t>
  </si>
  <si>
    <t>Nouvelle allégorique ou Histoire des derniers troubles arrivez au Royaume d'Eloquence</t>
  </si>
  <si>
    <t>Narratif, Nouvelle</t>
  </si>
  <si>
    <t>Arnauld d'Andilly, Monsieur (Robert), 1588-1674.</t>
  </si>
  <si>
    <t>Le Chemin de la Perfection</t>
  </si>
  <si>
    <t>Epistres En Vers T. 2</t>
  </si>
  <si>
    <t>Oedipe</t>
  </si>
  <si>
    <t>Arnauld, Antoine, 1612-1694 and Lancelot, Claude, 1615?-1695.</t>
  </si>
  <si>
    <t>Grammaire générale et raisonnée.</t>
  </si>
  <si>
    <t>Entretiens Solitaires</t>
  </si>
  <si>
    <t>Discours de l'utilité et des parties du poème dramatique</t>
  </si>
  <si>
    <t>Discours de la tragédie</t>
  </si>
  <si>
    <t>Discours des trois unités</t>
  </si>
  <si>
    <t>Stilicon</t>
  </si>
  <si>
    <t>Les precievses ridicvles: comedie representée au Petit Bourbon.</t>
  </si>
  <si>
    <t>Sganarelle, ou, le Cocu imaginaire: comédie</t>
  </si>
  <si>
    <t>Les pseaumes.</t>
  </si>
  <si>
    <t>La Toison d'or</t>
  </si>
  <si>
    <t>Sertorius</t>
  </si>
  <si>
    <t>Dom Garcie de Navarre, ou, Le prince jaloux: comédie</t>
  </si>
  <si>
    <t>L'escole des maris: comédie</t>
  </si>
  <si>
    <t>Célinte</t>
  </si>
  <si>
    <t>Arnauld, Antoine, 1612-1694 and Nicole, Pierre, 1625-1695.</t>
  </si>
  <si>
    <t>La logique; ou, L'art de penser</t>
  </si>
  <si>
    <t>Bossuet, Jacques Bénigne, 1627-1704.</t>
  </si>
  <si>
    <t>Sermon du mauvais riche</t>
  </si>
  <si>
    <t>eloquence</t>
  </si>
  <si>
    <t>Sermon sur l'ambition</t>
  </si>
  <si>
    <t>Sermon sur la mort</t>
  </si>
  <si>
    <t>Sermon sur la passion de notre Seigneur Jésus-Christ</t>
  </si>
  <si>
    <t>Sermon sur la providence</t>
  </si>
  <si>
    <t>La Fayette, Madame de (Marie-Madeleine Pioche de La Vergne), 1634-1693.</t>
  </si>
  <si>
    <t>La Princesse de Montpensier</t>
  </si>
  <si>
    <t>Pensées sur la religion, et sur quelques autres sujets.</t>
  </si>
  <si>
    <t>Coras, Jacques de, 1630-1677.</t>
  </si>
  <si>
    <t>Jonas, ou Ninive pénitente</t>
  </si>
  <si>
    <t>Sophonisbe</t>
  </si>
  <si>
    <t>L'école des femmes: comédie</t>
  </si>
  <si>
    <t>L'étourdi, ou, Les contre-temps: comédie répresentée sur le théâtre du Palais Royal</t>
  </si>
  <si>
    <t>L'impromptu de Versailles: comédie</t>
  </si>
  <si>
    <t>La critique de l'école des femmes: comédie</t>
  </si>
  <si>
    <t>Le dépit amoureux: comédie répresentée sur le théâtre du Palais Royal</t>
  </si>
  <si>
    <t>Remercîment au Roi</t>
  </si>
  <si>
    <t>Racine, Jean, 1639-1699.</t>
  </si>
  <si>
    <t>La thébaïde, ou, Les frères ennemis: tragédie</t>
  </si>
  <si>
    <t>La bibliothèque françoise</t>
  </si>
  <si>
    <t>Othon</t>
  </si>
  <si>
    <t>La Rochefoucauld, François, duc de, 1613-1680.</t>
  </si>
  <si>
    <t>Maximes: suivies des Réflexions diverses</t>
  </si>
  <si>
    <t>Dom Juan, ou, Le festin de Pierre: comédie</t>
  </si>
  <si>
    <t>Retz, Jean François Paul de Gondi de, 1613-1679.</t>
  </si>
  <si>
    <t>Conjuration Comte de Fiesque</t>
  </si>
  <si>
    <t>Agésilas</t>
  </si>
  <si>
    <t>Roman Bourgeois (Le)</t>
  </si>
  <si>
    <t>Narratif, Roman</t>
  </si>
  <si>
    <t>L'amour médecin: comédie</t>
  </si>
  <si>
    <t>La pastorale comique: piece comique du Ballet des muses</t>
  </si>
  <si>
    <t>Melicerte: comédie pastorale héroïque</t>
  </si>
  <si>
    <t>Alexandre le Grand: tragédie</t>
  </si>
  <si>
    <t>Mémoires, T. 1</t>
  </si>
  <si>
    <t>Mémoires, T. 2</t>
  </si>
  <si>
    <t>Attila</t>
  </si>
  <si>
    <t>Le médecin malgré lui: comédie</t>
  </si>
  <si>
    <t>Le misanthrope: comédie</t>
  </si>
  <si>
    <t>Guilleragues, Gabriel Joseph de Lavergne, vicomte de, 1628-1685.</t>
  </si>
  <si>
    <t>Les Valentins</t>
  </si>
  <si>
    <t>La Fontaine, Jean de, 1621-1695.</t>
  </si>
  <si>
    <t>Fables</t>
  </si>
  <si>
    <t>Amphitryon: comédie</t>
  </si>
  <si>
    <t>Le Sicilien, ou, L'amour peintre: comédie</t>
  </si>
  <si>
    <t>Le mariage forcé: comédie</t>
  </si>
  <si>
    <t>Andromaque: tragédie</t>
  </si>
  <si>
    <t>Oraison funèbre d'Henriette d'Angleterre</t>
  </si>
  <si>
    <t>Oraison funèbre d'Henriette-Marie de France</t>
  </si>
  <si>
    <t>Lettres portugaises</t>
  </si>
  <si>
    <t>Zaïde</t>
  </si>
  <si>
    <t>Amours de Psiché et de Cupidon (Les)</t>
  </si>
  <si>
    <t>Méré, Antoine Gombault, chevalier de, 1610-1684 and Palluau, Philippe de Clérembault, comte de, 1606-1665.</t>
  </si>
  <si>
    <t>Les Conversations</t>
  </si>
  <si>
    <t>George Dandin, ou, Le mari confondu: comédie</t>
  </si>
  <si>
    <t>L'avare: comédie</t>
  </si>
  <si>
    <t>La gloire du dôme du Val-de-Grâce</t>
  </si>
  <si>
    <t>Le Tartuffe, ou L'imposteur: comédie</t>
  </si>
  <si>
    <t>Les plaideurs: comédie</t>
  </si>
  <si>
    <t>Fondations Monasteres Carmel.</t>
  </si>
  <si>
    <t>Les amants magnifiques: comédie meslée de musique d'entrées de ballet</t>
  </si>
  <si>
    <t>Monsieur de Pourceaugnac: comédie-ballet faite à Chambord, pour le divertissement du Roi,</t>
  </si>
  <si>
    <t>Britannicus: tragédie</t>
  </si>
  <si>
    <t>Bouhours, Dominique, 1628-1702.</t>
  </si>
  <si>
    <t>Les entretiens d'Ariste et d'Eugène</t>
  </si>
  <si>
    <t>Tite et Bérénice</t>
  </si>
  <si>
    <t>A Monseigneur l'évèque de Soissons</t>
  </si>
  <si>
    <t>Adonis</t>
  </si>
  <si>
    <t>Fables nouvelles</t>
  </si>
  <si>
    <t>Le recueil de poésies chrétiennes et diverses</t>
  </si>
  <si>
    <t>Le songe de vaux</t>
  </si>
  <si>
    <t>Méré, Antoine Gombaud, chevalier de, 1610-1684.</t>
  </si>
  <si>
    <t>Les conversations, discours de la justesse</t>
  </si>
  <si>
    <t>La comtesse d'Escarbagnas: comédie</t>
  </si>
  <si>
    <t>Le bourgeois gentilhomme: comédie-ballet faite à Chambord pour le divertissement du Roi</t>
  </si>
  <si>
    <t>Les fourberies de Scapin: comédie</t>
  </si>
  <si>
    <t>Molière, 1622-1673; Corneille, Pierre, 1606-1684.</t>
  </si>
  <si>
    <t>Psyché: tragédie-ballet</t>
  </si>
  <si>
    <t>Nicole, Pierre, 1625-1695.</t>
  </si>
  <si>
    <t>Essais de morale. T. 1</t>
  </si>
  <si>
    <t>Essais de morale. T. 2</t>
  </si>
  <si>
    <t>Bérénice: tragédie</t>
  </si>
  <si>
    <t>Bussy, Roger de Rabutin, comte de, 1618-1693.</t>
  </si>
  <si>
    <t>Les lettres de messire Roger de Rabutin, Comte de Bussy, T. 3, 1666-1672</t>
  </si>
  <si>
    <t>Les fâcheux: comédie</t>
  </si>
  <si>
    <t>Les femmes savantes: comédie</t>
  </si>
  <si>
    <t>Bajazet: tragédie</t>
  </si>
  <si>
    <t>Saint-Réal, M. l'abbé de (César Vichard), 1639-1692.</t>
  </si>
  <si>
    <t>Dom Carlos</t>
  </si>
  <si>
    <t>Pulchérie</t>
  </si>
  <si>
    <t>Poème Captivité de St. Malc</t>
  </si>
  <si>
    <t>Mithridate</t>
  </si>
  <si>
    <t>Boileau Despréaux, Nicolas, 1636-1711.</t>
  </si>
  <si>
    <t>L'art poétique</t>
  </si>
  <si>
    <t>La princesse d'Élide.</t>
  </si>
  <si>
    <t>Le malade imaginaire: comédie meslée de musique et de danses</t>
  </si>
  <si>
    <t>La conjuration des Espagnols</t>
  </si>
  <si>
    <t>Suréna</t>
  </si>
  <si>
    <t>Essais de morale. T. 3</t>
  </si>
  <si>
    <t>Traité de la comédie;</t>
  </si>
  <si>
    <t>Quinault, Philippe, 1635-1688.</t>
  </si>
  <si>
    <t>Thésée: tragédie en musique, ornée d'entrées de ballet, de machines, de changements de théâtre, représentée devant Sa Majesté à Saint Germain en Laye, le onzième jour de janvier 1675.</t>
  </si>
  <si>
    <t>Iphigénie</t>
  </si>
  <si>
    <t>Sévigné, Marie de Rabutin-Chantal, marquise de, 1626-1696.</t>
  </si>
  <si>
    <t>Correspondance. T. 1, 1646-1675</t>
  </si>
  <si>
    <t>Villedieu, Madame de, d. 1683.</t>
  </si>
  <si>
    <t>Les désordres de l'amour</t>
  </si>
  <si>
    <t>Conjectures académiques</t>
  </si>
  <si>
    <t>Métamorphoses d'Ovide</t>
  </si>
  <si>
    <t>Fléchier, Esprit, 1632-1710.</t>
  </si>
  <si>
    <t>Oraisons fun. Mr. de Turenne</t>
  </si>
  <si>
    <t>Foigny, Gabriel de, ca. 1630-1692.</t>
  </si>
  <si>
    <t>La terre australe connue</t>
  </si>
  <si>
    <t>recit de voyage</t>
  </si>
  <si>
    <t>Atys: tragédie en musique, ornée d'entrées de ballet, de machines, de changements de théâtre, représentée devant Sa Majesté à Saint Germain en Laye, le dixième jour de janvier 1676.</t>
  </si>
  <si>
    <t>Phèdre</t>
  </si>
  <si>
    <t>Esprit, Mr. (Jacques), 1611-1678.</t>
  </si>
  <si>
    <t>La fausseté des vertus humaines</t>
  </si>
  <si>
    <t>La princesse de Clèves</t>
  </si>
  <si>
    <t>Mémoires. T. 1</t>
  </si>
  <si>
    <t>Memoires. T. 2</t>
  </si>
  <si>
    <t>Mémoires. T. 3</t>
  </si>
  <si>
    <t>Mémoires. T. 4</t>
  </si>
  <si>
    <t>Mémoires. T. 5</t>
  </si>
  <si>
    <t>Proserpine: tragedie mise en musique</t>
  </si>
  <si>
    <t>Correspondance T. 2, 1675-1680</t>
  </si>
  <si>
    <t>Discours sur l'histoire universelle</t>
  </si>
  <si>
    <t>Les lettres de messire Roger de Rabutin, Comte de Bussy, T. 1 1666-1681</t>
  </si>
  <si>
    <t>Le triomphe de l'amour: ballet royal</t>
  </si>
  <si>
    <t>Regnard, Jean François, 1655-1709.</t>
  </si>
  <si>
    <t>Voyage de Laponie</t>
  </si>
  <si>
    <t>Le Lutrin</t>
  </si>
  <si>
    <t>Oraison funèbre de Marie-Thérèse d’Autriche</t>
  </si>
  <si>
    <t>Guyon, Jeanne Marie Bouvier de La Motte, 1648-1717.</t>
  </si>
  <si>
    <t>Commentaire au</t>
  </si>
  <si>
    <t>Abbadie, Jacques, 1654-1727.</t>
  </si>
  <si>
    <t>Traité de la vérité de la religion chrétienne 1</t>
  </si>
  <si>
    <t>Traité de la vérité de la religion chrétienne 2</t>
  </si>
  <si>
    <t>Bernier, François, 1620-1688.</t>
  </si>
  <si>
    <t>Abrégé de la philosophie de Gassendi</t>
  </si>
  <si>
    <t>Oraisons fun. M.-Th. d'Austriche</t>
  </si>
  <si>
    <t>Les Torrents</t>
  </si>
  <si>
    <t>Oraison funèbre d' Anne de Gonzague, princesse Palatine</t>
  </si>
  <si>
    <t>Le</t>
  </si>
  <si>
    <t>Les filles de Minée</t>
  </si>
  <si>
    <t>Philemon et Baucis</t>
  </si>
  <si>
    <t>Roland: tragédie mise en musique.</t>
  </si>
  <si>
    <t>Bayle, Pierre, 1647-1706.</t>
  </si>
  <si>
    <t>Commentaire philosophique sur ces paroles de Jésus-Christ</t>
  </si>
  <si>
    <t>Bonnecorse, Monsieur de (Balthasar), d. 1706.</t>
  </si>
  <si>
    <t>Lutrigot</t>
  </si>
  <si>
    <t>Les lettres de messire Roger de Rabutin, Comte de Bussy, T. 4 1673-1686</t>
  </si>
  <si>
    <t>Dangeau, Philippe de Courcillon, marquis de, 1638-1720.</t>
  </si>
  <si>
    <t>Journal T. 1 1684-1685-1686</t>
  </si>
  <si>
    <t>Fontenelle, M. de (Bernard Le Bovier), 1657-1757.</t>
  </si>
  <si>
    <t>De l'origine des fables</t>
  </si>
  <si>
    <t>Narratif, Autres formes (Littérature d'idées)</t>
  </si>
  <si>
    <t>Entretiens sur la pluralité des mondes</t>
  </si>
  <si>
    <t>Choisy, François-Timoléon, Abbe de, 1644-1724.</t>
  </si>
  <si>
    <t>Journal du Voyage de Siam</t>
  </si>
  <si>
    <t>Fénelon, François de Salignac de La Mothe-, 1651-1715.</t>
  </si>
  <si>
    <t>Traité de l'éducation des filles /</t>
  </si>
  <si>
    <t>Histoire des oracles</t>
  </si>
  <si>
    <t>HistoireDesOracles</t>
  </si>
  <si>
    <t>Digression sur les anciens et les modernes</t>
  </si>
  <si>
    <t>Discours nature de l'eglogue</t>
  </si>
  <si>
    <t>Oraison funèbre d'Yolande de Monterby</t>
  </si>
  <si>
    <t>Oraison funèbre de Henri de Gornay</t>
  </si>
  <si>
    <t>Oraison funèbre de Marie-Thérèse d'Autriche</t>
  </si>
  <si>
    <t>Oraison funèbre de messire Nicolas Cornet</t>
  </si>
  <si>
    <t>Oraison funèbre de très haut et puissant Seigneur Messire Michel Le Tellier</t>
  </si>
  <si>
    <t>Oraison funèbre de très haut et très puissant prince Louis de Bourbon</t>
  </si>
  <si>
    <t>Oraison funèbre du père Bourgoing</t>
  </si>
  <si>
    <t>Esther</t>
  </si>
  <si>
    <t>Daniel, Gabriel, 1649-1728.</t>
  </si>
  <si>
    <t>Voiage du Monde de Descartes</t>
  </si>
  <si>
    <t>Aulnoy, Madame d' (Marie-Catherine), 1650 or 51-1705.</t>
  </si>
  <si>
    <t>Relation du Voyage d'Espagne</t>
  </si>
  <si>
    <t>Baillet, Adrien, 1649-1706.</t>
  </si>
  <si>
    <t>La Vie de Monsieur Descartes</t>
  </si>
  <si>
    <t>Mabillon, Jean, 1632-1707.</t>
  </si>
  <si>
    <t>Traité des études monastiques</t>
  </si>
  <si>
    <t>Athalie</t>
  </si>
  <si>
    <t>Bourdaloue, Louis (le Pere), 1632-1704.</t>
  </si>
  <si>
    <t>Sermons Pour Jours de Careme</t>
  </si>
  <si>
    <t>Bussy-Rabutin R. de</t>
  </si>
  <si>
    <t>Les Lettres T. 2 1681-1692</t>
  </si>
  <si>
    <t>Poème de Quiquina</t>
  </si>
  <si>
    <t>Ode sur la Prise de Namur</t>
  </si>
  <si>
    <t>Charleval, Chevalier de, 1612-1693.</t>
  </si>
  <si>
    <t>Poesies</t>
  </si>
  <si>
    <t>Vie de la princesse d'Angleterre</t>
  </si>
  <si>
    <t>Suchon, Gabrielle, 1631-1703.</t>
  </si>
  <si>
    <t>Traité de la morale et de la politique</t>
  </si>
  <si>
    <t>Satire X</t>
  </si>
  <si>
    <t>Traite de la Concupiscence</t>
  </si>
  <si>
    <t>Deshoulières, Madame (Antoinette), ca. 1634-1694.</t>
  </si>
  <si>
    <t>Epitres</t>
  </si>
  <si>
    <t>Idylles</t>
  </si>
  <si>
    <t>Lettre à Louis XIV</t>
  </si>
  <si>
    <t>La Bruyère, Jean de, 1645-1696.</t>
  </si>
  <si>
    <t>Dialogues sur le Quietisme</t>
  </si>
  <si>
    <t>Discours prononcé dans l'Académie Française</t>
  </si>
  <si>
    <t>Les caractères de Theophraste, traduits du grec</t>
  </si>
  <si>
    <t>Les caractères ou les moeurs de ce siècle</t>
  </si>
  <si>
    <t>Le divorce</t>
  </si>
  <si>
    <t>Boisguilbert, P. Le Pesant de (Pierre Le Pesant), 1646-1714.</t>
  </si>
  <si>
    <t>Le détail de la France, sous le regne present</t>
  </si>
  <si>
    <t>La serenade</t>
  </si>
  <si>
    <t>Le Comte, Louis, 1655-1728.</t>
  </si>
  <si>
    <t>Nouveaux mémoires sur l'état présent de la Chine</t>
  </si>
  <si>
    <t>Correspondance. T. 3, 1680-1696</t>
  </si>
  <si>
    <t>Bonne Petite Souris (La)</t>
  </si>
  <si>
    <t>Narratif, Conte</t>
  </si>
  <si>
    <t>Contes des Fées (Les)</t>
  </si>
  <si>
    <t>Dom Gabriel Ponce de Leon</t>
  </si>
  <si>
    <t>Don Fernand de Tolede</t>
  </si>
  <si>
    <t>Fortunée</t>
  </si>
  <si>
    <t>Mouton (Le)</t>
  </si>
  <si>
    <t>Oranger et l'Abeille (L')</t>
  </si>
  <si>
    <t>Prince Lutin (Le)</t>
  </si>
  <si>
    <t>Princesse Printanière (La)</t>
  </si>
  <si>
    <t>Princesse Rosette (La)</t>
  </si>
  <si>
    <t>Rameau d'Or (Le)</t>
  </si>
  <si>
    <t>Serpentin Vert</t>
  </si>
  <si>
    <t>Babiole</t>
  </si>
  <si>
    <t>La Biche au Bois</t>
  </si>
  <si>
    <t>La princesse belle-Étoile et le prince Chéri</t>
  </si>
  <si>
    <t>Explication des maximes des saints sur la vie intérieure</t>
  </si>
  <si>
    <t>Perrault, Charles, 1628-1703.</t>
  </si>
  <si>
    <t>Les contes des fées</t>
  </si>
  <si>
    <t>Le joueur</t>
  </si>
  <si>
    <t>Belle-Belle, ou le Chevalier Fortuné</t>
  </si>
  <si>
    <t>Dauphin (Le)</t>
  </si>
  <si>
    <t>Grenouille Bienfaisante (La)</t>
  </si>
  <si>
    <t>Nouveau Gentilhomme Bourgeois (Le)</t>
  </si>
  <si>
    <t>Pigeon et la Colombe (Le)</t>
  </si>
  <si>
    <t>Prince Marcassin (Le)</t>
  </si>
  <si>
    <t>Princesse Belle-Etoile et le Prince Chéri (La)</t>
  </si>
  <si>
    <t>Princesse Carpillon (La)</t>
  </si>
  <si>
    <t>Finette cendron</t>
  </si>
  <si>
    <t>Gracieuse et Percinet</t>
  </si>
  <si>
    <t>L'Oiseau bleu</t>
  </si>
  <si>
    <t>La belle aux cheveux d'or</t>
  </si>
  <si>
    <t>La chatte blanche</t>
  </si>
  <si>
    <t>Le Nain Jaune</t>
  </si>
  <si>
    <t>Epistres</t>
  </si>
  <si>
    <t>La Fosse, M. de (Antoine), ca. 1653-1708?</t>
  </si>
  <si>
    <t>Manlius Capitolinus: tragédie</t>
  </si>
  <si>
    <t>Le distrait</t>
  </si>
  <si>
    <t>Du Fresny, Charles, 1648-1724.</t>
  </si>
  <si>
    <t>Amusemens sérieux et comiques</t>
  </si>
  <si>
    <t>Les aventures de Télémaque</t>
  </si>
  <si>
    <t>Abrégé Hist. de Port-Royal</t>
  </si>
  <si>
    <t>Journal du marquis de Dangeau, T. 7, 1699-1700</t>
  </si>
  <si>
    <t>Traité de la liberté de l'âme</t>
  </si>
  <si>
    <t>TraiteLiberteAme</t>
  </si>
  <si>
    <t>Le retour imprévu</t>
  </si>
  <si>
    <t>Du célibat volontaire ou La vie sans engagement</t>
  </si>
  <si>
    <t>Satires 1664-1701</t>
  </si>
  <si>
    <t>Boursault, M. (Edme), 1638-1701.</t>
  </si>
  <si>
    <t>Ésope à la cour; comédie héroique</t>
  </si>
  <si>
    <t>Fables et contes</t>
  </si>
  <si>
    <t>Fable, Conte</t>
  </si>
  <si>
    <t>Examen de conscience sur les devoirs de la royauté: mémoirs pour le duc de Bourgogne</t>
  </si>
  <si>
    <t>Malebranche, Nicolas, 1638-1715.</t>
  </si>
  <si>
    <t>Meditations sur l'humilité et la pénitence</t>
  </si>
  <si>
    <t>malebranchemedsl</t>
  </si>
  <si>
    <t>De la connoissance de Dieu et de soi-même</t>
  </si>
  <si>
    <t>Elévations à Dieu sur tous les mystères de la religion chrétienne</t>
  </si>
  <si>
    <t>Meditations sur l'évangile</t>
  </si>
  <si>
    <t>Galland, Antoine, 1646-1715.</t>
  </si>
  <si>
    <t>Mille et Une Nuits (Les)</t>
  </si>
  <si>
    <t>Les folies amoureuses</t>
  </si>
  <si>
    <t>Crébillon, M. de (Prosper Jolyot), 1674-1762.</t>
  </si>
  <si>
    <t>Idoménée</t>
  </si>
  <si>
    <t>Sermons et entretiens</t>
  </si>
  <si>
    <t>Atrée et Thyeste</t>
  </si>
  <si>
    <t>La Motte, M. de (Antoine Houdar), 1672-1731.</t>
  </si>
  <si>
    <t>Discours sur la poésie en général, sur l'ode en particulier</t>
  </si>
  <si>
    <t>Vauban, Sébastien Le Prestre de, 1633-1707.</t>
  </si>
  <si>
    <t>Projet d'une dixme royale</t>
  </si>
  <si>
    <t>Récits de captivité</t>
  </si>
  <si>
    <t>La Provençale</t>
  </si>
  <si>
    <t>Mémoires de Fléchier sur les Grands-jours d'Auvergne in 1665</t>
  </si>
  <si>
    <t>Leibniz, Gottfried Wilhelm, Freiherr von, 1646-1716.</t>
  </si>
  <si>
    <t>Essais de théodicée: sur la bonté de Dieu, la liberté de l'homme et l'origine du mal</t>
  </si>
  <si>
    <t>Tyssot de Patot, Simon, b. 1655.</t>
  </si>
  <si>
    <t>Voyages et avantures de Jaques Massé</t>
  </si>
  <si>
    <t>Satire XII sur l'équivoque</t>
  </si>
  <si>
    <t>Rhadamiste et Zénobie</t>
  </si>
  <si>
    <t>Challes, Robert, 1659-ca. 1720.</t>
  </si>
  <si>
    <t>Les illustres françoises</t>
  </si>
  <si>
    <t>Journal du marquis de Dangeau, T. 14, 1711-1713</t>
  </si>
  <si>
    <t>Traité de l'existence de Dieu</t>
  </si>
  <si>
    <t>Dacier, Madame (Anne), d. 1720.</t>
  </si>
  <si>
    <t>Des causes de la corruption du goust</t>
  </si>
  <si>
    <t>Discours sur Homère</t>
  </si>
  <si>
    <t>Boureau-Deslandes, André François, 1690-1757.</t>
  </si>
  <si>
    <t>L'art de ne point s'ennuyer</t>
  </si>
  <si>
    <t>DeslandesArtDeNePointSEnnuyer</t>
  </si>
  <si>
    <t>Dialogues des morts: composés pour l'éducation d'un prince</t>
  </si>
  <si>
    <t>Dialogues sur l'éloquence</t>
  </si>
  <si>
    <t>Lettre à l'Académie: avec les versions primitives</t>
  </si>
  <si>
    <t>Réflexions sur la critique</t>
  </si>
  <si>
    <t>Sémiramis</t>
  </si>
  <si>
    <t>Montesquieu, Charles de Secondat, baron de, 1689-1755.</t>
  </si>
  <si>
    <t>Discours sur Cicéron</t>
  </si>
  <si>
    <t>Vertot, abbé de, 1655-1735.</t>
  </si>
  <si>
    <t>Histoire des révolutions arrivés dans le gouvernement de la République romaine</t>
  </si>
  <si>
    <t>Voltaire, 1694-1778.</t>
  </si>
  <si>
    <t>Hamilton, Anthony, Count, ca. 1646-1720.</t>
  </si>
  <si>
    <t>Histoire de fleur d'épine</t>
  </si>
  <si>
    <t>Le bélier</t>
  </si>
  <si>
    <t>Les quatre Facardins: conte</t>
  </si>
  <si>
    <t>Racine, Louis, 1692-1763.</t>
  </si>
  <si>
    <t>La grâce</t>
  </si>
  <si>
    <t>Lettres persanes.</t>
  </si>
  <si>
    <t>Les Machabées: tragédie</t>
  </si>
  <si>
    <t>Piron, Alexis, 1689-1773.</t>
  </si>
  <si>
    <t>Arlequin-Deucalion</t>
  </si>
  <si>
    <t>Inés de Castro</t>
  </si>
  <si>
    <t>Marivaux, Pierre Carlet de Chamblain de, 1688-1763.</t>
  </si>
  <si>
    <t>Arlequin poli par l'amour</t>
  </si>
  <si>
    <t>La surprise de l'amour</t>
  </si>
  <si>
    <t>Rousseau, Jean-Baptiste, 1670-1741.</t>
  </si>
  <si>
    <t>Odes, cantates</t>
  </si>
  <si>
    <t>La double inconstance</t>
  </si>
  <si>
    <t>Le spectateur français</t>
  </si>
  <si>
    <t>L'île des esclaves</t>
  </si>
  <si>
    <t>Le Sage, Alain René, 1668-1747.</t>
  </si>
  <si>
    <t>Le diable boiteux</t>
  </si>
  <si>
    <t>Discours de réception a l'Académie des Sciences de Bordeaux: prononcé le premier mai 1716</t>
  </si>
  <si>
    <t>Boissy, M. de (Louis), 1694-1758.</t>
  </si>
  <si>
    <t>Le Français à Londres</t>
  </si>
  <si>
    <t>Lambert, Anne Thérèse de Maguenat de Courcelles, marquise de, 1647-1733.</t>
  </si>
  <si>
    <t>Réflexions nouvelles sur les femmes</t>
  </si>
  <si>
    <t>L'indigent philosophe</t>
  </si>
  <si>
    <t>Le prince travesti</t>
  </si>
  <si>
    <t>Réflexions sur la monarchie universelle en Europe</t>
  </si>
  <si>
    <t>Ramsay, Chevalier (Andrew Michael), 1686-1743.</t>
  </si>
  <si>
    <t>Les voyages de Cyrus: avec un discours sur la mythologie</t>
  </si>
  <si>
    <t>Achmet et Almanzine</t>
  </si>
  <si>
    <t>La seconde surprise de l'amour</t>
  </si>
  <si>
    <t>Rousseau, Jean-Jacques, 1712-1778.</t>
  </si>
  <si>
    <t>Lettres (1728-1778)</t>
  </si>
  <si>
    <t>RousseauLettres</t>
  </si>
  <si>
    <t>Allainval, M. d'(Léonor-Jean-Christine Soulas), 1700-1753.</t>
  </si>
  <si>
    <t>L'école des bourgeois</t>
  </si>
  <si>
    <t>Melon, Jean François, 1675-1738.</t>
  </si>
  <si>
    <t>Mahmoud le Gasnevide</t>
  </si>
  <si>
    <t>Meslier, Jean, 1664-1729.</t>
  </si>
  <si>
    <t>Mémoire des pensées et des sentiments. T. 1</t>
  </si>
  <si>
    <t>Mémoire des pensées et des sentiments. T. 3</t>
  </si>
  <si>
    <t>L'école des pères: comédie</t>
  </si>
  <si>
    <t>Crébillon, Claude-Prosper Jolyot de, 1707-1777.</t>
  </si>
  <si>
    <t>Le sylphe</t>
  </si>
  <si>
    <t>Dumarsais, 1676-1756.</t>
  </si>
  <si>
    <t>Des tropes, ou, des différence sens dans lesquels on peut prendre un mème mot dans une mème langue: ouvrage utile pour l'intelligence des auteurs, qui peut servir d'introduction à la rhétorique à la logique.</t>
  </si>
  <si>
    <t>Discours préliminaire; Premier discours sur la tragédie, à l'occasion des Machabées; Second discours sur la tragédie, à l'occasion de Romulus; Troisième discours sur la tragédie, à l'occasion d'Ines de Castro</t>
  </si>
  <si>
    <t>Le jeu de l'amour et du hasard</t>
  </si>
  <si>
    <t>Prévost, abbé, 1697-1763.</t>
  </si>
  <si>
    <t>Histoire du Chevalier des Grieux et de Manon Lescaut</t>
  </si>
  <si>
    <t>Le philosophe anglois, ou, Histoire de monsieur Cleveland, fils naturel de Cromwel. T. 1-3</t>
  </si>
  <si>
    <t>Terrasson, Jean, 1670-1750.</t>
  </si>
  <si>
    <t>Sethos: histoire, ou, Vie tirée des monumens anecdotes de l'ancienne Egypte.</t>
  </si>
  <si>
    <t>Alemán, Mateo, 1547-1614?</t>
  </si>
  <si>
    <t>Histoire de Guzman d'Alfarache</t>
  </si>
  <si>
    <t>Lettres de la marquise de M</t>
  </si>
  <si>
    <t>Destouches, Néricault, 1680-1754.</t>
  </si>
  <si>
    <t>Le glorieux</t>
  </si>
  <si>
    <t>La Chaussée, Nivelle de, 1692-1754.</t>
  </si>
  <si>
    <t>Epître de Clio</t>
  </si>
  <si>
    <t>Histoire de Gil Blas de Santillane Livres I-IX</t>
  </si>
  <si>
    <t>Les aventures du Chevalier de Beauchesne</t>
  </si>
  <si>
    <t>Les serments indiscrets</t>
  </si>
  <si>
    <t>Zaïre: tragédie</t>
  </si>
  <si>
    <t>Dubos, abbé (Jean-Baptiste), 1670-1742.</t>
  </si>
  <si>
    <t>Réflexions critiques sur la poésie et sur la peinture</t>
  </si>
  <si>
    <t>L'heureux stratagème</t>
  </si>
  <si>
    <t>Gustave Wasa</t>
  </si>
  <si>
    <t>Le temple du goût</t>
  </si>
  <si>
    <t>L'ecumoire, histoire japonaise</t>
  </si>
  <si>
    <t>Histoire critique de l’établissement de la monarchie françoise dans les Gaules</t>
  </si>
  <si>
    <t>La fausse antipathie</t>
  </si>
  <si>
    <t>Lenglet Dufresnoy, Nicolas, 1674-1755.</t>
  </si>
  <si>
    <t>De l'usage des romans, où l'on fait voir leur utilité et leurs différents caractères</t>
  </si>
  <si>
    <t>Le cabinet du philosophe</t>
  </si>
  <si>
    <t>Le paysan parvenu. Part 1-4</t>
  </si>
  <si>
    <t>Pompignan, Jean-Jacques Lefranc, marquis de, 1709-1784.</t>
  </si>
  <si>
    <t>Didon</t>
  </si>
  <si>
    <t>Lettres philosophiques</t>
  </si>
  <si>
    <t>Bougeant, G. -H. (Guillaume Hyacinthe), 1690-1743.</t>
  </si>
  <si>
    <t>Voyage du prince Fan-Férédin dans la Romancie</t>
  </si>
  <si>
    <t>Du Halde, J.-B. (Jean-Baptiste), 1674-1743.</t>
  </si>
  <si>
    <t>Description géographique, historique, chronologique, politique, et physique de l'empire de la Chine et de la Tartarie chinoise: enrichie des cartes générales et particulières de ces pays, de la carte générale des cartes particulières du Thibet, de la Corée: ornée d'un grand nombre de figures et de vignettes gravées en taille-douce</t>
  </si>
  <si>
    <t>Gresset, 1709-1777.</t>
  </si>
  <si>
    <t>La chartreuse</t>
  </si>
  <si>
    <t>Le préjugé à la mode: comédie</t>
  </si>
  <si>
    <t>L'histoire justifiée contre les romans</t>
  </si>
  <si>
    <t>Lintot, Catherine Cailleau, dame de, 1728-1816.</t>
  </si>
  <si>
    <t>Prince Sincer (Le)</t>
  </si>
  <si>
    <t>Tendrebrun et Constance</t>
  </si>
  <si>
    <t>Timandre et Bleuette</t>
  </si>
  <si>
    <t>La mère confidente</t>
  </si>
  <si>
    <t>Le paysan parvenu. Part 5.</t>
  </si>
  <si>
    <t>Mouhy, Charles de Fieux, chevalier de, 1701-1784.</t>
  </si>
  <si>
    <t>La paysanne parvenue, ou, Les mémoires de Madame la marquise de L.V.</t>
  </si>
  <si>
    <t>Tencin, Claudine Alexandrine Guérin de, 1682-1749.</t>
  </si>
  <si>
    <t>Memoires du comte de Comminges</t>
  </si>
  <si>
    <t>Le dissipateur</t>
  </si>
  <si>
    <t>Ver-Vert, ou, Les voyages du perroquet de Nevers: poème heroïque.</t>
  </si>
  <si>
    <t>Le Maitre de Claville, Charles François Nicolas, 1670-1740.</t>
  </si>
  <si>
    <t>Traité du vrai merite de l'homme</t>
  </si>
  <si>
    <t>Le bachelier de Salamanque: ou, Les mémoires de D. Cherubin de la Ronda</t>
  </si>
  <si>
    <t>Le Télémaque travesti: comprenant les treize derniers livres retrouvés et réimprimés pour la première fois</t>
  </si>
  <si>
    <t>Alzire, ou, Les américains: tragédie</t>
  </si>
  <si>
    <t>Caylus, Anne Claude Philippe, comte de, 1692-1765.</t>
  </si>
  <si>
    <t>Histoire de Guillaume Cocher</t>
  </si>
  <si>
    <t>Histoire de Gil Blas de Santillane</t>
  </si>
  <si>
    <t>Argens, Jean-Baptiste de Boyer, marquis d', 1704-1771.</t>
  </si>
  <si>
    <t>Lettres juives</t>
  </si>
  <si>
    <t>Les égarements du coeur</t>
  </si>
  <si>
    <t>Les fausses confidences</t>
  </si>
  <si>
    <t>La métromanie</t>
  </si>
  <si>
    <t>Le philosophe anglois, ou, Histoire de monsieur Cleveland, fils naturel de Cromwel. T. 4</t>
  </si>
  <si>
    <t>Rollin, Charles, 1661-1741.</t>
  </si>
  <si>
    <t>Histoire ancien des Egyptiens. T. 5</t>
  </si>
  <si>
    <t>Histoire ancien des Egyptiens. T. 6</t>
  </si>
  <si>
    <t>La Noue, Jean-Baptiste Sauvé de, 1701-1760.</t>
  </si>
  <si>
    <t>Mahomet Second: tragédie</t>
  </si>
  <si>
    <t>Le petit-maître corrigé</t>
  </si>
  <si>
    <t>Les sincères</t>
  </si>
  <si>
    <t>Le philosophe anglois, ou, Histoire de monsieur Cleveland, fils naturel de Cromwel. T. 5-6</t>
  </si>
  <si>
    <t>Le siège de Calais</t>
  </si>
  <si>
    <t>Les dehors trompeurs</t>
  </si>
  <si>
    <t>La valise trouvée</t>
  </si>
  <si>
    <t>Mably, abbé de, 1709-1785.</t>
  </si>
  <si>
    <t>Parallele des romains et des françois par rapport au gouvernement</t>
  </si>
  <si>
    <t>L'épreuve</t>
  </si>
  <si>
    <t>Varenne, Jacques de, 1710?-1780?.</t>
  </si>
  <si>
    <t>Mémoires du chevalier de Ravanne, page de S.A.R. le duc régent, et mousquetaire.</t>
  </si>
  <si>
    <t>Villeneuve, Gabrielle-Suzanne Barbot Gallon, dame de, ca. 1695-1755.</t>
  </si>
  <si>
    <t>La Belle et la Bête</t>
  </si>
  <si>
    <t>Féeries nouvelles</t>
  </si>
  <si>
    <t>Duclos, Charles Pinot-, 1704-1772.</t>
  </si>
  <si>
    <t>Histoire de Madame de Luz</t>
  </si>
  <si>
    <t>Les confessions du comte de ***</t>
  </si>
  <si>
    <t>Favart, M. (Charles-Simon), 1710-1792.</t>
  </si>
  <si>
    <t>La chercheuse d'esprit</t>
  </si>
  <si>
    <t>Mémoires pour servir à l'histoire de Malte, ou, Histoire de la jeunesse du commandeur de ***</t>
  </si>
  <si>
    <t>Cazotte, Jacques, 1719-1792.</t>
  </si>
  <si>
    <t>Les mille et une fadaises</t>
  </si>
  <si>
    <t>Le sopha</t>
  </si>
  <si>
    <t>La mort de Rousseau</t>
  </si>
  <si>
    <t>La religion</t>
  </si>
  <si>
    <t>Mahomet, ou, Le fanatisme</t>
  </si>
  <si>
    <t>Aubert de la Chesnaye-Debois, François-Alexandre, 1699-1784.</t>
  </si>
  <si>
    <t>Lettres sur les romans</t>
  </si>
  <si>
    <t>Nouveaux contes orientaux</t>
  </si>
  <si>
    <t>Mémoires turcs</t>
  </si>
  <si>
    <t>Le temple de Gnide</t>
  </si>
  <si>
    <t>Mérope</t>
  </si>
  <si>
    <t>Acajou et Zirphile</t>
  </si>
  <si>
    <t>Thémidore, ou, Mon histoire et celle de ma maîtrese</t>
  </si>
  <si>
    <t>Jourdan, Jean-Baptiste, 1711-1793.</t>
  </si>
  <si>
    <t>Le guerrier philosophe, ou Mémoires de M. le Duc de**</t>
  </si>
  <si>
    <t>Arnaud, François-Thomas-Marie de Baculard d', 1718-1805.</t>
  </si>
  <si>
    <t>Les époux malheureux</t>
  </si>
  <si>
    <t>Diderot, Denis, 1713-1784.</t>
  </si>
  <si>
    <t>Essai sur mérite et vertu</t>
  </si>
  <si>
    <t>Du Laurens, Henri-Joseph, 1719-1797.</t>
  </si>
  <si>
    <t>Hist. de la ste. Chandelle</t>
  </si>
  <si>
    <t>Histoire de Louis XI</t>
  </si>
  <si>
    <t>Sidnei</t>
  </si>
  <si>
    <t>L'école des mères: comédie en vers et en cinq actes</t>
  </si>
  <si>
    <t>La vie de Mariane, ou, Les aventures de Madame la comtesse de ***</t>
  </si>
  <si>
    <t>Batteux, Charles, 1713-1790.</t>
  </si>
  <si>
    <t>Les beaux-arts</t>
  </si>
  <si>
    <t>Châtelet, Emilie du, 1706-1749.</t>
  </si>
  <si>
    <t>Discours sur le bonheur</t>
  </si>
  <si>
    <t>Condillac, Etienne Bonnot de, 1714-1780.</t>
  </si>
  <si>
    <t>Essai origine connaiss. hum.</t>
  </si>
  <si>
    <t>Pensées philosophiques</t>
  </si>
  <si>
    <t>La Morlière, Charles-Jacques-Louis-Auguste Rochette, 1719-1785.</t>
  </si>
  <si>
    <t>Angola, histoire indienne</t>
  </si>
  <si>
    <t>Voisenon, abbé de (Claude Henri de Fusée), 1708-1775.</t>
  </si>
  <si>
    <t>Le sultan Misapouf</t>
  </si>
  <si>
    <t>Grafigny, Mme de (Françoise d'Issembourg d'Happoncourt), 1695-1758.</t>
  </si>
  <si>
    <t>Lettres d'une jeune peruvienne</t>
  </si>
  <si>
    <t>Le méchant</t>
  </si>
  <si>
    <t>La gouvernante: comédie en vers et en cinq actes</t>
  </si>
  <si>
    <t>La Mettrie, Julien Offray de, 1709-1751.</t>
  </si>
  <si>
    <t>L'Homme machine</t>
  </si>
  <si>
    <t>Les malheurs de l'amour</t>
  </si>
  <si>
    <t>Vauvenargues, Luc de Clapiers, marquis de, 1715-1747.</t>
  </si>
  <si>
    <t>Introduction à la connaissance de l'esprit humain</t>
  </si>
  <si>
    <t>Réflexions et maximes.</t>
  </si>
  <si>
    <t>Les bijoux indiscrets</t>
  </si>
  <si>
    <t>Considérations sur les causes de la grandeur des Romains et de leur décadence</t>
  </si>
  <si>
    <t>Buffon, Georges Louis Leclerc, comte de, 1707-1788.</t>
  </si>
  <si>
    <t>Histoire et théorie de la terre</t>
  </si>
  <si>
    <t>Histoire naturelle, Premier Discours</t>
  </si>
  <si>
    <t>Traité des systèmes</t>
  </si>
  <si>
    <t>Catilina</t>
  </si>
  <si>
    <t>Lettre sur les aveugles</t>
  </si>
  <si>
    <t>Observations sur les Grecs</t>
  </si>
  <si>
    <t>Nanine</t>
  </si>
  <si>
    <t>Sermon des cinquante</t>
  </si>
  <si>
    <t>Fougeret de Monbron, Louis Charles, 1706-1760.</t>
  </si>
  <si>
    <t>Le cosmopolite, ou, Le citoyen du monde</t>
  </si>
  <si>
    <t>Margot la Ravaudeuse</t>
  </si>
  <si>
    <t>La colonie</t>
  </si>
  <si>
    <t>Défense de l'esprit des lois</t>
  </si>
  <si>
    <t>DefenseEspritDesLois</t>
  </si>
  <si>
    <t>Discours sur sciences et arts</t>
  </si>
  <si>
    <t>Alembert, Jean Le Rond d', 1717-1783.</t>
  </si>
  <si>
    <t>Discours préliminaire de l'encyclopédie</t>
  </si>
  <si>
    <t>Ah quel conte</t>
  </si>
  <si>
    <t>Lettre sur les sourds et muets</t>
  </si>
  <si>
    <t>Consid. sur les moeurs</t>
  </si>
  <si>
    <t>Mémoires pour servir à l'histoire des moeurs du XVIII siècle</t>
  </si>
  <si>
    <t>Cénie: pièce nouvelle, en cinq actes.</t>
  </si>
  <si>
    <t>L'Art de jouir</t>
  </si>
  <si>
    <t>Poésies sacrées</t>
  </si>
  <si>
    <t>Lettres angloises, ou Histoire de Miss Clarisse Harlove. T. 1</t>
  </si>
  <si>
    <t>Lettres angloises, ou Histoire de Miss Clarisse Harlove. T. 2</t>
  </si>
  <si>
    <t>Lettres angloises, ou Histoire de Miss Clarisse Harlove. T. 3</t>
  </si>
  <si>
    <t>Lettres angloises, ou Histoire de Miss Clarisse Harlove. T. 4</t>
  </si>
  <si>
    <t>Lettres angloises, ou Histoire de Miss Clarisse Harlove. T. 5</t>
  </si>
  <si>
    <t>Lettres angloises, ou Histoire de Miss Clarisse Harlove. T. 6</t>
  </si>
  <si>
    <t>Histoire de la félicité</t>
  </si>
  <si>
    <t>Suite apologie ábbe de Prades</t>
  </si>
  <si>
    <t>Micromégas</t>
  </si>
  <si>
    <t>Encyclopédie avertissement des éditions</t>
  </si>
  <si>
    <t>Discours sur le style</t>
  </si>
  <si>
    <t>L'âne</t>
  </si>
  <si>
    <t>Le devin du village</t>
  </si>
  <si>
    <t>Bonnet, Charles, 1720-1793.</t>
  </si>
  <si>
    <t>Essai de psychologie</t>
  </si>
  <si>
    <t>Traité des sensations</t>
  </si>
  <si>
    <t>De l'interpret. de la nature</t>
  </si>
  <si>
    <t>La nuit et le moment</t>
  </si>
  <si>
    <t>Mirabeau, Victor de Riquetti, marquis de, 1715-1789.</t>
  </si>
  <si>
    <t>L'ami des hommes, ou, Traité de la population</t>
  </si>
  <si>
    <t>Arsace et Isménie: histoire orientale</t>
  </si>
  <si>
    <t>Correspondance de Montesquieu</t>
  </si>
  <si>
    <t>De l'esprit des loix. T. 1</t>
  </si>
  <si>
    <t>De l'esprit des loix. T. 2</t>
  </si>
  <si>
    <t>De l'esprit des loix. T. 3</t>
  </si>
  <si>
    <t>De l'esprit des loix. T. 4</t>
  </si>
  <si>
    <t>Palissot de Montenoy, Charles, 1730-1814.</t>
  </si>
  <si>
    <t>Le cercle, ou, Les originaux</t>
  </si>
  <si>
    <t>Nouvelles lettres angloises, ou, Histoire du chevalier Grandisson: augmentée de huit lettres qui n'ont point paru dans les éditions précédentes: avec figures.</t>
  </si>
  <si>
    <t>Discours sur l'économie politique</t>
  </si>
  <si>
    <t>DiscoursEcoPol</t>
  </si>
  <si>
    <t>Discours sur l'origine et les fondements de l'inéqalité parmi les hommes</t>
  </si>
  <si>
    <t>L'orphelin de la Chine</t>
  </si>
  <si>
    <t>La pucelle d'Orléans</t>
  </si>
  <si>
    <t>Boccage, Anne-Marie Fiquet du, 1710-1802</t>
  </si>
  <si>
    <t>La Colombiade ou la foi portée au Nouveau Monde</t>
  </si>
  <si>
    <t>Le philosophe</t>
  </si>
  <si>
    <t>Holbach, Paul Henri Thiry, baron d', 1723-1789.</t>
  </si>
  <si>
    <t>Le christianisme dévoilé, ou, Examen des principes et des effets de la religion Chrétienne</t>
  </si>
  <si>
    <t>Essay sur l'hist. génèrale / Voltaire.</t>
  </si>
  <si>
    <t>La religion naturelle</t>
  </si>
  <si>
    <t>Poème sur désastre de Lisbonne</t>
  </si>
  <si>
    <t>Zadig, ou, La destinée</t>
  </si>
  <si>
    <t>Argenson, René-Louis de Voyer, marquis d', 1694-1757.</t>
  </si>
  <si>
    <t>Considérations sur le gouvernement ancien et présent de la France</t>
  </si>
  <si>
    <t>Journal et mémoires 1755-1757</t>
  </si>
  <si>
    <t>Entret. sur le fils naturel</t>
  </si>
  <si>
    <t>Le fils naturel ou Les épreuves de la vertu</t>
  </si>
  <si>
    <t>La coquette corrigée: comédie</t>
  </si>
  <si>
    <t>Leprince de Beaumont, Madame (Jeanne-Marie), 1711-1780.</t>
  </si>
  <si>
    <t>Petites lettres</t>
  </si>
  <si>
    <t>Riccoboni, Marie Jeanne de Heurles Laboras de Mezières, 1713-1792.</t>
  </si>
  <si>
    <t>Lettres de Fanni Butler</t>
  </si>
  <si>
    <t>Colardeau, M. (Charles-Pierre), 1732-1776.</t>
  </si>
  <si>
    <t>Lettres d'Héloïse à Abailard</t>
  </si>
  <si>
    <t>De la poésie dramatique</t>
  </si>
  <si>
    <t>Le père de famille</t>
  </si>
  <si>
    <t>Guymond de la Touche, M. (Claude), 1723-1760.</t>
  </si>
  <si>
    <t>Iphigénie en Tauride</t>
  </si>
  <si>
    <t>Helvétius, Claude Adrien, 1715-1771.</t>
  </si>
  <si>
    <t>De l'esprit.</t>
  </si>
  <si>
    <t>Histoire du marquis de Cressy</t>
  </si>
  <si>
    <t>Lettre à Mr. d'Alembert sur les spectacles</t>
  </si>
  <si>
    <t>Lettre à M. Rousseau</t>
  </si>
  <si>
    <t>Lettres de milady Juliete Catesby: à milady Henriette Campley</t>
  </si>
  <si>
    <t>Sainte-Palaye, M. de La Curne de (Jean-Baptiste de La Curne), 1697-1781.</t>
  </si>
  <si>
    <t>Mémoires sur l'ancienne chevalerie: considerée comme un établissement politique militaire</t>
  </si>
  <si>
    <t>Candide, ou, L'optimisme</t>
  </si>
  <si>
    <t>Histoire de l'empire de Russie sous Pierre le Grand</t>
  </si>
  <si>
    <t>Les philosophes: comédie, en trois actes, en vers</t>
  </si>
  <si>
    <t>Le monde moral, ou, Mémoires pour servir: à l'histoire du coeur humain</t>
  </si>
  <si>
    <t>Saurin, M. (Bernard-Joseph), 1706-1781.</t>
  </si>
  <si>
    <t>Spartacus</t>
  </si>
  <si>
    <t>L'écossaise</t>
  </si>
  <si>
    <t>Barbier, Edmond Jean Francois, 1689-1771.</t>
  </si>
  <si>
    <t>Chronique de la régence. T. 7-8</t>
  </si>
  <si>
    <t>Boufflers, chevalier de, 1738-1815.</t>
  </si>
  <si>
    <t>La reine de Golconde</t>
  </si>
  <si>
    <t>Chevrier, M. de (François Antoine), 1721-1762.</t>
  </si>
  <si>
    <t>Le colporteur</t>
  </si>
  <si>
    <t>Caliste</t>
  </si>
  <si>
    <t>Eloge de Richardson</t>
  </si>
  <si>
    <t>Marmontel, Jean François, 1723-1799.</t>
  </si>
  <si>
    <t>Contes Moraux, T. 2.</t>
  </si>
  <si>
    <t>Contes Moraux, T. 3.</t>
  </si>
  <si>
    <t>Contes moraux, T. 1.</t>
  </si>
  <si>
    <t>Robinet, J. B. (Jean Baptiste), 1735-1820.</t>
  </si>
  <si>
    <t>De la nature</t>
  </si>
  <si>
    <t>La nouvelle Héloïse</t>
  </si>
  <si>
    <t>Les moeurs du temps</t>
  </si>
  <si>
    <t>Tancrède</t>
  </si>
  <si>
    <t>Considérations sur les corps organisés</t>
  </si>
  <si>
    <t>Lettres à Sophie Volland</t>
  </si>
  <si>
    <t>Les trois sultanes</t>
  </si>
  <si>
    <t>Histoire d'Ernestine</t>
  </si>
  <si>
    <t>Du contrat social</t>
  </si>
  <si>
    <t>Emile, ou, De l'éducation</t>
  </si>
  <si>
    <t>Adanson, Michel, 1727-1806.</t>
  </si>
  <si>
    <t>Genres, espèces, individus, variétés</t>
  </si>
  <si>
    <t>Bachaumont, Louis petit de, 1690-1771.</t>
  </si>
  <si>
    <t>Mémoires secrets depuis 1762</t>
  </si>
  <si>
    <t>Ollivier</t>
  </si>
  <si>
    <t>Collé, M. (Charles), 1709-1783.</t>
  </si>
  <si>
    <t>Dupuis et des ronais</t>
  </si>
  <si>
    <t>Le hasard du coin du feu</t>
  </si>
  <si>
    <t>“Lettre sur le commerce des livres”</t>
  </si>
  <si>
    <t>LettreComLivres</t>
  </si>
  <si>
    <t>Entretiens de Phocion</t>
  </si>
  <si>
    <t>Poétique françoise</t>
  </si>
  <si>
    <t>Jean-Jacques Rousseau, citoyen de Genève, à Christophe de Beaumont, Archevêque de Paris: Duc de St. Cloud, Pair de France, Commandeur de l'Ordre du St. Esprit, Proviseur de Sorbonne,</t>
  </si>
  <si>
    <t>Projet de constitution pour la Corse</t>
  </si>
  <si>
    <t>ProjetCorse</t>
  </si>
  <si>
    <t>Histoire de l'empire de Russie sous Pierre le Grande</t>
  </si>
  <si>
    <t>Traité sur la tolérance</t>
  </si>
  <si>
    <t>Le comte de Comminge</t>
  </si>
  <si>
    <t>Contemplation de la nature</t>
  </si>
  <si>
    <t>Chamfort, Sébastien-Roch-Nicolas, 1741-1794.</t>
  </si>
  <si>
    <t>La jeune Indienne</t>
  </si>
  <si>
    <t>Partie de chasse de Henri IV</t>
  </si>
  <si>
    <t>Essai sur l'art de ramper, à l'usage des Courtisans.</t>
  </si>
  <si>
    <t>DholbachArtDeRamper</t>
  </si>
  <si>
    <t>Poinsinet, Antoine Alexandre Henri, 1735-1769.</t>
  </si>
  <si>
    <t>Le cercle, ou, La soirée à la mode, comédie épisodique en un acte en prose.</t>
  </si>
  <si>
    <t>Histoire de Miss Jenny</t>
  </si>
  <si>
    <t>Lettres écrites de la montagne</t>
  </si>
  <si>
    <t>Sedaine, Michel-Jean, 1719-1797.</t>
  </si>
  <si>
    <t>Rose et Colas</t>
  </si>
  <si>
    <t>Dictionnaire philosophique: Comprenant les 118 articles parus sous ce titre du vivant de Voltaire, avec leurs suppléments parus dans les Questions sur l'Encyclopédie.</t>
  </si>
  <si>
    <t>Beaumarchais, Pierre Augustin Caron de, 1732-1799.</t>
  </si>
  <si>
    <t>Le Sacristain</t>
  </si>
  <si>
    <t>Belloy, Pierre Laurent Buyrette de, 1727-1775.</t>
  </si>
  <si>
    <t>La siège de Calais</t>
  </si>
  <si>
    <t>Imirce</t>
  </si>
  <si>
    <t>Observations sur l'histoire de France</t>
  </si>
  <si>
    <t>Le philosophe sans le savoir: comédie en cinq actes</t>
  </si>
  <si>
    <t>De la dégénération des animaux</t>
  </si>
  <si>
    <t>Dorat, Claude Joseph, 1734-1780.</t>
  </si>
  <si>
    <t>La déclamation théatrale</t>
  </si>
  <si>
    <t>Le compère Mathieu</t>
  </si>
  <si>
    <t>Le philosophe ignorant</t>
  </si>
  <si>
    <t>Deffand, Marie de Vichy-Chamrond, Marquise du</t>
  </si>
  <si>
    <t>Madame du Deffand à Horace Walpole</t>
  </si>
  <si>
    <t>correspondnace</t>
  </si>
  <si>
    <t>Le Mierre, M. (Antoine-Marin), 1723-1793.</t>
  </si>
  <si>
    <t>Guillaume Tell: tragédie</t>
  </si>
  <si>
    <t>Bélisaire</t>
  </si>
  <si>
    <t>Lettres d'Adélaïde de Dammartin</t>
  </si>
  <si>
    <t>L'ingénu: histoire véritable</t>
  </si>
  <si>
    <t>Le diner du comte de Boulainvilliers</t>
  </si>
  <si>
    <t>Euphémie, ou Le triomphe de la religion</t>
  </si>
  <si>
    <t>Barthe, Nicolas Thomas, 1734-1785.</t>
  </si>
  <si>
    <t>Les fausses infidélités</t>
  </si>
  <si>
    <t>Nomenclature des singes</t>
  </si>
  <si>
    <t>La tete a perruque</t>
  </si>
  <si>
    <t>La vérité dans le vin</t>
  </si>
  <si>
    <t>Salon de 1767</t>
  </si>
  <si>
    <t>Du Pont de Nemours, Pierre Samuel, 1739-1817.</t>
  </si>
  <si>
    <t>De l'origine et des progrès d'une science nouvelle</t>
  </si>
  <si>
    <t>Holbach, Paul Henri Thiry, baron d', 1723-1789</t>
  </si>
  <si>
    <t>La contagion sacrée ou Histoire naturelle de la superstition OU Tableau des effets que les opinions religieuses ont produits sur la terre. Tome I</t>
  </si>
  <si>
    <t>HistNatSuperstitionT1</t>
  </si>
  <si>
    <t>La contagion sacrée ou Histoire naturelle de la superstition OU Tableau des effets que les opinions religieuses ont produits sur la terre. Tome II</t>
  </si>
  <si>
    <t>HistNatSuperstitionT2</t>
  </si>
  <si>
    <t>Théologie portative, ou, Dictionnaire abrégé de la religion chrétienne</t>
  </si>
  <si>
    <t>Linguet, Simon Nicolas Henri, 1736-1794.</t>
  </si>
  <si>
    <t>Histoire impartiale des Jésuites: depuis leur établissement jusqu'à leur preimiere expulsion</t>
  </si>
  <si>
    <t>Beverly</t>
  </si>
  <si>
    <t>L'homme aux quarante écus</t>
  </si>
  <si>
    <t>La princesse de Babylone</t>
  </si>
  <si>
    <t>La palingénésie philosophique</t>
  </si>
  <si>
    <t>Epinay, Louise Florence Pétronille Tardieu d'Esclavelles, marquise d', 1726-1783 and Galiani, Ferdinando, 1728-1787.</t>
  </si>
  <si>
    <t>Correspondance I: 1769-1770</t>
  </si>
  <si>
    <t>La peinture: poème</t>
  </si>
  <si>
    <t>Mercier, Louis-Sébastien, 1740-1814.</t>
  </si>
  <si>
    <t>Jenneval, ou, Le barnevelt françois</t>
  </si>
  <si>
    <t>Saint-Lambert, Jean-François, marquis de, 1716-1803.</t>
  </si>
  <si>
    <t>Les saisons: poème</t>
  </si>
  <si>
    <t>Sales, J. de (Jean), 1741-1816.</t>
  </si>
  <si>
    <t>De la philosophie de la nature</t>
  </si>
  <si>
    <t>Le déserteur</t>
  </si>
  <si>
    <t>Histoire du parlement de Paris</t>
  </si>
  <si>
    <t>Précis du siècle de Louis XV par M. de Voltaire.</t>
  </si>
  <si>
    <t>Les deux amis</t>
  </si>
  <si>
    <t>Gabrielle de Vergy</t>
  </si>
  <si>
    <t>Gaston et Bayard</t>
  </si>
  <si>
    <t>Delille, Jacques, 1738-1813.</t>
  </si>
  <si>
    <t>Les Georgiques: texte de Virgile.</t>
  </si>
  <si>
    <t>Addition aux pensées philosophiques.</t>
  </si>
  <si>
    <t>De la suffisance de la religion naturelle.</t>
  </si>
  <si>
    <t>Les baisers</t>
  </si>
  <si>
    <t>Epinay, Louise Florence Pétronille Tardieu d'Esclavelles, marquise d', 1726-1783.</t>
  </si>
  <si>
    <t>Histoire de Madame de Montbrillant (tome 1)</t>
  </si>
  <si>
    <t>Galiani, Ferdinando, 1728-1787.</t>
  </si>
  <si>
    <t>Dialogues sur le commerce des bleds.</t>
  </si>
  <si>
    <t>Histoire critique de Jésus-Christ ou analyse raisonnée des Évangiles</t>
  </si>
  <si>
    <t>HistoireCritiqueJesusChrist</t>
  </si>
  <si>
    <t>Système de la nature, ou, Des loix du monde physique du monde moral</t>
  </si>
  <si>
    <t>La Harpe, Jean-François de, 1739-1803.</t>
  </si>
  <si>
    <t>Mélanie</t>
  </si>
  <si>
    <t>La veuve du Malabar: ou, L'empire des coutumes: tragédie</t>
  </si>
  <si>
    <t>Raynal, abbé (Guillaume-Thomas-François), 1713-1796.</t>
  </si>
  <si>
    <t>Histoire philosophique et politique des établissements et du commerce des Européens dans les deux Indes. T. 1</t>
  </si>
  <si>
    <t>Histoire philosophique et politique des établissements et du commerce des Européens dans les deux Indes. T. 6</t>
  </si>
  <si>
    <t>Lettres athéniennes</t>
  </si>
  <si>
    <t>Correspondance. t.11</t>
  </si>
  <si>
    <t>Les sacrifices de l'amour</t>
  </si>
  <si>
    <t>Goldoni, Carlo, 1707-1793.</t>
  </si>
  <si>
    <t>Le bourru bienfaisant</t>
  </si>
  <si>
    <t>Guys, M. (Pierre-Augustin), 1721-1799.</t>
  </si>
  <si>
    <t>Voyage littéraire de la Grèce, ou, Lettres sur les Grecs, anciens et modernes, avec un parallèle de leurs moeurs</t>
  </si>
  <si>
    <t>De l'homme: de ses facultés intellectuelles et de son éducation</t>
  </si>
  <si>
    <t>Éloge de Fénelon</t>
  </si>
  <si>
    <t>La dunciade: poème en dix chants</t>
  </si>
  <si>
    <t>Considérations sur le gouvernement de Pologne</t>
  </si>
  <si>
    <t>Épreuves du sentiment</t>
  </si>
  <si>
    <t>Sur l'inconséquence du jugement public de nos actions particulières</t>
  </si>
  <si>
    <t>Inconsequence</t>
  </si>
  <si>
    <t>Les malheurs de l'inconstance</t>
  </si>
  <si>
    <t>Eloge de Racine</t>
  </si>
  <si>
    <t>Entretien d'un père</t>
  </si>
  <si>
    <t>Les deux amis de Bourbonne</t>
  </si>
  <si>
    <t>Du théâtre, ou, Nouvel essai sur l'art dramatique</t>
  </si>
  <si>
    <t>Saint-Pierre, Bernardin de, 1737-1814.</t>
  </si>
  <si>
    <t>Voyage a l'île de France</t>
  </si>
  <si>
    <t>Thomas, M. (Antoine Léonard), 1732-1785.</t>
  </si>
  <si>
    <t>Essai sur les éloges</t>
  </si>
  <si>
    <t>Les lois de Minos</t>
  </si>
  <si>
    <t>Mémoires contre M. Goezmann</t>
  </si>
  <si>
    <t>Éloge de la Fontaine</t>
  </si>
  <si>
    <t>Réfutation d'Helvetius</t>
  </si>
  <si>
    <t>Léonard, Nicolas-Germain, 1744-1793.</t>
  </si>
  <si>
    <t>La nouvelle Clémentine: ou, Lettres de Henriette de Berville</t>
  </si>
  <si>
    <t>L'an deux mille quatre cent quarante</t>
  </si>
  <si>
    <t>Le taureau blanc</t>
  </si>
  <si>
    <t>Le Barbier de Séville</t>
  </si>
  <si>
    <t>Bernard, P. J. (Pierre-Joseph), 1710-1775.</t>
  </si>
  <si>
    <t>L'art d'aimer</t>
  </si>
  <si>
    <t>Carmontelle, Louis Carrogis, 1717-1806.</t>
  </si>
  <si>
    <t>L'aubergiste</t>
  </si>
  <si>
    <t>La chanson</t>
  </si>
  <si>
    <t>Le bal de province</t>
  </si>
  <si>
    <t>Le chat perdu</t>
  </si>
  <si>
    <t>Le prisonnier</t>
  </si>
  <si>
    <t>Cours instruction du prince</t>
  </si>
  <si>
    <t>Du Deffand, Marie de Vichy Chamrond, marquise, 1697-1780.</t>
  </si>
  <si>
    <t>Lettres à Voltaire</t>
  </si>
  <si>
    <t>Gérard, Philippe Louis, 1737-1813.</t>
  </si>
  <si>
    <t>Le comte de Valmont</t>
  </si>
  <si>
    <t>Gilbert, M. (Nicolas-Joseph-Laurent), 1750-1780.</t>
  </si>
  <si>
    <t>Le dix-huitième siècle: satire à Fréron</t>
  </si>
  <si>
    <t>Correspondance. T. 90-92</t>
  </si>
  <si>
    <t>Histoire de Jenni</t>
  </si>
  <si>
    <t>Le diable amoureux</t>
  </si>
  <si>
    <t>Le commerce et le gouvernement</t>
  </si>
  <si>
    <t>Le jugement dernier</t>
  </si>
  <si>
    <t>La morale universelle, ou, Les devoirs de l'homme fondés sur sa nature.</t>
  </si>
  <si>
    <t>Lespinasse, Julie de, 1732-1776.</t>
  </si>
  <si>
    <t>Lettres inédites de mademoiselle de Lespinasse à Condorcet ...</t>
  </si>
  <si>
    <t>Jezennemours</t>
  </si>
  <si>
    <t>Restif de la Bretonne, Nicolas Edme, 1734-1806.</t>
  </si>
  <si>
    <t>Le paysan perverti, ou, Les dangers de la ville: histoire récent: mise-au-jour d'après les véritables lettres des personnages</t>
  </si>
  <si>
    <t>Lettres de Mylord Rivers à Sir Charles Cardigan</t>
  </si>
  <si>
    <t>Rousseau juge de Jean-Jacques, Dialogues</t>
  </si>
  <si>
    <t>La bible enfin expliquée</t>
  </si>
  <si>
    <t>Denon, Vivant, 1747-1825.</t>
  </si>
  <si>
    <t>Point de lendemain</t>
  </si>
  <si>
    <t>Les Incas, ou, La destruction de l'empire du Pérou</t>
  </si>
  <si>
    <t>Des époques de la nature</t>
  </si>
  <si>
    <t>Mustapha et Zéangir</t>
  </si>
  <si>
    <t>Essai sur la vie de Sénèque</t>
  </si>
  <si>
    <t>Mon apologie</t>
  </si>
  <si>
    <t>Les rêveries du promeneur solitaire</t>
  </si>
  <si>
    <t>Épitres</t>
  </si>
  <si>
    <t>Irène</t>
  </si>
  <si>
    <t>Lettres inédites à son imprimeur Gabriel Cramer</t>
  </si>
  <si>
    <t>Le neveu de Rameau</t>
  </si>
  <si>
    <t>Les Fastes, ou, L'usages de l'année: poème en seize chants</t>
  </si>
  <si>
    <t>Lebrun, Ponce Denis Écouchard, 1729-1807.</t>
  </si>
  <si>
    <t>Ode à M. de Buffon</t>
  </si>
  <si>
    <t>Loaisel-Tréogate, J. -M. (Joseph-Marie), 1752-1812.</t>
  </si>
  <si>
    <t>Lucile et Milcourt</t>
  </si>
  <si>
    <t>Roucher, Jean-Antoine, 1745-1794.</t>
  </si>
  <si>
    <t>Les mois: poème, en douze chants</t>
  </si>
  <si>
    <t>Mirabeau, Honoré-Gabriel de Riquetti, comte de, 1749-1791.</t>
  </si>
  <si>
    <t>Lettres originales de Mirabeau: écrites du donjon de Vicennes, pendant les années 1777, 78, 79 et 80: contenant tous les détails sur sa vie privée, ses malheurs, et ses amours avec Sophie Ruffei, marquise de Monnier.</t>
  </si>
  <si>
    <t>Barruel, Abbé Augustin, 1741-1820.</t>
  </si>
  <si>
    <t>Les helviennes</t>
  </si>
  <si>
    <t>Carbonnières, L.F.E (Louis François Elisabeth) Ramond de, 1753-1827.</t>
  </si>
  <si>
    <t>Lettres de M. William Coxe à M. W. Melmoth</t>
  </si>
  <si>
    <t>L'uniforme de Campagne</t>
  </si>
  <si>
    <t>Les deux filoux</t>
  </si>
  <si>
    <t>Parny, Évariste Désiré de Forges, 1753-1814.</t>
  </si>
  <si>
    <t>Poésies érotiques</t>
  </si>
  <si>
    <t>L'Arcadie, livre 1 les Gaules</t>
  </si>
  <si>
    <t>Les jardins, ou L'art d'embellir les paysages</t>
  </si>
  <si>
    <t>Genlis, Stéphanie Félicité, comtesse de, 1746-1830.</t>
  </si>
  <si>
    <t>Adèle et Théodore, ou, Lettres sur l'éducation</t>
  </si>
  <si>
    <t>Josephine, Empress, consort of Napoleon I, Emperor of the French, 1763-1814.</t>
  </si>
  <si>
    <t>Correspondance, 1782-1814</t>
  </si>
  <si>
    <t>Laclos, Choderlos de, 1741-1803.</t>
  </si>
  <si>
    <t>Les liaisons dangereuses</t>
  </si>
  <si>
    <t>Lesuire, Robert Martin, 1737-1815.</t>
  </si>
  <si>
    <t>L'aventurier françois: ou Mémoires de Grégoire Merveil.</t>
  </si>
  <si>
    <t>La destruction de la ligue, ou, La réduction de Paris</t>
  </si>
  <si>
    <t>Tableau de Paris t. 1</t>
  </si>
  <si>
    <t>Sade, marquis de, 1740-1814.</t>
  </si>
  <si>
    <t>Dialogue entre un Prêtre et un Moribond</t>
  </si>
  <si>
    <t>SadeMoribond</t>
  </si>
  <si>
    <t>Berquin, M. (Arnaud), 1747-1791.</t>
  </si>
  <si>
    <t>L'ami des enfants</t>
  </si>
  <si>
    <t>Ducis, J.-F. (Jean-François), 1733-1816.</t>
  </si>
  <si>
    <t>Adapt. le Roi Léar</t>
  </si>
  <si>
    <t>Florian, Jean-Pierre Claris de, 1755-1794.</t>
  </si>
  <si>
    <t>Galatée: pastorale imitée de Cervantes</t>
  </si>
  <si>
    <t>Loaisel de Tréogate, Joseph Marie, 1752-1812.</t>
  </si>
  <si>
    <t>Dolbreuse: ou, L'homme du siècle, ramené à la vérité par le sentiment par la raison; histoire philosophique.</t>
  </si>
  <si>
    <t>Tableau de Paris t. 5</t>
  </si>
  <si>
    <t>Le libertin de qualité, ou, Ma conversion</t>
  </si>
  <si>
    <t>Charrière, Isabelle de, 1740-1805.</t>
  </si>
  <si>
    <t>Lettres Neuchâteloises</t>
  </si>
  <si>
    <t>Éléments de physiologie</t>
  </si>
  <si>
    <t>Entretien entre d'Alembert et Diderot</t>
  </si>
  <si>
    <t>Est-il bon est-il méchant?</t>
  </si>
  <si>
    <t>Jacques le fataliste</t>
  </si>
  <si>
    <t>La religieuse</t>
  </si>
  <si>
    <t>Le rêve de d'Alembert</t>
  </si>
  <si>
    <t>Paradoxe sur le comédien</t>
  </si>
  <si>
    <t>Suite de l'entretien</t>
  </si>
  <si>
    <t>Supplément au Voyage de Bougainville</t>
  </si>
  <si>
    <t>La paysane pervertie, ou, Les dangers de la ville</t>
  </si>
  <si>
    <t>Rivarol, Antoine, 1753-1801.</t>
  </si>
  <si>
    <t>De l'universitalité de la langue française: discours qui a remporté le prix à l'Académie de Berlin</t>
  </si>
  <si>
    <t>Études de la nature, T. 1</t>
  </si>
  <si>
    <t>Études de la nature, T. 2</t>
  </si>
  <si>
    <t>Études de la nature, T. 3</t>
  </si>
  <si>
    <t>La Folle Journée ou le Mariage de Figaro</t>
  </si>
  <si>
    <t>Bertin, Antoine, chevalier de, 1752-1790.</t>
  </si>
  <si>
    <t>Les amours</t>
  </si>
  <si>
    <t>Le seigneur auteur</t>
  </si>
  <si>
    <t>Marat, Jean Paul, 1743-1793.</t>
  </si>
  <si>
    <t>Eloge de Montesquieu: présenté à l'Académie de Bordeaux le 28 mars 1785</t>
  </si>
  <si>
    <t>Piis, Pierre-Antoine-Augustin de, 1755-1832.</t>
  </si>
  <si>
    <t>L'harmonie imitative de la langue française: poème en quatre chants.</t>
  </si>
  <si>
    <t>Séchelles, Hérault de, 1750-1794.</t>
  </si>
  <si>
    <t>Voyage à Montbard</t>
  </si>
  <si>
    <t>sechellel</t>
  </si>
  <si>
    <t>Collin d'Harleville, Jean François, 1755-1806.</t>
  </si>
  <si>
    <t>L'inconstant</t>
  </si>
  <si>
    <t>Numa Pompilius: second roi de Rome</t>
  </si>
  <si>
    <t>Richard Coeur-de-Lion</t>
  </si>
  <si>
    <t>Staël, Madame de (Anne-Louise-Germaine), 1766-1817.</t>
  </si>
  <si>
    <t>Oeuvres de jeunesse</t>
  </si>
  <si>
    <t>Beckford, William, 1760-1844.</t>
  </si>
  <si>
    <t>Vathek, conte arabe</t>
  </si>
  <si>
    <t>Caliste, ou Lettres de Lausanne</t>
  </si>
  <si>
    <t>Ligne, Charles Joseph, prince de, 1735-1814.</t>
  </si>
  <si>
    <t>Lettres du Prince de Ligne à la Marquise de Cigny pendant l'année 1787.</t>
  </si>
  <si>
    <t>Louvet de Couvray, Jean-Baptiste, 1760-1797.</t>
  </si>
  <si>
    <t>Une année de la vie du Chevalier de Faublas</t>
  </si>
  <si>
    <t>Chansons madecasses</t>
  </si>
  <si>
    <t>Paul et Virginie</t>
  </si>
  <si>
    <t>Volney, C.-F. (Constantin-François), 1757-1820.</t>
  </si>
  <si>
    <t>Voyage en Syrie et en Égypte</t>
  </si>
  <si>
    <t>Barthélemy, Jean-Jacques, 1716-1795.</t>
  </si>
  <si>
    <t>Voyage du jeune anacharsis</t>
  </si>
  <si>
    <t>L'honneur perdu et recouvré</t>
  </si>
  <si>
    <t>Observations et conjectures politiques</t>
  </si>
  <si>
    <t>L'optimiste</t>
  </si>
  <si>
    <t>Estelle</t>
  </si>
  <si>
    <t>Ainsi finissent les grandes passions: ou, Les derniers amours du chevalier de...</t>
  </si>
  <si>
    <t>Le petit almanach de nos grands hommes pour l'année 1788: suivi d'un grand nombre de pièces inédites</t>
  </si>
  <si>
    <t>Charrière, Isabelle de, 1740-1805</t>
  </si>
  <si>
    <t>Les Épigrammes de la mouche du coche</t>
  </si>
  <si>
    <t>Lettres d'un Évêque français à la nation</t>
  </si>
  <si>
    <t>Plainte et défense de Thérèse Levasseur</t>
  </si>
  <si>
    <t>Sieyès, Emmanuel Joseph, comte, 1748-1836.</t>
  </si>
  <si>
    <t>Qu'est-ce que le tiers état?</t>
  </si>
  <si>
    <t>Lettres de jeunesse, 1789</t>
  </si>
  <si>
    <t>Les pamphlets--1790</t>
  </si>
  <si>
    <t>Saint-Martin, Louis Claude de, 1743-1803.</t>
  </si>
  <si>
    <t>L'homme de désir</t>
  </si>
  <si>
    <t>Condorcet, Marie Jean Antoine-Nicolas de Caritat, marquis de, 1743-1794.</t>
  </si>
  <si>
    <t>Cinq mémoires sur l'instruction publique</t>
  </si>
  <si>
    <t>Contes</t>
  </si>
  <si>
    <t>Justine, ou, Les malheurs de la vertu</t>
  </si>
  <si>
    <t>Saint-Just, 1767-1794.</t>
  </si>
  <si>
    <t>L'esprit de la révolution et de la constitution de la France</t>
  </si>
  <si>
    <t>La chaumière Indienne</t>
  </si>
  <si>
    <t>Lettres de jeunesse, 1791</t>
  </si>
  <si>
    <t>Les ruines</t>
  </si>
  <si>
    <t>L'Autre Tartuffe ou la mère coupable</t>
  </si>
  <si>
    <t>Le vieux célibataire</t>
  </si>
  <si>
    <t>Fables de M. Florian: de l'académie françoise, de celles de Madrid, Florence, etc.</t>
  </si>
  <si>
    <t>Les chaînes de l'esclavage</t>
  </si>
  <si>
    <t>Les pamphlets--1792</t>
  </si>
  <si>
    <t>Lettre d'un Français et réponse d'un Suisse</t>
  </si>
  <si>
    <t>Lamartelière. M. (Jean Henri Ferdinand), 1761-1830.</t>
  </si>
  <si>
    <t>Robert, chef de brigands: drame, en cinq actes, en prose</t>
  </si>
  <si>
    <t>Laya, J. L. (Jean Louis), 1761-1833.</t>
  </si>
  <si>
    <t>L'ami des loix: comédie en cinq actes, en vers: representée par les Comédiens de la nation, le 2 janvier 1793.</t>
  </si>
  <si>
    <t>Robespierre, Maximilien, 1758-1794.</t>
  </si>
  <si>
    <t>Discours</t>
  </si>
  <si>
    <t>Caractères et anecdotes</t>
  </si>
  <si>
    <t>Maximes et pensées</t>
  </si>
  <si>
    <t>L'Émigré</t>
  </si>
  <si>
    <t>L'Inconsolable</t>
  </si>
  <si>
    <t>La Parfaite liberté ou les</t>
  </si>
  <si>
    <t>Chénier, André, 1762-1794.</t>
  </si>
  <si>
    <t>Bucoliques</t>
  </si>
  <si>
    <t>Élégies</t>
  </si>
  <si>
    <t>Épîtres</t>
  </si>
  <si>
    <t>Iambes</t>
  </si>
  <si>
    <t>L'Amérique</t>
  </si>
  <si>
    <t>L'invention</t>
  </si>
  <si>
    <t>Odes</t>
  </si>
  <si>
    <t>Esquisse d'un tableau</t>
  </si>
  <si>
    <t>Lettres diverses, 1794</t>
  </si>
  <si>
    <t>Lettres inédites à Louis de Narbonne, 1794.</t>
  </si>
  <si>
    <t>Trois femmes</t>
  </si>
  <si>
    <t>Les chevaliers du cygne, ou, La cour de Charlemagne</t>
  </si>
  <si>
    <t>Bonald, Louis-Gabriel-Ambroise, vicomte de, 1754-1840.</t>
  </si>
  <si>
    <t>Théorie de l'éducation sociale</t>
  </si>
  <si>
    <t>Théorie du pouvoir politique et religieux</t>
  </si>
  <si>
    <t>Bonaparte, Napoléon, 1769-1821.</t>
  </si>
  <si>
    <t>Oeuvres de Napoléon Bonaparte, Tome 1</t>
  </si>
  <si>
    <t>NapOeuv1</t>
  </si>
  <si>
    <t>Honorine d'Userche: Nouvelle de l'abbé de la Tour</t>
  </si>
  <si>
    <t>Constant, Benjamin, 1767-1830.</t>
  </si>
  <si>
    <t>De la force du gouvernement actuel de la France et de la nécessité de s'y rallier</t>
  </si>
  <si>
    <t>Dupuis, Charles François, 1742-1809.</t>
  </si>
  <si>
    <t>Abrégé de l'origine de tous les cultes</t>
  </si>
  <si>
    <t>Dusaulx, Jean, 1728-1799.</t>
  </si>
  <si>
    <t>Voyage à Barege</t>
  </si>
  <si>
    <t>Laplace, Pierre Simon, marquis de, 1749-1827.</t>
  </si>
  <si>
    <t>Exposition du système du monde.</t>
  </si>
  <si>
    <t>Maistre, Joseph Marie, comte de, 1753-1821.</t>
  </si>
  <si>
    <t>Considérations sur la France</t>
  </si>
  <si>
    <t>considerationsl</t>
  </si>
  <si>
    <t>Histoire de Sara</t>
  </si>
  <si>
    <t>Oeuvres de Napoléon Bonaparte, Tome 2</t>
  </si>
  <si>
    <t>NapOeuv2</t>
  </si>
  <si>
    <t>Chateaubriand, Francois-René, vicomte de, 1768-1848.</t>
  </si>
  <si>
    <t>Essai sur les révolutions</t>
  </si>
  <si>
    <t>Des effets de la terreur</t>
  </si>
  <si>
    <t>EffetsDeLaTerreur</t>
  </si>
  <si>
    <t>La Pérouse, Jean-François de Galaup, comte de, 1741-1788.</t>
  </si>
  <si>
    <t>Voyage de la Pérouse</t>
  </si>
  <si>
    <t>Sénac de Meilhan, Gabriel, 1736-1803.</t>
  </si>
  <si>
    <t>L'émigré</t>
  </si>
  <si>
    <t>Fiévée, Joseph, 1767-1839.</t>
  </si>
  <si>
    <t>La dot de Suzette, ou, Histoire de Mme. de Senneterre.</t>
  </si>
  <si>
    <t>Pixérécourt, R.-C. Guilbert de (René-Charles Guilbert), 1773-1844.</t>
  </si>
  <si>
    <t>Victor, ou, L'enfant de la forêt; drame, en trois actes, en prose.</t>
  </si>
  <si>
    <t>Oeuvres de Napoléon Bonaparte, Tome 3</t>
  </si>
  <si>
    <t>NapOeuv3</t>
  </si>
  <si>
    <t>Cottin, Madame (Sophie) 1770-1807.</t>
  </si>
  <si>
    <t>Claire d'Albe</t>
  </si>
  <si>
    <t>Essai sur les romans</t>
  </si>
  <si>
    <t>Senancour, Etienne Pivert de, 1770-1846.</t>
  </si>
  <si>
    <t>Rêveries sur la nature primitive de l'homme</t>
  </si>
  <si>
    <t>Essai analytique sur les lois naturelles</t>
  </si>
  <si>
    <t>L'homme des champs</t>
  </si>
  <si>
    <t>Lemercier, Népomucène-Louis, 1771-1840.</t>
  </si>
  <si>
    <t>Pinto: ou, la journée d'une conspiration: comédie historique en cinq actes et en prose</t>
  </si>
  <si>
    <t>Fragments sur les institutions politiques</t>
  </si>
  <si>
    <t>De la littérature</t>
  </si>
  <si>
    <t>Atala</t>
  </si>
  <si>
    <t>Destutt de Tracy, Antoine Louis Claude, comte, 1754-1836.</t>
  </si>
  <si>
    <t>Éléments d'idéologie, Idéologie proprement dite</t>
  </si>
  <si>
    <t>Coelina, ou L'enfant du mystère: drame en trois actes, en prose et à grand spectacle</t>
  </si>
  <si>
    <t>St. John de Crèvecoeur, J. Hector, 1735-1813.</t>
  </si>
  <si>
    <t>Voyage Pensylvanie</t>
  </si>
  <si>
    <t>Baudry de Lozieres, Louis Narcisse, 1761-1841.</t>
  </si>
  <si>
    <t>Voyage à la Louisiane</t>
  </si>
  <si>
    <t>Législation primitive</t>
  </si>
  <si>
    <t>René</t>
  </si>
  <si>
    <t>Mademoiselle de Clermont</t>
  </si>
  <si>
    <t>Nodier, Charles, 1780-1844.</t>
  </si>
  <si>
    <t>Le Dernier chapitre de mon roman</t>
  </si>
  <si>
    <t>Stella ou les proscrits</t>
  </si>
  <si>
    <t>Delphine (tome 1)</t>
  </si>
  <si>
    <t>Delphine (tome 2)</t>
  </si>
  <si>
    <t>Génie du christianisme</t>
  </si>
  <si>
    <t>Éléments d'idéologie, Grammaire</t>
  </si>
  <si>
    <t>Krüdener, Barbara Juliane, Freifrau von, 1764-1824.</t>
  </si>
  <si>
    <t>Valérie</t>
  </si>
  <si>
    <t>De l'éducation des femmes</t>
  </si>
  <si>
    <t>Maine de Biran, Pierre, 1766-1824.</t>
  </si>
  <si>
    <t>Influence de l'habitude sur la faculté de penser</t>
  </si>
  <si>
    <t>Michaud, J. Fr. (Joseph Fr.), 1767-1839.</t>
  </si>
  <si>
    <t>Le printemps d'un proscrit: poème en III chants</t>
  </si>
  <si>
    <t>Le Peintre de Saltzbourg</t>
  </si>
  <si>
    <t>NA</t>
  </si>
  <si>
    <t>Code civil des Français</t>
  </si>
  <si>
    <t>La Duchesse de La Vallière</t>
  </si>
  <si>
    <t>Mathilde</t>
  </si>
  <si>
    <t>Cuvier, Georges, baron, 1769-1832.</t>
  </si>
  <si>
    <t>Leçons d'anatomie comparée</t>
  </si>
  <si>
    <t>Éléments d'idéologie, De la logique</t>
  </si>
  <si>
    <t>Mémoire sur la décomposition de la pensée. Tome I.</t>
  </si>
  <si>
    <t>Mémoire sur la décomposition de la pensée. Tome II.</t>
  </si>
  <si>
    <t>Oeuvres de Napoléon Bonaparte, Tome 4</t>
  </si>
  <si>
    <t>NapOeuv4</t>
  </si>
  <si>
    <t>Legouvé, Gabriel, 1764-1812.</t>
  </si>
  <si>
    <t>La mort de Henri IV</t>
  </si>
  <si>
    <t>Commentaire sur l'Esprit des lois de Montesquieu</t>
  </si>
  <si>
    <t>Rabaut, Jean-Paul, 1743-1793.</t>
  </si>
  <si>
    <t>PRÉCIS HISTORIQUE DE LA RÉVOLUTION FRANÇAISE</t>
  </si>
  <si>
    <t>PrecisHistRevolFr</t>
  </si>
  <si>
    <t>Corinne, ou, L'Italie</t>
  </si>
  <si>
    <t>Cabanis, P.J.G. (Pierre Jean Georges), 1757-1808.</t>
  </si>
  <si>
    <t>Rapports physique moral</t>
  </si>
  <si>
    <t>Fourier, Charles, 1772-1837.</t>
  </si>
  <si>
    <t>Hiérarchie du cocuage</t>
  </si>
  <si>
    <t>FourrierHierarchieCocuage</t>
  </si>
  <si>
    <t>Théorie des quatre mouvements</t>
  </si>
  <si>
    <t>Theorie4MouvementsPt1</t>
  </si>
  <si>
    <t>Théorie des quatre mouvements, 2e partie</t>
  </si>
  <si>
    <t>Theorie4MouvementsPt2</t>
  </si>
  <si>
    <t>Wallstein</t>
  </si>
  <si>
    <t>Lamarck, Jean Baptiste Pierre Antoine de Monet de, 1744-1829.</t>
  </si>
  <si>
    <t>Philosophie zoologique, ou, Exposition des considérations relative à l'histoire naturelle des animaux</t>
  </si>
  <si>
    <t>Les martyrs</t>
  </si>
  <si>
    <t>Courier, Paul-Louis, 1772-1825.</t>
  </si>
  <si>
    <t>Lettre À. M. Renouard</t>
  </si>
  <si>
    <t>Des constitutions politiques</t>
  </si>
  <si>
    <t>De l'Allemagne</t>
  </si>
  <si>
    <t>Jouy, Etienne de, 1764-1846.</t>
  </si>
  <si>
    <t>L'hermite de la Chaussée-d'Antin, ou, Observations sur les moeurs et les usages parisiens au commencement du XIXe siècle. 1811</t>
  </si>
  <si>
    <t>Oeuvres de Napoléon Bonaparte, Tome 5</t>
  </si>
  <si>
    <t>NapOeuv5</t>
  </si>
  <si>
    <t>De l'esprit des étiquettes</t>
  </si>
  <si>
    <t>L'hermite de la Chaussée-d'Antin, ou, Observations sur les moeurs et les usages parisiens au commencement du XIXe siècle. 1812</t>
  </si>
  <si>
    <t>De l'esprit de conquête</t>
  </si>
  <si>
    <t>L'hermite de la Chaussée-d'Antin, ou, Observations sur les moeurs et les usages parisiens au commencement du XIXe siècle. 1813:</t>
  </si>
  <si>
    <t>L'hermite de la Chaussée-d'Antin, ou, Observations sur les moeurs et les usages parisiens au commencement du XIXe siècle. 1814</t>
  </si>
  <si>
    <t>Napoleon I, Emperor of the French, 1769-1821.</t>
  </si>
  <si>
    <t>Lettres à Joséphine: avant le mariage, sous le Directoire, le Consulat, l'Empire et après le divorce</t>
  </si>
  <si>
    <t>Harmonies de la nature</t>
  </si>
  <si>
    <t>Principes de politique</t>
  </si>
  <si>
    <t>Say, Jean Baptiste, 1767-1832.</t>
  </si>
  <si>
    <t>Catéchisme d'économie politique</t>
  </si>
  <si>
    <t>SayCatechisme</t>
  </si>
  <si>
    <t>Adolphe</t>
  </si>
  <si>
    <t>Journaux intimes</t>
  </si>
  <si>
    <t>Le nouveau monde amoureux</t>
  </si>
  <si>
    <t>FourierNouveauMondeAmoureux</t>
  </si>
  <si>
    <t>Journal. I: février 1814-31 décembre 1816</t>
  </si>
  <si>
    <t>Article Espèce</t>
  </si>
  <si>
    <t>Introduction</t>
  </si>
  <si>
    <t>Inès de Castro</t>
  </si>
  <si>
    <t>Considérations sur la révolution française</t>
  </si>
  <si>
    <t>Jean Sbogar</t>
  </si>
  <si>
    <t>Thérèse Aubert</t>
  </si>
  <si>
    <t>Lamartine, Alphonse de, 1790-1869.</t>
  </si>
  <si>
    <t>Méditations poétiques</t>
  </si>
  <si>
    <t>Adèle</t>
  </si>
  <si>
    <t>Les Méditations du cloître</t>
  </si>
  <si>
    <t>Latouche, Henri de, 1785-1851.</t>
  </si>
  <si>
    <t>Dernières lettres de deux amans de Barcelone</t>
  </si>
  <si>
    <t>Les soirées de Saint-Pétersbourg, ou, Entretiens sur le gouvernement temporel de la providence: suivis d'un traité sur les sacrifices</t>
  </si>
  <si>
    <t>Smarra</t>
  </si>
  <si>
    <t>Comte, Auguste, 1798-1857.</t>
  </si>
  <si>
    <t>Plan des travaux scientifiques nécessaires pour réorganiser la société</t>
  </si>
  <si>
    <t>PlanDesTravaux</t>
  </si>
  <si>
    <t>Duras, Claire de Durfort, duchesse de, 1777-1828.</t>
  </si>
  <si>
    <t>Olivier ou le secret</t>
  </si>
  <si>
    <t>Hugo, Victor, 1802-1885.</t>
  </si>
  <si>
    <t>Lettres à la fiancée</t>
  </si>
  <si>
    <t>Michelet, Jules, 1798-1874.</t>
  </si>
  <si>
    <t>Mémorial</t>
  </si>
  <si>
    <t>Trilby</t>
  </si>
  <si>
    <t>Stendhal, 1783-1842.</t>
  </si>
  <si>
    <t>De l'amour</t>
  </si>
  <si>
    <t>Las Cases, Emmanuel-Auguste-Dieudonné, comte de, 1766-1842.</t>
  </si>
  <si>
    <t>Le mémorial de Sainte-Hélène.</t>
  </si>
  <si>
    <t>Écrits de jeunesse: Journal (1820-1823), Mémorial, Journal des idées</t>
  </si>
  <si>
    <t>Racine et Shakspeare. 1, 1823</t>
  </si>
  <si>
    <t>Balzac, Honoré de, 1799-1850.</t>
  </si>
  <si>
    <t>Annette et le criminel</t>
  </si>
  <si>
    <t>Barante, Amable-Guillaume-Prosper Brugière, baron de, 1782-1866.</t>
  </si>
  <si>
    <t>Histoire des ducs de Bourgogne</t>
  </si>
  <si>
    <t>Bonstetten, Charles Victor de, 1745-1832.</t>
  </si>
  <si>
    <t>Homme du midi et homme du nord</t>
  </si>
  <si>
    <t>Pamphlets politiques</t>
  </si>
  <si>
    <t>Delavigne, Casimir, 1793-1843.</t>
  </si>
  <si>
    <t>Messeniennes</t>
  </si>
  <si>
    <t>Ourika</t>
  </si>
  <si>
    <t>Joubert, Joseph, 1754-1824.</t>
  </si>
  <si>
    <t>Pensées, essais, maximes et correspondance de J. Joubert</t>
  </si>
  <si>
    <t>Journal. II:1er janvier 1817 - 17 mai 1824</t>
  </si>
  <si>
    <t>Brillat-Savarin, Jean Anthelme, 1755-1826.</t>
  </si>
  <si>
    <t>Physiologie du gout</t>
  </si>
  <si>
    <t>Lettres de France et d'Italie</t>
  </si>
  <si>
    <t>Edouard</t>
  </si>
  <si>
    <t>Lamennais, Félicité Robert de, 1782-1854.</t>
  </si>
  <si>
    <t>De la religion: considérée dans les rapports avec l'ordre politique et civil. T. 1.</t>
  </si>
  <si>
    <t>Racine et Shakspeare. 2, 1825</t>
  </si>
  <si>
    <t>Les Natchez</t>
  </si>
  <si>
    <t>De la religion: considérée dans les rapports avec l'ordre politique et civil. T. 2.</t>
  </si>
  <si>
    <t>Scribe, Eugène, 1791-1861.</t>
  </si>
  <si>
    <t>Le mariage de raison</t>
  </si>
  <si>
    <t>Ampère, André-Marie, 1775-1836.</t>
  </si>
  <si>
    <t>Baour-Lormian, Pierre Marie Francois Louis, 1770-1854.</t>
  </si>
  <si>
    <t>Ossian</t>
  </si>
  <si>
    <t>Veillées poétiques et morales</t>
  </si>
  <si>
    <t>Delécluze, E. J. (Etienne Jean), 1781-1863.</t>
  </si>
  <si>
    <t>Journal</t>
  </si>
  <si>
    <t>Sainte-Beuve, Charles Augustin, 1804-1869.</t>
  </si>
  <si>
    <t>Tableau historique et critique de la poésie française et du théâtre français au XVIe siècle</t>
  </si>
  <si>
    <t>Beranger, Pierre Jean de, 1780-1857.</t>
  </si>
  <si>
    <t>Chansons</t>
  </si>
  <si>
    <t>Cousin, Victor, 1792-1867.</t>
  </si>
  <si>
    <t>Cours de l'histoire de la philosophie: histoire de la philosophie du XVIIIe siècle.</t>
  </si>
  <si>
    <t>Delacroix, Eugène, 1798-1863.</t>
  </si>
  <si>
    <t>Etudes esthétiques (1829-1863)</t>
  </si>
  <si>
    <t>EtudesEsthetiques</t>
  </si>
  <si>
    <t>Janin, Jules Gabriel, 1804-1874.</t>
  </si>
  <si>
    <t>L'âne mort et la femme guillotinée</t>
  </si>
  <si>
    <t>Mérimée, Prosper, 1803-1870.</t>
  </si>
  <si>
    <t>Enlèvement de la redoute (L')</t>
  </si>
  <si>
    <t>Mateo Falcone</t>
  </si>
  <si>
    <t>Vie, poésies et pensées de Joseph Delorme</t>
  </si>
  <si>
    <t>Vigny, Alfred de, 1797-1863.</t>
  </si>
  <si>
    <t>Lettre à Lord</t>
  </si>
  <si>
    <t>Réflexions sur verité dans art</t>
  </si>
  <si>
    <t>Cours de philosophie positive. 1re et 2e leçons</t>
  </si>
  <si>
    <t>CoursPhiloPos12</t>
  </si>
  <si>
    <t>Le cahier rouge</t>
  </si>
  <si>
    <t>Le nouveau monde industriel, ou, Invention du procédé d'industrie attrayante et combinée, distribuée en séries passionnées</t>
  </si>
  <si>
    <t>Hernani, ou, L'honneur Castillan: drame</t>
  </si>
  <si>
    <t>Harmonies poétiques et religieuses.</t>
  </si>
  <si>
    <t>Vase étrusque (Le)</t>
  </si>
  <si>
    <t>Les Sept châteaux du roi de Bohême</t>
  </si>
  <si>
    <t>Le rouge et le noir</t>
  </si>
  <si>
    <t>Barbey D'Aurevilly, J. (Jules), 1808-1899.</t>
  </si>
  <si>
    <t>Le Cachet d'Onyx</t>
  </si>
  <si>
    <t>Léa</t>
  </si>
  <si>
    <t>Les feuilles d'automne</t>
  </si>
  <si>
    <t>Journaux et articles publiés dans le "Mémorial catholique" et "l'Avenir". Articles journal l'Avenir</t>
  </si>
  <si>
    <t>Introduction à l'histoire universelle</t>
  </si>
  <si>
    <t>Musset, Alfred de, 1810-1857.</t>
  </si>
  <si>
    <t>Articles journal Le temps</t>
  </si>
  <si>
    <t>La fée aux miettes</t>
  </si>
  <si>
    <t>Sue, Eugène, 1804-1857.</t>
  </si>
  <si>
    <t>Atar-Gull</t>
  </si>
  <si>
    <t>Correspondance. T. 1-4</t>
  </si>
  <si>
    <t>Borel, Pétrus, 1809-1859.</t>
  </si>
  <si>
    <t>Rhapsodies</t>
  </si>
  <si>
    <t>Louis XI</t>
  </si>
  <si>
    <t>Notre-Dame de Paris, 1482: texte de 1832</t>
  </si>
  <si>
    <t>Karr, Alphonse, 1808-1890.</t>
  </si>
  <si>
    <t>Sous les tilleuls</t>
  </si>
  <si>
    <t>À quoi rêvent jeunes filles</t>
  </si>
  <si>
    <t>Articles Revue des deux-mondes</t>
  </si>
  <si>
    <t>La coupe et les lèvres</t>
  </si>
  <si>
    <t>Namouna</t>
  </si>
  <si>
    <t>J-François les Bas Bleus</t>
  </si>
  <si>
    <t>Mademoiselle de Marsan</t>
  </si>
  <si>
    <t>Sand, George, 1804-1876.</t>
  </si>
  <si>
    <t>Indiana</t>
  </si>
  <si>
    <t>Traité d'économie politique, ou, Simple exposition de la manière dont se forment, se distribuent, et se consomment les richesses</t>
  </si>
  <si>
    <t>Souvenirs d'égotisme</t>
  </si>
  <si>
    <t>Théorie de la démarche</t>
  </si>
  <si>
    <t>Champavert contes immoraux</t>
  </si>
  <si>
    <t>Chênedollé, Charles-Julien Lioult de, 1769-1833.</t>
  </si>
  <si>
    <t>Extraits du journal de Chênedollé</t>
  </si>
  <si>
    <t>Les enfants d'Edouard</t>
  </si>
  <si>
    <t>Desbordes-Valmore, Marceline, 1786-1859.</t>
  </si>
  <si>
    <t>Gautier, Théophile, 1811-1872.</t>
  </si>
  <si>
    <t>Albertus</t>
  </si>
  <si>
    <t>Gautier, Théophile, 1811-1872</t>
  </si>
  <si>
    <t>Salon de 1833</t>
  </si>
  <si>
    <t>Lucrèce Borgia: drame</t>
  </si>
  <si>
    <t>Marie Tudor</t>
  </si>
  <si>
    <t>Correspondance générale, 1833</t>
  </si>
  <si>
    <t>Maréchal, Sylvain, 1750-1803.</t>
  </si>
  <si>
    <t>Dictionnaire des athées anciens et modernes</t>
  </si>
  <si>
    <t>MarechalDico</t>
  </si>
  <si>
    <t>Double Méprise (La)</t>
  </si>
  <si>
    <t>Partie de trictrac (La)</t>
  </si>
  <si>
    <t>Tamango</t>
  </si>
  <si>
    <t>Vision de Charles XI</t>
  </si>
  <si>
    <t>Rolla</t>
  </si>
  <si>
    <t>Trésors des Fèves</t>
  </si>
  <si>
    <t>Quinet, Edgar, 1803-1875.</t>
  </si>
  <si>
    <t>Ahasvérus</t>
  </si>
  <si>
    <t>Lélia--1833</t>
  </si>
  <si>
    <t>Bertrand et Raton</t>
  </si>
  <si>
    <t>Salon de 1834</t>
  </si>
  <si>
    <t>Des destinées de la poésie</t>
  </si>
  <si>
    <t>Les paroles d'un croyant</t>
  </si>
  <si>
    <t>Âmes du purgatoire (Les)</t>
  </si>
  <si>
    <t>André del Sarto</t>
  </si>
  <si>
    <t>Fantasio</t>
  </si>
  <si>
    <t>La nuit venitienne</t>
  </si>
  <si>
    <t>Les caprices de Marianne</t>
  </si>
  <si>
    <t>Lorenzaccio</t>
  </si>
  <si>
    <t>On ne badine pas avec l'amour</t>
  </si>
  <si>
    <t>Volupté</t>
  </si>
  <si>
    <t>Correspondance T. 2</t>
  </si>
  <si>
    <t>Mademoiselle de Maupin</t>
  </si>
  <si>
    <t>Guérin, Maurice de, 1810-1839.</t>
  </si>
  <si>
    <t>Journal intime</t>
  </si>
  <si>
    <t>Souvenirs voyage en orient</t>
  </si>
  <si>
    <t>Leclercq, Michel Théodore, 1777-1851.</t>
  </si>
  <si>
    <t>L'esprit de désordre</t>
  </si>
  <si>
    <t>L'humoriste</t>
  </si>
  <si>
    <t>La manie des proverbes</t>
  </si>
  <si>
    <t>La répétition d'un proverbe</t>
  </si>
  <si>
    <t>Le bal</t>
  </si>
  <si>
    <t>Le désoeuvrement des comédiens</t>
  </si>
  <si>
    <t>Le mariage manqué</t>
  </si>
  <si>
    <t>Le savetier et le financier</t>
  </si>
  <si>
    <t>Le scène double</t>
  </si>
  <si>
    <t>Les élections</t>
  </si>
  <si>
    <t>Madame Sorbet</t>
  </si>
  <si>
    <t>Une révolution</t>
  </si>
  <si>
    <t>La nuit de décembre</t>
  </si>
  <si>
    <t>La nuit de mai</t>
  </si>
  <si>
    <t>Lucien Leuwen. t. 1</t>
  </si>
  <si>
    <t>Lucien Leuwen. t. 2</t>
  </si>
  <si>
    <t>Lucien Leuwen. t. 3</t>
  </si>
  <si>
    <t>Tocqueville, Alexis de, 1805-1859.</t>
  </si>
  <si>
    <t>De la démocratie en Amérique I [1]</t>
  </si>
  <si>
    <t>DemocratieT11</t>
  </si>
  <si>
    <t>De la démocratie en Amérique I [2]</t>
  </si>
  <si>
    <t>DemocratieT12</t>
  </si>
  <si>
    <t>Mémoire sur le paupérisme</t>
  </si>
  <si>
    <t>MemoirePauperisme1</t>
  </si>
  <si>
    <t>Tristan, Flora, 1803-1844.</t>
  </si>
  <si>
    <t>Nécessité de faire un bon accueil aux femmes étrangères</t>
  </si>
  <si>
    <t>Chatterton</t>
  </si>
  <si>
    <t>Servitude et grandeur militaires</t>
  </si>
  <si>
    <t>Eugène Delacroix vu par Théophile Gautier</t>
  </si>
  <si>
    <t>Les Rubens de la Cathédrale d'Anvers</t>
  </si>
  <si>
    <t>Gozlan, Léon, 1803-1866.</t>
  </si>
  <si>
    <t>Le notaire de Chantilly</t>
  </si>
  <si>
    <t>Correspondance générale, 1836</t>
  </si>
  <si>
    <t>Jocelyn</t>
  </si>
  <si>
    <t>Montalembert, Charles Forbes, comte de, 1810-1870.</t>
  </si>
  <si>
    <t>Histoire de Sainte Elisabeth de Hongrie, duchese de Thuringe (1207-1231)</t>
  </si>
  <si>
    <t>Confess. enf. du siècle</t>
  </si>
  <si>
    <t>La nuit d'août</t>
  </si>
  <si>
    <t>Lettres de Dupuis et Contonet</t>
  </si>
  <si>
    <t>Allemagne et Italie: philosophie et poésie.</t>
  </si>
  <si>
    <t>Napoléon</t>
  </si>
  <si>
    <t>Vie de Henry Brulard</t>
  </si>
  <si>
    <t>Vénus d'Ille (La)</t>
  </si>
  <si>
    <t>Deux Maîtresses (Les)</t>
  </si>
  <si>
    <t>Emmeline</t>
  </si>
  <si>
    <t>La nuit d'octobre</t>
  </si>
  <si>
    <t>Inès de Las Sierras</t>
  </si>
  <si>
    <t>Lettres d'un voyageur</t>
  </si>
  <si>
    <t>La camaraderie</t>
  </si>
  <si>
    <t>Soulié, Frédéric, 1800-1847.</t>
  </si>
  <si>
    <t>Les mémoires du diable</t>
  </si>
  <si>
    <t>Deuxième lettre sur l'Algérie</t>
  </si>
  <si>
    <t>LettreSurAlgerie</t>
  </si>
  <si>
    <t>Second mémoire sur le paupérisme</t>
  </si>
  <si>
    <t>MemoirePauperisme2</t>
  </si>
  <si>
    <t>Poèmes antiques et modernes</t>
  </si>
  <si>
    <t>Memorandum</t>
  </si>
  <si>
    <t>Dumas, Alexandre (père), 1802-1870.</t>
  </si>
  <si>
    <t>Capitaine Paul (Le)</t>
  </si>
  <si>
    <t>Fortunio</t>
  </si>
  <si>
    <t>La comédie de la mort</t>
  </si>
  <si>
    <t>Guizot, François, 1787-1874.</t>
  </si>
  <si>
    <t>Histoire générale de la civilisation en Europe depuis la chute de l'empire romain jus-qu'à la Révolution française</t>
  </si>
  <si>
    <t>CivilisationEnEurope</t>
  </si>
  <si>
    <t>Ruy Blas</t>
  </si>
  <si>
    <t>La chute d'un ange</t>
  </si>
  <si>
    <t>Fils du Titien (Le)</t>
  </si>
  <si>
    <t>Frédéric et Bernerette</t>
  </si>
  <si>
    <t>Margot</t>
  </si>
  <si>
    <t>Ozanam, Frédéric, 1813-1853.</t>
  </si>
  <si>
    <t>Essai sur philosophie de Dante</t>
  </si>
  <si>
    <t>Méphis (tome 1)</t>
  </si>
  <si>
    <t>Méphis (tome 2)</t>
  </si>
  <si>
    <t>Correspondance, T. 3</t>
  </si>
  <si>
    <t>Deuxième memorandum</t>
  </si>
  <si>
    <t>Acté</t>
  </si>
  <si>
    <t>Capitaine Pamphile (Le)</t>
  </si>
  <si>
    <t>Flaubert, Gustave, 1821-1880.</t>
  </si>
  <si>
    <t>Correspondance, 1839</t>
  </si>
  <si>
    <t>Smarh</t>
  </si>
  <si>
    <t>La Morte Amoureuse</t>
  </si>
  <si>
    <t>La toison d'or</t>
  </si>
  <si>
    <t>conte</t>
  </si>
  <si>
    <t>Poèmes, poésies</t>
  </si>
  <si>
    <t>Croisilles</t>
  </si>
  <si>
    <t>Lélia--1839</t>
  </si>
  <si>
    <t>L'abbesse de Castro.</t>
  </si>
  <si>
    <t>La chartreuse de Parme</t>
  </si>
  <si>
    <t>Töpffer, Rodolphe, 1799-1846.</t>
  </si>
  <si>
    <t>Nouvelles genevoises</t>
  </si>
  <si>
    <t>Barbier, Auguste, 1805-1882.</t>
  </si>
  <si>
    <t>Iambes et poèmes</t>
  </si>
  <si>
    <t>Brizeux, Auguste, 1803-1858.</t>
  </si>
  <si>
    <t>Marie</t>
  </si>
  <si>
    <t>Aventures de John Davys</t>
  </si>
  <si>
    <t>Maître d'Armes (Le)</t>
  </si>
  <si>
    <t>Guérin, Eugénie de, 1805-1848.</t>
  </si>
  <si>
    <t>Les rayons et les ombres</t>
  </si>
  <si>
    <t>Leroux, Pierre, 1797-1871.</t>
  </si>
  <si>
    <t>De l'humanité: de son principe, et de son avenir: où se trouve exposée la vrai définition de la religion et où l'on explique le sens, la suite et l'enchâinement du mosaisme et du christianisme. Première partie</t>
  </si>
  <si>
    <t>Arsène Guillot</t>
  </si>
  <si>
    <t>Colomba</t>
  </si>
  <si>
    <t>Il ne faut jurer de rien</t>
  </si>
  <si>
    <t>La quenouille de Barbarine</t>
  </si>
  <si>
    <t>Le chandelier</t>
  </si>
  <si>
    <t>Un caprice</t>
  </si>
  <si>
    <t>Nerval, Gérard de, 1808-1855.</t>
  </si>
  <si>
    <t>Faust</t>
  </si>
  <si>
    <t>Second Faust</t>
  </si>
  <si>
    <t>Proudhon, P.-J. (Pierre-Joseph), 1809-1865.</t>
  </si>
  <si>
    <t>Qu'est-ce que la propriété?</t>
  </si>
  <si>
    <t>Port-Royal. T. 1</t>
  </si>
  <si>
    <t>Le verre d'eau</t>
  </si>
  <si>
    <t>Obermann</t>
  </si>
  <si>
    <t>Thierry, Augustin, 1795-1856.</t>
  </si>
  <si>
    <t>Récits des temps mérovingiens: précédés de considérations sur l'histoire de France</t>
  </si>
  <si>
    <t>De la démocratie en Amérique II [1]</t>
  </si>
  <si>
    <t>DemocratieT21</t>
  </si>
  <si>
    <t>De la démocratie en Amérique II [2]</t>
  </si>
  <si>
    <t>DemocratieT22</t>
  </si>
  <si>
    <t>L'amour impossible</t>
  </si>
  <si>
    <t>Bertrand, Aloysius, 1807-1841.</t>
  </si>
  <si>
    <t>Gaspard de la nuit</t>
  </si>
  <si>
    <t>Souvenirs, notes et pensées intimes</t>
  </si>
  <si>
    <t>Travail sur l'Algérie</t>
  </si>
  <si>
    <t>TravailSurAlgerie</t>
  </si>
  <si>
    <t>Banville, Théodore Faullain de, 1823-1891.</t>
  </si>
  <si>
    <t>Les cariatides</t>
  </si>
  <si>
    <t>Discours sur l'esprit positif</t>
  </si>
  <si>
    <t>DiscoursEspritPositif</t>
  </si>
  <si>
    <t>Chevalier d'Harmental (Le)</t>
  </si>
  <si>
    <t>Le Rhin: lettres à un ami</t>
  </si>
  <si>
    <t>Histoire merle blanc</t>
  </si>
  <si>
    <t>Reybaud, Louis, 1799-1879.</t>
  </si>
  <si>
    <t>Jérôme Paturot à la recherche d'une position sociale</t>
  </si>
  <si>
    <t>Port-Royal. T. 2</t>
  </si>
  <si>
    <t>Consuelo (tome 1)</t>
  </si>
  <si>
    <t>Un Hiver à Majorque</t>
  </si>
  <si>
    <t>Lamiel</t>
  </si>
  <si>
    <t>La Bague d'Annibal</t>
  </si>
  <si>
    <t>Ascanio</t>
  </si>
  <si>
    <t>Gobineau, Arthur, comte de, 1816-1882</t>
  </si>
  <si>
    <t>Scaramouche</t>
  </si>
  <si>
    <t>Ponsard, François, 1814-1867.</t>
  </si>
  <si>
    <t>Lucrèce. Tragédie en cinq actes et en vers,</t>
  </si>
  <si>
    <t>Consuelo (tome 2)</t>
  </si>
  <si>
    <t>La Comtesse de Rudolstadt</t>
  </si>
  <si>
    <t>Le Tour de France: État actuel de la classe ouvrière sous l'aspect moral, intellectuel et matériel II</t>
  </si>
  <si>
    <t>Le tour de France: État actuel de la classe ouvrière sous l'aspect moral, intellectuel et matériel I</t>
  </si>
  <si>
    <t>Amaury</t>
  </si>
  <si>
    <t>Fernande</t>
  </si>
  <si>
    <t>Trois Mousquetaires (Les)</t>
  </si>
  <si>
    <t>Critique d'INGRES</t>
  </si>
  <si>
    <t>Théodore Chassériau vu par Gautier.</t>
  </si>
  <si>
    <t>Labiche, Eugène, 1815-1888.</t>
  </si>
  <si>
    <t>Deux papas très bien ou la grammaire de Chicard</t>
  </si>
  <si>
    <t>Le Major Cravachon</t>
  </si>
  <si>
    <t>Abbé Aubain (L')</t>
  </si>
  <si>
    <t>Pierre et Camille</t>
  </si>
  <si>
    <t>Secret de Javotte (Le)</t>
  </si>
  <si>
    <t>Union ouvrière</t>
  </si>
  <si>
    <t>Baudelaire, Charles, 1821-1867.</t>
  </si>
  <si>
    <t>Salon de 1845-1846</t>
  </si>
  <si>
    <t>Huit femmes</t>
  </si>
  <si>
    <t>Chevalier de Maison-Rouge (Le)</t>
  </si>
  <si>
    <t>Reine Margot (La)</t>
  </si>
  <si>
    <t>Dupont-White, Charles Brook, 1807-1878.</t>
  </si>
  <si>
    <t>Essais sur les relations du travail avec le capital</t>
  </si>
  <si>
    <t>Correspondance, 1845</t>
  </si>
  <si>
    <t>La première éducation sentimentale</t>
  </si>
  <si>
    <t>Poésie Nouvelles</t>
  </si>
  <si>
    <t>Salon de 1845</t>
  </si>
  <si>
    <t>Des Conspirations et de la Justice Politique</t>
  </si>
  <si>
    <t>conspirationsl</t>
  </si>
  <si>
    <t>Le Roi des Frontins</t>
  </si>
  <si>
    <t>Il faut qu'une porte</t>
  </si>
  <si>
    <t>Mimi Pinson</t>
  </si>
  <si>
    <t>Les Stalactites</t>
  </si>
  <si>
    <t>Salon de 1846</t>
  </si>
  <si>
    <t>Bâtard de Mauléon (Le)</t>
  </si>
  <si>
    <t>Dame de Monsoreau (La)</t>
  </si>
  <si>
    <t>Joseph Balsamo</t>
  </si>
  <si>
    <t>Dumas, Alexandre, 1802-1870.</t>
  </si>
  <si>
    <t>Le comte de Monte-Cristo</t>
  </si>
  <si>
    <t>Le peuple.</t>
  </si>
  <si>
    <t>Système des contradictions économiques ou Philosophie de la misère.</t>
  </si>
  <si>
    <t>SystemeContrEco</t>
  </si>
  <si>
    <t>La Mare au Diable</t>
  </si>
  <si>
    <t>Stern, Daniel (Marie de Flavigny, comtesse d'Agoult), 1805-1876.</t>
  </si>
  <si>
    <t>Nélida</t>
  </si>
  <si>
    <t>La Fanfarlo</t>
  </si>
  <si>
    <t>Blainville, H.-M. Ducrotay de (Henri-Marie Ducrotay), 1777-1850.</t>
  </si>
  <si>
    <t>Quarante-Cinq (Les)</t>
  </si>
  <si>
    <t>Correspondance, 1847</t>
  </si>
  <si>
    <t>Militona</t>
  </si>
  <si>
    <t>Lettres d'Eugénie de Guérin</t>
  </si>
  <si>
    <t>Lacordaire, Henri-Dominique, 1802-1861.</t>
  </si>
  <si>
    <t>Eloge funèbre du général Drouot: prononcé dans la cathédrale de Nancy, le 25 mai 1847</t>
  </si>
  <si>
    <t>Carmen</t>
  </si>
  <si>
    <t>Premier rapport des travaux parlementaires de Tocqueville sur l'Algérie</t>
  </si>
  <si>
    <t>RapportSurAlgerie</t>
  </si>
  <si>
    <t>Memoires d'outre-tombe</t>
  </si>
  <si>
    <t>Mémoires d'outre-tombe T. 2</t>
  </si>
  <si>
    <t>Mémoires d'outre-tombe T. 3</t>
  </si>
  <si>
    <t>Mémoires d'outre-tombe T. 4</t>
  </si>
  <si>
    <t>Georges</t>
  </si>
  <si>
    <t>Vicomte de Bragelonne (Le)</t>
  </si>
  <si>
    <t>Dumas, Alexandre, 1824-1895.</t>
  </si>
  <si>
    <t>La dame aux camélias</t>
  </si>
  <si>
    <t>Par les champs et par les grèves: Touraine et Bretagne (1847)</t>
  </si>
  <si>
    <t>Salon de 1848</t>
  </si>
  <si>
    <t>Girardin, Emile de, Mme, 1804-1855.</t>
  </si>
  <si>
    <t>Chroniques Parisiennes</t>
  </si>
  <si>
    <t>Gobineau, Arthur, comte de, 1816-1882.</t>
  </si>
  <si>
    <t>Mademoiselle Irnois</t>
  </si>
  <si>
    <t>Correspondance (1814-1848)</t>
  </si>
  <si>
    <t>Le Club Champenois</t>
  </si>
  <si>
    <t>Un Jeune homme pressé</t>
  </si>
  <si>
    <t>Conférences de Notre-Dame de Paris</t>
  </si>
  <si>
    <t>Journal. T. 1, 1828-1848: Texte intégral, établi sur les manuscrits autographes et publié pour la première fois</t>
  </si>
  <si>
    <t>Port-Royal. T. 3</t>
  </si>
  <si>
    <t>Sandeau, Jules, 1811-1883.</t>
  </si>
  <si>
    <t>Mademoiselle de La Seiglière</t>
  </si>
  <si>
    <t>Collier de la Reine (Le)</t>
  </si>
  <si>
    <t>Mille et un Fantômes (Les)</t>
  </si>
  <si>
    <t>La tentation de Saint-Antoine, 1849</t>
  </si>
  <si>
    <t>Les confidences</t>
  </si>
  <si>
    <t>Raphael.</t>
  </si>
  <si>
    <t>Les malthusiens</t>
  </si>
  <si>
    <t>Tulipe Noire (La)</t>
  </si>
  <si>
    <t>Correspondance, 1850</t>
  </si>
  <si>
    <t>Embrassons-nous Folleville!</t>
  </si>
  <si>
    <t>La Fille bien gardée</t>
  </si>
  <si>
    <t>Un garçon de chez Véry</t>
  </si>
  <si>
    <t>Toussaint Louverture</t>
  </si>
  <si>
    <t>François le champi</t>
  </si>
  <si>
    <t>Une Vieille Maîtresse</t>
  </si>
  <si>
    <t>Cournot, A. A. (Antoine Augustin), 1801-1877.</t>
  </si>
  <si>
    <t>Essai sur fondements connaiss.</t>
  </si>
  <si>
    <t>Ange Pitou</t>
  </si>
  <si>
    <t>Olympe de Clèves</t>
  </si>
  <si>
    <t>Un chapeau de paille d'Italie</t>
  </si>
  <si>
    <t>Nouvelles confidences.</t>
  </si>
  <si>
    <t>Tailleur de pierres</t>
  </si>
  <si>
    <t>Murger, Henri, 1822-1861.</t>
  </si>
  <si>
    <t>Scènes vie de Bohème</t>
  </si>
  <si>
    <t>Scènes vie de jeunesse</t>
  </si>
  <si>
    <t>Sacs et parchemins</t>
  </si>
  <si>
    <t>Catéchisme positiviste</t>
  </si>
  <si>
    <t>CatechismePositiviste</t>
  </si>
  <si>
    <t>Comtesse de Charny (La)</t>
  </si>
  <si>
    <t>Correspondance, 1852</t>
  </si>
  <si>
    <t>Emaux et camées</t>
  </si>
  <si>
    <t>Edgard et sa bonne</t>
  </si>
  <si>
    <t>Le Misanthrope et l'Auvergnat</t>
  </si>
  <si>
    <t>Les Suites d'un premier lit</t>
  </si>
  <si>
    <t>Maman Sabouleux</t>
  </si>
  <si>
    <t>Mon Isménie!</t>
  </si>
  <si>
    <t>Un Monsieur qui prend la mouche</t>
  </si>
  <si>
    <t>Leconte de Lisle, 1818-1894.</t>
  </si>
  <si>
    <t>Poèmes antiques, 1852</t>
  </si>
  <si>
    <t>Bohémiens (Les)</t>
  </si>
  <si>
    <t>Dame de pique (La)</t>
  </si>
  <si>
    <t>Hussard (Le)</t>
  </si>
  <si>
    <t>Nicolas Gogol</t>
  </si>
  <si>
    <t>Perle de Tolède (La)</t>
  </si>
  <si>
    <t>Les Illuminés ou Les Précurseurs du socialisme</t>
  </si>
  <si>
    <t>Les Nuits d'octobre</t>
  </si>
  <si>
    <t>Derniers portraits littéraires</t>
  </si>
  <si>
    <t>StBeuveDerniersPortraits</t>
  </si>
  <si>
    <t>Champfleury, 1821-1889.</t>
  </si>
  <si>
    <t>Aventures de Mlle Mariette</t>
  </si>
  <si>
    <t>Les souffrances du Professeur Delteil</t>
  </si>
  <si>
    <t>Du Camp, Maxime, 1822-1894.</t>
  </si>
  <si>
    <t>Mémoires d'un suicidé</t>
  </si>
  <si>
    <t>Drames de la mer (Les)</t>
  </si>
  <si>
    <t>Ingénue</t>
  </si>
  <si>
    <t>Isaac Laquedem</t>
  </si>
  <si>
    <t>Correspondance, 1853</t>
  </si>
  <si>
    <t>Essai sur l'inégalité des races humaines, [1]</t>
  </si>
  <si>
    <t>EssaiInegaliteRaces1</t>
  </si>
  <si>
    <t>Les châtiments</t>
  </si>
  <si>
    <t>La Chasse aux corbeaux</t>
  </si>
  <si>
    <t>Débuts d'un Aventurier (Les)</t>
  </si>
  <si>
    <t>Deux Héritages (Les)</t>
  </si>
  <si>
    <t>Inspecteur Général (L')</t>
  </si>
  <si>
    <t>Aurélia</t>
  </si>
  <si>
    <t>Petits châteaux de Bohême</t>
  </si>
  <si>
    <t>L'honneur et l'argent: comédie en cinq actes et en vers</t>
  </si>
  <si>
    <t>Le château des désertes</t>
  </si>
  <si>
    <t>About, Edmond, 1828-1885.</t>
  </si>
  <si>
    <t>La Grèce contemporaine</t>
  </si>
  <si>
    <t>Le Nil: Egypte et Nubie</t>
  </si>
  <si>
    <t>Les Marquises de la Fourchette</t>
  </si>
  <si>
    <t>Lettres inédites de Lamennais à la Baronne Cottu, 1818-1854</t>
  </si>
  <si>
    <t>La mouche</t>
  </si>
  <si>
    <t>Les Chimères</t>
  </si>
  <si>
    <t>Les Filles du feu</t>
  </si>
  <si>
    <t>Pandora</t>
  </si>
  <si>
    <t>Promenades et souvenirs</t>
  </si>
  <si>
    <t>Les bourgeois de Molinchart</t>
  </si>
  <si>
    <t>Essai sur l'inégalité des races humaines [2]</t>
  </si>
  <si>
    <t>EssaiInegaliteRaces2</t>
  </si>
  <si>
    <t>La Perle de la Canebière</t>
  </si>
  <si>
    <t>Histoire de ma vie</t>
  </si>
  <si>
    <t>Troisième memorandum</t>
  </si>
  <si>
    <t>Barriere, Theodore, 1821-1877: Capendu, Ernest, 1826-1868.</t>
  </si>
  <si>
    <t>Les faux bonshommes</t>
  </si>
  <si>
    <t>Mémoires d'une Aveugle (Les) (Madame du Deffand)</t>
  </si>
  <si>
    <t>Correspondance, 1856</t>
  </si>
  <si>
    <t>La tentation de Saint-Antoine, 1856</t>
  </si>
  <si>
    <t>Les contemplations.</t>
  </si>
  <si>
    <t>Si jamais je te pince!...</t>
  </si>
  <si>
    <t>Un monsieur qui a brûlé une dame</t>
  </si>
  <si>
    <t>L'oiseau</t>
  </si>
  <si>
    <t>L'ancien régime et la révolution</t>
  </si>
  <si>
    <t>Le roi des montagnes</t>
  </si>
  <si>
    <t>Les Fleurs du mal</t>
  </si>
  <si>
    <t>Bouilhet, Louis, 1822-1869.</t>
  </si>
  <si>
    <t>Melaenis, conte romain</t>
  </si>
  <si>
    <t>Madame Bovary</t>
  </si>
  <si>
    <t>Fromentin, Eugène, 1820-1876.</t>
  </si>
  <si>
    <t>Un été dans le Sahara</t>
  </si>
  <si>
    <t>Gaberel, J.</t>
  </si>
  <si>
    <t>Voltaire et les Genèvois</t>
  </si>
  <si>
    <t>VoltaireEtLesGenevois</t>
  </si>
  <si>
    <t>L'Affaire de la rue de Lourcine</t>
  </si>
  <si>
    <t>L'insecte</t>
  </si>
  <si>
    <t>Quatrième memorandum</t>
  </si>
  <si>
    <t>Crémieux, Hector Jonathan, 1828-1892: Offenbach, Jacques, 1819-1880.</t>
  </si>
  <si>
    <t>Orphée aux enfers</t>
  </si>
  <si>
    <t>Capitaine Richard (Le)</t>
  </si>
  <si>
    <t>Le fils naturel</t>
  </si>
  <si>
    <t>Rousseau et les Genèvois</t>
  </si>
  <si>
    <t>RousseauEtLesGenevois</t>
  </si>
  <si>
    <t>Le roman de la momie: précédé de trois contes antiques: Une nuit de Cléopatre, Le roi candaule, Arria Marcella</t>
  </si>
  <si>
    <t>Deux merles blancs</t>
  </si>
  <si>
    <t>Ségur, Sophie, comtesse de, 1799-1874.</t>
  </si>
  <si>
    <t>Les petites filles modèles</t>
  </si>
  <si>
    <t>Odes funambulesques</t>
  </si>
  <si>
    <t>L'Ensorcelée</t>
  </si>
  <si>
    <t>En Hollande: lettres à un ami</t>
  </si>
  <si>
    <t>Aventure d'Amour (Une)</t>
  </si>
  <si>
    <t>Correspondance d'Alexis de Tocqueville et d'Arthur de Gobineau</t>
  </si>
  <si>
    <t>Légende des siècles. T. 1-2</t>
  </si>
  <si>
    <t>Le Baron de Fourchevif</t>
  </si>
  <si>
    <t>Les Petites Mains</t>
  </si>
  <si>
    <t>Cours familier de littérature: une entretien par mois. T. 7.</t>
  </si>
  <si>
    <t>Ponson du Terrail, 1829-1871.</t>
  </si>
  <si>
    <t>L'héritage mystérieux.</t>
  </si>
  <si>
    <t>Le club des valets de coeur</t>
  </si>
  <si>
    <t>Le club des valets de coeur. 2. ptie. Turquoise la pécheresse.</t>
  </si>
  <si>
    <t>Les exploits de Rocambole. 1. ptie. Une fille d'Espagne.</t>
  </si>
  <si>
    <t>Les exploits de Rocambole. 2. ptie. La mort du sauvage.</t>
  </si>
  <si>
    <t>Port-Royal T. 5</t>
  </si>
  <si>
    <t>Port-Royal. T. 4</t>
  </si>
  <si>
    <t>Elle et lui</t>
  </si>
  <si>
    <t>Correspondence avec H. Reeve</t>
  </si>
  <si>
    <t>Notes sur le Coran et autres textes sur les religions</t>
  </si>
  <si>
    <t>TocquevilleNotesCoran</t>
  </si>
  <si>
    <t>Tocqueville au Bas-Canada</t>
  </si>
  <si>
    <t>Les paradis artificiels: Du vin et du haschisch, Le poème du haschisch, Un mangeur d'opium</t>
  </si>
  <si>
    <t>Bernard, Claude, 1813-1878.</t>
  </si>
  <si>
    <t>Cahier de notes</t>
  </si>
  <si>
    <t>Duranty, Louis Émile Demond, 1833-1880.</t>
  </si>
  <si>
    <t>Le malheur d'Henriette Gerard</t>
  </si>
  <si>
    <t>Correspondance, 1860</t>
  </si>
  <si>
    <t>Goncourt, Edmond de, 1822-1896.</t>
  </si>
  <si>
    <t>Charles Demailly</t>
  </si>
  <si>
    <t>J'invite le Colonel!</t>
  </si>
  <si>
    <t>La Sensitive</t>
  </si>
  <si>
    <t>Le voyage de Monsieur Perrichon</t>
  </si>
  <si>
    <t>Les deux timides</t>
  </si>
  <si>
    <t>Journal. T. 2, 1849-1860: Texte intégral, établi sur les manuscrits autographes et publié pour la première fois</t>
  </si>
  <si>
    <t>Goncourt, Edmond de, 1822-1896: Goncourt, Jules de, 1830-1870.</t>
  </si>
  <si>
    <t>Soeur Philomène</t>
  </si>
  <si>
    <t>J'ai compromis ma femme</t>
  </si>
  <si>
    <t>La Poudre aux yeux</t>
  </si>
  <si>
    <t>Les vivacités du Capitaine Tic</t>
  </si>
  <si>
    <t>Tableau de la France</t>
  </si>
  <si>
    <t>MicheletTableauFrance</t>
  </si>
  <si>
    <t>Les nuits d'hiver: poésies complètes</t>
  </si>
  <si>
    <t>Le nez d'un notaire</t>
  </si>
  <si>
    <t>Les misérables</t>
  </si>
  <si>
    <t>La station Champbaudet</t>
  </si>
  <si>
    <t>Les Trente-sept sous de M. Montaudoin</t>
  </si>
  <si>
    <t>La sorcière</t>
  </si>
  <si>
    <t>MicheletSorciere</t>
  </si>
  <si>
    <t>Théorie de la propriété</t>
  </si>
  <si>
    <t>TheorieDeLaPropriete</t>
  </si>
  <si>
    <t>Reider, Paul, 1835-1923.</t>
  </si>
  <si>
    <t>Mademoiselle Vallantin: roman de moeurs</t>
  </si>
  <si>
    <t>La Soeur de Gribouille</t>
  </si>
  <si>
    <t>Ampère, André-Marie, 1775-1836 and Ampère, J.-J. (Jean Jacques), 1800-1864.</t>
  </si>
  <si>
    <t>Correspondance, 1863</t>
  </si>
  <si>
    <t>Salammbô</t>
  </si>
  <si>
    <t>Dominique</t>
  </si>
  <si>
    <t>Pipe d'opium (La)</t>
  </si>
  <si>
    <t>Le capitaine Fracasse: texte complet (1863)</t>
  </si>
  <si>
    <t>Journal, T. 1, 1851-1863</t>
  </si>
  <si>
    <t>Célimare le Bien-aimé</t>
  </si>
  <si>
    <t>Le journal d'un poète</t>
  </si>
  <si>
    <t>Les destinées</t>
  </si>
  <si>
    <t>Mémoires inédits: fragments et projets</t>
  </si>
  <si>
    <t>Le Chevalier des Touches</t>
  </si>
  <si>
    <t>Memorandum pour l'Ange Blanc</t>
  </si>
  <si>
    <t>Colet, Louise, 1810-1876.</t>
  </si>
  <si>
    <t>Lui</t>
  </si>
  <si>
    <t>Dierx, Léon, 1838-1912.</t>
  </si>
  <si>
    <t>Poèmes et poésies</t>
  </si>
  <si>
    <t>L'ami des femmes</t>
  </si>
  <si>
    <t>Erckmann, Emile, 1822-1899.</t>
  </si>
  <si>
    <t>L'ami Fritz</t>
  </si>
  <si>
    <t>Le conscrit de 1813</t>
  </si>
  <si>
    <t>Fustel de Coulanges, Numa Denis, 1830-1889.</t>
  </si>
  <si>
    <t>La cité antique: étude sur le culte, le droit, les institutions de la Grèce et de Rome</t>
  </si>
  <si>
    <t>Renée Mauperin</t>
  </si>
  <si>
    <t>La Cagnotte</t>
  </si>
  <si>
    <t>Le Point de mire</t>
  </si>
  <si>
    <t>Moi</t>
  </si>
  <si>
    <t>Renouvier, Charles, 1815-1903.</t>
  </si>
  <si>
    <t>Essais de critique générale</t>
  </si>
  <si>
    <t>Les Malheurs de Sophie</t>
  </si>
  <si>
    <t>Fils du forçat (Le)</t>
  </si>
  <si>
    <t>Correspondance, 1865</t>
  </si>
  <si>
    <t>Halévy, Ludovic, 1834-1908: Meilhac, Henri, 1831-1897.</t>
  </si>
  <si>
    <t>La belle Hélène: opéra bouffe en trois actes</t>
  </si>
  <si>
    <t>Les chansons des rues et des bois</t>
  </si>
  <si>
    <t>Cosaques d'autrefois (Les)</t>
  </si>
  <si>
    <t>Verne, Jules, 1828-1905.</t>
  </si>
  <si>
    <t>De la terre à la lune</t>
  </si>
  <si>
    <t>terrelunel</t>
  </si>
  <si>
    <t>Amiel, Henri Frédéric, 1821-1881.</t>
  </si>
  <si>
    <t>Journal de l'annee 1866</t>
  </si>
  <si>
    <t>Gringoire</t>
  </si>
  <si>
    <t>Correspondance (1849-1866)</t>
  </si>
  <si>
    <t>Les travailleurs de la mer</t>
  </si>
  <si>
    <t>Un pied dans le crime</t>
  </si>
  <si>
    <t>Verlaine, Paul, 1844-1896.</t>
  </si>
  <si>
    <t>Poèmes saturniens</t>
  </si>
  <si>
    <t>Petits poèmes en prose</t>
  </si>
  <si>
    <t>Les levres closes</t>
  </si>
  <si>
    <t>La grand-duchesse de Gérolstein: opéra-bouffe en trois actes, quatre tableaux</t>
  </si>
  <si>
    <t>La vie parisienne: pièce en cinq actes</t>
  </si>
  <si>
    <t>La Grammaire</t>
  </si>
  <si>
    <t>Les Chemins de fer</t>
  </si>
  <si>
    <t>Léouzon Le Duc, Louis.</t>
  </si>
  <si>
    <t>Voltaire et la police</t>
  </si>
  <si>
    <t>VoltaireEtLaPolice</t>
  </si>
  <si>
    <t>Taine, Hippolyte, 1828-1893.</t>
  </si>
  <si>
    <t>Notes sur Paris: vie et opinions de M. Frédéric-Thomas Graindorge</t>
  </si>
  <si>
    <t>Zola, Emile, 1840-1902.</t>
  </si>
  <si>
    <t>Thérèse Raquin</t>
  </si>
  <si>
    <t>Daudet, Alphonse, 1840-1897.</t>
  </si>
  <si>
    <t>Le Petit Chose</t>
  </si>
  <si>
    <t>petitchosel</t>
  </si>
  <si>
    <t>Correspondance, 1868</t>
  </si>
  <si>
    <t>Lokis</t>
  </si>
  <si>
    <t>Les enfants du capit. Grant</t>
  </si>
  <si>
    <t>Madeleine Férat</t>
  </si>
  <si>
    <t>Dernières chansons</t>
  </si>
  <si>
    <t>Lettres de mon moulin</t>
  </si>
  <si>
    <t>L'éducation sentimentale</t>
  </si>
  <si>
    <t>France, Anatole, 1844-1924.</t>
  </si>
  <si>
    <t>Alfred de Vigny</t>
  </si>
  <si>
    <t>Voyage en Egypte (1869): journal publié d'après le carnet manuscrit</t>
  </si>
  <si>
    <t>Gautier, Judith, 1845-1917.</t>
  </si>
  <si>
    <t>Visites à Richard Wagner</t>
  </si>
  <si>
    <t>Adelaïde</t>
  </si>
  <si>
    <t>Madame Gervaisais</t>
  </si>
  <si>
    <t>Froufrou: comédie en cinq actes</t>
  </si>
  <si>
    <t>Le choix d'un gendre</t>
  </si>
  <si>
    <t>Lautréamont, comte de, 1846-1870.</t>
  </si>
  <si>
    <t>Les chants de Maldoror.</t>
  </si>
  <si>
    <t>Mallarmé, Stéphane, 1842-1898.</t>
  </si>
  <si>
    <t>Igitur</t>
  </si>
  <si>
    <t>Pailleron, Edouard, 1834-1899.</t>
  </si>
  <si>
    <t>Le monde où l'on s'ennuie</t>
  </si>
  <si>
    <t>Prudhomme, Sully (René-François-Armand), 1839-1907.</t>
  </si>
  <si>
    <t>Les solitudes</t>
  </si>
  <si>
    <t>Les cahiers de Sainte-Beuve: suivis de quelques pages de littérature antique.</t>
  </si>
  <si>
    <t>Mes poisons: cahiers intimes inédits</t>
  </si>
  <si>
    <t>Pensées et maximes</t>
  </si>
  <si>
    <t>Sardou, Victorien, 1831-1908.</t>
  </si>
  <si>
    <t>Patrie!: drame historique en cinq actes, en huit tableaux</t>
  </si>
  <si>
    <t>Fêtes galantes</t>
  </si>
  <si>
    <t>Histoire d'un paysan</t>
  </si>
  <si>
    <t>Correspondance, 1870</t>
  </si>
  <si>
    <t>Glatigny, Albert, 1839-1873.</t>
  </si>
  <si>
    <t>Le fer rouge: nouveaux châtiments</t>
  </si>
  <si>
    <t>Les Quatre vents de l'esprit</t>
  </si>
  <si>
    <t>Le Plus Heureux des trois</t>
  </si>
  <si>
    <t>La Bonne Chanson</t>
  </si>
  <si>
    <t>Vingt mille lieues sous les mers</t>
  </si>
  <si>
    <t>Correspondance, 1871</t>
  </si>
  <si>
    <t>Rimbaud, Arthur, 1854-1891.</t>
  </si>
  <si>
    <t>Verne, Jules, 1828-1905</t>
  </si>
  <si>
    <t>Les forceurs de blocus</t>
  </si>
  <si>
    <t>forceursl</t>
  </si>
  <si>
    <t>La fortune des Rougon</t>
  </si>
  <si>
    <t>Blanqui, Louis Auguste, 1805-1881.</t>
  </si>
  <si>
    <t>L'éternité par les astres</t>
  </si>
  <si>
    <t>Avent. de Tartarin de Tarascon</t>
  </si>
  <si>
    <t>L'Arlésienne</t>
  </si>
  <si>
    <t>Correspondance, 1872</t>
  </si>
  <si>
    <t>Souvenirs de voyage</t>
  </si>
  <si>
    <t>Doit-on le dire?</t>
  </si>
  <si>
    <t>Littré, Emile, 1801-1881.</t>
  </si>
  <si>
    <t>Préface au Dictionnaire de la langue française</t>
  </si>
  <si>
    <t>Chambre bleue (La)</t>
  </si>
  <si>
    <t>Quatrefages de Bréau, Armand de, 1810-1892.</t>
  </si>
  <si>
    <t>Art. empires règnes de nature</t>
  </si>
  <si>
    <t>Derniers vers</t>
  </si>
  <si>
    <t>Rabagas: comédie en cinq actes, en prose</t>
  </si>
  <si>
    <t>La curée</t>
  </si>
  <si>
    <t>Aubertin, Charles, 1825-??.</t>
  </si>
  <si>
    <t>L'esprit public au XVIIIe siècle. Etude sur les mémoires et les correspondances politiques des contemporains, 1715-1789</t>
  </si>
  <si>
    <t>AubertinEspritPublic18e</t>
  </si>
  <si>
    <t>Cros, Charles, 1842-1888.</t>
  </si>
  <si>
    <t>Le coffret de santal</t>
  </si>
  <si>
    <t>Poésie: Les Poèmes Dorés, Idylles et Légendes, Les Noces Corinthiennes</t>
  </si>
  <si>
    <t>poésie</t>
  </si>
  <si>
    <t>Correspondance (1867-1873)</t>
  </si>
  <si>
    <t>Vingt-neuf degrés à l'ombre</t>
  </si>
  <si>
    <t>Djoumane</t>
  </si>
  <si>
    <t>Il viccolo di Madama Lucrezia</t>
  </si>
  <si>
    <t>Illuminations</t>
  </si>
  <si>
    <t>Une saison en enfer</t>
  </si>
  <si>
    <t>Le tour du monde en 80 jours</t>
  </si>
  <si>
    <t>Le ventre de Paris</t>
  </si>
  <si>
    <t>Les exiles</t>
  </si>
  <si>
    <t>Les Diaboliques: Le Rideau Cramoisi</t>
  </si>
  <si>
    <t>Les Diaboliques: A Un Dîner d'Athées</t>
  </si>
  <si>
    <t>Les Diaboliques: La Vengeance d'une Femme</t>
  </si>
  <si>
    <t>Les Diaboliques: Le Bonheur dans le Crime</t>
  </si>
  <si>
    <t>Les Diaboliques: Le Dessous de Cartes d'une Partie de Whist</t>
  </si>
  <si>
    <t>Les Diaboliques: Le Plus Bel Amour de Don Juan</t>
  </si>
  <si>
    <t>Correspondance, 1874</t>
  </si>
  <si>
    <t>La tentation de Saint-Antoine, 1874</t>
  </si>
  <si>
    <t>Les pléïades: roman</t>
  </si>
  <si>
    <t>Poèmes antiques</t>
  </si>
  <si>
    <t>La dernière mode</t>
  </si>
  <si>
    <t>Sur les chemins de l'Europe</t>
  </si>
  <si>
    <t>Romances sans paroles</t>
  </si>
  <si>
    <t>L'île mystérieuse</t>
  </si>
  <si>
    <t>La conquête de Plassans</t>
  </si>
  <si>
    <t>Bornier, Henri, vicomte de, 1825-1901.</t>
  </si>
  <si>
    <t>La fille de Roland</t>
  </si>
  <si>
    <t>La boule: comédie en quatre actes</t>
  </si>
  <si>
    <t>Les Trente Millions de Gladiator</t>
  </si>
  <si>
    <t>Sully Prudhomme, 1839-1907.</t>
  </si>
  <si>
    <t>Les vaines tendresses</t>
  </si>
  <si>
    <t>Les origines de la France contemporaine. L'ancien régime</t>
  </si>
  <si>
    <t>TaineOrigineT1Ancien</t>
  </si>
  <si>
    <t>Theuriet, André, 1833-1907.</t>
  </si>
  <si>
    <t>Le mariage de Gérard</t>
  </si>
  <si>
    <t>La faute de l'abbé Mouret</t>
  </si>
  <si>
    <t>Dupanloup, Félix, 1802-1878.</t>
  </si>
  <si>
    <t>Correspondance, 1876</t>
  </si>
  <si>
    <t>Nouvelles asiatiques</t>
  </si>
  <si>
    <t>Huysmans, J.-K. (Joris-Karl), 1848-1907.</t>
  </si>
  <si>
    <t>Marthe, histoire d'une fille</t>
  </si>
  <si>
    <t>Le Prix Martin</t>
  </si>
  <si>
    <t>Ménard, Louis, 1822-1901.</t>
  </si>
  <si>
    <t>Rêveries d'un païen mystique</t>
  </si>
  <si>
    <t>Son excellence E. Rougon</t>
  </si>
  <si>
    <t>Trois contes</t>
  </si>
  <si>
    <t>La cigale</t>
  </si>
  <si>
    <t>Légende des siècles. T. 3-5</t>
  </si>
  <si>
    <t>L'assomoir</t>
  </si>
  <si>
    <t>Principes de médecine exper.</t>
  </si>
  <si>
    <t>Nabab (Le)</t>
  </si>
  <si>
    <t>Correspondance, 1878</t>
  </si>
  <si>
    <t>Journal. T. 2, 1864-1878</t>
  </si>
  <si>
    <t>Poèmes barbares</t>
  </si>
  <si>
    <t>La justice</t>
  </si>
  <si>
    <t>Les origines de la France contemporaine. La révolution : l'anarchie</t>
  </si>
  <si>
    <t>TaineOrigineT2Anarchie</t>
  </si>
  <si>
    <t>Une page d'amour</t>
  </si>
  <si>
    <t>Cladel, Léon, 1835-1892.</t>
  </si>
  <si>
    <t>Ompdrailles</t>
  </si>
  <si>
    <t>Les soeurs Vatard</t>
  </si>
  <si>
    <t>Loti, Pierre, 1850-1923.</t>
  </si>
  <si>
    <t>Aziyadé</t>
  </si>
  <si>
    <t>Correspondance. II, 1871-1885</t>
  </si>
  <si>
    <t>L'âge ingrat</t>
  </si>
  <si>
    <t>L'étincelle</t>
  </si>
  <si>
    <t>La maison des deux Barbeaux</t>
  </si>
  <si>
    <t>500 millions de la Bégum / J. Verne.</t>
  </si>
  <si>
    <t>Les Révoltés de la "Bounty"</t>
  </si>
  <si>
    <t>bountyl</t>
  </si>
  <si>
    <t>Bouvard et Pécuchet</t>
  </si>
  <si>
    <t>Correspondance, 1880</t>
  </si>
  <si>
    <t>Maupassant, Guy de, 1850-1893.</t>
  </si>
  <si>
    <t>Contes et nouvelles 1880</t>
  </si>
  <si>
    <t>Sagesse</t>
  </si>
  <si>
    <t>Nana</t>
  </si>
  <si>
    <t>Le crime de Sylvestre Bonnard</t>
  </si>
  <si>
    <t>Le Bon, Gustave, 1841-1931.</t>
  </si>
  <si>
    <t>L'homme et les sociétés. Leurs origines et leur développement (Deuxième partie).</t>
  </si>
  <si>
    <t>HommeSocietesPt2</t>
  </si>
  <si>
    <t>L'homme et les sociétés. Leurs origines et leur développement. Première partie: L'homme. Développement physique et intellectuel.</t>
  </si>
  <si>
    <t>HommeSocietesPt1</t>
  </si>
  <si>
    <t>Contes et nouvelles 1881</t>
  </si>
  <si>
    <t>Les origines de la France contemporaine. La révolution: la conquête jacobine</t>
  </si>
  <si>
    <t>TaineOrigineT3Conquete</t>
  </si>
  <si>
    <t>Becque, Henri, 1837-1899.</t>
  </si>
  <si>
    <t>Les corbeaux</t>
  </si>
  <si>
    <t>Feydeau, Georges, 1862-1921.</t>
  </si>
  <si>
    <t>Par la fenêtre</t>
  </si>
  <si>
    <t>Les Désirs de Jean Servien</t>
  </si>
  <si>
    <t>Le mariage de Loti</t>
  </si>
  <si>
    <t>Contes et nouvelles 1882</t>
  </si>
  <si>
    <t>Pot-bouille</t>
  </si>
  <si>
    <t>Bourget, Paul, 1852-1935.</t>
  </si>
  <si>
    <t>Essais de psychologie contemporaine</t>
  </si>
  <si>
    <t>Claudel, Paul, 1868-1955.</t>
  </si>
  <si>
    <t>L'endormie</t>
  </si>
  <si>
    <t>Durkheim, Emile, 1858-1917.</t>
  </si>
  <si>
    <t>Discours aux lycéens de Sens</t>
  </si>
  <si>
    <t>DiscoursLyceensSens</t>
  </si>
  <si>
    <t>Amour et piano</t>
  </si>
  <si>
    <t>Gibier de potence</t>
  </si>
  <si>
    <t>Légende des siècles. T. 6</t>
  </si>
  <si>
    <t>L'art moderne</t>
  </si>
  <si>
    <t>Lafargue, Paul, 1842-1911.</t>
  </si>
  <si>
    <t>Le droit à la paresse</t>
  </si>
  <si>
    <t>parressel</t>
  </si>
  <si>
    <t>Mon frère Yves</t>
  </si>
  <si>
    <t>Contes et nouvelles 1883</t>
  </si>
  <si>
    <t>Renan, Ernest, 1823-1892.</t>
  </si>
  <si>
    <t>Souvenirs d'enfance et de jeunesse.</t>
  </si>
  <si>
    <t>Villiers de L'Isle-Adam, Auguste, comte de, 1838-1889.</t>
  </si>
  <si>
    <t>Contes cruels</t>
  </si>
  <si>
    <t>Au bonheur des dames</t>
  </si>
  <si>
    <t>Bourges, Elémir, 1852-1925.</t>
  </si>
  <si>
    <t>Le crépuscule des dieux</t>
  </si>
  <si>
    <t>Cours de philosophie fait au Lycée de Sens en 1883-188, 24</t>
  </si>
  <si>
    <t>Cours de philosophie fait au Lycée de Sens en 1883-1884</t>
  </si>
  <si>
    <t>À rebours</t>
  </si>
  <si>
    <t>Contes et nouvelles 1884</t>
  </si>
  <si>
    <t>Péladan, Joséphin, 1859-1918.</t>
  </si>
  <si>
    <t>Le vice suprême</t>
  </si>
  <si>
    <t>Rachilde (Marguerite Eymery), 1860-1953.</t>
  </si>
  <si>
    <t>Monsieur Vénus</t>
  </si>
  <si>
    <t>Les origines de la France contemporaine. La révolution: le gouvernement révolutionnaire</t>
  </si>
  <si>
    <t>TaineOrigineT4GouvRev</t>
  </si>
  <si>
    <t>Jadis et naguère</t>
  </si>
  <si>
    <t>La joie de vivre</t>
  </si>
  <si>
    <t>La parisienne</t>
  </si>
  <si>
    <t>Nouveaux essais de psychologie contemporaine</t>
  </si>
  <si>
    <t>Le Livre de Mon Ami</t>
  </si>
  <si>
    <t>La fin de Satan</t>
  </si>
  <si>
    <t>Laforgue, Jules, 1860-1887.</t>
  </si>
  <si>
    <t>Les complaintes</t>
  </si>
  <si>
    <t>Lemaitre, Jules, 1853-1914.</t>
  </si>
  <si>
    <t>Les contemporains: études et portraits littéraires</t>
  </si>
  <si>
    <t>Contes et nouvelles 1885</t>
  </si>
  <si>
    <t>Nono</t>
  </si>
  <si>
    <t>Germinal</t>
  </si>
  <si>
    <t>Une Page d'Histoire</t>
  </si>
  <si>
    <t>Bloy, Léon, 1846-1917.</t>
  </si>
  <si>
    <t>Le Désespéré</t>
  </si>
  <si>
    <t>desesperel</t>
  </si>
  <si>
    <t>Fiancés en herbe</t>
  </si>
  <si>
    <t>Tailleur pour dames</t>
  </si>
  <si>
    <t>Imitation Notre-Dame la lune</t>
  </si>
  <si>
    <t>Poèmes tragiques</t>
  </si>
  <si>
    <t>Pécheur d'Islande: roman</t>
  </si>
  <si>
    <t>Contes et nouvelles 1886</t>
  </si>
  <si>
    <t>Moréas, Jean, 1856-1910.</t>
  </si>
  <si>
    <t>Premières poésies: 1883-1886</t>
  </si>
  <si>
    <t>Robur le Conquérant</t>
  </si>
  <si>
    <t>roburl</t>
  </si>
  <si>
    <t>L'Oeuvre</t>
  </si>
  <si>
    <t>La Lycéenne</t>
  </si>
  <si>
    <t>Madame Chrysanthème</t>
  </si>
  <si>
    <t>Contes et nouvelles 1887</t>
  </si>
  <si>
    <t>Mont-Oriol</t>
  </si>
  <si>
    <t>La Marquise de Sade</t>
  </si>
  <si>
    <t>Regnier, Henri de, 1864-1936.</t>
  </si>
  <si>
    <t>Sites</t>
  </si>
  <si>
    <t>La terre</t>
  </si>
  <si>
    <t>Barrès, Maurice, 1862-1923.</t>
  </si>
  <si>
    <t>Sous l'oeil des barbares</t>
  </si>
  <si>
    <t>Bergson, Henri Louis, 1859-1941.</t>
  </si>
  <si>
    <t>Essai sur les données immédiates de la conscience</t>
  </si>
  <si>
    <t>EssaiConscience</t>
  </si>
  <si>
    <t>Courteline, Georges, 1858-1929.</t>
  </si>
  <si>
    <t>Le train de 8 h. 47</t>
  </si>
  <si>
    <t>Souvenirs d'un homme de lettres</t>
  </si>
  <si>
    <t>souvenirsl</t>
  </si>
  <si>
    <t>Chat en poche</t>
  </si>
  <si>
    <t>Les Fiancés de Loches</t>
  </si>
  <si>
    <t>Un bain de ménage</t>
  </si>
  <si>
    <t>Contes et nouvelles 1888</t>
  </si>
  <si>
    <t>Pierre et Jean</t>
  </si>
  <si>
    <t>Drames philosophiques</t>
  </si>
  <si>
    <t>Amour</t>
  </si>
  <si>
    <t>Le rêve</t>
  </si>
  <si>
    <t>Un homme libre</t>
  </si>
  <si>
    <t>Le Disciple</t>
  </si>
  <si>
    <t>L'Affaire Edouard</t>
  </si>
  <si>
    <t>Germinie Lacerteux</t>
  </si>
  <si>
    <t>lacerteuxl</t>
  </si>
  <si>
    <t>Contes et nouvelles 1889</t>
  </si>
  <si>
    <t>Fort comme la mort</t>
  </si>
  <si>
    <t>Parallèlement</t>
  </si>
  <si>
    <t>Tete d'or: premier version</t>
  </si>
  <si>
    <t>C'est une femme du monde</t>
  </si>
  <si>
    <t>Le Mariage de Barillon</t>
  </si>
  <si>
    <t>La conquête du paradis (tome 1)</t>
  </si>
  <si>
    <t>La conquête du paradis (tome 2)</t>
  </si>
  <si>
    <t>Journal, T. 3, 1879-1890</t>
  </si>
  <si>
    <t>Leroy-Beaulieu, Anatole, 1842-1912.</t>
  </si>
  <si>
    <t>La Révolution et le libéralisme. Essais de critique et d'histoire.</t>
  </si>
  <si>
    <t>Le roman d'un enfant</t>
  </si>
  <si>
    <t>Contes et nouvelles 1890</t>
  </si>
  <si>
    <t>La Vie errante</t>
  </si>
  <si>
    <t>Notre Coeur</t>
  </si>
  <si>
    <t>L'avenir de la science</t>
  </si>
  <si>
    <t>Les origines de la France contemporaine. Le régime moderne</t>
  </si>
  <si>
    <t>TaineOrigineT5Moderne</t>
  </si>
  <si>
    <t>Tarde, Gabriel, 1843-1904.</t>
  </si>
  <si>
    <t>La criminalité comparée</t>
  </si>
  <si>
    <t>TardeCriminaliteComparee</t>
  </si>
  <si>
    <t>La philosophie pénale [1]</t>
  </si>
  <si>
    <t>TardePhiloPenale1</t>
  </si>
  <si>
    <t>La philosophie pénale [2]</t>
  </si>
  <si>
    <t>TardePhiloPenale2</t>
  </si>
  <si>
    <t>Les lois de l'imitation</t>
  </si>
  <si>
    <t>TardeLoisImitation1</t>
  </si>
  <si>
    <t>Les lois de l'imitation [2]</t>
  </si>
  <si>
    <t>TardeLoisImitation2</t>
  </si>
  <si>
    <t>La bête humaine</t>
  </si>
  <si>
    <t>Alain, 1868-1951.</t>
  </si>
  <si>
    <t>Théorie de la connaisance des StoÏciens</t>
  </si>
  <si>
    <t>Le jardin de Bérénice</t>
  </si>
  <si>
    <t>Gide, André, 1869-1951.</t>
  </si>
  <si>
    <t>Le traité du Narcisse</t>
  </si>
  <si>
    <t>Là-bas</t>
  </si>
  <si>
    <t>Picavet, François, 1851-1921.</t>
  </si>
  <si>
    <t>Les idéologues, 1.</t>
  </si>
  <si>
    <t>Les idéologues, 2.</t>
  </si>
  <si>
    <t>Les idéologues, 3.</t>
  </si>
  <si>
    <t>Rodenbach, Georges, 1855-1898.</t>
  </si>
  <si>
    <t>Le règne du silence: poème</t>
  </si>
  <si>
    <t>Les transformations du droit. Étude sociologique</t>
  </si>
  <si>
    <t>TransformationDuDroit</t>
  </si>
  <si>
    <t>L'argent</t>
  </si>
  <si>
    <t>Fragment d'un drame</t>
  </si>
  <si>
    <t>La J.F. Violane: 1. version</t>
  </si>
  <si>
    <t>Champignol malgré lui</t>
  </si>
  <si>
    <t>Le Système Ribadier</t>
  </si>
  <si>
    <t>Monsieur chasse!</t>
  </si>
  <si>
    <t>ÉTUDES PÉNALES ET SOCIALES</t>
  </si>
  <si>
    <t>EtudesPenalesSociales</t>
  </si>
  <si>
    <t>La débacle</t>
  </si>
  <si>
    <t>Blondel, Maurice, 1861-1949.</t>
  </si>
  <si>
    <t>L'action</t>
  </si>
  <si>
    <t>La ville: premiere version</t>
  </si>
  <si>
    <t>Messieurs les ronds de cuir</t>
  </si>
  <si>
    <t>Division de travail social</t>
  </si>
  <si>
    <t>Opinions de M. Jérôme Coignard (Les)</t>
  </si>
  <si>
    <t>La tentative amoureuse</t>
  </si>
  <si>
    <t>Le voyage d'Urien</t>
  </si>
  <si>
    <t>Histoire de France</t>
  </si>
  <si>
    <t>Histoire de France.</t>
  </si>
  <si>
    <t>MicheletHistDeFranceT7</t>
  </si>
  <si>
    <t>L'animale</t>
  </si>
  <si>
    <t>Le docteur Pascal</t>
  </si>
  <si>
    <t>L'échange: premiére version</t>
  </si>
  <si>
    <t>Les règles de la méthode sociologique</t>
  </si>
  <si>
    <t>L'Hôtel du libre échange</t>
  </si>
  <si>
    <t>Le Ruban</t>
  </si>
  <si>
    <t>Notre futur</t>
  </si>
  <si>
    <t>Un fil à la patte</t>
  </si>
  <si>
    <t>Le lys rouge</t>
  </si>
  <si>
    <t>Maurras, Charles, 1868-1952.</t>
  </si>
  <si>
    <t>Le chemin de paradis</t>
  </si>
  <si>
    <t>Renard, Jules, 1864-1910.</t>
  </si>
  <si>
    <t>Poil de carotte</t>
  </si>
  <si>
    <t>Schwob, Marcel, 1867-1905.</t>
  </si>
  <si>
    <t>Le livre de Monelle</t>
  </si>
  <si>
    <t>L'accord pour la vie</t>
  </si>
  <si>
    <t>Paludes</t>
  </si>
  <si>
    <t>En route</t>
  </si>
  <si>
    <t>Jarry, Alfred, 1873-1907.</t>
  </si>
  <si>
    <t>Ubu roi</t>
  </si>
  <si>
    <t>Lois psychologiques de l'évolution des peuples.</t>
  </si>
  <si>
    <t>LeBonLoisPsycho</t>
  </si>
  <si>
    <t>Psychologie des foules</t>
  </si>
  <si>
    <t>PsychoDesFoulesAlcan</t>
  </si>
  <si>
    <t>La logique sociale [1]</t>
  </si>
  <si>
    <t>LogiqueSocialePart1</t>
  </si>
  <si>
    <t>Verhaeren, Emile, 1855-1916.</t>
  </si>
  <si>
    <t>Les villes tentaculaires</t>
  </si>
  <si>
    <t>Bourgeois, Léon Victor Auguste, 1851-1925.</t>
  </si>
  <si>
    <t>Solidarité</t>
  </si>
  <si>
    <t>BourgeoisSolidarite</t>
  </si>
  <si>
    <t>Agamemnon, trad. d'Eschyle</t>
  </si>
  <si>
    <t>Estaunié, Édouard, 1862-1942.</t>
  </si>
  <si>
    <t>L'empreinte</t>
  </si>
  <si>
    <t>Le Dindon</t>
  </si>
  <si>
    <t>Les Pavés de l'ours</t>
  </si>
  <si>
    <t>Journal, T. 4, 1891-1896</t>
  </si>
  <si>
    <t>Louÿs, Pierre, 1870-1925.</t>
  </si>
  <si>
    <t>Aphrodite: moeurs antiques</t>
  </si>
  <si>
    <t>Maeterlinck, Maurice, 1862-1949.</t>
  </si>
  <si>
    <t>Le trésor des humbles</t>
  </si>
  <si>
    <t>Poèmes et sylves: 1886-1896</t>
  </si>
  <si>
    <t>La femme pauvre</t>
  </si>
  <si>
    <t>La ville: deuxième version</t>
  </si>
  <si>
    <t>Un client sérieux</t>
  </si>
  <si>
    <t>Le suicide. Étude de sociologie, 1</t>
  </si>
  <si>
    <t>Le suicide. Étude sociologique, 2</t>
  </si>
  <si>
    <t>Le suicide. Étude sociologique, 3</t>
  </si>
  <si>
    <t>Dormez, je le veux!</t>
  </si>
  <si>
    <t>Séance de nuit</t>
  </si>
  <si>
    <t>L'orme du mail</t>
  </si>
  <si>
    <t>Les nourritures terrestres</t>
  </si>
  <si>
    <t>Réflexions sur quelques points de littérature et de morale.</t>
  </si>
  <si>
    <t>Lemonnier, Camille, 1844-1913.</t>
  </si>
  <si>
    <t>L'homme en amour</t>
  </si>
  <si>
    <t>Un coup de dés jamais n'abolira le hasard: poème</t>
  </si>
  <si>
    <t>L'opposition universelle. Essai d'une théorie des contraires</t>
  </si>
  <si>
    <t>OppositionUniverselle</t>
  </si>
  <si>
    <t>La logique sociale [2]</t>
  </si>
  <si>
    <t>LogiqueSocialePart2</t>
  </si>
  <si>
    <t>Mes cahiers: t.1-14</t>
  </si>
  <si>
    <t>Coppée, François, 1842-1908.</t>
  </si>
  <si>
    <t>La bonne souffrance</t>
  </si>
  <si>
    <t>Jaurès, Jean, 1859-1914.</t>
  </si>
  <si>
    <t>Les preuves</t>
  </si>
  <si>
    <t>preuvesl</t>
  </si>
  <si>
    <t>Langlois, Charles-Victor, 1863-1929.</t>
  </si>
  <si>
    <t>Introduction aux études historiques</t>
  </si>
  <si>
    <t>SeignobosEtudhisto</t>
  </si>
  <si>
    <t>Vers de circonstance</t>
  </si>
  <si>
    <t>Michel, Louise, 1830-1905.</t>
  </si>
  <si>
    <t>La Commune</t>
  </si>
  <si>
    <t>MichelLaCommune</t>
  </si>
  <si>
    <t>Rostand, Edmond, 1868-1918.</t>
  </si>
  <si>
    <t>Cyrano de Bergerac: comédie héroïque en cinq actes en vers</t>
  </si>
  <si>
    <t>Les lois sociales. Esquisse d'une sociologie</t>
  </si>
  <si>
    <t>LesLoisSociales</t>
  </si>
  <si>
    <t>Sur la mémoire</t>
  </si>
  <si>
    <t>Valeur morale de la joie d'après Spinoza</t>
  </si>
  <si>
    <t>Bouglé, Célestin, 1870-1940.</t>
  </si>
  <si>
    <t>Les idées égalitaires</t>
  </si>
  <si>
    <t>BougleIdeesEgalitaires</t>
  </si>
  <si>
    <t>Clemenceau, Georges, 1841-1929.</t>
  </si>
  <si>
    <t>L'iniquité</t>
  </si>
  <si>
    <t>Vers la réparation</t>
  </si>
  <si>
    <t>Curel, François de, 1854-1928.</t>
  </si>
  <si>
    <t>La nouvelle idole</t>
  </si>
  <si>
    <t>Friedrich Ratzel, Anthropogéographie (1899)</t>
  </si>
  <si>
    <t>La Duchesse des Folies-Bergères</t>
  </si>
  <si>
    <t>El Hadj: traité faux prophète</t>
  </si>
  <si>
    <t>Le Prométhée mal enchaîné</t>
  </si>
  <si>
    <t>Gourmont, Remy de, 1858-1915.</t>
  </si>
  <si>
    <t>Esthétique de la langue française</t>
  </si>
  <si>
    <t>La tour d'amour</t>
  </si>
  <si>
    <t>Ballades et épigrammes</t>
  </si>
  <si>
    <t>Bohneur</t>
  </si>
  <si>
    <t>Chair</t>
  </si>
  <si>
    <t>Chansons pour elle</t>
  </si>
  <si>
    <t>Dans les Limbes</t>
  </si>
  <si>
    <t>Dédicaces</t>
  </si>
  <si>
    <t>Elégies</t>
  </si>
  <si>
    <t>Invectives</t>
  </si>
  <si>
    <t>Liturgies intimes</t>
  </si>
  <si>
    <t>Odes en son honneur</t>
  </si>
  <si>
    <t>Vogüé, Eugène-Melchior, vicomte de, 1848-1910.</t>
  </si>
  <si>
    <t>Les morts qui parlent</t>
  </si>
  <si>
    <t>Le problème de la perception</t>
  </si>
  <si>
    <t>Le rire. Essais sur la signification du comique</t>
  </si>
  <si>
    <t>BergsonLeRire</t>
  </si>
  <si>
    <t>Colette, 1873-1954.</t>
  </si>
  <si>
    <t>Claudine à l'école</t>
  </si>
  <si>
    <t>Boubouroche, Le gendarme est sans pitié, L'artcle 330</t>
  </si>
  <si>
    <t>Delbos, Victor, 1862-1916.</t>
  </si>
  <si>
    <t>Le kantisme et la science de la morale</t>
  </si>
  <si>
    <t>DelbosKantismeScMorale</t>
  </si>
  <si>
    <t>Leçons de sociologie: physique des mœurs et du droit</t>
  </si>
  <si>
    <t>Mirbeau, Octave, 1850-1917.</t>
  </si>
  <si>
    <t>Le journal d'une femme de chambre</t>
  </si>
  <si>
    <t>Iphigénie: tragédie en cinq actes ...</t>
  </si>
  <si>
    <t>La Jongleuse</t>
  </si>
  <si>
    <t>Samain, Albert Victor, 1858-1900.</t>
  </si>
  <si>
    <t>Le chariot d'or</t>
  </si>
  <si>
    <t>Sur les perceptions du toucher</t>
  </si>
  <si>
    <t>Le Culte de la Raison comme fondement de la République</t>
  </si>
  <si>
    <t>Aulard, Alphonse, 1849-1928.</t>
  </si>
  <si>
    <t>POLÉMIQUE ET HISTOIRE</t>
  </si>
  <si>
    <t>PolemiqueEtHistoire</t>
  </si>
  <si>
    <t>La J.F. Violaine: 2. version</t>
  </si>
  <si>
    <t>Le repos du septieme jour</t>
  </si>
  <si>
    <t>Tete d'or: deuxieme version</t>
  </si>
  <si>
    <t>Etudes socialistes.</t>
  </si>
  <si>
    <t>La vie des abeilles</t>
  </si>
  <si>
    <t>Les stances</t>
  </si>
  <si>
    <t>Noailles, Anna Elisabeth de Brancovan, comtesse de, 1876-1933.</t>
  </si>
  <si>
    <t>Le coeur innombrable</t>
  </si>
  <si>
    <t>L'Opinion et la foule (1901)</t>
  </si>
  <si>
    <t>TardeOpinionEtLaFoule</t>
  </si>
  <si>
    <t>Adam, Paul, 1862-1920.</t>
  </si>
  <si>
    <t>L'enfant d'Austerlitz</t>
  </si>
  <si>
    <t>L'idée d'objet</t>
  </si>
  <si>
    <t>Mes cahiers, T. 2 1898-1902</t>
  </si>
  <si>
    <t>Boylesve, René, 1867-1926.</t>
  </si>
  <si>
    <t>Le leçon d'amour dans un parc</t>
  </si>
  <si>
    <t>Couturat, Louis, 1868-1914.</t>
  </si>
  <si>
    <t>Sur les rapports de la logique et de la métaphysique de Leibniz</t>
  </si>
  <si>
    <t>CouturatLeibnizLogique</t>
  </si>
  <si>
    <t>Gaultier, Jules de, 1858-1942.</t>
  </si>
  <si>
    <t>Le Bovarysme.</t>
  </si>
  <si>
    <t>Le Collier des jours</t>
  </si>
  <si>
    <t>L'immoraliste</t>
  </si>
  <si>
    <t>Vivien, Renée, 1877-1909.</t>
  </si>
  <si>
    <t>Cendres et poussières</t>
  </si>
  <si>
    <t>La pensée et le mouvant</t>
  </si>
  <si>
    <t>BergsonPenseeMouvant</t>
  </si>
  <si>
    <t>L'éducation morale</t>
  </si>
  <si>
    <t>Saül.</t>
  </si>
  <si>
    <t>L'oblat</t>
  </si>
  <si>
    <t>Levy-Bruhl, Lucien, 1857-1939.</t>
  </si>
  <si>
    <t>La morale et la science des moeurs</t>
  </si>
  <si>
    <t>Morale</t>
  </si>
  <si>
    <t>Sorel, Georges, 1847-1922.</t>
  </si>
  <si>
    <t>Introduction à l'économie moderne</t>
  </si>
  <si>
    <t>SorelIntroEcoModerne</t>
  </si>
  <si>
    <t>Les marchands de sommeil</t>
  </si>
  <si>
    <t>Mes cahiers, T. 3 1902-1904</t>
  </si>
  <si>
    <t>Bataille, Henry, 1872-1922.</t>
  </si>
  <si>
    <t>Maman Colibri</t>
  </si>
  <si>
    <t>La démocratie devant la science. Études critiques sur l'hérédité, la concurrence et la différenciation.</t>
  </si>
  <si>
    <t>DemocratieDevantScience</t>
  </si>
  <si>
    <t>“Les harmonies de la pensée kantienne d'après la Critique de la Faculté de juger”</t>
  </si>
  <si>
    <t>DelbosHarmoniesKant</t>
  </si>
  <si>
    <t>Crainquebille, Putois, Riquet</t>
  </si>
  <si>
    <t>Frapié, Léon, 1863-1949.</t>
  </si>
  <si>
    <t>La maternelle: roman</t>
  </si>
  <si>
    <t>Guérin, Charles, 1873-1907.</t>
  </si>
  <si>
    <t>Le coeur solitaire</t>
  </si>
  <si>
    <t>Discours parlementaires</t>
  </si>
  <si>
    <t>JauresDiscoursParlT1</t>
  </si>
  <si>
    <t>Rolland, Romain, 1866-1944.</t>
  </si>
  <si>
    <t>J.-Ch l'aube</t>
  </si>
  <si>
    <t>J.-Ch le matin</t>
  </si>
  <si>
    <t>Sept dialogues de betes</t>
  </si>
  <si>
    <t>“Sur la théorie kantienne de la liberté”</t>
  </si>
  <si>
    <t>DelbosTheorieKantienneLiberte</t>
  </si>
  <si>
    <t>L'évolution pédagogique en France, 1</t>
  </si>
  <si>
    <t>L'évolution pédagogique en France, 2</t>
  </si>
  <si>
    <t>L'Age d'or</t>
  </si>
  <si>
    <t>Léautaud, Paul, 1872-1956.</t>
  </si>
  <si>
    <t>In memoriam</t>
  </si>
  <si>
    <t>L'avenir de l'intelligence</t>
  </si>
  <si>
    <t>Poincaré, Henri, 1854-1912.</t>
  </si>
  <si>
    <t>La valeur de la science,</t>
  </si>
  <si>
    <t>J.-Ch l'adolescent</t>
  </si>
  <si>
    <t>Le voyage de Sparte</t>
  </si>
  <si>
    <t>Mes cahiers, T. 4 1904-1906</t>
  </si>
  <si>
    <t>Bernanos, Georges, 1888-1948.</t>
  </si>
  <si>
    <t>Lettres inédites</t>
  </si>
  <si>
    <t>Partage de midi: première version</t>
  </si>
  <si>
    <t>Curie, Marie, 1867-1934.</t>
  </si>
  <si>
    <t>Cher Pierre que je ne reverrai plus (Journal 1906-1907)</t>
  </si>
  <si>
    <t>Le Bourgeon</t>
  </si>
  <si>
    <t>Tharaud, Jérôme, 1874-1953.</t>
  </si>
  <si>
    <t>Dingley, l'illustre écrivain: roman</t>
  </si>
  <si>
    <t>La multiple splendeur</t>
  </si>
  <si>
    <t>Mes cahiers, T. 5 1906-1907</t>
  </si>
  <si>
    <t>Bazin, René, 1853-1932.</t>
  </si>
  <si>
    <t>Le Ble qui leve</t>
  </si>
  <si>
    <t>L'évolution créatrice</t>
  </si>
  <si>
    <t>EvolutionCreatrice</t>
  </si>
  <si>
    <t>Bernard, Tristan, 1866-1947.</t>
  </si>
  <si>
    <t>Monsieur Codomat</t>
  </si>
  <si>
    <t>Journal T. 2</t>
  </si>
  <si>
    <t>Art poétique</t>
  </si>
  <si>
    <t>Connaissance de l'est</t>
  </si>
  <si>
    <t>Farrère, Claude, 1876-1957.</t>
  </si>
  <si>
    <t>L'homme qui assassina</t>
  </si>
  <si>
    <t>La Main passe!</t>
  </si>
  <si>
    <t>La Puce à l'oreille</t>
  </si>
  <si>
    <t>Le retour de l'enfant prodigue</t>
  </si>
  <si>
    <t>Hermant, Abel, 1862-1950.</t>
  </si>
  <si>
    <t>Monsieur de Courpière: comédie en quatre actes</t>
  </si>
  <si>
    <t>Leroux, Gaston, 1868-1927.</t>
  </si>
  <si>
    <t>Le mystère de la chambre jaune</t>
  </si>
  <si>
    <t>Moselly, Emile, 1870-1918.</t>
  </si>
  <si>
    <t>Terres lorraines: roman</t>
  </si>
  <si>
    <t>J.-Ch la révolte</t>
  </si>
  <si>
    <t>Mes cahiers, T. 6 1907-1908</t>
  </si>
  <si>
    <t>Essais sur le régime des castes (1908)</t>
  </si>
  <si>
    <t>Occupe-toi d'Amélie!</t>
  </si>
  <si>
    <t>L'île des pingouins</t>
  </si>
  <si>
    <t>Le parfum de la dame en noir</t>
  </si>
  <si>
    <t>Mille, Pierre, 1864-1941.</t>
  </si>
  <si>
    <t>Barnavaux et quelques femmes.</t>
  </si>
  <si>
    <t>Miomandre, Francis de, 1880-1959.</t>
  </si>
  <si>
    <t>Écrit sur de l'eau</t>
  </si>
  <si>
    <t>J.-Ch Antoinette</t>
  </si>
  <si>
    <t>J.-Ch la foire sur place</t>
  </si>
  <si>
    <t>Romains, Jules, 1885-1972.</t>
  </si>
  <si>
    <t>La vie unanime</t>
  </si>
  <si>
    <t>Réflexions sur la violence</t>
  </si>
  <si>
    <t>Mes cahiers, T. 7 1908-1909</t>
  </si>
  <si>
    <t>Le Circuit</t>
  </si>
  <si>
    <t>Les sept femmes de la Barbe-Bleue et autres contes merveilleux</t>
  </si>
  <si>
    <t>septfemmesl</t>
  </si>
  <si>
    <t>La porte étroite</t>
  </si>
  <si>
    <t>Hamp, Pierre, b. 1876.</t>
  </si>
  <si>
    <t>Marée fraîche; Vin de Champagne</t>
  </si>
  <si>
    <t>Martin Du Gard, Roger, 1881-1958.</t>
  </si>
  <si>
    <t>Devenir!</t>
  </si>
  <si>
    <t>J.-Ch dans la maison</t>
  </si>
  <si>
    <t>Discours prononcés à Sarlat</t>
  </si>
  <si>
    <t>TardeDiscoursASarlat</t>
  </si>
  <si>
    <t>Cinq grandes odes</t>
  </si>
  <si>
    <t>Processional siècle nouveau</t>
  </si>
  <si>
    <t>Delattre, A. L. (Alfred Louis), 1850-1932</t>
  </si>
  <si>
    <t>Carnets d'un médecin de village</t>
  </si>
  <si>
    <t>Feu la mère de Madame</t>
  </si>
  <si>
    <t>On purge bébé!</t>
  </si>
  <si>
    <t>Psychologie de l'éducation</t>
  </si>
  <si>
    <t>LebonPsychologieEducation</t>
  </si>
  <si>
    <t>Les fonctions mentales dans les sociétés inférieures</t>
  </si>
  <si>
    <t>FonctionsMentales34</t>
  </si>
  <si>
    <t>Les fonctions mentales dans les sociétés inférieures [1-2]</t>
  </si>
  <si>
    <t>FonctionsMentales12</t>
  </si>
  <si>
    <t>Milosz, O. V. de L. (Oscar Vladislas de Lubicz), 1877-1939.</t>
  </si>
  <si>
    <t>L'amoureuse initiation: roman</t>
  </si>
  <si>
    <t>Péguy, Charles, 1873-1914.</t>
  </si>
  <si>
    <t>Mystère de la charité de Jeanne d'Arc</t>
  </si>
  <si>
    <t>Victor Marie, Comte Hugo</t>
  </si>
  <si>
    <t>Pergaud, Louis, 1882-1915.</t>
  </si>
  <si>
    <t>De Goupil à Margot</t>
  </si>
  <si>
    <t>J.-Ch les amies</t>
  </si>
  <si>
    <t>Apollinaire, Guillaume, 1880-1918.</t>
  </si>
  <si>
    <t>La bestiaire</t>
  </si>
  <si>
    <t>Les exploits d'un jeune Don Juan</t>
  </si>
  <si>
    <t>Greco: ou, Le secret de Tolède</t>
  </si>
  <si>
    <t>Mes cahiers, T. 8 1909-1911</t>
  </si>
  <si>
    <t>Châteaubriant, Alphonse de, 1877-1951.</t>
  </si>
  <si>
    <t>M. des Lourdines</t>
  </si>
  <si>
    <t>L'otage</t>
  </si>
  <si>
    <t>Cent millions qui tombent</t>
  </si>
  <si>
    <t>Léonie est en avance ou le mal joli</t>
  </si>
  <si>
    <t>Mais n'te promène donc pas toute nue!</t>
  </si>
  <si>
    <t>Isabelle</t>
  </si>
  <si>
    <t>Guitry, Sacha, 1885-1957.</t>
  </si>
  <si>
    <t>Le veilleur de nuit; comédie en trois actes,</t>
  </si>
  <si>
    <t>Jammes, Francis, 1868-1938</t>
  </si>
  <si>
    <t>Les géorgiques chrétiennes. Chantes 1-2</t>
  </si>
  <si>
    <t>Les géorgiques chrétiennes. Chantes 3-4</t>
  </si>
  <si>
    <t>Larbaud, Valéry, 1881-1957.</t>
  </si>
  <si>
    <t>Fermina Márquez: roman.</t>
  </si>
  <si>
    <t>Porche du mystère de la deuxième vertu</t>
  </si>
  <si>
    <t>Ramuz, C. F. (Charles Ferdinand), 1878-1947.</t>
  </si>
  <si>
    <t>Aimé Pache, peintre vaudois: roman</t>
  </si>
  <si>
    <t>J.-Ch le buisson ardent</t>
  </si>
  <si>
    <t>Mes cahiers, T. 9 1911-1912</t>
  </si>
  <si>
    <t>Annonce faite à Marie</t>
  </si>
  <si>
    <t>Les formes élémentaires de la vie religieuse, 1</t>
  </si>
  <si>
    <t>Les formes élémentaires de la vie religieuse, 2</t>
  </si>
  <si>
    <t>Les formes élémentaires de la vie religieuse, 3</t>
  </si>
  <si>
    <t>Les dieux ont soif</t>
  </si>
  <si>
    <t>Les géorgiques chrétiennes. Chantes 5-7</t>
  </si>
  <si>
    <t>Rouletabille chez le tsar</t>
  </si>
  <si>
    <t>La nouvelle journée</t>
  </si>
  <si>
    <t>La fête arabe</t>
  </si>
  <si>
    <t>Alain-Fournier, 1886-1914.</t>
  </si>
  <si>
    <t>Le grand meaulnes</t>
  </si>
  <si>
    <t>Alcools</t>
  </si>
  <si>
    <t>La colline inspirée</t>
  </si>
  <si>
    <t>Bernstein, Henry, 1876-1953.</t>
  </si>
  <si>
    <t>Le secret</t>
  </si>
  <si>
    <t>La cantate à trois voix</t>
  </si>
  <si>
    <t>On va faire la cocotte</t>
  </si>
  <si>
    <t>Géraldy, Paul, 1885-1983.</t>
  </si>
  <si>
    <t>Toi et moi</t>
  </si>
  <si>
    <t>Souvenirs de la Cours d'assises</t>
  </si>
  <si>
    <t>A.O. Barnabooth.</t>
  </si>
  <si>
    <t>Jean Barois</t>
  </si>
  <si>
    <t>Eve</t>
  </si>
  <si>
    <t>La tapisserie de Notre Dame</t>
  </si>
  <si>
    <t>Proust, Marcel, 1871-1922.</t>
  </si>
  <si>
    <t>Du côté de chez Swann</t>
  </si>
  <si>
    <t>Les copains</t>
  </si>
  <si>
    <t>Baniville, Jacques, 1879-1936.</t>
  </si>
  <si>
    <t>L'Angleterre et l'Empire britannique, 1938</t>
  </si>
  <si>
    <t>BainvilleAngleterre</t>
  </si>
  <si>
    <t>Mes cahiers, T. 10 1913-1914</t>
  </si>
  <si>
    <t>Protée</t>
  </si>
  <si>
    <t>Pragmatisme et sociologie</t>
  </si>
  <si>
    <t>Je ne trompe pas mon mari</t>
  </si>
  <si>
    <t>La dame de chez Maxim: pièces en trois actes</t>
  </si>
  <si>
    <t>Les caves du Vatican</t>
  </si>
  <si>
    <t>Kiel et Tanger</t>
  </si>
  <si>
    <t>Quatrains</t>
  </si>
  <si>
    <t>Psichari, Ernest, 1883-1914.</t>
  </si>
  <si>
    <t>Le voyage du centurion ...</t>
  </si>
  <si>
    <t>Rivière, Jacques, 1886-1925.</t>
  </si>
  <si>
    <t>Correspondance avec J. Rivière</t>
  </si>
  <si>
    <t>Matériaux d'une théorie du prolétariat</t>
  </si>
  <si>
    <t>SorelMateriauxProletariat</t>
  </si>
  <si>
    <t>Bainville, Jacques, 1879-1936.</t>
  </si>
  <si>
    <t>Histoire de deux peuples continuée jusqu'à Hitler</t>
  </si>
  <si>
    <t>HistoireDeuxPeuples</t>
  </si>
  <si>
    <t>Benjamin, René, 1885-1948.</t>
  </si>
  <si>
    <t>Gaspard</t>
  </si>
  <si>
    <t>La philosophie française</t>
  </si>
  <si>
    <t>BergsonPhiloFrancaise</t>
  </si>
  <si>
    <t>Le sens de la mort</t>
  </si>
  <si>
    <t>Corona benignitatis anni Dei</t>
  </si>
  <si>
    <t>La nuit de Noël</t>
  </si>
  <si>
    <t>L'Allemagne au-dessus de tout</t>
  </si>
  <si>
    <t>Les Monologues</t>
  </si>
  <si>
    <t>ÉLÉMENTS DE PHILOSOPHIE</t>
  </si>
  <si>
    <t>Barbusse, Henri, 1874-1935.</t>
  </si>
  <si>
    <t>Le feu: journal d'une escouade</t>
  </si>
  <si>
    <t>Bordeaux, Henry, 1870-1963.</t>
  </si>
  <si>
    <t>Dernier jours du Fort de Vaux</t>
  </si>
  <si>
    <t>Poèmes de guerre</t>
  </si>
  <si>
    <t>Hortense a dit: "Je m'en fous!"</t>
  </si>
  <si>
    <t>Hémon, Louis, 1880-1913.</t>
  </si>
  <si>
    <t>Maria Chapdelaine: récit du Canada français</t>
  </si>
  <si>
    <t>Premières conséquences de la guerre. Transformation mentale des peuples.</t>
  </si>
  <si>
    <t>ConsequencesGuerre</t>
  </si>
  <si>
    <t>L'homme et son désir</t>
  </si>
  <si>
    <t>Calligrammes</t>
  </si>
  <si>
    <t>Casanova</t>
  </si>
  <si>
    <t>Couleur du temps</t>
  </si>
  <si>
    <t>Les mamelles de Tirésias</t>
  </si>
  <si>
    <t>Mes cahiers, T. 11 1914-1918</t>
  </si>
  <si>
    <t>Le pain dur</t>
  </si>
  <si>
    <t>Le petit Pierre</t>
  </si>
  <si>
    <t>Masson-Oursel, Paul, 1882-1956.</t>
  </si>
  <si>
    <t>Etudes de philosophie comparée</t>
  </si>
  <si>
    <t>EtudesPhiloComparee</t>
  </si>
  <si>
    <t>Maurois, André, 1885-1967.</t>
  </si>
  <si>
    <t>Les silences du colonel Bramble</t>
  </si>
  <si>
    <t>À l'ombre des jeunes filles en fleurs</t>
  </si>
  <si>
    <t>Benoit, Pierre, 1886-1962.</t>
  </si>
  <si>
    <t>L'atlantide</t>
  </si>
  <si>
    <t>L'énergie spirituelle. Essais et conférences.</t>
  </si>
  <si>
    <t>L'ours et la lune</t>
  </si>
  <si>
    <t>La messe là-bas</t>
  </si>
  <si>
    <t>Offrande du temps</t>
  </si>
  <si>
    <t>Dorgelès, Roland, 1886-1973.</t>
  </si>
  <si>
    <t>Les croix de bois</t>
  </si>
  <si>
    <t>L'ascension de M. Baslevre: roman.</t>
  </si>
  <si>
    <t>La symphonie pastorale</t>
  </si>
  <si>
    <t>Système des beaux-arts</t>
  </si>
  <si>
    <t>LES CONSÉQUENCES POLITIQUES DE LA PAIX</t>
  </si>
  <si>
    <t>ConsequencesPolPaix</t>
  </si>
  <si>
    <t>Mes cahiers, T. 12 1919-1920</t>
  </si>
  <si>
    <t>Qu'est-ce que l'esprit français ?</t>
  </si>
  <si>
    <t>BougleEspritFrancais</t>
  </si>
  <si>
    <t>Bremond, Henri, 1865-1933.</t>
  </si>
  <si>
    <t>Histoire littéraire du sentiment religieux en France depuis la fin des guerres de religion jusqu'a nos jours</t>
  </si>
  <si>
    <t>Le père humilié</t>
  </si>
  <si>
    <t>Les choéphores d'Eschyle</t>
  </si>
  <si>
    <t>Les eumenides trad. d'eschyle</t>
  </si>
  <si>
    <t>Duhamel, Georges, 1884-1966.</t>
  </si>
  <si>
    <t>La confession de minuit</t>
  </si>
  <si>
    <t>Le testament du père Leleu</t>
  </si>
  <si>
    <t>Ponchon, Raoul, 1848-1937.</t>
  </si>
  <si>
    <t>La muse au cabaret</t>
  </si>
  <si>
    <t>Côté de Guermantes</t>
  </si>
  <si>
    <t>Toulet, Paul-Jean, 1867-1920.</t>
  </si>
  <si>
    <t>Les contrerimes: poèmes</t>
  </si>
  <si>
    <t>Basch, Victor, 1863-1944.</t>
  </si>
  <si>
    <t>“Le maître-problème de l'esthétique”</t>
  </si>
  <si>
    <t>BaschEsthetique</t>
  </si>
  <si>
    <t>Histoire litteraire du sentiment religieux en France depuis la fin des guerres de religion jusqu'a nos jours, T. 3-4</t>
  </si>
  <si>
    <t>Chardonne, Jacques, 1884-1968.</t>
  </si>
  <si>
    <t>L'épithalame</t>
  </si>
  <si>
    <t>Pièces inédites</t>
  </si>
  <si>
    <t>Une Nouvelle inédite</t>
  </si>
  <si>
    <t>Giraudoux, Jean, 1882-1944.</t>
  </si>
  <si>
    <t>Suzanne et le Pacifique</t>
  </si>
  <si>
    <t>Lenormand, H.-R. (Henri-René), 1882-1951.</t>
  </si>
  <si>
    <t>Le Simoun</t>
  </si>
  <si>
    <t>Maran, René, 1887-1960.</t>
  </si>
  <si>
    <t>Batouala: véritable roman nègre</t>
  </si>
  <si>
    <t>Pesquidoux, Joseph de, 1869-1946.</t>
  </si>
  <si>
    <t>Chez nous. Tome 1: travaux et jeux rustiques</t>
  </si>
  <si>
    <t>Roger Du Gard, Martin, 1881-1958.</t>
  </si>
  <si>
    <t>Vidal de la Blache, Paul, 1845-1918.</t>
  </si>
  <si>
    <t>Principes de géographie humaine</t>
  </si>
  <si>
    <t>Mes cahiers, T. 13 1920-1922</t>
  </si>
  <si>
    <t>Un jardin sur l'Oronte</t>
  </si>
  <si>
    <t>Durée et simultanéité. À propos de la théorie d'Einstein</t>
  </si>
  <si>
    <t>DureeEtSimultaneite</t>
  </si>
  <si>
    <t>Madame Dargent</t>
  </si>
  <si>
    <t>Leçons de sociologie sur l'évolution des valeurs</t>
  </si>
  <si>
    <t>LeconsSocioEvolValeurs</t>
  </si>
  <si>
    <t>La femme et son ombre, prem. V</t>
  </si>
  <si>
    <t>La maison de Claudine</t>
  </si>
  <si>
    <t>Éducation et sociologie (1922)</t>
  </si>
  <si>
    <t>Febvre, Lucien, 1878-1956.</t>
  </si>
  <si>
    <t>La terre et l'évolution humaine. Introduction géographique à l'histoire</t>
  </si>
  <si>
    <t>FebvreLaTerre</t>
  </si>
  <si>
    <t>La vie en fleur</t>
  </si>
  <si>
    <t>Siegfried et le Limousin</t>
  </si>
  <si>
    <t>Jouve, Pierre Jean, 1887-1976.</t>
  </si>
  <si>
    <t>Tragiques</t>
  </si>
  <si>
    <t>Lacretelle, Jacques de, 1888-1985.</t>
  </si>
  <si>
    <t>Silbermann: roman</t>
  </si>
  <si>
    <t>La mentalité primitive.</t>
  </si>
  <si>
    <t>MentalitePrimitive2</t>
  </si>
  <si>
    <t>La mythologie primitive</t>
  </si>
  <si>
    <t>Mythologie</t>
  </si>
  <si>
    <t>Les Thibault: Le pénitencier</t>
  </si>
  <si>
    <t>Les Thibault. Cahier gris</t>
  </si>
  <si>
    <t>Mathiez, Albert, 1874-1932.</t>
  </si>
  <si>
    <t>La révolution française</t>
  </si>
  <si>
    <t>MathiezRevolFr</t>
  </si>
  <si>
    <t>Mauriac, François, 1885-1970.</t>
  </si>
  <si>
    <t>Le baiser au lépreux</t>
  </si>
  <si>
    <t>Montherlant, Henry de, 1896-1972.</t>
  </si>
  <si>
    <t>Le songe</t>
  </si>
  <si>
    <t>Pourrat, Henri, 1887-1959.</t>
  </si>
  <si>
    <t>Les vaillances, farces et gentillesses de Gaspard des montagnes: le chateau des sept portes, ou, Les enfances de Gaspard</t>
  </si>
  <si>
    <t>La fugitive</t>
  </si>
  <si>
    <t>La prisonnière</t>
  </si>
  <si>
    <t>Le temps retrouvé</t>
  </si>
  <si>
    <t>Sodome et Gomorrhe</t>
  </si>
  <si>
    <t>Valéry, Paul, 1871-1945.</t>
  </si>
  <si>
    <t>Album de vers anciens; La jeune parque; Charmes</t>
  </si>
  <si>
    <t>Propos sur l'esthétique</t>
  </si>
  <si>
    <t>Mes cahiers, T. 14 1922-1923</t>
  </si>
  <si>
    <t>La femme et son ombre, deux V</t>
  </si>
  <si>
    <t>Pierre Curie</t>
  </si>
  <si>
    <t>Du Bos, Charles, 1882-1939.</t>
  </si>
  <si>
    <t>Journal. 1921-1923</t>
  </si>
  <si>
    <t>Flers, Robert de, 1872-1927.</t>
  </si>
  <si>
    <t>Monsieur Brotonneau: comédie en trois actes</t>
  </si>
  <si>
    <t>L'Etui de nacre</t>
  </si>
  <si>
    <t>etuil</t>
  </si>
  <si>
    <t>Le Jardin d'Épicure</t>
  </si>
  <si>
    <t>AFranceJardinEpicure</t>
  </si>
  <si>
    <t>Jacob, Max, 1876-1944</t>
  </si>
  <si>
    <t>Le cornet à dés</t>
  </si>
  <si>
    <t>Marcel, Gabriel, 1889-1973.</t>
  </si>
  <si>
    <t>Journal métaphysique</t>
  </si>
  <si>
    <t>Les Thibault. Belle saison</t>
  </si>
  <si>
    <t>Massis, Henri, 1886-1970.</t>
  </si>
  <si>
    <t>Jugements. T. 1</t>
  </si>
  <si>
    <t>Jugements. T. 2</t>
  </si>
  <si>
    <t>Genitrix</t>
  </si>
  <si>
    <t>Ariel, ou, La vie de Shelley</t>
  </si>
  <si>
    <t>Chez nous. Tome 2: travaux et jeux rustiques</t>
  </si>
  <si>
    <t>Radiguet, Raymond, 1903-1923.</t>
  </si>
  <si>
    <t>Le bal du Comte d'Orgel: roman</t>
  </si>
  <si>
    <t>Knock</t>
  </si>
  <si>
    <t>Archard, Marcel, 1899-</t>
  </si>
  <si>
    <t>Voulez-vous jouer avec moi?</t>
  </si>
  <si>
    <t>HistoireDeFrance</t>
  </si>
  <si>
    <t>Si le grain ne meurt</t>
  </si>
  <si>
    <t>Leroux, Emmanuel, 1883-1942.</t>
  </si>
  <si>
    <t>“L'indéterminisme latent de Spinoza”</t>
  </si>
  <si>
    <t>LerouxIndeterminismeSpinoza</t>
  </si>
  <si>
    <t>Les olympiques</t>
  </si>
  <si>
    <t>La Fontaine et ses Fables</t>
  </si>
  <si>
    <t>TaineLaFontaineFables</t>
  </si>
  <si>
    <t>L'an prochain à Jerusalem</t>
  </si>
  <si>
    <t>Variété I</t>
  </si>
  <si>
    <t>Éléments d'une Doctrine radicale</t>
  </si>
  <si>
    <t>Qu'est-ce que la sociologie?</t>
  </si>
  <si>
    <t>BougleLaSocio</t>
  </si>
  <si>
    <t>Feuilles de saints</t>
  </si>
  <si>
    <t>Journal. 1924-1925</t>
  </si>
  <si>
    <t>Genevoix, Maurice, 1890-</t>
  </si>
  <si>
    <t>Raboliot</t>
  </si>
  <si>
    <t>Les faux-monnayeurs</t>
  </si>
  <si>
    <t>Paulina 1880</t>
  </si>
  <si>
    <t>Le livre de raison. 1. sér.</t>
  </si>
  <si>
    <t>Les vaillances, farces et gentillesses de Gaspard des montagnes: à la Belle bergère, ou, Quand Gaspard de Guerre revint</t>
  </si>
  <si>
    <t>Le citoyen contre les pouvoirs</t>
  </si>
  <si>
    <t>Sentiments, passions et signes</t>
  </si>
  <si>
    <t>Sous le soleil de Satan</t>
  </si>
  <si>
    <t>Nos actes nous suivent</t>
  </si>
  <si>
    <t>La poésie pure</t>
  </si>
  <si>
    <t>La parabole du festin</t>
  </si>
  <si>
    <t>Claudel, Paul, 1868-1955: Gide, André, 1869-1951.</t>
  </si>
  <si>
    <t>Correspondance (1899-1926)</t>
  </si>
  <si>
    <t>Eluard, Paul, 1895-1952.</t>
  </si>
  <si>
    <t>Capitale de la douleur</t>
  </si>
  <si>
    <t>Bella</t>
  </si>
  <si>
    <t>Simon le pathétique</t>
  </si>
  <si>
    <t>Jouhandeau, Marcel, 1888-</t>
  </si>
  <si>
    <t>Monsieur Godeau intime</t>
  </si>
  <si>
    <t>Les bestiaires</t>
  </si>
  <si>
    <t>Mornet, Daniel, 1878-1954.</t>
  </si>
  <si>
    <t>La pensée française au XVIIIe siècle</t>
  </si>
  <si>
    <t>MornetPenseeFr18e</t>
  </si>
  <si>
    <t>La grande peur dans la montagne</t>
  </si>
  <si>
    <t>Esquisses de l'homme</t>
  </si>
  <si>
    <t>Les idées et les âges</t>
  </si>
  <si>
    <t>Baillon, André, 1875-1932.</t>
  </si>
  <si>
    <t>Délires</t>
  </si>
  <si>
    <t>Benda, Julien, 1867-1956.</t>
  </si>
  <si>
    <t>La trahison des clercs</t>
  </si>
  <si>
    <t>BendaTrahisonClercs</t>
  </si>
  <si>
    <t>L'imposture</t>
  </si>
  <si>
    <t>Protée, deuxième version</t>
  </si>
  <si>
    <t>Sous le rempart d'Athènes</t>
  </si>
  <si>
    <t>Journal. Tome III, 1926-1927</t>
  </si>
  <si>
    <t>Journal de Salavin</t>
  </si>
  <si>
    <t>Faure, Elie, 1873-1937.</t>
  </si>
  <si>
    <t>L'esprit des formes</t>
  </si>
  <si>
    <t>Voyage au Congo</t>
  </si>
  <si>
    <t>Gyp, 1849-1932.</t>
  </si>
  <si>
    <t>Souvenirs d'une petite fille. T. 1</t>
  </si>
  <si>
    <t>Souvenirs d'une petite fille. T. 2</t>
  </si>
  <si>
    <t>L'âme primitive</t>
  </si>
  <si>
    <t>AmePrimitive</t>
  </si>
  <si>
    <t>Maritain, Jacques, 1882-1973.</t>
  </si>
  <si>
    <t>Primauté du spirituel</t>
  </si>
  <si>
    <t>Thérèse Desqueyroux</t>
  </si>
  <si>
    <t>La Vie de Disraëli</t>
  </si>
  <si>
    <t>Propos sur le bohneur</t>
  </si>
  <si>
    <t>Dialogue d'ombres</t>
  </si>
  <si>
    <t>Bernard, Georges, 1888-1948.</t>
  </si>
  <si>
    <t>Une nuit</t>
  </si>
  <si>
    <t>Blanche, Jacques-Emile, 1861-1942.</t>
  </si>
  <si>
    <t>Mes modèles</t>
  </si>
  <si>
    <t>Breton, André, 1896-1966.</t>
  </si>
  <si>
    <t>Nadja</t>
  </si>
  <si>
    <t>La naissance du jour</t>
  </si>
  <si>
    <t>Journal. Tome IV, 1928</t>
  </si>
  <si>
    <t>Le socialisme (1928)</t>
  </si>
  <si>
    <t>Fauconnet, Paul, 1874-1938.</t>
  </si>
  <si>
    <t>LA RESPONSABILITÉ</t>
  </si>
  <si>
    <t>FauconnetResponsabilite</t>
  </si>
  <si>
    <t>Martin Luther, un destin</t>
  </si>
  <si>
    <t>FebvreMartinLuther</t>
  </si>
  <si>
    <t>Le retour du Tchad</t>
  </si>
  <si>
    <t>Siegfried.</t>
  </si>
  <si>
    <t>Levi, Sylvain, 1863-1935.</t>
  </si>
  <si>
    <t>L'INDE ET LE MONDE</t>
  </si>
  <si>
    <t>LeviIndeEtLeMonde</t>
  </si>
  <si>
    <t>Malraux, André, 1901-1976.</t>
  </si>
  <si>
    <t>Les conquérants</t>
  </si>
  <si>
    <t>La gonfle</t>
  </si>
  <si>
    <t>Les Thibault. Consultation</t>
  </si>
  <si>
    <t>Les Thibault. Sorellina</t>
  </si>
  <si>
    <t>La vie de Jean Racine</t>
  </si>
  <si>
    <t>Climats</t>
  </si>
  <si>
    <t>Le livre de raison, T. 2</t>
  </si>
  <si>
    <t>Saint-Exupéry, Antoine de, 1900-1944.</t>
  </si>
  <si>
    <t>Courrier sud</t>
  </si>
  <si>
    <t>Jean de la lune</t>
  </si>
  <si>
    <t>Arland, Marcel, 1899-1986.</t>
  </si>
  <si>
    <t>L'ordre</t>
  </si>
  <si>
    <t>La joie</t>
  </si>
  <si>
    <t>Le livre de Christophe Colomb</t>
  </si>
  <si>
    <t>Le soulier de satin</t>
  </si>
  <si>
    <t>Cocteau, Jean, 1889-1963.</t>
  </si>
  <si>
    <t>Les infants terrible</t>
  </si>
  <si>
    <t>Sido</t>
  </si>
  <si>
    <t>Dabit, Eugène, 1898-1936.</t>
  </si>
  <si>
    <t>L'Hôtel du Nord</t>
  </si>
  <si>
    <t>Civilisation - Le mot et l'idée</t>
  </si>
  <si>
    <t>CivilisationIdee</t>
  </si>
  <si>
    <t>Foch, Ferdinand, 1851-1929.</t>
  </si>
  <si>
    <t>Mémoires pour servir à l'histoire de la guerre de 1914-1918 ....</t>
  </si>
  <si>
    <t>L'école des femmes</t>
  </si>
  <si>
    <t>Giono, Jean, 1895-1970.</t>
  </si>
  <si>
    <t>Colline</t>
  </si>
  <si>
    <t>Un de Baumugnes</t>
  </si>
  <si>
    <t>Amphitryon 38</t>
  </si>
  <si>
    <t>Les Thibault. Mort du père</t>
  </si>
  <si>
    <t>L'exil</t>
  </si>
  <si>
    <t>La petite infante de Castille</t>
  </si>
  <si>
    <t>Variété II</t>
  </si>
  <si>
    <t>Robert</t>
  </si>
  <si>
    <t>Regain</t>
  </si>
  <si>
    <t>Michaux, Henri, 1899-</t>
  </si>
  <si>
    <t>Plume.</t>
  </si>
  <si>
    <t>Morand, Paul, 1888-1976.</t>
  </si>
  <si>
    <t>New York</t>
  </si>
  <si>
    <t>Les vaillances, farces et gentillesses de Gaspard des montagnes: le Pavillon des amourettes, ou, Gaspard et les bourgeois d'Ambert: roman</t>
  </si>
  <si>
    <t>Ruyer, Raymond, 1902-1987.</t>
  </si>
  <si>
    <t>Esquisse d'une philosophie de la structure</t>
  </si>
  <si>
    <t>Vaudet, Charles.</t>
  </si>
  <si>
    <t>La vérité sur la question romaine.</t>
  </si>
  <si>
    <t>VeriteAffaireRomaine</t>
  </si>
  <si>
    <t>Vingt leçons sur les BEAUX-ARTS</t>
  </si>
  <si>
    <t>BainvilleNapoleon</t>
  </si>
  <si>
    <t>Bloch, Jean Richard, 1884-1947.</t>
  </si>
  <si>
    <t>Destin du siècle</t>
  </si>
  <si>
    <t>Bloch, Marc Léopold Benjamin, 1886-1944.</t>
  </si>
  <si>
    <t>Les caractères originaux de l'Histoire rurale française</t>
  </si>
  <si>
    <t>BlochCaracteresT1SansPl</t>
  </si>
  <si>
    <t>BlochCarateresT2</t>
  </si>
  <si>
    <t>De la sociologie à l'action sociale. Pacifisme-féminisme-coopération</t>
  </si>
  <si>
    <t>BougleSocioActionSoc</t>
  </si>
  <si>
    <t>Socialismes français: Du “Socialisme utopique” à la “Démocratie industrielle”</t>
  </si>
  <si>
    <t>BougleSocialismesFrancais</t>
  </si>
  <si>
    <t>Bourdet, Edouard, 1887-1945.</t>
  </si>
  <si>
    <t>Le sexe faible</t>
  </si>
  <si>
    <t>Gilson, Etienne, 1884-1978.</t>
  </si>
  <si>
    <t>L'esprit philosophie médiévale</t>
  </si>
  <si>
    <t>Le grand troupeau</t>
  </si>
  <si>
    <t>Judith: tragédie en 3 actes</t>
  </si>
  <si>
    <t>Joffre, Joseph Jacques Césaire, 1852-1931.</t>
  </si>
  <si>
    <t>Mémoires du maréchal Joffre, 1910-1917</t>
  </si>
  <si>
    <t>Bases scientifiques d'une Philosophie de l'Histoire</t>
  </si>
  <si>
    <t>LebonBasesScientif</t>
  </si>
  <si>
    <t>Le surnaturel et la nature dans la mentalité primitive</t>
  </si>
  <si>
    <t>Surnaturel</t>
  </si>
  <si>
    <t>Confidence africaine</t>
  </si>
  <si>
    <t>Pagnol, Marcel, 1895-1974.</t>
  </si>
  <si>
    <t>Marius; pièce en quatre actes et six tableaux</t>
  </si>
  <si>
    <t>Les vaillances, farces et gentillesses de Gaspard des montagnes: la tour du Levant, ou, Quand Gaspard mit fin à l'histoire: roman</t>
  </si>
  <si>
    <t>Vol de nuit</t>
  </si>
  <si>
    <t>Propos sur l'éducation</t>
  </si>
  <si>
    <t>Deux sources morale religion</t>
  </si>
  <si>
    <t>Céline, Louis-Ferdinand, 1894-1961.</t>
  </si>
  <si>
    <t>Voyage au bout de la nuit</t>
  </si>
  <si>
    <t>Janet, Pierre, 1859-1947.</t>
  </si>
  <si>
    <t>L'amour et la haine. Notes de cours recueillies et rédigées par M. Miron Epstein. Cours dispensé en 1924-1925 au Collège de France</t>
  </si>
  <si>
    <t>JanetAmourEtHaine</t>
  </si>
  <si>
    <t>Un taciturne</t>
  </si>
  <si>
    <t>Le noeud de vipères</t>
  </si>
  <si>
    <t>Nizan, Paul, 1905-1940.</t>
  </si>
  <si>
    <t>Les chiens de garde</t>
  </si>
  <si>
    <t>Le livre de ma vie</t>
  </si>
  <si>
    <t>Fanny; pièce en trois actres et quatre tableaux.</t>
  </si>
  <si>
    <t>Peisson, Edouard, 1896-1963.</t>
  </si>
  <si>
    <t>Parti de Liverpool</t>
  </si>
  <si>
    <t>Le livre de raison. 3. sér.</t>
  </si>
  <si>
    <t>Les hommes de bonne volonté</t>
  </si>
  <si>
    <t>Préliminaires à la mythologie</t>
  </si>
  <si>
    <t>Aymé, Marcel, 1902-1967.</t>
  </si>
  <si>
    <t>La jument verte</t>
  </si>
  <si>
    <t>Discours à la nation européenne</t>
  </si>
  <si>
    <t>BendaDiscoursNation</t>
  </si>
  <si>
    <t>Le notaire du Havre</t>
  </si>
  <si>
    <t>Intermezzo</t>
  </si>
  <si>
    <t>Malègue, Joseph, 1876-1940.</t>
  </si>
  <si>
    <t>Augustin, ou, Le maître est là. Volume 1.</t>
  </si>
  <si>
    <t>Augustin, ou, Le maître est là. Volume 2.</t>
  </si>
  <si>
    <t>La condition humaine</t>
  </si>
  <si>
    <t>Vielle France</t>
  </si>
  <si>
    <t>Le mystère Frontenac</t>
  </si>
  <si>
    <t>Londres.</t>
  </si>
  <si>
    <t>Les origines intellectuelles de la révolution française</t>
  </si>
  <si>
    <t>MornetOriginesIntRevFr</t>
  </si>
  <si>
    <t>Les dieux</t>
  </si>
  <si>
    <t>Propos d'économique</t>
  </si>
  <si>
    <t>Propos de littérature</t>
  </si>
  <si>
    <t>Propos de politique (1934)</t>
  </si>
  <si>
    <t>Brunschvicg, Léon, 1869-1944.</t>
  </si>
  <si>
    <t>Les âges de l'intelligence, 1934</t>
  </si>
  <si>
    <t>BrunschvicgAgesIntelligence</t>
  </si>
  <si>
    <t>La machine infernale</t>
  </si>
  <si>
    <t>Daniel-Rops, Henri, 1901-1965.</t>
  </si>
  <si>
    <t>Mort, où est ta victoire?</t>
  </si>
  <si>
    <t>Le jardin des bêtes sauvages</t>
  </si>
  <si>
    <t>Vue de la terre promise</t>
  </si>
  <si>
    <t>Ghelderode, Michel de, 1898-1962.</t>
  </si>
  <si>
    <t>Pantagleize: vaudeville attristant en trois actes, neuf tableaux et un épilogue</t>
  </si>
  <si>
    <t>Green, Julien, 1900-</t>
  </si>
  <si>
    <t>Journal. T. 1. 1928-1934</t>
  </si>
  <si>
    <t>Guéhenno, Jean, 1890-1978.</t>
  </si>
  <si>
    <t>Journal d'un homme de 40 ans</t>
  </si>
  <si>
    <t>Journal I</t>
  </si>
  <si>
    <t>Encore un instant de bonheur</t>
  </si>
  <si>
    <t>Les célibataires</t>
  </si>
  <si>
    <t>Mon étrange plaisir</t>
  </si>
  <si>
    <t>Derborence: récit</t>
  </si>
  <si>
    <t>Vercel, Roger, 1894-1957.</t>
  </si>
  <si>
    <t>Capitaine Conan: roman</t>
  </si>
  <si>
    <t>Weil, Simone, 1909-1943.</t>
  </si>
  <si>
    <t>Réflexions sur les causes de la liberté et de l'oppression sociale</t>
  </si>
  <si>
    <t>ReflexionsSurLaLiberte</t>
  </si>
  <si>
    <t>Saisons de l'esprit</t>
  </si>
  <si>
    <t>Les dictateurs</t>
  </si>
  <si>
    <t>LesDictateurs</t>
  </si>
  <si>
    <t>Un crime</t>
  </si>
  <si>
    <t>Bilan de la sociologie française contemporaine</t>
  </si>
  <si>
    <t>BilanSocioFrancContemp</t>
  </si>
  <si>
    <t>Carrel, Alexis, 1873-1944.</t>
  </si>
  <si>
    <t>L'homme cet inconnu</t>
  </si>
  <si>
    <t>La nuit de la Saint-Jean</t>
  </si>
  <si>
    <t>Les nouvelles nourritures</t>
  </si>
  <si>
    <t>La guerre de Troie N.P.L.</t>
  </si>
  <si>
    <t>Hazard, Paul, 1878-1944.</t>
  </si>
  <si>
    <t>La crise de la conscience européenne</t>
  </si>
  <si>
    <t>HazardCrise</t>
  </si>
  <si>
    <t>La scène capitale</t>
  </si>
  <si>
    <t>Journal, 1912-1935.</t>
  </si>
  <si>
    <t>Meersch, Maxence van der, 1907-1951.</t>
  </si>
  <si>
    <t>Invasion 14: roman / Maxence van der Meersch.</t>
  </si>
  <si>
    <t>Mounier, Emmanuel, 1905-1950.</t>
  </si>
  <si>
    <t>Révolution personnaliste et communautaire</t>
  </si>
  <si>
    <t>Mars ou la guerre jugée</t>
  </si>
  <si>
    <t>Aragon, Louis, 1897-1982.</t>
  </si>
  <si>
    <t>Les beaux quartiers</t>
  </si>
  <si>
    <t>Journal d'un curé de campagne</t>
  </si>
  <si>
    <t>Bousquet, Joë 1897-1950.</t>
  </si>
  <si>
    <t>Traduit du silence</t>
  </si>
  <si>
    <t>Camus, Albert, 1913-1960.</t>
  </si>
  <si>
    <t>Revolte dans les asturies</t>
  </si>
  <si>
    <t>Mort à crédit</t>
  </si>
  <si>
    <t>Geneviève</t>
  </si>
  <si>
    <t>Humanisme intégral: problèmes temporels et spirituels d'une nouvelle chrétienté</t>
  </si>
  <si>
    <t>Les Thibault. Eté 1914</t>
  </si>
  <si>
    <t>L'empreinte du Dieu: roman / Maxence van der Meersch.</t>
  </si>
  <si>
    <t>Les jeunes filles</t>
  </si>
  <si>
    <t>Parsiphaé</t>
  </si>
  <si>
    <t>Pitié pour les femmes</t>
  </si>
  <si>
    <t>Manifeste au service du personalisme</t>
  </si>
  <si>
    <t>Thibaudet, Albert, 1874-1936.</t>
  </si>
  <si>
    <t>Réflexions sur la littérature</t>
  </si>
  <si>
    <t>Variété III</t>
  </si>
  <si>
    <t>Souvenirs de Guerre</t>
  </si>
  <si>
    <t>La Russie et la barrière de l'Est</t>
  </si>
  <si>
    <t>BainvilleLaRussie</t>
  </si>
  <si>
    <t>La fortune de la France</t>
  </si>
  <si>
    <t>FortuneDeLaFrance</t>
  </si>
  <si>
    <t>Nouvelle histoire de Mouchette</t>
  </si>
  <si>
    <t>Drieu La Rochelle, Pierre, 1893-1945.</t>
  </si>
  <si>
    <t>Réveuse bourgeoisie</t>
  </si>
  <si>
    <t>Le désert de Bièvres</t>
  </si>
  <si>
    <t>Les maîtres</t>
  </si>
  <si>
    <t>Electre</t>
  </si>
  <si>
    <t>L'espoir</t>
  </si>
  <si>
    <t>Mantoux, Étienne, 1913-1945.</t>
  </si>
  <si>
    <t>“La théorie générale de M. Keynes”.</t>
  </si>
  <si>
    <t>MantouxTheorieGeneraleKeynes</t>
  </si>
  <si>
    <t>Journal II</t>
  </si>
  <si>
    <t>Le démon du bien</t>
  </si>
  <si>
    <t>Beethoven: les grandes époques créatrices</t>
  </si>
  <si>
    <t>Anouilh, Jean, 1910-1987.</t>
  </si>
  <si>
    <t>La sauvage</t>
  </si>
  <si>
    <t>Artaud, Antonin, 1896-1948.</t>
  </si>
  <si>
    <t>Le théâtre et son double</t>
  </si>
  <si>
    <t>La France sous les deniers Capétiens, 1223-1328</t>
  </si>
  <si>
    <t>BlochCapetiens</t>
  </si>
  <si>
    <t>Brasillach, Robert, 1909-1945.</t>
  </si>
  <si>
    <t>Pierre Corneille</t>
  </si>
  <si>
    <t>Un poète regarde la Croix</t>
  </si>
  <si>
    <t>Les parents terribles</t>
  </si>
  <si>
    <t>Cécile parmi nous</t>
  </si>
  <si>
    <t>Cantique des cantiques: pièce en un acte.</t>
  </si>
  <si>
    <t>Gracq, Julien, 1910-2007.</t>
  </si>
  <si>
    <t>Au Château d'Argol</t>
  </si>
  <si>
    <t>Journal d'une "révolution"</t>
  </si>
  <si>
    <t>“Le sens de la liberté humaine”</t>
  </si>
  <si>
    <t>LerouxSensLiberteHum</t>
  </si>
  <si>
    <t>Carnets</t>
  </si>
  <si>
    <t>L'expérience mystique et les symboles chez les primitifs</t>
  </si>
  <si>
    <t>Experience</t>
  </si>
  <si>
    <t>Asmodée</t>
  </si>
  <si>
    <t>La conspiration</t>
  </si>
  <si>
    <t>Verdun</t>
  </si>
  <si>
    <t>Salacrou, Armand, 1899-1989.</t>
  </si>
  <si>
    <t>La terre est ronde</t>
  </si>
  <si>
    <t>Sartre, Jean Paul, 1905-1980.</t>
  </si>
  <si>
    <t>La nausée: roman</t>
  </si>
  <si>
    <t>Variété IV</t>
  </si>
  <si>
    <t>Idées. Introduction à la philosophie. Platon, Descartes, Hegel, Comte (1939)</t>
  </si>
  <si>
    <t>Préliminaires à l'esthétique</t>
  </si>
  <si>
    <t>Suite à Mars. Échec de la force</t>
  </si>
  <si>
    <t>Béguin, Albert, 1898-1957.</t>
  </si>
  <si>
    <t>L'âme romantique et le rêve</t>
  </si>
  <si>
    <t>Matière et mémoire. Essai sur la relation du corps à l'esprit.</t>
  </si>
  <si>
    <t>MatiereEtMemoire</t>
  </si>
  <si>
    <t>Billy, André, 1882-1971.</t>
  </si>
  <si>
    <t>Introibo</t>
  </si>
  <si>
    <t>Jeanne d'Arc au Bûcher</t>
  </si>
  <si>
    <t>La sagesse ou parab. du festin</t>
  </si>
  <si>
    <t>Le combat contre les ombres</t>
  </si>
  <si>
    <t>Donner à voir</t>
  </si>
  <si>
    <t>Fargue, Léon-Paul, 1878-1947.</t>
  </si>
  <si>
    <t>Le piéton de Paris.</t>
  </si>
  <si>
    <t>Carnets d'Egypte</t>
  </si>
  <si>
    <t>Journal, 1889-1939</t>
  </si>
  <si>
    <t>Ondine: pièce en trois actes, d'après le conte de Frédéric de La Motte Fouqué.</t>
  </si>
  <si>
    <t>Journal. T. 2. 1935-1939</t>
  </si>
  <si>
    <t>Grousset, René, 1885-1952.</t>
  </si>
  <si>
    <t>L'épopée des croisades</t>
  </si>
  <si>
    <t>Lavelle, Louis, 1883-1951.</t>
  </si>
  <si>
    <t>L'erreur de Narcisse</t>
  </si>
  <si>
    <t>LavelleNarcisse</t>
  </si>
  <si>
    <t>Les lépreuses</t>
  </si>
  <si>
    <t>Peyré, Joseph, 1892-1968.</t>
  </si>
  <si>
    <t>Matterhorn: roman</t>
  </si>
  <si>
    <t>La douceur de la vie</t>
  </si>
  <si>
    <t>Rostand, Jean, 1894-1977.</t>
  </si>
  <si>
    <t>La vie et ses problèmes</t>
  </si>
  <si>
    <t>Terre des hommes</t>
  </si>
  <si>
    <t>L'étrange défaite</t>
  </si>
  <si>
    <t>BlochDefaite</t>
  </si>
  <si>
    <t>Claparede, Edouard, 1873-1940.</t>
  </si>
  <si>
    <t>Morale et Politique, ou Les vacances de la probité</t>
  </si>
  <si>
    <t>ClaparedeMorale</t>
  </si>
  <si>
    <t>L'histoire de Tobie et de Sara</t>
  </si>
  <si>
    <t>Le mal et la souffrance</t>
  </si>
  <si>
    <t>LavelleMal</t>
  </si>
  <si>
    <t>Les Thibault, Epilogue</t>
  </si>
  <si>
    <t>Journal III</t>
  </si>
  <si>
    <t>Le crève-coeur</t>
  </si>
  <si>
    <t>Suzanne et les jeunes hommes</t>
  </si>
  <si>
    <t>Histoire de l'Asie</t>
  </si>
  <si>
    <t>GroussetHistoireAsie</t>
  </si>
  <si>
    <t>Lot, Ferdinand, 1866-1952.</t>
  </si>
  <si>
    <t>La France. Des origines. La guerre de cent ans</t>
  </si>
  <si>
    <t>LotLaFrance</t>
  </si>
  <si>
    <t>Muselli, Vincent, 1879-1956.</t>
  </si>
  <si>
    <t>L'Oeuvre poétique de Vincent Muselli.</t>
  </si>
  <si>
    <t>Paulhan, Jean, 1884-1968.</t>
  </si>
  <si>
    <t>Les fleurs de Tarbes; ou, La terreur dans les lettres.</t>
  </si>
  <si>
    <t>Vigiles de l'esprit</t>
  </si>
  <si>
    <t>Les manifestes du Surréalisme</t>
  </si>
  <si>
    <t>Descartes et Pascal lecteurs de Montaigne</t>
  </si>
  <si>
    <t>BrunschvicgDescartesEtPascal</t>
  </si>
  <si>
    <t>L'étranger</t>
  </si>
  <si>
    <t>Le mythe de Sisyphe</t>
  </si>
  <si>
    <t>Faral, Edmond, 1882-1958.</t>
  </si>
  <si>
    <t>La vie quotidienne au temps de Saint Louis</t>
  </si>
  <si>
    <t>Gide, André, 1869-1951: Valéry, Paul, 1871-1945.</t>
  </si>
  <si>
    <t>Correspondance, 1890-1942</t>
  </si>
  <si>
    <t>L'Apollon de Bellac: pièce en un acte.</t>
  </si>
  <si>
    <t>Lhote, André, 1885-1962.</t>
  </si>
  <si>
    <t>Peinture d'abord: essais</t>
  </si>
  <si>
    <t>La reine morte</t>
  </si>
  <si>
    <t>Ponge, Francis, 1899-1988.</t>
  </si>
  <si>
    <t>Le parti pris des choses</t>
  </si>
  <si>
    <t>Queneau, Raymond, 1903-1976.</t>
  </si>
  <si>
    <t>Pierrot mon ami: roman</t>
  </si>
  <si>
    <t>Pilote de guerre</t>
  </si>
  <si>
    <t>Saint-John Perse, 1887-1975.</t>
  </si>
  <si>
    <t>Exil</t>
  </si>
  <si>
    <t>Vercors, 1902-1991.</t>
  </si>
  <si>
    <t>Le silence de la mer</t>
  </si>
  <si>
    <t>Bataille, Georges, 1897-1962.</t>
  </si>
  <si>
    <t>L'expérience intérieure</t>
  </si>
  <si>
    <t>Monsieur Ouine</t>
  </si>
  <si>
    <t>Sodome et Gomorrhe: pièce en deux actes</t>
  </si>
  <si>
    <t>Journal. T. 3. 1940-1943</t>
  </si>
  <si>
    <t>Le cahier noir</t>
  </si>
  <si>
    <t>Fils de personne</t>
  </si>
  <si>
    <t>La genèse de la vie</t>
  </si>
  <si>
    <t>Le petit prince</t>
  </si>
  <si>
    <t>Lettre à un ôtage</t>
  </si>
  <si>
    <t>Les mouches</t>
  </si>
  <si>
    <t>La pesanteur et la grâce</t>
  </si>
  <si>
    <t>Caligula</t>
  </si>
  <si>
    <t>Le malentendu</t>
  </si>
  <si>
    <t>Soulier de satin: version scène</t>
  </si>
  <si>
    <t>Autour de l'Heptaméron. Amour sacré, amour profane.</t>
  </si>
  <si>
    <t>FebvreAutourHeptameron</t>
  </si>
  <si>
    <t>La folle de Chaillot: pièce en deux actes.</t>
  </si>
  <si>
    <t>Pour Lucrèce: pièce en trois actes</t>
  </si>
  <si>
    <t>Journal du temps de l'Occupation</t>
  </si>
  <si>
    <t>Un incompris</t>
  </si>
  <si>
    <t>Queffélec, Henri, 1910-1992.</t>
  </si>
  <si>
    <t>Un recteur de l'île de Sein: roman.</t>
  </si>
  <si>
    <t>Loin de Rueil: roman.</t>
  </si>
  <si>
    <t>Citadelle</t>
  </si>
  <si>
    <t>Huis-clos</t>
  </si>
  <si>
    <t>Variété V</t>
  </si>
  <si>
    <t>Beckett, Samuel, 1906-1989.</t>
  </si>
  <si>
    <t>Nouvelles et Textes Pour Rien</t>
  </si>
  <si>
    <t>Premier Amour</t>
  </si>
  <si>
    <t>La France byzantine</t>
  </si>
  <si>
    <t>Bosco, Henri, 1888-1976.</t>
  </si>
  <si>
    <t>Le mas Theotime</t>
  </si>
  <si>
    <t>HÉRITAGE DE MOTS</t>
  </si>
  <si>
    <t>BrunschvicgHeritageMots</t>
  </si>
  <si>
    <t>Poèmes par guerre de 30 ans</t>
  </si>
  <si>
    <t>La passion de Joseph Pasquier</t>
  </si>
  <si>
    <t>Un beau ténébreux</t>
  </si>
  <si>
    <t>Guèvremont, Germaine, 1893-1968.</t>
  </si>
  <si>
    <t>Le survenant: roman</t>
  </si>
  <si>
    <t>Le baillon dénoué: après quatre ans de silence</t>
  </si>
  <si>
    <t>Les mal aimés: pièce en troîs actes</t>
  </si>
  <si>
    <t>Merleau-Ponty, Maurice, 1908-1961.</t>
  </si>
  <si>
    <t>Phénoménologie de la perception</t>
  </si>
  <si>
    <t>Roy, Gabrielle, 1909-</t>
  </si>
  <si>
    <t>Bonheur d'occasion: roman</t>
  </si>
  <si>
    <t>Triolet, Elsa, 1896-1970.</t>
  </si>
  <si>
    <t>Le premier accroc coûte deux cents francs: nouvelles</t>
  </si>
  <si>
    <t>Vailland, Roger, 1907-1965.</t>
  </si>
  <si>
    <t>Drôle de jeu: roman</t>
  </si>
  <si>
    <t>Regards sur le monde actuel et autres essais</t>
  </si>
  <si>
    <t>ValeryRegardsMondeActuel</t>
  </si>
  <si>
    <t>Abellio, Raymond, 1907-1986.</t>
  </si>
  <si>
    <t>Heureux les pacifiques</t>
  </si>
  <si>
    <t>Humanités (1946)</t>
  </si>
  <si>
    <t>Lettres à Sergio Solmi sur la philosophie de Kant (1946)</t>
  </si>
  <si>
    <t>Ambrière, Francis, 1907-</t>
  </si>
  <si>
    <t>Les grandes vacances</t>
  </si>
  <si>
    <t>Blum, Léon, 1872-1950.</t>
  </si>
  <si>
    <t>Le socialisme démocratique. Scission et unité de la gauche</t>
  </si>
  <si>
    <t>SocialismeDemocratique</t>
  </si>
  <si>
    <t>Bréhier, Louis, 1868-1951.</t>
  </si>
  <si>
    <t>Vie et mort de Byzance</t>
  </si>
  <si>
    <t>BrehierVieEtMortByzance</t>
  </si>
  <si>
    <t>MICHELET. Michelet ou la liberté morale (1946)</t>
  </si>
  <si>
    <t>Michelet</t>
  </si>
  <si>
    <t>Thésée</t>
  </si>
  <si>
    <t>Journal. T. 4. 1943-1945</t>
  </si>
  <si>
    <t>La pensée européenne au XVIIIe siècle</t>
  </si>
  <si>
    <t>HazardPensee</t>
  </si>
  <si>
    <t>La paix calomniée ou les conséquences économiques de M. Keynes</t>
  </si>
  <si>
    <t>PaixCalomniee</t>
  </si>
  <si>
    <t>Malatesta</t>
  </si>
  <si>
    <t>Traité du caractère</t>
  </si>
  <si>
    <t>Prévert, Jacques, 1900-</t>
  </si>
  <si>
    <t>Paroles</t>
  </si>
  <si>
    <t>L'existentialisme est un humanisme</t>
  </si>
  <si>
    <t>Molloy</t>
  </si>
  <si>
    <t>Murphy</t>
  </si>
  <si>
    <t>La peste</t>
  </si>
  <si>
    <t>Visages radieux</t>
  </si>
  <si>
    <t>Le problème de l'incroyance au XVIe siècle. La religion de Rabelais</t>
  </si>
  <si>
    <t>FebvreIncroyance</t>
  </si>
  <si>
    <t>La Gaule. Les fondements ethniques, sociaux et politiques de la nation française</t>
  </si>
  <si>
    <t>FerdinandLotLaGaule</t>
  </si>
  <si>
    <t>Le maître de Santiago</t>
  </si>
  <si>
    <t>Exercices de style</t>
  </si>
  <si>
    <t>Audiberti, Jacques, 1899-1965.</t>
  </si>
  <si>
    <t>Théâtre. T. 1</t>
  </si>
  <si>
    <t>Bazin, Hervé, 1911-1996.</t>
  </si>
  <si>
    <t>Vipère au poing</t>
  </si>
  <si>
    <t>Dialogues des Carmélites</t>
  </si>
  <si>
    <t>Un mauvais rêve</t>
  </si>
  <si>
    <t>L'Etat de siège</t>
  </si>
  <si>
    <t>Cendrars, Blaise, 1887-1961.</t>
  </si>
  <si>
    <t>Bourlinguer</t>
  </si>
  <si>
    <t>Char, René, 1907-1988.</t>
  </si>
  <si>
    <t>Fureur et mystère</t>
  </si>
  <si>
    <t>L'Annonce faite à Marie</t>
  </si>
  <si>
    <t>Druon, Maurice, 1918-</t>
  </si>
  <si>
    <t>Les grandes familles</t>
  </si>
  <si>
    <t>Dumas, Georges</t>
  </si>
  <si>
    <t>LA VIE AFFECTIVE</t>
  </si>
  <si>
    <t>DumasVieAffective</t>
  </si>
  <si>
    <t>Genet, Jean, 1910-</t>
  </si>
  <si>
    <t>Poèmes</t>
  </si>
  <si>
    <t>Jean-Jacques en marge des Confessions T.I. 1712-1750</t>
  </si>
  <si>
    <t>Naissance de la France</t>
  </si>
  <si>
    <t>LotNaissanceFrance</t>
  </si>
  <si>
    <t>Les mains sales: pièce en sept tableaux</t>
  </si>
  <si>
    <t>Simenon, Georges, 1903-</t>
  </si>
  <si>
    <t>Les vacances de Maigret</t>
  </si>
  <si>
    <t>L'Innommable</t>
  </si>
  <si>
    <t>Le jet de Pierre</t>
  </si>
  <si>
    <t>Lune à recherche d'elle meme</t>
  </si>
  <si>
    <t>Partage de midi: version scènee</t>
  </si>
  <si>
    <t>Feuillets d'automne</t>
  </si>
  <si>
    <t>Journal, 1939-1949</t>
  </si>
  <si>
    <t>Lacroix, Jean, 1900-</t>
  </si>
  <si>
    <t>Marxisme, existentialisme, personnalisme: présence de l'éternité dans le temps</t>
  </si>
  <si>
    <t>Demain il fera jour</t>
  </si>
  <si>
    <t>Le personnalisme</t>
  </si>
  <si>
    <t>LePersonnalisme</t>
  </si>
  <si>
    <t>Ricoeur, Paul, 1913-2005.</t>
  </si>
  <si>
    <t>Philosophie de la volonté. T. 1, Le volontaire et l'involontaire</t>
  </si>
  <si>
    <t>La mort dans l'âme: roman</t>
  </si>
  <si>
    <t>Teilhard de Chardin, Pierre, 1881-1955.</t>
  </si>
  <si>
    <t>LA PLACE DE L'HOMME DANS LA NATURE</t>
  </si>
  <si>
    <t>PlaceHommeDansNature</t>
  </si>
  <si>
    <t>Vuillemin, Jules, 1920-2001.</t>
  </si>
  <si>
    <t>Essai sur la signification de la mort</t>
  </si>
  <si>
    <t>L'être et la travail: les conditions dialectiques de la psychologie et de la sociologie</t>
  </si>
  <si>
    <t>L'enracinement</t>
  </si>
  <si>
    <t>La répétition: ou, l'amour puni</t>
  </si>
  <si>
    <t>Clérambard</t>
  </si>
  <si>
    <t>Les justes</t>
  </si>
  <si>
    <t>Journal. T. 5. 1946-1950</t>
  </si>
  <si>
    <t>Moïra: roman</t>
  </si>
  <si>
    <t>Jean-Jacques. T. 2. Roman et verité, 1750-1758</t>
  </si>
  <si>
    <t>Louis Bréhier</t>
  </si>
  <si>
    <t>Le monde byzantin: La civilisation byzantine</t>
  </si>
  <si>
    <t>BrehierCivilisationByzantine</t>
  </si>
  <si>
    <t>Celles qu'on prend dans ses bras</t>
  </si>
  <si>
    <t>Malone Meurt</t>
  </si>
  <si>
    <t>L'homme révolté</t>
  </si>
  <si>
    <t>Ainsi soit-il</t>
  </si>
  <si>
    <t>Et nunc manet in te</t>
  </si>
  <si>
    <t>Le rivage des Syrtes</t>
  </si>
  <si>
    <t>Notes sur André Gide</t>
  </si>
  <si>
    <t>La ville dont le prince est un enfant</t>
  </si>
  <si>
    <t>La condition ouvrière</t>
  </si>
  <si>
    <t>En Attendant Godot</t>
  </si>
  <si>
    <t>Le ravissement de scapin</t>
  </si>
  <si>
    <t>Combats pour l'Histoire</t>
  </si>
  <si>
    <t>FebvreCombatsPourHistoire</t>
  </si>
  <si>
    <t>Jean-Jacques. T. 3. Grandeur et misère d'un esprit, 1758-1778</t>
  </si>
  <si>
    <t>Schaeffer, Pierre, 1910-</t>
  </si>
  <si>
    <t>A la recherche d'une musique concrète</t>
  </si>
  <si>
    <t>La dévotion à la croix, adaptation</t>
  </si>
  <si>
    <t>Les esprits, adaptation</t>
  </si>
  <si>
    <t>Beauvoir, Simone de, 1908-1986.</t>
  </si>
  <si>
    <t>Les mandarins</t>
  </si>
  <si>
    <t>L'échange: deuxieme version</t>
  </si>
  <si>
    <t>“LES LUMIÈRES DE CLIO”</t>
  </si>
  <si>
    <t>LesLumieresDeClio</t>
  </si>
  <si>
    <t>Gaulle, Charles de, 1890-1970.</t>
  </si>
  <si>
    <t>Mémoires de guerre, l'appel, 1940-1942</t>
  </si>
  <si>
    <t>Notes de théâtre</t>
  </si>
  <si>
    <t>Port-Royal</t>
  </si>
  <si>
    <t>Sagan, Françoise, 1935-2004.</t>
  </si>
  <si>
    <t>Bonjour tristesse</t>
  </si>
  <si>
    <t>Un cas intéressant: adaptation de l’italien</t>
  </si>
  <si>
    <t>Huyghe, René, 1906-1997.</t>
  </si>
  <si>
    <t>Dialogue avec le visible</t>
  </si>
  <si>
    <t>Martin Du Gard, Roger, 1881-1958</t>
  </si>
  <si>
    <t>Souvenirs autobiographiques</t>
  </si>
  <si>
    <t>Robbe-Grillet, Alain, 1922-</t>
  </si>
  <si>
    <t>Le Voyeur</t>
  </si>
  <si>
    <t>Le milieu divin</t>
  </si>
  <si>
    <t>Le phénomène humain</t>
  </si>
  <si>
    <t>Le roman inachevé</t>
  </si>
  <si>
    <t>La chute</t>
  </si>
  <si>
    <t>Requiem pour une nonne</t>
  </si>
  <si>
    <t>Durry, Marie Jeanne, 1901-</t>
  </si>
  <si>
    <t>Gérard de Nerval et le mythe</t>
  </si>
  <si>
    <t>Mémoires de guerre, l'unité, 1942-1944</t>
  </si>
  <si>
    <t>Sarraute, Nathalie, 1900-1999.</t>
  </si>
  <si>
    <t>L'ère du soupçon: essais sur le roman</t>
  </si>
  <si>
    <t>Bachelard, Gaston, 1884-1962.</t>
  </si>
  <si>
    <t>La poétique de l'espace</t>
  </si>
  <si>
    <t>Fin de Partie</t>
  </si>
  <si>
    <t>Tous Ceux Qui Tombent</t>
  </si>
  <si>
    <t>L'exil et le royaume</t>
  </si>
  <si>
    <t>Le chevalier d'olmedo adaptation</t>
  </si>
  <si>
    <t>Jankélévitch, Vladimir, 1903-1985.</t>
  </si>
  <si>
    <t>Le je-ne-sais-quoi et le presque-rien</t>
  </si>
  <si>
    <t>La Jalousie</t>
  </si>
  <si>
    <t>Mémoires d'une jeune fille rangée</t>
  </si>
  <si>
    <t>La Dernière Bande</t>
  </si>
  <si>
    <t>Au coeur du religieux du XVIe siècle</t>
  </si>
  <si>
    <t>FebvreCoeurReligieux16e</t>
  </si>
  <si>
    <t>L'apparition du livre.</t>
  </si>
  <si>
    <t>Cendres</t>
  </si>
  <si>
    <t>Les possédés; pièce en trois parties adaptée du roman de Dostoïevski</t>
  </si>
  <si>
    <t>Mémoires de guerre, le salut, 1944-1946</t>
  </si>
  <si>
    <t>La petite peur du XXe siècle.</t>
  </si>
  <si>
    <t>PetitePeur20eSiecle</t>
  </si>
  <si>
    <t>Pochade Radiophonique</t>
  </si>
  <si>
    <t>Écrits historiques et politiques. 1. Histoire</t>
  </si>
  <si>
    <t>Écrits historiques et politiques. 2. Politique</t>
  </si>
  <si>
    <t>Propos sur des philosophes</t>
  </si>
  <si>
    <t>Comment C'est</t>
  </si>
  <si>
    <t>Paroles et Musique</t>
  </si>
  <si>
    <t>Goldschmidt, Bertrand, 1912-2002.</t>
  </si>
  <si>
    <t>L'aventure atomique: ses aspects politiques et techniques</t>
  </si>
  <si>
    <t>Introduction aux existentialismes</t>
  </si>
  <si>
    <t>IntroExistentialismes</t>
  </si>
  <si>
    <t>Cascando</t>
  </si>
  <si>
    <t>Film</t>
  </si>
  <si>
    <t>Pas Moi</t>
  </si>
  <si>
    <t>T'Serstevens, A. (Albert), 1886-1974.</t>
  </si>
  <si>
    <t>L'itinéraire espagnol</t>
  </si>
  <si>
    <t>Perroux, François, 1903-</t>
  </si>
  <si>
    <t>L'économie du XXe siècle</t>
  </si>
  <si>
    <t>Les mots</t>
  </si>
  <si>
    <t>Acte sans paroles I</t>
  </si>
  <si>
    <t>Acte sans paroles II</t>
  </si>
  <si>
    <t>Comédie</t>
  </si>
  <si>
    <t>Quoi Où</t>
  </si>
  <si>
    <t>Va-et-vient</t>
  </si>
  <si>
    <t>Communisme, anarchie et personnalisme</t>
  </si>
  <si>
    <t>CommunismeAnarchie</t>
  </si>
  <si>
    <t>Attente de Dieu</t>
  </si>
  <si>
    <t>AttenteDeDieu1966</t>
  </si>
  <si>
    <t>Sur la science</t>
  </si>
  <si>
    <t>SurLaScience</t>
  </si>
  <si>
    <t>Dis Joe</t>
  </si>
  <si>
    <t>Watt</t>
  </si>
  <si>
    <t>Le Dépeupleur</t>
  </si>
  <si>
    <t>Mercier et Camier</t>
  </si>
  <si>
    <t>Auguste Blanqui, Textes choisis</t>
  </si>
  <si>
    <t>BlanquiTextesChoisis</t>
  </si>
  <si>
    <t>Spinoza et ses contemporains</t>
  </si>
  <si>
    <t>BrunschvicgSpinozaContemporains</t>
  </si>
  <si>
    <t>Souffle</t>
  </si>
  <si>
    <t>Têtes-Mortes</t>
  </si>
  <si>
    <t>Oh les beaux jours</t>
  </si>
  <si>
    <t>Pour Finir Encore et Autres Foirades</t>
  </si>
  <si>
    <t>Poemes suivi de Mirlitonnades</t>
  </si>
  <si>
    <t>Esquisse Radiophonique</t>
  </si>
  <si>
    <t>Fragment de Théâtre I</t>
  </si>
  <si>
    <t>Fragment de Théâtre II</t>
  </si>
  <si>
    <t>Pas</t>
  </si>
  <si>
    <t>Compagnie</t>
  </si>
  <si>
    <t>Mal Vu Mal Dit</t>
  </si>
  <si>
    <t>Berceuse</t>
  </si>
  <si>
    <t>Catastrophe</t>
  </si>
  <si>
    <t>Cette Fois</t>
  </si>
  <si>
    <t>Impromptu d'Ohio</t>
  </si>
  <si>
    <t>Solo</t>
  </si>
  <si>
    <t>...Et mourir d'amour</t>
  </si>
  <si>
    <t>A2400</t>
  </si>
  <si>
    <t>MicheletHistDeFrance</t>
  </si>
  <si>
    <t>DupontEssai_relations_travail</t>
  </si>
  <si>
    <t>alain_propos_econo</t>
  </si>
  <si>
    <t>ApparitionDuLivre</t>
  </si>
  <si>
    <t>formes_element1</t>
  </si>
  <si>
    <t>bossuet.oraison</t>
  </si>
  <si>
    <t>SmPol*</t>
  </si>
  <si>
    <t>POE-102</t>
  </si>
  <si>
    <t>EpiV1</t>
  </si>
  <si>
    <t>EpiV2</t>
  </si>
  <si>
    <t>Memo1</t>
  </si>
  <si>
    <t>Memo2</t>
  </si>
  <si>
    <t>Memo3</t>
  </si>
  <si>
    <t>Memo4</t>
  </si>
  <si>
    <t>Astr2</t>
  </si>
  <si>
    <t>Astr3</t>
  </si>
  <si>
    <t>Astr4</t>
  </si>
  <si>
    <t>CinqMemoiresInstrPub</t>
  </si>
  <si>
    <t>LoiNa</t>
  </si>
  <si>
    <t>pollion.architecture</t>
  </si>
  <si>
    <t>ChdT:Lanc</t>
  </si>
  <si>
    <t>Mous:Chro</t>
  </si>
  <si>
    <t>VrPlf</t>
  </si>
  <si>
    <t>Grsld</t>
  </si>
  <si>
    <t>christine.chemin</t>
  </si>
  <si>
    <t>DvdCb</t>
  </si>
  <si>
    <t>DvdFg</t>
  </si>
  <si>
    <t>DvdTr</t>
  </si>
  <si>
    <t>BondP:NRecJdev</t>
  </si>
  <si>
    <t>POE-36</t>
  </si>
  <si>
    <t>POE-35</t>
  </si>
  <si>
    <t>POE-44</t>
  </si>
  <si>
    <t>POE-41</t>
  </si>
  <si>
    <t>NdFa:Balv</t>
  </si>
  <si>
    <t>NdFa:PrRus</t>
  </si>
  <si>
    <t>guillet.rymes</t>
  </si>
  <si>
    <t>Fllx:Venre</t>
  </si>
  <si>
    <t>Garn:Brad</t>
  </si>
  <si>
    <t>helisenne.angoysses</t>
  </si>
  <si>
    <t>crenne.songe</t>
  </si>
  <si>
    <t>DiscoursServitude</t>
  </si>
  <si>
    <t>Coche*</t>
  </si>
  <si>
    <t>MdNv:Hept</t>
  </si>
  <si>
    <t>valois.memoires</t>
  </si>
  <si>
    <t>POE-73</t>
  </si>
  <si>
    <t>POE-74</t>
  </si>
  <si>
    <t>POE-79</t>
  </si>
  <si>
    <t>POE-80</t>
  </si>
  <si>
    <t>POE-83</t>
  </si>
  <si>
    <t>POE-75</t>
  </si>
  <si>
    <t>POE-76</t>
  </si>
  <si>
    <t>Mont:Essais</t>
  </si>
  <si>
    <t>BenP:Este</t>
  </si>
  <si>
    <t>Rabl:Pant</t>
  </si>
  <si>
    <t>rabelais.progno</t>
  </si>
  <si>
    <t>Grgnt</t>
  </si>
  <si>
    <t>TierL</t>
  </si>
  <si>
    <t>rabelais.quart</t>
  </si>
  <si>
    <t>POE-101</t>
  </si>
  <si>
    <t>Rons:Heln</t>
  </si>
  <si>
    <t>Scv:Deli</t>
  </si>
  <si>
    <t>Yver:Prnts</t>
  </si>
  <si>
    <t>TVRC1</t>
  </si>
  <si>
    <t>TVRC2</t>
  </si>
  <si>
    <t>FMoCa</t>
  </si>
  <si>
    <t>ChPer</t>
  </si>
  <si>
    <t>GraGR</t>
  </si>
  <si>
    <t>LogAP</t>
  </si>
  <si>
    <t>FrCom</t>
  </si>
  <si>
    <t>ConAc</t>
  </si>
  <si>
    <t>PraTh</t>
  </si>
  <si>
    <t>RelRC</t>
  </si>
  <si>
    <t>PriHS</t>
  </si>
  <si>
    <t>Trgqs*</t>
  </si>
  <si>
    <t>HiT-C</t>
  </si>
  <si>
    <t>AmArC</t>
  </si>
  <si>
    <t>aulnc16</t>
  </si>
  <si>
    <t>aulnc19</t>
  </si>
  <si>
    <t>aulnc05</t>
  </si>
  <si>
    <t>ChaBl</t>
  </si>
  <si>
    <t>aulnc23</t>
  </si>
  <si>
    <t>aulnc24</t>
  </si>
  <si>
    <t>aulnc13</t>
  </si>
  <si>
    <t>VoyEs</t>
  </si>
  <si>
    <t>BanMu</t>
  </si>
  <si>
    <t>VMDes</t>
  </si>
  <si>
    <t>Arist</t>
  </si>
  <si>
    <t>DiChM</t>
  </si>
  <si>
    <t>DiCri</t>
  </si>
  <si>
    <t>DiPol</t>
  </si>
  <si>
    <t>Princ</t>
  </si>
  <si>
    <t>Entre</t>
  </si>
  <si>
    <t>Let24*</t>
  </si>
  <si>
    <t>SocCh</t>
  </si>
  <si>
    <t>ConAs</t>
  </si>
  <si>
    <t>CPPJC</t>
  </si>
  <si>
    <t>MetOv</t>
  </si>
  <si>
    <t>PhiGa</t>
  </si>
  <si>
    <t>Parve</t>
  </si>
  <si>
    <t>Satrx</t>
  </si>
  <si>
    <t>DetFr</t>
  </si>
  <si>
    <t>HisIn</t>
  </si>
  <si>
    <t>HisUn</t>
  </si>
  <si>
    <t>OFHFr</t>
  </si>
  <si>
    <t>ArEug</t>
  </si>
  <si>
    <t>EnSol</t>
  </si>
  <si>
    <t>PLuca</t>
  </si>
  <si>
    <t>LucTr</t>
  </si>
  <si>
    <t>Lett2</t>
  </si>
  <si>
    <t>Agath*</t>
  </si>
  <si>
    <t>EtGen*</t>
  </si>
  <si>
    <t>Palom</t>
  </si>
  <si>
    <t>Pucel</t>
  </si>
  <si>
    <t>Sages</t>
  </si>
  <si>
    <t>JVoyS</t>
  </si>
  <si>
    <t>HisRo</t>
  </si>
  <si>
    <t>ArPo1*</t>
  </si>
  <si>
    <t>PoDiv</t>
  </si>
  <si>
    <t>Jonas</t>
  </si>
  <si>
    <t>Agels</t>
  </si>
  <si>
    <t>Atila</t>
  </si>
  <si>
    <t>DisUt</t>
  </si>
  <si>
    <t>DSArg</t>
  </si>
  <si>
    <t>Horce</t>
  </si>
  <si>
    <t>Mentr</t>
  </si>
  <si>
    <t>Suvnt</t>
  </si>
  <si>
    <t>TsnOr</t>
  </si>
  <si>
    <t>Cid</t>
  </si>
  <si>
    <t>IlCom</t>
  </si>
  <si>
    <t>ImiJC</t>
  </si>
  <si>
    <t>Oedip</t>
  </si>
  <si>
    <t>Prthr</t>
  </si>
  <si>
    <t>Plchr</t>
  </si>
  <si>
    <t>Rodgn</t>
  </si>
  <si>
    <t>Srtrs</t>
  </si>
  <si>
    <t>Sphsb</t>
  </si>
  <si>
    <t>Suren</t>
  </si>
  <si>
    <t>Theod</t>
  </si>
  <si>
    <t>TiBrn</t>
  </si>
  <si>
    <t>Stili*</t>
  </si>
  <si>
    <t>Timoc*</t>
  </si>
  <si>
    <t>EsEmL</t>
  </si>
  <si>
    <t>Jour1</t>
  </si>
  <si>
    <t>VoMDe</t>
  </si>
  <si>
    <t>RavPr</t>
  </si>
  <si>
    <t>PoLet</t>
  </si>
  <si>
    <t>AcAPo</t>
  </si>
  <si>
    <t>Desc:Disc</t>
  </si>
  <si>
    <t>Epitr</t>
  </si>
  <si>
    <t>Clovi</t>
  </si>
  <si>
    <t>AmSeC</t>
  </si>
  <si>
    <t>PrSat</t>
  </si>
  <si>
    <t>Satir</t>
  </si>
  <si>
    <t>FauVH</t>
  </si>
  <si>
    <t>EsSat</t>
  </si>
  <si>
    <t>HoHom</t>
  </si>
  <si>
    <t>DeMCh</t>
  </si>
  <si>
    <t>FlMCh</t>
  </si>
  <si>
    <t>ExMax</t>
  </si>
  <si>
    <t>Telem</t>
  </si>
  <si>
    <t>LLxiv</t>
  </si>
  <si>
    <t>TrEdF</t>
  </si>
  <si>
    <t>OFAus</t>
  </si>
  <si>
    <t>TAusC</t>
  </si>
  <si>
    <t>DNatE</t>
  </si>
  <si>
    <t>EnPlM</t>
  </si>
  <si>
    <t>furnr01</t>
  </si>
  <si>
    <t>DoCur</t>
  </si>
  <si>
    <t>PrMed</t>
  </si>
  <si>
    <t>PrMon</t>
  </si>
  <si>
    <t>Glrgs:Vlnts</t>
  </si>
  <si>
    <t>guyon.cantique</t>
  </si>
  <si>
    <t>Bruy:Dial</t>
  </si>
  <si>
    <t>Bruy:Disc</t>
  </si>
  <si>
    <t>Bruy:CdTh</t>
  </si>
  <si>
    <t>Bruy:Carc</t>
  </si>
  <si>
    <t>Cleve*</t>
  </si>
  <si>
    <t>lafayette.montpensier</t>
  </si>
  <si>
    <t>lafayette.zaide</t>
  </si>
  <si>
    <t>lafnr01</t>
  </si>
  <si>
    <t>POE-62</t>
  </si>
  <si>
    <t>FNouv</t>
  </si>
  <si>
    <t>SonVa</t>
  </si>
  <si>
    <t>ManCa</t>
  </si>
  <si>
    <t>MemCh</t>
  </si>
  <si>
    <t>StLou</t>
  </si>
  <si>
    <t>EtMon</t>
  </si>
  <si>
    <t>ChrAr</t>
  </si>
  <si>
    <t>Sphsb*</t>
  </si>
  <si>
    <t>Sylve</t>
  </si>
  <si>
    <t>Poesi*</t>
  </si>
  <si>
    <t>Chrys</t>
  </si>
  <si>
    <t>Poesi</t>
  </si>
  <si>
    <t>Méré:Conv</t>
  </si>
  <si>
    <t>Corr5</t>
  </si>
  <si>
    <t>Cor10</t>
  </si>
  <si>
    <t>Corr7</t>
  </si>
  <si>
    <t>ImDei</t>
  </si>
  <si>
    <t>GrNav</t>
  </si>
  <si>
    <t>DJuan</t>
  </si>
  <si>
    <t>CEfem</t>
  </si>
  <si>
    <t>Elide</t>
  </si>
  <si>
    <t>Avare</t>
  </si>
  <si>
    <t>BGent</t>
  </si>
  <si>
    <t>Depit</t>
  </si>
  <si>
    <t>MdMlg</t>
  </si>
  <si>
    <t>MdVlt</t>
  </si>
  <si>
    <t>Misan</t>
  </si>
  <si>
    <t>Sicln</t>
  </si>
  <si>
    <t>Tartf</t>
  </si>
  <si>
    <t>EcFem</t>
  </si>
  <si>
    <t>FemSv</t>
  </si>
  <si>
    <t>FbScp</t>
  </si>
  <si>
    <t>Etrdi</t>
  </si>
  <si>
    <t>Psych</t>
  </si>
  <si>
    <t>TrEcP</t>
  </si>
  <si>
    <t>AdDrB</t>
  </si>
  <si>
    <t>ApoGH</t>
  </si>
  <si>
    <t>EMor1</t>
  </si>
  <si>
    <t>EMor2</t>
  </si>
  <si>
    <t>EMor3</t>
  </si>
  <si>
    <t>EsGeo</t>
  </si>
  <si>
    <t>Provi</t>
  </si>
  <si>
    <t>PeRel</t>
  </si>
  <si>
    <t>Lett1</t>
  </si>
  <si>
    <t>Lett5</t>
  </si>
  <si>
    <t>Lett4</t>
  </si>
  <si>
    <t>Lett7</t>
  </si>
  <si>
    <t>Lett6</t>
  </si>
  <si>
    <t>Lett3</t>
  </si>
  <si>
    <t>Berge*</t>
  </si>
  <si>
    <t>Psaum</t>
  </si>
  <si>
    <t>HisPR</t>
  </si>
  <si>
    <t>Andrm</t>
  </si>
  <si>
    <t>Anthl</t>
  </si>
  <si>
    <t>Brits</t>
  </si>
  <si>
    <t>Esthr</t>
  </si>
  <si>
    <t>Pladr</t>
  </si>
  <si>
    <t>Mithr</t>
  </si>
  <si>
    <t>Seren</t>
  </si>
  <si>
    <t>Distr</t>
  </si>
  <si>
    <t>Divor</t>
  </si>
  <si>
    <t>Joueu</t>
  </si>
  <si>
    <t>VoyLa</t>
  </si>
  <si>
    <t>CoFie</t>
  </si>
  <si>
    <t>Memo5</t>
  </si>
  <si>
    <t>Cosrs</t>
  </si>
  <si>
    <t>VSGst*</t>
  </si>
  <si>
    <t>DCarl*</t>
  </si>
  <si>
    <t>CoEsp*</t>
  </si>
  <si>
    <t>TyrSi</t>
  </si>
  <si>
    <t>Eudox</t>
  </si>
  <si>
    <t>ApThe</t>
  </si>
  <si>
    <t>VasGe</t>
  </si>
  <si>
    <t>LigLi</t>
  </si>
  <si>
    <t>scudery.celinte</t>
  </si>
  <si>
    <t>scudery.femmes</t>
  </si>
  <si>
    <t>Corr2</t>
  </si>
  <si>
    <t>Corr1</t>
  </si>
  <si>
    <t>Corr3</t>
  </si>
  <si>
    <t>BibFr</t>
  </si>
  <si>
    <t>BerEx</t>
  </si>
  <si>
    <t>NouFr</t>
  </si>
  <si>
    <t>suchon.traite</t>
  </si>
  <si>
    <t>FolSa*</t>
  </si>
  <si>
    <t>Marin</t>
  </si>
  <si>
    <t>MtSnq</t>
  </si>
  <si>
    <t>PagDi</t>
  </si>
  <si>
    <t>Paras*</t>
  </si>
  <si>
    <t>Sylva</t>
  </si>
  <si>
    <t>Astr1</t>
  </si>
  <si>
    <t>OePoe</t>
  </si>
  <si>
    <t>OePo1*</t>
  </si>
  <si>
    <t>DesAm*</t>
  </si>
  <si>
    <t>Lettr</t>
  </si>
  <si>
    <t>GuzAl</t>
  </si>
  <si>
    <t>DPEnc</t>
  </si>
  <si>
    <t>EcBou</t>
  </si>
  <si>
    <t>LetJu</t>
  </si>
  <si>
    <t>CSGAP</t>
  </si>
  <si>
    <t>JouMe</t>
  </si>
  <si>
    <t>EprSe</t>
  </si>
  <si>
    <t>CoCom</t>
  </si>
  <si>
    <t>EpMal</t>
  </si>
  <si>
    <t>LetRo</t>
  </si>
  <si>
    <t>MemSe</t>
  </si>
  <si>
    <t>ChrR7</t>
  </si>
  <si>
    <t>ChrR8</t>
  </si>
  <si>
    <t>Helvi</t>
  </si>
  <si>
    <t>JnAna</t>
  </si>
  <si>
    <t>beaumarch.theatre</t>
  </si>
  <si>
    <t>MemGo</t>
  </si>
  <si>
    <t>GabVe</t>
  </si>
  <si>
    <t>GasBa</t>
  </si>
  <si>
    <t>AmiEn</t>
  </si>
  <si>
    <t>Satrs*</t>
  </si>
  <si>
    <t>CorOr</t>
  </si>
  <si>
    <t>ConNa</t>
  </si>
  <si>
    <t>PalPh</t>
  </si>
  <si>
    <t>MedEv</t>
  </si>
  <si>
    <t>EsoCo</t>
  </si>
  <si>
    <t>EpNat</t>
  </si>
  <si>
    <t>LeCox</t>
  </si>
  <si>
    <t>Chans</t>
  </si>
  <si>
    <t>FeNou</t>
  </si>
  <si>
    <t>NouCO</t>
  </si>
  <si>
    <t>IllFr</t>
  </si>
  <si>
    <t>CarAn</t>
  </si>
  <si>
    <t>MustZ</t>
  </si>
  <si>
    <t>charriere.corr</t>
  </si>
  <si>
    <t>charriere.trois</t>
  </si>
  <si>
    <t>charriere.suisse</t>
  </si>
  <si>
    <t>charriere.lettres</t>
  </si>
  <si>
    <t>EsRev</t>
  </si>
  <si>
    <t>Elegi</t>
  </si>
  <si>
    <t>Colpo</t>
  </si>
  <si>
    <t>VCeli</t>
  </si>
  <si>
    <t>CInst</t>
  </si>
  <si>
    <t>ComGo</t>
  </si>
  <si>
    <t>TrSys</t>
  </si>
  <si>
    <t>EsTab</t>
  </si>
  <si>
    <t>force_du_gouvernement</t>
  </si>
  <si>
    <t>ClAlb</t>
  </si>
  <si>
    <t>QuCon</t>
  </si>
  <si>
    <t>NuMom</t>
  </si>
  <si>
    <t>EgCoe</t>
  </si>
  <si>
    <t>LeAth</t>
  </si>
  <si>
    <t>AsThy</t>
  </si>
  <si>
    <t>Idome</t>
  </si>
  <si>
    <t>RhZen</t>
  </si>
  <si>
    <t>Semir</t>
  </si>
  <si>
    <t>Jou14</t>
  </si>
  <si>
    <t>Georg</t>
  </si>
  <si>
    <t>Jardi</t>
  </si>
  <si>
    <t>Cor11</t>
  </si>
  <si>
    <t>InNat</t>
  </si>
  <si>
    <t>EntPe</t>
  </si>
  <si>
    <t>EsVSe</t>
  </si>
  <si>
    <t>EsMeV</t>
  </si>
  <si>
    <t>BonMe</t>
  </si>
  <si>
    <t>Relig</t>
  </si>
  <si>
    <t>NeRam*</t>
  </si>
  <si>
    <t>BijIn</t>
  </si>
  <si>
    <t>dAmBo*</t>
  </si>
  <si>
    <t>LeSMu*</t>
  </si>
  <si>
    <t>LeSV1</t>
  </si>
  <si>
    <t>LeSV2</t>
  </si>
  <si>
    <t>RefHe</t>
  </si>
  <si>
    <t>SApAb</t>
  </si>
  <si>
    <t>SEntr</t>
  </si>
  <si>
    <t>MalIn</t>
  </si>
  <si>
    <t>EmpCh</t>
  </si>
  <si>
    <t>CoMat</t>
  </si>
  <si>
    <t>OrPro</t>
  </si>
  <si>
    <t>HiMon</t>
  </si>
  <si>
    <t>RefPP</t>
  </si>
  <si>
    <t>HiLxi</t>
  </si>
  <si>
    <t>HiLuz</t>
  </si>
  <si>
    <t>ConCo</t>
  </si>
  <si>
    <t>Memoi</t>
  </si>
  <si>
    <t>Trope</t>
  </si>
  <si>
    <t>OrCul</t>
  </si>
  <si>
    <t>VoyBa</t>
  </si>
  <si>
    <t>epinay.galiani1</t>
  </si>
  <si>
    <t>epinay.montbr1</t>
  </si>
  <si>
    <t>DiMor</t>
  </si>
  <si>
    <t>DeRoy</t>
  </si>
  <si>
    <t>fennc01</t>
  </si>
  <si>
    <t>DotSu</t>
  </si>
  <si>
    <t>Estel</t>
  </si>
  <si>
    <t>Galat</t>
  </si>
  <si>
    <t>DiCom</t>
  </si>
  <si>
    <t>galnc01</t>
  </si>
  <si>
    <t>AdThe</t>
  </si>
  <si>
    <t>ChCyg</t>
  </si>
  <si>
    <t>CoVal</t>
  </si>
  <si>
    <t>MApol</t>
  </si>
  <si>
    <t>Themi</t>
  </si>
  <si>
    <t>Genie</t>
  </si>
  <si>
    <t>LePer</t>
  </si>
  <si>
    <t>guyon.captivite</t>
  </si>
  <si>
    <t>Espri</t>
  </si>
  <si>
    <t>Homme</t>
  </si>
  <si>
    <t>MorUn</t>
  </si>
  <si>
    <t>ChrDe</t>
  </si>
  <si>
    <t>SysNa</t>
  </si>
  <si>
    <t>ThePo</t>
  </si>
  <si>
    <t>josephine.correspondance</t>
  </si>
  <si>
    <t>GuePh</t>
  </si>
  <si>
    <t>FAnti</t>
  </si>
  <si>
    <t>Gouve</t>
  </si>
  <si>
    <t>Melan</t>
  </si>
  <si>
    <t>Angol</t>
  </si>
  <si>
    <t>DisTr</t>
  </si>
  <si>
    <t>DiHom</t>
  </si>
  <si>
    <t>Fable</t>
  </si>
  <si>
    <t>InesC</t>
  </si>
  <si>
    <t>RefCr</t>
  </si>
  <si>
    <t>VoPer</t>
  </si>
  <si>
    <t>LiDan</t>
  </si>
  <si>
    <t>lambert.reflexions</t>
  </si>
  <si>
    <t>ExSyM</t>
  </si>
  <si>
    <t>AmLoi</t>
  </si>
  <si>
    <t>VraMe</t>
  </si>
  <si>
    <t>Gil37</t>
  </si>
  <si>
    <t>Gil32</t>
  </si>
  <si>
    <t>VaTro</t>
  </si>
  <si>
    <t>BachS</t>
  </si>
  <si>
    <t>DiaBo</t>
  </si>
  <si>
    <t>ChBea</t>
  </si>
  <si>
    <t>UsRom</t>
  </si>
  <si>
    <t>LetCo</t>
  </si>
  <si>
    <t>AvFra</t>
  </si>
  <si>
    <t>HisJe</t>
  </si>
  <si>
    <t>linnc01</t>
  </si>
  <si>
    <t>Dolbr</t>
  </si>
  <si>
    <t>OGrec</t>
  </si>
  <si>
    <t>OHiFr</t>
  </si>
  <si>
    <t>ParRF</t>
  </si>
  <si>
    <t>ElMon</t>
  </si>
  <si>
    <t>marat_chaines_esclavage</t>
  </si>
  <si>
    <t>Pam90</t>
  </si>
  <si>
    <t>Pam92</t>
  </si>
  <si>
    <t>SupAm</t>
  </si>
  <si>
    <t>VieMa</t>
  </si>
  <si>
    <t>CabPh</t>
  </si>
  <si>
    <t>Pays4</t>
  </si>
  <si>
    <t>PeMaC*</t>
  </si>
  <si>
    <t>PrTra</t>
  </si>
  <si>
    <t>FaCon</t>
  </si>
  <si>
    <t>SerIn</t>
  </si>
  <si>
    <t>IndPh</t>
  </si>
  <si>
    <t>Belis</t>
  </si>
  <si>
    <t>CMor2</t>
  </si>
  <si>
    <t>Incas</t>
  </si>
  <si>
    <t>PoeFr</t>
  </si>
  <si>
    <t>MahGa</t>
  </si>
  <si>
    <t>Theat</t>
  </si>
  <si>
    <t>DesLi</t>
  </si>
  <si>
    <t>TP1-4</t>
  </si>
  <si>
    <t>TP5-8</t>
  </si>
  <si>
    <t>MePS1</t>
  </si>
  <si>
    <t>MePS3</t>
  </si>
  <si>
    <t>LibQu</t>
  </si>
  <si>
    <t>LetDo</t>
  </si>
  <si>
    <t>AmHom</t>
  </si>
  <si>
    <t>ConCa</t>
  </si>
  <si>
    <t>Corre</t>
  </si>
  <si>
    <t>EspL1</t>
  </si>
  <si>
    <t>EspL2</t>
  </si>
  <si>
    <t>EspL3</t>
  </si>
  <si>
    <t>EspL4</t>
  </si>
  <si>
    <t>AcBor</t>
  </si>
  <si>
    <t>LetPe</t>
  </si>
  <si>
    <t>Paysa</t>
  </si>
  <si>
    <t>EcPer</t>
  </si>
  <si>
    <t>Cercl</t>
  </si>
  <si>
    <t>MonMo</t>
  </si>
  <si>
    <t>PA1-3</t>
  </si>
  <si>
    <t>PA4</t>
  </si>
  <si>
    <t>PA5-6</t>
  </si>
  <si>
    <t>LeAn1</t>
  </si>
  <si>
    <t>LeAn2</t>
  </si>
  <si>
    <t>LeAn3</t>
  </si>
  <si>
    <t>LeAn4</t>
  </si>
  <si>
    <t>LeAn5</t>
  </si>
  <si>
    <t>LeAn6</t>
  </si>
  <si>
    <t>HiMal</t>
  </si>
  <si>
    <t>NLeAn</t>
  </si>
  <si>
    <t>HPhP1</t>
  </si>
  <si>
    <t>HPhP6</t>
  </si>
  <si>
    <t>PayPe</t>
  </si>
  <si>
    <t>Jenny</t>
  </si>
  <si>
    <t>Cress</t>
  </si>
  <si>
    <t>LeAde</t>
  </si>
  <si>
    <t>LeFan</t>
  </si>
  <si>
    <t>LeCat</t>
  </si>
  <si>
    <t>riccoboni.letters</t>
  </si>
  <si>
    <t>UnLFr</t>
  </si>
  <si>
    <t>AlGrH</t>
  </si>
  <si>
    <t>Disco</t>
  </si>
  <si>
    <t>Natur</t>
  </si>
  <si>
    <t>HiAn5</t>
  </si>
  <si>
    <t>GoPol</t>
  </si>
  <si>
    <t>DiIne</t>
  </si>
  <si>
    <t>ConSo</t>
  </si>
  <si>
    <t>Emile</t>
  </si>
  <si>
    <t>NHelo</t>
  </si>
  <si>
    <t>RevPr*</t>
  </si>
  <si>
    <t>LeAle*</t>
  </si>
  <si>
    <t>LeMon</t>
  </si>
  <si>
    <t>RoJug</t>
  </si>
  <si>
    <t>Justi</t>
  </si>
  <si>
    <t>MemAC</t>
  </si>
  <si>
    <t>HoDes</t>
  </si>
  <si>
    <t>ENat1</t>
  </si>
  <si>
    <t>ENat2</t>
  </si>
  <si>
    <t>ENat3</t>
  </si>
  <si>
    <t>Arca1</t>
  </si>
  <si>
    <t>PaVir</t>
  </si>
  <si>
    <t>VoIle</t>
  </si>
  <si>
    <t>PhNat</t>
  </si>
  <si>
    <t>Bever</t>
  </si>
  <si>
    <t>PhSav</t>
  </si>
  <si>
    <t>Emigr</t>
  </si>
  <si>
    <t>Rever*</t>
  </si>
  <si>
    <t>LetJe</t>
  </si>
  <si>
    <t>LetDi</t>
  </si>
  <si>
    <t>LeNar</t>
  </si>
  <si>
    <t>suchon.celibat</t>
  </si>
  <si>
    <t>SiCal</t>
  </si>
  <si>
    <t>MalAm</t>
  </si>
  <si>
    <t>MemCC</t>
  </si>
  <si>
    <t>Setho</t>
  </si>
  <si>
    <t>EsElo</t>
  </si>
  <si>
    <t>JMass</t>
  </si>
  <si>
    <t>ChRav</t>
  </si>
  <si>
    <t>HiRev</t>
  </si>
  <si>
    <t>villeneuve.belle</t>
  </si>
  <si>
    <t>Ruine</t>
  </si>
  <si>
    <t>VoSyE</t>
  </si>
  <si>
    <t>Cor92</t>
  </si>
  <si>
    <t>HiGen</t>
  </si>
  <si>
    <t>EmRu2</t>
  </si>
  <si>
    <t>PaPar</t>
  </si>
  <si>
    <t>Bible</t>
  </si>
  <si>
    <t>PucOr</t>
  </si>
  <si>
    <t>LeImp*</t>
  </si>
  <si>
    <t>Ho40E</t>
  </si>
  <si>
    <t>Nanin</t>
  </si>
  <si>
    <t>LouXV</t>
  </si>
  <si>
    <t>Tancr</t>
  </si>
  <si>
    <t>GreCo</t>
  </si>
  <si>
    <t>RoiMo</t>
  </si>
  <si>
    <t>Jou66</t>
  </si>
  <si>
    <t>Corr4</t>
  </si>
  <si>
    <t>HisDB</t>
  </si>
  <si>
    <t>BbdA:Ensc</t>
  </si>
  <si>
    <t>Arvly:VgnFem</t>
  </si>
  <si>
    <t>BbdA:BnCr</t>
  </si>
  <si>
    <t>BarbdA:PagHist</t>
  </si>
  <si>
    <t>BarbdA:VieiMait</t>
  </si>
  <si>
    <t>OeBar</t>
  </si>
  <si>
    <t>FxBnh</t>
  </si>
  <si>
    <t>ParAr</t>
  </si>
  <si>
    <t>VoLou</t>
  </si>
  <si>
    <t>Corbx</t>
  </si>
  <si>
    <t>Actio*</t>
  </si>
  <si>
    <t>FmPau</t>
  </si>
  <si>
    <t>LegPr</t>
  </si>
  <si>
    <t>Champ</t>
  </si>
  <si>
    <t>FiRol</t>
  </si>
  <si>
    <t>Melae</t>
  </si>
  <si>
    <t>Crepu</t>
  </si>
  <si>
    <t>PsyCo*</t>
  </si>
  <si>
    <t>Disci*</t>
  </si>
  <si>
    <t>NPsyC*</t>
  </si>
  <si>
    <t>PhysG</t>
  </si>
  <si>
    <t>RapPM</t>
  </si>
  <si>
    <t>MlMar</t>
  </si>
  <si>
    <t>BoMol</t>
  </si>
  <si>
    <t>PrDel</t>
  </si>
  <si>
    <t>GeChr</t>
  </si>
  <si>
    <t>Marty</t>
  </si>
  <si>
    <t>Natch*</t>
  </si>
  <si>
    <t>OutT2</t>
  </si>
  <si>
    <t>OutT3</t>
  </si>
  <si>
    <t>OutT4</t>
  </si>
  <si>
    <t>Ompdr</t>
  </si>
  <si>
    <t>Iniqu*</t>
  </si>
  <si>
    <t>Repar*</t>
  </si>
  <si>
    <t>colet.lui</t>
  </si>
  <si>
    <t>EsCon</t>
  </si>
  <si>
    <t>JInti</t>
  </si>
  <si>
    <t>PrPol</t>
  </si>
  <si>
    <t>Mathi</t>
  </si>
  <si>
    <t>LFrIt</t>
  </si>
  <si>
    <t>PaPol</t>
  </si>
  <si>
    <t>EsFCo</t>
  </si>
  <si>
    <t>CHiPh</t>
  </si>
  <si>
    <t>NIdol*</t>
  </si>
  <si>
    <t>daunr03</t>
  </si>
  <si>
    <t>EnEdo</t>
  </si>
  <si>
    <t>Louxi</t>
  </si>
  <si>
    <t>Journ</t>
  </si>
  <si>
    <t>OePo2</t>
  </si>
  <si>
    <t>ComEL</t>
  </si>
  <si>
    <t>ElIdL</t>
  </si>
  <si>
    <t>ElIdG</t>
  </si>
  <si>
    <t>NilEN</t>
  </si>
  <si>
    <t>dumnr24</t>
  </si>
  <si>
    <t>dumnr07</t>
  </si>
  <si>
    <t>dumnr04</t>
  </si>
  <si>
    <t>dumnr17</t>
  </si>
  <si>
    <t>dumnr01</t>
  </si>
  <si>
    <t>dumnr14</t>
  </si>
  <si>
    <t>dumnr06</t>
  </si>
  <si>
    <t>dumnr21</t>
  </si>
  <si>
    <t>dumnr26</t>
  </si>
  <si>
    <t>dumnr15</t>
  </si>
  <si>
    <t>dumnr09</t>
  </si>
  <si>
    <t>dumnr33</t>
  </si>
  <si>
    <t>dumnr29</t>
  </si>
  <si>
    <t>dumnr28</t>
  </si>
  <si>
    <t>dumnr16</t>
  </si>
  <si>
    <t>dumnr05</t>
  </si>
  <si>
    <t>dumnr30</t>
  </si>
  <si>
    <t>dumnr22</t>
  </si>
  <si>
    <t>dumnr25</t>
  </si>
  <si>
    <t>dumnr18</t>
  </si>
  <si>
    <t>dumnr10</t>
  </si>
  <si>
    <t>dumnr23</t>
  </si>
  <si>
    <t>dumnr20</t>
  </si>
  <si>
    <t>CteMC</t>
  </si>
  <si>
    <t>DaCam</t>
  </si>
  <si>
    <t>AmFem</t>
  </si>
  <si>
    <t>JoInt</t>
  </si>
  <si>
    <t>DivTS</t>
  </si>
  <si>
    <t>suicide_Livre_1</t>
  </si>
  <si>
    <t>suicide_Livre_2</t>
  </si>
  <si>
    <t>suicide_Livre_3</t>
  </si>
  <si>
    <t>HisPa</t>
  </si>
  <si>
    <t>AmiFr</t>
  </si>
  <si>
    <t>Empre*</t>
  </si>
  <si>
    <t>feydeau2.11</t>
  </si>
  <si>
    <t>feydeau2.4</t>
  </si>
  <si>
    <t>feydeau2.1</t>
  </si>
  <si>
    <t>BouPe</t>
  </si>
  <si>
    <t>Cor39</t>
  </si>
  <si>
    <t>Cor47</t>
  </si>
  <si>
    <t>Cor52</t>
  </si>
  <si>
    <t>Cor53</t>
  </si>
  <si>
    <t>Cor56</t>
  </si>
  <si>
    <t>Cor65</t>
  </si>
  <si>
    <t>Cor68</t>
  </si>
  <si>
    <t>Cor72</t>
  </si>
  <si>
    <t>Cor76</t>
  </si>
  <si>
    <t>Cor78</t>
  </si>
  <si>
    <t>Cor80</t>
  </si>
  <si>
    <t>pEdSe</t>
  </si>
  <si>
    <t>Ten49</t>
  </si>
  <si>
    <t>EdSen</t>
  </si>
  <si>
    <t>tCont</t>
  </si>
  <si>
    <t>NMoIn</t>
  </si>
  <si>
    <t>CrSyl</t>
  </si>
  <si>
    <t>franr02</t>
  </si>
  <si>
    <t>Domin</t>
  </si>
  <si>
    <t>EteSa</t>
  </si>
  <si>
    <t>CitAn</t>
  </si>
  <si>
    <t>gautier.paradis1</t>
  </si>
  <si>
    <t>gautier.paradis2</t>
  </si>
  <si>
    <t>critique_Ingres</t>
  </si>
  <si>
    <t>gaunr02</t>
  </si>
  <si>
    <t>CapFr</t>
  </si>
  <si>
    <t>RoMom</t>
  </si>
  <si>
    <t>gaunr01</t>
  </si>
  <si>
    <t>salon_de_1848</t>
  </si>
  <si>
    <t>genlis.castro</t>
  </si>
  <si>
    <t>NoTer*</t>
  </si>
  <si>
    <t>girardin.chroniques</t>
  </si>
  <si>
    <t>gobineau.1</t>
  </si>
  <si>
    <t>gobineau.4</t>
  </si>
  <si>
    <t>CoToc</t>
  </si>
  <si>
    <t>NouAs</t>
  </si>
  <si>
    <t>ChDem</t>
  </si>
  <si>
    <t>Jour3</t>
  </si>
  <si>
    <t>Jour4</t>
  </si>
  <si>
    <t>Jour2</t>
  </si>
  <si>
    <t>MmGer</t>
  </si>
  <si>
    <t>NotCh</t>
  </si>
  <si>
    <t>Cigal</t>
  </si>
  <si>
    <t>ViePa</t>
  </si>
  <si>
    <t>Cor66</t>
  </si>
  <si>
    <t>Conte</t>
  </si>
  <si>
    <t>Miser</t>
  </si>
  <si>
    <t>Hugo:4vents</t>
  </si>
  <si>
    <t>RayOm</t>
  </si>
  <si>
    <t>LetFi</t>
  </si>
  <si>
    <t>NDPar</t>
  </si>
  <si>
    <t>Rebou</t>
  </si>
  <si>
    <t>Route</t>
  </si>
  <si>
    <t>LaBas</t>
  </si>
  <si>
    <t>SoeVa</t>
  </si>
  <si>
    <t>UbuRo</t>
  </si>
  <si>
    <t>PenCo</t>
  </si>
  <si>
    <t>HerCh</t>
  </si>
  <si>
    <t>SoTil</t>
  </si>
  <si>
    <t>labiche2.16</t>
  </si>
  <si>
    <t>labiche3.9</t>
  </si>
  <si>
    <t>labiche3.1</t>
  </si>
  <si>
    <t>labiche1.3</t>
  </si>
  <si>
    <t>labiche2.10</t>
  </si>
  <si>
    <t>labiche3.2</t>
  </si>
  <si>
    <t>labiche3.4</t>
  </si>
  <si>
    <t>ConND</t>
  </si>
  <si>
    <t>PhiZo</t>
  </si>
  <si>
    <t>Jocel</t>
  </si>
  <si>
    <t>Confi</t>
  </si>
  <si>
    <t>SoVoO</t>
  </si>
  <si>
    <t>TaiPi</t>
  </si>
  <si>
    <t>MeStH</t>
  </si>
  <si>
    <t>Pinto</t>
  </si>
  <si>
    <t>HomAm</t>
  </si>
  <si>
    <t>Human</t>
  </si>
  <si>
    <t>revolution_et_liberalisme</t>
  </si>
  <si>
    <t>RomEn</t>
  </si>
  <si>
    <t>lotnr03</t>
  </si>
  <si>
    <t>TrHum*</t>
  </si>
  <si>
    <t>SSPet</t>
  </si>
  <si>
    <t>CoN83</t>
  </si>
  <si>
    <t>CoN85</t>
  </si>
  <si>
    <t>CoN86</t>
  </si>
  <si>
    <t>CoN89</t>
  </si>
  <si>
    <t>Maup:ViEr</t>
  </si>
  <si>
    <t>Maup:MnOr</t>
  </si>
  <si>
    <t>maupassant.coeur</t>
  </si>
  <si>
    <t>ChPar*</t>
  </si>
  <si>
    <t>mernn08</t>
  </si>
  <si>
    <t>Colom*</t>
  </si>
  <si>
    <t>mernn15</t>
  </si>
  <si>
    <t>mernn20</t>
  </si>
  <si>
    <t>HiRom</t>
  </si>
  <si>
    <t>Peupl</t>
  </si>
  <si>
    <t>Insec</t>
  </si>
  <si>
    <t>ChEur</t>
  </si>
  <si>
    <t>HiSEl</t>
  </si>
  <si>
    <t>ScVBo</t>
  </si>
  <si>
    <t>ConES</t>
  </si>
  <si>
    <t>Fanta</t>
  </si>
  <si>
    <t>musnn08</t>
  </si>
  <si>
    <t>CoCiF</t>
  </si>
  <si>
    <t>nerval.5</t>
  </si>
  <si>
    <t>nerval.2</t>
  </si>
  <si>
    <t>nerval.3</t>
  </si>
  <si>
    <t>ROM00123</t>
  </si>
  <si>
    <t>ROM00130</t>
  </si>
  <si>
    <t>ROM00132</t>
  </si>
  <si>
    <t>PhDan</t>
  </si>
  <si>
    <t>ViSup</t>
  </si>
  <si>
    <t>ideologues_chap1</t>
  </si>
  <si>
    <t>ideologues_chap2</t>
  </si>
  <si>
    <t>ideologues_chap3</t>
  </si>
  <si>
    <t>HonAr</t>
  </si>
  <si>
    <t>Roca2</t>
  </si>
  <si>
    <t>Roca3</t>
  </si>
  <si>
    <t>Roca1</t>
  </si>
  <si>
    <t>Propr</t>
  </si>
  <si>
    <t>Solit</t>
  </si>
  <si>
    <t>Napol</t>
  </si>
  <si>
    <t>rachilde.sade</t>
  </si>
  <si>
    <t>rachilde.nono</t>
  </si>
  <si>
    <t>AvSci</t>
  </si>
  <si>
    <t>PCaro</t>
  </si>
  <si>
    <t>EsCrG</t>
  </si>
  <si>
    <t>JePat</t>
  </si>
  <si>
    <t>ReSil</t>
  </si>
  <si>
    <t>PRoy5</t>
  </si>
  <si>
    <t>PRoy1</t>
  </si>
  <si>
    <t>PRoy3</t>
  </si>
  <si>
    <t>PRoy4</t>
  </si>
  <si>
    <t>Volup</t>
  </si>
  <si>
    <t>HarNa</t>
  </si>
  <si>
    <t>sand.consuelo1</t>
  </si>
  <si>
    <t>sand.consuelo2</t>
  </si>
  <si>
    <t>sand.champi</t>
  </si>
  <si>
    <t>HiVie</t>
  </si>
  <si>
    <t>sand.indiana</t>
  </si>
  <si>
    <t>sand.rudol</t>
  </si>
  <si>
    <t>Lelia</t>
  </si>
  <si>
    <t>sand.majorque</t>
  </si>
  <si>
    <t>Patri</t>
  </si>
  <si>
    <t>BerRa</t>
  </si>
  <si>
    <t>segur.gribouille</t>
  </si>
  <si>
    <t>Oberm</t>
  </si>
  <si>
    <t>MemDi</t>
  </si>
  <si>
    <t>VoyPe</t>
  </si>
  <si>
    <t>RevFr</t>
  </si>
  <si>
    <t>CorIt</t>
  </si>
  <si>
    <t>stael.litterature</t>
  </si>
  <si>
    <t>Allem</t>
  </si>
  <si>
    <t>stael.delphine1</t>
  </si>
  <si>
    <t>stael.delphine2</t>
  </si>
  <si>
    <t>ChPar</t>
  </si>
  <si>
    <t>AbCas</t>
  </si>
  <si>
    <t>RouNo</t>
  </si>
  <si>
    <t>LucL1</t>
  </si>
  <si>
    <t>LucL2</t>
  </si>
  <si>
    <t>LucL3</t>
  </si>
  <si>
    <t>RaSh2</t>
  </si>
  <si>
    <t>NoPar</t>
  </si>
  <si>
    <t>Mai2B</t>
  </si>
  <si>
    <t>MarGe</t>
  </si>
  <si>
    <t>TemMe</t>
  </si>
  <si>
    <t>AnReg</t>
  </si>
  <si>
    <t>tocqueville_canada</t>
  </si>
  <si>
    <t>NoGen</t>
  </si>
  <si>
    <t>tristan.tour1</t>
  </si>
  <si>
    <t>tristan.tour2</t>
  </si>
  <si>
    <t>tristan.mephis1</t>
  </si>
  <si>
    <t>tristan.mephis2</t>
  </si>
  <si>
    <t>tristan.necessite</t>
  </si>
  <si>
    <t>tristan.union</t>
  </si>
  <si>
    <t>POE-117</t>
  </si>
  <si>
    <t>POE-118</t>
  </si>
  <si>
    <t>POE-127</t>
  </si>
  <si>
    <t>POE-123</t>
  </si>
  <si>
    <t>Begum</t>
  </si>
  <si>
    <t>ToMon</t>
  </si>
  <si>
    <t>IlMys</t>
  </si>
  <si>
    <t>vernr02</t>
  </si>
  <si>
    <t>JoPoe</t>
  </si>
  <si>
    <t>Desti*</t>
  </si>
  <si>
    <t>SerGM</t>
  </si>
  <si>
    <t>ConCr</t>
  </si>
  <si>
    <t>MorPa</t>
  </si>
  <si>
    <t>BoDam</t>
  </si>
  <si>
    <t>Germi</t>
  </si>
  <si>
    <t>BeHum</t>
  </si>
  <si>
    <t>ConPl</t>
  </si>
  <si>
    <t>Curee</t>
  </si>
  <si>
    <t>AbMou</t>
  </si>
  <si>
    <t>JoViv</t>
  </si>
  <si>
    <t>Terre</t>
  </si>
  <si>
    <t>Argen</t>
  </si>
  <si>
    <t>DPasc</t>
  </si>
  <si>
    <t>Reve</t>
  </si>
  <si>
    <t>VenPa</t>
  </si>
  <si>
    <t>Oeuvr</t>
  </si>
  <si>
    <t>PoBou</t>
  </si>
  <si>
    <t>ExRou</t>
  </si>
  <si>
    <t>ThRaq</t>
  </si>
  <si>
    <t>PagAm</t>
  </si>
  <si>
    <t>HeuPa*</t>
  </si>
  <si>
    <t>EnfAu</t>
  </si>
  <si>
    <t>alain_element_philo</t>
  </si>
  <si>
    <t>elements_doctrine</t>
  </si>
  <si>
    <t>esquisses_de_homme</t>
  </si>
  <si>
    <t>Alain_idees</t>
  </si>
  <si>
    <t>alain_citoyen</t>
  </si>
  <si>
    <t>alain_les_dieux</t>
  </si>
  <si>
    <t>Alain_les_idees</t>
  </si>
  <si>
    <t>Mars_ou_guerre</t>
  </si>
  <si>
    <t>alain_propos_politique</t>
  </si>
  <si>
    <t>propos_sur_esth</t>
  </si>
  <si>
    <t>Alain_Sentiments</t>
  </si>
  <si>
    <t>souvenirs_de_guerre</t>
  </si>
  <si>
    <t>echec_de_la_force</t>
  </si>
  <si>
    <t>SyB-A*</t>
  </si>
  <si>
    <t>vigiles_de_esprit</t>
  </si>
  <si>
    <t>20_lecons_beauxarts</t>
  </si>
  <si>
    <t>GrMea*</t>
  </si>
  <si>
    <t>GrVac*</t>
  </si>
  <si>
    <t>RepAP*</t>
  </si>
  <si>
    <t>Sauva*</t>
  </si>
  <si>
    <t>Aplnr:DJaun</t>
  </si>
  <si>
    <t>MamTi*</t>
  </si>
  <si>
    <t>BeaQu*</t>
  </si>
  <si>
    <t>JeaLu*</t>
  </si>
  <si>
    <t>Ordre*</t>
  </si>
  <si>
    <t>JumVe*</t>
  </si>
  <si>
    <t>PoEsp*</t>
  </si>
  <si>
    <t>Delir*</t>
  </si>
  <si>
    <t>LeFeu*</t>
  </si>
  <si>
    <t>ColIn</t>
  </si>
  <si>
    <t>VoySp</t>
  </si>
  <si>
    <t>Cah10</t>
  </si>
  <si>
    <t>Cah11</t>
  </si>
  <si>
    <t>Cah12</t>
  </si>
  <si>
    <t>Cah13</t>
  </si>
  <si>
    <t>Cahs2</t>
  </si>
  <si>
    <t>Cahs3</t>
  </si>
  <si>
    <t>Cahs7</t>
  </si>
  <si>
    <t>Cahs8</t>
  </si>
  <si>
    <t>Cahs9</t>
  </si>
  <si>
    <t>JarOr</t>
  </si>
  <si>
    <t>MaCol</t>
  </si>
  <si>
    <t>VipPo*</t>
  </si>
  <si>
    <t>BleLv*</t>
  </si>
  <si>
    <t>Manda*</t>
  </si>
  <si>
    <t>Beck:ComC</t>
  </si>
  <si>
    <t>Beck:Inom</t>
  </si>
  <si>
    <t>Beck:MVMD</t>
  </si>
  <si>
    <t>Beck:Mlly</t>
  </si>
  <si>
    <t>Beck:Mphy</t>
  </si>
  <si>
    <t>Beck:TxtpRn</t>
  </si>
  <si>
    <t>Beck:Watt</t>
  </si>
  <si>
    <t>AmRev*</t>
  </si>
  <si>
    <t>FrByz*</t>
  </si>
  <si>
    <t>Atlan*</t>
  </si>
  <si>
    <t>MoRel*</t>
  </si>
  <si>
    <t>CuCam*</t>
  </si>
  <si>
    <t>LJoie*</t>
  </si>
  <si>
    <t>Impos*</t>
  </si>
  <si>
    <t>MOuin*</t>
  </si>
  <si>
    <t>SolSa*</t>
  </si>
  <si>
    <t>MaRev*</t>
  </si>
  <si>
    <t>Secre*</t>
  </si>
  <si>
    <t>Intro*</t>
  </si>
  <si>
    <t>Model*</t>
  </si>
  <si>
    <t>DestS*</t>
  </si>
  <si>
    <t>MaThe*</t>
  </si>
  <si>
    <t>essais_regime_castes</t>
  </si>
  <si>
    <t>SxFai*</t>
  </si>
  <si>
    <t>SnsMo*</t>
  </si>
  <si>
    <t>ActSu*</t>
  </si>
  <si>
    <t>TraSi*</t>
  </si>
  <si>
    <t>LecAm</t>
  </si>
  <si>
    <t>PCorn*</t>
  </si>
  <si>
    <t>HLSR4*</t>
  </si>
  <si>
    <t>HLSR3*</t>
  </si>
  <si>
    <t>MaSur*</t>
  </si>
  <si>
    <t>DevCr*</t>
  </si>
  <si>
    <t>Peste*</t>
  </si>
  <si>
    <t>Possd*</t>
  </si>
  <si>
    <t>EtaSi*</t>
  </si>
  <si>
    <t>Etran*</t>
  </si>
  <si>
    <t>HoRev*</t>
  </si>
  <si>
    <t>ReqNo*</t>
  </si>
  <si>
    <t>HomIn*</t>
  </si>
  <si>
    <t>MorCr*</t>
  </si>
  <si>
    <t>VoyNu*</t>
  </si>
  <si>
    <t>Bourl*</t>
  </si>
  <si>
    <t>Epith*</t>
  </si>
  <si>
    <t>MLour*</t>
  </si>
  <si>
    <t>AnnM1*</t>
  </si>
  <si>
    <t>ArtPo*</t>
  </si>
  <si>
    <t>CorBe*</t>
  </si>
  <si>
    <t>RavSc*</t>
  </si>
  <si>
    <t>SoSat*</t>
  </si>
  <si>
    <t>Echa2*</t>
  </si>
  <si>
    <t>Corre*</t>
  </si>
  <si>
    <t>MacIn*</t>
  </si>
  <si>
    <t>EnTer*</t>
  </si>
  <si>
    <t>PaTer*</t>
  </si>
  <si>
    <t>NaisJ*</t>
  </si>
  <si>
    <t>GenBo*</t>
  </si>
  <si>
    <t>curie.curie</t>
  </si>
  <si>
    <t>HotNo*</t>
  </si>
  <si>
    <t>MoVic*</t>
  </si>
  <si>
    <t>RevBo*</t>
  </si>
  <si>
    <t>GrFam*</t>
  </si>
  <si>
    <t>Jour1*</t>
  </si>
  <si>
    <t>Jour2*</t>
  </si>
  <si>
    <t>Jour3*</t>
  </si>
  <si>
    <t>Jour4*</t>
  </si>
  <si>
    <t>CoMin*</t>
  </si>
  <si>
    <t>NStJe*</t>
  </si>
  <si>
    <t>PasJP*</t>
  </si>
  <si>
    <t>DesBi*</t>
  </si>
  <si>
    <t>NotHa*</t>
  </si>
  <si>
    <t>Durkheim_Allemagne</t>
  </si>
  <si>
    <t>le_socialisme</t>
  </si>
  <si>
    <t>Lecons_socio</t>
  </si>
  <si>
    <t>education_morale</t>
  </si>
  <si>
    <t>formes_element3</t>
  </si>
  <si>
    <t>evol_ped_france_1</t>
  </si>
  <si>
    <t>evol_ped_france_2</t>
  </si>
  <si>
    <t>NerMy*</t>
  </si>
  <si>
    <t>DonVo*</t>
  </si>
  <si>
    <t>VQStL*</t>
  </si>
  <si>
    <t>HomAs*</t>
  </si>
  <si>
    <t>feydeau4.8</t>
  </si>
  <si>
    <t>feydeau4.6</t>
  </si>
  <si>
    <t>feydeau3.3</t>
  </si>
  <si>
    <t>MeGue*</t>
  </si>
  <si>
    <t>VieFl</t>
  </si>
  <si>
    <t>PePie</t>
  </si>
  <si>
    <t>DiSoi</t>
  </si>
  <si>
    <t>Mater*</t>
  </si>
  <si>
    <t>MeGuA*</t>
  </si>
  <si>
    <t>MeGuS*</t>
  </si>
  <si>
    <t>MeGuU*</t>
  </si>
  <si>
    <t>Bovar*</t>
  </si>
  <si>
    <t>Poeme*</t>
  </si>
  <si>
    <t>Rabol*</t>
  </si>
  <si>
    <t>Panta*</t>
  </si>
  <si>
    <t>AiSoi*</t>
  </si>
  <si>
    <t>CarEg*</t>
  </si>
  <si>
    <t>Genev*</t>
  </si>
  <si>
    <t>Isabe*</t>
  </si>
  <si>
    <t>Jou39*</t>
  </si>
  <si>
    <t>Jou49*</t>
  </si>
  <si>
    <t>PoEtr*</t>
  </si>
  <si>
    <t>SymPa*</t>
  </si>
  <si>
    <t>EcFem*</t>
  </si>
  <si>
    <t>CaVat*</t>
  </si>
  <si>
    <t>FaMon*</t>
  </si>
  <si>
    <t>Immor*</t>
  </si>
  <si>
    <t>Rober*</t>
  </si>
  <si>
    <t>Saul*</t>
  </si>
  <si>
    <t>GrMeu*</t>
  </si>
  <si>
    <t>These*</t>
  </si>
  <si>
    <t>Bella*</t>
  </si>
  <si>
    <t>Inter*</t>
  </si>
  <si>
    <t>Judit*</t>
  </si>
  <si>
    <t>FolCh*</t>
  </si>
  <si>
    <t>Ondin*</t>
  </si>
  <si>
    <t>PLucr*</t>
  </si>
  <si>
    <t>SiLim*</t>
  </si>
  <si>
    <t>Siegf*</t>
  </si>
  <si>
    <t>SimPa*</t>
  </si>
  <si>
    <t>AvAto*</t>
  </si>
  <si>
    <t>BeTen*</t>
  </si>
  <si>
    <t>Jour5*</t>
  </si>
  <si>
    <t>Moira*</t>
  </si>
  <si>
    <t>EpCro*</t>
  </si>
  <si>
    <t>JeJa1*</t>
  </si>
  <si>
    <t>JeJa2*</t>
  </si>
  <si>
    <t>JeJa3*</t>
  </si>
  <si>
    <t>CoSol*</t>
  </si>
  <si>
    <t>MarCh</t>
  </si>
  <si>
    <t>MCour*</t>
  </si>
  <si>
    <t>DiVis*</t>
  </si>
  <si>
    <t>Oblat</t>
  </si>
  <si>
    <t>GC5-7*</t>
  </si>
  <si>
    <t>JNSQu*</t>
  </si>
  <si>
    <t>EtSoc</t>
  </si>
  <si>
    <t>Memoi*</t>
  </si>
  <si>
    <t>MGoIn*</t>
  </si>
  <si>
    <t>ScCap*</t>
  </si>
  <si>
    <t>Silbe*</t>
  </si>
  <si>
    <t>Marxi*</t>
  </si>
  <si>
    <t>FerMa*</t>
  </si>
  <si>
    <t>Journ*</t>
  </si>
  <si>
    <t>MyChJ*</t>
  </si>
  <si>
    <t>RouTz*</t>
  </si>
  <si>
    <t>Peint*</t>
  </si>
  <si>
    <t>Augu1*</t>
  </si>
  <si>
    <t>Augu2*</t>
  </si>
  <si>
    <t>ConHu*</t>
  </si>
  <si>
    <t>Espoi*</t>
  </si>
  <si>
    <t>JoMet*</t>
  </si>
  <si>
    <t>PriSp*</t>
  </si>
  <si>
    <t>Deven*</t>
  </si>
  <si>
    <t>JeBar*</t>
  </si>
  <si>
    <t>ThiEp*</t>
  </si>
  <si>
    <t>ThiCa*</t>
  </si>
  <si>
    <t>ThiCo*</t>
  </si>
  <si>
    <t>ThiEt*</t>
  </si>
  <si>
    <t>ThiSo*</t>
  </si>
  <si>
    <t>ThiPe*</t>
  </si>
  <si>
    <t>NoGid*</t>
  </si>
  <si>
    <t>VieFr*</t>
  </si>
  <si>
    <t>Juge1*</t>
  </si>
  <si>
    <t>Juge2*</t>
  </si>
  <si>
    <t>ViRac*</t>
  </si>
  <si>
    <t>MysFr*</t>
  </si>
  <si>
    <t>NoeVi*</t>
  </si>
  <si>
    <t>ViDis*</t>
  </si>
  <si>
    <t>KieTa*</t>
  </si>
  <si>
    <t>Inv14*</t>
  </si>
  <si>
    <t>EmpDi*</t>
  </si>
  <si>
    <t>PhPer*</t>
  </si>
  <si>
    <t>AmIni*</t>
  </si>
  <si>
    <t>EcEau*</t>
  </si>
  <si>
    <t>JFCha</t>
  </si>
  <si>
    <t>Celle*</t>
  </si>
  <si>
    <t>VilPr*</t>
  </si>
  <si>
    <t>Celib*</t>
  </si>
  <si>
    <t>JeFil*</t>
  </si>
  <si>
    <t>Malat*</t>
  </si>
  <si>
    <t>PitFe*</t>
  </si>
  <si>
    <t>PorRo*</t>
  </si>
  <si>
    <t>NewYo*</t>
  </si>
  <si>
    <t>TeLor</t>
  </si>
  <si>
    <t>mounier_manifeste</t>
  </si>
  <si>
    <t>mounier_revolution</t>
  </si>
  <si>
    <t>TrCar*</t>
  </si>
  <si>
    <t>Consp*</t>
  </si>
  <si>
    <t>ChGar*</t>
  </si>
  <si>
    <t>noailles.vie</t>
  </si>
  <si>
    <t>FlTar*</t>
  </si>
  <si>
    <t>Argen*</t>
  </si>
  <si>
    <t>GouMa*</t>
  </si>
  <si>
    <t>Ec20S*</t>
  </si>
  <si>
    <t>Rais1*</t>
  </si>
  <si>
    <t>Matte*</t>
  </si>
  <si>
    <t>ValSc</t>
  </si>
  <si>
    <t>ParCh*</t>
  </si>
  <si>
    <t>VTLev*</t>
  </si>
  <si>
    <t>VC7Po*</t>
  </si>
  <si>
    <t>VPAmo*</t>
  </si>
  <si>
    <t>Ombre</t>
  </si>
  <si>
    <t>Guerm</t>
  </si>
  <si>
    <t>Swann</t>
  </si>
  <si>
    <t>Fugit</t>
  </si>
  <si>
    <t>Priso</t>
  </si>
  <si>
    <t>Temps</t>
  </si>
  <si>
    <t>Sodom</t>
  </si>
  <si>
    <t>RecIl*</t>
  </si>
  <si>
    <t>LoRue*</t>
  </si>
  <si>
    <t>PiAmi*</t>
  </si>
  <si>
    <t>BalCO</t>
  </si>
  <si>
    <t>Pache*</t>
  </si>
  <si>
    <t>GrPeu*</t>
  </si>
  <si>
    <t>PVol1*</t>
  </si>
  <si>
    <t>CorJR*</t>
  </si>
  <si>
    <t>RbGrill:Voyeur</t>
  </si>
  <si>
    <t>Beeth*</t>
  </si>
  <si>
    <t>JCAnt*</t>
  </si>
  <si>
    <t>JCMai*</t>
  </si>
  <si>
    <t>JCFoi*</t>
  </si>
  <si>
    <t>JCRev*</t>
  </si>
  <si>
    <t>JCAdo*</t>
  </si>
  <si>
    <t>JCBui*</t>
  </si>
  <si>
    <t>JCAmi*</t>
  </si>
  <si>
    <t>DouVi*</t>
  </si>
  <si>
    <t>HomBV*</t>
  </si>
  <si>
    <t>Verdu*</t>
  </si>
  <si>
    <t>GenVi*</t>
  </si>
  <si>
    <t>ViPro*</t>
  </si>
  <si>
    <t>BonOc*</t>
  </si>
  <si>
    <t>PhStr*</t>
  </si>
  <si>
    <t>BonTr*</t>
  </si>
  <si>
    <t>Citad*</t>
  </si>
  <si>
    <t>ErSou*</t>
  </si>
  <si>
    <t>Nause*</t>
  </si>
  <si>
    <t>Sorel_Reflexions</t>
  </si>
  <si>
    <t>PhHum*</t>
  </si>
  <si>
    <t>Dingl*</t>
  </si>
  <si>
    <t>AnPro*</t>
  </si>
  <si>
    <t>ItEsp*</t>
  </si>
  <si>
    <t>DrJeu*</t>
  </si>
  <si>
    <t>Oeuvr*</t>
  </si>
  <si>
    <t>Vari4*</t>
  </si>
  <si>
    <t>Vari5*</t>
  </si>
  <si>
    <t>Conan*</t>
  </si>
  <si>
    <t>GeoHu</t>
  </si>
  <si>
    <t>SigMo*</t>
  </si>
  <si>
    <t>EtrTr*</t>
  </si>
  <si>
    <t>Ecrits_1_histoire</t>
  </si>
  <si>
    <t>Ecrits_2_politique</t>
  </si>
  <si>
    <t>la_condition_ouv</t>
  </si>
  <si>
    <t>weil_Enracinement</t>
  </si>
  <si>
    <t>SentID</t>
  </si>
  <si>
    <r>
      <t xml:space="preserve">tout est </t>
    </r>
    <r>
      <rPr>
        <b/>
        <sz val="11"/>
        <color rgb="FFC00000"/>
        <rFont val="Calibri"/>
        <family val="2"/>
        <scheme val="minor"/>
      </rPr>
      <t>cher</t>
    </r>
    <r>
      <rPr>
        <sz val="11"/>
        <color rgb="FF000000"/>
        <rFont val="Calibri"/>
        <family val="2"/>
        <scheme val="minor"/>
      </rPr>
      <t xml:space="preserve"> icy EOS</t>
    </r>
  </si>
  <si>
    <r>
      <t xml:space="preserve">et comme c| est ce qu| ils ont de plus precieux ils serent dans un sac nommé caspitagane ce qu| ils ont de plus </t>
    </r>
    <r>
      <rPr>
        <b/>
        <sz val="11"/>
        <color rgb="FFC00000"/>
        <rFont val="Calibri"/>
        <family val="2"/>
        <scheme val="minor"/>
      </rPr>
      <t>cher</t>
    </r>
    <r>
      <rPr>
        <sz val="11"/>
        <color rgb="FF000000"/>
        <rFont val="Calibri"/>
        <family val="2"/>
        <scheme val="minor"/>
      </rPr>
      <t xml:space="preserve"> avec leur tabac , ce qui donne lieu a un proverbe dont on se sert en canada quand on voit quelqu’ un qui est en faveur EOS</t>
    </r>
  </si>
  <si>
    <r>
      <t xml:space="preserve">Et pour vous moustrer le </t>
    </r>
    <r>
      <rPr>
        <b/>
        <sz val="11"/>
        <color rgb="FFC00000"/>
        <rFont val="Calibri"/>
        <family val="2"/>
        <scheme val="minor"/>
      </rPr>
      <t>coustage</t>
    </r>
    <r>
      <rPr>
        <sz val="11"/>
        <color rgb="FF000000"/>
        <rFont val="Calibri"/>
        <family val="2"/>
        <scheme val="minor"/>
      </rPr>
      <t xml:space="preserve"> que le roy i mist , vous foiz je a savoir que je demandai au legat combien celle porte et ce pan du mur li avoit cousté ; </t>
    </r>
  </si>
  <si>
    <r>
      <t xml:space="preserve">Vous devés sçavoir et croire legierement que li rois d’ Engleterre gissoit a grans frés et as grans </t>
    </r>
    <r>
      <rPr>
        <b/>
        <sz val="11"/>
        <color rgb="FFC00000"/>
        <rFont val="Calibri"/>
        <family val="2"/>
        <scheme val="minor"/>
      </rPr>
      <t>coustages</t>
    </r>
    <r>
      <rPr>
        <sz val="11"/>
        <color rgb="FF000000"/>
        <rFont val="Calibri"/>
        <family val="2"/>
        <scheme val="minor"/>
      </rPr>
      <t xml:space="preserve"> deça la mer ; </t>
    </r>
  </si>
  <si>
    <r>
      <t xml:space="preserve">Li rois d’ Engleterre , a grant poissance et grant </t>
    </r>
    <r>
      <rPr>
        <b/>
        <sz val="11"/>
        <color rgb="FFC00000"/>
        <rFont val="Calibri"/>
        <family val="2"/>
        <scheme val="minor"/>
      </rPr>
      <t>coustage</t>
    </r>
    <r>
      <rPr>
        <sz val="11"/>
        <color rgb="FF000000"/>
        <rFont val="Calibri"/>
        <family val="2"/>
        <scheme val="minor"/>
      </rPr>
      <t xml:space="preserve"> , tenoit la son siege</t>
    </r>
  </si>
  <si>
    <r>
      <t xml:space="preserve">Li contes de Hainnau , li dus de Braibant et li dus de Gerles servoient le roi d’ Engleterre a leurs </t>
    </r>
    <r>
      <rPr>
        <b/>
        <sz val="11"/>
        <color rgb="FFC00000"/>
        <rFont val="Calibri"/>
        <family val="2"/>
        <scheme val="minor"/>
      </rPr>
      <t>coustages</t>
    </r>
    <r>
      <rPr>
        <sz val="11"/>
        <color rgb="FF000000"/>
        <rFont val="Calibri"/>
        <family val="2"/>
        <scheme val="minor"/>
      </rPr>
      <t xml:space="preserve"> , et messires Jehans de Hainnau aussi ; </t>
    </r>
  </si>
  <si>
    <r>
      <t xml:space="preserve">Bien voloit lor or et lor argent pour paiier les </t>
    </r>
    <r>
      <rPr>
        <b/>
        <sz val="11"/>
        <color rgb="FFC00000"/>
        <rFont val="Calibri"/>
        <family val="2"/>
        <scheme val="minor"/>
      </rPr>
      <t>coustages</t>
    </r>
    <r>
      <rPr>
        <sz val="11"/>
        <color rgb="FF000000"/>
        <rFont val="Calibri"/>
        <family val="2"/>
        <scheme val="minor"/>
      </rPr>
      <t xml:space="preserve"> et saudees des gentils honmes , et non plus avant : </t>
    </r>
  </si>
  <si>
    <r>
      <t xml:space="preserve">Li rois d’ Engleterre , qui se tenoit devant Calais a siege et estoit tenus tout le temps , ensi que vous savés , et a grans </t>
    </r>
    <r>
      <rPr>
        <b/>
        <sz val="11"/>
        <color rgb="FFC00000"/>
        <rFont val="Calibri"/>
        <family val="2"/>
        <scheme val="minor"/>
      </rPr>
      <t>coustages</t>
    </r>
    <r>
      <rPr>
        <sz val="11"/>
        <color rgb="FF000000"/>
        <rFont val="Calibri"/>
        <family val="2"/>
        <scheme val="minor"/>
      </rPr>
      <t xml:space="preserve"> , estudioit nuit et jour conment il peuist chiaus de Calais le plus constraindre et grever ; </t>
    </r>
  </si>
  <si>
    <r>
      <t xml:space="preserve">et il nous offre a venir avec nous et a tenir no navie et nostre estore encore un an a sen </t>
    </r>
    <r>
      <rPr>
        <b/>
        <sz val="11"/>
        <color rgb="FFC00000"/>
        <rFont val="Calibri"/>
        <family val="2"/>
        <scheme val="minor"/>
      </rPr>
      <t>coust</t>
    </r>
    <r>
      <rPr>
        <sz val="11"/>
        <color rgb="FF000000"/>
        <rFont val="Calibri"/>
        <family val="2"/>
        <scheme val="minor"/>
      </rPr>
      <t>! "</t>
    </r>
  </si>
  <si>
    <r>
      <t xml:space="preserve">Or doint Dex que trop ne li </t>
    </r>
    <r>
      <rPr>
        <b/>
        <sz val="11"/>
        <color rgb="FFC00000"/>
        <rFont val="Calibri"/>
        <family val="2"/>
        <scheme val="minor"/>
      </rPr>
      <t>cost</t>
    </r>
    <r>
      <rPr>
        <sz val="11"/>
        <color rgb="FF000000"/>
        <rFont val="Calibri"/>
        <family val="2"/>
        <scheme val="minor"/>
      </rPr>
      <t xml:space="preserve"> ceste losenge et cist servise!</t>
    </r>
  </si>
  <si>
    <r>
      <t xml:space="preserve">Et pour vous moustrer le coustage que le roy i mist , vous foiz je a savoir que je demandai au legat combien celle porte et ce pan du mur li avoit </t>
    </r>
    <r>
      <rPr>
        <b/>
        <sz val="11"/>
        <color rgb="FFC00000"/>
        <rFont val="Calibri"/>
        <family val="2"/>
        <scheme val="minor"/>
      </rPr>
      <t>cousté</t>
    </r>
    <r>
      <rPr>
        <sz val="11"/>
        <color rgb="FF000000"/>
        <rFont val="Calibri"/>
        <family val="2"/>
        <scheme val="minor"/>
      </rPr>
      <t xml:space="preserve"> ; </t>
    </r>
  </si>
  <si>
    <r>
      <t xml:space="preserve">et il me demanda combien je cuidoie qu’ elle eust </t>
    </r>
    <r>
      <rPr>
        <b/>
        <sz val="11"/>
        <color rgb="FFC00000"/>
        <rFont val="Calibri"/>
        <family val="2"/>
        <scheme val="minor"/>
      </rPr>
      <t>cousté</t>
    </r>
    <r>
      <rPr>
        <sz val="11"/>
        <color rgb="FF000000"/>
        <rFont val="Calibri"/>
        <family val="2"/>
        <scheme val="minor"/>
      </rPr>
      <t xml:space="preserve"> ; </t>
    </r>
  </si>
  <si>
    <r>
      <t xml:space="preserve">et dist : Sire , li François folient et abusent trop grandement , qui , en bonnes trieuves jurees et donnees , marceandent de vous trahir , et voellent avoir la ville et le chastiel qui tant vous ont </t>
    </r>
    <r>
      <rPr>
        <b/>
        <sz val="11"/>
        <color rgb="FFC00000"/>
        <rFont val="Calibri"/>
        <family val="2"/>
        <scheme val="minor"/>
      </rPr>
      <t>cousté</t>
    </r>
    <r>
      <rPr>
        <sz val="11"/>
        <color rgb="FF000000"/>
        <rFont val="Calibri"/>
        <family val="2"/>
        <scheme val="minor"/>
      </rPr>
      <t xml:space="preserve"> : </t>
    </r>
  </si>
  <si>
    <r>
      <t xml:space="preserve">et ne la souffrit partir tant qu’ il eut besoigné deux foiz , qui gueres ne luy </t>
    </r>
    <r>
      <rPr>
        <b/>
        <sz val="11"/>
        <color rgb="FFC00000"/>
        <rFont val="Calibri"/>
        <family val="2"/>
        <scheme val="minor"/>
      </rPr>
      <t>cousterent</t>
    </r>
    <r>
      <rPr>
        <sz val="11"/>
        <color rgb="FF000000"/>
        <rFont val="Calibri"/>
        <family val="2"/>
        <scheme val="minor"/>
      </rPr>
      <t xml:space="preserve"> ; </t>
    </r>
  </si>
  <si>
    <r>
      <t xml:space="preserve">si feray par Dieu , et me deust il </t>
    </r>
    <r>
      <rPr>
        <b/>
        <sz val="11"/>
        <color rgb="FFC00000"/>
        <rFont val="Calibri"/>
        <family val="2"/>
        <scheme val="minor"/>
      </rPr>
      <t>couster</t>
    </r>
    <r>
      <rPr>
        <sz val="11"/>
        <color rgb="FF000000"/>
        <rFont val="Calibri"/>
        <family val="2"/>
        <scheme val="minor"/>
      </rPr>
      <t xml:space="preserve"> plus que vous ne pensez!</t>
    </r>
  </si>
  <si>
    <r>
      <t xml:space="preserve">Tout ce jour demoura encores monsr de Charroloys sur le champ fort joyeux , estimant la gloire sienne , qui depuis luy a </t>
    </r>
    <r>
      <rPr>
        <b/>
        <sz val="11"/>
        <color rgb="FFC00000"/>
        <rFont val="Calibri"/>
        <family val="2"/>
        <scheme val="minor"/>
      </rPr>
      <t>cousté</t>
    </r>
    <r>
      <rPr>
        <sz val="11"/>
        <color rgb="FF000000"/>
        <rFont val="Calibri"/>
        <family val="2"/>
        <scheme val="minor"/>
      </rPr>
      <t xml:space="preserve"> bien cher : </t>
    </r>
  </si>
  <si>
    <r>
      <t xml:space="preserve">il luy en a même </t>
    </r>
    <r>
      <rPr>
        <b/>
        <sz val="11"/>
        <color rgb="FFC00000"/>
        <rFont val="Calibri"/>
        <family val="2"/>
        <scheme val="minor"/>
      </rPr>
      <t>couté</t>
    </r>
    <r>
      <rPr>
        <sz val="11"/>
        <color rgb="FF000000"/>
        <rFont val="Calibri"/>
        <family val="2"/>
        <scheme val="minor"/>
      </rPr>
      <t xml:space="preserve"> encore d’ ailleurs d’ un côté 10000‹ll› et de l| autre 5000‹ll› sans compter toutes les pertes qui peuvent n| être pas venuës a sa connoissance EOS</t>
    </r>
  </si>
  <si>
    <r>
      <t xml:space="preserve">Pour celle guerre appaisier envoia le roy mon seigneur Perron le Chamberlain , l’ omme du monde que il creoit plus , et aus </t>
    </r>
    <r>
      <rPr>
        <b/>
        <sz val="11"/>
        <color rgb="FFC00000"/>
        <rFont val="Calibri"/>
        <family val="2"/>
        <scheme val="minor"/>
      </rPr>
      <t>despens</t>
    </r>
    <r>
      <rPr>
        <sz val="11"/>
        <color rgb="FF000000"/>
        <rFont val="Calibri"/>
        <family val="2"/>
        <scheme val="minor"/>
      </rPr>
      <t xml:space="preserve"> le roy ; </t>
    </r>
  </si>
  <si>
    <r>
      <t xml:space="preserve">et pour la pez du pere et du fil , il envoia de son conseil en Bourgoingne , et a ses </t>
    </r>
    <r>
      <rPr>
        <b/>
        <sz val="11"/>
        <color rgb="FFC00000"/>
        <rFont val="Calibri"/>
        <family val="2"/>
        <scheme val="minor"/>
      </rPr>
      <t>despens</t>
    </r>
    <r>
      <rPr>
        <sz val="11"/>
        <color rgb="FF000000"/>
        <rFont val="Calibri"/>
        <family val="2"/>
        <scheme val="minor"/>
      </rPr>
      <t xml:space="preserve"> ; </t>
    </r>
  </si>
  <si>
    <r>
      <t xml:space="preserve">Six mois entiers fu à Venise , A grant </t>
    </r>
    <r>
      <rPr>
        <b/>
        <sz val="11"/>
        <color rgb="FFC00000"/>
        <rFont val="Calibri"/>
        <family val="2"/>
        <scheme val="minor"/>
      </rPr>
      <t>despens</t>
    </r>
    <r>
      <rPr>
        <sz val="11"/>
        <color rgb="FF000000"/>
        <rFont val="Calibri"/>
        <family val="2"/>
        <scheme val="minor"/>
      </rPr>
      <t xml:space="preserve"> &amp; à grant mise ; </t>
    </r>
  </si>
  <si>
    <r>
      <t xml:space="preserve">Et le bon homme le mary se contient le plus sagement qu’ il peut sans faire grans </t>
    </r>
    <r>
      <rPr>
        <b/>
        <sz val="11"/>
        <color rgb="FFC00000"/>
        <rFont val="Calibri"/>
        <family val="2"/>
        <scheme val="minor"/>
      </rPr>
      <t>despens</t>
    </r>
    <r>
      <rPr>
        <sz val="11"/>
        <color rgb="FF000000"/>
        <rFont val="Calibri"/>
        <family val="2"/>
        <scheme val="minor"/>
      </rPr>
      <t xml:space="preserve"> EOS</t>
    </r>
  </si>
  <si>
    <r>
      <t xml:space="preserve">Et pour l’ affection qu’ il a d’ y venir et aussy qu’ il n’ a volu demourer entre voyes pour les </t>
    </r>
    <r>
      <rPr>
        <b/>
        <sz val="11"/>
        <color rgb="FFC00000"/>
        <rFont val="Calibri"/>
        <family val="2"/>
        <scheme val="minor"/>
      </rPr>
      <t>despens</t>
    </r>
    <r>
      <rPr>
        <sz val="11"/>
        <color rgb="FF000000"/>
        <rFont val="Calibri"/>
        <family val="2"/>
        <scheme val="minor"/>
      </rPr>
      <t xml:space="preserve"> qui sont grans , si arive a l’ aventure a sa meson a telle heure qu’ il est auxi pres du matin come du soir EOS</t>
    </r>
  </si>
  <si>
    <r>
      <t xml:space="preserve">or fault penser de soy acquiter des </t>
    </r>
    <r>
      <rPr>
        <b/>
        <sz val="11"/>
        <color rgb="FFC00000"/>
        <rFont val="Calibri"/>
        <family val="2"/>
        <scheme val="minor"/>
      </rPr>
      <t>despenses</t>
    </r>
    <r>
      <rPr>
        <sz val="11"/>
        <color rgb="FF000000"/>
        <rFont val="Calibri"/>
        <family val="2"/>
        <scheme val="minor"/>
      </rPr>
      <t xml:space="preserve"> qu’ il a faites ; </t>
    </r>
  </si>
  <si>
    <r>
      <t xml:space="preserve">Je n’ y saroie ainsi aller sans grosse </t>
    </r>
    <r>
      <rPr>
        <b/>
        <sz val="11"/>
        <color rgb="FFC00000"/>
        <rFont val="Calibri"/>
        <family val="2"/>
        <scheme val="minor"/>
      </rPr>
      <t>despence</t>
    </r>
    <r>
      <rPr>
        <sz val="11"/>
        <color rgb="FF000000"/>
        <rFont val="Calibri"/>
        <family val="2"/>
        <scheme val="minor"/>
      </rPr>
      <t xml:space="preserve"> ; </t>
    </r>
  </si>
  <si>
    <r>
      <t xml:space="preserve">Il fut des premiers a fournir a la </t>
    </r>
    <r>
      <rPr>
        <b/>
        <sz val="11"/>
        <color rgb="FFC00000"/>
        <rFont val="Calibri"/>
        <family val="2"/>
        <scheme val="minor"/>
      </rPr>
      <t>depance</t>
    </r>
    <r>
      <rPr>
        <sz val="11"/>
        <color rgb="FF000000"/>
        <rFont val="Calibri"/>
        <family val="2"/>
        <scheme val="minor"/>
      </rPr>
      <t xml:space="preserve"> EOS</t>
    </r>
  </si>
  <si>
    <r>
      <t xml:space="preserve">chacun se met en droit de nous charger de soins et de </t>
    </r>
    <r>
      <rPr>
        <b/>
        <sz val="11"/>
        <color rgb="FFC00000"/>
        <rFont val="Calibri"/>
        <family val="2"/>
        <scheme val="minor"/>
      </rPr>
      <t>depence</t>
    </r>
    <r>
      <rPr>
        <sz val="11"/>
        <color rgb="FF000000"/>
        <rFont val="Calibri"/>
        <family val="2"/>
        <scheme val="minor"/>
      </rPr>
      <t xml:space="preserve"> EOS</t>
    </r>
  </si>
  <si>
    <r>
      <t xml:space="preserve">et paioient partout les </t>
    </r>
    <r>
      <rPr>
        <b/>
        <sz val="11"/>
        <color rgb="FFC00000"/>
        <rFont val="Calibri"/>
        <family val="2"/>
        <scheme val="minor"/>
      </rPr>
      <t>frés</t>
    </r>
    <r>
      <rPr>
        <sz val="11"/>
        <color rgb="FF000000"/>
        <rFont val="Calibri"/>
        <family val="2"/>
        <scheme val="minor"/>
      </rPr>
      <t xml:space="preserve"> de li et de ses gens ; </t>
    </r>
  </si>
  <si>
    <r>
      <t xml:space="preserve">Vous devés sçavoir et croire legierement que li rois d’ Engleterre gissoit a grans </t>
    </r>
    <r>
      <rPr>
        <b/>
        <sz val="11"/>
        <color rgb="FFC00000"/>
        <rFont val="Calibri"/>
        <family val="2"/>
        <scheme val="minor"/>
      </rPr>
      <t>frés</t>
    </r>
    <r>
      <rPr>
        <sz val="11"/>
        <color rgb="FF000000"/>
        <rFont val="Calibri"/>
        <family val="2"/>
        <scheme val="minor"/>
      </rPr>
      <t xml:space="preserve"> et as grans coustages deça la mer ; </t>
    </r>
  </si>
  <si>
    <r>
      <t xml:space="preserve">Mes andui sont de si fier cuer que li uns por l’ autre a nul </t>
    </r>
    <r>
      <rPr>
        <b/>
        <sz val="11"/>
        <color rgb="FFC00000"/>
        <rFont val="Calibri"/>
        <family val="2"/>
        <scheme val="minor"/>
      </rPr>
      <t>fuer</t>
    </r>
    <r>
      <rPr>
        <sz val="11"/>
        <color rgb="FF000000"/>
        <rFont val="Calibri"/>
        <family val="2"/>
        <scheme val="minor"/>
      </rPr>
      <t xml:space="preserve"> de terre un pié ne guerpiroit se jusqu’ a mort ne l’ enpiroit ; </t>
    </r>
  </si>
  <si>
    <r>
      <t xml:space="preserve">des que li cors est sanz le cuer don ne puet il estre a nul </t>
    </r>
    <r>
      <rPr>
        <b/>
        <sz val="11"/>
        <color rgb="FFC00000"/>
        <rFont val="Calibri"/>
        <family val="2"/>
        <scheme val="minor"/>
      </rPr>
      <t>fuer</t>
    </r>
    <r>
      <rPr>
        <sz val="11"/>
        <color rgb="FF000000"/>
        <rFont val="Calibri"/>
        <family val="2"/>
        <scheme val="minor"/>
      </rPr>
      <t xml:space="preserve"> ; </t>
    </r>
  </si>
  <si>
    <r>
      <t xml:space="preserve">sa dame a cil lerres souduite qui n’ estoit de nus max estruite ne ne cuidoit pas , a nul </t>
    </r>
    <r>
      <rPr>
        <b/>
        <sz val="11"/>
        <color rgb="FFC00000"/>
        <rFont val="Calibri"/>
        <family val="2"/>
        <scheme val="minor"/>
      </rPr>
      <t>fuer</t>
    </r>
    <r>
      <rPr>
        <sz val="11"/>
        <color rgb="FF000000"/>
        <rFont val="Calibri"/>
        <family val="2"/>
        <scheme val="minor"/>
      </rPr>
      <t xml:space="preserve"> , qu’ il li deüst anbler son cuer ; </t>
    </r>
  </si>
  <si>
    <r>
      <t xml:space="preserve">Ce ne porroit estre a nul </t>
    </r>
    <r>
      <rPr>
        <b/>
        <sz val="11"/>
        <color rgb="FFC00000"/>
        <rFont val="Calibri"/>
        <family val="2"/>
        <scheme val="minor"/>
      </rPr>
      <t>fuer</t>
    </r>
    <r>
      <rPr>
        <sz val="11"/>
        <color rgb="FF000000"/>
        <rFont val="Calibri"/>
        <family val="2"/>
        <scheme val="minor"/>
      </rPr>
      <t xml:space="preserve"> que je duel feire vos veïsse ne rien a mon cuer n’ an meïsse ; </t>
    </r>
  </si>
  <si>
    <r>
      <t xml:space="preserve">Et quant l’ autre vit que sa suer ne li sofferroit a nul </t>
    </r>
    <r>
      <rPr>
        <b/>
        <sz val="11"/>
        <color rgb="FFC00000"/>
        <rFont val="Calibri"/>
        <family val="2"/>
        <scheme val="minor"/>
      </rPr>
      <t>fuer</t>
    </r>
    <r>
      <rPr>
        <sz val="11"/>
        <color rgb="FF000000"/>
        <rFont val="Calibri"/>
        <family val="2"/>
        <scheme val="minor"/>
      </rPr>
      <t xml:space="preserve"> tote la terre sanz tançon s’ an fu en molt grant cusançon EOS</t>
    </r>
  </si>
  <si>
    <r>
      <t xml:space="preserve">si leur dist : "Seigneur , sachiés que je ne le lairoie a nul </t>
    </r>
    <r>
      <rPr>
        <b/>
        <sz val="11"/>
        <color rgb="FFC00000"/>
        <rFont val="Calibri"/>
        <family val="2"/>
        <scheme val="minor"/>
      </rPr>
      <t>fuer</t>
    </r>
    <r>
      <rPr>
        <sz val="11"/>
        <color rgb="FF000000"/>
        <rFont val="Calibri"/>
        <family val="2"/>
        <scheme val="minor"/>
      </rPr>
      <t xml:space="preserve"> que je ne m’ en venjaisse d’ aus , ne pour l’ apostoile!"</t>
    </r>
  </si>
  <si>
    <r>
      <t xml:space="preserve">De cel ne sai dire le </t>
    </r>
    <r>
      <rPr>
        <b/>
        <sz val="11"/>
        <color rgb="FFC00000"/>
        <rFont val="Calibri"/>
        <family val="2"/>
        <scheme val="minor"/>
      </rPr>
      <t>pris</t>
    </r>
    <r>
      <rPr>
        <sz val="11"/>
        <color rgb="FF000000"/>
        <rFont val="Calibri"/>
        <family val="2"/>
        <scheme val="minor"/>
      </rPr>
      <t xml:space="preserve"> , Ne des cordes ne des peissuns Ki del tref tienent les giruns : </t>
    </r>
  </si>
  <si>
    <r>
      <t xml:space="preserve">mais je vous prie de vouloir bien me mander ce que vous pensez de ces sortes de toile , si elles sont d’ un bon usé à quoy elles sont propres , leur </t>
    </r>
    <r>
      <rPr>
        <b/>
        <sz val="11"/>
        <color rgb="FFC00000"/>
        <rFont val="Calibri"/>
        <family val="2"/>
        <scheme val="minor"/>
      </rPr>
      <t>prix</t>
    </r>
    <r>
      <rPr>
        <sz val="11"/>
        <color rgb="FF000000"/>
        <rFont val="Calibri"/>
        <family val="2"/>
        <scheme val="minor"/>
      </rPr>
      <t xml:space="preserve"> et leur largeur , ce que contient a peu près une pièce et s’ il seroit facile de les faire venir par le havre ou par Rouën parce que nous usons beaucoup de toile tant pour notre habit , que pour notre hopital EOS</t>
    </r>
  </si>
  <si>
    <r>
      <t xml:space="preserve">dites moy je vô· prie Madame ce que vous en pensez , a quoy elles sont bonnes , leur largeur et leur </t>
    </r>
    <r>
      <rPr>
        <b/>
        <sz val="11"/>
        <color rgb="FFC00000"/>
        <rFont val="Calibri"/>
        <family val="2"/>
        <scheme val="minor"/>
      </rPr>
      <t>prix</t>
    </r>
    <r>
      <rPr>
        <sz val="11"/>
        <color rgb="FF000000"/>
        <rFont val="Calibri"/>
        <family val="2"/>
        <scheme val="minor"/>
      </rPr>
      <t xml:space="preserve"> , parce que notre habit est composé de beaucoup de toile EOS</t>
    </r>
  </si>
  <si>
    <r>
      <t xml:space="preserve">les actes de cette vertu de conformité sont </t>
    </r>
    <r>
      <rPr>
        <b/>
        <sz val="11"/>
        <color rgb="FFC00000"/>
        <rFont val="Calibri"/>
        <family val="2"/>
        <scheme val="minor"/>
      </rPr>
      <t xml:space="preserve">d’ </t>
    </r>
    <r>
      <rPr>
        <sz val="11"/>
        <color rgb="FF000000"/>
        <rFont val="Calibri"/>
        <family val="2"/>
        <scheme val="minor"/>
      </rPr>
      <t xml:space="preserve">un </t>
    </r>
    <r>
      <rPr>
        <b/>
        <sz val="11"/>
        <color rgb="FFC00000"/>
        <rFont val="Calibri"/>
        <family val="2"/>
        <scheme val="minor"/>
      </rPr>
      <t>grand prix</t>
    </r>
    <r>
      <rPr>
        <sz val="11"/>
        <color rgb="FF000000"/>
        <rFont val="Calibri"/>
        <family val="2"/>
        <scheme val="minor"/>
      </rPr>
      <t xml:space="preserve"> devant Dieu EOS</t>
    </r>
  </si>
  <si>
    <r>
      <t xml:space="preserve">je vous </t>
    </r>
    <r>
      <rPr>
        <b/>
        <sz val="11"/>
        <color rgb="FFC00000"/>
        <rFont val="Calibri"/>
        <family val="2"/>
        <scheme val="minor"/>
      </rPr>
      <t>avouë</t>
    </r>
    <r>
      <rPr>
        <sz val="11"/>
        <color rgb="FF000000"/>
        <rFont val="Calibri"/>
        <family val="2"/>
        <scheme val="minor"/>
      </rPr>
      <t xml:space="preserve"> que je fus flattée quand je vis dans votre lettre que võ· m’ adressiez quelque chose pour notre eglise , parce que ma sœur et moy depuis que nõ· sommes R‹ses› nous avons appliquée la , tous les presents que nous avons reçus EOS</t>
    </r>
  </si>
  <si>
    <r>
      <t xml:space="preserve">et quant il furent tout armé , si se </t>
    </r>
    <r>
      <rPr>
        <b/>
        <sz val="11"/>
        <color rgb="FFC00000"/>
        <rFont val="Calibri"/>
        <family val="2"/>
        <scheme val="minor"/>
      </rPr>
      <t>confesserent</t>
    </r>
    <r>
      <rPr>
        <sz val="11"/>
        <color rgb="FF000000"/>
        <rFont val="Calibri"/>
        <family val="2"/>
        <scheme val="minor"/>
      </rPr>
      <t xml:space="preserve"> tout EOS</t>
    </r>
  </si>
  <si>
    <r>
      <t xml:space="preserve">Aprés quant li vesque eurent preechié et moustré as pelerins que le batalle estoit droituriere , si se </t>
    </r>
    <r>
      <rPr>
        <b/>
        <sz val="11"/>
        <color rgb="FFC00000"/>
        <rFont val="Calibri"/>
        <family val="2"/>
        <scheme val="minor"/>
      </rPr>
      <t>confesserent</t>
    </r>
    <r>
      <rPr>
        <sz val="11"/>
        <color rgb="FF000000"/>
        <rFont val="Calibri"/>
        <family val="2"/>
        <scheme val="minor"/>
      </rPr>
      <t xml:space="preserve"> molt bien tout EOS</t>
    </r>
  </si>
  <si>
    <r>
      <t xml:space="preserve">et se </t>
    </r>
    <r>
      <rPr>
        <b/>
        <sz val="11"/>
        <color rgb="FFC00000"/>
        <rFont val="Calibri"/>
        <family val="2"/>
        <scheme val="minor"/>
      </rPr>
      <t>confessa</t>
    </r>
    <r>
      <rPr>
        <sz val="11"/>
        <color rgb="FF000000"/>
        <rFont val="Calibri"/>
        <family val="2"/>
        <scheme val="minor"/>
      </rPr>
      <t xml:space="preserve"> a moy ; </t>
    </r>
  </si>
  <si>
    <r>
      <t xml:space="preserve">Si se </t>
    </r>
    <r>
      <rPr>
        <b/>
        <sz val="11"/>
        <color rgb="FFC00000"/>
        <rFont val="Calibri"/>
        <family val="2"/>
        <scheme val="minor"/>
      </rPr>
      <t>confesserent</t>
    </r>
    <r>
      <rPr>
        <sz val="11"/>
        <color rgb="FF000000"/>
        <rFont val="Calibri"/>
        <family val="2"/>
        <scheme val="minor"/>
      </rPr>
      <t xml:space="preserve"> et aqumeniierent grant fuisson de ceuls de l’ oost</t>
    </r>
  </si>
  <si>
    <r>
      <t xml:space="preserve">Et pour ce que a tort et sans cause , je le </t>
    </r>
    <r>
      <rPr>
        <b/>
        <sz val="11"/>
        <color rgb="FFC00000"/>
        <rFont val="Calibri"/>
        <family val="2"/>
        <scheme val="minor"/>
      </rPr>
      <t>confesse</t>
    </r>
    <r>
      <rPr>
        <sz val="11"/>
        <color rgb="FF000000"/>
        <rFont val="Calibri"/>
        <family val="2"/>
        <scheme val="minor"/>
      </rPr>
      <t xml:space="preserve"> , vous avoir suspessonnée d’ estre aultre que bonne , dont me repens amerement , je vous supplie et de=rechef que tout aultre passé courroux , et cestuicy vous obliez ; </t>
    </r>
  </si>
  <si>
    <r>
      <t xml:space="preserve">et se </t>
    </r>
    <r>
      <rPr>
        <b/>
        <sz val="11"/>
        <color rgb="FFC00000"/>
        <rFont val="Calibri"/>
        <family val="2"/>
        <scheme val="minor"/>
      </rPr>
      <t>confessa</t>
    </r>
    <r>
      <rPr>
        <sz val="11"/>
        <color rgb="FF000000"/>
        <rFont val="Calibri"/>
        <family val="2"/>
        <scheme val="minor"/>
      </rPr>
      <t xml:space="preserve"> a ce curé ; </t>
    </r>
  </si>
  <si>
    <r>
      <t xml:space="preserve">Or est ainsi qu’ il n’ y a pas long temps que je luy comptay et </t>
    </r>
    <r>
      <rPr>
        <b/>
        <sz val="11"/>
        <color rgb="FFC00000"/>
        <rFont val="Calibri"/>
        <family val="2"/>
        <scheme val="minor"/>
      </rPr>
      <t>confessay</t>
    </r>
    <r>
      <rPr>
        <sz val="11"/>
        <color rgb="FF000000"/>
        <rFont val="Calibri"/>
        <family val="2"/>
        <scheme val="minor"/>
      </rPr>
      <t xml:space="preserve"> tout le long la grant amour que je vous porte , et que a ceste cause je n’ avoie ung seul bien en ce monde ; </t>
    </r>
  </si>
  <si>
    <r>
      <t xml:space="preserve">Quatre foiz l’ an , c’ est assavoir a quatre nataulx , vous devez </t>
    </r>
    <r>
      <rPr>
        <b/>
        <sz val="11"/>
        <color rgb="FFC00000"/>
        <rFont val="Calibri"/>
        <family val="2"/>
        <scheme val="minor"/>
      </rPr>
      <t>confesser</t>
    </r>
    <r>
      <rPr>
        <sz val="11"/>
        <color rgb="FF000000"/>
        <rFont val="Calibri"/>
        <family val="2"/>
        <scheme val="minor"/>
      </rPr>
      <t xml:space="preserve"> a vostre curé du mains a quelque ung prestre ou religieux ayant sa puissance ; </t>
    </r>
  </si>
  <si>
    <r>
      <t xml:space="preserve">Nous alions entandre la s‹ain›te messe , nous </t>
    </r>
    <r>
      <rPr>
        <b/>
        <sz val="11"/>
        <color rgb="FFC00000"/>
        <rFont val="Calibri"/>
        <family val="2"/>
        <scheme val="minor"/>
      </rPr>
      <t>confesser</t>
    </r>
    <r>
      <rPr>
        <sz val="11"/>
        <color rgb="FF000000"/>
        <rFont val="Calibri"/>
        <family val="2"/>
        <scheme val="minor"/>
      </rPr>
      <t xml:space="preserve"> et communier dans l’ eglise de nos hostesse , qui sont devotes de nom et d’ effet et des personnes toutes vertueuses et toutes apliquee a l’ edification de la jeunesse EOS</t>
    </r>
  </si>
  <si>
    <r>
      <t xml:space="preserve">Est ce de </t>
    </r>
    <r>
      <rPr>
        <b/>
        <sz val="11"/>
        <color rgb="FFC00000"/>
        <rFont val="Calibri"/>
        <family val="2"/>
        <scheme val="minor"/>
      </rPr>
      <t>confession</t>
    </r>
    <r>
      <rPr>
        <sz val="11"/>
        <color rgb="FF000000"/>
        <rFont val="Calibri"/>
        <family val="2"/>
        <scheme val="minor"/>
      </rPr>
      <t>?</t>
    </r>
  </si>
  <si>
    <r>
      <t xml:space="preserve">Et après ce , adressa sa parolle au juge en disant : Monseigneur l’ official , vous avez oy la </t>
    </r>
    <r>
      <rPr>
        <b/>
        <sz val="11"/>
        <color rgb="FFC00000"/>
        <rFont val="Calibri"/>
        <family val="2"/>
        <scheme val="minor"/>
      </rPr>
      <t>confession</t>
    </r>
    <r>
      <rPr>
        <sz val="11"/>
        <color rgb="FF000000"/>
        <rFont val="Calibri"/>
        <family val="2"/>
        <scheme val="minor"/>
      </rPr>
      <t xml:space="preserve"> de ma fille et les defenses de mon gendre ; </t>
    </r>
  </si>
  <si>
    <r>
      <t>Confession</t>
    </r>
    <r>
      <rPr>
        <sz val="11"/>
        <color rgb="FF000000"/>
        <rFont val="Calibri"/>
        <family val="2"/>
        <scheme val="minor"/>
      </rPr>
      <t xml:space="preserve">! dist le prieur ; </t>
    </r>
  </si>
  <si>
    <r>
      <t xml:space="preserve">Mais ne say quy le </t>
    </r>
    <r>
      <rPr>
        <b/>
        <sz val="11"/>
        <color rgb="FFC00000"/>
        <rFont val="Calibri"/>
        <family val="2"/>
        <scheme val="minor"/>
      </rPr>
      <t>revela</t>
    </r>
    <r>
      <rPr>
        <sz val="11"/>
        <color rgb="FF000000"/>
        <rFont val="Calibri"/>
        <family val="2"/>
        <scheme val="minor"/>
      </rPr>
      <t xml:space="preserve"> , Et dist au roy : "Sire , vez=la Vostre fil en ceste galée ; </t>
    </r>
  </si>
  <si>
    <r>
      <t xml:space="preserve">N’ est il pas vray , mes sœurs , que ce nous est un honneur et bonheur tout particulier d’ estre seules R‹eligieu›ses qui , jusqu’ a present dans l’ Eglise de Dieu , ayes reconnu le grand s‹ain›t pour pere et special protecteur aupres de Sa Majesté qui ne peut rien refuser a celuy a qui il c’ est soumis et a reconnu et apelles son pere sur la terre , a qui il a confié la garde precieuse de sa tres s‹ain›te mere et qui a esté le depositeire des segrets du Ciel </t>
    </r>
    <r>
      <rPr>
        <b/>
        <sz val="11"/>
        <color rgb="FFC00000"/>
        <rFont val="Calibri"/>
        <family val="2"/>
        <scheme val="minor"/>
      </rPr>
      <t>revelés</t>
    </r>
    <r>
      <rPr>
        <sz val="11"/>
        <color rgb="FF000000"/>
        <rFont val="Calibri"/>
        <family val="2"/>
        <scheme val="minor"/>
      </rPr>
      <t xml:space="preserve"> a sa s‹ain›te espouse et d’ un trezor infiny de graces qui luy sont toutes particulieres et qu’ il ne communiques et partage avec personne?</t>
    </r>
  </si>
  <si>
    <r>
      <t xml:space="preserve">et </t>
    </r>
    <r>
      <rPr>
        <b/>
        <sz val="11"/>
        <color rgb="FFC00000"/>
        <rFont val="Calibri"/>
        <family val="2"/>
        <scheme val="minor"/>
      </rPr>
      <t>se confioit</t>
    </r>
    <r>
      <rPr>
        <sz val="11"/>
        <color rgb="FF000000"/>
        <rFont val="Calibri"/>
        <family val="2"/>
        <scheme val="minor"/>
      </rPr>
      <t xml:space="preserve"> sur ce que on li disoit et proumetoit ; </t>
    </r>
  </si>
  <si>
    <r>
      <t xml:space="preserve">Qui ci se laira prendre qu’ il ne soit </t>
    </r>
    <r>
      <rPr>
        <b/>
        <sz val="11"/>
        <color rgb="FFC00000"/>
        <rFont val="Calibri"/>
        <family val="2"/>
        <scheme val="minor"/>
      </rPr>
      <t>cher</t>
    </r>
    <r>
      <rPr>
        <sz val="11"/>
        <color rgb="FF000000"/>
        <rFont val="Calibri"/>
        <family val="2"/>
        <scheme val="minor"/>
      </rPr>
      <t xml:space="preserve"> vanduz , ja Deus ne li outroi a l’ arme voir saluz! </t>
    </r>
  </si>
  <si>
    <r>
      <t xml:space="preserve">Qui est plus </t>
    </r>
    <r>
      <rPr>
        <b/>
        <sz val="11"/>
        <color rgb="FFC00000"/>
        <rFont val="Calibri"/>
        <family val="2"/>
        <scheme val="minor"/>
      </rPr>
      <t>cher</t>
    </r>
    <r>
      <rPr>
        <sz val="11"/>
        <color rgb="FF000000"/>
        <rFont val="Calibri"/>
        <family val="2"/>
        <scheme val="minor"/>
      </rPr>
      <t xml:space="preserve"> , ou le hoyeau , Les pelles , hottes , ou les pictz?</t>
    </r>
  </si>
  <si>
    <r>
      <t xml:space="preserve">Et fut ridicule l’ humeur de </t>
    </r>
    <r>
      <rPr>
        <sz val="11"/>
        <color rgb="FF000000"/>
        <rFont val="Calibri"/>
        <family val="2"/>
        <scheme val="minor"/>
      </rPr>
      <t>Policrates</t>
    </r>
    <r>
      <rPr>
        <sz val="11"/>
        <color rgb="FF333333"/>
        <rFont val="Arial"/>
        <family val="2"/>
      </rPr>
      <t xml:space="preserve"> , tyran de </t>
    </r>
    <r>
      <rPr>
        <sz val="11"/>
        <color rgb="FF000000"/>
        <rFont val="Calibri"/>
        <family val="2"/>
        <scheme val="minor"/>
      </rPr>
      <t>Samos</t>
    </r>
    <r>
      <rPr>
        <sz val="11"/>
        <color rgb="FF333333"/>
        <rFont val="Arial"/>
        <family val="2"/>
      </rPr>
      <t xml:space="preserve"> , lequel , pour interrompre le cours de son continuel bon heur et le compenser , alla jetter en mer le plus </t>
    </r>
    <r>
      <rPr>
        <b/>
        <sz val="11"/>
        <color rgb="FFCC3300"/>
        <rFont val="Arial"/>
        <family val="2"/>
      </rPr>
      <t>cher</t>
    </r>
    <r>
      <rPr>
        <sz val="11"/>
        <color rgb="FF333333"/>
        <rFont val="Arial"/>
        <family val="2"/>
      </rPr>
      <t xml:space="preserve"> et precieux joyeau qu’ il eust , estimant que , par ce malheur aposté , il satisfaisoit à la revolution et vicissitude de la fortune ; </t>
    </r>
  </si>
  <si>
    <r>
      <t xml:space="preserve">Qu’ on ne me die point que c’ est une medecine trop </t>
    </r>
    <r>
      <rPr>
        <b/>
        <sz val="11"/>
        <color rgb="FFCC3300"/>
        <rFont val="Arial"/>
        <family val="2"/>
      </rPr>
      <t>cher</t>
    </r>
    <r>
      <rPr>
        <sz val="11"/>
        <color rgb="FF333333"/>
        <rFont val="Arial"/>
        <family val="2"/>
      </rPr>
      <t xml:space="preserve"> vendue ; </t>
    </r>
  </si>
  <si>
    <r>
      <t xml:space="preserve">votre sceptre , </t>
    </r>
    <r>
      <rPr>
        <sz val="11"/>
        <color rgb="FF000000"/>
        <rFont val="Calibri"/>
        <family val="2"/>
        <scheme val="minor"/>
      </rPr>
      <t>Madame</t>
    </r>
    <r>
      <rPr>
        <sz val="11"/>
        <color rgb="FF333333"/>
        <rFont val="Arial"/>
        <family val="2"/>
      </rPr>
      <t xml:space="preserve"> , est trop </t>
    </r>
    <r>
      <rPr>
        <b/>
        <sz val="11"/>
        <color rgb="FFCC3300"/>
        <rFont val="Arial"/>
        <family val="2"/>
      </rPr>
      <t>cher</t>
    </r>
    <r>
      <rPr>
        <sz val="11"/>
        <color rgb="FF333333"/>
        <rFont val="Arial"/>
        <family val="2"/>
      </rPr>
      <t xml:space="preserve"> à ce prix ; </t>
    </r>
  </si>
  <si>
    <r>
      <t xml:space="preserve">Qu’ on vend </t>
    </r>
    <r>
      <rPr>
        <b/>
        <sz val="11"/>
        <color rgb="FFCC3300"/>
        <rFont val="Arial"/>
        <family val="2"/>
      </rPr>
      <t>cher</t>
    </r>
    <r>
      <rPr>
        <sz val="11"/>
        <color rgb="FF333333"/>
        <rFont val="Arial"/>
        <family val="2"/>
      </rPr>
      <t xml:space="preserve"> maintenant l’ argent à la jeunesse!</t>
    </r>
    <r>
      <rPr>
        <sz val="11"/>
        <color rgb="FF000000"/>
        <rFont val="Calibri"/>
        <family val="2"/>
        <scheme val="minor"/>
      </rPr>
      <t xml:space="preserve"> </t>
    </r>
  </si>
  <si>
    <r>
      <t xml:space="preserve">Mon dieu , que je les plains quand ils vont à la cour , et que c’ est acheter bien </t>
    </r>
    <r>
      <rPr>
        <b/>
        <sz val="11"/>
        <color rgb="FFCC3300"/>
        <rFont val="Arial"/>
        <family val="2"/>
      </rPr>
      <t>cher</t>
    </r>
    <r>
      <rPr>
        <sz val="11"/>
        <color rgb="FF333333"/>
        <rFont val="Arial"/>
        <family val="2"/>
      </rPr>
      <t xml:space="preserve"> cette pension que de traîner ces tristes restes!</t>
    </r>
  </si>
  <si>
    <r>
      <t xml:space="preserve">le plaisir ne vient point volontiers , il se fait rechercher , et souvent acheter plus </t>
    </r>
    <r>
      <rPr>
        <b/>
        <sz val="11"/>
        <color rgb="FFCC3300"/>
        <rFont val="Arial"/>
        <family val="2"/>
      </rPr>
      <t>cher</t>
    </r>
    <r>
      <rPr>
        <sz val="11"/>
        <color rgb="FF333333"/>
        <rFont val="Arial"/>
        <family val="2"/>
      </rPr>
      <t xml:space="preserve"> qu’ il ne vaut : </t>
    </r>
  </si>
  <si>
    <r>
      <t xml:space="preserve">Qui est cest importun qui , se donnant la voix , s’ est ozé baptiser l’ aristarque françois , aux despens de Renier , à nostre prejudice , qui dispute la gloire au mary d’ Euridice , hormis que ses beaux chants n’ animent les rochers , et que ses jolis vers ne sont pas beaucoup </t>
    </r>
    <r>
      <rPr>
        <b/>
        <sz val="11"/>
        <color rgb="FFC00000"/>
        <rFont val="Calibri"/>
        <family val="2"/>
        <scheme val="minor"/>
      </rPr>
      <t>chers</t>
    </r>
    <r>
      <rPr>
        <sz val="11"/>
        <color rgb="FF000000"/>
        <rFont val="Calibri"/>
        <family val="2"/>
        <scheme val="minor"/>
      </rPr>
      <t xml:space="preserve"> , car ils ne coustent rien que six blancs le volume?</t>
    </r>
  </si>
  <si>
    <r>
      <t xml:space="preserve">Ce peuple infortuné qui se retrouve encore au milieu des rochers où son feu le devore , dans le sein de la terre et le fond des côtaux cherche un tresor plus </t>
    </r>
    <r>
      <rPr>
        <b/>
        <sz val="11"/>
        <color rgb="FFC00000"/>
        <rFont val="Calibri"/>
        <family val="2"/>
        <scheme val="minor"/>
      </rPr>
      <t>cher</t>
    </r>
    <r>
      <rPr>
        <sz val="11"/>
        <color rgb="FF000000"/>
        <rFont val="Calibri"/>
        <family val="2"/>
        <scheme val="minor"/>
      </rPr>
      <t xml:space="preserve"> que les plus chers metaux ; </t>
    </r>
  </si>
  <si>
    <r>
      <t xml:space="preserve">L’ olive , le citron , la noix </t>
    </r>
    <r>
      <rPr>
        <b/>
        <sz val="11"/>
        <color rgb="FFC00000"/>
        <rFont val="Calibri"/>
        <family val="2"/>
        <scheme val="minor"/>
      </rPr>
      <t>chère</t>
    </r>
    <r>
      <rPr>
        <sz val="11"/>
        <color rgb="FF000000"/>
        <rFont val="Calibri"/>
        <family val="2"/>
        <scheme val="minor"/>
      </rPr>
      <t xml:space="preserve"> à Palès , y rompent de leur poids les branches gémissantes ; </t>
    </r>
  </si>
  <si>
    <r>
      <t xml:space="preserve">Ce prince est d’ un appétit extraordinaire ; il mange lui seul autant que tous ses sujets ensemble ; il lui faut annuellement plus de quinze cent mille aunes de boudin , et environ six millions de quintaux de poivre , ce qui fait que cette denrée est si </t>
    </r>
    <r>
      <rPr>
        <b/>
        <sz val="11"/>
        <color rgb="FFCC3300"/>
        <rFont val="Arial"/>
        <family val="2"/>
      </rPr>
      <t>chère</t>
    </r>
    <r>
      <rPr>
        <sz val="11"/>
        <color rgb="FF333333"/>
        <rFont val="Arial"/>
        <family val="2"/>
      </rPr>
      <t xml:space="preserve"> en enfer ; </t>
    </r>
  </si>
  <si>
    <r>
      <t xml:space="preserve">Longtems avant sa mort on avait été informé , par les papiers publics , que la maison de ce vieux bachelier était remplie des meubles les plus </t>
    </r>
    <r>
      <rPr>
        <b/>
        <sz val="11"/>
        <color rgb="FFCC3300"/>
        <rFont val="Arial"/>
        <family val="2"/>
      </rPr>
      <t>chers</t>
    </r>
    <r>
      <rPr>
        <sz val="11"/>
        <color rgb="FF333333"/>
        <rFont val="Arial"/>
        <family val="2"/>
      </rPr>
      <t xml:space="preserve"> , des bijoux les plus rares , des effets les plus précieux : </t>
    </r>
  </si>
  <si>
    <r>
      <t xml:space="preserve">Sans hiver , aucune de ces jouissances n’ est possible ; </t>
    </r>
    <r>
      <rPr>
        <i/>
        <sz val="11"/>
        <color rgb="FF333333"/>
        <rFont val="Arial"/>
        <family val="2"/>
      </rPr>
      <t>tout</t>
    </r>
    <r>
      <rPr>
        <sz val="11"/>
        <color rgb="FF333333"/>
        <rFont val="Arial"/>
        <family val="2"/>
      </rPr>
      <t xml:space="preserve"> le</t>
    </r>
    <r>
      <rPr>
        <i/>
        <sz val="11"/>
        <color rgb="FF333333"/>
        <rFont val="Arial"/>
        <family val="2"/>
      </rPr>
      <t>comfort</t>
    </r>
    <r>
      <rPr>
        <sz val="11"/>
        <color rgb="FF333333"/>
        <rFont val="Arial"/>
        <family val="2"/>
      </rPr>
      <t xml:space="preserve"> exige une température rigoureuse ; cela coûte </t>
    </r>
    <r>
      <rPr>
        <b/>
        <sz val="11"/>
        <color rgb="FFCC3300"/>
        <rFont val="Arial"/>
        <family val="2"/>
      </rPr>
      <t>cher</t>
    </r>
    <r>
      <rPr>
        <sz val="11"/>
        <color rgb="FF333333"/>
        <rFont val="Arial"/>
        <family val="2"/>
      </rPr>
      <t xml:space="preserve"> , d’ ailleurs ; </t>
    </r>
  </si>
  <si>
    <r>
      <t xml:space="preserve">le décret qui , dans chaque commune où les grains sont </t>
    </r>
    <r>
      <rPr>
        <b/>
        <sz val="11"/>
        <color rgb="FFCC3300"/>
        <rFont val="Arial"/>
        <family val="2"/>
      </rPr>
      <t>chers</t>
    </r>
    <r>
      <rPr>
        <sz val="11"/>
        <color rgb="FF333333"/>
        <rFont val="Arial"/>
        <family val="2"/>
      </rPr>
      <t xml:space="preserve"> , taxe les riches pour mettre le prix du pain à la portée des pauvres</t>
    </r>
  </si>
  <si>
    <r>
      <t xml:space="preserve">On ne le payait pas assez </t>
    </r>
    <r>
      <rPr>
        <b/>
        <sz val="11"/>
        <color rgb="FFCC3300"/>
        <rFont val="Arial"/>
        <family val="2"/>
      </rPr>
      <t>cher</t>
    </r>
    <r>
      <rPr>
        <sz val="11"/>
        <color rgb="FF333333"/>
        <rFont val="Arial"/>
        <family val="2"/>
      </rPr>
      <t xml:space="preserve"> , il raclait d’ une méchante lyre peinte et portait à son dos , dans une boîte , une corde usée qui avait appartenu à la cithare de </t>
    </r>
    <r>
      <rPr>
        <sz val="11"/>
        <color rgb="FF000000"/>
        <rFont val="Calibri"/>
        <family val="2"/>
        <scheme val="minor"/>
      </rPr>
      <t>Néron</t>
    </r>
    <r>
      <rPr>
        <sz val="11"/>
        <color rgb="FF333333"/>
        <rFont val="Arial"/>
        <family val="2"/>
      </rPr>
      <t xml:space="preserve"> ; </t>
    </r>
  </si>
  <si>
    <r>
      <t xml:space="preserve">Quand ils se voient malades , ils disent aux leurs : "ah! </t>
    </r>
    <r>
      <rPr>
        <sz val="11"/>
        <color rgb="FF000000"/>
        <rFont val="Calibri"/>
        <family val="2"/>
        <scheme val="minor"/>
      </rPr>
      <t xml:space="preserve">Bien , je vais vous en faire , de la </t>
    </r>
    <r>
      <rPr>
        <b/>
        <sz val="11"/>
        <color rgb="FFCC3300"/>
        <rFont val="Calibri"/>
        <family val="2"/>
        <scheme val="minor"/>
      </rPr>
      <t>coûtance</t>
    </r>
    <r>
      <rPr>
        <sz val="11"/>
        <color rgb="FF000000"/>
        <rFont val="Calibri"/>
        <family val="2"/>
        <scheme val="minor"/>
      </rPr>
      <t>! "</t>
    </r>
  </si>
  <si>
    <r>
      <t xml:space="preserve">Ceste composition n’ est propre pour les Salles et Chambres ou lon menge en yver : ny aussi n’ est la Megalographie , qui vault autant a dire comme paincture de grand </t>
    </r>
    <r>
      <rPr>
        <b/>
        <sz val="11"/>
        <color rgb="FFC00000"/>
        <rFont val="Calibri"/>
        <family val="2"/>
        <scheme val="minor"/>
      </rPr>
      <t>coust</t>
    </r>
    <r>
      <rPr>
        <sz val="11"/>
        <color rgb="FF000000"/>
        <rFont val="Calibri"/>
        <family val="2"/>
        <scheme val="minor"/>
      </rPr>
      <t xml:space="preserve"> , ou bien ornee de grans personnages , asavoir Dieux , ou Hommes heroiques , Batailles , Fables , et autres semblables : </t>
    </r>
  </si>
  <si>
    <r>
      <t xml:space="preserve">Je n’ achetois pas le plaisir de ce vice à tout pris , et me contentois de son propre et simple </t>
    </r>
    <r>
      <rPr>
        <b/>
        <sz val="11"/>
        <color rgb="FFCC3300"/>
        <rFont val="Arial"/>
        <family val="2"/>
      </rPr>
      <t>coust</t>
    </r>
    <r>
      <rPr>
        <sz val="11"/>
        <color rgb="FF333333"/>
        <rFont val="Arial"/>
        <family val="2"/>
      </rPr>
      <t xml:space="preserve"> : </t>
    </r>
  </si>
  <si>
    <r>
      <t xml:space="preserve">Le </t>
    </r>
    <r>
      <rPr>
        <b/>
        <sz val="11"/>
        <color rgb="FFCC3300"/>
        <rFont val="Arial"/>
        <family val="2"/>
      </rPr>
      <t>coût</t>
    </r>
    <r>
      <rPr>
        <sz val="11"/>
        <color rgb="FF333333"/>
        <rFont val="Arial"/>
        <family val="2"/>
      </rPr>
      <t xml:space="preserve"> du paquet est de </t>
    </r>
    <r>
      <rPr>
        <i/>
        <sz val="11"/>
        <color rgb="FF333333"/>
        <rFont val="Arial"/>
        <family val="2"/>
      </rPr>
      <t>une livre sterling , quatre shellings , six</t>
    </r>
    <r>
      <rPr>
        <sz val="11"/>
        <color rgb="FF333333"/>
        <rFont val="Arial"/>
        <family val="2"/>
      </rPr>
      <t xml:space="preserve"> </t>
    </r>
    <r>
      <rPr>
        <i/>
        <sz val="11"/>
        <color rgb="FF333333"/>
        <rFont val="Arial"/>
        <family val="2"/>
      </rPr>
      <t>pence</t>
    </r>
    <r>
      <rPr>
        <sz val="11"/>
        <color rgb="FF333333"/>
        <rFont val="Arial"/>
        <family val="2"/>
      </rPr>
      <t xml:space="preserve"> .</t>
    </r>
  </si>
  <si>
    <r>
      <t xml:space="preserve">Le </t>
    </r>
    <r>
      <rPr>
        <b/>
        <sz val="11"/>
        <color rgb="FFCC3300"/>
        <rFont val="Arial"/>
        <family val="2"/>
      </rPr>
      <t>coût</t>
    </r>
    <r>
      <rPr>
        <sz val="11"/>
        <color rgb="FF333333"/>
        <rFont val="Arial"/>
        <family val="2"/>
      </rPr>
      <t xml:space="preserve"> de la machine , pour son adaptation à une salle moyenne , n’ est pas très dispendieux ; </t>
    </r>
  </si>
  <si>
    <r>
      <t xml:space="preserve">j’ avois mille prattiques : Car tout cela qui s’ achepte aux boutiques , Ne </t>
    </r>
    <r>
      <rPr>
        <b/>
        <sz val="11"/>
        <color rgb="FFC00000"/>
        <rFont val="Calibri"/>
        <family val="2"/>
        <scheme val="minor"/>
      </rPr>
      <t>coustoit</t>
    </r>
    <r>
      <rPr>
        <sz val="11"/>
        <color rgb="FF000000"/>
        <rFont val="Calibri"/>
        <family val="2"/>
        <scheme val="minor"/>
      </rPr>
      <t xml:space="preserve"> rien , et mesme le boucher Le plus souvent estoit payé en chair : </t>
    </r>
  </si>
  <si>
    <r>
      <t xml:space="preserve">Il me dit qu’ à votre premier voyage , vos ballots ne </t>
    </r>
    <r>
      <rPr>
        <b/>
        <sz val="11"/>
        <color rgb="FFCC3300"/>
        <rFont val="Arial"/>
        <family val="2"/>
      </rPr>
      <t>coûtèrent</t>
    </r>
    <r>
      <rPr>
        <sz val="11"/>
        <color rgb="FF333333"/>
        <rFont val="Arial"/>
        <family val="2"/>
      </rPr>
      <t xml:space="preserve"> que huit livres quinze sols le cent , jusqu’ à </t>
    </r>
    <r>
      <rPr>
        <sz val="11"/>
        <color rgb="FF000000"/>
        <rFont val="Calibri"/>
        <family val="2"/>
        <scheme val="minor"/>
      </rPr>
      <t>Lyon</t>
    </r>
    <r>
      <rPr>
        <sz val="11"/>
        <color rgb="FF333333"/>
        <rFont val="Arial"/>
        <family val="2"/>
      </rPr>
      <t xml:space="preserve"> , et ensuite dix francs ; </t>
    </r>
  </si>
  <si>
    <r>
      <t xml:space="preserve">Voici le premier refus que tu reçus jamais de ton amie , et je sens bien par ce qu’ il me </t>
    </r>
    <r>
      <rPr>
        <b/>
        <sz val="11"/>
        <color rgb="FFCC3300"/>
        <rFont val="Arial"/>
        <family val="2"/>
      </rPr>
      <t>coûte</t>
    </r>
    <r>
      <rPr>
        <sz val="11"/>
        <color rgb="FF333333"/>
        <rFont val="Arial"/>
        <family val="2"/>
      </rPr>
      <t xml:space="preserve"> que ce sera le dernier ; </t>
    </r>
  </si>
  <si>
    <r>
      <t xml:space="preserve">Il y a de ces piéces qui ne leur ont </t>
    </r>
    <r>
      <rPr>
        <b/>
        <sz val="11"/>
        <color rgb="FFCC3300"/>
        <rFont val="Arial"/>
        <family val="2"/>
      </rPr>
      <t>coûté</t>
    </r>
    <r>
      <rPr>
        <sz val="11"/>
        <color rgb="FF333333"/>
        <rFont val="Arial"/>
        <family val="2"/>
      </rPr>
      <t xml:space="preserve"> que six </t>
    </r>
    <r>
      <rPr>
        <i/>
        <sz val="11"/>
        <color rgb="FF333333"/>
        <rFont val="Arial"/>
        <family val="2"/>
      </rPr>
      <t>taels</t>
    </r>
    <r>
      <rPr>
        <sz val="11"/>
        <color rgb="FF333333"/>
        <rFont val="Arial"/>
        <family val="2"/>
      </rPr>
      <t xml:space="preserve"> à la </t>
    </r>
    <r>
      <rPr>
        <sz val="11"/>
        <color rgb="FF000000"/>
        <rFont val="Calibri"/>
        <family val="2"/>
        <scheme val="minor"/>
      </rPr>
      <t>Chine</t>
    </r>
    <r>
      <rPr>
        <sz val="11"/>
        <color rgb="FF333333"/>
        <rFont val="Arial"/>
        <family val="2"/>
      </rPr>
      <t xml:space="preserve"> , et qu’ ils vendent au </t>
    </r>
    <r>
      <rPr>
        <sz val="11"/>
        <color rgb="FF000000"/>
        <rFont val="Calibri"/>
        <family val="2"/>
        <scheme val="minor"/>
      </rPr>
      <t>Japon</t>
    </r>
    <r>
      <rPr>
        <sz val="11"/>
        <color rgb="FF333333"/>
        <rFont val="Arial"/>
        <family val="2"/>
      </rPr>
      <t xml:space="preserve"> jusqu’ à * 15 </t>
    </r>
    <r>
      <rPr>
        <i/>
        <sz val="11"/>
        <color rgb="FF333333"/>
        <rFont val="Arial"/>
        <family val="2"/>
      </rPr>
      <t>taels</t>
    </r>
    <r>
      <rPr>
        <sz val="11"/>
        <color rgb="FF333333"/>
        <rFont val="Arial"/>
        <family val="2"/>
      </rPr>
      <t xml:space="preserve"> .</t>
    </r>
  </si>
  <si>
    <r>
      <t xml:space="preserve">c’ est un fait qu’ avec la propriété , la production </t>
    </r>
    <r>
      <rPr>
        <b/>
        <sz val="11"/>
        <color rgb="FFCC3300"/>
        <rFont val="Arial"/>
        <family val="2"/>
      </rPr>
      <t>coûte</t>
    </r>
    <r>
      <rPr>
        <sz val="11"/>
        <color rgb="FF333333"/>
        <rFont val="Arial"/>
        <family val="2"/>
      </rPr>
      <t xml:space="preserve"> plus qu’ elle ne vaut ; </t>
    </r>
  </si>
  <si>
    <r>
      <t xml:space="preserve">À cet affoiblissement physique de la machine se joint encore une sotte vanité , qui se fait un mérite de présenter à des convives étonnés , des productions </t>
    </r>
    <r>
      <rPr>
        <b/>
        <sz val="11"/>
        <color rgb="FFCC3300"/>
        <rFont val="Arial"/>
        <family val="2"/>
      </rPr>
      <t>coûteuses</t>
    </r>
    <r>
      <rPr>
        <sz val="11"/>
        <color rgb="FF333333"/>
        <rFont val="Arial"/>
        <family val="2"/>
      </rPr>
      <t xml:space="preserve"> , destinées à leur donner une haute idée de l’ opulence de celui qui les régale ; </t>
    </r>
  </si>
  <si>
    <r>
      <t xml:space="preserve">Bien qu’ ils ne produisent rien et ne soient que des rouages fort </t>
    </r>
    <r>
      <rPr>
        <b/>
        <sz val="11"/>
        <color rgb="FFCC3300"/>
        <rFont val="Arial"/>
        <family val="2"/>
      </rPr>
      <t>coûteux</t>
    </r>
    <r>
      <rPr>
        <sz val="11"/>
        <color rgb="FF333333"/>
        <rFont val="Arial"/>
        <family val="2"/>
      </rPr>
      <t xml:space="preserve"> entre le producteur et le consommateur , ils sont évidemment nécessaires ; </t>
    </r>
  </si>
  <si>
    <r>
      <t xml:space="preserve">Sans doute , à cette profondeur , l’ extraction est plus </t>
    </r>
    <r>
      <rPr>
        <b/>
        <sz val="11"/>
        <color rgb="FFCC3300"/>
        <rFont val="Arial"/>
        <family val="2"/>
      </rPr>
      <t>coûteuse</t>
    </r>
    <r>
      <rPr>
        <sz val="11"/>
        <color rgb="FF333333"/>
        <rFont val="Arial"/>
        <family val="2"/>
      </rPr>
      <t xml:space="preserve"> ; </t>
    </r>
  </si>
  <si>
    <r>
      <t xml:space="preserve">le transport par mer ne serait pas beaucoup plus </t>
    </r>
    <r>
      <rPr>
        <b/>
        <sz val="11"/>
        <color rgb="FFCC3300"/>
        <rFont val="Arial"/>
        <family val="2"/>
      </rPr>
      <t>coûteux</t>
    </r>
    <r>
      <rPr>
        <sz val="11"/>
        <color rgb="FF333333"/>
        <rFont val="Arial"/>
        <family val="2"/>
      </rPr>
      <t xml:space="preserve"> , surtout si l’ on employait des navires grecs ; </t>
    </r>
  </si>
  <si>
    <r>
      <t xml:space="preserve">Ici le corps , préparé soigneusement par des procédés plus sûrs , plus longs et plus </t>
    </r>
    <r>
      <rPr>
        <b/>
        <sz val="11"/>
        <color rgb="FFCC3300"/>
        <rFont val="Arial"/>
        <family val="2"/>
      </rPr>
      <t>coûteux</t>
    </r>
    <r>
      <rPr>
        <sz val="11"/>
        <color rgb="FF333333"/>
        <rFont val="Arial"/>
        <family val="2"/>
      </rPr>
      <t xml:space="preserve"> , avait conservé l’ élasticité de la chair , le grain de l’ épiderme et presque la coloration naturelle ; </t>
    </r>
  </si>
  <si>
    <r>
      <t xml:space="preserve">La sériation lui a été un prétexte à faire vite et moins </t>
    </r>
    <r>
      <rPr>
        <b/>
        <sz val="11"/>
        <color rgb="FFCC3300"/>
        <rFont val="Arial"/>
        <family val="2"/>
      </rPr>
      <t xml:space="preserve">coûteux ; </t>
    </r>
  </si>
  <si>
    <r>
      <t xml:space="preserve">Qui osera se risquer , surtout dans les entreprises où les </t>
    </r>
    <r>
      <rPr>
        <b/>
        <sz val="11"/>
        <color rgb="FFCC3300"/>
        <rFont val="Arial"/>
        <family val="2"/>
      </rPr>
      <t>déboursés</t>
    </r>
    <r>
      <rPr>
        <sz val="11"/>
        <color rgb="FF333333"/>
        <rFont val="Arial"/>
        <family val="2"/>
      </rPr>
      <t xml:space="preserve"> sont grands et la rémunération lointaine ?</t>
    </r>
  </si>
  <si>
    <r>
      <t xml:space="preserve">Il ne regarde comme un profit , comme servant à composer le revenu de son industrie , que ce qui lui reste </t>
    </r>
    <r>
      <rPr>
        <i/>
        <sz val="11"/>
        <color rgb="FF333333"/>
        <rFont val="Arial"/>
        <family val="2"/>
      </rPr>
      <t>net</t>
    </r>
    <r>
      <rPr>
        <sz val="11"/>
        <color rgb="FF333333"/>
        <rFont val="Arial"/>
        <family val="2"/>
      </rPr>
      <t xml:space="preserve"> , ses </t>
    </r>
    <r>
      <rPr>
        <b/>
        <sz val="11"/>
        <color rgb="FFCC3300"/>
        <rFont val="Arial"/>
        <family val="2"/>
      </rPr>
      <t>déboursés</t>
    </r>
    <r>
      <rPr>
        <sz val="11"/>
        <color rgb="FF333333"/>
        <rFont val="Arial"/>
        <family val="2"/>
      </rPr>
      <t xml:space="preserve"> payés ; </t>
    </r>
  </si>
  <si>
    <r>
      <t xml:space="preserve">Je n’ élève assurément aucun doute sur le </t>
    </r>
    <r>
      <rPr>
        <b/>
        <sz val="11"/>
        <color rgb="FFCC3300"/>
        <rFont val="Arial"/>
        <family val="2"/>
      </rPr>
      <t>déboursé</t>
    </r>
    <r>
      <rPr>
        <sz val="11"/>
        <color rgb="FF333333"/>
        <rFont val="Arial"/>
        <family val="2"/>
      </rPr>
      <t xml:space="preserve"> fait par le gouvernement de la somme qu’ il réclame à l’ empereur ; </t>
    </r>
  </si>
  <si>
    <r>
      <t xml:space="preserve">A t’ il fait au greffier le moindre compliment , il pense que cela luy tient lieu de payment ; quand il faut </t>
    </r>
    <r>
      <rPr>
        <b/>
        <sz val="11"/>
        <color rgb="FFC00000"/>
        <rFont val="Arial"/>
        <family val="2"/>
      </rPr>
      <t>debourser</t>
    </r>
    <r>
      <rPr>
        <sz val="11"/>
        <color rgb="FF333333"/>
        <rFont val="Arial"/>
        <family val="2"/>
      </rPr>
      <t xml:space="preserve"> , il se met en furie ; </t>
    </r>
  </si>
  <si>
    <r>
      <t xml:space="preserve">les dépenses de l’ État auront nécessairement diminué avec celles des particuliers ; et le fisc ne saurait moins recevoir de cette manière , qu’ il n’ ait beaucoup moins encore à </t>
    </r>
    <r>
      <rPr>
        <b/>
        <sz val="11"/>
        <color rgb="FFCC3300"/>
        <rFont val="Arial"/>
        <family val="2"/>
      </rPr>
      <t>débourser</t>
    </r>
    <r>
      <rPr>
        <sz val="11"/>
        <color rgb="FF333333"/>
        <rFont val="Arial"/>
        <family val="2"/>
      </rPr>
      <t xml:space="preserve"> : </t>
    </r>
  </si>
  <si>
    <r>
      <t xml:space="preserve">ainsi vous ignoriez parfaitement , quand ma lettre vous est parvenue le 21 avril , qu’ il y eût eu quinze louis </t>
    </r>
    <r>
      <rPr>
        <b/>
        <sz val="11"/>
        <color rgb="FFCC3300"/>
        <rFont val="Arial"/>
        <family val="2"/>
      </rPr>
      <t>déboursés</t>
    </r>
    <r>
      <rPr>
        <sz val="11"/>
        <color rgb="FF333333"/>
        <rFont val="Arial"/>
        <family val="2"/>
      </rPr>
      <t xml:space="preserve"> par moi , pour le secrétaire , en sus des cent louis donnés pour l’ audience?</t>
    </r>
  </si>
  <si>
    <r>
      <t xml:space="preserve">D’ abord , rien à </t>
    </r>
    <r>
      <rPr>
        <b/>
        <sz val="11"/>
        <color rgb="FFCC3300"/>
        <rFont val="Arial"/>
        <family val="2"/>
      </rPr>
      <t>débourser</t>
    </r>
    <r>
      <rPr>
        <sz val="11"/>
        <color rgb="FF333333"/>
        <rFont val="Arial"/>
        <family val="2"/>
      </rPr>
      <t xml:space="preserve"> , il ne la prendrait qu’ avec la maison en dot ; </t>
    </r>
  </si>
  <si>
    <r>
      <t xml:space="preserve">Le cocher , enchanté de voir </t>
    </r>
    <r>
      <rPr>
        <sz val="11"/>
        <color rgb="FF000000"/>
        <rFont val="Calibri"/>
        <family val="2"/>
        <scheme val="minor"/>
      </rPr>
      <t>Belhomme</t>
    </r>
    <r>
      <rPr>
        <b/>
        <sz val="11"/>
        <color rgb="FFCC3300"/>
        <rFont val="Arial"/>
        <family val="2"/>
      </rPr>
      <t>débourser</t>
    </r>
    <r>
      <rPr>
        <sz val="11"/>
        <color rgb="FF333333"/>
        <rFont val="Arial"/>
        <family val="2"/>
      </rPr>
      <t xml:space="preserve"> trois francs soixante et quinze , répondit : "ça va!</t>
    </r>
  </si>
  <si>
    <r>
      <t xml:space="preserve">Comme si c’ était la même chose , de </t>
    </r>
    <r>
      <rPr>
        <b/>
        <sz val="11"/>
        <color rgb="FFCC3300"/>
        <rFont val="Arial"/>
        <family val="2"/>
      </rPr>
      <t>débourser</t>
    </r>
    <r>
      <rPr>
        <sz val="11"/>
        <color rgb="FF333333"/>
        <rFont val="Arial"/>
        <family val="2"/>
      </rPr>
      <t xml:space="preserve"> cinq mille francs quand on en a onze mille , ou quand on en a six!</t>
    </r>
  </si>
  <si>
    <r>
      <t xml:space="preserve">et , bien qu’ il considerast combien c’ est d’ avantage de conserver sa maison pure et nette de troubles de la guerre , afin qu’ entiere en ses forces elle puisse continuellement fournir deniers et secours au besoing ; que la necessité des guerres porte à tous les coups defaire le gast , ce qui ne se peut faire bonnement en nos biens propres , et si le païsant ne porte pas si doucement ce ravage de ceux de son party que de l’ ennemy , en maniere qu’ il s’ en peut aysément allumer des seditions et des troubles parmy nous ; que la licence de desrober et de piller , qui ne peut estre permise en son pays , est un grand support aux ennuis de la guerre , et , qui n’ a autre esperance de gaing que sa solde , il est mal aisé qu’ il soit tenu en office , estant à deux pas de sa femme et de sa retraicte ; que celuy qui met la nappe , tombe tousjours des </t>
    </r>
    <r>
      <rPr>
        <b/>
        <sz val="11"/>
        <color rgb="FFC00000"/>
        <rFont val="Calibri"/>
        <family val="2"/>
        <scheme val="minor"/>
      </rPr>
      <t>despens</t>
    </r>
    <r>
      <rPr>
        <sz val="11"/>
        <color rgb="FF000000"/>
        <rFont val="Calibri"/>
        <family val="2"/>
        <scheme val="minor"/>
      </rPr>
      <t xml:space="preserve"> ; </t>
    </r>
  </si>
  <si>
    <r>
      <t xml:space="preserve">En nostre </t>
    </r>
    <r>
      <rPr>
        <sz val="11"/>
        <color rgb="FF000000"/>
        <rFont val="Calibri"/>
        <family val="2"/>
        <scheme val="minor"/>
      </rPr>
      <t>Marseille</t>
    </r>
    <r>
      <rPr>
        <sz val="11"/>
        <color rgb="FF333333"/>
        <rFont val="Arial"/>
        <family val="2"/>
      </rPr>
      <t xml:space="preserve"> , il se gardoit , au temps passé , du venin préparé à tout de la cigue , aux </t>
    </r>
    <r>
      <rPr>
        <b/>
        <sz val="11"/>
        <color rgb="FFCC3300"/>
        <rFont val="Arial"/>
        <family val="2"/>
      </rPr>
      <t>despens</t>
    </r>
    <r>
      <rPr>
        <sz val="11"/>
        <color rgb="FF333333"/>
        <rFont val="Arial"/>
        <family val="2"/>
      </rPr>
      <t xml:space="preserve"> publics , pour ceux qui voudroyent haster leurs jours , ayant premierement approuvé aux six cens , qui estoit leur senat , les raisons de leur entreprise ; </t>
    </r>
  </si>
  <si>
    <r>
      <t xml:space="preserve">Un fidelle historien de ce temps là nommé </t>
    </r>
    <r>
      <rPr>
        <sz val="11"/>
        <color rgb="FF000000"/>
        <rFont val="Calibri"/>
        <family val="2"/>
        <scheme val="minor"/>
      </rPr>
      <t>Henricus</t>
    </r>
    <r>
      <rPr>
        <sz val="11"/>
        <color rgb="FF333333"/>
        <rFont val="Arial"/>
        <family val="2"/>
      </rPr>
      <t xml:space="preserve"> </t>
    </r>
    <r>
      <rPr>
        <sz val="11"/>
        <color rgb="FF000000"/>
        <rFont val="Calibri"/>
        <family val="2"/>
        <scheme val="minor"/>
      </rPr>
      <t>Scholasticus</t>
    </r>
    <r>
      <rPr>
        <sz val="11"/>
        <color rgb="FF333333"/>
        <rFont val="Arial"/>
        <family val="2"/>
      </rPr>
      <t xml:space="preserve"> , a escrit que les seuls asnes qui suivoient à la queuë de l’ armée de ce miserable apostat , luy faisoient plus grands </t>
    </r>
    <r>
      <rPr>
        <b/>
        <sz val="11"/>
        <color rgb="FFCC3300"/>
        <rFont val="Arial"/>
        <family val="2"/>
      </rPr>
      <t>despens</t>
    </r>
    <r>
      <rPr>
        <sz val="11"/>
        <color rgb="FF333333"/>
        <rFont val="Arial"/>
        <family val="2"/>
      </rPr>
      <t xml:space="preserve"> que toute la cour imperiale , quoy qu’ elle fût grosse extraordinairement : </t>
    </r>
  </si>
  <si>
    <r>
      <t xml:space="preserve">On a connu le monde à ses </t>
    </r>
    <r>
      <rPr>
        <b/>
        <sz val="11"/>
        <color rgb="FFCC3300"/>
        <rFont val="Arial"/>
        <family val="2"/>
      </rPr>
      <t xml:space="preserve">dépens ; </t>
    </r>
  </si>
  <si>
    <r>
      <t xml:space="preserve">On sait que </t>
    </r>
    <r>
      <rPr>
        <sz val="11"/>
        <color rgb="FF000000"/>
        <rFont val="Calibri"/>
        <family val="2"/>
        <scheme val="minor"/>
      </rPr>
      <t>Ptolémée</t>
    </r>
    <r>
      <rPr>
        <sz val="11"/>
        <color rgb="FF333333"/>
        <rFont val="Arial"/>
        <family val="2"/>
      </rPr>
      <t xml:space="preserve"> , roi d’ </t>
    </r>
    <r>
      <rPr>
        <sz val="11"/>
        <color rgb="FF000000"/>
        <rFont val="Calibri"/>
        <family val="2"/>
        <scheme val="minor"/>
      </rPr>
      <t>Égypte</t>
    </r>
    <r>
      <rPr>
        <sz val="11"/>
        <color rgb="FF333333"/>
        <rFont val="Arial"/>
        <family val="2"/>
      </rPr>
      <t xml:space="preserve"> , traita </t>
    </r>
    <r>
      <rPr>
        <sz val="11"/>
        <color rgb="FF000000"/>
        <rFont val="Calibri"/>
        <family val="2"/>
        <scheme val="minor"/>
      </rPr>
      <t>Zénon</t>
    </r>
    <r>
      <rPr>
        <sz val="11"/>
        <color rgb="FF333333"/>
        <rFont val="Arial"/>
        <family val="2"/>
      </rPr>
      <t xml:space="preserve"> en souverain , et députa vers lui des ambassadeurs ; que les athéniens éleverent à ce philosophe un mausolée construit aux</t>
    </r>
    <r>
      <rPr>
        <b/>
        <sz val="11"/>
        <color rgb="FFCC3300"/>
        <rFont val="Arial"/>
        <family val="2"/>
      </rPr>
      <t>dépens</t>
    </r>
    <r>
      <rPr>
        <sz val="11"/>
        <color rgb="FF333333"/>
        <rFont val="Arial"/>
        <family val="2"/>
      </rPr>
      <t xml:space="preserve"> du public ; </t>
    </r>
  </si>
  <si>
    <r>
      <t xml:space="preserve">Mais je vous le redis , Forlis , avec douleur , leurs fonds sont rehaussés : vos quinze jours d’ absence aux </t>
    </r>
    <r>
      <rPr>
        <b/>
        <sz val="11"/>
        <color rgb="FFC00000"/>
        <rFont val="Calibri"/>
        <family val="2"/>
        <scheme val="minor"/>
      </rPr>
      <t>dépens</t>
    </r>
    <r>
      <rPr>
        <sz val="11"/>
        <color rgb="FF000000"/>
        <rFont val="Calibri"/>
        <family val="2"/>
        <scheme val="minor"/>
      </rPr>
      <t xml:space="preserve"> de la vôtre ont grossi leur puissance : </t>
    </r>
  </si>
  <si>
    <r>
      <t xml:space="preserve">Ces grands repas , qui faisaient l’ étonnement des bonnes gens de Londres , durent être mainte fois donnés à leurs </t>
    </r>
    <r>
      <rPr>
        <b/>
        <sz val="11"/>
        <color rgb="FFCC3300"/>
        <rFont val="Arial"/>
        <family val="2"/>
      </rPr>
      <t>dépens</t>
    </r>
    <r>
      <rPr>
        <sz val="11"/>
        <color rgb="FF333333"/>
        <rFont val="Arial"/>
        <family val="2"/>
      </rPr>
      <t xml:space="preserve"> ; </t>
    </r>
  </si>
  <si>
    <r>
      <t xml:space="preserve">Je ne dis pas que nous devions faire la guerre à la </t>
    </r>
    <r>
      <rPr>
        <sz val="11"/>
        <color rgb="FF000000"/>
        <rFont val="Calibri"/>
        <family val="2"/>
        <scheme val="minor"/>
      </rPr>
      <t>Prusse</t>
    </r>
    <r>
      <rPr>
        <sz val="11"/>
        <color rgb="FF333333"/>
        <rFont val="Arial"/>
        <family val="2"/>
      </rPr>
      <t xml:space="preserve"> , pour l’ empêcher de s’ engraisser aux </t>
    </r>
    <r>
      <rPr>
        <b/>
        <sz val="11"/>
        <color rgb="FFCC3300"/>
        <rFont val="Arial"/>
        <family val="2"/>
      </rPr>
      <t>dépens</t>
    </r>
    <r>
      <rPr>
        <sz val="11"/>
        <color rgb="FF333333"/>
        <rFont val="Arial"/>
        <family val="2"/>
      </rPr>
      <t xml:space="preserve"> du </t>
    </r>
    <r>
      <rPr>
        <sz val="11"/>
        <color rgb="FF000000"/>
        <rFont val="Calibri"/>
        <family val="2"/>
        <scheme val="minor"/>
      </rPr>
      <t>Danemark</t>
    </r>
    <r>
      <rPr>
        <sz val="11"/>
        <color rgb="FF333333"/>
        <rFont val="Arial"/>
        <family val="2"/>
      </rPr>
      <t xml:space="preserve"> ; </t>
    </r>
  </si>
  <si>
    <r>
      <t xml:space="preserve">On vous apprendra , mes chers castillans , à vous gorger d’ or et de puissance aux </t>
    </r>
    <r>
      <rPr>
        <b/>
        <sz val="11"/>
        <color rgb="FFCC3300"/>
        <rFont val="Arial"/>
        <family val="2"/>
      </rPr>
      <t>dépens</t>
    </r>
    <r>
      <rPr>
        <sz val="11"/>
        <color rgb="FF333333"/>
        <rFont val="Arial"/>
        <family val="2"/>
      </rPr>
      <t xml:space="preserve"> des portugais?</t>
    </r>
  </si>
  <si>
    <r>
      <t xml:space="preserve">Et allât divertir à nos </t>
    </r>
    <r>
      <rPr>
        <b/>
        <sz val="11"/>
        <color rgb="FFCC3300"/>
        <rFont val="Arial"/>
        <family val="2"/>
      </rPr>
      <t>dépens</t>
    </r>
    <r>
      <rPr>
        <sz val="11"/>
        <color rgb="FF333333"/>
        <rFont val="Arial"/>
        <family val="2"/>
      </rPr>
      <t xml:space="preserve"> le festin des dieux!</t>
    </r>
  </si>
  <si>
    <r>
      <t xml:space="preserve">Qui pourra régenter son voisin ou vivre à ses </t>
    </r>
    <r>
      <rPr>
        <b/>
        <sz val="11"/>
        <color rgb="FFCC3300"/>
        <rFont val="Arial"/>
        <family val="2"/>
      </rPr>
      <t>dépens</t>
    </r>
    <r>
      <rPr>
        <sz val="11"/>
        <color rgb="FF333333"/>
        <rFont val="Arial"/>
        <family val="2"/>
      </rPr>
      <t xml:space="preserve"> ?</t>
    </r>
  </si>
  <si>
    <r>
      <t xml:space="preserve">comme il avait dédommagé l’ Autriche aux </t>
    </r>
    <r>
      <rPr>
        <b/>
        <sz val="11"/>
        <color rgb="FFCC3300"/>
        <rFont val="Arial"/>
        <family val="2"/>
      </rPr>
      <t>dépens</t>
    </r>
    <r>
      <rPr>
        <sz val="11"/>
        <color rgb="FF333333"/>
        <rFont val="Arial"/>
        <family val="2"/>
      </rPr>
      <t xml:space="preserve"> des princes allemands , il dédommagea l’ Angleterre aux dépens de nos alliés </t>
    </r>
  </si>
  <si>
    <r>
      <t xml:space="preserve">Si ot pour </t>
    </r>
    <r>
      <rPr>
        <b/>
        <sz val="11"/>
        <color rgb="FFC00000"/>
        <rFont val="Calibri"/>
        <family val="2"/>
        <scheme val="minor"/>
      </rPr>
      <t>despence</t>
    </r>
    <r>
      <rPr>
        <sz val="11"/>
        <color rgb="FF000000"/>
        <rFont val="Calibri"/>
        <family val="2"/>
        <scheme val="minor"/>
      </rPr>
      <t xml:space="preserve"> Et pour celier a sa despense Mettre , une povre gibeciere ; </t>
    </r>
  </si>
  <si>
    <r>
      <t xml:space="preserve">Si ot pour despence Et pour celier a sa </t>
    </r>
    <r>
      <rPr>
        <b/>
        <sz val="11"/>
        <color rgb="FFC00000"/>
        <rFont val="Calibri"/>
        <family val="2"/>
        <scheme val="minor"/>
      </rPr>
      <t>despense</t>
    </r>
    <r>
      <rPr>
        <sz val="11"/>
        <color rgb="FF000000"/>
        <rFont val="Calibri"/>
        <family val="2"/>
        <scheme val="minor"/>
      </rPr>
      <t xml:space="preserve"> Mettre , une povre gibeciere ; </t>
    </r>
  </si>
  <si>
    <r>
      <t xml:space="preserve">Parquoy , le plus souvent qu’ il povoit , se retiroit en sa maison , oû tant de compaignies l’ alloient veoir , que sa </t>
    </r>
    <r>
      <rPr>
        <b/>
        <sz val="11"/>
        <color rgb="FFCC3300"/>
        <rFont val="Arial"/>
        <family val="2"/>
      </rPr>
      <t>despence</t>
    </r>
    <r>
      <rPr>
        <sz val="11"/>
        <color rgb="FF333333"/>
        <rFont val="Arial"/>
        <family val="2"/>
      </rPr>
      <t xml:space="preserve"> n’ amoindrissoit gueres en son mesnage ; </t>
    </r>
  </si>
  <si>
    <r>
      <t xml:space="preserve">Peu de temps apres le Roy Demetrius qui pour la grande opiniastrise de son courage estoit surnommé Poliorcetes , c’ est a dire destructeur de Villes , se meit en deliberation de faire la guerre aux Rhodiens , et pour en venir plustost a bout , mena quant et soy Epimachus d’ Athenes , excellent et singulier Architecte , lequel feit une Helepolie de </t>
    </r>
    <r>
      <rPr>
        <b/>
        <sz val="11"/>
        <color rgb="FFC00000"/>
        <rFont val="Arial"/>
        <family val="2"/>
      </rPr>
      <t>despense</t>
    </r>
    <r>
      <rPr>
        <sz val="11"/>
        <color rgb="FF333333"/>
        <rFont val="Arial"/>
        <family val="2"/>
      </rPr>
      <t xml:space="preserve"> excessive , de labeur merveilleux , et d’ industrie souveraine : </t>
    </r>
  </si>
  <si>
    <r>
      <t xml:space="preserve">Cette façon me fait souvenir de ce riche </t>
    </r>
    <r>
      <rPr>
        <sz val="11"/>
        <color rgb="FF000000"/>
        <rFont val="Calibri"/>
        <family val="2"/>
        <scheme val="minor"/>
      </rPr>
      <t>Romain</t>
    </r>
    <r>
      <rPr>
        <sz val="11"/>
        <color rgb="FF333333"/>
        <rFont val="Arial"/>
        <family val="2"/>
      </rPr>
      <t xml:space="preserve"> , qui avoit esté soigneux , à fort grande </t>
    </r>
    <r>
      <rPr>
        <b/>
        <sz val="11"/>
        <color rgb="FFCC3300"/>
        <rFont val="Arial"/>
        <family val="2"/>
      </rPr>
      <t>despence</t>
    </r>
    <r>
      <rPr>
        <sz val="11"/>
        <color rgb="FF333333"/>
        <rFont val="Arial"/>
        <family val="2"/>
      </rPr>
      <t xml:space="preserve"> , de recouvrer des hommes suffisans en tout genre de sciences , qu’ il tenoit continuellement autour de luy , affin que , quand il escherroit entre ses amis quelque occasion de parler d’ une chose ou d’ autre , ils supplissent sa place , et fussent tous prets à luy fournir , qui d’ un discours , qui d’ un vers d’ </t>
    </r>
    <r>
      <rPr>
        <sz val="11"/>
        <color rgb="FF000000"/>
        <rFont val="Calibri"/>
        <family val="2"/>
        <scheme val="minor"/>
      </rPr>
      <t>Homere</t>
    </r>
    <r>
      <rPr>
        <sz val="11"/>
        <color rgb="FF333333"/>
        <rFont val="Arial"/>
        <family val="2"/>
      </rPr>
      <t xml:space="preserve"> , chacun selon son gibier ; </t>
    </r>
  </si>
  <si>
    <r>
      <t xml:space="preserve">Si l’ on établissait des impositions sur les personnes , sur les marchandises , sur les </t>
    </r>
    <r>
      <rPr>
        <b/>
        <sz val="11"/>
        <color rgb="FFCC3300"/>
        <rFont val="Arial"/>
        <family val="2"/>
      </rPr>
      <t>dépenses</t>
    </r>
    <r>
      <rPr>
        <sz val="11"/>
        <color rgb="FF333333"/>
        <rFont val="Arial"/>
        <family val="2"/>
      </rPr>
      <t xml:space="preserve"> , sur les consommations , la perception de ces impositions serait fort coûteuse ; </t>
    </r>
  </si>
  <si>
    <r>
      <t xml:space="preserve">C’ est d’ elle en effet que l’ on voit sortir les fantaisies les plus bizarres , les goûts les plus pervers , les plaisirs les plus insensés , les amusemens les plus futiles , les </t>
    </r>
    <r>
      <rPr>
        <b/>
        <sz val="11"/>
        <color rgb="FFCC3300"/>
        <rFont val="Arial"/>
        <family val="2"/>
      </rPr>
      <t>dépenses</t>
    </r>
    <r>
      <rPr>
        <sz val="11"/>
        <color rgb="FF333333"/>
        <rFont val="Arial"/>
        <family val="2"/>
      </rPr>
      <t xml:space="preserve"> les plus extravagantes ; </t>
    </r>
  </si>
  <si>
    <r>
      <t xml:space="preserve">Si la république romaine en étendant le progrès de ses armes , fut obligée de porter aux vaincus de plus rudes coups qu’ aux peuples d’ </t>
    </r>
    <r>
      <rPr>
        <sz val="11"/>
        <color rgb="FF000000"/>
        <rFont val="Calibri"/>
        <family val="2"/>
        <scheme val="minor"/>
      </rPr>
      <t>Italie</t>
    </r>
    <r>
      <rPr>
        <sz val="11"/>
        <color rgb="FF333333"/>
        <rFont val="Arial"/>
        <family val="2"/>
      </rPr>
      <t xml:space="preserve"> , soit parce qu’ elle avoit affaire à des puissances trop redoutables , soit parce que ses entreprises exigeoient de plus grandes </t>
    </r>
    <r>
      <rPr>
        <b/>
        <sz val="11"/>
        <color rgb="FFCC3300"/>
        <rFont val="Arial"/>
        <family val="2"/>
      </rPr>
      <t>dépenses</t>
    </r>
    <r>
      <rPr>
        <sz val="11"/>
        <color rgb="FF333333"/>
        <rFont val="Arial"/>
        <family val="2"/>
      </rPr>
      <t xml:space="preserve"> , et que la guerre devoit lui fournir les frais nécessaires de la guerre ; </t>
    </r>
  </si>
  <si>
    <r>
      <t xml:space="preserve">Le gouvernement central s’ émeut parfois à la vue d’ une si grande </t>
    </r>
    <r>
      <rPr>
        <b/>
        <sz val="11"/>
        <color rgb="FFCC3300"/>
        <rFont val="Arial"/>
        <family val="2"/>
      </rPr>
      <t xml:space="preserve">dépense ; </t>
    </r>
  </si>
  <si>
    <r>
      <t xml:space="preserve">le devis de sept cent mille livres conduisit tout net , par ce chemin battu sur lequel les devis marchent au galop , à une </t>
    </r>
    <r>
      <rPr>
        <b/>
        <sz val="11"/>
        <color rgb="FFCC3300"/>
        <rFont val="Arial"/>
        <family val="2"/>
      </rPr>
      <t>dépense</t>
    </r>
    <r>
      <rPr>
        <sz val="11"/>
        <color rgb="FF333333"/>
        <rFont val="Arial"/>
        <family val="2"/>
      </rPr>
      <t xml:space="preserve"> de deux millions six cent soixante et quinze mille cinq cents francs!</t>
    </r>
  </si>
  <si>
    <r>
      <t xml:space="preserve">C’ est que l’ abri qu’ on créait et qui devait être calculé pour recevoir la masse de nos flottes , soit qu’ il s’ agît de frapper au coeur de l’ ennemi , soit que le hasard les y fît prendre refuge , n’ offrit plus de place qu’ à une dizaine de vaisseaux au plus , quand il en eût fallu pour cent et au delà , ce que l’ on eût obtenu sans plus de peines , ni beaucoup plus de </t>
    </r>
    <r>
      <rPr>
        <b/>
        <sz val="11"/>
        <color rgb="FFCC3300"/>
        <rFont val="Arial"/>
        <family val="2"/>
      </rPr>
      <t>dépenses</t>
    </r>
    <r>
      <rPr>
        <sz val="11"/>
        <color rgb="FF333333"/>
        <rFont val="Arial"/>
        <family val="2"/>
      </rPr>
      <t xml:space="preserve"> , si l’ on se fût porté plus en avant dans la mer ; </t>
    </r>
  </si>
  <si>
    <r>
      <t xml:space="preserve">Il y a telle fileuse dans certains hameaux , qui ne gagne pas la moitié de sa </t>
    </r>
    <r>
      <rPr>
        <b/>
        <sz val="11"/>
        <color rgb="FFCC3300"/>
        <rFont val="Arial"/>
        <family val="2"/>
      </rPr>
      <t>dépense</t>
    </r>
    <r>
      <rPr>
        <sz val="11"/>
        <color rgb="FF333333"/>
        <rFont val="Arial"/>
        <family val="2"/>
      </rPr>
      <t xml:space="preserve"> , bien que sa dépense soit modique ; </t>
    </r>
  </si>
  <si>
    <r>
      <t xml:space="preserve">Il ne nous reste donc que votre travail pour subvenir à nos </t>
    </r>
    <r>
      <rPr>
        <b/>
        <sz val="11"/>
        <color rgb="FFCC3300"/>
        <rFont val="Arial"/>
        <family val="2"/>
      </rPr>
      <t>dépenses</t>
    </r>
    <r>
      <rPr>
        <sz val="11"/>
        <color rgb="FF333333"/>
        <rFont val="Arial"/>
        <family val="2"/>
      </rPr>
      <t xml:space="preserve"> communes!</t>
    </r>
  </si>
  <si>
    <r>
      <t xml:space="preserve">Et quelles fantaisies sont les vôtres , de vous aller mettre en tête que votre mari </t>
    </r>
    <r>
      <rPr>
        <b/>
        <sz val="11"/>
        <color rgb="FFCC3300"/>
        <rFont val="Arial"/>
        <family val="2"/>
      </rPr>
      <t>dépense</t>
    </r>
    <r>
      <rPr>
        <sz val="11"/>
        <color rgb="FF333333"/>
        <rFont val="Arial"/>
        <family val="2"/>
      </rPr>
      <t xml:space="preserve"> son bien , et que c’ est lui qui donne ce régale à madame?</t>
    </r>
  </si>
  <si>
    <r>
      <t xml:space="preserve">Regardez , ne voulez vous pas suivre les loix pastorales , et prendre un berger pour arbitre de vostre differend sans aller </t>
    </r>
    <r>
      <rPr>
        <b/>
        <sz val="11"/>
        <color rgb="FFCC3300"/>
        <rFont val="Arial"/>
        <family val="2"/>
      </rPr>
      <t>despencer</t>
    </r>
    <r>
      <rPr>
        <sz val="11"/>
        <color rgb="FF333333"/>
        <rFont val="Arial"/>
        <family val="2"/>
      </rPr>
      <t xml:space="preserve"> vostre argent avec les praticiens de ce pays?</t>
    </r>
  </si>
  <si>
    <r>
      <t xml:space="preserve">Mon dieu , que d’ argent </t>
    </r>
    <r>
      <rPr>
        <b/>
        <sz val="11"/>
        <color rgb="FFCC3300"/>
        <rFont val="Arial"/>
        <family val="2"/>
      </rPr>
      <t>dépensé</t>
    </r>
    <r>
      <rPr>
        <sz val="11"/>
        <color rgb="FF333333"/>
        <rFont val="Arial"/>
        <family val="2"/>
      </rPr>
      <t xml:space="preserve"> par l’ infidélité ou la négligence des valets!</t>
    </r>
  </si>
  <si>
    <r>
      <t xml:space="preserve">Leur forme de gouvernement est la plus économique et la moins </t>
    </r>
    <r>
      <rPr>
        <b/>
        <sz val="11"/>
        <color rgb="FFCC3300"/>
        <rFont val="Arial"/>
        <family val="2"/>
      </rPr>
      <t xml:space="preserve">dispendieuse ; </t>
    </r>
  </si>
  <si>
    <r>
      <t xml:space="preserve">Cela est vrai , mais à quelques égards seulement , car l’ édition d’ un ouvrage , surtout dans ces premiers temps , ne supposait pas seulement la possession d’ un manuscrit , mais la collation d’ un grand nombre , collation longue , pénible , </t>
    </r>
    <r>
      <rPr>
        <b/>
        <sz val="11"/>
        <color rgb="FFCC3300"/>
        <rFont val="Arial"/>
        <family val="2"/>
      </rPr>
      <t>dispendieuse</t>
    </r>
    <r>
      <rPr>
        <sz val="11"/>
        <color rgb="FF333333"/>
        <rFont val="Arial"/>
        <family val="2"/>
      </rPr>
      <t xml:space="preserve"> ; </t>
    </r>
  </si>
  <si>
    <r>
      <t>Rome</t>
    </r>
    <r>
      <rPr>
        <sz val="11"/>
        <color rgb="FF333333"/>
        <rFont val="Arial"/>
        <family val="2"/>
      </rPr>
      <t xml:space="preserve"> enrichie des dépouilles de </t>
    </r>
    <r>
      <rPr>
        <sz val="11"/>
        <color rgb="FF000000"/>
        <rFont val="Calibri"/>
        <family val="2"/>
        <scheme val="minor"/>
      </rPr>
      <t>Carthage</t>
    </r>
    <r>
      <rPr>
        <sz val="11"/>
        <color rgb="FF333333"/>
        <rFont val="Arial"/>
        <family val="2"/>
      </rPr>
      <t xml:space="preserve"> , pouvoit suffire aux frais des guerres les plus éloignées et les plus </t>
    </r>
    <r>
      <rPr>
        <b/>
        <sz val="11"/>
        <color rgb="FFCC3300"/>
        <rFont val="Arial"/>
        <family val="2"/>
      </rPr>
      <t>dispendieuses</t>
    </r>
    <r>
      <rPr>
        <sz val="11"/>
        <color rgb="FF333333"/>
        <rFont val="Arial"/>
        <family val="2"/>
      </rPr>
      <t xml:space="preserve"> , la pauvreté et les lois y étoient respectées ; </t>
    </r>
  </si>
  <si>
    <r>
      <t xml:space="preserve">Comme le luxe charme si fort le commun des hommes , qu’ il les entraîne dans mille excès </t>
    </r>
    <r>
      <rPr>
        <b/>
        <sz val="11"/>
        <color rgb="FFCC3300"/>
        <rFont val="Arial"/>
        <family val="2"/>
      </rPr>
      <t>dispendieux</t>
    </r>
    <r>
      <rPr>
        <sz val="11"/>
        <color rgb="FF333333"/>
        <rFont val="Arial"/>
        <family val="2"/>
      </rPr>
      <t xml:space="preserve"> , toujours suivis de la ruine des familles et quelquefois de celle de l’ état ; </t>
    </r>
  </si>
  <si>
    <r>
      <t xml:space="preserve">D’ ailleurs , ils étaient accoutrés avec cette simplicité confortable et </t>
    </r>
    <r>
      <rPr>
        <b/>
        <sz val="11"/>
        <color rgb="FFCC3300"/>
        <rFont val="Arial"/>
        <family val="2"/>
      </rPr>
      <t>dispendieuse</t>
    </r>
    <r>
      <rPr>
        <sz val="11"/>
        <color rgb="FF333333"/>
        <rFont val="Arial"/>
        <family val="2"/>
      </rPr>
      <t xml:space="preserve"> qui distingue les touristes de leur nation : </t>
    </r>
  </si>
  <si>
    <r>
      <t xml:space="preserve">Quelle affaire compliquée et </t>
    </r>
    <r>
      <rPr>
        <b/>
        <sz val="11"/>
        <color rgb="FFCC3300"/>
        <rFont val="Arial"/>
        <family val="2"/>
      </rPr>
      <t>dispendieuse</t>
    </r>
    <r>
      <rPr>
        <sz val="11"/>
        <color rgb="FF333333"/>
        <rFont val="Arial"/>
        <family val="2"/>
      </rPr>
      <t>!</t>
    </r>
  </si>
  <si>
    <r>
      <t xml:space="preserve">Quelle course au tunnel , dans les dernières années qui ont précédé la guerre ; quelle succession presque ininterrompue de percées , toutes plus </t>
    </r>
    <r>
      <rPr>
        <b/>
        <sz val="11"/>
        <color rgb="FFCC3300"/>
        <rFont val="Arial"/>
        <family val="2"/>
      </rPr>
      <t>dispendieuses</t>
    </r>
    <r>
      <rPr>
        <sz val="11"/>
        <color rgb="FF333333"/>
        <rFont val="Arial"/>
        <family val="2"/>
      </rPr>
      <t xml:space="preserve"> et plus difficiles les unes que les autres — et réalisées au prix des plus grands , des plus coûteux efforts !</t>
    </r>
  </si>
  <si>
    <r>
      <t xml:space="preserve">De même on consacre toujours quelques chapitres , dans les mêmes livres , à l’ </t>
    </r>
    <r>
      <rPr>
        <b/>
        <sz val="11"/>
        <color rgb="FFCC3300"/>
        <rFont val="Arial"/>
        <family val="2"/>
      </rPr>
      <t>emploi</t>
    </r>
    <r>
      <rPr>
        <sz val="11"/>
        <color rgb="FF333333"/>
        <rFont val="Arial"/>
        <family val="2"/>
      </rPr>
      <t xml:space="preserve"> que les hommes peuvent faire </t>
    </r>
    <r>
      <rPr>
        <b/>
        <sz val="11"/>
        <color rgb="FFCC3300"/>
        <rFont val="Arial"/>
        <family val="2"/>
      </rPr>
      <t>de</t>
    </r>
    <r>
      <rPr>
        <sz val="11"/>
        <color rgb="FF333333"/>
        <rFont val="Arial"/>
        <family val="2"/>
      </rPr>
      <t xml:space="preserve"> leurs </t>
    </r>
    <r>
      <rPr>
        <b/>
        <sz val="11"/>
        <color rgb="FFCC3300"/>
        <rFont val="Arial"/>
        <family val="2"/>
      </rPr>
      <t>biens</t>
    </r>
    <r>
      <rPr>
        <sz val="11"/>
        <color rgb="FF333333"/>
        <rFont val="Arial"/>
        <family val="2"/>
      </rPr>
      <t xml:space="preserve"> ; </t>
    </r>
  </si>
  <si>
    <r>
      <t xml:space="preserve">Que si neantmoins elle s’ asseure tellement de son innocence qu’ elle la puisse verifier , qu’ elle se remette au lieu dont elle est sortie , je me rendray son soliciteur , et </t>
    </r>
    <r>
      <rPr>
        <b/>
        <sz val="11"/>
        <color rgb="FFCC3300"/>
        <rFont val="Arial"/>
        <family val="2"/>
      </rPr>
      <t>employeray</t>
    </r>
    <r>
      <rPr>
        <sz val="11"/>
        <color rgb="FF333333"/>
        <rFont val="Arial"/>
        <family val="2"/>
      </rPr>
      <t xml:space="preserve"> tout mon </t>
    </r>
    <r>
      <rPr>
        <b/>
        <sz val="11"/>
        <color rgb="FFCC3300"/>
        <rFont val="Arial"/>
        <family val="2"/>
      </rPr>
      <t>bien</t>
    </r>
    <r>
      <rPr>
        <sz val="11"/>
        <color rgb="FF333333"/>
        <rFont val="Arial"/>
        <family val="2"/>
      </rPr>
      <t xml:space="preserve"> pour luy recouvrir son honneur , et luy asseurer sa vie , me monstrant aussi bon pere comme j’ ay tousjours faict alors qu’ elle a vescu selon le sang et la maison dont elle est issuë : </t>
    </r>
  </si>
  <si>
    <r>
      <t xml:space="preserve">Le premier fut de feindre quelque affaire importante , qui demandoit la presence de </t>
    </r>
    <r>
      <rPr>
        <sz val="11"/>
        <color rgb="FF000000"/>
        <rFont val="Calibri"/>
        <family val="2"/>
        <scheme val="minor"/>
      </rPr>
      <t>Dionée</t>
    </r>
    <r>
      <rPr>
        <sz val="11"/>
        <color rgb="FF333333"/>
        <rFont val="Arial"/>
        <family val="2"/>
      </rPr>
      <t xml:space="preserve"> à la </t>
    </r>
    <r>
      <rPr>
        <sz val="11"/>
        <color rgb="FF000000"/>
        <rFont val="Calibri"/>
        <family val="2"/>
        <scheme val="minor"/>
      </rPr>
      <t>Selva</t>
    </r>
    <r>
      <rPr>
        <sz val="11"/>
        <color rgb="FF333333"/>
        <rFont val="Arial"/>
        <family val="2"/>
      </rPr>
      <t xml:space="preserve"> : mais </t>
    </r>
    <r>
      <rPr>
        <sz val="11"/>
        <color rgb="FF000000"/>
        <rFont val="Calibri"/>
        <family val="2"/>
        <scheme val="minor"/>
      </rPr>
      <t>Fulgent</t>
    </r>
    <r>
      <rPr>
        <sz val="11"/>
        <color rgb="FF333333"/>
        <rFont val="Arial"/>
        <family val="2"/>
      </rPr>
      <t xml:space="preserve"> éluda ce coup par soupplesse , promettant d’ </t>
    </r>
    <r>
      <rPr>
        <b/>
        <sz val="11"/>
        <color rgb="FFCC3300"/>
        <rFont val="Arial"/>
        <family val="2"/>
      </rPr>
      <t>employer</t>
    </r>
    <r>
      <rPr>
        <sz val="11"/>
        <color rgb="FF333333"/>
        <rFont val="Arial"/>
        <family val="2"/>
      </rPr>
      <t xml:space="preserve"> tout son </t>
    </r>
    <r>
      <rPr>
        <b/>
        <sz val="11"/>
        <color rgb="FFCC3300"/>
        <rFont val="Arial"/>
        <family val="2"/>
      </rPr>
      <t>bien</t>
    </r>
    <r>
      <rPr>
        <sz val="11"/>
        <color rgb="FF333333"/>
        <rFont val="Arial"/>
        <family val="2"/>
      </rPr>
      <t xml:space="preserve"> et tous ses solliciteurs pour la delivrer de cette peine , disant qu’ elle estoit si necessaire au gouvernement de sa maison , qu’ il ne se pouvoit passer de sa presence ; </t>
    </r>
  </si>
  <si>
    <r>
      <t xml:space="preserve">Que si les parens de tels prelats sont pauvres il leur convient faire du bien comme à des pauvres : et non pas </t>
    </r>
    <r>
      <rPr>
        <b/>
        <sz val="11"/>
        <color rgb="FFCC3300"/>
        <rFont val="Arial"/>
        <family val="2"/>
      </rPr>
      <t>employer</t>
    </r>
    <r>
      <rPr>
        <sz val="11"/>
        <color rgb="FF333333"/>
        <rFont val="Arial"/>
        <family val="2"/>
      </rPr>
      <t xml:space="preserve"> les </t>
    </r>
    <r>
      <rPr>
        <b/>
        <sz val="11"/>
        <color rgb="FFCC3300"/>
        <rFont val="Arial"/>
        <family val="2"/>
      </rPr>
      <t>biens</t>
    </r>
    <r>
      <rPr>
        <sz val="11"/>
        <color rgb="FF333333"/>
        <rFont val="Arial"/>
        <family val="2"/>
      </rPr>
      <t xml:space="preserve"> donnez au commun des autres pauvres de leur eglise , à leurs parens seuls : </t>
    </r>
  </si>
  <si>
    <r>
      <t xml:space="preserve">mais toutes choses y estoient desja preparées , et il avoit </t>
    </r>
    <r>
      <rPr>
        <b/>
        <sz val="11"/>
        <color rgb="FFCC3300"/>
        <rFont val="Arial"/>
        <family val="2"/>
      </rPr>
      <t>employé</t>
    </r>
    <r>
      <rPr>
        <sz val="11"/>
        <color rgb="FF333333"/>
        <rFont val="Arial"/>
        <family val="2"/>
      </rPr>
      <t xml:space="preserve"> tout le credit et le </t>
    </r>
    <r>
      <rPr>
        <b/>
        <sz val="11"/>
        <color rgb="FFCC3300"/>
        <rFont val="Arial"/>
        <family val="2"/>
      </rPr>
      <t>bien</t>
    </r>
    <r>
      <rPr>
        <sz val="11"/>
        <color rgb="FF333333"/>
        <rFont val="Arial"/>
        <family val="2"/>
      </rPr>
      <t xml:space="preserve"> qui luy restoit à cét armement , quel moyen de le rendre maintenant inutile sur la prediction d’ un arabe?</t>
    </r>
  </si>
  <si>
    <r>
      <t xml:space="preserve">ils </t>
    </r>
    <r>
      <rPr>
        <b/>
        <sz val="11"/>
        <color rgb="FFCC3300"/>
        <rFont val="Arial"/>
        <family val="2"/>
      </rPr>
      <t>employaient</t>
    </r>
    <r>
      <rPr>
        <sz val="11"/>
        <color rgb="FF333333"/>
        <rFont val="Arial"/>
        <family val="2"/>
      </rPr>
      <t xml:space="preserve"> les trois quarts de leurs </t>
    </r>
    <r>
      <rPr>
        <b/>
        <sz val="11"/>
        <color rgb="FFCC3300"/>
        <rFont val="Arial"/>
        <family val="2"/>
      </rPr>
      <t>biens</t>
    </r>
    <r>
      <rPr>
        <sz val="11"/>
        <color rgb="FF333333"/>
        <rFont val="Arial"/>
        <family val="2"/>
      </rPr>
      <t xml:space="preserve"> à faire prier pour les âmes détenues dans ce lieu expiatoire ; </t>
    </r>
  </si>
  <si>
    <r>
      <t xml:space="preserve">Le duc répondit qu’ il était prêt à servir le dauphin , et à </t>
    </r>
    <r>
      <rPr>
        <b/>
        <sz val="11"/>
        <color rgb="FFCC3300"/>
        <rFont val="Arial"/>
        <family val="2"/>
      </rPr>
      <t>employer</t>
    </r>
    <r>
      <rPr>
        <sz val="11"/>
        <color rgb="FF333333"/>
        <rFont val="Arial"/>
        <family val="2"/>
      </rPr>
      <t xml:space="preserve"> sa personne , ses </t>
    </r>
    <r>
      <rPr>
        <b/>
        <sz val="11"/>
        <color rgb="FFCC3300"/>
        <rFont val="Arial"/>
        <family val="2"/>
      </rPr>
      <t>biens</t>
    </r>
    <r>
      <rPr>
        <sz val="11"/>
        <color rgb="FF333333"/>
        <rFont val="Arial"/>
        <family val="2"/>
      </rPr>
      <t xml:space="preserve"> , ses amis et ses sujets pour lui prouver son obéissance ; </t>
    </r>
  </si>
  <si>
    <r>
      <t xml:space="preserve">Mettez ce qu’ il </t>
    </r>
    <r>
      <rPr>
        <b/>
        <sz val="11"/>
        <color rgb="FFC00000"/>
        <rFont val="Calibri"/>
        <family val="2"/>
        <scheme val="minor"/>
      </rPr>
      <t>en coûte</t>
    </r>
    <r>
      <rPr>
        <sz val="11"/>
        <color rgb="FF000000"/>
        <rFont val="Calibri"/>
        <family val="2"/>
        <scheme val="minor"/>
      </rPr>
      <t xml:space="preserve"> à plaider aujourd’ hui ; Comptez ce qu’ il en reste à beaucoup de familles Vous verrez que Perrin tire l’ argent à lui , Et ne laisse aux plaideurs que le sac et les quilles</t>
    </r>
  </si>
  <si>
    <r>
      <t xml:space="preserve">On dira donc , et on le maintient , qu’ il n’ y a point de prince dans l’ </t>
    </r>
    <r>
      <rPr>
        <sz val="11"/>
        <color rgb="FF000000"/>
        <rFont val="Calibri"/>
        <family val="2"/>
        <scheme val="minor"/>
      </rPr>
      <t>Europe</t>
    </r>
    <r>
      <rPr>
        <sz val="11"/>
        <color rgb="FF333333"/>
        <rFont val="Arial"/>
        <family val="2"/>
      </rPr>
      <t xml:space="preserve"> , qui ne ti re à proportion beaucoup davantage , et où cependant il </t>
    </r>
    <r>
      <rPr>
        <b/>
        <sz val="11"/>
        <color rgb="FFCC3300"/>
        <rFont val="Arial"/>
        <family val="2"/>
      </rPr>
      <t>en</t>
    </r>
    <r>
      <rPr>
        <sz val="11"/>
        <color rgb="FF333333"/>
        <rFont val="Arial"/>
        <family val="2"/>
      </rPr>
      <t xml:space="preserve"> </t>
    </r>
    <r>
      <rPr>
        <b/>
        <sz val="11"/>
        <color rgb="FFCC3300"/>
        <rFont val="Arial"/>
        <family val="2"/>
      </rPr>
      <t>coute</t>
    </r>
    <r>
      <rPr>
        <sz val="11"/>
        <color rgb="FF333333"/>
        <rFont val="Arial"/>
        <family val="2"/>
      </rPr>
      <t xml:space="preserve"> tant à ses peuples ; </t>
    </r>
  </si>
  <si>
    <r>
      <t xml:space="preserve">Quand on a voulu se venger de tant de pertes , et faire une descente en </t>
    </r>
    <r>
      <rPr>
        <sz val="11"/>
        <color rgb="FF000000"/>
        <rFont val="Calibri"/>
        <family val="2"/>
        <scheme val="minor"/>
      </rPr>
      <t>Irlande</t>
    </r>
    <r>
      <rPr>
        <sz val="11"/>
        <color rgb="FF333333"/>
        <rFont val="Arial"/>
        <family val="2"/>
      </rPr>
      <t xml:space="preserve"> , il </t>
    </r>
    <r>
      <rPr>
        <b/>
        <sz val="11"/>
        <color rgb="FFCC3300"/>
        <rFont val="Arial"/>
        <family val="2"/>
      </rPr>
      <t>en</t>
    </r>
    <r>
      <rPr>
        <sz val="11"/>
        <color rgb="FF333333"/>
        <rFont val="Arial"/>
        <family val="2"/>
      </rPr>
      <t xml:space="preserve"> a </t>
    </r>
    <r>
      <rPr>
        <b/>
        <sz val="11"/>
        <color rgb="FFCC3300"/>
        <rFont val="Arial"/>
        <family val="2"/>
      </rPr>
      <t>couté</t>
    </r>
    <r>
      <rPr>
        <sz val="11"/>
        <color rgb="FF333333"/>
        <rFont val="Arial"/>
        <family val="2"/>
      </rPr>
      <t xml:space="preserve"> des sommes immenses pour cette entreprise infructueuse ; </t>
    </r>
  </si>
  <si>
    <r>
      <t xml:space="preserve">Alors vous ignorez qu’ il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cher pour vivre dans la grande ville?</t>
    </r>
  </si>
  <si>
    <r>
      <t xml:space="preserve">Quand il lui </t>
    </r>
    <r>
      <rPr>
        <b/>
        <sz val="11"/>
        <color rgb="FFCC3300"/>
        <rFont val="Arial"/>
        <family val="2"/>
      </rPr>
      <t>en</t>
    </r>
    <r>
      <rPr>
        <sz val="11"/>
        <color rgb="FF333333"/>
        <rFont val="Arial"/>
        <family val="2"/>
      </rPr>
      <t xml:space="preserve"> </t>
    </r>
    <r>
      <rPr>
        <b/>
        <sz val="11"/>
        <color rgb="FFCC3300"/>
        <rFont val="Arial"/>
        <family val="2"/>
      </rPr>
      <t>coûterait</t>
    </r>
    <r>
      <rPr>
        <sz val="11"/>
        <color rgb="FF333333"/>
        <rFont val="Arial"/>
        <family val="2"/>
      </rPr>
      <t xml:space="preserve"> quelque pension , qu’ est cela à côté d’ une jambe arrachée ?</t>
    </r>
  </si>
  <si>
    <r>
      <t xml:space="preserve">En réalité , rien ne le pressait de partir ; il ne lui </t>
    </r>
    <r>
      <rPr>
        <b/>
        <sz val="11"/>
        <color rgb="FFCC3300"/>
        <rFont val="Arial"/>
        <family val="2"/>
      </rPr>
      <t>en</t>
    </r>
    <r>
      <rPr>
        <sz val="11"/>
        <color rgb="FF333333"/>
        <rFont val="Arial"/>
        <family val="2"/>
      </rPr>
      <t xml:space="preserve"> eût rien </t>
    </r>
    <r>
      <rPr>
        <b/>
        <sz val="11"/>
        <color rgb="FFCC3300"/>
        <rFont val="Arial"/>
        <family val="2"/>
      </rPr>
      <t>coûté</t>
    </r>
    <r>
      <rPr>
        <sz val="11"/>
        <color rgb="FF333333"/>
        <rFont val="Arial"/>
        <family val="2"/>
      </rPr>
      <t xml:space="preserve"> de rester quelques jours de plus ; et cela eût fait tant de plaisir à </t>
    </r>
    <r>
      <rPr>
        <sz val="11"/>
        <color rgb="FF000000"/>
        <rFont val="Calibri"/>
        <family val="2"/>
        <scheme val="minor"/>
      </rPr>
      <t>Schulz</t>
    </r>
    <r>
      <rPr>
        <sz val="11"/>
        <color rgb="FF333333"/>
        <rFont val="Arial"/>
        <family val="2"/>
      </rPr>
      <t>!</t>
    </r>
  </si>
  <si>
    <r>
      <t xml:space="preserve">l’ abbé fut bien aise qu’ ilz </t>
    </r>
    <r>
      <rPr>
        <b/>
        <sz val="11"/>
        <color rgb="FFCC3300"/>
        <rFont val="Arial"/>
        <family val="2"/>
      </rPr>
      <t>faisoient</t>
    </r>
    <r>
      <rPr>
        <sz val="11"/>
        <color rgb="FF333333"/>
        <rFont val="Arial"/>
        <family val="2"/>
      </rPr>
      <t xml:space="preserve"> ceste </t>
    </r>
    <r>
      <rPr>
        <b/>
        <sz val="11"/>
        <color rgb="FFCC3300"/>
        <rFont val="Arial"/>
        <family val="2"/>
      </rPr>
      <t>despence</t>
    </r>
    <r>
      <rPr>
        <sz val="11"/>
        <color rgb="FF333333"/>
        <rFont val="Arial"/>
        <family val="2"/>
      </rPr>
      <t xml:space="preserve"> , afin que le nombre des pelerins et pelerines augmentast , les fournyt d’ ouvriers ; </t>
    </r>
  </si>
  <si>
    <r>
      <t xml:space="preserve">L’ un </t>
    </r>
    <r>
      <rPr>
        <b/>
        <sz val="11"/>
        <color rgb="FFC00000"/>
        <rFont val="Calibri"/>
        <family val="2"/>
        <scheme val="minor"/>
      </rPr>
      <t>fait</t>
    </r>
    <r>
      <rPr>
        <sz val="11"/>
        <color rgb="FF000000"/>
        <rFont val="Calibri"/>
        <family val="2"/>
        <scheme val="minor"/>
      </rPr>
      <t xml:space="preserve"> pour s’ avançer </t>
    </r>
    <r>
      <rPr>
        <b/>
        <sz val="11"/>
        <color rgb="FFC00000"/>
        <rFont val="Calibri"/>
        <family val="2"/>
        <scheme val="minor"/>
      </rPr>
      <t>une despence</t>
    </r>
    <r>
      <rPr>
        <sz val="11"/>
        <color rgb="FF000000"/>
        <rFont val="Calibri"/>
        <family val="2"/>
        <scheme val="minor"/>
      </rPr>
      <t xml:space="preserve"> vaine , L’ autre par ce moyen se voit grand devenir , L’ un par severité se sçait entretenir , L’ autre gaigne les coeurs par sa doulceur humaine : </t>
    </r>
  </si>
  <si>
    <r>
      <t xml:space="preserve">Ne gaster sa santé par trop boire et manger , Ne </t>
    </r>
    <r>
      <rPr>
        <b/>
        <sz val="11"/>
        <color rgb="FFC00000"/>
        <rFont val="Calibri"/>
        <family val="2"/>
        <scheme val="minor"/>
      </rPr>
      <t>faire</t>
    </r>
    <r>
      <rPr>
        <sz val="11"/>
        <color rgb="FF000000"/>
        <rFont val="Calibri"/>
        <family val="2"/>
        <scheme val="minor"/>
      </rPr>
      <t xml:space="preserve"> sans propos une folle </t>
    </r>
    <r>
      <rPr>
        <b/>
        <sz val="11"/>
        <color rgb="FFC00000"/>
        <rFont val="Calibri"/>
        <family val="2"/>
        <scheme val="minor"/>
      </rPr>
      <t>despence</t>
    </r>
    <r>
      <rPr>
        <sz val="11"/>
        <color rgb="FF000000"/>
        <rFont val="Calibri"/>
        <family val="2"/>
        <scheme val="minor"/>
      </rPr>
      <t xml:space="preserve"> , Ne dire à tous venans tout cela que lon pense , Et d’ un maigre discours gouverner l’ estranger : </t>
    </r>
  </si>
  <si>
    <r>
      <t xml:space="preserve">Il pleure quand il faut </t>
    </r>
    <r>
      <rPr>
        <b/>
        <sz val="11"/>
        <color rgb="FFC00000"/>
        <rFont val="Calibri"/>
        <family val="2"/>
        <scheme val="minor"/>
      </rPr>
      <t>faire de la depense</t>
    </r>
    <r>
      <rPr>
        <sz val="11"/>
        <color rgb="FF000000"/>
        <rFont val="Calibri"/>
        <family val="2"/>
        <scheme val="minor"/>
      </rPr>
      <t xml:space="preserve"> ; s’ il mange , c’ est du pain , encore bien petit , et n’ est selon son goust sausse que d’ appetit ; </t>
    </r>
  </si>
  <si>
    <r>
      <t xml:space="preserve">et si </t>
    </r>
    <r>
      <rPr>
        <sz val="11"/>
        <color rgb="FF000000"/>
        <rFont val="Calibri"/>
        <family val="2"/>
        <scheme val="minor"/>
      </rPr>
      <t>Quentin</t>
    </r>
    <r>
      <rPr>
        <sz val="11"/>
        <color rgb="FF333333"/>
        <rFont val="Arial"/>
        <family val="2"/>
      </rPr>
      <t xml:space="preserve"> veut entreprendre de les transcripre bout à bout à prix honneste , puisqu’ il est tant de loysir , je ne seray pas marry d’ en </t>
    </r>
    <r>
      <rPr>
        <b/>
        <sz val="11"/>
        <color rgb="FFCC3300"/>
        <rFont val="Arial"/>
        <family val="2"/>
      </rPr>
      <t>faire</t>
    </r>
    <r>
      <rPr>
        <sz val="11"/>
        <color rgb="FF333333"/>
        <rFont val="Arial"/>
        <family val="2"/>
      </rPr>
      <t xml:space="preserve"> la </t>
    </r>
    <r>
      <rPr>
        <b/>
        <sz val="11"/>
        <color rgb="FFCC3300"/>
        <rFont val="Arial"/>
        <family val="2"/>
      </rPr>
      <t>despence</t>
    </r>
    <r>
      <rPr>
        <sz val="11"/>
        <color rgb="FF333333"/>
        <rFont val="Arial"/>
        <family val="2"/>
      </rPr>
      <t xml:space="preserve"> , auquel cas , si vous ne faictes du sesjour de par de là , il ne fault que remettre lesdictz volumes entre les mains de </t>
    </r>
    <r>
      <rPr>
        <sz val="11"/>
        <color rgb="FF000000"/>
        <rFont val="Calibri"/>
        <family val="2"/>
        <scheme val="minor"/>
      </rPr>
      <t>Mr</t>
    </r>
    <r>
      <rPr>
        <sz val="11"/>
        <color rgb="FF333333"/>
        <rFont val="Arial"/>
        <family val="2"/>
      </rPr>
      <t xml:space="preserve"> </t>
    </r>
    <r>
      <rPr>
        <sz val="11"/>
        <color rgb="FF000000"/>
        <rFont val="Calibri"/>
        <family val="2"/>
        <scheme val="minor"/>
      </rPr>
      <t>Du</t>
    </r>
    <r>
      <rPr>
        <sz val="11"/>
        <color rgb="FF333333"/>
        <rFont val="Arial"/>
        <family val="2"/>
      </rPr>
      <t xml:space="preserve"> </t>
    </r>
    <r>
      <rPr>
        <sz val="11"/>
        <color rgb="FF000000"/>
        <rFont val="Calibri"/>
        <family val="2"/>
        <scheme val="minor"/>
      </rPr>
      <t>Puy</t>
    </r>
    <r>
      <rPr>
        <sz val="11"/>
        <color rgb="FF333333"/>
        <rFont val="Arial"/>
        <family val="2"/>
      </rPr>
      <t xml:space="preserve"> qui fera travailler à la transcription d’ iceulx par ledict </t>
    </r>
    <r>
      <rPr>
        <sz val="11"/>
        <color rgb="FF000000"/>
        <rFont val="Calibri"/>
        <family val="2"/>
        <scheme val="minor"/>
      </rPr>
      <t>Quentin</t>
    </r>
    <r>
      <rPr>
        <sz val="11"/>
        <color rgb="FF333333"/>
        <rFont val="Arial"/>
        <family val="2"/>
      </rPr>
      <t xml:space="preserve"> au prix que vous aurez convenu lequel il luy fera payer à mesure qu’ il luy rapportera sa besongne</t>
    </r>
  </si>
  <si>
    <r>
      <t xml:space="preserve">Mais on verra qu’ ils sont bien differens de ce que l’ on croit , si l’ on s’ en rapporte au témoi - gnage de ces personnes sensées et solides , qui sans s’ arrester aux opinions publiques , veulent avoir une connoissance particuliere des moeurs des hommes , et qui ne se contentant pas de les voir un certain temps , les suivent et les considerent de près : car ces personnes ainsi instruites et informées assurent , que ces gens dont on publie la liberalité sont au desespoir quand il faut </t>
    </r>
    <r>
      <rPr>
        <b/>
        <sz val="11"/>
        <color rgb="FFCC3300"/>
        <rFont val="Arial"/>
        <family val="2"/>
      </rPr>
      <t>faire</t>
    </r>
    <r>
      <rPr>
        <sz val="11"/>
        <color rgb="FF333333"/>
        <rFont val="Arial"/>
        <family val="2"/>
      </rPr>
      <t xml:space="preserve"> la plus petite </t>
    </r>
    <r>
      <rPr>
        <b/>
        <sz val="11"/>
        <color rgb="FFCC3300"/>
        <rFont val="Arial"/>
        <family val="2"/>
      </rPr>
      <t>depense</t>
    </r>
    <r>
      <rPr>
        <sz val="11"/>
        <color rgb="FF333333"/>
        <rFont val="Arial"/>
        <family val="2"/>
      </rPr>
      <t xml:space="preserve"> chez eux , lors même qu’ ils font des profusions à la vûë du monde ; </t>
    </r>
  </si>
  <si>
    <r>
      <t xml:space="preserve">Un état peut avoir à </t>
    </r>
    <r>
      <rPr>
        <b/>
        <sz val="11"/>
        <color rgb="FFCC3300"/>
        <rFont val="Arial"/>
        <family val="2"/>
      </rPr>
      <t>faire</t>
    </r>
    <r>
      <rPr>
        <sz val="11"/>
        <color rgb="FF333333"/>
        <rFont val="Arial"/>
        <family val="2"/>
      </rPr>
      <t xml:space="preserve"> des </t>
    </r>
    <r>
      <rPr>
        <b/>
        <sz val="11"/>
        <color rgb="FFCC3300"/>
        <rFont val="Arial"/>
        <family val="2"/>
      </rPr>
      <t>dépenses</t>
    </r>
    <r>
      <rPr>
        <sz val="11"/>
        <color rgb="FF333333"/>
        <rFont val="Arial"/>
        <family val="2"/>
      </rPr>
      <t xml:space="preserve"> énormes pour assurer la rentrée de l’ impôt ; </t>
    </r>
  </si>
  <si>
    <r>
      <t xml:space="preserve">Et si tu as à </t>
    </r>
    <r>
      <rPr>
        <b/>
        <sz val="11"/>
        <color rgb="FFCC3300"/>
        <rFont val="Arial"/>
        <family val="2"/>
      </rPr>
      <t>faire</t>
    </r>
    <r>
      <rPr>
        <sz val="11"/>
        <color rgb="FF333333"/>
        <rFont val="Arial"/>
        <family val="2"/>
      </rPr>
      <t xml:space="preserve"> une </t>
    </r>
    <r>
      <rPr>
        <b/>
        <sz val="11"/>
        <color rgb="FFCC3300"/>
        <rFont val="Arial"/>
        <family val="2"/>
      </rPr>
      <t>dépense</t>
    </r>
    <r>
      <rPr>
        <sz val="11"/>
        <color rgb="FF333333"/>
        <rFont val="Arial"/>
        <family val="2"/>
      </rPr>
      <t xml:space="preserve"> plus forte que les deux cents francs?</t>
    </r>
  </si>
  <si>
    <r>
      <t xml:space="preserve">un fermier qui a </t>
    </r>
    <r>
      <rPr>
        <b/>
        <sz val="11"/>
        <color rgb="FFCC3300"/>
        <rFont val="Arial"/>
        <family val="2"/>
      </rPr>
      <t>fait</t>
    </r>
    <r>
      <rPr>
        <sz val="11"/>
        <color rgb="FF333333"/>
        <rFont val="Arial"/>
        <family val="2"/>
      </rPr>
      <t xml:space="preserve"> des </t>
    </r>
    <r>
      <rPr>
        <b/>
        <sz val="11"/>
        <color rgb="FFCC3300"/>
        <rFont val="Arial"/>
        <family val="2"/>
      </rPr>
      <t>frais</t>
    </r>
    <r>
      <rPr>
        <sz val="11"/>
        <color rgb="FF333333"/>
        <rFont val="Arial"/>
        <family val="2"/>
      </rPr>
      <t xml:space="preserve"> infinis d’ acheter des fumiers et des pailles , qui ne sont qu’ une seule et même chose , lors qu’ on a des bestiaux , se procure une heureuse recolte ; </t>
    </r>
  </si>
  <si>
    <r>
      <t xml:space="preserve">aussi Fortuné n’ avoit presque pas besoin de mettre la main à la bourse pour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de son voyage ; </t>
    </r>
  </si>
  <si>
    <r>
      <t xml:space="preserve">outre cela , il faut que vous vous gardiez bien de ne paier régulierement à l’ écheance du terme , car ce seroit le moien de vous ruïner , attendu que ceux à qui je baille ces sortes de soins , ont intérest qu’ il se </t>
    </r>
    <r>
      <rPr>
        <b/>
        <sz val="11"/>
        <color rgb="FFCC3300"/>
        <rFont val="Arial"/>
        <family val="2"/>
      </rPr>
      <t>fasse</t>
    </r>
    <r>
      <rPr>
        <sz val="11"/>
        <color rgb="FF333333"/>
        <rFont val="Arial"/>
        <family val="2"/>
      </rPr>
      <t xml:space="preserve"> des </t>
    </r>
    <r>
      <rPr>
        <b/>
        <sz val="11"/>
        <color rgb="FFCC3300"/>
        <rFont val="Arial"/>
        <family val="2"/>
      </rPr>
      <t>frais</t>
    </r>
    <r>
      <rPr>
        <sz val="11"/>
        <color rgb="FF333333"/>
        <rFont val="Arial"/>
        <family val="2"/>
      </rPr>
      <t xml:space="preserve"> pour recevoir les paiemens ; </t>
    </r>
  </si>
  <si>
    <r>
      <t xml:space="preserve">Tous les chasseurs des environs donnèrent peu de quartier aux perdreaux , le baron </t>
    </r>
    <r>
      <rPr>
        <b/>
        <sz val="11"/>
        <color rgb="FFCC3300"/>
        <rFont val="Arial"/>
        <family val="2"/>
      </rPr>
      <t>fit</t>
    </r>
    <r>
      <rPr>
        <sz val="11"/>
        <color rgb="FF333333"/>
        <rFont val="Arial"/>
        <family val="2"/>
      </rPr>
      <t xml:space="preserve"> les </t>
    </r>
    <r>
      <rPr>
        <b/>
        <sz val="11"/>
        <color rgb="FFCC3300"/>
        <rFont val="Arial"/>
        <family val="2"/>
      </rPr>
      <t>frais</t>
    </r>
    <r>
      <rPr>
        <sz val="11"/>
        <color rgb="FF333333"/>
        <rFont val="Arial"/>
        <family val="2"/>
      </rPr>
      <t xml:space="preserve"> de la nôce , la dot n’ alla pas plus loin ; </t>
    </r>
  </si>
  <si>
    <r>
      <t xml:space="preserve">je ne lui parlerai pas d’ autre chose ; et s’ il rompt , il voudra bien </t>
    </r>
    <r>
      <rPr>
        <b/>
        <sz val="11"/>
        <color rgb="FFCC3300"/>
        <rFont val="Arial"/>
        <family val="2"/>
      </rPr>
      <t>faire</t>
    </r>
    <r>
      <rPr>
        <sz val="11"/>
        <color rgb="FF333333"/>
        <rFont val="Arial"/>
        <family val="2"/>
      </rPr>
      <t xml:space="preserve"> tous les </t>
    </r>
    <r>
      <rPr>
        <b/>
        <sz val="11"/>
        <color rgb="FFCC3300"/>
        <rFont val="Arial"/>
        <family val="2"/>
      </rPr>
      <t>frais</t>
    </r>
    <r>
      <rPr>
        <sz val="11"/>
        <color rgb="FF333333"/>
        <rFont val="Arial"/>
        <family val="2"/>
      </rPr>
      <t xml:space="preserve"> de la rupture ; </t>
    </r>
  </si>
  <si>
    <r>
      <t xml:space="preserve">À la vérité il faudroit que des princes </t>
    </r>
    <r>
      <rPr>
        <b/>
        <sz val="11"/>
        <color rgb="FFCC3300"/>
        <rFont val="Arial"/>
        <family val="2"/>
      </rPr>
      <t>fissent</t>
    </r>
    <r>
      <rPr>
        <sz val="11"/>
        <color rgb="FF333333"/>
        <rFont val="Arial"/>
        <family val="2"/>
      </rPr>
      <t xml:space="preserve"> les </t>
    </r>
    <r>
      <rPr>
        <b/>
        <sz val="11"/>
        <color rgb="FFCC3300"/>
        <rFont val="Arial"/>
        <family val="2"/>
      </rPr>
      <t>frais</t>
    </r>
    <r>
      <rPr>
        <sz val="11"/>
        <color rgb="FF333333"/>
        <rFont val="Arial"/>
        <family val="2"/>
      </rPr>
      <t xml:space="preserve"> de ces grandes et utiles expériences ; </t>
    </r>
  </si>
  <si>
    <r>
      <t xml:space="preserve">Pour que le conseil du médecin ait été donné et reçu , il a fallu que le médecin ou ses parens aient </t>
    </r>
    <r>
      <rPr>
        <b/>
        <sz val="11"/>
        <color rgb="FFCC3300"/>
        <rFont val="Arial"/>
        <family val="2"/>
      </rPr>
      <t>fait</t>
    </r>
    <r>
      <rPr>
        <sz val="11"/>
        <color rgb="FF333333"/>
        <rFont val="Arial"/>
        <family val="2"/>
      </rPr>
      <t xml:space="preserve"> , pendant plusieurs années , les </t>
    </r>
    <r>
      <rPr>
        <b/>
        <sz val="11"/>
        <color rgb="FFCC3300"/>
        <rFont val="Arial"/>
        <family val="2"/>
      </rPr>
      <t>frais</t>
    </r>
    <r>
      <rPr>
        <sz val="11"/>
        <color rgb="FF333333"/>
        <rFont val="Arial"/>
        <family val="2"/>
      </rPr>
      <t xml:space="preserve"> de son instruction ; </t>
    </r>
  </si>
  <si>
    <r>
      <t xml:space="preserve">Ainsi , tandis que nous faisons de si grands frais pour lever et mouvoir les dévastateurs qui vont détruire 20 cités et d’ immenses récoltes dans le cours d’ une saison , l’ Harmonie ne </t>
    </r>
    <r>
      <rPr>
        <b/>
        <sz val="11"/>
        <color rgb="FFCC3300"/>
        <rFont val="Arial"/>
        <family val="2"/>
      </rPr>
      <t>fera</t>
    </r>
    <r>
      <rPr>
        <sz val="11"/>
        <color rgb="FF333333"/>
        <rFont val="Arial"/>
        <family val="2"/>
      </rPr>
      <t xml:space="preserve"> presque aucun </t>
    </r>
    <r>
      <rPr>
        <b/>
        <sz val="11"/>
        <color rgb="FFCC3300"/>
        <rFont val="Arial"/>
        <family val="2"/>
      </rPr>
      <t>frais</t>
    </r>
    <r>
      <rPr>
        <sz val="11"/>
        <color rgb="FF333333"/>
        <rFont val="Arial"/>
        <family val="2"/>
      </rPr>
      <t xml:space="preserve"> pour les immenses et utiles travaux que j’ ai mentionnés ; </t>
    </r>
  </si>
  <si>
    <r>
      <t xml:space="preserve">Une fois assurées ces immobilisations , telles qu’ elles figurent là , l’ oeuvre doit </t>
    </r>
    <r>
      <rPr>
        <b/>
        <sz val="11"/>
        <color rgb="FFCC3300"/>
        <rFont val="Arial"/>
        <family val="2"/>
      </rPr>
      <t>faire</t>
    </r>
    <r>
      <rPr>
        <sz val="11"/>
        <color rgb="FF333333"/>
        <rFont val="Arial"/>
        <family val="2"/>
      </rPr>
      <t xml:space="preserve"> ses </t>
    </r>
    <r>
      <rPr>
        <b/>
        <sz val="11"/>
        <color rgb="FFCC3300"/>
        <rFont val="Arial"/>
        <family val="2"/>
      </rPr>
      <t>frais</t>
    </r>
    <r>
      <rPr>
        <sz val="11"/>
        <color rgb="FF333333"/>
        <rFont val="Arial"/>
        <family val="2"/>
      </rPr>
      <t>?</t>
    </r>
  </si>
  <si>
    <r>
      <t xml:space="preserve">Il n’ y a qu’ un seul prisonnier pour lequel on puisse </t>
    </r>
    <r>
      <rPr>
        <b/>
        <sz val="11"/>
        <color rgb="FFCC3300"/>
        <rFont val="Arial"/>
        <family val="2"/>
      </rPr>
      <t>faire</t>
    </r>
    <r>
      <rPr>
        <sz val="11"/>
        <color rgb="FF333333"/>
        <rFont val="Arial"/>
        <family val="2"/>
      </rPr>
      <t xml:space="preserve"> des </t>
    </r>
    <r>
      <rPr>
        <b/>
        <sz val="11"/>
        <color rgb="FFCC3300"/>
        <rFont val="Arial"/>
        <family val="2"/>
      </rPr>
      <t>frais</t>
    </r>
    <r>
      <rPr>
        <sz val="11"/>
        <color rgb="FF333333"/>
        <rFont val="Arial"/>
        <family val="2"/>
      </rPr>
      <t xml:space="preserve"> pareils!</t>
    </r>
  </si>
  <si>
    <r>
      <t xml:space="preserve">Je constate une chose , en tout cas , c’ est que , pour me marier , moi , tu n’ as pas jugé utile de </t>
    </r>
    <r>
      <rPr>
        <b/>
        <sz val="11"/>
        <color rgb="FFCC3300"/>
        <rFont val="Arial"/>
        <family val="2"/>
      </rPr>
      <t>faire</t>
    </r>
    <r>
      <rPr>
        <sz val="11"/>
        <color rgb="FF333333"/>
        <rFont val="Arial"/>
        <family val="2"/>
      </rPr>
      <t xml:space="preserve"> tous ces </t>
    </r>
    <r>
      <rPr>
        <b/>
        <sz val="11"/>
        <color rgb="FFCC3300"/>
        <rFont val="Arial"/>
        <family val="2"/>
      </rPr>
      <t>frais</t>
    </r>
    <r>
      <rPr>
        <sz val="11"/>
        <color rgb="FF333333"/>
        <rFont val="Arial"/>
        <family val="2"/>
      </rPr>
      <t>!</t>
    </r>
  </si>
  <si>
    <r>
      <t xml:space="preserve">Et comment concevoir la possibilité , quelle que fût leur teneur , de les faire tenir dans l’ enchaînement si rigoureux d’ incidents dont je venais de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t>
    </r>
  </si>
  <si>
    <r>
      <t xml:space="preserve">Certainement s’ il estoit possible en apporter sans grans </t>
    </r>
    <r>
      <rPr>
        <b/>
        <sz val="11"/>
        <color rgb="FFC00000"/>
        <rFont val="Calibri"/>
        <family val="2"/>
        <scheme val="minor"/>
      </rPr>
      <t>fraiz</t>
    </r>
    <r>
      <rPr>
        <sz val="11"/>
        <color rgb="FF000000"/>
        <rFont val="Calibri"/>
        <family val="2"/>
        <scheme val="minor"/>
      </rPr>
      <t xml:space="preserve"> quantité en ceste ville de Rome , elle feroit de grandes utilitez aux edifices qui en seroient garniz : </t>
    </r>
  </si>
  <si>
    <r>
      <t xml:space="preserve">Et si nous voulons amener l’ Eau a moins de </t>
    </r>
    <r>
      <rPr>
        <b/>
        <sz val="11"/>
        <color rgb="FFC00000"/>
        <rFont val="Calibri"/>
        <family val="2"/>
        <scheme val="minor"/>
      </rPr>
      <t>fraiz</t>
    </r>
    <r>
      <rPr>
        <sz val="11"/>
        <color rgb="FF000000"/>
        <rFont val="Calibri"/>
        <family val="2"/>
        <scheme val="minor"/>
      </rPr>
      <t xml:space="preserve"> , il y fauldra proceder en ceste mode : </t>
    </r>
  </si>
  <si>
    <r>
      <t xml:space="preserve">Et au moyen de l’ Arithmetique saura dresser le compte de tous les </t>
    </r>
    <r>
      <rPr>
        <b/>
        <sz val="11"/>
        <color rgb="FFC00000"/>
        <rFont val="Calibri"/>
        <family val="2"/>
        <scheme val="minor"/>
      </rPr>
      <t>fraiz</t>
    </r>
    <r>
      <rPr>
        <sz val="11"/>
        <color rgb="FF000000"/>
        <rFont val="Calibri"/>
        <family val="2"/>
        <scheme val="minor"/>
      </rPr>
      <t xml:space="preserve"> d’ un bastiment : </t>
    </r>
  </si>
  <si>
    <r>
      <t xml:space="preserve">car advenant la mort du Prince , ilz furent contrainctz par les troubles et dissensions de la Republique , de laisser l’ ouvrage imperfect : qui demoura ainsi environ deux cens ains : lesquelz expirez , Antiochus delibera de continuer les </t>
    </r>
    <r>
      <rPr>
        <b/>
        <sz val="11"/>
        <color rgb="FFC00000"/>
        <rFont val="Calibri"/>
        <family val="2"/>
        <scheme val="minor"/>
      </rPr>
      <t>fraiz</t>
    </r>
    <r>
      <rPr>
        <sz val="11"/>
        <color rgb="FF000000"/>
        <rFont val="Calibri"/>
        <family val="2"/>
        <scheme val="minor"/>
      </rPr>
      <t xml:space="preserve"> pour achever ceste besongne : </t>
    </r>
  </si>
  <si>
    <r>
      <t xml:space="preserve">Et qu’ il soit vray , il osta de la composition d’ un temple Dipterique , trente et huict colonnes interieures , telement qu’ il rendit les </t>
    </r>
    <r>
      <rPr>
        <b/>
        <sz val="11"/>
        <color rgb="FFC00000"/>
        <rFont val="Calibri"/>
        <family val="2"/>
        <scheme val="minor"/>
      </rPr>
      <t>fraiz</t>
    </r>
    <r>
      <rPr>
        <sz val="11"/>
        <color rgb="FF000000"/>
        <rFont val="Calibri"/>
        <family val="2"/>
        <scheme val="minor"/>
      </rPr>
      <t xml:space="preserve"> beaucoup plus modestes , et l’ ouvrage plus tost expedié : </t>
    </r>
  </si>
  <si>
    <r>
      <t xml:space="preserve">ainsi bien qu’ il ne m’ en revienne rien du tout , vos denrées vous demeureront en pure perte avec tous les </t>
    </r>
    <r>
      <rPr>
        <b/>
        <sz val="11"/>
        <color rgb="FFCC3300"/>
        <rFont val="Arial"/>
        <family val="2"/>
      </rPr>
      <t>frais</t>
    </r>
    <r>
      <rPr>
        <sz val="11"/>
        <color rgb="FF333333"/>
        <rFont val="Arial"/>
        <family val="2"/>
      </rPr>
      <t xml:space="preserve"> que vous aurez pû faire pour les aprofiter , même vous pourez souvent voir périr vos denrées , sur tout vos liqueurs , n’ en pouvant trouver un debit , quoi qu’ à une journée au plus de vôtre demeure , ils valent un prix exorbitant ; </t>
    </r>
  </si>
  <si>
    <r>
      <t xml:space="preserve">I’ offre d’ armer , seigneur , contre ton adversaire , de ces troupes sans corps , tout un camp volontaire ; tout un camp qui sans </t>
    </r>
    <r>
      <rPr>
        <b/>
        <sz val="11"/>
        <color rgb="FFC00000"/>
        <rFont val="Calibri"/>
        <family val="2"/>
        <scheme val="minor"/>
      </rPr>
      <t>frais</t>
    </r>
    <r>
      <rPr>
        <sz val="11"/>
        <color rgb="FF000000"/>
        <rFont val="Calibri"/>
        <family val="2"/>
        <scheme val="minor"/>
      </rPr>
      <t xml:space="preserve"> suivra tes étendars ; qui servira sans solde , et combattra sans dars ; </t>
    </r>
  </si>
  <si>
    <r>
      <t xml:space="preserve">Au reste , que j’ obtienne seulement le remboursement de mes </t>
    </r>
    <r>
      <rPr>
        <b/>
        <sz val="11"/>
        <color rgb="FFCC3300"/>
        <rFont val="Arial"/>
        <family val="2"/>
      </rPr>
      <t>frais</t>
    </r>
    <r>
      <rPr>
        <sz val="11"/>
        <color rgb="FF333333"/>
        <rFont val="Arial"/>
        <family val="2"/>
      </rPr>
      <t xml:space="preserve"> qu’ elle fera régler , avec de quoi meubler décemment ce petit corps de logis qui donne sur la rivière et sur la forêt ; </t>
    </r>
  </si>
  <si>
    <r>
      <t xml:space="preserve">Si l’ on vient à chercher , pour quel secret mystere , Alidor à ses </t>
    </r>
    <r>
      <rPr>
        <b/>
        <sz val="11"/>
        <color rgb="FFFF0000"/>
        <rFont val="Arial"/>
        <family val="2"/>
      </rPr>
      <t>frais</t>
    </r>
    <r>
      <rPr>
        <sz val="11"/>
        <color rgb="FF333333"/>
        <rFont val="Arial"/>
        <family val="2"/>
      </rPr>
      <t xml:space="preserve"> bâtit un monastere : </t>
    </r>
  </si>
  <si>
    <r>
      <t xml:space="preserve">Le temps passe , vous serez en mesure pour les </t>
    </r>
    <r>
      <rPr>
        <b/>
        <sz val="11"/>
        <color rgb="FFCC3300"/>
        <rFont val="Arial"/>
        <family val="2"/>
      </rPr>
      <t>frais</t>
    </r>
    <r>
      <rPr>
        <sz val="11"/>
        <color rgb="FF333333"/>
        <rFont val="Arial"/>
        <family val="2"/>
      </rPr>
      <t xml:space="preserve"> de succession?</t>
    </r>
  </si>
  <si>
    <r>
      <t xml:space="preserve">Quoi! je me donnerais tant de mal à faire de la peine à ce charmant jeune homme , au lieu de lui faire du plaisir à si peu de </t>
    </r>
    <r>
      <rPr>
        <b/>
        <sz val="11"/>
        <color rgb="FFCC3300"/>
        <rFont val="Arial"/>
        <family val="2"/>
      </rPr>
      <t>frais</t>
    </r>
    <r>
      <rPr>
        <sz val="11"/>
        <color rgb="FF333333"/>
        <rFont val="Arial"/>
        <family val="2"/>
      </rPr>
      <t>!</t>
    </r>
  </si>
  <si>
    <r>
      <t xml:space="preserve">Il montait avec la bête du président et les provisions , du sel , du pain , du maïs , du fromage , qu’ il avait achetées aux </t>
    </r>
    <r>
      <rPr>
        <b/>
        <sz val="11"/>
        <color rgb="FFCC3300"/>
        <rFont val="Arial"/>
        <family val="2"/>
      </rPr>
      <t>frais</t>
    </r>
    <r>
      <rPr>
        <sz val="11"/>
        <color rgb="FF333333"/>
        <rFont val="Arial"/>
        <family val="2"/>
      </rPr>
      <t xml:space="preserve"> du président ; </t>
    </r>
  </si>
  <si>
    <r>
      <t xml:space="preserve">le soleil nous nourrit , nous habille et nous loge à peu de </t>
    </r>
    <r>
      <rPr>
        <b/>
        <sz val="11"/>
        <color rgb="FFCC3300"/>
        <rFont val="Arial"/>
        <family val="2"/>
      </rPr>
      <t>frais</t>
    </r>
    <r>
      <rPr>
        <sz val="11"/>
        <color rgb="FF333333"/>
        <rFont val="Arial"/>
        <family val="2"/>
      </rPr>
      <t xml:space="preserve"> ; </t>
    </r>
  </si>
  <si>
    <r>
      <t xml:space="preserve">non selon l’ ingenieuse opinion d’ </t>
    </r>
    <r>
      <rPr>
        <sz val="11"/>
        <color rgb="FF000000"/>
        <rFont val="Calibri"/>
        <family val="2"/>
        <scheme val="minor"/>
      </rPr>
      <t>Isocrates</t>
    </r>
    <r>
      <rPr>
        <sz val="11"/>
        <color rgb="FF333333"/>
        <rFont val="Arial"/>
        <family val="2"/>
      </rPr>
      <t xml:space="preserve"> , qui conseille à son </t>
    </r>
    <r>
      <rPr>
        <sz val="11"/>
        <color rgb="FF000000"/>
        <rFont val="Calibri"/>
        <family val="2"/>
        <scheme val="minor"/>
      </rPr>
      <t>Roy</t>
    </r>
    <r>
      <rPr>
        <sz val="11"/>
        <color rgb="FF333333"/>
        <rFont val="Arial"/>
        <family val="2"/>
      </rPr>
      <t xml:space="preserve"> de rendre les trafiques et negociations de ses subjects libres , franches et lucratives , et leurs debats et querelles </t>
    </r>
    <r>
      <rPr>
        <b/>
        <sz val="11"/>
        <color rgb="FFCC3300"/>
        <rFont val="Arial"/>
        <family val="2"/>
      </rPr>
      <t>onereuses</t>
    </r>
    <r>
      <rPr>
        <sz val="11"/>
        <color rgb="FF333333"/>
        <rFont val="Arial"/>
        <family val="2"/>
      </rPr>
      <t xml:space="preserve"> , les chargeant de poisans subsides ; </t>
    </r>
  </si>
  <si>
    <r>
      <t xml:space="preserve">N’ envions point à une sorte de gens leurs grandes richesses ; ils les ont à titre </t>
    </r>
    <r>
      <rPr>
        <b/>
        <sz val="11"/>
        <color rgb="FFCC3300"/>
        <rFont val="Arial"/>
        <family val="2"/>
      </rPr>
      <t>onéreux</t>
    </r>
    <r>
      <rPr>
        <sz val="11"/>
        <color rgb="FF333333"/>
        <rFont val="Arial"/>
        <family val="2"/>
      </rPr>
      <t xml:space="preserve"> , et qui ne nous accommoderait point : ils ont mis leur repos , leur santé , leur honneur et leur conscience pour les avoir ; </t>
    </r>
  </si>
  <si>
    <r>
      <t xml:space="preserve">luy faict entendre que jamais Palombe n’ avoit eu d’ inclination pour luy , ce qui estoit vray , et que sur la proposition que Fulgent avoit faicte de luy donner une terre de sa maison et une charge pour tenter si l’ on voudroit entendre à luy bailler cette fille , il avoit esté rudement esconduit , si bien que par raison d’ estat , et pour la conservation de sa maison , de son honneur et de sa parole , il s’ estoit sans amour engagé à ces nopces là qui luy estoient fort </t>
    </r>
    <r>
      <rPr>
        <b/>
        <sz val="11"/>
        <color rgb="FFCC3300"/>
        <rFont val="Arial"/>
        <family val="2"/>
      </rPr>
      <t>onereuses</t>
    </r>
    <r>
      <rPr>
        <sz val="11"/>
        <color rgb="FF333333"/>
        <rFont val="Arial"/>
        <family val="2"/>
      </rPr>
      <t xml:space="preserve"> et desagreables , et que pour essayer de le servir , il s’ estoit rendu miserable ; </t>
    </r>
  </si>
  <si>
    <r>
      <t xml:space="preserve">qui réveillerait en eux , avec les talents naturels , l’ habitude du travail et de l’ exercice ; qui les exciterait à l’ émulation , au désir de la gloire , à l’ amour de la vertu ; qui , au lieu de courtisans vils , inquiets , inutiles , souvent </t>
    </r>
    <r>
      <rPr>
        <b/>
        <sz val="11"/>
        <color rgb="FFCC3300"/>
        <rFont val="Arial"/>
        <family val="2"/>
      </rPr>
      <t>onéreux</t>
    </r>
    <r>
      <rPr>
        <sz val="11"/>
        <color rgb="FF333333"/>
        <rFont val="Arial"/>
        <family val="2"/>
      </rPr>
      <t xml:space="preserve"> à la république , en ferait ou de sages économes , ou d’ excellents pères de famille , ou des juges intègres , ou de bons officiers , ou de grands capitaines , ou des orateurs , ou des philosophes ; </t>
    </r>
  </si>
  <si>
    <r>
      <t xml:space="preserve">Ceux qui ont ceste coustume la prennent pour tesmoignage de pieté et bonne affection , cherchant par là premierement à delivrer par pitié leurs parens vieux , et non seulement du tout inutiles à soy et à autruy , mais </t>
    </r>
    <r>
      <rPr>
        <b/>
        <sz val="11"/>
        <color rgb="FFCC3300"/>
        <rFont val="Arial"/>
        <family val="2"/>
      </rPr>
      <t>onereux</t>
    </r>
    <r>
      <rPr>
        <sz val="11"/>
        <color rgb="FF333333"/>
        <rFont val="Arial"/>
        <family val="2"/>
      </rPr>
      <t xml:space="preserve"> , languissans et meinans vie penible , douloureuse et ennuyeuse à soy et à autruy , pour les mettre en repos et à leur aise : </t>
    </r>
  </si>
  <si>
    <r>
      <t xml:space="preserve">En effet , en style de finances on ne considere guères , à moins que la faveur ne s’ en mêle , certains reliquats d’ engagemens </t>
    </r>
    <r>
      <rPr>
        <b/>
        <sz val="11"/>
        <color rgb="FFCC3300"/>
        <rFont val="Arial"/>
        <family val="2"/>
      </rPr>
      <t>onéreux</t>
    </r>
    <r>
      <rPr>
        <sz val="11"/>
        <color rgb="FF333333"/>
        <rFont val="Arial"/>
        <family val="2"/>
      </rPr>
      <t xml:space="preserve"> que le roi a été dans le temps obligé de contracter avec des gens d’ affaires , que comme des prétentions surannées ; </t>
    </r>
  </si>
  <si>
    <r>
      <t xml:space="preserve">Un engagement </t>
    </r>
    <r>
      <rPr>
        <b/>
        <sz val="11"/>
        <color rgb="FFCC3300"/>
        <rFont val="Arial"/>
        <family val="2"/>
      </rPr>
      <t>onéreux</t>
    </r>
    <r>
      <rPr>
        <sz val="11"/>
        <color rgb="FF333333"/>
        <rFont val="Arial"/>
        <family val="2"/>
      </rPr>
      <t xml:space="preserve"> dans les choses particulières de la vie peut trouver au moins des compensations , et on peut sacrifier un avantage quand il nous reste la faculté d’ en posséder d’ autres ; </t>
    </r>
  </si>
  <si>
    <r>
      <t xml:space="preserve">Il n’ avait de goût </t>
    </r>
    <r>
      <rPr>
        <b/>
        <sz val="11"/>
        <color rgb="FFC00000"/>
        <rFont val="Arial"/>
        <family val="2"/>
      </rPr>
      <t>onéreux</t>
    </r>
    <r>
      <rPr>
        <sz val="11"/>
        <color rgb="FF333333"/>
        <rFont val="Arial"/>
        <family val="2"/>
      </rPr>
      <t xml:space="preserve"> qu’ une soif un peu vive ; </t>
    </r>
  </si>
  <si>
    <r>
      <t xml:space="preserve">J’ estime que lorsque l’ exemple de contrats si </t>
    </r>
    <r>
      <rPr>
        <b/>
        <sz val="11"/>
        <color rgb="FFCC3300"/>
        <rFont val="Arial"/>
        <family val="2"/>
      </rPr>
      <t>onéreux</t>
    </r>
    <r>
      <rPr>
        <sz val="11"/>
        <color rgb="FF333333"/>
        <rFont val="Arial"/>
        <family val="2"/>
      </rPr>
      <t xml:space="preserve"> pour les fermiers aura été donné par quelques propriétaires plus particulièrement avides , il arrivera inévitablement que les plus généreux seront entraînés par la force même de l’ exemple…</t>
    </r>
  </si>
  <si>
    <r>
      <t xml:space="preserve">nous préférons le chauffage au gaz , c’ est plus </t>
    </r>
    <r>
      <rPr>
        <b/>
        <sz val="11"/>
        <color rgb="FFCC3300"/>
        <rFont val="Arial"/>
        <family val="2"/>
      </rPr>
      <t>onéreux</t>
    </r>
    <r>
      <rPr>
        <sz val="11"/>
        <color rgb="FF333333"/>
        <rFont val="Arial"/>
        <family val="2"/>
      </rPr>
      <t xml:space="preserve"> , mais plus sain</t>
    </r>
  </si>
  <si>
    <r>
      <t xml:space="preserve">nous pourrons par là accroître la vie provinciale , et en même temps faire tomber aux administrations centrales bien des sections inutiles ou </t>
    </r>
    <r>
      <rPr>
        <b/>
        <sz val="11"/>
        <color rgb="FFCC3300"/>
        <rFont val="Arial"/>
        <family val="2"/>
      </rPr>
      <t>onéreuses…</t>
    </r>
    <r>
      <rPr>
        <sz val="11"/>
        <color rgb="FF333333"/>
        <rFont val="Arial"/>
        <family val="2"/>
      </rPr>
      <t xml:space="preserve"> </t>
    </r>
  </si>
  <si>
    <r>
      <t xml:space="preserve">Mes ma fille puet bien atendre , que je sui tant d’ avoir seurpris qu’ ele ne puet perdre son </t>
    </r>
    <r>
      <rPr>
        <b/>
        <sz val="11"/>
        <color rgb="FFC00000"/>
        <rFont val="Calibri"/>
        <family val="2"/>
        <scheme val="minor"/>
      </rPr>
      <t>pris</t>
    </r>
    <r>
      <rPr>
        <sz val="11"/>
        <color rgb="FF000000"/>
        <rFont val="Calibri"/>
        <family val="2"/>
        <scheme val="minor"/>
      </rPr>
      <t xml:space="preserve"> ne le fuer de son mariage : </t>
    </r>
  </si>
  <si>
    <r>
      <t xml:space="preserve">Que ne prend il envie à quelqu’ une de cette noble harde Socratique du corps à l’ esprit , achetant au pris de ses cuisses une intelligence et generation philosofique et spirituelle , le plus haut </t>
    </r>
    <r>
      <rPr>
        <b/>
        <sz val="11"/>
        <color rgb="FFC00000"/>
        <rFont val="Calibri"/>
        <family val="2"/>
        <scheme val="minor"/>
      </rPr>
      <t>pris</t>
    </r>
    <r>
      <rPr>
        <sz val="11"/>
        <color rgb="FF000000"/>
        <rFont val="Calibri"/>
        <family val="2"/>
        <scheme val="minor"/>
      </rPr>
      <t xml:space="preserve"> où elle les puisse monter?</t>
    </r>
  </si>
  <si>
    <r>
      <t xml:space="preserve">Tu ne vois que l’ ordre et la police de ce petit caveau où tu es logé , au moins si tu la vois : sa divinité a une jurisdiction infinie au delà ; cette piece n’ est rien au </t>
    </r>
    <r>
      <rPr>
        <b/>
        <sz val="11"/>
        <color rgb="FFCC3300"/>
        <rFont val="Arial"/>
        <family val="2"/>
      </rPr>
      <t>pris</t>
    </r>
    <r>
      <rPr>
        <sz val="11"/>
        <color rgb="FF333333"/>
        <rFont val="Arial"/>
        <family val="2"/>
      </rPr>
      <t xml:space="preserve"> du tout : </t>
    </r>
  </si>
  <si>
    <r>
      <t xml:space="preserve">Oui , </t>
    </r>
    <r>
      <rPr>
        <sz val="11"/>
        <color rgb="FF000000"/>
        <rFont val="Calibri"/>
        <family val="2"/>
        <scheme val="minor"/>
      </rPr>
      <t>Madame</t>
    </r>
    <r>
      <rPr>
        <sz val="11"/>
        <color rgb="FF333333"/>
        <rFont val="Arial"/>
        <family val="2"/>
      </rPr>
      <t xml:space="preserve"> , à ce </t>
    </r>
    <r>
      <rPr>
        <b/>
        <sz val="11"/>
        <color rgb="FFCC3300"/>
        <rFont val="Arial"/>
        <family val="2"/>
      </rPr>
      <t>prix</t>
    </r>
    <r>
      <rPr>
        <sz val="11"/>
        <color rgb="FF333333"/>
        <rFont val="Arial"/>
        <family val="2"/>
      </rPr>
      <t xml:space="preserve"> tout exil m’ est trop doux ; </t>
    </r>
  </si>
  <si>
    <r>
      <t xml:space="preserve">Mais aussi , en eschange , tout ainsi que l’ on voit , dessus le pont au change , la montre de l’ orfevre , ou tantost un coral rougir contre vos yeux , et tantost un cristal donner de son brillant dedans vostre prunelle , icy , du diamant petille l’ estincelle , icy reluit l’ opale , et du saphir le </t>
    </r>
    <r>
      <rPr>
        <b/>
        <sz val="11"/>
        <color rgb="FFC00000"/>
        <rFont val="Calibri"/>
        <family val="2"/>
        <scheme val="minor"/>
      </rPr>
      <t>pris</t>
    </r>
    <r>
      <rPr>
        <sz val="11"/>
        <color rgb="FF000000"/>
        <rFont val="Calibri"/>
        <family val="2"/>
        <scheme val="minor"/>
      </rPr>
      <t xml:space="preserve"> , deçà un hiacynte , un agate , un rubis , delà la calamite , icy les perles fines , deça un beau carcan de riches cornalines : </t>
    </r>
  </si>
  <si>
    <r>
      <t xml:space="preserve">Vous avez raproché deux coeurs qui connaissent tout le </t>
    </r>
    <r>
      <rPr>
        <b/>
        <sz val="11"/>
        <color rgb="FFCC3300"/>
        <rFont val="Arial"/>
        <family val="2"/>
      </rPr>
      <t>prix</t>
    </r>
    <r>
      <rPr>
        <sz val="11"/>
        <color rgb="FF333333"/>
        <rFont val="Arial"/>
        <family val="2"/>
      </rPr>
      <t xml:space="preserve"> de vos services : goûtez le plaisir de contempler vos bienfaits ; vous m’ avez rendu à la probité , à </t>
    </r>
    <r>
      <rPr>
        <sz val="11"/>
        <color rgb="FF000000"/>
        <rFont val="Calibri"/>
        <family val="2"/>
        <scheme val="minor"/>
      </rPr>
      <t>Fanny</t>
    </r>
    <r>
      <rPr>
        <sz val="11"/>
        <color rgb="FF333333"/>
        <rFont val="Arial"/>
        <family val="2"/>
      </rPr>
      <t xml:space="preserve"> , au bonheur ; eh!</t>
    </r>
  </si>
  <si>
    <r>
      <t>Montesquieu</t>
    </r>
    <r>
      <rPr>
        <sz val="11"/>
        <color rgb="FF333333"/>
        <rFont val="Arial"/>
        <family val="2"/>
      </rPr>
      <t xml:space="preserve"> n’ attachoit pas assez de </t>
    </r>
    <r>
      <rPr>
        <b/>
        <sz val="11"/>
        <color rgb="FFCC3300"/>
        <rFont val="Arial"/>
        <family val="2"/>
      </rPr>
      <t>prix</t>
    </r>
    <r>
      <rPr>
        <sz val="11"/>
        <color rgb="FF333333"/>
        <rFont val="Arial"/>
        <family val="2"/>
      </rPr>
      <t xml:space="preserve"> aux honneurs académiques , pour souffrir de leur privation ; </t>
    </r>
  </si>
  <si>
    <r>
      <t xml:space="preserve">Je suis prêt à tout faire , tout pour recouvrer l’ amour paternel , il n’ importe à quel </t>
    </r>
    <r>
      <rPr>
        <b/>
        <sz val="11"/>
        <color rgb="FFCC3300"/>
        <rFont val="Arial"/>
        <family val="2"/>
      </rPr>
      <t>prix</t>
    </r>
    <r>
      <rPr>
        <sz val="11"/>
        <color rgb="FF333333"/>
        <rFont val="Arial"/>
        <family val="2"/>
      </rPr>
      <t xml:space="preserve"> : je ne saurois l’ acheter trop cher : </t>
    </r>
  </si>
  <si>
    <r>
      <t xml:space="preserve">Qu’ elle sente le </t>
    </r>
    <r>
      <rPr>
        <b/>
        <sz val="11"/>
        <color rgb="FFCC3300"/>
        <rFont val="Arial"/>
        <family val="2"/>
      </rPr>
      <t>prix</t>
    </r>
    <r>
      <rPr>
        <sz val="11"/>
        <color rgb="FF333333"/>
        <rFont val="Arial"/>
        <family val="2"/>
      </rPr>
      <t xml:space="preserve"> de mon amour , et de tout ce qu’ il m’ a fait souffrir pour elle!</t>
    </r>
  </si>
  <si>
    <r>
      <t xml:space="preserve">L’ amour a peur des grand’ mamans ; mais , à </t>
    </r>
    <r>
      <rPr>
        <b/>
        <sz val="11"/>
        <color rgb="FFC00000"/>
        <rFont val="Calibri"/>
        <family val="2"/>
        <scheme val="minor"/>
      </rPr>
      <t>prix</t>
    </r>
    <r>
      <rPr>
        <sz val="11"/>
        <color rgb="FF000000"/>
        <rFont val="Calibri"/>
        <family val="2"/>
        <scheme val="minor"/>
      </rPr>
      <t xml:space="preserve"> d’ or , combien de vieilles ont à leurs gages des amants dont les missives font merveilles! </t>
    </r>
  </si>
  <si>
    <r>
      <t xml:space="preserve">Valeurs calculées aux </t>
    </r>
    <r>
      <rPr>
        <b/>
        <sz val="11"/>
        <color rgb="FFCC3300"/>
        <rFont val="Arial"/>
        <family val="2"/>
      </rPr>
      <t>prix</t>
    </r>
    <r>
      <rPr>
        <sz val="11"/>
        <color rgb="FF333333"/>
        <rFont val="Arial"/>
        <family val="2"/>
      </rPr>
      <t xml:space="preserve"> de 1913</t>
    </r>
  </si>
  <si>
    <r>
      <t xml:space="preserve">À quel </t>
    </r>
    <r>
      <rPr>
        <b/>
        <sz val="11"/>
        <color rgb="FFCC3300"/>
        <rFont val="Arial"/>
        <family val="2"/>
      </rPr>
      <t>prix</t>
    </r>
    <r>
      <rPr>
        <sz val="11"/>
        <color rgb="FF333333"/>
        <rFont val="Arial"/>
        <family val="2"/>
      </rPr>
      <t xml:space="preserve"> monterait alors cette expédition!</t>
    </r>
  </si>
  <si>
    <r>
      <t xml:space="preserve">Point de questions , d’ ordre à la fois théorique et pratique : questions de population , de salaires , de subsistances , de </t>
    </r>
    <r>
      <rPr>
        <b/>
        <sz val="11"/>
        <color rgb="FFCC3300"/>
        <rFont val="Arial"/>
        <family val="2"/>
      </rPr>
      <t>prix</t>
    </r>
    <r>
      <rPr>
        <sz val="11"/>
        <color rgb="FF333333"/>
        <rFont val="Arial"/>
        <family val="2"/>
      </rPr>
      <t xml:space="preserve"> , et toutes celles que pose l’ effort novateur des premiers agriculteurs « savants » et des promoteurs de manufactures modernes</t>
    </r>
  </si>
  <si>
    <r>
      <t xml:space="preserve">Ces révolutions et les guerres que la </t>
    </r>
    <r>
      <rPr>
        <sz val="11"/>
        <color rgb="FF000000"/>
        <rFont val="Calibri"/>
        <family val="2"/>
        <scheme val="minor"/>
      </rPr>
      <t>Russie</t>
    </r>
    <r>
      <rPr>
        <sz val="11"/>
        <color rgb="FF333333"/>
        <rFont val="Arial"/>
        <family val="2"/>
      </rPr>
      <t xml:space="preserve"> eut ensuite à soutenir contre les turcs dont elle fut victorieuse , l’ évacuation des trois provinces de </t>
    </r>
    <r>
      <rPr>
        <sz val="11"/>
        <color rgb="FF000000"/>
        <rFont val="Calibri"/>
        <family val="2"/>
        <scheme val="minor"/>
      </rPr>
      <t>Perse</t>
    </r>
    <r>
      <rPr>
        <sz val="11"/>
        <color rgb="FF333333"/>
        <rFont val="Arial"/>
        <family val="2"/>
      </rPr>
      <t xml:space="preserve"> , qui </t>
    </r>
    <r>
      <rPr>
        <b/>
        <sz val="11"/>
        <color rgb="FFCC3300"/>
        <rFont val="Arial"/>
        <family val="2"/>
      </rPr>
      <t>coûtaient</t>
    </r>
    <r>
      <rPr>
        <sz val="11"/>
        <color rgb="FF333333"/>
        <rFont val="Arial"/>
        <family val="2"/>
      </rPr>
      <t xml:space="preserve"> à la </t>
    </r>
    <r>
      <rPr>
        <sz val="11"/>
        <color rgb="FF000000"/>
        <rFont val="Calibri"/>
        <family val="2"/>
        <scheme val="minor"/>
      </rPr>
      <t>Russie</t>
    </r>
    <r>
      <rPr>
        <sz val="11"/>
        <color rgb="FF333333"/>
        <rFont val="Arial"/>
        <family val="2"/>
      </rPr>
      <t xml:space="preserve"> </t>
    </r>
    <r>
      <rPr>
        <b/>
        <sz val="11"/>
        <color rgb="FFCC3300"/>
        <rFont val="Arial"/>
        <family val="2"/>
      </rPr>
      <t>beaucoup</t>
    </r>
    <r>
      <rPr>
        <sz val="11"/>
        <color rgb="FF333333"/>
        <rFont val="Arial"/>
        <family val="2"/>
      </rPr>
      <t xml:space="preserve"> plus qu’ elles ne rendaient , ne sont pas des événemens qui concernent </t>
    </r>
    <r>
      <rPr>
        <sz val="11"/>
        <color rgb="FF000000"/>
        <rFont val="Calibri"/>
        <family val="2"/>
        <scheme val="minor"/>
      </rPr>
      <t>Pierre</t>
    </r>
    <r>
      <rPr>
        <sz val="11"/>
        <color rgb="FF333333"/>
        <rFont val="Arial"/>
        <family val="2"/>
      </rPr>
      <t xml:space="preserve"> </t>
    </r>
    <r>
      <rPr>
        <i/>
        <sz val="11"/>
        <color rgb="FF333333"/>
        <rFont val="Arial"/>
        <family val="2"/>
      </rPr>
      <t>Le Grand</t>
    </r>
    <r>
      <rPr>
        <sz val="11"/>
        <color rgb="FF333333"/>
        <rFont val="Arial"/>
        <family val="2"/>
      </rPr>
      <t xml:space="preserve"> ; </t>
    </r>
  </si>
  <si>
    <r>
      <t xml:space="preserve">Mais quoiqu’ elle paraisse alors dans la dernière nudité , elle est cependant enrichie de la pratique de quantité de vertus , qui , comme un filet de perles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lui servent d’ ornement ; </t>
    </r>
  </si>
  <si>
    <r>
      <t xml:space="preserve">Mais au lieu de leur faire du mal , ces messagers leur presentent de sa part , à l’ un un vase d’ or , à l’ autre une colomne d’ argent , et à l’ autre une autre piece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 xml:space="preserve">prix ; </t>
    </r>
  </si>
  <si>
    <r>
      <t xml:space="preserve">Aprés que nostre bon maistre a demandé pour nous à son pere , et nous a appris à demander des choses </t>
    </r>
    <r>
      <rPr>
        <b/>
        <sz val="11"/>
        <color rgb="FFCC3300"/>
        <rFont val="Arial"/>
        <family val="2"/>
      </rPr>
      <t>de</t>
    </r>
    <r>
      <rPr>
        <sz val="11"/>
        <color rgb="FF333333"/>
        <rFont val="Arial"/>
        <family val="2"/>
      </rPr>
      <t xml:space="preserve"> si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qu’ elles enferment tout ce que nous sçaurions desirer en cette vie : </t>
    </r>
  </si>
  <si>
    <r>
      <t xml:space="preserve">Nous avons vu que le luxe consiste dans ces jouissances qui sont le partage d’ un petit nombre à l’ exclusion du plus grand ; que ces jouissances n’ ont lieu , qu’ autant qu’ on dédaigne les choses communes , pour rechercher les choses rares et </t>
    </r>
    <r>
      <rPr>
        <b/>
        <sz val="11"/>
        <color rgb="FFCC3300"/>
        <rFont val="Arial"/>
        <family val="2"/>
      </rPr>
      <t>d</t>
    </r>
    <r>
      <rPr>
        <sz val="11"/>
        <color rgb="FF333333"/>
        <rFont val="Arial"/>
        <family val="2"/>
      </rPr>
      <t xml:space="preserve">’ un </t>
    </r>
    <r>
      <rPr>
        <b/>
        <sz val="11"/>
        <color rgb="FFCC3300"/>
        <rFont val="Arial"/>
        <family val="2"/>
      </rPr>
      <t>grand</t>
    </r>
    <r>
      <rPr>
        <sz val="11"/>
        <color rgb="FF333333"/>
        <rFont val="Arial"/>
        <family val="2"/>
      </rPr>
      <t xml:space="preserve"> </t>
    </r>
    <r>
      <rPr>
        <b/>
        <sz val="11"/>
        <color rgb="FFCC3300"/>
        <rFont val="Arial"/>
        <family val="2"/>
      </rPr>
      <t xml:space="preserve">prix ; </t>
    </r>
  </si>
  <si>
    <r>
      <t xml:space="preserve">Ils sont </t>
    </r>
    <r>
      <rPr>
        <b/>
        <sz val="11"/>
        <color rgb="FFCC3300"/>
        <rFont val="Arial"/>
        <family val="2"/>
      </rPr>
      <t>d</t>
    </r>
    <r>
      <rPr>
        <sz val="11"/>
        <color rgb="FF333333"/>
        <rFont val="Arial"/>
        <family val="2"/>
      </rPr>
      <t xml:space="preserve">’ un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mais , le ciel me confonde!</t>
    </r>
  </si>
  <si>
    <r>
      <t xml:space="preserve">Je me fis donner parole de me les rendre , et pour sûreté je ne fis point de difficulté de prendre une bague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qui étoit à son doigt ; </t>
    </r>
  </si>
  <si>
    <r>
      <t xml:space="preserve">Ce qu’ avait laissé tomber la belle invisible était une bague d’ émeraude </t>
    </r>
    <r>
      <rPr>
        <b/>
        <sz val="11"/>
        <color rgb="FFCC3300"/>
        <rFont val="Arial"/>
        <family val="2"/>
      </rPr>
      <t>du</t>
    </r>
    <r>
      <rPr>
        <sz val="11"/>
        <color rgb="FF333333"/>
        <rFont val="Arial"/>
        <family val="2"/>
      </rPr>
      <t xml:space="preserve"> plus </t>
    </r>
    <r>
      <rPr>
        <b/>
        <sz val="11"/>
        <color rgb="FFCC3300"/>
        <rFont val="Arial"/>
        <family val="2"/>
      </rPr>
      <t>grand</t>
    </r>
    <r>
      <rPr>
        <sz val="11"/>
        <color rgb="FF333333"/>
        <rFont val="Arial"/>
        <family val="2"/>
      </rPr>
      <t xml:space="preserve"> </t>
    </r>
    <r>
      <rPr>
        <b/>
        <sz val="11"/>
        <color rgb="FFCC3300"/>
        <rFont val="Arial"/>
        <family val="2"/>
      </rPr>
      <t>prix</t>
    </r>
  </si>
  <si>
    <r>
      <t>Jondrette</t>
    </r>
    <r>
      <rPr>
        <sz val="11"/>
        <color rgb="FF333333"/>
        <rFont val="Arial"/>
        <family val="2"/>
      </rPr>
      <t xml:space="preserve"> s’ exclama : - Une peinture de maître , un tableau </t>
    </r>
    <r>
      <rPr>
        <b/>
        <sz val="11"/>
        <color rgb="FFCC3300"/>
        <rFont val="Arial"/>
        <family val="2"/>
      </rPr>
      <t>d</t>
    </r>
    <r>
      <rPr>
        <sz val="11"/>
        <color rgb="FF333333"/>
        <rFont val="Arial"/>
        <family val="2"/>
      </rPr>
      <t xml:space="preserve">’ un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mon bienfaiteur!</t>
    </r>
  </si>
  <si>
    <r>
      <t xml:space="preserve">Tout entier à une seule pensée , il ne songea qu’ à stipuler , en retour de ce qu’ il abandonnerait , la remise entre ses mains d’ une dot considérable en argent et en objets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t>
    </r>
  </si>
  <si>
    <r>
      <t xml:space="preserve">Eh bien! </t>
    </r>
    <r>
      <rPr>
        <sz val="11"/>
        <color rgb="FF000000"/>
        <rFont val="Calibri"/>
        <family val="2"/>
        <scheme val="minor"/>
      </rPr>
      <t xml:space="preserve">Soit , partons! Dit Mercédès en s’ enveloppant dans le seul châle qu’ elle eût emporté , et qui se trouvait par hasard un cachemire noir </t>
    </r>
    <r>
      <rPr>
        <b/>
        <sz val="11"/>
        <color rgb="FFCC3300"/>
        <rFont val="Calibri"/>
        <family val="2"/>
        <scheme val="minor"/>
      </rPr>
      <t>d</t>
    </r>
    <r>
      <rPr>
        <sz val="11"/>
        <color rgb="FF000000"/>
        <rFont val="Calibri"/>
        <family val="2"/>
        <scheme val="minor"/>
      </rPr>
      <t xml:space="preserve">’ un </t>
    </r>
    <r>
      <rPr>
        <b/>
        <sz val="11"/>
        <color rgb="FFCC3300"/>
        <rFont val="Calibri"/>
        <family val="2"/>
        <scheme val="minor"/>
      </rPr>
      <t>grand</t>
    </r>
    <r>
      <rPr>
        <sz val="11"/>
        <color rgb="FF000000"/>
        <rFont val="Calibri"/>
        <family val="2"/>
        <scheme val="minor"/>
      </rPr>
      <t xml:space="preserve"> </t>
    </r>
    <r>
      <rPr>
        <b/>
        <sz val="11"/>
        <color rgb="FFCC3300"/>
        <rFont val="Calibri"/>
        <family val="2"/>
        <scheme val="minor"/>
      </rPr>
      <t xml:space="preserve">prix ; </t>
    </r>
    <r>
      <rPr>
        <sz val="11"/>
        <color rgb="FF000000"/>
        <rFont val="Calibri"/>
        <family val="2"/>
        <scheme val="minor"/>
      </rPr>
      <t>partons!</t>
    </r>
  </si>
  <si>
    <r>
      <t xml:space="preserve">Maintenant , dit Billot , qui avait eu le temps d’ examiner la carabine , et qui avait reconnu une arme </t>
    </r>
    <r>
      <rPr>
        <b/>
        <sz val="11"/>
        <color rgb="FFCC3300"/>
        <rFont val="Arial"/>
        <family val="2"/>
      </rPr>
      <t>d</t>
    </r>
    <r>
      <rPr>
        <sz val="11"/>
        <color rgb="FF333333"/>
        <rFont val="Arial"/>
        <family val="2"/>
      </rPr>
      <t xml:space="preserve">’ un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maintenant , à qui le fusil?</t>
    </r>
  </si>
  <si>
    <r>
      <t xml:space="preserve">Et si " la perle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pour la possession de laquelle un homme laisse tous ses biens , se découvre une perle fausse? </t>
    </r>
  </si>
  <si>
    <r>
      <t xml:space="preserve">Et ce qu’ ils vous apportent à grand labeur du fond de la Perse ou de l’ Abyssinie , tout de même ce sont des présents de grand sens et </t>
    </r>
    <r>
      <rPr>
        <b/>
        <sz val="11"/>
        <color rgb="FFC00000"/>
        <rFont val="Calibri"/>
        <family val="2"/>
        <scheme val="minor"/>
      </rPr>
      <t>de grand prix</t>
    </r>
    <r>
      <rPr>
        <sz val="11"/>
        <color rgb="FF000000"/>
        <rFont val="Calibri"/>
        <family val="2"/>
        <scheme val="minor"/>
      </rPr>
      <t xml:space="preserve"> : </t>
    </r>
  </si>
  <si>
    <r>
      <t xml:space="preserve">puis chascun </t>
    </r>
    <r>
      <rPr>
        <b/>
        <sz val="11"/>
        <color rgb="FFCC3300"/>
        <rFont val="Arial"/>
        <family val="2"/>
      </rPr>
      <t>tire</t>
    </r>
    <r>
      <rPr>
        <sz val="11"/>
        <color rgb="FF333333"/>
        <rFont val="Arial"/>
        <family val="2"/>
      </rPr>
      <t xml:space="preserve"> à la </t>
    </r>
    <r>
      <rPr>
        <b/>
        <sz val="11"/>
        <color rgb="FFCC3300"/>
        <rFont val="Arial"/>
        <family val="2"/>
      </rPr>
      <t>bourse</t>
    </r>
    <r>
      <rPr>
        <sz val="11"/>
        <color rgb="FF333333"/>
        <rFont val="Arial"/>
        <family val="2"/>
      </rPr>
      <t xml:space="preserve"> pour avoir des pommes pour un liard et du vin pour un double ; </t>
    </r>
  </si>
  <si>
    <r>
      <t xml:space="preserve">Pour l’ instruction secondaire , au collège ou au lycée , ils ne </t>
    </r>
    <r>
      <rPr>
        <b/>
        <sz val="11"/>
        <color rgb="FFCC3300"/>
        <rFont val="Arial"/>
        <family val="2"/>
      </rPr>
      <t>tirent</t>
    </r>
    <r>
      <rPr>
        <sz val="11"/>
        <color rgb="FF333333"/>
        <rFont val="Arial"/>
        <family val="2"/>
      </rPr>
      <t xml:space="preserve"> chaque année de leur </t>
    </r>
    <r>
      <rPr>
        <b/>
        <sz val="11"/>
        <color rgb="FFCC3300"/>
        <rFont val="Arial"/>
        <family val="2"/>
      </rPr>
      <t>bourse</t>
    </r>
    <r>
      <rPr>
        <sz val="11"/>
        <color rgb="FF333333"/>
        <rFont val="Arial"/>
        <family val="2"/>
      </rPr>
      <t xml:space="preserve"> que deux ou trois louis ; </t>
    </r>
  </si>
  <si>
    <r>
      <t xml:space="preserve">J’ ay veu autresfois parmy nous des hommes amenez par mer de lointain pays , desquels par ce que nous n’ entendions aucunement le langage , et que leur façon , au demeurant , et leur contenance , et leurs vestemens estoient du tout esloignez des nostres , qui de nous ne les estimoit et sauvages et brutes? qui n’ </t>
    </r>
    <r>
      <rPr>
        <b/>
        <sz val="11"/>
        <color rgb="FFCC3300"/>
        <rFont val="Arial"/>
        <family val="2"/>
      </rPr>
      <t>atribuoit</t>
    </r>
    <r>
      <rPr>
        <sz val="11"/>
        <color rgb="FF333333"/>
        <rFont val="Arial"/>
        <family val="2"/>
      </rPr>
      <t xml:space="preserve"> à stupidité et à bestise de les voir muets , ignorans la langue Françoise , ignorans nos baisemains et nos inclinations serpentées , nostre port et nostre maintien , sur lequel , sans faillir , doit prendre son patron la nature humaine?</t>
    </r>
  </si>
  <si>
    <r>
      <t xml:space="preserve">Les saillies poetiques , qui emportent leur autheur et le ravissent hors de soy , pourquoy ne les </t>
    </r>
    <r>
      <rPr>
        <b/>
        <sz val="11"/>
        <color rgb="FFCC3300"/>
        <rFont val="Arial"/>
        <family val="2"/>
      </rPr>
      <t>attribuerons</t>
    </r>
    <r>
      <rPr>
        <sz val="11"/>
        <color rgb="FF333333"/>
        <rFont val="Arial"/>
        <family val="2"/>
      </rPr>
      <t xml:space="preserve"> nous à son bon heur?</t>
    </r>
  </si>
  <si>
    <r>
      <t xml:space="preserve">Ainsi toute ceste annee , les maures ne firent que perdre : ce que plusieurs </t>
    </r>
    <r>
      <rPr>
        <b/>
        <sz val="11"/>
        <color rgb="FFCC3300"/>
        <rFont val="Arial"/>
        <family val="2"/>
      </rPr>
      <t>attribuerent</t>
    </r>
    <r>
      <rPr>
        <sz val="11"/>
        <color rgb="FF333333"/>
        <rFont val="Arial"/>
        <family val="2"/>
      </rPr>
      <t xml:space="preserve"> à punition divine : </t>
    </r>
  </si>
  <si>
    <r>
      <t xml:space="preserve">C’ est pour vous donner moyen de me tuer dans le combat , si vous en avez tant d’ envie , sans que l’ on puisse </t>
    </r>
    <r>
      <rPr>
        <b/>
        <sz val="11"/>
        <color rgb="FFCC3300"/>
        <rFont val="Arial"/>
        <family val="2"/>
      </rPr>
      <t>attribuer</t>
    </r>
    <r>
      <rPr>
        <sz val="11"/>
        <color rgb="FF333333"/>
        <rFont val="Arial"/>
        <family val="2"/>
      </rPr>
      <t xml:space="preserve"> ma mort qu’ aux ennemis ; </t>
    </r>
  </si>
  <si>
    <r>
      <t xml:space="preserve">pour les seigneurs qui m’ environnoient , ils </t>
    </r>
    <r>
      <rPr>
        <b/>
        <sz val="11"/>
        <color rgb="FFCC3300"/>
        <rFont val="Arial"/>
        <family val="2"/>
      </rPr>
      <t>attribuérent</t>
    </r>
    <r>
      <rPr>
        <sz val="11"/>
        <color rgb="FF333333"/>
        <rFont val="Arial"/>
        <family val="2"/>
      </rPr>
      <t xml:space="preserve"> sans doute à ma pudeur le dérangement qui parut sur mon visage ; </t>
    </r>
  </si>
  <si>
    <r>
      <t xml:space="preserve">Tout ce que je voyois de bon dans ses enfans , j’ aurois voulu l’ </t>
    </r>
    <r>
      <rPr>
        <b/>
        <sz val="11"/>
        <color rgb="FFCC3300"/>
        <rFont val="Arial"/>
        <family val="2"/>
      </rPr>
      <t>attribuer</t>
    </r>
    <r>
      <rPr>
        <sz val="11"/>
        <color rgb="FF333333"/>
        <rFont val="Arial"/>
        <family val="2"/>
      </rPr>
      <t xml:space="preserve"> à ses soins ; </t>
    </r>
  </si>
  <si>
    <r>
      <t xml:space="preserve">Maladies , morts , et autres malheurs </t>
    </r>
    <r>
      <rPr>
        <b/>
        <sz val="11"/>
        <color rgb="FFC00000"/>
        <rFont val="Calibri"/>
        <family val="2"/>
        <scheme val="minor"/>
      </rPr>
      <t>attribués</t>
    </r>
    <r>
      <rPr>
        <sz val="11"/>
        <color rgb="FF000000"/>
        <rFont val="Calibri"/>
        <family val="2"/>
        <scheme val="minor"/>
      </rPr>
      <t xml:space="preserve"> au déplaisir des morts</t>
    </r>
  </si>
  <si>
    <r>
      <t>Julien</t>
    </r>
    <r>
      <rPr>
        <sz val="11"/>
        <color rgb="FF333333"/>
        <rFont val="Arial"/>
        <family val="2"/>
      </rPr>
      <t xml:space="preserve"> et </t>
    </r>
    <r>
      <rPr>
        <sz val="11"/>
        <color rgb="FF000000"/>
        <rFont val="Calibri"/>
        <family val="2"/>
        <scheme val="minor"/>
      </rPr>
      <t>Porphyre</t>
    </r>
    <r>
      <rPr>
        <sz val="11"/>
        <color rgb="FF333333"/>
        <rFont val="Arial"/>
        <family val="2"/>
      </rPr>
      <t xml:space="preserve"> se servent de toute l’ adresse de leur esprit , pour adoucir ce que le paganisme a de ridicule et de choquant , ou pour pallier leur superstition par diverses </t>
    </r>
    <r>
      <rPr>
        <b/>
        <sz val="11"/>
        <color rgb="FFCC3300"/>
        <rFont val="Arial"/>
        <family val="2"/>
      </rPr>
      <t>explications</t>
    </r>
    <r>
      <rPr>
        <sz val="11"/>
        <color rgb="FF333333"/>
        <rFont val="Arial"/>
        <family val="2"/>
      </rPr>
      <t xml:space="preserve"> : </t>
    </r>
  </si>
  <si>
    <r>
      <t xml:space="preserve">C’ est à peu prés de cette maniere qu’ on explique la chose , cette </t>
    </r>
    <r>
      <rPr>
        <b/>
        <sz val="11"/>
        <color rgb="FFCC3300"/>
        <rFont val="Arial"/>
        <family val="2"/>
      </rPr>
      <t>explication</t>
    </r>
    <r>
      <rPr>
        <sz val="11"/>
        <color rgb="FF333333"/>
        <rFont val="Arial"/>
        <family val="2"/>
      </rPr>
      <t xml:space="preserve"> estant appuyée sur l’ authorité d’ </t>
    </r>
    <r>
      <rPr>
        <sz val="11"/>
        <color rgb="FF000000"/>
        <rFont val="Calibri"/>
        <family val="2"/>
        <scheme val="minor"/>
      </rPr>
      <t>Aristote</t>
    </r>
    <r>
      <rPr>
        <sz val="11"/>
        <color rgb="FF333333"/>
        <rFont val="Arial"/>
        <family val="2"/>
      </rPr>
      <t xml:space="preserve"> qui dit en termes exprés , </t>
    </r>
    <r>
      <rPr>
        <i/>
        <sz val="11"/>
        <color rgb="FF333333"/>
        <rFont val="Arial"/>
        <family val="2"/>
      </rPr>
      <t>que la matiere</t>
    </r>
    <r>
      <rPr>
        <sz val="11"/>
        <color rgb="FF333333"/>
        <rFont val="Arial"/>
        <family val="2"/>
      </rPr>
      <t xml:space="preserve"> </t>
    </r>
    <r>
      <rPr>
        <i/>
        <sz val="11"/>
        <color rgb="FF333333"/>
        <rFont val="Arial"/>
        <family val="2"/>
      </rPr>
      <t>appete la forme comme la femme</t>
    </r>
    <r>
      <rPr>
        <sz val="11"/>
        <color rgb="FF333333"/>
        <rFont val="Arial"/>
        <family val="2"/>
      </rPr>
      <t xml:space="preserve"> </t>
    </r>
    <r>
      <rPr>
        <i/>
        <sz val="11"/>
        <color rgb="FF333333"/>
        <rFont val="Arial"/>
        <family val="2"/>
      </rPr>
      <t>appete le masle</t>
    </r>
    <r>
      <rPr>
        <sz val="11"/>
        <color rgb="FF333333"/>
        <rFont val="Arial"/>
        <family val="2"/>
      </rPr>
      <t xml:space="preserve"> .</t>
    </r>
  </si>
  <si>
    <r>
      <t xml:space="preserve">Je trouve dans </t>
    </r>
    <r>
      <rPr>
        <sz val="11"/>
        <color rgb="FF000000"/>
        <rFont val="Calibri"/>
        <family val="2"/>
        <scheme val="minor"/>
      </rPr>
      <t>Castelvetro</t>
    </r>
    <r>
      <rPr>
        <sz val="11"/>
        <color rgb="FF333333"/>
        <rFont val="Arial"/>
        <family val="2"/>
      </rPr>
      <t xml:space="preserve"> une troisième </t>
    </r>
    <r>
      <rPr>
        <b/>
        <sz val="11"/>
        <color rgb="FFCC3300"/>
        <rFont val="Arial"/>
        <family val="2"/>
      </rPr>
      <t>explication</t>
    </r>
    <r>
      <rPr>
        <sz val="11"/>
        <color rgb="FF333333"/>
        <rFont val="Arial"/>
        <family val="2"/>
      </rPr>
      <t xml:space="preserve"> qui pourrait ne déplaire pas , qui est que cette bonté de moeurs ne regarde que le premier personnage , qui doit toujours se faire aimer , et par conséquent être vertueux , et non pas ceux qui le persécutent , ou le font périr ; </t>
    </r>
  </si>
  <si>
    <r>
      <t xml:space="preserve">Ma raison ne me montrant qu’ absurdités dans toutes les </t>
    </r>
    <r>
      <rPr>
        <b/>
        <sz val="11"/>
        <color rgb="FFCC3300"/>
        <rFont val="Arial"/>
        <family val="2"/>
      </rPr>
      <t>explications</t>
    </r>
    <r>
      <rPr>
        <sz val="11"/>
        <color rgb="FF333333"/>
        <rFont val="Arial"/>
        <family val="2"/>
      </rPr>
      <t xml:space="preserve"> que je cherchais à donner à ce qui m’ arrive , je compris que les causes , les instruments , les moyens de tout cela m’ étant inconnus et inexplicables , devaient être nuls pour moi ; </t>
    </r>
  </si>
  <si>
    <r>
      <t xml:space="preserve">Il faut entendre leurs </t>
    </r>
    <r>
      <rPr>
        <b/>
        <sz val="11"/>
        <color rgb="FFCC3300"/>
        <rFont val="Arial"/>
        <family val="2"/>
      </rPr>
      <t>explications</t>
    </r>
    <r>
      <rPr>
        <sz val="11"/>
        <color rgb="FF333333"/>
        <rFont val="Arial"/>
        <family val="2"/>
      </rPr>
      <t xml:space="preserve"> du miracle , cet identique boniment qui se débite chaque jour , près de la fontaine , à l’ heure de la digestion!</t>
    </r>
  </si>
  <si>
    <r>
      <t xml:space="preserve">Ce reproche , que ne mérite point le criticisme ; que ne méritent plus ces doctrines religieuses , aujourd’ hui devenues si modestes , et qui abandonnent en faveur des adorations mythologiques leurs anciens efforts pour l’ </t>
    </r>
    <r>
      <rPr>
        <b/>
        <sz val="11"/>
        <color rgb="FFCC3300"/>
        <rFont val="Arial"/>
        <family val="2"/>
      </rPr>
      <t>explication</t>
    </r>
    <r>
      <rPr>
        <sz val="11"/>
        <color rgb="FF333333"/>
        <rFont val="Arial"/>
        <family val="2"/>
      </rPr>
      <t xml:space="preserve"> des essences et des origines ; </t>
    </r>
  </si>
  <si>
    <r>
      <t xml:space="preserve">En pareilles circonstances un pas de plus fait dans la voie de l’ abstraction et de la généralité ne correspond pas à un progrès fait dans l’ </t>
    </r>
    <r>
      <rPr>
        <b/>
        <sz val="11"/>
        <color rgb="FFCC3300"/>
        <rFont val="Arial"/>
        <family val="2"/>
      </rPr>
      <t>explication</t>
    </r>
    <r>
      <rPr>
        <sz val="11"/>
        <color rgb="FF333333"/>
        <rFont val="Arial"/>
        <family val="2"/>
      </rPr>
      <t xml:space="preserve"> de l’ ordre des vérités mathématiques et de leurs rapports : </t>
    </r>
  </si>
  <si>
    <r>
      <t xml:space="preserve">et si elles sont cartésiennes , elles l’ </t>
    </r>
    <r>
      <rPr>
        <b/>
        <sz val="11"/>
        <color rgb="FFCC3300"/>
        <rFont val="Arial"/>
        <family val="2"/>
      </rPr>
      <t>expliquent</t>
    </r>
    <r>
      <rPr>
        <sz val="11"/>
        <color rgb="FF333333"/>
        <rFont val="Arial"/>
        <family val="2"/>
      </rPr>
      <t xml:space="preserve"> par les loix générales de l’ union du corps et de l’ ame , qui fait , que </t>
    </r>
    <r>
      <rPr>
        <sz val="11"/>
        <color rgb="FF000000"/>
        <rFont val="Calibri"/>
        <family val="2"/>
        <scheme val="minor"/>
      </rPr>
      <t>Dieu</t>
    </r>
    <r>
      <rPr>
        <sz val="11"/>
        <color rgb="FF333333"/>
        <rFont val="Arial"/>
        <family val="2"/>
      </rPr>
      <t xml:space="preserve"> à l’ occasion de certains mouvemens qui se font dans le corps , produit dans l’ ame certaines pensées ou perceptions ; </t>
    </r>
  </si>
  <si>
    <r>
      <t xml:space="preserve">Remarquez enfin que </t>
    </r>
    <r>
      <rPr>
        <sz val="11"/>
        <color rgb="FF000000"/>
        <rFont val="Calibri"/>
        <family val="2"/>
        <scheme val="minor"/>
      </rPr>
      <t>Ptolomée</t>
    </r>
    <r>
      <rPr>
        <sz val="11"/>
        <color rgb="FF333333"/>
        <rFont val="Arial"/>
        <family val="2"/>
      </rPr>
      <t xml:space="preserve"> croit qu’ il est aisé de comprendre , que la mesme chose se peut </t>
    </r>
    <r>
      <rPr>
        <b/>
        <sz val="11"/>
        <color rgb="FFCC3300"/>
        <rFont val="Arial"/>
        <family val="2"/>
      </rPr>
      <t>expliquer</t>
    </r>
    <r>
      <rPr>
        <sz val="11"/>
        <color rgb="FF333333"/>
        <rFont val="Arial"/>
        <family val="2"/>
      </rPr>
      <t xml:space="preserve"> par un concentrique avec un epicycle , aussi bien que par un seul eccentrique ; </t>
    </r>
  </si>
  <si>
    <r>
      <t xml:space="preserve">Comment </t>
    </r>
    <r>
      <rPr>
        <b/>
        <sz val="11"/>
        <color rgb="FFCC3300"/>
        <rFont val="Arial"/>
        <family val="2"/>
      </rPr>
      <t>expliquer</t>
    </r>
    <r>
      <rPr>
        <sz val="11"/>
        <color rgb="FF333333"/>
        <rFont val="Arial"/>
        <family val="2"/>
      </rPr>
      <t xml:space="preserve"> par une réunion aussi fortuite la structure intérieure des minéraux , si semblable à l’ organisation du végétal et de l’ animal : leur configuration aussi variée d’ une espece à l’ autre , aussi ressemblante dans les individus d’ une même espece , aussi constante dans ses points de variation et de ressemblance , que la forme des êtres des deux autres regnes?</t>
    </r>
  </si>
  <si>
    <r>
      <t xml:space="preserve">Déterminer avec plus de précision et de rigueur la loi des répercussions nécessaires et les conséquences des actes humains ; </t>
    </r>
    <r>
      <rPr>
        <b/>
        <sz val="11"/>
        <color rgb="FFCC3300"/>
        <rFont val="Arial"/>
        <family val="2"/>
      </rPr>
      <t>expliquer</t>
    </r>
    <r>
      <rPr>
        <sz val="11"/>
        <color rgb="FF333333"/>
        <rFont val="Arial"/>
        <family val="2"/>
      </rPr>
      <t xml:space="preserve"> la formation des notions morales qui ont cours en un temps et dans un pays ; en régler le mouvement et en hâter le progrès par la conscience même qu’ elle en prend , tel est l’ objet de la science des moeurs : </t>
    </r>
  </si>
  <si>
    <r>
      <t xml:space="preserve">Comment </t>
    </r>
    <r>
      <rPr>
        <b/>
        <sz val="11"/>
        <color rgb="FFCC3300"/>
        <rFont val="Arial"/>
        <family val="2"/>
      </rPr>
      <t>expliquer</t>
    </r>
    <r>
      <rPr>
        <sz val="11"/>
        <color rgb="FF333333"/>
        <rFont val="Arial"/>
        <family val="2"/>
      </rPr>
      <t xml:space="preserve"> alors le silence que garde </t>
    </r>
    <r>
      <rPr>
        <sz val="11"/>
        <color rgb="FF000000"/>
        <rFont val="Calibri"/>
        <family val="2"/>
        <scheme val="minor"/>
      </rPr>
      <t>Monsieur</t>
    </r>
    <r>
      <rPr>
        <sz val="11"/>
        <color rgb="FF333333"/>
        <rFont val="Arial"/>
        <family val="2"/>
      </rPr>
      <t xml:space="preserve"> </t>
    </r>
    <r>
      <rPr>
        <sz val="11"/>
        <color rgb="FF000000"/>
        <rFont val="Calibri"/>
        <family val="2"/>
        <scheme val="minor"/>
      </rPr>
      <t>Péponet</t>
    </r>
    <r>
      <rPr>
        <sz val="11"/>
        <color rgb="FF333333"/>
        <rFont val="Arial"/>
        <family val="2"/>
      </rPr>
      <t xml:space="preserve"> depuis plus de deux mois?</t>
    </r>
  </si>
  <si>
    <r>
      <t>Imputable</t>
    </r>
    <r>
      <rPr>
        <sz val="11"/>
        <color rgb="FF333333"/>
        <rFont val="Arial"/>
        <family val="2"/>
      </rPr>
      <t xml:space="preserve"> à qui?</t>
    </r>
  </si>
  <si>
    <r>
      <t xml:space="preserve">Ma dame , je vous supplye que ne vous irritez aulcunement , et ne me vueillez </t>
    </r>
    <r>
      <rPr>
        <b/>
        <sz val="11"/>
        <color rgb="FFCC3300"/>
        <rFont val="Arial"/>
        <family val="2"/>
      </rPr>
      <t>imputer</t>
    </r>
    <r>
      <rPr>
        <sz val="11"/>
        <color rgb="FF333333"/>
        <rFont val="Arial"/>
        <family val="2"/>
      </rPr>
      <t xml:space="preserve"> à malignité , ce que je vous ay familierement declaré : </t>
    </r>
  </si>
  <si>
    <r>
      <t xml:space="preserve">Et aussi pour me causer anxieté en noz cueurs , veulx imposer fin à ce propos : Te suppliant que ne me vueille </t>
    </r>
    <r>
      <rPr>
        <b/>
        <sz val="11"/>
        <color rgb="FFCC3300"/>
        <rFont val="Arial"/>
        <family val="2"/>
      </rPr>
      <t>imputer</t>
    </r>
    <r>
      <rPr>
        <sz val="11"/>
        <color rgb="FF333333"/>
        <rFont val="Arial"/>
        <family val="2"/>
      </rPr>
      <t xml:space="preserve"> à malignité de couraige pourtant si je te rememore tes petites faultes : </t>
    </r>
  </si>
  <si>
    <r>
      <t xml:space="preserve">Me pourra donc estre </t>
    </r>
    <r>
      <rPr>
        <b/>
        <sz val="11"/>
        <color rgb="FFC00000"/>
        <rFont val="Arial"/>
        <family val="2"/>
      </rPr>
      <t>imputé</t>
    </r>
    <r>
      <rPr>
        <sz val="11"/>
        <color rgb="FF333333"/>
        <rFont val="Arial"/>
        <family val="2"/>
      </rPr>
      <t xml:space="preserve"> a vice , Constituant en elle mes haultz cieulx? </t>
    </r>
  </si>
  <si>
    <r>
      <t xml:space="preserve">Bien que du mal duquel je suis atteinte , Soit desormais tardive la complainte , Et qu’ on ne doive </t>
    </r>
    <r>
      <rPr>
        <b/>
        <sz val="11"/>
        <color rgb="FFC00000"/>
        <rFont val="Arial"/>
        <family val="2"/>
      </rPr>
      <t>imputer</t>
    </r>
    <r>
      <rPr>
        <sz val="11"/>
        <color rgb="FF333333"/>
        <rFont val="Arial"/>
        <family val="2"/>
      </rPr>
      <t xml:space="preserve"> à raison Le repentir qui vient hors de saison : </t>
    </r>
  </si>
  <si>
    <r>
      <t xml:space="preserve">Ingrats et mescognaissans qu’ ils estoient de traiter avec de semblables paroles des personnes ausquelles l’ on pouvoit reprocher le moins le crime qu’ ils leur </t>
    </r>
    <r>
      <rPr>
        <b/>
        <sz val="11"/>
        <color rgb="FFCC3300"/>
        <rFont val="Arial"/>
        <family val="2"/>
      </rPr>
      <t>imputoient</t>
    </r>
    <r>
      <rPr>
        <sz val="11"/>
        <color rgb="FF333333"/>
        <rFont val="Arial"/>
        <family val="2"/>
      </rPr>
      <t xml:space="preserve"> , et duquel avec raison on les pouvoit plus justement blasmer!</t>
    </r>
  </si>
  <si>
    <r>
      <t xml:space="preserve">Lors il me respondit qu’ il n’ avoit pas voulu tout dire à son neveu pour ne l’ aigrir luy mesmes , mais qu’ il avoit esté fort indignement traicté de madame la presidante , en ce qu’ elle avoit </t>
    </r>
    <r>
      <rPr>
        <b/>
        <sz val="11"/>
        <color rgb="FFCC3300"/>
        <rFont val="Arial"/>
        <family val="2"/>
      </rPr>
      <t>imputé</t>
    </r>
    <r>
      <rPr>
        <sz val="11"/>
        <color rgb="FF333333"/>
        <rFont val="Arial"/>
        <family val="2"/>
      </rPr>
      <t xml:space="preserve"> le refus de monseigneur à des petites gents , et aprez avoit dict que c’ estoit luy et </t>
    </r>
    <r>
      <rPr>
        <sz val="11"/>
        <color rgb="FF000000"/>
        <rFont val="Calibri"/>
        <family val="2"/>
        <scheme val="minor"/>
      </rPr>
      <t>Felix</t>
    </r>
    <r>
      <rPr>
        <sz val="11"/>
        <color rgb="FF333333"/>
        <rFont val="Arial"/>
        <family val="2"/>
      </rPr>
      <t xml:space="preserve"> qui avoient faict cette poursuitte contre elle , qu’ il ne se mesloit pas des affaires de </t>
    </r>
    <r>
      <rPr>
        <sz val="11"/>
        <color rgb="FF000000"/>
        <rFont val="Calibri"/>
        <family val="2"/>
        <scheme val="minor"/>
      </rPr>
      <t>Felix</t>
    </r>
    <r>
      <rPr>
        <sz val="11"/>
        <color rgb="FF333333"/>
        <rFont val="Arial"/>
        <family val="2"/>
      </rPr>
      <t xml:space="preserve"> et n’ avoit rien de commun avec luy ; </t>
    </r>
  </si>
  <si>
    <r>
      <t xml:space="preserve">Qui , dans la conduite ordinaire de la vie , ne se crut pas libre , et ne s’ </t>
    </r>
    <r>
      <rPr>
        <b/>
        <sz val="11"/>
        <color rgb="FFCC3300"/>
        <rFont val="Arial"/>
        <family val="2"/>
      </rPr>
      <t>imputa</t>
    </r>
    <r>
      <rPr>
        <sz val="11"/>
        <color rgb="FF333333"/>
        <rFont val="Arial"/>
        <family val="2"/>
      </rPr>
      <t xml:space="preserve"> pas les malheurs qu’ il s’ est attirés par ses crimes?</t>
    </r>
  </si>
  <si>
    <r>
      <t xml:space="preserve">Que les gens en place sont malheureux de ne pouvoir scruter avec assez de soins tous les hommes qu’ ils emploient , et de s’ entourer , sans le savoir , de fripons dont les infamies leur sont trop souvent </t>
    </r>
    <r>
      <rPr>
        <b/>
        <sz val="11"/>
        <color rgb="FFCC3300"/>
        <rFont val="Arial"/>
        <family val="2"/>
      </rPr>
      <t>imputées</t>
    </r>
    <r>
      <rPr>
        <sz val="11"/>
        <color rgb="FF333333"/>
        <rFont val="Arial"/>
        <family val="2"/>
      </rPr>
      <t>!</t>
    </r>
  </si>
  <si>
    <r>
      <t xml:space="preserve">Les </t>
    </r>
    <r>
      <rPr>
        <i/>
        <sz val="11"/>
        <color rgb="FF333333"/>
        <rFont val="Arial"/>
        <family val="2"/>
      </rPr>
      <t>actions</t>
    </r>
    <r>
      <rPr>
        <sz val="11"/>
        <color rgb="FF333333"/>
        <rFont val="Arial"/>
        <family val="2"/>
      </rPr>
      <t xml:space="preserve"> de l’ homme , qui dépendent de sa volonté </t>
    </r>
    <r>
      <rPr>
        <i/>
        <sz val="11"/>
        <color rgb="FF333333"/>
        <rFont val="Arial"/>
        <family val="2"/>
      </rPr>
      <t>réfléchie</t>
    </r>
    <r>
      <rPr>
        <sz val="11"/>
        <color rgb="FF333333"/>
        <rFont val="Arial"/>
        <family val="2"/>
      </rPr>
      <t xml:space="preserve"> peuvent lui être </t>
    </r>
    <r>
      <rPr>
        <b/>
        <i/>
        <sz val="11"/>
        <color rgb="FFCC3300"/>
        <rFont val="Arial"/>
        <family val="2"/>
      </rPr>
      <t>imputées</t>
    </r>
    <r>
      <rPr>
        <sz val="11"/>
        <color rgb="FF333333"/>
        <rFont val="Arial"/>
        <family val="2"/>
      </rPr>
      <t xml:space="preserve"> , parce que cette volonté est </t>
    </r>
    <r>
      <rPr>
        <i/>
        <sz val="11"/>
        <color rgb="FF333333"/>
        <rFont val="Arial"/>
        <family val="2"/>
      </rPr>
      <t>à lui</t>
    </r>
    <r>
      <rPr>
        <sz val="11"/>
        <color rgb="FF333333"/>
        <rFont val="Arial"/>
        <family val="2"/>
      </rPr>
      <t xml:space="preserve"> , et qu’ il agit avec </t>
    </r>
    <r>
      <rPr>
        <i/>
        <sz val="11"/>
        <color rgb="FF333333"/>
        <rFont val="Arial"/>
        <family val="2"/>
      </rPr>
      <t>connoissance</t>
    </r>
    <r>
      <rPr>
        <sz val="11"/>
        <color rgb="FF333333"/>
        <rFont val="Arial"/>
        <family val="2"/>
      </rPr>
      <t xml:space="preserve"> .</t>
    </r>
  </si>
  <si>
    <r>
      <t xml:space="preserve">on m’ a calomnié , bébête , on m’ a vilipendé ; depuis ma naissance , on m’ </t>
    </r>
    <r>
      <rPr>
        <b/>
        <sz val="11"/>
        <color rgb="FFCC3300"/>
        <rFont val="Arial"/>
        <family val="2"/>
      </rPr>
      <t>impute</t>
    </r>
    <r>
      <rPr>
        <sz val="11"/>
        <color rgb="FF333333"/>
        <rFont val="Arial"/>
        <family val="2"/>
      </rPr>
      <t xml:space="preserve"> à tort d’ avoir l’ oreille fine et le bec effilé ; je suis sourd comme un pot et muet comme une tanche ; un gnian gnian!</t>
    </r>
  </si>
  <si>
    <r>
      <t>Praetextatus</t>
    </r>
    <r>
      <rPr>
        <sz val="11"/>
        <color rgb="FF333333"/>
        <rFont val="Arial"/>
        <family val="2"/>
      </rPr>
      <t xml:space="preserve"> fut arrêté dans sa maison et conduit à la résidence royale , pour y subir un interrogatoire sur les faits qui lui étaient </t>
    </r>
    <r>
      <rPr>
        <b/>
        <sz val="11"/>
        <color rgb="FFCC3300"/>
        <rFont val="Arial"/>
        <family val="2"/>
      </rPr>
      <t>imputés</t>
    </r>
    <r>
      <rPr>
        <sz val="11"/>
        <color rgb="FF333333"/>
        <rFont val="Arial"/>
        <family val="2"/>
      </rPr>
      <t xml:space="preserve"> , et sur ses relations avecla reine </t>
    </r>
    <r>
      <rPr>
        <sz val="11"/>
        <color rgb="FF000000"/>
        <rFont val="Calibri"/>
        <family val="2"/>
        <scheme val="minor"/>
      </rPr>
      <t>Brunehilde</t>
    </r>
    <r>
      <rPr>
        <sz val="11"/>
        <color rgb="FF333333"/>
        <rFont val="Arial"/>
        <family val="2"/>
      </rPr>
      <t xml:space="preserve"> depuis le jour où elle était partie de </t>
    </r>
    <r>
      <rPr>
        <sz val="11"/>
        <color rgb="FF000000"/>
        <rFont val="Calibri"/>
        <family val="2"/>
        <scheme val="minor"/>
      </rPr>
      <t>Rouen</t>
    </r>
    <r>
      <rPr>
        <sz val="11"/>
        <color rgb="FF333333"/>
        <rFont val="Arial"/>
        <family val="2"/>
      </rPr>
      <t xml:space="preserve"> pour rtourner en </t>
    </r>
    <r>
      <rPr>
        <sz val="11"/>
        <color rgb="FF000000"/>
        <rFont val="Calibri"/>
        <family val="2"/>
        <scheme val="minor"/>
      </rPr>
      <t>Austrasie</t>
    </r>
    <r>
      <rPr>
        <sz val="11"/>
        <color rgb="FF333333"/>
        <rFont val="Arial"/>
        <family val="2"/>
      </rPr>
      <t xml:space="preserve"> ; </t>
    </r>
  </si>
  <si>
    <r>
      <t xml:space="preserve">Si malgré les sacrifices que nous avions consentis et notre supériorité numérique incontestable , nous n’ avions pu obtenir que des résultats insignifiants , il semblait bien que la cause principale en devait être </t>
    </r>
    <r>
      <rPr>
        <b/>
        <sz val="11"/>
        <color rgb="FFCC3300"/>
        <rFont val="Arial"/>
        <family val="2"/>
      </rPr>
      <t>imputée</t>
    </r>
    <r>
      <rPr>
        <sz val="11"/>
        <color rgb="FF333333"/>
        <rFont val="Arial"/>
        <family val="2"/>
      </rPr>
      <t xml:space="preserve"> à </t>
    </r>
    <r>
      <rPr>
        <i/>
        <sz val="11"/>
        <color rgb="FF333333"/>
        <rFont val="Arial"/>
        <family val="2"/>
      </rPr>
      <t>l’ indépendance</t>
    </r>
    <r>
      <rPr>
        <sz val="11"/>
        <color rgb="FF333333"/>
        <rFont val="Arial"/>
        <family val="2"/>
      </rPr>
      <t xml:space="preserve"> avec laquelle chaque allié avait conduit la guerre , </t>
    </r>
    <r>
      <rPr>
        <i/>
        <sz val="11"/>
        <color rgb="FF333333"/>
        <rFont val="Arial"/>
        <family val="2"/>
      </rPr>
      <t>chacun</t>
    </r>
    <r>
      <rPr>
        <sz val="11"/>
        <color rgb="FF333333"/>
        <rFont val="Arial"/>
        <family val="2"/>
      </rPr>
      <t xml:space="preserve"> sur son front particulier et selon ses vues propres : </t>
    </r>
  </si>
  <si>
    <r>
      <t xml:space="preserve">Comme au contraire , les archevesques accusoyent d’ injustice les actes et l’ arrogance du pape , lequel pour </t>
    </r>
    <r>
      <rPr>
        <b/>
        <sz val="11"/>
        <color rgb="FFCC3300"/>
        <rFont val="Arial"/>
        <family val="2"/>
      </rPr>
      <t>justifier</t>
    </r>
    <r>
      <rPr>
        <sz val="11"/>
        <color rgb="FF333333"/>
        <rFont val="Arial"/>
        <family val="2"/>
      </rPr>
      <t xml:space="preserve"> sa condamnation publia un decret de telle substance : </t>
    </r>
  </si>
  <si>
    <r>
      <t xml:space="preserve">Si on lui arrache l’ aveu vague qu’ il a pû faire quelques fautes , elle n’ a garde d’ appliquer cet aveu à rien en particulier ; au contraire , elle </t>
    </r>
    <r>
      <rPr>
        <b/>
        <sz val="11"/>
        <color rgb="FFCC3300"/>
        <rFont val="Arial"/>
        <family val="2"/>
      </rPr>
      <t>justifie</t>
    </r>
    <r>
      <rPr>
        <sz val="11"/>
        <color rgb="FF333333"/>
        <rFont val="Arial"/>
        <family val="2"/>
      </rPr>
      <t xml:space="preserve"> tout en détail ; </t>
    </r>
  </si>
  <si>
    <r>
      <t xml:space="preserve">Aussi sûr que je l’ étois de sa sagesse et de son amitié , je ne pouvois refuser ma confiance à de si hautes promesses ; et sans porter mes vûes plus loin que le retour de </t>
    </r>
    <r>
      <rPr>
        <sz val="11"/>
        <color rgb="FF000000"/>
        <rFont val="Calibri"/>
        <family val="2"/>
        <scheme val="minor"/>
      </rPr>
      <t>Fanny</t>
    </r>
    <r>
      <rPr>
        <sz val="11"/>
        <color rgb="FF333333"/>
        <rFont val="Arial"/>
        <family val="2"/>
      </rPr>
      <t xml:space="preserve"> , j’ y trouvois de quoi </t>
    </r>
    <r>
      <rPr>
        <b/>
        <sz val="11"/>
        <color rgb="FFCC3300"/>
        <rFont val="Arial"/>
        <family val="2"/>
      </rPr>
      <t>justifier</t>
    </r>
    <r>
      <rPr>
        <sz val="11"/>
        <color rgb="FF333333"/>
        <rFont val="Arial"/>
        <family val="2"/>
      </rPr>
      <t xml:space="preserve"> ses plus fortes expressions : </t>
    </r>
  </si>
  <si>
    <r>
      <t xml:space="preserve">Remontant aux sources ethnographiques , aux origines des mythologies dont il comparait et démêlait les sanglantes énigmes ; réunissant , fondant en une seule les légendes issues de l’ extrême orient et métamorphosées par les croyances des autres peuples , il </t>
    </r>
    <r>
      <rPr>
        <b/>
        <sz val="11"/>
        <color rgb="FFCC3300"/>
        <rFont val="Arial"/>
        <family val="2"/>
      </rPr>
      <t>justifiait</t>
    </r>
    <r>
      <rPr>
        <sz val="11"/>
        <color rgb="FF333333"/>
        <rFont val="Arial"/>
        <family val="2"/>
      </rPr>
      <t xml:space="preserve"> ainsi ses fusions architectoniques , ses amalgames luxueux et inattendus d’ étoffes , ses hiératiques et sinistres allégories aiguisées par les inquiètes perspicuités d’ un nervosisme tout moderne ; </t>
    </r>
  </si>
  <si>
    <r>
      <t xml:space="preserve">Comment </t>
    </r>
    <r>
      <rPr>
        <b/>
        <sz val="11"/>
        <color rgb="FFCC3300"/>
        <rFont val="Arial"/>
        <family val="2"/>
      </rPr>
      <t>justifier</t>
    </r>
    <r>
      <rPr>
        <sz val="11"/>
        <color rgb="FF333333"/>
        <rFont val="Arial"/>
        <family val="2"/>
      </rPr>
      <t xml:space="preserve"> dans une même synthèse , comment éclairer l’ une par l’ autre , la vérité de la vie scientifique et la vérité de la vie religieuse ?</t>
    </r>
  </si>
  <si>
    <r>
      <t xml:space="preserve">Ainsi l’ on ne sçauroit sans injustice </t>
    </r>
    <r>
      <rPr>
        <b/>
        <sz val="11"/>
        <color rgb="FFCC3300"/>
        <rFont val="Arial"/>
        <family val="2"/>
      </rPr>
      <t>mettre</t>
    </r>
    <r>
      <rPr>
        <sz val="11"/>
        <color rgb="FF333333"/>
        <rFont val="Arial"/>
        <family val="2"/>
      </rPr>
      <t xml:space="preserve"> cette faute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notre historien , et l’ on doit l’ attribuer à ses copistes , avec d’ autant plus de confiance , qu’ il ne faut pas changer beaucoup de lettres pour faire </t>
    </r>
    <r>
      <rPr>
        <i/>
        <sz val="11"/>
        <color rgb="FF333333"/>
        <rFont val="Arial"/>
        <family val="2"/>
      </rPr>
      <t>Theodebert</t>
    </r>
    <r>
      <rPr>
        <sz val="11"/>
        <color rgb="FF333333"/>
        <rFont val="Arial"/>
        <family val="2"/>
      </rPr>
      <t xml:space="preserve"> de </t>
    </r>
    <r>
      <rPr>
        <i/>
        <sz val="11"/>
        <color rgb="FF333333"/>
        <rFont val="Arial"/>
        <family val="2"/>
      </rPr>
      <t>Childebert</t>
    </r>
    <r>
      <rPr>
        <sz val="11"/>
        <color rgb="FF333333"/>
        <rFont val="Arial"/>
        <family val="2"/>
      </rPr>
      <t xml:space="preserve"> .</t>
    </r>
  </si>
  <si>
    <r>
      <t xml:space="preserve">Pourquoi </t>
    </r>
    <r>
      <rPr>
        <b/>
        <sz val="11"/>
        <color rgb="FFCC3300"/>
        <rFont val="Arial"/>
        <family val="2"/>
      </rPr>
      <t>mettre</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l’ insensibilité ce qui peut être en moi le résultat d’ une philosophie aussi noble dans ses efforts que douce en ses effets?</t>
    </r>
  </si>
  <si>
    <r>
      <t xml:space="preserve">Ainsi ; madame , notre rencontre en chemin de fer , puis à Lyon , puis à Genève , à Chamouny , ici même , vous </t>
    </r>
    <r>
      <rPr>
        <b/>
        <sz val="11"/>
        <color rgb="FFC00000"/>
        <rFont val="Calibri"/>
        <family val="2"/>
        <scheme val="minor"/>
      </rPr>
      <t>mettez</t>
    </r>
    <r>
      <rPr>
        <sz val="11"/>
        <color rgb="FF000000"/>
        <rFont val="Calibri"/>
        <family val="2"/>
        <scheme val="minor"/>
      </rPr>
      <t xml:space="preserve"> tout cela </t>
    </r>
    <r>
      <rPr>
        <b/>
        <sz val="11"/>
        <color rgb="FFC00000"/>
        <rFont val="Calibri"/>
        <family val="2"/>
        <scheme val="minor"/>
      </rPr>
      <t>sur</t>
    </r>
    <r>
      <rPr>
        <sz val="11"/>
        <color rgb="FF000000"/>
        <rFont val="Calibri"/>
        <family val="2"/>
        <scheme val="minor"/>
      </rPr>
      <t xml:space="preserve"> le </t>
    </r>
    <r>
      <rPr>
        <b/>
        <sz val="11"/>
        <color rgb="FFC00000"/>
        <rFont val="Calibri"/>
        <family val="2"/>
        <scheme val="minor"/>
      </rPr>
      <t>compte</t>
    </r>
    <r>
      <rPr>
        <sz val="11"/>
        <color rgb="FF000000"/>
        <rFont val="Calibri"/>
        <family val="2"/>
        <scheme val="minor"/>
      </rPr>
      <t xml:space="preserve"> du hasard?</t>
    </r>
  </si>
  <si>
    <r>
      <t xml:space="preserve">Il fera passer un mur par un certain nombre de </t>
    </r>
    <r>
      <rPr>
        <i/>
        <sz val="11"/>
        <color rgb="FF333333"/>
        <rFont val="Arial"/>
        <family val="2"/>
      </rPr>
      <t>témoins</t>
    </r>
    <r>
      <rPr>
        <sz val="11"/>
        <color rgb="FF333333"/>
        <rFont val="Arial"/>
        <family val="2"/>
      </rPr>
      <t xml:space="preserve"> dont l’ alignement ne lui semblera pas pouvoir être </t>
    </r>
    <r>
      <rPr>
        <b/>
        <sz val="11"/>
        <color rgb="FFCC3300"/>
        <rFont val="Arial"/>
        <family val="2"/>
      </rPr>
      <t>mis</t>
    </r>
    <r>
      <rPr>
        <sz val="11"/>
        <color rgb="FF333333"/>
        <rFont val="Arial"/>
        <family val="2"/>
      </rPr>
      <t xml:space="preserve"> raisonnablement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des rencontres fortuites ; </t>
    </r>
  </si>
  <si>
    <r>
      <t xml:space="preserve">Dont la vertu , continua le duc , sera </t>
    </r>
    <r>
      <rPr>
        <b/>
        <sz val="11"/>
        <color rgb="FFCC3300"/>
        <rFont val="Arial"/>
        <family val="2"/>
      </rPr>
      <t>mise</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du mérite de madame?</t>
    </r>
  </si>
  <si>
    <r>
      <t xml:space="preserve">je reprends ma pose me serre plus fort contre lui il s’ arrête à ma cheville deux trois centimètres de moins que moi je le </t>
    </r>
    <r>
      <rPr>
        <b/>
        <sz val="11"/>
        <color rgb="FFCC3300"/>
        <rFont val="Arial"/>
        <family val="2"/>
      </rPr>
      <t>mets</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l’ ancienneté</t>
    </r>
  </si>
  <si>
    <r>
      <t xml:space="preserve">ne croy pas que jamais l’ orgueil du diadême relâche une princesse à confesser qu’ elle aime , et que sur ses desirs son rang puisse si peu , qu’ il la laisse descendre à ce honteux </t>
    </r>
    <r>
      <rPr>
        <b/>
        <sz val="11"/>
        <color rgb="FFC00000"/>
        <rFont val="Arial"/>
        <family val="2"/>
      </rPr>
      <t>adveu</t>
    </r>
    <r>
      <rPr>
        <sz val="11"/>
        <color rgb="FF333333"/>
        <rFont val="Arial"/>
        <family val="2"/>
      </rPr>
      <t xml:space="preserve"> ; </t>
    </r>
  </si>
  <si>
    <r>
      <t xml:space="preserve">Que sert mon amour un si sincère </t>
    </r>
    <r>
      <rPr>
        <b/>
        <sz val="11"/>
        <color rgb="FFCC3300"/>
        <rFont val="Arial"/>
        <family val="2"/>
      </rPr>
      <t>aveu</t>
    </r>
    <r>
      <rPr>
        <sz val="11"/>
        <color rgb="FF333333"/>
        <rFont val="Arial"/>
        <family val="2"/>
      </rPr>
      <t>?</t>
    </r>
    <r>
      <rPr>
        <sz val="11"/>
        <color rgb="FF000000"/>
        <rFont val="Calibri"/>
        <family val="2"/>
        <scheme val="minor"/>
      </rPr>
      <t xml:space="preserve"> </t>
    </r>
  </si>
  <si>
    <r>
      <t xml:space="preserve">Je t’ en ay fait l’ </t>
    </r>
    <r>
      <rPr>
        <b/>
        <sz val="11"/>
        <color rgb="FFCC3300"/>
        <rFont val="Arial"/>
        <family val="2"/>
      </rPr>
      <t>adveu</t>
    </r>
    <r>
      <rPr>
        <sz val="11"/>
        <color rgb="FF333333"/>
        <rFont val="Arial"/>
        <family val="2"/>
      </rPr>
      <t xml:space="preserve"> , j’ aime , et pour mon supplice de l’ erreur de mes sens mon coeur s’ est fait complice , et n’ a pû resister à ces charmes flateurs qu’ étalent à l’ envy de si doux imposteurs ; </t>
    </r>
  </si>
  <si>
    <r>
      <t xml:space="preserve">Elle s’ en apperçut , &amp; se mettant en colère , elle me demanda de quoi je riois ; la politesse m’ empêcha de lui en faire l’ </t>
    </r>
    <r>
      <rPr>
        <b/>
        <sz val="11"/>
        <color rgb="FFCC3300"/>
        <rFont val="Arial"/>
        <family val="2"/>
      </rPr>
      <t xml:space="preserve">aveu ; </t>
    </r>
    <r>
      <rPr>
        <sz val="11"/>
        <color rgb="FF333333"/>
        <rFont val="Arial"/>
        <family val="2"/>
      </rPr>
      <t xml:space="preserve">mais enfin elle me pressa si fort , que je convins de l’ effet que la singularité de sa figure avoit fait en moi ; </t>
    </r>
  </si>
  <si>
    <r>
      <t xml:space="preserve">je sonnois pour savoir si le comte venoit d’ entrer , et je n’ osois le demander ; il me sembloit le voir auprès de miladi , l’ entendre lui parler de ses sentimens ; j’ imaginois que ma présence en avoit retardé l’ </t>
    </r>
    <r>
      <rPr>
        <b/>
        <sz val="11"/>
        <color rgb="FFCC3300"/>
        <rFont val="Arial"/>
        <family val="2"/>
      </rPr>
      <t>aveu</t>
    </r>
  </si>
  <si>
    <r>
      <t xml:space="preserve">St Paul , de son propre </t>
    </r>
    <r>
      <rPr>
        <b/>
        <sz val="11"/>
        <color rgb="FFCC3300"/>
        <rFont val="Arial"/>
        <family val="2"/>
      </rPr>
      <t>aveu</t>
    </r>
    <r>
      <rPr>
        <sz val="11"/>
        <color rgb="FF333333"/>
        <rFont val="Arial"/>
        <family val="2"/>
      </rPr>
      <t xml:space="preserve"> prêchait un Évangile </t>
    </r>
    <r>
      <rPr>
        <i/>
        <sz val="11"/>
        <color rgb="FF333333"/>
        <rFont val="Arial"/>
        <family val="2"/>
      </rPr>
      <t>à lui</t>
    </r>
    <r>
      <rPr>
        <sz val="11"/>
        <color rgb="FF333333"/>
        <rFont val="Arial"/>
        <family val="2"/>
      </rPr>
      <t xml:space="preserve"> ; </t>
    </r>
  </si>
  <si>
    <r>
      <t xml:space="preserve">Quoi! Vous pardonneriez à l’ </t>
    </r>
    <r>
      <rPr>
        <b/>
        <sz val="11"/>
        <color rgb="FFCC3300"/>
        <rFont val="Arial"/>
        <family val="2"/>
      </rPr>
      <t>aveu</t>
    </r>
    <r>
      <rPr>
        <sz val="11"/>
        <color rgb="FF333333"/>
        <rFont val="Arial"/>
        <family val="2"/>
      </rPr>
      <t xml:space="preserve"> du forfait?</t>
    </r>
  </si>
  <si>
    <r>
      <t>Malek</t>
    </r>
    <r>
      <rPr>
        <sz val="11"/>
        <color rgb="FF333333"/>
        <rFont val="Arial"/>
        <family val="2"/>
      </rPr>
      <t xml:space="preserve"> </t>
    </r>
    <r>
      <rPr>
        <sz val="11"/>
        <color rgb="FF000000"/>
        <rFont val="Calibri"/>
        <family val="2"/>
        <scheme val="minor"/>
      </rPr>
      <t>Adhel</t>
    </r>
    <r>
      <rPr>
        <sz val="11"/>
        <color rgb="FF333333"/>
        <rFont val="Arial"/>
        <family val="2"/>
      </rPr>
      <t xml:space="preserve"> , je vous aime ; </t>
    </r>
    <r>
      <rPr>
        <sz val="11"/>
        <color rgb="FF000000"/>
        <rFont val="Calibri"/>
        <family val="2"/>
        <scheme val="minor"/>
      </rPr>
      <t>Dieu</t>
    </r>
    <r>
      <rPr>
        <sz val="11"/>
        <color rgb="FF333333"/>
        <rFont val="Arial"/>
        <family val="2"/>
      </rPr>
      <t xml:space="preserve"> a reçu dans le tribunal de la pénitence cet aveu de ma foiblesse , cet </t>
    </r>
    <r>
      <rPr>
        <b/>
        <sz val="11"/>
        <color rgb="FFCC3300"/>
        <rFont val="Arial"/>
        <family val="2"/>
      </rPr>
      <t>aveu</t>
    </r>
    <r>
      <rPr>
        <sz val="11"/>
        <color rgb="FF333333"/>
        <rFont val="Arial"/>
        <family val="2"/>
      </rPr>
      <t xml:space="preserve"> que je ne vous ferois pas entendre , sans dute , si la mort qui nous menace ne l’ excusoit pas ; </t>
    </r>
  </si>
  <si>
    <r>
      <t xml:space="preserve">Quel </t>
    </r>
    <r>
      <rPr>
        <b/>
        <sz val="11"/>
        <color rgb="FFCC3300"/>
        <rFont val="Arial"/>
        <family val="2"/>
      </rPr>
      <t>aveu</t>
    </r>
    <r>
      <rPr>
        <sz val="11"/>
        <color rgb="FF333333"/>
        <rFont val="Arial"/>
        <family val="2"/>
      </rPr>
      <t>?</t>
    </r>
  </si>
  <si>
    <r>
      <t xml:space="preserve">Cet </t>
    </r>
    <r>
      <rPr>
        <b/>
        <sz val="11"/>
        <color rgb="FFCC3300"/>
        <rFont val="Arial"/>
        <family val="2"/>
      </rPr>
      <t>aveu</t>
    </r>
    <r>
      <rPr>
        <sz val="11"/>
        <color rgb="FF333333"/>
        <rFont val="Arial"/>
        <family val="2"/>
      </rPr>
      <t xml:space="preserve"> est jeté dans une suite de paroles , qui ont un rien d’ illuminisme et coupées par des temps et accompagnées de petits gestes rétrécis</t>
    </r>
  </si>
  <si>
    <r>
      <t xml:space="preserve">Ceux mesme d’ entre nous qui ont essayé d’ en venir à bout ont assez </t>
    </r>
    <r>
      <rPr>
        <b/>
        <sz val="11"/>
        <color rgb="FFCC3300"/>
        <rFont val="Arial"/>
        <family val="2"/>
      </rPr>
      <t>avoué</t>
    </r>
    <r>
      <rPr>
        <sz val="11"/>
        <color rgb="FF333333"/>
        <rFont val="Arial"/>
        <family val="2"/>
      </rPr>
      <t xml:space="preserve"> quelle difficulté ou plustost impossibilité il y avoit , usant de remedes materiels , à mater , affoiblir et refroidir le corps</t>
    </r>
  </si>
  <si>
    <r>
      <t xml:space="preserve">J’ </t>
    </r>
    <r>
      <rPr>
        <b/>
        <sz val="11"/>
        <color rgb="FFCC3300"/>
        <rFont val="Arial"/>
        <family val="2"/>
      </rPr>
      <t>avoue</t>
    </r>
    <r>
      <rPr>
        <sz val="11"/>
        <color rgb="FF333333"/>
        <rFont val="Arial"/>
        <family val="2"/>
      </rPr>
      <t xml:space="preserve"> , respondit en fin </t>
    </r>
    <r>
      <rPr>
        <sz val="11"/>
        <color rgb="FF000000"/>
        <rFont val="Calibri"/>
        <family val="2"/>
        <scheme val="minor"/>
      </rPr>
      <t>Lydias</t>
    </r>
    <r>
      <rPr>
        <sz val="11"/>
        <color rgb="FF333333"/>
        <rFont val="Arial"/>
        <family val="2"/>
      </rPr>
      <t xml:space="preserve"> , que je suis non seulement muet , mais le plus hebeté de tous les hommes , ne sçachant entendre ce que vous me dites ; </t>
    </r>
  </si>
  <si>
    <r>
      <t xml:space="preserve">Il ne me paroît pas extraordinaire que vous l’ y aiez trouvé de trop : mais je vous </t>
    </r>
    <r>
      <rPr>
        <b/>
        <sz val="11"/>
        <color rgb="FFCC3300"/>
        <rFont val="Arial"/>
        <family val="2"/>
      </rPr>
      <t>avoue</t>
    </r>
    <r>
      <rPr>
        <sz val="11"/>
        <color rgb="FF333333"/>
        <rFont val="Arial"/>
        <family val="2"/>
      </rPr>
      <t xml:space="preserve"> que je ne vois pas pourquoi , s’ il n’ y eût pas été , ce souper auroit été si agréable pour vous?</t>
    </r>
  </si>
  <si>
    <r>
      <t xml:space="preserve">Je dois vous </t>
    </r>
    <r>
      <rPr>
        <b/>
        <sz val="11"/>
        <color rgb="FFCC3300"/>
        <rFont val="Arial"/>
        <family val="2"/>
      </rPr>
      <t>avouer</t>
    </r>
    <r>
      <rPr>
        <sz val="11"/>
        <color rgb="FF333333"/>
        <rFont val="Arial"/>
        <family val="2"/>
      </rPr>
      <t xml:space="preserve"> que mon coeur révolté sur mes réflexions l’ a toujours emporté ; </t>
    </r>
  </si>
  <si>
    <r>
      <t xml:space="preserve">Quand vous verrez des hommes qui , après avoir tout abandonné pour servir </t>
    </r>
    <r>
      <rPr>
        <sz val="11"/>
        <color rgb="FF000000"/>
        <rFont val="Calibri"/>
        <family val="2"/>
        <scheme val="minor"/>
      </rPr>
      <t>Dieu</t>
    </r>
    <r>
      <rPr>
        <sz val="11"/>
        <color rgb="FF333333"/>
        <rFont val="Arial"/>
        <family val="2"/>
      </rPr>
      <t xml:space="preserve"> , mènent une vie de privations et de pénitence telle qu’ aucun gouvernement n’ oserait l’ infliger à ses forçats , vous serez bien obligé de vous </t>
    </r>
    <r>
      <rPr>
        <b/>
        <sz val="11"/>
        <color rgb="FFCC3300"/>
        <rFont val="Arial"/>
        <family val="2"/>
      </rPr>
      <t>avouer</t>
    </r>
    <r>
      <rPr>
        <sz val="11"/>
        <color rgb="FF333333"/>
        <rFont val="Arial"/>
        <family val="2"/>
      </rPr>
      <t xml:space="preserve"> que vous n’ êtes pas grand’ chose à côté d’ eux!</t>
    </r>
  </si>
  <si>
    <r>
      <t xml:space="preserve">Alors elle </t>
    </r>
    <r>
      <rPr>
        <b/>
        <sz val="11"/>
        <color rgb="FFCC3300"/>
        <rFont val="Arial"/>
        <family val="2"/>
      </rPr>
      <t>avoua</t>
    </r>
    <r>
      <rPr>
        <sz val="11"/>
        <color rgb="FF333333"/>
        <rFont val="Arial"/>
        <family val="2"/>
      </rPr>
      <t xml:space="preserve"> tout : - J’ ai arraché ma cocarde et j’ ai crié : "vive le roi! </t>
    </r>
    <r>
      <rPr>
        <sz val="11"/>
        <color rgb="FF000000"/>
        <rFont val="Calibri"/>
        <family val="2"/>
        <scheme val="minor"/>
      </rPr>
      <t>"</t>
    </r>
  </si>
  <si>
    <r>
      <t xml:space="preserve">Car pourquoy la douleur me fera elle plustost </t>
    </r>
    <r>
      <rPr>
        <b/>
        <sz val="11"/>
        <color rgb="FFCC3300"/>
        <rFont val="Arial"/>
        <family val="2"/>
      </rPr>
      <t>confesser</t>
    </r>
    <r>
      <rPr>
        <sz val="11"/>
        <color rgb="FF333333"/>
        <rFont val="Arial"/>
        <family val="2"/>
      </rPr>
      <t xml:space="preserve"> ce qui en est , qu’ elle ne me forcera de dire ce qui n’ est pas?</t>
    </r>
  </si>
  <si>
    <r>
      <t xml:space="preserve">o </t>
    </r>
    <r>
      <rPr>
        <sz val="11"/>
        <color rgb="FF000000"/>
        <rFont val="Calibri"/>
        <family val="2"/>
        <scheme val="minor"/>
      </rPr>
      <t>Monseigneur</t>
    </r>
    <r>
      <rPr>
        <sz val="11"/>
        <color rgb="FF333333"/>
        <rFont val="Arial"/>
        <family val="2"/>
      </rPr>
      <t xml:space="preserve"> , l’ heure est venue qu’ il fault que toute dissimulation cesse , et que je </t>
    </r>
    <r>
      <rPr>
        <b/>
        <sz val="11"/>
        <color rgb="FFCC3300"/>
        <rFont val="Arial"/>
        <family val="2"/>
      </rPr>
      <t>confesse</t>
    </r>
    <r>
      <rPr>
        <sz val="11"/>
        <color rgb="FF333333"/>
        <rFont val="Arial"/>
        <family val="2"/>
      </rPr>
      <t xml:space="preserve"> la verité que j’ ay tant mis de peyne à vous celler : c’ est que , si m’ avez porté grande affection , croyez que la myenne n’ a esté moindre ; mais ma peyne a passé la vostre , d’ aultant que j’ ay eu la douleur de la celler contre mon cueur et volunté ; </t>
    </r>
  </si>
  <si>
    <r>
      <t xml:space="preserve">lors le povre homme </t>
    </r>
    <r>
      <rPr>
        <b/>
        <sz val="11"/>
        <color rgb="FFCC3300"/>
        <rFont val="Arial"/>
        <family val="2"/>
      </rPr>
      <t>confessa</t>
    </r>
    <r>
      <rPr>
        <sz val="11"/>
        <color rgb="FF333333"/>
        <rFont val="Arial"/>
        <family val="2"/>
      </rPr>
      <t xml:space="preserve"> liberalement que cela n’ estoit en sa puissance : </t>
    </r>
  </si>
  <si>
    <r>
      <t xml:space="preserve">Puis donc que tous les catholiques sont obligez de reconnoistre d’ un costé la necessité qu’ il y a de se </t>
    </r>
    <r>
      <rPr>
        <b/>
        <sz val="11"/>
        <color rgb="FFCC3300"/>
        <rFont val="Arial"/>
        <family val="2"/>
      </rPr>
      <t>confesser</t>
    </r>
    <r>
      <rPr>
        <sz val="11"/>
        <color rgb="FF333333"/>
        <rFont val="Arial"/>
        <family val="2"/>
      </rPr>
      <t xml:space="preserve"> estant coupable de quelque peché mortel , avant que de recevoir l’ eucharistie , et que de l’ autre l’ eglise leur enseigne par la bouche du concile , que le but de la confession est de recevoir de la puissance du prestre la penitence qu’ ils doivent accomplir , pour satisfaire à leurs pechez ; </t>
    </r>
  </si>
  <si>
    <r>
      <t xml:space="preserve">Puis qu’ il declare , que la confession regarde comme sa fin , l’ imposition de la penitence proportionnée à la grandeur des pechez ; qui s’ estonnera , que comme ceux qui sont coupables de pechez mortels , ne doivent point communier qu’ apres s’ estre </t>
    </r>
    <r>
      <rPr>
        <b/>
        <sz val="11"/>
        <color rgb="FFCC3300"/>
        <rFont val="Arial"/>
        <family val="2"/>
      </rPr>
      <t>confessez</t>
    </r>
    <r>
      <rPr>
        <sz val="11"/>
        <color rgb="FF333333"/>
        <rFont val="Arial"/>
        <family val="2"/>
      </rPr>
      <t xml:space="preserve"> , ils ne le fassent point aussi , qu’ apres avoir accomply la penitence à laquelle la confession se doit rapporter?</t>
    </r>
  </si>
  <si>
    <r>
      <t xml:space="preserve">Pour moi je </t>
    </r>
    <r>
      <rPr>
        <b/>
        <sz val="11"/>
        <color rgb="FFCC3300"/>
        <rFont val="Arial"/>
        <family val="2"/>
      </rPr>
      <t>confesse</t>
    </r>
    <r>
      <rPr>
        <sz val="11"/>
        <color rgb="FF333333"/>
        <rFont val="Arial"/>
        <family val="2"/>
      </rPr>
      <t xml:space="preserve"> que dans un état où je voyois effectivement peu de choses à desirer , il me restoit des craintes ; </t>
    </r>
  </si>
  <si>
    <r>
      <t>Zola</t>
    </r>
    <r>
      <rPr>
        <sz val="11"/>
        <color rgb="FF333333"/>
        <rFont val="Arial"/>
        <family val="2"/>
      </rPr>
      <t xml:space="preserve"> me </t>
    </r>
    <r>
      <rPr>
        <b/>
        <sz val="11"/>
        <color rgb="FFCC3300"/>
        <rFont val="Arial"/>
        <family val="2"/>
      </rPr>
      <t>confesse</t>
    </r>
    <r>
      <rPr>
        <sz val="11"/>
        <color rgb="FF333333"/>
        <rFont val="Arial"/>
        <family val="2"/>
      </rPr>
      <t xml:space="preserve"> qu’ en cette année où il touche presque à la cinquantaine , il est pris d’ un regain de vie , d’ un désir de jouissances matérielles et s’ interrompant soudain : </t>
    </r>
  </si>
  <si>
    <r>
      <t xml:space="preserve">Je lui appris qu’ on ne vient pas se </t>
    </r>
    <r>
      <rPr>
        <b/>
        <sz val="11"/>
        <color rgb="FFCC3300"/>
        <rFont val="Arial"/>
        <family val="2"/>
      </rPr>
      <t>confesser</t>
    </r>
    <r>
      <rPr>
        <sz val="11"/>
        <color rgb="FF333333"/>
        <rFont val="Arial"/>
        <family val="2"/>
      </rPr>
      <t xml:space="preserve"> à bicyclette , et encore moins , comme il rectifiait , à motocyclette ; </t>
    </r>
  </si>
  <si>
    <r>
      <t xml:space="preserve">Ils ne demandent à leurs prisonniers autre rançon que la </t>
    </r>
    <r>
      <rPr>
        <b/>
        <sz val="11"/>
        <color rgb="FFCC3300"/>
        <rFont val="Arial"/>
        <family val="2"/>
      </rPr>
      <t>confession</t>
    </r>
    <r>
      <rPr>
        <sz val="11"/>
        <color rgb="FF333333"/>
        <rFont val="Arial"/>
        <family val="2"/>
      </rPr>
      <t xml:space="preserve"> et recognoissance d’ estre vaincus ; </t>
    </r>
  </si>
  <si>
    <r>
      <t xml:space="preserve">Et fut trouvé , par sa </t>
    </r>
    <r>
      <rPr>
        <b/>
        <sz val="11"/>
        <color rgb="FFCC3300"/>
        <rFont val="Arial"/>
        <family val="2"/>
      </rPr>
      <t>confession</t>
    </r>
    <r>
      <rPr>
        <sz val="11"/>
        <color rgb="FF333333"/>
        <rFont val="Arial"/>
        <family val="2"/>
      </rPr>
      <t xml:space="preserve"> et preuve , qui fut faicte par commissaires , sur le lieu , que en ce monastere y avoit esté mené ung grand nombre de gentilz femmes et autres belles filles , par les moyens que ce </t>
    </r>
    <r>
      <rPr>
        <sz val="11"/>
        <color rgb="FF000000"/>
        <rFont val="Calibri"/>
        <family val="2"/>
        <scheme val="minor"/>
      </rPr>
      <t>Cordelier</t>
    </r>
    <r>
      <rPr>
        <sz val="11"/>
        <color rgb="FF333333"/>
        <rFont val="Arial"/>
        <family val="2"/>
      </rPr>
      <t xml:space="preserve"> y vouloit mener ceste damoiselle ; </t>
    </r>
  </si>
  <si>
    <r>
      <t xml:space="preserve">L’ heure venue , il va diligemment trouver sa vieille , à laquelle il conta , par forme de </t>
    </r>
    <r>
      <rPr>
        <b/>
        <sz val="11"/>
        <color rgb="FFCC3300"/>
        <rFont val="Arial"/>
        <family val="2"/>
      </rPr>
      <t>confession</t>
    </r>
    <r>
      <rPr>
        <sz val="11"/>
        <color rgb="FF333333"/>
        <rFont val="Arial"/>
        <family val="2"/>
      </rPr>
      <t xml:space="preserve"> auriculaire , de point en point tout son affaire , et consulta du moyen plus expédient pour mettre à fin son obstinée conclusion , qui étoit de mourir ou jouir ; </t>
    </r>
  </si>
  <si>
    <r>
      <t xml:space="preserve">Je vis et preuves et libres </t>
    </r>
    <r>
      <rPr>
        <b/>
        <sz val="11"/>
        <color rgb="FFCC3300"/>
        <rFont val="Arial"/>
        <family val="2"/>
      </rPr>
      <t xml:space="preserve">confessions </t>
    </r>
    <r>
      <rPr>
        <sz val="11"/>
        <color rgb="FF333333"/>
        <rFont val="Arial"/>
        <family val="2"/>
      </rPr>
      <t xml:space="preserve">et je ne sçay quelle marque insensible sur cette miserable vieille , et m’ enquis et parlay tout mon saoul , y apportant la plus saine attention que je peusse ; </t>
    </r>
  </si>
  <si>
    <r>
      <t xml:space="preserve">Combien de </t>
    </r>
    <r>
      <rPr>
        <b/>
        <sz val="11"/>
        <color rgb="FFCC3300"/>
        <rFont val="Arial"/>
        <family val="2"/>
      </rPr>
      <t>confessions</t>
    </r>
    <r>
      <rPr>
        <sz val="11"/>
        <color rgb="FF333333"/>
        <rFont val="Arial"/>
        <family val="2"/>
      </rPr>
      <t xml:space="preserve"> a t’ il faict dans nos eglises mesmes?</t>
    </r>
  </si>
  <si>
    <r>
      <t xml:space="preserve">La </t>
    </r>
    <r>
      <rPr>
        <b/>
        <sz val="11"/>
        <color rgb="FFCC3300"/>
        <rFont val="Arial"/>
        <family val="2"/>
      </rPr>
      <t>confession</t>
    </r>
    <r>
      <rPr>
        <sz val="11"/>
        <color rgb="FF333333"/>
        <rFont val="Arial"/>
        <family val="2"/>
      </rPr>
      <t xml:space="preserve"> est un remede qui ne convient qu’ aux ames imparfaites , et auquel les ames avancées ne doivent avoir recours que pour la forme et de peur de scandaliser le public ; </t>
    </r>
  </si>
  <si>
    <r>
      <t xml:space="preserve">Puis donc que tous les catholiques sont obligez de reconnoistre d’ un costé la necessité qu’ il y a de se confesser estant coupable de quelque peché mortel , avant que de recevoir l’ eucharistie , et que de l’ autre l’ eglise leur enseigne par la bouche du concile , que le but de la </t>
    </r>
    <r>
      <rPr>
        <b/>
        <sz val="11"/>
        <color rgb="FFCC3300"/>
        <rFont val="Arial"/>
        <family val="2"/>
      </rPr>
      <t>confession</t>
    </r>
    <r>
      <rPr>
        <sz val="11"/>
        <color rgb="FF333333"/>
        <rFont val="Arial"/>
        <family val="2"/>
      </rPr>
      <t xml:space="preserve"> est de recevoir de la puissance du prestre la penitence qu’ ils doivent accomplir , pour satisfaire à leurs pechez ; </t>
    </r>
  </si>
  <si>
    <r>
      <t xml:space="preserve">et enfin toutes les qualitez divines et heroïques necessaires à un evesque pour reformer les desordres d’ une eglise , et pour abolir cét abus si deplorable des </t>
    </r>
    <r>
      <rPr>
        <b/>
        <sz val="11"/>
        <color rgb="FFCC3300"/>
        <rFont val="Arial"/>
        <family val="2"/>
      </rPr>
      <t>confessions</t>
    </r>
    <r>
      <rPr>
        <sz val="11"/>
        <color rgb="FF333333"/>
        <rFont val="Arial"/>
        <family val="2"/>
      </rPr>
      <t xml:space="preserve"> imparfaites , des absolutions</t>
    </r>
  </si>
  <si>
    <r>
      <t xml:space="preserve">Ainsi </t>
    </r>
    <r>
      <rPr>
        <sz val="11"/>
        <color rgb="FF000000"/>
        <rFont val="Calibri"/>
        <family val="2"/>
        <scheme val="minor"/>
      </rPr>
      <t>S</t>
    </r>
    <r>
      <rPr>
        <sz val="11"/>
        <color rgb="FF333333"/>
        <rFont val="Arial"/>
        <family val="2"/>
      </rPr>
      <t xml:space="preserve"> </t>
    </r>
    <r>
      <rPr>
        <sz val="11"/>
        <color rgb="FF000000"/>
        <rFont val="Calibri"/>
        <family val="2"/>
        <scheme val="minor"/>
      </rPr>
      <t>François</t>
    </r>
    <r>
      <rPr>
        <sz val="11"/>
        <color rgb="FF333333"/>
        <rFont val="Arial"/>
        <family val="2"/>
      </rPr>
      <t xml:space="preserve"> </t>
    </r>
    <r>
      <rPr>
        <sz val="11"/>
        <color rgb="FF000000"/>
        <rFont val="Calibri"/>
        <family val="2"/>
        <scheme val="minor"/>
      </rPr>
      <t>Xavier</t>
    </r>
    <r>
      <rPr>
        <sz val="11"/>
        <color rgb="FF333333"/>
        <rFont val="Arial"/>
        <family val="2"/>
      </rPr>
      <t xml:space="preserve"> voulant porter les penitens , et les confesseurs à mettre quelque interstice entre la </t>
    </r>
    <r>
      <rPr>
        <b/>
        <sz val="11"/>
        <color rgb="FFCC3300"/>
        <rFont val="Arial"/>
        <family val="2"/>
      </rPr>
      <t>confession</t>
    </r>
    <r>
      <rPr>
        <sz val="11"/>
        <color rgb="FF333333"/>
        <rFont val="Arial"/>
        <family val="2"/>
      </rPr>
      <t xml:space="preserve"> , et l’ absolution , propose trois jours pour exemple , quoy que le seul détachement des vicieuses habitudes , qu’ il apporte comme une des principales causes de ce delay fasse assez voir , qu’ il ne parle que par indulgence , puis qu’ il est impossible à la plus grande part des pecheurs de se détacher en si peu de temps de leurs habitudes corrompuës , comme la seule philosophie naturelle nous l’ apprend ; </t>
    </r>
  </si>
  <si>
    <r>
      <t xml:space="preserve">Il est vrai qu’ on n’ est pas obligé de rendre les </t>
    </r>
    <r>
      <rPr>
        <b/>
        <sz val="11"/>
        <color rgb="FFCC3300"/>
        <rFont val="Arial"/>
        <family val="2"/>
      </rPr>
      <t>confessions</t>
    </r>
    <r>
      <rPr>
        <sz val="11"/>
        <color rgb="FF333333"/>
        <rFont val="Arial"/>
        <family val="2"/>
      </rPr>
      <t xml:space="preserve"> toûjours également frequentes , lors que le directeur éclairé a sujet de craindre qu’ elles jettent dans le scrupule , ou qu’ elles se tournent en pure habitude , ou qu’ elles deviennent une décharge de coeur , et un soulagement pour l’ amour propre plus contristé de ne se voir point entierement parfait , que fidelle à vouloir se faire violence pour se corriger ; </t>
    </r>
  </si>
  <si>
    <r>
      <t xml:space="preserve">Il est dur pourtant de mourir sans </t>
    </r>
    <r>
      <rPr>
        <b/>
        <sz val="11"/>
        <color rgb="FFCC3300"/>
        <rFont val="Arial"/>
        <family val="2"/>
      </rPr>
      <t>confession</t>
    </r>
    <r>
      <rPr>
        <sz val="11"/>
        <color rgb="FF333333"/>
        <rFont val="Arial"/>
        <family val="2"/>
      </rPr>
      <t>!</t>
    </r>
  </si>
  <si>
    <r>
      <t xml:space="preserve">Pénétrons plus avant dans son analyse , dans cette analyse éparpillée , décousue , traversée de perplexes silences , haletante comme une </t>
    </r>
    <r>
      <rPr>
        <b/>
        <sz val="11"/>
        <color rgb="FFCC3300"/>
        <rFont val="Arial"/>
        <family val="2"/>
      </rPr>
      <t>confession</t>
    </r>
    <r>
      <rPr>
        <sz val="11"/>
        <color rgb="FF333333"/>
        <rFont val="Arial"/>
        <family val="2"/>
      </rPr>
      <t xml:space="preserve"> , et voyons les propos où ses propres pensées s’ articulent : </t>
    </r>
  </si>
  <si>
    <r>
      <t xml:space="preserve">Esope le reçut comme son enfant , et pour toute punition , lui recommanda d’ honorer les Dieux et son prince ; se rendre terrible à ses ennemis , facile , et commode aux autres ; bien traiter sa femme , sans pourtant lui </t>
    </r>
    <r>
      <rPr>
        <b/>
        <sz val="11"/>
        <color rgb="FFCC3300"/>
        <rFont val="Arial"/>
        <family val="2"/>
      </rPr>
      <t>confier</t>
    </r>
    <r>
      <rPr>
        <sz val="11"/>
        <color rgb="FF333333"/>
        <rFont val="Arial"/>
        <family val="2"/>
      </rPr>
      <t xml:space="preserve"> son secret ; </t>
    </r>
  </si>
  <si>
    <r>
      <t xml:space="preserve">qu’ enfin Nugna Bella , après avoir été fort longtemps sans parler , avait fermé la porte et lui avait dit qu’ elle allait lui </t>
    </r>
    <r>
      <rPr>
        <b/>
        <sz val="11"/>
        <color rgb="FFCC3300"/>
        <rFont val="Arial"/>
        <family val="2"/>
      </rPr>
      <t>confier</t>
    </r>
    <r>
      <rPr>
        <sz val="11"/>
        <color rgb="FF333333"/>
        <rFont val="Arial"/>
        <family val="2"/>
      </rPr>
      <t xml:space="preserve"> tout le secret de sa vie ; </t>
    </r>
  </si>
  <si>
    <r>
      <t xml:space="preserve">Pourquoi ne m’ avoir pas </t>
    </r>
    <r>
      <rPr>
        <b/>
        <sz val="11"/>
        <color rgb="FFCC3300"/>
        <rFont val="Arial"/>
        <family val="2"/>
      </rPr>
      <t>confié</t>
    </r>
    <r>
      <rPr>
        <sz val="11"/>
        <color rgb="FF333333"/>
        <rFont val="Arial"/>
        <family val="2"/>
      </rPr>
      <t xml:space="preserve"> vos sentiments?</t>
    </r>
  </si>
  <si>
    <r>
      <t xml:space="preserve">Un jeune homme de </t>
    </r>
    <r>
      <rPr>
        <sz val="11"/>
        <color rgb="FF000000"/>
        <rFont val="Calibri"/>
        <family val="2"/>
        <scheme val="minor"/>
      </rPr>
      <t>Marseille</t>
    </r>
    <r>
      <rPr>
        <sz val="11"/>
        <color rgb="FF333333"/>
        <rFont val="Arial"/>
        <family val="2"/>
      </rPr>
      <t xml:space="preserve"> nous récitait des vers admirables , où il </t>
    </r>
    <r>
      <rPr>
        <b/>
        <sz val="11"/>
        <color rgb="FFCC3300"/>
        <rFont val="Arial"/>
        <family val="2"/>
      </rPr>
      <t>confiait</t>
    </r>
    <r>
      <rPr>
        <sz val="11"/>
        <color rgb="FF333333"/>
        <rFont val="Arial"/>
        <family val="2"/>
      </rPr>
      <t xml:space="preserve"> ses voeux pour nous aux vents et aux flots : </t>
    </r>
  </si>
  <si>
    <r>
      <t xml:space="preserve">Pourquoi ne pas croire plutôt , mon ami , dit le roi , que c’ est à votre fidélité bien connue que je </t>
    </r>
    <r>
      <rPr>
        <b/>
        <sz val="11"/>
        <color rgb="FFCC3300"/>
        <rFont val="Arial"/>
        <family val="2"/>
      </rPr>
      <t>confie</t>
    </r>
    <r>
      <rPr>
        <sz val="11"/>
        <color rgb="FF333333"/>
        <rFont val="Arial"/>
        <family val="2"/>
      </rPr>
      <t xml:space="preserve"> ce secret?</t>
    </r>
  </si>
  <si>
    <r>
      <t xml:space="preserve">Je </t>
    </r>
    <r>
      <rPr>
        <b/>
        <sz val="11"/>
        <color rgb="FFFF0000"/>
        <rFont val="Calibri"/>
        <family val="2"/>
        <scheme val="minor"/>
      </rPr>
      <t>confie</t>
    </r>
    <r>
      <rPr>
        <sz val="11"/>
        <color rgb="FF000000"/>
        <rFont val="Calibri"/>
        <family val="2"/>
        <scheme val="minor"/>
      </rPr>
      <t xml:space="preserve"> à ta foi le secret de mon âme ; sois discrète!</t>
    </r>
  </si>
  <si>
    <r>
      <t xml:space="preserve">Je </t>
    </r>
    <r>
      <rPr>
        <b/>
        <sz val="11"/>
        <color rgb="FFCC3300"/>
        <rFont val="Arial"/>
        <family val="2"/>
      </rPr>
      <t>conviens</t>
    </r>
    <r>
      <rPr>
        <sz val="11"/>
        <color rgb="FF333333"/>
        <rFont val="Arial"/>
        <family val="2"/>
      </rPr>
      <t xml:space="preserve"> même encore que vos regards dociles vous ont parfaitement servie ; et que s’ ils avaient su se faire croire aussi bien que se faire entendre , loin que j’ eusse pris ou conservé le moindre soupçon , je n’ aurais pas douté un moment du chagrin extrême que vous causait </t>
    </r>
    <r>
      <rPr>
        <i/>
        <sz val="11"/>
        <color rgb="FF333333"/>
        <rFont val="Arial"/>
        <family val="2"/>
      </rPr>
      <t>ce tiers importun</t>
    </r>
    <r>
      <rPr>
        <sz val="11"/>
        <color rgb="FF333333"/>
        <rFont val="Arial"/>
        <family val="2"/>
      </rPr>
      <t xml:space="preserve"> .</t>
    </r>
  </si>
  <si>
    <r>
      <t xml:space="preserve">Vous </t>
    </r>
    <r>
      <rPr>
        <b/>
        <sz val="11"/>
        <color rgb="FFCC3300"/>
        <rFont val="Arial"/>
        <family val="2"/>
      </rPr>
      <t>convenez</t>
    </r>
    <r>
      <rPr>
        <sz val="11"/>
        <color rgb="FF333333"/>
        <rFont val="Arial"/>
        <family val="2"/>
      </rPr>
      <t xml:space="preserve"> qu’ à toutes les qualités elle unit tous les charmes , et vous n’ êtes pas heureux!</t>
    </r>
  </si>
  <si>
    <r>
      <t xml:space="preserve">À la bonne heure , reprit le comte d’ </t>
    </r>
    <r>
      <rPr>
        <sz val="11"/>
        <color rgb="FF000000"/>
        <rFont val="Calibri"/>
        <family val="2"/>
        <scheme val="minor"/>
      </rPr>
      <t>Erfeuil</t>
    </r>
    <r>
      <rPr>
        <sz val="11"/>
        <color rgb="FF333333"/>
        <rFont val="Arial"/>
        <family val="2"/>
      </rPr>
      <t xml:space="preserve"> : je suis plus gai que vous , j’ en </t>
    </r>
    <r>
      <rPr>
        <b/>
        <sz val="11"/>
        <color rgb="FFCC3300"/>
        <rFont val="Arial"/>
        <family val="2"/>
      </rPr>
      <t xml:space="preserve">conviens ; </t>
    </r>
    <r>
      <rPr>
        <sz val="11"/>
        <color rgb="FF333333"/>
        <rFont val="Arial"/>
        <family val="2"/>
      </rPr>
      <t>mais qui sait si je ne suis pas plus sage?</t>
    </r>
  </si>
  <si>
    <r>
      <t xml:space="preserve">Ah! </t>
    </r>
    <r>
      <rPr>
        <sz val="11"/>
        <color rgb="FF000000"/>
        <rFont val="Calibri"/>
        <family val="2"/>
        <scheme val="minor"/>
      </rPr>
      <t xml:space="preserve">Murmura Fernand d’ une voix sourde , vous </t>
    </r>
    <r>
      <rPr>
        <b/>
        <sz val="11"/>
        <color rgb="FFCC3300"/>
        <rFont val="Calibri"/>
        <family val="2"/>
        <scheme val="minor"/>
      </rPr>
      <t>convenez</t>
    </r>
    <r>
      <rPr>
        <sz val="11"/>
        <color rgb="FF000000"/>
        <rFont val="Calibri"/>
        <family val="2"/>
        <scheme val="minor"/>
      </rPr>
      <t xml:space="preserve"> donc que je ne suis pas coupable?</t>
    </r>
  </si>
  <si>
    <r>
      <t xml:space="preserve">Le poète n’ eût sans doute pas </t>
    </r>
    <r>
      <rPr>
        <b/>
        <sz val="11"/>
        <color rgb="FFCC3300"/>
        <rFont val="Arial"/>
        <family val="2"/>
      </rPr>
      <t>convenu</t>
    </r>
    <r>
      <rPr>
        <sz val="11"/>
        <color rgb="FF333333"/>
        <rFont val="Arial"/>
        <family val="2"/>
      </rPr>
      <t xml:space="preserve"> que son vieux coeur s’ exprimait dans cette vieille reine implacable , hésitante et vaincue ; et pourtant!</t>
    </r>
  </si>
  <si>
    <r>
      <t xml:space="preserve">Et quelles plaintes ne font point les grecs de leurs sycophantes , et les romains de leurs </t>
    </r>
    <r>
      <rPr>
        <b/>
        <sz val="11"/>
        <color rgb="FFCC3300"/>
        <rFont val="Arial"/>
        <family val="2"/>
      </rPr>
      <t>delateurs</t>
    </r>
    <r>
      <rPr>
        <sz val="11"/>
        <color rgb="FF333333"/>
        <rFont val="Arial"/>
        <family val="2"/>
      </rPr>
      <t>?</t>
    </r>
  </si>
  <si>
    <r>
      <t xml:space="preserve">Davantage que luy estant syndic et advocat general de la ville de </t>
    </r>
    <r>
      <rPr>
        <sz val="11"/>
        <color rgb="FF000000"/>
        <rFont val="Calibri"/>
        <family val="2"/>
        <scheme val="minor"/>
      </rPr>
      <t>Metz</t>
    </r>
    <r>
      <rPr>
        <sz val="11"/>
        <color rgb="FF333333"/>
        <rFont val="Arial"/>
        <family val="2"/>
      </rPr>
      <t xml:space="preserve"> , il s’ opposa directement à la procedure de </t>
    </r>
    <r>
      <rPr>
        <sz val="11"/>
        <color rgb="FF000000"/>
        <rFont val="Calibri"/>
        <family val="2"/>
        <scheme val="minor"/>
      </rPr>
      <t>Nicolas</t>
    </r>
    <r>
      <rPr>
        <sz val="11"/>
        <color rgb="FF333333"/>
        <rFont val="Arial"/>
        <family val="2"/>
      </rPr>
      <t xml:space="preserve"> </t>
    </r>
    <r>
      <rPr>
        <sz val="11"/>
        <color rgb="FF000000"/>
        <rFont val="Calibri"/>
        <family val="2"/>
        <scheme val="minor"/>
      </rPr>
      <t>Savini</t>
    </r>
    <r>
      <rPr>
        <sz val="11"/>
        <color rgb="FF333333"/>
        <rFont val="Arial"/>
        <family val="2"/>
      </rPr>
      <t xml:space="preserve"> pour lors inquisiteur de la foy en ladite ville , qui vouloit faire punir une pauvre femme de village comme sorciere ; et fit en sorte qu’ elle fut eslargie , et tous les </t>
    </r>
    <r>
      <rPr>
        <b/>
        <sz val="11"/>
        <color rgb="FFCC3300"/>
        <rFont val="Arial"/>
        <family val="2"/>
      </rPr>
      <t xml:space="preserve">delateurs </t>
    </r>
    <r>
      <rPr>
        <sz val="11"/>
        <color rgb="FF333333"/>
        <rFont val="Arial"/>
        <family val="2"/>
      </rPr>
      <t xml:space="preserve">et temoins condamnez à une grosse amende ; </t>
    </r>
  </si>
  <si>
    <r>
      <t xml:space="preserve">Quand Manlius incitait les Romains à s’ affranchir de la tyrannie du sénat , les sénateurs le firent saisir : mais obligés de le relâcher pour apaiser l’ insurrection , ils s’ attachèrent à le rendre suspect au peuple , en lui suscitant des </t>
    </r>
    <r>
      <rPr>
        <b/>
        <sz val="11"/>
        <color rgb="FFCC3300"/>
        <rFont val="Arial"/>
        <family val="2"/>
      </rPr>
      <t>délateurs</t>
    </r>
    <r>
      <rPr>
        <sz val="11"/>
        <color rgb="FF333333"/>
        <rFont val="Arial"/>
        <family val="2"/>
      </rPr>
      <t xml:space="preserve"> parmi la populace , qui l’ accusèrent d’ affecter la royauté , et lui firent ainsi de ses partisans , des juges et des ennemis</t>
    </r>
  </si>
  <si>
    <r>
      <t xml:space="preserve">Oh! </t>
    </r>
    <r>
      <rPr>
        <b/>
        <sz val="11"/>
        <color rgb="FFCC3300"/>
        <rFont val="Calibri"/>
        <family val="2"/>
        <scheme val="minor"/>
      </rPr>
      <t>Délatrice</t>
    </r>
    <r>
      <rPr>
        <sz val="11"/>
        <color rgb="FF000000"/>
        <rFont val="Calibri"/>
        <family val="2"/>
        <scheme val="minor"/>
      </rPr>
      <t>! ... Empoisonneuse! ... Oh! Lâche! ... Lâche! ... Lâche!</t>
    </r>
  </si>
  <si>
    <r>
      <t xml:space="preserve">Sans parler de ces </t>
    </r>
    <r>
      <rPr>
        <b/>
        <sz val="11"/>
        <color rgb="FFCC3300"/>
        <rFont val="Arial"/>
        <family val="2"/>
      </rPr>
      <t>délateurs</t>
    </r>
    <r>
      <rPr>
        <sz val="11"/>
        <color rgb="FF333333"/>
        <rFont val="Arial"/>
        <family val="2"/>
      </rPr>
      <t xml:space="preserve"> sortis des premières familles patriciennes ; </t>
    </r>
  </si>
  <si>
    <r>
      <t xml:space="preserve">Quel bienfaisant </t>
    </r>
    <r>
      <rPr>
        <b/>
        <sz val="11"/>
        <color rgb="FFCC3300"/>
        <rFont val="Arial"/>
        <family val="2"/>
      </rPr>
      <t>délateur</t>
    </r>
    <r>
      <rPr>
        <sz val="11"/>
        <color rgb="FF333333"/>
        <rFont val="Arial"/>
        <family val="2"/>
      </rPr>
      <t xml:space="preserve"> me montrera ce Maugis!</t>
    </r>
  </si>
  <si>
    <r>
      <t xml:space="preserve">Il n’ y a pas de </t>
    </r>
    <r>
      <rPr>
        <b/>
        <sz val="11"/>
        <color rgb="FFCC3300"/>
        <rFont val="Arial"/>
        <family val="2"/>
      </rPr>
      <t>délateurs</t>
    </r>
    <r>
      <rPr>
        <sz val="11"/>
        <color rgb="FF333333"/>
        <rFont val="Arial"/>
        <family val="2"/>
      </rPr>
      <t xml:space="preserve"> ici , je vous l’ affirme!</t>
    </r>
  </si>
  <si>
    <r>
      <t xml:space="preserve">Alors que des hommes et des femmes qui défendaient leur pays auront été , par dizaines de mille fusillés , par centaines de mille déportés dans des camps d’ affreuse misère d’ où il en reviendra bien peu , que des milliers de combattants des réseaux , des maquis , des groupes d’ action , considérés par l’ ennemi comme en dehors des lois de la guerre , auront été abattus sur place , que d’ innombrables meurtres , incendies , pillages , brutalités , auront en outre été commis , le tout à grand renfort de tortures et de trahisons et avec le concours direct de " ministres" , fonctionnaires , policiers , miliciens , </t>
    </r>
    <r>
      <rPr>
        <b/>
        <sz val="11"/>
        <color rgb="FFCC3300"/>
        <rFont val="Arial"/>
        <family val="2"/>
      </rPr>
      <t>délateurs</t>
    </r>
    <r>
      <rPr>
        <sz val="11"/>
        <color rgb="FF333333"/>
        <rFont val="Arial"/>
        <family val="2"/>
      </rPr>
      <t xml:space="preserve"> français ; </t>
    </r>
  </si>
  <si>
    <r>
      <t xml:space="preserve">il dénonça la lâcheté du gouvernement qui avait « laissé outrager comme </t>
    </r>
    <r>
      <rPr>
        <b/>
        <sz val="11"/>
        <color rgb="FFCC3300"/>
        <rFont val="Arial"/>
        <family val="2"/>
      </rPr>
      <t>délateurs</t>
    </r>
    <r>
      <rPr>
        <sz val="11"/>
        <color rgb="FF333333"/>
        <rFont val="Arial"/>
        <family val="2"/>
      </rPr>
      <t xml:space="preserve"> [ceux] qui ont assumé la rude lâche de faire face à la caste militaire et à l’ Église romaine , de les enquêter , de les dénoncer » </t>
    </r>
  </si>
  <si>
    <r>
      <t xml:space="preserve">Comment se flatter de lui inspirer l’ horreur de la </t>
    </r>
    <r>
      <rPr>
        <b/>
        <sz val="11"/>
        <color rgb="FFCC3300"/>
        <rFont val="Arial"/>
        <family val="2"/>
      </rPr>
      <t>délation</t>
    </r>
    <r>
      <rPr>
        <sz val="11"/>
        <color rgb="FF333333"/>
        <rFont val="Arial"/>
        <family val="2"/>
      </rPr>
      <t xml:space="preserve"> et de l’ espionnage , s’ il voit les espions honorés , pensionnés et comblés de bienfaits?</t>
    </r>
  </si>
  <si>
    <r>
      <t xml:space="preserve">Non , la </t>
    </r>
    <r>
      <rPr>
        <b/>
        <sz val="11"/>
        <color rgb="FFCC3300"/>
        <rFont val="Arial"/>
        <family val="2"/>
      </rPr>
      <t>délation</t>
    </r>
    <r>
      <rPr>
        <sz val="11"/>
        <color rgb="FF333333"/>
        <rFont val="Arial"/>
        <family val="2"/>
      </rPr>
      <t xml:space="preserve"> et l’ emprisonnement , voilà les vrais ressorts!</t>
    </r>
  </si>
  <si>
    <r>
      <t xml:space="preserve">Vous arrêtez , vous chargez de fers un étranger , sur une simple </t>
    </r>
    <r>
      <rPr>
        <b/>
        <sz val="11"/>
        <color rgb="FFCC3300"/>
        <rFont val="Arial"/>
        <family val="2"/>
      </rPr>
      <t>délation</t>
    </r>
    <r>
      <rPr>
        <sz val="11"/>
        <color rgb="FF333333"/>
        <rFont val="Arial"/>
        <family val="2"/>
      </rPr>
      <t xml:space="preserve"> et sur des soupçons vagues , vous le condamnez à la mort!</t>
    </r>
  </si>
  <si>
    <r>
      <t xml:space="preserve">Les mères instruisent leurs fillettes à la </t>
    </r>
    <r>
      <rPr>
        <b/>
        <sz val="11"/>
        <color rgb="FFCC3300"/>
        <rFont val="Arial"/>
        <family val="2"/>
      </rPr>
      <t>délation</t>
    </r>
    <r>
      <rPr>
        <sz val="11"/>
        <color rgb="FF333333"/>
        <rFont val="Arial"/>
        <family val="2"/>
      </rPr>
      <t xml:space="preserve"> , à la médisance , à la calomnie!</t>
    </r>
  </si>
  <si>
    <r>
      <t xml:space="preserve">Terre et ciel! </t>
    </r>
    <r>
      <rPr>
        <sz val="11"/>
        <color rgb="FF000000"/>
        <rFont val="Calibri"/>
        <family val="2"/>
        <scheme val="minor"/>
      </rPr>
      <t xml:space="preserve">Punissez par de telles justices </t>
    </r>
    <r>
      <rPr>
        <sz val="11"/>
        <color rgb="FF333333"/>
        <rFont val="Arial"/>
        <family val="2"/>
      </rPr>
      <t xml:space="preserve">la trahison ourdie en des amours factices , et la </t>
    </r>
    <r>
      <rPr>
        <b/>
        <sz val="11"/>
        <color rgb="FFC00000"/>
        <rFont val="Arial"/>
        <family val="2"/>
      </rPr>
      <t xml:space="preserve">délation </t>
    </r>
    <r>
      <rPr>
        <sz val="11"/>
        <color rgb="FF333333"/>
        <rFont val="Arial"/>
        <family val="2"/>
      </rPr>
      <t xml:space="preserve">du secret de nos coeurs arraché dans nos bras par des baisers menteurs! </t>
    </r>
  </si>
  <si>
    <r>
      <t xml:space="preserve">Oh! </t>
    </r>
    <r>
      <rPr>
        <sz val="11"/>
        <color rgb="FF000000"/>
        <rFont val="Calibri"/>
        <family val="2"/>
        <scheme val="minor"/>
      </rPr>
      <t xml:space="preserve">Non , je ne sortirai jamais de cet inextricable mélange de ténèbres et de </t>
    </r>
    <r>
      <rPr>
        <b/>
        <sz val="11"/>
        <color rgb="FFCC3300"/>
        <rFont val="Calibri"/>
        <family val="2"/>
        <scheme val="minor"/>
      </rPr>
      <t>délation</t>
    </r>
    <r>
      <rPr>
        <sz val="11"/>
        <color rgb="FF000000"/>
        <rFont val="Calibri"/>
        <family val="2"/>
        <scheme val="minor"/>
      </rPr>
      <t>!</t>
    </r>
  </si>
  <si>
    <r>
      <t xml:space="preserve">Sous quel triste régime de </t>
    </r>
    <r>
      <rPr>
        <b/>
        <sz val="11"/>
        <color rgb="FFCC3300"/>
        <rFont val="Arial"/>
        <family val="2"/>
      </rPr>
      <t>délations</t>
    </r>
    <r>
      <rPr>
        <sz val="11"/>
        <color rgb="FF333333"/>
        <rFont val="Arial"/>
        <family val="2"/>
      </rPr>
      <t xml:space="preserve"> nous vivons!</t>
    </r>
  </si>
  <si>
    <r>
      <t xml:space="preserve">Il ne te reste donc pour témoin que ton honnête émissaire , le secrétaire fidèle de tes commandements , un homme de bien qui s’ était fait courtier de </t>
    </r>
    <r>
      <rPr>
        <b/>
        <sz val="11"/>
        <color rgb="FFCC3300"/>
        <rFont val="Arial"/>
        <family val="2"/>
      </rPr>
      <t>délations</t>
    </r>
    <r>
      <rPr>
        <sz val="11"/>
        <color rgb="FF333333"/>
        <rFont val="Arial"/>
        <family val="2"/>
      </rPr>
      <t xml:space="preserve"> et entremetteur de calomnies pour se dédommager de n’ être plus bourreau , un des iniques bandits qui se travestirent en juges pour égorger le vieil André Cinci!</t>
    </r>
  </si>
  <si>
    <r>
      <t xml:space="preserve">Que de dénonciations ou de </t>
    </r>
    <r>
      <rPr>
        <b/>
        <sz val="11"/>
        <color rgb="FFCC3300"/>
        <rFont val="Arial"/>
        <family val="2"/>
      </rPr>
      <t>délations</t>
    </r>
    <r>
      <rPr>
        <sz val="11"/>
        <color rgb="FF333333"/>
        <rFont val="Arial"/>
        <family val="2"/>
      </rPr>
      <t xml:space="preserve"> me furent faites!</t>
    </r>
  </si>
  <si>
    <r>
      <t xml:space="preserve">Il n’ en </t>
    </r>
    <r>
      <rPr>
        <b/>
        <sz val="11"/>
        <color rgb="FFCC3300"/>
        <rFont val="Arial"/>
        <family val="2"/>
      </rPr>
      <t>demeurera</t>
    </r>
    <r>
      <rPr>
        <sz val="11"/>
        <color rgb="FF333333"/>
        <rFont val="Arial"/>
        <family val="2"/>
      </rPr>
      <t xml:space="preserve"> pas d’ </t>
    </r>
    <r>
      <rPr>
        <b/>
        <sz val="11"/>
        <color rgb="FFCC3300"/>
        <rFont val="Arial"/>
        <family val="2"/>
      </rPr>
      <t>accord</t>
    </r>
    <r>
      <rPr>
        <sz val="11"/>
        <color rgb="FF333333"/>
        <rFont val="Arial"/>
        <family val="2"/>
      </rPr>
      <t>?</t>
    </r>
  </si>
  <si>
    <r>
      <t xml:space="preserve">Disons plus , quel sujet y a t’ il de le reprendre , puis qu’ il n’ y a d’ ailleurs personne qui ne </t>
    </r>
    <r>
      <rPr>
        <b/>
        <sz val="11"/>
        <color rgb="FFCC3300"/>
        <rFont val="Arial"/>
        <family val="2"/>
      </rPr>
      <t>demeure</t>
    </r>
    <r>
      <rPr>
        <sz val="11"/>
        <color rgb="FF333333"/>
        <rFont val="Arial"/>
        <family val="2"/>
      </rPr>
      <t xml:space="preserve"> d’ </t>
    </r>
    <r>
      <rPr>
        <b/>
        <sz val="11"/>
        <color rgb="FFCC3300"/>
        <rFont val="Arial"/>
        <family val="2"/>
      </rPr>
      <t>accord</t>
    </r>
    <r>
      <rPr>
        <sz val="11"/>
        <color rgb="FF333333"/>
        <rFont val="Arial"/>
        <family val="2"/>
      </rPr>
      <t xml:space="preserve"> que les premiers legislateurs , et ceux qui sont venus depuis , ont eu cette mesme utilité pour but , et qu’ il n’ y a de loix justes que celles qui sont pour cette utilité?</t>
    </r>
  </si>
  <si>
    <r>
      <t xml:space="preserve">Neron , son beau disciple , ayant envoyé ses satellités vers luy pour luy </t>
    </r>
    <r>
      <rPr>
        <b/>
        <sz val="11"/>
        <color rgb="FFFF0000"/>
        <rFont val="Calibri"/>
        <family val="2"/>
        <scheme val="minor"/>
      </rPr>
      <t>denoncer</t>
    </r>
    <r>
      <rPr>
        <sz val="11"/>
        <color rgb="FF000000"/>
        <rFont val="Calibri"/>
        <family val="2"/>
        <scheme val="minor"/>
      </rPr>
      <t xml:space="preserve"> l’ ordonnance de sa mort , Seneque ouit leur charge d’ un visage paisible et asseuré , et apres demanda du papier pour faire son testament ; </t>
    </r>
  </si>
  <si>
    <r>
      <t xml:space="preserve">O Fortune plus inhumaine que l’ hydre , plus violente que l’ oustre , plus acerbe qu’ aspicz , plus incertaine que l’ onde , A ceste heure congnois tes dolz et tes frauldes , puis qu’ à nul aultre tu n’ es si adverse et rigoureuse : car mes maulx et inconveniens se sont intersuyviz en telle sorte et maniere , que les premiers ont esté messagers des subsequens , </t>
    </r>
    <r>
      <rPr>
        <b/>
        <sz val="11"/>
        <color rgb="FFCC3300"/>
        <rFont val="Arial"/>
        <family val="2"/>
      </rPr>
      <t>denoncians</t>
    </r>
    <r>
      <rPr>
        <sz val="11"/>
        <color rgb="FF333333"/>
        <rFont val="Arial"/>
        <family val="2"/>
      </rPr>
      <t xml:space="preserve"> et declarans aultres maulx et tourmentz infiniz : qui incessamment m’ ont angustiée et laissée : </t>
    </r>
  </si>
  <si>
    <r>
      <t xml:space="preserve">Mais s’ il est si parfait que vous le déclarez , ce zèle qui vous pousse et dont vous vous parez , d’ où vient que pour paroître il s’ avise d’ attendre qu’ à poursuivre sa femme il ait su vous surprendre , et que vous ne songez à l’ aller </t>
    </r>
    <r>
      <rPr>
        <b/>
        <sz val="11"/>
        <color rgb="FFCC3300"/>
        <rFont val="Arial"/>
        <family val="2"/>
      </rPr>
      <t>dénoncer</t>
    </r>
    <r>
      <rPr>
        <sz val="11"/>
        <color rgb="FF333333"/>
        <rFont val="Arial"/>
        <family val="2"/>
      </rPr>
      <t>que lorsque son honneur l’ oblige à vous chasser?</t>
    </r>
  </si>
  <si>
    <r>
      <t xml:space="preserve">Nous les avons considérés plus spécialement comme citoyens , surtout comme français ; nous avons étudié , avec l’ attention la plus scrupuleuse , tout leur système politique ; et sous ce nouveau jour , nous vous </t>
    </r>
    <r>
      <rPr>
        <b/>
        <sz val="11"/>
        <color rgb="FFCC3300"/>
        <rFont val="Arial"/>
        <family val="2"/>
      </rPr>
      <t>dénonçons</t>
    </r>
    <r>
      <rPr>
        <sz val="11"/>
        <color rgb="FF333333"/>
        <rFont val="Arial"/>
        <family val="2"/>
      </rPr>
      <t xml:space="preserve"> leur secte audacieuse et turbulente comme impatiente du joug de toute loi et de tout gouvernement , comme partout tendante à exciter les troubles et les séditions de l’ anarchie ; </t>
    </r>
  </si>
  <si>
    <r>
      <t xml:space="preserve">Nous avons vu une portion des membres de cette assemblée proscrits par leurs collègues , presqu’ aussitôt que </t>
    </r>
    <r>
      <rPr>
        <b/>
        <sz val="11"/>
        <color rgb="FFCC3300"/>
        <rFont val="Arial"/>
        <family val="2"/>
      </rPr>
      <t>dénoncés</t>
    </r>
    <r>
      <rPr>
        <sz val="11"/>
        <color rgb="FF333333"/>
        <rFont val="Arial"/>
        <family val="2"/>
      </rPr>
      <t xml:space="preserve"> par la sottise et par la perversité combinées : la cause du tyran seul est tellement sacrée , qu’ elle ne peut être ni assez longuement , ni assez librement discutée : et pourquoi nous en étonner?</t>
    </r>
  </si>
  <si>
    <r>
      <t xml:space="preserve">Sur ce qu’ on vous rendra récompensez le zèle de messire Olivier , mon serviteur fidèle : cinq cents écus pour lui qui m’ a tout </t>
    </r>
    <r>
      <rPr>
        <b/>
        <sz val="11"/>
        <color rgb="FFC00000"/>
        <rFont val="Arial"/>
        <family val="2"/>
      </rPr>
      <t>dénoncé</t>
    </r>
    <r>
      <rPr>
        <sz val="11"/>
        <color rgb="FF333333"/>
        <rFont val="Arial"/>
        <family val="2"/>
      </rPr>
      <t xml:space="preserve">! </t>
    </r>
  </si>
  <si>
    <r>
      <t xml:space="preserve">de quels fronts ils dénonçaient au châtelet sa feuille comme incendiaire , au moment où l’ assemblée nationale , qu’ ils singeaient , venait de repousser pareille </t>
    </r>
    <r>
      <rPr>
        <b/>
        <sz val="11"/>
        <color rgb="FFCC3300"/>
        <rFont val="Arial"/>
        <family val="2"/>
      </rPr>
      <t>dénonciation</t>
    </r>
    <r>
      <rPr>
        <sz val="11"/>
        <color rgb="FF333333"/>
        <rFont val="Arial"/>
        <family val="2"/>
      </rPr>
      <t xml:space="preserve"> , portée contre lui par les ennemis de l’ état ; </t>
    </r>
  </si>
  <si>
    <r>
      <t xml:space="preserve">L’ on rend hommage à la sainteté du mariage ; mais sur une </t>
    </r>
    <r>
      <rPr>
        <b/>
        <sz val="11"/>
        <color rgb="FFCC3300"/>
        <rFont val="Arial"/>
        <family val="2"/>
      </rPr>
      <t>dénonciation</t>
    </r>
    <r>
      <rPr>
        <sz val="11"/>
        <color rgb="FF333333"/>
        <rFont val="Arial"/>
        <family val="2"/>
      </rPr>
      <t xml:space="preserve"> ténébreuse , sur un simple soupçon , par une mesure qu’ on appelle de police , on sépare un époux de sa femme , une femme de son mari!</t>
    </r>
  </si>
  <si>
    <r>
      <t xml:space="preserve">Voyons , reprit l’ aîné d’ un ton qui voulait être rassurant , je pense que tu ne vas pas croire à une </t>
    </r>
    <r>
      <rPr>
        <b/>
        <sz val="11"/>
        <color rgb="FFCC3300"/>
        <rFont val="Arial"/>
        <family val="2"/>
      </rPr>
      <t>dénonciation</t>
    </r>
    <r>
      <rPr>
        <sz val="11"/>
        <color rgb="FF333333"/>
        <rFont val="Arial"/>
        <family val="2"/>
      </rPr>
      <t xml:space="preserve"> anonyme?</t>
    </r>
  </si>
  <si>
    <r>
      <t xml:space="preserve">Qui rend la vertu signalée , sinon lors qu’ elle est </t>
    </r>
    <r>
      <rPr>
        <b/>
        <sz val="11"/>
        <color rgb="FFC00000"/>
        <rFont val="Calibri"/>
        <family val="2"/>
        <scheme val="minor"/>
      </rPr>
      <t>dévoilée</t>
    </r>
    <r>
      <rPr>
        <sz val="11"/>
        <color rgb="FF000000"/>
        <rFont val="Calibri"/>
        <family val="2"/>
        <scheme val="minor"/>
      </rPr>
      <t xml:space="preserve"> , et qu’ on peut voir son action? </t>
    </r>
  </si>
  <si>
    <r>
      <t xml:space="preserve">Il était trop important pour moi de connaître les moeurs du nouveau personnage qui m’ offrait un asile pour que je négligeasse rien de ce qui pouvait me les </t>
    </r>
    <r>
      <rPr>
        <b/>
        <sz val="11"/>
        <color rgb="FFCC3300"/>
        <rFont val="Arial"/>
        <family val="2"/>
      </rPr>
      <t xml:space="preserve">dévoiler ; </t>
    </r>
  </si>
  <si>
    <r>
      <t xml:space="preserve">Ces constantes font la texture invisible de l’ âme de </t>
    </r>
    <r>
      <rPr>
        <sz val="11"/>
        <color rgb="FF000000"/>
        <rFont val="Calibri"/>
        <family val="2"/>
        <scheme val="minor"/>
      </rPr>
      <t>Ruisdaël</t>
    </r>
    <r>
      <rPr>
        <sz val="11"/>
        <color rgb="FF333333"/>
        <rFont val="Arial"/>
        <family val="2"/>
      </rPr>
      <t xml:space="preserve"> ; il s’ est borné , pour nous en </t>
    </r>
    <r>
      <rPr>
        <b/>
        <sz val="11"/>
        <color rgb="FFCC3300"/>
        <rFont val="Arial"/>
        <family val="2"/>
      </rPr>
      <t>dévoiler</t>
    </r>
    <r>
      <rPr>
        <sz val="11"/>
        <color rgb="FF333333"/>
        <rFont val="Arial"/>
        <family val="2"/>
      </rPr>
      <t xml:space="preserve"> la direction , à disposer le monde visible parallèlement à elles!</t>
    </r>
  </si>
  <si>
    <r>
      <t xml:space="preserve">O mon amy , combien que vous me faillez de promesse , si vous tiendray de la myenne , c’ est de jamais ne vous veoir , après la </t>
    </r>
    <r>
      <rPr>
        <b/>
        <sz val="11"/>
        <color rgb="FFCC3300"/>
        <rFont val="Arial"/>
        <family val="2"/>
      </rPr>
      <t>divulgation</t>
    </r>
    <r>
      <rPr>
        <sz val="11"/>
        <color rgb="FF333333"/>
        <rFont val="Arial"/>
        <family val="2"/>
      </rPr>
      <t xml:space="preserve"> de nostre amityé ; </t>
    </r>
  </si>
  <si>
    <r>
      <t xml:space="preserve">Tu n’ as pas encore assez compromis cette femme , dit </t>
    </r>
    <r>
      <rPr>
        <sz val="11"/>
        <color rgb="FF000000"/>
        <rFont val="Calibri"/>
        <family val="2"/>
        <scheme val="minor"/>
      </rPr>
      <t>Jonquières</t>
    </r>
    <r>
      <rPr>
        <sz val="11"/>
        <color rgb="FF333333"/>
        <rFont val="Arial"/>
        <family val="2"/>
      </rPr>
      <t xml:space="preserve"> , et la </t>
    </r>
    <r>
      <rPr>
        <b/>
        <sz val="11"/>
        <color rgb="FFCC3300"/>
        <rFont val="Arial"/>
        <family val="2"/>
      </rPr>
      <t>divulgation</t>
    </r>
    <r>
      <rPr>
        <sz val="11"/>
        <color rgb="FF333333"/>
        <rFont val="Arial"/>
        <family val="2"/>
      </rPr>
      <t xml:space="preserve"> de ton secret en plein tribunal ne t’ a pas servi de leçon!</t>
    </r>
  </si>
  <si>
    <r>
      <t xml:space="preserve">Je vois à sa </t>
    </r>
    <r>
      <rPr>
        <b/>
        <sz val="11"/>
        <color rgb="FFCC3300"/>
        <rFont val="Arial"/>
        <family val="2"/>
      </rPr>
      <t>divulgation</t>
    </r>
    <r>
      <rPr>
        <sz val="11"/>
        <color rgb="FF333333"/>
        <rFont val="Arial"/>
        <family val="2"/>
      </rPr>
      <t xml:space="preserve"> les plus graves inconvénients , outre que j’ en serai fort </t>
    </r>
    <r>
      <rPr>
        <i/>
        <sz val="11"/>
        <color rgb="FF333333"/>
        <rFont val="Arial"/>
        <family val="2"/>
      </rPr>
      <t>humilié</t>
    </r>
    <r>
      <rPr>
        <sz val="11"/>
        <color rgb="FF333333"/>
        <rFont val="Arial"/>
        <family val="2"/>
      </rPr>
      <t xml:space="preserve"> .</t>
    </r>
  </si>
  <si>
    <r>
      <t xml:space="preserve">Cela touche à la </t>
    </r>
    <r>
      <rPr>
        <b/>
        <sz val="11"/>
        <color rgb="FFCC3300"/>
        <rFont val="Arial"/>
        <family val="2"/>
      </rPr>
      <t>divulgation</t>
    </r>
    <r>
      <rPr>
        <sz val="11"/>
        <color rgb="FF333333"/>
        <rFont val="Arial"/>
        <family val="2"/>
      </rPr>
      <t xml:space="preserve"> de secrets intéressant la défense nationale!</t>
    </r>
  </si>
  <si>
    <r>
      <t xml:space="preserve">Je le ditz par ce que n’ ay aulcun vouloir ny affection de communiquer le secret de mes amours en confession , car je n’ en ay contrition ne repentance , mais suis ferme et stable en l’ amour de mon amy , car plus tost me exposerois à mille especes de mort , que de m’ en desister , parquoy ne me semble que folye de le </t>
    </r>
    <r>
      <rPr>
        <b/>
        <sz val="11"/>
        <color rgb="FFCC3300"/>
        <rFont val="Arial"/>
        <family val="2"/>
      </rPr>
      <t>divulguer</t>
    </r>
    <r>
      <rPr>
        <sz val="11"/>
        <color rgb="FF333333"/>
        <rFont val="Arial"/>
        <family val="2"/>
      </rPr>
      <t xml:space="preserve"> à ce vieillart , qui est du tout refroidy , impotent , et inutile aux effectz de nature , il me reprimera , et blasmera ce que aultresfois luy a esté plaisant , en me pressant et stimulant de chasser amours , sans en avoir jouyssance : </t>
    </r>
  </si>
  <si>
    <r>
      <t xml:space="preserve">Las ma Dame , si tant de felicité m’ estoit concedée , que je peusse parvenir à mon desir et affection , auriez vous si maulvaise estime de moy , que par ung vouloir pervers et inicque je voulusse </t>
    </r>
    <r>
      <rPr>
        <b/>
        <sz val="11"/>
        <color rgb="FFCC3300"/>
        <rFont val="Arial"/>
        <family val="2"/>
      </rPr>
      <t>divulguer</t>
    </r>
    <r>
      <rPr>
        <sz val="11"/>
        <color rgb="FF333333"/>
        <rFont val="Arial"/>
        <family val="2"/>
      </rPr>
      <t xml:space="preserve"> le secret de noz amours?</t>
    </r>
  </si>
  <si>
    <r>
      <t xml:space="preserve">car vous debvez croire que d’ ung aspirant desir , suis excitée de </t>
    </r>
    <r>
      <rPr>
        <b/>
        <sz val="11"/>
        <color rgb="FFCC3300"/>
        <rFont val="Arial"/>
        <family val="2"/>
      </rPr>
      <t>divulguer</t>
    </r>
    <r>
      <rPr>
        <sz val="11"/>
        <color rgb="FF333333"/>
        <rFont val="Arial"/>
        <family val="2"/>
      </rPr>
      <t xml:space="preserve"> et manifester aulcunes oeuvres belliqueuses et louables entreprinses , que par la lecture de ce mien petit livre vous seront declarées avoir esté avecq vertu et magnanimité de cueur accomplyes : </t>
    </r>
  </si>
  <si>
    <r>
      <t xml:space="preserve">Cecy voyant des haultz cieulx Juppiter Crie , gemyt , se prend à despiter , Et sur le champs par luy fust allegué Ung aultre faict , non encor </t>
    </r>
    <r>
      <rPr>
        <b/>
        <sz val="11"/>
        <color rgb="FFC00000"/>
        <rFont val="Arial"/>
        <family val="2"/>
      </rPr>
      <t>divulgué</t>
    </r>
    <r>
      <rPr>
        <sz val="11"/>
        <color rgb="FF333333"/>
        <rFont val="Arial"/>
        <family val="2"/>
      </rPr>
      <t xml:space="preserve"> , Des banquetz pleins d’ horreur espouventable , Que Lycaon preparoit à sa table : </t>
    </r>
  </si>
  <si>
    <r>
      <t xml:space="preserve">Et lors fuz aulcunement timide , considerant la condition de l’ homme , la gravité , la vraye religion , la vie austere : et la continuelle sienne solicitude en vertueuses operations , me retardoient de luy </t>
    </r>
    <r>
      <rPr>
        <b/>
        <sz val="11"/>
        <color rgb="FFCC3300"/>
        <rFont val="Arial"/>
        <family val="2"/>
      </rPr>
      <t>divulguer</t>
    </r>
    <r>
      <rPr>
        <sz val="11"/>
        <color rgb="FF333333"/>
        <rFont val="Arial"/>
        <family val="2"/>
      </rPr>
      <t xml:space="preserve"> l’ occasion de mon voyage : toutesfois apres quelque espace avoir différé sans riens reserver de toutes mes preterites et presentes anxietez , le rendiz certain : </t>
    </r>
  </si>
  <si>
    <r>
      <t xml:space="preserve">Que diront vos parens , que diront leurs majestez , si vos lettres sont </t>
    </r>
    <r>
      <rPr>
        <b/>
        <sz val="11"/>
        <color rgb="FFCC3300"/>
        <rFont val="Arial"/>
        <family val="2"/>
      </rPr>
      <t>divulguées</t>
    </r>
    <r>
      <rPr>
        <sz val="11"/>
        <color rgb="FF333333"/>
        <rFont val="Arial"/>
        <family val="2"/>
      </rPr>
      <t>?</t>
    </r>
  </si>
  <si>
    <r>
      <t xml:space="preserve">Ce que je prendrois pour l’ opinion la plus probable , d’ autant que par icelle on peut decouvrir la cause pour laquelle le senat ne trouva pas qu’ il fust à propos de les </t>
    </r>
    <r>
      <rPr>
        <b/>
        <sz val="11"/>
        <color rgb="FFCC3300"/>
        <rFont val="Arial"/>
        <family val="2"/>
      </rPr>
      <t>divulguer</t>
    </r>
    <r>
      <rPr>
        <sz val="11"/>
        <color rgb="FF333333"/>
        <rFont val="Arial"/>
        <family val="2"/>
      </rPr>
      <t xml:space="preserve"> : </t>
    </r>
  </si>
  <si>
    <r>
      <t xml:space="preserve">Que le licentiement des troupes de </t>
    </r>
    <r>
      <rPr>
        <sz val="11"/>
        <color rgb="FF000000"/>
        <rFont val="Calibri"/>
        <family val="2"/>
        <scheme val="minor"/>
      </rPr>
      <t>Lievestein</t>
    </r>
    <r>
      <rPr>
        <sz val="11"/>
        <color rgb="FF333333"/>
        <rFont val="Arial"/>
        <family val="2"/>
      </rPr>
      <t xml:space="preserve"> , qui nous étoient toutes dévoüées , </t>
    </r>
    <r>
      <rPr>
        <b/>
        <sz val="11"/>
        <color rgb="FFCC3300"/>
        <rFont val="Arial"/>
        <family val="2"/>
      </rPr>
      <t>divulgueroit</t>
    </r>
    <r>
      <rPr>
        <sz val="11"/>
        <color rgb="FF333333"/>
        <rFont val="Arial"/>
        <family val="2"/>
      </rPr>
      <t xml:space="preserve"> ce que nous tenions caché?</t>
    </r>
  </si>
  <si>
    <r>
      <t xml:space="preserve">Chacun affirme la nouvelle qu’ il brûle de </t>
    </r>
    <r>
      <rPr>
        <b/>
        <sz val="11"/>
        <color rgb="FFCC3300"/>
        <rFont val="Arial"/>
        <family val="2"/>
      </rPr>
      <t>divulguer</t>
    </r>
    <r>
      <rPr>
        <sz val="11"/>
        <color rgb="FF333333"/>
        <rFont val="Arial"/>
        <family val="2"/>
      </rPr>
      <t xml:space="preserve"> , lorsque le dernier venu dément , d’ une maniere brusque , tout ce que l’ on a débité ; </t>
    </r>
  </si>
  <si>
    <r>
      <t xml:space="preserve">Ce cas estant </t>
    </r>
    <r>
      <rPr>
        <b/>
        <sz val="11"/>
        <color rgb="FFCC3300"/>
        <rFont val="Arial"/>
        <family val="2"/>
      </rPr>
      <t>divulgué</t>
    </r>
    <r>
      <rPr>
        <sz val="11"/>
        <color rgb="FF333333"/>
        <rFont val="Arial"/>
        <family val="2"/>
      </rPr>
      <t xml:space="preserve"> par la ville et les trois corps portez hors de la prison , la crainte des magistrats ne peut estre si grande que les citoyens de </t>
    </r>
    <r>
      <rPr>
        <sz val="11"/>
        <color rgb="FF000000"/>
        <rFont val="Calibri"/>
        <family val="2"/>
        <scheme val="minor"/>
      </rPr>
      <t>Sparte</t>
    </r>
    <r>
      <rPr>
        <sz val="11"/>
        <color rgb="FF333333"/>
        <rFont val="Arial"/>
        <family val="2"/>
      </rPr>
      <t xml:space="preserve"> ne montrassent évidemment qu’ ils en estoient fort desplaisants , et qu’ ils ne haïssent de mort </t>
    </r>
    <r>
      <rPr>
        <sz val="11"/>
        <color rgb="FF000000"/>
        <rFont val="Calibri"/>
        <family val="2"/>
        <scheme val="minor"/>
      </rPr>
      <t>Léonidas</t>
    </r>
    <r>
      <rPr>
        <sz val="11"/>
        <color rgb="FF333333"/>
        <rFont val="Arial"/>
        <family val="2"/>
      </rPr>
      <t xml:space="preserve"> et </t>
    </r>
    <r>
      <rPr>
        <sz val="11"/>
        <color rgb="FF000000"/>
        <rFont val="Calibri"/>
        <family val="2"/>
        <scheme val="minor"/>
      </rPr>
      <t>Amphares</t>
    </r>
    <r>
      <rPr>
        <sz val="11"/>
        <color rgb="FF333333"/>
        <rFont val="Arial"/>
        <family val="2"/>
      </rPr>
      <t xml:space="preserve"> , estimant qu’ il n’ avoit onques esté commis un si cruel , si malheureux ni si damnable forfait en </t>
    </r>
    <r>
      <rPr>
        <sz val="11"/>
        <color rgb="FF000000"/>
        <rFont val="Calibri"/>
        <family val="2"/>
        <scheme val="minor"/>
      </rPr>
      <t>Sparte</t>
    </r>
    <r>
      <rPr>
        <sz val="11"/>
        <color rgb="FF333333"/>
        <rFont val="Arial"/>
        <family val="2"/>
      </rPr>
      <t xml:space="preserve"> , depuis que les doriens estoient venus habiter le </t>
    </r>
    <r>
      <rPr>
        <sz val="11"/>
        <color rgb="FF000000"/>
        <rFont val="Calibri"/>
        <family val="2"/>
        <scheme val="minor"/>
      </rPr>
      <t>Peloponese</t>
    </r>
    <r>
      <rPr>
        <sz val="11"/>
        <color rgb="FF333333"/>
        <rFont val="Arial"/>
        <family val="2"/>
      </rPr>
      <t xml:space="preserve"> : </t>
    </r>
  </si>
  <si>
    <r>
      <t xml:space="preserve">Des deux choses que vous me demandez , je ferai facilement l’ une , parce qu’ elle vous intéresse et me contente ; nous autres domestiques , dont le ridicule devoir est d’ écouter sans cesse et de ne parler jamais , nous avons tant de pénétration à découvrir les défauts de nos maîtres , tant de plaisir à les </t>
    </r>
    <r>
      <rPr>
        <b/>
        <sz val="11"/>
        <color rgb="FFCC3300"/>
        <rFont val="Arial"/>
        <family val="2"/>
      </rPr>
      <t xml:space="preserve">divulguer ; </t>
    </r>
  </si>
  <si>
    <r>
      <t xml:space="preserve">où sont les secrets que j’ ai </t>
    </r>
    <r>
      <rPr>
        <b/>
        <sz val="11"/>
        <color rgb="FFCC3300"/>
        <rFont val="Arial"/>
        <family val="2"/>
      </rPr>
      <t>divulgués</t>
    </r>
    <r>
      <rPr>
        <sz val="11"/>
        <color rgb="FF333333"/>
        <rFont val="Arial"/>
        <family val="2"/>
      </rPr>
      <t>?</t>
    </r>
  </si>
  <si>
    <r>
      <t xml:space="preserve">Une portion , la moins réfléchie , n’ hésitait pas dans ces occasions à le blâmer tout bonnement et hautement ; l’ autre portio , la mieux intentionnée , se donnait bien de garde d’ en </t>
    </r>
    <r>
      <rPr>
        <b/>
        <sz val="11"/>
        <color rgb="FFCC3300"/>
        <rFont val="Arial"/>
        <family val="2"/>
      </rPr>
      <t>divulguer</t>
    </r>
    <r>
      <rPr>
        <sz val="11"/>
        <color rgb="FF333333"/>
        <rFont val="Arial"/>
        <family val="2"/>
      </rPr>
      <t xml:space="preserve"> un seul mot , dans la crainte de lui faire tort dans l’ opinion ; </t>
    </r>
  </si>
  <si>
    <r>
      <t xml:space="preserve">Les inventions et les découvertes qui apparaissent successivement et dont l’ imitation se saisit pour les </t>
    </r>
    <r>
      <rPr>
        <b/>
        <sz val="11"/>
        <color rgb="FFCC3300"/>
        <rFont val="Arial"/>
        <family val="2"/>
      </rPr>
      <t>divulguer</t>
    </r>
    <r>
      <rPr>
        <sz val="11"/>
        <color rgb="FF333333"/>
        <rFont val="Arial"/>
        <family val="2"/>
      </rPr>
      <t xml:space="preserve"> , ne se suivent pas au hasard ; un lien rationnel , sur lequel nous n’ avons pas à insister ici , mais qui a été clairement indiqué par Auguste Comte , dans ses aperçus sur le développement des sciences , et nettement tracé par Cournot dans son magistral traité sur </t>
    </r>
    <r>
      <rPr>
        <i/>
        <sz val="11"/>
        <color rgb="FF333333"/>
        <rFont val="Arial"/>
        <family val="2"/>
      </rPr>
      <t xml:space="preserve">L’ enchaînement des idées fondamentales , </t>
    </r>
    <r>
      <rPr>
        <sz val="11"/>
        <color rgb="FF333333"/>
        <rFont val="Arial"/>
        <family val="2"/>
      </rPr>
      <t xml:space="preserve">les rattache les unes aux autres ; </t>
    </r>
  </si>
  <si>
    <r>
      <t xml:space="preserve">Ce n’ est pas lui — c’ est Lefèvre , qui , avide de savoir caché et de vie intérieure , a </t>
    </r>
    <r>
      <rPr>
        <b/>
        <sz val="11"/>
        <color rgb="FFCC3300"/>
        <rFont val="Arial"/>
        <family val="2"/>
      </rPr>
      <t>divulgué</t>
    </r>
    <r>
      <rPr>
        <sz val="11"/>
        <color rgb="FF333333"/>
        <rFont val="Arial"/>
        <family val="2"/>
      </rPr>
      <t xml:space="preserve"> dans ses écrits , en France et de façon générale dans toute la chrétienté , les doctrines des Florentins ; </t>
    </r>
  </si>
  <si>
    <r>
      <t xml:space="preserve">Ce que c’ est que le simple </t>
    </r>
    <r>
      <rPr>
        <b/>
        <sz val="11"/>
        <color rgb="FFCC3300"/>
        <rFont val="Arial"/>
        <family val="2"/>
      </rPr>
      <t>ébruitement</t>
    </r>
    <r>
      <rPr>
        <sz val="11"/>
        <color rgb="FF333333"/>
        <rFont val="Arial"/>
        <family val="2"/>
      </rPr>
      <t xml:space="preserve"> sur la possibilité d’ un succès!</t>
    </r>
  </si>
  <si>
    <r>
      <t xml:space="preserve">Comme nous sommes fort aimez dans notre terre , nous avons demandé le secret : jusqu’ à ce matin il ne paroît pas qu’ il ait été </t>
    </r>
    <r>
      <rPr>
        <b/>
        <sz val="11"/>
        <color rgb="FFCC3300"/>
        <rFont val="Arial"/>
        <family val="2"/>
      </rPr>
      <t xml:space="preserve">ébruité ; </t>
    </r>
    <r>
      <rPr>
        <sz val="11"/>
        <color rgb="FF333333"/>
        <rFont val="Arial"/>
        <family val="2"/>
      </rPr>
      <t>mais que je crains à mon retour d’ aprendre de fâcheuses nouvelles!</t>
    </r>
  </si>
  <si>
    <r>
      <t xml:space="preserve">Le cardinal saurait bien que Jeanne avait pris ces diamans , la reine le devinerait bien ; mais à quoi leur servirait d’ </t>
    </r>
    <r>
      <rPr>
        <b/>
        <sz val="11"/>
        <color rgb="FFCC3300"/>
        <rFont val="Arial"/>
        <family val="2"/>
      </rPr>
      <t>ébruiter</t>
    </r>
    <r>
      <rPr>
        <sz val="11"/>
        <color rgb="FF333333"/>
        <rFont val="Arial"/>
        <family val="2"/>
      </rPr>
      <t xml:space="preserve"> une alerte si étroitement liée à celle du parc et des bains d’ Apollon?</t>
    </r>
  </si>
  <si>
    <r>
      <t xml:space="preserve">Qu’ elles ont cachés dans les vitres noires , qu’ elles ont cachés au fond des miroirs où leur chute lente est encore en fuite et se continue à travers les soirs , chute de secrets dont nul ne s’ </t>
    </r>
    <r>
      <rPr>
        <b/>
        <sz val="11"/>
        <color rgb="FFC00000"/>
        <rFont val="Arial"/>
        <family val="2"/>
      </rPr>
      <t>ébruite</t>
    </r>
    <r>
      <rPr>
        <sz val="11"/>
        <color rgb="FF333333"/>
        <rFont val="Arial"/>
        <family val="2"/>
      </rPr>
      <t xml:space="preserve">! </t>
    </r>
  </si>
  <si>
    <r>
      <t xml:space="preserve">Mes secrets dans les airs sonnent </t>
    </r>
    <r>
      <rPr>
        <b/>
        <sz val="11"/>
        <color rgb="FFC00000"/>
        <rFont val="Arial"/>
        <family val="2"/>
      </rPr>
      <t>ébruités</t>
    </r>
    <r>
      <rPr>
        <sz val="11"/>
        <color rgb="FF333333"/>
        <rFont val="Arial"/>
        <family val="2"/>
      </rPr>
      <t xml:space="preserve"> , le roc rit ; l’ arbre pleure ; et par sa voix charmante , je ne puis jusqu’ aux cieux que je ne me lamente d’ appartenir sans force à d’ éternels attraits! </t>
    </r>
  </si>
  <si>
    <r>
      <t xml:space="preserve">Quoique notre partie aye été si secrète que j’ en dusse espérer une sûre retraite , et que </t>
    </r>
    <r>
      <rPr>
        <sz val="11"/>
        <color rgb="FF000000"/>
        <rFont val="Calibri"/>
        <family val="2"/>
        <scheme val="minor"/>
      </rPr>
      <t>Florange</t>
    </r>
    <r>
      <rPr>
        <sz val="11"/>
        <color rgb="FF333333"/>
        <rFont val="Arial"/>
        <family val="2"/>
      </rPr>
      <t xml:space="preserve"> et moi , comme je t’ ai conté , afin que ce duel ne pût être </t>
    </r>
    <r>
      <rPr>
        <b/>
        <sz val="11"/>
        <color rgb="FFCC3300"/>
        <rFont val="Arial"/>
        <family val="2"/>
      </rPr>
      <t>éventé</t>
    </r>
    <r>
      <rPr>
        <sz val="11"/>
        <color rgb="FF333333"/>
        <rFont val="Arial"/>
        <family val="2"/>
      </rPr>
      <t xml:space="preserve"> , sans prendre de seconds , l’ eussions faite de sorte que chacun pour sortir choisît diverse porte , que nous n’ eussions ensemble été vus de huit jours , que presque tout le monde ignorât nos amours , et que l’ occasion me fût si favorable que je vis l’ innocent saisi pour le coupable</t>
    </r>
  </si>
  <si>
    <r>
      <t xml:space="preserve">Le gouvernement avait des espions de tous côtés , et il n’ était pas fort difficile d’ </t>
    </r>
    <r>
      <rPr>
        <b/>
        <sz val="11"/>
        <color rgb="FFCC3300"/>
        <rFont val="Arial"/>
        <family val="2"/>
      </rPr>
      <t>éventer</t>
    </r>
    <r>
      <rPr>
        <sz val="11"/>
        <color rgb="FF333333"/>
        <rFont val="Arial"/>
        <family val="2"/>
      </rPr>
      <t xml:space="preserve"> les projets d’ un parti plus distingué par son zèle et sa fidélité que par sa prudence et par sa discrétion</t>
    </r>
  </si>
  <si>
    <r>
      <t xml:space="preserve">Si cet écrit ne suffisait pas pour dessiller les yeux de nos aveugles concitoyens , ma plume est libre encore , et tant que vous serez au timon des affaires , elle vous poursuivra sans relâche : sans cesse elle dévoilera vos malversations , sans cesse elle </t>
    </r>
    <r>
      <rPr>
        <b/>
        <sz val="11"/>
        <color rgb="FFFF0000"/>
        <rFont val="Arial"/>
        <family val="2"/>
      </rPr>
      <t>éventera</t>
    </r>
    <r>
      <rPr>
        <sz val="11"/>
        <color rgb="FF333333"/>
        <rFont val="Arial"/>
        <family val="2"/>
      </rPr>
      <t xml:space="preserve"> vos projets funestes , sans cesse elle publiera vos attentats ; </t>
    </r>
  </si>
  <si>
    <r>
      <t xml:space="preserve">Mais aussi , qu’ était un tel secret à </t>
    </r>
    <r>
      <rPr>
        <b/>
        <sz val="11"/>
        <color rgb="FFCC3300"/>
        <rFont val="Arial"/>
        <family val="2"/>
      </rPr>
      <t>éventer</t>
    </r>
    <r>
      <rPr>
        <sz val="11"/>
        <color rgb="FF333333"/>
        <rFont val="Arial"/>
        <family val="2"/>
      </rPr>
      <t xml:space="preserve"> pour celui dont l’ astuce avait joué depuis vingt ans tous les diplomates européens?</t>
    </r>
  </si>
  <si>
    <r>
      <t xml:space="preserve">Un grand principe lui aide à </t>
    </r>
    <r>
      <rPr>
        <b/>
        <sz val="11"/>
        <color rgb="FFCC3300"/>
        <rFont val="Arial"/>
        <family val="2"/>
      </rPr>
      <t>lever</t>
    </r>
    <r>
      <rPr>
        <sz val="11"/>
        <color rgb="FF333333"/>
        <rFont val="Arial"/>
        <family val="2"/>
      </rPr>
      <t xml:space="preserve"> le </t>
    </r>
    <r>
      <rPr>
        <b/>
        <sz val="11"/>
        <color rgb="FFCC3300"/>
        <rFont val="Arial"/>
        <family val="2"/>
      </rPr>
      <t>voile</t>
    </r>
    <r>
      <rPr>
        <sz val="11"/>
        <color rgb="FF333333"/>
        <rFont val="Arial"/>
        <family val="2"/>
      </rPr>
      <t xml:space="preserve"> de la nature , c’ est que rien n’ existe en elle sans une cause nécessaire</t>
    </r>
  </si>
  <si>
    <r>
      <t xml:space="preserve"> </t>
    </r>
    <r>
      <rPr>
        <sz val="11"/>
        <color rgb="FF000000"/>
        <rFont val="Calibri"/>
        <family val="2"/>
        <scheme val="minor"/>
      </rPr>
      <t xml:space="preserve">Étant en Egypte , je connus un prêtre , qui , après avoir tristement consumé ses jours à pénétrer l’ origine et la fin des choses de ce monde , me dit en soupirant : malheur à celui qui entreprend de </t>
    </r>
    <r>
      <rPr>
        <b/>
        <sz val="11"/>
        <color rgb="FFCC3300"/>
        <rFont val="Calibri"/>
        <family val="2"/>
        <scheme val="minor"/>
      </rPr>
      <t>lever</t>
    </r>
    <r>
      <rPr>
        <sz val="11"/>
        <color rgb="FF000000"/>
        <rFont val="Calibri"/>
        <family val="2"/>
        <scheme val="minor"/>
      </rPr>
      <t xml:space="preserve"> le </t>
    </r>
    <r>
      <rPr>
        <b/>
        <sz val="11"/>
        <color rgb="FFCC3300"/>
        <rFont val="Calibri"/>
        <family val="2"/>
        <scheme val="minor"/>
      </rPr>
      <t>voile</t>
    </r>
    <r>
      <rPr>
        <sz val="11"/>
        <color rgb="FF000000"/>
        <rFont val="Calibri"/>
        <family val="2"/>
        <scheme val="minor"/>
      </rPr>
      <t xml:space="preserve"> de la nature ; </t>
    </r>
  </si>
  <si>
    <r>
      <t xml:space="preserve">Il est vrai qu’ il semble avoir répandu sur cet opuscule la fleur naissante de son imagination ; mais ne </t>
    </r>
    <r>
      <rPr>
        <b/>
        <sz val="11"/>
        <color rgb="FFCC3300"/>
        <rFont val="Arial"/>
        <family val="2"/>
      </rPr>
      <t>levons</t>
    </r>
    <r>
      <rPr>
        <sz val="11"/>
        <color rgb="FF333333"/>
        <rFont val="Arial"/>
        <family val="2"/>
      </rPr>
      <t xml:space="preserve"> point le </t>
    </r>
    <r>
      <rPr>
        <b/>
        <sz val="11"/>
        <color rgb="FFCC3300"/>
        <rFont val="Arial"/>
        <family val="2"/>
      </rPr>
      <t>voile</t>
    </r>
    <r>
      <rPr>
        <sz val="11"/>
        <color rgb="FF333333"/>
        <rFont val="Arial"/>
        <family val="2"/>
      </rPr>
      <t xml:space="preserve"> que la main du maître y a jetté ; </t>
    </r>
  </si>
  <si>
    <r>
      <t xml:space="preserve">et moi , je vous dis : malheur à celui qui </t>
    </r>
    <r>
      <rPr>
        <b/>
        <sz val="11"/>
        <color rgb="FFCC3300"/>
        <rFont val="Arial"/>
        <family val="2"/>
      </rPr>
      <t>lèveroit</t>
    </r>
    <r>
      <rPr>
        <sz val="11"/>
        <color rgb="FF333333"/>
        <rFont val="Arial"/>
        <family val="2"/>
      </rPr>
      <t xml:space="preserve"> le </t>
    </r>
    <r>
      <rPr>
        <b/>
        <sz val="11"/>
        <color rgb="FFCC3300"/>
        <rFont val="Arial"/>
        <family val="2"/>
      </rPr>
      <t>voile</t>
    </r>
    <r>
      <rPr>
        <sz val="11"/>
        <color rgb="FF333333"/>
        <rFont val="Arial"/>
        <family val="2"/>
      </rPr>
      <t xml:space="preserve"> de la société ; </t>
    </r>
  </si>
  <si>
    <r>
      <t xml:space="preserve">La nature offre des illusions à croire et à aimer ; elle ne </t>
    </r>
    <r>
      <rPr>
        <b/>
        <sz val="11"/>
        <color rgb="FFCC3300"/>
        <rFont val="Arial"/>
        <family val="2"/>
      </rPr>
      <t>lève</t>
    </r>
    <r>
      <rPr>
        <sz val="11"/>
        <color rgb="FF333333"/>
        <rFont val="Arial"/>
        <family val="2"/>
      </rPr>
      <t xml:space="preserve"> le </t>
    </r>
    <r>
      <rPr>
        <b/>
        <sz val="11"/>
        <color rgb="FFCC3300"/>
        <rFont val="Arial"/>
        <family val="2"/>
      </rPr>
      <t>voile</t>
    </r>
    <r>
      <rPr>
        <sz val="11"/>
        <color rgb="FF333333"/>
        <rFont val="Arial"/>
        <family val="2"/>
      </rPr>
      <t xml:space="preserve"> qu’ au moment marqué pour la mort : </t>
    </r>
  </si>
  <si>
    <r>
      <t xml:space="preserve">Un profane tel que moi , sire , tremble à l’ idée de </t>
    </r>
    <r>
      <rPr>
        <b/>
        <sz val="11"/>
        <color rgb="FFCC3300"/>
        <rFont val="Arial"/>
        <family val="2"/>
      </rPr>
      <t>lever</t>
    </r>
    <r>
      <rPr>
        <sz val="11"/>
        <color rgb="FF333333"/>
        <rFont val="Arial"/>
        <family val="2"/>
      </rPr>
      <t xml:space="preserve"> un coin du </t>
    </r>
    <r>
      <rPr>
        <b/>
        <sz val="11"/>
        <color rgb="FFCC3300"/>
        <rFont val="Arial"/>
        <family val="2"/>
      </rPr>
      <t>voile</t>
    </r>
    <r>
      <rPr>
        <sz val="11"/>
        <color rgb="FF333333"/>
        <rFont val="Arial"/>
        <family val="2"/>
      </rPr>
      <t xml:space="preserve"> sous lequel s’ abritent tant de mystères amoureux et charmants ; </t>
    </r>
  </si>
  <si>
    <r>
      <t xml:space="preserve">ce prêtre , fondateur d’ hospices angéliques , sous son toit , que réchauffe une haleine de Dieu , a pris l’ enfant sans mère et le vieillard sans feu , ce mage , dont l’ esprit réfléchit les étoiles , d’ Isis l’ un après l’ autre a </t>
    </r>
    <r>
      <rPr>
        <b/>
        <sz val="11"/>
        <color rgb="FFFF0000"/>
        <rFont val="Calibri"/>
        <family val="2"/>
        <scheme val="minor"/>
      </rPr>
      <t>levé</t>
    </r>
    <r>
      <rPr>
        <sz val="11"/>
        <color rgb="FF000000"/>
        <rFont val="Calibri"/>
        <family val="2"/>
        <scheme val="minor"/>
      </rPr>
      <t xml:space="preserve"> tous </t>
    </r>
    <r>
      <rPr>
        <b/>
        <sz val="11"/>
        <color rgb="FFFF0000"/>
        <rFont val="Calibri"/>
        <family val="2"/>
        <scheme val="minor"/>
      </rPr>
      <t>les voiles</t>
    </r>
    <r>
      <rPr>
        <sz val="11"/>
        <color rgb="FF000000"/>
        <rFont val="Calibri"/>
        <family val="2"/>
        <scheme val="minor"/>
      </rPr>
      <t xml:space="preserve"> ; </t>
    </r>
  </si>
  <si>
    <r>
      <t xml:space="preserve">La Révolution seule , en déblayant le terrain , éclaircira l’ horizon , </t>
    </r>
    <r>
      <rPr>
        <b/>
        <sz val="11"/>
        <color rgb="FFCC3300"/>
        <rFont val="Arial"/>
        <family val="2"/>
      </rPr>
      <t>lèvera</t>
    </r>
    <r>
      <rPr>
        <sz val="11"/>
        <color rgb="FF333333"/>
        <rFont val="Arial"/>
        <family val="2"/>
      </rPr>
      <t xml:space="preserve"> peu à peu les </t>
    </r>
    <r>
      <rPr>
        <b/>
        <sz val="11"/>
        <color rgb="FFCC3300"/>
        <rFont val="Arial"/>
        <family val="2"/>
      </rPr>
      <t>voiles</t>
    </r>
    <r>
      <rPr>
        <sz val="11"/>
        <color rgb="FF333333"/>
        <rFont val="Arial"/>
        <family val="2"/>
      </rPr>
      <t xml:space="preserve"> , ouvrira les routes ou plutôt les sentiers multiples qui conduisent vers l’ ordre nouveau</t>
    </r>
  </si>
  <si>
    <r>
      <t xml:space="preserve">Que ce n’ a pas été pour flatter , ou pour favoriser les mechans , ni pour leur faire plaisir , que j’ ai dis ici la verité ; bien loing de cela , je voudrois pouvoir les confondre tous tant qu’ ils sont ; et ç’ a été specialement pour confondre tous les imposteurs , tous les fourbes et tous les hipocrites , que j’ ai </t>
    </r>
    <r>
      <rPr>
        <b/>
        <sz val="11"/>
        <color rgb="FFCC3300"/>
        <rFont val="Arial"/>
        <family val="2"/>
      </rPr>
      <t>mis</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decouvert</t>
    </r>
    <r>
      <rPr>
        <sz val="11"/>
        <color rgb="FF333333"/>
        <rFont val="Arial"/>
        <family val="2"/>
      </rPr>
      <t xml:space="preserve"> leurs erreurs , leurs illusions , et leurs impostures ; </t>
    </r>
  </si>
  <si>
    <r>
      <t xml:space="preserve">Quel est l’ honnête homme qui n’ ait ni vice ni défaut , et qui , se </t>
    </r>
    <r>
      <rPr>
        <b/>
        <sz val="11"/>
        <color rgb="FFCC3300"/>
        <rFont val="Arial"/>
        <family val="2"/>
      </rPr>
      <t>mettant</t>
    </r>
    <r>
      <rPr>
        <sz val="11"/>
        <color rgb="FF333333"/>
        <rFont val="Arial"/>
        <family val="2"/>
      </rPr>
      <t xml:space="preserve"> toujours tout </t>
    </r>
    <r>
      <rPr>
        <b/>
        <sz val="11"/>
        <color rgb="FFCC3300"/>
        <rFont val="Arial"/>
        <family val="2"/>
      </rPr>
      <t>à</t>
    </r>
    <r>
      <rPr>
        <sz val="11"/>
        <color rgb="FF333333"/>
        <rFont val="Arial"/>
        <family val="2"/>
      </rPr>
      <t xml:space="preserve"> </t>
    </r>
    <r>
      <rPr>
        <b/>
        <sz val="11"/>
        <color rgb="FFCC3300"/>
        <rFont val="Arial"/>
        <family val="2"/>
      </rPr>
      <t>decouvert</t>
    </r>
    <r>
      <rPr>
        <sz val="11"/>
        <color rgb="FF333333"/>
        <rFont val="Arial"/>
        <family val="2"/>
      </rPr>
      <t xml:space="preserve"> ne dise et ne fasse jamais de choses réprehensibles?</t>
    </r>
  </si>
  <si>
    <r>
      <t xml:space="preserve">Il a manqué à ces génies immortels d’ avoir assisté comme nous à cette commotion universelle , à ce renversement du monde social , qui , </t>
    </r>
    <r>
      <rPr>
        <b/>
        <sz val="11"/>
        <color rgb="FFCC3300"/>
        <rFont val="Arial"/>
        <family val="2"/>
      </rPr>
      <t>mettant</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le fond même de la société , leur auroit permis d’ en observer la constitution originaire , et les lois fondamentales , semblable à ces tempêtes violentes qui soulèvent l’ océan jusques dans ses plus profonds abîmes , et laissent voir les bancs énormes de roche qui en supportent et en contiennent les eaux ; </t>
    </r>
  </si>
  <si>
    <r>
      <t xml:space="preserve">Mais il y a dans les écrivains du bon parti qui se sont exercés sur ce sujet une erreur secrète qui me paroît mériter qu’ on la </t>
    </r>
    <r>
      <rPr>
        <b/>
        <sz val="11"/>
        <color rgb="FFCC3300"/>
        <rFont val="Arial"/>
        <family val="2"/>
      </rPr>
      <t>mette</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 xml:space="preserve">découvert ; </t>
    </r>
  </si>
  <si>
    <r>
      <t xml:space="preserve">Il faut bien l’ en croire , puisqu’ indépendamment des preuves qu’ il donne de sa sagacité et de son exactitude , il ajoute : </t>
    </r>
    <r>
      <rPr>
        <i/>
        <sz val="11"/>
        <color rgb="FF333333"/>
        <rFont val="Arial"/>
        <family val="2"/>
      </rPr>
      <t>ceci soit dit par amour de la vérité , et nullement</t>
    </r>
    <r>
      <rPr>
        <sz val="11"/>
        <color rgb="FF333333"/>
        <rFont val="Arial"/>
        <family val="2"/>
      </rPr>
      <t xml:space="preserve"> </t>
    </r>
    <r>
      <rPr>
        <i/>
        <sz val="11"/>
        <color rgb="FF333333"/>
        <rFont val="Arial"/>
        <family val="2"/>
      </rPr>
      <t>pour démontrer faux le systême que de grands</t>
    </r>
    <r>
      <rPr>
        <sz val="11"/>
        <color rgb="FF333333"/>
        <rFont val="Arial"/>
        <family val="2"/>
      </rPr>
      <t xml:space="preserve"> </t>
    </r>
    <r>
      <rPr>
        <i/>
        <sz val="11"/>
        <color rgb="FF333333"/>
        <rFont val="Arial"/>
        <family val="2"/>
      </rPr>
      <t xml:space="preserve">physiciens ont </t>
    </r>
    <r>
      <rPr>
        <b/>
        <i/>
        <sz val="11"/>
        <color rgb="FFCC3300"/>
        <rFont val="Arial"/>
        <family val="2"/>
      </rPr>
      <t>mis</t>
    </r>
    <r>
      <rPr>
        <i/>
        <sz val="11"/>
        <color rgb="FF333333"/>
        <rFont val="Arial"/>
        <family val="2"/>
      </rPr>
      <t xml:space="preserve"> </t>
    </r>
    <r>
      <rPr>
        <b/>
        <i/>
        <sz val="11"/>
        <color rgb="FFCC3300"/>
        <rFont val="Arial"/>
        <family val="2"/>
      </rPr>
      <t>au</t>
    </r>
    <r>
      <rPr>
        <i/>
        <sz val="11"/>
        <color rgb="FF333333"/>
        <rFont val="Arial"/>
        <family val="2"/>
      </rPr>
      <t xml:space="preserve"> </t>
    </r>
    <r>
      <rPr>
        <b/>
        <i/>
        <sz val="11"/>
        <color rgb="FFCC3300"/>
        <rFont val="Arial"/>
        <family val="2"/>
      </rPr>
      <t>jour</t>
    </r>
    <r>
      <rPr>
        <i/>
        <sz val="11"/>
        <color rgb="FF333333"/>
        <rFont val="Arial"/>
        <family val="2"/>
      </rPr>
      <t xml:space="preserve"> depuis peu d’ années</t>
    </r>
    <r>
      <rPr>
        <sz val="11"/>
        <color rgb="FF333333"/>
        <rFont val="Arial"/>
        <family val="2"/>
      </rPr>
      <t xml:space="preserve"> .</t>
    </r>
  </si>
  <si>
    <r>
      <t xml:space="preserve">puis , tout à coup , par un geste , par une intonation , par une habitude familière , le débutant se dénonça à chacun d’ eux , de sorte que chacun d’ eux se dit instantanément , mais tout bas encore , car ni l’ un ni l’ autre n’ osait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une idée si saugrenue : c’ est Bannière!</t>
    </r>
  </si>
  <si>
    <r>
      <t xml:space="preserve">On a </t>
    </r>
    <r>
      <rPr>
        <b/>
        <sz val="11"/>
        <color rgb="FFCC3300"/>
        <rFont val="Arial"/>
        <family val="2"/>
      </rPr>
      <t>mis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déjà , par d’ autres voies , plus d’ une institution , plus d’ une croyance qui serait restée ensevelie à jamais , si l’ on s’ en était tenu à la tradition des Brahmanes</t>
    </r>
  </si>
  <si>
    <r>
      <t xml:space="preserve">Pleust à Dieu que je sceusse l’ officine en laquelle sont forgez ces chismes et monopoles , pour les </t>
    </r>
    <r>
      <rPr>
        <b/>
        <sz val="11"/>
        <color rgb="FFFF0000"/>
        <rFont val="Calibri"/>
        <family val="2"/>
        <scheme val="minor"/>
      </rPr>
      <t>mettre</t>
    </r>
    <r>
      <rPr>
        <sz val="11"/>
        <color rgb="FF000000"/>
        <rFont val="Calibri"/>
        <family val="2"/>
        <scheme val="minor"/>
      </rPr>
      <t xml:space="preserve"> </t>
    </r>
    <r>
      <rPr>
        <b/>
        <sz val="11"/>
        <color rgb="FFFF0000"/>
        <rFont val="Calibri"/>
        <family val="2"/>
        <scheme val="minor"/>
      </rPr>
      <t>en</t>
    </r>
    <r>
      <rPr>
        <sz val="11"/>
        <color rgb="FF000000"/>
        <rFont val="Calibri"/>
        <family val="2"/>
        <scheme val="minor"/>
      </rPr>
      <t xml:space="preserve"> </t>
    </r>
    <r>
      <rPr>
        <b/>
        <sz val="11"/>
        <color rgb="FFFF0000"/>
        <rFont val="Calibri"/>
        <family val="2"/>
        <scheme val="minor"/>
      </rPr>
      <t>evidence</t>
    </r>
    <r>
      <rPr>
        <sz val="11"/>
        <color rgb="FF000000"/>
        <rFont val="Calibri"/>
        <family val="2"/>
        <scheme val="minor"/>
      </rPr>
      <t xml:space="preserve"> es confraries de ma paroisse! </t>
    </r>
  </si>
  <si>
    <r>
      <t>II</t>
    </r>
    <r>
      <rPr>
        <sz val="11"/>
        <color rgb="FF333333"/>
        <rFont val="Arial"/>
        <family val="2"/>
      </rPr>
      <t xml:space="preserve"> meschante et pernicieuse proposition , il faut que je te </t>
    </r>
    <r>
      <rPr>
        <b/>
        <sz val="11"/>
        <color rgb="FFCC3300"/>
        <rFont val="Arial"/>
        <family val="2"/>
      </rPr>
      <t>mette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evidence</t>
    </r>
    <r>
      <rPr>
        <sz val="11"/>
        <color rgb="FF333333"/>
        <rFont val="Arial"/>
        <family val="2"/>
      </rPr>
      <t>!</t>
    </r>
  </si>
  <si>
    <r>
      <t xml:space="preserve">Quelle humeur sans raison de ne fuir rien tant que sa propre maison , n’ aspirer qu’ à courir aux festins , à la dance , au trottoir du public se </t>
    </r>
    <r>
      <rPr>
        <b/>
        <sz val="11"/>
        <color rgb="FFFF0000"/>
        <rFont val="Calibri"/>
        <family val="2"/>
        <scheme val="minor"/>
      </rPr>
      <t>mettre</t>
    </r>
    <r>
      <rPr>
        <sz val="11"/>
        <color rgb="FF000000"/>
        <rFont val="Calibri"/>
        <family val="2"/>
        <scheme val="minor"/>
      </rPr>
      <t xml:space="preserve"> </t>
    </r>
    <r>
      <rPr>
        <b/>
        <sz val="11"/>
        <color rgb="FFFF0000"/>
        <rFont val="Calibri"/>
        <family val="2"/>
        <scheme val="minor"/>
      </rPr>
      <t>en</t>
    </r>
    <r>
      <rPr>
        <sz val="11"/>
        <color rgb="FF000000"/>
        <rFont val="Calibri"/>
        <family val="2"/>
        <scheme val="minor"/>
      </rPr>
      <t xml:space="preserve"> </t>
    </r>
    <r>
      <rPr>
        <b/>
        <sz val="11"/>
        <color rgb="FFFF0000"/>
        <rFont val="Calibri"/>
        <family val="2"/>
        <scheme val="minor"/>
      </rPr>
      <t>evidence</t>
    </r>
    <r>
      <rPr>
        <sz val="11"/>
        <color rgb="FF000000"/>
        <rFont val="Calibri"/>
        <family val="2"/>
        <scheme val="minor"/>
      </rPr>
      <t xml:space="preserve">? </t>
    </r>
  </si>
  <si>
    <r>
      <t xml:space="preserve">À la verité je trouve que voyla une elegante solution ; car il n’ appartenoit qu’ à un lanternier juré et à un devot serviteur de </t>
    </r>
    <r>
      <rPr>
        <sz val="11"/>
        <color rgb="FF000000"/>
        <rFont val="Calibri"/>
        <family val="2"/>
        <scheme val="minor"/>
      </rPr>
      <t>Judas</t>
    </r>
    <r>
      <rPr>
        <sz val="11"/>
        <color rgb="FF333333"/>
        <rFont val="Arial"/>
        <family val="2"/>
      </rPr>
      <t xml:space="preserve"> , d’ aller fouïller jusques dans l’ armoire , qui est derriere le grand autel de </t>
    </r>
    <r>
      <rPr>
        <sz val="11"/>
        <color rgb="FF000000"/>
        <rFont val="Calibri"/>
        <family val="2"/>
        <scheme val="minor"/>
      </rPr>
      <t>Sainct</t>
    </r>
    <r>
      <rPr>
        <sz val="11"/>
        <color rgb="FF333333"/>
        <rFont val="Arial"/>
        <family val="2"/>
      </rPr>
      <t xml:space="preserve"> </t>
    </r>
    <r>
      <rPr>
        <sz val="11"/>
        <color rgb="FF000000"/>
        <rFont val="Calibri"/>
        <family val="2"/>
        <scheme val="minor"/>
      </rPr>
      <t>Denis</t>
    </r>
    <r>
      <rPr>
        <sz val="11"/>
        <color rgb="FF333333"/>
        <rFont val="Arial"/>
        <family val="2"/>
      </rPr>
      <t xml:space="preserve"> , pour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evidence</t>
    </r>
    <r>
      <rPr>
        <sz val="11"/>
        <color rgb="FF333333"/>
        <rFont val="Arial"/>
        <family val="2"/>
      </rPr>
      <t xml:space="preserve"> cette antique venerable , et s’ en servir bien à propos , comme il faict ; </t>
    </r>
  </si>
  <si>
    <r>
      <t xml:space="preserve">Combien d’ autres sont restés dans l’ obscurité faute d’ occasions pour les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t>
    </r>
  </si>
  <si>
    <r>
      <t xml:space="preserve">Le </t>
    </r>
    <r>
      <rPr>
        <i/>
        <sz val="11"/>
        <color rgb="FF333333"/>
        <rFont val="Arial"/>
        <family val="2"/>
      </rPr>
      <t>miracle</t>
    </r>
    <r>
      <rPr>
        <sz val="11"/>
        <color rgb="FF333333"/>
        <rFont val="Arial"/>
        <family val="2"/>
      </rPr>
      <t xml:space="preserve"> deviendra donc ainsi la </t>
    </r>
    <r>
      <rPr>
        <i/>
        <sz val="11"/>
        <color rgb="FF333333"/>
        <rFont val="Arial"/>
        <family val="2"/>
      </rPr>
      <t>lettre</t>
    </r>
    <r>
      <rPr>
        <sz val="11"/>
        <color rgb="FF333333"/>
        <rFont val="Arial"/>
        <family val="2"/>
      </rPr>
      <t xml:space="preserve"> </t>
    </r>
    <r>
      <rPr>
        <i/>
        <sz val="11"/>
        <color rgb="FF333333"/>
        <rFont val="Arial"/>
        <family val="2"/>
      </rPr>
      <t>de créance</t>
    </r>
    <r>
      <rPr>
        <sz val="11"/>
        <color rgb="FF333333"/>
        <rFont val="Arial"/>
        <family val="2"/>
      </rPr>
      <t xml:space="preserve"> de l’ envoyé , et le </t>
    </r>
    <r>
      <rPr>
        <i/>
        <sz val="11"/>
        <color rgb="FF333333"/>
        <rFont val="Arial"/>
        <family val="2"/>
      </rPr>
      <t>but</t>
    </r>
    <r>
      <rPr>
        <sz val="11"/>
        <color rgb="FF333333"/>
        <rFont val="Arial"/>
        <family val="2"/>
      </rPr>
      <t xml:space="preserve"> de la mission de cet envoyé sera de </t>
    </r>
    <r>
      <rPr>
        <b/>
        <i/>
        <sz val="11"/>
        <color rgb="FFCC3300"/>
        <rFont val="Arial"/>
        <family val="2"/>
      </rPr>
      <t>mettre</t>
    </r>
    <r>
      <rPr>
        <i/>
        <sz val="11"/>
        <color rgb="FF333333"/>
        <rFont val="Arial"/>
        <family val="2"/>
      </rPr>
      <t xml:space="preserve"> </t>
    </r>
    <r>
      <rPr>
        <b/>
        <i/>
        <sz val="11"/>
        <color rgb="FFCC3300"/>
        <rFont val="Arial"/>
        <family val="2"/>
      </rPr>
      <t>en</t>
    </r>
    <r>
      <rPr>
        <sz val="11"/>
        <color rgb="FF333333"/>
        <rFont val="Arial"/>
        <family val="2"/>
      </rPr>
      <t xml:space="preserve"> </t>
    </r>
    <r>
      <rPr>
        <b/>
        <i/>
        <sz val="11"/>
        <color rgb="FFCC3300"/>
        <rFont val="Arial"/>
        <family val="2"/>
      </rPr>
      <t>évidence</t>
    </r>
    <r>
      <rPr>
        <i/>
        <sz val="11"/>
        <color rgb="FF333333"/>
        <rFont val="Arial"/>
        <family val="2"/>
      </rPr>
      <t xml:space="preserve"> la vie et l’ immortalité</t>
    </r>
    <r>
      <rPr>
        <sz val="11"/>
        <color rgb="FF333333"/>
        <rFont val="Arial"/>
        <family val="2"/>
      </rPr>
      <t xml:space="preserve"> .</t>
    </r>
  </si>
  <si>
    <r>
      <t xml:space="preserve">Ils étoient , en quelque sorte , les </t>
    </r>
    <r>
      <rPr>
        <i/>
        <sz val="11"/>
        <color rgb="FF333333"/>
        <rFont val="Arial"/>
        <family val="2"/>
      </rPr>
      <t>précurseurs</t>
    </r>
    <r>
      <rPr>
        <sz val="11"/>
        <color rgb="FF333333"/>
        <rFont val="Arial"/>
        <family val="2"/>
      </rPr>
      <t xml:space="preserve"> de cette raison qui devoit </t>
    </r>
    <r>
      <rPr>
        <b/>
        <i/>
        <sz val="11"/>
        <color rgb="FFCC3300"/>
        <rFont val="Arial"/>
        <family val="2"/>
      </rPr>
      <t>mettre</t>
    </r>
    <r>
      <rPr>
        <i/>
        <sz val="11"/>
        <color rgb="FF333333"/>
        <rFont val="Arial"/>
        <family val="2"/>
      </rPr>
      <t xml:space="preserve"> </t>
    </r>
    <r>
      <rPr>
        <b/>
        <i/>
        <sz val="11"/>
        <color rgb="FFCC3300"/>
        <rFont val="Arial"/>
        <family val="2"/>
      </rPr>
      <t>enévidence</t>
    </r>
    <r>
      <rPr>
        <i/>
        <sz val="11"/>
        <color rgb="FF333333"/>
        <rFont val="Arial"/>
        <family val="2"/>
      </rPr>
      <t xml:space="preserve"> la vie et l’ immortalité</t>
    </r>
    <r>
      <rPr>
        <sz val="11"/>
        <color rgb="FF333333"/>
        <rFont val="Arial"/>
        <family val="2"/>
      </rPr>
      <t xml:space="preserve"> .</t>
    </r>
  </si>
  <si>
    <r>
      <t xml:space="preserve">Et que je sois venu sur les rives d’ </t>
    </r>
    <r>
      <rPr>
        <sz val="11"/>
        <color rgb="FF000000"/>
        <rFont val="Calibri"/>
        <family val="2"/>
        <scheme val="minor"/>
      </rPr>
      <t>Affrique</t>
    </r>
    <r>
      <rPr>
        <sz val="11"/>
        <color rgb="FF333333"/>
        <rFont val="Arial"/>
        <family val="2"/>
      </rPr>
      <t xml:space="preserve"> , pour </t>
    </r>
    <r>
      <rPr>
        <b/>
        <sz val="11"/>
        <color rgb="FFFF0000"/>
        <rFont val="Arial"/>
        <family val="2"/>
      </rPr>
      <t xml:space="preserve">rendre </t>
    </r>
    <r>
      <rPr>
        <sz val="11"/>
        <color rgb="FF333333"/>
        <rFont val="Arial"/>
        <family val="2"/>
      </rPr>
      <t xml:space="preserve">ma disgrace , ou ma honte </t>
    </r>
    <r>
      <rPr>
        <b/>
        <sz val="11"/>
        <color rgb="FFFF0000"/>
        <rFont val="Arial"/>
        <family val="2"/>
      </rPr>
      <t>publique</t>
    </r>
    <r>
      <rPr>
        <sz val="11"/>
        <color rgb="FF333333"/>
        <rFont val="Arial"/>
        <family val="2"/>
      </rPr>
      <t>?</t>
    </r>
  </si>
  <si>
    <r>
      <t xml:space="preserve">Il dédaigna de les justifier par le secours trivial des allégories , et il voulut bien me faire confidence d’ un sentiment qui lui étoit propre , quoique tout persuadé qu’ il en étoit , il n’ ait pas voulu le </t>
    </r>
    <r>
      <rPr>
        <b/>
        <sz val="11"/>
        <color rgb="FFCC3300"/>
        <rFont val="Arial"/>
        <family val="2"/>
      </rPr>
      <t>rendre</t>
    </r>
    <r>
      <rPr>
        <sz val="11"/>
        <color rgb="FF333333"/>
        <rFont val="Arial"/>
        <family val="2"/>
      </rPr>
      <t xml:space="preserve"> </t>
    </r>
    <r>
      <rPr>
        <b/>
        <sz val="11"/>
        <color rgb="FFCC3300"/>
        <rFont val="Arial"/>
        <family val="2"/>
      </rPr>
      <t>public</t>
    </r>
    <r>
      <rPr>
        <sz val="11"/>
        <color rgb="FF333333"/>
        <rFont val="Arial"/>
        <family val="2"/>
      </rPr>
      <t xml:space="preserve"> : c’ est qu’ </t>
    </r>
    <r>
      <rPr>
        <sz val="11"/>
        <color rgb="FF000000"/>
        <rFont val="Calibri"/>
        <family val="2"/>
        <scheme val="minor"/>
      </rPr>
      <t>Homere</t>
    </r>
    <r>
      <rPr>
        <sz val="11"/>
        <color rgb="FF333333"/>
        <rFont val="Arial"/>
        <family val="2"/>
      </rPr>
      <t xml:space="preserve"> avoit craint d’ ennuyer par le tragique continu de son sujet ; </t>
    </r>
  </si>
  <si>
    <r>
      <t xml:space="preserve">Je ne suis pas surprise de ce que vous parliez de ces choses avec tant de chaleur : eh bien oüi , mademoiselle , poursuivit le marquis avec embarras , le mot est lâché , je crois inutile de le rétracter ; d’ ailleurs sa passion s’ est </t>
    </r>
    <r>
      <rPr>
        <b/>
        <sz val="11"/>
        <color rgb="FFCC3300"/>
        <rFont val="Arial"/>
        <family val="2"/>
      </rPr>
      <t>renduë</t>
    </r>
    <r>
      <rPr>
        <sz val="11"/>
        <color rgb="FF333333"/>
        <rFont val="Arial"/>
        <family val="2"/>
      </rPr>
      <t xml:space="preserve"> si </t>
    </r>
    <r>
      <rPr>
        <b/>
        <sz val="11"/>
        <color rgb="FFCC3300"/>
        <rFont val="Arial"/>
        <family val="2"/>
      </rPr>
      <t>publique</t>
    </r>
    <r>
      <rPr>
        <sz val="11"/>
        <color rgb="FF333333"/>
        <rFont val="Arial"/>
        <family val="2"/>
      </rPr>
      <t xml:space="preserve"> que je la cacherois vainement : </t>
    </r>
  </si>
  <si>
    <r>
      <t xml:space="preserve">Sa pensée , monsieur , sa pensée sera </t>
    </r>
    <r>
      <rPr>
        <b/>
        <sz val="11"/>
        <color rgb="FFCC3300"/>
        <rFont val="Arial"/>
        <family val="2"/>
      </rPr>
      <t>rendue</t>
    </r>
    <r>
      <rPr>
        <sz val="11"/>
        <color rgb="FF333333"/>
        <rFont val="Arial"/>
        <family val="2"/>
      </rPr>
      <t xml:space="preserve"> </t>
    </r>
    <r>
      <rPr>
        <b/>
        <sz val="11"/>
        <color rgb="FFCC3300"/>
        <rFont val="Arial"/>
        <family val="2"/>
      </rPr>
      <t>publique</t>
    </r>
    <r>
      <rPr>
        <sz val="11"/>
        <color rgb="FF333333"/>
        <rFont val="Arial"/>
        <family val="2"/>
      </rPr>
      <t>!</t>
    </r>
  </si>
  <si>
    <r>
      <t xml:space="preserve">Ce personnage et son pedagogue sont merveilleux et hardis ouvriers à faire joindre les operations et </t>
    </r>
    <r>
      <rPr>
        <b/>
        <sz val="11"/>
        <color rgb="FFCC3300"/>
        <rFont val="Arial"/>
        <family val="2"/>
      </rPr>
      <t>revelations</t>
    </r>
    <r>
      <rPr>
        <sz val="11"/>
        <color rgb="FF333333"/>
        <rFont val="Arial"/>
        <family val="2"/>
      </rPr>
      <t xml:space="preserve"> divines tout par tout où faut l’ humaine force ; </t>
    </r>
  </si>
  <si>
    <r>
      <t xml:space="preserve">Pour établir cette solution dans les principes dont je me suis servi au commencement de cet ouvrage , il est nécessaire que je prouve qu’ il n’ y a point de contradiction réelle entre la révélation que </t>
    </r>
    <r>
      <rPr>
        <sz val="11"/>
        <color rgb="FF000000"/>
        <rFont val="Calibri"/>
        <family val="2"/>
        <scheme val="minor"/>
      </rPr>
      <t>Dieu</t>
    </r>
    <r>
      <rPr>
        <sz val="11"/>
        <color rgb="FF333333"/>
        <rFont val="Arial"/>
        <family val="2"/>
      </rPr>
      <t xml:space="preserve"> communique à tous les esprits attentifs , par les pures idées du bon sens , et la </t>
    </r>
    <r>
      <rPr>
        <b/>
        <sz val="11"/>
        <color rgb="FFCC3300"/>
        <rFont val="Arial"/>
        <family val="2"/>
      </rPr>
      <t>révélation</t>
    </r>
    <r>
      <rPr>
        <sz val="11"/>
        <color rgb="FF333333"/>
        <rFont val="Arial"/>
        <family val="2"/>
      </rPr>
      <t xml:space="preserve"> particuliere qu’ il a communiquée à </t>
    </r>
    <r>
      <rPr>
        <sz val="11"/>
        <color rgb="FF000000"/>
        <rFont val="Calibri"/>
        <family val="2"/>
        <scheme val="minor"/>
      </rPr>
      <t>Moïse</t>
    </r>
    <r>
      <rPr>
        <sz val="11"/>
        <color rgb="FF333333"/>
        <rFont val="Arial"/>
        <family val="2"/>
      </rPr>
      <t xml:space="preserve"> , pour l’ extermination des idolâtres qui s’ éleveroient parmi le peuple juif ; </t>
    </r>
  </si>
  <si>
    <r>
      <t xml:space="preserve">D’ où viendroient toutes ces belles maximes , dont les livres des païens sont tout pleins , s’ il n’ y avoit pas pour cela une </t>
    </r>
    <r>
      <rPr>
        <b/>
        <sz val="11"/>
        <color rgb="FFCC3300"/>
        <rFont val="Arial"/>
        <family val="2"/>
      </rPr>
      <t>révélation</t>
    </r>
    <r>
      <rPr>
        <sz val="11"/>
        <color rgb="FF333333"/>
        <rFont val="Arial"/>
        <family val="2"/>
      </rPr>
      <t xml:space="preserve"> naturelle adressée à tous les hommes?</t>
    </r>
  </si>
  <si>
    <r>
      <t xml:space="preserve">Combien de bourdes , fauls et supposez miracles , visions et </t>
    </r>
    <r>
      <rPr>
        <b/>
        <sz val="11"/>
        <color rgb="FFCC3300"/>
        <rFont val="Arial"/>
        <family val="2"/>
      </rPr>
      <t>revelations</t>
    </r>
    <r>
      <rPr>
        <sz val="11"/>
        <color rgb="FF333333"/>
        <rFont val="Arial"/>
        <family val="2"/>
      </rPr>
      <t xml:space="preserve"> reçeuës au monde , qui ne furent jamais!</t>
    </r>
  </si>
  <si>
    <r>
      <t xml:space="preserve">Le héros fit trancher la tête au religieux ; exécution qui ne contribue pas peu à toutes ces </t>
    </r>
    <r>
      <rPr>
        <b/>
        <sz val="11"/>
        <color rgb="FFCC3300"/>
        <rFont val="Arial"/>
        <family val="2"/>
      </rPr>
      <t>révélations</t>
    </r>
    <r>
      <rPr>
        <sz val="11"/>
        <color rgb="FF333333"/>
        <rFont val="Arial"/>
        <family val="2"/>
      </rPr>
      <t xml:space="preserve"> que tant de moines eurent depuis de la damnation de </t>
    </r>
    <r>
      <rPr>
        <i/>
        <sz val="11"/>
        <color rgb="FF333333"/>
        <rFont val="Arial"/>
        <family val="2"/>
      </rPr>
      <t>Charles Martel</t>
    </r>
    <r>
      <rPr>
        <sz val="11"/>
        <color rgb="FF333333"/>
        <rFont val="Arial"/>
        <family val="2"/>
      </rPr>
      <t xml:space="preserve"> .</t>
    </r>
  </si>
  <si>
    <r>
      <t xml:space="preserve">Que l’ on juge par là si on doit regarder comme des </t>
    </r>
    <r>
      <rPr>
        <b/>
        <sz val="11"/>
        <color rgb="FFCC3300"/>
        <rFont val="Arial"/>
        <family val="2"/>
      </rPr>
      <t>revelations</t>
    </r>
    <r>
      <rPr>
        <sz val="11"/>
        <color rgb="FF333333"/>
        <rFont val="Arial"/>
        <family val="2"/>
      </rPr>
      <t xml:space="preserve"> divines , celles qui ordonnent de faire des sacrifices de cette nature!</t>
    </r>
  </si>
  <si>
    <r>
      <t xml:space="preserve">Ils lui répondront que , soit que la raison puisse ou ne puisse pas s’ élever à une vérité , dès qu’ elle est consignée dans leur bible , elle devient aussi strictement vérité de foi que toutes les autres vérités de </t>
    </r>
    <r>
      <rPr>
        <b/>
        <sz val="11"/>
        <color rgb="FFCC3300"/>
        <rFont val="Arial"/>
        <family val="2"/>
      </rPr>
      <t xml:space="preserve">révélation ; </t>
    </r>
  </si>
  <si>
    <r>
      <t xml:space="preserve">Il y a même un moment où elle célèbre le bonheur d’ être seule dans la vie , qui est toute une </t>
    </r>
    <r>
      <rPr>
        <b/>
        <sz val="11"/>
        <color rgb="FFCC3300"/>
        <rFont val="Arial"/>
        <family val="2"/>
      </rPr>
      <t xml:space="preserve">révélation ; </t>
    </r>
  </si>
  <si>
    <r>
      <t xml:space="preserve">Et la nature même des choses ne nous permet point d’ en douter ; puis que </t>
    </r>
    <r>
      <rPr>
        <sz val="11"/>
        <color rgb="FF000000"/>
        <rFont val="Calibri"/>
        <family val="2"/>
        <scheme val="minor"/>
      </rPr>
      <t>Dieu</t>
    </r>
    <r>
      <rPr>
        <sz val="11"/>
        <color rgb="FF333333"/>
        <rFont val="Arial"/>
        <family val="2"/>
      </rPr>
      <t xml:space="preserve"> ne peut adresser l’ homme à sa véritable fin , sans se révéler à lui ; ni se </t>
    </r>
    <r>
      <rPr>
        <b/>
        <sz val="11"/>
        <color rgb="FFCC3300"/>
        <rFont val="Arial"/>
        <family val="2"/>
      </rPr>
      <t>réveler</t>
    </r>
    <r>
      <rPr>
        <sz val="11"/>
        <color rgb="FF333333"/>
        <rFont val="Arial"/>
        <family val="2"/>
      </rPr>
      <t xml:space="preserve"> à lui , sans lui faire connoître sa volonté , de quelque maniére que cela se fasse ; </t>
    </r>
  </si>
  <si>
    <r>
      <t xml:space="preserve">De quelques ténébres mystérieuses , afin qu’ une révélation distincte de tous ces objets , fût un caractere incontestable du messie , et que ses disciples pûssent dire hardiment , la vie est </t>
    </r>
    <r>
      <rPr>
        <b/>
        <sz val="11"/>
        <color rgb="FFCC3300"/>
        <rFont val="Arial"/>
        <family val="2"/>
      </rPr>
      <t>révélée</t>
    </r>
    <r>
      <rPr>
        <sz val="11"/>
        <color rgb="FF333333"/>
        <rFont val="Arial"/>
        <family val="2"/>
      </rPr>
      <t xml:space="preserve"> en </t>
    </r>
    <r>
      <rPr>
        <sz val="11"/>
        <color rgb="FF000000"/>
        <rFont val="Calibri"/>
        <family val="2"/>
        <scheme val="minor"/>
      </rPr>
      <t>Jesus</t>
    </r>
    <r>
      <rPr>
        <sz val="11"/>
        <color rgb="FF333333"/>
        <rFont val="Arial"/>
        <family val="2"/>
      </rPr>
      <t xml:space="preserve"> </t>
    </r>
    <r>
      <rPr>
        <sz val="11"/>
        <color rgb="FF000000"/>
        <rFont val="Calibri"/>
        <family val="2"/>
        <scheme val="minor"/>
      </rPr>
      <t>Christ</t>
    </r>
    <r>
      <rPr>
        <sz val="11"/>
        <color rgb="FF333333"/>
        <rFont val="Arial"/>
        <family val="2"/>
      </rPr>
      <t xml:space="preserve"> : la grace est clairement apparüe en lui : </t>
    </r>
  </si>
  <si>
    <r>
      <t xml:space="preserve">Je </t>
    </r>
    <r>
      <rPr>
        <b/>
        <sz val="11"/>
        <color rgb="FFCC3300"/>
        <rFont val="Arial"/>
        <family val="2"/>
      </rPr>
      <t>révéle</t>
    </r>
    <r>
      <rPr>
        <sz val="11"/>
        <color rgb="FF333333"/>
        <rFont val="Arial"/>
        <family val="2"/>
      </rPr>
      <t xml:space="preserve"> ma faiblesse , ma honte , à celui qui en est l’ objet!</t>
    </r>
  </si>
  <si>
    <r>
      <t xml:space="preserve">Comment supporter qu’ un sujet , un domestique , pressé par </t>
    </r>
    <r>
      <rPr>
        <sz val="11"/>
        <color rgb="FF000000"/>
        <rFont val="Calibri"/>
        <family val="2"/>
        <scheme val="minor"/>
      </rPr>
      <t>Déjanire</t>
    </r>
    <r>
      <rPr>
        <sz val="11"/>
        <color rgb="FF333333"/>
        <rFont val="Arial"/>
        <family val="2"/>
      </rPr>
      <t xml:space="preserve"> sa souveraine de lui </t>
    </r>
    <r>
      <rPr>
        <b/>
        <sz val="11"/>
        <color rgb="FFCC3300"/>
        <rFont val="Arial"/>
        <family val="2"/>
      </rPr>
      <t>révéler</t>
    </r>
    <r>
      <rPr>
        <sz val="11"/>
        <color rgb="FF333333"/>
        <rFont val="Arial"/>
        <family val="2"/>
      </rPr>
      <t xml:space="preserve"> un secret , lui réponde qu’ il faut être fou pour l’ écouter plus longtemps , et que puisqu’ elle aime tant à parler , elle n’ a qu’ a l’ interroger de nouveau?</t>
    </r>
  </si>
  <si>
    <r>
      <t xml:space="preserve">Et les </t>
    </r>
    <r>
      <rPr>
        <i/>
        <sz val="11"/>
        <color rgb="FF333333"/>
        <rFont val="Arial"/>
        <family val="2"/>
      </rPr>
      <t>gens modérés</t>
    </r>
    <r>
      <rPr>
        <sz val="11"/>
        <color rgb="FF333333"/>
        <rFont val="Arial"/>
        <family val="2"/>
      </rPr>
      <t xml:space="preserve"> et </t>
    </r>
    <r>
      <rPr>
        <i/>
        <sz val="11"/>
        <color rgb="FF333333"/>
        <rFont val="Arial"/>
        <family val="2"/>
      </rPr>
      <t>prudens</t>
    </r>
    <r>
      <rPr>
        <sz val="11"/>
        <color rgb="FF333333"/>
        <rFont val="Arial"/>
        <family val="2"/>
      </rPr>
      <t xml:space="preserve"> ajoutaient : </t>
    </r>
    <r>
      <rPr>
        <i/>
        <sz val="11"/>
        <color rgb="FF333333"/>
        <rFont val="Arial"/>
        <family val="2"/>
      </rPr>
      <t>supposons que tout cela soit</t>
    </r>
    <r>
      <rPr>
        <sz val="11"/>
        <color rgb="FF333333"/>
        <rFont val="Arial"/>
        <family val="2"/>
      </rPr>
      <t xml:space="preserve"> vrai ; </t>
    </r>
    <r>
      <rPr>
        <i/>
        <sz val="11"/>
        <color rgb="FF333333"/>
        <rFont val="Arial"/>
        <family val="2"/>
      </rPr>
      <t xml:space="preserve">pourquoi </t>
    </r>
    <r>
      <rPr>
        <b/>
        <i/>
        <sz val="11"/>
        <color rgb="FFCC3300"/>
        <rFont val="Arial"/>
        <family val="2"/>
      </rPr>
      <t>révéler</t>
    </r>
    <r>
      <rPr>
        <i/>
        <sz val="11"/>
        <color rgb="FF333333"/>
        <rFont val="Arial"/>
        <family val="2"/>
      </rPr>
      <t xml:space="preserve"> ces mystères</t>
    </r>
    <r>
      <rPr>
        <sz val="11"/>
        <color rgb="FF333333"/>
        <rFont val="Arial"/>
        <family val="2"/>
      </rPr>
      <t xml:space="preserve"> ?</t>
    </r>
  </si>
  <si>
    <r>
      <t xml:space="preserve">puis , choisissant un gîte à l’ abri d’ une haie , comme un lièvre tapi qu’ un aboiement effraie , ou couché dans le pré dont les gramens en fleurs me noyaient dans un lit de mystère et d’ odeurs et recourbaient sur moi des rideaux d’ ombre obscure , je reprenais de l’ oeil et du coeur ma lecture ; c’ était quelque poète au sympathique accent qui </t>
    </r>
    <r>
      <rPr>
        <b/>
        <sz val="11"/>
        <color rgb="FFC00000"/>
        <rFont val="Arial"/>
        <family val="2"/>
      </rPr>
      <t>révèle</t>
    </r>
    <r>
      <rPr>
        <sz val="11"/>
        <color rgb="FF333333"/>
        <rFont val="Arial"/>
        <family val="2"/>
      </rPr>
      <t xml:space="preserve"> à l’ esprit ce que le coeur pressent , hommes prédestinés , mystérieuses vies , dont tous les sentiments coulent en mélodies!</t>
    </r>
  </si>
  <si>
    <r>
      <t xml:space="preserve">Une communication si profonde que la vie , </t>
    </r>
    <r>
      <rPr>
        <sz val="11"/>
        <color rgb="FF000000"/>
        <rFont val="Calibri"/>
        <family val="2"/>
        <scheme val="minor"/>
      </rPr>
      <t>Jacques</t>
    </r>
    <r>
      <rPr>
        <sz val="11"/>
        <color rgb="FF333333"/>
        <rFont val="Arial"/>
        <family val="2"/>
      </rPr>
      <t xml:space="preserve"> , ni l’ enfer , ni le ciel même ne la feront plus cesser , ni ne feront cesser à jamais ce moment où je vous l’ ai </t>
    </r>
    <r>
      <rPr>
        <b/>
        <sz val="11"/>
        <color rgb="FFCC3300"/>
        <rFont val="Arial"/>
        <family val="2"/>
      </rPr>
      <t>révélé</t>
    </r>
    <r>
      <rPr>
        <sz val="11"/>
        <color rgb="FF333333"/>
        <rFont val="Arial"/>
        <family val="2"/>
      </rPr>
      <t xml:space="preserve"> dans la fournaise de ce terrible soleil ici présent qui nous empêchait presque de nous voir le visage!</t>
    </r>
  </si>
  <si>
    <r>
      <t xml:space="preserve">L’ athéisme de Rabelais , qui ne l’ effarouchait pas en 1537 , se </t>
    </r>
    <r>
      <rPr>
        <b/>
        <sz val="11"/>
        <color rgb="FFCC3300"/>
        <rFont val="Arial"/>
        <family val="2"/>
      </rPr>
      <t>révèle</t>
    </r>
    <r>
      <rPr>
        <sz val="11"/>
        <color rgb="FF333333"/>
        <rFont val="Arial"/>
        <family val="2"/>
      </rPr>
      <t xml:space="preserve"> brusquement en 1538 aux yeux dessillés du poète Visagier : et cette révélation ne troublerait que lui ?</t>
    </r>
  </si>
  <si>
    <r>
      <t xml:space="preserve">Et lors , la mère de Cupidon voyant Minerve en silence remise , elle ne voulut plus taciturne demeurer ; et seulement au jeune homme , son déceptif propos adressa , qui fut à l’ occasion que de l’ abusée dame assez </t>
    </r>
    <r>
      <rPr>
        <b/>
        <sz val="11"/>
        <color rgb="FFC00000"/>
        <rFont val="Arial"/>
        <family val="2"/>
      </rPr>
      <t xml:space="preserve">se </t>
    </r>
    <r>
      <rPr>
        <b/>
        <sz val="11"/>
        <color rgb="FFCC3300"/>
        <rFont val="Arial"/>
        <family val="2"/>
      </rPr>
      <t>confiait</t>
    </r>
    <r>
      <rPr>
        <sz val="11"/>
        <color rgb="FF333333"/>
        <rFont val="Arial"/>
        <family val="2"/>
      </rPr>
      <t xml:space="preserve"> : </t>
    </r>
  </si>
  <si>
    <r>
      <t xml:space="preserve"> </t>
    </r>
    <r>
      <rPr>
        <sz val="11"/>
        <color rgb="FF000000"/>
        <rFont val="Calibri"/>
        <family val="2"/>
        <scheme val="minor"/>
      </rPr>
      <t>Lysandre</t>
    </r>
    <r>
      <rPr>
        <sz val="11"/>
        <color rgb="FF333333"/>
        <rFont val="Arial"/>
        <family val="2"/>
      </rPr>
      <t xml:space="preserve"> qui ne la menoit pas là pour luy , voyant qu’ il se declaroit ouvertement , </t>
    </r>
    <r>
      <rPr>
        <b/>
        <sz val="11"/>
        <color rgb="FFC00000"/>
        <rFont val="Arial"/>
        <family val="2"/>
      </rPr>
      <t xml:space="preserve">se </t>
    </r>
    <r>
      <rPr>
        <b/>
        <sz val="11"/>
        <color rgb="FFCC3300"/>
        <rFont val="Arial"/>
        <family val="2"/>
      </rPr>
      <t>confiant</t>
    </r>
    <r>
      <rPr>
        <sz val="11"/>
        <color rgb="FF333333"/>
        <rFont val="Arial"/>
        <family val="2"/>
      </rPr>
      <t xml:space="preserve"> aux amis et aux moyens qu’ il avoit en ce pays , d’ amoureux qu’ il en estoit en devint jaloux ; et craignant de s’ enveloper en de nouveaux malheurs , languissant encore soubs les ruines de ceux qui les accabloient , ne sçavoit quel </t>
    </r>
  </si>
  <si>
    <r>
      <t xml:space="preserve">Vraiment , l’ intérêt est une belle chose ; parce que je le quitte , et qu’ il n’ aura plus de moi les présents que je lui faisais tous les jours , il faut qu’ il me persécute sous prétexte qu’ il prend part à ce qui me regarde ; il faut qu’ une personne chez qui je demeure , et à qui je </t>
    </r>
    <r>
      <rPr>
        <b/>
        <sz val="11"/>
        <color rgb="FFC00000"/>
        <rFont val="Arial"/>
        <family val="2"/>
      </rPr>
      <t xml:space="preserve">me suis </t>
    </r>
    <r>
      <rPr>
        <b/>
        <sz val="11"/>
        <color rgb="FFCC3300"/>
        <rFont val="Arial"/>
        <family val="2"/>
      </rPr>
      <t>confiée</t>
    </r>
    <r>
      <rPr>
        <sz val="11"/>
        <color rgb="FF333333"/>
        <rFont val="Arial"/>
        <family val="2"/>
      </rPr>
      <t xml:space="preserve"> , me fasse essuyer la plus cruelle avanie du monde ; </t>
    </r>
  </si>
  <si>
    <r>
      <t xml:space="preserve">Il vous sera rendu , lui dit </t>
    </r>
    <r>
      <rPr>
        <sz val="11"/>
        <color rgb="FF000000"/>
        <rFont val="Calibri"/>
        <family val="2"/>
        <scheme val="minor"/>
      </rPr>
      <t>Mendoce</t>
    </r>
    <r>
      <rPr>
        <sz val="11"/>
        <color rgb="FF333333"/>
        <rFont val="Arial"/>
        <family val="2"/>
      </rPr>
      <t xml:space="preserve"> ; daignez </t>
    </r>
    <r>
      <rPr>
        <b/>
        <sz val="11"/>
        <color rgb="FFC00000"/>
        <rFont val="Arial"/>
        <family val="2"/>
      </rPr>
      <t xml:space="preserve">vous </t>
    </r>
    <r>
      <rPr>
        <b/>
        <sz val="11"/>
        <color rgb="FFCC3300"/>
        <rFont val="Arial"/>
        <family val="2"/>
      </rPr>
      <t>confier</t>
    </r>
    <r>
      <rPr>
        <sz val="11"/>
        <color rgb="FF333333"/>
        <rFont val="Arial"/>
        <family val="2"/>
      </rPr>
      <t xml:space="preserve"> à moi ; </t>
    </r>
  </si>
  <si>
    <r>
      <t xml:space="preserve">Oh! </t>
    </r>
    <r>
      <rPr>
        <sz val="11"/>
        <color rgb="FF000000"/>
        <rFont val="Calibri"/>
        <family val="2"/>
        <scheme val="minor"/>
      </rPr>
      <t xml:space="preserve">De </t>
    </r>
    <r>
      <rPr>
        <b/>
        <sz val="11"/>
        <color rgb="FFC00000"/>
        <rFont val="Calibri"/>
        <family val="2"/>
        <scheme val="minor"/>
      </rPr>
      <t xml:space="preserve">se </t>
    </r>
    <r>
      <rPr>
        <b/>
        <sz val="11"/>
        <color rgb="FFCC3300"/>
        <rFont val="Calibri"/>
        <family val="2"/>
        <scheme val="minor"/>
      </rPr>
      <t>confier</t>
    </r>
    <r>
      <rPr>
        <sz val="11"/>
        <color rgb="FF000000"/>
        <rFont val="Calibri"/>
        <family val="2"/>
        <scheme val="minor"/>
      </rPr>
      <t xml:space="preserve"> noble et douce habitude! </t>
    </r>
  </si>
  <si>
    <r>
      <t xml:space="preserve">Mais tu veux que je te laisse faire , moi à qui on </t>
    </r>
    <r>
      <rPr>
        <b/>
        <sz val="11"/>
        <color rgb="FFC00000"/>
        <rFont val="Arial"/>
        <family val="2"/>
      </rPr>
      <t xml:space="preserve">s’ est </t>
    </r>
    <r>
      <rPr>
        <b/>
        <sz val="11"/>
        <color rgb="FFCC3300"/>
        <rFont val="Arial"/>
        <family val="2"/>
      </rPr>
      <t>confié</t>
    </r>
    <r>
      <rPr>
        <sz val="11"/>
        <color rgb="FF333333"/>
        <rFont val="Arial"/>
        <family val="2"/>
      </rPr>
      <t>?</t>
    </r>
  </si>
  <si>
    <r>
      <t xml:space="preserve">Ô! Mon guide! Ô! Mon père qu’ aisément avec vous je puis être sincère! Que mon ame à la vôtre aime à </t>
    </r>
    <r>
      <rPr>
        <b/>
        <sz val="11"/>
        <color rgb="FFC00000"/>
        <rFont val="Calibri"/>
        <family val="2"/>
        <scheme val="minor"/>
      </rPr>
      <t>se confier</t>
    </r>
    <r>
      <rPr>
        <sz val="11"/>
        <color rgb="FF000000"/>
        <rFont val="Calibri"/>
        <family val="2"/>
        <scheme val="minor"/>
      </rPr>
      <t xml:space="preserve">! </t>
    </r>
  </si>
  <si>
    <r>
      <t xml:space="preserve">Alors il pensa à Dupleix qui </t>
    </r>
    <r>
      <rPr>
        <b/>
        <sz val="11"/>
        <color rgb="FFC00000"/>
        <rFont val="Arial"/>
        <family val="2"/>
      </rPr>
      <t xml:space="preserve">s’ était </t>
    </r>
    <r>
      <rPr>
        <b/>
        <sz val="11"/>
        <color rgb="FFCC3300"/>
        <rFont val="Arial"/>
        <family val="2"/>
      </rPr>
      <t>confié</t>
    </r>
    <r>
      <rPr>
        <sz val="11"/>
        <color rgb="FF333333"/>
        <rFont val="Arial"/>
        <family val="2"/>
      </rPr>
      <t xml:space="preserve"> à lui , ignorant quelle démence possédait son coeur et conduisait sa vie ; sa mort allait trahir la noble espérance de son ami!</t>
    </r>
  </si>
  <si>
    <r>
      <t xml:space="preserve">Je </t>
    </r>
    <r>
      <rPr>
        <b/>
        <sz val="11"/>
        <color rgb="FFC00000"/>
        <rFont val="Arial"/>
        <family val="2"/>
      </rPr>
      <t xml:space="preserve">me suis </t>
    </r>
    <r>
      <rPr>
        <b/>
        <sz val="11"/>
        <color rgb="FFCC3300"/>
        <rFont val="Arial"/>
        <family val="2"/>
      </rPr>
      <t>confié</t>
    </r>
    <r>
      <rPr>
        <sz val="11"/>
        <color rgb="FF333333"/>
        <rFont val="Arial"/>
        <family val="2"/>
      </rPr>
      <t xml:space="preserve"> à votre majesté! </t>
    </r>
    <r>
      <rPr>
        <sz val="11"/>
        <color rgb="FF000000"/>
        <rFont val="Calibri"/>
        <family val="2"/>
        <scheme val="minor"/>
      </rPr>
      <t>Je vous ai dit le secret de Natacha!</t>
    </r>
  </si>
  <si>
    <r>
      <t xml:space="preserve">Dans une vie qui tenait à la fois de la veille et du rêve , entre les planches de sa prison roulante , </t>
    </r>
    <r>
      <rPr>
        <sz val="11"/>
        <color rgb="FF000000"/>
        <rFont val="Calibri"/>
        <family val="2"/>
        <scheme val="minor"/>
      </rPr>
      <t>Dingley</t>
    </r>
    <r>
      <rPr>
        <sz val="11"/>
        <color rgb="FF333333"/>
        <rFont val="Arial"/>
        <family val="2"/>
      </rPr>
      <t xml:space="preserve"> , pendant trente heures , s’ épuisa en méditations stériles , en invocations à toutes les puissances auxquelles , dans la détresse , les hommes </t>
    </r>
    <r>
      <rPr>
        <b/>
        <sz val="11"/>
        <color rgb="FFC00000"/>
        <rFont val="Arial"/>
        <family val="2"/>
      </rPr>
      <t xml:space="preserve">se </t>
    </r>
    <r>
      <rPr>
        <b/>
        <sz val="11"/>
        <color rgb="FFCC3300"/>
        <rFont val="Arial"/>
        <family val="2"/>
      </rPr>
      <t>confient</t>
    </r>
    <r>
      <rPr>
        <sz val="11"/>
        <color rgb="FF333333"/>
        <rFont val="Arial"/>
        <family val="2"/>
      </rPr>
      <t xml:space="preserve"> , et qui se résumaient dans cette interrogation muette : "quel dieu , quel médecin , quel hasard sauvera mon fils? </t>
    </r>
    <r>
      <rPr>
        <sz val="11"/>
        <color rgb="FF000000"/>
        <rFont val="Calibri"/>
        <family val="2"/>
        <scheme val="minor"/>
      </rPr>
      <t>"</t>
    </r>
  </si>
  <si>
    <r>
      <t xml:space="preserve">Il croit donc que ses lâches complices sans </t>
    </r>
    <r>
      <rPr>
        <b/>
        <sz val="11"/>
        <color rgb="FFC00000"/>
        <rFont val="Arial"/>
        <family val="2"/>
      </rPr>
      <t xml:space="preserve">trahir </t>
    </r>
    <r>
      <rPr>
        <sz val="11"/>
        <color rgb="FF333333"/>
        <rFont val="Arial"/>
        <family val="2"/>
      </rPr>
      <t xml:space="preserve">son </t>
    </r>
    <r>
      <rPr>
        <b/>
        <sz val="11"/>
        <color rgb="FFC00000"/>
        <rFont val="Arial"/>
        <family val="2"/>
      </rPr>
      <t xml:space="preserve">secret </t>
    </r>
    <r>
      <rPr>
        <sz val="11"/>
        <color rgb="FF333333"/>
        <rFont val="Arial"/>
        <family val="2"/>
      </rPr>
      <t xml:space="preserve">braveront les supplices , que rien par leur rapport ne doit estre éclaircy? </t>
    </r>
  </si>
  <si>
    <r>
      <t xml:space="preserve">Trop d’ amour a </t>
    </r>
    <r>
      <rPr>
        <b/>
        <sz val="11"/>
        <color rgb="FFCC3300"/>
        <rFont val="Arial"/>
        <family val="2"/>
      </rPr>
      <t>trahi</t>
    </r>
    <r>
      <rPr>
        <sz val="11"/>
        <color rgb="FF333333"/>
        <rFont val="Arial"/>
        <family val="2"/>
      </rPr>
      <t xml:space="preserve"> nos </t>
    </r>
    <r>
      <rPr>
        <b/>
        <sz val="11"/>
        <color rgb="FFCC3300"/>
        <rFont val="Arial"/>
        <family val="2"/>
      </rPr>
      <t>secrets</t>
    </r>
    <r>
      <rPr>
        <sz val="11"/>
        <color rgb="FF333333"/>
        <rFont val="Arial"/>
        <family val="2"/>
      </rPr>
      <t xml:space="preserve"> amoureux?</t>
    </r>
  </si>
  <si>
    <r>
      <t xml:space="preserve">ta langue veut </t>
    </r>
    <r>
      <rPr>
        <b/>
        <sz val="11"/>
        <color rgb="FFCC3300"/>
        <rFont val="Arial"/>
        <family val="2"/>
      </rPr>
      <t>trahir</t>
    </r>
    <r>
      <rPr>
        <sz val="11"/>
        <color rgb="FF333333"/>
        <rFont val="Arial"/>
        <family val="2"/>
      </rPr>
      <t xml:space="preserve"> le </t>
    </r>
    <r>
      <rPr>
        <b/>
        <sz val="11"/>
        <color rgb="FFCC3300"/>
        <rFont val="Arial"/>
        <family val="2"/>
      </rPr>
      <t>secret</t>
    </r>
    <r>
      <rPr>
        <sz val="11"/>
        <color rgb="FF333333"/>
        <rFont val="Arial"/>
        <family val="2"/>
      </rPr>
      <t xml:space="preserve"> de mon ame : </t>
    </r>
  </si>
  <si>
    <r>
      <t xml:space="preserve">je lui fis un sincére aveu de l’ état de mon coeur , et vous sentez bien , chére </t>
    </r>
    <r>
      <rPr>
        <sz val="11"/>
        <color rgb="FF000000"/>
        <rFont val="Calibri"/>
        <family val="2"/>
        <scheme val="minor"/>
      </rPr>
      <t>Minette</t>
    </r>
    <r>
      <rPr>
        <sz val="11"/>
        <color rgb="FF333333"/>
        <rFont val="Arial"/>
        <family val="2"/>
      </rPr>
      <t xml:space="preserve"> , que ce ne fut point sans </t>
    </r>
    <r>
      <rPr>
        <b/>
        <sz val="11"/>
        <color rgb="FFCC3300"/>
        <rFont val="Arial"/>
        <family val="2"/>
      </rPr>
      <t xml:space="preserve">trahir </t>
    </r>
    <r>
      <rPr>
        <sz val="11"/>
        <color rgb="FF333333"/>
        <rFont val="Arial"/>
        <family val="2"/>
      </rPr>
      <t xml:space="preserve">vos </t>
    </r>
    <r>
      <rPr>
        <b/>
        <sz val="11"/>
        <color rgb="FFCC3300"/>
        <rFont val="Arial"/>
        <family val="2"/>
      </rPr>
      <t>secrets</t>
    </r>
    <r>
      <rPr>
        <sz val="11"/>
        <color rgb="FF333333"/>
        <rFont val="Arial"/>
        <family val="2"/>
      </rPr>
      <t xml:space="preserve"> , je vous en demande un million de pardons ; </t>
    </r>
  </si>
  <si>
    <r>
      <t xml:space="preserve">Comment alors ne pas </t>
    </r>
    <r>
      <rPr>
        <b/>
        <sz val="11"/>
        <color rgb="FFCC3300"/>
        <rFont val="Arial"/>
        <family val="2"/>
      </rPr>
      <t>trahir</t>
    </r>
    <r>
      <rPr>
        <sz val="11"/>
        <color rgb="FF333333"/>
        <rFont val="Arial"/>
        <family val="2"/>
      </rPr>
      <t xml:space="preserve"> le </t>
    </r>
    <r>
      <rPr>
        <b/>
        <sz val="11"/>
        <color rgb="FFCC3300"/>
        <rFont val="Arial"/>
        <family val="2"/>
      </rPr>
      <t>secret</t>
    </r>
    <r>
      <rPr>
        <sz val="11"/>
        <color rgb="FF333333"/>
        <rFont val="Arial"/>
        <family val="2"/>
      </rPr>
      <t xml:space="preserve"> de nos coeurs!</t>
    </r>
  </si>
  <si>
    <r>
      <t xml:space="preserve">Et tu boirais à la mort de tout homme qui , comme lui , </t>
    </r>
    <r>
      <rPr>
        <b/>
        <sz val="11"/>
        <color rgb="FFCC3300"/>
        <rFont val="Arial"/>
        <family val="2"/>
      </rPr>
      <t>trahirait</t>
    </r>
    <r>
      <rPr>
        <sz val="11"/>
        <color rgb="FF333333"/>
        <rFont val="Arial"/>
        <family val="2"/>
      </rPr>
      <t xml:space="preserve"> les </t>
    </r>
    <r>
      <rPr>
        <b/>
        <sz val="11"/>
        <color rgb="FFCC3300"/>
        <rFont val="Arial"/>
        <family val="2"/>
      </rPr>
      <t>secrets</t>
    </r>
    <r>
      <rPr>
        <sz val="11"/>
        <color rgb="FF333333"/>
        <rFont val="Arial"/>
        <family val="2"/>
      </rPr>
      <t xml:space="preserve"> de l’ association sainte?</t>
    </r>
  </si>
  <si>
    <r>
      <t xml:space="preserve">Vous ne </t>
    </r>
    <r>
      <rPr>
        <b/>
        <sz val="11"/>
        <color rgb="FFCC3300"/>
        <rFont val="Arial"/>
        <family val="2"/>
      </rPr>
      <t>trahirez</t>
    </r>
    <r>
      <rPr>
        <sz val="11"/>
        <color rgb="FF333333"/>
        <rFont val="Arial"/>
        <family val="2"/>
      </rPr>
      <t xml:space="preserve"> jamais ce </t>
    </r>
    <r>
      <rPr>
        <b/>
        <sz val="11"/>
        <color rgb="FFCC3300"/>
        <rFont val="Arial"/>
        <family val="2"/>
      </rPr>
      <t>secret</t>
    </r>
    <r>
      <rPr>
        <sz val="11"/>
        <color rgb="FF333333"/>
        <rFont val="Arial"/>
        <family val="2"/>
      </rPr>
      <t>?</t>
    </r>
  </si>
  <si>
    <r>
      <t xml:space="preserve">Ce que je puis vous dire , pour le moment , sans </t>
    </r>
    <r>
      <rPr>
        <b/>
        <sz val="11"/>
        <color rgb="FFCC3300"/>
        <rFont val="Arial"/>
        <family val="2"/>
      </rPr>
      <t>trahir</t>
    </r>
    <r>
      <rPr>
        <sz val="11"/>
        <color rgb="FF333333"/>
        <rFont val="Arial"/>
        <family val="2"/>
      </rPr>
      <t xml:space="preserve"> le </t>
    </r>
    <r>
      <rPr>
        <b/>
        <sz val="11"/>
        <color rgb="FFCC3300"/>
        <rFont val="Arial"/>
        <family val="2"/>
      </rPr>
      <t>secret</t>
    </r>
    <r>
      <rPr>
        <sz val="11"/>
        <color rgb="FF333333"/>
        <rFont val="Arial"/>
        <family val="2"/>
      </rPr>
      <t xml:space="preserve"> de personne , c’ est que c’ est une bonne cliente pour ce qui est du champagne , eh! </t>
    </r>
    <r>
      <rPr>
        <sz val="11"/>
        <color rgb="FF000000"/>
        <rFont val="Calibri"/>
        <family val="2"/>
        <scheme val="minor"/>
      </rPr>
      <t xml:space="preserve">Eh! </t>
    </r>
  </si>
  <si>
    <r>
      <t xml:space="preserve">L’ abbé </t>
    </r>
    <r>
      <rPr>
        <sz val="11"/>
        <color rgb="FF000000"/>
        <rFont val="Calibri"/>
        <family val="2"/>
        <scheme val="minor"/>
      </rPr>
      <t>Petitjeannin</t>
    </r>
    <r>
      <rPr>
        <sz val="11"/>
        <color rgb="FF333333"/>
        <rFont val="Arial"/>
        <family val="2"/>
      </rPr>
      <t xml:space="preserve"> eût </t>
    </r>
    <r>
      <rPr>
        <b/>
        <sz val="11"/>
        <color rgb="FFCC3300"/>
        <rFont val="Arial"/>
        <family val="2"/>
      </rPr>
      <t>trahi</t>
    </r>
    <r>
      <rPr>
        <sz val="11"/>
        <color rgb="FF333333"/>
        <rFont val="Arial"/>
        <family val="2"/>
      </rPr>
      <t xml:space="preserve"> le </t>
    </r>
    <r>
      <rPr>
        <b/>
        <sz val="11"/>
        <color rgb="FFCC3300"/>
        <rFont val="Arial"/>
        <family val="2"/>
      </rPr>
      <t>secret</t>
    </r>
    <r>
      <rPr>
        <sz val="11"/>
        <color rgb="FF333333"/>
        <rFont val="Arial"/>
        <family val="2"/>
      </rPr>
      <t xml:space="preserve"> du tribunal de la pénitence?</t>
    </r>
  </si>
  <si>
    <r>
      <t xml:space="preserve">Tout , plutôt que de </t>
    </r>
    <r>
      <rPr>
        <b/>
        <sz val="11"/>
        <color rgb="FFCC3300"/>
        <rFont val="Arial"/>
        <family val="2"/>
      </rPr>
      <t>trahir</t>
    </r>
    <r>
      <rPr>
        <sz val="11"/>
        <color rgb="FF333333"/>
        <rFont val="Arial"/>
        <family val="2"/>
      </rPr>
      <t xml:space="preserve"> son </t>
    </r>
    <r>
      <rPr>
        <b/>
        <sz val="11"/>
        <color rgb="FFCC3300"/>
        <rFont val="Arial"/>
        <family val="2"/>
      </rPr>
      <t>secret</t>
    </r>
    <r>
      <rPr>
        <sz val="11"/>
        <color rgb="FF333333"/>
        <rFont val="Arial"/>
        <family val="2"/>
      </rPr>
      <t>!</t>
    </r>
  </si>
  <si>
    <r>
      <t xml:space="preserve">Les Allemands mesprisoient la pompe et parolles dudict duc , l’ </t>
    </r>
    <r>
      <rPr>
        <b/>
        <sz val="11"/>
        <color rgb="FFC00000"/>
        <rFont val="Calibri"/>
        <family val="2"/>
        <scheme val="minor"/>
      </rPr>
      <t>atribuant</t>
    </r>
    <r>
      <rPr>
        <sz val="11"/>
        <color rgb="FF000000"/>
        <rFont val="Calibri"/>
        <family val="2"/>
        <scheme val="minor"/>
      </rPr>
      <t xml:space="preserve"> à orgueil .</t>
    </r>
  </si>
  <si>
    <r>
      <t xml:space="preserve">Il informa ces Messieurs tres exactement de l’ estat des afaires de Ville Marie et combien elle avoit besoin d’ un secours extrordinere pour mettre la Colonie hors du danger d’ estre destruiste par les Yrocois , ce qu’ ils aurois fait dix fois pour une sy Dieu ne l’ avoit gardee et desfandue luy mesme d’ une maniere miraculeuse selon le santiment de plusieurs sages et de toutes les personnes qui la composois , qui reconnessois tres bien n’ eschaper de la main des ennemis que par un secours du Ciel tout particulier qu’ ils </t>
    </r>
    <r>
      <rPr>
        <b/>
        <sz val="11"/>
        <color rgb="FFC00000"/>
        <rFont val="Calibri"/>
        <family val="2"/>
        <scheme val="minor"/>
      </rPr>
      <t>atribuyès</t>
    </r>
    <r>
      <rPr>
        <sz val="11"/>
        <color rgb="FF000000"/>
        <rFont val="Calibri"/>
        <family val="2"/>
        <scheme val="minor"/>
      </rPr>
      <t xml:space="preserve"> avec bien du fondement a la protection de la tres s‹ain›te Vierge en qui ils avois grande confiance .</t>
    </r>
  </si>
  <si>
    <r>
      <t xml:space="preserve">Tout cela se fit par les soins et soubs la conduitte de mond‹it› sieur La Dauversiere qui fit tout a la fois l’ office de procureur , de questeur , d’ architecte et d’ econosme , avec son zelle et humilité ordinere , ne s’ </t>
    </r>
    <r>
      <rPr>
        <b/>
        <sz val="11"/>
        <color rgb="FFC00000"/>
        <rFont val="Calibri"/>
        <family val="2"/>
        <scheme val="minor"/>
      </rPr>
      <t>atribuant</t>
    </r>
    <r>
      <rPr>
        <sz val="11"/>
        <color rgb="FF000000"/>
        <rFont val="Calibri"/>
        <family val="2"/>
        <scheme val="minor"/>
      </rPr>
      <t xml:space="preserve"> rien en tout cela que ce qu’ on y trouvèt mal ordonné ou mal fait .</t>
    </r>
  </si>
  <si>
    <r>
      <t xml:space="preserve">et elle </t>
    </r>
    <r>
      <rPr>
        <b/>
        <sz val="11"/>
        <color rgb="FFC00000"/>
        <rFont val="Calibri"/>
        <family val="2"/>
        <scheme val="minor"/>
      </rPr>
      <t>atribuèt</t>
    </r>
    <r>
      <rPr>
        <sz val="11"/>
        <color rgb="FF000000"/>
        <rFont val="Calibri"/>
        <family val="2"/>
        <scheme val="minor"/>
      </rPr>
      <t xml:space="preserve"> le relachement de la maison de La Fleche aux directions estrangeres .</t>
    </r>
  </si>
  <si>
    <r>
      <t xml:space="preserve">Nos guerriers n’ </t>
    </r>
    <r>
      <rPr>
        <b/>
        <sz val="11"/>
        <color rgb="FFC00000"/>
        <rFont val="Calibri"/>
        <family val="2"/>
        <scheme val="minor"/>
      </rPr>
      <t>atribuerent</t>
    </r>
    <r>
      <rPr>
        <sz val="11"/>
        <color rgb="FF000000"/>
        <rFont val="Calibri"/>
        <family val="2"/>
        <scheme val="minor"/>
      </rPr>
      <t xml:space="preserve"> point la victoire a leurs armes et valleur , quoy=que fort estimee de tous ceux qui les connesse , mais au bras du Seigneur par les prieres de Jesus , Marie , Joseph , Joachim et Anne . Ce qui a occmanté notablement la devotion et confiance des peuples envers elle .</t>
    </r>
  </si>
  <si>
    <r>
      <t xml:space="preserve">Ce n’ estoit que des voix de rejouissances qu’ on entandèt de toutes pars et des actions de graces a Dieu , dans toute l’ etandue de la petite Ville Marie , et a leur Reine et protectrisse , la tres s‹ain›te Vierge aux prieres et faveur de laquelle ils </t>
    </r>
    <r>
      <rPr>
        <b/>
        <sz val="11"/>
        <color rgb="FFC00000"/>
        <rFont val="Calibri"/>
        <family val="2"/>
        <scheme val="minor"/>
      </rPr>
      <t>atribuès</t>
    </r>
    <r>
      <rPr>
        <sz val="11"/>
        <color rgb="FF000000"/>
        <rFont val="Calibri"/>
        <family val="2"/>
        <scheme val="minor"/>
      </rPr>
      <t xml:space="preserve"> d’ ‹a›bor tous les biens=faits du Seigneur envers eux , en quoy ils ne ce trompès pas .</t>
    </r>
  </si>
  <si>
    <r>
      <t xml:space="preserve">on </t>
    </r>
    <r>
      <rPr>
        <b/>
        <sz val="11"/>
        <color rgb="FFC00000"/>
        <rFont val="Calibri"/>
        <family val="2"/>
        <scheme val="minor"/>
      </rPr>
      <t>attribuë</t>
    </r>
    <r>
      <rPr>
        <sz val="11"/>
        <color rgb="FF000000"/>
        <rFont val="Calibri"/>
        <family val="2"/>
        <scheme val="minor"/>
      </rPr>
      <t xml:space="preserve"> cela a ce qu’ ils se nourrissent de graisse et d’ huile ,</t>
    </r>
  </si>
  <si>
    <r>
      <t xml:space="preserve">Et , comme j’ ay dit , ceste belle damoiselle n’ avoit que xv ans , pour quoy , si aucune faulte luy advint , il semble qu’ on ne le doit pas tant </t>
    </r>
    <r>
      <rPr>
        <b/>
        <sz val="11"/>
        <color rgb="FFC00000"/>
        <rFont val="Calibri"/>
        <family val="2"/>
        <scheme val="minor"/>
      </rPr>
      <t>imputer</t>
    </r>
    <r>
      <rPr>
        <sz val="11"/>
        <color rgb="FF000000"/>
        <rFont val="Calibri"/>
        <family val="2"/>
        <scheme val="minor"/>
      </rPr>
      <t xml:space="preserve"> a malice comme a la fragilité de son jeune eage .</t>
    </r>
  </si>
  <si>
    <r>
      <t xml:space="preserve">et s’ an pleignit aux personnes qui luy avois promis d’ an prandre soin , qui ne manquerent pas de bonnes reisons pour s’ excuser et </t>
    </r>
    <r>
      <rPr>
        <b/>
        <sz val="11"/>
        <color rgb="FFC00000"/>
        <rFont val="Calibri"/>
        <family val="2"/>
        <scheme val="minor"/>
      </rPr>
      <t>justifier</t>
    </r>
    <r>
      <rPr>
        <sz val="11"/>
        <color rgb="FF000000"/>
        <rFont val="Calibri"/>
        <family val="2"/>
        <scheme val="minor"/>
      </rPr>
      <t xml:space="preserve"> leur conduitte , a cause du peu d’ ouvriers qui estois obligé de faire plusieurs sortes de traveaux tout a la fois , prenant le soin de semer leurs champs et d’ an recullir les bleds pour norir leurs familles en mesme tamps qu’ ils edifiès des logis pour le bien public de la Colonie du Montreal .</t>
    </r>
  </si>
  <si>
    <r>
      <t xml:space="preserve">Mult grant eschech en unt si chevaler D’ or e d’ argent e de guarnemenz </t>
    </r>
    <r>
      <rPr>
        <b/>
        <sz val="11"/>
        <color rgb="FFC00000"/>
        <rFont val="Calibri"/>
        <family val="2"/>
        <scheme val="minor"/>
      </rPr>
      <t>chers</t>
    </r>
    <r>
      <rPr>
        <sz val="11"/>
        <color rgb="FF000000"/>
        <rFont val="Calibri"/>
        <family val="2"/>
        <scheme val="minor"/>
      </rPr>
      <t xml:space="preserve"> .</t>
    </r>
  </si>
  <si>
    <r>
      <t xml:space="preserve">mais , par ma foy , c’ est trop , ad ce que le blé est </t>
    </r>
    <r>
      <rPr>
        <b/>
        <sz val="11"/>
        <color rgb="FFC00000"/>
        <rFont val="Calibri"/>
        <family val="2"/>
        <scheme val="minor"/>
      </rPr>
      <t>cher</t>
    </r>
    <r>
      <rPr>
        <sz val="11"/>
        <color rgb="FF000000"/>
        <rFont val="Calibri"/>
        <family val="2"/>
        <scheme val="minor"/>
      </rPr>
      <t xml:space="preserve"> .</t>
    </r>
  </si>
  <si>
    <r>
      <t xml:space="preserve">Et tout premier ung gentil escuier frisque , frez et friant en bon point , qui tant rembourra son bas a son </t>
    </r>
    <r>
      <rPr>
        <b/>
        <sz val="11"/>
        <color rgb="FFC00000"/>
        <rFont val="Calibri"/>
        <family val="2"/>
        <scheme val="minor"/>
      </rPr>
      <t>cher</t>
    </r>
    <r>
      <rPr>
        <sz val="11"/>
        <color rgb="FF000000"/>
        <rFont val="Calibri"/>
        <family val="2"/>
        <scheme val="minor"/>
      </rPr>
      <t xml:space="preserve"> coust , tant en substance de son corps que en despense de pecune , car a la verité elle tant bien le pluma qu’ il n’ y failloit point renvoier , qu’ il s’ ennuya et retira , et de tous poins l’ abandonna .</t>
    </r>
  </si>
  <si>
    <r>
      <t xml:space="preserve">Et qu’ il soit vray , depuis a son pourchaz et a ses </t>
    </r>
    <r>
      <rPr>
        <b/>
        <sz val="11"/>
        <color rgb="FFC00000"/>
        <rFont val="Calibri"/>
        <family val="2"/>
        <scheme val="minor"/>
      </rPr>
      <t>chers</t>
    </r>
    <r>
      <rPr>
        <sz val="11"/>
        <color rgb="FF000000"/>
        <rFont val="Calibri"/>
        <family val="2"/>
        <scheme val="minor"/>
      </rPr>
      <t xml:space="preserve"> coustz et despens il la fist marier tresrichement et bien , a la contemplacion seullement de la franchise et loyaulté qu’ en elle avoit trouvé , dont il eut la vraye cognoissance par le refus icy dessus compté .</t>
    </r>
  </si>
  <si>
    <r>
      <t xml:space="preserve">Il ut assé de peine d’ an trouver a cause que plusieurs font bastir , ce qui les rand rares et plus </t>
    </r>
    <r>
      <rPr>
        <b/>
        <sz val="11"/>
        <color rgb="FFC00000"/>
        <rFont val="Calibri"/>
        <family val="2"/>
        <scheme val="minor"/>
      </rPr>
      <t>chers</t>
    </r>
    <r>
      <rPr>
        <sz val="11"/>
        <color rgb="FF000000"/>
        <rFont val="Calibri"/>
        <family val="2"/>
        <scheme val="minor"/>
      </rPr>
      <t xml:space="preserve"> , aussy bien que les ouvriers .</t>
    </r>
  </si>
  <si>
    <r>
      <t xml:space="preserve">Et si vous ay servi par l’ espasse de x . mois entiers ou plus , des=quels je vous ay servi les vj . à mes </t>
    </r>
    <r>
      <rPr>
        <b/>
        <sz val="11"/>
        <color rgb="FFC00000"/>
        <rFont val="Calibri"/>
        <family val="2"/>
        <scheme val="minor"/>
      </rPr>
      <t>coustanges</t>
    </r>
    <r>
      <rPr>
        <sz val="11"/>
        <color rgb="FF000000"/>
        <rFont val="Calibri"/>
        <family val="2"/>
        <scheme val="minor"/>
      </rPr>
      <t xml:space="preserve"> &amp; les iiij . aus vostres .</t>
    </r>
  </si>
  <si>
    <r>
      <t xml:space="preserve">car vous sejournés ichi a ses </t>
    </r>
    <r>
      <rPr>
        <b/>
        <sz val="11"/>
        <color rgb="FFC00000"/>
        <rFont val="Calibri"/>
        <family val="2"/>
        <scheme val="minor"/>
      </rPr>
      <t>coustages</t>
    </r>
    <r>
      <rPr>
        <sz val="11"/>
        <color rgb="FF000000"/>
        <rFont val="Calibri"/>
        <family val="2"/>
        <scheme val="minor"/>
      </rPr>
      <t xml:space="preserve"> ,</t>
    </r>
  </si>
  <si>
    <r>
      <t xml:space="preserve">Nous vous volons servir sus ce voiage a nostres </t>
    </r>
    <r>
      <rPr>
        <b/>
        <sz val="11"/>
        <color rgb="FFC00000"/>
        <rFont val="Calibri"/>
        <family val="2"/>
        <scheme val="minor"/>
      </rPr>
      <t>coustages</t>
    </r>
    <r>
      <rPr>
        <sz val="11"/>
        <color rgb="FF000000"/>
        <rFont val="Calibri"/>
        <family val="2"/>
        <scheme val="minor"/>
      </rPr>
      <t xml:space="preserve"> .</t>
    </r>
  </si>
  <si>
    <r>
      <t xml:space="preserve">et li fist avoir sa delivrance et son estat bien et grandement , et le plus a ses </t>
    </r>
    <r>
      <rPr>
        <b/>
        <sz val="11"/>
        <color rgb="FFC00000"/>
        <rFont val="Calibri"/>
        <family val="2"/>
        <scheme val="minor"/>
      </rPr>
      <t>coustages</t>
    </r>
    <r>
      <rPr>
        <sz val="11"/>
        <color rgb="FF000000"/>
        <rFont val="Calibri"/>
        <family val="2"/>
        <scheme val="minor"/>
      </rPr>
      <t xml:space="preserve"> .</t>
    </r>
  </si>
  <si>
    <r>
      <t xml:space="preserve">Et tous les mois estoient paiiet de lors gages , sans les grans </t>
    </r>
    <r>
      <rPr>
        <b/>
        <sz val="11"/>
        <color rgb="FFC00000"/>
        <rFont val="Calibri"/>
        <family val="2"/>
        <scheme val="minor"/>
      </rPr>
      <t>coustages</t>
    </r>
    <r>
      <rPr>
        <sz val="11"/>
        <color rgb="FF000000"/>
        <rFont val="Calibri"/>
        <family val="2"/>
        <scheme val="minor"/>
      </rPr>
      <t xml:space="preserve"> et frés qui li venoient de costé , a tenir ces signeurs d’ Alemagne a amour ,</t>
    </r>
  </si>
  <si>
    <r>
      <t xml:space="preserve">et leur dist : Biau signeur , je ne sui pas venus en ce pais et faire les frés et les </t>
    </r>
    <r>
      <rPr>
        <b/>
        <sz val="11"/>
        <color rgb="FFC00000"/>
        <rFont val="Calibri"/>
        <family val="2"/>
        <scheme val="minor"/>
      </rPr>
      <t>coustages</t>
    </r>
    <r>
      <rPr>
        <sz val="11"/>
        <color rgb="FF000000"/>
        <rFont val="Calibri"/>
        <family val="2"/>
        <scheme val="minor"/>
      </rPr>
      <t xml:space="preserve"> si grans que vous veés que je fac et ai fais jusques a chi , pour tenir le siege devant Cambrai .</t>
    </r>
  </si>
  <si>
    <r>
      <t xml:space="preserve">Vous devés sçavoir que li contes de Hainnau gissoit la devant les François a grans </t>
    </r>
    <r>
      <rPr>
        <b/>
        <sz val="11"/>
        <color rgb="FFC00000"/>
        <rFont val="Calibri"/>
        <family val="2"/>
        <scheme val="minor"/>
      </rPr>
      <t>coustages</t>
    </r>
    <r>
      <rPr>
        <sz val="11"/>
        <color rgb="FF000000"/>
        <rFont val="Calibri"/>
        <family val="2"/>
        <scheme val="minor"/>
      </rPr>
      <t xml:space="preserve"> , et vosist bien avoir eu la bataille et le manda par pluisseurs fois , mais li François n’ estoient point consilliet dou combatre ,</t>
    </r>
  </si>
  <si>
    <r>
      <t xml:space="preserve">dou mains toute la ducee de Normendie , qui jadis avoit esté as rois d’ Engleterre , li seroit rendue , et la conté de Pontieu et celle de Monstruel , et tous </t>
    </r>
    <r>
      <rPr>
        <b/>
        <sz val="11"/>
        <color rgb="FFC00000"/>
        <rFont val="Calibri"/>
        <family val="2"/>
        <scheme val="minor"/>
      </rPr>
      <t>coustages</t>
    </r>
    <r>
      <rPr>
        <sz val="11"/>
        <color rgb="FF000000"/>
        <rFont val="Calibri"/>
        <family val="2"/>
        <scheme val="minor"/>
      </rPr>
      <t xml:space="preserve"> et frés que fais avoit , li et ses gens , depuis que il passa la mer en la cause dou calenge .</t>
    </r>
  </si>
  <si>
    <r>
      <t xml:space="preserve">Et tout de bonne volenté se offrirent a faire service et plaisance a mesire Carle de Blois , et aler a lors </t>
    </r>
    <r>
      <rPr>
        <b/>
        <sz val="11"/>
        <color rgb="FFC00000"/>
        <rFont val="Calibri"/>
        <family val="2"/>
        <scheme val="minor"/>
      </rPr>
      <t>coustages</t>
    </r>
    <r>
      <rPr>
        <sz val="11"/>
        <color rgb="FF000000"/>
        <rFont val="Calibri"/>
        <family val="2"/>
        <scheme val="minor"/>
      </rPr>
      <t xml:space="preserve"> avoecques li en Bretagne .</t>
    </r>
  </si>
  <si>
    <r>
      <t xml:space="preserve">Et l’ avoit li sires , qui se nonmoit Guillaumes , remparee et fortifiie assés et pourveue d’ arbalestriers , qui li estoient venu de Toulouse a ses </t>
    </r>
    <r>
      <rPr>
        <b/>
        <sz val="11"/>
        <color rgb="FFC00000"/>
        <rFont val="Calibri"/>
        <family val="2"/>
        <scheme val="minor"/>
      </rPr>
      <t>coustages</t>
    </r>
    <r>
      <rPr>
        <sz val="11"/>
        <color rgb="FF000000"/>
        <rFont val="Calibri"/>
        <family val="2"/>
        <scheme val="minor"/>
      </rPr>
      <t xml:space="preserve"> .</t>
    </r>
  </si>
  <si>
    <r>
      <t xml:space="preserve">Comsiderés les grans </t>
    </r>
    <r>
      <rPr>
        <b/>
        <sz val="11"/>
        <color rgb="FFC00000"/>
        <rFont val="Calibri"/>
        <family val="2"/>
        <scheme val="minor"/>
      </rPr>
      <t>coustages</t>
    </r>
    <r>
      <rPr>
        <sz val="11"/>
        <color rgb="FF000000"/>
        <rFont val="Calibri"/>
        <family val="2"/>
        <scheme val="minor"/>
      </rPr>
      <t xml:space="preserve"> qui en nasqirent .</t>
    </r>
  </si>
  <si>
    <r>
      <t xml:space="preserve">A l’ endemain vinrent doi mestre des enghiens que li dus de Normendie avoit mandés et fait venir de moult lonc a grant </t>
    </r>
    <r>
      <rPr>
        <b/>
        <sz val="11"/>
        <color rgb="FFC00000"/>
        <rFont val="Calibri"/>
        <family val="2"/>
        <scheme val="minor"/>
      </rPr>
      <t>coustages</t>
    </r>
    <r>
      <rPr>
        <sz val="11"/>
        <color rgb="FF000000"/>
        <rFont val="Calibri"/>
        <family val="2"/>
        <scheme val="minor"/>
      </rPr>
      <t xml:space="preserve"> .</t>
    </r>
  </si>
  <si>
    <r>
      <t xml:space="preserve">car li intension de li estoit telle que de la il ne s’ en partiroit , si l’ averoit conquis par force ou par tretié , quel painne ne quel </t>
    </r>
    <r>
      <rPr>
        <b/>
        <sz val="11"/>
        <color rgb="FFC00000"/>
        <rFont val="Calibri"/>
        <family val="2"/>
        <scheme val="minor"/>
      </rPr>
      <t>coustages</t>
    </r>
    <r>
      <rPr>
        <sz val="11"/>
        <color rgb="FF000000"/>
        <rFont val="Calibri"/>
        <family val="2"/>
        <scheme val="minor"/>
      </rPr>
      <t xml:space="preserve"> que il i deuist rendre ne metre .</t>
    </r>
  </si>
  <si>
    <r>
      <t xml:space="preserve">Tant parlerent que il dist qu’ il donroit a l’ ost .cc . mile mars , et qu’ il tenroit le navie un an a sen </t>
    </r>
    <r>
      <rPr>
        <b/>
        <sz val="11"/>
        <color rgb="FFC00000"/>
        <rFont val="Calibri"/>
        <family val="2"/>
        <scheme val="minor"/>
      </rPr>
      <t>coust</t>
    </r>
    <r>
      <rPr>
        <sz val="11"/>
        <color rgb="FF000000"/>
        <rFont val="Calibri"/>
        <family val="2"/>
        <scheme val="minor"/>
      </rPr>
      <t xml:space="preserve"> , et qu’ il iroit outre mer avec aus a tout sen pooir , et qu’ i tenroit tous les jours de sa vie .x .m . hommes a armes en le tere d’ outre mer a sen coust , et qu’ il douroit a tous chiaus de l’ ost qui se de=partiroient de Coustantinoble a aler outre mer viande dusques a un an .</t>
    </r>
  </si>
  <si>
    <r>
      <t xml:space="preserve">et li dux de Venice avoit avec lui chinquante galies tout a sen </t>
    </r>
    <r>
      <rPr>
        <b/>
        <sz val="11"/>
        <color rgb="FFC00000"/>
        <rFont val="Calibri"/>
        <family val="2"/>
        <scheme val="minor"/>
      </rPr>
      <t>coust</t>
    </r>
    <r>
      <rPr>
        <sz val="11"/>
        <color rgb="FF000000"/>
        <rFont val="Calibri"/>
        <family val="2"/>
        <scheme val="minor"/>
      </rPr>
      <t xml:space="preserve"> .</t>
    </r>
  </si>
  <si>
    <r>
      <t xml:space="preserve">et si vous mesrons chinquante galies a no </t>
    </r>
    <r>
      <rPr>
        <b/>
        <sz val="11"/>
        <color rgb="FFC00000"/>
        <rFont val="Calibri"/>
        <family val="2"/>
        <scheme val="minor"/>
      </rPr>
      <t>coust</t>
    </r>
    <r>
      <rPr>
        <sz val="11"/>
        <color rgb="FF000000"/>
        <rFont val="Calibri"/>
        <family val="2"/>
        <scheme val="minor"/>
      </rPr>
      <t xml:space="preserve"> ,</t>
    </r>
  </si>
  <si>
    <r>
      <t xml:space="preserve">Sacent tout qu’ il est concordet par eschevins , par les VIII hommes , et par tout le consel de le ville , et par le commun de le ville , que se hom dou consel de le ville , ne bourgois de cheste ville , avoit frais , </t>
    </r>
    <r>
      <rPr>
        <b/>
        <sz val="11"/>
        <color rgb="FFC00000"/>
        <rFont val="Calibri"/>
        <family val="2"/>
        <scheme val="minor"/>
      </rPr>
      <t>cous</t>
    </r>
    <r>
      <rPr>
        <sz val="11"/>
        <color rgb="FF000000"/>
        <rFont val="Calibri"/>
        <family val="2"/>
        <scheme val="minor"/>
      </rPr>
      <t xml:space="preserve"> , ne damages pour l’ oquoison de le franchize , de le loy , ne des besoignes de le ville aidier à warder ou soustenir , en quel manière que chou fust , li ville et tous li communs les en doit délivrer au commun frait de le ville .</t>
    </r>
  </si>
  <si>
    <r>
      <t xml:space="preserve">Et tout premier ung gentil escuier frisque , frez et friant en bon point , qui tant rembourra son bas a son cher </t>
    </r>
    <r>
      <rPr>
        <b/>
        <sz val="11"/>
        <color rgb="FFC00000"/>
        <rFont val="Calibri"/>
        <family val="2"/>
        <scheme val="minor"/>
      </rPr>
      <t>coust</t>
    </r>
    <r>
      <rPr>
        <sz val="11"/>
        <color rgb="FF000000"/>
        <rFont val="Calibri"/>
        <family val="2"/>
        <scheme val="minor"/>
      </rPr>
      <t xml:space="preserve"> , tant en substance de son corps que en despense de pecune , car a la verité elle tant bien le pluma qu’ il n’ y failloit point renvoier , qu’ il s’ ennuya et retira , et de tous poins l’ abandonna .</t>
    </r>
  </si>
  <si>
    <r>
      <t xml:space="preserve">Et qu’ il soit vray , depuis a son pourchaz et a ses chers </t>
    </r>
    <r>
      <rPr>
        <b/>
        <sz val="11"/>
        <color rgb="FFC00000"/>
        <rFont val="Calibri"/>
        <family val="2"/>
        <scheme val="minor"/>
      </rPr>
      <t>coustz</t>
    </r>
    <r>
      <rPr>
        <sz val="11"/>
        <color rgb="FF000000"/>
        <rFont val="Calibri"/>
        <family val="2"/>
        <scheme val="minor"/>
      </rPr>
      <t xml:space="preserve"> et despens il la fist marier tresrichement et bien , a la contemplacion seullement de la franchise et loyaulté qu’ en elle avoit trouvé , dont il eut la vraye cognoissance par le refus icy dessus compté .</t>
    </r>
  </si>
  <si>
    <r>
      <t xml:space="preserve">qu’ il volsist qu’ il fussent tuit ars , si li eüst </t>
    </r>
    <r>
      <rPr>
        <b/>
        <sz val="11"/>
        <color rgb="FFC00000"/>
        <rFont val="Calibri"/>
        <family val="2"/>
        <scheme val="minor"/>
      </rPr>
      <t>costé</t>
    </r>
    <r>
      <rPr>
        <sz val="11"/>
        <color rgb="FF000000"/>
        <rFont val="Calibri"/>
        <family val="2"/>
        <scheme val="minor"/>
      </rPr>
      <t xml:space="preserve"> cent mars .</t>
    </r>
  </si>
  <si>
    <r>
      <t xml:space="preserve">Artus , li boens rois de Bretaingne la=cui proesce nos enseigne que nos soiens preu et cortois , tint cort si riche come rois a cele feste qui tant </t>
    </r>
    <r>
      <rPr>
        <b/>
        <sz val="11"/>
        <color rgb="FFC00000"/>
        <rFont val="Calibri"/>
        <family val="2"/>
        <scheme val="minor"/>
      </rPr>
      <t>coste</t>
    </r>
    <r>
      <rPr>
        <sz val="11"/>
        <color rgb="FF000000"/>
        <rFont val="Calibri"/>
        <family val="2"/>
        <scheme val="minor"/>
      </rPr>
      <t xml:space="preserve"> , qu’ an doit clamer la Pantecoste .</t>
    </r>
  </si>
  <si>
    <r>
      <t xml:space="preserve">n’ avoit mie .xx . solz </t>
    </r>
    <r>
      <rPr>
        <b/>
        <sz val="11"/>
        <color rgb="FFC00000"/>
        <rFont val="Calibri"/>
        <family val="2"/>
        <scheme val="minor"/>
      </rPr>
      <t>costé</t>
    </r>
    <r>
      <rPr>
        <sz val="11"/>
        <color rgb="FF000000"/>
        <rFont val="Calibri"/>
        <family val="2"/>
        <scheme val="minor"/>
      </rPr>
      <t xml:space="preserve"> li setiers don fu fez li pains ,</t>
    </r>
  </si>
  <si>
    <r>
      <t xml:space="preserve">Or ne devez vos pas songier , mes les tornoiemanz ongier et anpanre , et tot fors giter , que que il vos doie </t>
    </r>
    <r>
      <rPr>
        <b/>
        <sz val="11"/>
        <color rgb="FFC00000"/>
        <rFont val="Calibri"/>
        <family val="2"/>
        <scheme val="minor"/>
      </rPr>
      <t>coster</t>
    </r>
    <r>
      <rPr>
        <sz val="11"/>
        <color rgb="FF000000"/>
        <rFont val="Calibri"/>
        <family val="2"/>
        <scheme val="minor"/>
      </rPr>
      <t xml:space="preserve"> .</t>
    </r>
  </si>
  <si>
    <r>
      <t xml:space="preserve">Ce sont , fist il , .XII‹C› . livres que vos nouviaus chevaliers </t>
    </r>
    <r>
      <rPr>
        <b/>
        <sz val="11"/>
        <color rgb="FFC00000"/>
        <rFont val="Calibri"/>
        <family val="2"/>
        <scheme val="minor"/>
      </rPr>
      <t>cousteront</t>
    </r>
    <r>
      <rPr>
        <sz val="11"/>
        <color rgb="FF000000"/>
        <rFont val="Calibri"/>
        <family val="2"/>
        <scheme val="minor"/>
      </rPr>
      <t xml:space="preserve"> .</t>
    </r>
  </si>
  <si>
    <r>
      <t xml:space="preserve">Et la royne , que Diex absoille , fist acheter toutes les viandes de la ville , qui li </t>
    </r>
    <r>
      <rPr>
        <b/>
        <sz val="11"/>
        <color rgb="FFC00000"/>
        <rFont val="Calibri"/>
        <family val="2"/>
        <scheme val="minor"/>
      </rPr>
      <t>cousterent</t>
    </r>
    <r>
      <rPr>
        <sz val="11"/>
        <color rgb="FF000000"/>
        <rFont val="Calibri"/>
        <family val="2"/>
        <scheme val="minor"/>
      </rPr>
      <t xml:space="preserve"> .CCC . et .LX . mille livres et plus .</t>
    </r>
  </si>
  <si>
    <r>
      <t xml:space="preserve">Et il me dit qu’ il avoit tiex atours brodez de ses armes qui li avoient </t>
    </r>
    <r>
      <rPr>
        <b/>
        <sz val="11"/>
        <color rgb="FFC00000"/>
        <rFont val="Calibri"/>
        <family val="2"/>
        <scheme val="minor"/>
      </rPr>
      <t>cousté</t>
    </r>
    <r>
      <rPr>
        <sz val="11"/>
        <color rgb="FF000000"/>
        <rFont val="Calibri"/>
        <family val="2"/>
        <scheme val="minor"/>
      </rPr>
      <t xml:space="preserve"> .VIII . cenz livres de parisis .</t>
    </r>
  </si>
  <si>
    <r>
      <t xml:space="preserve">Et à qui qu’ il grieve ne </t>
    </r>
    <r>
      <rPr>
        <b/>
        <sz val="11"/>
        <color rgb="FFC00000"/>
        <rFont val="Calibri"/>
        <family val="2"/>
        <scheme val="minor"/>
      </rPr>
      <t>couste</t>
    </r>
    <r>
      <rPr>
        <sz val="11"/>
        <color rgb="FF000000"/>
        <rFont val="Calibri"/>
        <family val="2"/>
        <scheme val="minor"/>
      </rPr>
      <t xml:space="preserve"> , Il sont arrivez à droit port , A grant joie &amp; à grant deport .</t>
    </r>
  </si>
  <si>
    <r>
      <t xml:space="preserve">Or a la dame sa robe que son mary ne li avoit voulu donner , qui lui a </t>
    </r>
    <r>
      <rPr>
        <b/>
        <sz val="11"/>
        <color rgb="FFC00000"/>
        <rFont val="Calibri"/>
        <family val="2"/>
        <scheme val="minor"/>
      </rPr>
      <t>cousté</t>
    </r>
    <r>
      <rPr>
        <sz val="11"/>
        <color rgb="FF000000"/>
        <rFont val="Calibri"/>
        <family val="2"/>
        <scheme val="minor"/>
      </rPr>
      <t xml:space="preserve"> et coustera bien chier .</t>
    </r>
  </si>
  <si>
    <r>
      <t xml:space="preserve">et a l’ aventure la roube </t>
    </r>
    <r>
      <rPr>
        <b/>
        <sz val="11"/>
        <color rgb="FFC00000"/>
        <rFont val="Calibri"/>
        <family val="2"/>
        <scheme val="minor"/>
      </rPr>
      <t>coustera</t>
    </r>
    <r>
      <rPr>
        <sz val="11"/>
        <color rgb="FF000000"/>
        <rFont val="Calibri"/>
        <family val="2"/>
        <scheme val="minor"/>
      </rPr>
      <t xml:space="preserve"> .L . ou .LX . escuz d’ or .</t>
    </r>
  </si>
  <si>
    <r>
      <t xml:space="preserve">et dist et jura que jamais n’ entenderoit a aultre cose , quoique </t>
    </r>
    <r>
      <rPr>
        <b/>
        <sz val="11"/>
        <color rgb="FFC00000"/>
        <rFont val="Calibri"/>
        <family val="2"/>
        <scheme val="minor"/>
      </rPr>
      <t>couster</t>
    </r>
    <r>
      <rPr>
        <sz val="11"/>
        <color rgb="FF000000"/>
        <rFont val="Calibri"/>
        <family val="2"/>
        <scheme val="minor"/>
      </rPr>
      <t xml:space="preserve"> li deuist ,</t>
    </r>
  </si>
  <si>
    <r>
      <t xml:space="preserve">et ne faisoit point a reprendre presentement que trop il ne deuist </t>
    </r>
    <r>
      <rPr>
        <b/>
        <sz val="11"/>
        <color rgb="FFC00000"/>
        <rFont val="Calibri"/>
        <family val="2"/>
        <scheme val="minor"/>
      </rPr>
      <t>couster</t>
    </r>
    <r>
      <rPr>
        <sz val="11"/>
        <color rgb="FF000000"/>
        <rFont val="Calibri"/>
        <family val="2"/>
        <scheme val="minor"/>
      </rPr>
      <t xml:space="preserve"> .</t>
    </r>
  </si>
  <si>
    <r>
      <t xml:space="preserve">Si ordonna et conmanda li dus que li pons fust fais , qoique il </t>
    </r>
    <r>
      <rPr>
        <b/>
        <sz val="11"/>
        <color rgb="FFC00000"/>
        <rFont val="Calibri"/>
        <family val="2"/>
        <scheme val="minor"/>
      </rPr>
      <t>coustast</t>
    </r>
    <r>
      <rPr>
        <sz val="11"/>
        <color rgb="FF000000"/>
        <rFont val="Calibri"/>
        <family val="2"/>
        <scheme val="minor"/>
      </rPr>
      <t xml:space="preserve"> .</t>
    </r>
  </si>
  <si>
    <r>
      <t xml:space="preserve">mais il </t>
    </r>
    <r>
      <rPr>
        <b/>
        <sz val="11"/>
        <color rgb="FFC00000"/>
        <rFont val="Calibri"/>
        <family val="2"/>
        <scheme val="minor"/>
      </rPr>
      <t>cousta</t>
    </r>
    <r>
      <rPr>
        <sz val="11"/>
        <color rgb="FF000000"/>
        <rFont val="Calibri"/>
        <family val="2"/>
        <scheme val="minor"/>
      </rPr>
      <t xml:space="preserve"> grandement des François plus que il ne vausist .</t>
    </r>
  </si>
  <si>
    <r>
      <t xml:space="preserve">mais moult lor </t>
    </r>
    <r>
      <rPr>
        <b/>
        <sz val="11"/>
        <color rgb="FFC00000"/>
        <rFont val="Calibri"/>
        <family val="2"/>
        <scheme val="minor"/>
      </rPr>
      <t>cousta</t>
    </r>
    <r>
      <rPr>
        <sz val="11"/>
        <color rgb="FF000000"/>
        <rFont val="Calibri"/>
        <family val="2"/>
        <scheme val="minor"/>
      </rPr>
      <t xml:space="preserve"> de lors honmes .</t>
    </r>
  </si>
  <si>
    <r>
      <t xml:space="preserve">car on euist fait quatre tels castiaus que Agillon est , pour ce que li sieges </t>
    </r>
    <r>
      <rPr>
        <b/>
        <sz val="11"/>
        <color rgb="FFC00000"/>
        <rFont val="Calibri"/>
        <family val="2"/>
        <scheme val="minor"/>
      </rPr>
      <t>cousta</t>
    </r>
    <r>
      <rPr>
        <sz val="11"/>
        <color rgb="FF000000"/>
        <rFont val="Calibri"/>
        <family val="2"/>
        <scheme val="minor"/>
      </rPr>
      <t xml:space="preserve"> au roiaulme de France .</t>
    </r>
  </si>
  <si>
    <r>
      <t xml:space="preserve">Més trop lor </t>
    </r>
    <r>
      <rPr>
        <b/>
        <sz val="11"/>
        <color rgb="FFC00000"/>
        <rFont val="Calibri"/>
        <family val="2"/>
        <scheme val="minor"/>
      </rPr>
      <t>cousta</t>
    </r>
    <r>
      <rPr>
        <sz val="11"/>
        <color rgb="FF000000"/>
        <rFont val="Calibri"/>
        <family val="2"/>
        <scheme val="minor"/>
      </rPr>
      <t xml:space="preserve"> et par especial des bourgois de la ville ,</t>
    </r>
  </si>
  <si>
    <r>
      <t xml:space="preserve">Si aviserent li signeur que li contes de Ghines connestables de France et li contes de Tanqarville se departiroient dou siege et s’ en retourneroient en France , pour remonstrer au roi l’ estat de son fil , le duch de Normendie , et dou siege qui tant avoit </t>
    </r>
    <r>
      <rPr>
        <b/>
        <sz val="11"/>
        <color rgb="FFC00000"/>
        <rFont val="Calibri"/>
        <family val="2"/>
        <scheme val="minor"/>
      </rPr>
      <t>cousté</t>
    </r>
    <r>
      <rPr>
        <sz val="11"/>
        <color rgb="FF000000"/>
        <rFont val="Calibri"/>
        <family val="2"/>
        <scheme val="minor"/>
      </rPr>
      <t xml:space="preserve"> et coustoit encores tous les jours .</t>
    </r>
  </si>
  <si>
    <r>
      <t xml:space="preserve">et dist : Mesire Jofroi , mesire Jofroi , je vous doi , par vostre deserte , petit amer , qant vous voliés par nuit embler ce que j’ ai si comparet et qui m’ a </t>
    </r>
    <r>
      <rPr>
        <b/>
        <sz val="11"/>
        <color rgb="FFC00000"/>
        <rFont val="Calibri"/>
        <family val="2"/>
        <scheme val="minor"/>
      </rPr>
      <t>coustet</t>
    </r>
    <r>
      <rPr>
        <sz val="11"/>
        <color rgb="FF000000"/>
        <rFont val="Calibri"/>
        <family val="2"/>
        <scheme val="minor"/>
      </rPr>
      <t xml:space="preserve"> tant de deniers .</t>
    </r>
  </si>
  <si>
    <r>
      <t xml:space="preserve">Il ont tel cose esmeu qui me </t>
    </r>
    <r>
      <rPr>
        <b/>
        <sz val="11"/>
        <color rgb="FFC00000"/>
        <rFont val="Calibri"/>
        <family val="2"/>
        <scheme val="minor"/>
      </rPr>
      <t>coustera</t>
    </r>
    <r>
      <rPr>
        <sz val="11"/>
        <color rgb="FF000000"/>
        <rFont val="Calibri"/>
        <family val="2"/>
        <scheme val="minor"/>
      </rPr>
      <t xml:space="preserve"> et euls aussi ,</t>
    </r>
  </si>
  <si>
    <r>
      <t xml:space="preserve">Une fois , il cevauçoit un coursier , liquels li avoit </t>
    </r>
    <r>
      <rPr>
        <b/>
        <sz val="11"/>
        <color rgb="FFC00000"/>
        <rFont val="Calibri"/>
        <family val="2"/>
        <scheme val="minor"/>
      </rPr>
      <t>cousté</t>
    </r>
    <r>
      <rPr>
        <sz val="11"/>
        <color rgb="FF000000"/>
        <rFont val="Calibri"/>
        <family val="2"/>
        <scheme val="minor"/>
      </rPr>
      <t xml:space="preserve"> •CCC• esqus ,</t>
    </r>
  </si>
  <si>
    <r>
      <t xml:space="preserve">et vouldroit qu’ il luy fust </t>
    </r>
    <r>
      <rPr>
        <b/>
        <sz val="11"/>
        <color rgb="FFC00000"/>
        <rFont val="Calibri"/>
        <family val="2"/>
        <scheme val="minor"/>
      </rPr>
      <t>cousté</t>
    </r>
    <r>
      <rPr>
        <sz val="11"/>
        <color rgb="FF000000"/>
        <rFont val="Calibri"/>
        <family val="2"/>
        <scheme val="minor"/>
      </rPr>
      <t xml:space="preserve"> bonne chose et qu’ il eust trouvé homme qui bien luy sceust oster .</t>
    </r>
  </si>
  <si>
    <r>
      <t xml:space="preserve">et bon bergier se fourre dedens , comme s’ il ne </t>
    </r>
    <r>
      <rPr>
        <b/>
        <sz val="11"/>
        <color rgb="FFC00000"/>
        <rFont val="Calibri"/>
        <family val="2"/>
        <scheme val="minor"/>
      </rPr>
      <t>coutast</t>
    </r>
    <r>
      <rPr>
        <sz val="11"/>
        <color rgb="FF000000"/>
        <rFont val="Calibri"/>
        <family val="2"/>
        <scheme val="minor"/>
      </rPr>
      <t xml:space="preserve"> rien , sans regarder merque , ne signe , ne promesse qu’ il eust faicte a sa bergiere ,</t>
    </r>
  </si>
  <si>
    <r>
      <t xml:space="preserve">et juroit la mort bieu et ung cent de sermens qu’ il avoit baillée a sa femme une lemproye qui luy </t>
    </r>
    <r>
      <rPr>
        <b/>
        <sz val="11"/>
        <color rgb="FFC00000"/>
        <rFont val="Calibri"/>
        <family val="2"/>
        <scheme val="minor"/>
      </rPr>
      <t>cousta</t>
    </r>
    <r>
      <rPr>
        <sz val="11"/>
        <color rgb="FF000000"/>
        <rFont val="Calibri"/>
        <family val="2"/>
        <scheme val="minor"/>
      </rPr>
      <t xml:space="preserve"> ung franc .</t>
    </r>
  </si>
  <si>
    <r>
      <t xml:space="preserve">mais pour ce qu’ il pert a regret , le mot luy </t>
    </r>
    <r>
      <rPr>
        <b/>
        <sz val="11"/>
        <color rgb="FFC00000"/>
        <rFont val="Calibri"/>
        <family val="2"/>
        <scheme val="minor"/>
      </rPr>
      <t>coustoit</t>
    </r>
    <r>
      <rPr>
        <sz val="11"/>
        <color rgb="FF000000"/>
        <rFont val="Calibri"/>
        <family val="2"/>
        <scheme val="minor"/>
      </rPr>
      <t xml:space="preserve"> plus a pronuncer .</t>
    </r>
  </si>
  <si>
    <r>
      <t xml:space="preserve">Qui fut bien mal content , ce fut nostre homme , qui se pensa , en passant par la chambre et cheminant aux nopces qui trop a son gré luy </t>
    </r>
    <r>
      <rPr>
        <b/>
        <sz val="11"/>
        <color rgb="FFC00000"/>
        <rFont val="Calibri"/>
        <family val="2"/>
        <scheme val="minor"/>
      </rPr>
      <t>coustoient</t>
    </r>
    <r>
      <rPr>
        <sz val="11"/>
        <color rgb="FF000000"/>
        <rFont val="Calibri"/>
        <family val="2"/>
        <scheme val="minor"/>
      </rPr>
      <t xml:space="preserve"> , qu’ il jouera d’ un tour .</t>
    </r>
  </si>
  <si>
    <r>
      <t xml:space="preserve">et si tres bien s’ i acquitta que les trois , les quatre foiz gueres ne luy </t>
    </r>
    <r>
      <rPr>
        <b/>
        <sz val="11"/>
        <color rgb="FFC00000"/>
        <rFont val="Calibri"/>
        <family val="2"/>
        <scheme val="minor"/>
      </rPr>
      <t>cousterent</t>
    </r>
    <r>
      <rPr>
        <sz val="11"/>
        <color rgb="FF000000"/>
        <rFont val="Calibri"/>
        <family val="2"/>
        <scheme val="minor"/>
      </rPr>
      <t xml:space="preserve"> , que madame print bien en gré , qui tost après , pensant que ce soit tout , fut endormye .</t>
    </r>
  </si>
  <si>
    <r>
      <t xml:space="preserve">car il luy avoit cher </t>
    </r>
    <r>
      <rPr>
        <b/>
        <sz val="11"/>
        <color rgb="FFC00000"/>
        <rFont val="Calibri"/>
        <family val="2"/>
        <scheme val="minor"/>
      </rPr>
      <t>cousté</t>
    </r>
    <r>
      <rPr>
        <sz val="11"/>
        <color rgb="FF000000"/>
        <rFont val="Calibri"/>
        <family val="2"/>
        <scheme val="minor"/>
      </rPr>
      <t xml:space="preserve"> . A quoy ledit Thomas respondit qu’ il ne le devoit point plaindre si leur hoste l’ avoit adjugé estre sien , attendu que leur hostesse en avoit eu beaucop a souffrir , et qu’ il avoit eu le pucellage de la nuytée , et le dit Thomas avoit esté son page et de son escuyrie et allant après luy .</t>
    </r>
  </si>
  <si>
    <r>
      <t xml:space="preserve">et ne me chault qu’ il me </t>
    </r>
    <r>
      <rPr>
        <b/>
        <sz val="11"/>
        <color rgb="FFC00000"/>
        <rFont val="Calibri"/>
        <family val="2"/>
        <scheme val="minor"/>
      </rPr>
      <t>couste</t>
    </r>
    <r>
      <rPr>
        <sz val="11"/>
        <color rgb="FF000000"/>
        <rFont val="Calibri"/>
        <family val="2"/>
        <scheme val="minor"/>
      </rPr>
      <t xml:space="preserve"> .</t>
    </r>
  </si>
  <si>
    <r>
      <t xml:space="preserve">et avecques ce , et qui n’ empire pas le jeu , il s’ en aidoit tellement et si bien que les quatre , les V , les VJ foiz ne luy </t>
    </r>
    <r>
      <rPr>
        <b/>
        <sz val="11"/>
        <color rgb="FFC00000"/>
        <rFont val="Calibri"/>
        <family val="2"/>
        <scheme val="minor"/>
      </rPr>
      <t>coustoient</t>
    </r>
    <r>
      <rPr>
        <sz val="11"/>
        <color rgb="FF000000"/>
        <rFont val="Calibri"/>
        <family val="2"/>
        <scheme val="minor"/>
      </rPr>
      <t xml:space="preserve"> non plus que s’ on les prinst en la corne de son chaperon .</t>
    </r>
  </si>
  <si>
    <r>
      <t xml:space="preserve">mais regards et aultres petiz signes ne luy </t>
    </r>
    <r>
      <rPr>
        <b/>
        <sz val="11"/>
        <color rgb="FFC00000"/>
        <rFont val="Calibri"/>
        <family val="2"/>
        <scheme val="minor"/>
      </rPr>
      <t>coustoyent</t>
    </r>
    <r>
      <rPr>
        <sz val="11"/>
        <color rgb="FF000000"/>
        <rFont val="Calibri"/>
        <family val="2"/>
        <scheme val="minor"/>
      </rPr>
      <t xml:space="preserve"> gueres , qui trop estoient a la fille ennuyeux .</t>
    </r>
  </si>
  <si>
    <r>
      <t xml:space="preserve">et fit bastir aux despans de sa communauté et avec les 300’ dont je viens de parler une chapelle toute de pierre , une fois aussy grand que la premiere , toute de pierre et voutees qui luy </t>
    </r>
    <r>
      <rPr>
        <b/>
        <sz val="11"/>
        <color rgb="FFC00000"/>
        <rFont val="Calibri"/>
        <family val="2"/>
        <scheme val="minor"/>
      </rPr>
      <t>cousta</t>
    </r>
    <r>
      <rPr>
        <sz val="11"/>
        <color rgb="FF000000"/>
        <rFont val="Calibri"/>
        <family val="2"/>
        <scheme val="minor"/>
      </rPr>
      <t xml:space="preserve"> plus de 2=000’ dont elle ce ranboursa ensuittes sur les aumosnes qu’ on y fit , disant de bonne grace qu’ elle avoit fait cette advance a la s‹ain›te Vierge qui peyeroit bien ces deptes .</t>
    </r>
  </si>
  <si>
    <r>
      <t xml:space="preserve">D’ autre part , il estoit bien rude d’ arester , dans un si beau chemin , le 3e estage de massonne monté et achevé , la charpante tailiee preste a lever , toutes les portes et fenestres remise en pierre de taille neuves , ce qui avoit baucoup </t>
    </r>
    <r>
      <rPr>
        <b/>
        <sz val="11"/>
        <color rgb="FFC00000"/>
        <rFont val="Calibri"/>
        <family val="2"/>
        <scheme val="minor"/>
      </rPr>
      <t>couté</t>
    </r>
    <r>
      <rPr>
        <sz val="11"/>
        <color rgb="FF000000"/>
        <rFont val="Calibri"/>
        <family val="2"/>
        <scheme val="minor"/>
      </rPr>
      <t xml:space="preserve"> .</t>
    </r>
  </si>
  <si>
    <r>
      <t xml:space="preserve">je v‹ou›s asure , mes chere sœur , que je vous fasse resouvenir isi ce que j’ ay apris de la sup‹erieu›re et des plus anciennes Filles de la maison ou nous estions logee , mesme la digne s‹œu›r Bourgeoys leur fondatrisse , qui est que quand notre monastere brusla , elles fesois actuellement une neuveine de prieres et de veilles pour demander a N‹otre› S‹eigneur› qu’ il vingt loger chez elles dans le tres S‹ain›t Sacrement , ce qui leur fut acordé sans delay , ne pansans pas qu’ il nous en dub tant </t>
    </r>
    <r>
      <rPr>
        <b/>
        <sz val="11"/>
        <color rgb="FFC00000"/>
        <rFont val="Calibri"/>
        <family val="2"/>
        <scheme val="minor"/>
      </rPr>
      <t>couster</t>
    </r>
    <r>
      <rPr>
        <sz val="11"/>
        <color rgb="FF000000"/>
        <rFont val="Calibri"/>
        <family val="2"/>
        <scheme val="minor"/>
      </rPr>
      <t xml:space="preserve"> ,</t>
    </r>
  </si>
  <si>
    <r>
      <t xml:space="preserve">N‹otre› S‹eigneur› , segondans ces demarches qui luy </t>
    </r>
    <r>
      <rPr>
        <b/>
        <sz val="11"/>
        <color rgb="FFC00000"/>
        <rFont val="Calibri"/>
        <family val="2"/>
        <scheme val="minor"/>
      </rPr>
      <t>couterent</t>
    </r>
    <r>
      <rPr>
        <sz val="11"/>
        <color rgb="FF000000"/>
        <rFont val="Calibri"/>
        <family val="2"/>
        <scheme val="minor"/>
      </rPr>
      <t xml:space="preserve"> baucoup , luy donna des lumieres et graces sy fortes qu’ elle retira son cœur de la personne a qui elle l’ avoit donné pour le donner tout entier a Sa Majesté qu’ elle reconnu meriter seul tout notre estime et notre amour ,</t>
    </r>
  </si>
  <si>
    <r>
      <t xml:space="preserve">il m’ en a souvent </t>
    </r>
    <r>
      <rPr>
        <b/>
        <sz val="11"/>
        <color rgb="FFC00000"/>
        <rFont val="Calibri"/>
        <family val="2"/>
        <scheme val="minor"/>
      </rPr>
      <t>coûté</t>
    </r>
    <r>
      <rPr>
        <sz val="11"/>
        <color rgb="FF000000"/>
        <rFont val="Calibri"/>
        <family val="2"/>
        <scheme val="minor"/>
      </rPr>
      <t xml:space="preserve"> ,</t>
    </r>
  </si>
  <si>
    <r>
      <t xml:space="preserve">on dit que cet armement a </t>
    </r>
    <r>
      <rPr>
        <b/>
        <sz val="11"/>
        <color rgb="FFC00000"/>
        <rFont val="Calibri"/>
        <family val="2"/>
        <scheme val="minor"/>
      </rPr>
      <t>couté</t>
    </r>
    <r>
      <rPr>
        <sz val="11"/>
        <color rgb="FF000000"/>
        <rFont val="Calibri"/>
        <family val="2"/>
        <scheme val="minor"/>
      </rPr>
      <t xml:space="preserve"> quatre=vingts millions que les choses de ce monde , sont incertaines ,</t>
    </r>
  </si>
  <si>
    <r>
      <t xml:space="preserve">et s’ il s’ en trouvoit 3 ou 4 exemplaires , je võ· dédomagerois de ce qu’ ils vous auroient </t>
    </r>
    <r>
      <rPr>
        <b/>
        <sz val="11"/>
        <color rgb="FFC00000"/>
        <rFont val="Calibri"/>
        <family val="2"/>
        <scheme val="minor"/>
      </rPr>
      <t>couté</t>
    </r>
    <r>
      <rPr>
        <sz val="11"/>
        <color rgb="FF000000"/>
        <rFont val="Calibri"/>
        <family val="2"/>
        <scheme val="minor"/>
      </rPr>
      <t xml:space="preserve"> ,</t>
    </r>
  </si>
  <si>
    <r>
      <t xml:space="preserve">si a propos , la sacristine me l’ envia fort et m| a chargée de vous demander combien </t>
    </r>
    <r>
      <rPr>
        <b/>
        <sz val="11"/>
        <color rgb="FFC00000"/>
        <rFont val="Calibri"/>
        <family val="2"/>
        <scheme val="minor"/>
      </rPr>
      <t>coûteroit</t>
    </r>
    <r>
      <rPr>
        <sz val="11"/>
        <color rgb="FF000000"/>
        <rFont val="Calibri"/>
        <family val="2"/>
        <scheme val="minor"/>
      </rPr>
      <t xml:space="preserve"> un tapis pour un grand marche=pied d’ autel qui a trois marche je luy ay promis de m’ en informer ,</t>
    </r>
  </si>
  <si>
    <r>
      <t xml:space="preserve">l’ escuier dit qu’ il n’ en fera rien ; et , pour trousser le compte , force fut a la bonne gentil femme a tel regret que Dieu scet , de </t>
    </r>
    <r>
      <rPr>
        <b/>
        <sz val="11"/>
        <color rgb="FFC00000"/>
        <rFont val="Calibri"/>
        <family val="2"/>
        <scheme val="minor"/>
      </rPr>
      <t>desbourser</t>
    </r>
    <r>
      <rPr>
        <sz val="11"/>
        <color rgb="FF000000"/>
        <rFont val="Calibri"/>
        <family val="2"/>
        <scheme val="minor"/>
      </rPr>
      <t xml:space="preserve"> les dix escuz , affin que l’ escuier s’ en aille .</t>
    </r>
  </si>
  <si>
    <r>
      <t xml:space="preserve">si li fist creance et </t>
    </r>
    <r>
      <rPr>
        <b/>
        <sz val="11"/>
        <color rgb="FFC00000"/>
        <rFont val="Calibri"/>
        <family val="2"/>
        <scheme val="minor"/>
      </rPr>
      <t>despans</t>
    </r>
    <r>
      <rPr>
        <sz val="11"/>
        <color rgb="FF000000"/>
        <rFont val="Calibri"/>
        <family val="2"/>
        <scheme val="minor"/>
      </rPr>
      <t xml:space="preserve"> de tot quan que il li covint .</t>
    </r>
  </si>
  <si>
    <r>
      <t xml:space="preserve">ainçois oient les besoingnez que il ont par devant eulz ou lieu la ou il ont esté acoustumez a oÿr , si que il ne lessent pas a poursuivre leur droit pour travail ne pour </t>
    </r>
    <r>
      <rPr>
        <b/>
        <sz val="11"/>
        <color rgb="FFC00000"/>
        <rFont val="Calibri"/>
        <family val="2"/>
        <scheme val="minor"/>
      </rPr>
      <t>despens</t>
    </r>
    <r>
      <rPr>
        <sz val="11"/>
        <color rgb="FF000000"/>
        <rFont val="Calibri"/>
        <family val="2"/>
        <scheme val="minor"/>
      </rPr>
      <t xml:space="preserve"> .</t>
    </r>
  </si>
  <si>
    <r>
      <t xml:space="preserve">Ja pour les grans </t>
    </r>
    <r>
      <rPr>
        <b/>
        <sz val="11"/>
        <color rgb="FFC00000"/>
        <rFont val="Calibri"/>
        <family val="2"/>
        <scheme val="minor"/>
      </rPr>
      <t>despens</t>
    </r>
    <r>
      <rPr>
        <sz val="11"/>
        <color rgb="FF000000"/>
        <rFont val="Calibri"/>
        <family val="2"/>
        <scheme val="minor"/>
      </rPr>
      <t xml:space="preserve"> que le roy fesoit en aumosne ne lessoit il pas a faire grans despens en son hostel chascun jour .</t>
    </r>
  </si>
  <si>
    <r>
      <t xml:space="preserve">Ne pour dons ne pour </t>
    </r>
    <r>
      <rPr>
        <b/>
        <sz val="11"/>
        <color rgb="FFC00000"/>
        <rFont val="Calibri"/>
        <family val="2"/>
        <scheme val="minor"/>
      </rPr>
      <t>despens</t>
    </r>
    <r>
      <rPr>
        <sz val="11"/>
        <color rgb="FF000000"/>
        <rFont val="Calibri"/>
        <family val="2"/>
        <scheme val="minor"/>
      </rPr>
      <t xml:space="preserve"> que l’ en feist en cel host ne autres desa mer ne dela , le roy ne requist ne ne prist onques aide des siens barons n’ a ses chevaliers n’ a ses hommes ne a ses bones villes , dont en ce plainsist .</t>
    </r>
  </si>
  <si>
    <r>
      <t xml:space="preserve">et avec ce , que il ne preingnent oeuvre ne procuracions en meson de religion , ne pres d’ eulz , aus </t>
    </r>
    <r>
      <rPr>
        <b/>
        <sz val="11"/>
        <color rgb="FFC00000"/>
        <rFont val="Calibri"/>
        <family val="2"/>
        <scheme val="minor"/>
      </rPr>
      <t>despens</t>
    </r>
    <r>
      <rPr>
        <sz val="11"/>
        <color rgb="FF000000"/>
        <rFont val="Calibri"/>
        <family val="2"/>
        <scheme val="minor"/>
      </rPr>
      <t xml:space="preserve"> des religieus .</t>
    </r>
  </si>
  <si>
    <r>
      <t xml:space="preserve">Par le conseil mon seigneur Pierre de Bourbone , nous preismes .XL . livres pour nos </t>
    </r>
    <r>
      <rPr>
        <b/>
        <sz val="11"/>
        <color rgb="FFC00000"/>
        <rFont val="Calibri"/>
        <family val="2"/>
        <scheme val="minor"/>
      </rPr>
      <t>despens</t>
    </r>
    <r>
      <rPr>
        <sz val="11"/>
        <color rgb="FF000000"/>
        <rFont val="Calibri"/>
        <family val="2"/>
        <scheme val="minor"/>
      </rPr>
      <t xml:space="preserve"> ,</t>
    </r>
  </si>
  <si>
    <r>
      <t xml:space="preserve">et le grans </t>
    </r>
    <r>
      <rPr>
        <b/>
        <sz val="11"/>
        <color rgb="FFC00000"/>
        <rFont val="Calibri"/>
        <family val="2"/>
        <scheme val="minor"/>
      </rPr>
      <t>despens</t>
    </r>
    <r>
      <rPr>
        <sz val="11"/>
        <color rgb="FF000000"/>
        <rFont val="Calibri"/>
        <family val="2"/>
        <scheme val="minor"/>
      </rPr>
      <t xml:space="preserve"> que je ferai si yert pour nyent fait .</t>
    </r>
  </si>
  <si>
    <r>
      <t xml:space="preserve">Et il disoit : Je aimme miex que l’ outrage de grans </t>
    </r>
    <r>
      <rPr>
        <b/>
        <sz val="11"/>
        <color rgb="FFC00000"/>
        <rFont val="Calibri"/>
        <family val="2"/>
        <scheme val="minor"/>
      </rPr>
      <t>despens</t>
    </r>
    <r>
      <rPr>
        <sz val="11"/>
        <color rgb="FF000000"/>
        <rFont val="Calibri"/>
        <family val="2"/>
        <scheme val="minor"/>
      </rPr>
      <t xml:space="preserve"> que je faiz soit fait en aumosne pour l’ amour de Dieu que en boban ne en vainne gloire de ce monde .</t>
    </r>
  </si>
  <si>
    <r>
      <t xml:space="preserve">Et de la la mena le roy Thybaut a Provins , la ou la venue fut faite a grant foison de barons et a granz </t>
    </r>
    <r>
      <rPr>
        <b/>
        <sz val="11"/>
        <color rgb="FFC00000"/>
        <rFont val="Calibri"/>
        <family val="2"/>
        <scheme val="minor"/>
      </rPr>
      <t>despens</t>
    </r>
    <r>
      <rPr>
        <sz val="11"/>
        <color rgb="FF000000"/>
        <rFont val="Calibri"/>
        <family val="2"/>
        <scheme val="minor"/>
      </rPr>
      <t xml:space="preserve"> .</t>
    </r>
  </si>
  <si>
    <r>
      <t xml:space="preserve">et vous retieing touz des or endroit aus </t>
    </r>
    <r>
      <rPr>
        <b/>
        <sz val="11"/>
        <color rgb="FFC00000"/>
        <rFont val="Calibri"/>
        <family val="2"/>
        <scheme val="minor"/>
      </rPr>
      <t>despens</t>
    </r>
    <r>
      <rPr>
        <sz val="11"/>
        <color rgb="FF000000"/>
        <rFont val="Calibri"/>
        <family val="2"/>
        <scheme val="minor"/>
      </rPr>
      <t xml:space="preserve"> du roy .</t>
    </r>
  </si>
  <si>
    <r>
      <t xml:space="preserve">car se je demeure en la cité de Tryple avec li , ce n’ iert pas sanz granz </t>
    </r>
    <r>
      <rPr>
        <b/>
        <sz val="11"/>
        <color rgb="FFC00000"/>
        <rFont val="Calibri"/>
        <family val="2"/>
        <scheme val="minor"/>
      </rPr>
      <t>despens</t>
    </r>
    <r>
      <rPr>
        <sz val="11"/>
        <color rgb="FF000000"/>
        <rFont val="Calibri"/>
        <family val="2"/>
        <scheme val="minor"/>
      </rPr>
      <t xml:space="preserve"> ,</t>
    </r>
  </si>
  <si>
    <r>
      <t xml:space="preserve">Pren te garde que les </t>
    </r>
    <r>
      <rPr>
        <b/>
        <sz val="11"/>
        <color rgb="FFC00000"/>
        <rFont val="Calibri"/>
        <family val="2"/>
        <scheme val="minor"/>
      </rPr>
      <t>despens</t>
    </r>
    <r>
      <rPr>
        <sz val="11"/>
        <color rgb="FF000000"/>
        <rFont val="Calibri"/>
        <family val="2"/>
        <scheme val="minor"/>
      </rPr>
      <t xml:space="preserve"> de ton hostel soient resonnable et admesurez .</t>
    </r>
  </si>
  <si>
    <r>
      <t xml:space="preserve">Brief , le bon homme fait le mieulx qu’ il peut et aux maindres </t>
    </r>
    <r>
      <rPr>
        <b/>
        <sz val="11"/>
        <color rgb="FFC00000"/>
        <rFont val="Calibri"/>
        <family val="2"/>
        <scheme val="minor"/>
      </rPr>
      <t>despens</t>
    </r>
    <r>
      <rPr>
        <sz val="11"/>
        <color rgb="FF000000"/>
        <rFont val="Calibri"/>
        <family val="2"/>
        <scheme val="minor"/>
      </rPr>
      <t xml:space="preserve"> ,</t>
    </r>
  </si>
  <si>
    <r>
      <t xml:space="preserve">car les </t>
    </r>
    <r>
      <rPr>
        <b/>
        <sz val="11"/>
        <color rgb="FFC00000"/>
        <rFont val="Calibri"/>
        <family val="2"/>
        <scheme val="minor"/>
      </rPr>
      <t>despens</t>
    </r>
    <r>
      <rPr>
        <sz val="11"/>
        <color rgb="FF000000"/>
        <rFont val="Calibri"/>
        <family val="2"/>
        <scheme val="minor"/>
      </rPr>
      <t xml:space="preserve"> sont grans .</t>
    </r>
  </si>
  <si>
    <r>
      <t xml:space="preserve">et li fist a ses </t>
    </r>
    <r>
      <rPr>
        <b/>
        <sz val="11"/>
        <color rgb="FFC00000"/>
        <rFont val="Calibri"/>
        <family val="2"/>
        <scheme val="minor"/>
      </rPr>
      <t>despens</t>
    </r>
    <r>
      <rPr>
        <sz val="11"/>
        <color rgb="FF000000"/>
        <rFont val="Calibri"/>
        <family val="2"/>
        <scheme val="minor"/>
      </rPr>
      <t xml:space="preserve"> avoir pasage .</t>
    </r>
  </si>
  <si>
    <r>
      <t xml:space="preserve">et cevaucierent a petites journees , et a grans </t>
    </r>
    <r>
      <rPr>
        <b/>
        <sz val="11"/>
        <color rgb="FFC00000"/>
        <rFont val="Calibri"/>
        <family val="2"/>
        <scheme val="minor"/>
      </rPr>
      <t>despens</t>
    </r>
    <r>
      <rPr>
        <sz val="11"/>
        <color rgb="FF000000"/>
        <rFont val="Calibri"/>
        <family val="2"/>
        <scheme val="minor"/>
      </rPr>
      <t xml:space="preserve"> .</t>
    </r>
  </si>
  <si>
    <r>
      <t xml:space="preserve">Receue avons la supplicacion de noz amez les gens des trois estaz , consulz et habitans des prevostez d’ Orilhac et des Maours esdictes Montaignes d’ Auvergne , contenant que comme pour supporter les grans fraiz , mises et </t>
    </r>
    <r>
      <rPr>
        <b/>
        <sz val="11"/>
        <color rgb="FFC00000"/>
        <rFont val="Calibri"/>
        <family val="2"/>
        <scheme val="minor"/>
      </rPr>
      <t>despens</t>
    </r>
    <r>
      <rPr>
        <sz val="11"/>
        <color rgb="FF000000"/>
        <rFont val="Calibri"/>
        <family val="2"/>
        <scheme val="minor"/>
      </rPr>
      <t xml:space="preserve"> qui leur a convenu et convient chascun jour faire pour la garde et defense du païs d’ icelles prevostez , qui sont es frontieres de noz anciens ennemis les Anglois , qui chascun jour y courent et ont pres d’ icelles pluseurs grosses garnisons et patiz , soit besoing et neccessité ausdiz supplians de eulx assembler ensemble et asseoir , imposer et lever sur eulx certaines sommes de deniers pour convertir et employer en leur garde , ce qu’ ilz n’ oseroient faire , comme ilz dient , sanz avoir noz lettres de congié et licence , requerans humblement iceulz .</t>
    </r>
  </si>
  <si>
    <r>
      <t xml:space="preserve">Nous avons receu l’ umble supplicacion des manans et habitans de tel lieu , consors en ceste partie , contenant comme il leur soit neccessité de eulx assembler pour faire et constituer eulx ensemble procureurs pour poursuir et defendre une certaine cause ou causes touchans le fait commun d’ entr’ eulx , meue et encommencee a l’ encontre de Tel , et aussi leur soit neccessité de asseoir , imposer et faire lever sur eulx une taille pour employer , tourner et convertir es mises , fraiz et </t>
    </r>
    <r>
      <rPr>
        <b/>
        <sz val="11"/>
        <color rgb="FFC00000"/>
        <rFont val="Calibri"/>
        <family val="2"/>
        <scheme val="minor"/>
      </rPr>
      <t>despens</t>
    </r>
    <r>
      <rPr>
        <sz val="11"/>
        <color rgb="FF000000"/>
        <rFont val="Calibri"/>
        <family val="2"/>
        <scheme val="minor"/>
      </rPr>
      <t xml:space="preserve"> qui leur seront neccessaires a faire et supporter en la poursuite d’ icelle cause ou causes , ce qu’ ilz n’ oseroient bonnement faire , si comme ilz dient , sanz avoir de nous congié et licence du faire , requerant humblement iceulx .</t>
    </r>
  </si>
  <si>
    <r>
      <t xml:space="preserve">Voyans aussi qu’ ilz sont loing de leur pays , et que la force n’ est pas leur en ce lieu , si furent contens de prendre argent pour leurs </t>
    </r>
    <r>
      <rPr>
        <b/>
        <sz val="11"/>
        <color rgb="FFC00000"/>
        <rFont val="Calibri"/>
        <family val="2"/>
        <scheme val="minor"/>
      </rPr>
      <t>despens</t>
    </r>
    <r>
      <rPr>
        <sz val="11"/>
        <color rgb="FF000000"/>
        <rFont val="Calibri"/>
        <family val="2"/>
        <scheme val="minor"/>
      </rPr>
      <t xml:space="preserve"> et s’ en retourner dont ilz vindrent .</t>
    </r>
  </si>
  <si>
    <r>
      <t xml:space="preserve">Mais pource que je vous ay fait venir de loing et vous ay bien voulu monstrer que je ne suis pas homme pour avoir le demourant d’ un prestre , je suis content de paier voz </t>
    </r>
    <r>
      <rPr>
        <b/>
        <sz val="11"/>
        <color rgb="FFC00000"/>
        <rFont val="Calibri"/>
        <family val="2"/>
        <scheme val="minor"/>
      </rPr>
      <t>despens</t>
    </r>
    <r>
      <rPr>
        <sz val="11"/>
        <color rgb="FF000000"/>
        <rFont val="Calibri"/>
        <family val="2"/>
        <scheme val="minor"/>
      </rPr>
      <t xml:space="preserve"> .</t>
    </r>
  </si>
  <si>
    <r>
      <t xml:space="preserve">Et qu’ il soit vray , depuis a son pourchaz et a ses chers coustz et </t>
    </r>
    <r>
      <rPr>
        <b/>
        <sz val="11"/>
        <color rgb="FFC00000"/>
        <rFont val="Calibri"/>
        <family val="2"/>
        <scheme val="minor"/>
      </rPr>
      <t>despens</t>
    </r>
    <r>
      <rPr>
        <sz val="11"/>
        <color rgb="FF000000"/>
        <rFont val="Calibri"/>
        <family val="2"/>
        <scheme val="minor"/>
      </rPr>
      <t xml:space="preserve"> il la fist marier tresrichement et bien , a la contemplacion seullement de la franchise et loyaulté qu’ en elle avoit trouvé , dont il eut la vraye cognoissance par le refus icy dessus compté .</t>
    </r>
  </si>
  <si>
    <r>
      <t xml:space="preserve">La compaignie de telz , que je dy , est que le plus souvent ne vont que pour parer la feste , et souvent à leurs </t>
    </r>
    <r>
      <rPr>
        <b/>
        <sz val="11"/>
        <color rgb="FFC00000"/>
        <rFont val="Calibri"/>
        <family val="2"/>
        <scheme val="minor"/>
      </rPr>
      <t>despens</t>
    </r>
    <r>
      <rPr>
        <sz val="11"/>
        <color rgb="FF000000"/>
        <rFont val="Calibri"/>
        <family val="2"/>
        <scheme val="minor"/>
      </rPr>
      <t xml:space="preserve"> .</t>
    </r>
  </si>
  <si>
    <r>
      <t xml:space="preserve">et finablement donna le roy audict duc de Bourgongne six vingtz mille escuz d’ or , dont il paya la moytié contant , avant se lever du champ , pour les </t>
    </r>
    <r>
      <rPr>
        <b/>
        <sz val="11"/>
        <color rgb="FFC00000"/>
        <rFont val="Calibri"/>
        <family val="2"/>
        <scheme val="minor"/>
      </rPr>
      <t>despens</t>
    </r>
    <r>
      <rPr>
        <sz val="11"/>
        <color rgb="FF000000"/>
        <rFont val="Calibri"/>
        <family val="2"/>
        <scheme val="minor"/>
      </rPr>
      <t xml:space="preserve"> qu’ il avoit faictz à mectre sus l’ armée .</t>
    </r>
  </si>
  <si>
    <r>
      <t xml:space="preserve">car pour l’ ordinaire il n’ y demeure qu’ vn Procureur , aſſiſté de quelques perſonnes choiſies qui ſe ſont données à Dieu en cette Maiſon pour y ſeruir le reſte de leur vie ; les uns à baſtir des Egliſes &amp; Chapelles dans les villes &amp; bourgades circonuoiſines , à meſure que le Chriſtianiſme s’ y eſtablit , les autres à l’ entretien des Miſſionnaires qui viuent en inſtruiſant ces Peuples au </t>
    </r>
    <r>
      <rPr>
        <b/>
        <sz val="11"/>
        <color rgb="FFC00000"/>
        <rFont val="Calibri"/>
        <family val="2"/>
        <scheme val="minor"/>
      </rPr>
      <t>dépens</t>
    </r>
    <r>
      <rPr>
        <sz val="11"/>
        <color rgb="FF000000"/>
        <rFont val="Calibri"/>
        <family val="2"/>
        <scheme val="minor"/>
      </rPr>
      <t xml:space="preserve"> du grand ménage de cette Maiſon , ou pluſtoſt de la manne &amp; benediƈtion celeſte , que Dieu répand ſur le trauail de ces Fideles ſeruiteurs , qui ſuffit meſme à l’ entretien d’ vn nombre infiny de pauures Chreſtiens eſtrangers , chaſſez ou exilez de leurs pays , qui y trouuent vn Hoſpital pendant leurs maladies , vn refuge au plus fort des allarmes , &amp; touſiours des cœurs charitables preſts à leur faire du bien .</t>
    </r>
  </si>
  <si>
    <r>
      <t xml:space="preserve">Apres luy s’ y joignit encorre Monsieur le duc de Liancourt , Monsieur le chevaillier de Morangis , Monsieur le chevaillier Duplessis Montbart , Monsieur le baron de Renty , sy renommé pour sa vertu , Monsieur Drouart , gentilhomme ordinere de Monseig‹neu›r le duc d’ Orleans , Monsieur le baron de Fancamp , Monsieur de Chomedey dit de Maisonneuve , qui an a esté le premier gouverneur et y a demeuré en cette calité plus de 20 ans , et plusieurs autres seigneurs dont les noms me sont inconnu qui s’ unirent et asocierent au mesme dessain et resolurent entr’ eux d’ anvoier et antretenir a leurs frais et </t>
    </r>
    <r>
      <rPr>
        <b/>
        <sz val="11"/>
        <color rgb="FFC00000"/>
        <rFont val="Calibri"/>
        <family val="2"/>
        <scheme val="minor"/>
      </rPr>
      <t>despans</t>
    </r>
    <r>
      <rPr>
        <sz val="11"/>
        <color rgb="FF000000"/>
        <rFont val="Calibri"/>
        <family val="2"/>
        <scheme val="minor"/>
      </rPr>
      <t xml:space="preserve"> une Colonie françoisse dans l’ isle du Montreal pour y travailler incessanment a la conversion des Sauvages .</t>
    </r>
  </si>
  <si>
    <r>
      <t xml:space="preserve">et fit bastir aux </t>
    </r>
    <r>
      <rPr>
        <b/>
        <sz val="11"/>
        <color rgb="FFC00000"/>
        <rFont val="Calibri"/>
        <family val="2"/>
        <scheme val="minor"/>
      </rPr>
      <t>despans</t>
    </r>
    <r>
      <rPr>
        <sz val="11"/>
        <color rgb="FF000000"/>
        <rFont val="Calibri"/>
        <family val="2"/>
        <scheme val="minor"/>
      </rPr>
      <t xml:space="preserve"> de sa communauté et avec les 300’ dont je viens de parler une chapelle toute de pierre , une fois aussy grand que la premiere , toute de pierre et voutees qui luy cousta plus de 2=000’ dont elle ce ranboursa ensuittes sur les aumosnes qu’ on y fit , disant de bonne grace qu’ elle avoit fait cette advance a la s‹ain›te Vierge qui peyeroit bien ces deptes .</t>
    </r>
  </si>
  <si>
    <r>
      <t xml:space="preserve">Si mette le roy ses deniers en </t>
    </r>
    <r>
      <rPr>
        <b/>
        <sz val="11"/>
        <color rgb="FFC00000"/>
        <rFont val="Calibri"/>
        <family val="2"/>
        <scheme val="minor"/>
      </rPr>
      <t>despense</t>
    </r>
    <r>
      <rPr>
        <sz val="11"/>
        <color rgb="FF000000"/>
        <rFont val="Calibri"/>
        <family val="2"/>
        <scheme val="minor"/>
      </rPr>
      <t xml:space="preserve"> ,</t>
    </r>
  </si>
  <si>
    <r>
      <t xml:space="preserve">et le pouvre homme , qui a tout le soussy de la </t>
    </r>
    <r>
      <rPr>
        <b/>
        <sz val="11"/>
        <color rgb="FFC00000"/>
        <rFont val="Calibri"/>
        <family val="2"/>
        <scheme val="minor"/>
      </rPr>
      <t>despense</t>
    </r>
    <r>
      <rPr>
        <sz val="11"/>
        <color rgb="FF000000"/>
        <rFont val="Calibri"/>
        <family val="2"/>
        <scheme val="minor"/>
      </rPr>
      <t xml:space="preserve"> , va souvent veoir comment le vin se porte , quant il voit si terriblement boire .</t>
    </r>
  </si>
  <si>
    <r>
      <t xml:space="preserve">Et si me fault aller a l’ assise de tel lieu pour le plait que j’ ay de vostre terre mesme de tel lieu , dont je n’ ay riens eu au moins ou bien petit , et m’ y fault faire grant </t>
    </r>
    <r>
      <rPr>
        <b/>
        <sz val="11"/>
        <color rgb="FFC00000"/>
        <rFont val="Calibri"/>
        <family val="2"/>
        <scheme val="minor"/>
      </rPr>
      <t>despence</t>
    </r>
    <r>
      <rPr>
        <sz val="11"/>
        <color rgb="FF000000"/>
        <rFont val="Calibri"/>
        <family val="2"/>
        <scheme val="minor"/>
      </rPr>
      <t xml:space="preserve"> .</t>
    </r>
  </si>
  <si>
    <r>
      <t xml:space="preserve">Quant vient que le pouvre homme est venu , qui vient de pourvoier vitaille , et a l’ aventure a fait grant meschief du sien , dont il est en grant soussy , il arive a l’ aventure une heure ou deux de nuit , pour ce qu’ il vient de loing et a grant envie de savoir de la dame et comment il li va , ou n’ ouse couchier dehors de paour de la </t>
    </r>
    <r>
      <rPr>
        <b/>
        <sz val="11"/>
        <color rgb="FFC00000"/>
        <rFont val="Calibri"/>
        <family val="2"/>
        <scheme val="minor"/>
      </rPr>
      <t>despense</t>
    </r>
    <r>
      <rPr>
        <sz val="11"/>
        <color rgb="FF000000"/>
        <rFont val="Calibri"/>
        <family val="2"/>
        <scheme val="minor"/>
      </rPr>
      <t xml:space="preserve"> .</t>
    </r>
  </si>
  <si>
    <r>
      <t xml:space="preserve">et acompte ce qu’ il peut avoir de revenue , de pencion ou de marchandie , selon l’ estat dont il est , et sa </t>
    </r>
    <r>
      <rPr>
        <b/>
        <sz val="11"/>
        <color rgb="FFC00000"/>
        <rFont val="Calibri"/>
        <family val="2"/>
        <scheme val="minor"/>
      </rPr>
      <t>despence</t>
    </r>
    <r>
      <rPr>
        <sz val="11"/>
        <color rgb="FF000000"/>
        <rFont val="Calibri"/>
        <family val="2"/>
        <scheme val="minor"/>
      </rPr>
      <t xml:space="preserve"> .</t>
    </r>
  </si>
  <si>
    <r>
      <t xml:space="preserve">le mesnage croistra et la </t>
    </r>
    <r>
      <rPr>
        <b/>
        <sz val="11"/>
        <color rgb="FFC00000"/>
        <rFont val="Calibri"/>
        <family val="2"/>
        <scheme val="minor"/>
      </rPr>
      <t>despence</t>
    </r>
    <r>
      <rPr>
        <sz val="11"/>
        <color rgb="FF000000"/>
        <rFont val="Calibri"/>
        <family val="2"/>
        <scheme val="minor"/>
      </rPr>
      <t xml:space="preserve"> .</t>
    </r>
  </si>
  <si>
    <r>
      <t xml:space="preserve">Nous irons plus tost , plus seurement et a mains de </t>
    </r>
    <r>
      <rPr>
        <b/>
        <sz val="11"/>
        <color rgb="FFC00000"/>
        <rFont val="Calibri"/>
        <family val="2"/>
        <scheme val="minor"/>
      </rPr>
      <t>despense</t>
    </r>
    <r>
      <rPr>
        <sz val="11"/>
        <color rgb="FF000000"/>
        <rFont val="Calibri"/>
        <family val="2"/>
        <scheme val="minor"/>
      </rPr>
      <t xml:space="preserve"> .</t>
    </r>
  </si>
  <si>
    <r>
      <t xml:space="preserve">Et tout premier ung gentil escuier frisque , frez et friant en bon point , qui tant rembourra son bas a son cher coust , tant en substance de son corps que en </t>
    </r>
    <r>
      <rPr>
        <b/>
        <sz val="11"/>
        <color rgb="FFC00000"/>
        <rFont val="Calibri"/>
        <family val="2"/>
        <scheme val="minor"/>
      </rPr>
      <t>despense</t>
    </r>
    <r>
      <rPr>
        <sz val="11"/>
        <color rgb="FF000000"/>
        <rFont val="Calibri"/>
        <family val="2"/>
        <scheme val="minor"/>
      </rPr>
      <t xml:space="preserve"> de pecune , car a la verité elle tant bien le pluma qu’ il n’ y failloit point renvoier , qu’ il s’ ennuya et retira , et de tous poins l’ abandonna .</t>
    </r>
  </si>
  <si>
    <r>
      <t xml:space="preserve">Or devez vous savoir qu’ en cest hostel avoit gentil compaignon clerc , qui tresbien chantoit et jouoit de la harpe , et avoit la charge de la </t>
    </r>
    <r>
      <rPr>
        <b/>
        <sz val="11"/>
        <color rgb="FFC00000"/>
        <rFont val="Calibri"/>
        <family val="2"/>
        <scheme val="minor"/>
      </rPr>
      <t>despense</t>
    </r>
    <r>
      <rPr>
        <sz val="11"/>
        <color rgb="FF000000"/>
        <rFont val="Calibri"/>
        <family val="2"/>
        <scheme val="minor"/>
      </rPr>
      <t xml:space="preserve"> .</t>
    </r>
  </si>
  <si>
    <r>
      <t xml:space="preserve">et enqueroit des voyages de son hoste a ung ancien gentil homme qui avoit conduit le fait de sa </t>
    </r>
    <r>
      <rPr>
        <b/>
        <sz val="11"/>
        <color rgb="FFC00000"/>
        <rFont val="Calibri"/>
        <family val="2"/>
        <scheme val="minor"/>
      </rPr>
      <t>despense</t>
    </r>
    <r>
      <rPr>
        <sz val="11"/>
        <color rgb="FF000000"/>
        <rFont val="Calibri"/>
        <family val="2"/>
        <scheme val="minor"/>
      </rPr>
      <t xml:space="preserve"> en son voyage .</t>
    </r>
  </si>
  <si>
    <r>
      <t xml:space="preserve">Ces choses ainsi faictes , se retira ledict duc à Gand , où il y fut fait une entrée de grand </t>
    </r>
    <r>
      <rPr>
        <b/>
        <sz val="11"/>
        <color rgb="FFC00000"/>
        <rFont val="Calibri"/>
        <family val="2"/>
        <scheme val="minor"/>
      </rPr>
      <t>despence</t>
    </r>
    <r>
      <rPr>
        <sz val="11"/>
        <color rgb="FF000000"/>
        <rFont val="Calibri"/>
        <family val="2"/>
        <scheme val="minor"/>
      </rPr>
      <t xml:space="preserve"> .</t>
    </r>
  </si>
  <si>
    <r>
      <t xml:space="preserve">et y feïst merveilleuse </t>
    </r>
    <r>
      <rPr>
        <b/>
        <sz val="11"/>
        <color rgb="FFC00000"/>
        <rFont val="Calibri"/>
        <family val="2"/>
        <scheme val="minor"/>
      </rPr>
      <t>despence</t>
    </r>
    <r>
      <rPr>
        <sz val="11"/>
        <color rgb="FF000000"/>
        <rFont val="Calibri"/>
        <family val="2"/>
        <scheme val="minor"/>
      </rPr>
      <t xml:space="preserve"> pour monstrer son triumphe .</t>
    </r>
  </si>
  <si>
    <r>
      <t xml:space="preserve">Les </t>
    </r>
    <r>
      <rPr>
        <b/>
        <sz val="11"/>
        <color rgb="FFC00000"/>
        <rFont val="Calibri"/>
        <family val="2"/>
        <scheme val="minor"/>
      </rPr>
      <t>despenses</t>
    </r>
    <r>
      <rPr>
        <sz val="11"/>
        <color rgb="FF000000"/>
        <rFont val="Calibri"/>
        <family val="2"/>
        <scheme val="minor"/>
      </rPr>
      <t xml:space="preserve"> et habillemens et d’ hommes et de femmes grans et superfluz , les convyz et les bancquetz plus grans et plus prodigues que en nul autre lieu dont j’ aye eu congnoissance , les baigneries et aultres festoyemens avecques femmes grans et desordonnéz et à peu de honte : je parle de femmes de basse condicion .</t>
    </r>
  </si>
  <si>
    <r>
      <t xml:space="preserve">Bien vous vouderoi je suplier de vouloir faire tant pour moi que Monsieur de Birague ( qui a pris tant de paine pour moi et qui a si bien servi le roi an ce voiage et tout autre lieu ) ne resut tant de perte a mon aucasion , aiant fait tant de </t>
    </r>
    <r>
      <rPr>
        <b/>
        <sz val="11"/>
        <color rgb="FFC00000"/>
        <rFont val="Calibri"/>
        <family val="2"/>
        <scheme val="minor"/>
      </rPr>
      <t>despanse</t>
    </r>
    <r>
      <rPr>
        <sz val="11"/>
        <color rgb="FF000000"/>
        <rFont val="Calibri"/>
        <family val="2"/>
        <scheme val="minor"/>
      </rPr>
      <t xml:space="preserve"> , et qu’ il pleut au roi i avoir esgart ; et fallant à la serimonnie du Saint Esprit , qui n’ i perdit ce qui=li ont .</t>
    </r>
  </si>
  <si>
    <r>
      <t xml:space="preserve">Toutefois comme a celui que je sai qui m’ est ami , et qui sest la nesesité de mes affaires , je vous diré libremant qu’ aiant prié Monsieur de Birague de prandre la paine de se voiage , qui m’ estoit nesesere , et qui ne poura que servir a l’ avancemant de votre negosiation , j’ euse bien dessiré , comme il=leut esté tres raisonnable , estant là pour moi et sachant la </t>
    </r>
    <r>
      <rPr>
        <b/>
        <sz val="11"/>
        <color rgb="FFC00000"/>
        <rFont val="Calibri"/>
        <family val="2"/>
        <scheme val="minor"/>
      </rPr>
      <t>despanse</t>
    </r>
    <r>
      <rPr>
        <sz val="11"/>
        <color rgb="FF000000"/>
        <rFont val="Calibri"/>
        <family val="2"/>
        <scheme val="minor"/>
      </rPr>
      <t xml:space="preserve"> et inconmodité qui=la eue pour m’ aconpagner , lui donner moien pour fournir a la despanse de ce voiage .</t>
    </r>
  </si>
  <si>
    <r>
      <t xml:space="preserve">On croit que la </t>
    </r>
    <r>
      <rPr>
        <b/>
        <sz val="11"/>
        <color rgb="FFC00000"/>
        <rFont val="Calibri"/>
        <family val="2"/>
        <scheme val="minor"/>
      </rPr>
      <t>depance</t>
    </r>
    <r>
      <rPr>
        <sz val="11"/>
        <color rgb="FF000000"/>
        <rFont val="Calibri"/>
        <family val="2"/>
        <scheme val="minor"/>
      </rPr>
      <t xml:space="preserve"> yra bien a mil escu .</t>
    </r>
  </si>
  <si>
    <r>
      <t xml:space="preserve">et comme cela ne put pas estre assé tost fait pour leur donner du pain a manger , Messieurs les seigneurs leur donnerent l’ usage de 4 arpans de terre dans leur domeine ou il y avèt peu de </t>
    </r>
    <r>
      <rPr>
        <b/>
        <sz val="11"/>
        <color rgb="FFC00000"/>
        <rFont val="Calibri"/>
        <family val="2"/>
        <scheme val="minor"/>
      </rPr>
      <t>depances</t>
    </r>
    <r>
      <rPr>
        <sz val="11"/>
        <color rgb="FF000000"/>
        <rFont val="Calibri"/>
        <family val="2"/>
        <scheme val="minor"/>
      </rPr>
      <t xml:space="preserve"> a faire , pour quelques annee , afin qu’ elles y fisse semer du bled pour ce norir , ce qu’ elles firent pandant qu’ on travaillèt a neteyer des terres sur l’ habitation de S‹ain›t Joseph .</t>
    </r>
  </si>
  <si>
    <r>
      <t xml:space="preserve">Monsieur La Dauversiere prenans ces conceils comme des marques nouvelles de la volonté de Dieu , il se resolut de mettre la main a l’ œuvre , quoy=qu’ il se vit hors d’ etat de fournir seul a la </t>
    </r>
    <r>
      <rPr>
        <b/>
        <sz val="11"/>
        <color rgb="FFC00000"/>
        <rFont val="Calibri"/>
        <family val="2"/>
        <scheme val="minor"/>
      </rPr>
      <t>depance</t>
    </r>
    <r>
      <rPr>
        <sz val="11"/>
        <color rgb="FF000000"/>
        <rFont val="Calibri"/>
        <family val="2"/>
        <scheme val="minor"/>
      </rPr>
      <t xml:space="preserve"> .</t>
    </r>
  </si>
  <si>
    <r>
      <t xml:space="preserve">mais on n’ osèt l’ antreprandre faute de quoy fournir a la </t>
    </r>
    <r>
      <rPr>
        <b/>
        <sz val="11"/>
        <color rgb="FFC00000"/>
        <rFont val="Calibri"/>
        <family val="2"/>
        <scheme val="minor"/>
      </rPr>
      <t>depance</t>
    </r>
    <r>
      <rPr>
        <sz val="11"/>
        <color rgb="FF000000"/>
        <rFont val="Calibri"/>
        <family val="2"/>
        <scheme val="minor"/>
      </rPr>
      <t xml:space="preserve"> , joinct que Mons‹ieu›r Macé s’ i opposèt toujours disant que nous ferions comme l’ homme de l’ evangille qui entreprit de bastir sans moyens , que J‹esus› C‹hrist› condanna .</t>
    </r>
  </si>
  <si>
    <r>
      <t xml:space="preserve">et comme elle s’ an excusèt sur le peu de moyens d’ an soutenir la </t>
    </r>
    <r>
      <rPr>
        <b/>
        <sz val="11"/>
        <color rgb="FFC00000"/>
        <rFont val="Calibri"/>
        <family val="2"/>
        <scheme val="minor"/>
      </rPr>
      <t>depance</t>
    </r>
    <r>
      <rPr>
        <sz val="11"/>
        <color rgb="FF000000"/>
        <rFont val="Calibri"/>
        <family val="2"/>
        <scheme val="minor"/>
      </rPr>
      <t xml:space="preserve"> , je vous feré presant , luy dy il , de cent escu pour vous y aider , mais a condition que vous ne vous decourageré point et que vous feré l’ inpossible pour l’ avancer et la mettre en estat de vous loger et recevoir en son sain , l’ exortant a se confier en Dieu , d’ une maniere for eloquante et persuasive , la remenant ensuittes a la maison des Congreganistes , par notre jardin ,</t>
    </r>
  </si>
  <si>
    <r>
      <t xml:space="preserve">et lui aportois leurs aumosnes pour aider a la </t>
    </r>
    <r>
      <rPr>
        <b/>
        <sz val="11"/>
        <color rgb="FFC00000"/>
        <rFont val="Calibri"/>
        <family val="2"/>
        <scheme val="minor"/>
      </rPr>
      <t>depance</t>
    </r>
    <r>
      <rPr>
        <sz val="11"/>
        <color rgb="FF000000"/>
        <rFont val="Calibri"/>
        <family val="2"/>
        <scheme val="minor"/>
      </rPr>
      <t xml:space="preserve"> .</t>
    </r>
  </si>
  <si>
    <r>
      <t xml:space="preserve">Pour premiere reison , la pauvreté , n’ ayant point de quoy fournir a la </t>
    </r>
    <r>
      <rPr>
        <b/>
        <sz val="11"/>
        <color rgb="FFC00000"/>
        <rFont val="Calibri"/>
        <family val="2"/>
        <scheme val="minor"/>
      </rPr>
      <t>depance</t>
    </r>
    <r>
      <rPr>
        <sz val="11"/>
        <color rgb="FF000000"/>
        <rFont val="Calibri"/>
        <family val="2"/>
        <scheme val="minor"/>
      </rPr>
      <t xml:space="preserve"> , la perte qu’ elles avois fait en ceux qu’ elles venois de perdre qui estois peyé , au moins 3 , pour un tamps considerable , ce qui etoit perdu pour elles , ces Jeans n’ ayant rien lessé de quoy peyer leurs deptes . Et en segond lieu , sy on pouvèt en consiance exposer la vie des hommes en un lieu sy perillieux et plus eloigné de secours .</t>
    </r>
  </si>
  <si>
    <r>
      <t xml:space="preserve">On chercha diligenment quelque amy qui voulut bien fournir a la </t>
    </r>
    <r>
      <rPr>
        <b/>
        <sz val="11"/>
        <color rgb="FFC00000"/>
        <rFont val="Calibri"/>
        <family val="2"/>
        <scheme val="minor"/>
      </rPr>
      <t>depance</t>
    </r>
    <r>
      <rPr>
        <sz val="11"/>
        <color rgb="FF000000"/>
        <rFont val="Calibri"/>
        <family val="2"/>
        <scheme val="minor"/>
      </rPr>
      <t xml:space="preserve"> et nous prester de l’ argent sans interest pour quelque peu d’ annee . Ce qu’ on trouva enfin chez Mons‹ieu›r Lesperance , marchand de cette ville , a qui on en a l’ obligation , qui l’ a fait de la meillieure grace et tres obliganment .</t>
    </r>
  </si>
  <si>
    <r>
      <t xml:space="preserve">Mons‹ieu›r le commicere ne voulut admettre , en leur </t>
    </r>
    <r>
      <rPr>
        <b/>
        <sz val="11"/>
        <color rgb="FFC00000"/>
        <rFont val="Calibri"/>
        <family val="2"/>
        <scheme val="minor"/>
      </rPr>
      <t>depance</t>
    </r>
    <r>
      <rPr>
        <sz val="11"/>
        <color rgb="FF000000"/>
        <rFont val="Calibri"/>
        <family val="2"/>
        <scheme val="minor"/>
      </rPr>
      <t xml:space="preserve"> , les habitans .</t>
    </r>
  </si>
  <si>
    <r>
      <t xml:space="preserve">Quelque envie q’ ut Mademoiselle Mance de sortir de Paris , elle ne le put faire par la necessité des afaires de son hospital qui avoit deja bien changé de fasse par l’ anploy qu’ on avoit fait de vingt deux mil livres de son fond qu’ elle avoit consanty estre anployee par Messieurs les seigneurs de Ville Marie a soutenir la </t>
    </r>
    <r>
      <rPr>
        <b/>
        <sz val="11"/>
        <color rgb="FFC00000"/>
        <rFont val="Calibri"/>
        <family val="2"/>
        <scheme val="minor"/>
      </rPr>
      <t>despance</t>
    </r>
    <r>
      <rPr>
        <sz val="11"/>
        <color rgb="FF000000"/>
        <rFont val="Calibri"/>
        <family val="2"/>
        <scheme val="minor"/>
      </rPr>
      <t xml:space="preserve"> des cent hommes qu’ ils y anvoierent pour soutenir et fortifier la Colonie , comme j’ ay dit aillieurs , quelques annee auparavand .</t>
    </r>
  </si>
  <si>
    <r>
      <t xml:space="preserve">Une des veue qui luy avois fait antreprandre ce voiage estoit afin de s’ asocier quelques personnes de pieté et de moyens qui pussent soutenir avec luy les grandes </t>
    </r>
    <r>
      <rPr>
        <b/>
        <sz val="11"/>
        <color rgb="FFC00000"/>
        <rFont val="Calibri"/>
        <family val="2"/>
        <scheme val="minor"/>
      </rPr>
      <t>despances</t>
    </r>
    <r>
      <rPr>
        <sz val="11"/>
        <color rgb="FF000000"/>
        <rFont val="Calibri"/>
        <family val="2"/>
        <scheme val="minor"/>
      </rPr>
      <t xml:space="preserve"> qu’ il faillèt faire pour envoier et antretenir en Canada la Colonie des François pour travailler a la conversion des Sauvages .</t>
    </r>
  </si>
  <si>
    <r>
      <t xml:space="preserve">Cesy vous fait connestre , mes tres cheres sœurs , la grandeur de la confiance de nos premieres meres et la perfecxion de leur obeisance , n’ ayant antrepris tant de </t>
    </r>
    <r>
      <rPr>
        <b/>
        <sz val="11"/>
        <color rgb="FFC00000"/>
        <rFont val="Calibri"/>
        <family val="2"/>
        <scheme val="minor"/>
      </rPr>
      <t>depance</t>
    </r>
    <r>
      <rPr>
        <sz val="11"/>
        <color rgb="FF000000"/>
        <rFont val="Calibri"/>
        <family val="2"/>
        <scheme val="minor"/>
      </rPr>
      <t xml:space="preserve"> a faire que par recpect au santiment de notre nouvel evesque qui nous aida aussy du sien a la suitte ,</t>
    </r>
  </si>
  <si>
    <r>
      <t xml:space="preserve">Mons‹ieu›r Juchereau demanda que chacun dit tout haut ce qu’ il vouloit donner afin qu’ on put faire un reolle juste et regler la </t>
    </r>
    <r>
      <rPr>
        <b/>
        <sz val="11"/>
        <color rgb="FFC00000"/>
        <rFont val="Calibri"/>
        <family val="2"/>
        <scheme val="minor"/>
      </rPr>
      <t>depance</t>
    </r>
    <r>
      <rPr>
        <sz val="11"/>
        <color rgb="FF000000"/>
        <rFont val="Calibri"/>
        <family val="2"/>
        <scheme val="minor"/>
      </rPr>
      <t xml:space="preserve"> sur cela qu’ on vouloit faire .</t>
    </r>
  </si>
  <si>
    <r>
      <t xml:space="preserve">Une personne , sœur Bourgeoys , qui en avoit fait les achapts et provisions , m’ a dit que la </t>
    </r>
    <r>
      <rPr>
        <b/>
        <sz val="11"/>
        <color rgb="FFC00000"/>
        <rFont val="Calibri"/>
        <family val="2"/>
        <scheme val="minor"/>
      </rPr>
      <t>despance</t>
    </r>
    <r>
      <rPr>
        <sz val="11"/>
        <color rgb="FF000000"/>
        <rFont val="Calibri"/>
        <family val="2"/>
        <scheme val="minor"/>
      </rPr>
      <t xml:space="preserve"> avoit monté a 75 mil livres .</t>
    </r>
  </si>
  <si>
    <r>
      <t xml:space="preserve">puis randit le fond qui a esté anployé a soutenir les </t>
    </r>
    <r>
      <rPr>
        <b/>
        <sz val="11"/>
        <color rgb="FFC00000"/>
        <rFont val="Calibri"/>
        <family val="2"/>
        <scheme val="minor"/>
      </rPr>
      <t>depances</t>
    </r>
    <r>
      <rPr>
        <sz val="11"/>
        <color rgb="FF000000"/>
        <rFont val="Calibri"/>
        <family val="2"/>
        <scheme val="minor"/>
      </rPr>
      <t xml:space="preserve"> de cent hommes , travaillans et artizans , que Messieurs de S‹ain›t Sulpice anvoyerent et firent passer de France au d‹it› Montreal , en l’ anné 1653 , apres qu’ ils en furent les seig‹neu›rs par la remize volonteire que leur en fit Monsieur de La Dauversiere et toute la Compagnie des seigneurs qu’ il c’ etoit asocié , a quoy Mademoiselle Mance consan‹t›it a cause , comme elle s’ an est declaree plusieurs fois et mesme par ecrit , qu’ elle creyèt que sans ce secours l’ antreprise du Montreal auroit pery et eschoué entierement veu l’ estat ou il estoit lors reduit ,</t>
    </r>
  </si>
  <si>
    <r>
      <t xml:space="preserve">et si on ne sçait point le dessain de Monsieur Charon qui en est le fondateur , qui doibt estre grand puis=qu’ i fait de sy grandes </t>
    </r>
    <r>
      <rPr>
        <b/>
        <sz val="11"/>
        <color rgb="FFC00000"/>
        <rFont val="Calibri"/>
        <family val="2"/>
        <scheme val="minor"/>
      </rPr>
      <t>depances</t>
    </r>
    <r>
      <rPr>
        <sz val="11"/>
        <color rgb="FF000000"/>
        <rFont val="Calibri"/>
        <family val="2"/>
        <scheme val="minor"/>
      </rPr>
      <t xml:space="preserve"> , on juge par la disposition des corps de logis que c’ est un hospital general et manefacture .</t>
    </r>
  </si>
  <si>
    <r>
      <t xml:space="preserve">On peut bien se persuader quelque chose du coup douloureux qu’ elle receut en ce momand de voir reduire en sandre une maison qu’ elle aimoit si tandrement , pour qui elle avoit tant travaillé , pour laquelle M‹onsieu›r Macé , son frere , avoit espuisé sa bource et une partie de celles de ces amis pour fournir a la </t>
    </r>
    <r>
      <rPr>
        <b/>
        <sz val="11"/>
        <color rgb="FFC00000"/>
        <rFont val="Calibri"/>
        <family val="2"/>
        <scheme val="minor"/>
      </rPr>
      <t>depance</t>
    </r>
    <r>
      <rPr>
        <sz val="11"/>
        <color rgb="FF000000"/>
        <rFont val="Calibri"/>
        <family val="2"/>
        <scheme val="minor"/>
      </rPr>
      <t xml:space="preserve"> . Et cela 4 mois seulement apres que le batiment en fut achevé , qu’ on commansoit a gouster la douceur d’ une maison reguliere et commode .</t>
    </r>
  </si>
  <si>
    <r>
      <t xml:space="preserve">Le printamps de la segonde annee apres notre insandie , on commansa a faire travailler a reparer nos ruines , sa Majesté nous ayant acordé deux mil livres de gratification , qui est bien peu de choses pour de si grandes </t>
    </r>
    <r>
      <rPr>
        <b/>
        <sz val="11"/>
        <color rgb="FFC00000"/>
        <rFont val="Calibri"/>
        <family val="2"/>
        <scheme val="minor"/>
      </rPr>
      <t>depances</t>
    </r>
    <r>
      <rPr>
        <sz val="11"/>
        <color rgb="FF000000"/>
        <rFont val="Calibri"/>
        <family val="2"/>
        <scheme val="minor"/>
      </rPr>
      <t xml:space="preserve"> .</t>
    </r>
  </si>
  <si>
    <r>
      <t xml:space="preserve">Je croy qu’ il contribua aussy aux fraix qu’ il fallu faire et peyé de son argent la </t>
    </r>
    <r>
      <rPr>
        <b/>
        <sz val="11"/>
        <color rgb="FFC00000"/>
        <rFont val="Calibri"/>
        <family val="2"/>
        <scheme val="minor"/>
      </rPr>
      <t>depance</t>
    </r>
    <r>
      <rPr>
        <sz val="11"/>
        <color rgb="FF000000"/>
        <rFont val="Calibri"/>
        <family val="2"/>
        <scheme val="minor"/>
      </rPr>
      <t xml:space="preserve"> du voiage ou du moins la plus grand partie ,</t>
    </r>
  </si>
  <si>
    <r>
      <t xml:space="preserve">mais sa </t>
    </r>
    <r>
      <rPr>
        <b/>
        <sz val="11"/>
        <color rgb="FFC00000"/>
        <rFont val="Calibri"/>
        <family val="2"/>
        <scheme val="minor"/>
      </rPr>
      <t>depence</t>
    </r>
    <r>
      <rPr>
        <sz val="11"/>
        <color rgb="FF000000"/>
        <rFont val="Calibri"/>
        <family val="2"/>
        <scheme val="minor"/>
      </rPr>
      <t xml:space="preserve"> roule sur le gain qu| elle fait sur quelques effets quils luy viennent tous les ans de france et dont elle se defait avantageusement ,</t>
    </r>
  </si>
  <si>
    <r>
      <t xml:space="preserve">c’ est une grande </t>
    </r>
    <r>
      <rPr>
        <b/>
        <sz val="11"/>
        <color rgb="FFC00000"/>
        <rFont val="Calibri"/>
        <family val="2"/>
        <scheme val="minor"/>
      </rPr>
      <t>dépence</t>
    </r>
    <r>
      <rPr>
        <sz val="11"/>
        <color rgb="FF000000"/>
        <rFont val="Calibri"/>
        <family val="2"/>
        <scheme val="minor"/>
      </rPr>
      <t xml:space="preserve"> ,</t>
    </r>
  </si>
  <si>
    <r>
      <t xml:space="preserve">c’ est comme vous voyez Madame un grand surcroit d’ embaras et de </t>
    </r>
    <r>
      <rPr>
        <b/>
        <sz val="11"/>
        <color rgb="FFC00000"/>
        <rFont val="Calibri"/>
        <family val="2"/>
        <scheme val="minor"/>
      </rPr>
      <t>dépence</t>
    </r>
    <r>
      <rPr>
        <sz val="11"/>
        <color rgb="FF000000"/>
        <rFont val="Calibri"/>
        <family val="2"/>
        <scheme val="minor"/>
      </rPr>
      <t xml:space="preserve"> ,</t>
    </r>
  </si>
  <si>
    <r>
      <t xml:space="preserve">Et affin que vous voiez a l’ oeil que je suis celuy qui veil </t>
    </r>
    <r>
      <rPr>
        <b/>
        <sz val="11"/>
        <color rgb="FFC00000"/>
        <rFont val="Calibri"/>
        <family val="2"/>
        <scheme val="minor"/>
      </rPr>
      <t>emploier</t>
    </r>
    <r>
      <rPr>
        <sz val="11"/>
        <color rgb="FF000000"/>
        <rFont val="Calibri"/>
        <family val="2"/>
        <scheme val="minor"/>
      </rPr>
      <t xml:space="preserve"> et corps et </t>
    </r>
    <r>
      <rPr>
        <b/>
        <sz val="11"/>
        <color rgb="FFC00000"/>
        <rFont val="Calibri"/>
        <family val="2"/>
        <scheme val="minor"/>
      </rPr>
      <t>biens</t>
    </r>
    <r>
      <rPr>
        <sz val="11"/>
        <color rgb="FF000000"/>
        <rFont val="Calibri"/>
        <family val="2"/>
        <scheme val="minor"/>
      </rPr>
      <t xml:space="preserve"> en vostre service , vous verrez comment je me conduiray en ceste besoigne .</t>
    </r>
  </si>
  <si>
    <r>
      <t xml:space="preserve">et quoy=que cette </t>
    </r>
    <r>
      <rPr>
        <b/>
        <sz val="11"/>
        <color rgb="FFC00000"/>
        <rFont val="Calibri"/>
        <family val="2"/>
        <scheme val="minor"/>
      </rPr>
      <t>depence</t>
    </r>
    <r>
      <rPr>
        <sz val="11"/>
        <color rgb="FF000000"/>
        <rFont val="Calibri"/>
        <family val="2"/>
        <scheme val="minor"/>
      </rPr>
      <t xml:space="preserve"> ne se </t>
    </r>
    <r>
      <rPr>
        <b/>
        <sz val="11"/>
        <color rgb="FFC00000"/>
        <rFont val="Calibri"/>
        <family val="2"/>
        <scheme val="minor"/>
      </rPr>
      <t>fasse</t>
    </r>
    <r>
      <rPr>
        <sz val="11"/>
        <color rgb="FF000000"/>
        <rFont val="Calibri"/>
        <family val="2"/>
        <scheme val="minor"/>
      </rPr>
      <t xml:space="preserve"> pas a ses frais , sa protection et ses soins nous sont fort avantageux ,</t>
    </r>
  </si>
  <si>
    <r>
      <t xml:space="preserve">et leur dist : Biau signeur , je ne sui pas venus en ce pais et </t>
    </r>
    <r>
      <rPr>
        <b/>
        <sz val="11"/>
        <color rgb="FFC00000"/>
        <rFont val="Calibri"/>
        <family val="2"/>
        <scheme val="minor"/>
      </rPr>
      <t>faire</t>
    </r>
    <r>
      <rPr>
        <sz val="11"/>
        <color rgb="FF000000"/>
        <rFont val="Calibri"/>
        <family val="2"/>
        <scheme val="minor"/>
      </rPr>
      <t xml:space="preserve"> les </t>
    </r>
    <r>
      <rPr>
        <b/>
        <sz val="11"/>
        <color rgb="FFC00000"/>
        <rFont val="Calibri"/>
        <family val="2"/>
        <scheme val="minor"/>
      </rPr>
      <t>frés</t>
    </r>
    <r>
      <rPr>
        <sz val="11"/>
        <color rgb="FF000000"/>
        <rFont val="Calibri"/>
        <family val="2"/>
        <scheme val="minor"/>
      </rPr>
      <t xml:space="preserve"> et les coustages si grans que vous veés que je fac et ai fais jusques a chi , pour tenir le siege devant Cambrai .</t>
    </r>
  </si>
  <si>
    <r>
      <t xml:space="preserve">se nostre grace ne lui estoit sur ce impartie , si comme il dit , en nous humblement suppliant que , attendu qu’ il a bien servy oudit office de juge mage , comme dit est , au prouffit et utilité de nous et du bien publique du païs de ladicte seneschaucié et puet encores faire et aussi qu’ il y a oudit païs grant chierté de vivres et si lui a convenu et convendra </t>
    </r>
    <r>
      <rPr>
        <b/>
        <sz val="11"/>
        <color rgb="FFC00000"/>
        <rFont val="Calibri"/>
        <family val="2"/>
        <scheme val="minor"/>
      </rPr>
      <t>faire</t>
    </r>
    <r>
      <rPr>
        <sz val="11"/>
        <color rgb="FF000000"/>
        <rFont val="Calibri"/>
        <family val="2"/>
        <scheme val="minor"/>
      </rPr>
      <t xml:space="preserve"> mutacion de demeure et autres grans </t>
    </r>
    <r>
      <rPr>
        <b/>
        <sz val="11"/>
        <color rgb="FFC00000"/>
        <rFont val="Calibri"/>
        <family val="2"/>
        <scheme val="minor"/>
      </rPr>
      <t>frais</t>
    </r>
    <r>
      <rPr>
        <sz val="11"/>
        <color rgb="FF000000"/>
        <rFont val="Calibri"/>
        <family val="2"/>
        <scheme val="minor"/>
      </rPr>
      <t xml:space="preserve"> a l’ occasion dessusdicte , lesquelz pour l’ affoiblissement et empirence des monnoyes il ne pourroit pas supporter ne son estat honnestement maintenir des gaiges de l’ un desdiz estas et offices , nous lui vueillions sur ce pourveoir de nostredicte grace . Pour=quoy nous , consideré ce que dit est et les bons et agreables services que ledit suppliant nous a fais par long temps et esperons que encores face ou temps a venir , voulons et nous plaist et a icelui suppliant avons octroyé et octroyons de grace especial par ces presentes que de cy a un an a compter de la date de ces presentes il puisse tenir lesdiz deux estaz ou offices de nostre conseiller oudit parlement et de juge mage de Quercin , ja soit ce qu’ ilz soient incompatibles , et , se bon lui semble , faire desservir et excercer ledit an durant ledit office de juge mage , a ses perilz et fortunes , par personne suffisant et ydoine .</t>
    </r>
  </si>
  <si>
    <r>
      <t xml:space="preserve">Sacent tout qu’ il est concordet par eschevins , par les VIII hommes , et par tout le consel de le ville , et par le commun de le ville , que se hom dou consel de le ville , ne bourgois de cheste ville , avoit </t>
    </r>
    <r>
      <rPr>
        <b/>
        <sz val="11"/>
        <color rgb="FFC00000"/>
        <rFont val="Calibri"/>
        <family val="2"/>
        <scheme val="minor"/>
      </rPr>
      <t>frais</t>
    </r>
    <r>
      <rPr>
        <sz val="11"/>
        <color rgb="FF000000"/>
        <rFont val="Calibri"/>
        <family val="2"/>
        <scheme val="minor"/>
      </rPr>
      <t xml:space="preserve"> , cous , ne damages pour l’ oquoison de le franchize , de le loy , ne des besoignes de le ville aidier à warder ou soustenir , en quel manière que chou fust , li ville et tous li communs les en doit délivrer au commun frait de le ville .</t>
    </r>
  </si>
  <si>
    <r>
      <t xml:space="preserve">Car en Flandres fu longuement , Où il despendi largement , A ci grant labeur &amp; grant peinne , A roy de terre si lonteinne , A ci grant </t>
    </r>
    <r>
      <rPr>
        <b/>
        <sz val="11"/>
        <color rgb="FFC00000"/>
        <rFont val="Calibri"/>
        <family val="2"/>
        <scheme val="minor"/>
      </rPr>
      <t>frais</t>
    </r>
    <r>
      <rPr>
        <sz val="11"/>
        <color rgb="FF000000"/>
        <rFont val="Calibri"/>
        <family val="2"/>
        <scheme val="minor"/>
      </rPr>
      <t xml:space="preserve"> , à ci grant mise Qu’ il passa la mer &amp; Tamise , Et sercha mainte region , Pour avoir son entention .</t>
    </r>
  </si>
  <si>
    <r>
      <t xml:space="preserve">et li fist delivrer par ses chevaliers d’ ostel deus mille florins , pour paiier ses menus </t>
    </r>
    <r>
      <rPr>
        <b/>
        <sz val="11"/>
        <color rgb="FFC00000"/>
        <rFont val="Calibri"/>
        <family val="2"/>
        <scheme val="minor"/>
      </rPr>
      <t>frés</t>
    </r>
    <r>
      <rPr>
        <sz val="11"/>
        <color rgb="FF000000"/>
        <rFont val="Calibri"/>
        <family val="2"/>
        <scheme val="minor"/>
      </rPr>
      <t xml:space="preserve"> sus son cemin .</t>
    </r>
  </si>
  <si>
    <r>
      <t xml:space="preserve">Je n’ ai finance fors que pour mes menus </t>
    </r>
    <r>
      <rPr>
        <b/>
        <sz val="11"/>
        <color rgb="FFC00000"/>
        <rFont val="Calibri"/>
        <family val="2"/>
        <scheme val="minor"/>
      </rPr>
      <t>frés</t>
    </r>
    <r>
      <rPr>
        <sz val="11"/>
        <color rgb="FF000000"/>
        <rFont val="Calibri"/>
        <family val="2"/>
        <scheme val="minor"/>
      </rPr>
      <t xml:space="preserve"> .</t>
    </r>
  </si>
  <si>
    <r>
      <t xml:space="preserve">Encores fu il delivré au mestre d’ ostel de messire Jehan de Hainnau grant fuisson de blance monnoie d’ Engleterre , pour paiier lors menus </t>
    </r>
    <r>
      <rPr>
        <b/>
        <sz val="11"/>
        <color rgb="FFC00000"/>
        <rFont val="Calibri"/>
        <family val="2"/>
        <scheme val="minor"/>
      </rPr>
      <t>frés</t>
    </r>
    <r>
      <rPr>
        <sz val="11"/>
        <color rgb="FF000000"/>
        <rFont val="Calibri"/>
        <family val="2"/>
        <scheme val="minor"/>
      </rPr>
      <t xml:space="preserve"> sus le cemin .</t>
    </r>
  </si>
  <si>
    <r>
      <t xml:space="preserve">Li contes , qui fu moult amis et honnourables et qui avoit grant pité de li , et aussi avoient tout signeur et toutes dames de bien , li fist delivrer et baillier or et argent , pour paiier ses menus </t>
    </r>
    <r>
      <rPr>
        <b/>
        <sz val="11"/>
        <color rgb="FFC00000"/>
        <rFont val="Calibri"/>
        <family val="2"/>
        <scheme val="minor"/>
      </rPr>
      <t>frés</t>
    </r>
    <r>
      <rPr>
        <sz val="11"/>
        <color rgb="FF000000"/>
        <rFont val="Calibri"/>
        <family val="2"/>
        <scheme val="minor"/>
      </rPr>
      <t xml:space="preserve"> ,</t>
    </r>
  </si>
  <si>
    <r>
      <t xml:space="preserve">Et estoit ordonné de par le roi de France que , de mois en mois , il avoient mille esqus et bien paiiés , pour paiier lors menus </t>
    </r>
    <r>
      <rPr>
        <b/>
        <sz val="11"/>
        <color rgb="FFC00000"/>
        <rFont val="Calibri"/>
        <family val="2"/>
        <scheme val="minor"/>
      </rPr>
      <t>frés</t>
    </r>
    <r>
      <rPr>
        <sz val="11"/>
        <color rgb="FF000000"/>
        <rFont val="Calibri"/>
        <family val="2"/>
        <scheme val="minor"/>
      </rPr>
      <t xml:space="preserve"> .</t>
    </r>
  </si>
  <si>
    <r>
      <t xml:space="preserve">et dist que il n’ avoit point d’ argent la aporté , fors que pour ses menus </t>
    </r>
    <r>
      <rPr>
        <b/>
        <sz val="11"/>
        <color rgb="FFC00000"/>
        <rFont val="Calibri"/>
        <family val="2"/>
        <scheme val="minor"/>
      </rPr>
      <t>frés</t>
    </r>
    <r>
      <rPr>
        <sz val="11"/>
        <color rgb="FF000000"/>
        <rFont val="Calibri"/>
        <family val="2"/>
        <scheme val="minor"/>
      </rPr>
      <t xml:space="preserve"> paiier .</t>
    </r>
  </si>
  <si>
    <r>
      <t xml:space="preserve">Et qant il veirent que il avoient en partie achievé ce pour quoi il estoient venu a Valenchiennes , car il ne faisoient riens que ce ne fust par le consel dou conte et de son frere , qant il orent esté a Valenchiennes plus de demi an et despendut biaucop d’ argent , tant en dons pour avoir l’ amour des signeurs de l’ Empire que en lors menus </t>
    </r>
    <r>
      <rPr>
        <b/>
        <sz val="11"/>
        <color rgb="FFC00000"/>
        <rFont val="Calibri"/>
        <family val="2"/>
        <scheme val="minor"/>
      </rPr>
      <t>frés</t>
    </r>
    <r>
      <rPr>
        <sz val="11"/>
        <color rgb="FF000000"/>
        <rFont val="Calibri"/>
        <family val="2"/>
        <scheme val="minor"/>
      </rPr>
      <t xml:space="preserve"> , il prissent congiet au conte et a son frere ,</t>
    </r>
  </si>
  <si>
    <r>
      <t xml:space="preserve">et lor remonstra les grans </t>
    </r>
    <r>
      <rPr>
        <b/>
        <sz val="11"/>
        <color rgb="FFC00000"/>
        <rFont val="Calibri"/>
        <family val="2"/>
        <scheme val="minor"/>
      </rPr>
      <t>frés</t>
    </r>
    <r>
      <rPr>
        <sz val="11"/>
        <color rgb="FF000000"/>
        <rFont val="Calibri"/>
        <family val="2"/>
        <scheme val="minor"/>
      </rPr>
      <t xml:space="preserve"> que il soustenoit et soustenroit tous les jours .</t>
    </r>
  </si>
  <si>
    <r>
      <t xml:space="preserve">Et tous les mois estoient paiiet de lors gages , sans les grans coustages et </t>
    </r>
    <r>
      <rPr>
        <b/>
        <sz val="11"/>
        <color rgb="FFC00000"/>
        <rFont val="Calibri"/>
        <family val="2"/>
        <scheme val="minor"/>
      </rPr>
      <t>frés</t>
    </r>
    <r>
      <rPr>
        <sz val="11"/>
        <color rgb="FF000000"/>
        <rFont val="Calibri"/>
        <family val="2"/>
        <scheme val="minor"/>
      </rPr>
      <t xml:space="preserve"> qui li venoient de costé , a tenir ces signeurs d’ Alemagne a amour ,</t>
    </r>
  </si>
  <si>
    <r>
      <t xml:space="preserve">dou mains toute la ducee de Normendie , qui jadis avoit esté as rois d’ Engleterre , li seroit rendue , et la conté de Pontieu et celle de Monstruel , et tous coustages et </t>
    </r>
    <r>
      <rPr>
        <b/>
        <sz val="11"/>
        <color rgb="FFC00000"/>
        <rFont val="Calibri"/>
        <family val="2"/>
        <scheme val="minor"/>
      </rPr>
      <t>frés</t>
    </r>
    <r>
      <rPr>
        <sz val="11"/>
        <color rgb="FF000000"/>
        <rFont val="Calibri"/>
        <family val="2"/>
        <scheme val="minor"/>
      </rPr>
      <t xml:space="preserve"> que fais avoit , li et ses gens , depuis que il passa la mer en la cause dou calenge .</t>
    </r>
  </si>
  <si>
    <r>
      <t xml:space="preserve">Receue avons la supplicacion de noz amez les gens des trois estaz , consulz et habitans des prevostez d’ Orilhac et des Maours esdictes Montaignes d’ Auvergne , contenant que comme pour supporter les grans </t>
    </r>
    <r>
      <rPr>
        <b/>
        <sz val="11"/>
        <color rgb="FFC00000"/>
        <rFont val="Calibri"/>
        <family val="2"/>
        <scheme val="minor"/>
      </rPr>
      <t>fraiz</t>
    </r>
    <r>
      <rPr>
        <sz val="11"/>
        <color rgb="FF000000"/>
        <rFont val="Calibri"/>
        <family val="2"/>
        <scheme val="minor"/>
      </rPr>
      <t xml:space="preserve"> , mises et despens qui leur a convenu et convient chascun jour faire pour la garde et defense du païs d’ icelles prevostez , qui sont es frontieres de noz anciens ennemis les Anglois , qui chascun jour y courent et ont pres d’ icelles pluseurs grosses garnisons et patiz , soit besoing et neccessité ausdiz supplians de eulx assembler ensemble et asseoir , imposer et lever sur eulx certaines sommes de deniers pour convertir et employer en leur garde , ce qu’ ilz n’ oseroient faire , comme ilz dient , sanz avoir noz lettres de congié et licence , requerans humblement iceulz .</t>
    </r>
  </si>
  <si>
    <r>
      <t xml:space="preserve">Nous avons receu l’ umble supplicacion des manans et habitans de tel lieu , consors en ceste partie , contenant comme il leur soit neccessité de eulx assembler pour faire et constituer eulx ensemble procureurs pour poursuir et defendre une certaine cause ou causes touchans le fait commun d’ entr’ eulx , meue et encommencee a l’ encontre de Tel , et aussi leur soit neccessité de asseoir , imposer et faire lever sur eulx une taille pour employer , tourner et convertir es mises , </t>
    </r>
    <r>
      <rPr>
        <b/>
        <sz val="11"/>
        <color rgb="FFC00000"/>
        <rFont val="Calibri"/>
        <family val="2"/>
        <scheme val="minor"/>
      </rPr>
      <t>fraiz</t>
    </r>
    <r>
      <rPr>
        <sz val="11"/>
        <color rgb="FF000000"/>
        <rFont val="Calibri"/>
        <family val="2"/>
        <scheme val="minor"/>
      </rPr>
      <t xml:space="preserve"> et despens qui leur seront neccessaires a faire et supporter en la poursuite d’ icelle cause ou causes , ce qu’ ilz n’ oseroient bonnement faire , si comme ilz dient , sanz avoir de nous congié et licence du faire , requerant humblement iceulx .</t>
    </r>
  </si>
  <si>
    <r>
      <t xml:space="preserve">Monsieur de La Dauversiere prit sur la fondation deux mil livres pour payer les </t>
    </r>
    <r>
      <rPr>
        <b/>
        <sz val="11"/>
        <color rgb="FFC00000"/>
        <rFont val="Calibri"/>
        <family val="2"/>
        <scheme val="minor"/>
      </rPr>
      <t>frais</t>
    </r>
    <r>
      <rPr>
        <sz val="11"/>
        <color rgb="FF000000"/>
        <rFont val="Calibri"/>
        <family val="2"/>
        <scheme val="minor"/>
      </rPr>
      <t xml:space="preserve"> de leur voiage et celuy de deux domestiques engagés pour 3 ans , selon la mode du tamps , qu’ elles amenerent avec elles pour defricher de la terre .</t>
    </r>
  </si>
  <si>
    <r>
      <t xml:space="preserve">on luy dit qu’ elle n’ avoit qu’ a disposer les choses p‹ou›r sa sortie , qu’ elle ne devoit plus panser a estre R‹eligieu›se , mais a retourner a Paris , qu’ on l’ y feroit reconduire et peyeroit les </t>
    </r>
    <r>
      <rPr>
        <b/>
        <sz val="11"/>
        <color rgb="FFC00000"/>
        <rFont val="Calibri"/>
        <family val="2"/>
        <scheme val="minor"/>
      </rPr>
      <t>frais</t>
    </r>
    <r>
      <rPr>
        <sz val="11"/>
        <color rgb="FF000000"/>
        <rFont val="Calibri"/>
        <family val="2"/>
        <scheme val="minor"/>
      </rPr>
      <t xml:space="preserve"> de son voiage , ou bien si elle vouloit , s’ etablir dans le Canada , a son choix .</t>
    </r>
  </si>
  <si>
    <r>
      <t xml:space="preserve">Madame de Bullion peya tous les </t>
    </r>
    <r>
      <rPr>
        <b/>
        <sz val="11"/>
        <color rgb="FFC00000"/>
        <rFont val="Calibri"/>
        <family val="2"/>
        <scheme val="minor"/>
      </rPr>
      <t>frais</t>
    </r>
    <r>
      <rPr>
        <sz val="11"/>
        <color rgb="FF000000"/>
        <rFont val="Calibri"/>
        <family val="2"/>
        <scheme val="minor"/>
      </rPr>
      <t xml:space="preserve"> de son voiage ,</t>
    </r>
  </si>
  <si>
    <r>
      <t xml:space="preserve">Apres luy s’ y joignit encorre Monsieur le duc de Liancourt , Monsieur le chevaillier de Morangis , Monsieur le chevaillier Duplessis Montbart , Monsieur le baron de Renty , sy renommé pour sa vertu , Monsieur Drouart , gentilhomme ordinere de Monseig‹neu›r le duc d’ Orleans , Monsieur le baron de Fancamp , Monsieur de Chomedey dit de Maisonneuve , qui an a esté le premier gouverneur et y a demeuré en cette calité plus de 20 ans , et plusieurs autres seigneurs dont les noms me sont inconnu qui s’ unirent et asocierent au mesme dessain et resolurent entr’ eux d’ anvoier et antretenir a leurs </t>
    </r>
    <r>
      <rPr>
        <b/>
        <sz val="11"/>
        <color rgb="FFC00000"/>
        <rFont val="Calibri"/>
        <family val="2"/>
        <scheme val="minor"/>
      </rPr>
      <t>frais</t>
    </r>
    <r>
      <rPr>
        <sz val="11"/>
        <color rgb="FF000000"/>
        <rFont val="Calibri"/>
        <family val="2"/>
        <scheme val="minor"/>
      </rPr>
      <t xml:space="preserve"> et despans une Colonie françoisse dans l’ isle du Montreal pour y travailler incessanment a la conversion des Sauvages .</t>
    </r>
  </si>
  <si>
    <r>
      <t xml:space="preserve">Il fallut enfin remettre la R‹everan›de mere du Ronceray au soin de Monsieur Migeon qui passèt en France , lequel s’ en chargea agreablement comme bon amy , toujours prest a nous faire pleisir et d’ aillieurs homme de probité et for consideré , qui estoit juge de Montreal , qui en prit tout le soin possible et la conduisit et acompagna jusqu’ a son monastere aux </t>
    </r>
    <r>
      <rPr>
        <b/>
        <sz val="11"/>
        <color rgb="FFC00000"/>
        <rFont val="Calibri"/>
        <family val="2"/>
        <scheme val="minor"/>
      </rPr>
      <t>frais</t>
    </r>
    <r>
      <rPr>
        <sz val="11"/>
        <color rgb="FF000000"/>
        <rFont val="Calibri"/>
        <family val="2"/>
        <scheme val="minor"/>
      </rPr>
      <t xml:space="preserve"> de cette communauté , avec justice , puis=qu’ elle n’ etoit venue que pour luy randre un grand service dont elle luy cera eternellement obligee , ‹et›c .</t>
    </r>
  </si>
  <si>
    <r>
      <t xml:space="preserve">On a estimé ce qu’ on prit sur la queste commune , p‹ou›r l’ hospital , a mil livres au moins , a cause que les ouvriers furent mis a travaillier a leur batiment par l’ ordre de Monsieur le commicere , le premier , ce qui ne plut pas baucoup a M‹onsieu›r Pothier qui estoit chargé du batimant des R‹eligieu›ses et a ma s‹œu›r Denis , notre depositere , qui se trouverent obligé de faire ecarir de nouveau la plus grande partie du bois qu’ il leur failloit , dans les forets et bois debout , qu’ ils firent ecarir et amener en charette a grans </t>
    </r>
    <r>
      <rPr>
        <b/>
        <sz val="11"/>
        <color rgb="FFC00000"/>
        <rFont val="Calibri"/>
        <family val="2"/>
        <scheme val="minor"/>
      </rPr>
      <t>frais</t>
    </r>
    <r>
      <rPr>
        <sz val="11"/>
        <color rgb="FF000000"/>
        <rFont val="Calibri"/>
        <family val="2"/>
        <scheme val="minor"/>
      </rPr>
      <t xml:space="preserve"> , maistre Paillard ayant pris le premier pour l’ hopital , comme j’ ay deja dit .</t>
    </r>
  </si>
  <si>
    <r>
      <t xml:space="preserve">car aussy=tost que le navire fut arivé , Mons‹ieu›r Grandmesnil , qui fait nos afaire a Kebec , ecrivit a n‹otre› Reverande mere que M‹onsieu›r l’ Intandant avoit resu ordre de la cour d’ arester et prandre trois mil six cens livres pour peyer les </t>
    </r>
    <r>
      <rPr>
        <b/>
        <sz val="11"/>
        <color rgb="FFC00000"/>
        <rFont val="Calibri"/>
        <family val="2"/>
        <scheme val="minor"/>
      </rPr>
      <t>frais</t>
    </r>
    <r>
      <rPr>
        <sz val="11"/>
        <color rgb="FF000000"/>
        <rFont val="Calibri"/>
        <family val="2"/>
        <scheme val="minor"/>
      </rPr>
      <t xml:space="preserve"> qu’ il avoit fait a la maison ou nous sommes pour y loger les soldats malades et nous avec eux pour les servir , ce qui etonna baucoup tout le monde et nous plus que personne .</t>
    </r>
  </si>
  <si>
    <r>
      <t xml:space="preserve">tous les Messieurs de la Compagnie qu’ il c’ etoit associé dans la d‹it›e Seigneurie y consantirent tous dans la pancee que ces Messieurs eclesiastiques pourois plus advantageusement travailler a la gloire de Dieu , estant establis sur les lieux , et faire moins de depances pour soutenir les </t>
    </r>
    <r>
      <rPr>
        <b/>
        <sz val="11"/>
        <color rgb="FFC00000"/>
        <rFont val="Calibri"/>
        <family val="2"/>
        <scheme val="minor"/>
      </rPr>
      <t>frais</t>
    </r>
    <r>
      <rPr>
        <sz val="11"/>
        <color rgb="FF000000"/>
        <rFont val="Calibri"/>
        <family val="2"/>
        <scheme val="minor"/>
      </rPr>
      <t xml:space="preserve"> de la Colonie qu’ eux qui ne pouvois pas estre presans , et plusieurs autres reisons qu’ on ne peut pas ecrire .</t>
    </r>
  </si>
  <si>
    <r>
      <t xml:space="preserve">Monsieur de La Dauversiere prit 2=000’ de leur fondation pour les esquiper , aprovisionner et fournir aux </t>
    </r>
    <r>
      <rPr>
        <b/>
        <sz val="11"/>
        <color rgb="FFC00000"/>
        <rFont val="Calibri"/>
        <family val="2"/>
        <scheme val="minor"/>
      </rPr>
      <t>frais</t>
    </r>
    <r>
      <rPr>
        <sz val="11"/>
        <color rgb="FF000000"/>
        <rFont val="Calibri"/>
        <family val="2"/>
        <scheme val="minor"/>
      </rPr>
      <t xml:space="preserve"> du voiage , qui est tout ce qu’ elles en profiterent , ayant esté perdue peu apres .</t>
    </r>
  </si>
  <si>
    <r>
      <t xml:space="preserve">mais comme il ne donnèt point de moyen , on ne se pressèt pas joint que la batisseuse croyèt la chose inpossible a cause que la seison de batir estoit trop advancee , et des faux </t>
    </r>
    <r>
      <rPr>
        <b/>
        <sz val="11"/>
        <color rgb="FFC00000"/>
        <rFont val="Calibri"/>
        <family val="2"/>
        <scheme val="minor"/>
      </rPr>
      <t>frais</t>
    </r>
    <r>
      <rPr>
        <sz val="11"/>
        <color rgb="FF000000"/>
        <rFont val="Calibri"/>
        <family val="2"/>
        <scheme val="minor"/>
      </rPr>
      <t xml:space="preserve"> qu’ il faudrèt faire innevitablement , et plusieurs autres bonnes reisons qu’ elle alequèt pour persuader que cela ne se pouvèt pas et qu’ on ferèt mieux de louer la maison des freres pour une annee afin de nous hoster d’ anbaras et eux de peine .</t>
    </r>
  </si>
  <si>
    <r>
      <t xml:space="preserve">mais nos commerçants y feroient des profits considerables si les </t>
    </r>
    <r>
      <rPr>
        <b/>
        <sz val="11"/>
        <color rgb="FFC00000"/>
        <rFont val="Calibri"/>
        <family val="2"/>
        <scheme val="minor"/>
      </rPr>
      <t>frais</t>
    </r>
    <r>
      <rPr>
        <sz val="11"/>
        <color rgb="FF000000"/>
        <rFont val="Calibri"/>
        <family val="2"/>
        <scheme val="minor"/>
      </rPr>
      <t xml:space="preserve"> n’ etoient pas excessifs .</t>
    </r>
  </si>
  <si>
    <r>
      <t xml:space="preserve">et quoy=que cette depence ne se fasse pas a ses </t>
    </r>
    <r>
      <rPr>
        <b/>
        <sz val="11"/>
        <color rgb="FFC00000"/>
        <rFont val="Calibri"/>
        <family val="2"/>
        <scheme val="minor"/>
      </rPr>
      <t>frais</t>
    </r>
    <r>
      <rPr>
        <sz val="11"/>
        <color rgb="FF000000"/>
        <rFont val="Calibri"/>
        <family val="2"/>
        <scheme val="minor"/>
      </rPr>
      <t xml:space="preserve"> , sa protection et ses soins nous sont fort avantageux ,</t>
    </r>
  </si>
  <si>
    <r>
      <t xml:space="preserve">il faudroit aussy sçavoir par ou on les auroit a moins de </t>
    </r>
    <r>
      <rPr>
        <b/>
        <sz val="11"/>
        <color rgb="FFC00000"/>
        <rFont val="Calibri"/>
        <family val="2"/>
        <scheme val="minor"/>
      </rPr>
      <t>frais</t>
    </r>
    <r>
      <rPr>
        <sz val="11"/>
        <color rgb="FF000000"/>
        <rFont val="Calibri"/>
        <family val="2"/>
        <scheme val="minor"/>
      </rPr>
      <t xml:space="preserve"> .</t>
    </r>
  </si>
  <si>
    <r>
      <t xml:space="preserve">Ne m’ arestereie a nul </t>
    </r>
    <r>
      <rPr>
        <b/>
        <sz val="11"/>
        <color rgb="FFC00000"/>
        <rFont val="Calibri"/>
        <family val="2"/>
        <scheme val="minor"/>
      </rPr>
      <t>fuer</t>
    </r>
    <r>
      <rPr>
        <sz val="11"/>
        <color rgb="FF000000"/>
        <rFont val="Calibri"/>
        <family val="2"/>
        <scheme val="minor"/>
      </rPr>
      <t xml:space="preserve"> Si lungement que jeo beüsse , Pur=quei treis pas aler peüsse .</t>
    </r>
  </si>
  <si>
    <r>
      <t xml:space="preserve">de celi qu’ ele ot leidangiee ne cuide ja=mes a nul </t>
    </r>
    <r>
      <rPr>
        <b/>
        <sz val="11"/>
        <color rgb="FFC00000"/>
        <rFont val="Calibri"/>
        <family val="2"/>
        <scheme val="minor"/>
      </rPr>
      <t>fuer</t>
    </r>
    <r>
      <rPr>
        <sz val="11"/>
        <color rgb="FF000000"/>
        <rFont val="Calibri"/>
        <family val="2"/>
        <scheme val="minor"/>
      </rPr>
      <t xml:space="preserve"> que amer la doie an son cuer ,</t>
    </r>
  </si>
  <si>
    <r>
      <t xml:space="preserve">voir ne seroit mie avenant que au pié me venist la suer mon seignor Gauvain a nul </t>
    </r>
    <r>
      <rPr>
        <b/>
        <sz val="11"/>
        <color rgb="FFC00000"/>
        <rFont val="Calibri"/>
        <family val="2"/>
        <scheme val="minor"/>
      </rPr>
      <t>fuer</t>
    </r>
    <r>
      <rPr>
        <sz val="11"/>
        <color rgb="FF000000"/>
        <rFont val="Calibri"/>
        <family val="2"/>
        <scheme val="minor"/>
      </rPr>
      <t xml:space="preserve"> , ne sa niece ,</t>
    </r>
  </si>
  <si>
    <r>
      <t xml:space="preserve">et si li prïent de boen cuer que sofrir ne vuelle a nul </t>
    </r>
    <r>
      <rPr>
        <b/>
        <sz val="11"/>
        <color rgb="FFC00000"/>
        <rFont val="Calibri"/>
        <family val="2"/>
        <scheme val="minor"/>
      </rPr>
      <t>fuer</t>
    </r>
    <r>
      <rPr>
        <sz val="11"/>
        <color rgb="FF000000"/>
        <rFont val="Calibri"/>
        <family val="2"/>
        <scheme val="minor"/>
      </rPr>
      <t xml:space="preserve"> que cil i soit morz ne conquis qui por li s’ est an painne mis .</t>
    </r>
  </si>
  <si>
    <r>
      <t xml:space="preserve">Il nel deïst a nul </t>
    </r>
    <r>
      <rPr>
        <b/>
        <sz val="11"/>
        <color rgb="FFC00000"/>
        <rFont val="Calibri"/>
        <family val="2"/>
        <scheme val="minor"/>
      </rPr>
      <t>fuer</t>
    </r>
    <r>
      <rPr>
        <sz val="11"/>
        <color rgb="FF000000"/>
        <rFont val="Calibri"/>
        <family val="2"/>
        <scheme val="minor"/>
      </rPr>
      <t xml:space="preserve"> ,</t>
    </r>
  </si>
  <si>
    <r>
      <t xml:space="preserve">qu’ il ne se peut estordre a nul </t>
    </r>
    <r>
      <rPr>
        <b/>
        <sz val="11"/>
        <color rgb="FFC00000"/>
        <rFont val="Calibri"/>
        <family val="2"/>
        <scheme val="minor"/>
      </rPr>
      <t>fuer</t>
    </r>
    <r>
      <rPr>
        <sz val="11"/>
        <color rgb="FF000000"/>
        <rFont val="Calibri"/>
        <family val="2"/>
        <scheme val="minor"/>
      </rPr>
      <t xml:space="preserve"> qu’ il n’ alast hors a chu balliu .</t>
    </r>
  </si>
  <si>
    <r>
      <t xml:space="preserve">Quant il virrent qu’ il ne peurent avant aler a nul </t>
    </r>
    <r>
      <rPr>
        <b/>
        <sz val="11"/>
        <color rgb="FFC00000"/>
        <rFont val="Calibri"/>
        <family val="2"/>
        <scheme val="minor"/>
      </rPr>
      <t>fuer</t>
    </r>
    <r>
      <rPr>
        <sz val="11"/>
        <color rgb="FF000000"/>
        <rFont val="Calibri"/>
        <family val="2"/>
        <scheme val="minor"/>
      </rPr>
      <t xml:space="preserve"> , si prisent Andromes l’ empereeur ,</t>
    </r>
  </si>
  <si>
    <r>
      <t xml:space="preserve">Sire , fis je , se je avoie la mauvestié en mon cuer , si ne vous loeroie je a nul </t>
    </r>
    <r>
      <rPr>
        <b/>
        <sz val="11"/>
        <color rgb="FFC00000"/>
        <rFont val="Calibri"/>
        <family val="2"/>
        <scheme val="minor"/>
      </rPr>
      <t>fuer</t>
    </r>
    <r>
      <rPr>
        <sz val="11"/>
        <color rgb="FF000000"/>
        <rFont val="Calibri"/>
        <family val="2"/>
        <scheme val="minor"/>
      </rPr>
      <t xml:space="preserve"> que vous la feissiés .</t>
    </r>
  </si>
  <si>
    <r>
      <t xml:space="preserve">Irbourga pensoit en son cuer Que li roy de Chypre , à nul </t>
    </r>
    <r>
      <rPr>
        <b/>
        <sz val="11"/>
        <color rgb="FFC00000"/>
        <rFont val="Calibri"/>
        <family val="2"/>
        <scheme val="minor"/>
      </rPr>
      <t>fuer</t>
    </r>
    <r>
      <rPr>
        <sz val="11"/>
        <color rgb="FF000000"/>
        <rFont val="Calibri"/>
        <family val="2"/>
        <scheme val="minor"/>
      </rPr>
      <t xml:space="preserve"> , Ne lairoit qu’ avec leur messages N’ envoiast des siens bons &amp; sages , Par quoy li soudans acordast Ceste pais &amp; qu’ il la jurast .</t>
    </r>
  </si>
  <si>
    <r>
      <t xml:space="preserve">Dont il avint que , qant li signeur qui la ville de Valenchiennes gouvrenoient pour ce temps , en veirent la maniere , il missent par ban et sus painne a toutes coses </t>
    </r>
    <r>
      <rPr>
        <b/>
        <sz val="11"/>
        <color rgb="FFC00000"/>
        <rFont val="Calibri"/>
        <family val="2"/>
        <scheme val="minor"/>
      </rPr>
      <t>fuer</t>
    </r>
    <r>
      <rPr>
        <sz val="11"/>
        <color rgb="FF000000"/>
        <rFont val="Calibri"/>
        <family val="2"/>
        <scheme val="minor"/>
      </rPr>
      <t xml:space="preserve"> et pris raisonnable , et tant que li Englois s’ en contenterent grandement .</t>
    </r>
  </si>
  <si>
    <r>
      <t xml:space="preserve">Premierement il li offrirent Navie , qu’ il delivreront A tous ceuls qui passer vorront , Et avec ce juste nol </t>
    </r>
    <r>
      <rPr>
        <b/>
        <sz val="11"/>
        <color rgb="FFC00000"/>
        <rFont val="Calibri"/>
        <family val="2"/>
        <scheme val="minor"/>
      </rPr>
      <t>pris</t>
    </r>
    <r>
      <rPr>
        <sz val="11"/>
        <color rgb="FF000000"/>
        <rFont val="Calibri"/>
        <family val="2"/>
        <scheme val="minor"/>
      </rPr>
      <t xml:space="preserve"> , Et encor , se bien l’ ay compris , Ayde , faveur &amp; confort .</t>
    </r>
  </si>
  <si>
    <r>
      <t xml:space="preserve">Dont il avint que , qant li signeur qui la ville de Valenchiennes gouvrenoient pour ce temps , en veirent la maniere , il missent par ban et sus painne a toutes coses fuer et </t>
    </r>
    <r>
      <rPr>
        <b/>
        <sz val="11"/>
        <color rgb="FFC00000"/>
        <rFont val="Calibri"/>
        <family val="2"/>
        <scheme val="minor"/>
      </rPr>
      <t>pris</t>
    </r>
    <r>
      <rPr>
        <sz val="11"/>
        <color rgb="FF000000"/>
        <rFont val="Calibri"/>
        <family val="2"/>
        <scheme val="minor"/>
      </rPr>
      <t xml:space="preserve"> raisonnable , et tant que li Englois s’ en contenterent grandement .</t>
    </r>
  </si>
  <si>
    <r>
      <t xml:space="preserve">Et qant , au matin , messires Gautiers de Manni deubt monter a cheval , li dus de Normendie li envoia une hagenee amblans , et •I• coursier bien ou </t>
    </r>
    <r>
      <rPr>
        <b/>
        <sz val="11"/>
        <color rgb="FFC00000"/>
        <rFont val="Calibri"/>
        <family val="2"/>
        <scheme val="minor"/>
      </rPr>
      <t>pris</t>
    </r>
    <r>
      <rPr>
        <sz val="11"/>
        <color rgb="FF000000"/>
        <rFont val="Calibri"/>
        <family val="2"/>
        <scheme val="minor"/>
      </rPr>
      <t xml:space="preserve"> de mille livres .</t>
    </r>
  </si>
  <si>
    <r>
      <t xml:space="preserve">et en eut bon </t>
    </r>
    <r>
      <rPr>
        <b/>
        <sz val="11"/>
        <color rgb="FFC00000"/>
        <rFont val="Calibri"/>
        <family val="2"/>
        <scheme val="minor"/>
      </rPr>
      <t>pris</t>
    </r>
    <r>
      <rPr>
        <sz val="11"/>
        <color rgb="FF000000"/>
        <rFont val="Calibri"/>
        <family val="2"/>
        <scheme val="minor"/>
      </rPr>
      <t xml:space="preserve"> .</t>
    </r>
  </si>
  <si>
    <r>
      <t xml:space="preserve">mais plus n’ y revenez pour tel </t>
    </r>
    <r>
      <rPr>
        <b/>
        <sz val="11"/>
        <color rgb="FFC00000"/>
        <rFont val="Calibri"/>
        <family val="2"/>
        <scheme val="minor"/>
      </rPr>
      <t>pris</t>
    </r>
    <r>
      <rPr>
        <sz val="11"/>
        <color rgb="FF000000"/>
        <rFont val="Calibri"/>
        <family val="2"/>
        <scheme val="minor"/>
      </rPr>
      <t xml:space="preserve"> .</t>
    </r>
  </si>
  <si>
    <r>
      <t xml:space="preserve">et enfin fesoit si bien qu’ elle n’ i alloit que rarement , quelque desir qu’ on ut de la voir , qui etoit tel en plusieurs qu’ ils orois achepté a </t>
    </r>
    <r>
      <rPr>
        <b/>
        <sz val="11"/>
        <color rgb="FFC00000"/>
        <rFont val="Calibri"/>
        <family val="2"/>
        <scheme val="minor"/>
      </rPr>
      <t>pris</t>
    </r>
    <r>
      <rPr>
        <sz val="11"/>
        <color rgb="FF000000"/>
        <rFont val="Calibri"/>
        <family val="2"/>
        <scheme val="minor"/>
      </rPr>
      <t xml:space="preserve"> d’ argent la consolation de luy parler et cela par l’ estime qu’ ils en fesois de sa vertu , la considerant comme une vraye sainte .</t>
    </r>
  </si>
  <si>
    <r>
      <t xml:space="preserve">Elle anvoya une grande boiste plaine de bigoux , antre autres une ymage de cire du s‹ain›t enfant Jesus , rare en bauté , d’ un </t>
    </r>
    <r>
      <rPr>
        <b/>
        <sz val="11"/>
        <color rgb="FFC00000"/>
        <rFont val="Calibri"/>
        <family val="2"/>
        <scheme val="minor"/>
      </rPr>
      <t>pris</t>
    </r>
    <r>
      <rPr>
        <sz val="11"/>
        <color rgb="FF000000"/>
        <rFont val="Calibri"/>
        <family val="2"/>
        <scheme val="minor"/>
      </rPr>
      <t xml:space="preserve"> extrordinere , que ses parans et amis luy avois fait avoir par le desir qu’ ils avois que cette fille changea sa condition de s‹œu›r domestique en celle de sœur hospitaliere et vint en cette maison pour y estre sup‹erieu›re et nous faire faire le noviciat et ensuitte profession des veux solannels .</t>
    </r>
  </si>
  <si>
    <r>
      <t xml:space="preserve">On me chargea du soin ‹d›e cet ouvrage a cause que ma chere sœur Maumousseau ne connessant pas encorre bien le peys , elle avèt peine a trouver des materiaux necesseires qu’ a des </t>
    </r>
    <r>
      <rPr>
        <b/>
        <sz val="11"/>
        <color rgb="FFC00000"/>
        <rFont val="Calibri"/>
        <family val="2"/>
        <scheme val="minor"/>
      </rPr>
      <t>pris</t>
    </r>
    <r>
      <rPr>
        <sz val="11"/>
        <color rgb="FF000000"/>
        <rFont val="Calibri"/>
        <family val="2"/>
        <scheme val="minor"/>
      </rPr>
      <t xml:space="preserve"> fort haut .</t>
    </r>
  </si>
  <si>
    <r>
      <t xml:space="preserve">il vient de nous faire present d’ un tableau sans </t>
    </r>
    <r>
      <rPr>
        <b/>
        <sz val="11"/>
        <color rgb="FFC00000"/>
        <rFont val="Calibri"/>
        <family val="2"/>
        <scheme val="minor"/>
      </rPr>
      <t>prix</t>
    </r>
    <r>
      <rPr>
        <sz val="11"/>
        <color rgb="FF000000"/>
        <rFont val="Calibri"/>
        <family val="2"/>
        <scheme val="minor"/>
      </rPr>
      <t xml:space="preserve"> qu’ il a rapporté de Rome ,</t>
    </r>
  </si>
  <si>
    <r>
      <t xml:space="preserve">et ce qui me console , c’ est que vous en connoissez le </t>
    </r>
    <r>
      <rPr>
        <b/>
        <sz val="11"/>
        <color rgb="FFC00000"/>
        <rFont val="Calibri"/>
        <family val="2"/>
        <scheme val="minor"/>
      </rPr>
      <t>prix</t>
    </r>
    <r>
      <rPr>
        <sz val="11"/>
        <color rgb="FF000000"/>
        <rFont val="Calibri"/>
        <family val="2"/>
        <scheme val="minor"/>
      </rPr>
      <t xml:space="preserve"> et que vô· sçavez en faire un bon usage ,</t>
    </r>
  </si>
  <si>
    <r>
      <t xml:space="preserve">mais il est suivi de tant d’ autres avantages , que malgré ce que j’ en connois , je suis persuadée que nous ne verrons que dans l’ eternité le </t>
    </r>
    <r>
      <rPr>
        <b/>
        <sz val="11"/>
        <color rgb="FFC00000"/>
        <rFont val="Calibri"/>
        <family val="2"/>
        <scheme val="minor"/>
      </rPr>
      <t>prix</t>
    </r>
    <r>
      <rPr>
        <sz val="11"/>
        <color rgb="FF000000"/>
        <rFont val="Calibri"/>
        <family val="2"/>
        <scheme val="minor"/>
      </rPr>
      <t xml:space="preserve"> de cette grace ,</t>
    </r>
  </si>
  <si>
    <r>
      <t xml:space="preserve">Tout est hors de </t>
    </r>
    <r>
      <rPr>
        <b/>
        <sz val="11"/>
        <color rgb="FFC00000"/>
        <rFont val="Calibri"/>
        <family val="2"/>
        <scheme val="minor"/>
      </rPr>
      <t>prix</t>
    </r>
    <r>
      <rPr>
        <sz val="11"/>
        <color rgb="FF000000"/>
        <rFont val="Calibri"/>
        <family val="2"/>
        <scheme val="minor"/>
      </rPr>
      <t xml:space="preserve"> en Canada ,</t>
    </r>
  </si>
  <si>
    <r>
      <t xml:space="preserve">tout est hors de </t>
    </r>
    <r>
      <rPr>
        <b/>
        <sz val="11"/>
        <color rgb="FFC00000"/>
        <rFont val="Calibri"/>
        <family val="2"/>
        <scheme val="minor"/>
      </rPr>
      <t>prix</t>
    </r>
    <r>
      <rPr>
        <sz val="11"/>
        <color rgb="FF000000"/>
        <rFont val="Calibri"/>
        <family val="2"/>
        <scheme val="minor"/>
      </rPr>
      <t xml:space="preserve"> icy ,</t>
    </r>
  </si>
  <si>
    <r>
      <t xml:space="preserve">põ· faire cette péche il faut beaucoup d’ engagez </t>
    </r>
    <r>
      <rPr>
        <b/>
        <sz val="11"/>
        <color rgb="FFC00000"/>
        <rFont val="Calibri"/>
        <family val="2"/>
        <scheme val="minor"/>
      </rPr>
      <t>qui</t>
    </r>
    <r>
      <rPr>
        <sz val="11"/>
        <color rgb="FF000000"/>
        <rFont val="Calibri"/>
        <family val="2"/>
        <scheme val="minor"/>
      </rPr>
      <t xml:space="preserve"> </t>
    </r>
    <r>
      <rPr>
        <b/>
        <sz val="11"/>
        <color rgb="FFC00000"/>
        <rFont val="Calibri"/>
        <family val="2"/>
        <scheme val="minor"/>
      </rPr>
      <t>coutent</t>
    </r>
    <r>
      <rPr>
        <sz val="11"/>
        <color rgb="FF000000"/>
        <rFont val="Calibri"/>
        <family val="2"/>
        <scheme val="minor"/>
      </rPr>
      <t xml:space="preserve"> </t>
    </r>
    <r>
      <rPr>
        <b/>
        <sz val="11"/>
        <color rgb="FFC00000"/>
        <rFont val="Calibri"/>
        <family val="2"/>
        <scheme val="minor"/>
      </rPr>
      <t>beaucoup</t>
    </r>
    <r>
      <rPr>
        <sz val="11"/>
        <color rgb="FF000000"/>
        <rFont val="Calibri"/>
        <family val="2"/>
        <scheme val="minor"/>
      </rPr>
      <t xml:space="preserve"> ,</t>
    </r>
  </si>
  <si>
    <r>
      <t xml:space="preserve">A quelques annee de la , la s‹œu›r Bourgeoys alla en France ou Monsieur le baron de Fancamp luy donna un crusifix </t>
    </r>
    <r>
      <rPr>
        <b/>
        <sz val="11"/>
        <color rgb="FFC00000"/>
        <rFont val="Calibri"/>
        <family val="2"/>
        <scheme val="minor"/>
      </rPr>
      <t>de grand prix</t>
    </r>
    <r>
      <rPr>
        <sz val="11"/>
        <color rgb="FF000000"/>
        <rFont val="Calibri"/>
        <family val="2"/>
        <scheme val="minor"/>
      </rPr>
      <t xml:space="preserve"> et une ymage miraculeuse de la tres s‹ain›te Vierge soubs le nom de Nostre Dame de Bon Secours , avec cent escu pour estre anployé a egrandir ou orner la chapelle susditte ou devoit reposer son ymage .</t>
    </r>
  </si>
  <si>
    <r>
      <t xml:space="preserve">Enfin le contrat ce fit dans les formes ordineres , a la reserve qu’ elle n’ i parut que soubs le nom d’ une personne qui ne veut point estre nommee ni connue d’ autres que de celles a qui elle confièt son segret , laquelle receut comptant dans son tablier , a plusieurs reprise pour ce mieux cacher , la somme de soixante mil livres , sur quoy elle asigna une pantion de mil livres a Mademoiselle Mance sa vie durant , luy donnant en outre plusieurs bijoux de devotion </t>
    </r>
    <r>
      <rPr>
        <b/>
        <sz val="11"/>
        <color rgb="FFC00000"/>
        <rFont val="Calibri"/>
        <family val="2"/>
        <scheme val="minor"/>
      </rPr>
      <t>de grands prix</t>
    </r>
    <r>
      <rPr>
        <sz val="11"/>
        <color rgb="FF000000"/>
        <rFont val="Calibri"/>
        <family val="2"/>
        <scheme val="minor"/>
      </rPr>
      <t xml:space="preserve"> et son portrait en mignature dans une boiste d’ agastes fines enchassee en de l’ or et enrichie de perles fines dont la d‹it›e damoiselle fit present a notre communauté quelques année avand sa mort , qui l’ a gardee avec veneration pour le profond recpect qu’ elle a eu ‹du› merite de cette dame et la reconnessance qu’ on luy doibt en calité de fondatrisse aussy bien que de l’ hospital , ce que je feré connestre en son lieu ,</t>
    </r>
  </si>
  <si>
    <r>
      <t xml:space="preserve">Quant il ot finé sa parole , Qu’ on ne tenoit pas pour frivole , Li sires de Lespaire dit : "Sire , je </t>
    </r>
    <r>
      <rPr>
        <b/>
        <sz val="11"/>
        <color rgb="FFC00000"/>
        <rFont val="Calibri"/>
        <family val="2"/>
        <scheme val="minor"/>
      </rPr>
      <t>advoue</t>
    </r>
    <r>
      <rPr>
        <sz val="11"/>
        <color rgb="FF000000"/>
        <rFont val="Calibri"/>
        <family val="2"/>
        <scheme val="minor"/>
      </rPr>
      <t xml:space="preserve"> vostre dit ,</t>
    </r>
  </si>
  <si>
    <r>
      <t xml:space="preserve">Monsigneur , neul plus que moi ne peut temongner ce qu’ il vous plait me respresanter par votre lestre , de votre bon naturel et peu d’ ingratitude a l’ androit de ceux qui vous plait honorer de votre bonne grase , aiaint ases reconnu en vous , Monsigneur , cete vertu , et souvant resanti an moi ses esfais , qui m’ ont , trop plus qu’ otre eutile respait , convié de dessirer me revoir ancore jouisante de la felisité de votre amitié , et d’ estre resue du nonbre de vos tres humbles et plus fideles servantes ; titres duquel je vous suplie tres humblemant de croire , Monsigneur , que je ne seré si par fidele afection on s’ an peut randre digne indignement honorée , n’ aiant , an la profetion que j’ ai tourjours fait d’ une tres fidele amitie , jamais desmanti ce que j’ ai cet honneur de vous aitre , </t>
    </r>
    <r>
      <rPr>
        <b/>
        <sz val="11"/>
        <color rgb="FFC00000"/>
        <rFont val="Calibri"/>
        <family val="2"/>
        <scheme val="minor"/>
      </rPr>
      <t>avouant</t>
    </r>
    <r>
      <rPr>
        <sz val="11"/>
        <color rgb="FF000000"/>
        <rFont val="Calibri"/>
        <family val="2"/>
        <scheme val="minor"/>
      </rPr>
      <t xml:space="preserve"> si j’ ose sans presompetion m’ onorer de cete louange retenir de vous , Monsigneur , cete vertueuxse afection qui ne m’ aconpagnera moins au tres humble servise que je vous ai voué , et qu’ il vous plait m’ asurer avoir eu agreable , qu’ ele a fait an toute ma vie .</t>
    </r>
  </si>
  <si>
    <r>
      <t xml:space="preserve">La lestre qu’ il a pleu a la roine m’ escrire m’ a beaucoup consolée , comme celes ausi que je resoi de vous qui aquierent sur moi une si grande obligation qui=lest inposible que j’ an perde james la souvenanse , resantant teslemant la paine que prenes pour moi et l’ afection que me tesmongnes , qui ne sera james que je ne reconnoise et n’ </t>
    </r>
    <r>
      <rPr>
        <b/>
        <sz val="11"/>
        <color rgb="FFC00000"/>
        <rFont val="Calibri"/>
        <family val="2"/>
        <scheme val="minor"/>
      </rPr>
      <t>avoue</t>
    </r>
    <r>
      <rPr>
        <sz val="11"/>
        <color rgb="FF000000"/>
        <rFont val="Calibri"/>
        <family val="2"/>
        <scheme val="minor"/>
      </rPr>
      <t xml:space="preserve"> conbien je vous suis tenue et que je ne dessire , autant que la conservation de ma vie , les moiens de m’ an pouvoir revancher .</t>
    </r>
  </si>
  <si>
    <r>
      <t xml:space="preserve">Il l’ a </t>
    </r>
    <r>
      <rPr>
        <b/>
        <sz val="11"/>
        <color rgb="FFC00000"/>
        <rFont val="Calibri"/>
        <family val="2"/>
        <scheme val="minor"/>
      </rPr>
      <t>avoué</t>
    </r>
    <r>
      <rPr>
        <sz val="11"/>
        <color rgb="FF000000"/>
        <rFont val="Calibri"/>
        <family val="2"/>
        <scheme val="minor"/>
      </rPr>
      <t xml:space="preserve"> a Monsieur de Renty qui l’ a baucoup aidé .</t>
    </r>
  </si>
  <si>
    <r>
      <t xml:space="preserve">Je vous </t>
    </r>
    <r>
      <rPr>
        <b/>
        <sz val="11"/>
        <color rgb="FFC00000"/>
        <rFont val="Calibri"/>
        <family val="2"/>
        <scheme val="minor"/>
      </rPr>
      <t>avoue</t>
    </r>
    <r>
      <rPr>
        <sz val="11"/>
        <color rgb="FF000000"/>
        <rFont val="Calibri"/>
        <family val="2"/>
        <scheme val="minor"/>
      </rPr>
      <t xml:space="preserve"> , mes s‹œu›rs , que c’ est pour nous une consolation indicible de voir ces ames venir chercher parmy nous le chemin du Ciel et pour cela renoncer a la vie des sans pour en mener une toute surnaturelle et de graces .</t>
    </r>
  </si>
  <si>
    <r>
      <t xml:space="preserve">Elle m’ </t>
    </r>
    <r>
      <rPr>
        <b/>
        <sz val="11"/>
        <color rgb="FFC00000"/>
        <rFont val="Calibri"/>
        <family val="2"/>
        <scheme val="minor"/>
      </rPr>
      <t>avoua</t>
    </r>
    <r>
      <rPr>
        <sz val="11"/>
        <color rgb="FF000000"/>
        <rFont val="Calibri"/>
        <family val="2"/>
        <scheme val="minor"/>
      </rPr>
      <t xml:space="preserve"> humblement qu’ il estoit vray et plusieurs autres faveurs encorre plus grandes qu’ on ne soroit qu’ au jour du jugement .</t>
    </r>
  </si>
  <si>
    <r>
      <t xml:space="preserve">Je vous </t>
    </r>
    <r>
      <rPr>
        <b/>
        <sz val="11"/>
        <color rgb="FFC00000"/>
        <rFont val="Calibri"/>
        <family val="2"/>
        <scheme val="minor"/>
      </rPr>
      <t>avoue</t>
    </r>
    <r>
      <rPr>
        <sz val="11"/>
        <color rgb="FF000000"/>
        <rFont val="Calibri"/>
        <family val="2"/>
        <scheme val="minor"/>
      </rPr>
      <t xml:space="preserve"> , mes sœurs , que je ne pances jamais a cet article que je ne sois charmee de la vertu avec laquelle elles agirent en ces occurances , qui me parois heroyque , moy qui sçait ce qu’ elles soufreis par la pauvreté .</t>
    </r>
  </si>
  <si>
    <r>
      <t xml:space="preserve">et ne la quitta point qu’ elle ne luy ut </t>
    </r>
    <r>
      <rPr>
        <b/>
        <sz val="11"/>
        <color rgb="FFC00000"/>
        <rFont val="Calibri"/>
        <family val="2"/>
        <scheme val="minor"/>
      </rPr>
      <t>avoué</t>
    </r>
    <r>
      <rPr>
        <sz val="11"/>
        <color rgb="FF000000"/>
        <rFont val="Calibri"/>
        <family val="2"/>
        <scheme val="minor"/>
      </rPr>
      <t xml:space="preserve"> qui elle etoit .</t>
    </r>
  </si>
  <si>
    <r>
      <t xml:space="preserve">L’ amour qu’ elle resantèt pour ces parans et la peine de les avoir quitté etoit telle que le Demon devoit s’ an mesler pour la retirer du service de Dieu , </t>
    </r>
    <r>
      <rPr>
        <b/>
        <sz val="11"/>
        <color rgb="FFC00000"/>
        <rFont val="Calibri"/>
        <family val="2"/>
        <scheme val="minor"/>
      </rPr>
      <t>avouant</t>
    </r>
    <r>
      <rPr>
        <sz val="11"/>
        <color rgb="FF000000"/>
        <rFont val="Calibri"/>
        <family val="2"/>
        <scheme val="minor"/>
      </rPr>
      <t xml:space="preserve"> n’ avoir jamais resanty la motier de ces tandresse pandant qu’ elle etoit avec eux , quoy=qu’ elle en fut baucoup cherie .</t>
    </r>
  </si>
  <si>
    <r>
      <t xml:space="preserve">il m’ a </t>
    </r>
    <r>
      <rPr>
        <b/>
        <sz val="11"/>
        <color rgb="FFC00000"/>
        <rFont val="Calibri"/>
        <family val="2"/>
        <scheme val="minor"/>
      </rPr>
      <t>avoué</t>
    </r>
    <r>
      <rPr>
        <sz val="11"/>
        <color rgb="FF000000"/>
        <rFont val="Calibri"/>
        <family val="2"/>
        <scheme val="minor"/>
      </rPr>
      <t xml:space="preserve"> avoir esté dix huit mois dans un estat de dessespoir .</t>
    </r>
  </si>
  <si>
    <r>
      <t xml:space="preserve">et gagnèt toujours leur consantement , </t>
    </r>
    <r>
      <rPr>
        <b/>
        <sz val="11"/>
        <color rgb="FFC00000"/>
        <rFont val="Calibri"/>
        <family val="2"/>
        <scheme val="minor"/>
      </rPr>
      <t>avouant</t>
    </r>
    <r>
      <rPr>
        <sz val="11"/>
        <color rgb="FF000000"/>
        <rFont val="Calibri"/>
        <family val="2"/>
        <scheme val="minor"/>
      </rPr>
      <t xml:space="preserve"> eux mesme n’ i pouvoir resister .</t>
    </r>
  </si>
  <si>
    <r>
      <t xml:space="preserve">Aussy=tost que notre chere sœur ut su qu’ on se preparoit tout de bon chez nos s‹œu›rs de Laval a prandre les veux solannels , elle pria instanment la superieure de ne ce point opposer qu’ elle fit son possible pour estre resue dans cette maison pour y estre Religieuse avec elles , l’ asurant qu’ elle demandèt cette grace a Dieu depuis qu’ elle estoit revenue de Baugé . Ce qui l’ etonna un peu en aparance , luy </t>
    </r>
    <r>
      <rPr>
        <b/>
        <sz val="11"/>
        <color rgb="FFC00000"/>
        <rFont val="Calibri"/>
        <family val="2"/>
        <scheme val="minor"/>
      </rPr>
      <t>avouant</t>
    </r>
    <r>
      <rPr>
        <sz val="11"/>
        <color rgb="FF000000"/>
        <rFont val="Calibri"/>
        <family val="2"/>
        <scheme val="minor"/>
      </rPr>
      <t xml:space="preserve"> sepandant qu’ elle le creioit en son cœur pour bien des reisons , se defandant neanmoins de luy permettre d’ aller a Laval pour des reisons d’ amitié et d’ estime p‹ou›r sa personne , la conjurant de ne point pancer a cela et rester dans sa maison .</t>
    </r>
  </si>
  <si>
    <r>
      <t xml:space="preserve">je vous </t>
    </r>
    <r>
      <rPr>
        <b/>
        <sz val="11"/>
        <color rgb="FFC00000"/>
        <rFont val="Calibri"/>
        <family val="2"/>
        <scheme val="minor"/>
      </rPr>
      <t>avouëray</t>
    </r>
    <r>
      <rPr>
        <sz val="11"/>
        <color rgb="FF000000"/>
        <rFont val="Calibri"/>
        <family val="2"/>
        <scheme val="minor"/>
      </rPr>
      <t xml:space="preserve"> confidemment que depuis que je suis en Religion , je me suis grace a Dieu garentie de tout parti .</t>
    </r>
  </si>
  <si>
    <r>
      <t xml:space="preserve">j’ </t>
    </r>
    <r>
      <rPr>
        <b/>
        <sz val="11"/>
        <color rgb="FFC00000"/>
        <rFont val="Calibri"/>
        <family val="2"/>
        <scheme val="minor"/>
      </rPr>
      <t>avoue</t>
    </r>
    <r>
      <rPr>
        <sz val="11"/>
        <color rgb="FF000000"/>
        <rFont val="Calibri"/>
        <family val="2"/>
        <scheme val="minor"/>
      </rPr>
      <t xml:space="preserve"> qu’ en cecy je suis la mienne ,</t>
    </r>
  </si>
  <si>
    <r>
      <t xml:space="preserve">je vous </t>
    </r>
    <r>
      <rPr>
        <b/>
        <sz val="11"/>
        <color rgb="FFC00000"/>
        <rFont val="Calibri"/>
        <family val="2"/>
        <scheme val="minor"/>
      </rPr>
      <t>avouë</t>
    </r>
    <r>
      <rPr>
        <sz val="11"/>
        <color rgb="FF000000"/>
        <rFont val="Calibri"/>
        <family val="2"/>
        <scheme val="minor"/>
      </rPr>
      <t xml:space="preserve"> ma chere amie qu| elle m’ ont blessée d’ un trait dont je ne guériray jamais ,</t>
    </r>
  </si>
  <si>
    <r>
      <t xml:space="preserve">je vous </t>
    </r>
    <r>
      <rPr>
        <b/>
        <sz val="11"/>
        <color rgb="FFC00000"/>
        <rFont val="Calibri"/>
        <family val="2"/>
        <scheme val="minor"/>
      </rPr>
      <t>avoue</t>
    </r>
    <r>
      <rPr>
        <sz val="11"/>
        <color rgb="FF000000"/>
        <rFont val="Calibri"/>
        <family val="2"/>
        <scheme val="minor"/>
      </rPr>
      <t xml:space="preserve"> que j’ en remercie beaucoup la divine bonté , et que je me sens en même temps confuse d’ en faire si peu pour le même Maître .</t>
    </r>
  </si>
  <si>
    <r>
      <t xml:space="preserve">vous en portez une je l’ </t>
    </r>
    <r>
      <rPr>
        <b/>
        <sz val="11"/>
        <color rgb="FFC00000"/>
        <rFont val="Calibri"/>
        <family val="2"/>
        <scheme val="minor"/>
      </rPr>
      <t>avouë</t>
    </r>
    <r>
      <rPr>
        <sz val="11"/>
        <color rgb="FF000000"/>
        <rFont val="Calibri"/>
        <family val="2"/>
        <scheme val="minor"/>
      </rPr>
      <t xml:space="preserve"> qui est tres penible ,</t>
    </r>
  </si>
  <si>
    <r>
      <t xml:space="preserve">mais je vous </t>
    </r>
    <r>
      <rPr>
        <b/>
        <sz val="11"/>
        <color rgb="FFC00000"/>
        <rFont val="Calibri"/>
        <family val="2"/>
        <scheme val="minor"/>
      </rPr>
      <t>avoue</t>
    </r>
    <r>
      <rPr>
        <sz val="11"/>
        <color rgb="FF000000"/>
        <rFont val="Calibri"/>
        <family val="2"/>
        <scheme val="minor"/>
      </rPr>
      <t xml:space="preserve"> que les sens ont encore tant d’ empire sur moy , que je goute un grand plaisir a cultiver mes amis vertueux en ce monde ; que leurs discours de bouche ou par écrit , me font du bien , et que dès qu’ ils sont morts quelqu’ assurance morale qu’ on ait de leur bonheur , il semble qu’ ils ayent tout oublié ,</t>
    </r>
  </si>
  <si>
    <r>
      <t xml:space="preserve">je vous </t>
    </r>
    <r>
      <rPr>
        <b/>
        <sz val="11"/>
        <color rgb="FFC00000"/>
        <rFont val="Calibri"/>
        <family val="2"/>
        <scheme val="minor"/>
      </rPr>
      <t>avoue</t>
    </r>
    <r>
      <rPr>
        <sz val="11"/>
        <color rgb="FF000000"/>
        <rFont val="Calibri"/>
        <family val="2"/>
        <scheme val="minor"/>
      </rPr>
      <t xml:space="preserve"> que cela redouble mon estime et ma tendresse pour vous , parce que je croy que par ces dispositions vous devenez bien chere a Dieu ,</t>
    </r>
  </si>
  <si>
    <r>
      <t xml:space="preserve">je vous </t>
    </r>
    <r>
      <rPr>
        <b/>
        <sz val="11"/>
        <color rgb="FFC00000"/>
        <rFont val="Calibri"/>
        <family val="2"/>
        <scheme val="minor"/>
      </rPr>
      <t>avoue</t>
    </r>
    <r>
      <rPr>
        <sz val="11"/>
        <color rgb="FF000000"/>
        <rFont val="Calibri"/>
        <family val="2"/>
        <scheme val="minor"/>
      </rPr>
      <t xml:space="preserve"> que cela me fait de grandes leçons , et que malgré le peu de progrès que l’ on croy faire dans la vertu en Religion , je sens plus que jamais , l’ avantage qu’ il y a d| etre dans la pratique de l’ oraison , parce que on apprend dans cet exercice , les motifs qui peuvent nous aider à profiter des maux de cette vie pour acquerir le ciel ,</t>
    </r>
  </si>
  <si>
    <r>
      <t xml:space="preserve">et quemanderent li vesque as pelerins qu’ il se </t>
    </r>
    <r>
      <rPr>
        <b/>
        <sz val="11"/>
        <color rgb="FFC00000"/>
        <rFont val="Calibri"/>
        <family val="2"/>
        <scheme val="minor"/>
      </rPr>
      <t>confessaissent</t>
    </r>
    <r>
      <rPr>
        <sz val="11"/>
        <color rgb="FF000000"/>
        <rFont val="Calibri"/>
        <family val="2"/>
        <scheme val="minor"/>
      </rPr>
      <t xml:space="preserve"> et kemeniaissent tout molt bien , et qu’ il ne doutaissent mie a assalir les Grieus ,</t>
    </r>
  </si>
  <si>
    <r>
      <t xml:space="preserve">Il y avoit tout plein de gens qui se </t>
    </r>
    <r>
      <rPr>
        <b/>
        <sz val="11"/>
        <color rgb="FFC00000"/>
        <rFont val="Calibri"/>
        <family val="2"/>
        <scheme val="minor"/>
      </rPr>
      <t>confessoient</t>
    </r>
    <r>
      <rPr>
        <sz val="11"/>
        <color rgb="FF000000"/>
        <rFont val="Calibri"/>
        <family val="2"/>
        <scheme val="minor"/>
      </rPr>
      <t xml:space="preserve"> a un frere de la Trinité qui avait nom Jehan et estoit au conte Guillaume de Flandres .</t>
    </r>
  </si>
  <si>
    <r>
      <t xml:space="preserve">Et lors me dit que il nous avoit appelez pour li </t>
    </r>
    <r>
      <rPr>
        <b/>
        <sz val="11"/>
        <color rgb="FFC00000"/>
        <rFont val="Calibri"/>
        <family val="2"/>
        <scheme val="minor"/>
      </rPr>
      <t>confesser</t>
    </r>
    <r>
      <rPr>
        <sz val="11"/>
        <color rgb="FF000000"/>
        <rFont val="Calibri"/>
        <family val="2"/>
        <scheme val="minor"/>
      </rPr>
      <t xml:space="preserve"> a moy de ce que a tort avoit deffendu mestre Robert encontre moy .</t>
    </r>
  </si>
  <si>
    <r>
      <t xml:space="preserve">et les fist </t>
    </r>
    <r>
      <rPr>
        <b/>
        <sz val="11"/>
        <color rgb="FFC00000"/>
        <rFont val="Calibri"/>
        <family val="2"/>
        <scheme val="minor"/>
      </rPr>
      <t>confesser</t>
    </r>
    <r>
      <rPr>
        <sz val="11"/>
        <color rgb="FF000000"/>
        <rFont val="Calibri"/>
        <family val="2"/>
        <scheme val="minor"/>
      </rPr>
      <t xml:space="preserve"> et appareiller ,</t>
    </r>
  </si>
  <si>
    <r>
      <t>Confesse</t>
    </r>
    <r>
      <rPr>
        <sz val="11"/>
        <color rgb="FF000000"/>
        <rFont val="Calibri"/>
        <family val="2"/>
        <scheme val="minor"/>
      </rPr>
      <t xml:space="preserve"> toy souvent ,</t>
    </r>
  </si>
  <si>
    <r>
      <t xml:space="preserve">Ou a l’ aventure el lui </t>
    </r>
    <r>
      <rPr>
        <b/>
        <sz val="11"/>
        <color rgb="FFC00000"/>
        <rFont val="Calibri"/>
        <family val="2"/>
        <scheme val="minor"/>
      </rPr>
      <t>confesse</t>
    </r>
    <r>
      <rPr>
        <sz val="11"/>
        <color rgb="FF000000"/>
        <rFont val="Calibri"/>
        <family val="2"/>
        <scheme val="minor"/>
      </rPr>
      <t xml:space="preserve"> toute la maniere ,</t>
    </r>
  </si>
  <si>
    <r>
      <t xml:space="preserve">et se </t>
    </r>
    <r>
      <rPr>
        <b/>
        <sz val="11"/>
        <color rgb="FFC00000"/>
        <rFont val="Calibri"/>
        <family val="2"/>
        <scheme val="minor"/>
      </rPr>
      <t>confesserent</t>
    </r>
    <r>
      <rPr>
        <sz val="11"/>
        <color rgb="FF000000"/>
        <rFont val="Calibri"/>
        <family val="2"/>
        <scheme val="minor"/>
      </rPr>
      <t xml:space="preserve"> li rois et ses fils , et la grignour partie de ceuls del hoost ,</t>
    </r>
  </si>
  <si>
    <r>
      <t xml:space="preserve">La fille </t>
    </r>
    <r>
      <rPr>
        <b/>
        <sz val="11"/>
        <color rgb="FFC00000"/>
        <rFont val="Calibri"/>
        <family val="2"/>
        <scheme val="minor"/>
      </rPr>
      <t>confessa</t>
    </r>
    <r>
      <rPr>
        <sz val="11"/>
        <color rgb="FF000000"/>
        <rFont val="Calibri"/>
        <family val="2"/>
        <scheme val="minor"/>
      </rPr>
      <t xml:space="preserve"> tout ,</t>
    </r>
  </si>
  <si>
    <r>
      <t xml:space="preserve">Et adonc luy va tout compter comment c’ estoit la fille a son maistre de Bruxelles , et qu’ il coucha avecques elle et l’ engrossa , et que a ceste cause il vint par deça ; comment aussi après son departement elle devint si tresgrosse qu’ on s’ en perceut , et comme elle </t>
    </r>
    <r>
      <rPr>
        <b/>
        <sz val="11"/>
        <color rgb="FFC00000"/>
        <rFont val="Calibri"/>
        <family val="2"/>
        <scheme val="minor"/>
      </rPr>
      <t>confessa</t>
    </r>
    <r>
      <rPr>
        <sz val="11"/>
        <color rgb="FF000000"/>
        <rFont val="Calibri"/>
        <family val="2"/>
        <scheme val="minor"/>
      </rPr>
      <t xml:space="preserve"> a sa mere qu’ il l’ avoit engrossée et qu’ elle l’ envoyoit vers luy affin qu’ il luy desfist ce qu’ il luy avoit fait , ou aultrement vers elle ne retournast .</t>
    </r>
  </si>
  <si>
    <r>
      <t xml:space="preserve">Quand Montbleru eut </t>
    </r>
    <r>
      <rPr>
        <b/>
        <sz val="11"/>
        <color rgb="FFC00000"/>
        <rFont val="Calibri"/>
        <family val="2"/>
        <scheme val="minor"/>
      </rPr>
      <t>confessé</t>
    </r>
    <r>
      <rPr>
        <sz val="11"/>
        <color rgb="FF000000"/>
        <rFont val="Calibri"/>
        <family val="2"/>
        <scheme val="minor"/>
      </rPr>
      <t xml:space="preserve"> ce larrecin , et qu’ il eut trouvé sa quictance par le party qu’ avez oy , il ne fault pas demander si maistre Ymbert , maistre Roland et Jehan Le Tourneur furent bien esbahiz ,</t>
    </r>
  </si>
  <si>
    <r>
      <t xml:space="preserve">et sans mentir de mot vous ay </t>
    </r>
    <r>
      <rPr>
        <b/>
        <sz val="11"/>
        <color rgb="FFC00000"/>
        <rFont val="Calibri"/>
        <family val="2"/>
        <scheme val="minor"/>
      </rPr>
      <t>confessé</t>
    </r>
    <r>
      <rPr>
        <sz val="11"/>
        <color rgb="FF000000"/>
        <rFont val="Calibri"/>
        <family val="2"/>
        <scheme val="minor"/>
      </rPr>
      <t xml:space="preserve"> tout mon cas .</t>
    </r>
  </si>
  <si>
    <r>
      <t xml:space="preserve">Elles furent mandées et contrainctes de </t>
    </r>
    <r>
      <rPr>
        <b/>
        <sz val="11"/>
        <color rgb="FFC00000"/>
        <rFont val="Calibri"/>
        <family val="2"/>
        <scheme val="minor"/>
      </rPr>
      <t>confesser</t>
    </r>
    <r>
      <rPr>
        <sz val="11"/>
        <color rgb="FF000000"/>
        <rFont val="Calibri"/>
        <family val="2"/>
        <scheme val="minor"/>
      </rPr>
      <t xml:space="preserve"> que ce avoit esté pour faire parchon d’ une piece de couvrechefs , et cetera .</t>
    </r>
  </si>
  <si>
    <r>
      <t xml:space="preserve">Il se </t>
    </r>
    <r>
      <rPr>
        <b/>
        <sz val="11"/>
        <color rgb="FFC00000"/>
        <rFont val="Calibri"/>
        <family val="2"/>
        <scheme val="minor"/>
      </rPr>
      <t>confessa</t>
    </r>
    <r>
      <rPr>
        <sz val="11"/>
        <color rgb="FF000000"/>
        <rFont val="Calibri"/>
        <family val="2"/>
        <scheme val="minor"/>
      </rPr>
      <t xml:space="preserve"> le plus longuement qu’ il peut .</t>
    </r>
  </si>
  <si>
    <r>
      <t xml:space="preserve">si luy fut force de </t>
    </r>
    <r>
      <rPr>
        <b/>
        <sz val="11"/>
        <color rgb="FFC00000"/>
        <rFont val="Calibri"/>
        <family val="2"/>
        <scheme val="minor"/>
      </rPr>
      <t>confesser</t>
    </r>
    <r>
      <rPr>
        <sz val="11"/>
        <color rgb="FF000000"/>
        <rFont val="Calibri"/>
        <family val="2"/>
        <scheme val="minor"/>
      </rPr>
      <t xml:space="preserve"> ce qu’ il eust tres voluntiers celé , et qu’ il cuidoit que ame ne sceust que luy .</t>
    </r>
  </si>
  <si>
    <r>
      <t xml:space="preserve">Et ainçois qu’ il le feist venir devant les hommes desja tout prest pour le juger , s’ il </t>
    </r>
    <r>
      <rPr>
        <b/>
        <sz val="11"/>
        <color rgb="FFC00000"/>
        <rFont val="Calibri"/>
        <family val="2"/>
        <scheme val="minor"/>
      </rPr>
      <t>confessoit</t>
    </r>
    <r>
      <rPr>
        <sz val="11"/>
        <color rgb="FF000000"/>
        <rFont val="Calibri"/>
        <family val="2"/>
        <scheme val="minor"/>
      </rPr>
      <t xml:space="preserve"> par geheyne ou aultrement l’ orrible cas dont il estoit chargé , parla a luy a part ,</t>
    </r>
  </si>
  <si>
    <r>
      <t xml:space="preserve">Je me veil </t>
    </r>
    <r>
      <rPr>
        <b/>
        <sz val="11"/>
        <color rgb="FFC00000"/>
        <rFont val="Calibri"/>
        <family val="2"/>
        <scheme val="minor"/>
      </rPr>
      <t>confesser</t>
    </r>
    <r>
      <rPr>
        <sz val="11"/>
        <color rgb="FF000000"/>
        <rFont val="Calibri"/>
        <family val="2"/>
        <scheme val="minor"/>
      </rPr>
      <t xml:space="preserve"> , dit il .</t>
    </r>
  </si>
  <si>
    <r>
      <t xml:space="preserve">Quand l’ autre se vit asseuré , il ayma mieulx </t>
    </r>
    <r>
      <rPr>
        <b/>
        <sz val="11"/>
        <color rgb="FFC00000"/>
        <rFont val="Calibri"/>
        <family val="2"/>
        <scheme val="minor"/>
      </rPr>
      <t>confesser</t>
    </r>
    <r>
      <rPr>
        <sz val="11"/>
        <color rgb="FF000000"/>
        <rFont val="Calibri"/>
        <family val="2"/>
        <scheme val="minor"/>
      </rPr>
      <t xml:space="preserve"> verité et son peché et celuy de ses compaignons et eschapper , que le celer et tenir clos et estre en dangier de perdre sa vie .</t>
    </r>
  </si>
  <si>
    <r>
      <t xml:space="preserve">et tout le mieulx qu’ il sceut se </t>
    </r>
    <r>
      <rPr>
        <b/>
        <sz val="11"/>
        <color rgb="FFC00000"/>
        <rFont val="Calibri"/>
        <family val="2"/>
        <scheme val="minor"/>
      </rPr>
      <t>confessa</t>
    </r>
    <r>
      <rPr>
        <sz val="11"/>
        <color rgb="FF000000"/>
        <rFont val="Calibri"/>
        <family val="2"/>
        <scheme val="minor"/>
      </rPr>
      <t xml:space="preserve"> ,</t>
    </r>
  </si>
  <si>
    <r>
      <t xml:space="preserve">Et tost après son partement , la mere de la fille se parceut de l’ encloueure de sa fille , laquelle , a quelque meschief que ce fust , </t>
    </r>
    <r>
      <rPr>
        <b/>
        <sz val="11"/>
        <color rgb="FFC00000"/>
        <rFont val="Calibri"/>
        <family val="2"/>
        <scheme val="minor"/>
      </rPr>
      <t>confessa</t>
    </r>
    <r>
      <rPr>
        <sz val="11"/>
        <color rgb="FF000000"/>
        <rFont val="Calibri"/>
        <family val="2"/>
        <scheme val="minor"/>
      </rPr>
      <t xml:space="preserve"> le cas tel qu’ il estoit .</t>
    </r>
  </si>
  <si>
    <r>
      <t xml:space="preserve">La septante et huitiesme nouvelle , par Jehan Martin , d’ ung gentilhomme marié lequel s’ avoulenta de faire plusieurs et lointains voyaiges , durant lesquelz sa bonne et loyale preude femme de troys gentilz compaignons s’ accointa que cy après pourrés ouyr ; et comment elle confessa son cas a son mary , quand des ditz voyaiges fut retourné , cuidant la </t>
    </r>
    <r>
      <rPr>
        <b/>
        <sz val="11"/>
        <color rgb="FFC00000"/>
        <rFont val="Calibri"/>
        <family val="2"/>
        <scheme val="minor"/>
      </rPr>
      <t>confesser</t>
    </r>
    <r>
      <rPr>
        <sz val="11"/>
        <color rgb="FF000000"/>
        <rFont val="Calibri"/>
        <family val="2"/>
        <scheme val="minor"/>
      </rPr>
      <t xml:space="preserve"> a son curé ; et de la maniere comment elle se saulva , comme cy après orrez .</t>
    </r>
  </si>
  <si>
    <r>
      <t xml:space="preserve">Et veez=cy l’ espousée qui se mect a genoux devant le curé et se </t>
    </r>
    <r>
      <rPr>
        <b/>
        <sz val="11"/>
        <color rgb="FFC00000"/>
        <rFont val="Calibri"/>
        <family val="2"/>
        <scheme val="minor"/>
      </rPr>
      <t>confesse</t>
    </r>
    <r>
      <rPr>
        <sz val="11"/>
        <color rgb="FF000000"/>
        <rFont val="Calibri"/>
        <family val="2"/>
        <scheme val="minor"/>
      </rPr>
      <t xml:space="preserve"> .</t>
    </r>
  </si>
  <si>
    <r>
      <t xml:space="preserve">La vje nouvelle , par monsieur de Launoy , d’ un yvroigne qui au prieuré des Augustins de La Haye en Hollendre se voult </t>
    </r>
    <r>
      <rPr>
        <b/>
        <sz val="11"/>
        <color rgb="FFC00000"/>
        <rFont val="Calibri"/>
        <family val="2"/>
        <scheme val="minor"/>
      </rPr>
      <t>confesser</t>
    </r>
    <r>
      <rPr>
        <sz val="11"/>
        <color rgb="FF000000"/>
        <rFont val="Calibri"/>
        <family val="2"/>
        <scheme val="minor"/>
      </rPr>
      <t xml:space="preserve"> , et après sa confession , disant que en bon estat estoit , vouloit mourir .</t>
    </r>
  </si>
  <si>
    <r>
      <t xml:space="preserve">Neantmains , quelque chose qu’ il luy dist ou remonstrast , qu’ il ne luy devoit pas celer ung tel cas , et que si il luy estoit advenu semblable , ou beaucop plus grand , il ne luy celeroit ja , si ne luy voult oncques </t>
    </r>
    <r>
      <rPr>
        <b/>
        <sz val="11"/>
        <color rgb="FFC00000"/>
        <rFont val="Calibri"/>
        <family val="2"/>
        <scheme val="minor"/>
      </rPr>
      <t>confesser</t>
    </r>
    <r>
      <rPr>
        <sz val="11"/>
        <color rgb="FF000000"/>
        <rFont val="Calibri"/>
        <family val="2"/>
        <scheme val="minor"/>
      </rPr>
      <t xml:space="preserve"> ce qu’ il savoit certainement et bien .</t>
    </r>
  </si>
  <si>
    <r>
      <t xml:space="preserve">ce </t>
    </r>
    <r>
      <rPr>
        <b/>
        <sz val="11"/>
        <color rgb="FFC00000"/>
        <rFont val="Calibri"/>
        <family val="2"/>
        <scheme val="minor"/>
      </rPr>
      <t>confessèt</t>
    </r>
    <r>
      <rPr>
        <sz val="11"/>
        <color rgb="FF000000"/>
        <rFont val="Calibri"/>
        <family val="2"/>
        <scheme val="minor"/>
      </rPr>
      <t xml:space="preserve"> et communièt le matin du jour qui luy estoit marqué , a quoy ils estois pontuels sans jamais y manquer qu’ an cas de maladie .</t>
    </r>
  </si>
  <si>
    <r>
      <t xml:space="preserve">puis ce </t>
    </r>
    <r>
      <rPr>
        <b/>
        <sz val="11"/>
        <color rgb="FFC00000"/>
        <rFont val="Calibri"/>
        <family val="2"/>
        <scheme val="minor"/>
      </rPr>
      <t>confessa</t>
    </r>
    <r>
      <rPr>
        <sz val="11"/>
        <color rgb="FF000000"/>
        <rFont val="Calibri"/>
        <family val="2"/>
        <scheme val="minor"/>
      </rPr>
      <t xml:space="preserve"> a Monsieur Chaumeaux qui luy donna aussy les s‹ain›tes huilles vers les trois heures de relevee .</t>
    </r>
  </si>
  <si>
    <r>
      <t xml:space="preserve">Elles ce </t>
    </r>
    <r>
      <rPr>
        <b/>
        <sz val="11"/>
        <color rgb="FFC00000"/>
        <rFont val="Calibri"/>
        <family val="2"/>
        <scheme val="minor"/>
      </rPr>
      <t>confessois</t>
    </r>
    <r>
      <rPr>
        <sz val="11"/>
        <color rgb="FF000000"/>
        <rFont val="Calibri"/>
        <family val="2"/>
        <scheme val="minor"/>
      </rPr>
      <t xml:space="preserve"> et communiès dans un cabinet de planches for mal propre et petit , qui estoit soubs ce jubé , ou il y avèt une grille pour communier seules et a cauté un guichet pour ce confesser ,</t>
    </r>
  </si>
  <si>
    <r>
      <t xml:space="preserve">Il y en avèt peu qui ne ce </t>
    </r>
    <r>
      <rPr>
        <b/>
        <sz val="11"/>
        <color rgb="FFC00000"/>
        <rFont val="Calibri"/>
        <family val="2"/>
        <scheme val="minor"/>
      </rPr>
      <t>confessace</t>
    </r>
    <r>
      <rPr>
        <sz val="11"/>
        <color rgb="FF000000"/>
        <rFont val="Calibri"/>
        <family val="2"/>
        <scheme val="minor"/>
      </rPr>
      <t xml:space="preserve"> et communiasse tous les 8 jours et d’ autres plus souvants .</t>
    </r>
  </si>
  <si>
    <r>
      <t xml:space="preserve">Je ne cacheré pas isi que notre chere sœur dont je parles a quitté , pandant un tamps , Mons‹ieu›r Souart , notre confesseur , et ce </t>
    </r>
    <r>
      <rPr>
        <b/>
        <sz val="11"/>
        <color rgb="FFC00000"/>
        <rFont val="Calibri"/>
        <family val="2"/>
        <scheme val="minor"/>
      </rPr>
      <t>confessèt</t>
    </r>
    <r>
      <rPr>
        <sz val="11"/>
        <color rgb="FF000000"/>
        <rFont val="Calibri"/>
        <family val="2"/>
        <scheme val="minor"/>
      </rPr>
      <t xml:space="preserve"> et dirigèt a un autre uniquement parce qu’ il n’ aprouvèt ce qu’ elle voulèt au fait de la mortification , qui la randois un peu trop singuliere dans la communauté et advançois ces jours .</t>
    </r>
  </si>
  <si>
    <r>
      <t xml:space="preserve">ils ont empêché les 7 discrettes de communier et de se </t>
    </r>
    <r>
      <rPr>
        <b/>
        <sz val="11"/>
        <color rgb="FFC00000"/>
        <rFont val="Calibri"/>
        <family val="2"/>
        <scheme val="minor"/>
      </rPr>
      <t>confesser</t>
    </r>
    <r>
      <rPr>
        <sz val="11"/>
        <color rgb="FF000000"/>
        <rFont val="Calibri"/>
        <family val="2"/>
        <scheme val="minor"/>
      </rPr>
      <t xml:space="preserve"> toute l’ année ,</t>
    </r>
  </si>
  <si>
    <r>
      <t xml:space="preserve">Et puis=qu’ il est si debonaires qu’ il est adés prest de recevoir cels et celes qui a lui revienent .’ sachiez que il ne vos refusera ja se vos vos offrez a lui en tel maniere com je vos di de veraie </t>
    </r>
    <r>
      <rPr>
        <b/>
        <sz val="11"/>
        <color rgb="FFC00000"/>
        <rFont val="Calibri"/>
        <family val="2"/>
        <scheme val="minor"/>
      </rPr>
      <t>confession</t>
    </r>
    <r>
      <rPr>
        <sz val="11"/>
        <color rgb="FF000000"/>
        <rFont val="Calibri"/>
        <family val="2"/>
        <scheme val="minor"/>
      </rPr>
      <t xml:space="preserve"> de bouche , et de repentance de cuer , et en amendement de vie ,</t>
    </r>
  </si>
  <si>
    <r>
      <t xml:space="preserve">Et lors li comence a parler de </t>
    </r>
    <r>
      <rPr>
        <b/>
        <sz val="11"/>
        <color rgb="FFC00000"/>
        <rFont val="Calibri"/>
        <family val="2"/>
        <scheme val="minor"/>
      </rPr>
      <t>confession</t>
    </r>
    <r>
      <rPr>
        <sz val="11"/>
        <color rgb="FF000000"/>
        <rFont val="Calibri"/>
        <family val="2"/>
        <scheme val="minor"/>
      </rPr>
      <t xml:space="preserve"> , et trere li avant trop biaux essamples de l’ evangile ,</t>
    </r>
  </si>
  <si>
    <r>
      <t xml:space="preserve">Et se vos de cest don qu’ il vos a fet estes ses anemis , sachiez qu’ il vos tornera a noient en assez petit de tens se vos prochainement ne li criez merci en veraie </t>
    </r>
    <r>
      <rPr>
        <b/>
        <sz val="11"/>
        <color rgb="FFC00000"/>
        <rFont val="Calibri"/>
        <family val="2"/>
        <scheme val="minor"/>
      </rPr>
      <t>confession</t>
    </r>
    <r>
      <rPr>
        <sz val="11"/>
        <color rgb="FF000000"/>
        <rFont val="Calibri"/>
        <family val="2"/>
        <scheme val="minor"/>
      </rPr>
      <t xml:space="preserve"> , et en repentance dou cuer et en amendement de vie ,</t>
    </r>
  </si>
  <si>
    <r>
      <t xml:space="preserve">Nostre yvroigne , plus estourdy que une grive partant d’ une vigne , commença , s’ il vous plaist , sa devote </t>
    </r>
    <r>
      <rPr>
        <b/>
        <sz val="11"/>
        <color rgb="FFC00000"/>
        <rFont val="Calibri"/>
        <family val="2"/>
        <scheme val="minor"/>
      </rPr>
      <t>confession</t>
    </r>
    <r>
      <rPr>
        <sz val="11"/>
        <color rgb="FF000000"/>
        <rFont val="Calibri"/>
        <family val="2"/>
        <scheme val="minor"/>
      </rPr>
      <t xml:space="preserve"> , laquelle je passe ,</t>
    </r>
  </si>
  <si>
    <r>
      <t xml:space="preserve">Vous oyez par leur </t>
    </r>
    <r>
      <rPr>
        <b/>
        <sz val="11"/>
        <color rgb="FFC00000"/>
        <rFont val="Calibri"/>
        <family val="2"/>
        <scheme val="minor"/>
      </rPr>
      <t>confession</t>
    </r>
    <r>
      <rPr>
        <sz val="11"/>
        <color rgb="FF000000"/>
        <rFont val="Calibri"/>
        <family val="2"/>
        <scheme val="minor"/>
      </rPr>
      <t xml:space="preserve"> que ces ribaulx moynes ont fait merveilles d’ armes , et espoir plus et mieulx que nous ne savons faire .</t>
    </r>
  </si>
  <si>
    <r>
      <t xml:space="preserve">il ne te fault aultre </t>
    </r>
    <r>
      <rPr>
        <b/>
        <sz val="11"/>
        <color rgb="FFC00000"/>
        <rFont val="Calibri"/>
        <family val="2"/>
        <scheme val="minor"/>
      </rPr>
      <t>confession</t>
    </r>
    <r>
      <rPr>
        <sz val="11"/>
        <color rgb="FF000000"/>
        <rFont val="Calibri"/>
        <family val="2"/>
        <scheme val="minor"/>
      </rPr>
      <t xml:space="preserve"> ,</t>
    </r>
  </si>
  <si>
    <r>
      <t xml:space="preserve">La vje nouvelle , par monsieur de Launoy , d’ un yvroigne qui au prieuré des Augustins de La Haye en Hollendre se voult confesser , et après sa </t>
    </r>
    <r>
      <rPr>
        <b/>
        <sz val="11"/>
        <color rgb="FFC00000"/>
        <rFont val="Calibri"/>
        <family val="2"/>
        <scheme val="minor"/>
      </rPr>
      <t>confession</t>
    </r>
    <r>
      <rPr>
        <sz val="11"/>
        <color rgb="FF000000"/>
        <rFont val="Calibri"/>
        <family val="2"/>
        <scheme val="minor"/>
      </rPr>
      <t xml:space="preserve"> , disant que en bon estat estoit , vouloit mourir .</t>
    </r>
  </si>
  <si>
    <r>
      <t xml:space="preserve">Et Dieu scet que en oyant ceste </t>
    </r>
    <r>
      <rPr>
        <b/>
        <sz val="11"/>
        <color rgb="FFC00000"/>
        <rFont val="Calibri"/>
        <family val="2"/>
        <scheme val="minor"/>
      </rPr>
      <t>confession</t>
    </r>
    <r>
      <rPr>
        <sz val="11"/>
        <color rgb="FF000000"/>
        <rFont val="Calibri"/>
        <family val="2"/>
        <scheme val="minor"/>
      </rPr>
      <t xml:space="preserve"> , le mary estoit bien a son aise .</t>
    </r>
  </si>
  <si>
    <r>
      <t xml:space="preserve">Après que la bonne femme eut dit la </t>
    </r>
    <r>
      <rPr>
        <b/>
        <sz val="11"/>
        <color rgb="FFC00000"/>
        <rFont val="Calibri"/>
        <family val="2"/>
        <scheme val="minor"/>
      </rPr>
      <t>confession</t>
    </r>
    <r>
      <rPr>
        <sz val="11"/>
        <color rgb="FF000000"/>
        <rFont val="Calibri"/>
        <family val="2"/>
        <scheme val="minor"/>
      </rPr>
      <t xml:space="preserve"> generale , descendit au particulier ,</t>
    </r>
  </si>
  <si>
    <r>
      <t xml:space="preserve">Puis luy bailla l’ absolucion , après ceste devote </t>
    </r>
    <r>
      <rPr>
        <b/>
        <sz val="11"/>
        <color rgb="FFC00000"/>
        <rFont val="Calibri"/>
        <family val="2"/>
        <scheme val="minor"/>
      </rPr>
      <t>confession</t>
    </r>
    <r>
      <rPr>
        <sz val="11"/>
        <color rgb="FF000000"/>
        <rFont val="Calibri"/>
        <family val="2"/>
        <scheme val="minor"/>
      </rPr>
      <t xml:space="preserve"> ,</t>
    </r>
  </si>
  <si>
    <r>
      <t xml:space="preserve">ta </t>
    </r>
    <r>
      <rPr>
        <b/>
        <sz val="11"/>
        <color rgb="FFC00000"/>
        <rFont val="Calibri"/>
        <family val="2"/>
        <scheme val="minor"/>
      </rPr>
      <t>confession</t>
    </r>
    <r>
      <rPr>
        <sz val="11"/>
        <color rgb="FF000000"/>
        <rFont val="Calibri"/>
        <family val="2"/>
        <scheme val="minor"/>
      </rPr>
      <t xml:space="preserve"> est tresbonne .</t>
    </r>
  </si>
  <si>
    <r>
      <t xml:space="preserve">et dist au curé qu’ il l’ en tuera si bientost il n’ escoute sa </t>
    </r>
    <r>
      <rPr>
        <b/>
        <sz val="11"/>
        <color rgb="FFC00000"/>
        <rFont val="Calibri"/>
        <family val="2"/>
        <scheme val="minor"/>
      </rPr>
      <t>confession</t>
    </r>
    <r>
      <rPr>
        <sz val="11"/>
        <color rgb="FF000000"/>
        <rFont val="Calibri"/>
        <family val="2"/>
        <scheme val="minor"/>
      </rPr>
      <t xml:space="preserve"> .</t>
    </r>
  </si>
  <si>
    <r>
      <t xml:space="preserve">car nul , si prestre n’ est , ne peut oyr </t>
    </r>
    <r>
      <rPr>
        <b/>
        <sz val="11"/>
        <color rgb="FFC00000"/>
        <rFont val="Calibri"/>
        <family val="2"/>
        <scheme val="minor"/>
      </rPr>
      <t>confession</t>
    </r>
    <r>
      <rPr>
        <sz val="11"/>
        <color rgb="FF000000"/>
        <rFont val="Calibri"/>
        <family val="2"/>
        <scheme val="minor"/>
      </rPr>
      <t xml:space="preserve"> .</t>
    </r>
  </si>
  <si>
    <r>
      <t xml:space="preserve">Et s’ avisa maistre mary , pour estre de l’ estat de sa femme asseuré , qu’ il feroit tant avec son curé , qui son tresgrand amy estoit , que d’ elle orroit la devote </t>
    </r>
    <r>
      <rPr>
        <b/>
        <sz val="11"/>
        <color rgb="FFC00000"/>
        <rFont val="Calibri"/>
        <family val="2"/>
        <scheme val="minor"/>
      </rPr>
      <t>confession</t>
    </r>
    <r>
      <rPr>
        <sz val="11"/>
        <color rgb="FF000000"/>
        <rFont val="Calibri"/>
        <family val="2"/>
        <scheme val="minor"/>
      </rPr>
      <t xml:space="preserve"> , ce qu’ il fist au moien du curé , qui son fait conduisit .</t>
    </r>
  </si>
  <si>
    <r>
      <t xml:space="preserve">L’ yvroigne , tant oultré que plus ne povoit , retourne et poursuit le prieur , et luy requiert </t>
    </r>
    <r>
      <rPr>
        <b/>
        <sz val="11"/>
        <color rgb="FFC00000"/>
        <rFont val="Calibri"/>
        <family val="2"/>
        <scheme val="minor"/>
      </rPr>
      <t>confession</t>
    </r>
    <r>
      <rPr>
        <sz val="11"/>
        <color rgb="FF000000"/>
        <rFont val="Calibri"/>
        <family val="2"/>
        <scheme val="minor"/>
      </rPr>
      <t xml:space="preserve"> .</t>
    </r>
  </si>
  <si>
    <r>
      <t xml:space="preserve">on fait des </t>
    </r>
    <r>
      <rPr>
        <b/>
        <sz val="11"/>
        <color rgb="FFC00000"/>
        <rFont val="Calibri"/>
        <family val="2"/>
        <scheme val="minor"/>
      </rPr>
      <t>confessions</t>
    </r>
    <r>
      <rPr>
        <sz val="11"/>
        <color rgb="FF000000"/>
        <rFont val="Calibri"/>
        <family val="2"/>
        <scheme val="minor"/>
      </rPr>
      <t xml:space="preserve"> genérales de tous cotés ,</t>
    </r>
  </si>
  <si>
    <r>
      <t xml:space="preserve">Enfin le contrat ce fit dans les formes ordineres , a la reserve qu’ elle n’ i parut que soubs le nom d’ une personne qui ne veut point estre nommee ni connue d’ autres que de celles a qui elle </t>
    </r>
    <r>
      <rPr>
        <b/>
        <sz val="11"/>
        <color rgb="FFC00000"/>
        <rFont val="Calibri"/>
        <family val="2"/>
        <scheme val="minor"/>
      </rPr>
      <t>confièt</t>
    </r>
    <r>
      <rPr>
        <sz val="11"/>
        <color rgb="FF000000"/>
        <rFont val="Calibri"/>
        <family val="2"/>
        <scheme val="minor"/>
      </rPr>
      <t xml:space="preserve"> son segret , laquelle receut comptant dans son tablier , a plusieurs reprise pour ce mieux cacher , la somme de soixante mil livres , sur quoy elle asigna une pantion de mil livres a Mademoiselle Mance sa vie durant , luy donnant en outre plusieurs bijoux de devotion de grands prix et son portrait en mignature dans une boiste d’ agastes fines enchassee en de l’ or et enrichie de perles fines dont la d‹it›e damoiselle fit present a notre communauté quelques année avand sa mort , qui l’ a gardee avec veneration pour le profond recpect qu’ elle a eu ‹du› merite de cette dame et la reconnessance qu’ on luy doibt en calité de fondatrisse aussy bien que de l’ hospital , ce que je feré connestre en son lieu ,</t>
    </r>
  </si>
  <si>
    <r>
      <t xml:space="preserve">et chacune de nous en </t>
    </r>
    <r>
      <rPr>
        <b/>
        <sz val="11"/>
        <color rgb="FFC00000"/>
        <rFont val="Calibri"/>
        <family val="2"/>
        <scheme val="minor"/>
      </rPr>
      <t>convenèt</t>
    </r>
    <r>
      <rPr>
        <sz val="11"/>
        <color rgb="FF000000"/>
        <rFont val="Calibri"/>
        <family val="2"/>
        <scheme val="minor"/>
      </rPr>
      <t xml:space="preserve"> sans peine .</t>
    </r>
  </si>
  <si>
    <r>
      <t xml:space="preserve">Je n’ en caché pas mes santimens a ceux qui conduisois la maison , qui en </t>
    </r>
    <r>
      <rPr>
        <b/>
        <sz val="11"/>
        <color rgb="FFC00000"/>
        <rFont val="Calibri"/>
        <family val="2"/>
        <scheme val="minor"/>
      </rPr>
      <t>convinrent</t>
    </r>
    <r>
      <rPr>
        <sz val="11"/>
        <color rgb="FF000000"/>
        <rFont val="Calibri"/>
        <family val="2"/>
        <scheme val="minor"/>
      </rPr>
      <t xml:space="preserve"> avec moy et me dire que la diversité de conduitte avoit causé ce malheur , qu’ on c’ etoit mal pris dans la reforme , qu’ on vouloit faire des veux solannels au lieu des simples , q’ un retardement de quelques annee auroit enpesché les petis desordres qu’ on voyèt aujourdhy et qu’ an voulans aller trop viste on gastoit tout l’ ouvrage du Seig‹neu›r .</t>
    </r>
  </si>
  <si>
    <r>
      <t xml:space="preserve">Elle mit toutes les afaires dudit hospital entre les mains de Monsieur Dolebeau , son cousin , qui s’ an chargea et en prit le soin avec bien de la charité jusqu’ a la mort de sa chere cousine , ce qui a duré plus de vingt ans . Laquelle </t>
    </r>
    <r>
      <rPr>
        <b/>
        <sz val="11"/>
        <color rgb="FFC00000"/>
        <rFont val="Calibri"/>
        <family val="2"/>
        <scheme val="minor"/>
      </rPr>
      <t>convingt</t>
    </r>
    <r>
      <rPr>
        <sz val="11"/>
        <color rgb="FF000000"/>
        <rFont val="Calibri"/>
        <family val="2"/>
        <scheme val="minor"/>
      </rPr>
      <t xml:space="preserve"> avec Monsieur de La Dauversiere du tamps qu’ il ce faillèt randre a La Rochelle , tant elle que nos cheres sœurs , et de ce qu’ il faillèt disposer pour ce grand voiage de France a Ville Marie .</t>
    </r>
  </si>
  <si>
    <r>
      <t xml:space="preserve">et pour consoler ceux qui souffrent , il faut bien </t>
    </r>
    <r>
      <rPr>
        <b/>
        <sz val="11"/>
        <color rgb="FFC00000"/>
        <rFont val="Calibri"/>
        <family val="2"/>
        <scheme val="minor"/>
      </rPr>
      <t>convenir</t>
    </r>
    <r>
      <rPr>
        <sz val="11"/>
        <color rgb="FF000000"/>
        <rFont val="Calibri"/>
        <family val="2"/>
        <scheme val="minor"/>
      </rPr>
      <t xml:space="preserve"> quelquefois qu’ ils ont raison ,</t>
    </r>
  </si>
  <si>
    <r>
      <t xml:space="preserve">et il faut </t>
    </r>
    <r>
      <rPr>
        <b/>
        <sz val="11"/>
        <color rgb="FFC00000"/>
        <rFont val="Calibri"/>
        <family val="2"/>
        <scheme val="minor"/>
      </rPr>
      <t>convenir</t>
    </r>
    <r>
      <rPr>
        <sz val="11"/>
        <color rgb="FF000000"/>
        <rFont val="Calibri"/>
        <family val="2"/>
        <scheme val="minor"/>
      </rPr>
      <t xml:space="preserve"> que nos R‹ses› ont exercé l’ hospitalité avec beaucoup de ferveur ,</t>
    </r>
  </si>
  <si>
    <r>
      <t xml:space="preserve">La nouvelle estant </t>
    </r>
    <r>
      <rPr>
        <b/>
        <sz val="11"/>
        <color rgb="FFC00000"/>
        <rFont val="Calibri"/>
        <family val="2"/>
        <scheme val="minor"/>
      </rPr>
      <t>divulguee</t>
    </r>
    <r>
      <rPr>
        <sz val="11"/>
        <color rgb="FF000000"/>
        <rFont val="Calibri"/>
        <family val="2"/>
        <scheme val="minor"/>
      </rPr>
      <t xml:space="preserve"> , plusieurs personnes allerent au devant en des canots d’ ecorse a la mode du peys pour voir leurs amis et savoir plus tost les nouvelles de France .</t>
    </r>
  </si>
  <si>
    <r>
      <t xml:space="preserve">Après ung pou de sermon que fist l’ ermite touchant songes , visions , apparicions et </t>
    </r>
    <r>
      <rPr>
        <b/>
        <sz val="11"/>
        <color rgb="FFC00000"/>
        <rFont val="Calibri"/>
        <family val="2"/>
        <scheme val="minor"/>
      </rPr>
      <t>revelacions</t>
    </r>
    <r>
      <rPr>
        <sz val="11"/>
        <color rgb="FF000000"/>
        <rFont val="Calibri"/>
        <family val="2"/>
        <scheme val="minor"/>
      </rPr>
      <t xml:space="preserve"> , qui souvent aux gens adviennent , il cheut en propos de toucher leur matiere pour laquelle estoient assemblés .</t>
    </r>
  </si>
  <si>
    <r>
      <t xml:space="preserve">Je ne vous donne pas se songe pour une </t>
    </r>
    <r>
      <rPr>
        <b/>
        <sz val="11"/>
        <color rgb="FFC00000"/>
        <rFont val="Calibri"/>
        <family val="2"/>
        <scheme val="minor"/>
      </rPr>
      <t>revelation</t>
    </r>
    <r>
      <rPr>
        <sz val="11"/>
        <color rgb="FF000000"/>
        <rFont val="Calibri"/>
        <family val="2"/>
        <scheme val="minor"/>
      </rPr>
      <t xml:space="preserve"> ,</t>
    </r>
  </si>
  <si>
    <r>
      <t xml:space="preserve">Qui seroit ce qui oseroit Presumer , ou qui penseroit , C’ uns tels sires fust tant haïs Des nobles de tout son païs , Et de ses freres proprement Com pour le tuer telement ; Et que la chose fust celée Si qu’ elle ne fust </t>
    </r>
    <r>
      <rPr>
        <b/>
        <sz val="11"/>
        <color rgb="FFC00000"/>
        <rFont val="Calibri"/>
        <family val="2"/>
        <scheme val="minor"/>
      </rPr>
      <t>revelée</t>
    </r>
    <r>
      <rPr>
        <sz val="11"/>
        <color rgb="FF000000"/>
        <rFont val="Calibri"/>
        <family val="2"/>
        <scheme val="minor"/>
      </rPr>
      <t xml:space="preserve"> .</t>
    </r>
  </si>
  <si>
    <r>
      <t xml:space="preserve">Ceste chose fu </t>
    </r>
    <r>
      <rPr>
        <b/>
        <sz val="11"/>
        <color rgb="FFC00000"/>
        <rFont val="Calibri"/>
        <family val="2"/>
        <scheme val="minor"/>
      </rPr>
      <t>revelée</t>
    </r>
    <r>
      <rPr>
        <sz val="11"/>
        <color rgb="FF000000"/>
        <rFont val="Calibri"/>
        <family val="2"/>
        <scheme val="minor"/>
      </rPr>
      <t xml:space="preserve"> A tous nobles de la contrée .</t>
    </r>
  </si>
  <si>
    <r>
      <t xml:space="preserve">Et avec ce li </t>
    </r>
    <r>
      <rPr>
        <b/>
        <sz val="11"/>
        <color rgb="FFC00000"/>
        <rFont val="Calibri"/>
        <family val="2"/>
        <scheme val="minor"/>
      </rPr>
      <t>revela</t>
    </r>
    <r>
      <rPr>
        <sz val="11"/>
        <color rgb="FF000000"/>
        <rFont val="Calibri"/>
        <family val="2"/>
        <scheme val="minor"/>
      </rPr>
      <t xml:space="preserve"> Li princes ,</t>
    </r>
  </si>
  <si>
    <r>
      <t xml:space="preserve">Eins doit bien estre </t>
    </r>
    <r>
      <rPr>
        <b/>
        <sz val="11"/>
        <color rgb="FFC00000"/>
        <rFont val="Calibri"/>
        <family val="2"/>
        <scheme val="minor"/>
      </rPr>
      <t>revelée</t>
    </r>
    <r>
      <rPr>
        <sz val="11"/>
        <color rgb="FF000000"/>
        <rFont val="Calibri"/>
        <family val="2"/>
        <scheme val="minor"/>
      </rPr>
      <t xml:space="preserve"> .</t>
    </r>
  </si>
  <si>
    <r>
      <t xml:space="preserve">ains la </t>
    </r>
    <r>
      <rPr>
        <b/>
        <sz val="11"/>
        <color rgb="FFC00000"/>
        <rFont val="Calibri"/>
        <family val="2"/>
        <scheme val="minor"/>
      </rPr>
      <t>revela</t>
    </r>
    <r>
      <rPr>
        <sz val="11"/>
        <color rgb="FF000000"/>
        <rFont val="Calibri"/>
        <family val="2"/>
        <scheme val="minor"/>
      </rPr>
      <t xml:space="preserve"> Au prince , qui estoit son frere , Drois germains de pere &amp; de mere .</t>
    </r>
  </si>
  <si>
    <r>
      <t xml:space="preserve">car le prieur point ne la </t>
    </r>
    <r>
      <rPr>
        <b/>
        <sz val="11"/>
        <color rgb="FFC00000"/>
        <rFont val="Calibri"/>
        <family val="2"/>
        <scheme val="minor"/>
      </rPr>
      <t>revela</t>
    </r>
    <r>
      <rPr>
        <sz val="11"/>
        <color rgb="FF000000"/>
        <rFont val="Calibri"/>
        <family val="2"/>
        <scheme val="minor"/>
      </rPr>
      <t xml:space="preserve"> .</t>
    </r>
  </si>
  <si>
    <r>
      <t xml:space="preserve">Et ce que j’ en sçay , dit elle , la mere d’ elle le m’ a dit , a qui Dieu l’ a voulu </t>
    </r>
    <r>
      <rPr>
        <b/>
        <sz val="11"/>
        <color rgb="FFC00000"/>
        <rFont val="Calibri"/>
        <family val="2"/>
        <scheme val="minor"/>
      </rPr>
      <t>reveler</t>
    </r>
    <r>
      <rPr>
        <sz val="11"/>
        <color rgb="FF000000"/>
        <rFont val="Calibri"/>
        <family val="2"/>
        <scheme val="minor"/>
      </rPr>
      <t xml:space="preserve"> .</t>
    </r>
  </si>
  <si>
    <r>
      <t xml:space="preserve">Puis=que Dieu veult et commende que je face lignée papale , voire et le daigne </t>
    </r>
    <r>
      <rPr>
        <b/>
        <sz val="11"/>
        <color rgb="FFC00000"/>
        <rFont val="Calibri"/>
        <family val="2"/>
        <scheme val="minor"/>
      </rPr>
      <t>reveler</t>
    </r>
    <r>
      <rPr>
        <sz val="11"/>
        <color rgb="FF000000"/>
        <rFont val="Calibri"/>
        <family val="2"/>
        <scheme val="minor"/>
      </rPr>
      <t xml:space="preserve"> non pas une foiz ou deux seullement , mais bien la tierce d’ abundance , il fault croire , dire et conclure que c’ est ung hault bien qui de ce fait en ensuyvra .</t>
    </r>
  </si>
  <si>
    <r>
      <t xml:space="preserve">Et se penserent , comme si le saint esperit leur eust </t>
    </r>
    <r>
      <rPr>
        <b/>
        <sz val="11"/>
        <color rgb="FFC00000"/>
        <rFont val="Calibri"/>
        <family val="2"/>
        <scheme val="minor"/>
      </rPr>
      <t>revelé</t>
    </r>
    <r>
      <rPr>
        <sz val="11"/>
        <color rgb="FF000000"/>
        <rFont val="Calibri"/>
        <family val="2"/>
        <scheme val="minor"/>
      </rPr>
      <t xml:space="preserve"> , que la maistresse pourroit bien suyvir la chambriere , ad ce qu’ ils entendirent de la chambriere que sa maistresse l’ envoyoit devers le curé pour savoir qu’ il tardoit tant de venir oultre l’ heure prinse entre eulx deux .</t>
    </r>
  </si>
  <si>
    <r>
      <t xml:space="preserve">Ce grand serviteur de Dieu voyant a veue d’ œil que Sa Majesté mettoit sa main divine a l’ ouvrage qu’ il avoit bien deigné luy </t>
    </r>
    <r>
      <rPr>
        <b/>
        <sz val="11"/>
        <color rgb="FFC00000"/>
        <rFont val="Calibri"/>
        <family val="2"/>
        <scheme val="minor"/>
      </rPr>
      <t>reveler</t>
    </r>
    <r>
      <rPr>
        <sz val="11"/>
        <color rgb="FF000000"/>
        <rFont val="Calibri"/>
        <family val="2"/>
        <scheme val="minor"/>
      </rPr>
      <t xml:space="preserve"> et fait l’ honneur de le choisir pour cause segonde et l’ instrumand dont il voulèt se servir pour faire neistre et perfectionner l’ ordre des Religieuses de S‹ain›t Joseph en son Eglise , il n’ oublia rien de tout ce qu’ il crut propre a cela ,</t>
    </r>
  </si>
  <si>
    <r>
      <t xml:space="preserve">car le roy </t>
    </r>
    <r>
      <rPr>
        <b/>
        <sz val="11"/>
        <color rgb="FFC00000"/>
        <rFont val="Calibri"/>
        <family val="2"/>
        <scheme val="minor"/>
      </rPr>
      <t>se confie</t>
    </r>
    <r>
      <rPr>
        <sz val="11"/>
        <color rgb="FF000000"/>
        <rFont val="Calibri"/>
        <family val="2"/>
        <scheme val="minor"/>
      </rPr>
      <t xml:space="preserve"> par ses lettres de celui a qui il donne l’ office et de sa suffisance .</t>
    </r>
  </si>
  <si>
    <r>
      <t xml:space="preserve">Sans toy , j’ avois perdu ma peine ; sans toy , mon enqueste estoit vaine , et l’ </t>
    </r>
    <r>
      <rPr>
        <b/>
        <sz val="11"/>
        <color rgb="FFC00000"/>
        <rFont val="Calibri"/>
        <family val="2"/>
        <scheme val="minor"/>
      </rPr>
      <t>argent</t>
    </r>
    <r>
      <rPr>
        <sz val="11"/>
        <color rgb="FF000000"/>
        <rFont val="Calibri"/>
        <family val="2"/>
        <scheme val="minor"/>
      </rPr>
      <t xml:space="preserve"> que j’ ay </t>
    </r>
    <r>
      <rPr>
        <b/>
        <sz val="11"/>
        <color rgb="FFC00000"/>
        <rFont val="Calibri"/>
        <family val="2"/>
        <scheme val="minor"/>
      </rPr>
      <t>déboursé</t>
    </r>
    <r>
      <rPr>
        <sz val="11"/>
        <color rgb="FF000000"/>
        <rFont val="Calibri"/>
        <family val="2"/>
        <scheme val="minor"/>
      </rPr>
      <t xml:space="preserve"> estoit vainement dépensé . </t>
    </r>
  </si>
  <si>
    <r>
      <t xml:space="preserve">L’ Esclave le vint prendre , mais elle n’ apporta au Tailleur ni l’ </t>
    </r>
    <r>
      <rPr>
        <b/>
        <sz val="11"/>
        <color rgb="FFC00000"/>
        <rFont val="Arial"/>
        <family val="2"/>
      </rPr>
      <t>argent</t>
    </r>
    <r>
      <rPr>
        <sz val="11"/>
        <color rgb="FF333333"/>
        <rFont val="Arial"/>
        <family val="2"/>
      </rPr>
      <t xml:space="preserve"> qu’ il avoit </t>
    </r>
    <r>
      <rPr>
        <b/>
        <sz val="11"/>
        <color rgb="FFCC3300"/>
        <rFont val="Arial"/>
        <family val="2"/>
      </rPr>
      <t>deboursé</t>
    </r>
    <r>
      <rPr>
        <sz val="11"/>
        <color rgb="FF333333"/>
        <rFont val="Arial"/>
        <family val="2"/>
      </rPr>
      <t xml:space="preserve"> pour les accompagnemens de l’ habit &amp; du caleçon , ni dequoi lui payer la façon de l’ un de l’ autre .</t>
    </r>
  </si>
  <si>
    <r>
      <t xml:space="preserve">Il fallait bien rentrer dans le capital et les intérêts de l’ </t>
    </r>
    <r>
      <rPr>
        <b/>
        <sz val="11"/>
        <color rgb="FFCC3300"/>
        <rFont val="Arial"/>
        <family val="2"/>
      </rPr>
      <t>argent</t>
    </r>
    <r>
      <rPr>
        <sz val="11"/>
        <color rgb="FF333333"/>
        <rFont val="Arial"/>
        <family val="2"/>
      </rPr>
      <t xml:space="preserve"> </t>
    </r>
    <r>
      <rPr>
        <b/>
        <sz val="11"/>
        <color rgb="FFCC3300"/>
        <rFont val="Arial"/>
        <family val="2"/>
      </rPr>
      <t>déboursé</t>
    </r>
    <r>
      <rPr>
        <sz val="11"/>
        <color rgb="FF333333"/>
        <rFont val="Arial"/>
        <family val="2"/>
      </rPr>
      <t xml:space="preserve"> .</t>
    </r>
  </si>
  <si>
    <r>
      <t xml:space="preserve">Lors est li termes achatez Et plus </t>
    </r>
    <r>
      <rPr>
        <b/>
        <sz val="11"/>
        <color rgb="FFC00000"/>
        <rFont val="Calibri"/>
        <family val="2"/>
        <scheme val="minor"/>
      </rPr>
      <t>cher</t>
    </r>
    <r>
      <rPr>
        <sz val="11"/>
        <color rgb="FF000000"/>
        <rFont val="Calibri"/>
        <family val="2"/>
        <scheme val="minor"/>
      </rPr>
      <t xml:space="preserve"> venduz chatez .</t>
    </r>
  </si>
  <si>
    <r>
      <t xml:space="preserve">Ny l’ or prisé , ny la </t>
    </r>
    <r>
      <rPr>
        <b/>
        <sz val="11"/>
        <color rgb="FFC00000"/>
        <rFont val="Calibri"/>
        <family val="2"/>
        <scheme val="minor"/>
      </rPr>
      <t>chere</t>
    </r>
    <r>
      <rPr>
        <sz val="11"/>
        <color rgb="FF000000"/>
        <rFont val="Calibri"/>
        <family val="2"/>
        <scheme val="minor"/>
      </rPr>
      <t xml:space="preserve"> pecune , Dieu de vilté , et de sagesse horreur , Me tire a doubte , et de doubte a terreur . </t>
    </r>
  </si>
  <si>
    <r>
      <t xml:space="preserve">Les deux autres le voians résolu de ne bouger , lui laisserent leurs manteaux et espees , et fendans le vent habillement , en peu de temps attrapèrent les tireurs de boulesche , ou ils eurent du plaisir , qui cuida leur estre </t>
    </r>
    <r>
      <rPr>
        <b/>
        <sz val="11"/>
        <color rgb="FFCC3300"/>
        <rFont val="Arial"/>
        <family val="2"/>
      </rPr>
      <t>cher</t>
    </r>
    <r>
      <rPr>
        <sz val="11"/>
        <color rgb="FF333333"/>
        <rFont val="Arial"/>
        <family val="2"/>
      </rPr>
      <t xml:space="preserve"> vendu , et vous aurez comment .</t>
    </r>
  </si>
  <si>
    <r>
      <t xml:space="preserve">et que l’ estranger n’ entend pas combien il vous couste et combien vous prestez à maintenir l’ apparence de cet ordre qu’ on voit en vostre famille , et qu’ à l’ avanture l’ achetez vous trop </t>
    </r>
    <r>
      <rPr>
        <b/>
        <sz val="11"/>
        <color rgb="FFCC3300"/>
        <rFont val="Arial"/>
        <family val="2"/>
      </rPr>
      <t>cher</t>
    </r>
    <r>
      <rPr>
        <sz val="11"/>
        <color rgb="FF333333"/>
        <rFont val="Arial"/>
        <family val="2"/>
      </rPr>
      <t xml:space="preserve"> .</t>
    </r>
  </si>
  <si>
    <r>
      <t xml:space="preserve">Raison , dict </t>
    </r>
    <r>
      <rPr>
        <sz val="11"/>
        <color rgb="FF000000"/>
        <rFont val="Calibri"/>
        <family val="2"/>
        <scheme val="minor"/>
      </rPr>
      <t>Xenophon</t>
    </r>
    <r>
      <rPr>
        <sz val="11"/>
        <color rgb="FF333333"/>
        <rFont val="Arial"/>
        <family val="2"/>
      </rPr>
      <t xml:space="preserve"> , pourquoy les </t>
    </r>
    <r>
      <rPr>
        <sz val="11"/>
        <color rgb="FF000000"/>
        <rFont val="Calibri"/>
        <family val="2"/>
        <scheme val="minor"/>
      </rPr>
      <t>Asiatiques</t>
    </r>
    <r>
      <rPr>
        <sz val="11"/>
        <color rgb="FF333333"/>
        <rFont val="Arial"/>
        <family val="2"/>
      </rPr>
      <t xml:space="preserve"> menoyent en leurs guerres femmes , concubines , avec leurs joyaux et richesses plus </t>
    </r>
    <r>
      <rPr>
        <b/>
        <sz val="11"/>
        <color rgb="FFCC3300"/>
        <rFont val="Arial"/>
        <family val="2"/>
      </rPr>
      <t>cheres</t>
    </r>
    <r>
      <rPr>
        <sz val="11"/>
        <color rgb="FF333333"/>
        <rFont val="Arial"/>
        <family val="2"/>
      </rPr>
      <t xml:space="preserve"> .</t>
    </r>
  </si>
  <si>
    <r>
      <t xml:space="preserve">Et ce jour fut encor plus ennemy de tout bien qui , premier , vous donna cognoissance de moy pour vous la vendre si </t>
    </r>
    <r>
      <rPr>
        <b/>
        <sz val="11"/>
        <color rgb="FFCC3300"/>
        <rFont val="Arial"/>
        <family val="2"/>
      </rPr>
      <t>chère</t>
    </r>
    <r>
      <rPr>
        <sz val="11"/>
        <color rgb="FF333333"/>
        <rFont val="Arial"/>
        <family val="2"/>
      </rPr>
      <t xml:space="preserve"> .</t>
    </r>
  </si>
  <si>
    <r>
      <t>Jaques</t>
    </r>
    <r>
      <rPr>
        <sz val="11"/>
        <color rgb="FF333333"/>
        <rFont val="Arial"/>
        <family val="2"/>
      </rPr>
      <t xml:space="preserve">donc , estant de retour à </t>
    </r>
    <r>
      <rPr>
        <sz val="11"/>
        <color rgb="FF000000"/>
        <rFont val="Calibri"/>
        <family val="2"/>
        <scheme val="minor"/>
      </rPr>
      <t>Paris</t>
    </r>
    <r>
      <rPr>
        <sz val="11"/>
        <color rgb="FF333333"/>
        <rFont val="Arial"/>
        <family val="2"/>
      </rPr>
      <t xml:space="preserve"> , n’ avoit aucun autre soing ny pensement que de se remettre au train de la frequentation vulgaire du marchand , pour , sous ombre de pure amitié , faire trafic de sa plus </t>
    </r>
    <r>
      <rPr>
        <b/>
        <sz val="11"/>
        <color rgb="FFCC3300"/>
        <rFont val="Arial"/>
        <family val="2"/>
      </rPr>
      <t>chere</t>
    </r>
    <r>
      <rPr>
        <sz val="11"/>
        <color rgb="FF333333"/>
        <rFont val="Arial"/>
        <family val="2"/>
      </rPr>
      <t xml:space="preserve"> marchandise .</t>
    </r>
  </si>
  <si>
    <r>
      <t xml:space="preserve">C’ est pitié , comme là le peuple est inhumain , Comme tout y est </t>
    </r>
    <r>
      <rPr>
        <b/>
        <sz val="11"/>
        <color rgb="FFC00000"/>
        <rFont val="Calibri"/>
        <family val="2"/>
        <scheme val="minor"/>
      </rPr>
      <t>cher</t>
    </r>
    <r>
      <rPr>
        <sz val="11"/>
        <color rgb="FF000000"/>
        <rFont val="Calibri"/>
        <family val="2"/>
        <scheme val="minor"/>
      </rPr>
      <t xml:space="preserve"> , et comme lon y pinse .</t>
    </r>
  </si>
  <si>
    <r>
      <t xml:space="preserve">Le plomb commence à estre </t>
    </r>
    <r>
      <rPr>
        <b/>
        <sz val="11"/>
        <color rgb="FFC00000"/>
        <rFont val="Calibri"/>
        <family val="2"/>
        <scheme val="minor"/>
      </rPr>
      <t>cher</t>
    </r>
    <r>
      <rPr>
        <sz val="11"/>
        <color rgb="FF000000"/>
        <rFont val="Calibri"/>
        <family val="2"/>
        <scheme val="minor"/>
      </rPr>
      <t xml:space="preserve"> En ce païs , et par toute France .</t>
    </r>
  </si>
  <si>
    <r>
      <t xml:space="preserve">Non proprement dilapida , comme vous pourriez dire en fondations de monasteres , erections de temples , bastimens de collieges et hospitaulx , ou jectant son lard aux chiens , mais despendit en mille petitz bancquetz et festins joyeulx ouvers à tous venens , mesmement tous bons compaignons , jeunes fillettes et mignonnes gualoises , abastant boys , bruslant les grosses souches pour la vente des cendres , prenent argent d’ avance , achaptant </t>
    </r>
    <r>
      <rPr>
        <b/>
        <sz val="11"/>
        <color rgb="FFC00000"/>
        <rFont val="Calibri"/>
        <family val="2"/>
        <scheme val="minor"/>
      </rPr>
      <t>cher</t>
    </r>
    <r>
      <rPr>
        <sz val="11"/>
        <color rgb="FF000000"/>
        <rFont val="Calibri"/>
        <family val="2"/>
        <scheme val="minor"/>
      </rPr>
      <t xml:space="preserve"> , vendent à bon marché , et mangeant son bled en herbe . </t>
    </r>
  </si>
  <si>
    <r>
      <t xml:space="preserve">D’ un si mauvais garçon la vente n’ est pas </t>
    </r>
    <r>
      <rPr>
        <b/>
        <sz val="11"/>
        <color rgb="FFC00000"/>
        <rFont val="Calibri"/>
        <family val="2"/>
        <scheme val="minor"/>
      </rPr>
      <t>chere</t>
    </r>
    <r>
      <rPr>
        <sz val="11"/>
        <color rgb="FF000000"/>
        <rFont val="Calibri"/>
        <family val="2"/>
        <scheme val="minor"/>
      </rPr>
      <t xml:space="preserve"> , J’ en feray bon marché .</t>
    </r>
  </si>
  <si>
    <r>
      <t xml:space="preserve">Je souhaiterois bien avoir plus parfaicte intelligence des choses , mais je ne la veux pas achepter si </t>
    </r>
    <r>
      <rPr>
        <b/>
        <sz val="11"/>
        <color rgb="FFCC3300"/>
        <rFont val="Arial"/>
        <family val="2"/>
      </rPr>
      <t>cher</t>
    </r>
    <r>
      <rPr>
        <sz val="11"/>
        <color rgb="FF333333"/>
        <rFont val="Arial"/>
        <family val="2"/>
      </rPr>
      <t xml:space="preserve"> qu’ elle couste .</t>
    </r>
  </si>
  <si>
    <r>
      <t xml:space="preserve">Il y faut prouvoir de meilleur’ heure : et cette nonchalance bestiale , quand elle pourroit loger en la teste d’ un homme d’ entendement , ce que je trouve entierement impossible , nous vend trop </t>
    </r>
    <r>
      <rPr>
        <b/>
        <sz val="11"/>
        <color rgb="FFCC3300"/>
        <rFont val="Arial"/>
        <family val="2"/>
      </rPr>
      <t>cher</t>
    </r>
    <r>
      <rPr>
        <sz val="11"/>
        <color rgb="FF333333"/>
        <rFont val="Arial"/>
        <family val="2"/>
      </rPr>
      <t xml:space="preserve"> ses denrées .</t>
    </r>
  </si>
  <si>
    <r>
      <t xml:space="preserve">et voylà qui faict le sel tant </t>
    </r>
    <r>
      <rPr>
        <b/>
        <sz val="11"/>
        <color rgb="FFCC3300"/>
        <rFont val="Arial"/>
        <family val="2"/>
      </rPr>
      <t>cher</t>
    </r>
    <r>
      <rPr>
        <sz val="11"/>
        <color rgb="FF333333"/>
        <rFont val="Arial"/>
        <family val="2"/>
      </rPr>
      <t xml:space="preserve"> . </t>
    </r>
  </si>
  <si>
    <r>
      <t xml:space="preserve">Mais je suis marry de ne pouvoir satisfaire à vostre déplaisir , par d’ autres moyens que ceux qui ont esté proposez par </t>
    </r>
    <r>
      <rPr>
        <sz val="11"/>
        <color rgb="FF000000"/>
        <rFont val="Calibri"/>
        <family val="2"/>
        <scheme val="minor"/>
      </rPr>
      <t>Cleomene</t>
    </r>
    <r>
      <rPr>
        <sz val="11"/>
        <color rgb="FF333333"/>
        <rFont val="Arial"/>
        <family val="2"/>
      </rPr>
      <t xml:space="preserve"> , lesquels quand bien je pourrois les avoir plus grands , ne me sçauroient estre neantmoins plus</t>
    </r>
    <r>
      <rPr>
        <b/>
        <sz val="11"/>
        <color rgb="FFCC3300"/>
        <rFont val="Arial"/>
        <family val="2"/>
      </rPr>
      <t>cheres</t>
    </r>
    <r>
      <rPr>
        <sz val="11"/>
        <color rgb="FF333333"/>
        <rFont val="Arial"/>
        <family val="2"/>
      </rPr>
      <t xml:space="preserve"> .</t>
    </r>
  </si>
  <si>
    <r>
      <t xml:space="preserve">il se joint ensuite aux premiers pour la faire pencher , et il leur vend </t>
    </r>
    <r>
      <rPr>
        <b/>
        <sz val="11"/>
        <color rgb="FFCC3300"/>
        <rFont val="Arial"/>
        <family val="2"/>
      </rPr>
      <t>cher</t>
    </r>
    <r>
      <rPr>
        <sz val="11"/>
        <color rgb="FF333333"/>
        <rFont val="Arial"/>
        <family val="2"/>
      </rPr>
      <t xml:space="preserve"> sa protection et son alliance .</t>
    </r>
  </si>
  <si>
    <r>
      <t xml:space="preserve">Quand le roi vit qu’ il n’ y avoit point d’ espérance de rien retrouver , il dit à la reine : Mamour , prenons courage , &amp; nous dépêchons d’ achever la cérémonie qui nous coûte déjà si </t>
    </r>
    <r>
      <rPr>
        <b/>
        <sz val="11"/>
        <color rgb="FFCC3300"/>
        <rFont val="Arial"/>
        <family val="2"/>
      </rPr>
      <t>cher</t>
    </r>
    <r>
      <rPr>
        <sz val="11"/>
        <color rgb="FF333333"/>
        <rFont val="Arial"/>
        <family val="2"/>
      </rPr>
      <t xml:space="preserve"> .</t>
    </r>
  </si>
  <si>
    <r>
      <t>Finalement les fondeurs sont devenus si rusez qu’ ils allient par artifice les metaux avec chose de peu de valeur qu’ ils font passer au lieu de celles qui sont</t>
    </r>
    <r>
      <rPr>
        <b/>
        <sz val="11"/>
        <color rgb="FFCC3300"/>
        <rFont val="Arial"/>
        <family val="2"/>
      </rPr>
      <t>chéres</t>
    </r>
    <r>
      <rPr>
        <sz val="11"/>
        <color rgb="FF333333"/>
        <rFont val="Arial"/>
        <family val="2"/>
      </rPr>
      <t xml:space="preserve"> , tellement qu’ il se trouve maintenant peu de mortiers , chenets , landiers et chandeliers faits loyalement et comme il appartient .</t>
    </r>
  </si>
  <si>
    <r>
      <t xml:space="preserve">Depuis ce temps là , je vous diray que l’ on a fait bonne garde icy , et que nous y avons mangé du pain un peu plus bis , et plus </t>
    </r>
    <r>
      <rPr>
        <b/>
        <sz val="11"/>
        <color rgb="FFCC3300"/>
        <rFont val="Arial"/>
        <family val="2"/>
      </rPr>
      <t>cher</t>
    </r>
    <r>
      <rPr>
        <sz val="11"/>
        <color rgb="FF333333"/>
        <rFont val="Arial"/>
        <family val="2"/>
      </rPr>
      <t xml:space="preserve"> qu’ auparavant .</t>
    </r>
  </si>
  <si>
    <r>
      <t xml:space="preserve">Mais je ne m’ étonne plus qu’ on l’ achete si </t>
    </r>
    <r>
      <rPr>
        <b/>
        <sz val="11"/>
        <color rgb="FFCC3300"/>
        <rFont val="Arial"/>
        <family val="2"/>
      </rPr>
      <t>cher</t>
    </r>
    <r>
      <rPr>
        <sz val="11"/>
        <color rgb="FF333333"/>
        <rFont val="Arial"/>
        <family val="2"/>
      </rPr>
      <t xml:space="preserve"> , j’ apperçois sur ce quarton des caracteres qui ont apparemment quelque vertu magique .</t>
    </r>
  </si>
  <si>
    <r>
      <t xml:space="preserve">J’ avoue bien , et le dis en conscience , que les épistres d’ </t>
    </r>
    <r>
      <rPr>
        <sz val="11"/>
        <color rgb="FF000000"/>
        <rFont val="Calibri"/>
        <family val="2"/>
        <scheme val="minor"/>
      </rPr>
      <t>Esrasme</t>
    </r>
    <r>
      <rPr>
        <sz val="11"/>
        <color rgb="FF333333"/>
        <rFont val="Arial"/>
        <family val="2"/>
      </rPr>
      <t xml:space="preserve"> sont le meilleur livre de mon estude , mais néantmoins , c’ est trop </t>
    </r>
    <r>
      <rPr>
        <b/>
        <sz val="11"/>
        <color rgb="FFCC3300"/>
        <rFont val="Arial"/>
        <family val="2"/>
      </rPr>
      <t>cher</t>
    </r>
    <r>
      <rPr>
        <sz val="11"/>
        <color rgb="FF333333"/>
        <rFont val="Arial"/>
        <family val="2"/>
      </rPr>
      <t xml:space="preserve"> .</t>
    </r>
  </si>
  <si>
    <r>
      <t xml:space="preserve">On appelle brillans ceux qui paient les plus </t>
    </r>
    <r>
      <rPr>
        <b/>
        <sz val="11"/>
        <color rgb="FFCC3300"/>
        <rFont val="Arial"/>
        <family val="2"/>
      </rPr>
      <t>cheres</t>
    </r>
    <r>
      <rPr>
        <sz val="11"/>
        <color rgb="FF333333"/>
        <rFont val="Arial"/>
        <family val="2"/>
      </rPr>
      <t xml:space="preserve"> auberges , et qui sont en état d’ être reçus dans les maisons .</t>
    </r>
  </si>
  <si>
    <r>
      <t xml:space="preserve">Qu’ un agriculteur fasse une découverte , il se hâte de la communiquer à ses voisins ; toutes celles des autres arts sont des secrets qu’ il a fallu voler ou acheter bien </t>
    </r>
    <r>
      <rPr>
        <b/>
        <sz val="11"/>
        <color rgb="FFCC3300"/>
        <rFont val="Arial"/>
        <family val="2"/>
      </rPr>
      <t>cher</t>
    </r>
    <r>
      <rPr>
        <sz val="11"/>
        <color rgb="FF333333"/>
        <rFont val="Arial"/>
        <family val="2"/>
      </rPr>
      <t xml:space="preserve"> .</t>
    </r>
  </si>
  <si>
    <r>
      <t xml:space="preserve">le temps est trop </t>
    </r>
    <r>
      <rPr>
        <b/>
        <sz val="11"/>
        <color rgb="FFCC3300"/>
        <rFont val="Arial"/>
        <family val="2"/>
      </rPr>
      <t>cher</t>
    </r>
    <r>
      <rPr>
        <sz val="11"/>
        <color rgb="FF333333"/>
        <rFont val="Arial"/>
        <family val="2"/>
      </rPr>
      <t xml:space="preserve"> pour le prodiguer sans nécessité .</t>
    </r>
  </si>
  <si>
    <r>
      <t xml:space="preserve">Par conséquent , il importe que le bled ne se mette en vente , ni en trop grande quantité , ni en trop petite ; puisqu’ il importe qu’ il ne soit ni </t>
    </r>
    <r>
      <rPr>
        <b/>
        <sz val="11"/>
        <color rgb="FFCC3300"/>
        <rFont val="Arial"/>
        <family val="2"/>
      </rPr>
      <t>cher</t>
    </r>
    <r>
      <rPr>
        <sz val="11"/>
        <color rgb="FF333333"/>
        <rFont val="Arial"/>
        <family val="2"/>
      </rPr>
      <t xml:space="preserve"> , ni bon marché .</t>
    </r>
  </si>
  <si>
    <r>
      <t xml:space="preserve">Comme elles se vendent très </t>
    </r>
    <r>
      <rPr>
        <b/>
        <sz val="11"/>
        <color rgb="FFCC3300"/>
        <rFont val="Arial"/>
        <family val="2"/>
      </rPr>
      <t>cher</t>
    </r>
    <r>
      <rPr>
        <sz val="11"/>
        <color rgb="FF333333"/>
        <rFont val="Arial"/>
        <family val="2"/>
      </rPr>
      <t xml:space="preserve"> , et que le souverain pontife y trouve son intérêt , il est attentif à faire de tems en tems de très nombreuses promotions .</t>
    </r>
  </si>
  <si>
    <r>
      <t xml:space="preserve">Je vous ai achetés bien </t>
    </r>
    <r>
      <rPr>
        <b/>
        <sz val="11"/>
        <color rgb="FFCC3300"/>
        <rFont val="Arial"/>
        <family val="2"/>
      </rPr>
      <t>cher</t>
    </r>
    <r>
      <rPr>
        <sz val="11"/>
        <color rgb="FF333333"/>
        <rFont val="Arial"/>
        <family val="2"/>
      </rPr>
      <t xml:space="preserve"> , et mon dessein est de vous vendre le plus chèrement que je pourrai .</t>
    </r>
  </si>
  <si>
    <r>
      <t xml:space="preserve">On en a besoin d’ une dose bien forte pour savourer des louanges imbécilles qui ne sont que des reproches humilians , pour se croire honoré par la bassesse d’ un protegé qui rampe servilement à nos pieds ; pour s’ ennuyer pompeusement à des fêtes tumultueuses , qu’ on nous donne sans consulter notre goût , qu’ on nous compte pour des plaisirs réels , et qu’ on nous fait acheter fort </t>
    </r>
    <r>
      <rPr>
        <b/>
        <sz val="11"/>
        <color rgb="FFCC3300"/>
        <rFont val="Arial"/>
        <family val="2"/>
      </rPr>
      <t>cher</t>
    </r>
    <r>
      <rPr>
        <sz val="11"/>
        <color rgb="FF333333"/>
        <rFont val="Arial"/>
        <family val="2"/>
      </rPr>
      <t xml:space="preserve"> .</t>
    </r>
  </si>
  <si>
    <r>
      <t xml:space="preserve">il devient beaucoup plus </t>
    </r>
    <r>
      <rPr>
        <b/>
        <sz val="11"/>
        <color rgb="FFCC3300"/>
        <rFont val="Arial"/>
        <family val="2"/>
      </rPr>
      <t>cher</t>
    </r>
    <r>
      <rPr>
        <sz val="11"/>
        <color rgb="FF333333"/>
        <rFont val="Arial"/>
        <family val="2"/>
      </rPr>
      <t xml:space="preserve"> depuis le mois de juillet , jusqu’ au mois de décembre et de janvier , parce que c’ est la saison où les vaisseaux sont en grand nombre dans le port ou à la rade de </t>
    </r>
    <r>
      <rPr>
        <sz val="11"/>
        <color rgb="FF000000"/>
        <rFont val="Calibri"/>
        <family val="2"/>
        <scheme val="minor"/>
      </rPr>
      <t>Canton</t>
    </r>
    <r>
      <rPr>
        <sz val="11"/>
        <color rgb="FF333333"/>
        <rFont val="Arial"/>
        <family val="2"/>
      </rPr>
      <t xml:space="preserve"> .</t>
    </r>
  </si>
  <si>
    <r>
      <t xml:space="preserve">Le marchand qui s’ imagina qu’ Aladdin étoit pauvre , à le regarder par son habit , &amp; qu’ il n’ avoit pas assez d’ argent pour la payer , luy dit qu’ il en avoit ; mais qu’ elle étoit </t>
    </r>
    <r>
      <rPr>
        <b/>
        <sz val="11"/>
        <color rgb="FFCC3300"/>
        <rFont val="Arial"/>
        <family val="2"/>
      </rPr>
      <t>chere</t>
    </r>
    <r>
      <rPr>
        <sz val="11"/>
        <color rgb="FF333333"/>
        <rFont val="Arial"/>
        <family val="2"/>
      </rPr>
      <t xml:space="preserve"> .</t>
    </r>
  </si>
  <si>
    <r>
      <t xml:space="preserve">Vous ne valiez pas </t>
    </r>
    <r>
      <rPr>
        <b/>
        <sz val="11"/>
        <color rgb="FFCC3300"/>
        <rFont val="Arial"/>
        <family val="2"/>
      </rPr>
      <t>cher</t>
    </r>
    <r>
      <rPr>
        <sz val="11"/>
        <color rgb="FF333333"/>
        <rFont val="Arial"/>
        <family val="2"/>
      </rPr>
      <t xml:space="preserve"> , mais vous étiez toujours prêts à risquer votre peau pour moi .</t>
    </r>
  </si>
  <si>
    <r>
      <t xml:space="preserve">S’ il me paie plus </t>
    </r>
    <r>
      <rPr>
        <b/>
        <sz val="11"/>
        <color rgb="FFCC3300"/>
        <rFont val="Arial"/>
        <family val="2"/>
      </rPr>
      <t>cher</t>
    </r>
    <r>
      <rPr>
        <sz val="11"/>
        <color rgb="FF333333"/>
        <rFont val="Arial"/>
        <family val="2"/>
      </rPr>
      <t xml:space="preserve"> que vous , oui .</t>
    </r>
  </si>
  <si>
    <r>
      <t>le pain est</t>
    </r>
    <r>
      <rPr>
        <sz val="11"/>
        <color rgb="FF333333"/>
        <rFont val="Arial"/>
        <family val="2"/>
      </rPr>
      <t xml:space="preserve"> </t>
    </r>
    <r>
      <rPr>
        <b/>
        <i/>
        <sz val="11"/>
        <color rgb="FFCC3300"/>
        <rFont val="Arial"/>
        <family val="2"/>
      </rPr>
      <t>cher</t>
    </r>
    <r>
      <rPr>
        <i/>
        <sz val="11"/>
        <color rgb="FF333333"/>
        <rFont val="Arial"/>
        <family val="2"/>
      </rPr>
      <t xml:space="preserve"> . Il faudra que cela finisse . Il y a des</t>
    </r>
    <r>
      <rPr>
        <sz val="11"/>
        <color rgb="FF333333"/>
        <rFont val="Arial"/>
        <family val="2"/>
      </rPr>
      <t xml:space="preserve"> </t>
    </r>
    <r>
      <rPr>
        <i/>
        <sz val="11"/>
        <color rgb="FF333333"/>
        <rFont val="Arial"/>
        <family val="2"/>
      </rPr>
      <t>laboureurs qui gardent huit ans leur grain .</t>
    </r>
  </si>
  <si>
    <r>
      <t xml:space="preserve">Nous leur apprendrons à renouveler leurs procédés de ce grand art , mais peu de temps se passera et elles nous donneront et elles nous vendront </t>
    </r>
    <r>
      <rPr>
        <b/>
        <sz val="11"/>
        <color rgb="FFCC3300"/>
        <rFont val="Arial"/>
        <family val="2"/>
      </rPr>
      <t>cher</t>
    </r>
    <r>
      <rPr>
        <sz val="11"/>
        <color rgb="FF333333"/>
        <rFont val="Arial"/>
        <family val="2"/>
      </rPr>
      <t xml:space="preserve"> leurs leçons , nous laissant , d’ ailleurs , sur les bras , toute la charge et les glorioles du gouvernement .</t>
    </r>
  </si>
  <si>
    <r>
      <t xml:space="preserve">Le régent , comme faisaient , comme font volontiers les Anglais , traînait partout avec lui sa femme et ses enfants , dangereux et trop </t>
    </r>
    <r>
      <rPr>
        <b/>
        <sz val="11"/>
        <color rgb="FFCC3300"/>
        <rFont val="Arial"/>
        <family val="2"/>
      </rPr>
      <t>cher</t>
    </r>
    <r>
      <rPr>
        <sz val="11"/>
        <color rgb="FF333333"/>
        <rFont val="Arial"/>
        <family val="2"/>
      </rPr>
      <t xml:space="preserve"> bagage qui dans plus d’ une occasion peut amollir l’ homme de guerre , faire de l’ homme une femme .</t>
    </r>
  </si>
  <si>
    <r>
      <t xml:space="preserve">Que la régie s’ avise de donner 750 grammes de tabac pour un kilogramme , les économistes crieront au vol ; - mais si la même régie , usant de son privilège , augmente le prix du kilogramme de 2 francs , ils trouveront que c’ est </t>
    </r>
    <r>
      <rPr>
        <b/>
        <sz val="11"/>
        <color rgb="FFCC3300"/>
        <rFont val="Arial"/>
        <family val="2"/>
      </rPr>
      <t>cher</t>
    </r>
    <r>
      <rPr>
        <sz val="11"/>
        <color rgb="FF333333"/>
        <rFont val="Arial"/>
        <family val="2"/>
      </rPr>
      <t xml:space="preserve"> , mais ils n’ y verront rien qui soit contraire aux principes .</t>
    </r>
  </si>
  <si>
    <r>
      <t xml:space="preserve">Ma fille ne se doutait pas que je passerais par là , et je n’ avais pas espéré rencontrer un objet si </t>
    </r>
    <r>
      <rPr>
        <b/>
        <sz val="11"/>
        <color rgb="FFCC3300"/>
        <rFont val="Arial"/>
        <family val="2"/>
      </rPr>
      <t>cher</t>
    </r>
    <r>
      <rPr>
        <sz val="11"/>
        <color rgb="FF333333"/>
        <rFont val="Arial"/>
        <family val="2"/>
      </rPr>
      <t xml:space="preserve"> , au bord d’ un torrent nommé , je crois , le </t>
    </r>
    <r>
      <rPr>
        <i/>
        <sz val="11"/>
        <color rgb="FF333333"/>
        <rFont val="Arial"/>
        <family val="2"/>
      </rPr>
      <t>Dragon .</t>
    </r>
  </si>
  <si>
    <r>
      <t xml:space="preserve">Il travaillait moins , et d’ autre part , dans ces populeuses villes , il payait les vivres plus </t>
    </r>
    <r>
      <rPr>
        <b/>
        <sz val="11"/>
        <color rgb="FFCC3300"/>
        <rFont val="Arial"/>
        <family val="2"/>
      </rPr>
      <t>cher</t>
    </r>
    <r>
      <rPr>
        <sz val="11"/>
        <color rgb="FF333333"/>
        <rFont val="Arial"/>
        <family val="2"/>
      </rPr>
      <t xml:space="preserve"> .</t>
    </r>
  </si>
  <si>
    <r>
      <t xml:space="preserve">Il est possible que nos couteliers gagnent un peu plus en raison de la prohibition des couteaux anglais , mais lurs ouvriers et beaucoup d’ autres agens de cette industrie ne profitent en aucune façon de cette prohibition ; de manière qu’ ils participent , avec tous les autres consommateurs , au désavantage de payer les couteaux plus </t>
    </r>
    <r>
      <rPr>
        <b/>
        <sz val="11"/>
        <color rgb="FFCC3300"/>
        <rFont val="Arial"/>
        <family val="2"/>
      </rPr>
      <t>cher</t>
    </r>
    <r>
      <rPr>
        <sz val="11"/>
        <color rgb="FF333333"/>
        <rFont val="Arial"/>
        <family val="2"/>
      </rPr>
      <t xml:space="preserve"> , et ne participent pas aux gains forcés des chefs d’ entreprises .</t>
    </r>
  </si>
  <si>
    <r>
      <t xml:space="preserve">Et cet homme et cette bossue , dans leur petit logement de 200 francs , ne dépensant rien que pour la gueule et n’ existant que pour elle , vivaient dans une continuelle réplétion des exquises et des plus </t>
    </r>
    <r>
      <rPr>
        <b/>
        <sz val="11"/>
        <color rgb="FFCC3300"/>
        <rFont val="Arial"/>
        <family val="2"/>
      </rPr>
      <t>chères</t>
    </r>
    <r>
      <rPr>
        <sz val="11"/>
        <color rgb="FF333333"/>
        <rFont val="Arial"/>
        <family val="2"/>
      </rPr>
      <t xml:space="preserve"> choses .</t>
    </r>
  </si>
  <si>
    <r>
      <t xml:space="preserve">Il y a paradis et paradis! ... Ca , c’ est le petit paradis pas </t>
    </r>
    <r>
      <rPr>
        <b/>
        <sz val="11"/>
        <color rgb="FFC00000"/>
        <rFont val="Calibri"/>
        <family val="2"/>
        <scheme val="minor"/>
      </rPr>
      <t>cher</t>
    </r>
    <r>
      <rPr>
        <sz val="11"/>
        <color rgb="FF000000"/>
        <rFont val="Calibri"/>
        <family val="2"/>
        <scheme val="minor"/>
      </rPr>
      <t xml:space="preserve"> .</t>
    </r>
  </si>
  <si>
    <r>
      <t>Mme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Chateaubriand</t>
    </r>
    <r>
      <rPr>
        <sz val="11"/>
        <color rgb="FF333333"/>
        <rFont val="Arial"/>
        <family val="2"/>
      </rPr>
      <t xml:space="preserve"> arriva bientôt à </t>
    </r>
    <r>
      <rPr>
        <sz val="11"/>
        <color rgb="FF000000"/>
        <rFont val="Calibri"/>
        <family val="2"/>
        <scheme val="minor"/>
      </rPr>
      <t>Lucerne</t>
    </r>
    <r>
      <rPr>
        <sz val="11"/>
        <color rgb="FF333333"/>
        <rFont val="Arial"/>
        <family val="2"/>
      </rPr>
      <t xml:space="preserve"> : l’ humidité de la ville l’ effraya et </t>
    </r>
    <r>
      <rPr>
        <sz val="11"/>
        <color rgb="FF000000"/>
        <rFont val="Calibri"/>
        <family val="2"/>
        <scheme val="minor"/>
      </rPr>
      <t>Lugano</t>
    </r>
    <r>
      <rPr>
        <sz val="11"/>
        <color rgb="FF333333"/>
        <rFont val="Arial"/>
        <family val="2"/>
      </rPr>
      <t xml:space="preserve"> étant trop </t>
    </r>
    <r>
      <rPr>
        <b/>
        <sz val="11"/>
        <color rgb="FFCC3300"/>
        <rFont val="Arial"/>
        <family val="2"/>
      </rPr>
      <t>cher</t>
    </r>
    <r>
      <rPr>
        <sz val="11"/>
        <color rgb="FF333333"/>
        <rFont val="Arial"/>
        <family val="2"/>
      </rPr>
      <t xml:space="preserve"> , nous nous décidâmes à venir à </t>
    </r>
    <r>
      <rPr>
        <sz val="11"/>
        <color rgb="FF000000"/>
        <rFont val="Calibri"/>
        <family val="2"/>
        <scheme val="minor"/>
      </rPr>
      <t>Genève</t>
    </r>
    <r>
      <rPr>
        <sz val="11"/>
        <color rgb="FF333333"/>
        <rFont val="Arial"/>
        <family val="2"/>
      </rPr>
      <t xml:space="preserve"> .</t>
    </r>
  </si>
  <si>
    <r>
      <t xml:space="preserve">il faudrait du moins que la nation participât à ce bon prix , et que les consommateurs nationaux payassent moins cher ce que la compagnie paie moins </t>
    </r>
    <r>
      <rPr>
        <b/>
        <sz val="11"/>
        <color rgb="FFCC3300"/>
        <rFont val="Arial"/>
        <family val="2"/>
      </rPr>
      <t>cher</t>
    </r>
    <r>
      <rPr>
        <sz val="11"/>
        <color rgb="FF333333"/>
        <rFont val="Arial"/>
        <family val="2"/>
      </rPr>
      <t xml:space="preserve"> .</t>
    </r>
  </si>
  <si>
    <r>
      <t xml:space="preserve">tes histoires ne valent pas </t>
    </r>
    <r>
      <rPr>
        <b/>
        <sz val="11"/>
        <color rgb="FFCC3300"/>
        <rFont val="Arial"/>
        <family val="2"/>
      </rPr>
      <t>cher</t>
    </r>
    <r>
      <rPr>
        <sz val="11"/>
        <color rgb="FF333333"/>
        <rFont val="Arial"/>
        <family val="2"/>
      </rPr>
      <t xml:space="preserve"> .</t>
    </r>
  </si>
  <si>
    <r>
      <t xml:space="preserve">Mon père avait expliqué doucement pourquoi un tableau que </t>
    </r>
    <r>
      <rPr>
        <sz val="11"/>
        <color rgb="FF000000"/>
        <rFont val="Calibri"/>
        <family val="2"/>
        <scheme val="minor"/>
      </rPr>
      <t>Brody</t>
    </r>
    <r>
      <rPr>
        <sz val="11"/>
        <color rgb="FF333333"/>
        <rFont val="Arial"/>
        <family val="2"/>
      </rPr>
      <t xml:space="preserve"> venait d’ acheter assez </t>
    </r>
    <r>
      <rPr>
        <b/>
        <sz val="11"/>
        <color rgb="FFCC3300"/>
        <rFont val="Arial"/>
        <family val="2"/>
      </rPr>
      <t xml:space="preserve">cher </t>
    </r>
    <r>
      <rPr>
        <sz val="11"/>
        <color rgb="FF333333"/>
        <rFont val="Arial"/>
        <family val="2"/>
      </rPr>
      <t xml:space="preserve">n’ était pas de </t>
    </r>
    <r>
      <rPr>
        <sz val="11"/>
        <color rgb="FF000000"/>
        <rFont val="Calibri"/>
        <family val="2"/>
        <scheme val="minor"/>
      </rPr>
      <t>Vinci</t>
    </r>
    <r>
      <rPr>
        <sz val="11"/>
        <color rgb="FF333333"/>
        <rFont val="Arial"/>
        <family val="2"/>
      </rPr>
      <t xml:space="preserve"> , ni de </t>
    </r>
    <r>
      <rPr>
        <sz val="11"/>
        <color rgb="FF000000"/>
        <rFont val="Calibri"/>
        <family val="2"/>
        <scheme val="minor"/>
      </rPr>
      <t>Rembrandt</t>
    </r>
    <r>
      <rPr>
        <sz val="11"/>
        <color rgb="FF333333"/>
        <rFont val="Arial"/>
        <family val="2"/>
      </rPr>
      <t xml:space="preserve"> , comme </t>
    </r>
    <r>
      <rPr>
        <sz val="11"/>
        <color rgb="FF000000"/>
        <rFont val="Calibri"/>
        <family val="2"/>
        <scheme val="minor"/>
      </rPr>
      <t>Brody</t>
    </r>
    <r>
      <rPr>
        <sz val="11"/>
        <color rgb="FF333333"/>
        <rFont val="Arial"/>
        <family val="2"/>
      </rPr>
      <t xml:space="preserve"> en était sûr , mais d’ un nommé </t>
    </r>
    <r>
      <rPr>
        <sz val="11"/>
        <color rgb="FF000000"/>
        <rFont val="Calibri"/>
        <family val="2"/>
        <scheme val="minor"/>
      </rPr>
      <t>Durand</t>
    </r>
    <r>
      <rPr>
        <sz val="11"/>
        <color rgb="FF333333"/>
        <rFont val="Arial"/>
        <family val="2"/>
      </rPr>
      <t xml:space="preserve"> , qui en inondait actuellement toutes les boutiques d’ antiquaires .</t>
    </r>
  </si>
  <si>
    <r>
      <t xml:space="preserve">Je sais de quel prix je puis payer ta tranquillité définitive : c’ est </t>
    </r>
    <r>
      <rPr>
        <b/>
        <sz val="11"/>
        <color rgb="FFCC3300"/>
        <rFont val="Arial"/>
        <family val="2"/>
      </rPr>
      <t>cher</t>
    </r>
    <r>
      <rPr>
        <sz val="11"/>
        <color rgb="FF333333"/>
        <rFont val="Arial"/>
        <family val="2"/>
      </rPr>
      <t xml:space="preserve"> , mais je suis disposée à tout , même à te livrer , si tu l’ exiges , un secret qui n’ est pas le mien . </t>
    </r>
  </si>
  <si>
    <r>
      <t xml:space="preserve">En avril , nouvel effort qu’ ils doivent payer encore plus </t>
    </r>
    <r>
      <rPr>
        <b/>
        <sz val="11"/>
        <color rgb="FFCC3300"/>
        <rFont val="Arial"/>
        <family val="2"/>
      </rPr>
      <t>cher</t>
    </r>
    <r>
      <rPr>
        <sz val="11"/>
        <color rgb="FF333333"/>
        <rFont val="Arial"/>
        <family val="2"/>
      </rPr>
      <t xml:space="preserve"> .</t>
    </r>
  </si>
  <si>
    <r>
      <t xml:space="preserve">Elle se résignait à les payer beaucoup trop </t>
    </r>
    <r>
      <rPr>
        <b/>
        <sz val="11"/>
        <color rgb="FFCC3300"/>
        <rFont val="Arial"/>
        <family val="2"/>
      </rPr>
      <t>cher</t>
    </r>
    <r>
      <rPr>
        <sz val="11"/>
        <color rgb="FF333333"/>
        <rFont val="Arial"/>
        <family val="2"/>
      </rPr>
      <t xml:space="preserve"> .</t>
    </r>
  </si>
  <si>
    <r>
      <t xml:space="preserve">À l’ achat soldé en billets de la </t>
    </r>
    <r>
      <rPr>
        <i/>
        <sz val="11"/>
        <color rgb="FF333333"/>
        <rFont val="Arial"/>
        <family val="2"/>
      </rPr>
      <t>bankemisyjnywpolsce</t>
    </r>
    <r>
      <rPr>
        <sz val="11"/>
        <color rgb="FF333333"/>
        <rFont val="Arial"/>
        <family val="2"/>
      </rPr>
      <t xml:space="preserve"> ils préféraient encore l’ usage du troc , car cigarettes et chocolat se payaient naturellement plus </t>
    </r>
    <r>
      <rPr>
        <b/>
        <sz val="11"/>
        <color rgb="FFCC3300"/>
        <rFont val="Arial"/>
        <family val="2"/>
      </rPr>
      <t>cher</t>
    </r>
    <r>
      <rPr>
        <sz val="11"/>
        <color rgb="FF333333"/>
        <rFont val="Arial"/>
        <family val="2"/>
      </rPr>
      <t xml:space="preserve"> en ville qu’ à l’ intérieur du camp , et ainsi leur bénéfice était double .</t>
    </r>
  </si>
  <si>
    <r>
      <t xml:space="preserve">Et je vois qu’ on paye quelquefois très </t>
    </r>
    <r>
      <rPr>
        <b/>
        <sz val="11"/>
        <color rgb="FFCC3300"/>
        <rFont val="Arial"/>
        <family val="2"/>
      </rPr>
      <t>cher</t>
    </r>
    <r>
      <rPr>
        <sz val="11"/>
        <color rgb="FF333333"/>
        <rFont val="Arial"/>
        <family val="2"/>
      </rPr>
      <t xml:space="preserve"> des barbouillages dont il est aisé de dire tout le mal possible .</t>
    </r>
  </si>
  <si>
    <r>
      <t xml:space="preserve">Hier , </t>
    </r>
    <r>
      <rPr>
        <sz val="11"/>
        <color rgb="FF000000"/>
        <rFont val="Calibri"/>
        <family val="2"/>
        <scheme val="minor"/>
      </rPr>
      <t>Paris</t>
    </r>
    <r>
      <rPr>
        <sz val="11"/>
        <color rgb="FF333333"/>
        <rFont val="Arial"/>
        <family val="2"/>
      </rPr>
      <t xml:space="preserve"> m’ a paru une ville sale , triste , ignoble , qui ne mérite pas que ça coûte si </t>
    </r>
    <r>
      <rPr>
        <b/>
        <sz val="11"/>
        <color rgb="FFCC3300"/>
        <rFont val="Arial"/>
        <family val="2"/>
      </rPr>
      <t>cher</t>
    </r>
    <r>
      <rPr>
        <sz val="11"/>
        <color rgb="FF333333"/>
        <rFont val="Arial"/>
        <family val="2"/>
      </rPr>
      <t xml:space="preserve"> d’ y vivre .</t>
    </r>
  </si>
  <si>
    <r>
      <t xml:space="preserve">Les pauvres qui souffraient ainsi de la faim pensaient avec plus de nostalgie encore , aux villes et aux campagnes voisines , où la vie était libre et où le pain n’ était pas </t>
    </r>
    <r>
      <rPr>
        <b/>
        <sz val="11"/>
        <color rgb="FFCC3300"/>
        <rFont val="Arial"/>
        <family val="2"/>
      </rPr>
      <t>cher</t>
    </r>
    <r>
      <rPr>
        <sz val="11"/>
        <color rgb="FF333333"/>
        <rFont val="Arial"/>
        <family val="2"/>
      </rPr>
      <t xml:space="preserve"> . </t>
    </r>
  </si>
  <si>
    <r>
      <t xml:space="preserve">Pourtant , une diminution considérable du rendement du travail dans ces usines aurait des effets désastreux , car les automobiles anglaises , italiennes , américaines , plus abondantes et moins </t>
    </r>
    <r>
      <rPr>
        <b/>
        <sz val="11"/>
        <color rgb="FFCC3300"/>
        <rFont val="Arial"/>
        <family val="2"/>
      </rPr>
      <t>chères</t>
    </r>
    <r>
      <rPr>
        <sz val="11"/>
        <color rgb="FF333333"/>
        <rFont val="Arial"/>
        <family val="2"/>
      </rPr>
      <t xml:space="preserve"> , envahiraient le marché et provoqueraient faillite et chômage .</t>
    </r>
  </si>
  <si>
    <r>
      <t xml:space="preserve">Et il y a des petits trous pas </t>
    </r>
    <r>
      <rPr>
        <b/>
        <sz val="11"/>
        <color rgb="FFCC3300"/>
        <rFont val="Arial"/>
        <family val="2"/>
      </rPr>
      <t>chers</t>
    </r>
    <r>
      <rPr>
        <sz val="11"/>
        <color rgb="FF333333"/>
        <rFont val="Arial"/>
        <family val="2"/>
      </rPr>
      <t xml:space="preserve"> où le fils d’ un marchand de meubles est prince des élégances et règne sur une cour comme un jeune prince de </t>
    </r>
    <r>
      <rPr>
        <sz val="11"/>
        <color rgb="FF000000"/>
        <rFont val="Calibri"/>
        <family val="2"/>
        <scheme val="minor"/>
      </rPr>
      <t>Galles</t>
    </r>
    <r>
      <rPr>
        <sz val="11"/>
        <color rgb="FF333333"/>
        <rFont val="Arial"/>
        <family val="2"/>
      </rPr>
      <t xml:space="preserve"> .</t>
    </r>
  </si>
  <si>
    <r>
      <t xml:space="preserve">D’ abord ça coûte horriblement </t>
    </r>
    <r>
      <rPr>
        <b/>
        <sz val="11"/>
        <color rgb="FFCC3300"/>
        <rFont val="Arial"/>
        <family val="2"/>
      </rPr>
      <t>cher</t>
    </r>
    <r>
      <rPr>
        <sz val="11"/>
        <color rgb="FF333333"/>
        <rFont val="Arial"/>
        <family val="2"/>
      </rPr>
      <t xml:space="preserve"> ... </t>
    </r>
  </si>
  <si>
    <r>
      <t xml:space="preserve">Mais chacun comprend que la gelée coûte moins </t>
    </r>
    <r>
      <rPr>
        <b/>
        <sz val="11"/>
        <color rgb="FFCC3300"/>
        <rFont val="Arial"/>
        <family val="2"/>
      </rPr>
      <t>cher</t>
    </r>
    <r>
      <rPr>
        <sz val="11"/>
        <color rgb="FF333333"/>
        <rFont val="Arial"/>
        <family val="2"/>
      </rPr>
      <t xml:space="preserve"> que la toiture .</t>
    </r>
  </si>
  <si>
    <r>
      <t xml:space="preserve">D’ où il résulte que la vie est plus </t>
    </r>
    <r>
      <rPr>
        <b/>
        <sz val="11"/>
        <color rgb="FFCC3300"/>
        <rFont val="Arial"/>
        <family val="2"/>
      </rPr>
      <t>chère</t>
    </r>
    <r>
      <rPr>
        <sz val="11"/>
        <color rgb="FF333333"/>
        <rFont val="Arial"/>
        <family val="2"/>
      </rPr>
      <t xml:space="preserve"> en France que dans le reste de l’ Europe . </t>
    </r>
  </si>
  <si>
    <r>
      <t xml:space="preserve">Elle allait y vendre ses légumes , du rhum , et de la " goldwasser" , qu’ elle se procurait aux cantines des soldats , et qu’ on lui achetait très </t>
    </r>
    <r>
      <rPr>
        <b/>
        <sz val="11"/>
        <color rgb="FFCC3300"/>
        <rFont val="Arial"/>
        <family val="2"/>
      </rPr>
      <t>cher</t>
    </r>
    <r>
      <rPr>
        <sz val="11"/>
        <color rgb="FF333333"/>
        <rFont val="Arial"/>
        <family val="2"/>
      </rPr>
      <t xml:space="preserve"> en ville .</t>
    </r>
  </si>
  <si>
    <r>
      <t>Costals</t>
    </r>
    <r>
      <rPr>
        <sz val="11"/>
        <color rgb="FF333333"/>
        <rFont val="Arial"/>
        <family val="2"/>
      </rPr>
      <t xml:space="preserve"> choisit le plus </t>
    </r>
    <r>
      <rPr>
        <b/>
        <sz val="11"/>
        <color rgb="FFCC3300"/>
        <rFont val="Arial"/>
        <family val="2"/>
      </rPr>
      <t>cher</t>
    </r>
    <r>
      <rPr>
        <sz val="11"/>
        <color rgb="FF333333"/>
        <rFont val="Arial"/>
        <family val="2"/>
      </rPr>
      <t xml:space="preserve"> de </t>
    </r>
    <r>
      <rPr>
        <sz val="11"/>
        <color rgb="FF000000"/>
        <rFont val="Calibri"/>
        <family val="2"/>
        <scheme val="minor"/>
      </rPr>
      <t>Paris</t>
    </r>
    <r>
      <rPr>
        <sz val="11"/>
        <color rgb="FF333333"/>
        <rFont val="Arial"/>
        <family val="2"/>
      </rPr>
      <t xml:space="preserve"> , car , lorsqu’ on est avec une femme , il ne s’ agit pas que ce soit bien , mais seulement que ça coûte beaucoup d’ argent .</t>
    </r>
  </si>
  <si>
    <r>
      <t xml:space="preserve">Le rabanus maurus , puisqu’ il se relie en trois tomes , semble un peu cher à * 32 livres , comme le met </t>
    </r>
    <r>
      <rPr>
        <sz val="11"/>
        <color rgb="FF000000"/>
        <rFont val="Calibri"/>
        <family val="2"/>
        <scheme val="minor"/>
      </rPr>
      <t>Cramoisy</t>
    </r>
    <r>
      <rPr>
        <sz val="11"/>
        <color rgb="FF333333"/>
        <rFont val="Arial"/>
        <family val="2"/>
      </rPr>
      <t xml:space="preserve"> , car si bien il y a quelques figures au livre de cruce , toutefoys ce n’ est pas chose de grand </t>
    </r>
    <r>
      <rPr>
        <b/>
        <sz val="11"/>
        <color rgb="FFCC3300"/>
        <rFont val="Arial"/>
        <family val="2"/>
      </rPr>
      <t>coustange</t>
    </r>
    <r>
      <rPr>
        <sz val="11"/>
        <color rgb="FF333333"/>
        <rFont val="Arial"/>
        <family val="2"/>
      </rPr>
      <t xml:space="preserve"> , mais aussy dictes vous que vous trouviez quelque chose à rabbattre sur son roolle .</t>
    </r>
  </si>
  <si>
    <r>
      <t xml:space="preserve">Toutes fois ils ne l’ avoient jamais si commodément fait que depuis quelques années , qu’ au lieu des voitures de terre longues et </t>
    </r>
    <r>
      <rPr>
        <b/>
        <sz val="11"/>
        <color rgb="FFCC3300"/>
        <rFont val="Arial"/>
        <family val="2"/>
      </rPr>
      <t>coutageuses</t>
    </r>
    <r>
      <rPr>
        <sz val="11"/>
        <color rgb="FF333333"/>
        <rFont val="Arial"/>
        <family val="2"/>
      </rPr>
      <t xml:space="preserve"> les holandois leur ont ouvert et facilité les voitures de la mer , au moyen desquelles sont maintenant apportées ces marchandises lourdes et massives , à beaucoup moins de fraiz .</t>
    </r>
  </si>
  <si>
    <r>
      <t xml:space="preserve">Mais je ne vous sçaurois exprimer combien je vous suis redevable de la recherche que vous avez daigné faire dans le vatican de touts cez petits fragments de </t>
    </r>
    <r>
      <rPr>
        <sz val="11"/>
        <color rgb="FF000000"/>
        <rFont val="Calibri"/>
        <family val="2"/>
        <scheme val="minor"/>
      </rPr>
      <t>Ponderibus</t>
    </r>
    <r>
      <rPr>
        <sz val="11"/>
        <color rgb="FF333333"/>
        <rFont val="Arial"/>
        <family val="2"/>
      </rPr>
      <t xml:space="preserve"> et </t>
    </r>
    <r>
      <rPr>
        <sz val="11"/>
        <color rgb="FF000000"/>
        <rFont val="Calibri"/>
        <family val="2"/>
        <scheme val="minor"/>
      </rPr>
      <t>Mensuris</t>
    </r>
    <r>
      <rPr>
        <sz val="11"/>
        <color rgb="FF333333"/>
        <rFont val="Arial"/>
        <family val="2"/>
      </rPr>
      <t xml:space="preserve"> , lesquels ne seroient pas de grande </t>
    </r>
    <r>
      <rPr>
        <b/>
        <sz val="11"/>
        <color rgb="FFCC3300"/>
        <rFont val="Arial"/>
        <family val="2"/>
      </rPr>
      <t>coustance</t>
    </r>
    <r>
      <rPr>
        <sz val="11"/>
        <color rgb="FF333333"/>
        <rFont val="Arial"/>
        <family val="2"/>
      </rPr>
      <t xml:space="preserve"> à faire transcrire s’ il est loisible , je veux dire les anciens qui sont de si peu de feuillets .</t>
    </r>
  </si>
  <si>
    <r>
      <t xml:space="preserve">Je voi aucun riche home faire maisonnement : Quant il a assouvi trestout entierement , Se li fait hon un autre , de petit </t>
    </r>
    <r>
      <rPr>
        <b/>
        <sz val="11"/>
        <color rgb="FFC00000"/>
        <rFont val="Calibri"/>
        <family val="2"/>
        <scheme val="minor"/>
      </rPr>
      <t>coustement</t>
    </r>
    <r>
      <rPr>
        <sz val="11"/>
        <color rgb="FF000000"/>
        <rFont val="Calibri"/>
        <family val="2"/>
        <scheme val="minor"/>
      </rPr>
      <t xml:space="preserve"> .</t>
    </r>
  </si>
  <si>
    <r>
      <t xml:space="preserve">Al prin diémence d’ aoust , a grant baudorie et grant </t>
    </r>
    <r>
      <rPr>
        <b/>
        <sz val="11"/>
        <color rgb="FFCC3300"/>
        <rFont val="Arial"/>
        <family val="2"/>
      </rPr>
      <t>coust</t>
    </r>
    <r>
      <rPr>
        <sz val="11"/>
        <color rgb="FF333333"/>
        <rFont val="Arial"/>
        <family val="2"/>
      </rPr>
      <t xml:space="preserve"> , vinrent et i et autre à </t>
    </r>
    <r>
      <rPr>
        <sz val="11"/>
        <color rgb="FF000000"/>
        <rFont val="Calibri"/>
        <family val="2"/>
        <scheme val="minor"/>
      </rPr>
      <t>Rains</t>
    </r>
    <r>
      <rPr>
        <sz val="11"/>
        <color rgb="FF333333"/>
        <rFont val="Arial"/>
        <family val="2"/>
      </rPr>
      <t xml:space="preserve"> .</t>
    </r>
  </si>
  <si>
    <r>
      <t xml:space="preserve">pour çou se doit cascuns retraire de mal penser et de mal faire , quar de mal ne vient se maus non , et li biens a tousjors fuisson . adont s’ avint que l’ emperère de Roume et de Pulle , pour rère les Sarrasins fors de Sesile ki n’ el doutoient une bille , ne Dieu ne voloient amer , Ot de la voie d’ outremer respit ii ans , par tel enkor qu’ il douna ii mil onces d’ or outre mer , al siervice Deu , et m cevaliers à leur preu , A son coust et à ses deniers , et à ii mil en dementiers liverroit pasage à son </t>
    </r>
    <r>
      <rPr>
        <b/>
        <sz val="11"/>
        <color rgb="FFC00000"/>
        <rFont val="Calibri"/>
        <family val="2"/>
        <scheme val="minor"/>
      </rPr>
      <t>coust</t>
    </r>
    <r>
      <rPr>
        <sz val="11"/>
        <color rgb="FF000000"/>
        <rFont val="Calibri"/>
        <family val="2"/>
        <scheme val="minor"/>
      </rPr>
      <t xml:space="preserve"> ; deviset fu à i aoust</t>
    </r>
  </si>
  <si>
    <r>
      <t xml:space="preserve">et diut mouvoir apriés la Pasque , Et jusqu’ à vii ans là manoir , il u ses gens , par estavoir ; et gens mener tout à son </t>
    </r>
    <r>
      <rPr>
        <b/>
        <sz val="11"/>
        <color rgb="FFC00000"/>
        <rFont val="Calibri"/>
        <family val="2"/>
        <scheme val="minor"/>
      </rPr>
      <t>coust</t>
    </r>
    <r>
      <rPr>
        <sz val="11"/>
        <color rgb="FF000000"/>
        <rFont val="Calibri"/>
        <family val="2"/>
        <scheme val="minor"/>
      </rPr>
      <t xml:space="preserve"> , ançois que venist à l’ aoust , pour la tière faire pupler De gent crestiène , pour capler .</t>
    </r>
  </si>
  <si>
    <r>
      <t xml:space="preserve">pour çou se doit cascuns retraire de mal penser et de mal faire , quar de mal ne vient se maus non , et li biens a tousjors fuisson . adont s’ avint que l’ emperère de Roume et de Pulle , pour rère les Sarrasins fors de Sesile ki n’ el doutoient une bille , ne Dieu ne voloient amer , Ot de la voie d’ outremer respit ii ans , par tel enkor qu’ il douna ii mil onces d’ or outre mer , al siervice Deu , et m cevaliers à leur preu , A son </t>
    </r>
    <r>
      <rPr>
        <b/>
        <sz val="11"/>
        <color rgb="FFC00000"/>
        <rFont val="Calibri"/>
        <family val="2"/>
        <scheme val="minor"/>
      </rPr>
      <t>coust</t>
    </r>
    <r>
      <rPr>
        <sz val="11"/>
        <color rgb="FF000000"/>
        <rFont val="Calibri"/>
        <family val="2"/>
        <scheme val="minor"/>
      </rPr>
      <t xml:space="preserve"> et à ses deniers , et à ii mil en dementiers liverroit pasage à son coust ; deviset fu à i aoust</t>
    </r>
  </si>
  <si>
    <r>
      <t xml:space="preserve">pour çou vos di , à droit consel , que Fortune et Mors sont parel , et par manière apartenant , Si com vous orés maintenant , k’ il n’ i aura fors d’ anui </t>
    </r>
    <r>
      <rPr>
        <b/>
        <sz val="11"/>
        <color rgb="FFC00000"/>
        <rFont val="Calibri"/>
        <family val="2"/>
        <scheme val="minor"/>
      </rPr>
      <t>coust</t>
    </r>
    <r>
      <rPr>
        <sz val="11"/>
        <color rgb="FF000000"/>
        <rFont val="Calibri"/>
        <family val="2"/>
        <scheme val="minor"/>
      </rPr>
      <t xml:space="preserve"> .</t>
    </r>
  </si>
  <si>
    <r>
      <t xml:space="preserve">Et qu’ a desprisier elles facent Et ceulx pou louer qui amassent Au </t>
    </r>
    <r>
      <rPr>
        <b/>
        <sz val="11"/>
        <color rgb="FFC00000"/>
        <rFont val="Calibri"/>
        <family val="2"/>
        <scheme val="minor"/>
      </rPr>
      <t>coust</t>
    </r>
    <r>
      <rPr>
        <sz val="11"/>
        <color rgb="FF000000"/>
        <rFont val="Calibri"/>
        <family val="2"/>
        <scheme val="minor"/>
      </rPr>
      <t xml:space="preserve"> d’ autrui diversement , Et en usent mauvaisement , Toute en est plaine l’ Escripture .</t>
    </r>
  </si>
  <si>
    <r>
      <t xml:space="preserve">Le moyen est facile , &amp; de </t>
    </r>
    <r>
      <rPr>
        <b/>
        <sz val="11"/>
        <color rgb="FFCC3300"/>
        <rFont val="Arial"/>
        <family val="2"/>
      </rPr>
      <t>coust</t>
    </r>
    <r>
      <rPr>
        <sz val="11"/>
        <color rgb="FF333333"/>
        <rFont val="Arial"/>
        <family val="2"/>
      </rPr>
      <t xml:space="preserve"> bien petit .</t>
    </r>
  </si>
  <si>
    <r>
      <t xml:space="preserve">C’ est un bien , à le regarder d’ yeux fermes , qui a , comme les autres biens des hommes , beaucoup de vanité et foiblesse propre et naturelle , et d’ un cher </t>
    </r>
    <r>
      <rPr>
        <b/>
        <sz val="11"/>
        <color rgb="FFCC3300"/>
        <rFont val="Arial"/>
        <family val="2"/>
      </rPr>
      <t>coust</t>
    </r>
    <r>
      <rPr>
        <sz val="11"/>
        <color rgb="FF333333"/>
        <rFont val="Arial"/>
        <family val="2"/>
      </rPr>
      <t xml:space="preserve"> .</t>
    </r>
  </si>
  <si>
    <r>
      <t xml:space="preserve">Ainsi faisant tu me as espargné le </t>
    </r>
    <r>
      <rPr>
        <b/>
        <sz val="11"/>
        <color rgb="FFCC3300"/>
        <rFont val="Arial"/>
        <family val="2"/>
      </rPr>
      <t>coust</t>
    </r>
    <r>
      <rPr>
        <sz val="11"/>
        <color rgb="FF333333"/>
        <rFont val="Arial"/>
        <family val="2"/>
      </rPr>
      <t xml:space="preserve"> d’ un clystère .</t>
    </r>
  </si>
  <si>
    <r>
      <t xml:space="preserve">Je les quitterois soudain , à peu de </t>
    </r>
    <r>
      <rPr>
        <b/>
        <sz val="11"/>
        <color rgb="FFCC3300"/>
        <rFont val="Arial"/>
        <family val="2"/>
      </rPr>
      <t>coust</t>
    </r>
    <r>
      <rPr>
        <sz val="11"/>
        <color rgb="FF333333"/>
        <rFont val="Arial"/>
        <family val="2"/>
      </rPr>
      <t xml:space="preserve"> qu’ il y eust .</t>
    </r>
  </si>
  <si>
    <r>
      <t xml:space="preserve">Et ne me semble guere moins de </t>
    </r>
    <r>
      <rPr>
        <b/>
        <sz val="11"/>
        <color rgb="FFCC3300"/>
        <rFont val="Arial"/>
        <family val="2"/>
      </rPr>
      <t>coust</t>
    </r>
    <r>
      <rPr>
        <sz val="11"/>
        <color rgb="FF333333"/>
        <rFont val="Arial"/>
        <family val="2"/>
      </rPr>
      <t xml:space="preserve"> desengager celuy qui me doibt , usant de luy , que m’ engager pour eux envers celuy qui ne me doibt rien .</t>
    </r>
  </si>
  <si>
    <r>
      <t xml:space="preserve">Que nostre opinion donne pris aus choses , il se void par celles en grand nombre ausquelles nous ne regardons pas seulement pour les estimer , ains à nous ; et ne considerons ny leurs qualités ny leurs utilitez , mais seulement nostre </t>
    </r>
    <r>
      <rPr>
        <b/>
        <sz val="11"/>
        <color rgb="FFCC3300"/>
        <rFont val="Arial"/>
        <family val="2"/>
      </rPr>
      <t>coust</t>
    </r>
    <r>
      <rPr>
        <sz val="11"/>
        <color rgb="FF333333"/>
        <rFont val="Arial"/>
        <family val="2"/>
      </rPr>
      <t xml:space="preserve"> à les recouvrer : comme si c’ estoit quelque piece de leur substance ; et appelons valeur en elles non ce qu’ elles apportent , mais ce que nous y apportons .</t>
    </r>
  </si>
  <si>
    <r>
      <t xml:space="preserve">Voilà un’ aisée reformation et de peu de </t>
    </r>
    <r>
      <rPr>
        <b/>
        <sz val="11"/>
        <color rgb="FFCC3300"/>
        <rFont val="Arial"/>
        <family val="2"/>
      </rPr>
      <t>coust</t>
    </r>
    <r>
      <rPr>
        <sz val="11"/>
        <color rgb="FF333333"/>
        <rFont val="Arial"/>
        <family val="2"/>
      </rPr>
      <t xml:space="preserve"> .</t>
    </r>
  </si>
  <si>
    <r>
      <t xml:space="preserve">Ainsi aura chascun en sa maison Ung medecin , qui en ceste saison Par bon conseil leurs demandes souldra A peu de </t>
    </r>
    <r>
      <rPr>
        <b/>
        <sz val="11"/>
        <color rgb="FFC00000"/>
        <rFont val="Calibri"/>
        <family val="2"/>
        <scheme val="minor"/>
      </rPr>
      <t>coust</t>
    </r>
    <r>
      <rPr>
        <sz val="11"/>
        <color rgb="FF000000"/>
        <rFont val="Calibri"/>
        <family val="2"/>
        <scheme val="minor"/>
      </rPr>
      <t xml:space="preserve"> à l’ heure qu’ on vouldra .</t>
    </r>
  </si>
  <si>
    <r>
      <t xml:space="preserve">Nous portons en </t>
    </r>
    <r>
      <rPr>
        <sz val="11"/>
        <color rgb="FF000000"/>
        <rFont val="Calibri"/>
        <family val="2"/>
        <scheme val="minor"/>
      </rPr>
      <t>France</t>
    </r>
    <r>
      <rPr>
        <sz val="11"/>
        <color rgb="FF333333"/>
        <rFont val="Arial"/>
        <family val="2"/>
      </rPr>
      <t xml:space="preserve"> un si grand respect aux estrangers , mais principalement aux espagnols , qu’ ils ne trouvent pas seulement parmy nous liberté et seur accez , mais residence franche et paisible , voire , qui plus est , service volontaire ; de sorte qu’ ils sont le plus souvent exempts de la peine et du </t>
    </r>
    <r>
      <rPr>
        <b/>
        <sz val="11"/>
        <color rgb="FFCC3300"/>
        <rFont val="Arial"/>
        <family val="2"/>
      </rPr>
      <t>coust</t>
    </r>
    <r>
      <rPr>
        <sz val="11"/>
        <color rgb="FF333333"/>
        <rFont val="Arial"/>
        <family val="2"/>
      </rPr>
      <t xml:space="preserve"> de venir negotier par deçà .</t>
    </r>
  </si>
  <si>
    <r>
      <t xml:space="preserve">Je fis un grand mystere de ce livre au jeune prince que je servois , et lors que nostre precepteur n’ y estoit pas , nous en lisions en secret tous les chapitres , pour voir quelle invention plaisante nous en pourrions mettre en execution avec le moins de </t>
    </r>
    <r>
      <rPr>
        <b/>
        <sz val="11"/>
        <color rgb="FFCC3300"/>
        <rFont val="Arial"/>
        <family val="2"/>
      </rPr>
      <t>coust</t>
    </r>
    <r>
      <rPr>
        <sz val="11"/>
        <color rgb="FF333333"/>
        <rFont val="Arial"/>
        <family val="2"/>
      </rPr>
      <t xml:space="preserve"> et de difficulté .</t>
    </r>
  </si>
  <si>
    <r>
      <t xml:space="preserve">Dans ces grands vazes d’ or , despence superfluë , le vin n’ est si plaisant bien qu’ il soit de grand </t>
    </r>
    <r>
      <rPr>
        <b/>
        <sz val="11"/>
        <color rgb="FFC00000"/>
        <rFont val="Arial"/>
        <family val="2"/>
      </rPr>
      <t>coust</t>
    </r>
    <r>
      <rPr>
        <sz val="11"/>
        <color rgb="FF333333"/>
        <rFont val="Arial"/>
        <family val="2"/>
      </rPr>
      <t xml:space="preserve"> , il ny peut contenter que le goust , non la veuë , mais au verre il contente et la veuë et le goust . </t>
    </r>
  </si>
  <si>
    <r>
      <t>Caton</t>
    </r>
    <r>
      <rPr>
        <sz val="11"/>
        <color rgb="FF333333"/>
        <rFont val="Arial"/>
        <family val="2"/>
      </rPr>
      <t xml:space="preserve"> entr’ autres , le vieux </t>
    </r>
    <r>
      <rPr>
        <sz val="11"/>
        <color rgb="FF000000"/>
        <rFont val="Calibri"/>
        <family val="2"/>
        <scheme val="minor"/>
      </rPr>
      <t>Crassus</t>
    </r>
    <r>
      <rPr>
        <sz val="11"/>
        <color rgb="FF333333"/>
        <rFont val="Arial"/>
        <family val="2"/>
      </rPr>
      <t xml:space="preserve"> et </t>
    </r>
    <r>
      <rPr>
        <sz val="11"/>
        <color rgb="FF000000"/>
        <rFont val="Calibri"/>
        <family val="2"/>
        <scheme val="minor"/>
      </rPr>
      <t>Cassius</t>
    </r>
    <r>
      <rPr>
        <sz val="11"/>
        <color rgb="FF333333"/>
        <rFont val="Arial"/>
        <family val="2"/>
      </rPr>
      <t xml:space="preserve"> , dont le premier , comme nous lisons , n’ espargnoit ni temps , ni </t>
    </r>
    <r>
      <rPr>
        <b/>
        <sz val="11"/>
        <color rgb="FFCC3300"/>
        <rFont val="Arial"/>
        <family val="2"/>
      </rPr>
      <t>coust</t>
    </r>
    <r>
      <rPr>
        <sz val="11"/>
        <color rgb="FF333333"/>
        <rFont val="Arial"/>
        <family val="2"/>
      </rPr>
      <t xml:space="preserve"> , ni diligence pour instruire et façonner des serviteurs à ceste aptitude qui peut les rendre idoines à bien servir et estre profitables .</t>
    </r>
  </si>
  <si>
    <r>
      <t xml:space="preserve">Je ne desesperay pas de trouver les consones , n’ estoit que les experiences sont de </t>
    </r>
    <r>
      <rPr>
        <b/>
        <sz val="11"/>
        <color rgb="FFCC3300"/>
        <rFont val="Arial"/>
        <family val="2"/>
      </rPr>
      <t>coust</t>
    </r>
    <r>
      <rPr>
        <sz val="11"/>
        <color rgb="FF333333"/>
        <rFont val="Arial"/>
        <family val="2"/>
      </rPr>
      <t xml:space="preserve"> .</t>
    </r>
  </si>
  <si>
    <r>
      <t xml:space="preserve">Je ne luy voudrois pas oster cette croyance : il a fait sagement , pour éviter le </t>
    </r>
    <r>
      <rPr>
        <b/>
        <sz val="11"/>
        <color rgb="FFC00000"/>
        <rFont val="Calibri"/>
        <family val="2"/>
        <scheme val="minor"/>
      </rPr>
      <t>coust</t>
    </r>
    <r>
      <rPr>
        <sz val="11"/>
        <color rgb="FF000000"/>
        <rFont val="Calibri"/>
        <family val="2"/>
        <scheme val="minor"/>
      </rPr>
      <t xml:space="preserve"> , n’ ayant guere dequoy , de se former un goust . </t>
    </r>
  </si>
  <si>
    <r>
      <t xml:space="preserve">Et puis il y a icy encore une autre consideration : c’ est qu’ il se faict par l’ hypocrisie naturelle des hommes , que l’ on faict plus de cas et est l’ on plus scrupuleux aux actions externes , qui sont en monstre , mais qui sont libres , peu importantes , et quasi toutes en contenances et ceremonies , dont elles sont de peu de </t>
    </r>
    <r>
      <rPr>
        <b/>
        <sz val="11"/>
        <color rgb="FFCC3300"/>
        <rFont val="Arial"/>
        <family val="2"/>
      </rPr>
      <t>coust</t>
    </r>
    <r>
      <rPr>
        <sz val="11"/>
        <color rgb="FF333333"/>
        <rFont val="Arial"/>
        <family val="2"/>
      </rPr>
      <t xml:space="preserve"> , et aussi de peu d’ effect , qu’ aux externes , secretes et de nulle monstre , mais bien requises et necessaires , dont elles sont fort difficiles .</t>
    </r>
  </si>
  <si>
    <r>
      <t xml:space="preserve">Non seulement tout leur art s’ y est déployé , mais toute leur arriere épargne employée , et toutesfois avec plus de fruict que de </t>
    </r>
    <r>
      <rPr>
        <b/>
        <sz val="11"/>
        <color rgb="FFCC3300"/>
        <rFont val="Arial"/>
        <family val="2"/>
      </rPr>
      <t>coust</t>
    </r>
    <r>
      <rPr>
        <sz val="11"/>
        <color rgb="FF333333"/>
        <rFont val="Arial"/>
        <family val="2"/>
      </rPr>
      <t xml:space="preserve"> .</t>
    </r>
  </si>
  <si>
    <r>
      <t xml:space="preserve">Je ne sçay si je pourray prendre le loisir de trouver les autres consonnes , à raison des differentes experiences qu’ il faut faire sur ce sujet , lesquelles estant de </t>
    </r>
    <r>
      <rPr>
        <b/>
        <sz val="11"/>
        <color rgb="FFCC3300"/>
        <rFont val="Arial"/>
        <family val="2"/>
      </rPr>
      <t>coust</t>
    </r>
    <r>
      <rPr>
        <sz val="11"/>
        <color rgb="FF333333"/>
        <rFont val="Arial"/>
        <family val="2"/>
      </rPr>
      <t xml:space="preserve"> , je laisseray le reste à ceux qui voudront passer outre .</t>
    </r>
  </si>
  <si>
    <r>
      <t xml:space="preserve">car , si elles pouvaient se communiquer les unes aux autres les denrées et les marchandises qui abondent en de certains endroits , et dont on manque dans d’ autres , chacun se fournirait de tout ce dont il a besoin à bon prix , au lieu que le port et les voitures par terre sont d’ un si grand </t>
    </r>
    <r>
      <rPr>
        <b/>
        <sz val="11"/>
        <color rgb="FFCC3300"/>
        <rFont val="Arial"/>
        <family val="2"/>
      </rPr>
      <t>coût</t>
    </r>
    <r>
      <rPr>
        <sz val="11"/>
        <color rgb="FF333333"/>
        <rFont val="Arial"/>
        <family val="2"/>
      </rPr>
      <t xml:space="preserve"> , qu’ il faut se passer de tout ce dont on n’ est pas en état de payer trois fois plus qu’ il ne vaut .</t>
    </r>
  </si>
  <si>
    <r>
      <t xml:space="preserve">Messire Jean Chouart couvait des yeux son mort , Comme si l’ on eût dû lui ravir ce trésor , Et des regards semblait lui dire : Monsieur le Mort , j’ aurai de vous Tant en argent , et tant en cire , Et tant en autres menus </t>
    </r>
    <r>
      <rPr>
        <b/>
        <sz val="11"/>
        <color rgb="FFC00000"/>
        <rFont val="Arial"/>
        <family val="2"/>
      </rPr>
      <t>coûts</t>
    </r>
    <r>
      <rPr>
        <sz val="11"/>
        <color rgb="FF333333"/>
        <rFont val="Arial"/>
        <family val="2"/>
      </rPr>
      <t xml:space="preserve"> .</t>
    </r>
  </si>
  <si>
    <r>
      <t xml:space="preserve">Il faut regarder l’ argent que vous mettrez à cela comme un reste de loyaux </t>
    </r>
    <r>
      <rPr>
        <b/>
        <sz val="11"/>
        <color rgb="FFCC3300"/>
        <rFont val="Arial"/>
        <family val="2"/>
      </rPr>
      <t>coûts</t>
    </r>
    <r>
      <rPr>
        <sz val="11"/>
        <color rgb="FF333333"/>
        <rFont val="Arial"/>
        <family val="2"/>
      </rPr>
      <t xml:space="preserve"> , et ne point hasarder une affaire d’ une très grande importance pour une petite épargne .</t>
    </r>
  </si>
  <si>
    <r>
      <t xml:space="preserve">Lorsque la garantie a été promise , ou qu’ il n’ a rien été stipulé à ce sujet , si l’ acquéreur est évincé , il a droit de demander contre le vendeur , 1 la restitution du prix ; 2 celle des fruits , lorsqu’ il est obligé de les rendre au propriétaire qui l’ évince ; 3 les frais faits sur la demande en garantie de l’ acheteur , et ceux faits par le demandeur originaire ; 4 enfin les dommages et intérêts , ainsi que les frais et loyaux </t>
    </r>
    <r>
      <rPr>
        <b/>
        <sz val="11"/>
        <color rgb="FFCC3300"/>
        <rFont val="Arial"/>
        <family val="2"/>
      </rPr>
      <t>coûts</t>
    </r>
    <r>
      <rPr>
        <sz val="11"/>
        <color rgb="FF333333"/>
        <rFont val="Arial"/>
        <family val="2"/>
      </rPr>
      <t xml:space="preserve"> du contrat .</t>
    </r>
    <r>
      <rPr>
        <sz val="11"/>
        <color rgb="FF000000"/>
        <rFont val="Calibri"/>
        <family val="2"/>
        <scheme val="minor"/>
      </rPr>
      <t xml:space="preserve"> </t>
    </r>
  </si>
  <si>
    <r>
      <t xml:space="preserve">Le colonel </t>
    </r>
    <r>
      <rPr>
        <sz val="11"/>
        <color rgb="FF000000"/>
        <rFont val="Calibri"/>
        <family val="2"/>
        <scheme val="minor"/>
      </rPr>
      <t>Williamson</t>
    </r>
    <r>
      <rPr>
        <sz val="11"/>
        <color rgb="FF333333"/>
        <rFont val="Arial"/>
        <family val="2"/>
      </rPr>
      <t xml:space="preserve"> , qui en a fait prendre les nivèlemens , n’ estime le </t>
    </r>
    <r>
      <rPr>
        <b/>
        <sz val="11"/>
        <color rgb="FFCC3300"/>
        <rFont val="Arial"/>
        <family val="2"/>
      </rPr>
      <t>coût</t>
    </r>
    <r>
      <rPr>
        <sz val="11"/>
        <color rgb="FF333333"/>
        <rFont val="Arial"/>
        <family val="2"/>
      </rPr>
      <t xml:space="preserve"> de la confection de ce canal qu’ à 20000 liv sterl" .</t>
    </r>
  </si>
  <si>
    <r>
      <t xml:space="preserve">Cette déploration ingénieuse de l’ artiste romantique est entremêlée du calcul du nombre de décorations , du </t>
    </r>
    <r>
      <rPr>
        <b/>
        <sz val="11"/>
        <color rgb="FFCC3300"/>
        <rFont val="Arial"/>
        <family val="2"/>
      </rPr>
      <t>coût</t>
    </r>
    <r>
      <rPr>
        <sz val="11"/>
        <color rgb="FF333333"/>
        <rFont val="Arial"/>
        <family val="2"/>
      </rPr>
      <t xml:space="preserve"> du montage de la pièce , qui peut s’ élever à quarante , à cinquante mille francs , du manque du côté artiste chez </t>
    </r>
    <r>
      <rPr>
        <sz val="11"/>
        <color rgb="FF000000"/>
        <rFont val="Calibri"/>
        <family val="2"/>
        <scheme val="minor"/>
      </rPr>
      <t>Carré</t>
    </r>
    <r>
      <rPr>
        <sz val="11"/>
        <color rgb="FF333333"/>
        <rFont val="Arial"/>
        <family val="2"/>
      </rPr>
      <t xml:space="preserve"> , de ses dissentiments avec lui , dissentiments qu’ il compare aux rapports de </t>
    </r>
    <r>
      <rPr>
        <sz val="11"/>
        <color rgb="FF000000"/>
        <rFont val="Calibri"/>
        <family val="2"/>
        <scheme val="minor"/>
      </rPr>
      <t>Coriolis</t>
    </r>
    <r>
      <rPr>
        <sz val="11"/>
        <color rgb="FF333333"/>
        <rFont val="Arial"/>
        <family val="2"/>
      </rPr>
      <t xml:space="preserve"> et de </t>
    </r>
    <r>
      <rPr>
        <sz val="11"/>
        <color rgb="FF000000"/>
        <rFont val="Calibri"/>
        <family val="2"/>
        <scheme val="minor"/>
      </rPr>
      <t>Manette</t>
    </r>
    <r>
      <rPr>
        <sz val="11"/>
        <color rgb="FF333333"/>
        <rFont val="Arial"/>
        <family val="2"/>
      </rPr>
      <t xml:space="preserve"> à la fin de ma pièce .</t>
    </r>
  </si>
  <si>
    <r>
      <t xml:space="preserve">Vous m’ en lirez le </t>
    </r>
    <r>
      <rPr>
        <b/>
        <sz val="11"/>
        <color rgb="FFCC3300"/>
        <rFont val="Arial"/>
        <family val="2"/>
      </rPr>
      <t>coût</t>
    </r>
    <r>
      <rPr>
        <sz val="11"/>
        <color rgb="FF333333"/>
        <rFont val="Arial"/>
        <family val="2"/>
      </rPr>
      <t xml:space="preserve"> pendant que je l’ examinerai .</t>
    </r>
  </si>
  <si>
    <r>
      <t>Et le commis nous propose l’ injection simple , dont le coût est de 500 francs , ou l’ injection avec des flanelles conservatrices ,</t>
    </r>
    <r>
      <rPr>
        <sz val="11"/>
        <color rgb="FF333333"/>
        <rFont val="Arial"/>
        <family val="2"/>
      </rPr>
      <t xml:space="preserve"> dont le </t>
    </r>
    <r>
      <rPr>
        <b/>
        <sz val="11"/>
        <color rgb="FFCC3300"/>
        <rFont val="Arial"/>
        <family val="2"/>
      </rPr>
      <t>coût</t>
    </r>
    <r>
      <rPr>
        <sz val="11"/>
        <color rgb="FF333333"/>
        <rFont val="Arial"/>
        <family val="2"/>
      </rPr>
      <t xml:space="preserve"> est de mille francs .</t>
    </r>
  </si>
  <si>
    <r>
      <t xml:space="preserve">Dame! </t>
    </r>
    <r>
      <rPr>
        <sz val="11"/>
        <color rgb="FF000000"/>
        <rFont val="Calibri"/>
        <family val="2"/>
        <scheme val="minor"/>
      </rPr>
      <t xml:space="preserve">Reprit Schaunard , il le faut bien , puisque j’ ai congé par huissier , </t>
    </r>
    <r>
      <rPr>
        <b/>
        <sz val="11"/>
        <color rgb="FFCC3300"/>
        <rFont val="Calibri"/>
        <family val="2"/>
        <scheme val="minor"/>
      </rPr>
      <t>coût</t>
    </r>
    <r>
      <rPr>
        <sz val="11"/>
        <color rgb="FF000000"/>
        <rFont val="Calibri"/>
        <family val="2"/>
        <scheme val="minor"/>
      </rPr>
      <t xml:space="preserve"> cinq francs .</t>
    </r>
  </si>
  <si>
    <r>
      <t xml:space="preserve">Dès le lendemain , on leur envoya une citation à comparaître devant le tribunal de simple police , pour injures envers le garde , et s’ y entendre condamner à 100 francs de dommages et intérêts "sauf le recours du ministère public , vu les contraventions par eux commises : </t>
    </r>
    <r>
      <rPr>
        <b/>
        <sz val="11"/>
        <color rgb="FFCC3300"/>
        <rFont val="Arial"/>
        <family val="2"/>
      </rPr>
      <t>coût</t>
    </r>
    <r>
      <rPr>
        <sz val="11"/>
        <color rgb="FF333333"/>
        <rFont val="Arial"/>
        <family val="2"/>
      </rPr>
      <t xml:space="preserve"> 6 francs 75 centimes . </t>
    </r>
  </si>
  <si>
    <r>
      <t xml:space="preserve">La première chose que mon portier m’ ait dite , c’ est que </t>
    </r>
    <r>
      <rPr>
        <sz val="11"/>
        <color rgb="FF000000"/>
        <rFont val="Calibri"/>
        <family val="2"/>
        <scheme val="minor"/>
      </rPr>
      <t>M</t>
    </r>
    <r>
      <rPr>
        <sz val="11"/>
        <color rgb="FF333333"/>
        <rFont val="Arial"/>
        <family val="2"/>
      </rPr>
      <t xml:space="preserve"> </t>
    </r>
    <r>
      <rPr>
        <sz val="11"/>
        <color rgb="FF000000"/>
        <rFont val="Calibri"/>
        <family val="2"/>
        <scheme val="minor"/>
      </rPr>
      <t>Commanville</t>
    </r>
    <r>
      <rPr>
        <sz val="11"/>
        <color rgb="FF333333"/>
        <rFont val="Arial"/>
        <family val="2"/>
      </rPr>
      <t xml:space="preserve"> venait de partir pour </t>
    </r>
    <r>
      <rPr>
        <sz val="11"/>
        <color rgb="FF000000"/>
        <rFont val="Calibri"/>
        <family val="2"/>
        <scheme val="minor"/>
      </rPr>
      <t>Rouen</t>
    </r>
    <r>
      <rPr>
        <sz val="11"/>
        <color rgb="FF333333"/>
        <rFont val="Arial"/>
        <family val="2"/>
      </rPr>
      <t xml:space="preserve"> , et la seconde c’ est : "voilà une feuille de contributions qu’ on vient d’ apporter" , </t>
    </r>
    <r>
      <rPr>
        <b/>
        <sz val="11"/>
        <color rgb="FFCC3300"/>
        <rFont val="Arial"/>
        <family val="2"/>
      </rPr>
      <t>coût</t>
    </r>
    <r>
      <rPr>
        <sz val="11"/>
        <color rgb="FF333333"/>
        <rFont val="Arial"/>
        <family val="2"/>
      </rPr>
      <t xml:space="preserve"> 172 fr 55 c .</t>
    </r>
  </si>
  <si>
    <r>
      <t xml:space="preserve">Elle en peut user pour procéder à la recherche , à l’ abaissement ultérieur de ses </t>
    </r>
    <r>
      <rPr>
        <b/>
        <sz val="11"/>
        <color rgb="FFCC3300"/>
        <rFont val="Arial"/>
        <family val="2"/>
      </rPr>
      <t>coûts</t>
    </r>
    <r>
      <rPr>
        <sz val="11"/>
        <color rgb="FF333333"/>
        <rFont val="Arial"/>
        <family val="2"/>
      </rPr>
      <t xml:space="preserve"> et à la réalisation de la dimension optima .</t>
    </r>
  </si>
  <si>
    <r>
      <t xml:space="preserve">Des unités de grandes dimensions peuvent être construites qui abaissent les coûts , pour une capacité et des </t>
    </r>
    <r>
      <rPr>
        <b/>
        <sz val="11"/>
        <color rgb="FFCC3300"/>
        <rFont val="Arial"/>
        <family val="2"/>
      </rPr>
      <t xml:space="preserve">coûts </t>
    </r>
    <r>
      <rPr>
        <sz val="11"/>
        <color rgb="FF333333"/>
        <rFont val="Arial"/>
        <family val="2"/>
      </rPr>
      <t>de transports praticables .</t>
    </r>
  </si>
  <si>
    <r>
      <t xml:space="preserve">Il en est de même de la division des tâches et opérations , de la circulation des innovations , de la répartition des ressources disponibles pour la recherche et pour les </t>
    </r>
    <r>
      <rPr>
        <b/>
        <sz val="11"/>
        <color rgb="FFCC3300"/>
        <rFont val="Arial"/>
        <family val="2"/>
      </rPr>
      <t>coûts</t>
    </r>
    <r>
      <rPr>
        <sz val="11"/>
        <color rgb="FF333333"/>
        <rFont val="Arial"/>
        <family val="2"/>
      </rPr>
      <t xml:space="preserve"> de vente .</t>
    </r>
  </si>
  <si>
    <r>
      <t xml:space="preserve">Les tentatives de mise au point d’ un moteur nucléaire d’ avion se soldaient par contre par un échec ; après des dépenses d’ un milliard de dollars réparties sur une dizaine d’ années , les travaux furent interrompus en raison des difficultés rencontrées , du </t>
    </r>
    <r>
      <rPr>
        <b/>
        <sz val="11"/>
        <color rgb="FFCC3300"/>
        <rFont val="Arial"/>
        <family val="2"/>
      </rPr>
      <t>coût</t>
    </r>
    <r>
      <rPr>
        <sz val="11"/>
        <color rgb="FF333333"/>
        <rFont val="Arial"/>
        <family val="2"/>
      </rPr>
      <t xml:space="preserve"> final et du caractère problématique de l’ intérêt d’ une telle entreprise .</t>
    </r>
  </si>
  <si>
    <r>
      <t xml:space="preserve">C’ est une des fonctions du grand possédant d’ essayer et de tenter , quel que soit le </t>
    </r>
    <r>
      <rPr>
        <b/>
        <sz val="11"/>
        <color rgb="FFCC3300"/>
        <rFont val="Arial"/>
        <family val="2"/>
      </rPr>
      <t>coût</t>
    </r>
    <r>
      <rPr>
        <sz val="11"/>
        <color rgb="FF333333"/>
        <rFont val="Arial"/>
        <family val="2"/>
      </rPr>
      <t xml:space="preserve"> .</t>
    </r>
  </si>
  <si>
    <r>
      <t xml:space="preserve">Puis , un objectif ne peut économiquement être coupé de son </t>
    </r>
    <r>
      <rPr>
        <b/>
        <sz val="11"/>
        <color rgb="FFCC3300"/>
        <rFont val="Arial"/>
        <family val="2"/>
      </rPr>
      <t>coût</t>
    </r>
    <r>
      <rPr>
        <sz val="11"/>
        <color rgb="FF333333"/>
        <rFont val="Arial"/>
        <family val="2"/>
      </rPr>
      <t xml:space="preserve"> .</t>
    </r>
  </si>
  <si>
    <r>
      <t xml:space="preserve">Fixes en un double sens : 1 ces coûts ne varient pas proportionnellement au produit national ; 2 ces </t>
    </r>
    <r>
      <rPr>
        <b/>
        <sz val="11"/>
        <color rgb="FFCC3300"/>
        <rFont val="Arial"/>
        <family val="2"/>
      </rPr>
      <t>coûts</t>
    </r>
    <r>
      <rPr>
        <sz val="11"/>
        <color rgb="FF333333"/>
        <rFont val="Arial"/>
        <family val="2"/>
      </rPr>
      <t xml:space="preserve"> sont considérés comme prioritaires quel que soit le montant du produit national .</t>
    </r>
  </si>
  <si>
    <r>
      <t xml:space="preserve">Le prix du produit de la grande firme dans le </t>
    </r>
    <r>
      <rPr>
        <b/>
        <sz val="11"/>
        <color rgb="FFCC3300"/>
        <rFont val="Arial"/>
        <family val="2"/>
      </rPr>
      <t>coût</t>
    </r>
    <r>
      <rPr>
        <sz val="11"/>
        <color rgb="FF333333"/>
        <rFont val="Arial"/>
        <family val="2"/>
      </rPr>
      <t xml:space="preserve"> des entreprises qui sont ses clientes s’ élève .</t>
    </r>
  </si>
  <si>
    <r>
      <t xml:space="preserve">L’ émergence des coûts de l’ homme : </t>
    </r>
    <r>
      <rPr>
        <sz val="11"/>
        <color rgb="FF333333"/>
        <rFont val="Arial"/>
        <family val="2"/>
      </rPr>
      <t xml:space="preserve">la méthode la plus précise et la plus réaliste pour saisir cette réaction est d’ enregistrer l’ émergence des </t>
    </r>
    <r>
      <rPr>
        <b/>
        <sz val="11"/>
        <color rgb="FFCC3300"/>
        <rFont val="Arial"/>
        <family val="2"/>
      </rPr>
      <t>coûts</t>
    </r>
    <r>
      <rPr>
        <sz val="11"/>
        <color rgb="FF333333"/>
        <rFont val="Arial"/>
        <family val="2"/>
      </rPr>
      <t xml:space="preserve"> de l’ homme et de comptabiliser ces coûts .</t>
    </r>
  </si>
  <si>
    <r>
      <t xml:space="preserve">Naturellement , on la scellait : </t>
    </r>
    <r>
      <rPr>
        <b/>
        <sz val="11"/>
        <color rgb="FFCC3300"/>
        <rFont val="Arial"/>
        <family val="2"/>
      </rPr>
      <t>coût</t>
    </r>
    <r>
      <rPr>
        <sz val="11"/>
        <color rgb="FF333333"/>
        <rFont val="Arial"/>
        <family val="2"/>
      </rPr>
      <t xml:space="preserve"> , deux gros .</t>
    </r>
  </si>
  <si>
    <r>
      <t xml:space="preserve">Pour maintes entreprises modernes qui se renouvellent ou qui doivent être créées , l’ unité qui permet les </t>
    </r>
    <r>
      <rPr>
        <b/>
        <sz val="11"/>
        <color rgb="FFCC3300"/>
        <rFont val="Arial"/>
        <family val="2"/>
      </rPr>
      <t>coûts</t>
    </r>
    <r>
      <rPr>
        <sz val="11"/>
        <color rgb="FF333333"/>
        <rFont val="Arial"/>
        <family val="2"/>
      </rPr>
      <t xml:space="preserve"> de production les plus bas a une dimension technique élevée .</t>
    </r>
  </si>
  <si>
    <r>
      <t xml:space="preserve">Charlot , se Diex me doint sa grace Ne se Diex plus grant bien me face , Tant me </t>
    </r>
    <r>
      <rPr>
        <b/>
        <sz val="11"/>
        <color rgb="FFC00000"/>
        <rFont val="Calibri"/>
        <family val="2"/>
        <scheme val="minor"/>
      </rPr>
      <t>cousta</t>
    </r>
    <r>
      <rPr>
        <sz val="11"/>
        <color rgb="FF000000"/>
        <rFont val="Calibri"/>
        <family val="2"/>
        <scheme val="minor"/>
      </rPr>
      <t xml:space="preserve"> com je te di .</t>
    </r>
  </si>
  <si>
    <r>
      <t xml:space="preserve">Mes neporquant , s’ il m’ a </t>
    </r>
    <r>
      <rPr>
        <b/>
        <sz val="11"/>
        <color rgb="FFC00000"/>
        <rFont val="Calibri"/>
        <family val="2"/>
        <scheme val="minor"/>
      </rPr>
      <t>cousté</t>
    </r>
    <r>
      <rPr>
        <sz val="11"/>
        <color rgb="FF000000"/>
        <rFont val="Calibri"/>
        <family val="2"/>
        <scheme val="minor"/>
      </rPr>
      <t xml:space="preserve"> que cele qui tant a bonté mon palefroi chevauchera , bien sai , quant ele le verra , que il li souvendra de moi . </t>
    </r>
  </si>
  <si>
    <r>
      <t xml:space="preserve">Se gent d’ Ordre l’ ont entre mains Et il en donent , c’ est le mains : S’ en donent por ce qu’ on le sache .XX . paires de solers de vache Qui ne lor </t>
    </r>
    <r>
      <rPr>
        <b/>
        <sz val="11"/>
        <color rgb="FFC00000"/>
        <rFont val="Calibri"/>
        <family val="2"/>
        <scheme val="minor"/>
      </rPr>
      <t>coustent</t>
    </r>
    <r>
      <rPr>
        <sz val="11"/>
        <color rgb="FF000000"/>
        <rFont val="Calibri"/>
        <family val="2"/>
        <scheme val="minor"/>
      </rPr>
      <t xml:space="preserve"> que .XX . souz .</t>
    </r>
  </si>
  <si>
    <r>
      <t xml:space="preserve">Fet li peres , or conois voir : Or n’ as tu force ne pooir De conbatre ne de joster Que que il te doie </t>
    </r>
    <r>
      <rPr>
        <b/>
        <sz val="11"/>
        <color rgb="FFC00000"/>
        <rFont val="Calibri"/>
        <family val="2"/>
        <scheme val="minor"/>
      </rPr>
      <t>coster</t>
    </r>
    <r>
      <rPr>
        <sz val="11"/>
        <color rgb="FF000000"/>
        <rFont val="Calibri"/>
        <family val="2"/>
        <scheme val="minor"/>
      </rPr>
      <t xml:space="preserve"> , Que qu’ il t’ enuit ne qu’ il te griet .</t>
    </r>
  </si>
  <si>
    <r>
      <t xml:space="preserve">Son vestement de pourpre estoit A or ouvré qui moult </t>
    </r>
    <r>
      <rPr>
        <b/>
        <sz val="11"/>
        <color rgb="FFC00000"/>
        <rFont val="Calibri"/>
        <family val="2"/>
        <scheme val="minor"/>
      </rPr>
      <t>coustoit</t>
    </r>
    <r>
      <rPr>
        <sz val="11"/>
        <color rgb="FF000000"/>
        <rFont val="Calibri"/>
        <family val="2"/>
        <scheme val="minor"/>
      </rPr>
      <t xml:space="preserve"> , Et tout environ soy trainoit La grant queue que elle menoit .</t>
    </r>
  </si>
  <si>
    <r>
      <t xml:space="preserve">De s’ enfler de toute action utile et innocente , c’ est à faire à gens à qui elle est extraordinaire et rare ; ils la veulent mettre pour le pris qu’ elle leur </t>
    </r>
    <r>
      <rPr>
        <b/>
        <sz val="11"/>
        <color rgb="FFCC3300"/>
        <rFont val="Arial"/>
        <family val="2"/>
      </rPr>
      <t>couste</t>
    </r>
    <r>
      <rPr>
        <sz val="11"/>
        <color rgb="FF333333"/>
        <rFont val="Arial"/>
        <family val="2"/>
      </rPr>
      <t xml:space="preserve"> .</t>
    </r>
  </si>
  <si>
    <r>
      <t xml:space="preserve">Aussi me </t>
    </r>
    <r>
      <rPr>
        <b/>
        <sz val="11"/>
        <color rgb="FFCC3300"/>
        <rFont val="Arial"/>
        <family val="2"/>
      </rPr>
      <t>coustent</t>
    </r>
    <r>
      <rPr>
        <sz val="11"/>
        <color rgb="FF333333"/>
        <rFont val="Arial"/>
        <family val="2"/>
      </rPr>
      <t xml:space="preserve"> ilz bon . </t>
    </r>
  </si>
  <si>
    <r>
      <t xml:space="preserve">Il </t>
    </r>
    <r>
      <rPr>
        <b/>
        <sz val="11"/>
        <color rgb="FFC00000"/>
        <rFont val="Calibri"/>
        <family val="2"/>
        <scheme val="minor"/>
      </rPr>
      <t>cousta</t>
    </r>
    <r>
      <rPr>
        <sz val="11"/>
        <color rgb="FF000000"/>
        <rFont val="Calibri"/>
        <family val="2"/>
        <scheme val="minor"/>
      </rPr>
      <t xml:space="preserve"> des francs plus de dix , Voire plus de dix et un double : Aussi il l’ a rendu au double .</t>
    </r>
  </si>
  <si>
    <r>
      <t xml:space="preserve">Car vostre vivre qui est de vent , ne vous </t>
    </r>
    <r>
      <rPr>
        <b/>
        <sz val="11"/>
        <color rgb="FFCC3300"/>
        <rFont val="Arial"/>
        <family val="2"/>
      </rPr>
      <t>couste</t>
    </r>
    <r>
      <rPr>
        <sz val="11"/>
        <color rgb="FF333333"/>
        <rFont val="Arial"/>
        <family val="2"/>
      </rPr>
      <t xml:space="preserve"> rien ou bien peu , il ne fault que souffler .</t>
    </r>
  </si>
  <si>
    <r>
      <t xml:space="preserve">Ma dame , sauf vostre grace , dist </t>
    </r>
    <r>
      <rPr>
        <sz val="11"/>
        <color rgb="FF000000"/>
        <rFont val="Calibri"/>
        <family val="2"/>
        <scheme val="minor"/>
      </rPr>
      <t>Saffredent</t>
    </r>
    <r>
      <rPr>
        <sz val="11"/>
        <color rgb="FF333333"/>
        <rFont val="Arial"/>
        <family val="2"/>
      </rPr>
      <t xml:space="preserve"> , car je vouldrois qu’ il m’ eust </t>
    </r>
    <r>
      <rPr>
        <b/>
        <sz val="11"/>
        <color rgb="FFCC3300"/>
        <rFont val="Arial"/>
        <family val="2"/>
      </rPr>
      <t>cousté</t>
    </r>
    <r>
      <rPr>
        <sz val="11"/>
        <color rgb="FF333333"/>
        <rFont val="Arial"/>
        <family val="2"/>
      </rPr>
      <t xml:space="preserve"> beaucoup , qu’ elles fussent ainsy aisées à contanter que nous .</t>
    </r>
  </si>
  <si>
    <r>
      <t xml:space="preserve">Celuy qui a le plus de bien , C’ est celuy à qui moins il </t>
    </r>
    <r>
      <rPr>
        <b/>
        <sz val="11"/>
        <color rgb="FFC00000"/>
        <rFont val="Calibri"/>
        <family val="2"/>
        <scheme val="minor"/>
      </rPr>
      <t>couste</t>
    </r>
    <r>
      <rPr>
        <sz val="11"/>
        <color rgb="FF000000"/>
        <rFont val="Calibri"/>
        <family val="2"/>
        <scheme val="minor"/>
      </rPr>
      <t xml:space="preserve"> .</t>
    </r>
  </si>
  <si>
    <r>
      <t xml:space="preserve">L’ yvrongne ne sçait que </t>
    </r>
    <r>
      <rPr>
        <b/>
        <sz val="11"/>
        <color rgb="FFCC3300"/>
        <rFont val="Arial"/>
        <family val="2"/>
      </rPr>
      <t>couste</t>
    </r>
    <r>
      <rPr>
        <sz val="11"/>
        <color rgb="FF333333"/>
        <rFont val="Arial"/>
        <family val="2"/>
      </rPr>
      <t xml:space="preserve"> l’ eau .</t>
    </r>
  </si>
  <si>
    <r>
      <t xml:space="preserve">Il a </t>
    </r>
    <r>
      <rPr>
        <b/>
        <sz val="11"/>
        <color rgb="FFC00000"/>
        <rFont val="Calibri"/>
        <family val="2"/>
        <scheme val="minor"/>
      </rPr>
      <t>cousté</t>
    </r>
    <r>
      <rPr>
        <sz val="11"/>
        <color rgb="FF000000"/>
        <rFont val="Calibri"/>
        <family val="2"/>
        <scheme val="minor"/>
      </rPr>
      <t xml:space="preserve"> , comme je pense , A mon pere plus de cent livres En superfluité de vivres , Laquelle compter ne pourroye .</t>
    </r>
  </si>
  <si>
    <r>
      <t xml:space="preserve">or sommez à ceste heure combien me </t>
    </r>
    <r>
      <rPr>
        <b/>
        <sz val="11"/>
        <color rgb="FFC00000"/>
        <rFont val="Calibri"/>
        <family val="2"/>
        <scheme val="minor"/>
      </rPr>
      <t>coustent</t>
    </r>
    <r>
      <rPr>
        <sz val="11"/>
        <color rgb="FF000000"/>
        <rFont val="Calibri"/>
        <family val="2"/>
        <scheme val="minor"/>
      </rPr>
      <t xml:space="preserve"> les petitz bancquetz que je fais aux paiges du palays de jour en jour . </t>
    </r>
  </si>
  <si>
    <r>
      <t xml:space="preserve">Toutesfois , Ne pouvant le cas denier , Luy dist : faites le tant de foys Qu’ il ne vous </t>
    </r>
    <r>
      <rPr>
        <b/>
        <sz val="11"/>
        <color rgb="FFC00000"/>
        <rFont val="Calibri"/>
        <family val="2"/>
        <scheme val="minor"/>
      </rPr>
      <t>couste</t>
    </r>
    <r>
      <rPr>
        <sz val="11"/>
        <color rgb="FF000000"/>
        <rFont val="Calibri"/>
        <family val="2"/>
        <scheme val="minor"/>
      </rPr>
      <t xml:space="preserve"> qu’ un denier .</t>
    </r>
  </si>
  <si>
    <r>
      <t xml:space="preserve">Les choses nous sont plus cheres , qui nous ont plus </t>
    </r>
    <r>
      <rPr>
        <b/>
        <sz val="11"/>
        <color rgb="FFCC3300"/>
        <rFont val="Arial"/>
        <family val="2"/>
      </rPr>
      <t xml:space="preserve">cousté ; </t>
    </r>
    <r>
      <rPr>
        <sz val="11"/>
        <color rgb="FF333333"/>
        <rFont val="Arial"/>
        <family val="2"/>
      </rPr>
      <t>et il est plus difficile de donner que de prendre .</t>
    </r>
  </si>
  <si>
    <r>
      <t xml:space="preserve">Ce peu luy </t>
    </r>
    <r>
      <rPr>
        <b/>
        <sz val="11"/>
        <color rgb="FFCC3300"/>
        <rFont val="Arial"/>
        <family val="2"/>
      </rPr>
      <t>couste</t>
    </r>
    <r>
      <rPr>
        <sz val="11"/>
        <color rgb="FF333333"/>
        <rFont val="Arial"/>
        <family val="2"/>
      </rPr>
      <t xml:space="preserve"> plus à donner , qu’ à sa compaigne son tout .</t>
    </r>
  </si>
  <si>
    <r>
      <t xml:space="preserve">Dames , croyez qu’ il m’ a bien cher </t>
    </r>
    <r>
      <rPr>
        <b/>
        <sz val="11"/>
        <color rgb="FFC00000"/>
        <rFont val="Calibri"/>
        <family val="2"/>
        <scheme val="minor"/>
      </rPr>
      <t>cousté</t>
    </r>
    <r>
      <rPr>
        <sz val="11"/>
        <color rgb="FF000000"/>
        <rFont val="Calibri"/>
        <family val="2"/>
        <scheme val="minor"/>
      </rPr>
      <t xml:space="preserve"> , ce faulx amy , et couste et coustera tant qu’ à la mort coeur et corps soit boutté . </t>
    </r>
  </si>
  <si>
    <r>
      <t xml:space="preserve">Le loyer de mon service , Si rien je puis desservir , C’ est que seulement servir De vostre gré je vous puisse : Et que m’ ottroyez ce bien , Puis qu’ il ne vous </t>
    </r>
    <r>
      <rPr>
        <b/>
        <sz val="11"/>
        <color rgb="FFC00000"/>
        <rFont val="Calibri"/>
        <family val="2"/>
        <scheme val="minor"/>
      </rPr>
      <t>couste</t>
    </r>
    <r>
      <rPr>
        <sz val="11"/>
        <color rgb="FF000000"/>
        <rFont val="Calibri"/>
        <family val="2"/>
        <scheme val="minor"/>
      </rPr>
      <t xml:space="preserve"> rien .</t>
    </r>
  </si>
  <si>
    <r>
      <t xml:space="preserve">Je ne me soucierois beaucoup de tant de belles besongnes que ont ces gros et puissans </t>
    </r>
    <r>
      <rPr>
        <sz val="11"/>
        <color rgb="FF000000"/>
        <rFont val="Calibri"/>
        <family val="2"/>
        <scheme val="minor"/>
      </rPr>
      <t>Gentilshommes</t>
    </r>
    <r>
      <rPr>
        <sz val="11"/>
        <color rgb="FF333333"/>
        <rFont val="Arial"/>
        <family val="2"/>
      </rPr>
      <t xml:space="preserve"> , il me suffiroit seulement de manger de ce beau lard jaune , à celle fin que les </t>
    </r>
    <r>
      <rPr>
        <sz val="11"/>
        <color rgb="FF000000"/>
        <rFont val="Calibri"/>
        <family val="2"/>
        <scheme val="minor"/>
      </rPr>
      <t>Chiens</t>
    </r>
    <r>
      <rPr>
        <sz val="11"/>
        <color rgb="FF333333"/>
        <rFont val="Arial"/>
        <family val="2"/>
      </rPr>
      <t xml:space="preserve"> me regardassent ; et croyez de asseurance que je mangerois tout mon saoul de febves et de pois , si le quart nen </t>
    </r>
    <r>
      <rPr>
        <b/>
        <sz val="11"/>
        <color rgb="FFCC3300"/>
        <rFont val="Arial"/>
        <family val="2"/>
      </rPr>
      <t>coustoit</t>
    </r>
    <r>
      <rPr>
        <sz val="11"/>
        <color rgb="FF333333"/>
        <rFont val="Arial"/>
        <family val="2"/>
      </rPr>
      <t xml:space="preserve"> plus de deux unzains ; autant en ferois de ces belles </t>
    </r>
    <r>
      <rPr>
        <sz val="11"/>
        <color rgb="FF000000"/>
        <rFont val="Calibri"/>
        <family val="2"/>
        <scheme val="minor"/>
      </rPr>
      <t>Andouilles</t>
    </r>
    <r>
      <rPr>
        <sz val="11"/>
        <color rgb="FF333333"/>
        <rFont val="Arial"/>
        <family val="2"/>
      </rPr>
      <t xml:space="preserve"> , avec de la porree ; et en rien ne semble2 ceux qui ayment mieux deux chiens que un porc , il y ha bien difference .</t>
    </r>
  </si>
  <si>
    <r>
      <t xml:space="preserve">par ainsi , je ne plains poinct ce que m’ a </t>
    </r>
    <r>
      <rPr>
        <b/>
        <sz val="11"/>
        <color rgb="FFC00000"/>
        <rFont val="Calibri"/>
        <family val="2"/>
        <scheme val="minor"/>
      </rPr>
      <t>cousté</t>
    </r>
    <r>
      <rPr>
        <sz val="11"/>
        <color rgb="FF000000"/>
        <rFont val="Calibri"/>
        <family val="2"/>
        <scheme val="minor"/>
      </rPr>
      <t xml:space="preserve"> à les bancqueter .</t>
    </r>
  </si>
  <si>
    <r>
      <t xml:space="preserve">Il laisse une grande partie de son bien à un fils qu’ il a , et qui , à mon avis , paraîtra sous le nom de chevalier d’ </t>
    </r>
    <r>
      <rPr>
        <sz val="11"/>
        <color rgb="FF000000"/>
        <rFont val="Calibri"/>
        <family val="2"/>
        <scheme val="minor"/>
      </rPr>
      <t>Orléans</t>
    </r>
    <r>
      <rPr>
        <sz val="11"/>
        <color rgb="FF333333"/>
        <rFont val="Arial"/>
        <family val="2"/>
      </rPr>
      <t xml:space="preserve"> , sans rien </t>
    </r>
    <r>
      <rPr>
        <b/>
        <sz val="11"/>
        <color rgb="FFCC3300"/>
        <rFont val="Arial"/>
        <family val="2"/>
      </rPr>
      <t>coûter</t>
    </r>
    <r>
      <rPr>
        <sz val="11"/>
        <color rgb="FF333333"/>
        <rFont val="Arial"/>
        <family val="2"/>
      </rPr>
      <t xml:space="preserve"> à ses parents , quoiqu’ ils ne soient point gueux .</t>
    </r>
  </si>
  <si>
    <r>
      <t xml:space="preserve">Vôtre niéce dit que cela peut arriver sans que cela </t>
    </r>
    <r>
      <rPr>
        <b/>
        <sz val="11"/>
        <color rgb="FFCC3300"/>
        <rFont val="Arial"/>
        <family val="2"/>
      </rPr>
      <t>coûte</t>
    </r>
    <r>
      <rPr>
        <sz val="11"/>
        <color rgb="FF333333"/>
        <rFont val="Arial"/>
        <family val="2"/>
      </rPr>
      <t xml:space="preserve"> beaucoup à la fortune .</t>
    </r>
  </si>
  <si>
    <r>
      <t xml:space="preserve">Ils y prennent des provisions , qui ne leur </t>
    </r>
    <r>
      <rPr>
        <b/>
        <sz val="11"/>
        <color rgb="FFCC3300"/>
        <rFont val="Arial"/>
        <family val="2"/>
      </rPr>
      <t>coutent</t>
    </r>
    <r>
      <rPr>
        <sz val="11"/>
        <color rgb="FF333333"/>
        <rFont val="Arial"/>
        <family val="2"/>
      </rPr>
      <t xml:space="preserve"> presque rien , des moutons , du vin , du fruit , et des herbages : leur beau jardin leur en fournit .</t>
    </r>
  </si>
  <si>
    <r>
      <t xml:space="preserve">Il me dit qu’ il luy avoit beaucoup </t>
    </r>
    <r>
      <rPr>
        <b/>
        <sz val="11"/>
        <color rgb="FFC00000"/>
        <rFont val="Calibri"/>
        <family val="2"/>
        <scheme val="minor"/>
      </rPr>
      <t>coûté</t>
    </r>
    <r>
      <rPr>
        <sz val="11"/>
        <color rgb="FF000000"/>
        <rFont val="Calibri"/>
        <family val="2"/>
        <scheme val="minor"/>
      </rPr>
      <t xml:space="preserve"> pour empescher qu’ ils ne fussent severement punis , et que pouvant perdre son persecuteur il avoit fait tout ce qu’ il avoit pû pour le sauver .</t>
    </r>
  </si>
  <si>
    <r>
      <t xml:space="preserve">Que si le marché se pouvoit faire en bled , je luy en fairois porter de </t>
    </r>
    <r>
      <rPr>
        <sz val="11"/>
        <color rgb="FF000000"/>
        <rFont val="Calibri"/>
        <family val="2"/>
        <scheme val="minor"/>
      </rPr>
      <t>Rians</t>
    </r>
    <r>
      <rPr>
        <sz val="11"/>
        <color rgb="FF333333"/>
        <rFont val="Arial"/>
        <family val="2"/>
      </rPr>
      <t xml:space="preserve"> , et il me sembleroit en ce cas là , qu’ ils ne me </t>
    </r>
    <r>
      <rPr>
        <b/>
        <sz val="11"/>
        <color rgb="FFCC3300"/>
        <rFont val="Arial"/>
        <family val="2"/>
      </rPr>
      <t>cousteroient</t>
    </r>
    <r>
      <rPr>
        <sz val="11"/>
        <color rgb="FF333333"/>
        <rFont val="Arial"/>
        <family val="2"/>
      </rPr>
      <t xml:space="preserve"> rien .</t>
    </r>
  </si>
  <si>
    <r>
      <t xml:space="preserve">Et comme on s’ est engagé demontrer que la collecte </t>
    </r>
    <r>
      <rPr>
        <b/>
        <sz val="11"/>
        <color rgb="FFCC3300"/>
        <rFont val="Arial"/>
        <family val="2"/>
      </rPr>
      <t>coute</t>
    </r>
    <r>
      <rPr>
        <sz val="11"/>
        <color rgb="FF333333"/>
        <rFont val="Arial"/>
        <family val="2"/>
      </rPr>
      <t xml:space="preserve"> plus au peuple , que ce qui revient de la taille au roi , attendu la maniere dont les choses se font , le tout par son incertitude et son inégalité , qui attire après soi l’ obligation d’ une cessation entiere de tout com - merce et de toute consommation , ce qui est la ruïne entiere d’ un etat .</t>
    </r>
  </si>
  <si>
    <r>
      <t xml:space="preserve">mais premierement , la cause de l’ abandonnement des terres n’ en est point levée en second lieu , cette regle de proportion qui fasse paier chaque particulier suivant son pouvoir , bien loin d’ y être gardée par tout , il se trouve des classes , où un homme qui a une charge de cent mille ecus , et du bien à proportion , paie la même chose qu’ une autre , dont l’ emploi ne </t>
    </r>
    <r>
      <rPr>
        <b/>
        <sz val="11"/>
        <color rgb="FFCC3300"/>
        <rFont val="Arial"/>
        <family val="2"/>
      </rPr>
      <t>coute</t>
    </r>
    <r>
      <rPr>
        <sz val="11"/>
        <color rgb="FF333333"/>
        <rFont val="Arial"/>
        <family val="2"/>
      </rPr>
      <t xml:space="preserve"> que * 500 liv .</t>
    </r>
  </si>
  <si>
    <r>
      <t xml:space="preserve">En effet , la seule correction de cette impression m’ a autant cousté , qu’ une de leurs impressions entiere leur </t>
    </r>
    <r>
      <rPr>
        <b/>
        <sz val="11"/>
        <color rgb="FFCC3300"/>
        <rFont val="Arial"/>
        <family val="2"/>
      </rPr>
      <t>couste</t>
    </r>
    <r>
      <rPr>
        <sz val="11"/>
        <color rgb="FF333333"/>
        <rFont val="Arial"/>
        <family val="2"/>
      </rPr>
      <t xml:space="preserve"> , sans comter ma propre peine et mon soin : et si je tiens en cela , ma despense pour bien employee .</t>
    </r>
  </si>
  <si>
    <r>
      <t xml:space="preserve">On blâme la négligence du parlement , et quand on y a bien regardé , il se trouve que c’ est à la diligence et à la libéralité du procureur général , à qui cette recherche a </t>
    </r>
    <r>
      <rPr>
        <b/>
        <sz val="11"/>
        <color rgb="FFCC3300"/>
        <rFont val="Arial"/>
        <family val="2"/>
      </rPr>
      <t>coûté</t>
    </r>
    <r>
      <rPr>
        <sz val="11"/>
        <color rgb="FF333333"/>
        <rFont val="Arial"/>
        <family val="2"/>
      </rPr>
      <t xml:space="preserve"> plus de deux mille écus .</t>
    </r>
  </si>
  <si>
    <r>
      <t xml:space="preserve">Ce rôle me </t>
    </r>
    <r>
      <rPr>
        <b/>
        <sz val="11"/>
        <color rgb="FFCC3300"/>
        <rFont val="Arial"/>
        <family val="2"/>
      </rPr>
      <t>coûta</t>
    </r>
    <r>
      <rPr>
        <sz val="11"/>
        <color rgb="FF333333"/>
        <rFont val="Arial"/>
        <family val="2"/>
      </rPr>
      <t xml:space="preserve"> peu le premier jour .</t>
    </r>
  </si>
  <si>
    <r>
      <t xml:space="preserve">La médecine seule est différente de la nôtre : un médecin réunit les trois arts , dont la séparation en </t>
    </r>
    <r>
      <rPr>
        <sz val="11"/>
        <color rgb="FF000000"/>
        <rFont val="Calibri"/>
        <family val="2"/>
        <scheme val="minor"/>
      </rPr>
      <t>Europe</t>
    </r>
    <r>
      <rPr>
        <sz val="11"/>
        <color rgb="FF333333"/>
        <rFont val="Arial"/>
        <family val="2"/>
      </rPr>
      <t xml:space="preserve"> </t>
    </r>
    <r>
      <rPr>
        <b/>
        <sz val="11"/>
        <color rgb="FFCC3300"/>
        <rFont val="Arial"/>
        <family val="2"/>
      </rPr>
      <t>coûte</t>
    </r>
    <r>
      <rPr>
        <sz val="11"/>
        <color rgb="FF333333"/>
        <rFont val="Arial"/>
        <family val="2"/>
      </rPr>
      <t xml:space="preserve"> si cher aux malades , sans les guérir .</t>
    </r>
  </si>
  <si>
    <r>
      <t xml:space="preserve">Si j’ eusse perdu la vie , je n’ aurois pas fort enrichi le mien ; nos parts n’ étoient pas considérables : la capture ne valoit pas ce qu’ elle nous avoit </t>
    </r>
    <r>
      <rPr>
        <b/>
        <sz val="11"/>
        <color rgb="FFCC3300"/>
        <rFont val="Arial"/>
        <family val="2"/>
      </rPr>
      <t>coûté</t>
    </r>
    <r>
      <rPr>
        <sz val="11"/>
        <color rgb="FF333333"/>
        <rFont val="Arial"/>
        <family val="2"/>
      </rPr>
      <t xml:space="preserve"> .</t>
    </r>
  </si>
  <si>
    <r>
      <t xml:space="preserve">J’ étois fort interessé là dedans , parce qu’ outre que ce fermier me devoit beaucoup d’ argent ma maison brûlée avoit </t>
    </r>
    <r>
      <rPr>
        <b/>
        <sz val="11"/>
        <color rgb="FFCC3300"/>
        <rFont val="Arial"/>
        <family val="2"/>
      </rPr>
      <t>coûté</t>
    </r>
    <r>
      <rPr>
        <sz val="11"/>
        <color rgb="FF333333"/>
        <rFont val="Arial"/>
        <family val="2"/>
      </rPr>
      <t xml:space="preserve"> plus de cinquante mille francs à mon pére à bâtir .</t>
    </r>
  </si>
  <si>
    <r>
      <t xml:space="preserve">Cette milice </t>
    </r>
    <r>
      <rPr>
        <b/>
        <sz val="11"/>
        <color rgb="FFCC3300"/>
        <rFont val="Arial"/>
        <family val="2"/>
      </rPr>
      <t>coûtera</t>
    </r>
    <r>
      <rPr>
        <sz val="11"/>
        <color rgb="FF333333"/>
        <rFont val="Arial"/>
        <family val="2"/>
      </rPr>
      <t xml:space="preserve"> peu de chose à la république , sera toujours prête à la servir , et la servira bien , parcequ’ enfin l’ on défend toujours mieux son propre bien que celui d’ autrui .</t>
    </r>
  </si>
  <si>
    <r>
      <t xml:space="preserve">Les marchandises que les négocians chinois chargent sur leurs vaisseaux pour le retour , sont , * 1 des perles fines qui leur </t>
    </r>
    <r>
      <rPr>
        <b/>
        <sz val="11"/>
        <color rgb="FFCC3300"/>
        <rFont val="Arial"/>
        <family val="2"/>
      </rPr>
      <t>coûtent</t>
    </r>
    <r>
      <rPr>
        <sz val="11"/>
        <color rgb="FF333333"/>
        <rFont val="Arial"/>
        <family val="2"/>
      </rPr>
      <t xml:space="preserve"> plus ou moins , à proportion de leur beauté , et de leur grosseur : il y a des occasions , où ils gagnent mille pour cent .</t>
    </r>
  </si>
  <si>
    <r>
      <t xml:space="preserve">Il fallut reprendre des chevaux , qui ne me </t>
    </r>
    <r>
      <rPr>
        <b/>
        <sz val="11"/>
        <color rgb="FFCC3300"/>
        <rFont val="Arial"/>
        <family val="2"/>
      </rPr>
      <t>coutèrent</t>
    </r>
    <r>
      <rPr>
        <sz val="11"/>
        <color rgb="FF333333"/>
        <rFont val="Arial"/>
        <family val="2"/>
      </rPr>
      <t xml:space="preserve"> presque rien à l’ entrée de cette vaste plaine , où les tartares en nourrissent un grand nombre .</t>
    </r>
  </si>
  <si>
    <r>
      <t xml:space="preserve">La distinction que nous voulions établir entre eux nous a </t>
    </r>
    <r>
      <rPr>
        <b/>
        <sz val="11"/>
        <color rgb="FFCC3300"/>
        <rFont val="Arial"/>
        <family val="2"/>
      </rPr>
      <t>coûté</t>
    </r>
    <r>
      <rPr>
        <sz val="11"/>
        <color rgb="FF333333"/>
        <rFont val="Arial"/>
        <family val="2"/>
      </rPr>
      <t xml:space="preserve"> six mois de travail et d’ énormes achats de recueils , mais nous en sommes encore au même point .</t>
    </r>
  </si>
  <si>
    <r>
      <t xml:space="preserve">Le jeune prince convint qu’ il n’ en parleroit qu’ au prince , son père , qui , vous le croyez bien , étoit déjà dans notre confidence , et nous avoit fourni les moyens de donner une leçon de bienfaisance si magnifique , car elle a </t>
    </r>
    <r>
      <rPr>
        <b/>
        <sz val="11"/>
        <color rgb="FFCC3300"/>
        <rFont val="Arial"/>
        <family val="2"/>
      </rPr>
      <t>coûté</t>
    </r>
    <r>
      <rPr>
        <sz val="11"/>
        <color rgb="FF333333"/>
        <rFont val="Arial"/>
        <family val="2"/>
      </rPr>
      <t xml:space="preserve"> plus de vingt mille francs ; mais c’ est de l’ argent bien placé , et qu’ un grand souverain et un bon père ne regrettera sûrement jamais .</t>
    </r>
  </si>
  <si>
    <r>
      <t xml:space="preserve">Il est certain que ce voyage du Tour de France me </t>
    </r>
    <r>
      <rPr>
        <b/>
        <sz val="11"/>
        <color rgb="FFCC3300"/>
        <rFont val="Arial"/>
        <family val="2"/>
      </rPr>
      <t>coûtera</t>
    </r>
    <r>
      <rPr>
        <sz val="11"/>
        <color rgb="FF333333"/>
        <rFont val="Arial"/>
        <family val="2"/>
      </rPr>
      <t xml:space="preserve"> cher .</t>
    </r>
  </si>
  <si>
    <r>
      <t xml:space="preserve">Mais </t>
    </r>
    <r>
      <rPr>
        <sz val="11"/>
        <color rgb="FF000000"/>
        <rFont val="Calibri"/>
        <family val="2"/>
        <scheme val="minor"/>
      </rPr>
      <t>Leuwen</t>
    </r>
    <r>
      <rPr>
        <sz val="11"/>
        <color rgb="FF333333"/>
        <rFont val="Arial"/>
        <family val="2"/>
      </rPr>
      <t xml:space="preserve"> sut se contenir ; au moindre petit silence , il reprenait gravement sa dissertation sur ce qu’ avait pu </t>
    </r>
    <r>
      <rPr>
        <b/>
        <sz val="11"/>
        <color rgb="FFCC3300"/>
        <rFont val="Arial"/>
        <family val="2"/>
      </rPr>
      <t>coûter</t>
    </r>
    <r>
      <rPr>
        <sz val="11"/>
        <color rgb="FF333333"/>
        <rFont val="Arial"/>
        <family val="2"/>
      </rPr>
      <t xml:space="preserve"> la tente élégante rayée de cramoisi et de blanc de la veille .</t>
    </r>
  </si>
  <si>
    <r>
      <t xml:space="preserve">Et il en vint à citer des chiffres , à calculer ce que </t>
    </r>
    <r>
      <rPr>
        <b/>
        <sz val="11"/>
        <color rgb="FFCC3300"/>
        <rFont val="Arial"/>
        <family val="2"/>
      </rPr>
      <t>coûteraient</t>
    </r>
    <r>
      <rPr>
        <sz val="11"/>
        <color rgb="FF333333"/>
        <rFont val="Arial"/>
        <family val="2"/>
      </rPr>
      <t xml:space="preserve"> la cérémonie et les fêtes .</t>
    </r>
  </si>
  <si>
    <r>
      <t xml:space="preserve">Dans une autre métairie sur les confins de la Marche et du Berry , les 46 colons </t>
    </r>
    <r>
      <rPr>
        <b/>
        <sz val="11"/>
        <color rgb="FFCC3300"/>
        <rFont val="Arial"/>
        <family val="2"/>
      </rPr>
      <t>coûtent</t>
    </r>
    <r>
      <rPr>
        <sz val="11"/>
        <color rgb="FF333333"/>
        <rFont val="Arial"/>
        <family val="2"/>
      </rPr>
      <t xml:space="preserve"> moins encore , car chacun d’ eux ne consomme que pour 25 francs par an .</t>
    </r>
  </si>
  <si>
    <r>
      <t xml:space="preserve">L’ amour est la dépense qui </t>
    </r>
    <r>
      <rPr>
        <b/>
        <sz val="11"/>
        <color rgb="FFCC3300"/>
        <rFont val="Arial"/>
        <family val="2"/>
      </rPr>
      <t>coûte</t>
    </r>
    <r>
      <rPr>
        <sz val="11"/>
        <color rgb="FF333333"/>
        <rFont val="Arial"/>
        <family val="2"/>
      </rPr>
      <t xml:space="preserve"> le moins aux avares .</t>
    </r>
  </si>
  <si>
    <r>
      <t xml:space="preserve">La marquise le fit , sans montrer même que cela pût lui </t>
    </r>
    <r>
      <rPr>
        <b/>
        <sz val="11"/>
        <color rgb="FFCC3300"/>
        <rFont val="Arial"/>
        <family val="2"/>
      </rPr>
      <t>coûter</t>
    </r>
    <r>
      <rPr>
        <sz val="11"/>
        <color rgb="FF333333"/>
        <rFont val="Arial"/>
        <family val="2"/>
      </rPr>
      <t xml:space="preserve"> .</t>
    </r>
  </si>
  <si>
    <r>
      <t xml:space="preserve">Cette malheureuse flexibilité qui me rend plus aimable aux yeux des hommes me </t>
    </r>
    <r>
      <rPr>
        <b/>
        <sz val="11"/>
        <color rgb="FFCC3300"/>
        <rFont val="Arial"/>
        <family val="2"/>
      </rPr>
      <t>coûte</t>
    </r>
    <r>
      <rPr>
        <sz val="11"/>
        <color rgb="FF333333"/>
        <rFont val="Arial"/>
        <family val="2"/>
      </rPr>
      <t xml:space="preserve"> cher , nuit à mes progrès dans la sagesse et la raison .</t>
    </r>
  </si>
  <si>
    <r>
      <t xml:space="preserve">Comme il l’ avouait à moitié , d’ ailleurs , les cinq cent mille francs des biens de la </t>
    </r>
    <r>
      <rPr>
        <sz val="11"/>
        <color rgb="FF000000"/>
        <rFont val="Calibri"/>
        <family val="2"/>
        <scheme val="minor"/>
      </rPr>
      <t>Sologne</t>
    </r>
    <r>
      <rPr>
        <sz val="11"/>
        <color rgb="FF333333"/>
        <rFont val="Arial"/>
        <family val="2"/>
      </rPr>
      <t xml:space="preserve"> avaient servi à donner un premier acompte sur l’ hôtel et le mobilier , qui </t>
    </r>
    <r>
      <rPr>
        <b/>
        <sz val="11"/>
        <color rgb="FFCC3300"/>
        <rFont val="Arial"/>
        <family val="2"/>
      </rPr>
      <t>coûtaient</t>
    </r>
    <r>
      <rPr>
        <sz val="11"/>
        <color rgb="FF333333"/>
        <rFont val="Arial"/>
        <family val="2"/>
      </rPr>
      <t xml:space="preserve"> ensemble près de deux millions .</t>
    </r>
  </si>
  <si>
    <r>
      <t xml:space="preserve">Et il cause d’ une manière amusante de ce duel manqué , qui lui a </t>
    </r>
    <r>
      <rPr>
        <b/>
        <sz val="11"/>
        <color rgb="FFCC3300"/>
        <rFont val="Arial"/>
        <family val="2"/>
      </rPr>
      <t>coûté</t>
    </r>
    <r>
      <rPr>
        <sz val="11"/>
        <color rgb="FF333333"/>
        <rFont val="Arial"/>
        <family val="2"/>
      </rPr>
      <t xml:space="preserve"> 250 francs .</t>
    </r>
  </si>
  <si>
    <r>
      <t xml:space="preserve">Cela nous </t>
    </r>
    <r>
      <rPr>
        <b/>
        <sz val="11"/>
        <color rgb="FFCC3300"/>
        <rFont val="Arial"/>
        <family val="2"/>
      </rPr>
      <t>coûtera</t>
    </r>
    <r>
      <rPr>
        <sz val="11"/>
        <color rgb="FF333333"/>
        <rFont val="Arial"/>
        <family val="2"/>
      </rPr>
      <t xml:space="preserve"> neuf cents francs , une bagatelle .</t>
    </r>
  </si>
  <si>
    <r>
      <t xml:space="preserve">On avait besoin , pour un bal chez </t>
    </r>
    <r>
      <rPr>
        <sz val="11"/>
        <color rgb="FF000000"/>
        <rFont val="Calibri"/>
        <family val="2"/>
        <scheme val="minor"/>
      </rPr>
      <t>M</t>
    </r>
    <r>
      <rPr>
        <sz val="11"/>
        <color rgb="FF333333"/>
        <rFont val="Arial"/>
        <family val="2"/>
      </rPr>
      <t xml:space="preserve"> . </t>
    </r>
    <r>
      <rPr>
        <sz val="11"/>
        <color rgb="FF000000"/>
        <rFont val="Calibri"/>
        <family val="2"/>
        <scheme val="minor"/>
      </rPr>
      <t xml:space="preserve">Walewski , d’ un quadrille costumé ; on cherchait , - cela </t>
    </r>
    <r>
      <rPr>
        <b/>
        <sz val="11"/>
        <color rgb="FFCC3300"/>
        <rFont val="Calibri"/>
        <family val="2"/>
        <scheme val="minor"/>
      </rPr>
      <t>coûte</t>
    </r>
    <r>
      <rPr>
        <sz val="11"/>
        <color rgb="FF000000"/>
        <rFont val="Calibri"/>
        <family val="2"/>
        <scheme val="minor"/>
      </rPr>
      <t xml:space="preserve"> fort cher , - on dit : "les Errazu" ... point d’ autre renseignement , on les invite en masse et les voilà installés partout , jusque dans le salon épuré de Walewski .</t>
    </r>
  </si>
  <si>
    <r>
      <t xml:space="preserve">Monsieur , il y a des lais de mer le long d’ une petite terre que j’ ai à l’ embouchure de notre rivière , j’ y fais des clayonnages qui me </t>
    </r>
    <r>
      <rPr>
        <b/>
        <sz val="11"/>
        <color rgb="FFCC3300"/>
        <rFont val="Arial"/>
        <family val="2"/>
      </rPr>
      <t>coûtent</t>
    </r>
    <r>
      <rPr>
        <sz val="11"/>
        <color rgb="FF333333"/>
        <rFont val="Arial"/>
        <family val="2"/>
      </rPr>
      <t xml:space="preserve"> peu , et je gagne des prairies qui me rapportent beaucoup .</t>
    </r>
  </si>
  <si>
    <r>
      <t xml:space="preserve">Mais rien ne nous a </t>
    </r>
    <r>
      <rPr>
        <b/>
        <sz val="11"/>
        <color rgb="FFCC3300"/>
        <rFont val="Arial"/>
        <family val="2"/>
      </rPr>
      <t>coûté</t>
    </r>
    <r>
      <rPr>
        <sz val="11"/>
        <color rgb="FF333333"/>
        <rFont val="Arial"/>
        <family val="2"/>
      </rPr>
      <t xml:space="preserve"> , à Panurge et à moi .</t>
    </r>
  </si>
  <si>
    <r>
      <t xml:space="preserve">Il ferait mieux «de songer à attraper les morceaux de chou qui ne lui </t>
    </r>
    <r>
      <rPr>
        <b/>
        <sz val="11"/>
        <color rgb="FFCC3300"/>
        <rFont val="Arial"/>
        <family val="2"/>
      </rPr>
      <t>coûtent</t>
    </r>
    <r>
      <rPr>
        <sz val="11"/>
        <color rgb="FF333333"/>
        <rFont val="Arial"/>
        <family val="2"/>
      </rPr>
      <t xml:space="preserve"> rien .»</t>
    </r>
  </si>
  <si>
    <r>
      <t xml:space="preserve">L’ armée , qui dévore les ressources des Etats , ne lui </t>
    </r>
    <r>
      <rPr>
        <b/>
        <sz val="11"/>
        <color rgb="FFCC3300"/>
        <rFont val="Arial"/>
        <family val="2"/>
      </rPr>
      <t>coûte</t>
    </r>
    <r>
      <rPr>
        <sz val="11"/>
        <color rgb="FF333333"/>
        <rFont val="Arial"/>
        <family val="2"/>
      </rPr>
      <t xml:space="preserve"> rien , puisque les hommes libres lui doivent à leurs frais le service militaire .</t>
    </r>
  </si>
  <si>
    <r>
      <t xml:space="preserve">Il suffira de substituer les appareils imaginés aux personnes vivantes , de les faire sensibles au regard , invention qui </t>
    </r>
    <r>
      <rPr>
        <b/>
        <sz val="11"/>
        <color rgb="FFCC3300"/>
        <rFont val="Arial"/>
        <family val="2"/>
      </rPr>
      <t>coûtera</t>
    </r>
    <r>
      <rPr>
        <sz val="11"/>
        <color rgb="FF333333"/>
        <rFont val="Arial"/>
        <family val="2"/>
      </rPr>
      <t xml:space="preserve"> fort peu à l’ écrivain , et nous obtiendrons une source de combinaison des éléments de conte , non encore exploités .</t>
    </r>
  </si>
  <si>
    <r>
      <t xml:space="preserve">Quoi que les événements prochains doivent encore </t>
    </r>
    <r>
      <rPr>
        <b/>
        <sz val="11"/>
        <color rgb="FFCC3300"/>
        <rFont val="Arial"/>
        <family val="2"/>
      </rPr>
      <t>coûter</t>
    </r>
    <r>
      <rPr>
        <sz val="11"/>
        <color rgb="FF333333"/>
        <rFont val="Arial"/>
        <family val="2"/>
      </rPr>
      <t xml:space="preserve"> à la </t>
    </r>
    <r>
      <rPr>
        <sz val="11"/>
        <color rgb="FF000000"/>
        <rFont val="Calibri"/>
        <family val="2"/>
        <scheme val="minor"/>
      </rPr>
      <t>France</t>
    </r>
    <r>
      <rPr>
        <sz val="11"/>
        <color rgb="FF333333"/>
        <rFont val="Arial"/>
        <family val="2"/>
      </rPr>
      <t xml:space="preserve"> , elle est fière d’ être en ligne , malgré tout , aux côtés des alliés pour la libération de l’ </t>
    </r>
    <r>
      <rPr>
        <sz val="11"/>
        <color rgb="FF000000"/>
        <rFont val="Calibri"/>
        <family val="2"/>
        <scheme val="minor"/>
      </rPr>
      <t>Europe</t>
    </r>
    <r>
      <rPr>
        <sz val="11"/>
        <color rgb="FF333333"/>
        <rFont val="Arial"/>
        <family val="2"/>
      </rPr>
      <t xml:space="preserve"> .</t>
    </r>
  </si>
  <si>
    <r>
      <t xml:space="preserve">Ça ne m’ a pas </t>
    </r>
    <r>
      <rPr>
        <b/>
        <sz val="11"/>
        <color rgb="FFCC3300"/>
        <rFont val="Arial"/>
        <family val="2"/>
      </rPr>
      <t>coûté</t>
    </r>
    <r>
      <rPr>
        <sz val="11"/>
        <color rgb="FF333333"/>
        <rFont val="Arial"/>
        <family val="2"/>
      </rPr>
      <t xml:space="preserve"> , parce que c’ était pour une autre .</t>
    </r>
  </si>
  <si>
    <r>
      <t xml:space="preserve">Il recueillait la charge d’ une </t>
    </r>
    <r>
      <rPr>
        <i/>
        <sz val="11"/>
        <color rgb="FF333333"/>
        <rFont val="Arial"/>
        <family val="2"/>
      </rPr>
      <t>karabassen</t>
    </r>
    <r>
      <rPr>
        <sz val="11"/>
        <color rgb="FF333333"/>
        <rFont val="Arial"/>
        <family val="2"/>
      </rPr>
      <t xml:space="preserve"> qui l’ aiderait , - qui lui </t>
    </r>
    <r>
      <rPr>
        <b/>
        <sz val="11"/>
        <color rgb="FFCC3300"/>
        <rFont val="Arial"/>
        <family val="2"/>
      </rPr>
      <t>coûterait</t>
    </r>
    <r>
      <rPr>
        <sz val="11"/>
        <color rgb="FF333333"/>
        <rFont val="Arial"/>
        <family val="2"/>
      </rPr>
      <t xml:space="preserve"> aussi .</t>
    </r>
  </si>
  <si>
    <r>
      <t xml:space="preserve">Eh bien , mon cher </t>
    </r>
    <r>
      <rPr>
        <sz val="11"/>
        <color rgb="FF000000"/>
        <rFont val="Calibri"/>
        <family val="2"/>
        <scheme val="minor"/>
      </rPr>
      <t>Monsieur</t>
    </r>
    <r>
      <rPr>
        <sz val="11"/>
        <color rgb="FF333333"/>
        <rFont val="Arial"/>
        <family val="2"/>
      </rPr>
      <t xml:space="preserve"> </t>
    </r>
    <r>
      <rPr>
        <sz val="11"/>
        <color rgb="FF000000"/>
        <rFont val="Calibri"/>
        <family val="2"/>
        <scheme val="minor"/>
      </rPr>
      <t>L’ Aumône</t>
    </r>
    <r>
      <rPr>
        <sz val="11"/>
        <color rgb="FF333333"/>
        <rFont val="Arial"/>
        <family val="2"/>
      </rPr>
      <t xml:space="preserve"> , ça a failli me </t>
    </r>
    <r>
      <rPr>
        <b/>
        <sz val="11"/>
        <color rgb="FFCC3300"/>
        <rFont val="Arial"/>
        <family val="2"/>
      </rPr>
      <t>coûter</t>
    </r>
    <r>
      <rPr>
        <sz val="11"/>
        <color rgb="FF333333"/>
        <rFont val="Arial"/>
        <family val="2"/>
      </rPr>
      <t xml:space="preserve"> cher cette histoire : ah là là! </t>
    </r>
    <r>
      <rPr>
        <sz val="11"/>
        <color rgb="FF000000"/>
        <rFont val="Calibri"/>
        <family val="2"/>
        <scheme val="minor"/>
      </rPr>
      <t>La vie .</t>
    </r>
  </si>
  <si>
    <r>
      <t xml:space="preserve">Et ça ne </t>
    </r>
    <r>
      <rPr>
        <b/>
        <sz val="11"/>
        <color rgb="FFCC3300"/>
        <rFont val="Arial"/>
        <family val="2"/>
      </rPr>
      <t>coûte</t>
    </r>
    <r>
      <rPr>
        <sz val="11"/>
        <color rgb="FF333333"/>
        <rFont val="Arial"/>
        <family val="2"/>
      </rPr>
      <t xml:space="preserve"> rien , tandis que ces mécaniques vous ruinent en huile et en gazoline .</t>
    </r>
  </si>
  <si>
    <r>
      <t xml:space="preserve">La chambre où nous avons couché </t>
    </r>
    <r>
      <rPr>
        <b/>
        <sz val="11"/>
        <color rgb="FFCC3300"/>
        <rFont val="Arial"/>
        <family val="2"/>
      </rPr>
      <t>coûtait</t>
    </r>
    <r>
      <rPr>
        <sz val="11"/>
        <color rgb="FF333333"/>
        <rFont val="Arial"/>
        <family val="2"/>
      </rPr>
      <t xml:space="preserve"> quarante francs par mois .</t>
    </r>
  </si>
  <si>
    <r>
      <t xml:space="preserve">À l’ heure qu’ il est , le cannage d’ une chaise </t>
    </r>
    <r>
      <rPr>
        <b/>
        <sz val="11"/>
        <color rgb="FFCC3300"/>
        <rFont val="Arial"/>
        <family val="2"/>
      </rPr>
      <t xml:space="preserve">coûte </t>
    </r>
    <r>
      <rPr>
        <sz val="11"/>
        <color rgb="FF333333"/>
        <rFont val="Arial"/>
        <family val="2"/>
      </rPr>
      <t>au bas mot un franc cinquante .</t>
    </r>
  </si>
  <si>
    <r>
      <t xml:space="preserve">jalousie de la cour , haine du peuple à qui nous </t>
    </r>
    <r>
      <rPr>
        <b/>
        <sz val="11"/>
        <color rgb="FFCC3300"/>
        <rFont val="Arial"/>
        <family val="2"/>
      </rPr>
      <t>coûtons</t>
    </r>
    <r>
      <rPr>
        <sz val="11"/>
        <color rgb="FF333333"/>
        <rFont val="Arial"/>
        <family val="2"/>
      </rPr>
      <t xml:space="preserve"> cher , ennui du roi , tout cela , vous et moi , nous l’ avons savouré goutte à goutte .</t>
    </r>
  </si>
  <si>
    <r>
      <t xml:space="preserve">Pourtant , on en a bien besoin au prix où est le beurre : il </t>
    </r>
    <r>
      <rPr>
        <b/>
        <sz val="11"/>
        <color rgb="FFCC3300"/>
        <rFont val="Arial"/>
        <family val="2"/>
      </rPr>
      <t>coûtait</t>
    </r>
    <r>
      <rPr>
        <sz val="11"/>
        <color rgb="FF333333"/>
        <rFont val="Arial"/>
        <family val="2"/>
      </rPr>
      <t xml:space="preserve"> seulement moins cher du temps des </t>
    </r>
    <r>
      <rPr>
        <sz val="11"/>
        <color rgb="FF000000"/>
        <rFont val="Calibri"/>
        <family val="2"/>
        <scheme val="minor"/>
      </rPr>
      <t>Fritz</t>
    </r>
    <r>
      <rPr>
        <sz val="11"/>
        <color rgb="FF333333"/>
        <rFont val="Arial"/>
        <family val="2"/>
      </rPr>
      <t xml:space="preserve"> .</t>
    </r>
  </si>
  <si>
    <r>
      <t xml:space="preserve">M . Robineau sait ce que lui </t>
    </r>
    <r>
      <rPr>
        <b/>
        <sz val="11"/>
        <color rgb="FFCC3300"/>
        <rFont val="Arial"/>
        <family val="2"/>
      </rPr>
      <t>coûterait</t>
    </r>
    <r>
      <rPr>
        <sz val="11"/>
        <color rgb="FF333333"/>
        <rFont val="Arial"/>
        <family val="2"/>
      </rPr>
      <t xml:space="preserve"> à l’ avenir la moindre observation , car il n’ est déjà plus question de résistance .</t>
    </r>
  </si>
  <si>
    <r>
      <t xml:space="preserve">C’ est à peu près ce qu’ elle avait </t>
    </r>
    <r>
      <rPr>
        <b/>
        <sz val="11"/>
        <color rgb="FFCC3300"/>
        <rFont val="Arial"/>
        <family val="2"/>
      </rPr>
      <t>coûté</t>
    </r>
    <r>
      <rPr>
        <sz val="11"/>
        <color rgb="FF333333"/>
        <rFont val="Arial"/>
        <family val="2"/>
      </rPr>
      <t xml:space="preserve"> à </t>
    </r>
    <r>
      <rPr>
        <sz val="11"/>
        <color rgb="FF000000"/>
        <rFont val="Calibri"/>
        <family val="2"/>
        <scheme val="minor"/>
      </rPr>
      <t>Lemaître</t>
    </r>
    <r>
      <rPr>
        <sz val="11"/>
        <color rgb="FF333333"/>
        <rFont val="Arial"/>
        <family val="2"/>
      </rPr>
      <t xml:space="preserve"> . </t>
    </r>
  </si>
  <si>
    <r>
      <t xml:space="preserve">J’ ai déjà dit combien les instrumens de labourage étaient simples et peu </t>
    </r>
    <r>
      <rPr>
        <b/>
        <sz val="11"/>
        <color rgb="FFCC3300"/>
        <rFont val="Arial"/>
        <family val="2"/>
      </rPr>
      <t>coûteux</t>
    </r>
    <r>
      <rPr>
        <sz val="11"/>
        <color rgb="FF333333"/>
        <rFont val="Arial"/>
        <family val="2"/>
      </rPr>
      <t xml:space="preserve"> .</t>
    </r>
  </si>
  <si>
    <r>
      <t xml:space="preserve">Pour profiter dans l’ étude des minéraux , il faut être chimiste et physicien ; il faut faire des expériences pénibles et </t>
    </r>
    <r>
      <rPr>
        <b/>
        <sz val="11"/>
        <color rgb="FFCC3300"/>
        <rFont val="Arial"/>
        <family val="2"/>
      </rPr>
      <t>coûteuses</t>
    </r>
    <r>
      <rPr>
        <sz val="11"/>
        <color rgb="FF333333"/>
        <rFont val="Arial"/>
        <family val="2"/>
      </rPr>
      <t xml:space="preserve"> , travailler dans des laboratoires , dépenser beaucoup d’ argent et de temps parmi le charbon , les creusets , les fourneaux , les cornues , dans la fumée et les vapeurs étouffantes , toujours au risque de sa vie et souvent aux dépens de sa santé .</t>
    </r>
  </si>
  <si>
    <r>
      <t xml:space="preserve">Cette imposition paroitroit demander une opération preliminaire qui seroit longue et </t>
    </r>
    <r>
      <rPr>
        <b/>
        <sz val="11"/>
        <color rgb="FFCC3300"/>
        <rFont val="Arial"/>
        <family val="2"/>
      </rPr>
      <t>coûteuse</t>
    </r>
    <r>
      <rPr>
        <sz val="11"/>
        <color rgb="FF333333"/>
        <rFont val="Arial"/>
        <family val="2"/>
      </rPr>
      <t xml:space="preserve"> , savoir un cadastre général .</t>
    </r>
  </si>
  <si>
    <r>
      <t xml:space="preserve">Pour être bonne , il faut qu’ une religion soit , et peu </t>
    </r>
    <r>
      <rPr>
        <b/>
        <sz val="11"/>
        <color rgb="FFCC3300"/>
        <rFont val="Arial"/>
        <family val="2"/>
      </rPr>
      <t>coûteuse</t>
    </r>
    <r>
      <rPr>
        <sz val="11"/>
        <color rgb="FF333333"/>
        <rFont val="Arial"/>
        <family val="2"/>
      </rPr>
      <t xml:space="preserve"> et tolérante .</t>
    </r>
  </si>
  <si>
    <r>
      <t xml:space="preserve">Dans une société vieillie par ses progrès même , les gens riches effrayés des dépenses qu’ entraîne le luxe des femmes , forment le plus tard qu’ ils peuvent , un établissement difficile à cimenter , </t>
    </r>
    <r>
      <rPr>
        <b/>
        <sz val="11"/>
        <color rgb="FFCC3300"/>
        <rFont val="Arial"/>
        <family val="2"/>
      </rPr>
      <t>coûteux</t>
    </r>
    <r>
      <rPr>
        <sz val="11"/>
        <color rgb="FF333333"/>
        <rFont val="Arial"/>
        <family val="2"/>
      </rPr>
      <t xml:space="preserve"> à maintenir ; et les gens sans fortune passent leur vie dans un célibat qui trouble les mariages .</t>
    </r>
  </si>
  <si>
    <r>
      <t xml:space="preserve">Libre des chaines de la fortune , il jouit avec modération de tous les biens réels qu’ elle donne ; il a retranché ceux de l’ opinion , qui ne sont qu’ apparens et qui sont les plus </t>
    </r>
    <r>
      <rPr>
        <b/>
        <sz val="11"/>
        <color rgb="FFCC3300"/>
        <rFont val="Arial"/>
        <family val="2"/>
      </rPr>
      <t>coûteux</t>
    </r>
    <r>
      <rPr>
        <sz val="11"/>
        <color rgb="FF333333"/>
        <rFont val="Arial"/>
        <family val="2"/>
      </rPr>
      <t xml:space="preserve"> .</t>
    </r>
  </si>
  <si>
    <r>
      <t xml:space="preserve">La forme de Gouvernement que nous avons à choisir est d’ un côté la moins </t>
    </r>
    <r>
      <rPr>
        <b/>
        <sz val="11"/>
        <color rgb="FFCC3300"/>
        <rFont val="Arial"/>
        <family val="2"/>
      </rPr>
      <t>coûteuse</t>
    </r>
    <r>
      <rPr>
        <sz val="11"/>
        <color rgb="FF333333"/>
        <rFont val="Arial"/>
        <family val="2"/>
      </rPr>
      <t xml:space="preserve"> parce que la Corse est pauvre , et de l’ autre la plus favorable à l’ agriculture parce que l’ agriculture est quant à présent la seule occupation qui puisse conserver au peuple corse l’ indépendance qu’ il s’ est acquise et lui donner la consistance dont il a besoin .</t>
    </r>
  </si>
  <si>
    <r>
      <t xml:space="preserve">ces antiquailles , leurs jardins hétéroclites , et leurs palais gothiques , voilà tout l’ objet de leur dépense , avec les sommes effroyables qu’ ils sont obligés de distribuer à leurs vassaux , les repas qu’ ils leur donnent , les vins </t>
    </r>
    <r>
      <rPr>
        <b/>
        <sz val="11"/>
        <color rgb="FFCC3300"/>
        <rFont val="Arial"/>
        <family val="2"/>
      </rPr>
      <t>couteux</t>
    </r>
    <r>
      <rPr>
        <sz val="11"/>
        <color rgb="FF333333"/>
        <rFont val="Arial"/>
        <family val="2"/>
      </rPr>
      <t xml:space="preserve"> de </t>
    </r>
    <r>
      <rPr>
        <sz val="11"/>
        <color rgb="FF000000"/>
        <rFont val="Calibri"/>
        <family val="2"/>
        <scheme val="minor"/>
      </rPr>
      <t>France</t>
    </r>
    <r>
      <rPr>
        <sz val="11"/>
        <color rgb="FF333333"/>
        <rFont val="Arial"/>
        <family val="2"/>
      </rPr>
      <t xml:space="preserve"> dont ils sont obligés d’ ennyvrer en un jour deux cents personnes qui absorbent leurs immenses revenus .</t>
    </r>
  </si>
  <si>
    <r>
      <t xml:space="preserve">La fabrique accolle plusieurs paroissiens peu aisés , pour exécuter ensemble cette </t>
    </r>
    <r>
      <rPr>
        <b/>
        <sz val="11"/>
        <color rgb="FFCC3300"/>
        <rFont val="Arial"/>
        <family val="2"/>
      </rPr>
      <t>coûteuse</t>
    </r>
    <r>
      <rPr>
        <sz val="11"/>
        <color rgb="FF333333"/>
        <rFont val="Arial"/>
        <family val="2"/>
      </rPr>
      <t xml:space="preserve"> cérémonie ; mais les paroissiens riches sont réservés pour les fêtes solemnelles .</t>
    </r>
  </si>
  <si>
    <r>
      <t xml:space="preserve">Il serait inutile de faire des travaux longs et </t>
    </r>
    <r>
      <rPr>
        <b/>
        <sz val="11"/>
        <color rgb="FFCC3300"/>
        <rFont val="Arial"/>
        <family val="2"/>
      </rPr>
      <t>coûteux</t>
    </r>
    <r>
      <rPr>
        <sz val="11"/>
        <color rgb="FF333333"/>
        <rFont val="Arial"/>
        <family val="2"/>
      </rPr>
      <t xml:space="preserve"> au port de Boulogne , pour le rendre susceptible de contenir un plus grand nombre de bateaux qu’ il n’ en peut sortir dans une marée .</t>
    </r>
  </si>
  <si>
    <r>
      <t xml:space="preserve">Tous ces plats </t>
    </r>
    <r>
      <rPr>
        <b/>
        <sz val="11"/>
        <color rgb="FFCC3300"/>
        <rFont val="Arial"/>
        <family val="2"/>
      </rPr>
      <t>coûteux</t>
    </r>
    <r>
      <rPr>
        <sz val="11"/>
        <color rgb="FF333333"/>
        <rFont val="Arial"/>
        <family val="2"/>
      </rPr>
      <t xml:space="preserve"> sont dévorés par la valetaille .</t>
    </r>
  </si>
  <si>
    <r>
      <t xml:space="preserve">Nous accusons de folie , de fureur , de phrénésie quiconque sacrifie sa vie , que nous regardons indistinctement comme le plus grand des biens , à des objets qui ne nous paroissent point mériter un sacrifice si </t>
    </r>
    <r>
      <rPr>
        <b/>
        <sz val="11"/>
        <color rgb="FFCC3300"/>
        <rFont val="Arial"/>
        <family val="2"/>
      </rPr>
      <t>coûteux</t>
    </r>
    <r>
      <rPr>
        <sz val="11"/>
        <color rgb="FF333333"/>
        <rFont val="Arial"/>
        <family val="2"/>
      </rPr>
      <t xml:space="preserve"> .</t>
    </r>
  </si>
  <si>
    <r>
      <t xml:space="preserve">Ayez donc la bonté de m’ indiquer une voye moins </t>
    </r>
    <r>
      <rPr>
        <b/>
        <sz val="11"/>
        <color rgb="FFCC3300"/>
        <rFont val="Arial"/>
        <family val="2"/>
      </rPr>
      <t>coûteuse</t>
    </r>
    <r>
      <rPr>
        <sz val="11"/>
        <color rgb="FF333333"/>
        <rFont val="Arial"/>
        <family val="2"/>
      </rPr>
      <t xml:space="preserve"> .</t>
    </r>
  </si>
  <si>
    <r>
      <t xml:space="preserve">Nos matelots désertent en aussi grand nombre que nos soldats , et leur désertion est bien plus </t>
    </r>
    <r>
      <rPr>
        <b/>
        <sz val="11"/>
        <color rgb="FFCC3300"/>
        <rFont val="Arial"/>
        <family val="2"/>
      </rPr>
      <t>coûteuse</t>
    </r>
    <r>
      <rPr>
        <sz val="11"/>
        <color rgb="FF333333"/>
        <rFont val="Arial"/>
        <family val="2"/>
      </rPr>
      <t xml:space="preserve"> à l’ état , parce qu’ il faut plus de temps pour les former , et que leurs connoissances locales sont plus importantes à nos ennemis que celles de nos cavaliers ou de nos fantassins .</t>
    </r>
  </si>
  <si>
    <r>
      <t xml:space="preserve">Ces facilités ruineuses donnent lieu à des entreprises excessivement </t>
    </r>
    <r>
      <rPr>
        <b/>
        <sz val="11"/>
        <color rgb="FFCC3300"/>
        <rFont val="Arial"/>
        <family val="2"/>
      </rPr>
      <t>coûteuses</t>
    </r>
    <r>
      <rPr>
        <sz val="11"/>
        <color rgb="FF333333"/>
        <rFont val="Arial"/>
        <family val="2"/>
      </rPr>
      <t xml:space="preserve"> , et qui , bien considérées , ne sont que des sacrifices du présent pour un avenir incertain .</t>
    </r>
  </si>
  <si>
    <r>
      <t xml:space="preserve">Outre le lustre qu’ ils impriment à la nation chez l’ étranger , l’ amusement qu’ ils procurent par leurs productions , est de tous le plus touchant , le plus varié et le moins </t>
    </r>
    <r>
      <rPr>
        <b/>
        <sz val="11"/>
        <color rgb="FFCC3300"/>
        <rFont val="Arial"/>
        <family val="2"/>
      </rPr>
      <t>coûteux</t>
    </r>
    <r>
      <rPr>
        <sz val="11"/>
        <color rgb="FF333333"/>
        <rFont val="Arial"/>
        <family val="2"/>
      </rPr>
      <t xml:space="preserve"> .</t>
    </r>
  </si>
  <si>
    <r>
      <t xml:space="preserve">Seulement il est plus </t>
    </r>
    <r>
      <rPr>
        <b/>
        <sz val="11"/>
        <color rgb="FFCC3300"/>
        <rFont val="Arial"/>
        <family val="2"/>
      </rPr>
      <t>coûteux</t>
    </r>
    <r>
      <rPr>
        <sz val="11"/>
        <color rgb="FF333333"/>
        <rFont val="Arial"/>
        <family val="2"/>
      </rPr>
      <t xml:space="preserve"> .</t>
    </r>
  </si>
  <si>
    <r>
      <t xml:space="preserve">Aux deux bouts , un luxe de fleurs , des roses superbes et </t>
    </r>
    <r>
      <rPr>
        <b/>
        <sz val="11"/>
        <color rgb="FFCC3300"/>
        <rFont val="Arial"/>
        <family val="2"/>
      </rPr>
      <t>coûteuses</t>
    </r>
    <r>
      <rPr>
        <sz val="11"/>
        <color rgb="FF333333"/>
        <rFont val="Arial"/>
        <family val="2"/>
      </rPr>
      <t xml:space="preserve"> , couvraient la médiocrité du beurre et la poussière ancienne des biscuits .</t>
    </r>
  </si>
  <si>
    <r>
      <t xml:space="preserve">D’ abord nous eûmes donc le client de Marseille , puis deux fois le feu dans la même année , puis la grève des ourdisseuses , puis notre brouille avec l’ oncle Baptiste , puis un procès très </t>
    </r>
    <r>
      <rPr>
        <b/>
        <sz val="11"/>
        <color rgb="FFCC3300"/>
        <rFont val="Arial"/>
        <family val="2"/>
      </rPr>
      <t>coûteux</t>
    </r>
    <r>
      <rPr>
        <sz val="11"/>
        <color rgb="FF333333"/>
        <rFont val="Arial"/>
        <family val="2"/>
      </rPr>
      <t xml:space="preserve"> avec nos marchands de couleurs , puis , enfin , la révolution de 18 ... , qui nous donna le coup de grâce .</t>
    </r>
  </si>
  <si>
    <r>
      <t xml:space="preserve">L’ augmentation sera moins sensible sur le cuivre , l’ étain , le fer , etc . : mais en général tout produit qu’ on extrait péniblement des mines , acquerra subitement une valeur énorme dans l’ ordre combiné , où l’ exploitation des mines sera excessivement </t>
    </r>
    <r>
      <rPr>
        <b/>
        <i/>
        <sz val="11"/>
        <color rgb="FFCC3300"/>
        <rFont val="Arial"/>
        <family val="2"/>
      </rPr>
      <t>coûteuse</t>
    </r>
    <r>
      <rPr>
        <i/>
        <sz val="11"/>
        <color rgb="FF333333"/>
        <rFont val="Arial"/>
        <family val="2"/>
      </rPr>
      <t>parce qu’ elle est très peu attrayante .</t>
    </r>
  </si>
  <si>
    <r>
      <t xml:space="preserve">Je n’ imagine pas même que toute cette opération fût </t>
    </r>
    <r>
      <rPr>
        <b/>
        <sz val="11"/>
        <color rgb="FFCC3300"/>
        <rFont val="Arial"/>
        <family val="2"/>
      </rPr>
      <t xml:space="preserve">coûteuse ; </t>
    </r>
    <r>
      <rPr>
        <sz val="11"/>
        <color rgb="FF333333"/>
        <rFont val="Arial"/>
        <family val="2"/>
      </rPr>
      <t>elle n’ exigerait que de la patience , et cette adresse que les hollandais portent avec tant de succès dans l’ art de dessécher les terres .</t>
    </r>
  </si>
  <si>
    <r>
      <t xml:space="preserve">il avait acheté un hôtel à une rouleuse de coulisses , il était mangé par deux ou trois coquines à la fois , qui semblaient lutter de caprices </t>
    </r>
    <r>
      <rPr>
        <b/>
        <sz val="11"/>
        <color rgb="FFCC3300"/>
        <rFont val="Arial"/>
        <family val="2"/>
      </rPr>
      <t>coûteux</t>
    </r>
    <r>
      <rPr>
        <sz val="11"/>
        <color rgb="FF333333"/>
        <rFont val="Arial"/>
        <family val="2"/>
      </rPr>
      <t xml:space="preserve"> et bêtes .</t>
    </r>
  </si>
  <si>
    <r>
      <t xml:space="preserve">Les évêques avaient tant peur de payer un schelling , qu’ en 1430 ils avaient proposé de démolir les places fortes , dont l’ entretien était trop </t>
    </r>
    <r>
      <rPr>
        <b/>
        <sz val="11"/>
        <color rgb="FFCC3300"/>
        <rFont val="Arial"/>
        <family val="2"/>
      </rPr>
      <t>coûteux</t>
    </r>
    <r>
      <rPr>
        <sz val="11"/>
        <color rgb="FF333333"/>
        <rFont val="Arial"/>
        <family val="2"/>
      </rPr>
      <t xml:space="preserve"> .</t>
    </r>
  </si>
  <si>
    <r>
      <t xml:space="preserve">Dès le samedi soir , les bonnes ménagères du coron avaient lavé leur salle à grande eau , un déluge , des seaux jetés à la volée sur les dalles et contre les murs ; et le sol n’ était pas encore sec , malgré le sable blanc dont on le semait , tout un luxe </t>
    </r>
    <r>
      <rPr>
        <b/>
        <sz val="11"/>
        <color rgb="FFCC3300"/>
        <rFont val="Arial"/>
        <family val="2"/>
      </rPr>
      <t>coûteux</t>
    </r>
    <r>
      <rPr>
        <sz val="11"/>
        <color rgb="FF333333"/>
        <rFont val="Arial"/>
        <family val="2"/>
      </rPr>
      <t xml:space="preserve"> pour ces bourses de pauvre .</t>
    </r>
  </si>
  <si>
    <r>
      <t xml:space="preserve">Ici la charité est très spéciale , partant très </t>
    </r>
    <r>
      <rPr>
        <b/>
        <sz val="11"/>
        <color rgb="FFCC3300"/>
        <rFont val="Arial"/>
        <family val="2"/>
      </rPr>
      <t>coûteuse</t>
    </r>
    <r>
      <rPr>
        <sz val="11"/>
        <color rgb="FF333333"/>
        <rFont val="Arial"/>
        <family val="2"/>
      </rPr>
      <t xml:space="preserve"> .</t>
    </r>
  </si>
  <si>
    <r>
      <t xml:space="preserve">La fabrique aura sans doute trouvé la chose trop </t>
    </r>
    <r>
      <rPr>
        <b/>
        <sz val="11"/>
        <color rgb="FFCC3300"/>
        <rFont val="Arial"/>
        <family val="2"/>
      </rPr>
      <t>coûteuse</t>
    </r>
    <r>
      <rPr>
        <sz val="11"/>
        <color rgb="FF333333"/>
        <rFont val="Arial"/>
        <family val="2"/>
      </rPr>
      <t xml:space="preserve"> .</t>
    </r>
  </si>
  <si>
    <r>
      <t xml:space="preserve">Donc , elle a pu , sans que personne s’ en plaignît , réformer deux choses </t>
    </r>
    <r>
      <rPr>
        <b/>
        <sz val="11"/>
        <color rgb="FFCC3300"/>
        <rFont val="Arial"/>
        <family val="2"/>
      </rPr>
      <t>coûteuses</t>
    </r>
    <r>
      <rPr>
        <sz val="11"/>
        <color rgb="FF333333"/>
        <rFont val="Arial"/>
        <family val="2"/>
      </rPr>
      <t xml:space="preserve"> , l’ art et la critique ; elle s’ est adressée aux improvisateurs , aux romanciers en commandite , puis , gardant seulement leur nom , aux ouvriers de troisième ordre .</t>
    </r>
  </si>
  <si>
    <r>
      <t xml:space="preserve">Quand il voyait dans l’ univers entier , besogne lamentable , les ingénieurs s’ efforcer , par les modifications les moins </t>
    </r>
    <r>
      <rPr>
        <b/>
        <sz val="11"/>
        <color rgb="FFCC3300"/>
        <rFont val="Arial"/>
        <family val="2"/>
      </rPr>
      <t>coûteuses</t>
    </r>
    <r>
      <rPr>
        <sz val="11"/>
        <color rgb="FF333333"/>
        <rFont val="Arial"/>
        <family val="2"/>
      </rPr>
      <t xml:space="preserve"> à leur conseil d’ administration , de faire livrer aux machines à canons , à obus , à fils barbelés , des pâtes alimentaires , des images morales , des baignoires , frémissant de l’ affront reçu par notre royauté à </t>
    </r>
    <r>
      <rPr>
        <sz val="11"/>
        <color rgb="FF000000"/>
        <rFont val="Calibri"/>
        <family val="2"/>
        <scheme val="minor"/>
      </rPr>
      <t>Péronne</t>
    </r>
    <r>
      <rPr>
        <sz val="11"/>
        <color rgb="FF333333"/>
        <rFont val="Arial"/>
        <family val="2"/>
      </rPr>
      <t xml:space="preserve"> , </t>
    </r>
    <r>
      <rPr>
        <sz val="11"/>
        <color rgb="FF000000"/>
        <rFont val="Calibri"/>
        <family val="2"/>
        <scheme val="minor"/>
      </rPr>
      <t>Rebendart</t>
    </r>
    <r>
      <rPr>
        <sz val="11"/>
        <color rgb="FF333333"/>
        <rFont val="Arial"/>
        <family val="2"/>
      </rPr>
      <t xml:space="preserve"> ne souffrait pas .</t>
    </r>
  </si>
  <si>
    <r>
      <t xml:space="preserve">Le problème , techniquement soluble bien que </t>
    </r>
    <r>
      <rPr>
        <b/>
        <sz val="11"/>
        <color rgb="FFCC3300"/>
        <rFont val="Arial"/>
        <family val="2"/>
      </rPr>
      <t>coûteux</t>
    </r>
    <r>
      <rPr>
        <sz val="11"/>
        <color rgb="FF333333"/>
        <rFont val="Arial"/>
        <family val="2"/>
      </rPr>
      <t xml:space="preserve"> , nécessite des contrôles stricts et peut poser des problèmes complexes pour les états riverains , dans le cas du rejet dans des fleuves internationaux comme le </t>
    </r>
    <r>
      <rPr>
        <sz val="11"/>
        <color rgb="FF000000"/>
        <rFont val="Calibri"/>
        <family val="2"/>
        <scheme val="minor"/>
      </rPr>
      <t>Rhin</t>
    </r>
    <r>
      <rPr>
        <sz val="11"/>
        <color rgb="FF333333"/>
        <rFont val="Arial"/>
        <family val="2"/>
      </rPr>
      <t xml:space="preserve"> .</t>
    </r>
  </si>
  <si>
    <r>
      <t xml:space="preserve">Je comprends , pour la partager , la propension à l’ avarice des vieillards , et ne me pardonnerai le </t>
    </r>
    <r>
      <rPr>
        <b/>
        <sz val="11"/>
        <color rgb="FFCC3300"/>
        <rFont val="Arial"/>
        <family val="2"/>
      </rPr>
      <t>coûteux</t>
    </r>
    <r>
      <rPr>
        <sz val="11"/>
        <color rgb="FF333333"/>
        <rFont val="Arial"/>
        <family val="2"/>
      </rPr>
      <t xml:space="preserve"> confort de l’ excellent hôtel Adriatic , où je me suis tout de même décidé à descendre , que si je parviens à y travailler .</t>
    </r>
  </si>
  <si>
    <r>
      <t xml:space="preserve">La guerre était </t>
    </r>
    <r>
      <rPr>
        <b/>
        <sz val="11"/>
        <color rgb="FFCC3300"/>
        <rFont val="Arial"/>
        <family val="2"/>
      </rPr>
      <t>coûteuse</t>
    </r>
    <r>
      <rPr>
        <sz val="11"/>
        <color rgb="FF333333"/>
        <rFont val="Arial"/>
        <family val="2"/>
      </rPr>
      <t xml:space="preserve"> .</t>
    </r>
  </si>
  <si>
    <r>
      <t xml:space="preserve">La prévention de chaque maladie par l’ injection de vaccins ou de sérums spécifiques , les examens médicaux répétés de la population , la construction de gigantesques hôpitaux sont des moyens </t>
    </r>
    <r>
      <rPr>
        <b/>
        <sz val="11"/>
        <color rgb="FFCC3300"/>
        <rFont val="Arial"/>
        <family val="2"/>
      </rPr>
      <t>coûteux</t>
    </r>
    <r>
      <rPr>
        <sz val="11"/>
        <color rgb="FF333333"/>
        <rFont val="Arial"/>
        <family val="2"/>
      </rPr>
      <t xml:space="preserve"> et peu efficaces de développer la santé dans une nation .</t>
    </r>
  </si>
  <si>
    <r>
      <t xml:space="preserve">Aucune puissance moderne soucieuse de son indépendance ne peut se permettre d’ être absente de la course à l’ énergie nucléaire , complément trop </t>
    </r>
    <r>
      <rPr>
        <b/>
        <sz val="11"/>
        <color rgb="FFCC3300"/>
        <rFont val="Arial"/>
        <family val="2"/>
      </rPr>
      <t>coûteux</t>
    </r>
    <r>
      <rPr>
        <sz val="11"/>
        <color rgb="FF333333"/>
        <rFont val="Arial"/>
        <family val="2"/>
      </rPr>
      <t xml:space="preserve"> aujourd’ hui mais sans doute indispensable demain , de la production d’ énergie à partir des sources classiques .</t>
    </r>
  </si>
  <si>
    <r>
      <t xml:space="preserve">Autrement dit , les écoles - fort </t>
    </r>
    <r>
      <rPr>
        <b/>
        <sz val="11"/>
        <color rgb="FFCC3300"/>
        <rFont val="Arial"/>
        <family val="2"/>
      </rPr>
      <t>coûteuses</t>
    </r>
    <r>
      <rPr>
        <sz val="11"/>
        <color rgb="FF333333"/>
        <rFont val="Arial"/>
        <family val="2"/>
      </rPr>
      <t xml:space="preserve"> - qu’ elle a faites ne peuvent pas recommencer indéfiniment .</t>
    </r>
  </si>
  <si>
    <r>
      <t xml:space="preserve">A ce congrès furent émises , du moins , des vérités économiques judicieuses , telles , par exemple , celle formulée contre le protectionnisme par Stolrer « petits marchés , gains élevés , d’ où faible consommation , d’ où production </t>
    </r>
    <r>
      <rPr>
        <b/>
        <sz val="11"/>
        <color rgb="FFCC3300"/>
        <rFont val="Arial"/>
        <family val="2"/>
      </rPr>
      <t>coûteuse</t>
    </r>
    <r>
      <rPr>
        <sz val="11"/>
        <color rgb="FF333333"/>
        <rFont val="Arial"/>
        <family val="2"/>
      </rPr>
      <t xml:space="preserve"> , d’ où petit marché .</t>
    </r>
  </si>
  <si>
    <r>
      <t xml:space="preserve">Une usine pilote de distillation fractionnée de l’ hydrogène liquide a fonctionné en 1960 pendant un an à </t>
    </r>
    <r>
      <rPr>
        <sz val="11"/>
        <color rgb="FF000000"/>
        <rFont val="Calibri"/>
        <family val="2"/>
        <scheme val="minor"/>
      </rPr>
      <t>Toulouse</t>
    </r>
    <r>
      <rPr>
        <sz val="11"/>
        <color rgb="FF333333"/>
        <rFont val="Arial"/>
        <family val="2"/>
      </rPr>
      <t xml:space="preserve"> et produit quelques tonnes d’ eau lourde , mais le procédé est trop délicat et </t>
    </r>
    <r>
      <rPr>
        <b/>
        <sz val="11"/>
        <color rgb="FFCC3300"/>
        <rFont val="Arial"/>
        <family val="2"/>
      </rPr>
      <t>coûteux</t>
    </r>
    <r>
      <rPr>
        <sz val="11"/>
        <color rgb="FF333333"/>
        <rFont val="Arial"/>
        <family val="2"/>
      </rPr>
      <t>pour être transposé à grande échelle et l’ on envisage actuellement la construction d’ une usine basée sur un procédé d’ échange d’ ammoniac et d’ eau .</t>
    </r>
  </si>
  <si>
    <r>
      <t xml:space="preserve">Malgré cette si </t>
    </r>
    <r>
      <rPr>
        <b/>
        <sz val="11"/>
        <color rgb="FFCC3300"/>
        <rFont val="Arial"/>
        <family val="2"/>
      </rPr>
      <t>coûteuse</t>
    </r>
    <r>
      <rPr>
        <sz val="11"/>
        <color rgb="FF333333"/>
        <rFont val="Arial"/>
        <family val="2"/>
      </rPr>
      <t xml:space="preserve"> propagande , son chef , l’ ancien ministre Dernburg , reconnaissait à son retour d’ Amérique que les Allemands n’ y avaient pas gagné beaucoup d’ amis .</t>
    </r>
  </si>
  <si>
    <r>
      <t xml:space="preserve">Et pourtant ce n’ est pas le matériel qui serait </t>
    </r>
    <r>
      <rPr>
        <b/>
        <sz val="11"/>
        <color rgb="FFCC3300"/>
        <rFont val="Arial"/>
        <family val="2"/>
      </rPr>
      <t>coûteux</t>
    </r>
    <r>
      <rPr>
        <sz val="11"/>
        <color rgb="FF333333"/>
        <rFont val="Arial"/>
        <family val="2"/>
      </rPr>
      <t xml:space="preserve"> , puisque avec les plantes , les pierres , les insectes rencontrés dans une promenade , un professeur doué d’ un peu d’ esprit pédagogique , pourrait enseigner à l’ élève les points les plus essentiels de la zoologie , de la botanique et de la minéralogie .</t>
    </r>
  </si>
  <si>
    <r>
      <t xml:space="preserve">Il doit éviter notamment les dépenses les plus </t>
    </r>
    <r>
      <rPr>
        <b/>
        <sz val="11"/>
        <color rgb="FFCC3300"/>
        <rFont val="Arial"/>
        <family val="2"/>
      </rPr>
      <t>coûteuses</t>
    </r>
    <r>
      <rPr>
        <sz val="11"/>
        <color rgb="FF333333"/>
        <rFont val="Arial"/>
        <family val="2"/>
      </rPr>
      <t xml:space="preserve"> : situations complexes , impasses psychologiques , délibérations épuisantes , partis risqués , surmenage social ou mondain .</t>
    </r>
  </si>
  <si>
    <r>
      <t xml:space="preserve">La même que celle que j’ ai avec votre vieille amie , </t>
    </r>
    <r>
      <rPr>
        <sz val="11"/>
        <color rgb="FF000000"/>
        <rFont val="Calibri"/>
        <family val="2"/>
        <scheme val="minor"/>
      </rPr>
      <t>Madame</t>
    </r>
    <r>
      <rPr>
        <sz val="11"/>
        <color rgb="FF333333"/>
        <rFont val="Arial"/>
        <family val="2"/>
      </rPr>
      <t xml:space="preserve"> </t>
    </r>
    <r>
      <rPr>
        <sz val="11"/>
        <color rgb="FF000000"/>
        <rFont val="Calibri"/>
        <family val="2"/>
        <scheme val="minor"/>
      </rPr>
      <t>Servin</t>
    </r>
    <r>
      <rPr>
        <sz val="11"/>
        <color rgb="FF333333"/>
        <rFont val="Arial"/>
        <family val="2"/>
      </rPr>
      <t xml:space="preserve"> ; qui dure depuis dix ans ; qui en durera dix autres ; pour laquelle j’ ai fait cinquante voyages à </t>
    </r>
    <r>
      <rPr>
        <sz val="11"/>
        <color rgb="FF000000"/>
        <rFont val="Calibri"/>
        <family val="2"/>
        <scheme val="minor"/>
      </rPr>
      <t>Paris</t>
    </r>
    <r>
      <rPr>
        <sz val="11"/>
        <color rgb="FF333333"/>
        <rFont val="Arial"/>
        <family val="2"/>
      </rPr>
      <t xml:space="preserve"> ; qui m’ y rapellera cinquante fois encore ; qui me coûte en faux frais à peu près deux cents louis ; qui m’ en coûtera plus de deux cents autres ; et qui , grâces aux puissantes protections de la dame , ou ne sera jamais jugée , ou dont après la sentence , si j’ en obtiens une , je ne tirerai pas le quart de mes </t>
    </r>
    <r>
      <rPr>
        <b/>
        <sz val="11"/>
        <color rgb="FFCC3300"/>
        <rFont val="Arial"/>
        <family val="2"/>
      </rPr>
      <t>déboursés</t>
    </r>
    <r>
      <rPr>
        <sz val="11"/>
        <color rgb="FF333333"/>
        <rFont val="Arial"/>
        <family val="2"/>
      </rPr>
      <t xml:space="preserve"> .</t>
    </r>
  </si>
  <si>
    <r>
      <t xml:space="preserve">mais il en coûterait beaucoup pour soulager les êtres languissans dans l’ infortune , et beaucoup de gens aiment mieux bâtir des phrases harmonieuses et pleines de sensibilité sur des objets éloignés , que de faire les moindres </t>
    </r>
    <r>
      <rPr>
        <b/>
        <sz val="11"/>
        <color rgb="FFCC3300"/>
        <rFont val="Arial"/>
        <family val="2"/>
      </rPr>
      <t>déboursés</t>
    </r>
    <r>
      <rPr>
        <sz val="11"/>
        <color rgb="FF333333"/>
        <rFont val="Arial"/>
        <family val="2"/>
      </rPr>
      <t xml:space="preserve"> pour soulager les maux réels qui les environnent .</t>
    </r>
  </si>
  <si>
    <r>
      <t xml:space="preserve">Je dis , par intérêt pour les coffres de l’ Etat , que ses naissances périodiques grèveraient d’ un </t>
    </r>
    <r>
      <rPr>
        <b/>
        <sz val="11"/>
        <color rgb="FFCC3300"/>
        <rFont val="Arial"/>
        <family val="2"/>
      </rPr>
      <t>déboursé</t>
    </r>
    <r>
      <rPr>
        <sz val="11"/>
        <color rgb="FF333333"/>
        <rFont val="Arial"/>
        <family val="2"/>
      </rPr>
      <t xml:space="preserve"> annuel trop considérable .</t>
    </r>
  </si>
  <si>
    <r>
      <t xml:space="preserve">Nous soussignés , reconnaissons avoir repris en possession le collier de diamans primitivement vendu à la reine moyennant une somme de seize cent mille livres , les diamans n’ ayant pas agrée à Sa Majesté , qui nous a dédommagés de nos démarches et de nos </t>
    </r>
    <r>
      <rPr>
        <b/>
        <sz val="11"/>
        <color rgb="FFCC3300"/>
        <rFont val="Arial"/>
        <family val="2"/>
      </rPr>
      <t>déboursés</t>
    </r>
    <r>
      <rPr>
        <sz val="11"/>
        <color rgb="FF333333"/>
        <rFont val="Arial"/>
        <family val="2"/>
      </rPr>
      <t xml:space="preserve"> par l’ abandon d’ une somme de deux cent cinquante mille livres , versée en nos mains .</t>
    </r>
  </si>
  <si>
    <r>
      <t xml:space="preserve">Quand il me réclame ses </t>
    </r>
    <r>
      <rPr>
        <b/>
        <sz val="11"/>
        <color rgb="FFCC3300"/>
        <rFont val="Arial"/>
        <family val="2"/>
      </rPr>
      <t>déboursés</t>
    </r>
    <r>
      <rPr>
        <sz val="11"/>
        <color rgb="FF333333"/>
        <rFont val="Arial"/>
        <family val="2"/>
      </rPr>
      <t xml:space="preserve"> , ce n’ est pas mon bien qu’ il me prend , c’ est son bien qu’ il me reprend , et à ce titre il peut légitimement me faire payer de force .</t>
    </r>
  </si>
  <si>
    <r>
      <t xml:space="preserve">Il me recevra froidement , me demandera l’ état de mes </t>
    </r>
    <r>
      <rPr>
        <b/>
        <sz val="11"/>
        <color rgb="FFCC3300"/>
        <rFont val="Arial"/>
        <family val="2"/>
      </rPr>
      <t>déboursés</t>
    </r>
    <r>
      <rPr>
        <sz val="11"/>
        <color rgb="FF333333"/>
        <rFont val="Arial"/>
        <family val="2"/>
      </rPr>
      <t xml:space="preserve"> , et trouvera que c’ est bien cher .</t>
    </r>
  </si>
  <si>
    <r>
      <t xml:space="preserve">quant aux autres , plus ils seront riches , moins les désirs avec lesquels le désir en question entrera en conflit seront importants , les privations nécessitées par leur </t>
    </r>
    <r>
      <rPr>
        <b/>
        <sz val="11"/>
        <color rgb="FFCC3300"/>
        <rFont val="Arial"/>
        <family val="2"/>
      </rPr>
      <t>déboursé</t>
    </r>
    <r>
      <rPr>
        <sz val="11"/>
        <color rgb="FF333333"/>
        <rFont val="Arial"/>
        <family val="2"/>
      </rPr>
      <t xml:space="preserve"> , si privation il y a , étant toujours de plus en plus légères .</t>
    </r>
  </si>
  <si>
    <r>
      <t xml:space="preserve">Mes </t>
    </r>
    <r>
      <rPr>
        <b/>
        <i/>
        <sz val="11"/>
        <color rgb="FFCC3300"/>
        <rFont val="Arial"/>
        <family val="2"/>
      </rPr>
      <t>déboursés</t>
    </r>
    <r>
      <rPr>
        <i/>
        <sz val="11"/>
        <color rgb="FF333333"/>
        <rFont val="Arial"/>
        <family val="2"/>
      </rPr>
      <t xml:space="preserve"> pour le cidre m’ épouvantent ...</t>
    </r>
    <r>
      <rPr>
        <sz val="11"/>
        <color rgb="FF333333"/>
        <rFont val="Arial"/>
        <family val="2"/>
      </rPr>
      <t xml:space="preserve"> j’ en ai payé depuis huit jours pour plus de 500 francs ; </t>
    </r>
  </si>
  <si>
    <r>
      <t xml:space="preserve">Vous n’ auriez aucun </t>
    </r>
    <r>
      <rPr>
        <b/>
        <sz val="11"/>
        <color rgb="FFCC3300"/>
        <rFont val="Arial"/>
        <family val="2"/>
      </rPr>
      <t>déboursé</t>
    </r>
    <r>
      <rPr>
        <sz val="11"/>
        <color rgb="FF333333"/>
        <rFont val="Arial"/>
        <family val="2"/>
      </rPr>
      <t xml:space="preserve"> à faire .</t>
    </r>
  </si>
  <si>
    <r>
      <t xml:space="preserve">Plus le cautionnement sera élevé , plus il élaguera cette foule de sujets parasites que les pères aventurent dans une profession , sans consulter leur aptitude , et qui viennent encombrer le barreau , la médecine , le commerce , parce qu’ il n’ en coûte aucun </t>
    </r>
    <r>
      <rPr>
        <b/>
        <i/>
        <sz val="11"/>
        <color rgb="FFCC3300"/>
        <rFont val="Arial"/>
        <family val="2"/>
      </rPr>
      <t>déboursé</t>
    </r>
    <r>
      <rPr>
        <i/>
        <sz val="11"/>
        <color rgb="FF333333"/>
        <rFont val="Arial"/>
        <family val="2"/>
      </rPr>
      <t xml:space="preserve"> notable pour obtenir l’ exercice desdites fonctions .</t>
    </r>
  </si>
  <si>
    <r>
      <t xml:space="preserve">mais ses </t>
    </r>
    <r>
      <rPr>
        <b/>
        <sz val="11"/>
        <color rgb="FFCC3300"/>
        <rFont val="Arial"/>
        <family val="2"/>
      </rPr>
      <t>déboursés</t>
    </r>
    <r>
      <rPr>
        <sz val="11"/>
        <color rgb="FF333333"/>
        <rFont val="Arial"/>
        <family val="2"/>
      </rPr>
      <t xml:space="preserve"> n’ ont été que l’ avance qu’ il a faite à d’ autres producteurs de diverses portions de revenus dont il se rembourse sur la valeur </t>
    </r>
    <r>
      <rPr>
        <i/>
        <sz val="11"/>
        <color rgb="FF333333"/>
        <rFont val="Arial"/>
        <family val="2"/>
      </rPr>
      <t>brute</t>
    </r>
    <r>
      <rPr>
        <sz val="11"/>
        <color rgb="FF333333"/>
        <rFont val="Arial"/>
        <family val="2"/>
      </rPr>
      <t xml:space="preserve"> du drap .</t>
    </r>
  </si>
  <si>
    <r>
      <t xml:space="preserve">On a beau calculer et régler la dépense , toujours les </t>
    </r>
    <r>
      <rPr>
        <b/>
        <sz val="11"/>
        <color rgb="FFC00000"/>
        <rFont val="Arial"/>
        <family val="2"/>
      </rPr>
      <t>déboursés</t>
    </r>
    <r>
      <rPr>
        <sz val="11"/>
        <color rgb="FF333333"/>
        <rFont val="Arial"/>
        <family val="2"/>
      </rPr>
      <t xml:space="preserve"> vont plus loin qu’ on ne pense . </t>
    </r>
  </si>
  <si>
    <r>
      <t xml:space="preserve">Advisez donc , si vous avez desir De rien prester , vous me ferez plaisir : Car puis ung peu , j’ ay basty à Clement , Là où j’ ay faict ung grand </t>
    </r>
    <r>
      <rPr>
        <b/>
        <sz val="11"/>
        <color rgb="FFC00000"/>
        <rFont val="Calibri"/>
        <family val="2"/>
        <scheme val="minor"/>
      </rPr>
      <t>desboursement</t>
    </r>
    <r>
      <rPr>
        <sz val="11"/>
        <color rgb="FF000000"/>
        <rFont val="Calibri"/>
        <family val="2"/>
        <scheme val="minor"/>
      </rPr>
      <t xml:space="preserve"> : Et à Marot , qui est ung peu plus loing : Tout tumbera , qui n’ en aura le soing .</t>
    </r>
  </si>
  <si>
    <r>
      <t xml:space="preserve">Ce que je prise plus en si belle alliance , C’ est qu’ il ne faudra point </t>
    </r>
    <r>
      <rPr>
        <b/>
        <sz val="11"/>
        <color rgb="FFC00000"/>
        <rFont val="Calibri"/>
        <family val="2"/>
        <scheme val="minor"/>
      </rPr>
      <t>desbourser</t>
    </r>
    <r>
      <rPr>
        <sz val="11"/>
        <color rgb="FF000000"/>
        <rFont val="Calibri"/>
        <family val="2"/>
        <scheme val="minor"/>
      </rPr>
      <t xml:space="preserve"> de finance . </t>
    </r>
  </si>
  <si>
    <r>
      <t xml:space="preserve">il seroit ridicule de faire la difference entre deux repas également bons , parce que l’ un auroit coûté beaucoup , et l’ autre bien moins , en prétendant établir un plus haut degré de felicité dans celui pour lequel on auroit </t>
    </r>
    <r>
      <rPr>
        <b/>
        <sz val="11"/>
        <color rgb="FFCC3300"/>
        <rFont val="Arial"/>
        <family val="2"/>
      </rPr>
      <t>deboursé</t>
    </r>
    <r>
      <rPr>
        <sz val="11"/>
        <color rgb="FF333333"/>
        <rFont val="Arial"/>
        <family val="2"/>
      </rPr>
      <t xml:space="preserve"> davantage .</t>
    </r>
  </si>
  <si>
    <r>
      <t xml:space="preserve">Nous avons déjà obtenu qu’ il ne s’ impatientera point et qu’ il attendra paisiblement qu’ on le vienne tenter par une plus grosse somme que celle qu’ il a </t>
    </r>
    <r>
      <rPr>
        <b/>
        <sz val="11"/>
        <color rgb="FFCC3300"/>
        <rFont val="Arial"/>
        <family val="2"/>
      </rPr>
      <t>déboursée</t>
    </r>
    <r>
      <rPr>
        <sz val="11"/>
        <color rgb="FF333333"/>
        <rFont val="Arial"/>
        <family val="2"/>
      </rPr>
      <t xml:space="preserve"> .</t>
    </r>
  </si>
  <si>
    <r>
      <t xml:space="preserve">Et ce qui m’ induit encore davantage à croire que ces pratiques auroient quelque efficace , c’ est que je cognois un homme lequel estant curieux de medailles , peintures , statuës , camayeux , et autres pieces et jolivetez de cabinet , en amassa par cette seule industrie pour plus de douze mille livres , sans en avoir jamais </t>
    </r>
    <r>
      <rPr>
        <b/>
        <sz val="11"/>
        <color rgb="FFCC3300"/>
        <rFont val="Arial"/>
        <family val="2"/>
      </rPr>
      <t>desboursé</t>
    </r>
    <r>
      <rPr>
        <sz val="11"/>
        <color rgb="FF333333"/>
        <rFont val="Arial"/>
        <family val="2"/>
      </rPr>
      <t xml:space="preserve"> quatre .</t>
    </r>
  </si>
  <si>
    <r>
      <t xml:space="preserve">Je vous remercie de tout le soin qu’ avez eu pour l’ affaire de </t>
    </r>
    <r>
      <rPr>
        <sz val="11"/>
        <color rgb="FF000000"/>
        <rFont val="Calibri"/>
        <family val="2"/>
        <scheme val="minor"/>
      </rPr>
      <t>M</t>
    </r>
    <r>
      <rPr>
        <sz val="11"/>
        <color rgb="FF333333"/>
        <rFont val="Arial"/>
        <family val="2"/>
      </rPr>
      <t xml:space="preserve"> </t>
    </r>
    <r>
      <rPr>
        <sz val="11"/>
        <color rgb="FF000000"/>
        <rFont val="Calibri"/>
        <family val="2"/>
        <scheme val="minor"/>
      </rPr>
      <t>Bareton</t>
    </r>
    <r>
      <rPr>
        <sz val="11"/>
        <color rgb="FF333333"/>
        <rFont val="Arial"/>
        <family val="2"/>
      </rPr>
      <t xml:space="preserve"> : je vous prie de me mander ce qu’ en avez </t>
    </r>
    <r>
      <rPr>
        <b/>
        <sz val="11"/>
        <color rgb="FFCC3300"/>
        <rFont val="Arial"/>
        <family val="2"/>
      </rPr>
      <t>desboursé</t>
    </r>
    <r>
      <rPr>
        <sz val="11"/>
        <color rgb="FF333333"/>
        <rFont val="Arial"/>
        <family val="2"/>
      </rPr>
      <t xml:space="preserve"> , afin que je vous le rende .</t>
    </r>
  </si>
  <si>
    <r>
      <t xml:space="preserve">J’ ai </t>
    </r>
    <r>
      <rPr>
        <b/>
        <sz val="11"/>
        <color rgb="FFCC3300"/>
        <rFont val="Arial"/>
        <family val="2"/>
      </rPr>
      <t>déboursé</t>
    </r>
    <r>
      <rPr>
        <sz val="11"/>
        <color rgb="FF333333"/>
        <rFont val="Arial"/>
        <family val="2"/>
      </rPr>
      <t xml:space="preserve"> cela , ce sont les droits de sortie , les frais de transport etc .</t>
    </r>
  </si>
  <si>
    <r>
      <t xml:space="preserve">Je ne doute point de la probité de l’ homme , mais je voudrais savoir en quoi les quarante francs ont été </t>
    </r>
    <r>
      <rPr>
        <b/>
        <sz val="11"/>
        <color rgb="FFCC3300"/>
        <rFont val="Arial"/>
        <family val="2"/>
      </rPr>
      <t>déboursés</t>
    </r>
    <r>
      <rPr>
        <sz val="11"/>
        <color rgb="FF333333"/>
        <rFont val="Arial"/>
        <family val="2"/>
      </rPr>
      <t xml:space="preserve"> .</t>
    </r>
  </si>
  <si>
    <r>
      <t xml:space="preserve">Le gouvernement pensionne plusieurs écrivains ; mais pour cela il ne </t>
    </r>
    <r>
      <rPr>
        <b/>
        <sz val="11"/>
        <color rgb="FFCC3300"/>
        <rFont val="Arial"/>
        <family val="2"/>
      </rPr>
      <t>débourse</t>
    </r>
    <r>
      <rPr>
        <sz val="11"/>
        <color rgb="FF333333"/>
        <rFont val="Arial"/>
        <family val="2"/>
      </rPr>
      <t xml:space="preserve"> pas d’ argent .</t>
    </r>
  </si>
  <si>
    <r>
      <t xml:space="preserve">Que pour cela il falloit élire une trésoriere à la pluralité des voix , pour lui remettre en main tout l’ argent que les gagnans ne rembourseroient plus , et que les perdans païeroient au trésor ; afin que lors qu’ il y auroit assez de fonds en caisse , il fût employé à une partie de plaisir , où personne ne </t>
    </r>
    <r>
      <rPr>
        <b/>
        <sz val="11"/>
        <color rgb="FFCC3300"/>
        <rFont val="Arial"/>
        <family val="2"/>
      </rPr>
      <t>débourseroit</t>
    </r>
    <r>
      <rPr>
        <sz val="11"/>
        <color rgb="FF333333"/>
        <rFont val="Arial"/>
        <family val="2"/>
      </rPr>
      <t xml:space="preserve"> rien , et où on ne laisseroit pas de se bien divertir .</t>
    </r>
  </si>
  <si>
    <r>
      <t xml:space="preserve">Il est vrai , que ceux qu’ elles emploïent à cet office , aïant réciproquement besoin de leur secours , ils ne sont point barbares les uns aux autres , et s’ accommodent aisément , d’ une telle maniere , qu’ il n’ est pas besoin de rien </t>
    </r>
    <r>
      <rPr>
        <b/>
        <sz val="11"/>
        <color rgb="FFCC3300"/>
        <rFont val="Arial"/>
        <family val="2"/>
      </rPr>
      <t>débourser</t>
    </r>
    <r>
      <rPr>
        <sz val="11"/>
        <color rgb="FF333333"/>
        <rFont val="Arial"/>
        <family val="2"/>
      </rPr>
      <t xml:space="preserve"> .</t>
    </r>
  </si>
  <si>
    <r>
      <t xml:space="preserve">Si vous jugez à propos d’ ajouter à ce mémoire le loyer de l’ épinette et le paiement du porteur , je n’ aurai pas besoin de </t>
    </r>
    <r>
      <rPr>
        <b/>
        <sz val="11"/>
        <color rgb="FFCC3300"/>
        <rFont val="Arial"/>
        <family val="2"/>
      </rPr>
      <t>débourser</t>
    </r>
    <r>
      <rPr>
        <sz val="11"/>
        <color rgb="FF333333"/>
        <rFont val="Arial"/>
        <family val="2"/>
      </rPr>
      <t xml:space="preserve"> ici cet argent , sinon je le lui remettrai .</t>
    </r>
  </si>
  <si>
    <r>
      <t xml:space="preserve">Selon les lieux où se rendoient les commis à qui son époux procuroit des emplois , elle les prioit de lui faire des commissions qui entretenoient chez elle l’ abondance ; et les commissionnaires , par reconnoissance ou par timidité , ne parloient jamais de ce qu’ ils avoient </t>
    </r>
    <r>
      <rPr>
        <b/>
        <sz val="11"/>
        <color rgb="FFCC3300"/>
        <rFont val="Arial"/>
        <family val="2"/>
      </rPr>
      <t>déboursé</t>
    </r>
    <r>
      <rPr>
        <sz val="11"/>
        <color rgb="FF333333"/>
        <rFont val="Arial"/>
        <family val="2"/>
      </rPr>
      <t xml:space="preserve"> .</t>
    </r>
  </si>
  <si>
    <r>
      <t xml:space="preserve">Une lettre pour le général Gentili , par laquelle j’ approuve toutes les mesures qu’ il a prises pour nourrir votre escadre à Corfou , où je prescris que le reçu des sommes qu’ il a </t>
    </r>
    <r>
      <rPr>
        <b/>
        <sz val="11"/>
        <color rgb="FFCC3300"/>
        <rFont val="Arial"/>
        <family val="2"/>
      </rPr>
      <t>déboursées</t>
    </r>
    <r>
      <rPr>
        <sz val="11"/>
        <color rgb="FF333333"/>
        <rFont val="Arial"/>
        <family val="2"/>
      </rPr>
      <t xml:space="preserve"> sera accepté en paiement dans la caisse du payeur de Corfou , approuvant également l’ emploi des treize cents sacs de farine que vous avez pris .</t>
    </r>
  </si>
  <si>
    <r>
      <t xml:space="preserve">Il est vrai que l’ anglois donne une guinée , et que nous </t>
    </r>
    <r>
      <rPr>
        <b/>
        <sz val="11"/>
        <color rgb="FFCC3300"/>
        <rFont val="Arial"/>
        <family val="2"/>
      </rPr>
      <t>déboursons</t>
    </r>
    <r>
      <rPr>
        <sz val="11"/>
        <color rgb="FF333333"/>
        <rFont val="Arial"/>
        <family val="2"/>
      </rPr>
      <t xml:space="preserve"> mesquinement trente sols .</t>
    </r>
  </si>
  <si>
    <r>
      <t xml:space="preserve">Ce sont des européens auxquels la compagnie fait des avances , et que les habitants prennent chez eux , en rendant à l’ administration ce qu’ elle a </t>
    </r>
    <r>
      <rPr>
        <b/>
        <sz val="11"/>
        <color rgb="FFCC3300"/>
        <rFont val="Arial"/>
        <family val="2"/>
      </rPr>
      <t>déboursé</t>
    </r>
    <r>
      <rPr>
        <sz val="11"/>
        <color rgb="FF333333"/>
        <rFont val="Arial"/>
        <family val="2"/>
      </rPr>
      <t xml:space="preserve"> .</t>
    </r>
  </si>
  <si>
    <r>
      <t xml:space="preserve">Jamais le maître de ces maisons vitrées ne lui reprochera d’ y venir occuper une place éternellement gratuite : il sera toute l’ année régalé de musique et chauffé , sans rien </t>
    </r>
    <r>
      <rPr>
        <b/>
        <sz val="11"/>
        <color rgb="FFCC3300"/>
        <rFont val="Arial"/>
        <family val="2"/>
      </rPr>
      <t xml:space="preserve">débourser ; </t>
    </r>
    <r>
      <rPr>
        <sz val="11"/>
        <color rgb="FF333333"/>
        <rFont val="Arial"/>
        <family val="2"/>
      </rPr>
      <t>son oreille jouira plus que son estomac , et la symphonie lui tiendra lieu de souper .</t>
    </r>
  </si>
  <si>
    <r>
      <t xml:space="preserve">Le comte de </t>
    </r>
    <r>
      <rPr>
        <sz val="11"/>
        <color rgb="FF000000"/>
        <rFont val="Calibri"/>
        <family val="2"/>
        <scheme val="minor"/>
      </rPr>
      <t>Charolois</t>
    </r>
    <r>
      <rPr>
        <sz val="11"/>
        <color rgb="FF333333"/>
        <rFont val="Arial"/>
        <family val="2"/>
      </rPr>
      <t xml:space="preserve"> demandoit pour lui et son premier héritier , les villes rachetées sur la </t>
    </r>
    <r>
      <rPr>
        <sz val="11"/>
        <color rgb="FF000000"/>
        <rFont val="Calibri"/>
        <family val="2"/>
        <scheme val="minor"/>
      </rPr>
      <t>Somme</t>
    </r>
    <r>
      <rPr>
        <sz val="11"/>
        <color rgb="FF333333"/>
        <rFont val="Arial"/>
        <family val="2"/>
      </rPr>
      <t xml:space="preserve"> , qui après eux pourroient être retirées pour la somme de deux cens mille écus , sans que le comte fût obligé de rendre les quatre cens mille écus </t>
    </r>
    <r>
      <rPr>
        <b/>
        <sz val="11"/>
        <color rgb="FFCC3300"/>
        <rFont val="Arial"/>
        <family val="2"/>
      </rPr>
      <t>déboursés</t>
    </r>
    <r>
      <rPr>
        <sz val="11"/>
        <color rgb="FF333333"/>
        <rFont val="Arial"/>
        <family val="2"/>
      </rPr>
      <t xml:space="preserve"> par le roi pour le rachat ; il vouloit de plus , </t>
    </r>
    <r>
      <rPr>
        <sz val="11"/>
        <color rgb="FF000000"/>
        <rFont val="Calibri"/>
        <family val="2"/>
        <scheme val="minor"/>
      </rPr>
      <t>Boulogne</t>
    </r>
    <r>
      <rPr>
        <sz val="11"/>
        <color rgb="FF333333"/>
        <rFont val="Arial"/>
        <family val="2"/>
      </rPr>
      <t xml:space="preserve"> , </t>
    </r>
    <r>
      <rPr>
        <sz val="11"/>
        <color rgb="FF000000"/>
        <rFont val="Calibri"/>
        <family val="2"/>
        <scheme val="minor"/>
      </rPr>
      <t>Guisne</t>
    </r>
    <r>
      <rPr>
        <sz val="11"/>
        <color rgb="FF333333"/>
        <rFont val="Arial"/>
        <family val="2"/>
      </rPr>
      <t xml:space="preserve"> , </t>
    </r>
    <r>
      <rPr>
        <sz val="11"/>
        <color rgb="FF000000"/>
        <rFont val="Calibri"/>
        <family val="2"/>
        <scheme val="minor"/>
      </rPr>
      <t>Péronne</t>
    </r>
    <r>
      <rPr>
        <sz val="11"/>
        <color rgb="FF333333"/>
        <rFont val="Arial"/>
        <family val="2"/>
      </rPr>
      <t xml:space="preserve"> , </t>
    </r>
    <r>
      <rPr>
        <sz val="11"/>
        <color rgb="FF000000"/>
        <rFont val="Calibri"/>
        <family val="2"/>
        <scheme val="minor"/>
      </rPr>
      <t>Mondidier</t>
    </r>
    <r>
      <rPr>
        <sz val="11"/>
        <color rgb="FF333333"/>
        <rFont val="Arial"/>
        <family val="2"/>
      </rPr>
      <t xml:space="preserve"> et </t>
    </r>
    <r>
      <rPr>
        <sz val="11"/>
        <color rgb="FF000000"/>
        <rFont val="Calibri"/>
        <family val="2"/>
        <scheme val="minor"/>
      </rPr>
      <t>Roye</t>
    </r>
    <r>
      <rPr>
        <sz val="11"/>
        <color rgb="FF333333"/>
        <rFont val="Arial"/>
        <family val="2"/>
      </rPr>
      <t xml:space="preserve"> , comme héritages perpétuels .</t>
    </r>
  </si>
  <si>
    <r>
      <t xml:space="preserve">En avances de diverses natures , j’ avais </t>
    </r>
    <r>
      <rPr>
        <b/>
        <sz val="11"/>
        <color rgb="FFCC3300"/>
        <rFont val="Arial"/>
        <family val="2"/>
      </rPr>
      <t>déboursé</t>
    </r>
    <r>
      <rPr>
        <sz val="11"/>
        <color rgb="FF333333"/>
        <rFont val="Arial"/>
        <family val="2"/>
      </rPr>
      <t xml:space="preserve"> plus de quatre cent mille francs , et il restait dû , à droite et à gauche , plus de cent cinquante mille francs .</t>
    </r>
  </si>
  <si>
    <r>
      <t xml:space="preserve">Il faut donc toujours vous importuner ; mais , cette fois , sans rien </t>
    </r>
    <r>
      <rPr>
        <b/>
        <sz val="11"/>
        <color rgb="FFCC3300"/>
        <rFont val="Arial"/>
        <family val="2"/>
      </rPr>
      <t>débourser</t>
    </r>
    <r>
      <rPr>
        <sz val="11"/>
        <color rgb="FF333333"/>
        <rFont val="Arial"/>
        <family val="2"/>
      </rPr>
      <t xml:space="preserve"> , envoyez , je vous prie , à ce bureau quelqu’ un qui , fouillant dans le fatras des lettres </t>
    </r>
    <r>
      <rPr>
        <i/>
        <sz val="11"/>
        <color rgb="FF333333"/>
        <rFont val="Arial"/>
        <family val="2"/>
      </rPr>
      <t>poste restante ,</t>
    </r>
    <r>
      <rPr>
        <sz val="11"/>
        <color rgb="FF333333"/>
        <rFont val="Arial"/>
        <family val="2"/>
      </rPr>
      <t xml:space="preserve"> y déterre les miennes et fasse mettre au dos : </t>
    </r>
    <r>
      <rPr>
        <i/>
        <sz val="11"/>
        <color rgb="FF333333"/>
        <rFont val="Arial"/>
        <family val="2"/>
      </rPr>
      <t>chez Messieurs Molini et</t>
    </r>
    <r>
      <rPr>
        <sz val="11"/>
        <color rgb="FF333333"/>
        <rFont val="Arial"/>
        <family val="2"/>
      </rPr>
      <t xml:space="preserve"> </t>
    </r>
    <r>
      <rPr>
        <i/>
        <sz val="11"/>
        <color rgb="FF333333"/>
        <rFont val="Arial"/>
        <family val="2"/>
      </rPr>
      <t xml:space="preserve">Landi , libraires à Florence ; </t>
    </r>
    <r>
      <rPr>
        <sz val="11"/>
        <color rgb="FF333333"/>
        <rFont val="Arial"/>
        <family val="2"/>
      </rPr>
      <t>puis vous joindrez à cette bonté celle de m’ en donner avis .</t>
    </r>
  </si>
  <si>
    <r>
      <t xml:space="preserve">Le préfet de police pensa qu’ il était assez malheureux d’ avoir perdu son argent , et il s’ épargna le chagrin de le </t>
    </r>
    <r>
      <rPr>
        <b/>
        <sz val="11"/>
        <color rgb="FFCC3300"/>
        <rFont val="Arial"/>
        <family val="2"/>
      </rPr>
      <t>débourser</t>
    </r>
    <r>
      <rPr>
        <sz val="11"/>
        <color rgb="FF333333"/>
        <rFont val="Arial"/>
        <family val="2"/>
      </rPr>
      <t xml:space="preserve"> .</t>
    </r>
  </si>
  <si>
    <r>
      <t>Notre paysan pour racheter ses deux conscrits</t>
    </r>
    <r>
      <rPr>
        <b/>
        <sz val="11"/>
        <color rgb="FFCC3300"/>
        <rFont val="Arial"/>
        <family val="2"/>
      </rPr>
      <t>débourse</t>
    </r>
    <r>
      <rPr>
        <sz val="11"/>
        <color rgb="FF333333"/>
        <rFont val="Arial"/>
        <family val="2"/>
      </rPr>
      <t xml:space="preserve"> 4000 fr qu’ il emprunte : à 5 p 100 , voilà les 200 fr dont nous parlions tout à l’ heure .</t>
    </r>
  </si>
  <si>
    <r>
      <t xml:space="preserve">Chaque convive avait </t>
    </r>
    <r>
      <rPr>
        <b/>
        <sz val="11"/>
        <color rgb="FFCC3300"/>
        <rFont val="Arial"/>
        <family val="2"/>
      </rPr>
      <t>déboursé</t>
    </r>
    <r>
      <rPr>
        <sz val="11"/>
        <color rgb="FF333333"/>
        <rFont val="Arial"/>
        <family val="2"/>
      </rPr>
      <t xml:space="preserve"> six francs pour un couvert en ruolz .</t>
    </r>
  </si>
  <si>
    <r>
      <t xml:space="preserve">Le lion de </t>
    </r>
    <r>
      <rPr>
        <sz val="11"/>
        <color rgb="FF000000"/>
        <rFont val="Calibri"/>
        <family val="2"/>
        <scheme val="minor"/>
      </rPr>
      <t>Dieu</t>
    </r>
    <r>
      <rPr>
        <sz val="11"/>
        <color rgb="FF333333"/>
        <rFont val="Arial"/>
        <family val="2"/>
      </rPr>
      <t xml:space="preserve"> ne lui avait indiqué que le tiers de ce qu’ il aurait à </t>
    </r>
    <r>
      <rPr>
        <b/>
        <sz val="11"/>
        <color rgb="FFCC3300"/>
        <rFont val="Arial"/>
        <family val="2"/>
      </rPr>
      <t xml:space="preserve">débourser ; </t>
    </r>
    <r>
      <rPr>
        <sz val="11"/>
        <color rgb="FF333333"/>
        <rFont val="Arial"/>
        <family val="2"/>
      </rPr>
      <t>au lieu de cinq tomans et quatre pains de sucre , il se trouvait engagé pour quinze tomans et douze pains de sucre .</t>
    </r>
  </si>
  <si>
    <r>
      <t xml:space="preserve">Cette somme à </t>
    </r>
    <r>
      <rPr>
        <b/>
        <sz val="11"/>
        <color rgb="FFCC3300"/>
        <rFont val="Arial"/>
        <family val="2"/>
      </rPr>
      <t>débourser</t>
    </r>
    <r>
      <rPr>
        <sz val="11"/>
        <color rgb="FF333333"/>
        <rFont val="Arial"/>
        <family val="2"/>
      </rPr>
      <t xml:space="preserve"> tenait surtout à cœur à Mme de Ferriol , et elle le fit sentir à Mlle Aïssé , qui se leva , alla prendre le billet et le jeta au feu en sa présence .</t>
    </r>
  </si>
  <si>
    <r>
      <t xml:space="preserve">Quand une personne , désirant acheter un objet à tel prix , apprend qu’ une autre personne désire acheter ce même objet à un prix égal , aussitôt son désir personnel s’ avive au point qu’ elle consentirait à l’ acquérir à un prix supérieur ; et cette autre personne , à son tour , si elle vient à le savoir , sent s’ accroître son désir et s’ élever le prix maximum qu’ elle se résignerait à </t>
    </r>
    <r>
      <rPr>
        <b/>
        <sz val="11"/>
        <color rgb="FFCC3300"/>
        <rFont val="Arial"/>
        <family val="2"/>
      </rPr>
      <t>débourser</t>
    </r>
    <r>
      <rPr>
        <sz val="11"/>
        <color rgb="FF333333"/>
        <rFont val="Arial"/>
        <family val="2"/>
      </rPr>
      <t xml:space="preserve"> .</t>
    </r>
  </si>
  <si>
    <r>
      <t xml:space="preserve">Votre gouvernement </t>
    </r>
    <r>
      <rPr>
        <b/>
        <sz val="11"/>
        <color rgb="FFCC3300"/>
        <rFont val="Arial"/>
        <family val="2"/>
      </rPr>
      <t>débourse</t>
    </r>
    <r>
      <rPr>
        <sz val="11"/>
        <color rgb="FF333333"/>
        <rFont val="Arial"/>
        <family val="2"/>
      </rPr>
      <t xml:space="preserve"> les sommes , nul doute ; mais vous connaissez assez les affaires pour savoir les inconvénients et les abus des fournitures .</t>
    </r>
  </si>
  <si>
    <r>
      <t xml:space="preserve">il vaut donc mieux prendre la modique somme de 10 000 livres , que d’ en </t>
    </r>
    <r>
      <rPr>
        <b/>
        <sz val="11"/>
        <color rgb="FFCC3300"/>
        <rFont val="Arial"/>
        <family val="2"/>
      </rPr>
      <t>débourser</t>
    </r>
    <r>
      <rPr>
        <sz val="11"/>
        <color rgb="FF333333"/>
        <rFont val="Arial"/>
        <family val="2"/>
      </rPr>
      <t xml:space="preserve"> encore autant .</t>
    </r>
  </si>
  <si>
    <r>
      <t xml:space="preserve">Non , de par ma chandelle verte , faisons la guerre , puisque vous en êtes enragés , mais ne </t>
    </r>
    <r>
      <rPr>
        <b/>
        <sz val="11"/>
        <color rgb="FFCC3300"/>
        <rFont val="Arial"/>
        <family val="2"/>
      </rPr>
      <t>déboursons</t>
    </r>
    <r>
      <rPr>
        <sz val="11"/>
        <color rgb="FF333333"/>
        <rFont val="Arial"/>
        <family val="2"/>
      </rPr>
      <t xml:space="preserve"> pas un sou .</t>
    </r>
  </si>
  <si>
    <r>
      <t xml:space="preserve">Car on est bien charitable dans le pays , surtout quand il ne faut pas </t>
    </r>
    <r>
      <rPr>
        <b/>
        <sz val="11"/>
        <color rgb="FFCC3300"/>
        <rFont val="Arial"/>
        <family val="2"/>
      </rPr>
      <t>débourser</t>
    </r>
    <r>
      <rPr>
        <sz val="11"/>
        <color rgb="FF333333"/>
        <rFont val="Arial"/>
        <family val="2"/>
      </rPr>
      <t xml:space="preserve"> un pauvre liard .</t>
    </r>
  </si>
  <si>
    <r>
      <t xml:space="preserve">Par exemple , il n’ avait pas manqué , lorsqu’ elle était revenue à la charge au sujet de la vache , de représenter que trois cents francs étaient une grosse somme , qu’ il ne </t>
    </r>
    <r>
      <rPr>
        <b/>
        <sz val="11"/>
        <color rgb="FFCC3300"/>
        <rFont val="Arial"/>
        <family val="2"/>
      </rPr>
      <t>débourserait</t>
    </r>
    <r>
      <rPr>
        <sz val="11"/>
        <color rgb="FF333333"/>
        <rFont val="Arial"/>
        <family val="2"/>
      </rPr>
      <t xml:space="preserve"> pas sans une nécessité absolue .</t>
    </r>
  </si>
  <si>
    <r>
      <t xml:space="preserve">Scribes en leurs causes , et ne </t>
    </r>
    <r>
      <rPr>
        <b/>
        <i/>
        <sz val="11"/>
        <color rgb="FFCC3300"/>
        <rFont val="Arial"/>
        <family val="2"/>
      </rPr>
      <t>déboursant</t>
    </r>
    <r>
      <rPr>
        <i/>
        <sz val="11"/>
        <color rgb="FF333333"/>
        <rFont val="Arial"/>
        <family val="2"/>
      </rPr>
      <t xml:space="preserve"> point d’ argent , ils n’ en demandaient que peu ou point aux parties , tant que la procédure durait .</t>
    </r>
  </si>
  <si>
    <r>
      <t xml:space="preserve">Parfois , le roi pouvait acheter sans rien </t>
    </r>
    <r>
      <rPr>
        <b/>
        <sz val="11"/>
        <color rgb="FFCC3300"/>
        <rFont val="Arial"/>
        <family val="2"/>
      </rPr>
      <t>débourser</t>
    </r>
    <r>
      <rPr>
        <sz val="11"/>
        <color rgb="FF333333"/>
        <rFont val="Arial"/>
        <family val="2"/>
      </rPr>
      <t xml:space="preserve"> , simplement en cédant certains de ses droits .</t>
    </r>
  </si>
  <si>
    <r>
      <t xml:space="preserve">Un photographe sommairement outillé ou un horloger pas trop maladroit pourrait visiter sans </t>
    </r>
    <r>
      <rPr>
        <b/>
        <sz val="11"/>
        <color rgb="FFCC3300"/>
        <rFont val="Arial"/>
        <family val="2"/>
      </rPr>
      <t>débourser</t>
    </r>
    <r>
      <rPr>
        <sz val="11"/>
        <color rgb="FF333333"/>
        <rFont val="Arial"/>
        <family val="2"/>
      </rPr>
      <t xml:space="preserve"> un liard toutes les îles de la </t>
    </r>
    <r>
      <rPr>
        <sz val="11"/>
        <color rgb="FF000000"/>
        <rFont val="Calibri"/>
        <family val="2"/>
        <scheme val="minor"/>
      </rPr>
      <t>Polynésie</t>
    </r>
    <r>
      <rPr>
        <sz val="11"/>
        <color rgb="FF333333"/>
        <rFont val="Arial"/>
        <family val="2"/>
      </rPr>
      <t xml:space="preserve"> .</t>
    </r>
  </si>
  <si>
    <r>
      <t xml:space="preserve">À cette place , tout autre que moi , un homme riche , par exemple , pourrait évaluer le prix de ces maisons de torchis , calculer l’ exacte superficie de ces champs , de ces prés , rêver qu’ il a </t>
    </r>
    <r>
      <rPr>
        <b/>
        <sz val="11"/>
        <color rgb="FFCC3300"/>
        <rFont val="Arial"/>
        <family val="2"/>
      </rPr>
      <t>déboursé</t>
    </r>
    <r>
      <rPr>
        <sz val="11"/>
        <color rgb="FF333333"/>
        <rFont val="Arial"/>
        <family val="2"/>
      </rPr>
      <t xml:space="preserve"> la somme nécessaire , que ce village lui appartient .</t>
    </r>
  </si>
  <si>
    <r>
      <t xml:space="preserve">Dans le quartier sa réputation de bon joueur était solide ; on lui enviait son habileté et une chance de " cocu " qui lui permettait de boire à sa soif sans jamais </t>
    </r>
    <r>
      <rPr>
        <b/>
        <sz val="11"/>
        <color rgb="FFCC3300"/>
        <rFont val="Arial"/>
        <family val="2"/>
      </rPr>
      <t>débourser</t>
    </r>
    <r>
      <rPr>
        <sz val="11"/>
        <color rgb="FF333333"/>
        <rFont val="Arial"/>
        <family val="2"/>
      </rPr>
      <t xml:space="preserve"> un sou .</t>
    </r>
    <r>
      <rPr>
        <sz val="11"/>
        <color rgb="FF000000"/>
        <rFont val="Calibri"/>
        <family val="2"/>
        <scheme val="minor"/>
      </rPr>
      <t xml:space="preserve"> </t>
    </r>
  </si>
  <si>
    <r>
      <t xml:space="preserve">Quand nous voulons faire réparer une maison , nous donnons un ordre à un ouvrier ; mais actuellement , cet ordre n’ est pas bon marché , et nous sommes obligés à notre tour , en échange du service rendu , de </t>
    </r>
    <r>
      <rPr>
        <b/>
        <sz val="11"/>
        <color rgb="FFCC3300"/>
        <rFont val="Arial"/>
        <family val="2"/>
      </rPr>
      <t>débourser</t>
    </r>
    <r>
      <rPr>
        <sz val="11"/>
        <color rgb="FF333333"/>
        <rFont val="Arial"/>
        <family val="2"/>
      </rPr>
      <t xml:space="preserve"> une forte somme .</t>
    </r>
  </si>
  <si>
    <r>
      <t xml:space="preserve">Quant au colon , il a le précieux avantage de n’ avoir rien à </t>
    </r>
    <r>
      <rPr>
        <b/>
        <sz val="11"/>
        <color rgb="FFCC3300"/>
        <rFont val="Arial"/>
        <family val="2"/>
      </rPr>
      <t>débourser</t>
    </r>
    <r>
      <rPr>
        <sz val="11"/>
        <color rgb="FF333333"/>
        <rFont val="Arial"/>
        <family val="2"/>
      </rPr>
      <t xml:space="preserve"> pour se procurer une terre , et de pouvoir consacrer tout ce qu’ il a d’ argent à la mettre en valeur .</t>
    </r>
  </si>
  <si>
    <r>
      <t xml:space="preserve">Je n’ ai connu qu’ un autre marchand aussi difficile et toujours prêt à rembarrer le client , </t>
    </r>
    <r>
      <rPr>
        <sz val="11"/>
        <color rgb="FF000000"/>
        <rFont val="Calibri"/>
        <family val="2"/>
        <scheme val="minor"/>
      </rPr>
      <t>Ambroise</t>
    </r>
    <r>
      <rPr>
        <sz val="11"/>
        <color rgb="FF333333"/>
        <rFont val="Arial"/>
        <family val="2"/>
      </rPr>
      <t xml:space="preserve"> </t>
    </r>
    <r>
      <rPr>
        <sz val="11"/>
        <color rgb="FF000000"/>
        <rFont val="Calibri"/>
        <family val="2"/>
        <scheme val="minor"/>
      </rPr>
      <t>Vollard</t>
    </r>
    <r>
      <rPr>
        <sz val="11"/>
        <color rgb="FF333333"/>
        <rFont val="Arial"/>
        <family val="2"/>
      </rPr>
      <t xml:space="preserve"> , cet ours mal léché que j’ ai également beaucoup fréquenté , qui aimait tellement la peinture contemporaine qu’ il rachetait par la suite les tableaux qu’ il avait été contraint de vendre pour faire de l’ argent afin de pouvoir nourrir son écurie de peintres à ses et à leurs débuts et que j’ ai vu racheter 300 . </t>
    </r>
    <r>
      <rPr>
        <sz val="11"/>
        <color rgb="FF000000"/>
        <rFont val="Calibri"/>
        <family val="2"/>
        <scheme val="minor"/>
      </rPr>
      <t xml:space="preserve">000 Des Cézannes qu’ il avait vendus 3 . 000 Dix ans auparavant pour assurer une rente de 300 francs par mois au vieux maître d’ Aix , </t>
    </r>
    <r>
      <rPr>
        <b/>
        <sz val="11"/>
        <color rgb="FFCC3300"/>
        <rFont val="Calibri"/>
        <family val="2"/>
        <scheme val="minor"/>
      </rPr>
      <t>déboursant</t>
    </r>
    <r>
      <rPr>
        <sz val="11"/>
        <color rgb="FF000000"/>
        <rFont val="Calibri"/>
        <family val="2"/>
        <scheme val="minor"/>
      </rPr>
      <t xml:space="preserve"> la forte somme sans sourciller , non par lucre ni pour se livrer à une spéculation </t>
    </r>
    <r>
      <rPr>
        <i/>
        <sz val="11"/>
        <color rgb="FF000000"/>
        <rFont val="Calibri"/>
        <family val="2"/>
        <scheme val="minor"/>
      </rPr>
      <t>up to date</t>
    </r>
    <r>
      <rPr>
        <sz val="11"/>
        <color rgb="FF000000"/>
        <rFont val="Calibri"/>
        <family val="2"/>
        <scheme val="minor"/>
      </rPr>
      <t xml:space="preserve"> et profiter d’ un </t>
    </r>
    <r>
      <rPr>
        <i/>
        <sz val="11"/>
        <color rgb="FF000000"/>
        <rFont val="Calibri"/>
        <family val="2"/>
        <scheme val="minor"/>
      </rPr>
      <t>boom</t>
    </r>
    <r>
      <rPr>
        <sz val="11"/>
        <color rgb="FF000000"/>
        <rFont val="Calibri"/>
        <family val="2"/>
        <scheme val="minor"/>
      </rPr>
      <t xml:space="preserve"> avec le sourire , mais par amour , et les peintres qui ne pipaient mot de son vivant et le laissaient faire estomaqués , trop heureux d’ être mis sous contrat par un tel </t>
    </r>
    <r>
      <rPr>
        <i/>
        <sz val="11"/>
        <color rgb="FF000000"/>
        <rFont val="Calibri"/>
        <family val="2"/>
        <scheme val="minor"/>
      </rPr>
      <t>supporter ,</t>
    </r>
    <r>
      <rPr>
        <sz val="11"/>
        <color rgb="FF000000"/>
        <rFont val="Calibri"/>
        <family val="2"/>
        <scheme val="minor"/>
      </rPr>
      <t xml:space="preserve"> ont eu le front de se plaindre de lui après sa mort!</t>
    </r>
  </si>
  <si>
    <r>
      <t xml:space="preserve">Ceux qui voulaient subir les brimades mécaniques payaient vingt sous , tandis que les philosophes en </t>
    </r>
    <r>
      <rPr>
        <b/>
        <sz val="11"/>
        <color rgb="FFCC3300"/>
        <rFont val="Arial"/>
        <family val="2"/>
      </rPr>
      <t>déboursaient</t>
    </r>
    <r>
      <rPr>
        <sz val="11"/>
        <color rgb="FF333333"/>
        <rFont val="Arial"/>
        <family val="2"/>
      </rPr>
      <t xml:space="preserve"> le triple , impatients qu’ ils sont de se sentir prêts à voir .</t>
    </r>
  </si>
  <si>
    <r>
      <t xml:space="preserve">Avec une douceur qu’ on n’ aurait jamais attendu de cette brute , il la persuada gentiment de </t>
    </r>
    <r>
      <rPr>
        <b/>
        <sz val="11"/>
        <color rgb="FFCC3300"/>
        <rFont val="Arial"/>
        <family val="2"/>
      </rPr>
      <t>débourser</t>
    </r>
    <r>
      <rPr>
        <sz val="11"/>
        <color rgb="FF333333"/>
        <rFont val="Arial"/>
        <family val="2"/>
      </rPr>
      <t xml:space="preserve"> l’ argent , une misère , pour en finir .</t>
    </r>
  </si>
  <si>
    <r>
      <t xml:space="preserve">S’ el fist siervir moult noblement , par volenté et par pourpens ; mais li rois païoit le </t>
    </r>
    <r>
      <rPr>
        <b/>
        <sz val="11"/>
        <color rgb="FFC00000"/>
        <rFont val="Calibri"/>
        <family val="2"/>
        <scheme val="minor"/>
      </rPr>
      <t>despens</t>
    </r>
    <r>
      <rPr>
        <sz val="11"/>
        <color rgb="FF000000"/>
        <rFont val="Calibri"/>
        <family val="2"/>
        <scheme val="minor"/>
      </rPr>
      <t xml:space="preserve"> .</t>
    </r>
  </si>
  <si>
    <r>
      <t xml:space="preserve">Carles , ki fu de grant savoir , La tierce part de son avoir , par devisance et par pourpens , retint à faire son </t>
    </r>
    <r>
      <rPr>
        <b/>
        <sz val="11"/>
        <color rgb="FFC00000"/>
        <rFont val="Calibri"/>
        <family val="2"/>
        <scheme val="minor"/>
      </rPr>
      <t>despens</t>
    </r>
    <r>
      <rPr>
        <sz val="11"/>
        <color rgb="FF000000"/>
        <rFont val="Calibri"/>
        <family val="2"/>
        <scheme val="minor"/>
      </rPr>
      <t xml:space="preserve"> et çou que mestiers li seroit , en dementres que il vivroit .</t>
    </r>
  </si>
  <si>
    <r>
      <t xml:space="preserve">mais ele juga que li enfés tout son droit a , parmi vii mil livres d’ acorde . de tant i ot miséricorde Pour son </t>
    </r>
    <r>
      <rPr>
        <b/>
        <sz val="11"/>
        <color rgb="FFC00000"/>
        <rFont val="Calibri"/>
        <family val="2"/>
        <scheme val="minor"/>
      </rPr>
      <t>despens</t>
    </r>
    <r>
      <rPr>
        <sz val="11"/>
        <color rgb="FF000000"/>
        <rFont val="Calibri"/>
        <family val="2"/>
        <scheme val="minor"/>
      </rPr>
      <t xml:space="preserve"> et pour sa gierre .</t>
    </r>
  </si>
  <si>
    <r>
      <t xml:space="preserve">Si ne sai , se je dor ou voil Ou se je pens , Queil part je panrrai mon </t>
    </r>
    <r>
      <rPr>
        <b/>
        <sz val="11"/>
        <color rgb="FFC00000"/>
        <rFont val="Calibri"/>
        <family val="2"/>
        <scheme val="minor"/>
      </rPr>
      <t>despens</t>
    </r>
    <r>
      <rPr>
        <sz val="11"/>
        <color rgb="FF000000"/>
        <rFont val="Calibri"/>
        <family val="2"/>
        <scheme val="minor"/>
      </rPr>
      <t xml:space="preserve"> De quoi passeir puisse cest tens : Teil siecle ai gié .</t>
    </r>
  </si>
  <si>
    <r>
      <t xml:space="preserve">Je ne met point gent a mesaise , Ne ne les fais aler en guerre ; Mes gens ne veulent fors paix querre , Ne d’ autre riens ilz n’ ont espens , Fors de mener les grans </t>
    </r>
    <r>
      <rPr>
        <b/>
        <sz val="11"/>
        <color rgb="FFC00000"/>
        <rFont val="Calibri"/>
        <family val="2"/>
        <scheme val="minor"/>
      </rPr>
      <t>despens</t>
    </r>
    <r>
      <rPr>
        <sz val="11"/>
        <color rgb="FF000000"/>
        <rFont val="Calibri"/>
        <family val="2"/>
        <scheme val="minor"/>
      </rPr>
      <t xml:space="preserve"> , Jouer , dancier et eulx esbatre .</t>
    </r>
  </si>
  <si>
    <r>
      <t xml:space="preserve">Je me contente des </t>
    </r>
    <r>
      <rPr>
        <b/>
        <sz val="11"/>
        <color rgb="FFC00000"/>
        <rFont val="Calibri"/>
        <family val="2"/>
        <scheme val="minor"/>
      </rPr>
      <t>despens</t>
    </r>
    <r>
      <rPr>
        <sz val="11"/>
        <color rgb="FF000000"/>
        <rFont val="Calibri"/>
        <family val="2"/>
        <scheme val="minor"/>
      </rPr>
      <t xml:space="preserve"> , puys que tant disertement nous as faict repetition sus le chapitre singulier de la caballe culinaire et monasticque . </t>
    </r>
  </si>
  <si>
    <r>
      <t xml:space="preserve">Quand la mère eut entendu cette confession , et que , par tels moyens , elle devoit estre condamnée , elle supplia le juge d’ asseoir les </t>
    </r>
    <r>
      <rPr>
        <b/>
        <sz val="11"/>
        <color rgb="FFCC3300"/>
        <rFont val="Arial"/>
        <family val="2"/>
      </rPr>
      <t>despens</t>
    </r>
    <r>
      <rPr>
        <sz val="11"/>
        <color rgb="FF333333"/>
        <rFont val="Arial"/>
        <family val="2"/>
      </rPr>
      <t xml:space="preserve"> sur sa fille , attendu qu’ elle avoit esté cause de ce procès .</t>
    </r>
  </si>
  <si>
    <r>
      <t xml:space="preserve">Ils appellent ce filet , qu’ ils tirent ainsi le boulesche , et est celui tenu des plus riches entre eux , qui a moien d’ en entretenir un ou deux , car le moindre vaut mille frans et sont coustumierement plus de cent apres un , à la solde et aux </t>
    </r>
    <r>
      <rPr>
        <b/>
        <sz val="11"/>
        <color rgb="FFCC3300"/>
        <rFont val="Arial"/>
        <family val="2"/>
      </rPr>
      <t>despens</t>
    </r>
    <r>
      <rPr>
        <sz val="11"/>
        <color rgb="FF333333"/>
        <rFont val="Arial"/>
        <family val="2"/>
      </rPr>
      <t xml:space="preserve"> du maistre , qui ne les nourrit que de poisson , et leur donne quelque peu d’ argent pour nourrir leur mesnage , et envoie vendre sa maree aux villes circonvoisines , comme </t>
    </r>
    <r>
      <rPr>
        <sz val="11"/>
        <color rgb="FF000000"/>
        <rFont val="Calibri"/>
        <family val="2"/>
        <scheme val="minor"/>
      </rPr>
      <t>Tholose</t>
    </r>
    <r>
      <rPr>
        <sz val="11"/>
        <color rgb="FF333333"/>
        <rFont val="Arial"/>
        <family val="2"/>
      </rPr>
      <t xml:space="preserve"> , </t>
    </r>
    <r>
      <rPr>
        <sz val="11"/>
        <color rgb="FF000000"/>
        <rFont val="Calibri"/>
        <family val="2"/>
        <scheme val="minor"/>
      </rPr>
      <t>Carcassone</t>
    </r>
    <r>
      <rPr>
        <sz val="11"/>
        <color rgb="FF333333"/>
        <rFont val="Arial"/>
        <family val="2"/>
      </rPr>
      <t xml:space="preserve"> ,</t>
    </r>
    <r>
      <rPr>
        <sz val="11"/>
        <color rgb="FF000000"/>
        <rFont val="Calibri"/>
        <family val="2"/>
        <scheme val="minor"/>
      </rPr>
      <t>Narbonne</t>
    </r>
    <r>
      <rPr>
        <sz val="11"/>
        <color rgb="FF333333"/>
        <rFont val="Arial"/>
        <family val="2"/>
      </rPr>
      <t xml:space="preserve"> , et </t>
    </r>
    <r>
      <rPr>
        <sz val="11"/>
        <color rgb="FF000000"/>
        <rFont val="Calibri"/>
        <family val="2"/>
        <scheme val="minor"/>
      </rPr>
      <t>Beziers</t>
    </r>
    <r>
      <rPr>
        <sz val="11"/>
        <color rgb="FF333333"/>
        <rFont val="Arial"/>
        <family val="2"/>
      </rPr>
      <t xml:space="preserve"> : </t>
    </r>
  </si>
  <si>
    <r>
      <t xml:space="preserve">et , en disant ces parolles , se print tant à rire , qu’ elle le suplia luy vouloir compter ce que c’ estoit , ce qu’ il feit tout du long , en luy monstrant la peau du loup que son varlet de chambre avoit apportée . et , après qu’ ilz eurent passé le temps aux </t>
    </r>
    <r>
      <rPr>
        <b/>
        <sz val="11"/>
        <color rgb="FFCC3300"/>
        <rFont val="Arial"/>
        <family val="2"/>
      </rPr>
      <t>despens</t>
    </r>
    <r>
      <rPr>
        <sz val="11"/>
        <color rgb="FF333333"/>
        <rFont val="Arial"/>
        <family val="2"/>
      </rPr>
      <t xml:space="preserve"> des pauvres gens , s’ en allerent dormyr d’ aussi gratieux repos que les deux autres travaillerent la nuyct en paour et craincte que leur affaire fust revelé .</t>
    </r>
  </si>
  <si>
    <r>
      <t xml:space="preserve">Varro , le plus subtil et le plus sçavant autheur Latin , en ses livres de la Theologie , escrit que le secrestin de Hercules , jectant au sort , d’ une main pour soy , de l’ autre pour Hercules , joua contre luy un souper et une garse : s’ il gaignoit , aux </t>
    </r>
    <r>
      <rPr>
        <b/>
        <sz val="11"/>
        <color rgb="FFCC3300"/>
        <rFont val="Arial"/>
        <family val="2"/>
      </rPr>
      <t>despens</t>
    </r>
    <r>
      <rPr>
        <sz val="11"/>
        <color rgb="FF333333"/>
        <rFont val="Arial"/>
        <family val="2"/>
      </rPr>
      <t xml:space="preserve"> des offrandes ; s’ il perdoit , aux siens .</t>
    </r>
  </si>
  <si>
    <r>
      <t xml:space="preserve">L’ absolutisme en Turquie n’ a jamais été , je crois , aussi attentatoire au grand principe de la sainte égalité que ces prétendus gouvernements représentatifs , enfants bâtards du libéralisme , où bout , à nos </t>
    </r>
    <r>
      <rPr>
        <b/>
        <sz val="11"/>
        <color rgb="FFCC3300"/>
        <rFont val="Arial"/>
        <family val="2"/>
      </rPr>
      <t>dépens</t>
    </r>
    <r>
      <rPr>
        <sz val="11"/>
        <color rgb="FF333333"/>
        <rFont val="Arial"/>
        <family val="2"/>
      </rPr>
      <t xml:space="preserve"> , la </t>
    </r>
    <r>
      <rPr>
        <i/>
        <sz val="11"/>
        <color rgb="FF333333"/>
        <rFont val="Arial"/>
        <family val="2"/>
      </rPr>
      <t>marmite</t>
    </r>
    <r>
      <rPr>
        <sz val="11"/>
        <color rgb="FF333333"/>
        <rFont val="Arial"/>
        <family val="2"/>
      </rPr>
      <t xml:space="preserve"> de ce bon Paul Courrier .</t>
    </r>
  </si>
  <si>
    <r>
      <t xml:space="preserve">Tu produiras par tout ceste beste , et , en somme , Aux </t>
    </r>
    <r>
      <rPr>
        <b/>
        <sz val="11"/>
        <color rgb="FFC00000"/>
        <rFont val="Arial"/>
        <family val="2"/>
      </rPr>
      <t>despens</t>
    </r>
    <r>
      <rPr>
        <sz val="11"/>
        <color rgb="FF333333"/>
        <rFont val="Arial"/>
        <family val="2"/>
      </rPr>
      <t xml:space="preserve"> d’ un tel sot , tu seras galland homme .</t>
    </r>
  </si>
  <si>
    <r>
      <t xml:space="preserve">nostre desjeuné est payé aux </t>
    </r>
    <r>
      <rPr>
        <b/>
        <sz val="11"/>
        <color rgb="FFCC3300"/>
        <rFont val="Arial"/>
        <family val="2"/>
      </rPr>
      <t>despens</t>
    </r>
    <r>
      <rPr>
        <sz val="11"/>
        <color rgb="FF333333"/>
        <rFont val="Arial"/>
        <family val="2"/>
      </rPr>
      <t xml:space="preserve"> de ce varlet .</t>
    </r>
  </si>
  <si>
    <r>
      <t xml:space="preserve">le juge ayant ouy les parties et les raisons d’ une part et d’ aultre , congnoissant la gaudisserie intentée par </t>
    </r>
    <r>
      <rPr>
        <sz val="11"/>
        <color rgb="FF000000"/>
        <rFont val="Calibri"/>
        <family val="2"/>
        <scheme val="minor"/>
      </rPr>
      <t>Chichouan</t>
    </r>
    <r>
      <rPr>
        <sz val="11"/>
        <color rgb="FF333333"/>
        <rFont val="Arial"/>
        <family val="2"/>
      </rPr>
      <t xml:space="preserve"> de sa demande , et pour le fol adjournement , le condampna és </t>
    </r>
    <r>
      <rPr>
        <b/>
        <sz val="11"/>
        <color rgb="FFCC3300"/>
        <rFont val="Arial"/>
        <family val="2"/>
      </rPr>
      <t>despens</t>
    </r>
    <r>
      <rPr>
        <sz val="11"/>
        <color rgb="FF333333"/>
        <rFont val="Arial"/>
        <family val="2"/>
      </rPr>
      <t xml:space="preserve"> , dommages et interestz du bonhomme , et outre cela en vingt liv . Tournois envers le roy .</t>
    </r>
  </si>
  <si>
    <r>
      <t xml:space="preserve">ma damoiselle , je viendray dimanche soupper avecq vous , s’ il vous plaist , mais il ne vous fault soulcier que d’ avoir bon pain et bon vin , car j’ ay si bien trompé ung sot </t>
    </r>
    <r>
      <rPr>
        <sz val="11"/>
        <color rgb="FF000000"/>
        <rFont val="Calibri"/>
        <family val="2"/>
        <scheme val="minor"/>
      </rPr>
      <t>Bayonnois</t>
    </r>
    <r>
      <rPr>
        <sz val="11"/>
        <color rgb="FF333333"/>
        <rFont val="Arial"/>
        <family val="2"/>
      </rPr>
      <t xml:space="preserve"> , que le demeurant sera à ses </t>
    </r>
    <r>
      <rPr>
        <b/>
        <sz val="11"/>
        <color rgb="FFCC3300"/>
        <rFont val="Arial"/>
        <family val="2"/>
      </rPr>
      <t xml:space="preserve">despens ; </t>
    </r>
    <r>
      <rPr>
        <sz val="11"/>
        <color rgb="FF333333"/>
        <rFont val="Arial"/>
        <family val="2"/>
      </rPr>
      <t xml:space="preserve">et par ma tromperie , vous feray menger le meilleur jambon de </t>
    </r>
    <r>
      <rPr>
        <sz val="11"/>
        <color rgb="FF000000"/>
        <rFont val="Calibri"/>
        <family val="2"/>
        <scheme val="minor"/>
      </rPr>
      <t>Pasques</t>
    </r>
    <r>
      <rPr>
        <sz val="11"/>
        <color rgb="FF333333"/>
        <rFont val="Arial"/>
        <family val="2"/>
      </rPr>
      <t xml:space="preserve"> qui fut jamais mengé dans </t>
    </r>
    <r>
      <rPr>
        <sz val="11"/>
        <color rgb="FF000000"/>
        <rFont val="Calibri"/>
        <family val="2"/>
        <scheme val="minor"/>
      </rPr>
      <t>Paris</t>
    </r>
    <r>
      <rPr>
        <sz val="11"/>
        <color rgb="FF333333"/>
        <rFont val="Arial"/>
        <family val="2"/>
      </rPr>
      <t xml:space="preserve"> .</t>
    </r>
  </si>
  <si>
    <r>
      <t xml:space="preserve">Toutesfois , par sentence , monsieur l’ official condamna la pauvre jeune fille à prester son beau et joly instrument à son mary pour y besongner et faire ce qu’ il devoit avoir fait la nuit precedante , et sans </t>
    </r>
    <r>
      <rPr>
        <b/>
        <sz val="11"/>
        <color rgb="FFCC3300"/>
        <rFont val="Arial"/>
        <family val="2"/>
      </rPr>
      <t>despens</t>
    </r>
    <r>
      <rPr>
        <sz val="11"/>
        <color rgb="FF333333"/>
        <rFont val="Arial"/>
        <family val="2"/>
      </rPr>
      <t xml:space="preserve"> , attendu les qualitez des parties .</t>
    </r>
  </si>
  <si>
    <r>
      <t xml:space="preserve">Dequoy j’ ay souvent veu l’ experience , et plaisammant , aux </t>
    </r>
    <r>
      <rPr>
        <b/>
        <sz val="11"/>
        <color rgb="FFCC3300"/>
        <rFont val="Arial"/>
        <family val="2"/>
      </rPr>
      <t>despens</t>
    </r>
    <r>
      <rPr>
        <sz val="11"/>
        <color rgb="FF333333"/>
        <rFont val="Arial"/>
        <family val="2"/>
      </rPr>
      <t xml:space="preserve"> de ceux qui font profession de ne former autrement leur parole , que selon qu’ il sert aux affaires qu’ ils negotient , et qu’ il plaist aux grands à qui ils parlent .</t>
    </r>
  </si>
  <si>
    <r>
      <t xml:space="preserve">Et qui pis est , que chacun se sonde au dedans , il trouvera que nos souhaits interieurs pour la plus part naissent et se nourrissent aux </t>
    </r>
    <r>
      <rPr>
        <b/>
        <sz val="11"/>
        <color rgb="FFCC3300"/>
        <rFont val="Arial"/>
        <family val="2"/>
      </rPr>
      <t>despens</t>
    </r>
    <r>
      <rPr>
        <sz val="11"/>
        <color rgb="FF333333"/>
        <rFont val="Arial"/>
        <family val="2"/>
      </rPr>
      <t xml:space="preserve"> d’ autruy .</t>
    </r>
  </si>
  <si>
    <r>
      <t xml:space="preserve">Ce qu’ il sceut si finement faire , qu’ il n’ espargna aucunes caresses dignes d’ un vray amy pour festoyer le </t>
    </r>
    <r>
      <rPr>
        <sz val="11"/>
        <color rgb="FF000000"/>
        <rFont val="Calibri"/>
        <family val="2"/>
        <scheme val="minor"/>
      </rPr>
      <t>Sieur</t>
    </r>
    <r>
      <rPr>
        <sz val="11"/>
        <color rgb="FF333333"/>
        <rFont val="Arial"/>
        <family val="2"/>
      </rPr>
      <t xml:space="preserve"> </t>
    </r>
    <r>
      <rPr>
        <sz val="11"/>
        <color rgb="FF000000"/>
        <rFont val="Calibri"/>
        <family val="2"/>
        <scheme val="minor"/>
      </rPr>
      <t>D’ Alegres</t>
    </r>
    <r>
      <rPr>
        <sz val="11"/>
        <color rgb="FF333333"/>
        <rFont val="Arial"/>
        <family val="2"/>
      </rPr>
      <t xml:space="preserve"> , qui , pour estre françois , avoit le coeur franc et vuide de soupçon , mal adverty que deffiance estoit mere de seureté , aussi en paya il les </t>
    </r>
    <r>
      <rPr>
        <b/>
        <sz val="11"/>
        <color rgb="FFCC3300"/>
        <rFont val="Arial"/>
        <family val="2"/>
      </rPr>
      <t>despens</t>
    </r>
    <r>
      <rPr>
        <sz val="11"/>
        <color rgb="FF333333"/>
        <rFont val="Arial"/>
        <family val="2"/>
      </rPr>
      <t xml:space="preserve"> si rigoureux qu’ il apprint autruy à son propre dommage .</t>
    </r>
  </si>
  <si>
    <r>
      <t xml:space="preserve">Ordonne la dicte court que chascun se retire en sa chascuniere , sans </t>
    </r>
    <r>
      <rPr>
        <b/>
        <sz val="11"/>
        <color rgb="FFC00000"/>
        <rFont val="Arial"/>
        <family val="2"/>
      </rPr>
      <t>despens</t>
    </r>
    <r>
      <rPr>
        <sz val="11"/>
        <color rgb="FF333333"/>
        <rFont val="Arial"/>
        <family val="2"/>
      </rPr>
      <t xml:space="preserve"> , et pour cause .</t>
    </r>
  </si>
  <si>
    <r>
      <t xml:space="preserve">Je t’ y meine , je te fais tes </t>
    </r>
    <r>
      <rPr>
        <b/>
        <sz val="11"/>
        <color rgb="FFCC3300"/>
        <rFont val="Arial"/>
        <family val="2"/>
      </rPr>
      <t>despens</t>
    </r>
    <r>
      <rPr>
        <sz val="11"/>
        <color rgb="FF333333"/>
        <rFont val="Arial"/>
        <family val="2"/>
      </rPr>
      <t xml:space="preserve"> , je te fais parler au gentil homme , c’ est moy qui le gouverne .</t>
    </r>
  </si>
  <si>
    <r>
      <t xml:space="preserve">Ledit Demandeur a dit auoir fait conuenir par deuant Nous les Deffendeurs , pour se voir condamner à luy rendre &amp; restituer vne Pistole d’ or d’ Espagne de poids , &amp; trois pieces de treize sols six deniers legeres , qu’ il auroit mis és mains ce jourd’ huy de ladite Verot , pour en auoir la monnoye , &amp; luy payer quatorze sous de dépense , c’ est à quoy il conclud , &amp; aux </t>
    </r>
    <r>
      <rPr>
        <b/>
        <sz val="11"/>
        <color rgb="FFCC3300"/>
        <rFont val="Arial"/>
        <family val="2"/>
      </rPr>
      <t>dépens</t>
    </r>
    <r>
      <rPr>
        <sz val="11"/>
        <color rgb="FF333333"/>
        <rFont val="Arial"/>
        <family val="2"/>
      </rPr>
      <t xml:space="preserve"> .</t>
    </r>
  </si>
  <si>
    <r>
      <t xml:space="preserve">L’ affaire des officiers du régiment du roi qui avoient assassiné </t>
    </r>
    <r>
      <rPr>
        <sz val="11"/>
        <color rgb="FF000000"/>
        <rFont val="Calibri"/>
        <family val="2"/>
        <scheme val="minor"/>
      </rPr>
      <t>Lafond</t>
    </r>
    <r>
      <rPr>
        <sz val="11"/>
        <color rgb="FF333333"/>
        <rFont val="Arial"/>
        <family val="2"/>
      </rPr>
      <t xml:space="preserve"> l’ été passé a été jugée : la </t>
    </r>
    <r>
      <rPr>
        <sz val="11"/>
        <color rgb="FF000000"/>
        <rFont val="Calibri"/>
        <family val="2"/>
        <scheme val="minor"/>
      </rPr>
      <t>Pipane</t>
    </r>
    <r>
      <rPr>
        <sz val="11"/>
        <color rgb="FF333333"/>
        <rFont val="Arial"/>
        <family val="2"/>
      </rPr>
      <t xml:space="preserve"> et </t>
    </r>
    <r>
      <rPr>
        <sz val="11"/>
        <color rgb="FF000000"/>
        <rFont val="Calibri"/>
        <family val="2"/>
        <scheme val="minor"/>
      </rPr>
      <t>Roulier</t>
    </r>
    <r>
      <rPr>
        <sz val="11"/>
        <color rgb="FF333333"/>
        <rFont val="Arial"/>
        <family val="2"/>
      </rPr>
      <t xml:space="preserve"> ont été condamnés à mort ; le chevalier de </t>
    </r>
    <r>
      <rPr>
        <sz val="11"/>
        <color rgb="FF000000"/>
        <rFont val="Calibri"/>
        <family val="2"/>
        <scheme val="minor"/>
      </rPr>
      <t>Saché</t>
    </r>
    <r>
      <rPr>
        <sz val="11"/>
        <color rgb="FF333333"/>
        <rFont val="Arial"/>
        <family val="2"/>
      </rPr>
      <t xml:space="preserve"> banni à perpétuité ; l’ </t>
    </r>
    <r>
      <rPr>
        <sz val="11"/>
        <color rgb="FF000000"/>
        <rFont val="Calibri"/>
        <family val="2"/>
        <scheme val="minor"/>
      </rPr>
      <t>Estang</t>
    </r>
    <r>
      <rPr>
        <sz val="11"/>
        <color rgb="FF333333"/>
        <rFont val="Arial"/>
        <family val="2"/>
      </rPr>
      <t xml:space="preserve"> banni pour sept ans , le chevalier d’ </t>
    </r>
    <r>
      <rPr>
        <sz val="11"/>
        <color rgb="FF000000"/>
        <rFont val="Calibri"/>
        <family val="2"/>
        <scheme val="minor"/>
      </rPr>
      <t>Hocquincourt</t>
    </r>
    <r>
      <rPr>
        <sz val="11"/>
        <color rgb="FF333333"/>
        <rFont val="Arial"/>
        <family val="2"/>
      </rPr>
      <t xml:space="preserve"> à servir le roi cinq ans à ses </t>
    </r>
    <r>
      <rPr>
        <b/>
        <sz val="11"/>
        <color rgb="FFCC3300"/>
        <rFont val="Arial"/>
        <family val="2"/>
      </rPr>
      <t>dépens</t>
    </r>
    <r>
      <rPr>
        <sz val="11"/>
        <color rgb="FF333333"/>
        <rFont val="Arial"/>
        <family val="2"/>
      </rPr>
      <t xml:space="preserve"> . </t>
    </r>
  </si>
  <si>
    <r>
      <t xml:space="preserve">Je ne les nomme point les barbares complices de ce maudit projet , de ces noirs artifices , par qui sont leurs desirs à leur fin parvenus ; à vos propres </t>
    </r>
    <r>
      <rPr>
        <b/>
        <sz val="11"/>
        <color rgb="FFC00000"/>
        <rFont val="Calibri"/>
        <family val="2"/>
        <scheme val="minor"/>
      </rPr>
      <t>despens</t>
    </r>
    <r>
      <rPr>
        <sz val="11"/>
        <color rgb="FF000000"/>
        <rFont val="Calibri"/>
        <family val="2"/>
        <scheme val="minor"/>
      </rPr>
      <t xml:space="preserve"> , ils vous sont trop connus . </t>
    </r>
  </si>
  <si>
    <r>
      <t xml:space="preserve">je veux effrontement avecques mon salaire , nourrir à tes </t>
    </r>
    <r>
      <rPr>
        <b/>
        <sz val="11"/>
        <color rgb="FFC00000"/>
        <rFont val="Calibri"/>
        <family val="2"/>
        <scheme val="minor"/>
      </rPr>
      <t>dépens</t>
    </r>
    <r>
      <rPr>
        <sz val="11"/>
        <color rgb="FF000000"/>
        <rFont val="Calibri"/>
        <family val="2"/>
        <scheme val="minor"/>
      </rPr>
      <t xml:space="preserve"> le soucy de me plaire . </t>
    </r>
  </si>
  <si>
    <r>
      <t xml:space="preserve">Avec un droit aussi clair que le jour , sur ma requeste on met un hors de cour sans me sauver les </t>
    </r>
    <r>
      <rPr>
        <b/>
        <sz val="11"/>
        <color rgb="FFC00000"/>
        <rFont val="Calibri"/>
        <family val="2"/>
        <scheme val="minor"/>
      </rPr>
      <t>dépens</t>
    </r>
    <r>
      <rPr>
        <sz val="11"/>
        <color rgb="FF000000"/>
        <rFont val="Calibri"/>
        <family val="2"/>
        <scheme val="minor"/>
      </rPr>
      <t xml:space="preserve"> ny l’ amende , et , faisant droit pourtant sur ma demande , par cét arrest je voy qu’ il est porté qu’ on me payera le terme contesté . </t>
    </r>
  </si>
  <si>
    <r>
      <t xml:space="preserve">non qu’ en parlant de moy celuy qui me veut lire ne doive , s’ il m’ en croit , à mes </t>
    </r>
    <r>
      <rPr>
        <b/>
        <sz val="11"/>
        <color rgb="FFC00000"/>
        <rFont val="Calibri"/>
        <family val="2"/>
        <scheme val="minor"/>
      </rPr>
      <t>dépens</t>
    </r>
    <r>
      <rPr>
        <sz val="11"/>
        <color rgb="FF000000"/>
        <rFont val="Calibri"/>
        <family val="2"/>
        <scheme val="minor"/>
      </rPr>
      <t xml:space="preserve"> s’ instruire , estant persecuté de méme passion , car je ne bas le chien que devant le lyon . </t>
    </r>
  </si>
  <si>
    <r>
      <t xml:space="preserve">Le roi a nommé </t>
    </r>
    <r>
      <rPr>
        <sz val="11"/>
        <color rgb="FF000000"/>
        <rFont val="Calibri"/>
        <family val="2"/>
        <scheme val="minor"/>
      </rPr>
      <t>Torf</t>
    </r>
    <r>
      <rPr>
        <sz val="11"/>
        <color rgb="FF333333"/>
        <rFont val="Arial"/>
        <family val="2"/>
      </rPr>
      <t xml:space="preserve"> , gentilhomme ordinaire , pour les aller recevoir à leur entrée en </t>
    </r>
    <r>
      <rPr>
        <sz val="11"/>
        <color rgb="FF000000"/>
        <rFont val="Calibri"/>
        <family val="2"/>
        <scheme val="minor"/>
      </rPr>
      <t>France</t>
    </r>
    <r>
      <rPr>
        <sz val="11"/>
        <color rgb="FF333333"/>
        <rFont val="Arial"/>
        <family val="2"/>
      </rPr>
      <t xml:space="preserve"> , et ils seront défrayés aux </t>
    </r>
    <r>
      <rPr>
        <b/>
        <sz val="11"/>
        <color rgb="FFCC3300"/>
        <rFont val="Arial"/>
        <family val="2"/>
      </rPr>
      <t>dépens</t>
    </r>
    <r>
      <rPr>
        <sz val="11"/>
        <color rgb="FF333333"/>
        <rFont val="Arial"/>
        <family val="2"/>
      </rPr>
      <t xml:space="preserve"> de </t>
    </r>
    <r>
      <rPr>
        <sz val="11"/>
        <color rgb="FF000000"/>
        <rFont val="Calibri"/>
        <family val="2"/>
        <scheme val="minor"/>
      </rPr>
      <t>S</t>
    </r>
    <r>
      <rPr>
        <sz val="11"/>
        <color rgb="FF333333"/>
        <rFont val="Arial"/>
        <family val="2"/>
      </rPr>
      <t xml:space="preserve"> </t>
    </r>
    <r>
      <rPr>
        <sz val="11"/>
        <color rgb="FF000000"/>
        <rFont val="Calibri"/>
        <family val="2"/>
        <scheme val="minor"/>
      </rPr>
      <t>M</t>
    </r>
    <r>
      <rPr>
        <sz val="11"/>
        <color rgb="FF333333"/>
        <rFont val="Arial"/>
        <family val="2"/>
      </rPr>
      <t xml:space="preserve"> .</t>
    </r>
  </si>
  <si>
    <r>
      <t>Philoclès</t>
    </r>
    <r>
      <rPr>
        <sz val="11"/>
        <color rgb="FF333333"/>
        <rFont val="Arial"/>
        <family val="2"/>
      </rPr>
      <t xml:space="preserve"> dit à son ami qu’ il peut parler en confiance à </t>
    </r>
    <r>
      <rPr>
        <sz val="11"/>
        <color rgb="FF000000"/>
        <rFont val="Calibri"/>
        <family val="2"/>
        <scheme val="minor"/>
      </rPr>
      <t>Protésilas</t>
    </r>
    <r>
      <rPr>
        <sz val="11"/>
        <color rgb="FF333333"/>
        <rFont val="Arial"/>
        <family val="2"/>
      </rPr>
      <t xml:space="preserve"> sur une chose qu’ il ne désigne que par un chiffre : assurément </t>
    </r>
    <r>
      <rPr>
        <sz val="11"/>
        <color rgb="FF000000"/>
        <rFont val="Calibri"/>
        <family val="2"/>
        <scheme val="minor"/>
      </rPr>
      <t>Protésilas</t>
    </r>
    <r>
      <rPr>
        <sz val="11"/>
        <color rgb="FF333333"/>
        <rFont val="Arial"/>
        <family val="2"/>
      </rPr>
      <t xml:space="preserve"> est entré dans le dessein de </t>
    </r>
    <r>
      <rPr>
        <sz val="11"/>
        <color rgb="FF000000"/>
        <rFont val="Calibri"/>
        <family val="2"/>
        <scheme val="minor"/>
      </rPr>
      <t>Philoclès</t>
    </r>
    <r>
      <rPr>
        <sz val="11"/>
        <color rgb="FF333333"/>
        <rFont val="Arial"/>
        <family val="2"/>
      </rPr>
      <t xml:space="preserve"> , et ils se sont raccommodés à vos </t>
    </r>
    <r>
      <rPr>
        <b/>
        <sz val="11"/>
        <color rgb="FFCC3300"/>
        <rFont val="Arial"/>
        <family val="2"/>
      </rPr>
      <t>dépens</t>
    </r>
    <r>
      <rPr>
        <sz val="11"/>
        <color rgb="FF333333"/>
        <rFont val="Arial"/>
        <family val="2"/>
      </rPr>
      <t xml:space="preserve"> .</t>
    </r>
  </si>
  <si>
    <r>
      <t xml:space="preserve">Mon bon Monsieur , Apprenez que tout flatteur Vit aux </t>
    </r>
    <r>
      <rPr>
        <b/>
        <sz val="11"/>
        <color rgb="FFC00000"/>
        <rFont val="Calibri"/>
        <family val="2"/>
        <scheme val="minor"/>
      </rPr>
      <t>dépens</t>
    </r>
    <r>
      <rPr>
        <sz val="11"/>
        <color rgb="FF000000"/>
        <rFont val="Calibri"/>
        <family val="2"/>
        <scheme val="minor"/>
      </rPr>
      <t xml:space="preserve"> de celui qui l’ écoute .</t>
    </r>
  </si>
  <si>
    <r>
      <t xml:space="preserve">Eh bien , j’ estois mignardé ; et , qui plus est , mes servantes et mes valets le faisoient un petit : cela estoit cause que je les trouvois tousjours à la maison à faire leur besongne ; si cela n’ eust poinct esté , ils fussent allez au loin chercher provision , aux </t>
    </r>
    <r>
      <rPr>
        <b/>
        <sz val="11"/>
        <color rgb="FFCC3300"/>
        <rFont val="Arial"/>
        <family val="2"/>
      </rPr>
      <t>despens</t>
    </r>
    <r>
      <rPr>
        <sz val="11"/>
        <color rgb="FF333333"/>
        <rFont val="Arial"/>
        <family val="2"/>
      </rPr>
      <t xml:space="preserve"> de tout ce qu’ ils m’ eussent pu desrober .</t>
    </r>
  </si>
  <si>
    <r>
      <t xml:space="preserve">Tenez , la cour vous donne à chacun une écaille Sans </t>
    </r>
    <r>
      <rPr>
        <b/>
        <sz val="11"/>
        <color rgb="FFC00000"/>
        <rFont val="Calibri"/>
        <family val="2"/>
        <scheme val="minor"/>
      </rPr>
      <t>dépens</t>
    </r>
    <r>
      <rPr>
        <sz val="11"/>
        <color rgb="FF000000"/>
        <rFont val="Calibri"/>
        <family val="2"/>
        <scheme val="minor"/>
      </rPr>
      <t xml:space="preserve"> , et qu’ en paix chacun chez soi s’ en aille .</t>
    </r>
  </si>
  <si>
    <r>
      <t xml:space="preserve">Nous avons encore dîné à vos </t>
    </r>
    <r>
      <rPr>
        <b/>
        <sz val="11"/>
        <color rgb="FFCC3300"/>
        <rFont val="Arial"/>
        <family val="2"/>
      </rPr>
      <t>dépens</t>
    </r>
    <r>
      <rPr>
        <sz val="11"/>
        <color rgb="FF333333"/>
        <rFont val="Arial"/>
        <family val="2"/>
      </rPr>
      <t xml:space="preserve"> . </t>
    </r>
  </si>
  <si>
    <r>
      <t xml:space="preserve">&amp; pour le regard des trois pieces de treize sols six deniers legeres , reconnoist les auoir euës , offrant les luy rendre en payant quatorze sols que leur doit ledit Prud’ homeau , de dépence ; requerant estre renuoyée auec </t>
    </r>
    <r>
      <rPr>
        <b/>
        <sz val="11"/>
        <color rgb="FFCC3300"/>
        <rFont val="Arial"/>
        <family val="2"/>
      </rPr>
      <t>dépens</t>
    </r>
    <r>
      <rPr>
        <sz val="11"/>
        <color rgb="FF333333"/>
        <rFont val="Arial"/>
        <family val="2"/>
      </rPr>
      <t xml:space="preserve"> .</t>
    </r>
  </si>
  <si>
    <r>
      <t xml:space="preserve">Moines qui ont juré à </t>
    </r>
    <r>
      <rPr>
        <sz val="11"/>
        <color rgb="FF000000"/>
        <rFont val="Calibri"/>
        <family val="2"/>
        <scheme val="minor"/>
      </rPr>
      <t>Dieu</t>
    </r>
    <r>
      <rPr>
        <sz val="11"/>
        <color rgb="FF333333"/>
        <rFont val="Arial"/>
        <family val="2"/>
      </rPr>
      <t xml:space="preserve"> de ne rien posséder en propre , et de vivre aux </t>
    </r>
    <r>
      <rPr>
        <b/>
        <sz val="11"/>
        <color rgb="FFCC3300"/>
        <rFont val="Arial"/>
        <family val="2"/>
      </rPr>
      <t>dépens</t>
    </r>
    <r>
      <rPr>
        <sz val="11"/>
        <color rgb="FF333333"/>
        <rFont val="Arial"/>
        <family val="2"/>
      </rPr>
      <t xml:space="preserve"> de ceux qui possedent quelque chose .</t>
    </r>
  </si>
  <si>
    <r>
      <t xml:space="preserve">Mais je suis peu content du bonhomme François ; il crut qu’ un vrai chrétien doit gueuser dans la rue , et voulut que ses fils , robustes fainéants , fissent serment à Dieu de vivre à nos </t>
    </r>
    <r>
      <rPr>
        <b/>
        <sz val="11"/>
        <color rgb="FFC00000"/>
        <rFont val="Arial"/>
        <family val="2"/>
      </rPr>
      <t>dépens</t>
    </r>
    <r>
      <rPr>
        <sz val="11"/>
        <color rgb="FF333333"/>
        <rFont val="Arial"/>
        <family val="2"/>
      </rPr>
      <t xml:space="preserve"> . </t>
    </r>
  </si>
  <si>
    <r>
      <t xml:space="preserve">On convint le même jour par un autre traité , que les deux rois s’ assisteroient mutuellement contre leurs sujets rébelles , se donneroient retraite si l’ un d’ eux venoit à être chassé ; que dans un an au plûtard , il se tiendroit une conférence où se feroit l’ évaluation des monnoies , afin de faciliter le commerce entre les deux royaumes ; que le dauphin épouseroit la princesse </t>
    </r>
    <r>
      <rPr>
        <sz val="11"/>
        <color rgb="FF000000"/>
        <rFont val="Calibri"/>
        <family val="2"/>
        <scheme val="minor"/>
      </rPr>
      <t>Élisabeth</t>
    </r>
    <r>
      <rPr>
        <sz val="11"/>
        <color rgb="FF333333"/>
        <rFont val="Arial"/>
        <family val="2"/>
      </rPr>
      <t xml:space="preserve"> ; ou </t>
    </r>
    <r>
      <rPr>
        <sz val="11"/>
        <color rgb="FF000000"/>
        <rFont val="Calibri"/>
        <family val="2"/>
        <scheme val="minor"/>
      </rPr>
      <t>Marie</t>
    </r>
    <r>
      <rPr>
        <sz val="11"/>
        <color rgb="FF333333"/>
        <rFont val="Arial"/>
        <family val="2"/>
      </rPr>
      <t xml:space="preserve"> sa cadette , si </t>
    </r>
    <r>
      <rPr>
        <sz val="11"/>
        <color rgb="FF000000"/>
        <rFont val="Calibri"/>
        <family val="2"/>
        <scheme val="minor"/>
      </rPr>
      <t>Élisabeth</t>
    </r>
    <r>
      <rPr>
        <sz val="11"/>
        <color rgb="FF333333"/>
        <rFont val="Arial"/>
        <family val="2"/>
      </rPr>
      <t xml:space="preserve"> mouroit avant le mariage ; que les nôces se feroient aux </t>
    </r>
    <r>
      <rPr>
        <b/>
        <sz val="11"/>
        <color rgb="FFCC3300"/>
        <rFont val="Arial"/>
        <family val="2"/>
      </rPr>
      <t>dépens</t>
    </r>
    <r>
      <rPr>
        <sz val="11"/>
        <color rgb="FF333333"/>
        <rFont val="Arial"/>
        <family val="2"/>
      </rPr>
      <t xml:space="preserve"> du roi ; qu’ il donneroit soixante mille écus par an pour l’ entretien de cette princesse , tant qu’ elle seroit en </t>
    </r>
    <r>
      <rPr>
        <sz val="11"/>
        <color rgb="FF000000"/>
        <rFont val="Calibri"/>
        <family val="2"/>
        <scheme val="minor"/>
      </rPr>
      <t>Angleterre</t>
    </r>
    <r>
      <rPr>
        <sz val="11"/>
        <color rgb="FF333333"/>
        <rFont val="Arial"/>
        <family val="2"/>
      </rPr>
      <t xml:space="preserve"> , et la feroit conduire en </t>
    </r>
    <r>
      <rPr>
        <sz val="11"/>
        <color rgb="FF000000"/>
        <rFont val="Calibri"/>
        <family val="2"/>
        <scheme val="minor"/>
      </rPr>
      <t>France</t>
    </r>
    <r>
      <rPr>
        <sz val="11"/>
        <color rgb="FF333333"/>
        <rFont val="Arial"/>
        <family val="2"/>
      </rPr>
      <t xml:space="preserve"> à ses frais .</t>
    </r>
  </si>
  <si>
    <r>
      <t xml:space="preserve">Ils s’ enrichirent aux </t>
    </r>
    <r>
      <rPr>
        <b/>
        <sz val="11"/>
        <color rgb="FFCC3300"/>
        <rFont val="Arial"/>
        <family val="2"/>
      </rPr>
      <t>dépens</t>
    </r>
    <r>
      <rPr>
        <sz val="11"/>
        <color rgb="FF333333"/>
        <rFont val="Arial"/>
        <family val="2"/>
      </rPr>
      <t xml:space="preserve"> des chrétiens superstitieux , qui s’ en vengerent par de cruelles persécutions .</t>
    </r>
  </si>
  <si>
    <r>
      <t xml:space="preserve">Comme elles , ils dévorerent les moissons ; et ces prêtres séculiers et réguliers , furent entretenus aux </t>
    </r>
    <r>
      <rPr>
        <b/>
        <sz val="11"/>
        <color rgb="FFCC3300"/>
        <rFont val="Arial"/>
        <family val="2"/>
      </rPr>
      <t>dépens</t>
    </r>
    <r>
      <rPr>
        <sz val="11"/>
        <color rgb="FF333333"/>
        <rFont val="Arial"/>
        <family val="2"/>
      </rPr>
      <t xml:space="preserve"> des nations catholiques .</t>
    </r>
  </si>
  <si>
    <r>
      <t xml:space="preserve">Il y avoit douze ans qu’ on l’ avoit entiérement perdu de vue , lorsque </t>
    </r>
    <r>
      <rPr>
        <sz val="11"/>
        <color rgb="FF000000"/>
        <rFont val="Calibri"/>
        <family val="2"/>
        <scheme val="minor"/>
      </rPr>
      <t>Gosnold</t>
    </r>
    <r>
      <rPr>
        <sz val="11"/>
        <color rgb="FF333333"/>
        <rFont val="Arial"/>
        <family val="2"/>
      </rPr>
      <t xml:space="preserve"> l’ un des premiers associés , résolut en 1602 de la visiter à ses </t>
    </r>
    <r>
      <rPr>
        <b/>
        <sz val="11"/>
        <color rgb="FFCC3300"/>
        <rFont val="Arial"/>
        <family val="2"/>
      </rPr>
      <t>dépens</t>
    </r>
    <r>
      <rPr>
        <sz val="11"/>
        <color rgb="FF333333"/>
        <rFont val="Arial"/>
        <family val="2"/>
      </rPr>
      <t xml:space="preserve"> .</t>
    </r>
  </si>
  <si>
    <r>
      <t xml:space="preserve">Un autre à sa place s’ en seroit tenu à la cuisinière , ou n’ auroit élevé sa pensée que jusqu’ à la femme de chambre ; mais lui , plus ambitieux , forma le dessein d’ être le favori de la fille de son maître , et de puiser ainsi le droit légitime de s’ enrichir aux </t>
    </r>
    <r>
      <rPr>
        <b/>
        <sz val="11"/>
        <color rgb="FFCC3300"/>
        <rFont val="Arial"/>
        <family val="2"/>
      </rPr>
      <t>dépens</t>
    </r>
    <r>
      <rPr>
        <sz val="11"/>
        <color rgb="FF333333"/>
        <rFont val="Arial"/>
        <family val="2"/>
      </rPr>
      <t xml:space="preserve"> du public dans le plus pur sang d’ un opulent maltôtier .</t>
    </r>
  </si>
  <si>
    <r>
      <t xml:space="preserve">On lui fit des funérailles aux </t>
    </r>
    <r>
      <rPr>
        <b/>
        <sz val="11"/>
        <color rgb="FFCC3300"/>
        <rFont val="Arial"/>
        <family val="2"/>
      </rPr>
      <t>dépens</t>
    </r>
    <r>
      <rPr>
        <sz val="11"/>
        <color rgb="FF333333"/>
        <rFont val="Arial"/>
        <family val="2"/>
      </rPr>
      <t xml:space="preserve"> du trésor public , et son tombeau fut placé dans le lieu le plus éminent de la ville .</t>
    </r>
  </si>
  <si>
    <r>
      <t xml:space="preserve">Les principales villes du royaume y envoyerent des députés qui furent défrayés eux et leur suite , aux </t>
    </r>
    <r>
      <rPr>
        <b/>
        <sz val="11"/>
        <color rgb="FFCC3300"/>
        <rFont val="Arial"/>
        <family val="2"/>
      </rPr>
      <t>dépens</t>
    </r>
    <r>
      <rPr>
        <sz val="11"/>
        <color rgb="FF333333"/>
        <rFont val="Arial"/>
        <family val="2"/>
      </rPr>
      <t xml:space="preserve"> du roi .</t>
    </r>
  </si>
  <si>
    <r>
      <t xml:space="preserve">Ils sont les seuls que </t>
    </r>
    <r>
      <rPr>
        <sz val="11"/>
        <color rgb="FF000000"/>
        <rFont val="Calibri"/>
        <family val="2"/>
        <scheme val="minor"/>
      </rPr>
      <t>Joseph</t>
    </r>
    <r>
      <rPr>
        <sz val="11"/>
        <color rgb="FF333333"/>
        <rFont val="Arial"/>
        <family val="2"/>
      </rPr>
      <t xml:space="preserve"> ménage : leurs terres sont libres , quand la nation est esclave , et ils sont encore nourris aux </t>
    </r>
    <r>
      <rPr>
        <b/>
        <sz val="11"/>
        <color rgb="FFCC3300"/>
        <rFont val="Arial"/>
        <family val="2"/>
      </rPr>
      <t>dépens</t>
    </r>
    <r>
      <rPr>
        <sz val="11"/>
        <color rgb="FF333333"/>
        <rFont val="Arial"/>
        <family val="2"/>
      </rPr>
      <t xml:space="preserve"> de cette malheureuse nation .</t>
    </r>
  </si>
  <si>
    <r>
      <t xml:space="preserve">Comme ces derniers ils y étoient entretenus aux </t>
    </r>
    <r>
      <rPr>
        <b/>
        <sz val="11"/>
        <color rgb="FFCC3300"/>
        <rFont val="Arial"/>
        <family val="2"/>
      </rPr>
      <t>dépens</t>
    </r>
    <r>
      <rPr>
        <sz val="11"/>
        <color rgb="FF333333"/>
        <rFont val="Arial"/>
        <family val="2"/>
      </rPr>
      <t xml:space="preserve"> du public .</t>
    </r>
  </si>
  <si>
    <r>
      <t xml:space="preserve">Chez les grecs les soldats faisoient d’ abord la guerre à leurs </t>
    </r>
    <r>
      <rPr>
        <b/>
        <sz val="11"/>
        <color rgb="FFCC3300"/>
        <rFont val="Arial"/>
        <family val="2"/>
      </rPr>
      <t>dépens</t>
    </r>
    <r>
      <rPr>
        <sz val="11"/>
        <color rgb="FF333333"/>
        <rFont val="Arial"/>
        <family val="2"/>
      </rPr>
      <t xml:space="preserve"> .</t>
    </r>
  </si>
  <si>
    <r>
      <t xml:space="preserve">Le monde avait bien besoin d’ être encouragé , car c’ est en ce temps que les nobles , les anciens justiciers , les évêques , qui ne pouvaient plus soutenir leurs injustices à l’ assemblée nationale , parce que les députés du tiers leur prouvaient clairement qu’ ils avaient tort de vouloir toujours vivre aux </t>
    </r>
    <r>
      <rPr>
        <b/>
        <sz val="11"/>
        <color rgb="FFCC3300"/>
        <rFont val="Arial"/>
        <family val="2"/>
      </rPr>
      <t>dépens</t>
    </r>
    <r>
      <rPr>
        <sz val="11"/>
        <color rgb="FF333333"/>
        <rFont val="Arial"/>
        <family val="2"/>
      </rPr>
      <t xml:space="preserve"> de la nation , songèrent à redevenir nos maîtres par la force .</t>
    </r>
  </si>
  <si>
    <r>
      <t xml:space="preserve">C’ était comme si , pour encourager les fabriques , on avait acheté , aux </t>
    </r>
    <r>
      <rPr>
        <b/>
        <sz val="11"/>
        <color rgb="FFCC3300"/>
        <rFont val="Arial"/>
        <family val="2"/>
      </rPr>
      <t>dépens</t>
    </r>
    <r>
      <rPr>
        <sz val="11"/>
        <color rgb="FF333333"/>
        <rFont val="Arial"/>
        <family val="2"/>
      </rPr>
      <t xml:space="preserve"> des contribuables , les produits manufacturés pour les jeter à la mer .</t>
    </r>
  </si>
  <si>
    <r>
      <t xml:space="preserve">Tenez , Madame Tristan , voilà ce qui nous dégoûte nous autres ouvriers - c’ est de voir que tous ceux qui se posent comme nos défenseurs nous exploitent , se moquent et vivent à nos </t>
    </r>
    <r>
      <rPr>
        <b/>
        <sz val="11"/>
        <color rgb="FFCC3300"/>
        <rFont val="Arial"/>
        <family val="2"/>
      </rPr>
      <t>dépens</t>
    </r>
    <r>
      <rPr>
        <sz val="11"/>
        <color rgb="FF333333"/>
        <rFont val="Arial"/>
        <family val="2"/>
      </rPr>
      <t xml:space="preserve"> - et empirent encore notre position par le mal qu’ ils nous font .</t>
    </r>
  </si>
  <si>
    <r>
      <t xml:space="preserve">Il est de principe élémentaire que dans le commerce de l’ intelligence toute baisse de la marchandise est aux </t>
    </r>
    <r>
      <rPr>
        <b/>
        <sz val="11"/>
        <color rgb="FFCC3300"/>
        <rFont val="Arial"/>
        <family val="2"/>
      </rPr>
      <t>dépens</t>
    </r>
    <r>
      <rPr>
        <sz val="11"/>
        <color rgb="FF333333"/>
        <rFont val="Arial"/>
        <family val="2"/>
      </rPr>
      <t xml:space="preserve"> du producteur .</t>
    </r>
  </si>
  <si>
    <r>
      <t xml:space="preserve">Sa barbe était un peu calmée ; l’ idée des clochetons qu’ il allait exécuter à mes </t>
    </r>
    <r>
      <rPr>
        <b/>
        <sz val="11"/>
        <color rgb="FFCC3300"/>
        <rFont val="Arial"/>
        <family val="2"/>
      </rPr>
      <t>dépens</t>
    </r>
    <r>
      <rPr>
        <sz val="11"/>
        <color rgb="FF333333"/>
        <rFont val="Arial"/>
        <family val="2"/>
      </rPr>
      <t xml:space="preserve"> avait répandu sur son visage plus de sérénité .</t>
    </r>
  </si>
  <si>
    <r>
      <t xml:space="preserve">La musique du 53 e , recrutée depuis peu , s’ exerçait durant tout le dîner à nos </t>
    </r>
    <r>
      <rPr>
        <b/>
        <sz val="11"/>
        <color rgb="FFCC3300"/>
        <rFont val="Arial"/>
        <family val="2"/>
      </rPr>
      <t>dépens</t>
    </r>
    <r>
      <rPr>
        <sz val="11"/>
        <color rgb="FF333333"/>
        <rFont val="Arial"/>
        <family val="2"/>
      </rPr>
      <t xml:space="preserve"> .</t>
    </r>
  </si>
  <si>
    <r>
      <t xml:space="preserve">S’ il lui coûte fréquemment des sacrifices pécuniaires pour réparer le désordre des affaires dans les familles illustrées qu’ il soutient , il a , avec le pouvoir qu’ elles lui conservent , le moyen de se procurer de plus grandes ressources encore aux </t>
    </r>
    <r>
      <rPr>
        <b/>
        <sz val="11"/>
        <color rgb="FFCC3300"/>
        <rFont val="Arial"/>
        <family val="2"/>
      </rPr>
      <t>dépens</t>
    </r>
    <r>
      <rPr>
        <sz val="11"/>
        <color rgb="FF333333"/>
        <rFont val="Arial"/>
        <family val="2"/>
      </rPr>
      <t xml:space="preserve"> des autres .</t>
    </r>
  </si>
  <si>
    <r>
      <t xml:space="preserve">il faut pourtant que je vous dise que le nouveau Parlement de votre Languedoc vient de rendre une justice pleine et complète à Sirven : il lui accorde des </t>
    </r>
    <r>
      <rPr>
        <b/>
        <sz val="11"/>
        <color rgb="FFCC3300"/>
        <rFont val="Arial"/>
        <family val="2"/>
      </rPr>
      <t>dépens</t>
    </r>
    <r>
      <rPr>
        <sz val="11"/>
        <color rgb="FF333333"/>
        <rFont val="Arial"/>
        <family val="2"/>
      </rPr>
      <t xml:space="preserve"> considérables et la restitution de ses revenus , malgré l’ ancien usage .</t>
    </r>
  </si>
  <si>
    <r>
      <t xml:space="preserve">Les deux journaux ont été déclarés non coupables et renvoyés de la plainte sans </t>
    </r>
    <r>
      <rPr>
        <b/>
        <sz val="11"/>
        <color rgb="FFCC3300"/>
        <rFont val="Arial"/>
        <family val="2"/>
      </rPr>
      <t>dépens</t>
    </r>
    <r>
      <rPr>
        <sz val="11"/>
        <color rgb="FF333333"/>
        <rFont val="Arial"/>
        <family val="2"/>
      </rPr>
      <t xml:space="preserve"> ... l’ arrêt de la cour royale au sujet du </t>
    </r>
    <r>
      <rPr>
        <i/>
        <sz val="11"/>
        <color rgb="FF333333"/>
        <rFont val="Arial"/>
        <family val="2"/>
      </rPr>
      <t>courrier</t>
    </r>
    <r>
      <rPr>
        <sz val="11"/>
        <color rgb="FF333333"/>
        <rFont val="Arial"/>
        <family val="2"/>
      </rPr>
      <t xml:space="preserve"> a fait une véritable révolution dans l’ opinion des hommes en </t>
    </r>
    <r>
      <rPr>
        <sz val="11"/>
        <color rgb="FF000000"/>
        <rFont val="Calibri"/>
        <family val="2"/>
        <scheme val="minor"/>
      </rPr>
      <t>France</t>
    </r>
    <r>
      <rPr>
        <sz val="11"/>
        <color rgb="FF333333"/>
        <rFont val="Arial"/>
        <family val="2"/>
      </rPr>
      <t xml:space="preserve"> .</t>
    </r>
  </si>
  <si>
    <r>
      <t xml:space="preserve">Pour escripre les plaidoieries et les arretz ... plusieurs fois a convenu par nécessité ... que les greffIers . . , à leurs </t>
    </r>
    <r>
      <rPr>
        <b/>
        <sz val="11"/>
        <color rgb="FFCC3300"/>
        <rFont val="Arial"/>
        <family val="2"/>
      </rPr>
      <t>despens</t>
    </r>
    <r>
      <rPr>
        <sz val="11"/>
        <color rgb="FF333333"/>
        <rFont val="Arial"/>
        <family val="2"/>
      </rPr>
      <t xml:space="preserve"> aient acheté et paié le parchemin .</t>
    </r>
  </si>
  <si>
    <r>
      <t xml:space="preserve">Sans doute il lui en coûte fréquemment des sacrifices pécuniaires pour réparer le désordre des affaires de ces familles illustrées qu’ il a besoin de soutenir ; mais avec le pouvoir qu’ elles lui conservent , il a le moyen de se procurer de plus grandes ressources encore aux </t>
    </r>
    <r>
      <rPr>
        <b/>
        <sz val="11"/>
        <color rgb="FFCC3300"/>
        <rFont val="Arial"/>
        <family val="2"/>
      </rPr>
      <t>dépens</t>
    </r>
    <r>
      <rPr>
        <sz val="11"/>
        <color rgb="FF333333"/>
        <rFont val="Arial"/>
        <family val="2"/>
      </rPr>
      <t xml:space="preserve"> des autres .</t>
    </r>
  </si>
  <si>
    <r>
      <t xml:space="preserve">21 mardi . D . qu’ il sera élevé une statue à l’ auteur d’ Émile , et que sa veuve sera nourrie aux </t>
    </r>
    <r>
      <rPr>
        <b/>
        <sz val="11"/>
        <color rgb="FFCC3300"/>
        <rFont val="Arial"/>
        <family val="2"/>
      </rPr>
      <t>dépens</t>
    </r>
    <r>
      <rPr>
        <sz val="11"/>
        <color rgb="FF333333"/>
        <rFont val="Arial"/>
        <family val="2"/>
      </rPr>
      <t xml:space="preserve"> de l’ état .</t>
    </r>
  </si>
  <si>
    <r>
      <t xml:space="preserve">Je n’ entends parler que de ces petites intrigues de coteries de théâtres , de salons et de boudoirs , qui ont pour but , et presque toujours pour résultat , de fourvoyer l’ opinion publique aux </t>
    </r>
    <r>
      <rPr>
        <b/>
        <sz val="11"/>
        <color rgb="FFCC3300"/>
        <rFont val="Arial"/>
        <family val="2"/>
      </rPr>
      <t>dépens</t>
    </r>
    <r>
      <rPr>
        <sz val="11"/>
        <color rgb="FF333333"/>
        <rFont val="Arial"/>
        <family val="2"/>
      </rPr>
      <t xml:space="preserve"> ou au profit de quelqu’ un ou de quelque chose .</t>
    </r>
  </si>
  <si>
    <r>
      <t>M</t>
    </r>
    <r>
      <rPr>
        <sz val="11"/>
        <color rgb="FF333333"/>
        <rFont val="Arial"/>
        <family val="2"/>
      </rPr>
      <t xml:space="preserve"> . </t>
    </r>
    <r>
      <rPr>
        <sz val="11"/>
        <color rgb="FF000000"/>
        <rFont val="Calibri"/>
        <family val="2"/>
        <scheme val="minor"/>
      </rPr>
      <t xml:space="preserve">Tarde a cru , il est vrai , retrouver une sorte de pénalité civile dans la condamnation aux </t>
    </r>
    <r>
      <rPr>
        <b/>
        <sz val="11"/>
        <color rgb="FFCC3300"/>
        <rFont val="Calibri"/>
        <family val="2"/>
        <scheme val="minor"/>
      </rPr>
      <t>dépens</t>
    </r>
    <r>
      <rPr>
        <sz val="11"/>
        <color rgb="FF000000"/>
        <rFont val="Calibri"/>
        <family val="2"/>
        <scheme val="minor"/>
      </rPr>
      <t xml:space="preserve"> , qui sont toujours à la charge de la partie qui succombe .</t>
    </r>
  </si>
  <si>
    <r>
      <t xml:space="preserve">Ainsi trop souvent , lorsque , fatigués de leurs luttes , les producteurs concluent entre eux la paix , c’ est aux </t>
    </r>
    <r>
      <rPr>
        <b/>
        <sz val="11"/>
        <color rgb="FFCC3300"/>
        <rFont val="Arial"/>
        <family val="2"/>
      </rPr>
      <t>dépens</t>
    </r>
    <r>
      <rPr>
        <sz val="11"/>
        <color rgb="FF333333"/>
        <rFont val="Arial"/>
        <family val="2"/>
      </rPr>
      <t xml:space="preserve"> , c’ est sur le dos des clients .</t>
    </r>
  </si>
  <si>
    <r>
      <t xml:space="preserve">Tout de même , suivant M . Loria [330] , là où les possédants vivent aux </t>
    </r>
    <r>
      <rPr>
        <b/>
        <sz val="11"/>
        <color rgb="FFC00000"/>
        <rFont val="Calibri"/>
        <family val="2"/>
        <scheme val="minor"/>
      </rPr>
      <t xml:space="preserve">dépens </t>
    </r>
    <r>
      <rPr>
        <sz val="11"/>
        <color rgb="FF000000"/>
        <rFont val="Calibri"/>
        <family val="2"/>
        <scheme val="minor"/>
      </rPr>
      <t>des non possédants , ils ne progressent pas , ils n’ acquièrent pas de forces , ils en perdent au contraire dans l’ inaction , tandis que ceux qui les nourrissent en perdent par le surmenage .</t>
    </r>
  </si>
  <si>
    <r>
      <t xml:space="preserve">On objecte , dit Bazard , que le propriétaire ne vit pas aux </t>
    </r>
    <r>
      <rPr>
        <b/>
        <sz val="11"/>
        <color rgb="FFCC3300"/>
        <rFont val="Arial"/>
        <family val="2"/>
      </rPr>
      <t>dépens</t>
    </r>
    <r>
      <rPr>
        <sz val="11"/>
        <color rgb="FF333333"/>
        <rFont val="Arial"/>
        <family val="2"/>
      </rPr>
      <t xml:space="preserve"> d’ autrui ; car ce que paye le travailleur ne fait que représenter les services productifs des instruments qui lui ont été prêtés .</t>
    </r>
  </si>
  <si>
    <r>
      <t xml:space="preserve">Ou celui de notre abbé Coyer dont maintes brochures , qui eurent souvent le plus vif succès , s’ acharnent contre la vénalité des charges , le droit de chasse , les iniquités de la justice , les impôts qui accablent le peuple , l’ insolente oisiveté des grands qui ne vivent qu’ aux </t>
    </r>
    <r>
      <rPr>
        <b/>
        <sz val="11"/>
        <color rgb="FFCC3300"/>
        <rFont val="Arial"/>
        <family val="2"/>
      </rPr>
      <t>dépens</t>
    </r>
    <r>
      <rPr>
        <sz val="11"/>
        <color rgb="FF333333"/>
        <rFont val="Arial"/>
        <family val="2"/>
      </rPr>
      <t xml:space="preserve"> du peuple , l’ absurdité des jurandes et maîtrises .</t>
    </r>
  </si>
  <si>
    <r>
      <t xml:space="preserve">Il est produit par des cellules qui semblent connaître l’ édifice futur , et qui synthétisent , aux </t>
    </r>
    <r>
      <rPr>
        <b/>
        <sz val="11"/>
        <color rgb="FFCC3300"/>
        <rFont val="Arial"/>
        <family val="2"/>
      </rPr>
      <t>dépens</t>
    </r>
    <r>
      <rPr>
        <sz val="11"/>
        <color rgb="FF333333"/>
        <rFont val="Arial"/>
        <family val="2"/>
      </rPr>
      <t xml:space="preserve"> du milieu intérieur , le plan de construction , les matériaux , et les ouvriers .</t>
    </r>
  </si>
  <si>
    <r>
      <t xml:space="preserve">L’ économie des rapports entre ces nations a été une économie pour quelques hommes aux </t>
    </r>
    <r>
      <rPr>
        <b/>
        <sz val="11"/>
        <color rgb="FFCC3300"/>
        <rFont val="Arial"/>
        <family val="2"/>
      </rPr>
      <t>dépens</t>
    </r>
    <r>
      <rPr>
        <sz val="11"/>
        <color rgb="FF333333"/>
        <rFont val="Arial"/>
        <family val="2"/>
      </rPr>
      <t xml:space="preserve"> de la multitude .</t>
    </r>
  </si>
  <si>
    <r>
      <t xml:space="preserve">En tout cas , qu’ il me soit permis de vous le dire en terminant , cette mesure que vous croyez une mesure de générosité , c’ est une générosité que nous faisons aux </t>
    </r>
    <r>
      <rPr>
        <b/>
        <sz val="11"/>
        <color rgb="FFCC3300"/>
        <rFont val="Arial"/>
        <family val="2"/>
      </rPr>
      <t>dépens</t>
    </r>
    <r>
      <rPr>
        <sz val="11"/>
        <color rgb="FF333333"/>
        <rFont val="Arial"/>
        <family val="2"/>
      </rPr>
      <t xml:space="preserve"> des autres .</t>
    </r>
  </si>
  <si>
    <r>
      <t xml:space="preserve">Elle les obtint même parfois à nos </t>
    </r>
    <r>
      <rPr>
        <b/>
        <sz val="11"/>
        <color rgb="FFCC3300"/>
        <rFont val="Arial"/>
        <family val="2"/>
      </rPr>
      <t>dépens</t>
    </r>
    <r>
      <rPr>
        <sz val="11"/>
        <color rgb="FF333333"/>
        <rFont val="Arial"/>
        <family val="2"/>
      </rPr>
      <t xml:space="preserve"> .</t>
    </r>
  </si>
  <si>
    <r>
      <t>Sans doute Alexis I</t>
    </r>
    <r>
      <rPr>
        <vertAlign val="superscript"/>
        <sz val="11"/>
        <color rgb="FF333333"/>
        <rFont val="Arial"/>
        <family val="2"/>
      </rPr>
      <t>er</t>
    </r>
    <r>
      <rPr>
        <sz val="11"/>
        <color rgb="FF333333"/>
        <rFont val="Arial"/>
        <family val="2"/>
      </rPr>
      <t xml:space="preserve"> et ses successeurs relevèrent la situation politique , à l’ intérieur comme à l’ extérieur , mais ce fut aux </t>
    </r>
    <r>
      <rPr>
        <b/>
        <sz val="11"/>
        <color rgb="FFCC3300"/>
        <rFont val="Arial"/>
        <family val="2"/>
      </rPr>
      <t>dépens</t>
    </r>
    <r>
      <rPr>
        <sz val="11"/>
        <color rgb="FF333333"/>
        <rFont val="Arial"/>
        <family val="2"/>
      </rPr>
      <t xml:space="preserve"> de la richesse de l’ Empire .</t>
    </r>
  </si>
  <si>
    <r>
      <t xml:space="preserve">Il existe aujourd’ hui chez les hommes politiques et les économistes une tendance à concentrer leur attention sur la diminution du chômage , non seulement aux </t>
    </r>
    <r>
      <rPr>
        <b/>
        <sz val="11"/>
        <color rgb="FFCC3300"/>
        <rFont val="Arial"/>
        <family val="2"/>
      </rPr>
      <t>dépens</t>
    </r>
    <r>
      <rPr>
        <sz val="11"/>
        <color rgb="FF333333"/>
        <rFont val="Arial"/>
        <family val="2"/>
      </rPr>
      <t xml:space="preserve"> du revenu réel de ceux déjà employés , mais aussi du revenu moyen de la population tout entière .</t>
    </r>
  </si>
  <si>
    <r>
      <t xml:space="preserve">Tous les Brahmanes ne mènent pas cette existence royale , mais la plupart vivent aux </t>
    </r>
    <r>
      <rPr>
        <b/>
        <sz val="11"/>
        <color rgb="FFCC3300"/>
        <rFont val="Arial"/>
        <family val="2"/>
      </rPr>
      <t>dépens</t>
    </r>
    <r>
      <rPr>
        <sz val="11"/>
        <color rgb="FF333333"/>
        <rFont val="Arial"/>
        <family val="2"/>
      </rPr>
      <t xml:space="preserve"> des autres castes .</t>
    </r>
  </si>
  <si>
    <r>
      <t xml:space="preserve">« Nous devons vivre aux </t>
    </r>
    <r>
      <rPr>
        <b/>
        <sz val="11"/>
        <color rgb="FFCC3300"/>
        <rFont val="Arial"/>
        <family val="2"/>
      </rPr>
      <t>dépens</t>
    </r>
    <r>
      <rPr>
        <sz val="11"/>
        <color rgb="FF333333"/>
        <rFont val="Arial"/>
        <family val="2"/>
      </rPr>
      <t xml:space="preserve"> de l’ ennemi , nous n’ entrons pas chez lui pour lui porter nos trésors » , écrit Carnot aux représentants , le 8 prairial .</t>
    </r>
  </si>
  <si>
    <r>
      <t xml:space="preserve">Au fond , il ne me déplairait pas d’ avoir le cran d’ agir ainsi aux </t>
    </r>
    <r>
      <rPr>
        <b/>
        <sz val="11"/>
        <color rgb="FFCC3300"/>
        <rFont val="Arial"/>
        <family val="2"/>
      </rPr>
      <t>dépens</t>
    </r>
    <r>
      <rPr>
        <sz val="11"/>
        <color rgb="FF333333"/>
        <rFont val="Arial"/>
        <family val="2"/>
      </rPr>
      <t xml:space="preserve"> du " prince" .</t>
    </r>
  </si>
  <si>
    <r>
      <t xml:space="preserve">Il fallait de l’ argent à tout prix : la guerre devait nourrir la guerre et c’ était devenu un système de « vaincre l’ ennemi et de vivre à ses </t>
    </r>
    <r>
      <rPr>
        <b/>
        <sz val="11"/>
        <color rgb="FFCC3300"/>
        <rFont val="Arial"/>
        <family val="2"/>
      </rPr>
      <t>dépens</t>
    </r>
    <r>
      <rPr>
        <sz val="11"/>
        <color rgb="FF333333"/>
        <rFont val="Arial"/>
        <family val="2"/>
      </rPr>
      <t xml:space="preserve"> » , de conquérir pour enrichir la République .</t>
    </r>
  </si>
  <si>
    <r>
      <t xml:space="preserve">Et il conseillait aux sections de lever aux </t>
    </r>
    <r>
      <rPr>
        <b/>
        <sz val="11"/>
        <color rgb="FFCC3300"/>
        <rFont val="Arial"/>
        <family val="2"/>
      </rPr>
      <t>dépens</t>
    </r>
    <r>
      <rPr>
        <sz val="11"/>
        <color rgb="FF333333"/>
        <rFont val="Arial"/>
        <family val="2"/>
      </rPr>
      <t xml:space="preserve"> des riches , d’ après le procédé du département de l’ Hérault , une armée révolutionnaire qui contiendrait les malveillants .</t>
    </r>
  </si>
  <si>
    <r>
      <t xml:space="preserve">Et , si je ne craignoy non plus le soing que la </t>
    </r>
    <r>
      <rPr>
        <b/>
        <sz val="11"/>
        <color rgb="FFCC3300"/>
        <rFont val="Arial"/>
        <family val="2"/>
      </rPr>
      <t>despense</t>
    </r>
    <r>
      <rPr>
        <sz val="11"/>
        <color rgb="FF333333"/>
        <rFont val="Arial"/>
        <family val="2"/>
      </rPr>
      <t xml:space="preserve"> , le soing qui me chasse de toute besongne , je pourroy facilement coudre à chaque costé une gallerie de cent pas de long et douze de large , à plein pied , ayant trouvé tous les murs montez pour autre usage , à la hauteur qu’ il me faut .</t>
    </r>
  </si>
  <si>
    <r>
      <t xml:space="preserve">Au pis aller , courez tousjours par retranchement de </t>
    </r>
    <r>
      <rPr>
        <b/>
        <sz val="11"/>
        <color rgb="FFCC3300"/>
        <rFont val="Arial"/>
        <family val="2"/>
      </rPr>
      <t>despence</t>
    </r>
    <r>
      <rPr>
        <sz val="11"/>
        <color rgb="FF333333"/>
        <rFont val="Arial"/>
        <family val="2"/>
      </rPr>
      <t xml:space="preserve"> devant la pauvreté .</t>
    </r>
  </si>
  <si>
    <r>
      <t xml:space="preserve">Que les Rois commencent à quitter ces </t>
    </r>
    <r>
      <rPr>
        <b/>
        <sz val="11"/>
        <color rgb="FFCC3300"/>
        <rFont val="Arial"/>
        <family val="2"/>
      </rPr>
      <t>despences</t>
    </r>
    <r>
      <rPr>
        <sz val="11"/>
        <color rgb="FF333333"/>
        <rFont val="Arial"/>
        <family val="2"/>
      </rPr>
      <t xml:space="preserve"> , ce sera faict en un mois , sans edict et sans ordonnance : nous irons tous apres .</t>
    </r>
  </si>
  <si>
    <r>
      <t xml:space="preserve">S’ il y a quelque chose qui soit excusable en tels excez , c’ est où l’ invention et la nouveauté fournit d’ admiration , non pas la </t>
    </r>
    <r>
      <rPr>
        <b/>
        <sz val="11"/>
        <color rgb="FFCC3300"/>
        <rFont val="Arial"/>
        <family val="2"/>
      </rPr>
      <t>despence</t>
    </r>
    <r>
      <rPr>
        <sz val="11"/>
        <color rgb="FF333333"/>
        <rFont val="Arial"/>
        <family val="2"/>
      </rPr>
      <t xml:space="preserve"> .</t>
    </r>
  </si>
  <si>
    <r>
      <t xml:space="preserve">A ceste cause il est besoing de prendre garde a contenter l’ organe de la veue , pource mesmement qu’ elle est maintesfois abusée par les saillies et forjettures des membres dont l’ on enrichist les bastimens , chose qui a faict dire a nostre Autheur Vitruve , que toutes Frizes {C . Fr zes} quand elles sont taillées d’ ouvrage en demybosse ou de relief , doivent estre plus larges d’ une quarte partie que leurs Architraves , autrement si la besongne estoit tant soit peu haulte , on n’ y verroit comme point la taille , et en seroit la </t>
    </r>
    <r>
      <rPr>
        <b/>
        <sz val="11"/>
        <color rgb="FFC00000"/>
        <rFont val="Arial"/>
        <family val="2"/>
      </rPr>
      <t>despense</t>
    </r>
    <r>
      <rPr>
        <sz val="11"/>
        <color rgb="FF333333"/>
        <rFont val="Arial"/>
        <family val="2"/>
      </rPr>
      <t xml:space="preserve"> inutile . </t>
    </r>
  </si>
  <si>
    <r>
      <t xml:space="preserve">Si est ce que lesdictes colonnes toutes d’ une haulteur jusques au dessoubz du sommier servant a soustenir la voulte , monstrent bien que la </t>
    </r>
    <r>
      <rPr>
        <b/>
        <sz val="11"/>
        <color rgb="FFC00000"/>
        <rFont val="Arial"/>
        <family val="2"/>
      </rPr>
      <t>despence</t>
    </r>
    <r>
      <rPr>
        <sz val="11"/>
        <color rgb="FF333333"/>
        <rFont val="Arial"/>
        <family val="2"/>
      </rPr>
      <t xml:space="preserve"> n’ y a esté aucunement espargnee , et si donnent singuliere authorite a la besongne .</t>
    </r>
  </si>
  <si>
    <r>
      <t xml:space="preserve">Plus grande n’ est la joye des alchymistes , quand apres longs travaulx , grand soing et </t>
    </r>
    <r>
      <rPr>
        <b/>
        <sz val="11"/>
        <color rgb="FFC00000"/>
        <rFont val="Arial"/>
        <family val="2"/>
      </rPr>
      <t>despense</t>
    </r>
    <r>
      <rPr>
        <sz val="11"/>
        <color rgb="FF333333"/>
        <rFont val="Arial"/>
        <family val="2"/>
      </rPr>
      <t xml:space="preserve"> , ilz voyent les metaulx transmuez dedans leurs fourneaulx . </t>
    </r>
  </si>
  <si>
    <r>
      <t xml:space="preserve">Les approbations donques de tous maisonnages se considerent en trois qualitez , asavoir en la subtilité de la manifacture , en la magnificence , et en la disposition : de sorte que si un ouvrage se veoit sumptueusement accomply , tous hommes puissans en louent la </t>
    </r>
    <r>
      <rPr>
        <b/>
        <sz val="11"/>
        <color rgb="FFC00000"/>
        <rFont val="Arial"/>
        <family val="2"/>
      </rPr>
      <t>despense</t>
    </r>
    <r>
      <rPr>
        <sz val="11"/>
        <color rgb="FF333333"/>
        <rFont val="Arial"/>
        <family val="2"/>
      </rPr>
      <t xml:space="preserve"> : et s’ il y a de belle manifacture , les ouvriers en sont bien estimez .</t>
    </r>
  </si>
  <si>
    <r>
      <t xml:space="preserve">Nos petits seigneurs prennent ces petits bijoux à crédit , les distribuent d’ un air de nonchalance ; et ces </t>
    </r>
    <r>
      <rPr>
        <b/>
        <sz val="11"/>
        <color rgb="FFCC3300"/>
        <rFont val="Arial"/>
        <family val="2"/>
      </rPr>
      <t>dépenses</t>
    </r>
    <r>
      <rPr>
        <sz val="11"/>
        <color rgb="FF333333"/>
        <rFont val="Arial"/>
        <family val="2"/>
      </rPr>
      <t xml:space="preserve"> de fantaisie excedent les dépenses nécessaires .</t>
    </r>
  </si>
  <si>
    <r>
      <t xml:space="preserve">En replaçant la </t>
    </r>
    <r>
      <rPr>
        <b/>
        <sz val="11"/>
        <color rgb="FFCC3300"/>
        <rFont val="Arial"/>
        <family val="2"/>
      </rPr>
      <t>dépense</t>
    </r>
    <r>
      <rPr>
        <sz val="11"/>
        <color rgb="FF333333"/>
        <rFont val="Arial"/>
        <family val="2"/>
      </rPr>
      <t xml:space="preserve"> dans l’ ordre naturel , les princes , les grands , les noces d’ apparat , les fêtes d’ ambassadeurs , les hommes riches même qui traitent leurs commettans , par exemple , les trésoriers du clergé et des provinces , le banquier de la cour qui reçoit les notables qu’ il a obligés ou qui ont affaire à lui , tout cela , qui par l’ ordre naturel se trouve autorisé à une dépense de devoir plutôt que d’ orgueil et de sensualité , mettra le taux aux primeurs .</t>
    </r>
  </si>
  <si>
    <r>
      <t xml:space="preserve">Dans le premier cas , le fisc s’ enrichit de toute la dépense qu’ il a de moins à faire ; dans le second , il s’ enrichit encore de la </t>
    </r>
    <r>
      <rPr>
        <b/>
        <sz val="11"/>
        <color rgb="FFCC3300"/>
        <rFont val="Arial"/>
        <family val="2"/>
      </rPr>
      <t>dépense</t>
    </r>
    <r>
      <rPr>
        <sz val="11"/>
        <color rgb="FF333333"/>
        <rFont val="Arial"/>
        <family val="2"/>
      </rPr>
      <t xml:space="preserve"> inutile des particuliers .</t>
    </r>
  </si>
  <si>
    <r>
      <t xml:space="preserve">Il n’ y a ni à gagner ni à perdre dans cet établissement : la recette balance la </t>
    </r>
    <r>
      <rPr>
        <b/>
        <sz val="11"/>
        <color rgb="FFCC3300"/>
        <rFont val="Arial"/>
        <family val="2"/>
      </rPr>
      <t>dépense</t>
    </r>
    <r>
      <rPr>
        <sz val="11"/>
        <color rgb="FF333333"/>
        <rFont val="Arial"/>
        <family val="2"/>
      </rPr>
      <t xml:space="preserve"> .</t>
    </r>
  </si>
  <si>
    <r>
      <t xml:space="preserve">Si vous les regardez dans le rapport qu’ elles ont avec la liberté et la sûreté des citoyens , vous en trouverez souvent trop peu ; et vous verrez que les peines , les </t>
    </r>
    <r>
      <rPr>
        <b/>
        <sz val="11"/>
        <color rgb="FFCC3300"/>
        <rFont val="Arial"/>
        <family val="2"/>
      </rPr>
      <t>dépenses</t>
    </r>
    <r>
      <rPr>
        <sz val="11"/>
        <color rgb="FF333333"/>
        <rFont val="Arial"/>
        <family val="2"/>
      </rPr>
      <t xml:space="preserve"> , les longueurs , les dangers même de la justice , sont le prix que chaque citoyen donne pour sa liberté .</t>
    </r>
  </si>
  <si>
    <r>
      <t xml:space="preserve">On dit que c’ est m le maréchal </t>
    </r>
    <r>
      <rPr>
        <sz val="11"/>
        <color rgb="FF000000"/>
        <rFont val="Calibri"/>
        <family val="2"/>
        <scheme val="minor"/>
      </rPr>
      <t>D’ Estrées</t>
    </r>
    <r>
      <rPr>
        <sz val="11"/>
        <color rgb="FF333333"/>
        <rFont val="Arial"/>
        <family val="2"/>
      </rPr>
      <t xml:space="preserve"> , qui est un homme franc et droit , qui a parlé librement au roi sur l’ article des </t>
    </r>
    <r>
      <rPr>
        <b/>
        <sz val="11"/>
        <color rgb="FFCC3300"/>
        <rFont val="Arial"/>
        <family val="2"/>
      </rPr>
      <t>dépenses</t>
    </r>
    <r>
      <rPr>
        <sz val="11"/>
        <color rgb="FF333333"/>
        <rFont val="Arial"/>
        <family val="2"/>
      </rPr>
      <t xml:space="preserve"> , et on y travaille réellement .</t>
    </r>
  </si>
  <si>
    <r>
      <t xml:space="preserve">Ne pouvant suffire à toutes ces </t>
    </r>
    <r>
      <rPr>
        <b/>
        <sz val="11"/>
        <color rgb="FFCC3300"/>
        <rFont val="Arial"/>
        <family val="2"/>
      </rPr>
      <t>dépenses</t>
    </r>
    <r>
      <rPr>
        <sz val="11"/>
        <color rgb="FF333333"/>
        <rFont val="Arial"/>
        <family val="2"/>
      </rPr>
      <t xml:space="preserve"> , il cherchera dans le jeu les ressources dont il a besoin .</t>
    </r>
  </si>
  <si>
    <r>
      <t xml:space="preserve">Puisque nous ne sommes instruits ni de la recette , ni de la </t>
    </r>
    <r>
      <rPr>
        <b/>
        <sz val="11"/>
        <color rgb="FFCC3300"/>
        <rFont val="Arial"/>
        <family val="2"/>
      </rPr>
      <t>dépense</t>
    </r>
    <r>
      <rPr>
        <sz val="11"/>
        <color rgb="FF333333"/>
        <rFont val="Arial"/>
        <family val="2"/>
      </rPr>
      <t xml:space="preserve"> , renonçons pour le présent au dessein de procurer de nouveaux fonds à la république .</t>
    </r>
  </si>
  <si>
    <r>
      <t xml:space="preserve">les morceaux de bouteille , dont on avait orné son faîte , reluisaient si joliment au soleil , que M . Coumbes se sentit plein de reconnaissance pour celui dont l’ initiative l’ avait décidé à cette </t>
    </r>
    <r>
      <rPr>
        <b/>
        <sz val="11"/>
        <color rgb="FFCC3300"/>
        <rFont val="Arial"/>
        <family val="2"/>
      </rPr>
      <t>dépense</t>
    </r>
    <r>
      <rPr>
        <sz val="11"/>
        <color rgb="FF333333"/>
        <rFont val="Arial"/>
        <family val="2"/>
      </rPr>
      <t xml:space="preserve"> .</t>
    </r>
  </si>
  <si>
    <r>
      <t xml:space="preserve">Ces diverses lumières ne lui ont coûté aucune </t>
    </r>
    <r>
      <rPr>
        <b/>
        <sz val="11"/>
        <color rgb="FFCC3300"/>
        <rFont val="Arial"/>
        <family val="2"/>
      </rPr>
      <t>dépense</t>
    </r>
    <r>
      <rPr>
        <sz val="11"/>
        <color rgb="FF333333"/>
        <rFont val="Arial"/>
        <family val="2"/>
      </rPr>
      <t xml:space="preserve"> , il a au contraire un petit trésor , fruit des nombreux travaux qu’ il a exécutés pendant son enfance , par émulation , par attraction , et en croyant se divertir avec les sectes d’ enfants qui sont les plus ardentes au travail .</t>
    </r>
  </si>
  <si>
    <r>
      <t xml:space="preserve">Le congrès et le public ne furent pas peu étonnés , lorsqu’ après être rentré dans la classe des citoyens , il rendit au premier les comptes de son commandement , parmi lesquels on trouva celui de la </t>
    </r>
    <r>
      <rPr>
        <b/>
        <sz val="11"/>
        <color rgb="FFCC3300"/>
        <rFont val="Arial"/>
        <family val="2"/>
      </rPr>
      <t>dépense</t>
    </r>
    <r>
      <rPr>
        <sz val="11"/>
        <color rgb="FF333333"/>
        <rFont val="Arial"/>
        <family val="2"/>
      </rPr>
      <t xml:space="preserve"> particulière des services secrets pendant sept ans , entièrement écrit de sa main , et qui ne se montoit qu’ à douze ou quatorze mille guinées .</t>
    </r>
  </si>
  <si>
    <r>
      <t xml:space="preserve">Mais le tout était vaste , bien éclairé , solidement bâti , et avec quelque peu de soin et de </t>
    </r>
    <r>
      <rPr>
        <b/>
        <sz val="11"/>
        <color rgb="FFCC3300"/>
        <rFont val="Arial"/>
        <family val="2"/>
      </rPr>
      <t>dépense</t>
    </r>
    <r>
      <rPr>
        <sz val="11"/>
        <color rgb="FF333333"/>
        <rFont val="Arial"/>
        <family val="2"/>
      </rPr>
      <t xml:space="preserve"> , on en pouvait faire le plus magnifique atelier qui fût au monde . </t>
    </r>
  </si>
  <si>
    <r>
      <t xml:space="preserve">Si nous considérons , avec les économistes , le travailleur comme une machine vivante , le salaire qui lui est alloué nous apparaîtra comme la </t>
    </r>
    <r>
      <rPr>
        <b/>
        <sz val="11"/>
        <color rgb="FFCC3300"/>
        <rFont val="Arial"/>
        <family val="2"/>
      </rPr>
      <t>dépense</t>
    </r>
    <r>
      <rPr>
        <sz val="11"/>
        <color rgb="FF333333"/>
        <rFont val="Arial"/>
        <family val="2"/>
      </rPr>
      <t xml:space="preserve"> nécessaire à l’ entretien et à la réparation de cette machine .</t>
    </r>
  </si>
  <si>
    <r>
      <t xml:space="preserve">Il pensa que </t>
    </r>
    <r>
      <rPr>
        <sz val="11"/>
        <color rgb="FF000000"/>
        <rFont val="Calibri"/>
        <family val="2"/>
        <scheme val="minor"/>
      </rPr>
      <t>Désirée</t>
    </r>
    <r>
      <rPr>
        <sz val="11"/>
        <color rgb="FF333333"/>
        <rFont val="Arial"/>
        <family val="2"/>
      </rPr>
      <t xml:space="preserve"> aurait bien pu faire comme toutes les autres femmes , offrir de supporter la moitié de la </t>
    </r>
    <r>
      <rPr>
        <b/>
        <sz val="11"/>
        <color rgb="FFCC3300"/>
        <rFont val="Arial"/>
        <family val="2"/>
      </rPr>
      <t>dépense</t>
    </r>
    <r>
      <rPr>
        <sz val="11"/>
        <color rgb="FF333333"/>
        <rFont val="Arial"/>
        <family val="2"/>
      </rPr>
      <t xml:space="preserve"> .</t>
    </r>
  </si>
  <si>
    <r>
      <t xml:space="preserve">Pour vos </t>
    </r>
    <r>
      <rPr>
        <b/>
        <sz val="11"/>
        <color rgb="FFCC3300"/>
        <rFont val="Arial"/>
        <family val="2"/>
      </rPr>
      <t>dépenses</t>
    </r>
    <r>
      <rPr>
        <sz val="11"/>
        <color rgb="FF333333"/>
        <rFont val="Arial"/>
        <family val="2"/>
      </rPr>
      <t xml:space="preserve"> secrètes .</t>
    </r>
  </si>
  <si>
    <r>
      <t xml:space="preserve">Il paya ensuite grassement sa </t>
    </r>
    <r>
      <rPr>
        <b/>
        <sz val="11"/>
        <color rgb="FFCC3300"/>
        <rFont val="Arial"/>
        <family val="2"/>
      </rPr>
      <t>dépense</t>
    </r>
    <r>
      <rPr>
        <sz val="11"/>
        <color rgb="FF333333"/>
        <rFont val="Arial"/>
        <family val="2"/>
      </rPr>
      <t xml:space="preserve"> , et , emmenant son confident le plus intime , il laissa les autres à l’ auberge , en leur enjoignant tout bas de venir à bride abattue le prévenir en un lieu qu’ il leur désigna , dès que la chaise paraîtrait .</t>
    </r>
  </si>
  <si>
    <r>
      <t xml:space="preserve">Ce taux du strict nécessaire ne varie pas uniquement à raison du genre de vie plus ou moins passable de l’ ouvrier et de sa famille , mais encore à raison de toutes les </t>
    </r>
    <r>
      <rPr>
        <b/>
        <sz val="11"/>
        <color rgb="FFCC3300"/>
        <rFont val="Arial"/>
        <family val="2"/>
      </rPr>
      <t>dépenses</t>
    </r>
    <r>
      <rPr>
        <sz val="11"/>
        <color rgb="FF333333"/>
        <rFont val="Arial"/>
        <family val="2"/>
      </rPr>
      <t xml:space="preserve"> regardées comme indispensables dans le pays où il vit . </t>
    </r>
  </si>
  <si>
    <r>
      <t xml:space="preserve">Il fallait en même temps substituer un mode d’ imposition qui pût fournir à des </t>
    </r>
    <r>
      <rPr>
        <b/>
        <sz val="11"/>
        <color rgb="FFCC3300"/>
        <rFont val="Arial"/>
        <family val="2"/>
      </rPr>
      <t>dépenses</t>
    </r>
    <r>
      <rPr>
        <sz val="11"/>
        <color rgb="FF333333"/>
        <rFont val="Arial"/>
        <family val="2"/>
      </rPr>
      <t xml:space="preserve"> considérables , quoique réduites , et qui n’ étonnât pas le peuple , naturellement disposé à se plaindre de toutes les contributions , quelles qu’ elles soient .</t>
    </r>
  </si>
  <si>
    <r>
      <t xml:space="preserve">Il doit également , sous peine de dommages et intérêts , pourvoir à l’ entretien et aux réparations utiles et nécessaires de l’ immeuble , sauf à prélever sur les fruits toutes les </t>
    </r>
    <r>
      <rPr>
        <b/>
        <sz val="11"/>
        <color rgb="FFCC3300"/>
        <rFont val="Arial"/>
        <family val="2"/>
      </rPr>
      <t>dépenses</t>
    </r>
    <r>
      <rPr>
        <sz val="11"/>
        <color rgb="FF333333"/>
        <rFont val="Arial"/>
        <family val="2"/>
      </rPr>
      <t xml:space="preserve"> relatives à ces divers objets .</t>
    </r>
  </si>
  <si>
    <r>
      <t xml:space="preserve">Un jeune homme , qui fait une sottise , accepte trois ou quatre collaborateurs ; cela allége la </t>
    </r>
    <r>
      <rPr>
        <b/>
        <sz val="11"/>
        <color rgb="FFCC3300"/>
        <rFont val="Arial"/>
        <family val="2"/>
      </rPr>
      <t>dépense</t>
    </r>
    <r>
      <rPr>
        <sz val="11"/>
        <color rgb="FF333333"/>
        <rFont val="Arial"/>
        <family val="2"/>
      </rPr>
      <t xml:space="preserve"> .</t>
    </r>
  </si>
  <si>
    <r>
      <t xml:space="preserve">Si les </t>
    </r>
    <r>
      <rPr>
        <b/>
        <sz val="11"/>
        <color rgb="FFCC3300"/>
        <rFont val="Arial"/>
        <family val="2"/>
      </rPr>
      <t>dépenses</t>
    </r>
    <r>
      <rPr>
        <sz val="11"/>
        <color rgb="FF333333"/>
        <rFont val="Arial"/>
        <family val="2"/>
      </rPr>
      <t xml:space="preserve"> afférentes aux forces de la </t>
    </r>
    <r>
      <rPr>
        <sz val="11"/>
        <color rgb="FF000000"/>
        <rFont val="Calibri"/>
        <family val="2"/>
        <scheme val="minor"/>
      </rPr>
      <t>France</t>
    </r>
    <r>
      <rPr>
        <sz val="11"/>
        <color rgb="FF333333"/>
        <rFont val="Arial"/>
        <family val="2"/>
      </rPr>
      <t xml:space="preserve"> libre devaient , d’ après l’ accord , incomber provisoirement au gouvernement britannique , faute , pour nous , de disposer initialement d’ aucune ressource , je tins à ce qu’ il fût formulé qu’ il ne s’ agissait que d’ avances , dont le remboursement serait , un jour , assuré , compte tenu des fournitures faites par nous en contrepartie .</t>
    </r>
  </si>
  <si>
    <r>
      <t xml:space="preserve">Les sommes investies pénétreront avec une plus ou moins grande rapidité dans la structure de la production , entraînant d’ abord des </t>
    </r>
    <r>
      <rPr>
        <b/>
        <sz val="11"/>
        <color rgb="FFCC3300"/>
        <rFont val="Arial"/>
        <family val="2"/>
      </rPr>
      <t>dépenses</t>
    </r>
    <r>
      <rPr>
        <sz val="11"/>
        <color rgb="FF333333"/>
        <rFont val="Arial"/>
        <family val="2"/>
      </rPr>
      <t xml:space="preserve"> entre les entreprises , et finalement , lorsqu’ elles arriveront au consommateur , par le paiement de salaires ou d’ autres revenus , provoqueront une demande de biens de consommation qui accélérera à son tour la demande de biens intermédiaires ; et ainsi de suite .</t>
    </r>
  </si>
  <si>
    <r>
      <t xml:space="preserve">Et alors ce système des quatre contributions , qui dans la pensée , dans le rêve de la Révolution française devait supporter seul toutes les </t>
    </r>
    <r>
      <rPr>
        <b/>
        <sz val="11"/>
        <color rgb="FFCC3300"/>
        <rFont val="Arial"/>
        <family val="2"/>
      </rPr>
      <t>dépenses</t>
    </r>
    <r>
      <rPr>
        <sz val="11"/>
        <color rgb="FF333333"/>
        <rFont val="Arial"/>
        <family val="2"/>
      </rPr>
      <t xml:space="preserve"> publiques , qui devait suffire aux budgets sans le concours des impôts de consommation , les quatre contributions ne représentent plus dans le budget actuel que le septième des recettes .</t>
    </r>
  </si>
  <si>
    <r>
      <t xml:space="preserve">Et cela explique assez de folles dépenses , qui souvent ruinent l’ affaire , et toutefois enrichissent les participants . je participe aux bénéfices ; mais cette garantie n’ en est pas une , car il se petit que j’ aie avantage à diminuer les bénéfices , si je gagne plus à organiser la </t>
    </r>
    <r>
      <rPr>
        <b/>
        <sz val="11"/>
        <color rgb="FFCC3300"/>
        <rFont val="Arial"/>
        <family val="2"/>
      </rPr>
      <t>dépense</t>
    </r>
    <r>
      <rPr>
        <sz val="11"/>
        <color rgb="FF333333"/>
        <rFont val="Arial"/>
        <family val="2"/>
      </rPr>
      <t xml:space="preserve"> qu’ à assurer le gain .</t>
    </r>
  </si>
  <si>
    <r>
      <t xml:space="preserve">Chaque mois , </t>
    </r>
    <r>
      <rPr>
        <sz val="11"/>
        <color rgb="FF000000"/>
        <rFont val="Calibri"/>
        <family val="2"/>
        <scheme val="minor"/>
      </rPr>
      <t>M</t>
    </r>
    <r>
      <rPr>
        <sz val="11"/>
        <color rgb="FF333333"/>
        <rFont val="Arial"/>
        <family val="2"/>
      </rPr>
      <t xml:space="preserve"> </t>
    </r>
    <r>
      <rPr>
        <sz val="11"/>
        <color rgb="FF000000"/>
        <rFont val="Calibri"/>
        <family val="2"/>
        <scheme val="minor"/>
      </rPr>
      <t>Henriot</t>
    </r>
    <r>
      <rPr>
        <sz val="11"/>
        <color rgb="FF333333"/>
        <rFont val="Arial"/>
        <family val="2"/>
      </rPr>
      <t xml:space="preserve"> lui remettait une petite somme pour ses menues </t>
    </r>
    <r>
      <rPr>
        <b/>
        <sz val="11"/>
        <color rgb="FFCC3300"/>
        <rFont val="Arial"/>
        <family val="2"/>
      </rPr>
      <t>dépenses</t>
    </r>
    <r>
      <rPr>
        <sz val="11"/>
        <color rgb="FF333333"/>
        <rFont val="Arial"/>
        <family val="2"/>
      </rPr>
      <t xml:space="preserve"> .</t>
    </r>
  </si>
  <si>
    <r>
      <t xml:space="preserve">Ainsi il a fallu une démonstration totale , une expérience complète ; il a fallu que la foule allemande touchât du doigt la nécessité pour qu’ elle se résignât à proportionner ses </t>
    </r>
    <r>
      <rPr>
        <b/>
        <sz val="11"/>
        <color rgb="FFCC3300"/>
        <rFont val="Arial"/>
        <family val="2"/>
      </rPr>
      <t>dépenses</t>
    </r>
    <r>
      <rPr>
        <sz val="11"/>
        <color rgb="FF333333"/>
        <rFont val="Arial"/>
        <family val="2"/>
      </rPr>
      <t xml:space="preserve"> , à ses vraies ressources .</t>
    </r>
  </si>
  <si>
    <r>
      <t xml:space="preserve">La notion même de dépense publique </t>
    </r>
    <r>
      <rPr>
        <i/>
        <sz val="11"/>
        <color rgb="FF333333"/>
        <rFont val="Arial"/>
        <family val="2"/>
      </rPr>
      <t>normale</t>
    </r>
    <r>
      <rPr>
        <sz val="11"/>
        <color rgb="FF333333"/>
        <rFont val="Arial"/>
        <family val="2"/>
      </rPr>
      <t xml:space="preserve"> est , en réalité , adultérée dans les formes faibles de la démocratie où florissent les </t>
    </r>
    <r>
      <rPr>
        <b/>
        <sz val="11"/>
        <color rgb="FFCC3300"/>
        <rFont val="Arial"/>
        <family val="2"/>
      </rPr>
      <t>dépenses</t>
    </r>
    <r>
      <rPr>
        <sz val="11"/>
        <color rgb="FF333333"/>
        <rFont val="Arial"/>
        <family val="2"/>
      </rPr>
      <t xml:space="preserve"> politiciennes sans contrepartie de productivité .</t>
    </r>
  </si>
  <si>
    <r>
      <t xml:space="preserve">On y trouvait pas mal d’ esprits cultivés et studieux , modérés et conservateurs , patriotes et sages , accoutumés à tenir compte des recettes du jour pour mesurer les </t>
    </r>
    <r>
      <rPr>
        <b/>
        <sz val="11"/>
        <color rgb="FFCC3300"/>
        <rFont val="Arial"/>
        <family val="2"/>
      </rPr>
      <t>dépenses</t>
    </r>
    <r>
      <rPr>
        <sz val="11"/>
        <color rgb="FF333333"/>
        <rFont val="Arial"/>
        <family val="2"/>
      </rPr>
      <t xml:space="preserve"> du lendemain .</t>
    </r>
  </si>
  <si>
    <r>
      <t xml:space="preserve">Ainsi va l’ amour conquérant , qui ne compare jamais le gain avec la </t>
    </r>
    <r>
      <rPr>
        <b/>
        <sz val="11"/>
        <color rgb="FFCC3300"/>
        <rFont val="Arial"/>
        <family val="2"/>
      </rPr>
      <t>dépense</t>
    </r>
    <r>
      <rPr>
        <sz val="11"/>
        <color rgb="FF333333"/>
        <rFont val="Arial"/>
        <family val="2"/>
      </rPr>
      <t xml:space="preserve"> , et qui s’ échauffe au contraire par la lutte et l’ obstacle .</t>
    </r>
  </si>
  <si>
    <r>
      <t xml:space="preserve">La préciosité commence avec la </t>
    </r>
    <r>
      <rPr>
        <b/>
        <sz val="11"/>
        <color rgb="FFCC3300"/>
        <rFont val="Arial"/>
        <family val="2"/>
      </rPr>
      <t>dépense</t>
    </r>
    <r>
      <rPr>
        <sz val="11"/>
        <color rgb="FF333333"/>
        <rFont val="Arial"/>
        <family val="2"/>
      </rPr>
      <t xml:space="preserve"> inutile .</t>
    </r>
  </si>
  <si>
    <r>
      <t xml:space="preserve">Marquant ses moindres débours , à deux sous près , il ne dépassa jamais de cinq francs la </t>
    </r>
    <r>
      <rPr>
        <b/>
        <sz val="11"/>
        <color rgb="FFCC3300"/>
        <rFont val="Arial"/>
        <family val="2"/>
      </rPr>
      <t>dépense</t>
    </r>
    <r>
      <rPr>
        <sz val="11"/>
        <color rgb="FF333333"/>
        <rFont val="Arial"/>
        <family val="2"/>
      </rPr>
      <t xml:space="preserve"> qu’ il pouvait se permettre pour le mois .</t>
    </r>
  </si>
  <si>
    <r>
      <t xml:space="preserve">Une indemnisation est accordée aux producteurs par un centre international de soutien , alimenté par les </t>
    </r>
    <r>
      <rPr>
        <b/>
        <sz val="11"/>
        <color rgb="FFCC3300"/>
        <rFont val="Arial"/>
        <family val="2"/>
      </rPr>
      <t>dépenses</t>
    </r>
    <r>
      <rPr>
        <sz val="11"/>
        <color rgb="FF333333"/>
        <rFont val="Arial"/>
        <family val="2"/>
      </rPr>
      <t xml:space="preserve"> appliquées à l’ armement , et , après élévation du produit réel dans les pays bénéficiaires des </t>
    </r>
    <r>
      <rPr>
        <i/>
        <sz val="11"/>
        <color rgb="FF333333"/>
        <rFont val="Arial"/>
        <family val="2"/>
      </rPr>
      <t>gifts ,</t>
    </r>
    <r>
      <rPr>
        <sz val="11"/>
        <color rgb="FF333333"/>
        <rFont val="Arial"/>
        <family val="2"/>
      </rPr>
      <t xml:space="preserve"> par des contributions de ces pays calculées selon l’ élévation de leur produit réel .</t>
    </r>
  </si>
  <si>
    <r>
      <t xml:space="preserve">Voilà : elle règle naturellement toutes les </t>
    </r>
    <r>
      <rPr>
        <b/>
        <sz val="11"/>
        <color rgb="FFCC3300"/>
        <rFont val="Arial"/>
        <family val="2"/>
      </rPr>
      <t>dépenses</t>
    </r>
    <r>
      <rPr>
        <sz val="11"/>
        <color rgb="FF333333"/>
        <rFont val="Arial"/>
        <family val="2"/>
      </rPr>
      <t xml:space="preserve"> de la maison , les voyages , les autos , enfin tout .</t>
    </r>
  </si>
  <si>
    <r>
      <t xml:space="preserve">Oui , oui , messieurs ; quand je dis que voilà la dot de la </t>
    </r>
    <r>
      <rPr>
        <sz val="11"/>
        <color rgb="FF000000"/>
        <rFont val="Calibri"/>
        <family val="2"/>
        <scheme val="minor"/>
      </rPr>
      <t>Dame</t>
    </r>
    <r>
      <rPr>
        <sz val="11"/>
        <color rgb="FF333333"/>
        <rFont val="Arial"/>
        <family val="2"/>
      </rPr>
      <t xml:space="preserve"> </t>
    </r>
    <r>
      <rPr>
        <sz val="11"/>
        <color rgb="FF000000"/>
        <rFont val="Calibri"/>
        <family val="2"/>
        <scheme val="minor"/>
      </rPr>
      <t>Sotinet</t>
    </r>
    <r>
      <rPr>
        <sz val="11"/>
        <color rgb="FF333333"/>
        <rFont val="Arial"/>
        <family val="2"/>
      </rPr>
      <t xml:space="preserve"> , je n’ avance rien que de véritable ; mais ne croyez pas que , parcequ’ elle n’ a rien eu en mariage , elle en </t>
    </r>
    <r>
      <rPr>
        <b/>
        <sz val="11"/>
        <color rgb="FFCC3300"/>
        <rFont val="Arial"/>
        <family val="2"/>
      </rPr>
      <t>dépense</t>
    </r>
    <r>
      <rPr>
        <sz val="11"/>
        <color rgb="FF333333"/>
        <rFont val="Arial"/>
        <family val="2"/>
      </rPr>
      <t xml:space="preserve"> moins en se mariant .</t>
    </r>
  </si>
  <si>
    <r>
      <t xml:space="preserve">Antoine ton voisin , et de plus ton amy , te dit assez souvent : "regarde le fourmy : de ce foible animal l’ action sans parole à qui </t>
    </r>
    <r>
      <rPr>
        <b/>
        <sz val="11"/>
        <color rgb="FFC00000"/>
        <rFont val="Calibri"/>
        <family val="2"/>
        <scheme val="minor"/>
      </rPr>
      <t>dépense</t>
    </r>
    <r>
      <rPr>
        <sz val="11"/>
        <color rgb="FF000000"/>
        <rFont val="Calibri"/>
        <family val="2"/>
        <scheme val="minor"/>
      </rPr>
      <t xml:space="preserve"> trop est une bonne école ." </t>
    </r>
  </si>
  <si>
    <r>
      <t xml:space="preserve">Je fis neanmoins venir des ouvriers pour y travailler , et ils se mocquerent de moy disant que c’ estoit </t>
    </r>
    <r>
      <rPr>
        <b/>
        <sz val="11"/>
        <color rgb="FFCC3300"/>
        <rFont val="Arial"/>
        <family val="2"/>
      </rPr>
      <t>dépenser</t>
    </r>
    <r>
      <rPr>
        <sz val="11"/>
        <color rgb="FF333333"/>
        <rFont val="Arial"/>
        <family val="2"/>
      </rPr>
      <t xml:space="preserve"> de l’ argent inutilement . </t>
    </r>
  </si>
  <si>
    <r>
      <t xml:space="preserve">Je suis partagée entre l’ envie d’ être bien belle et la crainte de </t>
    </r>
    <r>
      <rPr>
        <b/>
        <sz val="11"/>
        <color rgb="FFCC3300"/>
        <rFont val="Arial"/>
        <family val="2"/>
      </rPr>
      <t>dépenser</t>
    </r>
    <r>
      <rPr>
        <sz val="11"/>
        <color rgb="FF333333"/>
        <rFont val="Arial"/>
        <family val="2"/>
      </rPr>
      <t xml:space="preserve"> .</t>
    </r>
  </si>
  <si>
    <r>
      <t xml:space="preserve">Il y a trop peu que je suis dans un pays où je ne </t>
    </r>
    <r>
      <rPr>
        <b/>
        <sz val="11"/>
        <color rgb="FFCC3300"/>
        <rFont val="Arial"/>
        <family val="2"/>
      </rPr>
      <t>dépense</t>
    </r>
    <r>
      <rPr>
        <sz val="11"/>
        <color rgb="FF333333"/>
        <rFont val="Arial"/>
        <family val="2"/>
      </rPr>
      <t xml:space="preserve"> rien .</t>
    </r>
  </si>
  <si>
    <r>
      <t xml:space="preserve">La vie est ici à fort bon marché ; si vous étiez de même à </t>
    </r>
    <r>
      <rPr>
        <sz val="11"/>
        <color rgb="FF000000"/>
        <rFont val="Calibri"/>
        <family val="2"/>
        <scheme val="minor"/>
      </rPr>
      <t>Aix</t>
    </r>
    <r>
      <rPr>
        <sz val="11"/>
        <color rgb="FF333333"/>
        <rFont val="Arial"/>
        <family val="2"/>
      </rPr>
      <t xml:space="preserve"> , vous n’ auriez pas tant </t>
    </r>
    <r>
      <rPr>
        <b/>
        <sz val="11"/>
        <color rgb="FFCC3300"/>
        <rFont val="Arial"/>
        <family val="2"/>
      </rPr>
      <t>dépensé</t>
    </r>
    <r>
      <rPr>
        <sz val="11"/>
        <color rgb="FF333333"/>
        <rFont val="Arial"/>
        <family val="2"/>
      </rPr>
      <t xml:space="preserve"> cet hiver .</t>
    </r>
  </si>
  <si>
    <r>
      <t xml:space="preserve">Sans toy , j’ avois perdu ma peine ; sans toy , mon enqueste estoit vaine , et l’ argent que j’ ay déboursé estoit vainement </t>
    </r>
    <r>
      <rPr>
        <b/>
        <sz val="11"/>
        <color rgb="FFC00000"/>
        <rFont val="Calibri"/>
        <family val="2"/>
        <scheme val="minor"/>
      </rPr>
      <t>dépensé</t>
    </r>
    <r>
      <rPr>
        <sz val="11"/>
        <color rgb="FF000000"/>
        <rFont val="Calibri"/>
        <family val="2"/>
        <scheme val="minor"/>
      </rPr>
      <t xml:space="preserve"> . </t>
    </r>
  </si>
  <si>
    <r>
      <t xml:space="preserve">Je ne vous puis mieux exprimer le second , qu’ en vous disant que depuis le * 28 de mars jusques au * 25 d’ août je </t>
    </r>
    <r>
      <rPr>
        <b/>
        <sz val="11"/>
        <color rgb="FFCC3300"/>
        <rFont val="Arial"/>
        <family val="2"/>
      </rPr>
      <t>dépensai</t>
    </r>
    <r>
      <rPr>
        <sz val="11"/>
        <color rgb="FF333333"/>
        <rFont val="Arial"/>
        <family val="2"/>
      </rPr>
      <t xml:space="preserve"> * 36000 écus en aumônes ou en libéralités .</t>
    </r>
  </si>
  <si>
    <r>
      <t xml:space="preserve">car , grâce à </t>
    </r>
    <r>
      <rPr>
        <sz val="11"/>
        <color rgb="FF000000"/>
        <rFont val="Calibri"/>
        <family val="2"/>
        <scheme val="minor"/>
      </rPr>
      <t>Dieu</t>
    </r>
    <r>
      <rPr>
        <sz val="11"/>
        <color rgb="FF333333"/>
        <rFont val="Arial"/>
        <family val="2"/>
      </rPr>
      <t xml:space="preserve"> , je sais fort bien comme on refuse ce que l’ on ne veut pas donner , mais je fis réflexion que cet homme devait me compter une grosse somme pour achever mon voyage et pour renvoyer de l’ argent à </t>
    </r>
    <r>
      <rPr>
        <sz val="11"/>
        <color rgb="FF000000"/>
        <rFont val="Calibri"/>
        <family val="2"/>
        <scheme val="minor"/>
      </rPr>
      <t>Bordeaux</t>
    </r>
    <r>
      <rPr>
        <sz val="11"/>
        <color rgb="FF333333"/>
        <rFont val="Arial"/>
        <family val="2"/>
      </rPr>
      <t xml:space="preserve"> où j’ en avais pris ; que j’ avais des lettres de crédit pour lui , sur lesquelles , en cas de fâcheries , il pouvait me faire attendre et </t>
    </r>
    <r>
      <rPr>
        <b/>
        <sz val="11"/>
        <color rgb="FFCC3300"/>
        <rFont val="Arial"/>
        <family val="2"/>
      </rPr>
      <t>dépenser</t>
    </r>
    <r>
      <rPr>
        <sz val="11"/>
        <color rgb="FF333333"/>
        <rFont val="Arial"/>
        <family val="2"/>
      </rPr>
      <t xml:space="preserve"> deux fois la valeur de la montre .</t>
    </r>
  </si>
  <si>
    <r>
      <t xml:space="preserve">Ayant ensuite enfermé un jardin ils ont fait tout ce qu’ ils ont pû pour y trouver de l’ eau , et employé mesme pour cela une machine ; mais inutilement , quoy qu’ ils y ayent assez </t>
    </r>
    <r>
      <rPr>
        <b/>
        <sz val="11"/>
        <color rgb="FFCC3300"/>
        <rFont val="Arial"/>
        <family val="2"/>
      </rPr>
      <t>dépensé</t>
    </r>
    <r>
      <rPr>
        <sz val="11"/>
        <color rgb="FF333333"/>
        <rFont val="Arial"/>
        <family val="2"/>
      </rPr>
      <t xml:space="preserve"> .</t>
    </r>
  </si>
  <si>
    <r>
      <t xml:space="preserve">Il chante aussi bien qu’ vn serain , mais non si bien qu’ vne syrene , s’ il est propre à vostre lutrain , ie vous le donne en bonne estrene , pour vous seruir ie l’ ay dressé ; ie l’ ay nourry , ie l’ ay fessé , si i’ en suis ruiné patience , ie m’ en rapporte à mon valet , qui tient conte de ma despence , si pour </t>
    </r>
    <r>
      <rPr>
        <b/>
        <sz val="11"/>
        <color rgb="FFC00000"/>
        <rFont val="Calibri"/>
        <family val="2"/>
        <scheme val="minor"/>
      </rPr>
      <t>despencer</t>
    </r>
    <r>
      <rPr>
        <sz val="11"/>
        <color rgb="FF000000"/>
        <rFont val="Calibri"/>
        <family val="2"/>
        <scheme val="minor"/>
      </rPr>
      <t xml:space="preserve"> en ballet , il ne faut pas grosse finance .</t>
    </r>
  </si>
  <si>
    <r>
      <t xml:space="preserve">On se sert de cette voie pour entretenir l’ industrie ; les femmes les plus méprisables y </t>
    </r>
    <r>
      <rPr>
        <b/>
        <sz val="11"/>
        <color rgb="FFCC3300"/>
        <rFont val="Arial"/>
        <family val="2"/>
      </rPr>
      <t>dépensent</t>
    </r>
    <r>
      <rPr>
        <sz val="11"/>
        <color rgb="FF333333"/>
        <rFont val="Arial"/>
        <family val="2"/>
      </rPr>
      <t xml:space="preserve"> sans danger , pendant que leurs tributaires y mènent la vie du monde la plus obscure .</t>
    </r>
  </si>
  <si>
    <r>
      <t xml:space="preserve">À propos de la facilité de </t>
    </r>
    <r>
      <rPr>
        <b/>
        <sz val="11"/>
        <color rgb="FFCC3300"/>
        <rFont val="Arial"/>
        <family val="2"/>
      </rPr>
      <t>dépenser</t>
    </r>
    <r>
      <rPr>
        <sz val="11"/>
        <color rgb="FF333333"/>
        <rFont val="Arial"/>
        <family val="2"/>
      </rPr>
      <t xml:space="preserve"> , qui est presque toujours en proportion de la facilité d’ acquérir , je lui citois nos filles de joye , et surtout la </t>
    </r>
    <r>
      <rPr>
        <sz val="11"/>
        <color rgb="FF000000"/>
        <rFont val="Calibri"/>
        <family val="2"/>
        <scheme val="minor"/>
      </rPr>
      <t>Deschamps</t>
    </r>
    <r>
      <rPr>
        <sz val="11"/>
        <color rgb="FF333333"/>
        <rFont val="Arial"/>
        <family val="2"/>
      </rPr>
      <t xml:space="preserve"> , qui a à peine trente ans et qui se vante d’ avoir déjà dissipé deux millions .</t>
    </r>
  </si>
  <si>
    <r>
      <t xml:space="preserve">Si vous saviez combien d’ argent j’ ai </t>
    </r>
    <r>
      <rPr>
        <b/>
        <sz val="11"/>
        <color rgb="FFCC3300"/>
        <rFont val="Arial"/>
        <family val="2"/>
      </rPr>
      <t>dépensé</t>
    </r>
    <r>
      <rPr>
        <sz val="11"/>
        <color rgb="FF333333"/>
        <rFont val="Arial"/>
        <family val="2"/>
      </rPr>
      <t xml:space="preserve"> ...</t>
    </r>
  </si>
  <si>
    <r>
      <t xml:space="preserve">On y ramasse , on y </t>
    </r>
    <r>
      <rPr>
        <b/>
        <sz val="11"/>
        <color rgb="FFCC3300"/>
        <rFont val="Arial"/>
        <family val="2"/>
      </rPr>
      <t>dépense</t>
    </r>
    <r>
      <rPr>
        <sz val="11"/>
        <color rgb="FF333333"/>
        <rFont val="Arial"/>
        <family val="2"/>
      </rPr>
      <t xml:space="preserve"> sans querelles ni procès les provisions de la communauté .</t>
    </r>
  </si>
  <si>
    <r>
      <t xml:space="preserve">Il ne tiendroit qu’ à nous d’ augmenter la nôtre sans changer notre manière de vivre ; car il ne se fait ici presque aucune avance qui n’ ait un produit pour objet , et tout ce que nous dépensons nous rend de quoi </t>
    </r>
    <r>
      <rPr>
        <b/>
        <sz val="11"/>
        <color rgb="FFCC3300"/>
        <rFont val="Arial"/>
        <family val="2"/>
      </rPr>
      <t>dépenser</t>
    </r>
    <r>
      <rPr>
        <sz val="11"/>
        <color rgb="FF333333"/>
        <rFont val="Arial"/>
        <family val="2"/>
      </rPr>
      <t xml:space="preserve"> beaucoup plus .</t>
    </r>
  </si>
  <si>
    <r>
      <t xml:space="preserve">Le foible </t>
    </r>
    <r>
      <rPr>
        <sz val="11"/>
        <color rgb="FF000000"/>
        <rFont val="Calibri"/>
        <family val="2"/>
        <scheme val="minor"/>
      </rPr>
      <t>Henri</t>
    </r>
    <r>
      <rPr>
        <sz val="11"/>
        <color rgb="FF333333"/>
        <rFont val="Arial"/>
        <family val="2"/>
      </rPr>
      <t xml:space="preserve"> </t>
    </r>
    <r>
      <rPr>
        <sz val="11"/>
        <color rgb="FF000000"/>
        <rFont val="Calibri"/>
        <family val="2"/>
        <scheme val="minor"/>
      </rPr>
      <t>III</t>
    </r>
    <r>
      <rPr>
        <sz val="11"/>
        <color rgb="FF333333"/>
        <rFont val="Arial"/>
        <family val="2"/>
      </rPr>
      <t xml:space="preserve"> pendant ce temps , se montrant en public </t>
    </r>
    <r>
      <rPr>
        <i/>
        <sz val="11"/>
        <color rgb="FF333333"/>
        <rFont val="Arial"/>
        <family val="2"/>
      </rPr>
      <t>avec des petits chiens</t>
    </r>
    <r>
      <rPr>
        <sz val="11"/>
        <color rgb="FF333333"/>
        <rFont val="Arial"/>
        <family val="2"/>
      </rPr>
      <t xml:space="preserve"> </t>
    </r>
    <r>
      <rPr>
        <i/>
        <sz val="11"/>
        <color rgb="FF333333"/>
        <rFont val="Arial"/>
        <family val="2"/>
      </rPr>
      <t>qu’ il portoit pendus à son cou dans un panier</t>
    </r>
    <r>
      <rPr>
        <sz val="11"/>
        <color rgb="FF333333"/>
        <rFont val="Arial"/>
        <family val="2"/>
      </rPr>
      <t xml:space="preserve"> , </t>
    </r>
    <r>
      <rPr>
        <b/>
        <sz val="11"/>
        <color rgb="FFCC3300"/>
        <rFont val="Arial"/>
        <family val="2"/>
      </rPr>
      <t>dépensant</t>
    </r>
    <r>
      <rPr>
        <sz val="11"/>
        <color rgb="FF333333"/>
        <rFont val="Arial"/>
        <family val="2"/>
      </rPr>
      <t xml:space="preserve"> des sommes immenses pour des </t>
    </r>
    <r>
      <rPr>
        <i/>
        <sz val="11"/>
        <color rgb="FF333333"/>
        <rFont val="Arial"/>
        <family val="2"/>
      </rPr>
      <t>singes</t>
    </r>
    <r>
      <rPr>
        <sz val="11"/>
        <color rgb="FF333333"/>
        <rFont val="Arial"/>
        <family val="2"/>
      </rPr>
      <t xml:space="preserve"> , des </t>
    </r>
    <r>
      <rPr>
        <i/>
        <sz val="11"/>
        <color rgb="FF333333"/>
        <rFont val="Arial"/>
        <family val="2"/>
      </rPr>
      <t>perroquets , des moines</t>
    </r>
    <r>
      <rPr>
        <sz val="11"/>
        <color rgb="FF333333"/>
        <rFont val="Arial"/>
        <family val="2"/>
      </rPr>
      <t xml:space="preserve"> et des </t>
    </r>
    <r>
      <rPr>
        <i/>
        <sz val="11"/>
        <color rgb="FF333333"/>
        <rFont val="Arial"/>
        <family val="2"/>
      </rPr>
      <t>mignons</t>
    </r>
    <r>
      <rPr>
        <sz val="11"/>
        <color rgb="FF333333"/>
        <rFont val="Arial"/>
        <family val="2"/>
      </rPr>
      <t xml:space="preserve"> , déja </t>
    </r>
    <r>
      <rPr>
        <i/>
        <sz val="11"/>
        <color rgb="FF333333"/>
        <rFont val="Arial"/>
        <family val="2"/>
      </rPr>
      <t>tondu</t>
    </r>
    <r>
      <rPr>
        <sz val="11"/>
        <color rgb="FF333333"/>
        <rFont val="Arial"/>
        <family val="2"/>
      </rPr>
      <t xml:space="preserve"> dans l’ opinion publique et enfermé dans un couvent d’ après le voeu général , non moins ridicule qu’ odieux , répondit à son adversaire , en le faisant assassiner .</t>
    </r>
  </si>
  <si>
    <r>
      <t xml:space="preserve">Un palatin de </t>
    </r>
    <r>
      <rPr>
        <sz val="11"/>
        <color rgb="FF000000"/>
        <rFont val="Calibri"/>
        <family val="2"/>
        <scheme val="minor"/>
      </rPr>
      <t>Pologne</t>
    </r>
    <r>
      <rPr>
        <sz val="11"/>
        <color rgb="FF333333"/>
        <rFont val="Arial"/>
        <family val="2"/>
      </rPr>
      <t xml:space="preserve"> </t>
    </r>
    <r>
      <rPr>
        <b/>
        <sz val="11"/>
        <color rgb="FFCC3300"/>
        <rFont val="Arial"/>
        <family val="2"/>
      </rPr>
      <t>dépense</t>
    </r>
    <r>
      <rPr>
        <sz val="11"/>
        <color rgb="FF333333"/>
        <rFont val="Arial"/>
        <family val="2"/>
      </rPr>
      <t xml:space="preserve"> en vin et en eaux de vie .</t>
    </r>
  </si>
  <si>
    <r>
      <t xml:space="preserve">En un mot , je regarde cette affaire comme finie ; mais le résultat sera que vous avez été volé , que vous aurez </t>
    </r>
    <r>
      <rPr>
        <b/>
        <sz val="11"/>
        <color rgb="FFCC3300"/>
        <rFont val="Arial"/>
        <family val="2"/>
      </rPr>
      <t>dépensé</t>
    </r>
    <r>
      <rPr>
        <sz val="11"/>
        <color rgb="FF333333"/>
        <rFont val="Arial"/>
        <family val="2"/>
      </rPr>
      <t xml:space="preserve"> prodigieusement d’ argent pour prouver qu’ on vous a volé .</t>
    </r>
  </si>
  <si>
    <r>
      <t xml:space="preserve">Mais comme dans le gain ils </t>
    </r>
    <r>
      <rPr>
        <b/>
        <sz val="11"/>
        <color rgb="FFCC3300"/>
        <rFont val="Arial"/>
        <family val="2"/>
      </rPr>
      <t>dépensent</t>
    </r>
    <r>
      <rPr>
        <sz val="11"/>
        <color rgb="FF333333"/>
        <rFont val="Arial"/>
        <family val="2"/>
      </rPr>
      <t xml:space="preserve"> follement , dans la perte ils empruntent encore plus follement .</t>
    </r>
  </si>
  <si>
    <r>
      <t xml:space="preserve">J’ ai démontré à notre artiste , deux heures avant son départ , qu’ en moins de quinze mois elle avoit </t>
    </r>
    <r>
      <rPr>
        <b/>
        <sz val="11"/>
        <color rgb="FFCC3300"/>
        <rFont val="Arial"/>
        <family val="2"/>
      </rPr>
      <t>dépensé</t>
    </r>
    <r>
      <rPr>
        <sz val="11"/>
        <color rgb="FF333333"/>
        <rFont val="Arial"/>
        <family val="2"/>
      </rPr>
      <t xml:space="preserve"> à peu près huit cents louis .</t>
    </r>
  </si>
  <si>
    <r>
      <t xml:space="preserve">Voici les deux points fondamentaux de ma doctrine : premièrement , corrompre toutes les femmes , pour entrer dans le secret le plus intime de toutes les familles ; en second lieu , emprunter et </t>
    </r>
    <r>
      <rPr>
        <b/>
        <sz val="11"/>
        <color rgb="FFCC3300"/>
        <rFont val="Arial"/>
        <family val="2"/>
      </rPr>
      <t>dépenser</t>
    </r>
    <r>
      <rPr>
        <sz val="11"/>
        <color rgb="FF333333"/>
        <rFont val="Arial"/>
        <family val="2"/>
      </rPr>
      <t xml:space="preserve"> toujours sans mesure , ne payer jamais rien .</t>
    </r>
  </si>
  <si>
    <r>
      <t xml:space="preserve">Je suis persuadé que si au lieu de </t>
    </r>
    <r>
      <rPr>
        <b/>
        <sz val="11"/>
        <color rgb="FFCC3300"/>
        <rFont val="Arial"/>
        <family val="2"/>
      </rPr>
      <t>dépenser</t>
    </r>
    <r>
      <rPr>
        <sz val="11"/>
        <color rgb="FF333333"/>
        <rFont val="Arial"/>
        <family val="2"/>
      </rPr>
      <t xml:space="preserve"> quarante mille francs , et peut être quatrevingt mille , pour faire condamner une catin fripone , vous lui aviez donné dix mille francs d’ aumône , elle vous aurait demandé pardon à genoux , et par écrit .</t>
    </r>
  </si>
  <si>
    <r>
      <t xml:space="preserve">Lorsqu’ il se retira du service , âgé de cinquante ans seulement , mais criblé de blessures , il calcula qu’ il pourrait vivre encore quelque dix ans , et , sa maison bâtie , </t>
    </r>
    <r>
      <rPr>
        <b/>
        <sz val="11"/>
        <color rgb="FFCC3300"/>
        <rFont val="Arial"/>
        <family val="2"/>
      </rPr>
      <t>dépensa</t>
    </r>
    <r>
      <rPr>
        <sz val="11"/>
        <color rgb="FF333333"/>
        <rFont val="Arial"/>
        <family val="2"/>
      </rPr>
      <t xml:space="preserve"> chaque année le dixième de ce qu’ il avait amassé dans les pillages des villes et villages auxquels il avait eu l’ honneur d’ assister .</t>
    </r>
  </si>
  <si>
    <r>
      <t xml:space="preserve">C’ était une manière fort simple d’ arranger les finances ; toutefois il était probable qu’ en se débarrassant ainsi des difficultés que présente toujours l’ administration d’ un grand pays , l’ on </t>
    </r>
    <r>
      <rPr>
        <b/>
        <sz val="11"/>
        <color rgb="FFCC3300"/>
        <rFont val="Arial"/>
        <family val="2"/>
      </rPr>
      <t>dépenserait</t>
    </r>
    <r>
      <rPr>
        <sz val="11"/>
        <color rgb="FF333333"/>
        <rFont val="Arial"/>
        <family val="2"/>
      </rPr>
      <t xml:space="preserve"> un capital énorme en peu d’ années , et que l’ on alimenterait , par la disposition de ce capital , des révolutions nouvelles .</t>
    </r>
  </si>
  <si>
    <r>
      <t xml:space="preserve">On voit des familles entières de bourgeois et d’ artisans qui partent à cinq heures du soir pour aller au prater faire un goûter champêtre aussi substantiel que le dîner d’ un autre pays , et l’ argent qu’ ils peuvent </t>
    </r>
    <r>
      <rPr>
        <b/>
        <sz val="11"/>
        <color rgb="FFCC3300"/>
        <rFont val="Arial"/>
        <family val="2"/>
      </rPr>
      <t>dépenser</t>
    </r>
    <r>
      <rPr>
        <sz val="11"/>
        <color rgb="FF333333"/>
        <rFont val="Arial"/>
        <family val="2"/>
      </rPr>
      <t xml:space="preserve"> là prouve assez combien ils sont laborieux et doucement gouvernés .</t>
    </r>
  </si>
  <si>
    <r>
      <t xml:space="preserve">Il y a quatre millions et huit cent mille francs à </t>
    </r>
    <r>
      <rPr>
        <b/>
        <sz val="11"/>
        <color rgb="FFCC3300"/>
        <rFont val="Arial"/>
        <family val="2"/>
      </rPr>
      <t>dépenser</t>
    </r>
    <r>
      <rPr>
        <sz val="11"/>
        <color rgb="FF333333"/>
        <rFont val="Arial"/>
        <family val="2"/>
      </rPr>
      <t xml:space="preserve"> .</t>
    </r>
  </si>
  <si>
    <r>
      <t xml:space="preserve">Nous n’ avons à </t>
    </r>
    <r>
      <rPr>
        <b/>
        <sz val="11"/>
        <color rgb="FFCC3300"/>
        <rFont val="Arial"/>
        <family val="2"/>
      </rPr>
      <t>dépenser</t>
    </r>
    <r>
      <rPr>
        <sz val="11"/>
        <color rgb="FF333333"/>
        <rFont val="Arial"/>
        <family val="2"/>
      </rPr>
      <t xml:space="preserve"> qu’ un florin par jour , et encore il faut prélever chaque mois cinq florins pour le loyer de la chambre .</t>
    </r>
  </si>
  <si>
    <r>
      <t xml:space="preserve">moi , je ne sais pas le gagner , mais je sais admirablement le </t>
    </r>
    <r>
      <rPr>
        <b/>
        <sz val="11"/>
        <color rgb="FFCC3300"/>
        <rFont val="Arial"/>
        <family val="2"/>
      </rPr>
      <t>dépenser</t>
    </r>
    <r>
      <rPr>
        <sz val="11"/>
        <color rgb="FF333333"/>
        <rFont val="Arial"/>
        <family val="2"/>
      </rPr>
      <t xml:space="preserve"> .</t>
    </r>
  </si>
  <si>
    <r>
      <t xml:space="preserve">Parfois , </t>
    </r>
    <r>
      <rPr>
        <sz val="11"/>
        <color rgb="FF000000"/>
        <rFont val="Calibri"/>
        <family val="2"/>
        <scheme val="minor"/>
      </rPr>
      <t>Christine</t>
    </r>
    <r>
      <rPr>
        <sz val="11"/>
        <color rgb="FF333333"/>
        <rFont val="Arial"/>
        <family val="2"/>
      </rPr>
      <t xml:space="preserve"> s’ inquiétait de tout cet argent </t>
    </r>
    <r>
      <rPr>
        <b/>
        <sz val="11"/>
        <color rgb="FFCC3300"/>
        <rFont val="Arial"/>
        <family val="2"/>
      </rPr>
      <t>dépensé</t>
    </r>
    <r>
      <rPr>
        <sz val="11"/>
        <color rgb="FF333333"/>
        <rFont val="Arial"/>
        <family val="2"/>
      </rPr>
      <t xml:space="preserve"> si vite , des sommes dont ils écornaient sans cesse le capital .</t>
    </r>
  </si>
  <si>
    <r>
      <t xml:space="preserve">Maintenant que nous avons de l’ argent , dit monsieur de Calonne en riant , </t>
    </r>
    <r>
      <rPr>
        <b/>
        <sz val="11"/>
        <color rgb="FFCC3300"/>
        <rFont val="Arial"/>
        <family val="2"/>
      </rPr>
      <t>dépensons</t>
    </r>
    <r>
      <rPr>
        <sz val="11"/>
        <color rgb="FF333333"/>
        <rFont val="Arial"/>
        <family val="2"/>
      </rPr>
      <t xml:space="preserve"> .</t>
    </r>
  </si>
  <si>
    <r>
      <t xml:space="preserve">Vous semblez avoir </t>
    </r>
    <r>
      <rPr>
        <b/>
        <sz val="11"/>
        <color rgb="FFCC3300"/>
        <rFont val="Arial"/>
        <family val="2"/>
      </rPr>
      <t>dépensé</t>
    </r>
    <r>
      <rPr>
        <sz val="11"/>
        <color rgb="FF333333"/>
        <rFont val="Arial"/>
        <family val="2"/>
      </rPr>
      <t xml:space="preserve"> plus que cela , cher monsieur Vanel , dit le surintendant .</t>
    </r>
  </si>
  <si>
    <r>
      <t xml:space="preserve">Le marquis , qui avait plus de deux cent mille livres de rente , n’ en </t>
    </r>
    <r>
      <rPr>
        <b/>
        <sz val="11"/>
        <color rgb="FFCC3300"/>
        <rFont val="Arial"/>
        <family val="2"/>
      </rPr>
      <t>dépensait</t>
    </r>
    <r>
      <rPr>
        <sz val="11"/>
        <color rgb="FF333333"/>
        <rFont val="Arial"/>
        <family val="2"/>
      </rPr>
      <t xml:space="preserve"> pas le quart ; il vivait d’ espérances .</t>
    </r>
  </si>
  <si>
    <r>
      <t xml:space="preserve">Il est évident que l’ homme qui pourrait épargner une somme sur ses revenus , la </t>
    </r>
    <r>
      <rPr>
        <b/>
        <sz val="11"/>
        <color rgb="FFCC3300"/>
        <rFont val="Arial"/>
        <family val="2"/>
      </rPr>
      <t>dépensera</t>
    </r>
    <r>
      <rPr>
        <sz val="11"/>
        <color rgb="FF333333"/>
        <rFont val="Arial"/>
        <family val="2"/>
      </rPr>
      <t xml:space="preserve"> , si cette somme devient incapable d’ être employée avec profit ; car après tout elle renferme en elle une source de jouissances , et il y a des jouissances inépuisables , comme celles qui prennent leur source dans des actes de bienfesance et de munificence publique .</t>
    </r>
  </si>
  <si>
    <r>
      <t xml:space="preserve">Il réduira de même sa consommation de vin en raison de l’ impôt sur le vin ; son logement en raison de l’ impôt sur les loyers ; et il est impossible qu’ il fasse autrement ; car il n’ a que 10 ,000 francs à </t>
    </r>
    <r>
      <rPr>
        <b/>
        <sz val="11"/>
        <color rgb="FFCC3300"/>
        <rFont val="Arial"/>
        <family val="2"/>
      </rPr>
      <t>dépenser</t>
    </r>
    <r>
      <rPr>
        <sz val="11"/>
        <color rgb="FF333333"/>
        <rFont val="Arial"/>
        <family val="2"/>
      </rPr>
      <t xml:space="preserve"> , il est impossible qu’ il en dépense 12 ,000 .</t>
    </r>
  </si>
  <si>
    <r>
      <t xml:space="preserve">Et de même que des gens louent cent francs par jour une chambre à l’ hôtel de </t>
    </r>
    <r>
      <rPr>
        <sz val="11"/>
        <color rgb="FF000000"/>
        <rFont val="Calibri"/>
        <family val="2"/>
        <scheme val="minor"/>
      </rPr>
      <t>Balbec</t>
    </r>
    <r>
      <rPr>
        <sz val="11"/>
        <color rgb="FF333333"/>
        <rFont val="Arial"/>
        <family val="2"/>
      </rPr>
      <t xml:space="preserve"> pour respirer l’ air de la mer , je trouvais tout naturel de </t>
    </r>
    <r>
      <rPr>
        <b/>
        <sz val="11"/>
        <color rgb="FFCC3300"/>
        <rFont val="Arial"/>
        <family val="2"/>
      </rPr>
      <t>dépenser</t>
    </r>
    <r>
      <rPr>
        <sz val="11"/>
        <color rgb="FF333333"/>
        <rFont val="Arial"/>
        <family val="2"/>
      </rPr>
      <t xml:space="preserve"> plus que cela pour elle , puisque j’ avais son souffle près de ma joue , dans ma bouche que j’ entr’ ouvrais sur la sienne , où contre ma langue passait sa vie .</t>
    </r>
  </si>
  <si>
    <r>
      <t xml:space="preserve">Pourtant , ce qui est curieux , c’ est qu’ il l’ a retiré en plusieurs fois , régulièrement , comme pour le </t>
    </r>
    <r>
      <rPr>
        <b/>
        <sz val="11"/>
        <color rgb="FFCC3300"/>
        <rFont val="Arial"/>
        <family val="2"/>
      </rPr>
      <t>dépenser</t>
    </r>
    <r>
      <rPr>
        <sz val="11"/>
        <color rgb="FF333333"/>
        <rFont val="Arial"/>
        <family val="2"/>
      </rPr>
      <t xml:space="preserve"> à mesure ... </t>
    </r>
  </si>
  <si>
    <r>
      <t xml:space="preserve">On a </t>
    </r>
    <r>
      <rPr>
        <b/>
        <sz val="11"/>
        <color rgb="FFCC3300"/>
        <rFont val="Arial"/>
        <family val="2"/>
      </rPr>
      <t>dépensé</t>
    </r>
    <r>
      <rPr>
        <sz val="11"/>
        <color rgb="FF333333"/>
        <rFont val="Arial"/>
        <family val="2"/>
      </rPr>
      <t xml:space="preserve"> en belles pierres des sommes considérables .</t>
    </r>
  </si>
  <si>
    <r>
      <t xml:space="preserve">Économiser , non . </t>
    </r>
    <r>
      <rPr>
        <sz val="11"/>
        <color rgb="FF000000"/>
        <rFont val="Calibri"/>
        <family val="2"/>
        <scheme val="minor"/>
      </rPr>
      <t xml:space="preserve">Ne rien </t>
    </r>
    <r>
      <rPr>
        <b/>
        <sz val="11"/>
        <color rgb="FFCC3300"/>
        <rFont val="Calibri"/>
        <family val="2"/>
        <scheme val="minor"/>
      </rPr>
      <t>dépenser</t>
    </r>
    <r>
      <rPr>
        <sz val="11"/>
        <color rgb="FF000000"/>
        <rFont val="Calibri"/>
        <family val="2"/>
        <scheme val="minor"/>
      </rPr>
      <t xml:space="preserve"> , oui .</t>
    </r>
  </si>
  <si>
    <r>
      <t xml:space="preserve">On projette de </t>
    </r>
    <r>
      <rPr>
        <b/>
        <sz val="11"/>
        <color rgb="FFCC3300"/>
        <rFont val="Arial"/>
        <family val="2"/>
      </rPr>
      <t>dépenser</t>
    </r>
    <r>
      <rPr>
        <sz val="11"/>
        <color rgb="FF333333"/>
        <rFont val="Arial"/>
        <family val="2"/>
      </rPr>
      <t xml:space="preserve"> beaucoup d’ argent pour l’ embellir et y élever un monstrueux autel à l’ immigration .</t>
    </r>
  </si>
  <si>
    <r>
      <t xml:space="preserve">Le talent , c’ est comme la richesse : je suis aussi riche que vous , si je </t>
    </r>
    <r>
      <rPr>
        <b/>
        <sz val="11"/>
        <color rgb="FFCC3300"/>
        <rFont val="Arial"/>
        <family val="2"/>
      </rPr>
      <t>dépense</t>
    </r>
    <r>
      <rPr>
        <sz val="11"/>
        <color rgb="FF333333"/>
        <rFont val="Arial"/>
        <family val="2"/>
      </rPr>
      <t xml:space="preserve"> moins .</t>
    </r>
  </si>
  <si>
    <r>
      <t xml:space="preserve">Je ne vais pas vous troubler par des réclamations dont vous devez être las ; je ne vous dirai pas que j’ ai livré depuis 1834 quatre batailles pour votre parti , que j’ ai </t>
    </r>
    <r>
      <rPr>
        <b/>
        <sz val="11"/>
        <color rgb="FFCC3300"/>
        <rFont val="Arial"/>
        <family val="2"/>
      </rPr>
      <t>dépensé</t>
    </r>
    <r>
      <rPr>
        <sz val="11"/>
        <color rgb="FF333333"/>
        <rFont val="Arial"/>
        <family val="2"/>
      </rPr>
      <t xml:space="preserve"> de grandes sommes , employé mon intelligence de mon mieux pour votre propagande politique .</t>
    </r>
  </si>
  <si>
    <r>
      <t xml:space="preserve">Si tu as dix sous à </t>
    </r>
    <r>
      <rPr>
        <b/>
        <sz val="11"/>
        <color rgb="FFCC3300"/>
        <rFont val="Arial"/>
        <family val="2"/>
      </rPr>
      <t>dépenser</t>
    </r>
    <r>
      <rPr>
        <sz val="11"/>
        <color rgb="FF333333"/>
        <rFont val="Arial"/>
        <family val="2"/>
      </rPr>
      <t xml:space="preserve"> , puisque tu restes à </t>
    </r>
    <r>
      <rPr>
        <sz val="11"/>
        <color rgb="FF000000"/>
        <rFont val="Calibri"/>
        <family val="2"/>
        <scheme val="minor"/>
      </rPr>
      <t>Paris</t>
    </r>
    <r>
      <rPr>
        <sz val="11"/>
        <color rgb="FF333333"/>
        <rFont val="Arial"/>
        <family val="2"/>
      </rPr>
      <t xml:space="preserve"> jusqu’ au 16 , tu pourras lire dans le </t>
    </r>
    <r>
      <rPr>
        <i/>
        <sz val="11"/>
        <color rgb="FF333333"/>
        <rFont val="Arial"/>
        <family val="2"/>
      </rPr>
      <t>mercure musical</t>
    </r>
    <r>
      <rPr>
        <sz val="11"/>
        <color rgb="FF333333"/>
        <rFont val="Arial"/>
        <family val="2"/>
      </rPr>
      <t xml:space="preserve"> du 15 un article de moi sur les concerts à </t>
    </r>
    <r>
      <rPr>
        <sz val="11"/>
        <color rgb="FF000000"/>
        <rFont val="Calibri"/>
        <family val="2"/>
        <scheme val="minor"/>
      </rPr>
      <t>Bordeaux</t>
    </r>
    <r>
      <rPr>
        <sz val="11"/>
        <color rgb="FF333333"/>
        <rFont val="Arial"/>
        <family val="2"/>
      </rPr>
      <t xml:space="preserve"> .</t>
    </r>
  </si>
  <si>
    <r>
      <t xml:space="preserve">Elle repoussa cette idée avec énergie , serrant un peu , les lèvres ... un peu plus tard , elle s’ aperçut que ces vingt dollars étaient déjà engloutis , qu’ elle les avait , dans son imagination , </t>
    </r>
    <r>
      <rPr>
        <b/>
        <sz val="11"/>
        <color rgb="FFCC3300"/>
        <rFont val="Arial"/>
        <family val="2"/>
      </rPr>
      <t>dépensés</t>
    </r>
    <r>
      <rPr>
        <sz val="11"/>
        <color rgb="FF333333"/>
        <rFont val="Arial"/>
        <family val="2"/>
      </rPr>
      <t xml:space="preserve"> jusqu’ au dernier sou .</t>
    </r>
  </si>
  <si>
    <r>
      <t xml:space="preserve">Ils ne font rien que d’ économiser ... et c’ est à peine s’ ils </t>
    </r>
    <r>
      <rPr>
        <b/>
        <sz val="11"/>
        <color rgb="FFCC3300"/>
        <rFont val="Arial"/>
        <family val="2"/>
      </rPr>
      <t>dépensent</t>
    </r>
    <r>
      <rPr>
        <sz val="11"/>
        <color rgb="FF333333"/>
        <rFont val="Arial"/>
        <family val="2"/>
      </rPr>
      <t xml:space="preserve"> le tiers de leurs rentes .</t>
    </r>
  </si>
  <si>
    <r>
      <t xml:space="preserve">On compte que , dans la seule ville de Rome , il y a pour l’ ordinaire plus de cinquante gentilshommes anglais , et toujours avec des gens à leurs gages , et qu’ à tout prendre ils </t>
    </r>
    <r>
      <rPr>
        <b/>
        <sz val="11"/>
        <color rgb="FFCC3300"/>
        <rFont val="Arial"/>
        <family val="2"/>
      </rPr>
      <t>dépensent</t>
    </r>
    <r>
      <rPr>
        <sz val="11"/>
        <color rgb="FF333333"/>
        <rFont val="Arial"/>
        <family val="2"/>
      </rPr>
      <t xml:space="preserve"> chacun pour le moins deux mille écus par an ; de sorte que la seule ville de Rome tire tous les ans d’ Angleterre plus de trente mille pistoles effectives .</t>
    </r>
  </si>
  <si>
    <r>
      <t xml:space="preserve">Le riche ne cherche pas à paraître ; mais l’ emprunteur vit de paraître ; il veut une propriété qui se jette aux yeux ; c’ est pourquoi il </t>
    </r>
    <r>
      <rPr>
        <b/>
        <sz val="11"/>
        <color rgb="FFCC3300"/>
        <rFont val="Arial"/>
        <family val="2"/>
      </rPr>
      <t>dépense</t>
    </r>
    <r>
      <rPr>
        <sz val="11"/>
        <color rgb="FF333333"/>
        <rFont val="Arial"/>
        <family val="2"/>
      </rPr>
      <t xml:space="preserve"> .</t>
    </r>
  </si>
  <si>
    <r>
      <t xml:space="preserve">Au lieu de faire des économies , ils </t>
    </r>
    <r>
      <rPr>
        <b/>
        <sz val="11"/>
        <color rgb="FFCC3300"/>
        <rFont val="Arial"/>
        <family val="2"/>
      </rPr>
      <t>dépensent</t>
    </r>
    <r>
      <rPr>
        <sz val="11"/>
        <color rgb="FF333333"/>
        <rFont val="Arial"/>
        <family val="2"/>
      </rPr>
      <t xml:space="preserve"> bêtement leur argent avec des femmes .</t>
    </r>
  </si>
  <si>
    <r>
      <t xml:space="preserve">Mais autre chose est d’ avoir de temps en temps jusqu’ à des vingt sous à </t>
    </r>
    <r>
      <rPr>
        <b/>
        <sz val="11"/>
        <color rgb="FFCC3300"/>
        <rFont val="Arial"/>
        <family val="2"/>
      </rPr>
      <t>dépenser</t>
    </r>
    <r>
      <rPr>
        <sz val="11"/>
        <color rgb="FF333333"/>
        <rFont val="Arial"/>
        <family val="2"/>
      </rPr>
      <t xml:space="preserve"> en quelques jours , autre chose est de toucher des coupons du métropolitain . </t>
    </r>
  </si>
  <si>
    <r>
      <t xml:space="preserve">Mais la somme qu’ il fallut que l’ on </t>
    </r>
    <r>
      <rPr>
        <b/>
        <sz val="11"/>
        <color rgb="FFCC3300"/>
        <rFont val="Arial"/>
        <family val="2"/>
      </rPr>
      <t>dépensât</t>
    </r>
    <r>
      <rPr>
        <sz val="11"/>
        <color rgb="FF333333"/>
        <rFont val="Arial"/>
        <family val="2"/>
      </rPr>
      <t xml:space="preserve"> contre </t>
    </r>
    <r>
      <rPr>
        <sz val="11"/>
        <color rgb="FF000000"/>
        <rFont val="Calibri"/>
        <family val="2"/>
        <scheme val="minor"/>
      </rPr>
      <t>Morizot</t>
    </r>
    <r>
      <rPr>
        <sz val="11"/>
        <color rgb="FF333333"/>
        <rFont val="Arial"/>
        <family val="2"/>
      </rPr>
      <t xml:space="preserve"> pour avoir raison et les recours que vous aurez toujours contre un procès non justifié défendent assez l’ instituteur .</t>
    </r>
  </si>
  <si>
    <r>
      <t xml:space="preserve">mais suppose que l’ </t>
    </r>
    <r>
      <rPr>
        <sz val="11"/>
        <color rgb="FF000000"/>
        <rFont val="Calibri"/>
        <family val="2"/>
        <scheme val="minor"/>
      </rPr>
      <t>Allemagne</t>
    </r>
    <r>
      <rPr>
        <sz val="11"/>
        <color rgb="FF333333"/>
        <rFont val="Arial"/>
        <family val="2"/>
      </rPr>
      <t xml:space="preserve"> vaincue , tout recommence comme avant : on établit un régime démocratique mais les trusts </t>
    </r>
    <r>
      <rPr>
        <b/>
        <sz val="11"/>
        <color rgb="FFCC3300"/>
        <rFont val="Arial"/>
        <family val="2"/>
      </rPr>
      <t>dépensent</t>
    </r>
    <r>
      <rPr>
        <sz val="11"/>
        <color rgb="FF333333"/>
        <rFont val="Arial"/>
        <family val="2"/>
      </rPr>
      <t xml:space="preserve"> assez d’ argent pour nous faire battre aux élections et la haute bourgeoisie continue à contrôler les gouvernements de gauche comme ceux de droite , l’ </t>
    </r>
    <r>
      <rPr>
        <sz val="11"/>
        <color rgb="FF000000"/>
        <rFont val="Calibri"/>
        <family val="2"/>
        <scheme val="minor"/>
      </rPr>
      <t>U</t>
    </r>
    <r>
      <rPr>
        <sz val="11"/>
        <color rgb="FF333333"/>
        <rFont val="Arial"/>
        <family val="2"/>
      </rPr>
      <t xml:space="preserve"> </t>
    </r>
    <r>
      <rPr>
        <sz val="11"/>
        <color rgb="FF000000"/>
        <rFont val="Calibri"/>
        <family val="2"/>
        <scheme val="minor"/>
      </rPr>
      <t>R</t>
    </r>
    <r>
      <rPr>
        <sz val="11"/>
        <color rgb="FF333333"/>
        <rFont val="Arial"/>
        <family val="2"/>
      </rPr>
      <t xml:space="preserve"> </t>
    </r>
    <r>
      <rPr>
        <sz val="11"/>
        <color rgb="FF000000"/>
        <rFont val="Calibri"/>
        <family val="2"/>
        <scheme val="minor"/>
      </rPr>
      <t>S</t>
    </r>
    <r>
      <rPr>
        <sz val="11"/>
        <color rgb="FF333333"/>
        <rFont val="Arial"/>
        <family val="2"/>
      </rPr>
      <t xml:space="preserve"> </t>
    </r>
    <r>
      <rPr>
        <sz val="11"/>
        <color rgb="FF000000"/>
        <rFont val="Calibri"/>
        <family val="2"/>
        <scheme val="minor"/>
      </rPr>
      <t>S</t>
    </r>
    <r>
      <rPr>
        <sz val="11"/>
        <color rgb="FF333333"/>
        <rFont val="Arial"/>
        <family val="2"/>
      </rPr>
      <t xml:space="preserve"> a trop de travail avec la reconstruction du socialisme sur son propre territoire pour s’ occuper de nous , elle rebâtit le barrage du </t>
    </r>
    <r>
      <rPr>
        <sz val="11"/>
        <color rgb="FF000000"/>
        <rFont val="Calibri"/>
        <family val="2"/>
        <scheme val="minor"/>
      </rPr>
      <t>Dnieprostroï</t>
    </r>
    <r>
      <rPr>
        <sz val="11"/>
        <color rgb="FF333333"/>
        <rFont val="Arial"/>
        <family val="2"/>
      </rPr>
      <t xml:space="preserve"> , etc . </t>
    </r>
    <r>
      <rPr>
        <sz val="11"/>
        <color rgb="FF000000"/>
        <rFont val="Calibri"/>
        <family val="2"/>
        <scheme val="minor"/>
      </rPr>
      <t xml:space="preserve">; </t>
    </r>
  </si>
  <si>
    <r>
      <t xml:space="preserve">Rentrez dans nos vieux parcs , et voyez d’ un regard ces riens </t>
    </r>
    <r>
      <rPr>
        <b/>
        <sz val="11"/>
        <color rgb="FFC00000"/>
        <rFont val="Calibri"/>
        <family val="2"/>
        <scheme val="minor"/>
      </rPr>
      <t>dispendieux</t>
    </r>
    <r>
      <rPr>
        <sz val="11"/>
        <color rgb="FF000000"/>
        <rFont val="Calibri"/>
        <family val="2"/>
        <scheme val="minor"/>
      </rPr>
      <t xml:space="preserve"> , ces recherches frivoles , ces treillages sculptés , ces bassins , ces rigoles . </t>
    </r>
  </si>
  <si>
    <r>
      <t xml:space="preserve">Nous aperçûmes en effet des huttes à trois faces , espèces de hangards toujours ouverts du côté de la cour , et couverts , en forme de terrasse , d’ un gazon émaillé de fleurs : parterres aériens exécutés à peu de frais , et qui touchent bien plus un ami de la simplicité , que toutes les recherches </t>
    </r>
    <r>
      <rPr>
        <b/>
        <sz val="11"/>
        <color rgb="FFCC3300"/>
        <rFont val="Arial"/>
        <family val="2"/>
      </rPr>
      <t>dispendieuses</t>
    </r>
    <r>
      <rPr>
        <sz val="11"/>
        <color rgb="FF333333"/>
        <rFont val="Arial"/>
        <family val="2"/>
      </rPr>
      <t xml:space="preserve"> d’ un luxe impatient , et qui ne fait que tourmenter la nature au lieu de l’ embellir .</t>
    </r>
  </si>
  <si>
    <r>
      <t xml:space="preserve">Celui de commodités , plus contagieux , parce qu’ il est proportionné aux facultés d’ un plus grand nombre de citoyens , peut être fort </t>
    </r>
    <r>
      <rPr>
        <b/>
        <sz val="11"/>
        <color rgb="FFCC3300"/>
        <rFont val="Arial"/>
        <family val="2"/>
      </rPr>
      <t>dispendieux</t>
    </r>
    <r>
      <rPr>
        <sz val="11"/>
        <color rgb="FF333333"/>
        <rFont val="Arial"/>
        <family val="2"/>
      </rPr>
      <t xml:space="preserve"> : car il devient plus grand à mesure qu’ on s’ amollit davantage , et la plupart des choses qu’ on y emploie , perdent toute leur valeur .</t>
    </r>
  </si>
  <si>
    <r>
      <t xml:space="preserve">Le premier enfant acheve la confection entiere de la dot ; l’ époux abusé prend de l’ aigreur ; les reproches mutuels s’ élevent , et chacun maudit au fond de son ame le mariage trompeur , et les noces </t>
    </r>
    <r>
      <rPr>
        <b/>
        <sz val="11"/>
        <color rgb="FFCC3300"/>
        <rFont val="Arial"/>
        <family val="2"/>
      </rPr>
      <t>dispendieuses</t>
    </r>
    <r>
      <rPr>
        <sz val="11"/>
        <color rgb="FF333333"/>
        <rFont val="Arial"/>
        <family val="2"/>
      </rPr>
      <t xml:space="preserve"> que la vanité a commandées .</t>
    </r>
  </si>
  <si>
    <r>
      <t xml:space="preserve">Ces fonctions consacrées par la religion , se trouvent encore ennoblies par l’ exemple d’ Aristide , d’ Épaminondas , et des plus grands hommes qui se sont fait un honneur de les remplir : mais elles sont si </t>
    </r>
    <r>
      <rPr>
        <b/>
        <sz val="11"/>
        <color rgb="FFCC3300"/>
        <rFont val="Arial"/>
        <family val="2"/>
      </rPr>
      <t>dispendieuses</t>
    </r>
    <r>
      <rPr>
        <sz val="11"/>
        <color rgb="FF333333"/>
        <rFont val="Arial"/>
        <family val="2"/>
      </rPr>
      <t xml:space="preserve"> , qu’ on voit plusieurs citoyens refuser le dangereux honneur de sacrifier une partie de leurs biens à l’ espérance incertaine de s’ élever , par ce moyen , aux premières magistratures .</t>
    </r>
  </si>
  <si>
    <r>
      <t xml:space="preserve">mais la plupart d’ entre eux exigeant des connaissances de différente nature , et qui seraient cependant les mêmes pour ces diverses classes , on ne pourrait suivre ce système d’ instruction sans le rendre trop </t>
    </r>
    <r>
      <rPr>
        <b/>
        <sz val="11"/>
        <color rgb="FFCC3300"/>
        <rFont val="Arial"/>
        <family val="2"/>
      </rPr>
      <t>dispendieux</t>
    </r>
    <r>
      <rPr>
        <sz val="11"/>
        <color rgb="FF333333"/>
        <rFont val="Arial"/>
        <family val="2"/>
      </rPr>
      <t xml:space="preserve"> par la multiplicité des maîtres , ou sans restreindre le nombre des établissements de manière à en perdre le plus grand avantage , celui de répandre les lumières avec égalité .</t>
    </r>
  </si>
  <si>
    <r>
      <t xml:space="preserve">Quand on propose des recherches </t>
    </r>
    <r>
      <rPr>
        <b/>
        <sz val="11"/>
        <color rgb="FFCC3300"/>
        <rFont val="Arial"/>
        <family val="2"/>
      </rPr>
      <t>dispendieuses</t>
    </r>
    <r>
      <rPr>
        <sz val="11"/>
        <color rgb="FF333333"/>
        <rFont val="Arial"/>
        <family val="2"/>
      </rPr>
      <t xml:space="preserve"> , dont la gloire ne saurait être la récompense du succès , le moins qu’ on puisse faire , c’ est d’ indemniser des frais de l’ entreprise .</t>
    </r>
  </si>
  <si>
    <r>
      <t xml:space="preserve">Soit qu’ ils refusassent de juger , ou jugeassent mal , les opprimés étoient obligés de souffrir ces injustices ; il étoit trop difficile et trop </t>
    </r>
    <r>
      <rPr>
        <b/>
        <sz val="11"/>
        <color rgb="FFCC3300"/>
        <rFont val="Arial"/>
        <family val="2"/>
      </rPr>
      <t>dispendieux</t>
    </r>
    <r>
      <rPr>
        <sz val="11"/>
        <color rgb="FF333333"/>
        <rFont val="Arial"/>
        <family val="2"/>
      </rPr>
      <t xml:space="preserve"> de se pourvoir en déni de justice , ou en cassation pardevant le tribunal du prince .</t>
    </r>
  </si>
  <si>
    <r>
      <t xml:space="preserve">Mais ce n’ est pas là une circulation ; ce n’ est qu’ un transport , et souvent un transport fort </t>
    </r>
    <r>
      <rPr>
        <b/>
        <sz val="11"/>
        <color rgb="FFCC3300"/>
        <rFont val="Arial"/>
        <family val="2"/>
      </rPr>
      <t>dispendieux</t>
    </r>
    <r>
      <rPr>
        <sz val="11"/>
        <color rgb="FF333333"/>
        <rFont val="Arial"/>
        <family val="2"/>
      </rPr>
      <t xml:space="preserve"> .</t>
    </r>
  </si>
  <si>
    <r>
      <t xml:space="preserve">Enfin on nous mène à un haras inutilement </t>
    </r>
    <r>
      <rPr>
        <b/>
        <sz val="11"/>
        <color rgb="FFCC3300"/>
        <rFont val="Arial"/>
        <family val="2"/>
      </rPr>
      <t>dispendieux</t>
    </r>
    <r>
      <rPr>
        <sz val="11"/>
        <color rgb="FF333333"/>
        <rFont val="Arial"/>
        <family val="2"/>
      </rPr>
      <t xml:space="preserve"> , et que depuis on a supprimé .</t>
    </r>
  </si>
  <si>
    <r>
      <t>Courtisans</t>
    </r>
    <r>
      <rPr>
        <sz val="11"/>
        <color rgb="FF333333"/>
        <rFont val="Arial"/>
        <family val="2"/>
      </rPr>
      <t xml:space="preserve"> et </t>
    </r>
    <r>
      <rPr>
        <i/>
        <sz val="11"/>
        <color rgb="FF333333"/>
        <rFont val="Arial"/>
        <family val="2"/>
      </rPr>
      <t>prêtres</t>
    </r>
    <r>
      <rPr>
        <sz val="11"/>
        <color rgb="FF333333"/>
        <rFont val="Arial"/>
        <family val="2"/>
      </rPr>
      <t xml:space="preserve"> , vos services sont trop </t>
    </r>
    <r>
      <rPr>
        <b/>
        <sz val="11"/>
        <color rgb="FFCC3300"/>
        <rFont val="Arial"/>
        <family val="2"/>
      </rPr>
      <t>dispendieux</t>
    </r>
    <r>
      <rPr>
        <sz val="11"/>
        <color rgb="FF333333"/>
        <rFont val="Arial"/>
        <family val="2"/>
      </rPr>
      <t xml:space="preserve"> : nous traiterons désormais directement nos affaires .</t>
    </r>
  </si>
  <si>
    <r>
      <t xml:space="preserve">Tous les livres bons , utiles , et </t>
    </r>
    <r>
      <rPr>
        <b/>
        <sz val="11"/>
        <color rgb="FFCC3300"/>
        <rFont val="Arial"/>
        <family val="2"/>
      </rPr>
      <t>dispendieux</t>
    </r>
    <r>
      <rPr>
        <sz val="11"/>
        <color rgb="FF333333"/>
        <rFont val="Arial"/>
        <family val="2"/>
      </rPr>
      <t xml:space="preserve"> à faire imprimer , paroîtront dans l’ attitude décente que vous leur prescrirez .</t>
    </r>
    <r>
      <rPr>
        <sz val="11"/>
        <color rgb="FF000000"/>
        <rFont val="Calibri"/>
        <family val="2"/>
        <scheme val="minor"/>
      </rPr>
      <t xml:space="preserve"> </t>
    </r>
  </si>
  <si>
    <r>
      <t xml:space="preserve">Le commerce extérieur , toujours gêné et quelquefois suspendu , sera d’ autant moins florissant , qu’ il sera plus </t>
    </r>
    <r>
      <rPr>
        <b/>
        <sz val="11"/>
        <color rgb="FFCC3300"/>
        <rFont val="Arial"/>
        <family val="2"/>
      </rPr>
      <t>dispendieux</t>
    </r>
    <r>
      <rPr>
        <sz val="11"/>
        <color rgb="FF333333"/>
        <rFont val="Arial"/>
        <family val="2"/>
      </rPr>
      <t xml:space="preserve"> , soit par les pertes auxquelles il exposera , soit par les efforts qu’ on fera pour le soutenir .</t>
    </r>
  </si>
  <si>
    <r>
      <t xml:space="preserve">Entièrement livrée au plaisir dans ce siècle de boue , la dissipation , le jeu , la débauche absorbent tout son teins ; et pour fournir aux amusements </t>
    </r>
    <r>
      <rPr>
        <b/>
        <sz val="11"/>
        <color rgb="FFCC3300"/>
        <rFont val="Arial"/>
        <family val="2"/>
      </rPr>
      <t>dispendieux</t>
    </r>
    <r>
      <rPr>
        <sz val="11"/>
        <color rgb="FF333333"/>
        <rFont val="Arial"/>
        <family val="2"/>
      </rPr>
      <t xml:space="preserve"> de la capitale , elle serait toujours prêt à épouser la cause du cabinet .</t>
    </r>
  </si>
  <si>
    <r>
      <t xml:space="preserve">Au reste , j’ ai vu à la </t>
    </r>
    <r>
      <rPr>
        <sz val="11"/>
        <color rgb="FF000000"/>
        <rFont val="Calibri"/>
        <family val="2"/>
        <scheme val="minor"/>
      </rPr>
      <t>Chine</t>
    </r>
    <r>
      <rPr>
        <sz val="11"/>
        <color rgb="FF333333"/>
        <rFont val="Arial"/>
        <family val="2"/>
      </rPr>
      <t xml:space="preserve"> des jardins tels que vous les demandez , et faits avec tant d’ art que l’ art n’ y paroissoit point , mais d’ une manière si </t>
    </r>
    <r>
      <rPr>
        <b/>
        <sz val="11"/>
        <color rgb="FFCC3300"/>
        <rFont val="Arial"/>
        <family val="2"/>
      </rPr>
      <t>dispendieuse</t>
    </r>
    <r>
      <rPr>
        <sz val="11"/>
        <color rgb="FF333333"/>
        <rFont val="Arial"/>
        <family val="2"/>
      </rPr>
      <t xml:space="preserve"> et entretenus à si grands fraix que cette idée m’ ôtoit tout le plaisir que j’ aurois pu goûter à les voir .</t>
    </r>
  </si>
  <si>
    <r>
      <t xml:space="preserve">Ceci fait que l’ usurpation est plus </t>
    </r>
    <r>
      <rPr>
        <b/>
        <sz val="11"/>
        <color rgb="FFCC3300"/>
        <rFont val="Arial"/>
        <family val="2"/>
      </rPr>
      <t>dispendieuse</t>
    </r>
    <r>
      <rPr>
        <sz val="11"/>
        <color rgb="FF333333"/>
        <rFont val="Arial"/>
        <family val="2"/>
      </rPr>
      <t xml:space="preserve"> que la monarchie .</t>
    </r>
  </si>
  <si>
    <r>
      <t xml:space="preserve">À toute cette classe domestique , dont la grandeur indique le degré atteint par la civilisation capitaliste , il faut ajouter la classe nombreuse des malheureux voués exclusivement à la satisfaction des goûts </t>
    </r>
    <r>
      <rPr>
        <b/>
        <sz val="11"/>
        <color rgb="FFCC3300"/>
        <rFont val="Arial"/>
        <family val="2"/>
      </rPr>
      <t>dispendieux</t>
    </r>
    <r>
      <rPr>
        <sz val="11"/>
        <color rgb="FF333333"/>
        <rFont val="Arial"/>
        <family val="2"/>
      </rPr>
      <t xml:space="preserve"> et futiles des classes riches , tailleurs de diamants , dentellières , brodeuses , relieurs de luxe , couturières de luxe , décorateurs des maisons de plaisance , etc .</t>
    </r>
  </si>
  <si>
    <r>
      <t xml:space="preserve">J’ oblige aussi souvent que je le puis les jeunes cclons de mon voisinage , parce que je sais combien les premières années d’ un établissement sont difficiles et </t>
    </r>
    <r>
      <rPr>
        <b/>
        <sz val="11"/>
        <color rgb="FFCC3300"/>
        <rFont val="Arial"/>
        <family val="2"/>
      </rPr>
      <t>dispendieuses</t>
    </r>
    <r>
      <rPr>
        <sz val="11"/>
        <color rgb="FF333333"/>
        <rFont val="Arial"/>
        <family val="2"/>
      </rPr>
      <t xml:space="preserve"> .</t>
    </r>
  </si>
  <si>
    <r>
      <t xml:space="preserve">Il n’ estime pas qu’ il soit digne de la majesté ni de la simplicité du plan divin primitif , même après qu’ il a été gâté par le péché , d’ exiger un raccommodement trop imprévu , trop </t>
    </r>
    <r>
      <rPr>
        <b/>
        <sz val="11"/>
        <color rgb="FFCC3300"/>
        <rFont val="Arial"/>
        <family val="2"/>
      </rPr>
      <t>dispendieux</t>
    </r>
    <r>
      <rPr>
        <sz val="11"/>
        <color rgb="FF333333"/>
        <rFont val="Arial"/>
        <family val="2"/>
      </rPr>
      <t xml:space="preserve"> .</t>
    </r>
  </si>
  <si>
    <r>
      <t xml:space="preserve">mais comme l’ emplacement et le bois ne coûtent rien , que nous avons déjà plusieurs moulins à scie , et que chaque souscripteur donne une semaine de son travail et de son harnois , et , d’ ailleurs , est charpentier , cette construction sera beaucoup moins </t>
    </r>
    <r>
      <rPr>
        <b/>
        <sz val="11"/>
        <color rgb="FFCC3300"/>
        <rFont val="Arial"/>
        <family val="2"/>
      </rPr>
      <t>dispendieuse</t>
    </r>
    <r>
      <rPr>
        <sz val="11"/>
        <color rgb="FF333333"/>
        <rFont val="Arial"/>
        <family val="2"/>
      </rPr>
      <t xml:space="preserve"> que vous ne le croiriez .</t>
    </r>
  </si>
  <si>
    <r>
      <t xml:space="preserve">Cet état , on peut l’ affirmer en principe , ne se marchande pas ; la grâce se présente , elle heurte un jour avec tout son cortége , cortége plus ou moins </t>
    </r>
    <r>
      <rPr>
        <b/>
        <sz val="11"/>
        <color rgb="FFCC3300"/>
        <rFont val="Arial"/>
        <family val="2"/>
      </rPr>
      <t>dispendieux</t>
    </r>
    <r>
      <rPr>
        <sz val="11"/>
        <color rgb="FF333333"/>
        <rFont val="Arial"/>
        <family val="2"/>
      </rPr>
      <t xml:space="preserve"> dont elle seule sait les raisons .</t>
    </r>
  </si>
  <si>
    <r>
      <t xml:space="preserve">Ses goûts </t>
    </r>
    <r>
      <rPr>
        <b/>
        <sz val="11"/>
        <color rgb="FFCC3300"/>
        <rFont val="Arial"/>
        <family val="2"/>
      </rPr>
      <t>dispendieux</t>
    </r>
    <r>
      <rPr>
        <sz val="11"/>
        <color rgb="FF333333"/>
        <rFont val="Arial"/>
        <family val="2"/>
      </rPr>
      <t xml:space="preserve"> lui rendaient l’ argent fort nécessaire , et l’ on a reproché à </t>
    </r>
    <r>
      <rPr>
        <sz val="11"/>
        <color rgb="FF000000"/>
        <rFont val="Calibri"/>
        <family val="2"/>
        <scheme val="minor"/>
      </rPr>
      <t>M</t>
    </r>
    <r>
      <rPr>
        <sz val="11"/>
        <color rgb="FF333333"/>
        <rFont val="Arial"/>
        <family val="2"/>
      </rPr>
      <t xml:space="preserve"> </t>
    </r>
    <r>
      <rPr>
        <sz val="11"/>
        <color rgb="FF000000"/>
        <rFont val="Calibri"/>
        <family val="2"/>
        <scheme val="minor"/>
      </rPr>
      <t>Necker</t>
    </r>
    <r>
      <rPr>
        <sz val="11"/>
        <color rgb="FF333333"/>
        <rFont val="Arial"/>
        <family val="2"/>
      </rPr>
      <t xml:space="preserve"> de ne lui en avoir pas donné à l’ ouverture des états généraux .</t>
    </r>
  </si>
  <si>
    <r>
      <t xml:space="preserve">Mais à ces feux </t>
    </r>
    <r>
      <rPr>
        <b/>
        <sz val="11"/>
        <color rgb="FFCC3300"/>
        <rFont val="Arial"/>
        <family val="2"/>
      </rPr>
      <t>dispendieux</t>
    </r>
    <r>
      <rPr>
        <sz val="11"/>
        <color rgb="FF333333"/>
        <rFont val="Arial"/>
        <family val="2"/>
      </rPr>
      <t xml:space="preserve"> il lui était permis d’ entrevoir sous l’ abîme une jouissance accomplie .</t>
    </r>
  </si>
  <si>
    <r>
      <t xml:space="preserve">Nous le sommes par notre propre passé , où il se trouve des moments pendant lesquels le luxe , la délicatesse des habitudes et la somptuosité de la vie étaient compris d’ une manière infiniment plus </t>
    </r>
    <r>
      <rPr>
        <b/>
        <sz val="11"/>
        <color rgb="FFCC3300"/>
        <rFont val="Arial"/>
        <family val="2"/>
      </rPr>
      <t>dispendieuse</t>
    </r>
    <r>
      <rPr>
        <sz val="11"/>
        <color rgb="FF333333"/>
        <rFont val="Arial"/>
        <family val="2"/>
      </rPr>
      <t xml:space="preserve"> , plus exigeante et plus large que de nos jours , À la vérité , les jouissances étaient moins généralisées .</t>
    </r>
  </si>
  <si>
    <r>
      <t xml:space="preserve">Ce culte si </t>
    </r>
    <r>
      <rPr>
        <b/>
        <sz val="11"/>
        <color rgb="FFCC3300"/>
        <rFont val="Arial"/>
        <family val="2"/>
      </rPr>
      <t>dispendieux</t>
    </r>
    <r>
      <rPr>
        <sz val="11"/>
        <color rgb="FF333333"/>
        <rFont val="Arial"/>
        <family val="2"/>
      </rPr>
      <t xml:space="preserve"> , est cependant celui d’ un pays qui ne produit pas la moitié du pain nécessaire aux habitans .</t>
    </r>
  </si>
  <si>
    <r>
      <t xml:space="preserve"> je ne suis qu’ un attaché de seconde classe aux affaires étrangères , et les restaurants sont fort </t>
    </r>
    <r>
      <rPr>
        <b/>
        <sz val="11"/>
        <color rgb="FFCC3300"/>
        <rFont val="Arial"/>
        <family val="2"/>
      </rPr>
      <t>dispendieux</t>
    </r>
    <r>
      <rPr>
        <sz val="11"/>
        <color rgb="FF333333"/>
        <rFont val="Arial"/>
        <family val="2"/>
      </rPr>
      <t xml:space="preserve"> ... </t>
    </r>
  </si>
  <si>
    <r>
      <t xml:space="preserve">cet ami , ce miroir , cet oracle , ce parasite peu </t>
    </r>
    <r>
      <rPr>
        <b/>
        <sz val="11"/>
        <color rgb="FFCC3300"/>
        <rFont val="Arial"/>
        <family val="2"/>
      </rPr>
      <t>dispendieux</t>
    </r>
    <r>
      <rPr>
        <sz val="11"/>
        <color rgb="FF333333"/>
        <rFont val="Arial"/>
        <family val="2"/>
      </rPr>
      <t xml:space="preserve"> , c’ est son journal .</t>
    </r>
  </si>
  <si>
    <r>
      <t xml:space="preserve">Avec un pompeux et </t>
    </r>
    <r>
      <rPr>
        <b/>
        <sz val="11"/>
        <color rgb="FFCC3300"/>
        <rFont val="Arial"/>
        <family val="2"/>
      </rPr>
      <t>dispendieux</t>
    </r>
    <r>
      <rPr>
        <sz val="11"/>
        <color rgb="FF333333"/>
        <rFont val="Arial"/>
        <family val="2"/>
      </rPr>
      <t xml:space="preserve"> système d’ instruction publique , dix années ont été perdues pour l’ instruction .</t>
    </r>
  </si>
  <si>
    <r>
      <t xml:space="preserve">Le gouvernement , qui crée des chaires si coûteuses pour le bel esprit philosophique , devrait en créer une moins </t>
    </r>
    <r>
      <rPr>
        <b/>
        <sz val="11"/>
        <color rgb="FFCC3300"/>
        <rFont val="Arial"/>
        <family val="2"/>
      </rPr>
      <t>dispendieuse</t>
    </r>
    <r>
      <rPr>
        <sz val="11"/>
        <color rgb="FF333333"/>
        <rFont val="Arial"/>
        <family val="2"/>
      </rPr>
      <t xml:space="preserve"> pour les nouvelles sciences antiphilosophiques , favorisant le progrès réel que les sophistes promettent .</t>
    </r>
  </si>
  <si>
    <r>
      <t xml:space="preserve">Quand on a obtenu d’ un territoire toutes les denrées alimentaires qu’ on en peut obtenir , si l’ on fait venir de plus loin de nouvelles denrées alimentaires , leur production peut se trouver tellement </t>
    </r>
    <r>
      <rPr>
        <b/>
        <sz val="11"/>
        <color rgb="FFCC3300"/>
        <rFont val="Arial"/>
        <family val="2"/>
      </rPr>
      <t>dispendieuse</t>
    </r>
    <r>
      <rPr>
        <sz val="11"/>
        <color rgb="FF333333"/>
        <rFont val="Arial"/>
        <family val="2"/>
      </rPr>
      <t xml:space="preserve"> que la chose procurée ne vaille pas ce qu’ elle coûte .</t>
    </r>
  </si>
  <si>
    <r>
      <t xml:space="preserve">En vertu d’ une manoeuvre de la propagande allemande , ses prisonniers sont rentrés depuis longtemps . </t>
    </r>
    <r>
      <rPr>
        <sz val="11"/>
        <color rgb="FF000000"/>
        <rFont val="Calibri"/>
        <family val="2"/>
        <scheme val="minor"/>
      </rPr>
      <t xml:space="preserve">À présent , les belges prennent à la guerre une part peu </t>
    </r>
    <r>
      <rPr>
        <b/>
        <sz val="11"/>
        <color rgb="FFCC3300"/>
        <rFont val="Calibri"/>
        <family val="2"/>
        <scheme val="minor"/>
      </rPr>
      <t>dispendieuse</t>
    </r>
    <r>
      <rPr>
        <sz val="11"/>
        <color rgb="FF000000"/>
        <rFont val="Calibri"/>
        <family val="2"/>
        <scheme val="minor"/>
      </rPr>
      <t xml:space="preserve"> .</t>
    </r>
  </si>
  <si>
    <r>
      <t xml:space="preserve">C’ est pourquoi il faut , en quelque sorte , se ménager du champ , pour n’ avoir pas à recourir trop aisément à des punitions aussi </t>
    </r>
    <r>
      <rPr>
        <b/>
        <sz val="11"/>
        <color rgb="FFCC3300"/>
        <rFont val="Arial"/>
        <family val="2"/>
      </rPr>
      <t>dispendieuses</t>
    </r>
    <r>
      <rPr>
        <sz val="11"/>
        <color rgb="FF333333"/>
        <rFont val="Arial"/>
        <family val="2"/>
      </rPr>
      <t xml:space="preserve"> et aussi inefficaces .</t>
    </r>
  </si>
  <si>
    <r>
      <t xml:space="preserve">Ses succès même s’ ils étaient payés , cher , ne semblaient pas </t>
    </r>
    <r>
      <rPr>
        <b/>
        <sz val="11"/>
        <color rgb="FFCC3300"/>
        <rFont val="Arial"/>
        <family val="2"/>
      </rPr>
      <t>dispendieux</t>
    </r>
    <r>
      <rPr>
        <sz val="11"/>
        <color rgb="FF333333"/>
        <rFont val="Arial"/>
        <family val="2"/>
      </rPr>
      <t xml:space="preserve"> et , si méritoires qu’ ils pussent être , paraissaient tout naturels .</t>
    </r>
  </si>
  <si>
    <r>
      <t xml:space="preserve">Madame mère les trouva </t>
    </r>
    <r>
      <rPr>
        <b/>
        <sz val="11"/>
        <color rgb="FFCC3300"/>
        <rFont val="Arial"/>
        <family val="2"/>
      </rPr>
      <t>dispendieux</t>
    </r>
    <r>
      <rPr>
        <sz val="11"/>
        <color rgb="FF333333"/>
        <rFont val="Arial"/>
        <family val="2"/>
      </rPr>
      <t xml:space="preserve"> et , par ces motifs , les déclara malsains .</t>
    </r>
  </si>
  <si>
    <r>
      <t xml:space="preserve">elle est trop intelligente pour ne comprendre point que cette nouvelle " béatitude de l’ âme " que recherche à présent </t>
    </r>
    <r>
      <rPr>
        <sz val="11"/>
        <color rgb="FF000000"/>
        <rFont val="Calibri"/>
        <family val="2"/>
        <scheme val="minor"/>
      </rPr>
      <t>Boris</t>
    </r>
    <r>
      <rPr>
        <sz val="11"/>
        <color rgb="FF333333"/>
        <rFont val="Arial"/>
        <family val="2"/>
      </rPr>
      <t xml:space="preserve"> , n’ est pas très différente après tout , de celle qu’ il provoquait d’ abord par artifice , et que , pour être moins </t>
    </r>
    <r>
      <rPr>
        <b/>
        <sz val="11"/>
        <color rgb="FFCC3300"/>
        <rFont val="Arial"/>
        <family val="2"/>
      </rPr>
      <t>dispendieuse</t>
    </r>
    <r>
      <rPr>
        <sz val="11"/>
        <color rgb="FF333333"/>
        <rFont val="Arial"/>
        <family val="2"/>
      </rPr>
      <t xml:space="preserve"> , moins ruineuse pour l’ organisme , elle ne le détourne pas moins de l’ effort et de la réalisation .</t>
    </r>
  </si>
  <si>
    <r>
      <t xml:space="preserve">Tout gros lecteur finit par être encombré d’ un tas de détritus </t>
    </r>
    <r>
      <rPr>
        <b/>
        <sz val="11"/>
        <color rgb="FFCC3300"/>
        <rFont val="Arial"/>
        <family val="2"/>
      </rPr>
      <t>dispendieux</t>
    </r>
    <r>
      <rPr>
        <sz val="11"/>
        <color rgb="FF333333"/>
        <rFont val="Arial"/>
        <family val="2"/>
      </rPr>
      <t xml:space="preserve"> aussi inutiles que ceux de la digestion .</t>
    </r>
  </si>
  <si>
    <r>
      <t xml:space="preserve">Le troisième était le plus </t>
    </r>
    <r>
      <rPr>
        <b/>
        <sz val="11"/>
        <color rgb="FFCC3300"/>
        <rFont val="Arial"/>
        <family val="2"/>
      </rPr>
      <t>dispendieux</t>
    </r>
    <r>
      <rPr>
        <sz val="11"/>
        <color rgb="FF333333"/>
        <rFont val="Arial"/>
        <family val="2"/>
      </rPr>
      <t xml:space="preserve"> , cinq mille marks versés d’ avance , mille devant être remis à l’ orgesh , mille au schutzbund et mille à la frauenliga .</t>
    </r>
  </si>
  <si>
    <r>
      <t xml:space="preserve">La société bourgeoise , brusquement " parvenue " depuis la révolution française , crut trouver ce principe dans la richesse : confondant étroitement le beau avec le luxe , elle le poursuivit dans l’ étalage des matières coûteuses , dans l’ exécution </t>
    </r>
    <r>
      <rPr>
        <b/>
        <sz val="11"/>
        <color rgb="FFCC3300"/>
        <rFont val="Arial"/>
        <family val="2"/>
      </rPr>
      <t>dispendieuse</t>
    </r>
    <r>
      <rPr>
        <sz val="11"/>
        <color rgb="FF333333"/>
        <rFont val="Arial"/>
        <family val="2"/>
      </rPr>
      <t xml:space="preserve"> prouvée par l’ entassement du décor , dans l’ affichage des connaissances , imitations ou réminiscences des " styles " éprouvés .</t>
    </r>
  </si>
  <si>
    <r>
      <t xml:space="preserve">Mais l’ expérience est déjà faite , et assez instructive , pour des machines moins </t>
    </r>
    <r>
      <rPr>
        <b/>
        <sz val="11"/>
        <color rgb="FFCC3300"/>
        <rFont val="Arial"/>
        <family val="2"/>
      </rPr>
      <t>dispendieuses</t>
    </r>
    <r>
      <rPr>
        <sz val="11"/>
        <color rgb="FF333333"/>
        <rFont val="Arial"/>
        <family val="2"/>
      </rPr>
      <t xml:space="preserve"> .</t>
    </r>
  </si>
  <si>
    <r>
      <t xml:space="preserve">Pour le même motif , nous dûmes décliner un certain nombre d’ invitations </t>
    </r>
    <r>
      <rPr>
        <b/>
        <sz val="11"/>
        <color rgb="FFCC3300"/>
        <rFont val="Arial"/>
        <family val="2"/>
      </rPr>
      <t>dispendieuses</t>
    </r>
    <r>
      <rPr>
        <sz val="11"/>
        <color rgb="FF333333"/>
        <rFont val="Arial"/>
        <family val="2"/>
      </rPr>
      <t xml:space="preserve"> .</t>
    </r>
  </si>
  <si>
    <r>
      <t xml:space="preserve">Bref , les choses en vinrent au point que je me vis souvent contraint , au plus fort des angoisses de l’ amour et de la jalousie , à m’ aventurer dans des calculs dont les chiffres , tracés d’ une main tremblante de passion , s’ allaient égarer jusque dans les manuscrits des poèmes inspirés par la plus </t>
    </r>
    <r>
      <rPr>
        <b/>
        <sz val="11"/>
        <color rgb="FFCC3300"/>
        <rFont val="Arial"/>
        <family val="2"/>
      </rPr>
      <t>dispendieuse</t>
    </r>
    <r>
      <rPr>
        <sz val="11"/>
        <color rgb="FF333333"/>
        <rFont val="Arial"/>
        <family val="2"/>
      </rPr>
      <t xml:space="preserve"> des muses .</t>
    </r>
  </si>
  <si>
    <r>
      <t xml:space="preserve">Quant aux femmes , non seulement elles ne lui coûtent rien , mais encore il a toujours évité la désillusionnante et </t>
    </r>
    <r>
      <rPr>
        <b/>
        <sz val="11"/>
        <color rgb="FFCC3300"/>
        <rFont val="Arial"/>
        <family val="2"/>
      </rPr>
      <t>dispendieuse</t>
    </r>
    <r>
      <rPr>
        <sz val="11"/>
        <color rgb="FF333333"/>
        <rFont val="Arial"/>
        <family val="2"/>
      </rPr>
      <t xml:space="preserve"> chambre garnie , en les recevant chez lui quand sa cousine est absente , ou chez elles lorsqu’ il les a choisies épouses d’ employés assidus ou de voyageurs .</t>
    </r>
  </si>
  <si>
    <r>
      <t xml:space="preserve">Il avait confié l’ administration du trésor à son oncle maternel , Théodore Kastamonitès , excellent financier , mais exacteur impitoyable , qu’ il remplaça après sa mort par des incapables et des concussionnaires qui achevèrent de ruiner le trésor en satisfaisant les caprices </t>
    </r>
    <r>
      <rPr>
        <b/>
        <sz val="11"/>
        <color rgb="FFCC3300"/>
        <rFont val="Arial"/>
        <family val="2"/>
      </rPr>
      <t>dispendieux</t>
    </r>
    <r>
      <rPr>
        <sz val="11"/>
        <color rgb="FF333333"/>
        <rFont val="Arial"/>
        <family val="2"/>
      </rPr>
      <t xml:space="preserve"> du prince .</t>
    </r>
  </si>
  <si>
    <r>
      <t xml:space="preserve">L’ habitude était enracinée et les pauvres diables de la capitale continuèrent à jouer leur rôle , </t>
    </r>
    <r>
      <rPr>
        <b/>
        <sz val="11"/>
        <color rgb="FFCC3300"/>
        <rFont val="Arial"/>
        <family val="2"/>
      </rPr>
      <t>dispendieux</t>
    </r>
    <r>
      <rPr>
        <sz val="11"/>
        <color rgb="FF333333"/>
        <rFont val="Arial"/>
        <family val="2"/>
      </rPr>
      <t xml:space="preserve"> aux provinciaux , de « peuple romain » .</t>
    </r>
  </si>
  <si>
    <r>
      <t xml:space="preserve">Le roi François l’ avait pris en amitié , et pendant que sa mère régentait la Vicomté , l’ héritier d’ Albret s’ était mis à mener auprès du Très Chrétien une vie facile et </t>
    </r>
    <r>
      <rPr>
        <b/>
        <sz val="11"/>
        <color rgb="FFCC3300"/>
        <rFont val="Arial"/>
        <family val="2"/>
      </rPr>
      <t>dispendieuse</t>
    </r>
    <r>
      <rPr>
        <sz val="11"/>
        <color rgb="FF333333"/>
        <rFont val="Arial"/>
        <family val="2"/>
      </rPr>
      <t xml:space="preserve"> .</t>
    </r>
  </si>
  <si>
    <r>
      <t xml:space="preserve">Je lui donnai de l’ argent comptant et un mémoire de l’ </t>
    </r>
    <r>
      <rPr>
        <b/>
        <sz val="11"/>
        <color rgb="FFCC3300"/>
        <rFont val="Arial"/>
        <family val="2"/>
      </rPr>
      <t>emploi</t>
    </r>
    <r>
      <rPr>
        <sz val="11"/>
        <color rgb="FF333333"/>
        <rFont val="Arial"/>
        <family val="2"/>
      </rPr>
      <t xml:space="preserve"> que j’ avois fait </t>
    </r>
    <r>
      <rPr>
        <b/>
        <sz val="11"/>
        <color rgb="FFCC3300"/>
        <rFont val="Arial"/>
        <family val="2"/>
      </rPr>
      <t>du</t>
    </r>
    <r>
      <rPr>
        <sz val="11"/>
        <color rgb="FF333333"/>
        <rFont val="Arial"/>
        <family val="2"/>
      </rPr>
      <t xml:space="preserve"> reste de son </t>
    </r>
    <r>
      <rPr>
        <b/>
        <sz val="11"/>
        <color rgb="FFCC3300"/>
        <rFont val="Arial"/>
        <family val="2"/>
      </rPr>
      <t xml:space="preserve">bien ; </t>
    </r>
    <r>
      <rPr>
        <sz val="11"/>
        <color rgb="FF333333"/>
        <rFont val="Arial"/>
        <family val="2"/>
      </rPr>
      <t>je l’ obligeai de prendre tout malgré elle .</t>
    </r>
  </si>
  <si>
    <r>
      <t xml:space="preserve">Pour ma part , je n’ ai pas eu tout à fait la liberté du choix dans ma conduite privée , eu égard à l’ </t>
    </r>
    <r>
      <rPr>
        <b/>
        <sz val="11"/>
        <color rgb="FFCC3300"/>
        <rFont val="Arial"/>
        <family val="2"/>
      </rPr>
      <t>emploi</t>
    </r>
    <r>
      <rPr>
        <sz val="11"/>
        <color rgb="FF333333"/>
        <rFont val="Arial"/>
        <family val="2"/>
      </rPr>
      <t xml:space="preserve"> </t>
    </r>
    <r>
      <rPr>
        <b/>
        <sz val="11"/>
        <color rgb="FFCC3300"/>
        <rFont val="Arial"/>
        <family val="2"/>
      </rPr>
      <t>des</t>
    </r>
    <r>
      <rPr>
        <sz val="11"/>
        <color rgb="FF333333"/>
        <rFont val="Arial"/>
        <family val="2"/>
      </rPr>
      <t xml:space="preserve"> </t>
    </r>
    <r>
      <rPr>
        <b/>
        <sz val="11"/>
        <color rgb="FFCC3300"/>
        <rFont val="Arial"/>
        <family val="2"/>
      </rPr>
      <t>biens</t>
    </r>
    <r>
      <rPr>
        <sz val="11"/>
        <color rgb="FF333333"/>
        <rFont val="Arial"/>
        <family val="2"/>
      </rPr>
      <t xml:space="preserve"> qui me sont échus .</t>
    </r>
  </si>
  <si>
    <r>
      <t xml:space="preserve">Alors même qu’ entre l’ État et les différents cultes il n’ y aurait plus de rapports officiels , l’ État ne saurait ignorer la religion , ignorer la constitution et le fonctionnement des diverses Églises , le recrutement de leur assemblées des fidèles , les associations ou les congrégations des croyants des deux sexes , la police de leurs temples ou de leurs écoles , l’ origine , l’ </t>
    </r>
    <r>
      <rPr>
        <b/>
        <sz val="11"/>
        <color rgb="FFCC3300"/>
        <rFont val="Arial"/>
        <family val="2"/>
      </rPr>
      <t>emploi</t>
    </r>
    <r>
      <rPr>
        <sz val="11"/>
        <color rgb="FF333333"/>
        <rFont val="Arial"/>
        <family val="2"/>
      </rPr>
      <t xml:space="preserve"> , la transmission </t>
    </r>
    <r>
      <rPr>
        <b/>
        <sz val="11"/>
        <color rgb="FFCC3300"/>
        <rFont val="Arial"/>
        <family val="2"/>
      </rPr>
      <t>de</t>
    </r>
    <r>
      <rPr>
        <sz val="11"/>
        <color rgb="FF333333"/>
        <rFont val="Arial"/>
        <family val="2"/>
      </rPr>
      <t xml:space="preserve"> leurs </t>
    </r>
    <r>
      <rPr>
        <b/>
        <sz val="11"/>
        <color rgb="FFCC3300"/>
        <rFont val="Arial"/>
        <family val="2"/>
      </rPr>
      <t>biens</t>
    </r>
    <r>
      <rPr>
        <sz val="11"/>
        <color rgb="FF333333"/>
        <rFont val="Arial"/>
        <family val="2"/>
      </rPr>
      <t xml:space="preserve"> , — autant de matières délicates sur lesquelles l’ État ne peut toujours s’ interdire d’ édicter des lois ou des règlements .</t>
    </r>
  </si>
  <si>
    <r>
      <t xml:space="preserve">C’ est donc en accentuant la subjectivité radicale des actes économiques que la théorie pure peut prétendre à l’ objectivité , qu’ elle ne dépend plus d’ une psychologie déterminée , et qu’ au lieu de choisir parmi les comportements humains ceux qui paraissent rationnellement économiques , parce qu’ ils se conforment à la catégorie de finalité externe et à la loi "psychologique " du maximum de profits , ou bien elle s’ interroge " non seulement sur la valeur subjective , mais encore sur les </t>
    </r>
    <r>
      <rPr>
        <b/>
        <sz val="11"/>
        <color rgb="FFCC3300"/>
        <rFont val="Arial"/>
        <family val="2"/>
      </rPr>
      <t>emplois</t>
    </r>
    <r>
      <rPr>
        <sz val="11"/>
        <color rgb="FF333333"/>
        <rFont val="Arial"/>
        <family val="2"/>
      </rPr>
      <t xml:space="preserve"> effectifs </t>
    </r>
    <r>
      <rPr>
        <b/>
        <sz val="11"/>
        <color rgb="FFCC3300"/>
        <rFont val="Arial"/>
        <family val="2"/>
      </rPr>
      <t>des</t>
    </r>
    <r>
      <rPr>
        <sz val="11"/>
        <color rgb="FF333333"/>
        <rFont val="Arial"/>
        <family val="2"/>
      </rPr>
      <t xml:space="preserve"> </t>
    </r>
    <r>
      <rPr>
        <b/>
        <sz val="11"/>
        <color rgb="FFCC3300"/>
        <rFont val="Arial"/>
        <family val="2"/>
      </rPr>
      <t>biens"</t>
    </r>
    <r>
      <rPr>
        <sz val="11"/>
        <color rgb="FF333333"/>
        <rFont val="Arial"/>
        <family val="2"/>
      </rPr>
      <t xml:space="preserve"> , ou bien elle considère que le comportement commence à être économique une fois fait le choix objectif , la décision d’ agir et non la finalité rationnelle lui servant de critère .</t>
    </r>
  </si>
  <si>
    <r>
      <t xml:space="preserve">L’ individu apprécie correctement l’ </t>
    </r>
    <r>
      <rPr>
        <b/>
        <sz val="11"/>
        <color rgb="FFCC3300"/>
        <rFont val="Arial"/>
        <family val="2"/>
      </rPr>
      <t>emploi</t>
    </r>
    <r>
      <rPr>
        <sz val="11"/>
        <color rgb="FF333333"/>
        <rFont val="Arial"/>
        <family val="2"/>
      </rPr>
      <t xml:space="preserve"> </t>
    </r>
    <r>
      <rPr>
        <b/>
        <sz val="11"/>
        <color rgb="FFCC3300"/>
        <rFont val="Arial"/>
        <family val="2"/>
      </rPr>
      <t>de</t>
    </r>
    <r>
      <rPr>
        <sz val="11"/>
        <color rgb="FF333333"/>
        <rFont val="Arial"/>
        <family val="2"/>
      </rPr>
      <t xml:space="preserve"> ses </t>
    </r>
    <r>
      <rPr>
        <b/>
        <sz val="11"/>
        <color rgb="FFCC3300"/>
        <rFont val="Arial"/>
        <family val="2"/>
      </rPr>
      <t>biens</t>
    </r>
    <r>
      <rPr>
        <sz val="11"/>
        <color rgb="FF333333"/>
        <rFont val="Arial"/>
        <family val="2"/>
      </rPr>
      <t xml:space="preserve"> s’ il est renseigné non seulement sur son bon plaisir , mais sur les effets objectifs qu’ il obtient et sur les conséquences sociales que ses choix entraînent .</t>
    </r>
  </si>
  <si>
    <r>
      <t xml:space="preserve">on agit </t>
    </r>
    <r>
      <rPr>
        <i/>
        <sz val="11"/>
        <color rgb="FF333333"/>
        <rFont val="Arial"/>
        <family val="2"/>
      </rPr>
      <t>comme si</t>
    </r>
    <r>
      <rPr>
        <sz val="11"/>
        <color rgb="FF333333"/>
        <rFont val="Arial"/>
        <family val="2"/>
      </rPr>
      <t xml:space="preserve"> une entité avait dressé </t>
    </r>
    <r>
      <rPr>
        <i/>
        <sz val="11"/>
        <color rgb="FF333333"/>
        <rFont val="Arial"/>
        <family val="2"/>
      </rPr>
      <t>un</t>
    </r>
    <r>
      <rPr>
        <sz val="11"/>
        <color rgb="FF333333"/>
        <rFont val="Arial"/>
        <family val="2"/>
      </rPr>
      <t xml:space="preserve"> plan d’ </t>
    </r>
    <r>
      <rPr>
        <b/>
        <sz val="11"/>
        <color rgb="FFCC3300"/>
        <rFont val="Arial"/>
        <family val="2"/>
      </rPr>
      <t>emploi</t>
    </r>
    <r>
      <rPr>
        <sz val="11"/>
        <color rgb="FF333333"/>
        <rFont val="Arial"/>
        <family val="2"/>
      </rPr>
      <t xml:space="preserve"> </t>
    </r>
    <r>
      <rPr>
        <b/>
        <sz val="11"/>
        <color rgb="FFCC3300"/>
        <rFont val="Arial"/>
        <family val="2"/>
      </rPr>
      <t>de</t>
    </r>
    <r>
      <rPr>
        <sz val="11"/>
        <color rgb="FF333333"/>
        <rFont val="Arial"/>
        <family val="2"/>
      </rPr>
      <t xml:space="preserve"> </t>
    </r>
    <r>
      <rPr>
        <b/>
        <sz val="11"/>
        <color rgb="FFCC3300"/>
        <rFont val="Arial"/>
        <family val="2"/>
      </rPr>
      <t>biens</t>
    </r>
    <r>
      <rPr>
        <sz val="11"/>
        <color rgb="FF333333"/>
        <rFont val="Arial"/>
        <family val="2"/>
      </rPr>
      <t xml:space="preserve"> et de services qui livre , par périodes , un revenu net global .</t>
    </r>
  </si>
  <si>
    <r>
      <t xml:space="preserve">Ses calculs et ses paris relatifs à l’ </t>
    </r>
    <r>
      <rPr>
        <b/>
        <sz val="11"/>
        <color rgb="FFCC3300"/>
        <rFont val="Arial"/>
        <family val="2"/>
      </rPr>
      <t>emploi</t>
    </r>
    <r>
      <rPr>
        <sz val="11"/>
        <color rgb="FF333333"/>
        <rFont val="Arial"/>
        <family val="2"/>
      </rPr>
      <t xml:space="preserve"> </t>
    </r>
    <r>
      <rPr>
        <b/>
        <sz val="11"/>
        <color rgb="FFCC3300"/>
        <rFont val="Arial"/>
        <family val="2"/>
      </rPr>
      <t>de</t>
    </r>
    <r>
      <rPr>
        <sz val="11"/>
        <color rgb="FF333333"/>
        <rFont val="Arial"/>
        <family val="2"/>
      </rPr>
      <t xml:space="preserve"> ce </t>
    </r>
    <r>
      <rPr>
        <b/>
        <sz val="11"/>
        <color rgb="FFCC3300"/>
        <rFont val="Arial"/>
        <family val="2"/>
      </rPr>
      <t>bien</t>
    </r>
    <r>
      <rPr>
        <sz val="11"/>
        <color rgb="FF333333"/>
        <rFont val="Arial"/>
        <family val="2"/>
      </rPr>
      <t xml:space="preserve"> sont souvent considérés comme décisions " politiques" , étrangères à l’ analyse économique , et prises comme des </t>
    </r>
    <r>
      <rPr>
        <i/>
        <sz val="11"/>
        <color rgb="FF333333"/>
        <rFont val="Arial"/>
        <family val="2"/>
      </rPr>
      <t>données</t>
    </r>
    <r>
      <rPr>
        <sz val="11"/>
        <color rgb="FF333333"/>
        <rFont val="Arial"/>
        <family val="2"/>
      </rPr>
      <t xml:space="preserve"> dans lesquelles elle n’ a pas à pénétrer .</t>
    </r>
  </si>
  <si>
    <r>
      <t xml:space="preserve">L’ état procède correctement à l’ emploi de ses biens ou à l’ influence qu’ il exerce sur l’ </t>
    </r>
    <r>
      <rPr>
        <b/>
        <sz val="11"/>
        <color rgb="FFCC3300"/>
        <rFont val="Arial"/>
        <family val="2"/>
      </rPr>
      <t>emploi</t>
    </r>
    <r>
      <rPr>
        <sz val="11"/>
        <color rgb="FF333333"/>
        <rFont val="Arial"/>
        <family val="2"/>
      </rPr>
      <t xml:space="preserve"> </t>
    </r>
    <r>
      <rPr>
        <b/>
        <sz val="11"/>
        <color rgb="FFCC3300"/>
        <rFont val="Arial"/>
        <family val="2"/>
      </rPr>
      <t>de</t>
    </r>
    <r>
      <rPr>
        <sz val="11"/>
        <color rgb="FF333333"/>
        <rFont val="Arial"/>
        <family val="2"/>
      </rPr>
      <t xml:space="preserve"> </t>
    </r>
    <r>
      <rPr>
        <b/>
        <sz val="11"/>
        <color rgb="FFCC3300"/>
        <rFont val="Arial"/>
        <family val="2"/>
      </rPr>
      <t>biens</t>
    </r>
    <r>
      <rPr>
        <sz val="11"/>
        <color rgb="FF333333"/>
        <rFont val="Arial"/>
        <family val="2"/>
      </rPr>
      <t xml:space="preserve"> par les citoyens , s’ il prend conscience de ses interventions diffuses , et oriente , selon un critère objectif de maximation collective , des choix individuels aussi libres qu’ il est possible .</t>
    </r>
  </si>
  <si>
    <r>
      <t xml:space="preserve">L’ état procède correctement à l’ </t>
    </r>
    <r>
      <rPr>
        <b/>
        <sz val="11"/>
        <color rgb="FFCC3300"/>
        <rFont val="Arial"/>
        <family val="2"/>
      </rPr>
      <t>emploi</t>
    </r>
    <r>
      <rPr>
        <sz val="11"/>
        <color rgb="FF333333"/>
        <rFont val="Arial"/>
        <family val="2"/>
      </rPr>
      <t xml:space="preserve"> </t>
    </r>
    <r>
      <rPr>
        <b/>
        <sz val="11"/>
        <color rgb="FFCC3300"/>
        <rFont val="Arial"/>
        <family val="2"/>
      </rPr>
      <t>de</t>
    </r>
    <r>
      <rPr>
        <sz val="11"/>
        <color rgb="FF333333"/>
        <rFont val="Arial"/>
        <family val="2"/>
      </rPr>
      <t xml:space="preserve"> ses </t>
    </r>
    <r>
      <rPr>
        <b/>
        <sz val="11"/>
        <color rgb="FFCC3300"/>
        <rFont val="Arial"/>
        <family val="2"/>
      </rPr>
      <t>biens</t>
    </r>
    <r>
      <rPr>
        <sz val="11"/>
        <color rgb="FF333333"/>
        <rFont val="Arial"/>
        <family val="2"/>
      </rPr>
      <t xml:space="preserve"> ou à l’ influence qu’ il exerce sur l’ emploi de biens par les citoyens , s’ il prend conscience de ses interventions diffuses , et oriente , selon un critère objectif de maximation collective , des choix individuels aussi libres qu’ il est possible .</t>
    </r>
  </si>
  <si>
    <r>
      <t xml:space="preserve">Mais , je le répète , c’ est à peine si on peut dire qu’ il y a propriété individuelle , puisque nul ne dispose librement de ce qu’ il possède , et que l’ état se substitue aux individus pour régler , sans eux ou même malgré eux , l’ </t>
    </r>
    <r>
      <rPr>
        <b/>
        <sz val="11"/>
        <color rgb="FFCC3300"/>
        <rFont val="Arial"/>
        <family val="2"/>
      </rPr>
      <t>emploi</t>
    </r>
    <r>
      <rPr>
        <sz val="11"/>
        <color rgb="FF333333"/>
        <rFont val="Arial"/>
        <family val="2"/>
      </rPr>
      <t xml:space="preserve"> </t>
    </r>
    <r>
      <rPr>
        <b/>
        <sz val="11"/>
        <color rgb="FFCC3300"/>
        <rFont val="Arial"/>
        <family val="2"/>
      </rPr>
      <t>de</t>
    </r>
    <r>
      <rPr>
        <sz val="11"/>
        <color rgb="FF333333"/>
        <rFont val="Arial"/>
        <family val="2"/>
      </rPr>
      <t xml:space="preserve"> leurs </t>
    </r>
    <r>
      <rPr>
        <b/>
        <sz val="11"/>
        <color rgb="FFCC3300"/>
        <rFont val="Arial"/>
        <family val="2"/>
      </rPr>
      <t>biens</t>
    </r>
    <r>
      <rPr>
        <sz val="11"/>
        <color rgb="FF333333"/>
        <rFont val="Arial"/>
        <family val="2"/>
      </rPr>
      <t xml:space="preserve"> .</t>
    </r>
  </si>
  <si>
    <r>
      <t xml:space="preserve">Un fervent chrétien de la province de </t>
    </r>
    <r>
      <rPr>
        <sz val="11"/>
        <color rgb="FF000000"/>
        <rFont val="Calibri"/>
        <family val="2"/>
        <scheme val="minor"/>
      </rPr>
      <t>Chensi</t>
    </r>
    <r>
      <rPr>
        <sz val="11"/>
        <color rgb="FF333333"/>
        <rFont val="Arial"/>
        <family val="2"/>
      </rPr>
      <t xml:space="preserve"> , aprés s’ estre enrichi en differents emplois honorables , s’ estoit enfin retiré du monde , résolu d’ </t>
    </r>
    <r>
      <rPr>
        <b/>
        <sz val="11"/>
        <color rgb="FFCC3300"/>
        <rFont val="Arial"/>
        <family val="2"/>
      </rPr>
      <t>employer</t>
    </r>
    <r>
      <rPr>
        <sz val="11"/>
        <color rgb="FF333333"/>
        <rFont val="Arial"/>
        <family val="2"/>
      </rPr>
      <t xml:space="preserve"> une partie de ses </t>
    </r>
    <r>
      <rPr>
        <b/>
        <sz val="11"/>
        <color rgb="FFCC3300"/>
        <rFont val="Arial"/>
        <family val="2"/>
      </rPr>
      <t>biens</t>
    </r>
    <r>
      <rPr>
        <sz val="11"/>
        <color rgb="FF333333"/>
        <rFont val="Arial"/>
        <family val="2"/>
      </rPr>
      <t xml:space="preserve"> au service de </t>
    </r>
    <r>
      <rPr>
        <sz val="11"/>
        <color rgb="FF000000"/>
        <rFont val="Calibri"/>
        <family val="2"/>
        <scheme val="minor"/>
      </rPr>
      <t>Dieu</t>
    </r>
    <r>
      <rPr>
        <sz val="11"/>
        <color rgb="FF333333"/>
        <rFont val="Arial"/>
        <family val="2"/>
      </rPr>
      <t xml:space="preserve"> , et l’ autre à mener avec sa famille une vie tranquille et innocente .</t>
    </r>
  </si>
  <si>
    <r>
      <t xml:space="preserve">Souffrez que , vivant sous vos lois , J’ </t>
    </r>
    <r>
      <rPr>
        <b/>
        <sz val="11"/>
        <color rgb="FFC00000"/>
        <rFont val="Calibri"/>
        <family val="2"/>
        <scheme val="minor"/>
      </rPr>
      <t>emploie</t>
    </r>
    <r>
      <rPr>
        <sz val="11"/>
        <color rgb="FF000000"/>
        <rFont val="Calibri"/>
        <family val="2"/>
        <scheme val="minor"/>
      </rPr>
      <t xml:space="preserve"> à vous servir des </t>
    </r>
    <r>
      <rPr>
        <b/>
        <sz val="11"/>
        <color rgb="FFC00000"/>
        <rFont val="Calibri"/>
        <family val="2"/>
        <scheme val="minor"/>
      </rPr>
      <t>biens</t>
    </r>
    <r>
      <rPr>
        <sz val="11"/>
        <color rgb="FF000000"/>
        <rFont val="Calibri"/>
        <family val="2"/>
        <scheme val="minor"/>
      </rPr>
      <t xml:space="preserve"> que je vous dois .</t>
    </r>
  </si>
  <si>
    <r>
      <t xml:space="preserve">C’ est encore moins : </t>
    </r>
    <r>
      <rPr>
        <sz val="11"/>
        <color rgb="FF000000"/>
        <rFont val="Calibri"/>
        <family val="2"/>
        <scheme val="minor"/>
      </rPr>
      <t>Diognète</t>
    </r>
    <r>
      <rPr>
        <sz val="11"/>
        <color rgb="FF333333"/>
        <rFont val="Arial"/>
        <family val="2"/>
      </rPr>
      <t xml:space="preserve"> sait d’ une médaille le frust , le feloux , et la fleur de coin , il a une tablette dont toutes les places sont garnies à l’ exception d’ une seule , ce vide lui blesse la vue , et c’ est précisément et à la lettre pour le remplir , qu’ il </t>
    </r>
    <r>
      <rPr>
        <b/>
        <sz val="11"/>
        <color rgb="FFCC3300"/>
        <rFont val="Arial"/>
        <family val="2"/>
      </rPr>
      <t>emploie</t>
    </r>
    <r>
      <rPr>
        <sz val="11"/>
        <color rgb="FF333333"/>
        <rFont val="Arial"/>
        <family val="2"/>
      </rPr>
      <t xml:space="preserve"> son </t>
    </r>
    <r>
      <rPr>
        <b/>
        <sz val="11"/>
        <color rgb="FFCC3300"/>
        <rFont val="Arial"/>
        <family val="2"/>
      </rPr>
      <t>bien</t>
    </r>
    <r>
      <rPr>
        <sz val="11"/>
        <color rgb="FF333333"/>
        <rFont val="Arial"/>
        <family val="2"/>
      </rPr>
      <t xml:space="preserve"> et sa vie .</t>
    </r>
  </si>
  <si>
    <r>
      <t xml:space="preserve">C’ est ainsi qu’ on prendra plaisir à vous servir , et qu’ en espoir de recompense on </t>
    </r>
    <r>
      <rPr>
        <b/>
        <sz val="11"/>
        <color rgb="FFCC3300"/>
        <rFont val="Arial"/>
        <family val="2"/>
      </rPr>
      <t>employera</t>
    </r>
    <r>
      <rPr>
        <sz val="11"/>
        <color rgb="FF333333"/>
        <rFont val="Arial"/>
        <family val="2"/>
      </rPr>
      <t xml:space="preserve"> volontiers le </t>
    </r>
    <r>
      <rPr>
        <b/>
        <sz val="11"/>
        <color rgb="FFCC3300"/>
        <rFont val="Arial"/>
        <family val="2"/>
      </rPr>
      <t>bien</t>
    </r>
    <r>
      <rPr>
        <sz val="11"/>
        <color rgb="FF333333"/>
        <rFont val="Arial"/>
        <family val="2"/>
      </rPr>
      <t xml:space="preserve"> et la vie aux occasions .</t>
    </r>
  </si>
  <si>
    <r>
      <t xml:space="preserve">N’ en doutez pas mon fils , lui dit Amedès , vous voïez ici le sang et la substance d’ une infinité de malheureux dont on a </t>
    </r>
    <r>
      <rPr>
        <b/>
        <sz val="11"/>
        <color rgb="FFCC3300"/>
        <rFont val="Arial"/>
        <family val="2"/>
      </rPr>
      <t>employé</t>
    </r>
    <r>
      <rPr>
        <sz val="11"/>
        <color rgb="FF333333"/>
        <rFont val="Arial"/>
        <family val="2"/>
      </rPr>
      <t xml:space="preserve"> les </t>
    </r>
    <r>
      <rPr>
        <b/>
        <sz val="11"/>
        <color rgb="FFCC3300"/>
        <rFont val="Arial"/>
        <family val="2"/>
      </rPr>
      <t>biens</t>
    </r>
    <r>
      <rPr>
        <sz val="11"/>
        <color rgb="FF333333"/>
        <rFont val="Arial"/>
        <family val="2"/>
      </rPr>
      <t xml:space="preserve"> ou les personnes à ces travaux insupportables .</t>
    </r>
  </si>
  <si>
    <r>
      <t xml:space="preserve">Celui de sainte Magne doit être en grande considération , parce qu’ étant demeurée veuve par le décès de son mari , avec laquelle elle avait conservé sa virginité par une sainte adresse , et sous prétexte de maladie , elle passa le reste de ses jours fort retirée dans sa maison , </t>
    </r>
    <r>
      <rPr>
        <b/>
        <sz val="11"/>
        <color rgb="FFCC3300"/>
        <rFont val="Arial"/>
        <family val="2"/>
      </rPr>
      <t>employant</t>
    </r>
    <r>
      <rPr>
        <sz val="11"/>
        <color rgb="FF333333"/>
        <rFont val="Arial"/>
        <family val="2"/>
      </rPr>
      <t xml:space="preserve"> ses grands </t>
    </r>
    <r>
      <rPr>
        <b/>
        <sz val="11"/>
        <color rgb="FFCC3300"/>
        <rFont val="Arial"/>
        <family val="2"/>
      </rPr>
      <t>biens</t>
    </r>
    <r>
      <rPr>
        <sz val="11"/>
        <color rgb="FF333333"/>
        <rFont val="Arial"/>
        <family val="2"/>
      </rPr>
      <t xml:space="preserve"> en aumône pour le soulagement des pauvres .</t>
    </r>
  </si>
  <si>
    <r>
      <t xml:space="preserve">Vous pourriez être fort bien dans la rue de </t>
    </r>
    <r>
      <rPr>
        <sz val="11"/>
        <color rgb="FF000000"/>
        <rFont val="Calibri"/>
        <family val="2"/>
        <scheme val="minor"/>
      </rPr>
      <t>Douvres</t>
    </r>
    <r>
      <rPr>
        <sz val="11"/>
        <color rgb="FF333333"/>
        <rFont val="Arial"/>
        <family val="2"/>
      </rPr>
      <t xml:space="preserve"> , chez la veuve d’ un officier des gardes , qui , étant mort peu de tems après avoir acheté sa commission , à laquelle il avoit </t>
    </r>
    <r>
      <rPr>
        <b/>
        <sz val="11"/>
        <color rgb="FFCC3300"/>
        <rFont val="Arial"/>
        <family val="2"/>
      </rPr>
      <t>employé</t>
    </r>
    <r>
      <rPr>
        <sz val="11"/>
        <color rgb="FF333333"/>
        <rFont val="Arial"/>
        <family val="2"/>
      </rPr>
      <t xml:space="preserve"> la meilleure partie de son </t>
    </r>
    <r>
      <rPr>
        <b/>
        <sz val="11"/>
        <color rgb="FFCC3300"/>
        <rFont val="Arial"/>
        <family val="2"/>
      </rPr>
      <t>bien</t>
    </r>
    <r>
      <rPr>
        <sz val="11"/>
        <color rgb="FF333333"/>
        <rFont val="Arial"/>
        <family val="2"/>
      </rPr>
      <t xml:space="preserve"> , a laissé sa femme dans la nécessité de louer des appartemens pour vivre .</t>
    </r>
  </si>
  <si>
    <r>
      <t xml:space="preserve">Je connois quelqu’ un à qui vous paroissez si charmante , qu’ il </t>
    </r>
    <r>
      <rPr>
        <b/>
        <sz val="11"/>
        <color rgb="FFCC3300"/>
        <rFont val="Arial"/>
        <family val="2"/>
      </rPr>
      <t>emploieroit</t>
    </r>
    <r>
      <rPr>
        <sz val="11"/>
        <color rgb="FF333333"/>
        <rFont val="Arial"/>
        <family val="2"/>
      </rPr>
      <t xml:space="preserve"> volontiers une partie de son </t>
    </r>
    <r>
      <rPr>
        <b/>
        <sz val="11"/>
        <color rgb="FFCC3300"/>
        <rFont val="Arial"/>
        <family val="2"/>
      </rPr>
      <t>bien</t>
    </r>
    <r>
      <rPr>
        <sz val="11"/>
        <color rgb="FF333333"/>
        <rFont val="Arial"/>
        <family val="2"/>
      </rPr>
      <t xml:space="preserve"> à vous rendre la plus heureuse personne du monde . </t>
    </r>
  </si>
  <si>
    <r>
      <t xml:space="preserve">Comment on devait </t>
    </r>
    <r>
      <rPr>
        <b/>
        <sz val="11"/>
        <color rgb="FFCC3300"/>
        <rFont val="Arial"/>
        <family val="2"/>
      </rPr>
      <t>employer</t>
    </r>
    <r>
      <rPr>
        <sz val="11"/>
        <color rgb="FF333333"/>
        <rFont val="Arial"/>
        <family val="2"/>
      </rPr>
      <t xml:space="preserve"> les </t>
    </r>
    <r>
      <rPr>
        <b/>
        <sz val="11"/>
        <color rgb="FFCC3300"/>
        <rFont val="Arial"/>
        <family val="2"/>
      </rPr>
      <t>biens</t>
    </r>
    <r>
      <rPr>
        <sz val="11"/>
        <color rgb="FF333333"/>
        <rFont val="Arial"/>
        <family val="2"/>
      </rPr>
      <t xml:space="preserve"> ecclésiastiques .</t>
    </r>
  </si>
  <si>
    <r>
      <t xml:space="preserve">Vous feriez bien de la brûler , à l’ exemple du père Garasse , qui </t>
    </r>
    <r>
      <rPr>
        <b/>
        <sz val="11"/>
        <color rgb="FFCC3300"/>
        <rFont val="Arial"/>
        <family val="2"/>
      </rPr>
      <t>employa</t>
    </r>
    <r>
      <rPr>
        <sz val="11"/>
        <color rgb="FF333333"/>
        <rFont val="Arial"/>
        <family val="2"/>
      </rPr>
      <t xml:space="preserve"> son </t>
    </r>
    <r>
      <rPr>
        <b/>
        <sz val="11"/>
        <color rgb="FFCC3300"/>
        <rFont val="Arial"/>
        <family val="2"/>
      </rPr>
      <t>bien</t>
    </r>
    <r>
      <rPr>
        <sz val="11"/>
        <color rgb="FF333333"/>
        <rFont val="Arial"/>
        <family val="2"/>
      </rPr>
      <t xml:space="preserve"> à acquérir , pour les jeter au feu , nombre de livres contraires aux bonnes moeurs et à la Compagnie de Jésus .</t>
    </r>
  </si>
  <si>
    <r>
      <t xml:space="preserve">Et l’ on voit qu’ en me servant de cet exemple , je suppose que tout a été pour le mieux , que le clergé et les couvents n’ ont jamais </t>
    </r>
    <r>
      <rPr>
        <b/>
        <sz val="11"/>
        <color rgb="FFCC3300"/>
        <rFont val="Arial"/>
        <family val="2"/>
      </rPr>
      <t>employé</t>
    </r>
    <r>
      <rPr>
        <sz val="11"/>
        <color rgb="FF333333"/>
        <rFont val="Arial"/>
        <family val="2"/>
      </rPr>
      <t xml:space="preserve"> leurs </t>
    </r>
    <r>
      <rPr>
        <b/>
        <sz val="11"/>
        <color rgb="FFCC3300"/>
        <rFont val="Arial"/>
        <family val="2"/>
      </rPr>
      <t>biens</t>
    </r>
    <r>
      <rPr>
        <sz val="11"/>
        <color rgb="FF333333"/>
        <rFont val="Arial"/>
        <family val="2"/>
      </rPr>
      <t xml:space="preserve"> qu’ à faire l’ aumône et que la vente des biens nationaux n’ a enrichi que des pauvres , ce qui n’ est pas absolument vrai , on le sait de reste .</t>
    </r>
  </si>
  <si>
    <r>
      <t xml:space="preserve">Ce fut un évêque , Talleyrand , qui fit la proposition formelle d’ </t>
    </r>
    <r>
      <rPr>
        <b/>
        <sz val="11"/>
        <color rgb="FFCC3300"/>
        <rFont val="Arial"/>
        <family val="2"/>
      </rPr>
      <t>employer</t>
    </r>
    <r>
      <rPr>
        <sz val="11"/>
        <color rgb="FF333333"/>
        <rFont val="Arial"/>
        <family val="2"/>
      </rPr>
      <t xml:space="preserve"> les </t>
    </r>
    <r>
      <rPr>
        <b/>
        <sz val="11"/>
        <color rgb="FFCC3300"/>
        <rFont val="Arial"/>
        <family val="2"/>
      </rPr>
      <t>biens</t>
    </r>
    <r>
      <rPr>
        <sz val="11"/>
        <color rgb="FF333333"/>
        <rFont val="Arial"/>
        <family val="2"/>
      </rPr>
      <t xml:space="preserve"> d’ Église au paiement de la dette .</t>
    </r>
  </si>
  <si>
    <r>
      <t xml:space="preserve">Déjà , sous Louis XV , la commission des réguliers avait supprimé neuf ordres religieux et </t>
    </r>
    <r>
      <rPr>
        <b/>
        <sz val="11"/>
        <color rgb="FFCC3300"/>
        <rFont val="Arial"/>
        <family val="2"/>
      </rPr>
      <t>employé</t>
    </r>
    <r>
      <rPr>
        <sz val="11"/>
        <color rgb="FF333333"/>
        <rFont val="Arial"/>
        <family val="2"/>
      </rPr>
      <t xml:space="preserve"> leurs </t>
    </r>
    <r>
      <rPr>
        <b/>
        <sz val="11"/>
        <color rgb="FFCC3300"/>
        <rFont val="Arial"/>
        <family val="2"/>
      </rPr>
      <t>biens</t>
    </r>
    <r>
      <rPr>
        <sz val="11"/>
        <color rgb="FF333333"/>
        <rFont val="Arial"/>
        <family val="2"/>
      </rPr>
      <t xml:space="preserve"> à des objets d’ utilité générale .</t>
    </r>
  </si>
  <si>
    <r>
      <t xml:space="preserve">si tous les humains du monde estoient de telle honnesteté , les dames se y pourroient bien fyer , quant il ne leur </t>
    </r>
    <r>
      <rPr>
        <b/>
        <sz val="11"/>
        <color rgb="FFCC3300"/>
        <rFont val="Arial"/>
        <family val="2"/>
      </rPr>
      <t>en</t>
    </r>
    <r>
      <rPr>
        <sz val="11"/>
        <color rgb="FF333333"/>
        <rFont val="Arial"/>
        <family val="2"/>
      </rPr>
      <t xml:space="preserve"> </t>
    </r>
    <r>
      <rPr>
        <b/>
        <sz val="11"/>
        <color rgb="FFCC3300"/>
        <rFont val="Arial"/>
        <family val="2"/>
      </rPr>
      <t>cousteroit</t>
    </r>
    <r>
      <rPr>
        <sz val="11"/>
        <color rgb="FF333333"/>
        <rFont val="Arial"/>
        <family val="2"/>
      </rPr>
      <t xml:space="preserve"> que le gand .</t>
    </r>
  </si>
  <si>
    <r>
      <t>On sait les rudes pénitences qu’ ils ont imposées et au prince de Conti</t>
    </r>
    <r>
      <rPr>
        <sz val="11"/>
        <color rgb="FF333333"/>
        <rFont val="Arial"/>
        <family val="2"/>
      </rPr>
      <t xml:space="preserve"> et à la duchesse de </t>
    </r>
    <r>
      <rPr>
        <sz val="11"/>
        <color rgb="FF000000"/>
        <rFont val="Calibri"/>
        <family val="2"/>
        <scheme val="minor"/>
      </rPr>
      <t>Longueville</t>
    </r>
    <r>
      <rPr>
        <sz val="11"/>
        <color rgb="FF333333"/>
        <rFont val="Arial"/>
        <family val="2"/>
      </rPr>
      <t xml:space="preserve"> , pour avoir eu part aux troubles dont nous parlons , et les sommes immenses qu’ il </t>
    </r>
    <r>
      <rPr>
        <b/>
        <sz val="11"/>
        <color rgb="FFCC3300"/>
        <rFont val="Arial"/>
        <family val="2"/>
      </rPr>
      <t>en</t>
    </r>
    <r>
      <rPr>
        <sz val="11"/>
        <color rgb="FF333333"/>
        <rFont val="Arial"/>
        <family val="2"/>
      </rPr>
      <t xml:space="preserve"> a </t>
    </r>
    <r>
      <rPr>
        <b/>
        <sz val="11"/>
        <color rgb="FFCC3300"/>
        <rFont val="Arial"/>
        <family val="2"/>
      </rPr>
      <t>coûté</t>
    </r>
    <r>
      <rPr>
        <sz val="11"/>
        <color rgb="FF333333"/>
        <rFont val="Arial"/>
        <family val="2"/>
      </rPr>
      <t xml:space="preserve"> à ce prince pour réparer , autant qu’ il étoit possible , les désordres dont il avoit pu être cause pendant ces malheureux temps .</t>
    </r>
  </si>
  <si>
    <r>
      <t xml:space="preserve">Il ne laissa pas de m’ </t>
    </r>
    <r>
      <rPr>
        <b/>
        <sz val="11"/>
        <color rgb="FFCC3300"/>
        <rFont val="Arial"/>
        <family val="2"/>
      </rPr>
      <t>en</t>
    </r>
    <r>
      <rPr>
        <sz val="11"/>
        <color rgb="FF333333"/>
        <rFont val="Arial"/>
        <family val="2"/>
      </rPr>
      <t xml:space="preserve"> </t>
    </r>
    <r>
      <rPr>
        <b/>
        <sz val="11"/>
        <color rgb="FFCC3300"/>
        <rFont val="Arial"/>
        <family val="2"/>
      </rPr>
      <t>coûter</t>
    </r>
    <r>
      <rPr>
        <sz val="11"/>
        <color rgb="FF333333"/>
        <rFont val="Arial"/>
        <family val="2"/>
      </rPr>
      <t xml:space="preserve"> une bonne somme de deniers , que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Rais</t>
    </r>
    <r>
      <rPr>
        <sz val="11"/>
        <color rgb="FF333333"/>
        <rFont val="Arial"/>
        <family val="2"/>
      </rPr>
      <t xml:space="preserve"> prêta pour la subsistance de la garnison .</t>
    </r>
  </si>
  <si>
    <r>
      <t xml:space="preserve">Il n’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rien de proposer certaines choses ; on s’ amuse au moins à voir si elles sont possibles .</t>
    </r>
  </si>
  <si>
    <r>
      <t xml:space="preserve">Mais tu sçais mon humeur chagrine du costé de la medecine : les seuls medecins que je voy sont mes amis , en qui j’ ay foy ; qui gratis me cherche malade mieux qu’ un autre me persuade , et j’ en sors toûjours assez bien pourveu qu’ il ne m’ </t>
    </r>
    <r>
      <rPr>
        <b/>
        <sz val="11"/>
        <color rgb="FFC00000"/>
        <rFont val="Calibri"/>
        <family val="2"/>
        <scheme val="minor"/>
      </rPr>
      <t>en couste</t>
    </r>
    <r>
      <rPr>
        <sz val="11"/>
        <color rgb="FF000000"/>
        <rFont val="Calibri"/>
        <family val="2"/>
        <scheme val="minor"/>
      </rPr>
      <t xml:space="preserve"> rien . </t>
    </r>
  </si>
  <si>
    <r>
      <t xml:space="preserve">Il semble que ce nom ne devrait être donné qu’ à un port où l’ on s’ embarque sur la mer ou sur la rivière , mais c’ est ainsi qu’ on explique le passage d’ un royaume dans un autre ; et toujours en faisant son chemin il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 car les gardes des douanes , qui font payer les droits du roi , attendent les voyageurs sur les grands chemins , et ne les laissent point en repos , qu’ ils ne leur aient donné quelque chose .</t>
    </r>
  </si>
  <si>
    <r>
      <t xml:space="preserve">En effet , il sembleroit que les seules personnes qui devroient être interessées dans les impôts qui se levent , ainsi que dans toutes autres dettes , ne seroient que le roi et ses peuples ; sa majesté pour recevoir , et ses peuples pour paier : et par consequent qu’ on dût être certain de l’ acceptation d’ une proposition , qui feroit recevoir le double à sa majesté , pendant qu’ il n’ </t>
    </r>
    <r>
      <rPr>
        <b/>
        <sz val="11"/>
        <color rgb="FFCC3300"/>
        <rFont val="Arial"/>
        <family val="2"/>
      </rPr>
      <t>en</t>
    </r>
    <r>
      <rPr>
        <sz val="11"/>
        <color rgb="FF333333"/>
        <rFont val="Arial"/>
        <family val="2"/>
      </rPr>
      <t xml:space="preserve"> </t>
    </r>
    <r>
      <rPr>
        <b/>
        <sz val="11"/>
        <color rgb="FFCC3300"/>
        <rFont val="Arial"/>
        <family val="2"/>
      </rPr>
      <t>couteroit</t>
    </r>
    <r>
      <rPr>
        <sz val="11"/>
        <color rgb="FF333333"/>
        <rFont val="Arial"/>
        <family val="2"/>
      </rPr>
      <t xml:space="preserve"> pas le tiers à ses peuples .</t>
    </r>
  </si>
  <si>
    <r>
      <t xml:space="preserve">Vous sçavez qu’ il ne m’ en faut pas tant pour me contenter , et que sans qu’ il vous </t>
    </r>
    <r>
      <rPr>
        <b/>
        <sz val="11"/>
        <color rgb="FFCC3300"/>
        <rFont val="Arial"/>
        <family val="2"/>
      </rPr>
      <t>en</t>
    </r>
    <r>
      <rPr>
        <sz val="11"/>
        <color rgb="FF333333"/>
        <rFont val="Arial"/>
        <family val="2"/>
      </rPr>
      <t xml:space="preserve"> </t>
    </r>
    <r>
      <rPr>
        <b/>
        <sz val="11"/>
        <color rgb="FFCC3300"/>
        <rFont val="Arial"/>
        <family val="2"/>
      </rPr>
      <t>couste</t>
    </r>
    <r>
      <rPr>
        <sz val="11"/>
        <color rgb="FF333333"/>
        <rFont val="Arial"/>
        <family val="2"/>
      </rPr>
      <t xml:space="preserve"> beaucoup vous me pouvez accorder tout ce que je desire .</t>
    </r>
  </si>
  <si>
    <r>
      <t xml:space="preserve">La question sera si n’ ayant encores eu ses expeditions , il ne faudra point qu’ il luy </t>
    </r>
    <r>
      <rPr>
        <b/>
        <sz val="11"/>
        <color rgb="FFCC3300"/>
        <rFont val="Arial"/>
        <family val="2"/>
      </rPr>
      <t>en</t>
    </r>
    <r>
      <rPr>
        <sz val="11"/>
        <color rgb="FF333333"/>
        <rFont val="Arial"/>
        <family val="2"/>
      </rPr>
      <t xml:space="preserve"> </t>
    </r>
    <r>
      <rPr>
        <b/>
        <sz val="11"/>
        <color rgb="FFCC3300"/>
        <rFont val="Arial"/>
        <family val="2"/>
      </rPr>
      <t>couste</t>
    </r>
    <r>
      <rPr>
        <sz val="11"/>
        <color rgb="FF333333"/>
        <rFont val="Arial"/>
        <family val="2"/>
      </rPr>
      <t xml:space="preserve"> quelque bonne piece pour pouvoir retenir tout le reste .</t>
    </r>
  </si>
  <si>
    <r>
      <t xml:space="preserve">Les grands hommes , qui ont servi utilement l’ etat , ne sont jamais sans récompense ; et parce que les princes , quelques puissans qu’ ils soient , n’ ont pas assez de bien pour payer tous les services de leurs sujets , on supplée à ce défaut par des titres d’ honneur que l’ empereur leur donne , sans qu’ il luy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rien .</t>
    </r>
  </si>
  <si>
    <r>
      <t xml:space="preserve">Par malheur il se rencontra pour la dépense , et même la plus superfluë , d’ un semblable caractere que la reine </t>
    </r>
    <r>
      <rPr>
        <sz val="11"/>
        <color rgb="FF000000"/>
        <rFont val="Calibri"/>
        <family val="2"/>
        <scheme val="minor"/>
      </rPr>
      <t>Catherine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Medi</t>
    </r>
    <r>
      <rPr>
        <sz val="11"/>
        <color rgb="FF333333"/>
        <rFont val="Arial"/>
        <family val="2"/>
      </rPr>
      <t xml:space="preserve">cis , si même il ne la surpassa pas ; puisqu’ aux seules nôces du </t>
    </r>
    <r>
      <rPr>
        <sz val="11"/>
        <color rgb="FF000000"/>
        <rFont val="Calibri"/>
        <family val="2"/>
        <scheme val="minor"/>
      </rPr>
      <t>Duc</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Joyeuse</t>
    </r>
    <r>
      <rPr>
        <sz val="11"/>
        <color rgb="FF333333"/>
        <rFont val="Arial"/>
        <family val="2"/>
      </rPr>
      <t xml:space="preserve"> , il </t>
    </r>
    <r>
      <rPr>
        <b/>
        <sz val="11"/>
        <color rgb="FFCC3300"/>
        <rFont val="Arial"/>
        <family val="2"/>
      </rPr>
      <t>en</t>
    </r>
    <r>
      <rPr>
        <sz val="11"/>
        <color rgb="FF333333"/>
        <rFont val="Arial"/>
        <family val="2"/>
      </rPr>
      <t xml:space="preserve"> </t>
    </r>
    <r>
      <rPr>
        <b/>
        <sz val="11"/>
        <color rgb="FFCC3300"/>
        <rFont val="Arial"/>
        <family val="2"/>
      </rPr>
      <t>coûta</t>
    </r>
    <r>
      <rPr>
        <sz val="11"/>
        <color rgb="FF333333"/>
        <rFont val="Arial"/>
        <family val="2"/>
      </rPr>
      <t xml:space="preserve"> douze cens mille écus , qui reviennent à plus de dix millions d’ aujourd’ hui .</t>
    </r>
    <r>
      <rPr>
        <sz val="11"/>
        <color rgb="FF000000"/>
        <rFont val="Calibri"/>
        <family val="2"/>
        <scheme val="minor"/>
      </rPr>
      <t xml:space="preserve"> </t>
    </r>
  </si>
  <si>
    <r>
      <t xml:space="preserve">Et par la reduction par cheminées , comme elle s’ est faite , et se fait encore dans tous les païs du monde , il ne lui </t>
    </r>
    <r>
      <rPr>
        <b/>
        <sz val="11"/>
        <color rgb="FFCC3300"/>
        <rFont val="Arial"/>
        <family val="2"/>
      </rPr>
      <t>en</t>
    </r>
    <r>
      <rPr>
        <sz val="11"/>
        <color rgb="FF333333"/>
        <rFont val="Arial"/>
        <family val="2"/>
      </rPr>
      <t xml:space="preserve"> </t>
    </r>
    <r>
      <rPr>
        <b/>
        <sz val="11"/>
        <color rgb="FFCC3300"/>
        <rFont val="Arial"/>
        <family val="2"/>
      </rPr>
      <t>coûtera</t>
    </r>
    <r>
      <rPr>
        <sz val="11"/>
        <color rgb="FF333333"/>
        <rFont val="Arial"/>
        <family val="2"/>
      </rPr>
      <t xml:space="preserve"> que * 40 livres d’ une façon commode , et le roi sera paié par avance .</t>
    </r>
  </si>
  <si>
    <r>
      <t xml:space="preserve">C’ est l’ habit d’ un vieux médecin , qui a été laissé en gage au lieu où je l’ ai pris , et il m’ </t>
    </r>
    <r>
      <rPr>
        <b/>
        <sz val="11"/>
        <color rgb="FFCC3300"/>
        <rFont val="Arial"/>
        <family val="2"/>
      </rPr>
      <t>en</t>
    </r>
    <r>
      <rPr>
        <sz val="11"/>
        <color rgb="FF333333"/>
        <rFont val="Arial"/>
        <family val="2"/>
      </rPr>
      <t xml:space="preserve"> a </t>
    </r>
    <r>
      <rPr>
        <b/>
        <sz val="11"/>
        <color rgb="FFCC3300"/>
        <rFont val="Arial"/>
        <family val="2"/>
      </rPr>
      <t>coûté</t>
    </r>
    <r>
      <rPr>
        <sz val="11"/>
        <color rgb="FF333333"/>
        <rFont val="Arial"/>
        <family val="2"/>
      </rPr>
      <t xml:space="preserve"> de l’ argent pour l’ avoir .</t>
    </r>
  </si>
  <si>
    <r>
      <t xml:space="preserve">J’ ai encore acheté plusieurs terres , à qui j’ ai dit à la manière accoutumée : "je vous fais parc " ; de sorte que j’ ai étendu mes promenoirs , sans qu’ il m’ </t>
    </r>
    <r>
      <rPr>
        <b/>
        <sz val="11"/>
        <color rgb="FFCC3300"/>
        <rFont val="Arial"/>
        <family val="2"/>
      </rPr>
      <t>en</t>
    </r>
    <r>
      <rPr>
        <sz val="11"/>
        <color rgb="FF333333"/>
        <rFont val="Arial"/>
        <family val="2"/>
      </rPr>
      <t xml:space="preserve"> ait </t>
    </r>
    <r>
      <rPr>
        <b/>
        <sz val="11"/>
        <color rgb="FFCC3300"/>
        <rFont val="Arial"/>
        <family val="2"/>
      </rPr>
      <t>coûté</t>
    </r>
    <r>
      <rPr>
        <sz val="11"/>
        <color rgb="FF333333"/>
        <rFont val="Arial"/>
        <family val="2"/>
      </rPr>
      <t xml:space="preserve"> beaucoup .</t>
    </r>
  </si>
  <si>
    <r>
      <t xml:space="preserve">Va , va , je te marîrai bien , dès que je le pourrai , s’ il ne m’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rien .</t>
    </r>
  </si>
  <si>
    <r>
      <t xml:space="preserve">Je n’ en sçay rien , repartit </t>
    </r>
    <r>
      <rPr>
        <sz val="11"/>
        <color rgb="FF000000"/>
        <rFont val="Calibri"/>
        <family val="2"/>
        <scheme val="minor"/>
      </rPr>
      <t>Lysis</t>
    </r>
    <r>
      <rPr>
        <sz val="11"/>
        <color rgb="FF333333"/>
        <rFont val="Arial"/>
        <family val="2"/>
      </rPr>
      <t xml:space="preserve"> , car les divinitez ont des corps si subtils que les hommes ne les sçauroient remarquer : toutefois l’ espreuve ne t’ </t>
    </r>
    <r>
      <rPr>
        <b/>
        <sz val="11"/>
        <color rgb="FFCC3300"/>
        <rFont val="Arial"/>
        <family val="2"/>
      </rPr>
      <t>en</t>
    </r>
    <r>
      <rPr>
        <sz val="11"/>
        <color rgb="FF333333"/>
        <rFont val="Arial"/>
        <family val="2"/>
      </rPr>
      <t xml:space="preserve"> </t>
    </r>
    <r>
      <rPr>
        <b/>
        <sz val="11"/>
        <color rgb="FFCC3300"/>
        <rFont val="Arial"/>
        <family val="2"/>
      </rPr>
      <t>coustera</t>
    </r>
    <r>
      <rPr>
        <sz val="11"/>
        <color rgb="FF333333"/>
        <rFont val="Arial"/>
        <family val="2"/>
      </rPr>
      <t xml:space="preserve"> rien .</t>
    </r>
  </si>
  <si>
    <r>
      <t xml:space="preserve">Il m’ </t>
    </r>
    <r>
      <rPr>
        <b/>
        <sz val="11"/>
        <color rgb="FFCC3300"/>
        <rFont val="Arial"/>
        <family val="2"/>
      </rPr>
      <t>en</t>
    </r>
    <r>
      <rPr>
        <sz val="11"/>
        <color rgb="FF333333"/>
        <rFont val="Arial"/>
        <family val="2"/>
      </rPr>
      <t xml:space="preserve"> </t>
    </r>
    <r>
      <rPr>
        <b/>
        <sz val="11"/>
        <color rgb="FFCC3300"/>
        <rFont val="Arial"/>
        <family val="2"/>
      </rPr>
      <t>coûtera</t>
    </r>
    <r>
      <rPr>
        <sz val="11"/>
        <color rgb="FF333333"/>
        <rFont val="Arial"/>
        <family val="2"/>
      </rPr>
      <t xml:space="preserve"> ma fortune , mais c’ est peu de chose pour vous satisfaire .</t>
    </r>
  </si>
  <si>
    <r>
      <t xml:space="preserve">Ainsi il </t>
    </r>
    <r>
      <rPr>
        <b/>
        <sz val="11"/>
        <color rgb="FFCC3300"/>
        <rFont val="Arial"/>
        <family val="2"/>
      </rPr>
      <t>en</t>
    </r>
    <r>
      <rPr>
        <sz val="11"/>
        <color rgb="FF333333"/>
        <rFont val="Arial"/>
        <family val="2"/>
      </rPr>
      <t xml:space="preserve"> </t>
    </r>
    <r>
      <rPr>
        <b/>
        <sz val="11"/>
        <color rgb="FFCC3300"/>
        <rFont val="Arial"/>
        <family val="2"/>
      </rPr>
      <t>coûta</t>
    </r>
    <r>
      <rPr>
        <sz val="11"/>
        <color rgb="FF333333"/>
        <rFont val="Arial"/>
        <family val="2"/>
      </rPr>
      <t xml:space="preserve"> beaucoup au roi et au royaume pour ne rien gagner .</t>
    </r>
  </si>
  <si>
    <r>
      <t xml:space="preserve">Voilà de quelle manière ces beaux cavaliers , qui s’ en reposaient sur notre bonne foi , étaient servis ; et si nous leur faisions bien payer ce que leurs bêtes n’ avaient point mangé , juge s’ il leur </t>
    </r>
    <r>
      <rPr>
        <b/>
        <sz val="11"/>
        <color rgb="FFCC3300"/>
        <rFont val="Arial"/>
        <family val="2"/>
      </rPr>
      <t>en</t>
    </r>
    <r>
      <rPr>
        <sz val="11"/>
        <color rgb="FF333333"/>
        <rFont val="Arial"/>
        <family val="2"/>
      </rPr>
      <t xml:space="preserve"> </t>
    </r>
    <r>
      <rPr>
        <b/>
        <sz val="11"/>
        <color rgb="FFCC3300"/>
        <rFont val="Arial"/>
        <family val="2"/>
      </rPr>
      <t>coûtait</t>
    </r>
    <r>
      <rPr>
        <sz val="11"/>
        <color rgb="FF333333"/>
        <rFont val="Arial"/>
        <family val="2"/>
      </rPr>
      <t xml:space="preserve"> bon pour leur propre dépense .</t>
    </r>
  </si>
  <si>
    <r>
      <t>M</t>
    </r>
    <r>
      <rPr>
        <sz val="11"/>
        <color rgb="FF333333"/>
        <rFont val="Arial"/>
        <family val="2"/>
      </rPr>
      <t xml:space="preserve"> </t>
    </r>
    <r>
      <rPr>
        <sz val="11"/>
        <color rgb="FF000000"/>
        <rFont val="Calibri"/>
        <family val="2"/>
        <scheme val="minor"/>
      </rPr>
      <t>DeWolmar</t>
    </r>
    <r>
      <rPr>
        <sz val="11"/>
        <color rgb="FF333333"/>
        <rFont val="Arial"/>
        <family val="2"/>
      </rPr>
      <t xml:space="preserve"> m’ a dit qu’ il lui </t>
    </r>
    <r>
      <rPr>
        <b/>
        <sz val="11"/>
        <color rgb="FFCC3300"/>
        <rFont val="Arial"/>
        <family val="2"/>
      </rPr>
      <t>en</t>
    </r>
    <r>
      <rPr>
        <sz val="11"/>
        <color rgb="FF333333"/>
        <rFont val="Arial"/>
        <family val="2"/>
      </rPr>
      <t xml:space="preserve"> </t>
    </r>
    <r>
      <rPr>
        <b/>
        <sz val="11"/>
        <color rgb="FFCC3300"/>
        <rFont val="Arial"/>
        <family val="2"/>
      </rPr>
      <t>coûtoit</t>
    </r>
    <r>
      <rPr>
        <sz val="11"/>
        <color rgb="FF333333"/>
        <rFont val="Arial"/>
        <family val="2"/>
      </rPr>
      <t xml:space="preserve"> à peine cinquante écus par an pour ces petits établissemens que sa femme a la première imaginés .</t>
    </r>
  </si>
  <si>
    <r>
      <t xml:space="preserve">Si j’ avois connu ce mousquetaire , comme j’ ai fait depuis , il ne m’ </t>
    </r>
    <r>
      <rPr>
        <b/>
        <sz val="11"/>
        <color rgb="FFCC3300"/>
        <rFont val="Arial"/>
        <family val="2"/>
      </rPr>
      <t>en</t>
    </r>
    <r>
      <rPr>
        <sz val="11"/>
        <color rgb="FF333333"/>
        <rFont val="Arial"/>
        <family val="2"/>
      </rPr>
      <t xml:space="preserve"> eût pas </t>
    </r>
    <r>
      <rPr>
        <b/>
        <sz val="11"/>
        <color rgb="FFCC3300"/>
        <rFont val="Arial"/>
        <family val="2"/>
      </rPr>
      <t>coûté</t>
    </r>
    <r>
      <rPr>
        <sz val="11"/>
        <color rgb="FF333333"/>
        <rFont val="Arial"/>
        <family val="2"/>
      </rPr>
      <t xml:space="preserve"> mes cinquante louis pour les faveurs de cette </t>
    </r>
    <r>
      <rPr>
        <sz val="11"/>
        <color rgb="FF000000"/>
        <rFont val="Calibri"/>
        <family val="2"/>
        <scheme val="minor"/>
      </rPr>
      <t>Laïs</t>
    </r>
    <r>
      <rPr>
        <sz val="11"/>
        <color rgb="FF333333"/>
        <rFont val="Arial"/>
        <family val="2"/>
      </rPr>
      <t xml:space="preserve"> .</t>
    </r>
  </si>
  <si>
    <r>
      <t xml:space="preserve">Dans les climats chauds , on a moins de besoins ; il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moins pour entretenir une femme et des enfans .</t>
    </r>
  </si>
  <si>
    <r>
      <t xml:space="preserve">Ainsi les jeunes gens elevés avec soin apprennent tous à monter à cheval parce qu’ il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beaucoup pour cela ; mais presque aucun d’ eux n’ apprend à nager parce qu’ il n’ en coûte rien et qu’ un artisan peut savoir nager aussi bien que qui que ce soit .</t>
    </r>
  </si>
  <si>
    <r>
      <t xml:space="preserve">Mais on s’ applique en revanche à lui faire trouver les denrées , sinon à meilleur marché , du moins de meilleure qualité qu’ il ne les auroit au même prix , ses bienfaiteurs suppléant genereusement de leur bourse à ce qu’ il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de plus pour satisfaire la délicatesse qu’ ils lui supposent , et qu’ ils tâchent même d’ exciter en lui par l’ occasion et le bon marché , pour avoir le plaisir d’ en tenir note .</t>
    </r>
  </si>
  <si>
    <r>
      <t xml:space="preserve">Il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plus de quatre talens à la république pour les prix distribués aux vainqueurs , pour les présens et les sacrifices offerts au dieu , pour le transport et l’ entretien de la théorie .</t>
    </r>
  </si>
  <si>
    <r>
      <t xml:space="preserve">Au reste , quoique la Providence ne s’ embarrasse nullement de ce qu’ il </t>
    </r>
    <r>
      <rPr>
        <b/>
        <sz val="11"/>
        <color rgb="FFCC3300"/>
        <rFont val="Arial"/>
        <family val="2"/>
      </rPr>
      <t>en</t>
    </r>
    <r>
      <rPr>
        <sz val="11"/>
        <color rgb="FF333333"/>
        <rFont val="Arial"/>
        <family val="2"/>
      </rPr>
      <t xml:space="preserve"> doit </t>
    </r>
    <r>
      <rPr>
        <b/>
        <sz val="11"/>
        <color rgb="FFCC3300"/>
        <rFont val="Arial"/>
        <family val="2"/>
      </rPr>
      <t>coûter</t>
    </r>
    <r>
      <rPr>
        <sz val="11"/>
        <color rgb="FF333333"/>
        <rFont val="Arial"/>
        <family val="2"/>
      </rPr>
      <t xml:space="preserve"> aux Français pour avoir un Roi , il n’ est pas moins très important d’ observer qu’ il y a certainement erreur ou mauvaise foi de la part des écrivains qui font peur aux Français des maux qu’ entraînerait le rétablissement de la monarchie .</t>
    </r>
  </si>
  <si>
    <r>
      <t xml:space="preserve">Pardonnez , monsieur , cet écart à un homme qui vous citerait vingt ouvrages de prix dont il a été obligé d’ acheter quatre éditions différentes en vingt ans , et à qui , sous une autre police , il </t>
    </r>
    <r>
      <rPr>
        <b/>
        <sz val="11"/>
        <color rgb="FFCC3300"/>
        <rFont val="Arial"/>
        <family val="2"/>
      </rPr>
      <t>en</t>
    </r>
    <r>
      <rPr>
        <sz val="11"/>
        <color rgb="FF333333"/>
        <rFont val="Arial"/>
        <family val="2"/>
      </rPr>
      <t xml:space="preserve"> aurait </t>
    </r>
    <r>
      <rPr>
        <b/>
        <sz val="11"/>
        <color rgb="FFCC3300"/>
        <rFont val="Arial"/>
        <family val="2"/>
      </rPr>
      <t>coûté</t>
    </r>
    <r>
      <rPr>
        <sz val="11"/>
        <color rgb="FF333333"/>
        <rFont val="Arial"/>
        <family val="2"/>
      </rPr>
      <t xml:space="preserve"> la moitié moins pour avoir deux fois plus de livres .</t>
    </r>
  </si>
  <si>
    <r>
      <t xml:space="preserve">Je n’ avois pas ménagé la bourse du galant , depuis que cette intrigue duroit ; avec ce qu’ on m’ a volé ou excroqué , il m’ </t>
    </r>
    <r>
      <rPr>
        <b/>
        <sz val="11"/>
        <color rgb="FFCC3300"/>
        <rFont val="Arial"/>
        <family val="2"/>
      </rPr>
      <t>en</t>
    </r>
    <r>
      <rPr>
        <sz val="11"/>
        <color rgb="FF333333"/>
        <rFont val="Arial"/>
        <family val="2"/>
      </rPr>
      <t xml:space="preserve"> </t>
    </r>
    <r>
      <rPr>
        <b/>
        <sz val="11"/>
        <color rgb="FFCC3300"/>
        <rFont val="Arial"/>
        <family val="2"/>
      </rPr>
      <t>coute</t>
    </r>
    <r>
      <rPr>
        <sz val="11"/>
        <color rgb="FF333333"/>
        <rFont val="Arial"/>
        <family val="2"/>
      </rPr>
      <t xml:space="preserve"> dix mille écus .</t>
    </r>
  </si>
  <si>
    <r>
      <t xml:space="preserve">Quand on fait des souhaits et qu’ il n’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rien , il ne faut pas se ménager .</t>
    </r>
  </si>
  <si>
    <r>
      <t xml:space="preserve">Ce sont vingt mille francs qu’ il m’ </t>
    </r>
    <r>
      <rPr>
        <b/>
        <i/>
        <sz val="11"/>
        <color rgb="FFCC3300"/>
        <rFont val="Arial"/>
        <family val="2"/>
      </rPr>
      <t>en</t>
    </r>
    <r>
      <rPr>
        <i/>
        <sz val="11"/>
        <color rgb="FF333333"/>
        <rFont val="Arial"/>
        <family val="2"/>
      </rPr>
      <t xml:space="preserve"> pourra </t>
    </r>
    <r>
      <rPr>
        <b/>
        <i/>
        <sz val="11"/>
        <color rgb="FFCC3300"/>
        <rFont val="Arial"/>
        <family val="2"/>
      </rPr>
      <t xml:space="preserve">coûter ; </t>
    </r>
    <r>
      <rPr>
        <i/>
        <sz val="11"/>
        <color rgb="FF333333"/>
        <rFont val="Arial"/>
        <family val="2"/>
      </rPr>
      <t>mais pour vingt mille francs j’ aurai droit de</t>
    </r>
    <r>
      <rPr>
        <sz val="11"/>
        <color rgb="FF333333"/>
        <rFont val="Arial"/>
        <family val="2"/>
      </rPr>
      <t xml:space="preserve"> </t>
    </r>
    <r>
      <rPr>
        <i/>
        <sz val="11"/>
        <color rgb="FF333333"/>
        <rFont val="Arial"/>
        <family val="2"/>
      </rPr>
      <t>pester .</t>
    </r>
  </si>
  <si>
    <r>
      <t xml:space="preserve">Enfin , quoiqu’ il nous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et de plaisir et d’ argent , ne revien qu’ avec le congé absolu de </t>
    </r>
    <r>
      <rPr>
        <sz val="11"/>
        <color rgb="FF000000"/>
        <rFont val="Calibri"/>
        <family val="2"/>
        <scheme val="minor"/>
      </rPr>
      <t>Claude</t>
    </r>
    <r>
      <rPr>
        <sz val="11"/>
        <color rgb="FF333333"/>
        <rFont val="Arial"/>
        <family val="2"/>
      </rPr>
      <t xml:space="preserve"> </t>
    </r>
    <r>
      <rPr>
        <sz val="11"/>
        <color rgb="FF000000"/>
        <rFont val="Calibri"/>
        <family val="2"/>
        <scheme val="minor"/>
      </rPr>
      <t>Anet</t>
    </r>
    <r>
      <rPr>
        <sz val="11"/>
        <color rgb="FF333333"/>
        <rFont val="Arial"/>
        <family val="2"/>
      </rPr>
      <t xml:space="preserve"> , ou crois que l’ amour ne me donnera de mes jours un moment de pure joye .</t>
    </r>
    <r>
      <rPr>
        <sz val="11"/>
        <color rgb="FF000000"/>
        <rFont val="Calibri"/>
        <family val="2"/>
        <scheme val="minor"/>
      </rPr>
      <t xml:space="preserve"> </t>
    </r>
  </si>
  <si>
    <r>
      <t xml:space="preserve">Des teignes qui puisent dans leur propre fond la matiere de leur habit , devoient savoir l’ alonger et l’ élargir : il leur </t>
    </r>
    <r>
      <rPr>
        <b/>
        <sz val="11"/>
        <color rgb="FFCC3300"/>
        <rFont val="Arial"/>
        <family val="2"/>
      </rPr>
      <t>en</t>
    </r>
    <r>
      <rPr>
        <sz val="11"/>
        <color rgb="FF333333"/>
        <rFont val="Arial"/>
        <family val="2"/>
      </rPr>
      <t xml:space="preserve"> auroit trop </t>
    </r>
    <r>
      <rPr>
        <b/>
        <sz val="11"/>
        <color rgb="FFCC3300"/>
        <rFont val="Arial"/>
        <family val="2"/>
      </rPr>
      <t>coûté</t>
    </r>
    <r>
      <rPr>
        <sz val="11"/>
        <color rgb="FF333333"/>
        <rFont val="Arial"/>
        <family val="2"/>
      </rPr>
      <t xml:space="preserve"> de s’ en faire un neuf au besoin .</t>
    </r>
  </si>
  <si>
    <r>
      <t xml:space="preserve">Je le crois bien , dit le mari , qui ne bougea pas de sa place ; nous avons fait dire une messe ; et il nous </t>
    </r>
    <r>
      <rPr>
        <b/>
        <sz val="11"/>
        <color rgb="FFCC3300"/>
        <rFont val="Arial"/>
        <family val="2"/>
      </rPr>
      <t>en</t>
    </r>
    <r>
      <rPr>
        <sz val="11"/>
        <color rgb="FF333333"/>
        <rFont val="Arial"/>
        <family val="2"/>
      </rPr>
      <t xml:space="preserve"> a </t>
    </r>
    <r>
      <rPr>
        <b/>
        <sz val="11"/>
        <color rgb="FFCC3300"/>
        <rFont val="Arial"/>
        <family val="2"/>
      </rPr>
      <t>coûté</t>
    </r>
    <r>
      <rPr>
        <sz val="11"/>
        <color rgb="FF333333"/>
        <rFont val="Arial"/>
        <family val="2"/>
      </rPr>
      <t xml:space="preserve"> gros .</t>
    </r>
  </si>
  <si>
    <r>
      <t xml:space="preserve">J’ irai chercher </t>
    </r>
    <r>
      <rPr>
        <sz val="11"/>
        <color rgb="FF000000"/>
        <rFont val="Calibri"/>
        <family val="2"/>
        <scheme val="minor"/>
      </rPr>
      <t>M</t>
    </r>
    <r>
      <rPr>
        <sz val="11"/>
        <color rgb="FF333333"/>
        <rFont val="Arial"/>
        <family val="2"/>
      </rPr>
      <t xml:space="preserve"> </t>
    </r>
    <r>
      <rPr>
        <sz val="11"/>
        <color rgb="FF000000"/>
        <rFont val="Calibri"/>
        <family val="2"/>
        <scheme val="minor"/>
      </rPr>
      <t>Dupeytrin</t>
    </r>
    <r>
      <rPr>
        <sz val="11"/>
        <color rgb="FF333333"/>
        <rFont val="Arial"/>
        <family val="2"/>
      </rPr>
      <t xml:space="preserve"> , s’ il le faut . </t>
    </r>
    <r>
      <rPr>
        <sz val="11"/>
        <color rgb="FF000000"/>
        <rFont val="Calibri"/>
        <family val="2"/>
        <scheme val="minor"/>
      </rPr>
      <t xml:space="preserve">Il en coûtera ce qu’ il </t>
    </r>
    <r>
      <rPr>
        <b/>
        <sz val="11"/>
        <color rgb="FFCC3300"/>
        <rFont val="Calibri"/>
        <family val="2"/>
        <scheme val="minor"/>
      </rPr>
      <t>en</t>
    </r>
    <r>
      <rPr>
        <sz val="11"/>
        <color rgb="FF000000"/>
        <rFont val="Calibri"/>
        <family val="2"/>
        <scheme val="minor"/>
      </rPr>
      <t xml:space="preserve"> </t>
    </r>
    <r>
      <rPr>
        <b/>
        <sz val="11"/>
        <color rgb="FFCC3300"/>
        <rFont val="Calibri"/>
        <family val="2"/>
        <scheme val="minor"/>
      </rPr>
      <t>coûtera</t>
    </r>
    <r>
      <rPr>
        <sz val="11"/>
        <color rgb="FF000000"/>
        <rFont val="Calibri"/>
        <family val="2"/>
        <scheme val="minor"/>
      </rPr>
      <t xml:space="preserve"> .</t>
    </r>
  </si>
  <si>
    <r>
      <t xml:space="preserve">Oui , mais je voudrais voir tout cela sans qu’ il m’ </t>
    </r>
    <r>
      <rPr>
        <b/>
        <sz val="11"/>
        <color rgb="FFCC3300"/>
        <rFont val="Arial"/>
        <family val="2"/>
      </rPr>
      <t>en</t>
    </r>
    <r>
      <rPr>
        <sz val="11"/>
        <color rgb="FF333333"/>
        <rFont val="Arial"/>
        <family val="2"/>
      </rPr>
      <t xml:space="preserve"> </t>
    </r>
    <r>
      <rPr>
        <b/>
        <sz val="11"/>
        <color rgb="FFCC3300"/>
        <rFont val="Arial"/>
        <family val="2"/>
      </rPr>
      <t>coûtât</t>
    </r>
    <r>
      <rPr>
        <sz val="11"/>
        <color rgb="FF333333"/>
        <rFont val="Arial"/>
        <family val="2"/>
      </rPr>
      <t xml:space="preserve"> rien .</t>
    </r>
  </si>
  <si>
    <r>
      <t xml:space="preserve">Il n’ en coûte rien pour faire de l’ esprit , pour composer des discours pathétiques , qui ont pour fond le mensonge et pour prétexte l’ humanité ; mais il </t>
    </r>
    <r>
      <rPr>
        <b/>
        <sz val="11"/>
        <color rgb="FFCC3300"/>
        <rFont val="Arial"/>
        <family val="2"/>
      </rPr>
      <t>en</t>
    </r>
    <r>
      <rPr>
        <sz val="11"/>
        <color rgb="FF333333"/>
        <rFont val="Arial"/>
        <family val="2"/>
      </rPr>
      <t xml:space="preserve"> </t>
    </r>
    <r>
      <rPr>
        <b/>
        <sz val="11"/>
        <color rgb="FFCC3300"/>
        <rFont val="Arial"/>
        <family val="2"/>
      </rPr>
      <t>coûterait</t>
    </r>
    <r>
      <rPr>
        <sz val="11"/>
        <color rgb="FF333333"/>
        <rFont val="Arial"/>
        <family val="2"/>
      </rPr>
      <t xml:space="preserve"> beaucoup pour soulager les êtres languissans dans l’ infortune , et beaucoup de gens aiment mieux bâtir des phrases harmonieuses et pleines de sensibilité sur des objets éloignés , que de faire les moindres déboursés pour soulager les maux réels qui les environnent .</t>
    </r>
  </si>
  <si>
    <r>
      <t xml:space="preserve">On ne peut acheter et revendre sans y employer un capital ; et l’ on ne peut employer un capital sans qu’ il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un intérêt , indépendamment du déchet que peut subir la marchandise .</t>
    </r>
  </si>
  <si>
    <r>
      <t xml:space="preserve">Aussi , je les fuis et j’ achète leurs oeuvres . </t>
    </r>
    <r>
      <rPr>
        <sz val="11"/>
        <color rgb="FF000000"/>
        <rFont val="Calibri"/>
        <family val="2"/>
        <scheme val="minor"/>
      </rPr>
      <t xml:space="preserve">Il n’ </t>
    </r>
    <r>
      <rPr>
        <b/>
        <sz val="11"/>
        <color rgb="FFCC3300"/>
        <rFont val="Calibri"/>
        <family val="2"/>
        <scheme val="minor"/>
      </rPr>
      <t>en</t>
    </r>
    <r>
      <rPr>
        <sz val="11"/>
        <color rgb="FF000000"/>
        <rFont val="Calibri"/>
        <family val="2"/>
        <scheme val="minor"/>
      </rPr>
      <t xml:space="preserve"> </t>
    </r>
    <r>
      <rPr>
        <b/>
        <sz val="11"/>
        <color rgb="FFCC3300"/>
        <rFont val="Calibri"/>
        <family val="2"/>
        <scheme val="minor"/>
      </rPr>
      <t>coûte</t>
    </r>
    <r>
      <rPr>
        <sz val="11"/>
        <color rgb="FF000000"/>
        <rFont val="Calibri"/>
        <family val="2"/>
        <scheme val="minor"/>
      </rPr>
      <t xml:space="preserve"> que de l’ argent .</t>
    </r>
  </si>
  <si>
    <r>
      <t xml:space="preserve">Je vous rétablirai dix fois , s’ il est nécessaire , sans m’ incommoder le moins du monde , sans qu’ il vous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une obole .</t>
    </r>
  </si>
  <si>
    <r>
      <t xml:space="preserve">Des laboureurs et des artisans envoient leurs enfants dans les collèges des petites villes , où il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peu pour vivre .</t>
    </r>
  </si>
  <si>
    <r>
      <t xml:space="preserve">C’ est cent écus qu’ il m’ </t>
    </r>
    <r>
      <rPr>
        <b/>
        <sz val="11"/>
        <color rgb="FFCC3300"/>
        <rFont val="Arial"/>
        <family val="2"/>
      </rPr>
      <t>en</t>
    </r>
    <r>
      <rPr>
        <sz val="11"/>
        <color rgb="FF333333"/>
        <rFont val="Arial"/>
        <family val="2"/>
      </rPr>
      <t xml:space="preserve"> pourra </t>
    </r>
    <r>
      <rPr>
        <b/>
        <sz val="11"/>
        <color rgb="FFCC3300"/>
        <rFont val="Arial"/>
        <family val="2"/>
      </rPr>
      <t>coûter</t>
    </r>
    <r>
      <rPr>
        <sz val="11"/>
        <color rgb="FF333333"/>
        <rFont val="Arial"/>
        <family val="2"/>
      </rPr>
      <t xml:space="preserve"> , mais ceci doit être classé comme une dépense nécessaire pour soutenir notre rang .</t>
    </r>
  </si>
  <si>
    <r>
      <t xml:space="preserve">Hier cependant j’ ai eu la visite du </t>
    </r>
    <r>
      <rPr>
        <sz val="11"/>
        <color rgb="FF000000"/>
        <rFont val="Calibri"/>
        <family val="2"/>
        <scheme val="minor"/>
      </rPr>
      <t>Sieur</t>
    </r>
    <r>
      <rPr>
        <sz val="11"/>
        <color rgb="FF333333"/>
        <rFont val="Arial"/>
        <family val="2"/>
      </rPr>
      <t xml:space="preserve"> </t>
    </r>
    <r>
      <rPr>
        <sz val="11"/>
        <color rgb="FF000000"/>
        <rFont val="Calibri"/>
        <family val="2"/>
        <scheme val="minor"/>
      </rPr>
      <t>R</t>
    </r>
    <r>
      <rPr>
        <sz val="11"/>
        <color rgb="FF333333"/>
        <rFont val="Arial"/>
        <family val="2"/>
      </rPr>
      <t xml:space="preserve"> </t>
    </r>
    <r>
      <rPr>
        <sz val="11"/>
        <color rgb="FF000000"/>
        <rFont val="Calibri"/>
        <family val="2"/>
        <scheme val="minor"/>
      </rPr>
      <t>L</t>
    </r>
    <r>
      <rPr>
        <sz val="11"/>
        <color rgb="FF333333"/>
        <rFont val="Arial"/>
        <family val="2"/>
      </rPr>
      <t xml:space="preserve"> qui est un </t>
    </r>
    <r>
      <rPr>
        <i/>
        <sz val="11"/>
        <color rgb="FF333333"/>
        <rFont val="Arial"/>
        <family val="2"/>
      </rPr>
      <t>idiot</t>
    </r>
    <r>
      <rPr>
        <sz val="11"/>
        <color rgb="FF333333"/>
        <rFont val="Arial"/>
        <family val="2"/>
      </rPr>
      <t xml:space="preserve"> ; il est resté chez moi trois quarts d’ heure et , pour le mettre à la porte , il m’ </t>
    </r>
    <r>
      <rPr>
        <b/>
        <sz val="11"/>
        <color rgb="FFCC3300"/>
        <rFont val="Arial"/>
        <family val="2"/>
      </rPr>
      <t>en</t>
    </r>
    <r>
      <rPr>
        <sz val="11"/>
        <color rgb="FF333333"/>
        <rFont val="Arial"/>
        <family val="2"/>
      </rPr>
      <t xml:space="preserve"> a </t>
    </r>
    <r>
      <rPr>
        <b/>
        <sz val="11"/>
        <color rgb="FFCC3300"/>
        <rFont val="Arial"/>
        <family val="2"/>
      </rPr>
      <t>coûté</t>
    </r>
    <r>
      <rPr>
        <sz val="11"/>
        <color rgb="FF333333"/>
        <rFont val="Arial"/>
        <family val="2"/>
      </rPr>
      <t xml:space="preserve"> dix francs .</t>
    </r>
  </si>
  <si>
    <r>
      <t xml:space="preserve">Ils raisonnent à peu près comme les idéologues : il faut amortir sans augmenter les charges de la terre ; le bimétallisme permet de le faire sans qu’ il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rien aux agriculteurs ; que l’ on adopte donc le bimétallisme .</t>
    </r>
  </si>
  <si>
    <r>
      <t xml:space="preserve">Il vous </t>
    </r>
    <r>
      <rPr>
        <b/>
        <sz val="11"/>
        <color rgb="FFCC3300"/>
        <rFont val="Arial"/>
        <family val="2"/>
      </rPr>
      <t>en</t>
    </r>
    <r>
      <rPr>
        <sz val="11"/>
        <color rgb="FF333333"/>
        <rFont val="Arial"/>
        <family val="2"/>
      </rPr>
      <t xml:space="preserve"> </t>
    </r>
    <r>
      <rPr>
        <b/>
        <sz val="11"/>
        <color rgb="FFCC3300"/>
        <rFont val="Arial"/>
        <family val="2"/>
      </rPr>
      <t>coûtera</t>
    </r>
    <r>
      <rPr>
        <sz val="11"/>
        <color rgb="FF333333"/>
        <rFont val="Arial"/>
        <family val="2"/>
      </rPr>
      <t xml:space="preserve"> peu de monnaie .</t>
    </r>
  </si>
  <si>
    <r>
      <t xml:space="preserve">De nouveau nous voyons paraître , dans des discours officieux , la grande idée de ce règne ; c’ est que la France était tombée bien bas , et que c’ est à cause de cela qu’ il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si cher pour la relever .</t>
    </r>
  </si>
  <si>
    <r>
      <t xml:space="preserve">Vous pouvez savoir ce qu’ il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pour élever une famille paysanne ; vous pouvez savoir que les travailleurs agricoles concurrencés par les ouvriers belges , appelés par ceux qui nous reprochent notre internationalisme , travaillant à des prix dérisoires .</t>
    </r>
  </si>
  <si>
    <r>
      <t xml:space="preserve">Avant de partir à la chasse ou à la guerre , il frotte ses armes avec une substance magique pour fortifier les esprits qu’ elles contiennent ; en même temps il cause avec eux , il leur rappelle comme il en a pris soin , les présents qu’ il leur a offerts , ce qu’ il lui </t>
    </r>
    <r>
      <rPr>
        <b/>
        <sz val="11"/>
        <color rgb="FFCC3300"/>
        <rFont val="Arial"/>
        <family val="2"/>
      </rPr>
      <t>en</t>
    </r>
    <r>
      <rPr>
        <sz val="11"/>
        <color rgb="FF333333"/>
        <rFont val="Arial"/>
        <family val="2"/>
      </rPr>
      <t xml:space="preserve"> a </t>
    </r>
    <r>
      <rPr>
        <b/>
        <sz val="11"/>
        <color rgb="FFCC3300"/>
        <rFont val="Arial"/>
        <family val="2"/>
      </rPr>
      <t>coûté</t>
    </r>
    <r>
      <rPr>
        <sz val="11"/>
        <color rgb="FF333333"/>
        <rFont val="Arial"/>
        <family val="2"/>
      </rPr>
      <t xml:space="preserve"> , et il les supplie de ne pas l’ abandonner à l’ heure du danger .</t>
    </r>
  </si>
  <si>
    <r>
      <t xml:space="preserve">Il préféra , quoi qu’ il lui </t>
    </r>
    <r>
      <rPr>
        <b/>
        <sz val="11"/>
        <color rgb="FFCC3300"/>
        <rFont val="Arial"/>
        <family val="2"/>
      </rPr>
      <t>en</t>
    </r>
    <r>
      <rPr>
        <sz val="11"/>
        <color rgb="FF333333"/>
        <rFont val="Arial"/>
        <family val="2"/>
      </rPr>
      <t xml:space="preserve"> </t>
    </r>
    <r>
      <rPr>
        <b/>
        <sz val="11"/>
        <color rgb="FFCC3300"/>
        <rFont val="Arial"/>
        <family val="2"/>
      </rPr>
      <t>coûtât</t>
    </r>
    <r>
      <rPr>
        <sz val="11"/>
        <color rgb="FF333333"/>
        <rFont val="Arial"/>
        <family val="2"/>
      </rPr>
      <t xml:space="preserve"> , emprunter à </t>
    </r>
    <r>
      <rPr>
        <sz val="11"/>
        <color rgb="FF000000"/>
        <rFont val="Calibri"/>
        <family val="2"/>
        <scheme val="minor"/>
      </rPr>
      <t>Petitbeaudau</t>
    </r>
    <r>
      <rPr>
        <sz val="11"/>
        <color rgb="FF333333"/>
        <rFont val="Arial"/>
        <family val="2"/>
      </rPr>
      <t xml:space="preserve"> l’ argent dont il avait besoin .</t>
    </r>
  </si>
  <si>
    <r>
      <t xml:space="preserve">C’ est la politique qui pense à la défense , et qui veut qu’ un pays produise tout ce qui lui est nécessaire , et se rende ainsi indépendant , quoi qu’ il </t>
    </r>
    <r>
      <rPr>
        <b/>
        <sz val="11"/>
        <color rgb="FFCC3300"/>
        <rFont val="Arial"/>
        <family val="2"/>
      </rPr>
      <t>en</t>
    </r>
    <r>
      <rPr>
        <sz val="11"/>
        <color rgb="FF333333"/>
        <rFont val="Arial"/>
        <family val="2"/>
      </rPr>
      <t xml:space="preserve">puisse </t>
    </r>
    <r>
      <rPr>
        <b/>
        <sz val="11"/>
        <color rgb="FFCC3300"/>
        <rFont val="Arial"/>
        <family val="2"/>
      </rPr>
      <t>coûter</t>
    </r>
    <r>
      <rPr>
        <sz val="11"/>
        <color rgb="FF333333"/>
        <rFont val="Arial"/>
        <family val="2"/>
      </rPr>
      <t xml:space="preserve"> .</t>
    </r>
  </si>
  <si>
    <r>
      <t xml:space="preserve">Le maître fit venir un guérisseur d’ </t>
    </r>
    <r>
      <rPr>
        <sz val="11"/>
        <color rgb="FF000000"/>
        <rFont val="Calibri"/>
        <family val="2"/>
        <scheme val="minor"/>
      </rPr>
      <t>Arlanc</t>
    </r>
    <r>
      <rPr>
        <sz val="11"/>
        <color rgb="FF333333"/>
        <rFont val="Arial"/>
        <family val="2"/>
      </rPr>
      <t xml:space="preserve"> , puis un d’ </t>
    </r>
    <r>
      <rPr>
        <sz val="11"/>
        <color rgb="FF000000"/>
        <rFont val="Calibri"/>
        <family val="2"/>
        <scheme val="minor"/>
      </rPr>
      <t>Ambert</t>
    </r>
    <r>
      <rPr>
        <sz val="11"/>
        <color rgb="FF333333"/>
        <rFont val="Arial"/>
        <family val="2"/>
      </rPr>
      <t xml:space="preserve"> ; il lui </t>
    </r>
    <r>
      <rPr>
        <b/>
        <sz val="11"/>
        <color rgb="FFCC3300"/>
        <rFont val="Arial"/>
        <family val="2"/>
      </rPr>
      <t>en</t>
    </r>
    <r>
      <rPr>
        <sz val="11"/>
        <color rgb="FF333333"/>
        <rFont val="Arial"/>
        <family val="2"/>
      </rPr>
      <t xml:space="preserve"> </t>
    </r>
    <r>
      <rPr>
        <b/>
        <sz val="11"/>
        <color rgb="FFCC3300"/>
        <rFont val="Arial"/>
        <family val="2"/>
      </rPr>
      <t>coûta</t>
    </r>
    <r>
      <rPr>
        <sz val="11"/>
        <color rgb="FF333333"/>
        <rFont val="Arial"/>
        <family val="2"/>
      </rPr>
      <t xml:space="preserve"> bon , et ça n’ y changea rien .</t>
    </r>
  </si>
  <si>
    <r>
      <t xml:space="preserve">Laissons l’ </t>
    </r>
    <r>
      <rPr>
        <sz val="11"/>
        <color rgb="FF000000"/>
        <rFont val="Calibri"/>
        <family val="2"/>
        <scheme val="minor"/>
      </rPr>
      <t>Italie</t>
    </r>
    <r>
      <rPr>
        <sz val="11"/>
        <color rgb="FF333333"/>
        <rFont val="Arial"/>
        <family val="2"/>
      </rPr>
      <t xml:space="preserve"> apprendre à ses dépens ce qu’ il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de combattre aux côtés de </t>
    </r>
    <r>
      <rPr>
        <sz val="11"/>
        <color rgb="FF000000"/>
        <rFont val="Calibri"/>
        <family val="2"/>
        <scheme val="minor"/>
      </rPr>
      <t>Hitler</t>
    </r>
    <r>
      <rPr>
        <sz val="11"/>
        <color rgb="FF333333"/>
        <rFont val="Arial"/>
        <family val="2"/>
      </rPr>
      <t xml:space="preserve"> .</t>
    </r>
  </si>
  <si>
    <r>
      <t xml:space="preserve">Et l’ on entendit les mêmes raisons qu’ aujourd’ hui , dont la plus souvent invoquée était qu’ il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moins cher à l’ État d’ imprimer des billets sans intérêt que d’ emprunter avec intérêt .</t>
    </r>
  </si>
  <si>
    <r>
      <t xml:space="preserve">Vous me dites que cela se fait ; il ne vous </t>
    </r>
    <r>
      <rPr>
        <b/>
        <sz val="11"/>
        <color rgb="FFCC3300"/>
        <rFont val="Arial"/>
        <family val="2"/>
      </rPr>
      <t>en</t>
    </r>
    <r>
      <rPr>
        <sz val="11"/>
        <color rgb="FF333333"/>
        <rFont val="Arial"/>
        <family val="2"/>
      </rPr>
      <t xml:space="preserve"> </t>
    </r>
    <r>
      <rPr>
        <b/>
        <sz val="11"/>
        <color rgb="FFCC3300"/>
        <rFont val="Arial"/>
        <family val="2"/>
      </rPr>
      <t>coûtera</t>
    </r>
    <r>
      <rPr>
        <sz val="11"/>
        <color rgb="FF333333"/>
        <rFont val="Arial"/>
        <family val="2"/>
      </rPr>
      <t xml:space="preserve"> donc pas beaucoup de voter les mesures que je vous propose .</t>
    </r>
  </si>
  <si>
    <r>
      <t xml:space="preserve">Il nous </t>
    </r>
    <r>
      <rPr>
        <b/>
        <sz val="11"/>
        <color rgb="FFCC3300"/>
        <rFont val="Arial"/>
        <family val="2"/>
      </rPr>
      <t>en</t>
    </r>
    <r>
      <rPr>
        <sz val="11"/>
        <color rgb="FF333333"/>
        <rFont val="Arial"/>
        <family val="2"/>
      </rPr>
      <t xml:space="preserve"> </t>
    </r>
    <r>
      <rPr>
        <b/>
        <sz val="11"/>
        <color rgb="FFCC3300"/>
        <rFont val="Arial"/>
        <family val="2"/>
      </rPr>
      <t>coûterait</t>
    </r>
    <r>
      <rPr>
        <sz val="11"/>
        <color rgb="FF333333"/>
        <rFont val="Arial"/>
        <family val="2"/>
      </rPr>
      <t xml:space="preserve"> quelques milliards et quelques milliers d’ hectares , qu’ on abandonnerait à ces grands enfants pour s’ amuser avec .</t>
    </r>
  </si>
  <si>
    <r>
      <t xml:space="preserve">Il n’ </t>
    </r>
    <r>
      <rPr>
        <b/>
        <sz val="11"/>
        <color rgb="FFCC3300"/>
        <rFont val="Arial"/>
        <family val="2"/>
      </rPr>
      <t>en</t>
    </r>
    <r>
      <rPr>
        <sz val="11"/>
        <color rgb="FF333333"/>
        <rFont val="Arial"/>
        <family val="2"/>
      </rPr>
      <t xml:space="preserve"> </t>
    </r>
    <r>
      <rPr>
        <b/>
        <sz val="11"/>
        <color rgb="FFCC3300"/>
        <rFont val="Arial"/>
        <family val="2"/>
      </rPr>
      <t>coûterait</t>
    </r>
    <r>
      <rPr>
        <sz val="11"/>
        <color rgb="FF333333"/>
        <rFont val="Arial"/>
        <family val="2"/>
      </rPr>
      <t xml:space="preserve"> que 300 ou 400 francs et ce livre capital aurait certainement une vente qui suffirait à couvrir cette petite somme .</t>
    </r>
  </si>
  <si>
    <r>
      <t xml:space="preserve">Et il </t>
    </r>
    <r>
      <rPr>
        <b/>
        <sz val="11"/>
        <color rgb="FFCC3300"/>
        <rFont val="Arial"/>
        <family val="2"/>
      </rPr>
      <t>en</t>
    </r>
    <r>
      <rPr>
        <sz val="11"/>
        <color rgb="FF333333"/>
        <rFont val="Arial"/>
        <family val="2"/>
      </rPr>
      <t xml:space="preserve"> </t>
    </r>
    <r>
      <rPr>
        <b/>
        <sz val="11"/>
        <color rgb="FFCC3300"/>
        <rFont val="Arial"/>
        <family val="2"/>
      </rPr>
      <t>coûta</t>
    </r>
    <r>
      <rPr>
        <sz val="11"/>
        <color rgb="FF333333"/>
        <rFont val="Arial"/>
        <family val="2"/>
      </rPr>
      <t xml:space="preserve"> </t>
    </r>
    <r>
      <rPr>
        <i/>
        <sz val="11"/>
        <color rgb="FF333333"/>
        <rFont val="Arial"/>
        <family val="2"/>
      </rPr>
      <t>5 ou 600000 francs</t>
    </r>
    <r>
      <rPr>
        <sz val="11"/>
        <color rgb="FF333333"/>
        <rFont val="Arial"/>
        <family val="2"/>
      </rPr>
      <t xml:space="preserve"> au trésor , rien que pour transporter à </t>
    </r>
    <r>
      <rPr>
        <sz val="11"/>
        <color rgb="FF000000"/>
        <rFont val="Calibri"/>
        <family val="2"/>
        <scheme val="minor"/>
      </rPr>
      <t>Beauvais</t>
    </r>
    <r>
      <rPr>
        <sz val="11"/>
        <color rgb="FF333333"/>
        <rFont val="Arial"/>
        <family val="2"/>
      </rPr>
      <t xml:space="preserve">l’ énorme organisation téléphonique et télégraphique qu’ on avait peu à peu réalisée à </t>
    </r>
    <r>
      <rPr>
        <sz val="11"/>
        <color rgb="FF000000"/>
        <rFont val="Calibri"/>
        <family val="2"/>
        <scheme val="minor"/>
      </rPr>
      <t>Chantilly</t>
    </r>
    <r>
      <rPr>
        <sz val="11"/>
        <color rgb="FF333333"/>
        <rFont val="Arial"/>
        <family val="2"/>
      </rPr>
      <t xml:space="preserve"> , sans parler </t>
    </r>
    <r>
      <rPr>
        <i/>
        <sz val="11"/>
        <color rgb="FF333333"/>
        <rFont val="Arial"/>
        <family val="2"/>
      </rPr>
      <t>du trouble</t>
    </r>
    <r>
      <rPr>
        <sz val="11"/>
        <color rgb="FF333333"/>
        <rFont val="Arial"/>
        <family val="2"/>
      </rPr>
      <t xml:space="preserve"> que ce déménagement apporta dans les communications du grand quartier général .</t>
    </r>
  </si>
  <si>
    <r>
      <t xml:space="preserve">Belaud n’ estoit point de ces chats Qui nuict et jour vont au pourchas , N’ ayant soucy que de leur panse : Il ne </t>
    </r>
    <r>
      <rPr>
        <b/>
        <sz val="11"/>
        <color rgb="FFC00000"/>
        <rFont val="Calibri"/>
        <family val="2"/>
        <scheme val="minor"/>
      </rPr>
      <t>faisoit si grand despense</t>
    </r>
    <r>
      <rPr>
        <sz val="11"/>
        <color rgb="FF000000"/>
        <rFont val="Calibri"/>
        <family val="2"/>
        <scheme val="minor"/>
      </rPr>
      <t xml:space="preserve"> , Mais estoit sobre à son repas , Et ne mangeoit que par compas .</t>
    </r>
  </si>
  <si>
    <r>
      <t xml:space="preserve">mais je souhaitterois une chose à laquelle il ne vous faudroit </t>
    </r>
    <r>
      <rPr>
        <b/>
        <sz val="11"/>
        <color rgb="FFCC3300"/>
        <rFont val="Arial"/>
        <family val="2"/>
      </rPr>
      <t>faire</t>
    </r>
    <r>
      <rPr>
        <sz val="11"/>
        <color rgb="FF333333"/>
        <rFont val="Arial"/>
        <family val="2"/>
      </rPr>
      <t xml:space="preserve"> aucune </t>
    </r>
    <r>
      <rPr>
        <b/>
        <sz val="11"/>
        <color rgb="FFCC3300"/>
        <rFont val="Arial"/>
        <family val="2"/>
      </rPr>
      <t>despense</t>
    </r>
    <r>
      <rPr>
        <sz val="11"/>
        <color rgb="FF333333"/>
        <rFont val="Arial"/>
        <family val="2"/>
      </rPr>
      <t xml:space="preserve"> , au lieu que ce qu’ ils ont icy souhaitté vous cousteroit beaucoup .</t>
    </r>
  </si>
  <si>
    <r>
      <t xml:space="preserve">Elle , qui estoit une des femmes du monde parlant aussi plaisamment , ne dissimulloit poinct à son mary qu’ elle avoit des serviteurs , desquelz elle se mocquoit et passoit son temps , dont son mary avoit sa part du plaisir ; mais , à la longue , cette vie luy fascha , car , d’ un costé , il trouvoit mauvais qu’ elle entretenoit longuement ceulx qu’ il ne tenoit pour ses parens et amys , et , d’ aultre costé , luy faschoit fort la </t>
    </r>
    <r>
      <rPr>
        <b/>
        <sz val="11"/>
        <color rgb="FFCC3300"/>
        <rFont val="Arial"/>
        <family val="2"/>
      </rPr>
      <t>despence</t>
    </r>
    <r>
      <rPr>
        <sz val="11"/>
        <color rgb="FF333333"/>
        <rFont val="Arial"/>
        <family val="2"/>
      </rPr>
      <t xml:space="preserve"> qu’ il estoit contrainct de </t>
    </r>
    <r>
      <rPr>
        <b/>
        <sz val="11"/>
        <color rgb="FFC00000"/>
        <rFont val="Arial"/>
        <family val="2"/>
      </rPr>
      <t>faire</t>
    </r>
    <r>
      <rPr>
        <sz val="11"/>
        <color rgb="FF333333"/>
        <rFont val="Arial"/>
        <family val="2"/>
      </rPr>
      <t xml:space="preserve"> pour entretenir sa gorgiaseté et pour suyvre la court .</t>
    </r>
  </si>
  <si>
    <r>
      <t xml:space="preserve">le roi ne </t>
    </r>
    <r>
      <rPr>
        <b/>
        <sz val="11"/>
        <color rgb="FFCC3300"/>
        <rFont val="Arial"/>
        <family val="2"/>
      </rPr>
      <t>fait</t>
    </r>
    <r>
      <rPr>
        <sz val="11"/>
        <color rgb="FF333333"/>
        <rFont val="Arial"/>
        <family val="2"/>
      </rPr>
      <t xml:space="preserve"> la </t>
    </r>
    <r>
      <rPr>
        <b/>
        <sz val="11"/>
        <color rgb="FFCC3300"/>
        <rFont val="Arial"/>
        <family val="2"/>
      </rPr>
      <t>dépense</t>
    </r>
    <r>
      <rPr>
        <sz val="11"/>
        <color rgb="FF333333"/>
        <rFont val="Arial"/>
        <family val="2"/>
      </rPr>
      <t xml:space="preserve"> des services que pour les généraux morts à la tête de ses armées .</t>
    </r>
  </si>
  <si>
    <r>
      <t xml:space="preserve">Quand je considère votre château , ma bonne , rempli de toute votre grande famille et de tous les survenants , et de toute la musique , et des plaisirs qu’ y attire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Grignan</t>
    </r>
    <r>
      <rPr>
        <sz val="11"/>
        <color rgb="FF333333"/>
        <rFont val="Arial"/>
        <family val="2"/>
      </rPr>
      <t xml:space="preserve"> , je ne comprends pas que vous puissiez éviter d’ y </t>
    </r>
    <r>
      <rPr>
        <b/>
        <sz val="11"/>
        <color rgb="FFCC3300"/>
        <rFont val="Arial"/>
        <family val="2"/>
      </rPr>
      <t>faire</t>
    </r>
    <r>
      <rPr>
        <sz val="11"/>
        <color rgb="FF333333"/>
        <rFont val="Arial"/>
        <family val="2"/>
      </rPr>
      <t xml:space="preserve"> une fort grande </t>
    </r>
    <r>
      <rPr>
        <b/>
        <sz val="11"/>
        <color rgb="FFCC3300"/>
        <rFont val="Arial"/>
        <family val="2"/>
      </rPr>
      <t>dépense</t>
    </r>
    <r>
      <rPr>
        <sz val="11"/>
        <color rgb="FF333333"/>
        <rFont val="Arial"/>
        <family val="2"/>
      </rPr>
      <t xml:space="preserve"> .</t>
    </r>
  </si>
  <si>
    <r>
      <t xml:space="preserve">L’ année suivante il dédia le temple d’ </t>
    </r>
    <r>
      <rPr>
        <sz val="11"/>
        <color rgb="FF000000"/>
        <rFont val="Calibri"/>
        <family val="2"/>
        <scheme val="minor"/>
      </rPr>
      <t>Apollon</t>
    </r>
    <r>
      <rPr>
        <sz val="11"/>
        <color rgb="FF333333"/>
        <rFont val="Arial"/>
        <family val="2"/>
      </rPr>
      <t xml:space="preserve"> qu’ il avoit fait bastir , et donna divers jeux et divers spectacles au peuple ; et n’ y pouvant assister à cause de son indisposition , il voulut qu’ </t>
    </r>
    <r>
      <rPr>
        <sz val="11"/>
        <color rgb="FF000000"/>
        <rFont val="Calibri"/>
        <family val="2"/>
        <scheme val="minor"/>
      </rPr>
      <t>Agripa</t>
    </r>
    <r>
      <rPr>
        <sz val="11"/>
        <color rgb="FF333333"/>
        <rFont val="Arial"/>
        <family val="2"/>
      </rPr>
      <t xml:space="preserve"> en eust tout le soin , mais il ne laissa pas d’ en </t>
    </r>
    <r>
      <rPr>
        <b/>
        <sz val="11"/>
        <color rgb="FFCC3300"/>
        <rFont val="Arial"/>
        <family val="2"/>
      </rPr>
      <t>faire</t>
    </r>
    <r>
      <rPr>
        <sz val="11"/>
        <color rgb="FF333333"/>
        <rFont val="Arial"/>
        <family val="2"/>
      </rPr>
      <t xml:space="preserve"> la </t>
    </r>
    <r>
      <rPr>
        <b/>
        <sz val="11"/>
        <color rgb="FFCC3300"/>
        <rFont val="Arial"/>
        <family val="2"/>
      </rPr>
      <t>despense</t>
    </r>
    <r>
      <rPr>
        <sz val="11"/>
        <color rgb="FF333333"/>
        <rFont val="Arial"/>
        <family val="2"/>
      </rPr>
      <t xml:space="preserve"> , outre laquelle il fit encore de magnifiques largesses au peuple .</t>
    </r>
  </si>
  <si>
    <r>
      <t xml:space="preserve">Principalement s’ il y a quelque vieil exemplaire du </t>
    </r>
    <r>
      <rPr>
        <sz val="11"/>
        <color rgb="FF000000"/>
        <rFont val="Calibri"/>
        <family val="2"/>
        <scheme val="minor"/>
      </rPr>
      <t>Nicandre</t>
    </r>
    <r>
      <rPr>
        <sz val="11"/>
        <color rgb="FF333333"/>
        <rFont val="Arial"/>
        <family val="2"/>
      </rPr>
      <t xml:space="preserve"> et des fragments de cette matiere qu’ on a imprimez derriere , j’ en </t>
    </r>
    <r>
      <rPr>
        <b/>
        <sz val="11"/>
        <color rgb="FFCC3300"/>
        <rFont val="Arial"/>
        <family val="2"/>
      </rPr>
      <t>feroys</t>
    </r>
    <r>
      <rPr>
        <sz val="11"/>
        <color rgb="FF333333"/>
        <rFont val="Arial"/>
        <family val="2"/>
      </rPr>
      <t xml:space="preserve"> encores plus volontiers la </t>
    </r>
    <r>
      <rPr>
        <b/>
        <sz val="11"/>
        <color rgb="FFCC3300"/>
        <rFont val="Arial"/>
        <family val="2"/>
      </rPr>
      <t>despance</t>
    </r>
    <r>
      <rPr>
        <sz val="11"/>
        <color rgb="FF333333"/>
        <rFont val="Arial"/>
        <family val="2"/>
      </rPr>
      <t xml:space="preserve"> , et vous supplie de ne pas espargner ma bource en cela , s’ il vous plaict , dont </t>
    </r>
    <r>
      <rPr>
        <sz val="11"/>
        <color rgb="FF000000"/>
        <rFont val="Calibri"/>
        <family val="2"/>
        <scheme val="minor"/>
      </rPr>
      <t>Mr</t>
    </r>
    <r>
      <rPr>
        <sz val="11"/>
        <color rgb="FF333333"/>
        <rFont val="Arial"/>
        <family val="2"/>
      </rPr>
      <t xml:space="preserve"> </t>
    </r>
    <r>
      <rPr>
        <sz val="11"/>
        <color rgb="FF000000"/>
        <rFont val="Calibri"/>
        <family val="2"/>
        <scheme val="minor"/>
      </rPr>
      <t>D’ Espiots</t>
    </r>
    <r>
      <rPr>
        <sz val="11"/>
        <color rgb="FF333333"/>
        <rFont val="Arial"/>
        <family val="2"/>
      </rPr>
      <t xml:space="preserve"> fournira les fraiz que vous ordonnerez ou </t>
    </r>
    <r>
      <rPr>
        <sz val="11"/>
        <color rgb="FF000000"/>
        <rFont val="Calibri"/>
        <family val="2"/>
        <scheme val="minor"/>
      </rPr>
      <t>Mr</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Bonnaire</t>
    </r>
    <r>
      <rPr>
        <sz val="11"/>
        <color rgb="FF333333"/>
        <rFont val="Arial"/>
        <family val="2"/>
      </rPr>
      <t xml:space="preserve"> .</t>
    </r>
  </si>
  <si>
    <r>
      <t xml:space="preserve">telle étoit la liberalité d’ </t>
    </r>
    <r>
      <rPr>
        <sz val="11"/>
        <color rgb="FF000000"/>
        <rFont val="Calibri"/>
        <family val="2"/>
        <scheme val="minor"/>
      </rPr>
      <t>Alexandre</t>
    </r>
    <r>
      <rPr>
        <sz val="11"/>
        <color rgb="FF333333"/>
        <rFont val="Arial"/>
        <family val="2"/>
      </rPr>
      <t xml:space="preserve"> , qui pour encherir sur les presens que </t>
    </r>
    <r>
      <rPr>
        <sz val="11"/>
        <color rgb="FF000000"/>
        <rFont val="Calibri"/>
        <family val="2"/>
        <scheme val="minor"/>
      </rPr>
      <t>Taxile</t>
    </r>
    <r>
      <rPr>
        <sz val="11"/>
        <color rgb="FF333333"/>
        <rFont val="Arial"/>
        <family val="2"/>
      </rPr>
      <t xml:space="preserve"> roy des </t>
    </r>
    <r>
      <rPr>
        <sz val="11"/>
        <color rgb="FF000000"/>
        <rFont val="Calibri"/>
        <family val="2"/>
        <scheme val="minor"/>
      </rPr>
      <t>Indes</t>
    </r>
    <r>
      <rPr>
        <sz val="11"/>
        <color rgb="FF333333"/>
        <rFont val="Arial"/>
        <family val="2"/>
      </rPr>
      <t xml:space="preserve"> luy avoit faits , luy fit un festin magnifique , au milieu duquel il luy porta une santé de mille talens , c’ est à dire de six cens mille écus , qu’ il luy fit délivrer sur l’ heure ; et d’ autres dont les profusions sont purement politiques , comme étoient celles de </t>
    </r>
    <r>
      <rPr>
        <sz val="11"/>
        <color rgb="FF000000"/>
        <rFont val="Calibri"/>
        <family val="2"/>
        <scheme val="minor"/>
      </rPr>
      <t>Cesar</t>
    </r>
    <r>
      <rPr>
        <sz val="11"/>
        <color rgb="FF333333"/>
        <rFont val="Arial"/>
        <family val="2"/>
      </rPr>
      <t xml:space="preserve"> , qui tenoit table ouverte , avoit un grand nombre de domestiques , et prenoit soin de divertir le peuple romain par des jeux publics , dont il </t>
    </r>
    <r>
      <rPr>
        <b/>
        <sz val="11"/>
        <color rgb="FFCC3300"/>
        <rFont val="Arial"/>
        <family val="2"/>
      </rPr>
      <t>faisoit</t>
    </r>
    <r>
      <rPr>
        <sz val="11"/>
        <color rgb="FF333333"/>
        <rFont val="Arial"/>
        <family val="2"/>
      </rPr>
      <t xml:space="preserve"> la </t>
    </r>
    <r>
      <rPr>
        <b/>
        <sz val="11"/>
        <color rgb="FFCC3300"/>
        <rFont val="Arial"/>
        <family val="2"/>
      </rPr>
      <t>dépense</t>
    </r>
    <r>
      <rPr>
        <sz val="11"/>
        <color rgb="FF333333"/>
        <rFont val="Arial"/>
        <family val="2"/>
      </rPr>
      <t xml:space="preserve"> , pour l’ obliger à luy accorder les premieres charges de la republique , qui furent les premiers degrés par où il s’ éleva à la domination .</t>
    </r>
  </si>
  <si>
    <r>
      <t xml:space="preserve">Depuis qu’ il eust passé l’ </t>
    </r>
    <r>
      <rPr>
        <sz val="11"/>
        <color rgb="FF000000"/>
        <rFont val="Calibri"/>
        <family val="2"/>
        <scheme val="minor"/>
      </rPr>
      <t>Eufrate</t>
    </r>
    <r>
      <rPr>
        <sz val="11"/>
        <color rgb="FF333333"/>
        <rFont val="Arial"/>
        <family val="2"/>
      </rPr>
      <t xml:space="preserve"> , il fut defrayé par le peuple romain , qui voulut </t>
    </r>
    <r>
      <rPr>
        <b/>
        <sz val="11"/>
        <color rgb="FFCC3300"/>
        <rFont val="Arial"/>
        <family val="2"/>
      </rPr>
      <t>faire</t>
    </r>
    <r>
      <rPr>
        <sz val="11"/>
        <color rgb="FF333333"/>
        <rFont val="Arial"/>
        <family val="2"/>
      </rPr>
      <t xml:space="preserve"> sa </t>
    </r>
    <r>
      <rPr>
        <b/>
        <sz val="11"/>
        <color rgb="FFCC3300"/>
        <rFont val="Arial"/>
        <family val="2"/>
      </rPr>
      <t>despense</t>
    </r>
    <r>
      <rPr>
        <sz val="11"/>
        <color rgb="FF333333"/>
        <rFont val="Arial"/>
        <family val="2"/>
      </rPr>
      <t xml:space="preserve"> pour obliger </t>
    </r>
    <r>
      <rPr>
        <sz val="11"/>
        <color rgb="FF000000"/>
        <rFont val="Calibri"/>
        <family val="2"/>
        <scheme val="minor"/>
      </rPr>
      <t>Neron</t>
    </r>
    <r>
      <rPr>
        <sz val="11"/>
        <color rgb="FF333333"/>
        <rFont val="Arial"/>
        <family val="2"/>
      </rPr>
      <t xml:space="preserve"> qui desira cela de luy , afin de gratifier le roy des parthes en la personne de son frere .</t>
    </r>
  </si>
  <si>
    <r>
      <t xml:space="preserve">Ce qu’ il faut éviter , ma bonne , c’ est d’ y </t>
    </r>
    <r>
      <rPr>
        <b/>
        <sz val="11"/>
        <color rgb="FFCC3300"/>
        <rFont val="Arial"/>
        <family val="2"/>
      </rPr>
      <t>faire</t>
    </r>
    <r>
      <rPr>
        <sz val="11"/>
        <color rgb="FF333333"/>
        <rFont val="Arial"/>
        <family val="2"/>
      </rPr>
      <t xml:space="preserve"> de la </t>
    </r>
    <r>
      <rPr>
        <b/>
        <sz val="11"/>
        <color rgb="FFCC3300"/>
        <rFont val="Arial"/>
        <family val="2"/>
      </rPr>
      <t xml:space="preserve">dépense ; </t>
    </r>
    <r>
      <rPr>
        <sz val="11"/>
        <color rgb="FF333333"/>
        <rFont val="Arial"/>
        <family val="2"/>
      </rPr>
      <t xml:space="preserve">car , quand on a du damas , ce n’ est pas tout : les ornements , les façons montent bien haut , et il se trouve qu’ un présent vous coûte beaucoup . </t>
    </r>
  </si>
  <si>
    <r>
      <t xml:space="preserve">Que s’ il ne tient pas bonne table , &amp; s’ il ne </t>
    </r>
    <r>
      <rPr>
        <b/>
        <sz val="11"/>
        <color rgb="FFCC3300"/>
        <rFont val="Arial"/>
        <family val="2"/>
      </rPr>
      <t>fait</t>
    </r>
    <r>
      <rPr>
        <sz val="11"/>
        <color rgb="FF333333"/>
        <rFont val="Arial"/>
        <family val="2"/>
      </rPr>
      <t xml:space="preserve"> pas grande </t>
    </r>
    <r>
      <rPr>
        <b/>
        <sz val="11"/>
        <color rgb="FFCC3300"/>
        <rFont val="Arial"/>
        <family val="2"/>
      </rPr>
      <t>dépence</t>
    </r>
    <r>
      <rPr>
        <sz val="11"/>
        <color rgb="FF333333"/>
        <rFont val="Arial"/>
        <family val="2"/>
      </rPr>
      <t xml:space="preserve"> , c’ est plustost par auarice que par incommodité .</t>
    </r>
  </si>
  <si>
    <r>
      <t xml:space="preserve">Un vray bel esprit est comme ces gens riches et sages , qui sont magnifiques en tout , et qui neanmoins ne </t>
    </r>
    <r>
      <rPr>
        <b/>
        <sz val="11"/>
        <color rgb="FFCC3300"/>
        <rFont val="Arial"/>
        <family val="2"/>
      </rPr>
      <t>font</t>
    </r>
    <r>
      <rPr>
        <sz val="11"/>
        <color rgb="FF333333"/>
        <rFont val="Arial"/>
        <family val="2"/>
      </rPr>
      <t xml:space="preserve"> jamais de folles </t>
    </r>
    <r>
      <rPr>
        <b/>
        <sz val="11"/>
        <color rgb="FFCC3300"/>
        <rFont val="Arial"/>
        <family val="2"/>
      </rPr>
      <t>dépenses</t>
    </r>
    <r>
      <rPr>
        <sz val="11"/>
        <color rgb="FF333333"/>
        <rFont val="Arial"/>
        <family val="2"/>
      </rPr>
      <t xml:space="preserve"> .</t>
    </r>
  </si>
  <si>
    <r>
      <t xml:space="preserve">Je l’ attribuay à une singuliere faveur de </t>
    </r>
    <r>
      <rPr>
        <sz val="11"/>
        <color rgb="FF000000"/>
        <rFont val="Calibri"/>
        <family val="2"/>
        <scheme val="minor"/>
      </rPr>
      <t>Dieu</t>
    </r>
    <r>
      <rPr>
        <sz val="11"/>
        <color rgb="FF333333"/>
        <rFont val="Arial"/>
        <family val="2"/>
      </rPr>
      <t xml:space="preserve"> , à cause qu’ il y avoit tant à travailler à cette maison qu’ elle n’ auroit pû estre entierement rétablie durant la vie des religieuses qui y estoient , quand mesme elles auroient trouvé moyen de </t>
    </r>
    <r>
      <rPr>
        <b/>
        <sz val="11"/>
        <color rgb="FFCC3300"/>
        <rFont val="Arial"/>
        <family val="2"/>
      </rPr>
      <t>faire</t>
    </r>
    <r>
      <rPr>
        <sz val="11"/>
        <color rgb="FF333333"/>
        <rFont val="Arial"/>
        <family val="2"/>
      </rPr>
      <t xml:space="preserve"> une si grande </t>
    </r>
    <r>
      <rPr>
        <b/>
        <sz val="11"/>
        <color rgb="FFCC3300"/>
        <rFont val="Arial"/>
        <family val="2"/>
      </rPr>
      <t>dépense</t>
    </r>
    <r>
      <rPr>
        <sz val="11"/>
        <color rgb="FF333333"/>
        <rFont val="Arial"/>
        <family val="2"/>
      </rPr>
      <t xml:space="preserve"> , ce qui leur auroit esté fort difficile .</t>
    </r>
  </si>
  <si>
    <r>
      <t xml:space="preserve">Le roi pour le confirmer de plus en plus , </t>
    </r>
    <r>
      <rPr>
        <b/>
        <sz val="11"/>
        <color rgb="FFCC3300"/>
        <rFont val="Arial"/>
        <family val="2"/>
      </rPr>
      <t>fit</t>
    </r>
    <r>
      <rPr>
        <sz val="11"/>
        <color rgb="FF333333"/>
        <rFont val="Arial"/>
        <family val="2"/>
      </rPr>
      <t xml:space="preserve"> une </t>
    </r>
    <r>
      <rPr>
        <b/>
        <sz val="11"/>
        <color rgb="FFCC3300"/>
        <rFont val="Arial"/>
        <family val="2"/>
      </rPr>
      <t>dépense</t>
    </r>
    <r>
      <rPr>
        <sz val="11"/>
        <color rgb="FF333333"/>
        <rFont val="Arial"/>
        <family val="2"/>
      </rPr>
      <t xml:space="preserve"> si considerable en equipages , que les deputez même </t>
    </r>
    <r>
      <rPr>
        <sz val="11"/>
        <color rgb="FF000000"/>
        <rFont val="Calibri"/>
        <family val="2"/>
        <scheme val="minor"/>
      </rPr>
      <t>Bergh</t>
    </r>
    <r>
      <rPr>
        <sz val="11"/>
        <color rgb="FF333333"/>
        <rFont val="Arial"/>
        <family val="2"/>
      </rPr>
      <t xml:space="preserve"> et </t>
    </r>
    <r>
      <rPr>
        <sz val="11"/>
        <color rgb="FF000000"/>
        <rFont val="Calibri"/>
        <family val="2"/>
        <scheme val="minor"/>
      </rPr>
      <t>Montigni</t>
    </r>
    <r>
      <rPr>
        <sz val="11"/>
        <color rgb="FF333333"/>
        <rFont val="Arial"/>
        <family val="2"/>
      </rPr>
      <t xml:space="preserve"> qui s’ en étoient moquez jusqu’ alors , n’ oserent plus en douter .</t>
    </r>
  </si>
  <si>
    <r>
      <t xml:space="preserve">Si je croyais y retrouver encore la belle </t>
    </r>
    <r>
      <rPr>
        <sz val="11"/>
        <color rgb="FF000000"/>
        <rFont val="Calibri"/>
        <family val="2"/>
        <scheme val="minor"/>
      </rPr>
      <t>Mlle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Sévigné</t>
    </r>
    <r>
      <rPr>
        <sz val="11"/>
        <color rgb="FF333333"/>
        <rFont val="Arial"/>
        <family val="2"/>
      </rPr>
      <t xml:space="preserve"> et la fête sur les galères que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Vivonne</t>
    </r>
    <r>
      <rPr>
        <sz val="11"/>
        <color rgb="FF333333"/>
        <rFont val="Arial"/>
        <family val="2"/>
      </rPr>
      <t xml:space="preserve"> n’ a point donnée à mme la comtesse </t>
    </r>
    <r>
      <rPr>
        <sz val="11"/>
        <color rgb="FF000000"/>
        <rFont val="Calibri"/>
        <family val="2"/>
        <scheme val="minor"/>
      </rPr>
      <t>De</t>
    </r>
    <r>
      <rPr>
        <sz val="11"/>
        <color rgb="FF333333"/>
        <rFont val="Arial"/>
        <family val="2"/>
      </rPr>
      <t xml:space="preserve"> </t>
    </r>
    <r>
      <rPr>
        <sz val="11"/>
        <color rgb="FF000000"/>
        <rFont val="Calibri"/>
        <family val="2"/>
        <scheme val="minor"/>
      </rPr>
      <t>Grignan</t>
    </r>
    <r>
      <rPr>
        <sz val="11"/>
        <color rgb="FF333333"/>
        <rFont val="Arial"/>
        <family val="2"/>
      </rPr>
      <t xml:space="preserve"> , je </t>
    </r>
    <r>
      <rPr>
        <b/>
        <sz val="11"/>
        <color rgb="FFCC3300"/>
        <rFont val="Arial"/>
        <family val="2"/>
      </rPr>
      <t>ferais</t>
    </r>
    <r>
      <rPr>
        <sz val="11"/>
        <color rgb="FF333333"/>
        <rFont val="Arial"/>
        <family val="2"/>
      </rPr>
      <t xml:space="preserve"> la </t>
    </r>
    <r>
      <rPr>
        <b/>
        <sz val="11"/>
        <color rgb="FFCC3300"/>
        <rFont val="Arial"/>
        <family val="2"/>
      </rPr>
      <t>dépense</t>
    </r>
    <r>
      <rPr>
        <sz val="11"/>
        <color rgb="FF333333"/>
        <rFont val="Arial"/>
        <family val="2"/>
      </rPr>
      <t xml:space="preserve"> de l’ acheter , mais craignant aussi de n’ y pas voir des relations de vos fêtes nocturnes de </t>
    </r>
    <r>
      <rPr>
        <sz val="11"/>
        <color rgb="FF000000"/>
        <rFont val="Calibri"/>
        <family val="2"/>
        <scheme val="minor"/>
      </rPr>
      <t>Rochecourbière</t>
    </r>
    <r>
      <rPr>
        <sz val="11"/>
        <color rgb="FF333333"/>
        <rFont val="Arial"/>
        <family val="2"/>
      </rPr>
      <t xml:space="preserve"> , je me contenterai de l’ emprunter à </t>
    </r>
    <r>
      <rPr>
        <sz val="11"/>
        <color rgb="FF000000"/>
        <rFont val="Calibri"/>
        <family val="2"/>
        <scheme val="minor"/>
      </rPr>
      <t>Vitré</t>
    </r>
    <r>
      <rPr>
        <sz val="11"/>
        <color rgb="FF333333"/>
        <rFont val="Arial"/>
        <family val="2"/>
      </rPr>
      <t xml:space="preserve"> .</t>
    </r>
  </si>
  <si>
    <r>
      <t xml:space="preserve">Il nous semble que si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Grignan</t>
    </r>
    <r>
      <rPr>
        <sz val="11"/>
        <color rgb="FF333333"/>
        <rFont val="Arial"/>
        <family val="2"/>
      </rPr>
      <t xml:space="preserve"> doit faire quelque séjour à </t>
    </r>
    <r>
      <rPr>
        <sz val="11"/>
        <color rgb="FF000000"/>
        <rFont val="Calibri"/>
        <family val="2"/>
        <scheme val="minor"/>
      </rPr>
      <t>Avignon</t>
    </r>
    <r>
      <rPr>
        <sz val="11"/>
        <color rgb="FF333333"/>
        <rFont val="Arial"/>
        <family val="2"/>
      </rPr>
      <t xml:space="preserve"> , vous ne feriez pas mal d’ y aller avec lui pour éviter les visites de votre arrivée et pour ne point </t>
    </r>
    <r>
      <rPr>
        <b/>
        <sz val="11"/>
        <color rgb="FFCC3300"/>
        <rFont val="Arial"/>
        <family val="2"/>
      </rPr>
      <t>faire</t>
    </r>
    <r>
      <rPr>
        <sz val="11"/>
        <color rgb="FF333333"/>
        <rFont val="Arial"/>
        <family val="2"/>
      </rPr>
      <t xml:space="preserve"> une double </t>
    </r>
    <r>
      <rPr>
        <b/>
        <sz val="11"/>
        <color rgb="FFCC3300"/>
        <rFont val="Arial"/>
        <family val="2"/>
      </rPr>
      <t>dépense</t>
    </r>
    <r>
      <rPr>
        <sz val="11"/>
        <color rgb="FF333333"/>
        <rFont val="Arial"/>
        <family val="2"/>
      </rPr>
      <t xml:space="preserve"> , mais vous savez comme les conseils de loin sont téméraires .</t>
    </r>
  </si>
  <si>
    <r>
      <t xml:space="preserve">Il </t>
    </r>
    <r>
      <rPr>
        <b/>
        <sz val="11"/>
        <color rgb="FFCC3300"/>
        <rFont val="Arial"/>
        <family val="2"/>
      </rPr>
      <t>fait</t>
    </r>
    <r>
      <rPr>
        <sz val="11"/>
        <color rgb="FF333333"/>
        <rFont val="Arial"/>
        <family val="2"/>
      </rPr>
      <t xml:space="preserve"> une </t>
    </r>
    <r>
      <rPr>
        <b/>
        <sz val="11"/>
        <color rgb="FFCC3300"/>
        <rFont val="Arial"/>
        <family val="2"/>
      </rPr>
      <t>dépense</t>
    </r>
    <r>
      <rPr>
        <sz val="11"/>
        <color rgb="FF333333"/>
        <rFont val="Arial"/>
        <family val="2"/>
      </rPr>
      <t xml:space="preserve"> enragée .</t>
    </r>
  </si>
  <si>
    <r>
      <t xml:space="preserve">Je </t>
    </r>
    <r>
      <rPr>
        <b/>
        <sz val="11"/>
        <color rgb="FFCC3300"/>
        <rFont val="Arial"/>
        <family val="2"/>
      </rPr>
      <t>ferai</t>
    </r>
    <r>
      <rPr>
        <sz val="11"/>
        <color rgb="FF333333"/>
        <rFont val="Arial"/>
        <family val="2"/>
      </rPr>
      <t xml:space="preserve"> toute la </t>
    </r>
    <r>
      <rPr>
        <b/>
        <sz val="11"/>
        <color rgb="FFCC3300"/>
        <rFont val="Arial"/>
        <family val="2"/>
      </rPr>
      <t>dépense</t>
    </r>
    <r>
      <rPr>
        <sz val="11"/>
        <color rgb="FF333333"/>
        <rFont val="Arial"/>
        <family val="2"/>
      </rPr>
      <t xml:space="preserve"> de l’ impression , d’ une manière digne de l’ ouvrage ; et , les frais prélevés , nous partagerons tous deux le reste fraternellement .</t>
    </r>
  </si>
  <si>
    <r>
      <t xml:space="preserve">Hélas , le plus souvent il n’ est rien , lui , quant à son esprit , son coeur , et ses vertus ; mais il a bon équipage , un bon cuisinier , il </t>
    </r>
    <r>
      <rPr>
        <b/>
        <sz val="11"/>
        <color rgb="FFCC3300"/>
        <rFont val="Arial"/>
        <family val="2"/>
      </rPr>
      <t>fait</t>
    </r>
    <r>
      <rPr>
        <sz val="11"/>
        <color rgb="FF333333"/>
        <rFont val="Arial"/>
        <family val="2"/>
      </rPr>
      <t xml:space="preserve"> de la </t>
    </r>
    <r>
      <rPr>
        <b/>
        <sz val="11"/>
        <color rgb="FFCC3300"/>
        <rFont val="Arial"/>
        <family val="2"/>
      </rPr>
      <t>dépense</t>
    </r>
    <r>
      <rPr>
        <sz val="11"/>
        <color rgb="FF333333"/>
        <rFont val="Arial"/>
        <family val="2"/>
      </rPr>
      <t xml:space="preserve"> , il se donne de bons airs , on le voit aux spectacles , les dames le saluent , les hommes l’ accueillent : c’ est un homme , enfin .</t>
    </r>
  </si>
  <si>
    <r>
      <t xml:space="preserve">Alors ses amis , le voyant hors d’ état de </t>
    </r>
    <r>
      <rPr>
        <b/>
        <sz val="11"/>
        <color rgb="FFCC3300"/>
        <rFont val="Arial"/>
        <family val="2"/>
      </rPr>
      <t>faire</t>
    </r>
    <r>
      <rPr>
        <sz val="11"/>
        <color rgb="FF333333"/>
        <rFont val="Arial"/>
        <family val="2"/>
      </rPr>
      <t xml:space="preserve"> de la </t>
    </r>
    <r>
      <rPr>
        <b/>
        <sz val="11"/>
        <color rgb="FFC00000"/>
        <rFont val="Arial"/>
        <family val="2"/>
      </rPr>
      <t>dépense</t>
    </r>
    <r>
      <rPr>
        <sz val="11"/>
        <color rgb="FF333333"/>
        <rFont val="Arial"/>
        <family val="2"/>
      </rPr>
      <t xml:space="preserve"> , cessèrent de le voir , et ses créanciers commencèrent à le tourmenter .</t>
    </r>
  </si>
  <si>
    <r>
      <t xml:space="preserve">Il y a beaucoup de particuliers en état de </t>
    </r>
    <r>
      <rPr>
        <b/>
        <sz val="11"/>
        <color rgb="FFCC3300"/>
        <rFont val="Arial"/>
        <family val="2"/>
      </rPr>
      <t>faire</t>
    </r>
    <r>
      <rPr>
        <sz val="11"/>
        <color rgb="FF333333"/>
        <rFont val="Arial"/>
        <family val="2"/>
      </rPr>
      <t xml:space="preserve"> cette </t>
    </r>
    <r>
      <rPr>
        <b/>
        <sz val="11"/>
        <color rgb="FFCC3300"/>
        <rFont val="Arial"/>
        <family val="2"/>
      </rPr>
      <t>dépense</t>
    </r>
    <r>
      <rPr>
        <sz val="11"/>
        <color rgb="FF333333"/>
        <rFont val="Arial"/>
        <family val="2"/>
      </rPr>
      <t xml:space="preserve"> , mais cette idée devroit être adoptée par tous les princes ; et sûrement j’ enverrai votre description à mon frère , je suis bien certaine qu’ il en fera usage pour son élève .</t>
    </r>
  </si>
  <si>
    <r>
      <t>M</t>
    </r>
    <r>
      <rPr>
        <sz val="11"/>
        <color rgb="FF333333"/>
        <rFont val="Arial"/>
        <family val="2"/>
      </rPr>
      <t xml:space="preserve"> </t>
    </r>
    <r>
      <rPr>
        <sz val="11"/>
        <color rgb="FF000000"/>
        <rFont val="Calibri"/>
        <family val="2"/>
        <scheme val="minor"/>
      </rPr>
      <t>Bertin</t>
    </r>
    <r>
      <rPr>
        <sz val="11"/>
        <color rgb="FF333333"/>
        <rFont val="Arial"/>
        <family val="2"/>
      </rPr>
      <t xml:space="preserve"> avoit payé les dettes de la belle fugitive , il a marié sa soeur , il a </t>
    </r>
    <r>
      <rPr>
        <b/>
        <sz val="11"/>
        <color rgb="FFCC3300"/>
        <rFont val="Arial"/>
        <family val="2"/>
      </rPr>
      <t>fait</t>
    </r>
    <r>
      <rPr>
        <sz val="11"/>
        <color rgb="FF333333"/>
        <rFont val="Arial"/>
        <family val="2"/>
      </rPr>
      <t xml:space="preserve"> des </t>
    </r>
    <r>
      <rPr>
        <b/>
        <sz val="11"/>
        <color rgb="FFCC3300"/>
        <rFont val="Arial"/>
        <family val="2"/>
      </rPr>
      <t>dépenses</t>
    </r>
    <r>
      <rPr>
        <sz val="11"/>
        <color rgb="FF333333"/>
        <rFont val="Arial"/>
        <family val="2"/>
      </rPr>
      <t>considérables , qu’ on évalue à plus de 20000 écus .</t>
    </r>
  </si>
  <si>
    <r>
      <t xml:space="preserve">Le luxe est toujours assujetti par tout où il s’ introduit à l’ inclination dominante de la nation qui </t>
    </r>
    <r>
      <rPr>
        <b/>
        <sz val="11"/>
        <color rgb="FFCC3300"/>
        <rFont val="Arial"/>
        <family val="2"/>
      </rPr>
      <t>fait</t>
    </r>
    <r>
      <rPr>
        <sz val="11"/>
        <color rgb="FF333333"/>
        <rFont val="Arial"/>
        <family val="2"/>
      </rPr>
      <t xml:space="preserve"> la </t>
    </r>
    <r>
      <rPr>
        <b/>
        <sz val="11"/>
        <color rgb="FFCC3300"/>
        <rFont val="Arial"/>
        <family val="2"/>
      </rPr>
      <t>dépense</t>
    </r>
    <r>
      <rPr>
        <sz val="11"/>
        <color rgb="FF333333"/>
        <rFont val="Arial"/>
        <family val="2"/>
      </rPr>
      <t xml:space="preserve"> .</t>
    </r>
  </si>
  <si>
    <r>
      <t xml:space="preserve">C’ étoit à </t>
    </r>
    <r>
      <rPr>
        <sz val="11"/>
        <color rgb="FF000000"/>
        <rFont val="Calibri"/>
        <family val="2"/>
        <scheme val="minor"/>
      </rPr>
      <t>Boston</t>
    </r>
    <r>
      <rPr>
        <sz val="11"/>
        <color rgb="FF333333"/>
        <rFont val="Arial"/>
        <family val="2"/>
      </rPr>
      <t xml:space="preserve"> qu’ avoit été formé le plan de cette premiere invasion , et la nouvelle </t>
    </r>
    <r>
      <rPr>
        <sz val="11"/>
        <color rgb="FF000000"/>
        <rFont val="Calibri"/>
        <family val="2"/>
        <scheme val="minor"/>
      </rPr>
      <t>Angleterre</t>
    </r>
    <r>
      <rPr>
        <sz val="11"/>
        <color rgb="FF333333"/>
        <rFont val="Arial"/>
        <family val="2"/>
      </rPr>
      <t xml:space="preserve"> avoit </t>
    </r>
    <r>
      <rPr>
        <b/>
        <sz val="11"/>
        <color rgb="FFCC3300"/>
        <rFont val="Arial"/>
        <family val="2"/>
      </rPr>
      <t>fait</t>
    </r>
    <r>
      <rPr>
        <sz val="11"/>
        <color rgb="FF333333"/>
        <rFont val="Arial"/>
        <family val="2"/>
      </rPr>
      <t xml:space="preserve"> les </t>
    </r>
    <r>
      <rPr>
        <b/>
        <sz val="11"/>
        <color rgb="FFCC3300"/>
        <rFont val="Arial"/>
        <family val="2"/>
      </rPr>
      <t>dépenses</t>
    </r>
    <r>
      <rPr>
        <sz val="11"/>
        <color rgb="FF333333"/>
        <rFont val="Arial"/>
        <family val="2"/>
      </rPr>
      <t xml:space="preserve"> de l’ exécution .</t>
    </r>
  </si>
  <si>
    <r>
      <t xml:space="preserve">Je ne sais si votre petite fortune vous met en état de </t>
    </r>
    <r>
      <rPr>
        <b/>
        <sz val="11"/>
        <color rgb="FFCC3300"/>
        <rFont val="Arial"/>
        <family val="2"/>
      </rPr>
      <t>faire</t>
    </r>
    <r>
      <rPr>
        <sz val="11"/>
        <color rgb="FF333333"/>
        <rFont val="Arial"/>
        <family val="2"/>
      </rPr>
      <t xml:space="preserve"> cette </t>
    </r>
    <r>
      <rPr>
        <b/>
        <sz val="11"/>
        <color rgb="FFCC3300"/>
        <rFont val="Arial"/>
        <family val="2"/>
      </rPr>
      <t>dépense</t>
    </r>
    <r>
      <rPr>
        <sz val="11"/>
        <color rgb="FF333333"/>
        <rFont val="Arial"/>
        <family val="2"/>
      </rPr>
      <t xml:space="preserve"> .</t>
    </r>
  </si>
  <si>
    <r>
      <t xml:space="preserve">il signala sa valeur &amp; ses talens dans plusieurs expéditions ; &amp; comme toutes ses inclinations étoient magnifiques , il y </t>
    </r>
    <r>
      <rPr>
        <b/>
        <sz val="11"/>
        <color rgb="FFCC3300"/>
        <rFont val="Arial"/>
        <family val="2"/>
      </rPr>
      <t>fit</t>
    </r>
    <r>
      <rPr>
        <sz val="11"/>
        <color rgb="FF333333"/>
        <rFont val="Arial"/>
        <family val="2"/>
      </rPr>
      <t xml:space="preserve"> une </t>
    </r>
    <r>
      <rPr>
        <b/>
        <sz val="11"/>
        <color rgb="FFCC3300"/>
        <rFont val="Arial"/>
        <family val="2"/>
      </rPr>
      <t>dépense</t>
    </r>
    <r>
      <rPr>
        <sz val="11"/>
        <color rgb="FF333333"/>
        <rFont val="Arial"/>
        <family val="2"/>
      </rPr>
      <t xml:space="preserve"> éclatante qui le ruina bientôt .</t>
    </r>
  </si>
  <si>
    <r>
      <t xml:space="preserve">Nous avons déja rapporté dans le troisiéme chapitre de ce livre une loi d’ </t>
    </r>
    <r>
      <rPr>
        <sz val="11"/>
        <color rgb="FF000000"/>
        <rFont val="Calibri"/>
        <family val="2"/>
        <scheme val="minor"/>
      </rPr>
      <t>Arcadius</t>
    </r>
    <r>
      <rPr>
        <sz val="11"/>
        <color rgb="FF333333"/>
        <rFont val="Arial"/>
        <family val="2"/>
      </rPr>
      <t xml:space="preserve"> et d’ </t>
    </r>
    <r>
      <rPr>
        <sz val="11"/>
        <color rgb="FF000000"/>
        <rFont val="Calibri"/>
        <family val="2"/>
        <scheme val="minor"/>
      </rPr>
      <t>Honorius</t>
    </r>
    <r>
      <rPr>
        <sz val="11"/>
        <color rgb="FF333333"/>
        <rFont val="Arial"/>
        <family val="2"/>
      </rPr>
      <t xml:space="preserve"> concernant ces octrois , dont le produit faisoit une partie du revenu ou des deniers patrimoniaux de chaque cité , et lui aidoit à </t>
    </r>
    <r>
      <rPr>
        <b/>
        <sz val="11"/>
        <color rgb="FFCC3300"/>
        <rFont val="Arial"/>
        <family val="2"/>
      </rPr>
      <t>faire</t>
    </r>
    <r>
      <rPr>
        <sz val="11"/>
        <color rgb="FF333333"/>
        <rFont val="Arial"/>
        <family val="2"/>
      </rPr>
      <t xml:space="preserve"> les </t>
    </r>
    <r>
      <rPr>
        <b/>
        <sz val="11"/>
        <color rgb="FFCC3300"/>
        <rFont val="Arial"/>
        <family val="2"/>
      </rPr>
      <t>dépenses</t>
    </r>
    <r>
      <rPr>
        <sz val="11"/>
        <color rgb="FF333333"/>
        <rFont val="Arial"/>
        <family val="2"/>
      </rPr>
      <t xml:space="preserve"> dont elle étoit tenuë .</t>
    </r>
  </si>
  <si>
    <r>
      <t xml:space="preserve">Peu de personnes , en état de </t>
    </r>
    <r>
      <rPr>
        <b/>
        <sz val="11"/>
        <color rgb="FFCC3300"/>
        <rFont val="Arial"/>
        <family val="2"/>
      </rPr>
      <t>faire</t>
    </r>
    <r>
      <rPr>
        <sz val="11"/>
        <color rgb="FF333333"/>
        <rFont val="Arial"/>
        <family val="2"/>
      </rPr>
      <t xml:space="preserve"> une certaine </t>
    </r>
    <r>
      <rPr>
        <b/>
        <sz val="11"/>
        <color rgb="FFCC3300"/>
        <rFont val="Arial"/>
        <family val="2"/>
      </rPr>
      <t>dépense</t>
    </r>
    <r>
      <rPr>
        <sz val="11"/>
        <color rgb="FF333333"/>
        <rFont val="Arial"/>
        <family val="2"/>
      </rPr>
      <t xml:space="preserve"> , et nées dans un rang distingué , s’ abbaissent jusqu’ au point de se laisser entrainer à de pareils excès .</t>
    </r>
  </si>
  <si>
    <r>
      <t xml:space="preserve">On croit que ces travaux dureront environ trois mois , pendant lesquels on sera privé d’ opéra . </t>
    </r>
    <r>
      <rPr>
        <sz val="11"/>
        <color rgb="FF000000"/>
        <rFont val="Calibri"/>
        <family val="2"/>
        <scheme val="minor"/>
      </rPr>
      <t xml:space="preserve">Le roi </t>
    </r>
    <r>
      <rPr>
        <b/>
        <sz val="11"/>
        <color rgb="FFCC3300"/>
        <rFont val="Calibri"/>
        <family val="2"/>
        <scheme val="minor"/>
      </rPr>
      <t>fera</t>
    </r>
    <r>
      <rPr>
        <sz val="11"/>
        <color rgb="FF000000"/>
        <rFont val="Calibri"/>
        <family val="2"/>
        <scheme val="minor"/>
      </rPr>
      <t xml:space="preserve"> cette </t>
    </r>
    <r>
      <rPr>
        <b/>
        <sz val="11"/>
        <color rgb="FFCC3300"/>
        <rFont val="Calibri"/>
        <family val="2"/>
        <scheme val="minor"/>
      </rPr>
      <t>dépense</t>
    </r>
    <r>
      <rPr>
        <sz val="11"/>
        <color rgb="FF000000"/>
        <rFont val="Calibri"/>
        <family val="2"/>
        <scheme val="minor"/>
      </rPr>
      <t xml:space="preserve"> .</t>
    </r>
  </si>
  <si>
    <r>
      <t xml:space="preserve">Il ne faut pas </t>
    </r>
    <r>
      <rPr>
        <b/>
        <sz val="11"/>
        <color rgb="FFCC3300"/>
        <rFont val="Arial"/>
        <family val="2"/>
      </rPr>
      <t>faire</t>
    </r>
    <r>
      <rPr>
        <sz val="11"/>
        <color rgb="FF333333"/>
        <rFont val="Arial"/>
        <family val="2"/>
      </rPr>
      <t xml:space="preserve"> de </t>
    </r>
    <r>
      <rPr>
        <b/>
        <sz val="11"/>
        <color rgb="FFCC3300"/>
        <rFont val="Arial"/>
        <family val="2"/>
      </rPr>
      <t>dépenses</t>
    </r>
    <r>
      <rPr>
        <sz val="11"/>
        <color rgb="FF333333"/>
        <rFont val="Arial"/>
        <family val="2"/>
      </rPr>
      <t xml:space="preserve"> inutiles .</t>
    </r>
  </si>
  <si>
    <r>
      <t xml:space="preserve">ceux qui sont en état de </t>
    </r>
    <r>
      <rPr>
        <b/>
        <sz val="11"/>
        <color rgb="FFCC3300"/>
        <rFont val="Arial"/>
        <family val="2"/>
      </rPr>
      <t>faire</t>
    </r>
    <r>
      <rPr>
        <sz val="11"/>
        <color rgb="FF333333"/>
        <rFont val="Arial"/>
        <family val="2"/>
      </rPr>
      <t xml:space="preserve"> de la </t>
    </r>
    <r>
      <rPr>
        <b/>
        <sz val="11"/>
        <color rgb="FFCC3300"/>
        <rFont val="Arial"/>
        <family val="2"/>
      </rPr>
      <t>dépense</t>
    </r>
    <r>
      <rPr>
        <sz val="11"/>
        <color rgb="FF333333"/>
        <rFont val="Arial"/>
        <family val="2"/>
      </rPr>
      <t xml:space="preserve"> , lient les tuiles avec de la chaux .</t>
    </r>
  </si>
  <si>
    <r>
      <t xml:space="preserve">Je vois , par les offres qu’ on nous fait , qu’ on ignore que notre manuscrit ne nous appartient point ; que ce sont les libraires qui en ont </t>
    </r>
    <r>
      <rPr>
        <b/>
        <sz val="11"/>
        <color rgb="FFCC3300"/>
        <rFont val="Arial"/>
        <family val="2"/>
      </rPr>
      <t>fait</t>
    </r>
    <r>
      <rPr>
        <sz val="11"/>
        <color rgb="FF333333"/>
        <rFont val="Arial"/>
        <family val="2"/>
      </rPr>
      <t xml:space="preserve"> toute la </t>
    </r>
    <r>
      <rPr>
        <b/>
        <sz val="11"/>
        <color rgb="FFCC3300"/>
        <rFont val="Arial"/>
        <family val="2"/>
      </rPr>
      <t>dépense</t>
    </r>
    <r>
      <rPr>
        <sz val="11"/>
        <color rgb="FF333333"/>
        <rFont val="Arial"/>
        <family val="2"/>
      </rPr>
      <t xml:space="preserve"> , et que nous ne pourrions en soustraire une feuille sans infidélité .</t>
    </r>
  </si>
  <si>
    <r>
      <t xml:space="preserve">Il n’ y a qu’ à faire comme moi : je ne me loue jamais ; j’ ai du bien , de la naissance ; je </t>
    </r>
    <r>
      <rPr>
        <b/>
        <sz val="11"/>
        <color rgb="FFCC3300"/>
        <rFont val="Arial"/>
        <family val="2"/>
      </rPr>
      <t>fais</t>
    </r>
    <r>
      <rPr>
        <sz val="11"/>
        <color rgb="FF333333"/>
        <rFont val="Arial"/>
        <family val="2"/>
      </rPr>
      <t xml:space="preserve"> de la </t>
    </r>
    <r>
      <rPr>
        <b/>
        <sz val="11"/>
        <color rgb="FFCC3300"/>
        <rFont val="Arial"/>
        <family val="2"/>
      </rPr>
      <t xml:space="preserve">dépense ; </t>
    </r>
    <r>
      <rPr>
        <sz val="11"/>
        <color rgb="FF333333"/>
        <rFont val="Arial"/>
        <family val="2"/>
      </rPr>
      <t>mes amis disent que j’ ai quelque esprit ; mais je ne parle jamais de tout cela .</t>
    </r>
  </si>
  <si>
    <r>
      <t xml:space="preserve">Il semble qu’ il ait cru faire deux dupes qui </t>
    </r>
    <r>
      <rPr>
        <b/>
        <sz val="11"/>
        <color rgb="FFCC3300"/>
        <rFont val="Arial"/>
        <family val="2"/>
      </rPr>
      <t>feraient</t>
    </r>
    <r>
      <rPr>
        <sz val="11"/>
        <color rgb="FF333333"/>
        <rFont val="Arial"/>
        <family val="2"/>
      </rPr>
      <t xml:space="preserve"> la </t>
    </r>
    <r>
      <rPr>
        <b/>
        <sz val="11"/>
        <color rgb="FFCC3300"/>
        <rFont val="Arial"/>
        <family val="2"/>
      </rPr>
      <t>dépense</t>
    </r>
    <r>
      <rPr>
        <sz val="11"/>
        <color rgb="FF333333"/>
        <rFont val="Arial"/>
        <family val="2"/>
      </rPr>
      <t xml:space="preserve"> , pour qu’ il eût le profit .</t>
    </r>
  </si>
  <si>
    <r>
      <t xml:space="preserve">Comme elle change fréquemment de vues et plus fréquemment encore d’ agents , il arrive que ses entreprises sont mal conduites , ou restent inachevées : dans le premier cas , l’ État </t>
    </r>
    <r>
      <rPr>
        <b/>
        <sz val="11"/>
        <color rgb="FFCC3300"/>
        <rFont val="Arial"/>
        <family val="2"/>
      </rPr>
      <t>fait</t>
    </r>
    <r>
      <rPr>
        <sz val="11"/>
        <color rgb="FF333333"/>
        <rFont val="Arial"/>
        <family val="2"/>
      </rPr>
      <t xml:space="preserve"> des </t>
    </r>
    <r>
      <rPr>
        <b/>
        <sz val="11"/>
        <color rgb="FFCC3300"/>
        <rFont val="Arial"/>
        <family val="2"/>
      </rPr>
      <t>dépenses</t>
    </r>
    <r>
      <rPr>
        <sz val="11"/>
        <color rgb="FF333333"/>
        <rFont val="Arial"/>
        <family val="2"/>
      </rPr>
      <t xml:space="preserve"> disproportionnées à la grandeur du but qu’ il veut atteindre ; dans le second , il fait des dépenses improductives .</t>
    </r>
  </si>
  <si>
    <r>
      <t xml:space="preserve">Voilà huit jours que vous vous êtes installé là , dans cette chambre ... vous </t>
    </r>
    <r>
      <rPr>
        <b/>
        <sz val="11"/>
        <color rgb="FFCC3300"/>
        <rFont val="Arial"/>
        <family val="2"/>
      </rPr>
      <t>faites</t>
    </r>
    <r>
      <rPr>
        <sz val="11"/>
        <color rgb="FF333333"/>
        <rFont val="Arial"/>
        <family val="2"/>
      </rPr>
      <t xml:space="preserve"> de la </t>
    </r>
    <r>
      <rPr>
        <b/>
        <sz val="11"/>
        <color rgb="FFCC3300"/>
        <rFont val="Arial"/>
        <family val="2"/>
      </rPr>
      <t>dépense</t>
    </r>
    <r>
      <rPr>
        <sz val="11"/>
        <color rgb="FF333333"/>
        <rFont val="Arial"/>
        <family val="2"/>
      </rPr>
      <t xml:space="preserve"> et vous payez bien , je ne dis pas le contraire , mais vous êtes mystérieux ...</t>
    </r>
  </si>
  <si>
    <r>
      <t xml:space="preserve">Un fils ou un frère , quelquefois un aïeul a </t>
    </r>
    <r>
      <rPr>
        <b/>
        <sz val="11"/>
        <color rgb="FFCC3300"/>
        <rFont val="Arial"/>
        <family val="2"/>
      </rPr>
      <t>fait</t>
    </r>
    <r>
      <rPr>
        <sz val="11"/>
        <color rgb="FF333333"/>
        <rFont val="Arial"/>
        <family val="2"/>
      </rPr>
      <t xml:space="preserve"> la </t>
    </r>
    <r>
      <rPr>
        <b/>
        <sz val="11"/>
        <color rgb="FFCC3300"/>
        <rFont val="Arial"/>
        <family val="2"/>
      </rPr>
      <t>dépense</t>
    </r>
    <r>
      <rPr>
        <sz val="11"/>
        <color rgb="FF333333"/>
        <rFont val="Arial"/>
        <family val="2"/>
      </rPr>
      <t xml:space="preserve"> d’ une croix , puis les trois ou quatre convoyeurs ont été boire et se sont quittés sur de pochardes sentences .</t>
    </r>
  </si>
  <si>
    <r>
      <t xml:space="preserve">En attendant , faites savoir cette nouvelle à </t>
    </r>
    <r>
      <rPr>
        <sz val="11"/>
        <color rgb="FF000000"/>
        <rFont val="Calibri"/>
        <family val="2"/>
        <scheme val="minor"/>
      </rPr>
      <t>Peppino</t>
    </r>
    <r>
      <rPr>
        <sz val="11"/>
        <color rgb="FF333333"/>
        <rFont val="Arial"/>
        <family val="2"/>
      </rPr>
      <t xml:space="preserve"> ; qu’ il n’ aille pas mourir de peur ou devenir fou , ce qui serait cause que nous aurions </t>
    </r>
    <r>
      <rPr>
        <b/>
        <sz val="11"/>
        <color rgb="FFCC3300"/>
        <rFont val="Arial"/>
        <family val="2"/>
      </rPr>
      <t>fait</t>
    </r>
    <r>
      <rPr>
        <sz val="11"/>
        <color rgb="FF333333"/>
        <rFont val="Arial"/>
        <family val="2"/>
      </rPr>
      <t xml:space="preserve"> pour lui une </t>
    </r>
    <r>
      <rPr>
        <b/>
        <sz val="11"/>
        <color rgb="FFCC3300"/>
        <rFont val="Arial"/>
        <family val="2"/>
      </rPr>
      <t>dépense</t>
    </r>
    <r>
      <rPr>
        <sz val="11"/>
        <color rgb="FF333333"/>
        <rFont val="Arial"/>
        <family val="2"/>
      </rPr>
      <t xml:space="preserve"> inutile .</t>
    </r>
  </si>
  <si>
    <r>
      <t xml:space="preserve">Comme elle change fréquemment de vues et plus fréquemment encore d’ agents , il arrive que ses entreprises sont mal conduites , ou restent inachevées : dans le premier cas , l’ État fait des dépenses disproportionnées à la grandeur du but qu’ il veut atteindre ; dans le second , il </t>
    </r>
    <r>
      <rPr>
        <b/>
        <sz val="11"/>
        <color rgb="FFCC3300"/>
        <rFont val="Arial"/>
        <family val="2"/>
      </rPr>
      <t>fait</t>
    </r>
    <r>
      <rPr>
        <sz val="11"/>
        <color rgb="FF333333"/>
        <rFont val="Arial"/>
        <family val="2"/>
      </rPr>
      <t xml:space="preserve"> des </t>
    </r>
    <r>
      <rPr>
        <b/>
        <sz val="11"/>
        <color rgb="FFCC3300"/>
        <rFont val="Arial"/>
        <family val="2"/>
      </rPr>
      <t>dépenses</t>
    </r>
    <r>
      <rPr>
        <sz val="11"/>
        <color rgb="FF333333"/>
        <rFont val="Arial"/>
        <family val="2"/>
      </rPr>
      <t xml:space="preserve"> improductives .</t>
    </r>
  </si>
  <si>
    <r>
      <t xml:space="preserve">Ces derniers , obligés par les besoins de l’ agriculture moderne de </t>
    </r>
    <r>
      <rPr>
        <b/>
        <sz val="11"/>
        <color rgb="FFCC3300"/>
        <rFont val="Arial"/>
        <family val="2"/>
      </rPr>
      <t>faire</t>
    </r>
    <r>
      <rPr>
        <sz val="11"/>
        <color rgb="FF333333"/>
        <rFont val="Arial"/>
        <family val="2"/>
      </rPr>
      <t xml:space="preserve"> des </t>
    </r>
    <r>
      <rPr>
        <b/>
        <sz val="11"/>
        <color rgb="FFCC3300"/>
        <rFont val="Arial"/>
        <family val="2"/>
      </rPr>
      <t>dépenses</t>
    </r>
    <r>
      <rPr>
        <sz val="11"/>
        <color rgb="FF333333"/>
        <rFont val="Arial"/>
        <family val="2"/>
      </rPr>
      <t xml:space="preserve"> d’ amélioration , réclament , ce qu’ ils ont obtenu déjà du reste dans certaines régions , des baux de trente à cinquante ans qui en feraient en réalité de véritables maîtres du sol .</t>
    </r>
  </si>
  <si>
    <r>
      <t xml:space="preserve">On aura </t>
    </r>
    <r>
      <rPr>
        <b/>
        <sz val="11"/>
        <color rgb="FFCC3300"/>
        <rFont val="Arial"/>
        <family val="2"/>
      </rPr>
      <t>fait</t>
    </r>
    <r>
      <rPr>
        <sz val="11"/>
        <color rgb="FF333333"/>
        <rFont val="Arial"/>
        <family val="2"/>
      </rPr>
      <t xml:space="preserve"> des sacrifices , des </t>
    </r>
    <r>
      <rPr>
        <b/>
        <sz val="11"/>
        <color rgb="FFCC3300"/>
        <rFont val="Arial"/>
        <family val="2"/>
      </rPr>
      <t>dépenses</t>
    </r>
    <r>
      <rPr>
        <sz val="11"/>
        <color rgb="FF333333"/>
        <rFont val="Arial"/>
        <family val="2"/>
      </rPr>
      <t xml:space="preserve"> , sans aucun avantage , si ce n’ est d’ avoir un peu différé le désespoir de ces pauvres gens .</t>
    </r>
  </si>
  <si>
    <r>
      <t xml:space="preserve">Les voilà partis de Vérone avec un nommé Boyer , auquel La Corbinière avait promis de </t>
    </r>
    <r>
      <rPr>
        <b/>
        <sz val="11"/>
        <color rgb="FFC00000"/>
        <rFont val="Calibri"/>
        <family val="2"/>
        <scheme val="minor"/>
      </rPr>
      <t>faire</t>
    </r>
    <r>
      <rPr>
        <sz val="11"/>
        <color rgb="FF000000"/>
        <rFont val="Calibri"/>
        <family val="2"/>
        <scheme val="minor"/>
      </rPr>
      <t xml:space="preserve"> sa </t>
    </r>
    <r>
      <rPr>
        <b/>
        <sz val="11"/>
        <color rgb="FFC00000"/>
        <rFont val="Calibri"/>
        <family val="2"/>
        <scheme val="minor"/>
      </rPr>
      <t>dépense</t>
    </r>
    <r>
      <rPr>
        <sz val="11"/>
        <color rgb="FF000000"/>
        <rFont val="Calibri"/>
        <family val="2"/>
        <scheme val="minor"/>
      </rPr>
      <t xml:space="preserve"> jusqu’ en Allemagne , parce qu’ il n’ avait point d’ argent .</t>
    </r>
  </si>
  <si>
    <r>
      <t xml:space="preserve">En effet , tous ces gens </t>
    </r>
    <r>
      <rPr>
        <b/>
        <sz val="11"/>
        <color rgb="FFCC3300"/>
        <rFont val="Arial"/>
        <family val="2"/>
      </rPr>
      <t>faisaient</t>
    </r>
    <r>
      <rPr>
        <sz val="11"/>
        <color rgb="FF333333"/>
        <rFont val="Arial"/>
        <family val="2"/>
      </rPr>
      <t xml:space="preserve"> grosse </t>
    </r>
    <r>
      <rPr>
        <b/>
        <sz val="11"/>
        <color rgb="FFCC3300"/>
        <rFont val="Arial"/>
        <family val="2"/>
      </rPr>
      <t>dépense</t>
    </r>
    <r>
      <rPr>
        <sz val="11"/>
        <color rgb="FF333333"/>
        <rFont val="Arial"/>
        <family val="2"/>
      </rPr>
      <t xml:space="preserve"> de bois dans leurs riches hôtels , tous ces gens consommaient beaucoup de vivres dans leurs immenses cuisines .</t>
    </r>
  </si>
  <si>
    <r>
      <t xml:space="preserve">M . Ingres </t>
    </r>
    <r>
      <rPr>
        <b/>
        <sz val="11"/>
        <color rgb="FFCC3300"/>
        <rFont val="Arial"/>
        <family val="2"/>
      </rPr>
      <t>fait</t>
    </r>
    <r>
      <rPr>
        <sz val="11"/>
        <color rgb="FF333333"/>
        <rFont val="Arial"/>
        <family val="2"/>
      </rPr>
      <t xml:space="preserve"> une très médiocre </t>
    </r>
    <r>
      <rPr>
        <b/>
        <sz val="11"/>
        <color rgb="FFCC3300"/>
        <rFont val="Arial"/>
        <family val="2"/>
      </rPr>
      <t>dépense</t>
    </r>
    <r>
      <rPr>
        <sz val="11"/>
        <color rgb="FF333333"/>
        <rFont val="Arial"/>
        <family val="2"/>
      </rPr>
      <t xml:space="preserve"> de lis et de roses , et s’ inquiète assez peu de l’ avis des belles dames</t>
    </r>
  </si>
  <si>
    <r>
      <t xml:space="preserve">nous </t>
    </r>
    <r>
      <rPr>
        <b/>
        <sz val="11"/>
        <color rgb="FFCC3300"/>
        <rFont val="Arial"/>
        <family val="2"/>
      </rPr>
      <t>ferions</t>
    </r>
    <r>
      <rPr>
        <sz val="11"/>
        <color rgb="FF333333"/>
        <rFont val="Arial"/>
        <family val="2"/>
      </rPr>
      <t xml:space="preserve"> des folies de </t>
    </r>
    <r>
      <rPr>
        <b/>
        <sz val="11"/>
        <color rgb="FFCC3300"/>
        <rFont val="Arial"/>
        <family val="2"/>
      </rPr>
      <t>dépenses</t>
    </r>
    <r>
      <rPr>
        <sz val="11"/>
        <color rgb="FF333333"/>
        <rFont val="Arial"/>
        <family val="2"/>
      </rPr>
      <t xml:space="preserve"> entre quatre murs pour rien , pour essayer notre originalité et la légèreté spécifique d’ une grosse somme et le soufflet qu’ on peut donner aux adorations de la foule et de la plèbe des riches .</t>
    </r>
  </si>
  <si>
    <r>
      <t xml:space="preserve">milady venait de faire </t>
    </r>
    <r>
      <rPr>
        <b/>
        <sz val="11"/>
        <color rgb="FFCC3300"/>
        <rFont val="Arial"/>
        <family val="2"/>
      </rPr>
      <t>faire</t>
    </r>
    <r>
      <rPr>
        <sz val="11"/>
        <color rgb="FF333333"/>
        <rFont val="Arial"/>
        <family val="2"/>
      </rPr>
      <t xml:space="preserve">chez elle de nouvelles </t>
    </r>
    <r>
      <rPr>
        <b/>
        <sz val="11"/>
        <color rgb="FFCC3300"/>
        <rFont val="Arial"/>
        <family val="2"/>
      </rPr>
      <t>dépenses</t>
    </r>
    <r>
      <rPr>
        <sz val="11"/>
        <color rgb="FF333333"/>
        <rFont val="Arial"/>
        <family val="2"/>
      </rPr>
      <t xml:space="preserve"> : ce qui prouvait que la mesure générale qui renvoyait les Anglais ne la regardait pas .</t>
    </r>
  </si>
  <si>
    <r>
      <t xml:space="preserve">Il l’ amuse ainsi pendant trois ans ; et </t>
    </r>
    <r>
      <rPr>
        <sz val="11"/>
        <color rgb="FF000000"/>
        <rFont val="Calibri"/>
        <family val="2"/>
        <scheme val="minor"/>
      </rPr>
      <t>Jean</t>
    </r>
    <r>
      <rPr>
        <sz val="11"/>
        <color rgb="FF333333"/>
        <rFont val="Arial"/>
        <family val="2"/>
      </rPr>
      <t xml:space="preserve"> </t>
    </r>
    <r>
      <rPr>
        <sz val="11"/>
        <color rgb="FF000000"/>
        <rFont val="Calibri"/>
        <family val="2"/>
        <scheme val="minor"/>
      </rPr>
      <t>Milhët</t>
    </r>
    <r>
      <rPr>
        <sz val="11"/>
        <color rgb="FF333333"/>
        <rFont val="Arial"/>
        <family val="2"/>
      </rPr>
      <t xml:space="preserve"> , qui avait abandonné ses propres affaires et sa famille pour la chose publique , qui avait </t>
    </r>
    <r>
      <rPr>
        <b/>
        <sz val="11"/>
        <color rgb="FFCC3300"/>
        <rFont val="Arial"/>
        <family val="2"/>
      </rPr>
      <t>fait</t>
    </r>
    <r>
      <rPr>
        <sz val="11"/>
        <color rgb="FF333333"/>
        <rFont val="Arial"/>
        <family val="2"/>
      </rPr>
      <t xml:space="preserve"> une </t>
    </r>
    <r>
      <rPr>
        <b/>
        <sz val="11"/>
        <color rgb="FFCC3300"/>
        <rFont val="Arial"/>
        <family val="2"/>
      </rPr>
      <t>dépense</t>
    </r>
    <r>
      <rPr>
        <sz val="11"/>
        <color rgb="FF333333"/>
        <rFont val="Arial"/>
        <family val="2"/>
      </rPr>
      <t xml:space="preserve"> énorme , tant pour soutenir son caractère d’ envoyé à </t>
    </r>
    <r>
      <rPr>
        <sz val="11"/>
        <color rgb="FF000000"/>
        <rFont val="Calibri"/>
        <family val="2"/>
        <scheme val="minor"/>
      </rPr>
      <t>Paris</t>
    </r>
    <r>
      <rPr>
        <sz val="11"/>
        <color rgb="FF333333"/>
        <rFont val="Arial"/>
        <family val="2"/>
      </rPr>
      <t xml:space="preserve"> , que pour faire des présens aux divers agens de la puissance royale , sentit enfin toute l’ inutilité de ses démarches .</t>
    </r>
  </si>
  <si>
    <r>
      <t xml:space="preserve">C’ est trop juste , monseigneur , murmura Boehmer , et j’ avais déjà </t>
    </r>
    <r>
      <rPr>
        <b/>
        <sz val="11"/>
        <color rgb="FFCC3300"/>
        <rFont val="Arial"/>
        <family val="2"/>
      </rPr>
      <t>fait</t>
    </r>
    <r>
      <rPr>
        <sz val="11"/>
        <color rgb="FF333333"/>
        <rFont val="Arial"/>
        <family val="2"/>
      </rPr>
      <t xml:space="preserve"> cette </t>
    </r>
    <r>
      <rPr>
        <b/>
        <sz val="11"/>
        <color rgb="FFCC3300"/>
        <rFont val="Arial"/>
        <family val="2"/>
      </rPr>
      <t>dépense</t>
    </r>
    <r>
      <rPr>
        <sz val="11"/>
        <color rgb="FF333333"/>
        <rFont val="Arial"/>
        <family val="2"/>
      </rPr>
      <t xml:space="preserve"> dans mon esprit .</t>
    </r>
  </si>
  <si>
    <r>
      <t xml:space="preserve">Le duc Hamilton , gouverneur d’ Holyrood , à la recommandation duquel on a reçu ici </t>
    </r>
    <r>
      <rPr>
        <sz val="11"/>
        <color rgb="FF000000"/>
        <rFont val="Calibri"/>
        <family val="2"/>
        <scheme val="minor"/>
      </rPr>
      <t>Charles</t>
    </r>
    <r>
      <rPr>
        <sz val="11"/>
        <color rgb="FF333333"/>
        <rFont val="Arial"/>
        <family val="2"/>
      </rPr>
      <t xml:space="preserve"> </t>
    </r>
    <r>
      <rPr>
        <sz val="11"/>
        <color rgb="FF000000"/>
        <rFont val="Calibri"/>
        <family val="2"/>
        <scheme val="minor"/>
      </rPr>
      <t>X</t>
    </r>
    <r>
      <rPr>
        <sz val="11"/>
        <color rgb="FF333333"/>
        <rFont val="Arial"/>
        <family val="2"/>
      </rPr>
      <t xml:space="preserve"> , ne veut pas non plus en </t>
    </r>
    <r>
      <rPr>
        <b/>
        <sz val="11"/>
        <color rgb="FFCC3300"/>
        <rFont val="Arial"/>
        <family val="2"/>
      </rPr>
      <t>faire</t>
    </r>
    <r>
      <rPr>
        <sz val="11"/>
        <color rgb="FF333333"/>
        <rFont val="Arial"/>
        <family val="2"/>
      </rPr>
      <t xml:space="preserve"> la </t>
    </r>
    <r>
      <rPr>
        <b/>
        <sz val="11"/>
        <color rgb="FFCC3300"/>
        <rFont val="Arial"/>
        <family val="2"/>
      </rPr>
      <t>dépense</t>
    </r>
    <r>
      <rPr>
        <sz val="11"/>
        <color rgb="FF333333"/>
        <rFont val="Arial"/>
        <family val="2"/>
      </rPr>
      <t xml:space="preserve"> .</t>
    </r>
  </si>
  <si>
    <r>
      <t xml:space="preserve"> Bien sûr , si on avait su , on n’ aurait pas </t>
    </r>
    <r>
      <rPr>
        <b/>
        <sz val="11"/>
        <color rgb="FFCC3300"/>
        <rFont val="Arial"/>
        <family val="2"/>
      </rPr>
      <t>fait</t>
    </r>
    <r>
      <rPr>
        <sz val="11"/>
        <color rgb="FF333333"/>
        <rFont val="Arial"/>
        <family val="2"/>
      </rPr>
      <t xml:space="preserve"> la </t>
    </r>
    <r>
      <rPr>
        <b/>
        <sz val="11"/>
        <color rgb="FFCC3300"/>
        <rFont val="Arial"/>
        <family val="2"/>
      </rPr>
      <t>dépense</t>
    </r>
    <r>
      <rPr>
        <sz val="11"/>
        <color rgb="FF333333"/>
        <rFont val="Arial"/>
        <family val="2"/>
      </rPr>
      <t xml:space="preserve"> ... mais ce qui est fait est fait , monsieur le curé .</t>
    </r>
  </si>
  <si>
    <r>
      <t xml:space="preserve">Les Anglais , au contraire , sortent d’ Angleterre avec de bonnes lettres de change , avec un bel équipage et une grande suite , et </t>
    </r>
    <r>
      <rPr>
        <b/>
        <sz val="11"/>
        <color rgb="FFCC3300"/>
        <rFont val="Arial"/>
        <family val="2"/>
      </rPr>
      <t>font</t>
    </r>
    <r>
      <rPr>
        <sz val="11"/>
        <color rgb="FF333333"/>
        <rFont val="Arial"/>
        <family val="2"/>
      </rPr>
      <t xml:space="preserve"> de magnifiques </t>
    </r>
    <r>
      <rPr>
        <b/>
        <sz val="11"/>
        <color rgb="FFCC3300"/>
        <rFont val="Arial"/>
        <family val="2"/>
      </rPr>
      <t>dépenses</t>
    </r>
    <r>
      <rPr>
        <sz val="11"/>
        <color rgb="FF333333"/>
        <rFont val="Arial"/>
        <family val="2"/>
      </rPr>
      <t xml:space="preserve"> .</t>
    </r>
  </si>
  <si>
    <r>
      <t>il y a</t>
    </r>
    <r>
      <rPr>
        <sz val="11"/>
        <color rgb="FF333333"/>
        <rFont val="Arial"/>
        <family val="2"/>
      </rPr>
      <t xml:space="preserve"> </t>
    </r>
    <r>
      <rPr>
        <i/>
        <sz val="11"/>
        <color rgb="FF333333"/>
        <rFont val="Arial"/>
        <family val="2"/>
      </rPr>
      <t>même des gentilshommes , qui ne font pas et ne</t>
    </r>
    <r>
      <rPr>
        <sz val="11"/>
        <color rgb="FF333333"/>
        <rFont val="Arial"/>
        <family val="2"/>
      </rPr>
      <t xml:space="preserve"> </t>
    </r>
    <r>
      <rPr>
        <i/>
        <sz val="11"/>
        <color rgb="FF333333"/>
        <rFont val="Arial"/>
        <family val="2"/>
      </rPr>
      <t xml:space="preserve">peuvent pas </t>
    </r>
    <r>
      <rPr>
        <b/>
        <i/>
        <sz val="11"/>
        <color rgb="FFCC3300"/>
        <rFont val="Arial"/>
        <family val="2"/>
      </rPr>
      <t>faire</t>
    </r>
    <r>
      <rPr>
        <i/>
        <sz val="11"/>
        <color rgb="FF333333"/>
        <rFont val="Arial"/>
        <family val="2"/>
      </rPr>
      <t xml:space="preserve"> cette </t>
    </r>
    <r>
      <rPr>
        <b/>
        <i/>
        <sz val="11"/>
        <color rgb="FFCC3300"/>
        <rFont val="Arial"/>
        <family val="2"/>
      </rPr>
      <t>dépense</t>
    </r>
    <r>
      <rPr>
        <i/>
        <sz val="11"/>
        <color rgb="FF333333"/>
        <rFont val="Arial"/>
        <family val="2"/>
      </rPr>
      <t xml:space="preserve"> ...</t>
    </r>
  </si>
  <si>
    <r>
      <t xml:space="preserve">Ce sont les mêmes terreurs d’ antichambre , et la même adoration mêlée de crainte et d’ envie ; d’ où un vif désir encore de ressembler au vrai riche , et même de l’ éclipser aux yeux des sots , en </t>
    </r>
    <r>
      <rPr>
        <b/>
        <sz val="11"/>
        <color rgb="FFCC3300"/>
        <rFont val="Arial"/>
        <family val="2"/>
      </rPr>
      <t>faisant</t>
    </r>
    <r>
      <rPr>
        <sz val="11"/>
        <color rgb="FF333333"/>
        <rFont val="Arial"/>
        <family val="2"/>
      </rPr>
      <t xml:space="preserve"> les </t>
    </r>
    <r>
      <rPr>
        <b/>
        <sz val="11"/>
        <color rgb="FFCC3300"/>
        <rFont val="Arial"/>
        <family val="2"/>
      </rPr>
      <t>dépenses</t>
    </r>
    <r>
      <rPr>
        <sz val="11"/>
        <color rgb="FF333333"/>
        <rFont val="Arial"/>
        <family val="2"/>
      </rPr>
      <t xml:space="preserve"> qu’ il pourrait faire .</t>
    </r>
  </si>
  <si>
    <r>
      <t xml:space="preserve">Au vrai , il s’ agissait pour moi de ne pas </t>
    </r>
    <r>
      <rPr>
        <b/>
        <sz val="11"/>
        <color rgb="FFCC3300"/>
        <rFont val="Arial"/>
        <family val="2"/>
      </rPr>
      <t>faire</t>
    </r>
    <r>
      <rPr>
        <sz val="11"/>
        <color rgb="FF333333"/>
        <rFont val="Arial"/>
        <family val="2"/>
      </rPr>
      <t xml:space="preserve"> double </t>
    </r>
    <r>
      <rPr>
        <b/>
        <sz val="11"/>
        <color rgb="FFCC3300"/>
        <rFont val="Arial"/>
        <family val="2"/>
      </rPr>
      <t>dépense</t>
    </r>
    <r>
      <rPr>
        <sz val="11"/>
        <color rgb="FF333333"/>
        <rFont val="Arial"/>
        <family val="2"/>
      </rPr>
      <t xml:space="preserve"> .</t>
    </r>
  </si>
  <si>
    <r>
      <t xml:space="preserve">Je n’ aimais point l’ </t>
    </r>
    <r>
      <rPr>
        <sz val="11"/>
        <color rgb="FF000000"/>
        <rFont val="Calibri"/>
        <family val="2"/>
        <scheme val="minor"/>
      </rPr>
      <t>Autrichienne</t>
    </r>
    <r>
      <rPr>
        <sz val="11"/>
        <color rgb="FF333333"/>
        <rFont val="Arial"/>
        <family val="2"/>
      </rPr>
      <t xml:space="preserve"> : elle était trop fière et </t>
    </r>
    <r>
      <rPr>
        <b/>
        <sz val="11"/>
        <color rgb="FFCC3300"/>
        <rFont val="Arial"/>
        <family val="2"/>
      </rPr>
      <t>faisait</t>
    </r>
    <r>
      <rPr>
        <sz val="11"/>
        <color rgb="FF333333"/>
        <rFont val="Arial"/>
        <family val="2"/>
      </rPr>
      <t xml:space="preserve"> trop de </t>
    </r>
    <r>
      <rPr>
        <b/>
        <sz val="11"/>
        <color rgb="FFCC3300"/>
        <rFont val="Arial"/>
        <family val="2"/>
      </rPr>
      <t>dépenses</t>
    </r>
    <r>
      <rPr>
        <sz val="11"/>
        <color rgb="FF333333"/>
        <rFont val="Arial"/>
        <family val="2"/>
      </rPr>
      <t xml:space="preserve"> .</t>
    </r>
  </si>
  <si>
    <r>
      <t xml:space="preserve">La maison traite avec des patrons , qui </t>
    </r>
    <r>
      <rPr>
        <b/>
        <sz val="11"/>
        <color rgb="FFCC3300"/>
        <rFont val="Arial"/>
        <family val="2"/>
      </rPr>
      <t>font</t>
    </r>
    <r>
      <rPr>
        <sz val="11"/>
        <color rgb="FF333333"/>
        <rFont val="Arial"/>
        <family val="2"/>
      </rPr>
      <t xml:space="preserve"> toutes les </t>
    </r>
    <r>
      <rPr>
        <b/>
        <sz val="11"/>
        <color rgb="FFCC3300"/>
        <rFont val="Arial"/>
        <family val="2"/>
      </rPr>
      <t>dépenses</t>
    </r>
    <r>
      <rPr>
        <sz val="11"/>
        <color rgb="FF333333"/>
        <rFont val="Arial"/>
        <family val="2"/>
      </rPr>
      <t xml:space="preserve"> et profitent de toutes les recettes qui résultent du travail fait dans les ateliers , sous la direction d’ un contremaître choisi par eux .</t>
    </r>
  </si>
  <si>
    <r>
      <t xml:space="preserve">Nous n’ étions pas riches ; elle ne </t>
    </r>
    <r>
      <rPr>
        <b/>
        <sz val="11"/>
        <color rgb="FFCC3300"/>
        <rFont val="Arial"/>
        <family val="2"/>
      </rPr>
      <t>faisait</t>
    </r>
    <r>
      <rPr>
        <sz val="11"/>
        <color rgb="FF333333"/>
        <rFont val="Arial"/>
        <family val="2"/>
      </rPr>
      <t xml:space="preserve"> pas grande </t>
    </r>
    <r>
      <rPr>
        <b/>
        <sz val="11"/>
        <color rgb="FFCC3300"/>
        <rFont val="Arial"/>
        <family val="2"/>
      </rPr>
      <t xml:space="preserve">dépense ; </t>
    </r>
    <r>
      <rPr>
        <sz val="11"/>
        <color rgb="FF333333"/>
        <rFont val="Arial"/>
        <family val="2"/>
      </rPr>
      <t>mais les magasins où elle fréquentait me semblaient d’ une étendue et d’ une magnificence impossibles à surpasser .</t>
    </r>
  </si>
  <si>
    <r>
      <t xml:space="preserve">Je t’ exhorte à ne pas </t>
    </r>
    <r>
      <rPr>
        <b/>
        <sz val="11"/>
        <color rgb="FFCC3300"/>
        <rFont val="Arial"/>
        <family val="2"/>
      </rPr>
      <t>faire</t>
    </r>
    <r>
      <rPr>
        <sz val="11"/>
        <color rgb="FF333333"/>
        <rFont val="Arial"/>
        <family val="2"/>
      </rPr>
      <t xml:space="preserve"> de folles </t>
    </r>
    <r>
      <rPr>
        <b/>
        <sz val="11"/>
        <color rgb="FFCC3300"/>
        <rFont val="Arial"/>
        <family val="2"/>
      </rPr>
      <t>dépenses</t>
    </r>
    <r>
      <rPr>
        <sz val="11"/>
        <color rgb="FF333333"/>
        <rFont val="Arial"/>
        <family val="2"/>
      </rPr>
      <t xml:space="preserve"> .</t>
    </r>
  </si>
  <si>
    <r>
      <t xml:space="preserve">J’ ai déjà rappelé que pendant la guerre , le gouvernement allemand avait </t>
    </r>
    <r>
      <rPr>
        <b/>
        <sz val="11"/>
        <color rgb="FFCC3300"/>
        <rFont val="Arial"/>
        <family val="2"/>
      </rPr>
      <t>fait</t>
    </r>
    <r>
      <rPr>
        <sz val="11"/>
        <color rgb="FF333333"/>
        <rFont val="Arial"/>
        <family val="2"/>
      </rPr>
      <t xml:space="preserve"> de grandes </t>
    </r>
    <r>
      <rPr>
        <b/>
        <sz val="11"/>
        <color rgb="FFCC3300"/>
        <rFont val="Arial"/>
        <family val="2"/>
      </rPr>
      <t>dépenses</t>
    </r>
    <r>
      <rPr>
        <sz val="11"/>
        <color rgb="FF333333"/>
        <rFont val="Arial"/>
        <family val="2"/>
      </rPr>
      <t xml:space="preserve"> pour se concilier l’ opinion dans les pays étrangers , et notamment en Amérique .</t>
    </r>
  </si>
  <si>
    <r>
      <t xml:space="preserve">De plus , il paraissait décidé à </t>
    </r>
    <r>
      <rPr>
        <b/>
        <sz val="11"/>
        <color rgb="FFCC3300"/>
        <rFont val="Arial"/>
        <family val="2"/>
      </rPr>
      <t>faire</t>
    </r>
    <r>
      <rPr>
        <sz val="11"/>
        <color rgb="FF333333"/>
        <rFont val="Arial"/>
        <family val="2"/>
      </rPr>
      <t xml:space="preserve"> des </t>
    </r>
    <r>
      <rPr>
        <b/>
        <sz val="11"/>
        <color rgb="FFCC3300"/>
        <rFont val="Arial"/>
        <family val="2"/>
      </rPr>
      <t>dépenses</t>
    </r>
    <r>
      <rPr>
        <sz val="11"/>
        <color rgb="FF333333"/>
        <rFont val="Arial"/>
        <family val="2"/>
      </rPr>
      <t xml:space="preserve"> démesurées , et </t>
    </r>
    <r>
      <rPr>
        <sz val="11"/>
        <color rgb="FF000000"/>
        <rFont val="Calibri"/>
        <family val="2"/>
        <scheme val="minor"/>
      </rPr>
      <t>Bourgat</t>
    </r>
    <r>
      <rPr>
        <sz val="11"/>
        <color rgb="FF333333"/>
        <rFont val="Arial"/>
        <family val="2"/>
      </rPr>
      <t xml:space="preserve"> était bien résolu à ce que tant d’ argent ne fût pas remué sous ses yeux , sans qu’ il en coulât quelque peu dans ses poches .</t>
    </r>
  </si>
  <si>
    <r>
      <t xml:space="preserve">Car moi , qui dans la vie suis plutôt un abondant , qui </t>
    </r>
    <r>
      <rPr>
        <b/>
        <sz val="11"/>
        <color rgb="FFCC3300"/>
        <rFont val="Arial"/>
        <family val="2"/>
      </rPr>
      <t>fais</t>
    </r>
    <r>
      <rPr>
        <sz val="11"/>
        <color rgb="FF333333"/>
        <rFont val="Arial"/>
        <family val="2"/>
      </rPr>
      <t xml:space="preserve"> une trop grosse </t>
    </r>
    <r>
      <rPr>
        <b/>
        <sz val="11"/>
        <color rgb="FFCC3300"/>
        <rFont val="Arial"/>
        <family val="2"/>
      </rPr>
      <t>dépense</t>
    </r>
    <r>
      <rPr>
        <sz val="11"/>
        <color rgb="FF333333"/>
        <rFont val="Arial"/>
        <family val="2"/>
      </rPr>
      <t xml:space="preserve"> nerveuse , en littérature , dès que je prends une plume , me voilà hésitant , d’ une conscience excessive .</t>
    </r>
  </si>
  <si>
    <r>
      <t xml:space="preserve">Il </t>
    </r>
    <r>
      <rPr>
        <b/>
        <sz val="11"/>
        <color rgb="FFCC3300"/>
        <rFont val="Arial"/>
        <family val="2"/>
      </rPr>
      <t>fit</t>
    </r>
    <r>
      <rPr>
        <sz val="11"/>
        <color rgb="FF333333"/>
        <rFont val="Arial"/>
        <family val="2"/>
      </rPr>
      <t xml:space="preserve"> les </t>
    </r>
    <r>
      <rPr>
        <b/>
        <sz val="11"/>
        <color rgb="FFCC3300"/>
        <rFont val="Arial"/>
        <family val="2"/>
      </rPr>
      <t>frais</t>
    </r>
    <r>
      <rPr>
        <sz val="11"/>
        <color rgb="FF333333"/>
        <rFont val="Arial"/>
        <family val="2"/>
      </rPr>
      <t xml:space="preserve"> et les pompes de toutes ces nopces , et mesmes de celles de </t>
    </r>
    <r>
      <rPr>
        <sz val="11"/>
        <color rgb="FF000000"/>
        <rFont val="Calibri"/>
        <family val="2"/>
        <scheme val="minor"/>
      </rPr>
      <t>Sindulphe</t>
    </r>
    <r>
      <rPr>
        <sz val="11"/>
        <color rgb="FF333333"/>
        <rFont val="Arial"/>
        <family val="2"/>
      </rPr>
      <t xml:space="preserve"> et d’ </t>
    </r>
    <r>
      <rPr>
        <sz val="11"/>
        <color rgb="FF000000"/>
        <rFont val="Calibri"/>
        <family val="2"/>
        <scheme val="minor"/>
      </rPr>
      <t>Ericlée</t>
    </r>
    <r>
      <rPr>
        <sz val="11"/>
        <color rgb="FF333333"/>
        <rFont val="Arial"/>
        <family val="2"/>
      </rPr>
      <t xml:space="preserve"> , ausquels il fit de beaux presens pour marque de sa bonne volonté .</t>
    </r>
  </si>
  <si>
    <r>
      <t>Fasse</t>
    </r>
    <r>
      <rPr>
        <sz val="11"/>
        <color rgb="FF000000"/>
        <rFont val="Calibri"/>
        <family val="2"/>
        <scheme val="minor"/>
      </rPr>
      <t xml:space="preserve"> qui le voudra les </t>
    </r>
    <r>
      <rPr>
        <b/>
        <sz val="11"/>
        <color rgb="FFC00000"/>
        <rFont val="Calibri"/>
        <family val="2"/>
        <scheme val="minor"/>
      </rPr>
      <t>frais</t>
    </r>
    <r>
      <rPr>
        <sz val="11"/>
        <color rgb="FF000000"/>
        <rFont val="Calibri"/>
        <family val="2"/>
        <scheme val="minor"/>
      </rPr>
      <t xml:space="preserve"> du mariage ; vous l’ avez commencé , finissez votre ouvrage : et je prétends , de plus , qu’ en formant ces liens , on les sépare encore et de corps et de biens . </t>
    </r>
  </si>
  <si>
    <r>
      <t xml:space="preserve">Elle n’ avoit pas assez de bien pour acheter une maison , mais seulement pour en loüer une et pour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de nostre voyage .</t>
    </r>
  </si>
  <si>
    <r>
      <t xml:space="preserve">Si j’ eusse eu affaire à un libraire un peu plus accommodé , j’ eusse peu grossir ces livres de moitié , mais n’ ayant pas eu moyen de </t>
    </r>
    <r>
      <rPr>
        <b/>
        <sz val="11"/>
        <color rgb="FFCC3300"/>
        <rFont val="Arial"/>
        <family val="2"/>
      </rPr>
      <t>faire</t>
    </r>
    <r>
      <rPr>
        <sz val="11"/>
        <color rgb="FF333333"/>
        <rFont val="Arial"/>
        <family val="2"/>
      </rPr>
      <t xml:space="preserve"> de plus grands </t>
    </r>
    <r>
      <rPr>
        <b/>
        <sz val="11"/>
        <color rgb="FFCC3300"/>
        <rFont val="Arial"/>
        <family val="2"/>
      </rPr>
      <t>frais</t>
    </r>
    <r>
      <rPr>
        <sz val="11"/>
        <color rgb="FF333333"/>
        <rFont val="Arial"/>
        <family val="2"/>
      </rPr>
      <t xml:space="preserve"> , il m’ a fallu raccourcir mes escrits à ses facultez ; le françois suppleera , si j’ en peux venir à bout .</t>
    </r>
  </si>
  <si>
    <r>
      <t xml:space="preserve">C’ est ce qu’ il m’ offrit de fort bonne grâce en la présence de notre hôte , me priant à même temps d’ avoir le soin de le satisfaire et de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de sa sépulture .</t>
    </r>
  </si>
  <si>
    <r>
      <t xml:space="preserve">Mais les gens de mon air , marquis , ne sont pas faits pour aimer à crédit , et </t>
    </r>
    <r>
      <rPr>
        <b/>
        <sz val="11"/>
        <color rgb="FFCC3300"/>
        <rFont val="Arial"/>
        <family val="2"/>
      </rPr>
      <t>faire</t>
    </r>
    <r>
      <rPr>
        <sz val="11"/>
        <color rgb="FF333333"/>
        <rFont val="Arial"/>
        <family val="2"/>
      </rPr>
      <t xml:space="preserve"> tous les </t>
    </r>
    <r>
      <rPr>
        <b/>
        <sz val="11"/>
        <color rgb="FFCC3300"/>
        <rFont val="Arial"/>
        <family val="2"/>
      </rPr>
      <t>frais</t>
    </r>
    <r>
      <rPr>
        <sz val="11"/>
        <color rgb="FF333333"/>
        <rFont val="Arial"/>
        <family val="2"/>
      </rPr>
      <t xml:space="preserve"> .</t>
    </r>
  </si>
  <si>
    <r>
      <t xml:space="preserve">Adieu , monsieur , mon secrétaire vous embrasse de tout son coeur et </t>
    </r>
    <r>
      <rPr>
        <b/>
        <sz val="11"/>
        <color rgb="FFCC3300"/>
        <rFont val="Arial"/>
        <family val="2"/>
      </rPr>
      <t>fait</t>
    </r>
    <r>
      <rPr>
        <sz val="11"/>
        <color rgb="FF333333"/>
        <rFont val="Arial"/>
        <family val="2"/>
      </rPr>
      <t xml:space="preserve"> , comme vous voyez , de grands </t>
    </r>
    <r>
      <rPr>
        <b/>
        <sz val="11"/>
        <color rgb="FFCC3300"/>
        <rFont val="Arial"/>
        <family val="2"/>
      </rPr>
      <t>frais</t>
    </r>
    <r>
      <rPr>
        <sz val="11"/>
        <color rgb="FF333333"/>
        <rFont val="Arial"/>
        <family val="2"/>
      </rPr>
      <t xml:space="preserve"> pour vous .</t>
    </r>
  </si>
  <si>
    <r>
      <t xml:space="preserve">Car alors ce sont ces propriétaires fonciers qui , pressés de la nécessité de se soumettre à l’ autorité tutélaire qu’ ils élèvent au milieu d’ eux pour se garantir mutuellement la jouissance des biens dont ils sont en possession , consacrent volontairement , et par leur propre intérêt , une partie du produit net de leurs domaines à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du ministère de cette autorité protectrice .</t>
    </r>
  </si>
  <si>
    <r>
      <t xml:space="preserve">Les deux coteries se réunirent un jour chez un célèbre traiteur : c’ étoit la royale qui devoit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t>
    </r>
  </si>
  <si>
    <r>
      <t xml:space="preserve">Il est vrai que je me promettais bien que le marchand en </t>
    </r>
    <r>
      <rPr>
        <b/>
        <sz val="11"/>
        <color rgb="FFCC3300"/>
        <rFont val="Arial"/>
        <family val="2"/>
      </rPr>
      <t>ferait</t>
    </r>
    <r>
      <rPr>
        <sz val="11"/>
        <color rgb="FF333333"/>
        <rFont val="Arial"/>
        <family val="2"/>
      </rPr>
      <t xml:space="preserve"> les </t>
    </r>
    <r>
      <rPr>
        <b/>
        <sz val="11"/>
        <color rgb="FFCC3300"/>
        <rFont val="Arial"/>
        <family val="2"/>
      </rPr>
      <t>frais</t>
    </r>
    <r>
      <rPr>
        <sz val="11"/>
        <color rgb="FF333333"/>
        <rFont val="Arial"/>
        <family val="2"/>
      </rPr>
      <t xml:space="preserve"> , et pour cet effet , aussitôt que nous eûmes dîné , je sortis sous prétexte d’ avoir une affaire de conséquence qui m’ appelait dans le quartier de la cour , en le priant de m’ excuser et de vouloir bien tenir compagnie à mon épouse .</t>
    </r>
  </si>
  <si>
    <r>
      <t xml:space="preserve">Cette cascade trop fameuse , et tant d’ autres , ne prouvent rien autre chose , sinon que la nature s’ est réservé le secret de ces grandes et riches décorations dont elle seule est capable de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 mais que nous ne pourrons jamais imiter que d’ une manière pauvre et mesquine .</t>
    </r>
  </si>
  <si>
    <r>
      <t xml:space="preserve">L’ empereur honora son tombeau d’ une épitaphe , et pour en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 il envoya dix pieces de toile blanche pour le deüil , deux cens onces d’ argent , avec un mandarin , et d’ autres officiers pour assister de sa part aux obséques .</t>
    </r>
  </si>
  <si>
    <r>
      <t xml:space="preserve">Vous avez </t>
    </r>
    <r>
      <rPr>
        <b/>
        <sz val="11"/>
        <color rgb="FFCC3300"/>
        <rFont val="Arial"/>
        <family val="2"/>
      </rPr>
      <t>fait</t>
    </r>
    <r>
      <rPr>
        <sz val="11"/>
        <color rgb="FF333333"/>
        <rFont val="Arial"/>
        <family val="2"/>
      </rPr>
      <t xml:space="preserve"> des </t>
    </r>
    <r>
      <rPr>
        <b/>
        <sz val="11"/>
        <color rgb="FFCC3300"/>
        <rFont val="Arial"/>
        <family val="2"/>
      </rPr>
      <t>frais</t>
    </r>
    <r>
      <rPr>
        <sz val="11"/>
        <color rgb="FF333333"/>
        <rFont val="Arial"/>
        <family val="2"/>
      </rPr>
      <t xml:space="preserve"> pour lui , et ne m’ accusez pas de présomption ; l’ amour propre y entrait sans doute pour une grande partie ; mais l’ amitié faisait l’ autre .</t>
    </r>
  </si>
  <si>
    <r>
      <t xml:space="preserve">Les flamands furent obligés de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du voyage de leur nouveau prince , qui étoit aussi pauvre que l’ empereur son pere étoit avare .</t>
    </r>
  </si>
  <si>
    <r>
      <t xml:space="preserve">En 1779 , le fils d’ un notaire de </t>
    </r>
    <r>
      <rPr>
        <sz val="11"/>
        <color rgb="FF000000"/>
        <rFont val="Calibri"/>
        <family val="2"/>
        <scheme val="minor"/>
      </rPr>
      <t>Paris</t>
    </r>
    <r>
      <rPr>
        <sz val="11"/>
        <color rgb="FF333333"/>
        <rFont val="Arial"/>
        <family val="2"/>
      </rPr>
      <t xml:space="preserve"> engagea l’ académie des sciences à proposer un prix sur l’ indigo , il en </t>
    </r>
    <r>
      <rPr>
        <b/>
        <sz val="11"/>
        <color rgb="FFCC3300"/>
        <rFont val="Arial"/>
        <family val="2"/>
      </rPr>
      <t>fit</t>
    </r>
    <r>
      <rPr>
        <sz val="11"/>
        <color rgb="FF333333"/>
        <rFont val="Arial"/>
        <family val="2"/>
      </rPr>
      <t xml:space="preserve"> les </t>
    </r>
    <r>
      <rPr>
        <b/>
        <sz val="11"/>
        <color rgb="FFCC3300"/>
        <rFont val="Arial"/>
        <family val="2"/>
      </rPr>
      <t>frais</t>
    </r>
    <r>
      <rPr>
        <sz val="11"/>
        <color rgb="FF333333"/>
        <rFont val="Arial"/>
        <family val="2"/>
      </rPr>
      <t xml:space="preserve"> , concourut , fêta ses commissaires , et se fit adjuger la couronne .</t>
    </r>
  </si>
  <si>
    <r>
      <t xml:space="preserve">L’ histoire romaine est encore remplie de faits qui prouvent la passion démesurée du peuple pour les spectacles , et que les princes et les particuliers </t>
    </r>
    <r>
      <rPr>
        <b/>
        <sz val="11"/>
        <color rgb="FFCC3300"/>
        <rFont val="Arial"/>
        <family val="2"/>
      </rPr>
      <t>faisoient</t>
    </r>
    <r>
      <rPr>
        <sz val="11"/>
        <color rgb="FF333333"/>
        <rFont val="Arial"/>
        <family val="2"/>
      </rPr>
      <t xml:space="preserve"> des </t>
    </r>
    <r>
      <rPr>
        <b/>
        <sz val="11"/>
        <color rgb="FFCC3300"/>
        <rFont val="Arial"/>
        <family val="2"/>
      </rPr>
      <t>frais</t>
    </r>
    <r>
      <rPr>
        <sz val="11"/>
        <color rgb="FF333333"/>
        <rFont val="Arial"/>
        <family val="2"/>
      </rPr>
      <t xml:space="preserve"> immenses pour la contenter .</t>
    </r>
  </si>
  <si>
    <r>
      <t xml:space="preserve">Ils leur </t>
    </r>
    <r>
      <rPr>
        <b/>
        <sz val="11"/>
        <color rgb="FFCC3300"/>
        <rFont val="Arial"/>
        <family val="2"/>
      </rPr>
      <t>font</t>
    </r>
    <r>
      <rPr>
        <sz val="11"/>
        <color rgb="FF333333"/>
        <rFont val="Arial"/>
        <family val="2"/>
      </rPr>
      <t xml:space="preserve"> des </t>
    </r>
    <r>
      <rPr>
        <b/>
        <sz val="11"/>
        <color rgb="FFCC3300"/>
        <rFont val="Arial"/>
        <family val="2"/>
      </rPr>
      <t>frais</t>
    </r>
    <r>
      <rPr>
        <sz val="11"/>
        <color rgb="FF333333"/>
        <rFont val="Arial"/>
        <family val="2"/>
      </rPr>
      <t xml:space="preserve"> : ils leur enlevent une partie des bestiaux ; en un mot , ils semblent leur ôter tout moyen de cultiver .</t>
    </r>
  </si>
  <si>
    <r>
      <t xml:space="preserve">Il s’ est fait donner cent mille livres du roi pour payer les dettes de son frère , et a eu l’ air de faire de son propre argent tout ce qu’ il a </t>
    </r>
    <r>
      <rPr>
        <b/>
        <sz val="11"/>
        <color rgb="FFCC3300"/>
        <rFont val="Arial"/>
        <family val="2"/>
      </rPr>
      <t>fait</t>
    </r>
    <r>
      <rPr>
        <sz val="11"/>
        <color rgb="FF333333"/>
        <rFont val="Arial"/>
        <family val="2"/>
      </rPr>
      <t xml:space="preserve"> pour lui , comme </t>
    </r>
    <r>
      <rPr>
        <b/>
        <sz val="11"/>
        <color rgb="FFCC3300"/>
        <rFont val="Arial"/>
        <family val="2"/>
      </rPr>
      <t>frais</t>
    </r>
    <r>
      <rPr>
        <sz val="11"/>
        <color rgb="FF333333"/>
        <rFont val="Arial"/>
        <family val="2"/>
      </rPr>
      <t xml:space="preserve"> pour son logement du louvre , etc .</t>
    </r>
  </si>
  <si>
    <r>
      <t>Don</t>
    </r>
    <r>
      <rPr>
        <sz val="11"/>
        <color rgb="FF333333"/>
        <rFont val="Arial"/>
        <family val="2"/>
      </rPr>
      <t xml:space="preserve"> </t>
    </r>
    <r>
      <rPr>
        <sz val="11"/>
        <color rgb="FF000000"/>
        <rFont val="Calibri"/>
        <family val="2"/>
        <scheme val="minor"/>
      </rPr>
      <t>César</t>
    </r>
    <r>
      <rPr>
        <sz val="11"/>
        <color rgb="FF333333"/>
        <rFont val="Arial"/>
        <family val="2"/>
      </rPr>
      <t xml:space="preserve"> et son fils ne se contentèrent pas d’ approuver mon mariage ; ils me déclarèrent qu’ ils en voulaient </t>
    </r>
    <r>
      <rPr>
        <b/>
        <sz val="11"/>
        <color rgb="FFCC3300"/>
        <rFont val="Arial"/>
        <family val="2"/>
      </rPr>
      <t>faire</t>
    </r>
    <r>
      <rPr>
        <sz val="11"/>
        <color rgb="FF333333"/>
        <rFont val="Arial"/>
        <family val="2"/>
      </rPr>
      <t xml:space="preserve"> tous les </t>
    </r>
    <r>
      <rPr>
        <b/>
        <sz val="11"/>
        <color rgb="FFCC3300"/>
        <rFont val="Arial"/>
        <family val="2"/>
      </rPr>
      <t>frais</t>
    </r>
    <r>
      <rPr>
        <sz val="11"/>
        <color rgb="FF333333"/>
        <rFont val="Arial"/>
        <family val="2"/>
      </rPr>
      <t xml:space="preserve"> .</t>
    </r>
  </si>
  <si>
    <r>
      <t xml:space="preserve">Les riches en ont </t>
    </r>
    <r>
      <rPr>
        <b/>
        <sz val="11"/>
        <color rgb="FFCC3300"/>
        <rFont val="Arial"/>
        <family val="2"/>
      </rPr>
      <t>fait</t>
    </r>
    <r>
      <rPr>
        <sz val="11"/>
        <color rgb="FF333333"/>
        <rFont val="Arial"/>
        <family val="2"/>
      </rPr>
      <t xml:space="preserve"> les </t>
    </r>
    <r>
      <rPr>
        <b/>
        <sz val="11"/>
        <color rgb="FFCC3300"/>
        <rFont val="Arial"/>
        <family val="2"/>
      </rPr>
      <t>frais</t>
    </r>
    <r>
      <rPr>
        <sz val="11"/>
        <color rgb="FF333333"/>
        <rFont val="Arial"/>
        <family val="2"/>
      </rPr>
      <t xml:space="preserve"> , les pauvres en font les honneurs .</t>
    </r>
  </si>
  <si>
    <r>
      <t xml:space="preserve">I tu venais avec l’ espérance de t’ amuser à </t>
    </r>
    <r>
      <rPr>
        <sz val="11"/>
        <color rgb="FF000000"/>
        <rFont val="Calibri"/>
        <family val="2"/>
        <scheme val="minor"/>
      </rPr>
      <t>Paris</t>
    </r>
    <r>
      <rPr>
        <sz val="11"/>
        <color rgb="FF333333"/>
        <rFont val="Arial"/>
        <family val="2"/>
      </rPr>
      <t xml:space="preserve"> , mais on dit que tu n’ as pas de chance , et que tu n’ as pas </t>
    </r>
    <r>
      <rPr>
        <b/>
        <sz val="11"/>
        <color rgb="FFCC3300"/>
        <rFont val="Arial"/>
        <family val="2"/>
      </rPr>
      <t>fait</t>
    </r>
    <r>
      <rPr>
        <sz val="11"/>
        <color rgb="FF333333"/>
        <rFont val="Arial"/>
        <family val="2"/>
      </rPr>
      <t xml:space="preserve"> tes </t>
    </r>
    <r>
      <rPr>
        <b/>
        <sz val="11"/>
        <color rgb="FFCC3300"/>
        <rFont val="Arial"/>
        <family val="2"/>
      </rPr>
      <t>frais</t>
    </r>
    <r>
      <rPr>
        <sz val="11"/>
        <color rgb="FF333333"/>
        <rFont val="Arial"/>
        <family val="2"/>
      </rPr>
      <t xml:space="preserve"> .</t>
    </r>
  </si>
  <si>
    <r>
      <t xml:space="preserve">Tour à tour il est </t>
    </r>
    <r>
      <rPr>
        <i/>
        <sz val="11"/>
        <color rgb="FF333333"/>
        <rFont val="Arial"/>
        <family val="2"/>
      </rPr>
      <t>hestiateur</t>
    </r>
    <r>
      <rPr>
        <sz val="11"/>
        <color rgb="FF333333"/>
        <rFont val="Arial"/>
        <family val="2"/>
      </rPr>
      <t xml:space="preserve"> et </t>
    </r>
    <r>
      <rPr>
        <b/>
        <sz val="11"/>
        <color rgb="FFCC3300"/>
        <rFont val="Arial"/>
        <family val="2"/>
      </rPr>
      <t>fait</t>
    </r>
    <r>
      <rPr>
        <sz val="11"/>
        <color rgb="FF333333"/>
        <rFont val="Arial"/>
        <family val="2"/>
      </rPr>
      <t xml:space="preserve"> les </t>
    </r>
    <r>
      <rPr>
        <b/>
        <sz val="11"/>
        <color rgb="FFCC3300"/>
        <rFont val="Arial"/>
        <family val="2"/>
      </rPr>
      <t>frais</t>
    </r>
    <r>
      <rPr>
        <sz val="11"/>
        <color rgb="FF333333"/>
        <rFont val="Arial"/>
        <family val="2"/>
      </rPr>
      <t xml:space="preserve"> du repas sacré de sa tribu ; il est chorége et entretient un choeur pour les fêtes religieuses .</t>
    </r>
  </si>
  <si>
    <r>
      <t xml:space="preserve">Dis un mot et je t’ emmène chez le Nabab , chez l’ homme au grand coeur qui </t>
    </r>
    <r>
      <rPr>
        <b/>
        <sz val="11"/>
        <color rgb="FFCC3300"/>
        <rFont val="Arial"/>
        <family val="2"/>
      </rPr>
      <t>fait</t>
    </r>
    <r>
      <rPr>
        <sz val="11"/>
        <color rgb="FF333333"/>
        <rFont val="Arial"/>
        <family val="2"/>
      </rPr>
      <t xml:space="preserve"> les </t>
    </r>
    <r>
      <rPr>
        <b/>
        <sz val="11"/>
        <color rgb="FFCC3300"/>
        <rFont val="Arial"/>
        <family val="2"/>
      </rPr>
      <t>frais</t>
    </r>
    <r>
      <rPr>
        <sz val="11"/>
        <color rgb="FF333333"/>
        <rFont val="Arial"/>
        <family val="2"/>
      </rPr>
      <t xml:space="preserve"> de notre entreprise ...</t>
    </r>
  </si>
  <si>
    <r>
      <t xml:space="preserve">enfin , pour que l’ entrepreneur qui a </t>
    </r>
    <r>
      <rPr>
        <b/>
        <sz val="11"/>
        <color rgb="FFCC3300"/>
        <rFont val="Arial"/>
        <family val="2"/>
      </rPr>
      <t>fait</t>
    </r>
    <r>
      <rPr>
        <sz val="11"/>
        <color rgb="FF333333"/>
        <rFont val="Arial"/>
        <family val="2"/>
      </rPr>
      <t xml:space="preserve"> les </t>
    </r>
    <r>
      <rPr>
        <b/>
        <sz val="11"/>
        <color rgb="FFCC3300"/>
        <rFont val="Arial"/>
        <family val="2"/>
      </rPr>
      <t>frais</t>
    </r>
    <r>
      <rPr>
        <sz val="11"/>
        <color rgb="FF333333"/>
        <rFont val="Arial"/>
        <family val="2"/>
      </rPr>
      <t xml:space="preserve"> de leur production ne soit pas en perte , il faut que la valeur du produit lui rembourse le montant des avances qu’ il a faites .</t>
    </r>
  </si>
  <si>
    <r>
      <t xml:space="preserve">Vous faites bien de venir , j’ allais vous </t>
    </r>
    <r>
      <rPr>
        <b/>
        <sz val="11"/>
        <color rgb="FFCC3300"/>
        <rFont val="Arial"/>
        <family val="2"/>
      </rPr>
      <t>faire</t>
    </r>
    <r>
      <rPr>
        <sz val="11"/>
        <color rgb="FF333333"/>
        <rFont val="Arial"/>
        <family val="2"/>
      </rPr>
      <t xml:space="preserve"> des </t>
    </r>
    <r>
      <rPr>
        <b/>
        <sz val="11"/>
        <color rgb="FFCC3300"/>
        <rFont val="Arial"/>
        <family val="2"/>
      </rPr>
      <t>frais</t>
    </r>
    <r>
      <rPr>
        <sz val="11"/>
        <color rgb="FF333333"/>
        <rFont val="Arial"/>
        <family val="2"/>
      </rPr>
      <t xml:space="preserve"> .</t>
    </r>
  </si>
  <si>
    <r>
      <t xml:space="preserve">Mais du moment que les progrès de la société rendent nécessaire une quantité de produits plus considérable que celle que peuvent fournir les meilleures terres et les plus avantageusement situées , il faut avoir recours aux terres de moindre qualité ou plus éloignées , et , pour obtenir sur chaque arpent les mêmes produits , </t>
    </r>
    <r>
      <rPr>
        <b/>
        <sz val="11"/>
        <color rgb="FFCC3300"/>
        <rFont val="Arial"/>
        <family val="2"/>
      </rPr>
      <t>faire</t>
    </r>
    <r>
      <rPr>
        <sz val="11"/>
        <color rgb="FF333333"/>
        <rFont val="Arial"/>
        <family val="2"/>
      </rPr>
      <t xml:space="preserve"> plus de </t>
    </r>
    <r>
      <rPr>
        <b/>
        <sz val="11"/>
        <color rgb="FFCC3300"/>
        <rFont val="Arial"/>
        <family val="2"/>
      </rPr>
      <t>frais</t>
    </r>
    <r>
      <rPr>
        <sz val="11"/>
        <color rgb="FF333333"/>
        <rFont val="Arial"/>
        <family val="2"/>
      </rPr>
      <t xml:space="preserve"> que l’ on n’ en fait sur les terres premièrement cultivées .</t>
    </r>
  </si>
  <si>
    <r>
      <t xml:space="preserve">il se réalise encore de nos jours par le temps et l’ argent employé en guerres électorales , ou en procès , ou même en concurrences commerciales en tant que les industriels rivaux </t>
    </r>
    <r>
      <rPr>
        <b/>
        <sz val="11"/>
        <color rgb="FFCC3300"/>
        <rFont val="Arial"/>
        <family val="2"/>
      </rPr>
      <t>font</t>
    </r>
    <r>
      <rPr>
        <sz val="11"/>
        <color rgb="FF333333"/>
        <rFont val="Arial"/>
        <family val="2"/>
      </rPr>
      <t xml:space="preserve"> des </t>
    </r>
    <r>
      <rPr>
        <b/>
        <sz val="11"/>
        <color rgb="FFCC3300"/>
        <rFont val="Arial"/>
        <family val="2"/>
      </rPr>
      <t>frais</t>
    </r>
    <r>
      <rPr>
        <sz val="11"/>
        <color rgb="FF333333"/>
        <rFont val="Arial"/>
        <family val="2"/>
      </rPr>
      <t xml:space="preserve"> pour dénigrer la marchandise d’ autrui et non uniquement pour vanter la leur .</t>
    </r>
  </si>
  <si>
    <r>
      <t xml:space="preserve">Mais , mon pauvre ami , nul n’ est tenu à l’ impossible et il n’ y a aucun déshonneur à s’ en tenir à la fosse commune quand on ne peut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d’ une sépulture moins modeste .</t>
    </r>
  </si>
  <si>
    <r>
      <t xml:space="preserve">Elle avait compté que lorsqu’ elle aurait de petites réunions d’ hommes choisis , Consuelo </t>
    </r>
    <r>
      <rPr>
        <b/>
        <sz val="11"/>
        <color rgb="FFCC3300"/>
        <rFont val="Arial"/>
        <family val="2"/>
      </rPr>
      <t>ferait</t>
    </r>
    <r>
      <rPr>
        <sz val="11"/>
        <color rgb="FF333333"/>
        <rFont val="Arial"/>
        <family val="2"/>
      </rPr>
      <t xml:space="preserve"> gracieusement et gratuitement les </t>
    </r>
    <r>
      <rPr>
        <b/>
        <sz val="11"/>
        <color rgb="FFCC3300"/>
        <rFont val="Arial"/>
        <family val="2"/>
      </rPr>
      <t>frais</t>
    </r>
    <r>
      <rPr>
        <sz val="11"/>
        <color rgb="FF333333"/>
        <rFont val="Arial"/>
        <family val="2"/>
      </rPr>
      <t xml:space="preserve"> de la soirée , en chantant pour elle et avec elle aussi souvent et aussi longtemps qu’ elle le désirerait , et qu’ elle pourrait la présenter à ses amis , en se donnant les gants de l’ avoir aidée dans ses débuts et quasi formée à l’ intelligence de la musique .</t>
    </r>
  </si>
  <si>
    <r>
      <t xml:space="preserve">On y peut remédier en le secouant avec prudence , et en y portant çà et là l’ aiguille et au besoin les ciseaux très délicatement , pour n’ avoir pas à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d’ un autre aussi mauvais , mais sans s’ obstiner non plus à garder l’ ancien après que le corps a changé de forme avec l’ âge .</t>
    </r>
  </si>
  <si>
    <r>
      <t xml:space="preserve">Malgré ses oeillades incendiaires , </t>
    </r>
    <r>
      <rPr>
        <sz val="11"/>
        <color rgb="FF000000"/>
        <rFont val="Calibri"/>
        <family val="2"/>
        <scheme val="minor"/>
      </rPr>
      <t>Malvina</t>
    </r>
    <r>
      <rPr>
        <sz val="11"/>
        <color rgb="FF333333"/>
        <rFont val="Arial"/>
        <family val="2"/>
      </rPr>
      <t xml:space="preserve"> n’ avait pas </t>
    </r>
    <r>
      <rPr>
        <b/>
        <sz val="11"/>
        <color rgb="FFCC3300"/>
        <rFont val="Arial"/>
        <family val="2"/>
      </rPr>
      <t>fait</t>
    </r>
    <r>
      <rPr>
        <sz val="11"/>
        <color rgb="FF333333"/>
        <rFont val="Arial"/>
        <family val="2"/>
      </rPr>
      <t xml:space="preserve"> ses </t>
    </r>
    <r>
      <rPr>
        <b/>
        <sz val="11"/>
        <color rgb="FFCC3300"/>
        <rFont val="Arial"/>
        <family val="2"/>
      </rPr>
      <t>frais</t>
    </r>
    <r>
      <rPr>
        <sz val="11"/>
        <color rgb="FF333333"/>
        <rFont val="Arial"/>
        <family val="2"/>
      </rPr>
      <t xml:space="preserve"> .</t>
    </r>
  </si>
  <si>
    <r>
      <t xml:space="preserve">Que , comme lesdits ducs avaient </t>
    </r>
    <r>
      <rPr>
        <b/>
        <sz val="11"/>
        <color rgb="FFCC3300"/>
        <rFont val="Arial"/>
        <family val="2"/>
      </rPr>
      <t>fait</t>
    </r>
    <r>
      <rPr>
        <sz val="11"/>
        <color rgb="FF333333"/>
        <rFont val="Arial"/>
        <family val="2"/>
      </rPr>
      <t xml:space="preserve"> grandes dépenses , </t>
    </r>
    <r>
      <rPr>
        <b/>
        <sz val="11"/>
        <color rgb="FFCC3300"/>
        <rFont val="Arial"/>
        <family val="2"/>
      </rPr>
      <t>frais</t>
    </r>
    <r>
      <rPr>
        <sz val="11"/>
        <color rgb="FF333333"/>
        <rFont val="Arial"/>
        <family val="2"/>
      </rPr>
      <t xml:space="preserve"> et avances , pour subjuguer et soumettre à leur obéissance le pays de </t>
    </r>
    <r>
      <rPr>
        <sz val="11"/>
        <color rgb="FF000000"/>
        <rFont val="Calibri"/>
        <family val="2"/>
        <scheme val="minor"/>
      </rPr>
      <t>Liége</t>
    </r>
    <r>
      <rPr>
        <sz val="11"/>
        <color rgb="FF333333"/>
        <rFont val="Arial"/>
        <family val="2"/>
      </rPr>
      <t xml:space="preserve"> , et qu’ ils avaient éprouvé dans leurs propres états des pertes à l’ occasion de cette soumission , il serait imposé , recueilli et levé , le plus tôt que faire se pourrait , sur les habitans de ce pays , une aide de deux cent vingt mille écus d’ or , mise d’ après la richesse et faculté de chaque habitant .</t>
    </r>
  </si>
  <si>
    <r>
      <t xml:space="preserve">Peu importe qu’ à ce taux le marchand ou l’ industriel ne </t>
    </r>
    <r>
      <rPr>
        <b/>
        <sz val="11"/>
        <color rgb="FFCC3300"/>
        <rFont val="Arial"/>
        <family val="2"/>
      </rPr>
      <t>fasse</t>
    </r>
    <r>
      <rPr>
        <sz val="11"/>
        <color rgb="FF333333"/>
        <rFont val="Arial"/>
        <family val="2"/>
      </rPr>
      <t xml:space="preserve"> pas ses </t>
    </r>
    <r>
      <rPr>
        <b/>
        <sz val="11"/>
        <color rgb="FFCC3300"/>
        <rFont val="Arial"/>
        <family val="2"/>
      </rPr>
      <t>frais</t>
    </r>
    <r>
      <rPr>
        <sz val="11"/>
        <color rgb="FF333333"/>
        <rFont val="Arial"/>
        <family val="2"/>
      </rPr>
      <t xml:space="preserve"> ; si , après l’ établissement du maximum , il ferme sa manufacture ou abandonne son commerce , nous le déclarons suspect ; nous l’ enchaînons à sa besogne , nous l’ obligeons à perdre .</t>
    </r>
  </si>
  <si>
    <r>
      <t xml:space="preserve">Le doyen </t>
    </r>
    <r>
      <rPr>
        <sz val="11"/>
        <color rgb="FF000000"/>
        <rFont val="Calibri"/>
        <family val="2"/>
        <scheme val="minor"/>
      </rPr>
      <t>D’ Hauburdin</t>
    </r>
    <r>
      <rPr>
        <sz val="11"/>
        <color rgb="FF333333"/>
        <rFont val="Arial"/>
        <family val="2"/>
      </rPr>
      <t xml:space="preserve"> </t>
    </r>
    <r>
      <rPr>
        <b/>
        <sz val="11"/>
        <color rgb="FFCC3300"/>
        <rFont val="Arial"/>
        <family val="2"/>
      </rPr>
      <t>fit</t>
    </r>
    <r>
      <rPr>
        <sz val="11"/>
        <color rgb="FF333333"/>
        <rFont val="Arial"/>
        <family val="2"/>
      </rPr>
      <t xml:space="preserve"> cette année les </t>
    </r>
    <r>
      <rPr>
        <b/>
        <sz val="11"/>
        <color rgb="FFCC3300"/>
        <rFont val="Arial"/>
        <family val="2"/>
      </rPr>
      <t>frais</t>
    </r>
    <r>
      <rPr>
        <sz val="11"/>
        <color rgb="FF333333"/>
        <rFont val="Arial"/>
        <family val="2"/>
      </rPr>
      <t xml:space="preserve"> d’ une retraite , prêchée par deux </t>
    </r>
    <r>
      <rPr>
        <sz val="11"/>
        <color rgb="FF000000"/>
        <rFont val="Calibri"/>
        <family val="2"/>
        <scheme val="minor"/>
      </rPr>
      <t>Frères</t>
    </r>
    <r>
      <rPr>
        <sz val="11"/>
        <color rgb="FF333333"/>
        <rFont val="Arial"/>
        <family val="2"/>
      </rPr>
      <t xml:space="preserve"> </t>
    </r>
    <r>
      <rPr>
        <sz val="11"/>
        <color rgb="FF000000"/>
        <rFont val="Calibri"/>
        <family val="2"/>
        <scheme val="minor"/>
      </rPr>
      <t>Maristes</t>
    </r>
    <r>
      <rPr>
        <sz val="11"/>
        <color rgb="FF333333"/>
        <rFont val="Arial"/>
        <family val="2"/>
      </rPr>
      <t xml:space="preserve"> .</t>
    </r>
  </si>
  <si>
    <r>
      <t xml:space="preserve">Nous nous en voudrions de réserver le festin de la science à ceux qui en ont </t>
    </r>
    <r>
      <rPr>
        <b/>
        <sz val="11"/>
        <color rgb="FFCC3300"/>
        <rFont val="Arial"/>
        <family val="2"/>
      </rPr>
      <t>fait</t>
    </r>
    <r>
      <rPr>
        <sz val="11"/>
        <color rgb="FF333333"/>
        <rFont val="Arial"/>
        <family val="2"/>
      </rPr>
      <t xml:space="preserve"> les </t>
    </r>
    <r>
      <rPr>
        <b/>
        <sz val="11"/>
        <color rgb="FFCC3300"/>
        <rFont val="Arial"/>
        <family val="2"/>
      </rPr>
      <t>frais</t>
    </r>
    <r>
      <rPr>
        <sz val="11"/>
        <color rgb="FF333333"/>
        <rFont val="Arial"/>
        <family val="2"/>
      </rPr>
      <t xml:space="preserve"> .</t>
    </r>
  </si>
  <si>
    <r>
      <t xml:space="preserve">Réduire ses dépenses? </t>
    </r>
    <r>
      <rPr>
        <sz val="11"/>
        <color rgb="FF000000"/>
        <rFont val="Calibri"/>
        <family val="2"/>
        <scheme val="minor"/>
      </rPr>
      <t xml:space="preserve">Mais comment? Il ne </t>
    </r>
    <r>
      <rPr>
        <b/>
        <sz val="11"/>
        <color rgb="FFCC3300"/>
        <rFont val="Calibri"/>
        <family val="2"/>
        <scheme val="minor"/>
      </rPr>
      <t>fait</t>
    </r>
    <r>
      <rPr>
        <sz val="11"/>
        <color rgb="FF000000"/>
        <rFont val="Calibri"/>
        <family val="2"/>
        <scheme val="minor"/>
      </rPr>
      <t xml:space="preserve"> aucuns </t>
    </r>
    <r>
      <rPr>
        <b/>
        <sz val="11"/>
        <color rgb="FFCC3300"/>
        <rFont val="Calibri"/>
        <family val="2"/>
        <scheme val="minor"/>
      </rPr>
      <t>frais</t>
    </r>
    <r>
      <rPr>
        <sz val="11"/>
        <color rgb="FF000000"/>
        <rFont val="Calibri"/>
        <family val="2"/>
        <scheme val="minor"/>
      </rPr>
      <t xml:space="preserve"> inutiles ...</t>
    </r>
  </si>
  <si>
    <r>
      <t>Ninon</t>
    </r>
    <r>
      <rPr>
        <sz val="11"/>
        <color rgb="FF333333"/>
        <rFont val="Arial"/>
        <family val="2"/>
      </rPr>
      <t xml:space="preserve"> enrage d’ avoir </t>
    </r>
    <r>
      <rPr>
        <b/>
        <sz val="11"/>
        <color rgb="FFCC3300"/>
        <rFont val="Arial"/>
        <family val="2"/>
      </rPr>
      <t>fait</t>
    </r>
    <r>
      <rPr>
        <sz val="11"/>
        <color rgb="FF333333"/>
        <rFont val="Arial"/>
        <family val="2"/>
      </rPr>
      <t xml:space="preserve"> d’ inutiles </t>
    </r>
    <r>
      <rPr>
        <b/>
        <sz val="11"/>
        <color rgb="FFCC3300"/>
        <rFont val="Arial"/>
        <family val="2"/>
      </rPr>
      <t>frais</t>
    </r>
    <r>
      <rPr>
        <sz val="11"/>
        <color rgb="FF333333"/>
        <rFont val="Arial"/>
        <family val="2"/>
      </rPr>
      <t xml:space="preserve"> de clôture et d’ aménagements , si le lieu préparé pour le recueillement de sa fille est violé .</t>
    </r>
  </si>
  <si>
    <r>
      <t xml:space="preserve">Il a tort de </t>
    </r>
    <r>
      <rPr>
        <b/>
        <sz val="11"/>
        <color rgb="FFCC3300"/>
        <rFont val="Arial"/>
        <family val="2"/>
      </rPr>
      <t>faire</t>
    </r>
    <r>
      <rPr>
        <sz val="11"/>
        <color rgb="FF333333"/>
        <rFont val="Arial"/>
        <family val="2"/>
      </rPr>
      <t xml:space="preserve"> tant de </t>
    </r>
    <r>
      <rPr>
        <b/>
        <sz val="11"/>
        <color rgb="FFCC3300"/>
        <rFont val="Arial"/>
        <family val="2"/>
      </rPr>
      <t xml:space="preserve">frais ; </t>
    </r>
    <r>
      <rPr>
        <sz val="11"/>
        <color rgb="FF333333"/>
        <rFont val="Arial"/>
        <family val="2"/>
      </rPr>
      <t>nous ne pourrons plus nous en dépétrer .</t>
    </r>
  </si>
  <si>
    <r>
      <t xml:space="preserve">c’ est il y a huit jours , quand les journaux ont donné le texte de l’ ultimatum , quand j’ ai vu se dessiner la partie de billard ... quand j’ ai compris que c’ étaient les peuples qui allaient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du carambolage ...</t>
    </r>
  </si>
  <si>
    <r>
      <t xml:space="preserve">Cette chienne enragée veut être payée avant lundi soir , sinon elle </t>
    </r>
    <r>
      <rPr>
        <b/>
        <sz val="11"/>
        <color rgb="FFCC3300"/>
        <rFont val="Arial"/>
        <family val="2"/>
      </rPr>
      <t>fera</t>
    </r>
    <r>
      <rPr>
        <sz val="11"/>
        <color rgb="FF333333"/>
        <rFont val="Arial"/>
        <family val="2"/>
      </rPr>
      <t xml:space="preserve"> des </t>
    </r>
    <r>
      <rPr>
        <b/>
        <i/>
        <sz val="11"/>
        <color rgb="FFCC3300"/>
        <rFont val="Arial"/>
        <family val="2"/>
      </rPr>
      <t>frais</t>
    </r>
    <r>
      <rPr>
        <i/>
        <sz val="11"/>
        <color rgb="FF333333"/>
        <rFont val="Arial"/>
        <family val="2"/>
      </rPr>
      <t xml:space="preserve"> .</t>
    </r>
  </si>
  <si>
    <r>
      <t xml:space="preserve">Or , lorsque </t>
    </r>
    <r>
      <rPr>
        <sz val="11"/>
        <color rgb="FF000000"/>
        <rFont val="Calibri"/>
        <family val="2"/>
        <scheme val="minor"/>
      </rPr>
      <t>M</t>
    </r>
    <r>
      <rPr>
        <sz val="11"/>
        <color rgb="FF333333"/>
        <rFont val="Arial"/>
        <family val="2"/>
      </rPr>
      <t xml:space="preserve"> . </t>
    </r>
    <r>
      <rPr>
        <sz val="11"/>
        <color rgb="FF000000"/>
        <rFont val="Calibri"/>
        <family val="2"/>
        <scheme val="minor"/>
      </rPr>
      <t xml:space="preserve">Naville nous fit part , il y a quelques mois , de son intention de faire paraître </t>
    </r>
    <r>
      <rPr>
        <i/>
        <sz val="11"/>
        <color rgb="FF000000"/>
        <rFont val="Calibri"/>
        <family val="2"/>
        <scheme val="minor"/>
      </rPr>
      <t>le camarade ,</t>
    </r>
    <r>
      <rPr>
        <sz val="11"/>
        <color rgb="FF000000"/>
        <rFont val="Calibri"/>
        <family val="2"/>
        <scheme val="minor"/>
      </rPr>
      <t xml:space="preserve"> journal qui répondait , d’ après lui , à la nécessité de donner une nouvelle vigueur à la critique oppositionnelle mais qui , en réalité , devait surtout lui permettre de prendre de Fourrier , trop clairvoyant , un de ces congés sourds dont il a l’ habitude , j’ ai été curieux d’ apprendre de sa bouche qui </t>
    </r>
    <r>
      <rPr>
        <b/>
        <sz val="11"/>
        <color rgb="FFCC3300"/>
        <rFont val="Calibri"/>
        <family val="2"/>
        <scheme val="minor"/>
      </rPr>
      <t>faisait</t>
    </r>
    <r>
      <rPr>
        <sz val="11"/>
        <color rgb="FF000000"/>
        <rFont val="Calibri"/>
        <family val="2"/>
        <scheme val="minor"/>
      </rPr>
      <t xml:space="preserve"> les </t>
    </r>
    <r>
      <rPr>
        <b/>
        <sz val="11"/>
        <color rgb="FFCC3300"/>
        <rFont val="Calibri"/>
        <family val="2"/>
        <scheme val="minor"/>
      </rPr>
      <t>frais</t>
    </r>
    <r>
      <rPr>
        <sz val="11"/>
        <color rgb="FF000000"/>
        <rFont val="Calibri"/>
        <family val="2"/>
        <scheme val="minor"/>
      </rPr>
      <t xml:space="preserve"> de cette publication , publication dont , comme je l’ ai dit , il devait être directeur , et seul directeur bien entendu .</t>
    </r>
  </si>
  <si>
    <r>
      <t xml:space="preserve">Grâce sans doute aux bénéfices que leur avaient rapportés les travaux exécutés à la Sorbonne , ils purent abandonner leur ancien atelier , renouveler et adapter leur matériel et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d’ une nouvelle installation , probablement plus importante , créant alors une officine indépendante qui devait se montrer fort active .</t>
    </r>
  </si>
  <si>
    <r>
      <t xml:space="preserve">Nostre opinion ne la laisse jamais courir à faux </t>
    </r>
    <r>
      <rPr>
        <b/>
        <sz val="11"/>
        <color rgb="FFCC3300"/>
        <rFont val="Arial"/>
        <family val="2"/>
      </rPr>
      <t>fret</t>
    </r>
    <r>
      <rPr>
        <sz val="11"/>
        <color rgb="FF333333"/>
        <rFont val="Arial"/>
        <family val="2"/>
      </rPr>
      <t xml:space="preserve"> .</t>
    </r>
  </si>
  <si>
    <r>
      <t xml:space="preserve">davantaige , qui la vouldroit emmurailler comme strasbourg , orleans ou ferrare , il ne seroit possible , tant les </t>
    </r>
    <r>
      <rPr>
        <b/>
        <sz val="11"/>
        <color rgb="FFC00000"/>
        <rFont val="Calibri"/>
        <family val="2"/>
        <scheme val="minor"/>
      </rPr>
      <t>frais</t>
    </r>
    <r>
      <rPr>
        <sz val="11"/>
        <color rgb="FF000000"/>
        <rFont val="Calibri"/>
        <family val="2"/>
        <scheme val="minor"/>
      </rPr>
      <t xml:space="preserve"> et despens seroyent excessifz . </t>
    </r>
  </si>
  <si>
    <r>
      <t xml:space="preserve">car il ne se treuve par tout de l’ Arene de fosse , du Cyment , de l’ Avet , du Sapin , ny du Marbre en abondance , mais une chose en un pays , et l’ autre en l’ autre : qui fait que les </t>
    </r>
    <r>
      <rPr>
        <b/>
        <sz val="11"/>
        <color rgb="FFC00000"/>
        <rFont val="Calibri"/>
        <family val="2"/>
        <scheme val="minor"/>
      </rPr>
      <t>fraiz</t>
    </r>
    <r>
      <rPr>
        <sz val="11"/>
        <color rgb="FF000000"/>
        <rFont val="Calibri"/>
        <family val="2"/>
        <scheme val="minor"/>
      </rPr>
      <t xml:space="preserve"> en sont excessifz , et encores n’ en a lon pas a son aise . </t>
    </r>
  </si>
  <si>
    <r>
      <t xml:space="preserve">non , monsieur , car je n’ en ay dict que la vérité , et , pour dieu , donnons fin à nostre different , car nous ne sommes icy sans grand </t>
    </r>
    <r>
      <rPr>
        <b/>
        <sz val="11"/>
        <color rgb="FFC00000"/>
        <rFont val="Calibri"/>
        <family val="2"/>
        <scheme val="minor"/>
      </rPr>
      <t>frais</t>
    </r>
    <r>
      <rPr>
        <sz val="11"/>
        <color rgb="FF000000"/>
        <rFont val="Calibri"/>
        <family val="2"/>
        <scheme val="minor"/>
      </rPr>
      <t xml:space="preserve"> . </t>
    </r>
  </si>
  <si>
    <r>
      <t xml:space="preserve">et fauldroit que les hardiz entrepreneurs craignans encourir la peyne de la loy , dissent plus a la verité qu’ ilz ne font , le sommaire des </t>
    </r>
    <r>
      <rPr>
        <b/>
        <sz val="11"/>
        <color rgb="FFC00000"/>
        <rFont val="Calibri"/>
        <family val="2"/>
        <scheme val="minor"/>
      </rPr>
      <t>fraiz</t>
    </r>
    <r>
      <rPr>
        <sz val="11"/>
        <color rgb="FF000000"/>
        <rFont val="Calibri"/>
        <family val="2"/>
        <scheme val="minor"/>
      </rPr>
      <t xml:space="preserve"> convenables , si que les bastisseurs pourroient achever leurs maisons pour l’ Argent par eulx preparé , ou un peu plus .</t>
    </r>
  </si>
  <si>
    <r>
      <t xml:space="preserve">c’ est le temps qu’ on donne ordinairement au jeu , aux spectacles , aux banquetz , et autres telles voluptez de plus grands </t>
    </r>
    <r>
      <rPr>
        <b/>
        <sz val="11"/>
        <color rgb="FFCC3300"/>
        <rFont val="Arial"/>
        <family val="2"/>
      </rPr>
      <t>fraiz</t>
    </r>
    <r>
      <rPr>
        <sz val="11"/>
        <color rgb="FF333333"/>
        <rFont val="Arial"/>
        <family val="2"/>
      </rPr>
      <t xml:space="preserve"> , et bien souvent de moindre plaisir , pour le moins de recréation moins honeste et moins digne d’ un esprit libéralement institué .</t>
    </r>
  </si>
  <si>
    <r>
      <t xml:space="preserve">Et pource que </t>
    </r>
    <r>
      <rPr>
        <sz val="11"/>
        <color rgb="FF000000"/>
        <rFont val="Calibri"/>
        <family val="2"/>
        <scheme val="minor"/>
      </rPr>
      <t>Chichouan</t>
    </r>
    <r>
      <rPr>
        <sz val="11"/>
        <color rgb="FF333333"/>
        <rFont val="Arial"/>
        <family val="2"/>
      </rPr>
      <t xml:space="preserve"> n’ avoit pas d’ autre moyen que son tabourin , il demandoit à ce bonhomme quelque argent comptant en mariage faisant pour soustenir les </t>
    </r>
    <r>
      <rPr>
        <b/>
        <sz val="11"/>
        <color rgb="FFCC3300"/>
        <rFont val="Arial"/>
        <family val="2"/>
      </rPr>
      <t>frais</t>
    </r>
    <r>
      <rPr>
        <sz val="11"/>
        <color rgb="FF333333"/>
        <rFont val="Arial"/>
        <family val="2"/>
      </rPr>
      <t xml:space="preserve"> du nouveau mesnage .</t>
    </r>
  </si>
  <si>
    <r>
      <t xml:space="preserve">Et a la verité si cest edifice eust aussi bien esté de Marbre , et que les </t>
    </r>
    <r>
      <rPr>
        <b/>
        <sz val="11"/>
        <color rgb="FFC00000"/>
        <rFont val="Calibri"/>
        <family val="2"/>
        <scheme val="minor"/>
      </rPr>
      <t>fraiz</t>
    </r>
    <r>
      <rPr>
        <sz val="11"/>
        <color rgb="FF000000"/>
        <rFont val="Calibri"/>
        <family val="2"/>
        <scheme val="minor"/>
      </rPr>
      <t xml:space="preserve"> de la matiere luy eussent donné autant de reputation et d’ auctorité que l’ industrie , il seroit maintenant nommé entre les premiers et principaux ouvrages de ce Monde .</t>
    </r>
  </si>
  <si>
    <r>
      <t xml:space="preserve">Ils furent jugés par contumace et condemnez tous deux à la mort , leurs biens confisquez au prince , et quinze cens escuz au pere pour les </t>
    </r>
    <r>
      <rPr>
        <b/>
        <sz val="11"/>
        <color rgb="FFCC3300"/>
        <rFont val="Arial"/>
        <family val="2"/>
      </rPr>
      <t>fraiz</t>
    </r>
    <r>
      <rPr>
        <sz val="11"/>
        <color rgb="FF333333"/>
        <rFont val="Arial"/>
        <family val="2"/>
      </rPr>
      <t xml:space="preserve"> du procès .</t>
    </r>
  </si>
  <si>
    <r>
      <t xml:space="preserve">Au reste , distribution est une certaine administration tant du lieu que de la matiere , et une temperance modeste a l’ endroict des </t>
    </r>
    <r>
      <rPr>
        <b/>
        <sz val="11"/>
        <color rgb="FFC00000"/>
        <rFont val="Calibri"/>
        <family val="2"/>
        <scheme val="minor"/>
      </rPr>
      <t>fraiz</t>
    </r>
    <r>
      <rPr>
        <sz val="11"/>
        <color rgb="FF000000"/>
        <rFont val="Calibri"/>
        <family val="2"/>
        <scheme val="minor"/>
      </rPr>
      <t xml:space="preserve"> de l’ ouvrage .</t>
    </r>
  </si>
  <si>
    <r>
      <t xml:space="preserve">car cela peult de beaucoup avancer un ouvrage , et encores espargner grand partie des </t>
    </r>
    <r>
      <rPr>
        <b/>
        <sz val="11"/>
        <color rgb="FFC00000"/>
        <rFont val="Calibri"/>
        <family val="2"/>
        <scheme val="minor"/>
      </rPr>
      <t>fraiz</t>
    </r>
    <r>
      <rPr>
        <sz val="11"/>
        <color rgb="FF000000"/>
        <rFont val="Calibri"/>
        <family val="2"/>
        <scheme val="minor"/>
      </rPr>
      <t xml:space="preserve"> .</t>
    </r>
  </si>
  <si>
    <r>
      <t xml:space="preserve">Et ce qui me faict interpreter que ce plaisir qu’ il dit sentir en son ame , de ses inventions , regarde aucunement la reputation qu’ il en esperoit acquerir apres sa mort , c’ est l’ ordonnance de son testament , par lequel il veut que </t>
    </r>
    <r>
      <rPr>
        <sz val="11"/>
        <color rgb="FF000000"/>
        <rFont val="Calibri"/>
        <family val="2"/>
        <scheme val="minor"/>
      </rPr>
      <t>Aminomachus</t>
    </r>
    <r>
      <rPr>
        <sz val="11"/>
        <color rgb="FF333333"/>
        <rFont val="Arial"/>
        <family val="2"/>
      </rPr>
      <t xml:space="preserve"> et </t>
    </r>
    <r>
      <rPr>
        <sz val="11"/>
        <color rgb="FF000000"/>
        <rFont val="Calibri"/>
        <family val="2"/>
        <scheme val="minor"/>
      </rPr>
      <t>Thimocrates</t>
    </r>
    <r>
      <rPr>
        <sz val="11"/>
        <color rgb="FF333333"/>
        <rFont val="Arial"/>
        <family val="2"/>
      </rPr>
      <t xml:space="preserve"> , ses heritiers , fournissent , pour la celebration de son jour natal , tous les mois de janvier , les </t>
    </r>
    <r>
      <rPr>
        <b/>
        <sz val="11"/>
        <color rgb="FFCC3300"/>
        <rFont val="Arial"/>
        <family val="2"/>
      </rPr>
      <t>frais</t>
    </r>
    <r>
      <rPr>
        <sz val="11"/>
        <color rgb="FF333333"/>
        <rFont val="Arial"/>
        <family val="2"/>
      </rPr>
      <t xml:space="preserve"> que </t>
    </r>
    <r>
      <rPr>
        <sz val="11"/>
        <color rgb="FF000000"/>
        <rFont val="Calibri"/>
        <family val="2"/>
        <scheme val="minor"/>
      </rPr>
      <t xml:space="preserve">Hermachus </t>
    </r>
    <r>
      <rPr>
        <sz val="11"/>
        <color rgb="FF333333"/>
        <rFont val="Arial"/>
        <family val="2"/>
      </rPr>
      <t xml:space="preserve">ordonneroit , et aussi pour la despence qui se feroit , le vingtiesme jour de chasque lune , au traitement des philosophes ses familiers , qui s’ assembleroient à l’ honneur de la memoire de luy et de </t>
    </r>
    <r>
      <rPr>
        <sz val="11"/>
        <color rgb="FF000000"/>
        <rFont val="Calibri"/>
        <family val="2"/>
        <scheme val="minor"/>
      </rPr>
      <t>Metrodorus</t>
    </r>
    <r>
      <rPr>
        <sz val="11"/>
        <color rgb="FF333333"/>
        <rFont val="Arial"/>
        <family val="2"/>
      </rPr>
      <t xml:space="preserve"> . </t>
    </r>
    <r>
      <rPr>
        <sz val="11"/>
        <color rgb="FF000000"/>
        <rFont val="Calibri"/>
        <family val="2"/>
        <scheme val="minor"/>
      </rPr>
      <t>Carneades</t>
    </r>
    <r>
      <rPr>
        <sz val="11"/>
        <color rgb="FF333333"/>
        <rFont val="Arial"/>
        <family val="2"/>
      </rPr>
      <t xml:space="preserve"> a esté chef de l’ opinion contraire , et a maintenu que la gloire estoit pour elle mesme desirable : </t>
    </r>
  </si>
  <si>
    <r>
      <t xml:space="preserve">Aucune denrée ne devint exempte ; nul lieu , nul passage ne se pût plus rencontrer sur une route , qu’ il ne falut donner des déclarations , et paier des tributs , par des séjours uniquement pratiquez par des commis pour tout fare consommer en </t>
    </r>
    <r>
      <rPr>
        <b/>
        <sz val="11"/>
        <color rgb="FFCC3300"/>
        <rFont val="Arial"/>
        <family val="2"/>
      </rPr>
      <t>frais</t>
    </r>
    <r>
      <rPr>
        <sz val="11"/>
        <color rgb="FF333333"/>
        <rFont val="Arial"/>
        <family val="2"/>
      </rPr>
      <t xml:space="preserve"> , encore trois fois plus ruïneux que les sommes mêmes .</t>
    </r>
  </si>
  <si>
    <r>
      <t xml:space="preserve">Et si je ne craignois de vous mettre en </t>
    </r>
    <r>
      <rPr>
        <b/>
        <sz val="11"/>
        <color rgb="FFCC3300"/>
        <rFont val="Arial"/>
        <family val="2"/>
      </rPr>
      <t>frais</t>
    </r>
    <r>
      <rPr>
        <sz val="11"/>
        <color rgb="FF333333"/>
        <rFont val="Arial"/>
        <family val="2"/>
      </rPr>
      <t xml:space="preserve">pour le port , je vous envoyrois maintenant le testament et contract que </t>
    </r>
    <r>
      <rPr>
        <sz val="11"/>
        <color rgb="FF000000"/>
        <rFont val="Calibri"/>
        <family val="2"/>
        <scheme val="minor"/>
      </rPr>
      <t>Mahomed</t>
    </r>
    <r>
      <rPr>
        <sz val="11"/>
        <color rgb="FF333333"/>
        <rFont val="Arial"/>
        <family val="2"/>
      </rPr>
      <t xml:space="preserve"> feist avec les chrestiens , dont le manuscrit venoit d’ estre imprimé quand je partis , avec la version latine de </t>
    </r>
    <r>
      <rPr>
        <sz val="11"/>
        <color rgb="FF000000"/>
        <rFont val="Calibri"/>
        <family val="2"/>
        <scheme val="minor"/>
      </rPr>
      <t>Msr</t>
    </r>
    <r>
      <rPr>
        <sz val="11"/>
        <color rgb="FF333333"/>
        <rFont val="Arial"/>
        <family val="2"/>
      </rPr>
      <t xml:space="preserve"> </t>
    </r>
    <r>
      <rPr>
        <sz val="11"/>
        <color rgb="FF000000"/>
        <rFont val="Calibri"/>
        <family val="2"/>
        <scheme val="minor"/>
      </rPr>
      <t>Gabriel</t>
    </r>
    <r>
      <rPr>
        <sz val="11"/>
        <color rgb="FF333333"/>
        <rFont val="Arial"/>
        <family val="2"/>
      </rPr>
      <t xml:space="preserve"> </t>
    </r>
    <r>
      <rPr>
        <sz val="11"/>
        <color rgb="FF000000"/>
        <rFont val="Calibri"/>
        <family val="2"/>
        <scheme val="minor"/>
      </rPr>
      <t>Sionite</t>
    </r>
    <r>
      <rPr>
        <sz val="11"/>
        <color rgb="FF333333"/>
        <rFont val="Arial"/>
        <family val="2"/>
      </rPr>
      <t xml:space="preserve"> .</t>
    </r>
  </si>
  <si>
    <r>
      <t xml:space="preserve">À peu de </t>
    </r>
    <r>
      <rPr>
        <b/>
        <sz val="11"/>
        <color rgb="FFC00000"/>
        <rFont val="Arial"/>
        <family val="2"/>
      </rPr>
      <t>frais</t>
    </r>
    <r>
      <rPr>
        <sz val="11"/>
        <color rgb="FF333333"/>
        <rFont val="Arial"/>
        <family val="2"/>
      </rPr>
      <t xml:space="preserve"> , et sans aucuns efforts pareilles gens édifioient alors la seule voix au lut estant unie . </t>
    </r>
  </si>
  <si>
    <r>
      <t xml:space="preserve">Thibaut qui regne seul en ce riche domaine , à ses </t>
    </r>
    <r>
      <rPr>
        <b/>
        <sz val="11"/>
        <color rgb="FFC00000"/>
        <rFont val="Calibri"/>
        <family val="2"/>
        <scheme val="minor"/>
      </rPr>
      <t>frais</t>
    </r>
    <r>
      <rPr>
        <sz val="11"/>
        <color rgb="FF000000"/>
        <rFont val="Calibri"/>
        <family val="2"/>
        <scheme val="minor"/>
      </rPr>
      <t xml:space="preserve"> les soudoye , en personne les mene . </t>
    </r>
  </si>
  <si>
    <r>
      <t xml:space="preserve">L’ orateur insistant toujours sur les </t>
    </r>
    <r>
      <rPr>
        <b/>
        <sz val="11"/>
        <color rgb="FFCC3300"/>
        <rFont val="Arial"/>
        <family val="2"/>
      </rPr>
      <t>frais</t>
    </r>
    <r>
      <rPr>
        <sz val="11"/>
        <color rgb="FF333333"/>
        <rFont val="Arial"/>
        <family val="2"/>
      </rPr>
      <t xml:space="preserve"> considérables de justice , dispose à un accommodement .</t>
    </r>
  </si>
  <si>
    <r>
      <t xml:space="preserve">commencez de moins par une , les </t>
    </r>
    <r>
      <rPr>
        <b/>
        <sz val="11"/>
        <color rgb="FFCC3300"/>
        <rFont val="Arial"/>
        <family val="2"/>
      </rPr>
      <t>frais</t>
    </r>
    <r>
      <rPr>
        <sz val="11"/>
        <color rgb="FF333333"/>
        <rFont val="Arial"/>
        <family val="2"/>
      </rPr>
      <t xml:space="preserve"> d’ une expérience ne vous ruineront pas .</t>
    </r>
  </si>
  <si>
    <r>
      <t xml:space="preserve">Les </t>
    </r>
    <r>
      <rPr>
        <b/>
        <sz val="11"/>
        <color rgb="FFCC3300"/>
        <rFont val="Arial"/>
        <family val="2"/>
      </rPr>
      <t>frais</t>
    </r>
    <r>
      <rPr>
        <sz val="11"/>
        <color rgb="FF333333"/>
        <rFont val="Arial"/>
        <family val="2"/>
      </rPr>
      <t xml:space="preserve"> énormes que nous coûte leur conservation , et la facilité avec laquelle on les prend , auroient dû nous faire revenir de ce préjugé .</t>
    </r>
  </si>
  <si>
    <r>
      <t xml:space="preserve">Sur nouveaux </t>
    </r>
    <r>
      <rPr>
        <b/>
        <sz val="11"/>
        <color rgb="FFFF0000"/>
        <rFont val="Arial"/>
        <family val="2"/>
      </rPr>
      <t>frais</t>
    </r>
    <r>
      <rPr>
        <sz val="11"/>
        <color rgb="FF333333"/>
        <rFont val="Arial"/>
        <family val="2"/>
      </rPr>
      <t xml:space="preserve"> , on travaille , on défriche ; la cassette du prince est enfin aux abois . </t>
    </r>
  </si>
  <si>
    <r>
      <t xml:space="preserve">Ne négligez rien pour qu’ elle fasse le voyage sûrement : je paierai les </t>
    </r>
    <r>
      <rPr>
        <b/>
        <sz val="11"/>
        <color rgb="FFCC3300"/>
        <rFont val="Arial"/>
        <family val="2"/>
      </rPr>
      <t>frais</t>
    </r>
    <r>
      <rPr>
        <sz val="11"/>
        <color rgb="FF333333"/>
        <rFont val="Arial"/>
        <family val="2"/>
      </rPr>
      <t xml:space="preserve"> .</t>
    </r>
  </si>
  <si>
    <r>
      <t xml:space="preserve">Les divisions de la flottille et les frégates construites aux </t>
    </r>
    <r>
      <rPr>
        <b/>
        <sz val="11"/>
        <color rgb="FFCC3300"/>
        <rFont val="Arial"/>
        <family val="2"/>
      </rPr>
      <t>frais</t>
    </r>
    <r>
      <rPr>
        <sz val="11"/>
        <color rgb="FF333333"/>
        <rFont val="Arial"/>
        <family val="2"/>
      </rPr>
      <t xml:space="preserve"> des finances de mon royaume d’ Italie , et qui font aujourd’ hui partie des armées françaises , ont rendu d’ utiles services dans plusieurs circonstances .</t>
    </r>
  </si>
  <si>
    <r>
      <t xml:space="preserve">Vous vous trompez , monsieur , elles se multiplieront à l’ infini , car il n’ y a rien qui puisse se faire à moins de </t>
    </r>
    <r>
      <rPr>
        <b/>
        <sz val="11"/>
        <color rgb="FFCC3300"/>
        <rFont val="Arial"/>
        <family val="2"/>
      </rPr>
      <t>frais</t>
    </r>
    <r>
      <rPr>
        <sz val="11"/>
        <color rgb="FF333333"/>
        <rFont val="Arial"/>
        <family val="2"/>
      </rPr>
      <t xml:space="preserve"> qu’ une mauvaise édition .</t>
    </r>
  </si>
  <si>
    <r>
      <t xml:space="preserve">Beaucoup de jeunes gens ont été placés dans ses troupes , et un grand nombre dans des maisons d’ éducation , aux </t>
    </r>
    <r>
      <rPr>
        <b/>
        <sz val="11"/>
        <color rgb="FFCC3300"/>
        <rFont val="Arial"/>
        <family val="2"/>
      </rPr>
      <t>frais</t>
    </r>
    <r>
      <rPr>
        <sz val="11"/>
        <color rgb="FF333333"/>
        <rFont val="Arial"/>
        <family val="2"/>
      </rPr>
      <t xml:space="preserve"> de sa majesté .</t>
    </r>
  </si>
  <si>
    <r>
      <t xml:space="preserve">Il est également évident que , dans ce cas , il en coûterait beaucoup plus aux propriétaires fonciers que s’ ils avaient payé directement au fisc , sur leurs revenus , sans </t>
    </r>
    <r>
      <rPr>
        <b/>
        <sz val="11"/>
        <color rgb="FFCC3300"/>
        <rFont val="Arial"/>
        <family val="2"/>
      </rPr>
      <t>frais</t>
    </r>
    <r>
      <rPr>
        <sz val="11"/>
        <color rgb="FF333333"/>
        <rFont val="Arial"/>
        <family val="2"/>
      </rPr>
      <t xml:space="preserve"> de perception , et sans que la valeur des productions qui font la base de leurs revenus fût diminuée , une somme égale à celle que le souverain retirerait des impositions indirectes .</t>
    </r>
  </si>
  <si>
    <r>
      <t xml:space="preserve">Je me rendis à Balsora où je m’ embarquay avec plusieurs Marchands sur un Vaisseau que nous avions équipé à </t>
    </r>
    <r>
      <rPr>
        <b/>
        <sz val="11"/>
        <color rgb="FFC00000"/>
        <rFont val="Calibri"/>
        <family val="2"/>
        <scheme val="minor"/>
      </rPr>
      <t xml:space="preserve">frais </t>
    </r>
    <r>
      <rPr>
        <sz val="11"/>
        <color rgb="FF000000"/>
        <rFont val="Calibri"/>
        <family val="2"/>
        <scheme val="minor"/>
      </rPr>
      <t>communs .</t>
    </r>
  </si>
  <si>
    <r>
      <t xml:space="preserve">Les colléges , universités , et autres établissemens pour l’ éducation de la jeunesse fleuriront de nouveau , et les habitans du pays ne seront pas obligés d’ envoyer bien loin leurs enfans à grands </t>
    </r>
    <r>
      <rPr>
        <b/>
        <sz val="11"/>
        <color rgb="FFCC3300"/>
        <rFont val="Arial"/>
        <family val="2"/>
      </rPr>
      <t>frais</t>
    </r>
    <r>
      <rPr>
        <sz val="11"/>
        <color rgb="FF333333"/>
        <rFont val="Arial"/>
        <family val="2"/>
      </rPr>
      <t xml:space="preserve"> pour les élever .</t>
    </r>
  </si>
  <si>
    <r>
      <t xml:space="preserve">Dernièrement la grange de XX vint à être frappée du tonnerre : cinq jours après elle était rebâtie par les voisins sans </t>
    </r>
    <r>
      <rPr>
        <b/>
        <sz val="11"/>
        <color rgb="FFCC3300"/>
        <rFont val="Arial"/>
        <family val="2"/>
      </rPr>
      <t>frais</t>
    </r>
    <r>
      <rPr>
        <sz val="11"/>
        <color rgb="FF333333"/>
        <rFont val="Arial"/>
        <family val="2"/>
      </rPr>
      <t xml:space="preserve"> .</t>
    </r>
  </si>
  <si>
    <r>
      <t xml:space="preserve">Trois soeurs , trois filles très parées , faisaient leurs contorsions impures , sous l’ oeil bienveillant de leur mère , une énorme petite boule de graisse vivante coiffée d’ un cornet de papier doré et mendiant pour les </t>
    </r>
    <r>
      <rPr>
        <b/>
        <sz val="11"/>
        <color rgb="FFCC3300"/>
        <rFont val="Arial"/>
        <family val="2"/>
      </rPr>
      <t>frais</t>
    </r>
    <r>
      <rPr>
        <sz val="11"/>
        <color rgb="FF333333"/>
        <rFont val="Arial"/>
        <family val="2"/>
      </rPr>
      <t xml:space="preserve"> généraux de la maison , après chaque crise de trépidation des ventres de ses enfants .</t>
    </r>
  </si>
  <si>
    <r>
      <t xml:space="preserve">Eh bien , </t>
    </r>
    <r>
      <rPr>
        <sz val="11"/>
        <color rgb="FF000000"/>
        <rFont val="Calibri"/>
        <family val="2"/>
        <scheme val="minor"/>
      </rPr>
      <t>Gilles</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Rais</t>
    </r>
    <r>
      <rPr>
        <sz val="11"/>
        <color rgb="FF333333"/>
        <rFont val="Arial"/>
        <family val="2"/>
      </rPr>
      <t xml:space="preserve"> , qui avait levé à ses </t>
    </r>
    <r>
      <rPr>
        <b/>
        <sz val="11"/>
        <color rgb="FFCC3300"/>
        <rFont val="Arial"/>
        <family val="2"/>
      </rPr>
      <t>frais</t>
    </r>
    <r>
      <rPr>
        <sz val="11"/>
        <color rgb="FF333333"/>
        <rFont val="Arial"/>
        <family val="2"/>
      </rPr>
      <t xml:space="preserve"> des troupes , fut certainement reçu , à bras ouverts , dans cette cour .</t>
    </r>
  </si>
  <si>
    <r>
      <t xml:space="preserve">Ils n’ y avaient que l’ asile , la protection et la compagnie de la princesse , y vivant d’ ailleurs à leurs </t>
    </r>
    <r>
      <rPr>
        <b/>
        <sz val="11"/>
        <color rgb="FFCC3300"/>
        <rFont val="Arial"/>
        <family val="2"/>
      </rPr>
      <t>frais</t>
    </r>
    <r>
      <rPr>
        <sz val="11"/>
        <color rgb="FF333333"/>
        <rFont val="Arial"/>
        <family val="2"/>
      </rPr>
      <t xml:space="preserve"> et dépens , ce à quoi leur délicatesse tenait beaucoup .</t>
    </r>
  </si>
  <si>
    <r>
      <t>Frédéric</t>
    </r>
    <r>
      <rPr>
        <sz val="11"/>
        <color rgb="FF333333"/>
        <rFont val="Arial"/>
        <family val="2"/>
      </rPr>
      <t xml:space="preserve"> signa ce qui était convenu , avec obligation solidaire de payer tous les </t>
    </r>
    <r>
      <rPr>
        <b/>
        <sz val="11"/>
        <color rgb="FFCC3300"/>
        <rFont val="Arial"/>
        <family val="2"/>
      </rPr>
      <t>frais</t>
    </r>
    <r>
      <rPr>
        <sz val="11"/>
        <color rgb="FF333333"/>
        <rFont val="Arial"/>
        <family val="2"/>
      </rPr>
      <t xml:space="preserve"> .</t>
    </r>
  </si>
  <si>
    <r>
      <t xml:space="preserve">Mais les </t>
    </r>
    <r>
      <rPr>
        <b/>
        <sz val="11"/>
        <color rgb="FFCC3300"/>
        <rFont val="Arial"/>
        <family val="2"/>
      </rPr>
      <t>frais</t>
    </r>
    <r>
      <rPr>
        <sz val="11"/>
        <color rgb="FF333333"/>
        <rFont val="Arial"/>
        <family val="2"/>
      </rPr>
      <t xml:space="preserve"> d’ acte et autres , montant à plus de 12000 francs , semblèrent une dépense fort ridicule au marquis </t>
    </r>
    <r>
      <rPr>
        <sz val="11"/>
        <color rgb="FF000000"/>
        <rFont val="Calibri"/>
        <family val="2"/>
        <scheme val="minor"/>
      </rPr>
      <t>Crescenzi</t>
    </r>
    <r>
      <rPr>
        <sz val="11"/>
        <color rgb="FF333333"/>
        <rFont val="Arial"/>
        <family val="2"/>
      </rPr>
      <t xml:space="preserve"> , être éminemment logique .</t>
    </r>
  </si>
  <si>
    <r>
      <t xml:space="preserve">On n’ aime pas à se procurer moins de jouissances qu’ autrefois ; mais il y en a plusieurs qu’ on sait se procurer à moins de </t>
    </r>
    <r>
      <rPr>
        <b/>
        <sz val="11"/>
        <color rgb="FFCC3300"/>
        <rFont val="Arial"/>
        <family val="2"/>
      </rPr>
      <t>frais</t>
    </r>
    <r>
      <rPr>
        <sz val="11"/>
        <color rgb="FF333333"/>
        <rFont val="Arial"/>
        <family val="2"/>
      </rPr>
      <t xml:space="preserve"> .</t>
    </r>
  </si>
  <si>
    <r>
      <t xml:space="preserve">Vous êtes toujours sûr que la vente couvrirait les </t>
    </r>
    <r>
      <rPr>
        <b/>
        <sz val="11"/>
        <color rgb="FFCC3300"/>
        <rFont val="Arial"/>
        <family val="2"/>
      </rPr>
      <t>frais</t>
    </r>
    <r>
      <rPr>
        <sz val="11"/>
        <color rgb="FF333333"/>
        <rFont val="Arial"/>
        <family val="2"/>
      </rPr>
      <t xml:space="preserve"> de cliché , peu de chose pour vous qui êtes imprimeur .</t>
    </r>
  </si>
  <si>
    <r>
      <t xml:space="preserve">Il vaut mieux , d’ ailleurs , vous compter à part les faux </t>
    </r>
    <r>
      <rPr>
        <b/>
        <sz val="11"/>
        <color rgb="FFCC3300"/>
        <rFont val="Arial"/>
        <family val="2"/>
      </rPr>
      <t xml:space="preserve">frais ; </t>
    </r>
    <r>
      <rPr>
        <sz val="11"/>
        <color rgb="FF333333"/>
        <rFont val="Arial"/>
        <family val="2"/>
      </rPr>
      <t>vous vous arrangerez de cela avec Colbert ; maintenant , passons à quelque chose de plus important .</t>
    </r>
  </si>
  <si>
    <r>
      <t xml:space="preserve">Je voyageais en chaise de poste avec un négociant français qui avait cherché un compagnon de route pour alléger les </t>
    </r>
    <r>
      <rPr>
        <b/>
        <sz val="11"/>
        <color rgb="FFCC3300"/>
        <rFont val="Arial"/>
        <family val="2"/>
      </rPr>
      <t>frais</t>
    </r>
    <r>
      <rPr>
        <sz val="11"/>
        <color rgb="FF333333"/>
        <rFont val="Arial"/>
        <family val="2"/>
      </rPr>
      <t xml:space="preserve"> du voyage .</t>
    </r>
  </si>
  <si>
    <r>
      <t xml:space="preserve">Non seulement mon départ augmentait la pitance de chacun de mes frères , mais encore j’ allais toucher deux cent cinquante francs par mois , plus , cinq cents francs , une fois payés , pour </t>
    </r>
    <r>
      <rPr>
        <b/>
        <sz val="11"/>
        <color rgb="FFCC3300"/>
        <rFont val="Arial"/>
        <family val="2"/>
      </rPr>
      <t>frais</t>
    </r>
    <r>
      <rPr>
        <sz val="11"/>
        <color rgb="FF333333"/>
        <rFont val="Arial"/>
        <family val="2"/>
      </rPr>
      <t xml:space="preserve"> de voyage .</t>
    </r>
  </si>
  <si>
    <r>
      <t xml:space="preserve">Et cent pistoles que coûteront à Monsieur le maréchal les </t>
    </r>
    <r>
      <rPr>
        <b/>
        <sz val="11"/>
        <color rgb="FFCC3300"/>
        <rFont val="Arial"/>
        <family val="2"/>
      </rPr>
      <t>frais</t>
    </r>
    <r>
      <rPr>
        <sz val="11"/>
        <color rgb="FF333333"/>
        <rFont val="Arial"/>
        <family val="2"/>
      </rPr>
      <t xml:space="preserve"> du voyage , cela fera deux cents pistoles .</t>
    </r>
  </si>
  <si>
    <r>
      <t xml:space="preserve">puis , se retournant vers un ami , sans changer de ton , elle donne une indication précise au sujet des </t>
    </r>
    <r>
      <rPr>
        <b/>
        <sz val="11"/>
        <color rgb="FFCC3300"/>
        <rFont val="Arial"/>
        <family val="2"/>
      </rPr>
      <t>frais</t>
    </r>
    <r>
      <rPr>
        <sz val="11"/>
        <color rgb="FF333333"/>
        <rFont val="Arial"/>
        <family val="2"/>
      </rPr>
      <t xml:space="preserve"> d’ inhumation ou de l’ organisation du départ .</t>
    </r>
  </si>
  <si>
    <r>
      <t xml:space="preserve">des dizaines de millions me passent entre les mains et je suis pratiquement seul juge des " </t>
    </r>
    <r>
      <rPr>
        <b/>
        <sz val="11"/>
        <color rgb="FFCC3300"/>
        <rFont val="Arial"/>
        <family val="2"/>
      </rPr>
      <t>frais</t>
    </r>
    <r>
      <rPr>
        <sz val="11"/>
        <color rgb="FF333333"/>
        <rFont val="Arial"/>
        <family val="2"/>
      </rPr>
      <t xml:space="preserve"> " que j’ engage .</t>
    </r>
  </si>
  <si>
    <r>
      <t xml:space="preserve">On vivait à </t>
    </r>
    <r>
      <rPr>
        <b/>
        <sz val="11"/>
        <color rgb="FFCC3300"/>
        <rFont val="Arial"/>
        <family val="2"/>
      </rPr>
      <t>frais</t>
    </r>
    <r>
      <rPr>
        <sz val="11"/>
        <color rgb="FF333333"/>
        <rFont val="Arial"/>
        <family val="2"/>
      </rPr>
      <t xml:space="preserve"> communs .</t>
    </r>
  </si>
  <si>
    <r>
      <t xml:space="preserve">les autres avaient pour objet de réglementer les </t>
    </r>
    <r>
      <rPr>
        <b/>
        <sz val="11"/>
        <color rgb="FFCC3300"/>
        <rFont val="Arial"/>
        <family val="2"/>
      </rPr>
      <t>frais</t>
    </r>
    <r>
      <rPr>
        <sz val="11"/>
        <color rgb="FF333333"/>
        <rFont val="Arial"/>
        <family val="2"/>
      </rPr>
      <t xml:space="preserve"> de justice dans les tribunaux des thèmes et d’ obliger les juges et les hommes de loi à abréger les longs délais imposés aux plaideurs .</t>
    </r>
  </si>
  <si>
    <r>
      <t xml:space="preserve">Ce sont des </t>
    </r>
    <r>
      <rPr>
        <b/>
        <sz val="11"/>
        <color rgb="FFCC3300"/>
        <rFont val="Arial"/>
        <family val="2"/>
      </rPr>
      <t>frais</t>
    </r>
    <r>
      <rPr>
        <sz val="11"/>
        <color rgb="FF333333"/>
        <rFont val="Arial"/>
        <family val="2"/>
      </rPr>
      <t xml:space="preserve"> très lourds , des correspondances qui n’ en finissent pas ...</t>
    </r>
  </si>
  <si>
    <r>
      <t xml:space="preserve">Scaliger , au reste , ne fut pas long à riposter . Et ne se mit pas en </t>
    </r>
    <r>
      <rPr>
        <b/>
        <sz val="11"/>
        <color rgb="FFCC3300"/>
        <rFont val="Arial"/>
        <family val="2"/>
      </rPr>
      <t xml:space="preserve">frais </t>
    </r>
    <r>
      <rPr>
        <sz val="11"/>
        <color rgb="FF333333"/>
        <rFont val="Arial"/>
        <family val="2"/>
      </rPr>
      <t>d’ imagination .</t>
    </r>
  </si>
  <si>
    <r>
      <t xml:space="preserve">Des groupements de monopoles et des coalitions de spéculateurs viennent fausser le mécanisme par lequel les capitaux </t>
    </r>
    <r>
      <rPr>
        <b/>
        <sz val="11"/>
        <color rgb="FFCC3300"/>
        <rFont val="Arial"/>
        <family val="2"/>
      </rPr>
      <t>frais</t>
    </r>
    <r>
      <rPr>
        <sz val="11"/>
        <color rgb="FF333333"/>
        <rFont val="Arial"/>
        <family val="2"/>
      </rPr>
      <t xml:space="preserve"> sont acheminés vers leurs emplois .</t>
    </r>
  </si>
  <si>
    <r>
      <t>Le</t>
    </r>
    <r>
      <rPr>
        <sz val="11"/>
        <color rgb="FF333333"/>
        <rFont val="Arial"/>
        <family val="2"/>
      </rPr>
      <t xml:space="preserve"> </t>
    </r>
    <r>
      <rPr>
        <sz val="11"/>
        <color rgb="FF000000"/>
        <rFont val="Calibri"/>
        <family val="2"/>
        <scheme val="minor"/>
      </rPr>
      <t>Pape</t>
    </r>
    <r>
      <rPr>
        <sz val="11"/>
        <color rgb="FF333333"/>
        <rFont val="Arial"/>
        <family val="2"/>
      </rPr>
      <t xml:space="preserve"> lorsqu’ il est tombé malade , je l’ ai fait soigner aux </t>
    </r>
    <r>
      <rPr>
        <b/>
        <sz val="11"/>
        <color rgb="FFCC3300"/>
        <rFont val="Arial"/>
        <family val="2"/>
      </rPr>
      <t>frais</t>
    </r>
    <r>
      <rPr>
        <sz val="11"/>
        <color rgb="FF333333"/>
        <rFont val="Arial"/>
        <family val="2"/>
      </rPr>
      <t xml:space="preserve"> du trésor , par un médecin dont j’ ai pris soin qu’ il fût natif de </t>
    </r>
    <r>
      <rPr>
        <sz val="11"/>
        <color rgb="FF000000"/>
        <rFont val="Calibri"/>
        <family val="2"/>
        <scheme val="minor"/>
      </rPr>
      <t>Rimini</t>
    </r>
    <r>
      <rPr>
        <sz val="11"/>
        <color rgb="FF333333"/>
        <rFont val="Arial"/>
        <family val="2"/>
      </rPr>
      <t xml:space="preserve"> , afin d’ inspirer à votre seigneur toute confiance .</t>
    </r>
  </si>
  <si>
    <r>
      <t xml:space="preserve">Qu’ ils consomment leur épargne , qu’ ils vivent aux </t>
    </r>
    <r>
      <rPr>
        <b/>
        <sz val="11"/>
        <color rgb="FFCC3300"/>
        <rFont val="Arial"/>
        <family val="2"/>
      </rPr>
      <t>frais</t>
    </r>
    <r>
      <rPr>
        <sz val="11"/>
        <color rgb="FF333333"/>
        <rFont val="Arial"/>
        <family val="2"/>
      </rPr>
      <t xml:space="preserve"> de leurs proches qui restent occupés , ou qu’ ils vivent de secours de chômage , on peut admettre que leur dépense de consommation est réduite .</t>
    </r>
  </si>
  <si>
    <r>
      <t xml:space="preserve">Si vous voulez vraiment agir en « hommes économiques » , voici le moyen d’ obtenir le maximum de profits par le minimum de </t>
    </r>
    <r>
      <rPr>
        <b/>
        <sz val="11"/>
        <color rgb="FFCC3300"/>
        <rFont val="Arial"/>
        <family val="2"/>
      </rPr>
      <t>frais</t>
    </r>
    <r>
      <rPr>
        <sz val="11"/>
        <color rgb="FF333333"/>
        <rFont val="Arial"/>
        <family val="2"/>
      </rPr>
      <t xml:space="preserve"> , voici les conditions qui déterminent la différence maxima entre la satisfaction des besoins par la consommation des biens et le travail nécessaire à la production de ces biens .</t>
    </r>
  </si>
  <si>
    <r>
      <t xml:space="preserve">Il défend la Ville . Il en répare , à ses </t>
    </r>
    <r>
      <rPr>
        <b/>
        <sz val="11"/>
        <color rgb="FFCC3300"/>
        <rFont val="Arial"/>
        <family val="2"/>
      </rPr>
      <t>frais</t>
    </r>
    <r>
      <rPr>
        <sz val="11"/>
        <color rgb="FF333333"/>
        <rFont val="Arial"/>
        <family val="2"/>
      </rPr>
      <t xml:space="preserve"> , les remparts croulants .</t>
    </r>
  </si>
  <si>
    <r>
      <t xml:space="preserve">C’ est une imagination de l’ industrie humaine pour réduire les </t>
    </r>
    <r>
      <rPr>
        <b/>
        <sz val="11"/>
        <color rgb="FFCC3300"/>
        <rFont val="Arial"/>
        <family val="2"/>
      </rPr>
      <t>frais</t>
    </r>
    <r>
      <rPr>
        <sz val="11"/>
        <color rgb="FF333333"/>
        <rFont val="Arial"/>
        <family val="2"/>
      </rPr>
      <t xml:space="preserve"> d’ exploitation .</t>
    </r>
  </si>
  <si>
    <r>
      <t xml:space="preserve">car c’ est par notre action pacificatrice , obtenue à si peu de </t>
    </r>
    <r>
      <rPr>
        <b/>
        <sz val="11"/>
        <color rgb="FFC00000"/>
        <rFont val="Calibri"/>
        <family val="2"/>
        <scheme val="minor"/>
      </rPr>
      <t xml:space="preserve">frais </t>
    </r>
    <r>
      <rPr>
        <sz val="11"/>
        <color rgb="FF000000"/>
        <rFont val="Calibri"/>
        <family val="2"/>
        <scheme val="minor"/>
      </rPr>
      <t>relativement et par l’ intermédiaire de facteurs psychologiques et moraux dont Gautier par ailleurs a remarquablement décrit le mode d’ intervention [621] , qu’ en Afrique Mineure , nous réduisons petit à petit le nomadisme « dans la mesure , nous disent les auteurs , où il est le résultat de l’ insécurité » .</t>
    </r>
  </si>
  <si>
    <r>
      <t xml:space="preserve">et si prist à force des gens et houmages et sairemens sans loiauté et contre cuer . n’ avoir ne pot pais à nul </t>
    </r>
    <r>
      <rPr>
        <b/>
        <sz val="11"/>
        <color rgb="FFCC3300"/>
        <rFont val="Arial"/>
        <family val="2"/>
      </rPr>
      <t>fuer</t>
    </r>
    <r>
      <rPr>
        <sz val="11"/>
        <color rgb="FF333333"/>
        <rFont val="Arial"/>
        <family val="2"/>
      </rPr>
      <t xml:space="preserve"> .</t>
    </r>
  </si>
  <si>
    <r>
      <t xml:space="preserve">Il n’ estoit mie aus armes lais , quant sor son cheval ert couvers ; ne fust ja si pleniers yvers que il n’ eüst robe envoisie , s’ en estoit auques achoisie l’ envoiseüre de son cuer ; mes terre avoit a petit </t>
    </r>
    <r>
      <rPr>
        <b/>
        <sz val="11"/>
        <color rgb="FFC00000"/>
        <rFont val="Calibri"/>
        <family val="2"/>
        <scheme val="minor"/>
      </rPr>
      <t>fuer</t>
    </r>
    <r>
      <rPr>
        <sz val="11"/>
        <color rgb="FF000000"/>
        <rFont val="Calibri"/>
        <family val="2"/>
        <scheme val="minor"/>
      </rPr>
      <t xml:space="preserve"> , et molt estoit biaus ses confors . </t>
    </r>
  </si>
  <si>
    <r>
      <t xml:space="preserve">l’ emperère en ot joie au cuer , ki ne l’ ama jà à nul </t>
    </r>
    <r>
      <rPr>
        <b/>
        <sz val="11"/>
        <color rgb="FFC00000"/>
        <rFont val="Calibri"/>
        <family val="2"/>
        <scheme val="minor"/>
      </rPr>
      <t>fuer</t>
    </r>
    <r>
      <rPr>
        <sz val="11"/>
        <color rgb="FF000000"/>
        <rFont val="Calibri"/>
        <family val="2"/>
        <scheme val="minor"/>
      </rPr>
      <t xml:space="preserve"> .</t>
    </r>
  </si>
  <si>
    <r>
      <t xml:space="preserve">Dou tout en tout a getei </t>
    </r>
    <r>
      <rPr>
        <b/>
        <sz val="11"/>
        <color rgb="FFC00000"/>
        <rFont val="Calibri"/>
        <family val="2"/>
        <scheme val="minor"/>
      </rPr>
      <t>fuer</t>
    </r>
    <r>
      <rPr>
        <sz val="11"/>
        <color rgb="FF000000"/>
        <rFont val="Calibri"/>
        <family val="2"/>
        <scheme val="minor"/>
      </rPr>
      <t xml:space="preserve"> L’ abit Saint Augustin dou cuer .</t>
    </r>
  </si>
  <si>
    <r>
      <t xml:space="preserve">Car se li cors jooit la </t>
    </r>
    <r>
      <rPr>
        <b/>
        <sz val="11"/>
        <color rgb="FFC00000"/>
        <rFont val="Calibri"/>
        <family val="2"/>
        <scheme val="minor"/>
      </rPr>
      <t>fuer</t>
    </r>
    <r>
      <rPr>
        <sz val="11"/>
        <color rgb="FF000000"/>
        <rFont val="Calibri"/>
        <family val="2"/>
        <scheme val="minor"/>
      </rPr>
      <t xml:space="preserve"> , A Dieu avoit fichié le cuer .</t>
    </r>
  </si>
  <si>
    <r>
      <t xml:space="preserve">Trop sui dolenz et molt m’ en poise que toz li mons nes loe et proise au </t>
    </r>
    <r>
      <rPr>
        <b/>
        <sz val="11"/>
        <color rgb="FFC00000"/>
        <rFont val="Calibri"/>
        <family val="2"/>
        <scheme val="minor"/>
      </rPr>
      <t>fuer</t>
    </r>
    <r>
      <rPr>
        <sz val="11"/>
        <color rgb="FF000000"/>
        <rFont val="Calibri"/>
        <family val="2"/>
        <scheme val="minor"/>
      </rPr>
      <t xml:space="preserve"> qu’ eles estre deüssent . </t>
    </r>
  </si>
  <si>
    <r>
      <t xml:space="preserve">venus i est à sa serour , moult le reciut à grant ounor li rois Andrius , si fist sa suer , Et s’ ot tout leur avoir à </t>
    </r>
    <r>
      <rPr>
        <b/>
        <sz val="11"/>
        <color rgb="FFC00000"/>
        <rFont val="Calibri"/>
        <family val="2"/>
        <scheme val="minor"/>
      </rPr>
      <t>fuer</t>
    </r>
    <r>
      <rPr>
        <sz val="11"/>
        <color rgb="FF000000"/>
        <rFont val="Calibri"/>
        <family val="2"/>
        <scheme val="minor"/>
      </rPr>
      <t xml:space="preserve"> .</t>
    </r>
  </si>
  <si>
    <r>
      <t xml:space="preserve">si pot li rois dire à bon </t>
    </r>
    <r>
      <rPr>
        <b/>
        <sz val="11"/>
        <color rgb="FFC00000"/>
        <rFont val="Calibri"/>
        <family val="2"/>
        <scheme val="minor"/>
      </rPr>
      <t>fuer</t>
    </r>
    <r>
      <rPr>
        <sz val="11"/>
        <color rgb="FF000000"/>
        <rFont val="Calibri"/>
        <family val="2"/>
        <scheme val="minor"/>
      </rPr>
      <t xml:space="preserve"> : "Dieux sire , je n’ ai pas mon cuer en orguel exaucié ne mis ; ne mi oel ne sont entremis d’ outrage ne de fauseté , pour nule aisse de riceté . "</t>
    </r>
  </si>
  <si>
    <r>
      <t xml:space="preserve">petit faut que Dieu ne mescroi , quar jou quic bien et sai et croi k’ il vot et fist et a souffert que Guenles a tel offre offiert dont il m’ a mort et desconfi : or n’ i a plus , jou sai de fi , que paradis iert besougnous de boine gent et soffraitous , et si avoit peu de martirs si fais , si biaus ne si entirs ne ki fusent de si haut cuer , si n’ es vot laisier à nul </t>
    </r>
    <r>
      <rPr>
        <b/>
        <sz val="11"/>
        <color rgb="FFC00000"/>
        <rFont val="Calibri"/>
        <family val="2"/>
        <scheme val="minor"/>
      </rPr>
      <t>fuer</t>
    </r>
    <r>
      <rPr>
        <sz val="11"/>
        <color rgb="FF000000"/>
        <rFont val="Calibri"/>
        <family val="2"/>
        <scheme val="minor"/>
      </rPr>
      <t xml:space="preserve"> .</t>
    </r>
  </si>
  <si>
    <r>
      <t xml:space="preserve">li rois Jehans D’ Acre et de Sur , cil faisoit duel et aspre et sur , Et mainte larme en plora grose ; et tout à son col , à la fosse avoec les autres le porta . et de çou mout s’ i esporta , de l’ anui k’ il en ot al cuer , Quar il n’ el vosist à nul </t>
    </r>
    <r>
      <rPr>
        <b/>
        <sz val="11"/>
        <color rgb="FFC00000"/>
        <rFont val="Calibri"/>
        <family val="2"/>
        <scheme val="minor"/>
      </rPr>
      <t>fuer</t>
    </r>
    <r>
      <rPr>
        <sz val="11"/>
        <color rgb="FF000000"/>
        <rFont val="Calibri"/>
        <family val="2"/>
        <scheme val="minor"/>
      </rPr>
      <t xml:space="preserve"> .</t>
    </r>
  </si>
  <si>
    <r>
      <t xml:space="preserve">Ses baasses , ces damoizeles , Ne pooit pas soffrir que eles L’ apelassent "dame" a nul </t>
    </r>
    <r>
      <rPr>
        <b/>
        <sz val="11"/>
        <color rgb="FFC00000"/>
        <rFont val="Calibri"/>
        <family val="2"/>
        <scheme val="minor"/>
      </rPr>
      <t>fuer</t>
    </r>
    <r>
      <rPr>
        <sz val="11"/>
        <color rgb="FF000000"/>
        <rFont val="Calibri"/>
        <family val="2"/>
        <scheme val="minor"/>
      </rPr>
      <t xml:space="preserve"> , Fors que tant "Ysabel" ou "suer" .</t>
    </r>
  </si>
  <si>
    <r>
      <t xml:space="preserve">Rollans ki fu derière el kor , vit les armes d’ argent et d’ or , vert et piers , noir , blanc et vermel , vit flamboiier contre solel hiaumes et ventalles laciés et les ensègnes déploiiés , vit les batailles ordenées , que Marsiles ot devisées , et vist l’ estandart aprocier k’ il avoient jà fait drécier . tout esranment li dist li cuers , et devina que en tous </t>
    </r>
    <r>
      <rPr>
        <b/>
        <sz val="11"/>
        <color rgb="FFC00000"/>
        <rFont val="Calibri"/>
        <family val="2"/>
        <scheme val="minor"/>
      </rPr>
      <t>fuers</t>
    </r>
    <r>
      <rPr>
        <sz val="11"/>
        <color rgb="FF000000"/>
        <rFont val="Calibri"/>
        <family val="2"/>
        <scheme val="minor"/>
      </rPr>
      <t xml:space="preserve"> , pour çou qu’ il en estoit haïs , que Guenles les avoit traïs . les xii pers en apiela , tout ensi lor renouvela et cascuns li loa par cest que tot fusent garni et prest .</t>
    </r>
  </si>
  <si>
    <r>
      <t xml:space="preserve">Et quant cil l’ ot , si li conjure Come cil qui ne cuidoit mie Qu’ amie ami , n’ amis amie Doient parjurer a nul </t>
    </r>
    <r>
      <rPr>
        <b/>
        <sz val="11"/>
        <color rgb="FFC00000"/>
        <rFont val="Calibri"/>
        <family val="2"/>
        <scheme val="minor"/>
      </rPr>
      <t>fuer</t>
    </r>
    <r>
      <rPr>
        <sz val="11"/>
        <color rgb="FF000000"/>
        <rFont val="Calibri"/>
        <family val="2"/>
        <scheme val="minor"/>
      </rPr>
      <t xml:space="preserve"> .</t>
    </r>
  </si>
  <si>
    <r>
      <t xml:space="preserve">estoit apielés Innocenses li quars des autres ; ès sentenses avoit l’ emperéour doublées , Ki painnes en avoit comblées , n’ amender n’ el pot à nul </t>
    </r>
    <r>
      <rPr>
        <b/>
        <sz val="11"/>
        <color rgb="FFC00000"/>
        <rFont val="Calibri"/>
        <family val="2"/>
        <scheme val="minor"/>
      </rPr>
      <t>fuer</t>
    </r>
    <r>
      <rPr>
        <sz val="11"/>
        <color rgb="FF000000"/>
        <rFont val="Calibri"/>
        <family val="2"/>
        <scheme val="minor"/>
      </rPr>
      <t xml:space="preserve"> , s’ en avoit grant ire à son cuer .</t>
    </r>
  </si>
  <si>
    <r>
      <t>Dieux</t>
    </r>
    <r>
      <rPr>
        <sz val="11"/>
        <color rgb="FF333333"/>
        <rFont val="Arial"/>
        <family val="2"/>
      </rPr>
      <t xml:space="preserve"> , recevés em paradis aus et lor armes à tous dis , quar il vous ont servi de cuer ,</t>
    </r>
    <r>
      <rPr>
        <sz val="9"/>
        <color rgb="FF333333"/>
        <rFont val="Arial"/>
        <family val="2"/>
      </rPr>
      <t>8140</t>
    </r>
    <r>
      <rPr>
        <sz val="11"/>
        <color rgb="FF333333"/>
        <rFont val="Arial"/>
        <family val="2"/>
      </rPr>
      <t xml:space="preserve">ne vous fausisent à nul </t>
    </r>
    <r>
      <rPr>
        <b/>
        <sz val="11"/>
        <color rgb="FFCC3300"/>
        <rFont val="Arial"/>
        <family val="2"/>
      </rPr>
      <t>fuer</t>
    </r>
    <r>
      <rPr>
        <sz val="11"/>
        <color rgb="FF333333"/>
        <rFont val="Arial"/>
        <family val="2"/>
      </rPr>
      <t xml:space="preserve"> .</t>
    </r>
  </si>
  <si>
    <r>
      <t xml:space="preserve">tot le païs ont mis à </t>
    </r>
    <r>
      <rPr>
        <b/>
        <sz val="11"/>
        <color rgb="FFCC3300"/>
        <rFont val="Arial"/>
        <family val="2"/>
      </rPr>
      <t>fuer</t>
    </r>
    <r>
      <rPr>
        <sz val="11"/>
        <color rgb="FF333333"/>
        <rFont val="Arial"/>
        <family val="2"/>
      </rPr>
      <t xml:space="preserve"> ausement c’ on a gieté puer .</t>
    </r>
  </si>
  <si>
    <r>
      <t xml:space="preserve">Mon seigneur , non tant seulement voulentiers , maiz de tresbon cuer que ne le lairoye a nul </t>
    </r>
    <r>
      <rPr>
        <b/>
        <sz val="11"/>
        <color rgb="FFC00000"/>
        <rFont val="Calibri"/>
        <family val="2"/>
        <scheme val="minor"/>
      </rPr>
      <t>fuer</t>
    </r>
    <r>
      <rPr>
        <sz val="11"/>
        <color rgb="FF000000"/>
        <rFont val="Calibri"/>
        <family val="2"/>
        <scheme val="minor"/>
      </rPr>
      <t xml:space="preserve"> . </t>
    </r>
  </si>
  <si>
    <r>
      <t xml:space="preserve">Si avoit pensé en son cuer Q’ un jour ne passast a nul </t>
    </r>
    <r>
      <rPr>
        <b/>
        <sz val="11"/>
        <color rgb="FFC00000"/>
        <rFont val="Calibri"/>
        <family val="2"/>
        <scheme val="minor"/>
      </rPr>
      <t>fuer</t>
    </r>
    <r>
      <rPr>
        <sz val="11"/>
        <color rgb="FF000000"/>
        <rFont val="Calibri"/>
        <family val="2"/>
        <scheme val="minor"/>
      </rPr>
      <t xml:space="preserve"> Que aucune chose ne donnast , Et quiconques lui demandast , Ja ne s’ en alast escondit .</t>
    </r>
  </si>
  <si>
    <r>
      <t xml:space="preserve">A mesure que les pensemens utiles sont plus plains et solides , ils sont aussi plus empeschans et plus </t>
    </r>
    <r>
      <rPr>
        <b/>
        <sz val="11"/>
        <color rgb="FFCC3300"/>
        <rFont val="Arial"/>
        <family val="2"/>
      </rPr>
      <t>onereux</t>
    </r>
    <r>
      <rPr>
        <sz val="11"/>
        <color rgb="FF333333"/>
        <rFont val="Arial"/>
        <family val="2"/>
      </rPr>
      <t xml:space="preserve"> .</t>
    </r>
  </si>
  <si>
    <r>
      <t xml:space="preserve">Il songea de bonne heure à s’ en décharger pour ne pas tomber dans l’ accablement : mais il ne vint à bout de se débarrasser des plus inutiles , et des plus </t>
    </r>
    <r>
      <rPr>
        <b/>
        <sz val="11"/>
        <color rgb="FFCC3300"/>
        <rFont val="Arial"/>
        <family val="2"/>
      </rPr>
      <t>onéreux</t>
    </r>
    <r>
      <rPr>
        <sz val="11"/>
        <color rgb="FF333333"/>
        <rFont val="Arial"/>
        <family val="2"/>
      </rPr>
      <t xml:space="preserve">qu’ au têms de sa retraite en </t>
    </r>
    <r>
      <rPr>
        <sz val="11"/>
        <color rgb="FF000000"/>
        <rFont val="Calibri"/>
        <family val="2"/>
        <scheme val="minor"/>
      </rPr>
      <t>Hollande</t>
    </r>
    <r>
      <rPr>
        <sz val="11"/>
        <color rgb="FF333333"/>
        <rFont val="Arial"/>
        <family val="2"/>
      </rPr>
      <t xml:space="preserve"> pour le plûtôt .</t>
    </r>
  </si>
  <si>
    <r>
      <t xml:space="preserve">L’ on envoya , quelques jours après , cinq édits encore plus </t>
    </r>
    <r>
      <rPr>
        <b/>
        <sz val="11"/>
        <color rgb="FFCC3300"/>
        <rFont val="Arial"/>
        <family val="2"/>
      </rPr>
      <t>onéreux</t>
    </r>
    <r>
      <rPr>
        <sz val="11"/>
        <color rgb="FF333333"/>
        <rFont val="Arial"/>
        <family val="2"/>
      </rPr>
      <t xml:space="preserve"> que celui du tarif , non pas en espérance de les faire recevoir , mais en vue d’ obliger le parlement à revenir à celui du tarif .</t>
    </r>
  </si>
  <si>
    <r>
      <t xml:space="preserve">Ce fut alors qu’ après avoir essayé les menaces , les artifices , les séductions , les persécutions secrettes , pour les amener à adopter ces opérations ruineuses , ils surprirent clandestinement et firent presque en même temps enregistrer à leur insçu , au parlement de </t>
    </r>
    <r>
      <rPr>
        <sz val="11"/>
        <color rgb="FF000000"/>
        <rFont val="Calibri"/>
        <family val="2"/>
        <scheme val="minor"/>
      </rPr>
      <t>Paris</t>
    </r>
    <r>
      <rPr>
        <sz val="11"/>
        <color rgb="FF333333"/>
        <rFont val="Arial"/>
        <family val="2"/>
      </rPr>
      <t xml:space="preserve"> , des lettres patentes qui ordonnent le partage de ces propriétés , de manière que letiers des biens communaux prétendus concédés par le seigneur , à titre gratuit , sera adjugé au seigneur , et le sixième de ceux qui étoient possédés à titre </t>
    </r>
    <r>
      <rPr>
        <b/>
        <sz val="11"/>
        <color rgb="FFCC3300"/>
        <rFont val="Arial"/>
        <family val="2"/>
      </rPr>
      <t>onéreux</t>
    </r>
    <r>
      <rPr>
        <sz val="11"/>
        <color rgb="FF333333"/>
        <rFont val="Arial"/>
        <family val="2"/>
      </rPr>
      <t xml:space="preserve"> .</t>
    </r>
  </si>
  <si>
    <r>
      <t xml:space="preserve">La nature en use précisement avec eux comme la loi de </t>
    </r>
    <r>
      <rPr>
        <sz val="11"/>
        <color rgb="FF000000"/>
        <rFont val="Calibri"/>
        <family val="2"/>
        <scheme val="minor"/>
      </rPr>
      <t>Sparte</t>
    </r>
    <r>
      <rPr>
        <sz val="11"/>
        <color rgb="FF333333"/>
        <rFont val="Arial"/>
        <family val="2"/>
      </rPr>
      <t xml:space="preserve"> avec les enfans des citoyens ; elle rend forts , et robustes ceux qui sont bien constitués et fait périr tous les autres ; differente en cela de nos sociétés , où l’ état , en rendant les enfans</t>
    </r>
    <r>
      <rPr>
        <b/>
        <sz val="11"/>
        <color rgb="FFCC3300"/>
        <rFont val="Arial"/>
        <family val="2"/>
      </rPr>
      <t>onéreux</t>
    </r>
    <r>
      <rPr>
        <sz val="11"/>
        <color rgb="FF333333"/>
        <rFont val="Arial"/>
        <family val="2"/>
      </rPr>
      <t xml:space="preserve"> aux péres , les tue indistinctement avant leur naissance .</t>
    </r>
  </si>
  <si>
    <r>
      <t xml:space="preserve">Vous avez </t>
    </r>
    <r>
      <rPr>
        <i/>
        <sz val="11"/>
        <color rgb="FF333333"/>
        <rFont val="Arial"/>
        <family val="2"/>
      </rPr>
      <t>détruit entièrement le régime</t>
    </r>
    <r>
      <rPr>
        <sz val="11"/>
        <color rgb="FF333333"/>
        <rFont val="Arial"/>
        <family val="2"/>
      </rPr>
      <t xml:space="preserve"> </t>
    </r>
    <r>
      <rPr>
        <i/>
        <sz val="11"/>
        <color rgb="FF333333"/>
        <rFont val="Arial"/>
        <family val="2"/>
      </rPr>
      <t>féodal</t>
    </r>
    <r>
      <rPr>
        <sz val="11"/>
        <color rgb="FF333333"/>
        <rFont val="Arial"/>
        <family val="2"/>
      </rPr>
      <t xml:space="preserve"> ; avec lui , doivent disparoître non seulement tous les droits </t>
    </r>
    <r>
      <rPr>
        <b/>
        <sz val="11"/>
        <color rgb="FFCC3300"/>
        <rFont val="Arial"/>
        <family val="2"/>
      </rPr>
      <t>onéreux</t>
    </r>
    <r>
      <rPr>
        <sz val="11"/>
        <color rgb="FF333333"/>
        <rFont val="Arial"/>
        <family val="2"/>
      </rPr>
      <t xml:space="preserve"> ou humilians qui en dépendent : mais encore , et à plus forte raison , tous les abus et toutes les usurpations dont il est la source ou le prétexte .</t>
    </r>
  </si>
  <si>
    <r>
      <t xml:space="preserve">Ce que je me bornerai à demander , bien loin , Sire , de vous être </t>
    </r>
    <r>
      <rPr>
        <b/>
        <sz val="11"/>
        <color rgb="FFCC3300"/>
        <rFont val="Arial"/>
        <family val="2"/>
      </rPr>
      <t>onéreux</t>
    </r>
    <r>
      <rPr>
        <sz val="11"/>
        <color rgb="FF333333"/>
        <rFont val="Arial"/>
        <family val="2"/>
      </rPr>
      <t xml:space="preserve"> , vous sera encore plus avantageux qu’ à nous .</t>
    </r>
  </si>
  <si>
    <r>
      <t xml:space="preserve">Voilà , au reste , la seule circonstance que je connoisse où les sujets du canton soient assujettis à une redevance , que l’ on puisse regarder comme </t>
    </r>
    <r>
      <rPr>
        <b/>
        <sz val="11"/>
        <color rgb="FFCC3300"/>
        <rFont val="Arial"/>
        <family val="2"/>
      </rPr>
      <t>onéreuse</t>
    </r>
    <r>
      <rPr>
        <sz val="11"/>
        <color rgb="FF333333"/>
        <rFont val="Arial"/>
        <family val="2"/>
      </rPr>
      <t xml:space="preserve"> .</t>
    </r>
  </si>
  <si>
    <r>
      <t xml:space="preserve">on gémit sur la foule d’ injustices et de vexations qu’ ont dû coûter les corvées </t>
    </r>
    <r>
      <rPr>
        <b/>
        <sz val="11"/>
        <color rgb="FFCC3300"/>
        <rFont val="Arial"/>
        <family val="2"/>
      </rPr>
      <t>onéreuses</t>
    </r>
    <r>
      <rPr>
        <sz val="11"/>
        <color rgb="FF333333"/>
        <rFont val="Arial"/>
        <family val="2"/>
      </rPr>
      <t xml:space="preserve"> et du transport , et de la coupe , et de l’ entassement de tant de matériaux .</t>
    </r>
  </si>
  <si>
    <r>
      <t xml:space="preserve">Je sais que c’ est un monopole affreux et injuste , </t>
    </r>
    <r>
      <rPr>
        <b/>
        <sz val="11"/>
        <color rgb="FFCC3300"/>
        <rFont val="Arial"/>
        <family val="2"/>
      </rPr>
      <t>onéreux</t>
    </r>
    <r>
      <rPr>
        <sz val="11"/>
        <color rgb="FF333333"/>
        <rFont val="Arial"/>
        <family val="2"/>
      </rPr>
      <t xml:space="preserve"> pour le petit peuple , une source d’ abus , de pillerie , une perte réelle pour l’ état .</t>
    </r>
  </si>
  <si>
    <r>
      <t xml:space="preserve">Si le public avoit cet argent , il pourroit se libérer ; mais le public n’ est nulle part plus pauvre qu’ où les particuliers sont les plus riches , et ils ne lui offriront leur argent qu’ à des conditions aussi </t>
    </r>
    <r>
      <rPr>
        <b/>
        <sz val="11"/>
        <color rgb="FFCC3300"/>
        <rFont val="Arial"/>
        <family val="2"/>
      </rPr>
      <t>onéreuses</t>
    </r>
    <r>
      <rPr>
        <sz val="11"/>
        <color rgb="FF333333"/>
        <rFont val="Arial"/>
        <family val="2"/>
      </rPr>
      <t xml:space="preserve"> que celles qu’ exigent les étrangers .</t>
    </r>
  </si>
  <si>
    <r>
      <t xml:space="preserve">Les paysans ne connoissent plus leur seigneur , ils plaident contre le nouveau qui souvent les a soulagés de droits </t>
    </r>
    <r>
      <rPr>
        <b/>
        <sz val="11"/>
        <color rgb="FFCC3300"/>
        <rFont val="Arial"/>
        <family val="2"/>
      </rPr>
      <t>onéreux</t>
    </r>
    <r>
      <rPr>
        <sz val="11"/>
        <color rgb="FF333333"/>
        <rFont val="Arial"/>
        <family val="2"/>
      </rPr>
      <t xml:space="preserve"> qu’ ils payoient sans murmure à leurs anciens seigneurs .</t>
    </r>
  </si>
  <si>
    <r>
      <t xml:space="preserve">Mais , je veux , contre toute apparence , que les complaisances qu’ elle consent à s’ impôser , lui soient aussi </t>
    </r>
    <r>
      <rPr>
        <b/>
        <sz val="11"/>
        <color rgb="FFCC3300"/>
        <rFont val="Arial"/>
        <family val="2"/>
      </rPr>
      <t>onéreuses</t>
    </r>
    <r>
      <rPr>
        <sz val="11"/>
        <color rgb="FF333333"/>
        <rFont val="Arial"/>
        <family val="2"/>
      </rPr>
      <t xml:space="preserve"> que vous le craignez , c’ est encore ce que vous devez consulter le moins .</t>
    </r>
  </si>
  <si>
    <r>
      <t>M</t>
    </r>
    <r>
      <rPr>
        <sz val="11"/>
        <color rgb="FF333333"/>
        <rFont val="Arial"/>
        <family val="2"/>
      </rPr>
      <t xml:space="preserve"> </t>
    </r>
    <r>
      <rPr>
        <sz val="11"/>
        <color rgb="FF000000"/>
        <rFont val="Calibri"/>
        <family val="2"/>
        <scheme val="minor"/>
      </rPr>
      <t>Courier</t>
    </r>
    <r>
      <rPr>
        <sz val="11"/>
        <color rgb="FF333333"/>
        <rFont val="Arial"/>
        <family val="2"/>
      </rPr>
      <t xml:space="preserve"> craint que ce présent ne soit plus </t>
    </r>
    <r>
      <rPr>
        <b/>
        <sz val="11"/>
        <color rgb="FFCC3300"/>
        <rFont val="Arial"/>
        <family val="2"/>
      </rPr>
      <t>onéreux</t>
    </r>
    <r>
      <rPr>
        <sz val="11"/>
        <color rgb="FF333333"/>
        <rFont val="Arial"/>
        <family val="2"/>
      </rPr>
      <t xml:space="preserve"> que profitable au jeune prince .</t>
    </r>
  </si>
  <si>
    <r>
      <t xml:space="preserve">Le contrat </t>
    </r>
    <r>
      <rPr>
        <i/>
        <sz val="11"/>
        <color rgb="FF333333"/>
        <rFont val="Arial"/>
        <family val="2"/>
      </rPr>
      <t xml:space="preserve">à titre </t>
    </r>
    <r>
      <rPr>
        <b/>
        <i/>
        <sz val="11"/>
        <color rgb="FFCC3300"/>
        <rFont val="Arial"/>
        <family val="2"/>
      </rPr>
      <t>onéreux</t>
    </r>
    <r>
      <rPr>
        <sz val="11"/>
        <color rgb="FF333333"/>
        <rFont val="Arial"/>
        <family val="2"/>
      </rPr>
      <t xml:space="preserve"> est celui qui assujettit chacune des parties à donner ou à faire quelque chose .</t>
    </r>
  </si>
  <si>
    <r>
      <t xml:space="preserve">Mais on peut dire néanmoins que d’ ici à une époque fort éloignée et dont on ne peut assigner le terme , la domination sur les Arabes sera </t>
    </r>
    <r>
      <rPr>
        <b/>
        <sz val="11"/>
        <color rgb="FFCC3300"/>
        <rFont val="Arial"/>
        <family val="2"/>
      </rPr>
      <t>onéreuse</t>
    </r>
    <r>
      <rPr>
        <sz val="11"/>
        <color rgb="FF333333"/>
        <rFont val="Arial"/>
        <family val="2"/>
      </rPr>
      <t xml:space="preserve"> .</t>
    </r>
  </si>
  <si>
    <r>
      <t xml:space="preserve">Après m’ être beaucoup réjoui de l’ affaire que je croyais à peu près conclue avec mon père , j’ ai éprouvé quelque chagrin de voir qu’ on voulait la rendre encore plus </t>
    </r>
    <r>
      <rPr>
        <b/>
        <sz val="11"/>
        <color rgb="FFCC3300"/>
        <rFont val="Arial"/>
        <family val="2"/>
      </rPr>
      <t>onéreuse</t>
    </r>
    <r>
      <rPr>
        <sz val="11"/>
        <color rgb="FF333333"/>
        <rFont val="Arial"/>
        <family val="2"/>
      </rPr>
      <t xml:space="preserve"> pour moi qu’ elle ne devait l’ être . </t>
    </r>
  </si>
  <si>
    <r>
      <t xml:space="preserve">Lorsque la quittance ne porte aucune imputation , le paiement doit être imputé sur la dette que le débiteur avait pour lors le plus d’ intérêt d’ acquitter entre celles qui sont pareillement échues ; sinon , sur la dette échue , quoique moins </t>
    </r>
    <r>
      <rPr>
        <b/>
        <sz val="11"/>
        <color rgb="FFCC3300"/>
        <rFont val="Arial"/>
        <family val="2"/>
      </rPr>
      <t>onéreuse</t>
    </r>
    <r>
      <rPr>
        <sz val="11"/>
        <color rgb="FF333333"/>
        <rFont val="Arial"/>
        <family val="2"/>
      </rPr>
      <t xml:space="preserve"> que celles qui ne le sont point .</t>
    </r>
  </si>
  <si>
    <r>
      <t xml:space="preserve">J’ avais affaire à un arrondissement implacable : dix , quinze , vingt lettres partaient chaque jour des anfractuosités de ces montagnes , et la poste me les transmettait avec une régularité </t>
    </r>
    <r>
      <rPr>
        <b/>
        <sz val="11"/>
        <color rgb="FFCC3300"/>
        <rFont val="Arial"/>
        <family val="2"/>
      </rPr>
      <t>onéreuse</t>
    </r>
    <r>
      <rPr>
        <sz val="11"/>
        <color rgb="FF333333"/>
        <rFont val="Arial"/>
        <family val="2"/>
      </rPr>
      <t xml:space="preserve"> et malheureuse .</t>
    </r>
  </si>
  <si>
    <r>
      <t>De la nature , soit ; mais je me promis de laisser désormais à cette bonne mère le soin</t>
    </r>
    <r>
      <rPr>
        <b/>
        <sz val="11"/>
        <color rgb="FFCC3300"/>
        <rFont val="Arial"/>
        <family val="2"/>
      </rPr>
      <t>onéreux</t>
    </r>
    <r>
      <rPr>
        <sz val="11"/>
        <color rgb="FF333333"/>
        <rFont val="Arial"/>
        <family val="2"/>
      </rPr>
      <t xml:space="preserve"> de les abreuver et de les nourrir .</t>
    </r>
  </si>
  <si>
    <r>
      <t xml:space="preserve">En ce qui concerne l’ </t>
    </r>
    <r>
      <rPr>
        <i/>
        <sz val="11"/>
        <color rgb="FF333333"/>
        <rFont val="Arial"/>
        <family val="2"/>
      </rPr>
      <t>impôt</t>
    </r>
    <r>
      <rPr>
        <sz val="11"/>
        <color rgb="FF333333"/>
        <rFont val="Arial"/>
        <family val="2"/>
      </rPr>
      <t xml:space="preserve"> , j’ ai montré ailleurs que , sous le régime de liberté et de propriété , ce n’ est plus l’ expression d’ une redevance , mais le prix d’ un service , en un mot , un échange ; que cet impôt , soit la somme des services à demander à l’ État , ne doit pas , en bonne économie , excéder le vingtième du produit brut de la nation ; que le mode le moins </t>
    </r>
    <r>
      <rPr>
        <b/>
        <sz val="11"/>
        <color rgb="FFCC3300"/>
        <rFont val="Arial"/>
        <family val="2"/>
      </rPr>
      <t>onéreux</t>
    </r>
    <r>
      <rPr>
        <sz val="11"/>
        <color rgb="FF333333"/>
        <rFont val="Arial"/>
        <family val="2"/>
      </rPr>
      <t xml:space="preserve"> est de faire porter , pour deux ou trois cinquièmes , selon le pays , la contribution sur la rente , en combinant la progression et les diverses natures d’ impôts de manière à approcher le plus près possible de l’ égalité de répartition .</t>
    </r>
  </si>
  <si>
    <r>
      <t xml:space="preserve">Aucune circonstance n’ a rendu l’ ancien régime aussi éclatant et plus </t>
    </r>
    <r>
      <rPr>
        <b/>
        <sz val="11"/>
        <color rgb="FFCC3300"/>
        <rFont val="Arial"/>
        <family val="2"/>
      </rPr>
      <t>onéreux</t>
    </r>
    <r>
      <rPr>
        <sz val="11"/>
        <color rgb="FF333333"/>
        <rFont val="Arial"/>
        <family val="2"/>
      </rPr>
      <t xml:space="preserve"> ; en ceci , comme dans tout le reste , Louis XIV est le principal auteur du mal comme du bien .</t>
    </r>
  </si>
  <si>
    <r>
      <t xml:space="preserve">Pour compléer la prescription , on peut joindre à sa possession celle de son auteur , de quelque manière qu’ on lui ait succédé , soit à titre universel ou particulier , soit à titre lucratif ou </t>
    </r>
    <r>
      <rPr>
        <b/>
        <sz val="11"/>
        <color rgb="FFCC3300"/>
        <rFont val="Arial"/>
        <family val="2"/>
      </rPr>
      <t>onéreux</t>
    </r>
    <r>
      <rPr>
        <sz val="11"/>
        <color rgb="FF333333"/>
        <rFont val="Arial"/>
        <family val="2"/>
      </rPr>
      <t xml:space="preserve"> .</t>
    </r>
  </si>
  <si>
    <r>
      <t xml:space="preserve">Le coût de la machine , pour son adaptation à une salle moyenne , n’ est pas très dispendieux ; il n’ y a que les premiers frais d’ assez importants , l’ entretien d’ un appareil bien conditionné n’ étant pas </t>
    </r>
    <r>
      <rPr>
        <b/>
        <sz val="11"/>
        <color rgb="FFCC3300"/>
        <rFont val="Arial"/>
        <family val="2"/>
      </rPr>
      <t>onéreux</t>
    </r>
    <r>
      <rPr>
        <sz val="11"/>
        <color rgb="FF333333"/>
        <rFont val="Arial"/>
        <family val="2"/>
      </rPr>
      <t xml:space="preserve"> .</t>
    </r>
  </si>
  <si>
    <r>
      <t xml:space="preserve">Ainsi , depuis , elle supprima l’ impôt </t>
    </r>
    <r>
      <rPr>
        <b/>
        <sz val="11"/>
        <color rgb="FFCC3300"/>
        <rFont val="Arial"/>
        <family val="2"/>
      </rPr>
      <t>onéreux</t>
    </r>
    <r>
      <rPr>
        <sz val="11"/>
        <color rgb="FF333333"/>
        <rFont val="Arial"/>
        <family val="2"/>
      </rPr>
      <t xml:space="preserve"> sur le tabac ; et ces deux denrées , le tabac et le sel , devinrent un objet de commerce .</t>
    </r>
  </si>
  <si>
    <r>
      <t xml:space="preserve">Le cautionnement ne peut excéder ce qui est dû par le débiteur , ni être contracté sous des conditions plus </t>
    </r>
    <r>
      <rPr>
        <b/>
        <sz val="11"/>
        <color rgb="FFCC3300"/>
        <rFont val="Arial"/>
        <family val="2"/>
      </rPr>
      <t>onéreuses</t>
    </r>
    <r>
      <rPr>
        <sz val="11"/>
        <color rgb="FF333333"/>
        <rFont val="Arial"/>
        <family val="2"/>
      </rPr>
      <t xml:space="preserve"> .</t>
    </r>
  </si>
  <si>
    <r>
      <t xml:space="preserve">il a donné au prince de Condé , en échange de 300 000 livres de rente , douze millions une fois payés et 600 000 livres de rentes viagères , et il fait faire à l’ État les acquisitions les plus </t>
    </r>
    <r>
      <rPr>
        <b/>
        <sz val="11"/>
        <color rgb="FFCC3300"/>
        <rFont val="Arial"/>
        <family val="2"/>
      </rPr>
      <t>onéreuses</t>
    </r>
    <r>
      <rPr>
        <sz val="11"/>
        <color rgb="FF333333"/>
        <rFont val="Arial"/>
        <family val="2"/>
      </rPr>
      <t xml:space="preserve"> , des échanges dont la lésion était de plus de 500 pour 100 .</t>
    </r>
  </si>
  <si>
    <r>
      <t xml:space="preserve">La corvée transporte les forçats dans les bagnes et les mendiants dans les dépôts de charité ; elle charroie les effets militaires toutes les fois que les troupes changent de place : charge fort </t>
    </r>
    <r>
      <rPr>
        <b/>
        <sz val="11"/>
        <color rgb="FFCC3300"/>
        <rFont val="Arial"/>
        <family val="2"/>
      </rPr>
      <t>onéreuse</t>
    </r>
    <r>
      <rPr>
        <sz val="11"/>
        <color rgb="FF333333"/>
        <rFont val="Arial"/>
        <family val="2"/>
      </rPr>
      <t xml:space="preserve"> dans un temps où chaque régiment menait à sa suite un lourd bagage .</t>
    </r>
  </si>
  <si>
    <r>
      <t xml:space="preserve">Beaucoup d’ arguments produits en faveur du crédit </t>
    </r>
    <r>
      <rPr>
        <b/>
        <sz val="11"/>
        <color rgb="FFCC3300"/>
        <rFont val="Arial"/>
        <family val="2"/>
      </rPr>
      <t>onéreux</t>
    </r>
    <r>
      <rPr>
        <sz val="11"/>
        <color rgb="FF333333"/>
        <rFont val="Arial"/>
        <family val="2"/>
      </rPr>
      <t xml:space="preserve"> , et tenus pour irréfutables en économie individualiste , deviennent plus que contestables sous la lumière de l’ économie collective .</t>
    </r>
  </si>
  <si>
    <r>
      <t>Au XVII</t>
    </r>
    <r>
      <rPr>
        <vertAlign val="superscript"/>
        <sz val="11"/>
        <color rgb="FF333333"/>
        <rFont val="Arial"/>
        <family val="2"/>
      </rPr>
      <t>e</t>
    </r>
    <r>
      <rPr>
        <sz val="11"/>
        <color rgb="FF333333"/>
        <rFont val="Arial"/>
        <family val="2"/>
      </rPr>
      <t xml:space="preserve"> siècle , on voit encore le Parlement casser la sentence d’ une juridiction inférieure qui avait admis la prétention d’ un seigneur à n’ accepter sur son domaine la vaine pâture qu’ à titre </t>
    </r>
    <r>
      <rPr>
        <b/>
        <sz val="11"/>
        <color rgb="FFCC3300"/>
        <rFont val="Arial"/>
        <family val="2"/>
      </rPr>
      <t>onéreux</t>
    </r>
    <r>
      <rPr>
        <sz val="11"/>
        <color rgb="FF333333"/>
        <rFont val="Arial"/>
        <family val="2"/>
      </rPr>
      <t xml:space="preserve"> .</t>
    </r>
  </si>
  <si>
    <r>
      <t xml:space="preserve">Pour remettre leurs champs en culture et acquitter leurs impôts , les parèques durent faire des emprunts </t>
    </r>
    <r>
      <rPr>
        <b/>
        <sz val="11"/>
        <color rgb="FFCC3300"/>
        <rFont val="Arial"/>
        <family val="2"/>
      </rPr>
      <t>onéreux</t>
    </r>
    <r>
      <rPr>
        <sz val="11"/>
        <color rgb="FF333333"/>
        <rFont val="Arial"/>
        <family val="2"/>
      </rPr>
      <t xml:space="preserve"> et devinrent la proie des usuriers , qui exigeaient des intérêts supérieurs à 12 % .</t>
    </r>
  </si>
  <si>
    <r>
      <t xml:space="preserve">Le capitalisme libéral étant l’ économie de l’ échange libre et </t>
    </r>
    <r>
      <rPr>
        <b/>
        <sz val="11"/>
        <color rgb="FFCC3300"/>
        <rFont val="Arial"/>
        <family val="2"/>
      </rPr>
      <t>onéreux</t>
    </r>
    <r>
      <rPr>
        <sz val="11"/>
        <color rgb="FF333333"/>
        <rFont val="Arial"/>
        <family val="2"/>
      </rPr>
      <t xml:space="preserve"> , son analyse de l’ évaluer négligera systématiquement et par principe l’ </t>
    </r>
    <r>
      <rPr>
        <i/>
        <sz val="11"/>
        <color rgb="FF333333"/>
        <rFont val="Arial"/>
        <family val="2"/>
      </rPr>
      <t>économie de la contrainte</t>
    </r>
    <r>
      <rPr>
        <sz val="11"/>
        <color rgb="FF333333"/>
        <rFont val="Arial"/>
        <family val="2"/>
      </rPr>
      <t xml:space="preserve"> et l’ </t>
    </r>
    <r>
      <rPr>
        <i/>
        <sz val="11"/>
        <color rgb="FF333333"/>
        <rFont val="Arial"/>
        <family val="2"/>
      </rPr>
      <t>économie du don .</t>
    </r>
  </si>
  <si>
    <r>
      <t>Paris</t>
    </r>
    <r>
      <rPr>
        <sz val="11"/>
        <color rgb="FF333333"/>
        <rFont val="Arial"/>
        <family val="2"/>
      </rPr>
      <t xml:space="preserve"> considérait les militaires comme des figurants aussi </t>
    </r>
    <r>
      <rPr>
        <b/>
        <sz val="11"/>
        <color rgb="FFCC3300"/>
        <rFont val="Arial"/>
        <family val="2"/>
      </rPr>
      <t>onéreux</t>
    </r>
    <r>
      <rPr>
        <sz val="11"/>
        <color rgb="FF333333"/>
        <rFont val="Arial"/>
        <family val="2"/>
      </rPr>
      <t xml:space="preserve"> qu’ inutiles .</t>
    </r>
  </si>
  <si>
    <r>
      <t xml:space="preserve">Les détenteurs d’ or ne peuvent plus exercer une domination aussi grande que par le passé sur les escomptes ; et ainsi disparaissent des péages </t>
    </r>
    <r>
      <rPr>
        <b/>
        <sz val="11"/>
        <color rgb="FFCC3300"/>
        <rFont val="Arial"/>
        <family val="2"/>
      </rPr>
      <t>onéreux</t>
    </r>
    <r>
      <rPr>
        <sz val="11"/>
        <color rgb="FF333333"/>
        <rFont val="Arial"/>
        <family val="2"/>
      </rPr>
      <t xml:space="preserve"> ; la production profite beaucoup de l’ institution des grandes banques d’ émission .</t>
    </r>
  </si>
  <si>
    <r>
      <t xml:space="preserve">M . Rabier , rapporteur , répondit que , si on ôtait ainsi aux municipalités tout le bénéfice des fournitures , le nouveau régime leur deviendrait très </t>
    </r>
    <r>
      <rPr>
        <b/>
        <sz val="11"/>
        <color rgb="FFCC3300"/>
        <rFont val="Arial"/>
        <family val="2"/>
      </rPr>
      <t>onéreux</t>
    </r>
    <r>
      <rPr>
        <sz val="11"/>
        <color rgb="FF333333"/>
        <rFont val="Arial"/>
        <family val="2"/>
      </rPr>
      <t xml:space="preserve"> .</t>
    </r>
  </si>
  <si>
    <r>
      <t xml:space="preserve">L’ acquisition des caractères qu’ il fallait renouveler fréquemment était déjà plus </t>
    </r>
    <r>
      <rPr>
        <b/>
        <sz val="11"/>
        <color rgb="FFCC3300"/>
        <rFont val="Arial"/>
        <family val="2"/>
      </rPr>
      <t>onéreuse</t>
    </r>
    <r>
      <rPr>
        <sz val="11"/>
        <color rgb="FF333333"/>
        <rFont val="Arial"/>
        <family val="2"/>
      </rPr>
      <t xml:space="preserve"> : le prix des fontes varie dans les inventaires que nous avons mentionnés entre 10 et 70 livres selon l’ état d’ usure des caractères , leur nature et l’ importance de la fonte .</t>
    </r>
  </si>
  <si>
    <r>
      <t xml:space="preserve">Les déplacements sont </t>
    </r>
    <r>
      <rPr>
        <b/>
        <sz val="11"/>
        <color rgb="FFCC3300"/>
        <rFont val="Arial"/>
        <family val="2"/>
      </rPr>
      <t>onéreux</t>
    </r>
    <r>
      <rPr>
        <sz val="11"/>
        <color rgb="FF333333"/>
        <rFont val="Arial"/>
        <family val="2"/>
      </rPr>
      <t xml:space="preserve"> , dangereux aussi en ces temps d’ insécurité . </t>
    </r>
  </si>
  <si>
    <r>
      <t xml:space="preserve">Disciple de </t>
    </r>
    <r>
      <rPr>
        <sz val="11"/>
        <color rgb="FF000000"/>
        <rFont val="Calibri"/>
        <family val="2"/>
        <scheme val="minor"/>
      </rPr>
      <t>Grignion</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Montfort</t>
    </r>
    <r>
      <rPr>
        <sz val="11"/>
        <color rgb="FF333333"/>
        <rFont val="Arial"/>
        <family val="2"/>
      </rPr>
      <t xml:space="preserve"> , et l’ un des derniers tenants de l’ absolu catholique , j’ ai cessé alors de voir ce qui , dans votre oeuvre , pouvait me paraître </t>
    </r>
    <r>
      <rPr>
        <b/>
        <sz val="11"/>
        <color rgb="FFCC3300"/>
        <rFont val="Arial"/>
        <family val="2"/>
      </rPr>
      <t>onéreux</t>
    </r>
    <r>
      <rPr>
        <sz val="11"/>
        <color rgb="FF333333"/>
        <rFont val="Arial"/>
        <family val="2"/>
      </rPr>
      <t xml:space="preserve"> ou difficile , et vous avez certainement ajouté à ma vision personnelle de la </t>
    </r>
    <r>
      <rPr>
        <i/>
        <sz val="11"/>
        <color rgb="FF333333"/>
        <rFont val="Arial"/>
        <family val="2"/>
      </rPr>
      <t>gloire .</t>
    </r>
  </si>
  <si>
    <r>
      <t xml:space="preserve">Le paiement en nature se révèle donc </t>
    </r>
    <r>
      <rPr>
        <b/>
        <sz val="11"/>
        <color rgb="FFCC3300"/>
        <rFont val="Arial"/>
        <family val="2"/>
      </rPr>
      <t>onéreux</t>
    </r>
    <r>
      <rPr>
        <sz val="11"/>
        <color rgb="FF333333"/>
        <rFont val="Arial"/>
        <family val="2"/>
      </rPr>
      <t xml:space="preserve"> pour le contribuable , d’ autant plus qu’ il a la charge et assume le péril de transporter denrées et fournitures aux magasins de l’ État .</t>
    </r>
  </si>
  <si>
    <r>
      <t xml:space="preserve">Quant aux arabes , un travail politique , habile autant qu’ </t>
    </r>
    <r>
      <rPr>
        <b/>
        <sz val="11"/>
        <color rgb="FFCC3300"/>
        <rFont val="Arial"/>
        <family val="2"/>
      </rPr>
      <t>onéreux</t>
    </r>
    <r>
      <rPr>
        <sz val="11"/>
        <color rgb="FF333333"/>
        <rFont val="Arial"/>
        <family val="2"/>
      </rPr>
      <t xml:space="preserve"> avait rendu nombre de leurs dirigeants accessibles aux influences anglaises .</t>
    </r>
  </si>
  <si>
    <r>
      <t xml:space="preserve">Les magasins , papillotants de multiples et menus objets , enchantaient ma mère , qui nous rapportait de ses courses </t>
    </r>
    <r>
      <rPr>
        <b/>
        <sz val="11"/>
        <color rgb="FFCC3300"/>
        <rFont val="Arial"/>
        <family val="2"/>
      </rPr>
      <t>onéreuses</t>
    </r>
    <r>
      <rPr>
        <sz val="11"/>
        <color rgb="FF333333"/>
        <rFont val="Arial"/>
        <family val="2"/>
      </rPr>
      <t xml:space="preserve"> , dont elle ne perdit jamais l’ habitude , ces bibelots viennois de jadis , d’ un mauvais goût poétique si prisé : par exemple , une rose en porcelaine , soigneusement coloriée , contenait au centre de la fleur un petit flacon empli de son parfum .</t>
    </r>
  </si>
  <si>
    <r>
      <t xml:space="preserve">Il se peut ainsi que d’ avoir connu tout jeune cette forme , stérilisante entre toutes , de la pensée , ait accru chez le </t>
    </r>
    <r>
      <rPr>
        <sz val="11"/>
        <color rgb="FF000000"/>
        <rFont val="Calibri"/>
        <family val="2"/>
        <scheme val="minor"/>
      </rPr>
      <t>Tolstoï</t>
    </r>
    <r>
      <rPr>
        <sz val="11"/>
        <color rgb="FF333333"/>
        <rFont val="Arial"/>
        <family val="2"/>
      </rPr>
      <t xml:space="preserve"> de la maturité la méfiance envers toute pensée , lui ait rendu moins </t>
    </r>
    <r>
      <rPr>
        <b/>
        <sz val="11"/>
        <color rgb="FFCC3300"/>
        <rFont val="Arial"/>
        <family val="2"/>
      </rPr>
      <t>onéreux</t>
    </r>
    <r>
      <rPr>
        <sz val="11"/>
        <color rgb="FF333333"/>
        <rFont val="Arial"/>
        <family val="2"/>
      </rPr>
      <t xml:space="preserve"> le </t>
    </r>
    <r>
      <rPr>
        <i/>
        <sz val="11"/>
        <color rgb="FF333333"/>
        <rFont val="Arial"/>
        <family val="2"/>
      </rPr>
      <t>sacrificio</t>
    </r>
    <r>
      <rPr>
        <sz val="11"/>
        <color rgb="FF333333"/>
        <rFont val="Arial"/>
        <family val="2"/>
      </rPr>
      <t xml:space="preserve"> </t>
    </r>
    <r>
      <rPr>
        <i/>
        <sz val="11"/>
        <color rgb="FF333333"/>
        <rFont val="Arial"/>
        <family val="2"/>
      </rPr>
      <t>del intelleto</t>
    </r>
    <r>
      <rPr>
        <sz val="11"/>
        <color rgb="FF333333"/>
        <rFont val="Arial"/>
        <family val="2"/>
      </rPr>
      <t xml:space="preserve"> auquel hier je faisais allusion .</t>
    </r>
  </si>
  <si>
    <r>
      <t xml:space="preserve">Cette politique exigeait la dénonciation du traité </t>
    </r>
    <r>
      <rPr>
        <b/>
        <sz val="11"/>
        <color rgb="FFCC3300"/>
        <rFont val="Arial"/>
        <family val="2"/>
      </rPr>
      <t>onéreux</t>
    </r>
    <r>
      <rPr>
        <sz val="11"/>
        <color rgb="FF333333"/>
        <rFont val="Arial"/>
        <family val="2"/>
      </rPr>
      <t xml:space="preserve"> signé par Justinien en 562 et la guerre avec la Perse .</t>
    </r>
  </si>
  <si>
    <r>
      <t xml:space="preserve">Et cela est d’ autant plus à craindre que le plus souvent , les propriétaires ne traitent pas directement avec les fermiers : ils traitent avec eux par l’ intermédiaire d’ hommes d’ affaires dont la prime est d’ autant plus forte que les conditions du loyer sont plus </t>
    </r>
    <r>
      <rPr>
        <b/>
        <sz val="11"/>
        <color rgb="FFCC3300"/>
        <rFont val="Arial"/>
        <family val="2"/>
      </rPr>
      <t>onéreuses</t>
    </r>
    <r>
      <rPr>
        <sz val="11"/>
        <color rgb="FF333333"/>
        <rFont val="Arial"/>
        <family val="2"/>
      </rPr>
      <t xml:space="preserve"> .</t>
    </r>
  </si>
  <si>
    <r>
      <t xml:space="preserve">Il sera présenté comme nécessairement </t>
    </r>
    <r>
      <rPr>
        <b/>
        <sz val="11"/>
        <color rgb="FFCC3300"/>
        <rFont val="Arial"/>
        <family val="2"/>
      </rPr>
      <t>onéreux</t>
    </r>
    <r>
      <rPr>
        <sz val="11"/>
        <color rgb="FF333333"/>
        <rFont val="Arial"/>
        <family val="2"/>
      </rPr>
      <t xml:space="preserve"> par élimination de tout ce qui pourrait préparer une intelligence de l’ économie du don .</t>
    </r>
  </si>
  <si>
    <r>
      <t xml:space="preserve"> .VIII . aunes d’ un camelin pris , Brunet et gros , d’ un povre </t>
    </r>
    <r>
      <rPr>
        <b/>
        <sz val="11"/>
        <color rgb="FFC00000"/>
        <rFont val="Calibri"/>
        <family val="2"/>
        <scheme val="minor"/>
      </rPr>
      <t>pris</t>
    </r>
    <r>
      <rPr>
        <sz val="11"/>
        <color rgb="FF000000"/>
        <rFont val="Calibri"/>
        <family val="2"/>
        <scheme val="minor"/>
      </rPr>
      <t xml:space="preserve"> , Dont pas ne fui a grant escot , S’ en fis faire cote et sorcot Et une houce grant et large , Forree d’ une noire sarge ; Li sorcoz fu a noire panne .</t>
    </r>
  </si>
  <si>
    <r>
      <t xml:space="preserve">A blasmer richeces s’ acordent Les dis que sains docteurs accordent , Qui plus qu’ aultres gens en despris Les ont eus et en pou de </t>
    </r>
    <r>
      <rPr>
        <b/>
        <sz val="11"/>
        <color rgb="FFC00000"/>
        <rFont val="Calibri"/>
        <family val="2"/>
        <scheme val="minor"/>
      </rPr>
      <t>pris</t>
    </r>
    <r>
      <rPr>
        <sz val="11"/>
        <color rgb="FF000000"/>
        <rFont val="Calibri"/>
        <family val="2"/>
        <scheme val="minor"/>
      </rPr>
      <t xml:space="preserve"> ; Et qui tous les vouldroit retraire , Trop grant temps y couvendroit traire .</t>
    </r>
  </si>
  <si>
    <r>
      <t xml:space="preserve">Le </t>
    </r>
    <r>
      <rPr>
        <b/>
        <sz val="11"/>
        <color rgb="FFC00000"/>
        <rFont val="Calibri"/>
        <family val="2"/>
        <scheme val="minor"/>
      </rPr>
      <t>pris</t>
    </r>
    <r>
      <rPr>
        <sz val="11"/>
        <color rgb="FF000000"/>
        <rFont val="Calibri"/>
        <family val="2"/>
        <scheme val="minor"/>
      </rPr>
      <t xml:space="preserve"> est moindre que l’ enchere , Quant dedans est le paté creux .</t>
    </r>
  </si>
  <si>
    <r>
      <t xml:space="preserve">Phedon le philosophe , homme de maison , apres la prinse de son païs d’ Elide , fit mestier de prostituer , autant qu’ elle dura , la beauté de sa jeunesse à qui en volut à </t>
    </r>
    <r>
      <rPr>
        <b/>
        <sz val="11"/>
        <color rgb="FFCC3300"/>
        <rFont val="Arial"/>
        <family val="2"/>
      </rPr>
      <t>pris</t>
    </r>
    <r>
      <rPr>
        <sz val="11"/>
        <color rgb="FF333333"/>
        <rFont val="Arial"/>
        <family val="2"/>
      </rPr>
      <t xml:space="preserve"> d’ argent , pour en vivre .</t>
    </r>
  </si>
  <si>
    <r>
      <t xml:space="preserve">Il en va ainsi par tout ; la difficulté donne </t>
    </r>
    <r>
      <rPr>
        <b/>
        <sz val="11"/>
        <color rgb="FFCC3300"/>
        <rFont val="Arial"/>
        <family val="2"/>
      </rPr>
      <t>pris</t>
    </r>
    <r>
      <rPr>
        <sz val="11"/>
        <color rgb="FF333333"/>
        <rFont val="Arial"/>
        <family val="2"/>
      </rPr>
      <t xml:space="preserve"> aux choses .</t>
    </r>
  </si>
  <si>
    <r>
      <t xml:space="preserve">Que signifie , en effet , l’ action de l’ éléphant , qui , s’ étant défendu jusqu’ à la dernière extrémité , n’ ayant plus d’ espoir , sur le point d’ être pris , heurte sa machoire et casse ses dents contre les arbres , si non , qu’ inspiré par le grand désir de rester libre , comme il l’ est par nature , il conçoit l’ idée de marchander avec les chasseurs , de voir si , pour le </t>
    </r>
    <r>
      <rPr>
        <b/>
        <sz val="11"/>
        <color rgb="FFCC3300"/>
        <rFont val="Arial"/>
        <family val="2"/>
      </rPr>
      <t>prix</t>
    </r>
    <r>
      <rPr>
        <sz val="11"/>
        <color rgb="FF333333"/>
        <rFont val="Arial"/>
        <family val="2"/>
      </rPr>
      <t xml:space="preserve"> de ses dents , il pourra se délivrer , et si , son ivoire , laissé pour rançon , rachètera sa liberté .</t>
    </r>
  </si>
  <si>
    <r>
      <t xml:space="preserve">C’ est le </t>
    </r>
    <r>
      <rPr>
        <b/>
        <sz val="11"/>
        <color rgb="FFCC3300"/>
        <rFont val="Arial"/>
        <family val="2"/>
      </rPr>
      <t>pris</t>
    </r>
    <r>
      <rPr>
        <sz val="11"/>
        <color rgb="FF333333"/>
        <rFont val="Arial"/>
        <family val="2"/>
      </rPr>
      <t xml:space="preserve"> de l’ espée que vous cherchez , non de la guaine : vous n’ en donnerez à l’ adventure pas un quatrain , si vous l’ avez despouillé .</t>
    </r>
  </si>
  <si>
    <r>
      <t xml:space="preserve">Qu’ en ces despouilles belles , qu’ au riche </t>
    </r>
    <r>
      <rPr>
        <b/>
        <sz val="11"/>
        <color rgb="FFC00000"/>
        <rFont val="Calibri"/>
        <family val="2"/>
        <scheme val="minor"/>
      </rPr>
      <t>prix</t>
    </r>
    <r>
      <rPr>
        <sz val="11"/>
        <color rgb="FF000000"/>
        <rFont val="Calibri"/>
        <family val="2"/>
        <scheme val="minor"/>
      </rPr>
      <t xml:space="preserve"> , qu’ en l’ apparence d’ elles , qu’ au brave chef philisthin , que je porte , soit veu de Dieu l’ honneur , et la main forte .</t>
    </r>
  </si>
  <si>
    <r>
      <t xml:space="preserve">Mercure menasse quelque peu le persil , mais ce nonobstant il sera à </t>
    </r>
    <r>
      <rPr>
        <b/>
        <sz val="11"/>
        <color rgb="FFCC3300"/>
        <rFont val="Arial"/>
        <family val="2"/>
      </rPr>
      <t>pris</t>
    </r>
    <r>
      <rPr>
        <sz val="11"/>
        <color rgb="FF333333"/>
        <rFont val="Arial"/>
        <family val="2"/>
      </rPr>
      <t xml:space="preserve"> raisonnable .</t>
    </r>
  </si>
  <si>
    <r>
      <t xml:space="preserve">C’ est que je diminue du juste prix les choses que je possede , de ce que je les possede ; et hausse le </t>
    </r>
    <r>
      <rPr>
        <b/>
        <sz val="11"/>
        <color rgb="FFCC3300"/>
        <rFont val="Arial"/>
        <family val="2"/>
      </rPr>
      <t>prix</t>
    </r>
    <r>
      <rPr>
        <sz val="11"/>
        <color rgb="FF333333"/>
        <rFont val="Arial"/>
        <family val="2"/>
      </rPr>
      <t xml:space="preserve"> aux choses , d’ autant qu’ elles sont estrangieres , absentes et non miennes .</t>
    </r>
  </si>
  <si>
    <r>
      <t xml:space="preserve">Mais cela ne s’ entend pas des mariages forcez , ny qui se font à </t>
    </r>
    <r>
      <rPr>
        <b/>
        <sz val="11"/>
        <color rgb="FFCC3300"/>
        <rFont val="Arial"/>
        <family val="2"/>
      </rPr>
      <t>prix</t>
    </r>
    <r>
      <rPr>
        <sz val="11"/>
        <color rgb="FF333333"/>
        <rFont val="Arial"/>
        <family val="2"/>
      </rPr>
      <t xml:space="preserve"> d’ argent , et qui sont tenuz pour très approuvez , depuis que le pere et la mere y ont donné consentement .</t>
    </r>
  </si>
  <si>
    <r>
      <t xml:space="preserve">Du mal amer l’ experience dure fait mieux cognoistre apres , à qui l’ endure , le </t>
    </r>
    <r>
      <rPr>
        <b/>
        <sz val="11"/>
        <color rgb="FFC00000"/>
        <rFont val="Calibri"/>
        <family val="2"/>
        <scheme val="minor"/>
      </rPr>
      <t>prix</t>
    </r>
    <r>
      <rPr>
        <sz val="11"/>
        <color rgb="FF000000"/>
        <rFont val="Calibri"/>
        <family val="2"/>
        <scheme val="minor"/>
      </rPr>
      <t xml:space="preserve"> que le bien vaut .</t>
    </r>
  </si>
  <si>
    <r>
      <t xml:space="preserve">C’ est grand cas que les choses en soyent là en nostre siecle , que la philosophie , ce soit , jusques aux gens d’ entendement , un nom vain et fantastique , qui se treuve de nul usage et de nul </t>
    </r>
    <r>
      <rPr>
        <b/>
        <sz val="11"/>
        <color rgb="FFC00000"/>
        <rFont val="Calibri"/>
        <family val="2"/>
        <scheme val="minor"/>
      </rPr>
      <t>pris</t>
    </r>
    <r>
      <rPr>
        <sz val="11"/>
        <color rgb="FF000000"/>
        <rFont val="Calibri"/>
        <family val="2"/>
        <scheme val="minor"/>
      </rPr>
      <t xml:space="preserve"> , et par opinion et par effect .</t>
    </r>
  </si>
  <si>
    <r>
      <t xml:space="preserve">Ainsi despendoit son revenu battant les gens au </t>
    </r>
    <r>
      <rPr>
        <b/>
        <sz val="11"/>
        <color rgb="FFCC3300"/>
        <rFont val="Arial"/>
        <family val="2"/>
      </rPr>
      <t>pris</t>
    </r>
    <r>
      <rPr>
        <sz val="11"/>
        <color rgb="FF333333"/>
        <rFont val="Arial"/>
        <family val="2"/>
      </rPr>
      <t xml:space="preserve"> de son argent .</t>
    </r>
  </si>
  <si>
    <r>
      <t xml:space="preserve">Je ne voudrois mettre la sagesse à si haut </t>
    </r>
    <r>
      <rPr>
        <b/>
        <sz val="11"/>
        <color rgb="FFCC3300"/>
        <rFont val="Arial"/>
        <family val="2"/>
      </rPr>
      <t>pris</t>
    </r>
    <r>
      <rPr>
        <sz val="11"/>
        <color rgb="FF333333"/>
        <rFont val="Arial"/>
        <family val="2"/>
      </rPr>
      <t xml:space="preserve"> .</t>
    </r>
  </si>
  <si>
    <r>
      <t xml:space="preserve">Certaines citez s’ estoient rachetées à </t>
    </r>
    <r>
      <rPr>
        <b/>
        <sz val="11"/>
        <color rgb="FFCC3300"/>
        <rFont val="Arial"/>
        <family val="2"/>
      </rPr>
      <t>pris</t>
    </r>
    <r>
      <rPr>
        <sz val="11"/>
        <color rgb="FF333333"/>
        <rFont val="Arial"/>
        <family val="2"/>
      </rPr>
      <t xml:space="preserve"> d’ argent et remises en liberté , avec l’ ordonnance et permission du </t>
    </r>
    <r>
      <rPr>
        <sz val="11"/>
        <color rgb="FF000000"/>
        <rFont val="Calibri"/>
        <family val="2"/>
        <scheme val="minor"/>
      </rPr>
      <t>Senat</t>
    </r>
    <r>
      <rPr>
        <sz val="11"/>
        <color rgb="FF333333"/>
        <rFont val="Arial"/>
        <family val="2"/>
      </rPr>
      <t xml:space="preserve"> , des mains de </t>
    </r>
    <r>
      <rPr>
        <sz val="11"/>
        <color rgb="FF000000"/>
        <rFont val="Calibri"/>
        <family val="2"/>
        <scheme val="minor"/>
      </rPr>
      <t>Lucius</t>
    </r>
    <r>
      <rPr>
        <sz val="11"/>
        <color rgb="FF333333"/>
        <rFont val="Arial"/>
        <family val="2"/>
      </rPr>
      <t xml:space="preserve"> </t>
    </r>
    <r>
      <rPr>
        <sz val="11"/>
        <color rgb="FF000000"/>
        <rFont val="Calibri"/>
        <family val="2"/>
        <scheme val="minor"/>
      </rPr>
      <t>Sylla</t>
    </r>
    <r>
      <rPr>
        <sz val="11"/>
        <color rgb="FF333333"/>
        <rFont val="Arial"/>
        <family val="2"/>
      </rPr>
      <t xml:space="preserve"> .</t>
    </r>
  </si>
  <si>
    <r>
      <t xml:space="preserve">Là ne voyt rien , qui en rien luy desplaise : Là mange fruict d’ inestimable </t>
    </r>
    <r>
      <rPr>
        <b/>
        <sz val="11"/>
        <color rgb="FFC00000"/>
        <rFont val="Calibri"/>
        <family val="2"/>
        <scheme val="minor"/>
      </rPr>
      <t>pris</t>
    </r>
    <r>
      <rPr>
        <sz val="11"/>
        <color rgb="FF000000"/>
        <rFont val="Calibri"/>
        <family val="2"/>
        <scheme val="minor"/>
      </rPr>
      <t xml:space="preserve"> : Là boyt liqueur , qui toute soif appaise : Là congnoistra mille nobles espritz .</t>
    </r>
  </si>
  <si>
    <r>
      <t xml:space="preserve">il faut renoncer pareillement au sens commun , pour dire qu’ un homme qui voit perir plein ses caves de vin , faute de trouver à qui les vendre , a besoin que la paix soit faite , pour les porter à douze ou quinze lieuës de chez lui , où il faut un </t>
    </r>
    <r>
      <rPr>
        <b/>
        <sz val="11"/>
        <color rgb="FFCC3300"/>
        <rFont val="Arial"/>
        <family val="2"/>
      </rPr>
      <t>prix</t>
    </r>
    <r>
      <rPr>
        <sz val="11"/>
        <color rgb="FF333333"/>
        <rFont val="Arial"/>
        <family val="2"/>
      </rPr>
      <t xml:space="preserve"> excessif , et en raporter à contr’ échange les marchandises du lieu , dont le manque de débit faisoit souffrir le même sort aux gens de la contrée .</t>
    </r>
  </si>
  <si>
    <r>
      <t xml:space="preserve">Et à l’ égard des aides , des douanes , et autres impôts des passages qui ruïnent la consommation en remettant sur la taille , jusqu’ à la concurrence du tiers de la taille , comme ils étoient autrefois , et le surplus sur les cheminées , il se trouvera que les peuples ne paieront pas la sixiéme partie de ce qu’ ils paient aujourd’ hui , et le roi recevra le double de ses revenus d’ à present , parce que la taille y joint une partie des aides , aiant pour tarif la valeur des heritages , ils reprendront leur </t>
    </r>
    <r>
      <rPr>
        <b/>
        <sz val="11"/>
        <color rgb="FFCC3300"/>
        <rFont val="Arial"/>
        <family val="2"/>
      </rPr>
      <t>prix</t>
    </r>
    <r>
      <rPr>
        <sz val="11"/>
        <color rgb="FF333333"/>
        <rFont val="Arial"/>
        <family val="2"/>
      </rPr>
      <t xml:space="preserve"> d’ autrefois , qui étoit le double de celui d’ aujourd’ hui , et par consequent la taille doublera pareillement , sans que le proprietaire s’ en puisse plaindre , puisque l’ augmentation des revenus du roi ne sera qu’ une suite de celle de son opulence .</t>
    </r>
  </si>
  <si>
    <r>
      <t xml:space="preserve">À quelque </t>
    </r>
    <r>
      <rPr>
        <b/>
        <sz val="11"/>
        <color rgb="FFCC3300"/>
        <rFont val="Arial"/>
        <family val="2"/>
      </rPr>
      <t>prix</t>
    </r>
    <r>
      <rPr>
        <sz val="11"/>
        <color rgb="FF333333"/>
        <rFont val="Arial"/>
        <family val="2"/>
      </rPr>
      <t xml:space="preserve"> qu’ on mette une telle fumée , l’ obscurité vaut mieux que tant de renommée .</t>
    </r>
  </si>
  <si>
    <r>
      <t xml:space="preserve">S’ ils avoient quelque proche parente dans des convents , quelque courtisanne , ou quelque ecclesiastique affidé , il achetoit la connoissance de ces personnes à quelque </t>
    </r>
    <r>
      <rPr>
        <b/>
        <sz val="11"/>
        <color rgb="FFCC3300"/>
        <rFont val="Arial"/>
        <family val="2"/>
      </rPr>
      <t>prix</t>
    </r>
    <r>
      <rPr>
        <sz val="11"/>
        <color rgb="FF333333"/>
        <rFont val="Arial"/>
        <family val="2"/>
      </rPr>
      <t xml:space="preserve"> que ce fut , et il leur faisoit des presens , qui ne laissoient pas d’ estre de grande valeur , quoi que ce ne fussent d’ ordinaire que des curiositez des pays etrangers .</t>
    </r>
  </si>
  <si>
    <r>
      <t xml:space="preserve">Ce n’ est pas le larcin , et le </t>
    </r>
    <r>
      <rPr>
        <b/>
        <sz val="11"/>
        <color rgb="FFCC3300"/>
        <rFont val="Arial"/>
        <family val="2"/>
      </rPr>
      <t>prix</t>
    </r>
    <r>
      <rPr>
        <sz val="11"/>
        <color rgb="FF333333"/>
        <rFont val="Arial"/>
        <family val="2"/>
      </rPr>
      <t xml:space="preserve"> de la chose desrobée , que l’ on considere ; c’ est la desobeïssance , et le violement de la loy ; c’ est le mespris de l’ authorité .</t>
    </r>
  </si>
  <si>
    <r>
      <t xml:space="preserve">Tous deux lui rendent grâce ; et pour </t>
    </r>
    <r>
      <rPr>
        <b/>
        <sz val="11"/>
        <color rgb="FFC00000"/>
        <rFont val="Calibri"/>
        <family val="2"/>
        <scheme val="minor"/>
      </rPr>
      <t>prix</t>
    </r>
    <r>
      <rPr>
        <sz val="11"/>
        <color rgb="FF000000"/>
        <rFont val="Calibri"/>
        <family val="2"/>
        <scheme val="minor"/>
      </rPr>
      <t xml:space="preserve"> de ses vers , Ils l’ avertissent qu’ il déloge , Et que cette maison va tomber à l’ envers .</t>
    </r>
  </si>
  <si>
    <r>
      <t xml:space="preserve">ce qu’ ils ont d’ eux est de bas </t>
    </r>
    <r>
      <rPr>
        <b/>
        <sz val="11"/>
        <color rgb="FFC00000"/>
        <rFont val="Calibri"/>
        <family val="2"/>
        <scheme val="minor"/>
      </rPr>
      <t>prix</t>
    </r>
    <r>
      <rPr>
        <sz val="11"/>
        <color rgb="FF000000"/>
        <rFont val="Calibri"/>
        <family val="2"/>
        <scheme val="minor"/>
      </rPr>
      <t xml:space="preserve"> , et dans sa plus brillante gloire l’ homme est digne de ses mépris . </t>
    </r>
  </si>
  <si>
    <r>
      <t xml:space="preserve">cependant la </t>
    </r>
    <r>
      <rPr>
        <sz val="11"/>
        <color rgb="FF000000"/>
        <rFont val="Calibri"/>
        <family val="2"/>
        <scheme val="minor"/>
      </rPr>
      <t>France</t>
    </r>
    <r>
      <rPr>
        <sz val="11"/>
        <color rgb="FF333333"/>
        <rFont val="Arial"/>
        <family val="2"/>
      </rPr>
      <t xml:space="preserve"> n’ étoit pas ruïnée comme elle est ; toutes ses terres étant cultivées autant bien qu’ elles le pouvoient être , et ses denrées au plus haut </t>
    </r>
    <r>
      <rPr>
        <b/>
        <sz val="11"/>
        <color rgb="FFCC3300"/>
        <rFont val="Arial"/>
        <family val="2"/>
      </rPr>
      <t>prix</t>
    </r>
    <r>
      <rPr>
        <sz val="11"/>
        <color rgb="FF333333"/>
        <rFont val="Arial"/>
        <family val="2"/>
      </rPr>
      <t xml:space="preserve"> qu’ elles eussent été , sans qu’ on les vît devenir inutiles , tandis que ses voisins vouloient bien les prendre , comme on voit à present .</t>
    </r>
  </si>
  <si>
    <r>
      <t xml:space="preserve">On peut s’ informer encore en particulier </t>
    </r>
    <r>
      <rPr>
        <i/>
        <sz val="11"/>
        <color rgb="FF333333"/>
        <rFont val="Arial"/>
        <family val="2"/>
      </rPr>
      <t>d’ Alain</t>
    </r>
    <r>
      <rPr>
        <sz val="11"/>
        <color rgb="FF333333"/>
        <rFont val="Arial"/>
        <family val="2"/>
      </rPr>
      <t xml:space="preserve"> </t>
    </r>
    <r>
      <rPr>
        <i/>
        <sz val="11"/>
        <color rgb="FF333333"/>
        <rFont val="Arial"/>
        <family val="2"/>
      </rPr>
      <t>Chartier secretaire du roy</t>
    </r>
    <r>
      <rPr>
        <sz val="11"/>
        <color rgb="FF333333"/>
        <rFont val="Arial"/>
        <family val="2"/>
      </rPr>
      <t xml:space="preserve"> , de qui les oeuvres sont d’ un </t>
    </r>
    <r>
      <rPr>
        <b/>
        <sz val="11"/>
        <color rgb="FFCC3300"/>
        <rFont val="Arial"/>
        <family val="2"/>
      </rPr>
      <t>prix</t>
    </r>
    <r>
      <rPr>
        <sz val="11"/>
        <color rgb="FF333333"/>
        <rFont val="Arial"/>
        <family val="2"/>
      </rPr>
      <t xml:space="preserve"> plus excellent que les autres de son siecle .</t>
    </r>
  </si>
  <si>
    <r>
      <t xml:space="preserve">On s’ informe des lieux où il se pourvoit des denrées necessaires à sa subsistance , et l’ on a soin qu’ au même </t>
    </r>
    <r>
      <rPr>
        <b/>
        <sz val="11"/>
        <color rgb="FFCC3300"/>
        <rFont val="Arial"/>
        <family val="2"/>
      </rPr>
      <t>prix</t>
    </r>
    <r>
      <rPr>
        <sz val="11"/>
        <color rgb="FF333333"/>
        <rFont val="Arial"/>
        <family val="2"/>
      </rPr>
      <t xml:space="preserve"> on les lui fournisse de meilleure qualité et par consequent plus chéres .</t>
    </r>
  </si>
  <si>
    <r>
      <t xml:space="preserve">elle n’ est donc qu’ une vertu de circonstances , mais nullement un sentiment de la nature qui ne plaça jamais dans nous d’ autre désir que celui de nous satisfaire , à quelque </t>
    </r>
    <r>
      <rPr>
        <b/>
        <sz val="11"/>
        <color rgb="FFCC3300"/>
        <rFont val="Arial"/>
        <family val="2"/>
      </rPr>
      <t>prix</t>
    </r>
    <r>
      <rPr>
        <sz val="11"/>
        <color rgb="FF333333"/>
        <rFont val="Arial"/>
        <family val="2"/>
      </rPr>
      <t xml:space="preserve"> que ce pût être .</t>
    </r>
  </si>
  <si>
    <r>
      <t xml:space="preserve">En se contemplant de si près dans deux états si différens , on en sent mieux le </t>
    </r>
    <r>
      <rPr>
        <b/>
        <sz val="11"/>
        <color rgb="FFCC3300"/>
        <rFont val="Arial"/>
        <family val="2"/>
      </rPr>
      <t>prix</t>
    </r>
    <r>
      <rPr>
        <sz val="11"/>
        <color rgb="FF333333"/>
        <rFont val="Arial"/>
        <family val="2"/>
      </rPr>
      <t xml:space="preserve"> de celui où l’ on est remonté , et l’ on en devient plus attentif à s’ y soutenir .</t>
    </r>
  </si>
  <si>
    <r>
      <t xml:space="preserve">à ce </t>
    </r>
    <r>
      <rPr>
        <b/>
        <sz val="11"/>
        <color rgb="FFCC3300"/>
        <rFont val="Arial"/>
        <family val="2"/>
      </rPr>
      <t>prix</t>
    </r>
    <r>
      <rPr>
        <sz val="11"/>
        <color rgb="FF333333"/>
        <rFont val="Arial"/>
        <family val="2"/>
      </rPr>
      <t xml:space="preserve"> il fut permis d’ être sans mœurs &amp; sans vertus .</t>
    </r>
  </si>
  <si>
    <r>
      <t xml:space="preserve">On en manquoit d’ autant plus , que tout renchérissoit dans les monarchies voisines , où les marchandises doublerent et triplerent de </t>
    </r>
    <r>
      <rPr>
        <b/>
        <sz val="11"/>
        <color rgb="FFCC3300"/>
        <rFont val="Arial"/>
        <family val="2"/>
      </rPr>
      <t>prix</t>
    </r>
    <r>
      <rPr>
        <sz val="11"/>
        <color rgb="FF333333"/>
        <rFont val="Arial"/>
        <family val="2"/>
      </rPr>
      <t xml:space="preserve"> , parce que l’ argent y avoit doublé et triplé .</t>
    </r>
  </si>
  <si>
    <r>
      <t xml:space="preserve">Les biens naturels de l’ agriculture et du commerce , à sçavoir les denrées et les marchandises , sont pénibles à acquérir , sujets au dépérissement , difficiles et embarrassants à garder , n’ ont de </t>
    </r>
    <r>
      <rPr>
        <b/>
        <sz val="11"/>
        <color rgb="FFCC3300"/>
        <rFont val="Arial"/>
        <family val="2"/>
      </rPr>
      <t>prix</t>
    </r>
    <r>
      <rPr>
        <sz val="11"/>
        <color rgb="FF333333"/>
        <rFont val="Arial"/>
        <family val="2"/>
      </rPr>
      <t xml:space="preserve"> que pour celui qui en a besoin .</t>
    </r>
  </si>
  <si>
    <r>
      <t xml:space="preserve">Trois jours se passèrent ; les têtes se corrompirent ; on voulut les enterrer ; mais pour cet effet , il fallait une permission du pacha , et on ne l’ obtint qu’ au </t>
    </r>
    <r>
      <rPr>
        <b/>
        <sz val="11"/>
        <color rgb="FFCC3300"/>
        <rFont val="Arial"/>
        <family val="2"/>
      </rPr>
      <t>prix</t>
    </r>
    <r>
      <rPr>
        <sz val="11"/>
        <color rgb="FF333333"/>
        <rFont val="Arial"/>
        <family val="2"/>
      </rPr>
      <t xml:space="preserve"> de quarante bourses , cinquante mille livres .</t>
    </r>
  </si>
  <si>
    <r>
      <t xml:space="preserve">Vous ferez payer chaque cheval le </t>
    </r>
    <r>
      <rPr>
        <b/>
        <sz val="11"/>
        <color rgb="FFCC3300"/>
        <rFont val="Arial"/>
        <family val="2"/>
      </rPr>
      <t>prix</t>
    </r>
    <r>
      <rPr>
        <sz val="11"/>
        <color rgb="FF333333"/>
        <rFont val="Arial"/>
        <family val="2"/>
      </rPr>
      <t xml:space="preserve"> qu’ il aura coûté , sans que cela puisse excéder cent vingt francs par cheval .</t>
    </r>
  </si>
  <si>
    <r>
      <t xml:space="preserve">Les anglais même fabriquent une infinité de quincailleries à meilleur </t>
    </r>
    <r>
      <rPr>
        <b/>
        <sz val="11"/>
        <color rgb="FFCC3300"/>
        <rFont val="Arial"/>
        <family val="2"/>
      </rPr>
      <t>prix</t>
    </r>
    <r>
      <rPr>
        <sz val="11"/>
        <color rgb="FF333333"/>
        <rFont val="Arial"/>
        <family val="2"/>
      </rPr>
      <t xml:space="preserve"> qu’ on ne pourrait le faire en </t>
    </r>
    <r>
      <rPr>
        <sz val="11"/>
        <color rgb="FF000000"/>
        <rFont val="Calibri"/>
        <family val="2"/>
        <scheme val="minor"/>
      </rPr>
      <t>France</t>
    </r>
    <r>
      <rPr>
        <sz val="11"/>
        <color rgb="FF333333"/>
        <rFont val="Arial"/>
        <family val="2"/>
      </rPr>
      <t xml:space="preserve"> .</t>
    </r>
  </si>
  <si>
    <r>
      <t xml:space="preserve">mais il faut observer que l’ altération de ce dernier </t>
    </r>
    <r>
      <rPr>
        <b/>
        <sz val="11"/>
        <color rgb="FFCC3300"/>
        <rFont val="Arial"/>
        <family val="2"/>
      </rPr>
      <t>prix</t>
    </r>
    <r>
      <rPr>
        <sz val="11"/>
        <color rgb="FF333333"/>
        <rFont val="Arial"/>
        <family val="2"/>
      </rPr>
      <t xml:space="preserve"> est purement passagère , et qu’ il tend en définitive , sur ce marché comme sur tout autre , à prévaloir et à régler le cours .</t>
    </r>
  </si>
  <si>
    <r>
      <t xml:space="preserve">Lorsque l’ assemblée provinciale de la basse </t>
    </r>
    <r>
      <rPr>
        <sz val="11"/>
        <color rgb="FF000000"/>
        <rFont val="Calibri"/>
        <family val="2"/>
        <scheme val="minor"/>
      </rPr>
      <t>Normandie</t>
    </r>
    <r>
      <rPr>
        <sz val="11"/>
        <color rgb="FF333333"/>
        <rFont val="Arial"/>
        <family val="2"/>
      </rPr>
      <t xml:space="preserve"> prit l’ administration des mains de l’ intendant , elle constata que le </t>
    </r>
    <r>
      <rPr>
        <b/>
        <sz val="11"/>
        <color rgb="FFCC3300"/>
        <rFont val="Arial"/>
        <family val="2"/>
      </rPr>
      <t>prix</t>
    </r>
    <r>
      <rPr>
        <sz val="11"/>
        <color rgb="FF333333"/>
        <rFont val="Arial"/>
        <family val="2"/>
      </rPr>
      <t xml:space="preserve"> de toutes les terres saisies d’ autorité depuis vingt ans , en matière de chemins , était encore dû .</t>
    </r>
  </si>
  <si>
    <r>
      <t xml:space="preserve">Ils causaient en </t>
    </r>
    <r>
      <rPr>
        <i/>
        <sz val="11"/>
        <color rgb="FF333333"/>
        <rFont val="Arial"/>
        <family val="2"/>
      </rPr>
      <t>yiddish</t>
    </r>
    <r>
      <rPr>
        <sz val="11"/>
        <color rgb="FF333333"/>
        <rFont val="Arial"/>
        <family val="2"/>
      </rPr>
      <t xml:space="preserve"> des affaires de la ville , du </t>
    </r>
    <r>
      <rPr>
        <b/>
        <sz val="11"/>
        <color rgb="FFCC3300"/>
        <rFont val="Arial"/>
        <family val="2"/>
      </rPr>
      <t>prix</t>
    </r>
    <r>
      <rPr>
        <sz val="11"/>
        <color rgb="FF333333"/>
        <rFont val="Arial"/>
        <family val="2"/>
      </rPr>
      <t xml:space="preserve"> des blés , du bétail et de tout .</t>
    </r>
  </si>
  <si>
    <r>
      <t xml:space="preserve">Elle a des masques de vieille dame noble qui sont des objets de </t>
    </r>
    <r>
      <rPr>
        <b/>
        <sz val="11"/>
        <color rgb="FFCC3300"/>
        <rFont val="Arial"/>
        <family val="2"/>
      </rPr>
      <t>prix</t>
    </r>
    <r>
      <rPr>
        <sz val="11"/>
        <color rgb="FF333333"/>
        <rFont val="Arial"/>
        <family val="2"/>
      </rPr>
      <t xml:space="preserve"> , signés par des artistes connus .</t>
    </r>
  </si>
  <si>
    <r>
      <t xml:space="preserve">Il faudrait pour chaque échange une plus grande quantité de monnaie , puisque chaque objet échangé serait évalué à plus haut </t>
    </r>
    <r>
      <rPr>
        <b/>
        <sz val="11"/>
        <color rgb="FFCC3300"/>
        <rFont val="Arial"/>
        <family val="2"/>
      </rPr>
      <t>prix</t>
    </r>
    <r>
      <rPr>
        <sz val="11"/>
        <color rgb="FF333333"/>
        <rFont val="Arial"/>
        <family val="2"/>
      </rPr>
      <t xml:space="preserve"> .</t>
    </r>
  </si>
  <si>
    <r>
      <t xml:space="preserve">Ce dernier </t>
    </r>
    <r>
      <rPr>
        <b/>
        <sz val="11"/>
        <color rgb="FFCC3300"/>
        <rFont val="Arial"/>
        <family val="2"/>
      </rPr>
      <t>prix</t>
    </r>
    <r>
      <rPr>
        <sz val="11"/>
        <color rgb="FF333333"/>
        <rFont val="Arial"/>
        <family val="2"/>
      </rPr>
      <t xml:space="preserve"> est le seul qui soit réglé par le simple conflit des intérêts , conformément au vœu des économistes classiques .</t>
    </r>
  </si>
  <si>
    <r>
      <t xml:space="preserve">et , profitant des économies que , comme malgré moi , vagabond j’ avais dû faire , je m’ entourai de tout ce que je pus me procurer d’ objets précieux ou fragiles , de vases ou de livres rares et surtout de tableaux que la connaissance que j’ ai de la peinture me permettait d’ avoir à très bas </t>
    </r>
    <r>
      <rPr>
        <b/>
        <sz val="11"/>
        <color rgb="FFCC3300"/>
        <rFont val="Arial"/>
        <family val="2"/>
      </rPr>
      <t>prix</t>
    </r>
    <r>
      <rPr>
        <sz val="11"/>
        <color rgb="FF333333"/>
        <rFont val="Arial"/>
        <family val="2"/>
      </rPr>
      <t xml:space="preserve"> .</t>
    </r>
  </si>
  <si>
    <r>
      <t xml:space="preserve">Je dois dire cependant que la modicité des </t>
    </r>
    <r>
      <rPr>
        <b/>
        <sz val="11"/>
        <color rgb="FFCC3300"/>
        <rFont val="Arial"/>
        <family val="2"/>
      </rPr>
      <t>prix</t>
    </r>
    <r>
      <rPr>
        <sz val="11"/>
        <color rgb="FF333333"/>
        <rFont val="Arial"/>
        <family val="2"/>
      </rPr>
      <t xml:space="preserve"> , la complaisance des maîtres de la maison et une réputation de vieille date amènent journellement beaucoup de monde à l’ hôtel d’ </t>
    </r>
    <r>
      <rPr>
        <sz val="11"/>
        <color rgb="FF000000"/>
        <rFont val="Calibri"/>
        <family val="2"/>
        <scheme val="minor"/>
      </rPr>
      <t>Europe</t>
    </r>
    <r>
      <rPr>
        <sz val="11"/>
        <color rgb="FF333333"/>
        <rFont val="Arial"/>
        <family val="2"/>
      </rPr>
      <t xml:space="preserve"> .</t>
    </r>
  </si>
  <si>
    <r>
      <t xml:space="preserve">Mais le capitaine </t>
    </r>
    <r>
      <rPr>
        <sz val="11"/>
        <color rgb="FF000000"/>
        <rFont val="Calibri"/>
        <family val="2"/>
        <scheme val="minor"/>
      </rPr>
      <t>Nemo</t>
    </r>
    <r>
      <rPr>
        <sz val="11"/>
        <color rgb="FF333333"/>
        <rFont val="Arial"/>
        <family val="2"/>
      </rPr>
      <t xml:space="preserve"> ne songeait pas à réclamer le </t>
    </r>
    <r>
      <rPr>
        <b/>
        <sz val="11"/>
        <color rgb="FFCC3300"/>
        <rFont val="Arial"/>
        <family val="2"/>
      </rPr>
      <t>prix</t>
    </r>
    <r>
      <rPr>
        <sz val="11"/>
        <color rgb="FF333333"/>
        <rFont val="Arial"/>
        <family val="2"/>
      </rPr>
      <t xml:space="preserve"> des services qu’ il avait rendus .</t>
    </r>
  </si>
  <si>
    <r>
      <t xml:space="preserve">Quand mon homme eut achevé son histoire et bu le dernier verre de vin à ma santé , il me proposa de me reconduire </t>
    </r>
    <r>
      <rPr>
        <i/>
        <sz val="11"/>
        <color rgb="FF333333"/>
        <rFont val="Arial"/>
        <family val="2"/>
      </rPr>
      <t>gratis</t>
    </r>
    <r>
      <rPr>
        <sz val="11"/>
        <color rgb="FF333333"/>
        <rFont val="Arial"/>
        <family val="2"/>
      </rPr>
      <t xml:space="preserve"> jusque chez moi ; et je n’ y consentis qu’ à condition qu’ il accepterait </t>
    </r>
    <r>
      <rPr>
        <i/>
        <sz val="11"/>
        <color rgb="FF333333"/>
        <rFont val="Arial"/>
        <family val="2"/>
      </rPr>
      <t>pour</t>
    </r>
    <r>
      <rPr>
        <sz val="11"/>
        <color rgb="FF333333"/>
        <rFont val="Arial"/>
        <family val="2"/>
      </rPr>
      <t xml:space="preserve"> </t>
    </r>
    <r>
      <rPr>
        <i/>
        <sz val="11"/>
        <color rgb="FF333333"/>
        <rFont val="Arial"/>
        <family val="2"/>
      </rPr>
      <t>boire</t>
    </r>
    <r>
      <rPr>
        <sz val="11"/>
        <color rgb="FF333333"/>
        <rFont val="Arial"/>
        <family val="2"/>
      </rPr>
      <t xml:space="preserve"> le double du </t>
    </r>
    <r>
      <rPr>
        <b/>
        <sz val="11"/>
        <color rgb="FFCC3300"/>
        <rFont val="Arial"/>
        <family val="2"/>
      </rPr>
      <t>prix</t>
    </r>
    <r>
      <rPr>
        <sz val="11"/>
        <color rgb="FF333333"/>
        <rFont val="Arial"/>
        <family val="2"/>
      </rPr>
      <t xml:space="preserve"> de sa course .</t>
    </r>
  </si>
  <si>
    <r>
      <t xml:space="preserve">Quoi qu’ il en soit de cette historiette , la situation désespérée de Charles VII est prouvée par l’ offre exorbitante qu’ il avait faite aux Écossais , de leur céder le Berri pour </t>
    </r>
    <r>
      <rPr>
        <b/>
        <sz val="11"/>
        <color rgb="FFCC3300"/>
        <rFont val="Arial"/>
        <family val="2"/>
      </rPr>
      <t>prix</t>
    </r>
    <r>
      <rPr>
        <sz val="11"/>
        <color rgb="FF333333"/>
        <rFont val="Arial"/>
        <family val="2"/>
      </rPr>
      <t xml:space="preserve"> d’ un nouveau secours .</t>
    </r>
  </si>
  <si>
    <r>
      <t xml:space="preserve">Nous n’ avons même pas la faculté de percevoir notre infirmité , nous sommes faits pour savoir le </t>
    </r>
    <r>
      <rPr>
        <b/>
        <sz val="11"/>
        <color rgb="FFCC3300"/>
        <rFont val="Arial"/>
        <family val="2"/>
      </rPr>
      <t>prix</t>
    </r>
    <r>
      <rPr>
        <sz val="11"/>
        <color rgb="FF333333"/>
        <rFont val="Arial"/>
        <family val="2"/>
      </rPr>
      <t xml:space="preserve"> du beurre et du blé , et , au plus , pour discuter sur la valeur de deux chevaux , de deux bateaux , de deux ministres ou de deux artistes .</t>
    </r>
  </si>
  <si>
    <r>
      <t xml:space="preserve">La gloire est à ce </t>
    </r>
    <r>
      <rPr>
        <b/>
        <sz val="11"/>
        <color rgb="FFCC3300"/>
        <rFont val="Arial"/>
        <family val="2"/>
      </rPr>
      <t>prix</t>
    </r>
    <r>
      <rPr>
        <sz val="11"/>
        <color rgb="FF333333"/>
        <rFont val="Arial"/>
        <family val="2"/>
      </rPr>
      <t xml:space="preserve"> .</t>
    </r>
  </si>
  <si>
    <r>
      <t xml:space="preserve">J’ eusse cependant été facile de </t>
    </r>
    <r>
      <rPr>
        <b/>
        <sz val="11"/>
        <color rgb="FFCC3300"/>
        <rFont val="Arial"/>
        <family val="2"/>
      </rPr>
      <t>prix</t>
    </r>
    <r>
      <rPr>
        <sz val="11"/>
        <color rgb="FF333333"/>
        <rFont val="Arial"/>
        <family val="2"/>
      </rPr>
      <t xml:space="preserve"> , dit imprudemment Bannière .</t>
    </r>
  </si>
  <si>
    <r>
      <t xml:space="preserve">L’ eau n’ était pas rare ; il restait une très bonne pompe à Souain mais le lieu était malsain et le chemin aussi chacun y allait à son tour , et connaissait le </t>
    </r>
    <r>
      <rPr>
        <b/>
        <sz val="11"/>
        <color rgb="FFCC3300"/>
        <rFont val="Arial"/>
        <family val="2"/>
      </rPr>
      <t>prix</t>
    </r>
    <r>
      <rPr>
        <sz val="11"/>
        <color rgb="FF333333"/>
        <rFont val="Arial"/>
        <family val="2"/>
      </rPr>
      <t xml:space="preserve"> de l’ eau .</t>
    </r>
  </si>
  <si>
    <r>
      <t xml:space="preserve">Plus intelligent que les autres </t>
    </r>
    <r>
      <rPr>
        <sz val="11"/>
        <color rgb="FF000000"/>
        <rFont val="Calibri"/>
        <family val="2"/>
        <scheme val="minor"/>
      </rPr>
      <t>Guermantes</t>
    </r>
    <r>
      <rPr>
        <sz val="11"/>
        <color rgb="FF333333"/>
        <rFont val="Arial"/>
        <family val="2"/>
      </rPr>
      <t xml:space="preserve"> , </t>
    </r>
    <r>
      <rPr>
        <sz val="11"/>
        <color rgb="FF000000"/>
        <rFont val="Calibri"/>
        <family val="2"/>
        <scheme val="minor"/>
      </rPr>
      <t>M</t>
    </r>
    <r>
      <rPr>
        <sz val="11"/>
        <color rgb="FF333333"/>
        <rFont val="Arial"/>
        <family val="2"/>
      </rPr>
      <t xml:space="preserve"> . </t>
    </r>
    <r>
      <rPr>
        <sz val="11"/>
        <color rgb="FF000000"/>
        <rFont val="Calibri"/>
        <family val="2"/>
        <scheme val="minor"/>
      </rPr>
      <t xml:space="preserve">De Charlus s’ apercevait qu’ on ne tenait plus compte de ses exclusives qu’ une fois sur deux , et , anticipant l’ avenir , craignant qu’ un jour ce fût de lui qu’ on se privât , il avait commencé à faire la part du feu , à baisser , comme on dit , ses </t>
    </r>
    <r>
      <rPr>
        <b/>
        <sz val="11"/>
        <color rgb="FFCC3300"/>
        <rFont val="Calibri"/>
        <family val="2"/>
        <scheme val="minor"/>
      </rPr>
      <t>prix</t>
    </r>
    <r>
      <rPr>
        <sz val="11"/>
        <color rgb="FF000000"/>
        <rFont val="Calibri"/>
        <family val="2"/>
        <scheme val="minor"/>
      </rPr>
      <t xml:space="preserve"> .</t>
    </r>
  </si>
  <si>
    <r>
      <t xml:space="preserve">Je peux avoir pour le même </t>
    </r>
    <r>
      <rPr>
        <b/>
        <sz val="11"/>
        <color rgb="FFC00000"/>
        <rFont val="Calibri"/>
        <family val="2"/>
        <scheme val="minor"/>
      </rPr>
      <t>prix</t>
    </r>
    <r>
      <rPr>
        <sz val="11"/>
        <color rgb="FF000000"/>
        <rFont val="Calibri"/>
        <family val="2"/>
        <scheme val="minor"/>
      </rPr>
      <t xml:space="preserve"> une chose que je préfère .</t>
    </r>
  </si>
  <si>
    <r>
      <t xml:space="preserve">Ah! </t>
    </r>
    <r>
      <rPr>
        <sz val="11"/>
        <color rgb="FF000000"/>
        <rFont val="Calibri"/>
        <family val="2"/>
        <scheme val="minor"/>
      </rPr>
      <t xml:space="preserve">Maurras , fils de Mistral , de Dante , de Virgile et d’ Homère , vous ne pouvez pas savoir combien j’ attache de </t>
    </r>
    <r>
      <rPr>
        <b/>
        <sz val="11"/>
        <color rgb="FFCC3300"/>
        <rFont val="Calibri"/>
        <family val="2"/>
        <scheme val="minor"/>
      </rPr>
      <t>prix</t>
    </r>
    <r>
      <rPr>
        <sz val="11"/>
        <color rgb="FF000000"/>
        <rFont val="Calibri"/>
        <family val="2"/>
        <scheme val="minor"/>
      </rPr>
      <t xml:space="preserve"> à un certain </t>
    </r>
    <r>
      <rPr>
        <i/>
        <sz val="11"/>
        <color rgb="FF000000"/>
        <rFont val="Calibri"/>
        <family val="2"/>
        <scheme val="minor"/>
      </rPr>
      <t>Faust</t>
    </r>
    <r>
      <rPr>
        <sz val="11"/>
        <color rgb="FF000000"/>
        <rFont val="Calibri"/>
        <family val="2"/>
        <scheme val="minor"/>
      </rPr>
      <t xml:space="preserve"> traduit par Gérard De Nerval et illustré follement , délicieusement par Delacroix . </t>
    </r>
  </si>
  <si>
    <r>
      <t xml:space="preserve">Il est difficile de savoir si la baisse actuelle du prix de l’ électricité d’ origine conventionnelle n’ est qu’ une fluctuation sur une courbe de </t>
    </r>
    <r>
      <rPr>
        <b/>
        <sz val="11"/>
        <color rgb="FFCC3300"/>
        <rFont val="Arial"/>
        <family val="2"/>
      </rPr>
      <t>prix</t>
    </r>
    <r>
      <rPr>
        <sz val="11"/>
        <color rgb="FF333333"/>
        <rFont val="Arial"/>
        <family val="2"/>
      </rPr>
      <t xml:space="preserve"> croissants .</t>
    </r>
  </si>
  <si>
    <r>
      <t xml:space="preserve">Sans doute les </t>
    </r>
    <r>
      <rPr>
        <b/>
        <sz val="11"/>
        <color rgb="FFCC3300"/>
        <rFont val="Arial"/>
        <family val="2"/>
      </rPr>
      <t>prix</t>
    </r>
    <r>
      <rPr>
        <sz val="11"/>
        <color rgb="FF333333"/>
        <rFont val="Arial"/>
        <family val="2"/>
      </rPr>
      <t xml:space="preserve"> sont souvent très élevés .</t>
    </r>
  </si>
  <si>
    <r>
      <t xml:space="preserve">Ce qui avait du </t>
    </r>
    <r>
      <rPr>
        <b/>
        <sz val="11"/>
        <color rgb="FFCC3300"/>
        <rFont val="Arial"/>
        <family val="2"/>
      </rPr>
      <t>prix</t>
    </r>
    <r>
      <rPr>
        <sz val="11"/>
        <color rgb="FF333333"/>
        <rFont val="Arial"/>
        <family val="2"/>
      </rPr>
      <t xml:space="preserve"> aux yeux de tous , c’ étaient les croyances collectives , les aspirations collectives , les traditions communes et les symboles qui les exprimaient .</t>
    </r>
  </si>
  <si>
    <r>
      <t xml:space="preserve">Les compagnies de chemins de fer payent à des </t>
    </r>
    <r>
      <rPr>
        <b/>
        <sz val="11"/>
        <color rgb="FFCC3300"/>
        <rFont val="Arial"/>
        <family val="2"/>
      </rPr>
      <t>prix</t>
    </r>
    <r>
      <rPr>
        <sz val="11"/>
        <color rgb="FF333333"/>
        <rFont val="Arial"/>
        <family val="2"/>
      </rPr>
      <t xml:space="preserve"> fantastiques les terrains dont la valeur est fixée par des jurés recrutés parmi les propriétaires du pays .</t>
    </r>
  </si>
  <si>
    <r>
      <t xml:space="preserve">Le 11 mars 1415 , des papetiers de Troyes et de Paris , faisant observer que la création de moulins autour de la capitale a eu pour effet de faire baisser le </t>
    </r>
    <r>
      <rPr>
        <b/>
        <sz val="11"/>
        <color rgb="FFCC3300"/>
        <rFont val="Arial"/>
        <family val="2"/>
      </rPr>
      <t>prix</t>
    </r>
    <r>
      <rPr>
        <sz val="11"/>
        <color rgb="FF333333"/>
        <rFont val="Arial"/>
        <family val="2"/>
      </rPr>
      <t xml:space="preserve"> du papier , demandent à l’ Université d’ intervenir pour obtenir le maintien de leurs privilèges .</t>
    </r>
  </si>
  <si>
    <r>
      <t xml:space="preserve">En cas d’ anticipation correcte d’ une augmentation de la demande , la firme , en abaissant suffisamment ses coûts , peut , en maximant son profit net , abaisser son </t>
    </r>
    <r>
      <rPr>
        <b/>
        <sz val="11"/>
        <color rgb="FFCC3300"/>
        <rFont val="Arial"/>
        <family val="2"/>
      </rPr>
      <t>prix</t>
    </r>
    <r>
      <rPr>
        <sz val="11"/>
        <color rgb="FF333333"/>
        <rFont val="Arial"/>
        <family val="2"/>
      </rPr>
      <t xml:space="preserve"> .</t>
    </r>
  </si>
  <si>
    <r>
      <t xml:space="preserve">Prends son petit cachet , nul n’ y attacherait le moindre </t>
    </r>
    <r>
      <rPr>
        <b/>
        <sz val="11"/>
        <color rgb="FFCC3300"/>
        <rFont val="Arial"/>
        <family val="2"/>
      </rPr>
      <t>prix</t>
    </r>
    <r>
      <rPr>
        <sz val="11"/>
        <color rgb="FF333333"/>
        <rFont val="Arial"/>
        <family val="2"/>
      </rPr>
      <t xml:space="preserve"> .</t>
    </r>
  </si>
  <si>
    <r>
      <t xml:space="preserve">Moi , je l’ ai toujours dit : une seule valeur , un seul </t>
    </r>
    <r>
      <rPr>
        <b/>
        <sz val="11"/>
        <color rgb="FFCC3300"/>
        <rFont val="Arial"/>
        <family val="2"/>
      </rPr>
      <t>prix</t>
    </r>
    <r>
      <rPr>
        <sz val="11"/>
        <color rgb="FF333333"/>
        <rFont val="Arial"/>
        <family val="2"/>
      </rPr>
      <t xml:space="preserve"> , un seul métal .</t>
    </r>
  </si>
  <si>
    <r>
      <t xml:space="preserve">Telle fut la fin de cette guerre , qui </t>
    </r>
    <r>
      <rPr>
        <b/>
        <sz val="11"/>
        <color rgb="FFCC3300"/>
        <rFont val="Arial"/>
        <family val="2"/>
      </rPr>
      <t>cousta</t>
    </r>
    <r>
      <rPr>
        <sz val="11"/>
        <color rgb="FF333333"/>
        <rFont val="Arial"/>
        <family val="2"/>
      </rPr>
      <t xml:space="preserve"> aux romains </t>
    </r>
    <r>
      <rPr>
        <b/>
        <sz val="11"/>
        <color rgb="FFCC3300"/>
        <rFont val="Arial"/>
        <family val="2"/>
      </rPr>
      <t>beaucoup</t>
    </r>
    <r>
      <rPr>
        <sz val="11"/>
        <color rgb="FF333333"/>
        <rFont val="Arial"/>
        <family val="2"/>
      </rPr>
      <t xml:space="preserve"> d’ hommes et d’ argent , et ne leur apporta gueres de profit ny de gloire .</t>
    </r>
  </si>
  <si>
    <r>
      <t xml:space="preserve">Ces fêtes sont belles , grandes et magnifiques ; c’ est un spectacle fort noble et qui </t>
    </r>
    <r>
      <rPr>
        <b/>
        <sz val="11"/>
        <color rgb="FFCC3300"/>
        <rFont val="Arial"/>
        <family val="2"/>
      </rPr>
      <t>coûte</t>
    </r>
    <r>
      <rPr>
        <sz val="11"/>
        <color rgb="FF333333"/>
        <rFont val="Arial"/>
        <family val="2"/>
      </rPr>
      <t xml:space="preserve"> </t>
    </r>
    <r>
      <rPr>
        <b/>
        <sz val="11"/>
        <color rgb="FFCC3300"/>
        <rFont val="Arial"/>
        <family val="2"/>
      </rPr>
      <t>beaucoup</t>
    </r>
    <r>
      <rPr>
        <sz val="11"/>
        <color rgb="FF333333"/>
        <rFont val="Arial"/>
        <family val="2"/>
      </rPr>
      <t xml:space="preserve"> .</t>
    </r>
  </si>
  <si>
    <r>
      <t xml:space="preserve">il faudroit demeurer à la ville , la vie y seroit plus chère , il nous faudroit des amusemens qui nous </t>
    </r>
    <r>
      <rPr>
        <b/>
        <sz val="11"/>
        <color rgb="FFCC3300"/>
        <rFont val="Arial"/>
        <family val="2"/>
      </rPr>
      <t>coûteroient</t>
    </r>
    <r>
      <rPr>
        <sz val="11"/>
        <color rgb="FF333333"/>
        <rFont val="Arial"/>
        <family val="2"/>
      </rPr>
      <t xml:space="preserve"> </t>
    </r>
    <r>
      <rPr>
        <b/>
        <sz val="11"/>
        <color rgb="FFCC3300"/>
        <rFont val="Arial"/>
        <family val="2"/>
      </rPr>
      <t>beaucoup</t>
    </r>
    <r>
      <rPr>
        <sz val="11"/>
        <color rgb="FF333333"/>
        <rFont val="Arial"/>
        <family val="2"/>
      </rPr>
      <t xml:space="preserve"> plus que ceux que nous trouvons ici et nous seroient moins sensibles .</t>
    </r>
  </si>
  <si>
    <r>
      <t xml:space="preserve">De cette maniére , toute la nation seroit exercée , on auroit une belle et nombreuse armée toujours prette au besoin , et qui </t>
    </r>
    <r>
      <rPr>
        <b/>
        <sz val="11"/>
        <color rgb="FFCC3300"/>
        <rFont val="Arial"/>
        <family val="2"/>
      </rPr>
      <t>couteroit</t>
    </r>
    <r>
      <rPr>
        <sz val="11"/>
        <color rgb="FF333333"/>
        <rFont val="Arial"/>
        <family val="2"/>
      </rPr>
      <t xml:space="preserve"> </t>
    </r>
    <r>
      <rPr>
        <b/>
        <sz val="11"/>
        <color rgb="FFCC3300"/>
        <rFont val="Arial"/>
        <family val="2"/>
      </rPr>
      <t>beaucoup</t>
    </r>
    <r>
      <rPr>
        <sz val="11"/>
        <color rgb="FF333333"/>
        <rFont val="Arial"/>
        <family val="2"/>
      </rPr>
      <t xml:space="preserve"> moins , surtout en tems de paix , que ne coute aujourd’ hui l’ armée de la couronne .</t>
    </r>
  </si>
  <si>
    <r>
      <t xml:space="preserve">L’ autorité royale fera toujours grand profit lorsqu’ elle se débarrassera des soins frivoles qui ne font que la commettre vainement , qui </t>
    </r>
    <r>
      <rPr>
        <b/>
        <sz val="11"/>
        <color rgb="FFCC3300"/>
        <rFont val="Arial"/>
        <family val="2"/>
      </rPr>
      <t>coûtent</t>
    </r>
    <r>
      <rPr>
        <sz val="11"/>
        <color rgb="FF333333"/>
        <rFont val="Arial"/>
        <family val="2"/>
      </rPr>
      <t xml:space="preserve"> </t>
    </r>
    <r>
      <rPr>
        <b/>
        <sz val="11"/>
        <color rgb="FFCC3300"/>
        <rFont val="Arial"/>
        <family val="2"/>
      </rPr>
      <t>beaucoup</t>
    </r>
    <r>
      <rPr>
        <sz val="11"/>
        <color rgb="FF333333"/>
        <rFont val="Arial"/>
        <family val="2"/>
      </rPr>
      <t xml:space="preserve"> au trésor royal et qui rendent peu .</t>
    </r>
  </si>
  <si>
    <r>
      <t xml:space="preserve">Quoique vous soyez roi , vous devez éviter tout ce qui </t>
    </r>
    <r>
      <rPr>
        <b/>
        <sz val="11"/>
        <color rgb="FFCC3300"/>
        <rFont val="Arial"/>
        <family val="2"/>
      </rPr>
      <t>coûte</t>
    </r>
    <r>
      <rPr>
        <sz val="11"/>
        <color rgb="FF333333"/>
        <rFont val="Arial"/>
        <family val="2"/>
      </rPr>
      <t xml:space="preserve"> </t>
    </r>
    <r>
      <rPr>
        <b/>
        <sz val="11"/>
        <color rgb="FFCC3300"/>
        <rFont val="Arial"/>
        <family val="2"/>
      </rPr>
      <t>beaucoup</t>
    </r>
    <r>
      <rPr>
        <sz val="11"/>
        <color rgb="FF333333"/>
        <rFont val="Arial"/>
        <family val="2"/>
      </rPr>
      <t xml:space="preserve"> , et que d’ autres voudraient avoir comme vous .</t>
    </r>
  </si>
  <si>
    <r>
      <t>Fanny</t>
    </r>
    <r>
      <rPr>
        <sz val="11"/>
        <color rgb="FF333333"/>
        <rFont val="Arial"/>
        <family val="2"/>
      </rPr>
      <t xml:space="preserve"> , toujours complaisante à l’ excès , me remercioit des soins que je prenois pour lui plaire , et se réduisoit seulement à me demander quelquefois ce que je pensois de certaines parties qui m’ avoient </t>
    </r>
    <r>
      <rPr>
        <b/>
        <sz val="11"/>
        <color rgb="FFCC3300"/>
        <rFont val="Arial"/>
        <family val="2"/>
      </rPr>
      <t>coûté beaucoup</t>
    </r>
    <r>
      <rPr>
        <sz val="11"/>
        <color rgb="FF333333"/>
        <rFont val="Arial"/>
        <family val="2"/>
      </rPr>
      <t xml:space="preserve"> de frais et d’ embarras .</t>
    </r>
  </si>
  <si>
    <r>
      <t xml:space="preserve">Je suis triste et mal portant ; embarrassé et troublé d’ un déménagement qui me </t>
    </r>
    <r>
      <rPr>
        <b/>
        <sz val="11"/>
        <color rgb="FFCC3300"/>
        <rFont val="Arial"/>
        <family val="2"/>
      </rPr>
      <t>coûtera</t>
    </r>
    <r>
      <rPr>
        <sz val="11"/>
        <color rgb="FF333333"/>
        <rFont val="Arial"/>
        <family val="2"/>
      </rPr>
      <t xml:space="preserve"> </t>
    </r>
    <r>
      <rPr>
        <b/>
        <sz val="11"/>
        <color rgb="FFCC3300"/>
        <rFont val="Arial"/>
        <family val="2"/>
      </rPr>
      <t>beaucoup</t>
    </r>
    <r>
      <rPr>
        <sz val="11"/>
        <color rgb="FF333333"/>
        <rFont val="Arial"/>
        <family val="2"/>
      </rPr>
      <t xml:space="preserve"> et détruira toute mon aisance .</t>
    </r>
  </si>
  <si>
    <r>
      <t xml:space="preserve">Ainsi donc voilà la France jetée dans tous les hasards d’ une lutte inégale dont elle se retirera avec gloire , nous n’ en doutons pas , mais qui lui </t>
    </r>
    <r>
      <rPr>
        <b/>
        <sz val="11"/>
        <color rgb="FFCC3300"/>
        <rFont val="Arial"/>
        <family val="2"/>
      </rPr>
      <t>coûtera</t>
    </r>
    <r>
      <rPr>
        <sz val="11"/>
        <color rgb="FF333333"/>
        <rFont val="Arial"/>
        <family val="2"/>
      </rPr>
      <t xml:space="preserve"> beaucoup de soldats et </t>
    </r>
    <r>
      <rPr>
        <b/>
        <sz val="11"/>
        <color rgb="FFCC3300"/>
        <rFont val="Arial"/>
        <family val="2"/>
      </rPr>
      <t>beaucoup</t>
    </r>
    <r>
      <rPr>
        <sz val="11"/>
        <color rgb="FF333333"/>
        <rFont val="Arial"/>
        <family val="2"/>
      </rPr>
      <t xml:space="preserve"> d’ argent ...</t>
    </r>
  </si>
  <si>
    <r>
      <t xml:space="preserve">Ce n’ est pas pour lui qu’ il réclame , mais pour son fils , le capitaine </t>
    </r>
    <r>
      <rPr>
        <sz val="11"/>
        <color rgb="FF000000"/>
        <rFont val="Calibri"/>
        <family val="2"/>
        <scheme val="minor"/>
      </rPr>
      <t>Pierre</t>
    </r>
    <r>
      <rPr>
        <sz val="11"/>
        <color rgb="FF333333"/>
        <rFont val="Arial"/>
        <family val="2"/>
      </rPr>
      <t xml:space="preserve"> </t>
    </r>
    <r>
      <rPr>
        <sz val="11"/>
        <color rgb="FF000000"/>
        <rFont val="Calibri"/>
        <family val="2"/>
        <scheme val="minor"/>
      </rPr>
      <t>Corneille</t>
    </r>
    <r>
      <rPr>
        <sz val="11"/>
        <color rgb="FF333333"/>
        <rFont val="Arial"/>
        <family val="2"/>
      </rPr>
      <t xml:space="preserve"> , qui lui </t>
    </r>
    <r>
      <rPr>
        <b/>
        <sz val="11"/>
        <color rgb="FFCC3300"/>
        <rFont val="Arial"/>
        <family val="2"/>
      </rPr>
      <t>coûte</t>
    </r>
    <r>
      <rPr>
        <sz val="11"/>
        <color rgb="FF333333"/>
        <rFont val="Arial"/>
        <family val="2"/>
      </rPr>
      <t xml:space="preserve"> </t>
    </r>
    <r>
      <rPr>
        <b/>
        <sz val="11"/>
        <color rgb="FFCC3300"/>
        <rFont val="Arial"/>
        <family val="2"/>
      </rPr>
      <t>beaucoup</t>
    </r>
    <r>
      <rPr>
        <sz val="11"/>
        <color rgb="FF333333"/>
        <rFont val="Arial"/>
        <family val="2"/>
      </rPr>
      <t xml:space="preserve"> .</t>
    </r>
  </si>
  <si>
    <r>
      <t xml:space="preserve">Il faut donc être à </t>
    </r>
    <r>
      <rPr>
        <sz val="11"/>
        <color rgb="FF000000"/>
        <rFont val="Calibri"/>
        <family val="2"/>
        <scheme val="minor"/>
      </rPr>
      <t>Grignan</t>
    </r>
    <r>
      <rPr>
        <sz val="11"/>
        <color rgb="FF333333"/>
        <rFont val="Arial"/>
        <family val="2"/>
      </rPr>
      <t xml:space="preserve"> , faisant d’ autres merveilles et </t>
    </r>
    <r>
      <rPr>
        <b/>
        <sz val="11"/>
        <color rgb="FFCC3300"/>
        <rFont val="Arial"/>
        <family val="2"/>
      </rPr>
      <t>d</t>
    </r>
    <r>
      <rPr>
        <sz val="11"/>
        <color rgb="FF333333"/>
        <rFont val="Arial"/>
        <family val="2"/>
      </rPr>
      <t xml:space="preserve">’ un plus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payant les dettes de la dernière conséquence , vous assurant par là la donation de </t>
    </r>
    <r>
      <rPr>
        <sz val="11"/>
        <color rgb="FF000000"/>
        <rFont val="Calibri"/>
        <family val="2"/>
        <scheme val="minor"/>
      </rPr>
      <t>Mlle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Grignan</t>
    </r>
    <r>
      <rPr>
        <sz val="11"/>
        <color rgb="FF333333"/>
        <rFont val="Arial"/>
        <family val="2"/>
      </rPr>
      <t xml:space="preserve"> , lui donnant très généreusement et très héroïquement douze cents francs par pure reconnaissance , pendant que </t>
    </r>
    <r>
      <rPr>
        <sz val="11"/>
        <color rgb="FF000000"/>
        <rFont val="Calibri"/>
        <family val="2"/>
        <scheme val="minor"/>
      </rPr>
      <t>Mme</t>
    </r>
    <r>
      <rPr>
        <sz val="11"/>
        <color rgb="FF333333"/>
        <rFont val="Arial"/>
        <family val="2"/>
      </rPr>
      <t xml:space="preserve"> </t>
    </r>
    <r>
      <rPr>
        <sz val="11"/>
        <color rgb="FF000000"/>
        <rFont val="Calibri"/>
        <family val="2"/>
        <scheme val="minor"/>
      </rPr>
      <t>D’ Uzès</t>
    </r>
    <r>
      <rPr>
        <sz val="11"/>
        <color rgb="FF333333"/>
        <rFont val="Arial"/>
        <family val="2"/>
      </rPr>
      <t xml:space="preserve"> lui refuse son bien .</t>
    </r>
  </si>
  <si>
    <r>
      <t xml:space="preserve">Et sur cela je fais le même jugement de ceux qui disent que les géomètres ne leur donnent rien de nouveau par ces règles , parce qu’ ils les avaient en effet , mais confondues parmi une multitude d’ autres inutiles ou fausses dont ils ne pouvaient pas les discerner , que de ceux qui cherchant un diamant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parmi un grand nombre de faux , mais qu’ ils n’ en sauraient pas distinguer , se vanteraient , en les tenant tous ensemble , de posséder le véritable aussi bien que celui qui , sans s’ arrêter à ce VIL amas , porte la main sur la pierre choisie que l’ on recherche , et pour laquelle on ne jetait pas tout le reste .</t>
    </r>
  </si>
  <si>
    <r>
      <t xml:space="preserve">Les jointures de vos cuisses sont comme </t>
    </r>
    <r>
      <rPr>
        <b/>
        <i/>
        <sz val="11"/>
        <color rgb="FFCC3300"/>
        <rFont val="Arial"/>
        <family val="2"/>
      </rPr>
      <t>des</t>
    </r>
    <r>
      <rPr>
        <i/>
        <sz val="11"/>
        <color rgb="FF333333"/>
        <rFont val="Arial"/>
        <family val="2"/>
      </rPr>
      <t xml:space="preserve"> joyaux de </t>
    </r>
    <r>
      <rPr>
        <b/>
        <i/>
        <sz val="11"/>
        <color rgb="FFCC3300"/>
        <rFont val="Arial"/>
        <family val="2"/>
      </rPr>
      <t>grand</t>
    </r>
    <r>
      <rPr>
        <i/>
        <sz val="11"/>
        <color rgb="FF333333"/>
        <rFont val="Arial"/>
        <family val="2"/>
      </rPr>
      <t xml:space="preserve"> </t>
    </r>
    <r>
      <rPr>
        <b/>
        <i/>
        <sz val="11"/>
        <color rgb="FFCC3300"/>
        <rFont val="Arial"/>
        <family val="2"/>
      </rPr>
      <t>prix</t>
    </r>
    <r>
      <rPr>
        <i/>
        <sz val="11"/>
        <color rgb="FF333333"/>
        <rFont val="Arial"/>
        <family val="2"/>
      </rPr>
      <t xml:space="preserve"> , travaillés de la main d’ un habile ouvrier .</t>
    </r>
  </si>
  <si>
    <r>
      <t xml:space="preserve">Cependant il trouvera icy mes trez humbles recommandations , et me fera , s’ il luy plaict , la faveur d’ avoir soing de faire tenir le pacquet à </t>
    </r>
    <r>
      <rPr>
        <sz val="11"/>
        <color rgb="FF000000"/>
        <rFont val="Calibri"/>
        <family val="2"/>
        <scheme val="minor"/>
      </rPr>
      <t>Mr</t>
    </r>
    <r>
      <rPr>
        <sz val="11"/>
        <color rgb="FF333333"/>
        <rFont val="Arial"/>
        <family val="2"/>
      </rPr>
      <t xml:space="preserve"> </t>
    </r>
    <r>
      <rPr>
        <sz val="11"/>
        <color rgb="FF000000"/>
        <rFont val="Calibri"/>
        <family val="2"/>
        <scheme val="minor"/>
      </rPr>
      <t>Rubens</t>
    </r>
    <r>
      <rPr>
        <sz val="11"/>
        <color rgb="FF333333"/>
        <rFont val="Arial"/>
        <family val="2"/>
      </rPr>
      <t xml:space="preserve"> promtement par quelque voye bien asseurée , s’ il est possible , d’ amy , de crainte que par la poste la voicture n’ en fust </t>
    </r>
    <r>
      <rPr>
        <b/>
        <sz val="11"/>
        <color rgb="FFCC3300"/>
        <rFont val="Arial"/>
        <family val="2"/>
      </rPr>
      <t>de</t>
    </r>
    <r>
      <rPr>
        <sz val="11"/>
        <color rgb="FF333333"/>
        <rFont val="Arial"/>
        <family val="2"/>
      </rPr>
      <t xml:space="preserve"> trop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qui diminuast la grace des desseins du tripos dont je luy envoye un duplicata , et ceux de l’ anneau de </t>
    </r>
    <r>
      <rPr>
        <sz val="11"/>
        <color rgb="FF000000"/>
        <rFont val="Calibri"/>
        <family val="2"/>
        <scheme val="minor"/>
      </rPr>
      <t>Tecla</t>
    </r>
    <r>
      <rPr>
        <sz val="11"/>
        <color rgb="FF333333"/>
        <rFont val="Arial"/>
        <family val="2"/>
      </rPr>
      <t xml:space="preserve"> , et aultres bagatelles qui ne meritent pas d’ estre payées si cherement que la poste les feroit payer , si ce n’ est qu’ il peut aller soubs l’ envelope de cet amy qu’ il avoit au faulxbourg </t>
    </r>
    <r>
      <rPr>
        <sz val="11"/>
        <color rgb="FF000000"/>
        <rFont val="Calibri"/>
        <family val="2"/>
        <scheme val="minor"/>
      </rPr>
      <t>St</t>
    </r>
    <r>
      <rPr>
        <sz val="11"/>
        <color rgb="FF333333"/>
        <rFont val="Arial"/>
        <family val="2"/>
      </rPr>
      <t xml:space="preserve"> </t>
    </r>
    <r>
      <rPr>
        <sz val="11"/>
        <color rgb="FF000000"/>
        <rFont val="Calibri"/>
        <family val="2"/>
        <scheme val="minor"/>
      </rPr>
      <t>Michel</t>
    </r>
    <r>
      <rPr>
        <sz val="11"/>
        <color rgb="FF333333"/>
        <rFont val="Arial"/>
        <family val="2"/>
      </rPr>
      <t xml:space="preserve"> .</t>
    </r>
  </si>
  <si>
    <r>
      <t xml:space="preserve">Ma </t>
    </r>
    <r>
      <rPr>
        <sz val="11"/>
        <color rgb="FF000000"/>
        <rFont val="Calibri"/>
        <family val="2"/>
        <scheme val="minor"/>
      </rPr>
      <t>Dorinde</t>
    </r>
    <r>
      <rPr>
        <sz val="11"/>
        <color rgb="FF333333"/>
        <rFont val="Arial"/>
        <family val="2"/>
      </rPr>
      <t xml:space="preserve"> , que je voy de petits amours empeschez à recueillir ces perles , et que vous estes obligeante , quand vous recompensez mon amour d’ une chose </t>
    </r>
    <r>
      <rPr>
        <b/>
        <sz val="11"/>
        <color rgb="FFCC3300"/>
        <rFont val="Arial"/>
        <family val="2"/>
      </rPr>
      <t>de</t>
    </r>
    <r>
      <rPr>
        <sz val="11"/>
        <color rgb="FF333333"/>
        <rFont val="Arial"/>
        <family val="2"/>
      </rPr>
      <t xml:space="preserve"> si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t>
    </r>
  </si>
  <si>
    <r>
      <t xml:space="preserve">Les denrées les plus précieuses du nouveau monde , comme les epiceries </t>
    </r>
    <r>
      <rPr>
        <b/>
        <sz val="11"/>
        <color rgb="FFCC3300"/>
        <rFont val="Arial"/>
        <family val="2"/>
      </rPr>
      <t>du</t>
    </r>
    <r>
      <rPr>
        <sz val="11"/>
        <color rgb="FF333333"/>
        <rFont val="Arial"/>
        <family val="2"/>
      </rPr>
      <t xml:space="preserve"> plus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ne sont point exemptes de ce sort .</t>
    </r>
  </si>
  <si>
    <r>
      <t xml:space="preserve">Elle était occupée à choisir , parmi plusieurs pierreries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celles qui étaient les plus belles , dont elle voulait ordonner un nouvel assortiment .</t>
    </r>
  </si>
  <si>
    <r>
      <t xml:space="preserve">S’ il n’ est pas </t>
    </r>
    <r>
      <rPr>
        <b/>
        <sz val="11"/>
        <color rgb="FFCC3300"/>
        <rFont val="Arial"/>
        <family val="2"/>
      </rPr>
      <t>de</t>
    </r>
    <r>
      <rPr>
        <sz val="11"/>
        <color rgb="FF333333"/>
        <rFont val="Arial"/>
        <family val="2"/>
      </rPr>
      <t xml:space="preserve"> trop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nous en pourrions bien prendre un second exemplaire , si la piece respond à la beauté du tiltre .</t>
    </r>
  </si>
  <si>
    <r>
      <t xml:space="preserve">Cela le persuada si bien de son bonheur que , ayant perdu par un naufrage des choses </t>
    </r>
    <r>
      <rPr>
        <b/>
        <sz val="11"/>
        <color rgb="FFCC3300"/>
        <rFont val="Arial"/>
        <family val="2"/>
      </rPr>
      <t>d</t>
    </r>
    <r>
      <rPr>
        <sz val="11"/>
        <color rgb="FF333333"/>
        <rFont val="Arial"/>
        <family val="2"/>
      </rPr>
      <t xml:space="preserve">’ un très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il se vanta que les poissons les lui rapporteraient .</t>
    </r>
  </si>
  <si>
    <r>
      <t xml:space="preserve">celles qui n’ ont guere d’ éclat , et qui sont </t>
    </r>
    <r>
      <rPr>
        <b/>
        <sz val="11"/>
        <color rgb="FFC00000"/>
        <rFont val="Calibri"/>
        <family val="2"/>
        <scheme val="minor"/>
      </rPr>
      <t>de grand prix</t>
    </r>
    <r>
      <rPr>
        <sz val="11"/>
        <color rgb="FF000000"/>
        <rFont val="Calibri"/>
        <family val="2"/>
        <scheme val="minor"/>
      </rPr>
      <t xml:space="preserve"> , leur plaisent . </t>
    </r>
  </si>
  <si>
    <r>
      <t>Quand il m’ a partagé l’ esclat qui l’ environne , j’ ay dans son alliance aporté ma couronne , j’ en achetay chez luy le degré que j’ y tiens , et j’ ay comme mes jours joinct mes estats aux siens ; je luy deubs sembler belle avec un diadesme ,</t>
    </r>
    <r>
      <rPr>
        <sz val="11"/>
        <color rgb="FF000000"/>
        <rFont val="Calibri"/>
        <family val="2"/>
        <scheme val="minor"/>
      </rPr>
      <t>Abdenede</t>
    </r>
    <r>
      <rPr>
        <sz val="11"/>
        <color rgb="FF333333"/>
        <rFont val="Arial"/>
        <family val="2"/>
      </rPr>
      <t xml:space="preserve"> avec luy n’ apporta qu’ elle mesme , et le tresor encor n’ estoit pas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t>
    </r>
  </si>
  <si>
    <r>
      <t xml:space="preserve">Comme ils sont </t>
    </r>
    <r>
      <rPr>
        <b/>
        <sz val="11"/>
        <color rgb="FFCC3300"/>
        <rFont val="Arial"/>
        <family val="2"/>
      </rPr>
      <t>d</t>
    </r>
    <r>
      <rPr>
        <sz val="11"/>
        <color rgb="FF333333"/>
        <rFont val="Arial"/>
        <family val="2"/>
      </rPr>
      <t xml:space="preserve">’ un plus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l’ augmentation , occasionnée par les frais de transport , est peu de chose par comparaison à ce prix .</t>
    </r>
  </si>
  <si>
    <r>
      <t xml:space="preserve">Or , il convient à un français d’ être entièrement impartial et cela seul peut rendre son ouvrage </t>
    </r>
    <r>
      <rPr>
        <b/>
        <sz val="11"/>
        <color rgb="FFCC3300"/>
        <rFont val="Arial"/>
        <family val="2"/>
      </rPr>
      <t>d</t>
    </r>
    <r>
      <rPr>
        <sz val="11"/>
        <color rgb="FF333333"/>
        <rFont val="Arial"/>
        <family val="2"/>
      </rPr>
      <t xml:space="preserve">’ un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t>
    </r>
  </si>
  <si>
    <r>
      <t xml:space="preserve">C’ est dans cet état qu’ il donne sa maison à Sophronyme : il lui donne encore cinquante talens euboïques , &amp; réserve à ses parens les biens qu’ il possède dans la peninsule de Clazomène , aux environs de Smyrne , de Lebède &amp; de Colophon , qui étoient </t>
    </r>
    <r>
      <rPr>
        <b/>
        <sz val="11"/>
        <color rgb="FFCC3300"/>
        <rFont val="Arial"/>
        <family val="2"/>
      </rPr>
      <t>d</t>
    </r>
    <r>
      <rPr>
        <sz val="11"/>
        <color rgb="FF333333"/>
        <rFont val="Arial"/>
        <family val="2"/>
      </rPr>
      <t xml:space="preserve">’ un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t>
    </r>
  </si>
  <si>
    <r>
      <t xml:space="preserve">Je cherche à calculer de combien l’ exportation est plus avantageuse aux commerçants que ne serait la vente dans l’ intérieur , non pas à cause des offres </t>
    </r>
    <r>
      <rPr>
        <b/>
        <sz val="11"/>
        <color rgb="FFCC3300"/>
        <rFont val="Arial"/>
        <family val="2"/>
      </rPr>
      <t>de</t>
    </r>
    <r>
      <rPr>
        <sz val="11"/>
        <color rgb="FF333333"/>
        <rFont val="Arial"/>
        <family val="2"/>
      </rPr>
      <t xml:space="preserve"> plus </t>
    </r>
    <r>
      <rPr>
        <b/>
        <sz val="11"/>
        <color rgb="FFCC3300"/>
        <rFont val="Arial"/>
        <family val="2"/>
      </rPr>
      <t>grands</t>
    </r>
    <r>
      <rPr>
        <sz val="11"/>
        <color rgb="FF333333"/>
        <rFont val="Arial"/>
        <family val="2"/>
      </rPr>
      <t xml:space="preserve"> </t>
    </r>
    <r>
      <rPr>
        <b/>
        <sz val="11"/>
        <color rgb="FFCC3300"/>
        <rFont val="Arial"/>
        <family val="2"/>
      </rPr>
      <t>prix</t>
    </r>
    <r>
      <rPr>
        <sz val="11"/>
        <color rgb="FF333333"/>
        <rFont val="Arial"/>
        <family val="2"/>
      </rPr>
      <t xml:space="preserve"> qu’ une nation étrangere qui serait dans la disette pourrait faire ; mais je cherche en supposant égalité d’ offres , la différence des frais , des peines et des risques de l’ une à l’ autre espece de commerce .</t>
    </r>
  </si>
  <si>
    <r>
      <t xml:space="preserve">C’ étoit un cheval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&amp; richement harnaché , que Giondar auroit este bien fâché de perdre .</t>
    </r>
  </si>
  <si>
    <r>
      <t xml:space="preserve">Elle croyoit avoir les bracelets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qu’ elle avoit vus : on lui donna tous les boucliers , dont on l’ accabla sur le champ .</t>
    </r>
  </si>
  <si>
    <r>
      <t xml:space="preserve">Quand je fus de retour chez moi , je trouvai dans ma poche un écrin de diamants </t>
    </r>
    <r>
      <rPr>
        <b/>
        <sz val="11"/>
        <color rgb="FFCC3300"/>
        <rFont val="Arial"/>
        <family val="2"/>
      </rPr>
      <t>d</t>
    </r>
    <r>
      <rPr>
        <sz val="11"/>
        <color rgb="FF333333"/>
        <rFont val="Arial"/>
        <family val="2"/>
      </rPr>
      <t xml:space="preserve">’ un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qu’ elle avait eu l’ adresse d’ y mettre sans que je m’ en aperçusse .</t>
    </r>
  </si>
  <si>
    <r>
      <t xml:space="preserve">Sur quoi j’ observerai que l’ or est maintenant </t>
    </r>
    <r>
      <rPr>
        <b/>
        <sz val="11"/>
        <color rgb="FFCC3300"/>
        <rFont val="Arial"/>
        <family val="2"/>
      </rPr>
      <t>d</t>
    </r>
    <r>
      <rPr>
        <sz val="11"/>
        <color rgb="FF333333"/>
        <rFont val="Arial"/>
        <family val="2"/>
      </rPr>
      <t xml:space="preserve">’ un si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aux yeux de toutes les nations , que , dans des gouvernements infiniment plus sages et plus éclairés , la possession de l’ or est presque toujours regardée comme le premier mérite .</t>
    </r>
  </si>
  <si>
    <r>
      <t xml:space="preserve">et pour augmenter cet effet de quelques degrés , il ne veut pas perdre un tems mieux employé à de nouveaux ouvrages qui , dans leur totalité , sont </t>
    </r>
    <r>
      <rPr>
        <b/>
        <sz val="11"/>
        <color rgb="FFCC3300"/>
        <rFont val="Arial"/>
        <family val="2"/>
      </rPr>
      <t>d</t>
    </r>
    <r>
      <rPr>
        <sz val="11"/>
        <color rgb="FF333333"/>
        <rFont val="Arial"/>
        <family val="2"/>
      </rPr>
      <t xml:space="preserve">’ un plus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que ne le seroient quelques beautés de plus dans un seul .</t>
    </r>
  </si>
  <si>
    <r>
      <t xml:space="preserve">Je tirai de cet écrin des boucles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et un superbe collier .</t>
    </r>
  </si>
  <si>
    <r>
      <t xml:space="preserve">C’ est , en effet , comme vous le voyez , une bête </t>
    </r>
    <r>
      <rPr>
        <b/>
        <sz val="11"/>
        <color rgb="FFCC3300"/>
        <rFont val="Arial"/>
        <family val="2"/>
      </rPr>
      <t>d</t>
    </r>
    <r>
      <rPr>
        <sz val="11"/>
        <color rgb="FF333333"/>
        <rFont val="Arial"/>
        <family val="2"/>
      </rPr>
      <t xml:space="preserve">’ un assez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dit </t>
    </r>
    <r>
      <rPr>
        <sz val="11"/>
        <color rgb="FF000000"/>
        <rFont val="Calibri"/>
        <family val="2"/>
        <scheme val="minor"/>
      </rPr>
      <t>Maximilien</t>
    </r>
    <r>
      <rPr>
        <sz val="11"/>
        <color rgb="FF333333"/>
        <rFont val="Arial"/>
        <family val="2"/>
      </rPr>
      <t xml:space="preserve"> .</t>
    </r>
  </si>
  <si>
    <r>
      <t xml:space="preserve">Car il faut être brillant avant que d’ être tendre , et l’ on méprise le cadeau si l’ objet offert n’ est pas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t>
    </r>
  </si>
  <si>
    <r>
      <t xml:space="preserve">Très curieuse de son naturel et lente comme une anglaise à se déshabiller , miss </t>
    </r>
    <r>
      <rPr>
        <sz val="11"/>
        <color rgb="FF000000"/>
        <rFont val="Calibri"/>
        <family val="2"/>
        <scheme val="minor"/>
      </rPr>
      <t>Lydia</t>
    </r>
    <r>
      <rPr>
        <sz val="11"/>
        <color rgb="FF333333"/>
        <rFont val="Arial"/>
        <family val="2"/>
      </rPr>
      <t xml:space="preserve"> s’ approcha de la table , et feignant de chercher une épingle , souleva le mezzaro et aperçut un stylet assez long , curieusement monté en nacre et en argent ; le travail en était remarquable et c’ était une arme ancienne et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pour un amateur .</t>
    </r>
  </si>
  <si>
    <r>
      <t xml:space="preserve">Par son ordre , </t>
    </r>
    <r>
      <rPr>
        <sz val="11"/>
        <color rgb="FF000000"/>
        <rFont val="Calibri"/>
        <family val="2"/>
        <scheme val="minor"/>
      </rPr>
      <t>Sighebert</t>
    </r>
    <r>
      <rPr>
        <sz val="11"/>
        <color rgb="FF333333"/>
        <rFont val="Arial"/>
        <family val="2"/>
      </rPr>
      <t xml:space="preserve"> fut revêtu , selon la coutume germanique , d’ habits et d’ arme </t>
    </r>
    <r>
      <rPr>
        <b/>
        <sz val="11"/>
        <color rgb="FFCC3300"/>
        <rFont val="Arial"/>
        <family val="2"/>
      </rPr>
      <t>d</t>
    </r>
    <r>
      <rPr>
        <sz val="11"/>
        <color rgb="FF333333"/>
        <rFont val="Arial"/>
        <family val="2"/>
      </rPr>
      <t xml:space="preserve">’ un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et enseveli avec pompe dans le village de </t>
    </r>
    <r>
      <rPr>
        <sz val="11"/>
        <color rgb="FF000000"/>
        <rFont val="Calibri"/>
        <family val="2"/>
        <scheme val="minor"/>
      </rPr>
      <t>Lambres</t>
    </r>
    <r>
      <rPr>
        <sz val="11"/>
        <color rgb="FF333333"/>
        <rFont val="Arial"/>
        <family val="2"/>
      </rPr>
      <t xml:space="preserve"> sur la </t>
    </r>
    <r>
      <rPr>
        <sz val="11"/>
        <color rgb="FF000000"/>
        <rFont val="Calibri"/>
        <family val="2"/>
        <scheme val="minor"/>
      </rPr>
      <t>Scarpe</t>
    </r>
    <r>
      <rPr>
        <sz val="11"/>
        <color rgb="FF333333"/>
        <rFont val="Arial"/>
        <family val="2"/>
      </rPr>
      <t xml:space="preserve"> .</t>
    </r>
  </si>
  <si>
    <r>
      <t xml:space="preserve">Pour les fruits salubres et qui ne sont pas </t>
    </r>
    <r>
      <rPr>
        <b/>
        <sz val="11"/>
        <color rgb="FFCC3300"/>
        <rFont val="Arial"/>
        <family val="2"/>
      </rPr>
      <t>d</t>
    </r>
    <r>
      <rPr>
        <sz val="11"/>
        <color rgb="FF333333"/>
        <rFont val="Arial"/>
        <family val="2"/>
      </rPr>
      <t xml:space="preserve">’ un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tels que les cerises , les groseilles , le raisin commun , on les consomme avec autant de plaisir que ces belles poires ou ces pêches qui ne rafraîchiraient pas mieux , et dont on a tiré un bien meilleur parti .</t>
    </r>
  </si>
  <si>
    <r>
      <t xml:space="preserve">Les turcs , qui sont nos maîtres en cette partie , n’ emploient point le moulin pour triturer le café ; ils le pilent dans des mortiers et avec des pilons de bois ; et quand ces instruments ont été longtemps employés à cet usage , ils deviennent précieux et se vendent à </t>
    </r>
    <r>
      <rPr>
        <b/>
        <sz val="11"/>
        <color rgb="FFCC3300"/>
        <rFont val="Arial"/>
        <family val="2"/>
      </rPr>
      <t>de</t>
    </r>
    <r>
      <rPr>
        <sz val="11"/>
        <color rgb="FF333333"/>
        <rFont val="Arial"/>
        <family val="2"/>
      </rPr>
      <t xml:space="preserve"> </t>
    </r>
    <r>
      <rPr>
        <b/>
        <sz val="11"/>
        <color rgb="FFCC3300"/>
        <rFont val="Arial"/>
        <family val="2"/>
      </rPr>
      <t>grands</t>
    </r>
    <r>
      <rPr>
        <sz val="11"/>
        <color rgb="FF333333"/>
        <rFont val="Arial"/>
        <family val="2"/>
      </rPr>
      <t xml:space="preserve"> </t>
    </r>
    <r>
      <rPr>
        <b/>
        <sz val="11"/>
        <color rgb="FFCC3300"/>
        <rFont val="Arial"/>
        <family val="2"/>
      </rPr>
      <t>prix</t>
    </r>
    <r>
      <rPr>
        <sz val="11"/>
        <color rgb="FF333333"/>
        <rFont val="Arial"/>
        <family val="2"/>
      </rPr>
      <t xml:space="preserve"> .</t>
    </r>
  </si>
  <si>
    <r>
      <t xml:space="preserve">Si , par impossible , le gardien d’ un prisonnier renfermé dans un cachot lui vendait à prix d’ argent la lumière du soleil , certes , le prisonnier achèterait une chose pour lui </t>
    </r>
    <r>
      <rPr>
        <b/>
        <sz val="11"/>
        <color rgb="FFCC3300"/>
        <rFont val="Arial"/>
        <family val="2"/>
      </rPr>
      <t>d</t>
    </r>
    <r>
      <rPr>
        <sz val="11"/>
        <color rgb="FF333333"/>
        <rFont val="Arial"/>
        <family val="2"/>
      </rPr>
      <t xml:space="preserve">’ un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mais la valeur de cette précieuse lumière ne serait pas une richesse de plus dans le monde .</t>
    </r>
  </si>
  <si>
    <r>
      <t xml:space="preserve">A l’ époque où les protestants quittaient la France sans avoir le temps de mettre ordre à leurs affaires , des bijoux </t>
    </r>
    <r>
      <rPr>
        <b/>
        <sz val="11"/>
        <color rgb="FFC00000"/>
        <rFont val="Arial"/>
        <family val="2"/>
      </rPr>
      <t>d</t>
    </r>
    <r>
      <rPr>
        <sz val="11"/>
        <color rgb="FF333333"/>
        <rFont val="Arial"/>
        <family val="2"/>
      </rPr>
      <t xml:space="preserve">’ un </t>
    </r>
    <r>
      <rPr>
        <b/>
        <sz val="11"/>
        <color rgb="FFC00000"/>
        <rFont val="Arial"/>
        <family val="2"/>
      </rPr>
      <t>grand prix</t>
    </r>
    <r>
      <rPr>
        <sz val="11"/>
        <color rgb="FF333333"/>
        <rFont val="Arial"/>
        <family val="2"/>
      </rPr>
      <t xml:space="preserve"> avaient été déposés chez ce marchand , qui faisait un peu d’ usure , et il avait prêté sur ces nantissements quelques sommes très inférieures à leur valeur .</t>
    </r>
  </si>
  <si>
    <r>
      <t xml:space="preserve">Et l’ on ajoutait des aromates et du lait de fleurs , lequel était </t>
    </r>
    <r>
      <rPr>
        <b/>
        <sz val="11"/>
        <color rgb="FFCC3300"/>
        <rFont val="Arial"/>
        <family val="2"/>
      </rPr>
      <t>d</t>
    </r>
    <r>
      <rPr>
        <sz val="11"/>
        <color rgb="FF333333"/>
        <rFont val="Arial"/>
        <family val="2"/>
      </rPr>
      <t xml:space="preserve">’ un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mais si discret qu’ il ne donnait plus de parfum .</t>
    </r>
  </si>
  <si>
    <r>
      <t>Laure</t>
    </r>
    <r>
      <rPr>
        <sz val="11"/>
        <color rgb="FF333333"/>
        <rFont val="Arial"/>
        <family val="2"/>
      </rPr>
      <t xml:space="preserve"> avait plusieurs fois rencontré sa mère en ville : une jeune femme très élégante , qui portait des aigrettes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t>
    </r>
  </si>
  <si>
    <r>
      <t xml:space="preserve">Si le manuscrit n’ est pas </t>
    </r>
    <r>
      <rPr>
        <b/>
        <sz val="11"/>
        <color rgb="FFCC3300"/>
        <rFont val="Arial"/>
        <family val="2"/>
      </rPr>
      <t>d</t>
    </r>
    <r>
      <rPr>
        <sz val="11"/>
        <color rgb="FF333333"/>
        <rFont val="Arial"/>
        <family val="2"/>
      </rPr>
      <t xml:space="preserve">’ un très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il se contentera parfois de dresser au crayon un croquis rapide qui aidera ses élèves à mettre en place leur composition selon des règles bien apprises et mille fois appliquées .</t>
    </r>
  </si>
  <si>
    <r>
      <t xml:space="preserve">Ainsi les sons de la musique , les doux accords des voix , la poésie des hymnes , l’ éloquence sacrée , l’ éclat des lumières , les parfums , les riches vêtements , les vases ornés de pierres précieuses , les dons </t>
    </r>
    <r>
      <rPr>
        <b/>
        <i/>
        <sz val="11"/>
        <color rgb="FFCC3300"/>
        <rFont val="Arial"/>
        <family val="2"/>
      </rPr>
      <t>de</t>
    </r>
    <r>
      <rPr>
        <i/>
        <sz val="11"/>
        <color rgb="FF333333"/>
        <rFont val="Arial"/>
        <family val="2"/>
      </rPr>
      <t xml:space="preserve"> </t>
    </r>
    <r>
      <rPr>
        <b/>
        <i/>
        <sz val="11"/>
        <color rgb="FFCC3300"/>
        <rFont val="Arial"/>
        <family val="2"/>
      </rPr>
      <t>grand</t>
    </r>
    <r>
      <rPr>
        <i/>
        <sz val="11"/>
        <color rgb="FF333333"/>
        <rFont val="Arial"/>
        <family val="2"/>
      </rPr>
      <t xml:space="preserve"> </t>
    </r>
    <r>
      <rPr>
        <b/>
        <i/>
        <sz val="11"/>
        <color rgb="FFCC3300"/>
        <rFont val="Arial"/>
        <family val="2"/>
      </rPr>
      <t>prix</t>
    </r>
    <r>
      <rPr>
        <i/>
        <sz val="11"/>
        <color rgb="FF333333"/>
        <rFont val="Arial"/>
        <family val="2"/>
      </rPr>
      <t xml:space="preserve"> , les statues et les images qui excitent la piété , les lois d’ une savante architecture , </t>
    </r>
    <r>
      <rPr>
        <sz val="11"/>
        <color rgb="FF333333"/>
        <rFont val="Arial"/>
        <family val="2"/>
      </rPr>
      <t xml:space="preserve">les combinaisons de la perspective , les solennités des processions publiques et </t>
    </r>
    <r>
      <rPr>
        <i/>
        <sz val="11"/>
        <color rgb="FF333333"/>
        <rFont val="Arial"/>
        <family val="2"/>
      </rPr>
      <t>les riches tentures qui tapissent les rues , le son des cloches , en un mot , tous les honneurs que la piété des peuples aime à prodiguer , ne rencontrent pas , je pense , auprès de Dieu le dédain qu’ affecte la simplicité chagrine de quelques hommes de nos jours ; c’ est du reste ce que confirment à la fois la raison et les faits ...</t>
    </r>
  </si>
  <si>
    <r>
      <t>Alissa</t>
    </r>
    <r>
      <rPr>
        <sz val="11"/>
        <color rgb="FF333333"/>
        <rFont val="Arial"/>
        <family val="2"/>
      </rPr>
      <t xml:space="preserve"> était pareille à cette perle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dont m’ avait parlé l’ évangile ; j’ étais celui qui vend tout ce qu’ il a pour l’ avoir .</t>
    </r>
  </si>
  <si>
    <r>
      <t xml:space="preserve">Vous </t>
    </r>
    <r>
      <rPr>
        <b/>
        <sz val="11"/>
        <color rgb="FFC00000"/>
        <rFont val="Calibri"/>
        <family val="2"/>
        <scheme val="minor"/>
      </rPr>
      <t>tirez</t>
    </r>
    <r>
      <rPr>
        <sz val="11"/>
        <color rgb="FF000000"/>
        <rFont val="Calibri"/>
        <family val="2"/>
        <scheme val="minor"/>
      </rPr>
      <t xml:space="preserve"> de notables sommes de la </t>
    </r>
    <r>
      <rPr>
        <b/>
        <sz val="11"/>
        <color rgb="FFC00000"/>
        <rFont val="Calibri"/>
        <family val="2"/>
        <scheme val="minor"/>
      </rPr>
      <t>bourse</t>
    </r>
    <r>
      <rPr>
        <sz val="11"/>
        <color rgb="FF000000"/>
        <rFont val="Calibri"/>
        <family val="2"/>
        <scheme val="minor"/>
      </rPr>
      <t xml:space="preserve"> des jeunes hommes qui vous suivent trop volontiers . </t>
    </r>
  </si>
  <si>
    <r>
      <t xml:space="preserve">Il a oublié qu’ il eut toute l’ année passée , et c’ est bien contraindre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Grignan</t>
    </r>
    <r>
      <rPr>
        <sz val="11"/>
        <color rgb="FF333333"/>
        <rFont val="Arial"/>
        <family val="2"/>
      </rPr>
      <t xml:space="preserve"> de dire qu’ il ne puisse pas l’ année d’ après faire une civilité à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Vendôme</t>
    </r>
    <r>
      <rPr>
        <sz val="11"/>
        <color rgb="FF333333"/>
        <rFont val="Arial"/>
        <family val="2"/>
      </rPr>
      <t xml:space="preserve"> , et que </t>
    </r>
    <r>
      <rPr>
        <sz val="11"/>
        <color rgb="FF000000"/>
        <rFont val="Calibri"/>
        <family val="2"/>
        <scheme val="minor"/>
      </rPr>
      <t>MDavonneau</t>
    </r>
    <r>
      <rPr>
        <sz val="11"/>
        <color rgb="FF333333"/>
        <rFont val="Arial"/>
        <family val="2"/>
      </rPr>
      <t xml:space="preserve"> , ayant tant de petits secours d’ ailleurs et témoignant de l’ attachement pour son maître , veuille tirer à la rigueur la disposition de l’ assemblée contre celle de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Grignan</t>
    </r>
    <r>
      <rPr>
        <sz val="11"/>
        <color rgb="FF333333"/>
        <rFont val="Arial"/>
        <family val="2"/>
      </rPr>
      <t xml:space="preserve"> , et lui laisse </t>
    </r>
    <r>
      <rPr>
        <b/>
        <sz val="11"/>
        <color rgb="FFCC3300"/>
        <rFont val="Arial"/>
        <family val="2"/>
      </rPr>
      <t>tirer</t>
    </r>
    <r>
      <rPr>
        <sz val="11"/>
        <color rgb="FF333333"/>
        <rFont val="Arial"/>
        <family val="2"/>
      </rPr>
      <t xml:space="preserve"> de sa </t>
    </r>
    <r>
      <rPr>
        <b/>
        <sz val="11"/>
        <color rgb="FFCC3300"/>
        <rFont val="Arial"/>
        <family val="2"/>
      </rPr>
      <t>bourse</t>
    </r>
    <r>
      <rPr>
        <sz val="11"/>
        <color rgb="FF333333"/>
        <rFont val="Arial"/>
        <family val="2"/>
      </rPr>
      <t xml:space="preserve"> ce qu’ il faut pour le contenter .</t>
    </r>
  </si>
  <si>
    <r>
      <t xml:space="preserve">Les ravissantes , qui </t>
    </r>
    <r>
      <rPr>
        <b/>
        <sz val="11"/>
        <color rgb="FFCC3300"/>
        <rFont val="Arial"/>
        <family val="2"/>
      </rPr>
      <t>tirent</t>
    </r>
    <r>
      <rPr>
        <sz val="11"/>
        <color rgb="FF333333"/>
        <rFont val="Arial"/>
        <family val="2"/>
      </rPr>
      <t xml:space="preserve"> plus à la </t>
    </r>
    <r>
      <rPr>
        <b/>
        <sz val="11"/>
        <color rgb="FFCC3300"/>
        <rFont val="Arial"/>
        <family val="2"/>
      </rPr>
      <t>bourse</t>
    </r>
    <r>
      <rPr>
        <sz val="11"/>
        <color rgb="FF333333"/>
        <rFont val="Arial"/>
        <family val="2"/>
      </rPr>
      <t xml:space="preserve"> qu’ au coeur .</t>
    </r>
  </si>
  <si>
    <r>
      <t xml:space="preserve">En disant cela , il </t>
    </r>
    <r>
      <rPr>
        <b/>
        <sz val="11"/>
        <color rgb="FFCC3300"/>
        <rFont val="Arial"/>
        <family val="2"/>
      </rPr>
      <t>tira</t>
    </r>
    <r>
      <rPr>
        <sz val="11"/>
        <color rgb="FF333333"/>
        <rFont val="Arial"/>
        <family val="2"/>
      </rPr>
      <t xml:space="preserve"> d’ une </t>
    </r>
    <r>
      <rPr>
        <b/>
        <sz val="11"/>
        <color rgb="FFCC3300"/>
        <rFont val="Arial"/>
        <family val="2"/>
      </rPr>
      <t>bourse</t>
    </r>
    <r>
      <rPr>
        <sz val="11"/>
        <color rgb="FF333333"/>
        <rFont val="Arial"/>
        <family val="2"/>
      </rPr>
      <t xml:space="preserve"> cent pistoles ; c’ étoit à quoy pouvoient monter toutes les pretentions du marchand ; il luy donna les cent pistoles .</t>
    </r>
  </si>
  <si>
    <r>
      <t xml:space="preserve">D’ ailleurs , contenir quelque chose par une puissance receptive , n’ est autre chose que de pouvoir recevoir la chose , de la mesme façon qu’ on peut dire qu’ une bourse vuide contient les ecus qu’ elle est capable de recevoir ; mais cette puissance ne suffit pas pour que quelque chose soit tirée de ce qui a cette puissance , car autrement on pourroit </t>
    </r>
    <r>
      <rPr>
        <b/>
        <sz val="11"/>
        <color rgb="FFCC3300"/>
        <rFont val="Arial"/>
        <family val="2"/>
      </rPr>
      <t>tirer</t>
    </r>
    <r>
      <rPr>
        <sz val="11"/>
        <color rgb="FF333333"/>
        <rFont val="Arial"/>
        <family val="2"/>
      </rPr>
      <t xml:space="preserve"> dix ecus d’ une </t>
    </r>
    <r>
      <rPr>
        <b/>
        <sz val="11"/>
        <color rgb="FFCC3300"/>
        <rFont val="Arial"/>
        <family val="2"/>
      </rPr>
      <t>bourse</t>
    </r>
    <r>
      <rPr>
        <sz val="11"/>
        <color rgb="FF333333"/>
        <rFont val="Arial"/>
        <family val="2"/>
      </rPr>
      <t xml:space="preserve"> vuide , parce qu’ encore qu’ ils ne soient pas dans la bourse , ils y peuvent neanmoins estre receus , ou ce qui est le mesme , parceque la bourse les contient par une puissance receptive .</t>
    </r>
  </si>
  <si>
    <r>
      <t xml:space="preserve">De sorte qu’ il </t>
    </r>
    <r>
      <rPr>
        <b/>
        <sz val="11"/>
        <color rgb="FFCC3300"/>
        <rFont val="Arial"/>
        <family val="2"/>
      </rPr>
      <t>tira</t>
    </r>
    <r>
      <rPr>
        <sz val="11"/>
        <color rgb="FF333333"/>
        <rFont val="Arial"/>
        <family val="2"/>
      </rPr>
      <t xml:space="preserve"> de sa </t>
    </r>
    <r>
      <rPr>
        <b/>
        <sz val="11"/>
        <color rgb="FFCC3300"/>
        <rFont val="Arial"/>
        <family val="2"/>
      </rPr>
      <t>bourse</t>
    </r>
    <r>
      <rPr>
        <sz val="11"/>
        <color rgb="FF333333"/>
        <rFont val="Arial"/>
        <family val="2"/>
      </rPr>
      <t xml:space="preserve"> trente pistoles qu’ il étala sur la table ; après quoi il fit un autre paquet de ma robe royale et de ma couronne , qu’ il emporta .</t>
    </r>
  </si>
  <si>
    <r>
      <t>Madame</t>
    </r>
    <r>
      <rPr>
        <sz val="11"/>
        <color rgb="FF333333"/>
        <rFont val="Arial"/>
        <family val="2"/>
      </rPr>
      <t xml:space="preserve"> </t>
    </r>
    <r>
      <rPr>
        <sz val="11"/>
        <color rgb="FF000000"/>
        <rFont val="Calibri"/>
        <family val="2"/>
        <scheme val="minor"/>
      </rPr>
      <t>De</t>
    </r>
    <r>
      <rPr>
        <sz val="11"/>
        <color rgb="FF333333"/>
        <rFont val="Arial"/>
        <family val="2"/>
      </rPr>
      <t xml:space="preserve"> * , qui vouloit qu’ on respectât ses épigrammes et ses vices , s’ emporta , et ayant </t>
    </r>
    <r>
      <rPr>
        <b/>
        <sz val="11"/>
        <color rgb="FFCC3300"/>
        <rFont val="Arial"/>
        <family val="2"/>
      </rPr>
      <t>tiré</t>
    </r>
    <r>
      <rPr>
        <sz val="11"/>
        <color rgb="FF333333"/>
        <rFont val="Arial"/>
        <family val="2"/>
      </rPr>
      <t xml:space="preserve"> dix louis de sa </t>
    </r>
    <r>
      <rPr>
        <b/>
        <sz val="11"/>
        <color rgb="FFCC3300"/>
        <rFont val="Arial"/>
        <family val="2"/>
      </rPr>
      <t>bourse</t>
    </r>
    <r>
      <rPr>
        <sz val="11"/>
        <color rgb="FF333333"/>
        <rFont val="Arial"/>
        <family val="2"/>
      </rPr>
      <t xml:space="preserve"> , elle les donna à l’ abbé , qui les reçut , en promettant de ne paroître jamais à ses yeux .</t>
    </r>
  </si>
  <si>
    <r>
      <t xml:space="preserve">Je retournay chez moy fort triste de la perte que je venois de faire de mon turban &amp; de mon argent . Il fallut cependant en racheter un autre , ce qui fit une nouvelle diminution aux dix pieces d’ or que j’ avois </t>
    </r>
    <r>
      <rPr>
        <b/>
        <sz val="11"/>
        <color rgb="FFCC3300"/>
        <rFont val="Arial"/>
        <family val="2"/>
      </rPr>
      <t>tirées</t>
    </r>
    <r>
      <rPr>
        <sz val="11"/>
        <color rgb="FF333333"/>
        <rFont val="Arial"/>
        <family val="2"/>
      </rPr>
      <t xml:space="preserve"> de la </t>
    </r>
    <r>
      <rPr>
        <b/>
        <sz val="11"/>
        <color rgb="FFCC3300"/>
        <rFont val="Arial"/>
        <family val="2"/>
      </rPr>
      <t>bourse</t>
    </r>
    <r>
      <rPr>
        <sz val="11"/>
        <color rgb="FF333333"/>
        <rFont val="Arial"/>
        <family val="2"/>
      </rPr>
      <t xml:space="preserve"> .</t>
    </r>
  </si>
  <si>
    <r>
      <t xml:space="preserve">Je </t>
    </r>
    <r>
      <rPr>
        <b/>
        <sz val="11"/>
        <color rgb="FFCC3300"/>
        <rFont val="Arial"/>
        <family val="2"/>
      </rPr>
      <t>tirai</t>
    </r>
    <r>
      <rPr>
        <sz val="11"/>
        <color rgb="FF333333"/>
        <rFont val="Arial"/>
        <family val="2"/>
      </rPr>
      <t xml:space="preserve"> 45 francs de ma </t>
    </r>
    <r>
      <rPr>
        <b/>
        <sz val="11"/>
        <color rgb="FFCC3300"/>
        <rFont val="Arial"/>
        <family val="2"/>
      </rPr>
      <t>bourse</t>
    </r>
    <r>
      <rPr>
        <sz val="11"/>
        <color rgb="FF333333"/>
        <rFont val="Arial"/>
        <family val="2"/>
      </rPr>
      <t xml:space="preserve"> , et terminai la contestation .</t>
    </r>
  </si>
  <si>
    <r>
      <t>M</t>
    </r>
    <r>
      <rPr>
        <sz val="11"/>
        <color rgb="FF333333"/>
        <rFont val="Arial"/>
        <family val="2"/>
      </rPr>
      <t xml:space="preserve"> </t>
    </r>
    <r>
      <rPr>
        <sz val="11"/>
        <color rgb="FF000000"/>
        <rFont val="Calibri"/>
        <family val="2"/>
        <scheme val="minor"/>
      </rPr>
      <t>Madeleine</t>
    </r>
    <r>
      <rPr>
        <sz val="11"/>
        <color rgb="FF333333"/>
        <rFont val="Arial"/>
        <family val="2"/>
      </rPr>
      <t xml:space="preserve"> </t>
    </r>
    <r>
      <rPr>
        <b/>
        <sz val="11"/>
        <color rgb="FFCC3300"/>
        <rFont val="Arial"/>
        <family val="2"/>
      </rPr>
      <t>tira</t>
    </r>
    <r>
      <rPr>
        <sz val="11"/>
        <color rgb="FF333333"/>
        <rFont val="Arial"/>
        <family val="2"/>
      </rPr>
      <t xml:space="preserve"> trois napoléons de sa </t>
    </r>
    <r>
      <rPr>
        <b/>
        <sz val="11"/>
        <color rgb="FFCC3300"/>
        <rFont val="Arial"/>
        <family val="2"/>
      </rPr>
      <t>bourse</t>
    </r>
    <r>
      <rPr>
        <sz val="11"/>
        <color rgb="FF333333"/>
        <rFont val="Arial"/>
        <family val="2"/>
      </rPr>
      <t xml:space="preserve"> et les mit sur la table .</t>
    </r>
  </si>
  <si>
    <r>
      <t xml:space="preserve">Il y a quelqu’ un à Paris qui vient de </t>
    </r>
    <r>
      <rPr>
        <b/>
        <i/>
        <sz val="11"/>
        <color rgb="FFCC3300"/>
        <rFont val="Arial"/>
        <family val="2"/>
      </rPr>
      <t>tirer</t>
    </r>
    <r>
      <rPr>
        <i/>
        <sz val="11"/>
        <color rgb="FF333333"/>
        <rFont val="Arial"/>
        <family val="2"/>
      </rPr>
      <t xml:space="preserve"> trois francs de sa </t>
    </r>
    <r>
      <rPr>
        <b/>
        <i/>
        <sz val="11"/>
        <color rgb="FFCC3300"/>
        <rFont val="Arial"/>
        <family val="2"/>
      </rPr>
      <t>bourse</t>
    </r>
    <r>
      <rPr>
        <i/>
        <sz val="11"/>
        <color rgb="FF333333"/>
        <rFont val="Arial"/>
        <family val="2"/>
      </rPr>
      <t xml:space="preserve"> pour acheter cette production de ton cerveau , quelqu’ un qui te lit , qui te juge ...</t>
    </r>
  </si>
  <si>
    <r>
      <t xml:space="preserve">Quand il fut dans la rue , sir </t>
    </r>
    <r>
      <rPr>
        <sz val="11"/>
        <color rgb="FF000000"/>
        <rFont val="Calibri"/>
        <family val="2"/>
        <scheme val="minor"/>
      </rPr>
      <t>Williams</t>
    </r>
    <r>
      <rPr>
        <sz val="11"/>
        <color rgb="FF333333"/>
        <rFont val="Arial"/>
        <family val="2"/>
      </rPr>
      <t xml:space="preserve"> monta dans un omnibus , et </t>
    </r>
    <r>
      <rPr>
        <b/>
        <sz val="11"/>
        <color rgb="FFCC3300"/>
        <rFont val="Arial"/>
        <family val="2"/>
      </rPr>
      <t>tira</t>
    </r>
    <r>
      <rPr>
        <sz val="11"/>
        <color rgb="FF333333"/>
        <rFont val="Arial"/>
        <family val="2"/>
      </rPr>
      <t xml:space="preserve"> six sous d’ une </t>
    </r>
    <r>
      <rPr>
        <b/>
        <sz val="11"/>
        <color rgb="FFCC3300"/>
        <rFont val="Arial"/>
        <family val="2"/>
      </rPr>
      <t>bourse</t>
    </r>
    <r>
      <rPr>
        <sz val="11"/>
        <color rgb="FF333333"/>
        <rFont val="Arial"/>
        <family val="2"/>
      </rPr>
      <t xml:space="preserve"> de coton à mailles usées et graisseuses qui laissaient voir au travers plus de cuivre que d’ argent .</t>
    </r>
  </si>
  <si>
    <r>
      <t xml:space="preserve">Les dames allaient se décider à donner une chaîne ou un bijou comme gage , lorsque l’ officier , pour leur épargner tout regret qui eût blessé leur délicatesse , </t>
    </r>
    <r>
      <rPr>
        <b/>
        <sz val="11"/>
        <color rgb="FFCC3300"/>
        <rFont val="Arial"/>
        <family val="2"/>
      </rPr>
      <t>tira</t>
    </r>
    <r>
      <rPr>
        <sz val="11"/>
        <color rgb="FF333333"/>
        <rFont val="Arial"/>
        <family val="2"/>
      </rPr>
      <t xml:space="preserve"> de sa </t>
    </r>
    <r>
      <rPr>
        <b/>
        <sz val="11"/>
        <color rgb="FFCC3300"/>
        <rFont val="Arial"/>
        <family val="2"/>
      </rPr>
      <t>bourse</t>
    </r>
    <r>
      <rPr>
        <sz val="11"/>
        <color rgb="FF333333"/>
        <rFont val="Arial"/>
        <family val="2"/>
      </rPr>
      <t xml:space="preserve"> un louis qu’ il tendit au cocher .</t>
    </r>
  </si>
  <si>
    <r>
      <t xml:space="preserve">Mais si mon debile scavoir est cause qu’ il n’ est en langaige plus aorné et modeste , à luy se doibt </t>
    </r>
    <r>
      <rPr>
        <b/>
        <sz val="11"/>
        <color rgb="FFCC3300"/>
        <rFont val="Arial"/>
        <family val="2"/>
      </rPr>
      <t xml:space="preserve">attribuer </t>
    </r>
    <r>
      <rPr>
        <sz val="11"/>
        <color rgb="FF333333"/>
        <rFont val="Arial"/>
        <family val="2"/>
      </rPr>
      <t>la faulte , et non au deffault de mon vouloir et aspirant desir , comme celle qui totallement est studieuse et affectée pour vous faire congnoistre mon affection .</t>
    </r>
  </si>
  <si>
    <r>
      <t xml:space="preserve">Il est jaloux de l’ estendue que nous </t>
    </r>
    <r>
      <rPr>
        <b/>
        <sz val="11"/>
        <color rgb="FFCC3300"/>
        <rFont val="Arial"/>
        <family val="2"/>
      </rPr>
      <t>attribuons</t>
    </r>
    <r>
      <rPr>
        <sz val="11"/>
        <color rgb="FF333333"/>
        <rFont val="Arial"/>
        <family val="2"/>
      </rPr>
      <t xml:space="preserve"> aux droicts de l’ humaine prudence , au prejudice des siens , et nous les racourcit d’ autant que nous les amplifions .</t>
    </r>
  </si>
  <si>
    <r>
      <t xml:space="preserve">Et est cause de ce qui nous advient tous les jours d’ </t>
    </r>
    <r>
      <rPr>
        <b/>
        <sz val="11"/>
        <color rgb="FFCC3300"/>
        <rFont val="Arial"/>
        <family val="2"/>
      </rPr>
      <t>attribuer</t>
    </r>
    <r>
      <rPr>
        <sz val="11"/>
        <color rgb="FF333333"/>
        <rFont val="Arial"/>
        <family val="2"/>
      </rPr>
      <t xml:space="preserve"> à </t>
    </r>
    <r>
      <rPr>
        <sz val="11"/>
        <color rgb="FF000000"/>
        <rFont val="Calibri"/>
        <family val="2"/>
        <scheme val="minor"/>
      </rPr>
      <t>Dieu</t>
    </r>
    <r>
      <rPr>
        <sz val="11"/>
        <color rgb="FF333333"/>
        <rFont val="Arial"/>
        <family val="2"/>
      </rPr>
      <t xml:space="preserve"> les evenements d’ importance , d’ une particuliere assignation .</t>
    </r>
  </si>
  <si>
    <r>
      <t xml:space="preserve">Noz maistres ont tort dequoy , cherchant les causes des eslancements extraordinaires de nostre esprit , outre ce qu’ ils en </t>
    </r>
    <r>
      <rPr>
        <b/>
        <sz val="11"/>
        <color rgb="FFCC3300"/>
        <rFont val="Arial"/>
        <family val="2"/>
      </rPr>
      <t>attribuent</t>
    </r>
    <r>
      <rPr>
        <sz val="11"/>
        <color rgb="FF333333"/>
        <rFont val="Arial"/>
        <family val="2"/>
      </rPr>
      <t xml:space="preserve"> à un ravissement divin , à l’ amour , à l’ aspreté guerriere , à la poesie , au vin , ils n’ en ont donné sa part à la santé ; une santé bouillante , vigoureuse , pleine , oisifve , telle qu’ autrefois la verdeur des ans et la securité me la fournissoient par veneues .</t>
    </r>
  </si>
  <si>
    <r>
      <t xml:space="preserve">Car d’ </t>
    </r>
    <r>
      <rPr>
        <b/>
        <sz val="11"/>
        <color rgb="FFCC3300"/>
        <rFont val="Arial"/>
        <family val="2"/>
      </rPr>
      <t>attribuer</t>
    </r>
    <r>
      <rPr>
        <sz val="11"/>
        <color rgb="FF333333"/>
        <rFont val="Arial"/>
        <family val="2"/>
      </rPr>
      <t xml:space="preserve"> cela seulement à une vivacité du sens de l’ ouye , sans discours et sans consequence , c’ est une chimere , et ne peut entrer en nostre imagination .</t>
    </r>
  </si>
  <si>
    <r>
      <t xml:space="preserve">Si aulcun par le moyen des estoylles est faict homicide ou adultere , grande iniquité et injustice debvroit estre pour ce </t>
    </r>
    <r>
      <rPr>
        <b/>
        <sz val="11"/>
        <color rgb="FFCC3300"/>
        <rFont val="Arial"/>
        <family val="2"/>
      </rPr>
      <t>attribuée</t>
    </r>
    <r>
      <rPr>
        <sz val="11"/>
        <color rgb="FF333333"/>
        <rFont val="Arial"/>
        <family val="2"/>
      </rPr>
      <t xml:space="preserve"> aux estoylles : mais encores plus à celluy qui les a cré&lt;e&gt;es .</t>
    </r>
  </si>
  <si>
    <r>
      <t xml:space="preserve">J’ ay autre fois </t>
    </r>
    <r>
      <rPr>
        <b/>
        <sz val="11"/>
        <color rgb="FFCC3300"/>
        <rFont val="Arial"/>
        <family val="2"/>
      </rPr>
      <t>attribué</t>
    </r>
    <r>
      <rPr>
        <sz val="11"/>
        <color rgb="FF333333"/>
        <rFont val="Arial"/>
        <family val="2"/>
      </rPr>
      <t xml:space="preserve"> la cause des fiévres et maladies où je suis tombé à la pesanteur et assoupissement que le long sommeil m’ avoit apporté , et me suis tousjours repenty de me r’ endormir le matin .</t>
    </r>
  </si>
  <si>
    <r>
      <t xml:space="preserve">Parquoy faut </t>
    </r>
    <r>
      <rPr>
        <b/>
        <sz val="11"/>
        <color rgb="FFCC3300"/>
        <rFont val="Arial"/>
        <family val="2"/>
      </rPr>
      <t>attribuer</t>
    </r>
    <r>
      <rPr>
        <sz val="11"/>
        <color rgb="FF333333"/>
        <rFont val="Arial"/>
        <family val="2"/>
      </rPr>
      <t xml:space="preserve"> le mal que l’ amy et l’ amie se reprochent l’ un à l’ autre tout à la malice des accidents divers , comme il seroit facile de monstrer , et ainsi serons d’ accord .</t>
    </r>
  </si>
  <si>
    <r>
      <t xml:space="preserve">Et de cette même façon nous avons presque attiré jusqu’ à nous , l’ ancienne opinion que nous eûmes de l’ auriflamme , l’ invention de nos fleurs de lys , que nous </t>
    </r>
    <r>
      <rPr>
        <b/>
        <sz val="11"/>
        <color rgb="FFCC3300"/>
        <rFont val="Arial"/>
        <family val="2"/>
      </rPr>
      <t>attribuons</t>
    </r>
    <r>
      <rPr>
        <sz val="11"/>
        <color rgb="FF333333"/>
        <rFont val="Arial"/>
        <family val="2"/>
      </rPr>
      <t xml:space="preserve"> , à la divinité , et plusieurs autres telles choses , lesquelles , bien qu’ elles ne soient aidées d’ auteurs anciens , il est bienséant à tout bon citoyen de les croire pour la majesté de l’ empire .</t>
    </r>
  </si>
  <si>
    <r>
      <t xml:space="preserve">Je louerais davantage votre oeuvre , si elle ne me louait tant , ne voulant qu’ on </t>
    </r>
    <r>
      <rPr>
        <b/>
        <sz val="11"/>
        <color rgb="FFCC3300"/>
        <rFont val="Arial"/>
        <family val="2"/>
      </rPr>
      <t>attribue</t>
    </r>
    <r>
      <rPr>
        <sz val="11"/>
        <color rgb="FF333333"/>
        <rFont val="Arial"/>
        <family val="2"/>
      </rPr>
      <t xml:space="preserve"> la louange que j’ en ferais plutôt à la philaftie qu’ à la raison , ni que l’ on pense que , comme Thémistocle , j’ estime celui dire le mieux qui me loue le plus . </t>
    </r>
  </si>
  <si>
    <r>
      <t xml:space="preserve">Las! Combien que cet aveuglé amant vit et confessât ces choses être vraies , toutefois , résolu en son opiniâtre désir , il avoit en lui cela de bon , pour donner aucunement sel à ses vains travaux , qu’ il ne perdoit jamais courage , ains faisoit bien son compte , que le temps obstiné , qui surmonte tout , pourroit enfin surmonter les plus rebelles chastetés ; attendu que les dames </t>
    </r>
    <r>
      <rPr>
        <b/>
        <sz val="11"/>
        <color rgb="FFCC3300"/>
        <rFont val="Arial"/>
        <family val="2"/>
      </rPr>
      <t>attribuent</t>
    </r>
    <r>
      <rPr>
        <sz val="11"/>
        <color rgb="FF333333"/>
        <rFont val="Arial"/>
        <family val="2"/>
      </rPr>
      <t xml:space="preserve"> volontiers la persévérance d’ un bon poursuivant à fermeté et loyauté d’ amour : parquoi , à bonne fuite , meilleur poursuite .</t>
    </r>
  </si>
  <si>
    <r>
      <t xml:space="preserve">L’ ordonnance que </t>
    </r>
    <r>
      <rPr>
        <sz val="11"/>
        <color rgb="FF000000"/>
        <rFont val="Calibri"/>
        <family val="2"/>
        <scheme val="minor"/>
      </rPr>
      <t>Cyrus</t>
    </r>
    <r>
      <rPr>
        <sz val="11"/>
        <color rgb="FF333333"/>
        <rFont val="Arial"/>
        <family val="2"/>
      </rPr>
      <t xml:space="preserve"> faict à ses enfans , que ny eux ny autre ne voie et touche son corps apres que l’ ame en sera separée , je l’ </t>
    </r>
    <r>
      <rPr>
        <b/>
        <sz val="11"/>
        <color rgb="FFCC3300"/>
        <rFont val="Arial"/>
        <family val="2"/>
      </rPr>
      <t>attribue</t>
    </r>
    <r>
      <rPr>
        <sz val="11"/>
        <color rgb="FF333333"/>
        <rFont val="Arial"/>
        <family val="2"/>
      </rPr>
      <t xml:space="preserve"> à quelque sienne devotion .</t>
    </r>
  </si>
  <si>
    <r>
      <t xml:space="preserve">Un sage ne voit guiere moins son amy mourant , au bout de vint et cinq ans qu’ au premier an ; et , suivant </t>
    </r>
    <r>
      <rPr>
        <sz val="11"/>
        <color rgb="FF000000"/>
        <rFont val="Calibri"/>
        <family val="2"/>
        <scheme val="minor"/>
      </rPr>
      <t>Epicurus</t>
    </r>
    <r>
      <rPr>
        <sz val="11"/>
        <color rgb="FF333333"/>
        <rFont val="Arial"/>
        <family val="2"/>
      </rPr>
      <t xml:space="preserve"> , de rien moins , car il n’ </t>
    </r>
    <r>
      <rPr>
        <b/>
        <sz val="11"/>
        <color rgb="FFCC3300"/>
        <rFont val="Arial"/>
        <family val="2"/>
      </rPr>
      <t>attribuoit</t>
    </r>
    <r>
      <rPr>
        <sz val="11"/>
        <color rgb="FF333333"/>
        <rFont val="Arial"/>
        <family val="2"/>
      </rPr>
      <t xml:space="preserve"> aucun leniment des fascheries ny à la prevoyance ny à la vieillesse d’ icelles .</t>
    </r>
  </si>
  <si>
    <r>
      <t xml:space="preserve">Ce qu’ on nous dict de ceux du </t>
    </r>
    <r>
      <rPr>
        <sz val="11"/>
        <color rgb="FF000000"/>
        <rFont val="Calibri"/>
        <family val="2"/>
        <scheme val="minor"/>
      </rPr>
      <t>Bresil</t>
    </r>
    <r>
      <rPr>
        <sz val="11"/>
        <color rgb="FF333333"/>
        <rFont val="Arial"/>
        <family val="2"/>
      </rPr>
      <t xml:space="preserve"> , qu’ ils ne mouroyent que de vieillesse , et qu’ on attribue à la serenité et tranquillité de leur air , je l’ </t>
    </r>
    <r>
      <rPr>
        <b/>
        <sz val="11"/>
        <color rgb="FFCC3300"/>
        <rFont val="Arial"/>
        <family val="2"/>
      </rPr>
      <t>attribue</t>
    </r>
    <r>
      <rPr>
        <sz val="11"/>
        <color rgb="FF333333"/>
        <rFont val="Arial"/>
        <family val="2"/>
      </rPr>
      <t xml:space="preserve"> plustost à la tranquillité et serenité de leur ame , deschargée de toute passion et pensée et occupation tendue ou desplaisante , comme gents qui passoyent leur vie en une admirable simplicité et ignorance , sans lettres , sans loy , sans roy , sans relligion quelconque .</t>
    </r>
  </si>
  <si>
    <r>
      <t xml:space="preserve">La gloire de ses conquestes qu’ elle </t>
    </r>
    <r>
      <rPr>
        <b/>
        <sz val="11"/>
        <color rgb="FFCC3300"/>
        <rFont val="Arial"/>
        <family val="2"/>
      </rPr>
      <t>attribuoit</t>
    </r>
    <r>
      <rPr>
        <sz val="11"/>
        <color rgb="FF333333"/>
        <rFont val="Arial"/>
        <family val="2"/>
      </rPr>
      <t xml:space="preserve"> à ses dieux , luy est ostée : elle est en proye aux barbares , prise trois et quatre fois , pillée , saccagée , détruite .</t>
    </r>
  </si>
  <si>
    <r>
      <t xml:space="preserve">Je ne perdois pas mesme l’ envie de l’ espouser , et </t>
    </r>
    <r>
      <rPr>
        <b/>
        <sz val="11"/>
        <color rgb="FFCC3300"/>
        <rFont val="Arial"/>
        <family val="2"/>
      </rPr>
      <t>attribuant</t>
    </r>
    <r>
      <rPr>
        <sz val="11"/>
        <color rgb="FF333333"/>
        <rFont val="Arial"/>
        <family val="2"/>
      </rPr>
      <t xml:space="preserve"> toutes ses mauvaises actions à une jeunesse mal conduite , j’ esperois de luy donner quelque jour de meilleurs preceptes que sa mere .</t>
    </r>
  </si>
  <si>
    <r>
      <t xml:space="preserve">Il a donc été nécessaire , qu’ il y eût en l’ homme une sagesse ou une intelligence pour diriger ses mouvemens : et c’ est cette sagesse que nous reconnoissons pour le principe de tout ce qu’ il y a d’ admirable dans les ouvrages de la societé , et à laquelle nous </t>
    </r>
    <r>
      <rPr>
        <b/>
        <sz val="11"/>
        <color rgb="FFCC3300"/>
        <rFont val="Arial"/>
        <family val="2"/>
      </rPr>
      <t>attribuons</t>
    </r>
    <r>
      <rPr>
        <sz val="11"/>
        <color rgb="FF333333"/>
        <rFont val="Arial"/>
        <family val="2"/>
      </rPr>
      <t xml:space="preserve"> les arts et les sciences , dont l’ invention produit des effets si surprenans .</t>
    </r>
  </si>
  <si>
    <r>
      <t xml:space="preserve">c’ est juger trop legerement des habitudes naturelles , toutes fautes sont personnelles , puis l’ argument n’ est pas formel qui conclud à l’ universel par une preuve singuliere : veu qu’ il n’ est regle si entiere qu’ il n’ y ait de l’ exception , ainsi la mauvaise action d’ Enée , Jason et Thesée ne doit pas estre </t>
    </r>
    <r>
      <rPr>
        <b/>
        <sz val="11"/>
        <color rgb="FFC00000"/>
        <rFont val="Calibri"/>
        <family val="2"/>
        <scheme val="minor"/>
      </rPr>
      <t>attribuée</t>
    </r>
    <r>
      <rPr>
        <sz val="11"/>
        <color rgb="FF000000"/>
        <rFont val="Calibri"/>
        <family val="2"/>
        <scheme val="minor"/>
      </rPr>
      <t xml:space="preserve"> à tout le genre des esprits qui suivent la douce Cypris . </t>
    </r>
  </si>
  <si>
    <r>
      <t xml:space="preserve">On dit aussi qu’ il y a des pierres que la lune mange , parceque ce sont celles qui sont exposées à la lune qui se gastent plus que les autres ; mais comme elles ne sçauroient estre exposées à la lune qu’ elles ne soient aussi exposées aux vens du midy , qui estant fort humides sont fort corrompans , il y a bien plus d’ apparence d’ </t>
    </r>
    <r>
      <rPr>
        <b/>
        <sz val="11"/>
        <color rgb="FFCC3300"/>
        <rFont val="Arial"/>
        <family val="2"/>
      </rPr>
      <t>attribuër</t>
    </r>
    <r>
      <rPr>
        <sz val="11"/>
        <color rgb="FF333333"/>
        <rFont val="Arial"/>
        <family val="2"/>
      </rPr>
      <t xml:space="preserve"> cét effet à ces vens qu’ à la lune .</t>
    </r>
  </si>
  <si>
    <r>
      <t xml:space="preserve">Et comme nous ne nous determinons pas nous mesmes à aucune action , mais Dieu nous determine , puisqu’ il commence le premier toutes nos actions , tant naturelles que morales et surnaturelles , voyez comme quoy le peché ne peut estre justement </t>
    </r>
    <r>
      <rPr>
        <b/>
        <sz val="11"/>
        <color rgb="FFCC3300"/>
        <rFont val="Arial"/>
        <family val="2"/>
      </rPr>
      <t>attribué</t>
    </r>
    <r>
      <rPr>
        <sz val="11"/>
        <color rgb="FF333333"/>
        <rFont val="Arial"/>
        <family val="2"/>
      </rPr>
      <t xml:space="preserve"> . </t>
    </r>
  </si>
  <si>
    <r>
      <t xml:space="preserve">J’ </t>
    </r>
    <r>
      <rPr>
        <b/>
        <sz val="11"/>
        <color rgb="FFCC3300"/>
        <rFont val="Arial"/>
        <family val="2"/>
      </rPr>
      <t>attribue</t>
    </r>
    <r>
      <rPr>
        <sz val="11"/>
        <color rgb="FF333333"/>
        <rFont val="Arial"/>
        <family val="2"/>
      </rPr>
      <t xml:space="preserve"> l’ un et l’ autre à son irrésolution , parce que l’ un et l’ autre venoit , à ce que j’ en ai observé , des vues différentes et opposées qu’ il avoit , et qui lui faisoient croire qu’ il pourroit se servir utilement , quoique différemment , de ce qu’ il faisoit ou de ce qu’ il ne faisoit pas , selon les différents partis qu’ il prendroit .</t>
    </r>
  </si>
  <si>
    <r>
      <t xml:space="preserve">Son extrême mélancolie , que j’ avois </t>
    </r>
    <r>
      <rPr>
        <b/>
        <sz val="11"/>
        <color rgb="FFCC3300"/>
        <rFont val="Arial"/>
        <family val="2"/>
      </rPr>
      <t>attribuée</t>
    </r>
    <r>
      <rPr>
        <sz val="11"/>
        <color rgb="FF333333"/>
        <rFont val="Arial"/>
        <family val="2"/>
      </rPr>
      <t xml:space="preserve"> aux mauvais traitemens de mon frère , me parut alors avoir une autre cause .</t>
    </r>
  </si>
  <si>
    <r>
      <t xml:space="preserve">Mais , en observant ses manières et ses attentions pour deux jeunes personnes fort agréables , qui sont les nièces de son mari et qui se louent beaucoup d’ elle , je n’ ai pu </t>
    </r>
    <r>
      <rPr>
        <b/>
        <sz val="11"/>
        <color rgb="FFCC3300"/>
        <rFont val="Arial"/>
        <family val="2"/>
      </rPr>
      <t>attribuer</t>
    </r>
    <r>
      <rPr>
        <sz val="11"/>
        <color rgb="FF333333"/>
        <rFont val="Arial"/>
        <family val="2"/>
      </rPr>
      <t xml:space="preserve"> son embonpoint qu’ à sa bonne humeur ; car il est rare que les personnes hargneuses soient fort grasses .</t>
    </r>
  </si>
  <si>
    <r>
      <t xml:space="preserve">Quant à l’ existence des vices , ou des modifications particulières , qu’ on suppose dans la structure interne des parties génitales de ces peuples , et qu’ on </t>
    </r>
    <r>
      <rPr>
        <b/>
        <sz val="11"/>
        <color rgb="FFCC3300"/>
        <rFont val="Arial"/>
        <family val="2"/>
      </rPr>
      <t>attribue</t>
    </r>
    <r>
      <rPr>
        <sz val="11"/>
        <color rgb="FF333333"/>
        <rFont val="Arial"/>
        <family val="2"/>
      </rPr>
      <t xml:space="preserve"> également à la dégradation de l’ espèce humaine en </t>
    </r>
    <r>
      <rPr>
        <sz val="11"/>
        <color rgb="FF000000"/>
        <rFont val="Calibri"/>
        <family val="2"/>
        <scheme val="minor"/>
      </rPr>
      <t>Amérque</t>
    </r>
    <r>
      <rPr>
        <sz val="11"/>
        <color rgb="FF333333"/>
        <rFont val="Arial"/>
        <family val="2"/>
      </rPr>
      <t xml:space="preserve"> , il ne m’ a pas été possible de faire les recherches nécessaires pour m’ en assurer .</t>
    </r>
  </si>
  <si>
    <r>
      <t xml:space="preserve">On ne sçauroit encore </t>
    </r>
    <r>
      <rPr>
        <b/>
        <sz val="11"/>
        <color rgb="FFCC3300"/>
        <rFont val="Arial"/>
        <family val="2"/>
      </rPr>
      <t>attribuer</t>
    </r>
    <r>
      <rPr>
        <sz val="11"/>
        <color rgb="FF333333"/>
        <rFont val="Arial"/>
        <family val="2"/>
      </rPr>
      <t xml:space="preserve"> l’ inégalité qui se remarque dans les éruptions des volcans à une autre cause qu’ à la varieté des fermentations qui se font continuellement dans le sein de la terre .</t>
    </r>
  </si>
  <si>
    <r>
      <t xml:space="preserve">C’ est à l’ une qu’ il faut </t>
    </r>
    <r>
      <rPr>
        <b/>
        <sz val="11"/>
        <color rgb="FFCC3300"/>
        <rFont val="Arial"/>
        <family val="2"/>
      </rPr>
      <t>attribuer</t>
    </r>
    <r>
      <rPr>
        <sz val="11"/>
        <color rgb="FF333333"/>
        <rFont val="Arial"/>
        <family val="2"/>
      </rPr>
      <t xml:space="preserve"> leurs succès , à l’ autre leurs dévastations et leurs crimes .</t>
    </r>
  </si>
  <si>
    <r>
      <t xml:space="preserve">Cette fois votre absence m’ a fait réfléchir sur tous les défauts auxquels j’ ai </t>
    </r>
    <r>
      <rPr>
        <b/>
        <sz val="11"/>
        <color rgb="FFCC3300"/>
        <rFont val="Arial"/>
        <family val="2"/>
      </rPr>
      <t>attribué</t>
    </r>
    <r>
      <rPr>
        <sz val="11"/>
        <color rgb="FF333333"/>
        <rFont val="Arial"/>
        <family val="2"/>
      </rPr>
      <t xml:space="preserve"> la perte de votre sentiment pour moi , et vous serez étonné de m’ en voir absolument corrigée .</t>
    </r>
  </si>
  <si>
    <r>
      <t xml:space="preserve">Les païens , au contraire , ne cessaient de crier contre un culte nouveau , inouï jusqu’ alors ; et comme autrefois , dans </t>
    </r>
    <r>
      <rPr>
        <sz val="11"/>
        <color rgb="FF000000"/>
        <rFont val="Calibri"/>
        <family val="2"/>
        <scheme val="minor"/>
      </rPr>
      <t>Rome</t>
    </r>
    <r>
      <rPr>
        <sz val="11"/>
        <color rgb="FF333333"/>
        <rFont val="Arial"/>
        <family val="2"/>
      </rPr>
      <t xml:space="preserve"> florissante , on </t>
    </r>
    <r>
      <rPr>
        <b/>
        <sz val="11"/>
        <color rgb="FFCC3300"/>
        <rFont val="Arial"/>
        <family val="2"/>
      </rPr>
      <t>attribuait</t>
    </r>
    <r>
      <rPr>
        <sz val="11"/>
        <color rgb="FF333333"/>
        <rFont val="Arial"/>
        <family val="2"/>
      </rPr>
      <t xml:space="preserve"> les débordements du </t>
    </r>
    <r>
      <rPr>
        <sz val="11"/>
        <color rgb="FF000000"/>
        <rFont val="Calibri"/>
        <family val="2"/>
        <scheme val="minor"/>
      </rPr>
      <t>Tibre</t>
    </r>
    <r>
      <rPr>
        <sz val="11"/>
        <color rgb="FF333333"/>
        <rFont val="Arial"/>
        <family val="2"/>
      </rPr>
      <t xml:space="preserve"> et les autres effets de la nature à la colère des dieux , de même , dans </t>
    </r>
    <r>
      <rPr>
        <sz val="11"/>
        <color rgb="FF000000"/>
        <rFont val="Calibri"/>
        <family val="2"/>
        <scheme val="minor"/>
      </rPr>
      <t>Rome</t>
    </r>
    <r>
      <rPr>
        <sz val="11"/>
        <color rgb="FF333333"/>
        <rFont val="Arial"/>
        <family val="2"/>
      </rPr>
      <t xml:space="preserve"> mourante , on imputait les malheurs à un nouveau culte et au renversement des anciens autels .</t>
    </r>
  </si>
  <si>
    <r>
      <t xml:space="preserve">La belle aux laides mains a toujours imputé depuis à la malice ce qu’ elle ne devoit </t>
    </r>
    <r>
      <rPr>
        <b/>
        <sz val="11"/>
        <color rgb="FFCC3300"/>
        <rFont val="Arial"/>
        <family val="2"/>
      </rPr>
      <t>attribuer</t>
    </r>
    <r>
      <rPr>
        <sz val="11"/>
        <color rgb="FF333333"/>
        <rFont val="Arial"/>
        <family val="2"/>
      </rPr>
      <t xml:space="preserve"> qu’ à la distraction .</t>
    </r>
  </si>
  <si>
    <r>
      <t xml:space="preserve">Nous montrerons que ce n’ est point à la profondeur de ces théories , mais au contraire à leur imperfection , qu’ il faut </t>
    </r>
    <r>
      <rPr>
        <b/>
        <sz val="11"/>
        <color rgb="FFCC3300"/>
        <rFont val="Arial"/>
        <family val="2"/>
      </rPr>
      <t>attribuer</t>
    </r>
    <r>
      <rPr>
        <sz val="11"/>
        <color rgb="FF333333"/>
        <rFont val="Arial"/>
        <family val="2"/>
      </rPr>
      <t xml:space="preserve"> l’ inutilité ou les effets funestes de tant d’ applications malheureuses .</t>
    </r>
  </si>
  <si>
    <r>
      <t xml:space="preserve">Il est bon d’ observer que du vivant même de Jésus , on formait un reproche contre lui de son séjour en Égypte ; ses ennemis prétendaient qu’ il y avait appris la magie , à laquelle ils </t>
    </r>
    <r>
      <rPr>
        <b/>
        <sz val="11"/>
        <color rgb="FFCC3300"/>
        <rFont val="Arial"/>
        <family val="2"/>
      </rPr>
      <t>attribuaient</t>
    </r>
    <r>
      <rPr>
        <sz val="11"/>
        <color rgb="FF333333"/>
        <rFont val="Arial"/>
        <family val="2"/>
      </rPr>
      <t xml:space="preserve"> les prodiges ou tours d’ adresse qu’ on lui voyait opérer .</t>
    </r>
  </si>
  <si>
    <r>
      <t xml:space="preserve">Les médecins qui en ont recherché les causes , les </t>
    </r>
    <r>
      <rPr>
        <b/>
        <sz val="11"/>
        <color rgb="FFCC3300"/>
        <rFont val="Arial"/>
        <family val="2"/>
      </rPr>
      <t>attribuent</t>
    </r>
    <r>
      <rPr>
        <sz val="11"/>
        <color rgb="FF333333"/>
        <rFont val="Arial"/>
        <family val="2"/>
      </rPr>
      <t xml:space="preserve"> tantôt à la corruption de l’ air , tantôt à la rouille des herbes , tantôt aux brouillards ; mais toutes ces causes ne sont que des effets de la corruption des eaux , d’ où s’ élèvent des exhalaisons putrides qui infectent l’ air , les herbes et les animaux .</t>
    </r>
  </si>
  <si>
    <r>
      <t xml:space="preserve">On ne peut </t>
    </r>
    <r>
      <rPr>
        <b/>
        <sz val="11"/>
        <color rgb="FFCC3300"/>
        <rFont val="Arial"/>
        <family val="2"/>
      </rPr>
      <t>attribuer</t>
    </r>
    <r>
      <rPr>
        <sz val="11"/>
        <color rgb="FF333333"/>
        <rFont val="Arial"/>
        <family val="2"/>
      </rPr>
      <t xml:space="preserve"> cet accident à aucune autre cause .</t>
    </r>
  </si>
  <si>
    <r>
      <t xml:space="preserve">Cessez d’ </t>
    </r>
    <r>
      <rPr>
        <b/>
        <sz val="11"/>
        <color rgb="FFCC3300"/>
        <rFont val="Arial"/>
        <family val="2"/>
      </rPr>
      <t>attribuer</t>
    </r>
    <r>
      <rPr>
        <sz val="11"/>
        <color rgb="FF333333"/>
        <rFont val="Arial"/>
        <family val="2"/>
      </rPr>
      <t xml:space="preserve"> au temps et au hasard ces bouleversements , ils sont l’ effet de la vengeance divine contre vos criminelles sociétés , qui n’ assurent point à l’ indigent des moyens de travail et de subsistance .</t>
    </r>
  </si>
  <si>
    <r>
      <t xml:space="preserve">Tout le mal répandu sur la terre , il l’ </t>
    </r>
    <r>
      <rPr>
        <b/>
        <sz val="11"/>
        <color rgb="FFCC3300"/>
        <rFont val="Arial"/>
        <family val="2"/>
      </rPr>
      <t>attribuait</t>
    </r>
    <r>
      <rPr>
        <sz val="11"/>
        <color rgb="FF333333"/>
        <rFont val="Arial"/>
        <family val="2"/>
      </rPr>
      <t xml:space="preserve"> naïvement au pouvoir ; et il le haïssait d’ une haine essentielle , permanente , qui lui tenait tout le coeur et raffinait sa sensibilité .</t>
    </r>
  </si>
  <si>
    <r>
      <t xml:space="preserve">Rien ne saurait être plus barbare ; il n’ y a rien d’ anglais dans tout cela ; je l’ </t>
    </r>
    <r>
      <rPr>
        <b/>
        <sz val="11"/>
        <color rgb="FFCC3300"/>
        <rFont val="Arial"/>
        <family val="2"/>
      </rPr>
      <t>attribue</t>
    </r>
    <r>
      <rPr>
        <sz val="11"/>
        <color rgb="FF333333"/>
        <rFont val="Arial"/>
        <family val="2"/>
      </rPr>
      <t xml:space="preserve"> à quelques personnalités .</t>
    </r>
  </si>
  <si>
    <r>
      <t xml:space="preserve">À l’ époque où parut </t>
    </r>
    <r>
      <rPr>
        <i/>
        <sz val="11"/>
        <color rgb="FF333333"/>
        <rFont val="Arial"/>
        <family val="2"/>
      </rPr>
      <t>la critique de la raison</t>
    </r>
    <r>
      <rPr>
        <sz val="11"/>
        <color rgb="FF333333"/>
        <rFont val="Arial"/>
        <family val="2"/>
      </rPr>
      <t xml:space="preserve"> </t>
    </r>
    <r>
      <rPr>
        <i/>
        <sz val="11"/>
        <color rgb="FF333333"/>
        <rFont val="Arial"/>
        <family val="2"/>
      </rPr>
      <t>pure ,</t>
    </r>
    <r>
      <rPr>
        <sz val="11"/>
        <color rgb="FF333333"/>
        <rFont val="Arial"/>
        <family val="2"/>
      </rPr>
      <t xml:space="preserve"> il n’ existoit que deux systèmes sur l’ entendement humain parmi les penseurs ; l’ un , celui de </t>
    </r>
    <r>
      <rPr>
        <sz val="11"/>
        <color rgb="FF000000"/>
        <rFont val="Calibri"/>
        <family val="2"/>
        <scheme val="minor"/>
      </rPr>
      <t>Locke</t>
    </r>
    <r>
      <rPr>
        <sz val="11"/>
        <color rgb="FF333333"/>
        <rFont val="Arial"/>
        <family val="2"/>
      </rPr>
      <t xml:space="preserve"> , </t>
    </r>
    <r>
      <rPr>
        <b/>
        <sz val="11"/>
        <color rgb="FFCC3300"/>
        <rFont val="Arial"/>
        <family val="2"/>
      </rPr>
      <t>attribuoit</t>
    </r>
    <r>
      <rPr>
        <sz val="11"/>
        <color rgb="FF333333"/>
        <rFont val="Arial"/>
        <family val="2"/>
      </rPr>
      <t xml:space="preserve"> toutes nos idées à nos sensations ; l’ autre , celui de </t>
    </r>
    <r>
      <rPr>
        <sz val="11"/>
        <color rgb="FF000000"/>
        <rFont val="Calibri"/>
        <family val="2"/>
        <scheme val="minor"/>
      </rPr>
      <t>Descartes</t>
    </r>
    <r>
      <rPr>
        <sz val="11"/>
        <color rgb="FF333333"/>
        <rFont val="Arial"/>
        <family val="2"/>
      </rPr>
      <t xml:space="preserve"> et de Leibnitz , s’ attachoit à démontrer la spiritualité et l’ activité de l’ âme , le libre arbitre , enfin toute la doctrine idéaliste ; mais ces deux philosophes appuyoient leur doctrine sur des preuves purement spéculatives .</t>
    </r>
  </si>
  <si>
    <r>
      <t xml:space="preserve">Mais déjà le roi avait abandonné le pied d’ Andrée , comme il avait fait de la main , comme il avait fait du visage , et surpris du sommeil de la jeune fille , sommeil qu’ il avait </t>
    </r>
    <r>
      <rPr>
        <b/>
        <sz val="11"/>
        <color rgb="FFCC3300"/>
        <rFont val="Arial"/>
        <family val="2"/>
      </rPr>
      <t>attribué</t>
    </r>
    <r>
      <rPr>
        <sz val="11"/>
        <color rgb="FF333333"/>
        <rFont val="Arial"/>
        <family val="2"/>
      </rPr>
      <t xml:space="preserve"> d’ abord à une coquette pruderie , il cherchait à se rendre compte de ce froid mortel qui avait envahi les extrémités de ce beau corps , il se demandait si réellement battait encore le coeur , quand main , pied et visage étaient si glacés .</t>
    </r>
  </si>
  <si>
    <r>
      <t xml:space="preserve">La gaieté ramène à des idées naturelles - et quoique le bon ton de la société de France fût entièrement fondé sur des relations factices , c’ est à la gaieté de cette société même qu’ il faut </t>
    </r>
    <r>
      <rPr>
        <b/>
        <sz val="11"/>
        <color rgb="FFCC3300"/>
        <rFont val="Arial"/>
        <family val="2"/>
      </rPr>
      <t>attribuer</t>
    </r>
    <r>
      <rPr>
        <sz val="11"/>
        <color rgb="FF333333"/>
        <rFont val="Arial"/>
        <family val="2"/>
      </rPr>
      <t xml:space="preserve"> ce qu’ on avait conservé de vérité dans les idées et dans la manière de les exprimer .</t>
    </r>
  </si>
  <si>
    <r>
      <t xml:space="preserve">Au reste , nous étions accueillis partout avec le même empressement et la même bonhomie , ce qu’ il ne fallait pas </t>
    </r>
    <r>
      <rPr>
        <b/>
        <sz val="11"/>
        <color rgb="FFCC3300"/>
        <rFont val="Arial"/>
        <family val="2"/>
      </rPr>
      <t>attribuer</t>
    </r>
    <r>
      <rPr>
        <sz val="11"/>
        <color rgb="FF333333"/>
        <rFont val="Arial"/>
        <family val="2"/>
      </rPr>
      <t xml:space="preserve"> à l’ ordre de l’ empereur , dont nous n’ avions pas encore eu besoin de faire usage , mais à la bienveillance naturelle des paysans russes .</t>
    </r>
  </si>
  <si>
    <r>
      <t xml:space="preserve"> Les différences de volume du crâne qu’ on observe chez les diverses catégorie d’ individus d’ une même race ne semblent pas pouvoir être </t>
    </r>
    <r>
      <rPr>
        <b/>
        <sz val="11"/>
        <color rgb="FFCC3300"/>
        <rFont val="Arial"/>
        <family val="2"/>
      </rPr>
      <t>attribuées</t>
    </r>
    <r>
      <rPr>
        <sz val="11"/>
        <color rgb="FF333333"/>
        <rFont val="Arial"/>
        <family val="2"/>
      </rPr>
      <t xml:space="preserve"> à d’ autres causes qu’ à l’ état de l’ intelligence , puisque quand ces catégories sont suffisamment nombreuses elles comprennent chacune évidemment autant d’ individus de même taille et de même poids .</t>
    </r>
  </si>
  <si>
    <r>
      <t xml:space="preserve">Ces éclats de lumière , rapides et souvent renouvelés , furent </t>
    </r>
    <r>
      <rPr>
        <b/>
        <sz val="11"/>
        <color rgb="FFCC3300"/>
        <rFont val="Arial"/>
        <family val="2"/>
      </rPr>
      <t>attribués</t>
    </r>
    <r>
      <rPr>
        <sz val="11"/>
        <color rgb="FF333333"/>
        <rFont val="Arial"/>
        <family val="2"/>
      </rPr>
      <t xml:space="preserve"> par eux à des orages qui se déchaînaient dans l’ atmosphère de la Lune .</t>
    </r>
  </si>
  <si>
    <r>
      <t xml:space="preserve">Dans d’ autres lieux , je serais étranger ; je pourrais attendre un site plus heureux , et quand je veux reprocher aux choses l’ impuissance et le néant où je vis , je saurais de quelle chose me plaindre : mais ici je ne puis l’ </t>
    </r>
    <r>
      <rPr>
        <b/>
        <sz val="11"/>
        <color rgb="FFCC3300"/>
        <rFont val="Arial"/>
        <family val="2"/>
      </rPr>
      <t>attribuer</t>
    </r>
    <r>
      <rPr>
        <sz val="11"/>
        <color rgb="FF333333"/>
        <rFont val="Arial"/>
        <family val="2"/>
      </rPr>
      <t xml:space="preserve"> qu’ à des désirs vagues , à des besoins trompeurs .</t>
    </r>
  </si>
  <si>
    <r>
      <t xml:space="preserve">Le poison dont ils avaient fait choix , tue , sans laisser la moindre trace : la mort serait sans doute , </t>
    </r>
    <r>
      <rPr>
        <b/>
        <sz val="11"/>
        <color rgb="FFCC3300"/>
        <rFont val="Arial"/>
        <family val="2"/>
      </rPr>
      <t>attribuée</t>
    </r>
    <r>
      <rPr>
        <sz val="11"/>
        <color rgb="FF333333"/>
        <rFont val="Arial"/>
        <family val="2"/>
      </rPr>
      <t xml:space="preserve"> à la rupture d’ un vaisseau , ou à quelque anévrisme du coeur .</t>
    </r>
  </si>
  <si>
    <r>
      <t xml:space="preserve">Le premier mouvement de Gilbert avait été de fuir , encore une seconde , et le vertige de la terreur , et ce délire sans explication possible , que les anciens , qui cherchaient une cause à tout , </t>
    </r>
    <r>
      <rPr>
        <b/>
        <sz val="11"/>
        <color rgb="FFCC3300"/>
        <rFont val="Arial"/>
        <family val="2"/>
      </rPr>
      <t>attribuaient</t>
    </r>
    <r>
      <rPr>
        <sz val="11"/>
        <color rgb="FF333333"/>
        <rFont val="Arial"/>
        <family val="2"/>
      </rPr>
      <t xml:space="preserve"> au dieu Pan , allait s’ emparer de lui et l’ entraîner comme un fou par les allées , par les bosquets , à travers les charmilles , dans les pièces d’ eau même .</t>
    </r>
  </si>
  <si>
    <r>
      <t xml:space="preserve">Il voulait le mettre à la porte et lui </t>
    </r>
    <r>
      <rPr>
        <b/>
        <sz val="11"/>
        <color rgb="FFCC3300"/>
        <rFont val="Arial"/>
        <family val="2"/>
      </rPr>
      <t>attribuait</t>
    </r>
    <r>
      <rPr>
        <sz val="11"/>
        <color rgb="FF333333"/>
        <rFont val="Arial"/>
        <family val="2"/>
      </rPr>
      <t xml:space="preserve"> , probablement avec raison , la nouvelle crise qui se produisait dans cette existence chancelante .</t>
    </r>
  </si>
  <si>
    <r>
      <t xml:space="preserve">Je ne crains pas d’ </t>
    </r>
    <r>
      <rPr>
        <b/>
        <sz val="11"/>
        <color rgb="FFCC3300"/>
        <rFont val="Arial"/>
        <family val="2"/>
      </rPr>
      <t>attribuer</t>
    </r>
    <r>
      <rPr>
        <sz val="11"/>
        <color rgb="FF333333"/>
        <rFont val="Arial"/>
        <family val="2"/>
      </rPr>
      <t xml:space="preserve"> un accord si précieux aux vertus de l’ essence triple dont notre volupté se pénètre par là .</t>
    </r>
  </si>
  <si>
    <r>
      <t xml:space="preserve">J’ </t>
    </r>
    <r>
      <rPr>
        <b/>
        <sz val="11"/>
        <color rgb="FFCC3300"/>
        <rFont val="Arial"/>
        <family val="2"/>
      </rPr>
      <t>attribue</t>
    </r>
    <r>
      <rPr>
        <sz val="11"/>
        <color rgb="FF333333"/>
        <rFont val="Arial"/>
        <family val="2"/>
      </rPr>
      <t xml:space="preserve"> cette indifférence à tous les ennuis que m’ a apportés la publication du septième volume .</t>
    </r>
  </si>
  <si>
    <r>
      <t>Frantz</t>
    </r>
    <r>
      <rPr>
        <sz val="11"/>
        <color rgb="FF333333"/>
        <rFont val="Arial"/>
        <family val="2"/>
      </rPr>
      <t xml:space="preserve"> </t>
    </r>
    <r>
      <rPr>
        <sz val="11"/>
        <color rgb="FF000000"/>
        <rFont val="Calibri"/>
        <family val="2"/>
        <scheme val="minor"/>
      </rPr>
      <t>Jourdain</t>
    </r>
    <r>
      <rPr>
        <sz val="11"/>
        <color rgb="FF333333"/>
        <rFont val="Arial"/>
        <family val="2"/>
      </rPr>
      <t xml:space="preserve"> vient m’ embrasser et me remercier de sa décoration qu’ il a la politesse de m’ </t>
    </r>
    <r>
      <rPr>
        <b/>
        <sz val="11"/>
        <color rgb="FFCC3300"/>
        <rFont val="Arial"/>
        <family val="2"/>
      </rPr>
      <t>attribuer</t>
    </r>
    <r>
      <rPr>
        <sz val="11"/>
        <color rgb="FF333333"/>
        <rFont val="Arial"/>
        <family val="2"/>
      </rPr>
      <t xml:space="preserve"> .</t>
    </r>
  </si>
  <si>
    <r>
      <t xml:space="preserve">La fatalité le poursuivit encore à cette occasion : il reconnut l’ écriture de cette lettre pour celle d’ une maîtresse qu’ il avait eue à Auxerre à l’ époque ce son apprentissage , et l’ </t>
    </r>
    <r>
      <rPr>
        <b/>
        <sz val="11"/>
        <color rgb="FFC00000"/>
        <rFont val="Calibri"/>
        <family val="2"/>
        <scheme val="minor"/>
      </rPr>
      <t>attribua</t>
    </r>
    <r>
      <rPr>
        <sz val="11"/>
        <color rgb="FF000000"/>
        <rFont val="Calibri"/>
        <family val="2"/>
        <scheme val="minor"/>
      </rPr>
      <t xml:space="preserve"> au dépit d’ une jalousie impuissante .</t>
    </r>
  </si>
  <si>
    <r>
      <t xml:space="preserve">Toutefois , l’ infériorité des catholiques grecs ne peut être sûrement </t>
    </r>
    <r>
      <rPr>
        <b/>
        <sz val="11"/>
        <color rgb="FFCC3300"/>
        <rFont val="Arial"/>
        <family val="2"/>
      </rPr>
      <t>attribuée</t>
    </r>
    <r>
      <rPr>
        <sz val="11"/>
        <color rgb="FF333333"/>
        <rFont val="Arial"/>
        <family val="2"/>
      </rPr>
      <t xml:space="preserve"> à la religion ; car , comme leur civilisation est très différente de celle des autres nations européennes , cette inégalité de culture peut être la cause de cette moindre aptitude .</t>
    </r>
  </si>
  <si>
    <r>
      <t xml:space="preserve">Elle avait réagi dans son domaine , comme les intellectuels qui </t>
    </r>
    <r>
      <rPr>
        <b/>
        <sz val="11"/>
        <color rgb="FFCC3300"/>
        <rFont val="Arial"/>
        <family val="2"/>
      </rPr>
      <t>attribuent</t>
    </r>
    <r>
      <rPr>
        <sz val="11"/>
        <color rgb="FF333333"/>
        <rFont val="Arial"/>
        <family val="2"/>
      </rPr>
      <t xml:space="preserve"> au malheur de la conscience , l’ inquiétude très légitime des fins de mois pénibles ... enfin , c’ est une fille sérieuse , pondérée , réfléchie , elle n’ a pas du tout l’ air conspiratrice , on croirait une jeune fille de "famille " qui va rejoindre sa mère au thé de madame la présidente , exactement ce qu’ il nous faut pour porter nos courriers .</t>
    </r>
  </si>
  <si>
    <r>
      <t xml:space="preserve">Elle remarquait bien que </t>
    </r>
    <r>
      <rPr>
        <sz val="11"/>
        <color rgb="FF000000"/>
        <rFont val="Calibri"/>
        <family val="2"/>
        <scheme val="minor"/>
      </rPr>
      <t>Marthe</t>
    </r>
    <r>
      <rPr>
        <sz val="11"/>
        <color rgb="FF333333"/>
        <rFont val="Arial"/>
        <family val="2"/>
      </rPr>
      <t xml:space="preserve"> sortait de moins en moins ; mais elle l’ </t>
    </r>
    <r>
      <rPr>
        <b/>
        <sz val="11"/>
        <color rgb="FFCC3300"/>
        <rFont val="Arial"/>
        <family val="2"/>
      </rPr>
      <t>attribuait</t>
    </r>
    <r>
      <rPr>
        <sz val="11"/>
        <color rgb="FF333333"/>
        <rFont val="Arial"/>
        <family val="2"/>
      </rPr>
      <t xml:space="preserve"> à sa manie casanière , dont elle se moquait .</t>
    </r>
  </si>
  <si>
    <r>
      <t xml:space="preserve">Les autres causes auxquelles avec la limitation des grossesses par moyens hygiéniques on </t>
    </r>
    <r>
      <rPr>
        <b/>
        <sz val="11"/>
        <color rgb="FFC00000"/>
        <rFont val="Calibri"/>
        <family val="2"/>
        <scheme val="minor"/>
      </rPr>
      <t>attribue</t>
    </r>
    <r>
      <rPr>
        <sz val="11"/>
        <color rgb="FF000000"/>
        <rFont val="Calibri"/>
        <family val="2"/>
        <scheme val="minor"/>
      </rPr>
      <t xml:space="preserve"> la dépopulation , l’ alcoolisme par exemple , existent partout ailleurs et dans des proportions bien plus vastes qu’ en France .</t>
    </r>
  </si>
  <si>
    <r>
      <t xml:space="preserve">Les anciens , mieux éclairés par la sagesse traditionnelle , n’ ont point manqué d’ </t>
    </r>
    <r>
      <rPr>
        <b/>
        <sz val="11"/>
        <color rgb="FFCC3300"/>
        <rFont val="Arial"/>
        <family val="2"/>
      </rPr>
      <t>attribuer</t>
    </r>
    <r>
      <rPr>
        <sz val="11"/>
        <color rgb="FF333333"/>
        <rFont val="Arial"/>
        <family val="2"/>
      </rPr>
      <t xml:space="preserve"> les transports de l’ intempérance , et l’ exaltation orgiaque dont les plaisirs n’ étaient que l’ occasion , à quelque dieu perturbateur que l’ on apaisait par des cérémonies et comme par une ivresse réglée .</t>
    </r>
  </si>
  <si>
    <r>
      <t xml:space="preserve">Il est peu équitable d’ </t>
    </r>
    <r>
      <rPr>
        <b/>
        <sz val="11"/>
        <color rgb="FFCC3300"/>
        <rFont val="Arial"/>
        <family val="2"/>
      </rPr>
      <t>attribuer</t>
    </r>
    <r>
      <rPr>
        <sz val="11"/>
        <color rgb="FF333333"/>
        <rFont val="Arial"/>
        <family val="2"/>
      </rPr>
      <t xml:space="preserve"> ce fait exclusivement au goût de ces physiciens pour la méthode d’ autorité ; c’ était conforme de tout point à l’ esprit de leur science .</t>
    </r>
  </si>
  <si>
    <r>
      <t xml:space="preserve">Bien que la science n’ ait pas encore pénétré fort avant dans l’ étude de l’ inconscient , elle constate de plus en plus que dans cette région s’ élaborent les mobiles de beaucoup d’ actes </t>
    </r>
    <r>
      <rPr>
        <b/>
        <sz val="11"/>
        <color rgb="FFCC3300"/>
        <rFont val="Arial"/>
        <family val="2"/>
      </rPr>
      <t>attribués</t>
    </r>
    <r>
      <rPr>
        <sz val="11"/>
        <color rgb="FF333333"/>
        <rFont val="Arial"/>
        <family val="2"/>
      </rPr>
      <t xml:space="preserve"> jadis à la seule raison .</t>
    </r>
  </si>
  <si>
    <r>
      <t>M</t>
    </r>
    <r>
      <rPr>
        <sz val="11"/>
        <color rgb="FF333333"/>
        <rFont val="Arial"/>
        <family val="2"/>
      </rPr>
      <t xml:space="preserve"> </t>
    </r>
    <r>
      <rPr>
        <sz val="11"/>
        <color rgb="FF000000"/>
        <rFont val="Calibri"/>
        <family val="2"/>
        <scheme val="minor"/>
      </rPr>
      <t>Lockroy</t>
    </r>
    <r>
      <rPr>
        <sz val="11"/>
        <color rgb="FF333333"/>
        <rFont val="Arial"/>
        <family val="2"/>
      </rPr>
      <t xml:space="preserve"> </t>
    </r>
    <r>
      <rPr>
        <b/>
        <sz val="11"/>
        <color rgb="FFCC3300"/>
        <rFont val="Arial"/>
        <family val="2"/>
      </rPr>
      <t>attribue</t>
    </r>
    <r>
      <rPr>
        <sz val="11"/>
        <color rgb="FF333333"/>
        <rFont val="Arial"/>
        <family val="2"/>
      </rPr>
      <t xml:space="preserve"> la rapidité et le radicalisme de cette " révolution " bienfaisante à ce que l’ </t>
    </r>
    <r>
      <rPr>
        <sz val="11"/>
        <color rgb="FF000000"/>
        <rFont val="Calibri"/>
        <family val="2"/>
        <scheme val="minor"/>
      </rPr>
      <t>Allemagne</t>
    </r>
    <r>
      <rPr>
        <sz val="11"/>
        <color rgb="FF333333"/>
        <rFont val="Arial"/>
        <family val="2"/>
      </rPr>
      <t xml:space="preserve"> était alors , au point de vue maritime , une table rase ; l’ esprit d’ innovation n’ y était gêné par aucune des traditions naturelles aux pays engagés depuis longtemps dans cette voie .</t>
    </r>
  </si>
  <si>
    <r>
      <t xml:space="preserve">On peut </t>
    </r>
    <r>
      <rPr>
        <b/>
        <sz val="11"/>
        <color rgb="FFCC3300"/>
        <rFont val="Arial"/>
        <family val="2"/>
      </rPr>
      <t>attribuer</t>
    </r>
    <r>
      <rPr>
        <sz val="11"/>
        <color rgb="FF333333"/>
        <rFont val="Arial"/>
        <family val="2"/>
      </rPr>
      <t xml:space="preserve"> à </t>
    </r>
    <r>
      <rPr>
        <sz val="11"/>
        <color rgb="FF000000"/>
        <rFont val="Calibri"/>
        <family val="2"/>
        <scheme val="minor"/>
      </rPr>
      <t>Luther</t>
    </r>
    <r>
      <rPr>
        <sz val="11"/>
        <color rgb="FF333333"/>
        <rFont val="Arial"/>
        <family val="2"/>
      </rPr>
      <t xml:space="preserve"> la création du christianisme teutonique .</t>
    </r>
  </si>
  <si>
    <r>
      <t xml:space="preserve">Il voulait prier sur le tombeau de saint Félix , à l’ intervention duquel il </t>
    </r>
    <r>
      <rPr>
        <b/>
        <sz val="11"/>
        <color rgb="FFCC3300"/>
        <rFont val="Arial"/>
        <family val="2"/>
      </rPr>
      <t>attribuait</t>
    </r>
    <r>
      <rPr>
        <sz val="11"/>
        <color rgb="FF333333"/>
        <rFont val="Arial"/>
        <family val="2"/>
      </rPr>
      <t xml:space="preserve"> son salut dans une circonstance mystérieuse et tragique de sa vie passée .</t>
    </r>
  </si>
  <si>
    <r>
      <t xml:space="preserve">Une sécheresse à Landana fut </t>
    </r>
    <r>
      <rPr>
        <b/>
        <sz val="11"/>
        <color rgb="FFCC3300"/>
        <rFont val="Arial"/>
        <family val="2"/>
      </rPr>
      <t>attribuée</t>
    </r>
    <r>
      <rPr>
        <sz val="11"/>
        <color rgb="FF333333"/>
        <rFont val="Arial"/>
        <family val="2"/>
      </rPr>
      <t xml:space="preserve"> particulièrement au fait que les missionnaires portaient une certaine espèce de toque pendant le service divin .</t>
    </r>
  </si>
  <si>
    <r>
      <t xml:space="preserve">Alors , comme poussé par un vent de folie , je me précipitais à la rue ; je pressais sur mon coeur hommes , femmes et enfants ; je jetais à pleines mains argent et bijoux , riant aux larmes s’ il m’ arrivait d’ entendre </t>
    </r>
    <r>
      <rPr>
        <b/>
        <sz val="11"/>
        <color rgb="FFCC3300"/>
        <rFont val="Arial"/>
        <family val="2"/>
      </rPr>
      <t>attribuer</t>
    </r>
    <r>
      <rPr>
        <sz val="11"/>
        <color rgb="FF333333"/>
        <rFont val="Arial"/>
        <family val="2"/>
      </rPr>
      <t xml:space="preserve"> à l’ influence du vin ce que je savais être un effet de la plus sage tendresse .</t>
    </r>
  </si>
  <si>
    <r>
      <t xml:space="preserve">Leur délicatesse la garantissait contre une confrontation des faits qu’ ils risqueraient de prendre mal et d’ </t>
    </r>
    <r>
      <rPr>
        <b/>
        <sz val="11"/>
        <color rgb="FFCC3300"/>
        <rFont val="Arial"/>
        <family val="2"/>
      </rPr>
      <t>attribuer</t>
    </r>
    <r>
      <rPr>
        <sz val="11"/>
        <color rgb="FF333333"/>
        <rFont val="Arial"/>
        <family val="2"/>
      </rPr>
      <t xml:space="preserve"> à la malveillance .</t>
    </r>
  </si>
  <si>
    <r>
      <t xml:space="preserve">Cette supériorité numérique , que nos calculs antérieurs étaient loin de nous faire supposer , me semblait devoir être </t>
    </r>
    <r>
      <rPr>
        <b/>
        <sz val="11"/>
        <color rgb="FFCC3300"/>
        <rFont val="Arial"/>
        <family val="2"/>
      </rPr>
      <t>attribuée</t>
    </r>
    <r>
      <rPr>
        <sz val="11"/>
        <color rgb="FF333333"/>
        <rFont val="Arial"/>
        <family val="2"/>
      </rPr>
      <t xml:space="preserve"> à l’ échec de l’ offensive principale enrayée dès le début : la 4 e armée , puissamment dotée avec 6 corps d’ armée , avait été immédiatement immobilisée , et déclarait qu’ elle tiendrait entre </t>
    </r>
    <r>
      <rPr>
        <sz val="11"/>
        <color rgb="FF000000"/>
        <rFont val="Calibri"/>
        <family val="2"/>
        <scheme val="minor"/>
      </rPr>
      <t>Meuse</t>
    </r>
    <r>
      <rPr>
        <sz val="11"/>
        <color rgb="FF333333"/>
        <rFont val="Arial"/>
        <family val="2"/>
      </rPr>
      <t xml:space="preserve"> et </t>
    </r>
    <r>
      <rPr>
        <sz val="11"/>
        <color rgb="FF000000"/>
        <rFont val="Calibri"/>
        <family val="2"/>
        <scheme val="minor"/>
      </rPr>
      <t>Chiers</t>
    </r>
    <r>
      <rPr>
        <sz val="11"/>
        <color rgb="FF333333"/>
        <rFont val="Arial"/>
        <family val="2"/>
      </rPr>
      <t xml:space="preserve"> , mais qu’ il ne lui serait pas possible , en raison de ses pertes , de produire avant longtemps un nouvel effort offensif .</t>
    </r>
  </si>
  <si>
    <r>
      <t xml:space="preserve">Mais d’ une part la ressemblance que nous constatons entre la joie et la colère quant à l’ intensité des mouvements par lesquels ces deux affections s’ expriment ne préjuge en rien de leur signification comportementale : la violence des gestes les rapproche d’ ailleurs d’ une façon bien paradoxale , tant parce que nous avons coutume d’ </t>
    </r>
    <r>
      <rPr>
        <b/>
        <sz val="11"/>
        <color rgb="FFCC3300"/>
        <rFont val="Arial"/>
        <family val="2"/>
      </rPr>
      <t>attribuer</t>
    </r>
    <r>
      <rPr>
        <sz val="11"/>
        <color rgb="FF333333"/>
        <rFont val="Arial"/>
        <family val="2"/>
      </rPr>
      <t xml:space="preserve"> l’ exaltation expressive plutôt aux émotions qu’ aux tendances , que parce que la joie connaît bien plus rarement que la colère ces exagérations et ces développements hybrides .</t>
    </r>
  </si>
  <si>
    <r>
      <t xml:space="preserve">Ainsi , pour une femme qui a passé par les orages de la vie , le sens de mon livre est l’ </t>
    </r>
    <r>
      <rPr>
        <b/>
        <sz val="11"/>
        <color rgb="FFCC3300"/>
        <rFont val="Arial"/>
        <family val="2"/>
      </rPr>
      <t>attribution</t>
    </r>
    <r>
      <rPr>
        <sz val="11"/>
        <color rgb="FF333333"/>
        <rFont val="Arial"/>
        <family val="2"/>
      </rPr>
      <t xml:space="preserve"> exclusive de toutes les fautes , commises par les femmes , à leurs maris .</t>
    </r>
  </si>
  <si>
    <r>
      <t xml:space="preserve">Supprimez le bordereau , vous supprimez en même temps et les présomptions concordantes et l’ </t>
    </r>
    <r>
      <rPr>
        <b/>
        <sz val="11"/>
        <color rgb="FFC00000"/>
        <rFont val="Calibri"/>
        <family val="2"/>
        <scheme val="minor"/>
      </rPr>
      <t>attribution</t>
    </r>
    <r>
      <rPr>
        <sz val="11"/>
        <color rgb="FF000000"/>
        <rFont val="Calibri"/>
        <family val="2"/>
        <scheme val="minor"/>
      </rPr>
      <t xml:space="preserve"> à Dreyfus des pièces D ... .</t>
    </r>
  </si>
  <si>
    <r>
      <t xml:space="preserve">L’ enfoncement du souvenir , la difficulté d’ inventer et d’ écrire qu’ entraîne un abattement maladif , la détresse , la pression certainement aussi des sentiments refoulés qui veulent enfin jaillir , et c’ est l’ heure où </t>
    </r>
    <r>
      <rPr>
        <sz val="11"/>
        <color rgb="FF000000"/>
        <rFont val="Calibri"/>
        <family val="2"/>
        <scheme val="minor"/>
      </rPr>
      <t>Nerval</t>
    </r>
    <r>
      <rPr>
        <sz val="11"/>
        <color rgb="FF333333"/>
        <rFont val="Arial"/>
        <family val="2"/>
      </rPr>
      <t xml:space="preserve"> , déguisant ses confidences par une </t>
    </r>
    <r>
      <rPr>
        <b/>
        <sz val="11"/>
        <color rgb="FFCC3300"/>
        <rFont val="Arial"/>
        <family val="2"/>
      </rPr>
      <t>attribution</t>
    </r>
    <r>
      <rPr>
        <sz val="11"/>
        <color rgb="FF333333"/>
        <rFont val="Arial"/>
        <family val="2"/>
      </rPr>
      <t xml:space="preserve"> à des personnages d’ emprunt , imprime sous l’ anonymat six de ses lettres à </t>
    </r>
    <r>
      <rPr>
        <sz val="11"/>
        <color rgb="FF000000"/>
        <rFont val="Calibri"/>
        <family val="2"/>
        <scheme val="minor"/>
      </rPr>
      <t>Jenny</t>
    </r>
    <r>
      <rPr>
        <sz val="11"/>
        <color rgb="FF333333"/>
        <rFont val="Arial"/>
        <family val="2"/>
      </rPr>
      <t xml:space="preserve"> .</t>
    </r>
  </si>
  <si>
    <r>
      <t xml:space="preserve">La sanction ne peut s’ appliquer à un </t>
    </r>
    <r>
      <rPr>
        <i/>
        <sz val="11"/>
        <color rgb="FF333333"/>
        <rFont val="Arial"/>
        <family val="2"/>
      </rPr>
      <t>phénomène</t>
    </r>
    <r>
      <rPr>
        <sz val="11"/>
        <color rgb="FF333333"/>
        <rFont val="Arial"/>
        <family val="2"/>
      </rPr>
      <t xml:space="preserve"> ; il lui faut comme sujet passif un </t>
    </r>
    <r>
      <rPr>
        <i/>
        <sz val="11"/>
        <color rgb="FF333333"/>
        <rFont val="Arial"/>
        <family val="2"/>
      </rPr>
      <t>être</t>
    </r>
    <r>
      <rPr>
        <sz val="11"/>
        <color rgb="FF333333"/>
        <rFont val="Arial"/>
        <family val="2"/>
      </rPr>
      <t xml:space="preserve"> , une </t>
    </r>
    <r>
      <rPr>
        <i/>
        <sz val="11"/>
        <color rgb="FF333333"/>
        <rFont val="Arial"/>
        <family val="2"/>
      </rPr>
      <t xml:space="preserve">chose </t>
    </r>
    <r>
      <rPr>
        <sz val="11"/>
        <color rgb="FF333333"/>
        <rFont val="Arial"/>
        <family val="2"/>
      </rPr>
      <t xml:space="preserve">et surtout une </t>
    </r>
    <r>
      <rPr>
        <i/>
        <sz val="11"/>
        <color rgb="FF333333"/>
        <rFont val="Arial"/>
        <family val="2"/>
      </rPr>
      <t>personne</t>
    </r>
    <r>
      <rPr>
        <sz val="11"/>
        <color rgb="FF333333"/>
        <rFont val="Arial"/>
        <family val="2"/>
      </rPr>
      <t xml:space="preserve"> ; l’ </t>
    </r>
    <r>
      <rPr>
        <b/>
        <sz val="11"/>
        <color rgb="FFCC3300"/>
        <rFont val="Arial"/>
        <family val="2"/>
      </rPr>
      <t>attribution</t>
    </r>
    <r>
      <rPr>
        <sz val="11"/>
        <color rgb="FF333333"/>
        <rFont val="Arial"/>
        <family val="2"/>
      </rPr>
      <t xml:space="preserve"> de la responsabilité ne saurait , comme l’ explication scientifique par la cause , régresser à l’ infini ; sinon , il n’ y aurait pas de responsabilité , il ne pourrait pas y avoir de sanction .</t>
    </r>
  </si>
  <si>
    <r>
      <t xml:space="preserve">Quand il y a choix délibéré , il peut sembler que l’ assemblée instruit une affaire comme le ferait un tribunal organisé , et cherche qui doit être tenu pour l’ auteur du meurtre qu’ on veut venger : mais il est infiniment vraisemblable , certain dans bien des cas , que c’ est l’ </t>
    </r>
    <r>
      <rPr>
        <b/>
        <sz val="11"/>
        <color rgb="FFCC3300"/>
        <rFont val="Arial"/>
        <family val="2"/>
      </rPr>
      <t>attribution</t>
    </r>
    <r>
      <rPr>
        <sz val="11"/>
        <color rgb="FF333333"/>
        <rFont val="Arial"/>
        <family val="2"/>
      </rPr>
      <t xml:space="preserve"> de la responsabilité qui est le phénomène primaire .</t>
    </r>
  </si>
  <si>
    <r>
      <t xml:space="preserve">De même l’ idée d’ une </t>
    </r>
    <r>
      <rPr>
        <b/>
        <sz val="11"/>
        <color rgb="FFCC3300"/>
        <rFont val="Arial"/>
        <family val="2"/>
      </rPr>
      <t>attribution</t>
    </r>
    <r>
      <rPr>
        <sz val="11"/>
        <color rgb="FF333333"/>
        <rFont val="Arial"/>
        <family val="2"/>
      </rPr>
      <t xml:space="preserve"> généralisée de l’ acte , des fonctions et des organes sexuels pour expliquer l’ être même de l’ univers , m’ indispose .</t>
    </r>
  </si>
  <si>
    <r>
      <t xml:space="preserve">Car , a la verité , nulles especes , aucuns corps , ny autres choses ne peuvent naistre en ce monde sans assemblee de principes : qui ne peult entrer en l’ intelligence des hommes vulgaires , d’ autant que la Nature ne permet que par les traditions de Physique lon en puisse donner </t>
    </r>
    <r>
      <rPr>
        <b/>
        <sz val="11"/>
        <color rgb="FFC00000"/>
        <rFont val="Calibri"/>
        <family val="2"/>
        <scheme val="minor"/>
      </rPr>
      <t>explications</t>
    </r>
    <r>
      <rPr>
        <sz val="11"/>
        <color rgb="FF000000"/>
        <rFont val="Calibri"/>
        <family val="2"/>
        <scheme val="minor"/>
      </rPr>
      <t xml:space="preserve"> veritaýbles , si preallablement les causes qui sont en elles , ne sont demonstrees par subtilité de raisons , donnant a entendre comment cela se peult faire , et a quele fin elles sont proýcreees . </t>
    </r>
  </si>
  <si>
    <r>
      <t xml:space="preserve">Mais afin qu’ on puisse voir en quelle sorte j’ y traitais cette matière , je veux mettre ici l’ </t>
    </r>
    <r>
      <rPr>
        <b/>
        <sz val="11"/>
        <color rgb="FFCC3300"/>
        <rFont val="Arial"/>
        <family val="2"/>
      </rPr>
      <t>explication</t>
    </r>
    <r>
      <rPr>
        <sz val="11"/>
        <color rgb="FF333333"/>
        <rFont val="Arial"/>
        <family val="2"/>
      </rPr>
      <t xml:space="preserve"> du mouvement du coeur et des artères , qui étant le premier et le plus général qu’ on observe dans les animaux , on jugera facilement de lui ce qu’ on doit penser de tous les autres .</t>
    </r>
  </si>
  <si>
    <r>
      <t xml:space="preserve">Pour les prérogatives que la Religion a attribuées à l’ homme , et qui semblent difficiles à croire , si l’ étendue de l’ Univers est supposée indéfinie , elles méritent quelque </t>
    </r>
    <r>
      <rPr>
        <b/>
        <sz val="11"/>
        <color rgb="FFCC3300"/>
        <rFont val="Arial"/>
        <family val="2"/>
      </rPr>
      <t>explication</t>
    </r>
    <r>
      <rPr>
        <sz val="11"/>
        <color rgb="FF333333"/>
        <rFont val="Arial"/>
        <family val="2"/>
      </rPr>
      <t xml:space="preserve"> .</t>
    </r>
  </si>
  <si>
    <r>
      <t xml:space="preserve">Ils firent encore une réfléxion sur un mot , que </t>
    </r>
    <r>
      <rPr>
        <sz val="11"/>
        <color rgb="FF000000"/>
        <rFont val="Calibri"/>
        <family val="2"/>
        <scheme val="minor"/>
      </rPr>
      <t>Descartes</t>
    </r>
    <r>
      <rPr>
        <sz val="11"/>
        <color rgb="FF333333"/>
        <rFont val="Arial"/>
        <family val="2"/>
      </rPr>
      <t xml:space="preserve"> ajoûte à cette </t>
    </r>
    <r>
      <rPr>
        <b/>
        <sz val="11"/>
        <color rgb="FFCC3300"/>
        <rFont val="Arial"/>
        <family val="2"/>
      </rPr>
      <t>explication</t>
    </r>
    <r>
      <rPr>
        <sz val="11"/>
        <color rgb="FF333333"/>
        <rFont val="Arial"/>
        <family val="2"/>
      </rPr>
      <t xml:space="preserve"> , et qui détruit sa réponse .</t>
    </r>
  </si>
  <si>
    <r>
      <t xml:space="preserve">Je laisse toutes ces </t>
    </r>
    <r>
      <rPr>
        <b/>
        <sz val="11"/>
        <color rgb="FFCC3300"/>
        <rFont val="Arial"/>
        <family val="2"/>
      </rPr>
      <t>explications</t>
    </r>
    <r>
      <rPr>
        <sz val="11"/>
        <color rgb="FF333333"/>
        <rFont val="Arial"/>
        <family val="2"/>
      </rPr>
      <t xml:space="preserve"> que je viens de donner , au jugement du lecteur .</t>
    </r>
  </si>
  <si>
    <r>
      <t xml:space="preserve">Cette </t>
    </r>
    <r>
      <rPr>
        <b/>
        <sz val="11"/>
        <color rgb="FFCC3300"/>
        <rFont val="Arial"/>
        <family val="2"/>
      </rPr>
      <t>explication</t>
    </r>
    <r>
      <rPr>
        <sz val="11"/>
        <color rgb="FF333333"/>
        <rFont val="Arial"/>
        <family val="2"/>
      </rPr>
      <t xml:space="preserve"> se trouvera autorisée par </t>
    </r>
    <r>
      <rPr>
        <sz val="11"/>
        <color rgb="FF000000"/>
        <rFont val="Calibri"/>
        <family val="2"/>
        <scheme val="minor"/>
      </rPr>
      <t>Aristote</t>
    </r>
    <r>
      <rPr>
        <sz val="11"/>
        <color rgb="FF333333"/>
        <rFont val="Arial"/>
        <family val="2"/>
      </rPr>
      <t xml:space="preserve"> même , si nous voulons bien peser la raison qu’ il rend de l’ exclusion de ces événements qu’ il désapprouve dans la tragédie .</t>
    </r>
  </si>
  <si>
    <r>
      <t xml:space="preserve">Car , comme un jour le mien entroit dans ma chambre sans autre </t>
    </r>
    <r>
      <rPr>
        <b/>
        <sz val="11"/>
        <color rgb="FFCC3300"/>
        <rFont val="Arial"/>
        <family val="2"/>
      </rPr>
      <t>explication</t>
    </r>
    <r>
      <rPr>
        <sz val="11"/>
        <color rgb="FF333333"/>
        <rFont val="Arial"/>
        <family val="2"/>
      </rPr>
      <t xml:space="preserve"> , je ne luy fis que dire : "combien? </t>
    </r>
    <r>
      <rPr>
        <sz val="11"/>
        <color rgb="FF000000"/>
        <rFont val="Calibri"/>
        <family val="2"/>
        <scheme val="minor"/>
      </rPr>
      <t>" .</t>
    </r>
  </si>
  <si>
    <r>
      <t xml:space="preserve">Suitte de l’ </t>
    </r>
    <r>
      <rPr>
        <b/>
        <i/>
        <sz val="11"/>
        <color rgb="FFCC3300"/>
        <rFont val="Arial"/>
        <family val="2"/>
      </rPr>
      <t>explication</t>
    </r>
    <r>
      <rPr>
        <i/>
        <sz val="11"/>
        <color rgb="FF333333"/>
        <rFont val="Arial"/>
        <family val="2"/>
      </rPr>
      <t xml:space="preserve"> des</t>
    </r>
    <r>
      <rPr>
        <sz val="11"/>
        <color rgb="FF333333"/>
        <rFont val="Arial"/>
        <family val="2"/>
      </rPr>
      <t xml:space="preserve"> </t>
    </r>
    <r>
      <rPr>
        <i/>
        <sz val="11"/>
        <color rgb="FF333333"/>
        <rFont val="Arial"/>
        <family val="2"/>
      </rPr>
      <t>causes qui ont porté les peres à differer</t>
    </r>
    <r>
      <rPr>
        <sz val="11"/>
        <color rgb="FF333333"/>
        <rFont val="Arial"/>
        <family val="2"/>
      </rPr>
      <t xml:space="preserve"> </t>
    </r>
    <r>
      <rPr>
        <i/>
        <sz val="11"/>
        <color rgb="FF333333"/>
        <rFont val="Arial"/>
        <family val="2"/>
      </rPr>
      <t>l’ absolution .</t>
    </r>
  </si>
  <si>
    <r>
      <t xml:space="preserve">Et de là nos péripatéticiens conclurent , que ce n’ étoit pas sans bonne raison , qu’ on avoit recours aux accidens absolus , pour l’ </t>
    </r>
    <r>
      <rPr>
        <b/>
        <sz val="11"/>
        <color rgb="FFCC3300"/>
        <rFont val="Arial"/>
        <family val="2"/>
      </rPr>
      <t>explication</t>
    </r>
    <r>
      <rPr>
        <sz val="11"/>
        <color rgb="FF333333"/>
        <rFont val="Arial"/>
        <family val="2"/>
      </rPr>
      <t xml:space="preserve"> de ce mystére .</t>
    </r>
  </si>
  <si>
    <r>
      <t xml:space="preserve">Cette </t>
    </r>
    <r>
      <rPr>
        <b/>
        <sz val="11"/>
        <color rgb="FFCC3300"/>
        <rFont val="Arial"/>
        <family val="2"/>
      </rPr>
      <t>explication</t>
    </r>
    <r>
      <rPr>
        <sz val="11"/>
        <color rgb="FF333333"/>
        <rFont val="Arial"/>
        <family val="2"/>
      </rPr>
      <t xml:space="preserve"> ne plaira pas à ceux qui s’ attachent aux commentateurs de ce philosophe .</t>
    </r>
  </si>
  <si>
    <r>
      <t xml:space="preserve">Dans l’ </t>
    </r>
    <r>
      <rPr>
        <b/>
        <sz val="11"/>
        <color rgb="FFCC3300"/>
        <rFont val="Arial"/>
        <family val="2"/>
      </rPr>
      <t>explication</t>
    </r>
    <r>
      <rPr>
        <sz val="11"/>
        <color rgb="FF333333"/>
        <rFont val="Arial"/>
        <family val="2"/>
      </rPr>
      <t xml:space="preserve"> que j’ ai hazardée de ce fait , j’ ai suposé que le germe étoit contenu dans la femelle ; et que la liqueur séminale du mâle contenoit les éléments rélatifs aux différentes parties de ce germe , et propres à en opérer la nutrition et le développement .</t>
    </r>
  </si>
  <si>
    <r>
      <t xml:space="preserve">À la vérité , je l’ ai embrassée deux fois avec transport ; et quoique le ressentiment de cette liberté l’ ait portée sur le champ à se retirer , elle n’ en est pas moins revenue , sur ma simple prière , sans entrer dans aucune </t>
    </r>
    <r>
      <rPr>
        <b/>
        <sz val="11"/>
        <color rgb="FFCC3300"/>
        <rFont val="Arial"/>
        <family val="2"/>
      </rPr>
      <t>explication</t>
    </r>
    <r>
      <rPr>
        <sz val="11"/>
        <color rgb="FF333333"/>
        <rFont val="Arial"/>
        <family val="2"/>
      </rPr>
      <t xml:space="preserve"> du motif qui l’ avoit obligée de me quitter .</t>
    </r>
  </si>
  <si>
    <r>
      <t xml:space="preserve">Et nous ayant témoigné seulement qu’ il souhaiteroit de recevoir de nous quelques </t>
    </r>
    <r>
      <rPr>
        <b/>
        <sz val="11"/>
        <color rgb="FFCC3300"/>
        <rFont val="Arial"/>
        <family val="2"/>
      </rPr>
      <t>explications</t>
    </r>
    <r>
      <rPr>
        <sz val="11"/>
        <color rgb="FF333333"/>
        <rFont val="Arial"/>
        <family val="2"/>
      </rPr>
      <t xml:space="preserve"> , il fit écarter tout le monde pour nous les demander .</t>
    </r>
  </si>
  <si>
    <r>
      <t xml:space="preserve">La crainte de lui déplaire m’ empêchoit de l’ interroger d’ une maniere trop pressante : mais sa peine n’ en passoit pas moins jusqu’ au fond de mon coeur ; et j’ étois d’ autant plus à plaindre , que n’ en connoissant point la cause ni même la nature , je ne pouvois donner d’ </t>
    </r>
    <r>
      <rPr>
        <b/>
        <sz val="11"/>
        <color rgb="FFCC3300"/>
        <rFont val="Arial"/>
        <family val="2"/>
      </rPr>
      <t>explication</t>
    </r>
    <r>
      <rPr>
        <sz val="11"/>
        <color rgb="FF333333"/>
        <rFont val="Arial"/>
        <family val="2"/>
      </rPr>
      <t>ni de bornes à la mienne .</t>
    </r>
  </si>
  <si>
    <r>
      <t xml:space="preserve">Au lieu de m’ asseoir près d’ elle , de prendre une de ses mains , et de la baiser deux ou trois fois , comme j’ aurois fait dans mes tems d’ innocence , je me tins debout devant son lit ; et trouvant à peine assez de hardiesse pour la regarder , j’ attendis qu’ elle me demandât les </t>
    </r>
    <r>
      <rPr>
        <b/>
        <sz val="11"/>
        <color rgb="FFCC3300"/>
        <rFont val="Arial"/>
        <family val="2"/>
      </rPr>
      <t>explications</t>
    </r>
    <r>
      <rPr>
        <sz val="11"/>
        <color rgb="FF333333"/>
        <rFont val="Arial"/>
        <family val="2"/>
      </rPr>
      <t xml:space="preserve"> qu’ elle désiroit .</t>
    </r>
  </si>
  <si>
    <r>
      <t xml:space="preserve"> </t>
    </r>
    <r>
      <rPr>
        <sz val="11"/>
        <color rgb="FF333333"/>
        <rFont val="Arial"/>
        <family val="2"/>
      </rPr>
      <t xml:space="preserve">Il n’ est pas besoin , ma chère , de me donner plus d’ </t>
    </r>
    <r>
      <rPr>
        <b/>
        <sz val="11"/>
        <color rgb="FFCC3300"/>
        <rFont val="Arial"/>
        <family val="2"/>
      </rPr>
      <t>explication</t>
    </r>
    <r>
      <rPr>
        <sz val="11"/>
        <color rgb="FF333333"/>
        <rFont val="Arial"/>
        <family val="2"/>
      </rPr>
      <t xml:space="preserve"> .</t>
    </r>
  </si>
  <si>
    <r>
      <t xml:space="preserve">S’ il donne une idée de cette force et de ces perceptions , il fera concevoir ses monades et il sera fondé à s’ en servir pour l’ </t>
    </r>
    <r>
      <rPr>
        <b/>
        <sz val="11"/>
        <color rgb="FFCC3300"/>
        <rFont val="Arial"/>
        <family val="2"/>
      </rPr>
      <t>explication</t>
    </r>
    <r>
      <rPr>
        <sz val="11"/>
        <color rgb="FF333333"/>
        <rFont val="Arial"/>
        <family val="2"/>
      </rPr>
      <t xml:space="preserve"> des phénomènes .</t>
    </r>
  </si>
  <si>
    <r>
      <t xml:space="preserve">Ce second prêtre lui répondit que cette </t>
    </r>
    <r>
      <rPr>
        <b/>
        <sz val="11"/>
        <color rgb="FFCC3300"/>
        <rFont val="Arial"/>
        <family val="2"/>
      </rPr>
      <t>explication</t>
    </r>
    <r>
      <rPr>
        <sz val="11"/>
        <color rgb="FF333333"/>
        <rFont val="Arial"/>
        <family val="2"/>
      </rPr>
      <t xml:space="preserve"> seroit courte .</t>
    </r>
  </si>
  <si>
    <r>
      <t xml:space="preserve">Les </t>
    </r>
    <r>
      <rPr>
        <b/>
        <sz val="11"/>
        <color rgb="FFCC3300"/>
        <rFont val="Arial"/>
        <family val="2"/>
      </rPr>
      <t>explications</t>
    </r>
    <r>
      <rPr>
        <sz val="11"/>
        <color rgb="FF333333"/>
        <rFont val="Arial"/>
        <family val="2"/>
      </rPr>
      <t xml:space="preserve"> qu’ on leur donne et que tout le monde , à ce que vous m’ assurez , trouve si claires , ne sont à mes yeux guéres moins absurdes et ont le ridicule de plus .</t>
    </r>
  </si>
  <si>
    <r>
      <t xml:space="preserve">Je demandai des </t>
    </r>
    <r>
      <rPr>
        <b/>
        <sz val="11"/>
        <color rgb="FFCC3300"/>
        <rFont val="Arial"/>
        <family val="2"/>
      </rPr>
      <t>explications</t>
    </r>
    <r>
      <rPr>
        <sz val="11"/>
        <color rgb="FF333333"/>
        <rFont val="Arial"/>
        <family val="2"/>
      </rPr>
      <t xml:space="preserve"> pour une offre si précise .</t>
    </r>
  </si>
  <si>
    <r>
      <t xml:space="preserve">N’ insistons pas davantage sur ce soleil de verre ; deux mots sur la figure de la terre suffiront pour en donner l’ </t>
    </r>
    <r>
      <rPr>
        <b/>
        <sz val="11"/>
        <color rgb="FFCC3300"/>
        <rFont val="Arial"/>
        <family val="2"/>
      </rPr>
      <t>explication</t>
    </r>
    <r>
      <rPr>
        <sz val="11"/>
        <color rgb="FF333333"/>
        <rFont val="Arial"/>
        <family val="2"/>
      </rPr>
      <t xml:space="preserve"> , sans recourir encore à sa prétendue liquéfaction .</t>
    </r>
  </si>
  <si>
    <r>
      <t xml:space="preserve">Mais je puis donner cette </t>
    </r>
    <r>
      <rPr>
        <b/>
        <sz val="11"/>
        <color rgb="FFCC3300"/>
        <rFont val="Arial"/>
        <family val="2"/>
      </rPr>
      <t>explication</t>
    </r>
    <r>
      <rPr>
        <sz val="11"/>
        <color rgb="FF333333"/>
        <rFont val="Arial"/>
        <family val="2"/>
      </rPr>
      <t xml:space="preserve"> si difficile , et la déduire d’ une cause immédiate .</t>
    </r>
  </si>
  <si>
    <r>
      <t xml:space="preserve">On doit faire ici une remarque importante , de laquelle dépend l’ </t>
    </r>
    <r>
      <rPr>
        <b/>
        <sz val="11"/>
        <color rgb="FFCC3300"/>
        <rFont val="Arial"/>
        <family val="2"/>
      </rPr>
      <t>explication</t>
    </r>
    <r>
      <rPr>
        <sz val="11"/>
        <color rgb="FF333333"/>
        <rFont val="Arial"/>
        <family val="2"/>
      </rPr>
      <t xml:space="preserve"> de plusieurs phénomènes des marées .</t>
    </r>
  </si>
  <si>
    <r>
      <t xml:space="preserve">Ainsi , les </t>
    </r>
    <r>
      <rPr>
        <b/>
        <sz val="11"/>
        <color rgb="FFCC3300"/>
        <rFont val="Arial"/>
        <family val="2"/>
      </rPr>
      <t>explications</t>
    </r>
    <r>
      <rPr>
        <sz val="11"/>
        <color rgb="FF333333"/>
        <rFont val="Arial"/>
        <family val="2"/>
      </rPr>
      <t xml:space="preserve"> pouvoient être différées sans danger ; et j’ en voyois , au contraire , à les hâter trop .</t>
    </r>
  </si>
  <si>
    <r>
      <t xml:space="preserve">La carte de l’ académie des sciences a confirmé les observations de </t>
    </r>
    <r>
      <rPr>
        <sz val="11"/>
        <color rgb="FF000000"/>
        <rFont val="Calibri"/>
        <family val="2"/>
        <scheme val="minor"/>
      </rPr>
      <t>M</t>
    </r>
    <r>
      <rPr>
        <sz val="11"/>
        <color rgb="FF333333"/>
        <rFont val="Arial"/>
        <family val="2"/>
      </rPr>
      <t xml:space="preserve"> </t>
    </r>
    <r>
      <rPr>
        <sz val="11"/>
        <color rgb="FF000000"/>
        <rFont val="Calibri"/>
        <family val="2"/>
        <scheme val="minor"/>
      </rPr>
      <t>Giraud</t>
    </r>
    <r>
      <rPr>
        <sz val="11"/>
        <color rgb="FF333333"/>
        <rFont val="Arial"/>
        <family val="2"/>
      </rPr>
      <t xml:space="preserve"> </t>
    </r>
    <r>
      <rPr>
        <sz val="11"/>
        <color rgb="FF000000"/>
        <rFont val="Calibri"/>
        <family val="2"/>
        <scheme val="minor"/>
      </rPr>
      <t>Soulavie</t>
    </r>
    <r>
      <rPr>
        <sz val="11"/>
        <color rgb="FF333333"/>
        <rFont val="Arial"/>
        <family val="2"/>
      </rPr>
      <t xml:space="preserve"> ; le système des angles rentrans et saillans ne s’ y trouve nulle part ; l’ </t>
    </r>
    <r>
      <rPr>
        <b/>
        <sz val="11"/>
        <color rgb="FFCC3300"/>
        <rFont val="Arial"/>
        <family val="2"/>
      </rPr>
      <t>explication</t>
    </r>
    <r>
      <rPr>
        <sz val="11"/>
        <color rgb="FF333333"/>
        <rFont val="Arial"/>
        <family val="2"/>
      </rPr>
      <t xml:space="preserve">de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Buffon</t>
    </r>
    <r>
      <rPr>
        <sz val="11"/>
        <color rgb="FF333333"/>
        <rFont val="Arial"/>
        <family val="2"/>
      </rPr>
      <t xml:space="preserve"> ressemble donc un peu à celle de la dent d’ or qu’ il fallait trouver avant d’ en rechercher l’ origine et les causes .</t>
    </r>
  </si>
  <si>
    <r>
      <t xml:space="preserve">Les critiques ne seront pas contents de cette </t>
    </r>
    <r>
      <rPr>
        <b/>
        <sz val="11"/>
        <color rgb="FFCC3300"/>
        <rFont val="Arial"/>
        <family val="2"/>
      </rPr>
      <t>explication</t>
    </r>
    <r>
      <rPr>
        <sz val="11"/>
        <color rgb="FF333333"/>
        <rFont val="Arial"/>
        <family val="2"/>
      </rPr>
      <t xml:space="preserve"> , qui est pourtant la seule qu’ on puisse donner .</t>
    </r>
  </si>
  <si>
    <r>
      <t xml:space="preserve">Ce qui serait facile à prouver à vos compatriotes , dans le cas où on en viendrait à une </t>
    </r>
    <r>
      <rPr>
        <b/>
        <sz val="11"/>
        <color rgb="FFCC3300"/>
        <rFont val="Arial"/>
        <family val="2"/>
      </rPr>
      <t>explication</t>
    </r>
    <r>
      <rPr>
        <sz val="11"/>
        <color rgb="FF333333"/>
        <rFont val="Arial"/>
        <family val="2"/>
      </rPr>
      <t xml:space="preserve"> .</t>
    </r>
  </si>
  <si>
    <r>
      <t xml:space="preserve">Je ne suis pas fâché de te dire ceci avant d’ avoir lu ces </t>
    </r>
    <r>
      <rPr>
        <b/>
        <sz val="11"/>
        <color rgb="FFCC3300"/>
        <rFont val="Arial"/>
        <family val="2"/>
      </rPr>
      <t>explications</t>
    </r>
    <r>
      <rPr>
        <sz val="11"/>
        <color rgb="FF333333"/>
        <rFont val="Arial"/>
        <family val="2"/>
      </rPr>
      <t xml:space="preserve"> que tu m’ as annoncées et qui ne serviront qu’ à me confirmer dans la conviction que tu n’ as rien fait de répréhensible .</t>
    </r>
  </si>
  <si>
    <r>
      <t xml:space="preserve">Je pense qu’ il n’ est pas impossible de donner une </t>
    </r>
    <r>
      <rPr>
        <b/>
        <sz val="11"/>
        <color rgb="FFCC3300"/>
        <rFont val="Arial"/>
        <family val="2"/>
      </rPr>
      <t>explication</t>
    </r>
    <r>
      <rPr>
        <sz val="11"/>
        <color rgb="FF333333"/>
        <rFont val="Arial"/>
        <family val="2"/>
      </rPr>
      <t xml:space="preserve"> raisonnable de ce phénomène .</t>
    </r>
  </si>
  <si>
    <r>
      <t xml:space="preserve">Or , si notre </t>
    </r>
    <r>
      <rPr>
        <b/>
        <sz val="11"/>
        <color rgb="FFCC3300"/>
        <rFont val="Arial"/>
        <family val="2"/>
      </rPr>
      <t>explication</t>
    </r>
    <r>
      <rPr>
        <sz val="11"/>
        <color rgb="FF333333"/>
        <rFont val="Arial"/>
        <family val="2"/>
      </rPr>
      <t xml:space="preserve"> est fondée , c’ est bien ainsi que les choses devaient se passer .</t>
    </r>
  </si>
  <si>
    <r>
      <t xml:space="preserve">Cela suffit sans doute pour sauver le principe de l’ offre égale à la demande ; mais le côté pratique et rassurant de cette </t>
    </r>
    <r>
      <rPr>
        <b/>
        <sz val="11"/>
        <color rgb="FFCC3300"/>
        <rFont val="Arial"/>
        <family val="2"/>
      </rPr>
      <t>explication</t>
    </r>
    <r>
      <rPr>
        <sz val="11"/>
        <color rgb="FF333333"/>
        <rFont val="Arial"/>
        <family val="2"/>
      </rPr>
      <t xml:space="preserve"> n’ a pas à beaucoup près autant de valeur .</t>
    </r>
  </si>
  <si>
    <r>
      <t xml:space="preserve">Avec tout cela , Aramis , continua Porthos , qui tenait à son idée , et qui y tenait d’ autant plus que l’ évêque l’ avait trouvée exacte , avec tout cela , vous ne me donnez aucune </t>
    </r>
    <r>
      <rPr>
        <b/>
        <sz val="11"/>
        <color rgb="FFCC3300"/>
        <rFont val="Arial"/>
        <family val="2"/>
      </rPr>
      <t>explication</t>
    </r>
    <r>
      <rPr>
        <sz val="11"/>
        <color rgb="FF333333"/>
        <rFont val="Arial"/>
        <family val="2"/>
      </rPr>
      <t xml:space="preserve"> sur ce qui peut être arrivé aux malheureux bateaux .</t>
    </r>
  </si>
  <si>
    <r>
      <t xml:space="preserve">Vous voulez une </t>
    </r>
    <r>
      <rPr>
        <b/>
        <sz val="11"/>
        <color rgb="FFCC3300"/>
        <rFont val="Arial"/>
        <family val="2"/>
      </rPr>
      <t>explication</t>
    </r>
    <r>
      <rPr>
        <sz val="11"/>
        <color rgb="FF333333"/>
        <rFont val="Arial"/>
        <family val="2"/>
      </rPr>
      <t xml:space="preserve"> , monsieur Raoul? demanda Montalais .</t>
    </r>
  </si>
  <si>
    <r>
      <t xml:space="preserve">Une </t>
    </r>
    <r>
      <rPr>
        <b/>
        <sz val="11"/>
        <color rgb="FFCC3300"/>
        <rFont val="Arial"/>
        <family val="2"/>
      </rPr>
      <t>explication</t>
    </r>
    <r>
      <rPr>
        <sz val="11"/>
        <color rgb="FF333333"/>
        <rFont val="Arial"/>
        <family val="2"/>
      </rPr>
      <t xml:space="preserve"> par les influences « mésologiques » sera donc , toutes choses égales d’ ailleurs , plus déterminante qu’ une explication par les influences « ataviques » .</t>
    </r>
  </si>
  <si>
    <r>
      <t>Lazare</t>
    </r>
    <r>
      <rPr>
        <sz val="11"/>
        <color rgb="FF333333"/>
        <rFont val="Arial"/>
        <family val="2"/>
      </rPr>
      <t xml:space="preserve"> , sans aucune </t>
    </r>
    <r>
      <rPr>
        <b/>
        <sz val="11"/>
        <color rgb="FFCC3300"/>
        <rFont val="Arial"/>
        <family val="2"/>
      </rPr>
      <t>explication</t>
    </r>
    <r>
      <rPr>
        <sz val="11"/>
        <color rgb="FF333333"/>
        <rFont val="Arial"/>
        <family val="2"/>
      </rPr>
      <t xml:space="preserve"> , l’ avertissait qu’ il arriverait le lendemain soir à </t>
    </r>
    <r>
      <rPr>
        <sz val="11"/>
        <color rgb="FF000000"/>
        <rFont val="Calibri"/>
        <family val="2"/>
        <scheme val="minor"/>
      </rPr>
      <t>Bonneville</t>
    </r>
    <r>
      <rPr>
        <sz val="11"/>
        <color rgb="FF333333"/>
        <rFont val="Arial"/>
        <family val="2"/>
      </rPr>
      <t xml:space="preserve"> .</t>
    </r>
  </si>
  <si>
    <r>
      <t xml:space="preserve">Cette </t>
    </r>
    <r>
      <rPr>
        <b/>
        <sz val="11"/>
        <color rgb="FFCC3300"/>
        <rFont val="Arial"/>
        <family val="2"/>
      </rPr>
      <t>explication</t>
    </r>
    <r>
      <rPr>
        <sz val="11"/>
        <color rgb="FF333333"/>
        <rFont val="Arial"/>
        <family val="2"/>
      </rPr>
      <t xml:space="preserve"> , toute flatteuse qu’ elle était , ne satisfit pas entièrement Porthos .</t>
    </r>
  </si>
  <si>
    <r>
      <t xml:space="preserve">Oui , je comprends , dit Marat , et mes paroles ont besoin d’ </t>
    </r>
    <r>
      <rPr>
        <b/>
        <sz val="11"/>
        <color rgb="FFCC3300"/>
        <rFont val="Arial"/>
        <family val="2"/>
      </rPr>
      <t>explication</t>
    </r>
    <r>
      <rPr>
        <sz val="11"/>
        <color rgb="FF333333"/>
        <rFont val="Arial"/>
        <family val="2"/>
      </rPr>
      <t xml:space="preserve"> .</t>
    </r>
  </si>
  <si>
    <r>
      <t xml:space="preserve">Vous me voulez commun , vulgaire ; vous me demandez des </t>
    </r>
    <r>
      <rPr>
        <b/>
        <sz val="11"/>
        <color rgb="FFCC3300"/>
        <rFont val="Arial"/>
        <family val="2"/>
      </rPr>
      <t>explications</t>
    </r>
    <r>
      <rPr>
        <sz val="11"/>
        <color rgb="FF333333"/>
        <rFont val="Arial"/>
        <family val="2"/>
      </rPr>
      <t xml:space="preserve"> enfin .</t>
    </r>
  </si>
  <si>
    <r>
      <t xml:space="preserve">Je le priais de ne pas me trahir ; je lui donnais de ma retraite une </t>
    </r>
    <r>
      <rPr>
        <b/>
        <sz val="11"/>
        <color rgb="FFCC3300"/>
        <rFont val="Arial"/>
        <family val="2"/>
      </rPr>
      <t>explication</t>
    </r>
    <r>
      <rPr>
        <sz val="11"/>
        <color rgb="FF333333"/>
        <rFont val="Arial"/>
        <family val="2"/>
      </rPr>
      <t xml:space="preserve"> plausible ; elle devenait à peu près excusable depuis qu’ il était avéré qu’ elle avait un but .</t>
    </r>
  </si>
  <si>
    <r>
      <t xml:space="preserve">C’ est évident , répondit le marin , et il n’ y a pas d’ autre </t>
    </r>
    <r>
      <rPr>
        <b/>
        <sz val="11"/>
        <color rgb="FFCC3300"/>
        <rFont val="Arial"/>
        <family val="2"/>
      </rPr>
      <t>explication</t>
    </r>
    <r>
      <rPr>
        <sz val="11"/>
        <color rgb="FF333333"/>
        <rFont val="Arial"/>
        <family val="2"/>
      </rPr>
      <t xml:space="preserve"> à donner ...</t>
    </r>
  </si>
  <si>
    <r>
      <t xml:space="preserve">En revanche , sous la variété des théories qui vont se chevauchant l’ une l’ autre , un certain nombre de caractères viennent au jour qui reparaissent obligatoirement dans n’ importe laquelle des </t>
    </r>
    <r>
      <rPr>
        <b/>
        <sz val="11"/>
        <color rgb="FFCC3300"/>
        <rFont val="Arial"/>
        <family val="2"/>
      </rPr>
      <t>explications</t>
    </r>
    <r>
      <rPr>
        <sz val="11"/>
        <color rgb="FF333333"/>
        <rFont val="Arial"/>
        <family val="2"/>
      </rPr>
      <t xml:space="preserve"> proposées pour l’ univers .</t>
    </r>
  </si>
  <si>
    <r>
      <t xml:space="preserve">Nous ne nous arrêterons pas longtemps à discuter l’ </t>
    </r>
    <r>
      <rPr>
        <b/>
        <sz val="11"/>
        <color rgb="FFCC3300"/>
        <rFont val="Arial"/>
        <family val="2"/>
      </rPr>
      <t>explication</t>
    </r>
    <r>
      <rPr>
        <sz val="11"/>
        <color rgb="FF333333"/>
        <rFont val="Arial"/>
        <family val="2"/>
      </rPr>
      <t xml:space="preserve"> qu’ en a proposée l’ école anthropologique , Tylor et Frazer notamment .</t>
    </r>
  </si>
  <si>
    <r>
      <t xml:space="preserve">Je n’ irai pas vous demander l’ </t>
    </r>
    <r>
      <rPr>
        <b/>
        <sz val="11"/>
        <color rgb="FFCC3300"/>
        <rFont val="Arial"/>
        <family val="2"/>
      </rPr>
      <t>explication</t>
    </r>
    <r>
      <rPr>
        <sz val="11"/>
        <color rgb="FF333333"/>
        <rFont val="Arial"/>
        <family val="2"/>
      </rPr>
      <t xml:space="preserve"> de vos excuses dissimulées ... subitement , pourquoi ce soupçon absurde , en éclair , - que </t>
    </r>
    <r>
      <rPr>
        <sz val="11"/>
        <color rgb="FF000000"/>
        <rFont val="Calibri"/>
        <family val="2"/>
        <scheme val="minor"/>
      </rPr>
      <t>Mme</t>
    </r>
    <r>
      <rPr>
        <sz val="11"/>
        <color rgb="FF333333"/>
        <rFont val="Arial"/>
        <family val="2"/>
      </rPr>
      <t xml:space="preserve"> </t>
    </r>
    <r>
      <rPr>
        <sz val="11"/>
        <color rgb="FF000000"/>
        <rFont val="Calibri"/>
        <family val="2"/>
        <scheme val="minor"/>
      </rPr>
      <t>Paulin</t>
    </r>
    <r>
      <rPr>
        <sz val="11"/>
        <color rgb="FF333333"/>
        <rFont val="Arial"/>
        <family val="2"/>
      </rPr>
      <t xml:space="preserve"> et mon oncle se sont abouchés?</t>
    </r>
    <r>
      <rPr>
        <sz val="11"/>
        <color rgb="FF000000"/>
        <rFont val="Calibri"/>
        <family val="2"/>
        <scheme val="minor"/>
      </rPr>
      <t xml:space="preserve"> Folie .</t>
    </r>
  </si>
  <si>
    <r>
      <t xml:space="preserve">Il est beaucoup de cas que cette </t>
    </r>
    <r>
      <rPr>
        <b/>
        <sz val="11"/>
        <color rgb="FFCC3300"/>
        <rFont val="Arial"/>
        <family val="2"/>
      </rPr>
      <t>explication</t>
    </r>
    <r>
      <rPr>
        <sz val="11"/>
        <color rgb="FF333333"/>
        <rFont val="Arial"/>
        <family val="2"/>
      </rPr>
      <t xml:space="preserve"> ne saurait éclaircir , telle l’ habileté prévoyante avec laquelle certaines guêpes paralysent d’ autres insectes de façon à les immobiliser jusqu’ à ce que la larve de la guêpe soit assez développée pour s’ en nourrir .</t>
    </r>
  </si>
  <si>
    <r>
      <t xml:space="preserve">Schiff a montré l’ inexactitude de ces </t>
    </r>
    <r>
      <rPr>
        <b/>
        <sz val="11"/>
        <color rgb="FFCC3300"/>
        <rFont val="Arial"/>
        <family val="2"/>
      </rPr>
      <t>explications</t>
    </r>
    <r>
      <rPr>
        <sz val="11"/>
        <color rgb="FF333333"/>
        <rFont val="Arial"/>
        <family val="2"/>
      </rPr>
      <t xml:space="preserve"> et cru établir que la faim locale a une origine générale .</t>
    </r>
  </si>
  <si>
    <r>
      <t xml:space="preserve">Toutefois , et c’ est aux événements de ces derniers jours une </t>
    </r>
    <r>
      <rPr>
        <b/>
        <sz val="11"/>
        <color rgb="FFCC3300"/>
        <rFont val="Arial"/>
        <family val="2"/>
      </rPr>
      <t>explication</t>
    </r>
    <r>
      <rPr>
        <sz val="11"/>
        <color rgb="FF333333"/>
        <rFont val="Arial"/>
        <family val="2"/>
      </rPr>
      <t xml:space="preserve"> assez rationnelle , une nouvelle classe moyenne se serait formée à l’ intérieur du bolchevisme .</t>
    </r>
  </si>
  <si>
    <r>
      <t xml:space="preserve">Quant au reste , l’ </t>
    </r>
    <r>
      <rPr>
        <b/>
        <sz val="11"/>
        <color rgb="FFCC3300"/>
        <rFont val="Arial"/>
        <family val="2"/>
      </rPr>
      <t>explication</t>
    </r>
    <r>
      <rPr>
        <sz val="11"/>
        <color rgb="FF333333"/>
        <rFont val="Arial"/>
        <family val="2"/>
      </rPr>
      <t xml:space="preserve"> proposée , si elle n’ est pas tout à fait inexacte , est sûrement incomplète .</t>
    </r>
  </si>
  <si>
    <r>
      <t xml:space="preserve">Mais cette affinité même , qui prend la double forme de la contiguïté et de la ressemblance , l’ associationnisme n’ en peut fournir aucune </t>
    </r>
    <r>
      <rPr>
        <b/>
        <sz val="11"/>
        <color rgb="FFCC3300"/>
        <rFont val="Arial"/>
        <family val="2"/>
      </rPr>
      <t>explication</t>
    </r>
    <r>
      <rPr>
        <sz val="11"/>
        <color rgb="FF333333"/>
        <rFont val="Arial"/>
        <family val="2"/>
      </rPr>
      <t xml:space="preserve"> .</t>
    </r>
  </si>
  <si>
    <r>
      <t xml:space="preserve">Mais cette </t>
    </r>
    <r>
      <rPr>
        <b/>
        <sz val="11"/>
        <color rgb="FFCC3300"/>
        <rFont val="Arial"/>
        <family val="2"/>
      </rPr>
      <t>explication</t>
    </r>
    <r>
      <rPr>
        <sz val="11"/>
        <color rgb="FF333333"/>
        <rFont val="Arial"/>
        <family val="2"/>
      </rPr>
      <t xml:space="preserve"> n’ est que partiellement satisfaisante car , si les poètes français étaient particulièrement tenus à l’ écart , les prosateurs n’ étaient pas beaucoup plus favorisés .</t>
    </r>
  </si>
  <si>
    <r>
      <t xml:space="preserve">Avec un mystère parfaitement inutile puisque nous étions tous les deux seuls , elle me glissa une petite pièce que je n’ osai pas regarder et qui devait être de un franc ... puis comme je faisais mine de demander des </t>
    </r>
    <r>
      <rPr>
        <b/>
        <sz val="11"/>
        <color rgb="FFCC3300"/>
        <rFont val="Arial"/>
        <family val="2"/>
      </rPr>
      <t>explications</t>
    </r>
    <r>
      <rPr>
        <sz val="11"/>
        <color rgb="FF333333"/>
        <rFont val="Arial"/>
        <family val="2"/>
      </rPr>
      <t xml:space="preserve"> ou de la remercier , elle me donna une bourrade en criant : - Va donc! </t>
    </r>
    <r>
      <rPr>
        <sz val="11"/>
        <color rgb="FF000000"/>
        <rFont val="Calibri"/>
        <family val="2"/>
        <scheme val="minor"/>
      </rPr>
      <t>Ah! Je sais bien ce que c’ est!</t>
    </r>
  </si>
  <si>
    <r>
      <t xml:space="preserve">Mais MM . Spencer et Gillen écartent cette </t>
    </r>
    <r>
      <rPr>
        <b/>
        <sz val="11"/>
        <color rgb="FFCC3300"/>
        <rFont val="Arial"/>
        <family val="2"/>
      </rPr>
      <t>explication</t>
    </r>
    <r>
      <rPr>
        <sz val="11"/>
        <color rgb="FF333333"/>
        <rFont val="Arial"/>
        <family val="2"/>
      </rPr>
      <t xml:space="preserve"> .</t>
    </r>
  </si>
  <si>
    <r>
      <t xml:space="preserve">Mais , dès que l’ on tient compte du caractère collectif des représentations , l’ insuffisance de cette </t>
    </r>
    <r>
      <rPr>
        <b/>
        <sz val="11"/>
        <color rgb="FFCC3300"/>
        <rFont val="Arial"/>
        <family val="2"/>
      </rPr>
      <t>explication</t>
    </r>
    <r>
      <rPr>
        <sz val="11"/>
        <color rgb="FF333333"/>
        <rFont val="Arial"/>
        <family val="2"/>
      </rPr>
      <t xml:space="preserve"> apparaît .</t>
    </r>
  </si>
  <si>
    <r>
      <t xml:space="preserve">Puis donc que cela ne se peult </t>
    </r>
    <r>
      <rPr>
        <b/>
        <sz val="11"/>
        <color rgb="FFC00000"/>
        <rFont val="Calibri"/>
        <family val="2"/>
        <scheme val="minor"/>
      </rPr>
      <t>expliquer</t>
    </r>
    <r>
      <rPr>
        <sz val="11"/>
        <color rgb="FF000000"/>
        <rFont val="Calibri"/>
        <family val="2"/>
        <scheme val="minor"/>
      </rPr>
      <t xml:space="preserve"> par nombres , singulierement en ce quarre contenant dix piedz de long et autant de large , tirez une ligne diagonale depuis un coing jusques a l’ autre , en maniere qu’ elle divise ledict quarré en deux triangles de pareille grandeur , contenant chacun Cinquante piedz de parterre .</t>
    </r>
  </si>
  <si>
    <r>
      <t xml:space="preserve">Joint que la dubitation et ignorance de ceux qui se meslent d’ </t>
    </r>
    <r>
      <rPr>
        <b/>
        <sz val="11"/>
        <color rgb="FFCC3300"/>
        <rFont val="Arial"/>
        <family val="2"/>
      </rPr>
      <t>expliquer</t>
    </r>
    <r>
      <rPr>
        <sz val="11"/>
        <color rgb="FF333333"/>
        <rFont val="Arial"/>
        <family val="2"/>
      </rPr>
      <t xml:space="preserve"> les ressorts de Nature , et ses internes progrez , et tant de faux prognostiques de leur art , nous doit faire cognoistre qu’ ell’ a ses moyens infiniment incognuz .</t>
    </r>
  </si>
  <si>
    <r>
      <t xml:space="preserve">Mais lon en treuve peu de ce qualibre , a tout le moins qui soient semblables a Aristarchus de Samos , a Philolaus et Archytas de Tarente , a Apollonius de Pergame , a Eratosthenes de Cyrene , a Archimedes et Scopinas de Syracuse , et autres grans personnages qui ont laissé a la posterite plusieurs instrumens {e} organiques et gnomoniques inventez par force de nombres , et depuis </t>
    </r>
    <r>
      <rPr>
        <b/>
        <sz val="11"/>
        <color rgb="FFC00000"/>
        <rFont val="Calibri"/>
        <family val="2"/>
        <scheme val="minor"/>
      </rPr>
      <t>expliquez</t>
    </r>
    <r>
      <rPr>
        <sz val="11"/>
        <color rgb="FF000000"/>
        <rFont val="Calibri"/>
        <family val="2"/>
        <scheme val="minor"/>
      </rPr>
      <t xml:space="preserve"> par raisons natureles .</t>
    </r>
  </si>
  <si>
    <r>
      <t xml:space="preserve">Enfin , poursuivit </t>
    </r>
    <r>
      <rPr>
        <sz val="11"/>
        <color rgb="FF000000"/>
        <rFont val="Calibri"/>
        <family val="2"/>
        <scheme val="minor"/>
      </rPr>
      <t>Ariste</t>
    </r>
    <r>
      <rPr>
        <sz val="11"/>
        <color rgb="FF333333"/>
        <rFont val="Arial"/>
        <family val="2"/>
      </rPr>
      <t xml:space="preserve"> , toute la nature est pleine </t>
    </r>
    <r>
      <rPr>
        <i/>
        <sz val="11"/>
        <color rgb="FF333333"/>
        <rFont val="Arial"/>
        <family val="2"/>
      </rPr>
      <t xml:space="preserve">de ces je ne sçay quoy qu’ on ne peut </t>
    </r>
    <r>
      <rPr>
        <b/>
        <i/>
        <sz val="11"/>
        <color rgb="FFCC3300"/>
        <rFont val="Arial"/>
        <family val="2"/>
      </rPr>
      <t>expliquer</t>
    </r>
    <r>
      <rPr>
        <i/>
        <sz val="11"/>
        <color rgb="FF333333"/>
        <rFont val="Arial"/>
        <family val="2"/>
      </rPr>
      <t xml:space="preserve"> .</t>
    </r>
  </si>
  <si>
    <r>
      <t xml:space="preserve">je laisse à dessein plusieurs autres particularités qui se remarquent en cette matière , et dont les anatomistes grossissent leurs livres ; car je crois que celles que j’ ai mises ici suffiront pour </t>
    </r>
    <r>
      <rPr>
        <b/>
        <sz val="11"/>
        <color rgb="FFCC3300"/>
        <rFont val="Arial"/>
        <family val="2"/>
      </rPr>
      <t>expliquer</t>
    </r>
    <r>
      <rPr>
        <sz val="11"/>
        <color rgb="FF333333"/>
        <rFont val="Arial"/>
        <family val="2"/>
      </rPr>
      <t xml:space="preserve"> tout ce qui sert à mon sujet , et que les autres que j’ y pourrais ajouter , n’ aidant en rien votre intelligence , ne feraient que divertir votre attention .</t>
    </r>
  </si>
  <si>
    <r>
      <t>Galilée</t>
    </r>
    <r>
      <rPr>
        <sz val="11"/>
        <color rgb="FF333333"/>
        <rFont val="Arial"/>
        <family val="2"/>
      </rPr>
      <t xml:space="preserve"> et plusieurs autres astronomes , ont inutilement donné la gesne à leur esprit pour </t>
    </r>
    <r>
      <rPr>
        <b/>
        <sz val="11"/>
        <color rgb="FFCC3300"/>
        <rFont val="Arial"/>
        <family val="2"/>
      </rPr>
      <t>expliquer</t>
    </r>
    <r>
      <rPr>
        <sz val="11"/>
        <color rgb="FF333333"/>
        <rFont val="Arial"/>
        <family val="2"/>
      </rPr>
      <t xml:space="preserve"> ce mystere .</t>
    </r>
  </si>
  <si>
    <r>
      <t xml:space="preserve">Pour ne laisser neanmoins pas entierement cette opinion qui explique le flux et le reflux de la mer par le mouvement de la terre , il est vray que </t>
    </r>
    <r>
      <rPr>
        <sz val="11"/>
        <color rgb="FF000000"/>
        <rFont val="Calibri"/>
        <family val="2"/>
        <scheme val="minor"/>
      </rPr>
      <t>Seleucus</t>
    </r>
    <r>
      <rPr>
        <sz val="11"/>
        <color rgb="FF333333"/>
        <rFont val="Arial"/>
        <family val="2"/>
      </rPr>
      <t xml:space="preserve"> le mathematicien a entrepris d’ </t>
    </r>
    <r>
      <rPr>
        <b/>
        <sz val="11"/>
        <color rgb="FFCC3300"/>
        <rFont val="Arial"/>
        <family val="2"/>
      </rPr>
      <t>expliquer</t>
    </r>
    <r>
      <rPr>
        <sz val="11"/>
        <color rgb="FF333333"/>
        <rFont val="Arial"/>
        <family val="2"/>
      </rPr>
      <t xml:space="preserve"> la chose , mais fort imparfaitement , et depuis peu , Cesalpinus , Origan , et Kepler l’ ont aussi voulu faire , mais aucun d’ eux n’ a trouvé d’ expedient pour expliquer tous les phenomenes , ni pas mesme les principaux .</t>
    </r>
  </si>
  <si>
    <r>
      <t xml:space="preserve">Mais il faut que je vous dise maintenant quelque chose de la nature des sens en général , afin de pouvoir d’ autant plus aisément </t>
    </r>
    <r>
      <rPr>
        <b/>
        <sz val="11"/>
        <color rgb="FFCC3300"/>
        <rFont val="Arial"/>
        <family val="2"/>
      </rPr>
      <t>expliquer</t>
    </r>
    <r>
      <rPr>
        <sz val="11"/>
        <color rgb="FF333333"/>
        <rFont val="Arial"/>
        <family val="2"/>
      </rPr>
      <t xml:space="preserve"> en particulier celui de la vue .</t>
    </r>
  </si>
  <si>
    <r>
      <t>Il est vray qu’ ils sont carnassiers , mais</t>
    </r>
    <r>
      <rPr>
        <sz val="11"/>
        <color rgb="FF333333"/>
        <rFont val="Arial"/>
        <family val="2"/>
      </rPr>
      <t xml:space="preserve"> </t>
    </r>
    <r>
      <rPr>
        <i/>
        <sz val="11"/>
        <color rgb="FF333333"/>
        <rFont val="Arial"/>
        <family val="2"/>
      </rPr>
      <t>ils ne sont anthropophages que parce qu’ on leur</t>
    </r>
    <r>
      <rPr>
        <sz val="11"/>
        <color rgb="FF333333"/>
        <rFont val="Arial"/>
        <family val="2"/>
      </rPr>
      <t xml:space="preserve"> </t>
    </r>
    <r>
      <rPr>
        <i/>
        <sz val="11"/>
        <color rgb="FF333333"/>
        <rFont val="Arial"/>
        <family val="2"/>
      </rPr>
      <t>donne des appas et des allèchements pour l’ être ,</t>
    </r>
    <r>
      <rPr>
        <sz val="11"/>
        <color rgb="FF333333"/>
        <rFont val="Arial"/>
        <family val="2"/>
      </rPr>
      <t xml:space="preserve"> </t>
    </r>
    <r>
      <rPr>
        <i/>
        <sz val="11"/>
        <color rgb="FF333333"/>
        <rFont val="Arial"/>
        <family val="2"/>
      </rPr>
      <t xml:space="preserve">comme je dois l’ </t>
    </r>
    <r>
      <rPr>
        <b/>
        <i/>
        <sz val="11"/>
        <color rgb="FFCC3300"/>
        <rFont val="Arial"/>
        <family val="2"/>
      </rPr>
      <t>expliquer</t>
    </r>
    <r>
      <rPr>
        <i/>
        <sz val="11"/>
        <color rgb="FF333333"/>
        <rFont val="Arial"/>
        <family val="2"/>
      </rPr>
      <t xml:space="preserve"> .</t>
    </r>
  </si>
  <si>
    <r>
      <t xml:space="preserve">Mon raisonnement est qu’ il y a quelque chose d’ admirable dans l’ homme , quoi que vous puissiez dire , que tous les savants ne sauroient </t>
    </r>
    <r>
      <rPr>
        <b/>
        <sz val="11"/>
        <color rgb="FFCC3300"/>
        <rFont val="Arial"/>
        <family val="2"/>
      </rPr>
      <t>expliquer</t>
    </r>
    <r>
      <rPr>
        <sz val="11"/>
        <color rgb="FF333333"/>
        <rFont val="Arial"/>
        <family val="2"/>
      </rPr>
      <t xml:space="preserve"> .</t>
    </r>
  </si>
  <si>
    <r>
      <t xml:space="preserve">S’ il a ces sentiments , ce ne sont pas les vôtres : non , </t>
    </r>
    <r>
      <rPr>
        <sz val="11"/>
        <color rgb="FF000000"/>
        <rFont val="Calibri"/>
        <family val="2"/>
        <scheme val="minor"/>
      </rPr>
      <t>Seigneur</t>
    </r>
    <r>
      <rPr>
        <sz val="11"/>
        <color rgb="FF333333"/>
        <rFont val="Arial"/>
        <family val="2"/>
      </rPr>
      <t xml:space="preserve"> , c’ est </t>
    </r>
    <r>
      <rPr>
        <sz val="11"/>
        <color rgb="FF000000"/>
        <rFont val="Calibri"/>
        <family val="2"/>
        <scheme val="minor"/>
      </rPr>
      <t>Léon</t>
    </r>
    <r>
      <rPr>
        <sz val="11"/>
        <color rgb="FF333333"/>
        <rFont val="Arial"/>
        <family val="2"/>
      </rPr>
      <t xml:space="preserve"> , c’ est son juste courroux , ce sont ses déplaisirs qui s’ </t>
    </r>
    <r>
      <rPr>
        <b/>
        <sz val="11"/>
        <color rgb="FFCC3300"/>
        <rFont val="Arial"/>
        <family val="2"/>
      </rPr>
      <t>expliquent</t>
    </r>
    <r>
      <rPr>
        <sz val="11"/>
        <color rgb="FF333333"/>
        <rFont val="Arial"/>
        <family val="2"/>
      </rPr>
      <t xml:space="preserve"> par vous : vous prêtez votre bouche , et n’ êtes pas capable de donner à ma gloire un conseil qui l’ accable .</t>
    </r>
  </si>
  <si>
    <r>
      <t xml:space="preserve">Cependant la raison nous oblige de croire qu’ encore que les atomes soient d’ une admirable petitesse , il y en a neanmoin de diverse grandeur , parceque , comme nous verrons ensuite , cette diversité estant supposeé , l’ on </t>
    </r>
    <r>
      <rPr>
        <b/>
        <sz val="11"/>
        <color rgb="FFCC3300"/>
        <rFont val="Arial"/>
        <family val="2"/>
      </rPr>
      <t>explique</t>
    </r>
    <r>
      <rPr>
        <sz val="11"/>
        <color rgb="FF333333"/>
        <rFont val="Arial"/>
        <family val="2"/>
      </rPr>
      <t xml:space="preserve"> aisement quantité d’ effects naturels dont il seroit autrement difficile de rendre raison .</t>
    </r>
  </si>
  <si>
    <r>
      <t xml:space="preserve">C’ est par une suite de la même observation qu’ il voulut </t>
    </r>
    <r>
      <rPr>
        <b/>
        <sz val="11"/>
        <color rgb="FFCC3300"/>
        <rFont val="Arial"/>
        <family val="2"/>
      </rPr>
      <t>expliquer</t>
    </r>
    <r>
      <rPr>
        <sz val="11"/>
        <color rgb="FF333333"/>
        <rFont val="Arial"/>
        <family val="2"/>
      </rPr>
      <t xml:space="preserve"> pourquoi le tonnerre est plus rare l’ hiver que l’ été dans ces quartiers , ayant remarqué que la chaleur ne monte pas alors si aisément jusqu’ aux plus hautes nuées pour les dissoudre .</t>
    </r>
  </si>
  <si>
    <r>
      <t xml:space="preserve">il faut conclure ou que c’ est une pure chimere et fiction , ce que je prendrois pour le plus veritable , ou que elle se fit par la ruse et subtilité de Pythagore , qui fit contrefaire son geste et sa personne à l’ un de ses disciples ou compagnons , qu’ il envoya parler sous son nom à quelque pauvre femmelette et païsan de l’ une de ces deux villes ; ce qui fut assez suffisant de faire courir le bruit de cette merveilleuse apparition , qui se doit expliquer en cette sorte , sans avoir recours aux esprits et demons , parce que premierement elle ne contient aucune difficulté ou inconvenient , et que </t>
    </r>
    <r>
      <rPr>
        <sz val="11"/>
        <color rgb="FF000000"/>
        <rFont val="Calibri"/>
        <family val="2"/>
        <scheme val="minor"/>
      </rPr>
      <t>Diogenes</t>
    </r>
    <r>
      <rPr>
        <sz val="11"/>
        <color rgb="FF333333"/>
        <rFont val="Arial"/>
        <family val="2"/>
      </rPr>
      <t xml:space="preserve"> </t>
    </r>
    <r>
      <rPr>
        <b/>
        <sz val="11"/>
        <color rgb="FFCC3300"/>
        <rFont val="Arial"/>
        <family val="2"/>
      </rPr>
      <t>explique</t>
    </r>
    <r>
      <rPr>
        <sz val="11"/>
        <color rgb="FF333333"/>
        <rFont val="Arial"/>
        <family val="2"/>
      </rPr>
      <t xml:space="preserve"> par un moyen semblable , ce que </t>
    </r>
    <r>
      <rPr>
        <sz val="11"/>
        <color rgb="FF000000"/>
        <rFont val="Calibri"/>
        <family val="2"/>
        <scheme val="minor"/>
      </rPr>
      <t>Hermippus</t>
    </r>
    <r>
      <rPr>
        <sz val="11"/>
        <color rgb="FF333333"/>
        <rFont val="Arial"/>
        <family val="2"/>
      </rPr>
      <t xml:space="preserve"> mettoit en avant de la descente de </t>
    </r>
    <r>
      <rPr>
        <sz val="11"/>
        <color rgb="FF000000"/>
        <rFont val="Calibri"/>
        <family val="2"/>
        <scheme val="minor"/>
      </rPr>
      <t>Pythagore</t>
    </r>
    <r>
      <rPr>
        <sz val="11"/>
        <color rgb="FF333333"/>
        <rFont val="Arial"/>
        <family val="2"/>
      </rPr>
      <t xml:space="preserve"> aux enfers , et </t>
    </r>
    <r>
      <rPr>
        <sz val="11"/>
        <color rgb="FF000000"/>
        <rFont val="Calibri"/>
        <family val="2"/>
        <scheme val="minor"/>
      </rPr>
      <t>Plutarque</t>
    </r>
    <r>
      <rPr>
        <sz val="11"/>
        <color rgb="FF333333"/>
        <rFont val="Arial"/>
        <family val="2"/>
      </rPr>
      <t xml:space="preserve"> les contes que l’ on faisoit de sa cuisse d’ or , et de l’ aigle qu’ il avoit si bien instruit qu’ il le faisoit descendre quand il voloit dessus sa teste , comme l’ on dit que </t>
    </r>
    <r>
      <rPr>
        <sz val="11"/>
        <color rgb="FF000000"/>
        <rFont val="Calibri"/>
        <family val="2"/>
        <scheme val="minor"/>
      </rPr>
      <t>Mahomet</t>
    </r>
    <r>
      <rPr>
        <sz val="11"/>
        <color rgb="FF333333"/>
        <rFont val="Arial"/>
        <family val="2"/>
      </rPr>
      <t xml:space="preserve"> faisoit son pigeon .</t>
    </r>
  </si>
  <si>
    <r>
      <t xml:space="preserve">Il est vray qu’ ils ont leur philosophie ; qu’ ils établissent certains principes pour </t>
    </r>
    <r>
      <rPr>
        <b/>
        <sz val="11"/>
        <color rgb="FFCC3300"/>
        <rFont val="Arial"/>
        <family val="2"/>
      </rPr>
      <t>expliquer</t>
    </r>
    <r>
      <rPr>
        <sz val="11"/>
        <color rgb="FF333333"/>
        <rFont val="Arial"/>
        <family val="2"/>
      </rPr>
      <t xml:space="preserve"> la composition des corps , leurs proprietez , leurs effets .</t>
    </r>
  </si>
  <si>
    <r>
      <t xml:space="preserve">On ne saurait </t>
    </r>
    <r>
      <rPr>
        <b/>
        <sz val="11"/>
        <color rgb="FFCC3300"/>
        <rFont val="Arial"/>
        <family val="2"/>
      </rPr>
      <t>expliquer</t>
    </r>
    <r>
      <rPr>
        <sz val="11"/>
        <color rgb="FF333333"/>
        <rFont val="Arial"/>
        <family val="2"/>
      </rPr>
      <t xml:space="preserve"> autrement la docilité subite de certaines gens , et la prompte conviction qui les entraîne .</t>
    </r>
  </si>
  <si>
    <r>
      <t xml:space="preserve">Je dirai seulement encore deux mots de ceux de l’ </t>
    </r>
    <r>
      <rPr>
        <sz val="11"/>
        <color rgb="FF000000"/>
        <rFont val="Calibri"/>
        <family val="2"/>
        <scheme val="minor"/>
      </rPr>
      <t>Euripe</t>
    </r>
    <r>
      <rPr>
        <sz val="11"/>
        <color rgb="FF333333"/>
        <rFont val="Arial"/>
        <family val="2"/>
      </rPr>
      <t xml:space="preserve"> , dont les mouvemens fréquens et irréguliers ont tant embarrassé les philosophes de l’ antiquité , et qu’ il est si aisé d’ </t>
    </r>
    <r>
      <rPr>
        <b/>
        <sz val="11"/>
        <color rgb="FFCC3300"/>
        <rFont val="Arial"/>
        <family val="2"/>
      </rPr>
      <t>expliquer</t>
    </r>
    <r>
      <rPr>
        <sz val="11"/>
        <color rgb="FF333333"/>
        <rFont val="Arial"/>
        <family val="2"/>
      </rPr>
      <t xml:space="preserve"> par les effusions glaciales des montagnes voisines .</t>
    </r>
  </si>
  <si>
    <r>
      <t xml:space="preserve">Les difficultés augmentent quand on veut </t>
    </r>
    <r>
      <rPr>
        <b/>
        <sz val="11"/>
        <color rgb="FFCC3300"/>
        <rFont val="Arial"/>
        <family val="2"/>
      </rPr>
      <t>expliquer</t>
    </r>
    <r>
      <rPr>
        <sz val="11"/>
        <color rgb="FF333333"/>
        <rFont val="Arial"/>
        <family val="2"/>
      </rPr>
      <t xml:space="preserve"> la formation de tant de corps qui sortent et se nourrissent de la terre .</t>
    </r>
  </si>
  <si>
    <r>
      <t xml:space="preserve">Pour </t>
    </r>
    <r>
      <rPr>
        <b/>
        <sz val="11"/>
        <color rgb="FFCC3300"/>
        <rFont val="Arial"/>
        <family val="2"/>
      </rPr>
      <t>expliquer</t>
    </r>
    <r>
      <rPr>
        <sz val="11"/>
        <color rgb="FF333333"/>
        <rFont val="Arial"/>
        <family val="2"/>
      </rPr>
      <t xml:space="preserve"> cet événement fameux de la conquête de tant de pays par les arabes , il ne faut pas avoir recours au seul enthousiasme .</t>
    </r>
  </si>
  <si>
    <r>
      <t xml:space="preserve">Un physicien qui parviendroit à expliquer d’ une manière satisfaisante , cette modification si remarquable , que la liqueur séminale de l’ âne produit dans l’ organe de la voix du cheval , lors qu’ elle le convertit , pour ainsi dire , en </t>
    </r>
    <r>
      <rPr>
        <i/>
        <sz val="11"/>
        <color rgb="FF333333"/>
        <rFont val="Arial"/>
        <family val="2"/>
      </rPr>
      <t>mulet</t>
    </r>
    <r>
      <rPr>
        <sz val="11"/>
        <color rgb="FF333333"/>
        <rFont val="Arial"/>
        <family val="2"/>
      </rPr>
      <t xml:space="preserve"> , </t>
    </r>
    <r>
      <rPr>
        <b/>
        <sz val="11"/>
        <color rgb="FFCC3300"/>
        <rFont val="Arial"/>
        <family val="2"/>
      </rPr>
      <t>expliqueroit</t>
    </r>
    <r>
      <rPr>
        <sz val="11"/>
        <color rgb="FF333333"/>
        <rFont val="Arial"/>
        <family val="2"/>
      </rPr>
      <t xml:space="preserve"> par le même moyen tous les phénomènes de la génération .</t>
    </r>
  </si>
  <si>
    <r>
      <t xml:space="preserve">Les affinités dépendroient alors de la forme des molécules intégrantes , et l’ on pourroit , par la variété de ces formes , </t>
    </r>
    <r>
      <rPr>
        <b/>
        <sz val="11"/>
        <color rgb="FFCC3300"/>
        <rFont val="Arial"/>
        <family val="2"/>
      </rPr>
      <t>expliquer</t>
    </r>
    <r>
      <rPr>
        <sz val="11"/>
        <color rgb="FF333333"/>
        <rFont val="Arial"/>
        <family val="2"/>
      </rPr>
      <t xml:space="preserve"> toutes les variétés des forces attractives , et ramener ainsi à une seule loi générale , tous les phénomènes de la physique et de l’ astronomie .</t>
    </r>
  </si>
  <si>
    <r>
      <t xml:space="preserve">Dans la vue d’ </t>
    </r>
    <r>
      <rPr>
        <b/>
        <sz val="11"/>
        <color rgb="FFCC3300"/>
        <rFont val="Arial"/>
        <family val="2"/>
      </rPr>
      <t>expliquer</t>
    </r>
    <r>
      <rPr>
        <sz val="11"/>
        <color rgb="FF333333"/>
        <rFont val="Arial"/>
        <family val="2"/>
      </rPr>
      <t xml:space="preserve"> le mouvement circulaire des planètes , on a imaginé deux hypothèses qui partagent aujourd’ hui les physiciens , et qui vont nous servir d’ exemple .</t>
    </r>
  </si>
  <si>
    <r>
      <t xml:space="preserve">En effet , c’ est par un pur méchanisme physique , que l’ on peut </t>
    </r>
    <r>
      <rPr>
        <b/>
        <sz val="11"/>
        <color rgb="FFCC3300"/>
        <rFont val="Arial"/>
        <family val="2"/>
      </rPr>
      <t>expliquer</t>
    </r>
    <r>
      <rPr>
        <sz val="11"/>
        <color rgb="FF333333"/>
        <rFont val="Arial"/>
        <family val="2"/>
      </rPr>
      <t xml:space="preserve"> toutes les révolutions qui se font , souvent d’ un moment à l’ autre , dans les systêmes , dans toutes les opinions , dans tous les jugemens des hommes : en conséquence on les voit tantôt raisonner juste et tantôt déraisonner .</t>
    </r>
  </si>
  <si>
    <r>
      <t xml:space="preserve">Il faut que j’ </t>
    </r>
    <r>
      <rPr>
        <b/>
        <sz val="11"/>
        <color rgb="FFCC3300"/>
        <rFont val="Arial"/>
        <family val="2"/>
      </rPr>
      <t>explique</t>
    </r>
    <r>
      <rPr>
        <sz val="11"/>
        <color rgb="FF333333"/>
        <rFont val="Arial"/>
        <family val="2"/>
      </rPr>
      <t xml:space="preserve"> ceci .</t>
    </r>
  </si>
  <si>
    <r>
      <t xml:space="preserve">En faisant voir une liaison entre un certain nombre de phénomènes , il peut conduire à la découverte d’ un phénomène qui suffira pour les </t>
    </r>
    <r>
      <rPr>
        <b/>
        <sz val="11"/>
        <color rgb="FFCC3300"/>
        <rFont val="Arial"/>
        <family val="2"/>
      </rPr>
      <t>expliquer</t>
    </r>
    <r>
      <rPr>
        <sz val="11"/>
        <color rgb="FF333333"/>
        <rFont val="Arial"/>
        <family val="2"/>
      </rPr>
      <t xml:space="preserve"> tous .</t>
    </r>
  </si>
  <si>
    <r>
      <t xml:space="preserve">Il est tems enfin que je revienne aux </t>
    </r>
    <r>
      <rPr>
        <i/>
        <sz val="11"/>
        <color rgb="FF333333"/>
        <rFont val="Arial"/>
        <family val="2"/>
      </rPr>
      <t>polypes</t>
    </r>
    <r>
      <rPr>
        <sz val="11"/>
        <color rgb="FF333333"/>
        <rFont val="Arial"/>
        <family val="2"/>
      </rPr>
      <t xml:space="preserve"> : on ne me reprochera pas d’ avoir différé jusqu’ ici à essayer d’ </t>
    </r>
    <r>
      <rPr>
        <b/>
        <sz val="11"/>
        <color rgb="FFCC3300"/>
        <rFont val="Arial"/>
        <family val="2"/>
      </rPr>
      <t>expliquer</t>
    </r>
    <r>
      <rPr>
        <sz val="11"/>
        <color rgb="FF333333"/>
        <rFont val="Arial"/>
        <family val="2"/>
      </rPr>
      <t xml:space="preserve"> les faits qu’ ils nous offrent , et dont j’ ai crayoné le tableau dans le ch 11 du tome 1 .</t>
    </r>
  </si>
  <si>
    <r>
      <t xml:space="preserve">Il s’ avoue incapable d’ </t>
    </r>
    <r>
      <rPr>
        <b/>
        <sz val="11"/>
        <color rgb="FFCC3300"/>
        <rFont val="Arial"/>
        <family val="2"/>
      </rPr>
      <t>expliquer</t>
    </r>
    <r>
      <rPr>
        <sz val="11"/>
        <color rgb="FF333333"/>
        <rFont val="Arial"/>
        <family val="2"/>
      </rPr>
      <t xml:space="preserve"> , d’ entendre la conduite publique à son égard .</t>
    </r>
  </si>
  <si>
    <r>
      <t xml:space="preserve">Sa dernière démarche peut encore , ce me semble , s’ </t>
    </r>
    <r>
      <rPr>
        <b/>
        <sz val="11"/>
        <color rgb="FFCC3300"/>
        <rFont val="Arial"/>
        <family val="2"/>
      </rPr>
      <t>expliquer</t>
    </r>
    <r>
      <rPr>
        <sz val="11"/>
        <color rgb="FF333333"/>
        <rFont val="Arial"/>
        <family val="2"/>
      </rPr>
      <t xml:space="preserve"> par le même motif .</t>
    </r>
  </si>
  <si>
    <r>
      <t xml:space="preserve">Appliquez ces principes aux </t>
    </r>
    <r>
      <rPr>
        <i/>
        <sz val="11"/>
        <color rgb="FF333333"/>
        <rFont val="Arial"/>
        <family val="2"/>
      </rPr>
      <t>hydres</t>
    </r>
    <r>
      <rPr>
        <sz val="11"/>
        <color rgb="FF333333"/>
        <rFont val="Arial"/>
        <family val="2"/>
      </rPr>
      <t xml:space="preserve"> , et vous les </t>
    </r>
    <r>
      <rPr>
        <b/>
        <sz val="11"/>
        <color rgb="FFCC3300"/>
        <rFont val="Arial"/>
        <family val="2"/>
      </rPr>
      <t>expliquerez</t>
    </r>
    <r>
      <rPr>
        <sz val="11"/>
        <color rgb="FF333333"/>
        <rFont val="Arial"/>
        <family val="2"/>
      </rPr>
      <t xml:space="preserve"> heureusement .</t>
    </r>
  </si>
  <si>
    <r>
      <t xml:space="preserve">Nous voyons que chez les Grecs tous les Philosophes qui ont essayé d’ </t>
    </r>
    <r>
      <rPr>
        <b/>
        <sz val="11"/>
        <color rgb="FFCC3300"/>
        <rFont val="Arial"/>
        <family val="2"/>
      </rPr>
      <t>expliquer</t>
    </r>
    <r>
      <rPr>
        <sz val="11"/>
        <color rgb="FF333333"/>
        <rFont val="Arial"/>
        <family val="2"/>
      </rPr>
      <t xml:space="preserve"> les phénomènes de la nature , comme les tonnerres , les tempêtes , les calamités , etc . , par des causes physiques , ont été traités d’ impies , &amp; haïs par le peuple , qui croyait que ces choses sont des signes de la colère des Dieux .</t>
    </r>
  </si>
  <si>
    <r>
      <t xml:space="preserve">Ce fond de chagrin que je ne veux pas m’ avouer s’ </t>
    </r>
    <r>
      <rPr>
        <b/>
        <sz val="11"/>
        <color rgb="FFCC3300"/>
        <rFont val="Calibri"/>
        <family val="2"/>
        <scheme val="minor"/>
      </rPr>
      <t>explique</t>
    </r>
    <r>
      <rPr>
        <sz val="11"/>
        <color rgb="FF000000"/>
        <rFont val="Calibri"/>
        <family val="2"/>
        <scheme val="minor"/>
      </rPr>
      <t xml:space="preserve"> par la nouvelle de la défaite des marseillais marchant au secours de Lyon , et battus par l’ armée de Kellermann en quartier à Grenoble et animée par Dubois De Crancé .</t>
    </r>
  </si>
  <si>
    <r>
      <t xml:space="preserve">mais , comme dans un système où l’ on a </t>
    </r>
    <r>
      <rPr>
        <b/>
        <sz val="11"/>
        <color rgb="FFCC3300"/>
        <rFont val="Arial"/>
        <family val="2"/>
      </rPr>
      <t>expliqué</t>
    </r>
    <r>
      <rPr>
        <sz val="11"/>
        <color rgb="FF333333"/>
        <rFont val="Arial"/>
        <family val="2"/>
      </rPr>
      <t xml:space="preserve"> la naissance de la nature , il faut encore expliquer sa mort , j’ espère que vous applaudirez au léger changement que je fais à la théorie de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Buffon</t>
    </r>
    <r>
      <rPr>
        <sz val="11"/>
        <color rgb="FF333333"/>
        <rFont val="Arial"/>
        <family val="2"/>
      </rPr>
      <t xml:space="preserve"> .</t>
    </r>
  </si>
  <si>
    <r>
      <t xml:space="preserve"> Notre système d’ éducation , qui nous fait vivre dès l’ enfance au milieu des Grecs et des Romains , nous habitue à les comparer sans cesse à nous , à juger leur histoire d’ après la nôtre et à </t>
    </r>
    <r>
      <rPr>
        <b/>
        <sz val="11"/>
        <color rgb="FFCC3300"/>
        <rFont val="Arial"/>
        <family val="2"/>
      </rPr>
      <t>expliquer</t>
    </r>
    <r>
      <rPr>
        <sz val="11"/>
        <color rgb="FF333333"/>
        <rFont val="Arial"/>
        <family val="2"/>
      </rPr>
      <t xml:space="preserve"> nos révolutions par les leurs .</t>
    </r>
  </si>
  <si>
    <r>
      <t xml:space="preserve">En comparant un certain nombre de cartes électorales d’ un même pays à diverses époques avec un même nombre de cartes géniales de ce pays , aux mêmes époques successives de la France par exemple , dans le courant de ce siècle , il eût sans nul doute vu les premières différer entre elles beaucoup plus profondément d’ une date à l’ autre que les secondes , en sorte que , si quelque coïncidence semblait apparaître entre l’ une des premières et l’ une des secondes cet accord momentané et transitoire devait être jugé en grande partie fortuit ou s’ </t>
    </r>
    <r>
      <rPr>
        <b/>
        <sz val="11"/>
        <color rgb="FFCC3300"/>
        <rFont val="Arial"/>
        <family val="2"/>
      </rPr>
      <t>expliquer</t>
    </r>
    <r>
      <rPr>
        <sz val="11"/>
        <color rgb="FF333333"/>
        <rFont val="Arial"/>
        <family val="2"/>
      </rPr>
      <t xml:space="preserve"> par l’ intervention d’ une cause étrangère .</t>
    </r>
  </si>
  <si>
    <r>
      <t xml:space="preserve">Il nous </t>
    </r>
    <r>
      <rPr>
        <b/>
        <sz val="11"/>
        <color rgb="FFCC3300"/>
        <rFont val="Arial"/>
        <family val="2"/>
      </rPr>
      <t>explique</t>
    </r>
    <r>
      <rPr>
        <sz val="11"/>
        <color rgb="FF333333"/>
        <rFont val="Arial"/>
        <family val="2"/>
      </rPr>
      <t xml:space="preserve"> cela en nous disant que tous ces hommes , au pénitencier , vont à l’ état qui leur va et se le font apprendre par le camarade de la branche pour laquelle ils ont une aptitude .</t>
    </r>
  </si>
  <si>
    <r>
      <t xml:space="preserve">Comme les notions ordinaires de l’ équité et de la morale ne suffisent plus pour </t>
    </r>
    <r>
      <rPr>
        <b/>
        <sz val="11"/>
        <color rgb="FFCC3300"/>
        <rFont val="Arial"/>
        <family val="2"/>
      </rPr>
      <t>expliquer</t>
    </r>
    <r>
      <rPr>
        <sz val="11"/>
        <color rgb="FF333333"/>
        <rFont val="Arial"/>
        <family val="2"/>
      </rPr>
      <t xml:space="preserve"> et justifier toutes les nouveautés auxquelles la révolution donne chaque jour naissance , on se rattache au principe de l’ utilité sociale , on crée le dogme de la nécessité politique , et l’ on s’ accoutume volontiers à sacrifier sans scrupule les intérêts particuliers et à fouler aux pieds les droits individuels , afin d’ atteindre plus promptement le but général qu’ on se propose .</t>
    </r>
  </si>
  <si>
    <r>
      <t xml:space="preserve">Dix heures sonnèrent , elle ne savait comment </t>
    </r>
    <r>
      <rPr>
        <b/>
        <sz val="11"/>
        <color rgb="FFCC3300"/>
        <rFont val="Arial"/>
        <family val="2"/>
      </rPr>
      <t>expliquer</t>
    </r>
    <r>
      <rPr>
        <sz val="11"/>
        <color rgb="FF333333"/>
        <rFont val="Arial"/>
        <family val="2"/>
      </rPr>
      <t xml:space="preserve"> l’ absence prolongée de </t>
    </r>
    <r>
      <rPr>
        <sz val="11"/>
        <color rgb="FF000000"/>
        <rFont val="Calibri"/>
        <family val="2"/>
        <scheme val="minor"/>
      </rPr>
      <t>Lazare</t>
    </r>
    <r>
      <rPr>
        <sz val="11"/>
        <color rgb="FF333333"/>
        <rFont val="Arial"/>
        <family val="2"/>
      </rPr>
      <t xml:space="preserve"> .</t>
    </r>
  </si>
  <si>
    <r>
      <t xml:space="preserve">Si </t>
    </r>
    <r>
      <rPr>
        <sz val="11"/>
        <color rgb="FF333333"/>
        <rFont val="Arial"/>
        <family val="2"/>
      </rPr>
      <t xml:space="preserve">Quételet est le premier qui ait essayé d’ </t>
    </r>
    <r>
      <rPr>
        <b/>
        <sz val="11"/>
        <color rgb="FFCC3300"/>
        <rFont val="Arial"/>
        <family val="2"/>
      </rPr>
      <t>expliquer</t>
    </r>
    <r>
      <rPr>
        <sz val="11"/>
        <color rgb="FF333333"/>
        <rFont val="Arial"/>
        <family val="2"/>
      </rPr>
      <t xml:space="preserve"> scientifiquement cette régularité , il n’ est pas le premier qui l’ ait observée .</t>
    </r>
  </si>
  <si>
    <r>
      <t xml:space="preserve">Et alors , il </t>
    </r>
    <r>
      <rPr>
        <b/>
        <sz val="11"/>
        <color rgb="FFCC3300"/>
        <rFont val="Arial"/>
        <family val="2"/>
      </rPr>
      <t>explique</t>
    </r>
    <r>
      <rPr>
        <sz val="11"/>
        <color rgb="FF333333"/>
        <rFont val="Arial"/>
        <family val="2"/>
      </rPr>
      <t xml:space="preserve"> cette vente , dont l’ aveu du gain énorme semble l’ embarrasser un rien , en disant qu’ il avait appris de la manière la plus positive que </t>
    </r>
    <r>
      <rPr>
        <sz val="11"/>
        <color rgb="FF000000"/>
        <rFont val="Calibri"/>
        <family val="2"/>
        <scheme val="minor"/>
      </rPr>
      <t>Périer</t>
    </r>
    <r>
      <rPr>
        <sz val="11"/>
        <color rgb="FF333333"/>
        <rFont val="Arial"/>
        <family val="2"/>
      </rPr>
      <t xml:space="preserve"> devait faire un coup d’ état et qu’ il s’ était résolu à cette vente dans la prévision d’ un exil , de la suppression des journaux où il pouvait faire passer de la copie .</t>
    </r>
  </si>
  <si>
    <r>
      <t xml:space="preserve">Il vous cherche dans le jardin , il ne vous trouve pas ; il pénètre dans la maison , il rencontre votre frère ; dans l’ impossibilité d’ </t>
    </r>
    <r>
      <rPr>
        <b/>
        <sz val="11"/>
        <color rgb="FFCC3300"/>
        <rFont val="Arial"/>
        <family val="2"/>
      </rPr>
      <t>expliquer</t>
    </r>
    <r>
      <rPr>
        <sz val="11"/>
        <color rgb="FF333333"/>
        <rFont val="Arial"/>
        <family val="2"/>
      </rPr>
      <t xml:space="preserve"> sa présence chez vous à cette heure , il le frappe .</t>
    </r>
  </si>
  <si>
    <r>
      <t xml:space="preserve">À ce nom de maman adressé à </t>
    </r>
    <r>
      <rPr>
        <sz val="11"/>
        <color rgb="FF000000"/>
        <rFont val="Calibri"/>
        <family val="2"/>
        <scheme val="minor"/>
      </rPr>
      <t>Madame</t>
    </r>
    <r>
      <rPr>
        <sz val="11"/>
        <color rgb="FF333333"/>
        <rFont val="Arial"/>
        <family val="2"/>
      </rPr>
      <t xml:space="preserve"> </t>
    </r>
    <r>
      <rPr>
        <sz val="11"/>
        <color rgb="FF000000"/>
        <rFont val="Calibri"/>
        <family val="2"/>
        <scheme val="minor"/>
      </rPr>
      <t>Dilois</t>
    </r>
    <r>
      <rPr>
        <sz val="11"/>
        <color rgb="FF333333"/>
        <rFont val="Arial"/>
        <family val="2"/>
      </rPr>
      <t xml:space="preserve"> , et qui cependant pouvait s’ </t>
    </r>
    <r>
      <rPr>
        <b/>
        <sz val="11"/>
        <color rgb="FFCC3300"/>
        <rFont val="Arial"/>
        <family val="2"/>
      </rPr>
      <t>expliquer</t>
    </r>
    <r>
      <rPr>
        <sz val="11"/>
        <color rgb="FF333333"/>
        <rFont val="Arial"/>
        <family val="2"/>
      </rPr>
      <t xml:space="preserve"> naturellement si cette enfant était la fille de </t>
    </r>
    <r>
      <rPr>
        <sz val="11"/>
        <color rgb="FF000000"/>
        <rFont val="Calibri"/>
        <family val="2"/>
        <scheme val="minor"/>
      </rPr>
      <t>M</t>
    </r>
    <r>
      <rPr>
        <sz val="11"/>
        <color rgb="FF333333"/>
        <rFont val="Arial"/>
        <family val="2"/>
      </rPr>
      <t xml:space="preserve"> </t>
    </r>
    <r>
      <rPr>
        <sz val="11"/>
        <color rgb="FF000000"/>
        <rFont val="Calibri"/>
        <family val="2"/>
        <scheme val="minor"/>
      </rPr>
      <t>Dilois</t>
    </r>
    <r>
      <rPr>
        <sz val="11"/>
        <color rgb="FF333333"/>
        <rFont val="Arial"/>
        <family val="2"/>
      </rPr>
      <t xml:space="preserve"> , </t>
    </r>
    <r>
      <rPr>
        <sz val="11"/>
        <color rgb="FF000000"/>
        <rFont val="Calibri"/>
        <family val="2"/>
        <scheme val="minor"/>
      </rPr>
      <t>Luizzi</t>
    </r>
    <r>
      <rPr>
        <sz val="11"/>
        <color rgb="FF333333"/>
        <rFont val="Arial"/>
        <family val="2"/>
      </rPr>
      <t xml:space="preserve"> regarda vivement la charmante marchande ; elle était toute rouge et tenait ses yeux baissés .</t>
    </r>
  </si>
  <si>
    <r>
      <t xml:space="preserve">N’ admettant que les idées explicables par la sensation ou la réflexion , et ne pouvant </t>
    </r>
    <r>
      <rPr>
        <b/>
        <sz val="11"/>
        <color rgb="FFCC3300"/>
        <rFont val="Arial"/>
        <family val="2"/>
      </rPr>
      <t>expliquer</t>
    </r>
    <r>
      <rPr>
        <sz val="11"/>
        <color rgb="FF333333"/>
        <rFont val="Arial"/>
        <family val="2"/>
      </rPr>
      <t xml:space="preserve"> ni par l’ une ni par l’ autre la substance , il lui fallait bien la nier , la résoudre dans les qualités qu’ atteignent aisément la sensation ou la réflexion , et que son système explique et admet .</t>
    </r>
  </si>
  <si>
    <r>
      <t xml:space="preserve">Et tout cela , se sentant , se comprenant , ayant l’ air simple en soi , mais ne s’ </t>
    </r>
    <r>
      <rPr>
        <b/>
        <sz val="11"/>
        <color rgb="FFCC3300"/>
        <rFont val="Arial"/>
        <family val="2"/>
      </rPr>
      <t>expliquant</t>
    </r>
    <r>
      <rPr>
        <sz val="11"/>
        <color rgb="FF333333"/>
        <rFont val="Arial"/>
        <family val="2"/>
      </rPr>
      <t xml:space="preserve"> guère .</t>
    </r>
  </si>
  <si>
    <r>
      <t xml:space="preserve">Tout alors s’ </t>
    </r>
    <r>
      <rPr>
        <b/>
        <sz val="11"/>
        <color rgb="FFCC3300"/>
        <rFont val="Arial"/>
        <family val="2"/>
      </rPr>
      <t>expliquait</t>
    </r>
    <r>
      <rPr>
        <sz val="11"/>
        <color rgb="FF333333"/>
        <rFont val="Arial"/>
        <family val="2"/>
      </rPr>
      <t xml:space="preserve"> : les chylifères étaient produits par l’ émulsion et l’ absorption de la graisse dissoute par l’ éther .</t>
    </r>
  </si>
  <si>
    <r>
      <t xml:space="preserve">La progression de ces dernières ne saurait s’ </t>
    </r>
    <r>
      <rPr>
        <b/>
        <sz val="11"/>
        <color rgb="FFCC3300"/>
        <rFont val="Arial"/>
        <family val="2"/>
      </rPr>
      <t>expliquer</t>
    </r>
    <r>
      <rPr>
        <sz val="11"/>
        <color rgb="FF333333"/>
        <rFont val="Arial"/>
        <family val="2"/>
      </rPr>
      <t xml:space="preserve"> s’ il ne s’ agissait que des populations rurales .</t>
    </r>
  </si>
  <si>
    <r>
      <t xml:space="preserve">Il est puéril de confondre ces changements dans les données du problème du profit avec des signes d’ une économie progressive ou de les </t>
    </r>
    <r>
      <rPr>
        <b/>
        <sz val="11"/>
        <color rgb="FFCC3300"/>
        <rFont val="Arial"/>
        <family val="2"/>
      </rPr>
      <t>expliquer</t>
    </r>
    <r>
      <rPr>
        <sz val="11"/>
        <color rgb="FF333333"/>
        <rFont val="Arial"/>
        <family val="2"/>
      </rPr>
      <t xml:space="preserve"> économiquement par la référence peu compromettante à la pression des groupes sociaux .</t>
    </r>
  </si>
  <si>
    <r>
      <t xml:space="preserve">L’ usage que la biologie fit si longtemps des causes finales est théologique , si l’ on y pense bien ; théologique tant que l’ on </t>
    </r>
    <r>
      <rPr>
        <b/>
        <sz val="11"/>
        <color rgb="FFCC3300"/>
        <rFont val="Arial"/>
        <family val="2"/>
      </rPr>
      <t>explique</t>
    </r>
    <r>
      <rPr>
        <sz val="11"/>
        <color rgb="FF333333"/>
        <rFont val="Arial"/>
        <family val="2"/>
      </rPr>
      <t xml:space="preserve"> l’ arrangement des organes et la fixité des espèces par les desseins d’ un créateur .</t>
    </r>
  </si>
  <si>
    <r>
      <t xml:space="preserve">Le désistement de </t>
    </r>
    <r>
      <rPr>
        <sz val="11"/>
        <color rgb="FF000000"/>
        <rFont val="Calibri"/>
        <family val="2"/>
        <scheme val="minor"/>
      </rPr>
      <t>Tolstoï</t>
    </r>
    <r>
      <rPr>
        <sz val="11"/>
        <color rgb="FF333333"/>
        <rFont val="Arial"/>
        <family val="2"/>
      </rPr>
      <t xml:space="preserve">en tant qu’ artiste s’ </t>
    </r>
    <r>
      <rPr>
        <b/>
        <sz val="11"/>
        <color rgb="FFCC3300"/>
        <rFont val="Arial"/>
        <family val="2"/>
      </rPr>
      <t>explique</t>
    </r>
    <r>
      <rPr>
        <sz val="11"/>
        <color rgb="FF333333"/>
        <rFont val="Arial"/>
        <family val="2"/>
      </rPr>
      <t xml:space="preserve"> aussi par le déclin de ses facultés créatrices .</t>
    </r>
  </si>
  <si>
    <r>
      <t xml:space="preserve">Sans doute , dans des sociétés encore incultes où la sensibilité individuelle , difficile à émouvoir , ne réagit que sous l’ action d’ irritants très intenses , il peut y avoir une nécessité à ce que le blâme , pour être fortement senti , se traduise sous cette forme violente : et , par là , s’ </t>
    </r>
    <r>
      <rPr>
        <b/>
        <sz val="11"/>
        <color rgb="FFCC3300"/>
        <rFont val="Arial"/>
        <family val="2"/>
      </rPr>
      <t>explique</t>
    </r>
    <r>
      <rPr>
        <sz val="11"/>
        <color rgb="FF333333"/>
        <rFont val="Arial"/>
        <family val="2"/>
      </rPr>
      <t xml:space="preserve"> en partie - mais en partie seulement comme nous le verrons sous peu - l’ emploi qui a été si largement fait des corrections matérielles à certaines époques de l’ histoire .</t>
    </r>
  </si>
  <si>
    <r>
      <t xml:space="preserve">De telles ressemblances ne paraissent pouvoir s’ </t>
    </r>
    <r>
      <rPr>
        <b/>
        <sz val="11"/>
        <color rgb="FFCC3300"/>
        <rFont val="Arial"/>
        <family val="2"/>
      </rPr>
      <t>expliquer</t>
    </r>
    <r>
      <rPr>
        <sz val="11"/>
        <color rgb="FF333333"/>
        <rFont val="Arial"/>
        <family val="2"/>
      </rPr>
      <t xml:space="preserve"> que par une communauté d’ origine .</t>
    </r>
  </si>
  <si>
    <r>
      <t xml:space="preserve">Quand l’ arbre que je regarde sera agité par le vent , la sensation et le mécanisme cérébral qu’ elle implique auront un mouvement parallèle , si notre thèse mécaniste est vraie ; mouvement qui ne s’ </t>
    </r>
    <r>
      <rPr>
        <b/>
        <sz val="11"/>
        <color rgb="FFCC3300"/>
        <rFont val="Arial"/>
        <family val="2"/>
      </rPr>
      <t>explique</t>
    </r>
    <r>
      <rPr>
        <sz val="11"/>
        <color rgb="FF333333"/>
        <rFont val="Arial"/>
        <family val="2"/>
      </rPr>
      <t xml:space="preserve"> pas par les propriétés de la sensation comme réalité cérébrale , mais qui est provoqué , actionné directement par le mouvement de la réalité extérieure au cerveau .</t>
    </r>
  </si>
  <si>
    <r>
      <t xml:space="preserve">Ainsi s’ </t>
    </r>
    <r>
      <rPr>
        <b/>
        <sz val="11"/>
        <color rgb="FFCC3300"/>
        <rFont val="Arial"/>
        <family val="2"/>
      </rPr>
      <t>explique</t>
    </r>
    <r>
      <rPr>
        <sz val="11"/>
        <color rgb="FF333333"/>
        <rFont val="Arial"/>
        <family val="2"/>
      </rPr>
      <t xml:space="preserve"> que , pour le marxiste , l’ homme le plus moral soit le plus progressiste .</t>
    </r>
  </si>
  <si>
    <r>
      <t xml:space="preserve">Ainsi s’ </t>
    </r>
    <r>
      <rPr>
        <b/>
        <sz val="11"/>
        <color rgb="FFCC3300"/>
        <rFont val="Arial"/>
        <family val="2"/>
      </rPr>
      <t>expliquent</t>
    </r>
    <r>
      <rPr>
        <sz val="11"/>
        <color rgb="FF333333"/>
        <rFont val="Arial"/>
        <family val="2"/>
      </rPr>
      <t xml:space="preserve"> les égards dont les vieillards sont souvent l’ objet , et l’ autorité qui leur est reconnue .</t>
    </r>
  </si>
  <si>
    <r>
      <t xml:space="preserve">On pourrait trouver encore d’ autres raisons pour </t>
    </r>
    <r>
      <rPr>
        <b/>
        <sz val="11"/>
        <color rgb="FFCC3300"/>
        <rFont val="Arial"/>
        <family val="2"/>
      </rPr>
      <t>expliquer</t>
    </r>
    <r>
      <rPr>
        <sz val="11"/>
        <color rgb="FF333333"/>
        <rFont val="Arial"/>
        <family val="2"/>
      </rPr>
      <t xml:space="preserve"> le déclin d’ une institution qui , tout en rendant de sérieux services , avait beaucoup contribué à maintenir l’ idée de brutalité .</t>
    </r>
  </si>
  <si>
    <r>
      <t xml:space="preserve">Avant de chercher à l’ </t>
    </r>
    <r>
      <rPr>
        <b/>
        <sz val="11"/>
        <color rgb="FFCC3300"/>
        <rFont val="Arial"/>
        <family val="2"/>
      </rPr>
      <t>expliquer</t>
    </r>
    <r>
      <rPr>
        <sz val="11"/>
        <color rgb="FF333333"/>
        <rFont val="Arial"/>
        <family val="2"/>
      </rPr>
      <t xml:space="preserve"> , mieux vaudra , sans doute , tâcher de décrire comment .</t>
    </r>
  </si>
  <si>
    <r>
      <t xml:space="preserve">Nansen </t>
    </r>
    <r>
      <rPr>
        <b/>
        <sz val="11"/>
        <color rgb="FFCC3300"/>
        <rFont val="Arial"/>
        <family val="2"/>
      </rPr>
      <t>explique</t>
    </r>
    <r>
      <rPr>
        <sz val="11"/>
        <color rgb="FF333333"/>
        <rFont val="Arial"/>
        <family val="2"/>
      </rPr>
      <t xml:space="preserve"> leur inhumanité par la peur qu’ ils ont , en général , d’ entrer en contact avec des cadavres .</t>
    </r>
  </si>
  <si>
    <r>
      <t xml:space="preserve">Ce n’ est pas à un affaiblissement de la répression que l’ augmentation de la criminalité en France , depuis cinquante ans au moins , est </t>
    </r>
    <r>
      <rPr>
        <b/>
        <sz val="11"/>
        <color rgb="FFCC3300"/>
        <rFont val="Arial"/>
        <family val="2"/>
      </rPr>
      <t>imputable</t>
    </r>
    <r>
      <rPr>
        <sz val="11"/>
        <color rgb="FF333333"/>
        <rFont val="Arial"/>
        <family val="2"/>
      </rPr>
      <t xml:space="preserve"> , puisque , an contraire , si l’ on en juge par la proportion des acquittements , la répression est devenue plus sévère .</t>
    </r>
  </si>
  <si>
    <r>
      <t xml:space="preserve">Cette distinction , une fois admise , aurait certainement pour effet de diminuer la liste des suicides </t>
    </r>
    <r>
      <rPr>
        <b/>
        <sz val="11"/>
        <color rgb="FFCC3300"/>
        <rFont val="Arial"/>
        <family val="2"/>
      </rPr>
      <t>imputables</t>
    </r>
    <r>
      <rPr>
        <sz val="11"/>
        <color rgb="FF333333"/>
        <rFont val="Arial"/>
        <family val="2"/>
      </rPr>
      <t xml:space="preserve"> à l’ imitation ; néanmoins , il est incontestable qu’ ils sont très nombreux .</t>
    </r>
  </si>
  <si>
    <r>
      <t xml:space="preserve">Mais , quel que soit mon discours , il ne vient point de moi : la pensée qui fait courir ma plume ne m’ est pas personnelle , et rien de ce que j’ écris ne m’ est </t>
    </r>
    <r>
      <rPr>
        <b/>
        <sz val="11"/>
        <color rgb="FFCC3300"/>
        <rFont val="Arial"/>
        <family val="2"/>
      </rPr>
      <t>imputable</t>
    </r>
    <r>
      <rPr>
        <sz val="11"/>
        <color rgb="FF333333"/>
        <rFont val="Arial"/>
        <family val="2"/>
      </rPr>
      <t xml:space="preserve"> .</t>
    </r>
  </si>
  <si>
    <r>
      <t xml:space="preserve">Je ne prétends pas blâmer les usuriers : tout vice politique n’ est </t>
    </r>
    <r>
      <rPr>
        <b/>
        <i/>
        <sz val="11"/>
        <color rgb="FFCC3300"/>
        <rFont val="Arial"/>
        <family val="2"/>
      </rPr>
      <t>imputable</t>
    </r>
    <r>
      <rPr>
        <i/>
        <sz val="11"/>
        <color rgb="FF333333"/>
        <rFont val="Arial"/>
        <family val="2"/>
      </rPr>
      <t xml:space="preserve"> qu’ aux circonstances et nullement aux citoyens qui en profitent .</t>
    </r>
  </si>
  <si>
    <r>
      <t xml:space="preserve">Il est à croire que ces premiers ramassis d’ indisciplinés ont été les foyers les plus actifs de guerres et de conquêtes , et que , par suite , si tous les fléaux nés de la vie belliqueuse leur sont </t>
    </r>
    <r>
      <rPr>
        <b/>
        <sz val="11"/>
        <color rgb="FFCC3300"/>
        <rFont val="Arial"/>
        <family val="2"/>
      </rPr>
      <t>imputables</t>
    </r>
    <r>
      <rPr>
        <sz val="11"/>
        <color rgb="FF333333"/>
        <rFont val="Arial"/>
        <family val="2"/>
      </rPr>
      <t xml:space="preserve"> , il faut leur faire honneur des grandes agglomérations nationales , garantie finale de richesse et de paix .</t>
    </r>
  </si>
  <si>
    <r>
      <t xml:space="preserve">Un des experts qui a conclu contre </t>
    </r>
    <r>
      <rPr>
        <sz val="11"/>
        <color rgb="FF000000"/>
        <rFont val="Calibri"/>
        <family val="2"/>
        <scheme val="minor"/>
      </rPr>
      <t>Dreyfus</t>
    </r>
    <r>
      <rPr>
        <sz val="11"/>
        <color rgb="FF333333"/>
        <rFont val="Arial"/>
        <family val="2"/>
      </rPr>
      <t xml:space="preserve"> aurait reconnu l’ identité des écritures dans le bordereau accusateur et dans une lettre émanant de celui à qui la trahison serait </t>
    </r>
    <r>
      <rPr>
        <b/>
        <sz val="11"/>
        <color rgb="FFCC3300"/>
        <rFont val="Arial"/>
        <family val="2"/>
      </rPr>
      <t>imputable</t>
    </r>
    <r>
      <rPr>
        <sz val="11"/>
        <color rgb="FF333333"/>
        <rFont val="Arial"/>
        <family val="2"/>
      </rPr>
      <t xml:space="preserve"> .</t>
    </r>
  </si>
  <si>
    <r>
      <t xml:space="preserve">Outre la hausse naturelle des denrées alimentaires , qui tient à la qualité inférieure des derniers terrains mis en culture , il y a une hausse abusive , </t>
    </r>
    <r>
      <rPr>
        <b/>
        <sz val="11"/>
        <color rgb="FFCC3300"/>
        <rFont val="Arial"/>
        <family val="2"/>
      </rPr>
      <t>imputable</t>
    </r>
    <r>
      <rPr>
        <sz val="11"/>
        <color rgb="FF333333"/>
        <rFont val="Arial"/>
        <family val="2"/>
      </rPr>
      <t xml:space="preserve"> au monopole .</t>
    </r>
  </si>
  <si>
    <r>
      <t xml:space="preserve">Tout le tapage qu’ ils réprouvent du haut de leur hypocrisie , n’ est </t>
    </r>
    <r>
      <rPr>
        <b/>
        <sz val="11"/>
        <color rgb="FFCC3300"/>
        <rFont val="Arial"/>
        <family val="2"/>
      </rPr>
      <t>imputable</t>
    </r>
    <r>
      <rPr>
        <sz val="11"/>
        <color rgb="FF333333"/>
        <rFont val="Arial"/>
        <family val="2"/>
      </rPr>
      <t xml:space="preserve"> , comme on le leur a dit en face , qu’ à leur conduite " équivoque et louche" .</t>
    </r>
  </si>
  <si>
    <r>
      <t xml:space="preserve">et , de fait , ils y allaient tous ensemble , si un homme du métier , Gaudin , commissaire de la Trésorerie , ayant entendu crier le décret dans la rue , n’ avait couru au comité des finances pour expliquer « qu’ il n’ y avait rien de commun » entre les deux groupes de proscrits , que les fermiers étaient des concessionnaires à bail et à bénéfice aléatoire , que les receveurs étaient des fonctionnaires payés par une remise fixe , et que le délit des premiers , prouvé ou non prouvé , n’ était pas </t>
    </r>
    <r>
      <rPr>
        <b/>
        <sz val="11"/>
        <color rgb="FFCC3300"/>
        <rFont val="Arial"/>
        <family val="2"/>
      </rPr>
      <t>imputable</t>
    </r>
    <r>
      <rPr>
        <sz val="11"/>
        <color rgb="FF333333"/>
        <rFont val="Arial"/>
        <family val="2"/>
      </rPr>
      <t xml:space="preserve"> aux seconds .</t>
    </r>
  </si>
  <si>
    <r>
      <t xml:space="preserve">Il s’ agit alors , non plus d’ un concert </t>
    </r>
    <r>
      <rPr>
        <b/>
        <sz val="11"/>
        <color rgb="FFCC3300"/>
        <rFont val="Arial"/>
        <family val="2"/>
      </rPr>
      <t>imputable</t>
    </r>
    <r>
      <rPr>
        <sz val="11"/>
        <color rgb="FF333333"/>
        <rFont val="Arial"/>
        <family val="2"/>
      </rPr>
      <t xml:space="preserve"> à une coordination providentielle ou à une combinaison fortuite , mais d’ une influence immédiate , active , déterminante , portant sur les causes secondes , et exercée par les forces à l’ énergie desquelles nous rapportons immédiatement la production des phénomènes dont nous sommes témoins .</t>
    </r>
  </si>
  <si>
    <r>
      <t xml:space="preserve">Enfin , même d’ après les observateurs qui attribuent le plus d’ influence à l’ alcoolisme , un dixième seulement des cas lui serait </t>
    </r>
    <r>
      <rPr>
        <b/>
        <sz val="11"/>
        <color rgb="FFCC3300"/>
        <rFont val="Arial"/>
        <family val="2"/>
      </rPr>
      <t>imputable</t>
    </r>
    <r>
      <rPr>
        <sz val="11"/>
        <color rgb="FF333333"/>
        <rFont val="Arial"/>
        <family val="2"/>
      </rPr>
      <t xml:space="preserve"> .</t>
    </r>
  </si>
  <si>
    <r>
      <t xml:space="preserve">Et je conçois qu’ on accepte des arrêts rendus de la sorte , qui peuvent être ineptes ou cruels mais dont l’ absurdité du moins et la barbarie ne sont , pour ainsi dire , </t>
    </r>
    <r>
      <rPr>
        <b/>
        <sz val="11"/>
        <color rgb="FFCC3300"/>
        <rFont val="Arial"/>
        <family val="2"/>
      </rPr>
      <t>imputables</t>
    </r>
    <r>
      <rPr>
        <sz val="11"/>
        <color rgb="FF333333"/>
        <rFont val="Arial"/>
        <family val="2"/>
      </rPr>
      <t xml:space="preserve"> à personne .</t>
    </r>
  </si>
  <si>
    <r>
      <t xml:space="preserve">Les affaires ne se terminaient pas : </t>
    </r>
    <r>
      <rPr>
        <sz val="11"/>
        <color rgb="FF000000"/>
        <rFont val="Calibri"/>
        <family val="2"/>
        <scheme val="minor"/>
      </rPr>
      <t>Walstein</t>
    </r>
    <r>
      <rPr>
        <sz val="11"/>
        <color rgb="FF333333"/>
        <rFont val="Arial"/>
        <family val="2"/>
      </rPr>
      <t xml:space="preserve"> lui avança une nouvelle somme </t>
    </r>
    <r>
      <rPr>
        <b/>
        <sz val="11"/>
        <color rgb="FFCC3300"/>
        <rFont val="Arial"/>
        <family val="2"/>
      </rPr>
      <t>imputable</t>
    </r>
    <r>
      <rPr>
        <sz val="11"/>
        <color rgb="FF333333"/>
        <rFont val="Arial"/>
        <family val="2"/>
      </rPr>
      <t xml:space="preserve"> sur le payement de la lettre de crédit .</t>
    </r>
  </si>
  <si>
    <r>
      <t xml:space="preserve">Il s’ agit de dégager , dans l’ espèce , la part d’ erreurs </t>
    </r>
    <r>
      <rPr>
        <b/>
        <i/>
        <sz val="11"/>
        <color rgb="FFCC3300"/>
        <rFont val="Arial"/>
        <family val="2"/>
      </rPr>
      <t>imputable</t>
    </r>
    <r>
      <rPr>
        <i/>
        <sz val="11"/>
        <color rgb="FF333333"/>
        <rFont val="Arial"/>
        <family val="2"/>
      </rPr>
      <t xml:space="preserve"> à chacune de ces deux causes .</t>
    </r>
  </si>
  <si>
    <r>
      <t xml:space="preserve">Selon Enrico Ferri , c’ est au contraire la responsabilité subjective , ou du moins une certaine façon de l’ entendre , qui constitue l’ erreur </t>
    </r>
    <r>
      <rPr>
        <b/>
        <sz val="11"/>
        <color rgb="FFCC3300"/>
        <rFont val="Arial"/>
        <family val="2"/>
      </rPr>
      <t>imputable</t>
    </r>
    <r>
      <rPr>
        <sz val="11"/>
        <color rgb="FF333333"/>
        <rFont val="Arial"/>
        <family val="2"/>
      </rPr>
      <t xml:space="preserve"> aux superstitions religieuses .</t>
    </r>
  </si>
  <si>
    <r>
      <t xml:space="preserve">D’ un côté en tirant nos perceptions vers le rêve , par ce que nous y trouvons de faux , qui n’ est jamais </t>
    </r>
    <r>
      <rPr>
        <b/>
        <sz val="11"/>
        <color rgb="FFCC3300"/>
        <rFont val="Arial"/>
        <family val="2"/>
      </rPr>
      <t>imputable</t>
    </r>
    <r>
      <rPr>
        <sz val="11"/>
        <color rgb="FF333333"/>
        <rFont val="Arial"/>
        <family val="2"/>
      </rPr>
      <t xml:space="preserve"> à l’ objet , mais à notre paresse seulement .</t>
    </r>
  </si>
  <si>
    <r>
      <t xml:space="preserve">J’ intervins aussitôt pour stimuler les énergies , et m’ opposai à un ralentissement dans l’ action quotidienne de l’ artillerie que le général de </t>
    </r>
    <r>
      <rPr>
        <sz val="11"/>
        <color rgb="FF000000"/>
        <rFont val="Calibri"/>
        <family val="2"/>
        <scheme val="minor"/>
      </rPr>
      <t>Langle</t>
    </r>
    <r>
      <rPr>
        <sz val="11"/>
        <color rgb="FF333333"/>
        <rFont val="Arial"/>
        <family val="2"/>
      </rPr>
      <t xml:space="preserve"> me signalait comme </t>
    </r>
    <r>
      <rPr>
        <b/>
        <sz val="11"/>
        <color rgb="FFCC3300"/>
        <rFont val="Arial"/>
        <family val="2"/>
      </rPr>
      <t>imputable</t>
    </r>
    <r>
      <rPr>
        <sz val="11"/>
        <color rgb="FF333333"/>
        <rFont val="Arial"/>
        <family val="2"/>
      </rPr>
      <t xml:space="preserve"> en mauvais temps et à l’ état des routes : s’ il pleuvait chez nous , il pleuvait aussi chez l’ ennemi .</t>
    </r>
  </si>
  <si>
    <r>
      <t xml:space="preserve">Pourtant on voit presque universellement subsister l’ impression que les maux économiques dont souffrit longuement l’ Europe après la guerre étaient </t>
    </r>
    <r>
      <rPr>
        <b/>
        <sz val="11"/>
        <color rgb="FFCC3300"/>
        <rFont val="Arial"/>
        <family val="2"/>
      </rPr>
      <t>imputables</t>
    </r>
    <r>
      <rPr>
        <sz val="11"/>
        <color rgb="FF333333"/>
        <rFont val="Arial"/>
        <family val="2"/>
      </rPr>
      <t xml:space="preserve"> au Traité .</t>
    </r>
  </si>
  <si>
    <r>
      <t xml:space="preserve">Pour une conscience entièrement créatrice , le possible serait antérieur au réel qui en procéderait par réalisation , même si l’ annulation du délai , ordinairement </t>
    </r>
    <r>
      <rPr>
        <b/>
        <sz val="11"/>
        <color rgb="FFCC3300"/>
        <rFont val="Arial"/>
        <family val="2"/>
      </rPr>
      <t>imputable</t>
    </r>
    <r>
      <rPr>
        <sz val="11"/>
        <color rgb="FF333333"/>
        <rFont val="Arial"/>
        <family val="2"/>
      </rPr>
      <t xml:space="preserve"> à un réel importun ou défavorable , devait rendre indiscernable la réalisation de son intention .</t>
    </r>
  </si>
  <si>
    <r>
      <t xml:space="preserve">L’ acte volontaire seul est </t>
    </r>
    <r>
      <rPr>
        <b/>
        <sz val="11"/>
        <color rgb="FFCC3300"/>
        <rFont val="Arial"/>
        <family val="2"/>
      </rPr>
      <t>imputable</t>
    </r>
    <r>
      <rPr>
        <sz val="11"/>
        <color rgb="FF333333"/>
        <rFont val="Arial"/>
        <family val="2"/>
      </rPr>
      <t xml:space="preserve"> .</t>
    </r>
  </si>
  <si>
    <r>
      <t xml:space="preserve">L’ objet est circulaire si , aussi proche de moi par tous ses côtés , il n’ impose au mouvement de mon regard aucun changement de courbure , ou si ceux qu’ il lui impose sont </t>
    </r>
    <r>
      <rPr>
        <b/>
        <sz val="11"/>
        <color rgb="FFCC3300"/>
        <rFont val="Arial"/>
        <family val="2"/>
      </rPr>
      <t>imputables</t>
    </r>
    <r>
      <rPr>
        <sz val="11"/>
        <color rgb="FF333333"/>
        <rFont val="Arial"/>
        <family val="2"/>
      </rPr>
      <t xml:space="preserve"> à la présentation oblique , selon la science du monde qui m’ est donnée avec mon corps .</t>
    </r>
  </si>
  <si>
    <r>
      <t xml:space="preserve">La firme subit des pertes et perçoit des gains qui ne sont pas </t>
    </r>
    <r>
      <rPr>
        <b/>
        <sz val="11"/>
        <color rgb="FFCC3300"/>
        <rFont val="Arial"/>
        <family val="2"/>
      </rPr>
      <t>imputables</t>
    </r>
    <r>
      <rPr>
        <sz val="11"/>
        <color rgb="FF333333"/>
        <rFont val="Arial"/>
        <family val="2"/>
      </rPr>
      <t xml:space="preserve"> aux décisions du chef de firme .</t>
    </r>
  </si>
  <si>
    <r>
      <t xml:space="preserve">S’ il advient que la médiocrité marque , pourtant , ses faits et gestes , j’ en éprouve la sensation d’ une absurde anomalie , </t>
    </r>
    <r>
      <rPr>
        <b/>
        <sz val="11"/>
        <color rgb="FFCC3300"/>
        <rFont val="Arial"/>
        <family val="2"/>
      </rPr>
      <t>imputable</t>
    </r>
    <r>
      <rPr>
        <sz val="11"/>
        <color rgb="FF333333"/>
        <rFont val="Arial"/>
        <family val="2"/>
      </rPr>
      <t xml:space="preserve"> aux fautes des français , non au génie de la patrie .</t>
    </r>
  </si>
  <si>
    <r>
      <t xml:space="preserve">On a compris qu’ il faut associer l’ état à l’ industrie chaque fois que ce sera nécessaire pour réduire les conséquences du chômage technologique </t>
    </r>
    <r>
      <rPr>
        <b/>
        <sz val="11"/>
        <color rgb="FFCC3300"/>
        <rFont val="Arial"/>
        <family val="2"/>
      </rPr>
      <t>imputable</t>
    </r>
    <r>
      <rPr>
        <sz val="11"/>
        <color rgb="FF333333"/>
        <rFont val="Arial"/>
        <family val="2"/>
      </rPr>
      <t xml:space="preserve"> aux innovations majeures ; si l’ application ne suit pas , ce ne sera pas faute d’ avoir vu la difficulté et les moyens de la résoudre .</t>
    </r>
  </si>
  <si>
    <r>
      <t xml:space="preserve">Mais , dès qu’ elle jugeait qu’ une faute suffisamment grave était </t>
    </r>
    <r>
      <rPr>
        <b/>
        <sz val="11"/>
        <color rgb="FFCC3300"/>
        <rFont val="Arial"/>
        <family val="2"/>
      </rPr>
      <t>imputable</t>
    </r>
    <r>
      <rPr>
        <sz val="11"/>
        <color rgb="FF333333"/>
        <rFont val="Arial"/>
        <family val="2"/>
      </rPr>
      <t xml:space="preserve"> , elle accordait réparation entière du préjudice causé .</t>
    </r>
  </si>
  <si>
    <r>
      <t xml:space="preserve">Cependant , sans parler des admissions injustes dues à la faveur ou même à la vénalité - toutes pratiques qui sont </t>
    </r>
    <r>
      <rPr>
        <b/>
        <sz val="11"/>
        <color rgb="FFCC3300"/>
        <rFont val="Arial"/>
        <family val="2"/>
      </rPr>
      <t>imputables</t>
    </r>
    <r>
      <rPr>
        <sz val="11"/>
        <color rgb="FF333333"/>
        <rFont val="Arial"/>
        <family val="2"/>
      </rPr>
      <t xml:space="preserve"> aux mœurs du temps plutôt qu’ à l’ institution - il paraît bien que les échecs étaient relativement rares .</t>
    </r>
  </si>
  <si>
    <r>
      <t xml:space="preserve">Si le caractère de la </t>
    </r>
    <r>
      <rPr>
        <sz val="11"/>
        <color rgb="FF000000"/>
        <rFont val="Calibri"/>
        <family val="2"/>
        <scheme val="minor"/>
      </rPr>
      <t>Triplice</t>
    </r>
    <r>
      <rPr>
        <sz val="11"/>
        <color rgb="FF333333"/>
        <rFont val="Arial"/>
        <family val="2"/>
      </rPr>
      <t xml:space="preserve"> s’ était modifié , la faute en était donc </t>
    </r>
    <r>
      <rPr>
        <b/>
        <sz val="11"/>
        <color rgb="FFCC3300"/>
        <rFont val="Arial"/>
        <family val="2"/>
      </rPr>
      <t>imputable</t>
    </r>
    <r>
      <rPr>
        <sz val="11"/>
        <color rgb="FF333333"/>
        <rFont val="Arial"/>
        <family val="2"/>
      </rPr>
      <t xml:space="preserve"> à la </t>
    </r>
    <r>
      <rPr>
        <sz val="11"/>
        <color rgb="FF000000"/>
        <rFont val="Calibri"/>
        <family val="2"/>
        <scheme val="minor"/>
      </rPr>
      <t>France</t>
    </r>
    <r>
      <rPr>
        <sz val="11"/>
        <color rgb="FF333333"/>
        <rFont val="Arial"/>
        <family val="2"/>
      </rPr>
      <t xml:space="preserve"> , qui , par son incompréhensible alliance militaire avec le tsarisme , et par les agissements de ses ministres , notamment de </t>
    </r>
    <r>
      <rPr>
        <sz val="11"/>
        <color rgb="FF000000"/>
        <rFont val="Calibri"/>
        <family val="2"/>
        <scheme val="minor"/>
      </rPr>
      <t>Delcassé</t>
    </r>
    <r>
      <rPr>
        <sz val="11"/>
        <color rgb="FF333333"/>
        <rFont val="Arial"/>
        <family val="2"/>
      </rPr>
      <t xml:space="preserve"> , avait clairement laissé voir que sa politique extérieure restait dirigée contre l’ </t>
    </r>
    <r>
      <rPr>
        <sz val="11"/>
        <color rgb="FF000000"/>
        <rFont val="Calibri"/>
        <family val="2"/>
        <scheme val="minor"/>
      </rPr>
      <t>Allemagne</t>
    </r>
    <r>
      <rPr>
        <sz val="11"/>
        <color rgb="FF333333"/>
        <rFont val="Arial"/>
        <family val="2"/>
      </rPr>
      <t xml:space="preserve"> ; que son but était l’ encerclement des puissances germaniques .</t>
    </r>
  </si>
  <si>
    <r>
      <t xml:space="preserve">Si maintenant notre affection est produite lorsque nous percevons le feu de la mitrailleuse , les réactions qui lui sont directement </t>
    </r>
    <r>
      <rPr>
        <b/>
        <sz val="11"/>
        <color rgb="FFCC3300"/>
        <rFont val="Arial"/>
        <family val="2"/>
      </rPr>
      <t>imputables</t>
    </r>
    <r>
      <rPr>
        <sz val="11"/>
        <color rgb="FF333333"/>
        <rFont val="Arial"/>
        <family val="2"/>
      </rPr>
      <t xml:space="preserve"> tendront uniquement à faire éviter le point d’ origine des balles et leur trace ; notre comportement pourra bien alors être dit circonstantiel , dans la mesure où il nous indique le lieu qu’ il faut éviter , adaptatif , puisqu’ il est commandé négativement par la menace de la mort , et objectif , en ce qu’ il vise un objet déterminé , la mitrailleuse .</t>
    </r>
  </si>
  <si>
    <r>
      <t xml:space="preserve">Dame , qui je vueil obeïr , je vous suppli que pardonner me vueilliez et non </t>
    </r>
    <r>
      <rPr>
        <b/>
        <sz val="11"/>
        <color rgb="FFC00000"/>
        <rFont val="Calibri"/>
        <family val="2"/>
        <scheme val="minor"/>
      </rPr>
      <t>imputer</t>
    </r>
    <r>
      <rPr>
        <sz val="11"/>
        <color rgb="FF000000"/>
        <rFont val="Calibri"/>
        <family val="2"/>
        <scheme val="minor"/>
      </rPr>
      <t xml:space="preserve"> ce dont je suis contraint au faire . </t>
    </r>
  </si>
  <si>
    <r>
      <t xml:space="preserve">Per archid . , D . Lxxxvi , c . Tanta ; pourtant ne congnoissoit il tant distinctement les poinctz des dez comme avoit faict par le passé ; dont povoit estre qu’ en la façon que Isaac , vieulx et mal voyant , print Jacob pour Esaü , ainsi , à la decision du procés dont estoit question , il auroit prins un quatre pour un cinq , notamment referent que lors il avoit usé de ses petits dez , et que , par disposition de droict , les imperfections de nature ne doibvent estre </t>
    </r>
    <r>
      <rPr>
        <b/>
        <sz val="11"/>
        <color rgb="FFC00000"/>
        <rFont val="Calibri"/>
        <family val="2"/>
        <scheme val="minor"/>
      </rPr>
      <t>imputées</t>
    </r>
    <r>
      <rPr>
        <sz val="11"/>
        <color rgb="FF000000"/>
        <rFont val="Calibri"/>
        <family val="2"/>
        <scheme val="minor"/>
      </rPr>
      <t xml:space="preserve"> à crime , comme apert ff .</t>
    </r>
  </si>
  <si>
    <r>
      <t xml:space="preserve">Le refuz qu’ un gentilhomme feit d’ une avanture que tous ses compaignons Cerchoyent , luy fut </t>
    </r>
    <r>
      <rPr>
        <b/>
        <sz val="11"/>
        <color rgb="FFC00000"/>
        <rFont val="Calibri"/>
        <family val="2"/>
        <scheme val="minor"/>
      </rPr>
      <t>imputé</t>
    </r>
    <r>
      <rPr>
        <sz val="11"/>
        <color rgb="FF000000"/>
        <rFont val="Calibri"/>
        <family val="2"/>
        <scheme val="minor"/>
      </rPr>
      <t xml:space="preserve"> à bien grande vertu ; et sa femme l’ en ayma et Estima beaucoup plus qu’ elle n’ avoit fait .</t>
    </r>
  </si>
  <si>
    <r>
      <t xml:space="preserve">car comme tu as faict exprimer par Ezechiel ton prophete en ces parolles , Toutes les foys que le pecheur se retournera à Dieu par vraye penitence , tous pechez qu’ il pourroit avoir commis ne luy seront </t>
    </r>
    <r>
      <rPr>
        <b/>
        <sz val="11"/>
        <color rgb="FFCC3300"/>
        <rFont val="Arial"/>
        <family val="2"/>
      </rPr>
      <t>imputez</t>
    </r>
    <r>
      <rPr>
        <sz val="11"/>
        <color rgb="FF333333"/>
        <rFont val="Arial"/>
        <family val="2"/>
      </rPr>
      <t xml:space="preserve"> , ny ne l’ empescheront d’ avoir la vie eternelle .</t>
    </r>
  </si>
  <si>
    <r>
      <t xml:space="preserve">Si tu me vois ou palle , ou de fiévre surpris , Quelquefois solitaire , ou triste de visage , Tu ne dois </t>
    </r>
    <r>
      <rPr>
        <b/>
        <sz val="11"/>
        <color rgb="FFC00000"/>
        <rFont val="Calibri"/>
        <family val="2"/>
        <scheme val="minor"/>
      </rPr>
      <t>imputer</t>
    </r>
    <r>
      <rPr>
        <sz val="11"/>
        <color rgb="FF000000"/>
        <rFont val="Calibri"/>
        <family val="2"/>
        <scheme val="minor"/>
      </rPr>
      <t xml:space="preserve"> ta faute à mon dommage : L’ Aurore ne met point son Thiton à mespris .</t>
    </r>
  </si>
  <si>
    <r>
      <t xml:space="preserve">La compagnie de Mlle de Montigny , qui ne nous était aucunement familière , et d’ eux deux qui étaient confidents du roi , fut , que je crois , une providence de Dieu pour me garantir de la calomnie que l’ on me voulait </t>
    </r>
    <r>
      <rPr>
        <b/>
        <sz val="11"/>
        <color rgb="FFCC3300"/>
        <rFont val="Arial"/>
        <family val="2"/>
      </rPr>
      <t>imputer</t>
    </r>
    <r>
      <rPr>
        <sz val="11"/>
        <color rgb="FF333333"/>
        <rFont val="Arial"/>
        <family val="2"/>
      </rPr>
      <t xml:space="preserve"> .</t>
    </r>
  </si>
  <si>
    <r>
      <t xml:space="preserve">Et de moy pour ceste heure prendrez advertissement , que ce qu’ on me </t>
    </r>
    <r>
      <rPr>
        <b/>
        <sz val="11"/>
        <color rgb="FFC00000"/>
        <rFont val="Arial"/>
        <family val="2"/>
      </rPr>
      <t>impute</t>
    </r>
    <r>
      <rPr>
        <sz val="11"/>
        <color rgb="FF333333"/>
        <rFont val="Arial"/>
        <family val="2"/>
      </rPr>
      <t xml:space="preserve"> à vice a esté imitation des Université et Parlement de Paris : lieux es quelz consiste la vraye source et vive idée de Pantheologie , de toute justice aussi .</t>
    </r>
  </si>
  <si>
    <r>
      <t xml:space="preserve">Mais vouz , Madame , avez grande occasion de pleurer , tant pour le grand tort que , en toute ma jeunesse , vous m’ avez tenu , que pour celluy que maintenant vous me faictes de me reprendre devant tout le monde d’ une faulte qui doibt estre </t>
    </r>
    <r>
      <rPr>
        <b/>
        <sz val="11"/>
        <color rgb="FFCC3300"/>
        <rFont val="Arial"/>
        <family val="2"/>
      </rPr>
      <t>imputée</t>
    </r>
    <r>
      <rPr>
        <sz val="11"/>
        <color rgb="FF333333"/>
        <rFont val="Arial"/>
        <family val="2"/>
      </rPr>
      <t xml:space="preserve"> plus à vous que à moy .</t>
    </r>
  </si>
  <si>
    <r>
      <t xml:space="preserve">Si quelques personaiges de haeresies et sectes particuliaires s’ en sont autres fois acoustrez , quoy que plusieurs l’ ayent </t>
    </r>
    <r>
      <rPr>
        <b/>
        <sz val="11"/>
        <color rgb="FFC00000"/>
        <rFont val="Arial"/>
        <family val="2"/>
      </rPr>
      <t>imputé</t>
    </r>
    <r>
      <rPr>
        <sz val="11"/>
        <color rgb="FF333333"/>
        <rFont val="Arial"/>
        <family val="2"/>
      </rPr>
      <t xml:space="preserve"> à piperie , imposture et affectation de tyrannie sus le rude populaire , je ne veulx pourtant les blasmer et en cela faire d’ eulx jugement sinistre . </t>
    </r>
  </si>
  <si>
    <r>
      <t xml:space="preserve">Pareillement de moy , si j’ estois amoureux de vostre femme , vous ne me le devriez poinct </t>
    </r>
    <r>
      <rPr>
        <b/>
        <sz val="11"/>
        <color rgb="FFCC3300"/>
        <rFont val="Arial"/>
        <family val="2"/>
      </rPr>
      <t>imputer</t>
    </r>
    <r>
      <rPr>
        <sz val="11"/>
        <color rgb="FF333333"/>
        <rFont val="Arial"/>
        <family val="2"/>
      </rPr>
      <t xml:space="preserve"> à meschanceté , car c’ est ung feu que je ne tiens pas en ma main pour en faire ce qu’ il me plaist ; mais , si je le vous cellois et cherchois de faire congnoistre à vostre femme par demonstrance de mon amityé , je serois le plus meschant compaignon qui oncques fut .</t>
    </r>
  </si>
  <si>
    <r>
      <t xml:space="preserve">Et si vous vous cuydez defendre par la conscience , ne doubtez poinct que , quant l’ amour force le corps et le cueur , le peché soyt jamais </t>
    </r>
    <r>
      <rPr>
        <b/>
        <sz val="11"/>
        <color rgb="FFCC3300"/>
        <rFont val="Arial"/>
        <family val="2"/>
      </rPr>
      <t>imputé</t>
    </r>
    <r>
      <rPr>
        <sz val="11"/>
        <color rgb="FF333333"/>
        <rFont val="Arial"/>
        <family val="2"/>
      </rPr>
      <t xml:space="preserve"> .</t>
    </r>
  </si>
  <si>
    <r>
      <t xml:space="preserve">O combien plein de bonheur je repute L’ homme , à qui Dieu son peché point n’ </t>
    </r>
    <r>
      <rPr>
        <b/>
        <sz val="11"/>
        <color rgb="FFC00000"/>
        <rFont val="Arial"/>
        <family val="2"/>
      </rPr>
      <t>impute</t>
    </r>
    <r>
      <rPr>
        <sz val="11"/>
        <color rgb="FF333333"/>
        <rFont val="Arial"/>
        <family val="2"/>
      </rPr>
      <t xml:space="preserve"> : Et en l’ Esprit duquel n’ habite point D’ hypocrisie , et de fraude ung seul poinct .</t>
    </r>
  </si>
  <si>
    <r>
      <t xml:space="preserve">Et si bien estiez informé de ma vie , vous trouveriez que jamais maulvaise opinion ne me fut </t>
    </r>
    <r>
      <rPr>
        <b/>
        <sz val="11"/>
        <color rgb="FFCC3300"/>
        <rFont val="Arial"/>
        <family val="2"/>
      </rPr>
      <t>imputée</t>
    </r>
    <r>
      <rPr>
        <sz val="11"/>
        <color rgb="FF333333"/>
        <rFont val="Arial"/>
        <family val="2"/>
      </rPr>
      <t xml:space="preserve"> , combien que par plusieurs foys j’ ay esté tentée et priée de princes et grans seigneurs : mais ce nonobstant leurs altissimes sublimitez n’ ont eu tant de puissances , de me faire acquiescer à leurs importunes requestes .</t>
    </r>
  </si>
  <si>
    <r>
      <t xml:space="preserve">Là oû ils ne faillirent de trouver le Prince Adilon , qui ayant trefves d’ armes et non pas d’ amour , estoit venu practiquer les bonnes leçons de son Lucidan , suivant lesquelles il s’ estudioit si ententivement de faire la cour à la mere , que la fille tourna ceste fine intention à sottise , l’ </t>
    </r>
    <r>
      <rPr>
        <b/>
        <sz val="11"/>
        <color rgb="FFCC3300"/>
        <rFont val="Arial"/>
        <family val="2"/>
      </rPr>
      <t>imputant</t>
    </r>
    <r>
      <rPr>
        <sz val="11"/>
        <color rgb="FF333333"/>
        <rFont val="Arial"/>
        <family val="2"/>
      </rPr>
      <t xml:space="preserve"> à quelque puerile ou rustique honte , et se mescontenta si fort de son devoir , qu’ elle le prit à mespris et desdaing .</t>
    </r>
  </si>
  <si>
    <r>
      <t xml:space="preserve">Étonné d’ un tel discours , selon lequel tous les péchés de surprise , et ceux qu’ on fait dans un entier oubli de </t>
    </r>
    <r>
      <rPr>
        <sz val="11"/>
        <color rgb="FF000000"/>
        <rFont val="Calibri"/>
        <family val="2"/>
        <scheme val="minor"/>
      </rPr>
      <t>Dieu</t>
    </r>
    <r>
      <rPr>
        <sz val="11"/>
        <color rgb="FF333333"/>
        <rFont val="Arial"/>
        <family val="2"/>
      </rPr>
      <t xml:space="preserve"> , ne pourraient être </t>
    </r>
    <r>
      <rPr>
        <b/>
        <sz val="11"/>
        <color rgb="FFCC3300"/>
        <rFont val="Arial"/>
        <family val="2"/>
      </rPr>
      <t>imputés</t>
    </r>
    <r>
      <rPr>
        <sz val="11"/>
        <color rgb="FF333333"/>
        <rFont val="Arial"/>
        <family val="2"/>
      </rPr>
      <t xml:space="preserve"> , puisqu’ avant que de les commettre on n’ a ni la connaissance du mal qui y est , ni la pensée de l’ éviter , je me tournai vers mon janséniste , et je connus bien , à sa façon , qu’ il n’ en croyait rien .</t>
    </r>
  </si>
  <si>
    <r>
      <t xml:space="preserve">Ce seroit me trahir , m’ abandonner au vice , et me faire haïr : on ne parleroit plus que de mon injustice , que de ma violence et de mon avarice ; ce desir de repos et de tranquillité , à crime capital te seroit </t>
    </r>
    <r>
      <rPr>
        <b/>
        <sz val="11"/>
        <color rgb="FFCC3300"/>
        <rFont val="Arial"/>
        <family val="2"/>
      </rPr>
      <t xml:space="preserve">imputé ; </t>
    </r>
    <r>
      <rPr>
        <sz val="11"/>
        <color rgb="FF333333"/>
        <rFont val="Arial"/>
        <family val="2"/>
      </rPr>
      <t>et tu ne voudrois pas acquerir de la gloire causant à tes amis une tache si noire .</t>
    </r>
  </si>
  <si>
    <r>
      <t xml:space="preserve">Tous les crimes des peuples qui viennent de la négligence avec laquelle on fait observer les lois étoient </t>
    </r>
    <r>
      <rPr>
        <b/>
        <sz val="11"/>
        <color rgb="FFCC3300"/>
        <rFont val="Arial"/>
        <family val="2"/>
      </rPr>
      <t>imputés</t>
    </r>
    <r>
      <rPr>
        <sz val="11"/>
        <color rgb="FF333333"/>
        <rFont val="Arial"/>
        <family val="2"/>
      </rPr>
      <t xml:space="preserve"> aux rois , qui ne doivent régner qu’ afin que les lois règnent par leur ministère .</t>
    </r>
  </si>
  <si>
    <r>
      <t xml:space="preserve">Il s’ y mêle quantité de vûes humaines et corrompues , mais nous ne savons point si ces vûes sont volontaires , ni quelle part nous y avons , si ce ne sont point de purs mouvemens de la concupiscence que </t>
    </r>
    <r>
      <rPr>
        <sz val="11"/>
        <color rgb="FF000000"/>
        <rFont val="Calibri"/>
        <family val="2"/>
        <scheme val="minor"/>
      </rPr>
      <t>Dieu</t>
    </r>
    <r>
      <rPr>
        <sz val="11"/>
        <color rgb="FF333333"/>
        <rFont val="Arial"/>
        <family val="2"/>
      </rPr>
      <t xml:space="preserve"> ne nous </t>
    </r>
    <r>
      <rPr>
        <b/>
        <sz val="11"/>
        <color rgb="FFCC3300"/>
        <rFont val="Arial"/>
        <family val="2"/>
      </rPr>
      <t>impute</t>
    </r>
    <r>
      <rPr>
        <sz val="11"/>
        <color rgb="FF333333"/>
        <rFont val="Arial"/>
        <family val="2"/>
      </rPr>
      <t xml:space="preserve"> point , ou des tentations de l’ ennemi qui nous rendent encore moins coupables .</t>
    </r>
  </si>
  <si>
    <r>
      <t xml:space="preserve">Il voit , sur tous , l’ anglois , enflé de vaine gloire à son merite seul </t>
    </r>
    <r>
      <rPr>
        <b/>
        <sz val="11"/>
        <color rgb="FFC00000"/>
        <rFont val="Arial"/>
        <family val="2"/>
      </rPr>
      <t>imputer</t>
    </r>
    <r>
      <rPr>
        <sz val="11"/>
        <color rgb="FF333333"/>
        <rFont val="Arial"/>
        <family val="2"/>
      </rPr>
      <t xml:space="preserve"> sa victoire , et voit Charles encor , loin d’ implorer mercy , tousjours de plus en plus , dans sa faute , endurcy .</t>
    </r>
  </si>
  <si>
    <r>
      <t xml:space="preserve">Si ceux qui servent aux faux dieux par leurs discours pernicieux quelquefois ébranlent mon ame , ton esprit , qui la sait de tes graces munir , à la seule foiblesse en </t>
    </r>
    <r>
      <rPr>
        <b/>
        <sz val="11"/>
        <color rgb="FFC00000"/>
        <rFont val="Arial"/>
        <family val="2"/>
      </rPr>
      <t>impute</t>
    </r>
    <r>
      <rPr>
        <sz val="11"/>
        <color rgb="FF333333"/>
        <rFont val="Arial"/>
        <family val="2"/>
      </rPr>
      <t xml:space="preserve"> le blasme , et de l’ erreur éteinte éteint le souvenir . </t>
    </r>
  </si>
  <si>
    <r>
      <t xml:space="preserve">C’ est une faute que </t>
    </r>
    <r>
      <rPr>
        <sz val="11"/>
        <color rgb="FF000000"/>
        <rFont val="Calibri"/>
        <family val="2"/>
        <scheme val="minor"/>
      </rPr>
      <t>Scaliger</t>
    </r>
    <r>
      <rPr>
        <sz val="11"/>
        <color rgb="FF333333"/>
        <rFont val="Arial"/>
        <family val="2"/>
      </rPr>
      <t xml:space="preserve"> </t>
    </r>
    <r>
      <rPr>
        <b/>
        <sz val="11"/>
        <color rgb="FFCC3300"/>
        <rFont val="Arial"/>
        <family val="2"/>
      </rPr>
      <t>impute</t>
    </r>
    <r>
      <rPr>
        <sz val="11"/>
        <color rgb="FF333333"/>
        <rFont val="Arial"/>
        <family val="2"/>
      </rPr>
      <t xml:space="preserve"> au bon </t>
    </r>
    <r>
      <rPr>
        <sz val="11"/>
        <color rgb="FF000000"/>
        <rFont val="Calibri"/>
        <family val="2"/>
        <scheme val="minor"/>
      </rPr>
      <t>Homere</t>
    </r>
    <r>
      <rPr>
        <sz val="11"/>
        <color rgb="FF333333"/>
        <rFont val="Arial"/>
        <family val="2"/>
      </rPr>
      <t xml:space="preserve"> , d’ avoir fait faire à ses heros de grandes harangues au milieu des combats .</t>
    </r>
  </si>
  <si>
    <r>
      <t xml:space="preserve">Aussi vos ennemis , dissipez , ou batus n’ </t>
    </r>
    <r>
      <rPr>
        <b/>
        <sz val="11"/>
        <color rgb="FFC00000"/>
        <rFont val="Arial"/>
        <family val="2"/>
      </rPr>
      <t>imputent</t>
    </r>
    <r>
      <rPr>
        <sz val="11"/>
        <color rgb="FF333333"/>
        <rFont val="Arial"/>
        <family val="2"/>
      </rPr>
      <t xml:space="preserve"> ce malheur qu’ à vos seules vertus .</t>
    </r>
  </si>
  <si>
    <r>
      <t xml:space="preserve">J’ ay veu sur ce vieillard une troupe assassine luy percer à l’ envy les flancs et la poitrine : et ne pouvant penser qu’ un jeune potentat , pour prononcer l’ arrest d’ un si noir attentat , ou fust assez puissant , ou fust assez barbare , j’ </t>
    </r>
    <r>
      <rPr>
        <b/>
        <sz val="11"/>
        <color rgb="FFC00000"/>
        <rFont val="Arial"/>
        <family val="2"/>
      </rPr>
      <t>imputois</t>
    </r>
    <r>
      <rPr>
        <sz val="11"/>
        <color rgb="FF333333"/>
        <rFont val="Arial"/>
        <family val="2"/>
      </rPr>
      <t xml:space="preserve"> à Cesar les cruautez du Phare . </t>
    </r>
  </si>
  <si>
    <r>
      <t xml:space="preserve">On y verra avec quelle tendresse , bien loin d’ </t>
    </r>
    <r>
      <rPr>
        <b/>
        <sz val="11"/>
        <color rgb="FFCC3300"/>
        <rFont val="Arial"/>
        <family val="2"/>
      </rPr>
      <t>imputer</t>
    </r>
    <r>
      <rPr>
        <sz val="11"/>
        <color rgb="FF333333"/>
        <rFont val="Arial"/>
        <family val="2"/>
      </rPr>
      <t xml:space="preserve"> au roi toutes les traverses que lui ou ses amis ont essuyées , il plaide , pour ainsi dire , devant </t>
    </r>
    <r>
      <rPr>
        <sz val="11"/>
        <color rgb="FF000000"/>
        <rFont val="Calibri"/>
        <family val="2"/>
        <scheme val="minor"/>
      </rPr>
      <t>Dieu</t>
    </r>
    <r>
      <rPr>
        <sz val="11"/>
        <color rgb="FF333333"/>
        <rFont val="Arial"/>
        <family val="2"/>
      </rPr>
      <t xml:space="preserve"> la cause de ce prince , et justifie la pureté de ses intentions .</t>
    </r>
  </si>
  <si>
    <r>
      <t xml:space="preserve">Il fut mandez chez monsieur le premier presidant , nya d’ avoir dict tout ce qu’ on luy </t>
    </r>
    <r>
      <rPr>
        <b/>
        <sz val="11"/>
        <color rgb="FFCC3300"/>
        <rFont val="Arial"/>
        <family val="2"/>
      </rPr>
      <t>imputoit</t>
    </r>
    <r>
      <rPr>
        <sz val="11"/>
        <color rgb="FF333333"/>
        <rFont val="Arial"/>
        <family val="2"/>
      </rPr>
      <t xml:space="preserve"> , interpreta son dire en bonne part , et on en demeura là .</t>
    </r>
  </si>
  <si>
    <r>
      <t xml:space="preserve">Et si toutes ces choses ne se passent dans l’ âme , dit le jésuite , l’ action n’ est pas proprement péché , et ne peut être </t>
    </r>
    <r>
      <rPr>
        <b/>
        <sz val="11"/>
        <color rgb="FFCC3300"/>
        <rFont val="Arial"/>
        <family val="2"/>
      </rPr>
      <t>imputée</t>
    </r>
    <r>
      <rPr>
        <sz val="11"/>
        <color rgb="FF333333"/>
        <rFont val="Arial"/>
        <family val="2"/>
      </rPr>
      <t xml:space="preserve"> , comme </t>
    </r>
    <r>
      <rPr>
        <sz val="11"/>
        <color rgb="FF000000"/>
        <rFont val="Calibri"/>
        <family val="2"/>
        <scheme val="minor"/>
      </rPr>
      <t>M</t>
    </r>
    <r>
      <rPr>
        <sz val="11"/>
        <color rgb="FF333333"/>
        <rFont val="Arial"/>
        <family val="2"/>
      </rPr>
      <t xml:space="preserve"> </t>
    </r>
    <r>
      <rPr>
        <sz val="11"/>
        <color rgb="FF000000"/>
        <rFont val="Calibri"/>
        <family val="2"/>
        <scheme val="minor"/>
      </rPr>
      <t>Le</t>
    </r>
    <r>
      <rPr>
        <sz val="11"/>
        <color rgb="FF333333"/>
        <rFont val="Arial"/>
        <family val="2"/>
      </rPr>
      <t xml:space="preserve"> </t>
    </r>
    <r>
      <rPr>
        <sz val="11"/>
        <color rgb="FF000000"/>
        <rFont val="Calibri"/>
        <family val="2"/>
        <scheme val="minor"/>
      </rPr>
      <t>Moyne</t>
    </r>
    <r>
      <rPr>
        <sz val="11"/>
        <color rgb="FF333333"/>
        <rFont val="Arial"/>
        <family val="2"/>
      </rPr>
      <t xml:space="preserve"> le dit en ce même endroit et dans toute la suite .</t>
    </r>
  </si>
  <si>
    <r>
      <t xml:space="preserve">Cela fut cause que sortant de ce buisson , il se mit devant pour leur enseigner le chemin , ayant opinion que s’ il faisoit autrement , les dieux le luy pourroient </t>
    </r>
    <r>
      <rPr>
        <b/>
        <sz val="11"/>
        <color rgb="FFCC3300"/>
        <rFont val="Arial"/>
        <family val="2"/>
      </rPr>
      <t>imputer</t>
    </r>
    <r>
      <rPr>
        <sz val="11"/>
        <color rgb="FF333333"/>
        <rFont val="Arial"/>
        <family val="2"/>
      </rPr>
      <t xml:space="preserve"> à offence , puis qu’ ils les avoient addressez à luy .</t>
    </r>
  </si>
  <si>
    <r>
      <t xml:space="preserve">D’ ailleurs mes avantures avoient été trop publiques , pour qu’ elle pût en douter ; ainsi elle </t>
    </r>
    <r>
      <rPr>
        <b/>
        <sz val="11"/>
        <color rgb="FFCC3300"/>
        <rFont val="Arial"/>
        <family val="2"/>
      </rPr>
      <t>imputa</t>
    </r>
    <r>
      <rPr>
        <sz val="11"/>
        <color rgb="FF333333"/>
        <rFont val="Arial"/>
        <family val="2"/>
      </rPr>
      <t xml:space="preserve"> l’ éclat qu’ elles avoient fait à l’ étourderie des femmes qui en avoient été les héroïnes , et conçut la plus haute idée de la discrétion que j’ aurois à l’ égard d’ une femme qui en seroit digne , puisque je la portois à un si haut degré pour les femmes qui se respectoient le moins .</t>
    </r>
  </si>
  <si>
    <r>
      <t xml:space="preserve">J’ ai tout perdu ; je pourrais t’ </t>
    </r>
    <r>
      <rPr>
        <b/>
        <sz val="11"/>
        <color rgb="FFCC3300"/>
        <rFont val="Arial"/>
        <family val="2"/>
      </rPr>
      <t>imputer</t>
    </r>
    <r>
      <rPr>
        <sz val="11"/>
        <color rgb="FF333333"/>
        <rFont val="Arial"/>
        <family val="2"/>
      </rPr>
      <t xml:space="preserve"> tous mes maux ; mais je n’ ai pas le coeur d’ un barbare , et je ne puis ni ne veux te haïr ... </t>
    </r>
  </si>
  <si>
    <r>
      <t xml:space="preserve">Alors , par une erreur qui n’ est que trop commune , j’ </t>
    </r>
    <r>
      <rPr>
        <b/>
        <sz val="11"/>
        <color rgb="FFC00000"/>
        <rFont val="Arial"/>
        <family val="2"/>
      </rPr>
      <t>imputois</t>
    </r>
    <r>
      <rPr>
        <sz val="11"/>
        <color rgb="FF333333"/>
        <rFont val="Arial"/>
        <family val="2"/>
      </rPr>
      <t xml:space="preserve"> mes malheurs à l’ aveugle fortune , j’ en faisois son forfait , loin de m’ en accuser . </t>
    </r>
  </si>
  <si>
    <r>
      <t xml:space="preserve">Elle me reprocha d’ abord l’ imprudence qu’ elle m’ </t>
    </r>
    <r>
      <rPr>
        <b/>
        <sz val="11"/>
        <color rgb="FFCC3300"/>
        <rFont val="Arial"/>
        <family val="2"/>
      </rPr>
      <t>imputoit</t>
    </r>
    <r>
      <rPr>
        <sz val="11"/>
        <color rgb="FF333333"/>
        <rFont val="Arial"/>
        <family val="2"/>
      </rPr>
      <t xml:space="preserve"> d’ avoir parlé d’ elle au prince .</t>
    </r>
  </si>
  <si>
    <r>
      <t xml:space="preserve">Le crime supposé qu’ on m’ </t>
    </r>
    <r>
      <rPr>
        <b/>
        <sz val="11"/>
        <color rgb="FFC00000"/>
        <rFont val="Arial"/>
        <family val="2"/>
      </rPr>
      <t>impute</t>
    </r>
    <r>
      <rPr>
        <sz val="11"/>
        <color rgb="FF333333"/>
        <rFont val="Arial"/>
        <family val="2"/>
      </rPr>
      <t xml:space="preserve"> aujourd’ hui , tout , jusqu’ à son départ , est un secret pour lui . </t>
    </r>
  </si>
  <si>
    <r>
      <t xml:space="preserve">Je reçois une lettre dudit </t>
    </r>
    <r>
      <rPr>
        <sz val="11"/>
        <color rgb="FF000000"/>
        <rFont val="Calibri"/>
        <family val="2"/>
        <scheme val="minor"/>
      </rPr>
      <t>Valori</t>
    </r>
    <r>
      <rPr>
        <sz val="11"/>
        <color rgb="FF333333"/>
        <rFont val="Arial"/>
        <family val="2"/>
      </rPr>
      <t xml:space="preserve"> , datée de </t>
    </r>
    <r>
      <rPr>
        <sz val="11"/>
        <color rgb="FF000000"/>
        <rFont val="Calibri"/>
        <family val="2"/>
        <scheme val="minor"/>
      </rPr>
      <t>Berlin</t>
    </r>
    <r>
      <rPr>
        <sz val="11"/>
        <color rgb="FF333333"/>
        <rFont val="Arial"/>
        <family val="2"/>
      </rPr>
      <t xml:space="preserve"> du 23 septembre . </t>
    </r>
    <r>
      <rPr>
        <sz val="11"/>
        <color rgb="FF000000"/>
        <rFont val="Calibri"/>
        <family val="2"/>
        <scheme val="minor"/>
      </rPr>
      <t xml:space="preserve">Il ignorait encore le courrier de son rappel ; il le prévoit cependant ; il </t>
    </r>
    <r>
      <rPr>
        <b/>
        <sz val="11"/>
        <color rgb="FFCC3300"/>
        <rFont val="Calibri"/>
        <family val="2"/>
        <scheme val="minor"/>
      </rPr>
      <t>impute</t>
    </r>
    <r>
      <rPr>
        <sz val="11"/>
        <color rgb="FF000000"/>
        <rFont val="Calibri"/>
        <family val="2"/>
        <scheme val="minor"/>
      </rPr>
      <t xml:space="preserve"> toutes les fautes au comte de Bruhl et à notre ambassadeur à Dresde , le comte De Broglie ; </t>
    </r>
  </si>
  <si>
    <r>
      <t xml:space="preserve">Chacun sçait le succès de ces poëmes épiques , qu’ on ne sçauroit </t>
    </r>
    <r>
      <rPr>
        <b/>
        <sz val="11"/>
        <color rgb="FFCC3300"/>
        <rFont val="Arial"/>
        <family val="2"/>
      </rPr>
      <t>imputer</t>
    </r>
    <r>
      <rPr>
        <sz val="11"/>
        <color rgb="FF333333"/>
        <rFont val="Arial"/>
        <family val="2"/>
      </rPr>
      <t xml:space="preserve"> qu’ au défaut de la poësie du stile .</t>
    </r>
  </si>
  <si>
    <r>
      <t xml:space="preserve">La faute est à moi seule , et je ne dois l’ </t>
    </r>
    <r>
      <rPr>
        <b/>
        <sz val="11"/>
        <color rgb="FFCC3300"/>
        <rFont val="Arial"/>
        <family val="2"/>
      </rPr>
      <t>imputer</t>
    </r>
    <r>
      <rPr>
        <sz val="11"/>
        <color rgb="FF333333"/>
        <rFont val="Arial"/>
        <family val="2"/>
      </rPr>
      <t xml:space="preserve"> qu’ à ma seule imprudence .</t>
    </r>
  </si>
  <si>
    <r>
      <t xml:space="preserve">Il est étonnant qu’ on puisse </t>
    </r>
    <r>
      <rPr>
        <b/>
        <sz val="11"/>
        <color rgb="FFCC3300"/>
        <rFont val="Arial"/>
        <family val="2"/>
      </rPr>
      <t>imputer</t>
    </r>
    <r>
      <rPr>
        <sz val="11"/>
        <color rgb="FF333333"/>
        <rFont val="Arial"/>
        <family val="2"/>
      </rPr>
      <t xml:space="preserve"> à ce grand homme d’ avoir méconnu l’ esprit de sa propre religion ; qu’ il n’ ait pas su distinguer les ordres pour l’ établissement du christianisme d’ avec le christianisme même , ni les préceptes de l’ évangile d’ avec ses conseils .</t>
    </r>
  </si>
  <si>
    <r>
      <t xml:space="preserve">Il pouvait seulement dire qu’ il avait été surpris par l’ apparence des choses que l’ on m’ avait </t>
    </r>
    <r>
      <rPr>
        <b/>
        <sz val="11"/>
        <color rgb="FFCC3300"/>
        <rFont val="Arial"/>
        <family val="2"/>
      </rPr>
      <t>imputées</t>
    </r>
    <r>
      <rPr>
        <sz val="11"/>
        <color rgb="FF333333"/>
        <rFont val="Arial"/>
        <family val="2"/>
      </rPr>
      <t xml:space="preserve"> , mais que , les ayant approfondies , et ne les ayant pas trouvées vraies , il me fallait laisser en liberté .</t>
    </r>
  </si>
  <si>
    <r>
      <t xml:space="preserve">On </t>
    </r>
    <r>
      <rPr>
        <b/>
        <sz val="11"/>
        <color rgb="FFCC3300"/>
        <rFont val="Arial"/>
        <family val="2"/>
      </rPr>
      <t>imputa</t>
    </r>
    <r>
      <rPr>
        <sz val="11"/>
        <color rgb="FF333333"/>
        <rFont val="Arial"/>
        <family val="2"/>
      </rPr>
      <t xml:space="preserve"> au duc de </t>
    </r>
    <r>
      <rPr>
        <sz val="11"/>
        <color rgb="FF000000"/>
        <rFont val="Calibri"/>
        <family val="2"/>
        <scheme val="minor"/>
      </rPr>
      <t>Bretagne</t>
    </r>
    <r>
      <rPr>
        <sz val="11"/>
        <color rgb="FF333333"/>
        <rFont val="Arial"/>
        <family val="2"/>
      </rPr>
      <t xml:space="preserve"> d’ être plus anglais que français .</t>
    </r>
  </si>
  <si>
    <r>
      <t xml:space="preserve">Lorsque le débiteur de diverses dettes a accepté une quittance par laquelle le créancier a </t>
    </r>
    <r>
      <rPr>
        <b/>
        <sz val="11"/>
        <color rgb="FFCC3300"/>
        <rFont val="Arial"/>
        <family val="2"/>
      </rPr>
      <t>imputé</t>
    </r>
    <r>
      <rPr>
        <sz val="11"/>
        <color rgb="FF333333"/>
        <rFont val="Arial"/>
        <family val="2"/>
      </rPr>
      <t xml:space="preserve"> ce qu’ il a reçu sur l’ une de ces dettes spécialement , le débiteur ne peut plus demander l’ imputation sur une dette différente , à moins qu’ il n’ y ait eu dol ou surprise de la part du créancier .</t>
    </r>
  </si>
  <si>
    <r>
      <t xml:space="preserve">Cet homme était mort de mort violente peu de temps après son injure , et sa mort , </t>
    </r>
    <r>
      <rPr>
        <b/>
        <sz val="11"/>
        <color rgb="FFCC3300"/>
        <rFont val="Arial"/>
        <family val="2"/>
      </rPr>
      <t>imputée</t>
    </r>
    <r>
      <rPr>
        <sz val="11"/>
        <color rgb="FF333333"/>
        <rFont val="Arial"/>
        <family val="2"/>
      </rPr>
      <t xml:space="preserve"> vaguement à la </t>
    </r>
    <r>
      <rPr>
        <sz val="11"/>
        <color rgb="FF000000"/>
        <rFont val="Calibri"/>
        <family val="2"/>
        <scheme val="minor"/>
      </rPr>
      <t>Clotte</t>
    </r>
    <r>
      <rPr>
        <sz val="11"/>
        <color rgb="FF333333"/>
        <rFont val="Arial"/>
        <family val="2"/>
      </rPr>
      <t xml:space="preserve"> par des parents superstitieux , passionnés , et en qui les haines de parti s’ ajoutaient encore à l’ autre haine , devait rendre le fils implacable .</t>
    </r>
  </si>
  <si>
    <r>
      <t xml:space="preserve">Et cette affectation , il faut le dire , ne doit pas être aujourd’ hui </t>
    </r>
    <r>
      <rPr>
        <b/>
        <sz val="11"/>
        <color rgb="FFCC3300"/>
        <rFont val="Arial"/>
        <family val="2"/>
      </rPr>
      <t>imputée</t>
    </r>
    <r>
      <rPr>
        <sz val="11"/>
        <color rgb="FF333333"/>
        <rFont val="Arial"/>
        <family val="2"/>
      </rPr>
      <t xml:space="preserve"> aux savants , mais aux philosophes .</t>
    </r>
  </si>
  <si>
    <r>
      <t xml:space="preserve">D’ ailleurs il était généralement tenu pour non coupable , et la voix publique ne pouvait </t>
    </r>
    <r>
      <rPr>
        <b/>
        <sz val="11"/>
        <color rgb="FFCC3300"/>
        <rFont val="Arial"/>
        <family val="2"/>
      </rPr>
      <t>imputer</t>
    </r>
    <r>
      <rPr>
        <sz val="11"/>
        <color rgb="FF333333"/>
        <rFont val="Arial"/>
        <family val="2"/>
      </rPr>
      <t xml:space="preserve"> un tel crime à un si bon chevalier .</t>
    </r>
  </si>
  <si>
    <r>
      <t xml:space="preserve">Et n’ </t>
    </r>
    <r>
      <rPr>
        <b/>
        <sz val="11"/>
        <color rgb="FFCC3300"/>
        <rFont val="Arial"/>
        <family val="2"/>
      </rPr>
      <t>imputez</t>
    </r>
    <r>
      <rPr>
        <sz val="11"/>
        <color rgb="FF333333"/>
        <rFont val="Arial"/>
        <family val="2"/>
      </rPr>
      <t xml:space="preserve"> pas à la méchanceté de quelques hommes cet odieux résultat .</t>
    </r>
  </si>
  <si>
    <r>
      <t xml:space="preserve">c’ était le moyen le plus sûr d’ accomplir mon objet , disait chacun , et l’ on m’ </t>
    </r>
    <r>
      <rPr>
        <b/>
        <sz val="11"/>
        <color rgb="FFCC3300"/>
        <rFont val="Arial"/>
        <family val="2"/>
      </rPr>
      <t>imputa</t>
    </r>
    <r>
      <rPr>
        <sz val="11"/>
        <color rgb="FF333333"/>
        <rFont val="Arial"/>
        <family val="2"/>
      </rPr>
      <t xml:space="preserve"> à tort de ne vouloir pas le tenter .</t>
    </r>
  </si>
  <si>
    <r>
      <t xml:space="preserve">Nous soutenons enfin que , par une loi générale de la nature , la continuité est la règle et la discontinuité l’ exception , dans l’ ordre intellectuel et moral comme dans l’ ordre physique , pour les idées comme pour les images , et que , si ce fait capital a été méconnu , ou si l’ on ne s’ est pas suffisamment attaché à en développer les conséquences , il faut l’ </t>
    </r>
    <r>
      <rPr>
        <b/>
        <sz val="11"/>
        <color rgb="FFCC3300"/>
        <rFont val="Arial"/>
        <family val="2"/>
      </rPr>
      <t>imputer</t>
    </r>
    <r>
      <rPr>
        <sz val="11"/>
        <color rgb="FF333333"/>
        <rFont val="Arial"/>
        <family val="2"/>
      </rPr>
      <t xml:space="preserve"> à la nature des signes qui sont pour nous les instruments indispensables du travail de la pensée .</t>
    </r>
  </si>
  <si>
    <r>
      <t xml:space="preserve">On ne peut </t>
    </r>
    <r>
      <rPr>
        <b/>
        <sz val="11"/>
        <color rgb="FFCC3300"/>
        <rFont val="Arial"/>
        <family val="2"/>
      </rPr>
      <t>imputer</t>
    </r>
    <r>
      <rPr>
        <sz val="11"/>
        <color rgb="FF333333"/>
        <rFont val="Arial"/>
        <family val="2"/>
      </rPr>
      <t xml:space="preserve"> ces désastres au général anglais ; c’ est une suite ordinaire et inévitable des marches forcées et des retraites précipitées .</t>
    </r>
  </si>
  <si>
    <r>
      <t xml:space="preserve">Il est curieux de voir comment en Angleterre même , on incline aujourd’ hui à reconnaître la misère comme le principe des travers et des vices du pauvre , tandis que l’ école de Malthus </t>
    </r>
    <r>
      <rPr>
        <b/>
        <sz val="11"/>
        <color rgb="FFCC3300"/>
        <rFont val="Arial"/>
        <family val="2"/>
      </rPr>
      <t>imputait</t>
    </r>
    <r>
      <rPr>
        <sz val="11"/>
        <color rgb="FF333333"/>
        <rFont val="Arial"/>
        <family val="2"/>
      </rPr>
      <t xml:space="preserve"> toute misère aux fautes du misérable .</t>
    </r>
  </si>
  <si>
    <r>
      <t xml:space="preserve">Nul n’ </t>
    </r>
    <r>
      <rPr>
        <b/>
        <sz val="11"/>
        <color rgb="FFCC3300"/>
        <rFont val="Arial"/>
        <family val="2"/>
      </rPr>
      <t>imputa</t>
    </r>
    <r>
      <rPr>
        <sz val="11"/>
        <color rgb="FF333333"/>
        <rFont val="Arial"/>
        <family val="2"/>
      </rPr>
      <t>donc à orgueil ou même à impertinence , comme on le ferait de nos jours , cette libéralité du premier ministre .</t>
    </r>
  </si>
  <si>
    <r>
      <t xml:space="preserve">On vous impute d’ avoir correspondu avec les ennemis du royaume , on vous </t>
    </r>
    <r>
      <rPr>
        <b/>
        <sz val="11"/>
        <color rgb="FFCC3300"/>
        <rFont val="Arial"/>
        <family val="2"/>
      </rPr>
      <t>impute</t>
    </r>
    <r>
      <rPr>
        <sz val="11"/>
        <color rgb="FF333333"/>
        <rFont val="Arial"/>
        <family val="2"/>
      </rPr>
      <t xml:space="preserve"> d’ avoir surpris les secrets de l’ Etat , on vous impute d’ avoir essayé de faire avorter les plans de votre général .</t>
    </r>
  </si>
  <si>
    <r>
      <t xml:space="preserve">Mailhe conclut que l’ Assemblée nommât trois commissaires pour recueillir les preuves des crimes </t>
    </r>
    <r>
      <rPr>
        <b/>
        <sz val="11"/>
        <color rgb="FFCC3300"/>
        <rFont val="Arial"/>
        <family val="2"/>
      </rPr>
      <t>imputés</t>
    </r>
    <r>
      <rPr>
        <sz val="11"/>
        <color rgb="FF333333"/>
        <rFont val="Arial"/>
        <family val="2"/>
      </rPr>
      <t xml:space="preserve"> à Louis et pour dresser l’ acte d’ accusation .</t>
    </r>
  </si>
  <si>
    <r>
      <t xml:space="preserve">Et ce qu’ il trouve qui ne lui est point arrivé , l’ </t>
    </r>
    <r>
      <rPr>
        <b/>
        <sz val="11"/>
        <color rgb="FFCC3300"/>
        <rFont val="Arial"/>
        <family val="2"/>
      </rPr>
      <t>imputer</t>
    </r>
    <r>
      <rPr>
        <sz val="11"/>
        <color rgb="FF333333"/>
        <rFont val="Arial"/>
        <family val="2"/>
      </rPr>
      <t xml:space="preserve"> à la bonne fortune .</t>
    </r>
  </si>
  <si>
    <r>
      <t xml:space="preserve">Nous pouvons </t>
    </r>
    <r>
      <rPr>
        <b/>
        <sz val="11"/>
        <color rgb="FFCC3300"/>
        <rFont val="Arial"/>
        <family val="2"/>
      </rPr>
      <t>imputer</t>
    </r>
    <r>
      <rPr>
        <sz val="11"/>
        <color rgb="FF333333"/>
        <rFont val="Arial"/>
        <family val="2"/>
      </rPr>
      <t xml:space="preserve"> à tout , selon notre fantaisie , la valeur du signe , mais il faut que notre guide nous conduise vers l’ objet que nous cherchons .</t>
    </r>
  </si>
  <si>
    <r>
      <t xml:space="preserve">Naturellement il s’ étend sur l’ assemblée tenue la veille , assemblée où Léon III se justifia par le serment purgatoire des méfaits qui lui étaient </t>
    </r>
    <r>
      <rPr>
        <b/>
        <sz val="11"/>
        <color rgb="FFCC3300"/>
        <rFont val="Arial"/>
        <family val="2"/>
      </rPr>
      <t>imputés</t>
    </r>
    <r>
      <rPr>
        <sz val="11"/>
        <color rgb="FF333333"/>
        <rFont val="Arial"/>
        <family val="2"/>
      </rPr>
      <t xml:space="preserve"> .</t>
    </r>
  </si>
  <si>
    <r>
      <t>Ce moyen a réussi et il ne pouvait pas ne</t>
    </r>
    <r>
      <rPr>
        <sz val="11"/>
        <color rgb="FF333333"/>
        <rFont val="Arial"/>
        <family val="2"/>
      </rPr>
      <t xml:space="preserve"> </t>
    </r>
    <r>
      <rPr>
        <i/>
        <sz val="11"/>
        <color rgb="FF333333"/>
        <rFont val="Arial"/>
        <family val="2"/>
      </rPr>
      <t>point réussir ; car les hommes ne sont pas</t>
    </r>
    <r>
      <rPr>
        <sz val="11"/>
        <color rgb="FF333333"/>
        <rFont val="Arial"/>
        <family val="2"/>
      </rPr>
      <t xml:space="preserve"> </t>
    </r>
    <r>
      <rPr>
        <i/>
        <sz val="11"/>
        <color rgb="FF333333"/>
        <rFont val="Arial"/>
        <family val="2"/>
      </rPr>
      <t xml:space="preserve">assez injustes pour </t>
    </r>
    <r>
      <rPr>
        <b/>
        <i/>
        <sz val="11"/>
        <color rgb="FFCC3300"/>
        <rFont val="Arial"/>
        <family val="2"/>
      </rPr>
      <t>imputer</t>
    </r>
    <r>
      <rPr>
        <i/>
        <sz val="11"/>
        <color rgb="FF333333"/>
        <rFont val="Arial"/>
        <family val="2"/>
      </rPr>
      <t xml:space="preserve"> une erreur à des</t>
    </r>
    <r>
      <rPr>
        <sz val="11"/>
        <color rgb="FF333333"/>
        <rFont val="Arial"/>
        <family val="2"/>
      </rPr>
      <t xml:space="preserve"> </t>
    </r>
    <r>
      <rPr>
        <i/>
        <sz val="11"/>
        <color rgb="FF333333"/>
        <rFont val="Arial"/>
        <family val="2"/>
      </rPr>
      <t>gens qui font une profession publique de ne</t>
    </r>
    <r>
      <rPr>
        <sz val="11"/>
        <color rgb="FF333333"/>
        <rFont val="Arial"/>
        <family val="2"/>
      </rPr>
      <t xml:space="preserve"> </t>
    </r>
    <r>
      <rPr>
        <i/>
        <sz val="11"/>
        <color rgb="FF333333"/>
        <rFont val="Arial"/>
        <family val="2"/>
      </rPr>
      <t>soutenir point d’ autre doctrine ... que celle</t>
    </r>
    <r>
      <rPr>
        <sz val="11"/>
        <color rgb="FF333333"/>
        <rFont val="Arial"/>
        <family val="2"/>
      </rPr>
      <t xml:space="preserve"> </t>
    </r>
    <r>
      <rPr>
        <i/>
        <sz val="11"/>
        <color rgb="FF333333"/>
        <rFont val="Arial"/>
        <family val="2"/>
      </rPr>
      <t>qu’ ils expriment clairement .</t>
    </r>
  </si>
  <si>
    <r>
      <t xml:space="preserve">Toi , tu m’ insultes en m’ </t>
    </r>
    <r>
      <rPr>
        <b/>
        <sz val="11"/>
        <color rgb="FFCC3300"/>
        <rFont val="Arial"/>
        <family val="2"/>
      </rPr>
      <t>imputant</t>
    </r>
    <r>
      <rPr>
        <sz val="11"/>
        <color rgb="FF333333"/>
        <rFont val="Arial"/>
        <family val="2"/>
      </rPr>
      <t xml:space="preserve"> des inconvenances imaginaires ...</t>
    </r>
  </si>
  <si>
    <r>
      <t xml:space="preserve">Des sujets dépensent moins ou plus qu’ ils n’ ont produit . Davantage : les conditions où le produit est obtenu et approprié par les firmes sont interrogées à neuf et l’ on remarque que les </t>
    </r>
    <r>
      <rPr>
        <i/>
        <sz val="11"/>
        <color rgb="FF333333"/>
        <rFont val="Arial"/>
        <family val="2"/>
      </rPr>
      <t>économies</t>
    </r>
    <r>
      <rPr>
        <sz val="11"/>
        <color rgb="FF333333"/>
        <rFont val="Arial"/>
        <family val="2"/>
      </rPr>
      <t xml:space="preserve"> </t>
    </r>
    <r>
      <rPr>
        <i/>
        <sz val="11"/>
        <color rgb="FF333333"/>
        <rFont val="Arial"/>
        <family val="2"/>
      </rPr>
      <t>externes d’ environnement</t>
    </r>
    <r>
      <rPr>
        <sz val="11"/>
        <color rgb="FF333333"/>
        <rFont val="Arial"/>
        <family val="2"/>
      </rPr>
      <t xml:space="preserve"> rendent à peu près impossible d’ isoler un produit et un profit de la firme qui serait rigoureusement et exclusivement le sien , à plus forte raison d’ </t>
    </r>
    <r>
      <rPr>
        <b/>
        <sz val="11"/>
        <color rgb="FFCC3300"/>
        <rFont val="Arial"/>
        <family val="2"/>
      </rPr>
      <t>imputer</t>
    </r>
    <r>
      <rPr>
        <sz val="11"/>
        <color rgb="FF333333"/>
        <rFont val="Arial"/>
        <family val="2"/>
      </rPr>
      <t xml:space="preserve"> ce produit aux activités des seuls collaborateurs de la firme et ce produit aux seules décisions du chef de firme .</t>
    </r>
  </si>
  <si>
    <r>
      <t xml:space="preserve">Avant d’ </t>
    </r>
    <r>
      <rPr>
        <b/>
        <sz val="11"/>
        <color rgb="FFCC3300"/>
        <rFont val="Arial"/>
        <family val="2"/>
      </rPr>
      <t>imputer</t>
    </r>
    <r>
      <rPr>
        <sz val="11"/>
        <color rgb="FF333333"/>
        <rFont val="Arial"/>
        <family val="2"/>
      </rPr>
      <t xml:space="preserve"> à qui que ce soit des absurdités par trop criantes , et la négation des premiers principes , on y regarde communément à deux fois .</t>
    </r>
  </si>
  <si>
    <r>
      <t xml:space="preserve">La responsabilité est simple , si la société qui punit ne voit dans le responsable que le crime </t>
    </r>
    <r>
      <rPr>
        <b/>
        <sz val="11"/>
        <color rgb="FFCC3300"/>
        <rFont val="Arial"/>
        <family val="2"/>
      </rPr>
      <t>imputé</t>
    </r>
    <r>
      <rPr>
        <sz val="11"/>
        <color rgb="FF333333"/>
        <rFont val="Arial"/>
        <family val="2"/>
      </rPr>
      <t xml:space="preserve"> , si elle a par suite pour lui exactement les mêmes sentiments que pour le crime .</t>
    </r>
  </si>
  <si>
    <r>
      <t xml:space="preserve">Mais c’ est aussi leur </t>
    </r>
    <r>
      <rPr>
        <b/>
        <sz val="11"/>
        <color rgb="FFCC3300"/>
        <rFont val="Arial"/>
        <family val="2"/>
      </rPr>
      <t>imputer</t>
    </r>
    <r>
      <rPr>
        <sz val="11"/>
        <color rgb="FF333333"/>
        <rFont val="Arial"/>
        <family val="2"/>
      </rPr>
      <t xml:space="preserve"> un aveuglement comique .</t>
    </r>
  </si>
  <si>
    <r>
      <t xml:space="preserve">Mais c’ est un péché ; et si Dieu ne l’ </t>
    </r>
    <r>
      <rPr>
        <b/>
        <sz val="11"/>
        <color rgb="FFCC3300"/>
        <rFont val="Arial"/>
        <family val="2"/>
      </rPr>
      <t>impute</t>
    </r>
    <r>
      <rPr>
        <sz val="11"/>
        <color rgb="FF333333"/>
        <rFont val="Arial"/>
        <family val="2"/>
      </rPr>
      <t xml:space="preserve"> pas aux époux , c’ est pure miséricorde .</t>
    </r>
  </si>
  <si>
    <r>
      <t xml:space="preserve">D’ ailleurs , nous n’ entendons pas soutenir que les Allemands soient individuellement atteints d’ une sorte de perversion morale constitutionnelle qui corresponde aux actes qui leur sont </t>
    </r>
    <r>
      <rPr>
        <b/>
        <sz val="11"/>
        <color rgb="FFCC3300"/>
        <rFont val="Arial"/>
        <family val="2"/>
      </rPr>
      <t>imputés</t>
    </r>
    <r>
      <rPr>
        <sz val="11"/>
        <color rgb="FF333333"/>
        <rFont val="Arial"/>
        <family val="2"/>
      </rPr>
      <t xml:space="preserve"> .</t>
    </r>
  </si>
  <si>
    <r>
      <t xml:space="preserve">Comme un vivant , on la voit , à partir d’ un germe infime , informe , se développer , grandir , se transformer naturellement , sous la poussée de forces générales , impersonnelles , inconscientes , sans qu’ on aperçoive nulle part la main d’ une individualité déterminée à laquelle les changements accomplis puissent être directement </t>
    </r>
    <r>
      <rPr>
        <b/>
        <sz val="11"/>
        <color rgb="FFCC3300"/>
        <rFont val="Arial"/>
        <family val="2"/>
      </rPr>
      <t>imputés</t>
    </r>
    <r>
      <rPr>
        <sz val="11"/>
        <color rgb="FF333333"/>
        <rFont val="Arial"/>
        <family val="2"/>
      </rPr>
      <t xml:space="preserve"> .</t>
    </r>
  </si>
  <si>
    <r>
      <t xml:space="preserve">En voilà plus qu’ il n’ en faut , pour </t>
    </r>
    <r>
      <rPr>
        <b/>
        <sz val="11"/>
        <color rgb="FFCC3300"/>
        <rFont val="Arial"/>
        <family val="2"/>
      </rPr>
      <t>justifier</t>
    </r>
    <r>
      <rPr>
        <sz val="11"/>
        <color rgb="FF333333"/>
        <rFont val="Arial"/>
        <family val="2"/>
      </rPr>
      <t xml:space="preserve"> la publication de nos vieilles nouveautez .</t>
    </r>
  </si>
  <si>
    <r>
      <t xml:space="preserve">Méritons leur courroux , </t>
    </r>
    <r>
      <rPr>
        <b/>
        <sz val="11"/>
        <color rgb="FFCC3300"/>
        <rFont val="Arial"/>
        <family val="2"/>
      </rPr>
      <t>justifions</t>
    </r>
    <r>
      <rPr>
        <sz val="11"/>
        <color rgb="FF333333"/>
        <rFont val="Arial"/>
        <family val="2"/>
      </rPr>
      <t xml:space="preserve"> leur haine , et que le fruit du crime en précède la peine .</t>
    </r>
  </si>
  <si>
    <r>
      <t>Rodogune</t>
    </r>
    <r>
      <rPr>
        <sz val="11"/>
        <color rgb="FF333333"/>
        <rFont val="Arial"/>
        <family val="2"/>
      </rPr>
      <t xml:space="preserve"> , au premier acte , ne saurait </t>
    </r>
    <r>
      <rPr>
        <b/>
        <sz val="11"/>
        <color rgb="FFCC3300"/>
        <rFont val="Arial"/>
        <family val="2"/>
      </rPr>
      <t>justifier</t>
    </r>
    <r>
      <rPr>
        <sz val="11"/>
        <color rgb="FF333333"/>
        <rFont val="Arial"/>
        <family val="2"/>
      </rPr>
      <t xml:space="preserve"> la défiance qu’ elle a de </t>
    </r>
    <r>
      <rPr>
        <sz val="11"/>
        <color rgb="FF000000"/>
        <rFont val="Calibri"/>
        <family val="2"/>
        <scheme val="minor"/>
      </rPr>
      <t>Cléopâtre</t>
    </r>
    <r>
      <rPr>
        <sz val="11"/>
        <color rgb="FF333333"/>
        <rFont val="Arial"/>
        <family val="2"/>
      </rPr>
      <t xml:space="preserve"> , que par le peu de sincérité qu’ il y a d’ ordinaire dans les réconciliations des grands après une offense signalée , parce que , depuis le traité de paix , cette reine n’ a rien fait qui la doive rendre suspecte de cette haine qu’ elle lui conserve dans le coeur .</t>
    </r>
  </si>
  <si>
    <r>
      <t>M</t>
    </r>
    <r>
      <rPr>
        <sz val="11"/>
        <color rgb="FF333333"/>
        <rFont val="Arial"/>
        <family val="2"/>
      </rPr>
      <t xml:space="preserve"> </t>
    </r>
    <r>
      <rPr>
        <sz val="11"/>
        <color rgb="FF000000"/>
        <rFont val="Calibri"/>
        <family val="2"/>
        <scheme val="minor"/>
      </rPr>
      <t>Descartes</t>
    </r>
    <r>
      <rPr>
        <sz val="11"/>
        <color rgb="FF333333"/>
        <rFont val="Arial"/>
        <family val="2"/>
      </rPr>
      <t xml:space="preserve"> n’ eût aucun besoin de son exemple , si ce n’ est peut être pour </t>
    </r>
    <r>
      <rPr>
        <b/>
        <sz val="11"/>
        <color rgb="FFCC3300"/>
        <rFont val="Arial"/>
        <family val="2"/>
      </rPr>
      <t>justifier</t>
    </r>
    <r>
      <rPr>
        <sz val="11"/>
        <color rgb="FF333333"/>
        <rFont val="Arial"/>
        <family val="2"/>
      </rPr>
      <t xml:space="preserve"> la hardiesse qu’ il avoit euë </t>
    </r>
    <r>
      <rPr>
        <sz val="11"/>
        <color rgb="FF000000"/>
        <rFont val="Calibri"/>
        <family val="2"/>
        <scheme val="minor"/>
      </rPr>
      <t>d’ abandonner le chemin des anciens , comme avoit fait ce chancelier .</t>
    </r>
  </si>
  <si>
    <r>
      <t xml:space="preserve">Les paroles que dit son altesse royale en vostre presence , pleines de feu et de passion , pour le bien de sa patrie , et pour la grandeur de vos majestez , </t>
    </r>
    <r>
      <rPr>
        <b/>
        <sz val="11"/>
        <color rgb="FFCC3300"/>
        <rFont val="Arial"/>
        <family val="2"/>
      </rPr>
      <t>justifierent</t>
    </r>
    <r>
      <rPr>
        <sz val="11"/>
        <color rgb="FF333333"/>
        <rFont val="Arial"/>
        <family val="2"/>
      </rPr>
      <t>glorieusement sa conduite et ses actions passées : elles détromperent la credulité .</t>
    </r>
  </si>
  <si>
    <r>
      <t xml:space="preserve">Pour la </t>
    </r>
    <r>
      <rPr>
        <b/>
        <sz val="11"/>
        <color rgb="FFC00000"/>
        <rFont val="Calibri"/>
        <family val="2"/>
        <scheme val="minor"/>
      </rPr>
      <t>justifier</t>
    </r>
    <r>
      <rPr>
        <sz val="11"/>
        <color rgb="FF000000"/>
        <rFont val="Calibri"/>
        <family val="2"/>
        <scheme val="minor"/>
      </rPr>
      <t xml:space="preserve"> il me faut accuser du mal que meschamment j’ ay voulu supposer . </t>
    </r>
  </si>
  <si>
    <r>
      <t xml:space="preserve">Le pays , l’ antiquité , le merite de ceux qui ont failli , au lieu de </t>
    </r>
    <r>
      <rPr>
        <b/>
        <sz val="11"/>
        <color rgb="FFCC3300"/>
        <rFont val="Arial"/>
        <family val="2"/>
      </rPr>
      <t>justifier</t>
    </r>
    <r>
      <rPr>
        <sz val="11"/>
        <color rgb="FF333333"/>
        <rFont val="Arial"/>
        <family val="2"/>
      </rPr>
      <t xml:space="preserve"> les fautes , les rend seulement plus visibles , et plus remarquables .</t>
    </r>
  </si>
  <si>
    <r>
      <t xml:space="preserve">Pour moi , je ne suis pas en peine de </t>
    </r>
    <r>
      <rPr>
        <b/>
        <sz val="11"/>
        <color rgb="FFCC3300"/>
        <rFont val="Arial"/>
        <family val="2"/>
      </rPr>
      <t>justifier</t>
    </r>
    <r>
      <rPr>
        <sz val="11"/>
        <color rgb="FF333333"/>
        <rFont val="Arial"/>
        <family val="2"/>
      </rPr>
      <t xml:space="preserve"> celle que j’ ai pour vous , votre valeur et votre vertu sont si généralement connues , par toute la terre , que je n’ ai pas de dire quelles raisons je vous aime .</t>
    </r>
  </si>
  <si>
    <r>
      <t xml:space="preserve">Mais l’ affaire n’ en demeura pas là : </t>
    </r>
    <r>
      <rPr>
        <sz val="11"/>
        <color rgb="FF000000"/>
        <rFont val="Calibri"/>
        <family val="2"/>
        <scheme val="minor"/>
      </rPr>
      <t>Mlle</t>
    </r>
    <r>
      <rPr>
        <sz val="11"/>
        <color rgb="FF333333"/>
        <rFont val="Arial"/>
        <family val="2"/>
      </rPr>
      <t xml:space="preserve"> </t>
    </r>
    <r>
      <rPr>
        <sz val="11"/>
        <color rgb="FF000000"/>
        <rFont val="Calibri"/>
        <family val="2"/>
        <scheme val="minor"/>
      </rPr>
      <t>Viole</t>
    </r>
    <r>
      <rPr>
        <sz val="11"/>
        <color rgb="FF333333"/>
        <rFont val="Arial"/>
        <family val="2"/>
      </rPr>
      <t xml:space="preserve"> , fille dévote et de qualité , entre les mains de laquelle on avoit remis cette somme , alla trouver le </t>
    </r>
    <r>
      <rPr>
        <sz val="11"/>
        <color rgb="FF000000"/>
        <rFont val="Calibri"/>
        <family val="2"/>
        <scheme val="minor"/>
      </rPr>
      <t>P</t>
    </r>
    <r>
      <rPr>
        <sz val="11"/>
        <color rgb="FF333333"/>
        <rFont val="Arial"/>
        <family val="2"/>
      </rPr>
      <t xml:space="preserve"> . </t>
    </r>
    <r>
      <rPr>
        <sz val="11"/>
        <color rgb="FF000000"/>
        <rFont val="Calibri"/>
        <family val="2"/>
        <scheme val="minor"/>
      </rPr>
      <t xml:space="preserve">Vincent , supérieur de la mission , et l’ obligea de </t>
    </r>
    <r>
      <rPr>
        <b/>
        <sz val="11"/>
        <color rgb="FFCC3300"/>
        <rFont val="Calibri"/>
        <family val="2"/>
        <scheme val="minor"/>
      </rPr>
      <t>justifier</t>
    </r>
    <r>
      <rPr>
        <sz val="11"/>
        <color rgb="FF000000"/>
        <rFont val="Calibri"/>
        <family val="2"/>
        <scheme val="minor"/>
      </rPr>
      <t xml:space="preserve"> par son registre comme quoi tout cet argent avoit été porté chez lui , et comme quoi on l’ avoit ensuite distribué aux pauvres des deux provinces que je viens de dire .</t>
    </r>
  </si>
  <si>
    <r>
      <t xml:space="preserve">Je ne vous dis rien , monseigneur , de mes actions passées , c’ est assez que je sçache qu’ elles vous ont fasché , pour juger que ce seroit mesme une grande faute d’ entreprendre de les </t>
    </r>
    <r>
      <rPr>
        <b/>
        <sz val="11"/>
        <color rgb="FFCC3300"/>
        <rFont val="Arial"/>
        <family val="2"/>
      </rPr>
      <t xml:space="preserve">justifier ; </t>
    </r>
    <r>
      <rPr>
        <sz val="11"/>
        <color rgb="FF333333"/>
        <rFont val="Arial"/>
        <family val="2"/>
      </rPr>
      <t>je vous supplieray seulement de considerer qu’ elles n’ ont pas esté si criminelles qu’ elles puissent avecque justice avoir merité vostre hayne et mon bannissement .</t>
    </r>
  </si>
  <si>
    <r>
      <t xml:space="preserve">Cette bassesse n’ a pas seulement été observée dès ce temps ; car </t>
    </r>
    <r>
      <rPr>
        <sz val="11"/>
        <color rgb="FF000000"/>
        <rFont val="Calibri"/>
        <family val="2"/>
        <scheme val="minor"/>
      </rPr>
      <t>Athénée</t>
    </r>
    <r>
      <rPr>
        <sz val="11"/>
        <color rgb="FF333333"/>
        <rFont val="Arial"/>
        <family val="2"/>
      </rPr>
      <t xml:space="preserve"> s’ efforce de la </t>
    </r>
    <r>
      <rPr>
        <b/>
        <sz val="11"/>
        <color rgb="FFCC3300"/>
        <rFont val="Arial"/>
        <family val="2"/>
      </rPr>
      <t>justifier</t>
    </r>
    <r>
      <rPr>
        <sz val="11"/>
        <color rgb="FF333333"/>
        <rFont val="Arial"/>
        <family val="2"/>
      </rPr>
      <t xml:space="preserve"> , en disant que c’ était une marque de leur adresse , et qu’ ils se plaisaient à paraître habiles en toutes choses .</t>
    </r>
  </si>
  <si>
    <r>
      <t xml:space="preserve">Il se retira donc à </t>
    </r>
    <r>
      <rPr>
        <sz val="11"/>
        <color rgb="FF000000"/>
        <rFont val="Calibri"/>
        <family val="2"/>
        <scheme val="minor"/>
      </rPr>
      <t>Naples</t>
    </r>
    <r>
      <rPr>
        <sz val="11"/>
        <color rgb="FF333333"/>
        <rFont val="Arial"/>
        <family val="2"/>
      </rPr>
      <t xml:space="preserve"> , d’ où il escrivit au senat des lettres pleines d’ invectives contre </t>
    </r>
    <r>
      <rPr>
        <sz val="11"/>
        <color rgb="FF000000"/>
        <rFont val="Calibri"/>
        <family val="2"/>
        <scheme val="minor"/>
      </rPr>
      <t>Agripine</t>
    </r>
    <r>
      <rPr>
        <sz val="11"/>
        <color rgb="FF333333"/>
        <rFont val="Arial"/>
        <family val="2"/>
      </rPr>
      <t xml:space="preserve"> , afin de </t>
    </r>
    <r>
      <rPr>
        <b/>
        <sz val="11"/>
        <color rgb="FFCC3300"/>
        <rFont val="Arial"/>
        <family val="2"/>
      </rPr>
      <t>justifier</t>
    </r>
    <r>
      <rPr>
        <sz val="11"/>
        <color rgb="FF333333"/>
        <rFont val="Arial"/>
        <family val="2"/>
      </rPr>
      <t xml:space="preserve"> la cruauté dont il avoit usé en son endroit , et la diffama , comme si auparavant sa mort elle eust essayé de le faire tuer par un de ses affranchis .</t>
    </r>
  </si>
  <si>
    <r>
      <t xml:space="preserve">Mais comme il y à des gents , qui ne croyent pas que les eaux puissent estre pures , quand elles sont esloignées de leur source , tachons de </t>
    </r>
    <r>
      <rPr>
        <b/>
        <sz val="11"/>
        <color rgb="FFCC3300"/>
        <rFont val="Arial"/>
        <family val="2"/>
      </rPr>
      <t>justifier</t>
    </r>
    <r>
      <rPr>
        <sz val="11"/>
        <color rgb="FF333333"/>
        <rFont val="Arial"/>
        <family val="2"/>
      </rPr>
      <t xml:space="preserve"> la haute estime , que nostre siecle fait de la comedie , par celle des siecles passez : et monstrons leur qu’ elle n’ est pas née parmi des barbares , ni dans le luxe des perses et des medes , mais dans </t>
    </r>
    <r>
      <rPr>
        <sz val="11"/>
        <color rgb="FF000000"/>
        <rFont val="Calibri"/>
        <family val="2"/>
        <scheme val="minor"/>
      </rPr>
      <t>Athenes</t>
    </r>
    <r>
      <rPr>
        <sz val="11"/>
        <color rgb="FF333333"/>
        <rFont val="Arial"/>
        <family val="2"/>
      </rPr>
      <t xml:space="preserve"> , et dans </t>
    </r>
    <r>
      <rPr>
        <sz val="11"/>
        <color rgb="FF000000"/>
        <rFont val="Calibri"/>
        <family val="2"/>
        <scheme val="minor"/>
      </rPr>
      <t>Rome</t>
    </r>
    <r>
      <rPr>
        <sz val="11"/>
        <color rgb="FF333333"/>
        <rFont val="Arial"/>
        <family val="2"/>
      </rPr>
      <t xml:space="preserve"> ; au milieu de toutes les sectes des philosophes ; et fort proche du siecle d’ or et d’ innocence .</t>
    </r>
    <r>
      <rPr>
        <sz val="11"/>
        <color rgb="FF000000"/>
        <rFont val="Calibri"/>
        <family val="2"/>
        <scheme val="minor"/>
      </rPr>
      <t xml:space="preserve"> </t>
    </r>
  </si>
  <si>
    <r>
      <t xml:space="preserve">Elles vouloient entreprendre de </t>
    </r>
    <r>
      <rPr>
        <b/>
        <sz val="11"/>
        <color rgb="FFCC3300"/>
        <rFont val="Arial"/>
        <family val="2"/>
      </rPr>
      <t>justifier</t>
    </r>
    <r>
      <rPr>
        <sz val="11"/>
        <color rgb="FF333333"/>
        <rFont val="Arial"/>
        <family val="2"/>
      </rPr>
      <t xml:space="preserve"> leur conduite et l’ honneur de leur maison ; mais refusant de les écouter , elle les quitta brusquement , avec de nouvelles menaces .</t>
    </r>
  </si>
  <si>
    <r>
      <t xml:space="preserve">Je remercie donc </t>
    </r>
    <r>
      <rPr>
        <sz val="11"/>
        <color rgb="FF000000"/>
        <rFont val="Calibri"/>
        <family val="2"/>
        <scheme val="minor"/>
      </rPr>
      <t>M</t>
    </r>
    <r>
      <rPr>
        <sz val="11"/>
        <color rgb="FF333333"/>
        <rFont val="Arial"/>
        <family val="2"/>
      </rPr>
      <t xml:space="preserve"> </t>
    </r>
    <r>
      <rPr>
        <sz val="11"/>
        <color rgb="FF000000"/>
        <rFont val="Calibri"/>
        <family val="2"/>
        <scheme val="minor"/>
      </rPr>
      <t>Boivin</t>
    </r>
    <r>
      <rPr>
        <sz val="11"/>
        <color rgb="FF333333"/>
        <rFont val="Arial"/>
        <family val="2"/>
      </rPr>
      <t xml:space="preserve"> de s’ être joint avec moi pour la combattre , car il a beau se declarer mon adversaire , je trouve toûjours qu’ il a travaillé pour ma défense ; en ne condamnant dans ce que j’ ai dit que l’ excès prétendu qu’ il a cru y voir , il a confirmé tout le reste ; et j’ avois besoin de l’ aveu d’ un sçavant aussi autorisé que lui , pour </t>
    </r>
    <r>
      <rPr>
        <b/>
        <sz val="11"/>
        <color rgb="FFCC3300"/>
        <rFont val="Arial"/>
        <family val="2"/>
      </rPr>
      <t>justifier</t>
    </r>
    <r>
      <rPr>
        <sz val="11"/>
        <color rgb="FF333333"/>
        <rFont val="Arial"/>
        <family val="2"/>
      </rPr>
      <t xml:space="preserve"> en général le fonds de mes hardiesses .</t>
    </r>
  </si>
  <si>
    <r>
      <t xml:space="preserve">À mesure même que je me confirmai dans cette disposition par l’ habitude , je sentis croître mon goût pour des opinions que je n’ avois pas embrassées d’ abord sans quelques difficultés ; et le peu de vigueur qui restoit à ma raison , je l’ employois à </t>
    </r>
    <r>
      <rPr>
        <b/>
        <sz val="11"/>
        <color rgb="FFCC3300"/>
        <rFont val="Arial"/>
        <family val="2"/>
      </rPr>
      <t>justifier</t>
    </r>
    <r>
      <rPr>
        <sz val="11"/>
        <color rgb="FF333333"/>
        <rFont val="Arial"/>
        <family val="2"/>
      </rPr>
      <t xml:space="preserve"> mon erreur .</t>
    </r>
  </si>
  <si>
    <r>
      <t xml:space="preserve">On dit qu’ on a arrêté d’ itératives remontrances , et que l’ on y travaille ; elles doivent être plus fortes que les premières , contre les ministres , sur la déprédation et la dissipation des finances , dont le ministère présent ne devait </t>
    </r>
    <r>
      <rPr>
        <b/>
        <sz val="11"/>
        <color rgb="FFCC3300"/>
        <rFont val="Arial"/>
        <family val="2"/>
      </rPr>
      <t>justifier</t>
    </r>
    <r>
      <rPr>
        <sz val="11"/>
        <color rgb="FF333333"/>
        <rFont val="Arial"/>
        <family val="2"/>
      </rPr>
      <t xml:space="preserve"> d’ aucun emploi ni détail au parlement ; ce qui est fort opposé à leurs prétentions si souvent réitérées depuis douze ans , qu’ aucun édit ni ordonnance ne peuvent point passer pour loi dans le royaume , ni avoir d’ exécution , qu’ autant qu’ ils sont autorisés par la vérification et l’ enregistrement du parlement de </t>
    </r>
    <r>
      <rPr>
        <sz val="11"/>
        <color rgb="FF000000"/>
        <rFont val="Calibri"/>
        <family val="2"/>
        <scheme val="minor"/>
      </rPr>
      <t>Paris</t>
    </r>
    <r>
      <rPr>
        <sz val="11"/>
        <color rgb="FF333333"/>
        <rFont val="Arial"/>
        <family val="2"/>
      </rPr>
      <t xml:space="preserve"> et même des autres parlements , qui ne forment plus , selon eux , qu’ un seul et même corps du parlement de </t>
    </r>
    <r>
      <rPr>
        <sz val="11"/>
        <color rgb="FF000000"/>
        <rFont val="Calibri"/>
        <family val="2"/>
        <scheme val="minor"/>
      </rPr>
      <t>France</t>
    </r>
    <r>
      <rPr>
        <sz val="11"/>
        <color rgb="FF333333"/>
        <rFont val="Arial"/>
        <family val="2"/>
      </rPr>
      <t xml:space="preserve"> .</t>
    </r>
  </si>
  <si>
    <r>
      <t xml:space="preserve">Je ne m’ attens pas à sa visite ; mais je ne vous célerai pas qu’ elle me feroit grand plaisir , et que je serois bien aise de voir comment il </t>
    </r>
    <r>
      <rPr>
        <b/>
        <sz val="11"/>
        <color rgb="FFCC3300"/>
        <rFont val="Arial"/>
        <family val="2"/>
      </rPr>
      <t>justifieroit</t>
    </r>
    <r>
      <rPr>
        <sz val="11"/>
        <color rgb="FF333333"/>
        <rFont val="Arial"/>
        <family val="2"/>
      </rPr>
      <t xml:space="preserve"> sa conduite à mon égard .</t>
    </r>
  </si>
  <si>
    <r>
      <t xml:space="preserve">Résolu , selon tes ordres , d’ employer cet intervalle à méditer sur le sujet de ta lettre , je m’ occupois sans cesse à la relire et à y réfléchir , non pour changer de sentiment , mais pour </t>
    </r>
    <r>
      <rPr>
        <b/>
        <sz val="11"/>
        <color rgb="FFCC3300"/>
        <rFont val="Arial"/>
        <family val="2"/>
      </rPr>
      <t>justifier</t>
    </r>
    <r>
      <rPr>
        <sz val="11"/>
        <color rgb="FF333333"/>
        <rFont val="Arial"/>
        <family val="2"/>
      </rPr>
      <t xml:space="preserve"> le mien .</t>
    </r>
  </si>
  <si>
    <r>
      <t xml:space="preserve">parce qu’ enfin , ennuyée de la contemplation du même ridicule , la malignité des petits cherche , dans de nouveaux défauts , de nouveaux motifs de </t>
    </r>
    <r>
      <rPr>
        <b/>
        <sz val="11"/>
        <color rgb="FFCC3300"/>
        <rFont val="Arial"/>
        <family val="2"/>
      </rPr>
      <t>justifier</t>
    </r>
    <r>
      <rPr>
        <sz val="11"/>
        <color rgb="FF333333"/>
        <rFont val="Arial"/>
        <family val="2"/>
      </rPr>
      <t xml:space="preserve"> ses mépris pour les grands .</t>
    </r>
  </si>
  <si>
    <r>
      <t xml:space="preserve">On chercherait en vain des motifs de la </t>
    </r>
    <r>
      <rPr>
        <b/>
        <sz val="11"/>
        <color rgb="FFCC3300"/>
        <rFont val="Arial"/>
        <family val="2"/>
      </rPr>
      <t>justifier</t>
    </r>
    <r>
      <rPr>
        <sz val="11"/>
        <color rgb="FF333333"/>
        <rFont val="Arial"/>
        <family val="2"/>
      </rPr>
      <t xml:space="preserve"> par les différences de leur organisation physique , par celle qu’ on voudrait trouver dans la force de leur intelligence , dans leur sensibilité morale .</t>
    </r>
  </si>
  <si>
    <r>
      <t xml:space="preserve">J’ ai exposé de mon mieux les causes et les réactions de nos maux , pour en </t>
    </r>
    <r>
      <rPr>
        <b/>
        <sz val="11"/>
        <color rgb="FFCC3300"/>
        <rFont val="Arial"/>
        <family val="2"/>
      </rPr>
      <t>justifier</t>
    </r>
    <r>
      <rPr>
        <sz val="11"/>
        <color rgb="FF333333"/>
        <rFont val="Arial"/>
        <family val="2"/>
      </rPr>
      <t xml:space="preserve"> la nature .</t>
    </r>
  </si>
  <si>
    <r>
      <t xml:space="preserve">Il ne falloit rien de moins pour </t>
    </r>
    <r>
      <rPr>
        <b/>
        <sz val="11"/>
        <color rgb="FFCC3300"/>
        <rFont val="Arial"/>
        <family val="2"/>
      </rPr>
      <t>justifier</t>
    </r>
    <r>
      <rPr>
        <sz val="11"/>
        <color rgb="FF333333"/>
        <rFont val="Arial"/>
        <family val="2"/>
      </rPr>
      <t xml:space="preserve"> la conduite de </t>
    </r>
    <r>
      <rPr>
        <sz val="11"/>
        <color rgb="FF000000"/>
        <rFont val="Calibri"/>
        <family val="2"/>
        <scheme val="minor"/>
      </rPr>
      <t>Carvalho</t>
    </r>
    <r>
      <rPr>
        <sz val="11"/>
        <color rgb="FF333333"/>
        <rFont val="Arial"/>
        <family val="2"/>
      </rPr>
      <t xml:space="preserve"> .</t>
    </r>
  </si>
  <si>
    <r>
      <t xml:space="preserve">C’ est envain , mon cher </t>
    </r>
    <r>
      <rPr>
        <sz val="11"/>
        <color rgb="FF000000"/>
        <rFont val="Calibri"/>
        <family val="2"/>
        <scheme val="minor"/>
      </rPr>
      <t>Isaac</t>
    </r>
    <r>
      <rPr>
        <sz val="11"/>
        <color rgb="FF333333"/>
        <rFont val="Arial"/>
        <family val="2"/>
      </rPr>
      <t xml:space="preserve"> , que , pour </t>
    </r>
    <r>
      <rPr>
        <b/>
        <sz val="11"/>
        <color rgb="FFCC3300"/>
        <rFont val="Arial"/>
        <family val="2"/>
      </rPr>
      <t>justifier</t>
    </r>
    <r>
      <rPr>
        <sz val="11"/>
        <color rgb="FF333333"/>
        <rFont val="Arial"/>
        <family val="2"/>
      </rPr>
      <t xml:space="preserve"> la coutume de punir un homme sans lui faire son procès , on voudroit alléguer les droits absolus des souverains , et la nécessité de s’ assûrer de certaines personnes qu’ on ne veut point remettre entre les mains des juges ordinaires .</t>
    </r>
  </si>
  <si>
    <r>
      <t xml:space="preserve">Alors Clémentine , rendant les deux lettres à </t>
    </r>
    <r>
      <rPr>
        <sz val="11"/>
        <color rgb="FF000000"/>
        <rFont val="Calibri"/>
        <family val="2"/>
        <scheme val="minor"/>
      </rPr>
      <t>Camille</t>
    </r>
    <r>
      <rPr>
        <sz val="11"/>
        <color rgb="FF333333"/>
        <rFont val="Arial"/>
        <family val="2"/>
      </rPr>
      <t xml:space="preserve"> , lui avoit ordonné de les remettre à sa mère , et de nous assurer tous que sa retraite , dont elle nous prioit de ne pas nous offenser dans cette occasion , seroit bientôt </t>
    </r>
    <r>
      <rPr>
        <b/>
        <sz val="11"/>
        <color rgb="FFCC3300"/>
        <rFont val="Arial"/>
        <family val="2"/>
      </rPr>
      <t>justifiée</t>
    </r>
    <r>
      <rPr>
        <sz val="11"/>
        <color rgb="FF333333"/>
        <rFont val="Arial"/>
        <family val="2"/>
      </rPr>
      <t xml:space="preserve"> par des explications surprenantes .</t>
    </r>
  </si>
  <si>
    <r>
      <t xml:space="preserve">Je veux voir si je ne trouverai point de quoi </t>
    </r>
    <r>
      <rPr>
        <b/>
        <sz val="11"/>
        <color rgb="FFCC3300"/>
        <rFont val="Arial"/>
        <family val="2"/>
      </rPr>
      <t>justifier</t>
    </r>
    <r>
      <rPr>
        <sz val="11"/>
        <color rgb="FF333333"/>
        <rFont val="Arial"/>
        <family val="2"/>
      </rPr>
      <t xml:space="preserve"> les mémoires qui nous ont été présentés contre vous .</t>
    </r>
  </si>
  <si>
    <r>
      <t xml:space="preserve">Au reste , les choses n’ ont pas été aussi loin que l’ on pourrait le croire d’ après les apparences ; hors quelques baisers qu’ une amitié un peu vive suffit à expliquer et à </t>
    </r>
    <r>
      <rPr>
        <b/>
        <sz val="11"/>
        <color rgb="FFCC3300"/>
        <rFont val="Arial"/>
        <family val="2"/>
      </rPr>
      <t>justifier</t>
    </r>
    <r>
      <rPr>
        <sz val="11"/>
        <color rgb="FF333333"/>
        <rFont val="Arial"/>
        <family val="2"/>
      </rPr>
      <t xml:space="preserve"> , il n’ y a rien entre nous dont on ne puisse convenir , et la vertu de votre soeur est assurément la plus intacte et la plus nette du monde .</t>
    </r>
  </si>
  <si>
    <r>
      <t xml:space="preserve">Non , messieurs , ce n’ est pas ainsi qu’ on peut </t>
    </r>
    <r>
      <rPr>
        <b/>
        <sz val="11"/>
        <color rgb="FFCC3300"/>
        <rFont val="Arial"/>
        <family val="2"/>
      </rPr>
      <t>justifier</t>
    </r>
    <r>
      <rPr>
        <sz val="11"/>
        <color rgb="FF333333"/>
        <rFont val="Arial"/>
        <family val="2"/>
      </rPr>
      <t xml:space="preserve"> l’ erreur et l’ humanité . </t>
    </r>
  </si>
  <si>
    <r>
      <t xml:space="preserve">Aujourd’ hui nous pouvons </t>
    </r>
    <r>
      <rPr>
        <b/>
        <sz val="11"/>
        <color rgb="FFCC3300"/>
        <rFont val="Arial"/>
        <family val="2"/>
      </rPr>
      <t>justifier</t>
    </r>
    <r>
      <rPr>
        <sz val="11"/>
        <color rgb="FF333333"/>
        <rFont val="Arial"/>
        <family val="2"/>
      </rPr>
      <t xml:space="preserve"> autrement la providence .</t>
    </r>
  </si>
  <si>
    <r>
      <t xml:space="preserve">je l’ ai , depuis bien longtemps , appelée : « la ville de mes spectres » , pour </t>
    </r>
    <r>
      <rPr>
        <b/>
        <sz val="11"/>
        <color rgb="FFCC3300"/>
        <rFont val="Arial"/>
        <family val="2"/>
      </rPr>
      <t>justifier</t>
    </r>
    <r>
      <rPr>
        <sz val="11"/>
        <color rgb="FF333333"/>
        <rFont val="Arial"/>
        <family val="2"/>
      </rPr>
      <t xml:space="preserve"> un amour incompréhensible au regard de mes amis qui me reprochent de l’ habiter et qui s’ en étonnent .</t>
    </r>
  </si>
  <si>
    <r>
      <t xml:space="preserve">On reconnaissait bien la femme qui avait inventé le mot que voici , pour </t>
    </r>
    <r>
      <rPr>
        <b/>
        <sz val="11"/>
        <color rgb="FFCC3300"/>
        <rFont val="Arial"/>
        <family val="2"/>
      </rPr>
      <t>justifier</t>
    </r>
    <r>
      <rPr>
        <sz val="11"/>
        <color rgb="FF333333"/>
        <rFont val="Arial"/>
        <family val="2"/>
      </rPr>
      <t xml:space="preserve"> ses préoccupations habituelles : </t>
    </r>
    <r>
      <rPr>
        <i/>
        <sz val="11"/>
        <color rgb="FF333333"/>
        <rFont val="Arial"/>
        <family val="2"/>
      </rPr>
      <t>Une grand’ mère , c’ est deux mères l’ une sur l’ autre .</t>
    </r>
    <r>
      <rPr>
        <sz val="11"/>
        <color rgb="FF333333"/>
        <rFont val="Arial"/>
        <family val="2"/>
      </rPr>
      <t xml:space="preserve"> </t>
    </r>
    <r>
      <rPr>
        <i/>
        <sz val="11"/>
        <color rgb="FF333333"/>
        <rFont val="Arial"/>
        <family val="2"/>
      </rPr>
      <t>Ce que l’ une oublierait , si c’ était possible , pour le bonheur de</t>
    </r>
    <r>
      <rPr>
        <sz val="11"/>
        <color rgb="FF333333"/>
        <rFont val="Arial"/>
        <family val="2"/>
      </rPr>
      <t xml:space="preserve"> </t>
    </r>
    <r>
      <rPr>
        <i/>
        <sz val="11"/>
        <color rgb="FF333333"/>
        <rFont val="Arial"/>
        <family val="2"/>
      </rPr>
      <t>sa fillette , l’ autre ne pourrait pas l’ oublier .</t>
    </r>
  </si>
  <si>
    <r>
      <t xml:space="preserve">Si ce tableau est exact , il n’ est pas nécessaire à la rigueur d’ aller plus loin pour </t>
    </r>
    <r>
      <rPr>
        <b/>
        <sz val="11"/>
        <color rgb="FFCC3300"/>
        <rFont val="Arial"/>
        <family val="2"/>
      </rPr>
      <t>justifier</t>
    </r>
    <r>
      <rPr>
        <sz val="11"/>
        <color rgb="FF333333"/>
        <rFont val="Arial"/>
        <family val="2"/>
      </rPr>
      <t xml:space="preserve"> les attaques dirigées par MM . Ferri , Garofalo et toute la nouvelle école italienne ou même française , contre l’ institution du jury .</t>
    </r>
  </si>
  <si>
    <r>
      <t xml:space="preserve">Au surplus , la différence signalée est , quoique notable , insuffisante pour </t>
    </r>
    <r>
      <rPr>
        <b/>
        <sz val="11"/>
        <color rgb="FFCC3300"/>
        <rFont val="Arial"/>
        <family val="2"/>
      </rPr>
      <t>justifier</t>
    </r>
    <r>
      <rPr>
        <sz val="11"/>
        <color rgb="FF333333"/>
        <rFont val="Arial"/>
        <family val="2"/>
      </rPr>
      <t xml:space="preserve"> celle des criminalités que je compare .</t>
    </r>
  </si>
  <si>
    <r>
      <t xml:space="preserve">Je n’ ai rien à expliquer , rien à </t>
    </r>
    <r>
      <rPr>
        <b/>
        <sz val="11"/>
        <color rgb="FFC00000"/>
        <rFont val="Calibri"/>
        <family val="2"/>
        <scheme val="minor"/>
      </rPr>
      <t>justifier</t>
    </r>
    <r>
      <rPr>
        <sz val="11"/>
        <color rgb="FF000000"/>
        <rFont val="Calibri"/>
        <family val="2"/>
        <scheme val="minor"/>
      </rPr>
      <t xml:space="preserve"> ...</t>
    </r>
  </si>
  <si>
    <r>
      <t xml:space="preserve">Les soldats de </t>
    </r>
    <r>
      <rPr>
        <sz val="11"/>
        <color rgb="FF000000"/>
        <rFont val="Calibri"/>
        <family val="2"/>
        <scheme val="minor"/>
      </rPr>
      <t>Vaubois</t>
    </r>
    <r>
      <rPr>
        <sz val="11"/>
        <color rgb="FF333333"/>
        <rFont val="Arial"/>
        <family val="2"/>
      </rPr>
      <t xml:space="preserve"> , pour </t>
    </r>
    <r>
      <rPr>
        <b/>
        <sz val="11"/>
        <color rgb="FFCC3300"/>
        <rFont val="Arial"/>
        <family val="2"/>
      </rPr>
      <t>justifier</t>
    </r>
    <r>
      <rPr>
        <sz val="11"/>
        <color rgb="FF333333"/>
        <rFont val="Arial"/>
        <family val="2"/>
      </rPr>
      <t xml:space="preserve"> leur retraite dans le </t>
    </r>
    <r>
      <rPr>
        <sz val="11"/>
        <color rgb="FF000000"/>
        <rFont val="Calibri"/>
        <family val="2"/>
        <scheme val="minor"/>
      </rPr>
      <t>Tyrol</t>
    </r>
    <r>
      <rPr>
        <sz val="11"/>
        <color rgb="FF333333"/>
        <rFont val="Arial"/>
        <family val="2"/>
      </rPr>
      <t xml:space="preserve"> , disaient s’ y être battus un contre trois .</t>
    </r>
  </si>
  <si>
    <r>
      <t xml:space="preserve">Ne pouvant justifier la doctrine écrite de m l’ évêque d’ </t>
    </r>
    <r>
      <rPr>
        <sz val="11"/>
        <color rgb="FF000000"/>
        <rFont val="Calibri"/>
        <family val="2"/>
        <scheme val="minor"/>
      </rPr>
      <t>Hermopolis</t>
    </r>
    <r>
      <rPr>
        <sz val="11"/>
        <color rgb="FF333333"/>
        <rFont val="Arial"/>
        <family val="2"/>
      </rPr>
      <t xml:space="preserve"> , nous sommes heureux de pouvoir au moins </t>
    </r>
    <r>
      <rPr>
        <b/>
        <sz val="11"/>
        <color rgb="FFCC3300"/>
        <rFont val="Arial"/>
        <family val="2"/>
      </rPr>
      <t>justifier</t>
    </r>
    <r>
      <rPr>
        <sz val="11"/>
        <color rgb="FF333333"/>
        <rFont val="Arial"/>
        <family val="2"/>
      </rPr>
      <t xml:space="preserve"> sa pensée réelle .</t>
    </r>
  </si>
  <si>
    <r>
      <t xml:space="preserve">Il ne lui fut pas difficile de trouver un prétexte pour </t>
    </r>
    <r>
      <rPr>
        <b/>
        <sz val="11"/>
        <color rgb="FFCC3300"/>
        <rFont val="Arial"/>
        <family val="2"/>
      </rPr>
      <t>justifier</t>
    </r>
    <r>
      <rPr>
        <sz val="11"/>
        <color rgb="FF333333"/>
        <rFont val="Arial"/>
        <family val="2"/>
      </rPr>
      <t xml:space="preserve"> cette absence , et de dire à la baronne en rentrant que Tristan s’ était arrêté chez un fermier , avec lequel il était en marché pour un coin de terre .</t>
    </r>
  </si>
  <si>
    <r>
      <t xml:space="preserve">Le temps , en passant sur nous deux , a pris soin de vous ménager des excuses et de </t>
    </r>
    <r>
      <rPr>
        <b/>
        <sz val="11"/>
        <color rgb="FFCC3300"/>
        <rFont val="Arial"/>
        <family val="2"/>
      </rPr>
      <t>justifier</t>
    </r>
    <r>
      <rPr>
        <sz val="11"/>
        <color rgb="FF333333"/>
        <rFont val="Arial"/>
        <family val="2"/>
      </rPr>
      <t xml:space="preserve"> votre paresse .</t>
    </r>
  </si>
  <si>
    <r>
      <t xml:space="preserve">C’ est pourquoi la plupart des grandes découvertes se sont faites , </t>
    </r>
    <r>
      <rPr>
        <i/>
        <sz val="11"/>
        <color rgb="FF333333"/>
        <rFont val="Arial"/>
        <family val="2"/>
      </rPr>
      <t>a priori ,</t>
    </r>
    <r>
      <rPr>
        <sz val="11"/>
        <color rgb="FF333333"/>
        <rFont val="Arial"/>
        <family val="2"/>
      </rPr>
      <t xml:space="preserve"> par une intuition soudaine , par la considération des causes finales , par analogie , par des hypothèses que leurs auteurs n’ eurent pas le loisir de </t>
    </r>
    <r>
      <rPr>
        <b/>
        <sz val="11"/>
        <color rgb="FFCC3300"/>
        <rFont val="Arial"/>
        <family val="2"/>
      </rPr>
      <t>justifier</t>
    </r>
    <r>
      <rPr>
        <sz val="11"/>
        <color rgb="FF333333"/>
        <rFont val="Arial"/>
        <family val="2"/>
      </rPr>
      <t xml:space="preserve"> .</t>
    </r>
  </si>
  <si>
    <r>
      <t xml:space="preserve">J’ ai dû venir ici pourtant : ma résistance eût étonné </t>
    </r>
    <r>
      <rPr>
        <sz val="11"/>
        <color rgb="FF000000"/>
        <rFont val="Calibri"/>
        <family val="2"/>
        <scheme val="minor"/>
      </rPr>
      <t>Gérald</t>
    </r>
    <r>
      <rPr>
        <sz val="11"/>
        <color rgb="FF333333"/>
        <rFont val="Arial"/>
        <family val="2"/>
      </rPr>
      <t xml:space="preserve"> ... j’ ai bien fait , plus j’ y pense ; pour la </t>
    </r>
    <r>
      <rPr>
        <b/>
        <sz val="11"/>
        <color rgb="FFCC3300"/>
        <rFont val="Arial"/>
        <family val="2"/>
      </rPr>
      <t>justifier</t>
    </r>
    <r>
      <rPr>
        <sz val="11"/>
        <color rgb="FF333333"/>
        <rFont val="Arial"/>
        <family val="2"/>
      </rPr>
      <t xml:space="preserve"> j’ ai cherché des raisons , mais déjà de </t>
    </r>
    <r>
      <rPr>
        <sz val="11"/>
        <color rgb="FF000000"/>
        <rFont val="Calibri"/>
        <family val="2"/>
        <scheme val="minor"/>
      </rPr>
      <t>Gérald</t>
    </r>
    <r>
      <rPr>
        <sz val="11"/>
        <color rgb="FF333333"/>
        <rFont val="Arial"/>
        <family val="2"/>
      </rPr>
      <t xml:space="preserve"> s’ éveillaient les soupçons .</t>
    </r>
  </si>
  <si>
    <r>
      <t xml:space="preserve">J’ y réponds gaiement , tout en </t>
    </r>
    <r>
      <rPr>
        <b/>
        <sz val="11"/>
        <color rgb="FFCC3300"/>
        <rFont val="Arial"/>
        <family val="2"/>
      </rPr>
      <t>justifiant</t>
    </r>
    <r>
      <rPr>
        <sz val="11"/>
        <color rgb="FF333333"/>
        <rFont val="Arial"/>
        <family val="2"/>
      </rPr>
      <t xml:space="preserve"> mon attitude suspensive .</t>
    </r>
  </si>
  <si>
    <r>
      <t xml:space="preserve">L’ antiquité fut plus naïve et plus friande en matière d’ amour ; la puissance de la beauté y était reconnue si grande , qu’ elle suffisait à </t>
    </r>
    <r>
      <rPr>
        <b/>
        <sz val="11"/>
        <color rgb="FFCC3300"/>
        <rFont val="Arial"/>
        <family val="2"/>
      </rPr>
      <t>justifier</t>
    </r>
    <r>
      <rPr>
        <sz val="11"/>
        <color rgb="FF333333"/>
        <rFont val="Arial"/>
        <family val="2"/>
      </rPr>
      <t xml:space="preserve"> l’ amour des déesses pour de simples bergers et celui des patricienes pour des esclaves .</t>
    </r>
  </si>
  <si>
    <r>
      <t xml:space="preserve">Le commandement russe m’ objecta , pour </t>
    </r>
    <r>
      <rPr>
        <b/>
        <sz val="11"/>
        <color rgb="FFCC3300"/>
        <rFont val="Arial"/>
        <family val="2"/>
      </rPr>
      <t>justifier</t>
    </r>
    <r>
      <rPr>
        <sz val="11"/>
        <color rgb="FF333333"/>
        <rFont val="Arial"/>
        <family val="2"/>
      </rPr>
      <t xml:space="preserve"> tous ces retards , le mauvais fonctionnement des chemins de fer roumains .</t>
    </r>
  </si>
  <si>
    <r>
      <t xml:space="preserve">Nous sommes des nerveux , nous sommes de grands nerveux" , aimait à répéter </t>
    </r>
    <r>
      <rPr>
        <sz val="11"/>
        <color rgb="FF000000"/>
        <rFont val="Calibri"/>
        <family val="2"/>
        <scheme val="minor"/>
      </rPr>
      <t>M</t>
    </r>
    <r>
      <rPr>
        <sz val="11"/>
        <color rgb="FF333333"/>
        <rFont val="Arial"/>
        <family val="2"/>
      </rPr>
      <t xml:space="preserve"> . </t>
    </r>
    <r>
      <rPr>
        <sz val="11"/>
        <color rgb="FF000000"/>
        <rFont val="Calibri"/>
        <family val="2"/>
        <scheme val="minor"/>
      </rPr>
      <t xml:space="preserve">De Clergerie , qui </t>
    </r>
    <r>
      <rPr>
        <b/>
        <sz val="11"/>
        <color rgb="FFCC3300"/>
        <rFont val="Calibri"/>
        <family val="2"/>
        <scheme val="minor"/>
      </rPr>
      <t>justifiait</t>
    </r>
    <r>
      <rPr>
        <sz val="11"/>
        <color rgb="FF000000"/>
        <rFont val="Calibri"/>
        <family val="2"/>
        <scheme val="minor"/>
      </rPr>
      <t xml:space="preserve"> ainsi sa dyspepsie , et d’ ailleurs raffolait de la psychiatrie à la mode ...</t>
    </r>
  </si>
  <si>
    <r>
      <t xml:space="preserve">C’ était intéressant de le voir </t>
    </r>
    <r>
      <rPr>
        <b/>
        <sz val="11"/>
        <color rgb="FFCC3300"/>
        <rFont val="Arial"/>
        <family val="2"/>
      </rPr>
      <t>justifier</t>
    </r>
    <r>
      <rPr>
        <sz val="11"/>
        <color rgb="FF333333"/>
        <rFont val="Arial"/>
        <family val="2"/>
      </rPr>
      <t xml:space="preserve"> sa nouvelle attitude .</t>
    </r>
  </si>
  <si>
    <r>
      <t xml:space="preserve">Les situations peuvent être aussi bien résolues sans le pouvoir de formuler la règle abstraitement , de même que souvent le français adulte accorde les participes par une sorte de flair qu’ il serait bien incapable de </t>
    </r>
    <r>
      <rPr>
        <b/>
        <sz val="11"/>
        <color rgb="FFCC3300"/>
        <rFont val="Arial"/>
        <family val="2"/>
      </rPr>
      <t>justifier</t>
    </r>
    <r>
      <rPr>
        <sz val="11"/>
        <color rgb="FF333333"/>
        <rFont val="Arial"/>
        <family val="2"/>
      </rPr>
      <t xml:space="preserve"> .</t>
    </r>
  </si>
  <si>
    <r>
      <t xml:space="preserve">Le piétisme , s’ il peut conduire des âmes fortes à une folie de pureté , aide seulement des âmes molles à </t>
    </r>
    <r>
      <rPr>
        <b/>
        <sz val="11"/>
        <color rgb="FFCC3300"/>
        <rFont val="Arial"/>
        <family val="2"/>
      </rPr>
      <t>justifier</t>
    </r>
    <r>
      <rPr>
        <sz val="11"/>
        <color rgb="FF333333"/>
        <rFont val="Arial"/>
        <family val="2"/>
      </rPr>
      <t xml:space="preserve"> leur mollesse .</t>
    </r>
  </si>
  <si>
    <r>
      <t xml:space="preserve">Elle affuble alors le cogito d’ une vertu synthétique , mais à moins de la lui accorder par le privilège d’ une révélation et d’ une existence divine contradictoires avec son autonomie , force lui est de retrouver à l’ intérieur de l’ action une passion , une " synthèse passive " nécessaires pour </t>
    </r>
    <r>
      <rPr>
        <b/>
        <sz val="11"/>
        <color rgb="FFCC3300"/>
        <rFont val="Arial"/>
        <family val="2"/>
      </rPr>
      <t>justifier</t>
    </r>
    <r>
      <rPr>
        <sz val="11"/>
        <color rgb="FF333333"/>
        <rFont val="Arial"/>
        <family val="2"/>
      </rPr>
      <t xml:space="preserve"> l’ apparition d’ un divers de la représentation dont le jugement doit opérer la synthèse , mais contradictoires puisque cette " synopsis " précède en réalité le jugement et le cogito et détruit ainsi la cohérence d’ une philosophie autonome du logos .</t>
    </r>
  </si>
  <si>
    <r>
      <t xml:space="preserve">Elle devait aller coucher à l’ hôtel en </t>
    </r>
    <r>
      <rPr>
        <b/>
        <sz val="11"/>
        <color rgb="FFCC3300"/>
        <rFont val="Arial"/>
        <family val="2"/>
      </rPr>
      <t>justifiant</t>
    </r>
    <r>
      <rPr>
        <sz val="11"/>
        <color rgb="FF333333"/>
        <rFont val="Arial"/>
        <family val="2"/>
      </rPr>
      <t xml:space="preserve"> ainsi son voyage à </t>
    </r>
    <r>
      <rPr>
        <sz val="11"/>
        <color rgb="FF000000"/>
        <rFont val="Calibri"/>
        <family val="2"/>
        <scheme val="minor"/>
      </rPr>
      <t>Nancy</t>
    </r>
    <r>
      <rPr>
        <sz val="11"/>
        <color rgb="FF333333"/>
        <rFont val="Arial"/>
        <family val="2"/>
      </rPr>
      <t xml:space="preserve"> .</t>
    </r>
  </si>
  <si>
    <r>
      <t xml:space="preserve">L’ église </t>
    </r>
    <r>
      <rPr>
        <b/>
        <sz val="11"/>
        <color rgb="FFCC3300"/>
        <rFont val="Arial"/>
        <family val="2"/>
      </rPr>
      <t>justifie</t>
    </r>
    <r>
      <rPr>
        <sz val="11"/>
        <color rgb="FF333333"/>
        <rFont val="Arial"/>
        <family val="2"/>
      </rPr>
      <t xml:space="preserve"> par le surnaturel des lois naturelles que je saisis par l’ expérience de la vie , de l’ histoire et par mon impulsion propre , des lois naturelles dont ma formation héréditaire me fait un besoin , dont ma nature d’ homme ... je constate la justesse , l’ utilité de ce qu’ enseigne la révélation .</t>
    </r>
  </si>
  <si>
    <r>
      <t xml:space="preserve">Moi aussi j’ ai essayé de </t>
    </r>
    <r>
      <rPr>
        <b/>
        <sz val="11"/>
        <color rgb="FFCC3300"/>
        <rFont val="Arial"/>
        <family val="2"/>
      </rPr>
      <t>justifier</t>
    </r>
    <r>
      <rPr>
        <sz val="11"/>
        <color rgb="FF333333"/>
        <rFont val="Arial"/>
        <family val="2"/>
      </rPr>
      <t xml:space="preserve"> mes humeurs par l’ indignité du monde .</t>
    </r>
  </si>
  <si>
    <r>
      <t xml:space="preserve">C’ est l’ atmosphère des dernières pièces de </t>
    </r>
    <r>
      <rPr>
        <sz val="11"/>
        <color rgb="FF000000"/>
        <rFont val="Calibri"/>
        <family val="2"/>
        <scheme val="minor"/>
      </rPr>
      <t>Corneille</t>
    </r>
    <r>
      <rPr>
        <sz val="11"/>
        <color rgb="FF333333"/>
        <rFont val="Arial"/>
        <family val="2"/>
      </rPr>
      <t xml:space="preserve"> . </t>
    </r>
    <r>
      <rPr>
        <sz val="11"/>
        <color rgb="FF000000"/>
        <rFont val="Calibri"/>
        <family val="2"/>
        <scheme val="minor"/>
      </rPr>
      <t xml:space="preserve">Même ce besoin de </t>
    </r>
    <r>
      <rPr>
        <b/>
        <sz val="11"/>
        <color rgb="FFCC3300"/>
        <rFont val="Calibri"/>
        <family val="2"/>
        <scheme val="minor"/>
      </rPr>
      <t>justifier</t>
    </r>
    <r>
      <rPr>
        <sz val="11"/>
        <color rgb="FF000000"/>
        <rFont val="Calibri"/>
        <family val="2"/>
        <scheme val="minor"/>
      </rPr>
      <t xml:space="preserve"> ses actes , de mettre ses impulsions en forme de dialectique .</t>
    </r>
  </si>
  <si>
    <r>
      <t xml:space="preserve">Voyez si vous voulez écrire un petit mot en faveur du </t>
    </r>
    <r>
      <rPr>
        <i/>
        <sz val="11"/>
        <color rgb="FF333333"/>
        <rFont val="Arial"/>
        <family val="2"/>
      </rPr>
      <t>rabutinage</t>
    </r>
    <r>
      <rPr>
        <sz val="11"/>
        <color rgb="FF333333"/>
        <rFont val="Arial"/>
        <family val="2"/>
      </rPr>
      <t xml:space="preserve"> ; cela se </t>
    </r>
    <r>
      <rPr>
        <b/>
        <sz val="11"/>
        <color rgb="FFCC3300"/>
        <rFont val="Arial"/>
        <family val="2"/>
      </rPr>
      <t>mettra</t>
    </r>
    <r>
      <rPr>
        <sz val="11"/>
        <color rgb="FF333333"/>
        <rFont val="Arial"/>
        <family val="2"/>
      </rPr>
      <t xml:space="preserve"> </t>
    </r>
    <r>
      <rPr>
        <b/>
        <sz val="11"/>
        <color rgb="FFCC3300"/>
        <rFont val="Arial"/>
        <family val="2"/>
      </rPr>
      <t>sur</t>
    </r>
    <r>
      <rPr>
        <sz val="11"/>
        <color rgb="FF333333"/>
        <rFont val="Arial"/>
        <family val="2"/>
      </rPr>
      <t xml:space="preserve"> mon </t>
    </r>
    <r>
      <rPr>
        <b/>
        <sz val="11"/>
        <color rgb="FFCC3300"/>
        <rFont val="Arial"/>
        <family val="2"/>
      </rPr>
      <t>compte</t>
    </r>
    <r>
      <rPr>
        <sz val="11"/>
        <color rgb="FF333333"/>
        <rFont val="Arial"/>
        <family val="2"/>
      </rPr>
      <t xml:space="preserve"> .</t>
    </r>
  </si>
  <si>
    <r>
      <t xml:space="preserve">Il me mande de m’ avoir addressé deux exemplaires du livre de </t>
    </r>
    <r>
      <rPr>
        <sz val="11"/>
        <color rgb="FF000000"/>
        <rFont val="Calibri"/>
        <family val="2"/>
        <scheme val="minor"/>
      </rPr>
      <t>Flud</t>
    </r>
    <r>
      <rPr>
        <sz val="11"/>
        <color rgb="FF333333"/>
        <rFont val="Arial"/>
        <family val="2"/>
      </rPr>
      <t xml:space="preserve"> , l’ un pour vous et l’ aultre pour moy , ce que je doibs </t>
    </r>
    <r>
      <rPr>
        <b/>
        <sz val="11"/>
        <color rgb="FFCC3300"/>
        <rFont val="Arial"/>
        <family val="2"/>
      </rPr>
      <t>mettre</t>
    </r>
    <r>
      <rPr>
        <sz val="11"/>
        <color rgb="FF333333"/>
        <rFont val="Arial"/>
        <family val="2"/>
      </rPr>
      <t xml:space="preserve"> </t>
    </r>
    <r>
      <rPr>
        <b/>
        <sz val="11"/>
        <color rgb="FFCC3300"/>
        <rFont val="Arial"/>
        <family val="2"/>
      </rPr>
      <t>sur</t>
    </r>
    <r>
      <rPr>
        <sz val="11"/>
        <color rgb="FF333333"/>
        <rFont val="Arial"/>
        <family val="2"/>
      </rPr>
      <t xml:space="preserve"> vostre </t>
    </r>
    <r>
      <rPr>
        <b/>
        <sz val="11"/>
        <color rgb="FFCC3300"/>
        <rFont val="Arial"/>
        <family val="2"/>
      </rPr>
      <t>compte</t>
    </r>
    <r>
      <rPr>
        <sz val="11"/>
        <color rgb="FF333333"/>
        <rFont val="Arial"/>
        <family val="2"/>
      </rPr>
      <t xml:space="preserve"> , comme ne l’ ayant faict que pour l’ amour de vous , car je ne luy ay rendu service quelconque .</t>
    </r>
  </si>
  <si>
    <r>
      <t xml:space="preserve">J’ ai songé en quel état était ce bon abbé , il y a un an , et tous vos soins aimables , que je dois </t>
    </r>
    <r>
      <rPr>
        <b/>
        <sz val="11"/>
        <color rgb="FFCC3300"/>
        <rFont val="Arial"/>
        <family val="2"/>
      </rPr>
      <t>mettre</t>
    </r>
    <r>
      <rPr>
        <sz val="11"/>
        <color rgb="FF333333"/>
        <rFont val="Arial"/>
        <family val="2"/>
      </rPr>
      <t xml:space="preserve"> </t>
    </r>
    <r>
      <rPr>
        <b/>
        <sz val="11"/>
        <color rgb="FFCC3300"/>
        <rFont val="Arial"/>
        <family val="2"/>
      </rPr>
      <t>sur</t>
    </r>
    <r>
      <rPr>
        <sz val="11"/>
        <color rgb="FF333333"/>
        <rFont val="Arial"/>
        <family val="2"/>
      </rPr>
      <t xml:space="preserve"> mon </t>
    </r>
    <r>
      <rPr>
        <b/>
        <sz val="11"/>
        <color rgb="FFCC3300"/>
        <rFont val="Arial"/>
        <family val="2"/>
      </rPr>
      <t>compte</t>
    </r>
    <r>
      <rPr>
        <sz val="11"/>
        <color rgb="FF333333"/>
        <rFont val="Arial"/>
        <family val="2"/>
      </rPr>
      <t xml:space="preserve"> , et quel secours , aux dépens de votre santé , je tirais de vos conseils ; et cet anglais , et ce cardinal qui mourut , ce me semble , de la maladie de l’ abbé .</t>
    </r>
  </si>
  <si>
    <r>
      <t xml:space="preserve">Ce qui est un surcroît de preuves , ce que peut l’ interêt particulier sur celui du public ; comme l’ occasion s’ est souvent presentée , et que ce dernier a toûjours eu le dessous , on ne doit pas s’ étonner de la ruïne de la </t>
    </r>
    <r>
      <rPr>
        <sz val="11"/>
        <color rgb="FF000000"/>
        <rFont val="Calibri"/>
        <family val="2"/>
        <scheme val="minor"/>
      </rPr>
      <t>France</t>
    </r>
    <r>
      <rPr>
        <sz val="11"/>
        <color rgb="FF333333"/>
        <rFont val="Arial"/>
        <family val="2"/>
      </rPr>
      <t xml:space="preserve"> , ni que l’ on en </t>
    </r>
    <r>
      <rPr>
        <b/>
        <sz val="11"/>
        <color rgb="FFCC3300"/>
        <rFont val="Arial"/>
        <family val="2"/>
      </rPr>
      <t>mette</t>
    </r>
    <r>
      <rPr>
        <sz val="11"/>
        <color rgb="FF333333"/>
        <rFont val="Arial"/>
        <family val="2"/>
      </rPr>
      <t xml:space="preserve"> la principale cause </t>
    </r>
    <r>
      <rPr>
        <b/>
        <sz val="11"/>
        <color rgb="FFCC3300"/>
        <rFont val="Arial"/>
        <family val="2"/>
      </rPr>
      <t>sur</t>
    </r>
    <r>
      <rPr>
        <sz val="11"/>
        <color rgb="FF333333"/>
        <rFont val="Arial"/>
        <family val="2"/>
      </rPr>
      <t xml:space="preserve"> ce </t>
    </r>
    <r>
      <rPr>
        <b/>
        <sz val="11"/>
        <color rgb="FFCC3300"/>
        <rFont val="Arial"/>
        <family val="2"/>
      </rPr>
      <t>compte</t>
    </r>
    <r>
      <rPr>
        <sz val="11"/>
        <color rgb="FF333333"/>
        <rFont val="Arial"/>
        <family val="2"/>
      </rPr>
      <t xml:space="preserve"> .</t>
    </r>
  </si>
  <si>
    <r>
      <t xml:space="preserve">Personne ne peut douter , après ce qui vient d’ être rapporté , que l’ on ne fait aucune injustice aux aides , droits de passage , sortie du roiaume , en </t>
    </r>
    <r>
      <rPr>
        <b/>
        <sz val="11"/>
        <color rgb="FFCC3300"/>
        <rFont val="Arial"/>
        <family val="2"/>
      </rPr>
      <t>mettant</t>
    </r>
    <r>
      <rPr>
        <sz val="11"/>
        <color rgb="FF333333"/>
        <rFont val="Arial"/>
        <family val="2"/>
      </rPr>
      <t xml:space="preserve"> </t>
    </r>
    <r>
      <rPr>
        <b/>
        <sz val="11"/>
        <color rgb="FFCC3300"/>
        <rFont val="Arial"/>
        <family val="2"/>
      </rPr>
      <t>sur</t>
    </r>
    <r>
      <rPr>
        <sz val="11"/>
        <color rgb="FF333333"/>
        <rFont val="Arial"/>
        <family val="2"/>
      </rPr>
      <t xml:space="preserve"> leur </t>
    </r>
    <r>
      <rPr>
        <b/>
        <sz val="11"/>
        <color rgb="FFCC3300"/>
        <rFont val="Arial"/>
        <family val="2"/>
      </rPr>
      <t>compte</t>
    </r>
    <r>
      <rPr>
        <sz val="11"/>
        <color rgb="FF333333"/>
        <rFont val="Arial"/>
        <family val="2"/>
      </rPr>
      <t xml:space="preserve"> la cause de huit cens millions de perte , de quinze cens qu’ éprouve le roiaume depuis 1660 .</t>
    </r>
  </si>
  <si>
    <r>
      <t xml:space="preserve">Ainsi , quand bien même les manuscrits de cet historien ne fourniroient rien qui autorisât notre correction , il ne faudroit point laisser de la faire , par la raison qu’ il est impossible que </t>
    </r>
    <r>
      <rPr>
        <sz val="11"/>
        <color rgb="FF000000"/>
        <rFont val="Calibri"/>
        <family val="2"/>
        <scheme val="minor"/>
      </rPr>
      <t>Procope</t>
    </r>
    <r>
      <rPr>
        <sz val="11"/>
        <color rgb="FF333333"/>
        <rFont val="Arial"/>
        <family val="2"/>
      </rPr>
      <t xml:space="preserve"> se soit trompé au point d’ avoir écrit </t>
    </r>
    <r>
      <rPr>
        <i/>
        <sz val="11"/>
        <color rgb="FF333333"/>
        <rFont val="Arial"/>
        <family val="2"/>
      </rPr>
      <t>Carcassonne</t>
    </r>
    <r>
      <rPr>
        <sz val="11"/>
        <color rgb="FF333333"/>
        <rFont val="Arial"/>
        <family val="2"/>
      </rPr>
      <t xml:space="preserve"> pour </t>
    </r>
    <r>
      <rPr>
        <i/>
        <sz val="11"/>
        <color rgb="FF333333"/>
        <rFont val="Arial"/>
        <family val="2"/>
      </rPr>
      <t>Poitiers</t>
    </r>
    <r>
      <rPr>
        <sz val="11"/>
        <color rgb="FF333333"/>
        <rFont val="Arial"/>
        <family val="2"/>
      </rPr>
      <t xml:space="preserve"> , et qu’ ainsi une telle faute devroit toujours être traitée de vice de clerc , et </t>
    </r>
    <r>
      <rPr>
        <b/>
        <sz val="11"/>
        <color rgb="FFCC3300"/>
        <rFont val="Arial"/>
        <family val="2"/>
      </rPr>
      <t>mise</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 xml:space="preserve">compte </t>
    </r>
    <r>
      <rPr>
        <sz val="11"/>
        <color rgb="FF333333"/>
        <rFont val="Arial"/>
        <family val="2"/>
      </rPr>
      <t>des copistes .</t>
    </r>
  </si>
  <si>
    <r>
      <t>Palissot</t>
    </r>
    <r>
      <rPr>
        <sz val="11"/>
        <color rgb="FF333333"/>
        <rFont val="Arial"/>
        <family val="2"/>
      </rPr>
      <t xml:space="preserve"> a dû </t>
    </r>
    <r>
      <rPr>
        <b/>
        <sz val="11"/>
        <color rgb="FFCC3300"/>
        <rFont val="Arial"/>
        <family val="2"/>
      </rPr>
      <t>mettre</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t>
    </r>
    <r>
      <rPr>
        <sz val="11"/>
        <color rgb="FF000000"/>
        <rFont val="Calibri"/>
        <family val="2"/>
        <scheme val="minor"/>
      </rPr>
      <t>Poincinet</t>
    </r>
    <r>
      <rPr>
        <sz val="11"/>
        <color rgb="FF333333"/>
        <rFont val="Arial"/>
        <family val="2"/>
      </rPr>
      <t xml:space="preserve"> les couplets qu’ il avoit faits contre </t>
    </r>
    <r>
      <rPr>
        <sz val="11"/>
        <color rgb="FF000000"/>
        <rFont val="Calibri"/>
        <family val="2"/>
        <scheme val="minor"/>
      </rPr>
      <t>Brun</t>
    </r>
    <r>
      <rPr>
        <sz val="11"/>
        <color rgb="FF333333"/>
        <rFont val="Arial"/>
        <family val="2"/>
      </rPr>
      <t xml:space="preserve"> ; et c’ est </t>
    </r>
    <r>
      <rPr>
        <sz val="11"/>
        <color rgb="FF000000"/>
        <rFont val="Calibri"/>
        <family val="2"/>
        <scheme val="minor"/>
      </rPr>
      <t>Poincinet</t>
    </r>
    <r>
      <rPr>
        <sz val="11"/>
        <color rgb="FF333333"/>
        <rFont val="Arial"/>
        <family val="2"/>
      </rPr>
      <t xml:space="preserve"> qui a tort .</t>
    </r>
  </si>
  <si>
    <r>
      <t xml:space="preserve">Sa résistance fut </t>
    </r>
    <r>
      <rPr>
        <b/>
        <sz val="11"/>
        <color rgb="FFCC3300"/>
        <rFont val="Arial"/>
        <family val="2"/>
      </rPr>
      <t>mise</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t>
    </r>
    <r>
      <rPr>
        <sz val="11"/>
        <color rgb="FF000000"/>
        <rFont val="Calibri"/>
        <family val="2"/>
        <scheme val="minor"/>
      </rPr>
      <t>Mylord</t>
    </r>
    <r>
      <rPr>
        <sz val="11"/>
        <color rgb="FF333333"/>
        <rFont val="Arial"/>
        <family val="2"/>
      </rPr>
      <t xml:space="preserve"> </t>
    </r>
    <r>
      <rPr>
        <sz val="11"/>
        <color rgb="FF000000"/>
        <rFont val="Calibri"/>
        <family val="2"/>
        <scheme val="minor"/>
      </rPr>
      <t>D’ Arondel</t>
    </r>
    <r>
      <rPr>
        <sz val="11"/>
        <color rgb="FF333333"/>
        <rFont val="Arial"/>
        <family val="2"/>
      </rPr>
      <t xml:space="preserve"> .</t>
    </r>
  </si>
  <si>
    <r>
      <t xml:space="preserve">La Religion , qu’ il n’ est jamais permis de contredire ou d’ examiner , rendra toujours respectables aux peuples les fureurs des ambitieux , des enthousiastes &amp; des fourbes qui </t>
    </r>
    <r>
      <rPr>
        <b/>
        <sz val="11"/>
        <color rgb="FFCC3300"/>
        <rFont val="Arial"/>
        <family val="2"/>
      </rPr>
      <t>mettront</t>
    </r>
    <r>
      <rPr>
        <sz val="11"/>
        <color rgb="FF333333"/>
        <rFont val="Arial"/>
        <family val="2"/>
      </rPr>
      <t xml:space="preserve"> habilement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des Dieux les horreurs enfantées par leurs passions détestables .</t>
    </r>
  </si>
  <si>
    <r>
      <t>M</t>
    </r>
    <r>
      <rPr>
        <sz val="11"/>
        <color rgb="FF333333"/>
        <rFont val="Arial"/>
        <family val="2"/>
      </rPr>
      <t xml:space="preserve"> </t>
    </r>
    <r>
      <rPr>
        <sz val="11"/>
        <color rgb="FF000000"/>
        <rFont val="Calibri"/>
        <family val="2"/>
        <scheme val="minor"/>
      </rPr>
      <t>Hickman</t>
    </r>
    <r>
      <rPr>
        <sz val="11"/>
        <color rgb="FF333333"/>
        <rFont val="Arial"/>
        <family val="2"/>
      </rPr>
      <t xml:space="preserve"> a reçu mes civilités avec une froideur que j’ ai </t>
    </r>
    <r>
      <rPr>
        <b/>
        <sz val="11"/>
        <color rgb="FFCC3300"/>
        <rFont val="Arial"/>
        <family val="2"/>
      </rPr>
      <t>mise</t>
    </r>
    <r>
      <rPr>
        <sz val="11"/>
        <color rgb="FF333333"/>
        <rFont val="Arial"/>
        <family val="2"/>
      </rPr>
      <t xml:space="preserve"> </t>
    </r>
    <r>
      <rPr>
        <b/>
        <sz val="11"/>
        <color rgb="FFCC3300"/>
        <rFont val="Arial"/>
        <family val="2"/>
      </rPr>
      <t>sur</t>
    </r>
    <r>
      <rPr>
        <sz val="11"/>
        <color rgb="FF333333"/>
        <rFont val="Arial"/>
        <family val="2"/>
      </rPr>
      <t xml:space="preserve"> votre </t>
    </r>
    <r>
      <rPr>
        <b/>
        <sz val="11"/>
        <color rgb="FFCC3300"/>
        <rFont val="Arial"/>
        <family val="2"/>
      </rPr>
      <t>compte</t>
    </r>
    <r>
      <rPr>
        <sz val="11"/>
        <color rgb="FF333333"/>
        <rFont val="Arial"/>
        <family val="2"/>
      </rPr>
      <t xml:space="preserve"> plus que sur le mien ; elle nous a priés tous deux à déjeûner demain avec elle , parce qu’ il doit partir le même jour .</t>
    </r>
  </si>
  <si>
    <r>
      <t xml:space="preserve">Ses assiduités , ses veilles , ses périls nocturnes , les rigueurs de la saison , qu’ il brave si courageusement , ne doivent pas être </t>
    </r>
    <r>
      <rPr>
        <b/>
        <sz val="11"/>
        <color rgb="FFCC3300"/>
        <rFont val="Arial"/>
        <family val="2"/>
      </rPr>
      <t>mis</t>
    </r>
    <r>
      <rPr>
        <sz val="11"/>
        <color rgb="FF333333"/>
        <rFont val="Arial"/>
        <family val="2"/>
      </rPr>
      <t xml:space="preserve"> entièrement </t>
    </r>
    <r>
      <rPr>
        <b/>
        <sz val="11"/>
        <color rgb="FFCC3300"/>
        <rFont val="Arial"/>
        <family val="2"/>
      </rPr>
      <t>sur</t>
    </r>
    <r>
      <rPr>
        <sz val="11"/>
        <color rgb="FF333333"/>
        <rFont val="Arial"/>
        <family val="2"/>
      </rPr>
      <t xml:space="preserve"> votre </t>
    </r>
    <r>
      <rPr>
        <b/>
        <sz val="11"/>
        <color rgb="FFCC3300"/>
        <rFont val="Arial"/>
        <family val="2"/>
      </rPr>
      <t>compte</t>
    </r>
    <r>
      <rPr>
        <sz val="11"/>
        <color rgb="FF333333"/>
        <rFont val="Arial"/>
        <family val="2"/>
      </rPr>
      <t xml:space="preserve"> .</t>
    </r>
  </si>
  <si>
    <r>
      <t xml:space="preserve">Mais je songe que ce mot de babillarde , que je viens de </t>
    </r>
    <r>
      <rPr>
        <b/>
        <sz val="11"/>
        <color rgb="FFCC3300"/>
        <rFont val="Arial"/>
        <family val="2"/>
      </rPr>
      <t>mettre</t>
    </r>
    <r>
      <rPr>
        <sz val="11"/>
        <color rgb="FF333333"/>
        <rFont val="Arial"/>
        <family val="2"/>
      </rPr>
      <t xml:space="preserve"> là </t>
    </r>
    <r>
      <rPr>
        <b/>
        <sz val="11"/>
        <color rgb="FFCC3300"/>
        <rFont val="Arial"/>
        <family val="2"/>
      </rPr>
      <t>sur</t>
    </r>
    <r>
      <rPr>
        <sz val="11"/>
        <color rgb="FF333333"/>
        <rFont val="Arial"/>
        <family val="2"/>
      </rPr>
      <t xml:space="preserve"> mon </t>
    </r>
    <r>
      <rPr>
        <b/>
        <sz val="11"/>
        <color rgb="FFCC3300"/>
        <rFont val="Arial"/>
        <family val="2"/>
      </rPr>
      <t>compte</t>
    </r>
    <r>
      <rPr>
        <sz val="11"/>
        <color rgb="FF333333"/>
        <rFont val="Arial"/>
        <family val="2"/>
      </rPr>
      <t xml:space="preserve"> , pourrait fâcher d’ honnêtes gens qui ont aimé mes réflexions .</t>
    </r>
  </si>
  <si>
    <r>
      <t>Galien</t>
    </r>
    <r>
      <rPr>
        <sz val="11"/>
        <color rgb="FF333333"/>
        <rFont val="Arial"/>
        <family val="2"/>
      </rPr>
      <t xml:space="preserve"> </t>
    </r>
    <r>
      <rPr>
        <b/>
        <sz val="11"/>
        <color rgb="FFCC3300"/>
        <rFont val="Arial"/>
        <family val="2"/>
      </rPr>
      <t>met</t>
    </r>
    <r>
      <rPr>
        <sz val="11"/>
        <color rgb="FF333333"/>
        <rFont val="Arial"/>
        <family val="2"/>
      </rPr>
      <t xml:space="preserve"> une histoire presque toute pareille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 un musicien de </t>
    </r>
    <r>
      <rPr>
        <sz val="11"/>
        <color rgb="FF000000"/>
        <rFont val="Calibri"/>
        <family val="2"/>
        <scheme val="minor"/>
      </rPr>
      <t>Milet</t>
    </r>
    <r>
      <rPr>
        <sz val="11"/>
        <color rgb="FF333333"/>
        <rFont val="Arial"/>
        <family val="2"/>
      </rPr>
      <t xml:space="preserve"> , nommé </t>
    </r>
    <r>
      <rPr>
        <sz val="11"/>
        <color rgb="FF000000"/>
        <rFont val="Calibri"/>
        <family val="2"/>
        <scheme val="minor"/>
      </rPr>
      <t>Damon</t>
    </r>
    <r>
      <rPr>
        <sz val="11"/>
        <color rgb="FF333333"/>
        <rFont val="Arial"/>
        <family val="2"/>
      </rPr>
      <t xml:space="preserve"> .</t>
    </r>
  </si>
  <si>
    <r>
      <t xml:space="preserve">Si quelquefois elle parle de la nature , c’ est pour en observer les fléaux , et pour </t>
    </r>
    <r>
      <rPr>
        <b/>
        <sz val="11"/>
        <color rgb="FFCC3300"/>
        <rFont val="Arial"/>
        <family val="2"/>
      </rPr>
      <t>mettre</t>
    </r>
    <r>
      <rPr>
        <sz val="11"/>
        <color rgb="FF333333"/>
        <rFont val="Arial"/>
        <family val="2"/>
      </rPr>
      <t xml:space="preserve"> </t>
    </r>
    <r>
      <rPr>
        <b/>
        <sz val="11"/>
        <color rgb="FFCC3300"/>
        <rFont val="Arial"/>
        <family val="2"/>
      </rPr>
      <t>sur</t>
    </r>
    <r>
      <rPr>
        <sz val="11"/>
        <color rgb="FF333333"/>
        <rFont val="Arial"/>
        <family val="2"/>
      </rPr>
      <t xml:space="preserve"> son </t>
    </r>
    <r>
      <rPr>
        <b/>
        <sz val="11"/>
        <color rgb="FFCC3300"/>
        <rFont val="Arial"/>
        <family val="2"/>
      </rPr>
      <t>compte</t>
    </r>
    <r>
      <rPr>
        <sz val="11"/>
        <color rgb="FF333333"/>
        <rFont val="Arial"/>
        <family val="2"/>
      </rPr>
      <t xml:space="preserve"> des malheurs qui viennent presque toujours de notre imprudence .</t>
    </r>
  </si>
  <si>
    <r>
      <t xml:space="preserve">Ne vous imaginez pas qu’ il </t>
    </r>
    <r>
      <rPr>
        <b/>
        <sz val="11"/>
        <color rgb="FFCC3300"/>
        <rFont val="Arial"/>
        <family val="2"/>
      </rPr>
      <t>mette</t>
    </r>
    <r>
      <rPr>
        <sz val="11"/>
        <color rgb="FF333333"/>
        <rFont val="Arial"/>
        <family val="2"/>
      </rPr>
      <t xml:space="preserve"> jamais aucune avanture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personnes deshonorées , de médiocre réputation où d’ une condition vulgaire et bourgeoise , cela dégoûteroit un lecteur .</t>
    </r>
  </si>
  <si>
    <r>
      <t xml:space="preserve">Plusieurs bourgeois s’ avisèrent un jour de vouloir visiter notre vaisseau pour chercher deux demoiselles qui n’ y étoient assurément pas , et qui , voyant que l’ on </t>
    </r>
    <r>
      <rPr>
        <b/>
        <sz val="11"/>
        <color rgb="FFCC3300"/>
        <rFont val="Arial"/>
        <family val="2"/>
      </rPr>
      <t>mettoit</t>
    </r>
    <r>
      <rPr>
        <sz val="11"/>
        <color rgb="FF333333"/>
        <rFont val="Arial"/>
        <family val="2"/>
      </rPr>
      <t xml:space="preserve"> </t>
    </r>
    <r>
      <rPr>
        <b/>
        <sz val="11"/>
        <color rgb="FFCC3300"/>
        <rFont val="Arial"/>
        <family val="2"/>
      </rPr>
      <t>sur</t>
    </r>
    <r>
      <rPr>
        <sz val="11"/>
        <color rgb="FF333333"/>
        <rFont val="Arial"/>
        <family val="2"/>
      </rPr>
      <t xml:space="preserve"> notre </t>
    </r>
    <r>
      <rPr>
        <b/>
        <sz val="11"/>
        <color rgb="FFCC3300"/>
        <rFont val="Arial"/>
        <family val="2"/>
      </rPr>
      <t>compte</t>
    </r>
    <r>
      <rPr>
        <sz val="11"/>
        <color rgb="FF333333"/>
        <rFont val="Arial"/>
        <family val="2"/>
      </rPr>
      <t xml:space="preserve"> tout ce qu’ on faisoit de mal dans la ville , avoient apparemment profité de l’ occasion pour se faire enlever par leurs amants .</t>
    </r>
  </si>
  <si>
    <r>
      <t xml:space="preserve">On ne sçauroit la </t>
    </r>
    <r>
      <rPr>
        <b/>
        <sz val="11"/>
        <color rgb="FFCC3300"/>
        <rFont val="Arial"/>
        <family val="2"/>
      </rPr>
      <t>mettre</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des copistes .</t>
    </r>
  </si>
  <si>
    <r>
      <t xml:space="preserve">Le D comprit aisément la suite , il m’ assura que je n’ étois pas le premier à qui cette dame eut fait éprouver la vertu de ses élixirs , et m’ entretint de mille avantures toutes plus singuliéres les unes que les autres , que la chronique </t>
    </r>
    <r>
      <rPr>
        <b/>
        <sz val="11"/>
        <color rgb="FFCC3300"/>
        <rFont val="Arial"/>
        <family val="2"/>
      </rPr>
      <t>mettoit</t>
    </r>
    <r>
      <rPr>
        <sz val="11"/>
        <color rgb="FF333333"/>
        <rFont val="Arial"/>
        <family val="2"/>
      </rPr>
      <t xml:space="preserve"> </t>
    </r>
    <r>
      <rPr>
        <b/>
        <sz val="11"/>
        <color rgb="FFCC3300"/>
        <rFont val="Arial"/>
        <family val="2"/>
      </rPr>
      <t>sur</t>
    </r>
    <r>
      <rPr>
        <sz val="11"/>
        <color rgb="FF333333"/>
        <rFont val="Arial"/>
        <family val="2"/>
      </rPr>
      <t xml:space="preserve"> son </t>
    </r>
    <r>
      <rPr>
        <b/>
        <sz val="11"/>
        <color rgb="FFCC3300"/>
        <rFont val="Arial"/>
        <family val="2"/>
      </rPr>
      <t xml:space="preserve">compte ; </t>
    </r>
    <r>
      <rPr>
        <sz val="11"/>
        <color rgb="FF333333"/>
        <rFont val="Arial"/>
        <family val="2"/>
      </rPr>
      <t>enfin , il m’ en dit assez pour éteindre une légére passion que les appas de la comtesse avoient allumée dans mon coeur .</t>
    </r>
  </si>
  <si>
    <r>
      <t xml:space="preserve">J’ ai parcouru leurs villages , je les ai trouvés bons , hospitaliers , affables ; et quoique les espagnols en parlent avec mépris et les traitent de même , j’ ai reconnu que les vices qu’ ils </t>
    </r>
    <r>
      <rPr>
        <b/>
        <sz val="11"/>
        <color rgb="FFCC3300"/>
        <rFont val="Arial"/>
        <family val="2"/>
      </rPr>
      <t>mettent</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des indiens doivent être imputés au gouvernement qu’ ils ont établi parmi eux .</t>
    </r>
  </si>
  <si>
    <r>
      <t xml:space="preserve">Cette difficulté étoit encore </t>
    </r>
    <r>
      <rPr>
        <b/>
        <sz val="11"/>
        <color rgb="FFCC3300"/>
        <rFont val="Arial"/>
        <family val="2"/>
      </rPr>
      <t>mise</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du peu de foi .</t>
    </r>
  </si>
  <si>
    <r>
      <t xml:space="preserve">Si je t’ écris maintenant , mon cher </t>
    </r>
    <r>
      <rPr>
        <sz val="11"/>
        <color rgb="FF000000"/>
        <rFont val="Calibri"/>
        <family val="2"/>
        <scheme val="minor"/>
      </rPr>
      <t>Ernest</t>
    </r>
    <r>
      <rPr>
        <sz val="11"/>
        <color rgb="FF333333"/>
        <rFont val="Arial"/>
        <family val="2"/>
      </rPr>
      <t xml:space="preserve"> , ne </t>
    </r>
    <r>
      <rPr>
        <b/>
        <sz val="11"/>
        <color rgb="FFCC3300"/>
        <rFont val="Arial"/>
        <family val="2"/>
      </rPr>
      <t>mets</t>
    </r>
    <r>
      <rPr>
        <sz val="11"/>
        <color rgb="FF333333"/>
        <rFont val="Arial"/>
        <family val="2"/>
      </rPr>
      <t xml:space="preserve"> pas cela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l’ amitié , mais plutôt sur celui de l’ ennui .</t>
    </r>
  </si>
  <si>
    <r>
      <t xml:space="preserve">Ce que nous a murmuré , il y a huit jours , </t>
    </r>
    <r>
      <rPr>
        <sz val="11"/>
        <color rgb="FF000000"/>
        <rFont val="Calibri"/>
        <family val="2"/>
        <scheme val="minor"/>
      </rPr>
      <t>Gautier</t>
    </r>
    <r>
      <rPr>
        <sz val="11"/>
        <color rgb="FF333333"/>
        <rFont val="Arial"/>
        <family val="2"/>
      </rPr>
      <t xml:space="preserve"> , - sur un prétendu vol de 6 . </t>
    </r>
    <r>
      <rPr>
        <sz val="11"/>
        <color rgb="FF000000"/>
        <rFont val="Calibri"/>
        <family val="2"/>
        <scheme val="minor"/>
      </rPr>
      <t xml:space="preserve">000 Francs de dentelles dans un magasin par Mme Feydeau , sauvée par Baroche qu’ on dit son amant , qui aurait fait rendre les dentelles , en </t>
    </r>
    <r>
      <rPr>
        <b/>
        <sz val="11"/>
        <color rgb="FFCC3300"/>
        <rFont val="Calibri"/>
        <family val="2"/>
        <scheme val="minor"/>
      </rPr>
      <t>mettant</t>
    </r>
    <r>
      <rPr>
        <sz val="11"/>
        <color rgb="FF000000"/>
        <rFont val="Calibri"/>
        <family val="2"/>
        <scheme val="minor"/>
      </rPr>
      <t xml:space="preserve"> le vol </t>
    </r>
    <r>
      <rPr>
        <b/>
        <sz val="11"/>
        <color rgb="FFCC3300"/>
        <rFont val="Calibri"/>
        <family val="2"/>
        <scheme val="minor"/>
      </rPr>
      <t>sur</t>
    </r>
    <r>
      <rPr>
        <sz val="11"/>
        <color rgb="FF000000"/>
        <rFont val="Calibri"/>
        <family val="2"/>
        <scheme val="minor"/>
      </rPr>
      <t xml:space="preserve"> le </t>
    </r>
    <r>
      <rPr>
        <b/>
        <sz val="11"/>
        <color rgb="FFCC3300"/>
        <rFont val="Calibri"/>
        <family val="2"/>
        <scheme val="minor"/>
      </rPr>
      <t>compte</t>
    </r>
    <r>
      <rPr>
        <sz val="11"/>
        <color rgb="FF000000"/>
        <rFont val="Calibri"/>
        <family val="2"/>
        <scheme val="minor"/>
      </rPr>
      <t xml:space="preserve"> d’ une envie de femme grosse , - est donc venu jusqu’ au mari .</t>
    </r>
  </si>
  <si>
    <r>
      <t xml:space="preserve">L’ accident avait été </t>
    </r>
    <r>
      <rPr>
        <b/>
        <sz val="11"/>
        <color rgb="FFCC3300"/>
        <rFont val="Arial"/>
        <family val="2"/>
      </rPr>
      <t>mis</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voleurs qui auraient arrêté la chaise dans le bois .</t>
    </r>
  </si>
  <si>
    <r>
      <t>Mettre</t>
    </r>
    <r>
      <rPr>
        <sz val="11"/>
        <color rgb="FF333333"/>
        <rFont val="Arial"/>
        <family val="2"/>
      </rPr>
      <t xml:space="preserve"> tout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du hasard est le meilleur moyen .</t>
    </r>
  </si>
  <si>
    <r>
      <t xml:space="preserve">Quand il s’ est agi d’ expliquer une passion quelconque , quand il a fallu sonder une plaie , déterger même le plus bénin des bobos de l’ âme , il a tout </t>
    </r>
    <r>
      <rPr>
        <b/>
        <sz val="11"/>
        <color rgb="FFCC3300"/>
        <rFont val="Arial"/>
        <family val="2"/>
      </rPr>
      <t>mis</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des appétits et des instincts .</t>
    </r>
  </si>
  <si>
    <r>
      <t xml:space="preserve">Elle les </t>
    </r>
    <r>
      <rPr>
        <b/>
        <sz val="11"/>
        <color rgb="FFCC3300"/>
        <rFont val="Arial"/>
        <family val="2"/>
      </rPr>
      <t>mit</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l’ amour de son fiancé , et ne répondit à ce qu’ elle prit pour de douces flatteries , que par des sourires et des caresses . </t>
    </r>
  </si>
  <si>
    <r>
      <t xml:space="preserve">Puis j’ ai pensé que la nature légère de mes écrits avait bien pu influer sur le jugement hésitant d’ une femme , et j’ ai </t>
    </r>
    <r>
      <rPr>
        <b/>
        <sz val="11"/>
        <color rgb="FFCC3300"/>
        <rFont val="Arial"/>
        <family val="2"/>
      </rPr>
      <t>mis</t>
    </r>
    <r>
      <rPr>
        <sz val="11"/>
        <color rgb="FF333333"/>
        <rFont val="Arial"/>
        <family val="2"/>
      </rPr>
      <t xml:space="preserve"> cela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la littérature .</t>
    </r>
  </si>
  <si>
    <r>
      <t xml:space="preserve">D’ Artagnan ne s’ était pas trompé : ces deux hommes ne l’ avaient suivi que pour l’ assassiner , espérant que la mort du jeune homme serait </t>
    </r>
    <r>
      <rPr>
        <b/>
        <sz val="11"/>
        <color rgb="FFCC3300"/>
        <rFont val="Arial"/>
        <family val="2"/>
      </rPr>
      <t>mise</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l’ ennemi .</t>
    </r>
  </si>
  <si>
    <r>
      <t xml:space="preserve">Je </t>
    </r>
    <r>
      <rPr>
        <b/>
        <sz val="11"/>
        <color rgb="FFCC3300"/>
        <rFont val="Arial"/>
        <family val="2"/>
      </rPr>
      <t>mets</t>
    </r>
    <r>
      <rPr>
        <sz val="11"/>
        <color rgb="FF333333"/>
        <rFont val="Arial"/>
        <family val="2"/>
      </rPr>
      <t xml:space="preserve"> cela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de ton tempérament méridional , et je passe outre sans y prendre garde .</t>
    </r>
  </si>
  <si>
    <r>
      <t xml:space="preserve">On </t>
    </r>
    <r>
      <rPr>
        <b/>
        <sz val="11"/>
        <color rgb="FFCC3300"/>
        <rFont val="Arial"/>
        <family val="2"/>
      </rPr>
      <t>mit</t>
    </r>
    <r>
      <rPr>
        <sz val="11"/>
        <color rgb="FF333333"/>
        <rFont val="Arial"/>
        <family val="2"/>
      </rPr>
      <t xml:space="preserve"> cela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la chaleur , qui était vraiment accablante . </t>
    </r>
  </si>
  <si>
    <r>
      <t xml:space="preserve">Seulement il avait gardé contre le spiritualiste une inexpiable rancune de savant , et d’ autant plus forte qu’ il pouvait la </t>
    </r>
    <r>
      <rPr>
        <b/>
        <sz val="11"/>
        <color rgb="FFCC3300"/>
        <rFont val="Arial"/>
        <family val="2"/>
      </rPr>
      <t>mettre</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du mépris pour un triste caractère , </t>
    </r>
    <r>
      <rPr>
        <sz val="11"/>
        <color rgb="FF000000"/>
        <rFont val="Calibri"/>
        <family val="2"/>
        <scheme val="minor"/>
      </rPr>
      <t>Dumoulin</t>
    </r>
    <r>
      <rPr>
        <sz val="11"/>
        <color rgb="FF333333"/>
        <rFont val="Arial"/>
        <family val="2"/>
      </rPr>
      <t xml:space="preserve"> ayant compromis la sincérité de ses doctrines par de basses ambitions d’ honneurs académiques et de grosses places .</t>
    </r>
  </si>
  <si>
    <r>
      <t xml:space="preserve">Je me rappelle quand la </t>
    </r>
    <r>
      <rPr>
        <i/>
        <sz val="11"/>
        <color rgb="FF333333"/>
        <rFont val="Arial"/>
        <family val="2"/>
      </rPr>
      <t>nourrice ,</t>
    </r>
    <r>
      <rPr>
        <sz val="11"/>
        <color rgb="FF333333"/>
        <rFont val="Arial"/>
        <family val="2"/>
      </rPr>
      <t xml:space="preserve"> ma vieille nourrice , venait nous chercher le dimanche , chez </t>
    </r>
    <r>
      <rPr>
        <sz val="11"/>
        <color rgb="FF000000"/>
        <rFont val="Calibri"/>
        <family val="2"/>
        <scheme val="minor"/>
      </rPr>
      <t>MlleSauvan</t>
    </r>
    <r>
      <rPr>
        <sz val="11"/>
        <color rgb="FF333333"/>
        <rFont val="Arial"/>
        <family val="2"/>
      </rPr>
      <t xml:space="preserve"> , moi chez </t>
    </r>
    <r>
      <rPr>
        <sz val="11"/>
        <color rgb="FF000000"/>
        <rFont val="Calibri"/>
        <family val="2"/>
        <scheme val="minor"/>
      </rPr>
      <t>M</t>
    </r>
    <r>
      <rPr>
        <sz val="11"/>
        <color rgb="FF333333"/>
        <rFont val="Arial"/>
        <family val="2"/>
      </rPr>
      <t xml:space="preserve"> . </t>
    </r>
    <r>
      <rPr>
        <sz val="11"/>
        <color rgb="FF000000"/>
        <rFont val="Calibri"/>
        <family val="2"/>
        <scheme val="minor"/>
      </rPr>
      <t xml:space="preserve">Goubaux , je me rappelle quelles promenades mes retenues lui faisaient faire sur la butte Montmartre et j’ ai souvenir comme toujours , la </t>
    </r>
    <r>
      <rPr>
        <i/>
        <sz val="11"/>
        <color rgb="FF000000"/>
        <rFont val="Calibri"/>
        <family val="2"/>
        <scheme val="minor"/>
      </rPr>
      <t>nourrice ,</t>
    </r>
    <r>
      <rPr>
        <sz val="11"/>
        <color rgb="FF000000"/>
        <rFont val="Calibri"/>
        <family val="2"/>
        <scheme val="minor"/>
      </rPr>
      <t xml:space="preserve"> pour m’ éviter une gronderie du père , </t>
    </r>
    <r>
      <rPr>
        <b/>
        <sz val="11"/>
        <color rgb="FFCC3300"/>
        <rFont val="Calibri"/>
        <family val="2"/>
        <scheme val="minor"/>
      </rPr>
      <t>mettait</t>
    </r>
    <r>
      <rPr>
        <sz val="11"/>
        <color rgb="FF000000"/>
        <rFont val="Calibri"/>
        <family val="2"/>
        <scheme val="minor"/>
      </rPr>
      <t xml:space="preserve"> le retard </t>
    </r>
    <r>
      <rPr>
        <b/>
        <sz val="11"/>
        <color rgb="FFCC3300"/>
        <rFont val="Calibri"/>
        <family val="2"/>
        <scheme val="minor"/>
      </rPr>
      <t>sur</t>
    </r>
    <r>
      <rPr>
        <sz val="11"/>
        <color rgb="FF000000"/>
        <rFont val="Calibri"/>
        <family val="2"/>
        <scheme val="minor"/>
      </rPr>
      <t xml:space="preserve"> le </t>
    </r>
    <r>
      <rPr>
        <b/>
        <sz val="11"/>
        <color rgb="FFCC3300"/>
        <rFont val="Calibri"/>
        <family val="2"/>
        <scheme val="minor"/>
      </rPr>
      <t>compte</t>
    </r>
    <r>
      <rPr>
        <sz val="11"/>
        <color rgb="FF000000"/>
        <rFont val="Calibri"/>
        <family val="2"/>
        <scheme val="minor"/>
      </rPr>
      <t>de la pauvre fille .</t>
    </r>
  </si>
  <si>
    <r>
      <t>Mettez</t>
    </r>
    <r>
      <rPr>
        <sz val="11"/>
        <color rgb="FF333333"/>
        <rFont val="Arial"/>
        <family val="2"/>
      </rPr>
      <t xml:space="preserve"> la prophétie de Michelet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ce que vous voudrez , même sur le compte de l’ épilepsie .</t>
    </r>
  </si>
  <si>
    <r>
      <t xml:space="preserve">Ils ne s’ avouaient pas l’ amertume de leurs sentiments , et trouvaient plus simple de </t>
    </r>
    <r>
      <rPr>
        <b/>
        <sz val="11"/>
        <color rgb="FFCC3300"/>
        <rFont val="Arial"/>
        <family val="2"/>
      </rPr>
      <t>mettre</t>
    </r>
    <r>
      <rPr>
        <sz val="11"/>
        <color rgb="FF333333"/>
        <rFont val="Arial"/>
        <family val="2"/>
      </rPr>
      <t xml:space="preserve"> leurs zizanies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l’ amour .</t>
    </r>
  </si>
  <si>
    <r>
      <t xml:space="preserve">Immédiatement , ici , nous nous sentons à l’ aise : tellement à l’ aise , que ce soulagement pourrait être </t>
    </r>
    <r>
      <rPr>
        <b/>
        <sz val="11"/>
        <color rgb="FFCC3300"/>
        <rFont val="Arial"/>
        <family val="2"/>
      </rPr>
      <t>mis</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d’ une impression " anthropocentrique" .</t>
    </r>
  </si>
  <si>
    <r>
      <t>Madame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Matefelon</t>
    </r>
    <r>
      <rPr>
        <sz val="11"/>
        <color rgb="FF333333"/>
        <rFont val="Arial"/>
        <family val="2"/>
      </rPr>
      <t xml:space="preserve"> </t>
    </r>
    <r>
      <rPr>
        <b/>
        <sz val="11"/>
        <color rgb="FFCC3300"/>
        <rFont val="Arial"/>
        <family val="2"/>
      </rPr>
      <t>mit</t>
    </r>
    <r>
      <rPr>
        <sz val="11"/>
        <color rgb="FF333333"/>
        <rFont val="Arial"/>
        <family val="2"/>
      </rPr>
      <t xml:space="preserve"> cela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de troubles de la vue et dit que de telles illusions se produisent fréquemment , à jeun , lorsqu’ on s’ est levé de très bon matin .</t>
    </r>
  </si>
  <si>
    <r>
      <t xml:space="preserve">Aussitôt , le temps sec fut </t>
    </r>
    <r>
      <rPr>
        <b/>
        <sz val="11"/>
        <color rgb="FFCC3300"/>
        <rFont val="Arial"/>
        <family val="2"/>
      </rPr>
      <t>mis</t>
    </r>
    <r>
      <rPr>
        <sz val="11"/>
        <color rgb="FF333333"/>
        <rFont val="Arial"/>
        <family val="2"/>
      </rPr>
      <t xml:space="preserve"> </t>
    </r>
    <r>
      <rPr>
        <b/>
        <sz val="11"/>
        <color rgb="FFCC3300"/>
        <rFont val="Arial"/>
        <family val="2"/>
      </rPr>
      <t>sur</t>
    </r>
    <r>
      <rPr>
        <sz val="11"/>
        <color rgb="FF333333"/>
        <rFont val="Arial"/>
        <family val="2"/>
      </rPr>
      <t xml:space="preserve"> notre </t>
    </r>
    <r>
      <rPr>
        <b/>
        <sz val="11"/>
        <color rgb="FFCC3300"/>
        <rFont val="Arial"/>
        <family val="2"/>
      </rPr>
      <t>compte</t>
    </r>
    <r>
      <rPr>
        <sz val="11"/>
        <color rgb="FF333333"/>
        <rFont val="Arial"/>
        <family val="2"/>
      </rPr>
      <t xml:space="preserve"> , et sur celui de notre Dieu .</t>
    </r>
  </si>
  <si>
    <r>
      <t>Jocaste</t>
    </r>
    <r>
      <rPr>
        <sz val="11"/>
        <color rgb="FF333333"/>
        <rFont val="Arial"/>
        <family val="2"/>
      </rPr>
      <t xml:space="preserve"> a dû </t>
    </r>
    <r>
      <rPr>
        <b/>
        <sz val="11"/>
        <color rgb="FFCC3300"/>
        <rFont val="Arial"/>
        <family val="2"/>
      </rPr>
      <t>mettre</t>
    </r>
    <r>
      <rPr>
        <sz val="11"/>
        <color rgb="FF333333"/>
        <rFont val="Arial"/>
        <family val="2"/>
      </rPr>
      <t xml:space="preserve"> son crime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 une de ses servantes pour tâter le terrain .</t>
    </r>
  </si>
  <si>
    <r>
      <t>Félicie</t>
    </r>
    <r>
      <rPr>
        <sz val="11"/>
        <color rgb="FF333333"/>
        <rFont val="Arial"/>
        <family val="2"/>
      </rPr>
      <t xml:space="preserve"> le voyait sans oser rien dire , </t>
    </r>
    <r>
      <rPr>
        <b/>
        <sz val="11"/>
        <color rgb="FFCC3300"/>
        <rFont val="Arial"/>
        <family val="2"/>
      </rPr>
      <t>mettait</t>
    </r>
    <r>
      <rPr>
        <sz val="11"/>
        <color rgb="FF333333"/>
        <rFont val="Arial"/>
        <family val="2"/>
      </rPr>
      <t xml:space="preserve"> tout cela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des souffrances endurées par son fils dans les </t>
    </r>
    <r>
      <rPr>
        <sz val="11"/>
        <color rgb="FF000000"/>
        <rFont val="Calibri"/>
        <family val="2"/>
        <scheme val="minor"/>
      </rPr>
      <t>Ardennes</t>
    </r>
    <r>
      <rPr>
        <sz val="11"/>
        <color rgb="FF333333"/>
        <rFont val="Arial"/>
        <family val="2"/>
      </rPr>
      <t xml:space="preserve"> , et constatait , tristement résignée : "ils m’ ont changé mon garçon ."</t>
    </r>
  </si>
  <si>
    <r>
      <t xml:space="preserve">Son honnêteté préféra supposer que j’ inventais un récit délictueux , qu’ elle </t>
    </r>
    <r>
      <rPr>
        <b/>
        <sz val="11"/>
        <color rgb="FFCC3300"/>
        <rFont val="Arial"/>
        <family val="2"/>
      </rPr>
      <t>mettait</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 un état maladif et imaginatif de jeune fille , correspondant au goût que plusieurs d’ entre elles ont pour le citron amer , le vinaigre , les fruits acides , plutôt que d’ admettre l’ audace injurieuse d’ un homme qu’ elle avait , avec déférence , introduit joyeusement auprès de l’ adolescente commise à sa garde .</t>
    </r>
  </si>
  <si>
    <r>
      <t xml:space="preserve">Il fallait le </t>
    </r>
    <r>
      <rPr>
        <b/>
        <sz val="11"/>
        <color rgb="FFCC3300"/>
        <rFont val="Arial"/>
        <family val="2"/>
      </rPr>
      <t>mettre sur</t>
    </r>
    <r>
      <rPr>
        <sz val="11"/>
        <color rgb="FF333333"/>
        <rFont val="Arial"/>
        <family val="2"/>
      </rPr>
      <t xml:space="preserve"> le </t>
    </r>
    <r>
      <rPr>
        <b/>
        <sz val="11"/>
        <color rgb="FFCC3300"/>
        <rFont val="Arial"/>
        <family val="2"/>
      </rPr>
      <t>compte</t>
    </r>
    <r>
      <rPr>
        <sz val="11"/>
        <color rgb="FF333333"/>
        <rFont val="Arial"/>
        <family val="2"/>
      </rPr>
      <t xml:space="preserve"> de ces hasards assez nombreux pour que les hommes aient fini par y reconnaître la main d’ une déesse : la fatalité .</t>
    </r>
  </si>
  <si>
    <r>
      <t xml:space="preserve">Je m’ excusai comme un enfant de l’ avoir souvent délaissée , </t>
    </r>
    <r>
      <rPr>
        <b/>
        <sz val="11"/>
        <color rgb="FFCC3300"/>
        <rFont val="Arial"/>
        <family val="2"/>
      </rPr>
      <t>mis</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ma faiblesse mon humeur fuyante et bizarre , affirmai que jusqu’ à présent j’ avais été trop las pour aimer , mais que je sentirais désormais croître avec ma santé mon amour .</t>
    </r>
  </si>
  <si>
    <r>
      <t xml:space="preserve">D’ où ces mouvements précautionneux , raides et largement évasés des jambes et ce balancement désespéré du buste , destiné sans doute à donner le change , à faire croire que j’ étais sans soucis , plein de gaîté et d’ entrain , et à rendre vraisemblables mes explications au sujet de ma rigidité de base , que je </t>
    </r>
    <r>
      <rPr>
        <b/>
        <sz val="11"/>
        <color rgb="FFCC3300"/>
        <rFont val="Arial"/>
        <family val="2"/>
      </rPr>
      <t>mettais</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rhumatismes héréditaires .</t>
    </r>
  </si>
  <si>
    <r>
      <t xml:space="preserve">Je </t>
    </r>
    <r>
      <rPr>
        <b/>
        <sz val="11"/>
        <color rgb="FFCC3300"/>
        <rFont val="Arial"/>
        <family val="2"/>
      </rPr>
      <t>mettrai</t>
    </r>
    <r>
      <rPr>
        <sz val="11"/>
        <color rgb="FF333333"/>
        <rFont val="Arial"/>
        <family val="2"/>
      </rPr>
      <t xml:space="preserve"> ça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l’ éclipse .</t>
    </r>
  </si>
  <si>
    <r>
      <t xml:space="preserve">On ne </t>
    </r>
    <r>
      <rPr>
        <b/>
        <sz val="11"/>
        <color rgb="FFCC3300"/>
        <rFont val="Arial"/>
        <family val="2"/>
      </rPr>
      <t>mettra</t>
    </r>
    <r>
      <rPr>
        <sz val="11"/>
        <color rgb="FF333333"/>
        <rFont val="Arial"/>
        <family val="2"/>
      </rPr>
      <t xml:space="preserve"> pas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du hasard , par une sorte d’ abdication du jugement , les relations si diverses qui peuvent s’ établir entre les décisions de la volonté et les affections qui les accompagnent .</t>
    </r>
  </si>
  <si>
    <r>
      <t xml:space="preserve">Aujourd’ hui l’ on </t>
    </r>
    <r>
      <rPr>
        <b/>
        <sz val="11"/>
        <color rgb="FFCC3300"/>
        <rFont val="Arial"/>
        <family val="2"/>
      </rPr>
      <t>mettrait</t>
    </r>
    <r>
      <rPr>
        <sz val="11"/>
        <color rgb="FF333333"/>
        <rFont val="Arial"/>
        <family val="2"/>
      </rPr>
      <t xml:space="preserve"> volontiers </t>
    </r>
    <r>
      <rPr>
        <b/>
        <sz val="11"/>
        <color rgb="FFCC3300"/>
        <rFont val="Arial"/>
        <family val="2"/>
      </rPr>
      <t>sur</t>
    </r>
    <r>
      <rPr>
        <sz val="11"/>
        <color rgb="FF333333"/>
        <rFont val="Arial"/>
        <family val="2"/>
      </rPr>
      <t xml:space="preserve"> leur </t>
    </r>
    <r>
      <rPr>
        <b/>
        <sz val="11"/>
        <color rgb="FFCC3300"/>
        <rFont val="Arial"/>
        <family val="2"/>
      </rPr>
      <t>compte</t>
    </r>
    <r>
      <rPr>
        <sz val="11"/>
        <color rgb="FF333333"/>
        <rFont val="Arial"/>
        <family val="2"/>
      </rPr>
      <t xml:space="preserve"> les maux dont nous souffrons .</t>
    </r>
  </si>
  <si>
    <r>
      <t xml:space="preserve">Ceci n’ est point du tout un trait d’ esprit , madame , et c’ est un pur </t>
    </r>
    <r>
      <rPr>
        <b/>
        <sz val="11"/>
        <color rgb="FFCC3300"/>
        <rFont val="Arial"/>
        <family val="2"/>
      </rPr>
      <t xml:space="preserve">aveu </t>
    </r>
    <r>
      <rPr>
        <sz val="11"/>
        <color rgb="FF333333"/>
        <rFont val="Arial"/>
        <family val="2"/>
      </rPr>
      <t>de ce que j’ ai dans l’ âme .</t>
    </r>
  </si>
  <si>
    <r>
      <t xml:space="preserve">L’ </t>
    </r>
    <r>
      <rPr>
        <b/>
        <sz val="11"/>
        <color rgb="FFCC3300"/>
        <rFont val="Arial"/>
        <family val="2"/>
      </rPr>
      <t>aveu</t>
    </r>
    <r>
      <rPr>
        <sz val="11"/>
        <color rgb="FF333333"/>
        <rFont val="Arial"/>
        <family val="2"/>
      </rPr>
      <t xml:space="preserve"> qu’ il nous faut faire à vos divins appas est sans doute , madame , un aveu téméraire ; mais tant de coeurs près du trépas sont par de tels aveux forcés à vous déplaire , que vous êtes réduite à ne les punir pas des foudres de votre colère .</t>
    </r>
  </si>
  <si>
    <r>
      <t xml:space="preserve">Je ne comprens pas pourquoi vous me reprochez que je ne répons pas à vos lettres ; je n’ en ai reçu que trois de vous , et voici la cinquiéme que vous recevez de moi de vôtre propre </t>
    </r>
    <r>
      <rPr>
        <b/>
        <sz val="11"/>
        <color rgb="FFCC3300"/>
        <rFont val="Arial"/>
        <family val="2"/>
      </rPr>
      <t>aveu</t>
    </r>
    <r>
      <rPr>
        <sz val="11"/>
        <color rgb="FF333333"/>
        <rFont val="Arial"/>
        <family val="2"/>
      </rPr>
      <t xml:space="preserve"> . </t>
    </r>
  </si>
  <si>
    <r>
      <t xml:space="preserve">J’ en sais de bien traités , d’ autres il en est peu : je serai plus roi qu’ eux après un tel </t>
    </r>
    <r>
      <rPr>
        <b/>
        <sz val="11"/>
        <color rgb="FFC00000"/>
        <rFont val="Arial"/>
        <family val="2"/>
      </rPr>
      <t>aveu</t>
    </r>
    <r>
      <rPr>
        <sz val="11"/>
        <color rgb="FF333333"/>
        <rFont val="Arial"/>
        <family val="2"/>
      </rPr>
      <t xml:space="preserve"> . </t>
    </r>
  </si>
  <si>
    <r>
      <t xml:space="preserve">Ce n’ est pas un terme d’ irresolution , par lequel </t>
    </r>
    <r>
      <rPr>
        <sz val="11"/>
        <color rgb="FF000000"/>
        <rFont val="Calibri"/>
        <family val="2"/>
        <scheme val="minor"/>
      </rPr>
      <t>Socrate</t>
    </r>
    <r>
      <rPr>
        <sz val="11"/>
        <color rgb="FF333333"/>
        <rFont val="Arial"/>
        <family val="2"/>
      </rPr>
      <t xml:space="preserve"> doute si c’ est </t>
    </r>
    <r>
      <rPr>
        <sz val="11"/>
        <color rgb="FF000000"/>
        <rFont val="Calibri"/>
        <family val="2"/>
        <scheme val="minor"/>
      </rPr>
      <t>Dieu</t>
    </r>
    <r>
      <rPr>
        <sz val="11"/>
        <color rgb="FF333333"/>
        <rFont val="Arial"/>
        <family val="2"/>
      </rPr>
      <t xml:space="preserve"> qui a basti le monde : c’ est un terme d’ humilité , c’ est un </t>
    </r>
    <r>
      <rPr>
        <b/>
        <sz val="11"/>
        <color rgb="FFCC3300"/>
        <rFont val="Arial"/>
        <family val="2"/>
      </rPr>
      <t>adveu</t>
    </r>
    <r>
      <rPr>
        <sz val="11"/>
        <color rgb="FF333333"/>
        <rFont val="Arial"/>
        <family val="2"/>
      </rPr>
      <t xml:space="preserve"> d’ ignorance , par lequel il confesse que </t>
    </r>
    <r>
      <rPr>
        <sz val="11"/>
        <color rgb="FF000000"/>
        <rFont val="Calibri"/>
        <family val="2"/>
        <scheme val="minor"/>
      </rPr>
      <t>Dieu</t>
    </r>
    <r>
      <rPr>
        <sz val="11"/>
        <color rgb="FF333333"/>
        <rFont val="Arial"/>
        <family val="2"/>
      </rPr>
      <t xml:space="preserve"> est une chose inconnuë à l’ homme , et qui ne se peut ni bien deffinir ni bien nommer .</t>
    </r>
  </si>
  <si>
    <r>
      <t xml:space="preserve">De sorte que la moitié de la vie se passant en sommeil , par notre propre </t>
    </r>
    <r>
      <rPr>
        <b/>
        <sz val="11"/>
        <color rgb="FFCC3300"/>
        <rFont val="Arial"/>
        <family val="2"/>
      </rPr>
      <t xml:space="preserve">aveu </t>
    </r>
    <r>
      <rPr>
        <sz val="11"/>
        <color rgb="FF333333"/>
        <rFont val="Arial"/>
        <family val="2"/>
      </rPr>
      <t>ou quoi qu’ il nous en paraisse .</t>
    </r>
  </si>
  <si>
    <r>
      <t xml:space="preserve">Je suis jeune et guerrier , et tant de fois vainqueur , que mon trop de fortune a pu m’ enfler le coeur ; mais / et ce franc </t>
    </r>
    <r>
      <rPr>
        <b/>
        <sz val="11"/>
        <color rgb="FFCC3300"/>
        <rFont val="Arial"/>
        <family val="2"/>
      </rPr>
      <t>aveu</t>
    </r>
    <r>
      <rPr>
        <sz val="11"/>
        <color rgb="FF333333"/>
        <rFont val="Arial"/>
        <family val="2"/>
      </rPr>
      <t xml:space="preserve"> sied bien aux grands courages / j’ apprends plus contre vous par mes désavantages , que les plus beaux succès qu’ ailleurs j’ aye emportés , ne m’ ont encore appris par mes prospérités .</t>
    </r>
  </si>
  <si>
    <r>
      <t xml:space="preserve">Je suis tout naturel , et j’ aime la franchise : ma bouche ne dit rien que mon coeur n’ autorise : et quand de mon amour je vous fais un </t>
    </r>
    <r>
      <rPr>
        <b/>
        <sz val="11"/>
        <color rgb="FFC00000"/>
        <rFont val="Arial"/>
        <family val="2"/>
      </rPr>
      <t>aveu</t>
    </r>
    <r>
      <rPr>
        <sz val="11"/>
        <color rgb="FF333333"/>
        <rFont val="Arial"/>
        <family val="2"/>
      </rPr>
      <t xml:space="preserve"> , madame , il est trop vrai que je suis tout en feu . </t>
    </r>
  </si>
  <si>
    <r>
      <t xml:space="preserve">Je n’ avois jamais vu ce scrupule jaloux ; mais , tout nouveau qu’ il est , ce mouvement m’ oblige , et je vous fais ici tout l’ </t>
    </r>
    <r>
      <rPr>
        <b/>
        <sz val="11"/>
        <color rgb="FFCC3300"/>
        <rFont val="Arial"/>
        <family val="2"/>
      </rPr>
      <t>aveu</t>
    </r>
    <r>
      <rPr>
        <sz val="11"/>
        <color rgb="FF333333"/>
        <rFont val="Arial"/>
        <family val="2"/>
      </rPr>
      <t xml:space="preserve"> qu’ il exige .</t>
    </r>
  </si>
  <si>
    <r>
      <t>Philene</t>
    </r>
    <r>
      <rPr>
        <sz val="11"/>
        <color rgb="FF333333"/>
        <rFont val="Arial"/>
        <family val="2"/>
      </rPr>
      <t xml:space="preserve"> maintenant tu dois perdre l’ espoir </t>
    </r>
    <r>
      <rPr>
        <sz val="11"/>
        <color rgb="FF000000"/>
        <rFont val="Calibri"/>
        <family val="2"/>
        <scheme val="minor"/>
      </rPr>
      <t xml:space="preserve">que de me posseder ton coeur pourroit avoir : fais mieux : si ton </t>
    </r>
    <r>
      <rPr>
        <b/>
        <sz val="11"/>
        <color rgb="FFC00000"/>
        <rFont val="Calibri"/>
        <family val="2"/>
        <scheme val="minor"/>
      </rPr>
      <t xml:space="preserve">adveu </t>
    </r>
    <r>
      <rPr>
        <sz val="11"/>
        <color rgb="FF000000"/>
        <rFont val="Calibri"/>
        <family val="2"/>
        <scheme val="minor"/>
      </rPr>
      <t>ma parole authorise , espouse de bon gré la bergere Dorise , tu connois son amour assez evidemment .</t>
    </r>
  </si>
  <si>
    <r>
      <t xml:space="preserve">En conséquence , après l’ avoir fait causer , il lui dit qu’ elle a eu cinq maris , qu’ elle n’ en a point maintenant , que l’ homme avec qui elle vit n’ est qu’ un Amant ; aussitôt la Samaritaine prend Jésus pour un Sorcier ou un Prophète ; il ne s’ en défend point , &amp; comme il ne craignait pas d’ être lapidé ou puni dans ce moment , il s’ enhardit pour la première fois à faire l’ </t>
    </r>
    <r>
      <rPr>
        <b/>
        <sz val="11"/>
        <color rgb="FFCC3300"/>
        <rFont val="Arial"/>
        <family val="2"/>
      </rPr>
      <t>aveu</t>
    </r>
    <r>
      <rPr>
        <sz val="11"/>
        <color rgb="FF333333"/>
        <rFont val="Arial"/>
        <family val="2"/>
      </rPr>
      <t xml:space="preserve"> qu’ il était le Messie .</t>
    </r>
  </si>
  <si>
    <r>
      <t xml:space="preserve">J’ espère , monsieur , j’ espère , milord , et vous , mes deux soeurs , que tous ces </t>
    </r>
    <r>
      <rPr>
        <b/>
        <sz val="11"/>
        <color rgb="FFCC3300"/>
        <rFont val="Arial"/>
        <family val="2"/>
      </rPr>
      <t>aveux</t>
    </r>
    <r>
      <rPr>
        <sz val="11"/>
        <color rgb="FF333333"/>
        <rFont val="Arial"/>
        <family val="2"/>
      </rPr>
      <t xml:space="preserve"> vous feront prendre une meilleure opinion de ma sincérité , quoiqu’ ils ne puissent justifier mon indiscrétion .</t>
    </r>
  </si>
  <si>
    <r>
      <t xml:space="preserve">Quand elle ne regardera la parure que comme un supplément aux graces de la persone et comme un </t>
    </r>
    <r>
      <rPr>
        <b/>
        <sz val="11"/>
        <color rgb="FFCC3300"/>
        <rFont val="Arial"/>
        <family val="2"/>
      </rPr>
      <t>aveu</t>
    </r>
    <r>
      <rPr>
        <sz val="11"/>
        <color rgb="FF333333"/>
        <rFont val="Arial"/>
        <family val="2"/>
      </rPr>
      <t xml:space="preserve"> tacite qu’ elle a besoin de secours pour plaire , elle ne sera point fiére de son ajustement , elle en sera humble ; et si plus parée que de coutume elle s’ entend dire : qu’ elle est belle! Elle en rougira de dépit .</t>
    </r>
  </si>
  <si>
    <r>
      <t xml:space="preserve">Cet </t>
    </r>
    <r>
      <rPr>
        <b/>
        <sz val="11"/>
        <color rgb="FFCC3300"/>
        <rFont val="Arial"/>
        <family val="2"/>
      </rPr>
      <t xml:space="preserve">aveu </t>
    </r>
    <r>
      <rPr>
        <sz val="11"/>
        <color rgb="FF333333"/>
        <rFont val="Arial"/>
        <family val="2"/>
      </rPr>
      <t>persuada le roi et le visir que ce qu’ il avoit lu étoit véritablement écrit .</t>
    </r>
  </si>
  <si>
    <r>
      <t xml:space="preserve">Des jeûnes austères , des nuits passées en prières avec un prêtre et des parrains , dans des églises ou dans des chapelles , les sacremens de la pénitence et de l’ eucharistie reçus avec dévotion , des bains qui figuroient la pureté nécessaire dans l’ état de la chevalerie , des habits blancs pris à l’ imitation des néophytes , comme le symbole de cette même pureté , un </t>
    </r>
    <r>
      <rPr>
        <b/>
        <sz val="11"/>
        <color rgb="FFCC3300"/>
        <rFont val="Arial"/>
        <family val="2"/>
      </rPr>
      <t>aveu</t>
    </r>
    <r>
      <rPr>
        <sz val="11"/>
        <color rgb="FF333333"/>
        <rFont val="Arial"/>
        <family val="2"/>
      </rPr>
      <t xml:space="preserve"> sincère de toutes les fautes de sa vie , une attention sérieuse à des sermons où l’ on expliquoit les principaux articles de la foi et de la morale chrétienne , étoient les préliminaires de la cérémonie par laquelle le novice alloit être ceint de l’ épée de chevalier .</t>
    </r>
  </si>
  <si>
    <r>
      <t xml:space="preserve">Ma fille , car l’ </t>
    </r>
    <r>
      <rPr>
        <b/>
        <sz val="11"/>
        <color rgb="FFCC3300"/>
        <rFont val="Arial"/>
        <family val="2"/>
      </rPr>
      <t>aveu</t>
    </r>
    <r>
      <rPr>
        <sz val="11"/>
        <color rgb="FF333333"/>
        <rFont val="Arial"/>
        <family val="2"/>
      </rPr>
      <t xml:space="preserve"> que vous daignez me faire , vient d’ émouvoir pour vous des entrailles de pere .</t>
    </r>
  </si>
  <si>
    <r>
      <t xml:space="preserve">Vous en rirez tant qu’ il vous plaira , dit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Châlons</t>
    </r>
    <r>
      <rPr>
        <sz val="11"/>
        <color rgb="FF333333"/>
        <rFont val="Arial"/>
        <family val="2"/>
      </rPr>
      <t xml:space="preserve"> ; mais je pardonnerois volontiers , pourvu que je trouvasse dans la sincérité du repentir et dans un </t>
    </r>
    <r>
      <rPr>
        <b/>
        <sz val="11"/>
        <color rgb="FFCC3300"/>
        <rFont val="Arial"/>
        <family val="2"/>
      </rPr>
      <t>aveu</t>
    </r>
    <r>
      <rPr>
        <sz val="11"/>
        <color rgb="FF333333"/>
        <rFont val="Arial"/>
        <family val="2"/>
      </rPr>
      <t xml:space="preserve"> sans déguisement , de quoi me persuader que j’ étois aimé , même dans le temps que j’ étois trahi .</t>
    </r>
  </si>
  <si>
    <r>
      <t xml:space="preserve">L’ </t>
    </r>
    <r>
      <rPr>
        <b/>
        <sz val="11"/>
        <color rgb="FFCC3300"/>
        <rFont val="Arial"/>
        <family val="2"/>
      </rPr>
      <t>aveu</t>
    </r>
    <r>
      <rPr>
        <sz val="11"/>
        <color rgb="FF333333"/>
        <rFont val="Arial"/>
        <family val="2"/>
      </rPr>
      <t xml:space="preserve"> d’ un amour qu’ on partage est un trait de lumiére qui porte un nouveau jour dans nos idées .</t>
    </r>
  </si>
  <si>
    <r>
      <t xml:space="preserve">Pourtant ce second </t>
    </r>
    <r>
      <rPr>
        <b/>
        <sz val="11"/>
        <color rgb="FFCC3300"/>
        <rFont val="Arial"/>
        <family val="2"/>
      </rPr>
      <t xml:space="preserve">aveu </t>
    </r>
    <r>
      <rPr>
        <sz val="11"/>
        <color rgb="FF333333"/>
        <rFont val="Arial"/>
        <family val="2"/>
      </rPr>
      <t>d’ un amour délicat , le mystere qui l’ accompagnoit , la fortune dont on parloit , et ces mots , "levez les yeux plus haut , "le firent rêver profondément .</t>
    </r>
  </si>
  <si>
    <r>
      <t xml:space="preserve">Il y a toujours de la démence dans les grands crimes ; il voulait mourir ; l’ excès de sa fureur alla au point que , de son </t>
    </r>
    <r>
      <rPr>
        <b/>
        <sz val="11"/>
        <color rgb="FFCC3300"/>
        <rFont val="Arial"/>
        <family val="2"/>
      </rPr>
      <t>aveu</t>
    </r>
    <r>
      <rPr>
        <sz val="11"/>
        <color rgb="FF333333"/>
        <rFont val="Arial"/>
        <family val="2"/>
      </rPr>
      <t xml:space="preserve"> même , il avait résolu de commettre en public le crime de bestialité , s’ imaginant que sur le champ on le ferait mourir dans les supplices .</t>
    </r>
  </si>
  <si>
    <r>
      <t xml:space="preserve">Je vais commencer par établir les principes généraux du désordre de la tête des femmes , et ils pourront vous servir à démêler la cause de ce qui se passe en vous , et d’ après vos </t>
    </r>
    <r>
      <rPr>
        <b/>
        <sz val="11"/>
        <color rgb="FFCC3300"/>
        <rFont val="Arial"/>
        <family val="2"/>
      </rPr>
      <t>aveux</t>
    </r>
    <r>
      <rPr>
        <sz val="11"/>
        <color rgb="FF333333"/>
        <rFont val="Arial"/>
        <family val="2"/>
      </rPr>
      <t xml:space="preserve"> je verrai la marche que je dois suivre . </t>
    </r>
  </si>
  <si>
    <r>
      <t xml:space="preserve">cette phrase de la préface de la </t>
    </r>
    <r>
      <rPr>
        <i/>
        <sz val="11"/>
        <color rgb="FF333333"/>
        <rFont val="Arial"/>
        <family val="2"/>
      </rPr>
      <t>princesse Georges</t>
    </r>
    <r>
      <rPr>
        <sz val="11"/>
        <color rgb="FF333333"/>
        <rFont val="Arial"/>
        <family val="2"/>
      </rPr>
      <t xml:space="preserve"> est un </t>
    </r>
    <r>
      <rPr>
        <b/>
        <sz val="11"/>
        <color rgb="FFCC3300"/>
        <rFont val="Arial"/>
        <family val="2"/>
      </rPr>
      <t>aveu</t>
    </r>
    <r>
      <rPr>
        <sz val="11"/>
        <color rgb="FF333333"/>
        <rFont val="Arial"/>
        <family val="2"/>
      </rPr>
      <t xml:space="preserve"> d’ une véracité qui paraît absolue lorsqu’ on a vécu dans la familiarité de cette pensée toujours préoccupée du problème du bien et du mal . </t>
    </r>
  </si>
  <si>
    <r>
      <t xml:space="preserve">Oh! cet </t>
    </r>
    <r>
      <rPr>
        <b/>
        <sz val="11"/>
        <color rgb="FFFF0000"/>
        <rFont val="Arial"/>
        <family val="2"/>
      </rPr>
      <t>aveu</t>
    </r>
    <r>
      <rPr>
        <sz val="11"/>
        <color rgb="FF333333"/>
        <rFont val="Arial"/>
        <family val="2"/>
      </rPr>
      <t xml:space="preserve"> est grave ...</t>
    </r>
  </si>
  <si>
    <r>
      <t xml:space="preserve">Surtout , point d’ </t>
    </r>
    <r>
      <rPr>
        <b/>
        <sz val="11"/>
        <color rgb="FFCC3300"/>
        <rFont val="Arial"/>
        <family val="2"/>
      </rPr>
      <t>aveux</t>
    </r>
    <r>
      <rPr>
        <sz val="11"/>
        <color rgb="FF333333"/>
        <rFont val="Arial"/>
        <family val="2"/>
      </rPr>
      <t xml:space="preserve"> , je le défends , il vaut mieux qu’ il ait des soupçons que des certitudes .</t>
    </r>
  </si>
  <si>
    <r>
      <t xml:space="preserve">L’ </t>
    </r>
    <r>
      <rPr>
        <b/>
        <sz val="11"/>
        <color rgb="FFCC3300"/>
        <rFont val="Arial"/>
        <family val="2"/>
      </rPr>
      <t>aveu</t>
    </r>
    <r>
      <rPr>
        <sz val="11"/>
        <color rgb="FF333333"/>
        <rFont val="Arial"/>
        <family val="2"/>
      </rPr>
      <t xml:space="preserve"> que ma bouche octroya mit les droits de l’ homme à quia .</t>
    </r>
  </si>
  <si>
    <r>
      <t xml:space="preserve">Ce fut tellement formidable , tellement atroce , que , sous leurs coiffes d’ or , les evêques blêmirent ; ces prêtres , trempés aux feux des confessions , ces juges qui , en des temps de démonomanies et de meurtres , avaient entendu les plus terrifiants des </t>
    </r>
    <r>
      <rPr>
        <b/>
        <sz val="11"/>
        <color rgb="FFCC3300"/>
        <rFont val="Arial"/>
        <family val="2"/>
      </rPr>
      <t xml:space="preserve">aveux ; </t>
    </r>
    <r>
      <rPr>
        <sz val="11"/>
        <color rgb="FF333333"/>
        <rFont val="Arial"/>
        <family val="2"/>
      </rPr>
      <t xml:space="preserve">ces prélats qu’ aucun forfait , qu’ aucune abjection des sens , qu’ aucun purin d’ âme n’ étonnaient plus , se signèrent et </t>
    </r>
    <r>
      <rPr>
        <sz val="11"/>
        <color rgb="FF000000"/>
        <rFont val="Calibri"/>
        <family val="2"/>
        <scheme val="minor"/>
      </rPr>
      <t>Jean</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Malestroit</t>
    </r>
    <r>
      <rPr>
        <sz val="11"/>
        <color rgb="FF333333"/>
        <rFont val="Arial"/>
        <family val="2"/>
      </rPr>
      <t xml:space="preserve"> se dressa et voila , par pudeur , la face du </t>
    </r>
    <r>
      <rPr>
        <sz val="11"/>
        <color rgb="FF000000"/>
        <rFont val="Calibri"/>
        <family val="2"/>
        <scheme val="minor"/>
      </rPr>
      <t>Christ</t>
    </r>
    <r>
      <rPr>
        <sz val="11"/>
        <color rgb="FF333333"/>
        <rFont val="Arial"/>
        <family val="2"/>
      </rPr>
      <t xml:space="preserve"> .</t>
    </r>
  </si>
  <si>
    <r>
      <t xml:space="preserve">Cet </t>
    </r>
    <r>
      <rPr>
        <b/>
        <sz val="11"/>
        <color rgb="FFCC3300"/>
        <rFont val="Arial"/>
        <family val="2"/>
      </rPr>
      <t>aveu</t>
    </r>
    <r>
      <rPr>
        <sz val="11"/>
        <color rgb="FF333333"/>
        <rFont val="Arial"/>
        <family val="2"/>
      </rPr>
      <t xml:space="preserve"> donnait raison , non pas à l’ immortalité , mais à la pénétration du comte de Cagliostro .</t>
    </r>
  </si>
  <si>
    <r>
      <t xml:space="preserve">Toute la faiblesse et le manque d’ originalité du romancier </t>
    </r>
    <r>
      <rPr>
        <sz val="11"/>
        <color rgb="FF000000"/>
        <rFont val="Calibri"/>
        <family val="2"/>
        <scheme val="minor"/>
      </rPr>
      <t>Bourget</t>
    </r>
    <r>
      <rPr>
        <sz val="11"/>
        <color rgb="FF333333"/>
        <rFont val="Arial"/>
        <family val="2"/>
      </rPr>
      <t xml:space="preserve"> est dans l’ </t>
    </r>
    <r>
      <rPr>
        <b/>
        <sz val="11"/>
        <color rgb="FFCC3300"/>
        <rFont val="Arial"/>
        <family val="2"/>
      </rPr>
      <t>aveu</t>
    </r>
    <r>
      <rPr>
        <sz val="11"/>
        <color rgb="FF333333"/>
        <rFont val="Arial"/>
        <family val="2"/>
      </rPr>
      <t xml:space="preserve"> qu’ il vient de faire que la conception de </t>
    </r>
    <r>
      <rPr>
        <sz val="11"/>
        <color rgb="FF000000"/>
        <rFont val="Calibri"/>
        <family val="2"/>
        <scheme val="minor"/>
      </rPr>
      <t>Suzanne</t>
    </r>
    <r>
      <rPr>
        <sz val="11"/>
        <color rgb="FF333333"/>
        <rFont val="Arial"/>
        <family val="2"/>
      </rPr>
      <t xml:space="preserve"> </t>
    </r>
    <r>
      <rPr>
        <sz val="11"/>
        <color rgb="FF000000"/>
        <rFont val="Calibri"/>
        <family val="2"/>
        <scheme val="minor"/>
      </rPr>
      <t>Moraines</t>
    </r>
    <r>
      <rPr>
        <sz val="11"/>
        <color rgb="FF333333"/>
        <rFont val="Arial"/>
        <family val="2"/>
      </rPr>
      <t xml:space="preserve"> lui a été inspirée par </t>
    </r>
    <r>
      <rPr>
        <sz val="11"/>
        <color rgb="FF000000"/>
        <rFont val="Calibri"/>
        <family val="2"/>
        <scheme val="minor"/>
      </rPr>
      <t>Mme</t>
    </r>
    <r>
      <rPr>
        <sz val="11"/>
        <color rgb="FF333333"/>
        <rFont val="Arial"/>
        <family val="2"/>
      </rPr>
      <t xml:space="preserve"> </t>
    </r>
    <r>
      <rPr>
        <sz val="11"/>
        <color rgb="FF000000"/>
        <rFont val="Calibri"/>
        <family val="2"/>
        <scheme val="minor"/>
      </rPr>
      <t>Marneffe</t>
    </r>
    <r>
      <rPr>
        <sz val="11"/>
        <color rgb="FF333333"/>
        <rFont val="Arial"/>
        <family val="2"/>
      </rPr>
      <t xml:space="preserve"> , de </t>
    </r>
    <r>
      <rPr>
        <sz val="11"/>
        <color rgb="FF000000"/>
        <rFont val="Calibri"/>
        <family val="2"/>
        <scheme val="minor"/>
      </rPr>
      <t>Balzac</t>
    </r>
    <r>
      <rPr>
        <sz val="11"/>
        <color rgb="FF333333"/>
        <rFont val="Arial"/>
        <family val="2"/>
      </rPr>
      <t xml:space="preserve"> .</t>
    </r>
  </si>
  <si>
    <r>
      <t>Aveu</t>
    </r>
    <r>
      <rPr>
        <sz val="11"/>
        <color rgb="FF333333"/>
        <rFont val="Arial"/>
        <family val="2"/>
      </rPr>
      <t xml:space="preserve"> honteux , que retiendra l’ histoire .</t>
    </r>
  </si>
  <si>
    <r>
      <t xml:space="preserve">Mais les choses étaient ainsi , il fallait s’ y accommoder ; d’ autant plus qu’ il devait faire un véritable effort pour se replacer dans l’ état d’ esprit où il était , lorsque , après l’ </t>
    </r>
    <r>
      <rPr>
        <b/>
        <sz val="11"/>
        <color rgb="FFCC3300"/>
        <rFont val="Arial"/>
        <family val="2"/>
      </rPr>
      <t>aveu</t>
    </r>
    <r>
      <rPr>
        <sz val="11"/>
        <color rgb="FF333333"/>
        <rFont val="Arial"/>
        <family val="2"/>
      </rPr>
      <t xml:space="preserve"> , il avait jugé le meurtre nécessaire à sa vie .</t>
    </r>
  </si>
  <si>
    <r>
      <t xml:space="preserve">D’ ordinaire , il mettait quelque gloire à cet </t>
    </r>
    <r>
      <rPr>
        <b/>
        <sz val="11"/>
        <color rgb="FFCC3300"/>
        <rFont val="Arial"/>
        <family val="2"/>
      </rPr>
      <t>aveu</t>
    </r>
    <r>
      <rPr>
        <sz val="11"/>
        <color rgb="FF333333"/>
        <rFont val="Arial"/>
        <family val="2"/>
      </rPr>
      <t xml:space="preserve"> .</t>
    </r>
  </si>
  <si>
    <r>
      <t xml:space="preserve">Cet </t>
    </r>
    <r>
      <rPr>
        <b/>
        <sz val="11"/>
        <color rgb="FFCC3300"/>
        <rFont val="Arial"/>
        <family val="2"/>
      </rPr>
      <t>aveu</t>
    </r>
    <r>
      <rPr>
        <sz val="11"/>
        <color rgb="FF333333"/>
        <rFont val="Arial"/>
        <family val="2"/>
      </rPr>
      <t xml:space="preserve"> , qui aurait dû éclaircir le front du commerçant , sembla au contraire l’ assombrir .</t>
    </r>
  </si>
  <si>
    <r>
      <t xml:space="preserve">Les </t>
    </r>
    <r>
      <rPr>
        <b/>
        <i/>
        <sz val="11"/>
        <color rgb="FFCC3300"/>
        <rFont val="Arial"/>
        <family val="2"/>
      </rPr>
      <t>aveux</t>
    </r>
    <r>
      <rPr>
        <i/>
        <sz val="11"/>
        <color rgb="FF333333"/>
        <rFont val="Arial"/>
        <family val="2"/>
      </rPr>
      <t xml:space="preserve"> de Dreyfus , c’ est l’ argument principal de M . Cavaignac .</t>
    </r>
  </si>
  <si>
    <r>
      <t xml:space="preserve">Je voyais passer , en l’ entendant , ces belles princesses aux yeux baissés et aux longues robes traînantes , se tenant droites et recevant des </t>
    </r>
    <r>
      <rPr>
        <b/>
        <sz val="11"/>
        <color rgb="FFCC3300"/>
        <rFont val="Arial"/>
        <family val="2"/>
      </rPr>
      <t>aveux</t>
    </r>
    <r>
      <rPr>
        <sz val="11"/>
        <color rgb="FF333333"/>
        <rFont val="Arial"/>
        <family val="2"/>
      </rPr>
      <t xml:space="preserve"> d’ amour avec réserve .</t>
    </r>
  </si>
  <si>
    <r>
      <t xml:space="preserve">D’ ailleurs ses </t>
    </r>
    <r>
      <rPr>
        <b/>
        <sz val="11"/>
        <color rgb="FFCC3300"/>
        <rFont val="Arial"/>
        <family val="2"/>
      </rPr>
      <t>aveux</t>
    </r>
    <r>
      <rPr>
        <sz val="11"/>
        <color rgb="FF333333"/>
        <rFont val="Arial"/>
        <family val="2"/>
      </rPr>
      <t xml:space="preserve"> même , quand elle lui en faisait , de fautes qu’ elle le supposait avoir découvertes , servaient plutôt pour </t>
    </r>
    <r>
      <rPr>
        <sz val="11"/>
        <color rgb="FF000000"/>
        <rFont val="Calibri"/>
        <family val="2"/>
        <scheme val="minor"/>
      </rPr>
      <t>Swann</t>
    </r>
    <r>
      <rPr>
        <sz val="11"/>
        <color rgb="FF333333"/>
        <rFont val="Arial"/>
        <family val="2"/>
      </rPr>
      <t xml:space="preserve"> de point de départ à de nouveaux doutes qu’ ils ne mettaient un terme aux anciens .</t>
    </r>
  </si>
  <si>
    <r>
      <t xml:space="preserve">Les égards envers autrui , l’ </t>
    </r>
    <r>
      <rPr>
        <b/>
        <sz val="11"/>
        <color rgb="FFCC3300"/>
        <rFont val="Arial"/>
        <family val="2"/>
      </rPr>
      <t>aveu</t>
    </r>
    <r>
      <rPr>
        <sz val="11"/>
        <color rgb="FF333333"/>
        <rFont val="Arial"/>
        <family val="2"/>
      </rPr>
      <t xml:space="preserve"> des torts propres , la modestie , la limitation volontaire des désirs , deviennent dans ce domaine des crimes , des sacrilèges .</t>
    </r>
  </si>
  <si>
    <r>
      <t xml:space="preserve">Autant </t>
    </r>
    <r>
      <rPr>
        <sz val="11"/>
        <color rgb="FF000000"/>
        <rFont val="Calibri"/>
        <family val="2"/>
        <scheme val="minor"/>
      </rPr>
      <t>Arnim</t>
    </r>
    <r>
      <rPr>
        <sz val="11"/>
        <color rgb="FF333333"/>
        <rFont val="Arial"/>
        <family val="2"/>
      </rPr>
      <t xml:space="preserve"> écarte de son oeuvre tout </t>
    </r>
    <r>
      <rPr>
        <b/>
        <sz val="11"/>
        <color rgb="FFCC3300"/>
        <rFont val="Arial"/>
        <family val="2"/>
      </rPr>
      <t>aveu</t>
    </r>
    <r>
      <rPr>
        <sz val="11"/>
        <color rgb="FF333333"/>
        <rFont val="Arial"/>
        <family val="2"/>
      </rPr>
      <t xml:space="preserve"> qui trahirait le secret de sa vie , autant son ami éprouve , de la jeunesse à ses dernières années , le besoin de la confession .</t>
    </r>
  </si>
  <si>
    <r>
      <t xml:space="preserve">Sans cet </t>
    </r>
    <r>
      <rPr>
        <b/>
        <sz val="11"/>
        <color rgb="FFCC3300"/>
        <rFont val="Arial"/>
        <family val="2"/>
      </rPr>
      <t>aveu</t>
    </r>
    <r>
      <rPr>
        <sz val="11"/>
        <color rgb="FF333333"/>
        <rFont val="Arial"/>
        <family val="2"/>
      </rPr>
      <t xml:space="preserve"> stupide , qui nous a perdus , nous serions très heureux .</t>
    </r>
  </si>
  <si>
    <r>
      <t xml:space="preserve">Il y a eu à ce sujet , en Allemagne , des </t>
    </r>
    <r>
      <rPr>
        <b/>
        <sz val="11"/>
        <color rgb="FFCC3300"/>
        <rFont val="Arial"/>
        <family val="2"/>
      </rPr>
      <t>aveux</t>
    </r>
    <r>
      <rPr>
        <sz val="11"/>
        <color rgb="FF333333"/>
        <rFont val="Arial"/>
        <family val="2"/>
      </rPr>
      <t xml:space="preserve"> officiels , formels , maintes fois répétés .</t>
    </r>
  </si>
  <si>
    <r>
      <t xml:space="preserve">nous avons eu , elle et moi , aujourd’ hu une conversation plus intime où elle m’ a longuement parlé de vous et de votre pitié après son </t>
    </r>
    <r>
      <rPr>
        <b/>
        <sz val="11"/>
        <color rgb="FFCC3300"/>
        <rFont val="Arial"/>
        <family val="2"/>
      </rPr>
      <t>aveu</t>
    </r>
    <r>
      <rPr>
        <sz val="11"/>
        <color rgb="FF333333"/>
        <rFont val="Arial"/>
        <family val="2"/>
      </rPr>
      <t xml:space="preserve"> dans le petit jardin des invalides . </t>
    </r>
  </si>
  <si>
    <r>
      <t>Le</t>
    </r>
    <r>
      <rPr>
        <sz val="11"/>
        <color rgb="FF333333"/>
        <rFont val="Arial"/>
        <family val="2"/>
      </rPr>
      <t xml:space="preserve"> </t>
    </r>
    <r>
      <rPr>
        <sz val="11"/>
        <color rgb="FF000000"/>
        <rFont val="Calibri"/>
        <family val="2"/>
        <scheme val="minor"/>
      </rPr>
      <t>Loreur</t>
    </r>
    <r>
      <rPr>
        <sz val="11"/>
        <color rgb="FF333333"/>
        <rFont val="Arial"/>
        <family val="2"/>
      </rPr>
      <t xml:space="preserve"> prit l’ air accablé de quelqu’ un à qui on arrache un </t>
    </r>
    <r>
      <rPr>
        <b/>
        <sz val="11"/>
        <color rgb="FFCC3300"/>
        <rFont val="Arial"/>
        <family val="2"/>
      </rPr>
      <t>aveu</t>
    </r>
    <r>
      <rPr>
        <sz val="11"/>
        <color rgb="FF333333"/>
        <rFont val="Arial"/>
        <family val="2"/>
      </rPr>
      <t xml:space="preserve"> .</t>
    </r>
  </si>
  <si>
    <r>
      <t xml:space="preserve">Sans doute , une protestation instinctive contre cette peur répugnante , cet égoïsme plus répugnant encore , dont il faisait ainsi l’ </t>
    </r>
    <r>
      <rPr>
        <b/>
        <sz val="11"/>
        <color rgb="FFCC3300"/>
        <rFont val="Arial"/>
        <family val="2"/>
      </rPr>
      <t>aveu</t>
    </r>
    <r>
      <rPr>
        <sz val="11"/>
        <color rgb="FF333333"/>
        <rFont val="Arial"/>
        <family val="2"/>
      </rPr>
      <t xml:space="preserve"> .</t>
    </r>
  </si>
  <si>
    <r>
      <t>Nodier</t>
    </r>
    <r>
      <rPr>
        <sz val="11"/>
        <color rgb="FF333333"/>
        <rFont val="Arial"/>
        <family val="2"/>
      </rPr>
      <t xml:space="preserve"> disait un jour que ses préfaces et ses romans formaient ensemble " une sorte de roman de sa vie " ; il eût pu y ajouter plusieurs de ses essais théoriques , qui ne sont jamais que les </t>
    </r>
    <r>
      <rPr>
        <b/>
        <sz val="11"/>
        <color rgb="FFCC3300"/>
        <rFont val="Arial"/>
        <family val="2"/>
      </rPr>
      <t>aveux</t>
    </r>
    <r>
      <rPr>
        <sz val="11"/>
        <color rgb="FF333333"/>
        <rFont val="Arial"/>
        <family val="2"/>
      </rPr>
      <t xml:space="preserve"> de son aventure personnelle .</t>
    </r>
  </si>
  <si>
    <r>
      <t xml:space="preserve">Je suis arrivé ici à un de ces </t>
    </r>
    <r>
      <rPr>
        <b/>
        <sz val="11"/>
        <color rgb="FFCC3300"/>
        <rFont val="Arial"/>
        <family val="2"/>
      </rPr>
      <t>aveux</t>
    </r>
    <r>
      <rPr>
        <sz val="11"/>
        <color rgb="FF333333"/>
        <rFont val="Arial"/>
        <family val="2"/>
      </rPr>
      <t xml:space="preserve"> d’ ignorance , — invitation , en même temps à poursuivre une enquête , d’ où dépend l’ intelligence d’ un des trois ou quatre phénomènes capitaux de notre histoire rurale .</t>
    </r>
  </si>
  <si>
    <r>
      <t xml:space="preserve">On comprend maintenant pourquoi il faut absolument obtenir les </t>
    </r>
    <r>
      <rPr>
        <b/>
        <sz val="11"/>
        <color rgb="FFCC3300"/>
        <rFont val="Arial"/>
        <family val="2"/>
      </rPr>
      <t>aveux</t>
    </r>
    <r>
      <rPr>
        <sz val="11"/>
        <color rgb="FF333333"/>
        <rFont val="Arial"/>
        <family val="2"/>
      </rPr>
      <t xml:space="preserve"> du sorcier .</t>
    </r>
  </si>
  <si>
    <r>
      <t xml:space="preserve">Dès qu’ ils se sentent en présence d’ un croyant sincère et qu’ ils ont pu surmonter leur timidité , on s’ aperçoit , par les </t>
    </r>
    <r>
      <rPr>
        <b/>
        <sz val="11"/>
        <color rgb="FFCC3300"/>
        <rFont val="Arial"/>
        <family val="2"/>
      </rPr>
      <t>aveux</t>
    </r>
    <r>
      <rPr>
        <sz val="11"/>
        <color rgb="FF333333"/>
        <rFont val="Arial"/>
        <family val="2"/>
      </rPr>
      <t xml:space="preserve"> que les gens vous font , que la privation de </t>
    </r>
    <r>
      <rPr>
        <sz val="11"/>
        <color rgb="FF000000"/>
        <rFont val="Calibri"/>
        <family val="2"/>
        <scheme val="minor"/>
      </rPr>
      <t>Dieu</t>
    </r>
    <r>
      <rPr>
        <sz val="11"/>
        <color rgb="FF333333"/>
        <rFont val="Arial"/>
        <family val="2"/>
      </rPr>
      <t xml:space="preserve"> est , pour un nombre très grand de personnes qu’ on croyait indifférentes , une cause de profondes souffrances .</t>
    </r>
  </si>
  <si>
    <r>
      <t xml:space="preserve">Et alors ce cri du coeur , cet </t>
    </r>
    <r>
      <rPr>
        <b/>
        <sz val="11"/>
        <color rgb="FFFF0000"/>
        <rFont val="Arial"/>
        <family val="2"/>
      </rPr>
      <t>aveu</t>
    </r>
    <r>
      <rPr>
        <sz val="11"/>
        <color rgb="FF333333"/>
        <rFont val="Arial"/>
        <family val="2"/>
      </rPr>
      <t xml:space="preserve"> échappé d’ un désir contenu .</t>
    </r>
  </si>
  <si>
    <r>
      <t xml:space="preserve">Aussi , c’ est sans rougir que je puis faire l’ </t>
    </r>
    <r>
      <rPr>
        <b/>
        <sz val="11"/>
        <color rgb="FFCC3300"/>
        <rFont val="Arial"/>
        <family val="2"/>
      </rPr>
      <t>aveu</t>
    </r>
    <r>
      <rPr>
        <sz val="11"/>
        <color rgb="FF333333"/>
        <rFont val="Arial"/>
        <family val="2"/>
      </rPr>
      <t xml:space="preserve"> de ma misère , et demander les secours nécessaires pour me mettre en état de continuer mon oeuvre .</t>
    </r>
  </si>
  <si>
    <r>
      <t xml:space="preserve">Au fond , fillette , je te dois un </t>
    </r>
    <r>
      <rPr>
        <b/>
        <sz val="11"/>
        <color rgb="FFCC3300"/>
        <rFont val="Arial"/>
        <family val="2"/>
      </rPr>
      <t>aveu</t>
    </r>
    <r>
      <rPr>
        <sz val="11"/>
        <color rgb="FF333333"/>
        <rFont val="Arial"/>
        <family val="2"/>
      </rPr>
      <t xml:space="preserve"> .</t>
    </r>
  </si>
  <si>
    <r>
      <t xml:space="preserve">Il s’ en défendit de cette façon ; mais enfin Le Guast persistant toujours à pousser le roi , et jusqu’ à lui faire dire au roi mon mari qu’ il ne l’ aimerait jamais si dès le lendemain il ne m’ avait ôté Thorigny , il fut contraint à son grand regret , comme depuis il me l’ a </t>
    </r>
    <r>
      <rPr>
        <b/>
        <sz val="11"/>
        <color rgb="FFCC3300"/>
        <rFont val="Arial"/>
        <family val="2"/>
      </rPr>
      <t>avoué</t>
    </r>
    <r>
      <rPr>
        <sz val="11"/>
        <color rgb="FF333333"/>
        <rFont val="Arial"/>
        <family val="2"/>
      </rPr>
      <t xml:space="preserve"> , de m’ en prier et me le commander . </t>
    </r>
  </si>
  <si>
    <r>
      <t xml:space="preserve">La reine répond que les choses faites , Dieu même ne pourrait faire qu’ elles ne fussent ; mais que l’ on rhabillerait le désordre qui avait été à sa prise , en faisant sa délivrance avec tout l’ honneur et satisfaction qu’ il pourrait désirer ; qu’ aussi il fallait qu’ il contentât le roi en tout , lui parlant avec tel respect et avec telle affection à son service qu’ il en demeurât content ; et qu’ il fit outre cela que Bussy et Quélus s’ accordassent de sorte qu’ il ne restât rien qui les pût brouiller : </t>
    </r>
    <r>
      <rPr>
        <b/>
        <sz val="11"/>
        <color rgb="FFCC3300"/>
        <rFont val="Arial"/>
        <family val="2"/>
      </rPr>
      <t>avouant</t>
    </r>
    <r>
      <rPr>
        <sz val="11"/>
        <color rgb="FF333333"/>
        <rFont val="Arial"/>
        <family val="2"/>
      </rPr>
      <t xml:space="preserve"> bien que le principal motif qui avait produit ce mauvais conseil et ces mauvais effets , avait été la crainte que l’ on avait eu du combat que le vieux Bussy , digne père d’ un si digne fils , avait demandé , suppliant le roi trouver bon qu’ il secondât son fils le brave Bussy , et que M . de Quélus fut secondé du sien ; qu’ eux quatre finiraient cette querelle , sans brouiller la cour comme elle avait été par cette querelle , ni mettre tant de gens en peine .</t>
    </r>
  </si>
  <si>
    <r>
      <t xml:space="preserve">Ma mie , je vous ai celé une chose qu’ il faut que je vous </t>
    </r>
    <r>
      <rPr>
        <b/>
        <sz val="11"/>
        <color rgb="FFCC3300"/>
        <rFont val="Arial"/>
        <family val="2"/>
      </rPr>
      <t>avoue</t>
    </r>
    <r>
      <rPr>
        <sz val="11"/>
        <color rgb="FF333333"/>
        <rFont val="Arial"/>
        <family val="2"/>
      </rPr>
      <t xml:space="preserve"> . </t>
    </r>
  </si>
  <si>
    <r>
      <t xml:space="preserve">Pour achever de dire mes foibles humeurs , j’ </t>
    </r>
    <r>
      <rPr>
        <b/>
        <sz val="11"/>
        <color rgb="FFCC3300"/>
        <rFont val="Arial"/>
        <family val="2"/>
      </rPr>
      <t>advoue</t>
    </r>
    <r>
      <rPr>
        <sz val="11"/>
        <color rgb="FF333333"/>
        <rFont val="Arial"/>
        <family val="2"/>
      </rPr>
      <t xml:space="preserve"> qu’ en voyageant je n’ arrive gueres en logis où il ne me passe par la fantasie si j’ y pourray estre et malade et mourant à mon aise .</t>
    </r>
  </si>
  <si>
    <r>
      <t>Socrates</t>
    </r>
    <r>
      <rPr>
        <sz val="11"/>
        <color rgb="FF333333"/>
        <rFont val="Arial"/>
        <family val="2"/>
      </rPr>
      <t xml:space="preserve"> </t>
    </r>
    <r>
      <rPr>
        <b/>
        <sz val="11"/>
        <color rgb="FFCC3300"/>
        <rFont val="Arial"/>
        <family val="2"/>
      </rPr>
      <t>advouoit</t>
    </r>
    <r>
      <rPr>
        <sz val="11"/>
        <color rgb="FF333333"/>
        <rFont val="Arial"/>
        <family val="2"/>
      </rPr>
      <t xml:space="preserve"> à ceux qui reconnoissoient en sa physionomie quelque inclination au vice , que c’ estoit à la verité sa propension naturelle , mais qu’ il avoit corrigée par discipline .</t>
    </r>
  </si>
  <si>
    <r>
      <t xml:space="preserve">Toutesfois , ma dame , en quelque sorte que ce soit , j’ </t>
    </r>
    <r>
      <rPr>
        <b/>
        <sz val="11"/>
        <color rgb="FFCC3300"/>
        <rFont val="Arial"/>
        <family val="2"/>
      </rPr>
      <t>advoue</t>
    </r>
    <r>
      <rPr>
        <sz val="11"/>
        <color rgb="FF333333"/>
        <rFont val="Arial"/>
        <family val="2"/>
      </rPr>
      <t xml:space="preserve"> le tort estre mien ; car , combien qu’ elle debvroit aymer tous voz bons serviteurs , la fortune veult que , moy seul plus affectionné , soys mis hors de sa bonne grace .</t>
    </r>
  </si>
  <si>
    <r>
      <t xml:space="preserve">"en bonne foy , dist </t>
    </r>
    <r>
      <rPr>
        <sz val="11"/>
        <color rgb="FF000000"/>
        <rFont val="Calibri"/>
        <family val="2"/>
        <scheme val="minor"/>
      </rPr>
      <t>Ennasuitte</t>
    </r>
    <r>
      <rPr>
        <sz val="11"/>
        <color rgb="FF333333"/>
        <rFont val="Arial"/>
        <family val="2"/>
      </rPr>
      <t xml:space="preserve"> , j’ </t>
    </r>
    <r>
      <rPr>
        <b/>
        <sz val="11"/>
        <color rgb="FFCC3300"/>
        <rFont val="Arial"/>
        <family val="2"/>
      </rPr>
      <t>advoue</t>
    </r>
    <r>
      <rPr>
        <sz val="11"/>
        <color rgb="FF333333"/>
        <rFont val="Arial"/>
        <family val="2"/>
      </rPr>
      <t xml:space="preserve"> ceste dame du tort qu’ elle a faict ; car , puisque ung homme est aymé d’ une dame et la laisse pour une aultre , ne s’ en peut trop venger .</t>
    </r>
  </si>
  <si>
    <r>
      <t xml:space="preserve">De ces divins avertissements je ne me veux estimer digne ; toutefois , pour ne me taire comme ingrate des grâces que j’ ai eues de Dieu que je dois et veux confesser toute ma vie , pour lui en rendre grâces , et que chacun le loue aux merveilles des effets de sa puissance , bonté et miséricorde , qu’ il lui a plu de faire en moi , j’ </t>
    </r>
    <r>
      <rPr>
        <b/>
        <sz val="11"/>
        <color rgb="FFCC3300"/>
        <rFont val="Arial"/>
        <family val="2"/>
      </rPr>
      <t>avouerai</t>
    </r>
    <r>
      <rPr>
        <sz val="11"/>
        <color rgb="FF333333"/>
        <rFont val="Arial"/>
        <family val="2"/>
      </rPr>
      <t xml:space="preserve"> n’ avoir jamais été proche de quelques remarquables accidents , ou sinistres ou heureux , que je n’ en aie eu quelque avertissement , ou en songe ou autrement ; et puis bien dire ce vers : De mon bien ou mon mal mon esprit m’ est oracle .</t>
    </r>
  </si>
  <si>
    <r>
      <t xml:space="preserve">Mais , du jour à la journée croissant l’ occasion de ce soupçon et en fin jusques à l’ evidence , ell’ en vint là de faire declarer au prosne de son eglise que , qui seroit consent de ce faict en le </t>
    </r>
    <r>
      <rPr>
        <b/>
        <sz val="11"/>
        <color rgb="FFCC3300"/>
        <rFont val="Arial"/>
        <family val="2"/>
      </rPr>
      <t>advouant</t>
    </r>
    <r>
      <rPr>
        <sz val="11"/>
        <color rgb="FF333333"/>
        <rFont val="Arial"/>
        <family val="2"/>
      </rPr>
      <t xml:space="preserve"> , elle promettoit de le luy pardonner , et , s’ il le trouvoit bon , de l’ espouser .</t>
    </r>
  </si>
  <si>
    <r>
      <t xml:space="preserve">J’ </t>
    </r>
    <r>
      <rPr>
        <b/>
        <sz val="11"/>
        <color rgb="FFCC3300"/>
        <rFont val="Arial"/>
        <family val="2"/>
      </rPr>
      <t>advoue</t>
    </r>
    <r>
      <rPr>
        <sz val="11"/>
        <color rgb="FF333333"/>
        <rFont val="Arial"/>
        <family val="2"/>
      </rPr>
      <t xml:space="preserve"> la verité lorsqu’ elle me nuit , de mesme que si elle me sert .</t>
    </r>
  </si>
  <si>
    <r>
      <t xml:space="preserve">Sur ce poinct , les juges sont advertis par les officiers d’ une court subalterne voisine , qu’ ils tiennent quelques prisonniers , lesquels </t>
    </r>
    <r>
      <rPr>
        <b/>
        <sz val="11"/>
        <color rgb="FFCC3300"/>
        <rFont val="Arial"/>
        <family val="2"/>
      </rPr>
      <t>advouent</t>
    </r>
    <r>
      <rPr>
        <sz val="11"/>
        <color rgb="FF333333"/>
        <rFont val="Arial"/>
        <family val="2"/>
      </rPr>
      <t xml:space="preserve"> disertement cet homicide , et apportent à tout ce faict une lumiere indubitable .</t>
    </r>
  </si>
  <si>
    <r>
      <t xml:space="preserve">Il se contente de se garentir seulement du trouble et du desreiglement ; quant à sa foiblesse , il la reconnoit et </t>
    </r>
    <r>
      <rPr>
        <b/>
        <sz val="11"/>
        <color rgb="FFCC3300"/>
        <rFont val="Arial"/>
        <family val="2"/>
      </rPr>
      <t>advoue</t>
    </r>
    <r>
      <rPr>
        <sz val="11"/>
        <color rgb="FF333333"/>
        <rFont val="Arial"/>
        <family val="2"/>
      </rPr>
      <t xml:space="preserve"> volontiers .</t>
    </r>
  </si>
  <si>
    <r>
      <t xml:space="preserve">Il est certain : je l’ </t>
    </r>
    <r>
      <rPr>
        <b/>
        <sz val="11"/>
        <color rgb="FFCC3300"/>
        <rFont val="Arial"/>
        <family val="2"/>
      </rPr>
      <t xml:space="preserve">advoue ; </t>
    </r>
    <r>
      <rPr>
        <sz val="11"/>
        <color rgb="FF333333"/>
        <rFont val="Arial"/>
        <family val="2"/>
      </rPr>
      <t>et sçay bien que , pour voir un homme de la commune façon , à peine qu’ un artisan leve les yeux de sa besongne , là où , pour voir un personnage grand et signalé arriver en une ville , les ouvroirs et les boutiques s’ abandonnent .</t>
    </r>
  </si>
  <si>
    <r>
      <t xml:space="preserve">A la verité , et ne crains point de l’ </t>
    </r>
    <r>
      <rPr>
        <b/>
        <sz val="11"/>
        <color rgb="FFCC3300"/>
        <rFont val="Arial"/>
        <family val="2"/>
      </rPr>
      <t>advouer</t>
    </r>
    <r>
      <rPr>
        <sz val="11"/>
        <color rgb="FF333333"/>
        <rFont val="Arial"/>
        <family val="2"/>
      </rPr>
      <t xml:space="preserve"> , je porterois facilement au besoing une chandelle à </t>
    </r>
    <r>
      <rPr>
        <sz val="11"/>
        <color rgb="FF000000"/>
        <rFont val="Calibri"/>
        <family val="2"/>
        <scheme val="minor"/>
      </rPr>
      <t>Saint</t>
    </r>
    <r>
      <rPr>
        <sz val="11"/>
        <color rgb="FF333333"/>
        <rFont val="Arial"/>
        <family val="2"/>
      </rPr>
      <t xml:space="preserve"> </t>
    </r>
    <r>
      <rPr>
        <sz val="11"/>
        <color rgb="FF000000"/>
        <rFont val="Calibri"/>
        <family val="2"/>
        <scheme val="minor"/>
      </rPr>
      <t>Michel</t>
    </r>
    <r>
      <rPr>
        <sz val="11"/>
        <color rgb="FF333333"/>
        <rFont val="Arial"/>
        <family val="2"/>
      </rPr>
      <t xml:space="preserve"> , l’ autre à son serpent , suivant le dessein de la vieille .</t>
    </r>
  </si>
  <si>
    <r>
      <t xml:space="preserve">On doit être donc moins choqué de cela , que de voir que l’ un veuille tenailler et torturer l’ autre , jusques à ce qu’ il avouë qu’ il voit ce que l’ autre voit , et s’ il ne l’ </t>
    </r>
    <r>
      <rPr>
        <b/>
        <sz val="11"/>
        <color rgb="FFCC3300"/>
        <rFont val="Arial"/>
        <family val="2"/>
      </rPr>
      <t>avouë</t>
    </r>
    <r>
      <rPr>
        <sz val="11"/>
        <color rgb="FF333333"/>
        <rFont val="Arial"/>
        <family val="2"/>
      </rPr>
      <t xml:space="preserve"> pas , qu’ on le jette au feu .</t>
    </r>
  </si>
  <si>
    <r>
      <t xml:space="preserve">J’ </t>
    </r>
    <r>
      <rPr>
        <b/>
        <sz val="11"/>
        <color rgb="FFCC3300"/>
        <rFont val="Arial"/>
        <family val="2"/>
      </rPr>
      <t>avoue</t>
    </r>
    <r>
      <rPr>
        <sz val="11"/>
        <color rgb="FF333333"/>
        <rFont val="Arial"/>
        <family val="2"/>
      </rPr>
      <t xml:space="preserve"> que je demeuray estonnée de le voir , sans rougir , me parler avec la mesme confidence et avec les mesmes paroles qu’ auparavant .</t>
    </r>
  </si>
  <si>
    <r>
      <t xml:space="preserve">Pour moi , je vous l’ </t>
    </r>
    <r>
      <rPr>
        <b/>
        <sz val="11"/>
        <color rgb="FFCC3300"/>
        <rFont val="Arial"/>
        <family val="2"/>
      </rPr>
      <t>avoue</t>
    </r>
    <r>
      <rPr>
        <sz val="11"/>
        <color rgb="FF333333"/>
        <rFont val="Arial"/>
        <family val="2"/>
      </rPr>
      <t xml:space="preserve"> , si j’ étois galant d’ une femme qui fût au pouvoir de quelqu’ un , je mettrois toute mon étude à rendre ce quelqu’ un jaloux , et l’ obliger à veiller nuit et jour celle que je voudrois gagner .</t>
    </r>
  </si>
  <si>
    <r>
      <t xml:space="preserve">Vous m’ avez commandé de quitter qui me quitte , vous le savez , madame ; et si c’ est vous trahir , vous m’ </t>
    </r>
    <r>
      <rPr>
        <b/>
        <sz val="11"/>
        <color rgb="FFCC3300"/>
        <rFont val="Arial"/>
        <family val="2"/>
      </rPr>
      <t>avouerez</t>
    </r>
    <r>
      <rPr>
        <sz val="11"/>
        <color rgb="FF333333"/>
        <rFont val="Arial"/>
        <family val="2"/>
      </rPr>
      <t xml:space="preserve"> aussi que c’ est vous obéir .</t>
    </r>
  </si>
  <si>
    <r>
      <t xml:space="preserve">J’ </t>
    </r>
    <r>
      <rPr>
        <b/>
        <i/>
        <sz val="11"/>
        <color rgb="FFCC3300"/>
        <rFont val="Arial"/>
        <family val="2"/>
      </rPr>
      <t>advoue</t>
    </r>
    <r>
      <rPr>
        <sz val="11"/>
        <color rgb="FF333333"/>
        <rFont val="Arial"/>
        <family val="2"/>
      </rPr>
      <t xml:space="preserve"> </t>
    </r>
    <r>
      <rPr>
        <i/>
        <sz val="11"/>
        <color rgb="FF333333"/>
        <rFont val="Arial"/>
        <family val="2"/>
      </rPr>
      <t>que</t>
    </r>
    <r>
      <rPr>
        <sz val="11"/>
        <color rgb="FF333333"/>
        <rFont val="Arial"/>
        <family val="2"/>
      </rPr>
      <t xml:space="preserve"> ce paradoxe me sembla si extravagant que je ne pûs m’ empescher d’ en rire .</t>
    </r>
  </si>
  <si>
    <r>
      <t xml:space="preserve">Il faut </t>
    </r>
    <r>
      <rPr>
        <b/>
        <sz val="11"/>
        <color rgb="FFCC3300"/>
        <rFont val="Arial"/>
        <family val="2"/>
      </rPr>
      <t>avouer</t>
    </r>
    <r>
      <rPr>
        <sz val="11"/>
        <color rgb="FF333333"/>
        <rFont val="Arial"/>
        <family val="2"/>
      </rPr>
      <t xml:space="preserve"> qu’ en général le clergé a été corrigé par les protestans , comme un rival devient plus circonspect par la jalousie surveillante de son rival .</t>
    </r>
  </si>
  <si>
    <r>
      <t xml:space="preserve">J’ </t>
    </r>
    <r>
      <rPr>
        <b/>
        <sz val="11"/>
        <color rgb="FFCC3300"/>
        <rFont val="Arial"/>
        <family val="2"/>
      </rPr>
      <t>avoue</t>
    </r>
    <r>
      <rPr>
        <sz val="11"/>
        <color rgb="FF333333"/>
        <rFont val="Arial"/>
        <family val="2"/>
      </rPr>
      <t xml:space="preserve"> qu’ elle a des équivoques inévitables , et qui veut chicaner en trouve mille dans l’ ouvrage le mieux écrit .</t>
    </r>
  </si>
  <si>
    <r>
      <t xml:space="preserve">Il ne prétendait pourtant pas , comme s </t>
    </r>
    <r>
      <rPr>
        <sz val="11"/>
        <color rgb="FF000000"/>
        <rFont val="Calibri"/>
        <family val="2"/>
        <scheme val="minor"/>
      </rPr>
      <t>Pacôme</t>
    </r>
    <r>
      <rPr>
        <sz val="11"/>
        <color rgb="FF333333"/>
        <rFont val="Arial"/>
        <family val="2"/>
      </rPr>
      <t xml:space="preserve"> , l’ avoir reçue de la main d’ un ange : mais il faut </t>
    </r>
    <r>
      <rPr>
        <b/>
        <sz val="11"/>
        <color rgb="FFCC3300"/>
        <rFont val="Arial"/>
        <family val="2"/>
      </rPr>
      <t>avouer</t>
    </r>
    <r>
      <rPr>
        <sz val="11"/>
        <color rgb="FF333333"/>
        <rFont val="Arial"/>
        <family val="2"/>
      </rPr>
      <t xml:space="preserve"> qu’ elle était plus douce , plus humaine , et , s’ il est permis de le dire , plus raisonnable qu’ aucune de celles qui l’ avaient précédée dans les autres parties du monde .</t>
    </r>
  </si>
  <si>
    <r>
      <t xml:space="preserve">Non , monsieur , non ; sa bonté respectable jamais pour moi ne fut si favorable ; et j’ </t>
    </r>
    <r>
      <rPr>
        <b/>
        <sz val="11"/>
        <color rgb="FFC00000"/>
        <rFont val="Arial"/>
        <family val="2"/>
      </rPr>
      <t xml:space="preserve">avouerai </t>
    </r>
    <r>
      <rPr>
        <sz val="11"/>
        <color rgb="FF333333"/>
        <rFont val="Arial"/>
        <family val="2"/>
      </rPr>
      <t>qu’ ici tout m’ attendrit .</t>
    </r>
  </si>
  <si>
    <r>
      <t xml:space="preserve">Il faut </t>
    </r>
    <r>
      <rPr>
        <b/>
        <sz val="11"/>
        <color rgb="FFCC3300"/>
        <rFont val="Arial"/>
        <family val="2"/>
      </rPr>
      <t>avouër</t>
    </r>
    <r>
      <rPr>
        <sz val="11"/>
        <color rgb="FF333333"/>
        <rFont val="Arial"/>
        <family val="2"/>
      </rPr>
      <t xml:space="preserve"> , que , pendant un tems , les nazaréens ont bien prodigué ce titre , et l’ ont accordé à des génies très médiocres .</t>
    </r>
  </si>
  <si>
    <r>
      <t xml:space="preserve">Quoi qu’ on puisse répondre à ces objections , mon cher </t>
    </r>
    <r>
      <rPr>
        <sz val="11"/>
        <color rgb="FF000000"/>
        <rFont val="Calibri"/>
        <family val="2"/>
        <scheme val="minor"/>
      </rPr>
      <t>Isaac</t>
    </r>
    <r>
      <rPr>
        <sz val="11"/>
        <color rgb="FF333333"/>
        <rFont val="Arial"/>
        <family val="2"/>
      </rPr>
      <t xml:space="preserve"> , et qu’ elles ne soient point entiérement convaincantes , il faut </t>
    </r>
    <r>
      <rPr>
        <b/>
        <sz val="11"/>
        <color rgb="FFCC3300"/>
        <rFont val="Arial"/>
        <family val="2"/>
      </rPr>
      <t>avouër</t>
    </r>
    <r>
      <rPr>
        <sz val="11"/>
        <color rgb="FF333333"/>
        <rFont val="Arial"/>
        <family val="2"/>
      </rPr>
      <t xml:space="preserve"> , qu’ elles méritent du moins qu’ on les éxamine avec beaucoup d’ attention .</t>
    </r>
  </si>
  <si>
    <r>
      <t xml:space="preserve">J’ ai pu trahir la candeur , la vérité , la sainteté de la nature , l’ amour le plus tendre ... j’ </t>
    </r>
    <r>
      <rPr>
        <b/>
        <sz val="11"/>
        <color rgb="FFCC3300"/>
        <rFont val="Arial"/>
        <family val="2"/>
      </rPr>
      <t>avouerai</t>
    </r>
    <r>
      <rPr>
        <sz val="11"/>
        <color rgb="FF333333"/>
        <rFont val="Arial"/>
        <family val="2"/>
      </rPr>
      <t xml:space="preserve"> tout , je réparerai tout ; </t>
    </r>
  </si>
  <si>
    <r>
      <t xml:space="preserve">Madame , je ne me permettrais pas de vous interroger , et ne vous demande point , en conséquence , de rien </t>
    </r>
    <r>
      <rPr>
        <b/>
        <sz val="11"/>
        <color rgb="FFCC3300"/>
        <rFont val="Arial"/>
        <family val="2"/>
      </rPr>
      <t>avouer</t>
    </r>
    <r>
      <rPr>
        <sz val="11"/>
        <color rgb="FF333333"/>
        <rFont val="Arial"/>
        <family val="2"/>
      </rPr>
      <t xml:space="preserve"> .</t>
    </r>
  </si>
  <si>
    <r>
      <t xml:space="preserve">Entre nous nous pouvons </t>
    </r>
    <r>
      <rPr>
        <b/>
        <sz val="11"/>
        <color rgb="FFCC3300"/>
        <rFont val="Arial"/>
        <family val="2"/>
      </rPr>
      <t>avouer</t>
    </r>
    <r>
      <rPr>
        <sz val="11"/>
        <color rgb="FF333333"/>
        <rFont val="Arial"/>
        <family val="2"/>
      </rPr>
      <t xml:space="preserve"> nos défauts , mais nous ne devons pas souffrir que des étrangers viennent nous morigéner - au contraire nous devons les cacher aux yeux des bourgeois ; et nous ne devons pas imprimer dans un journal d’ ouvriers et rédigé , par des ouvriers les vérités dures et effrayantes que Mme Flora vient nous jeter à la face .</t>
    </r>
  </si>
  <si>
    <r>
      <t xml:space="preserve">Je sais que vous en avez une peur mortelle , de ce Pitt ; je sais que vous </t>
    </r>
    <r>
      <rPr>
        <b/>
        <sz val="11"/>
        <color rgb="FFCC3300"/>
        <rFont val="Arial"/>
        <family val="2"/>
      </rPr>
      <t>avouez</t>
    </r>
    <r>
      <rPr>
        <sz val="11"/>
        <color rgb="FF333333"/>
        <rFont val="Arial"/>
        <family val="2"/>
      </rPr>
      <t xml:space="preserve"> , madame , que vous ne parlez pas de lui sans avoir la </t>
    </r>
    <r>
      <rPr>
        <i/>
        <sz val="11"/>
        <color rgb="FF333333"/>
        <rFont val="Arial"/>
        <family val="2"/>
      </rPr>
      <t>petite mort .</t>
    </r>
  </si>
  <si>
    <r>
      <t xml:space="preserve">Voilà pourquoi , je vous l’ </t>
    </r>
    <r>
      <rPr>
        <b/>
        <sz val="11"/>
        <color rgb="FFCC3300"/>
        <rFont val="Arial"/>
        <family val="2"/>
      </rPr>
      <t>avoue</t>
    </r>
    <r>
      <rPr>
        <sz val="11"/>
        <color rgb="FF333333"/>
        <rFont val="Arial"/>
        <family val="2"/>
      </rPr>
      <t xml:space="preserve"> , je voudrais repartir le plus tôt possible .</t>
    </r>
  </si>
  <si>
    <r>
      <t xml:space="preserve">Ils n’ </t>
    </r>
    <r>
      <rPr>
        <b/>
        <sz val="11"/>
        <color rgb="FFCC3300"/>
        <rFont val="Arial"/>
        <family val="2"/>
      </rPr>
      <t xml:space="preserve">avouaient </t>
    </r>
    <r>
      <rPr>
        <sz val="11"/>
        <color rgb="FF333333"/>
        <rFont val="Arial"/>
        <family val="2"/>
      </rPr>
      <t>pas leur curiosité , ils se poursuivaient au milieu des planchers crevés et des cloisons renversées ; mais , à la vérité , ils ne songeaient qu’ aux légendes de ces ruines , à cette dame plus belle que le jour , qui avait traîné sa jupe de soie sur ces marches , où les lézards seuls aujourd’ hui se promenaient paresseusement .</t>
    </r>
  </si>
  <si>
    <r>
      <t xml:space="preserve">J’ </t>
    </r>
    <r>
      <rPr>
        <b/>
        <sz val="11"/>
        <color rgb="FFCC3300"/>
        <rFont val="Arial"/>
        <family val="2"/>
      </rPr>
      <t>avoue</t>
    </r>
    <r>
      <rPr>
        <sz val="11"/>
        <color rgb="FF333333"/>
        <rFont val="Arial"/>
        <family val="2"/>
      </rPr>
      <t xml:space="preserve"> que les questions étaient quelquefois si compliquées ou si singulièrement posées , que j’ en étais abasourdie et que mon premier mouvement était de répondre de bonne foi : "je ne sais pas ."</t>
    </r>
  </si>
  <si>
    <r>
      <t xml:space="preserve">Sir </t>
    </r>
    <r>
      <rPr>
        <sz val="11"/>
        <color rgb="FF000000"/>
        <rFont val="Calibri"/>
        <family val="2"/>
        <scheme val="minor"/>
      </rPr>
      <t>Williams</t>
    </r>
    <r>
      <rPr>
        <sz val="11"/>
        <color rgb="FF333333"/>
        <rFont val="Arial"/>
        <family val="2"/>
      </rPr>
      <t xml:space="preserve"> arrivait tous les soirs , vers sept ou huit heures , et ne s’ en allait qu’ à onze ; et chaque fois qu’ il partait , il semblait à </t>
    </r>
    <r>
      <rPr>
        <sz val="11"/>
        <color rgb="FF000000"/>
        <rFont val="Calibri"/>
        <family val="2"/>
        <scheme val="minor"/>
      </rPr>
      <t>Hermine</t>
    </r>
    <r>
      <rPr>
        <sz val="11"/>
        <color rgb="FF333333"/>
        <rFont val="Arial"/>
        <family val="2"/>
      </rPr>
      <t xml:space="preserve"> qu’ il avait voulu lui </t>
    </r>
    <r>
      <rPr>
        <b/>
        <sz val="11"/>
        <color rgb="FFCC3300"/>
        <rFont val="Arial"/>
        <family val="2"/>
      </rPr>
      <t>avouer</t>
    </r>
    <r>
      <rPr>
        <sz val="11"/>
        <color rgb="FF333333"/>
        <rFont val="Arial"/>
        <family val="2"/>
      </rPr>
      <t xml:space="preserve"> son amour , et ne l’ avait osé .</t>
    </r>
  </si>
  <si>
    <r>
      <t xml:space="preserve">Les adversaires de la Commune </t>
    </r>
    <r>
      <rPr>
        <b/>
        <sz val="11"/>
        <color rgb="FFCC3300"/>
        <rFont val="Arial"/>
        <family val="2"/>
      </rPr>
      <t>avouent</t>
    </r>
    <r>
      <rPr>
        <sz val="11"/>
        <color rgb="FF333333"/>
        <rFont val="Arial"/>
        <family val="2"/>
      </rPr>
      <t xml:space="preserve"> aujourd’ hui que la Commune , osant se servir pour la cause commune de ces trésors qui étaient à tous , eût triomphé .</t>
    </r>
  </si>
  <si>
    <r>
      <t xml:space="preserve">J’ </t>
    </r>
    <r>
      <rPr>
        <b/>
        <sz val="11"/>
        <color rgb="FFCC3300"/>
        <rFont val="Arial"/>
        <family val="2"/>
      </rPr>
      <t>avouerai</t>
    </r>
    <r>
      <rPr>
        <sz val="11"/>
        <color rgb="FF333333"/>
        <rFont val="Arial"/>
        <family val="2"/>
      </rPr>
      <t xml:space="preserve"> ce que tu voudras .</t>
    </r>
  </si>
  <si>
    <r>
      <t xml:space="preserve">car elle travaille là sous l’ oeil de son mari et de son amant , - oui , du juge </t>
    </r>
    <r>
      <rPr>
        <sz val="11"/>
        <color rgb="FF000000"/>
        <rFont val="Calibri"/>
        <family val="2"/>
        <scheme val="minor"/>
      </rPr>
      <t>Grébant</t>
    </r>
    <r>
      <rPr>
        <sz val="11"/>
        <color rgb="FF333333"/>
        <rFont val="Arial"/>
        <family val="2"/>
      </rPr>
      <t xml:space="preserve"> , qui couche avec elle depuis cinq mois . Pris de jalousie , il vient de l’ </t>
    </r>
    <r>
      <rPr>
        <b/>
        <sz val="11"/>
        <color rgb="FFC00000"/>
        <rFont val="Arial"/>
        <family val="2"/>
      </rPr>
      <t>avouer</t>
    </r>
    <r>
      <rPr>
        <sz val="11"/>
        <color rgb="FF333333"/>
        <rFont val="Arial"/>
        <family val="2"/>
      </rPr>
      <t xml:space="preserve"> dans la journée à Marin , qui lui dit ne lui faire la cour que pour dissimuler et cacher sa liaison avec la N ... vous le voyez , la partie , comme drame balzacien , ne manque pas d’ intérêt .</t>
    </r>
  </si>
  <si>
    <r>
      <t xml:space="preserve">Par trois personnes qui , je dois l’ </t>
    </r>
    <r>
      <rPr>
        <b/>
        <sz val="11"/>
        <color rgb="FFCC3300"/>
        <rFont val="Arial"/>
        <family val="2"/>
      </rPr>
      <t>avouer</t>
    </r>
    <r>
      <rPr>
        <sz val="11"/>
        <color rgb="FF333333"/>
        <rFont val="Arial"/>
        <family val="2"/>
      </rPr>
      <t xml:space="preserve"> humblement , avaient encore à cet honneur plus de droits que vous .</t>
    </r>
  </si>
  <si>
    <r>
      <t xml:space="preserve">Mais j’ </t>
    </r>
    <r>
      <rPr>
        <b/>
        <sz val="11"/>
        <color rgb="FFCC3300"/>
        <rFont val="Arial"/>
        <family val="2"/>
      </rPr>
      <t>avoue</t>
    </r>
    <r>
      <rPr>
        <sz val="11"/>
        <color rgb="FF333333"/>
        <rFont val="Arial"/>
        <family val="2"/>
      </rPr>
      <t xml:space="preserve"> ingénûment que je suis hors d’ état d’ établir avec exactitude en quoi consiste cette intégrité .</t>
    </r>
  </si>
  <si>
    <r>
      <t xml:space="preserve">Or il devine que </t>
    </r>
    <r>
      <rPr>
        <sz val="11"/>
        <color rgb="FF000000"/>
        <rFont val="Calibri"/>
        <family val="2"/>
        <scheme val="minor"/>
      </rPr>
      <t>Madame</t>
    </r>
    <r>
      <rPr>
        <sz val="11"/>
        <color rgb="FF333333"/>
        <rFont val="Arial"/>
        <family val="2"/>
      </rPr>
      <t xml:space="preserve"> </t>
    </r>
    <r>
      <rPr>
        <sz val="11"/>
        <color rgb="FF000000"/>
        <rFont val="Calibri"/>
        <family val="2"/>
        <scheme val="minor"/>
      </rPr>
      <t>Lepic</t>
    </r>
    <r>
      <rPr>
        <sz val="11"/>
        <color rgb="FF333333"/>
        <rFont val="Arial"/>
        <family val="2"/>
      </rPr>
      <t xml:space="preserve"> a besoin d’ un aide intelligent et sûr . </t>
    </r>
    <r>
      <rPr>
        <sz val="11"/>
        <color rgb="FF000000"/>
        <rFont val="Calibri"/>
        <family val="2"/>
        <scheme val="minor"/>
      </rPr>
      <t xml:space="preserve">Certes , elle ne l’ </t>
    </r>
    <r>
      <rPr>
        <b/>
        <sz val="11"/>
        <color rgb="FFCC3300"/>
        <rFont val="Calibri"/>
        <family val="2"/>
        <scheme val="minor"/>
      </rPr>
      <t>avouera</t>
    </r>
    <r>
      <rPr>
        <sz val="11"/>
        <color rgb="FF000000"/>
        <rFont val="Calibri"/>
        <family val="2"/>
        <scheme val="minor"/>
      </rPr>
      <t xml:space="preserve"> pas , trop fière .</t>
    </r>
  </si>
  <si>
    <r>
      <t xml:space="preserve">Nous sommes donc contraints par la plus ordinaire et la plus universelle des expériences à </t>
    </r>
    <r>
      <rPr>
        <b/>
        <sz val="11"/>
        <color rgb="FFCC3300"/>
        <rFont val="Arial"/>
        <family val="2"/>
      </rPr>
      <t>avouer</t>
    </r>
    <r>
      <rPr>
        <sz val="11"/>
        <color rgb="FF333333"/>
        <rFont val="Arial"/>
        <family val="2"/>
      </rPr>
      <t xml:space="preserve"> que nous ne faisons pas tout ce que nous avons voulu et que nous n’ avons pas voulu tout ce que nous faisons même volontairement .</t>
    </r>
  </si>
  <si>
    <r>
      <t>M</t>
    </r>
    <r>
      <rPr>
        <sz val="11"/>
        <color rgb="FF333333"/>
        <rFont val="Arial"/>
        <family val="2"/>
      </rPr>
      <t xml:space="preserve"> </t>
    </r>
    <r>
      <rPr>
        <sz val="11"/>
        <color rgb="FF000000"/>
        <rFont val="Calibri"/>
        <family val="2"/>
        <scheme val="minor"/>
      </rPr>
      <t>Morrel</t>
    </r>
    <r>
      <rPr>
        <sz val="11"/>
        <color rgb="FF333333"/>
        <rFont val="Arial"/>
        <family val="2"/>
      </rPr>
      <t xml:space="preserve"> ne s’ était pas tenu pour battu : il avait appris qu’ à la suite de son interrogatoire </t>
    </r>
    <r>
      <rPr>
        <sz val="11"/>
        <color rgb="FF000000"/>
        <rFont val="Calibri"/>
        <family val="2"/>
        <scheme val="minor"/>
      </rPr>
      <t>Dantès</t>
    </r>
    <r>
      <rPr>
        <sz val="11"/>
        <color rgb="FF333333"/>
        <rFont val="Arial"/>
        <family val="2"/>
      </rPr>
      <t xml:space="preserve"> avait été conduit à la prison , il avait alors couru chez tous ses amis , il s’ était présenté chez les personnes de </t>
    </r>
    <r>
      <rPr>
        <sz val="11"/>
        <color rgb="FF000000"/>
        <rFont val="Calibri"/>
        <family val="2"/>
        <scheme val="minor"/>
      </rPr>
      <t>Marseille</t>
    </r>
    <r>
      <rPr>
        <sz val="11"/>
        <color rgb="FF333333"/>
        <rFont val="Arial"/>
        <family val="2"/>
      </rPr>
      <t xml:space="preserve"> qui pouvaient avoir de l’ influence , mais déjà le bruit s’ était répandu que le jeune homme avait été arrêté comme agent bonapartiste , et , comme à cette époque les plus hasardeux regardaient comme un rêve insensé toute tentative de </t>
    </r>
    <r>
      <rPr>
        <sz val="11"/>
        <color rgb="FF000000"/>
        <rFont val="Calibri"/>
        <family val="2"/>
        <scheme val="minor"/>
      </rPr>
      <t>Napoléon</t>
    </r>
    <r>
      <rPr>
        <sz val="11"/>
        <color rgb="FF333333"/>
        <rFont val="Arial"/>
        <family val="2"/>
      </rPr>
      <t xml:space="preserve"> pour remonter sur le trône , il n’ avait trouvé partout que froideur , crainte ou refus , et il était rentré chez lui désespéré , mais </t>
    </r>
    <r>
      <rPr>
        <b/>
        <sz val="11"/>
        <color rgb="FFCC3300"/>
        <rFont val="Arial"/>
        <family val="2"/>
      </rPr>
      <t>avouant</t>
    </r>
    <r>
      <rPr>
        <sz val="11"/>
        <color rgb="FF333333"/>
        <rFont val="Arial"/>
        <family val="2"/>
      </rPr>
      <t xml:space="preserve"> cependant que la position était grave et que personne n’ y pouvait rien .</t>
    </r>
  </si>
  <si>
    <r>
      <t xml:space="preserve">C’ est autour de Votre Altesse que les esprits se promènent , et j’ </t>
    </r>
    <r>
      <rPr>
        <b/>
        <sz val="11"/>
        <color rgb="FFCC3300"/>
        <rFont val="Arial"/>
        <family val="2"/>
      </rPr>
      <t>avoue</t>
    </r>
    <r>
      <rPr>
        <sz val="11"/>
        <color rgb="FF333333"/>
        <rFont val="Arial"/>
        <family val="2"/>
      </rPr>
      <t xml:space="preserve"> que maintenant que je n’ y suis plus pour rien , cela m’ effraie un peu .</t>
    </r>
  </si>
  <si>
    <r>
      <t>Ernst</t>
    </r>
    <r>
      <rPr>
        <sz val="11"/>
        <color rgb="FF333333"/>
        <rFont val="Arial"/>
        <family val="2"/>
      </rPr>
      <t xml:space="preserve"> , convalescent , pelotonné au coin du feu , </t>
    </r>
    <r>
      <rPr>
        <b/>
        <sz val="11"/>
        <color rgb="FFCC3300"/>
        <rFont val="Arial"/>
        <family val="2"/>
      </rPr>
      <t>avoua</t>
    </r>
    <r>
      <rPr>
        <sz val="11"/>
        <color rgb="FF333333"/>
        <rFont val="Arial"/>
        <family val="2"/>
      </rPr>
      <t xml:space="preserve"> un jour , entre deux quintes de toux , qu’ il avait quelques dettes .</t>
    </r>
  </si>
  <si>
    <r>
      <t xml:space="preserve">Et enfin il faut bien s’ </t>
    </r>
    <r>
      <rPr>
        <b/>
        <sz val="11"/>
        <color rgb="FFCC3300"/>
        <rFont val="Arial"/>
        <family val="2"/>
      </rPr>
      <t>avouer</t>
    </r>
    <r>
      <rPr>
        <sz val="11"/>
        <color rgb="FF333333"/>
        <rFont val="Arial"/>
        <family val="2"/>
      </rPr>
      <t xml:space="preserve"> — quoiqu’ il en coûte un peu de le dire — que nous ne rions pas seulement des défauts de nos semblables , mais aussi , quelquefois , de leurs qualités .</t>
    </r>
  </si>
  <si>
    <r>
      <t xml:space="preserve">Et il faut </t>
    </r>
    <r>
      <rPr>
        <b/>
        <sz val="11"/>
        <color rgb="FFCC3300"/>
        <rFont val="Arial"/>
        <family val="2"/>
      </rPr>
      <t>avouer</t>
    </r>
    <r>
      <rPr>
        <sz val="11"/>
        <color rgb="FF333333"/>
        <rFont val="Arial"/>
        <family val="2"/>
      </rPr>
      <t xml:space="preserve"> que ceux que j’ ai achetés sont d’ une beauté rare .</t>
    </r>
  </si>
  <si>
    <r>
      <t xml:space="preserve">Je peux bien vous </t>
    </r>
    <r>
      <rPr>
        <b/>
        <sz val="11"/>
        <color rgb="FFCC3300"/>
        <rFont val="Arial"/>
        <family val="2"/>
      </rPr>
      <t>avouer</t>
    </r>
    <r>
      <rPr>
        <sz val="11"/>
        <color rgb="FF333333"/>
        <rFont val="Arial"/>
        <family val="2"/>
      </rPr>
      <t xml:space="preserve"> que je ne vais pas si loin .</t>
    </r>
  </si>
  <si>
    <r>
      <t xml:space="preserve">Il faut quand même </t>
    </r>
    <r>
      <rPr>
        <b/>
        <sz val="11"/>
        <color rgb="FFCC3300"/>
        <rFont val="Arial"/>
        <family val="2"/>
      </rPr>
      <t>avouer</t>
    </r>
    <r>
      <rPr>
        <sz val="11"/>
        <color rgb="FF333333"/>
        <rFont val="Arial"/>
        <family val="2"/>
      </rPr>
      <t xml:space="preserve"> que ce serait une chose épatante .</t>
    </r>
  </si>
  <si>
    <r>
      <t xml:space="preserve">Et surtout , elle ne tente pas de sortir de son cadre pour se mêler au monde des bavards ; elle tient au fond , elle n’ </t>
    </r>
    <r>
      <rPr>
        <b/>
        <sz val="11"/>
        <color rgb="FFCC3300"/>
        <rFont val="Arial"/>
        <family val="2"/>
      </rPr>
      <t>avoue</t>
    </r>
    <r>
      <rPr>
        <sz val="11"/>
        <color rgb="FF333333"/>
        <rFont val="Arial"/>
        <family val="2"/>
      </rPr>
      <t xml:space="preserve"> qu’ une épaisseur simulée , elle parle un langage honnête .</t>
    </r>
  </si>
  <si>
    <r>
      <t xml:space="preserve">Ce n’ est point , je l’ </t>
    </r>
    <r>
      <rPr>
        <b/>
        <sz val="11"/>
        <color rgb="FFCC3300"/>
        <rFont val="Arial"/>
        <family val="2"/>
      </rPr>
      <t>avoue</t>
    </r>
    <r>
      <rPr>
        <sz val="11"/>
        <color rgb="FF333333"/>
        <rFont val="Arial"/>
        <family val="2"/>
      </rPr>
      <t xml:space="preserve"> , sa métaphysique que je puisse raviver ainsi ; et ce n’ est même point sa méthode , telle , du moins , qu’ il l’ énonce dans le </t>
    </r>
    <r>
      <rPr>
        <i/>
        <sz val="11"/>
        <color rgb="FF333333"/>
        <rFont val="Arial"/>
        <family val="2"/>
      </rPr>
      <t xml:space="preserve">discours . </t>
    </r>
  </si>
  <si>
    <r>
      <t xml:space="preserve">Jugez donc de mon étonnement lorsque , m’ en étant approché , je dus m’ </t>
    </r>
    <r>
      <rPr>
        <b/>
        <sz val="11"/>
        <color rgb="FFCC3300"/>
        <rFont val="Arial"/>
        <family val="2"/>
      </rPr>
      <t>avouer</t>
    </r>
    <r>
      <rPr>
        <sz val="11"/>
        <color rgb="FF333333"/>
        <rFont val="Arial"/>
        <family val="2"/>
      </rPr>
      <t xml:space="preserve"> que j’ avais vu juste .</t>
    </r>
  </si>
  <si>
    <r>
      <t xml:space="preserve">Le bon recteur Le Roy , du cardinal Lemoine , celui qui aurait voulu que l’ on enseignât le grec aux nourrices , avait </t>
    </r>
    <r>
      <rPr>
        <b/>
        <sz val="11"/>
        <color rgb="FFCC3300"/>
        <rFont val="Arial"/>
        <family val="2"/>
      </rPr>
      <t>avoué</t>
    </r>
    <r>
      <rPr>
        <sz val="11"/>
        <color rgb="FF333333"/>
        <rFont val="Arial"/>
        <family val="2"/>
      </rPr>
      <t xml:space="preserve"> , dans un discours solennel pour la distribution des prix , que le citoyen de Genève n’ était pas dépourvu d’ une certaine éloquence : </t>
    </r>
    <r>
      <rPr>
        <i/>
        <sz val="11"/>
        <color rgb="FF333333"/>
        <rFont val="Arial"/>
        <family val="2"/>
      </rPr>
      <t>etiam non vulgari eloquentia spectabilis .</t>
    </r>
  </si>
  <si>
    <r>
      <t xml:space="preserve">Mais , quand ceulx qui s’ estoient confessez vouleurent sortir par icelle bresche , le moyne les assommoit de coups , disant : "ceulx cy sont </t>
    </r>
    <r>
      <rPr>
        <b/>
        <sz val="11"/>
        <color rgb="FFC00000"/>
        <rFont val="Arial"/>
        <family val="2"/>
      </rPr>
      <t xml:space="preserve">confés </t>
    </r>
    <r>
      <rPr>
        <sz val="11"/>
        <color rgb="FF333333"/>
        <rFont val="Arial"/>
        <family val="2"/>
      </rPr>
      <t>et repentans , et ont guaigné les pardons ; ilz s’ en vont en paradis , aussy droict comme une faucille et comme est le chemin de Faye .</t>
    </r>
  </si>
  <si>
    <r>
      <t xml:space="preserve">De li ocirre est si estoute Que sovant se prant a la gole ; Mes ainz se </t>
    </r>
    <r>
      <rPr>
        <b/>
        <sz val="11"/>
        <color rgb="FFC00000"/>
        <rFont val="Calibri"/>
        <family val="2"/>
        <scheme val="minor"/>
      </rPr>
      <t>confesse</t>
    </r>
    <r>
      <rPr>
        <sz val="11"/>
        <color rgb="FF000000"/>
        <rFont val="Calibri"/>
        <family val="2"/>
        <scheme val="minor"/>
      </rPr>
      <t xml:space="preserve"> a li sole , Si se repant et bat sa colpe Et molt se blasme et molt s’ ancolpe Del pechié qu’ ele fet avoit Vers celui don ele savoit Qu’ il suens avoit esté toz dis Et fust ancor se il fust vis .</t>
    </r>
  </si>
  <si>
    <r>
      <t xml:space="preserve">Mahomet tot brisa lo viaire et lo nez , et les bratz contreval leàsà flancs et leàsà costez , et Goras sailli fors , mout fu espavantez , et Simons li escrie : "paian , n’ i durerez! Je parleroi a vos , si serois </t>
    </r>
    <r>
      <rPr>
        <b/>
        <sz val="11"/>
        <color rgb="FFC00000"/>
        <rFont val="Calibri"/>
        <family val="2"/>
        <scheme val="minor"/>
      </rPr>
      <t>confessez</t>
    </r>
    <r>
      <rPr>
        <sz val="11"/>
        <color rgb="FF000000"/>
        <rFont val="Calibri"/>
        <family val="2"/>
        <scheme val="minor"/>
      </rPr>
      <t xml:space="preserve"> ." </t>
    </r>
  </si>
  <si>
    <r>
      <t xml:space="preserve">Compains , pour certain ton affaire est bon et bel , je m’ y accort ; si te </t>
    </r>
    <r>
      <rPr>
        <b/>
        <sz val="11"/>
        <color rgb="FFC00000"/>
        <rFont val="Calibri"/>
        <family val="2"/>
        <scheme val="minor"/>
      </rPr>
      <t>confesse</t>
    </r>
    <r>
      <rPr>
        <sz val="11"/>
        <color rgb="FF000000"/>
        <rFont val="Calibri"/>
        <family val="2"/>
        <scheme val="minor"/>
      </rPr>
      <t xml:space="preserve"> que j’ ay tort et tu as bon droit et raison .</t>
    </r>
  </si>
  <si>
    <r>
      <t xml:space="preserve">Le gentil homme ne le voulut poinct tuer , mais pria sa femme d’ aller en sa maison querir ses gens et quelque charrette pour le mener , ce qu’ elle feit : despouillant son habit , courut tout en chemise , la teste raze , jusques en sa maison . Incontinant accoururent tous ses gens pour aller à leur maistre luy aider à admener le loup qu’ il avoit prins ; et le trouverent dans le chemyn , oû il fut prins , lyé et mené en la maison du gentil homme ; , lequel après le feit conduire en la justice de l’ </t>
    </r>
    <r>
      <rPr>
        <sz val="11"/>
        <color rgb="FF000000"/>
        <rFont val="Calibri"/>
        <family val="2"/>
        <scheme val="minor"/>
      </rPr>
      <t>Empereur</t>
    </r>
    <r>
      <rPr>
        <sz val="11"/>
        <color rgb="FF333333"/>
        <rFont val="Arial"/>
        <family val="2"/>
      </rPr>
      <t xml:space="preserve"> en </t>
    </r>
    <r>
      <rPr>
        <sz val="11"/>
        <color rgb="FF000000"/>
        <rFont val="Calibri"/>
        <family val="2"/>
        <scheme val="minor"/>
      </rPr>
      <t>Flandres</t>
    </r>
    <r>
      <rPr>
        <sz val="11"/>
        <color rgb="FF333333"/>
        <rFont val="Arial"/>
        <family val="2"/>
      </rPr>
      <t xml:space="preserve"> , oû il </t>
    </r>
    <r>
      <rPr>
        <b/>
        <sz val="11"/>
        <color rgb="FFCC3300"/>
        <rFont val="Arial"/>
        <family val="2"/>
      </rPr>
      <t xml:space="preserve">confessa </t>
    </r>
    <r>
      <rPr>
        <sz val="11"/>
        <color rgb="FF333333"/>
        <rFont val="Arial"/>
        <family val="2"/>
      </rPr>
      <t>sa mauvaise volunté .</t>
    </r>
  </si>
  <si>
    <r>
      <t xml:space="preserve">seur </t>
    </r>
    <r>
      <rPr>
        <sz val="11"/>
        <color rgb="FF000000"/>
        <rFont val="Calibri"/>
        <family val="2"/>
        <scheme val="minor"/>
      </rPr>
      <t>Marie</t>
    </r>
    <r>
      <rPr>
        <sz val="11"/>
        <color rgb="FF333333"/>
        <rFont val="Arial"/>
        <family val="2"/>
      </rPr>
      <t xml:space="preserve"> , il me desplaist que les bonnes admonitions que je vous ay données ont esté inutilles en vostre endroict , et que vous estes tumbée en tel inconvenient , que je suis contrainct de vous imposer penitence contre ma coustume : c’ est que , ayant examiné vostre confesseur sur aucuns crimes à luy imposez , m’ a </t>
    </r>
    <r>
      <rPr>
        <b/>
        <sz val="11"/>
        <color rgb="FFCC3300"/>
        <rFont val="Arial"/>
        <family val="2"/>
      </rPr>
      <t>confessé</t>
    </r>
    <r>
      <rPr>
        <sz val="11"/>
        <color rgb="FF333333"/>
        <rFont val="Arial"/>
        <family val="2"/>
      </rPr>
      <t xml:space="preserve"> avoir abbusé de vostre personne ou lieu oû les tesmoins disent l’ avoir veu .</t>
    </r>
  </si>
  <si>
    <r>
      <t xml:space="preserve">Certainement je </t>
    </r>
    <r>
      <rPr>
        <b/>
        <sz val="11"/>
        <color rgb="FFC00000"/>
        <rFont val="Arial"/>
        <family val="2"/>
      </rPr>
      <t>confesse</t>
    </r>
    <r>
      <rPr>
        <sz val="11"/>
        <color rgb="FF333333"/>
        <rFont val="Arial"/>
        <family val="2"/>
      </rPr>
      <t xml:space="preserve"> ce poinct , Que quand j’ estoys à Galathée joinct , Aulcun espoir de Liberté n’ avoye , Et en soucy de Bestail ne vivoye : Voire et combien , que maintesfois je feisse De mes Trouppeaux à noz Dieux sacrifice , Et nonobstant que force gras fourmage Se feist tousjours à nostre ingrat Village , Pour tout cela , jamais jour de Sepmaine Ma Main chez nous ne s’ en retournoit pleine .</t>
    </r>
  </si>
  <si>
    <r>
      <t xml:space="preserve">il se </t>
    </r>
    <r>
      <rPr>
        <b/>
        <sz val="11"/>
        <color rgb="FFCC3300"/>
        <rFont val="Arial"/>
        <family val="2"/>
      </rPr>
      <t xml:space="preserve">confessoit </t>
    </r>
    <r>
      <rPr>
        <sz val="11"/>
        <color rgb="FF333333"/>
        <rFont val="Arial"/>
        <family val="2"/>
      </rPr>
      <t>combien de fois il en avoit beu qui n’ estoit pas bon , dont il se repentoit et en demandoit à Dieu pardon .</t>
    </r>
  </si>
  <si>
    <r>
      <t xml:space="preserve">Il inventa art &amp; moyen de bastre &amp; desmolir forteresses &amp; chasteaulx par machines &amp; tormens bellicques , beliers , balistes , catapultes , des quelles il nous monstra la figure , assez mal entendue des ingenieux Architectes disciples de Vitruve : comme nous a </t>
    </r>
    <r>
      <rPr>
        <b/>
        <sz val="11"/>
        <color rgb="FFCC3300"/>
        <rFont val="Arial"/>
        <family val="2"/>
      </rPr>
      <t xml:space="preserve">confessé </t>
    </r>
    <r>
      <rPr>
        <sz val="11"/>
        <color rgb="FF333333"/>
        <rFont val="Arial"/>
        <family val="2"/>
      </rPr>
      <t>Messere Philebert de l’ Orme grand architecte du roy Megiste .</t>
    </r>
  </si>
  <si>
    <r>
      <t xml:space="preserve">Je vous </t>
    </r>
    <r>
      <rPr>
        <b/>
        <sz val="11"/>
        <color rgb="FFCC3300"/>
        <rFont val="Arial"/>
        <family val="2"/>
      </rPr>
      <t>confesse</t>
    </r>
    <r>
      <rPr>
        <sz val="11"/>
        <color rgb="FF333333"/>
        <rFont val="Arial"/>
        <family val="2"/>
      </rPr>
      <t xml:space="preserve"> , dist </t>
    </r>
    <r>
      <rPr>
        <sz val="11"/>
        <color rgb="FF000000"/>
        <rFont val="Calibri"/>
        <family val="2"/>
        <scheme val="minor"/>
      </rPr>
      <t>Longarine</t>
    </r>
    <r>
      <rPr>
        <sz val="11"/>
        <color rgb="FF333333"/>
        <rFont val="Arial"/>
        <family val="2"/>
      </rPr>
      <t xml:space="preserve"> , qu’ elle est louée entre nous de la grande amour qu’ elle a portée à </t>
    </r>
    <r>
      <rPr>
        <sz val="11"/>
        <color rgb="FF000000"/>
        <rFont val="Calibri"/>
        <family val="2"/>
        <scheme val="minor"/>
      </rPr>
      <t>Jesus</t>
    </r>
    <r>
      <rPr>
        <sz val="11"/>
        <color rgb="FF333333"/>
        <rFont val="Arial"/>
        <family val="2"/>
      </rPr>
      <t xml:space="preserve"> </t>
    </r>
    <r>
      <rPr>
        <sz val="11"/>
        <color rgb="FF000000"/>
        <rFont val="Calibri"/>
        <family val="2"/>
        <scheme val="minor"/>
      </rPr>
      <t>Christ</t>
    </r>
    <r>
      <rPr>
        <sz val="11"/>
        <color rgb="FF333333"/>
        <rFont val="Arial"/>
        <family val="2"/>
      </rPr>
      <t xml:space="preserve"> , et de sa grand penitence ; mais si luy demeure le nom de pecheresse .</t>
    </r>
  </si>
  <si>
    <r>
      <t xml:space="preserve">Mihi undique , car d’ un costé il voyoit que en disant verité il perdroit s’ amye , si elle sçavoit que par sa faulte luy failloit de promesse ; aussy , en ne la </t>
    </r>
    <r>
      <rPr>
        <b/>
        <sz val="11"/>
        <color rgb="FFCC3300"/>
        <rFont val="Arial"/>
        <family val="2"/>
      </rPr>
      <t>confessant</t>
    </r>
    <r>
      <rPr>
        <sz val="11"/>
        <color rgb="FF333333"/>
        <rFont val="Arial"/>
        <family val="2"/>
      </rPr>
      <t xml:space="preserve"> , il estoit banny du pays oû elle demoroit et n’ avoit plus de moien de la veoir . </t>
    </r>
  </si>
  <si>
    <r>
      <t xml:space="preserve">par ceste exemple , ne doibt le serviteur </t>
    </r>
    <r>
      <rPr>
        <b/>
        <sz val="11"/>
        <color rgb="FFCC3300"/>
        <rFont val="Arial"/>
        <family val="2"/>
      </rPr>
      <t>confesser</t>
    </r>
    <r>
      <rPr>
        <sz val="11"/>
        <color rgb="FF333333"/>
        <rFont val="Arial"/>
        <family val="2"/>
      </rPr>
      <t xml:space="preserve"> ce qui luy peult nuyre et en rien ayder .</t>
    </r>
  </si>
  <si>
    <r>
      <t xml:space="preserve">mais en usant de solution , ou plustost de diffuges à tes contraires , je te pourrois , usant de compensation , balivernant et riant avec toy , deduire partie de mes motifz et arrestz : en te </t>
    </r>
    <r>
      <rPr>
        <b/>
        <sz val="11"/>
        <color rgb="FFCC3300"/>
        <rFont val="Arial"/>
        <family val="2"/>
      </rPr>
      <t>confessant</t>
    </r>
    <r>
      <rPr>
        <sz val="11"/>
        <color rgb="FF333333"/>
        <rFont val="Arial"/>
        <family val="2"/>
      </rPr>
      <t xml:space="preserve"> que mon naturel est follastrer , rire , et escrire choses de mesme , encore ne sera ce rien estrange et hors le naturel des hommes .</t>
    </r>
  </si>
  <si>
    <r>
      <t xml:space="preserve">Puis qu’ il convient pour le pardon gaingner De tous pechez faire confession , Et pour d’ enfer l’ esprit esloingner Avoir au cueur ferme contrition , Je te supply fais satisfa[c]tion Du povre cueur qu’ en peine tu retiens , Ou si le veulx en ta possession , </t>
    </r>
    <r>
      <rPr>
        <b/>
        <sz val="11"/>
        <color rgb="FFC00000"/>
        <rFont val="Arial"/>
        <family val="2"/>
      </rPr>
      <t>Confesse</t>
    </r>
    <r>
      <rPr>
        <sz val="11"/>
        <color rgb="FF333333"/>
        <rFont val="Arial"/>
        <family val="2"/>
      </rPr>
      <t xml:space="preserve"> donc mes pechez et les tiens .</t>
    </r>
  </si>
  <si>
    <r>
      <t xml:space="preserve">Et , après s’ estre confessée en une chappelle bien fermée , afin que la confession fut plus secrette , laissa le lieu à sa dame d’ honneur , laquelle , après soy estre </t>
    </r>
    <r>
      <rPr>
        <b/>
        <sz val="11"/>
        <color rgb="FFC00000"/>
        <rFont val="Arial"/>
        <family val="2"/>
      </rPr>
      <t>confessée</t>
    </r>
    <r>
      <rPr>
        <sz val="11"/>
        <color rgb="FF333333"/>
        <rFont val="Arial"/>
        <family val="2"/>
      </rPr>
      <t xml:space="preserve"> , envoya sa fille passer par les mains de ce bon confesseur .</t>
    </r>
  </si>
  <si>
    <r>
      <t xml:space="preserve">Si jamais homme en ayamant fut heureux , Je suis heureux , icy je le </t>
    </r>
    <r>
      <rPr>
        <b/>
        <sz val="11"/>
        <color rgb="FFC00000"/>
        <rFont val="Calibri"/>
        <family val="2"/>
        <scheme val="minor"/>
      </rPr>
      <t>confesse</t>
    </r>
    <r>
      <rPr>
        <sz val="11"/>
        <color rgb="FF000000"/>
        <rFont val="Calibri"/>
        <family val="2"/>
        <scheme val="minor"/>
      </rPr>
      <t xml:space="preserve"> , Fait serviteur d’ une belle maîtresse Dont les beaux yeux ne me font malheureux .</t>
    </r>
  </si>
  <si>
    <r>
      <t xml:space="preserve">Certes , c’ est le moins que je puisse faire aujourd’ huy , que de </t>
    </r>
    <r>
      <rPr>
        <b/>
        <sz val="11"/>
        <color rgb="FFCC3300"/>
        <rFont val="Arial"/>
        <family val="2"/>
      </rPr>
      <t>confesser</t>
    </r>
    <r>
      <rPr>
        <sz val="11"/>
        <color rgb="FF333333"/>
        <rFont val="Arial"/>
        <family val="2"/>
      </rPr>
      <t xml:space="preserve"> librement et publiquement , que vous m’ avez toujours comblé de faveur , et que je suis le plus meschant et le plus ingrat de tous les hommes .</t>
    </r>
  </si>
  <si>
    <r>
      <t xml:space="preserve">Ler je la blasme à ceste heure aussi bien comme toy , ceste inconsiderée , je le </t>
    </r>
    <r>
      <rPr>
        <b/>
        <sz val="11"/>
        <color rgb="FFC00000"/>
        <rFont val="Arial"/>
        <family val="2"/>
      </rPr>
      <t>confesse</t>
    </r>
    <r>
      <rPr>
        <sz val="11"/>
        <color rgb="FF333333"/>
        <rFont val="Arial"/>
        <family val="2"/>
      </rPr>
      <t xml:space="preserve"> , elle m’ a bien deceuë . </t>
    </r>
  </si>
  <si>
    <r>
      <t xml:space="preserve">Inspiré de tes saintes flâmes , j’ imiteray ces belles ames dont ta gloire est le seul objet , et tes veritez </t>
    </r>
    <r>
      <rPr>
        <b/>
        <sz val="11"/>
        <color rgb="FFC00000"/>
        <rFont val="Calibri"/>
        <family val="2"/>
        <scheme val="minor"/>
      </rPr>
      <t>confessées</t>
    </r>
    <r>
      <rPr>
        <sz val="11"/>
        <color rgb="FF000000"/>
        <rFont val="Calibri"/>
        <family val="2"/>
        <scheme val="minor"/>
      </rPr>
      <t xml:space="preserve"> à la grandeur de mon sujet feront élever mes pensées .</t>
    </r>
  </si>
  <si>
    <r>
      <t xml:space="preserve">il faut </t>
    </r>
    <r>
      <rPr>
        <b/>
        <sz val="11"/>
        <color rgb="FFC00000"/>
        <rFont val="Arial"/>
        <family val="2"/>
      </rPr>
      <t>confesser</t>
    </r>
    <r>
      <rPr>
        <sz val="11"/>
        <color rgb="FF333333"/>
        <rFont val="Arial"/>
        <family val="2"/>
      </rPr>
      <t xml:space="preserve"> , à leur gloire , qu’ il ne s’ est rien veu dans l’ histoire ny dans les fables de jadis , sans excepter les Amadis , qui d’ amitié puisse debattre avec un couple si folatre . </t>
    </r>
  </si>
  <si>
    <r>
      <t xml:space="preserve">Avant que courre , </t>
    </r>
    <r>
      <rPr>
        <sz val="11"/>
        <color rgb="FF000000"/>
        <rFont val="Calibri"/>
        <family val="2"/>
        <scheme val="minor"/>
      </rPr>
      <t>Lysandre</t>
    </r>
    <r>
      <rPr>
        <sz val="11"/>
        <color rgb="FF333333"/>
        <rFont val="Arial"/>
        <family val="2"/>
      </rPr>
      <t xml:space="preserve"> descendit de son bon cheval , et avant que descendre luy fit faire cent passades devant </t>
    </r>
    <r>
      <rPr>
        <sz val="11"/>
        <color rgb="FF000000"/>
        <rFont val="Calibri"/>
        <family val="2"/>
        <scheme val="minor"/>
      </rPr>
      <t>Ypolite</t>
    </r>
    <r>
      <rPr>
        <sz val="11"/>
        <color rgb="FF333333"/>
        <rFont val="Arial"/>
        <family val="2"/>
      </rPr>
      <t xml:space="preserve"> , avec tant de justesse et de grace , que ceux qui avoient pris tant de plaisir à le contempler cy devant , </t>
    </r>
    <r>
      <rPr>
        <b/>
        <sz val="11"/>
        <color rgb="FFCC3300"/>
        <rFont val="Arial"/>
        <family val="2"/>
      </rPr>
      <t>confesserent</t>
    </r>
    <r>
      <rPr>
        <sz val="11"/>
        <color rgb="FF333333"/>
        <rFont val="Arial"/>
        <family val="2"/>
      </rPr>
      <t xml:space="preserve"> qu’ il n’ estoit rien au prix de celuy qu’ ils recevoient à le voir en ceste action .</t>
    </r>
  </si>
  <si>
    <r>
      <t xml:space="preserve">C’ est bien , je le </t>
    </r>
    <r>
      <rPr>
        <b/>
        <sz val="11"/>
        <color rgb="FFCC3300"/>
        <rFont val="Arial"/>
        <family val="2"/>
      </rPr>
      <t>confesse</t>
    </r>
    <r>
      <rPr>
        <sz val="11"/>
        <color rgb="FF333333"/>
        <rFont val="Arial"/>
        <family val="2"/>
      </rPr>
      <t xml:space="preserve"> , une juste coustume , que le coeur affligé , par le canal des yeux vuidant son amertume , cherche d’ estre allegé .</t>
    </r>
  </si>
  <si>
    <r>
      <t xml:space="preserve">Et , après avoir fait essai de ses forces , et reconnu par expérience la vérité de sa faiblesse , il les renvoya tous deux ; et , rappelant le premier , se mit entre ses mains , et , suivant son conseil , il demanda à </t>
    </r>
    <r>
      <rPr>
        <sz val="11"/>
        <color rgb="FF000000"/>
        <rFont val="Calibri"/>
        <family val="2"/>
        <scheme val="minor"/>
      </rPr>
      <t>Dieu</t>
    </r>
    <r>
      <rPr>
        <sz val="11"/>
        <color rgb="FF333333"/>
        <rFont val="Arial"/>
        <family val="2"/>
      </rPr>
      <t xml:space="preserve"> les forces qu’ il </t>
    </r>
    <r>
      <rPr>
        <b/>
        <sz val="11"/>
        <color rgb="FFCC3300"/>
        <rFont val="Arial"/>
        <family val="2"/>
      </rPr>
      <t>confessait</t>
    </r>
    <r>
      <rPr>
        <sz val="11"/>
        <color rgb="FF333333"/>
        <rFont val="Arial"/>
        <family val="2"/>
      </rPr>
      <t xml:space="preserve"> n’ avoir pas ; il en reçut miséricorde , et , par son secours , arriva heureusement dans sa maison .</t>
    </r>
  </si>
  <si>
    <r>
      <t xml:space="preserve">Mourez temeraires pensees , vous estes si criminelles , que pour vous avoir seulement laissé prendre place en mon ame , je </t>
    </r>
    <r>
      <rPr>
        <b/>
        <sz val="11"/>
        <color rgb="FFCC3300"/>
        <rFont val="Arial"/>
        <family val="2"/>
      </rPr>
      <t>confesse</t>
    </r>
    <r>
      <rPr>
        <sz val="11"/>
        <color rgb="FF333333"/>
        <rFont val="Arial"/>
        <family val="2"/>
      </rPr>
      <t xml:space="preserve"> avoir merité la mort .</t>
    </r>
  </si>
  <si>
    <r>
      <t>mais lors que je venois à donner la liberté à toutes nos imperfections de s’ opposer à tant de vertus , quand nos dissentions continuelles , nos querelles et nos boucheries effroyables de frère à</t>
    </r>
    <r>
      <rPr>
        <sz val="11"/>
        <color rgb="FF333333"/>
        <rFont val="Arial"/>
        <family val="2"/>
      </rPr>
      <t xml:space="preserve"> </t>
    </r>
    <r>
      <rPr>
        <i/>
        <sz val="11"/>
        <color rgb="FF333333"/>
        <rFont val="Arial"/>
        <family val="2"/>
      </rPr>
      <t>frère se présentoient à mes yeux , quand cette soif</t>
    </r>
    <r>
      <rPr>
        <sz val="11"/>
        <color rgb="FF333333"/>
        <rFont val="Arial"/>
        <family val="2"/>
      </rPr>
      <t xml:space="preserve"> </t>
    </r>
    <r>
      <rPr>
        <i/>
        <sz val="11"/>
        <color rgb="FF333333"/>
        <rFont val="Arial"/>
        <family val="2"/>
      </rPr>
      <t>insatiable d’ en avoir à tout prix et à tout risque</t>
    </r>
    <r>
      <rPr>
        <sz val="11"/>
        <color rgb="FF333333"/>
        <rFont val="Arial"/>
        <family val="2"/>
      </rPr>
      <t xml:space="preserve"> </t>
    </r>
    <r>
      <rPr>
        <i/>
        <sz val="11"/>
        <color rgb="FF333333"/>
        <rFont val="Arial"/>
        <family val="2"/>
      </rPr>
      <t>paroissoit , lors que les désordres honteux de nos</t>
    </r>
    <r>
      <rPr>
        <sz val="11"/>
        <color rgb="FF333333"/>
        <rFont val="Arial"/>
        <family val="2"/>
      </rPr>
      <t xml:space="preserve"> </t>
    </r>
    <r>
      <rPr>
        <i/>
        <sz val="11"/>
        <color rgb="FF333333"/>
        <rFont val="Arial"/>
        <family val="2"/>
      </rPr>
      <t>lubricitez me confondoient , enfin quand je me</t>
    </r>
    <r>
      <rPr>
        <sz val="11"/>
        <color rgb="FF333333"/>
        <rFont val="Arial"/>
        <family val="2"/>
      </rPr>
      <t xml:space="preserve"> </t>
    </r>
    <r>
      <rPr>
        <i/>
        <sz val="11"/>
        <color rgb="FF333333"/>
        <rFont val="Arial"/>
        <family val="2"/>
      </rPr>
      <t xml:space="preserve">voyois obligé de </t>
    </r>
    <r>
      <rPr>
        <b/>
        <i/>
        <sz val="11"/>
        <color rgb="FFCC3300"/>
        <rFont val="Arial"/>
        <family val="2"/>
      </rPr>
      <t>confesser</t>
    </r>
    <r>
      <rPr>
        <i/>
        <sz val="11"/>
        <color rgb="FF333333"/>
        <rFont val="Arial"/>
        <family val="2"/>
      </rPr>
      <t xml:space="preserve"> que la passion nous</t>
    </r>
    <r>
      <rPr>
        <sz val="11"/>
        <color rgb="FF333333"/>
        <rFont val="Arial"/>
        <family val="2"/>
      </rPr>
      <t xml:space="preserve"> </t>
    </r>
    <r>
      <rPr>
        <i/>
        <sz val="11"/>
        <color rgb="FF333333"/>
        <rFont val="Arial"/>
        <family val="2"/>
      </rPr>
      <t>conduisoit beaucoup plus que la raison , je</t>
    </r>
    <r>
      <rPr>
        <sz val="11"/>
        <color rgb="FF333333"/>
        <rFont val="Arial"/>
        <family val="2"/>
      </rPr>
      <t xml:space="preserve"> </t>
    </r>
    <r>
      <rPr>
        <i/>
        <sz val="11"/>
        <color rgb="FF333333"/>
        <rFont val="Arial"/>
        <family val="2"/>
      </rPr>
      <t>l’ avouë , j’ admirois ce peuple , et je souhaitois que</t>
    </r>
    <r>
      <rPr>
        <sz val="11"/>
        <color rgb="FF333333"/>
        <rFont val="Arial"/>
        <family val="2"/>
      </rPr>
      <t xml:space="preserve"> </t>
    </r>
    <r>
      <rPr>
        <i/>
        <sz val="11"/>
        <color rgb="FF333333"/>
        <rFont val="Arial"/>
        <family val="2"/>
      </rPr>
      <t>l’ exemple d’ un vray homme pût servir à confondre</t>
    </r>
    <r>
      <rPr>
        <sz val="11"/>
        <color rgb="FF333333"/>
        <rFont val="Arial"/>
        <family val="2"/>
      </rPr>
      <t xml:space="preserve"> </t>
    </r>
    <r>
      <rPr>
        <i/>
        <sz val="11"/>
        <color rgb="FF333333"/>
        <rFont val="Arial"/>
        <family val="2"/>
      </rPr>
      <t>la vanité de plusieurs qui , faisant gloire d’ être</t>
    </r>
    <r>
      <rPr>
        <sz val="11"/>
        <color rgb="FF333333"/>
        <rFont val="Arial"/>
        <family val="2"/>
      </rPr>
      <t xml:space="preserve"> </t>
    </r>
    <r>
      <rPr>
        <i/>
        <sz val="11"/>
        <color rgb="FF333333"/>
        <rFont val="Arial"/>
        <family val="2"/>
      </rPr>
      <t>éclairez des lumières surnaturelles , vivent comme</t>
    </r>
    <r>
      <rPr>
        <sz val="11"/>
        <color rgb="FF333333"/>
        <rFont val="Arial"/>
        <family val="2"/>
      </rPr>
      <t xml:space="preserve"> </t>
    </r>
    <r>
      <rPr>
        <i/>
        <sz val="11"/>
        <color rgb="FF333333"/>
        <rFont val="Arial"/>
        <family val="2"/>
      </rPr>
      <t>des bêtes , pendant que ceux qui ne sont conduits</t>
    </r>
    <r>
      <rPr>
        <sz val="11"/>
        <color rgb="FF333333"/>
        <rFont val="Arial"/>
        <family val="2"/>
      </rPr>
      <t xml:space="preserve"> </t>
    </r>
    <r>
      <rPr>
        <i/>
        <sz val="11"/>
        <color rgb="FF333333"/>
        <rFont val="Arial"/>
        <family val="2"/>
      </rPr>
      <t>que de l’ humanité font paroître tant d’ exemples de</t>
    </r>
    <r>
      <rPr>
        <sz val="11"/>
        <color rgb="FF333333"/>
        <rFont val="Arial"/>
        <family val="2"/>
      </rPr>
      <t xml:space="preserve"> </t>
    </r>
    <r>
      <rPr>
        <i/>
        <sz val="11"/>
        <color rgb="FF333333"/>
        <rFont val="Arial"/>
        <family val="2"/>
      </rPr>
      <t>vertu .</t>
    </r>
  </si>
  <si>
    <r>
      <t xml:space="preserve">Je ne vois aucune trace jusqu’ au douziéme siécle de la formule de la confession , ni des confessionaux établis dans les églises , ni de la nécessité préalable de se </t>
    </r>
    <r>
      <rPr>
        <b/>
        <sz val="11"/>
        <color rgb="FFCC3300"/>
        <rFont val="Arial"/>
        <family val="2"/>
      </rPr>
      <t>confesser</t>
    </r>
    <r>
      <rPr>
        <sz val="11"/>
        <color rgb="FF333333"/>
        <rFont val="Arial"/>
        <family val="2"/>
      </rPr>
      <t xml:space="preserve"> immédiatement avant la communion .</t>
    </r>
  </si>
  <si>
    <r>
      <t xml:space="preserve">Elle m’ a </t>
    </r>
    <r>
      <rPr>
        <b/>
        <sz val="11"/>
        <color rgb="FFCC3300"/>
        <rFont val="Arial"/>
        <family val="2"/>
      </rPr>
      <t>confessé</t>
    </r>
    <r>
      <rPr>
        <sz val="11"/>
        <color rgb="FF333333"/>
        <rFont val="Arial"/>
        <family val="2"/>
      </rPr>
      <t xml:space="preserve"> , dans son embarras , qu’ on avoit proposé de me retrancher mes promenades , et que le rapport qu’ elle alloit faire ne seroit point à mon désavantage .</t>
    </r>
  </si>
  <si>
    <r>
      <t xml:space="preserve">Il </t>
    </r>
    <r>
      <rPr>
        <b/>
        <sz val="11"/>
        <color rgb="FFCC3300"/>
        <rFont val="Arial"/>
        <family val="2"/>
      </rPr>
      <t>confessa</t>
    </r>
    <r>
      <rPr>
        <sz val="11"/>
        <color rgb="FF333333"/>
        <rFont val="Arial"/>
        <family val="2"/>
      </rPr>
      <t xml:space="preserve"> que c’ était pour se venger de ses rigueurs qu’ il s’ était résolu à la perdre .</t>
    </r>
  </si>
  <si>
    <r>
      <t xml:space="preserve"> et je lui fis </t>
    </r>
    <r>
      <rPr>
        <b/>
        <sz val="11"/>
        <color rgb="FFCC3300"/>
        <rFont val="Arial"/>
        <family val="2"/>
      </rPr>
      <t>confesser</t>
    </r>
    <r>
      <rPr>
        <sz val="11"/>
        <color rgb="FF333333"/>
        <rFont val="Arial"/>
        <family val="2"/>
      </rPr>
      <t xml:space="preserve"> enfin que de quelque maniere qu’ il plût au ciel de disposer de notre fille et de tout ce qui nous appartenoit , nous devions chercher notre consolation dans l’ assurance d’ être aimés l’ un de l’ autre , et dans la faveur que les barbares nous faisoient de ne pas nous séparer .</t>
    </r>
  </si>
  <si>
    <r>
      <t xml:space="preserve">Entre les ouvertures qu’ elle fit au docteur , elle lui </t>
    </r>
    <r>
      <rPr>
        <b/>
        <sz val="11"/>
        <color rgb="FFCC3300"/>
        <rFont val="Arial"/>
        <family val="2"/>
      </rPr>
      <t>confessa</t>
    </r>
    <r>
      <rPr>
        <sz val="11"/>
        <color rgb="FF333333"/>
        <rFont val="Arial"/>
        <family val="2"/>
      </rPr>
      <t xml:space="preserve"> , en gémissant , la supposition de sa grossesse ; mais par une disposition du ciel , qu’ elle regardoit comme un châtiment , après avoir trompé quelque tems le public par cette fiction , elle se croyoit réellement enceinte .</t>
    </r>
  </si>
  <si>
    <r>
      <t xml:space="preserve">Il </t>
    </r>
    <r>
      <rPr>
        <b/>
        <sz val="11"/>
        <color rgb="FFCC3300"/>
        <rFont val="Arial"/>
        <family val="2"/>
      </rPr>
      <t>confesse</t>
    </r>
    <r>
      <rPr>
        <sz val="11"/>
        <color rgb="FF333333"/>
        <rFont val="Arial"/>
        <family val="2"/>
      </rPr>
      <t xml:space="preserve"> qu’ il a douté de l’ une , et qu’ il étoit prêt à désespérer de l’ autre .</t>
    </r>
  </si>
  <si>
    <r>
      <t xml:space="preserve">Si vous voulez que mes camarades </t>
    </r>
    <r>
      <rPr>
        <b/>
        <sz val="11"/>
        <color rgb="FFCC3300"/>
        <rFont val="Arial"/>
        <family val="2"/>
      </rPr>
      <t>confessent</t>
    </r>
    <r>
      <rPr>
        <sz val="11"/>
        <color rgb="FF333333"/>
        <rFont val="Arial"/>
        <family val="2"/>
      </rPr>
      <t xml:space="preserve"> la verité que j’ avance , faites leur donner trois fois autant de coups de bâton que j’ en ai reçûs , vous verrez qu’ ils ouvriront les yeux comme moi .</t>
    </r>
  </si>
  <si>
    <r>
      <t xml:space="preserve">Il y en a qui se tourmentent en disant : voilà qui est bien : je me suis </t>
    </r>
    <r>
      <rPr>
        <b/>
        <sz val="11"/>
        <color rgb="FFCC3300"/>
        <rFont val="Arial"/>
        <family val="2"/>
      </rPr>
      <t>confessé</t>
    </r>
    <r>
      <rPr>
        <sz val="11"/>
        <color rgb="FF333333"/>
        <rFont val="Arial"/>
        <family val="2"/>
      </rPr>
      <t xml:space="preserve"> : j’ ai commencé à me convertir : mais que de peines viendront dans la suite , que de tentations , que d’ ennuis? </t>
    </r>
    <r>
      <rPr>
        <sz val="11"/>
        <color rgb="FF000000"/>
        <rFont val="Calibri"/>
        <family val="2"/>
        <scheme val="minor"/>
      </rPr>
      <t>Je n’ y pourrai résister : la vie est longue : je succomberai sous tant de travaux .</t>
    </r>
  </si>
  <si>
    <r>
      <t>Camille</t>
    </r>
    <r>
      <rPr>
        <sz val="11"/>
        <color rgb="FF333333"/>
        <rFont val="Arial"/>
        <family val="2"/>
      </rPr>
      <t xml:space="preserve"> , qui est folle de moi , m’ en a dit quelque chose , et m’ a </t>
    </r>
    <r>
      <rPr>
        <b/>
        <sz val="11"/>
        <color rgb="FFCC3300"/>
        <rFont val="Arial"/>
        <family val="2"/>
      </rPr>
      <t>confessé</t>
    </r>
    <r>
      <rPr>
        <sz val="11"/>
        <color rgb="FF333333"/>
        <rFont val="Arial"/>
        <family val="2"/>
      </rPr>
      <t xml:space="preserve"> en même tems la passion que sa maîtresse a de les voir , sur quelques mots d’ indignation contre </t>
    </r>
    <r>
      <rPr>
        <sz val="11"/>
        <color rgb="FF000000"/>
        <rFont val="Calibri"/>
        <family val="2"/>
        <scheme val="minor"/>
      </rPr>
      <t>Olivia</t>
    </r>
    <r>
      <rPr>
        <sz val="11"/>
        <color rgb="FF333333"/>
        <rFont val="Arial"/>
        <family val="2"/>
      </rPr>
      <t xml:space="preserve"> , qui sont échappés à </t>
    </r>
    <r>
      <rPr>
        <sz val="11"/>
        <color rgb="FF000000"/>
        <rFont val="Calibri"/>
        <family val="2"/>
        <scheme val="minor"/>
      </rPr>
      <t>Madame</t>
    </r>
    <r>
      <rPr>
        <sz val="11"/>
        <color rgb="FF333333"/>
        <rFont val="Arial"/>
        <family val="2"/>
      </rPr>
      <t xml:space="preserve"> </t>
    </r>
    <r>
      <rPr>
        <sz val="11"/>
        <color rgb="FF000000"/>
        <rFont val="Calibri"/>
        <family val="2"/>
        <scheme val="minor"/>
      </rPr>
      <t>Bemont</t>
    </r>
    <r>
      <rPr>
        <sz val="11"/>
        <color rgb="FF333333"/>
        <rFont val="Arial"/>
        <family val="2"/>
      </rPr>
      <t xml:space="preserve"> .</t>
    </r>
  </si>
  <si>
    <r>
      <t xml:space="preserve">Il s’ étoit retiré d’ un pas si brusque après ce serment , que ne le connoissant point assez pour sçavoir si l’ honneur étoit capable de le retenir dans de certaines bornes , </t>
    </r>
    <r>
      <rPr>
        <sz val="11"/>
        <color rgb="FF000000"/>
        <rFont val="Calibri"/>
        <family val="2"/>
        <scheme val="minor"/>
      </rPr>
      <t>M</t>
    </r>
    <r>
      <rPr>
        <sz val="11"/>
        <color rgb="FF333333"/>
        <rFont val="Arial"/>
        <family val="2"/>
      </rPr>
      <t xml:space="preserve"> </t>
    </r>
    <r>
      <rPr>
        <sz val="11"/>
        <color rgb="FF000000"/>
        <rFont val="Calibri"/>
        <family val="2"/>
        <scheme val="minor"/>
      </rPr>
      <t>Des</t>
    </r>
    <r>
      <rPr>
        <sz val="11"/>
        <color rgb="FF333333"/>
        <rFont val="Arial"/>
        <family val="2"/>
      </rPr>
      <t xml:space="preserve"> </t>
    </r>
    <r>
      <rPr>
        <sz val="11"/>
        <color rgb="FF000000"/>
        <rFont val="Calibri"/>
        <family val="2"/>
        <scheme val="minor"/>
      </rPr>
      <t>Ogeres</t>
    </r>
    <r>
      <rPr>
        <sz val="11"/>
        <color rgb="FF333333"/>
        <rFont val="Arial"/>
        <family val="2"/>
      </rPr>
      <t xml:space="preserve"> me </t>
    </r>
    <r>
      <rPr>
        <b/>
        <sz val="11"/>
        <color rgb="FFCC3300"/>
        <rFont val="Arial"/>
        <family val="2"/>
      </rPr>
      <t>confessa</t>
    </r>
    <r>
      <rPr>
        <sz val="11"/>
        <color rgb="FF333333"/>
        <rFont val="Arial"/>
        <family val="2"/>
      </rPr>
      <t xml:space="preserve"> qu’ il n’ étoit point sans inquiétude .</t>
    </r>
  </si>
  <si>
    <r>
      <t xml:space="preserve">Je lui dis que , s’ il me prenait quelques nouvelles syncopes , je ne serais plus en état de me </t>
    </r>
    <r>
      <rPr>
        <b/>
        <sz val="11"/>
        <color rgb="FFCC3300"/>
        <rFont val="Arial"/>
        <family val="2"/>
      </rPr>
      <t>confesser</t>
    </r>
    <r>
      <rPr>
        <sz val="11"/>
        <color rgb="FF333333"/>
        <rFont val="Arial"/>
        <family val="2"/>
      </rPr>
      <t xml:space="preserve"> et qu’ ainsi je mourrais sans confession .</t>
    </r>
  </si>
  <si>
    <r>
      <t xml:space="preserve">Il ne me coûte point à </t>
    </r>
    <r>
      <rPr>
        <b/>
        <sz val="11"/>
        <color rgb="FFCC3300"/>
        <rFont val="Arial"/>
        <family val="2"/>
      </rPr>
      <t>confesser</t>
    </r>
    <r>
      <rPr>
        <sz val="11"/>
        <color rgb="FF333333"/>
        <rFont val="Arial"/>
        <family val="2"/>
      </rPr>
      <t xml:space="preserve"> que dans cette premiere ivresse où je passai plus de trois mois , il ne me vint pas même à l’ esprit que j’ eusse rien à desirer de plus heureux .</t>
    </r>
  </si>
  <si>
    <r>
      <t xml:space="preserve">Courbé sous le poids de mes infidélités , j’ ai dévoilé ma honte et </t>
    </r>
    <r>
      <rPr>
        <b/>
        <sz val="11"/>
        <color rgb="FFCC3300"/>
        <rFont val="Arial"/>
        <family val="2"/>
      </rPr>
      <t>confessé</t>
    </r>
    <r>
      <rPr>
        <sz val="11"/>
        <color rgb="FF333333"/>
        <rFont val="Arial"/>
        <family val="2"/>
      </rPr>
      <t xml:space="preserve"> mes crimes .</t>
    </r>
  </si>
  <si>
    <r>
      <t xml:space="preserve">Il n’ était pas homme à se </t>
    </r>
    <r>
      <rPr>
        <b/>
        <sz val="11"/>
        <color rgb="FFCC3300"/>
        <rFont val="Arial"/>
        <family val="2"/>
      </rPr>
      <t>confesser</t>
    </r>
    <r>
      <rPr>
        <sz val="11"/>
        <color rgb="FF333333"/>
        <rFont val="Arial"/>
        <family val="2"/>
      </rPr>
      <t xml:space="preserve"> par amour de la vérité .</t>
    </r>
  </si>
  <si>
    <r>
      <t xml:space="preserve">Même après qu’ il a fait taire les dernières révoltes du sens propre et qu’ il a </t>
    </r>
    <r>
      <rPr>
        <b/>
        <sz val="11"/>
        <color rgb="FFCC3300"/>
        <rFont val="Arial"/>
        <family val="2"/>
      </rPr>
      <t>confessé</t>
    </r>
    <r>
      <rPr>
        <sz val="11"/>
        <color rgb="FF333333"/>
        <rFont val="Arial"/>
        <family val="2"/>
      </rPr>
      <t xml:space="preserve"> son incapacité et son besoin , l’ homme n’ a pas la vie en soi .</t>
    </r>
  </si>
  <si>
    <r>
      <t xml:space="preserve">Mais , à cette vue , le bouleversement de ces hommes fut extrême ; ils tombèrent éperdus à ses genoux , lui </t>
    </r>
    <r>
      <rPr>
        <b/>
        <sz val="11"/>
        <color rgb="FFCC3300"/>
        <rFont val="Arial"/>
        <family val="2"/>
      </rPr>
      <t>confessant</t>
    </r>
    <r>
      <rPr>
        <sz val="11"/>
        <color rgb="FF333333"/>
        <rFont val="Arial"/>
        <family val="2"/>
      </rPr>
      <t xml:space="preserve"> que c’ était à sa vie qu’ ils en avaient voulu ; qu’ ils étaient les séducteus de la jeune fille soustraite par lui à leurs plaisirs , et que le mort , l’ instant d’ auparavant en pleine vie , avait eu dessein de le frapper d’ un coup quand il se serait approché .</t>
    </r>
  </si>
  <si>
    <r>
      <t xml:space="preserve">Et aujourd’ hui même , chère madame , tout en repoussant cette opinion , comme dénuée de fondement , je dois </t>
    </r>
    <r>
      <rPr>
        <b/>
        <sz val="11"/>
        <color rgb="FFCC3300"/>
        <rFont val="Arial"/>
        <family val="2"/>
      </rPr>
      <t>confesser</t>
    </r>
    <r>
      <rPr>
        <sz val="11"/>
        <color rgb="FF333333"/>
        <rFont val="Arial"/>
        <family val="2"/>
      </rPr>
      <t xml:space="preserve"> que </t>
    </r>
    <r>
      <rPr>
        <sz val="11"/>
        <color rgb="FF000000"/>
        <rFont val="Calibri"/>
        <family val="2"/>
        <scheme val="minor"/>
      </rPr>
      <t>Monsieur</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Lessay</t>
    </r>
    <r>
      <rPr>
        <sz val="11"/>
        <color rgb="FF333333"/>
        <rFont val="Arial"/>
        <family val="2"/>
      </rPr>
      <t xml:space="preserve"> ressemblait beaucoup à la momie de </t>
    </r>
    <r>
      <rPr>
        <sz val="11"/>
        <color rgb="FF000000"/>
        <rFont val="Calibri"/>
        <family val="2"/>
        <scheme val="minor"/>
      </rPr>
      <t>Monsieur</t>
    </r>
    <r>
      <rPr>
        <sz val="11"/>
        <color rgb="FF333333"/>
        <rFont val="Arial"/>
        <family val="2"/>
      </rPr>
      <t xml:space="preserve"> </t>
    </r>
    <r>
      <rPr>
        <sz val="11"/>
        <color rgb="FF000000"/>
        <rFont val="Calibri"/>
        <family val="2"/>
        <scheme val="minor"/>
      </rPr>
      <t>Denon</t>
    </r>
    <r>
      <rPr>
        <sz val="11"/>
        <color rgb="FF333333"/>
        <rFont val="Arial"/>
        <family val="2"/>
      </rPr>
      <t xml:space="preserve"> .</t>
    </r>
  </si>
  <si>
    <r>
      <t xml:space="preserve">Et je </t>
    </r>
    <r>
      <rPr>
        <b/>
        <sz val="11"/>
        <color rgb="FFCC3300"/>
        <rFont val="Arial"/>
        <family val="2"/>
      </rPr>
      <t>confesse</t>
    </r>
    <r>
      <rPr>
        <sz val="11"/>
        <color rgb="FF333333"/>
        <rFont val="Arial"/>
        <family val="2"/>
      </rPr>
      <t xml:space="preserve"> d’ abord qu’ il est impossible de démontrer les idées premières qui forment comme la substance intime de notre raison .</t>
    </r>
  </si>
  <si>
    <r>
      <t xml:space="preserve">Tous les plus élevés parmi les vertueux humains depuis la venue , parmi ces témoins incomplets qui s’ arrêtent au seuil , murmurent cela , et </t>
    </r>
    <r>
      <rPr>
        <sz val="11"/>
        <color rgb="FF000000"/>
        <rFont val="Calibri"/>
        <family val="2"/>
        <scheme val="minor"/>
      </rPr>
      <t>Sévère</t>
    </r>
    <r>
      <rPr>
        <sz val="11"/>
        <color rgb="FF333333"/>
        <rFont val="Arial"/>
        <family val="2"/>
      </rPr>
      <t xml:space="preserve"> déjà le </t>
    </r>
    <r>
      <rPr>
        <b/>
        <sz val="11"/>
        <color rgb="FFCC3300"/>
        <rFont val="Arial"/>
        <family val="2"/>
      </rPr>
      <t>confesse</t>
    </r>
    <r>
      <rPr>
        <sz val="11"/>
        <color rgb="FF333333"/>
        <rFont val="Arial"/>
        <family val="2"/>
      </rPr>
      <t xml:space="preserve"> .</t>
    </r>
  </si>
  <si>
    <r>
      <t xml:space="preserve">D’ abord la Mariette avait </t>
    </r>
    <r>
      <rPr>
        <b/>
        <sz val="11"/>
        <color rgb="FFCC3300"/>
        <rFont val="Arial"/>
        <family val="2"/>
      </rPr>
      <t>confessé</t>
    </r>
    <r>
      <rPr>
        <sz val="11"/>
        <color rgb="FF333333"/>
        <rFont val="Arial"/>
        <family val="2"/>
      </rPr>
      <t xml:space="preserve"> que de tous ses galants pas un ne lui plaisait , à cause d’ un meunier qui n’ était pas du tout galant avec elle , et qui seul l’ empêchait de dormir .</t>
    </r>
  </si>
  <si>
    <r>
      <t xml:space="preserve">Elle se </t>
    </r>
    <r>
      <rPr>
        <b/>
        <sz val="11"/>
        <color rgb="FFCC3300"/>
        <rFont val="Arial"/>
        <family val="2"/>
      </rPr>
      <t>confessa</t>
    </r>
    <r>
      <rPr>
        <sz val="11"/>
        <color rgb="FF333333"/>
        <rFont val="Arial"/>
        <family val="2"/>
      </rPr>
      <t xml:space="preserve"> , aspira à la mort avec un délice d’ angoisse et de sombres ardeurs .</t>
    </r>
  </si>
  <si>
    <r>
      <t xml:space="preserve">Mary se </t>
    </r>
    <r>
      <rPr>
        <b/>
        <sz val="11"/>
        <color rgb="FFCC3300"/>
        <rFont val="Arial"/>
        <family val="2"/>
      </rPr>
      <t>confessait</t>
    </r>
    <r>
      <rPr>
        <sz val="11"/>
        <color rgb="FF333333"/>
        <rFont val="Arial"/>
        <family val="2"/>
      </rPr>
      <t xml:space="preserve"> régulièrement tous les mois .</t>
    </r>
  </si>
  <si>
    <r>
      <t xml:space="preserve">Le samedi , au moment du rapport , les élèves désireux de se </t>
    </r>
    <r>
      <rPr>
        <b/>
        <sz val="11"/>
        <color rgb="FFCC3300"/>
        <rFont val="Arial"/>
        <family val="2"/>
      </rPr>
      <t>confesser</t>
    </r>
    <r>
      <rPr>
        <sz val="11"/>
        <color rgb="FF333333"/>
        <rFont val="Arial"/>
        <family val="2"/>
      </rPr>
      <t xml:space="preserve"> remettaient un billet mentionnant leur nom et celui du confesseur choisi .</t>
    </r>
  </si>
  <si>
    <r>
      <t xml:space="preserve">J’ irai me </t>
    </r>
    <r>
      <rPr>
        <b/>
        <sz val="11"/>
        <color rgb="FFCC3300"/>
        <rFont val="Arial"/>
        <family val="2"/>
      </rPr>
      <t>confesser</t>
    </r>
    <r>
      <rPr>
        <sz val="11"/>
        <color rgb="FF333333"/>
        <rFont val="Arial"/>
        <family val="2"/>
      </rPr>
      <t xml:space="preserve"> aujourd’ hui .</t>
    </r>
  </si>
  <si>
    <r>
      <t xml:space="preserve">Pendant ce temps , </t>
    </r>
    <r>
      <rPr>
        <sz val="11"/>
        <color rgb="FF000000"/>
        <rFont val="Calibri"/>
        <family val="2"/>
        <scheme val="minor"/>
      </rPr>
      <t>Marguerite</t>
    </r>
    <r>
      <rPr>
        <sz val="11"/>
        <color rgb="FF333333"/>
        <rFont val="Arial"/>
        <family val="2"/>
      </rPr>
      <t xml:space="preserve"> m’ a appelée près de son lit , m’ a priée d’ ouvrir son armoire , puis elle m’ a désigné un bonnet , une chemise longue toute couverte de dentelles , et m’ a dit d’ une voix affaiblie : "je vais mourir après m’ être </t>
    </r>
    <r>
      <rPr>
        <b/>
        <sz val="11"/>
        <color rgb="FFCC3300"/>
        <rFont val="Arial"/>
        <family val="2"/>
      </rPr>
      <t>confessée</t>
    </r>
    <r>
      <rPr>
        <sz val="11"/>
        <color rgb="FF333333"/>
        <rFont val="Arial"/>
        <family val="2"/>
      </rPr>
      <t xml:space="preserve"> , alors tu m’ habilleras avec ces objets : c’ est une coquetterie de mourante .</t>
    </r>
  </si>
  <si>
    <r>
      <t xml:space="preserve">Près de Rose , je le </t>
    </r>
    <r>
      <rPr>
        <b/>
        <sz val="11"/>
        <color rgb="FFC00000"/>
        <rFont val="Calibri"/>
        <family val="2"/>
        <scheme val="minor"/>
      </rPr>
      <t>confesse</t>
    </r>
    <r>
      <rPr>
        <sz val="11"/>
        <color rgb="FF000000"/>
        <rFont val="Calibri"/>
        <family val="2"/>
        <scheme val="minor"/>
      </rPr>
      <t xml:space="preserve"> , mon habit me paraît bien lourd . </t>
    </r>
  </si>
  <si>
    <r>
      <t xml:space="preserve">J’ ai roulé , je le </t>
    </r>
    <r>
      <rPr>
        <b/>
        <sz val="11"/>
        <color rgb="FFCC3300"/>
        <rFont val="Arial"/>
        <family val="2"/>
      </rPr>
      <t>confesse</t>
    </r>
    <r>
      <rPr>
        <sz val="11"/>
        <color rgb="FF333333"/>
        <rFont val="Arial"/>
        <family val="2"/>
      </rPr>
      <t xml:space="preserve"> .</t>
    </r>
  </si>
  <si>
    <r>
      <t xml:space="preserve">Le matin même de la nuit où elle avait fait ce rêve , elle voulut aller visiter cette prairie , célèbre , en outre , pour sa fontaine Asbamée , qui , froide à sa source et bientôt bouillante , frappait les parjures de maux si cruels , lorsqu’ ils y trempaient leurs mains , soit volontairement , soit comme épreuve forcée , que , après avoir fait quelques pas pour s’ éloigner de ces eaux merveilleuses , ils s’ arrêtaient vaincus par la douleur , et , se roulant dans des tortures atroces , étaient obligés de </t>
    </r>
    <r>
      <rPr>
        <b/>
        <sz val="11"/>
        <color rgb="FFCC3300"/>
        <rFont val="Arial"/>
        <family val="2"/>
      </rPr>
      <t>confesser</t>
    </r>
    <r>
      <rPr>
        <sz val="11"/>
        <color rgb="FF333333"/>
        <rFont val="Arial"/>
        <family val="2"/>
      </rPr>
      <t xml:space="preserve"> leur crime .</t>
    </r>
  </si>
  <si>
    <r>
      <t xml:space="preserve">Cependant , j’ espère bien que vous n’ allez pas le punir tragiquement , ce pauvre diable , qui a l’ air de </t>
    </r>
    <r>
      <rPr>
        <b/>
        <sz val="11"/>
        <color rgb="FFCC3300"/>
        <rFont val="Arial"/>
        <family val="2"/>
      </rPr>
      <t>confesser</t>
    </r>
    <r>
      <rPr>
        <sz val="11"/>
        <color rgb="FF333333"/>
        <rFont val="Arial"/>
        <family val="2"/>
      </rPr>
      <t xml:space="preserve"> ses péchés quand il dit : Je vous aime .</t>
    </r>
  </si>
  <si>
    <r>
      <t xml:space="preserve">" Quel soin et pourquoi ce parfum violent? </t>
    </r>
    <r>
      <rPr>
        <sz val="11"/>
        <color rgb="FF000000"/>
        <rFont val="Calibri"/>
        <family val="2"/>
        <scheme val="minor"/>
      </rPr>
      <t xml:space="preserve">" - " Je vais </t>
    </r>
    <r>
      <rPr>
        <i/>
        <sz val="11"/>
        <color rgb="FF000000"/>
        <rFont val="Calibri"/>
        <family val="2"/>
        <scheme val="minor"/>
      </rPr>
      <t xml:space="preserve">ad alta ." </t>
    </r>
    <r>
      <rPr>
        <sz val="11"/>
        <color rgb="FF000000"/>
        <rFont val="Calibri"/>
        <family val="2"/>
        <scheme val="minor"/>
      </rPr>
      <t xml:space="preserve">- " Vous </t>
    </r>
    <r>
      <rPr>
        <b/>
        <sz val="11"/>
        <color rgb="FFCC3300"/>
        <rFont val="Calibri"/>
        <family val="2"/>
        <scheme val="minor"/>
      </rPr>
      <t>confesser</t>
    </r>
    <r>
      <rPr>
        <sz val="11"/>
        <color rgb="FF000000"/>
        <rFont val="Calibri"/>
        <family val="2"/>
        <scheme val="minor"/>
      </rPr>
      <t>? "</t>
    </r>
  </si>
  <si>
    <r>
      <t xml:space="preserve">Il faut donc juger l’ activité présente des philosophes par rapport à cette idée qu’ ils </t>
    </r>
    <r>
      <rPr>
        <b/>
        <sz val="11"/>
        <color rgb="FFCC3300"/>
        <rFont val="Arial"/>
        <family val="2"/>
      </rPr>
      <t>confessent</t>
    </r>
    <r>
      <rPr>
        <sz val="11"/>
        <color rgb="FF333333"/>
        <rFont val="Arial"/>
        <family val="2"/>
      </rPr>
      <t xml:space="preserve"> , qu’ ils professent , d’ une mission humaine , indépendante de toute condition locale et temporelle , de tout intérêt particulier .</t>
    </r>
  </si>
  <si>
    <r>
      <t>Je suis contraint de le</t>
    </r>
    <r>
      <rPr>
        <sz val="11"/>
        <color rgb="FF333333"/>
        <rFont val="Arial"/>
        <family val="2"/>
      </rPr>
      <t xml:space="preserve"> </t>
    </r>
    <r>
      <rPr>
        <b/>
        <i/>
        <sz val="11"/>
        <color rgb="FFCC3300"/>
        <rFont val="Arial"/>
        <family val="2"/>
      </rPr>
      <t>confesser</t>
    </r>
    <r>
      <rPr>
        <i/>
        <sz val="11"/>
        <color rgb="FF333333"/>
        <rFont val="Arial"/>
        <family val="2"/>
      </rPr>
      <t xml:space="preserve"> : c’ est le divin esprit qui me</t>
    </r>
    <r>
      <rPr>
        <sz val="11"/>
        <color rgb="FF333333"/>
        <rFont val="Arial"/>
        <family val="2"/>
      </rPr>
      <t xml:space="preserve"> </t>
    </r>
    <r>
      <rPr>
        <i/>
        <sz val="11"/>
        <color rgb="FF333333"/>
        <rFont val="Arial"/>
        <family val="2"/>
      </rPr>
      <t>remplit ainsi et me possède .</t>
    </r>
  </si>
  <si>
    <r>
      <t xml:space="preserve">Le fermier et sa femme comparurent devant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Césarges</t>
    </r>
    <r>
      <rPr>
        <sz val="11"/>
        <color rgb="FF333333"/>
        <rFont val="Arial"/>
        <family val="2"/>
      </rPr>
      <t xml:space="preserve"> , </t>
    </r>
    <r>
      <rPr>
        <b/>
        <sz val="11"/>
        <color rgb="FFCC3300"/>
        <rFont val="Arial"/>
        <family val="2"/>
      </rPr>
      <t>confessèrent</t>
    </r>
    <r>
      <rPr>
        <sz val="11"/>
        <color rgb="FF333333"/>
        <rFont val="Arial"/>
        <family val="2"/>
      </rPr>
      <t xml:space="preserve"> leur friponnerie et furent renvoyés .</t>
    </r>
  </si>
  <si>
    <r>
      <t xml:space="preserve">Pour cela se confesser , se </t>
    </r>
    <r>
      <rPr>
        <b/>
        <sz val="11"/>
        <color rgb="FFCC3300"/>
        <rFont val="Arial"/>
        <family val="2"/>
      </rPr>
      <t>confesser</t>
    </r>
    <r>
      <rPr>
        <sz val="11"/>
        <color rgb="FF333333"/>
        <rFont val="Arial"/>
        <family val="2"/>
      </rPr>
      <t xml:space="preserve"> tout de suite , là dans le ... dans votre ... oui , vous dites le mot , dans votre tribunal de la pénitence .</t>
    </r>
  </si>
  <si>
    <r>
      <t xml:space="preserve">Voyons , à défaut de variété , </t>
    </r>
    <r>
      <rPr>
        <b/>
        <sz val="11"/>
        <color rgb="FFCC3300"/>
        <rFont val="Arial"/>
        <family val="2"/>
      </rPr>
      <t>confessez</t>
    </r>
    <r>
      <rPr>
        <sz val="11"/>
        <color rgb="FF333333"/>
        <rFont val="Arial"/>
        <family val="2"/>
      </rPr>
      <t xml:space="preserve"> au moins que , dispensées des frelatages inventés par les chimistes d’ </t>
    </r>
    <r>
      <rPr>
        <sz val="11"/>
        <color rgb="FF000000"/>
        <rFont val="Calibri"/>
        <family val="2"/>
        <scheme val="minor"/>
      </rPr>
      <t>Urbain</t>
    </r>
    <r>
      <rPr>
        <sz val="11"/>
        <color rgb="FF333333"/>
        <rFont val="Arial"/>
        <family val="2"/>
      </rPr>
      <t xml:space="preserve"> VIII , nos hymnes sont authentiques et qu’ elles fleurent bon le terroir où elles poussèrent et le siècle où elles naquirent .</t>
    </r>
  </si>
  <si>
    <r>
      <t xml:space="preserve">Enfin , mon fils , vous vous êtes </t>
    </r>
    <r>
      <rPr>
        <b/>
        <sz val="11"/>
        <color rgb="FFCC3300"/>
        <rFont val="Arial"/>
        <family val="2"/>
      </rPr>
      <t>confessé</t>
    </r>
    <r>
      <rPr>
        <sz val="11"/>
        <color rgb="FF333333"/>
        <rFont val="Arial"/>
        <family val="2"/>
      </rPr>
      <t>?</t>
    </r>
    <r>
      <rPr>
        <sz val="11"/>
        <color rgb="FF000000"/>
        <rFont val="Calibri"/>
        <family val="2"/>
        <scheme val="minor"/>
      </rPr>
      <t xml:space="preserve"> Demanda le cardinal plein de sollicitude .</t>
    </r>
  </si>
  <si>
    <r>
      <t xml:space="preserve">Le plus grand bonheur , après que d’ aimer , c’ est de </t>
    </r>
    <r>
      <rPr>
        <b/>
        <sz val="11"/>
        <color rgb="FFCC3300"/>
        <rFont val="Arial"/>
        <family val="2"/>
      </rPr>
      <t>confesser</t>
    </r>
    <r>
      <rPr>
        <sz val="11"/>
        <color rgb="FF333333"/>
        <rFont val="Arial"/>
        <family val="2"/>
      </rPr>
      <t xml:space="preserve"> son amour .</t>
    </r>
  </si>
  <si>
    <r>
      <t xml:space="preserve">il </t>
    </r>
    <r>
      <rPr>
        <b/>
        <sz val="11"/>
        <color rgb="FFCC3300"/>
        <rFont val="Arial"/>
        <family val="2"/>
      </rPr>
      <t>confesse</t>
    </r>
    <r>
      <rPr>
        <sz val="11"/>
        <color rgb="FF333333"/>
        <rFont val="Arial"/>
        <family val="2"/>
      </rPr>
      <t xml:space="preserve"> voir peu de différence entre la notion d’ Agni , le dieu du feu , et la notion de l’ éther par laquelle le physicien moderne explique la lumière et la chaleur .</t>
    </r>
  </si>
  <si>
    <r>
      <t xml:space="preserve">Il est étrange de voir que pas un des commentateurs de </t>
    </r>
    <r>
      <rPr>
        <sz val="11"/>
        <color rgb="FF000000"/>
        <rFont val="Calibri"/>
        <family val="2"/>
        <scheme val="minor"/>
      </rPr>
      <t>Dante</t>
    </r>
    <r>
      <rPr>
        <sz val="11"/>
        <color rgb="FF333333"/>
        <rFont val="Arial"/>
        <family val="2"/>
      </rPr>
      <t xml:space="preserve"> ne songe à se demander si , au sortir de la forêt , ou pour sortir de la forêt , </t>
    </r>
    <r>
      <rPr>
        <sz val="11"/>
        <color rgb="FF000000"/>
        <rFont val="Calibri"/>
        <family val="2"/>
        <scheme val="minor"/>
      </rPr>
      <t>Dante</t>
    </r>
    <r>
      <rPr>
        <sz val="11"/>
        <color rgb="FF333333"/>
        <rFont val="Arial"/>
        <family val="2"/>
      </rPr>
      <t xml:space="preserve"> s’ est </t>
    </r>
    <r>
      <rPr>
        <b/>
        <sz val="11"/>
        <color rgb="FFCC3300"/>
        <rFont val="Arial"/>
        <family val="2"/>
      </rPr>
      <t>confessé</t>
    </r>
    <r>
      <rPr>
        <sz val="11"/>
        <color rgb="FF333333"/>
        <rFont val="Arial"/>
        <family val="2"/>
      </rPr>
      <t xml:space="preserve"> et a communié .</t>
    </r>
  </si>
  <si>
    <r>
      <t xml:space="preserve">Il somme dans son âme le prédicateur de </t>
    </r>
    <r>
      <rPr>
        <b/>
        <sz val="11"/>
        <color rgb="FFCC3300"/>
        <rFont val="Arial"/>
        <family val="2"/>
      </rPr>
      <t>confesser</t>
    </r>
    <r>
      <rPr>
        <sz val="11"/>
        <color rgb="FF333333"/>
        <rFont val="Arial"/>
        <family val="2"/>
      </rPr>
      <t xml:space="preserve"> la vérité .</t>
    </r>
  </si>
  <si>
    <r>
      <t xml:space="preserve">Vous venez encore vous </t>
    </r>
    <r>
      <rPr>
        <b/>
        <sz val="11"/>
        <color rgb="FFCC3300"/>
        <rFont val="Arial"/>
        <family val="2"/>
      </rPr>
      <t>confesser</t>
    </r>
    <r>
      <rPr>
        <sz val="11"/>
        <color rgb="FF333333"/>
        <rFont val="Arial"/>
        <family val="2"/>
      </rPr>
      <t xml:space="preserve"> avec l’ oeil du diable , me dit l’ abbé </t>
    </r>
    <r>
      <rPr>
        <sz val="11"/>
        <color rgb="FF000000"/>
        <rFont val="Calibri"/>
        <family val="2"/>
        <scheme val="minor"/>
      </rPr>
      <t>Bridet</t>
    </r>
    <r>
      <rPr>
        <sz val="11"/>
        <color rgb="FF333333"/>
        <rFont val="Arial"/>
        <family val="2"/>
      </rPr>
      <t xml:space="preserve"> .</t>
    </r>
  </si>
  <si>
    <r>
      <t xml:space="preserve">Et la dame li dit : "Biau sire , A cestui wel mes pechiez dire Et de </t>
    </r>
    <r>
      <rPr>
        <b/>
        <sz val="11"/>
        <color rgb="FFC00000"/>
        <rFont val="Calibri"/>
        <family val="2"/>
        <scheme val="minor"/>
      </rPr>
      <t>confession</t>
    </r>
    <r>
      <rPr>
        <sz val="11"/>
        <color rgb="FF000000"/>
        <rFont val="Calibri"/>
        <family val="2"/>
        <scheme val="minor"/>
      </rPr>
      <t xml:space="preserve"> parleir ."</t>
    </r>
  </si>
  <si>
    <r>
      <t xml:space="preserve">Si me doint Diex </t>
    </r>
    <r>
      <rPr>
        <b/>
        <sz val="11"/>
        <color rgb="FFC00000"/>
        <rFont val="Calibri"/>
        <family val="2"/>
        <scheme val="minor"/>
      </rPr>
      <t>confession</t>
    </r>
    <r>
      <rPr>
        <sz val="11"/>
        <color rgb="FF000000"/>
        <rFont val="Calibri"/>
        <family val="2"/>
        <scheme val="minor"/>
      </rPr>
      <t xml:space="preserve"> Quant l’ arme dou cors partira , Que ja pis ne vos en sera Se vos la veritei m’ en dites .</t>
    </r>
  </si>
  <si>
    <r>
      <t xml:space="preserve">Picheour vont a Roume querre </t>
    </r>
    <r>
      <rPr>
        <b/>
        <sz val="11"/>
        <color rgb="FFC00000"/>
        <rFont val="Calibri"/>
        <family val="2"/>
        <scheme val="minor"/>
      </rPr>
      <t>confession</t>
    </r>
    <r>
      <rPr>
        <sz val="11"/>
        <color rgb="FF000000"/>
        <rFont val="Calibri"/>
        <family val="2"/>
        <scheme val="minor"/>
      </rPr>
      <t xml:space="preserve"> Et laissent tout encemble avoir et mansion , Si n’ ont fors penitance .</t>
    </r>
  </si>
  <si>
    <r>
      <t xml:space="preserve">A son seigneur prist a souzrire ; En sozriant li dist : "Biau sire , Aleiz vos la defors esbatre Et faisons .Il . pars de nos quatre : Frere Symon o vos meneiz , Frere Denize est aseneiz De ma </t>
    </r>
    <r>
      <rPr>
        <b/>
        <sz val="11"/>
        <color rgb="FFC00000"/>
        <rFont val="Calibri"/>
        <family val="2"/>
        <scheme val="minor"/>
      </rPr>
      <t>confession</t>
    </r>
    <r>
      <rPr>
        <sz val="11"/>
        <color rgb="FF000000"/>
        <rFont val="Calibri"/>
        <family val="2"/>
        <scheme val="minor"/>
      </rPr>
      <t xml:space="preserve"> oïr ."</t>
    </r>
  </si>
  <si>
    <r>
      <t xml:space="preserve">Gardés n’ aez vers moi nulle redoteison , que je ne vos querrai engin ne traïson , ainz voil croire en Jhesu qui sofri passion , que il m’ oustroit a l’ arme voire </t>
    </r>
    <r>
      <rPr>
        <b/>
        <sz val="11"/>
        <color rgb="FFC00000"/>
        <rFont val="Calibri"/>
        <family val="2"/>
        <scheme val="minor"/>
      </rPr>
      <t>confession</t>
    </r>
    <r>
      <rPr>
        <sz val="11"/>
        <color rgb="FF000000"/>
        <rFont val="Calibri"/>
        <family val="2"/>
        <scheme val="minor"/>
      </rPr>
      <t xml:space="preserve"> . </t>
    </r>
  </si>
  <si>
    <r>
      <t xml:space="preserve">Car , en ayant arraché cette </t>
    </r>
    <r>
      <rPr>
        <b/>
        <sz val="11"/>
        <color rgb="FFCC3300"/>
        <rFont val="Arial"/>
        <family val="2"/>
      </rPr>
      <t>confession</t>
    </r>
    <r>
      <rPr>
        <sz val="11"/>
        <color rgb="FF333333"/>
        <rFont val="Arial"/>
        <family val="2"/>
      </rPr>
      <t xml:space="preserve"> , ils le laissoyent aller sans offense , sans rançon , sauf , pour le plus , d’ en tirer parole de ne s’ armer des lors en avant contre eux .</t>
    </r>
  </si>
  <si>
    <r>
      <t xml:space="preserve">Mais la </t>
    </r>
    <r>
      <rPr>
        <b/>
        <sz val="11"/>
        <color rgb="FFCC3300"/>
        <rFont val="Arial"/>
        <family val="2"/>
      </rPr>
      <t>confession</t>
    </r>
    <r>
      <rPr>
        <sz val="11"/>
        <color rgb="FF333333"/>
        <rFont val="Arial"/>
        <family val="2"/>
      </rPr>
      <t xml:space="preserve"> de la vertu ne porte pas moins en la bouche de celuy qui la hayt .</t>
    </r>
  </si>
  <si>
    <r>
      <t xml:space="preserve">Il prophetise comment Dieu debvoit appeller à soy toutes nations par l’ evangille et ne demander aux siens pour tous sacrifices sinon </t>
    </r>
    <r>
      <rPr>
        <b/>
        <sz val="11"/>
        <color rgb="FFCC3300"/>
        <rFont val="Arial"/>
        <family val="2"/>
      </rPr>
      <t>confession</t>
    </r>
    <r>
      <rPr>
        <sz val="11"/>
        <color rgb="FF333333"/>
        <rFont val="Arial"/>
        <family val="2"/>
      </rPr>
      <t xml:space="preserve"> et predication de sa bonté , detestant ceulx qui se vantent d’ observer sa religion sans que leur cueur soit touché de zele ne d’ amour en luy .</t>
    </r>
  </si>
  <si>
    <r>
      <t xml:space="preserve">La fille , qui estoit jeunette , ne se peut tenir de rougir ; ce que le père print pour une </t>
    </r>
    <r>
      <rPr>
        <b/>
        <sz val="11"/>
        <color rgb="FFC00000"/>
        <rFont val="Arial"/>
        <family val="2"/>
      </rPr>
      <t>confession</t>
    </r>
    <r>
      <rPr>
        <sz val="11"/>
        <color rgb="FF333333"/>
        <rFont val="Arial"/>
        <family val="2"/>
      </rPr>
      <t xml:space="preserve"> .</t>
    </r>
  </si>
  <si>
    <r>
      <t xml:space="preserve">Par ces traits de ma </t>
    </r>
    <r>
      <rPr>
        <b/>
        <sz val="11"/>
        <color rgb="FFCC3300"/>
        <rFont val="Arial"/>
        <family val="2"/>
      </rPr>
      <t>confession</t>
    </r>
    <r>
      <rPr>
        <sz val="11"/>
        <color rgb="FF333333"/>
        <rFont val="Arial"/>
        <family val="2"/>
      </rPr>
      <t xml:space="preserve"> , on en peut imaginer d’ autres à mes despens .</t>
    </r>
  </si>
  <si>
    <r>
      <t xml:space="preserve">Adoncques leur remonstra que chose trop difficile leurs seroit receller les </t>
    </r>
    <r>
      <rPr>
        <b/>
        <sz val="11"/>
        <color rgb="FFC00000"/>
        <rFont val="Arial"/>
        <family val="2"/>
      </rPr>
      <t>confessions</t>
    </r>
    <r>
      <rPr>
        <sz val="11"/>
        <color rgb="FF333333"/>
        <rFont val="Arial"/>
        <family val="2"/>
      </rPr>
      <t xml:space="preserve"> , veu que n’ avoient si peu de temps tenu en secret la boyte tant recommandée . </t>
    </r>
  </si>
  <si>
    <r>
      <t xml:space="preserve">Et combien que le peu d’ amour que j’ ay occasion de vous porter me donnoyt excuse de ne vous tenir foy ne loyaulté , l’ amour seul que j’ ay à </t>
    </r>
    <r>
      <rPr>
        <sz val="11"/>
        <color rgb="FF000000"/>
        <rFont val="Calibri"/>
        <family val="2"/>
        <scheme val="minor"/>
      </rPr>
      <t>Dieu</t>
    </r>
    <r>
      <rPr>
        <sz val="11"/>
        <color rgb="FF333333"/>
        <rFont val="Arial"/>
        <family val="2"/>
      </rPr>
      <t xml:space="preserve"> seul et à mon honneur m’ ont jusques icy gardée d’ avoir faict chose dont j’ aye besoing de </t>
    </r>
    <r>
      <rPr>
        <b/>
        <sz val="11"/>
        <color rgb="FFCC3300"/>
        <rFont val="Arial"/>
        <family val="2"/>
      </rPr>
      <t>confession</t>
    </r>
    <r>
      <rPr>
        <sz val="11"/>
        <color rgb="FF333333"/>
        <rFont val="Arial"/>
        <family val="2"/>
      </rPr>
      <t xml:space="preserve"> ne de honte .</t>
    </r>
  </si>
  <si>
    <r>
      <t xml:space="preserve">C’ est bien loing de se repentir , dist geburon , quant la </t>
    </r>
    <r>
      <rPr>
        <b/>
        <sz val="11"/>
        <color rgb="FFCC3300"/>
        <rFont val="Arial"/>
        <family val="2"/>
      </rPr>
      <t>confession</t>
    </r>
    <r>
      <rPr>
        <sz val="11"/>
        <color rgb="FF333333"/>
        <rFont val="Arial"/>
        <family val="2"/>
      </rPr>
      <t xml:space="preserve"> aggrave le peché .</t>
    </r>
  </si>
  <si>
    <r>
      <t xml:space="preserve">Trop enorme eust esté le peché , relever sa </t>
    </r>
    <r>
      <rPr>
        <b/>
        <sz val="11"/>
        <color rgb="FFC00000"/>
        <rFont val="Arial"/>
        <family val="2"/>
      </rPr>
      <t>confession</t>
    </r>
    <r>
      <rPr>
        <sz val="11"/>
        <color rgb="FF333333"/>
        <rFont val="Arial"/>
        <family val="2"/>
      </rPr>
      <t xml:space="preserve"> , et trop detestable davant Dieu et les anges . </t>
    </r>
  </si>
  <si>
    <r>
      <t xml:space="preserve">Vous parlez , dist </t>
    </r>
    <r>
      <rPr>
        <sz val="11"/>
        <color rgb="FF000000"/>
        <rFont val="Calibri"/>
        <family val="2"/>
        <scheme val="minor"/>
      </rPr>
      <t>Oisille</t>
    </r>
    <r>
      <rPr>
        <sz val="11"/>
        <color rgb="FF333333"/>
        <rFont val="Arial"/>
        <family val="2"/>
      </rPr>
      <t xml:space="preserve"> , de celles qui n’ ont poinct congnoissance de </t>
    </r>
    <r>
      <rPr>
        <sz val="11"/>
        <color rgb="FF000000"/>
        <rFont val="Calibri"/>
        <family val="2"/>
        <scheme val="minor"/>
      </rPr>
      <t>Dieu</t>
    </r>
    <r>
      <rPr>
        <sz val="11"/>
        <color rgb="FF333333"/>
        <rFont val="Arial"/>
        <family val="2"/>
      </rPr>
      <t xml:space="preserve"> , et qui cuydent que les choses secrettes ne soient pas une foys revelées devant la </t>
    </r>
    <r>
      <rPr>
        <sz val="11"/>
        <color rgb="FF000000"/>
        <rFont val="Calibri"/>
        <family val="2"/>
        <scheme val="minor"/>
      </rPr>
      <t>Compaignye</t>
    </r>
    <r>
      <rPr>
        <sz val="11"/>
        <color rgb="FF333333"/>
        <rFont val="Arial"/>
        <family val="2"/>
      </rPr>
      <t xml:space="preserve"> celeste ; mais je croy que ce n’ est pas pour chercher la </t>
    </r>
    <r>
      <rPr>
        <b/>
        <sz val="11"/>
        <color rgb="FFCC3300"/>
        <rFont val="Arial"/>
        <family val="2"/>
      </rPr>
      <t>confession</t>
    </r>
    <r>
      <rPr>
        <sz val="11"/>
        <color rgb="FF333333"/>
        <rFont val="Arial"/>
        <family val="2"/>
      </rPr>
      <t xml:space="preserve"> , qu’ ilz cherchent les confesseurs , car l’ </t>
    </r>
    <r>
      <rPr>
        <sz val="11"/>
        <color rgb="FF000000"/>
        <rFont val="Calibri"/>
        <family val="2"/>
        <scheme val="minor"/>
      </rPr>
      <t>Ennemy</t>
    </r>
    <r>
      <rPr>
        <sz val="11"/>
        <color rgb="FF333333"/>
        <rFont val="Arial"/>
        <family val="2"/>
      </rPr>
      <t xml:space="preserve"> les a tellement aveuglez , qu’ elles regardent à s’ arrester au lieu qu’ il leur semble le plus couvert et le plus seur , que de se soucyer d’ avoir absolution du mal dont elles ne se repentent poinct .</t>
    </r>
  </si>
  <si>
    <r>
      <t xml:space="preserve">Mille et mille en ont chargé leur teste de fauces </t>
    </r>
    <r>
      <rPr>
        <b/>
        <sz val="11"/>
        <color rgb="FFCC3300"/>
        <rFont val="Arial"/>
        <family val="2"/>
      </rPr>
      <t>confessions</t>
    </r>
    <r>
      <rPr>
        <sz val="11"/>
        <color rgb="FF333333"/>
        <rFont val="Arial"/>
        <family val="2"/>
      </rPr>
      <t xml:space="preserve"> .</t>
    </r>
  </si>
  <si>
    <r>
      <t xml:space="preserve">La nuict de Noel , une damoyselle se presenta à un Cordelier , pour estre oye en </t>
    </r>
    <r>
      <rPr>
        <b/>
        <sz val="11"/>
        <color rgb="FFC00000"/>
        <rFont val="Arial"/>
        <family val="2"/>
      </rPr>
      <t>Confession</t>
    </r>
    <r>
      <rPr>
        <sz val="11"/>
        <color rgb="FF333333"/>
        <rFont val="Arial"/>
        <family val="2"/>
      </rPr>
      <t xml:space="preserve"> , lequel luy bailla une penitence si estrange , que , ne la voulant Recevoir , elle se leva devant luy , sans absolution ; dont sa maistresse avertie feit Fouetter le Cordelier en sa cuysine , puis le renvoya lié et garroté à son gardien .</t>
    </r>
  </si>
  <si>
    <r>
      <t xml:space="preserve">sur ce propos il fut empoigné , et , toutes les susdictes choses averées par sa </t>
    </r>
    <r>
      <rPr>
        <b/>
        <sz val="11"/>
        <color rgb="FFCC3300"/>
        <rFont val="Arial"/>
        <family val="2"/>
      </rPr>
      <t>confession</t>
    </r>
    <r>
      <rPr>
        <sz val="11"/>
        <color rgb="FF333333"/>
        <rFont val="Arial"/>
        <family val="2"/>
      </rPr>
      <t xml:space="preserve"> , fut executé par justice , comme il meritoit .</t>
    </r>
  </si>
  <si>
    <r>
      <t xml:space="preserve">Et affin que je fusse plus inclinée à anichiler mon inique vouloir , me mena en ung devot monastere , affin que en </t>
    </r>
    <r>
      <rPr>
        <b/>
        <sz val="11"/>
        <color rgb="FFC00000"/>
        <rFont val="Arial"/>
        <family val="2"/>
      </rPr>
      <t>confession</t>
    </r>
    <r>
      <rPr>
        <sz val="11"/>
        <color rgb="FF333333"/>
        <rFont val="Arial"/>
        <family val="2"/>
      </rPr>
      <t xml:space="preserve"> et sans difficulté je voulusse exhiber mon infortune , et descharger mon cueur à ung auctentique religieux , lequel estoit fort bien famé et renommé .</t>
    </r>
  </si>
  <si>
    <r>
      <t xml:space="preserve">Quoy que ces parolles puissent estre appliquées à la gesne pour en tirer à force de cordillons quelque exposition aucunement passable , je dis neantmoins que son autheur estoit un impie , qui monstroit bien la creance qu’ il avoit du paradis et de l’ enfer , le second peut estre pris de ce jeune libertin , lequel se voyant abandonné des medecins en la fleur de son aage , composa luy mesme son epitaphe , au lieu de songer à une bonne et generalle </t>
    </r>
    <r>
      <rPr>
        <b/>
        <sz val="11"/>
        <color rgb="FFCC3300"/>
        <rFont val="Arial"/>
        <family val="2"/>
      </rPr>
      <t>confession</t>
    </r>
    <r>
      <rPr>
        <sz val="11"/>
        <color rgb="FF333333"/>
        <rFont val="Arial"/>
        <family val="2"/>
      </rPr>
      <t xml:space="preserve"> de toute sa vie .</t>
    </r>
  </si>
  <si>
    <r>
      <t xml:space="preserve">Et pour vous , c’ est assez de vous avoir declaré le jugement des saints docteurs , pour vous obliger à vous y rendre , puis que par vostre propre </t>
    </r>
    <r>
      <rPr>
        <b/>
        <sz val="11"/>
        <color rgb="FFCC3300"/>
        <rFont val="Arial"/>
        <family val="2"/>
      </rPr>
      <t>confession</t>
    </r>
    <r>
      <rPr>
        <sz val="11"/>
        <color rgb="FF333333"/>
        <rFont val="Arial"/>
        <family val="2"/>
      </rPr>
      <t xml:space="preserve"> , un fidelle directeur des ames , ne doit point avoir de sentimens particuliers , et esloignez de ceux des saints peres .</t>
    </r>
  </si>
  <si>
    <r>
      <t>Mme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Puisieux</t>
    </r>
    <r>
      <rPr>
        <sz val="11"/>
        <color rgb="FF333333"/>
        <rFont val="Arial"/>
        <family val="2"/>
      </rPr>
      <t xml:space="preserve"> entreprend donc de faire entendre raison à ce brutal et </t>
    </r>
    <r>
      <rPr>
        <sz val="11"/>
        <color rgb="FF000000"/>
        <rFont val="Calibri"/>
        <family val="2"/>
        <scheme val="minor"/>
      </rPr>
      <t>Bandeuil</t>
    </r>
    <r>
      <rPr>
        <sz val="11"/>
        <color rgb="FF333333"/>
        <rFont val="Arial"/>
        <family val="2"/>
      </rPr>
      <t xml:space="preserve"> , que je vois tous les jours , assure que nous aurons cette ratification , mais qu’ il attend encore un peu afin que la chose soit tout à fait de mauvaise grâce , et qu’ il a confié à monsieur le coadjuteur un secret de </t>
    </r>
    <r>
      <rPr>
        <b/>
        <sz val="11"/>
        <color rgb="FFCC3300"/>
        <rFont val="Arial"/>
        <family val="2"/>
      </rPr>
      <t>confession</t>
    </r>
    <r>
      <rPr>
        <sz val="11"/>
        <color rgb="FF333333"/>
        <rFont val="Arial"/>
        <family val="2"/>
      </rPr>
      <t xml:space="preserve"> , qu’ il ne m’ a point voulu dire , sur lequel il doit dormir , et moi par conséquent .</t>
    </r>
  </si>
  <si>
    <r>
      <t xml:space="preserve">Cette </t>
    </r>
    <r>
      <rPr>
        <b/>
        <sz val="11"/>
        <color rgb="FFCC3300"/>
        <rFont val="Arial"/>
        <family val="2"/>
      </rPr>
      <t>confession</t>
    </r>
    <r>
      <rPr>
        <sz val="11"/>
        <color rgb="FF333333"/>
        <rFont val="Arial"/>
        <family val="2"/>
      </rPr>
      <t xml:space="preserve"> n’ est pas fort obligeante .</t>
    </r>
  </si>
  <si>
    <r>
      <t xml:space="preserve">Que si vos amis ne demeurent pas entierement satisfaits d’ un adveu si solemnel , et s’ il faut que je me declare plus expressément , recevez , </t>
    </r>
    <r>
      <rPr>
        <sz val="11"/>
        <color rgb="FF000000"/>
        <rFont val="Calibri"/>
        <family val="2"/>
        <scheme val="minor"/>
      </rPr>
      <t>Menandre</t>
    </r>
    <r>
      <rPr>
        <sz val="11"/>
        <color rgb="FF333333"/>
        <rFont val="Arial"/>
        <family val="2"/>
      </rPr>
      <t xml:space="preserve"> , cét article un peu estendu de ma </t>
    </r>
    <r>
      <rPr>
        <b/>
        <sz val="11"/>
        <color rgb="FFCC3300"/>
        <rFont val="Arial"/>
        <family val="2"/>
      </rPr>
      <t>confession</t>
    </r>
    <r>
      <rPr>
        <sz val="11"/>
        <color rgb="FF333333"/>
        <rFont val="Arial"/>
        <family val="2"/>
      </rPr>
      <t xml:space="preserve"> de foy , afin qu’ il n’ y ait plus lieu de douter de mon intention ; et que la calomnie se taise , apres s’ estre fait escouter à toute la </t>
    </r>
    <r>
      <rPr>
        <sz val="11"/>
        <color rgb="FF000000"/>
        <rFont val="Calibri"/>
        <family val="2"/>
        <scheme val="minor"/>
      </rPr>
      <t>France</t>
    </r>
    <r>
      <rPr>
        <sz val="11"/>
        <color rgb="FF333333"/>
        <rFont val="Arial"/>
        <family val="2"/>
      </rPr>
      <t xml:space="preserve"> , et avoir abusé dix mois durant de la credulité des peuples , et de la patience des magistrats .</t>
    </r>
  </si>
  <si>
    <r>
      <t xml:space="preserve">Il coloroit ses pas d’ astuce nompareille , changea de lustre ainsi que jadis la corneille pour hanter les pigeons ; le faict fut advoüé par la </t>
    </r>
    <r>
      <rPr>
        <b/>
        <sz val="11"/>
        <color rgb="FFC00000"/>
        <rFont val="Arial"/>
        <family val="2"/>
      </rPr>
      <t>confession</t>
    </r>
    <r>
      <rPr>
        <sz val="11"/>
        <color rgb="FF333333"/>
        <rFont val="Arial"/>
        <family val="2"/>
      </rPr>
      <t xml:space="preserve"> du gosier enroüé : on lui remplit la gorge , et le Sinon infame fut mené par le poing , triomphe d’ une femme que la mere tria d’ entre tous les gluaux qu’ elle a , pour , à sa cage , arrester les oiseaux . </t>
    </r>
  </si>
  <si>
    <r>
      <t xml:space="preserve">Mais pour faire une confession de nos péchés qui les efface entièrement , et qui nous réconcilie avec </t>
    </r>
    <r>
      <rPr>
        <sz val="11"/>
        <color rgb="FF000000"/>
        <rFont val="Calibri"/>
        <family val="2"/>
        <scheme val="minor"/>
      </rPr>
      <t>Dieu</t>
    </r>
    <r>
      <rPr>
        <sz val="11"/>
        <color rgb="FF333333"/>
        <rFont val="Arial"/>
        <family val="2"/>
      </rPr>
      <t xml:space="preserve"> , il faut qu’ elle soit accompagnée et précédée d’ une grande contrition : pour sentir cette douleur amère de nos fautes , il faut en avoir connu profondément et le nombre et l’ énormité ; cette connaissance a dû dépendre d’ une exacte revue de ces mêmes fautes : une telle revue est l’ examen de la conscience ; donc un examen est nécessaire , et préalable à la </t>
    </r>
    <r>
      <rPr>
        <b/>
        <sz val="11"/>
        <color rgb="FFCC3300"/>
        <rFont val="Arial"/>
        <family val="2"/>
      </rPr>
      <t>confession</t>
    </r>
    <r>
      <rPr>
        <sz val="11"/>
        <color rgb="FF333333"/>
        <rFont val="Arial"/>
        <family val="2"/>
      </rPr>
      <t xml:space="preserve"> .</t>
    </r>
  </si>
  <si>
    <r>
      <t xml:space="preserve">Et en suite , pour renverser une autre erreur de tous les heretiques de ce temps , qui ont voulu abolir la </t>
    </r>
    <r>
      <rPr>
        <b/>
        <sz val="11"/>
        <color rgb="FFCC3300"/>
        <rFont val="Arial"/>
        <family val="2"/>
      </rPr>
      <t>confession</t>
    </r>
    <r>
      <rPr>
        <sz val="11"/>
        <color rgb="FF333333"/>
        <rFont val="Arial"/>
        <family val="2"/>
      </rPr>
      <t xml:space="preserve"> , il adjouste que la coustume ecclesiastique declare , que ceux qui se trouveront coupables de pechez mortels ne doivent approcher de l’ autel , qu’ apres la confession sacramentale .</t>
    </r>
  </si>
  <si>
    <r>
      <t xml:space="preserve">Il faut que ce soit des ames humbles et ingenuës , jusques à être toutes prestes à faire une </t>
    </r>
    <r>
      <rPr>
        <b/>
        <sz val="11"/>
        <color rgb="FFCC3300"/>
        <rFont val="Arial"/>
        <family val="2"/>
      </rPr>
      <t>confession</t>
    </r>
    <r>
      <rPr>
        <sz val="11"/>
        <color rgb="FF333333"/>
        <rFont val="Arial"/>
        <family val="2"/>
      </rPr>
      <t xml:space="preserve"> publique de leurs miseres .</t>
    </r>
  </si>
  <si>
    <r>
      <t xml:space="preserve">Il continua de me dire que m’ ayant confessé sans déguisement tout ce qu’ il avoit crû nécessaire à mon repos autant qu’ à la réparation de ses crimes , le sentiment d’ une juste confusion l’ avoit empêché de s’ étendre sur ce qui n’ auroit servi qu’ à l’ humilier , sans m’ apporter plus de lumiéres : mais que me voyant encore dans un doute qu’ il se croyoit obligé de détruire , il vouloit se traiter avec la derniere rigueur en achevant sa </t>
    </r>
    <r>
      <rPr>
        <b/>
        <sz val="11"/>
        <color rgb="FFCC3300"/>
        <rFont val="Arial"/>
        <family val="2"/>
      </rPr>
      <t>confession</t>
    </r>
    <r>
      <rPr>
        <sz val="11"/>
        <color rgb="FF333333"/>
        <rFont val="Arial"/>
        <family val="2"/>
      </rPr>
      <t xml:space="preserve"> sans ménagement .</t>
    </r>
  </si>
  <si>
    <r>
      <t xml:space="preserve">Cependant ces </t>
    </r>
    <r>
      <rPr>
        <b/>
        <sz val="11"/>
        <color rgb="FFCC3300"/>
        <rFont val="Arial"/>
        <family val="2"/>
      </rPr>
      <t>confessions</t>
    </r>
    <r>
      <rPr>
        <sz val="11"/>
        <color rgb="FF333333"/>
        <rFont val="Arial"/>
        <family val="2"/>
      </rPr>
      <t xml:space="preserve"> de la baronne ne sont pas à mépriser .</t>
    </r>
  </si>
  <si>
    <r>
      <t xml:space="preserve">Comme on craignait les plaintes que je pouvais faire à nos directeurs , la </t>
    </r>
    <r>
      <rPr>
        <b/>
        <sz val="11"/>
        <color rgb="FFCC3300"/>
        <rFont val="Arial"/>
        <family val="2"/>
      </rPr>
      <t>confession</t>
    </r>
    <r>
      <rPr>
        <sz val="11"/>
        <color rgb="FF333333"/>
        <rFont val="Arial"/>
        <family val="2"/>
      </rPr>
      <t xml:space="preserve"> me fut interdite .</t>
    </r>
  </si>
  <si>
    <r>
      <t xml:space="preserve">Il y a dans toutes les </t>
    </r>
    <r>
      <rPr>
        <b/>
        <sz val="11"/>
        <color rgb="FFCC3300"/>
        <rFont val="Arial"/>
        <family val="2"/>
      </rPr>
      <t>confessions</t>
    </r>
    <r>
      <rPr>
        <sz val="11"/>
        <color rgb="FF333333"/>
        <rFont val="Arial"/>
        <family val="2"/>
      </rPr>
      <t xml:space="preserve"> un péché qu’ on n’ avoue pas .</t>
    </r>
  </si>
  <si>
    <r>
      <t xml:space="preserve">J’ ai à me reprocher de perdre du temps à vous faire ma </t>
    </r>
    <r>
      <rPr>
        <b/>
        <sz val="11"/>
        <color rgb="FFCC3300"/>
        <rFont val="Arial"/>
        <family val="2"/>
      </rPr>
      <t>confession</t>
    </r>
    <r>
      <rPr>
        <sz val="11"/>
        <color rgb="FF333333"/>
        <rFont val="Arial"/>
        <family val="2"/>
      </rPr>
      <t xml:space="preserve"> , et de ne vous avoir point subjugué pour la rareté du fait .</t>
    </r>
  </si>
  <si>
    <r>
      <t xml:space="preserve">De tous temps les supérieurs , les hommes employés , ont été de vieux théologiens , exercés dès leur jeunesse aux subtilités de l’ école , accoutumés par le long usage des </t>
    </r>
    <r>
      <rPr>
        <b/>
        <sz val="11"/>
        <color rgb="FFCC3300"/>
        <rFont val="Arial"/>
        <family val="2"/>
      </rPr>
      <t>confessions</t>
    </r>
    <r>
      <rPr>
        <sz val="11"/>
        <color rgb="FF333333"/>
        <rFont val="Arial"/>
        <family val="2"/>
      </rPr>
      <t xml:space="preserve"> à distinguer et à diriger tous les mouvemens du coeur , et devenus , par des épreuves bien réitérées , aussi capables d’ obéir avec souplesse que de commander avec empire .</t>
    </r>
  </si>
  <si>
    <r>
      <t xml:space="preserve">Cette </t>
    </r>
    <r>
      <rPr>
        <b/>
        <sz val="11"/>
        <color rgb="FFCC3300"/>
        <rFont val="Arial"/>
        <family val="2"/>
      </rPr>
      <t>confession</t>
    </r>
    <r>
      <rPr>
        <sz val="11"/>
        <color rgb="FF333333"/>
        <rFont val="Arial"/>
        <family val="2"/>
      </rPr>
      <t xml:space="preserve"> , qui lui paroissoit ingénuë , et vraisemblable , n’ eut garde de tomber à terre .</t>
    </r>
  </si>
  <si>
    <r>
      <t xml:space="preserve">Je ne fais , moi , mes </t>
    </r>
    <r>
      <rPr>
        <b/>
        <sz val="11"/>
        <color rgb="FFCC3300"/>
        <rFont val="Arial"/>
        <family val="2"/>
      </rPr>
      <t>confessions</t>
    </r>
    <r>
      <rPr>
        <sz val="11"/>
        <color rgb="FF333333"/>
        <rFont val="Arial"/>
        <family val="2"/>
      </rPr>
      <t xml:space="preserve"> qu’ après ma mort .</t>
    </r>
  </si>
  <si>
    <r>
      <t xml:space="preserve">En apprenant sa naissance , on étoit un peu revenu du premier emportement ; et quelque avéré que fût le meurtre par la </t>
    </r>
    <r>
      <rPr>
        <b/>
        <sz val="11"/>
        <color rgb="FFCC3300"/>
        <rFont val="Arial"/>
        <family val="2"/>
      </rPr>
      <t>confession</t>
    </r>
    <r>
      <rPr>
        <sz val="11"/>
        <color rgb="FF333333"/>
        <rFont val="Arial"/>
        <family val="2"/>
      </rPr>
      <t xml:space="preserve"> même du coupable , on ne pouvoit se persuader que le vol , dont il rejetoit l’ imputation avec dédain , eût été l’ objet d’ un jeune gentilhomme , à qui l’ esprit et les sentimens ne paroissoient pas manquer .</t>
    </r>
  </si>
  <si>
    <r>
      <t xml:space="preserve">Mais je fis trois étourderies : la première , de dire à la supérieure que j’ aurais beaucoup de choses à écrire , et de lui demander , sous ce prétexte , plus de papier qu’ on n’ en accorde ; la seconde , de m’ occuper de mon mémoire , et de laisser là ma confession ; et la troisième , n’ ayant point fait de </t>
    </r>
    <r>
      <rPr>
        <b/>
        <sz val="11"/>
        <color rgb="FFCC3300"/>
        <rFont val="Arial"/>
        <family val="2"/>
      </rPr>
      <t>confession</t>
    </r>
    <r>
      <rPr>
        <sz val="11"/>
        <color rgb="FF333333"/>
        <rFont val="Arial"/>
        <family val="2"/>
      </rPr>
      <t>et n’ étant point préparée à cet acte de religion , de ne demeurer au confessionnal qu’ un instant .</t>
    </r>
  </si>
  <si>
    <r>
      <t xml:space="preserve">Cette déclaration est une espèce de </t>
    </r>
    <r>
      <rPr>
        <b/>
        <sz val="11"/>
        <color rgb="FFCC3300"/>
        <rFont val="Arial"/>
        <family val="2"/>
      </rPr>
      <t>confession</t>
    </r>
    <r>
      <rPr>
        <sz val="11"/>
        <color rgb="FF333333"/>
        <rFont val="Arial"/>
        <family val="2"/>
      </rPr>
      <t xml:space="preserve"> .</t>
    </r>
  </si>
  <si>
    <r>
      <t xml:space="preserve">Je suis tout émerveillé de te voir prendre avec tant de patience ma </t>
    </r>
    <r>
      <rPr>
        <b/>
        <sz val="11"/>
        <color rgb="FFCC3300"/>
        <rFont val="Arial"/>
        <family val="2"/>
      </rPr>
      <t>confession</t>
    </r>
    <r>
      <rPr>
        <sz val="11"/>
        <color rgb="FF333333"/>
        <rFont val="Arial"/>
        <family val="2"/>
      </rPr>
      <t xml:space="preserve"> relative à la </t>
    </r>
    <r>
      <rPr>
        <sz val="11"/>
        <color rgb="FF000000"/>
        <rFont val="Calibri"/>
        <family val="2"/>
        <scheme val="minor"/>
      </rPr>
      <t>Diot</t>
    </r>
    <r>
      <rPr>
        <sz val="11"/>
        <color rgb="FF333333"/>
        <rFont val="Arial"/>
        <family val="2"/>
      </rPr>
      <t xml:space="preserve"> ; car il fut un tems où tu étais jalouse du passé ; et à la vérité , il le fallait bien pour que tu le fusses de quelque chose ; car je t’ aurais bien défiée de l’ être du présent .</t>
    </r>
  </si>
  <si>
    <r>
      <t xml:space="preserve">Comme un préalable nécessaire était la </t>
    </r>
    <r>
      <rPr>
        <b/>
        <sz val="11"/>
        <color rgb="FFCC3300"/>
        <rFont val="Arial"/>
        <family val="2"/>
      </rPr>
      <t>confession</t>
    </r>
    <r>
      <rPr>
        <sz val="11"/>
        <color rgb="FF333333"/>
        <rFont val="Arial"/>
        <family val="2"/>
      </rPr>
      <t xml:space="preserve"> , on avait besoin de prêtres qui sussent toutes les langues de l’ </t>
    </r>
    <r>
      <rPr>
        <sz val="11"/>
        <color rgb="FF000000"/>
        <rFont val="Calibri"/>
        <family val="2"/>
        <scheme val="minor"/>
      </rPr>
      <t>Europe</t>
    </r>
    <r>
      <rPr>
        <sz val="11"/>
        <color rgb="FF333333"/>
        <rFont val="Arial"/>
        <family val="2"/>
      </rPr>
      <t xml:space="preserve"> pour expédier ces étrangers .</t>
    </r>
  </si>
  <si>
    <r>
      <t xml:space="preserve">Il balbutia : "c’ est que , c’ est quasiment une </t>
    </r>
    <r>
      <rPr>
        <b/>
        <sz val="11"/>
        <color rgb="FFCC3300"/>
        <rFont val="Arial"/>
        <family val="2"/>
      </rPr>
      <t>confession</t>
    </r>
    <r>
      <rPr>
        <sz val="11"/>
        <color rgb="FF333333"/>
        <rFont val="Arial"/>
        <family val="2"/>
      </rPr>
      <t xml:space="preserve"> .</t>
    </r>
  </si>
  <si>
    <r>
      <t xml:space="preserve">Le 8 novembre , il tira de la Cadière une autorisation écrite de révéler au besoin sa </t>
    </r>
    <r>
      <rPr>
        <b/>
        <sz val="11"/>
        <color rgb="FFCC3300"/>
        <rFont val="Arial"/>
        <family val="2"/>
      </rPr>
      <t>confession</t>
    </r>
    <r>
      <rPr>
        <sz val="11"/>
        <color rgb="FF333333"/>
        <rFont val="Arial"/>
        <family val="2"/>
      </rPr>
      <t xml:space="preserve"> .</t>
    </r>
  </si>
  <si>
    <r>
      <t xml:space="preserve">Je fis une </t>
    </r>
    <r>
      <rPr>
        <b/>
        <sz val="11"/>
        <color rgb="FFCC3300"/>
        <rFont val="Arial"/>
        <family val="2"/>
      </rPr>
      <t>confession</t>
    </r>
    <r>
      <rPr>
        <sz val="11"/>
        <color rgb="FF333333"/>
        <rFont val="Arial"/>
        <family val="2"/>
      </rPr>
      <t xml:space="preserve"> générale . </t>
    </r>
  </si>
  <si>
    <r>
      <t xml:space="preserve">Dans cet intervalle , le clergé qui , dans cette affaire voit la sienne , a plaidé pour les émigrés et dans les sermons qu’ il a faits , dans les conseils qu’ il a donnés , par les mandements et par la </t>
    </r>
    <r>
      <rPr>
        <b/>
        <sz val="11"/>
        <color rgb="FFCC3300"/>
        <rFont val="Arial"/>
        <family val="2"/>
      </rPr>
      <t>confession</t>
    </r>
    <r>
      <rPr>
        <sz val="11"/>
        <color rgb="FF333333"/>
        <rFont val="Arial"/>
        <family val="2"/>
      </rPr>
      <t xml:space="preserve"> , on a établi dans beaucoup d’ esprits la restitution des biens nationaux comme une doctrine morale et religieuse .</t>
    </r>
  </si>
  <si>
    <r>
      <t xml:space="preserve">Comme pour effacer la souillure du corps par l’ eau en même temps qu’ il effaçait les souillures de l’ âme par la </t>
    </r>
    <r>
      <rPr>
        <b/>
        <sz val="11"/>
        <color rgb="FFCC3300"/>
        <rFont val="Arial"/>
        <family val="2"/>
      </rPr>
      <t>confession</t>
    </r>
    <r>
      <rPr>
        <sz val="11"/>
        <color rgb="FF333333"/>
        <rFont val="Arial"/>
        <family val="2"/>
      </rPr>
      <t xml:space="preserve"> , Champmeslé avait l’ habitude de prendre un bain après chaque nouvelle création .</t>
    </r>
  </si>
  <si>
    <r>
      <t xml:space="preserve">Vous me faites croire à ce qu’ on a cru de vous ... oui ... car si vous n’ aviez rien sur la conscience , si vous n’ aviez pas ... cela qui vous pèse ... à dire en </t>
    </r>
    <r>
      <rPr>
        <b/>
        <sz val="11"/>
        <color rgb="FFCC3300"/>
        <rFont val="Arial"/>
        <family val="2"/>
      </rPr>
      <t>confession</t>
    </r>
    <r>
      <rPr>
        <sz val="11"/>
        <color rgb="FF333333"/>
        <rFont val="Arial"/>
        <family val="2"/>
      </rPr>
      <t xml:space="preserve"> ... quand je vous prie ... quand je vous le demande pour moi!</t>
    </r>
  </si>
  <si>
    <r>
      <t xml:space="preserve">C’ est vous annoncer ma </t>
    </r>
    <r>
      <rPr>
        <b/>
        <i/>
        <sz val="11"/>
        <color rgb="FFCC3300"/>
        <rFont val="Arial"/>
        <family val="2"/>
      </rPr>
      <t>confession</t>
    </r>
    <r>
      <rPr>
        <sz val="11"/>
        <color rgb="FF333333"/>
        <rFont val="Arial"/>
        <family val="2"/>
      </rPr>
      <t xml:space="preserve"> , m l’ hermite . </t>
    </r>
    <r>
      <rPr>
        <sz val="11"/>
        <color rgb="FF000000"/>
        <rFont val="Calibri"/>
        <family val="2"/>
        <scheme val="minor"/>
      </rPr>
      <t>Je vous l’ adresse .</t>
    </r>
  </si>
  <si>
    <r>
      <t xml:space="preserve">Soyez assurée , ma chère mère , que je vous ai donné mon coeur comme à Dieu , et que vous , vous aurez de moi vérité de </t>
    </r>
    <r>
      <rPr>
        <b/>
        <sz val="11"/>
        <color rgb="FFCC3300"/>
        <rFont val="Arial"/>
        <family val="2"/>
      </rPr>
      <t>confession</t>
    </r>
    <r>
      <rPr>
        <sz val="11"/>
        <color rgb="FF333333"/>
        <rFont val="Arial"/>
        <family val="2"/>
      </rPr>
      <t xml:space="preserve"> .</t>
    </r>
  </si>
  <si>
    <r>
      <t xml:space="preserve">En réalité , cette </t>
    </r>
    <r>
      <rPr>
        <b/>
        <sz val="11"/>
        <color rgb="FFCC3300"/>
        <rFont val="Arial"/>
        <family val="2"/>
      </rPr>
      <t>confession</t>
    </r>
    <r>
      <rPr>
        <sz val="11"/>
        <color rgb="FF333333"/>
        <rFont val="Arial"/>
        <family val="2"/>
      </rPr>
      <t xml:space="preserve"> qu’ il voulait totale et sans réserve , m’ apparaît assez timide encore , pleine de réticences , de camouflage , de refus ; devant certains aveux , il semble se dérober malgré lui .</t>
    </r>
  </si>
  <si>
    <r>
      <t xml:space="preserve">Le reste de la </t>
    </r>
    <r>
      <rPr>
        <b/>
        <sz val="11"/>
        <color rgb="FFCC3300"/>
        <rFont val="Arial"/>
        <family val="2"/>
      </rPr>
      <t>confession</t>
    </r>
    <r>
      <rPr>
        <sz val="11"/>
        <color rgb="FF333333"/>
        <rFont val="Arial"/>
        <family val="2"/>
      </rPr>
      <t xml:space="preserve"> n’ était pas intéressant .</t>
    </r>
  </si>
  <si>
    <r>
      <t xml:space="preserve">Il est une </t>
    </r>
    <r>
      <rPr>
        <b/>
        <sz val="11"/>
        <color rgb="FFCC3300"/>
        <rFont val="Arial"/>
        <family val="2"/>
      </rPr>
      <t>confession</t>
    </r>
    <r>
      <rPr>
        <sz val="11"/>
        <color rgb="FF333333"/>
        <rFont val="Arial"/>
        <family val="2"/>
      </rPr>
      <t xml:space="preserve"> plus difficile que celle des péchés , c’ est celle des angoisses .</t>
    </r>
  </si>
  <si>
    <r>
      <t xml:space="preserve">Ils se turent , aussi gênés l’ un que l’ autre par cette </t>
    </r>
    <r>
      <rPr>
        <b/>
        <sz val="11"/>
        <color rgb="FFCC3300"/>
        <rFont val="Arial"/>
        <family val="2"/>
      </rPr>
      <t>confession</t>
    </r>
    <r>
      <rPr>
        <sz val="11"/>
        <color rgb="FF333333"/>
        <rFont val="Arial"/>
        <family val="2"/>
      </rPr>
      <t xml:space="preserve"> .</t>
    </r>
  </si>
  <si>
    <r>
      <t xml:space="preserve">Mon fils , achevez votre </t>
    </r>
    <r>
      <rPr>
        <b/>
        <sz val="11"/>
        <color rgb="FFCC3300"/>
        <rFont val="Arial"/>
        <family val="2"/>
      </rPr>
      <t>confession</t>
    </r>
    <r>
      <rPr>
        <sz val="11"/>
        <color rgb="FF333333"/>
        <rFont val="Arial"/>
        <family val="2"/>
      </rPr>
      <t xml:space="preserve"> .</t>
    </r>
  </si>
  <si>
    <r>
      <t xml:space="preserve">Sa décence lui a fait dénoncer plusieurs fois comme une maladie du siècle " le goût des autobiographies , des mémoires , et des </t>
    </r>
    <r>
      <rPr>
        <b/>
        <sz val="11"/>
        <color rgb="FFCC3300"/>
        <rFont val="Arial"/>
        <family val="2"/>
      </rPr>
      <t>confessions</t>
    </r>
    <r>
      <rPr>
        <sz val="11"/>
        <color rgb="FF333333"/>
        <rFont val="Arial"/>
        <family val="2"/>
      </rPr>
      <t xml:space="preserve"> ou confidences" .</t>
    </r>
  </si>
  <si>
    <r>
      <t xml:space="preserve">La </t>
    </r>
    <r>
      <rPr>
        <b/>
        <sz val="11"/>
        <color rgb="FFCC3300"/>
        <rFont val="Arial"/>
        <family val="2"/>
      </rPr>
      <t>confession</t>
    </r>
    <r>
      <rPr>
        <sz val="11"/>
        <color rgb="FF333333"/>
        <rFont val="Arial"/>
        <family val="2"/>
      </rPr>
      <t xml:space="preserve"> de ses fautes , il l’ aurait répétée trois ou quatre fois .</t>
    </r>
  </si>
  <si>
    <r>
      <t xml:space="preserve">Puisque nous en sommes à l’ heure de la </t>
    </r>
    <r>
      <rPr>
        <b/>
        <sz val="11"/>
        <color rgb="FFCC3300"/>
        <rFont val="Arial"/>
        <family val="2"/>
      </rPr>
      <t>confession</t>
    </r>
    <r>
      <rPr>
        <sz val="11"/>
        <color rgb="FF333333"/>
        <rFont val="Arial"/>
        <family val="2"/>
      </rPr>
      <t xml:space="preserve"> , je dois avouer que </t>
    </r>
    <r>
      <rPr>
        <sz val="11"/>
        <color rgb="FF000000"/>
        <rFont val="Calibri"/>
        <family val="2"/>
        <scheme val="minor"/>
      </rPr>
      <t>Temple</t>
    </r>
    <r>
      <rPr>
        <sz val="11"/>
        <color rgb="FF333333"/>
        <rFont val="Arial"/>
        <family val="2"/>
      </rPr>
      <t xml:space="preserve"> m’ a alléché par ce qu’ elle en a dit .</t>
    </r>
  </si>
  <si>
    <r>
      <t xml:space="preserve">Ce sera , tout autant qu’ un livre de critique , un livre de </t>
    </r>
    <r>
      <rPr>
        <b/>
        <sz val="11"/>
        <color rgb="FFCC3300"/>
        <rFont val="Arial"/>
        <family val="2"/>
      </rPr>
      <t>confessions</t>
    </r>
    <r>
      <rPr>
        <sz val="11"/>
        <color rgb="FF333333"/>
        <rFont val="Arial"/>
        <family val="2"/>
      </rPr>
      <t xml:space="preserve"> , pour qui sait lire ; ou plutôt : une profession de foi .</t>
    </r>
  </si>
  <si>
    <r>
      <t xml:space="preserve">Préoccupé uniquement , depuis son arrivée à </t>
    </r>
    <r>
      <rPr>
        <sz val="11"/>
        <color rgb="FF000000"/>
        <rFont val="Calibri"/>
        <family val="2"/>
        <scheme val="minor"/>
      </rPr>
      <t>Paris</t>
    </r>
    <r>
      <rPr>
        <sz val="11"/>
        <color rgb="FF333333"/>
        <rFont val="Arial"/>
        <family val="2"/>
      </rPr>
      <t xml:space="preserve"> , de retrouver les survivants de la famille </t>
    </r>
    <r>
      <rPr>
        <sz val="11"/>
        <color rgb="FF000000"/>
        <rFont val="Calibri"/>
        <family val="2"/>
        <scheme val="minor"/>
      </rPr>
      <t>Croissy</t>
    </r>
    <r>
      <rPr>
        <sz val="11"/>
        <color rgb="FF333333"/>
        <rFont val="Arial"/>
        <family val="2"/>
      </rPr>
      <t xml:space="preserve"> , </t>
    </r>
    <r>
      <rPr>
        <sz val="11"/>
        <color rgb="FF000000"/>
        <rFont val="Calibri"/>
        <family val="2"/>
        <scheme val="minor"/>
      </rPr>
      <t>Patrick</t>
    </r>
    <r>
      <rPr>
        <sz val="11"/>
        <color rgb="FF333333"/>
        <rFont val="Arial"/>
        <family val="2"/>
      </rPr>
      <t xml:space="preserve"> avait négligé de rechercher les endroits mentionnés dans la </t>
    </r>
    <r>
      <rPr>
        <b/>
        <sz val="11"/>
        <color rgb="FFCC3300"/>
        <rFont val="Arial"/>
        <family val="2"/>
      </rPr>
      <t>confession</t>
    </r>
    <r>
      <rPr>
        <sz val="11"/>
        <color rgb="FF333333"/>
        <rFont val="Arial"/>
        <family val="2"/>
      </rPr>
      <t xml:space="preserve"> paternelle .</t>
    </r>
  </si>
  <si>
    <r>
      <t xml:space="preserve">Je n’ ai à lui dire que mes fautes , et seulement en </t>
    </r>
    <r>
      <rPr>
        <b/>
        <sz val="11"/>
        <color rgb="FFCC3300"/>
        <rFont val="Arial"/>
        <family val="2"/>
      </rPr>
      <t>confession</t>
    </r>
    <r>
      <rPr>
        <sz val="11"/>
        <color rgb="FF333333"/>
        <rFont val="Arial"/>
        <family val="2"/>
      </rPr>
      <t xml:space="preserve"> .</t>
    </r>
  </si>
  <si>
    <r>
      <t xml:space="preserve">L’ endroit , je le ferai quand même , je le ferai dans ma tête , je le tirerai de ma mémoire , je le tirerai vers moi , je me ferai une tête , je me ferai une mémoire , je n’ ai qu’ à écouter , la voix me dira tout , tout ce dont j’ ai besoin , elle me l’ a déjà dit , elle me le redira , tout ce dont j’ ai besoin , par petites bribes , en haletant , c’ est comme une confession , une dernière </t>
    </r>
    <r>
      <rPr>
        <b/>
        <sz val="11"/>
        <color rgb="FFCC3300"/>
        <rFont val="Arial"/>
        <family val="2"/>
      </rPr>
      <t>confession</t>
    </r>
    <r>
      <rPr>
        <sz val="11"/>
        <color rgb="FF333333"/>
        <rFont val="Arial"/>
        <family val="2"/>
      </rPr>
      <t xml:space="preserve"> , on la croit finie , puis elle rebondit , il y a eu tant de fautes , la mémoire est si mauvaise , les mots ne viennent plus , les mots se font rares , le souffle se fait court , non , c’ est autre chose , c’ est un réquisitoire , une mourante qui accuse , c’ est moi qu’ elle accuse , il faut accuser quelqu’ un , il faut trouver quelqu’ un , il faut un coupable , elle parle de mes méfaits , elle parle de ma tête , elle se dit à moi , elle dit que je regrette , que je veux être puni , mieux que je ne le suis , que je veux sortir , que je veux me livrer , il faut une victime , je n’ ai qu’ à écouter , elle indiquera ma cachette , elle me l’ indiquera , comment elle est faite , où en est la porte , s’ il y a une porte , et où je suis moi , et comment c’ est entre nous , quel genre de terrain , si c’ est la mer , ou si c’ est la montagne , et le chemin à suivre , pour que je puisse m’ en aller , m’ échapper , me livrer , arriver là où la hache tombe sans autre forme de procès , sur tous ceux qui viennent d’ ici , je ne suis pas le premier , je ne serai pas le premier , elle m’ aura , elle en a eu d’ autres , elle me dira comment faire , pour me lever , pour me mouvoir , pour faire comme un corps doué de désespoir , c’ est ainsi que je raisonne .</t>
    </r>
  </si>
  <si>
    <r>
      <t xml:space="preserve">Mais dès qu’ il vit que la </t>
    </r>
    <r>
      <rPr>
        <b/>
        <sz val="11"/>
        <color rgb="FFCC3300"/>
        <rFont val="Arial"/>
        <family val="2"/>
      </rPr>
      <t>confession</t>
    </r>
    <r>
      <rPr>
        <sz val="11"/>
        <color rgb="FF333333"/>
        <rFont val="Arial"/>
        <family val="2"/>
      </rPr>
      <t xml:space="preserve"> de </t>
    </r>
    <r>
      <rPr>
        <sz val="11"/>
        <color rgb="FF000000"/>
        <rFont val="Calibri"/>
        <family val="2"/>
        <scheme val="minor"/>
      </rPr>
      <t>Jacques</t>
    </r>
    <r>
      <rPr>
        <sz val="11"/>
        <color rgb="FF333333"/>
        <rFont val="Arial"/>
        <family val="2"/>
      </rPr>
      <t xml:space="preserve"> se terminait , sa physionomie se ranima .</t>
    </r>
  </si>
  <si>
    <r>
      <t xml:space="preserve">que comme la prudence conseillait de vivre avec ses amis comme devant un jour être ses ennemis , pour ne leur </t>
    </r>
    <r>
      <rPr>
        <b/>
        <sz val="11"/>
        <color rgb="FFCC3300"/>
        <rFont val="Arial"/>
        <family val="2"/>
      </rPr>
      <t>confier</t>
    </r>
    <r>
      <rPr>
        <sz val="11"/>
        <color rgb="FF333333"/>
        <rFont val="Arial"/>
        <family val="2"/>
      </rPr>
      <t xml:space="preserve"> rien de trop , qu’ aussi l’ amitié venant à se rompre , et pouvant nuire , elle ordonnait d’ user de ses ennemis comme pouvant être un jour amis .</t>
    </r>
  </si>
  <si>
    <r>
      <t xml:space="preserve">Je sais bien d’ autres nouvelles du pays , mais je ne veux pas vous les </t>
    </r>
    <r>
      <rPr>
        <b/>
        <sz val="11"/>
        <color rgb="FFCC3300"/>
        <rFont val="Arial"/>
        <family val="2"/>
      </rPr>
      <t>confier</t>
    </r>
    <r>
      <rPr>
        <sz val="11"/>
        <color rgb="FF333333"/>
        <rFont val="Arial"/>
        <family val="2"/>
      </rPr>
      <t xml:space="preserve"> .</t>
    </r>
  </si>
  <si>
    <r>
      <t xml:space="preserve">Il ne le lui </t>
    </r>
    <r>
      <rPr>
        <b/>
        <sz val="11"/>
        <color rgb="FFCC3300"/>
        <rFont val="Arial"/>
        <family val="2"/>
      </rPr>
      <t>confia</t>
    </r>
    <r>
      <rPr>
        <sz val="11"/>
        <color rgb="FF333333"/>
        <rFont val="Arial"/>
        <family val="2"/>
      </rPr>
      <t xml:space="preserve"> néanmoins qu’ à condition qu’ il ne le feroit voir à personne , dans la crainte qu’ il ne devinst public , ou par l’ impression , ou par la multiplication des copies .</t>
    </r>
  </si>
  <si>
    <r>
      <t xml:space="preserve">Ainsi ne sçachant que faire je me resolus de </t>
    </r>
    <r>
      <rPr>
        <b/>
        <sz val="11"/>
        <color rgb="FFCC3300"/>
        <rFont val="Arial"/>
        <family val="2"/>
      </rPr>
      <t>confier</t>
    </r>
    <r>
      <rPr>
        <sz val="11"/>
        <color rgb="FF333333"/>
        <rFont val="Arial"/>
        <family val="2"/>
      </rPr>
      <t xml:space="preserve"> ce secret à ce pere prieur du monastere de sainte </t>
    </r>
    <r>
      <rPr>
        <sz val="11"/>
        <color rgb="FF000000"/>
        <rFont val="Calibri"/>
        <family val="2"/>
        <scheme val="minor"/>
      </rPr>
      <t>Anne</t>
    </r>
    <r>
      <rPr>
        <sz val="11"/>
        <color rgb="FF333333"/>
        <rFont val="Arial"/>
        <family val="2"/>
      </rPr>
      <t xml:space="preserve"> pour voir ce qu’ il me conseilleroit .</t>
    </r>
  </si>
  <si>
    <r>
      <t xml:space="preserve">De sorte que comme toute amitié oblige au secret de ce qui se dit pendant l’ amitié , les amis d’ un jour ou d’ une heure sont obligés de se garder le secret de tout ce qu’ ils se </t>
    </r>
    <r>
      <rPr>
        <b/>
        <sz val="11"/>
        <color rgb="FFCC3300"/>
        <rFont val="Arial"/>
        <family val="2"/>
      </rPr>
      <t>confient</t>
    </r>
    <r>
      <rPr>
        <sz val="11"/>
        <color rgb="FF333333"/>
        <rFont val="Arial"/>
        <family val="2"/>
      </rPr>
      <t xml:space="preserve"> pendant ce jour ou pendant cette heure ; et la perfidie de l’ un ne pourroit nullement servir d’ excuse à celle de l’ autre .</t>
    </r>
  </si>
  <si>
    <r>
      <t xml:space="preserve">Il ne m’ en voulut point de mal ; il eut même la bonté de me dire que si je m’ en fusse ouvert à lui , dans le temps , il eût préféré à son intérêt celui que j’ y avois , sans comparaison plus considérable , par la raison du secret qui m’ avoit été </t>
    </r>
    <r>
      <rPr>
        <b/>
        <sz val="11"/>
        <color rgb="FFCC3300"/>
        <rFont val="Arial"/>
        <family val="2"/>
      </rPr>
      <t>confié</t>
    </r>
    <r>
      <rPr>
        <sz val="11"/>
        <color rgb="FF333333"/>
        <rFont val="Arial"/>
        <family val="2"/>
      </rPr>
      <t xml:space="preserve"> , et cette aventure ne nuisit pas , comme vous pouvez croire , à serrer la vieille amitié qui étoit entre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Turenne</t>
    </r>
    <r>
      <rPr>
        <sz val="11"/>
        <color rgb="FF333333"/>
        <rFont val="Arial"/>
        <family val="2"/>
      </rPr>
      <t xml:space="preserve"> et moi .</t>
    </r>
  </si>
  <si>
    <r>
      <t xml:space="preserve">Mon oncle veut résolûment que ma cousine épouse </t>
    </r>
    <r>
      <rPr>
        <sz val="11"/>
        <color rgb="FF000000"/>
        <rFont val="Calibri"/>
        <family val="2"/>
        <scheme val="minor"/>
      </rPr>
      <t>Villebrequin</t>
    </r>
    <r>
      <rPr>
        <sz val="11"/>
        <color rgb="FF333333"/>
        <rFont val="Arial"/>
        <family val="2"/>
      </rPr>
      <t xml:space="preserve"> , et les affaires sont tellement avancées , que je crois qu’ ils eussent été mariés dès aujourd’ hui , si vous n’ étiez aimé ; mais comme ma cousine m’ a </t>
    </r>
    <r>
      <rPr>
        <b/>
        <sz val="11"/>
        <color rgb="FFCC3300"/>
        <rFont val="Arial"/>
        <family val="2"/>
      </rPr>
      <t>confié</t>
    </r>
    <r>
      <rPr>
        <sz val="11"/>
        <color rgb="FF333333"/>
        <rFont val="Arial"/>
        <family val="2"/>
      </rPr>
      <t xml:space="preserve"> le secret de l’ amour qu’ elle vous porte , et que nous nous sommes vues à l’ extrémité par l’ avarice de mon vilain oncle , nous nous sommes avisées d’ une bonne invention pour différer le mariage .</t>
    </r>
  </si>
  <si>
    <r>
      <t xml:space="preserve">Chacun s’ en va de son côté , mais le chevalier </t>
    </r>
    <r>
      <rPr>
        <sz val="11"/>
        <color rgb="FF000000"/>
        <rFont val="Calibri"/>
        <family val="2"/>
        <scheme val="minor"/>
      </rPr>
      <t>De</t>
    </r>
    <r>
      <rPr>
        <sz val="11"/>
        <color rgb="FF333333"/>
        <rFont val="Arial"/>
        <family val="2"/>
      </rPr>
      <t xml:space="preserve"> </t>
    </r>
    <r>
      <rPr>
        <sz val="11"/>
        <color rgb="FF000000"/>
        <rFont val="Calibri"/>
        <family val="2"/>
        <scheme val="minor"/>
      </rPr>
      <t>Lorraine</t>
    </r>
    <r>
      <rPr>
        <sz val="11"/>
        <color rgb="FF333333"/>
        <rFont val="Arial"/>
        <family val="2"/>
      </rPr>
      <t xml:space="preserve"> alla droit chez monsieur , à qui il conta toute cette petite histoire , et monsieur un moment après la </t>
    </r>
    <r>
      <rPr>
        <b/>
        <sz val="11"/>
        <color rgb="FFCC3300"/>
        <rFont val="Arial"/>
        <family val="2"/>
      </rPr>
      <t>confia</t>
    </r>
    <r>
      <rPr>
        <sz val="11"/>
        <color rgb="FF333333"/>
        <rFont val="Arial"/>
        <family val="2"/>
      </rPr>
      <t xml:space="preserve"> au roi .</t>
    </r>
  </si>
  <si>
    <r>
      <t xml:space="preserve">Oüy , cher </t>
    </r>
    <r>
      <rPr>
        <sz val="11"/>
        <color rgb="FF000000"/>
        <rFont val="Calibri"/>
        <family val="2"/>
        <scheme val="minor"/>
      </rPr>
      <t>Philon</t>
    </r>
    <r>
      <rPr>
        <sz val="11"/>
        <color rgb="FF333333"/>
        <rFont val="Arial"/>
        <family val="2"/>
      </rPr>
      <t xml:space="preserve"> , je parle de la reyne , et veux bien </t>
    </r>
    <r>
      <rPr>
        <b/>
        <sz val="11"/>
        <color rgb="FFCC3300"/>
        <rFont val="Arial"/>
        <family val="2"/>
      </rPr>
      <t>confier</t>
    </r>
    <r>
      <rPr>
        <sz val="11"/>
        <color rgb="FF333333"/>
        <rFont val="Arial"/>
        <family val="2"/>
      </rPr>
      <t xml:space="preserve"> à ton esprit discret un malheur que je tiens pour tout autre secret .</t>
    </r>
  </si>
  <si>
    <r>
      <t xml:space="preserve">Elle s’ avança avec précipitation vers </t>
    </r>
    <r>
      <rPr>
        <sz val="11"/>
        <color rgb="FF000000"/>
        <rFont val="Calibri"/>
        <family val="2"/>
        <scheme val="minor"/>
      </rPr>
      <t>Madame</t>
    </r>
    <r>
      <rPr>
        <sz val="11"/>
        <color rgb="FF333333"/>
        <rFont val="Arial"/>
        <family val="2"/>
      </rPr>
      <t xml:space="preserve"> la </t>
    </r>
    <r>
      <rPr>
        <sz val="11"/>
        <color rgb="FF000000"/>
        <rFont val="Calibri"/>
        <family val="2"/>
        <scheme val="minor"/>
      </rPr>
      <t>Dauphine</t>
    </r>
    <r>
      <rPr>
        <sz val="11"/>
        <color rgb="FF333333"/>
        <rFont val="Arial"/>
        <family val="2"/>
      </rPr>
      <t xml:space="preserve"> , et luy dit tout bas qu’ il falloit bien se garder de luy parler de cette avanture ; qu’ il l’ avoit </t>
    </r>
    <r>
      <rPr>
        <b/>
        <sz val="11"/>
        <color rgb="FFCC3300"/>
        <rFont val="Arial"/>
        <family val="2"/>
      </rPr>
      <t>confiée</t>
    </r>
    <r>
      <rPr>
        <sz val="11"/>
        <color rgb="FF333333"/>
        <rFont val="Arial"/>
        <family val="2"/>
      </rPr>
      <t xml:space="preserve"> au </t>
    </r>
    <r>
      <rPr>
        <sz val="11"/>
        <color rgb="FF000000"/>
        <rFont val="Calibri"/>
        <family val="2"/>
        <scheme val="minor"/>
      </rPr>
      <t>Vidame</t>
    </r>
    <r>
      <rPr>
        <sz val="11"/>
        <color rgb="FF333333"/>
        <rFont val="Arial"/>
        <family val="2"/>
      </rPr>
      <t xml:space="preserve"> de </t>
    </r>
    <r>
      <rPr>
        <sz val="11"/>
        <color rgb="FF000000"/>
        <rFont val="Calibri"/>
        <family val="2"/>
        <scheme val="minor"/>
      </rPr>
      <t>Chartres</t>
    </r>
    <r>
      <rPr>
        <sz val="11"/>
        <color rgb="FF333333"/>
        <rFont val="Arial"/>
        <family val="2"/>
      </rPr>
      <t xml:space="preserve"> ; et que ce seroit une chose capable de les brouiller .</t>
    </r>
  </si>
  <si>
    <r>
      <t>Mme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Puisieux</t>
    </r>
    <r>
      <rPr>
        <sz val="11"/>
        <color rgb="FF333333"/>
        <rFont val="Arial"/>
        <family val="2"/>
      </rPr>
      <t xml:space="preserve"> entreprend donc de faire entendre raison à ce brutal et </t>
    </r>
    <r>
      <rPr>
        <sz val="11"/>
        <color rgb="FF000000"/>
        <rFont val="Calibri"/>
        <family val="2"/>
        <scheme val="minor"/>
      </rPr>
      <t>Bandeuil</t>
    </r>
    <r>
      <rPr>
        <sz val="11"/>
        <color rgb="FF333333"/>
        <rFont val="Arial"/>
        <family val="2"/>
      </rPr>
      <t xml:space="preserve"> , que je vois tous les jours , assure que nous aurons cette ratification , mais qu’ il attend encore un peu afin que la chose soit tout à fait de mauvaise grâce , et qu’ il a </t>
    </r>
    <r>
      <rPr>
        <b/>
        <sz val="11"/>
        <color rgb="FFCC3300"/>
        <rFont val="Arial"/>
        <family val="2"/>
      </rPr>
      <t>confié</t>
    </r>
    <r>
      <rPr>
        <sz val="11"/>
        <color rgb="FF333333"/>
        <rFont val="Arial"/>
        <family val="2"/>
      </rPr>
      <t xml:space="preserve"> à monsieur le coadjuteur un secret de confession , qu’ il ne m’ a point voulu dire , sur lequel il doit dormir , et moi par conséquent .</t>
    </r>
  </si>
  <si>
    <r>
      <t xml:space="preserve">Ce que par son adveu je croy justifier , c’ est à vous seulement qu’ il le doit </t>
    </r>
    <r>
      <rPr>
        <b/>
        <sz val="11"/>
        <color rgb="FFC00000"/>
        <rFont val="Calibri"/>
        <family val="2"/>
        <scheme val="minor"/>
      </rPr>
      <t>confier</t>
    </r>
    <r>
      <rPr>
        <sz val="11"/>
        <color rgb="FF000000"/>
        <rFont val="Calibri"/>
        <family val="2"/>
        <scheme val="minor"/>
      </rPr>
      <t xml:space="preserve"> , et mesme je vous livre à la fureur d’ un traistre , si je découvre ailleurs ce qu’ on m’ en fait connoistre ; il m’ engage au secret , et pour se voir sans bruit par des lieux dérobez près de vous introduit , comme sans nouvel ordre il n’ y sçauroit pretendre , dans le bois du jardin il est allé l’ attendre .</t>
    </r>
  </si>
  <si>
    <r>
      <t xml:space="preserve">Vous ne sçauriez deviner , mademoiselle , celle de qui je veux parler , et c’ est un secret trop important pour le </t>
    </r>
    <r>
      <rPr>
        <b/>
        <sz val="11"/>
        <color rgb="FFCC3300"/>
        <rFont val="Arial"/>
        <family val="2"/>
      </rPr>
      <t>confier</t>
    </r>
    <r>
      <rPr>
        <sz val="11"/>
        <color rgb="FF333333"/>
        <rFont val="Arial"/>
        <family val="2"/>
      </rPr>
      <t xml:space="preserve"> à personne .</t>
    </r>
  </si>
  <si>
    <r>
      <t xml:space="preserve">L’ on </t>
    </r>
    <r>
      <rPr>
        <b/>
        <sz val="11"/>
        <color rgb="FFCC3300"/>
        <rFont val="Arial"/>
        <family val="2"/>
      </rPr>
      <t>confie</t>
    </r>
    <r>
      <rPr>
        <sz val="11"/>
        <color rgb="FF333333"/>
        <rFont val="Arial"/>
        <family val="2"/>
      </rPr>
      <t xml:space="preserve"> son secret dans l’ amitié ; mais il échappe dans l’ amour .</t>
    </r>
  </si>
  <si>
    <r>
      <t xml:space="preserve">Il n’ y a que vous à qui je veuille </t>
    </r>
    <r>
      <rPr>
        <b/>
        <sz val="11"/>
        <color rgb="FFCC3300"/>
        <rFont val="Arial"/>
        <family val="2"/>
      </rPr>
      <t>confier</t>
    </r>
    <r>
      <rPr>
        <sz val="11"/>
        <color rgb="FF333333"/>
        <rFont val="Arial"/>
        <family val="2"/>
      </rPr>
      <t xml:space="preserve"> ce qu’ elle contient .</t>
    </r>
  </si>
  <si>
    <r>
      <t xml:space="preserve">S’ il s’ agissoit ici de domter les rebelles , ou de tenter encor des conquêtes nouvelles , on ne vous auroit pas </t>
    </r>
    <r>
      <rPr>
        <b/>
        <sz val="11"/>
        <color rgb="FFFF0000"/>
        <rFont val="Calibri"/>
        <family val="2"/>
        <scheme val="minor"/>
      </rPr>
      <t>confié</t>
    </r>
    <r>
      <rPr>
        <sz val="11"/>
        <color rgb="FF000000"/>
        <rFont val="Calibri"/>
        <family val="2"/>
        <scheme val="minor"/>
      </rPr>
      <t xml:space="preserve"> ces secrets .</t>
    </r>
  </si>
  <si>
    <r>
      <t xml:space="preserve">Elle me fait part de toutes ses observations , et me </t>
    </r>
    <r>
      <rPr>
        <b/>
        <sz val="11"/>
        <color rgb="FFCC3300"/>
        <rFont val="Arial"/>
        <family val="2"/>
      </rPr>
      <t>confie</t>
    </r>
    <r>
      <rPr>
        <sz val="11"/>
        <color rgb="FF333333"/>
        <rFont val="Arial"/>
        <family val="2"/>
      </rPr>
      <t xml:space="preserve"> ses jugemens particuliers sur les gens que nous voyons ; mais jamais , devant le tiers le moins suspect , elle ne se permettroit une légère critique même indirecte .</t>
    </r>
  </si>
  <si>
    <r>
      <t xml:space="preserve">Mon frère avoit évité de me laisser apercevoir le fond de son ame ; mais , en nous occupant d’ une douleur qui nous étoit commune , il ne put résister à me </t>
    </r>
    <r>
      <rPr>
        <b/>
        <sz val="11"/>
        <color rgb="FFCC3300"/>
        <rFont val="Arial"/>
        <family val="2"/>
      </rPr>
      <t>confier</t>
    </r>
    <r>
      <rPr>
        <sz val="11"/>
        <color rgb="FF333333"/>
        <rFont val="Arial"/>
        <family val="2"/>
      </rPr>
      <t xml:space="preserve"> ses chagrins particuliers .</t>
    </r>
  </si>
  <si>
    <r>
      <t xml:space="preserve">Cependant il m’ est doux de </t>
    </r>
    <r>
      <rPr>
        <b/>
        <sz val="11"/>
        <color rgb="FFCC3300"/>
        <rFont val="Arial"/>
        <family val="2"/>
      </rPr>
      <t>confier</t>
    </r>
    <r>
      <rPr>
        <sz val="11"/>
        <color rgb="FF333333"/>
        <rFont val="Arial"/>
        <family val="2"/>
      </rPr>
      <t xml:space="preserve"> du moins mes secrets à votre ame et mon sort à vos soins .</t>
    </r>
  </si>
  <si>
    <r>
      <t xml:space="preserve">Il me montra aussi des questions très épineuses que lui proposoit l’ impératrice sur les Époques de la Nature ; il me </t>
    </r>
    <r>
      <rPr>
        <b/>
        <sz val="11"/>
        <color rgb="FFCC3300"/>
        <rFont val="Arial"/>
        <family val="2"/>
      </rPr>
      <t>confia</t>
    </r>
    <r>
      <rPr>
        <sz val="11"/>
        <color rgb="FF333333"/>
        <rFont val="Arial"/>
        <family val="2"/>
      </rPr>
      <t xml:space="preserve"> les réponses qu’ il y faisoit .</t>
    </r>
  </si>
  <si>
    <r>
      <t xml:space="preserve">Tourmentée par mes scrupules , je n’ ai osé , quand j’ ai pu t’ entretenir , te </t>
    </r>
    <r>
      <rPr>
        <b/>
        <sz val="11"/>
        <color rgb="FFCC3300"/>
        <rFont val="Arial"/>
        <family val="2"/>
      </rPr>
      <t>confier</t>
    </r>
    <r>
      <rPr>
        <sz val="11"/>
        <color rgb="FF333333"/>
        <rFont val="Arial"/>
        <family val="2"/>
      </rPr>
      <t xml:space="preserve"> l’ espérance dont je m’ étois bercée , que tu serois mon libérateur .</t>
    </r>
  </si>
  <si>
    <r>
      <t xml:space="preserve">Abusée par une erreur , dont elle aimoit à s’ aveugler , elle ne pouvoit concevoir pourquoi le maire refusoit de lui </t>
    </r>
    <r>
      <rPr>
        <b/>
        <sz val="11"/>
        <color rgb="FFCC3300"/>
        <rFont val="Arial"/>
        <family val="2"/>
      </rPr>
      <t>confier</t>
    </r>
    <r>
      <rPr>
        <sz val="11"/>
        <color rgb="FF333333"/>
        <rFont val="Arial"/>
        <family val="2"/>
      </rPr>
      <t xml:space="preserve"> ses peines .</t>
    </r>
  </si>
  <si>
    <r>
      <t xml:space="preserve">Mais ne manquez pas de me renvoyer par la première occasion ce que le docteur a la bonté de me </t>
    </r>
    <r>
      <rPr>
        <b/>
        <sz val="11"/>
        <color rgb="FFCC3300"/>
        <rFont val="Arial"/>
        <family val="2"/>
      </rPr>
      <t>confier</t>
    </r>
    <r>
      <rPr>
        <sz val="11"/>
        <color rgb="FF333333"/>
        <rFont val="Arial"/>
        <family val="2"/>
      </rPr>
      <t xml:space="preserve"> .</t>
    </r>
  </si>
  <si>
    <r>
      <t xml:space="preserve">Je tremblois en vous voyant pénétrer un secret que jamais je n’ eusse osé vous </t>
    </r>
    <r>
      <rPr>
        <b/>
        <sz val="11"/>
        <color rgb="FFCC3300"/>
        <rFont val="Arial"/>
        <family val="2"/>
      </rPr>
      <t>confier</t>
    </r>
    <r>
      <rPr>
        <sz val="11"/>
        <color rgb="FF333333"/>
        <rFont val="Arial"/>
        <family val="2"/>
      </rPr>
      <t xml:space="preserve"> .</t>
    </r>
  </si>
  <si>
    <r>
      <t xml:space="preserve">À présent que vous êtes bien loin , on peut vous </t>
    </r>
    <r>
      <rPr>
        <b/>
        <sz val="11"/>
        <color rgb="FFCC3300"/>
        <rFont val="Arial"/>
        <family val="2"/>
      </rPr>
      <t>confier</t>
    </r>
    <r>
      <rPr>
        <sz val="11"/>
        <color rgb="FF333333"/>
        <rFont val="Arial"/>
        <family val="2"/>
      </rPr>
      <t xml:space="preserve"> que </t>
    </r>
    <r>
      <rPr>
        <sz val="11"/>
        <color rgb="FF000000"/>
        <rFont val="Calibri"/>
        <family val="2"/>
        <scheme val="minor"/>
      </rPr>
      <t>Mademoiselle</t>
    </r>
    <r>
      <rPr>
        <sz val="11"/>
        <color rgb="FF333333"/>
        <rFont val="Arial"/>
        <family val="2"/>
      </rPr>
      <t xml:space="preserve"> </t>
    </r>
    <r>
      <rPr>
        <sz val="11"/>
        <color rgb="FF000000"/>
        <rFont val="Calibri"/>
        <family val="2"/>
        <scheme val="minor"/>
      </rPr>
      <t>Diderot</t>
    </r>
    <r>
      <rPr>
        <sz val="11"/>
        <color rgb="FF333333"/>
        <rFont val="Arial"/>
        <family val="2"/>
      </rPr>
      <t xml:space="preserve"> est enchantée de vous ; elle prétend que vous êtes le seul étranger honnête qui se soit souvenu de l’ accueil de son papa .</t>
    </r>
  </si>
  <si>
    <r>
      <t xml:space="preserve">Je n’ ai de ma vie été si malheureuse , en présence d’ une mère , d’ un père , qui me reprochent sans cesse le voyage d’ </t>
    </r>
    <r>
      <rPr>
        <sz val="11"/>
        <color rgb="FF000000"/>
        <rFont val="Calibri"/>
        <family val="2"/>
        <scheme val="minor"/>
      </rPr>
      <t>Angleterre</t>
    </r>
    <r>
      <rPr>
        <sz val="11"/>
        <color rgb="FF333333"/>
        <rFont val="Arial"/>
        <family val="2"/>
      </rPr>
      <t xml:space="preserve"> , avec un mari dont la générosité m’ accable d’ autant plus que je n’ y puis répondre , en spectacle à tous ceux qui ne conçoivent pas pourquoi je m’ établis à part de </t>
    </r>
    <r>
      <rPr>
        <sz val="11"/>
        <color rgb="FF000000"/>
        <rFont val="Calibri"/>
        <family val="2"/>
        <scheme val="minor"/>
      </rPr>
      <t>Coppet</t>
    </r>
    <r>
      <rPr>
        <sz val="11"/>
        <color rgb="FF333333"/>
        <rFont val="Arial"/>
        <family val="2"/>
      </rPr>
      <t xml:space="preserve"> , - et demandent chaque jour si vous êtes arrivé , ou si je vais courir après vous , - sans un ami , sans un coeur à qui j’ osasse </t>
    </r>
    <r>
      <rPr>
        <b/>
        <sz val="11"/>
        <color rgb="FFCC3300"/>
        <rFont val="Arial"/>
        <family val="2"/>
      </rPr>
      <t>confier</t>
    </r>
    <r>
      <rPr>
        <sz val="11"/>
        <color rgb="FF333333"/>
        <rFont val="Arial"/>
        <family val="2"/>
      </rPr>
      <t xml:space="preserve"> que vous ne m’ aimez plus , craignant de le dire de peur de l’ entendre .</t>
    </r>
  </si>
  <si>
    <r>
      <t xml:space="preserve">J’ eus le bonheur de rencontrer à </t>
    </r>
    <r>
      <rPr>
        <sz val="11"/>
        <color rgb="FF000000"/>
        <rFont val="Calibri"/>
        <family val="2"/>
        <scheme val="minor"/>
      </rPr>
      <t>Byzance</t>
    </r>
    <r>
      <rPr>
        <sz val="11"/>
        <color rgb="FF333333"/>
        <rFont val="Arial"/>
        <family val="2"/>
      </rPr>
      <t xml:space="preserve"> le jeune prince </t>
    </r>
    <r>
      <rPr>
        <sz val="11"/>
        <color rgb="FF000000"/>
        <rFont val="Calibri"/>
        <family val="2"/>
        <scheme val="minor"/>
      </rPr>
      <t>Constantin</t>
    </r>
    <r>
      <rPr>
        <sz val="11"/>
        <color rgb="FF333333"/>
        <rFont val="Arial"/>
        <family val="2"/>
      </rPr>
      <t xml:space="preserve"> , qui daigna me presser dans ses bras , et me </t>
    </r>
    <r>
      <rPr>
        <b/>
        <sz val="11"/>
        <color rgb="FFCC3300"/>
        <rFont val="Arial"/>
        <family val="2"/>
      </rPr>
      <t>confier</t>
    </r>
    <r>
      <rPr>
        <sz val="11"/>
        <color rgb="FF333333"/>
        <rFont val="Arial"/>
        <family val="2"/>
      </rPr>
      <t xml:space="preserve"> ses vastes projets .</t>
    </r>
  </si>
  <si>
    <r>
      <t xml:space="preserve">Je ne puis me permettre , sans son aveu , de vous apprendre ce que cette lettre contient , elle vous le </t>
    </r>
    <r>
      <rPr>
        <b/>
        <sz val="11"/>
        <color rgb="FFCC3300"/>
        <rFont val="Arial"/>
        <family val="2"/>
      </rPr>
      <t>confiera</t>
    </r>
    <r>
      <rPr>
        <sz val="11"/>
        <color rgb="FF333333"/>
        <rFont val="Arial"/>
        <family val="2"/>
      </rPr>
      <t xml:space="preserve"> sans doute .</t>
    </r>
  </si>
  <si>
    <r>
      <t xml:space="preserve">enfin , je veux que vous sachiez combien le coeur à qui vous avez </t>
    </r>
    <r>
      <rPr>
        <b/>
        <sz val="11"/>
        <color rgb="FFCC3300"/>
        <rFont val="Arial"/>
        <family val="2"/>
      </rPr>
      <t>confié</t>
    </r>
    <r>
      <rPr>
        <sz val="11"/>
        <color rgb="FF333333"/>
        <rFont val="Arial"/>
        <family val="2"/>
      </rPr>
      <t xml:space="preserve"> quelque chose de vous est pur de toutes les choses mauvaises dont vous le chargez , et avec quelle ferveur il désire que tout vous soit heureux dans la vie .</t>
    </r>
  </si>
  <si>
    <r>
      <t xml:space="preserve">Expulsé de son poste par des procédés de tartuferie galonnée qui seront mis en lumière , n’ ayant que trop de raisons de craindre pour sa vie , il a </t>
    </r>
    <r>
      <rPr>
        <b/>
        <sz val="11"/>
        <color rgb="FFCC3300"/>
        <rFont val="Arial"/>
        <family val="2"/>
      </rPr>
      <t>confié</t>
    </r>
    <r>
      <rPr>
        <sz val="11"/>
        <color rgb="FF333333"/>
        <rFont val="Arial"/>
        <family val="2"/>
      </rPr>
      <t xml:space="preserve"> ses secrets à un ami qui , toujours dans l’ idée de mettre d’ accord les contradictoires , a follement essayé de sauvegarder la situation du soldat et de faire en même temps la justice .</t>
    </r>
  </si>
  <si>
    <r>
      <t xml:space="preserve">Elle écrivit deux lettres , l’ une à Alonzo , où , sans lui </t>
    </r>
    <r>
      <rPr>
        <b/>
        <sz val="11"/>
        <color rgb="FFCC3300"/>
        <rFont val="Arial"/>
        <family val="2"/>
      </rPr>
      <t>confier</t>
    </r>
    <r>
      <rPr>
        <sz val="11"/>
        <color rgb="FF333333"/>
        <rFont val="Arial"/>
        <family val="2"/>
      </rPr>
      <t xml:space="preserve"> le secret de son coeur et le lieu de sa retraite , elle lui disait un éternel adieu , en lui déclarant qu’ elle allait se consacrer à Dieu .</t>
    </r>
  </si>
  <si>
    <r>
      <t xml:space="preserve">Je ne le </t>
    </r>
    <r>
      <rPr>
        <b/>
        <sz val="11"/>
        <color rgb="FFCC3300"/>
        <rFont val="Arial"/>
        <family val="2"/>
      </rPr>
      <t>confie</t>
    </r>
    <r>
      <rPr>
        <sz val="11"/>
        <color rgb="FF333333"/>
        <rFont val="Arial"/>
        <family val="2"/>
      </rPr>
      <t xml:space="preserve"> qu’ à vous , ma chère Delphine ; mais parce que je ne suis point faite pour inspirer de l’ amour , il ne s’ ensuit pas que mon coeur ne soit pas susceptible des affections les plus tendres . </t>
    </r>
  </si>
  <si>
    <r>
      <t xml:space="preserve">Il commença par </t>
    </r>
    <r>
      <rPr>
        <b/>
        <sz val="11"/>
        <color rgb="FFCC3300"/>
        <rFont val="Arial"/>
        <family val="2"/>
      </rPr>
      <t>confier</t>
    </r>
    <r>
      <rPr>
        <sz val="11"/>
        <color rgb="FF333333"/>
        <rFont val="Arial"/>
        <family val="2"/>
      </rPr>
      <t xml:space="preserve"> , sous le sceau du secret , à </t>
    </r>
    <r>
      <rPr>
        <sz val="11"/>
        <color rgb="FF000000"/>
        <rFont val="Calibri"/>
        <family val="2"/>
        <scheme val="minor"/>
      </rPr>
      <t>Mesdames</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Serpierre</t>
    </r>
    <r>
      <rPr>
        <sz val="11"/>
        <color rgb="FF333333"/>
        <rFont val="Arial"/>
        <family val="2"/>
      </rPr>
      <t xml:space="preserve"> , </t>
    </r>
    <r>
      <rPr>
        <sz val="11"/>
        <color rgb="FF000000"/>
        <rFont val="Calibri"/>
        <family val="2"/>
        <scheme val="minor"/>
      </rPr>
      <t>De</t>
    </r>
    <r>
      <rPr>
        <sz val="11"/>
        <color rgb="FF333333"/>
        <rFont val="Arial"/>
        <family val="2"/>
      </rPr>
      <t xml:space="preserve"> </t>
    </r>
    <r>
      <rPr>
        <sz val="11"/>
        <color rgb="FF000000"/>
        <rFont val="Calibri"/>
        <family val="2"/>
        <scheme val="minor"/>
      </rPr>
      <t>Marcilly</t>
    </r>
    <r>
      <rPr>
        <sz val="11"/>
        <color rgb="FF333333"/>
        <rFont val="Arial"/>
        <family val="2"/>
      </rPr>
      <t xml:space="preserve"> et </t>
    </r>
    <r>
      <rPr>
        <sz val="11"/>
        <color rgb="FF000000"/>
        <rFont val="Calibri"/>
        <family val="2"/>
        <scheme val="minor"/>
      </rPr>
      <t>De</t>
    </r>
    <r>
      <rPr>
        <sz val="11"/>
        <color rgb="FF333333"/>
        <rFont val="Arial"/>
        <family val="2"/>
      </rPr>
      <t xml:space="preserve"> </t>
    </r>
    <r>
      <rPr>
        <sz val="11"/>
        <color rgb="FF000000"/>
        <rFont val="Calibri"/>
        <family val="2"/>
        <scheme val="minor"/>
      </rPr>
      <t>Puylaurens</t>
    </r>
    <r>
      <rPr>
        <sz val="11"/>
        <color rgb="FF333333"/>
        <rFont val="Arial"/>
        <family val="2"/>
      </rPr>
      <t xml:space="preserve"> , que </t>
    </r>
    <r>
      <rPr>
        <sz val="11"/>
        <color rgb="FF000000"/>
        <rFont val="Calibri"/>
        <family val="2"/>
        <scheme val="minor"/>
      </rPr>
      <t>Madame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Chasteller</t>
    </r>
    <r>
      <rPr>
        <sz val="11"/>
        <color rgb="FF333333"/>
        <rFont val="Arial"/>
        <family val="2"/>
      </rPr>
      <t xml:space="preserve"> était plus malade qu’ on ne le pensait , et que sa maladie serait longue tout au moins .</t>
    </r>
  </si>
  <si>
    <r>
      <t>M</t>
    </r>
    <r>
      <rPr>
        <sz val="11"/>
        <color rgb="FF333333"/>
        <rFont val="Arial"/>
        <family val="2"/>
      </rPr>
      <t xml:space="preserve"> </t>
    </r>
    <r>
      <rPr>
        <sz val="11"/>
        <color rgb="FF000000"/>
        <rFont val="Calibri"/>
        <family val="2"/>
        <scheme val="minor"/>
      </rPr>
      <t>Janotet</t>
    </r>
    <r>
      <rPr>
        <sz val="11"/>
        <color rgb="FF333333"/>
        <rFont val="Arial"/>
        <family val="2"/>
      </rPr>
      <t xml:space="preserve"> délayait sa conversation dans une eau fade , et , pour mieux se faire entendre de ses interlocuteurs , car il avait une voix blanche et insaisissable , il se penchait à leur oreille comme s’ il avait à leur </t>
    </r>
    <r>
      <rPr>
        <b/>
        <sz val="11"/>
        <color rgb="FFCC3300"/>
        <rFont val="Arial"/>
        <family val="2"/>
      </rPr>
      <t>confier</t>
    </r>
    <r>
      <rPr>
        <sz val="11"/>
        <color rgb="FF333333"/>
        <rFont val="Arial"/>
        <family val="2"/>
      </rPr>
      <t xml:space="preserve"> des choses secrètes .</t>
    </r>
  </si>
  <si>
    <r>
      <t xml:space="preserve">Vous comprenez , reprit la Catalane , que ce secret , je le </t>
    </r>
    <r>
      <rPr>
        <b/>
        <sz val="11"/>
        <color rgb="FFCC3300"/>
        <rFont val="Arial"/>
        <family val="2"/>
      </rPr>
      <t>confie</t>
    </r>
    <r>
      <rPr>
        <sz val="11"/>
        <color rgb="FF333333"/>
        <rFont val="Arial"/>
        <family val="2"/>
      </rPr>
      <t xml:space="preserve"> à vous , galant homme .</t>
    </r>
  </si>
  <si>
    <r>
      <t xml:space="preserve">Ce que souffrit la pauvre femme , personne ne le sait que moi , car elle me le </t>
    </r>
    <r>
      <rPr>
        <b/>
        <sz val="11"/>
        <color rgb="FFCC3300"/>
        <rFont val="Arial"/>
        <family val="2"/>
      </rPr>
      <t>confia</t>
    </r>
    <r>
      <rPr>
        <sz val="11"/>
        <color rgb="FF333333"/>
        <rFont val="Arial"/>
        <family val="2"/>
      </rPr>
      <t xml:space="preserve"> lors d’ un voyage que je fis à </t>
    </r>
    <r>
      <rPr>
        <sz val="11"/>
        <color rgb="FF000000"/>
        <rFont val="Calibri"/>
        <family val="2"/>
        <scheme val="minor"/>
      </rPr>
      <t>Paris</t>
    </r>
    <r>
      <rPr>
        <sz val="11"/>
        <color rgb="FF333333"/>
        <rFont val="Arial"/>
        <family val="2"/>
      </rPr>
      <t xml:space="preserve"> .</t>
    </r>
  </si>
  <si>
    <r>
      <t xml:space="preserve">Je n’ avais point d’ expressions assez vives pour lui témoigner ma reconnaissance ; je lui </t>
    </r>
    <r>
      <rPr>
        <b/>
        <sz val="11"/>
        <color rgb="FFCC3300"/>
        <rFont val="Arial"/>
        <family val="2"/>
      </rPr>
      <t>confiai</t>
    </r>
    <r>
      <rPr>
        <sz val="11"/>
        <color rgb="FF333333"/>
        <rFont val="Arial"/>
        <family val="2"/>
      </rPr>
      <t xml:space="preserve"> mes craintes sur l’ éclat qui venait de se passer ; je lui avouai que je redoutais l’ impression qu’ il pouvait faire sur Léonce .</t>
    </r>
  </si>
  <si>
    <r>
      <t xml:space="preserve">Le résultat de cette élégie et de ce que m’ a </t>
    </r>
    <r>
      <rPr>
        <b/>
        <sz val="11"/>
        <color rgb="FFCC3300"/>
        <rFont val="Arial"/>
        <family val="2"/>
      </rPr>
      <t>confié</t>
    </r>
    <r>
      <rPr>
        <sz val="11"/>
        <color rgb="FF333333"/>
        <rFont val="Arial"/>
        <family val="2"/>
      </rPr>
      <t xml:space="preserve"> </t>
    </r>
    <r>
      <rPr>
        <sz val="11"/>
        <color rgb="FF000000"/>
        <rFont val="Calibri"/>
        <family val="2"/>
        <scheme val="minor"/>
      </rPr>
      <t>Ampère</t>
    </r>
    <r>
      <rPr>
        <sz val="11"/>
        <color rgb="FF333333"/>
        <rFont val="Arial"/>
        <family val="2"/>
      </rPr>
      <t xml:space="preserve"> dans la conversation est que </t>
    </r>
    <r>
      <rPr>
        <sz val="11"/>
        <color rgb="FF000000"/>
        <rFont val="Calibri"/>
        <family val="2"/>
        <scheme val="minor"/>
      </rPr>
      <t>Louise</t>
    </r>
    <r>
      <rPr>
        <sz val="11"/>
        <color rgb="FF333333"/>
        <rFont val="Arial"/>
        <family val="2"/>
      </rPr>
      <t xml:space="preserve"> ne l’ a jamais aimé sérieusement et que sa bienveillance et son amitié véritable pour lui l’ ont conduit d’ erreur en erreur jusqu’ au mois de novembre dernier .</t>
    </r>
  </si>
  <si>
    <r>
      <t xml:space="preserve">Je veux te </t>
    </r>
    <r>
      <rPr>
        <b/>
        <sz val="11"/>
        <color rgb="FFCC3300"/>
        <rFont val="Arial"/>
        <family val="2"/>
      </rPr>
      <t>confier</t>
    </r>
    <r>
      <rPr>
        <sz val="11"/>
        <color rgb="FF333333"/>
        <rFont val="Arial"/>
        <family val="2"/>
      </rPr>
      <t xml:space="preserve"> en secret , à toi qui es du </t>
    </r>
    <r>
      <rPr>
        <sz val="11"/>
        <color rgb="FF000000"/>
        <rFont val="Calibri"/>
        <family val="2"/>
        <scheme val="minor"/>
      </rPr>
      <t>Christ</t>
    </r>
    <r>
      <rPr>
        <sz val="11"/>
        <color rgb="FF333333"/>
        <rFont val="Arial"/>
        <family val="2"/>
      </rPr>
      <t xml:space="preserve"> , ce que la prudence me défend de dévoiler clairement aux nôtres .</t>
    </r>
  </si>
  <si>
    <r>
      <t xml:space="preserve">Il </t>
    </r>
    <r>
      <rPr>
        <b/>
        <sz val="11"/>
        <color rgb="FFCC3300"/>
        <rFont val="Arial"/>
        <family val="2"/>
      </rPr>
      <t>confie</t>
    </r>
    <r>
      <rPr>
        <sz val="11"/>
        <color rgb="FF333333"/>
        <rFont val="Arial"/>
        <family val="2"/>
      </rPr>
      <t xml:space="preserve"> à son ami </t>
    </r>
    <r>
      <rPr>
        <sz val="11"/>
        <color rgb="FF000000"/>
        <rFont val="Calibri"/>
        <family val="2"/>
        <scheme val="minor"/>
      </rPr>
      <t>Le</t>
    </r>
    <r>
      <rPr>
        <sz val="11"/>
        <color rgb="FF333333"/>
        <rFont val="Arial"/>
        <family val="2"/>
      </rPr>
      <t xml:space="preserve"> </t>
    </r>
    <r>
      <rPr>
        <sz val="11"/>
        <color rgb="FF000000"/>
        <rFont val="Calibri"/>
        <family val="2"/>
        <scheme val="minor"/>
      </rPr>
      <t>Vasseur</t>
    </r>
    <r>
      <rPr>
        <sz val="11"/>
        <color rgb="FF333333"/>
        <rFont val="Arial"/>
        <family val="2"/>
      </rPr>
      <t xml:space="preserve"> : "il y a ici une demoiselle fort bien faite et d’ une taille fort avantageuse ..."</t>
    </r>
  </si>
  <si>
    <r>
      <t>Laura</t>
    </r>
    <r>
      <rPr>
        <sz val="11"/>
        <color rgb="FF333333"/>
        <rFont val="Arial"/>
        <family val="2"/>
      </rPr>
      <t xml:space="preserve"> m’ a </t>
    </r>
    <r>
      <rPr>
        <b/>
        <sz val="11"/>
        <color rgb="FFCC3300"/>
        <rFont val="Arial"/>
        <family val="2"/>
      </rPr>
      <t>confié</t>
    </r>
    <r>
      <rPr>
        <sz val="11"/>
        <color rgb="FF333333"/>
        <rFont val="Arial"/>
        <family val="2"/>
      </rPr>
      <t xml:space="preserve"> qu’ elle avait des espérances ; mais chut! </t>
    </r>
    <r>
      <rPr>
        <sz val="11"/>
        <color rgb="FF000000"/>
        <rFont val="Calibri"/>
        <family val="2"/>
        <scheme val="minor"/>
      </rPr>
      <t>... Elle préfère qu’ on ne le sache pas encore .</t>
    </r>
  </si>
  <si>
    <r>
      <t xml:space="preserve">Elle attendait qu’ il la lui </t>
    </r>
    <r>
      <rPr>
        <b/>
        <sz val="11"/>
        <color rgb="FFCC3300"/>
        <rFont val="Arial"/>
        <family val="2"/>
      </rPr>
      <t>confiât</t>
    </r>
    <r>
      <rPr>
        <sz val="11"/>
        <color rgb="FF333333"/>
        <rFont val="Arial"/>
        <family val="2"/>
      </rPr>
      <t xml:space="preserve"> .</t>
    </r>
  </si>
  <si>
    <r>
      <t xml:space="preserve">Je lui </t>
    </r>
    <r>
      <rPr>
        <b/>
        <sz val="11"/>
        <color rgb="FFCC3300"/>
        <rFont val="Arial"/>
        <family val="2"/>
      </rPr>
      <t xml:space="preserve">confiai </t>
    </r>
    <r>
      <rPr>
        <sz val="11"/>
        <color rgb="FF333333"/>
        <rFont val="Arial"/>
        <family val="2"/>
      </rPr>
      <t>que j’ en étais arrivé à ce point de débilité et d’ angoisse où presque n’ importe qui et n’ importe quoi vous devient redoutable et quant à son pays il m’ épouvantait tout bonnement plus que tout l’ ensemble de menaces directes , occultes et imprévisibles que j’ y trouvais , surtout par l’ énorme indifférence à mon égard qui le résumait à mon sens .</t>
    </r>
  </si>
  <si>
    <r>
      <t xml:space="preserve">Écoutez , je vais vous </t>
    </r>
    <r>
      <rPr>
        <b/>
        <sz val="11"/>
        <color rgb="FFCC3300"/>
        <rFont val="Arial"/>
        <family val="2"/>
      </rPr>
      <t>confier</t>
    </r>
    <r>
      <rPr>
        <sz val="11"/>
        <color rgb="FF333333"/>
        <rFont val="Arial"/>
        <family val="2"/>
      </rPr>
      <t xml:space="preserve"> un secret que je n’ ai encore révélé à âme qui vive .</t>
    </r>
  </si>
  <si>
    <r>
      <t>Théo</t>
    </r>
    <r>
      <rPr>
        <sz val="11"/>
        <color rgb="FF333333"/>
        <rFont val="Arial"/>
        <family val="2"/>
      </rPr>
      <t xml:space="preserve"> </t>
    </r>
    <r>
      <rPr>
        <sz val="11"/>
        <color rgb="FF000000"/>
        <rFont val="Calibri"/>
        <family val="2"/>
        <scheme val="minor"/>
      </rPr>
      <t>R</t>
    </r>
    <r>
      <rPr>
        <sz val="11"/>
        <color rgb="FF333333"/>
        <rFont val="Arial"/>
        <family val="2"/>
      </rPr>
      <t xml:space="preserve"> . </t>
    </r>
    <r>
      <rPr>
        <sz val="11"/>
        <color rgb="FF000000"/>
        <rFont val="Calibri"/>
        <family val="2"/>
        <scheme val="minor"/>
      </rPr>
      <t xml:space="preserve">, Matin et soir , plus d’ une heure durant , se penche tour à tour sur chacune des plantes de son jardin , avec l’ air absorbé de quelqu’ un à qui l’ on </t>
    </r>
    <r>
      <rPr>
        <b/>
        <sz val="11"/>
        <color rgb="FFCC3300"/>
        <rFont val="Calibri"/>
        <family val="2"/>
        <scheme val="minor"/>
      </rPr>
      <t>confierait</t>
    </r>
    <r>
      <rPr>
        <sz val="11"/>
        <color rgb="FF000000"/>
        <rFont val="Calibri"/>
        <family val="2"/>
        <scheme val="minor"/>
      </rPr>
      <t xml:space="preserve"> de grands secrets dans une langue qu’ il ne comprendrait pas très bien .</t>
    </r>
  </si>
  <si>
    <r>
      <t xml:space="preserve">Elle avait à sa mère , à la mort de l’ aïeul , </t>
    </r>
    <r>
      <rPr>
        <b/>
        <sz val="11"/>
        <color rgb="FFFF0000"/>
        <rFont val="Calibri"/>
        <family val="2"/>
        <scheme val="minor"/>
      </rPr>
      <t>confié</t>
    </r>
    <r>
      <rPr>
        <sz val="11"/>
        <color rgb="FF000000"/>
        <rFont val="Calibri"/>
        <family val="2"/>
        <scheme val="minor"/>
      </rPr>
      <t xml:space="preserve"> qu’ on la mettrait toute vive au linceul . </t>
    </r>
  </si>
  <si>
    <r>
      <t xml:space="preserve">Le souvenir pur , image qui n’ est qu’ à nous , on ne veut pas le communiquer . On n’ en </t>
    </r>
    <r>
      <rPr>
        <b/>
        <sz val="11"/>
        <color rgb="FFCC3300"/>
        <rFont val="Arial"/>
        <family val="2"/>
      </rPr>
      <t>confie</t>
    </r>
    <r>
      <rPr>
        <sz val="11"/>
        <color rgb="FF333333"/>
        <rFont val="Arial"/>
        <family val="2"/>
      </rPr>
      <t xml:space="preserve"> que des détails pittoresques .</t>
    </r>
  </si>
  <si>
    <r>
      <t xml:space="preserve">La petite s’ était mise en grande amitié avec lui , autrement elle n’ aurait rien </t>
    </r>
    <r>
      <rPr>
        <b/>
        <sz val="11"/>
        <color rgb="FFCC3300"/>
        <rFont val="Arial"/>
        <family val="2"/>
      </rPr>
      <t>confié</t>
    </r>
    <r>
      <rPr>
        <sz val="11"/>
        <color rgb="FF333333"/>
        <rFont val="Arial"/>
        <family val="2"/>
      </rPr>
      <t xml:space="preserve"> , car elle tremblait d’ être témoin et d’ aller devant la justice .</t>
    </r>
  </si>
  <si>
    <r>
      <t xml:space="preserve">À </t>
    </r>
    <r>
      <rPr>
        <sz val="11"/>
        <color rgb="FF000000"/>
        <rFont val="Calibri"/>
        <family val="2"/>
        <scheme val="minor"/>
      </rPr>
      <t>Carus</t>
    </r>
    <r>
      <rPr>
        <sz val="11"/>
        <color rgb="FF333333"/>
        <rFont val="Arial"/>
        <family val="2"/>
      </rPr>
      <t xml:space="preserve"> , il </t>
    </r>
    <r>
      <rPr>
        <b/>
        <sz val="11"/>
        <color rgb="FFCC3300"/>
        <rFont val="Arial"/>
        <family val="2"/>
      </rPr>
      <t>confia</t>
    </r>
    <r>
      <rPr>
        <sz val="11"/>
        <color rgb="FF333333"/>
        <rFont val="Arial"/>
        <family val="2"/>
      </rPr>
      <t xml:space="preserve"> un jour que cette singulière concentration de la lumière , qui frappe dans tous ses tableaux , lui était apparue d’ abord dans un rêve nocturne , avant qu’ il pût la découvrir dans la nature .</t>
    </r>
  </si>
  <si>
    <r>
      <t xml:space="preserve">J’ ai vu une névropathe tourmentée par des idées de mort , </t>
    </r>
    <r>
      <rPr>
        <b/>
        <sz val="11"/>
        <color rgb="FFCC3300"/>
        <rFont val="Arial"/>
        <family val="2"/>
      </rPr>
      <t>confier</t>
    </r>
    <r>
      <rPr>
        <sz val="11"/>
        <color rgb="FF333333"/>
        <rFont val="Arial"/>
        <family val="2"/>
      </rPr>
      <t xml:space="preserve"> cette peur à une de ses amies de pension .</t>
    </r>
  </si>
  <si>
    <r>
      <t xml:space="preserve">Et elle me </t>
    </r>
    <r>
      <rPr>
        <b/>
        <sz val="11"/>
        <color rgb="FFCC3300"/>
        <rFont val="Arial"/>
        <family val="2"/>
      </rPr>
      <t>confie</t>
    </r>
    <r>
      <rPr>
        <sz val="11"/>
        <color rgb="FF333333"/>
        <rFont val="Arial"/>
        <family val="2"/>
      </rPr>
      <t xml:space="preserve"> que </t>
    </r>
    <r>
      <rPr>
        <sz val="11"/>
        <color rgb="FF000000"/>
        <rFont val="Calibri"/>
        <family val="2"/>
        <scheme val="minor"/>
      </rPr>
      <t>Capus</t>
    </r>
    <r>
      <rPr>
        <sz val="11"/>
        <color rgb="FF333333"/>
        <rFont val="Arial"/>
        <family val="2"/>
      </rPr>
      <t xml:space="preserve"> n’ est pas relié .</t>
    </r>
  </si>
  <si>
    <r>
      <t xml:space="preserve">En ce moment , je devrais agoniser pour de bon , et vous </t>
    </r>
    <r>
      <rPr>
        <b/>
        <sz val="11"/>
        <color rgb="FFCC3300"/>
        <rFont val="Arial"/>
        <family val="2"/>
      </rPr>
      <t>confier</t>
    </r>
    <r>
      <rPr>
        <sz val="11"/>
        <color rgb="FF333333"/>
        <rFont val="Arial"/>
        <family val="2"/>
      </rPr>
      <t xml:space="preserve"> , entre deux hoquets , ma dernière pensée ... ce n’ est pas vrai que j’ aie voulu tirer une carotte au vieux </t>
    </r>
    <r>
      <rPr>
        <sz val="11"/>
        <color rgb="FF000000"/>
        <rFont val="Calibri"/>
        <family val="2"/>
        <scheme val="minor"/>
      </rPr>
      <t>Ganse</t>
    </r>
    <r>
      <rPr>
        <sz val="11"/>
        <color rgb="FF333333"/>
        <rFont val="Arial"/>
        <family val="2"/>
      </rPr>
      <t xml:space="preserve"> .</t>
    </r>
  </si>
  <si>
    <r>
      <t xml:space="preserve">Les chinois trouvent estrange que les européens en usent autrement ; cependant ils </t>
    </r>
    <r>
      <rPr>
        <b/>
        <sz val="11"/>
        <color rgb="FFCC3300"/>
        <rFont val="Arial"/>
        <family val="2"/>
      </rPr>
      <t>conviennent</t>
    </r>
    <r>
      <rPr>
        <sz val="11"/>
        <color rgb="FF333333"/>
        <rFont val="Arial"/>
        <family val="2"/>
      </rPr>
      <t xml:space="preserve"> que nous sommes en cela plus moderez qu’ eux .</t>
    </r>
  </si>
  <si>
    <r>
      <t xml:space="preserve">Quelquefois , j’ en </t>
    </r>
    <r>
      <rPr>
        <b/>
        <sz val="11"/>
        <color rgb="FFCC3300"/>
        <rFont val="Arial"/>
        <family val="2"/>
      </rPr>
      <t>conviens</t>
    </r>
    <r>
      <rPr>
        <sz val="11"/>
        <color rgb="FF333333"/>
        <rFont val="Arial"/>
        <family val="2"/>
      </rPr>
      <t xml:space="preserve"> .</t>
    </r>
  </si>
  <si>
    <r>
      <t>Convenant</t>
    </r>
    <r>
      <rPr>
        <sz val="11"/>
        <color rgb="FF333333"/>
        <rFont val="Arial"/>
        <family val="2"/>
      </rPr>
      <t xml:space="preserve"> en son coeur que le mérite est dangereux dans les cours à qui veut s’ avancer , il avait enfin pris son parti , et renoncé à la prélature , lorsque quelqu’ un accourt lui dire qu’ il est nommé à un évêché .</t>
    </r>
  </si>
  <si>
    <r>
      <t xml:space="preserve">On les accuse d’ avoir un stile un peu trop fleury , et j’ en </t>
    </r>
    <r>
      <rPr>
        <b/>
        <sz val="11"/>
        <color rgb="FFCC3300"/>
        <rFont val="Arial"/>
        <family val="2"/>
      </rPr>
      <t>conviendrois</t>
    </r>
    <r>
      <rPr>
        <sz val="11"/>
        <color rgb="FF333333"/>
        <rFont val="Arial"/>
        <family val="2"/>
      </rPr>
      <t xml:space="preserve"> bien à l’ égard d’ un petit nombre d’ endroits , mais je ne sçay pourquoy les critiques ont plus de panchant à excuser la grossiereté de </t>
    </r>
    <r>
      <rPr>
        <sz val="11"/>
        <color rgb="FF000000"/>
        <rFont val="Calibri"/>
        <family val="2"/>
        <scheme val="minor"/>
      </rPr>
      <t>Theocrite</t>
    </r>
    <r>
      <rPr>
        <sz val="11"/>
        <color rgb="FF333333"/>
        <rFont val="Arial"/>
        <family val="2"/>
      </rPr>
      <t xml:space="preserve"> , que la délicatesse de </t>
    </r>
    <r>
      <rPr>
        <sz val="11"/>
        <color rgb="FF000000"/>
        <rFont val="Calibri"/>
        <family val="2"/>
        <scheme val="minor"/>
      </rPr>
      <t>Moschus</t>
    </r>
    <r>
      <rPr>
        <sz val="11"/>
        <color rgb="FF333333"/>
        <rFont val="Arial"/>
        <family val="2"/>
      </rPr>
      <t xml:space="preserve"> et de </t>
    </r>
    <r>
      <rPr>
        <sz val="11"/>
        <color rgb="FF000000"/>
        <rFont val="Calibri"/>
        <family val="2"/>
        <scheme val="minor"/>
      </rPr>
      <t>Bion</t>
    </r>
    <r>
      <rPr>
        <sz val="11"/>
        <color rgb="FF333333"/>
        <rFont val="Arial"/>
        <family val="2"/>
      </rPr>
      <t xml:space="preserve"> ; il me semble que ce devroit estre le contraire .</t>
    </r>
  </si>
  <si>
    <r>
      <t xml:space="preserve">Il </t>
    </r>
    <r>
      <rPr>
        <b/>
        <sz val="11"/>
        <color rgb="FFCC3300"/>
        <rFont val="Arial"/>
        <family val="2"/>
      </rPr>
      <t>convenoit</t>
    </r>
    <r>
      <rPr>
        <sz val="11"/>
        <color rgb="FF333333"/>
        <rFont val="Arial"/>
        <family val="2"/>
      </rPr>
      <t xml:space="preserve"> même que ces imperfections sont encore plus supportables que ne seroit leur changement : de même que les grands chemins qui tournoïent entre des montagnes , deviennent si unis et si commodes à force d’ être batus et fréquentez , qu’ on se rendroit ridicule de vouloir grimper sur les rochers , ou descendre dans les précipices , sous prétexte d’ aller plus droit .</t>
    </r>
  </si>
  <si>
    <r>
      <t xml:space="preserve">Je </t>
    </r>
    <r>
      <rPr>
        <b/>
        <sz val="11"/>
        <color rgb="FFCC3300"/>
        <rFont val="Arial"/>
        <family val="2"/>
      </rPr>
      <t>conviendrai</t>
    </r>
    <r>
      <rPr>
        <sz val="11"/>
        <color rgb="FF333333"/>
        <rFont val="Arial"/>
        <family val="2"/>
      </rPr>
      <t xml:space="preserve"> donc sans peine , que </t>
    </r>
    <r>
      <rPr>
        <sz val="11"/>
        <color rgb="FF000000"/>
        <rFont val="Calibri"/>
        <family val="2"/>
        <scheme val="minor"/>
      </rPr>
      <t>Numa</t>
    </r>
    <r>
      <rPr>
        <sz val="11"/>
        <color rgb="FF333333"/>
        <rFont val="Arial"/>
        <family val="2"/>
      </rPr>
      <t xml:space="preserve"> </t>
    </r>
    <r>
      <rPr>
        <sz val="11"/>
        <color rgb="FF000000"/>
        <rFont val="Calibri"/>
        <family val="2"/>
        <scheme val="minor"/>
      </rPr>
      <t>Pompilius</t>
    </r>
    <r>
      <rPr>
        <sz val="11"/>
        <color rgb="FF333333"/>
        <rFont val="Arial"/>
        <family val="2"/>
      </rPr>
      <t xml:space="preserve"> se servit du sentiment que le peuple avoit , qu’ il y a quelque divinité , et des autres principes de la religion naturelle .</t>
    </r>
  </si>
  <si>
    <r>
      <t xml:space="preserve">Il faut </t>
    </r>
    <r>
      <rPr>
        <b/>
        <sz val="11"/>
        <color rgb="FFCC3300"/>
        <rFont val="Arial"/>
        <family val="2"/>
      </rPr>
      <t>convenir</t>
    </r>
    <r>
      <rPr>
        <sz val="11"/>
        <color rgb="FF333333"/>
        <rFont val="Arial"/>
        <family val="2"/>
      </rPr>
      <t xml:space="preserve"> que quand un espagnol a été assez favorablement regardé du ciel pour avoir une bonne éducation , qu’ il voyage et qu’ il voit le monde , il en profite mieux que personne .</t>
    </r>
  </si>
  <si>
    <r>
      <t xml:space="preserve">Elle ajouta qu’ à parler en général des aragonais , ils avaient un orgueil naturel qu’ il était difficile de réprimer ; mais aussi que , pour leur rendre justice , on devait </t>
    </r>
    <r>
      <rPr>
        <b/>
        <sz val="11"/>
        <color rgb="FFCC3300"/>
        <rFont val="Arial"/>
        <family val="2"/>
      </rPr>
      <t>convenir</t>
    </r>
    <r>
      <rPr>
        <sz val="11"/>
        <color rgb="FF333333"/>
        <rFont val="Arial"/>
        <family val="2"/>
      </rPr>
      <t xml:space="preserve"> qu’ il se trouvait parmi eux une élévation d’ esprit , un bon goût et des sentiments si nobles , qu’ ils se distinguaient avec avantage de tous les autres sujets du roi d’ </t>
    </r>
    <r>
      <rPr>
        <sz val="11"/>
        <color rgb="FF000000"/>
        <rFont val="Calibri"/>
        <family val="2"/>
        <scheme val="minor"/>
      </rPr>
      <t>Espagne</t>
    </r>
    <r>
      <rPr>
        <sz val="11"/>
        <color rgb="FF333333"/>
        <rFont val="Arial"/>
        <family val="2"/>
      </rPr>
      <t xml:space="preserve"> ; qu’ ils n’ avaient jamais manqué de grands hommes , depuis leur premier roi jusqu’ à </t>
    </r>
    <r>
      <rPr>
        <sz val="11"/>
        <color rgb="FF000000"/>
        <rFont val="Calibri"/>
        <family val="2"/>
        <scheme val="minor"/>
      </rPr>
      <t>Ferdinand</t>
    </r>
    <r>
      <rPr>
        <sz val="11"/>
        <color rgb="FF333333"/>
        <rFont val="Arial"/>
        <family val="2"/>
      </rPr>
      <t xml:space="preserve"> , et qu’ ils en comptaient un nombre si surprenant , qu’ il paraissait y entrer beaucoup d’ exagération ; qu’ il était vrai cependant qu’ ils s’ étaient rendus fort recommandables par leur valeur et par leur esprit .</t>
    </r>
  </si>
  <si>
    <r>
      <t>Convenez</t>
    </r>
    <r>
      <rPr>
        <sz val="11"/>
        <color rgb="FF333333"/>
        <rFont val="Arial"/>
        <family val="2"/>
      </rPr>
      <t xml:space="preserve"> d’ ailleurs , mon père , qu’ elle n’ a ni vivacité ni mémoire .</t>
    </r>
  </si>
  <si>
    <r>
      <t xml:space="preserve">Joint qu’ ils nient que leur roi se soit servi de violence , en quoi ils semblent </t>
    </r>
    <r>
      <rPr>
        <b/>
        <sz val="11"/>
        <color rgb="FFCC3300"/>
        <rFont val="Arial"/>
        <family val="2"/>
      </rPr>
      <t>convenir</t>
    </r>
    <r>
      <rPr>
        <sz val="11"/>
        <color rgb="FF333333"/>
        <rFont val="Arial"/>
        <family val="2"/>
      </rPr>
      <t xml:space="preserve"> de la fausseté du sens littéral .</t>
    </r>
  </si>
  <si>
    <r>
      <t xml:space="preserve">Je </t>
    </r>
    <r>
      <rPr>
        <b/>
        <sz val="11"/>
        <color rgb="FFCC3300"/>
        <rFont val="Arial"/>
        <family val="2"/>
      </rPr>
      <t>conviens</t>
    </r>
    <r>
      <rPr>
        <sz val="11"/>
        <color rgb="FF333333"/>
        <rFont val="Arial"/>
        <family val="2"/>
      </rPr>
      <t xml:space="preserve"> que cette maniere de juger est encore fautive .</t>
    </r>
  </si>
  <si>
    <r>
      <t xml:space="preserve">J’ avoüe qu’ un philosophe est beaucoup plus excusable d’ écrire en françois , qu’ un françois de faire des vers latins ; je veux bien même </t>
    </r>
    <r>
      <rPr>
        <b/>
        <sz val="11"/>
        <color rgb="FFCC3300"/>
        <rFont val="Arial"/>
        <family val="2"/>
      </rPr>
      <t>convenir</t>
    </r>
    <r>
      <rPr>
        <sz val="11"/>
        <color rgb="FF333333"/>
        <rFont val="Arial"/>
        <family val="2"/>
      </rPr>
      <t xml:space="preserve"> que cet usage a contribué à rendre la lumiere plus générale , si néanmoins c’ est étendre réellement l’ esprit d’ un peuple , que d’ en étendre la superficie .</t>
    </r>
  </si>
  <si>
    <r>
      <t xml:space="preserve">Je crois déjà découvrir en lui toute l’ activité d’ un esprit qui fermente , qui s’ agite , qui s’ élance vers la vérité , plus par inquiétude , j’ en </t>
    </r>
    <r>
      <rPr>
        <b/>
        <sz val="11"/>
        <color rgb="FFCC3300"/>
        <rFont val="Arial"/>
        <family val="2"/>
      </rPr>
      <t>conviens</t>
    </r>
    <r>
      <rPr>
        <sz val="11"/>
        <color rgb="FF333333"/>
        <rFont val="Arial"/>
        <family val="2"/>
      </rPr>
      <t xml:space="preserve"> , que par amour pour elle ; mais qui la cherche cependant , et qui , avec un coeur naturellement droit , est fait pour la trouver .</t>
    </r>
  </si>
  <si>
    <r>
      <t xml:space="preserve">Il paraît avoir tort ; j’ en </t>
    </r>
    <r>
      <rPr>
        <b/>
        <sz val="11"/>
        <color rgb="FFCC3300"/>
        <rFont val="Arial"/>
        <family val="2"/>
      </rPr>
      <t>conviens</t>
    </r>
    <r>
      <rPr>
        <sz val="11"/>
        <color rgb="FF333333"/>
        <rFont val="Arial"/>
        <family val="2"/>
      </rPr>
      <t xml:space="preserve"> .</t>
    </r>
  </si>
  <si>
    <r>
      <t xml:space="preserve">Ce n’ est pas le rang qui fait le bonheur , j’ en </t>
    </r>
    <r>
      <rPr>
        <b/>
        <sz val="11"/>
        <color rgb="FFCC3300"/>
        <rFont val="Arial"/>
        <family val="2"/>
      </rPr>
      <t xml:space="preserve">conviens ; </t>
    </r>
    <r>
      <rPr>
        <sz val="11"/>
        <color rgb="FF333333"/>
        <rFont val="Arial"/>
        <family val="2"/>
      </rPr>
      <t>mais tu le dois à ta famille , à tes enfans , si par des moyens honnêtes tu peux le leur conserver .</t>
    </r>
  </si>
  <si>
    <r>
      <t xml:space="preserve">Je </t>
    </r>
    <r>
      <rPr>
        <b/>
        <sz val="11"/>
        <color rgb="FFCC3300"/>
        <rFont val="Arial"/>
        <family val="2"/>
      </rPr>
      <t>conviens</t>
    </r>
    <r>
      <rPr>
        <sz val="11"/>
        <color rgb="FF333333"/>
        <rFont val="Arial"/>
        <family val="2"/>
      </rPr>
      <t xml:space="preserve"> que c’ est la plus fameuse hôtellerie de </t>
    </r>
    <r>
      <rPr>
        <sz val="11"/>
        <color rgb="FF000000"/>
        <rFont val="Calibri"/>
        <family val="2"/>
        <scheme val="minor"/>
      </rPr>
      <t>Gênes</t>
    </r>
    <r>
      <rPr>
        <sz val="11"/>
        <color rgb="FF333333"/>
        <rFont val="Arial"/>
        <family val="2"/>
      </rPr>
      <t xml:space="preserve"> ; mais la meilleure du monde ne vaut rien .</t>
    </r>
  </si>
  <si>
    <r>
      <t>Madame</t>
    </r>
    <r>
      <rPr>
        <sz val="11"/>
        <color rgb="FF333333"/>
        <rFont val="Arial"/>
        <family val="2"/>
      </rPr>
      <t xml:space="preserve"> </t>
    </r>
    <r>
      <rPr>
        <sz val="11"/>
        <color rgb="FF000000"/>
        <rFont val="Calibri"/>
        <family val="2"/>
        <scheme val="minor"/>
      </rPr>
      <t>Lallin</t>
    </r>
    <r>
      <rPr>
        <sz val="11"/>
        <color rgb="FF333333"/>
        <rFont val="Arial"/>
        <family val="2"/>
      </rPr>
      <t xml:space="preserve"> , à qui j’ adressois ces furieuses paroles , </t>
    </r>
    <r>
      <rPr>
        <b/>
        <sz val="11"/>
        <color rgb="FFCC3300"/>
        <rFont val="Arial"/>
        <family val="2"/>
      </rPr>
      <t>convint</t>
    </r>
    <r>
      <rPr>
        <sz val="11"/>
        <color rgb="FF333333"/>
        <rFont val="Arial"/>
        <family val="2"/>
      </rPr>
      <t xml:space="preserve"> que j’ avois raison d’ être irrité d’ un tel contretems .</t>
    </r>
  </si>
  <si>
    <r>
      <t xml:space="preserve">Sans </t>
    </r>
    <r>
      <rPr>
        <b/>
        <sz val="11"/>
        <color rgb="FFFF0000"/>
        <rFont val="Calibri"/>
        <family val="2"/>
        <scheme val="minor"/>
      </rPr>
      <t>convenir</t>
    </r>
    <r>
      <rPr>
        <sz val="11"/>
        <color rgb="FF000000"/>
        <rFont val="Calibri"/>
        <family val="2"/>
        <scheme val="minor"/>
      </rPr>
      <t xml:space="preserve"> , monsieur , de ces prétendus charmes , je ne soupçonne point sa foi ; sur ce point je suis sans alarmes . </t>
    </r>
  </si>
  <si>
    <r>
      <t xml:space="preserve">Dans le dessein de faire conclure qu’ il faut recourir aux lumières de la révélation pour ruiner le systême des manichéens , comme s’ il étoit nécessaire de la révélation pour détruire une opinion qu’ il </t>
    </r>
    <r>
      <rPr>
        <b/>
        <sz val="11"/>
        <color rgb="FFCC3300"/>
        <rFont val="Arial"/>
        <family val="2"/>
      </rPr>
      <t>convient</t>
    </r>
    <r>
      <rPr>
        <sz val="11"/>
        <color rgb="FF333333"/>
        <rFont val="Arial"/>
        <family val="2"/>
      </rPr>
      <t xml:space="preserve"> être contraire aux idées les plus claires et les plus sures , il feint une dispute entre </t>
    </r>
    <r>
      <rPr>
        <sz val="11"/>
        <color rgb="FF000000"/>
        <rFont val="Calibri"/>
        <family val="2"/>
        <scheme val="minor"/>
      </rPr>
      <t>Mélissus</t>
    </r>
    <r>
      <rPr>
        <sz val="11"/>
        <color rgb="FF333333"/>
        <rFont val="Arial"/>
        <family val="2"/>
      </rPr>
      <t xml:space="preserve"> et </t>
    </r>
    <r>
      <rPr>
        <sz val="11"/>
        <color rgb="FF000000"/>
        <rFont val="Calibri"/>
        <family val="2"/>
        <scheme val="minor"/>
      </rPr>
      <t>Zoroastre</t>
    </r>
    <r>
      <rPr>
        <sz val="11"/>
        <color rgb="FF333333"/>
        <rFont val="Arial"/>
        <family val="2"/>
      </rPr>
      <t xml:space="preserve"> , et fait ainsi parler ce dernier : "vous me surpassez dans la beauté des idées ... etc ."</t>
    </r>
  </si>
  <si>
    <r>
      <t xml:space="preserve">Puisque c’ est un si joli enfant , </t>
    </r>
    <r>
      <rPr>
        <b/>
        <sz val="11"/>
        <color rgb="FFCC3300"/>
        <rFont val="Arial"/>
        <family val="2"/>
      </rPr>
      <t>conviens</t>
    </r>
    <r>
      <rPr>
        <sz val="11"/>
        <color rgb="FF333333"/>
        <rFont val="Arial"/>
        <family val="2"/>
      </rPr>
      <t xml:space="preserve"> donc qu’ on peut trouver du bonheur à l’ élever ensemble ; et ne m’ ôte pas l’ espoir que ces idées douces auront un jour du prix à tes yeux . </t>
    </r>
  </si>
  <si>
    <r>
      <t xml:space="preserve">Il y en eut pourtant , dans ce siècle , trois de célèbres ; ce furent </t>
    </r>
    <r>
      <rPr>
        <sz val="11"/>
        <color rgb="FF000000"/>
        <rFont val="Calibri"/>
        <family val="2"/>
        <scheme val="minor"/>
      </rPr>
      <t>Eumène</t>
    </r>
    <r>
      <rPr>
        <sz val="11"/>
        <color rgb="FF333333"/>
        <rFont val="Arial"/>
        <family val="2"/>
      </rPr>
      <t xml:space="preserve"> , </t>
    </r>
    <r>
      <rPr>
        <sz val="11"/>
        <color rgb="FF000000"/>
        <rFont val="Calibri"/>
        <family val="2"/>
        <scheme val="minor"/>
      </rPr>
      <t>Nazaire</t>
    </r>
    <r>
      <rPr>
        <sz val="11"/>
        <color rgb="FF333333"/>
        <rFont val="Arial"/>
        <family val="2"/>
      </rPr>
      <t xml:space="preserve"> et </t>
    </r>
    <r>
      <rPr>
        <sz val="11"/>
        <color rgb="FF000000"/>
        <rFont val="Calibri"/>
        <family val="2"/>
        <scheme val="minor"/>
      </rPr>
      <t>Mamertin</t>
    </r>
    <r>
      <rPr>
        <sz val="11"/>
        <color rgb="FF333333"/>
        <rFont val="Arial"/>
        <family val="2"/>
      </rPr>
      <t xml:space="preserve"> , tous trois panégyristes de princes , et tous trois comblés de bienfaits par les empereurs : car , si la vérité a souvent nui à ceux qui ont eu le courage de la dire , il faut </t>
    </r>
    <r>
      <rPr>
        <b/>
        <sz val="11"/>
        <color rgb="FFCC3300"/>
        <rFont val="Arial"/>
        <family val="2"/>
      </rPr>
      <t>convenir</t>
    </r>
    <r>
      <rPr>
        <sz val="11"/>
        <color rgb="FF333333"/>
        <rFont val="Arial"/>
        <family val="2"/>
      </rPr>
      <t xml:space="preserve"> que la flatterie et le mensonge ont presque toujours été utiles à ceux qui ont voulu échanger leur honneur contre de la fortune .</t>
    </r>
  </si>
  <si>
    <r>
      <t xml:space="preserve">Il faut </t>
    </r>
    <r>
      <rPr>
        <b/>
        <sz val="11"/>
        <color rgb="FFCC3300"/>
        <rFont val="Arial"/>
        <family val="2"/>
      </rPr>
      <t>convenir</t>
    </r>
    <r>
      <rPr>
        <sz val="11"/>
        <color rgb="FF333333"/>
        <rFont val="Arial"/>
        <family val="2"/>
      </rPr>
      <t xml:space="preserve"> que nos gens ont plus de bonheur que je n’ en espérois : cela tient ; et pourtant je ne me sens pas tranquille .</t>
    </r>
  </si>
  <si>
    <r>
      <t xml:space="preserve">"Le service du propriétaire , ajoute </t>
    </r>
    <r>
      <rPr>
        <sz val="11"/>
        <color rgb="FF000000"/>
        <rFont val="Calibri"/>
        <family val="2"/>
        <scheme val="minor"/>
      </rPr>
      <t>Say</t>
    </r>
    <r>
      <rPr>
        <sz val="11"/>
        <color rgb="FF333333"/>
        <rFont val="Arial"/>
        <family val="2"/>
      </rPr>
      <t xml:space="preserve"> , est commode pour lui , j’ en </t>
    </r>
    <r>
      <rPr>
        <b/>
        <sz val="11"/>
        <color rgb="FFCC3300"/>
        <rFont val="Arial"/>
        <family val="2"/>
      </rPr>
      <t>conviens</t>
    </r>
    <r>
      <rPr>
        <sz val="11"/>
        <color rgb="FF333333"/>
        <rFont val="Arial"/>
        <family val="2"/>
      </rPr>
      <t xml:space="preserve"> ."</t>
    </r>
  </si>
  <si>
    <r>
      <t xml:space="preserve">Ses disciples les plus zélés , et ses commentateurs les plus infatigables , </t>
    </r>
    <r>
      <rPr>
        <b/>
        <sz val="11"/>
        <color rgb="FFCC3300"/>
        <rFont val="Arial"/>
        <family val="2"/>
      </rPr>
      <t>conviennent</t>
    </r>
    <r>
      <rPr>
        <sz val="11"/>
        <color rgb="FF333333"/>
        <rFont val="Arial"/>
        <family val="2"/>
      </rPr>
      <t xml:space="preserve"> qu’ il est impossible d’ y parvenir complétement .</t>
    </r>
  </si>
  <si>
    <r>
      <t xml:space="preserve">Je vous attends demain à déjeûner pour vous en faire </t>
    </r>
    <r>
      <rPr>
        <b/>
        <sz val="11"/>
        <color rgb="FFCC3300"/>
        <rFont val="Arial"/>
        <family val="2"/>
      </rPr>
      <t xml:space="preserve">convenir ; </t>
    </r>
    <r>
      <rPr>
        <sz val="11"/>
        <color rgb="FF333333"/>
        <rFont val="Arial"/>
        <family val="2"/>
      </rPr>
      <t>nous serons seuls .</t>
    </r>
  </si>
  <si>
    <r>
      <t xml:space="preserve">En attendant , Ascanio pâlissait : il avait voulu taire ses souffrances à son maître et l’ avait héroïquement suivi sans rien dire ; mais il n’ avait rien pris le matin , et , bien qu’ il refusât d’ en </t>
    </r>
    <r>
      <rPr>
        <b/>
        <sz val="11"/>
        <color rgb="FFCC3300"/>
        <rFont val="Arial"/>
        <family val="2"/>
      </rPr>
      <t>convenir</t>
    </r>
    <r>
      <rPr>
        <sz val="11"/>
        <color rgb="FF333333"/>
        <rFont val="Arial"/>
        <family val="2"/>
      </rPr>
      <t xml:space="preserve"> , il sentait ses forces l’ abandonner .</t>
    </r>
  </si>
  <si>
    <r>
      <t>M</t>
    </r>
    <r>
      <rPr>
        <sz val="11"/>
        <color rgb="FF333333"/>
        <rFont val="Arial"/>
        <family val="2"/>
      </rPr>
      <t xml:space="preserve"> </t>
    </r>
    <r>
      <rPr>
        <sz val="11"/>
        <color rgb="FF000000"/>
        <rFont val="Calibri"/>
        <family val="2"/>
        <scheme val="minor"/>
      </rPr>
      <t>Dufresne</t>
    </r>
    <r>
      <rPr>
        <sz val="11"/>
        <color rgb="FF333333"/>
        <rFont val="Arial"/>
        <family val="2"/>
      </rPr>
      <t xml:space="preserve"> , alors chef de la trésorerie , au demeurant parfaitement honnête , n’ en voulait d’ abord rien croire ; pourtant c’ était une affaire de chiffres , il fallut bien en </t>
    </r>
    <r>
      <rPr>
        <b/>
        <sz val="11"/>
        <color rgb="FFCC3300"/>
        <rFont val="Arial"/>
        <family val="2"/>
      </rPr>
      <t>convenir</t>
    </r>
    <r>
      <rPr>
        <sz val="11"/>
        <color rgb="FF333333"/>
        <rFont val="Arial"/>
        <family val="2"/>
      </rPr>
      <t xml:space="preserve"> .</t>
    </r>
  </si>
  <si>
    <r>
      <t xml:space="preserve">Car enfin , </t>
    </r>
    <r>
      <rPr>
        <sz val="11"/>
        <color rgb="FF000000"/>
        <rFont val="Calibri"/>
        <family val="2"/>
        <scheme val="minor"/>
      </rPr>
      <t>Marinoni</t>
    </r>
    <r>
      <rPr>
        <sz val="11"/>
        <color rgb="FF333333"/>
        <rFont val="Arial"/>
        <family val="2"/>
      </rPr>
      <t xml:space="preserve"> , je </t>
    </r>
    <r>
      <rPr>
        <b/>
        <sz val="11"/>
        <color rgb="FFCC3300"/>
        <rFont val="Arial"/>
        <family val="2"/>
      </rPr>
      <t>conviens</t>
    </r>
    <r>
      <rPr>
        <sz val="11"/>
        <color rgb="FF333333"/>
        <rFont val="Arial"/>
        <family val="2"/>
      </rPr>
      <t xml:space="preserve"> que c’ est ta perruque qui a été enlevée .</t>
    </r>
  </si>
  <si>
    <r>
      <t xml:space="preserve">Mon entrée , j’ en </t>
    </r>
    <r>
      <rPr>
        <b/>
        <sz val="11"/>
        <color rgb="FFCC3300"/>
        <rFont val="Arial"/>
        <family val="2"/>
      </rPr>
      <t>conviens</t>
    </r>
    <r>
      <rPr>
        <sz val="11"/>
        <color rgb="FF333333"/>
        <rFont val="Arial"/>
        <family val="2"/>
      </rPr>
      <t xml:space="preserve"> , a été un peu inopinée et subite ; mais il ne faut pas en vouloir à la passion des incivilités qu’ elle fait commettre .</t>
    </r>
  </si>
  <si>
    <r>
      <t xml:space="preserve">La philosophie ordinaire </t>
    </r>
    <r>
      <rPr>
        <b/>
        <sz val="11"/>
        <color rgb="FFCC3300"/>
        <rFont val="Arial"/>
        <family val="2"/>
      </rPr>
      <t>conviendra</t>
    </r>
    <r>
      <rPr>
        <sz val="11"/>
        <color rgb="FF333333"/>
        <rFont val="Arial"/>
        <family val="2"/>
      </rPr>
      <t xml:space="preserve"> de cette vérité , et la religion dont la charité est la base , ne s’ oppose point à cette indulgence raisonnable .</t>
    </r>
  </si>
  <si>
    <r>
      <t xml:space="preserve">Le déclassé apparaît d’ abord , puis le révolutionnaire ... "il faut en </t>
    </r>
    <r>
      <rPr>
        <b/>
        <sz val="11"/>
        <color rgb="FFCC3300"/>
        <rFont val="Arial"/>
        <family val="2"/>
      </rPr>
      <t>convenir</t>
    </r>
    <r>
      <rPr>
        <sz val="11"/>
        <color rgb="FF333333"/>
        <rFont val="Arial"/>
        <family val="2"/>
      </rPr>
      <t xml:space="preserve"> , "dit </t>
    </r>
    <r>
      <rPr>
        <sz val="11"/>
        <color rgb="FF000000"/>
        <rFont val="Calibri"/>
        <family val="2"/>
        <scheme val="minor"/>
      </rPr>
      <t>Stendhal</t>
    </r>
    <r>
      <rPr>
        <sz val="11"/>
        <color rgb="FF333333"/>
        <rFont val="Arial"/>
        <family val="2"/>
      </rPr>
      <t xml:space="preserve"> à une des pages de son </t>
    </r>
    <r>
      <rPr>
        <i/>
        <sz val="11"/>
        <color rgb="FF333333"/>
        <rFont val="Arial"/>
        <family val="2"/>
      </rPr>
      <t>rouge et noir ,</t>
    </r>
    <r>
      <rPr>
        <sz val="11"/>
        <color rgb="FF333333"/>
        <rFont val="Arial"/>
        <family val="2"/>
      </rPr>
      <t xml:space="preserve"> " le regard de </t>
    </r>
    <r>
      <rPr>
        <sz val="11"/>
        <color rgb="FF000000"/>
        <rFont val="Calibri"/>
        <family val="2"/>
        <scheme val="minor"/>
      </rPr>
      <t>Julien</t>
    </r>
    <r>
      <rPr>
        <sz val="11"/>
        <color rgb="FF333333"/>
        <rFont val="Arial"/>
        <family val="2"/>
      </rPr>
      <t xml:space="preserve"> était atroce , sa physionomie hideuse . </t>
    </r>
    <r>
      <rPr>
        <sz val="11"/>
        <color rgb="FF000000"/>
        <rFont val="Calibri"/>
        <family val="2"/>
        <scheme val="minor"/>
      </rPr>
      <t>Elle respirait le crime sans alliage . C’ était l’ homme malheureux en guerre avec toute la société ."</t>
    </r>
  </si>
  <si>
    <r>
      <t xml:space="preserve">Je vous attrape aussi à plaisanter , m le philosophe , mais je me garde bien de vous quereller , car je crains les représailles ; je </t>
    </r>
    <r>
      <rPr>
        <b/>
        <sz val="11"/>
        <color rgb="FFCC3300"/>
        <rFont val="Arial"/>
        <family val="2"/>
      </rPr>
      <t>conviens</t>
    </r>
    <r>
      <rPr>
        <sz val="11"/>
        <color rgb="FF333333"/>
        <rFont val="Arial"/>
        <family val="2"/>
      </rPr>
      <t xml:space="preserve"> d’ ailleurs bien volontiers que , dans ce cas , la plaisanterie peut se présenter au milieu d’ une discussion grave ; on ne sauroit imaginer rien de plus déraisonnable que cette prétention sourde qui voudroit que chaque juste fût trempé dans le </t>
    </r>
    <r>
      <rPr>
        <sz val="11"/>
        <color rgb="FF000000"/>
        <rFont val="Calibri"/>
        <family val="2"/>
        <scheme val="minor"/>
      </rPr>
      <t>Styx</t>
    </r>
    <r>
      <rPr>
        <sz val="11"/>
        <color rgb="FF333333"/>
        <rFont val="Arial"/>
        <family val="2"/>
      </rPr>
      <t xml:space="preserve"> , et rendu inaccessible à tous les coups du sort .</t>
    </r>
  </si>
  <si>
    <r>
      <t xml:space="preserve">Cependant des écrivains qui ne sont ni catholiques ni positivistes , mais qui possèdent aujourd’ hui une grande réputation , en ont fait entrer incognito , sans l’ avouer , les principes et même des parties entières dans leurs œuvres et , en somme , Fallmereyer n’ a pas eu tort de dire qu’ on s’ en servait plus souvent et plus largement qu’ on n’ était disposé à en </t>
    </r>
    <r>
      <rPr>
        <b/>
        <i/>
        <sz val="11"/>
        <color rgb="FFCC3300"/>
        <rFont val="Arial"/>
        <family val="2"/>
      </rPr>
      <t>convenir</t>
    </r>
    <r>
      <rPr>
        <i/>
        <sz val="11"/>
        <color rgb="FF333333"/>
        <rFont val="Arial"/>
        <family val="2"/>
      </rPr>
      <t xml:space="preserve"> .</t>
    </r>
  </si>
  <si>
    <r>
      <t xml:space="preserve">Avouez , c’ est une fantaisie , C’ est un caprice , on peut aimer par accident , </t>
    </r>
    <r>
      <rPr>
        <b/>
        <sz val="11"/>
        <color rgb="FFFF0000"/>
        <rFont val="Calibri"/>
        <family val="2"/>
        <scheme val="minor"/>
      </rPr>
      <t>Convenez</t>
    </r>
    <r>
      <rPr>
        <sz val="11"/>
        <color rgb="FF000000"/>
        <rFont val="Calibri"/>
        <family val="2"/>
        <scheme val="minor"/>
      </rPr>
      <t xml:space="preserve"> avec moi votre vieux confident Qu’ elle égratigne un peu votre âme . une âme mûre!</t>
    </r>
  </si>
  <si>
    <r>
      <t xml:space="preserve">Tu es vraiment bien bon d’ en </t>
    </r>
    <r>
      <rPr>
        <b/>
        <sz val="11"/>
        <color rgb="FFCC3300"/>
        <rFont val="Arial"/>
        <family val="2"/>
      </rPr>
      <t>convenir</t>
    </r>
    <r>
      <rPr>
        <sz val="11"/>
        <color rgb="FF333333"/>
        <rFont val="Arial"/>
        <family val="2"/>
      </rPr>
      <t xml:space="preserve"> .</t>
    </r>
  </si>
  <si>
    <r>
      <t xml:space="preserve">Le plus curieux , c’ est que " ces choses" , lui aussi , les pensait ; du moins , il en avait le soupçon , et les paroles de </t>
    </r>
    <r>
      <rPr>
        <sz val="11"/>
        <color rgb="FF000000"/>
        <rFont val="Calibri"/>
        <family val="2"/>
        <scheme val="minor"/>
      </rPr>
      <t>Christophe</t>
    </r>
    <r>
      <rPr>
        <sz val="11"/>
        <color rgb="FF333333"/>
        <rFont val="Arial"/>
        <family val="2"/>
      </rPr>
      <t xml:space="preserve"> réveillaient en lui bien des doutes ; mais il n’ avait pas le courage d’ en </t>
    </r>
    <r>
      <rPr>
        <b/>
        <sz val="11"/>
        <color rgb="FFCC3300"/>
        <rFont val="Arial"/>
        <family val="2"/>
      </rPr>
      <t>convenir</t>
    </r>
    <r>
      <rPr>
        <sz val="11"/>
        <color rgb="FF333333"/>
        <rFont val="Arial"/>
        <family val="2"/>
      </rPr>
      <t xml:space="preserve"> , - moitié par peur de se compromettre , moitié par modestie , par défiance de soi .</t>
    </r>
  </si>
  <si>
    <r>
      <t xml:space="preserve">Le nombre des habitants avait augmenté , j’ en </t>
    </r>
    <r>
      <rPr>
        <b/>
        <sz val="11"/>
        <color rgb="FFCC3300"/>
        <rFont val="Arial"/>
        <family val="2"/>
      </rPr>
      <t>conviens</t>
    </r>
    <r>
      <rPr>
        <sz val="11"/>
        <color rgb="FF333333"/>
        <rFont val="Arial"/>
        <family val="2"/>
      </rPr>
      <t xml:space="preserve"> .</t>
    </r>
  </si>
  <si>
    <r>
      <t xml:space="preserve">Pour gagner d’ autant mieux sa confiance , il </t>
    </r>
    <r>
      <rPr>
        <b/>
        <sz val="11"/>
        <color rgb="FFCC3300"/>
        <rFont val="Arial"/>
        <family val="2"/>
      </rPr>
      <t>convenait</t>
    </r>
    <r>
      <rPr>
        <sz val="11"/>
        <color rgb="FF333333"/>
        <rFont val="Arial"/>
        <family val="2"/>
      </rPr>
      <t xml:space="preserve"> que George était un usurpateur à l’ égard des Stuarts ; mais il ajoutait que si le faible rejeton de la famille royale en France venait à manquer , toutes les renonciations n’ empêcheraient pas que lui , duc d’ Orléans , ne fût regardé comme un usurpateur à l’ égard du roi d’ Espagne .</t>
    </r>
  </si>
  <si>
    <r>
      <t xml:space="preserve">Je </t>
    </r>
    <r>
      <rPr>
        <b/>
        <sz val="11"/>
        <color rgb="FFCC3300"/>
        <rFont val="Arial"/>
        <family val="2"/>
      </rPr>
      <t>conviens</t>
    </r>
    <r>
      <rPr>
        <sz val="11"/>
        <color rgb="FF333333"/>
        <rFont val="Arial"/>
        <family val="2"/>
      </rPr>
      <t xml:space="preserve"> que le dommage est moindre .</t>
    </r>
  </si>
  <si>
    <r>
      <t xml:space="preserve">Il faut en </t>
    </r>
    <r>
      <rPr>
        <b/>
        <sz val="11"/>
        <color rgb="FFCC3300"/>
        <rFont val="Arial"/>
        <family val="2"/>
      </rPr>
      <t>convenir</t>
    </r>
    <r>
      <rPr>
        <sz val="11"/>
        <color rgb="FF333333"/>
        <rFont val="Arial"/>
        <family val="2"/>
      </rPr>
      <t xml:space="preserve"> , je mets les pouces .</t>
    </r>
  </si>
  <si>
    <r>
      <t xml:space="preserve">Nous sommes des fous , j’ en </t>
    </r>
    <r>
      <rPr>
        <b/>
        <sz val="11"/>
        <color rgb="FFCC3300"/>
        <rFont val="Arial"/>
        <family val="2"/>
      </rPr>
      <t>conviens</t>
    </r>
    <r>
      <rPr>
        <sz val="11"/>
        <color rgb="FF333333"/>
        <rFont val="Arial"/>
        <family val="2"/>
      </rPr>
      <t xml:space="preserve"> .</t>
    </r>
  </si>
  <si>
    <r>
      <t xml:space="preserve">On en </t>
    </r>
    <r>
      <rPr>
        <b/>
        <sz val="11"/>
        <color rgb="FFCC3300"/>
        <rFont val="Arial"/>
        <family val="2"/>
      </rPr>
      <t>convient</t>
    </r>
    <r>
      <rPr>
        <sz val="11"/>
        <color rgb="FF333333"/>
        <rFont val="Arial"/>
        <family val="2"/>
      </rPr>
      <t xml:space="preserve"> seulement aujourd’ hui .</t>
    </r>
  </si>
  <si>
    <r>
      <t xml:space="preserve">Je dus en </t>
    </r>
    <r>
      <rPr>
        <b/>
        <sz val="11"/>
        <color rgb="FFCC3300"/>
        <rFont val="Arial"/>
        <family val="2"/>
      </rPr>
      <t>convenir</t>
    </r>
    <r>
      <rPr>
        <sz val="11"/>
        <color rgb="FF333333"/>
        <rFont val="Arial"/>
        <family val="2"/>
      </rPr>
      <t xml:space="preserve"> .</t>
    </r>
  </si>
  <si>
    <r>
      <t xml:space="preserve">Certes , il y a des phrases qui à elles seules semblent ressusciter tout le moyen âge , mais le plus souvent le style , le fameux style de </t>
    </r>
    <r>
      <rPr>
        <sz val="11"/>
        <color rgb="FF000000"/>
        <rFont val="Calibri"/>
        <family val="2"/>
        <scheme val="minor"/>
      </rPr>
      <t>Flaubert</t>
    </r>
    <r>
      <rPr>
        <sz val="11"/>
        <color rgb="FF333333"/>
        <rFont val="Arial"/>
        <family val="2"/>
      </rPr>
      <t xml:space="preserve"> se place comme un écran entre le sujet et l’ émotion que ce sujet doit produire , un écran magnifique , j’ en </t>
    </r>
    <r>
      <rPr>
        <b/>
        <sz val="11"/>
        <color rgb="FFCC3300"/>
        <rFont val="Arial"/>
        <family val="2"/>
      </rPr>
      <t>conviens</t>
    </r>
    <r>
      <rPr>
        <sz val="11"/>
        <color rgb="FF333333"/>
        <rFont val="Arial"/>
        <family val="2"/>
      </rPr>
      <t xml:space="preserve"> , un écran tout hérissé de joyaux .</t>
    </r>
  </si>
  <si>
    <r>
      <t xml:space="preserve">Pour n’ être pas sentie , cette ignorance n’ en est pas moins réelle . Et précisément parce qu’ elle n’ est point sentie , nous avons peine à en </t>
    </r>
    <r>
      <rPr>
        <b/>
        <sz val="11"/>
        <color rgb="FFCC3300"/>
        <rFont val="Arial"/>
        <family val="2"/>
      </rPr>
      <t>convenir</t>
    </r>
    <r>
      <rPr>
        <sz val="11"/>
        <color rgb="FF333333"/>
        <rFont val="Arial"/>
        <family val="2"/>
      </rPr>
      <t xml:space="preserve"> .</t>
    </r>
  </si>
  <si>
    <r>
      <t xml:space="preserve">Ma Dame , je voids appertement , que les faulx </t>
    </r>
    <r>
      <rPr>
        <b/>
        <sz val="11"/>
        <color rgb="FFCC3300"/>
        <rFont val="Arial"/>
        <family val="2"/>
      </rPr>
      <t>delateurs</t>
    </r>
    <r>
      <rPr>
        <sz val="11"/>
        <color rgb="FF333333"/>
        <rFont val="Arial"/>
        <family val="2"/>
      </rPr>
      <t xml:space="preserve"> ont esté occasion de noz tourmens .</t>
    </r>
  </si>
  <si>
    <r>
      <t xml:space="preserve">Mais je demande aussi la tienne , amy solide et genereux , pour achever de vivre heureux , pour éluder les artifices , pour braver les mauvais offices , et pour rire au nez des flatteurs , des cagots et des </t>
    </r>
    <r>
      <rPr>
        <b/>
        <sz val="11"/>
        <color rgb="FFC00000"/>
        <rFont val="Arial"/>
        <family val="2"/>
      </rPr>
      <t>delateurs</t>
    </r>
    <r>
      <rPr>
        <sz val="11"/>
        <color rgb="FF333333"/>
        <rFont val="Arial"/>
        <family val="2"/>
      </rPr>
      <t xml:space="preserve"> .</t>
    </r>
  </si>
  <si>
    <r>
      <t xml:space="preserve">Les </t>
    </r>
    <r>
      <rPr>
        <b/>
        <sz val="11"/>
        <color rgb="FFCC3300"/>
        <rFont val="Arial"/>
        <family val="2"/>
      </rPr>
      <t>delateurs</t>
    </r>
    <r>
      <rPr>
        <sz val="11"/>
        <color rgb="FF333333"/>
        <rFont val="Arial"/>
        <family val="2"/>
      </rPr>
      <t xml:space="preserve"> ordinaires furent recompensez de leurs calomnies : </t>
    </r>
    <r>
      <rPr>
        <sz val="11"/>
        <color rgb="FF000000"/>
        <rFont val="Calibri"/>
        <family val="2"/>
        <scheme val="minor"/>
      </rPr>
      <t>Crispinus</t>
    </r>
    <r>
      <rPr>
        <sz val="11"/>
        <color rgb="FF333333"/>
        <rFont val="Arial"/>
        <family val="2"/>
      </rPr>
      <t xml:space="preserve"> eut de l’ argent , et les ornemens de la preture .</t>
    </r>
  </si>
  <si>
    <r>
      <t xml:space="preserve">Entre les autres malheurs que les guerres avoient jettez dans la republique , elles avoient esté cause que la ville de </t>
    </r>
    <r>
      <rPr>
        <sz val="11"/>
        <color rgb="FF000000"/>
        <rFont val="Calibri"/>
        <family val="2"/>
        <scheme val="minor"/>
      </rPr>
      <t>Rome</t>
    </r>
    <r>
      <rPr>
        <sz val="11"/>
        <color rgb="FF333333"/>
        <rFont val="Arial"/>
        <family val="2"/>
      </rPr>
      <t xml:space="preserve"> estoit toute pleine de </t>
    </r>
    <r>
      <rPr>
        <b/>
        <sz val="11"/>
        <color rgb="FFCC3300"/>
        <rFont val="Arial"/>
        <family val="2"/>
      </rPr>
      <t>delateurs</t>
    </r>
    <r>
      <rPr>
        <sz val="11"/>
        <color rgb="FF333333"/>
        <rFont val="Arial"/>
        <family val="2"/>
      </rPr>
      <t xml:space="preserve"> et de calomniateurs qui avoient eu le regne depuis </t>
    </r>
    <r>
      <rPr>
        <sz val="11"/>
        <color rgb="FF000000"/>
        <rFont val="Calibri"/>
        <family val="2"/>
        <scheme val="minor"/>
      </rPr>
      <t>Tibere</t>
    </r>
    <r>
      <rPr>
        <sz val="11"/>
        <color rgb="FF333333"/>
        <rFont val="Arial"/>
        <family val="2"/>
      </rPr>
      <t xml:space="preserve"> , de sorte que les plus excellens personnages couroient tous les jours fortune de leur vie , à cause des accusations qu’ ils forgeoient contre leur innocence .</t>
    </r>
  </si>
  <si>
    <r>
      <t xml:space="preserve">En suitte de ce chastiment des </t>
    </r>
    <r>
      <rPr>
        <b/>
        <sz val="11"/>
        <color rgb="FFCC3300"/>
        <rFont val="Arial"/>
        <family val="2"/>
      </rPr>
      <t>delateurs</t>
    </r>
    <r>
      <rPr>
        <sz val="11"/>
        <color rgb="FF333333"/>
        <rFont val="Arial"/>
        <family val="2"/>
      </rPr>
      <t xml:space="preserve"> , on vit les officiers du tresor de l’ empire de la republique , ausquels ils avoient de coustume de porter la proye demeurer paisibles , moderez , et non plus actifs ny ardens comme ils estoient auparavant : de maniere qu’ il sembloit alors que leur tribunal fust un temple , au lieu que sous les regnes passez c’ estoit vrayement une caverne de brigans , et une retraitte de voleurs , où l’ on voyoit regorger le sang , et partager inhumainement les despoüilles des pauvres citoyens .</t>
    </r>
  </si>
  <si>
    <r>
      <t xml:space="preserve">Pour faire croire qu’ il avoit un esprit populaire , il osta les tributs excessifs qui opprimoient la commune , reprima l’ insolence des </t>
    </r>
    <r>
      <rPr>
        <b/>
        <sz val="11"/>
        <color rgb="FFCC3300"/>
        <rFont val="Arial"/>
        <family val="2"/>
      </rPr>
      <t>delateurs</t>
    </r>
    <r>
      <rPr>
        <sz val="11"/>
        <color rgb="FF333333"/>
        <rFont val="Arial"/>
        <family val="2"/>
      </rPr>
      <t xml:space="preserve"> , donna d’ honnestes pensions aux pauvres senateurs pour soustenir leur dignité , et fit de magnifiques largesses aux soldats de ses gardes .</t>
    </r>
  </si>
  <si>
    <r>
      <t xml:space="preserve">j’ ay , sire , à vous prier , qu’ en vertu de l’ edit que vous fistes crier , alors que Chryseide en vos mains asservie vous fust durant la nuict secrettement ravie , de me donner le don promis au </t>
    </r>
    <r>
      <rPr>
        <b/>
        <sz val="11"/>
        <color rgb="FFC00000"/>
        <rFont val="Arial"/>
        <family val="2"/>
      </rPr>
      <t xml:space="preserve">delateur </t>
    </r>
    <r>
      <rPr>
        <sz val="11"/>
        <color rgb="FF333333"/>
        <rFont val="Arial"/>
        <family val="2"/>
      </rPr>
      <t xml:space="preserve">du chef de l’ attentat dont je suis seul l’ auteur . </t>
    </r>
  </si>
  <si>
    <r>
      <t xml:space="preserve">Des extremitez de l’ orient il luy vient une grande lettre , qui delivre la verité opprimée ; qui la venge des espions et des </t>
    </r>
    <r>
      <rPr>
        <b/>
        <sz val="11"/>
        <color rgb="FFCC3300"/>
        <rFont val="Arial"/>
        <family val="2"/>
      </rPr>
      <t xml:space="preserve">delateurs ; </t>
    </r>
    <r>
      <rPr>
        <sz val="11"/>
        <color rgb="FF333333"/>
        <rFont val="Arial"/>
        <family val="2"/>
      </rPr>
      <t>qui efface les odes et les panegyriques de la flaterie .</t>
    </r>
  </si>
  <si>
    <r>
      <t xml:space="preserve">Et parce que nonobstant les loix qu’ avoit faites son frere , il y avoit encor un grand nombre de delateurs qui ne servoient qu’ à opprimer les innocens et à faire venir leurs confiscations au thresor du prince , il fit rigoureusement chastier ces sortes de personnes , disant outre cela , </t>
    </r>
    <r>
      <rPr>
        <i/>
        <sz val="11"/>
        <color rgb="FF333333"/>
        <rFont val="Arial"/>
        <family val="2"/>
      </rPr>
      <t>que le prince qui ne</t>
    </r>
    <r>
      <rPr>
        <sz val="11"/>
        <color rgb="FF333333"/>
        <rFont val="Arial"/>
        <family val="2"/>
      </rPr>
      <t xml:space="preserve"> </t>
    </r>
    <r>
      <rPr>
        <i/>
        <sz val="11"/>
        <color rgb="FF333333"/>
        <rFont val="Arial"/>
        <family val="2"/>
      </rPr>
      <t xml:space="preserve">punissoit pas les </t>
    </r>
    <r>
      <rPr>
        <b/>
        <i/>
        <sz val="11"/>
        <color rgb="FFCC3300"/>
        <rFont val="Arial"/>
        <family val="2"/>
      </rPr>
      <t>delateurs</t>
    </r>
    <r>
      <rPr>
        <i/>
        <sz val="11"/>
        <color rgb="FF333333"/>
        <rFont val="Arial"/>
        <family val="2"/>
      </rPr>
      <t xml:space="preserve"> , fomentoit leur</t>
    </r>
    <r>
      <rPr>
        <sz val="11"/>
        <color rgb="FF333333"/>
        <rFont val="Arial"/>
        <family val="2"/>
      </rPr>
      <t xml:space="preserve"> </t>
    </r>
    <r>
      <rPr>
        <i/>
        <sz val="11"/>
        <color rgb="FF333333"/>
        <rFont val="Arial"/>
        <family val="2"/>
      </rPr>
      <t>audace .</t>
    </r>
  </si>
  <si>
    <r>
      <t xml:space="preserve">Et parce que nonobstant les loix qu’ avoit faites son frere , il y avoit encor un grand nombre de </t>
    </r>
    <r>
      <rPr>
        <b/>
        <sz val="11"/>
        <color rgb="FFCC3300"/>
        <rFont val="Arial"/>
        <family val="2"/>
      </rPr>
      <t>delateurs</t>
    </r>
    <r>
      <rPr>
        <sz val="11"/>
        <color rgb="FF333333"/>
        <rFont val="Arial"/>
        <family val="2"/>
      </rPr>
      <t xml:space="preserve"> qui ne servoient qu’ à opprimer les innocens et à faire venir leurs confiscations au thresor du prince , il fit rigoureusement chastier ces sortes de personnes , disant outre cela , </t>
    </r>
    <r>
      <rPr>
        <i/>
        <sz val="11"/>
        <color rgb="FF333333"/>
        <rFont val="Arial"/>
        <family val="2"/>
      </rPr>
      <t>que le prince qui ne</t>
    </r>
    <r>
      <rPr>
        <sz val="11"/>
        <color rgb="FF333333"/>
        <rFont val="Arial"/>
        <family val="2"/>
      </rPr>
      <t xml:space="preserve"> </t>
    </r>
    <r>
      <rPr>
        <i/>
        <sz val="11"/>
        <color rgb="FF333333"/>
        <rFont val="Arial"/>
        <family val="2"/>
      </rPr>
      <t>punissoit pas les delateurs , fomentoit leur</t>
    </r>
    <r>
      <rPr>
        <sz val="11"/>
        <color rgb="FF333333"/>
        <rFont val="Arial"/>
        <family val="2"/>
      </rPr>
      <t xml:space="preserve"> </t>
    </r>
    <r>
      <rPr>
        <i/>
        <sz val="11"/>
        <color rgb="FF333333"/>
        <rFont val="Arial"/>
        <family val="2"/>
      </rPr>
      <t>audace .</t>
    </r>
  </si>
  <si>
    <r>
      <t xml:space="preserve">D’ ailleurs </t>
    </r>
    <r>
      <rPr>
        <sz val="11"/>
        <color rgb="FF000000"/>
        <rFont val="Calibri"/>
        <family val="2"/>
        <scheme val="minor"/>
      </rPr>
      <t>Neron</t>
    </r>
    <r>
      <rPr>
        <sz val="11"/>
        <color rgb="FF333333"/>
        <rFont val="Arial"/>
        <family val="2"/>
      </rPr>
      <t xml:space="preserve"> fit de grands biens aux </t>
    </r>
    <r>
      <rPr>
        <b/>
        <sz val="11"/>
        <color rgb="FFCC3300"/>
        <rFont val="Arial"/>
        <family val="2"/>
      </rPr>
      <t>delateurs</t>
    </r>
    <r>
      <rPr>
        <sz val="11"/>
        <color rgb="FF333333"/>
        <rFont val="Arial"/>
        <family val="2"/>
      </rPr>
      <t xml:space="preserve"> , nommément à </t>
    </r>
    <r>
      <rPr>
        <sz val="11"/>
        <color rgb="FF000000"/>
        <rFont val="Calibri"/>
        <family val="2"/>
        <scheme val="minor"/>
      </rPr>
      <t>Milichus</t>
    </r>
    <r>
      <rPr>
        <sz val="11"/>
        <color rgb="FF333333"/>
        <rFont val="Arial"/>
        <family val="2"/>
      </rPr>
      <t xml:space="preserve"> , qui fut appellé d’ un nom grec qui signifie </t>
    </r>
    <r>
      <rPr>
        <i/>
        <sz val="11"/>
        <color rgb="FF333333"/>
        <rFont val="Arial"/>
        <family val="2"/>
      </rPr>
      <t>sauveur</t>
    </r>
    <r>
      <rPr>
        <sz val="11"/>
        <color rgb="FF333333"/>
        <rFont val="Arial"/>
        <family val="2"/>
      </rPr>
      <t xml:space="preserve"> , parce que l’ advis qu’ il avoit donné avoit sauvé </t>
    </r>
    <r>
      <rPr>
        <sz val="11"/>
        <color rgb="FF000000"/>
        <rFont val="Calibri"/>
        <family val="2"/>
        <scheme val="minor"/>
      </rPr>
      <t>Neron</t>
    </r>
    <r>
      <rPr>
        <sz val="11"/>
        <color rgb="FF333333"/>
        <rFont val="Arial"/>
        <family val="2"/>
      </rPr>
      <t xml:space="preserve"> de la main des conjurez .</t>
    </r>
  </si>
  <si>
    <r>
      <t>La fidelité de ce romain estoit sans reproche : et neantmoins il fut accusé , en son absence , et trouva un</t>
    </r>
    <r>
      <rPr>
        <b/>
        <sz val="11"/>
        <color rgb="FFCC3300"/>
        <rFont val="Arial"/>
        <family val="2"/>
      </rPr>
      <t>delateur</t>
    </r>
    <r>
      <rPr>
        <sz val="11"/>
        <color rgb="FF333333"/>
        <rFont val="Arial"/>
        <family val="2"/>
      </rPr>
      <t xml:space="preserve"> à la cour .</t>
    </r>
  </si>
  <si>
    <r>
      <t xml:space="preserve">Si vous n’ étiez point si honnêtes gens que vous l’ êtes , vous en auriez contre lui ; vous lui laissez faire sans envie le métier de </t>
    </r>
    <r>
      <rPr>
        <b/>
        <sz val="11"/>
        <color rgb="FFCC3300"/>
        <rFont val="Arial"/>
        <family val="2"/>
      </rPr>
      <t>délateur</t>
    </r>
    <r>
      <rPr>
        <sz val="11"/>
        <color rgb="FF333333"/>
        <rFont val="Arial"/>
        <family val="2"/>
      </rPr>
      <t xml:space="preserve"> .</t>
    </r>
  </si>
  <si>
    <r>
      <t xml:space="preserve">Et ce qui acheve de tous poincts ceste misere , c’ est qu’ ordinairement , et comme par un destin , les princes et grands sont possedez par trois sortes de gens , pestes du genre humain , flatteurs , inventeurs d’ imposts , </t>
    </r>
    <r>
      <rPr>
        <b/>
        <sz val="11"/>
        <color rgb="FFCC3300"/>
        <rFont val="Arial"/>
        <family val="2"/>
      </rPr>
      <t>delateurs</t>
    </r>
    <r>
      <rPr>
        <sz val="11"/>
        <color rgb="FF333333"/>
        <rFont val="Arial"/>
        <family val="2"/>
      </rPr>
      <t xml:space="preserve"> , lesquels , soubs beau et fauls pretexte de zele et amitié envers le prince , comme les deux premiers , ou de preud’ hommie et reformation , comme les derniers , gastent et ruinent et le prince et l’ estat .</t>
    </r>
  </si>
  <si>
    <r>
      <t>Béatrix</t>
    </r>
    <r>
      <rPr>
        <sz val="11"/>
        <color rgb="FF333333"/>
        <rFont val="Arial"/>
        <family val="2"/>
      </rPr>
      <t xml:space="preserve"> n’ a jamais récompensé les </t>
    </r>
    <r>
      <rPr>
        <b/>
        <sz val="11"/>
        <color rgb="FFCC3300"/>
        <rFont val="Arial"/>
        <family val="2"/>
      </rPr>
      <t xml:space="preserve">délateurs ; </t>
    </r>
    <r>
      <rPr>
        <sz val="11"/>
        <color rgb="FF333333"/>
        <rFont val="Arial"/>
        <family val="2"/>
      </rPr>
      <t xml:space="preserve">elle m’ écouteroit , et me chasseroit sans me payer . </t>
    </r>
  </si>
  <si>
    <r>
      <t xml:space="preserve">On tint l’ assemblée ; le </t>
    </r>
    <r>
      <rPr>
        <b/>
        <sz val="11"/>
        <color rgb="FFCC3300"/>
        <rFont val="Arial"/>
        <family val="2"/>
      </rPr>
      <t xml:space="preserve">délateur </t>
    </r>
    <r>
      <rPr>
        <sz val="11"/>
        <color rgb="FF333333"/>
        <rFont val="Arial"/>
        <family val="2"/>
      </rPr>
      <t xml:space="preserve">convaincu de calomnie et de faux témoignage , fut condamné à un éxil perpetuel ; </t>
    </r>
    <r>
      <rPr>
        <sz val="11"/>
        <color rgb="FF000000"/>
        <rFont val="Calibri"/>
        <family val="2"/>
        <scheme val="minor"/>
      </rPr>
      <t>Ceson</t>
    </r>
    <r>
      <rPr>
        <sz val="11"/>
        <color rgb="FF333333"/>
        <rFont val="Arial"/>
        <family val="2"/>
      </rPr>
      <t xml:space="preserve"> fut rappellé , et les tribuns qui voyoient que le peuple adoroit son pere , n’ oserent s’ opposer à un jugement si équitable .</t>
    </r>
  </si>
  <si>
    <r>
      <t>Néron</t>
    </r>
    <r>
      <rPr>
        <sz val="11"/>
        <color rgb="FF333333"/>
        <rFont val="Arial"/>
        <family val="2"/>
      </rPr>
      <t xml:space="preserve"> lui succéda , et ne jugea de l’ étenduë de sa puissance que par l’ énormité de ses attentats ; qui n’ épargne pas la vie de ses sujets doit les dépoüiller de leurs biens : toutes les richesses de l’ empire devinrent le butin des </t>
    </r>
    <r>
      <rPr>
        <b/>
        <sz val="11"/>
        <color rgb="FFCC3300"/>
        <rFont val="Arial"/>
        <family val="2"/>
      </rPr>
      <t>délateurs</t>
    </r>
    <r>
      <rPr>
        <sz val="11"/>
        <color rgb="FF333333"/>
        <rFont val="Arial"/>
        <family val="2"/>
      </rPr>
      <t xml:space="preserve"> , </t>
    </r>
    <r>
      <rPr>
        <sz val="11"/>
        <color rgb="FF000000"/>
        <rFont val="Calibri"/>
        <family val="2"/>
        <scheme val="minor"/>
      </rPr>
      <t>des pantomimes , et des courtisanes .</t>
    </r>
  </si>
  <si>
    <r>
      <t>Mais comme à</t>
    </r>
    <r>
      <rPr>
        <sz val="11"/>
        <color rgb="FF000000"/>
        <rFont val="Calibri"/>
        <family val="2"/>
        <scheme val="minor"/>
      </rPr>
      <t>Genève</t>
    </r>
    <r>
      <rPr>
        <sz val="11"/>
        <color rgb="FF333333"/>
        <rFont val="Arial"/>
        <family val="2"/>
      </rPr>
      <t xml:space="preserve"> une jurisprudence qu’ on devrait imiter dans tous les états , ordonne que le </t>
    </r>
    <r>
      <rPr>
        <b/>
        <sz val="11"/>
        <color rgb="FFCC3300"/>
        <rFont val="Arial"/>
        <family val="2"/>
      </rPr>
      <t>délateur</t>
    </r>
    <r>
      <rPr>
        <sz val="11"/>
        <color rgb="FF333333"/>
        <rFont val="Arial"/>
        <family val="2"/>
      </rPr>
      <t xml:space="preserve"> se mette en prison avec l’ accusé , </t>
    </r>
    <r>
      <rPr>
        <i/>
        <sz val="11"/>
        <color rgb="FF333333"/>
        <rFont val="Arial"/>
        <family val="2"/>
      </rPr>
      <t>Calvin</t>
    </r>
    <r>
      <rPr>
        <sz val="11"/>
        <color rgb="FF333333"/>
        <rFont val="Arial"/>
        <family val="2"/>
      </rPr>
      <t xml:space="preserve"> fit la dénonciation par un de ses disciples qui lui servait de domestique .</t>
    </r>
  </si>
  <si>
    <r>
      <t xml:space="preserve">Telle était la politique d’ Auguste , de Tibère , de Néron , quand quelqu’ un des </t>
    </r>
    <r>
      <rPr>
        <b/>
        <sz val="11"/>
        <color rgb="FFCC3300"/>
        <rFont val="Arial"/>
        <family val="2"/>
      </rPr>
      <t>délateurs</t>
    </r>
    <r>
      <rPr>
        <sz val="11"/>
        <color rgb="FF333333"/>
        <rFont val="Arial"/>
        <family val="2"/>
      </rPr>
      <t xml:space="preserve"> qu’ ils employaient venait à être découvert .</t>
    </r>
  </si>
  <si>
    <r>
      <t xml:space="preserve">J’ étois né </t>
    </r>
    <r>
      <rPr>
        <b/>
        <sz val="11"/>
        <color rgb="FFCC3300"/>
        <rFont val="Arial"/>
        <family val="2"/>
      </rPr>
      <t>délateur</t>
    </r>
    <r>
      <rPr>
        <sz val="11"/>
        <color rgb="FF333333"/>
        <rFont val="Arial"/>
        <family val="2"/>
      </rPr>
      <t xml:space="preserve"> : épier est mon lot .</t>
    </r>
    <r>
      <rPr>
        <sz val="11"/>
        <color rgb="FF000000"/>
        <rFont val="Calibri"/>
        <family val="2"/>
        <scheme val="minor"/>
      </rPr>
      <t xml:space="preserve"> </t>
    </r>
  </si>
  <si>
    <r>
      <t xml:space="preserve">Nous avons aujourd’ hui une loi admirable : c’ est celle qui veut que le prince , établi pour faire exécuter les loix , prépose un officier dans chaque tribunal , pour poursuivre , en son nom , tous les crimes : de sorte que la fonction des </t>
    </r>
    <r>
      <rPr>
        <b/>
        <sz val="11"/>
        <color rgb="FFCC3300"/>
        <rFont val="Arial"/>
        <family val="2"/>
      </rPr>
      <t>délateurs</t>
    </r>
    <r>
      <rPr>
        <sz val="11"/>
        <color rgb="FF333333"/>
        <rFont val="Arial"/>
        <family val="2"/>
      </rPr>
      <t xml:space="preserve"> est inconnue parmi nous ; et , si ce vengeur public était soupçonné d’ abuser de son ministère , on l’ obligerait de nommer son dénonciateur .</t>
    </r>
  </si>
  <si>
    <r>
      <t xml:space="preserve">Ce discours émeut tous les assistants : on s’ occupe à la calmer , elle demande à voir son fils , elle le voit : il n’ est question dans cette entrevue , ni de son innocence , qu’ une apologie indécente pouvoit rendre suspecte , ni de ses bienfaits dont elle ne pouvoit parler , sans paroître les reprocher ; les </t>
    </r>
    <r>
      <rPr>
        <b/>
        <sz val="11"/>
        <color rgb="FFCC3300"/>
        <rFont val="Arial"/>
        <family val="2"/>
      </rPr>
      <t>délateurs</t>
    </r>
    <r>
      <rPr>
        <sz val="11"/>
        <color rgb="FF333333"/>
        <rFont val="Arial"/>
        <family val="2"/>
      </rPr>
      <t xml:space="preserve"> sont châtiés , ses amis sont récompensés .</t>
    </r>
  </si>
  <si>
    <r>
      <t xml:space="preserve">Quand un homme se fait le </t>
    </r>
    <r>
      <rPr>
        <b/>
        <sz val="11"/>
        <color rgb="FFCC3300"/>
        <rFont val="Arial"/>
        <family val="2"/>
      </rPr>
      <t>délateur</t>
    </r>
    <r>
      <rPr>
        <sz val="11"/>
        <color rgb="FF333333"/>
        <rFont val="Arial"/>
        <family val="2"/>
      </rPr>
      <t xml:space="preserve"> d’ un autre il est probable , il est presque sûr qu’ il est mû par quelque passion secrette qu’ il a grand soin de déguiser .</t>
    </r>
  </si>
  <si>
    <r>
      <t xml:space="preserve">Indépendant de tout , fors de </t>
    </r>
    <r>
      <rPr>
        <sz val="11"/>
        <color rgb="FF000000"/>
        <rFont val="Calibri"/>
        <family val="2"/>
        <scheme val="minor"/>
      </rPr>
      <t>Dieu</t>
    </r>
    <r>
      <rPr>
        <sz val="11"/>
        <color rgb="FF333333"/>
        <rFont val="Arial"/>
        <family val="2"/>
      </rPr>
      <t xml:space="preserve"> , je suis chrétien sans ignorer mes foiblesses , sans me donner pour modèle , sans être persécuteur , inquisiteur , </t>
    </r>
    <r>
      <rPr>
        <b/>
        <sz val="11"/>
        <color rgb="FFCC3300"/>
        <rFont val="Arial"/>
        <family val="2"/>
      </rPr>
      <t>délateur</t>
    </r>
    <r>
      <rPr>
        <sz val="11"/>
        <color rgb="FF333333"/>
        <rFont val="Arial"/>
        <family val="2"/>
      </rPr>
      <t xml:space="preserve"> , sans espionner mes frères , sans calomnier mes voisins .</t>
    </r>
  </si>
  <si>
    <r>
      <t>Thraséa</t>
    </r>
    <r>
      <rPr>
        <sz val="11"/>
        <color rgb="FF333333"/>
        <rFont val="Arial"/>
        <family val="2"/>
      </rPr>
      <t xml:space="preserve"> , </t>
    </r>
    <r>
      <rPr>
        <sz val="11"/>
        <color rgb="FF000000"/>
        <rFont val="Calibri"/>
        <family val="2"/>
        <scheme val="minor"/>
      </rPr>
      <t>Soranus</t>
    </r>
    <r>
      <rPr>
        <sz val="11"/>
        <color rgb="FF333333"/>
        <rFont val="Arial"/>
        <family val="2"/>
      </rPr>
      <t xml:space="preserve"> , </t>
    </r>
    <r>
      <rPr>
        <sz val="11"/>
        <color rgb="FF000000"/>
        <rFont val="Calibri"/>
        <family val="2"/>
        <scheme val="minor"/>
      </rPr>
      <t>Sénécion</t>
    </r>
    <r>
      <rPr>
        <sz val="11"/>
        <color rgb="FF333333"/>
        <rFont val="Arial"/>
        <family val="2"/>
      </rPr>
      <t xml:space="preserve"> , </t>
    </r>
    <r>
      <rPr>
        <sz val="11"/>
        <color rgb="FF000000"/>
        <rFont val="Calibri"/>
        <family val="2"/>
        <scheme val="minor"/>
      </rPr>
      <t>Rustique</t>
    </r>
    <r>
      <rPr>
        <sz val="11"/>
        <color rgb="FF333333"/>
        <rFont val="Arial"/>
        <family val="2"/>
      </rPr>
      <t xml:space="preserve"> , </t>
    </r>
    <r>
      <rPr>
        <sz val="11"/>
        <color rgb="FF000000"/>
        <rFont val="Calibri"/>
        <family val="2"/>
        <scheme val="minor"/>
      </rPr>
      <t xml:space="preserve">vous tous dignes enfants de la patrie antique , je vous vois tous amis , entourés de bourreaux , braver du scélérat les indignes faisceaux , du lâche </t>
    </r>
    <r>
      <rPr>
        <b/>
        <sz val="11"/>
        <color rgb="FFC00000"/>
        <rFont val="Calibri"/>
        <family val="2"/>
        <scheme val="minor"/>
      </rPr>
      <t xml:space="preserve">délateur </t>
    </r>
    <r>
      <rPr>
        <sz val="11"/>
        <color rgb="FF000000"/>
        <rFont val="Calibri"/>
        <family val="2"/>
        <scheme val="minor"/>
      </rPr>
      <t xml:space="preserve">l’ impudente richesse , et du VIL affranchi l’ orgueilleuse bassesse . </t>
    </r>
  </si>
  <si>
    <r>
      <t xml:space="preserve">La condamnation du jeune hollandais était bien plus cruelle ; c’ était le comble de l’ injustice de le faire mourir parce qu’ il n’ avait pas été le </t>
    </r>
    <r>
      <rPr>
        <b/>
        <sz val="11"/>
        <color rgb="FFCC3300"/>
        <rFont val="Arial"/>
        <family val="2"/>
      </rPr>
      <t>délateur</t>
    </r>
    <r>
      <rPr>
        <sz val="11"/>
        <color rgb="FF333333"/>
        <rFont val="Arial"/>
        <family val="2"/>
      </rPr>
      <t xml:space="preserve"> de son frére .</t>
    </r>
  </si>
  <si>
    <r>
      <t xml:space="preserve">Elle avoit obtenu un pouvoir d’ exiger de grosses sommes des habitans , sous de vains prétextes , qui ouvroient la porte à toute sorte de </t>
    </r>
    <r>
      <rPr>
        <b/>
        <sz val="11"/>
        <color rgb="FFCC3300"/>
        <rFont val="Arial"/>
        <family val="2"/>
      </rPr>
      <t>délateurs</t>
    </r>
    <r>
      <rPr>
        <sz val="11"/>
        <color rgb="FF333333"/>
        <rFont val="Arial"/>
        <family val="2"/>
      </rPr>
      <t xml:space="preserve"> , par le prix attaché à leur infamie .</t>
    </r>
  </si>
  <si>
    <r>
      <t xml:space="preserve">Nous savions ceux qui avaient pu s’ échapper de l’ abattoir , ceux dont personne n’ avait de nou­velles , chaque jour amenant de nouvelles arres­tations ; quand la police et les </t>
    </r>
    <r>
      <rPr>
        <b/>
        <sz val="11"/>
        <color rgb="FFCC3300"/>
        <rFont val="Arial"/>
        <family val="2"/>
      </rPr>
      <t>délateurs</t>
    </r>
    <r>
      <rPr>
        <sz val="11"/>
        <color rgb="FF333333"/>
        <rFont val="Arial"/>
        <family val="2"/>
      </rPr>
      <t xml:space="preserve"> étaient insuffisants , ce qui arrivait souvent , policiers et délateurs ayant eu de tout temps le monopole de la bêtise , on employait d’ autres moyens .</t>
    </r>
  </si>
  <si>
    <r>
      <t xml:space="preserve">Cependant , il environne son rival d’ espions et de </t>
    </r>
    <r>
      <rPr>
        <b/>
        <sz val="11"/>
        <color rgb="FFCC3300"/>
        <rFont val="Arial"/>
        <family val="2"/>
      </rPr>
      <t>délateurs</t>
    </r>
    <r>
      <rPr>
        <sz val="11"/>
        <color rgb="FF333333"/>
        <rFont val="Arial"/>
        <family val="2"/>
      </rPr>
      <t xml:space="preserve"> , et cherche à pénétrer un secret qui doit causer le malheur de sa vie .</t>
    </r>
  </si>
  <si>
    <r>
      <t xml:space="preserve">Mais l’ incrédulité le préserve de tout , le vent de l’ inconstance l’ entraîne et le sauve , aujourd’ hui des vains météores , illusions menteuses de la nuit , demain de l’ éclatant soleil , triste </t>
    </r>
    <r>
      <rPr>
        <b/>
        <sz val="11"/>
        <color rgb="FFCC3300"/>
        <rFont val="Arial"/>
        <family val="2"/>
      </rPr>
      <t>délateur</t>
    </r>
    <r>
      <rPr>
        <sz val="11"/>
        <color rgb="FF333333"/>
        <rFont val="Arial"/>
        <family val="2"/>
      </rPr>
      <t xml:space="preserve"> de toutes les misères , de toutes les laideurs humaines . </t>
    </r>
  </si>
  <si>
    <r>
      <t xml:space="preserve">Tour à tour le spirituel rédacteur de la </t>
    </r>
    <r>
      <rPr>
        <i/>
        <sz val="11"/>
        <color rgb="FF333333"/>
        <rFont val="Arial"/>
        <family val="2"/>
      </rPr>
      <t>correspondance administrative</t>
    </r>
    <r>
      <rPr>
        <sz val="11"/>
        <color rgb="FF333333"/>
        <rFont val="Arial"/>
        <family val="2"/>
      </rPr>
      <t xml:space="preserve"> , et l’ ingénieux </t>
    </r>
    <r>
      <rPr>
        <i/>
        <sz val="11"/>
        <color rgb="FF333333"/>
        <rFont val="Arial"/>
        <family val="2"/>
      </rPr>
      <t>ermite de la chaussée D’ Antin</t>
    </r>
    <r>
      <rPr>
        <sz val="11"/>
        <color rgb="FF333333"/>
        <rFont val="Arial"/>
        <family val="2"/>
      </rPr>
      <t xml:space="preserve"> , l’ auteur des </t>
    </r>
    <r>
      <rPr>
        <i/>
        <sz val="11"/>
        <color rgb="FF333333"/>
        <rFont val="Arial"/>
        <family val="2"/>
      </rPr>
      <t>deux gendres</t>
    </r>
    <r>
      <rPr>
        <sz val="11"/>
        <color rgb="FF333333"/>
        <rFont val="Arial"/>
        <family val="2"/>
      </rPr>
      <t xml:space="preserve"> et l’ auteur des </t>
    </r>
    <r>
      <rPr>
        <b/>
        <i/>
        <sz val="11"/>
        <color rgb="FFCC3300"/>
        <rFont val="Arial"/>
        <family val="2"/>
      </rPr>
      <t>délateurs</t>
    </r>
    <r>
      <rPr>
        <sz val="11"/>
        <color rgb="FF333333"/>
        <rFont val="Arial"/>
        <family val="2"/>
      </rPr>
      <t xml:space="preserve"> ont porté sur ce banc leurs lauriers : les </t>
    </r>
    <r>
      <rPr>
        <sz val="11"/>
        <color rgb="FF000000"/>
        <rFont val="Calibri"/>
        <family val="2"/>
        <scheme val="minor"/>
      </rPr>
      <t>Bergasse</t>
    </r>
    <r>
      <rPr>
        <sz val="11"/>
        <color rgb="FF333333"/>
        <rFont val="Arial"/>
        <family val="2"/>
      </rPr>
      <t xml:space="preserve"> et les </t>
    </r>
    <r>
      <rPr>
        <sz val="11"/>
        <color rgb="FF000000"/>
        <rFont val="Calibri"/>
        <family val="2"/>
        <scheme val="minor"/>
      </rPr>
      <t>Lacretelle</t>
    </r>
    <r>
      <rPr>
        <sz val="11"/>
        <color rgb="FF333333"/>
        <rFont val="Arial"/>
        <family val="2"/>
      </rPr>
      <t xml:space="preserve"> leurs cheveux blancs , l’ archevêque de </t>
    </r>
    <r>
      <rPr>
        <sz val="11"/>
        <color rgb="FF000000"/>
        <rFont val="Calibri"/>
        <family val="2"/>
        <scheme val="minor"/>
      </rPr>
      <t>Malines</t>
    </r>
    <r>
      <rPr>
        <sz val="11"/>
        <color rgb="FF333333"/>
        <rFont val="Arial"/>
        <family val="2"/>
      </rPr>
      <t xml:space="preserve"> sa toge épiscopale , le peintre de </t>
    </r>
    <r>
      <rPr>
        <sz val="11"/>
        <color rgb="FF000000"/>
        <rFont val="Calibri"/>
        <family val="2"/>
        <scheme val="minor"/>
      </rPr>
      <t>Marius</t>
    </r>
    <r>
      <rPr>
        <sz val="11"/>
        <color rgb="FF333333"/>
        <rFont val="Arial"/>
        <family val="2"/>
      </rPr>
      <t xml:space="preserve"> ses longues infortunes .</t>
    </r>
  </si>
  <si>
    <r>
      <t xml:space="preserve">Lorsque , dans le silence de l’ abjection , l’ on n’ entend plus retentir que la chaîne de l’ esclave et la voix du </t>
    </r>
    <r>
      <rPr>
        <b/>
        <sz val="11"/>
        <color rgb="FFCC3300"/>
        <rFont val="Arial"/>
        <family val="2"/>
      </rPr>
      <t xml:space="preserve">délateur ; </t>
    </r>
    <r>
      <rPr>
        <sz val="11"/>
        <color rgb="FF333333"/>
        <rFont val="Arial"/>
        <family val="2"/>
      </rPr>
      <t>lorsque tout tremble devant le tyran , et qu’ il est aussi dangereux d’ encourir sa faveur que de mériter sa disgrâce , l’ historien paraît , chargé de la vengeance des peuples .</t>
    </r>
  </si>
  <si>
    <r>
      <t xml:space="preserve">Cette affaire en resta là , </t>
    </r>
    <r>
      <rPr>
        <sz val="11"/>
        <color rgb="FF000000"/>
        <rFont val="Calibri"/>
        <family val="2"/>
        <scheme val="minor"/>
      </rPr>
      <t>Bineau</t>
    </r>
    <r>
      <rPr>
        <sz val="11"/>
        <color rgb="FF333333"/>
        <rFont val="Arial"/>
        <family val="2"/>
      </rPr>
      <t xml:space="preserve"> et ses amis heureux d’ avoir pu se venger du </t>
    </r>
    <r>
      <rPr>
        <b/>
        <sz val="11"/>
        <color rgb="FFCC3300"/>
        <rFont val="Arial"/>
        <family val="2"/>
      </rPr>
      <t>délateur</t>
    </r>
    <r>
      <rPr>
        <sz val="11"/>
        <color rgb="FF333333"/>
        <rFont val="Arial"/>
        <family val="2"/>
      </rPr>
      <t xml:space="preserve"> .</t>
    </r>
  </si>
  <si>
    <r>
      <t xml:space="preserve">Il donne ainsi des mots d’ ordre à la presse entière , organise le scandale , décrète le bruit , promulgue le silence et , aussi savant </t>
    </r>
    <r>
      <rPr>
        <b/>
        <sz val="11"/>
        <color rgb="FFCC3300"/>
        <rFont val="Arial"/>
        <family val="2"/>
      </rPr>
      <t>délateur</t>
    </r>
    <r>
      <rPr>
        <sz val="11"/>
        <color rgb="FF333333"/>
        <rFont val="Arial"/>
        <family val="2"/>
      </rPr>
      <t xml:space="preserve"> que redouté complice , fait tout trembler de son omnipotente ignobilité .</t>
    </r>
  </si>
  <si>
    <r>
      <t xml:space="preserve">Nous sommes , dit notre </t>
    </r>
    <r>
      <rPr>
        <b/>
        <sz val="11"/>
        <color rgb="FFCC3300"/>
        <rFont val="Arial"/>
        <family val="2"/>
      </rPr>
      <t>délateur</t>
    </r>
    <r>
      <rPr>
        <sz val="11"/>
        <color rgb="FF333333"/>
        <rFont val="Arial"/>
        <family val="2"/>
      </rPr>
      <t xml:space="preserve"> , des séditieux ; nous refusons d’ adorer les images de l’ empereur , et d’ offrir des sacrifices aux dieux pour le père de la patrie .</t>
    </r>
  </si>
  <si>
    <r>
      <t xml:space="preserve">Bientôt les </t>
    </r>
    <r>
      <rPr>
        <b/>
        <sz val="11"/>
        <color rgb="FFCC3300"/>
        <rFont val="Arial"/>
        <family val="2"/>
      </rPr>
      <t xml:space="preserve">délateurs </t>
    </r>
    <r>
      <rPr>
        <sz val="11"/>
        <color rgb="FF333333"/>
        <rFont val="Arial"/>
        <family val="2"/>
      </rPr>
      <t xml:space="preserve">arrivés de </t>
    </r>
    <r>
      <rPr>
        <sz val="11"/>
        <color rgb="FF000000"/>
        <rFont val="Calibri"/>
        <family val="2"/>
        <scheme val="minor"/>
      </rPr>
      <t>Lacédémone</t>
    </r>
    <r>
      <rPr>
        <sz val="11"/>
        <color rgb="FF333333"/>
        <rFont val="Arial"/>
        <family val="2"/>
      </rPr>
      <t xml:space="preserve"> lui confirment la vérité du songe qui le poursuit .</t>
    </r>
  </si>
  <si>
    <r>
      <t xml:space="preserve">Il est ami de l’ infortune , m’ ont dit ceux qui l’ ont annoncé ; pourtant un soupçon m’ importune : par la police il a passé ... plus d’ un personnage notable , là , souvent devient </t>
    </r>
    <r>
      <rPr>
        <b/>
        <sz val="11"/>
        <color rgb="FFC00000"/>
        <rFont val="Arial"/>
        <family val="2"/>
      </rPr>
      <t>délateur</t>
    </r>
    <r>
      <rPr>
        <sz val="11"/>
        <color rgb="FF333333"/>
        <rFont val="Arial"/>
        <family val="2"/>
      </rPr>
      <t xml:space="preserve"> . </t>
    </r>
  </si>
  <si>
    <r>
      <t xml:space="preserve">Beaucoup encore se faisaient </t>
    </r>
    <r>
      <rPr>
        <b/>
        <sz val="11"/>
        <color rgb="FFCC3300"/>
        <rFont val="Arial"/>
        <family val="2"/>
      </rPr>
      <t>délateurs</t>
    </r>
    <r>
      <rPr>
        <sz val="11"/>
        <color rgb="FF333333"/>
        <rFont val="Arial"/>
        <family val="2"/>
      </rPr>
      <t xml:space="preserve"> .</t>
    </r>
  </si>
  <si>
    <r>
      <t xml:space="preserve">Je vais retrancher tout ce qu’ il y a d’ odieux dans l’ époque , d’ illustre dans la victime , de fameux dans les </t>
    </r>
    <r>
      <rPr>
        <b/>
        <sz val="11"/>
        <color rgb="FFCC3300"/>
        <rFont val="Arial"/>
        <family val="2"/>
      </rPr>
      <t>délateurs</t>
    </r>
    <r>
      <rPr>
        <sz val="11"/>
        <color rgb="FF333333"/>
        <rFont val="Arial"/>
        <family val="2"/>
      </rPr>
      <t xml:space="preserve"> , de pathétique dans le récit .</t>
    </r>
  </si>
  <si>
    <r>
      <t xml:space="preserve">Si l’ on ne criait pas tout de suite et sans examiner : « À bas les </t>
    </r>
    <r>
      <rPr>
        <b/>
        <sz val="11"/>
        <color rgb="FFCC3300"/>
        <rFont val="Arial"/>
        <family val="2"/>
      </rPr>
      <t>délateurs</t>
    </r>
    <r>
      <rPr>
        <sz val="11"/>
        <color rgb="FF333333"/>
        <rFont val="Arial"/>
        <family val="2"/>
      </rPr>
      <t xml:space="preserve"> » , on était presque insulté .</t>
    </r>
  </si>
  <si>
    <r>
      <t xml:space="preserve">Ce n’ est pas assez de cette multitude dont le zèle des </t>
    </r>
    <r>
      <rPr>
        <b/>
        <sz val="11"/>
        <color rgb="FFCC3300"/>
        <rFont val="Arial"/>
        <family val="2"/>
      </rPr>
      <t>délateurs</t>
    </r>
    <r>
      <rPr>
        <sz val="11"/>
        <color rgb="FF333333"/>
        <rFont val="Arial"/>
        <family val="2"/>
      </rPr>
      <t xml:space="preserve"> a rempli les prisons et que l’ accusateur public et ses acolytes s’ épuisent à faire passer devant le tribunal : il faut pourvoir encore au supplice de ceux qui ne veulent pas attendre .</t>
    </r>
  </si>
  <si>
    <r>
      <t xml:space="preserve">À l’ intérieur , des combattants songeaient maintenant à porter des coups à l’ ennemi à travers les filets tendus des policiers et des </t>
    </r>
    <r>
      <rPr>
        <b/>
        <sz val="11"/>
        <color rgb="FFCC3300"/>
        <rFont val="Arial"/>
        <family val="2"/>
      </rPr>
      <t>délateurs</t>
    </r>
    <r>
      <rPr>
        <sz val="11"/>
        <color rgb="FF333333"/>
        <rFont val="Arial"/>
        <family val="2"/>
      </rPr>
      <t xml:space="preserve"> .</t>
    </r>
  </si>
  <si>
    <r>
      <t xml:space="preserve">Les </t>
    </r>
    <r>
      <rPr>
        <i/>
        <sz val="11"/>
        <color rgb="FF333333"/>
        <rFont val="Arial"/>
        <family val="2"/>
      </rPr>
      <t xml:space="preserve">braves gens , </t>
    </r>
    <r>
      <rPr>
        <sz val="11"/>
        <color rgb="FF333333"/>
        <rFont val="Arial"/>
        <family val="2"/>
      </rPr>
      <t xml:space="preserve">les démocrates dévoués à la cause des Droits de l’ homme et des Devoirs du </t>
    </r>
    <r>
      <rPr>
        <b/>
        <sz val="11"/>
        <color rgb="FFCC3300"/>
        <rFont val="Arial"/>
        <family val="2"/>
      </rPr>
      <t>délateur</t>
    </r>
    <r>
      <rPr>
        <sz val="11"/>
        <color rgb="FF333333"/>
        <rFont val="Arial"/>
        <family val="2"/>
      </rPr>
      <t xml:space="preserve"> , les blocards sociologues estiment que la violence disparaîtra lorsque l’ éducation populaire sera plus avancée ; ils recommandent donc de multiplier les cours et conférences ; ils espèrent noyer le syndicalisme révolutionnaire dans la salive de messieurs les professeurs .</t>
    </r>
  </si>
  <si>
    <r>
      <t xml:space="preserve">Mais l’ approche de la cour était délétère pour la moralité des écrivains : ce dernier , un </t>
    </r>
    <r>
      <rPr>
        <b/>
        <sz val="11"/>
        <color rgb="FFCC3300"/>
        <rFont val="Arial"/>
        <family val="2"/>
      </rPr>
      <t>délateur</t>
    </r>
    <r>
      <rPr>
        <sz val="11"/>
        <color rgb="FF333333"/>
        <rFont val="Arial"/>
        <family val="2"/>
      </rPr>
      <t xml:space="preserve"> , se déshonora en félicitant Néron de ses crimes .</t>
    </r>
  </si>
  <si>
    <r>
      <t xml:space="preserve">Aujourd’ hui on n’ ose pas dire , dans les mêmes cercles , que les parlementaires sont des </t>
    </r>
    <r>
      <rPr>
        <b/>
        <sz val="11"/>
        <color rgb="FFCC3300"/>
        <rFont val="Arial"/>
        <family val="2"/>
      </rPr>
      <t>délateurs</t>
    </r>
    <r>
      <rPr>
        <sz val="11"/>
        <color rgb="FF333333"/>
        <rFont val="Arial"/>
        <family val="2"/>
      </rPr>
      <t xml:space="preserve"> publics , mais on le pense assez .</t>
    </r>
  </si>
  <si>
    <r>
      <t xml:space="preserve">Tous deux , le portier et le menuisier , désignèrent ensemble le logis de </t>
    </r>
    <r>
      <rPr>
        <sz val="11"/>
        <color rgb="FF000000"/>
        <rFont val="Calibri"/>
        <family val="2"/>
        <scheme val="minor"/>
      </rPr>
      <t>Brotteaux</t>
    </r>
    <r>
      <rPr>
        <sz val="11"/>
        <color rgb="FF333333"/>
        <rFont val="Arial"/>
        <family val="2"/>
      </rPr>
      <t xml:space="preserve"> , ne se disputant plus que pour l’ assignat de cent sols promis au </t>
    </r>
    <r>
      <rPr>
        <b/>
        <sz val="11"/>
        <color rgb="FFCC3300"/>
        <rFont val="Arial"/>
        <family val="2"/>
      </rPr>
      <t>délateur</t>
    </r>
    <r>
      <rPr>
        <sz val="11"/>
        <color rgb="FF333333"/>
        <rFont val="Arial"/>
        <family val="2"/>
      </rPr>
      <t xml:space="preserve"> .</t>
    </r>
  </si>
  <si>
    <r>
      <t xml:space="preserve">Pas un instant </t>
    </r>
    <r>
      <rPr>
        <sz val="11"/>
        <color rgb="FF000000"/>
        <rFont val="Calibri"/>
        <family val="2"/>
        <scheme val="minor"/>
      </rPr>
      <t>Anne</t>
    </r>
    <r>
      <rPr>
        <sz val="11"/>
        <color rgb="FF333333"/>
        <rFont val="Arial"/>
        <family val="2"/>
      </rPr>
      <t xml:space="preserve"> ne m’ avait dit : "je ne raconterai rien à votre père , je ne suis pas </t>
    </r>
    <r>
      <rPr>
        <b/>
        <sz val="11"/>
        <color rgb="FFCC3300"/>
        <rFont val="Arial"/>
        <family val="2"/>
      </rPr>
      <t>délatrice</t>
    </r>
    <r>
      <rPr>
        <sz val="11"/>
        <color rgb="FF333333"/>
        <rFont val="Arial"/>
        <family val="2"/>
      </rPr>
      <t xml:space="preserve"> , mais vous allez me promettre de bien travailler ."</t>
    </r>
  </si>
  <si>
    <r>
      <t xml:space="preserve">Mes ennemis et mes </t>
    </r>
    <r>
      <rPr>
        <b/>
        <sz val="11"/>
        <color rgb="FFCC3300"/>
        <rFont val="Arial"/>
        <family val="2"/>
      </rPr>
      <t>délateurs</t>
    </r>
    <r>
      <rPr>
        <sz val="11"/>
        <color rgb="FF333333"/>
        <rFont val="Arial"/>
        <family val="2"/>
      </rPr>
      <t xml:space="preserve"> sont morts .</t>
    </r>
  </si>
  <si>
    <r>
      <t xml:space="preserve">L’ Inquisition ! à ce mot la plume tombe , le cœur se glace , l’ imagination ne voit plus que des cachots et des bûchers , des </t>
    </r>
    <r>
      <rPr>
        <b/>
        <sz val="11"/>
        <color rgb="FFCC3300"/>
        <rFont val="Arial"/>
        <family val="2"/>
      </rPr>
      <t>délateurs</t>
    </r>
    <r>
      <rPr>
        <sz val="11"/>
        <color rgb="FF333333"/>
        <rFont val="Arial"/>
        <family val="2"/>
      </rPr>
      <t xml:space="preserve"> et des victimes , un tribunal de sang et des forfaits imaginaires ...</t>
    </r>
  </si>
  <si>
    <r>
      <t xml:space="preserve">Il demanda pourquoi on lui faisait ce procès , quels étaient ses </t>
    </r>
    <r>
      <rPr>
        <b/>
        <sz val="11"/>
        <color rgb="FFCC3300"/>
        <rFont val="Arial"/>
        <family val="2"/>
      </rPr>
      <t>délateurs</t>
    </r>
    <r>
      <rPr>
        <sz val="11"/>
        <color rgb="FF333333"/>
        <rFont val="Arial"/>
        <family val="2"/>
      </rPr>
      <t xml:space="preserve"> , de quoi on l’ accusait .</t>
    </r>
  </si>
  <si>
    <r>
      <t xml:space="preserve">Le plus dur , c’ est bien de se voir confondu avec le ramassis de tortionnaires et de </t>
    </r>
    <r>
      <rPr>
        <b/>
        <sz val="11"/>
        <color rgb="FFCC3300"/>
        <rFont val="Arial"/>
        <family val="2"/>
      </rPr>
      <t>délateurs</t>
    </r>
    <r>
      <rPr>
        <sz val="11"/>
        <color rgb="FF333333"/>
        <rFont val="Arial"/>
        <family val="2"/>
      </rPr>
      <t xml:space="preserve"> dont parlent les journaux ...</t>
    </r>
  </si>
  <si>
    <r>
      <t xml:space="preserve">Tandis qu’ elle frappe et tue par les combats , attentats , coups de main , déraillements , où périssent beaucoup d’ allemands , et par l’ exécution d’ un nombre croissant de traîtres et de </t>
    </r>
    <r>
      <rPr>
        <b/>
        <sz val="11"/>
        <color rgb="FFCC3300"/>
        <rFont val="Arial"/>
        <family val="2"/>
      </rPr>
      <t>délateurs</t>
    </r>
    <r>
      <rPr>
        <sz val="11"/>
        <color rgb="FF333333"/>
        <rFont val="Arial"/>
        <family val="2"/>
      </rPr>
      <t xml:space="preserve"> , elle est , en même temps , formulée , publiée , affichée partout .</t>
    </r>
  </si>
  <si>
    <r>
      <t xml:space="preserve">Jaurès fait suivre cette lettre d’ un commentaire étrange : il estime que les </t>
    </r>
    <r>
      <rPr>
        <b/>
        <sz val="11"/>
        <color rgb="FFCC3300"/>
        <rFont val="Arial"/>
        <family val="2"/>
      </rPr>
      <t>délateurs</t>
    </r>
    <r>
      <rPr>
        <sz val="11"/>
        <color rgb="FF333333"/>
        <rFont val="Arial"/>
        <family val="2"/>
      </rPr>
      <t xml:space="preserve"> agissaient avec une parfaite loyauté et il regrette que le colonel ait fourni « imprudemment un aliment de plus à Li campagne systématique des journaux réactionnaires » . </t>
    </r>
  </si>
  <si>
    <r>
      <t xml:space="preserve">L’ accusation reposait tout entière sur le témoignage d’ un seul </t>
    </r>
    <r>
      <rPr>
        <b/>
        <sz val="11"/>
        <color rgb="FFCC3300"/>
        <rFont val="Arial"/>
        <family val="2"/>
      </rPr>
      <t>délateur</t>
    </r>
    <r>
      <rPr>
        <sz val="11"/>
        <color rgb="FF333333"/>
        <rFont val="Arial"/>
        <family val="2"/>
      </rPr>
      <t xml:space="preserve"> .</t>
    </r>
  </si>
  <si>
    <r>
      <t xml:space="preserve">Car , de ce qu’ il m’ en souvient , il parle environ en ce sens aux juges qui deliberent de sa vie : J’ ay peur , messieurs , si je vous prie de ne me faire mourir , que je m’ enferre en la </t>
    </r>
    <r>
      <rPr>
        <b/>
        <sz val="11"/>
        <color rgb="FFCC3300"/>
        <rFont val="Arial"/>
        <family val="2"/>
      </rPr>
      <t>delation</t>
    </r>
    <r>
      <rPr>
        <sz val="11"/>
        <color rgb="FF333333"/>
        <rFont val="Arial"/>
        <family val="2"/>
      </rPr>
      <t xml:space="preserve"> de mes accusateurs , qui est que je fais plus l’ entendu que les autres , comme ayant quelque cognoissance plus cachée des choses qui sont au dessus et au dessous de nous .</t>
    </r>
  </si>
  <si>
    <r>
      <t xml:space="preserve">J’ aime votre malice et vos </t>
    </r>
    <r>
      <rPr>
        <b/>
        <sz val="11"/>
        <color rgb="FFCC3300"/>
        <rFont val="Arial"/>
        <family val="2"/>
      </rPr>
      <t>délations</t>
    </r>
    <r>
      <rPr>
        <sz val="11"/>
        <color rgb="FF333333"/>
        <rFont val="Arial"/>
        <family val="2"/>
      </rPr>
      <t xml:space="preserve"> .</t>
    </r>
  </si>
  <si>
    <r>
      <t>Suilius</t>
    </r>
    <r>
      <rPr>
        <sz val="11"/>
        <color rgb="FF333333"/>
        <rFont val="Arial"/>
        <family val="2"/>
      </rPr>
      <t xml:space="preserve"> suit le cours de ses </t>
    </r>
    <r>
      <rPr>
        <b/>
        <sz val="11"/>
        <color rgb="FFCC3300"/>
        <rFont val="Arial"/>
        <family val="2"/>
      </rPr>
      <t xml:space="preserve">délations ; </t>
    </r>
    <r>
      <rPr>
        <sz val="11"/>
        <color rgb="FF333333"/>
        <rFont val="Arial"/>
        <family val="2"/>
      </rPr>
      <t xml:space="preserve">il attaque et perd deux chevaliers illustres , surnommés </t>
    </r>
    <r>
      <rPr>
        <sz val="11"/>
        <color rgb="FF000000"/>
        <rFont val="Calibri"/>
        <family val="2"/>
        <scheme val="minor"/>
      </rPr>
      <t>Petra</t>
    </r>
    <r>
      <rPr>
        <sz val="11"/>
        <color rgb="FF333333"/>
        <rFont val="Arial"/>
        <family val="2"/>
      </rPr>
      <t xml:space="preserve"> , soupçonnés par </t>
    </r>
    <r>
      <rPr>
        <sz val="11"/>
        <color rgb="FF000000"/>
        <rFont val="Calibri"/>
        <family val="2"/>
        <scheme val="minor"/>
      </rPr>
      <t>Messaline</t>
    </r>
    <r>
      <rPr>
        <sz val="11"/>
        <color rgb="FF333333"/>
        <rFont val="Arial"/>
        <family val="2"/>
      </rPr>
      <t xml:space="preserve"> d’ avoir favorisé l’ intrigue de </t>
    </r>
    <r>
      <rPr>
        <sz val="11"/>
        <color rgb="FF000000"/>
        <rFont val="Calibri"/>
        <family val="2"/>
        <scheme val="minor"/>
      </rPr>
      <t>Poppée</t>
    </r>
    <r>
      <rPr>
        <sz val="11"/>
        <color rgb="FF333333"/>
        <rFont val="Arial"/>
        <family val="2"/>
      </rPr>
      <t xml:space="preserve"> et de </t>
    </r>
    <r>
      <rPr>
        <sz val="11"/>
        <color rgb="FF000000"/>
        <rFont val="Calibri"/>
        <family val="2"/>
        <scheme val="minor"/>
      </rPr>
      <t>Mnester</t>
    </r>
    <r>
      <rPr>
        <sz val="11"/>
        <color rgb="FF333333"/>
        <rFont val="Arial"/>
        <family val="2"/>
      </rPr>
      <t xml:space="preserve"> .</t>
    </r>
  </si>
  <si>
    <r>
      <t xml:space="preserve">Mais souvent , sans autre motif que l’ avidité d’ un homme puissant et la </t>
    </r>
    <r>
      <rPr>
        <b/>
        <sz val="11"/>
        <color rgb="FFCC3300"/>
        <rFont val="Arial"/>
        <family val="2"/>
      </rPr>
      <t>délation</t>
    </r>
    <r>
      <rPr>
        <sz val="11"/>
        <color rgb="FF333333"/>
        <rFont val="Arial"/>
        <family val="2"/>
      </rPr>
      <t xml:space="preserve"> d’ un ennemi , on cite devant un bek un homme soupçonné d’ avoir de l’ argent .</t>
    </r>
  </si>
  <si>
    <r>
      <t xml:space="preserve">Les </t>
    </r>
    <r>
      <rPr>
        <b/>
        <sz val="11"/>
        <color rgb="FFCC3300"/>
        <rFont val="Arial"/>
        <family val="2"/>
      </rPr>
      <t>délations</t>
    </r>
    <r>
      <rPr>
        <sz val="11"/>
        <color rgb="FF333333"/>
        <rFont val="Arial"/>
        <family val="2"/>
      </rPr>
      <t xml:space="preserve"> se multiplièrent , et les moeurs reçurent une atteinte fatale .</t>
    </r>
  </si>
  <si>
    <r>
      <t>Romano</t>
    </r>
    <r>
      <rPr>
        <sz val="11"/>
        <color rgb="FF333333"/>
        <rFont val="Arial"/>
        <family val="2"/>
      </rPr>
      <t xml:space="preserve"> pere fut mis à mort ; et jamais les tortures les plus cruelles ne purent arracher de </t>
    </r>
    <r>
      <rPr>
        <sz val="11"/>
        <color rgb="FF000000"/>
        <rFont val="Calibri"/>
        <family val="2"/>
        <scheme val="minor"/>
      </rPr>
      <t>Romano</t>
    </r>
    <r>
      <rPr>
        <sz val="11"/>
        <color rgb="FF333333"/>
        <rFont val="Arial"/>
        <family val="2"/>
      </rPr>
      <t xml:space="preserve"> fils la </t>
    </r>
    <r>
      <rPr>
        <b/>
        <sz val="11"/>
        <color rgb="FFCC3300"/>
        <rFont val="Arial"/>
        <family val="2"/>
      </rPr>
      <t>délation</t>
    </r>
    <r>
      <rPr>
        <sz val="11"/>
        <color rgb="FF333333"/>
        <rFont val="Arial"/>
        <family val="2"/>
      </rPr>
      <t xml:space="preserve"> de ses complices .</t>
    </r>
  </si>
  <si>
    <r>
      <t xml:space="preserve">Ils sont accueillis , écoutés ; et l’ accusé périt sur leur </t>
    </r>
    <r>
      <rPr>
        <b/>
        <sz val="11"/>
        <color rgb="FFCC3300"/>
        <rFont val="Arial"/>
        <family val="2"/>
      </rPr>
      <t>délation</t>
    </r>
    <r>
      <rPr>
        <sz val="11"/>
        <color rgb="FF333333"/>
        <rFont val="Arial"/>
        <family val="2"/>
      </rPr>
      <t xml:space="preserve"> .</t>
    </r>
  </si>
  <si>
    <r>
      <t xml:space="preserve">Elle se tairoit si l’ expérience ne lui avoit pas appris , ainsi qu’ au </t>
    </r>
    <r>
      <rPr>
        <i/>
        <sz val="11"/>
        <color rgb="FF333333"/>
        <rFont val="Arial"/>
        <family val="2"/>
      </rPr>
      <t>joueur</t>
    </r>
    <r>
      <rPr>
        <sz val="11"/>
        <color rgb="FF333333"/>
        <rFont val="Arial"/>
        <family val="2"/>
      </rPr>
      <t xml:space="preserve"> , à l’ </t>
    </r>
    <r>
      <rPr>
        <i/>
        <sz val="11"/>
        <color rgb="FF333333"/>
        <rFont val="Arial"/>
        <family val="2"/>
      </rPr>
      <t>escroc</t>
    </r>
    <r>
      <rPr>
        <sz val="11"/>
        <color rgb="FF333333"/>
        <rFont val="Arial"/>
        <family val="2"/>
      </rPr>
      <t xml:space="preserve"> , que la balance de </t>
    </r>
    <r>
      <rPr>
        <i/>
        <sz val="11"/>
        <color rgb="FF333333"/>
        <rFont val="Arial"/>
        <family val="2"/>
      </rPr>
      <t>monsieur l’ inspecteur</t>
    </r>
    <r>
      <rPr>
        <sz val="11"/>
        <color rgb="FF333333"/>
        <rFont val="Arial"/>
        <family val="2"/>
      </rPr>
      <t xml:space="preserve"> a plusieurs poids et mesures , et qu’ on faisoit adroitement tomber l’ </t>
    </r>
    <r>
      <rPr>
        <i/>
        <sz val="11"/>
        <color rgb="FF333333"/>
        <rFont val="Arial"/>
        <family val="2"/>
      </rPr>
      <t>exemple nécessaire</t>
    </r>
    <r>
      <rPr>
        <sz val="11"/>
        <color rgb="FF333333"/>
        <rFont val="Arial"/>
        <family val="2"/>
      </rPr>
      <t xml:space="preserve"> sur son voisin , quand on avoit su le détourner de dessus sa tête en faisant à </t>
    </r>
    <r>
      <rPr>
        <i/>
        <sz val="11"/>
        <color rgb="FF333333"/>
        <rFont val="Arial"/>
        <family val="2"/>
      </rPr>
      <t>monsieur l’ inspecteur</t>
    </r>
    <r>
      <rPr>
        <sz val="11"/>
        <color rgb="FF333333"/>
        <rFont val="Arial"/>
        <family val="2"/>
      </rPr>
      <t xml:space="preserve"> un petit présent ou une petite </t>
    </r>
    <r>
      <rPr>
        <b/>
        <sz val="11"/>
        <color rgb="FFCC3300"/>
        <rFont val="Arial"/>
        <family val="2"/>
      </rPr>
      <t>délation</t>
    </r>
    <r>
      <rPr>
        <sz val="11"/>
        <color rgb="FF333333"/>
        <rFont val="Arial"/>
        <family val="2"/>
      </rPr>
      <t xml:space="preserve"> particuliere ; car il se contente de cette derniere monnoie quand il ne peut tirer autre chose : et comme c’ est la lime qui ronge le fer , de même c’ est la canaille qui sert à dévoiler et à réprimer les turpitudes , les excès , les violences sourdes de la canaille .</t>
    </r>
  </si>
  <si>
    <r>
      <t xml:space="preserve">Deux courtisannes séduites par de l’ argent et des promesses , se chargent de la </t>
    </r>
    <r>
      <rPr>
        <b/>
        <sz val="11"/>
        <color rgb="FFCC3300"/>
        <rFont val="Arial"/>
        <family val="2"/>
      </rPr>
      <t>délation</t>
    </r>
    <r>
      <rPr>
        <sz val="11"/>
        <color rgb="FF333333"/>
        <rFont val="Arial"/>
        <family val="2"/>
      </rPr>
      <t xml:space="preserve"> .</t>
    </r>
  </si>
  <si>
    <r>
      <t>Granius</t>
    </r>
    <r>
      <rPr>
        <sz val="11"/>
        <color rgb="FF333333"/>
        <rFont val="Arial"/>
        <family val="2"/>
      </rPr>
      <t xml:space="preserve"> </t>
    </r>
    <r>
      <rPr>
        <sz val="11"/>
        <color rgb="FF000000"/>
        <rFont val="Calibri"/>
        <family val="2"/>
        <scheme val="minor"/>
      </rPr>
      <t>Silvanus</t>
    </r>
    <r>
      <rPr>
        <sz val="11"/>
        <color rgb="FF333333"/>
        <rFont val="Arial"/>
        <family val="2"/>
      </rPr>
      <t xml:space="preserve"> , tribun de </t>
    </r>
    <r>
      <rPr>
        <sz val="11"/>
        <color rgb="FF000000"/>
        <rFont val="Calibri"/>
        <family val="2"/>
        <scheme val="minor"/>
      </rPr>
      <t>Cohorte</t>
    </r>
    <r>
      <rPr>
        <sz val="11"/>
        <color rgb="FF333333"/>
        <rFont val="Arial"/>
        <family val="2"/>
      </rPr>
      <t xml:space="preserve"> , eût ordre de présenter à </t>
    </r>
    <r>
      <rPr>
        <sz val="11"/>
        <color rgb="FF000000"/>
        <rFont val="Calibri"/>
        <family val="2"/>
        <scheme val="minor"/>
      </rPr>
      <t>Séneque</t>
    </r>
    <r>
      <rPr>
        <sz val="11"/>
        <color rgb="FF333333"/>
        <rFont val="Arial"/>
        <family val="2"/>
      </rPr>
      <t xml:space="preserve"> cette </t>
    </r>
    <r>
      <rPr>
        <b/>
        <sz val="11"/>
        <color rgb="FFCC3300"/>
        <rFont val="Arial"/>
        <family val="2"/>
      </rPr>
      <t>délation</t>
    </r>
    <r>
      <rPr>
        <sz val="11"/>
        <color rgb="FF333333"/>
        <rFont val="Arial"/>
        <family val="2"/>
      </rPr>
      <t xml:space="preserve"> , etc .</t>
    </r>
  </si>
  <si>
    <r>
      <t xml:space="preserve">Des rapports d’ estime avec </t>
    </r>
    <r>
      <rPr>
        <sz val="11"/>
        <color rgb="FF000000"/>
        <rFont val="Calibri"/>
        <family val="2"/>
        <scheme val="minor"/>
      </rPr>
      <t>D’ Artaguette</t>
    </r>
    <r>
      <rPr>
        <sz val="11"/>
        <color rgb="FF333333"/>
        <rFont val="Arial"/>
        <family val="2"/>
      </rPr>
      <t xml:space="preserve"> sont une trahison ; un acte religieux est un infanticide ; un noble dévouement pour un sachem , est une basse </t>
    </r>
    <r>
      <rPr>
        <b/>
        <sz val="11"/>
        <color rgb="FFCC3300"/>
        <rFont val="Arial"/>
        <family val="2"/>
      </rPr>
      <t xml:space="preserve">délation ; </t>
    </r>
    <r>
      <rPr>
        <sz val="11"/>
        <color rgb="FF333333"/>
        <rFont val="Arial"/>
        <family val="2"/>
      </rPr>
      <t xml:space="preserve">les persécutions , les souffrances même ne sont que des moyens de tromper , et si </t>
    </r>
    <r>
      <rPr>
        <sz val="11"/>
        <color rgb="FF000000"/>
        <rFont val="Calibri"/>
        <family val="2"/>
        <scheme val="minor"/>
      </rPr>
      <t>René</t>
    </r>
    <r>
      <rPr>
        <sz val="11"/>
        <color rgb="FF333333"/>
        <rFont val="Arial"/>
        <family val="2"/>
      </rPr>
      <t>cherche la solitude , c’ est qu’ il y va cacher des remords ou méditer des forfaits .</t>
    </r>
  </si>
  <si>
    <r>
      <t xml:space="preserve">Eh! </t>
    </r>
    <r>
      <rPr>
        <sz val="11"/>
        <color rgb="FF000000"/>
        <rFont val="Calibri"/>
        <family val="2"/>
        <scheme val="minor"/>
      </rPr>
      <t xml:space="preserve">Traître , tu n’ obtiendrais pas même notre vie pour prix de ta </t>
    </r>
    <r>
      <rPr>
        <b/>
        <sz val="11"/>
        <color rgb="FFCC3300"/>
        <rFont val="Calibri"/>
        <family val="2"/>
        <scheme val="minor"/>
      </rPr>
      <t>délation</t>
    </r>
    <r>
      <rPr>
        <sz val="11"/>
        <color rgb="FF000000"/>
        <rFont val="Calibri"/>
        <family val="2"/>
        <scheme val="minor"/>
      </rPr>
      <t xml:space="preserve"> .</t>
    </r>
  </si>
  <si>
    <r>
      <t xml:space="preserve">Il faut le lire pour le croire , pour croire que cela est arrivé en </t>
    </r>
    <r>
      <rPr>
        <sz val="11"/>
        <color rgb="FF000000"/>
        <rFont val="Calibri"/>
        <family val="2"/>
        <scheme val="minor"/>
      </rPr>
      <t>France</t>
    </r>
    <r>
      <rPr>
        <sz val="11"/>
        <color rgb="FF333333"/>
        <rFont val="Arial"/>
        <family val="2"/>
      </rPr>
      <t xml:space="preserve"> , il n’ y a pas cent ans : le règne , la dictature homicide du bas , de la loge , de l’ office , du portier , du domestique , de toutes les jalousies et de toutes les </t>
    </r>
    <r>
      <rPr>
        <b/>
        <sz val="11"/>
        <color rgb="FFCC3300"/>
        <rFont val="Arial"/>
        <family val="2"/>
      </rPr>
      <t>délations</t>
    </r>
    <r>
      <rPr>
        <sz val="11"/>
        <color rgb="FF333333"/>
        <rFont val="Arial"/>
        <family val="2"/>
      </rPr>
      <t xml:space="preserve"> d’ inférieurs .</t>
    </r>
  </si>
  <si>
    <r>
      <t xml:space="preserve">Il y a des circonstances où la </t>
    </r>
    <r>
      <rPr>
        <b/>
        <sz val="11"/>
        <color rgb="FFFF0000"/>
        <rFont val="Arial"/>
        <family val="2"/>
      </rPr>
      <t>délation</t>
    </r>
    <r>
      <rPr>
        <sz val="11"/>
        <color rgb="FF333333"/>
        <rFont val="Arial"/>
        <family val="2"/>
      </rPr>
      <t xml:space="preserve"> , s’ appuyant sur un dévouement sans bornes , devient de l’ abnégation .</t>
    </r>
  </si>
  <si>
    <r>
      <t xml:space="preserve">Il n’ est pas besoin des </t>
    </r>
    <r>
      <rPr>
        <b/>
        <sz val="11"/>
        <color rgb="FFCC3300"/>
        <rFont val="Arial"/>
        <family val="2"/>
      </rPr>
      <t>délations</t>
    </r>
    <r>
      <rPr>
        <sz val="11"/>
        <color rgb="FF333333"/>
        <rFont val="Arial"/>
        <family val="2"/>
      </rPr>
      <t xml:space="preserve"> de sir Ralph , madame .</t>
    </r>
  </si>
  <si>
    <r>
      <t xml:space="preserve">Exposés depuis deux ans à des dangers ignominieux , à des outrages de tout genre , à des persécutions innombrables , au fer des assassins , au brandon des incendiaires , aux plus infâmes </t>
    </r>
    <r>
      <rPr>
        <b/>
        <sz val="11"/>
        <color rgb="FFCC3300"/>
        <rFont val="Arial"/>
        <family val="2"/>
      </rPr>
      <t>délations</t>
    </r>
    <r>
      <rPr>
        <sz val="11"/>
        <color rgb="FF333333"/>
        <rFont val="Arial"/>
        <family val="2"/>
      </rPr>
      <t xml:space="preserve"> » , aux dénonciations de « leurs serviteurs corrompus , aux visites domiciliaires » provoquées par le premier bruit de la rue , « aux emprisonnements arbitraires du Comité des recherches » , privés de leurs droits civiques , chassés des assemblées primaires , « on leur demande compte de leurs murmures , et on les punit d’ une sensibilité qui toucherait en des animaux souffrants » .</t>
    </r>
  </si>
  <si>
    <r>
      <t xml:space="preserve">Privés de leurs droits féodaux et , par surcroît , de leurs fermages , les riches ont restreint leurs dépenses ; menacés par le Comité des recherches , exposés aux visites domiciliaires des districts , livrés aux </t>
    </r>
    <r>
      <rPr>
        <b/>
        <sz val="11"/>
        <color rgb="FFCC3300"/>
        <rFont val="Arial"/>
        <family val="2"/>
      </rPr>
      <t>délations</t>
    </r>
    <r>
      <rPr>
        <sz val="11"/>
        <color rgb="FF333333"/>
        <rFont val="Arial"/>
        <family val="2"/>
      </rPr>
      <t xml:space="preserve"> de leurs domestiques , beaucoup d’ entre eux ont émigré .</t>
    </r>
  </si>
  <si>
    <r>
      <t xml:space="preserve"> </t>
    </r>
    <r>
      <rPr>
        <sz val="11"/>
        <color rgb="FF333333"/>
        <rFont val="Arial"/>
        <family val="2"/>
      </rPr>
      <t xml:space="preserve">Alarmiste et soupçonneux , il provoque à la </t>
    </r>
    <r>
      <rPr>
        <b/>
        <sz val="11"/>
        <color rgb="FFCC3300"/>
        <rFont val="Arial"/>
        <family val="2"/>
      </rPr>
      <t>délation</t>
    </r>
    <r>
      <rPr>
        <sz val="11"/>
        <color rgb="FF333333"/>
        <rFont val="Arial"/>
        <family val="2"/>
      </rPr>
      <t xml:space="preserve"> , et , faute de trouver des complots , il en invente .</t>
    </r>
  </si>
  <si>
    <r>
      <t xml:space="preserve">Au lycée de </t>
    </r>
    <r>
      <rPr>
        <sz val="11"/>
        <color rgb="FF000000"/>
        <rFont val="Calibri"/>
        <family val="2"/>
        <scheme val="minor"/>
      </rPr>
      <t>Fribourg</t>
    </r>
    <r>
      <rPr>
        <sz val="11"/>
        <color rgb="FF333333"/>
        <rFont val="Arial"/>
        <family val="2"/>
      </rPr>
      <t xml:space="preserve"> , peu de </t>
    </r>
    <r>
      <rPr>
        <b/>
        <sz val="11"/>
        <color rgb="FFCC3300"/>
        <rFont val="Arial"/>
        <family val="2"/>
      </rPr>
      <t>délation</t>
    </r>
    <r>
      <rPr>
        <sz val="11"/>
        <color rgb="FF333333"/>
        <rFont val="Arial"/>
        <family val="2"/>
      </rPr>
      <t xml:space="preserve"> , dit </t>
    </r>
    <r>
      <rPr>
        <sz val="11"/>
        <color rgb="FF000000"/>
        <rFont val="Calibri"/>
        <family val="2"/>
        <scheme val="minor"/>
      </rPr>
      <t>M</t>
    </r>
    <r>
      <rPr>
        <sz val="11"/>
        <color rgb="FF333333"/>
        <rFont val="Arial"/>
        <family val="2"/>
      </rPr>
      <t xml:space="preserve"> . </t>
    </r>
    <r>
      <rPr>
        <sz val="11"/>
        <color rgb="FF000000"/>
        <rFont val="Calibri"/>
        <family val="2"/>
        <scheme val="minor"/>
      </rPr>
      <t>Daguet , leur élève ; seulement , ils font parler les élèves les uns sur les autres .</t>
    </r>
  </si>
  <si>
    <r>
      <t xml:space="preserve">On ne condamne pas sans retour une femme uniquement d’ après la </t>
    </r>
    <r>
      <rPr>
        <b/>
        <sz val="11"/>
        <color rgb="FFCC3300"/>
        <rFont val="Arial"/>
        <family val="2"/>
      </rPr>
      <t>délation</t>
    </r>
    <r>
      <rPr>
        <sz val="11"/>
        <color rgb="FF333333"/>
        <rFont val="Arial"/>
        <family val="2"/>
      </rPr>
      <t xml:space="preserve"> grossière d’ une ombre sur le mur .</t>
    </r>
  </si>
  <si>
    <r>
      <t>Gérard</t>
    </r>
    <r>
      <rPr>
        <sz val="11"/>
        <color rgb="FF333333"/>
        <rFont val="Arial"/>
        <family val="2"/>
      </rPr>
      <t xml:space="preserve"> ne pensa pas à chercher plus loin les preuves de la science de </t>
    </r>
    <r>
      <rPr>
        <sz val="11"/>
        <color rgb="FF000000"/>
        <rFont val="Calibri"/>
        <family val="2"/>
        <scheme val="minor"/>
      </rPr>
      <t>Mariette</t>
    </r>
    <r>
      <rPr>
        <sz val="11"/>
        <color rgb="FF333333"/>
        <rFont val="Arial"/>
        <family val="2"/>
      </rPr>
      <t xml:space="preserve"> ; il l’ assura qu’ il ne croyait pas un mot de la </t>
    </r>
    <r>
      <rPr>
        <b/>
        <sz val="11"/>
        <color rgb="FFCC3300"/>
        <rFont val="Arial"/>
        <family val="2"/>
      </rPr>
      <t>délation</t>
    </r>
    <r>
      <rPr>
        <sz val="11"/>
        <color rgb="FF333333"/>
        <rFont val="Arial"/>
        <family val="2"/>
      </rPr>
      <t xml:space="preserve"> de </t>
    </r>
    <r>
      <rPr>
        <sz val="11"/>
        <color rgb="FF000000"/>
        <rFont val="Calibri"/>
        <family val="2"/>
        <scheme val="minor"/>
      </rPr>
      <t>Valentin</t>
    </r>
    <r>
      <rPr>
        <sz val="11"/>
        <color rgb="FF333333"/>
        <rFont val="Arial"/>
        <family val="2"/>
      </rPr>
      <t xml:space="preserve"> , et qu’ une pareille conduite de celui qu’ il avait jusqu’ alors regardé comme son ami lui donnait plus de courage pour l’ explication future .</t>
    </r>
  </si>
  <si>
    <r>
      <t xml:space="preserve">Il y avait alors une fièvre de </t>
    </r>
    <r>
      <rPr>
        <b/>
        <sz val="11"/>
        <color rgb="FFCC3300"/>
        <rFont val="Arial"/>
        <family val="2"/>
      </rPr>
      <t>délation</t>
    </r>
    <r>
      <rPr>
        <sz val="11"/>
        <color rgb="FF333333"/>
        <rFont val="Arial"/>
        <family val="2"/>
      </rPr>
      <t xml:space="preserve"> .</t>
    </r>
  </si>
  <si>
    <r>
      <t xml:space="preserve">Car des hérésies en matière de foi je n’ ai ni le goût ni l’ autorité de les dénoncer ou simplement de m’ en faire le censeur et toutes espèces de </t>
    </r>
    <r>
      <rPr>
        <b/>
        <sz val="11"/>
        <color rgb="FFCC3300"/>
        <rFont val="Arial"/>
        <family val="2"/>
      </rPr>
      <t>délations</t>
    </r>
    <r>
      <rPr>
        <sz val="11"/>
        <color rgb="FF333333"/>
        <rFont val="Arial"/>
        <family val="2"/>
      </rPr>
      <t xml:space="preserve"> ou de censures ne conviennent ni à ma nature , ni à mon humeur , ni à mon tempérament , ni à mon caractère .</t>
    </r>
  </si>
  <si>
    <r>
      <t xml:space="preserve">C’ est alors que les chefs de service prennent vraiment conscience de leur supériorité : "turba ruit ou ruunt " ; eux , à une allure de prêtres , laissant passer le galop des moines et moinillons de tous ordres , visitent lentement leur domaine , entouré par privilège de vitrages dépolis , dans un décor où les vertus embaumantes sont la morgue , le mauvais goût et la </t>
    </r>
    <r>
      <rPr>
        <b/>
        <sz val="11"/>
        <color rgb="FFC00000"/>
        <rFont val="Arial"/>
        <family val="2"/>
      </rPr>
      <t>délation</t>
    </r>
    <r>
      <rPr>
        <sz val="11"/>
        <color rgb="FF333333"/>
        <rFont val="Arial"/>
        <family val="2"/>
      </rPr>
      <t xml:space="preserve"> , - et parvenant à leurs vestiaire , oùil n’ est pas rare que se trouvent des gants , une canne , une écharpe de soie , ils se défroquent tout à coup de leur grimace caractéristique et se transforment en véritables hommes du monde .</t>
    </r>
  </si>
  <si>
    <r>
      <t xml:space="preserve">Parmi les français qui ont , par le meurtre ou par la </t>
    </r>
    <r>
      <rPr>
        <b/>
        <sz val="11"/>
        <color rgb="FFCC3300"/>
        <rFont val="Arial"/>
        <family val="2"/>
      </rPr>
      <t>délation</t>
    </r>
    <r>
      <rPr>
        <sz val="11"/>
        <color rgb="FF333333"/>
        <rFont val="Arial"/>
        <family val="2"/>
      </rPr>
      <t xml:space="preserve"> , causé la mort de combattants de la résistance , il en aura été tué , sans procès régulier , 10842 , dont 6675 pendant les combats des maquis avant la libération , le reste après , au cours de représailles .</t>
    </r>
  </si>
  <si>
    <r>
      <t xml:space="preserve">La </t>
    </r>
    <r>
      <rPr>
        <sz val="11"/>
        <color rgb="FF000000"/>
        <rFont val="Calibri"/>
        <family val="2"/>
        <scheme val="minor"/>
      </rPr>
      <t>France</t>
    </r>
    <r>
      <rPr>
        <sz val="11"/>
        <color rgb="FF333333"/>
        <rFont val="Arial"/>
        <family val="2"/>
      </rPr>
      <t xml:space="preserve"> sait , qu’ à l’ heure qu’ il est , 135000 français sont morts sur les champs de bataille , que 55000 ont été tués aux poteaux d’ exécution , que plus de 100000 ont succombé dans les camps et les prisons de l’ ennemi ou de ses complices , que 2 millions sont prisonniers de guerre ou déportés , que près d’ un million de nos petits enfants ont péri faute de nourriture suffisante , que le peuple français tout entier vit sous un régime effroyable de famine , de </t>
    </r>
    <r>
      <rPr>
        <b/>
        <sz val="11"/>
        <color rgb="FFCC3300"/>
        <rFont val="Arial"/>
        <family val="2"/>
      </rPr>
      <t>délation</t>
    </r>
    <r>
      <rPr>
        <sz val="11"/>
        <color rgb="FF333333"/>
        <rFont val="Arial"/>
        <family val="2"/>
      </rPr>
      <t xml:space="preserve"> et d’ oppression .</t>
    </r>
  </si>
  <si>
    <r>
      <t xml:space="preserve">L’ histoire des affaires récentes de </t>
    </r>
    <r>
      <rPr>
        <b/>
        <sz val="11"/>
        <color rgb="FFCC3300"/>
        <rFont val="Arial"/>
        <family val="2"/>
      </rPr>
      <t>délation</t>
    </r>
    <r>
      <rPr>
        <sz val="11"/>
        <color rgb="FF333333"/>
        <rFont val="Arial"/>
        <family val="2"/>
      </rPr>
      <t xml:space="preserve"> a montré , d’ une manière très claire , quel était définitivement le point de vue du pays .</t>
    </r>
  </si>
  <si>
    <r>
      <t xml:space="preserve">Pour éviter les rigueurs de la censure et du Parlement avec leur cortège d’ espionnage et de </t>
    </r>
    <r>
      <rPr>
        <b/>
        <sz val="11"/>
        <color rgb="FFCC3300"/>
        <rFont val="Arial"/>
        <family val="2"/>
      </rPr>
      <t>délation</t>
    </r>
    <r>
      <rPr>
        <sz val="11"/>
        <color rgb="FF333333"/>
        <rFont val="Arial"/>
        <family val="2"/>
      </rPr>
      <t xml:space="preserve"> , les plus célèbres imprimeurs humanistes de Paris et de Lyon , presque tous gagnés aux idées nouvelles , doivent fuir la France ans la seconde partie du XVIe siècle .</t>
    </r>
  </si>
  <si>
    <r>
      <t xml:space="preserve">Lettre d’ homme sous la Terreur : Satan fait rage pour éteindre le feu de l’ Evangile ; la </t>
    </r>
    <r>
      <rPr>
        <b/>
        <sz val="11"/>
        <color rgb="FFCC3300"/>
        <rFont val="Arial"/>
        <family val="2"/>
      </rPr>
      <t>délation</t>
    </r>
    <r>
      <rPr>
        <sz val="11"/>
        <color rgb="FF333333"/>
        <rFont val="Arial"/>
        <family val="2"/>
      </rPr>
      <t xml:space="preserve"> sévit et l’ espionnage ; pour « confabuler ensemble secrètement de l’ Evangile , nul ne dit rien — mais d’ en parler publiquement , il n’ y pend que le feu ... » Et les bons se cachent , « vacillans » ... Pourtant , il y a des lueurs d’ espoir .</t>
    </r>
  </si>
  <si>
    <r>
      <t xml:space="preserve">Jaurès et beaucoup d’ autres éminents dreyfusards approuvèrent le général André et Combes d’ avoir organisé un système régulier de </t>
    </r>
    <r>
      <rPr>
        <b/>
        <sz val="11"/>
        <color rgb="FFCC3300"/>
        <rFont val="Arial"/>
        <family val="2"/>
      </rPr>
      <t>délation</t>
    </r>
    <r>
      <rPr>
        <sz val="11"/>
        <color rgb="FF333333"/>
        <rFont val="Arial"/>
        <family val="2"/>
      </rPr>
      <t xml:space="preserve"> .</t>
    </r>
  </si>
  <si>
    <r>
      <t xml:space="preserve">Il était venu se réfugier à </t>
    </r>
    <r>
      <rPr>
        <sz val="11"/>
        <color rgb="FF000000"/>
        <rFont val="Calibri"/>
        <family val="2"/>
        <scheme val="minor"/>
      </rPr>
      <t>Aix</t>
    </r>
    <r>
      <rPr>
        <sz val="11"/>
        <color rgb="FF333333"/>
        <rFont val="Arial"/>
        <family val="2"/>
      </rPr>
      <t xml:space="preserve"> avec femme et enfant , avait ouvert ce restaurant où il se crevait devant son fourneau à vouloir faire manger le monde décemment et y réussissait à force de travail , d’ astuce , de dévouement , de risques réels et disproportionnés , et aussi par amour , j’ en suis témoin , non pas de la clientèle affamée , ingrate , râleuse , pingre , jamais satisfaite , portée à la </t>
    </r>
    <r>
      <rPr>
        <b/>
        <sz val="11"/>
        <color rgb="FFCC3300"/>
        <rFont val="Arial"/>
        <family val="2"/>
      </rPr>
      <t>délation</t>
    </r>
    <r>
      <rPr>
        <sz val="11"/>
        <color rgb="FF333333"/>
        <rFont val="Arial"/>
        <family val="2"/>
      </rPr>
      <t xml:space="preserve"> , mais par amour de l’ art et pour ne pas perdre sa renommée de chef incomparable .</t>
    </r>
  </si>
  <si>
    <r>
      <t xml:space="preserve">Mais ce privilège exorbitant exaltait la morgue de </t>
    </r>
    <r>
      <rPr>
        <sz val="11"/>
        <color rgb="FF000000"/>
        <rFont val="Calibri"/>
        <family val="2"/>
        <scheme val="minor"/>
      </rPr>
      <t>Cropette</t>
    </r>
    <r>
      <rPr>
        <sz val="11"/>
        <color rgb="FF333333"/>
        <rFont val="Arial"/>
        <family val="2"/>
      </rPr>
      <t xml:space="preserve"> , le maintenait en douce vassalité , l’ incitait à crachoter entre deux portes ses petites </t>
    </r>
    <r>
      <rPr>
        <b/>
        <sz val="11"/>
        <color rgb="FFCC3300"/>
        <rFont val="Arial"/>
        <family val="2"/>
      </rPr>
      <t>délations</t>
    </r>
    <r>
      <rPr>
        <sz val="11"/>
        <color rgb="FF333333"/>
        <rFont val="Arial"/>
        <family val="2"/>
      </rPr>
      <t xml:space="preserve"> .</t>
    </r>
  </si>
  <si>
    <r>
      <t xml:space="preserve">Ces îles de la mort sont réservées aux quartiers pauvres dont les habitants auront toujours des clartés particulières sur les apparitions du malheur et du destin : on a des égards pour les gens riches qui payent trop d’ impôts pour ne pas être protégés contre les moindres allusions à la pourriture , à la </t>
    </r>
    <r>
      <rPr>
        <b/>
        <sz val="11"/>
        <color rgb="FFCC3300"/>
        <rFont val="Arial"/>
        <family val="2"/>
      </rPr>
      <t>délation</t>
    </r>
    <r>
      <rPr>
        <sz val="11"/>
        <color rgb="FF333333"/>
        <rFont val="Arial"/>
        <family val="2"/>
      </rPr>
      <t xml:space="preserve"> et à la mort .</t>
    </r>
  </si>
  <si>
    <r>
      <t xml:space="preserve">La </t>
    </r>
    <r>
      <rPr>
        <b/>
        <sz val="11"/>
        <color rgb="FFCC3300"/>
        <rFont val="Arial"/>
        <family val="2"/>
      </rPr>
      <t>délation</t>
    </r>
    <r>
      <rPr>
        <sz val="11"/>
        <color rgb="FF333333"/>
        <rFont val="Arial"/>
        <family val="2"/>
      </rPr>
      <t xml:space="preserve"> des « fiches » s’ organisa contre les officiers qui allaient à la messe .</t>
    </r>
  </si>
  <si>
    <r>
      <t>Rouletabille</t>
    </r>
    <r>
      <rPr>
        <sz val="11"/>
        <color rgb="FF333333"/>
        <rFont val="Arial"/>
        <family val="2"/>
      </rPr>
      <t xml:space="preserve"> put se rendre compte qu’ elle était ouverte à tout le monde , la maison ... à tous ... à tous ceux qui avaient une </t>
    </r>
    <r>
      <rPr>
        <b/>
        <sz val="11"/>
        <color rgb="FFCC3300"/>
        <rFont val="Arial"/>
        <family val="2"/>
      </rPr>
      <t>délation</t>
    </r>
    <r>
      <rPr>
        <sz val="11"/>
        <color rgb="FF333333"/>
        <rFont val="Arial"/>
        <family val="2"/>
      </rPr>
      <t xml:space="preserve"> à faire , quelqu’ un à envoyer au bagne ou à la mort ou à l’ oubli ... pas un gardavoï au </t>
    </r>
    <r>
      <rPr>
        <i/>
        <sz val="11"/>
        <color rgb="FF333333"/>
        <rFont val="Arial"/>
        <family val="2"/>
      </rPr>
      <t>padiès</t>
    </r>
    <r>
      <rPr>
        <sz val="11"/>
        <color rgb="FF333333"/>
        <rFont val="Arial"/>
        <family val="2"/>
      </rPr>
      <t xml:space="preserve"> pour arrêter l’ élan des visiteurs ... on entrait chez </t>
    </r>
    <r>
      <rPr>
        <sz val="11"/>
        <color rgb="FF000000"/>
        <rFont val="Calibri"/>
        <family val="2"/>
        <scheme val="minor"/>
      </rPr>
      <t>Gounsovski</t>
    </r>
    <r>
      <rPr>
        <sz val="11"/>
        <color rgb="FF333333"/>
        <rFont val="Arial"/>
        <family val="2"/>
      </rPr>
      <t xml:space="preserve"> comme chez un ami et il était toujours prêt à vous rendre service , bien sûr!</t>
    </r>
  </si>
  <si>
    <r>
      <t xml:space="preserve">Vous êtes des fripons , remplis de vanité , À peine nos faveurs sont un moment secrètes : Je </t>
    </r>
    <r>
      <rPr>
        <b/>
        <sz val="11"/>
        <color rgb="FFFF0000"/>
        <rFont val="Calibri"/>
        <family val="2"/>
        <scheme val="minor"/>
      </rPr>
      <t>demeure d’ accord</t>
    </r>
    <r>
      <rPr>
        <sz val="11"/>
        <color rgb="FF000000"/>
        <rFont val="Calibri"/>
        <family val="2"/>
        <scheme val="minor"/>
      </rPr>
      <t xml:space="preserve"> que , d’ un autre côté , Nous sommes de franches coquettes .</t>
    </r>
  </si>
  <si>
    <r>
      <t xml:space="preserve">C’ est une chose dont il ne </t>
    </r>
    <r>
      <rPr>
        <b/>
        <sz val="11"/>
        <color rgb="FFCC3300"/>
        <rFont val="Arial"/>
        <family val="2"/>
      </rPr>
      <t>demeurera</t>
    </r>
    <r>
      <rPr>
        <sz val="11"/>
        <color rgb="FF333333"/>
        <rFont val="Arial"/>
        <family val="2"/>
      </rPr>
      <t xml:space="preserve"> pas d’ </t>
    </r>
    <r>
      <rPr>
        <b/>
        <sz val="11"/>
        <color rgb="FFCC3300"/>
        <rFont val="Arial"/>
        <family val="2"/>
      </rPr>
      <t>accord</t>
    </r>
    <r>
      <rPr>
        <sz val="11"/>
        <color rgb="FF333333"/>
        <rFont val="Arial"/>
        <family val="2"/>
      </rPr>
      <t xml:space="preserve"> .</t>
    </r>
  </si>
  <si>
    <r>
      <t xml:space="preserve">Il </t>
    </r>
    <r>
      <rPr>
        <b/>
        <sz val="11"/>
        <color rgb="FFFF0000"/>
        <rFont val="Calibri"/>
        <family val="2"/>
        <scheme val="minor"/>
      </rPr>
      <t>demeure</t>
    </r>
    <r>
      <rPr>
        <sz val="11"/>
        <color rgb="FF000000"/>
        <rFont val="Calibri"/>
        <family val="2"/>
        <scheme val="minor"/>
      </rPr>
      <t xml:space="preserve"> pourtant </t>
    </r>
    <r>
      <rPr>
        <b/>
        <sz val="11"/>
        <color rgb="FFFF0000"/>
        <rFont val="Calibri"/>
        <family val="2"/>
        <scheme val="minor"/>
      </rPr>
      <t>d’ accord</t>
    </r>
    <r>
      <rPr>
        <sz val="11"/>
        <color rgb="FF000000"/>
        <rFont val="Calibri"/>
        <family val="2"/>
        <scheme val="minor"/>
      </rPr>
      <t xml:space="preserve"> de l’ attentat ; mais me l’ éclaircir mieux seroit trahir l’ estat , il suffit que je sçache un complot si funeste , et ce n’ est qu’ à vous seul qu’ il peut dire le reste . </t>
    </r>
  </si>
  <si>
    <r>
      <t xml:space="preserve">Cela est vrai , j’ en </t>
    </r>
    <r>
      <rPr>
        <b/>
        <sz val="11"/>
        <color rgb="FFCC3300"/>
        <rFont val="Arial"/>
        <family val="2"/>
      </rPr>
      <t>demeure</t>
    </r>
    <r>
      <rPr>
        <sz val="11"/>
        <color rgb="FF333333"/>
        <rFont val="Arial"/>
        <family val="2"/>
      </rPr>
      <t xml:space="preserve"> d’ </t>
    </r>
    <r>
      <rPr>
        <b/>
        <sz val="11"/>
        <color rgb="FFCC3300"/>
        <rFont val="Arial"/>
        <family val="2"/>
      </rPr>
      <t xml:space="preserve">accord ; </t>
    </r>
    <r>
      <rPr>
        <sz val="11"/>
        <color rgb="FF333333"/>
        <rFont val="Arial"/>
        <family val="2"/>
      </rPr>
      <t>mais je m’ en suis toujours tenu à la galanterie , et je n’ ai point été jusqu’ à faire ce qu’ il a fait .</t>
    </r>
  </si>
  <si>
    <r>
      <t xml:space="preserve">Il est donc juste quand on accuse quelqu’ un d’ avoir dit quelque chose , qui peut retomber ou sur lui , ou sur quelque autre , de s’ informer avant que de croire ce rapport , si ceux qu’ il regarde en </t>
    </r>
    <r>
      <rPr>
        <b/>
        <sz val="11"/>
        <color rgb="FFCC3300"/>
        <rFont val="Arial"/>
        <family val="2"/>
      </rPr>
      <t>demeurent</t>
    </r>
    <r>
      <rPr>
        <sz val="11"/>
        <color rgb="FF333333"/>
        <rFont val="Arial"/>
        <family val="2"/>
      </rPr>
      <t xml:space="preserve"> d’ </t>
    </r>
    <r>
      <rPr>
        <b/>
        <sz val="11"/>
        <color rgb="FFCC3300"/>
        <rFont val="Arial"/>
        <family val="2"/>
      </rPr>
      <t xml:space="preserve">accord ; </t>
    </r>
    <r>
      <rPr>
        <sz val="11"/>
        <color rgb="FF333333"/>
        <rFont val="Arial"/>
        <family val="2"/>
      </rPr>
      <t>et quand on apprend qu’ ils le desavouent , il faut suspendre son jugement , et chercher dans les circonstances du rapport de quoi se déterminer de côté ou d’ autre .</t>
    </r>
  </si>
  <si>
    <r>
      <t xml:space="preserve"> </t>
    </r>
    <r>
      <rPr>
        <sz val="11"/>
        <color rgb="FF000000"/>
        <rFont val="Calibri"/>
        <family val="2"/>
        <scheme val="minor"/>
      </rPr>
      <t xml:space="preserve">Mais je vous dis de plus que , selon Molina , cette valeur est déterminée à six ducats , comme je l’ ai rapporté : et si vous n’ en voulez pas </t>
    </r>
    <r>
      <rPr>
        <b/>
        <sz val="11"/>
        <color rgb="FFCC3300"/>
        <rFont val="Calibri"/>
        <family val="2"/>
        <scheme val="minor"/>
      </rPr>
      <t>demeurer</t>
    </r>
    <r>
      <rPr>
        <sz val="11"/>
        <color rgb="FF000000"/>
        <rFont val="Calibri"/>
        <family val="2"/>
        <scheme val="minor"/>
      </rPr>
      <t xml:space="preserve"> d’ </t>
    </r>
    <r>
      <rPr>
        <b/>
        <sz val="11"/>
        <color rgb="FFCC3300"/>
        <rFont val="Calibri"/>
        <family val="2"/>
        <scheme val="minor"/>
      </rPr>
      <t>accord</t>
    </r>
    <r>
      <rPr>
        <sz val="11"/>
        <color rgb="FF000000"/>
        <rFont val="Calibri"/>
        <family val="2"/>
        <scheme val="minor"/>
      </rPr>
      <t xml:space="preserve"> , prenons un arbitre que vous ne puissiez refuser .</t>
    </r>
  </si>
  <si>
    <r>
      <t xml:space="preserve">Il témoigna à ce pere d’ estre mécontent de moy , et fut contraint neanmoins de </t>
    </r>
    <r>
      <rPr>
        <b/>
        <sz val="11"/>
        <color rgb="FFCC3300"/>
        <rFont val="Arial"/>
        <family val="2"/>
      </rPr>
      <t>demeurer</t>
    </r>
    <r>
      <rPr>
        <sz val="11"/>
        <color rgb="FF333333"/>
        <rFont val="Arial"/>
        <family val="2"/>
      </rPr>
      <t xml:space="preserve"> d’ </t>
    </r>
    <r>
      <rPr>
        <b/>
        <sz val="11"/>
        <color rgb="FFCC3300"/>
        <rFont val="Arial"/>
        <family val="2"/>
      </rPr>
      <t>accord</t>
    </r>
    <r>
      <rPr>
        <sz val="11"/>
        <color rgb="FF333333"/>
        <rFont val="Arial"/>
        <family val="2"/>
      </rPr>
      <t xml:space="preserve"> qu’ il m’ avoit mandé de venir : mais il dit qu’ il entendoit que ce fust seulement pour traiter l’ affaire , et non pas avec ce grand nombre de religieuses .</t>
    </r>
  </si>
  <si>
    <r>
      <t xml:space="preserve">Vous avez méprisé ma passion sincère , Je </t>
    </r>
    <r>
      <rPr>
        <b/>
        <sz val="11"/>
        <color rgb="FFFF0000"/>
        <rFont val="Calibri"/>
        <family val="2"/>
        <scheme val="minor"/>
      </rPr>
      <t>demeure d’ accord</t>
    </r>
    <r>
      <rPr>
        <sz val="11"/>
        <color rgb="FF000000"/>
        <rFont val="Calibri"/>
        <family val="2"/>
        <scheme val="minor"/>
      </rPr>
      <t xml:space="preserve"> que je n’ ai pu vous plaire , Et que vous m’ avez rebuté ; Ce rare exemple de fierté Ne rétablit point votre gloire , Vous n’ en pouvez tirer aucune vanité : J’ ai beau raconter notre histoire , Et le détail de votre cruauté , Je dis partout la vérité , Mais personne ne me veut croire .</t>
    </r>
  </si>
  <si>
    <r>
      <t xml:space="preserve">Elle se plaignit à moi de votre indifference pour elle ; et pour être de bonne compagnie , je </t>
    </r>
    <r>
      <rPr>
        <b/>
        <sz val="11"/>
        <color rgb="FFCC3300"/>
        <rFont val="Arial"/>
        <family val="2"/>
      </rPr>
      <t>demeurai</t>
    </r>
    <r>
      <rPr>
        <sz val="11"/>
        <color rgb="FF333333"/>
        <rFont val="Arial"/>
        <family val="2"/>
      </rPr>
      <t xml:space="preserve"> d’ </t>
    </r>
    <r>
      <rPr>
        <b/>
        <sz val="11"/>
        <color rgb="FFCC3300"/>
        <rFont val="Arial"/>
        <family val="2"/>
      </rPr>
      <t>accord</t>
    </r>
    <r>
      <rPr>
        <sz val="11"/>
        <color rgb="FF333333"/>
        <rFont val="Arial"/>
        <family val="2"/>
      </rPr>
      <t xml:space="preserve"> qu’ elle avoit raison .</t>
    </r>
  </si>
  <si>
    <r>
      <t xml:space="preserve">Cela se pourroit faire , et je </t>
    </r>
    <r>
      <rPr>
        <b/>
        <sz val="11"/>
        <color rgb="FFCC3300"/>
        <rFont val="Arial"/>
        <family val="2"/>
      </rPr>
      <t>demeure</t>
    </r>
    <r>
      <rPr>
        <sz val="11"/>
        <color rgb="FF333333"/>
        <rFont val="Arial"/>
        <family val="2"/>
      </rPr>
      <t xml:space="preserve"> d’ </t>
    </r>
    <r>
      <rPr>
        <b/>
        <sz val="11"/>
        <color rgb="FFCC3300"/>
        <rFont val="Arial"/>
        <family val="2"/>
      </rPr>
      <t>accord</t>
    </r>
    <r>
      <rPr>
        <sz val="11"/>
        <color rgb="FF333333"/>
        <rFont val="Arial"/>
        <family val="2"/>
      </rPr>
      <t xml:space="preserve"> que je trouve bien mieux mon compte avec l’ un qu’ avec l’ autre ; car il me divertit avec sa voix , et toi , tu m’ étourdis de ton caquet .</t>
    </r>
  </si>
  <si>
    <r>
      <t xml:space="preserve">Il en </t>
    </r>
    <r>
      <rPr>
        <b/>
        <sz val="11"/>
        <color rgb="FFCC3300"/>
        <rFont val="Arial"/>
        <family val="2"/>
      </rPr>
      <t>demeuroit</t>
    </r>
    <r>
      <rPr>
        <sz val="11"/>
        <color rgb="FF333333"/>
        <rFont val="Arial"/>
        <family val="2"/>
      </rPr>
      <t xml:space="preserve"> mesme quelquefois d’ </t>
    </r>
    <r>
      <rPr>
        <b/>
        <sz val="11"/>
        <color rgb="FFCC3300"/>
        <rFont val="Arial"/>
        <family val="2"/>
      </rPr>
      <t>accord</t>
    </r>
    <r>
      <rPr>
        <sz val="11"/>
        <color rgb="FF333333"/>
        <rFont val="Arial"/>
        <family val="2"/>
      </rPr>
      <t xml:space="preserve"> , mais il asseuroit qu’ il estoit beaucoup changé ; &amp; il disoit vn iour à Nicodeme , pour l’ exciter à suiure le chemin de la vertu : qu’ il auoit plus gagné depuis vn an qu’ il estoit deuenu honneste homme , qu’ en dix ans auparauant qu’ il auoit vécu en fripon .</t>
    </r>
  </si>
  <si>
    <r>
      <t xml:space="preserve">Il </t>
    </r>
    <r>
      <rPr>
        <b/>
        <sz val="11"/>
        <color rgb="FFCC3300"/>
        <rFont val="Arial"/>
        <family val="2"/>
      </rPr>
      <t>demeure</t>
    </r>
    <r>
      <rPr>
        <sz val="11"/>
        <color rgb="FF333333"/>
        <rFont val="Arial"/>
        <family val="2"/>
      </rPr>
      <t xml:space="preserve"> d’ </t>
    </r>
    <r>
      <rPr>
        <b/>
        <sz val="11"/>
        <color rgb="FFCC3300"/>
        <rFont val="Arial"/>
        <family val="2"/>
      </rPr>
      <t>accord</t>
    </r>
    <r>
      <rPr>
        <sz val="11"/>
        <color rgb="FF333333"/>
        <rFont val="Arial"/>
        <family val="2"/>
      </rPr>
      <t xml:space="preserve"> de tout , et n’ en fait ni plus ni moins .</t>
    </r>
  </si>
  <si>
    <r>
      <t xml:space="preserve">Car il </t>
    </r>
    <r>
      <rPr>
        <b/>
        <sz val="11"/>
        <color rgb="FFCC3300"/>
        <rFont val="Arial"/>
        <family val="2"/>
      </rPr>
      <t>demeura</t>
    </r>
    <r>
      <rPr>
        <sz val="11"/>
        <color rgb="FF333333"/>
        <rFont val="Arial"/>
        <family val="2"/>
      </rPr>
      <t xml:space="preserve"> d’ </t>
    </r>
    <r>
      <rPr>
        <b/>
        <sz val="11"/>
        <color rgb="FFCC3300"/>
        <rFont val="Arial"/>
        <family val="2"/>
      </rPr>
      <t>accord</t>
    </r>
    <r>
      <rPr>
        <sz val="11"/>
        <color rgb="FF333333"/>
        <rFont val="Arial"/>
        <family val="2"/>
      </rPr>
      <t xml:space="preserve"> que tout l’ honneur en estoit deub au hazard , qui auoit fait rencontrer ensemble deux personnes dont les visages &amp; les humeurs auoient tant de rapport &amp; de Simpatie , qu’ ils sembloient nez l’ vn pour l’ autre .</t>
    </r>
  </si>
  <si>
    <r>
      <t xml:space="preserve">Ces sortes de complaisans se signalent quand ils parlent de leurs amis ; car ils ne veulent jamais </t>
    </r>
    <r>
      <rPr>
        <b/>
        <sz val="11"/>
        <color rgb="FFCC3300"/>
        <rFont val="Arial"/>
        <family val="2"/>
      </rPr>
      <t>demeurer</t>
    </r>
    <r>
      <rPr>
        <sz val="11"/>
        <color rgb="FF333333"/>
        <rFont val="Arial"/>
        <family val="2"/>
      </rPr>
      <t xml:space="preserve"> d’ </t>
    </r>
    <r>
      <rPr>
        <b/>
        <sz val="11"/>
        <color rgb="FFCC3300"/>
        <rFont val="Arial"/>
        <family val="2"/>
      </rPr>
      <t>accord</t>
    </r>
    <r>
      <rPr>
        <sz val="11"/>
        <color rgb="FF333333"/>
        <rFont val="Arial"/>
        <family val="2"/>
      </rPr>
      <t xml:space="preserve"> qu’ ils ayent aucun deffaut , et ils les deffendent opiniâtrément lors qu’ ils ont un tort visible .</t>
    </r>
  </si>
  <si>
    <r>
      <t xml:space="preserve">Je </t>
    </r>
    <r>
      <rPr>
        <b/>
        <sz val="11"/>
        <color rgb="FFCC3300"/>
        <rFont val="Arial"/>
        <family val="2"/>
      </rPr>
      <t>demeure</t>
    </r>
    <r>
      <rPr>
        <sz val="11"/>
        <color rgb="FF333333"/>
        <rFont val="Arial"/>
        <family val="2"/>
      </rPr>
      <t xml:space="preserve"> d’ </t>
    </r>
    <r>
      <rPr>
        <b/>
        <sz val="11"/>
        <color rgb="FFCC3300"/>
        <rFont val="Arial"/>
        <family val="2"/>
      </rPr>
      <t>accord</t>
    </r>
    <r>
      <rPr>
        <sz val="11"/>
        <color rgb="FF333333"/>
        <rFont val="Arial"/>
        <family val="2"/>
      </rPr>
      <t xml:space="preserve"> qu’ en cette maison cela ne se remarque gueres dans les actions ; mais je voudrois que l’ on n’ en eust pas mesme le desir .</t>
    </r>
  </si>
  <si>
    <r>
      <t xml:space="preserve">La cour a quelques ridicules , j’ en </t>
    </r>
    <r>
      <rPr>
        <b/>
        <sz val="11"/>
        <color rgb="FFCC3300"/>
        <rFont val="Arial"/>
        <family val="2"/>
      </rPr>
      <t>demeure</t>
    </r>
    <r>
      <rPr>
        <sz val="11"/>
        <color rgb="FF333333"/>
        <rFont val="Arial"/>
        <family val="2"/>
      </rPr>
      <t xml:space="preserve"> d’ </t>
    </r>
    <r>
      <rPr>
        <b/>
        <sz val="11"/>
        <color rgb="FFCC3300"/>
        <rFont val="Arial"/>
        <family val="2"/>
      </rPr>
      <t>accord</t>
    </r>
    <r>
      <rPr>
        <sz val="11"/>
        <color rgb="FF333333"/>
        <rFont val="Arial"/>
        <family val="2"/>
      </rPr>
      <t xml:space="preserve"> , et je suis , comme on voit , le premier à les fronder .</t>
    </r>
  </si>
  <si>
    <r>
      <t xml:space="preserve">Assez d’ autres fautes me seront reprochées sans doute ; j’ en </t>
    </r>
    <r>
      <rPr>
        <b/>
        <sz val="11"/>
        <color rgb="FFCC3300"/>
        <rFont val="Arial"/>
        <family val="2"/>
      </rPr>
      <t>demeureray</t>
    </r>
    <r>
      <rPr>
        <sz val="11"/>
        <color rgb="FF333333"/>
        <rFont val="Arial"/>
        <family val="2"/>
      </rPr>
      <t xml:space="preserve"> d’ </t>
    </r>
    <r>
      <rPr>
        <b/>
        <sz val="11"/>
        <color rgb="FFCC3300"/>
        <rFont val="Arial"/>
        <family val="2"/>
      </rPr>
      <t>accord</t>
    </r>
    <r>
      <rPr>
        <sz val="11"/>
        <color rgb="FF333333"/>
        <rFont val="Arial"/>
        <family val="2"/>
      </rPr>
      <t xml:space="preserve"> , &amp; ne pretens pas que mon ouvrage soit accompli : j’ ay tâché seulement de faire en sorte qu’ il plût &amp; que mesme on y trouvast du solide aussi bien que de l’ agreable .</t>
    </r>
  </si>
  <si>
    <r>
      <t xml:space="preserve">Je </t>
    </r>
    <r>
      <rPr>
        <b/>
        <sz val="11"/>
        <color rgb="FFCC3300"/>
        <rFont val="Arial"/>
        <family val="2"/>
      </rPr>
      <t>demeure</t>
    </r>
    <r>
      <rPr>
        <sz val="11"/>
        <color rgb="FF333333"/>
        <rFont val="Arial"/>
        <family val="2"/>
      </rPr>
      <t xml:space="preserve"> d’ </t>
    </r>
    <r>
      <rPr>
        <b/>
        <sz val="11"/>
        <color rgb="FFCC3300"/>
        <rFont val="Arial"/>
        <family val="2"/>
      </rPr>
      <t>accord</t>
    </r>
    <r>
      <rPr>
        <sz val="11"/>
        <color rgb="FF333333"/>
        <rFont val="Arial"/>
        <family val="2"/>
      </rPr>
      <t xml:space="preserve"> de vous l’ avoir dit , répliqua la duègne , et c’ est une très bonne maxime .</t>
    </r>
  </si>
  <si>
    <r>
      <t xml:space="preserve">Je </t>
    </r>
    <r>
      <rPr>
        <b/>
        <sz val="11"/>
        <color rgb="FFCC3300"/>
        <rFont val="Arial"/>
        <family val="2"/>
      </rPr>
      <t>demeurai</t>
    </r>
    <r>
      <rPr>
        <sz val="11"/>
        <color rgb="FF333333"/>
        <rFont val="Arial"/>
        <family val="2"/>
      </rPr>
      <t xml:space="preserve"> d’ </t>
    </r>
    <r>
      <rPr>
        <b/>
        <sz val="11"/>
        <color rgb="FFCC3300"/>
        <rFont val="Arial"/>
        <family val="2"/>
      </rPr>
      <t>accord</t>
    </r>
    <r>
      <rPr>
        <sz val="11"/>
        <color rgb="FF333333"/>
        <rFont val="Arial"/>
        <family val="2"/>
      </rPr>
      <t xml:space="preserve"> de bonne foi de mon impolitesse , et je lui en demandai pardon .</t>
    </r>
  </si>
  <si>
    <r>
      <t>Don</t>
    </r>
    <r>
      <rPr>
        <sz val="11"/>
        <color rgb="FF333333"/>
        <rFont val="Arial"/>
        <family val="2"/>
      </rPr>
      <t xml:space="preserve"> </t>
    </r>
    <r>
      <rPr>
        <sz val="11"/>
        <color rgb="FF000000"/>
        <rFont val="Calibri"/>
        <family val="2"/>
        <scheme val="minor"/>
      </rPr>
      <t>Louis</t>
    </r>
    <r>
      <rPr>
        <sz val="11"/>
        <color rgb="FF333333"/>
        <rFont val="Arial"/>
        <family val="2"/>
      </rPr>
      <t xml:space="preserve"> , au lieu de </t>
    </r>
    <r>
      <rPr>
        <b/>
        <sz val="11"/>
        <color rgb="FFCC3300"/>
        <rFont val="Arial"/>
        <family val="2"/>
      </rPr>
      <t>demeurer</t>
    </r>
    <r>
      <rPr>
        <sz val="11"/>
        <color rgb="FF333333"/>
        <rFont val="Arial"/>
        <family val="2"/>
      </rPr>
      <t xml:space="preserve"> d’ </t>
    </r>
    <r>
      <rPr>
        <b/>
        <sz val="11"/>
        <color rgb="FFCC3300"/>
        <rFont val="Arial"/>
        <family val="2"/>
      </rPr>
      <t>accord</t>
    </r>
    <r>
      <rPr>
        <sz val="11"/>
        <color rgb="FF333333"/>
        <rFont val="Arial"/>
        <family val="2"/>
      </rPr>
      <t xml:space="preserve"> qu’ il pouvait avoir été surpris dans cette occasion , s’ échauffa </t>
    </r>
    <r>
      <rPr>
        <sz val="11"/>
        <color rgb="FF000000"/>
        <rFont val="Calibri"/>
        <family val="2"/>
        <scheme val="minor"/>
      </rPr>
      <t>de dépit de se voir soupçonné d’ être la dupe de quelqu’ un .</t>
    </r>
  </si>
  <si>
    <r>
      <t xml:space="preserve">Il faut donc </t>
    </r>
    <r>
      <rPr>
        <b/>
        <sz val="11"/>
        <color rgb="FFCC3300"/>
        <rFont val="Arial"/>
        <family val="2"/>
      </rPr>
      <t>demeurer</t>
    </r>
    <r>
      <rPr>
        <sz val="11"/>
        <color rgb="FF333333"/>
        <rFont val="Arial"/>
        <family val="2"/>
      </rPr>
      <t xml:space="preserve"> d’ </t>
    </r>
    <r>
      <rPr>
        <b/>
        <sz val="11"/>
        <color rgb="FFCC3300"/>
        <rFont val="Arial"/>
        <family val="2"/>
      </rPr>
      <t>accord</t>
    </r>
    <r>
      <rPr>
        <sz val="11"/>
        <color rgb="FF333333"/>
        <rFont val="Arial"/>
        <family val="2"/>
      </rPr>
      <t xml:space="preserve"> que je ne saurais pas même comprendre par l’ imagination ce que c’ est que ce morceau de cire , et qu’ il n’ y a que mon entendement seul qui le comprenne .</t>
    </r>
  </si>
  <si>
    <r>
      <t xml:space="preserve">Au royaume de </t>
    </r>
    <r>
      <rPr>
        <sz val="11"/>
        <color rgb="FF000000"/>
        <rFont val="Calibri"/>
        <family val="2"/>
        <scheme val="minor"/>
      </rPr>
      <t>Ternate</t>
    </r>
    <r>
      <rPr>
        <sz val="11"/>
        <color rgb="FF333333"/>
        <rFont val="Arial"/>
        <family val="2"/>
      </rPr>
      <t xml:space="preserve"> , parmy ces nations que si à pleine bouche nous appelons barbares , la coustume porte qu’ ils n’ entreprennent guerre sans l’ avoir premierement </t>
    </r>
    <r>
      <rPr>
        <b/>
        <sz val="11"/>
        <color rgb="FFCC3300"/>
        <rFont val="Arial"/>
        <family val="2"/>
      </rPr>
      <t>denoncée</t>
    </r>
    <r>
      <rPr>
        <sz val="11"/>
        <color rgb="FF333333"/>
        <rFont val="Arial"/>
        <family val="2"/>
      </rPr>
      <t xml:space="preserve"> , y adjoustans ample declaration des moïens qu’ ils ont à y emploier : quels , combien d’ hommes , quelles munitions , quelles armes offensives et defensives .</t>
    </r>
  </si>
  <si>
    <r>
      <t xml:space="preserve">Elle luy feist ses excuses honestement , alleguant que par faulx rapport avoit esté commis l’ erreur : &amp; que ses espions luy avoient </t>
    </r>
    <r>
      <rPr>
        <b/>
        <sz val="11"/>
        <color rgb="FFCC3300"/>
        <rFont val="Arial"/>
        <family val="2"/>
      </rPr>
      <t>denoncé</t>
    </r>
    <r>
      <rPr>
        <sz val="11"/>
        <color rgb="FF333333"/>
        <rFont val="Arial"/>
        <family val="2"/>
      </rPr>
      <t xml:space="preserve"> , que Quaresmeprenant leur antique ennemy estoit en terre descendu , &amp; passoit temps à veoir l’ urine des Physetères .</t>
    </r>
  </si>
  <si>
    <r>
      <t xml:space="preserve">Oyant cela , je leur </t>
    </r>
    <r>
      <rPr>
        <b/>
        <sz val="11"/>
        <color rgb="FFC00000"/>
        <rFont val="Calibri"/>
        <family val="2"/>
        <scheme val="minor"/>
      </rPr>
      <t>denonce</t>
    </r>
    <r>
      <rPr>
        <sz val="11"/>
        <color rgb="FF000000"/>
        <rFont val="Calibri"/>
        <family val="2"/>
        <scheme val="minor"/>
      </rPr>
      <t xml:space="preserve"> Que s’ ilz ne font aultre response , Et ma langueur ne les remord , Qu’ ilz seront cause de ma mort , Si qu’ ainsi pour vray en yroit Si bref on ne m’ en retiroit .</t>
    </r>
  </si>
  <si>
    <r>
      <t xml:space="preserve">Si est ce , que les vieils du </t>
    </r>
    <r>
      <rPr>
        <sz val="11"/>
        <color rgb="FF000000"/>
        <rFont val="Calibri"/>
        <family val="2"/>
        <scheme val="minor"/>
      </rPr>
      <t>Senat</t>
    </r>
    <r>
      <rPr>
        <sz val="11"/>
        <color rgb="FF333333"/>
        <rFont val="Arial"/>
        <family val="2"/>
      </rPr>
      <t xml:space="preserve"> , memoratifs des moeurs de leurs peres , accuserent cette pratique comme ennemie de leur stile antien : qui fut , disoient ils , combattre de vertu , non de finesse , ni par surprinses et rencontres de nuict : ny par fuittes apostées , et recharges inopinées : n’ entreprenans guerre qu’ apres l’ avoir </t>
    </r>
    <r>
      <rPr>
        <b/>
        <sz val="11"/>
        <color rgb="FFCC3300"/>
        <rFont val="Arial"/>
        <family val="2"/>
      </rPr>
      <t>denoncée</t>
    </r>
    <r>
      <rPr>
        <sz val="11"/>
        <color rgb="FF333333"/>
        <rFont val="Arial"/>
        <family val="2"/>
      </rPr>
      <t xml:space="preserve"> , et souvent apres avoir assigné l’ heure et lieu de la bataille .</t>
    </r>
  </si>
  <si>
    <r>
      <t xml:space="preserve">Qui vouldra donc suyvre de Christ la trace , Il fault premier , qu’ à soy mesme renonce : Lors cognoistra du monde la fallace , Et estre vray ce que je luy </t>
    </r>
    <r>
      <rPr>
        <b/>
        <sz val="11"/>
        <color rgb="FFFF0000"/>
        <rFont val="Arial"/>
        <family val="2"/>
      </rPr>
      <t>denonce</t>
    </r>
    <r>
      <rPr>
        <sz val="11"/>
        <color rgb="FF333333"/>
        <rFont val="Arial"/>
        <family val="2"/>
      </rPr>
      <t xml:space="preserve"> .</t>
    </r>
  </si>
  <si>
    <r>
      <t xml:space="preserve">La justice , qui avait trouvé ce jeune homme dont je vous ai parlé , madame , étendu sur le carreau , et qui avait été cause que l’ on m’ avait poursuivi avec tant de chaleur , sut , après quelque perquisition , que c’ était le fils d’ une dame qui demeurait dans ce même lieu ; on le lui rapportait percé de coups et tout sanglant ; elle se désespérait à cette triste vue ; et , comme j’ avais dit quelque chose de mon aventure à </t>
    </r>
    <r>
      <rPr>
        <sz val="11"/>
        <color rgb="FF000000"/>
        <rFont val="Calibri"/>
        <family val="2"/>
        <scheme val="minor"/>
      </rPr>
      <t>Inès</t>
    </r>
    <r>
      <rPr>
        <sz val="11"/>
        <color rgb="FF333333"/>
        <rFont val="Arial"/>
        <family val="2"/>
      </rPr>
      <t xml:space="preserve"> , pour lui rendre raison de ce qui m’ avait fait venir dans sa chambre , cette mégère ne voulut pas me garder le secret , et , pour se venger et me punir de ce que j’ avais découvert ses artifices , elle s’ avisa de me </t>
    </r>
    <r>
      <rPr>
        <b/>
        <sz val="11"/>
        <color rgb="FFCC3300"/>
        <rFont val="Arial"/>
        <family val="2"/>
      </rPr>
      <t>dénoncer</t>
    </r>
    <r>
      <rPr>
        <sz val="11"/>
        <color rgb="FF333333"/>
        <rFont val="Arial"/>
        <family val="2"/>
      </rPr>
      <t xml:space="preserve"> .</t>
    </r>
  </si>
  <si>
    <r>
      <t xml:space="preserve">Dés l’ an * 1613 il avoit été </t>
    </r>
    <r>
      <rPr>
        <b/>
        <sz val="11"/>
        <color rgb="FFCC3300"/>
        <rFont val="Arial"/>
        <family val="2"/>
      </rPr>
      <t>dénoncé</t>
    </r>
    <r>
      <rPr>
        <sz val="11"/>
        <color rgb="FF333333"/>
        <rFont val="Arial"/>
        <family val="2"/>
      </rPr>
      <t xml:space="preserve"> au saint office , pour avoir enseigné que le soleil est le centre du monde et immobile ; mais que la terre ne l’ est pas , et qu’ elle tourne d’ un mouvement journalier . </t>
    </r>
  </si>
  <si>
    <r>
      <t xml:space="preserve">Les amis de </t>
    </r>
    <r>
      <rPr>
        <sz val="11"/>
        <color rgb="FF000000"/>
        <rFont val="Calibri"/>
        <family val="2"/>
        <scheme val="minor"/>
      </rPr>
      <t>Cesar</t>
    </r>
    <r>
      <rPr>
        <sz val="11"/>
        <color rgb="FF333333"/>
        <rFont val="Arial"/>
        <family val="2"/>
      </rPr>
      <t xml:space="preserve"> ont suborné les nostres ; les uns m’ ont denoncé , j’ ay </t>
    </r>
    <r>
      <rPr>
        <b/>
        <sz val="11"/>
        <color rgb="FFCC3300"/>
        <rFont val="Arial"/>
        <family val="2"/>
      </rPr>
      <t>denoncé</t>
    </r>
    <r>
      <rPr>
        <sz val="11"/>
        <color rgb="FF333333"/>
        <rFont val="Arial"/>
        <family val="2"/>
      </rPr>
      <t xml:space="preserve"> les autres , et ce digne empereur meu de compassion , a daigné faire grace à ma confession : si tu veux recevoir les mesmes benefices , revele promptement tous les autres complices : tu peux voir au pardon le chemin tout batu .</t>
    </r>
  </si>
  <si>
    <r>
      <t xml:space="preserve">Contenez vous donc , et ne retournez plus à vostre peché ; principalement à vostre concubine ; qui est excommuniee ainsi que chacun sçait ; jusques à ce qu’ elle soit comparuë devant nous : de peur que n’ encouriez les mesmes peines et censures , si une fois nous sommes contraints produire des tesmoins , et vous </t>
    </r>
    <r>
      <rPr>
        <b/>
        <sz val="11"/>
        <color rgb="FFCC3300"/>
        <rFont val="Arial"/>
        <family val="2"/>
      </rPr>
      <t>denoncer</t>
    </r>
    <r>
      <rPr>
        <sz val="11"/>
        <color rgb="FF333333"/>
        <rFont val="Arial"/>
        <family val="2"/>
      </rPr>
      <t xml:space="preserve"> à l’ eglise .</t>
    </r>
  </si>
  <si>
    <r>
      <t xml:space="preserve">Il </t>
    </r>
    <r>
      <rPr>
        <b/>
        <sz val="11"/>
        <color rgb="FFCC3300"/>
        <rFont val="Arial"/>
        <family val="2"/>
      </rPr>
      <t>dénonce</t>
    </r>
    <r>
      <rPr>
        <sz val="11"/>
        <color rgb="FF333333"/>
        <rFont val="Arial"/>
        <family val="2"/>
      </rPr>
      <t xml:space="preserve"> la guerre aux fieres legions .</t>
    </r>
    <r>
      <rPr>
        <sz val="11"/>
        <color rgb="FF000000"/>
        <rFont val="Calibri"/>
        <family val="2"/>
        <scheme val="minor"/>
      </rPr>
      <t xml:space="preserve"> </t>
    </r>
  </si>
  <si>
    <r>
      <t xml:space="preserve">De peur qu’ ils ne fussent surpris de la gloire des impies , et de leur régne orgueïlleux , les prophetes leur en </t>
    </r>
    <r>
      <rPr>
        <b/>
        <sz val="11"/>
        <color rgb="FFCC3300"/>
        <rFont val="Arial"/>
        <family val="2"/>
      </rPr>
      <t>dénonçoient</t>
    </r>
    <r>
      <rPr>
        <sz val="11"/>
        <color rgb="FF333333"/>
        <rFont val="Arial"/>
        <family val="2"/>
      </rPr>
      <t xml:space="preserve"> la courte durée .</t>
    </r>
  </si>
  <si>
    <r>
      <t xml:space="preserve">Car on sait que lors qu’ on dénonce à quelqu’ un un malheur pour l’ intimider , on a accoûtumé de lui </t>
    </r>
    <r>
      <rPr>
        <b/>
        <sz val="11"/>
        <color rgb="FFCC3300"/>
        <rFont val="Arial"/>
        <family val="2"/>
      </rPr>
      <t>dénoncer</t>
    </r>
    <r>
      <rPr>
        <sz val="11"/>
        <color rgb="FF333333"/>
        <rFont val="Arial"/>
        <family val="2"/>
      </rPr>
      <t xml:space="preserve"> un malheur prochain , et qui va fondre sur lui , s’ il n’ y prend garde .</t>
    </r>
  </si>
  <si>
    <r>
      <t xml:space="preserve">Lorsque le roi </t>
    </r>
    <r>
      <rPr>
        <sz val="11"/>
        <color rgb="FF000000"/>
        <rFont val="Calibri"/>
        <family val="2"/>
        <scheme val="minor"/>
      </rPr>
      <t>Henri</t>
    </r>
    <r>
      <rPr>
        <sz val="11"/>
        <color rgb="FF333333"/>
        <rFont val="Arial"/>
        <family val="2"/>
      </rPr>
      <t xml:space="preserve"> </t>
    </r>
    <r>
      <rPr>
        <sz val="11"/>
        <color rgb="FF000000"/>
        <rFont val="Calibri"/>
        <family val="2"/>
        <scheme val="minor"/>
      </rPr>
      <t>VIII</t>
    </r>
    <r>
      <rPr>
        <sz val="11"/>
        <color rgb="FF333333"/>
        <rFont val="Arial"/>
        <family val="2"/>
      </rPr>
      <t xml:space="preserve"> , prince en tout le reste accompli , s’ égara dans les passions qui ont perdu </t>
    </r>
    <r>
      <rPr>
        <sz val="11"/>
        <color rgb="FF000000"/>
        <rFont val="Calibri"/>
        <family val="2"/>
        <scheme val="minor"/>
      </rPr>
      <t>Salomon</t>
    </r>
    <r>
      <rPr>
        <sz val="11"/>
        <color rgb="FF333333"/>
        <rFont val="Arial"/>
        <family val="2"/>
      </rPr>
      <t xml:space="preserve"> et tant d’ autres rois , et commença d’ ébranler l’ autorité de l’ église , les sages lui </t>
    </r>
    <r>
      <rPr>
        <b/>
        <sz val="11"/>
        <color rgb="FFCC3300"/>
        <rFont val="Arial"/>
        <family val="2"/>
      </rPr>
      <t>dénoncèrent</t>
    </r>
    <r>
      <rPr>
        <sz val="11"/>
        <color rgb="FF333333"/>
        <rFont val="Arial"/>
        <family val="2"/>
      </rPr>
      <t xml:space="preserve"> qu’ en remuant ce seul point , il mettait tout en péril , et qu’ il donnait , contre son dessein , une licence effrénée aux âges suivants .</t>
    </r>
  </si>
  <si>
    <r>
      <t xml:space="preserve">Tant que </t>
    </r>
    <r>
      <rPr>
        <sz val="11"/>
        <color rgb="FF000000"/>
        <rFont val="Calibri"/>
        <family val="2"/>
        <scheme val="minor"/>
      </rPr>
      <t>Salomon</t>
    </r>
    <r>
      <rPr>
        <sz val="11"/>
        <color rgb="FF333333"/>
        <rFont val="Arial"/>
        <family val="2"/>
      </rPr>
      <t xml:space="preserve"> son fils imite sa pieté , il est heureux : il s’ égare dans sa vieillesse , et </t>
    </r>
    <r>
      <rPr>
        <sz val="11"/>
        <color rgb="FF000000"/>
        <rFont val="Calibri"/>
        <family val="2"/>
        <scheme val="minor"/>
      </rPr>
      <t>Dieu</t>
    </r>
    <r>
      <rPr>
        <sz val="11"/>
        <color rgb="FF333333"/>
        <rFont val="Arial"/>
        <family val="2"/>
      </rPr>
      <t xml:space="preserve"> qui l’ épargne pour l’ amour de son serviteur </t>
    </r>
    <r>
      <rPr>
        <sz val="11"/>
        <color rgb="FF000000"/>
        <rFont val="Calibri"/>
        <family val="2"/>
        <scheme val="minor"/>
      </rPr>
      <t>David</t>
    </r>
    <r>
      <rPr>
        <sz val="11"/>
        <color rgb="FF333333"/>
        <rFont val="Arial"/>
        <family val="2"/>
      </rPr>
      <t xml:space="preserve"> , luy </t>
    </r>
    <r>
      <rPr>
        <b/>
        <sz val="11"/>
        <color rgb="FFCC3300"/>
        <rFont val="Arial"/>
        <family val="2"/>
      </rPr>
      <t>dénonce</t>
    </r>
    <r>
      <rPr>
        <sz val="11"/>
        <color rgb="FF333333"/>
        <rFont val="Arial"/>
        <family val="2"/>
      </rPr>
      <t xml:space="preserve"> qu’ il le punira en la personne de son fils .</t>
    </r>
  </si>
  <si>
    <r>
      <t xml:space="preserve">Il les faut absolument suprimer , et les con - trées gagneront cent pour un en les rembour - sant : on peut ordonner que l’ on fasse les vais - seaux le plus juste que faire se pourra , en re - marquant la mesure ; et lorsque dans les en - trées à vûë d’ oeil on les trouvera défectueuses sans les pouvoir arrêter , on les </t>
    </r>
    <r>
      <rPr>
        <b/>
        <sz val="11"/>
        <color rgb="FFCC3300"/>
        <rFont val="Arial"/>
        <family val="2"/>
      </rPr>
      <t>dénoncera</t>
    </r>
    <r>
      <rPr>
        <sz val="11"/>
        <color rgb="FF333333"/>
        <rFont val="Arial"/>
        <family val="2"/>
      </rPr>
      <t xml:space="preserve"> aux juges , pour être condamnez en amande , com - me on fait un cabaretier , lorsque ses vaisseaux ne sont pas justes ; ce qui ne pourra être fait à moins que le mal ne soit considerable , et sans frais devant l’ intendant ou son subdelegué , autrement le remede seroit pire que le mal .</t>
    </r>
  </si>
  <si>
    <r>
      <t xml:space="preserve">Le duc prend le curé , luy </t>
    </r>
    <r>
      <rPr>
        <b/>
        <sz val="11"/>
        <color rgb="FFCC3300"/>
        <rFont val="Arial"/>
        <family val="2"/>
      </rPr>
      <t>denonce</t>
    </r>
    <r>
      <rPr>
        <sz val="11"/>
        <color rgb="FF333333"/>
        <rFont val="Arial"/>
        <family val="2"/>
      </rPr>
      <t xml:space="preserve"> comment il vouloit honorer ce pauvre enterrement : qu’ il fist de tous costez , des parroisses voisines accourir la prestraille aux hypocrites mines . </t>
    </r>
  </si>
  <si>
    <r>
      <t xml:space="preserve">C’ est un transfuge du parnasse , que nous </t>
    </r>
    <r>
      <rPr>
        <b/>
        <sz val="11"/>
        <color rgb="FFCC3300"/>
        <rFont val="Arial"/>
        <family val="2"/>
      </rPr>
      <t>dénonçons</t>
    </r>
    <r>
      <rPr>
        <sz val="11"/>
        <color rgb="FF333333"/>
        <rFont val="Arial"/>
        <family val="2"/>
      </rPr>
      <t xml:space="preserve"> à nos lecteurs .</t>
    </r>
  </si>
  <si>
    <r>
      <t xml:space="preserve">En voyant augmenter la disette du pain après une riche récolte , je n’ ai pas craint de </t>
    </r>
    <r>
      <rPr>
        <b/>
        <sz val="11"/>
        <color rgb="FFCC3300"/>
        <rFont val="Arial"/>
        <family val="2"/>
      </rPr>
      <t>dénoncer</t>
    </r>
    <r>
      <rPr>
        <sz val="11"/>
        <color rgb="FF333333"/>
        <rFont val="Arial"/>
        <family val="2"/>
      </rPr>
      <t xml:space="preserve"> le ministre des finances comme l’ auteur des accaparements : j’ ai été traité de visionnaire : dès lors les preuves ont été acquises , aujourd’ hui elles sont irrésistibles .</t>
    </r>
  </si>
  <si>
    <r>
      <t xml:space="preserve">Moi , je vous </t>
    </r>
    <r>
      <rPr>
        <b/>
        <sz val="11"/>
        <color rgb="FFCC3300"/>
        <rFont val="Arial"/>
        <family val="2"/>
      </rPr>
      <t>dénonce</t>
    </r>
    <r>
      <rPr>
        <sz val="11"/>
        <color rgb="FF333333"/>
        <rFont val="Arial"/>
        <family val="2"/>
      </rPr>
      <t xml:space="preserve"> à mon tour comme faussaire aux chambres assemblées , avec cette différence que vous n’ aviez nullement besoin de m’ accuser faussement pour vous justifier ; et qu’ il m’ importe à moi de prouver les faux que vous avez faits dans la déclaration de Lejay , tant par le positif de ces déclarations que par l’ analogie de votre peu de délicatesse en d’ autres circonstances .</t>
    </r>
  </si>
  <si>
    <r>
      <t xml:space="preserve">Alarmé des efforts continuels des membres de ce tribunal pour opprimer les amis de la liberté , et sauver les traîtres à la patrie , je brûlai de les </t>
    </r>
    <r>
      <rPr>
        <b/>
        <sz val="11"/>
        <color rgb="FFCC3300"/>
        <rFont val="Arial"/>
        <family val="2"/>
      </rPr>
      <t>dénoncer</t>
    </r>
    <r>
      <rPr>
        <sz val="11"/>
        <color rgb="FF333333"/>
        <rFont val="Arial"/>
        <family val="2"/>
      </rPr>
      <t xml:space="preserve"> au public : mais , connaissant trop l’ esprit dont de pareils juges étaient animés pour m’ abandonner à leur foi , et regardant les décrets lancés contre moi , quelque odieux qu’ ils fussent , comme une arme terrible , dont ils ne manqueraient pas de se servir un jour pour me perdre , je pris la résolution de la faire tomber de leurs mains ; je me présentai donc au greffe criminel , et je demandai jour pour subir interrogatoire , pour anéantir toute plainte .</t>
    </r>
  </si>
  <si>
    <r>
      <t xml:space="preserve">Un accusé est contraint , sous peine d’ excommunication majeure et du supplice du feu , de déclarer tous ses complices ; un ami doit trahir son ami ; un fils </t>
    </r>
    <r>
      <rPr>
        <b/>
        <sz val="11"/>
        <color rgb="FFCC3300"/>
        <rFont val="Arial"/>
        <family val="2"/>
      </rPr>
      <t>dénoncer</t>
    </r>
    <r>
      <rPr>
        <sz val="11"/>
        <color rgb="FF333333"/>
        <rFont val="Arial"/>
        <family val="2"/>
      </rPr>
      <t xml:space="preserve"> son pere , etc . </t>
    </r>
  </si>
  <si>
    <r>
      <t xml:space="preserve">Leur personne est sacrée ; ils exercent des fonctions importantes ; ils </t>
    </r>
    <r>
      <rPr>
        <b/>
        <sz val="11"/>
        <color rgb="FFCC3300"/>
        <rFont val="Arial"/>
        <family val="2"/>
      </rPr>
      <t>dénoncent</t>
    </r>
    <r>
      <rPr>
        <sz val="11"/>
        <color rgb="FF333333"/>
        <rFont val="Arial"/>
        <family val="2"/>
      </rPr>
      <t xml:space="preserve"> la guerre , proposent la trève ou la paix , publient les ordres du général , prononcent les commandemens , convoquent l’ armée , annoncent le moment du départ , l’ endroit où il faut marcher , pour combien de jours il faut prendre des vivres .</t>
    </r>
  </si>
  <si>
    <r>
      <t xml:space="preserve">On vous a </t>
    </r>
    <r>
      <rPr>
        <b/>
        <sz val="11"/>
        <color rgb="FFCC3300"/>
        <rFont val="Arial"/>
        <family val="2"/>
      </rPr>
      <t>dénoncé</t>
    </r>
    <r>
      <rPr>
        <sz val="11"/>
        <color rgb="FF333333"/>
        <rFont val="Arial"/>
        <family val="2"/>
      </rPr>
      <t xml:space="preserve"> , citoyen général , le citoyen Théodore Philipard , marié en l’ an Ill et libre d’ après la loi .</t>
    </r>
  </si>
  <si>
    <r>
      <t xml:space="preserve">D’ abord à quelque prix que ce fut je n’ aurois jamais voulu </t>
    </r>
    <r>
      <rPr>
        <b/>
        <sz val="11"/>
        <color rgb="FFCC3300"/>
        <rFont val="Arial"/>
        <family val="2"/>
      </rPr>
      <t>dénoncer</t>
    </r>
    <r>
      <rPr>
        <sz val="11"/>
        <color rgb="FF333333"/>
        <rFont val="Arial"/>
        <family val="2"/>
      </rPr>
      <t xml:space="preserve"> le scelerat sans me montrer et le confondre , vû surtout les liaisons antérieures que vous supposez , et qui obligeoient encor plus étroitement l’ accusateur de prévenir préalablement le coupable de ce que son devoir l’ obligeoit à faire à son égard .</t>
    </r>
  </si>
  <si>
    <r>
      <t xml:space="preserve">Cependant il est sur le point de ravir sa fille au couteau , lorsque </t>
    </r>
    <r>
      <rPr>
        <sz val="11"/>
        <color rgb="FF000000"/>
        <rFont val="Calibri"/>
        <family val="2"/>
        <scheme val="minor"/>
      </rPr>
      <t>Eriphile</t>
    </r>
    <r>
      <rPr>
        <sz val="11"/>
        <color rgb="FF333333"/>
        <rFont val="Arial"/>
        <family val="2"/>
      </rPr>
      <t xml:space="preserve"> </t>
    </r>
    <r>
      <rPr>
        <b/>
        <sz val="11"/>
        <color rgb="FFCC3300"/>
        <rFont val="Arial"/>
        <family val="2"/>
      </rPr>
      <t>dénonce</t>
    </r>
    <r>
      <rPr>
        <sz val="11"/>
        <color rgb="FF333333"/>
        <rFont val="Arial"/>
        <family val="2"/>
      </rPr>
      <t xml:space="preserve"> sa faute aux grecs et à </t>
    </r>
    <r>
      <rPr>
        <sz val="11"/>
        <color rgb="FF000000"/>
        <rFont val="Calibri"/>
        <family val="2"/>
        <scheme val="minor"/>
      </rPr>
      <t>Calchas</t>
    </r>
    <r>
      <rPr>
        <sz val="11"/>
        <color rgb="FF333333"/>
        <rFont val="Arial"/>
        <family val="2"/>
      </rPr>
      <t xml:space="preserve"> qui la demandent à grands cris , et puis il y a dix ans que les grecs sont devant </t>
    </r>
    <r>
      <rPr>
        <sz val="11"/>
        <color rgb="FF000000"/>
        <rFont val="Calibri"/>
        <family val="2"/>
        <scheme val="minor"/>
      </rPr>
      <t>Troye</t>
    </r>
    <r>
      <rPr>
        <sz val="11"/>
        <color rgb="FF333333"/>
        <rFont val="Arial"/>
        <family val="2"/>
      </rPr>
      <t xml:space="preserve"> .</t>
    </r>
  </si>
  <si>
    <r>
      <t xml:space="preserve">Bientôt il courut un autre bruit , que </t>
    </r>
    <r>
      <rPr>
        <sz val="11"/>
        <color rgb="FF000000"/>
        <rFont val="Calibri"/>
        <family val="2"/>
        <scheme val="minor"/>
      </rPr>
      <t>M</t>
    </r>
    <r>
      <rPr>
        <sz val="11"/>
        <color rgb="FF333333"/>
        <rFont val="Arial"/>
        <family val="2"/>
      </rPr>
      <t xml:space="preserve"> </t>
    </r>
    <r>
      <rPr>
        <sz val="11"/>
        <color rgb="FF000000"/>
        <rFont val="Calibri"/>
        <family val="2"/>
        <scheme val="minor"/>
      </rPr>
      <t>Goëzman</t>
    </r>
    <r>
      <rPr>
        <sz val="11"/>
        <color rgb="FF333333"/>
        <rFont val="Arial"/>
        <family val="2"/>
      </rPr>
      <t xml:space="preserve"> avait été chez m le chancelier et chez m le premier président , armé de cette terrible déclaration de </t>
    </r>
    <r>
      <rPr>
        <sz val="11"/>
        <color rgb="FF000000"/>
        <rFont val="Calibri"/>
        <family val="2"/>
        <scheme val="minor"/>
      </rPr>
      <t>Lejay</t>
    </r>
    <r>
      <rPr>
        <sz val="11"/>
        <color rgb="FF333333"/>
        <rFont val="Arial"/>
        <family val="2"/>
      </rPr>
      <t xml:space="preserve"> , porter de nouvelles plaintes contre moi : enfin , j’ appris qu’ il m’ avait </t>
    </r>
    <r>
      <rPr>
        <b/>
        <sz val="11"/>
        <color rgb="FFCC3300"/>
        <rFont val="Arial"/>
        <family val="2"/>
      </rPr>
      <t>dénoncé</t>
    </r>
    <r>
      <rPr>
        <sz val="11"/>
        <color rgb="FF333333"/>
        <rFont val="Arial"/>
        <family val="2"/>
      </rPr>
      <t xml:space="preserve"> au parlement , comme calomniateur et corrupteur de juge .</t>
    </r>
  </si>
  <si>
    <r>
      <t xml:space="preserve">Pendant le cours de cet examen , les cavaliers d’ une tribu vinrent , avec de grands cris , </t>
    </r>
    <r>
      <rPr>
        <b/>
        <sz val="11"/>
        <color rgb="FFCC3300"/>
        <rFont val="Arial"/>
        <family val="2"/>
      </rPr>
      <t>dénoncer</t>
    </r>
    <r>
      <rPr>
        <sz val="11"/>
        <color rgb="FF333333"/>
        <rFont val="Arial"/>
        <family val="2"/>
      </rPr>
      <t xml:space="preserve"> au sénat un de leurs compagnons , qui , quelques années auparavant , avoit au milieu d’ un combat passé de l’ infanterie à la cavalerie , sans l’ approbation des chefs .</t>
    </r>
  </si>
  <si>
    <r>
      <t xml:space="preserve">L’ idée d’ un faux ne s’ était pas présentée à eux pour le document grotesque d’ </t>
    </r>
    <r>
      <rPr>
        <sz val="11"/>
        <color rgb="FF000000"/>
        <rFont val="Calibri"/>
        <family val="2"/>
        <scheme val="minor"/>
      </rPr>
      <t>Henry</t>
    </r>
    <r>
      <rPr>
        <sz val="11"/>
        <color rgb="FF333333"/>
        <rFont val="Arial"/>
        <family val="2"/>
      </rPr>
      <t xml:space="preserve"> , et quand on le leur a </t>
    </r>
    <r>
      <rPr>
        <b/>
        <sz val="11"/>
        <color rgb="FFCC3300"/>
        <rFont val="Arial"/>
        <family val="2"/>
      </rPr>
      <t>dénoncé</t>
    </r>
    <r>
      <rPr>
        <sz val="11"/>
        <color rgb="FF333333"/>
        <rFont val="Arial"/>
        <family val="2"/>
      </rPr>
      <t xml:space="preserve"> , ils ont répondu en jetant en prison ceux qui leur rendaient le service de les éclairer .</t>
    </r>
  </si>
  <si>
    <r>
      <t xml:space="preserve">Il ne s’ agit pas là de libelles , il ne s’ agit pas là d’ opinions de parti : c’ est lui , lui </t>
    </r>
    <r>
      <rPr>
        <sz val="11"/>
        <color rgb="FF000000"/>
        <rFont val="Calibri"/>
        <family val="2"/>
        <scheme val="minor"/>
      </rPr>
      <t>Bonaparte</t>
    </r>
    <r>
      <rPr>
        <sz val="11"/>
        <color rgb="FF333333"/>
        <rFont val="Arial"/>
        <family val="2"/>
      </rPr>
      <t xml:space="preserve"> , qui s’ est </t>
    </r>
    <r>
      <rPr>
        <b/>
        <sz val="11"/>
        <color rgb="FFCC3300"/>
        <rFont val="Arial"/>
        <family val="2"/>
      </rPr>
      <t>dénoncé</t>
    </r>
    <r>
      <rPr>
        <sz val="11"/>
        <color rgb="FF333333"/>
        <rFont val="Arial"/>
        <family val="2"/>
      </rPr>
      <t xml:space="preserve"> ainsi plus sévèrement que la postérité n’ aurait jamais osé le faire .</t>
    </r>
  </si>
  <si>
    <r>
      <t xml:space="preserve">Rosa regardait le pot de faïence d’ un oeil qui </t>
    </r>
    <r>
      <rPr>
        <b/>
        <sz val="11"/>
        <color rgb="FFCC3300"/>
        <rFont val="Arial"/>
        <family val="2"/>
      </rPr>
      <t>dénonçait</t>
    </r>
    <r>
      <rPr>
        <sz val="11"/>
        <color rgb="FF333333"/>
        <rFont val="Arial"/>
        <family val="2"/>
      </rPr>
      <t xml:space="preserve"> à Boxtel la valeur réelle de l’ objet renfermé dans le pot .</t>
    </r>
  </si>
  <si>
    <r>
      <t xml:space="preserve">Il nous semble très dur pour Necker ; il le traite « d’ aventurier et de jon­gleur » , il se vante d’ avoir écrit contre lui en 1780 plusieurs brochures ; il faisait passer des notes à Maurepas pour signaler « son impéritie , sa profonde ignorance » et </t>
    </r>
    <r>
      <rPr>
        <b/>
        <sz val="11"/>
        <color rgb="FFC00000"/>
        <rFont val="Arial"/>
        <family val="2"/>
      </rPr>
      <t>dénoncer</t>
    </r>
    <r>
      <rPr>
        <sz val="11"/>
        <color rgb="FF333333"/>
        <rFont val="Arial"/>
        <family val="2"/>
      </rPr>
      <t xml:space="preserve"> ses liaisons « avec la secte infernale qui tra­mait dès lors une révolution . »</t>
    </r>
  </si>
  <si>
    <r>
      <t xml:space="preserve">Le lendemain , de bonne heure , le peuple , qui commençait à se réunir , découvrit sous l’ autel de la patrie deux espions cachés là pour </t>
    </r>
    <r>
      <rPr>
        <b/>
        <sz val="11"/>
        <color rgb="FFCC3300"/>
        <rFont val="Arial"/>
        <family val="2"/>
      </rPr>
      <t>dénoncer</t>
    </r>
    <r>
      <rPr>
        <sz val="11"/>
        <color rgb="FF333333"/>
        <rFont val="Arial"/>
        <family val="2"/>
      </rPr>
      <t xml:space="preserve"> à la cour ce qui s’ était passé .</t>
    </r>
  </si>
  <si>
    <r>
      <t xml:space="preserve">Mais rien dans le bandit ne </t>
    </r>
    <r>
      <rPr>
        <b/>
        <sz val="11"/>
        <color rgb="FFCC3300"/>
        <rFont val="Arial"/>
        <family val="2"/>
      </rPr>
      <t>dénonçait</t>
    </r>
    <r>
      <rPr>
        <sz val="11"/>
        <color rgb="FF333333"/>
        <rFont val="Arial"/>
        <family val="2"/>
      </rPr>
      <t xml:space="preserve"> une intention hostile .</t>
    </r>
  </si>
  <si>
    <r>
      <t xml:space="preserve">Quand elle eut presque achevé , ayant ma main près de ses lèvres , elle ne put s’ empêcher de la baiser , de manière cependant à ce que je pusse croire que c’ était une aspiration pour épuiser la dernière perle d’ eau amassée dans ma paume ; mais je ne m’ y trompai pas , et la charmante rougeur qui lui couvrit subitement le visage la </t>
    </r>
    <r>
      <rPr>
        <b/>
        <sz val="11"/>
        <color rgb="FFCC3300"/>
        <rFont val="Arial"/>
        <family val="2"/>
      </rPr>
      <t>dénonçait</t>
    </r>
    <r>
      <rPr>
        <sz val="11"/>
        <color rgb="FF333333"/>
        <rFont val="Arial"/>
        <family val="2"/>
      </rPr>
      <t xml:space="preserve"> assez .</t>
    </r>
  </si>
  <si>
    <r>
      <t xml:space="preserve">Clytie , pour se venger , </t>
    </r>
    <r>
      <rPr>
        <b/>
        <sz val="11"/>
        <color rgb="FFCC3300"/>
        <rFont val="Arial"/>
        <family val="2"/>
      </rPr>
      <t>dénonça</t>
    </r>
    <r>
      <rPr>
        <sz val="11"/>
        <color rgb="FF333333"/>
        <rFont val="Arial"/>
        <family val="2"/>
      </rPr>
      <t xml:space="preserve"> cette intrigue au roi ; Leucothoé fut enterrée vive et le Dieu ne voulut pas pardonner à sa première maîtresse la perte de sa nouvelle conquête dont le corps fit pousser l’ arbre à baume .</t>
    </r>
  </si>
  <si>
    <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Thou</t>
    </r>
    <r>
      <rPr>
        <sz val="11"/>
        <color rgb="FF333333"/>
        <rFont val="Arial"/>
        <family val="2"/>
      </rPr>
      <t xml:space="preserve"> porta sa tête sur un échafaud pour n’ avoir pas </t>
    </r>
    <r>
      <rPr>
        <b/>
        <sz val="11"/>
        <color rgb="FFCC3300"/>
        <rFont val="Arial"/>
        <family val="2"/>
      </rPr>
      <t>dénoncé</t>
    </r>
    <r>
      <rPr>
        <sz val="11"/>
        <color rgb="FF333333"/>
        <rFont val="Arial"/>
        <family val="2"/>
      </rPr>
      <t xml:space="preserve"> son ami .</t>
    </r>
  </si>
  <si>
    <r>
      <t xml:space="preserve">Si , au contraire , le locataire ou le fermier ont été troublés dans leur jouissance par suite d’ une action concernant la propriété du fonds , ils ont droit à une diminution proportionnée sur le prix du bail à loyer ou à ferme , pourvu que le trouble et l’ empêchement aient été </t>
    </r>
    <r>
      <rPr>
        <b/>
        <sz val="11"/>
        <color rgb="FFCC3300"/>
        <rFont val="Arial"/>
        <family val="2"/>
      </rPr>
      <t>dénoncés</t>
    </r>
    <r>
      <rPr>
        <sz val="11"/>
        <color rgb="FF333333"/>
        <rFont val="Arial"/>
        <family val="2"/>
      </rPr>
      <t xml:space="preserve"> au propriétaire .</t>
    </r>
  </si>
  <si>
    <r>
      <t xml:space="preserve">Le montagnard Choudieu </t>
    </r>
    <r>
      <rPr>
        <b/>
        <sz val="11"/>
        <color rgb="FFCC3300"/>
        <rFont val="Arial"/>
        <family val="2"/>
      </rPr>
      <t xml:space="preserve">dénonce </t>
    </r>
    <r>
      <rPr>
        <sz val="11"/>
        <color rgb="FF333333"/>
        <rFont val="Arial"/>
        <family val="2"/>
      </rPr>
      <t>ses prévarications criantes .</t>
    </r>
  </si>
  <si>
    <r>
      <t>Dénoncer</t>
    </r>
    <r>
      <rPr>
        <sz val="11"/>
        <color rgb="FF333333"/>
        <rFont val="Arial"/>
        <family val="2"/>
      </rPr>
      <t xml:space="preserve"> </t>
    </r>
    <r>
      <rPr>
        <sz val="11"/>
        <color rgb="FF000000"/>
        <rFont val="Calibri"/>
        <family val="2"/>
        <scheme val="minor"/>
      </rPr>
      <t>Robert</t>
    </r>
    <r>
      <rPr>
        <sz val="11"/>
        <color rgb="FF333333"/>
        <rFont val="Arial"/>
        <family val="2"/>
      </rPr>
      <t xml:space="preserve"> , ç’ aurait été déshonorer l’ enfant , qu’ on retrouverait un jour .</t>
    </r>
  </si>
  <si>
    <r>
      <t xml:space="preserve">J’ eus pitié de lui , d’ autant plus que je me rendais parfaitement compte qu’ il se ferait tuer plutôt que de me dire qui était l’ assassin , comme </t>
    </r>
    <r>
      <rPr>
        <sz val="11"/>
        <color rgb="FF000000"/>
        <rFont val="Calibri"/>
        <family val="2"/>
        <scheme val="minor"/>
      </rPr>
      <t>Mlle</t>
    </r>
    <r>
      <rPr>
        <sz val="11"/>
        <color rgb="FF333333"/>
        <rFont val="Arial"/>
        <family val="2"/>
      </rPr>
      <t xml:space="preserve"> </t>
    </r>
    <r>
      <rPr>
        <sz val="11"/>
        <color rgb="FF000000"/>
        <rFont val="Calibri"/>
        <family val="2"/>
        <scheme val="minor"/>
      </rPr>
      <t>Stangerson</t>
    </r>
    <r>
      <rPr>
        <sz val="11"/>
        <color rgb="FF333333"/>
        <rFont val="Arial"/>
        <family val="2"/>
      </rPr>
      <t xml:space="preserve"> se fera plutôt assassiner que de </t>
    </r>
    <r>
      <rPr>
        <b/>
        <sz val="11"/>
        <color rgb="FFCC3300"/>
        <rFont val="Arial"/>
        <family val="2"/>
      </rPr>
      <t>dénoncer</t>
    </r>
    <r>
      <rPr>
        <sz val="11"/>
        <color rgb="FF333333"/>
        <rFont val="Arial"/>
        <family val="2"/>
      </rPr>
      <t xml:space="preserve"> l’ homme de la </t>
    </r>
    <r>
      <rPr>
        <i/>
        <sz val="11"/>
        <color rgb="FF333333"/>
        <rFont val="Arial"/>
        <family val="2"/>
      </rPr>
      <t>chambre jaune</t>
    </r>
    <r>
      <rPr>
        <sz val="11"/>
        <color rgb="FF333333"/>
        <rFont val="Arial"/>
        <family val="2"/>
      </rPr>
      <t xml:space="preserve"> et de la </t>
    </r>
    <r>
      <rPr>
        <i/>
        <sz val="11"/>
        <color rgb="FF333333"/>
        <rFont val="Arial"/>
        <family val="2"/>
      </rPr>
      <t>galerie inexplicable .</t>
    </r>
  </si>
  <si>
    <r>
      <t xml:space="preserve">Et à propos , souvenez vous que </t>
    </r>
    <r>
      <rPr>
        <sz val="11"/>
        <color rgb="FF000000"/>
        <rFont val="Calibri"/>
        <family val="2"/>
        <scheme val="minor"/>
      </rPr>
      <t>Chatov</t>
    </r>
    <r>
      <rPr>
        <sz val="11"/>
        <color rgb="FF333333"/>
        <rFont val="Arial"/>
        <family val="2"/>
      </rPr>
      <t xml:space="preserve"> vient de se </t>
    </r>
    <r>
      <rPr>
        <b/>
        <sz val="11"/>
        <color rgb="FFCC3300"/>
        <rFont val="Arial"/>
        <family val="2"/>
      </rPr>
      <t>dénoncer</t>
    </r>
    <r>
      <rPr>
        <sz val="11"/>
        <color rgb="FF333333"/>
        <rFont val="Arial"/>
        <family val="2"/>
      </rPr>
      <t xml:space="preserve"> comme traître et que les traîtres doivent être châtiés .</t>
    </r>
  </si>
  <si>
    <r>
      <t xml:space="preserve">Ça saute aux yeux que nos paroles auront beaucoup plus de poids si nous sommes les premiers à </t>
    </r>
    <r>
      <rPr>
        <b/>
        <sz val="11"/>
        <color rgb="FFCC3300"/>
        <rFont val="Arial"/>
        <family val="2"/>
      </rPr>
      <t>dénoncer</t>
    </r>
    <r>
      <rPr>
        <sz val="11"/>
        <color rgb="FF333333"/>
        <rFont val="Arial"/>
        <family val="2"/>
      </rPr>
      <t xml:space="preserve"> les camps .</t>
    </r>
  </si>
  <si>
    <r>
      <t xml:space="preserve">On allait jusqu’ à </t>
    </r>
    <r>
      <rPr>
        <b/>
        <sz val="11"/>
        <color rgb="FFCC3300"/>
        <rFont val="Arial"/>
        <family val="2"/>
      </rPr>
      <t>dénoncer</t>
    </r>
    <r>
      <rPr>
        <sz val="11"/>
        <color rgb="FF333333"/>
        <rFont val="Arial"/>
        <family val="2"/>
      </rPr>
      <t xml:space="preserve"> le défaut central à sa place , dans ces vides supérieurs de l’ état que le député socialiste </t>
    </r>
    <r>
      <rPr>
        <sz val="11"/>
        <color rgb="FF000000"/>
        <rFont val="Calibri"/>
        <family val="2"/>
        <scheme val="minor"/>
      </rPr>
      <t>Marcel</t>
    </r>
    <r>
      <rPr>
        <sz val="11"/>
        <color rgb="FF333333"/>
        <rFont val="Arial"/>
        <family val="2"/>
      </rPr>
      <t xml:space="preserve"> </t>
    </r>
    <r>
      <rPr>
        <sz val="11"/>
        <color rgb="FF000000"/>
        <rFont val="Calibri"/>
        <family val="2"/>
        <scheme val="minor"/>
      </rPr>
      <t>Sembat</t>
    </r>
    <r>
      <rPr>
        <sz val="11"/>
        <color rgb="FF333333"/>
        <rFont val="Arial"/>
        <family val="2"/>
      </rPr>
      <t xml:space="preserve"> m’ avait très bien définies , dans une lettre antérieure , </t>
    </r>
    <r>
      <rPr>
        <i/>
        <sz val="11"/>
        <color rgb="FF333333"/>
        <rFont val="Arial"/>
        <family val="2"/>
      </rPr>
      <t>" un trou par en</t>
    </r>
    <r>
      <rPr>
        <sz val="11"/>
        <color rgb="FF333333"/>
        <rFont val="Arial"/>
        <family val="2"/>
      </rPr>
      <t xml:space="preserve"> </t>
    </r>
    <r>
      <rPr>
        <i/>
        <sz val="11"/>
        <color rgb="FF333333"/>
        <rFont val="Arial"/>
        <family val="2"/>
      </rPr>
      <t>haut "</t>
    </r>
    <r>
      <rPr>
        <sz val="11"/>
        <color rgb="FF333333"/>
        <rFont val="Arial"/>
        <family val="2"/>
      </rPr>
      <t xml:space="preserve"> : quand , au cours des débats sur l’ accord congolais , le cinquième ou sixième successeur de </t>
    </r>
    <r>
      <rPr>
        <sz val="11"/>
        <color rgb="FF000000"/>
        <rFont val="Calibri"/>
        <family val="2"/>
        <scheme val="minor"/>
      </rPr>
      <t>MDelcassé</t>
    </r>
    <r>
      <rPr>
        <sz val="11"/>
        <color rgb="FF333333"/>
        <rFont val="Arial"/>
        <family val="2"/>
      </rPr>
      <t xml:space="preserve"> ,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Selves</t>
    </r>
    <r>
      <rPr>
        <sz val="11"/>
        <color rgb="FF333333"/>
        <rFont val="Arial"/>
        <family val="2"/>
      </rPr>
      <t xml:space="preserve"> , se vit réduit à quitter la place , sa lettre publique au chef de l’ état déplora que </t>
    </r>
    <r>
      <rPr>
        <i/>
        <sz val="11"/>
        <color rgb="FF333333"/>
        <rFont val="Arial"/>
        <family val="2"/>
      </rPr>
      <t>" à notre politique extérieure "</t>
    </r>
    <r>
      <rPr>
        <sz val="11"/>
        <color rgb="FF333333"/>
        <rFont val="Arial"/>
        <family val="2"/>
      </rPr>
      <t xml:space="preserve"> fissent défaut </t>
    </r>
    <r>
      <rPr>
        <i/>
        <sz val="11"/>
        <color rgb="FF333333"/>
        <rFont val="Arial"/>
        <family val="2"/>
      </rPr>
      <t>" l’ unité de vues et l’ unité d’ action</t>
    </r>
    <r>
      <rPr>
        <sz val="11"/>
        <color rgb="FF333333"/>
        <rFont val="Arial"/>
        <family val="2"/>
      </rPr>
      <t xml:space="preserve"> </t>
    </r>
    <r>
      <rPr>
        <i/>
        <sz val="11"/>
        <color rgb="FF333333"/>
        <rFont val="Arial"/>
        <family val="2"/>
      </rPr>
      <t xml:space="preserve">solidaire" . </t>
    </r>
  </si>
  <si>
    <r>
      <t xml:space="preserve">Ils commencent par exécuter celui que le docteur leur a </t>
    </r>
    <r>
      <rPr>
        <b/>
        <sz val="11"/>
        <color rgb="FFCC3300"/>
        <rFont val="Arial"/>
        <family val="2"/>
      </rPr>
      <t>dénoncé</t>
    </r>
    <r>
      <rPr>
        <sz val="11"/>
        <color rgb="FF333333"/>
        <rFont val="Arial"/>
        <family val="2"/>
      </rPr>
      <t xml:space="preserve"> .</t>
    </r>
  </si>
  <si>
    <r>
      <t xml:space="preserve">Les contradictions de </t>
    </r>
    <r>
      <rPr>
        <sz val="11"/>
        <color rgb="FF000000"/>
        <rFont val="Calibri"/>
        <family val="2"/>
        <scheme val="minor"/>
      </rPr>
      <t>Renan</t>
    </r>
    <r>
      <rPr>
        <sz val="11"/>
        <color rgb="FF333333"/>
        <rFont val="Arial"/>
        <family val="2"/>
      </rPr>
      <t xml:space="preserve"> , sa sensibilité femelle , sa coquetterie , son égoïsme sournois , ses brusques attendrissements , tout </t>
    </r>
    <r>
      <rPr>
        <b/>
        <sz val="11"/>
        <color rgb="FFCC3300"/>
        <rFont val="Arial"/>
        <family val="2"/>
      </rPr>
      <t>dénonce</t>
    </r>
    <r>
      <rPr>
        <sz val="11"/>
        <color rgb="FF333333"/>
        <rFont val="Arial"/>
        <family val="2"/>
      </rPr>
      <t xml:space="preserve"> une âme qui se dérobe par une volontaire dissipation .</t>
    </r>
  </si>
  <si>
    <r>
      <t xml:space="preserve">La vieille , d’ ailleurs , tout en le soignant , l’ a regardé de travers et elle a dû le </t>
    </r>
    <r>
      <rPr>
        <b/>
        <sz val="11"/>
        <color rgb="FFCC3300"/>
        <rFont val="Arial"/>
        <family val="2"/>
      </rPr>
      <t>dénoncer</t>
    </r>
    <r>
      <rPr>
        <sz val="11"/>
        <color rgb="FF333333"/>
        <rFont val="Arial"/>
        <family val="2"/>
      </rPr>
      <t xml:space="preserve"> à la police .</t>
    </r>
  </si>
  <si>
    <r>
      <t xml:space="preserve">Ce que j’ en dis ici est simplement pour mettre en garde ceux qui prétendraient découvrir dans </t>
    </r>
    <r>
      <rPr>
        <i/>
        <sz val="11"/>
        <color rgb="FF333333"/>
        <rFont val="Arial"/>
        <family val="2"/>
      </rPr>
      <t>les caves</t>
    </r>
    <r>
      <rPr>
        <sz val="11"/>
        <color rgb="FF333333"/>
        <rFont val="Arial"/>
        <family val="2"/>
      </rPr>
      <t xml:space="preserve"> un retour , une palinodie , tracer la courbe de ma carrière , en </t>
    </r>
    <r>
      <rPr>
        <b/>
        <sz val="11"/>
        <color rgb="FFCC3300"/>
        <rFont val="Arial"/>
        <family val="2"/>
      </rPr>
      <t>dénoncer</t>
    </r>
    <r>
      <rPr>
        <sz val="11"/>
        <color rgb="FF333333"/>
        <rFont val="Arial"/>
        <family val="2"/>
      </rPr>
      <t xml:space="preserve"> l’ évolution ... la seule question de métier m’ importe et je n’ aspire qu’ à être bon artisan .</t>
    </r>
  </si>
  <si>
    <r>
      <t xml:space="preserve">Les pires censeurs n’ incriminent plus que les tendances d’ une oeuvre où leur malignité n’ a rien </t>
    </r>
    <r>
      <rPr>
        <b/>
        <sz val="11"/>
        <color rgb="FFCC3300"/>
        <rFont val="Arial"/>
        <family val="2"/>
      </rPr>
      <t>dénoncé</t>
    </r>
    <r>
      <rPr>
        <sz val="11"/>
        <color rgb="FF333333"/>
        <rFont val="Arial"/>
        <family val="2"/>
      </rPr>
      <t xml:space="preserve"> de condamnable .</t>
    </r>
  </si>
  <si>
    <r>
      <t xml:space="preserve">Je craignais que quelque valet ne m’ eût </t>
    </r>
    <r>
      <rPr>
        <b/>
        <sz val="11"/>
        <color rgb="FFCC3300"/>
        <rFont val="Arial"/>
        <family val="2"/>
      </rPr>
      <t>dénoncé</t>
    </r>
    <r>
      <rPr>
        <sz val="11"/>
        <color rgb="FF333333"/>
        <rFont val="Arial"/>
        <family val="2"/>
      </rPr>
      <t xml:space="preserve"> et qu’ on ne vînt pour m’ arrêter .</t>
    </r>
  </si>
  <si>
    <r>
      <t xml:space="preserve">Ceux auprès de qui je mendie se disent bons pour moi parce qu’ ils ne me </t>
    </r>
    <r>
      <rPr>
        <b/>
        <sz val="11"/>
        <color rgb="FFCC3300"/>
        <rFont val="Arial"/>
        <family val="2"/>
      </rPr>
      <t>dénoncent</t>
    </r>
    <r>
      <rPr>
        <sz val="11"/>
        <color rgb="FF333333"/>
        <rFont val="Arial"/>
        <family val="2"/>
      </rPr>
      <t xml:space="preserve"> pas au roi ; ils se taisent , mais ne me donnent plus à manger .</t>
    </r>
  </si>
  <si>
    <r>
      <t xml:space="preserve">Ainsi le maître d’ école punit de retenue la classe entière pour un coupable qui ne s’ est pas </t>
    </r>
    <r>
      <rPr>
        <b/>
        <sz val="11"/>
        <color rgb="FFCC3300"/>
        <rFont val="Arial"/>
        <family val="2"/>
      </rPr>
      <t xml:space="preserve">dénoncé ; </t>
    </r>
    <r>
      <rPr>
        <sz val="11"/>
        <color rgb="FF333333"/>
        <rFont val="Arial"/>
        <family val="2"/>
      </rPr>
      <t>ainsi l’ écriteau interdit toutes les fleurs , s’ il en est une de dérobée .</t>
    </r>
  </si>
  <si>
    <r>
      <t xml:space="preserve">Somme toute , il se trouvait à peu près dans la situation de </t>
    </r>
    <r>
      <rPr>
        <sz val="11"/>
        <color rgb="FF000000"/>
        <rFont val="Calibri"/>
        <family val="2"/>
        <scheme val="minor"/>
      </rPr>
      <t>Robert</t>
    </r>
    <r>
      <rPr>
        <sz val="11"/>
        <color rgb="FF333333"/>
        <rFont val="Arial"/>
        <family val="2"/>
      </rPr>
      <t xml:space="preserve"> et d’ </t>
    </r>
    <r>
      <rPr>
        <sz val="11"/>
        <color rgb="FF000000"/>
        <rFont val="Calibri"/>
        <family val="2"/>
        <scheme val="minor"/>
      </rPr>
      <t>Henri</t>
    </r>
    <r>
      <rPr>
        <sz val="11"/>
        <color rgb="FF333333"/>
        <rFont val="Arial"/>
        <family val="2"/>
      </rPr>
      <t xml:space="preserve"> ; mais il s’ en accommodait avec un calme tout exotique ; écrire , parler à la radio et quelquefois dans les meetings pour </t>
    </r>
    <r>
      <rPr>
        <b/>
        <sz val="11"/>
        <color rgb="FFCC3300"/>
        <rFont val="Arial"/>
        <family val="2"/>
      </rPr>
      <t>dénoncer</t>
    </r>
    <r>
      <rPr>
        <sz val="11"/>
        <color rgb="FF333333"/>
        <rFont val="Arial"/>
        <family val="2"/>
      </rPr>
      <t xml:space="preserve"> quelques abus , ça le satisfaisait pleinement ; on me l’ avait dit déjà : ici les intellectuels pouvaient vivre en sécurité parce qu’ ils se savaient tout à fait impuissants .</t>
    </r>
  </si>
  <si>
    <r>
      <t xml:space="preserve">Mais depuys la </t>
    </r>
    <r>
      <rPr>
        <b/>
        <sz val="11"/>
        <color rgb="FFCC3300"/>
        <rFont val="Arial"/>
        <family val="2"/>
      </rPr>
      <t>denonciation</t>
    </r>
    <r>
      <rPr>
        <sz val="11"/>
        <color rgb="FF333333"/>
        <rFont val="Arial"/>
        <family val="2"/>
      </rPr>
      <t xml:space="preserve"> du concile national de Chesil , par laquelle elles feurent farfouillées , guodelurées , &amp; intimées : par laquelle aussi feut Quaresmeprenant declairé breneux hallebrené &amp; stocfisé en cas que avecques elles il feist alliance ou appoinctement aulcun , se sont horrificquement aigriz , envenimez , indignez , &amp; obstinez en leurs couraiges : &amp; n’ est possible y remedier .</t>
    </r>
  </si>
  <si>
    <r>
      <t xml:space="preserve">Il seroit encore à pro - pos que ces sortes de rentes ne pussent jamais être saisies pour la dette des transports , ne con - servant ni suite , ni hipotéque , non plus que l’ ar - gent même , en sorte , que tout paiement fait et endossé sur le premier instrument , seroit bon et valable , soit pour le capital ou les intérêts , hor - mis en cas de stellienat ou de larcin , lorsqu’ il y auroit une </t>
    </r>
    <r>
      <rPr>
        <b/>
        <sz val="11"/>
        <color rgb="FFCC3300"/>
        <rFont val="Arial"/>
        <family val="2"/>
      </rPr>
      <t>dénonciation</t>
    </r>
    <r>
      <rPr>
        <sz val="11"/>
        <color rgb="FF333333"/>
        <rFont val="Arial"/>
        <family val="2"/>
      </rPr>
      <t xml:space="preserve"> précedente , on est cer - tain qu’ on en apporteroit plus qu’ on ne vou - droit , et le roi dés la premiere année , par le moien des edits , dont on a parlé , auroit plus qu’ il n’ en faudroit d’ augmentation pour paier l’ intérêt de cinquante millions .</t>
    </r>
  </si>
  <si>
    <r>
      <t xml:space="preserve">PLainte &amp; </t>
    </r>
    <r>
      <rPr>
        <b/>
        <sz val="11"/>
        <color rgb="FFCC3300"/>
        <rFont val="Arial"/>
        <family val="2"/>
      </rPr>
      <t>denonciation</t>
    </r>
    <r>
      <rPr>
        <sz val="11"/>
        <color rgb="FF333333"/>
        <rFont val="Arial"/>
        <family val="2"/>
      </rPr>
      <t xml:space="preserve"> contre Rangouze , d’ auoir fait vn Liure de telle nature , qu’ autant de Lettres sont autant de Dedicaces : sur laquelle l’ Autheur soûtient que son procés luy doit estre fait , comme à ces Magiciens qui se seruent de Pistoles volantes . </t>
    </r>
  </si>
  <si>
    <r>
      <t xml:space="preserve">D’ après les motifs qui ont dirigé mes </t>
    </r>
    <r>
      <rPr>
        <b/>
        <sz val="11"/>
        <color rgb="FFCC3300"/>
        <rFont val="Arial"/>
        <family val="2"/>
      </rPr>
      <t>dénonciations</t>
    </r>
    <r>
      <rPr>
        <sz val="11"/>
        <color rgb="FF333333"/>
        <rFont val="Arial"/>
        <family val="2"/>
      </rPr>
      <t xml:space="preserve"> et les mesures que j’ ai prises pour arriver au vrai , il me semble que les sujets inculpés , quel que soit leur ressentiment , ne sauraient , sans renoncer à toute raison , me considérer comme calomniateur ; car la malveillance seule est le cachet de la calomnie .</t>
    </r>
  </si>
  <si>
    <r>
      <t xml:space="preserve">Une </t>
    </r>
    <r>
      <rPr>
        <b/>
        <sz val="11"/>
        <color rgb="FFCC3300"/>
        <rFont val="Arial"/>
        <family val="2"/>
      </rPr>
      <t>dénonciation</t>
    </r>
    <r>
      <rPr>
        <sz val="11"/>
        <color rgb="FF333333"/>
        <rFont val="Arial"/>
        <family val="2"/>
      </rPr>
      <t xml:space="preserve"> de cent quatre pages a été travaillée par les </t>
    </r>
    <r>
      <rPr>
        <sz val="11"/>
        <color rgb="FF000000"/>
        <rFont val="Calibri"/>
        <family val="2"/>
        <scheme val="minor"/>
      </rPr>
      <t>Archer</t>
    </r>
    <r>
      <rPr>
        <sz val="11"/>
        <color rgb="FF333333"/>
        <rFont val="Arial"/>
        <family val="2"/>
      </rPr>
      <t xml:space="preserve"> ; et là , vous , moi , </t>
    </r>
    <r>
      <rPr>
        <sz val="11"/>
        <color rgb="FF000000"/>
        <rFont val="Calibri"/>
        <family val="2"/>
        <scheme val="minor"/>
      </rPr>
      <t>Hobe</t>
    </r>
    <r>
      <rPr>
        <sz val="11"/>
        <color rgb="FF333333"/>
        <rFont val="Arial"/>
        <family val="2"/>
      </rPr>
      <t xml:space="preserve"> , la moitié de </t>
    </r>
    <r>
      <rPr>
        <sz val="11"/>
        <color rgb="FF000000"/>
        <rFont val="Calibri"/>
        <family val="2"/>
        <scheme val="minor"/>
      </rPr>
      <t>Rolle</t>
    </r>
    <r>
      <rPr>
        <sz val="11"/>
        <color rgb="FF333333"/>
        <rFont val="Arial"/>
        <family val="2"/>
      </rPr>
      <t xml:space="preserve"> sont désignés comme démocrates .</t>
    </r>
  </si>
  <si>
    <r>
      <t xml:space="preserve">Laissons donc la </t>
    </r>
    <r>
      <rPr>
        <b/>
        <sz val="11"/>
        <color rgb="FFCC3300"/>
        <rFont val="Arial"/>
        <family val="2"/>
      </rPr>
      <t>dénonciation</t>
    </r>
    <r>
      <rPr>
        <sz val="11"/>
        <color rgb="FF333333"/>
        <rFont val="Arial"/>
        <family val="2"/>
      </rPr>
      <t xml:space="preserve"> de côté , pour ne plus nous occuper que de ce témoignage , unique et frêle appui d’ un procès beaucoup trop fameux .</t>
    </r>
  </si>
  <si>
    <r>
      <t xml:space="preserve">Mais ces incursions imprévûes , sans aucun préalable et sans aucune </t>
    </r>
    <r>
      <rPr>
        <b/>
        <sz val="11"/>
        <color rgb="FFCC3300"/>
        <rFont val="Arial"/>
        <family val="2"/>
      </rPr>
      <t>dénonciation</t>
    </r>
    <r>
      <rPr>
        <sz val="11"/>
        <color rgb="FF333333"/>
        <rFont val="Arial"/>
        <family val="2"/>
      </rPr>
      <t xml:space="preserve"> antérieure , étoient justement regardées comme des entreprises injustes , et vicieuses dans le principe . </t>
    </r>
  </si>
  <si>
    <r>
      <t xml:space="preserve">Le plus incroyable procès criminel a couronné tant d’ infortunes : et parce que </t>
    </r>
    <r>
      <rPr>
        <sz val="11"/>
        <color rgb="FF000000"/>
        <rFont val="Calibri"/>
        <family val="2"/>
        <scheme val="minor"/>
      </rPr>
      <t>M</t>
    </r>
    <r>
      <rPr>
        <sz val="11"/>
        <color rgb="FF333333"/>
        <rFont val="Arial"/>
        <family val="2"/>
      </rPr>
      <t xml:space="preserve"> </t>
    </r>
    <r>
      <rPr>
        <sz val="11"/>
        <color rgb="FF000000"/>
        <rFont val="Calibri"/>
        <family val="2"/>
        <scheme val="minor"/>
      </rPr>
      <t>Goëzman</t>
    </r>
    <r>
      <rPr>
        <sz val="11"/>
        <color rgb="FF333333"/>
        <rFont val="Arial"/>
        <family val="2"/>
      </rPr>
      <t xml:space="preserve"> est un homme peu délicat , je me suis vu dénoncé par lui comme corrupteur et calomniateur ; et parce que c’ est un homme peu réfléchi , il n’ a pas prévu les conséquences d’ une fausse déclaration , et d’ une </t>
    </r>
    <r>
      <rPr>
        <b/>
        <sz val="11"/>
        <color rgb="FFCC3300"/>
        <rFont val="Arial"/>
        <family val="2"/>
      </rPr>
      <t>dénonciation</t>
    </r>
    <r>
      <rPr>
        <sz val="11"/>
        <color rgb="FF333333"/>
        <rFont val="Arial"/>
        <family val="2"/>
      </rPr>
      <t xml:space="preserve"> calomnieuse .</t>
    </r>
  </si>
  <si>
    <r>
      <t xml:space="preserve">Cet abus est inévitable dans un état qui , pour rétablir ses finances épuisées , n’ a souvent d’ autre ressource , que de faciliter les </t>
    </r>
    <r>
      <rPr>
        <b/>
        <sz val="11"/>
        <color rgb="FFCC3300"/>
        <rFont val="Arial"/>
        <family val="2"/>
      </rPr>
      <t>dénonciations</t>
    </r>
    <r>
      <rPr>
        <sz val="11"/>
        <color rgb="FF333333"/>
        <rFont val="Arial"/>
        <family val="2"/>
      </rPr>
      <t xml:space="preserve"> publiques , et de profiter des confiscations qui en sont la suite : il est inévitable dans un état où les citoyens obligés de se surveiller mutuellement , ayant sans cesse des honneurs à s’ arracher , des emplois à se disputer , et des comptes à rendre , deviennent nécessairement les rivaux , les espions et les censeurs les uns des autres .</t>
    </r>
  </si>
  <si>
    <r>
      <t xml:space="preserve">Ces lettres de protection de mesdames , supposées pour gagner votre procès ; ce désaveu foudroyant des princesses ; cette note d’ un de vos mémoires supprimée par sentence ; la </t>
    </r>
    <r>
      <rPr>
        <b/>
        <sz val="11"/>
        <color rgb="FFCC3300"/>
        <rFont val="Arial"/>
        <family val="2"/>
      </rPr>
      <t>dénonciation</t>
    </r>
    <r>
      <rPr>
        <sz val="11"/>
        <color rgb="FF333333"/>
        <rFont val="Arial"/>
        <family val="2"/>
      </rPr>
      <t xml:space="preserve"> que le comte de la </t>
    </r>
    <r>
      <rPr>
        <sz val="11"/>
        <color rgb="FF000000"/>
        <rFont val="Calibri"/>
        <family val="2"/>
        <scheme val="minor"/>
      </rPr>
      <t>Blache</t>
    </r>
    <r>
      <rPr>
        <sz val="11"/>
        <color rgb="FF333333"/>
        <rFont val="Arial"/>
        <family val="2"/>
      </rPr>
      <t xml:space="preserve"> et </t>
    </r>
    <r>
      <rPr>
        <sz val="11"/>
        <color rgb="FF000000"/>
        <rFont val="Calibri"/>
        <family val="2"/>
        <scheme val="minor"/>
      </rPr>
      <t>M</t>
    </r>
    <r>
      <rPr>
        <sz val="11"/>
        <color rgb="FF333333"/>
        <rFont val="Arial"/>
        <family val="2"/>
      </rPr>
      <t xml:space="preserve"> </t>
    </r>
    <r>
      <rPr>
        <sz val="11"/>
        <color rgb="FF000000"/>
        <rFont val="Calibri"/>
        <family val="2"/>
        <scheme val="minor"/>
      </rPr>
      <t>Goëzman</t>
    </r>
    <r>
      <rPr>
        <sz val="11"/>
        <color rgb="FF333333"/>
        <rFont val="Arial"/>
        <family val="2"/>
      </rPr>
      <t xml:space="preserve"> en font contre vous à la nation ; tout cela reste en arrière , et vous gardez le silence .</t>
    </r>
  </si>
  <si>
    <r>
      <t xml:space="preserve">Mais le soin qu’ il prit pour me décevoir sur la </t>
    </r>
    <r>
      <rPr>
        <b/>
        <sz val="11"/>
        <color rgb="FFCC3300"/>
        <rFont val="Arial"/>
        <family val="2"/>
      </rPr>
      <t>dénonciation</t>
    </r>
    <r>
      <rPr>
        <sz val="11"/>
        <color rgb="FF333333"/>
        <rFont val="Arial"/>
        <family val="2"/>
      </rPr>
      <t xml:space="preserve"> qu’ il prétendait être en ma faveur , pendant que j’ étais sûr du contraire , m’ inspira de la défiance ; et l’ horreur de lui voir conseiller de sacrifier </t>
    </r>
    <r>
      <rPr>
        <sz val="11"/>
        <color rgb="FF000000"/>
        <rFont val="Calibri"/>
        <family val="2"/>
        <scheme val="minor"/>
      </rPr>
      <t>Lejay</t>
    </r>
    <r>
      <rPr>
        <sz val="11"/>
        <color rgb="FF333333"/>
        <rFont val="Arial"/>
        <family val="2"/>
      </rPr>
      <t xml:space="preserve"> m’ ouvrit les yeux sur le secret de sa mission .</t>
    </r>
  </si>
  <si>
    <r>
      <t xml:space="preserve">On s’ occupe des garnisons et des places qui font la sûreté de l’ état , ainsi que de certaines </t>
    </r>
    <r>
      <rPr>
        <b/>
        <sz val="11"/>
        <color rgb="FFCC3300"/>
        <rFont val="Arial"/>
        <family val="2"/>
      </rPr>
      <t>dénonciations</t>
    </r>
    <r>
      <rPr>
        <sz val="11"/>
        <color rgb="FF333333"/>
        <rFont val="Arial"/>
        <family val="2"/>
      </rPr>
      <t xml:space="preserve"> publiques , et l’ on finit par publier les confiscations des biens ordonnées par les tribunaux .</t>
    </r>
  </si>
  <si>
    <r>
      <t xml:space="preserve">Cet appel comme d’ abus interjetté aux parlemens du royaume , est une plainte contre les sentences ou injustes ou incompétentes que peuvent rendre les tribunaux ecclésiastiques , une </t>
    </r>
    <r>
      <rPr>
        <b/>
        <sz val="11"/>
        <color rgb="FFCC3300"/>
        <rFont val="Arial"/>
        <family val="2"/>
      </rPr>
      <t>dénonciation</t>
    </r>
    <r>
      <rPr>
        <sz val="11"/>
        <color rgb="FF333333"/>
        <rFont val="Arial"/>
        <family val="2"/>
      </rPr>
      <t xml:space="preserve"> des entreprises qui ruinent la jurisdiction royale , une oposition aux bulles de </t>
    </r>
    <r>
      <rPr>
        <sz val="11"/>
        <color rgb="FF000000"/>
        <rFont val="Calibri"/>
        <family val="2"/>
        <scheme val="minor"/>
      </rPr>
      <t>Rome</t>
    </r>
    <r>
      <rPr>
        <sz val="11"/>
        <color rgb="FF333333"/>
        <rFont val="Arial"/>
        <family val="2"/>
      </rPr>
      <t xml:space="preserve"> qui peuvent être contraires aux droits du roi et du royaume .</t>
    </r>
  </si>
  <si>
    <r>
      <t xml:space="preserve">Muni de cette déclaration signée du </t>
    </r>
    <r>
      <rPr>
        <sz val="11"/>
        <color rgb="FF000000"/>
        <rFont val="Calibri"/>
        <family val="2"/>
        <scheme val="minor"/>
      </rPr>
      <t>Sieur</t>
    </r>
    <r>
      <rPr>
        <sz val="11"/>
        <color rgb="FF333333"/>
        <rFont val="Arial"/>
        <family val="2"/>
      </rPr>
      <t xml:space="preserve"> </t>
    </r>
    <r>
      <rPr>
        <sz val="11"/>
        <color rgb="FF000000"/>
        <rFont val="Calibri"/>
        <family val="2"/>
        <scheme val="minor"/>
      </rPr>
      <t>Lejay</t>
    </r>
    <r>
      <rPr>
        <sz val="11"/>
        <color rgb="FF333333"/>
        <rFont val="Arial"/>
        <family val="2"/>
      </rPr>
      <t xml:space="preserve"> , </t>
    </r>
    <r>
      <rPr>
        <sz val="11"/>
        <color rgb="FF000000"/>
        <rFont val="Calibri"/>
        <family val="2"/>
        <scheme val="minor"/>
      </rPr>
      <t>M</t>
    </r>
    <r>
      <rPr>
        <sz val="11"/>
        <color rgb="FF333333"/>
        <rFont val="Arial"/>
        <family val="2"/>
      </rPr>
      <t xml:space="preserve"> </t>
    </r>
    <r>
      <rPr>
        <sz val="11"/>
        <color rgb="FF000000"/>
        <rFont val="Calibri"/>
        <family val="2"/>
        <scheme val="minor"/>
      </rPr>
      <t>Goëzman</t>
    </r>
    <r>
      <rPr>
        <sz val="11"/>
        <color rgb="FF333333"/>
        <rFont val="Arial"/>
        <family val="2"/>
      </rPr>
      <t xml:space="preserve"> , dont elle était l’ ouvrage , fit une </t>
    </r>
    <r>
      <rPr>
        <b/>
        <sz val="11"/>
        <color rgb="FFCC3300"/>
        <rFont val="Arial"/>
        <family val="2"/>
      </rPr>
      <t>dénonciation</t>
    </r>
    <r>
      <rPr>
        <sz val="11"/>
        <color rgb="FF333333"/>
        <rFont val="Arial"/>
        <family val="2"/>
      </rPr>
      <t xml:space="preserve"> aux chambres .</t>
    </r>
  </si>
  <si>
    <r>
      <t>M</t>
    </r>
    <r>
      <rPr>
        <sz val="11"/>
        <color rgb="FF333333"/>
        <rFont val="Arial"/>
        <family val="2"/>
      </rPr>
      <t xml:space="preserve"> </t>
    </r>
    <r>
      <rPr>
        <sz val="11"/>
        <color rgb="FF000000"/>
        <rFont val="Calibri"/>
        <family val="2"/>
        <scheme val="minor"/>
      </rPr>
      <t>Goëzman</t>
    </r>
    <r>
      <rPr>
        <sz val="11"/>
        <color rgb="FF333333"/>
        <rFont val="Arial"/>
        <family val="2"/>
      </rPr>
      <t xml:space="preserve"> s’ est présenté avec un papier au parlement , et a dit : voici une déclaration que </t>
    </r>
    <r>
      <rPr>
        <sz val="11"/>
        <color rgb="FF000000"/>
        <rFont val="Calibri"/>
        <family val="2"/>
        <scheme val="minor"/>
      </rPr>
      <t>Lejay</t>
    </r>
    <r>
      <rPr>
        <sz val="11"/>
        <color rgb="FF333333"/>
        <rFont val="Arial"/>
        <family val="2"/>
      </rPr>
      <t xml:space="preserve"> m’ a écrite ; elle n’ est pas sortie de mes mains ; je la remets au greffe avec l’ original de ma </t>
    </r>
    <r>
      <rPr>
        <b/>
        <sz val="11"/>
        <color rgb="FFCC3300"/>
        <rFont val="Arial"/>
        <family val="2"/>
      </rPr>
      <t>dénonciation</t>
    </r>
    <r>
      <rPr>
        <sz val="11"/>
        <color rgb="FF333333"/>
        <rFont val="Arial"/>
        <family val="2"/>
      </rPr>
      <t xml:space="preserve"> dont elle prouve la véracité .</t>
    </r>
  </si>
  <si>
    <r>
      <t xml:space="preserve">Mais , encore une fois , le suppliant n’ entend point inculper </t>
    </r>
    <r>
      <rPr>
        <sz val="11"/>
        <color rgb="FF000000"/>
        <rFont val="Calibri"/>
        <family val="2"/>
        <scheme val="minor"/>
      </rPr>
      <t>M</t>
    </r>
    <r>
      <rPr>
        <sz val="11"/>
        <color rgb="FF333333"/>
        <rFont val="Arial"/>
        <family val="2"/>
      </rPr>
      <t xml:space="preserve"> </t>
    </r>
    <r>
      <rPr>
        <sz val="11"/>
        <color rgb="FF000000"/>
        <rFont val="Calibri"/>
        <family val="2"/>
        <scheme val="minor"/>
      </rPr>
      <t>Goëzman</t>
    </r>
    <r>
      <rPr>
        <sz val="11"/>
        <color rgb="FF333333"/>
        <rFont val="Arial"/>
        <family val="2"/>
      </rPr>
      <t xml:space="preserve"> ; tout son objet est de se défendre de l’ accusation à laquelle sa </t>
    </r>
    <r>
      <rPr>
        <b/>
        <sz val="11"/>
        <color rgb="FFCC3300"/>
        <rFont val="Arial"/>
        <family val="2"/>
      </rPr>
      <t>dénonciation</t>
    </r>
    <r>
      <rPr>
        <sz val="11"/>
        <color rgb="FF333333"/>
        <rFont val="Arial"/>
        <family val="2"/>
      </rPr>
      <t xml:space="preserve"> a donné lieu .</t>
    </r>
  </si>
  <si>
    <r>
      <t xml:space="preserve">J’ ai dit et prouvé que </t>
    </r>
    <r>
      <rPr>
        <sz val="11"/>
        <color rgb="FF000000"/>
        <rFont val="Calibri"/>
        <family val="2"/>
        <scheme val="minor"/>
      </rPr>
      <t>M</t>
    </r>
    <r>
      <rPr>
        <sz val="11"/>
        <color rgb="FF333333"/>
        <rFont val="Arial"/>
        <family val="2"/>
      </rPr>
      <t xml:space="preserve"> </t>
    </r>
    <r>
      <rPr>
        <sz val="11"/>
        <color rgb="FF000000"/>
        <rFont val="Calibri"/>
        <family val="2"/>
        <scheme val="minor"/>
      </rPr>
      <t>Goëzman</t>
    </r>
    <r>
      <rPr>
        <sz val="11"/>
        <color rgb="FF333333"/>
        <rFont val="Arial"/>
        <family val="2"/>
      </rPr>
      <t xml:space="preserve"> était l’ auteur des déclarations de </t>
    </r>
    <r>
      <rPr>
        <sz val="11"/>
        <color rgb="FF000000"/>
        <rFont val="Calibri"/>
        <family val="2"/>
        <scheme val="minor"/>
      </rPr>
      <t>Lejay</t>
    </r>
    <r>
      <rPr>
        <sz val="11"/>
        <color rgb="FF333333"/>
        <rFont val="Arial"/>
        <family val="2"/>
      </rPr>
      <t xml:space="preserve"> ; qu’ il avait minuté la première et dicté la seconde ; enfin qu’ il avait fait un faux , puis une </t>
    </r>
    <r>
      <rPr>
        <b/>
        <sz val="11"/>
        <color rgb="FFCC3300"/>
        <rFont val="Arial"/>
        <family val="2"/>
      </rPr>
      <t>dénonciation</t>
    </r>
    <r>
      <rPr>
        <sz val="11"/>
        <color rgb="FF333333"/>
        <rFont val="Arial"/>
        <family val="2"/>
      </rPr>
      <t xml:space="preserve"> calomnieuse au parlement contre moi .</t>
    </r>
  </si>
  <si>
    <r>
      <t xml:space="preserve">Son tempérament de fille s’ attardait béatement à cette </t>
    </r>
    <r>
      <rPr>
        <b/>
        <sz val="11"/>
        <color rgb="FFCC3300"/>
        <rFont val="Arial"/>
        <family val="2"/>
      </rPr>
      <t>dénonciation</t>
    </r>
    <r>
      <rPr>
        <sz val="11"/>
        <color rgb="FF333333"/>
        <rFont val="Arial"/>
        <family val="2"/>
      </rPr>
      <t xml:space="preserve"> , à ce bavardage cruel , surpris derrière une porte .</t>
    </r>
  </si>
  <si>
    <r>
      <t xml:space="preserve">Semblable aux </t>
    </r>
    <r>
      <rPr>
        <b/>
        <sz val="11"/>
        <color rgb="FFCC3300"/>
        <rFont val="Arial"/>
        <family val="2"/>
      </rPr>
      <t>dénonciations</t>
    </r>
    <r>
      <rPr>
        <sz val="11"/>
        <color rgb="FF333333"/>
        <rFont val="Arial"/>
        <family val="2"/>
      </rPr>
      <t xml:space="preserve"> vénitiennes ou à l’ inquisition portugaise , </t>
    </r>
    <r>
      <rPr>
        <i/>
        <sz val="11"/>
        <color rgb="FF333333"/>
        <rFont val="Arial"/>
        <family val="2"/>
      </rPr>
      <t>le rapport</t>
    </r>
    <r>
      <rPr>
        <sz val="11"/>
        <color rgb="FF333333"/>
        <rFont val="Arial"/>
        <family val="2"/>
      </rPr>
      <t xml:space="preserve"> des jésuites apparaissait aux victimes qu’ il faisait avec les proportions effrayantes de l’ inconnu ; c’ était un nuage qu’ on ne voyait jamais se former , mais duquel , à un moment donné , et presque toujours à celui où l’ on s’ y attendait le moins , partaient , sans éclairs ni fumée , la foudre et la grêle .</t>
    </r>
  </si>
  <si>
    <r>
      <t xml:space="preserve">Mais cela importe peu ; ce qui doit importer , non seulement à moi , malheureux prisonnier , mais encore à tous les fonctionnaires rendant la justice , mais encore au roi qui nous gouverne , c’ est qu’ un innocent ne soit pas victime d’ une </t>
    </r>
    <r>
      <rPr>
        <b/>
        <sz val="11"/>
        <color rgb="FFCC3300"/>
        <rFont val="Arial"/>
        <family val="2"/>
      </rPr>
      <t>dénonciation</t>
    </r>
    <r>
      <rPr>
        <sz val="11"/>
        <color rgb="FF333333"/>
        <rFont val="Arial"/>
        <family val="2"/>
      </rPr>
      <t xml:space="preserve"> infâme et ne meure pas sous les verrous en maudissant ses bourreaux .</t>
    </r>
  </si>
  <si>
    <r>
      <t xml:space="preserve">On annonce des poursuites en </t>
    </r>
    <r>
      <rPr>
        <b/>
        <sz val="11"/>
        <color rgb="FFCC3300"/>
        <rFont val="Arial"/>
        <family val="2"/>
      </rPr>
      <t>dénonciation</t>
    </r>
    <r>
      <rPr>
        <sz val="11"/>
        <color rgb="FF333333"/>
        <rFont val="Arial"/>
        <family val="2"/>
      </rPr>
      <t xml:space="preserve"> calomnieuse contre les hommes qui ont mis l’ affaire en mouvement .</t>
    </r>
  </si>
  <si>
    <r>
      <t xml:space="preserve">C’ était arrivé plusieurs fois dans la montagne , et même aux baraques , pour le fils de la vieille </t>
    </r>
    <r>
      <rPr>
        <sz val="11"/>
        <color rgb="FF000000"/>
        <rFont val="Calibri"/>
        <family val="2"/>
        <scheme val="minor"/>
      </rPr>
      <t>Geneviève</t>
    </r>
    <r>
      <rPr>
        <sz val="11"/>
        <color rgb="FF333333"/>
        <rFont val="Arial"/>
        <family val="2"/>
      </rPr>
      <t xml:space="preserve"> </t>
    </r>
    <r>
      <rPr>
        <sz val="11"/>
        <color rgb="FF000000"/>
        <rFont val="Calibri"/>
        <family val="2"/>
        <scheme val="minor"/>
      </rPr>
      <t>Paquotte</t>
    </r>
    <r>
      <rPr>
        <sz val="11"/>
        <color rgb="FF333333"/>
        <rFont val="Arial"/>
        <family val="2"/>
      </rPr>
      <t xml:space="preserve"> ; sur la </t>
    </r>
    <r>
      <rPr>
        <b/>
        <sz val="11"/>
        <color rgb="FFCC3300"/>
        <rFont val="Arial"/>
        <family val="2"/>
      </rPr>
      <t>dénonciation</t>
    </r>
    <r>
      <rPr>
        <sz val="11"/>
        <color rgb="FF333333"/>
        <rFont val="Arial"/>
        <family val="2"/>
      </rPr>
      <t xml:space="preserve"> de </t>
    </r>
    <r>
      <rPr>
        <sz val="11"/>
        <color rgb="FF000000"/>
        <rFont val="Calibri"/>
        <family val="2"/>
        <scheme val="minor"/>
      </rPr>
      <t>Poulet</t>
    </r>
    <r>
      <rPr>
        <sz val="11"/>
        <color rgb="FF333333"/>
        <rFont val="Arial"/>
        <family val="2"/>
      </rPr>
      <t xml:space="preserve"> , il avait été convaincu de faire la contrebande du sel , et depuis , les gens disaient que </t>
    </r>
    <r>
      <rPr>
        <sz val="11"/>
        <color rgb="FF000000"/>
        <rFont val="Calibri"/>
        <family val="2"/>
        <scheme val="minor"/>
      </rPr>
      <t>François</t>
    </r>
    <r>
      <rPr>
        <sz val="11"/>
        <color rgb="FF333333"/>
        <rFont val="Arial"/>
        <family val="2"/>
      </rPr>
      <t xml:space="preserve"> était au pays où poussent le poivre et la cannelle .</t>
    </r>
  </si>
  <si>
    <r>
      <t xml:space="preserve">Quand je lisais dans le journal de </t>
    </r>
    <r>
      <rPr>
        <sz val="11"/>
        <color rgb="FF000000"/>
        <rFont val="Calibri"/>
        <family val="2"/>
        <scheme val="minor"/>
      </rPr>
      <t>Marat</t>
    </r>
    <r>
      <rPr>
        <sz val="11"/>
        <color rgb="FF333333"/>
        <rFont val="Arial"/>
        <family val="2"/>
      </rPr>
      <t xml:space="preserve"> les </t>
    </r>
    <r>
      <rPr>
        <b/>
        <sz val="11"/>
        <color rgb="FFCC3300"/>
        <rFont val="Arial"/>
        <family val="2"/>
      </rPr>
      <t>dénonciations</t>
    </r>
    <r>
      <rPr>
        <sz val="11"/>
        <color rgb="FF333333"/>
        <rFont val="Arial"/>
        <family val="2"/>
      </rPr>
      <t xml:space="preserve"> furibondes de l’ </t>
    </r>
    <r>
      <rPr>
        <i/>
        <sz val="11"/>
        <color rgb="FF333333"/>
        <rFont val="Arial"/>
        <family val="2"/>
      </rPr>
      <t>orateur du</t>
    </r>
    <r>
      <rPr>
        <sz val="11"/>
        <color rgb="FF333333"/>
        <rFont val="Arial"/>
        <family val="2"/>
      </rPr>
      <t xml:space="preserve"> </t>
    </r>
    <r>
      <rPr>
        <i/>
        <sz val="11"/>
        <color rgb="FF333333"/>
        <rFont val="Arial"/>
        <family val="2"/>
      </rPr>
      <t>peuple</t>
    </r>
    <r>
      <rPr>
        <sz val="11"/>
        <color rgb="FF333333"/>
        <rFont val="Arial"/>
        <family val="2"/>
      </rPr>
      <t xml:space="preserve"> contre la classe des épiciers , je croyais à de l’ exagération maniaque .</t>
    </r>
  </si>
  <si>
    <r>
      <t xml:space="preserve">Au mois de juin 1792 , « trois décrets de prise de corps , cent quinze </t>
    </r>
    <r>
      <rPr>
        <b/>
        <sz val="11"/>
        <color rgb="FFCC3300"/>
        <rFont val="Arial"/>
        <family val="2"/>
      </rPr>
      <t>dénonciations</t>
    </r>
    <r>
      <rPr>
        <sz val="11"/>
        <color rgb="FF333333"/>
        <rFont val="Arial"/>
        <family val="2"/>
      </rPr>
      <t xml:space="preserve"> , deux scellés , quatre assauts </t>
    </r>
    <r>
      <rPr>
        <i/>
        <sz val="11"/>
        <color rgb="FF333333"/>
        <rFont val="Arial"/>
        <family val="2"/>
      </rPr>
      <t xml:space="preserve">civiques </t>
    </r>
    <r>
      <rPr>
        <sz val="11"/>
        <color rgb="FF333333"/>
        <rFont val="Arial"/>
        <family val="2"/>
      </rPr>
      <t>dans sa propre maison , la confiscation de toutes ses propriétés en France » , voilà la part de Mallet du Pan ; il a passé quatre ans « sans être assuré en se couchant de se réveiller libre ou vivant le lendemain » .</t>
    </r>
  </si>
  <si>
    <r>
      <t xml:space="preserve">M . de La Fayette avait été trouver le roi pour s’ expliquer franchement avec lui de cette </t>
    </r>
    <r>
      <rPr>
        <b/>
        <sz val="11"/>
        <color rgb="FFCC3300"/>
        <rFont val="Arial"/>
        <family val="2"/>
      </rPr>
      <t>dénonciation</t>
    </r>
    <r>
      <rPr>
        <sz val="11"/>
        <color rgb="FF333333"/>
        <rFont val="Arial"/>
        <family val="2"/>
      </rPr>
      <t xml:space="preserve"> , et avait haussé les épaules .</t>
    </r>
  </si>
  <si>
    <r>
      <t xml:space="preserve">Toute la matinée du lendemain , </t>
    </r>
    <r>
      <rPr>
        <sz val="11"/>
        <color rgb="FF000000"/>
        <rFont val="Calibri"/>
        <family val="2"/>
        <scheme val="minor"/>
      </rPr>
      <t>Lucien</t>
    </r>
    <r>
      <rPr>
        <sz val="11"/>
        <color rgb="FF333333"/>
        <rFont val="Arial"/>
        <family val="2"/>
      </rPr>
      <t xml:space="preserve">travailla à tâcher d’ y voir clair dans une </t>
    </r>
    <r>
      <rPr>
        <b/>
        <sz val="11"/>
        <color rgb="FFCC3300"/>
        <rFont val="Arial"/>
        <family val="2"/>
      </rPr>
      <t>dénonciation</t>
    </r>
    <r>
      <rPr>
        <sz val="11"/>
        <color rgb="FF333333"/>
        <rFont val="Arial"/>
        <family val="2"/>
      </rPr>
      <t xml:space="preserve"> sur </t>
    </r>
    <r>
      <rPr>
        <sz val="11"/>
        <color rgb="FF000000"/>
        <rFont val="Calibri"/>
        <family val="2"/>
        <scheme val="minor"/>
      </rPr>
      <t>Alger</t>
    </r>
    <r>
      <rPr>
        <sz val="11"/>
        <color rgb="FF333333"/>
        <rFont val="Arial"/>
        <family val="2"/>
      </rPr>
      <t xml:space="preserve"> , faite par un </t>
    </r>
    <r>
      <rPr>
        <sz val="11"/>
        <color rgb="FF000000"/>
        <rFont val="Calibri"/>
        <family val="2"/>
        <scheme val="minor"/>
      </rPr>
      <t>M</t>
    </r>
    <r>
      <rPr>
        <sz val="11"/>
        <color rgb="FF333333"/>
        <rFont val="Arial"/>
        <family val="2"/>
      </rPr>
      <t xml:space="preserve"> </t>
    </r>
    <r>
      <rPr>
        <sz val="11"/>
        <color rgb="FF000000"/>
        <rFont val="Calibri"/>
        <family val="2"/>
        <scheme val="minor"/>
      </rPr>
      <t>Gandin</t>
    </r>
    <r>
      <rPr>
        <sz val="11"/>
        <color rgb="FF333333"/>
        <rFont val="Arial"/>
        <family val="2"/>
      </rPr>
      <t xml:space="preserve"> .</t>
    </r>
  </si>
  <si>
    <r>
      <t xml:space="preserve">C’ était en effet dans l’ odieux procès intenté eu 1678 à des catholiques , sur les absurdes </t>
    </r>
    <r>
      <rPr>
        <b/>
        <sz val="11"/>
        <color rgb="FFCC3300"/>
        <rFont val="Arial"/>
        <family val="2"/>
      </rPr>
      <t>dénonciations</t>
    </r>
    <r>
      <rPr>
        <sz val="11"/>
        <color rgb="FF333333"/>
        <rFont val="Arial"/>
        <family val="2"/>
      </rPr>
      <t xml:space="preserve"> de Titus Oates et de quelques autres misérables , qu’ avait été introduite cette pratique des </t>
    </r>
    <r>
      <rPr>
        <i/>
        <sz val="11"/>
        <color rgb="FF333333"/>
        <rFont val="Arial"/>
        <family val="2"/>
      </rPr>
      <t>faits généraux</t>
    </r>
    <r>
      <rPr>
        <sz val="11"/>
        <color rgb="FF333333"/>
        <rFont val="Arial"/>
        <family val="2"/>
      </rPr>
      <t xml:space="preserve"> , instrument d’ iniquité que le parti protestant , dans la personne de Sidney , vit alors se retourner contre lui .</t>
    </r>
  </si>
  <si>
    <r>
      <t xml:space="preserve">Un matin , un de mes domestiques , dont je me défiais , vint me dire que l’ on avait affiché au coin de ma rue le signalement et la </t>
    </r>
    <r>
      <rPr>
        <b/>
        <sz val="11"/>
        <color rgb="FFCC3300"/>
        <rFont val="Arial"/>
        <family val="2"/>
      </rPr>
      <t>dénonciation</t>
    </r>
    <r>
      <rPr>
        <sz val="11"/>
        <color rgb="FF333333"/>
        <rFont val="Arial"/>
        <family val="2"/>
      </rPr>
      <t xml:space="preserve"> de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Narbonne</t>
    </r>
    <r>
      <rPr>
        <sz val="11"/>
        <color rgb="FF333333"/>
        <rFont val="Arial"/>
        <family val="2"/>
      </rPr>
      <t xml:space="preserve"> : c’ était l’ une des personnes cachées chez moi .</t>
    </r>
  </si>
  <si>
    <r>
      <t xml:space="preserve">Puis les </t>
    </r>
    <r>
      <rPr>
        <b/>
        <sz val="11"/>
        <color rgb="FFCC3300"/>
        <rFont val="Arial"/>
        <family val="2"/>
      </rPr>
      <t>dénonciations</t>
    </r>
    <r>
      <rPr>
        <sz val="11"/>
        <color rgb="FF333333"/>
        <rFont val="Arial"/>
        <family val="2"/>
      </rPr>
      <t xml:space="preserve"> , toujours accueillies , quelque frivoles et peu fondées qu’ elles soient , achèvent de tout bouleverser .</t>
    </r>
  </si>
  <si>
    <r>
      <t xml:space="preserve">Cependant de vagues brigades - Zèle ou </t>
    </r>
    <r>
      <rPr>
        <b/>
        <sz val="11"/>
        <color rgb="FFFF0000"/>
        <rFont val="Arial"/>
        <family val="2"/>
      </rPr>
      <t>dénonciation</t>
    </r>
    <r>
      <rPr>
        <sz val="11"/>
        <color rgb="FF333333"/>
        <rFont val="Arial"/>
        <family val="2"/>
      </rPr>
      <t xml:space="preserve"> - Verbalisaient chez des alcades .</t>
    </r>
  </si>
  <si>
    <r>
      <t xml:space="preserve">Je dois vous l’ avouer , mon coeur battait ; toute ma fortune , et avec elle toutes mes espérances , étaient exposées aux hasards d’ une </t>
    </r>
    <r>
      <rPr>
        <b/>
        <sz val="11"/>
        <color rgb="FFCC3300"/>
        <rFont val="Arial"/>
        <family val="2"/>
      </rPr>
      <t>dénonciation</t>
    </r>
    <r>
      <rPr>
        <sz val="11"/>
        <color rgb="FF333333"/>
        <rFont val="Arial"/>
        <family val="2"/>
      </rPr>
      <t xml:space="preserve"> ...</t>
    </r>
  </si>
  <si>
    <r>
      <t xml:space="preserve">Je serais à la merci d’ une </t>
    </r>
    <r>
      <rPr>
        <b/>
        <sz val="11"/>
        <color rgb="FFCC3300"/>
        <rFont val="Arial"/>
        <family val="2"/>
      </rPr>
      <t>dénonciation</t>
    </r>
    <r>
      <rPr>
        <sz val="11"/>
        <color rgb="FF333333"/>
        <rFont val="Arial"/>
        <family val="2"/>
      </rPr>
      <t xml:space="preserve"> et l’ on pourrait toujours m’ opposer cette ordonnance qui défend aux fonctionnaires du département de rien publier sans autorisation .</t>
    </r>
  </si>
  <si>
    <r>
      <t xml:space="preserve">Cette </t>
    </r>
    <r>
      <rPr>
        <b/>
        <sz val="11"/>
        <color rgb="FFCC3300"/>
        <rFont val="Arial"/>
        <family val="2"/>
      </rPr>
      <t>dénonciation</t>
    </r>
    <r>
      <rPr>
        <sz val="11"/>
        <color rgb="FF333333"/>
        <rFont val="Arial"/>
        <family val="2"/>
      </rPr>
      <t xml:space="preserve"> indignée a amené d’ autres excès qui exigent une autre dénonciation .</t>
    </r>
  </si>
  <si>
    <r>
      <t xml:space="preserve">Leurs perpétuelles </t>
    </r>
    <r>
      <rPr>
        <b/>
        <sz val="11"/>
        <color rgb="FFCC3300"/>
        <rFont val="Arial"/>
        <family val="2"/>
      </rPr>
      <t>dénonciations</t>
    </r>
    <r>
      <rPr>
        <sz val="11"/>
        <color rgb="FF333333"/>
        <rFont val="Arial"/>
        <family val="2"/>
      </rPr>
      <t xml:space="preserve"> , leurs ardentes récriminations sur le passé semblaient cacher des desseins secrets étrangers au bien public .</t>
    </r>
  </si>
  <si>
    <r>
      <t xml:space="preserve">La </t>
    </r>
    <r>
      <rPr>
        <b/>
        <sz val="11"/>
        <color rgb="FFCC3300"/>
        <rFont val="Arial"/>
        <family val="2"/>
      </rPr>
      <t>dénonciation</t>
    </r>
    <r>
      <rPr>
        <sz val="11"/>
        <color rgb="FF333333"/>
        <rFont val="Arial"/>
        <family val="2"/>
      </rPr>
      <t xml:space="preserve"> entre membres d’ une même famille est particulièrement recommandée et sera récompensée par l’ attribution d’ une double ration alimentaire , dite ration civique .</t>
    </r>
  </si>
  <si>
    <r>
      <t xml:space="preserve">La </t>
    </r>
    <r>
      <rPr>
        <b/>
        <sz val="11"/>
        <color rgb="FFCC3300"/>
        <rFont val="Arial"/>
        <family val="2"/>
      </rPr>
      <t>dénonciation</t>
    </r>
    <r>
      <rPr>
        <sz val="11"/>
        <color rgb="FF333333"/>
        <rFont val="Arial"/>
        <family val="2"/>
      </rPr>
      <t xml:space="preserve"> est de lui .</t>
    </r>
  </si>
  <si>
    <r>
      <t xml:space="preserve">Elle était descendue jusqu’ à cette saleté ... la pauvre folle ... cette saleté d’ une </t>
    </r>
    <r>
      <rPr>
        <b/>
        <sz val="11"/>
        <color rgb="FFCC3300"/>
        <rFont val="Arial"/>
        <family val="2"/>
      </rPr>
      <t>dénonciation</t>
    </r>
    <r>
      <rPr>
        <sz val="11"/>
        <color rgb="FF333333"/>
        <rFont val="Arial"/>
        <family val="2"/>
      </rPr>
      <t>!</t>
    </r>
  </si>
  <si>
    <r>
      <t xml:space="preserve">Il répondait à leur politique de démontrer que le Comité de surveillance de la Commune avait reçu des </t>
    </r>
    <r>
      <rPr>
        <b/>
        <sz val="11"/>
        <color rgb="FFCC3300"/>
        <rFont val="Arial"/>
        <family val="2"/>
      </rPr>
      <t>dénonciations</t>
    </r>
    <r>
      <rPr>
        <sz val="11"/>
        <color rgb="FF333333"/>
        <rFont val="Arial"/>
        <family val="2"/>
      </rPr>
      <t xml:space="preserve"> mal fondées , qu’ il avait procédé à des arrestations d’ innocents , inquiété des gens paisibles .</t>
    </r>
  </si>
  <si>
    <r>
      <t xml:space="preserve">Il n’ atteignait que les prêtres qui seraient l’ objet d’ une </t>
    </r>
    <r>
      <rPr>
        <b/>
        <sz val="11"/>
        <color rgb="FFCC3300"/>
        <rFont val="Arial"/>
        <family val="2"/>
      </rPr>
      <t>dénonciation</t>
    </r>
    <r>
      <rPr>
        <sz val="11"/>
        <color rgb="FF333333"/>
        <rFont val="Arial"/>
        <family val="2"/>
      </rPr>
      <t>signée de vingt citoyens actifs .</t>
    </r>
  </si>
  <si>
    <r>
      <t xml:space="preserve">Montlosier porta sa </t>
    </r>
    <r>
      <rPr>
        <b/>
        <sz val="11"/>
        <color rgb="FFCC3300"/>
        <rFont val="Arial"/>
        <family val="2"/>
      </rPr>
      <t>dénonciation</t>
    </r>
    <r>
      <rPr>
        <sz val="11"/>
        <color rgb="FF333333"/>
        <rFont val="Arial"/>
        <family val="2"/>
      </rPr>
      <t xml:space="preserve"> à la Chambre des Pairs .</t>
    </r>
  </si>
  <si>
    <r>
      <t xml:space="preserve">Il y a des gens méchants qui cherchent à nous brouiller , je n’ avais jamais voulu vous en parler pour ne pas vous tourmenter , et je finis par être affolé quelquefois de certaines </t>
    </r>
    <r>
      <rPr>
        <b/>
        <sz val="11"/>
        <color rgb="FFCC3300"/>
        <rFont val="Arial"/>
        <family val="2"/>
      </rPr>
      <t>dénonciations</t>
    </r>
    <r>
      <rPr>
        <sz val="11"/>
        <color rgb="FF333333"/>
        <rFont val="Arial"/>
        <family val="2"/>
      </rPr>
      <t xml:space="preserve"> .</t>
    </r>
  </si>
  <si>
    <r>
      <t xml:space="preserve">Il a craint une rafle de police à l’ occasion du procès </t>
    </r>
    <r>
      <rPr>
        <sz val="11"/>
        <color rgb="FF000000"/>
        <rFont val="Calibri"/>
        <family val="2"/>
        <scheme val="minor"/>
      </rPr>
      <t>Sitnikoff</t>
    </r>
    <r>
      <rPr>
        <sz val="11"/>
        <color rgb="FF333333"/>
        <rFont val="Arial"/>
        <family val="2"/>
      </rPr>
      <t xml:space="preserve"> et sur une </t>
    </r>
    <r>
      <rPr>
        <b/>
        <sz val="11"/>
        <color rgb="FFCC3300"/>
        <rFont val="Arial"/>
        <family val="2"/>
      </rPr>
      <t>dénonciation</t>
    </r>
    <r>
      <rPr>
        <sz val="11"/>
        <color rgb="FF333333"/>
        <rFont val="Arial"/>
        <family val="2"/>
      </rPr>
      <t xml:space="preserve"> de l’ </t>
    </r>
    <r>
      <rPr>
        <sz val="11"/>
        <color rgb="FF000000"/>
        <rFont val="Calibri"/>
        <family val="2"/>
        <scheme val="minor"/>
      </rPr>
      <t>Okrana</t>
    </r>
    <r>
      <rPr>
        <sz val="11"/>
        <color rgb="FF333333"/>
        <rFont val="Arial"/>
        <family val="2"/>
      </rPr>
      <t xml:space="preserve"> ... </t>
    </r>
  </si>
  <si>
    <r>
      <t xml:space="preserve">Il se hâta , lui aussi , vers Paris pour prévenir la </t>
    </r>
    <r>
      <rPr>
        <b/>
        <sz val="11"/>
        <color rgb="FFCC3300"/>
        <rFont val="Arial"/>
        <family val="2"/>
      </rPr>
      <t>dénonciation</t>
    </r>
    <r>
      <rPr>
        <sz val="11"/>
        <color rgb="FF333333"/>
        <rFont val="Arial"/>
        <family val="2"/>
      </rPr>
      <t xml:space="preserve"> .</t>
    </r>
  </si>
  <si>
    <r>
      <t xml:space="preserve">L’ amitié des choses est l’ amitié en général , l’ amitié avec tous , qui suppose , quand elle doit se préserver , la </t>
    </r>
    <r>
      <rPr>
        <b/>
        <sz val="11"/>
        <color rgb="FFCC3300"/>
        <rFont val="Arial"/>
        <family val="2"/>
      </rPr>
      <t>dénonciation</t>
    </r>
    <r>
      <rPr>
        <sz val="11"/>
        <color rgb="FF333333"/>
        <rFont val="Arial"/>
        <family val="2"/>
      </rPr>
      <t xml:space="preserve"> de chacun .</t>
    </r>
  </si>
  <si>
    <r>
      <t xml:space="preserve">Cependant , à </t>
    </r>
    <r>
      <rPr>
        <sz val="11"/>
        <color rgb="FF000000"/>
        <rFont val="Calibri"/>
        <family val="2"/>
        <scheme val="minor"/>
      </rPr>
      <t>Rome</t>
    </r>
    <r>
      <rPr>
        <sz val="11"/>
        <color rgb="FF333333"/>
        <rFont val="Arial"/>
        <family val="2"/>
      </rPr>
      <t xml:space="preserve"> , la </t>
    </r>
    <r>
      <rPr>
        <b/>
        <sz val="11"/>
        <color rgb="FFCC3300"/>
        <rFont val="Arial"/>
        <family val="2"/>
      </rPr>
      <t>dénonciation</t>
    </r>
    <r>
      <rPr>
        <sz val="11"/>
        <color rgb="FF333333"/>
        <rFont val="Arial"/>
        <family val="2"/>
      </rPr>
      <t xml:space="preserve"> de l’ abbé </t>
    </r>
    <r>
      <rPr>
        <sz val="11"/>
        <color rgb="FF000000"/>
        <rFont val="Calibri"/>
        <family val="2"/>
        <scheme val="minor"/>
      </rPr>
      <t>Lestrange</t>
    </r>
    <r>
      <rPr>
        <sz val="11"/>
        <color rgb="FF333333"/>
        <rFont val="Arial"/>
        <family val="2"/>
      </rPr>
      <t xml:space="preserve"> faisait son chemin .</t>
    </r>
  </si>
  <si>
    <r>
      <t xml:space="preserve">Ni d’ accepter la victoire de </t>
    </r>
    <r>
      <rPr>
        <sz val="11"/>
        <color rgb="FF000000"/>
        <rFont val="Calibri"/>
        <family val="2"/>
        <scheme val="minor"/>
      </rPr>
      <t>Franco</t>
    </r>
    <r>
      <rPr>
        <sz val="11"/>
        <color rgb="FF333333"/>
        <rFont val="Arial"/>
        <family val="2"/>
      </rPr>
      <t xml:space="preserve"> , avec la trouille pendant vingt ans , à la merci d’ une </t>
    </r>
    <r>
      <rPr>
        <b/>
        <sz val="11"/>
        <color rgb="FFCC3300"/>
        <rFont val="Arial"/>
        <family val="2"/>
      </rPr>
      <t>dénonciation</t>
    </r>
    <r>
      <rPr>
        <sz val="11"/>
        <color rgb="FF333333"/>
        <rFont val="Arial"/>
        <family val="2"/>
      </rPr>
      <t xml:space="preserve"> de la putain , de la voisine ou du curé .</t>
    </r>
  </si>
  <si>
    <r>
      <t xml:space="preserve">Hérault de Séchelles aurait pu trouver place dans la fournée des hébertistes , puisqu’ il avait été l’ ami et le protecteur de Proli et de Cloots , mais il était nommé dans les </t>
    </r>
    <r>
      <rPr>
        <b/>
        <sz val="11"/>
        <color rgb="FFCC3300"/>
        <rFont val="Arial"/>
        <family val="2"/>
      </rPr>
      <t>dénonciations</t>
    </r>
    <r>
      <rPr>
        <sz val="11"/>
        <color rgb="FF333333"/>
        <rFont val="Arial"/>
        <family val="2"/>
      </rPr>
      <t xml:space="preserve"> de Basire et de Chabot et les Comités , en le joignant à Fabre , son premier dénonciateur , avaient voulu mettre en évidence par cet exemple frappant la liaison intime et secrète des ultra et des citra , leur complicité commune dans l’ œuvre de destruction du gouvernement révolutionnaire .</t>
    </r>
  </si>
  <si>
    <r>
      <t xml:space="preserve">non , je ne suis plus intéressé que par les </t>
    </r>
    <r>
      <rPr>
        <b/>
        <sz val="11"/>
        <color rgb="FFCC3300"/>
        <rFont val="Arial"/>
        <family val="2"/>
      </rPr>
      <t>dévoilements</t>
    </r>
    <r>
      <rPr>
        <sz val="11"/>
        <color rgb="FF333333"/>
        <rFont val="Arial"/>
        <family val="2"/>
      </rPr>
      <t xml:space="preserve"> d’ âme d’ un être réel , et non de l’ être chimérique qu’ est toujours un héros de roman par son amalgame avec le mensonge et la convention .</t>
    </r>
  </si>
  <si>
    <r>
      <t xml:space="preserve">Transformation sublime , </t>
    </r>
    <r>
      <rPr>
        <b/>
        <sz val="11"/>
        <color rgb="FFCC3300"/>
        <rFont val="Arial"/>
        <family val="2"/>
      </rPr>
      <t>dévoilement</t>
    </r>
    <r>
      <rPr>
        <sz val="11"/>
        <color rgb="FF333333"/>
        <rFont val="Arial"/>
        <family val="2"/>
      </rPr>
      <t xml:space="preserve"> de la beauté divine qui ravit l’ âme , lui fait oublier toute beauté créée , même haïr celle du corps comme occasion de péché .</t>
    </r>
  </si>
  <si>
    <r>
      <t xml:space="preserve">Il est amusant , pour ceux qui savent lire , par le </t>
    </r>
    <r>
      <rPr>
        <b/>
        <sz val="11"/>
        <color rgb="FFCC3300"/>
        <rFont val="Arial"/>
        <family val="2"/>
      </rPr>
      <t>dévoilement</t>
    </r>
    <r>
      <rPr>
        <sz val="11"/>
        <color rgb="FF333333"/>
        <rFont val="Arial"/>
        <family val="2"/>
      </rPr>
      <t xml:space="preserve"> de l’ état d’ âme du trio naturaliste .</t>
    </r>
  </si>
  <si>
    <r>
      <t xml:space="preserve">il reste encore à décider si ces directions privilégiées ne sont pas cachées pour l’ essentiel et ne requièrent pas une toute autre méthode de </t>
    </r>
    <r>
      <rPr>
        <b/>
        <sz val="11"/>
        <color rgb="FFCC3300"/>
        <rFont val="Arial"/>
        <family val="2"/>
      </rPr>
      <t>dévoilement</t>
    </r>
    <r>
      <rPr>
        <sz val="11"/>
        <color rgb="FF333333"/>
        <rFont val="Arial"/>
        <family val="2"/>
      </rPr>
      <t xml:space="preserve"> que celles des enquêtes et si l’ apparaître de ma nature n’ est pas le masque qui dissimule mon être .</t>
    </r>
  </si>
  <si>
    <r>
      <t xml:space="preserve">Cependant , il se demande avec terreur ce qui lui mérite le brusque </t>
    </r>
    <r>
      <rPr>
        <b/>
        <sz val="11"/>
        <color rgb="FFCC3300"/>
        <rFont val="Arial"/>
        <family val="2"/>
      </rPr>
      <t>dévoilement</t>
    </r>
    <r>
      <rPr>
        <sz val="11"/>
        <color rgb="FF333333"/>
        <rFont val="Arial"/>
        <family val="2"/>
      </rPr>
      <t xml:space="preserve"> des abîmes de l’ être .</t>
    </r>
  </si>
  <si>
    <r>
      <t xml:space="preserve">Vous allez hautement montrer notre foiblesse , </t>
    </r>
    <r>
      <rPr>
        <b/>
        <sz val="11"/>
        <color rgb="FFCC3300"/>
        <rFont val="Arial"/>
        <family val="2"/>
      </rPr>
      <t>dévoiler</t>
    </r>
    <r>
      <rPr>
        <sz val="11"/>
        <color rgb="FF333333"/>
        <rFont val="Arial"/>
        <family val="2"/>
      </rPr>
      <t xml:space="preserve"> notre honte , et faire voir à tous quels fantômes d’ état on fait régner en nous .</t>
    </r>
  </si>
  <si>
    <r>
      <t xml:space="preserve">Il vaut mieux le souffrir que de le </t>
    </r>
    <r>
      <rPr>
        <b/>
        <sz val="11"/>
        <color rgb="FFCC3300"/>
        <rFont val="Arial"/>
        <family val="2"/>
      </rPr>
      <t>dévoiler</t>
    </r>
    <r>
      <rPr>
        <sz val="11"/>
        <color rgb="FF333333"/>
        <rFont val="Arial"/>
        <family val="2"/>
      </rPr>
      <t xml:space="preserve"> .</t>
    </r>
    <r>
      <rPr>
        <sz val="11"/>
        <color rgb="FF000000"/>
        <rFont val="Calibri"/>
        <family val="2"/>
        <scheme val="minor"/>
      </rPr>
      <t xml:space="preserve"> </t>
    </r>
  </si>
  <si>
    <r>
      <t xml:space="preserve">Et c’ est alors que l’ eloquence la pare , et l’ ajuste apres que la raison l’ a descouverte et l’ a </t>
    </r>
    <r>
      <rPr>
        <b/>
        <sz val="11"/>
        <color rgb="FFCC3300"/>
        <rFont val="Arial"/>
        <family val="2"/>
      </rPr>
      <t>devoilée</t>
    </r>
    <r>
      <rPr>
        <sz val="11"/>
        <color rgb="FF333333"/>
        <rFont val="Arial"/>
        <family val="2"/>
      </rPr>
      <t xml:space="preserve"> .</t>
    </r>
  </si>
  <si>
    <r>
      <t xml:space="preserve">Quand elle fut seule , elle se </t>
    </r>
    <r>
      <rPr>
        <b/>
        <sz val="11"/>
        <color rgb="FFCC3300"/>
        <rFont val="Arial"/>
        <family val="2"/>
      </rPr>
      <t>dévoila</t>
    </r>
    <r>
      <rPr>
        <sz val="11"/>
        <color rgb="FF333333"/>
        <rFont val="Arial"/>
        <family val="2"/>
      </rPr>
      <t xml:space="preserve"> et elle lui parut parfaitement belle .</t>
    </r>
  </si>
  <si>
    <r>
      <t xml:space="preserve">De vos maux la </t>
    </r>
    <r>
      <rPr>
        <sz val="11"/>
        <color rgb="FF000000"/>
        <rFont val="Calibri"/>
        <family val="2"/>
        <scheme val="minor"/>
      </rPr>
      <t>Princesse</t>
    </r>
    <r>
      <rPr>
        <sz val="11"/>
        <color rgb="FF333333"/>
        <rFont val="Arial"/>
        <family val="2"/>
      </rPr>
      <t xml:space="preserve"> a su paroître atteinte ; et cette joie encor , de quoi vous murmurez , ne lui vient que des biens qui vous sont préparés ; elle goûte un succès à vos desirs prospère , et dans votre rival elle trouve son frère : c’ est </t>
    </r>
    <r>
      <rPr>
        <sz val="11"/>
        <color rgb="FF000000"/>
        <rFont val="Calibri"/>
        <family val="2"/>
        <scheme val="minor"/>
      </rPr>
      <t>Dom</t>
    </r>
    <r>
      <rPr>
        <sz val="11"/>
        <color rgb="FF333333"/>
        <rFont val="Arial"/>
        <family val="2"/>
      </rPr>
      <t xml:space="preserve"> </t>
    </r>
    <r>
      <rPr>
        <sz val="11"/>
        <color rgb="FF000000"/>
        <rFont val="Calibri"/>
        <family val="2"/>
        <scheme val="minor"/>
      </rPr>
      <t>Alphonse</t>
    </r>
    <r>
      <rPr>
        <sz val="11"/>
        <color rgb="FF333333"/>
        <rFont val="Arial"/>
        <family val="2"/>
      </rPr>
      <t xml:space="preserve"> enfin , dont on a tant parlé , et ce fameux secret vient d’ être </t>
    </r>
    <r>
      <rPr>
        <b/>
        <sz val="11"/>
        <color rgb="FFCC3300"/>
        <rFont val="Arial"/>
        <family val="2"/>
      </rPr>
      <t>dévoilé</t>
    </r>
    <r>
      <rPr>
        <sz val="11"/>
        <color rgb="FF333333"/>
        <rFont val="Arial"/>
        <family val="2"/>
      </rPr>
      <t xml:space="preserve"> .</t>
    </r>
  </si>
  <si>
    <r>
      <t xml:space="preserve">Si votre commerce dure avec lui , il levera le masque quelque jour , et se </t>
    </r>
    <r>
      <rPr>
        <b/>
        <sz val="11"/>
        <color rgb="FFCC3300"/>
        <rFont val="Arial"/>
        <family val="2"/>
      </rPr>
      <t>devoilera</t>
    </r>
    <r>
      <rPr>
        <sz val="11"/>
        <color rgb="FF333333"/>
        <rFont val="Arial"/>
        <family val="2"/>
      </rPr>
      <t xml:space="preserve"> devant vous .</t>
    </r>
  </si>
  <si>
    <r>
      <t xml:space="preserve">Au pied du roc affreux semé d’ os blanchissants , je demande l’ énigme et j’ en cherche le sens ; et ce qu’ aucun mortel n’ avoit encor pu faire , j’ en </t>
    </r>
    <r>
      <rPr>
        <b/>
        <sz val="11"/>
        <color rgb="FFCC3300"/>
        <rFont val="Arial"/>
        <family val="2"/>
      </rPr>
      <t>dévoile</t>
    </r>
    <r>
      <rPr>
        <sz val="11"/>
        <color rgb="FF333333"/>
        <rFont val="Arial"/>
        <family val="2"/>
      </rPr>
      <t xml:space="preserve"> l’ image et perce le mystère .</t>
    </r>
  </si>
  <si>
    <r>
      <t xml:space="preserve">Notre </t>
    </r>
    <r>
      <rPr>
        <sz val="11"/>
        <color rgb="FF000000"/>
        <rFont val="Calibri"/>
        <family val="2"/>
        <scheme val="minor"/>
      </rPr>
      <t>Dieu</t>
    </r>
    <r>
      <rPr>
        <sz val="11"/>
        <color rgb="FF333333"/>
        <rFont val="Arial"/>
        <family val="2"/>
      </rPr>
      <t xml:space="preserve"> quelque jour </t>
    </r>
    <r>
      <rPr>
        <b/>
        <sz val="11"/>
        <color rgb="FFCC3300"/>
        <rFont val="Arial"/>
        <family val="2"/>
      </rPr>
      <t>dévoilera</t>
    </r>
    <r>
      <rPr>
        <sz val="11"/>
        <color rgb="FF333333"/>
        <rFont val="Arial"/>
        <family val="2"/>
      </rPr>
      <t xml:space="preserve"> ce grand mystère .</t>
    </r>
  </si>
  <si>
    <r>
      <t xml:space="preserve">Cependant </t>
    </r>
    <r>
      <rPr>
        <sz val="11"/>
        <color rgb="FF000000"/>
        <rFont val="Calibri"/>
        <family val="2"/>
        <scheme val="minor"/>
      </rPr>
      <t>Néoptolème</t>
    </r>
    <r>
      <rPr>
        <sz val="11"/>
        <color rgb="FF333333"/>
        <rFont val="Arial"/>
        <family val="2"/>
      </rPr>
      <t xml:space="preserve"> me disoit : "sachez que le divin </t>
    </r>
    <r>
      <rPr>
        <sz val="11"/>
        <color rgb="FF000000"/>
        <rFont val="Calibri"/>
        <family val="2"/>
        <scheme val="minor"/>
      </rPr>
      <t>Hélénus</t>
    </r>
    <r>
      <rPr>
        <sz val="11"/>
        <color rgb="FF333333"/>
        <rFont val="Arial"/>
        <family val="2"/>
      </rPr>
      <t xml:space="preserve"> , fils de </t>
    </r>
    <r>
      <rPr>
        <sz val="11"/>
        <color rgb="FF000000"/>
        <rFont val="Calibri"/>
        <family val="2"/>
        <scheme val="minor"/>
      </rPr>
      <t>Priam</t>
    </r>
    <r>
      <rPr>
        <sz val="11"/>
        <color rgb="FF333333"/>
        <rFont val="Arial"/>
        <family val="2"/>
      </rPr>
      <t xml:space="preserve"> , étant sorti de la ville de </t>
    </r>
    <r>
      <rPr>
        <sz val="11"/>
        <color rgb="FF000000"/>
        <rFont val="Calibri"/>
        <family val="2"/>
        <scheme val="minor"/>
      </rPr>
      <t>Troie</t>
    </r>
    <r>
      <rPr>
        <sz val="11"/>
        <color rgb="FF333333"/>
        <rFont val="Arial"/>
        <family val="2"/>
      </rPr>
      <t xml:space="preserve"> par l’ ordre et par l’ inspiration des dieux , nous a </t>
    </r>
    <r>
      <rPr>
        <b/>
        <sz val="11"/>
        <color rgb="FFCC3300"/>
        <rFont val="Arial"/>
        <family val="2"/>
      </rPr>
      <t>dévoilé</t>
    </r>
    <r>
      <rPr>
        <sz val="11"/>
        <color rgb="FF333333"/>
        <rFont val="Arial"/>
        <family val="2"/>
      </rPr>
      <t xml:space="preserve"> l’ avenir .</t>
    </r>
  </si>
  <si>
    <r>
      <t xml:space="preserve">Je vois jusqu’ en vos coeurs , et m’ obstine à me taire ; mais je pourrois enfin </t>
    </r>
    <r>
      <rPr>
        <b/>
        <sz val="11"/>
        <color rgb="FFCC3300"/>
        <rFont val="Arial"/>
        <family val="2"/>
      </rPr>
      <t>dévoiler</t>
    </r>
    <r>
      <rPr>
        <sz val="11"/>
        <color rgb="FF333333"/>
        <rFont val="Arial"/>
        <family val="2"/>
      </rPr>
      <t xml:space="preserve"> le mystère .</t>
    </r>
  </si>
  <si>
    <r>
      <t xml:space="preserve">J’ ignore si de </t>
    </r>
    <r>
      <rPr>
        <sz val="11"/>
        <color rgb="FF000000"/>
        <rFont val="Calibri"/>
        <family val="2"/>
        <scheme val="minor"/>
      </rPr>
      <t>Dieu</t>
    </r>
    <r>
      <rPr>
        <sz val="11"/>
        <color rgb="FF333333"/>
        <rFont val="Arial"/>
        <family val="2"/>
      </rPr>
      <t xml:space="preserve"> l’ ange se </t>
    </r>
    <r>
      <rPr>
        <b/>
        <sz val="11"/>
        <color rgb="FFCC3300"/>
        <rFont val="Arial"/>
        <family val="2"/>
      </rPr>
      <t>dévoilant</t>
    </r>
    <r>
      <rPr>
        <sz val="11"/>
        <color rgb="FF333333"/>
        <rFont val="Arial"/>
        <family val="2"/>
      </rPr>
      <t xml:space="preserve"> est venu lui montrer un glaive étincelant ; mais sa langue en sa bouche à l’ instant s’ est glacée , et toute son audace a paru terrassée .</t>
    </r>
  </si>
  <si>
    <r>
      <t xml:space="preserve">Et c’ est alors que l’ eloquence la pare , et l’ ajuste apres que la raison l’ a descouverte et l’ a </t>
    </r>
    <r>
      <rPr>
        <b/>
        <sz val="11"/>
        <color rgb="FFCC3300"/>
        <rFont val="Arial"/>
        <family val="2"/>
      </rPr>
      <t>desvoilée</t>
    </r>
    <r>
      <rPr>
        <sz val="11"/>
        <color rgb="FF333333"/>
        <rFont val="Arial"/>
        <family val="2"/>
      </rPr>
      <t xml:space="preserve"> .</t>
    </r>
  </si>
  <si>
    <r>
      <t xml:space="preserve">Il seroit un peu tard pour un tel changement : sous votre autorité j’ ai </t>
    </r>
    <r>
      <rPr>
        <b/>
        <sz val="11"/>
        <color rgb="FFCC3300"/>
        <rFont val="Arial"/>
        <family val="2"/>
      </rPr>
      <t>dévoilé</t>
    </r>
    <r>
      <rPr>
        <sz val="11"/>
        <color rgb="FF333333"/>
        <rFont val="Arial"/>
        <family val="2"/>
      </rPr>
      <t xml:space="preserve"> mon âme , j’ ai découvert mon coeur à l’ objet de ma flamme , et c’ est sous votre aveu qu’ il a reçu ma foi .</t>
    </r>
    <r>
      <rPr>
        <sz val="11"/>
        <color rgb="FF000000"/>
        <rFont val="Calibri"/>
        <family val="2"/>
        <scheme val="minor"/>
      </rPr>
      <t xml:space="preserve"> </t>
    </r>
  </si>
  <si>
    <r>
      <t xml:space="preserve">Le dialogue de </t>
    </r>
    <r>
      <rPr>
        <i/>
        <sz val="11"/>
        <color rgb="FF333333"/>
        <rFont val="Arial"/>
        <family val="2"/>
      </rPr>
      <t>Scylla</t>
    </r>
    <r>
      <rPr>
        <sz val="11"/>
        <color rgb="FF333333"/>
        <rFont val="Arial"/>
        <family val="2"/>
      </rPr>
      <t xml:space="preserve"> , où il </t>
    </r>
    <r>
      <rPr>
        <b/>
        <sz val="11"/>
        <color rgb="FFCC3300"/>
        <rFont val="Arial"/>
        <family val="2"/>
      </rPr>
      <t>dévoile</t>
    </r>
    <r>
      <rPr>
        <sz val="11"/>
        <color rgb="FF333333"/>
        <rFont val="Arial"/>
        <family val="2"/>
      </rPr>
      <t xml:space="preserve"> les replis les plus cachés de l’ âme de cet homme extraordinaire , qui confondit la tyrannie , l’ anarchie et la liberté , dont toutes les actions furent marquées au coin de la singularité , et pour qui la vie n’ eut de prix qu’ autant qu’ il put se donner en spectacle à l’ univers .</t>
    </r>
  </si>
  <si>
    <r>
      <t xml:space="preserve">Je crois que , si j’ eusse </t>
    </r>
    <r>
      <rPr>
        <b/>
        <sz val="11"/>
        <color rgb="FFCC3300"/>
        <rFont val="Arial"/>
        <family val="2"/>
      </rPr>
      <t>dévoilé</t>
    </r>
    <r>
      <rPr>
        <sz val="11"/>
        <color rgb="FF333333"/>
        <rFont val="Arial"/>
        <family val="2"/>
      </rPr>
      <t xml:space="preserve"> tous les mystères de la nature , je me serais senti dans une situation moins délicieuse que cette étourdissante extase , à laquelle mon esprit se livrait sans retenue , et qui , dans l’ agitation de mes transports , me faisait écrier quelquefois : O grand Être ! ô grand Être ! sans pouvoir dire ni penser rien de plus .</t>
    </r>
  </si>
  <si>
    <r>
      <t xml:space="preserve">Deux mémoires du chevalier </t>
    </r>
    <r>
      <rPr>
        <sz val="11"/>
        <color rgb="FF000000"/>
        <rFont val="Calibri"/>
        <family val="2"/>
        <scheme val="minor"/>
      </rPr>
      <t>Rutledge</t>
    </r>
    <r>
      <rPr>
        <sz val="11"/>
        <color rgb="FF333333"/>
        <rFont val="Arial"/>
        <family val="2"/>
      </rPr>
      <t xml:space="preserve"> en faveur des boulangers de </t>
    </r>
    <r>
      <rPr>
        <sz val="11"/>
        <color rgb="FF000000"/>
        <rFont val="Calibri"/>
        <family val="2"/>
        <scheme val="minor"/>
      </rPr>
      <t>Paris</t>
    </r>
    <r>
      <rPr>
        <sz val="11"/>
        <color rgb="FF333333"/>
        <rFont val="Arial"/>
        <family val="2"/>
      </rPr>
      <t xml:space="preserve"> , contre les sieurs </t>
    </r>
    <r>
      <rPr>
        <sz val="11"/>
        <color rgb="FF000000"/>
        <rFont val="Calibri"/>
        <family val="2"/>
        <scheme val="minor"/>
      </rPr>
      <t>Leleu</t>
    </r>
    <r>
      <rPr>
        <sz val="11"/>
        <color rgb="FF333333"/>
        <rFont val="Arial"/>
        <family val="2"/>
      </rPr>
      <t xml:space="preserve"> , avaient mis sous les yeux du public des faits importants très propres à </t>
    </r>
    <r>
      <rPr>
        <b/>
        <sz val="11"/>
        <color rgb="FFCC3300"/>
        <rFont val="Arial"/>
        <family val="2"/>
      </rPr>
      <t>dévoiler</t>
    </r>
    <r>
      <rPr>
        <sz val="11"/>
        <color rgb="FF333333"/>
        <rFont val="Arial"/>
        <family val="2"/>
      </rPr>
      <t xml:space="preserve"> les liaisons étroites qui existaient entre le ministre des finances et la compagnie de </t>
    </r>
    <r>
      <rPr>
        <sz val="11"/>
        <color rgb="FF000000"/>
        <rFont val="Calibri"/>
        <family val="2"/>
        <scheme val="minor"/>
      </rPr>
      <t>Corbeil</t>
    </r>
    <r>
      <rPr>
        <sz val="11"/>
        <color rgb="FF333333"/>
        <rFont val="Arial"/>
        <family val="2"/>
      </rPr>
      <t xml:space="preserve"> .</t>
    </r>
  </si>
  <si>
    <r>
      <t xml:space="preserve">Observez que l’ énigme cache avec soin ce qui peut la </t>
    </r>
    <r>
      <rPr>
        <b/>
        <sz val="11"/>
        <color rgb="FFCC3300"/>
        <rFont val="Arial"/>
        <family val="2"/>
      </rPr>
      <t>dévoiler</t>
    </r>
    <r>
      <rPr>
        <sz val="11"/>
        <color rgb="FF333333"/>
        <rFont val="Arial"/>
        <family val="2"/>
      </rPr>
      <t xml:space="preserve"> , mais les autres espèces d’ allégories ne doivent point être des énigmes , elles doivent être exprimées de manière qu’ on puisse aisément en faire l’ aplication .</t>
    </r>
  </si>
  <si>
    <r>
      <t xml:space="preserve">Mais , le papillon comme le poulet , parvient à l’ état de perfection par une évolution dont les </t>
    </r>
    <r>
      <rPr>
        <sz val="11"/>
        <color rgb="FF000000"/>
        <rFont val="Calibri"/>
        <family val="2"/>
        <scheme val="minor"/>
      </rPr>
      <t>Malpighi</t>
    </r>
    <r>
      <rPr>
        <sz val="11"/>
        <color rgb="FF333333"/>
        <rFont val="Arial"/>
        <family val="2"/>
      </rPr>
      <t xml:space="preserve"> , les</t>
    </r>
    <r>
      <rPr>
        <sz val="11"/>
        <color rgb="FF000000"/>
        <rFont val="Calibri"/>
        <family val="2"/>
        <scheme val="minor"/>
      </rPr>
      <t>Swammerdam</t>
    </r>
    <r>
      <rPr>
        <sz val="11"/>
        <color rgb="FF333333"/>
        <rFont val="Arial"/>
        <family val="2"/>
      </rPr>
      <t xml:space="preserve"> , les </t>
    </r>
    <r>
      <rPr>
        <sz val="11"/>
        <color rgb="FF000000"/>
        <rFont val="Calibri"/>
        <family val="2"/>
        <scheme val="minor"/>
      </rPr>
      <t>Réaumur</t>
    </r>
    <r>
      <rPr>
        <sz val="11"/>
        <color rgb="FF333333"/>
        <rFont val="Arial"/>
        <family val="2"/>
      </rPr>
      <t xml:space="preserve"> , nous ont </t>
    </r>
    <r>
      <rPr>
        <b/>
        <sz val="11"/>
        <color rgb="FFCC3300"/>
        <rFont val="Arial"/>
        <family val="2"/>
      </rPr>
      <t>dévoilés</t>
    </r>
    <r>
      <rPr>
        <sz val="11"/>
        <color rgb="FF333333"/>
        <rFont val="Arial"/>
        <family val="2"/>
      </rPr>
      <t xml:space="preserve"> les dégrès .</t>
    </r>
  </si>
  <si>
    <r>
      <t xml:space="preserve">Presque tout ce que l’ oeil de l’ observateur , aidé du microscope , a pu découvrir , est déjà </t>
    </r>
    <r>
      <rPr>
        <b/>
        <sz val="11"/>
        <color rgb="FFCC3300"/>
        <rFont val="Arial"/>
        <family val="2"/>
      </rPr>
      <t>dévoilé</t>
    </r>
    <r>
      <rPr>
        <sz val="11"/>
        <color rgb="FF333333"/>
        <rFont val="Arial"/>
        <family val="2"/>
      </rPr>
      <t xml:space="preserve"> .</t>
    </r>
  </si>
  <si>
    <r>
      <t>Dévoiler</t>
    </r>
    <r>
      <rPr>
        <sz val="11"/>
        <color rgb="FF333333"/>
        <rFont val="Arial"/>
        <family val="2"/>
      </rPr>
      <t xml:space="preserve"> la honte d’ un père , ce serait un crime ...</t>
    </r>
  </si>
  <si>
    <r>
      <t xml:space="preserve">Ce privilége ne pouvoit être le partage de l’ âme immortelle , puisque l’ avenir ne se </t>
    </r>
    <r>
      <rPr>
        <b/>
        <sz val="11"/>
        <color rgb="FFCC3300"/>
        <rFont val="Arial"/>
        <family val="2"/>
      </rPr>
      <t>dévoile</t>
    </r>
    <r>
      <rPr>
        <sz val="11"/>
        <color rgb="FF333333"/>
        <rFont val="Arial"/>
        <family val="2"/>
      </rPr>
      <t xml:space="preserve"> jamais à la raison , et ne se manifeste que dans le sommeil , dans la maladie et dans l’ enthousiasme .</t>
    </r>
  </si>
  <si>
    <r>
      <t xml:space="preserve">Ils attaquèrent ces abus , ces usurpations dont ils cherchaient à </t>
    </r>
    <r>
      <rPr>
        <b/>
        <sz val="11"/>
        <color rgb="FFCC3300"/>
        <rFont val="Arial"/>
        <family val="2"/>
      </rPr>
      <t>dévoiler</t>
    </r>
    <r>
      <rPr>
        <sz val="11"/>
        <color rgb="FF333333"/>
        <rFont val="Arial"/>
        <family val="2"/>
      </rPr>
      <t xml:space="preserve"> l’ origine .</t>
    </r>
  </si>
  <si>
    <r>
      <t xml:space="preserve">Jusqu’ alors il n’ y avoit eu dans la </t>
    </r>
    <r>
      <rPr>
        <sz val="11"/>
        <color rgb="FF000000"/>
        <rFont val="Calibri"/>
        <family val="2"/>
        <scheme val="minor"/>
      </rPr>
      <t>Grece</t>
    </r>
    <r>
      <rPr>
        <sz val="11"/>
        <color rgb="FF333333"/>
        <rFont val="Arial"/>
        <family val="2"/>
      </rPr>
      <t xml:space="preserve"> que cet orateur qui , </t>
    </r>
    <r>
      <rPr>
        <b/>
        <sz val="11"/>
        <color rgb="FFCC3300"/>
        <rFont val="Arial"/>
        <family val="2"/>
      </rPr>
      <t>dévoilant</t>
    </r>
    <r>
      <rPr>
        <sz val="11"/>
        <color rgb="FF333333"/>
        <rFont val="Arial"/>
        <family val="2"/>
      </rPr>
      <t xml:space="preserve"> les projets ambitieux de ce prince , tachât d’ éclairer les esprits et de les soulever .</t>
    </r>
  </si>
  <si>
    <r>
      <t xml:space="preserve">Disons leur que l’ expérience conduit à la connoître ; qu’ elle se plaît à se </t>
    </r>
    <r>
      <rPr>
        <b/>
        <sz val="11"/>
        <color rgb="FFCC3300"/>
        <rFont val="Arial"/>
        <family val="2"/>
      </rPr>
      <t>dévoiler</t>
    </r>
    <r>
      <rPr>
        <sz val="11"/>
        <color rgb="FF333333"/>
        <rFont val="Arial"/>
        <family val="2"/>
      </rPr>
      <t xml:space="preserve"> à ceux qui l’ étudient ; qu’ elle découvre ses secrets à ceux qui par leur travail osent les lui arracher , et qu’ elle récompense toûjours la grandeur d’ ame , le courage et l’ industrie .</t>
    </r>
  </si>
  <si>
    <r>
      <t xml:space="preserve">Si le marchand déclaroit le premier vuide qu’ il trouve d’ abord dans ses affaires , il agiroit loyalement ; mais il ne se </t>
    </r>
    <r>
      <rPr>
        <b/>
        <sz val="11"/>
        <color rgb="FFCC3300"/>
        <rFont val="Arial"/>
        <family val="2"/>
      </rPr>
      <t>dévoile</t>
    </r>
    <r>
      <rPr>
        <sz val="11"/>
        <color rgb="FF333333"/>
        <rFont val="Arial"/>
        <family val="2"/>
      </rPr>
      <t xml:space="preserve"> que lorsqu’ il est tombé dans le précipice .</t>
    </r>
  </si>
  <si>
    <r>
      <t xml:space="preserve">Ô roi! </t>
    </r>
    <r>
      <rPr>
        <sz val="11"/>
        <color rgb="FF000000"/>
        <rFont val="Calibri"/>
        <family val="2"/>
        <scheme val="minor"/>
      </rPr>
      <t xml:space="preserve">Répondit Céphas , je vous </t>
    </r>
    <r>
      <rPr>
        <b/>
        <sz val="11"/>
        <color rgb="FFCC3300"/>
        <rFont val="Calibri"/>
        <family val="2"/>
        <scheme val="minor"/>
      </rPr>
      <t>dévoilerai</t>
    </r>
    <r>
      <rPr>
        <sz val="11"/>
        <color rgb="FF000000"/>
        <rFont val="Calibri"/>
        <family val="2"/>
        <scheme val="minor"/>
      </rPr>
      <t xml:space="preserve"> une partie de la politique et de la philosophie de l’ Égypte .</t>
    </r>
  </si>
  <si>
    <r>
      <t xml:space="preserve">Déjà il avait gagné les administrateurs municipaux et leur chef , qui n’ étaient plus occupés qu’ à conniver avec lui , à seconder ses agents , à les mettre à couvert de la fureur du peuple , à leur assurer l’ impunité , et à punir les bons citoyens qui travaillaient à </t>
    </r>
    <r>
      <rPr>
        <b/>
        <sz val="11"/>
        <color rgb="FFCC3300"/>
        <rFont val="Arial"/>
        <family val="2"/>
      </rPr>
      <t>dévoiler</t>
    </r>
    <r>
      <rPr>
        <sz val="11"/>
        <color rgb="FF333333"/>
        <rFont val="Arial"/>
        <family val="2"/>
      </rPr>
      <t xml:space="preserve"> ces mystères d’ iniquité , ou qui s’ opposaient à ces vexations .</t>
    </r>
  </si>
  <si>
    <r>
      <t xml:space="preserve">Ainsi , par exemple , l’ assimilation démontrée entre la gravitation céleste et la pesanteur terrestre a conduit , d’ après les variations prononcées de la première , à prévoir de faibles variations de la seconde , que l’ observation immédiate ne pouvait suffisamment </t>
    </r>
    <r>
      <rPr>
        <b/>
        <sz val="11"/>
        <color rgb="FFCC3300"/>
        <rFont val="Arial"/>
        <family val="2"/>
      </rPr>
      <t>dévoiler</t>
    </r>
    <r>
      <rPr>
        <sz val="11"/>
        <color rgb="FF333333"/>
        <rFont val="Arial"/>
        <family val="2"/>
      </rPr>
      <t xml:space="preserve"> , quoiqu’ elle les ait ensuite confirmées ; de même , en sens inverse , la correspondance , anciennement observée , entre la période élémentaire des marées et le jour lunaire , s’ est trouvée expliquée aussitôt qu’ on a reconnu l’ élévation des eaux en chaque point comme résultant du passage de la lune au méridien local .</t>
    </r>
  </si>
  <si>
    <r>
      <t xml:space="preserve">Des sens épuisés , ou du moins satisfaits , ne s’ embrasent plus à une première émotion ; la présence d’ une femme ne les étonne plus ; ses beautés </t>
    </r>
    <r>
      <rPr>
        <b/>
        <sz val="11"/>
        <color rgb="FFCC3300"/>
        <rFont val="Arial"/>
        <family val="2"/>
      </rPr>
      <t>dévoilées</t>
    </r>
    <r>
      <rPr>
        <sz val="11"/>
        <color rgb="FF333333"/>
        <rFont val="Arial"/>
        <family val="2"/>
      </rPr>
      <t xml:space="preserve"> ne les agitent plus d’ un frémissement universel ; la séduisante expression de ses désirs ne donne plus à l’ homme qu’ elle aime une félicité inattendue .</t>
    </r>
  </si>
  <si>
    <r>
      <t xml:space="preserve">Le jour où Dieu la </t>
    </r>
    <r>
      <rPr>
        <b/>
        <sz val="11"/>
        <color rgb="FFC00000"/>
        <rFont val="Calibri"/>
        <family val="2"/>
        <scheme val="minor"/>
      </rPr>
      <t>dévoila</t>
    </r>
    <r>
      <rPr>
        <sz val="11"/>
        <color rgb="FF000000"/>
        <rFont val="Calibri"/>
        <family val="2"/>
        <scheme val="minor"/>
      </rPr>
      <t xml:space="preserve"> pour la première fois dans l’ aube universelle , elle ne brillait pas plus qu’ elle n’ étincelle . </t>
    </r>
  </si>
  <si>
    <r>
      <t xml:space="preserve">Il fournissait un des éléments les plus essentiels pour l’ explication du christianisme et de l’ évangile , en </t>
    </r>
    <r>
      <rPr>
        <b/>
        <sz val="11"/>
        <color rgb="FFCC3300"/>
        <rFont val="Arial"/>
        <family val="2"/>
      </rPr>
      <t>dévoilant</t>
    </r>
    <r>
      <rPr>
        <sz val="11"/>
        <color rgb="FF333333"/>
        <rFont val="Arial"/>
        <family val="2"/>
      </rPr>
      <t xml:space="preserve"> à la critique une des plus curieuses apparitions religieuses et le seul fait qui ait une analogie intime avec le plus grand phénomène de l’ histoire de l’ humanité .</t>
    </r>
  </si>
  <si>
    <r>
      <t xml:space="preserve">Ah! fit l’ abbé , en portant la main au manche de son martinet , comme eût fait un capitaine en portant la main à la garde de son épée ; ah! voilà le traître qui se </t>
    </r>
    <r>
      <rPr>
        <b/>
        <sz val="11"/>
        <color rgb="FFCC3300"/>
        <rFont val="Arial"/>
        <family val="2"/>
      </rPr>
      <t>dévoile</t>
    </r>
    <r>
      <rPr>
        <sz val="11"/>
        <color rgb="FF333333"/>
        <rFont val="Arial"/>
        <family val="2"/>
      </rPr>
      <t xml:space="preserve"> .</t>
    </r>
  </si>
  <si>
    <r>
      <t xml:space="preserve">Sur cette terre où rien ne va loin sans secours , où nos jours incertains sur tant d’ abîmes pendent , comme un guide au milieu des brumes que répandent nos vices ténébreux et nos doutes moqueurs , vivant , l’ enfant fait voir le devoir à vos coeurs ; mort , c’ est la vérité qu’ à votre âme il </t>
    </r>
    <r>
      <rPr>
        <b/>
        <sz val="11"/>
        <color rgb="FFC00000"/>
        <rFont val="Arial"/>
        <family val="2"/>
      </rPr>
      <t>dévoile</t>
    </r>
    <r>
      <rPr>
        <sz val="11"/>
        <color rgb="FF333333"/>
        <rFont val="Arial"/>
        <family val="2"/>
      </rPr>
      <t xml:space="preserve"> .</t>
    </r>
  </si>
  <si>
    <r>
      <t xml:space="preserve">Je me borne à invoquer leur témoignage à l’ appui des vérités que me </t>
    </r>
    <r>
      <rPr>
        <b/>
        <sz val="11"/>
        <color rgb="FFCC3300"/>
        <rFont val="Arial"/>
        <family val="2"/>
      </rPr>
      <t>dévoile</t>
    </r>
    <r>
      <rPr>
        <sz val="11"/>
        <color rgb="FF333333"/>
        <rFont val="Arial"/>
        <family val="2"/>
      </rPr>
      <t xml:space="preserve"> l’ observation de la génération des idées .</t>
    </r>
  </si>
  <si>
    <r>
      <t xml:space="preserve">Dom Pèdre , après avoir exprimé à Inès l’ excès de sa joie et de son bonheur , lui </t>
    </r>
    <r>
      <rPr>
        <b/>
        <sz val="11"/>
        <color rgb="FFCC3300"/>
        <rFont val="Arial"/>
        <family val="2"/>
      </rPr>
      <t>dévoila</t>
    </r>
    <r>
      <rPr>
        <sz val="11"/>
        <color rgb="FF333333"/>
        <rFont val="Arial"/>
        <family val="2"/>
      </rPr>
      <t xml:space="preserve"> tous les mystères de cette intrigue si bien conduite .</t>
    </r>
  </si>
  <si>
    <r>
      <t xml:space="preserve">Il faut que les mystères du sanctuaire d’ iniquité soient </t>
    </r>
    <r>
      <rPr>
        <b/>
        <sz val="11"/>
        <color rgb="FFCC3300"/>
        <rFont val="Arial"/>
        <family val="2"/>
      </rPr>
      <t>dévoilés</t>
    </r>
    <r>
      <rPr>
        <sz val="11"/>
        <color rgb="FF333333"/>
        <rFont val="Arial"/>
        <family val="2"/>
      </rPr>
      <t xml:space="preserve"> , les tables de la vieille alliance brisées , et tous les objets de l’ ancien culte jetés en litière aux pourceaux .</t>
    </r>
  </si>
  <si>
    <r>
      <t xml:space="preserve">Je te </t>
    </r>
    <r>
      <rPr>
        <b/>
        <sz val="11"/>
        <color rgb="FFC00000"/>
        <rFont val="Calibri"/>
        <family val="2"/>
        <scheme val="minor"/>
      </rPr>
      <t>dévoile</t>
    </r>
    <r>
      <rPr>
        <sz val="11"/>
        <color rgb="FF000000"/>
        <rFont val="Calibri"/>
        <family val="2"/>
        <scheme val="minor"/>
      </rPr>
      <t xml:space="preserve"> mes cartouches .</t>
    </r>
  </si>
  <si>
    <r>
      <t xml:space="preserve">Raoul trouva prudent de ne pas se </t>
    </r>
    <r>
      <rPr>
        <b/>
        <sz val="11"/>
        <color rgb="FFC00000"/>
        <rFont val="Calibri"/>
        <family val="2"/>
        <scheme val="minor"/>
      </rPr>
      <t>dévoiler</t>
    </r>
    <r>
      <rPr>
        <sz val="11"/>
        <color rgb="FF000000"/>
        <rFont val="Calibri"/>
        <family val="2"/>
        <scheme val="minor"/>
      </rPr>
      <t xml:space="preserve"> avant d’ être parvenu au coeur de sa bonne ville ; il jeta un pan de son manteau sur sa moustache , et recommanda à Claude Vignet de voiler encore les rayons de sa face apollonienne sous l’ aile rabattue de son feutre gris .</t>
    </r>
  </si>
  <si>
    <r>
      <t xml:space="preserve">tous ces triomphes de la force brutale n’ indiquaient que trop une certaine diminution de la force catholique , tandis que les progrès des hérésies vaudoise et albigeoise , et les plaintes universelles sur le relâchement des clercs et des ordres religieux </t>
    </r>
    <r>
      <rPr>
        <b/>
        <sz val="11"/>
        <color rgb="FFCC3300"/>
        <rFont val="Arial"/>
        <family val="2"/>
      </rPr>
      <t>dévoilaient</t>
    </r>
    <r>
      <rPr>
        <sz val="11"/>
        <color rgb="FF333333"/>
        <rFont val="Arial"/>
        <family val="2"/>
      </rPr>
      <t xml:space="preserve"> un mal dangereux au sein même de l’ église .</t>
    </r>
  </si>
  <si>
    <r>
      <t xml:space="preserve">Faire croire qu’ elle avait continuellement ménagé la reine et qu’ elle allait tout </t>
    </r>
    <r>
      <rPr>
        <b/>
        <sz val="11"/>
        <color rgb="FFCC3300"/>
        <rFont val="Arial"/>
        <family val="2"/>
      </rPr>
      <t>dévoiler</t>
    </r>
    <r>
      <rPr>
        <sz val="11"/>
        <color rgb="FF333333"/>
        <rFont val="Arial"/>
        <family val="2"/>
      </rPr>
      <t xml:space="preserve"> si on la poussait à bout .</t>
    </r>
  </si>
  <si>
    <r>
      <t xml:space="preserve">Et il nous </t>
    </r>
    <r>
      <rPr>
        <b/>
        <sz val="11"/>
        <color rgb="FFCC3300"/>
        <rFont val="Arial"/>
        <family val="2"/>
      </rPr>
      <t>dévoile</t>
    </r>
    <r>
      <rPr>
        <sz val="11"/>
        <color rgb="FF333333"/>
        <rFont val="Arial"/>
        <family val="2"/>
      </rPr>
      <t xml:space="preserve"> les personnages de son article de l’ </t>
    </r>
    <r>
      <rPr>
        <i/>
        <sz val="11"/>
        <color rgb="FF333333"/>
        <rFont val="Arial"/>
        <family val="2"/>
      </rPr>
      <t>écho de Paris</t>
    </r>
    <r>
      <rPr>
        <sz val="11"/>
        <color rgb="FF333333"/>
        <rFont val="Arial"/>
        <family val="2"/>
      </rPr>
      <t xml:space="preserve"> d’ aujourd’ hui .</t>
    </r>
  </si>
  <si>
    <r>
      <t xml:space="preserve">L’ abbé , ta noirceur se </t>
    </r>
    <r>
      <rPr>
        <b/>
        <sz val="11"/>
        <color rgb="FFCC3300"/>
        <rFont val="Arial"/>
        <family val="2"/>
      </rPr>
      <t>dévoile</t>
    </r>
    <r>
      <rPr>
        <sz val="11"/>
        <color rgb="FF333333"/>
        <rFont val="Arial"/>
        <family val="2"/>
      </rPr>
      <t xml:space="preserve"> .</t>
    </r>
  </si>
  <si>
    <r>
      <t xml:space="preserve">La plupart des héros de </t>
    </r>
    <r>
      <rPr>
        <sz val="11"/>
        <color rgb="FF000000"/>
        <rFont val="Calibri"/>
        <family val="2"/>
        <scheme val="minor"/>
      </rPr>
      <t>M</t>
    </r>
    <r>
      <rPr>
        <sz val="11"/>
        <color rgb="FF333333"/>
        <rFont val="Arial"/>
        <family val="2"/>
      </rPr>
      <t xml:space="preserve"> . </t>
    </r>
    <r>
      <rPr>
        <sz val="11"/>
        <color rgb="FF000000"/>
        <rFont val="Calibri"/>
        <family val="2"/>
        <scheme val="minor"/>
      </rPr>
      <t xml:space="preserve">Coppée passent dans la foule , les épaules serrées dans leurs habits étriqués , et n’ ont pas même de beaux haillons qui les signalent : mais il nous </t>
    </r>
    <r>
      <rPr>
        <b/>
        <sz val="11"/>
        <color rgb="FFCC3300"/>
        <rFont val="Calibri"/>
        <family val="2"/>
        <scheme val="minor"/>
      </rPr>
      <t>dévoile</t>
    </r>
    <r>
      <rPr>
        <sz val="11"/>
        <color rgb="FF000000"/>
        <rFont val="Calibri"/>
        <family val="2"/>
        <scheme val="minor"/>
      </rPr>
      <t xml:space="preserve"> , doucement et comme tendrement , la tristesse </t>
    </r>
    <r>
      <rPr>
        <sz val="11"/>
        <color rgb="FF333333"/>
        <rFont val="Arial"/>
        <family val="2"/>
      </rPr>
      <t>ou la beauté cachées sous la médiocrité et la platitude extérieure .</t>
    </r>
  </si>
  <si>
    <r>
      <t xml:space="preserve">La poésie épique étant , à proprement parler , la poésie de la providence ou le jugement divin de l’ histoire , il ne lui suffit pas de peindre et de montrer les choses dont elle s’ occupe , il faut encore qu’ elle en </t>
    </r>
    <r>
      <rPr>
        <b/>
        <sz val="11"/>
        <color rgb="FFC00000"/>
        <rFont val="Calibri"/>
        <family val="2"/>
        <scheme val="minor"/>
      </rPr>
      <t>dévoile</t>
    </r>
    <r>
      <rPr>
        <sz val="11"/>
        <color rgb="FF000000"/>
        <rFont val="Calibri"/>
        <family val="2"/>
        <scheme val="minor"/>
      </rPr>
      <t xml:space="preserve"> les causes et les mystères . </t>
    </r>
  </si>
  <si>
    <r>
      <t xml:space="preserve">On trouve ici quelque lueur sur l’ âme tyrannique , que Platon seul a </t>
    </r>
    <r>
      <rPr>
        <b/>
        <sz val="11"/>
        <color rgb="FFCC3300"/>
        <rFont val="Arial"/>
        <family val="2"/>
      </rPr>
      <t>dévoilée</t>
    </r>
    <r>
      <rPr>
        <sz val="11"/>
        <color rgb="FF333333"/>
        <rFont val="Arial"/>
        <family val="2"/>
      </rPr>
      <t xml:space="preserve"> ; mais les célèbres pages de la</t>
    </r>
    <r>
      <rPr>
        <i/>
        <sz val="11"/>
        <color rgb="FF333333"/>
        <rFont val="Arial"/>
        <family val="2"/>
      </rPr>
      <t xml:space="preserve"> République</t>
    </r>
    <r>
      <rPr>
        <sz val="11"/>
        <color rgb="FF333333"/>
        <rFont val="Arial"/>
        <family val="2"/>
      </rPr>
      <t xml:space="preserve"> sont encore bien obscures pour moi ; j’ en suis à peine averti .</t>
    </r>
  </si>
  <si>
    <r>
      <t xml:space="preserve">Retrousse sa jupe pour aller plus vite et </t>
    </r>
    <r>
      <rPr>
        <b/>
        <sz val="11"/>
        <color rgb="FFCC3300"/>
        <rFont val="Arial"/>
        <family val="2"/>
      </rPr>
      <t>dévoile</t>
    </r>
    <r>
      <rPr>
        <sz val="11"/>
        <color rgb="FF333333"/>
        <rFont val="Arial"/>
        <family val="2"/>
      </rPr>
      <t xml:space="preserve"> ses bottines et bas jusqu’ au mollet .</t>
    </r>
  </si>
  <si>
    <r>
      <t xml:space="preserve">Combien , aux yeux de l’ intellectuel pur aussi bien qu’ à ceux de l’ amateur complet , apparaît émouvant le mécanisme traditionnel par lequel un objet réel , sous la pression d’ un regard souverain et d’ une main artisane abandonne sa fallacieuse enveloppe extérieure pour </t>
    </r>
    <r>
      <rPr>
        <b/>
        <sz val="11"/>
        <color rgb="FFCC3300"/>
        <rFont val="Arial"/>
        <family val="2"/>
      </rPr>
      <t>dévoiler</t>
    </r>
    <r>
      <rPr>
        <sz val="11"/>
        <color rgb="FF333333"/>
        <rFont val="Arial"/>
        <family val="2"/>
      </rPr>
      <t xml:space="preserve"> ses virtualités les plus secrètes , comme ce pin blessé , devant moi , dont une puissante entaille sollicite le miel .</t>
    </r>
  </si>
  <si>
    <r>
      <t xml:space="preserve">Ce fut cette question des conditions de la concentration en vue de la bataille qui me parut devoir être invoquée pour repousser la suggestion du maréchal </t>
    </r>
    <r>
      <rPr>
        <sz val="11"/>
        <color rgb="FF000000"/>
        <rFont val="Calibri"/>
        <family val="2"/>
        <scheme val="minor"/>
      </rPr>
      <t>French</t>
    </r>
    <r>
      <rPr>
        <sz val="11"/>
        <color rgb="FF333333"/>
        <rFont val="Arial"/>
        <family val="2"/>
      </rPr>
      <t xml:space="preserve"> , afin , d’ une part , de ménager sa susceptibilité , et , d’ autre part , de ne pas </t>
    </r>
    <r>
      <rPr>
        <b/>
        <sz val="11"/>
        <color rgb="FFCC3300"/>
        <rFont val="Arial"/>
        <family val="2"/>
      </rPr>
      <t>dévoiler</t>
    </r>
    <r>
      <rPr>
        <sz val="11"/>
        <color rgb="FF333333"/>
        <rFont val="Arial"/>
        <family val="2"/>
      </rPr>
      <t>encore la forme définitive que je comptais donner à la manoeuvre .</t>
    </r>
  </si>
  <si>
    <r>
      <t xml:space="preserve">La prise de conscience intellectualiste ne va pas jusqu’ à cette touffe vivante de la perception parce qu’ elle cherche les conditions qui la rendent </t>
    </r>
    <r>
      <rPr>
        <i/>
        <sz val="11"/>
        <color rgb="FF333333"/>
        <rFont val="Arial"/>
        <family val="2"/>
      </rPr>
      <t>possible</t>
    </r>
    <r>
      <rPr>
        <sz val="11"/>
        <color rgb="FF333333"/>
        <rFont val="Arial"/>
        <family val="2"/>
      </rPr>
      <t xml:space="preserve"> ou sans lesquelles elle ne serait pas , au lieu de </t>
    </r>
    <r>
      <rPr>
        <b/>
        <sz val="11"/>
        <color rgb="FFCC3300"/>
        <rFont val="Arial"/>
        <family val="2"/>
      </rPr>
      <t>dévoiler</t>
    </r>
    <r>
      <rPr>
        <sz val="11"/>
        <color rgb="FF333333"/>
        <rFont val="Arial"/>
        <family val="2"/>
      </rPr>
      <t xml:space="preserve">l’ opération qui la rend </t>
    </r>
    <r>
      <rPr>
        <i/>
        <sz val="11"/>
        <color rgb="FF333333"/>
        <rFont val="Arial"/>
        <family val="2"/>
      </rPr>
      <t>actuelle</t>
    </r>
    <r>
      <rPr>
        <sz val="11"/>
        <color rgb="FF333333"/>
        <rFont val="Arial"/>
        <family val="2"/>
      </rPr>
      <t xml:space="preserve"> ou par laquelle elle se constitue .</t>
    </r>
  </si>
  <si>
    <r>
      <t xml:space="preserve">D’ une part l’ expression de l’ offense n’ appelle pas une participation universelle ; nous préférons cacher un événement qui n’ est pas à notre gloire , ou du moins si nous le </t>
    </r>
    <r>
      <rPr>
        <b/>
        <sz val="11"/>
        <color rgb="FFCC3300"/>
        <rFont val="Arial"/>
        <family val="2"/>
      </rPr>
      <t>dévoilons</t>
    </r>
    <r>
      <rPr>
        <sz val="11"/>
        <color rgb="FF333333"/>
        <rFont val="Arial"/>
        <family val="2"/>
      </rPr>
      <t xml:space="preserve"> , c’ est dans l’ espoir de lui faire perdre son caractère déshonorant ou injuste .</t>
    </r>
  </si>
  <si>
    <r>
      <t xml:space="preserve">Un an plus tard , cette alliance se resserrait , Frédéric ayant envahi la Saxe Comme il avait envahi la Silésie et </t>
    </r>
    <r>
      <rPr>
        <b/>
        <sz val="11"/>
        <color rgb="FFCC3300"/>
        <rFont val="Arial"/>
        <family val="2"/>
      </rPr>
      <t>dévoilé</t>
    </r>
    <r>
      <rPr>
        <sz val="11"/>
        <color rgb="FF333333"/>
        <rFont val="Arial"/>
        <family val="2"/>
      </rPr>
      <t xml:space="preserve"> l’ ambition de la Prusse qui était de mettre sous sa dépendance tout le corps germanique .</t>
    </r>
  </si>
  <si>
    <r>
      <t xml:space="preserve">Les choses , dit </t>
    </r>
    <r>
      <rPr>
        <sz val="11"/>
        <color rgb="FF000000"/>
        <rFont val="Calibri"/>
        <family val="2"/>
        <scheme val="minor"/>
      </rPr>
      <t>Machiavel</t>
    </r>
    <r>
      <rPr>
        <sz val="11"/>
        <color rgb="FF333333"/>
        <rFont val="Arial"/>
        <family val="2"/>
      </rPr>
      <t xml:space="preserve"> , procèdent </t>
    </r>
    <r>
      <rPr>
        <i/>
        <sz val="11"/>
        <color rgb="FF333333"/>
        <rFont val="Arial"/>
        <family val="2"/>
      </rPr>
      <t>gradatim ,</t>
    </r>
    <r>
      <rPr>
        <sz val="11"/>
        <color rgb="FF333333"/>
        <rFont val="Arial"/>
        <family val="2"/>
      </rPr>
      <t xml:space="preserve"> et le temps , qui </t>
    </r>
    <r>
      <rPr>
        <b/>
        <sz val="11"/>
        <color rgb="FFCC3300"/>
        <rFont val="Arial"/>
        <family val="2"/>
      </rPr>
      <t>dévoile</t>
    </r>
    <r>
      <rPr>
        <sz val="11"/>
        <color rgb="FF333333"/>
        <rFont val="Arial"/>
        <family val="2"/>
      </rPr>
      <t xml:space="preserve"> la causation , est le " père de toute vérité" .</t>
    </r>
  </si>
  <si>
    <r>
      <t xml:space="preserve">Il est aisé de s’ expliquer qu’ à mesure que nous devenions une réalité grandissante et surtout à mesure que se </t>
    </r>
    <r>
      <rPr>
        <b/>
        <sz val="11"/>
        <color rgb="FFCC3300"/>
        <rFont val="Arial"/>
        <family val="2"/>
      </rPr>
      <t>dévoilait</t>
    </r>
    <r>
      <rPr>
        <sz val="11"/>
        <color rgb="FF333333"/>
        <rFont val="Arial"/>
        <family val="2"/>
      </rPr>
      <t xml:space="preserve"> l’ adhésion secrète de la </t>
    </r>
    <r>
      <rPr>
        <sz val="11"/>
        <color rgb="FF000000"/>
        <rFont val="Calibri"/>
        <family val="2"/>
        <scheme val="minor"/>
      </rPr>
      <t>France</t>
    </r>
    <r>
      <rPr>
        <sz val="11"/>
        <color rgb="FF333333"/>
        <rFont val="Arial"/>
        <family val="2"/>
      </rPr>
      <t xml:space="preserve"> , beaucoup d’ hommes se soient souciés , chez nous et à l’ étranger , de connaître quels sont au juste nos caractères et nos desseins .</t>
    </r>
  </si>
  <si>
    <r>
      <t xml:space="preserve">Et </t>
    </r>
    <r>
      <rPr>
        <sz val="11"/>
        <color rgb="FF000000"/>
        <rFont val="Calibri"/>
        <family val="2"/>
        <scheme val="minor"/>
      </rPr>
      <t>Decraemer</t>
    </r>
    <r>
      <rPr>
        <sz val="11"/>
        <color rgb="FF333333"/>
        <rFont val="Arial"/>
        <family val="2"/>
      </rPr>
      <t xml:space="preserve"> se rappela le mot frappant des écritures , ce mot que n’ avait pas compris son enfance , et dont le sens profond se </t>
    </r>
    <r>
      <rPr>
        <b/>
        <sz val="11"/>
        <color rgb="FFCC3300"/>
        <rFont val="Arial"/>
        <family val="2"/>
      </rPr>
      <t>dévoilait</t>
    </r>
    <r>
      <rPr>
        <sz val="11"/>
        <color rgb="FF333333"/>
        <rFont val="Arial"/>
        <family val="2"/>
      </rPr>
      <t xml:space="preserve"> aujourd’ hui .</t>
    </r>
  </si>
  <si>
    <r>
      <t xml:space="preserve">Un souffle puissant comme d’ un grand vent d’ automne , tourbillon de vieilles paroles et de noms plus morts que les feuilles mortes , s’ élevait dans mon esprit et , chassant les brumes d’ un oubli mensonger qui me dérobait la vue de ma propre âme , </t>
    </r>
    <r>
      <rPr>
        <b/>
        <sz val="11"/>
        <color rgb="FFCC3300"/>
        <rFont val="Arial"/>
        <family val="2"/>
      </rPr>
      <t>dévoilait</t>
    </r>
    <r>
      <rPr>
        <sz val="11"/>
        <color rgb="FF333333"/>
        <rFont val="Arial"/>
        <family val="2"/>
      </rPr>
      <t xml:space="preserve"> aux yeux du souvenir l’ image de l’ antique cité marine où j’ avais eu la joie et la terreur de connaître l’ incarnation même de ma félicité et de mon infortune .</t>
    </r>
  </si>
  <si>
    <r>
      <t xml:space="preserve">Maintenant que les mystères de la propagande allemande ont été </t>
    </r>
    <r>
      <rPr>
        <b/>
        <sz val="11"/>
        <color rgb="FFCC3300"/>
        <rFont val="Arial"/>
        <family val="2"/>
      </rPr>
      <t>dévoilés</t>
    </r>
    <r>
      <rPr>
        <sz val="11"/>
        <color rgb="FF333333"/>
        <rFont val="Arial"/>
        <family val="2"/>
      </rPr>
      <t xml:space="preserve"> en France , il est facile de s’ imaginer ce que peuvent faire les agents allemands dans un pays qui possède une administration inexpérimentée et une situation économique extrêmement compliquée .</t>
    </r>
  </si>
  <si>
    <r>
      <t xml:space="preserve">Dans les glaces roulent des globes de feu ; des anneaux de fumée les encerclent et tournent , voilant et </t>
    </r>
    <r>
      <rPr>
        <b/>
        <sz val="11"/>
        <color rgb="FFCC3300"/>
        <rFont val="Arial"/>
        <family val="2"/>
      </rPr>
      <t>dévoilant</t>
    </r>
    <r>
      <rPr>
        <sz val="11"/>
        <color rgb="FF333333"/>
        <rFont val="Arial"/>
        <family val="2"/>
      </rPr>
      <t xml:space="preserve"> le dur sourire de la lumière .</t>
    </r>
  </si>
  <si>
    <r>
      <t xml:space="preserve">Voilà l’ esprit maître de l’ espace , et des secrets </t>
    </r>
    <r>
      <rPr>
        <b/>
        <sz val="11"/>
        <color rgb="FFCC3300"/>
        <rFont val="Arial"/>
        <family val="2"/>
      </rPr>
      <t>dévoilés</t>
    </r>
    <r>
      <rPr>
        <sz val="11"/>
        <color rgb="FF333333"/>
        <rFont val="Arial"/>
        <family val="2"/>
      </rPr>
      <t xml:space="preserve"> .</t>
    </r>
  </si>
  <si>
    <r>
      <t xml:space="preserve">Elle , cherchant le mot qui le convaincrait , qui l’ obligerait à </t>
    </r>
    <r>
      <rPr>
        <b/>
        <sz val="11"/>
        <color rgb="FFCC3300"/>
        <rFont val="Arial"/>
        <family val="2"/>
      </rPr>
      <t>dévoiler</t>
    </r>
    <r>
      <rPr>
        <sz val="11"/>
        <color rgb="FF333333"/>
        <rFont val="Arial"/>
        <family val="2"/>
      </rPr>
      <t xml:space="preserve"> en lui cet îlot de sincérité , ce dernier lambeau qu’ elle s’ obstinait à espérer encore intact , elle s’ accrochait aux images qui lui venaient à l’ esprit , en désordre .</t>
    </r>
  </si>
  <si>
    <r>
      <t xml:space="preserve">Or , puisqu’ il faut être au moins considérée , que toute femme en sent l’ importance , effrayons d’ abord la Suzanne sur la </t>
    </r>
    <r>
      <rPr>
        <b/>
        <sz val="11"/>
        <color rgb="FFC00000"/>
        <rFont val="Calibri"/>
        <family val="2"/>
        <scheme val="minor"/>
      </rPr>
      <t>divulgation</t>
    </r>
    <r>
      <rPr>
        <sz val="11"/>
        <color rgb="FF000000"/>
        <rFont val="Calibri"/>
        <family val="2"/>
        <scheme val="minor"/>
      </rPr>
      <t xml:space="preserve"> des offres qu’ on lui fait .</t>
    </r>
  </si>
  <si>
    <r>
      <t xml:space="preserve">À propos des </t>
    </r>
    <r>
      <rPr>
        <sz val="11"/>
        <color rgb="FF000000"/>
        <rFont val="Calibri"/>
        <family val="2"/>
        <scheme val="minor"/>
      </rPr>
      <t>Feydeau</t>
    </r>
    <r>
      <rPr>
        <sz val="11"/>
        <color rgb="FF333333"/>
        <rFont val="Arial"/>
        <family val="2"/>
      </rPr>
      <t xml:space="preserve"> , que nous avons vus chez lui dans la journée , nous ouvre un jour sur ce côté de bourgeoisie malsaine et gangrenée , à compromis honteux , à vilenies basses et sourdes , dont on retrouve la </t>
    </r>
    <r>
      <rPr>
        <b/>
        <sz val="11"/>
        <color rgb="FFCC3300"/>
        <rFont val="Arial"/>
        <family val="2"/>
      </rPr>
      <t>divulgation</t>
    </r>
    <r>
      <rPr>
        <sz val="11"/>
        <color rgb="FF333333"/>
        <rFont val="Arial"/>
        <family val="2"/>
      </rPr>
      <t xml:space="preserve"> dans beaucoup de ses lithographies .</t>
    </r>
  </si>
  <si>
    <r>
      <t xml:space="preserve">Sur le conseil d’ un éditeur qui lui faisait de chiches avances , il venait d’ entreprendre une </t>
    </r>
    <r>
      <rPr>
        <b/>
        <sz val="11"/>
        <color rgb="FFCC3300"/>
        <rFont val="Arial"/>
        <family val="2"/>
      </rPr>
      <t>divulgation</t>
    </r>
    <r>
      <rPr>
        <sz val="11"/>
        <color rgb="FF333333"/>
        <rFont val="Arial"/>
        <family val="2"/>
      </rPr>
      <t xml:space="preserve"> littéraire de son mystérieux et tragique pèlerinage au centre africain .</t>
    </r>
  </si>
  <si>
    <r>
      <t xml:space="preserve">J’ accepte le reproche et n’ en ai nulle honte , - d’ autant plus que mes indiscrétions ne sont pas des </t>
    </r>
    <r>
      <rPr>
        <b/>
        <sz val="11"/>
        <color rgb="FFCC3300"/>
        <rFont val="Arial"/>
        <family val="2"/>
      </rPr>
      <t>divulgations</t>
    </r>
    <r>
      <rPr>
        <sz val="11"/>
        <color rgb="FF333333"/>
        <rFont val="Arial"/>
        <family val="2"/>
      </rPr>
      <t xml:space="preserve"> de la vie privée , mais tout bonnement des divulgations de la pensée et des idées de mes contemporains , des documents pour l’ histoire intellectuelle du siècle ... oui , je le répète , je n’ en ai nulle honte .</t>
    </r>
  </si>
  <si>
    <r>
      <t xml:space="preserve">J’ accepte le reproche et n’ en ai nulle honte , - d’ autant plus que mes indiscrétions ne sont pas des divulgations de la vie privée , mais tout bonnement des </t>
    </r>
    <r>
      <rPr>
        <b/>
        <sz val="11"/>
        <color rgb="FFCC3300"/>
        <rFont val="Arial"/>
        <family val="2"/>
      </rPr>
      <t>divulgations</t>
    </r>
    <r>
      <rPr>
        <sz val="11"/>
        <color rgb="FF333333"/>
        <rFont val="Arial"/>
        <family val="2"/>
      </rPr>
      <t xml:space="preserve"> de la pensée et des idées de mes contemporains , des documents pour l’ histoire intellectuelle du siècle ... oui , je le répète , je n’ en ai nulle honte .</t>
    </r>
  </si>
  <si>
    <r>
      <t xml:space="preserve">Il craint des confidences perfides de son ancien ami à propos de </t>
    </r>
    <r>
      <rPr>
        <i/>
        <sz val="11"/>
        <color rgb="FF333333"/>
        <rFont val="Arial"/>
        <family val="2"/>
      </rPr>
      <t>Sapho ,</t>
    </r>
    <r>
      <rPr>
        <sz val="11"/>
        <color rgb="FF333333"/>
        <rFont val="Arial"/>
        <family val="2"/>
      </rPr>
      <t xml:space="preserve"> la </t>
    </r>
    <r>
      <rPr>
        <b/>
        <sz val="11"/>
        <color rgb="FFCC3300"/>
        <rFont val="Arial"/>
        <family val="2"/>
      </rPr>
      <t>divulgation</t>
    </r>
    <r>
      <rPr>
        <sz val="11"/>
        <color rgb="FF333333"/>
        <rFont val="Arial"/>
        <family val="2"/>
      </rPr>
      <t xml:space="preserve"> souterraine , auprès du public et de sa femme , du vrai de son livre .</t>
    </r>
  </si>
  <si>
    <r>
      <t xml:space="preserve">Nous ne pouvions , dit Jules Favre , dans son </t>
    </r>
    <r>
      <rPr>
        <i/>
        <sz val="11"/>
        <color rgb="FF333333"/>
        <rFont val="Arial"/>
        <family val="2"/>
      </rPr>
      <t xml:space="preserve">Histoire de la Défense nationale , </t>
    </r>
    <r>
      <rPr>
        <sz val="11"/>
        <color rgb="FF333333"/>
        <rFont val="Arial"/>
        <family val="2"/>
      </rPr>
      <t xml:space="preserve">retarder la </t>
    </r>
    <r>
      <rPr>
        <b/>
        <sz val="11"/>
        <color rgb="FFCC3300"/>
        <rFont val="Arial"/>
        <family val="2"/>
      </rPr>
      <t>divulgation</t>
    </r>
    <r>
      <rPr>
        <sz val="11"/>
        <color rgb="FF333333"/>
        <rFont val="Arial"/>
        <family val="2"/>
      </rPr>
      <t xml:space="preserve"> des deux premières nouvelles .</t>
    </r>
  </si>
  <si>
    <r>
      <t xml:space="preserve">Un mendiant à l’ esprit caustique , spirituellement méchant , qui avait été au collège avec les bourgeois les plus huppés de la ville et qui , au fait de leur vie privée dans les détails les plus intimes , en pleine rue , les interpellait avec une certaine éloquence , les blaguait et obtenait la charité par l’ intimidation , la terreur d’ une </t>
    </r>
    <r>
      <rPr>
        <b/>
        <sz val="11"/>
        <color rgb="FFCC3300"/>
        <rFont val="Arial"/>
        <family val="2"/>
      </rPr>
      <t>divulgation</t>
    </r>
    <r>
      <rPr>
        <sz val="11"/>
        <color rgb="FF333333"/>
        <rFont val="Arial"/>
        <family val="2"/>
      </rPr>
      <t xml:space="preserve"> publique des choses secrètes de leur existence .</t>
    </r>
  </si>
  <si>
    <r>
      <t xml:space="preserve">cette </t>
    </r>
    <r>
      <rPr>
        <b/>
        <i/>
        <sz val="11"/>
        <color rgb="FFCC3300"/>
        <rFont val="Arial"/>
        <family val="2"/>
      </rPr>
      <t>divulgation</t>
    </r>
    <r>
      <rPr>
        <i/>
        <sz val="11"/>
        <color rgb="FF333333"/>
        <rFont val="Arial"/>
        <family val="2"/>
      </rPr>
      <t xml:space="preserve"> répondrait également au désir</t>
    </r>
    <r>
      <rPr>
        <sz val="11"/>
        <color rgb="FF333333"/>
        <rFont val="Arial"/>
        <family val="2"/>
      </rPr>
      <t xml:space="preserve"> </t>
    </r>
    <r>
      <rPr>
        <i/>
        <sz val="11"/>
        <color rgb="FF333333"/>
        <rFont val="Arial"/>
        <family val="2"/>
      </rPr>
      <t>exprimé par quelques membres du cabinet , qui</t>
    </r>
    <r>
      <rPr>
        <sz val="11"/>
        <color rgb="FF333333"/>
        <rFont val="Arial"/>
        <family val="2"/>
      </rPr>
      <t xml:space="preserve"> </t>
    </r>
    <r>
      <rPr>
        <i/>
        <sz val="11"/>
        <color rgb="FF333333"/>
        <rFont val="Arial"/>
        <family val="2"/>
      </rPr>
      <t>inclinaient à la revision parce qu’ ils redoutaient</t>
    </r>
    <r>
      <rPr>
        <sz val="11"/>
        <color rgb="FF333333"/>
        <rFont val="Arial"/>
        <family val="2"/>
      </rPr>
      <t xml:space="preserve"> </t>
    </r>
    <r>
      <rPr>
        <i/>
        <sz val="11"/>
        <color rgb="FF333333"/>
        <rFont val="Arial"/>
        <family val="2"/>
      </rPr>
      <t>qu’ un autre procédé laissât subsister les doutes</t>
    </r>
    <r>
      <rPr>
        <sz val="11"/>
        <color rgb="FF333333"/>
        <rFont val="Arial"/>
        <family val="2"/>
      </rPr>
      <t xml:space="preserve"> </t>
    </r>
    <r>
      <rPr>
        <i/>
        <sz val="11"/>
        <color rgb="FF333333"/>
        <rFont val="Arial"/>
        <family val="2"/>
      </rPr>
      <t>actuels sur la culpabilité de Dreyfus , et</t>
    </r>
    <r>
      <rPr>
        <sz val="11"/>
        <color rgb="FF333333"/>
        <rFont val="Arial"/>
        <family val="2"/>
      </rPr>
      <t xml:space="preserve"> </t>
    </r>
    <r>
      <rPr>
        <i/>
        <sz val="11"/>
        <color rgb="FF333333"/>
        <rFont val="Arial"/>
        <family val="2"/>
      </rPr>
      <t>l’ agitation qui en peut persister .</t>
    </r>
  </si>
  <si>
    <r>
      <t xml:space="preserve">Poétiquement parlant , ils se recommandent surtout par un très haut degré d’ </t>
    </r>
    <r>
      <rPr>
        <i/>
        <sz val="11"/>
        <color rgb="FF333333"/>
        <rFont val="Arial"/>
        <family val="2"/>
      </rPr>
      <t>absurdité immédiate ,</t>
    </r>
    <r>
      <rPr>
        <sz val="11"/>
        <color rgb="FF333333"/>
        <rFont val="Arial"/>
        <family val="2"/>
      </rPr>
      <t xml:space="preserve"> le propre de cette absurdité , à un examen plus approfondi , étant de céder la place à tout ce qu’ il y a d’ admissible , de légitime au monde : la </t>
    </r>
    <r>
      <rPr>
        <b/>
        <sz val="11"/>
        <color rgb="FFCC3300"/>
        <rFont val="Arial"/>
        <family val="2"/>
      </rPr>
      <t>divulgation</t>
    </r>
    <r>
      <rPr>
        <sz val="11"/>
        <color rgb="FF333333"/>
        <rFont val="Arial"/>
        <family val="2"/>
      </rPr>
      <t xml:space="preserve"> d’ un certain nombre de propriétés et de faits non moins objectifs , en somme , que les autres .</t>
    </r>
  </si>
  <si>
    <r>
      <t xml:space="preserve">Le cours des événements dans l’ Europe occidentale moderne fait participer d’ une manière trop complète les esprits à la théorie politique , sinon à la conduite des affaires , pour que la </t>
    </r>
    <r>
      <rPr>
        <b/>
        <sz val="11"/>
        <color rgb="FFCC3300"/>
        <rFont val="Arial"/>
        <family val="2"/>
      </rPr>
      <t>divulgation</t>
    </r>
    <r>
      <rPr>
        <sz val="11"/>
        <color rgb="FF333333"/>
        <rFont val="Arial"/>
        <family val="2"/>
      </rPr>
      <t xml:space="preserve"> du système du monde , comme acquisition humaine libre de toute révélation et de tout dogme religieux , devienne la préoccupation fondamentale des membres de la République des Lettres .</t>
    </r>
  </si>
  <si>
    <r>
      <t xml:space="preserve">Sera punie dans les mêmes conditions et passible des mêmes peines toute publication ou </t>
    </r>
    <r>
      <rPr>
        <b/>
        <i/>
        <sz val="11"/>
        <color rgb="FFCC3300"/>
        <rFont val="Arial"/>
        <family val="2"/>
      </rPr>
      <t>divulgation</t>
    </r>
    <r>
      <rPr>
        <i/>
        <sz val="11"/>
        <color rgb="FF333333"/>
        <rFont val="Arial"/>
        <family val="2"/>
      </rPr>
      <t xml:space="preserve"> dans les cas au paragraphe 1</t>
    </r>
    <r>
      <rPr>
        <i/>
        <vertAlign val="superscript"/>
        <sz val="11"/>
        <color rgb="FF333333"/>
        <rFont val="Arial"/>
        <family val="2"/>
      </rPr>
      <t>er</t>
    </r>
    <r>
      <rPr>
        <i/>
        <sz val="11"/>
        <color rgb="FF333333"/>
        <rFont val="Arial"/>
        <family val="2"/>
      </rPr>
      <t xml:space="preserve"> du présent article , de documents ou actes de procédure spécifiés à l’ article 38 de la loi du 29 juillet 1881 .</t>
    </r>
  </si>
  <si>
    <r>
      <t xml:space="preserve">Pour les ismaéliens , la </t>
    </r>
    <r>
      <rPr>
        <b/>
        <sz val="11"/>
        <color rgb="FFCC3300"/>
        <rFont val="Arial"/>
        <family val="2"/>
      </rPr>
      <t>divulgation</t>
    </r>
    <r>
      <rPr>
        <sz val="11"/>
        <color rgb="FF333333"/>
        <rFont val="Arial"/>
        <family val="2"/>
      </rPr>
      <t xml:space="preserve"> du secret s’ appelle l’ adultère .</t>
    </r>
  </si>
  <si>
    <r>
      <t xml:space="preserve">Et bien que la </t>
    </r>
    <r>
      <rPr>
        <b/>
        <sz val="11"/>
        <color rgb="FFCC3300"/>
        <rFont val="Arial"/>
        <family val="2"/>
      </rPr>
      <t>divulgation</t>
    </r>
    <r>
      <rPr>
        <sz val="11"/>
        <color rgb="FF333333"/>
        <rFont val="Arial"/>
        <family val="2"/>
      </rPr>
      <t xml:space="preserve"> de cette vérité ne doive rien changer au cours des événements je la considère avec une espèce de rapacité satisfaite et triomphante .</t>
    </r>
  </si>
  <si>
    <r>
      <t xml:space="preserve">Aux </t>
    </r>
    <r>
      <rPr>
        <b/>
        <sz val="11"/>
        <color rgb="FFCC3300"/>
        <rFont val="Arial"/>
        <family val="2"/>
      </rPr>
      <t>divulgations</t>
    </r>
    <r>
      <rPr>
        <sz val="11"/>
        <color rgb="FF333333"/>
        <rFont val="Arial"/>
        <family val="2"/>
      </rPr>
      <t xml:space="preserve"> scandaleuses osées dès octobre 1905 par </t>
    </r>
    <r>
      <rPr>
        <sz val="11"/>
        <color rgb="FF000000"/>
        <rFont val="Calibri"/>
        <family val="2"/>
        <scheme val="minor"/>
      </rPr>
      <t>MDelcassé</t>
    </r>
    <r>
      <rPr>
        <sz val="11"/>
        <color rgb="FF333333"/>
        <rFont val="Arial"/>
        <family val="2"/>
      </rPr>
      <t xml:space="preserve"> , qui sortait à peine de charge , s’ ajouta bientôt cet autre scandale d’ une crise ministérielle en pleine conférence d’ Algésiras , un mois à peine après l’ avènement d’ un nouveau président de la république .</t>
    </r>
  </si>
  <si>
    <r>
      <t xml:space="preserve">Cette </t>
    </r>
    <r>
      <rPr>
        <b/>
        <sz val="11"/>
        <color rgb="FFC00000"/>
        <rFont val="Arial"/>
        <family val="2"/>
      </rPr>
      <t>divulgation</t>
    </r>
    <r>
      <rPr>
        <sz val="11"/>
        <color rgb="FF333333"/>
        <rFont val="Arial"/>
        <family val="2"/>
      </rPr>
      <t xml:space="preserve"> , qu’ on ne se méprenne pas sur mon but quand je la prépare , lorsque je la réclame .</t>
    </r>
  </si>
  <si>
    <r>
      <t xml:space="preserve">Cette dernière intrigue demeura d’ ailleurs ignorée : sa </t>
    </r>
    <r>
      <rPr>
        <b/>
        <sz val="11"/>
        <color rgb="FFCC3300"/>
        <rFont val="Arial"/>
        <family val="2"/>
      </rPr>
      <t>divulgation</t>
    </r>
    <r>
      <rPr>
        <sz val="11"/>
        <color rgb="FF333333"/>
        <rFont val="Arial"/>
        <family val="2"/>
      </rPr>
      <t xml:space="preserve"> ne pouvant être d’ aucune utilité au point de vue mondain .</t>
    </r>
  </si>
  <si>
    <r>
      <t xml:space="preserve">Je voudrais qu’ il soit établi , qu’ en cas d’ opposition de la part de </t>
    </r>
    <r>
      <rPr>
        <sz val="11"/>
        <color rgb="FF000000"/>
        <rFont val="Calibri"/>
        <family val="2"/>
        <scheme val="minor"/>
      </rPr>
      <t>Dubreuilh</t>
    </r>
    <r>
      <rPr>
        <sz val="11"/>
        <color rgb="FF333333"/>
        <rFont val="Arial"/>
        <family val="2"/>
      </rPr>
      <t xml:space="preserve"> le journal se sépare du s r l et assure sans lui la </t>
    </r>
    <r>
      <rPr>
        <b/>
        <sz val="11"/>
        <color rgb="FFCC3300"/>
        <rFont val="Arial"/>
        <family val="2"/>
      </rPr>
      <t>divulgation</t>
    </r>
    <r>
      <rPr>
        <sz val="11"/>
        <color rgb="FF333333"/>
        <rFont val="Arial"/>
        <family val="2"/>
      </rPr>
      <t xml:space="preserve"> des documents .</t>
    </r>
  </si>
  <si>
    <r>
      <t xml:space="preserve">Le délai que je fixe à leur </t>
    </r>
    <r>
      <rPr>
        <b/>
        <sz val="11"/>
        <color rgb="FFCC3300"/>
        <rFont val="Arial"/>
        <family val="2"/>
      </rPr>
      <t>divulgation</t>
    </r>
    <r>
      <rPr>
        <sz val="11"/>
        <color rgb="FF333333"/>
        <rFont val="Arial"/>
        <family val="2"/>
      </rPr>
      <t xml:space="preserve"> m’ en est un assez sûr garant .</t>
    </r>
  </si>
  <si>
    <r>
      <t xml:space="preserve">les gouvernements français de 1898 à 1902 , tous composés d’ amis du traître , ne pouvaient guère interrompre le contact régulier avec la puissance au profit de laquelle Dreyfus avait trahi : tant que l’ affaire passionnait notre public , il était trop facile à l’ </t>
    </r>
    <r>
      <rPr>
        <sz val="11"/>
        <color rgb="FF000000"/>
        <rFont val="Calibri"/>
        <family val="2"/>
        <scheme val="minor"/>
      </rPr>
      <t>Allemagne</t>
    </r>
    <r>
      <rPr>
        <sz val="11"/>
        <color rgb="FF333333"/>
        <rFont val="Arial"/>
        <family val="2"/>
      </rPr>
      <t xml:space="preserve"> de causer de gros embarras à nos cabinets dreyfusiens par la simple menace de ses </t>
    </r>
    <r>
      <rPr>
        <b/>
        <sz val="11"/>
        <color rgb="FFCC3300"/>
        <rFont val="Arial"/>
        <family val="2"/>
      </rPr>
      <t>divulgations</t>
    </r>
    <r>
      <rPr>
        <sz val="11"/>
        <color rgb="FF333333"/>
        <rFont val="Arial"/>
        <family val="2"/>
      </rPr>
      <t xml:space="preserve"> .</t>
    </r>
  </si>
  <si>
    <r>
      <t xml:space="preserve">On ment pour protéger son plaisir , ou son honneur si la </t>
    </r>
    <r>
      <rPr>
        <b/>
        <sz val="11"/>
        <color rgb="FFCC3300"/>
        <rFont val="Arial"/>
        <family val="2"/>
      </rPr>
      <t>divulgation</t>
    </r>
    <r>
      <rPr>
        <sz val="11"/>
        <color rgb="FF333333"/>
        <rFont val="Arial"/>
        <family val="2"/>
      </rPr>
      <t xml:space="preserve"> du plaisir est contraire à l’ honneur .</t>
    </r>
  </si>
  <si>
    <r>
      <t xml:space="preserve">Le secret est maintenu et la peine de mort , même en temps de paix , punit les coupables de </t>
    </r>
    <r>
      <rPr>
        <b/>
        <sz val="11"/>
        <color rgb="FFCC3300"/>
        <rFont val="Arial"/>
        <family val="2"/>
      </rPr>
      <t>divulgations</t>
    </r>
    <r>
      <rPr>
        <sz val="11"/>
        <color rgb="FF333333"/>
        <rFont val="Arial"/>
        <family val="2"/>
      </rPr>
      <t xml:space="preserve"> à une puissance étrangère .</t>
    </r>
  </si>
  <si>
    <r>
      <t xml:space="preserve">Et pour ce , ma dame , vous veulx exprimer et rendre certaine de la cause de nostre voyage , qui de ma part n’ est aultre , que pour investiguer et cercher les adventures qui sont par le monde , et aussi pour associer ce mien compaignon , lequel pour aultre occasion se travaille : Mais de l’ exposer , s’ il vous plaist me tiendrez pour excusé , considerant qu’ il n’ est chose licite de </t>
    </r>
    <r>
      <rPr>
        <b/>
        <sz val="11"/>
        <color rgb="FFCC3300"/>
        <rFont val="Arial"/>
        <family val="2"/>
      </rPr>
      <t>divulguer</t>
    </r>
    <r>
      <rPr>
        <sz val="11"/>
        <color rgb="FF333333"/>
        <rFont val="Arial"/>
        <family val="2"/>
      </rPr>
      <t xml:space="preserve"> les secretz d’ ung sien amy .</t>
    </r>
  </si>
  <si>
    <r>
      <t xml:space="preserve">Je nourriray amours tacitement en mon cueur , sans le </t>
    </r>
    <r>
      <rPr>
        <b/>
        <sz val="11"/>
        <color rgb="FFCC3300"/>
        <rFont val="Arial"/>
        <family val="2"/>
      </rPr>
      <t>divulguer</t>
    </r>
    <r>
      <rPr>
        <sz val="11"/>
        <color rgb="FF333333"/>
        <rFont val="Arial"/>
        <family val="2"/>
      </rPr>
      <t xml:space="preserve"> à personne , tant soit il mon amy fidele .</t>
    </r>
  </si>
  <si>
    <r>
      <t xml:space="preserve">Et autant de mensonges elle controuve et rapporte que de choses véritables , en emplissant les oreilles des auditeurs de diverses merveilles ; et toujours s’ efforce de </t>
    </r>
    <r>
      <rPr>
        <b/>
        <sz val="11"/>
        <color rgb="FFCC3300"/>
        <rFont val="Arial"/>
        <family val="2"/>
      </rPr>
      <t>divulguer</t>
    </r>
    <r>
      <rPr>
        <sz val="11"/>
        <color rgb="FF333333"/>
        <rFont val="Arial"/>
        <family val="2"/>
      </rPr>
      <t xml:space="preserve"> et vulgariser les fautes d’ autrui .</t>
    </r>
  </si>
  <si>
    <r>
      <t xml:space="preserve">Traistre et trompeur , se voulant gecter du lict à bas pour chercher ung cousteau , à fin de se tuer , veu qu’ elle estoit si malheureuse qu’ elle avoit perdu son honneur pour ung homme qu’ elle n’ aymoit poinct et qui , pour se venger d’ elle , pourroit </t>
    </r>
    <r>
      <rPr>
        <b/>
        <sz val="11"/>
        <color rgb="FFCC3300"/>
        <rFont val="Arial"/>
        <family val="2"/>
      </rPr>
      <t>divulguer</t>
    </r>
    <r>
      <rPr>
        <sz val="11"/>
        <color rgb="FF333333"/>
        <rFont val="Arial"/>
        <family val="2"/>
      </rPr>
      <t xml:space="preserve"> ceste affaire par tout le monde .</t>
    </r>
  </si>
  <si>
    <r>
      <t xml:space="preserve">Et comme je povois conférer , ou presupposer par signes evidens , il publioit et </t>
    </r>
    <r>
      <rPr>
        <b/>
        <sz val="11"/>
        <color rgb="FFCC3300"/>
        <rFont val="Arial"/>
        <family val="2"/>
      </rPr>
      <t>divulgoit</t>
    </r>
    <r>
      <rPr>
        <sz val="11"/>
        <color rgb="FF333333"/>
        <rFont val="Arial"/>
        <family val="2"/>
      </rPr>
      <t xml:space="preserve"> noz amours .</t>
    </r>
  </si>
  <si>
    <r>
      <t xml:space="preserve">Et pour te le </t>
    </r>
    <r>
      <rPr>
        <b/>
        <sz val="11"/>
        <color rgb="FFCC3300"/>
        <rFont val="Arial"/>
        <family val="2"/>
      </rPr>
      <t>divulguer</t>
    </r>
    <r>
      <rPr>
        <sz val="11"/>
        <color rgb="FF333333"/>
        <rFont val="Arial"/>
        <family val="2"/>
      </rPr>
      <t xml:space="preserve"> , tu doibs entendre que si en ta faculté estoit de captiver la benevolence de celluy qui est commis pour la garde de ceste prochaine forestz , il me semble que nostre nef seroit joincte au seur et desiré port : car cestuy homme a grand privaulté et familiarité au portier de ce chasteau .</t>
    </r>
  </si>
  <si>
    <r>
      <t xml:space="preserve">Le jour de l’ assignation venu , il se presenta en jugement , oû y avoit assez bonne assemblée pour ouyr debattre ce different , qui estoit tout </t>
    </r>
    <r>
      <rPr>
        <b/>
        <sz val="11"/>
        <color rgb="FFCC3300"/>
        <rFont val="Arial"/>
        <family val="2"/>
      </rPr>
      <t>divulgué</t>
    </r>
    <r>
      <rPr>
        <sz val="11"/>
        <color rgb="FF333333"/>
        <rFont val="Arial"/>
        <family val="2"/>
      </rPr>
      <t xml:space="preserve"> par la ville .</t>
    </r>
  </si>
  <si>
    <r>
      <t xml:space="preserve">Je pense vous avoir adverty que ce n’ est point chose qui se doibve </t>
    </r>
    <r>
      <rPr>
        <b/>
        <sz val="11"/>
        <color rgb="FFCC3300"/>
        <rFont val="Arial"/>
        <family val="2"/>
      </rPr>
      <t>divulguer</t>
    </r>
    <r>
      <rPr>
        <sz val="11"/>
        <color rgb="FF333333"/>
        <rFont val="Arial"/>
        <family val="2"/>
      </rPr>
      <t xml:space="preserve"> , si on ne veult gaster tout .</t>
    </r>
  </si>
  <si>
    <r>
      <t>Leonide</t>
    </r>
    <r>
      <rPr>
        <sz val="11"/>
        <color rgb="FF333333"/>
        <rFont val="Arial"/>
        <family val="2"/>
      </rPr>
      <t xml:space="preserve"> , toute pleine de courtoisie , apres leur avoir rendu leur salut , s’ adressant à </t>
    </r>
    <r>
      <rPr>
        <sz val="11"/>
        <color rgb="FF000000"/>
        <rFont val="Calibri"/>
        <family val="2"/>
        <scheme val="minor"/>
      </rPr>
      <t>Diane</t>
    </r>
    <r>
      <rPr>
        <sz val="11"/>
        <color rgb="FF333333"/>
        <rFont val="Arial"/>
        <family val="2"/>
      </rPr>
      <t xml:space="preserve"> , luy dit : sage </t>
    </r>
    <r>
      <rPr>
        <sz val="11"/>
        <color rgb="FF000000"/>
        <rFont val="Calibri"/>
        <family val="2"/>
        <scheme val="minor"/>
      </rPr>
      <t>Diane</t>
    </r>
    <r>
      <rPr>
        <sz val="11"/>
        <color rgb="FF333333"/>
        <rFont val="Arial"/>
        <family val="2"/>
      </rPr>
      <t xml:space="preserve"> , je veux estre aujourd’ huy vostre hostesse , pourveu qu’ </t>
    </r>
    <r>
      <rPr>
        <sz val="11"/>
        <color rgb="FF000000"/>
        <rFont val="Calibri"/>
        <family val="2"/>
        <scheme val="minor"/>
      </rPr>
      <t>Astrée</t>
    </r>
    <r>
      <rPr>
        <sz val="11"/>
        <color rgb="FF333333"/>
        <rFont val="Arial"/>
        <family val="2"/>
      </rPr>
      <t xml:space="preserve"> et </t>
    </r>
    <r>
      <rPr>
        <sz val="11"/>
        <color rgb="FF000000"/>
        <rFont val="Calibri"/>
        <family val="2"/>
        <scheme val="minor"/>
      </rPr>
      <t>Phillis</t>
    </r>
    <r>
      <rPr>
        <sz val="11"/>
        <color rgb="FF333333"/>
        <rFont val="Arial"/>
        <family val="2"/>
      </rPr>
      <t xml:space="preserve"> soient de la trouppe , car je suis partie ce matin de chez </t>
    </r>
    <r>
      <rPr>
        <sz val="11"/>
        <color rgb="FF000000"/>
        <rFont val="Calibri"/>
        <family val="2"/>
        <scheme val="minor"/>
      </rPr>
      <t>Adamas</t>
    </r>
    <r>
      <rPr>
        <sz val="11"/>
        <color rgb="FF333333"/>
        <rFont val="Arial"/>
        <family val="2"/>
      </rPr>
      <t xml:space="preserve"> mon oncle , en dessein de passer tout ce jour avec vous , pour cognoistre si ce que l’ on m’ a dit de vostre vertu , </t>
    </r>
    <r>
      <rPr>
        <sz val="11"/>
        <color rgb="FF000000"/>
        <rFont val="Calibri"/>
        <family val="2"/>
        <scheme val="minor"/>
      </rPr>
      <t>Diane</t>
    </r>
    <r>
      <rPr>
        <sz val="11"/>
        <color rgb="FF333333"/>
        <rFont val="Arial"/>
        <family val="2"/>
      </rPr>
      <t xml:space="preserve"> , de vostre beauté , </t>
    </r>
    <r>
      <rPr>
        <sz val="11"/>
        <color rgb="FF000000"/>
        <rFont val="Calibri"/>
        <family val="2"/>
        <scheme val="minor"/>
      </rPr>
      <t>Astrée</t>
    </r>
    <r>
      <rPr>
        <sz val="11"/>
        <color rgb="FF333333"/>
        <rFont val="Arial"/>
        <family val="2"/>
      </rPr>
      <t xml:space="preserve"> , de vostre merite , </t>
    </r>
    <r>
      <rPr>
        <sz val="11"/>
        <color rgb="FF000000"/>
        <rFont val="Calibri"/>
        <family val="2"/>
        <scheme val="minor"/>
      </rPr>
      <t>Phillis</t>
    </r>
    <r>
      <rPr>
        <sz val="11"/>
        <color rgb="FF333333"/>
        <rFont val="Arial"/>
        <family val="2"/>
      </rPr>
      <t xml:space="preserve"> , respond à la renommée qui est </t>
    </r>
    <r>
      <rPr>
        <b/>
        <sz val="11"/>
        <color rgb="FFCC3300"/>
        <rFont val="Arial"/>
        <family val="2"/>
      </rPr>
      <t>divulguée</t>
    </r>
    <r>
      <rPr>
        <sz val="11"/>
        <color rgb="FF333333"/>
        <rFont val="Arial"/>
        <family val="2"/>
      </rPr>
      <t xml:space="preserve"> de vous .</t>
    </r>
  </si>
  <si>
    <r>
      <t xml:space="preserve">Tous ces galants de cour , dont les femmes sont folles , sont bruyants dans leurs faits et vains dans leurs paroles , de leurs progrès sans cesse on les voit se targuer ; ils n’ ont point de faveurs qu’ ils n’ aillent </t>
    </r>
    <r>
      <rPr>
        <b/>
        <sz val="11"/>
        <color rgb="FFCC3300"/>
        <rFont val="Arial"/>
        <family val="2"/>
      </rPr>
      <t>divulguer</t>
    </r>
    <r>
      <rPr>
        <sz val="11"/>
        <color rgb="FF333333"/>
        <rFont val="Arial"/>
        <family val="2"/>
      </rPr>
      <t xml:space="preserve"> , et leur langue indiscrète , en qui l’ on se confie , déshonore l’ autel où leur coeur sacrifie .</t>
    </r>
  </si>
  <si>
    <r>
      <t xml:space="preserve">Comme la chapelle estoit neuve et n’ estoit pas encore entierement couverte , il y pleuvoit en divers endroits ; et je vous avoüe , mes filles , que je me trouvay ce jour là fort imparfaite , parce que la chose estant </t>
    </r>
    <r>
      <rPr>
        <b/>
        <sz val="11"/>
        <color rgb="FFCC3300"/>
        <rFont val="Arial"/>
        <family val="2"/>
      </rPr>
      <t>divulguée</t>
    </r>
    <r>
      <rPr>
        <sz val="11"/>
        <color rgb="FF333333"/>
        <rFont val="Arial"/>
        <family val="2"/>
      </rPr>
      <t xml:space="preserve"> je ne sçavois à quoy me resoudre .</t>
    </r>
  </si>
  <si>
    <r>
      <t xml:space="preserve">Elle alla en donner avis à la mère abbesse , qui vint , et qui remercia </t>
    </r>
    <r>
      <rPr>
        <sz val="11"/>
        <color rgb="FF000000"/>
        <rFont val="Calibri"/>
        <family val="2"/>
        <scheme val="minor"/>
      </rPr>
      <t>Dieu</t>
    </r>
    <r>
      <rPr>
        <sz val="11"/>
        <color rgb="FF333333"/>
        <rFont val="Arial"/>
        <family val="2"/>
      </rPr>
      <t xml:space="preserve"> de ce merveilleux effet de sa puissance ; mais elle jugea à propos de ne le point </t>
    </r>
    <r>
      <rPr>
        <b/>
        <sz val="11"/>
        <color rgb="FFCC3300"/>
        <rFont val="Arial"/>
        <family val="2"/>
      </rPr>
      <t>divulguer</t>
    </r>
    <r>
      <rPr>
        <sz val="11"/>
        <color rgb="FF333333"/>
        <rFont val="Arial"/>
        <family val="2"/>
      </rPr>
      <t xml:space="preserve"> au dehors , persuadée que , dans la mauvaise disposition où les esprits étoient alors contre leur maison , elles devoient éviter sur toutes choses de faire parler le monde .</t>
    </r>
  </si>
  <si>
    <r>
      <t xml:space="preserve">Ils découvrirent à la mort par qui ils avoient été apostés ; mais ceux qui receurent leur confession ne jugerent pas qu’ il y eut seureté pour eux à la </t>
    </r>
    <r>
      <rPr>
        <b/>
        <sz val="11"/>
        <color rgb="FFCC3300"/>
        <rFont val="Arial"/>
        <family val="2"/>
      </rPr>
      <t>divulguer</t>
    </r>
    <r>
      <rPr>
        <sz val="11"/>
        <color rgb="FF333333"/>
        <rFont val="Arial"/>
        <family val="2"/>
      </rPr>
      <t xml:space="preserve"> .</t>
    </r>
  </si>
  <si>
    <r>
      <t xml:space="preserve">Ne dites rien , s’ il vous plaît , de tout ceci à personne ; il n’ y a point d’ affaire </t>
    </r>
    <r>
      <rPr>
        <b/>
        <sz val="11"/>
        <color rgb="FFCC3300"/>
        <rFont val="Arial"/>
        <family val="2"/>
      </rPr>
      <t>divulguée</t>
    </r>
    <r>
      <rPr>
        <sz val="11"/>
        <color rgb="FF333333"/>
        <rFont val="Arial"/>
        <family val="2"/>
      </rPr>
      <t xml:space="preserve"> qui réussisse , mais sur tout les affaires des malheureux .</t>
    </r>
  </si>
  <si>
    <r>
      <t xml:space="preserve">Je ne trouvay guieres bon que cela se fust </t>
    </r>
    <r>
      <rPr>
        <b/>
        <sz val="11"/>
        <color rgb="FFCC3300"/>
        <rFont val="Arial"/>
        <family val="2"/>
      </rPr>
      <t>divulgué</t>
    </r>
    <r>
      <rPr>
        <sz val="11"/>
        <color rgb="FF333333"/>
        <rFont val="Arial"/>
        <family val="2"/>
      </rPr>
      <t xml:space="preserve"> , et n’ avois communiqué à persone ce que vous m’ en aviez escript si ce n’ est à </t>
    </r>
    <r>
      <rPr>
        <sz val="11"/>
        <color rgb="FF000000"/>
        <rFont val="Calibri"/>
        <family val="2"/>
        <scheme val="minor"/>
      </rPr>
      <t>Mr</t>
    </r>
    <r>
      <rPr>
        <sz val="11"/>
        <color rgb="FF333333"/>
        <rFont val="Arial"/>
        <family val="2"/>
      </rPr>
      <t xml:space="preserve"> </t>
    </r>
    <r>
      <rPr>
        <sz val="11"/>
        <color rgb="FF000000"/>
        <rFont val="Calibri"/>
        <family val="2"/>
        <scheme val="minor"/>
      </rPr>
      <t>Michaelis</t>
    </r>
    <r>
      <rPr>
        <sz val="11"/>
        <color rgb="FF333333"/>
        <rFont val="Arial"/>
        <family val="2"/>
      </rPr>
      <t xml:space="preserve"> seul , qui me tesmoigna de le gouster grandement , encores ne m’ aviez vous pas escript ne l’ adresse , ne la prestation de serment de par de là , que je trouve fort bonnes l’ une et l’ aultre , et n’ y eusse voulu que le silence jusques à la venüe de </t>
    </r>
    <r>
      <rPr>
        <sz val="11"/>
        <color rgb="FF000000"/>
        <rFont val="Calibri"/>
        <family val="2"/>
        <scheme val="minor"/>
      </rPr>
      <t>Mr</t>
    </r>
    <r>
      <rPr>
        <sz val="11"/>
        <color rgb="FF333333"/>
        <rFont val="Arial"/>
        <family val="2"/>
      </rPr>
      <t xml:space="preserve"> </t>
    </r>
    <r>
      <rPr>
        <sz val="11"/>
        <color rgb="FF000000"/>
        <rFont val="Calibri"/>
        <family val="2"/>
        <scheme val="minor"/>
      </rPr>
      <t>Le</t>
    </r>
    <r>
      <rPr>
        <sz val="11"/>
        <color rgb="FF333333"/>
        <rFont val="Arial"/>
        <family val="2"/>
      </rPr>
      <t xml:space="preserve"> </t>
    </r>
    <r>
      <rPr>
        <sz val="11"/>
        <color rgb="FF000000"/>
        <rFont val="Calibri"/>
        <family val="2"/>
        <scheme val="minor"/>
      </rPr>
      <t>Presidant</t>
    </r>
    <r>
      <rPr>
        <sz val="11"/>
        <color rgb="FF333333"/>
        <rFont val="Arial"/>
        <family val="2"/>
      </rPr>
      <t xml:space="preserve"> </t>
    </r>
    <r>
      <rPr>
        <sz val="11"/>
        <color rgb="FF000000"/>
        <rFont val="Calibri"/>
        <family val="2"/>
        <scheme val="minor"/>
      </rPr>
      <t>Seguiran</t>
    </r>
    <r>
      <rPr>
        <sz val="11"/>
        <color rgb="FF333333"/>
        <rFont val="Arial"/>
        <family val="2"/>
      </rPr>
      <t xml:space="preserve"> , dont l’ incertitude tient bien le monde en suspens , et moy entr’ aultres , qui seray bien aise de le voir à l’ advance soit en </t>
    </r>
    <r>
      <rPr>
        <sz val="11"/>
        <color rgb="FF000000"/>
        <rFont val="Calibri"/>
        <family val="2"/>
        <scheme val="minor"/>
      </rPr>
      <t>Avignon</t>
    </r>
    <r>
      <rPr>
        <sz val="11"/>
        <color rgb="FF333333"/>
        <rFont val="Arial"/>
        <family val="2"/>
      </rPr>
      <t xml:space="preserve"> , ou sur le chemin d’ icy là , pour voir ce qu’ il trouvera bon de faire de la visite de mgr le gouverneur pour laquelle </t>
    </r>
    <r>
      <rPr>
        <sz val="11"/>
        <color rgb="FF000000"/>
        <rFont val="Calibri"/>
        <family val="2"/>
        <scheme val="minor"/>
      </rPr>
      <t>Mr</t>
    </r>
    <r>
      <rPr>
        <sz val="11"/>
        <color rgb="FF333333"/>
        <rFont val="Arial"/>
        <family val="2"/>
      </rPr>
      <t xml:space="preserve"> </t>
    </r>
    <r>
      <rPr>
        <sz val="11"/>
        <color rgb="FF000000"/>
        <rFont val="Calibri"/>
        <family val="2"/>
        <scheme val="minor"/>
      </rPr>
      <t>Du</t>
    </r>
    <r>
      <rPr>
        <sz val="11"/>
        <color rgb="FF333333"/>
        <rFont val="Arial"/>
        <family val="2"/>
      </rPr>
      <t xml:space="preserve"> </t>
    </r>
    <r>
      <rPr>
        <sz val="11"/>
        <color rgb="FF000000"/>
        <rFont val="Calibri"/>
        <family val="2"/>
        <scheme val="minor"/>
      </rPr>
      <t>Chailar</t>
    </r>
    <r>
      <rPr>
        <sz val="11"/>
        <color rgb="FF333333"/>
        <rFont val="Arial"/>
        <family val="2"/>
      </rPr>
      <t xml:space="preserve"> desire aussy de le voir comme moy à l’ advance afin de s’ en aller devant , si besoing est , à </t>
    </r>
    <r>
      <rPr>
        <sz val="11"/>
        <color rgb="FF000000"/>
        <rFont val="Calibri"/>
        <family val="2"/>
        <scheme val="minor"/>
      </rPr>
      <t>Marseille</t>
    </r>
    <r>
      <rPr>
        <sz val="11"/>
        <color rgb="FF333333"/>
        <rFont val="Arial"/>
        <family val="2"/>
      </rPr>
      <t xml:space="preserve"> prevenir l’ esprit de mondict seigneur et traicter avec luy de la reception qu’ il entendra faire audict sieur presidant , pour esviter les inconveniants qui advindrent en celle de mr le general des galeres .</t>
    </r>
  </si>
  <si>
    <r>
      <t xml:space="preserve">D’ un autre costé , il estoit asseuré de n’ avoir rien redit ; c’ estoit une chose que l’ on ne pouvoit avoir devinée , elle estoit sceue ; ainsi il falloit que ce fust par l’ un des deux , mais ce qui lui causoit une douleur violente estoit de sçavoir que ce secret estoit entre les mains de quelqu’ un et qu’ apparemment il seroit bientost </t>
    </r>
    <r>
      <rPr>
        <b/>
        <sz val="11"/>
        <color rgb="FFCC3300"/>
        <rFont val="Arial"/>
        <family val="2"/>
      </rPr>
      <t>divulgué</t>
    </r>
    <r>
      <rPr>
        <sz val="11"/>
        <color rgb="FF333333"/>
        <rFont val="Arial"/>
        <family val="2"/>
      </rPr>
      <t xml:space="preserve"> .</t>
    </r>
  </si>
  <si>
    <r>
      <t xml:space="preserve">Ceux qui font le bien , parce qu’ il est bien et non pas parce qu’ il doit être </t>
    </r>
    <r>
      <rPr>
        <b/>
        <sz val="11"/>
        <color rgb="FFCC3300"/>
        <rFont val="Arial"/>
        <family val="2"/>
      </rPr>
      <t>divulgué</t>
    </r>
    <r>
      <rPr>
        <sz val="11"/>
        <color rgb="FF333333"/>
        <rFont val="Arial"/>
        <family val="2"/>
      </rPr>
      <t xml:space="preserve"> , ne se soucient guère de l’ injustice que sa renommée fait à leur vertu .</t>
    </r>
  </si>
  <si>
    <r>
      <t xml:space="preserve">Mais ce n’ est pas assez que de ne point </t>
    </r>
    <r>
      <rPr>
        <b/>
        <sz val="11"/>
        <color rgb="FFCC3300"/>
        <rFont val="Arial"/>
        <family val="2"/>
      </rPr>
      <t>divulguer</t>
    </r>
    <r>
      <rPr>
        <sz val="11"/>
        <color rgb="FF333333"/>
        <rFont val="Arial"/>
        <family val="2"/>
      </rPr>
      <t xml:space="preserve"> notre secret : il y avait tout à l’ heure ici une femme de chambre qui a tout entendu ; il faut la gagner , il faut se hâter .</t>
    </r>
  </si>
  <si>
    <r>
      <t xml:space="preserve">Il souleva les prêtres , en </t>
    </r>
    <r>
      <rPr>
        <b/>
        <sz val="11"/>
        <color rgb="FFCC3300"/>
        <rFont val="Arial"/>
        <family val="2"/>
      </rPr>
      <t>divulguant</t>
    </r>
    <r>
      <rPr>
        <sz val="11"/>
        <color rgb="FF333333"/>
        <rFont val="Arial"/>
        <family val="2"/>
      </rPr>
      <t xml:space="preserve"> , dans ses discours et dans ses écrits , les secrets des mystères ; le peuple , en brisant es effigies des dieux ; la Grèce entière , en niant ouvertement leur existence .</t>
    </r>
  </si>
  <si>
    <r>
      <t xml:space="preserve">La tête de </t>
    </r>
    <r>
      <rPr>
        <sz val="11"/>
        <color rgb="FF000000"/>
        <rFont val="Calibri"/>
        <family val="2"/>
        <scheme val="minor"/>
      </rPr>
      <t>Diagoras</t>
    </r>
    <r>
      <rPr>
        <sz val="11"/>
        <color rgb="FF333333"/>
        <rFont val="Arial"/>
        <family val="2"/>
      </rPr>
      <t xml:space="preserve"> fut mise à prix pour avoir </t>
    </r>
    <r>
      <rPr>
        <b/>
        <sz val="11"/>
        <color rgb="FFCC3300"/>
        <rFont val="Arial"/>
        <family val="2"/>
      </rPr>
      <t>divulgué</t>
    </r>
    <r>
      <rPr>
        <sz val="11"/>
        <color rgb="FF333333"/>
        <rFont val="Arial"/>
        <family val="2"/>
      </rPr>
      <t xml:space="preserve"> le secret des mysteres ; sa philosophie pensa lui coûter la vie .</t>
    </r>
  </si>
  <si>
    <r>
      <t xml:space="preserve">Mais si le scandale consiste essenciellement dans la publicité , je ne vois point celui qu’ on évite en cachant le crime au coupable qui ne peut l’ ignorer , et en le </t>
    </r>
    <r>
      <rPr>
        <b/>
        <sz val="11"/>
        <color rgb="FFCC3300"/>
        <rFont val="Arial"/>
        <family val="2"/>
      </rPr>
      <t>divulgant</t>
    </r>
    <r>
      <rPr>
        <sz val="11"/>
        <color rgb="FF333333"/>
        <rFont val="Arial"/>
        <family val="2"/>
      </rPr>
      <t xml:space="preserve"> parmi tout le reste des hommes qui n’ en savoient rien .</t>
    </r>
  </si>
  <si>
    <r>
      <t xml:space="preserve">Elles y sont si essentielles , que souvent elles en sont l’ ame et le mobile . </t>
    </r>
    <r>
      <rPr>
        <sz val="11"/>
        <color rgb="FF000000"/>
        <rFont val="Calibri"/>
        <family val="2"/>
        <scheme val="minor"/>
      </rPr>
      <t xml:space="preserve">Impénétrables dans les secrets où elles sont personnellement interessées , ne pensez pas que rien se </t>
    </r>
    <r>
      <rPr>
        <b/>
        <sz val="11"/>
        <color rgb="FFCC3300"/>
        <rFont val="Calibri"/>
        <family val="2"/>
        <scheme val="minor"/>
      </rPr>
      <t>divulgue</t>
    </r>
    <r>
      <rPr>
        <sz val="11"/>
        <color rgb="FF000000"/>
        <rFont val="Calibri"/>
        <family val="2"/>
        <scheme val="minor"/>
      </rPr>
      <t xml:space="preserve"> par leur imprudence ; et cette dextérité pour les intrigues , cette manoeuvre délicate , composée , artificieuse , si nécessaire dans les affaires secrettes , les y fait conduire avec plus d’ adresse que les hommes , qui vont quelquefois avec un peu trop de précipitation .</t>
    </r>
  </si>
  <si>
    <r>
      <t xml:space="preserve">La première opération dont il a été question , a été une promesse réciproque de ne rien </t>
    </r>
    <r>
      <rPr>
        <b/>
        <sz val="11"/>
        <color rgb="FFCC3300"/>
        <rFont val="Arial"/>
        <family val="2"/>
      </rPr>
      <t>divulguer</t>
    </r>
    <r>
      <rPr>
        <sz val="11"/>
        <color rgb="FF333333"/>
        <rFont val="Arial"/>
        <family val="2"/>
      </rPr>
      <t xml:space="preserve"> de ce qui serait dit : on l’ avait rédigée , mais ces messieurs tiennent beaucoup à l’ étiquette , ils voulaient toujours mettre l’ empereur avant la république , et j’ ai refusé net .</t>
    </r>
  </si>
  <si>
    <r>
      <t xml:space="preserve">Le secret de sa retraite fut </t>
    </r>
    <r>
      <rPr>
        <b/>
        <sz val="11"/>
        <color rgb="FFCC3300"/>
        <rFont val="Arial"/>
        <family val="2"/>
      </rPr>
      <t>divulgué</t>
    </r>
    <r>
      <rPr>
        <sz val="11"/>
        <color rgb="FF333333"/>
        <rFont val="Arial"/>
        <family val="2"/>
      </rPr>
      <t xml:space="preserve"> , &amp; comme à quelque chose malheur est bon , cette petite trahison lui procura l’ avantage de faire un miracle parmi les Gentils .</t>
    </r>
  </si>
  <si>
    <r>
      <t xml:space="preserve">Nous n’ avons envie ni l’ un ni l’ autre de le </t>
    </r>
    <r>
      <rPr>
        <b/>
        <sz val="11"/>
        <color rgb="FFCC3300"/>
        <rFont val="Arial"/>
        <family val="2"/>
      </rPr>
      <t>divulguer</t>
    </r>
    <r>
      <rPr>
        <sz val="11"/>
        <color rgb="FF333333"/>
        <rFont val="Arial"/>
        <family val="2"/>
      </rPr>
      <t xml:space="preserve"> .</t>
    </r>
  </si>
  <si>
    <r>
      <t xml:space="preserve">Elle m’ avoit gardé exactement le secret sur cet article , du moins jusqu’ à mon départ . </t>
    </r>
    <r>
      <rPr>
        <sz val="11"/>
        <color rgb="FF000000"/>
        <rFont val="Calibri"/>
        <family val="2"/>
        <scheme val="minor"/>
      </rPr>
      <t xml:space="preserve">Je n’ en souhaitois pas davantage ; peu m’ importoit qu’ il fut </t>
    </r>
    <r>
      <rPr>
        <b/>
        <sz val="11"/>
        <color rgb="FFCC3300"/>
        <rFont val="Calibri"/>
        <family val="2"/>
        <scheme val="minor"/>
      </rPr>
      <t>divulgué</t>
    </r>
    <r>
      <rPr>
        <sz val="11"/>
        <color rgb="FF000000"/>
        <rFont val="Calibri"/>
        <family val="2"/>
        <scheme val="minor"/>
      </rPr>
      <t xml:space="preserve"> après .</t>
    </r>
  </si>
  <si>
    <r>
      <t xml:space="preserve">Le marquis me représenta que ç’ aurait été le perdre , que de </t>
    </r>
    <r>
      <rPr>
        <b/>
        <sz val="11"/>
        <color rgb="FFCC3300"/>
        <rFont val="Arial"/>
        <family val="2"/>
      </rPr>
      <t>divulguer</t>
    </r>
    <r>
      <rPr>
        <sz val="11"/>
        <color rgb="FF333333"/>
        <rFont val="Arial"/>
        <family val="2"/>
      </rPr>
      <t xml:space="preserve"> un pareil secret .</t>
    </r>
  </si>
  <si>
    <r>
      <t xml:space="preserve">Tout bien considéré , continua une troisième , si les aventures d’ une femme doivent être </t>
    </r>
    <r>
      <rPr>
        <b/>
        <sz val="11"/>
        <color rgb="FFCC3300"/>
        <rFont val="Arial"/>
        <family val="2"/>
      </rPr>
      <t>divulguées</t>
    </r>
    <r>
      <rPr>
        <sz val="11"/>
        <color rgb="FF333333"/>
        <rFont val="Arial"/>
        <family val="2"/>
      </rPr>
      <t xml:space="preserve"> , il vaut mieux que ce soit par son bijou que par son amant .</t>
    </r>
  </si>
  <si>
    <r>
      <t xml:space="preserve">Il a communiqué à l’ Eclair le texte du bordereau ; il a </t>
    </r>
    <r>
      <rPr>
        <b/>
        <sz val="11"/>
        <color rgb="FFC00000"/>
        <rFont val="Calibri"/>
        <family val="2"/>
        <scheme val="minor"/>
      </rPr>
      <t>divulgué</t>
    </r>
    <r>
      <rPr>
        <sz val="11"/>
        <color rgb="FF000000"/>
        <rFont val="Calibri"/>
        <family val="2"/>
        <scheme val="minor"/>
      </rPr>
      <t xml:space="preserve"> la pièce secrète : " cette canaille de D ... "</t>
    </r>
  </si>
  <si>
    <r>
      <t xml:space="preserve">Il paya chèrement une épreuve des édits qu’ on imprimait , </t>
    </r>
    <r>
      <rPr>
        <b/>
        <sz val="11"/>
        <color rgb="FFCC3300"/>
        <rFont val="Arial"/>
        <family val="2"/>
      </rPr>
      <t>divulgua</t>
    </r>
    <r>
      <rPr>
        <sz val="11"/>
        <color rgb="FF333333"/>
        <rFont val="Arial"/>
        <family val="2"/>
      </rPr>
      <t xml:space="preserve"> le secret , échauffa le parlement , et fit lier les pairs et les parlemens du royaume par le serment de ne pas recevoir ces édits .</t>
    </r>
  </si>
  <si>
    <r>
      <t xml:space="preserve">Mais les religieuses lui défendaient tout autre confesseur , craignant qu’ elle ne </t>
    </r>
    <r>
      <rPr>
        <b/>
        <sz val="11"/>
        <color rgb="FFCC3300"/>
        <rFont val="Arial"/>
        <family val="2"/>
      </rPr>
      <t>divulguât</t>
    </r>
    <r>
      <rPr>
        <sz val="11"/>
        <color rgb="FF333333"/>
        <rFont val="Arial"/>
        <family val="2"/>
      </rPr>
      <t xml:space="preserve"> leurs petits mystères .</t>
    </r>
  </si>
  <si>
    <r>
      <t xml:space="preserve">Il se trouve que , précisément , les cas les plus graves , - diffamation de la famille , adultère , - sont ceux où le prétendu remède aggrave le mal en le </t>
    </r>
    <r>
      <rPr>
        <b/>
        <sz val="11"/>
        <color rgb="FFCC3300"/>
        <rFont val="Arial"/>
        <family val="2"/>
      </rPr>
      <t>divulguant</t>
    </r>
    <r>
      <rPr>
        <sz val="11"/>
        <color rgb="FF333333"/>
        <rFont val="Arial"/>
        <family val="2"/>
      </rPr>
      <t xml:space="preserve"> .</t>
    </r>
  </si>
  <si>
    <r>
      <t xml:space="preserve">Je me réserve de le </t>
    </r>
    <r>
      <rPr>
        <b/>
        <sz val="11"/>
        <color rgb="FFCC3300"/>
        <rFont val="Arial"/>
        <family val="2"/>
      </rPr>
      <t>divulguer</t>
    </r>
    <r>
      <rPr>
        <sz val="11"/>
        <color rgb="FF333333"/>
        <rFont val="Arial"/>
        <family val="2"/>
      </rPr>
      <t xml:space="preserve"> à qui bon me semblera .</t>
    </r>
  </si>
  <si>
    <r>
      <t xml:space="preserve">Pendant cette scène , je fus deux ou trois fois sur le point d’ avouer qui j’ étais à Rosette ; mais la crainte de passer pour une aventurière et de voir mon secret </t>
    </r>
    <r>
      <rPr>
        <b/>
        <sz val="11"/>
        <color rgb="FFCC3300"/>
        <rFont val="Arial"/>
        <family val="2"/>
      </rPr>
      <t>divulgué</t>
    </r>
    <r>
      <rPr>
        <sz val="11"/>
        <color rgb="FF333333"/>
        <rFont val="Arial"/>
        <family val="2"/>
      </rPr>
      <t xml:space="preserve"> retint sur mes lèvres les paroles prêtes à s’ envoler .</t>
    </r>
  </si>
  <si>
    <r>
      <t xml:space="preserve">Les </t>
    </r>
    <r>
      <rPr>
        <i/>
        <sz val="11"/>
        <color rgb="FF333333"/>
        <rFont val="Arial"/>
        <family val="2"/>
      </rPr>
      <t>réflexions politiques</t>
    </r>
    <r>
      <rPr>
        <sz val="11"/>
        <color rgb="FF333333"/>
        <rFont val="Arial"/>
        <family val="2"/>
      </rPr>
      <t xml:space="preserve"> </t>
    </r>
    <r>
      <rPr>
        <b/>
        <sz val="11"/>
        <color rgb="FFCC3300"/>
        <rFont val="Arial"/>
        <family val="2"/>
      </rPr>
      <t>divulguèrent</t>
    </r>
    <r>
      <rPr>
        <sz val="11"/>
        <color rgb="FF333333"/>
        <rFont val="Arial"/>
        <family val="2"/>
      </rPr>
      <t xml:space="preserve"> mes doctrines constitutionnelles : la cour en reçut une impression que ma fidélité aux </t>
    </r>
    <r>
      <rPr>
        <sz val="11"/>
        <color rgb="FF000000"/>
        <rFont val="Calibri"/>
        <family val="2"/>
        <scheme val="minor"/>
      </rPr>
      <t>Bourbons</t>
    </r>
    <r>
      <rPr>
        <sz val="11"/>
        <color rgb="FF333333"/>
        <rFont val="Arial"/>
        <family val="2"/>
      </rPr>
      <t xml:space="preserve"> n’ a pu effacer .</t>
    </r>
  </si>
  <si>
    <r>
      <t xml:space="preserve">Cependant Pachéco </t>
    </r>
    <r>
      <rPr>
        <b/>
        <sz val="11"/>
        <color rgb="FFCC3300"/>
        <rFont val="Arial"/>
        <family val="2"/>
      </rPr>
      <t>divulgua</t>
    </r>
    <r>
      <rPr>
        <sz val="11"/>
        <color rgb="FF333333"/>
        <rFont val="Arial"/>
        <family val="2"/>
      </rPr>
      <t xml:space="preserve"> sourdement le secret des amours du prince , et bientôt toute la cour en fut informée .</t>
    </r>
  </si>
  <si>
    <r>
      <t xml:space="preserve">Mieux vaudrait que je vous rendisse fou que de vous </t>
    </r>
    <r>
      <rPr>
        <b/>
        <sz val="11"/>
        <color rgb="FFCC3300"/>
        <rFont val="Arial"/>
        <family val="2"/>
      </rPr>
      <t>divulguer</t>
    </r>
    <r>
      <rPr>
        <sz val="11"/>
        <color rgb="FF333333"/>
        <rFont val="Arial"/>
        <family val="2"/>
      </rPr>
      <t xml:space="preserve"> voleur .</t>
    </r>
  </si>
  <si>
    <r>
      <t xml:space="preserve">Le mariage ne devait être </t>
    </r>
    <r>
      <rPr>
        <b/>
        <sz val="11"/>
        <color rgb="FFCC3300"/>
        <rFont val="Arial"/>
        <family val="2"/>
      </rPr>
      <t>divulgué</t>
    </r>
    <r>
      <rPr>
        <sz val="11"/>
        <color rgb="FF333333"/>
        <rFont val="Arial"/>
        <family val="2"/>
      </rPr>
      <t xml:space="preserve"> que lorsque les deux jeunes gens se seraient mis d’ accord , et </t>
    </r>
    <r>
      <rPr>
        <sz val="11"/>
        <color rgb="FF000000"/>
        <rFont val="Calibri"/>
        <family val="2"/>
        <scheme val="minor"/>
      </rPr>
      <t>Madame</t>
    </r>
    <r>
      <rPr>
        <sz val="11"/>
        <color rgb="FF333333"/>
        <rFont val="Arial"/>
        <family val="2"/>
      </rPr>
      <t xml:space="preserve"> </t>
    </r>
    <r>
      <rPr>
        <sz val="11"/>
        <color rgb="FF000000"/>
        <rFont val="Calibri"/>
        <family val="2"/>
        <scheme val="minor"/>
      </rPr>
      <t>Grandfief</t>
    </r>
    <r>
      <rPr>
        <sz val="11"/>
        <color rgb="FF333333"/>
        <rFont val="Arial"/>
        <family val="2"/>
      </rPr>
      <t xml:space="preserve"> , sûre de l’ obéissance de sa fille , convaincue d’ ailleurs de l’ attrait irrésistible de la beauté de </t>
    </r>
    <r>
      <rPr>
        <sz val="11"/>
        <color rgb="FF000000"/>
        <rFont val="Calibri"/>
        <family val="2"/>
        <scheme val="minor"/>
      </rPr>
      <t>Georgette</t>
    </r>
    <r>
      <rPr>
        <sz val="11"/>
        <color rgb="FF333333"/>
        <rFont val="Arial"/>
        <family val="2"/>
      </rPr>
      <t xml:space="preserve"> , accepta cette condition , bien qu’ elle lui parût ridiculement romanesque .</t>
    </r>
  </si>
  <si>
    <r>
      <t xml:space="preserve">Mais , bien avant la signature , Marguerite avait envoyé le traité à Anvers et autres villes pour l’ imprimer , en </t>
    </r>
    <r>
      <rPr>
        <b/>
        <sz val="11"/>
        <color rgb="FFCC3300"/>
        <rFont val="Arial"/>
        <family val="2"/>
      </rPr>
      <t>divulguer</t>
    </r>
    <r>
      <rPr>
        <sz val="11"/>
        <color rgb="FF333333"/>
        <rFont val="Arial"/>
        <family val="2"/>
      </rPr>
      <t xml:space="preserve"> toutes les clauses publiques ou secrètes , pour que l’ Italie , l’ Allemagne , l’ Angleterre et le monde sussent que la France avait trahi tous ses amis , les avait compromis , exploités et livrés .</t>
    </r>
  </si>
  <si>
    <r>
      <t xml:space="preserve">L’ espagnol , une dernière fois , voulut faire donner parole aux assistants , de ne rien </t>
    </r>
    <r>
      <rPr>
        <b/>
        <sz val="11"/>
        <color rgb="FFCC3300"/>
        <rFont val="Arial"/>
        <family val="2"/>
      </rPr>
      <t>divulguer</t>
    </r>
    <r>
      <rPr>
        <sz val="11"/>
        <color rgb="FF333333"/>
        <rFont val="Arial"/>
        <family val="2"/>
      </rPr>
      <t xml:space="preserve"> de l’ affaire .</t>
    </r>
  </si>
  <si>
    <r>
      <t xml:space="preserve">Sur ses propres fantaisies , il n’ est pas moins indiscret : ayant brusqué le dénouement , il </t>
    </r>
    <r>
      <rPr>
        <b/>
        <sz val="11"/>
        <color rgb="FFC00000"/>
        <rFont val="Calibri"/>
        <family val="2"/>
        <scheme val="minor"/>
      </rPr>
      <t xml:space="preserve">divulgue </t>
    </r>
    <r>
      <rPr>
        <sz val="11"/>
        <color rgb="FF000000"/>
        <rFont val="Calibri"/>
        <family val="2"/>
        <scheme val="minor"/>
      </rPr>
      <t>le fait et dit le nom : bien mieux , il avertit Joséphine , lui donne des détails intimes et ne tolère pas qu’ elle se plaigne .</t>
    </r>
  </si>
  <si>
    <r>
      <t xml:space="preserve">De plus , je ne peux être assez prompt pour </t>
    </r>
    <r>
      <rPr>
        <b/>
        <sz val="11"/>
        <color rgb="FFCC3300"/>
        <rFont val="Arial"/>
        <family val="2"/>
      </rPr>
      <t>divulguer</t>
    </r>
    <r>
      <rPr>
        <sz val="11"/>
        <color rgb="FF333333"/>
        <rFont val="Arial"/>
        <family val="2"/>
      </rPr>
      <t xml:space="preserve"> les perpétuelles modifications de mon moi .</t>
    </r>
  </si>
  <si>
    <r>
      <t xml:space="preserve">L’ idée de </t>
    </r>
    <r>
      <rPr>
        <sz val="11"/>
        <color rgb="FF000000"/>
        <rFont val="Calibri"/>
        <family val="2"/>
        <scheme val="minor"/>
      </rPr>
      <t>Scriassine</t>
    </r>
    <r>
      <rPr>
        <sz val="11"/>
        <color rgb="FF333333"/>
        <rFont val="Arial"/>
        <family val="2"/>
      </rPr>
      <t xml:space="preserve"> , c’ était évidemment que </t>
    </r>
    <r>
      <rPr>
        <sz val="11"/>
        <color rgb="FF000000"/>
        <rFont val="Calibri"/>
        <family val="2"/>
        <scheme val="minor"/>
      </rPr>
      <t>Robert</t>
    </r>
    <r>
      <rPr>
        <sz val="11"/>
        <color rgb="FF333333"/>
        <rFont val="Arial"/>
        <family val="2"/>
      </rPr>
      <t xml:space="preserve"> l’ aidât à </t>
    </r>
    <r>
      <rPr>
        <b/>
        <sz val="11"/>
        <color rgb="FFCC3300"/>
        <rFont val="Arial"/>
        <family val="2"/>
      </rPr>
      <t>divulguer</t>
    </r>
    <r>
      <rPr>
        <sz val="11"/>
        <color rgb="FF333333"/>
        <rFont val="Arial"/>
        <family val="2"/>
      </rPr>
      <t xml:space="preserve"> ces faits : il me semblait qu’ on n’ avait pas le droit de les taire .</t>
    </r>
  </si>
  <si>
    <r>
      <t xml:space="preserve">Ces grands comédiens savent d’ un seul coup se hérisser de pointes comme une bête ou s’ armer d’ humble douceur comme une plante et ne </t>
    </r>
    <r>
      <rPr>
        <b/>
        <sz val="11"/>
        <color rgb="FFCC3300"/>
        <rFont val="Arial"/>
        <family val="2"/>
      </rPr>
      <t>divulguent</t>
    </r>
    <r>
      <rPr>
        <sz val="11"/>
        <color rgb="FF333333"/>
        <rFont val="Arial"/>
        <family val="2"/>
      </rPr>
      <t xml:space="preserve"> jamais les rites obscurs de leur religion .</t>
    </r>
  </si>
  <si>
    <r>
      <t xml:space="preserve">La Fayette chevaleresque la rendit à son auteur et n’ en </t>
    </r>
    <r>
      <rPr>
        <b/>
        <sz val="11"/>
        <color rgb="FFCC3300"/>
        <rFont val="Arial"/>
        <family val="2"/>
      </rPr>
      <t>divulgua</t>
    </r>
    <r>
      <rPr>
        <sz val="11"/>
        <color rgb="FF333333"/>
        <rFont val="Arial"/>
        <family val="2"/>
      </rPr>
      <t xml:space="preserve"> pas l’ existence .</t>
    </r>
  </si>
  <si>
    <r>
      <t xml:space="preserve">L’ extrême différence d’ âge qu’ il y a entre nous me permet de reconnaître sans ridicule que cette présentation , ces causeries , cette vague amorce de relations étaient pour vous , ce n’ est pas à moi de dire un honneur , mais enfin à tout le moins un avantage dont je trouve que votre sottise fut non point de l’ avoir </t>
    </r>
    <r>
      <rPr>
        <b/>
        <sz val="11"/>
        <color rgb="FFCC3300"/>
        <rFont val="Arial"/>
        <family val="2"/>
      </rPr>
      <t>divulgué</t>
    </r>
    <r>
      <rPr>
        <sz val="11"/>
        <color rgb="FF333333"/>
        <rFont val="Arial"/>
        <family val="2"/>
      </rPr>
      <t xml:space="preserve"> , mais de n’ avoir pas su le conserver .</t>
    </r>
  </si>
  <si>
    <r>
      <t xml:space="preserve">Et pourtant je ne puis ni regretter d’ avoir écrit ces pages , ni même de les avoir </t>
    </r>
    <r>
      <rPr>
        <b/>
        <sz val="11"/>
        <color rgb="FFCC3300"/>
        <rFont val="Arial"/>
        <family val="2"/>
      </rPr>
      <t>divulguées</t>
    </r>
    <r>
      <rPr>
        <sz val="11"/>
        <color rgb="FF333333"/>
        <rFont val="Arial"/>
        <family val="2"/>
      </rPr>
      <t xml:space="preserve"> .</t>
    </r>
  </si>
  <si>
    <r>
      <t xml:space="preserve">Les innombrables amours de notre don juan , s’ il y fait sans peine allusion , il ne </t>
    </r>
    <r>
      <rPr>
        <b/>
        <sz val="11"/>
        <color rgb="FFCC3300"/>
        <rFont val="Arial"/>
        <family val="2"/>
      </rPr>
      <t>divulgue</t>
    </r>
    <r>
      <rPr>
        <sz val="11"/>
        <color rgb="FF333333"/>
        <rFont val="Arial"/>
        <family val="2"/>
      </rPr>
      <t xml:space="preserve"> pas l’ identité de ses partenaires .</t>
    </r>
  </si>
  <si>
    <r>
      <t xml:space="preserve">Elle profita de ce trouble pour l’ achever , et , frappant de grands coups sur sa tête , le somma de ne plus la regarder d’ un oeil languide , d’ épouser </t>
    </r>
    <r>
      <rPr>
        <sz val="11"/>
        <color rgb="FF000000"/>
        <rFont val="Calibri"/>
        <family val="2"/>
        <scheme val="minor"/>
      </rPr>
      <t>Agathe</t>
    </r>
    <r>
      <rPr>
        <sz val="11"/>
        <color rgb="FF333333"/>
        <rFont val="Arial"/>
        <family val="2"/>
      </rPr>
      <t xml:space="preserve"> et de ne jamais </t>
    </r>
    <r>
      <rPr>
        <b/>
        <sz val="11"/>
        <color rgb="FFCC3300"/>
        <rFont val="Arial"/>
        <family val="2"/>
      </rPr>
      <t>divulguer</t>
    </r>
    <r>
      <rPr>
        <sz val="11"/>
        <color rgb="FF333333"/>
        <rFont val="Arial"/>
        <family val="2"/>
      </rPr>
      <t xml:space="preserve"> son rôle de pacificatrice .</t>
    </r>
  </si>
  <si>
    <r>
      <t xml:space="preserve">Mon tendre secret fut </t>
    </r>
    <r>
      <rPr>
        <b/>
        <sz val="11"/>
        <color rgb="FFCC3300"/>
        <rFont val="Arial"/>
        <family val="2"/>
      </rPr>
      <t xml:space="preserve">divulgué ; </t>
    </r>
    <r>
      <rPr>
        <sz val="11"/>
        <color rgb="FF333333"/>
        <rFont val="Arial"/>
        <family val="2"/>
      </rPr>
      <t>toute la ville en fit des gorges chaudes .</t>
    </r>
  </si>
  <si>
    <r>
      <t xml:space="preserve">Mais , sur ces entrefaites , le journal </t>
    </r>
    <r>
      <rPr>
        <i/>
        <sz val="11"/>
        <color rgb="FF333333"/>
        <rFont val="Arial"/>
        <family val="2"/>
      </rPr>
      <t>le temps</t>
    </r>
    <r>
      <rPr>
        <sz val="11"/>
        <color rgb="FF333333"/>
        <rFont val="Arial"/>
        <family val="2"/>
      </rPr>
      <t xml:space="preserve"> </t>
    </r>
    <r>
      <rPr>
        <b/>
        <sz val="11"/>
        <color rgb="FFCC3300"/>
        <rFont val="Arial"/>
        <family val="2"/>
      </rPr>
      <t>divulgua</t>
    </r>
    <r>
      <rPr>
        <sz val="11"/>
        <color rgb="FF333333"/>
        <rFont val="Arial"/>
        <family val="2"/>
      </rPr>
      <t xml:space="preserve"> ces pourparlers en publiant les grandes lignes du projet .</t>
    </r>
  </si>
  <si>
    <r>
      <t xml:space="preserve">Ces notes avaient </t>
    </r>
    <r>
      <rPr>
        <b/>
        <sz val="11"/>
        <color rgb="FFCC3300"/>
        <rFont val="Arial"/>
        <family val="2"/>
      </rPr>
      <t>divulgué</t>
    </r>
    <r>
      <rPr>
        <sz val="11"/>
        <color rgb="FF333333"/>
        <rFont val="Arial"/>
        <family val="2"/>
      </rPr>
      <t xml:space="preserve"> le coup de </t>
    </r>
    <r>
      <rPr>
        <i/>
        <sz val="11"/>
        <color rgb="FF333333"/>
        <rFont val="Arial"/>
        <family val="2"/>
      </rPr>
      <t>l’ os de</t>
    </r>
    <r>
      <rPr>
        <sz val="11"/>
        <color rgb="FF333333"/>
        <rFont val="Arial"/>
        <family val="2"/>
      </rPr>
      <t xml:space="preserve"> </t>
    </r>
    <r>
      <rPr>
        <i/>
        <sz val="11"/>
        <color rgb="FF333333"/>
        <rFont val="Arial"/>
        <family val="2"/>
      </rPr>
      <t>mouton</t>
    </r>
    <r>
      <rPr>
        <sz val="11"/>
        <color rgb="FF333333"/>
        <rFont val="Arial"/>
        <family val="2"/>
      </rPr>
      <t xml:space="preserve"> et nous avaient appris qu’ à l’ analyse les marques laissées sur l’ os de mouton s’ étaient révélées </t>
    </r>
    <r>
      <rPr>
        <i/>
        <sz val="11"/>
        <color rgb="FF333333"/>
        <rFont val="Arial"/>
        <family val="2"/>
      </rPr>
      <t xml:space="preserve">de sang humain ; </t>
    </r>
    <r>
      <rPr>
        <sz val="11"/>
        <color rgb="FF333333"/>
        <rFont val="Arial"/>
        <family val="2"/>
      </rPr>
      <t xml:space="preserve">il y avait là les traces fraîches </t>
    </r>
    <r>
      <rPr>
        <i/>
        <sz val="11"/>
        <color rgb="FF333333"/>
        <rFont val="Arial"/>
        <family val="2"/>
      </rPr>
      <t xml:space="preserve">du sang de Mlle Stangerson ; </t>
    </r>
    <r>
      <rPr>
        <sz val="11"/>
        <color rgb="FF333333"/>
        <rFont val="Arial"/>
        <family val="2"/>
      </rPr>
      <t>les traces anciennes provenaient d’ autres crimes pouvant remonter à plusieurs années ... vous pensez si l’ affaire défrayait la presse du monde entier .</t>
    </r>
  </si>
  <si>
    <r>
      <t xml:space="preserve">Ce qui fait frémir , c’ est que la presse ne </t>
    </r>
    <r>
      <rPr>
        <b/>
        <sz val="11"/>
        <color rgb="FFCC3300"/>
        <rFont val="Arial"/>
        <family val="2"/>
      </rPr>
      <t>divulgue</t>
    </r>
    <r>
      <rPr>
        <sz val="11"/>
        <color rgb="FF333333"/>
        <rFont val="Arial"/>
        <family val="2"/>
      </rPr>
      <t xml:space="preserve"> que les cas extrêmes .</t>
    </r>
  </si>
  <si>
    <r>
      <t xml:space="preserve">Son amour était aussi </t>
    </r>
    <r>
      <rPr>
        <b/>
        <sz val="11"/>
        <color rgb="FFCC3300"/>
        <rFont val="Arial"/>
        <family val="2"/>
      </rPr>
      <t>ébruité</t>
    </r>
    <r>
      <rPr>
        <sz val="11"/>
        <color rgb="FF333333"/>
        <rFont val="Arial"/>
        <family val="2"/>
      </rPr>
      <t xml:space="preserve"> avant qu’ après sa fuite , grace aux folies et aux noirceurs de ses parens , ce qui équivalait pour sa réputation à l’ exécution même de ses projets .</t>
    </r>
  </si>
  <si>
    <r>
      <t xml:space="preserve">Quand il s’ agit d’ </t>
    </r>
    <r>
      <rPr>
        <b/>
        <sz val="11"/>
        <color rgb="FFCC3300"/>
        <rFont val="Arial"/>
        <family val="2"/>
      </rPr>
      <t>ébruiter</t>
    </r>
    <r>
      <rPr>
        <sz val="11"/>
        <color rgb="FF333333"/>
        <rFont val="Arial"/>
        <family val="2"/>
      </rPr>
      <t xml:space="preserve"> la foiblesse d’ une femme , on ne sauroit faire trop de diligence .</t>
    </r>
  </si>
  <si>
    <r>
      <t xml:space="preserve">Je suis en regle , comme vous sentez bien ; j’ ai vîte </t>
    </r>
    <r>
      <rPr>
        <b/>
        <sz val="11"/>
        <color rgb="FFCC3300"/>
        <rFont val="Arial"/>
        <family val="2"/>
      </rPr>
      <t>ébruité</t>
    </r>
    <r>
      <rPr>
        <sz val="11"/>
        <color rgb="FF333333"/>
        <rFont val="Arial"/>
        <family val="2"/>
      </rPr>
      <t xml:space="preserve"> l’ aventure , et je me suis mis d’ autant plus à mon aise sur les indiscrétions , qu’ on étoit plus circonspect sur les confidences .</t>
    </r>
  </si>
  <si>
    <r>
      <t xml:space="preserve">Tu as fort bien fait , quoi qu’ on en puisse dire , d’ </t>
    </r>
    <r>
      <rPr>
        <b/>
        <sz val="11"/>
        <color rgb="FFCC3300"/>
        <rFont val="Arial"/>
        <family val="2"/>
      </rPr>
      <t>ébruiter</t>
    </r>
    <r>
      <rPr>
        <sz val="11"/>
        <color rgb="FF333333"/>
        <rFont val="Arial"/>
        <family val="2"/>
      </rPr>
      <t xml:space="preserve"> ta maternité .</t>
    </r>
  </si>
  <si>
    <r>
      <t xml:space="preserve">Mais au reste , en supposant , comme je l’ espère , qu’ il ne sera jamais nécessaire d’ </t>
    </r>
    <r>
      <rPr>
        <b/>
        <sz val="11"/>
        <color rgb="FFCC3300"/>
        <rFont val="Arial"/>
        <family val="2"/>
      </rPr>
      <t>ébruiter</t>
    </r>
    <r>
      <rPr>
        <sz val="11"/>
        <color rgb="FF333333"/>
        <rFont val="Arial"/>
        <family val="2"/>
      </rPr>
      <t xml:space="preserve"> cette affaire , je vous en demande le secret , et je mets mes dernières fautes à couvert sous l’ aile de votre charité .</t>
    </r>
  </si>
  <si>
    <r>
      <t xml:space="preserve">Mais à l’ examen vous ne vous offrez plus à lui , ensuite il sort ; la réformée embrasse ses compagnes , elle leur promet mille et mille fois de les servir , de porter des plaintes , d’ </t>
    </r>
    <r>
      <rPr>
        <b/>
        <sz val="11"/>
        <color rgb="FFCC3300"/>
        <rFont val="Arial"/>
        <family val="2"/>
      </rPr>
      <t>ébruiter</t>
    </r>
    <r>
      <rPr>
        <sz val="11"/>
        <color rgb="FF333333"/>
        <rFont val="Arial"/>
        <family val="2"/>
      </rPr>
      <t xml:space="preserve"> ce qui se passe , l’ heure sonne , le moine paraît , la fille part , et l’ on n’ entend plus parler d’ elle .</t>
    </r>
  </si>
  <si>
    <r>
      <t xml:space="preserve">Il étoit à craindre que l’ on ne vînt à </t>
    </r>
    <r>
      <rPr>
        <b/>
        <sz val="11"/>
        <color rgb="FFCC3300"/>
        <rFont val="Arial"/>
        <family val="2"/>
      </rPr>
      <t>ébruiter</t>
    </r>
    <r>
      <rPr>
        <sz val="11"/>
        <color rgb="FF333333"/>
        <rFont val="Arial"/>
        <family val="2"/>
      </rPr>
      <t xml:space="preserve"> nos discours .</t>
    </r>
  </si>
  <si>
    <r>
      <t xml:space="preserve">Hé quoi! Sur un prétexte absurde et mandié , aller de porte en porte implorer la pitié , y faire de sa vie un journal équivoque , que personne ne croit , et dont chacun se moque suborner des témoins , gagner des partisans ; remplir les tribunaux de ses cris indécens ; y faire débiter des plaintes infidelles ; inonder le public d’ injurieux libelles ; </t>
    </r>
    <r>
      <rPr>
        <b/>
        <sz val="11"/>
        <color rgb="FFC00000"/>
        <rFont val="Arial"/>
        <family val="2"/>
      </rPr>
      <t>ébruiter</t>
    </r>
    <r>
      <rPr>
        <sz val="11"/>
        <color rgb="FF333333"/>
        <rFont val="Arial"/>
        <family val="2"/>
      </rPr>
      <t xml:space="preserve"> des malheurs qu’ on pouvoit empêcher , ou qu’ au moins la raison devoit faire cacher : je ne puis seulement soutenir cette idée .</t>
    </r>
  </si>
  <si>
    <r>
      <t xml:space="preserve">Les ménages civilisés n’ étant qu’ un assaut de fourberie , tant de l’ homme que de la femme , il convient de ne rien </t>
    </r>
    <r>
      <rPr>
        <b/>
        <sz val="11"/>
        <color rgb="FFCC3300"/>
        <rFont val="Arial"/>
        <family val="2"/>
      </rPr>
      <t>ébruiter</t>
    </r>
    <r>
      <rPr>
        <sz val="11"/>
        <color rgb="FF333333"/>
        <rFont val="Arial"/>
        <family val="2"/>
      </rPr>
      <t xml:space="preserve"> et ne pas charger aucun des deux époux aux dépens de l’ autre , car , en thèse générale , ils ne valent pas mieux .</t>
    </r>
  </si>
  <si>
    <r>
      <t xml:space="preserve">Puis , comme il s’ agissait , avant toute chose , d’ obtenir pour la campagne projetée la coopération des Grandes compagnies avant de rien </t>
    </r>
    <r>
      <rPr>
        <b/>
        <sz val="11"/>
        <color rgb="FFCC3300"/>
        <rFont val="Arial"/>
        <family val="2"/>
      </rPr>
      <t>ébruiter</t>
    </r>
    <r>
      <rPr>
        <sz val="11"/>
        <color rgb="FF333333"/>
        <rFont val="Arial"/>
        <family val="2"/>
      </rPr>
      <t xml:space="preserve"> , de peur que don Pedro n’ achetât , à prix d’ argent , non pas le secours des capitaines en Espagne , mais leur séjour en France , séjour qui empêcherait naturellement le roi Charles V de porter ses armes ailleurs , le roi Charles donna congé au connétable et au chevalier de Mauléon qui devait lui servir d’ introducteur .</t>
    </r>
  </si>
  <si>
    <r>
      <t xml:space="preserve">Il espérait d’ ailleurs que l’ affaire ne s’ </t>
    </r>
    <r>
      <rPr>
        <b/>
        <sz val="11"/>
        <color rgb="FFCC3300"/>
        <rFont val="Arial"/>
        <family val="2"/>
      </rPr>
      <t>ébruiterait</t>
    </r>
    <r>
      <rPr>
        <sz val="11"/>
        <color rgb="FF333333"/>
        <rFont val="Arial"/>
        <family val="2"/>
      </rPr>
      <t xml:space="preserve"> pas , que son nom , lui absent , y serait à peine prononcé et en tout cas ne retentirait pas au delà du plaid de la tournelle .</t>
    </r>
  </si>
  <si>
    <r>
      <t xml:space="preserve">Il commença par montrer ces preuves à Mariette , en la priant de n’ en rien </t>
    </r>
    <r>
      <rPr>
        <b/>
        <sz val="11"/>
        <color rgb="FFCC3300"/>
        <rFont val="Arial"/>
        <family val="2"/>
      </rPr>
      <t>ébruiter</t>
    </r>
    <r>
      <rPr>
        <sz val="11"/>
        <color rgb="FF333333"/>
        <rFont val="Arial"/>
        <family val="2"/>
      </rPr>
      <t xml:space="preserve"> inutilement , et en lui démontrant qu’ elle n’ avait plus qu’ à se tenir tranquille .</t>
    </r>
  </si>
  <si>
    <r>
      <t xml:space="preserve">Je n’ avais pas encore vu son visage ; il est assez joli , par exception ; c’ est un jeune homme d’ une trentaine d’ années , à l’ air vif et vigoureux , au regard ouvert ... Et qui m’ eût dit que , peu de jours plus tard , ce même djin ... Mais non , je ne veux pas </t>
    </r>
    <r>
      <rPr>
        <b/>
        <sz val="11"/>
        <color rgb="FFCC3300"/>
        <rFont val="Arial"/>
        <family val="2"/>
      </rPr>
      <t xml:space="preserve">ébruiter </t>
    </r>
    <r>
      <rPr>
        <sz val="11"/>
        <color rgb="FF333333"/>
        <rFont val="Arial"/>
        <family val="2"/>
      </rPr>
      <t>cela encore ; ce serait risquer de jeter sur Chrysanthème une déconsidération anticipée et injuste ...</t>
    </r>
  </si>
  <si>
    <r>
      <t xml:space="preserve">On ne mettait pas en doute qu’ il ne les acceptât sans discussion pour éviter d’ </t>
    </r>
    <r>
      <rPr>
        <b/>
        <sz val="11"/>
        <color rgb="FFCC3300"/>
        <rFont val="Arial"/>
        <family val="2"/>
      </rPr>
      <t>ébruiter</t>
    </r>
    <r>
      <rPr>
        <sz val="11"/>
        <color rgb="FF333333"/>
        <rFont val="Arial"/>
        <family val="2"/>
      </rPr>
      <t xml:space="preserve"> les causes de ma détermination .</t>
    </r>
  </si>
  <si>
    <r>
      <t xml:space="preserve">Dans les rassemblements excités où l’ on ne pouvait se résoudre à clore les discussions rétrospectives , devant les armoires où des colloques continuaient entre gens qui endossaient leurs pardessus , les premières prévisions des augures s’ </t>
    </r>
    <r>
      <rPr>
        <b/>
        <sz val="11"/>
        <color rgb="FFCC3300"/>
        <rFont val="Arial"/>
        <family val="2"/>
      </rPr>
      <t>ébruitaient</t>
    </r>
    <r>
      <rPr>
        <sz val="11"/>
        <color rgb="FF333333"/>
        <rFont val="Arial"/>
        <family val="2"/>
      </rPr>
      <t xml:space="preserve"> , colportées aussitôt par les badauds .</t>
    </r>
  </si>
  <si>
    <r>
      <t xml:space="preserve">Comme l’ affaire du corps de garde s’ était </t>
    </r>
    <r>
      <rPr>
        <b/>
        <sz val="11"/>
        <color rgb="FFCC3300"/>
        <rFont val="Arial"/>
        <family val="2"/>
      </rPr>
      <t>ébruitée</t>
    </r>
    <r>
      <rPr>
        <sz val="11"/>
        <color rgb="FF333333"/>
        <rFont val="Arial"/>
        <family val="2"/>
      </rPr>
      <t xml:space="preserve"> , la directrice du bureau de poste et quelques autres personnes qui virent la lettre avant le départ et qui reconnurent l’ écriture de </t>
    </r>
    <r>
      <rPr>
        <sz val="11"/>
        <color rgb="FF000000"/>
        <rFont val="Calibri"/>
        <family val="2"/>
        <scheme val="minor"/>
      </rPr>
      <t>Javert</t>
    </r>
    <r>
      <rPr>
        <sz val="11"/>
        <color rgb="FF333333"/>
        <rFont val="Arial"/>
        <family val="2"/>
      </rPr>
      <t xml:space="preserve"> sur l’ adresse , pensèrent que c’ était sa démission qu’ il envoyait .</t>
    </r>
  </si>
  <si>
    <r>
      <t xml:space="preserve">Vous m’ obligerez donc , monsieur le comte , en n’ </t>
    </r>
    <r>
      <rPr>
        <b/>
        <sz val="11"/>
        <color rgb="FFCC3300"/>
        <rFont val="Arial"/>
        <family val="2"/>
      </rPr>
      <t>ébruitant</t>
    </r>
    <r>
      <rPr>
        <sz val="11"/>
        <color rgb="FF333333"/>
        <rFont val="Arial"/>
        <family val="2"/>
      </rPr>
      <t xml:space="preserve"> pas cette aventure , non seulement à cause de mon souverain , qui me saurait fort mauvais gré du rôle que j’ y ai joué , mais encore à cause de la mission dont je suis chargé auprès de votre impératrice .</t>
    </r>
  </si>
  <si>
    <r>
      <t xml:space="preserve">On dirait des aveux aux lèvres des maisons : chuchotement de brume , inscription en fuite , confidence du feu des âtres qui s’ </t>
    </r>
    <r>
      <rPr>
        <b/>
        <sz val="11"/>
        <color rgb="FFC00000"/>
        <rFont val="Arial"/>
        <family val="2"/>
      </rPr>
      <t>ébruite</t>
    </r>
    <r>
      <rPr>
        <sz val="11"/>
        <color rgb="FF333333"/>
        <rFont val="Arial"/>
        <family val="2"/>
      </rPr>
      <t xml:space="preserve"> dans le ciel et raconte en molles oraisons l’ histoire des foyers où la cendre est éteinte . </t>
    </r>
  </si>
  <si>
    <r>
      <t xml:space="preserve">Et </t>
    </r>
    <r>
      <rPr>
        <sz val="11"/>
        <color rgb="FF000000"/>
        <rFont val="Calibri"/>
        <family val="2"/>
        <scheme val="minor"/>
      </rPr>
      <t>Carnajou</t>
    </r>
    <r>
      <rPr>
        <sz val="11"/>
        <color rgb="FF333333"/>
        <rFont val="Arial"/>
        <family val="2"/>
      </rPr>
      <t xml:space="preserve"> passe si bien pour un menteur qu’ un vrai chirurgien , qui fait quelque temps après des réapplications de chair , n’ ose pas les </t>
    </r>
    <r>
      <rPr>
        <b/>
        <sz val="11"/>
        <color rgb="FFCC3300"/>
        <rFont val="Arial"/>
        <family val="2"/>
      </rPr>
      <t>ébruiter</t>
    </r>
    <r>
      <rPr>
        <sz val="11"/>
        <color rgb="FF333333"/>
        <rFont val="Arial"/>
        <family val="2"/>
      </rPr>
      <t xml:space="preserve"> .</t>
    </r>
  </si>
  <si>
    <r>
      <t xml:space="preserve">Mais il est bon d’ aller vite en besogne , pour que l’ insuccès , s’ il y en a un , ne s’ </t>
    </r>
    <r>
      <rPr>
        <b/>
        <sz val="11"/>
        <color rgb="FFCC3300"/>
        <rFont val="Arial"/>
        <family val="2"/>
      </rPr>
      <t>ébruite</t>
    </r>
    <r>
      <rPr>
        <sz val="11"/>
        <color rgb="FF333333"/>
        <rFont val="Arial"/>
        <family val="2"/>
      </rPr>
      <t xml:space="preserve"> pas et ne te nuise pas auprès du comité de l’ odéon .</t>
    </r>
  </si>
  <si>
    <r>
      <t xml:space="preserve">Mais malgré toutes les précautions de la confidente et de sa maîtresse , leur secret était un peu celui de la comédie ; et si le roi n’ en prenait pas d’ ombrage , c’ est qu’ il est de petits scandales qu’ il vaut mieux tolérer qu’ </t>
    </r>
    <r>
      <rPr>
        <b/>
        <sz val="11"/>
        <color rgb="FFCC3300"/>
        <rFont val="Arial"/>
        <family val="2"/>
      </rPr>
      <t>ébruiter</t>
    </r>
    <r>
      <rPr>
        <sz val="11"/>
        <color rgb="FF333333"/>
        <rFont val="Arial"/>
        <family val="2"/>
      </rPr>
      <t xml:space="preserve"> en les combattant .</t>
    </r>
  </si>
  <si>
    <r>
      <t xml:space="preserve">Ces explications étaient produites par le journal qui avait le premier </t>
    </r>
    <r>
      <rPr>
        <b/>
        <sz val="11"/>
        <color rgb="FFCC3300"/>
        <rFont val="Arial"/>
        <family val="2"/>
      </rPr>
      <t>ébruité</t>
    </r>
    <r>
      <rPr>
        <sz val="11"/>
        <color rgb="FF333333"/>
        <rFont val="Arial"/>
        <family val="2"/>
      </rPr>
      <t xml:space="preserve"> l’ affaire , </t>
    </r>
    <r>
      <rPr>
        <i/>
        <sz val="11"/>
        <color rgb="FF333333"/>
        <rFont val="Arial"/>
        <family val="2"/>
      </rPr>
      <t>la</t>
    </r>
    <r>
      <rPr>
        <sz val="11"/>
        <color rgb="FF333333"/>
        <rFont val="Arial"/>
        <family val="2"/>
      </rPr>
      <t xml:space="preserve"> </t>
    </r>
    <r>
      <rPr>
        <i/>
        <sz val="11"/>
        <color rgb="FF333333"/>
        <rFont val="Arial"/>
        <family val="2"/>
      </rPr>
      <t>tradition française ,</t>
    </r>
    <r>
      <rPr>
        <sz val="11"/>
        <color rgb="FF333333"/>
        <rFont val="Arial"/>
        <family val="2"/>
      </rPr>
      <t xml:space="preserve"> et qui appartenait à la ligue des </t>
    </r>
    <r>
      <rPr>
        <i/>
        <sz val="11"/>
        <color rgb="FF333333"/>
        <rFont val="Arial"/>
        <family val="2"/>
      </rPr>
      <t>français de France .</t>
    </r>
  </si>
  <si>
    <r>
      <t xml:space="preserve">J’ ai été bien assez ridicule déjà ce soir , il est inutile que la chose s’ </t>
    </r>
    <r>
      <rPr>
        <b/>
        <sz val="11"/>
        <color rgb="FFCC3300"/>
        <rFont val="Arial"/>
        <family val="2"/>
      </rPr>
      <t>ébruite</t>
    </r>
    <r>
      <rPr>
        <sz val="11"/>
        <color rgb="FF333333"/>
        <rFont val="Arial"/>
        <family val="2"/>
      </rPr>
      <t xml:space="preserve"> .</t>
    </r>
  </si>
  <si>
    <r>
      <t xml:space="preserve">Mais je sais qu’ avec vous rien ne s’ </t>
    </r>
    <r>
      <rPr>
        <b/>
        <sz val="11"/>
        <color rgb="FFCC3300"/>
        <rFont val="Arial"/>
        <family val="2"/>
      </rPr>
      <t>ébruitera</t>
    </r>
    <r>
      <rPr>
        <sz val="11"/>
        <color rgb="FF333333"/>
        <rFont val="Arial"/>
        <family val="2"/>
      </rPr>
      <t xml:space="preserve"> .</t>
    </r>
  </si>
  <si>
    <r>
      <t xml:space="preserve">Qu’ une histoire de la sorte vienne à être </t>
    </r>
    <r>
      <rPr>
        <b/>
        <sz val="11"/>
        <color rgb="FFCC3300"/>
        <rFont val="Arial"/>
        <family val="2"/>
      </rPr>
      <t>ébruitée</t>
    </r>
    <r>
      <rPr>
        <sz val="11"/>
        <color rgb="FF333333"/>
        <rFont val="Arial"/>
        <family val="2"/>
      </rPr>
      <t xml:space="preserve"> , et je me fermerais l’ académie à jamais , sans compter tout le reste .</t>
    </r>
  </si>
  <si>
    <r>
      <t xml:space="preserve">Le secret s’ </t>
    </r>
    <r>
      <rPr>
        <b/>
        <sz val="11"/>
        <color rgb="FFCC3300"/>
        <rFont val="Arial"/>
        <family val="2"/>
      </rPr>
      <t>ébruita</t>
    </r>
    <r>
      <rPr>
        <sz val="11"/>
        <color rgb="FF333333"/>
        <rFont val="Arial"/>
        <family val="2"/>
      </rPr>
      <t xml:space="preserve"> .</t>
    </r>
  </si>
  <si>
    <r>
      <t xml:space="preserve">Par surcoît , j’ appris que l’ affaire s’ était </t>
    </r>
    <r>
      <rPr>
        <b/>
        <sz val="11"/>
        <color rgb="FFCC3300"/>
        <rFont val="Arial"/>
        <family val="2"/>
      </rPr>
      <t>ébruitée</t>
    </r>
    <r>
      <rPr>
        <sz val="11"/>
        <color rgb="FF333333"/>
        <rFont val="Arial"/>
        <family val="2"/>
      </rPr>
      <t xml:space="preserve"> dans les milieux parlementaires .</t>
    </r>
  </si>
  <si>
    <r>
      <t xml:space="preserve">Il y avait eu déjà quelques embryons de scandales à la fondation , quelques surveillants qu’ il avait fallu congédier , sans </t>
    </r>
    <r>
      <rPr>
        <b/>
        <sz val="11"/>
        <color rgb="FFCC3300"/>
        <rFont val="Arial"/>
        <family val="2"/>
      </rPr>
      <t>ébruiter</t>
    </r>
    <r>
      <rPr>
        <sz val="11"/>
        <color rgb="FF333333"/>
        <rFont val="Arial"/>
        <family val="2"/>
      </rPr>
      <t xml:space="preserve">les motifs de leur renvoi , et </t>
    </r>
    <r>
      <rPr>
        <sz val="11"/>
        <color rgb="FF000000"/>
        <rFont val="Calibri"/>
        <family val="2"/>
        <scheme val="minor"/>
      </rPr>
      <t>M</t>
    </r>
    <r>
      <rPr>
        <sz val="11"/>
        <color rgb="FF333333"/>
        <rFont val="Arial"/>
        <family val="2"/>
      </rPr>
      <t xml:space="preserve"> . </t>
    </r>
    <r>
      <rPr>
        <sz val="11"/>
        <color rgb="FF000000"/>
        <rFont val="Calibri"/>
        <family val="2"/>
        <scheme val="minor"/>
      </rPr>
      <t>Thibault avait craint un moment que les révélations d’ Antoine fussent de cette nature : il respirait .</t>
    </r>
  </si>
  <si>
    <r>
      <t>Julius</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Baraglioul</t>
    </r>
    <r>
      <rPr>
        <sz val="11"/>
        <color rgb="FF333333"/>
        <rFont val="Arial"/>
        <family val="2"/>
      </rPr>
      <t xml:space="preserve"> n’ attendit pas un jour pour en faire part au cardinal </t>
    </r>
    <r>
      <rPr>
        <sz val="11"/>
        <color rgb="FF000000"/>
        <rFont val="Calibri"/>
        <family val="2"/>
        <scheme val="minor"/>
      </rPr>
      <t>André</t>
    </r>
    <r>
      <rPr>
        <sz val="11"/>
        <color rgb="FF333333"/>
        <rFont val="Arial"/>
        <family val="2"/>
      </rPr>
      <t xml:space="preserve"> , qui l’ </t>
    </r>
    <r>
      <rPr>
        <b/>
        <sz val="11"/>
        <color rgb="FFCC3300"/>
        <rFont val="Arial"/>
        <family val="2"/>
      </rPr>
      <t>ébruita</t>
    </r>
    <r>
      <rPr>
        <sz val="11"/>
        <color rgb="FF333333"/>
        <rFont val="Arial"/>
        <family val="2"/>
      </rPr>
      <t xml:space="preserve"> dans le parti conservateur et dans le haut clergé français , tandis que </t>
    </r>
    <r>
      <rPr>
        <sz val="11"/>
        <color rgb="FF000000"/>
        <rFont val="Calibri"/>
        <family val="2"/>
        <scheme val="minor"/>
      </rPr>
      <t>Véronique</t>
    </r>
    <r>
      <rPr>
        <sz val="11"/>
        <color rgb="FF333333"/>
        <rFont val="Arial"/>
        <family val="2"/>
      </rPr>
      <t xml:space="preserve"> l’ annonçait au père </t>
    </r>
    <r>
      <rPr>
        <sz val="11"/>
        <color rgb="FF000000"/>
        <rFont val="Calibri"/>
        <family val="2"/>
        <scheme val="minor"/>
      </rPr>
      <t>Anselme</t>
    </r>
    <r>
      <rPr>
        <sz val="11"/>
        <color rgb="FF333333"/>
        <rFont val="Arial"/>
        <family val="2"/>
      </rPr>
      <t xml:space="preserve"> , de sorte que la nouvelle en parvenait bientôt aux oreilles du </t>
    </r>
    <r>
      <rPr>
        <sz val="11"/>
        <color rgb="FF000000"/>
        <rFont val="Calibri"/>
        <family val="2"/>
        <scheme val="minor"/>
      </rPr>
      <t>Vatican</t>
    </r>
    <r>
      <rPr>
        <sz val="11"/>
        <color rgb="FF333333"/>
        <rFont val="Arial"/>
        <family val="2"/>
      </rPr>
      <t xml:space="preserve"> .</t>
    </r>
  </si>
  <si>
    <r>
      <t xml:space="preserve">Si </t>
    </r>
    <r>
      <rPr>
        <sz val="11"/>
        <color rgb="FF000000"/>
        <rFont val="Calibri"/>
        <family val="2"/>
        <scheme val="minor"/>
      </rPr>
      <t>Ricarda</t>
    </r>
    <r>
      <rPr>
        <sz val="11"/>
        <color rgb="FF333333"/>
        <rFont val="Arial"/>
        <family val="2"/>
      </rPr>
      <t xml:space="preserve"> voulait , il pourrait faire courir des foules derrière lui , avoir la cour des miracles là , à sa porte ... au contraire , il nous a demandé de ne pas </t>
    </r>
    <r>
      <rPr>
        <b/>
        <sz val="11"/>
        <color rgb="FFCC3300"/>
        <rFont val="Arial"/>
        <family val="2"/>
      </rPr>
      <t>ébruiter</t>
    </r>
    <r>
      <rPr>
        <sz val="11"/>
        <color rgb="FF333333"/>
        <rFont val="Arial"/>
        <family val="2"/>
      </rPr>
      <t xml:space="preserve"> le fait ...</t>
    </r>
  </si>
  <si>
    <r>
      <t xml:space="preserve">Et cela se conçoit si l’ on songe que la tendance des possibles est d’ arriver à l’ acte , et que le malentendu multiplie , en les réprimant , les virtualités , à mesure qu’ il renferme plus de cryptologies : plus il refoule de secrets tant bien que mal dissimulés , et plus s’ exalte , avec l’ interdiction de les divulguer , la tentation qu’ ils éprouvent de s’ </t>
    </r>
    <r>
      <rPr>
        <b/>
        <sz val="11"/>
        <color rgb="FFCC3300"/>
        <rFont val="Arial"/>
        <family val="2"/>
      </rPr>
      <t>ébruiter</t>
    </r>
    <r>
      <rPr>
        <sz val="11"/>
        <color rgb="FF333333"/>
        <rFont val="Arial"/>
        <family val="2"/>
      </rPr>
      <t xml:space="preserve"> , d’ autant s’ accroît la charge d’ explosifs que l’ ambiguïté accumule .</t>
    </r>
  </si>
  <si>
    <r>
      <t xml:space="preserve">Les pourparlers finirent par s’ </t>
    </r>
    <r>
      <rPr>
        <b/>
        <sz val="11"/>
        <color rgb="FFCC3300"/>
        <rFont val="Arial"/>
        <family val="2"/>
      </rPr>
      <t>ébruiter</t>
    </r>
    <r>
      <rPr>
        <sz val="11"/>
        <color rgb="FF333333"/>
        <rFont val="Arial"/>
        <family val="2"/>
      </rPr>
      <t xml:space="preserve"> .</t>
    </r>
  </si>
  <si>
    <r>
      <t xml:space="preserve">Il ne tient pas à ce que l’ affaire s’ </t>
    </r>
    <r>
      <rPr>
        <b/>
        <sz val="11"/>
        <color rgb="FFCC3300"/>
        <rFont val="Arial"/>
        <family val="2"/>
      </rPr>
      <t>ébruite</t>
    </r>
    <r>
      <rPr>
        <sz val="11"/>
        <color rgb="FF333333"/>
        <rFont val="Arial"/>
        <family val="2"/>
      </rPr>
      <t xml:space="preserve"> .</t>
    </r>
  </si>
  <si>
    <r>
      <t xml:space="preserve">L’ indiscrétion de ses complices </t>
    </r>
    <r>
      <rPr>
        <b/>
        <sz val="11"/>
        <color rgb="FFCC3300"/>
        <rFont val="Arial"/>
        <family val="2"/>
      </rPr>
      <t xml:space="preserve">éventa </t>
    </r>
    <r>
      <rPr>
        <sz val="11"/>
        <color rgb="FF333333"/>
        <rFont val="Arial"/>
        <family val="2"/>
      </rPr>
      <t>ce projet , et il imagina un vaisseau qui en s’ ouvrant la noierait ou l’ écraserait de ses débris , feignit donc de se réconcilier avec elle , et l’ invita par des lettres très flatteuses à venir à Baïes , célébrer avec lui les fêtes de Pallas .</t>
    </r>
  </si>
  <si>
    <r>
      <t>Auguste</t>
    </r>
    <r>
      <rPr>
        <sz val="11"/>
        <color rgb="FF333333"/>
        <rFont val="Arial"/>
        <family val="2"/>
      </rPr>
      <t xml:space="preserve"> , ayant descouvert qu’ il avoit </t>
    </r>
    <r>
      <rPr>
        <b/>
        <sz val="11"/>
        <color rgb="FFCC3300"/>
        <rFont val="Arial"/>
        <family val="2"/>
      </rPr>
      <t>esventé</t>
    </r>
    <r>
      <rPr>
        <sz val="11"/>
        <color rgb="FF333333"/>
        <rFont val="Arial"/>
        <family val="2"/>
      </rPr>
      <t xml:space="preserve"> un secret important qu’ il luy avoit fié , un matin qu’ il le vint voir , luy en fit une maigre mine .</t>
    </r>
  </si>
  <si>
    <r>
      <t xml:space="preserve">Ainsi j’ </t>
    </r>
    <r>
      <rPr>
        <b/>
        <sz val="11"/>
        <color rgb="FFCC3300"/>
        <rFont val="Arial"/>
        <family val="2"/>
      </rPr>
      <t>evente</t>
    </r>
    <r>
      <rPr>
        <sz val="11"/>
        <color rgb="FF333333"/>
        <rFont val="Arial"/>
        <family val="2"/>
      </rPr>
      <t xml:space="preserve"> peu mes propositions .</t>
    </r>
  </si>
  <si>
    <r>
      <t xml:space="preserve">Venus y est certes plu reverée Qu’ au temps des Grecs , en l’ isle Cytherée : Car mesme reng de reputation , De liberté et d’ estimation , Y tient la femme </t>
    </r>
    <r>
      <rPr>
        <b/>
        <sz val="11"/>
        <color rgb="FFFF0000"/>
        <rFont val="Arial"/>
        <family val="2"/>
      </rPr>
      <t>esventée</t>
    </r>
    <r>
      <rPr>
        <sz val="11"/>
        <color rgb="FF333333"/>
        <rFont val="Arial"/>
        <family val="2"/>
      </rPr>
      <t xml:space="preserve"> et publique , Comme la chaste , honnorable et pudique .</t>
    </r>
  </si>
  <si>
    <r>
      <t xml:space="preserve">Mais , d’ une chose bonne , juste et saincte , dont jamais n’ eust été bruict que bien honnorable , sinon que vouz l’ avez trop tost </t>
    </r>
    <r>
      <rPr>
        <b/>
        <sz val="11"/>
        <color rgb="FFCC3300"/>
        <rFont val="Arial"/>
        <family val="2"/>
      </rPr>
      <t>esventé</t>
    </r>
    <r>
      <rPr>
        <sz val="11"/>
        <color rgb="FF333333"/>
        <rFont val="Arial"/>
        <family val="2"/>
      </rPr>
      <t xml:space="preserve"> , monstrant que l’ envye que vous avez de mon deshonneur estoit plus grande que de conserver l’ honneur de vostre maison et de voz parens , je ne dois plorer .</t>
    </r>
  </si>
  <si>
    <r>
      <t xml:space="preserve">Finesses et mines ne sont plus finesses ny mines , quand elles sont cogneuës et </t>
    </r>
    <r>
      <rPr>
        <b/>
        <sz val="11"/>
        <color rgb="FFCC3300"/>
        <rFont val="Arial"/>
        <family val="2"/>
      </rPr>
      <t>esventées</t>
    </r>
    <r>
      <rPr>
        <sz val="11"/>
        <color rgb="FF333333"/>
        <rFont val="Arial"/>
        <family val="2"/>
      </rPr>
      <t xml:space="preserve"> .</t>
    </r>
  </si>
  <si>
    <r>
      <t>Candace</t>
    </r>
    <r>
      <rPr>
        <sz val="11"/>
        <color rgb="FF333333"/>
        <rFont val="Arial"/>
        <family val="2"/>
      </rPr>
      <t xml:space="preserve"> , courageuse princesse , irritée de cét affront , mit son armée aux champs , et alla investir les garnisons des romains : mais </t>
    </r>
    <r>
      <rPr>
        <sz val="11"/>
        <color rgb="FF000000"/>
        <rFont val="Calibri"/>
        <family val="2"/>
        <scheme val="minor"/>
      </rPr>
      <t>Petronius</t>
    </r>
    <r>
      <rPr>
        <sz val="11"/>
        <color rgb="FF333333"/>
        <rFont val="Arial"/>
        <family val="2"/>
      </rPr>
      <t xml:space="preserve"> ayant </t>
    </r>
    <r>
      <rPr>
        <b/>
        <sz val="11"/>
        <color rgb="FFCC3300"/>
        <rFont val="Arial"/>
        <family val="2"/>
      </rPr>
      <t>éventé</t>
    </r>
    <r>
      <rPr>
        <sz val="11"/>
        <color rgb="FF333333"/>
        <rFont val="Arial"/>
        <family val="2"/>
      </rPr>
      <t xml:space="preserve"> son dessein , l’ avoit prevenu , s’ estoit jetté dans la place qu’ il avoit mise en estat de se defendre contre toute sa puissance .</t>
    </r>
  </si>
  <si>
    <r>
      <t xml:space="preserve">Vous avez appris la verité de la bouche de </t>
    </r>
    <r>
      <rPr>
        <sz val="11"/>
        <color rgb="FF000000"/>
        <rFont val="Calibri"/>
        <family val="2"/>
        <scheme val="minor"/>
      </rPr>
      <t>Cleobule</t>
    </r>
    <r>
      <rPr>
        <sz val="11"/>
        <color rgb="FF333333"/>
        <rFont val="Arial"/>
        <family val="2"/>
      </rPr>
      <t xml:space="preserve"> , et comme </t>
    </r>
    <r>
      <rPr>
        <sz val="11"/>
        <color rgb="FF000000"/>
        <rFont val="Calibri"/>
        <family val="2"/>
        <scheme val="minor"/>
      </rPr>
      <t>Dieu</t>
    </r>
    <r>
      <rPr>
        <sz val="11"/>
        <color rgb="FF333333"/>
        <rFont val="Arial"/>
        <family val="2"/>
      </rPr>
      <t xml:space="preserve"> qui se sert des choses les plus obscures pour mettre les plus cachées en evidence , par l’ ombre des bois nous découvrit vos pensées long temps auparavant que vous les eussiez declarées , se servant de la solitude et du silence pour vous accuser , et pour vous convaincre , et de vostre propre bouche pour vous trahir , et de vostre propre langue pour </t>
    </r>
    <r>
      <rPr>
        <b/>
        <sz val="11"/>
        <color rgb="FFCC3300"/>
        <rFont val="Arial"/>
        <family val="2"/>
      </rPr>
      <t>éventer</t>
    </r>
    <r>
      <rPr>
        <sz val="11"/>
        <color rgb="FF333333"/>
        <rFont val="Arial"/>
        <family val="2"/>
      </rPr>
      <t xml:space="preserve"> le secret de vostre coeur que vous reteniez prisonnier sous une feinte modestie .</t>
    </r>
  </si>
  <si>
    <r>
      <t xml:space="preserve">Un bruit assez confus , dont le zèle indiscret a de l’ abord du comte </t>
    </r>
    <r>
      <rPr>
        <b/>
        <sz val="11"/>
        <color rgb="FFCC3300"/>
        <rFont val="Arial"/>
        <family val="2"/>
      </rPr>
      <t>éventé</t>
    </r>
    <r>
      <rPr>
        <sz val="11"/>
        <color rgb="FF333333"/>
        <rFont val="Arial"/>
        <family val="2"/>
      </rPr>
      <t xml:space="preserve"> le secret , vous avoit mise aussi de cette intelligence qui dans ces lieux gardés a donné sa présence .</t>
    </r>
  </si>
  <si>
    <r>
      <t xml:space="preserve">Je vous prie de ne point </t>
    </r>
    <r>
      <rPr>
        <b/>
        <sz val="11"/>
        <color rgb="FFCC3300"/>
        <rFont val="Arial"/>
        <family val="2"/>
      </rPr>
      <t>esventer</t>
    </r>
    <r>
      <rPr>
        <sz val="11"/>
        <color rgb="FF333333"/>
        <rFont val="Arial"/>
        <family val="2"/>
      </rPr>
      <t xml:space="preserve"> la susdicte nouvelle d’ hughenoterie et de la garder entre vous et </t>
    </r>
    <r>
      <rPr>
        <sz val="11"/>
        <color rgb="FF000000"/>
        <rFont val="Calibri"/>
        <family val="2"/>
        <scheme val="minor"/>
      </rPr>
      <t>Mr</t>
    </r>
    <r>
      <rPr>
        <sz val="11"/>
        <color rgb="FF333333"/>
        <rFont val="Arial"/>
        <family val="2"/>
      </rPr>
      <t xml:space="preserve"> </t>
    </r>
    <r>
      <rPr>
        <sz val="11"/>
        <color rgb="FF000000"/>
        <rFont val="Calibri"/>
        <family val="2"/>
        <scheme val="minor"/>
      </rPr>
      <t>Ribier</t>
    </r>
    <r>
      <rPr>
        <sz val="11"/>
        <color rgb="FF333333"/>
        <rFont val="Arial"/>
        <family val="2"/>
      </rPr>
      <t xml:space="preserve"> pour cause que je vous diray un’ autre fois .</t>
    </r>
  </si>
  <si>
    <r>
      <t xml:space="preserve">Madame , dit alors </t>
    </r>
    <r>
      <rPr>
        <sz val="11"/>
        <color rgb="FF000000"/>
        <rFont val="Calibri"/>
        <family val="2"/>
        <scheme val="minor"/>
      </rPr>
      <t>Verance</t>
    </r>
    <r>
      <rPr>
        <sz val="11"/>
        <color rgb="FF333333"/>
        <rFont val="Arial"/>
        <family val="2"/>
      </rPr>
      <t xml:space="preserve"> , permettez que j’ aille où il est , et que je puisse parler à luy devant que cette nouvelle s’ </t>
    </r>
    <r>
      <rPr>
        <b/>
        <sz val="11"/>
        <color rgb="FFCC3300"/>
        <rFont val="Arial"/>
        <family val="2"/>
      </rPr>
      <t>esvente</t>
    </r>
    <r>
      <rPr>
        <sz val="11"/>
        <color rgb="FF333333"/>
        <rFont val="Arial"/>
        <family val="2"/>
      </rPr>
      <t xml:space="preserve"> , m’ assurant que je vous en rendray du tout certaine .</t>
    </r>
  </si>
  <si>
    <r>
      <t xml:space="preserve">C’ est pourquoy je ne m’ arreste point à ce qu’ on peut dire qu’ il n’ est pas bon de faire connoistre le traffic et la negotiation des marchands , d’ </t>
    </r>
    <r>
      <rPr>
        <b/>
        <sz val="11"/>
        <color rgb="FFCC3300"/>
        <rFont val="Arial"/>
        <family val="2"/>
      </rPr>
      <t>éventer</t>
    </r>
    <r>
      <rPr>
        <sz val="11"/>
        <color rgb="FF333333"/>
        <rFont val="Arial"/>
        <family val="2"/>
      </rPr>
      <t xml:space="preserve"> le secret des maisons , de faire voir clair au fonds des affaires , car cela peut avoir lieu pour ceux qui taschent d’ abuzer et tromper les autres , de gagner en cachant leur jeu , non pour ceux qui ne desirent point derober leur vie , ains se faire connoistre tels comme estoit le tribun </t>
    </r>
    <r>
      <rPr>
        <sz val="11"/>
        <color rgb="FF000000"/>
        <rFont val="Calibri"/>
        <family val="2"/>
        <scheme val="minor"/>
      </rPr>
      <t>Drusus</t>
    </r>
    <r>
      <rPr>
        <sz val="11"/>
        <color rgb="FF333333"/>
        <rFont val="Arial"/>
        <family val="2"/>
      </rPr>
      <t xml:space="preserve"> , qui vouloit faire percer sa maison à jour de tous costez afin d’ estre expozé , mesme en son particulier , à la veuë de tout le monde ... de vray le bien faire ne demande que l’ approbation , la vertu que la lumiere .</t>
    </r>
  </si>
  <si>
    <r>
      <t xml:space="preserve">Et cependant </t>
    </r>
    <r>
      <rPr>
        <sz val="11"/>
        <color rgb="FF000000"/>
        <rFont val="Calibri"/>
        <family val="2"/>
        <scheme val="minor"/>
      </rPr>
      <t>Ergaste</t>
    </r>
    <r>
      <rPr>
        <sz val="11"/>
        <color rgb="FF333333"/>
        <rFont val="Arial"/>
        <family val="2"/>
      </rPr>
      <t xml:space="preserve"> , berger des principaux de ceste contrée et qui estoit estimé de chacun pour ses louables vertus , la fit demander , et parce qu’ il ne vouloit que cela fust </t>
    </r>
    <r>
      <rPr>
        <b/>
        <sz val="11"/>
        <color rgb="FFCC3300"/>
        <rFont val="Arial"/>
        <family val="2"/>
      </rPr>
      <t>esventé</t>
    </r>
    <r>
      <rPr>
        <sz val="11"/>
        <color rgb="FF333333"/>
        <rFont val="Arial"/>
        <family val="2"/>
      </rPr>
      <t xml:space="preserve"> qu’ il n’ en fust asseuré , celuy qui traitta cet affaire le tint si secret que la promesse du mariage fut aussi tost sceue que la demande .</t>
    </r>
  </si>
  <si>
    <r>
      <t xml:space="preserve">Derechef , veuillez être discret , et n’ allez pas , de grâce , </t>
    </r>
    <r>
      <rPr>
        <b/>
        <sz val="11"/>
        <color rgb="FFCC3300"/>
        <rFont val="Arial"/>
        <family val="2"/>
      </rPr>
      <t>éventer</t>
    </r>
    <r>
      <rPr>
        <sz val="11"/>
        <color rgb="FF333333"/>
        <rFont val="Arial"/>
        <family val="2"/>
      </rPr>
      <t xml:space="preserve"> mon secret .</t>
    </r>
  </si>
  <si>
    <r>
      <t xml:space="preserve">L’ odeur des animaux , la piste de leurs pas , la vengeance et le bruit de ces cruels trépas , tout lui fait redouter qu’ une troupe infidèle n’ </t>
    </r>
    <r>
      <rPr>
        <b/>
        <sz val="11"/>
        <color rgb="FFFF0000"/>
        <rFont val="Calibri"/>
        <family val="2"/>
        <scheme val="minor"/>
      </rPr>
      <t>évente</t>
    </r>
    <r>
      <rPr>
        <sz val="11"/>
        <color rgb="FF000000"/>
        <rFont val="Calibri"/>
        <family val="2"/>
        <scheme val="minor"/>
      </rPr>
      <t xml:space="preserve"> les secrets que cet antre recèle , ne trouve l’ innocent , en cherchant les auteurs de l’ attentat commis sur ses persécuteurs . </t>
    </r>
  </si>
  <si>
    <r>
      <t xml:space="preserve">Aux premieres chaleurs de cette aspre tempeste elle roule ses yeux elle agite sa teste , ses soûpirs empressez , ses durs gemissemens expriment ses travaux et monstrent ses tourmens : son visage s’ allume et sa mobile tresse sur son front tout changé hideusement se dresse : sa course vagabonde et ses pas égarez renversent la Cortyne et les sieges sacrez : l’ ardeur qui la remplit , le feu qui la devore à son cruel vainqueur ne suffit pas encore : on entend sur son corps tomber les rudes coups dont ce demon farouche exprime son couroux , mesme cette fureur dont son ame est atteinte s’ irrite par le frein et croist sous la contrainte : son esprit n’ ose pas </t>
    </r>
    <r>
      <rPr>
        <b/>
        <sz val="11"/>
        <color rgb="FFFF0000"/>
        <rFont val="Calibri"/>
        <family val="2"/>
        <scheme val="minor"/>
      </rPr>
      <t>éventer</t>
    </r>
    <r>
      <rPr>
        <sz val="11"/>
        <color rgb="FF000000"/>
        <rFont val="Calibri"/>
        <family val="2"/>
        <scheme val="minor"/>
      </rPr>
      <t xml:space="preserve"> par la voix ce penible avenir dont il porte le poids : tous les siecles futurs toutes les destinées accourent dans son ame en troupes mutinées et dans ce dur combat la pressent tour à tour de leur prester sa langue et de les mettre au jour . </t>
    </r>
  </si>
  <si>
    <r>
      <t xml:space="preserve">Je vous prie que la despesche cy joincte de </t>
    </r>
    <r>
      <rPr>
        <sz val="11"/>
        <color rgb="FF000000"/>
        <rFont val="Calibri"/>
        <family val="2"/>
        <scheme val="minor"/>
      </rPr>
      <t>Mr</t>
    </r>
    <r>
      <rPr>
        <sz val="11"/>
        <color rgb="FF333333"/>
        <rFont val="Arial"/>
        <family val="2"/>
      </rPr>
      <t xml:space="preserve"> </t>
    </r>
    <r>
      <rPr>
        <sz val="11"/>
        <color rgb="FF000000"/>
        <rFont val="Calibri"/>
        <family val="2"/>
        <scheme val="minor"/>
      </rPr>
      <t>Saulmaise</t>
    </r>
    <r>
      <rPr>
        <sz val="11"/>
        <color rgb="FF333333"/>
        <rFont val="Arial"/>
        <family val="2"/>
      </rPr>
      <t xml:space="preserve"> et pour luy ne passe que par voz ieulx comme le memoire du </t>
    </r>
    <r>
      <rPr>
        <sz val="11"/>
        <color rgb="FF000000"/>
        <rFont val="Calibri"/>
        <family val="2"/>
        <scheme val="minor"/>
      </rPr>
      <t>Galilée</t>
    </r>
    <r>
      <rPr>
        <sz val="11"/>
        <color rgb="FF333333"/>
        <rFont val="Arial"/>
        <family val="2"/>
      </rPr>
      <t xml:space="preserve"> et pour cause , afin de me maintenir creance et de ne gaster la negociation qui se romproit sans doubte si on l’ </t>
    </r>
    <r>
      <rPr>
        <b/>
        <sz val="11"/>
        <color rgb="FFCC3300"/>
        <rFont val="Arial"/>
        <family val="2"/>
      </rPr>
      <t>esventoit</t>
    </r>
    <r>
      <rPr>
        <sz val="11"/>
        <color rgb="FF333333"/>
        <rFont val="Arial"/>
        <family val="2"/>
      </rPr>
      <t xml:space="preserve"> .</t>
    </r>
  </si>
  <si>
    <r>
      <t xml:space="preserve">Vous n’ ignorez pas qu’ en ces occasions un secret </t>
    </r>
    <r>
      <rPr>
        <b/>
        <sz val="11"/>
        <color rgb="FFCC3300"/>
        <rFont val="Arial"/>
        <family val="2"/>
      </rPr>
      <t>éventé</t>
    </r>
    <r>
      <rPr>
        <sz val="11"/>
        <color rgb="FF333333"/>
        <rFont val="Arial"/>
        <family val="2"/>
      </rPr>
      <t xml:space="preserve"> rompt nos prétentions .</t>
    </r>
  </si>
  <si>
    <r>
      <t xml:space="preserve">En sorte que si vous allongez les oreilles d’ un docteur de </t>
    </r>
    <r>
      <rPr>
        <sz val="11"/>
        <color rgb="FF000000"/>
        <rFont val="Calibri"/>
        <family val="2"/>
        <scheme val="minor"/>
      </rPr>
      <t>Sorbonne</t>
    </r>
    <r>
      <rPr>
        <sz val="11"/>
        <color rgb="FF333333"/>
        <rFont val="Arial"/>
        <family val="2"/>
      </rPr>
      <t xml:space="preserve"> , que vous le couvriez de poil et que vous tapissiez sa narine d’ une grande membrane pituitaire , au lieu d’ </t>
    </r>
    <r>
      <rPr>
        <b/>
        <sz val="11"/>
        <color rgb="FFCC3300"/>
        <rFont val="Arial"/>
        <family val="2"/>
      </rPr>
      <t>éventer</t>
    </r>
    <r>
      <rPr>
        <sz val="11"/>
        <color rgb="FF333333"/>
        <rFont val="Arial"/>
        <family val="2"/>
      </rPr>
      <t xml:space="preserve"> un hérétique , il poursuivra un lièvre , ce sera un chien .</t>
    </r>
  </si>
  <si>
    <r>
      <t xml:space="preserve">Le sage , en ses projets , sçait mieux se comporter : un dessein qu’ on </t>
    </r>
    <r>
      <rPr>
        <b/>
        <sz val="11"/>
        <color rgb="FFFF0000"/>
        <rFont val="Arial"/>
        <family val="2"/>
      </rPr>
      <t xml:space="preserve">évente </t>
    </r>
    <r>
      <rPr>
        <sz val="11"/>
        <color rgb="FF333333"/>
        <rFont val="Arial"/>
        <family val="2"/>
      </rPr>
      <t xml:space="preserve">est tout près d’ avorter . </t>
    </r>
  </si>
  <si>
    <r>
      <t xml:space="preserve">On en rompt de plus avancés : et , si je ne craignais d’ </t>
    </r>
    <r>
      <rPr>
        <b/>
        <sz val="11"/>
        <color rgb="FFFF0000"/>
        <rFont val="Arial"/>
        <family val="2"/>
      </rPr>
      <t>éventer</t>
    </r>
    <r>
      <rPr>
        <sz val="11"/>
        <color rgb="FF333333"/>
        <rFont val="Arial"/>
        <family val="2"/>
      </rPr>
      <t xml:space="preserve"> un petit secret des femmes! ...</t>
    </r>
  </si>
  <si>
    <r>
      <t xml:space="preserve">Quoique je sois aveugle de naissance , je vois tout l’ avenir clair comme le passé : Jupiter ici me renferme , de crainte que je n’ aille </t>
    </r>
    <r>
      <rPr>
        <b/>
        <sz val="11"/>
        <color rgb="FFFF0000"/>
        <rFont val="Calibri"/>
        <family val="2"/>
        <scheme val="minor"/>
      </rPr>
      <t>éventer</t>
    </r>
    <r>
      <rPr>
        <sz val="11"/>
        <color rgb="FF000000"/>
        <rFont val="Calibri"/>
        <family val="2"/>
        <scheme val="minor"/>
      </rPr>
      <t xml:space="preserve"> ses secrets ; mais malgré lui je vois le terme de vos maux et des miens ; j’ en dis trop , je me tais .</t>
    </r>
  </si>
  <si>
    <r>
      <t xml:space="preserve">Moins prévenu que le journal de Bouillon , qui se trompe , avec approbation et privilège , sur toute la conduite de cette pièce , vous verrez que tous les soins de l’ amant ne sont pas destinés à remettre simplement une lettre , qui n’ est là qu’ un léger accessoire à l’ intrigue , mais bien à s’ établir dans un fort défendu par la vigilance et le soupçon , surtout à tromper un homme qui , sans cesse </t>
    </r>
    <r>
      <rPr>
        <b/>
        <sz val="11"/>
        <color rgb="FFFF0000"/>
        <rFont val="Calibri"/>
        <family val="2"/>
        <scheme val="minor"/>
      </rPr>
      <t>éventant</t>
    </r>
    <r>
      <rPr>
        <sz val="11"/>
        <color rgb="FF000000"/>
        <rFont val="Calibri"/>
        <family val="2"/>
        <scheme val="minor"/>
      </rPr>
      <t xml:space="preserve"> la manoeuvre , oblige l’ ennemi de se retourner assez lestement pour n’ être pas désarçonné d’ emblée .</t>
    </r>
  </si>
  <si>
    <r>
      <t xml:space="preserve">Cela s’ est </t>
    </r>
    <r>
      <rPr>
        <b/>
        <sz val="11"/>
        <color rgb="FFCC3300"/>
        <rFont val="Arial"/>
        <family val="2"/>
      </rPr>
      <t>éventé</t>
    </r>
    <r>
      <rPr>
        <sz val="11"/>
        <color rgb="FF333333"/>
        <rFont val="Arial"/>
        <family val="2"/>
      </rPr>
      <t xml:space="preserve"> par la </t>
    </r>
    <r>
      <rPr>
        <sz val="11"/>
        <color rgb="FF000000"/>
        <rFont val="Calibri"/>
        <family val="2"/>
        <scheme val="minor"/>
      </rPr>
      <t>Guimare</t>
    </r>
    <r>
      <rPr>
        <sz val="11"/>
        <color rgb="FF333333"/>
        <rFont val="Arial"/>
        <family val="2"/>
      </rPr>
      <t xml:space="preserve"> qui le scavoit , et qui le confia à un libertin de sa société qui m’ en avertit .</t>
    </r>
  </si>
  <si>
    <r>
      <t xml:space="preserve">Quoiqu’ il ne fût pas accoutumé à déguiser beaucoup sa conduite , il avoit voulu garder des précautions qui n’ avoient servi qu’ à faire </t>
    </r>
    <r>
      <rPr>
        <b/>
        <sz val="11"/>
        <color rgb="FFCC3300"/>
        <rFont val="Arial"/>
        <family val="2"/>
      </rPr>
      <t>éventer</t>
    </r>
    <r>
      <rPr>
        <sz val="11"/>
        <color rgb="FF333333"/>
        <rFont val="Arial"/>
        <family val="2"/>
      </rPr>
      <t xml:space="preserve"> sa marche .</t>
    </r>
  </si>
  <si>
    <r>
      <t xml:space="preserve">Le vieux marquis nous aprit encore , car on ne peut pas tout dire à la fois , qu’ il n’ avoit amené avec lui et gardé à son service que les gens dont il s’ étoit servi dans sa prétenduë maladie ; et qu’ il avoit fait maison neuve de tous les autres , afin que ses manoeuvres ne fussent point </t>
    </r>
    <r>
      <rPr>
        <b/>
        <sz val="11"/>
        <color rgb="FFCC3300"/>
        <rFont val="Arial"/>
        <family val="2"/>
      </rPr>
      <t>éventées</t>
    </r>
    <r>
      <rPr>
        <sz val="11"/>
        <color rgb="FF333333"/>
        <rFont val="Arial"/>
        <family val="2"/>
      </rPr>
      <t xml:space="preserve"> .</t>
    </r>
  </si>
  <si>
    <r>
      <t xml:space="preserve">Le hasard voulut que cette ligue fut </t>
    </r>
    <r>
      <rPr>
        <b/>
        <sz val="11"/>
        <color rgb="FFCC3300"/>
        <rFont val="Arial"/>
        <family val="2"/>
      </rPr>
      <t>éventée</t>
    </r>
    <r>
      <rPr>
        <sz val="11"/>
        <color rgb="FF333333"/>
        <rFont val="Arial"/>
        <family val="2"/>
      </rPr>
      <t xml:space="preserve"> , et leurs chefs , au nombre de cinq , se virent condamnés à l’ improviste à passer en exil dans le delta .</t>
    </r>
  </si>
  <si>
    <r>
      <t xml:space="preserve">La pusillanimité des imprimeurs ne me permit pas d’ abord d’ </t>
    </r>
    <r>
      <rPr>
        <b/>
        <sz val="11"/>
        <color rgb="FFCC3300"/>
        <rFont val="Arial"/>
        <family val="2"/>
      </rPr>
      <t>éventer</t>
    </r>
    <r>
      <rPr>
        <sz val="11"/>
        <color rgb="FF333333"/>
        <rFont val="Arial"/>
        <family val="2"/>
      </rPr>
      <t xml:space="preserve"> ce piège , et il fut tendu de nouveau avant d’ être dévoilé .</t>
    </r>
  </si>
  <si>
    <r>
      <t xml:space="preserve">Enfin , voyant que son projet de faire venir en Angleterre un corps de cavalerie Allemande était </t>
    </r>
    <r>
      <rPr>
        <b/>
        <sz val="11"/>
        <color rgb="FFCC3300"/>
        <rFont val="Arial"/>
        <family val="2"/>
      </rPr>
      <t>éventé</t>
    </r>
    <r>
      <rPr>
        <sz val="11"/>
        <color rgb="FF333333"/>
        <rFont val="Arial"/>
        <family val="2"/>
      </rPr>
      <t xml:space="preserve"> , et qu’ on lui attribuait publiquement les plus noirs desseins , il acquiessât à la requête des communes .</t>
    </r>
  </si>
  <si>
    <r>
      <t xml:space="preserve">Elle est fine ; prenez garde qu’ elle n’ </t>
    </r>
    <r>
      <rPr>
        <b/>
        <sz val="11"/>
        <color rgb="FFCC3300"/>
        <rFont val="Arial"/>
        <family val="2"/>
      </rPr>
      <t>évente</t>
    </r>
    <r>
      <rPr>
        <sz val="11"/>
        <color rgb="FF333333"/>
        <rFont val="Arial"/>
        <family val="2"/>
      </rPr>
      <t xml:space="preserve"> notre complot .</t>
    </r>
  </si>
  <si>
    <r>
      <t xml:space="preserve">Elle y trouvait cela de bon que le jeune homme verrait qu’ elle ne recevrait pas des hommages rendus avec mystère , et qu’ elle était d’ humeur à </t>
    </r>
    <r>
      <rPr>
        <b/>
        <sz val="11"/>
        <color rgb="FFCC3300"/>
        <rFont val="Arial"/>
        <family val="2"/>
      </rPr>
      <t>éventer</t>
    </r>
    <r>
      <rPr>
        <sz val="11"/>
        <color rgb="FF333333"/>
        <rFont val="Arial"/>
        <family val="2"/>
      </rPr>
      <t xml:space="preserve"> le secret de son amour pour elle , supposé que réellement il en eût .</t>
    </r>
  </si>
  <si>
    <r>
      <t xml:space="preserve">A cette nouvelle , les bons ligeurs avaient commencé à sortir de leurs maisons et à </t>
    </r>
    <r>
      <rPr>
        <b/>
        <sz val="11"/>
        <color rgb="FFCC3300"/>
        <rFont val="Arial"/>
        <family val="2"/>
      </rPr>
      <t>éventer</t>
    </r>
    <r>
      <rPr>
        <sz val="11"/>
        <color rgb="FF333333"/>
        <rFont val="Arial"/>
        <family val="2"/>
      </rPr>
      <t xml:space="preserve"> sa trace .</t>
    </r>
  </si>
  <si>
    <r>
      <t>À</t>
    </r>
    <r>
      <rPr>
        <i/>
        <sz val="11"/>
        <color rgb="FF333333"/>
        <rFont val="Arial"/>
        <family val="2"/>
      </rPr>
      <t xml:space="preserve"> </t>
    </r>
    <r>
      <rPr>
        <sz val="11"/>
        <color rgb="FF333333"/>
        <rFont val="Arial"/>
        <family val="2"/>
      </rPr>
      <t xml:space="preserve">défaut de Hoche , dont l’ approche inconstitutionnelle a été </t>
    </r>
    <r>
      <rPr>
        <b/>
        <sz val="11"/>
        <color rgb="FFCC3300"/>
        <rFont val="Arial"/>
        <family val="2"/>
      </rPr>
      <t>éventée</t>
    </r>
    <r>
      <rPr>
        <sz val="11"/>
        <color rgb="FF333333"/>
        <rFont val="Arial"/>
        <family val="2"/>
      </rPr>
      <t xml:space="preserve"> , puis empêchée , ils ont Augereau , arrivé exprès d’ Italie et qui dit en public : « Je suis envoyé pour tuer les royalistes . »</t>
    </r>
  </si>
  <si>
    <r>
      <t xml:space="preserve">Certes , cela doit être absurde d’ </t>
    </r>
    <r>
      <rPr>
        <b/>
        <sz val="11"/>
        <color rgb="FFCC3300"/>
        <rFont val="Arial"/>
        <family val="2"/>
      </rPr>
      <t>éventer</t>
    </r>
    <r>
      <rPr>
        <sz val="11"/>
        <color rgb="FF333333"/>
        <rFont val="Arial"/>
        <family val="2"/>
      </rPr>
      <t xml:space="preserve"> ainsi un complot quand on s’ intéresse à sa réussite .</t>
    </r>
  </si>
  <si>
    <r>
      <t>Pas n’ est besoin</t>
    </r>
    <r>
      <rPr>
        <sz val="11"/>
        <color rgb="FF333333"/>
        <rFont val="Arial"/>
        <family val="2"/>
      </rPr>
      <t xml:space="preserve"> de vous recommander la plus stricte discrétion . </t>
    </r>
    <r>
      <rPr>
        <sz val="11"/>
        <color rgb="FF000000"/>
        <rFont val="Calibri"/>
        <family val="2"/>
        <scheme val="minor"/>
      </rPr>
      <t xml:space="preserve">Vous comprenez quel triomphe il y aurait de l’ autre côté si la chose ratant , venait à être </t>
    </r>
    <r>
      <rPr>
        <b/>
        <sz val="11"/>
        <color rgb="FFCC3300"/>
        <rFont val="Calibri"/>
        <family val="2"/>
        <scheme val="minor"/>
      </rPr>
      <t>éventée</t>
    </r>
    <r>
      <rPr>
        <sz val="11"/>
        <color rgb="FF000000"/>
        <rFont val="Calibri"/>
        <family val="2"/>
        <scheme val="minor"/>
      </rPr>
      <t xml:space="preserve"> .</t>
    </r>
  </si>
  <si>
    <r>
      <t xml:space="preserve">Mais </t>
    </r>
    <r>
      <rPr>
        <sz val="11"/>
        <color rgb="FF000000"/>
        <rFont val="Calibri"/>
        <family val="2"/>
        <scheme val="minor"/>
      </rPr>
      <t>M</t>
    </r>
    <r>
      <rPr>
        <sz val="11"/>
        <color rgb="FF333333"/>
        <rFont val="Arial"/>
        <family val="2"/>
      </rPr>
      <t xml:space="preserve"> . </t>
    </r>
    <r>
      <rPr>
        <sz val="11"/>
        <color rgb="FF000000"/>
        <rFont val="Calibri"/>
        <family val="2"/>
        <scheme val="minor"/>
      </rPr>
      <t>Cloche</t>
    </r>
    <r>
      <rPr>
        <sz val="11"/>
        <color rgb="FF333333"/>
        <rFont val="Arial"/>
        <family val="2"/>
      </rPr>
      <t xml:space="preserve"> ayant </t>
    </r>
    <r>
      <rPr>
        <b/>
        <sz val="11"/>
        <color rgb="FFCC3300"/>
        <rFont val="Arial"/>
        <family val="2"/>
      </rPr>
      <t>éventé</t>
    </r>
    <r>
      <rPr>
        <sz val="11"/>
        <color rgb="FF333333"/>
        <rFont val="Arial"/>
        <family val="2"/>
      </rPr>
      <t xml:space="preserve"> les projets du médecin italien , et ne voulant pas pour second gendre cet aventurier , le mit dehors énergiquement , l’ ayant surpris aux genoux de sa fille .</t>
    </r>
  </si>
  <si>
    <r>
      <t xml:space="preserve">Tu as peur que j’ </t>
    </r>
    <r>
      <rPr>
        <b/>
        <sz val="11"/>
        <color rgb="FFCC3300"/>
        <rFont val="Arial"/>
        <family val="2"/>
      </rPr>
      <t>évente</t>
    </r>
    <r>
      <rPr>
        <sz val="11"/>
        <color rgb="FF333333"/>
        <rFont val="Arial"/>
        <family val="2"/>
      </rPr>
      <t xml:space="preserve"> l’ affaire de l’ eau à la Chambre , toi! continua le général dans son for intérieur et , de mieux en mieux , il augurait de son succès .</t>
    </r>
  </si>
  <si>
    <r>
      <t xml:space="preserve">On avait d’ autres indices encore ; on mit la main sur les trois rôdeurs , et l’ on crut avoir </t>
    </r>
    <r>
      <rPr>
        <b/>
        <sz val="11"/>
        <color rgb="FFCC3300"/>
        <rFont val="Arial"/>
        <family val="2"/>
      </rPr>
      <t>éventé</t>
    </r>
    <r>
      <rPr>
        <sz val="11"/>
        <color rgb="FF333333"/>
        <rFont val="Arial"/>
        <family val="2"/>
      </rPr>
      <t xml:space="preserve"> la machination quelconque de </t>
    </r>
    <r>
      <rPr>
        <sz val="11"/>
        <color rgb="FF000000"/>
        <rFont val="Calibri"/>
        <family val="2"/>
        <scheme val="minor"/>
      </rPr>
      <t>Brujon</t>
    </r>
    <r>
      <rPr>
        <sz val="11"/>
        <color rgb="FF333333"/>
        <rFont val="Arial"/>
        <family val="2"/>
      </rPr>
      <t xml:space="preserve"> .</t>
    </r>
  </si>
  <si>
    <r>
      <t xml:space="preserve">C’ est un ange de patience et de résignation ; elle est jalouse de l’ amour qu’ elle vous inspire , elle craindrait de l’ </t>
    </r>
    <r>
      <rPr>
        <b/>
        <sz val="11"/>
        <color rgb="FFCC3300"/>
        <rFont val="Arial"/>
        <family val="2"/>
      </rPr>
      <t>éventer</t>
    </r>
    <r>
      <rPr>
        <sz val="11"/>
        <color rgb="FF333333"/>
        <rFont val="Arial"/>
        <family val="2"/>
      </rPr>
      <t xml:space="preserve"> en le mettant au jour .</t>
    </r>
  </si>
  <si>
    <r>
      <t xml:space="preserve">La garnison avait </t>
    </r>
    <r>
      <rPr>
        <b/>
        <sz val="11"/>
        <color rgb="FFCC3300"/>
        <rFont val="Arial"/>
        <family val="2"/>
      </rPr>
      <t>éventé</t>
    </r>
    <r>
      <rPr>
        <sz val="11"/>
        <color rgb="FF333333"/>
        <rFont val="Arial"/>
        <family val="2"/>
      </rPr>
      <t>l’ attaque .</t>
    </r>
  </si>
  <si>
    <r>
      <t xml:space="preserve">J’ ai mon système qui ne ressemble en rien aux trucs </t>
    </r>
    <r>
      <rPr>
        <b/>
        <sz val="11"/>
        <color rgb="FFFF0000"/>
        <rFont val="Arial"/>
        <family val="2"/>
      </rPr>
      <t>éventés</t>
    </r>
    <r>
      <rPr>
        <sz val="11"/>
        <color rgb="FF333333"/>
        <rFont val="Arial"/>
        <family val="2"/>
      </rPr>
      <t xml:space="preserve"> de Robineau .</t>
    </r>
  </si>
  <si>
    <r>
      <t xml:space="preserve">Je vous dirai même qu’ il en est plus d’ un qui ont </t>
    </r>
    <r>
      <rPr>
        <b/>
        <sz val="11"/>
        <color rgb="FFCC3300"/>
        <rFont val="Arial"/>
        <family val="2"/>
      </rPr>
      <t>éventé</t>
    </r>
    <r>
      <rPr>
        <sz val="11"/>
        <color rgb="FF333333"/>
        <rFont val="Arial"/>
        <family val="2"/>
      </rPr>
      <t xml:space="preserve"> votre secret .</t>
    </r>
  </si>
  <si>
    <r>
      <t xml:space="preserve">Il se mit donc à rechercher partout son oncle pour avoir avec lui un entretien sérieux ; mais rien n’ était si difficile depuis que le maréchal avait </t>
    </r>
    <r>
      <rPr>
        <b/>
        <sz val="11"/>
        <color rgb="FFCC3300"/>
        <rFont val="Arial"/>
        <family val="2"/>
      </rPr>
      <t>éventé</t>
    </r>
    <r>
      <rPr>
        <sz val="11"/>
        <color rgb="FF333333"/>
        <rFont val="Arial"/>
        <family val="2"/>
      </rPr>
      <t xml:space="preserve"> son désir .</t>
    </r>
  </si>
  <si>
    <r>
      <t xml:space="preserve">Quant elle eut </t>
    </r>
    <r>
      <rPr>
        <b/>
        <sz val="11"/>
        <color rgb="FFCC3300"/>
        <rFont val="Arial"/>
        <family val="2"/>
      </rPr>
      <t>éventé</t>
    </r>
    <r>
      <rPr>
        <sz val="11"/>
        <color rgb="FF333333"/>
        <rFont val="Arial"/>
        <family val="2"/>
      </rPr>
      <t xml:space="preserve"> ma ruse , découvert sa soeur sous le vêtement de </t>
    </r>
    <r>
      <rPr>
        <sz val="11"/>
        <color rgb="FF000000"/>
        <rFont val="Calibri"/>
        <family val="2"/>
        <scheme val="minor"/>
      </rPr>
      <t>Glaucos</t>
    </r>
    <r>
      <rPr>
        <sz val="11"/>
        <color rgb="FF333333"/>
        <rFont val="Arial"/>
        <family val="2"/>
      </rPr>
      <t xml:space="preserve"> , elle mena grand raffut , poussa force cris rythmés , me traita de perfide , et lorsque , excédé , je lui déclarai mon intention de ne pas l’ emmener plus loin que le premier îlot où le vent , qui s’ était soudain élevé , nous permettrait ou forcerait de faire escale , elle me menaça d’ un long poème qu’ elle se proposait d’ écrire au sujet de cet infâme abandon .</t>
    </r>
  </si>
  <si>
    <r>
      <t xml:space="preserve">De temps à autre l’ aboi furieux d’ un chien de chasse l’ avertissait qu’ il était venu trop près , qu’ il était </t>
    </r>
    <r>
      <rPr>
        <b/>
        <sz val="11"/>
        <color rgb="FFCC3300"/>
        <rFont val="Arial"/>
        <family val="2"/>
      </rPr>
      <t>éventé</t>
    </r>
    <r>
      <rPr>
        <sz val="11"/>
        <color rgb="FF333333"/>
        <rFont val="Arial"/>
        <family val="2"/>
      </rPr>
      <t xml:space="preserve"> et que le temps était venu pour lui de détaler au plus vite .</t>
    </r>
  </si>
  <si>
    <r>
      <t xml:space="preserve">Mais cette méthode sitôt </t>
    </r>
    <r>
      <rPr>
        <b/>
        <sz val="11"/>
        <color rgb="FFCC3300"/>
        <rFont val="Arial"/>
        <family val="2"/>
      </rPr>
      <t>éventée</t>
    </r>
    <r>
      <rPr>
        <sz val="11"/>
        <color rgb="FF333333"/>
        <rFont val="Arial"/>
        <family val="2"/>
      </rPr>
      <t xml:space="preserve"> perd toute action .</t>
    </r>
  </si>
  <si>
    <r>
      <t xml:space="preserve">Elle fut </t>
    </r>
    <r>
      <rPr>
        <b/>
        <sz val="11"/>
        <color rgb="FFCC3300"/>
        <rFont val="Arial"/>
        <family val="2"/>
      </rPr>
      <t>éventée</t>
    </r>
    <r>
      <rPr>
        <sz val="11"/>
        <color rgb="FF333333"/>
        <rFont val="Arial"/>
        <family val="2"/>
      </rPr>
      <t xml:space="preserve"> par le cardinal de Lorraine et le duc de Guise devança La Renaudie qui fut tué au moment où il rassemblait ses bandes .</t>
    </r>
  </si>
  <si>
    <r>
      <t xml:space="preserve">Il me fit passer par l’ avenue de </t>
    </r>
    <r>
      <rPr>
        <sz val="11"/>
        <color rgb="FF000000"/>
        <rFont val="Calibri"/>
        <family val="2"/>
        <scheme val="minor"/>
      </rPr>
      <t>Messine</t>
    </r>
    <r>
      <rPr>
        <sz val="11"/>
        <color rgb="FF333333"/>
        <rFont val="Arial"/>
        <family val="2"/>
      </rPr>
      <t xml:space="preserve"> , tourna à gauche dans une petite rue , et revint , brusquement sur ses pas en ayant l’ air de chercher un objet perdu ; mais j’ </t>
    </r>
    <r>
      <rPr>
        <b/>
        <sz val="11"/>
        <color rgb="FFCC3300"/>
        <rFont val="Arial"/>
        <family val="2"/>
      </rPr>
      <t>éventai</t>
    </r>
    <r>
      <rPr>
        <sz val="11"/>
        <color rgb="FF333333"/>
        <rFont val="Arial"/>
        <family val="2"/>
      </rPr>
      <t xml:space="preserve"> le piège et me plaquai contre un porche avant qu’ il fût revenu dans l’ avenue ; son pas l’ avait trahi .</t>
    </r>
  </si>
  <si>
    <r>
      <t xml:space="preserve">On ne sentait glisser nul souffle ; un silence extraordinaire , léger , serein , flottait par toute l’ étendue ; pas un cri de nocturne en chasse , pas un appel de courlis ; </t>
    </r>
    <r>
      <rPr>
        <sz val="11"/>
        <color rgb="FF000000"/>
        <rFont val="Calibri"/>
        <family val="2"/>
        <scheme val="minor"/>
      </rPr>
      <t>Raboliot</t>
    </r>
    <r>
      <rPr>
        <sz val="11"/>
        <color rgb="FF333333"/>
        <rFont val="Arial"/>
        <family val="2"/>
      </rPr>
      <t xml:space="preserve"> n’ entendit , comme il descendait la pente , qu’ un petit choc net sur le sol : un lapin qui tapait de la patte , ayant sans doute </t>
    </r>
    <r>
      <rPr>
        <b/>
        <sz val="11"/>
        <color rgb="FFCC3300"/>
        <rFont val="Arial"/>
        <family val="2"/>
      </rPr>
      <t>éventé</t>
    </r>
    <r>
      <rPr>
        <sz val="11"/>
        <color rgb="FF333333"/>
        <rFont val="Arial"/>
        <family val="2"/>
      </rPr>
      <t xml:space="preserve"> sa présence .</t>
    </r>
  </si>
  <si>
    <r>
      <t xml:space="preserve">C’ est un piège pour les esprits qui se croient distingués , un piège que tous les musiciens </t>
    </r>
    <r>
      <rPr>
        <b/>
        <sz val="11"/>
        <color rgb="FFCC3300"/>
        <rFont val="Arial"/>
        <family val="2"/>
      </rPr>
      <t>éventent</t>
    </r>
    <r>
      <rPr>
        <sz val="11"/>
        <color rgb="FF333333"/>
        <rFont val="Arial"/>
        <family val="2"/>
      </rPr>
      <t xml:space="preserve"> : je n’ en connais aucun qui n’ assigne à </t>
    </r>
    <r>
      <rPr>
        <i/>
        <sz val="11"/>
        <color rgb="FF333333"/>
        <rFont val="Arial"/>
        <family val="2"/>
      </rPr>
      <t>Carmen</t>
    </r>
    <r>
      <rPr>
        <sz val="11"/>
        <color rgb="FF333333"/>
        <rFont val="Arial"/>
        <family val="2"/>
      </rPr>
      <t xml:space="preserve"> sa vraie place .</t>
    </r>
  </si>
  <si>
    <r>
      <t xml:space="preserve">Les accaparements et les dangers de cette société furent tels que dès 1843 la Chambre s’ en occupait une première fois et , </t>
    </r>
    <r>
      <rPr>
        <b/>
        <sz val="11"/>
        <color rgb="FFCC3300"/>
        <rFont val="Arial"/>
        <family val="2"/>
      </rPr>
      <t>éventant</t>
    </r>
    <r>
      <rPr>
        <sz val="11"/>
        <color rgb="FF333333"/>
        <rFont val="Arial"/>
        <family val="2"/>
      </rPr>
      <t xml:space="preserve"> la ruse des jésuites , réclamait contre la Société d’ Ozanam l’ application des lois les concernant .</t>
    </r>
  </si>
  <si>
    <r>
      <t xml:space="preserve">Robespierre </t>
    </r>
    <r>
      <rPr>
        <b/>
        <sz val="11"/>
        <color rgb="FFCC3300"/>
        <rFont val="Arial"/>
        <family val="2"/>
      </rPr>
      <t>éventa</t>
    </r>
    <r>
      <rPr>
        <sz val="11"/>
        <color rgb="FF333333"/>
        <rFont val="Arial"/>
        <family val="2"/>
      </rPr>
      <t xml:space="preserve"> le piège , s’ indigna qu’ on voulût attirer sur lui l’ envie et la calomnie en l’ accablant d’ honneurs superflus , en l’ isolant pour lui faire perdre l’ estime .</t>
    </r>
  </si>
  <si>
    <r>
      <t xml:space="preserve">Nul d’ entre eux n’ ignore qu’ au temps de sa jeunesse il passait pour capable d’ </t>
    </r>
    <r>
      <rPr>
        <b/>
        <sz val="11"/>
        <color rgb="FFCC3300"/>
        <rFont val="Arial"/>
        <family val="2"/>
      </rPr>
      <t>éventer</t>
    </r>
    <r>
      <rPr>
        <sz val="11"/>
        <color rgb="FF333333"/>
        <rFont val="Arial"/>
        <family val="2"/>
      </rPr>
      <t xml:space="preserve"> , au petit jour , le gîte encore tiède sous les feuillages ruisselants ...</t>
    </r>
  </si>
  <si>
    <r>
      <t xml:space="preserve">Partout il fallait mener des enquêtes , étudier les carnets de comptes , </t>
    </r>
    <r>
      <rPr>
        <b/>
        <sz val="11"/>
        <color rgb="FFCC3300"/>
        <rFont val="Arial"/>
        <family val="2"/>
      </rPr>
      <t>éventer</t>
    </r>
    <r>
      <rPr>
        <sz val="11"/>
        <color rgb="FF333333"/>
        <rFont val="Arial"/>
        <family val="2"/>
      </rPr>
      <t xml:space="preserve"> les ruses et les traquenards des paysans qui eussent été les plus forts sans les lettres anonymes que </t>
    </r>
    <r>
      <rPr>
        <sz val="11"/>
        <color rgb="FF000000"/>
        <rFont val="Calibri"/>
        <family val="2"/>
        <scheme val="minor"/>
      </rPr>
      <t>Xavier</t>
    </r>
    <r>
      <rPr>
        <sz val="11"/>
        <color rgb="FF333333"/>
        <rFont val="Arial"/>
        <family val="2"/>
      </rPr>
      <t xml:space="preserve"> </t>
    </r>
    <r>
      <rPr>
        <sz val="11"/>
        <color rgb="FF000000"/>
        <rFont val="Calibri"/>
        <family val="2"/>
        <scheme val="minor"/>
      </rPr>
      <t>Frontenac</t>
    </r>
    <r>
      <rPr>
        <sz val="11"/>
        <color rgb="FF333333"/>
        <rFont val="Arial"/>
        <family val="2"/>
      </rPr>
      <t xml:space="preserve"> trouvait , chaque semaine , dans son courrier .</t>
    </r>
  </si>
  <si>
    <r>
      <t xml:space="preserve">Mais son départ fut </t>
    </r>
    <r>
      <rPr>
        <b/>
        <sz val="11"/>
        <color rgb="FFCC3300"/>
        <rFont val="Arial"/>
        <family val="2"/>
      </rPr>
      <t>éventé</t>
    </r>
    <r>
      <rPr>
        <sz val="11"/>
        <color rgb="FF333333"/>
        <rFont val="Arial"/>
        <family val="2"/>
      </rPr>
      <t xml:space="preserve"> .</t>
    </r>
  </si>
  <si>
    <r>
      <t xml:space="preserve">La reproduction fut prompte et entiere , et ce premier coup de ciseau fit </t>
    </r>
    <r>
      <rPr>
        <b/>
        <sz val="11"/>
        <color rgb="FFCC3300"/>
        <rFont val="Arial"/>
        <family val="2"/>
      </rPr>
      <t>tomber</t>
    </r>
    <r>
      <rPr>
        <sz val="11"/>
        <color rgb="FF333333"/>
        <rFont val="Arial"/>
        <family val="2"/>
      </rPr>
      <t xml:space="preserve"> le </t>
    </r>
    <r>
      <rPr>
        <b/>
        <sz val="11"/>
        <color rgb="FFCC3300"/>
        <rFont val="Arial"/>
        <family val="2"/>
      </rPr>
      <t>voile</t>
    </r>
    <r>
      <rPr>
        <sz val="11"/>
        <color rgb="FF333333"/>
        <rFont val="Arial"/>
        <family val="2"/>
      </rPr>
      <t xml:space="preserve"> qui nous cachoit un autre monde .</t>
    </r>
  </si>
  <si>
    <r>
      <t xml:space="preserve">Enfin , plusieurs siècles de travaux ont fait </t>
    </r>
    <r>
      <rPr>
        <b/>
        <sz val="11"/>
        <color rgb="FFCC3300"/>
        <rFont val="Arial"/>
        <family val="2"/>
      </rPr>
      <t>tomber</t>
    </r>
    <r>
      <rPr>
        <sz val="11"/>
        <color rgb="FF333333"/>
        <rFont val="Arial"/>
        <family val="2"/>
      </rPr>
      <t xml:space="preserve"> le </t>
    </r>
    <r>
      <rPr>
        <b/>
        <sz val="11"/>
        <color rgb="FFCC3300"/>
        <rFont val="Arial"/>
        <family val="2"/>
      </rPr>
      <t>voile</t>
    </r>
    <r>
      <rPr>
        <sz val="11"/>
        <color rgb="FF333333"/>
        <rFont val="Arial"/>
        <family val="2"/>
      </rPr>
      <t xml:space="preserve"> qui couvroit le systême du monde .</t>
    </r>
  </si>
  <si>
    <r>
      <t xml:space="preserve">Ce fut un miracle que le parlement ne </t>
    </r>
    <r>
      <rPr>
        <b/>
        <sz val="11"/>
        <color rgb="FFCC3300"/>
        <rFont val="Arial"/>
        <family val="2"/>
      </rPr>
      <t>levât</t>
    </r>
    <r>
      <rPr>
        <sz val="11"/>
        <color rgb="FF333333"/>
        <rFont val="Arial"/>
        <family val="2"/>
      </rPr>
      <t xml:space="preserve"> pas dernièrement ce </t>
    </r>
    <r>
      <rPr>
        <b/>
        <sz val="11"/>
        <color rgb="FFCC3300"/>
        <rFont val="Arial"/>
        <family val="2"/>
      </rPr>
      <t>voile</t>
    </r>
    <r>
      <rPr>
        <sz val="11"/>
        <color rgb="FF333333"/>
        <rFont val="Arial"/>
        <family val="2"/>
      </rPr>
      <t xml:space="preserve"> , et ne le levât pas en forme et par arrêt , ce qui seroit bien d’ une conséquence plus dangereuse et plus funeste que la liberté que les peuples ont prise , depuis quelque temps , de voir à travers .</t>
    </r>
  </si>
  <si>
    <r>
      <t xml:space="preserve">Tout au contraire , vous ne cherchez qu’ à ne point approfondir ; mais </t>
    </r>
    <r>
      <rPr>
        <sz val="11"/>
        <color rgb="FF000000"/>
        <rFont val="Calibri"/>
        <family val="2"/>
        <scheme val="minor"/>
      </rPr>
      <t>Dieu</t>
    </r>
    <r>
      <rPr>
        <sz val="11"/>
        <color rgb="FF333333"/>
        <rFont val="Arial"/>
        <family val="2"/>
      </rPr>
      <t xml:space="preserve"> saura bien enfin </t>
    </r>
    <r>
      <rPr>
        <b/>
        <sz val="11"/>
        <color rgb="FFCC3300"/>
        <rFont val="Arial"/>
        <family val="2"/>
      </rPr>
      <t>lever</t>
    </r>
    <r>
      <rPr>
        <sz val="11"/>
        <color rgb="FF333333"/>
        <rFont val="Arial"/>
        <family val="2"/>
      </rPr>
      <t xml:space="preserve"> le </t>
    </r>
    <r>
      <rPr>
        <b/>
        <sz val="11"/>
        <color rgb="FFCC3300"/>
        <rFont val="Arial"/>
        <family val="2"/>
      </rPr>
      <t>voile</t>
    </r>
    <r>
      <rPr>
        <sz val="11"/>
        <color rgb="FF333333"/>
        <rFont val="Arial"/>
        <family val="2"/>
      </rPr>
      <t xml:space="preserve"> qui vous couvre les yeux , et vous montrer ce que vous évitez de voir .</t>
    </r>
  </si>
  <si>
    <r>
      <t xml:space="preserve">Ma curiosité demeure assés satisfaite de ce qui paroist du monde visible , et d’ une connoissance mediocre , sans que je me veüille hazarder de </t>
    </r>
    <r>
      <rPr>
        <b/>
        <sz val="11"/>
        <color rgb="FFCC3300"/>
        <rFont val="Arial"/>
        <family val="2"/>
      </rPr>
      <t>lever</t>
    </r>
    <r>
      <rPr>
        <sz val="11"/>
        <color rgb="FF333333"/>
        <rFont val="Arial"/>
        <family val="2"/>
      </rPr>
      <t xml:space="preserve"> le </t>
    </r>
    <r>
      <rPr>
        <b/>
        <sz val="11"/>
        <color rgb="FFCC3300"/>
        <rFont val="Arial"/>
        <family val="2"/>
      </rPr>
      <t>voile</t>
    </r>
    <r>
      <rPr>
        <sz val="11"/>
        <color rgb="FF333333"/>
        <rFont val="Arial"/>
        <family val="2"/>
      </rPr>
      <t xml:space="preserve"> qui couvre les secretes parties de l’ univers , et cache les choses deffenduës .</t>
    </r>
  </si>
  <si>
    <r>
      <t xml:space="preserve">Le caprice de la fortune m’ a fait honneur de beaucoup de fautes ; et je doute qu’ il soit judicieux de </t>
    </r>
    <r>
      <rPr>
        <b/>
        <sz val="11"/>
        <color rgb="FFCC3300"/>
        <rFont val="Arial"/>
        <family val="2"/>
      </rPr>
      <t>lever</t>
    </r>
    <r>
      <rPr>
        <sz val="11"/>
        <color rgb="FF333333"/>
        <rFont val="Arial"/>
        <family val="2"/>
      </rPr>
      <t xml:space="preserve"> le </t>
    </r>
    <r>
      <rPr>
        <b/>
        <sz val="11"/>
        <color rgb="FFCC3300"/>
        <rFont val="Arial"/>
        <family val="2"/>
      </rPr>
      <t>voile</t>
    </r>
    <r>
      <rPr>
        <sz val="11"/>
        <color rgb="FF333333"/>
        <rFont val="Arial"/>
        <family val="2"/>
      </rPr>
      <t xml:space="preserve"> qui en cache une partie .</t>
    </r>
  </si>
  <si>
    <r>
      <t xml:space="preserve">Il faut , à ce que je voy , que je vous </t>
    </r>
    <r>
      <rPr>
        <b/>
        <sz val="11"/>
        <color rgb="FFCC3300"/>
        <rFont val="Calibri"/>
        <family val="2"/>
        <scheme val="minor"/>
      </rPr>
      <t>leve</t>
    </r>
    <r>
      <rPr>
        <sz val="11"/>
        <color rgb="FF000000"/>
        <rFont val="Calibri"/>
        <family val="2"/>
        <scheme val="minor"/>
      </rPr>
      <t xml:space="preserve"> le </t>
    </r>
    <r>
      <rPr>
        <b/>
        <sz val="11"/>
        <color rgb="FFCC3300"/>
        <rFont val="Calibri"/>
        <family val="2"/>
        <scheme val="minor"/>
      </rPr>
      <t>voile</t>
    </r>
    <r>
      <rPr>
        <sz val="11"/>
        <color rgb="FF000000"/>
        <rFont val="Calibri"/>
        <family val="2"/>
        <scheme val="minor"/>
      </rPr>
      <t xml:space="preserve"> qui empesche vostre coeur de comprendre les sciences ; et je vous diray des choses notables .</t>
    </r>
  </si>
  <si>
    <r>
      <t xml:space="preserve">Je ne sais , ma fille , comment vous pouvez dire que votre humeur est un nuage qui cache l’ amitié que vous avez pour moi ; si cela était dans les temps passés , vous avez bien </t>
    </r>
    <r>
      <rPr>
        <b/>
        <sz val="11"/>
        <color rgb="FFCC3300"/>
        <rFont val="Arial"/>
        <family val="2"/>
      </rPr>
      <t>levé</t>
    </r>
    <r>
      <rPr>
        <sz val="11"/>
        <color rgb="FF333333"/>
        <rFont val="Arial"/>
        <family val="2"/>
      </rPr>
      <t xml:space="preserve"> ce </t>
    </r>
    <r>
      <rPr>
        <b/>
        <sz val="11"/>
        <color rgb="FFCC3300"/>
        <rFont val="Arial"/>
        <family val="2"/>
      </rPr>
      <t>voile</t>
    </r>
    <r>
      <rPr>
        <sz val="11"/>
        <color rgb="FF333333"/>
        <rFont val="Arial"/>
        <family val="2"/>
      </rPr>
      <t xml:space="preserve"> depuis plusieurs années , et vous ne me cachez rien de la plus tendre et de la plus parfaite amitié qui fût jamais .</t>
    </r>
  </si>
  <si>
    <r>
      <t xml:space="preserve">Le peuple entra dans le sanctuaire : il </t>
    </r>
    <r>
      <rPr>
        <b/>
        <sz val="11"/>
        <color rgb="FFCC3300"/>
        <rFont val="Arial"/>
        <family val="2"/>
      </rPr>
      <t>leva</t>
    </r>
    <r>
      <rPr>
        <sz val="11"/>
        <color rgb="FF333333"/>
        <rFont val="Arial"/>
        <family val="2"/>
      </rPr>
      <t xml:space="preserve"> le </t>
    </r>
    <r>
      <rPr>
        <b/>
        <sz val="11"/>
        <color rgb="FFCC3300"/>
        <rFont val="Arial"/>
        <family val="2"/>
      </rPr>
      <t>voile</t>
    </r>
    <r>
      <rPr>
        <sz val="11"/>
        <color rgb="FF333333"/>
        <rFont val="Arial"/>
        <family val="2"/>
      </rPr>
      <t xml:space="preserve"> qui doit toujours couvrir tout ce que l’ on peut dire , tout ce que l’ on peut croire du droit des peuples et de celui des rois , qui ne s’ accordent jamais si bien ensemble que dans le silence .</t>
    </r>
  </si>
  <si>
    <r>
      <t xml:space="preserve">L’ entousiasme eût mené trop loin nôtre voyageur sincere ; pour l’ obliger à ne plus parler , je luy fis remarquer un personnage du cercle , qui merite bien qu’ on </t>
    </r>
    <r>
      <rPr>
        <b/>
        <sz val="11"/>
        <color rgb="FFCC3300"/>
        <rFont val="Arial"/>
        <family val="2"/>
      </rPr>
      <t>leve</t>
    </r>
    <r>
      <rPr>
        <sz val="11"/>
        <color rgb="FF333333"/>
        <rFont val="Arial"/>
        <family val="2"/>
      </rPr>
      <t xml:space="preserve"> le </t>
    </r>
    <r>
      <rPr>
        <b/>
        <sz val="11"/>
        <color rgb="FFCC3300"/>
        <rFont val="Arial"/>
        <family val="2"/>
      </rPr>
      <t>voile</t>
    </r>
    <r>
      <rPr>
        <sz val="11"/>
        <color rgb="FF333333"/>
        <rFont val="Arial"/>
        <family val="2"/>
      </rPr>
      <t xml:space="preserve"> dont il se couvre pour attirer la confiance des sots .</t>
    </r>
  </si>
  <si>
    <r>
      <t xml:space="preserve">Ce ressort si puissant , l’ âme de la nature , était enseveli dans une nuit obscure ; le compas de Newton , mesurant l’ univers , </t>
    </r>
    <r>
      <rPr>
        <b/>
        <sz val="11"/>
        <color rgb="FFFF0000"/>
        <rFont val="Calibri"/>
        <family val="2"/>
        <scheme val="minor"/>
      </rPr>
      <t>lève</t>
    </r>
    <r>
      <rPr>
        <sz val="11"/>
        <color rgb="FF000000"/>
        <rFont val="Calibri"/>
        <family val="2"/>
        <scheme val="minor"/>
      </rPr>
      <t xml:space="preserve"> enfin ce grand </t>
    </r>
    <r>
      <rPr>
        <b/>
        <sz val="11"/>
        <color rgb="FFFF0000"/>
        <rFont val="Calibri"/>
        <family val="2"/>
        <scheme val="minor"/>
      </rPr>
      <t>voile</t>
    </r>
    <r>
      <rPr>
        <sz val="11"/>
        <color rgb="FF000000"/>
        <rFont val="Calibri"/>
        <family val="2"/>
        <scheme val="minor"/>
      </rPr>
      <t xml:space="preserve"> , et les cieux sont ouverts .</t>
    </r>
  </si>
  <si>
    <r>
      <t>Je suis tout ce qui a été , tout ce qui est ,</t>
    </r>
    <r>
      <rPr>
        <sz val="11"/>
        <color rgb="FF333333"/>
        <rFont val="Arial"/>
        <family val="2"/>
      </rPr>
      <t xml:space="preserve"> </t>
    </r>
    <r>
      <rPr>
        <i/>
        <sz val="11"/>
        <color rgb="FF333333"/>
        <rFont val="Arial"/>
        <family val="2"/>
      </rPr>
      <t>et tout ce qui sera ; et nul mortel n’ a</t>
    </r>
    <r>
      <rPr>
        <sz val="11"/>
        <color rgb="FF333333"/>
        <rFont val="Arial"/>
        <family val="2"/>
      </rPr>
      <t xml:space="preserve"> </t>
    </r>
    <r>
      <rPr>
        <i/>
        <sz val="11"/>
        <color rgb="FF333333"/>
        <rFont val="Arial"/>
        <family val="2"/>
      </rPr>
      <t xml:space="preserve">encore </t>
    </r>
    <r>
      <rPr>
        <b/>
        <i/>
        <sz val="11"/>
        <color rgb="FFCC3300"/>
        <rFont val="Arial"/>
        <family val="2"/>
      </rPr>
      <t>levé</t>
    </r>
    <r>
      <rPr>
        <i/>
        <sz val="11"/>
        <color rgb="FF333333"/>
        <rFont val="Arial"/>
        <family val="2"/>
      </rPr>
      <t xml:space="preserve"> le </t>
    </r>
    <r>
      <rPr>
        <b/>
        <i/>
        <sz val="11"/>
        <color rgb="FFCC3300"/>
        <rFont val="Arial"/>
        <family val="2"/>
      </rPr>
      <t>voile</t>
    </r>
    <r>
      <rPr>
        <i/>
        <sz val="11"/>
        <color rgb="FF333333"/>
        <rFont val="Arial"/>
        <family val="2"/>
      </rPr>
      <t xml:space="preserve"> qui me couvre . </t>
    </r>
  </si>
  <si>
    <r>
      <t xml:space="preserve">J’ ai cette obligation au p d’ </t>
    </r>
    <r>
      <rPr>
        <sz val="11"/>
        <color rgb="FF000000"/>
        <rFont val="Calibri"/>
        <family val="2"/>
        <scheme val="minor"/>
      </rPr>
      <t>Arras</t>
    </r>
    <r>
      <rPr>
        <sz val="11"/>
        <color rgb="FF333333"/>
        <rFont val="Arial"/>
        <family val="2"/>
      </rPr>
      <t xml:space="preserve"> , entre beaucoup d’ autres ; c’ est qu’ il a </t>
    </r>
    <r>
      <rPr>
        <b/>
        <sz val="11"/>
        <color rgb="FFCC3300"/>
        <rFont val="Arial"/>
        <family val="2"/>
      </rPr>
      <t>levé</t>
    </r>
    <r>
      <rPr>
        <sz val="11"/>
        <color rgb="FF333333"/>
        <rFont val="Arial"/>
        <family val="2"/>
      </rPr>
      <t xml:space="preserve"> le </t>
    </r>
    <r>
      <rPr>
        <b/>
        <sz val="11"/>
        <color rgb="FFCC3300"/>
        <rFont val="Arial"/>
        <family val="2"/>
      </rPr>
      <t>voile</t>
    </r>
    <r>
      <rPr>
        <sz val="11"/>
        <color rgb="FF333333"/>
        <rFont val="Arial"/>
        <family val="2"/>
      </rPr>
      <t xml:space="preserve"> qui cachoit encore à mes yeux les désordres et l’ esclavage des moines .</t>
    </r>
  </si>
  <si>
    <r>
      <t xml:space="preserve">Le moment doit venir où tous les témoignages étant à leur disposition , ils pourroient sans risque </t>
    </r>
    <r>
      <rPr>
        <b/>
        <sz val="11"/>
        <color rgb="FFCC3300"/>
        <rFont val="Arial"/>
        <family val="2"/>
      </rPr>
      <t>lever</t>
    </r>
    <r>
      <rPr>
        <sz val="11"/>
        <color rgb="FF333333"/>
        <rFont val="Arial"/>
        <family val="2"/>
      </rPr>
      <t xml:space="preserve"> le </t>
    </r>
    <r>
      <rPr>
        <b/>
        <sz val="11"/>
        <color rgb="FFCC3300"/>
        <rFont val="Arial"/>
        <family val="2"/>
      </rPr>
      <t>voile</t>
    </r>
    <r>
      <rPr>
        <sz val="11"/>
        <color rgb="FF333333"/>
        <rFont val="Arial"/>
        <family val="2"/>
      </rPr>
      <t>impénétrable qu’ ils ont mis sur les yeux de leur victime .</t>
    </r>
  </si>
  <si>
    <r>
      <t xml:space="preserve">Au reste il ne doute point que malgré tant d’ efforts , le tems ne </t>
    </r>
    <r>
      <rPr>
        <b/>
        <sz val="11"/>
        <color rgb="FFCC3300"/>
        <rFont val="Arial"/>
        <family val="2"/>
      </rPr>
      <t>léve</t>
    </r>
    <r>
      <rPr>
        <sz val="11"/>
        <color rgb="FF333333"/>
        <rFont val="Arial"/>
        <family val="2"/>
      </rPr>
      <t xml:space="preserve"> enfin le </t>
    </r>
    <r>
      <rPr>
        <b/>
        <sz val="11"/>
        <color rgb="FFCC3300"/>
        <rFont val="Arial"/>
        <family val="2"/>
      </rPr>
      <t>voile</t>
    </r>
    <r>
      <rPr>
        <sz val="11"/>
        <color rgb="FF333333"/>
        <rFont val="Arial"/>
        <family val="2"/>
      </rPr>
      <t xml:space="preserve"> de l’ imposture et ne découvre son innocence .</t>
    </r>
  </si>
  <si>
    <r>
      <t xml:space="preserve">Oui , cousine , il est </t>
    </r>
    <r>
      <rPr>
        <b/>
        <sz val="11"/>
        <color rgb="FFCC3300"/>
        <rFont val="Arial"/>
        <family val="2"/>
      </rPr>
      <t>levé</t>
    </r>
    <r>
      <rPr>
        <sz val="11"/>
        <color rgb="FF333333"/>
        <rFont val="Arial"/>
        <family val="2"/>
      </rPr>
      <t xml:space="preserve"> pour jamais , ce </t>
    </r>
    <r>
      <rPr>
        <b/>
        <sz val="11"/>
        <color rgb="FFCC3300"/>
        <rFont val="Arial"/>
        <family val="2"/>
      </rPr>
      <t>voile</t>
    </r>
    <r>
      <rPr>
        <sz val="11"/>
        <color rgb="FF333333"/>
        <rFont val="Arial"/>
        <family val="2"/>
      </rPr>
      <t xml:space="preserve"> dont ma raison fut longtems offusquée .</t>
    </r>
  </si>
  <si>
    <r>
      <t xml:space="preserve">D’ un mot peut être il eut </t>
    </r>
    <r>
      <rPr>
        <b/>
        <sz val="11"/>
        <color rgb="FFCC3300"/>
        <rFont val="Arial"/>
        <family val="2"/>
      </rPr>
      <t>levé</t>
    </r>
    <r>
      <rPr>
        <sz val="11"/>
        <color rgb="FF333333"/>
        <rFont val="Arial"/>
        <family val="2"/>
      </rPr>
      <t xml:space="preserve"> des </t>
    </r>
    <r>
      <rPr>
        <b/>
        <sz val="11"/>
        <color rgb="FFCC3300"/>
        <rFont val="Arial"/>
        <family val="2"/>
      </rPr>
      <t>voiles</t>
    </r>
    <r>
      <rPr>
        <sz val="11"/>
        <color rgb="FF333333"/>
        <rFont val="Arial"/>
        <family val="2"/>
      </rPr>
      <t xml:space="preserve"> impénétrables aux yeux de tout autre , et jetté du jour sur des manoeuvres que nul mortel ne débrouillera jamais .</t>
    </r>
  </si>
  <si>
    <r>
      <t xml:space="preserve">Tu t’ entendais avec le saint office , pour oprimer sous le nom de justice , quiconque eut pu </t>
    </r>
    <r>
      <rPr>
        <b/>
        <sz val="11"/>
        <color rgb="FFFF0000"/>
        <rFont val="Calibri"/>
        <family val="2"/>
        <scheme val="minor"/>
      </rPr>
      <t>lever le voile</t>
    </r>
    <r>
      <rPr>
        <sz val="11"/>
        <color rgb="FF000000"/>
        <rFont val="Calibri"/>
        <family val="2"/>
        <scheme val="minor"/>
      </rPr>
      <t xml:space="preserve"> affreux dont tu cachais ton crime à tous les yeux . </t>
    </r>
  </si>
  <si>
    <r>
      <t xml:space="preserve">Je ne </t>
    </r>
    <r>
      <rPr>
        <b/>
        <sz val="11"/>
        <color rgb="FFCC3300"/>
        <rFont val="Arial"/>
        <family val="2"/>
      </rPr>
      <t>leverai</t>
    </r>
    <r>
      <rPr>
        <sz val="11"/>
        <color rgb="FF333333"/>
        <rFont val="Arial"/>
        <family val="2"/>
      </rPr>
      <t xml:space="preserve"> point le </t>
    </r>
    <r>
      <rPr>
        <b/>
        <sz val="11"/>
        <color rgb="FFCC3300"/>
        <rFont val="Arial"/>
        <family val="2"/>
      </rPr>
      <t>voile</t>
    </r>
    <r>
      <rPr>
        <sz val="11"/>
        <color rgb="FF333333"/>
        <rFont val="Arial"/>
        <family val="2"/>
      </rPr>
      <t xml:space="preserve"> qui couvre quelques déréglemens presqu’ inévitables dans ces maisons où l’ on entasse à côté l’ un de l’ autre des jeunes gens dans un âge où l’ imagination oisive a le plus d’ activité , où les passions encore sans objets ne peuvent que s’ égarer .</t>
    </r>
  </si>
  <si>
    <r>
      <t>Vésalius</t>
    </r>
    <r>
      <rPr>
        <sz val="11"/>
        <color rgb="FF333333"/>
        <rFont val="Arial"/>
        <family val="2"/>
      </rPr>
      <t xml:space="preserve"> a </t>
    </r>
    <r>
      <rPr>
        <b/>
        <sz val="11"/>
        <color rgb="FFCC3300"/>
        <rFont val="Arial"/>
        <family val="2"/>
      </rPr>
      <t>levé</t>
    </r>
    <r>
      <rPr>
        <sz val="11"/>
        <color rgb="FF333333"/>
        <rFont val="Arial"/>
        <family val="2"/>
      </rPr>
      <t xml:space="preserve"> bien des </t>
    </r>
    <r>
      <rPr>
        <b/>
        <sz val="11"/>
        <color rgb="FFCC3300"/>
        <rFont val="Arial"/>
        <family val="2"/>
      </rPr>
      <t>voiles</t>
    </r>
    <r>
      <rPr>
        <sz val="11"/>
        <color rgb="FF333333"/>
        <rFont val="Arial"/>
        <family val="2"/>
      </rPr>
      <t xml:space="preserve"> , et s’ est acquis une gloire éternelle .</t>
    </r>
  </si>
  <si>
    <r>
      <t xml:space="preserve">Elle s’ abandonne avec confiance , </t>
    </r>
    <r>
      <rPr>
        <b/>
        <sz val="11"/>
        <color rgb="FFCC3300"/>
        <rFont val="Arial"/>
        <family val="2"/>
      </rPr>
      <t>lève</t>
    </r>
    <r>
      <rPr>
        <sz val="11"/>
        <color rgb="FF333333"/>
        <rFont val="Arial"/>
        <family val="2"/>
      </rPr>
      <t xml:space="preserve"> les </t>
    </r>
    <r>
      <rPr>
        <b/>
        <sz val="11"/>
        <color rgb="FFCC3300"/>
        <rFont val="Arial"/>
        <family val="2"/>
      </rPr>
      <t>voiles</t>
    </r>
    <r>
      <rPr>
        <sz val="11"/>
        <color rgb="FF333333"/>
        <rFont val="Arial"/>
        <family val="2"/>
      </rPr>
      <t xml:space="preserve"> de sa pensée et l’ on désire toujours lever encore de nouveaux voiles , savourer le fond du fond .</t>
    </r>
  </si>
  <si>
    <r>
      <t xml:space="preserve">Il lui </t>
    </r>
    <r>
      <rPr>
        <b/>
        <sz val="11"/>
        <color rgb="FFCC3300"/>
        <rFont val="Arial"/>
        <family val="2"/>
      </rPr>
      <t>levait</t>
    </r>
    <r>
      <rPr>
        <sz val="11"/>
        <color rgb="FF333333"/>
        <rFont val="Arial"/>
        <family val="2"/>
      </rPr>
      <t xml:space="preserve"> un coin du </t>
    </r>
    <r>
      <rPr>
        <b/>
        <sz val="11"/>
        <color rgb="FFCC3300"/>
        <rFont val="Arial"/>
        <family val="2"/>
      </rPr>
      <t>voile</t>
    </r>
    <r>
      <rPr>
        <sz val="11"/>
        <color rgb="FF333333"/>
        <rFont val="Arial"/>
        <family val="2"/>
      </rPr>
      <t xml:space="preserve"> , Machiavel complétait le tableau .</t>
    </r>
  </si>
  <si>
    <r>
      <t xml:space="preserve">Elle s’ abandonne avec confiance , lève les voiles de sa pensée et l’ on désire toujours </t>
    </r>
    <r>
      <rPr>
        <b/>
        <sz val="11"/>
        <color rgb="FFCC3300"/>
        <rFont val="Arial"/>
        <family val="2"/>
      </rPr>
      <t>lever</t>
    </r>
    <r>
      <rPr>
        <sz val="11"/>
        <color rgb="FF333333"/>
        <rFont val="Arial"/>
        <family val="2"/>
      </rPr>
      <t xml:space="preserve"> encore de nouveaux </t>
    </r>
    <r>
      <rPr>
        <b/>
        <sz val="11"/>
        <color rgb="FFCC3300"/>
        <rFont val="Arial"/>
        <family val="2"/>
      </rPr>
      <t>voiles</t>
    </r>
    <r>
      <rPr>
        <sz val="11"/>
        <color rgb="FF333333"/>
        <rFont val="Arial"/>
        <family val="2"/>
      </rPr>
      <t xml:space="preserve"> , savourer le fond du fond .</t>
    </r>
  </si>
  <si>
    <r>
      <t xml:space="preserve">On n’ a fait , a dit M . Husson , que </t>
    </r>
    <r>
      <rPr>
        <b/>
        <sz val="11"/>
        <color rgb="FFCC3300"/>
        <rFont val="Arial"/>
        <family val="2"/>
      </rPr>
      <t>lever</t>
    </r>
    <r>
      <rPr>
        <sz val="11"/>
        <color rgb="FF333333"/>
        <rFont val="Arial"/>
        <family val="2"/>
      </rPr>
      <t xml:space="preserve"> un coin du </t>
    </r>
    <r>
      <rPr>
        <b/>
        <sz val="11"/>
        <color rgb="FFCC3300"/>
        <rFont val="Arial"/>
        <family val="2"/>
      </rPr>
      <t>voile</t>
    </r>
    <r>
      <rPr>
        <sz val="11"/>
        <color rgb="FF333333"/>
        <rFont val="Arial"/>
        <family val="2"/>
      </rPr>
      <t xml:space="preserve"> qui cache le tableau .</t>
    </r>
  </si>
  <si>
    <r>
      <t xml:space="preserve">Quoi! lorsque tant d’ objets merveilleux et utiles sollicitent notre curiosité , et réclament l’ effort de notre intelligence , lorsque tous les peuples nous ouvrent leurs annales , quand la vie du passé et la vie du présent éclatent à nos yeux sous tant de formes , quand la nature </t>
    </r>
    <r>
      <rPr>
        <b/>
        <sz val="11"/>
        <color rgb="FFCC3300"/>
        <rFont val="Arial"/>
        <family val="2"/>
      </rPr>
      <t>lève</t>
    </r>
    <r>
      <rPr>
        <sz val="11"/>
        <color rgb="FF333333"/>
        <rFont val="Arial"/>
        <family val="2"/>
      </rPr>
      <t xml:space="preserve"> un à un tous ses </t>
    </r>
    <r>
      <rPr>
        <b/>
        <sz val="11"/>
        <color rgb="FFCC3300"/>
        <rFont val="Arial"/>
        <family val="2"/>
      </rPr>
      <t>voiles</t>
    </r>
    <r>
      <rPr>
        <sz val="11"/>
        <color rgb="FF333333"/>
        <rFont val="Arial"/>
        <family val="2"/>
      </rPr>
      <t xml:space="preserve"> devant les investigations de la science ... </t>
    </r>
  </si>
  <si>
    <r>
      <t xml:space="preserve">De toutes parts se </t>
    </r>
    <r>
      <rPr>
        <b/>
        <sz val="11"/>
        <color rgb="FFCC3300"/>
        <rFont val="Arial"/>
        <family val="2"/>
      </rPr>
      <t>levait</t>
    </r>
    <r>
      <rPr>
        <sz val="11"/>
        <color rgb="FF333333"/>
        <rFont val="Arial"/>
        <family val="2"/>
      </rPr>
      <t xml:space="preserve"> le </t>
    </r>
    <r>
      <rPr>
        <b/>
        <sz val="11"/>
        <color rgb="FFCC3300"/>
        <rFont val="Arial"/>
        <family val="2"/>
      </rPr>
      <t>voile</t>
    </r>
    <r>
      <rPr>
        <sz val="11"/>
        <color rgb="FF333333"/>
        <rFont val="Arial"/>
        <family val="2"/>
      </rPr>
      <t xml:space="preserve"> , et la réalité apparaissait .</t>
    </r>
  </si>
  <si>
    <r>
      <t xml:space="preserve">On désirerait sans doute que je m’ arrêtasse sur leur origine , et que je </t>
    </r>
    <r>
      <rPr>
        <b/>
        <sz val="11"/>
        <color rgb="FFCC3300"/>
        <rFont val="Arial"/>
        <family val="2"/>
      </rPr>
      <t>levasse</t>
    </r>
    <r>
      <rPr>
        <sz val="11"/>
        <color rgb="FF333333"/>
        <rFont val="Arial"/>
        <family val="2"/>
      </rPr>
      <t xml:space="preserve"> le </t>
    </r>
    <r>
      <rPr>
        <b/>
        <sz val="11"/>
        <color rgb="FFCC3300"/>
        <rFont val="Arial"/>
        <family val="2"/>
      </rPr>
      <t>voile</t>
    </r>
    <r>
      <rPr>
        <sz val="11"/>
        <color rgb="FF333333"/>
        <rFont val="Arial"/>
        <family val="2"/>
      </rPr>
      <t xml:space="preserve"> épais qui nous dérobe leur arrivée primitive en </t>
    </r>
    <r>
      <rPr>
        <sz val="11"/>
        <color rgb="FF000000"/>
        <rFont val="Calibri"/>
        <family val="2"/>
        <scheme val="minor"/>
      </rPr>
      <t>Amérique</t>
    </r>
    <r>
      <rPr>
        <sz val="11"/>
        <color rgb="FF333333"/>
        <rFont val="Arial"/>
        <family val="2"/>
      </rPr>
      <t xml:space="preserve"> . </t>
    </r>
  </si>
  <si>
    <r>
      <t xml:space="preserve">Chaque siècle </t>
    </r>
    <r>
      <rPr>
        <b/>
        <sz val="11"/>
        <color rgb="FFCC3300"/>
        <rFont val="Arial"/>
        <family val="2"/>
      </rPr>
      <t>lève</t>
    </r>
    <r>
      <rPr>
        <sz val="11"/>
        <color rgb="FF333333"/>
        <rFont val="Arial"/>
        <family val="2"/>
      </rPr>
      <t xml:space="preserve"> un coin du </t>
    </r>
    <r>
      <rPr>
        <b/>
        <sz val="11"/>
        <color rgb="FFCC3300"/>
        <rFont val="Arial"/>
        <family val="2"/>
      </rPr>
      <t>voile</t>
    </r>
    <r>
      <rPr>
        <sz val="11"/>
        <color rgb="FF333333"/>
        <rFont val="Arial"/>
        <family val="2"/>
      </rPr>
      <t xml:space="preserve"> qui cache la grande image du </t>
    </r>
    <r>
      <rPr>
        <sz val="11"/>
        <color rgb="FF000000"/>
        <rFont val="Calibri"/>
        <family val="2"/>
        <scheme val="minor"/>
      </rPr>
      <t>Dieu</t>
    </r>
    <r>
      <rPr>
        <sz val="11"/>
        <color rgb="FF333333"/>
        <rFont val="Arial"/>
        <family val="2"/>
      </rPr>
      <t xml:space="preserve"> des dieux , éternel , évident dans la nature , et rendant ses oracles dans la conscience .</t>
    </r>
  </si>
  <si>
    <r>
      <t xml:space="preserve">On serait tenté de rapporter surtout à d’ Holbach , dont toutes les affirmations sont reproduites et appuyées sur un nombre immense de faits historiques , la première idée de cet ouvrage destiné , disait Ginguené , à « </t>
    </r>
    <r>
      <rPr>
        <b/>
        <sz val="11"/>
        <color rgb="FFCC3300"/>
        <rFont val="Arial"/>
        <family val="2"/>
      </rPr>
      <t>lever</t>
    </r>
    <r>
      <rPr>
        <sz val="11"/>
        <color rgb="FF333333"/>
        <rFont val="Arial"/>
        <family val="2"/>
      </rPr>
      <t xml:space="preserve"> entièrement le </t>
    </r>
    <r>
      <rPr>
        <b/>
        <sz val="11"/>
        <color rgb="FFCC3300"/>
        <rFont val="Arial"/>
        <family val="2"/>
      </rPr>
      <t>voile</t>
    </r>
    <r>
      <rPr>
        <sz val="11"/>
        <color rgb="FF333333"/>
        <rFont val="Arial"/>
        <family val="2"/>
      </rPr>
      <t xml:space="preserve"> qui couvrait les fictions des siècles anciens » .</t>
    </r>
  </si>
  <si>
    <r>
      <t xml:space="preserve">Cependant il ne nous paraît pas impossible de </t>
    </r>
    <r>
      <rPr>
        <b/>
        <sz val="11"/>
        <color rgb="FFCC3300"/>
        <rFont val="Arial"/>
        <family val="2"/>
      </rPr>
      <t>lever</t>
    </r>
    <r>
      <rPr>
        <sz val="11"/>
        <color rgb="FF333333"/>
        <rFont val="Arial"/>
        <family val="2"/>
      </rPr>
      <t xml:space="preserve"> ce </t>
    </r>
    <r>
      <rPr>
        <b/>
        <sz val="11"/>
        <color rgb="FFCC3300"/>
        <rFont val="Arial"/>
        <family val="2"/>
      </rPr>
      <t>voile</t>
    </r>
    <r>
      <rPr>
        <sz val="11"/>
        <color rgb="FF333333"/>
        <rFont val="Arial"/>
        <family val="2"/>
      </rPr>
      <t xml:space="preserve"> .</t>
    </r>
  </si>
  <si>
    <r>
      <t xml:space="preserve">Si l’ écriture sainte semble nous donner une idée plus singulièrement actuelle et particulière de </t>
    </r>
    <r>
      <rPr>
        <sz val="11"/>
        <color rgb="FF000000"/>
        <rFont val="Calibri"/>
        <family val="2"/>
        <scheme val="minor"/>
      </rPr>
      <t>Dieu</t>
    </r>
    <r>
      <rPr>
        <sz val="11"/>
        <color rgb="FF333333"/>
        <rFont val="Arial"/>
        <family val="2"/>
      </rPr>
      <t xml:space="preserve"> , on retrouve le vrai sens en </t>
    </r>
    <r>
      <rPr>
        <b/>
        <sz val="11"/>
        <color rgb="FFCC3300"/>
        <rFont val="Arial"/>
        <family val="2"/>
      </rPr>
      <t>levant</t>
    </r>
    <r>
      <rPr>
        <sz val="11"/>
        <color rgb="FF333333"/>
        <rFont val="Arial"/>
        <family val="2"/>
      </rPr>
      <t xml:space="preserve"> le </t>
    </r>
    <r>
      <rPr>
        <b/>
        <sz val="11"/>
        <color rgb="FFCC3300"/>
        <rFont val="Arial"/>
        <family val="2"/>
      </rPr>
      <t>voile</t>
    </r>
    <r>
      <rPr>
        <sz val="11"/>
        <color rgb="FF333333"/>
        <rFont val="Arial"/>
        <family val="2"/>
      </rPr>
      <t xml:space="preserve"> de ces expressions anthropologiques .</t>
    </r>
  </si>
  <si>
    <r>
      <t xml:space="preserve">Bien des fois j’ ai pensé à </t>
    </r>
    <r>
      <rPr>
        <b/>
        <sz val="11"/>
        <color rgb="FFCC3300"/>
        <rFont val="Arial"/>
        <family val="2"/>
      </rPr>
      <t>lever</t>
    </r>
    <r>
      <rPr>
        <sz val="11"/>
        <color rgb="FF333333"/>
        <rFont val="Arial"/>
        <family val="2"/>
      </rPr>
      <t xml:space="preserve"> le </t>
    </r>
    <r>
      <rPr>
        <b/>
        <sz val="11"/>
        <color rgb="FFCC3300"/>
        <rFont val="Arial"/>
        <family val="2"/>
      </rPr>
      <t>voile</t>
    </r>
    <r>
      <rPr>
        <sz val="11"/>
        <color rgb="FF333333"/>
        <rFont val="Arial"/>
        <family val="2"/>
      </rPr>
      <t xml:space="preserve"> d’ </t>
    </r>
    <r>
      <rPr>
        <sz val="11"/>
        <color rgb="FF000000"/>
        <rFont val="Calibri"/>
        <family val="2"/>
        <scheme val="minor"/>
      </rPr>
      <t>Isis</t>
    </r>
    <r>
      <rPr>
        <sz val="11"/>
        <color rgb="FF333333"/>
        <rFont val="Arial"/>
        <family val="2"/>
      </rPr>
      <t xml:space="preserve"> , au risque de tomber foudroyé aux pieds de la déesse .</t>
    </r>
  </si>
  <si>
    <r>
      <t>Levez</t>
    </r>
    <r>
      <rPr>
        <sz val="11"/>
        <color rgb="FF333333"/>
        <rFont val="Arial"/>
        <family val="2"/>
      </rPr>
      <t xml:space="preserve"> le </t>
    </r>
    <r>
      <rPr>
        <b/>
        <sz val="11"/>
        <color rgb="FFCC3300"/>
        <rFont val="Arial"/>
        <family val="2"/>
      </rPr>
      <t>voile</t>
    </r>
    <r>
      <rPr>
        <sz val="11"/>
        <color rgb="FF333333"/>
        <rFont val="Arial"/>
        <family val="2"/>
      </rPr>
      <t xml:space="preserve">! </t>
    </r>
    <r>
      <rPr>
        <sz val="11"/>
        <color rgb="FF000000"/>
        <rFont val="Calibri"/>
        <family val="2"/>
        <scheme val="minor"/>
      </rPr>
      <t>Dites si oui ou non , le gouvernement a votre confiance .</t>
    </r>
  </si>
  <si>
    <r>
      <t xml:space="preserve">Le temps peut </t>
    </r>
    <r>
      <rPr>
        <b/>
        <sz val="11"/>
        <color rgb="FFCC3300"/>
        <rFont val="Arial"/>
        <family val="2"/>
      </rPr>
      <t>lever</t>
    </r>
    <r>
      <rPr>
        <sz val="11"/>
        <color rgb="FF333333"/>
        <rFont val="Arial"/>
        <family val="2"/>
      </rPr>
      <t xml:space="preserve"> bien des </t>
    </r>
    <r>
      <rPr>
        <b/>
        <sz val="11"/>
        <color rgb="FFCC3300"/>
        <rFont val="Arial"/>
        <family val="2"/>
      </rPr>
      <t>voiles</t>
    </r>
    <r>
      <rPr>
        <sz val="11"/>
        <color rgb="FF333333"/>
        <rFont val="Arial"/>
        <family val="2"/>
      </rPr>
      <t xml:space="preserve"> .</t>
    </r>
  </si>
  <si>
    <r>
      <t xml:space="preserve">À ce départ , si je l’ eusse prévu , j’ aurais pu songer sans trêve pendant des années , sans que , mises bout à bout , toutes ces pensées eussent eu le plus faible rapport , non seulement d’ intensité mais de ressemblance , avec l’ inimaginable enfer dont </t>
    </r>
    <r>
      <rPr>
        <sz val="11"/>
        <color rgb="FF000000"/>
        <rFont val="Calibri"/>
        <family val="2"/>
        <scheme val="minor"/>
      </rPr>
      <t>Françoise</t>
    </r>
    <r>
      <rPr>
        <sz val="11"/>
        <color rgb="FF333333"/>
        <rFont val="Arial"/>
        <family val="2"/>
      </rPr>
      <t xml:space="preserve"> m’ avait </t>
    </r>
    <r>
      <rPr>
        <b/>
        <sz val="11"/>
        <color rgb="FFCC3300"/>
        <rFont val="Arial"/>
        <family val="2"/>
      </rPr>
      <t>levé</t>
    </r>
    <r>
      <rPr>
        <sz val="11"/>
        <color rgb="FF333333"/>
        <rFont val="Arial"/>
        <family val="2"/>
      </rPr>
      <t xml:space="preserve"> le </t>
    </r>
    <r>
      <rPr>
        <b/>
        <sz val="11"/>
        <color rgb="FFCC3300"/>
        <rFont val="Arial"/>
        <family val="2"/>
      </rPr>
      <t>voile</t>
    </r>
    <r>
      <rPr>
        <sz val="11"/>
        <color rgb="FF333333"/>
        <rFont val="Arial"/>
        <family val="2"/>
      </rPr>
      <t xml:space="preserve"> en me disant : "</t>
    </r>
    <r>
      <rPr>
        <sz val="11"/>
        <color rgb="FF000000"/>
        <rFont val="Calibri"/>
        <family val="2"/>
        <scheme val="minor"/>
      </rPr>
      <t>Mademoiselle</t>
    </r>
    <r>
      <rPr>
        <sz val="11"/>
        <color rgb="FF333333"/>
        <rFont val="Arial"/>
        <family val="2"/>
      </rPr>
      <t xml:space="preserve"> </t>
    </r>
    <r>
      <rPr>
        <sz val="11"/>
        <color rgb="FF000000"/>
        <rFont val="Calibri"/>
        <family val="2"/>
        <scheme val="minor"/>
      </rPr>
      <t>Albertine</t>
    </r>
    <r>
      <rPr>
        <sz val="11"/>
        <color rgb="FF333333"/>
        <rFont val="Arial"/>
        <family val="2"/>
      </rPr>
      <t xml:space="preserve"> est partie ."</t>
    </r>
  </si>
  <si>
    <r>
      <t>J’ employai toutes les forces de ma " volonté "pour</t>
    </r>
    <r>
      <rPr>
        <sz val="11"/>
        <color rgb="FF333333"/>
        <rFont val="Arial"/>
        <family val="2"/>
      </rPr>
      <t xml:space="preserve"> </t>
    </r>
    <r>
      <rPr>
        <i/>
        <sz val="11"/>
        <color rgb="FF333333"/>
        <rFont val="Arial"/>
        <family val="2"/>
      </rPr>
      <t xml:space="preserve">pénétrer encore le mystère dont j’ avais </t>
    </r>
    <r>
      <rPr>
        <b/>
        <i/>
        <sz val="11"/>
        <color rgb="FFCC3300"/>
        <rFont val="Arial"/>
        <family val="2"/>
      </rPr>
      <t>levé</t>
    </r>
    <r>
      <rPr>
        <sz val="11"/>
        <color rgb="FF333333"/>
        <rFont val="Arial"/>
        <family val="2"/>
      </rPr>
      <t xml:space="preserve"> </t>
    </r>
    <r>
      <rPr>
        <i/>
        <sz val="11"/>
        <color rgb="FF333333"/>
        <rFont val="Arial"/>
        <family val="2"/>
      </rPr>
      <t xml:space="preserve">quelques </t>
    </r>
    <r>
      <rPr>
        <b/>
        <i/>
        <sz val="11"/>
        <color rgb="FFCC3300"/>
        <rFont val="Arial"/>
        <family val="2"/>
      </rPr>
      <t>voiles</t>
    </r>
    <r>
      <rPr>
        <i/>
        <sz val="11"/>
        <color rgb="FF333333"/>
        <rFont val="Arial"/>
        <family val="2"/>
      </rPr>
      <t xml:space="preserve"> .</t>
    </r>
  </si>
  <si>
    <r>
      <t xml:space="preserve">On aime peu </t>
    </r>
    <r>
      <rPr>
        <b/>
        <sz val="11"/>
        <color rgb="FFCC3300"/>
        <rFont val="Arial"/>
        <family val="2"/>
      </rPr>
      <t>lever</t>
    </r>
    <r>
      <rPr>
        <sz val="11"/>
        <color rgb="FF333333"/>
        <rFont val="Arial"/>
        <family val="2"/>
      </rPr>
      <t xml:space="preserve"> le </t>
    </r>
    <r>
      <rPr>
        <b/>
        <sz val="11"/>
        <color rgb="FFCC3300"/>
        <rFont val="Arial"/>
        <family val="2"/>
      </rPr>
      <t>voile</t>
    </r>
    <r>
      <rPr>
        <sz val="11"/>
        <color rgb="FF333333"/>
        <rFont val="Arial"/>
        <family val="2"/>
      </rPr>
      <t xml:space="preserve"> sur ces retraites .</t>
    </r>
  </si>
  <si>
    <r>
      <t xml:space="preserve">Sinon l’ illustration de la règle divine : le scandale retombe sur celui qui l’ a provoqué ... qui a tiré le glaive périra par le glaive ... qui a </t>
    </r>
    <r>
      <rPr>
        <b/>
        <sz val="11"/>
        <color rgb="FFCC3300"/>
        <rFont val="Arial"/>
        <family val="2"/>
      </rPr>
      <t>levé</t>
    </r>
    <r>
      <rPr>
        <sz val="11"/>
        <color rgb="FF333333"/>
        <rFont val="Arial"/>
        <family val="2"/>
      </rPr>
      <t xml:space="preserve"> le </t>
    </r>
    <r>
      <rPr>
        <b/>
        <sz val="11"/>
        <color rgb="FFCC3300"/>
        <rFont val="Arial"/>
        <family val="2"/>
      </rPr>
      <t>voile</t>
    </r>
    <r>
      <rPr>
        <sz val="11"/>
        <color rgb="FF333333"/>
        <rFont val="Arial"/>
        <family val="2"/>
      </rPr>
      <t xml:space="preserve"> a levé le suaire ... vous avez le choix entre ces devises .</t>
    </r>
  </si>
  <si>
    <r>
      <t xml:space="preserve">Retz disait que le Parlement de Paris avait provoqué la Fronde en </t>
    </r>
    <r>
      <rPr>
        <b/>
        <sz val="11"/>
        <color rgb="FFCC3300"/>
        <rFont val="Arial"/>
        <family val="2"/>
      </rPr>
      <t>levant</t>
    </r>
    <r>
      <rPr>
        <sz val="11"/>
        <color rgb="FF333333"/>
        <rFont val="Arial"/>
        <family val="2"/>
      </rPr>
      <t xml:space="preserve"> le </t>
    </r>
    <r>
      <rPr>
        <b/>
        <sz val="11"/>
        <color rgb="FFCC3300"/>
        <rFont val="Arial"/>
        <family val="2"/>
      </rPr>
      <t>voile</t>
    </r>
    <r>
      <rPr>
        <sz val="11"/>
        <color rgb="FF333333"/>
        <rFont val="Arial"/>
        <family val="2"/>
      </rPr>
      <t xml:space="preserve"> qui doit recouvrir les rapports entre les droits des rois et ceux des peuples , « droits qui ne s’ accordent jamais si bien que dans le silence » .</t>
    </r>
  </si>
  <si>
    <r>
      <t xml:space="preserve">Un jour je </t>
    </r>
    <r>
      <rPr>
        <b/>
        <sz val="11"/>
        <color rgb="FFCC3300"/>
        <rFont val="Arial"/>
        <family val="2"/>
      </rPr>
      <t>lèverai</t>
    </r>
    <r>
      <rPr>
        <sz val="11"/>
        <color rgb="FF333333"/>
        <rFont val="Arial"/>
        <family val="2"/>
      </rPr>
      <t xml:space="preserve"> devant vous le </t>
    </r>
    <r>
      <rPr>
        <b/>
        <sz val="11"/>
        <color rgb="FFCC3300"/>
        <rFont val="Arial"/>
        <family val="2"/>
      </rPr>
      <t>voile</t>
    </r>
    <r>
      <rPr>
        <sz val="11"/>
        <color rgb="FF333333"/>
        <rFont val="Arial"/>
        <family val="2"/>
      </rPr>
      <t xml:space="preserve"> qui couvre trop de forfaits .</t>
    </r>
  </si>
  <si>
    <r>
      <t xml:space="preserve">il se faut défier de ce qu’ on n’ apperçoit que comme au travers d’ un nuage , et qu’ on ne peut </t>
    </r>
    <r>
      <rPr>
        <b/>
        <sz val="11"/>
        <color rgb="FFC00000"/>
        <rFont val="Calibri"/>
        <family val="2"/>
        <scheme val="minor"/>
      </rPr>
      <t>mettre</t>
    </r>
    <r>
      <rPr>
        <sz val="11"/>
        <color rgb="FF000000"/>
        <rFont val="Calibri"/>
        <family val="2"/>
        <scheme val="minor"/>
      </rPr>
      <t xml:space="preserve"> bien </t>
    </r>
    <r>
      <rPr>
        <b/>
        <sz val="11"/>
        <color rgb="FFC00000"/>
        <rFont val="Calibri"/>
        <family val="2"/>
        <scheme val="minor"/>
      </rPr>
      <t>à découvert</t>
    </r>
    <r>
      <rPr>
        <sz val="11"/>
        <color rgb="FF000000"/>
        <rFont val="Calibri"/>
        <family val="2"/>
        <scheme val="minor"/>
      </rPr>
      <t xml:space="preserve"> à la veuë d’ un autre .</t>
    </r>
  </si>
  <si>
    <r>
      <t xml:space="preserve">Mais insensiblement le hazard fit que ma compagne me les </t>
    </r>
    <r>
      <rPr>
        <b/>
        <sz val="11"/>
        <color rgb="FFCC3300"/>
        <rFont val="Arial"/>
        <family val="2"/>
      </rPr>
      <t>mit</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en se tournant , à moins que vous ne crussiez pouvoir accuser </t>
    </r>
    <r>
      <rPr>
        <sz val="11"/>
        <color rgb="FF000000"/>
        <rFont val="Calibri"/>
        <family val="2"/>
        <scheme val="minor"/>
      </rPr>
      <t>Gelin</t>
    </r>
    <r>
      <rPr>
        <sz val="11"/>
        <color rgb="FF333333"/>
        <rFont val="Arial"/>
        <family val="2"/>
      </rPr>
      <t xml:space="preserve"> d’ une si étrange indiscrétion ; et dans le même moment je sentis deux levres ardentes qui s’ attachoient sur l’ une de mes jambes , et qui me causerent une véritable frayeur .</t>
    </r>
  </si>
  <si>
    <r>
      <t xml:space="preserve">D’ un côté , nos faux juges </t>
    </r>
    <r>
      <rPr>
        <b/>
        <sz val="11"/>
        <color rgb="FFCC3300"/>
        <rFont val="Arial"/>
        <family val="2"/>
      </rPr>
      <t>mettent</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la doctrine la plus pernicieuse ; de l’ autre , ils la pallient , ils font de vains efforts pour éviter la haine , le mépris qu’ ils méritent .</t>
    </r>
  </si>
  <si>
    <r>
      <t xml:space="preserve">Il fit approcher un de ses jeunes gens , et le plaçant à côté de moi , il lâcha le noeud coulant d’ un gros flot de ruban rose , qui retenait une culotte de gaze blanche , et </t>
    </r>
    <r>
      <rPr>
        <b/>
        <sz val="11"/>
        <color rgb="FFCC3300"/>
        <rFont val="Arial"/>
        <family val="2"/>
      </rPr>
      <t>mit</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tous les attraits voilés par ce vêtement .</t>
    </r>
  </si>
  <si>
    <r>
      <t xml:space="preserve">Leur opulence s’ accrut par un événement assez singulier : un tremblement de terre considérable entr’ ouvrit les </t>
    </r>
    <r>
      <rPr>
        <sz val="11"/>
        <color rgb="FF000000"/>
        <rFont val="Calibri"/>
        <family val="2"/>
        <scheme val="minor"/>
      </rPr>
      <t>Pirénées</t>
    </r>
    <r>
      <rPr>
        <sz val="11"/>
        <color rgb="FF333333"/>
        <rFont val="Arial"/>
        <family val="2"/>
      </rPr>
      <t xml:space="preserve"> , et </t>
    </r>
    <r>
      <rPr>
        <b/>
        <sz val="11"/>
        <color rgb="FFCC3300"/>
        <rFont val="Arial"/>
        <family val="2"/>
      </rPr>
      <t>mit</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de fécondes mines d’ argent dont les marseillois tirèrent force lingots .</t>
    </r>
  </si>
  <si>
    <r>
      <t xml:space="preserve">Il </t>
    </r>
    <r>
      <rPr>
        <b/>
        <sz val="11"/>
        <color rgb="FFCC3300"/>
        <rFont val="Arial"/>
        <family val="2"/>
      </rPr>
      <t>mettoit</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les fondements du monde .</t>
    </r>
  </si>
  <si>
    <r>
      <t xml:space="preserve">L’ on convient généralement qu’ un ordre vague de perception , qui tient toujours en l’ air un objet de surcharge pour celui qui </t>
    </r>
    <r>
      <rPr>
        <b/>
        <sz val="11"/>
        <color rgb="FFCC3300"/>
        <rFont val="Arial"/>
        <family val="2"/>
      </rPr>
      <t>met</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son bien et son industrie , est de tous le plus fautif , le plus ruineux et le plus semblable à la façon dont les housards lévent des contributions dans les malheureux pays qui sont en proie à leurs brigandages : tout le monde pense cela .</t>
    </r>
  </si>
  <si>
    <r>
      <t xml:space="preserve">Sa langue s’ est aiguisée ; elle est devenue tranchante comme l’ épée du seigneur ; elle a cerné tous les globes , elle en a </t>
    </r>
    <r>
      <rPr>
        <b/>
        <sz val="11"/>
        <color rgb="FFCC3300"/>
        <rFont val="Arial"/>
        <family val="2"/>
      </rPr>
      <t>mis</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les fruits et toutes les substances qui les composent .</t>
    </r>
  </si>
  <si>
    <r>
      <t xml:space="preserve">Il faut souvent bien des combinaisons pour </t>
    </r>
    <r>
      <rPr>
        <b/>
        <sz val="11"/>
        <color rgb="FFCC3300"/>
        <rFont val="Arial"/>
        <family val="2"/>
      </rPr>
      <t>mettre</t>
    </r>
    <r>
      <rPr>
        <sz val="11"/>
        <color rgb="FF333333"/>
        <rFont val="Arial"/>
        <family val="2"/>
      </rPr>
      <t xml:space="preserve"> </t>
    </r>
    <r>
      <rPr>
        <b/>
        <sz val="11"/>
        <color rgb="FFCC3300"/>
        <rFont val="Arial"/>
        <family val="2"/>
      </rPr>
      <t>àdécouvert</t>
    </r>
    <r>
      <rPr>
        <sz val="11"/>
        <color rgb="FF333333"/>
        <rFont val="Arial"/>
        <family val="2"/>
      </rPr>
      <t xml:space="preserve"> quelque raison cachée de la nature ; mais les sentimens simples et purs de repos , de paix , de douce mélancolie , qu’ elle nous inspire , viennent à nous sans effort .</t>
    </r>
  </si>
  <si>
    <r>
      <t xml:space="preserve">et ç’ a été pour confondre les tyrans , les mauvais riches , et tous les grands de la terre que j’ ai </t>
    </r>
    <r>
      <rPr>
        <b/>
        <sz val="11"/>
        <color rgb="FFCC3300"/>
        <rFont val="Arial"/>
        <family val="2"/>
      </rPr>
      <t>mis</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decouvert</t>
    </r>
    <r>
      <rPr>
        <sz val="11"/>
        <color rgb="FF333333"/>
        <rFont val="Arial"/>
        <family val="2"/>
      </rPr>
      <t xml:space="preserve"> les abus , les voleries et les injustices de leurs mauvais gouvernemens tyranniques .</t>
    </r>
  </si>
  <si>
    <r>
      <t xml:space="preserve">Cependant , si son but avait été de préparer les voies pour s’ établir dans le port de Malte , sa majesté aurait dû , ce me semble , faire les choses un peu plus en secret , et ne pas </t>
    </r>
    <r>
      <rPr>
        <b/>
        <sz val="11"/>
        <color rgb="FFCC3300"/>
        <rFont val="Arial"/>
        <family val="2"/>
      </rPr>
      <t>mettre</t>
    </r>
    <r>
      <rPr>
        <sz val="11"/>
        <color rgb="FF333333"/>
        <rFont val="Arial"/>
        <family val="2"/>
      </rPr>
      <t xml:space="preserve"> ses projets tant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t>
    </r>
  </si>
  <si>
    <r>
      <t xml:space="preserve">On dit ensuite par quelle sorte de relâchement on en peut éteindre le principe , et supprimer la trace : détail qui </t>
    </r>
    <r>
      <rPr>
        <b/>
        <sz val="11"/>
        <color rgb="FFCC3300"/>
        <rFont val="Arial"/>
        <family val="2"/>
      </rPr>
      <t>met</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les moyens d’ en établir et perpétuer le regne .</t>
    </r>
  </si>
  <si>
    <r>
      <t xml:space="preserve">Pour ne pas cependant </t>
    </r>
    <r>
      <rPr>
        <b/>
        <sz val="11"/>
        <color rgb="FFCC3300"/>
        <rFont val="Arial"/>
        <family val="2"/>
      </rPr>
      <t>mettreà</t>
    </r>
    <r>
      <rPr>
        <sz val="11"/>
        <color rgb="FF333333"/>
        <rFont val="Arial"/>
        <family val="2"/>
      </rPr>
      <t xml:space="preserve"> </t>
    </r>
    <r>
      <rPr>
        <b/>
        <sz val="11"/>
        <color rgb="FFCC3300"/>
        <rFont val="Arial"/>
        <family val="2"/>
      </rPr>
      <t>découvert</t>
    </r>
    <r>
      <rPr>
        <sz val="11"/>
        <color rgb="FF333333"/>
        <rFont val="Arial"/>
        <family val="2"/>
      </rPr>
      <t xml:space="preserve"> toute mon inconduite , j’ avois fait des emprunts considérables .</t>
    </r>
  </si>
  <si>
    <r>
      <t xml:space="preserve">C’ est ainsi qu’ après avoir enlevé l’ enveloppe verte , épineuse , épaisse de la noix , puis l’ écorce ligneuse , j’ ai </t>
    </r>
    <r>
      <rPr>
        <b/>
        <sz val="11"/>
        <color rgb="FFCC3300"/>
        <rFont val="Arial"/>
        <family val="2"/>
      </rPr>
      <t>mis</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le noyau .</t>
    </r>
  </si>
  <si>
    <r>
      <t xml:space="preserve">Une force à la fois cachée et palpable se montre continuellement occupée à </t>
    </r>
    <r>
      <rPr>
        <b/>
        <sz val="11"/>
        <color rgb="FFCC3300"/>
        <rFont val="Arial"/>
        <family val="2"/>
      </rPr>
      <t>mettre</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le principe de la vie par des moyens violens .</t>
    </r>
  </si>
  <si>
    <r>
      <t xml:space="preserve">C’ est cette révélation que j’ étudie dans les religions antérieures et dans les philosophies positives ; et , si j’ ai prouvé qu’ une certaine loi suprême , formant le dessein de </t>
    </r>
    <r>
      <rPr>
        <sz val="11"/>
        <color rgb="FF000000"/>
        <rFont val="Calibri"/>
        <family val="2"/>
        <scheme val="minor"/>
      </rPr>
      <t>Dieu</t>
    </r>
    <r>
      <rPr>
        <sz val="11"/>
        <color rgb="FF333333"/>
        <rFont val="Arial"/>
        <family val="2"/>
      </rPr>
      <t xml:space="preserve"> sur l’ humanité , est le fondement de toutes ces philosophies et de toutes ces religions , j’ aurai au moins </t>
    </r>
    <r>
      <rPr>
        <b/>
        <sz val="11"/>
        <color rgb="FFCC3300"/>
        <rFont val="Arial"/>
        <family val="2"/>
      </rPr>
      <t>mis</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ce que ces anciennes religions et philosophies avaient de plus important et de vraiment divin .</t>
    </r>
  </si>
  <si>
    <r>
      <t xml:space="preserve">S’ il y a eu un complot pour arracher un traître au châtiment de son crime , il sera </t>
    </r>
    <r>
      <rPr>
        <b/>
        <sz val="11"/>
        <color rgb="FFCC3300"/>
        <rFont val="Arial"/>
        <family val="2"/>
      </rPr>
      <t>mis</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t>
    </r>
  </si>
  <si>
    <r>
      <t xml:space="preserve">Cependant le geste du capitaine ait </t>
    </r>
    <r>
      <rPr>
        <b/>
        <sz val="11"/>
        <color rgb="FFCC3300"/>
        <rFont val="Arial"/>
        <family val="2"/>
      </rPr>
      <t>mis</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l’ amulette mystérieuse qu’ elle portait au cou .</t>
    </r>
  </si>
  <si>
    <r>
      <t xml:space="preserve">On sentait vaguement qu’ il fallait fouiller de ce côté si l’ on voulait </t>
    </r>
    <r>
      <rPr>
        <b/>
        <i/>
        <sz val="11"/>
        <color rgb="FFCC3300"/>
        <rFont val="Arial"/>
        <family val="2"/>
      </rPr>
      <t>mettre</t>
    </r>
    <r>
      <rPr>
        <i/>
        <sz val="11"/>
        <color rgb="FF333333"/>
        <rFont val="Arial"/>
        <family val="2"/>
      </rPr>
      <t xml:space="preserve"> </t>
    </r>
    <r>
      <rPr>
        <b/>
        <i/>
        <sz val="11"/>
        <color rgb="FFCC3300"/>
        <rFont val="Arial"/>
        <family val="2"/>
      </rPr>
      <t>à</t>
    </r>
    <r>
      <rPr>
        <i/>
        <sz val="11"/>
        <color rgb="FF333333"/>
        <rFont val="Arial"/>
        <family val="2"/>
      </rPr>
      <t xml:space="preserve"> </t>
    </r>
    <r>
      <rPr>
        <b/>
        <i/>
        <sz val="11"/>
        <color rgb="FFCC3300"/>
        <rFont val="Arial"/>
        <family val="2"/>
      </rPr>
      <t>découvert</t>
    </r>
    <r>
      <rPr>
        <i/>
        <sz val="11"/>
        <color rgb="FF333333"/>
        <rFont val="Arial"/>
        <family val="2"/>
      </rPr>
      <t xml:space="preserve"> la base encore inaperçue de l’ histoire et on pressentait que dans cet ordre de notions si peu dégrossies , sous ces mystères si obscurs , devaient se rencontrer à de certaines profondeurs les vastes substructions sur lesquelles se sont graduellement élevées les assises , puis les murs , bref tous les développements sociaux des multitudes si variées dont l’ ensemble compose la marqueterie de nos peuples .</t>
    </r>
  </si>
  <si>
    <r>
      <t xml:space="preserve">La révolution arriva : on reprit alors la nature de si haut , que les habits montrèrent le corps à peu près nu , comme la licence </t>
    </r>
    <r>
      <rPr>
        <b/>
        <sz val="11"/>
        <color rgb="FFCC3300"/>
        <rFont val="Arial"/>
        <family val="2"/>
      </rPr>
      <t>mit</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les passions et les vices de l’ ame .</t>
    </r>
  </si>
  <si>
    <r>
      <t xml:space="preserve">Je pense donc que des fouilles pratiquées au milieu de ces sables </t>
    </r>
    <r>
      <rPr>
        <b/>
        <sz val="11"/>
        <color rgb="FFCC3300"/>
        <rFont val="Arial"/>
        <family val="2"/>
      </rPr>
      <t>mettraient</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une grande quantité d’ armes et d’ instruments d’ origine égyptienne .</t>
    </r>
  </si>
  <si>
    <r>
      <t xml:space="preserve">Les insectes </t>
    </r>
    <r>
      <rPr>
        <b/>
        <sz val="11"/>
        <color rgb="FFCC3300"/>
        <rFont val="Arial"/>
        <family val="2"/>
      </rPr>
      <t>mettent</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les profondeurs de son intelligence .</t>
    </r>
  </si>
  <si>
    <r>
      <t xml:space="preserve">Sa manière de vivre avec </t>
    </r>
    <r>
      <rPr>
        <sz val="11"/>
        <color rgb="FF000000"/>
        <rFont val="Calibri"/>
        <family val="2"/>
        <scheme val="minor"/>
      </rPr>
      <t>Madame</t>
    </r>
    <r>
      <rPr>
        <sz val="11"/>
        <color rgb="FF333333"/>
        <rFont val="Arial"/>
        <family val="2"/>
      </rPr>
      <t xml:space="preserve"> </t>
    </r>
    <r>
      <rPr>
        <sz val="11"/>
        <color rgb="FF000000"/>
        <rFont val="Calibri"/>
        <family val="2"/>
        <scheme val="minor"/>
      </rPr>
      <t>Grandet</t>
    </r>
    <r>
      <rPr>
        <sz val="11"/>
        <color rgb="FF333333"/>
        <rFont val="Arial"/>
        <family val="2"/>
      </rPr>
      <t xml:space="preserve"> vint </t>
    </r>
    <r>
      <rPr>
        <b/>
        <sz val="11"/>
        <color rgb="FFCC3300"/>
        <rFont val="Arial"/>
        <family val="2"/>
      </rPr>
      <t>mettre</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ce défaut cruel , celui de tous qui est le plus fait pour casser le cou à la fortune d’ un homme .</t>
    </r>
  </si>
  <si>
    <r>
      <t xml:space="preserve">Tout ce petit charlatanisme est </t>
    </r>
    <r>
      <rPr>
        <b/>
        <sz val="11"/>
        <color rgb="FFCC3300"/>
        <rFont val="Arial"/>
        <family val="2"/>
      </rPr>
      <t>mis</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depuis longtemps .</t>
    </r>
  </si>
  <si>
    <r>
      <t xml:space="preserve">En déclarant notre empressement , en </t>
    </r>
    <r>
      <rPr>
        <b/>
        <sz val="11"/>
        <color rgb="FFCC3300"/>
        <rFont val="Arial"/>
        <family val="2"/>
      </rPr>
      <t>mettant</t>
    </r>
    <r>
      <rPr>
        <sz val="11"/>
        <color rgb="FF333333"/>
        <rFont val="Arial"/>
        <family val="2"/>
      </rPr>
      <t xml:space="preserve"> entièrement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 sous les yeux de nos protecteurs , notre état financier , ainsi que nos espérances présentes et à venir sur le développement des ressources nationales ; en proposant enfin la somme que nous pouvons annuellement payer , à compte de notre dette exigible , nous avons , pour plaider en notre faveur , la bonne foi .</t>
    </r>
  </si>
  <si>
    <r>
      <t xml:space="preserve">Cette question des jouissances réservées aux âmes dans une autre vie </t>
    </r>
    <r>
      <rPr>
        <b/>
        <sz val="11"/>
        <color rgb="FFCC3300"/>
        <rFont val="Arial"/>
        <family val="2"/>
      </rPr>
      <t>met</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l’ ignorance absolue des civilisés sur les vues de la nature .</t>
    </r>
  </si>
  <si>
    <r>
      <t xml:space="preserve">Il n’ y a pas longtemps qu’ un des savants qui honorent la France aux yeux de l’ Europe , M . Abel Rémusat , a </t>
    </r>
    <r>
      <rPr>
        <b/>
        <sz val="11"/>
        <color rgb="FFCC3300"/>
        <rFont val="Arial"/>
        <family val="2"/>
      </rPr>
      <t>mis</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les relations des empereurs mongols avec les rois chrétiens .</t>
    </r>
  </si>
  <si>
    <r>
      <t xml:space="preserve">Positivement la responsabilité métempirique est l’ expérience où le moi s’ éprouve </t>
    </r>
    <r>
      <rPr>
        <b/>
        <sz val="11"/>
        <color rgb="FFCC3300"/>
        <rFont val="Arial"/>
        <family val="2"/>
      </rPr>
      <t>mis</t>
    </r>
    <r>
      <rPr>
        <sz val="11"/>
        <color rgb="FF333333"/>
        <rFont val="Arial"/>
        <family val="2"/>
      </rPr>
      <t xml:space="preserve"> </t>
    </r>
    <r>
      <rPr>
        <b/>
        <sz val="11"/>
        <color rgb="FFCC3300"/>
        <rFont val="Arial"/>
        <family val="2"/>
      </rPr>
      <t>à</t>
    </r>
    <r>
      <rPr>
        <sz val="11"/>
        <color rgb="FF333333"/>
        <rFont val="Arial"/>
        <family val="2"/>
      </rPr>
      <t xml:space="preserve"> nu et à </t>
    </r>
    <r>
      <rPr>
        <b/>
        <sz val="11"/>
        <color rgb="FFCC3300"/>
        <rFont val="Arial"/>
        <family val="2"/>
      </rPr>
      <t>découvert</t>
    </r>
    <r>
      <rPr>
        <sz val="11"/>
        <color rgb="FF333333"/>
        <rFont val="Arial"/>
        <family val="2"/>
      </rPr>
      <t xml:space="preserve"> dans sa plus fine haeccéité .</t>
    </r>
  </si>
  <si>
    <r>
      <t xml:space="preserve">Mon petit </t>
    </r>
    <r>
      <rPr>
        <i/>
        <sz val="11"/>
        <color rgb="FF333333"/>
        <rFont val="Arial"/>
        <family val="2"/>
      </rPr>
      <t>pamphlet ,</t>
    </r>
    <r>
      <rPr>
        <sz val="11"/>
        <color rgb="FF333333"/>
        <rFont val="Arial"/>
        <family val="2"/>
      </rPr>
      <t xml:space="preserve"> qui est une sorte d’ adieu à la foi religieuse de mon enfance , m’ a </t>
    </r>
    <r>
      <rPr>
        <b/>
        <sz val="11"/>
        <color rgb="FFCC3300"/>
        <rFont val="Arial"/>
        <family val="2"/>
      </rPr>
      <t>mis</t>
    </r>
    <r>
      <rPr>
        <sz val="11"/>
        <color rgb="FF333333"/>
        <rFont val="Arial"/>
        <family val="2"/>
      </rPr>
      <t xml:space="preserve"> , en quelque sorte ,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t>
    </r>
  </si>
  <si>
    <r>
      <t xml:space="preserve">Deux de mes cognoissans , grands hommes en cette faculté , ont perdu par moitié , à mon advis , d’ avoir refusé de se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à quarante ans , pour attendre les soixante .</t>
    </r>
  </si>
  <si>
    <r>
      <t xml:space="preserve">Maintenant reprenant nos premieres brisees , je vous prie </t>
    </r>
    <r>
      <rPr>
        <b/>
        <sz val="11"/>
        <color rgb="FFCC3300"/>
        <rFont val="Arial"/>
        <family val="2"/>
      </rPr>
      <t>mettre</t>
    </r>
    <r>
      <rPr>
        <sz val="11"/>
        <color rgb="FF333333"/>
        <rFont val="Arial"/>
        <family val="2"/>
      </rPr>
      <t xml:space="preserve"> </t>
    </r>
    <r>
      <rPr>
        <b/>
        <sz val="11"/>
        <color rgb="FFCC3300"/>
        <rFont val="Arial"/>
        <family val="2"/>
      </rPr>
      <t>aujour</t>
    </r>
    <r>
      <rPr>
        <sz val="11"/>
        <color rgb="FF333333"/>
        <rFont val="Arial"/>
        <family val="2"/>
      </rPr>
      <t xml:space="preserve"> cest amoureux , duquel nous avez faict feste , qui sans avoir veu , sentit le feu d’ une flamme incognue , et je vous garderai pour bonne bouche à la fin quelque chose de gaillard .</t>
    </r>
  </si>
  <si>
    <r>
      <t xml:space="preserve">Tousjours la colere des cieux ne tonne pas dessus nos testes , tousjours les vents seditieux n’ enflent pas la mer de tempestes , tousjours Mars ne </t>
    </r>
    <r>
      <rPr>
        <b/>
        <sz val="11"/>
        <color rgb="FFFF0000"/>
        <rFont val="Calibri"/>
        <family val="2"/>
        <scheme val="minor"/>
      </rPr>
      <t>met</t>
    </r>
    <r>
      <rPr>
        <sz val="11"/>
        <color rgb="FF000000"/>
        <rFont val="Calibri"/>
        <family val="2"/>
        <scheme val="minor"/>
      </rPr>
      <t xml:space="preserve"> pas </t>
    </r>
    <r>
      <rPr>
        <b/>
        <sz val="11"/>
        <color rgb="FFFF0000"/>
        <rFont val="Calibri"/>
        <family val="2"/>
        <scheme val="minor"/>
      </rPr>
      <t>au jour</t>
    </r>
    <r>
      <rPr>
        <sz val="11"/>
        <color rgb="FF000000"/>
        <rFont val="Calibri"/>
        <family val="2"/>
        <scheme val="minor"/>
      </rPr>
      <t xml:space="preserve"> des objects de sang et de larmes , mais tousjours l’ empire d’ amour est plein de troubles et d’ alarmes . </t>
    </r>
  </si>
  <si>
    <r>
      <t>La theologie</t>
    </r>
    <r>
      <rPr>
        <sz val="11"/>
        <color rgb="FF333333"/>
        <rFont val="Arial"/>
        <family val="2"/>
      </rPr>
      <t xml:space="preserve"> </t>
    </r>
    <r>
      <rPr>
        <i/>
        <sz val="11"/>
        <color rgb="FF333333"/>
        <rFont val="Arial"/>
        <family val="2"/>
      </rPr>
      <t>françoise</t>
    </r>
    <r>
      <rPr>
        <sz val="11"/>
        <color rgb="FF333333"/>
        <rFont val="Arial"/>
        <family val="2"/>
      </rPr>
      <t xml:space="preserve"> </t>
    </r>
    <r>
      <rPr>
        <b/>
        <sz val="11"/>
        <color rgb="FFCC3300"/>
        <rFont val="Arial"/>
        <family val="2"/>
      </rPr>
      <t>mise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depuis peu par </t>
    </r>
    <r>
      <rPr>
        <i/>
        <sz val="11"/>
        <color rgb="FF333333"/>
        <rFont val="Arial"/>
        <family val="2"/>
      </rPr>
      <t>m . L’ abbé</t>
    </r>
    <r>
      <rPr>
        <sz val="11"/>
        <color rgb="FF333333"/>
        <rFont val="Arial"/>
        <family val="2"/>
      </rPr>
      <t xml:space="preserve"> </t>
    </r>
    <r>
      <rPr>
        <i/>
        <sz val="11"/>
        <color rgb="FF333333"/>
        <rFont val="Arial"/>
        <family val="2"/>
      </rPr>
      <t>Quentin</t>
    </r>
    <r>
      <rPr>
        <sz val="11"/>
        <color rgb="FF333333"/>
        <rFont val="Arial"/>
        <family val="2"/>
      </rPr>
      <t xml:space="preserve"> , nous expose beaucoup de choses clairement et succinctement .</t>
    </r>
  </si>
  <si>
    <r>
      <t xml:space="preserve">Le plaisir qu’ il y prit le paya avec usure des peines que la philosophie scholastique luy avoit données ; et les progrez qu’ il y fit ont été si extraordinaires , que le collége de </t>
    </r>
    <r>
      <rPr>
        <sz val="11"/>
        <color rgb="FF000000"/>
        <rFont val="Calibri"/>
        <family val="2"/>
        <scheme val="minor"/>
      </rPr>
      <t>La</t>
    </r>
    <r>
      <rPr>
        <sz val="11"/>
        <color rgb="FF333333"/>
        <rFont val="Arial"/>
        <family val="2"/>
      </rPr>
      <t xml:space="preserve"> </t>
    </r>
    <r>
      <rPr>
        <sz val="11"/>
        <color rgb="FF000000"/>
        <rFont val="Calibri"/>
        <family val="2"/>
        <scheme val="minor"/>
      </rPr>
      <t>Fléche</t>
    </r>
    <r>
      <rPr>
        <sz val="11"/>
        <color rgb="FF333333"/>
        <rFont val="Arial"/>
        <family val="2"/>
      </rPr>
      <t xml:space="preserve"> s’ est acquis par son moyen la gloire d’ avoir produit le plus grand mathématicien que </t>
    </r>
    <r>
      <rPr>
        <sz val="11"/>
        <color rgb="FF000000"/>
        <rFont val="Calibri"/>
        <family val="2"/>
        <scheme val="minor"/>
      </rPr>
      <t>Dieu</t>
    </r>
    <r>
      <rPr>
        <sz val="11"/>
        <color rgb="FF333333"/>
        <rFont val="Arial"/>
        <family val="2"/>
      </rPr>
      <t xml:space="preserve"> eût encore </t>
    </r>
    <r>
      <rPr>
        <b/>
        <sz val="11"/>
        <color rgb="FFCC3300"/>
        <rFont val="Arial"/>
        <family val="2"/>
      </rPr>
      <t>mis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t>
    </r>
  </si>
  <si>
    <r>
      <t xml:space="preserve">tous les siecles futurs toutes les destinées accourent dans son ame en troupes mutinées et dans ce dur combat la pressent tour à tour de leur prester sa langue et de les </t>
    </r>
    <r>
      <rPr>
        <b/>
        <sz val="11"/>
        <color rgb="FFC00000"/>
        <rFont val="Calibri"/>
        <family val="2"/>
        <scheme val="minor"/>
      </rPr>
      <t>mettre au jour</t>
    </r>
    <r>
      <rPr>
        <sz val="11"/>
        <color rgb="FF000000"/>
        <rFont val="Calibri"/>
        <family val="2"/>
        <scheme val="minor"/>
      </rPr>
      <t xml:space="preserve"> . </t>
    </r>
  </si>
  <si>
    <r>
      <t>Clarimond</t>
    </r>
    <r>
      <rPr>
        <sz val="11"/>
        <color rgb="FF333333"/>
        <rFont val="Arial"/>
        <family val="2"/>
      </rPr>
      <t xml:space="preserve"> est bien vain ensemble et bien crédule de se persuader que </t>
    </r>
    <r>
      <rPr>
        <sz val="11"/>
        <color rgb="FF000000"/>
        <rFont val="Calibri"/>
        <family val="2"/>
        <scheme val="minor"/>
      </rPr>
      <t>Daphnis</t>
    </r>
    <r>
      <rPr>
        <sz val="11"/>
        <color rgb="FF333333"/>
        <rFont val="Arial"/>
        <family val="2"/>
      </rPr>
      <t xml:space="preserve"> dissimule , et que ce grand dédain déguise un grand amour , que le seul choix d’ un père a droit de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t>
    </r>
  </si>
  <si>
    <r>
      <t xml:space="preserve">Hélas! Lors qu’ à mes pieds avec de fausses larmes le traistre à mon orgueil faisoit rendre les armes , ce spécieux dehors d’ un immuable amour cachoit la trahison qu’ il vient de </t>
    </r>
    <r>
      <rPr>
        <b/>
        <sz val="11"/>
        <color rgb="FFC00000"/>
        <rFont val="Calibri"/>
        <family val="2"/>
        <scheme val="minor"/>
      </rPr>
      <t>mettre au jour</t>
    </r>
    <r>
      <rPr>
        <sz val="11"/>
        <color rgb="FF000000"/>
        <rFont val="Calibri"/>
        <family val="2"/>
        <scheme val="minor"/>
      </rPr>
      <t xml:space="preserve"> .</t>
    </r>
  </si>
  <si>
    <r>
      <t xml:space="preserve">Maintenant je vous envoye deux autres pièces ; sçavoir le catalogue des docteurs de nostre eschole , nouvellement imprimé avec un autre petit livret qu’ on n’ a </t>
    </r>
    <r>
      <rPr>
        <b/>
        <sz val="11"/>
        <color rgb="FFCC3300"/>
        <rFont val="Arial"/>
        <family val="2"/>
      </rPr>
      <t>mis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que depuis huit jours , et que l’ autheur m’ a donné céans dans le premier jour de l’ an passé , auquel j’ en demanday un second pour un de mes amys , vous entendant .</t>
    </r>
  </si>
  <si>
    <r>
      <t xml:space="preserve">Mais toutefois le droict me convie à dire qu’ en quelle façon que ce soit que les poëtes aient failly contre la raison , ils ont ce bonheur que leurs fautes n’ ont jamais causé des guerres ny des heresies : car mesmes lors qu’ ils se sont abusez en escrivant mal à propos des choses sainctes , et de la divinité , ils n’ ont pas donné leurs poësies en qualité d’ articles de foy : ains seulement en condition de maximes philosophiques , ou de raisons communes qui n’ estoient </t>
    </r>
    <r>
      <rPr>
        <b/>
        <sz val="11"/>
        <color rgb="FFCC3300"/>
        <rFont val="Arial"/>
        <family val="2"/>
      </rPr>
      <t>mises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que pour le plaisir de leurs opinions ou affections , ou pour resjouyr le monde , et ensemble bien souvent pour celebrer le nom de quelque personnage .</t>
    </r>
  </si>
  <si>
    <r>
      <t xml:space="preserve">Je ne plains point </t>
    </r>
    <r>
      <rPr>
        <sz val="11"/>
        <color rgb="FF000000"/>
        <rFont val="Calibri"/>
        <family val="2"/>
        <scheme val="minor"/>
      </rPr>
      <t>Cammille</t>
    </r>
    <r>
      <rPr>
        <sz val="11"/>
        <color rgb="FF333333"/>
        <rFont val="Arial"/>
        <family val="2"/>
      </rPr>
      <t xml:space="preserve"> : elle étoit criminelle ; je me tiens plus à plaindre , et je te plains plus qu’ elle : moi , d’ avoir </t>
    </r>
    <r>
      <rPr>
        <b/>
        <sz val="11"/>
        <color rgb="FFCC3300"/>
        <rFont val="Arial"/>
        <family val="2"/>
      </rPr>
      <t>mis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un coeur si peu romain ; toi , d’ avoir par sa mort déshonoré ta main .</t>
    </r>
  </si>
  <si>
    <r>
      <t xml:space="preserve">Contre son lustre , il </t>
    </r>
    <r>
      <rPr>
        <b/>
        <sz val="11"/>
        <color rgb="FFC00000"/>
        <rFont val="Calibri"/>
        <family val="2"/>
        <scheme val="minor"/>
      </rPr>
      <t>met au jour</t>
    </r>
    <r>
      <rPr>
        <sz val="11"/>
        <color rgb="FF000000"/>
        <rFont val="Calibri"/>
        <family val="2"/>
        <scheme val="minor"/>
      </rPr>
      <t xml:space="preserve"> l’ esclair de sa belle esperance , contre la peine la constance , contre sa rigueur son amour . </t>
    </r>
  </si>
  <si>
    <r>
      <t xml:space="preserve">Mais , depuis peu d’ années , il s’ est </t>
    </r>
    <r>
      <rPr>
        <b/>
        <sz val="11"/>
        <color rgb="FFCC3300"/>
        <rFont val="Arial"/>
        <family val="2"/>
      </rPr>
      <t>mis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tout plain d’ autres bons livres tant anciens et desterrez de nostre temps qui ont penetré , ce semble , en beaucoup de choses plus avant de beaucoup qu’ auparavant , et qui ont apporté des grandes lumieres à ce qu’ il y avoit de plus obscur dans les anciens , au moyen de quoy on est parveneu à des grandes connoissances qui souloient estre bien incongneües auparavant .</t>
    </r>
  </si>
  <si>
    <r>
      <t xml:space="preserve">On dit que tu vas </t>
    </r>
    <r>
      <rPr>
        <b/>
        <sz val="11"/>
        <color rgb="FFFF0000"/>
        <rFont val="Calibri"/>
        <family val="2"/>
        <scheme val="minor"/>
      </rPr>
      <t>mettre au jour</t>
    </r>
    <r>
      <rPr>
        <sz val="11"/>
        <color rgb="FF000000"/>
        <rFont val="Calibri"/>
        <family val="2"/>
        <scheme val="minor"/>
      </rPr>
      <t xml:space="preserve"> ce tresor des grands de la cour , ces sonnets et ces epigrammes qui font tant d’ efforts sur nos ames , bref , que de tes oeuvres on fait un volume entier et parfait , et que ces merveilles publiques vont enrichir mille boutiques . </t>
    </r>
  </si>
  <si>
    <r>
      <t xml:space="preserve">Toutes deux au héros ont consacré leurs veilles : elles n’ ont ni beautés , ni grâces , ni merveilles , que pour le divertir leur art ne </t>
    </r>
    <r>
      <rPr>
        <b/>
        <sz val="11"/>
        <color rgb="FFC00000"/>
        <rFont val="Calibri"/>
        <family val="2"/>
        <scheme val="minor"/>
      </rPr>
      <t>mette au jour</t>
    </r>
    <r>
      <rPr>
        <sz val="11"/>
        <color rgb="FF000000"/>
        <rFont val="Calibri"/>
        <family val="2"/>
        <scheme val="minor"/>
      </rPr>
      <t xml:space="preserve"> ; et chacune a pour but de lui plaire à son tour . Melpomène pour lui peint les vertus romaines ; l’ autre imite toujours les actions humaines ; ces couronnes , ce masque , expriment leurs emplois , présentent à ses yeux ou le peuple ou les rois . </t>
    </r>
  </si>
  <si>
    <r>
      <t xml:space="preserve">Monsieur , j’ ay receu par l’ entremise de </t>
    </r>
    <r>
      <rPr>
        <sz val="11"/>
        <color rgb="FF000000"/>
        <rFont val="Calibri"/>
        <family val="2"/>
        <scheme val="minor"/>
      </rPr>
      <t>Mr</t>
    </r>
    <r>
      <rPr>
        <sz val="11"/>
        <color rgb="FF333333"/>
        <rFont val="Arial"/>
        <family val="2"/>
      </rPr>
      <t xml:space="preserve"> </t>
    </r>
    <r>
      <rPr>
        <sz val="11"/>
        <color rgb="FF000000"/>
        <rFont val="Calibri"/>
        <family val="2"/>
        <scheme val="minor"/>
      </rPr>
      <t>Du</t>
    </r>
    <r>
      <rPr>
        <sz val="11"/>
        <color rgb="FF333333"/>
        <rFont val="Arial"/>
        <family val="2"/>
      </rPr>
      <t xml:space="preserve"> </t>
    </r>
    <r>
      <rPr>
        <sz val="11"/>
        <color rgb="FF000000"/>
        <rFont val="Calibri"/>
        <family val="2"/>
        <scheme val="minor"/>
      </rPr>
      <t>Puy</t>
    </r>
    <r>
      <rPr>
        <sz val="11"/>
        <color rgb="FF333333"/>
        <rFont val="Arial"/>
        <family val="2"/>
      </rPr>
      <t xml:space="preserve"> et de mr le prevost </t>
    </r>
    <r>
      <rPr>
        <sz val="11"/>
        <color rgb="FF000000"/>
        <rFont val="Calibri"/>
        <family val="2"/>
        <scheme val="minor"/>
      </rPr>
      <t>Marchier</t>
    </r>
    <r>
      <rPr>
        <sz val="11"/>
        <color rgb="FF333333"/>
        <rFont val="Arial"/>
        <family val="2"/>
      </rPr>
      <t xml:space="preserve"> qui est arrivé depuis mardy la lettre dont il vous a pleu m’ honorer du * 19 janvier avec l’ exemplaire de ce beau livre qu’ il vous a pleu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de </t>
    </r>
    <r>
      <rPr>
        <i/>
        <sz val="11"/>
        <color rgb="FF333333"/>
        <rFont val="Arial"/>
        <family val="2"/>
      </rPr>
      <t>l’ ancienne police</t>
    </r>
    <r>
      <rPr>
        <sz val="11"/>
        <color rgb="FF333333"/>
        <rFont val="Arial"/>
        <family val="2"/>
      </rPr>
      <t xml:space="preserve"> </t>
    </r>
    <r>
      <rPr>
        <i/>
        <sz val="11"/>
        <color rgb="FF333333"/>
        <rFont val="Arial"/>
        <family val="2"/>
      </rPr>
      <t>de l’ eglise sur l’ administration de</t>
    </r>
    <r>
      <rPr>
        <sz val="11"/>
        <color rgb="FF333333"/>
        <rFont val="Arial"/>
        <family val="2"/>
      </rPr>
      <t xml:space="preserve"> </t>
    </r>
    <r>
      <rPr>
        <i/>
        <sz val="11"/>
        <color rgb="FF333333"/>
        <rFont val="Arial"/>
        <family val="2"/>
      </rPr>
      <t>l’ eucharistie</t>
    </r>
    <r>
      <rPr>
        <sz val="11"/>
        <color rgb="FF333333"/>
        <rFont val="Arial"/>
        <family val="2"/>
      </rPr>
      <t xml:space="preserve"> que je leus le mesme jour de sa reception avec un favorable plaisir et contentement d’ y apprendre de si rares et si curieuses recherches si bien esclaircies et si proprement induictes qu’ il ne se void rien de pareil en ceste matiere .</t>
    </r>
  </si>
  <si>
    <r>
      <t xml:space="preserve">Ce sont des histoires racontées pour le divertissement d’ une grande princesse de ce siecle , et </t>
    </r>
    <r>
      <rPr>
        <b/>
        <sz val="11"/>
        <color rgb="FFCC3300"/>
        <rFont val="Arial"/>
        <family val="2"/>
      </rPr>
      <t>mises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par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Sègraiz</t>
    </r>
    <r>
      <rPr>
        <sz val="11"/>
        <color rgb="FF333333"/>
        <rFont val="Arial"/>
        <family val="2"/>
      </rPr>
      <t xml:space="preserve"> , lequel y a fait connoistre la beauté de son esprit et de son industrie .</t>
    </r>
  </si>
  <si>
    <r>
      <t xml:space="preserve">Celuy qui l’ a </t>
    </r>
    <r>
      <rPr>
        <b/>
        <sz val="11"/>
        <color rgb="FFCC3300"/>
        <rFont val="Arial"/>
        <family val="2"/>
      </rPr>
      <t>mis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n’ a pas ce genie qu’ il fauldroit avoir pour manier de telles choses , mais il fault encores sçavoir quelque gré de la bonne volonté .</t>
    </r>
  </si>
  <si>
    <r>
      <t xml:space="preserve">Si vous avez des preuves du contraire , ne balancez pas à les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t>
    </r>
  </si>
  <si>
    <r>
      <t xml:space="preserve">Voilà ce que j’ ai osé proposer pour le bonheur du peuple et des principaux ordres de l’ état , et ce qu’ il m’ a été permis de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t>
    </r>
  </si>
  <si>
    <r>
      <t xml:space="preserve">En le </t>
    </r>
    <r>
      <rPr>
        <b/>
        <sz val="11"/>
        <color rgb="FFCC3300"/>
        <rFont val="Arial"/>
        <family val="2"/>
      </rPr>
      <t>mettant</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 il promit à l’ auteur de lui donner cinquante pistoles , s’ il réimprimait son ouvrage ; et il rêve actuellement qu’ il en fait une seconde édition sans l’ en avertir .</t>
    </r>
  </si>
  <si>
    <r>
      <t xml:space="preserve">Jaloux de son repos , et redoutant les querelles littéraires qu’ il eût mieux évitées , ne publiant plutôt ses découvertes ; il ne se pressa point de les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t>
    </r>
  </si>
  <si>
    <r>
      <t xml:space="preserve">Il faut donc que le législateur , chargé de détruire ou du moins de concilier ces contrariétés , regarde la morale comme le ressort le plus puissant et la partie la plus essentielle de sa politique ; qu’ il s’ empare de l’ ouvrage de la nature , presque au moment qu’ elle vient de le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 xml:space="preserve">jour ; </t>
    </r>
    <r>
      <rPr>
        <sz val="11"/>
        <color rgb="FF333333"/>
        <rFont val="Arial"/>
        <family val="2"/>
      </rPr>
      <t>qu’ il ose en retoucher la forme et les proportions ; que sans en effacer les traits originaux , il les adoucisse ; et qu’ enfin l’ homme indépendant ne soit plus , en sortant de ses mains , qu’ un citoyen libre .</t>
    </r>
  </si>
  <si>
    <r>
      <t xml:space="preserve">Du peuple accompagnés , tous , par la ville , ils errent indignés : comme Latone enceinte , et déjà presque mère , victime d’ un jaloux pouvoir , sans asile flottait , courait la terre entière , pour </t>
    </r>
    <r>
      <rPr>
        <b/>
        <sz val="11"/>
        <color rgb="FFC00000"/>
        <rFont val="Calibri"/>
        <family val="2"/>
        <scheme val="minor"/>
      </rPr>
      <t>mettre au jour</t>
    </r>
    <r>
      <rPr>
        <sz val="11"/>
        <color rgb="FF000000"/>
        <rFont val="Calibri"/>
        <family val="2"/>
        <scheme val="minor"/>
      </rPr>
      <t xml:space="preserve"> les dieux de la lumière .</t>
    </r>
  </si>
  <si>
    <r>
      <t xml:space="preserve">Il y réussit parfaitement par les excellens ouvrages qu’ il </t>
    </r>
    <r>
      <rPr>
        <b/>
        <sz val="11"/>
        <color rgb="FFCC3300"/>
        <rFont val="Arial"/>
        <family val="2"/>
      </rPr>
      <t>mit</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 qui lui acquirent en même tems une grande réputation et de grandes richesses .</t>
    </r>
  </si>
  <si>
    <r>
      <t xml:space="preserve">Tant que la peccadille est secrète , nous n’ avons rien à redouter ; le cas </t>
    </r>
    <r>
      <rPr>
        <b/>
        <sz val="11"/>
        <color rgb="FFCC3300"/>
        <rFont val="Arial"/>
        <family val="2"/>
      </rPr>
      <t>mis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 on nous séquestre .</t>
    </r>
  </si>
  <si>
    <r>
      <t xml:space="preserve">On fit dans ce siècle tant de découvertes , qu’ on peut le regarder non seulement comme le plus florissant , mais encore comme le premier âge de la philosophie , qui , dans les siècles précédents , n’ étoit pas même dans son enfance : c’ est alors qu’ on </t>
    </r>
    <r>
      <rPr>
        <b/>
        <sz val="11"/>
        <color rgb="FFCC3300"/>
        <rFont val="Arial"/>
        <family val="2"/>
      </rPr>
      <t>mit</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ces systèmes , qu’ on développa ces principes , qu’ on découvrit ces méthodes si fécondes et si générales .</t>
    </r>
  </si>
  <si>
    <r>
      <t xml:space="preserve">Son premier soin étoit de démêler leur caractère ; il les aidoit , par ses questions , à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leurs idées , et les forçoit , par ses réponses , à les rejeter .</t>
    </r>
  </si>
  <si>
    <r>
      <t xml:space="preserve">Nous n’ avons point les actes de cette assemblée ; mais on trouve ce qui s’ y passa dans l’ auteur de l’ ancienne collection historique </t>
    </r>
    <r>
      <rPr>
        <b/>
        <sz val="11"/>
        <color rgb="FFCC3300"/>
        <rFont val="Arial"/>
        <family val="2"/>
      </rPr>
      <t>mise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par </t>
    </r>
    <r>
      <rPr>
        <sz val="11"/>
        <color rgb="FF000000"/>
        <rFont val="Calibri"/>
        <family val="2"/>
        <scheme val="minor"/>
      </rPr>
      <t>Canisius</t>
    </r>
    <r>
      <rPr>
        <sz val="11"/>
        <color rgb="FF333333"/>
        <rFont val="Arial"/>
        <family val="2"/>
      </rPr>
      <t xml:space="preserve"> , et celui des </t>
    </r>
    <r>
      <rPr>
        <i/>
        <sz val="11"/>
        <color rgb="FF333333"/>
        <rFont val="Arial"/>
        <family val="2"/>
      </rPr>
      <t>annales</t>
    </r>
    <r>
      <rPr>
        <sz val="11"/>
        <color rgb="FF333333"/>
        <rFont val="Arial"/>
        <family val="2"/>
      </rPr>
      <t xml:space="preserve"> de </t>
    </r>
    <r>
      <rPr>
        <sz val="11"/>
        <color rgb="FF000000"/>
        <rFont val="Calibri"/>
        <family val="2"/>
        <scheme val="minor"/>
      </rPr>
      <t>Metz</t>
    </r>
    <r>
      <rPr>
        <sz val="11"/>
        <color rgb="FF333333"/>
        <rFont val="Arial"/>
        <family val="2"/>
      </rPr>
      <t xml:space="preserve"> , comme l’ a remarqué </t>
    </r>
    <r>
      <rPr>
        <sz val="11"/>
        <color rgb="FF000000"/>
        <rFont val="Calibri"/>
        <family val="2"/>
        <scheme val="minor"/>
      </rPr>
      <t>M</t>
    </r>
    <r>
      <rPr>
        <sz val="11"/>
        <color rgb="FF333333"/>
        <rFont val="Arial"/>
        <family val="2"/>
      </rPr>
      <t xml:space="preserve"> </t>
    </r>
    <r>
      <rPr>
        <sz val="11"/>
        <color rgb="FF000000"/>
        <rFont val="Calibri"/>
        <family val="2"/>
        <scheme val="minor"/>
      </rPr>
      <t>Baluze</t>
    </r>
    <r>
      <rPr>
        <sz val="11"/>
        <color rgb="FF333333"/>
        <rFont val="Arial"/>
        <family val="2"/>
      </rPr>
      <t xml:space="preserve"> .</t>
    </r>
  </si>
  <si>
    <r>
      <t xml:space="preserve">Les hommes de génie qui sont jaloux de leur réputation ne devroient du moins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que de grands ouvrages , puisqu’ il ne leur a pas été possible de dérober leur apprentissage aux yeux du public .</t>
    </r>
  </si>
  <si>
    <r>
      <t xml:space="preserve">Ce serait de tous les côtés la vérité </t>
    </r>
    <r>
      <rPr>
        <b/>
        <sz val="11"/>
        <color rgb="FFCC3300"/>
        <rFont val="Arial"/>
        <family val="2"/>
      </rPr>
      <t>mise</t>
    </r>
    <r>
      <rPr>
        <sz val="11"/>
        <color rgb="FF333333"/>
        <rFont val="Arial"/>
        <family val="2"/>
      </rPr>
      <t xml:space="preserve"> </t>
    </r>
    <r>
      <rPr>
        <b/>
        <sz val="11"/>
        <color rgb="FFCC3300"/>
        <rFont val="Arial"/>
        <family val="2"/>
      </rPr>
      <t>au</t>
    </r>
    <r>
      <rPr>
        <sz val="11"/>
        <color rgb="FF333333"/>
        <rFont val="Arial"/>
        <family val="2"/>
      </rPr>
      <t xml:space="preserve"> grand </t>
    </r>
    <r>
      <rPr>
        <b/>
        <sz val="11"/>
        <color rgb="FFCC3300"/>
        <rFont val="Arial"/>
        <family val="2"/>
      </rPr>
      <t>jour</t>
    </r>
    <r>
      <rPr>
        <sz val="11"/>
        <color rgb="FF333333"/>
        <rFont val="Arial"/>
        <family val="2"/>
      </rPr>
      <t xml:space="preserve"> .</t>
    </r>
  </si>
  <si>
    <r>
      <t xml:space="preserve">Le grand mal de votre affaire , c’ est qu’ aucun homme entendu n’ est chargé en chef des démarches nécessaires pour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votre innocence et déjouer les tentatives faites pour suborner des témoins .</t>
    </r>
  </si>
  <si>
    <r>
      <t xml:space="preserve">Une compagnie de pionniers les </t>
    </r>
    <r>
      <rPr>
        <b/>
        <sz val="11"/>
        <color rgb="FFCC3300"/>
        <rFont val="Arial"/>
        <family val="2"/>
      </rPr>
      <t>mettrait</t>
    </r>
    <r>
      <rPr>
        <sz val="11"/>
        <color rgb="FF333333"/>
        <rFont val="Arial"/>
        <family val="2"/>
      </rPr>
      <t xml:space="preserve"> vite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 car il est toujours facile de creuser parmi les sables et </t>
    </r>
    <r>
      <rPr>
        <sz val="11"/>
        <color rgb="FF000000"/>
        <rFont val="Calibri"/>
        <family val="2"/>
        <scheme val="minor"/>
      </rPr>
      <t>Dieu</t>
    </r>
    <r>
      <rPr>
        <sz val="11"/>
        <color rgb="FF333333"/>
        <rFont val="Arial"/>
        <family val="2"/>
      </rPr>
      <t xml:space="preserve"> seul sait les incalculables richesses monumentales que l’ on y découvrirait .</t>
    </r>
  </si>
  <si>
    <r>
      <t xml:space="preserve">Tel est l’ embarras que cause à l’ homme impartial une éclatante renommée , il l’ écarte autant qu’ il peut , pour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grand </t>
    </r>
    <r>
      <rPr>
        <b/>
        <sz val="11"/>
        <color rgb="FFCC3300"/>
        <rFont val="Arial"/>
        <family val="2"/>
      </rPr>
      <t>jour</t>
    </r>
    <r>
      <rPr>
        <sz val="11"/>
        <color rgb="FF333333"/>
        <rFont val="Arial"/>
        <family val="2"/>
      </rPr>
      <t xml:space="preserve"> la réalité .</t>
    </r>
  </si>
  <si>
    <r>
      <t xml:space="preserve">Cela </t>
    </r>
    <r>
      <rPr>
        <b/>
        <sz val="11"/>
        <color rgb="FFCC3300"/>
        <rFont val="Arial"/>
        <family val="2"/>
      </rPr>
      <t>met</t>
    </r>
    <r>
      <rPr>
        <sz val="11"/>
        <color rgb="FF333333"/>
        <rFont val="Arial"/>
        <family val="2"/>
      </rPr>
      <t xml:space="preserve"> pour la première fois </t>
    </r>
    <r>
      <rPr>
        <b/>
        <sz val="11"/>
        <color rgb="FFCC3300"/>
        <rFont val="Arial"/>
        <family val="2"/>
      </rPr>
      <t>au</t>
    </r>
    <r>
      <rPr>
        <sz val="11"/>
        <color rgb="FF333333"/>
        <rFont val="Arial"/>
        <family val="2"/>
      </rPr>
      <t xml:space="preserve"> grand </t>
    </r>
    <r>
      <rPr>
        <b/>
        <sz val="11"/>
        <color rgb="FFCC3300"/>
        <rFont val="Arial"/>
        <family val="2"/>
      </rPr>
      <t>jour</t>
    </r>
    <r>
      <rPr>
        <sz val="11"/>
        <color rgb="FF333333"/>
        <rFont val="Arial"/>
        <family val="2"/>
      </rPr>
      <t xml:space="preserve"> la figure du genre humain .</t>
    </r>
  </si>
  <si>
    <r>
      <t xml:space="preserve">Toute vérité vient de Dieu , quelle que soit la cause qui la </t>
    </r>
    <r>
      <rPr>
        <b/>
        <sz val="11"/>
        <color rgb="FFCC3300"/>
        <rFont val="Arial"/>
        <family val="2"/>
      </rPr>
      <t>met</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et l’ effet qu’ elle produit .</t>
    </r>
  </si>
  <si>
    <r>
      <t xml:space="preserve">Ce roman , une des dernières publications de Charles , était si frais , si coloré , qu’ on eût dit une oeuvre de sa jeunesse que Nodier avait retrouvée et </t>
    </r>
    <r>
      <rPr>
        <b/>
        <sz val="11"/>
        <color rgb="FFCC3300"/>
        <rFont val="Arial"/>
        <family val="2"/>
      </rPr>
      <t>mise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à l’ autre horizon de sa vie .</t>
    </r>
  </si>
  <si>
    <r>
      <t xml:space="preserve">Messieurs , les conditions de la légitimité sont les mêmes pour le gouvernement de la société religieuse que pour tout autre ; elles peuvent être ramenées à deux : la première , que le pouvoir parvienne et demeure constamment , dans les limites du moins de l’ imperfection des choses humaines , aux mains des meilleurs , des plus capables ; que les supériorités légitimes qui existent dispersées dans la société y soient cherchées , </t>
    </r>
    <r>
      <rPr>
        <b/>
        <sz val="11"/>
        <color rgb="FFCC3300"/>
        <rFont val="Arial"/>
        <family val="2"/>
      </rPr>
      <t>mises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et appelées à découvrir la loi sociale , à exercer le pouvoir : la seconde , que le pouvoir , légitimement constitué , respecte les libertés légitimes de ceux sur qui il s’ exerce .</t>
    </r>
  </si>
  <si>
    <r>
      <t xml:space="preserve">Sous le sens banal des phrases pesées Mon amour errait après vos pensées ; Et quand vous parliez , à dessein distrait Je prêtais l’ oreille à votre secret : Car la voix , ainsi que les yeux de Celle Qui vous fait joyeux et triste , décèle Malgré tout effort morose ou rieur Et </t>
    </r>
    <r>
      <rPr>
        <b/>
        <sz val="11"/>
        <color rgb="FFFF0000"/>
        <rFont val="Calibri"/>
        <family val="2"/>
        <scheme val="minor"/>
      </rPr>
      <t>met au</t>
    </r>
    <r>
      <rPr>
        <sz val="11"/>
        <color rgb="FF000000"/>
        <rFont val="Calibri"/>
        <family val="2"/>
        <scheme val="minor"/>
      </rPr>
      <t xml:space="preserve"> plein </t>
    </r>
    <r>
      <rPr>
        <b/>
        <sz val="11"/>
        <color rgb="FFFF0000"/>
        <rFont val="Calibri"/>
        <family val="2"/>
        <scheme val="minor"/>
      </rPr>
      <t>jour</t>
    </r>
    <r>
      <rPr>
        <sz val="11"/>
        <color rgb="FF000000"/>
        <rFont val="Calibri"/>
        <family val="2"/>
        <scheme val="minor"/>
      </rPr>
      <t xml:space="preserve"> l’ être intérieur .</t>
    </r>
  </si>
  <si>
    <r>
      <t xml:space="preserve">Cette étude serait incomplète si elle ne montrait à quel point ces trois grands corps sont innocents du mal </t>
    </r>
    <r>
      <rPr>
        <b/>
        <sz val="11"/>
        <color rgb="FFCC3300"/>
        <rFont val="Arial"/>
        <family val="2"/>
      </rPr>
      <t>mis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par la statistique criminelle .</t>
    </r>
  </si>
  <si>
    <r>
      <t xml:space="preserve">Autant la plupart s’ étudient à déguiser leur pensée , autant il me fâche de savoir si peu </t>
    </r>
    <r>
      <rPr>
        <b/>
        <sz val="11"/>
        <color rgb="FFCC3300"/>
        <rFont val="Arial"/>
        <family val="2"/>
      </rPr>
      <t>mettre</t>
    </r>
    <r>
      <rPr>
        <sz val="11"/>
        <color rgb="FF333333"/>
        <rFont val="Arial"/>
        <family val="2"/>
      </rPr>
      <t xml:space="preserve"> la mienne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t>
    </r>
  </si>
  <si>
    <r>
      <t xml:space="preserve">En même temps , il tâchait de se justifier de la déposition d’ </t>
    </r>
    <r>
      <rPr>
        <sz val="11"/>
        <color rgb="FF000000"/>
        <rFont val="Calibri"/>
        <family val="2"/>
        <scheme val="minor"/>
      </rPr>
      <t>Octavius</t>
    </r>
    <r>
      <rPr>
        <sz val="11"/>
        <color rgb="FF333333"/>
        <rFont val="Arial"/>
        <family val="2"/>
      </rPr>
      <t xml:space="preserve"> , et employait toute son éloquence à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ce secret fatal qu’ il eût dû , dans son intérêt , ensevelir au fond de la terre : que les caractères les plus sacrés , celui de roi , de vestale , de tribun , pouvaient être effacés .</t>
    </r>
  </si>
  <si>
    <r>
      <t xml:space="preserve">J’ espère même que les personnes respectables qui honorent de leur protection les talents du sieur de Voltaire me plaindront d’ avoir été séduit par ces mêmes talents , et que , touchées de mes malheurs , elles pardonneront à la nécessité de me défendre et de me justifier , et que je n’ ai </t>
    </r>
    <r>
      <rPr>
        <b/>
        <sz val="11"/>
        <color rgb="FFCC3300"/>
        <rFont val="Arial"/>
        <family val="2"/>
      </rPr>
      <t>mise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qu’ afin de ne me pas laisser ravir l’ honneur , le seul bien qui me reste .</t>
    </r>
  </si>
  <si>
    <r>
      <t xml:space="preserve">Cet oncle était le représentant de la grande bourgeoisie française , qui souffre des poèmes créés par les poètes , des victoires gagnées par le général , des découvertes </t>
    </r>
    <r>
      <rPr>
        <b/>
        <sz val="11"/>
        <color rgb="FFCC3300"/>
        <rFont val="Arial"/>
        <family val="2"/>
      </rPr>
      <t>mises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par le savant .</t>
    </r>
  </si>
  <si>
    <r>
      <t xml:space="preserve">La précaution la plus efficace serait d’ affirmer à la fois la résolution d’ obéir et celle de critiquer , d’ examiner , de </t>
    </r>
    <r>
      <rPr>
        <b/>
        <sz val="11"/>
        <color rgb="FFCC3300"/>
        <rFont val="Arial"/>
        <family val="2"/>
      </rPr>
      <t>mettre</t>
    </r>
    <r>
      <rPr>
        <sz val="11"/>
        <color rgb="FF333333"/>
        <rFont val="Arial"/>
        <family val="2"/>
      </rPr>
      <t xml:space="preserve"> toute la guerre </t>
    </r>
    <r>
      <rPr>
        <b/>
        <sz val="11"/>
        <color rgb="FFCC3300"/>
        <rFont val="Arial"/>
        <family val="2"/>
      </rPr>
      <t>au</t>
    </r>
    <r>
      <rPr>
        <sz val="11"/>
        <color rgb="FF333333"/>
        <rFont val="Arial"/>
        <family val="2"/>
      </rPr>
      <t xml:space="preserve"> plein </t>
    </r>
    <r>
      <rPr>
        <b/>
        <sz val="11"/>
        <color rgb="FFCC3300"/>
        <rFont val="Arial"/>
        <family val="2"/>
      </rPr>
      <t>jour</t>
    </r>
    <r>
      <rPr>
        <sz val="11"/>
        <color rgb="FF333333"/>
        <rFont val="Arial"/>
        <family val="2"/>
      </rPr>
      <t xml:space="preserve"> .</t>
    </r>
  </si>
  <si>
    <r>
      <t xml:space="preserve">À moins que , les ressorts de la doctrine étant </t>
    </r>
    <r>
      <rPr>
        <b/>
        <sz val="11"/>
        <color rgb="FFCC3300"/>
        <rFont val="Arial"/>
        <family val="2"/>
      </rPr>
      <t>mis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 les hommes renoncent à un jeu cruel et qui n’ a absolument d’ autres causes que les passions qu’ il entretient .</t>
    </r>
  </si>
  <si>
    <r>
      <t xml:space="preserve">L’ Alatunja creuse le sol au pied de ces rocs et </t>
    </r>
    <r>
      <rPr>
        <b/>
        <sz val="11"/>
        <color rgb="FFCC3300"/>
        <rFont val="Arial"/>
        <family val="2"/>
      </rPr>
      <t>met</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un churinga qui passe pour y avoir été enterré aux temps de l’ Alcheringa et qui , lui aussi , constitue comme de la quintessence de manne .</t>
    </r>
  </si>
  <si>
    <r>
      <t xml:space="preserve">Réhabiliter ces innocents , faire sentir cette monstruosité c’ était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grand </t>
    </r>
    <r>
      <rPr>
        <b/>
        <sz val="11"/>
        <color rgb="FFCC3300"/>
        <rFont val="Arial"/>
        <family val="2"/>
      </rPr>
      <t>jour</t>
    </r>
    <r>
      <rPr>
        <sz val="11"/>
        <color rgb="FF333333"/>
        <rFont val="Arial"/>
        <family val="2"/>
      </rPr>
      <t xml:space="preserve"> l’ une des iniquités les plus criantes de l’ ancien régime , l’ iniquité judiciaire .</t>
    </r>
  </si>
  <si>
    <r>
      <t xml:space="preserve">D’ autre part , elle essaie de distinguer et de classer , de replacer , en un mot , à leur rang les différents phénomènes d’ ordre technique , ou proprement économique , ou juridique , ou politique , </t>
    </r>
    <r>
      <rPr>
        <b/>
        <sz val="11"/>
        <color rgb="FFCC3300"/>
        <rFont val="Arial"/>
        <family val="2"/>
      </rPr>
      <t>mis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par les recherches spéciales .</t>
    </r>
  </si>
  <si>
    <r>
      <t xml:space="preserve">L’ artiste va là tout droit ; par sa vertu d’ être soi il </t>
    </r>
    <r>
      <rPr>
        <b/>
        <sz val="11"/>
        <color rgb="FFCC3300"/>
        <rFont val="Arial"/>
        <family val="2"/>
      </rPr>
      <t>met</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la vertu de chaque être .</t>
    </r>
  </si>
  <si>
    <r>
      <t xml:space="preserve">Même si , ce qui n’ est pas le cas , la tendance générale était certainement à une moindre inégalité , il resterait encore à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la logique économique en vertu de laquelle l’ inégalité a crû et prévalu pendant de longues périodes .</t>
    </r>
  </si>
  <si>
    <r>
      <t xml:space="preserve">Il s’ aperçoit souvent , quand il cherche à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cette parcelle de réalité qui est la sienne , que les méthodes de ses prédécesseurs , créées par eux pour leurs propres fins , ne peuvent plus lui servir .</t>
    </r>
  </si>
  <si>
    <r>
      <t xml:space="preserve">D’ une part , ce qui est d’ ordre intellectuel est une valeur positive à laquelle le progrès de l’ investigation peut , sans la détruire , ajouter d’ autres valeurs positives ; d’ autre part , ce qui est d’ ordre imaginatif est une hypothèse particulière , exclusive par rapport à d’ autres hypothèses que l’ extension des recherches devait successivement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 de telle sorte que finalement , par leur multiplicité , par leurs contradictions , elles devaient toutes s’ annuler les unes les autres .</t>
    </r>
  </si>
  <si>
    <r>
      <t xml:space="preserve">la cause plus lointaine qui avait rendu cette réunion possible était qu’ une jeune fille entretenant avec </t>
    </r>
    <r>
      <rPr>
        <sz val="11"/>
        <color rgb="FF000000"/>
        <rFont val="Calibri"/>
        <family val="2"/>
        <scheme val="minor"/>
      </rPr>
      <t>Mlle</t>
    </r>
    <r>
      <rPr>
        <sz val="11"/>
        <color rgb="FF333333"/>
        <rFont val="Arial"/>
        <family val="2"/>
      </rPr>
      <t xml:space="preserve"> </t>
    </r>
    <r>
      <rPr>
        <sz val="11"/>
        <color rgb="FF000000"/>
        <rFont val="Calibri"/>
        <family val="2"/>
        <scheme val="minor"/>
      </rPr>
      <t>Vinteuil</t>
    </r>
    <r>
      <rPr>
        <sz val="11"/>
        <color rgb="FF333333"/>
        <rFont val="Arial"/>
        <family val="2"/>
      </rPr>
      <t xml:space="preserve"> des relations parallèles à celles de </t>
    </r>
    <r>
      <rPr>
        <sz val="11"/>
        <color rgb="FF000000"/>
        <rFont val="Calibri"/>
        <family val="2"/>
        <scheme val="minor"/>
      </rPr>
      <t>Charlie</t>
    </r>
    <r>
      <rPr>
        <sz val="11"/>
        <color rgb="FF333333"/>
        <rFont val="Arial"/>
        <family val="2"/>
      </rPr>
      <t xml:space="preserve"> et du baron , avait </t>
    </r>
    <r>
      <rPr>
        <b/>
        <sz val="11"/>
        <color rgb="FFCC3300"/>
        <rFont val="Arial"/>
        <family val="2"/>
      </rPr>
      <t>mis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toute une série d’ oeuvres géniales et qui avaient été une telle révélation qu’ une souscription n’ allait pas tarder à être ouverte , sous le patronage du ministre de l’ instruction publique , en vue de faire élever une statue à </t>
    </r>
    <r>
      <rPr>
        <sz val="11"/>
        <color rgb="FF000000"/>
        <rFont val="Calibri"/>
        <family val="2"/>
        <scheme val="minor"/>
      </rPr>
      <t>Vinteuil</t>
    </r>
    <r>
      <rPr>
        <sz val="11"/>
        <color rgb="FF333333"/>
        <rFont val="Arial"/>
        <family val="2"/>
      </rPr>
      <t xml:space="preserve"> .</t>
    </r>
  </si>
  <si>
    <r>
      <t>Même à ce plan de généralité élevée , nous avons intérêt à considérer immédiatement une influence non intentionnelle de a sur b d’ une tout autre sorte .</t>
    </r>
    <r>
      <rPr>
        <sz val="11"/>
        <color rgb="FF000000"/>
        <rFont val="Calibri"/>
        <family val="2"/>
        <scheme val="minor"/>
      </rPr>
      <t xml:space="preserve"> Nous la </t>
    </r>
    <r>
      <rPr>
        <b/>
        <sz val="11"/>
        <color rgb="FFCC3300"/>
        <rFont val="Calibri"/>
        <family val="2"/>
        <scheme val="minor"/>
      </rPr>
      <t>mettons</t>
    </r>
    <r>
      <rPr>
        <sz val="11"/>
        <color rgb="FF000000"/>
        <rFont val="Calibri"/>
        <family val="2"/>
        <scheme val="minor"/>
      </rPr>
      <t xml:space="preserve"> </t>
    </r>
    <r>
      <rPr>
        <b/>
        <sz val="11"/>
        <color rgb="FFCC3300"/>
        <rFont val="Calibri"/>
        <family val="2"/>
        <scheme val="minor"/>
      </rPr>
      <t>au</t>
    </r>
    <r>
      <rPr>
        <sz val="11"/>
        <color rgb="FF000000"/>
        <rFont val="Calibri"/>
        <family val="2"/>
        <scheme val="minor"/>
      </rPr>
      <t xml:space="preserve"> </t>
    </r>
    <r>
      <rPr>
        <b/>
        <sz val="11"/>
        <color rgb="FFCC3300"/>
        <rFont val="Calibri"/>
        <family val="2"/>
        <scheme val="minor"/>
      </rPr>
      <t>jour</t>
    </r>
    <r>
      <rPr>
        <sz val="11"/>
        <color rgb="FF000000"/>
        <rFont val="Calibri"/>
        <family val="2"/>
        <scheme val="minor"/>
      </rPr>
      <t xml:space="preserve"> en supposant que a modifie </t>
    </r>
    <r>
      <rPr>
        <i/>
        <sz val="11"/>
        <color rgb="FF000000"/>
        <rFont val="Calibri"/>
        <family val="2"/>
        <scheme val="minor"/>
      </rPr>
      <t>sa structure .</t>
    </r>
  </si>
  <si>
    <r>
      <t xml:space="preserve">Ainsi le marbre est souvent plus l’ homme que ne l’ est l’ homme même , et par un travail d’ ouvrier qui se trouve être au niveau de l’ analyse la plus rigoureuse , car il s’ agit bien de vaincre les apparences , et de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une nature d’ homme , sans les vains accidents .</t>
    </r>
  </si>
  <si>
    <r>
      <t xml:space="preserve">Cette étrange fête , aussi ancienne que l’ homme , et que nul n’ a inventée , </t>
    </r>
    <r>
      <rPr>
        <b/>
        <sz val="11"/>
        <color rgb="FFCC3300"/>
        <rFont val="Arial"/>
        <family val="2"/>
      </rPr>
      <t>met</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 il me semble , ce qui est l’ essentiel dans ces fêtes de l’ homme , à savoir la puissance de n’ importe quel homme présent , et par sa seule présence .</t>
    </r>
  </si>
  <si>
    <r>
      <t xml:space="preserve">C’ était cela qu’ il s’ agissait de </t>
    </r>
    <r>
      <rPr>
        <b/>
        <sz val="11"/>
        <color rgb="FFCC3300"/>
        <rFont val="Arial"/>
        <family val="2"/>
      </rPr>
      <t>mettreau</t>
    </r>
    <r>
      <rPr>
        <sz val="11"/>
        <color rgb="FF333333"/>
        <rFont val="Arial"/>
        <family val="2"/>
      </rPr>
      <t xml:space="preserve"> </t>
    </r>
    <r>
      <rPr>
        <b/>
        <sz val="11"/>
        <color rgb="FFCC3300"/>
        <rFont val="Arial"/>
        <family val="2"/>
      </rPr>
      <t>jour</t>
    </r>
    <r>
      <rPr>
        <sz val="11"/>
        <color rgb="FF333333"/>
        <rFont val="Arial"/>
        <family val="2"/>
      </rPr>
      <t xml:space="preserve"> , d’ explorer jusqu’ à ses extrêmes limites , de fouiller dans tous ses replis : une matière dense , toute neuve , qui résistait à l’ effort et attisait la passion de la recherche .</t>
    </r>
  </si>
  <si>
    <r>
      <t xml:space="preserve">Le surréalisme , qui est un instrument de connaissance et par cela même un instrument aussi bien de conquête que de défense , travaille à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la conscience profonde de l’ homme .</t>
    </r>
  </si>
  <si>
    <r>
      <t xml:space="preserve">C’ estoit aussi des principaux dogmes d’ </t>
    </r>
    <r>
      <rPr>
        <sz val="11"/>
        <color rgb="FF000000"/>
        <rFont val="Calibri"/>
        <family val="2"/>
        <scheme val="minor"/>
      </rPr>
      <t>Epicurus</t>
    </r>
    <r>
      <rPr>
        <sz val="11"/>
        <color rgb="FF333333"/>
        <rFont val="Arial"/>
        <family val="2"/>
      </rPr>
      <t xml:space="preserve"> : car ce precepte de sa secte : Cache Ta Vie , qui deffend aux hommes de s’ empescher des charges et negotiations publiques , presuppose aussi necessairement qu’ on mesprise la gloire , qui est une approbation que le monde fait des actions que nous </t>
    </r>
    <r>
      <rPr>
        <b/>
        <sz val="11"/>
        <color rgb="FFCC3300"/>
        <rFont val="Arial"/>
        <family val="2"/>
      </rPr>
      <t>mettons</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evidence</t>
    </r>
    <r>
      <rPr>
        <sz val="11"/>
        <color rgb="FF333333"/>
        <rFont val="Arial"/>
        <family val="2"/>
      </rPr>
      <t xml:space="preserve"> .</t>
    </r>
  </si>
  <si>
    <r>
      <t xml:space="preserve">car les choses precieuses ne se desirent que des gentilz courages , qui m’ est grande occasion de louer la fortune , laquelle m’ ha esté si favorable de me presenter un si digne et si vertueux subject , pour avoir le moyen de </t>
    </r>
    <r>
      <rPr>
        <b/>
        <sz val="11"/>
        <color rgb="FFFF0000"/>
        <rFont val="Calibri"/>
        <family val="2"/>
        <scheme val="minor"/>
      </rPr>
      <t>mettre</t>
    </r>
    <r>
      <rPr>
        <sz val="11"/>
        <color rgb="FF000000"/>
        <rFont val="Calibri"/>
        <family val="2"/>
        <scheme val="minor"/>
      </rPr>
      <t xml:space="preserve"> </t>
    </r>
    <r>
      <rPr>
        <b/>
        <sz val="11"/>
        <color rgb="FFFF0000"/>
        <rFont val="Calibri"/>
        <family val="2"/>
        <scheme val="minor"/>
      </rPr>
      <t>en</t>
    </r>
    <r>
      <rPr>
        <sz val="11"/>
        <color rgb="FF000000"/>
        <rFont val="Calibri"/>
        <family val="2"/>
        <scheme val="minor"/>
      </rPr>
      <t xml:space="preserve"> </t>
    </r>
    <r>
      <rPr>
        <b/>
        <sz val="11"/>
        <color rgb="FFFF0000"/>
        <rFont val="Calibri"/>
        <family val="2"/>
        <scheme val="minor"/>
      </rPr>
      <t>evidence</t>
    </r>
    <r>
      <rPr>
        <sz val="11"/>
        <color rgb="FF000000"/>
        <rFont val="Calibri"/>
        <family val="2"/>
        <scheme val="minor"/>
      </rPr>
      <t xml:space="preserve"> l’ inclination que j’ ay aux choses de prix et de valleur .</t>
    </r>
  </si>
  <si>
    <r>
      <t xml:space="preserve">Prelat , à qui les cieulx ce bon heur ont donné D’ estre aggreable aux Roys , Prelat dont la prudence Par les degrez d’ honneur a </t>
    </r>
    <r>
      <rPr>
        <b/>
        <sz val="11"/>
        <color rgb="FFFF0000"/>
        <rFont val="Calibri"/>
        <family val="2"/>
        <scheme val="minor"/>
      </rPr>
      <t>mis</t>
    </r>
    <r>
      <rPr>
        <sz val="11"/>
        <color rgb="FF000000"/>
        <rFont val="Calibri"/>
        <family val="2"/>
        <scheme val="minor"/>
      </rPr>
      <t xml:space="preserve"> </t>
    </r>
    <r>
      <rPr>
        <b/>
        <sz val="11"/>
        <color rgb="FFFF0000"/>
        <rFont val="Calibri"/>
        <family val="2"/>
        <scheme val="minor"/>
      </rPr>
      <t>en</t>
    </r>
    <r>
      <rPr>
        <sz val="11"/>
        <color rgb="FF000000"/>
        <rFont val="Calibri"/>
        <family val="2"/>
        <scheme val="minor"/>
      </rPr>
      <t xml:space="preserve"> </t>
    </r>
    <r>
      <rPr>
        <b/>
        <sz val="11"/>
        <color rgb="FFFF0000"/>
        <rFont val="Calibri"/>
        <family val="2"/>
        <scheme val="minor"/>
      </rPr>
      <t>evidence</t>
    </r>
    <r>
      <rPr>
        <sz val="11"/>
        <color rgb="FF000000"/>
        <rFont val="Calibri"/>
        <family val="2"/>
        <scheme val="minor"/>
      </rPr>
      <t xml:space="preserve"> , Que pour le bien publiq’ : Dieu t’ avoit ordonné .</t>
    </r>
  </si>
  <si>
    <r>
      <t xml:space="preserve">J’ en oy qui s’ excusent de ne se pouvoir exprimer , et font contenance d’ avoir la teste pleine de plusieurs belles choses , mais , à faute d’ eloquence , ne les pouvoir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evidence</t>
    </r>
    <r>
      <rPr>
        <sz val="11"/>
        <color rgb="FF333333"/>
        <rFont val="Arial"/>
        <family val="2"/>
      </rPr>
      <t xml:space="preserve"> : c’ est une baye .</t>
    </r>
  </si>
  <si>
    <r>
      <t xml:space="preserve">Ce fut pourquoy ayant appellé aucuns d’ entr’ eux , de son propre mouvement et sans contrainte , il requist pardon : disant qu’ on ne luy fist de la vergongne , s’ il advenoit que son proces se fit en public : ains qu’ on sauvast l’ honneur de prestrise pour eviter au scandale que le peuple en prendroit , s’ il falloit produire et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evidence</t>
    </r>
    <r>
      <rPr>
        <sz val="11"/>
        <color rgb="FF333333"/>
        <rFont val="Arial"/>
        <family val="2"/>
      </rPr>
      <t xml:space="preserve"> les preuves faites contre luy : et qu’ en sa personne et de sa bouche , il fut contrainct de confesser aucuns crimes , qui luy estoient mis sus , dont les laics se mocqueroient : et qu’ en cela il falloit garder le concile d’ </t>
    </r>
    <r>
      <rPr>
        <sz val="11"/>
        <color rgb="FF000000"/>
        <rFont val="Calibri"/>
        <family val="2"/>
        <scheme val="minor"/>
      </rPr>
      <t>Afrique</t>
    </r>
    <r>
      <rPr>
        <sz val="11"/>
        <color rgb="FF333333"/>
        <rFont val="Arial"/>
        <family val="2"/>
      </rPr>
      <t xml:space="preserve"> .</t>
    </r>
  </si>
  <si>
    <r>
      <t xml:space="preserve">Qu’ une pure hecatombe au temple soit menée ; qu’ en publique allaigresse on allume des feux ; qu’ on pare les portaux de tapis somptueux ; que les festins ouverts , les tournois et la dance , </t>
    </r>
    <r>
      <rPr>
        <b/>
        <sz val="11"/>
        <color rgb="FFFF0000"/>
        <rFont val="Calibri"/>
        <family val="2"/>
        <scheme val="minor"/>
      </rPr>
      <t>mettent</t>
    </r>
    <r>
      <rPr>
        <sz val="11"/>
        <color rgb="FF000000"/>
        <rFont val="Calibri"/>
        <family val="2"/>
        <scheme val="minor"/>
      </rPr>
      <t xml:space="preserve"> dès maintenant la joye </t>
    </r>
    <r>
      <rPr>
        <b/>
        <sz val="11"/>
        <color rgb="FFFF0000"/>
        <rFont val="Calibri"/>
        <family val="2"/>
        <scheme val="minor"/>
      </rPr>
      <t>en</t>
    </r>
    <r>
      <rPr>
        <sz val="11"/>
        <color rgb="FF000000"/>
        <rFont val="Calibri"/>
        <family val="2"/>
        <scheme val="minor"/>
      </rPr>
      <t xml:space="preserve"> </t>
    </r>
    <r>
      <rPr>
        <b/>
        <sz val="11"/>
        <color rgb="FFFF0000"/>
        <rFont val="Calibri"/>
        <family val="2"/>
        <scheme val="minor"/>
      </rPr>
      <t>evidence</t>
    </r>
    <r>
      <rPr>
        <sz val="11"/>
        <color rgb="FF000000"/>
        <rFont val="Calibri"/>
        <family val="2"/>
        <scheme val="minor"/>
      </rPr>
      <t xml:space="preserve"> . </t>
    </r>
  </si>
  <si>
    <r>
      <t xml:space="preserve">Vien donc luy soustenir , et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evidence</t>
    </r>
    <r>
      <rPr>
        <sz val="11"/>
        <color rgb="FF333333"/>
        <rFont val="Arial"/>
        <family val="2"/>
      </rPr>
      <t xml:space="preserve"> un fait qu’ elle denie avec tant d’ impudence .</t>
    </r>
  </si>
  <si>
    <r>
      <t xml:space="preserve">Car enfin c’ est lui seul qui </t>
    </r>
    <r>
      <rPr>
        <b/>
        <sz val="11"/>
        <color rgb="FFC00000"/>
        <rFont val="Arial"/>
        <family val="2"/>
      </rPr>
      <t>met en évidence</t>
    </r>
    <r>
      <rPr>
        <sz val="11"/>
        <color rgb="FF333333"/>
        <rFont val="Arial"/>
        <family val="2"/>
      </rPr>
      <t xml:space="preserve"> ce miracle impossible à tout l’ effort humain , c’ est ton saint institut , c’ est l’ oeuvre de ta main , qui passe de bien loin toute notre prudence . </t>
    </r>
  </si>
  <si>
    <r>
      <t xml:space="preserve">Vous avez appris la verité de la bouche de </t>
    </r>
    <r>
      <rPr>
        <sz val="11"/>
        <color rgb="FF000000"/>
        <rFont val="Calibri"/>
        <family val="2"/>
        <scheme val="minor"/>
      </rPr>
      <t>Cleobule</t>
    </r>
    <r>
      <rPr>
        <sz val="11"/>
        <color rgb="FF333333"/>
        <rFont val="Arial"/>
        <family val="2"/>
      </rPr>
      <t xml:space="preserve"> , et comme </t>
    </r>
    <r>
      <rPr>
        <sz val="11"/>
        <color rgb="FF000000"/>
        <rFont val="Calibri"/>
        <family val="2"/>
        <scheme val="minor"/>
      </rPr>
      <t>Dieu</t>
    </r>
    <r>
      <rPr>
        <sz val="11"/>
        <color rgb="FF333333"/>
        <rFont val="Arial"/>
        <family val="2"/>
      </rPr>
      <t xml:space="preserve"> qui se sert des choses les plus obscures pour </t>
    </r>
    <r>
      <rPr>
        <b/>
        <sz val="11"/>
        <color rgb="FFCC3300"/>
        <rFont val="Arial"/>
        <family val="2"/>
      </rPr>
      <t>mettre</t>
    </r>
    <r>
      <rPr>
        <sz val="11"/>
        <color rgb="FF333333"/>
        <rFont val="Arial"/>
        <family val="2"/>
      </rPr>
      <t xml:space="preserve"> les plus cachées </t>
    </r>
    <r>
      <rPr>
        <b/>
        <sz val="11"/>
        <color rgb="FFCC3300"/>
        <rFont val="Arial"/>
        <family val="2"/>
      </rPr>
      <t>en</t>
    </r>
    <r>
      <rPr>
        <sz val="11"/>
        <color rgb="FF333333"/>
        <rFont val="Arial"/>
        <family val="2"/>
      </rPr>
      <t xml:space="preserve"> </t>
    </r>
    <r>
      <rPr>
        <b/>
        <sz val="11"/>
        <color rgb="FFCC3300"/>
        <rFont val="Arial"/>
        <family val="2"/>
      </rPr>
      <t>evidence</t>
    </r>
    <r>
      <rPr>
        <sz val="11"/>
        <color rgb="FF333333"/>
        <rFont val="Arial"/>
        <family val="2"/>
      </rPr>
      <t xml:space="preserve"> , par l’ ombre des bois nous découvrit vos pensées long temps auparavant que vous les eussiez declarées , se servant de la solitude et du silence pour vous accuser , et pour vous convaincre , et de vostre propre bouche pour vous trahir , et de vostre propre langue pour éventer le secret de vostre coeur que vous reteniez prisonnier sous une feinte modestie .</t>
    </r>
  </si>
  <si>
    <r>
      <t xml:space="preserve">Les paroles mêmes le découvrent assez souvent , ou la suite du discours le donne à connoître , ou la force du sens le met au jour : et quoi qu’ il en soit , l’ événement , qui est le plus juste et le plus facile commentaire des prophéties , le </t>
    </r>
    <r>
      <rPr>
        <b/>
        <sz val="11"/>
        <color rgb="FFCC3300"/>
        <rFont val="Arial"/>
        <family val="2"/>
      </rPr>
      <t>met</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t>
    </r>
  </si>
  <si>
    <r>
      <t xml:space="preserve">Nous sommes encor loin de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si nous nous conduirons avec plus de prudence ; cependant c’ en est peu que de n’ accepter pas le bonheur qu’ on recherche au péril du trépas .</t>
    </r>
  </si>
  <si>
    <r>
      <t xml:space="preserve">Là dessus elle fait dessein de franchir les limites ou son sexe estoit enfermé , et de procurer le salut de sa vie en </t>
    </r>
    <r>
      <rPr>
        <b/>
        <sz val="11"/>
        <color rgb="FFCC3300"/>
        <rFont val="Arial"/>
        <family val="2"/>
      </rPr>
      <t>mettant</t>
    </r>
    <r>
      <rPr>
        <sz val="11"/>
        <color rgb="FF333333"/>
        <rFont val="Arial"/>
        <family val="2"/>
      </rPr>
      <t xml:space="preserve"> sa playe </t>
    </r>
    <r>
      <rPr>
        <b/>
        <sz val="11"/>
        <color rgb="FFCC3300"/>
        <rFont val="Arial"/>
        <family val="2"/>
      </rPr>
      <t>en</t>
    </r>
    <r>
      <rPr>
        <sz val="11"/>
        <color rgb="FF333333"/>
        <rFont val="Arial"/>
        <family val="2"/>
      </rPr>
      <t xml:space="preserve"> </t>
    </r>
    <r>
      <rPr>
        <b/>
        <sz val="11"/>
        <color rgb="FFCC3300"/>
        <rFont val="Arial"/>
        <family val="2"/>
      </rPr>
      <t>evidence</t>
    </r>
    <r>
      <rPr>
        <sz val="11"/>
        <color rgb="FF333333"/>
        <rFont val="Arial"/>
        <family val="2"/>
      </rPr>
      <t xml:space="preserve"> .</t>
    </r>
  </si>
  <si>
    <r>
      <t xml:space="preserve">Mais si nous ne celons rien de tout cela , si nous </t>
    </r>
    <r>
      <rPr>
        <b/>
        <sz val="11"/>
        <color rgb="FFCC3300"/>
        <rFont val="Arial"/>
        <family val="2"/>
      </rPr>
      <t>mettons</t>
    </r>
    <r>
      <rPr>
        <sz val="11"/>
        <color rgb="FF333333"/>
        <rFont val="Arial"/>
        <family val="2"/>
      </rPr>
      <t xml:space="preserve"> tout </t>
    </r>
    <r>
      <rPr>
        <b/>
        <sz val="11"/>
        <color rgb="FFCC3300"/>
        <rFont val="Arial"/>
        <family val="2"/>
      </rPr>
      <t>en</t>
    </r>
    <r>
      <rPr>
        <sz val="11"/>
        <color rgb="FF333333"/>
        <rFont val="Arial"/>
        <family val="2"/>
      </rPr>
      <t xml:space="preserve"> </t>
    </r>
    <r>
      <rPr>
        <b/>
        <sz val="11"/>
        <color rgb="FFCC3300"/>
        <rFont val="Arial"/>
        <family val="2"/>
      </rPr>
      <t>evidence</t>
    </r>
    <r>
      <rPr>
        <sz val="11"/>
        <color rgb="FF333333"/>
        <rFont val="Arial"/>
        <family val="2"/>
      </rPr>
      <t xml:space="preserve"> , </t>
    </r>
    <r>
      <rPr>
        <i/>
        <sz val="11"/>
        <color rgb="FF333333"/>
        <rFont val="Arial"/>
        <family val="2"/>
      </rPr>
      <t>si arguimus , ... etc . ,</t>
    </r>
    <r>
      <rPr>
        <sz val="11"/>
        <color rgb="FF333333"/>
        <rFont val="Arial"/>
        <family val="2"/>
      </rPr>
      <t xml:space="preserve"> J’ adjouste : et reverence ; si nous poursuivons de tous nos voeux des justes demandes , si nous sollicitons ardemment le bien public , n’ ayant que ceste nuee devant les yeux avec le service du roy , que peut et doit on attendre et desirer de nous davantage?</t>
    </r>
  </si>
  <si>
    <r>
      <t xml:space="preserve">Mais il est temps enfin de </t>
    </r>
    <r>
      <rPr>
        <b/>
        <sz val="11"/>
        <color rgb="FFFF0000"/>
        <rFont val="Calibri"/>
        <family val="2"/>
        <scheme val="minor"/>
      </rPr>
      <t>mettre</t>
    </r>
    <r>
      <rPr>
        <sz val="11"/>
        <color rgb="FF000000"/>
        <rFont val="Calibri"/>
        <family val="2"/>
        <scheme val="minor"/>
      </rPr>
      <t xml:space="preserve"> </t>
    </r>
    <r>
      <rPr>
        <b/>
        <sz val="11"/>
        <color rgb="FFFF0000"/>
        <rFont val="Calibri"/>
        <family val="2"/>
        <scheme val="minor"/>
      </rPr>
      <t>en</t>
    </r>
    <r>
      <rPr>
        <sz val="11"/>
        <color rgb="FF000000"/>
        <rFont val="Calibri"/>
        <family val="2"/>
        <scheme val="minor"/>
      </rPr>
      <t xml:space="preserve"> </t>
    </r>
    <r>
      <rPr>
        <b/>
        <sz val="11"/>
        <color rgb="FFFF0000"/>
        <rFont val="Calibri"/>
        <family val="2"/>
        <scheme val="minor"/>
      </rPr>
      <t>évidence</t>
    </r>
    <r>
      <rPr>
        <sz val="11"/>
        <color rgb="FF000000"/>
        <rFont val="Calibri"/>
        <family val="2"/>
        <scheme val="minor"/>
      </rPr>
      <t xml:space="preserve"> et mes talens et mes exploits : ma solitude et mon silence m’ ont ôté jusqu’ ici l’ honneur de votre choix . </t>
    </r>
  </si>
  <si>
    <r>
      <t xml:space="preserve">Saint Augustin , que j’ ai cité au commencement de ce chapitre , nous apprend que tous leurs secrets et toutes leurs fautes les plus cachées seront un Jour </t>
    </r>
    <r>
      <rPr>
        <b/>
        <sz val="11"/>
        <color rgb="FFCC3300"/>
        <rFont val="Arial"/>
        <family val="2"/>
      </rPr>
      <t>mises</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t>
    </r>
  </si>
  <si>
    <r>
      <t xml:space="preserve">Le ciel qui se sert des choses plus inutiles pour </t>
    </r>
    <r>
      <rPr>
        <b/>
        <sz val="11"/>
        <color rgb="FFCC3300"/>
        <rFont val="Arial"/>
        <family val="2"/>
      </rPr>
      <t>mettre</t>
    </r>
    <r>
      <rPr>
        <sz val="11"/>
        <color rgb="FF333333"/>
        <rFont val="Arial"/>
        <family val="2"/>
      </rPr>
      <t xml:space="preserve"> les plus cachées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 et tire la clarté des mesmes tenebres , s’ est servy des ombres des bois pour te descouvrir ; de leur silence pour t’ accuser , et de leur solitude pour te convaincre de la plus lasche pensee qui puisse tomber en l’ ame d’ un chevalier .</t>
    </r>
  </si>
  <si>
    <r>
      <t xml:space="preserve">Enfin tout le mystere est </t>
    </r>
    <r>
      <rPr>
        <b/>
        <sz val="11"/>
        <color rgb="FFC00000"/>
        <rFont val="Arial"/>
        <family val="2"/>
      </rPr>
      <t>mis en evidence</t>
    </r>
    <r>
      <rPr>
        <sz val="11"/>
        <color rgb="FF333333"/>
        <rFont val="Arial"/>
        <family val="2"/>
      </rPr>
      <t xml:space="preserve"> , dont me parloit Ariste avec tant de prudence , sa folie est fort sage , et quelque esprit blessé n’ auroit peu me donner un avis si sensé . </t>
    </r>
  </si>
  <si>
    <r>
      <t xml:space="preserve">On conserve dans le cabinet de la bibliotheque de </t>
    </r>
    <r>
      <rPr>
        <sz val="11"/>
        <color rgb="FF000000"/>
        <rFont val="Calibri"/>
        <family val="2"/>
        <scheme val="minor"/>
      </rPr>
      <t>Basle</t>
    </r>
    <r>
      <rPr>
        <sz val="11"/>
        <color rgb="FF333333"/>
        <rFont val="Arial"/>
        <family val="2"/>
      </rPr>
      <t xml:space="preserve"> , plusieurs tableaux d’ </t>
    </r>
    <r>
      <rPr>
        <sz val="11"/>
        <color rgb="FF000000"/>
        <rFont val="Calibri"/>
        <family val="2"/>
        <scheme val="minor"/>
      </rPr>
      <t>Holbeins</t>
    </r>
    <r>
      <rPr>
        <sz val="11"/>
        <color rgb="FF333333"/>
        <rFont val="Arial"/>
        <family val="2"/>
      </rPr>
      <t xml:space="preserve"> , et deux de ces tableaux </t>
    </r>
    <r>
      <rPr>
        <b/>
        <sz val="11"/>
        <color rgb="FFCC3300"/>
        <rFont val="Arial"/>
        <family val="2"/>
      </rPr>
      <t>mettent</t>
    </r>
    <r>
      <rPr>
        <sz val="11"/>
        <color rgb="FF333333"/>
        <rFont val="Arial"/>
        <family val="2"/>
      </rPr>
      <t xml:space="preserve"> bien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le progrès surprenant que la peinture faisoit par tout où il y avoit des sujets capables d’ être peintres .</t>
    </r>
  </si>
  <si>
    <r>
      <t xml:space="preserve">L’ homme dépositaire d’ un pareil génie , ne le sçauroit </t>
    </r>
    <r>
      <rPr>
        <b/>
        <sz val="11"/>
        <color rgb="FFCC3300"/>
        <rFont val="Arial"/>
        <family val="2"/>
      </rPr>
      <t>mettre</t>
    </r>
    <r>
      <rPr>
        <sz val="11"/>
        <color rgb="FF333333"/>
        <rFont val="Arial"/>
        <family val="2"/>
      </rPr>
      <t xml:space="preserve"> </t>
    </r>
    <r>
      <rPr>
        <b/>
        <sz val="11"/>
        <color rgb="FFCC3300"/>
        <rFont val="Arial"/>
        <family val="2"/>
      </rPr>
      <t>enevidence</t>
    </r>
    <r>
      <rPr>
        <sz val="11"/>
        <color rgb="FF333333"/>
        <rFont val="Arial"/>
        <family val="2"/>
      </rPr>
      <t xml:space="preserve"> sans être appellé aux emplois ausquels ce génie le rend propre , et il meurt souvent avant qu’ on les lui ait confiez .</t>
    </r>
  </si>
  <si>
    <r>
      <t xml:space="preserve">Pour </t>
    </r>
    <r>
      <rPr>
        <b/>
        <sz val="11"/>
        <color rgb="FFCC3300"/>
        <rFont val="Arial"/>
        <family val="2"/>
      </rPr>
      <t>mettre</t>
    </r>
    <r>
      <rPr>
        <sz val="11"/>
        <color rgb="FF333333"/>
        <rFont val="Arial"/>
        <family val="2"/>
      </rPr>
      <t xml:space="preserve"> cette these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il faut avoir recours à l’ expérience .</t>
    </r>
  </si>
  <si>
    <r>
      <t xml:space="preserve">Une pareille société , occupée à bien agir , mériteroit , au moins parmi nous , autant de prérogatives que celles qui n’ ont d’ autre souci que celui de bien parler ; et en </t>
    </r>
    <r>
      <rPr>
        <b/>
        <sz val="11"/>
        <color rgb="FFCC3300"/>
        <rFont val="Arial"/>
        <family val="2"/>
      </rPr>
      <t>mettant</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les vertus de nos citoyens obscurs , elle mériteroit de la patrie autant , pour le moins , que celles qui ne l’ entretiennent que des sentences des sages , et souvent des forfaits brillans de l’ antiquité .</t>
    </r>
  </si>
  <si>
    <r>
      <t xml:space="preserve">Il y avoit un semblable vuide entre l’ animal et le végétal ; le polype est venu le remplir , et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l’ admirable gradation qui est entre tous les êtres .</t>
    </r>
  </si>
  <si>
    <r>
      <t xml:space="preserve">Mais dès que ces veritez ont été </t>
    </r>
    <r>
      <rPr>
        <b/>
        <sz val="11"/>
        <color rgb="FFCC3300"/>
        <rFont val="Arial"/>
        <family val="2"/>
      </rPr>
      <t>mises</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 elles nous conduisent comme par la main à une infinité d’ autres connoissances .</t>
    </r>
  </si>
  <si>
    <r>
      <t xml:space="preserve">Elle a </t>
    </r>
    <r>
      <rPr>
        <b/>
        <sz val="11"/>
        <color rgb="FFCC3300"/>
        <rFont val="Arial"/>
        <family val="2"/>
      </rPr>
      <t>mis</t>
    </r>
    <r>
      <rPr>
        <sz val="11"/>
        <color rgb="FF333333"/>
        <rFont val="Arial"/>
        <family val="2"/>
      </rPr>
      <t xml:space="preserve"> pour ainsi dire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cette gradation admirable que quelques philosophes avoient apperçue dans les productions naturelles .</t>
    </r>
  </si>
  <si>
    <r>
      <t xml:space="preserve">Je prévois cependant ce qui doit arriver après ma mort , par la seule force de la vérité , et sans qu’ aucun écrit posthume de ma part s’ en mêle ; mais cela viendra lentement , et seulement quand les révolutions du gouvernement auront </t>
    </r>
    <r>
      <rPr>
        <b/>
        <sz val="11"/>
        <color rgb="FFCC3300"/>
        <rFont val="Arial"/>
        <family val="2"/>
      </rPr>
      <t>mis</t>
    </r>
    <r>
      <rPr>
        <sz val="11"/>
        <color rgb="FF333333"/>
        <rFont val="Arial"/>
        <family val="2"/>
      </rPr>
      <t xml:space="preserve"> tous les faits passés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t>
    </r>
  </si>
  <si>
    <r>
      <t xml:space="preserve">Un régistre des naissances et des morts de quelques especes </t>
    </r>
    <r>
      <rPr>
        <b/>
        <sz val="11"/>
        <color rgb="FFCC3300"/>
        <rFont val="Arial"/>
        <family val="2"/>
      </rPr>
      <t>mettroit</t>
    </r>
    <r>
      <rPr>
        <sz val="11"/>
        <color rgb="FF333333"/>
        <rFont val="Arial"/>
        <family val="2"/>
      </rPr>
      <t xml:space="preserve"> cette vérité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t>
    </r>
  </si>
  <si>
    <r>
      <t xml:space="preserve">Rapportons à present les passages des anciens auteurs qui </t>
    </r>
    <r>
      <rPr>
        <b/>
        <sz val="11"/>
        <color rgb="FFCC3300"/>
        <rFont val="Arial"/>
        <family val="2"/>
      </rPr>
      <t>mettent</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 que quoique les grecs et les latins donnassent le nom de chant à la déclamation de leurs pieces de théatre , cette déclamation n’ étoit pas néanmoins un chant musical .</t>
    </r>
  </si>
  <si>
    <r>
      <t>Mise</t>
    </r>
    <r>
      <rPr>
        <sz val="11"/>
        <color rgb="FF333333"/>
        <rFont val="Arial"/>
        <family val="2"/>
      </rPr>
      <t xml:space="preserve"> </t>
    </r>
    <r>
      <rPr>
        <b/>
        <sz val="11"/>
        <color rgb="FFCC3300"/>
        <rFont val="Arial"/>
        <family val="2"/>
      </rPr>
      <t>enévidence</t>
    </r>
    <r>
      <rPr>
        <sz val="11"/>
        <color rgb="FF333333"/>
        <rFont val="Arial"/>
        <family val="2"/>
      </rPr>
      <t xml:space="preserve"> par le fonctionnement même du déterminisme interne , une puissance nouvelle maintient en suspens tout le mouvement de la spontanéité .</t>
    </r>
  </si>
  <si>
    <r>
      <t xml:space="preserve">Elle aimait pardessus tout les scènes de mélodrame , le bruit , le scandale , et recherchait avec empressement toutes les occasions de se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t>
    </r>
  </si>
  <si>
    <r>
      <t xml:space="preserve">Or , ce rétablissement s’ opère à l’ aide d’ une force qui transporte les matières nouvellement assimilées dans les lieux où elles doivent être fixées , et non par aucune loi particulière , ce que je crois avoir </t>
    </r>
    <r>
      <rPr>
        <b/>
        <sz val="11"/>
        <color rgb="FFCC3300"/>
        <rFont val="Arial"/>
        <family val="2"/>
      </rPr>
      <t>mis</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t>
    </r>
  </si>
  <si>
    <r>
      <t xml:space="preserve">Il est clair que Montesquieu s’ est essentiellement proposé de rallier , autant que possible , sous un certain nombre de chefs principaux , tous les faits politiques dont il avait connaissance , et de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les lois de leur enchaînement .</t>
    </r>
  </si>
  <si>
    <r>
      <t xml:space="preserve">L’ éclat de rire général qu’ excita cette saillie , loin de déconcerter un athlète qui combattait sur son terrain , lui donna le courage de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les ridicules dont il est abondamment pourvu .</t>
    </r>
  </si>
  <si>
    <r>
      <t xml:space="preserve">L’ histoire des crimes commis par les foules </t>
    </r>
    <r>
      <rPr>
        <b/>
        <sz val="11"/>
        <color rgb="FFCC3300"/>
        <rFont val="Arial"/>
        <family val="2"/>
      </rPr>
      <t>met</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ce qui précède .</t>
    </r>
  </si>
  <si>
    <r>
      <t xml:space="preserve">Le résultat principal de ces amusettes , c’ est qu’ on forme d’ immenses années industrielles , sans aucune contrainte , et sans autre ruse que d’ avoir </t>
    </r>
    <r>
      <rPr>
        <b/>
        <sz val="11"/>
        <color rgb="FFCC3300"/>
        <rFont val="Arial"/>
        <family val="2"/>
      </rPr>
      <t>mis</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et honoré publiquement cette virginité , que les philosophes veulent éloigner du monde , entourer de duègnes et de préjugés .</t>
    </r>
  </si>
  <si>
    <r>
      <t xml:space="preserve">Les écrivains de l’ avenir qui étudieront le mouvement scientifique et littéraire de notre époque envisageront certainement comme un fait caractéristique que l’ étude des phénomènes psychologiques , historiques et sociaux , jusqu’ alors l’ apanage exclusif des philosophes , des historiens et des littérateurs , soit graduellement devenu celui des savants ; et , comparant le nombre immense de faits découverts par les derniers en quelques années au minime bagage de vérités </t>
    </r>
    <r>
      <rPr>
        <b/>
        <sz val="11"/>
        <color rgb="FFCC3300"/>
        <rFont val="Arial"/>
        <family val="2"/>
      </rPr>
      <t>mises</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par les premiers pendant des siècles , ils regretteront sûrement qu’ une semblable transformation ne se soit pas plus tôt accomplie .</t>
    </r>
  </si>
  <si>
    <r>
      <t xml:space="preserve">Tocqueville </t>
    </r>
    <r>
      <rPr>
        <b/>
        <i/>
        <sz val="11"/>
        <color rgb="FFCC3300"/>
        <rFont val="Arial"/>
        <family val="2"/>
      </rPr>
      <t>met</t>
    </r>
    <r>
      <rPr>
        <i/>
        <sz val="11"/>
        <color rgb="FF333333"/>
        <rFont val="Arial"/>
        <family val="2"/>
      </rPr>
      <t xml:space="preserve"> </t>
    </r>
    <r>
      <rPr>
        <b/>
        <i/>
        <sz val="11"/>
        <color rgb="FFCC3300"/>
        <rFont val="Arial"/>
        <family val="2"/>
      </rPr>
      <t>en</t>
    </r>
    <r>
      <rPr>
        <i/>
        <sz val="11"/>
        <color rgb="FF333333"/>
        <rFont val="Arial"/>
        <family val="2"/>
      </rPr>
      <t xml:space="preserve"> </t>
    </r>
    <r>
      <rPr>
        <b/>
        <i/>
        <sz val="11"/>
        <color rgb="FFCC3300"/>
        <rFont val="Arial"/>
        <family val="2"/>
      </rPr>
      <t>évidence</t>
    </r>
    <r>
      <rPr>
        <i/>
        <sz val="11"/>
        <color rgb="FF333333"/>
        <rFont val="Arial"/>
        <family val="2"/>
      </rPr>
      <t xml:space="preserve"> les interréactions entre le politique – la structure du pouvoir , l’ implantation </t>
    </r>
    <r>
      <rPr>
        <sz val="11"/>
        <color rgb="FF333333"/>
        <rFont val="Arial"/>
        <family val="2"/>
      </rPr>
      <t>hic et nunc</t>
    </r>
    <r>
      <rPr>
        <i/>
        <sz val="11"/>
        <color rgb="FF333333"/>
        <rFont val="Arial"/>
        <family val="2"/>
      </rPr>
      <t xml:space="preserve"> dans un donné géographique et historique – et le religieux .</t>
    </r>
  </si>
  <si>
    <r>
      <t xml:space="preserve">Il eût été peu sage de me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mouvement et en </t>
    </r>
    <r>
      <rPr>
        <b/>
        <sz val="11"/>
        <color rgb="FFCC3300"/>
        <rFont val="Arial"/>
        <family val="2"/>
      </rPr>
      <t>évidence</t>
    </r>
    <r>
      <rPr>
        <sz val="11"/>
        <color rgb="FF333333"/>
        <rFont val="Arial"/>
        <family val="2"/>
      </rPr>
      <t xml:space="preserve"> , tant que la circulation ne serait pas libre ; </t>
    </r>
    <r>
      <rPr>
        <sz val="11"/>
        <color rgb="FF000000"/>
        <rFont val="Calibri"/>
        <family val="2"/>
        <scheme val="minor"/>
      </rPr>
      <t>Mm</t>
    </r>
    <r>
      <rPr>
        <sz val="11"/>
        <color rgb="FF333333"/>
        <rFont val="Arial"/>
        <family val="2"/>
      </rPr>
      <t xml:space="preserve"> </t>
    </r>
    <r>
      <rPr>
        <sz val="11"/>
        <color rgb="FF000000"/>
        <rFont val="Calibri"/>
        <family val="2"/>
        <scheme val="minor"/>
      </rPr>
      <t>D</t>
    </r>
    <r>
      <rPr>
        <sz val="11"/>
        <color rgb="FF333333"/>
        <rFont val="Arial"/>
        <family val="2"/>
      </rPr>
      <t xml:space="preserve"> et </t>
    </r>
    <r>
      <rPr>
        <sz val="11"/>
        <color rgb="FF000000"/>
        <rFont val="Calibri"/>
        <family val="2"/>
        <scheme val="minor"/>
      </rPr>
      <t>R</t>
    </r>
    <r>
      <rPr>
        <sz val="11"/>
        <color rgb="FF333333"/>
        <rFont val="Arial"/>
        <family val="2"/>
      </rPr>
      <t xml:space="preserve"> me conseillaient de différer .</t>
    </r>
  </si>
  <si>
    <r>
      <t xml:space="preserve">L’ expérimentation morale , comme toute autre , doit être une méthode d’ analyse et de synthèse : le sacrifice est cette analyse réelle qui , mortifiant les appétits trop impérieux et trop connus de tous , </t>
    </r>
    <r>
      <rPr>
        <b/>
        <sz val="11"/>
        <color rgb="FFCC3300"/>
        <rFont val="Arial"/>
        <family val="2"/>
      </rPr>
      <t>met</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une volonté supérieure qui n’ est qu’ en leur résistant : il n’ appauvrit pas , il développe et complète la personne humaine .</t>
    </r>
  </si>
  <si>
    <r>
      <t xml:space="preserve">Le rôle de la science expérimentale , c’ est de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la discontinuité dans la continuité même .</t>
    </r>
  </si>
  <si>
    <r>
      <t xml:space="preserve">Le rapide exposé qui précède suffit pour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le rôle des associations dans la constitution des phénomènes intellectuels .</t>
    </r>
  </si>
  <si>
    <r>
      <t xml:space="preserve">Or , les explications données jusqu’ ici , celles que nous continuerons de donner par la suite , mettent ou </t>
    </r>
    <r>
      <rPr>
        <b/>
        <sz val="11"/>
        <color rgb="FFCC3300"/>
        <rFont val="Arial"/>
        <family val="2"/>
      </rPr>
      <t>mettront</t>
    </r>
    <r>
      <rPr>
        <sz val="11"/>
        <color rgb="FF333333"/>
        <rFont val="Arial"/>
        <family val="2"/>
      </rPr>
      <t xml:space="preserve"> </t>
    </r>
    <r>
      <rPr>
        <b/>
        <sz val="11"/>
        <color rgb="FFCC3300"/>
        <rFont val="Arial"/>
        <family val="2"/>
      </rPr>
      <t>enévidence</t>
    </r>
    <r>
      <rPr>
        <sz val="11"/>
        <color rgb="FF333333"/>
        <rFont val="Arial"/>
        <family val="2"/>
      </rPr>
      <t xml:space="preserve"> , à ce que nous espérons , le fait de cette coordination hiérarchique .</t>
    </r>
  </si>
  <si>
    <r>
      <t xml:space="preserve">Mais il n’ est possible d’ établir la neutralité de cette zone où la paix de la science doit régner qu’ en réservant le principe secret des divisions , qu’ en </t>
    </r>
    <r>
      <rPr>
        <b/>
        <sz val="11"/>
        <color rgb="FFCC3300"/>
        <rFont val="Arial"/>
        <family val="2"/>
      </rPr>
      <t>mettant</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 dans toute son intégrité , la grande et décisive question .</t>
    </r>
  </si>
  <si>
    <r>
      <t xml:space="preserve">Mais , si la comparaison des grammaires , des dictionnaires et des évolutions linguistiques ne révèle aucune des ressemblances arbitraires qu’ on a voulu y voir , elle </t>
    </r>
    <r>
      <rPr>
        <b/>
        <sz val="11"/>
        <color rgb="FFCC3300"/>
        <rFont val="Arial"/>
        <family val="2"/>
      </rPr>
      <t>met</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toutes celles qui découlent des nécessités d’ ordre logique .</t>
    </r>
  </si>
  <si>
    <r>
      <t>Alors tous deux se mettent à arranger un petit</t>
    </r>
    <r>
      <rPr>
        <sz val="11"/>
        <color rgb="FF333333"/>
        <rFont val="Arial"/>
        <family val="2"/>
      </rPr>
      <t xml:space="preserve"> </t>
    </r>
    <r>
      <rPr>
        <i/>
        <sz val="11"/>
        <color rgb="FF333333"/>
        <rFont val="Arial"/>
        <family val="2"/>
      </rPr>
      <t>étalage de leurs tableaux , prenant des toiles</t>
    </r>
    <r>
      <rPr>
        <sz val="11"/>
        <color rgb="FF333333"/>
        <rFont val="Arial"/>
        <family val="2"/>
      </rPr>
      <t xml:space="preserve"> </t>
    </r>
    <r>
      <rPr>
        <i/>
        <sz val="11"/>
        <color rgb="FF333333"/>
        <rFont val="Arial"/>
        <family val="2"/>
      </rPr>
      <t>appuyées à l’ envers contre le pied des chevalets</t>
    </r>
    <r>
      <rPr>
        <sz val="11"/>
        <color rgb="FF333333"/>
        <rFont val="Arial"/>
        <family val="2"/>
      </rPr>
      <t xml:space="preserve"> </t>
    </r>
    <r>
      <rPr>
        <i/>
        <sz val="11"/>
        <color rgb="FF333333"/>
        <rFont val="Arial"/>
        <family val="2"/>
      </rPr>
      <t xml:space="preserve">et les </t>
    </r>
    <r>
      <rPr>
        <b/>
        <i/>
        <sz val="11"/>
        <color rgb="FFCC3300"/>
        <rFont val="Arial"/>
        <family val="2"/>
      </rPr>
      <t>mettant</t>
    </r>
    <r>
      <rPr>
        <i/>
        <sz val="11"/>
        <color rgb="FF333333"/>
        <rFont val="Arial"/>
        <family val="2"/>
      </rPr>
      <t xml:space="preserve"> bien </t>
    </r>
    <r>
      <rPr>
        <b/>
        <i/>
        <sz val="11"/>
        <color rgb="FFCC3300"/>
        <rFont val="Arial"/>
        <family val="2"/>
      </rPr>
      <t>en</t>
    </r>
    <r>
      <rPr>
        <i/>
        <sz val="11"/>
        <color rgb="FF333333"/>
        <rFont val="Arial"/>
        <family val="2"/>
      </rPr>
      <t xml:space="preserve"> </t>
    </r>
    <r>
      <rPr>
        <b/>
        <i/>
        <sz val="11"/>
        <color rgb="FFCC3300"/>
        <rFont val="Arial"/>
        <family val="2"/>
      </rPr>
      <t>évidence</t>
    </r>
    <r>
      <rPr>
        <i/>
        <sz val="11"/>
        <color rgb="FF333333"/>
        <rFont val="Arial"/>
        <family val="2"/>
      </rPr>
      <t xml:space="preserve"> .</t>
    </r>
  </si>
  <si>
    <r>
      <t xml:space="preserve">Les résultats ont </t>
    </r>
    <r>
      <rPr>
        <b/>
        <sz val="11"/>
        <color rgb="FFCC3300"/>
        <rFont val="Arial"/>
        <family val="2"/>
      </rPr>
      <t>mis</t>
    </r>
    <r>
      <rPr>
        <sz val="11"/>
        <color rgb="FF333333"/>
        <rFont val="Arial"/>
        <family val="2"/>
      </rPr>
      <t xml:space="preserve"> le fait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t>
    </r>
  </si>
  <si>
    <r>
      <t xml:space="preserve">Son regard vint se heurter , à l’ improviste , au récipient de porcelaine , que la garde avait </t>
    </r>
    <r>
      <rPr>
        <b/>
        <sz val="11"/>
        <color rgb="FFCC3300"/>
        <rFont val="Arial"/>
        <family val="2"/>
      </rPr>
      <t>mis</t>
    </r>
    <r>
      <rPr>
        <sz val="11"/>
        <color rgb="FF333333"/>
        <rFont val="Arial"/>
        <family val="2"/>
      </rPr>
      <t xml:space="preserve"> , à portée de la main ,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sur la commode , et qui , ridicule , monumental , semblait insolemment attendre .</t>
    </r>
  </si>
  <si>
    <r>
      <t xml:space="preserve">D’ autres faits </t>
    </r>
    <r>
      <rPr>
        <b/>
        <sz val="11"/>
        <color rgb="FFCC3300"/>
        <rFont val="Arial"/>
        <family val="2"/>
      </rPr>
      <t>mettent</t>
    </r>
    <r>
      <rPr>
        <sz val="11"/>
        <color rgb="FF333333"/>
        <rFont val="Arial"/>
        <family val="2"/>
      </rPr>
      <t xml:space="preserve"> d’ ailleurs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l’ importance croissante de ces préférences , le rôle de l’ amour dans la sélection .</t>
    </r>
  </si>
  <si>
    <r>
      <t xml:space="preserve">Ce phénomène , prévu par Lippmann , a été </t>
    </r>
    <r>
      <rPr>
        <b/>
        <sz val="11"/>
        <color rgb="FFCC3300"/>
        <rFont val="Arial"/>
        <family val="2"/>
      </rPr>
      <t>mis</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par les frères Curie .</t>
    </r>
  </si>
  <si>
    <r>
      <t xml:space="preserve">Il résulte de là que le régime napoléonien peut être regardé comme une expérience </t>
    </r>
    <r>
      <rPr>
        <b/>
        <sz val="11"/>
        <color rgb="FFCC3300"/>
        <rFont val="Arial"/>
        <family val="2"/>
      </rPr>
      <t>mettant</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 xml:space="preserve">évidence </t>
    </r>
    <r>
      <rPr>
        <sz val="11"/>
        <color rgb="FF333333"/>
        <rFont val="Arial"/>
        <family val="2"/>
      </rPr>
      <t>le rôle énorme de la conservation à travers les plus grandes révolutions .</t>
    </r>
  </si>
  <si>
    <r>
      <t xml:space="preserve">Elle aura été nettement </t>
    </r>
    <r>
      <rPr>
        <b/>
        <sz val="11"/>
        <color rgb="FFCC3300"/>
        <rFont val="Arial"/>
        <family val="2"/>
      </rPr>
      <t>mise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par la lutte actuelle .</t>
    </r>
  </si>
  <si>
    <r>
      <t xml:space="preserve">L’ extrême difficulté , dans certains pays , de régulariser les rapports entre un organisme technique et les organismes gouvernementaux , parlementaires et financiers , </t>
    </r>
    <r>
      <rPr>
        <b/>
        <sz val="11"/>
        <color rgb="FFCC3300"/>
        <rFont val="Arial"/>
        <family val="2"/>
      </rPr>
      <t>met</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 sur exemple majeur , les coûts de la formation du pouvoir de décision dans toute unité complexe .</t>
    </r>
  </si>
  <si>
    <r>
      <t xml:space="preserve">La théorie que je voudrais </t>
    </r>
    <r>
      <rPr>
        <b/>
        <sz val="11"/>
        <color rgb="FFCC3300"/>
        <rFont val="Arial"/>
        <family val="2"/>
      </rPr>
      <t>mettre</t>
    </r>
    <r>
      <rPr>
        <sz val="11"/>
        <color rgb="FF333333"/>
        <rFont val="Arial"/>
        <family val="2"/>
      </rPr>
      <t xml:space="preserve"> ici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peut être formulée ainsi : le </t>
    </r>
    <r>
      <rPr>
        <i/>
        <sz val="11"/>
        <color rgb="FF333333"/>
        <rFont val="Arial"/>
        <family val="2"/>
      </rPr>
      <t>domaine propre de l’ opportunité est la création de nouvelles forces productives ; - le domaine propre du droit tout fait est la conservation des forces existantes .</t>
    </r>
  </si>
  <si>
    <r>
      <t xml:space="preserve">Pour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la production de ces "hormones nerveuses" , on excite le bout périphérique d’ un nerf dans un organe isolé , où l’ on pratique une circulation artificielle ; après quoi l’ on recherche la substance active dans le liquide de perfusion .</t>
    </r>
  </si>
  <si>
    <r>
      <t xml:space="preserve">L’ hérédité végétale et animale des hybrides , les races spéciales , les lois de Mendel , ainsi que diverses présentations sur la sexualité , la parthénogenèse , le développement et la chirurgie de l’ œuf , les appareils de Carrel seront également </t>
    </r>
    <r>
      <rPr>
        <b/>
        <sz val="11"/>
        <color rgb="FFCC3300"/>
        <rFont val="Arial"/>
        <family val="2"/>
      </rPr>
      <t>mis</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t>
    </r>
  </si>
  <si>
    <r>
      <t xml:space="preserve">Il affirme la même chose que moi ; en appelant la production un organisme vivant , j’ ai </t>
    </r>
    <r>
      <rPr>
        <b/>
        <sz val="11"/>
        <color rgb="FFCC3300"/>
        <rFont val="Arial"/>
        <family val="2"/>
      </rPr>
      <t>mis</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le rôle décisif </t>
    </r>
    <r>
      <rPr>
        <i/>
        <sz val="11"/>
        <color rgb="FF333333"/>
        <rFont val="Arial"/>
        <family val="2"/>
      </rPr>
      <t>du principe intérieur , qui ne peut être changé par des additions successives de petits éléments venant du dehors .</t>
    </r>
  </si>
  <si>
    <r>
      <t xml:space="preserve">Cette analyse permettra d’ écarter des monographies une masse de détails dont on les encombre et qui plaisent par leur pittoresque ; on saura ce qu’ il faut chercher à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dans la vie ouvrière ; quels sont les sentiments dont il importe de noter les manifestations .</t>
    </r>
  </si>
  <si>
    <r>
      <t xml:space="preserve">Elle était construite selon une orientation particulière qui la </t>
    </r>
    <r>
      <rPr>
        <b/>
        <sz val="11"/>
        <color rgb="FFCC3300"/>
        <rFont val="Arial"/>
        <family val="2"/>
      </rPr>
      <t>mettait</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t>
    </r>
  </si>
  <si>
    <r>
      <t xml:space="preserve">D’ intensité mesurée , il favorise le rôle des parents comme créateurs d’ idéal , qu’ </t>
    </r>
    <r>
      <rPr>
        <sz val="11"/>
        <color rgb="FF000000"/>
        <rFont val="Calibri"/>
        <family val="2"/>
        <scheme val="minor"/>
      </rPr>
      <t>Adler</t>
    </r>
    <r>
      <rPr>
        <sz val="11"/>
        <color rgb="FF333333"/>
        <rFont val="Arial"/>
        <family val="2"/>
      </rPr>
      <t xml:space="preserve"> a </t>
    </r>
    <r>
      <rPr>
        <b/>
        <sz val="11"/>
        <color rgb="FFCC3300"/>
        <rFont val="Arial"/>
        <family val="2"/>
      </rPr>
      <t>mis</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spécialement chez le père .</t>
    </r>
  </si>
  <si>
    <r>
      <t xml:space="preserve">Rien ne peut dispenser la conscience de l’ effort par lequel elle se saisit d’ un groupe confus de pensées , l’ isole , concentre sur lui toute la lumière qui est en elle , et l’ éclaire ainsi de manière à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les parties inaperçues dont il est composé .</t>
    </r>
  </si>
  <si>
    <r>
      <t xml:space="preserve">Nous le savons , l’ équilibre statique et le circuit stationnaire sont des appareils logiques propres à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les changements et à classer les types de changements .</t>
    </r>
  </si>
  <si>
    <r>
      <t xml:space="preserve">Mais de ces trois les deux prescherent en secret , et la ruse ennemie en secret estouffa leur martyre et leur vie ; le tiers , aprés avoir essayé par le bruit à cueillir sur leur cendre encore quelque fruict , </t>
    </r>
    <r>
      <rPr>
        <b/>
        <sz val="11"/>
        <color rgb="FFFF0000"/>
        <rFont val="Calibri"/>
        <family val="2"/>
        <scheme val="minor"/>
      </rPr>
      <t>rendit</t>
    </r>
    <r>
      <rPr>
        <sz val="11"/>
        <color rgb="FF000000"/>
        <rFont val="Calibri"/>
        <family val="2"/>
        <scheme val="minor"/>
      </rPr>
      <t xml:space="preserve"> son coup </t>
    </r>
    <r>
      <rPr>
        <b/>
        <sz val="11"/>
        <color rgb="FFFF0000"/>
        <rFont val="Calibri"/>
        <family val="2"/>
        <scheme val="minor"/>
      </rPr>
      <t>public</t>
    </r>
    <r>
      <rPr>
        <sz val="11"/>
        <color rgb="FF000000"/>
        <rFont val="Calibri"/>
        <family val="2"/>
        <scheme val="minor"/>
      </rPr>
      <t xml:space="preserve"> et publique sa peine . </t>
    </r>
  </si>
  <si>
    <r>
      <t xml:space="preserve">Philippes Desportes , dont le style délicat et fleury estoit les delices de la cour du Roy Henry III , avoit composé ses premiers et divers sonnets pour Diane , et pour Hypolite , lors que ce prince magnifique et bienfaisant , qui prenoit un singulier plaisir à les lire et à les reciter , pour </t>
    </r>
    <r>
      <rPr>
        <b/>
        <sz val="11"/>
        <color rgb="FFCC3300"/>
        <rFont val="Arial"/>
        <family val="2"/>
      </rPr>
      <t>rendre</t>
    </r>
    <r>
      <rPr>
        <sz val="11"/>
        <color rgb="FF333333"/>
        <rFont val="Arial"/>
        <family val="2"/>
      </rPr>
      <t xml:space="preserve"> ce tresor </t>
    </r>
    <r>
      <rPr>
        <b/>
        <sz val="11"/>
        <color rgb="FFCC3300"/>
        <rFont val="Arial"/>
        <family val="2"/>
      </rPr>
      <t>public</t>
    </r>
    <r>
      <rPr>
        <sz val="11"/>
        <color rgb="FF333333"/>
        <rFont val="Arial"/>
        <family val="2"/>
      </rPr>
      <t xml:space="preserve"> à toute la </t>
    </r>
    <r>
      <rPr>
        <sz val="11"/>
        <color rgb="FF000000"/>
        <rFont val="Calibri"/>
        <family val="2"/>
        <scheme val="minor"/>
      </rPr>
      <t>France</t>
    </r>
    <r>
      <rPr>
        <sz val="11"/>
        <color rgb="FF333333"/>
        <rFont val="Arial"/>
        <family val="2"/>
      </rPr>
      <t xml:space="preserve"> , et à toutes les autres nations , par le moyen de l’ impression , fit délivrer comptant à ce fameux poëte des plus clairs deniers de son espargne , la somme de trente mille livres , qui estoit une somme assez considerable pour le temps .</t>
    </r>
  </si>
  <si>
    <r>
      <t xml:space="preserve">Ce saint homme estant prest de mourir , et faisant une recherche exacte de tout ce qu’ il pouvoit avoir commis contre son devoir , il fit reflexion qu’ il avoit composé et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un livre de sermons , qui sont si pleins de pieté et d’ onction , et qu’ il l’ avoit fait sans la permission du chapitre general , laquelle estoit necessaire pour cela : etc .</t>
    </r>
  </si>
  <si>
    <r>
      <t xml:space="preserve">Mais il y a si peu d’ ordre et de liaison dans ce qui compose ces </t>
    </r>
    <r>
      <rPr>
        <i/>
        <sz val="11"/>
        <color rgb="FF333333"/>
        <rFont val="Arial"/>
        <family val="2"/>
      </rPr>
      <t>olympiques</t>
    </r>
    <r>
      <rPr>
        <sz val="11"/>
        <color rgb="FF333333"/>
        <rFont val="Arial"/>
        <family val="2"/>
      </rPr>
      <t xml:space="preserve"> parmi ses manuscrits , qu’ il est aisé de juger que </t>
    </r>
    <r>
      <rPr>
        <sz val="11"/>
        <color rgb="FF000000"/>
        <rFont val="Calibri"/>
        <family val="2"/>
        <scheme val="minor"/>
      </rPr>
      <t>M</t>
    </r>
    <r>
      <rPr>
        <sz val="11"/>
        <color rgb="FF333333"/>
        <rFont val="Arial"/>
        <family val="2"/>
      </rPr>
      <t xml:space="preserve"> </t>
    </r>
    <r>
      <rPr>
        <sz val="11"/>
        <color rgb="FF000000"/>
        <rFont val="Calibri"/>
        <family val="2"/>
        <scheme val="minor"/>
      </rPr>
      <t>Descartes</t>
    </r>
    <r>
      <rPr>
        <sz val="11"/>
        <color rgb="FF333333"/>
        <rFont val="Arial"/>
        <family val="2"/>
      </rPr>
      <t xml:space="preserve"> n’ a jamais songé à en faire un traité régulier et suivi , moins encore à le </t>
    </r>
    <r>
      <rPr>
        <b/>
        <sz val="11"/>
        <color rgb="FFCC3300"/>
        <rFont val="Arial"/>
        <family val="2"/>
      </rPr>
      <t>rendre</t>
    </r>
    <r>
      <rPr>
        <sz val="11"/>
        <color rgb="FF333333"/>
        <rFont val="Arial"/>
        <family val="2"/>
      </rPr>
      <t xml:space="preserve"> </t>
    </r>
    <r>
      <rPr>
        <b/>
        <sz val="11"/>
        <color rgb="FFCC3300"/>
        <rFont val="Arial"/>
        <family val="2"/>
      </rPr>
      <t>public</t>
    </r>
    <r>
      <rPr>
        <sz val="11"/>
        <color rgb="FF333333"/>
        <rFont val="Arial"/>
        <family val="2"/>
      </rPr>
      <t xml:space="preserve"> .</t>
    </r>
  </si>
  <si>
    <r>
      <t xml:space="preserve">Que le general de la republique craignant qu’ elles ne fissent pis , les avoit separées en divers postes les plus éloignez l’ un de l’ autre qu’ il avoit pû choisir ; que cette precaution ayant </t>
    </r>
    <r>
      <rPr>
        <b/>
        <sz val="11"/>
        <color rgb="FFCC3300"/>
        <rFont val="Arial"/>
        <family val="2"/>
      </rPr>
      <t>rendu</t>
    </r>
    <r>
      <rPr>
        <sz val="11"/>
        <color rgb="FF333333"/>
        <rFont val="Arial"/>
        <family val="2"/>
      </rPr>
      <t xml:space="preserve"> </t>
    </r>
    <r>
      <rPr>
        <b/>
        <sz val="11"/>
        <color rgb="FFCC3300"/>
        <rFont val="Arial"/>
        <family val="2"/>
      </rPr>
      <t>publique</t>
    </r>
    <r>
      <rPr>
        <sz val="11"/>
        <color rgb="FF333333"/>
        <rFont val="Arial"/>
        <family val="2"/>
      </rPr>
      <t xml:space="preserve"> la defiance où on étoit de leur fidelité , elles s’ étoient mutinées , et qu’ ayant refusé avec insolence d’ executer quelques ordres du senat , ce general avoit crû qu’ il étoit de son devoir , de faire mourir les principaux seditieux .</t>
    </r>
  </si>
  <si>
    <r>
      <t xml:space="preserve">Il faut , il faut enfin qu’ avec lui je m’ explique , que j’ en sache qui peut causer cette haine si lâche , et qu’ il </t>
    </r>
    <r>
      <rPr>
        <b/>
        <sz val="11"/>
        <color rgb="FFCC3300"/>
        <rFont val="Arial"/>
        <family val="2"/>
      </rPr>
      <t>rend</t>
    </r>
    <r>
      <rPr>
        <sz val="11"/>
        <color rgb="FF333333"/>
        <rFont val="Arial"/>
        <family val="2"/>
      </rPr>
      <t xml:space="preserve"> si </t>
    </r>
    <r>
      <rPr>
        <b/>
        <sz val="11"/>
        <color rgb="FFCC3300"/>
        <rFont val="Arial"/>
        <family val="2"/>
      </rPr>
      <t>publique</t>
    </r>
    <r>
      <rPr>
        <sz val="11"/>
        <color rgb="FF333333"/>
        <rFont val="Arial"/>
        <family val="2"/>
      </rPr>
      <t xml:space="preserve"> , et fasse un digne effort à le désabuser .</t>
    </r>
  </si>
  <si>
    <r>
      <t xml:space="preserve">Vous n’ avez pas voulu me nommer ces messieurs les contestans ; et ils ne desirent pas mesme que je </t>
    </r>
    <r>
      <rPr>
        <b/>
        <sz val="11"/>
        <color rgb="FFCC3300"/>
        <rFont val="Arial"/>
        <family val="2"/>
      </rPr>
      <t>rende</t>
    </r>
    <r>
      <rPr>
        <sz val="11"/>
        <color rgb="FF333333"/>
        <rFont val="Arial"/>
        <family val="2"/>
      </rPr>
      <t xml:space="preserve"> </t>
    </r>
    <r>
      <rPr>
        <b/>
        <sz val="11"/>
        <color rgb="FFCC3300"/>
        <rFont val="Arial"/>
        <family val="2"/>
      </rPr>
      <t>publique</t>
    </r>
    <r>
      <rPr>
        <sz val="11"/>
        <color rgb="FF333333"/>
        <rFont val="Arial"/>
        <family val="2"/>
      </rPr>
      <t xml:space="preserve"> la version de la lettre de </t>
    </r>
    <r>
      <rPr>
        <sz val="11"/>
        <color rgb="FF000000"/>
        <rFont val="Calibri"/>
        <family val="2"/>
        <scheme val="minor"/>
      </rPr>
      <t>Sulpitius</t>
    </r>
    <r>
      <rPr>
        <sz val="11"/>
        <color rgb="FF333333"/>
        <rFont val="Arial"/>
        <family val="2"/>
      </rPr>
      <t xml:space="preserve"> à </t>
    </r>
    <r>
      <rPr>
        <sz val="11"/>
        <color rgb="FF000000"/>
        <rFont val="Calibri"/>
        <family val="2"/>
        <scheme val="minor"/>
      </rPr>
      <t>Ciceron</t>
    </r>
    <r>
      <rPr>
        <sz val="11"/>
        <color rgb="FF333333"/>
        <rFont val="Arial"/>
        <family val="2"/>
      </rPr>
      <t xml:space="preserve"> , pour le consoler de la mort de sa fille , non plus que l’ objection , et la response .</t>
    </r>
  </si>
  <si>
    <r>
      <t xml:space="preserve">Non pas que cet amour prétende encore à vous : tout son feu se résout en ardeur de courroux ; et quand j’ aurai </t>
    </r>
    <r>
      <rPr>
        <b/>
        <sz val="11"/>
        <color rgb="FFCC3300"/>
        <rFont val="Arial"/>
        <family val="2"/>
      </rPr>
      <t>rendu</t>
    </r>
    <r>
      <rPr>
        <sz val="11"/>
        <color rgb="FF333333"/>
        <rFont val="Arial"/>
        <family val="2"/>
      </rPr>
      <t xml:space="preserve"> votre honte </t>
    </r>
    <r>
      <rPr>
        <b/>
        <sz val="11"/>
        <color rgb="FFCC3300"/>
        <rFont val="Arial"/>
        <family val="2"/>
      </rPr>
      <t>publique</t>
    </r>
    <r>
      <rPr>
        <sz val="11"/>
        <color rgb="FF333333"/>
        <rFont val="Arial"/>
        <family val="2"/>
      </rPr>
      <t xml:space="preserve"> , votre coupable hymen n’ aura rien qui me pique .</t>
    </r>
  </si>
  <si>
    <r>
      <t xml:space="preserve">Cependant je ne sçay comment il s’ est rencontré que mon nom par malheur , ryme si heureusement à </t>
    </r>
    <r>
      <rPr>
        <i/>
        <sz val="11"/>
        <color rgb="FF333333"/>
        <rFont val="Arial"/>
        <family val="2"/>
      </rPr>
      <t>cabaret</t>
    </r>
    <r>
      <rPr>
        <sz val="11"/>
        <color rgb="FF333333"/>
        <rFont val="Arial"/>
        <family val="2"/>
      </rPr>
      <t xml:space="preserve"> , que les bons et les mauvais poëtes , mes amis et les inconneus , confusément , et avec mesme liberté , se sont servis de ceste ryme , qu’ ils trouvoient si commode , et l’ ont </t>
    </r>
    <r>
      <rPr>
        <b/>
        <sz val="11"/>
        <color rgb="FFCC3300"/>
        <rFont val="Arial"/>
        <family val="2"/>
      </rPr>
      <t>renduë</t>
    </r>
    <r>
      <rPr>
        <sz val="11"/>
        <color rgb="FF333333"/>
        <rFont val="Arial"/>
        <family val="2"/>
      </rPr>
      <t xml:space="preserve"> si </t>
    </r>
    <r>
      <rPr>
        <b/>
        <sz val="11"/>
        <color rgb="FFCC3300"/>
        <rFont val="Arial"/>
        <family val="2"/>
      </rPr>
      <t>publique</t>
    </r>
    <r>
      <rPr>
        <sz val="11"/>
        <color rgb="FF333333"/>
        <rFont val="Arial"/>
        <family val="2"/>
      </rPr>
      <t xml:space="preserve"> , que la pluspart de ceux qui ne me connoissent pas bien , s’ imaginent que je suis quelque bouchon de taverne , ou quelque goinfre , qui ne desenyvre jamais .</t>
    </r>
  </si>
  <si>
    <r>
      <t xml:space="preserve">Les moines ont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ce traité , et prenent soin d’ en renouveller très souvent le souvenir .</t>
    </r>
  </si>
  <si>
    <r>
      <t>Pisistrate</t>
    </r>
    <r>
      <rPr>
        <sz val="11"/>
        <color rgb="FF333333"/>
        <rFont val="Arial"/>
        <family val="2"/>
      </rPr>
      <t xml:space="preserve"> s’ étoit fait , il y a deux siècles , une bibliothèque qu’ il avoit </t>
    </r>
    <r>
      <rPr>
        <b/>
        <sz val="11"/>
        <color rgb="FFCC3300"/>
        <rFont val="Arial"/>
        <family val="2"/>
      </rPr>
      <t>rendue</t>
    </r>
    <r>
      <rPr>
        <sz val="11"/>
        <color rgb="FF333333"/>
        <rFont val="Arial"/>
        <family val="2"/>
      </rPr>
      <t xml:space="preserve"> </t>
    </r>
    <r>
      <rPr>
        <b/>
        <sz val="11"/>
        <color rgb="FFCC3300"/>
        <rFont val="Arial"/>
        <family val="2"/>
      </rPr>
      <t>publique</t>
    </r>
    <r>
      <rPr>
        <sz val="11"/>
        <color rgb="FF333333"/>
        <rFont val="Arial"/>
        <family val="2"/>
      </rPr>
      <t xml:space="preserve"> , et qui fut ensuite enlevée par </t>
    </r>
    <r>
      <rPr>
        <sz val="11"/>
        <color rgb="FF000000"/>
        <rFont val="Calibri"/>
        <family val="2"/>
        <scheme val="minor"/>
      </rPr>
      <t>Xerxès</t>
    </r>
    <r>
      <rPr>
        <sz val="11"/>
        <color rgb="FF333333"/>
        <rFont val="Arial"/>
        <family val="2"/>
      </rPr>
      <t xml:space="preserve"> , et transportée en </t>
    </r>
    <r>
      <rPr>
        <sz val="11"/>
        <color rgb="FF000000"/>
        <rFont val="Calibri"/>
        <family val="2"/>
        <scheme val="minor"/>
      </rPr>
      <t>Perse</t>
    </r>
    <r>
      <rPr>
        <sz val="11"/>
        <color rgb="FF333333"/>
        <rFont val="Arial"/>
        <family val="2"/>
      </rPr>
      <t xml:space="preserve"> .</t>
    </r>
  </si>
  <si>
    <r>
      <t xml:space="preserve">La première surprise avait </t>
    </r>
    <r>
      <rPr>
        <b/>
        <sz val="11"/>
        <color rgb="FFCC3300"/>
        <rFont val="Arial"/>
        <family val="2"/>
      </rPr>
      <t>rendu</t>
    </r>
    <r>
      <rPr>
        <sz val="11"/>
        <color rgb="FF333333"/>
        <rFont val="Arial"/>
        <family val="2"/>
      </rPr>
      <t xml:space="preserve"> ce malheur </t>
    </r>
    <r>
      <rPr>
        <b/>
        <sz val="11"/>
        <color rgb="FFCC3300"/>
        <rFont val="Arial"/>
        <family val="2"/>
      </rPr>
      <t>public</t>
    </r>
    <r>
      <rPr>
        <sz val="11"/>
        <color rgb="FF333333"/>
        <rFont val="Arial"/>
        <family val="2"/>
      </rPr>
      <t xml:space="preserve"> .</t>
    </r>
  </si>
  <si>
    <r>
      <t xml:space="preserve">Comme il vouloit que le sujet de sa joye fur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 il l’ annonça à ses Officiers , &amp; fit appeller son grand Vizir .</t>
    </r>
  </si>
  <si>
    <r>
      <t xml:space="preserve">Le journaliste ajoute que " la piéce de m l’ abbé de </t>
    </r>
    <r>
      <rPr>
        <sz val="11"/>
        <color rgb="FF000000"/>
        <rFont val="Calibri"/>
        <family val="2"/>
        <scheme val="minor"/>
      </rPr>
      <t>Bernis</t>
    </r>
    <r>
      <rPr>
        <sz val="11"/>
        <color rgb="FF333333"/>
        <rFont val="Arial"/>
        <family val="2"/>
      </rPr>
      <t xml:space="preserve"> , qui fut extrêmement applaudie dans le moment de la lecture , n’ a point encore été </t>
    </r>
    <r>
      <rPr>
        <b/>
        <sz val="11"/>
        <color rgb="FFCC3300"/>
        <rFont val="Arial"/>
        <family val="2"/>
      </rPr>
      <t>rendue</t>
    </r>
    <r>
      <rPr>
        <sz val="11"/>
        <color rgb="FF333333"/>
        <rFont val="Arial"/>
        <family val="2"/>
      </rPr>
      <t xml:space="preserve"> </t>
    </r>
    <r>
      <rPr>
        <b/>
        <sz val="11"/>
        <color rgb="FFCC3300"/>
        <rFont val="Arial"/>
        <family val="2"/>
      </rPr>
      <t>publique</t>
    </r>
    <r>
      <rPr>
        <sz val="11"/>
        <color rgb="FF333333"/>
        <rFont val="Arial"/>
        <family val="2"/>
      </rPr>
      <t xml:space="preserve"> , et que , de sa part , ce seroit combattre comme </t>
    </r>
    <r>
      <rPr>
        <sz val="11"/>
        <color rgb="FF000000"/>
        <rFont val="Calibri"/>
        <family val="2"/>
        <scheme val="minor"/>
      </rPr>
      <t>Ajax</t>
    </r>
    <r>
      <rPr>
        <sz val="11"/>
        <color rgb="FF333333"/>
        <rFont val="Arial"/>
        <family val="2"/>
      </rPr>
      <t xml:space="preserve"> , dans les ténebres , que d’ attaquer ou de défendre sur un terrain dont il n’ a pas assez de connoissance ."</t>
    </r>
  </si>
  <si>
    <r>
      <t xml:space="preserve">Je lui en fis goûter la raison , qui fut la crainte de faire éclater par ma présence une singularité qu’ elle ne cherchoit pas à </t>
    </r>
    <r>
      <rPr>
        <b/>
        <sz val="11"/>
        <color rgb="FFCC3300"/>
        <rFont val="Arial"/>
        <family val="2"/>
      </rPr>
      <t>rendre</t>
    </r>
    <r>
      <rPr>
        <sz val="11"/>
        <color rgb="FF333333"/>
        <rFont val="Arial"/>
        <family val="2"/>
      </rPr>
      <t xml:space="preserve"> </t>
    </r>
    <r>
      <rPr>
        <b/>
        <sz val="11"/>
        <color rgb="FFCC3300"/>
        <rFont val="Arial"/>
        <family val="2"/>
      </rPr>
      <t>publique</t>
    </r>
    <r>
      <rPr>
        <sz val="11"/>
        <color rgb="FF333333"/>
        <rFont val="Arial"/>
        <family val="2"/>
      </rPr>
      <t xml:space="preserve"> , et d’ attirer trop d’ attention sur nous , dans un pays où nous souhaitions d’ être inconnus .</t>
    </r>
  </si>
  <si>
    <r>
      <t xml:space="preserve">Je souhaiterois que ceci puisse être utile aux jeunes personnes , et s’ il étoit praticable , de le </t>
    </r>
    <r>
      <rPr>
        <b/>
        <sz val="11"/>
        <color rgb="FFCC3300"/>
        <rFont val="Arial"/>
        <family val="2"/>
      </rPr>
      <t>rendre</t>
    </r>
    <r>
      <rPr>
        <sz val="11"/>
        <color rgb="FF333333"/>
        <rFont val="Arial"/>
        <family val="2"/>
      </rPr>
      <t xml:space="preserve"> </t>
    </r>
    <r>
      <rPr>
        <b/>
        <sz val="11"/>
        <color rgb="FFCC3300"/>
        <rFont val="Arial"/>
        <family val="2"/>
      </rPr>
      <t>public</t>
    </r>
    <r>
      <rPr>
        <sz val="11"/>
        <color rgb="FF333333"/>
        <rFont val="Arial"/>
        <family val="2"/>
      </rPr>
      <t xml:space="preserve"> , sous un nom supposé , je le ferois avec beaucoup de zele .</t>
    </r>
  </si>
  <si>
    <r>
      <t xml:space="preserve">Mon adresse est ici jointe , vous devinerez aisément les raisons qui m’ ont fait prendre un nom supposé ; votre prudente discrétion ne vous permettra pas de </t>
    </r>
    <r>
      <rPr>
        <b/>
        <sz val="11"/>
        <color rgb="FFCC3300"/>
        <rFont val="Arial"/>
        <family val="2"/>
      </rPr>
      <t>rendre</t>
    </r>
    <r>
      <rPr>
        <sz val="11"/>
        <color rgb="FF333333"/>
        <rFont val="Arial"/>
        <family val="2"/>
      </rPr>
      <t xml:space="preserve"> </t>
    </r>
    <r>
      <rPr>
        <b/>
        <sz val="11"/>
        <color rgb="FFCC3300"/>
        <rFont val="Arial"/>
        <family val="2"/>
      </rPr>
      <t>publique</t>
    </r>
    <r>
      <rPr>
        <sz val="11"/>
        <color rgb="FF333333"/>
        <rFont val="Arial"/>
        <family val="2"/>
      </rPr>
      <t xml:space="preserve"> cette lettre ni de la montrer à personne qu’ à ma chère mère que j’ assure de mes très humbles respects et que je supplie les larmes aux yeux de vouloir bien me pardonner mes fautes et me rendre sa chère tendresse .</t>
    </r>
  </si>
  <si>
    <r>
      <t xml:space="preserve">Je la ferai faire , &amp; aprés que j’ en aurai fait mettre l’ original en dépôt dans les Archives de mon Royaume , je la </t>
    </r>
    <r>
      <rPr>
        <b/>
        <sz val="11"/>
        <color rgb="FFCC3300"/>
        <rFont val="Arial"/>
        <family val="2"/>
      </rPr>
      <t>rendrai</t>
    </r>
    <r>
      <rPr>
        <sz val="11"/>
        <color rgb="FF333333"/>
        <rFont val="Arial"/>
        <family val="2"/>
      </rPr>
      <t xml:space="preserve"> </t>
    </r>
    <r>
      <rPr>
        <b/>
        <sz val="11"/>
        <color rgb="FFCC3300"/>
        <rFont val="Arial"/>
        <family val="2"/>
      </rPr>
      <t>publique</t>
    </r>
    <r>
      <rPr>
        <sz val="11"/>
        <color rgb="FF333333"/>
        <rFont val="Arial"/>
        <family val="2"/>
      </rPr>
      <t xml:space="preserve"> , afin que de mes Etats , elle passe encore dans les autres .</t>
    </r>
  </si>
  <si>
    <r>
      <t xml:space="preserve">Il n’ y a point dans ce traité aucune déclaration de guerre , quant à présent ; il est dit que ledit traité sera imprimé , dans la suite , en entier et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t>
    </r>
  </si>
  <si>
    <r>
      <t xml:space="preserve">Ce n’ est pas tout : chacun pouvoit prendre la loi qu’ il vouloit : la constitution de </t>
    </r>
    <r>
      <rPr>
        <sz val="11"/>
        <color rgb="FF000000"/>
        <rFont val="Calibri"/>
        <family val="2"/>
        <scheme val="minor"/>
      </rPr>
      <t>Lothaire</t>
    </r>
    <r>
      <rPr>
        <sz val="11"/>
        <color rgb="FF333333"/>
        <rFont val="Arial"/>
        <family val="2"/>
      </rPr>
      <t xml:space="preserve"> </t>
    </r>
    <r>
      <rPr>
        <sz val="11"/>
        <color rgb="FF000000"/>
        <rFont val="Calibri"/>
        <family val="2"/>
        <scheme val="minor"/>
      </rPr>
      <t>Ier</t>
    </r>
    <r>
      <rPr>
        <sz val="11"/>
        <color rgb="FF333333"/>
        <rFont val="Arial"/>
        <family val="2"/>
      </rPr>
      <t xml:space="preserve"> exigea que ce choix fût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t>
    </r>
  </si>
  <si>
    <r>
      <t xml:space="preserve">Quelques jours après son départ , monseigneur fit imprimer notre mémoire , qui ne fut pas plus tôt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 qu’ il devint le sujet de toutes les conversations de </t>
    </r>
    <r>
      <rPr>
        <sz val="11"/>
        <color rgb="FF000000"/>
        <rFont val="Calibri"/>
        <family val="2"/>
        <scheme val="minor"/>
      </rPr>
      <t>Madrid</t>
    </r>
    <r>
      <rPr>
        <sz val="11"/>
        <color rgb="FF333333"/>
        <rFont val="Arial"/>
        <family val="2"/>
      </rPr>
      <t xml:space="preserve"> .</t>
    </r>
  </si>
  <si>
    <r>
      <t xml:space="preserve">Le siècle de </t>
    </r>
    <r>
      <rPr>
        <sz val="11"/>
        <color rgb="FF000000"/>
        <rFont val="Calibri"/>
        <family val="2"/>
        <scheme val="minor"/>
      </rPr>
      <t>Louis</t>
    </r>
    <r>
      <rPr>
        <sz val="11"/>
        <color rgb="FF333333"/>
        <rFont val="Arial"/>
        <family val="2"/>
      </rPr>
      <t xml:space="preserve"> </t>
    </r>
    <r>
      <rPr>
        <sz val="11"/>
        <color rgb="FF000000"/>
        <rFont val="Calibri"/>
        <family val="2"/>
        <scheme val="minor"/>
      </rPr>
      <t>XV</t>
    </r>
    <r>
      <rPr>
        <sz val="11"/>
        <color rgb="FF333333"/>
        <rFont val="Arial"/>
        <family val="2"/>
      </rPr>
      <t xml:space="preserve"> est une fort mauvaise rapsodie ; et en général tout ce qu’ a fait </t>
    </r>
    <r>
      <rPr>
        <sz val="11"/>
        <color rgb="FF000000"/>
        <rFont val="Calibri"/>
        <family val="2"/>
        <scheme val="minor"/>
      </rPr>
      <t>Voltaire</t>
    </r>
    <r>
      <rPr>
        <sz val="11"/>
        <color rgb="FF333333"/>
        <rFont val="Arial"/>
        <family val="2"/>
      </rPr>
      <t xml:space="preserve"> depuis </t>
    </r>
    <r>
      <rPr>
        <sz val="11"/>
        <color rgb="FF000000"/>
        <rFont val="Calibri"/>
        <family val="2"/>
        <scheme val="minor"/>
      </rPr>
      <t>Tancrède</t>
    </r>
    <r>
      <rPr>
        <sz val="11"/>
        <color rgb="FF333333"/>
        <rFont val="Arial"/>
        <family val="2"/>
      </rPr>
      <t xml:space="preserve"> , deux ou trois pièces de poésie , telles que l’ épître à </t>
    </r>
    <r>
      <rPr>
        <sz val="11"/>
        <color rgb="FF000000"/>
        <rFont val="Calibri"/>
        <family val="2"/>
        <scheme val="minor"/>
      </rPr>
      <t>Boileau</t>
    </r>
    <r>
      <rPr>
        <sz val="11"/>
        <color rgb="FF333333"/>
        <rFont val="Arial"/>
        <family val="2"/>
      </rPr>
      <t xml:space="preserve"> , exceptées , aurait dû être brûlé avant d’ être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 par respect pour lui .</t>
    </r>
  </si>
  <si>
    <r>
      <t xml:space="preserve">Dans ces entrefaites , </t>
    </r>
    <r>
      <rPr>
        <sz val="11"/>
        <color rgb="FF000000"/>
        <rFont val="Calibri"/>
        <family val="2"/>
        <scheme val="minor"/>
      </rPr>
      <t>Blanche</t>
    </r>
    <r>
      <rPr>
        <sz val="11"/>
        <color rgb="FF333333"/>
        <rFont val="Arial"/>
        <family val="2"/>
      </rPr>
      <t xml:space="preserve"> devint grosse ; il en pressa plus vivement ses sollicitations , dans l’ espoir de partir et de l’ emmener avant qu’ elle fût accouchée ; mais ses affaires traînant en longueur , il connut enfin qu’ il ne pouvoit éviter l’ éclat fatal qui bientôt alloit </t>
    </r>
    <r>
      <rPr>
        <b/>
        <sz val="11"/>
        <color rgb="FFCC3300"/>
        <rFont val="Arial"/>
        <family val="2"/>
      </rPr>
      <t>rendre</t>
    </r>
    <r>
      <rPr>
        <sz val="11"/>
        <color rgb="FF333333"/>
        <rFont val="Arial"/>
        <family val="2"/>
      </rPr>
      <t xml:space="preserve"> son secret </t>
    </r>
    <r>
      <rPr>
        <b/>
        <sz val="11"/>
        <color rgb="FFCC3300"/>
        <rFont val="Arial"/>
        <family val="2"/>
      </rPr>
      <t>public</t>
    </r>
    <r>
      <rPr>
        <sz val="11"/>
        <color rgb="FF333333"/>
        <rFont val="Arial"/>
        <family val="2"/>
      </rPr>
      <t xml:space="preserve"> .</t>
    </r>
  </si>
  <si>
    <r>
      <t xml:space="preserve">Cet acte d’ humanité </t>
    </r>
    <r>
      <rPr>
        <b/>
        <sz val="11"/>
        <color rgb="FFCC3300"/>
        <rFont val="Arial"/>
        <family val="2"/>
      </rPr>
      <t>rendupublic</t>
    </r>
    <r>
      <rPr>
        <sz val="11"/>
        <color rgb="FF333333"/>
        <rFont val="Arial"/>
        <family val="2"/>
      </rPr>
      <t xml:space="preserve"> n’ a pas été vu du même oeil à la cour ; on en a fait un crime politique à l’ éditeur .</t>
    </r>
  </si>
  <si>
    <r>
      <t xml:space="preserve">Ne </t>
    </r>
    <r>
      <rPr>
        <b/>
        <sz val="11"/>
        <color rgb="FFCC3300"/>
        <rFont val="Arial"/>
        <family val="2"/>
      </rPr>
      <t>rendez</t>
    </r>
    <r>
      <rPr>
        <sz val="11"/>
        <color rgb="FF333333"/>
        <rFont val="Arial"/>
        <family val="2"/>
      </rPr>
      <t xml:space="preserve"> pas son arrestation </t>
    </r>
    <r>
      <rPr>
        <b/>
        <sz val="11"/>
        <color rgb="FFCC3300"/>
        <rFont val="Arial"/>
        <family val="2"/>
      </rPr>
      <t>publique</t>
    </r>
    <r>
      <rPr>
        <sz val="11"/>
        <color rgb="FF333333"/>
        <rFont val="Arial"/>
        <family val="2"/>
      </rPr>
      <t xml:space="preserve"> .</t>
    </r>
  </si>
  <si>
    <r>
      <t xml:space="preserve">Demain , dit le prince , je vous recevrai chez moi , et alors demain , avant que nous nous quittions , tout sera réglé , j’ espère , et alors l’ affaire pourra être </t>
    </r>
    <r>
      <rPr>
        <b/>
        <sz val="11"/>
        <color rgb="FFCC3300"/>
        <rFont val="Arial"/>
        <family val="2"/>
      </rPr>
      <t>rendue</t>
    </r>
    <r>
      <rPr>
        <sz val="11"/>
        <color rgb="FF333333"/>
        <rFont val="Arial"/>
        <family val="2"/>
      </rPr>
      <t xml:space="preserve"> </t>
    </r>
    <r>
      <rPr>
        <b/>
        <sz val="11"/>
        <color rgb="FFCC3300"/>
        <rFont val="Arial"/>
        <family val="2"/>
      </rPr>
      <t>publique</t>
    </r>
    <r>
      <rPr>
        <sz val="11"/>
        <color rgb="FF333333"/>
        <rFont val="Arial"/>
        <family val="2"/>
      </rPr>
      <t xml:space="preserve"> .</t>
    </r>
  </si>
  <si>
    <r>
      <t xml:space="preserve">Le jeune clerc murmura ces renseignements dans le pavillon d’ un tuyau acoutisque et reçut en réponse dans le pavillon de sa propre oreille une communication qu’ il n’ eut garde de </t>
    </r>
    <r>
      <rPr>
        <b/>
        <sz val="11"/>
        <color rgb="FFCC3300"/>
        <rFont val="Arial"/>
        <family val="2"/>
      </rPr>
      <t>rendre publique</t>
    </r>
    <r>
      <rPr>
        <sz val="11"/>
        <color rgb="FF333333"/>
        <rFont val="Arial"/>
        <family val="2"/>
      </rPr>
      <t xml:space="preserve"> .</t>
    </r>
  </si>
  <si>
    <r>
      <t xml:space="preserve">Quand le procédé privilégié est de nature à pouvoir demeurer secret , le même acte statue que , le terme du privilége expiré , il sera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t>
    </r>
    <r>
      <rPr>
        <sz val="11"/>
        <color rgb="FF000000"/>
        <rFont val="Calibri"/>
        <family val="2"/>
        <scheme val="minor"/>
      </rPr>
      <t xml:space="preserve"> </t>
    </r>
  </si>
  <si>
    <r>
      <t xml:space="preserve">elle m’ a dit que , si je ne voulais pas suivre ses conseils , elle </t>
    </r>
    <r>
      <rPr>
        <b/>
        <sz val="11"/>
        <color rgb="FFCC3300"/>
        <rFont val="Arial"/>
        <family val="2"/>
      </rPr>
      <t>rendrait</t>
    </r>
    <r>
      <rPr>
        <sz val="11"/>
        <color rgb="FF333333"/>
        <rFont val="Arial"/>
        <family val="2"/>
      </rPr>
      <t xml:space="preserve"> </t>
    </r>
    <r>
      <rPr>
        <b/>
        <sz val="11"/>
        <color rgb="FFCC3300"/>
        <rFont val="Arial"/>
        <family val="2"/>
      </rPr>
      <t>publique</t>
    </r>
    <r>
      <rPr>
        <sz val="11"/>
        <color rgb="FF333333"/>
        <rFont val="Arial"/>
        <family val="2"/>
      </rPr>
      <t xml:space="preserve"> la lettre du commandant de Zell , et se conformerait à la délibération des soeurs qui , en conséquence de cette lettre , avaient décidé qu’ elles ne me garderaient pas dans leur couvent .</t>
    </r>
  </si>
  <si>
    <r>
      <t xml:space="preserve">Les arrhes , cependant , peuvent avoir eu , parfois , dès l’ origine , et à coup sûr elles ont acquis plus tard une autre signification . Remarquons que , souvent , elles sont non un acompte payé sur le prix , mais une sorte de pourboire du marché , le paiement de la petite fête d’ auberge qui est destinée à le </t>
    </r>
    <r>
      <rPr>
        <b/>
        <sz val="11"/>
        <color rgb="FFCC3300"/>
        <rFont val="Arial"/>
        <family val="2"/>
      </rPr>
      <t>rendre</t>
    </r>
    <r>
      <rPr>
        <sz val="11"/>
        <color rgb="FF333333"/>
        <rFont val="Arial"/>
        <family val="2"/>
      </rPr>
      <t xml:space="preserve"> </t>
    </r>
    <r>
      <rPr>
        <b/>
        <sz val="11"/>
        <color rgb="FFCC3300"/>
        <rFont val="Arial"/>
        <family val="2"/>
      </rPr>
      <t>public</t>
    </r>
    <r>
      <rPr>
        <sz val="11"/>
        <color rgb="FF333333"/>
        <rFont val="Arial"/>
        <family val="2"/>
      </rPr>
      <t xml:space="preserve"> ; quelque chose comme nos droits d’ enregistrement .</t>
    </r>
  </si>
  <si>
    <r>
      <t xml:space="preserve">Quant à l’ autre , en tout temps il fut mon adversaire ; l’ ordre de l’ arrêter devenant nécessaire , je l’ ai </t>
    </r>
    <r>
      <rPr>
        <b/>
        <sz val="11"/>
        <color rgb="FFC00000"/>
        <rFont val="Arial"/>
        <family val="2"/>
      </rPr>
      <t>rendu public</t>
    </r>
    <r>
      <rPr>
        <sz val="11"/>
        <color rgb="FF333333"/>
        <rFont val="Arial"/>
        <family val="2"/>
      </rPr>
      <t xml:space="preserve"> , on l’ a crié partout : le peuple doit savoir , cousin , que j’ ose tout .</t>
    </r>
  </si>
  <si>
    <r>
      <t xml:space="preserve">Jamais l’ orgueil ne s’ est montré si misérable , l’ admiration si bête , la piété si dupe : </t>
    </r>
    <r>
      <rPr>
        <sz val="11"/>
        <color rgb="FF000000"/>
        <rFont val="Calibri"/>
        <family val="2"/>
        <scheme val="minor"/>
      </rPr>
      <t>Rome</t>
    </r>
    <r>
      <rPr>
        <sz val="11"/>
        <color rgb="FF333333"/>
        <rFont val="Arial"/>
        <family val="2"/>
      </rPr>
      <t xml:space="preserve"> toujours prudente n’ a pas </t>
    </r>
    <r>
      <rPr>
        <b/>
        <sz val="11"/>
        <color rgb="FFCC3300"/>
        <rFont val="Arial"/>
        <family val="2"/>
      </rPr>
      <t>rendu publique</t>
    </r>
    <r>
      <rPr>
        <sz val="11"/>
        <color rgb="FF333333"/>
        <rFont val="Arial"/>
        <family val="2"/>
      </rPr>
      <t xml:space="preserve"> , et pour cause , la rétractation .</t>
    </r>
  </si>
  <si>
    <r>
      <t xml:space="preserve">C’ est alors qu’ imprudente j’ écrivis à ma soeur cette fatale lettre que l’ on </t>
    </r>
    <r>
      <rPr>
        <b/>
        <sz val="11"/>
        <color rgb="FFCC3300"/>
        <rFont val="Arial"/>
        <family val="2"/>
      </rPr>
      <t>rendit</t>
    </r>
    <r>
      <rPr>
        <sz val="11"/>
        <color rgb="FF333333"/>
        <rFont val="Arial"/>
        <family val="2"/>
      </rPr>
      <t xml:space="preserve"> </t>
    </r>
    <r>
      <rPr>
        <b/>
        <sz val="11"/>
        <color rgb="FFCC3300"/>
        <rFont val="Arial"/>
        <family val="2"/>
      </rPr>
      <t>publique</t>
    </r>
    <r>
      <rPr>
        <sz val="11"/>
        <color rgb="FF333333"/>
        <rFont val="Arial"/>
        <family val="2"/>
      </rPr>
      <t xml:space="preserve"> .</t>
    </r>
  </si>
  <si>
    <r>
      <t xml:space="preserve">M le comte </t>
    </r>
    <r>
      <rPr>
        <sz val="11"/>
        <color rgb="FF000000"/>
        <rFont val="Calibri"/>
        <family val="2"/>
        <scheme val="minor"/>
      </rPr>
      <t>Julien</t>
    </r>
    <r>
      <rPr>
        <sz val="11"/>
        <color rgb="FF333333"/>
        <rFont val="Arial"/>
        <family val="2"/>
      </rPr>
      <t xml:space="preserve"> de </t>
    </r>
    <r>
      <rPr>
        <sz val="11"/>
        <color rgb="FF000000"/>
        <rFont val="Calibri"/>
        <family val="2"/>
        <scheme val="minor"/>
      </rPr>
      <t>Vorges</t>
    </r>
    <r>
      <rPr>
        <sz val="11"/>
        <color rgb="FF333333"/>
        <rFont val="Arial"/>
        <family val="2"/>
      </rPr>
      <t xml:space="preserve"> est devenu l’ ami de </t>
    </r>
    <r>
      <rPr>
        <sz val="11"/>
        <color rgb="FF000000"/>
        <rFont val="Calibri"/>
        <family val="2"/>
        <scheme val="minor"/>
      </rPr>
      <t>MCreton</t>
    </r>
    <r>
      <rPr>
        <sz val="11"/>
        <color rgb="FF333333"/>
        <rFont val="Arial"/>
        <family val="2"/>
      </rPr>
      <t xml:space="preserve"> </t>
    </r>
    <r>
      <rPr>
        <sz val="11"/>
        <color rgb="FF000000"/>
        <rFont val="Calibri"/>
        <family val="2"/>
        <scheme val="minor"/>
      </rPr>
      <t>Du</t>
    </r>
    <r>
      <rPr>
        <sz val="11"/>
        <color rgb="FF333333"/>
        <rFont val="Arial"/>
        <family val="2"/>
      </rPr>
      <t xml:space="preserve"> </t>
    </r>
    <r>
      <rPr>
        <sz val="11"/>
        <color rgb="FF000000"/>
        <rFont val="Calibri"/>
        <family val="2"/>
        <scheme val="minor"/>
      </rPr>
      <t>Coche</t>
    </r>
    <r>
      <rPr>
        <sz val="11"/>
        <color rgb="FF333333"/>
        <rFont val="Arial"/>
        <family val="2"/>
      </rPr>
      <t xml:space="preserve"> , toute la ville le sait depuis longtemps ; on en parle assez pour qu’ il fût inutile à notre adversaire de le certifier et de </t>
    </r>
    <r>
      <rPr>
        <b/>
        <sz val="11"/>
        <color rgb="FFCC3300"/>
        <rFont val="Arial"/>
        <family val="2"/>
      </rPr>
      <t>rendre</t>
    </r>
    <r>
      <rPr>
        <sz val="11"/>
        <color rgb="FF333333"/>
        <rFont val="Arial"/>
        <family val="2"/>
      </rPr>
      <t xml:space="preserve"> cette amitié si </t>
    </r>
    <r>
      <rPr>
        <b/>
        <sz val="11"/>
        <color rgb="FFCC3300"/>
        <rFont val="Arial"/>
        <family val="2"/>
      </rPr>
      <t>publique</t>
    </r>
    <r>
      <rPr>
        <sz val="11"/>
        <color rgb="FF333333"/>
        <rFont val="Arial"/>
        <family val="2"/>
      </rPr>
      <t xml:space="preserve"> .</t>
    </r>
  </si>
  <si>
    <r>
      <t xml:space="preserve">Je </t>
    </r>
    <r>
      <rPr>
        <b/>
        <sz val="11"/>
        <color rgb="FFCC3300"/>
        <rFont val="Arial"/>
        <family val="2"/>
      </rPr>
      <t>rendrai</t>
    </r>
    <r>
      <rPr>
        <sz val="11"/>
        <color rgb="FF333333"/>
        <rFont val="Arial"/>
        <family val="2"/>
      </rPr>
      <t xml:space="preserve"> la lettre </t>
    </r>
    <r>
      <rPr>
        <b/>
        <sz val="11"/>
        <color rgb="FFCC3300"/>
        <rFont val="Arial"/>
        <family val="2"/>
      </rPr>
      <t>publique</t>
    </r>
    <r>
      <rPr>
        <sz val="11"/>
        <color rgb="FF333333"/>
        <rFont val="Arial"/>
        <family val="2"/>
      </rPr>
      <t xml:space="preserve"> , dit le roi , le sang couvrira la tache ; allez , vous m’ avez fidèlement servi .</t>
    </r>
  </si>
  <si>
    <r>
      <t xml:space="preserve">Une lettre écrite à </t>
    </r>
    <r>
      <rPr>
        <sz val="11"/>
        <color rgb="FF000000"/>
        <rFont val="Calibri"/>
        <family val="2"/>
        <scheme val="minor"/>
      </rPr>
      <t>Paoli</t>
    </r>
    <r>
      <rPr>
        <sz val="11"/>
        <color rgb="FF333333"/>
        <rFont val="Arial"/>
        <family val="2"/>
      </rPr>
      <t xml:space="preserve"> en </t>
    </r>
    <r>
      <rPr>
        <sz val="11"/>
        <color rgb="FF000000"/>
        <rFont val="Calibri"/>
        <family val="2"/>
        <scheme val="minor"/>
      </rPr>
      <t>Angleterre</t>
    </r>
    <r>
      <rPr>
        <sz val="11"/>
        <color rgb="FF333333"/>
        <rFont val="Arial"/>
        <family val="2"/>
      </rPr>
      <t xml:space="preserve"> , en 1789 , qui a été </t>
    </r>
    <r>
      <rPr>
        <b/>
        <sz val="11"/>
        <color rgb="FFCC3300"/>
        <rFont val="Arial"/>
        <family val="2"/>
      </rPr>
      <t>rendue</t>
    </r>
    <r>
      <rPr>
        <sz val="11"/>
        <color rgb="FF333333"/>
        <rFont val="Arial"/>
        <family val="2"/>
      </rPr>
      <t xml:space="preserve"> </t>
    </r>
    <r>
      <rPr>
        <b/>
        <sz val="11"/>
        <color rgb="FFCC3300"/>
        <rFont val="Arial"/>
        <family val="2"/>
      </rPr>
      <t>publique</t>
    </r>
    <r>
      <rPr>
        <sz val="11"/>
        <color rgb="FF333333"/>
        <rFont val="Arial"/>
        <family val="2"/>
      </rPr>
      <t xml:space="preserve"> , commence de la sorte : "général , "je naquis quand la patrie périssait .</t>
    </r>
  </si>
  <si>
    <r>
      <t xml:space="preserve">Le Roi répondit qu’ il fallait auparavant que l’ alliance avec la Castille fût </t>
    </r>
    <r>
      <rPr>
        <b/>
        <sz val="11"/>
        <color rgb="FFCC3300"/>
        <rFont val="Arial"/>
        <family val="2"/>
      </rPr>
      <t>rendue</t>
    </r>
    <r>
      <rPr>
        <sz val="11"/>
        <color rgb="FF333333"/>
        <rFont val="Arial"/>
        <family val="2"/>
      </rPr>
      <t xml:space="preserve"> </t>
    </r>
    <r>
      <rPr>
        <b/>
        <sz val="11"/>
        <color rgb="FFCC3300"/>
        <rFont val="Arial"/>
        <family val="2"/>
      </rPr>
      <t xml:space="preserve">publique ; </t>
    </r>
    <r>
      <rPr>
        <sz val="11"/>
        <color rgb="FF333333"/>
        <rFont val="Arial"/>
        <family val="2"/>
      </rPr>
      <t>et le lendemain le Roi , guidé par les avis de Pachéco , assembla son conseil , et y fit appeler dom Pèdre .</t>
    </r>
  </si>
  <si>
    <r>
      <t xml:space="preserve">Cette décision , </t>
    </r>
    <r>
      <rPr>
        <b/>
        <sz val="11"/>
        <color rgb="FFCC3300"/>
        <rFont val="Arial"/>
        <family val="2"/>
      </rPr>
      <t>rendue</t>
    </r>
    <r>
      <rPr>
        <sz val="11"/>
        <color rgb="FF333333"/>
        <rFont val="Arial"/>
        <family val="2"/>
      </rPr>
      <t xml:space="preserve"> </t>
    </r>
    <r>
      <rPr>
        <b/>
        <sz val="11"/>
        <color rgb="FFCC3300"/>
        <rFont val="Arial"/>
        <family val="2"/>
      </rPr>
      <t>publique</t>
    </r>
    <r>
      <rPr>
        <sz val="11"/>
        <color rgb="FF333333"/>
        <rFont val="Arial"/>
        <family val="2"/>
      </rPr>
      <t xml:space="preserve"> , atterra les députés du Texas .</t>
    </r>
  </si>
  <si>
    <r>
      <t xml:space="preserve">Ma chute était une action de la vie intime qui pouvait , à la rigueur , échapper aux regards du monde , et me laisser un refuge dans la société , aussi bien que dans ma conscience ; mais la passion chez les gens frivoles n’ est qu’ à moitié satisfaite si la jouissance de la vanité ne la </t>
    </r>
    <r>
      <rPr>
        <b/>
        <sz val="11"/>
        <color rgb="FFCC3300"/>
        <rFont val="Arial"/>
        <family val="2"/>
      </rPr>
      <t>rend</t>
    </r>
    <r>
      <rPr>
        <sz val="11"/>
        <color rgb="FF333333"/>
        <rFont val="Arial"/>
        <family val="2"/>
      </rPr>
      <t xml:space="preserve"> </t>
    </r>
    <r>
      <rPr>
        <b/>
        <sz val="11"/>
        <color rgb="FFCC3300"/>
        <rFont val="Arial"/>
        <family val="2"/>
      </rPr>
      <t>publique</t>
    </r>
    <r>
      <rPr>
        <sz val="11"/>
        <color rgb="FF333333"/>
        <rFont val="Arial"/>
        <family val="2"/>
      </rPr>
      <t xml:space="preserve"> et scandaleuse .</t>
    </r>
  </si>
  <si>
    <r>
      <t xml:space="preserve">Pour réparer le dommage que pouvait avoir causé à </t>
    </r>
    <r>
      <rPr>
        <sz val="11"/>
        <color rgb="FF000000"/>
        <rFont val="Calibri"/>
        <family val="2"/>
        <scheme val="minor"/>
      </rPr>
      <t>M</t>
    </r>
    <r>
      <rPr>
        <sz val="11"/>
        <color rgb="FF333333"/>
        <rFont val="Arial"/>
        <family val="2"/>
      </rPr>
      <t xml:space="preserve"> . </t>
    </r>
    <r>
      <rPr>
        <sz val="11"/>
        <color rgb="FF000000"/>
        <rFont val="Calibri"/>
        <family val="2"/>
        <scheme val="minor"/>
      </rPr>
      <t xml:space="preserve">Berryer mon silence , j’ écrivis à m . Le ministre de la justice la lettre qu’ on va lire et que je </t>
    </r>
    <r>
      <rPr>
        <b/>
        <sz val="11"/>
        <color rgb="FFCC3300"/>
        <rFont val="Calibri"/>
        <family val="2"/>
        <scheme val="minor"/>
      </rPr>
      <t>rendis</t>
    </r>
    <r>
      <rPr>
        <sz val="11"/>
        <color rgb="FF000000"/>
        <rFont val="Calibri"/>
        <family val="2"/>
        <scheme val="minor"/>
      </rPr>
      <t xml:space="preserve"> </t>
    </r>
    <r>
      <rPr>
        <b/>
        <sz val="11"/>
        <color rgb="FFCC3300"/>
        <rFont val="Calibri"/>
        <family val="2"/>
        <scheme val="minor"/>
      </rPr>
      <t>publique</t>
    </r>
    <r>
      <rPr>
        <sz val="11"/>
        <color rgb="FF000000"/>
        <rFont val="Calibri"/>
        <family val="2"/>
        <scheme val="minor"/>
      </rPr>
      <t xml:space="preserve"> par la voie des journaux .</t>
    </r>
  </si>
  <si>
    <r>
      <t xml:space="preserve">Une femme dont l’ unique faute est </t>
    </r>
    <r>
      <rPr>
        <b/>
        <sz val="11"/>
        <color rgb="FFCC3300"/>
        <rFont val="Arial"/>
        <family val="2"/>
      </rPr>
      <t>rendue</t>
    </r>
    <r>
      <rPr>
        <sz val="11"/>
        <color rgb="FF333333"/>
        <rFont val="Arial"/>
        <family val="2"/>
      </rPr>
      <t xml:space="preserve"> </t>
    </r>
    <r>
      <rPr>
        <b/>
        <sz val="11"/>
        <color rgb="FFCC3300"/>
        <rFont val="Arial"/>
        <family val="2"/>
      </rPr>
      <t>publique</t>
    </r>
    <r>
      <rPr>
        <sz val="11"/>
        <color rgb="FF333333"/>
        <rFont val="Arial"/>
        <family val="2"/>
      </rPr>
      <t>est perdue à jamais .</t>
    </r>
  </si>
  <si>
    <r>
      <t xml:space="preserve">Je disais à </t>
    </r>
    <r>
      <rPr>
        <sz val="11"/>
        <color rgb="FF000000"/>
        <rFont val="Calibri"/>
        <family val="2"/>
        <scheme val="minor"/>
      </rPr>
      <t>Gide</t>
    </r>
    <r>
      <rPr>
        <sz val="11"/>
        <color rgb="FF333333"/>
        <rFont val="Arial"/>
        <family val="2"/>
      </rPr>
      <t xml:space="preserve"> avant l’ entretien combien l’ attitude de </t>
    </r>
    <r>
      <rPr>
        <sz val="11"/>
        <color rgb="FF000000"/>
        <rFont val="Calibri"/>
        <family val="2"/>
        <scheme val="minor"/>
      </rPr>
      <t>Browning</t>
    </r>
    <r>
      <rPr>
        <sz val="11"/>
        <color rgb="FF333333"/>
        <rFont val="Arial"/>
        <family val="2"/>
      </rPr>
      <t xml:space="preserve"> ici me paraissait proche de la sienne propre dans le livret non encore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qu’ il m’ a dédié : </t>
    </r>
    <r>
      <rPr>
        <i/>
        <sz val="11"/>
        <color rgb="FF333333"/>
        <rFont val="Arial"/>
        <family val="2"/>
      </rPr>
      <t>numquid et tu .</t>
    </r>
  </si>
  <si>
    <r>
      <t xml:space="preserve">Ce voyage peut , à volonté , ou rester secret en ce qui vous concerne , ou être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t>
    </r>
  </si>
  <si>
    <r>
      <t xml:space="preserve">Maîtresse de maison , la femme , recevant et offrant à dîner , </t>
    </r>
    <r>
      <rPr>
        <b/>
        <sz val="11"/>
        <color rgb="FFCC3300"/>
        <rFont val="Arial"/>
        <family val="2"/>
      </rPr>
      <t>rendra</t>
    </r>
    <r>
      <rPr>
        <sz val="11"/>
        <color rgb="FF333333"/>
        <rFont val="Arial"/>
        <family val="2"/>
      </rPr>
      <t xml:space="preserve"> bien </t>
    </r>
    <r>
      <rPr>
        <b/>
        <sz val="11"/>
        <color rgb="FFCC3300"/>
        <rFont val="Arial"/>
        <family val="2"/>
      </rPr>
      <t>public</t>
    </r>
    <r>
      <rPr>
        <sz val="11"/>
        <color rgb="FF333333"/>
        <rFont val="Arial"/>
        <family val="2"/>
      </rPr>
      <t xml:space="preserve"> , en s’ affairant dans son hôtel , qu’ elle sait s’ occuper des choses .</t>
    </r>
  </si>
  <si>
    <r>
      <t xml:space="preserve">Je viens de lire ce terrible article de </t>
    </r>
    <r>
      <rPr>
        <sz val="11"/>
        <color rgb="FF000000"/>
        <rFont val="Calibri"/>
        <family val="2"/>
        <scheme val="minor"/>
      </rPr>
      <t>Suarès</t>
    </r>
    <r>
      <rPr>
        <sz val="11"/>
        <color rgb="FF333333"/>
        <rFont val="Arial"/>
        <family val="2"/>
      </rPr>
      <t xml:space="preserve"> qui , pour la première fois , </t>
    </r>
    <r>
      <rPr>
        <b/>
        <sz val="11"/>
        <color rgb="FFCC3300"/>
        <rFont val="Arial"/>
        <family val="2"/>
      </rPr>
      <t>rend</t>
    </r>
    <r>
      <rPr>
        <sz val="11"/>
        <color rgb="FF333333"/>
        <rFont val="Arial"/>
        <family val="2"/>
      </rPr>
      <t xml:space="preserve"> la vérité de mon aventure </t>
    </r>
    <r>
      <rPr>
        <b/>
        <sz val="11"/>
        <color rgb="FFCC3300"/>
        <rFont val="Arial"/>
        <family val="2"/>
      </rPr>
      <t>publique</t>
    </r>
    <r>
      <rPr>
        <sz val="11"/>
        <color rgb="FF333333"/>
        <rFont val="Arial"/>
        <family val="2"/>
      </rPr>
      <t xml:space="preserve"> .</t>
    </r>
  </si>
  <si>
    <r>
      <t xml:space="preserve">Quelle que soit la nécessité de l’ union , il faut absolument choisir , </t>
    </r>
    <r>
      <rPr>
        <b/>
        <sz val="11"/>
        <color rgb="FFCC3300"/>
        <rFont val="Arial"/>
        <family val="2"/>
      </rPr>
      <t>rendre</t>
    </r>
    <r>
      <rPr>
        <sz val="11"/>
        <color rgb="FF333333"/>
        <rFont val="Arial"/>
        <family val="2"/>
      </rPr>
      <t xml:space="preserve"> le choix </t>
    </r>
    <r>
      <rPr>
        <b/>
        <sz val="11"/>
        <color rgb="FFCC3300"/>
        <rFont val="Arial"/>
        <family val="2"/>
      </rPr>
      <t>public</t>
    </r>
    <r>
      <rPr>
        <sz val="11"/>
        <color rgb="FF333333"/>
        <rFont val="Arial"/>
        <family val="2"/>
      </rPr>
      <t xml:space="preserve"> et l’ exprimer dans les actes .</t>
    </r>
  </si>
  <si>
    <r>
      <t xml:space="preserve">Il remercia de tout son coeur pour </t>
    </r>
    <r>
      <rPr>
        <sz val="11"/>
        <color rgb="FF000000"/>
        <rFont val="Calibri"/>
        <family val="2"/>
        <scheme val="minor"/>
      </rPr>
      <t>Thérèse</t>
    </r>
    <r>
      <rPr>
        <sz val="11"/>
        <color rgb="FF333333"/>
        <rFont val="Arial"/>
        <family val="2"/>
      </rPr>
      <t xml:space="preserve"> et pour lui . </t>
    </r>
    <r>
      <rPr>
        <sz val="11"/>
        <color rgb="FF000000"/>
        <rFont val="Calibri"/>
        <family val="2"/>
        <scheme val="minor"/>
      </rPr>
      <t xml:space="preserve">Il était " touché" , "charmé" , et se promettait de </t>
    </r>
    <r>
      <rPr>
        <b/>
        <sz val="11"/>
        <color rgb="FFCC3300"/>
        <rFont val="Calibri"/>
        <family val="2"/>
        <scheme val="minor"/>
      </rPr>
      <t>rendre</t>
    </r>
    <r>
      <rPr>
        <sz val="11"/>
        <color rgb="FF000000"/>
        <rFont val="Calibri"/>
        <family val="2"/>
        <scheme val="minor"/>
      </rPr>
      <t xml:space="preserve"> </t>
    </r>
    <r>
      <rPr>
        <b/>
        <sz val="11"/>
        <color rgb="FFCC3300"/>
        <rFont val="Calibri"/>
        <family val="2"/>
        <scheme val="minor"/>
      </rPr>
      <t>publique</t>
    </r>
    <r>
      <rPr>
        <sz val="11"/>
        <color rgb="FF000000"/>
        <rFont val="Calibri"/>
        <family val="2"/>
        <scheme val="minor"/>
      </rPr>
      <t xml:space="preserve"> une si belle action qui ne manquerait pas de " changer bien avantageusement l’ opinion " qu’ à Paris on avait de Rey .</t>
    </r>
  </si>
  <si>
    <r>
      <t xml:space="preserve">Et c’ est encore vous qui avez insisté pour que le renvoi fût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t>
    </r>
  </si>
  <si>
    <r>
      <t xml:space="preserve">Et comme j’ ai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mon péché , publique sera ma pénitence à partir d’ aujourd’ hui .</t>
    </r>
  </si>
  <si>
    <r>
      <t xml:space="preserve">Je me souviens qu’ après avoir lu cet appel insensé je regagnai le bloc des réfractaires plein d’ idées sombres , et m’ attendant au pire pour le moment où il serait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t>
    </r>
  </si>
  <si>
    <r>
      <t xml:space="preserve">Le lendemain , les </t>
    </r>
    <r>
      <rPr>
        <sz val="11"/>
        <color rgb="FF000000"/>
        <rFont val="Calibri"/>
        <family val="2"/>
        <scheme val="minor"/>
      </rPr>
      <t>Anglais</t>
    </r>
    <r>
      <rPr>
        <sz val="11"/>
        <color rgb="FF333333"/>
        <rFont val="Arial"/>
        <family val="2"/>
      </rPr>
      <t xml:space="preserve"> </t>
    </r>
    <r>
      <rPr>
        <b/>
        <sz val="11"/>
        <color rgb="FFCC3300"/>
        <rFont val="Arial"/>
        <family val="2"/>
      </rPr>
      <t>rendirent</t>
    </r>
    <r>
      <rPr>
        <sz val="11"/>
        <color rgb="FF333333"/>
        <rFont val="Arial"/>
        <family val="2"/>
      </rPr>
      <t xml:space="preserve"> </t>
    </r>
    <r>
      <rPr>
        <b/>
        <sz val="11"/>
        <color rgb="FFCC3300"/>
        <rFont val="Arial"/>
        <family val="2"/>
      </rPr>
      <t>public</t>
    </r>
    <r>
      <rPr>
        <sz val="11"/>
        <color rgb="FF333333"/>
        <rFont val="Arial"/>
        <family val="2"/>
      </rPr>
      <t xml:space="preserve"> l’ accord sur </t>
    </r>
    <r>
      <rPr>
        <sz val="11"/>
        <color rgb="FF000000"/>
        <rFont val="Calibri"/>
        <family val="2"/>
        <scheme val="minor"/>
      </rPr>
      <t>Chypre</t>
    </r>
    <r>
      <rPr>
        <sz val="11"/>
        <color rgb="FF333333"/>
        <rFont val="Arial"/>
        <family val="2"/>
      </rPr>
      <t xml:space="preserve"> .</t>
    </r>
  </si>
  <si>
    <r>
      <t xml:space="preserve">Robespierre refusa les fonctions de président par une lettre </t>
    </r>
    <r>
      <rPr>
        <b/>
        <sz val="11"/>
        <color rgb="FFCC3300"/>
        <rFont val="Arial"/>
        <family val="2"/>
      </rPr>
      <t>rendue</t>
    </r>
    <r>
      <rPr>
        <sz val="11"/>
        <color rgb="FF333333"/>
        <rFont val="Arial"/>
        <family val="2"/>
      </rPr>
      <t xml:space="preserve"> </t>
    </r>
    <r>
      <rPr>
        <b/>
        <sz val="11"/>
        <color rgb="FFCC3300"/>
        <rFont val="Arial"/>
        <family val="2"/>
      </rPr>
      <t>publique</t>
    </r>
    <r>
      <rPr>
        <sz val="11"/>
        <color rgb="FF333333"/>
        <rFont val="Arial"/>
        <family val="2"/>
      </rPr>
      <t xml:space="preserve"> où il déclarait que la plupart des criminels politiques étant ses ennemis personnels , il ne pouvait être juge et partie dans leur cause .</t>
    </r>
  </si>
  <si>
    <r>
      <t xml:space="preserve">Après avoir rappelé que M . Rousseau a été chargé officiellement d’ étudier la question et s’ être plaint que le rapport de M . Rousseau n’ ait pas été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 M . de Cassagnac ajoute : « — Je prétends qu’ un gouvernement est le curateur et le tuteur naturel de la fortune publique , qu’ il lui appartient de la mettre en garde contre les opérations qui peuvent la compromettre . »</t>
    </r>
  </si>
  <si>
    <r>
      <t xml:space="preserve">Le 29 juin , le Président Hoover </t>
    </r>
    <r>
      <rPr>
        <b/>
        <sz val="11"/>
        <color rgb="FFCC3300"/>
        <rFont val="Arial"/>
        <family val="2"/>
      </rPr>
      <t>rendit</t>
    </r>
    <r>
      <rPr>
        <sz val="11"/>
        <color rgb="FF333333"/>
        <rFont val="Arial"/>
        <family val="2"/>
      </rPr>
      <t xml:space="preserve"> </t>
    </r>
    <r>
      <rPr>
        <b/>
        <sz val="11"/>
        <color rgb="FFCC3300"/>
        <rFont val="Arial"/>
        <family val="2"/>
      </rPr>
      <t>publique</t>
    </r>
    <r>
      <rPr>
        <sz val="11"/>
        <color rgb="FF333333"/>
        <rFont val="Arial"/>
        <family val="2"/>
      </rPr>
      <t xml:space="preserve"> sa proposition de moratoire , applicable pour un an aux Réparations et à toutes les dettes interalliées .</t>
    </r>
  </si>
  <si>
    <r>
      <t xml:space="preserve">Vous ne pouvez </t>
    </r>
    <r>
      <rPr>
        <b/>
        <sz val="11"/>
        <color rgb="FFCC3300"/>
        <rFont val="Arial"/>
        <family val="2"/>
      </rPr>
      <t>rendre</t>
    </r>
    <r>
      <rPr>
        <sz val="11"/>
        <color rgb="FF333333"/>
        <rFont val="Arial"/>
        <family val="2"/>
      </rPr>
      <t xml:space="preserve"> ce mariage </t>
    </r>
    <r>
      <rPr>
        <b/>
        <sz val="11"/>
        <color rgb="FFCC3300"/>
        <rFont val="Arial"/>
        <family val="2"/>
      </rPr>
      <t>public</t>
    </r>
    <r>
      <rPr>
        <sz val="11"/>
        <color rgb="FF333333"/>
        <rFont val="Arial"/>
        <family val="2"/>
      </rPr>
      <t xml:space="preserve"> .</t>
    </r>
  </si>
  <si>
    <r>
      <t xml:space="preserve">Mais au milieu de ses peurs , de la terreur d’ une honte </t>
    </r>
    <r>
      <rPr>
        <b/>
        <sz val="11"/>
        <color rgb="FFCC3300"/>
        <rFont val="Arial"/>
        <family val="2"/>
      </rPr>
      <t>rendue</t>
    </r>
    <r>
      <rPr>
        <sz val="11"/>
        <color rgb="FF333333"/>
        <rFont val="Arial"/>
        <family val="2"/>
      </rPr>
      <t xml:space="preserve"> </t>
    </r>
    <r>
      <rPr>
        <b/>
        <sz val="11"/>
        <color rgb="FFCC3300"/>
        <rFont val="Arial"/>
        <family val="2"/>
      </rPr>
      <t>publique</t>
    </r>
    <r>
      <rPr>
        <sz val="11"/>
        <color rgb="FF333333"/>
        <rFont val="Arial"/>
        <family val="2"/>
      </rPr>
      <t xml:space="preserve"> , des restes mal digérés d’ une religion dans laquelle toute sa vie était baigné , une pensée dominante l’ étreignait , celle de cette facilité à laquelle elle ne pourrait se soustraire , de l’ étrange pouvoir que </t>
    </r>
    <r>
      <rPr>
        <i/>
        <sz val="11"/>
        <color rgb="FF333333"/>
        <rFont val="Arial"/>
        <family val="2"/>
      </rPr>
      <t>tous</t>
    </r>
    <r>
      <rPr>
        <sz val="11"/>
        <color rgb="FF333333"/>
        <rFont val="Arial"/>
        <family val="2"/>
      </rPr>
      <t xml:space="preserve"> les hommes , presque tous les hommes , avaient sur elle .</t>
    </r>
  </si>
  <si>
    <r>
      <t xml:space="preserve">Souvent , ils ont passé des nuits ensemble , et le mariage ne fait que </t>
    </r>
    <r>
      <rPr>
        <b/>
        <sz val="11"/>
        <color rgb="FFCC3300"/>
        <rFont val="Arial"/>
        <family val="2"/>
      </rPr>
      <t>rendre</t>
    </r>
    <r>
      <rPr>
        <sz val="11"/>
        <color rgb="FF333333"/>
        <rFont val="Arial"/>
        <family val="2"/>
      </rPr>
      <t xml:space="preserve"> leur union définitive et </t>
    </r>
    <r>
      <rPr>
        <b/>
        <sz val="11"/>
        <color rgb="FFCC3300"/>
        <rFont val="Arial"/>
        <family val="2"/>
      </rPr>
      <t>publique</t>
    </r>
    <r>
      <rPr>
        <sz val="11"/>
        <color rgb="FF333333"/>
        <rFont val="Arial"/>
        <family val="2"/>
      </rPr>
      <t xml:space="preserve"> .</t>
    </r>
  </si>
  <si>
    <r>
      <t xml:space="preserve">Troi siège sont voir principal d’ apostle , se de droit ne fal : Éfèze et Compostiele et Rome que l’ estore souverainne nomme . qu’ autresi com Dieux voirement prist iii apostles seulement , St . Jake et Jehann et Piéron , sor tous en </t>
    </r>
    <r>
      <rPr>
        <b/>
        <sz val="11"/>
        <color rgb="FFC00000"/>
        <rFont val="Calibri"/>
        <family val="2"/>
        <scheme val="minor"/>
      </rPr>
      <t>révélation</t>
    </r>
    <r>
      <rPr>
        <sz val="11"/>
        <color rgb="FF000000"/>
        <rFont val="Calibri"/>
        <family val="2"/>
        <scheme val="minor"/>
      </rPr>
      <t xml:space="preserve"> , pour dire et mostrer ses secrés , tot autresi ces iii cités sont principaus en avant totes ; de ce ne doit estre nus doutes .</t>
    </r>
  </si>
  <si>
    <r>
      <t>Epicharis</t>
    </r>
    <r>
      <rPr>
        <sz val="11"/>
        <color rgb="FF333333"/>
        <rFont val="Arial"/>
        <family val="2"/>
      </rPr>
      <t xml:space="preserve"> , ayant soulé et lassé la cruauté des satellites de </t>
    </r>
    <r>
      <rPr>
        <sz val="11"/>
        <color rgb="FF000000"/>
        <rFont val="Calibri"/>
        <family val="2"/>
        <scheme val="minor"/>
      </rPr>
      <t>Neron</t>
    </r>
    <r>
      <rPr>
        <sz val="11"/>
        <color rgb="FF333333"/>
        <rFont val="Arial"/>
        <family val="2"/>
      </rPr>
      <t xml:space="preserve"> et soustenu leur feu , leurs bastures , leurs engins , sans aucune voix de </t>
    </r>
    <r>
      <rPr>
        <b/>
        <sz val="11"/>
        <color rgb="FFCC3300"/>
        <rFont val="Arial"/>
        <family val="2"/>
      </rPr>
      <t>revelation</t>
    </r>
    <r>
      <rPr>
        <sz val="11"/>
        <color rgb="FF333333"/>
        <rFont val="Arial"/>
        <family val="2"/>
      </rPr>
      <t xml:space="preserve"> de sa conjuration , tout un jour , raportée à la geine l’ endemain , les membres tous brisez , passa un lasset de sa robe dans l’ un bras de sa chaize à tout un noeud courant et , y fourrant sa teste , s’ estrangla du pois de son cors .</t>
    </r>
  </si>
  <si>
    <r>
      <t>Le</t>
    </r>
    <r>
      <rPr>
        <sz val="11"/>
        <color rgb="FF333333"/>
        <rFont val="Arial"/>
        <family val="2"/>
      </rPr>
      <t xml:space="preserve"> </t>
    </r>
    <r>
      <rPr>
        <sz val="11"/>
        <color rgb="FF000000"/>
        <rFont val="Calibri"/>
        <family val="2"/>
        <scheme val="minor"/>
      </rPr>
      <t>Theol</t>
    </r>
    <r>
      <rPr>
        <sz val="11"/>
        <color rgb="FF333333"/>
        <rFont val="Arial"/>
        <family val="2"/>
      </rPr>
      <t xml:space="preserve"> ils ont plusieurs façons pour venir à leurs mysteres , esquelles je ne treuve pas grand fondement , car bien que ce qu’ ils disent de </t>
    </r>
    <r>
      <rPr>
        <sz val="11"/>
        <color rgb="FF000000"/>
        <rFont val="Calibri"/>
        <family val="2"/>
        <scheme val="minor"/>
      </rPr>
      <t>Dieu</t>
    </r>
    <r>
      <rPr>
        <sz val="11"/>
        <color rgb="FF333333"/>
        <rFont val="Arial"/>
        <family val="2"/>
      </rPr>
      <t xml:space="preserve"> , et de ses perfections , soit conforme à l’ escriture saincte , et à la verité , ils le tirent neantmoins de certains principes , qui ne me semblent pas recevables : c’ est pourquoy mon sentiment est que toute la cabale rabinesque n’ est qu’ une pure invention des hommes , qui ne peuvent avoir autre raison de leur dire que ce qu’ ils sçavent </t>
    </r>
    <r>
      <rPr>
        <i/>
        <sz val="11"/>
        <color rgb="FF333333"/>
        <rFont val="Arial"/>
        <family val="2"/>
      </rPr>
      <t>à posteriori</t>
    </r>
    <r>
      <rPr>
        <sz val="11"/>
        <color rgb="FF333333"/>
        <rFont val="Arial"/>
        <family val="2"/>
      </rPr>
      <t xml:space="preserve"> par les effects , soit par science , soit par </t>
    </r>
    <r>
      <rPr>
        <b/>
        <sz val="11"/>
        <color rgb="FFCC3300"/>
        <rFont val="Arial"/>
        <family val="2"/>
      </rPr>
      <t>revelation</t>
    </r>
    <r>
      <rPr>
        <sz val="11"/>
        <color rgb="FF333333"/>
        <rFont val="Arial"/>
        <family val="2"/>
      </rPr>
      <t xml:space="preserve"> .</t>
    </r>
  </si>
  <si>
    <r>
      <t xml:space="preserve">Enfin l’ inutilité de la religion naturelle depuis que les hommes en ont abusé par un effet de leur corruption , nous conduira à la connoissance d’ une </t>
    </r>
    <r>
      <rPr>
        <b/>
        <sz val="11"/>
        <color rgb="FFCC3300"/>
        <rFont val="Arial"/>
        <family val="2"/>
      </rPr>
      <t>révélation</t>
    </r>
    <r>
      <rPr>
        <sz val="11"/>
        <color rgb="FF333333"/>
        <rFont val="Arial"/>
        <family val="2"/>
      </rPr>
      <t xml:space="preserve"> ajoutée à celle de la nature , et qui répare les désordres du genre humain que la corruption avoit produits .</t>
    </r>
  </si>
  <si>
    <r>
      <t xml:space="preserve">L’ entendement , qui connoit des vérités grandes et sublimes , n’ a aucun sujet de s’ élever ; puis qu’ il ne les connoit que par la </t>
    </r>
    <r>
      <rPr>
        <b/>
        <sz val="11"/>
        <color rgb="FFCC3300"/>
        <rFont val="Arial"/>
        <family val="2"/>
      </rPr>
      <t>révélation</t>
    </r>
    <r>
      <rPr>
        <sz val="11"/>
        <color rgb="FF333333"/>
        <rFont val="Arial"/>
        <family val="2"/>
      </rPr>
      <t xml:space="preserve"> , et qu’ il demeure convaincu qu’ elles sont au dessus de sa portée .</t>
    </r>
  </si>
  <si>
    <r>
      <t xml:space="preserve">Dieu laisse quelquefois aux ames même qu’ on nomme transformées , malgré la pureté de leur amour , certaines imperfections qui sont plus de l’ infirmité du naturel que de la volonté , et qui sont suivant la pensée de </t>
    </r>
    <r>
      <rPr>
        <sz val="11"/>
        <color rgb="FF000000"/>
        <rFont val="Calibri"/>
        <family val="2"/>
        <scheme val="minor"/>
      </rPr>
      <t>Saint</t>
    </r>
    <r>
      <rPr>
        <sz val="11"/>
        <color rgb="FF333333"/>
        <rFont val="Arial"/>
        <family val="2"/>
      </rPr>
      <t xml:space="preserve"> </t>
    </r>
    <r>
      <rPr>
        <sz val="11"/>
        <color rgb="FF000000"/>
        <rFont val="Calibri"/>
        <family val="2"/>
        <scheme val="minor"/>
      </rPr>
      <t>Gregoire</t>
    </r>
    <r>
      <rPr>
        <sz val="11"/>
        <color rgb="FF333333"/>
        <rFont val="Arial"/>
        <family val="2"/>
      </rPr>
      <t xml:space="preserve"> pape , le contrepoids de leur contemplation , comme l’ aiguillon de la chair étoit dans l’ apostre l’ ange de </t>
    </r>
    <r>
      <rPr>
        <sz val="11"/>
        <color rgb="FF000000"/>
        <rFont val="Calibri"/>
        <family val="2"/>
        <scheme val="minor"/>
      </rPr>
      <t>Satan</t>
    </r>
    <r>
      <rPr>
        <sz val="11"/>
        <color rgb="FF333333"/>
        <rFont val="Arial"/>
        <family val="2"/>
      </rPr>
      <t xml:space="preserve"> pour l’ empêcher de s’ enorgueillir de la grandeur de ses </t>
    </r>
    <r>
      <rPr>
        <b/>
        <sz val="11"/>
        <color rgb="FFCC3300"/>
        <rFont val="Arial"/>
        <family val="2"/>
      </rPr>
      <t>revelations</t>
    </r>
    <r>
      <rPr>
        <sz val="11"/>
        <color rgb="FF333333"/>
        <rFont val="Arial"/>
        <family val="2"/>
      </rPr>
      <t xml:space="preserve"> .</t>
    </r>
  </si>
  <si>
    <r>
      <t xml:space="preserve">On me dira que par le principe que j’ ai établi dans le chapitre </t>
    </r>
    <r>
      <rPr>
        <sz val="11"/>
        <color rgb="FF000000"/>
        <rFont val="Calibri"/>
        <family val="2"/>
        <scheme val="minor"/>
      </rPr>
      <t>I</t>
    </r>
    <r>
      <rPr>
        <sz val="11"/>
        <color rgb="FF333333"/>
        <rFont val="Arial"/>
        <family val="2"/>
      </rPr>
      <t xml:space="preserve"> l’ evangile n’ auroit pas dû être reçû comme une </t>
    </r>
    <r>
      <rPr>
        <b/>
        <sz val="11"/>
        <color rgb="FFCC3300"/>
        <rFont val="Arial"/>
        <family val="2"/>
      </rPr>
      <t>révélation</t>
    </r>
    <r>
      <rPr>
        <sz val="11"/>
        <color rgb="FF333333"/>
        <rFont val="Arial"/>
        <family val="2"/>
      </rPr>
      <t xml:space="preserve"> divine , puis que si on en compare les préceptes avec ma regle originale , on ne les y trouvera pas conformes ; car rien n’ est plus conforme à la lumiere naturelle que de se défendre lors que l’ on est attaqué , que de se venger de son ennemi , que d’ avoir soin de son corps , etc .</t>
    </r>
  </si>
  <si>
    <r>
      <t xml:space="preserve">Pour les événemens , ils sont si circonstantiés , que celui qui lit les seules </t>
    </r>
    <r>
      <rPr>
        <b/>
        <sz val="11"/>
        <color rgb="FFCC3300"/>
        <rFont val="Arial"/>
        <family val="2"/>
      </rPr>
      <t>révélations</t>
    </r>
    <r>
      <rPr>
        <sz val="11"/>
        <color rgb="FF333333"/>
        <rFont val="Arial"/>
        <family val="2"/>
      </rPr>
      <t xml:space="preserve"> d’ </t>
    </r>
    <r>
      <rPr>
        <sz val="11"/>
        <color rgb="FF000000"/>
        <rFont val="Calibri"/>
        <family val="2"/>
        <scheme val="minor"/>
      </rPr>
      <t>Esaïe</t>
    </r>
    <r>
      <rPr>
        <sz val="11"/>
        <color rgb="FF333333"/>
        <rFont val="Arial"/>
        <family val="2"/>
      </rPr>
      <t xml:space="preserve"> , croit voir un cinquiéme evangile .</t>
    </r>
  </si>
  <si>
    <r>
      <t xml:space="preserve"> </t>
    </r>
    <r>
      <rPr>
        <sz val="11"/>
        <color rgb="FF000000"/>
        <rFont val="Calibri"/>
        <family val="2"/>
        <scheme val="minor"/>
      </rPr>
      <t xml:space="preserve">Les diverses leçons , les termes synonimes , la variété des ponctuations réveillent et attachent l’ esprit des hommes , lequel sans ces petites difficultés considéreroit avec autant de sens froid et d’ indifférence les merveilles de la seconde </t>
    </r>
    <r>
      <rPr>
        <b/>
        <sz val="11"/>
        <color rgb="FFCC3300"/>
        <rFont val="Calibri"/>
        <family val="2"/>
        <scheme val="minor"/>
      </rPr>
      <t>révélation</t>
    </r>
    <r>
      <rPr>
        <sz val="11"/>
        <color rgb="FF000000"/>
        <rFont val="Calibri"/>
        <family val="2"/>
        <scheme val="minor"/>
      </rPr>
      <t xml:space="preserve"> ausquelles il seroit trop accoûtumé , que nous considérons celles de la premiére .</t>
    </r>
  </si>
  <si>
    <r>
      <t xml:space="preserve">Or par le même principe qui fait que le coeur s’ irrite contre la loi , qui lui impose la nécessité d’ agir ; l’ esprit se soûléve contre la </t>
    </r>
    <r>
      <rPr>
        <b/>
        <sz val="11"/>
        <color rgb="FFCC3300"/>
        <rFont val="Arial"/>
        <family val="2"/>
      </rPr>
      <t>révélation</t>
    </r>
    <r>
      <rPr>
        <sz val="11"/>
        <color rgb="FF333333"/>
        <rFont val="Arial"/>
        <family val="2"/>
      </rPr>
      <t xml:space="preserve"> , qui lui impose la nécessité de croire .</t>
    </r>
  </si>
  <si>
    <r>
      <t xml:space="preserve">Et je ne croi pas même qu’ hors quelque cas particulier , où </t>
    </r>
    <r>
      <rPr>
        <sz val="11"/>
        <color rgb="FF000000"/>
        <rFont val="Calibri"/>
        <family val="2"/>
        <scheme val="minor"/>
      </rPr>
      <t>Dieu</t>
    </r>
    <r>
      <rPr>
        <sz val="11"/>
        <color rgb="FF333333"/>
        <rFont val="Arial"/>
        <family val="2"/>
      </rPr>
      <t xml:space="preserve"> peut faire des exceptions à ses loix , on dût jamais se fier à une </t>
    </r>
    <r>
      <rPr>
        <b/>
        <sz val="11"/>
        <color rgb="FFCC3300"/>
        <rFont val="Arial"/>
        <family val="2"/>
      </rPr>
      <t>révélation</t>
    </r>
    <r>
      <rPr>
        <sz val="11"/>
        <color rgb="FF333333"/>
        <rFont val="Arial"/>
        <family val="2"/>
      </rPr>
      <t xml:space="preserve"> semblable , quelque évidente qu’ elle fût .</t>
    </r>
  </si>
  <si>
    <r>
      <t xml:space="preserve">La </t>
    </r>
    <r>
      <rPr>
        <b/>
        <sz val="11"/>
        <color rgb="FFCC3300"/>
        <rFont val="Arial"/>
        <family val="2"/>
      </rPr>
      <t>révélation</t>
    </r>
    <r>
      <rPr>
        <sz val="11"/>
        <color rgb="FF333333"/>
        <rFont val="Arial"/>
        <family val="2"/>
      </rPr>
      <t xml:space="preserve"> des juifs étant divine , nous devons d’ abord nous assûrer que la providence veille à ce que les hommes ne la changent et ne la corrompent par leur malice ; puis que </t>
    </r>
    <r>
      <rPr>
        <sz val="11"/>
        <color rgb="FF000000"/>
        <rFont val="Calibri"/>
        <family val="2"/>
        <scheme val="minor"/>
      </rPr>
      <t>Dieu</t>
    </r>
    <r>
      <rPr>
        <sz val="11"/>
        <color rgb="FF333333"/>
        <rFont val="Arial"/>
        <family val="2"/>
      </rPr>
      <t xml:space="preserve"> est engagé par sa propre bonté et par sa propre sagesse , à la conservation de ses ouvrages .</t>
    </r>
  </si>
  <si>
    <r>
      <t xml:space="preserve">Enfin cette contemplation ne peut être miraculeuse , puis qu’ on la suppose dans un état de pure et obscure foi , où le fidelle n’ est conduit par aucune autre lumiere que par celle de la simple </t>
    </r>
    <r>
      <rPr>
        <b/>
        <sz val="11"/>
        <color rgb="FFCC3300"/>
        <rFont val="Arial"/>
        <family val="2"/>
      </rPr>
      <t>revelation</t>
    </r>
    <r>
      <rPr>
        <sz val="11"/>
        <color rgb="FF333333"/>
        <rFont val="Arial"/>
        <family val="2"/>
      </rPr>
      <t xml:space="preserve"> , et de l’ autorité de l’ eglise commune à tous les justes .</t>
    </r>
  </si>
  <si>
    <r>
      <t xml:space="preserve">La </t>
    </r>
    <r>
      <rPr>
        <b/>
        <sz val="11"/>
        <color rgb="FFCC3300"/>
        <rFont val="Arial"/>
        <family val="2"/>
      </rPr>
      <t>révélation</t>
    </r>
    <r>
      <rPr>
        <sz val="11"/>
        <color rgb="FF333333"/>
        <rFont val="Arial"/>
        <family val="2"/>
      </rPr>
      <t xml:space="preserve"> nous assure de l’ existence des anges et des démons ; mais il n’ est point permis à la raison humaine de nous en assurer . </t>
    </r>
  </si>
  <si>
    <r>
      <t xml:space="preserve">l’ on se convaincra que l’ idée même de la </t>
    </r>
    <r>
      <rPr>
        <i/>
        <sz val="11"/>
        <color rgb="FF333333"/>
        <rFont val="Arial"/>
        <family val="2"/>
      </rPr>
      <t>divinité</t>
    </r>
    <r>
      <rPr>
        <sz val="11"/>
        <color rgb="FF333333"/>
        <rFont val="Arial"/>
        <family val="2"/>
      </rPr>
      <t xml:space="preserve"> , cette idée aujourd’ hui si obscure , n’ est dans son modèle primitif , que celle des </t>
    </r>
    <r>
      <rPr>
        <i/>
        <sz val="11"/>
        <color rgb="FF333333"/>
        <rFont val="Arial"/>
        <family val="2"/>
      </rPr>
      <t>puissances</t>
    </r>
    <r>
      <rPr>
        <sz val="11"/>
        <color rgb="FF333333"/>
        <rFont val="Arial"/>
        <family val="2"/>
      </rPr>
      <t xml:space="preserve"> </t>
    </r>
    <r>
      <rPr>
        <i/>
        <sz val="11"/>
        <color rgb="FF333333"/>
        <rFont val="Arial"/>
        <family val="2"/>
      </rPr>
      <t>physiques</t>
    </r>
    <r>
      <rPr>
        <sz val="11"/>
        <color rgb="FF333333"/>
        <rFont val="Arial"/>
        <family val="2"/>
      </rPr>
      <t xml:space="preserve"> de l’ </t>
    </r>
    <r>
      <rPr>
        <i/>
        <sz val="11"/>
        <color rgb="FF333333"/>
        <rFont val="Arial"/>
        <family val="2"/>
      </rPr>
      <t>univers</t>
    </r>
    <r>
      <rPr>
        <sz val="11"/>
        <color rgb="FF333333"/>
        <rFont val="Arial"/>
        <family val="2"/>
      </rPr>
      <t xml:space="preserve"> , consiérées tantôt comme </t>
    </r>
    <r>
      <rPr>
        <i/>
        <sz val="11"/>
        <color rgb="FF333333"/>
        <rFont val="Arial"/>
        <family val="2"/>
      </rPr>
      <t>multiples</t>
    </r>
    <r>
      <rPr>
        <sz val="11"/>
        <color rgb="FF333333"/>
        <rFont val="Arial"/>
        <family val="2"/>
      </rPr>
      <t xml:space="preserve"> à raison de leurs </t>
    </r>
    <r>
      <rPr>
        <i/>
        <sz val="11"/>
        <color rgb="FF333333"/>
        <rFont val="Arial"/>
        <family val="2"/>
      </rPr>
      <t>agens</t>
    </r>
    <r>
      <rPr>
        <sz val="11"/>
        <color rgb="FF333333"/>
        <rFont val="Arial"/>
        <family val="2"/>
      </rPr>
      <t xml:space="preserve"> et de leurs </t>
    </r>
    <r>
      <rPr>
        <i/>
        <sz val="11"/>
        <color rgb="FF333333"/>
        <rFont val="Arial"/>
        <family val="2"/>
      </rPr>
      <t>phénomènes</t>
    </r>
    <r>
      <rPr>
        <sz val="11"/>
        <color rgb="FF333333"/>
        <rFont val="Arial"/>
        <family val="2"/>
      </rPr>
      <t xml:space="preserve"> , et tantôt comme un être </t>
    </r>
    <r>
      <rPr>
        <i/>
        <sz val="11"/>
        <color rgb="FF333333"/>
        <rFont val="Arial"/>
        <family val="2"/>
      </rPr>
      <t>unique</t>
    </r>
    <r>
      <rPr>
        <sz val="11"/>
        <color rgb="FF333333"/>
        <rFont val="Arial"/>
        <family val="2"/>
      </rPr>
      <t xml:space="preserve"> et </t>
    </r>
    <r>
      <rPr>
        <i/>
        <sz val="11"/>
        <color rgb="FF333333"/>
        <rFont val="Arial"/>
        <family val="2"/>
      </rPr>
      <t>simple</t>
    </r>
    <r>
      <rPr>
        <sz val="11"/>
        <color rgb="FF333333"/>
        <rFont val="Arial"/>
        <family val="2"/>
      </rPr>
      <t xml:space="preserve"> par </t>
    </r>
    <r>
      <rPr>
        <i/>
        <sz val="11"/>
        <color rgb="FF333333"/>
        <rFont val="Arial"/>
        <family val="2"/>
      </rPr>
      <t>l’ ensemble</t>
    </r>
    <r>
      <rPr>
        <sz val="11"/>
        <color rgb="FF333333"/>
        <rFont val="Arial"/>
        <family val="2"/>
      </rPr>
      <t xml:space="preserve"> et le rapport de toutes leurs parties ; ensorte que l’ être appelé </t>
    </r>
    <r>
      <rPr>
        <i/>
        <sz val="11"/>
        <color rgb="FF333333"/>
        <rFont val="Arial"/>
        <family val="2"/>
      </rPr>
      <t>Dieu</t>
    </r>
    <r>
      <rPr>
        <sz val="11"/>
        <color rgb="FF333333"/>
        <rFont val="Arial"/>
        <family val="2"/>
      </rPr>
      <t xml:space="preserve"> a été tantôt le </t>
    </r>
    <r>
      <rPr>
        <i/>
        <sz val="11"/>
        <color rgb="FF333333"/>
        <rFont val="Arial"/>
        <family val="2"/>
      </rPr>
      <t>vent</t>
    </r>
    <r>
      <rPr>
        <sz val="11"/>
        <color rgb="FF333333"/>
        <rFont val="Arial"/>
        <family val="2"/>
      </rPr>
      <t xml:space="preserve"> , le </t>
    </r>
    <r>
      <rPr>
        <i/>
        <sz val="11"/>
        <color rgb="FF333333"/>
        <rFont val="Arial"/>
        <family val="2"/>
      </rPr>
      <t>feu</t>
    </r>
    <r>
      <rPr>
        <sz val="11"/>
        <color rgb="FF333333"/>
        <rFont val="Arial"/>
        <family val="2"/>
      </rPr>
      <t xml:space="preserve"> , l’ </t>
    </r>
    <r>
      <rPr>
        <i/>
        <sz val="11"/>
        <color rgb="FF333333"/>
        <rFont val="Arial"/>
        <family val="2"/>
      </rPr>
      <t>eau , tous les élémens</t>
    </r>
    <r>
      <rPr>
        <sz val="11"/>
        <color rgb="FF333333"/>
        <rFont val="Arial"/>
        <family val="2"/>
      </rPr>
      <t xml:space="preserve"> ; tantôt le </t>
    </r>
    <r>
      <rPr>
        <i/>
        <sz val="11"/>
        <color rgb="FF333333"/>
        <rFont val="Arial"/>
        <family val="2"/>
      </rPr>
      <t>soleil</t>
    </r>
    <r>
      <rPr>
        <sz val="11"/>
        <color rgb="FF333333"/>
        <rFont val="Arial"/>
        <family val="2"/>
      </rPr>
      <t xml:space="preserve"> , les </t>
    </r>
    <r>
      <rPr>
        <i/>
        <sz val="11"/>
        <color rgb="FF333333"/>
        <rFont val="Arial"/>
        <family val="2"/>
      </rPr>
      <t>astres</t>
    </r>
    <r>
      <rPr>
        <sz val="11"/>
        <color rgb="FF333333"/>
        <rFont val="Arial"/>
        <family val="2"/>
      </rPr>
      <t xml:space="preserve"> , les </t>
    </r>
    <r>
      <rPr>
        <i/>
        <sz val="11"/>
        <color rgb="FF333333"/>
        <rFont val="Arial"/>
        <family val="2"/>
      </rPr>
      <t>planètes</t>
    </r>
    <r>
      <rPr>
        <sz val="11"/>
        <color rgb="FF333333"/>
        <rFont val="Arial"/>
        <family val="2"/>
      </rPr>
      <t xml:space="preserve"> et leurs influences ; tantôt la </t>
    </r>
    <r>
      <rPr>
        <i/>
        <sz val="11"/>
        <color rgb="FF333333"/>
        <rFont val="Arial"/>
        <family val="2"/>
      </rPr>
      <t>matière</t>
    </r>
    <r>
      <rPr>
        <sz val="11"/>
        <color rgb="FF333333"/>
        <rFont val="Arial"/>
        <family val="2"/>
      </rPr>
      <t xml:space="preserve"> du </t>
    </r>
    <r>
      <rPr>
        <i/>
        <sz val="11"/>
        <color rgb="FF333333"/>
        <rFont val="Arial"/>
        <family val="2"/>
      </rPr>
      <t>monde visible</t>
    </r>
    <r>
      <rPr>
        <sz val="11"/>
        <color rgb="FF333333"/>
        <rFont val="Arial"/>
        <family val="2"/>
      </rPr>
      <t xml:space="preserve"> , la </t>
    </r>
    <r>
      <rPr>
        <i/>
        <sz val="11"/>
        <color rgb="FF333333"/>
        <rFont val="Arial"/>
        <family val="2"/>
      </rPr>
      <t>totalité</t>
    </r>
    <r>
      <rPr>
        <sz val="11"/>
        <color rgb="FF333333"/>
        <rFont val="Arial"/>
        <family val="2"/>
      </rPr>
      <t xml:space="preserve"> de l’ univers ; tantôt les </t>
    </r>
    <r>
      <rPr>
        <i/>
        <sz val="11"/>
        <color rgb="FF333333"/>
        <rFont val="Arial"/>
        <family val="2"/>
      </rPr>
      <t>qualités</t>
    </r>
    <r>
      <rPr>
        <sz val="11"/>
        <color rgb="FF333333"/>
        <rFont val="Arial"/>
        <family val="2"/>
      </rPr>
      <t xml:space="preserve"> abstraites et métaphysiques , telles que </t>
    </r>
    <r>
      <rPr>
        <i/>
        <sz val="11"/>
        <color rgb="FF333333"/>
        <rFont val="Arial"/>
        <family val="2"/>
      </rPr>
      <t>l’ espace , la durée , le</t>
    </r>
    <r>
      <rPr>
        <sz val="11"/>
        <color rgb="FF333333"/>
        <rFont val="Arial"/>
        <family val="2"/>
      </rPr>
      <t xml:space="preserve"> </t>
    </r>
    <r>
      <rPr>
        <i/>
        <sz val="11"/>
        <color rgb="FF333333"/>
        <rFont val="Arial"/>
        <family val="2"/>
      </rPr>
      <t>mouvement et l’ intelligence</t>
    </r>
    <r>
      <rPr>
        <sz val="11"/>
        <color rgb="FF333333"/>
        <rFont val="Arial"/>
        <family val="2"/>
      </rPr>
      <t xml:space="preserve"> ; et toujours avec ce résultat , que </t>
    </r>
    <r>
      <rPr>
        <i/>
        <sz val="11"/>
        <color rgb="FF333333"/>
        <rFont val="Arial"/>
        <family val="2"/>
      </rPr>
      <t>l’ idée de la divinité</t>
    </r>
    <r>
      <rPr>
        <sz val="11"/>
        <color rgb="FF333333"/>
        <rFont val="Arial"/>
        <family val="2"/>
      </rPr>
      <t xml:space="preserve"> n’ a point été une </t>
    </r>
    <r>
      <rPr>
        <b/>
        <i/>
        <sz val="11"/>
        <color rgb="FFCC3300"/>
        <rFont val="Arial"/>
        <family val="2"/>
      </rPr>
      <t>révélation</t>
    </r>
    <r>
      <rPr>
        <i/>
        <sz val="11"/>
        <color rgb="FF333333"/>
        <rFont val="Arial"/>
        <family val="2"/>
      </rPr>
      <t xml:space="preserve"> miraculeuse d’ êtres</t>
    </r>
    <r>
      <rPr>
        <sz val="11"/>
        <color rgb="FF333333"/>
        <rFont val="Arial"/>
        <family val="2"/>
      </rPr>
      <t xml:space="preserve"> </t>
    </r>
    <r>
      <rPr>
        <i/>
        <sz val="11"/>
        <color rgb="FF333333"/>
        <rFont val="Arial"/>
        <family val="2"/>
      </rPr>
      <t>invisibles</t>
    </r>
    <r>
      <rPr>
        <sz val="11"/>
        <color rgb="FF333333"/>
        <rFont val="Arial"/>
        <family val="2"/>
      </rPr>
      <t xml:space="preserve"> , mais une </t>
    </r>
    <r>
      <rPr>
        <i/>
        <sz val="11"/>
        <color rgb="FF333333"/>
        <rFont val="Arial"/>
        <family val="2"/>
      </rPr>
      <t>production naturelle de</t>
    </r>
    <r>
      <rPr>
        <sz val="11"/>
        <color rgb="FF333333"/>
        <rFont val="Arial"/>
        <family val="2"/>
      </rPr>
      <t xml:space="preserve"> </t>
    </r>
    <r>
      <rPr>
        <i/>
        <sz val="11"/>
        <color rgb="FF333333"/>
        <rFont val="Arial"/>
        <family val="2"/>
      </rPr>
      <t>l’ entendement</t>
    </r>
    <r>
      <rPr>
        <sz val="11"/>
        <color rgb="FF333333"/>
        <rFont val="Arial"/>
        <family val="2"/>
      </rPr>
      <t xml:space="preserve"> ; une opération de l’ esprit humain , dont elle a suivi les progrès et subi les révolutions , dans la connaissance du monde physique et de ses agens .</t>
    </r>
  </si>
  <si>
    <r>
      <t xml:space="preserve">Il y a encore un nombre de faits pareils à ceux que j’ ai rapportez , qui montrent que les songes sont souvent des </t>
    </r>
    <r>
      <rPr>
        <b/>
        <sz val="11"/>
        <color rgb="FFCC3300"/>
        <rFont val="Arial"/>
        <family val="2"/>
      </rPr>
      <t>révélations</t>
    </r>
    <r>
      <rPr>
        <sz val="11"/>
        <color rgb="FF333333"/>
        <rFont val="Arial"/>
        <family val="2"/>
      </rPr>
      <t xml:space="preserve"> divines .</t>
    </r>
  </si>
  <si>
    <r>
      <t xml:space="preserve">Ils l’ ont appris dans la </t>
    </r>
    <r>
      <rPr>
        <b/>
        <sz val="11"/>
        <color rgb="FFCC3300"/>
        <rFont val="Arial"/>
        <family val="2"/>
      </rPr>
      <t>révélation</t>
    </r>
    <r>
      <rPr>
        <sz val="11"/>
        <color rgb="FF333333"/>
        <rFont val="Arial"/>
        <family val="2"/>
      </rPr>
      <t xml:space="preserve"> , s’ ils ont été assez heureux pour cela ; ou bien dans cette loi qui , en imprimant en nous l’ idée du créateur , nous porte vers lui .</t>
    </r>
  </si>
  <si>
    <r>
      <t xml:space="preserve">Une </t>
    </r>
    <r>
      <rPr>
        <b/>
        <sz val="11"/>
        <color rgb="FFCC3300"/>
        <rFont val="Arial"/>
        <family val="2"/>
      </rPr>
      <t>révélation</t>
    </r>
    <r>
      <rPr>
        <sz val="11"/>
        <color rgb="FF333333"/>
        <rFont val="Arial"/>
        <family val="2"/>
      </rPr>
      <t xml:space="preserve"> qui seroit véritable , qui viendroit d’ un dieu juste et bon , et qui seroit nécessaire à tous les hommes , devroit être assez claire pour être entendue de tout le genre humain .</t>
    </r>
  </si>
  <si>
    <r>
      <t>Dieu</t>
    </r>
    <r>
      <rPr>
        <sz val="11"/>
        <color rgb="FF333333"/>
        <rFont val="Arial"/>
        <family val="2"/>
      </rPr>
      <t xml:space="preserve"> s’ étant reservé à lui seul la connoissance des choses futures , et n’ y aïant même que lui qui puisse les savoir , il est contre l’ essence de toutes les créatures , de quelque espece qu’ elles soient , de pouvoir les connoitre , à moins d’ une </t>
    </r>
    <r>
      <rPr>
        <b/>
        <sz val="11"/>
        <color rgb="FFCC3300"/>
        <rFont val="Arial"/>
        <family val="2"/>
      </rPr>
      <t>révélation</t>
    </r>
    <r>
      <rPr>
        <sz val="11"/>
        <color rgb="FF333333"/>
        <rFont val="Arial"/>
        <family val="2"/>
      </rPr>
      <t xml:space="preserve"> immédiate de la divinité : et en voici la preuve .</t>
    </r>
  </si>
  <si>
    <r>
      <t xml:space="preserve">En général la maniere dont on traitoit les consultans à </t>
    </r>
    <r>
      <rPr>
        <sz val="11"/>
        <color rgb="FF000000"/>
        <rFont val="Calibri"/>
        <family val="2"/>
        <scheme val="minor"/>
      </rPr>
      <t>Heliopolis</t>
    </r>
    <r>
      <rPr>
        <sz val="11"/>
        <color rgb="FF333333"/>
        <rFont val="Arial"/>
        <family val="2"/>
      </rPr>
      <t xml:space="preserve"> , soit pour le corps , soit pour l’ esprit , les amenoit peu à peu à une </t>
    </r>
    <r>
      <rPr>
        <b/>
        <sz val="11"/>
        <color rgb="FFCC3300"/>
        <rFont val="Arial"/>
        <family val="2"/>
      </rPr>
      <t>révelation</t>
    </r>
    <r>
      <rPr>
        <sz val="11"/>
        <color rgb="FF333333"/>
        <rFont val="Arial"/>
        <family val="2"/>
      </rPr>
      <t xml:space="preserve"> presque involontaire de tous leurs secrets .</t>
    </r>
  </si>
  <si>
    <r>
      <t xml:space="preserve">À ces mots , les juges firent entendre des murmures de mécontentement ; </t>
    </r>
    <r>
      <rPr>
        <sz val="11"/>
        <color rgb="FF000000"/>
        <rFont val="Calibri"/>
        <family val="2"/>
        <scheme val="minor"/>
      </rPr>
      <t>Mélitus</t>
    </r>
    <r>
      <rPr>
        <sz val="11"/>
        <color rgb="FF333333"/>
        <rFont val="Arial"/>
        <family val="2"/>
      </rPr>
      <t xml:space="preserve"> l’ auroit augmenté , s’ il avoit observé qu’ en autorisant les </t>
    </r>
    <r>
      <rPr>
        <b/>
        <sz val="11"/>
        <color rgb="FFCC3300"/>
        <rFont val="Arial"/>
        <family val="2"/>
      </rPr>
      <t>révélations</t>
    </r>
    <r>
      <rPr>
        <sz val="11"/>
        <color rgb="FF333333"/>
        <rFont val="Arial"/>
        <family val="2"/>
      </rPr>
      <t xml:space="preserve"> de </t>
    </r>
    <r>
      <rPr>
        <sz val="11"/>
        <color rgb="FF000000"/>
        <rFont val="Calibri"/>
        <family val="2"/>
        <scheme val="minor"/>
      </rPr>
      <t>Socrate</t>
    </r>
    <r>
      <rPr>
        <sz val="11"/>
        <color rgb="FF333333"/>
        <rFont val="Arial"/>
        <family val="2"/>
      </rPr>
      <t xml:space="preserve"> , on introduiroit tôt ou tard le fanatisme dans un pays où les imaginations sont si faciles à ébranler , et que plusieurs se feroient un devoir d’ obéir plutôt aux ordres d’ un esprit particulier , qu’ à ceux des magistrats .</t>
    </r>
  </si>
  <si>
    <r>
      <t xml:space="preserve">Ne voila ce pas des beaux miracles! </t>
    </r>
    <r>
      <rPr>
        <sz val="11"/>
        <color rgb="FF000000"/>
        <rFont val="Calibri"/>
        <family val="2"/>
        <scheme val="minor"/>
      </rPr>
      <t xml:space="preserve">Si nos christicoles disent que leurs pretendus saints ont resuscités des morts et qu’ ils avoient des </t>
    </r>
    <r>
      <rPr>
        <b/>
        <sz val="11"/>
        <color rgb="FFCC3300"/>
        <rFont val="Calibri"/>
        <family val="2"/>
        <scheme val="minor"/>
      </rPr>
      <t>revelations</t>
    </r>
    <r>
      <rPr>
        <sz val="11"/>
        <color rgb="FF000000"/>
        <rFont val="Calibri"/>
        <family val="2"/>
        <scheme val="minor"/>
      </rPr>
      <t xml:space="preserve"> divines , pareillement les païens avoient desjà dits avant eux , qu’ Athalides fils de Mercure avoit obtenu de son pere le don de pouvoir vivre , mourir et resusciter quand il voudroit , et qu’ il avoit aussi la connoissance de tout ce qui se faisoit en ce monde ci et en l’ autre .</t>
    </r>
  </si>
  <si>
    <r>
      <t xml:space="preserve">La question , </t>
    </r>
    <r>
      <rPr>
        <i/>
        <sz val="11"/>
        <color rgb="FF333333"/>
        <rFont val="Arial"/>
        <family val="2"/>
      </rPr>
      <t>pourquoi il existe quelque chose ,</t>
    </r>
    <r>
      <rPr>
        <sz val="11"/>
        <color rgb="FF333333"/>
        <rFont val="Arial"/>
        <family val="2"/>
      </rPr>
      <t xml:space="preserve"> est la plus embarrassante que la philosophie pût se proposer ; et il n’ y a que la </t>
    </r>
    <r>
      <rPr>
        <b/>
        <sz val="11"/>
        <color rgb="FFCC3300"/>
        <rFont val="Arial"/>
        <family val="2"/>
      </rPr>
      <t>révélation</t>
    </r>
    <r>
      <rPr>
        <sz val="11"/>
        <color rgb="FF333333"/>
        <rFont val="Arial"/>
        <family val="2"/>
      </rPr>
      <t xml:space="preserve"> qui y réponde .</t>
    </r>
  </si>
  <si>
    <r>
      <t xml:space="preserve">Celle qui n’ admet qu’ une </t>
    </r>
    <r>
      <rPr>
        <b/>
        <sz val="11"/>
        <color rgb="FFCC3300"/>
        <rFont val="Arial"/>
        <family val="2"/>
      </rPr>
      <t>révélation</t>
    </r>
    <r>
      <rPr>
        <sz val="11"/>
        <color rgb="FF333333"/>
        <rFont val="Arial"/>
        <family val="2"/>
      </rPr>
      <t xml:space="preserve"> est la plus ancienne et paroit la plus sure ; celle qui en admet trois est la plus moderne et paroit la plus consequente ; celle qui en admet deux et rejette la troisiéme peut bien être la meilleure , mais elle a certainement tous les préjugés contre elle ; l’ inconsequence saute aux yeux .</t>
    </r>
  </si>
  <si>
    <r>
      <t xml:space="preserve">Cette doctrine n’ a , je pense , rien de contraire à tout ce que la </t>
    </r>
    <r>
      <rPr>
        <b/>
        <sz val="11"/>
        <color rgb="FFCC3300"/>
        <rFont val="Arial"/>
        <family val="2"/>
      </rPr>
      <t>révélation</t>
    </r>
    <r>
      <rPr>
        <sz val="11"/>
        <color rgb="FF333333"/>
        <rFont val="Arial"/>
        <family val="2"/>
      </rPr>
      <t xml:space="preserve"> nous enseigne d’ un ordre surnaturel , et de l’ impeccabilité dont les ames jouiront dans une vie à venir .</t>
    </r>
  </si>
  <si>
    <r>
      <t xml:space="preserve">La même distinction se fait remarquer parmi les écrivains religieux : les uns dont j’ ai déjà parlé dans les chapitres précédents s’ en sont tenus à l’ influence de la religion sur notre coeur : les autres , tels que </t>
    </r>
    <r>
      <rPr>
        <sz val="11"/>
        <color rgb="FF000000"/>
        <rFont val="Calibri"/>
        <family val="2"/>
        <scheme val="minor"/>
      </rPr>
      <t>Jacob</t>
    </r>
    <r>
      <rPr>
        <sz val="11"/>
        <color rgb="FF333333"/>
        <rFont val="Arial"/>
        <family val="2"/>
      </rPr>
      <t xml:space="preserve"> </t>
    </r>
    <r>
      <rPr>
        <sz val="11"/>
        <color rgb="FF000000"/>
        <rFont val="Calibri"/>
        <family val="2"/>
        <scheme val="minor"/>
      </rPr>
      <t>Boehme</t>
    </r>
    <r>
      <rPr>
        <sz val="11"/>
        <color rgb="FF333333"/>
        <rFont val="Arial"/>
        <family val="2"/>
      </rPr>
      <t xml:space="preserve"> , en </t>
    </r>
    <r>
      <rPr>
        <sz val="11"/>
        <color rgb="FF000000"/>
        <rFont val="Calibri"/>
        <family val="2"/>
        <scheme val="minor"/>
      </rPr>
      <t>Allemagne</t>
    </r>
    <r>
      <rPr>
        <sz val="11"/>
        <color rgb="FF333333"/>
        <rFont val="Arial"/>
        <family val="2"/>
      </rPr>
      <t xml:space="preserve"> , saint </t>
    </r>
    <r>
      <rPr>
        <sz val="11"/>
        <color rgb="FF000000"/>
        <rFont val="Calibri"/>
        <family val="2"/>
        <scheme val="minor"/>
      </rPr>
      <t>Martin</t>
    </r>
    <r>
      <rPr>
        <sz val="11"/>
        <color rgb="FF333333"/>
        <rFont val="Arial"/>
        <family val="2"/>
      </rPr>
      <t xml:space="preserve"> , en </t>
    </r>
    <r>
      <rPr>
        <sz val="11"/>
        <color rgb="FF000000"/>
        <rFont val="Calibri"/>
        <family val="2"/>
        <scheme val="minor"/>
      </rPr>
      <t>France</t>
    </r>
    <r>
      <rPr>
        <sz val="11"/>
        <color rgb="FF333333"/>
        <rFont val="Arial"/>
        <family val="2"/>
      </rPr>
      <t xml:space="preserve"> , et bien d’ autres encore , ont cru trouver dans la </t>
    </r>
    <r>
      <rPr>
        <b/>
        <sz val="11"/>
        <color rgb="FFCC3300"/>
        <rFont val="Arial"/>
        <family val="2"/>
      </rPr>
      <t>révélation</t>
    </r>
    <r>
      <rPr>
        <sz val="11"/>
        <color rgb="FF333333"/>
        <rFont val="Arial"/>
        <family val="2"/>
      </rPr>
      <t xml:space="preserve"> du christianisme des paroles mystérieuses qui pouvoient servir à dévoiler les lois de la création .</t>
    </r>
  </si>
  <si>
    <r>
      <t xml:space="preserve">Quelque autre </t>
    </r>
    <r>
      <rPr>
        <b/>
        <sz val="11"/>
        <color rgb="FFCC3300"/>
        <rFont val="Arial"/>
        <family val="2"/>
      </rPr>
      <t>révélation</t>
    </r>
    <r>
      <rPr>
        <sz val="11"/>
        <color rgb="FF333333"/>
        <rFont val="Arial"/>
        <family val="2"/>
      </rPr>
      <t xml:space="preserve"> viendra qui amènera la fin de cette terrible tragédie .</t>
    </r>
  </si>
  <si>
    <r>
      <t xml:space="preserve">Une pensée fixe s’ était emparée de lui : </t>
    </r>
    <r>
      <rPr>
        <sz val="11"/>
        <color rgb="FF000000"/>
        <rFont val="Calibri"/>
        <family val="2"/>
        <scheme val="minor"/>
      </rPr>
      <t>Thérèse</t>
    </r>
    <r>
      <rPr>
        <sz val="11"/>
        <color rgb="FF333333"/>
        <rFont val="Arial"/>
        <family val="2"/>
      </rPr>
      <t xml:space="preserve"> allait faire des </t>
    </r>
    <r>
      <rPr>
        <b/>
        <sz val="11"/>
        <color rgb="FFCC3300"/>
        <rFont val="Arial"/>
        <family val="2"/>
      </rPr>
      <t>révélations</t>
    </r>
    <r>
      <rPr>
        <sz val="11"/>
        <color rgb="FF333333"/>
        <rFont val="Arial"/>
        <family val="2"/>
      </rPr>
      <t xml:space="preserve"> , poussée à bout par la souffrance , et il lui fallait la bâillonner , arrêter les aveux dans sa gorge .</t>
    </r>
  </si>
  <si>
    <r>
      <t xml:space="preserve">Aucune </t>
    </r>
    <r>
      <rPr>
        <b/>
        <sz val="11"/>
        <color rgb="FFCC3300"/>
        <rFont val="Arial"/>
        <family val="2"/>
      </rPr>
      <t>révélation</t>
    </r>
    <r>
      <rPr>
        <sz val="11"/>
        <color rgb="FF333333"/>
        <rFont val="Arial"/>
        <family val="2"/>
      </rPr>
      <t xml:space="preserve"> des amis .</t>
    </r>
  </si>
  <si>
    <r>
      <t xml:space="preserve">Il a été empêché de faire ici cette </t>
    </r>
    <r>
      <rPr>
        <b/>
        <sz val="11"/>
        <color rgb="FFCC3300"/>
        <rFont val="Arial"/>
        <family val="2"/>
      </rPr>
      <t>révélation</t>
    </r>
    <r>
      <rPr>
        <sz val="11"/>
        <color rgb="FF333333"/>
        <rFont val="Arial"/>
        <family val="2"/>
      </rPr>
      <t xml:space="preserve"> , mais le fait demeure confirmé par la déposition de me </t>
    </r>
    <r>
      <rPr>
        <sz val="11"/>
        <color rgb="FF000000"/>
        <rFont val="Calibri"/>
        <family val="2"/>
        <scheme val="minor"/>
      </rPr>
      <t>Demange</t>
    </r>
    <r>
      <rPr>
        <sz val="11"/>
        <color rgb="FF333333"/>
        <rFont val="Arial"/>
        <family val="2"/>
      </rPr>
      <t xml:space="preserve"> .</t>
    </r>
  </si>
  <si>
    <r>
      <t xml:space="preserve">Une foule de prétendues </t>
    </r>
    <r>
      <rPr>
        <b/>
        <sz val="11"/>
        <color rgb="FFCC3300"/>
        <rFont val="Arial"/>
        <family val="2"/>
      </rPr>
      <t>révélations</t>
    </r>
    <r>
      <rPr>
        <sz val="11"/>
        <color rgb="FF333333"/>
        <rFont val="Arial"/>
        <family val="2"/>
      </rPr>
      <t xml:space="preserve"> sont venues ébranler la croyance en la mythologie populaire .</t>
    </r>
  </si>
  <si>
    <r>
      <t xml:space="preserve">Monde énormément puissant , que l’ on méprise en détail , et qui , par moments , terrifie , quand il apparaît aux yeux dans quelqu’ une de ses grandes </t>
    </r>
    <r>
      <rPr>
        <b/>
        <sz val="11"/>
        <color rgb="FFC00000"/>
        <rFont val="Arial"/>
        <family val="2"/>
      </rPr>
      <t>révélations</t>
    </r>
    <r>
      <rPr>
        <sz val="11"/>
        <color rgb="FF333333"/>
        <rFont val="Arial"/>
        <family val="2"/>
      </rPr>
      <t xml:space="preserve"> imprévues .</t>
    </r>
  </si>
  <si>
    <r>
      <t xml:space="preserve">J’ ai des </t>
    </r>
    <r>
      <rPr>
        <b/>
        <sz val="11"/>
        <color rgb="FFC00000"/>
        <rFont val="Arial"/>
        <family val="2"/>
      </rPr>
      <t>révélations</t>
    </r>
    <r>
      <rPr>
        <sz val="11"/>
        <color rgb="FF333333"/>
        <rFont val="Arial"/>
        <family val="2"/>
      </rPr>
      <t xml:space="preserve"> importantes à lui faire .</t>
    </r>
  </si>
  <si>
    <r>
      <t xml:space="preserve">et la société chrétienne , qui s’ étend partout et règne sur toutes les autres sociétés par la force de son industrie , de ses lumières , de sa raison , de ses armes , de sa religion et de sa politique , sont les sociétés où nous devons trouver la </t>
    </r>
    <r>
      <rPr>
        <b/>
        <sz val="11"/>
        <color rgb="FFCC3300"/>
        <rFont val="Arial"/>
        <family val="2"/>
      </rPr>
      <t>révélation</t>
    </r>
    <r>
      <rPr>
        <sz val="11"/>
        <color rgb="FF333333"/>
        <rFont val="Arial"/>
        <family val="2"/>
      </rPr>
      <t xml:space="preserve"> de la loi écrite , ou autrement l’ écriture de la loi générale , dont tous les autres peuples nous offrent dans leurs lois locales une connoissance imparfaite .</t>
    </r>
  </si>
  <si>
    <r>
      <t xml:space="preserve">Toute religion qui n’ admet pas la loi du progrès dans l’ humanité , ou , si l’ on veut , la </t>
    </r>
    <r>
      <rPr>
        <b/>
        <sz val="11"/>
        <color rgb="FFCC3300"/>
        <rFont val="Arial"/>
        <family val="2"/>
      </rPr>
      <t>révélation</t>
    </r>
    <r>
      <rPr>
        <sz val="11"/>
        <color rgb="FF333333"/>
        <rFont val="Arial"/>
        <family val="2"/>
      </rPr>
      <t xml:space="preserve"> successive ; toute loi prétendue divine qui établit qu’ à un certain moment de la vie de l’ humanité , </t>
    </r>
    <r>
      <rPr>
        <sz val="11"/>
        <color rgb="FF000000"/>
        <rFont val="Calibri"/>
        <family val="2"/>
        <scheme val="minor"/>
      </rPr>
      <t>Dieu</t>
    </r>
    <r>
      <rPr>
        <sz val="11"/>
        <color rgb="FF333333"/>
        <rFont val="Arial"/>
        <family val="2"/>
      </rPr>
      <t xml:space="preserve"> a dit aux hommes son dernier mot , doit fatalement être engloutie sous ses propres ruines , aussi bien que toute loi humaine qui s’ impose aux hommes comme le dernier mot de leur propre sagesse .</t>
    </r>
  </si>
  <si>
    <r>
      <t xml:space="preserve">Elle lui dira les trois </t>
    </r>
    <r>
      <rPr>
        <b/>
        <sz val="11"/>
        <color rgb="FFCC3300"/>
        <rFont val="Arial"/>
        <family val="2"/>
      </rPr>
      <t>révélations</t>
    </r>
    <r>
      <rPr>
        <sz val="11"/>
        <color rgb="FF333333"/>
        <rFont val="Arial"/>
        <family val="2"/>
      </rPr>
      <t xml:space="preserve"> qu’ elle a reçues , comment </t>
    </r>
    <r>
      <rPr>
        <sz val="11"/>
        <color rgb="FF000000"/>
        <rFont val="Calibri"/>
        <family val="2"/>
        <scheme val="minor"/>
      </rPr>
      <t>Rome</t>
    </r>
    <r>
      <rPr>
        <sz val="11"/>
        <color rgb="FF333333"/>
        <rFont val="Arial"/>
        <family val="2"/>
      </rPr>
      <t xml:space="preserve"> lui apprit le juste , et la </t>
    </r>
    <r>
      <rPr>
        <sz val="11"/>
        <color rgb="FF000000"/>
        <rFont val="Calibri"/>
        <family val="2"/>
        <scheme val="minor"/>
      </rPr>
      <t>Grèce</t>
    </r>
    <r>
      <rPr>
        <sz val="11"/>
        <color rgb="FF333333"/>
        <rFont val="Arial"/>
        <family val="2"/>
      </rPr>
      <t xml:space="preserve"> le beau , et la </t>
    </r>
    <r>
      <rPr>
        <sz val="11"/>
        <color rgb="FF000000"/>
        <rFont val="Calibri"/>
        <family val="2"/>
        <scheme val="minor"/>
      </rPr>
      <t>Judée</t>
    </r>
    <r>
      <rPr>
        <sz val="11"/>
        <color rgb="FF333333"/>
        <rFont val="Arial"/>
        <family val="2"/>
      </rPr>
      <t xml:space="preserve"> le saint .</t>
    </r>
  </si>
  <si>
    <r>
      <t xml:space="preserve">Voici les paroles mêmes de </t>
    </r>
    <r>
      <rPr>
        <sz val="11"/>
        <color rgb="FF000000"/>
        <rFont val="Calibri"/>
        <family val="2"/>
        <scheme val="minor"/>
      </rPr>
      <t>Locke</t>
    </r>
    <r>
      <rPr>
        <sz val="11"/>
        <color rgb="FF333333"/>
        <rFont val="Arial"/>
        <family val="2"/>
      </rPr>
      <t xml:space="preserve"> : "nulle proposition ne peut être reçue pour révélation divine , ou obtenir l’ assentiment qui est dû à toute </t>
    </r>
    <r>
      <rPr>
        <b/>
        <sz val="11"/>
        <color rgb="FFCC3300"/>
        <rFont val="Arial"/>
        <family val="2"/>
      </rPr>
      <t>révélation</t>
    </r>
    <r>
      <rPr>
        <sz val="11"/>
        <color rgb="FF333333"/>
        <rFont val="Arial"/>
        <family val="2"/>
      </rPr>
      <t xml:space="preserve"> émanée de </t>
    </r>
    <r>
      <rPr>
        <sz val="11"/>
        <color rgb="FF000000"/>
        <rFont val="Calibri"/>
        <family val="2"/>
        <scheme val="minor"/>
      </rPr>
      <t>Dieu</t>
    </r>
    <r>
      <rPr>
        <sz val="11"/>
        <color rgb="FF333333"/>
        <rFont val="Arial"/>
        <family val="2"/>
      </rPr>
      <t xml:space="preserve"> , ... etc ." </t>
    </r>
  </si>
  <si>
    <r>
      <t xml:space="preserve">Ah! ah! le valet du prisonnier ... Si je pouvais l’ amener à des </t>
    </r>
    <r>
      <rPr>
        <b/>
        <sz val="11"/>
        <color rgb="FFC00000"/>
        <rFont val="Arial"/>
        <family val="2"/>
      </rPr>
      <t>révélations</t>
    </r>
    <r>
      <rPr>
        <sz val="11"/>
        <color rgb="FF333333"/>
        <rFont val="Arial"/>
        <family val="2"/>
      </rPr>
      <t xml:space="preserve"> ...</t>
    </r>
  </si>
  <si>
    <r>
      <t xml:space="preserve">C’ était par elle qu’ il avait </t>
    </r>
    <r>
      <rPr>
        <b/>
        <sz val="11"/>
        <color rgb="FFCC3300"/>
        <rFont val="Arial"/>
        <family val="2"/>
      </rPr>
      <t>révélation</t>
    </r>
    <r>
      <rPr>
        <sz val="11"/>
        <color rgb="FF333333"/>
        <rFont val="Arial"/>
        <family val="2"/>
      </rPr>
      <t xml:space="preserve"> du monde , de l’ espace , du temps , en elle que tout lui apparaissait .</t>
    </r>
  </si>
  <si>
    <r>
      <t xml:space="preserve">En voyant </t>
    </r>
    <r>
      <rPr>
        <sz val="11"/>
        <color rgb="FF000000"/>
        <rFont val="Calibri"/>
        <family val="2"/>
        <scheme val="minor"/>
      </rPr>
      <t>Clappique</t>
    </r>
    <r>
      <rPr>
        <sz val="11"/>
        <color rgb="FF333333"/>
        <rFont val="Arial"/>
        <family val="2"/>
      </rPr>
      <t xml:space="preserve"> sortir de la brume , il avait eu la </t>
    </r>
    <r>
      <rPr>
        <b/>
        <sz val="11"/>
        <color rgb="FFCC3300"/>
        <rFont val="Arial"/>
        <family val="2"/>
      </rPr>
      <t>révélation</t>
    </r>
    <r>
      <rPr>
        <sz val="11"/>
        <color rgb="FF333333"/>
        <rFont val="Arial"/>
        <family val="2"/>
      </rPr>
      <t xml:space="preserve"> de sa propre folie .</t>
    </r>
  </si>
  <si>
    <r>
      <t xml:space="preserve">Il y a tout à perdre à y voir la </t>
    </r>
    <r>
      <rPr>
        <b/>
        <sz val="11"/>
        <color rgb="FFCC3300"/>
        <rFont val="Arial"/>
        <family val="2"/>
      </rPr>
      <t>révélation</t>
    </r>
    <r>
      <rPr>
        <sz val="11"/>
        <color rgb="FF333333"/>
        <rFont val="Arial"/>
        <family val="2"/>
      </rPr>
      <t xml:space="preserve"> d’ une certaine qualité conceptualisable .</t>
    </r>
  </si>
  <si>
    <r>
      <t xml:space="preserve">Pour la première fois , à cette minute , elle venait d’ avoir la </t>
    </r>
    <r>
      <rPr>
        <b/>
        <sz val="11"/>
        <color rgb="FFCC3300"/>
        <rFont val="Arial"/>
        <family val="2"/>
      </rPr>
      <t>révélation</t>
    </r>
    <r>
      <rPr>
        <sz val="11"/>
        <color rgb="FF333333"/>
        <rFont val="Arial"/>
        <family val="2"/>
      </rPr>
      <t xml:space="preserve"> de son état .</t>
    </r>
  </si>
  <si>
    <r>
      <t xml:space="preserve">Monsieur l’ </t>
    </r>
    <r>
      <rPr>
        <sz val="11"/>
        <color rgb="FF000000"/>
        <rFont val="Calibri"/>
        <family val="2"/>
        <scheme val="minor"/>
      </rPr>
      <t>Inspecteur</t>
    </r>
    <r>
      <rPr>
        <sz val="11"/>
        <color rgb="FF333333"/>
        <rFont val="Arial"/>
        <family val="2"/>
      </rPr>
      <t xml:space="preserve"> , voici justement ces demoiselles </t>
    </r>
    <r>
      <rPr>
        <sz val="11"/>
        <color rgb="FF000000"/>
        <rFont val="Calibri"/>
        <family val="2"/>
        <scheme val="minor"/>
      </rPr>
      <t>Mangebois</t>
    </r>
    <r>
      <rPr>
        <sz val="11"/>
        <color rgb="FF333333"/>
        <rFont val="Arial"/>
        <family val="2"/>
      </rPr>
      <t xml:space="preserve"> qui nous ont promis des </t>
    </r>
    <r>
      <rPr>
        <b/>
        <sz val="11"/>
        <color rgb="FFCC3300"/>
        <rFont val="Arial"/>
        <family val="2"/>
      </rPr>
      <t>révélations</t>
    </r>
    <r>
      <rPr>
        <sz val="11"/>
        <color rgb="FF333333"/>
        <rFont val="Arial"/>
        <family val="2"/>
      </rPr>
      <t xml:space="preserve"> .</t>
    </r>
  </si>
  <si>
    <r>
      <t xml:space="preserve">L’ orgueilleux n’ avait pas seulement le front de nier la </t>
    </r>
    <r>
      <rPr>
        <b/>
        <sz val="11"/>
        <color rgb="FFCC3300"/>
        <rFont val="Arial"/>
        <family val="2"/>
      </rPr>
      <t>révélation</t>
    </r>
    <r>
      <rPr>
        <sz val="11"/>
        <color rgb="FF333333"/>
        <rFont val="Arial"/>
        <family val="2"/>
      </rPr>
      <t xml:space="preserve"> des écritures .</t>
    </r>
  </si>
  <si>
    <r>
      <t xml:space="preserve">Mais , surtout , ce qui , pendant tout cet entretien , n’ avait cessé de le surprendre , de le bouleverser , c’ était le visage accueillant de </t>
    </r>
    <r>
      <rPr>
        <sz val="11"/>
        <color rgb="FF000000"/>
        <rFont val="Calibri"/>
        <family val="2"/>
        <scheme val="minor"/>
      </rPr>
      <t>Jacques</t>
    </r>
    <r>
      <rPr>
        <sz val="11"/>
        <color rgb="FF333333"/>
        <rFont val="Arial"/>
        <family val="2"/>
      </rPr>
      <t xml:space="preserve"> , son front détendu , réfléchi , la maturité de son regard , l’ autorité inattendue qui émanait de sa personne . </t>
    </r>
    <r>
      <rPr>
        <sz val="11"/>
        <color rgb="FF000000"/>
        <rFont val="Calibri"/>
        <family val="2"/>
        <scheme val="minor"/>
      </rPr>
      <t xml:space="preserve">Une </t>
    </r>
    <r>
      <rPr>
        <b/>
        <sz val="11"/>
        <color rgb="FFCC3300"/>
        <rFont val="Calibri"/>
        <family val="2"/>
        <scheme val="minor"/>
      </rPr>
      <t>révélation</t>
    </r>
    <r>
      <rPr>
        <sz val="11"/>
        <color rgb="FF000000"/>
        <rFont val="Calibri"/>
        <family val="2"/>
        <scheme val="minor"/>
      </rPr>
      <t xml:space="preserve"> , pour Antoine .</t>
    </r>
  </si>
  <si>
    <r>
      <t xml:space="preserve">Mes réflexions et mes lectures avaient soulevé en moi bien des doutes , notamment sur l’ intervention , dans l’ univers , d’ une volonté particulière , à un moment quelconque . </t>
    </r>
    <r>
      <rPr>
        <sz val="11"/>
        <color rgb="FF000000"/>
        <rFont val="Calibri"/>
        <family val="2"/>
        <scheme val="minor"/>
      </rPr>
      <t xml:space="preserve">C’ est tout le problème de la </t>
    </r>
    <r>
      <rPr>
        <b/>
        <sz val="11"/>
        <color rgb="FFCC3300"/>
        <rFont val="Calibri"/>
        <family val="2"/>
        <scheme val="minor"/>
      </rPr>
      <t>révélation</t>
    </r>
    <r>
      <rPr>
        <sz val="11"/>
        <color rgb="FF000000"/>
        <rFont val="Calibri"/>
        <family val="2"/>
        <scheme val="minor"/>
      </rPr>
      <t xml:space="preserve"> .</t>
    </r>
  </si>
  <si>
    <r>
      <t xml:space="preserve">La </t>
    </r>
    <r>
      <rPr>
        <b/>
        <sz val="11"/>
        <color rgb="FFCC3300"/>
        <rFont val="Arial"/>
        <family val="2"/>
      </rPr>
      <t>révélation</t>
    </r>
    <r>
      <rPr>
        <sz val="11"/>
        <color rgb="FF333333"/>
        <rFont val="Arial"/>
        <family val="2"/>
      </rPr>
      <t xml:space="preserve"> n’ a pas été une inspiration poétique ou philosophique .</t>
    </r>
  </si>
  <si>
    <r>
      <t xml:space="preserve">Dieu se manifeste par la nature et par la révélation : une seule et même vérité fait l’ accord de l’ une et de l’ autre ; entre l’ une et l’ autre , il ne saurait y avoir de contradiction ou de différence : si la </t>
    </r>
    <r>
      <rPr>
        <b/>
        <sz val="11"/>
        <color rgb="FFCC3300"/>
        <rFont val="Arial"/>
        <family val="2"/>
      </rPr>
      <t>révélation</t>
    </r>
    <r>
      <rPr>
        <sz val="11"/>
        <color rgb="FF333333"/>
        <rFont val="Arial"/>
        <family val="2"/>
      </rPr>
      <t xml:space="preserve"> contredisait la loi de nature ou différait d’ elle , elle serait hors de la vérité .</t>
    </r>
  </si>
  <si>
    <r>
      <t xml:space="preserve">Ce qui est un crime de trahison , même avant une telle </t>
    </r>
    <r>
      <rPr>
        <b/>
        <sz val="11"/>
        <color rgb="FFCC3300"/>
        <rFont val="Arial"/>
        <family val="2"/>
      </rPr>
      <t>révélation</t>
    </r>
    <r>
      <rPr>
        <sz val="11"/>
        <color rgb="FF333333"/>
        <rFont val="Arial"/>
        <family val="2"/>
      </rPr>
      <t xml:space="preserve"> , bien plus encore après , c’ est de mettre en doute que Dieu soit la seule chose qui mérite d’ être aimée .</t>
    </r>
  </si>
  <si>
    <r>
      <t xml:space="preserve">Alors je me redemandais s’ il était certain que les </t>
    </r>
    <r>
      <rPr>
        <b/>
        <sz val="11"/>
        <color rgb="FFCC3300"/>
        <rFont val="Arial"/>
        <family val="2"/>
      </rPr>
      <t>révélations</t>
    </r>
    <r>
      <rPr>
        <sz val="11"/>
        <color rgb="FF333333"/>
        <rFont val="Arial"/>
        <family val="2"/>
      </rPr>
      <t xml:space="preserve"> de la doucheuse fussent fausses .</t>
    </r>
  </si>
  <si>
    <r>
      <t xml:space="preserve">Puis , attendant du jeu de la </t>
    </r>
    <r>
      <rPr>
        <sz val="11"/>
        <color rgb="FF000000"/>
        <rFont val="Calibri"/>
        <family val="2"/>
        <scheme val="minor"/>
      </rPr>
      <t>Berma</t>
    </r>
    <r>
      <rPr>
        <sz val="11"/>
        <color rgb="FF333333"/>
        <rFont val="Arial"/>
        <family val="2"/>
      </rPr>
      <t xml:space="preserve"> des </t>
    </r>
    <r>
      <rPr>
        <b/>
        <sz val="11"/>
        <color rgb="FFCC3300"/>
        <rFont val="Arial"/>
        <family val="2"/>
      </rPr>
      <t>révélations</t>
    </r>
    <r>
      <rPr>
        <sz val="11"/>
        <color rgb="FF333333"/>
        <rFont val="Arial"/>
        <family val="2"/>
      </rPr>
      <t xml:space="preserve"> sur certains aspects de la noblesse , de la douleur , il me semblait que ce qu’ il y avait de grand , de réel dans ce jeu , devait l’ être davantage si l’ actrice le superposait à une oeuvre d’ une valeur véritable au lieu de broder en somme du vrai et du beau sur une trame médiocre et vulgaire .</t>
    </r>
  </si>
  <si>
    <r>
      <t xml:space="preserve">Hier , aux </t>
    </r>
    <r>
      <rPr>
        <sz val="11"/>
        <color rgb="FF000000"/>
        <rFont val="Calibri"/>
        <family val="2"/>
        <scheme val="minor"/>
      </rPr>
      <t>Mathurins</t>
    </r>
    <r>
      <rPr>
        <sz val="11"/>
        <color rgb="FF333333"/>
        <rFont val="Arial"/>
        <family val="2"/>
      </rPr>
      <t xml:space="preserve"> , </t>
    </r>
    <r>
      <rPr>
        <i/>
        <sz val="11"/>
        <color rgb="FF333333"/>
        <rFont val="Arial"/>
        <family val="2"/>
      </rPr>
      <t>nono ,</t>
    </r>
    <r>
      <rPr>
        <sz val="11"/>
        <color rgb="FF333333"/>
        <rFont val="Arial"/>
        <family val="2"/>
      </rPr>
      <t xml:space="preserve"> trois actes qui sont une </t>
    </r>
    <r>
      <rPr>
        <b/>
        <sz val="11"/>
        <color rgb="FFCC3300"/>
        <rFont val="Arial"/>
        <family val="2"/>
      </rPr>
      <t>révélation</t>
    </r>
    <r>
      <rPr>
        <sz val="11"/>
        <color rgb="FF333333"/>
        <rFont val="Arial"/>
        <family val="2"/>
      </rPr>
      <t xml:space="preserve"> .</t>
    </r>
  </si>
  <si>
    <r>
      <t xml:space="preserve">Joie depiece et si esface La dolor qui ençois i ert ; Li diaus s’ an fuit , si i apert Joie , qui formant les </t>
    </r>
    <r>
      <rPr>
        <b/>
        <sz val="11"/>
        <color rgb="FFC00000"/>
        <rFont val="Calibri"/>
        <family val="2"/>
        <scheme val="minor"/>
      </rPr>
      <t>revele</t>
    </r>
    <r>
      <rPr>
        <sz val="11"/>
        <color rgb="FF000000"/>
        <rFont val="Calibri"/>
        <family val="2"/>
        <scheme val="minor"/>
      </rPr>
      <t xml:space="preserve"> .</t>
    </r>
  </si>
  <si>
    <r>
      <t xml:space="preserve">Mais Dieux a cui rienz n’ est celei , Cui tuit secreit sunt </t>
    </r>
    <r>
      <rPr>
        <b/>
        <sz val="11"/>
        <color rgb="FFC00000"/>
        <rFont val="Calibri"/>
        <family val="2"/>
        <scheme val="minor"/>
      </rPr>
      <t>revelei</t>
    </r>
    <r>
      <rPr>
        <sz val="11"/>
        <color rgb="FF000000"/>
        <rFont val="Calibri"/>
        <family val="2"/>
        <scheme val="minor"/>
      </rPr>
      <t xml:space="preserve"> , A cui nul cuer ne sunt covert , I ouvra si , a descovert , Que chacuns but tant com il pot Et s’ en remaint autant ou pot , Quant chacuns ot asseiz beü , Come au coumancier ot eü .</t>
    </r>
  </si>
  <si>
    <r>
      <t xml:space="preserve">C’ est la proiere que Theophiles dist devant Nostre Dame Sainte roïne bele , Glorieuse pucele , Dame de grace plaine Par qui toz biens </t>
    </r>
    <r>
      <rPr>
        <b/>
        <sz val="11"/>
        <color rgb="FFC00000"/>
        <rFont val="Calibri"/>
        <family val="2"/>
        <scheme val="minor"/>
      </rPr>
      <t>revele</t>
    </r>
    <r>
      <rPr>
        <sz val="11"/>
        <color rgb="FF000000"/>
        <rFont val="Calibri"/>
        <family val="2"/>
        <scheme val="minor"/>
      </rPr>
      <t xml:space="preserve"> , Qu’ au besoing vous apele Delivres est de paine ; Qu’ a vous son cuer amaine Ou pardurable raine Avra joie novele .</t>
    </r>
  </si>
  <si>
    <r>
      <t xml:space="preserve">Quant j’ entendi que ce ert Sebile La Cumee , qui si abile Fu en son temps a prophecie , De joye adont Dieu remercie Qui a moy la fist </t>
    </r>
    <r>
      <rPr>
        <b/>
        <sz val="11"/>
        <color rgb="FFC00000"/>
        <rFont val="Calibri"/>
        <family val="2"/>
        <scheme val="minor"/>
      </rPr>
      <t>reveler</t>
    </r>
    <r>
      <rPr>
        <sz val="11"/>
        <color rgb="FF000000"/>
        <rFont val="Calibri"/>
        <family val="2"/>
        <scheme val="minor"/>
      </rPr>
      <t xml:space="preserve"> : Car d’ elle oz moult ouÿ parler .</t>
    </r>
  </si>
  <si>
    <r>
      <t xml:space="preserve">Si sera bien gardee , Car n’ appartient a </t>
    </r>
    <r>
      <rPr>
        <b/>
        <sz val="11"/>
        <color rgb="FFC00000"/>
        <rFont val="Calibri"/>
        <family val="2"/>
        <scheme val="minor"/>
      </rPr>
      <t>reveller</t>
    </r>
    <r>
      <rPr>
        <sz val="11"/>
        <color rgb="FF000000"/>
        <rFont val="Calibri"/>
        <family val="2"/>
        <scheme val="minor"/>
      </rPr>
      <t xml:space="preserve"> Le secrés de Dieu , n’ a parler De ce fors a ceulx qui commis Y a Dieux comme ses amis .</t>
    </r>
  </si>
  <si>
    <r>
      <t xml:space="preserve">Aussy , vous , ma dame , cuydant augmenter vostre honneur , le pourriez bien diminuer ; et , si vous en faictes la plaincte , vous ferez sçavoir ce que nul ne sçaict ; car , de son costé , vous estes asseurée que jamays il n’ en sera rien </t>
    </r>
    <r>
      <rPr>
        <b/>
        <sz val="11"/>
        <color rgb="FFCC3300"/>
        <rFont val="Arial"/>
        <family val="2"/>
      </rPr>
      <t>revelé</t>
    </r>
    <r>
      <rPr>
        <sz val="11"/>
        <color rgb="FF333333"/>
        <rFont val="Arial"/>
        <family val="2"/>
      </rPr>
      <t xml:space="preserve"> .</t>
    </r>
  </si>
  <si>
    <r>
      <t xml:space="preserve">Je sens en moy une flamme nouvelle , Laquelle vient d’ une cause excellente , Qui touts les jours me dit , et me </t>
    </r>
    <r>
      <rPr>
        <b/>
        <sz val="11"/>
        <color rgb="FFC00000"/>
        <rFont val="Calibri"/>
        <family val="2"/>
        <scheme val="minor"/>
      </rPr>
      <t>revelle</t>
    </r>
    <r>
      <rPr>
        <sz val="11"/>
        <color rgb="FF000000"/>
        <rFont val="Calibri"/>
        <family val="2"/>
        <scheme val="minor"/>
      </rPr>
      <t xml:space="preserve"> , Que demourer doy personne dolente .</t>
    </r>
  </si>
  <si>
    <r>
      <t xml:space="preserve">Zenon fut un philosophe natif en la cité d’ Erlée en Cypia , auditeur de Parmenides , ce Zenon trouva la Dialectique , ou invention de disputer artistement pour congnoistre le vray du faulx , et une fois qu’ il avoit encouragé quelzques jeunes gentilz hommes de son pays pour le remettre en liberté , par la mort de Neanchus , qui l’ usurpoit a force tele conspiration fut </t>
    </r>
    <r>
      <rPr>
        <b/>
        <sz val="11"/>
        <color rgb="FFC00000"/>
        <rFont val="Arial"/>
        <family val="2"/>
      </rPr>
      <t>revelée</t>
    </r>
    <r>
      <rPr>
        <sz val="11"/>
        <color rgb="FF333333"/>
        <rFont val="Arial"/>
        <family val="2"/>
      </rPr>
      <t xml:space="preserve"> au Tyran qui feit incontinent tourmenter le povre philosophe des plus estranges cruaultez dont il se pouvoit adviser , afin qu’ il accusast ses compagnons , mais il n’ en seut oncques tirer une parole servante a son intention , ains luy nommoit ses plus familiers et speciaulx amys , et entre ses tourmens declara qu’ il vouloit dire un mot a l’ oreille du Tyran , lequel incontinent se presenta , et adonc le povre martyr la luy arracha de la teste a belles dentz , puis tronsonna incontinent sa langue , et la luy cracha au visage .</t>
    </r>
  </si>
  <si>
    <r>
      <t xml:space="preserve">Ainsi Portius Cato disoit de troys choses seulement soy repentir . Sçavoir est , s’ il avoit iamais son secret à femme </t>
    </r>
    <r>
      <rPr>
        <b/>
        <sz val="11"/>
        <color rgb="FFCC3300"/>
        <rFont val="Arial"/>
        <family val="2"/>
      </rPr>
      <t>revelé</t>
    </r>
    <r>
      <rPr>
        <sz val="11"/>
        <color rgb="FF333333"/>
        <rFont val="Arial"/>
        <family val="2"/>
      </rPr>
      <t xml:space="preserve"> : si en oiziveté iamais avoit un iour passé : &amp; si par mer il avoit peregriné en lieu aultrement accessible par terre . </t>
    </r>
  </si>
  <si>
    <r>
      <t xml:space="preserve">A ses Amys , ausquelz on rapporta qu’ il estoit prisonnier Il n’ en est rien , de ce qu’ on vous </t>
    </r>
    <r>
      <rPr>
        <b/>
        <sz val="11"/>
        <color rgb="FFC00000"/>
        <rFont val="Calibri"/>
        <family val="2"/>
        <scheme val="minor"/>
      </rPr>
      <t>revelle</t>
    </r>
    <r>
      <rPr>
        <sz val="11"/>
        <color rgb="FF000000"/>
        <rFont val="Calibri"/>
        <family val="2"/>
        <scheme val="minor"/>
      </rPr>
      <t xml:space="preserve"> , Ceulx qui l’ on dit , ont faulte de cervelle , Car en mon cas il n’ y a mesprison , Et par dedans ne vy jamais prison : Doncques Amys l’ ennuy qu’ avez , ostez le .</t>
    </r>
  </si>
  <si>
    <r>
      <t xml:space="preserve">Mais monsieur </t>
    </r>
    <r>
      <rPr>
        <sz val="11"/>
        <color rgb="FF000000"/>
        <rFont val="Calibri"/>
        <family val="2"/>
        <scheme val="minor"/>
      </rPr>
      <t>De</t>
    </r>
    <r>
      <rPr>
        <sz val="11"/>
        <color rgb="FF333333"/>
        <rFont val="Arial"/>
        <family val="2"/>
      </rPr>
      <t xml:space="preserve"> </t>
    </r>
    <r>
      <rPr>
        <sz val="11"/>
        <color rgb="FF000000"/>
        <rFont val="Calibri"/>
        <family val="2"/>
        <scheme val="minor"/>
      </rPr>
      <t>Vendosme</t>
    </r>
    <r>
      <rPr>
        <sz val="11"/>
        <color rgb="FF333333"/>
        <rFont val="Arial"/>
        <family val="2"/>
      </rPr>
      <t xml:space="preserve"> , non contant d’ en sçavoir si peu , se leva incontinant , et pria la vielle de luy dire pour qui elle les avoit prins ; ce que soubdain ne voulut dire , mais , en fin , après avoir prins son serment de ne jamais le </t>
    </r>
    <r>
      <rPr>
        <b/>
        <sz val="11"/>
        <color rgb="FFCC3300"/>
        <rFont val="Arial"/>
        <family val="2"/>
      </rPr>
      <t>reveler</t>
    </r>
    <r>
      <rPr>
        <sz val="11"/>
        <color rgb="FF333333"/>
        <rFont val="Arial"/>
        <family val="2"/>
      </rPr>
      <t xml:space="preserve"> , luy declara que c’ estoit une damoiselle de leans , dont ung prothonotaire estoit amoureux ; et que long temps elle y avoit faict le guet , pour ce qu’ il lui desplaisoit que sa maistresse se confiast en ung homme qui luy pourchassoit ceste honte .</t>
    </r>
  </si>
  <si>
    <r>
      <t xml:space="preserve">Qui dira que t’ ai </t>
    </r>
    <r>
      <rPr>
        <b/>
        <sz val="11"/>
        <color rgb="FFC00000"/>
        <rFont val="Arial"/>
        <family val="2"/>
      </rPr>
      <t>révélé</t>
    </r>
    <r>
      <rPr>
        <sz val="11"/>
        <color rgb="FF333333"/>
        <rFont val="Arial"/>
        <family val="2"/>
      </rPr>
      <t xml:space="preserve"> Le feu long temps en moi celé Pour en toi voir si force il a : Je ne sais rien moins , que cela . </t>
    </r>
  </si>
  <si>
    <r>
      <t xml:space="preserve">M’ amye , dist le prince , je ne seray jamais mallade de veiller , quant je garde de dormir ceulx qui me cuydent tromper . "et , en disant ces parolles , se print tant à rire , qu’ elle le suplia luy vouloir compter ce que c’ estoit , ce qu’ il feit tout du long , en luy monstrant la peau du loup que son varlet de chambre avoit apportée . et , après qu’ ilz eurent passé le temps aux despens des pauvres gens , s’ en allerent dormyr d’ aussi gratieux repos que les deux autres travaillerent la nuyct en paour et craincte que leur affaire fust </t>
    </r>
    <r>
      <rPr>
        <b/>
        <sz val="11"/>
        <color rgb="FFCC3300"/>
        <rFont val="Arial"/>
        <family val="2"/>
      </rPr>
      <t>revelé</t>
    </r>
    <r>
      <rPr>
        <sz val="11"/>
        <color rgb="FF333333"/>
        <rFont val="Arial"/>
        <family val="2"/>
      </rPr>
      <t xml:space="preserve"> .</t>
    </r>
  </si>
  <si>
    <r>
      <t xml:space="preserve">Jambicque , preferant la gloire du monde à sa conscience , se voulut faire devant Les hommes autre qu’ elle n’ estoit ; mais son amy et serviteur , descouvrant son Hypocrisye par le moyen d’ un petit trait de craye , </t>
    </r>
    <r>
      <rPr>
        <b/>
        <sz val="11"/>
        <color rgb="FFC00000"/>
        <rFont val="Arial"/>
        <family val="2"/>
      </rPr>
      <t>revela</t>
    </r>
    <r>
      <rPr>
        <sz val="11"/>
        <color rgb="FF333333"/>
        <rFont val="Arial"/>
        <family val="2"/>
      </rPr>
      <t xml:space="preserve"> à un chascun la Malice qu’ elle mectoit si grand peine de cacher .</t>
    </r>
  </si>
  <si>
    <r>
      <t xml:space="preserve">Or d’ en dire aucune nouvelle , ni que rien au roy on </t>
    </r>
    <r>
      <rPr>
        <b/>
        <sz val="11"/>
        <color rgb="FFC00000"/>
        <rFont val="Arial"/>
        <family val="2"/>
      </rPr>
      <t>revele</t>
    </r>
    <r>
      <rPr>
        <sz val="11"/>
        <color rgb="FF333333"/>
        <rFont val="Arial"/>
        <family val="2"/>
      </rPr>
      <t xml:space="preserve"> , il n’ est pas heure maintenant : mais demain le jour revenant , j’ auray loisir , tout à mon aise , de faire leur cause mauvaise . </t>
    </r>
  </si>
  <si>
    <r>
      <t xml:space="preserve">Mais , après avoir porté ceste passion bien ung an , ne se voulant soulaiger , comme les aultres qui ayment , par le regard et la parolle , brusloit si fort en son cueur , qu’ elle vint sercher le dernier remede . Et , pour conclusion , advisa qu’ il valloit mieulx satisfaire à son desir et qu’ il n’ y eust que </t>
    </r>
    <r>
      <rPr>
        <sz val="11"/>
        <color rgb="FF000000"/>
        <rFont val="Calibri"/>
        <family val="2"/>
        <scheme val="minor"/>
      </rPr>
      <t>Dieu</t>
    </r>
    <r>
      <rPr>
        <sz val="11"/>
        <color rgb="FF333333"/>
        <rFont val="Arial"/>
        <family val="2"/>
      </rPr>
      <t xml:space="preserve"> seul qui congneut son cueur , que de le dire à ung homme qui le povoit </t>
    </r>
    <r>
      <rPr>
        <b/>
        <sz val="11"/>
        <color rgb="FFCC3300"/>
        <rFont val="Arial"/>
        <family val="2"/>
      </rPr>
      <t>reveler</t>
    </r>
    <r>
      <rPr>
        <sz val="11"/>
        <color rgb="FF333333"/>
        <rFont val="Arial"/>
        <family val="2"/>
      </rPr>
      <t xml:space="preserve"> quelquefois .</t>
    </r>
  </si>
  <si>
    <r>
      <t xml:space="preserve">Dieu , au pouvoir duquel sans plus nous confions , ne nous a </t>
    </r>
    <r>
      <rPr>
        <b/>
        <sz val="11"/>
        <color rgb="FFC00000"/>
        <rFont val="Arial"/>
        <family val="2"/>
      </rPr>
      <t>revelé</t>
    </r>
    <r>
      <rPr>
        <sz val="11"/>
        <color rgb="FF333333"/>
        <rFont val="Arial"/>
        <family val="2"/>
      </rPr>
      <t xml:space="preserve"> son vouloir sur le poinct de marcher et combatre , ou ne combatre point . </t>
    </r>
  </si>
  <si>
    <r>
      <t xml:space="preserve"> Il y ha davantage : cest quil nest loysible à quelcun se vouloir immiscer de nos affaires , premier quil ne ayt presté le serment de non </t>
    </r>
    <r>
      <rPr>
        <b/>
        <sz val="11"/>
        <color rgb="FFCC3300"/>
        <rFont val="Arial"/>
        <family val="2"/>
      </rPr>
      <t>reveler</t>
    </r>
    <r>
      <rPr>
        <sz val="11"/>
        <color rgb="FF333333"/>
        <rFont val="Arial"/>
        <family val="2"/>
      </rPr>
      <t xml:space="preserve"> les secrets du </t>
    </r>
    <r>
      <rPr>
        <sz val="11"/>
        <color rgb="FF000000"/>
        <rFont val="Calibri"/>
        <family val="2"/>
        <scheme val="minor"/>
      </rPr>
      <t>Conseil</t>
    </r>
    <r>
      <rPr>
        <sz val="11"/>
        <color rgb="FF333333"/>
        <rFont val="Arial"/>
        <family val="2"/>
      </rPr>
      <t>et de bien et fidelement apporter le gaing au soir au lieu député .</t>
    </r>
  </si>
  <si>
    <r>
      <t xml:space="preserve">Merlin ce grand prophete , à qui dieu n’ a celé Ses conseils plus secrets , m’ a jadis </t>
    </r>
    <r>
      <rPr>
        <b/>
        <sz val="11"/>
        <color rgb="FFC00000"/>
        <rFont val="Arial"/>
        <family val="2"/>
      </rPr>
      <t>revelé</t>
    </r>
    <r>
      <rPr>
        <sz val="11"/>
        <color rgb="FF333333"/>
        <rFont val="Arial"/>
        <family val="2"/>
      </rPr>
      <t xml:space="preserve"> Que de vostre lignee en demidieux feconde Il naistroit des enfans qui regiroyent le monde . </t>
    </r>
  </si>
  <si>
    <r>
      <t xml:space="preserve">car en icelle bien aultre goust trouverez et doctrine plus absconce , laquelle vous </t>
    </r>
    <r>
      <rPr>
        <b/>
        <sz val="11"/>
        <color rgb="FFC00000"/>
        <rFont val="Calibri"/>
        <family val="2"/>
        <scheme val="minor"/>
      </rPr>
      <t>revelera</t>
    </r>
    <r>
      <rPr>
        <sz val="11"/>
        <color rgb="FF000000"/>
        <rFont val="Calibri"/>
        <family val="2"/>
        <scheme val="minor"/>
      </rPr>
      <t xml:space="preserve"> de tres haultz sacremens et mysteres horrificques , tant en ce que concerne nostre religion que aussi l’ estat politicq et vie oeconomicque . </t>
    </r>
  </si>
  <si>
    <r>
      <t xml:space="preserve">Tout cela n’ empêcha pas monsieur l’ évêque de </t>
    </r>
    <r>
      <rPr>
        <sz val="11"/>
        <color rgb="FF000000"/>
        <rFont val="Calibri"/>
        <family val="2"/>
        <scheme val="minor"/>
      </rPr>
      <t>Laon</t>
    </r>
    <r>
      <rPr>
        <sz val="11"/>
        <color rgb="FF333333"/>
        <rFont val="Arial"/>
        <family val="2"/>
      </rPr>
      <t xml:space="preserve"> , depuis cardinal d’ </t>
    </r>
    <r>
      <rPr>
        <sz val="11"/>
        <color rgb="FF000000"/>
        <rFont val="Calibri"/>
        <family val="2"/>
        <scheme val="minor"/>
      </rPr>
      <t>Estrées</t>
    </r>
    <r>
      <rPr>
        <sz val="11"/>
        <color rgb="FF333333"/>
        <rFont val="Arial"/>
        <family val="2"/>
      </rPr>
      <t xml:space="preserve"> , </t>
    </r>
    <r>
      <rPr>
        <sz val="11"/>
        <color rgb="FF000000"/>
        <rFont val="Calibri"/>
        <family val="2"/>
        <scheme val="minor"/>
      </rPr>
      <t>M</t>
    </r>
    <r>
      <rPr>
        <sz val="11"/>
        <color rgb="FF333333"/>
        <rFont val="Arial"/>
        <family val="2"/>
      </rPr>
      <t xml:space="preserve"> . </t>
    </r>
    <r>
      <rPr>
        <sz val="11"/>
        <color rgb="FF000000"/>
        <rFont val="Calibri"/>
        <family val="2"/>
        <scheme val="minor"/>
      </rPr>
      <t xml:space="preserve">De Bassompierre , évêque de Xaintes , et d’ autres évêques des plus considérables , de s’ élever avec beaucoup de fermeté contre le nouveau joug qu’ on vouloit imposer aux fidèles , en leur prescrivant la même créance pour les faits non </t>
    </r>
    <r>
      <rPr>
        <b/>
        <sz val="11"/>
        <color rgb="FFCC3300"/>
        <rFont val="Calibri"/>
        <family val="2"/>
        <scheme val="minor"/>
      </rPr>
      <t>révélés</t>
    </r>
    <r>
      <rPr>
        <sz val="11"/>
        <color rgb="FF000000"/>
        <rFont val="Calibri"/>
        <family val="2"/>
        <scheme val="minor"/>
      </rPr>
      <t xml:space="preserve"> que pour les dogmes .</t>
    </r>
  </si>
  <si>
    <r>
      <t xml:space="preserve">Ce qui a lieu mesme pour la doctrine des peres , où nous voyons , qu’ à cause que </t>
    </r>
    <r>
      <rPr>
        <sz val="11"/>
        <color rgb="FF000000"/>
        <rFont val="Calibri"/>
        <family val="2"/>
        <scheme val="minor"/>
      </rPr>
      <t>Dieu</t>
    </r>
    <r>
      <rPr>
        <sz val="11"/>
        <color rgb="FF333333"/>
        <rFont val="Arial"/>
        <family val="2"/>
      </rPr>
      <t xml:space="preserve"> a destiné </t>
    </r>
    <r>
      <rPr>
        <sz val="11"/>
        <color rgb="FF000000"/>
        <rFont val="Calibri"/>
        <family val="2"/>
        <scheme val="minor"/>
      </rPr>
      <t>Saint</t>
    </r>
    <r>
      <rPr>
        <sz val="11"/>
        <color rgb="FF333333"/>
        <rFont val="Arial"/>
        <family val="2"/>
      </rPr>
      <t xml:space="preserve"> </t>
    </r>
    <r>
      <rPr>
        <sz val="11"/>
        <color rgb="FF000000"/>
        <rFont val="Calibri"/>
        <family val="2"/>
        <scheme val="minor"/>
      </rPr>
      <t>Denis</t>
    </r>
    <r>
      <rPr>
        <sz val="11"/>
        <color rgb="FF333333"/>
        <rFont val="Arial"/>
        <family val="2"/>
      </rPr>
      <t xml:space="preserve"> à </t>
    </r>
    <r>
      <rPr>
        <b/>
        <sz val="11"/>
        <color rgb="FFCC3300"/>
        <rFont val="Arial"/>
        <family val="2"/>
      </rPr>
      <t>reveler</t>
    </r>
    <r>
      <rPr>
        <sz val="11"/>
        <color rgb="FF333333"/>
        <rFont val="Arial"/>
        <family val="2"/>
      </rPr>
      <t xml:space="preserve"> les mysteres de la hierarchie celeste et sacrée ; </t>
    </r>
    <r>
      <rPr>
        <sz val="11"/>
        <color rgb="FF000000"/>
        <rFont val="Calibri"/>
        <family val="2"/>
        <scheme val="minor"/>
      </rPr>
      <t>Saint</t>
    </r>
    <r>
      <rPr>
        <sz val="11"/>
        <color rgb="FF333333"/>
        <rFont val="Arial"/>
        <family val="2"/>
      </rPr>
      <t xml:space="preserve"> </t>
    </r>
    <r>
      <rPr>
        <sz val="11"/>
        <color rgb="FF000000"/>
        <rFont val="Calibri"/>
        <family val="2"/>
        <scheme val="minor"/>
      </rPr>
      <t>Hilaire</t>
    </r>
    <r>
      <rPr>
        <sz val="11"/>
        <color rgb="FF333333"/>
        <rFont val="Arial"/>
        <family val="2"/>
      </rPr>
      <t xml:space="preserve"> et </t>
    </r>
    <r>
      <rPr>
        <sz val="11"/>
        <color rgb="FF000000"/>
        <rFont val="Calibri"/>
        <family val="2"/>
        <scheme val="minor"/>
      </rPr>
      <t>Saint</t>
    </r>
    <r>
      <rPr>
        <sz val="11"/>
        <color rgb="FF333333"/>
        <rFont val="Arial"/>
        <family val="2"/>
      </rPr>
      <t xml:space="preserve"> </t>
    </r>
    <r>
      <rPr>
        <sz val="11"/>
        <color rgb="FF000000"/>
        <rFont val="Calibri"/>
        <family val="2"/>
        <scheme val="minor"/>
      </rPr>
      <t>Athanase</t>
    </r>
    <r>
      <rPr>
        <sz val="11"/>
        <color rgb="FF333333"/>
        <rFont val="Arial"/>
        <family val="2"/>
      </rPr>
      <t xml:space="preserve"> à éclaircir le mystere de la trinité ; </t>
    </r>
    <r>
      <rPr>
        <sz val="11"/>
        <color rgb="FF000000"/>
        <rFont val="Calibri"/>
        <family val="2"/>
        <scheme val="minor"/>
      </rPr>
      <t>Saint</t>
    </r>
    <r>
      <rPr>
        <sz val="11"/>
        <color rgb="FF333333"/>
        <rFont val="Arial"/>
        <family val="2"/>
      </rPr>
      <t xml:space="preserve"> </t>
    </r>
    <r>
      <rPr>
        <sz val="11"/>
        <color rgb="FF000000"/>
        <rFont val="Calibri"/>
        <family val="2"/>
        <scheme val="minor"/>
      </rPr>
      <t>Hierosme</t>
    </r>
    <r>
      <rPr>
        <sz val="11"/>
        <color rgb="FF333333"/>
        <rFont val="Arial"/>
        <family val="2"/>
      </rPr>
      <t xml:space="preserve"> à interpreter les escritures ; </t>
    </r>
    <r>
      <rPr>
        <sz val="11"/>
        <color rgb="FF000000"/>
        <rFont val="Calibri"/>
        <family val="2"/>
        <scheme val="minor"/>
      </rPr>
      <t>Saint</t>
    </r>
    <r>
      <rPr>
        <sz val="11"/>
        <color rgb="FF333333"/>
        <rFont val="Arial"/>
        <family val="2"/>
      </rPr>
      <t xml:space="preserve"> </t>
    </r>
    <r>
      <rPr>
        <sz val="11"/>
        <color rgb="FF000000"/>
        <rFont val="Calibri"/>
        <family val="2"/>
        <scheme val="minor"/>
      </rPr>
      <t>Augustin</t>
    </r>
    <r>
      <rPr>
        <sz val="11"/>
        <color rgb="FF333333"/>
        <rFont val="Arial"/>
        <family val="2"/>
      </rPr>
      <t xml:space="preserve"> à découvrir les mysteres de la grace ; </t>
    </r>
    <r>
      <rPr>
        <sz val="11"/>
        <color rgb="FF000000"/>
        <rFont val="Calibri"/>
        <family val="2"/>
        <scheme val="minor"/>
      </rPr>
      <t>Saint</t>
    </r>
    <r>
      <rPr>
        <sz val="11"/>
        <color rgb="FF333333"/>
        <rFont val="Arial"/>
        <family val="2"/>
      </rPr>
      <t xml:space="preserve"> </t>
    </r>
    <r>
      <rPr>
        <sz val="11"/>
        <color rgb="FF000000"/>
        <rFont val="Calibri"/>
        <family val="2"/>
        <scheme val="minor"/>
      </rPr>
      <t>Gregoire</t>
    </r>
    <r>
      <rPr>
        <sz val="11"/>
        <color rgb="FF333333"/>
        <rFont val="Arial"/>
        <family val="2"/>
      </rPr>
      <t xml:space="preserve"> à expliquer la morale chrestienne ; on suit d’ ordinaire chaque pere dans la matiere particuliere à l’ éclaircissement de laquelle il paroist que </t>
    </r>
    <r>
      <rPr>
        <sz val="11"/>
        <color rgb="FF000000"/>
        <rFont val="Calibri"/>
        <family val="2"/>
        <scheme val="minor"/>
      </rPr>
      <t>Dieu</t>
    </r>
    <r>
      <rPr>
        <sz val="11"/>
        <color rgb="FF333333"/>
        <rFont val="Arial"/>
        <family val="2"/>
      </rPr>
      <t xml:space="preserve"> l’ a appellé ; le </t>
    </r>
    <r>
      <rPr>
        <sz val="11"/>
        <color rgb="FF000000"/>
        <rFont val="Calibri"/>
        <family val="2"/>
        <scheme val="minor"/>
      </rPr>
      <t>Saint</t>
    </r>
    <r>
      <rPr>
        <sz val="11"/>
        <color rgb="FF333333"/>
        <rFont val="Arial"/>
        <family val="2"/>
      </rPr>
      <t xml:space="preserve"> </t>
    </r>
    <r>
      <rPr>
        <sz val="11"/>
        <color rgb="FF000000"/>
        <rFont val="Calibri"/>
        <family val="2"/>
        <scheme val="minor"/>
      </rPr>
      <t>Esprit</t>
    </r>
    <r>
      <rPr>
        <sz val="11"/>
        <color rgb="FF333333"/>
        <rFont val="Arial"/>
        <family val="2"/>
      </rPr>
      <t xml:space="preserve"> dispensant ses dons ainsi qu’ il luy plaist , et donnant plus de lumiere , plus de force , et plus de zele à chaque saint , dans l’ ouvrage particulier auquel il le destine , pour l’ instruction des autres , et pour le bien de l’ eglise .</t>
    </r>
  </si>
  <si>
    <r>
      <t xml:space="preserve">Car certainement ce seroit une espece de reproche aux autres , si ce n’ est qu’ il fust venu d’ eux de vous </t>
    </r>
    <r>
      <rPr>
        <b/>
        <sz val="11"/>
        <color rgb="FFCC3300"/>
        <rFont val="Arial"/>
        <family val="2"/>
      </rPr>
      <t>reveler</t>
    </r>
    <r>
      <rPr>
        <sz val="11"/>
        <color rgb="FF333333"/>
        <rFont val="Arial"/>
        <family val="2"/>
      </rPr>
      <t xml:space="preserve"> le subject de leur excuse tel que je me le suis imaginé , et qu’ en ce cas vous les eussiez faict prier d’ agreer que vous prinsiez party chez tel autre cardinal qu’ il leur plairroit vous prescrire .</t>
    </r>
  </si>
  <si>
    <r>
      <t xml:space="preserve">On ne dira point qu’ ils nourrissent la volupté et la luxure des hommes , ni qu’ ils flatent leur orgueil , ni qu’ ils satisfassent à la vaine curiosité des savans , en </t>
    </r>
    <r>
      <rPr>
        <b/>
        <sz val="11"/>
        <color rgb="FFCC3300"/>
        <rFont val="Arial"/>
        <family val="2"/>
      </rPr>
      <t>révélant</t>
    </r>
    <r>
      <rPr>
        <sz val="11"/>
        <color rgb="FF333333"/>
        <rFont val="Arial"/>
        <family val="2"/>
      </rPr>
      <t xml:space="preserve"> quelque principe inconnu dans les sciences ; ni qu’ ils donnent des régles aux princes et aux rois du monde pour regner avec gloire .</t>
    </r>
  </si>
  <si>
    <r>
      <t xml:space="preserve">Afin qu’ on soit convaincu qu’ il n’ y en a point , il faut que chacun repasse dans son esprit toutes les actions de sa vie , et qu’ il voye si aucun interêt de haine , de vengeance , d’ amour ou d’ ambition , n’ a jamais eu le pouvoir de luy faire blesser la foy et la probité ; s’ il ne luy est jamais arrivé pour plaire à une femme dont il étoit idolâtre , de </t>
    </r>
    <r>
      <rPr>
        <b/>
        <sz val="11"/>
        <color rgb="FFCC3300"/>
        <rFont val="Arial"/>
        <family val="2"/>
      </rPr>
      <t>reveler</t>
    </r>
    <r>
      <rPr>
        <sz val="11"/>
        <color rgb="FF333333"/>
        <rFont val="Arial"/>
        <family val="2"/>
      </rPr>
      <t xml:space="preserve"> un secret important qu’ on luy avoit déposé ; si la crainte de tomber dans la disgrace d’ un favory , ne l’ a jamais empêché de rendre témoignage à la verité dans les occasions où il ne falloit que son témoignage pour sauver la reputation d’ un homme calomnié ; enfin si la jalousie ne luy a pas fait diminuer le merite et la gloire d’ une belle action que le meilleur de ses amis avoit faite dans un combat .</t>
    </r>
  </si>
  <si>
    <r>
      <t xml:space="preserve">Mais après avoir eu cette consolation dans son exil , elle eut la douleur de voir mourir ce vieil Escuyer , qui luy estoit si fidele , &amp; d’ apprendre la mort de Melise , par celle qui commandoit ces Vierges voilées , Elle aprit aussi que ce Medecin qui l’ avoit servie estoit exilé , &amp; eut la douleur de voir qu’ elle n’ avoit plus personne par qui elle pust sçavoir des nouvelles de ce qui se passoit , parce qu’ elle n’ osoit se confier à qui que ce soit , de peur que son secret estant </t>
    </r>
    <r>
      <rPr>
        <b/>
        <sz val="11"/>
        <color rgb="FFCC3300"/>
        <rFont val="Arial"/>
        <family val="2"/>
      </rPr>
      <t>revelé</t>
    </r>
    <r>
      <rPr>
        <sz val="11"/>
        <color rgb="FF333333"/>
        <rFont val="Arial"/>
        <family val="2"/>
      </rPr>
      <t xml:space="preserve"> , elle ne nuisist à Poliante au lieu de le servir , car si l’ on eust sceu qu’ elle vivoit , on se seroit imaginé , que Poliante auroit eu part à cet artifice ; ainsi elle menoit la plus malheureuse , &amp; la plus triste vie du monde .</t>
    </r>
  </si>
  <si>
    <r>
      <t xml:space="preserve">Il m’ escript un secret , que je ne vous doibs pas taire à vous , pour l’ interest du public et pour le vostre particulier , avec priere de ne le poinct </t>
    </r>
    <r>
      <rPr>
        <b/>
        <sz val="11"/>
        <color rgb="FFCC3300"/>
        <rFont val="Arial"/>
        <family val="2"/>
      </rPr>
      <t>reveler</t>
    </r>
    <r>
      <rPr>
        <sz val="11"/>
        <color rgb="FF333333"/>
        <rFont val="Arial"/>
        <family val="2"/>
      </rPr>
      <t xml:space="preserve"> à contretemps , s’ il vous plaict , à sçavoir qu’ il a laissé en depos à </t>
    </r>
    <r>
      <rPr>
        <sz val="11"/>
        <color rgb="FF000000"/>
        <rFont val="Calibri"/>
        <family val="2"/>
        <scheme val="minor"/>
      </rPr>
      <t>Dom</t>
    </r>
    <r>
      <rPr>
        <sz val="11"/>
        <color rgb="FF333333"/>
        <rFont val="Arial"/>
        <family val="2"/>
      </rPr>
      <t xml:space="preserve"> </t>
    </r>
    <r>
      <rPr>
        <sz val="11"/>
        <color rgb="FF000000"/>
        <rFont val="Calibri"/>
        <family val="2"/>
        <scheme val="minor"/>
      </rPr>
      <t>Du</t>
    </r>
    <r>
      <rPr>
        <sz val="11"/>
        <color rgb="FF333333"/>
        <rFont val="Arial"/>
        <family val="2"/>
      </rPr>
      <t xml:space="preserve"> </t>
    </r>
    <r>
      <rPr>
        <sz val="11"/>
        <color rgb="FF000000"/>
        <rFont val="Calibri"/>
        <family val="2"/>
        <scheme val="minor"/>
      </rPr>
      <t>Puy</t>
    </r>
    <r>
      <rPr>
        <sz val="11"/>
        <color rgb="FF333333"/>
        <rFont val="Arial"/>
        <family val="2"/>
      </rPr>
      <t xml:space="preserve"> vostre frere touts ses manuscrits avec charge expresse , au cas que </t>
    </r>
    <r>
      <rPr>
        <sz val="11"/>
        <color rgb="FF000000"/>
        <rFont val="Calibri"/>
        <family val="2"/>
        <scheme val="minor"/>
      </rPr>
      <t>Dieu</t>
    </r>
    <r>
      <rPr>
        <sz val="11"/>
        <color rgb="FF333333"/>
        <rFont val="Arial"/>
        <family val="2"/>
      </rPr>
      <t xml:space="preserve"> le voulut appeller à soy en ce voyage , de les faire tenir aux amys qu’ il a dans </t>
    </r>
    <r>
      <rPr>
        <sz val="11"/>
        <color rgb="FF000000"/>
        <rFont val="Calibri"/>
        <family val="2"/>
        <scheme val="minor"/>
      </rPr>
      <t>Paris</t>
    </r>
    <r>
      <rPr>
        <sz val="11"/>
        <color rgb="FF333333"/>
        <rFont val="Arial"/>
        <family val="2"/>
      </rPr>
      <t xml:space="preserve"> , afin qu’ ils puissent un jour estre mis en lumiere , ce qui regarde principalement vostre persone , qui ne veillez continuellement qu’ à procurer du bien pour le public , et la posterité .</t>
    </r>
  </si>
  <si>
    <r>
      <t xml:space="preserve">Dans l’ âme il est ravi d’ ignorer sa retraite , il fait des voeux au ciel pour la tenir secrète ; il craint qu’ un indiscret la vienne </t>
    </r>
    <r>
      <rPr>
        <b/>
        <sz val="11"/>
        <color rgb="FFCC3300"/>
        <rFont val="Arial"/>
        <family val="2"/>
      </rPr>
      <t>révéler</t>
    </r>
    <r>
      <rPr>
        <sz val="11"/>
        <color rgb="FF333333"/>
        <rFont val="Arial"/>
        <family val="2"/>
      </rPr>
      <t xml:space="preserve"> , et n’ osera rien plus que de dissimuler .</t>
    </r>
  </si>
  <si>
    <r>
      <t xml:space="preserve">Oui , mon père ; mais c’ est un secret qu’ elle seule peut vous </t>
    </r>
    <r>
      <rPr>
        <b/>
        <sz val="11"/>
        <color rgb="FFCC3300"/>
        <rFont val="Arial"/>
        <family val="2"/>
      </rPr>
      <t>révéler</t>
    </r>
    <r>
      <rPr>
        <sz val="11"/>
        <color rgb="FF333333"/>
        <rFont val="Arial"/>
        <family val="2"/>
      </rPr>
      <t xml:space="preserve"> .</t>
    </r>
  </si>
  <si>
    <r>
      <t xml:space="preserve">Ce serait être bien mauvais théologien que de confondre la certitude de la révélation avec les vérités </t>
    </r>
    <r>
      <rPr>
        <b/>
        <sz val="11"/>
        <color rgb="FFCC3300"/>
        <rFont val="Arial"/>
        <family val="2"/>
      </rPr>
      <t>révélées</t>
    </r>
    <r>
      <rPr>
        <sz val="11"/>
        <color rgb="FF333333"/>
        <rFont val="Arial"/>
        <family val="2"/>
      </rPr>
      <t xml:space="preserve"> .</t>
    </r>
  </si>
  <si>
    <r>
      <t xml:space="preserve">Ils ont attribué à l’ illusion et à la terreur toutes les idées intellectuelles et </t>
    </r>
    <r>
      <rPr>
        <b/>
        <sz val="11"/>
        <color rgb="FFCC3300"/>
        <rFont val="Arial"/>
        <family val="2"/>
      </rPr>
      <t>révélées</t>
    </r>
    <r>
      <rPr>
        <sz val="11"/>
        <color rgb="FF333333"/>
        <rFont val="Arial"/>
        <family val="2"/>
      </rPr>
      <t xml:space="preserve"> qui remplissent toute la terre ; tandis que rien ne pouvant , selon eux , arriver dans notre intelligence , qui n’ ait été dans nos sens ; si ces choses sont dans l’ intelligence de l’ homme , c’ est prouver qu’ elles ont auparavant frappé ses sens .</t>
    </r>
  </si>
  <si>
    <r>
      <t xml:space="preserve">Je suis prêt à vous </t>
    </r>
    <r>
      <rPr>
        <b/>
        <sz val="11"/>
        <color rgb="FFCC3300"/>
        <rFont val="Arial"/>
        <family val="2"/>
      </rPr>
      <t>reveler</t>
    </r>
    <r>
      <rPr>
        <sz val="11"/>
        <color rgb="FF333333"/>
        <rFont val="Arial"/>
        <family val="2"/>
      </rPr>
      <t xml:space="preserve"> tout le mystere .</t>
    </r>
  </si>
  <si>
    <r>
      <t xml:space="preserve">En effet si Dieu s’ est </t>
    </r>
    <r>
      <rPr>
        <b/>
        <sz val="11"/>
        <color rgb="FFCC3300"/>
        <rFont val="Arial"/>
        <family val="2"/>
      </rPr>
      <t>révélé</t>
    </r>
    <r>
      <rPr>
        <sz val="11"/>
        <color rgb="FF333333"/>
        <rFont val="Arial"/>
        <family val="2"/>
      </rPr>
      <t xml:space="preserve"> dans le temps il a cessé dès lors d’ être immuable , il a voulu dans un temps ce qu’ il n’ a point voulu dans un autre ; il a privé les hommes de ce qui leur était indispensablement nécessaire pour le leur accorder dans la suite ; il na pu tout d’ un coup leur donner les connaissances &amp; les lumières dont ils avaient besoin , ou s’ il l’ a pu il ne l’ a point voulu , ce qui serait injurieux soit à sa puissance , soit à sa justice , soit à sa bonté .</t>
    </r>
  </si>
  <si>
    <r>
      <t xml:space="preserve">C’ est fort bien dit , madame ; car les aventuriers prennent leurs mesures ; il est vrai que , lorsqu’ on les tient , on peut les engager à </t>
    </r>
    <r>
      <rPr>
        <b/>
        <sz val="11"/>
        <color rgb="FFCC3300"/>
        <rFont val="Arial"/>
        <family val="2"/>
      </rPr>
      <t>révéler</t>
    </r>
    <r>
      <rPr>
        <sz val="11"/>
        <color rgb="FF333333"/>
        <rFont val="Arial"/>
        <family val="2"/>
      </rPr>
      <t xml:space="preserve"> leur secret .</t>
    </r>
  </si>
  <si>
    <r>
      <t xml:space="preserve">Quoiqu’ il en soit , reprit </t>
    </r>
    <r>
      <rPr>
        <sz val="11"/>
        <color rgb="FF000000"/>
        <rFont val="Calibri"/>
        <family val="2"/>
        <scheme val="minor"/>
      </rPr>
      <t>Des</t>
    </r>
    <r>
      <rPr>
        <sz val="11"/>
        <color rgb="FF333333"/>
        <rFont val="Arial"/>
        <family val="2"/>
      </rPr>
      <t xml:space="preserve"> </t>
    </r>
    <r>
      <rPr>
        <sz val="11"/>
        <color rgb="FF000000"/>
        <rFont val="Calibri"/>
        <family val="2"/>
        <scheme val="minor"/>
      </rPr>
      <t>Frans</t>
    </r>
    <r>
      <rPr>
        <sz val="11"/>
        <color rgb="FF333333"/>
        <rFont val="Arial"/>
        <family val="2"/>
      </rPr>
      <t xml:space="preserve"> , je l’ ai été , et voilà le secret que j’ ai l’ obligation à mes parens d’ avoir caché , et que je vous supplie tous de ne </t>
    </r>
    <r>
      <rPr>
        <b/>
        <sz val="11"/>
        <color rgb="FFCC3300"/>
        <rFont val="Arial"/>
        <family val="2"/>
      </rPr>
      <t>réveler</t>
    </r>
    <r>
      <rPr>
        <sz val="11"/>
        <color rgb="FF333333"/>
        <rFont val="Arial"/>
        <family val="2"/>
      </rPr>
      <t xml:space="preserve"> à personne .</t>
    </r>
  </si>
  <si>
    <r>
      <t xml:space="preserve">Je </t>
    </r>
    <r>
      <rPr>
        <b/>
        <sz val="11"/>
        <color rgb="FFCC3300"/>
        <rFont val="Arial"/>
        <family val="2"/>
      </rPr>
      <t>révélerai</t>
    </r>
    <r>
      <rPr>
        <sz val="11"/>
        <color rgb="FF333333"/>
        <rFont val="Arial"/>
        <family val="2"/>
      </rPr>
      <t xml:space="preserve"> ce qu’ on ignore , ou ce qu’ on oublie .</t>
    </r>
  </si>
  <si>
    <r>
      <t xml:space="preserve">Voilà le </t>
    </r>
    <r>
      <rPr>
        <sz val="11"/>
        <color rgb="FF000000"/>
        <rFont val="Calibri"/>
        <family val="2"/>
        <scheme val="minor"/>
      </rPr>
      <t>Dieu</t>
    </r>
    <r>
      <rPr>
        <sz val="11"/>
        <color rgb="FF333333"/>
        <rFont val="Arial"/>
        <family val="2"/>
      </rPr>
      <t xml:space="preserve"> de l’ univers qui se </t>
    </r>
    <r>
      <rPr>
        <b/>
        <sz val="11"/>
        <color rgb="FFCC3300"/>
        <rFont val="Arial"/>
        <family val="2"/>
      </rPr>
      <t>révele</t>
    </r>
    <r>
      <rPr>
        <sz val="11"/>
        <color rgb="FF333333"/>
        <rFont val="Arial"/>
        <family val="2"/>
      </rPr>
      <t xml:space="preserve"> à vous au milieu de ses ouvrages .</t>
    </r>
  </si>
  <si>
    <r>
      <t xml:space="preserve">Avant de reprendre </t>
    </r>
    <r>
      <rPr>
        <sz val="11"/>
        <color rgb="FF000000"/>
        <rFont val="Calibri"/>
        <family val="2"/>
        <scheme val="minor"/>
      </rPr>
      <t>Isaïe</t>
    </r>
    <r>
      <rPr>
        <sz val="11"/>
        <color rgb="FF333333"/>
        <rFont val="Arial"/>
        <family val="2"/>
      </rPr>
      <t xml:space="preserve"> , entends le roi prophète </t>
    </r>
    <r>
      <rPr>
        <b/>
        <sz val="11"/>
        <color rgb="FFCC3300"/>
        <rFont val="Arial"/>
        <family val="2"/>
      </rPr>
      <t>révéler</t>
    </r>
    <r>
      <rPr>
        <sz val="11"/>
        <color rgb="FF333333"/>
        <rFont val="Arial"/>
        <family val="2"/>
      </rPr>
      <t xml:space="preserve"> comme lui , dans son divin langage , le plus grand des mystères et toute la gloire du messie .</t>
    </r>
  </si>
  <si>
    <r>
      <t xml:space="preserve">Je m’ imaginais que vous seriez agréablement surpris lorsque je vous </t>
    </r>
    <r>
      <rPr>
        <b/>
        <sz val="11"/>
        <color rgb="FFCC3300"/>
        <rFont val="Arial"/>
        <family val="2"/>
      </rPr>
      <t>révélerais</t>
    </r>
    <r>
      <rPr>
        <sz val="11"/>
        <color rgb="FF333333"/>
        <rFont val="Arial"/>
        <family val="2"/>
      </rPr>
      <t xml:space="preserve"> ma naissance , et je me faisais un plaisir d’ époux délicat et charmé , de la déclarer à </t>
    </r>
    <r>
      <rPr>
        <sz val="11"/>
        <color rgb="FF000000"/>
        <rFont val="Calibri"/>
        <family val="2"/>
        <scheme val="minor"/>
      </rPr>
      <t>Florentine</t>
    </r>
    <r>
      <rPr>
        <sz val="11"/>
        <color rgb="FF333333"/>
        <rFont val="Arial"/>
        <family val="2"/>
      </rPr>
      <t xml:space="preserve"> après l’ avoir épousée .</t>
    </r>
  </si>
  <si>
    <r>
      <t xml:space="preserve">Elle put oublier ce travail terrible , s’ abandonner à l’ émotion du moment s’ inspirer tout à coup de mouvements pathétiques et profonds qu’ elle n’ avait pas eu le temps d’ étudier et qui lui furent </t>
    </r>
    <r>
      <rPr>
        <b/>
        <sz val="11"/>
        <color rgb="FFCC3300"/>
        <rFont val="Arial"/>
        <family val="2"/>
      </rPr>
      <t>révélés</t>
    </r>
    <r>
      <rPr>
        <sz val="11"/>
        <color rgb="FF333333"/>
        <rFont val="Arial"/>
        <family val="2"/>
      </rPr>
      <t xml:space="preserve"> par le magnétisme d’ un auditoire sympathique .</t>
    </r>
  </si>
  <si>
    <r>
      <t xml:space="preserve">Assis entre ses deux vieux amis , le frère d’ </t>
    </r>
    <r>
      <rPr>
        <sz val="11"/>
        <color rgb="FF000000"/>
        <rFont val="Calibri"/>
        <family val="2"/>
        <scheme val="minor"/>
      </rPr>
      <t>Amélie</t>
    </r>
    <r>
      <rPr>
        <sz val="11"/>
        <color rgb="FF333333"/>
        <rFont val="Arial"/>
        <family val="2"/>
      </rPr>
      <t xml:space="preserve"> leur </t>
    </r>
    <r>
      <rPr>
        <b/>
        <sz val="11"/>
        <color rgb="FFCC3300"/>
        <rFont val="Arial"/>
        <family val="2"/>
      </rPr>
      <t>révéla</t>
    </r>
    <r>
      <rPr>
        <sz val="11"/>
        <color rgb="FF333333"/>
        <rFont val="Arial"/>
        <family val="2"/>
      </rPr>
      <t xml:space="preserve"> la mystérieuse douleur qui avoit empoisonné son existence .</t>
    </r>
  </si>
  <si>
    <r>
      <t xml:space="preserve">Belle de passion contenue sous son masque tragique , tour à tour farouche et tendre , </t>
    </r>
    <r>
      <rPr>
        <sz val="11"/>
        <color rgb="FF000000"/>
        <rFont val="Calibri"/>
        <family val="2"/>
        <scheme val="minor"/>
      </rPr>
      <t>Esther</t>
    </r>
    <r>
      <rPr>
        <sz val="11"/>
        <color rgb="FF333333"/>
        <rFont val="Arial"/>
        <family val="2"/>
      </rPr>
      <t xml:space="preserve"> avait </t>
    </r>
    <r>
      <rPr>
        <b/>
        <sz val="11"/>
        <color rgb="FFCC3300"/>
        <rFont val="Arial"/>
        <family val="2"/>
      </rPr>
      <t>révélé</t>
    </r>
    <r>
      <rPr>
        <sz val="11"/>
        <color rgb="FF333333"/>
        <rFont val="Arial"/>
        <family val="2"/>
      </rPr>
      <t xml:space="preserve"> dans cette création des qualités qu’ on ne soupçonnait pas .</t>
    </r>
  </si>
  <si>
    <r>
      <t xml:space="preserve">Il est d’ abord lumière , et sous cette forme , il se </t>
    </r>
    <r>
      <rPr>
        <b/>
        <sz val="11"/>
        <color rgb="FFCC3300"/>
        <rFont val="Arial"/>
        <family val="2"/>
      </rPr>
      <t>révèle</t>
    </r>
    <r>
      <rPr>
        <sz val="11"/>
        <color rgb="FF333333"/>
        <rFont val="Arial"/>
        <family val="2"/>
      </rPr>
      <t xml:space="preserve"> à l’ intelligence , et s’ appelle la vérité .</t>
    </r>
  </si>
  <si>
    <r>
      <t xml:space="preserve">La préméditation cupide d’ un meurtre </t>
    </r>
    <r>
      <rPr>
        <b/>
        <sz val="11"/>
        <color rgb="FFCC3300"/>
        <rFont val="Arial"/>
        <family val="2"/>
      </rPr>
      <t>révèle</t>
    </r>
    <r>
      <rPr>
        <sz val="11"/>
        <color rgb="FF333333"/>
        <rFont val="Arial"/>
        <family val="2"/>
      </rPr>
      <t xml:space="preserve"> un danger pour tout le monde ; vindicative , un danger pour un nombre limité de gens , et , si la vengeance dont il s’ agit est provoquée par des offenses injustes , un danger qu’ il est au pouvoir de chacun d’ éviter en n’ offensant personne injustement .</t>
    </r>
  </si>
  <si>
    <r>
      <t xml:space="preserve">La démarche dont me chargeait </t>
    </r>
    <r>
      <rPr>
        <sz val="11"/>
        <color rgb="FF000000"/>
        <rFont val="Calibri"/>
        <family val="2"/>
        <scheme val="minor"/>
      </rPr>
      <t>Olivier</t>
    </r>
    <r>
      <rPr>
        <sz val="11"/>
        <color rgb="FF333333"/>
        <rFont val="Arial"/>
        <family val="2"/>
      </rPr>
      <t xml:space="preserve"> avait donc pour moi la signification la plus grave , bien qu’ il ne m’ en eût </t>
    </r>
    <r>
      <rPr>
        <b/>
        <sz val="11"/>
        <color rgb="FFCC3300"/>
        <rFont val="Arial"/>
        <family val="2"/>
      </rPr>
      <t>révélé</t>
    </r>
    <r>
      <rPr>
        <sz val="11"/>
        <color rgb="FF333333"/>
        <rFont val="Arial"/>
        <family val="2"/>
      </rPr>
      <t xml:space="preserve"> que la moitié , comme on fait avec un agent diplomatique qu’ on ne veut pas mettre à fond dans ses secrets .</t>
    </r>
  </si>
  <si>
    <r>
      <t xml:space="preserve">Il devint pâle , son coeur cessa de battre ; près de mourir , il la repoussa de toute sa force , car il n’ avait jamais tant craint la mort qu’ en cet instant où la vie se </t>
    </r>
    <r>
      <rPr>
        <b/>
        <sz val="11"/>
        <color rgb="FFCC3300"/>
        <rFont val="Arial"/>
        <family val="2"/>
      </rPr>
      <t>révélait</t>
    </r>
    <r>
      <rPr>
        <sz val="11"/>
        <color rgb="FF333333"/>
        <rFont val="Arial"/>
        <family val="2"/>
      </rPr>
      <t xml:space="preserve"> à lui .</t>
    </r>
  </si>
  <si>
    <r>
      <t xml:space="preserve">Ce qu’ elles </t>
    </r>
    <r>
      <rPr>
        <b/>
        <sz val="11"/>
        <color rgb="FFCC3300"/>
        <rFont val="Arial"/>
        <family val="2"/>
      </rPr>
      <t>révèlent</t>
    </r>
    <r>
      <rPr>
        <sz val="11"/>
        <color rgb="FF333333"/>
        <rFont val="Arial"/>
        <family val="2"/>
      </rPr>
      <t xml:space="preserve"> , c’ est que le divin n’ est pas seulement dans ce qui semble dépasser la puissance accoutumée de l’ homme et de la nature , mais partout , là même où nous estimons volontiers que l’ homme et la nature se suffisent .</t>
    </r>
  </si>
  <si>
    <r>
      <t xml:space="preserve">Les moindres accidents des montagnes lointaines , arbre , rocher , maison , pli de terrain , tout se </t>
    </r>
    <r>
      <rPr>
        <b/>
        <sz val="11"/>
        <color rgb="FFCC3300"/>
        <rFont val="Arial"/>
        <family val="2"/>
      </rPr>
      <t>révélait</t>
    </r>
    <r>
      <rPr>
        <sz val="11"/>
        <color rgb="FF333333"/>
        <rFont val="Arial"/>
        <family val="2"/>
      </rPr>
      <t xml:space="preserve"> dans la plus fine précision .</t>
    </r>
  </si>
  <si>
    <r>
      <t xml:space="preserve">D’ ailleurs , ce secret , il n’ avait pas le droit de la connaître . </t>
    </r>
    <r>
      <rPr>
        <sz val="11"/>
        <color rgb="FF000000"/>
        <rFont val="Calibri"/>
        <family val="2"/>
        <scheme val="minor"/>
      </rPr>
      <t xml:space="preserve">Je dirai , l’ un de ces jours , comment il fut </t>
    </r>
    <r>
      <rPr>
        <b/>
        <sz val="11"/>
        <color rgb="FFCC3300"/>
        <rFont val="Calibri"/>
        <family val="2"/>
        <scheme val="minor"/>
      </rPr>
      <t>révélé</t>
    </r>
    <r>
      <rPr>
        <sz val="11"/>
        <color rgb="FF000000"/>
        <rFont val="Calibri"/>
        <family val="2"/>
        <scheme val="minor"/>
      </rPr>
      <t xml:space="preserve"> </t>
    </r>
    <r>
      <rPr>
        <i/>
        <sz val="11"/>
        <color rgb="FF000000"/>
        <rFont val="Calibri"/>
        <family val="2"/>
        <scheme val="minor"/>
      </rPr>
      <t>pour venir au secours de la</t>
    </r>
    <r>
      <rPr>
        <sz val="11"/>
        <color rgb="FF000000"/>
        <rFont val="Calibri"/>
        <family val="2"/>
        <scheme val="minor"/>
      </rPr>
      <t xml:space="preserve"> </t>
    </r>
    <r>
      <rPr>
        <i/>
        <sz val="11"/>
        <color rgb="FF000000"/>
        <rFont val="Calibri"/>
        <family val="2"/>
        <scheme val="minor"/>
      </rPr>
      <t>trahison .</t>
    </r>
  </si>
  <si>
    <r>
      <t xml:space="preserve">et , à ces mots , si Mathilde s’ arrête , si elle se penche vers les cendres muettes de </t>
    </r>
    <r>
      <rPr>
        <sz val="11"/>
        <color rgb="FF000000"/>
        <rFont val="Calibri"/>
        <family val="2"/>
        <scheme val="minor"/>
      </rPr>
      <t>Montmorency</t>
    </r>
    <r>
      <rPr>
        <sz val="11"/>
        <color rgb="FF333333"/>
        <rFont val="Arial"/>
        <family val="2"/>
      </rPr>
      <t xml:space="preserve"> , c’ est pour achever , sans doute , la fin de sa pensée , que le monde ne doit point entendre , et qu’ elle n’ ose </t>
    </r>
    <r>
      <rPr>
        <b/>
        <sz val="11"/>
        <color rgb="FFCC3300"/>
        <rFont val="Arial"/>
        <family val="2"/>
      </rPr>
      <t>révéler</t>
    </r>
    <r>
      <rPr>
        <sz val="11"/>
        <color rgb="FF333333"/>
        <rFont val="Arial"/>
        <family val="2"/>
      </rPr>
      <t xml:space="preserve"> qu’ à l’ ombre auguste à qui elle attribue le pouvoir d’ en obtenir le pardon devant </t>
    </r>
    <r>
      <rPr>
        <sz val="11"/>
        <color rgb="FF000000"/>
        <rFont val="Calibri"/>
        <family val="2"/>
        <scheme val="minor"/>
      </rPr>
      <t>Dieu</t>
    </r>
    <r>
      <rPr>
        <sz val="11"/>
        <color rgb="FF333333"/>
        <rFont val="Arial"/>
        <family val="2"/>
      </rPr>
      <t xml:space="preserve"> .</t>
    </r>
  </si>
  <si>
    <r>
      <t xml:space="preserve">Il se croyait en possession d’ une certitude , et , sentant bien qu’ elle dépassait la portée révolutionnaire de ses adeptes , il en insinuait tout doucement l’ esprit et n’ en </t>
    </r>
    <r>
      <rPr>
        <b/>
        <sz val="11"/>
        <color rgb="FFCC3300"/>
        <rFont val="Arial"/>
        <family val="2"/>
      </rPr>
      <t>révélait</t>
    </r>
    <r>
      <rPr>
        <sz val="11"/>
        <color rgb="FF333333"/>
        <rFont val="Arial"/>
        <family val="2"/>
      </rPr>
      <t xml:space="preserve"> pas la lettre .</t>
    </r>
  </si>
  <si>
    <r>
      <t xml:space="preserve">Les éléments blancs , s’ ils ont paru créer les principales parties de la charpente sociale , ne se </t>
    </r>
    <r>
      <rPr>
        <b/>
        <sz val="11"/>
        <color rgb="FFCC3300"/>
        <rFont val="Arial"/>
        <family val="2"/>
      </rPr>
      <t>révèlent</t>
    </r>
    <r>
      <rPr>
        <sz val="11"/>
        <color rgb="FF333333"/>
        <rFont val="Arial"/>
        <family val="2"/>
      </rPr>
      <t xml:space="preserve"> nullement dans la structure de la totalité .</t>
    </r>
  </si>
  <si>
    <r>
      <t xml:space="preserve">Il n’ osait pas l’ abandonner , de peur qu’ elle ne </t>
    </r>
    <r>
      <rPr>
        <b/>
        <sz val="11"/>
        <color rgb="FFCC3300"/>
        <rFont val="Arial"/>
        <family val="2"/>
      </rPr>
      <t>révélât</t>
    </r>
    <r>
      <rPr>
        <sz val="11"/>
        <color rgb="FF333333"/>
        <rFont val="Arial"/>
        <family val="2"/>
      </rPr>
      <t xml:space="preserve"> sa piste .</t>
    </r>
  </si>
  <si>
    <r>
      <t xml:space="preserve">Au lieu , comme autrefois , de la </t>
    </r>
    <r>
      <rPr>
        <b/>
        <sz val="11"/>
        <color rgb="FFCC3300"/>
        <rFont val="Arial"/>
        <family val="2"/>
      </rPr>
      <t>révéler</t>
    </r>
    <r>
      <rPr>
        <sz val="11"/>
        <color rgb="FF333333"/>
        <rFont val="Arial"/>
        <family val="2"/>
      </rPr>
      <t xml:space="preserve"> , ils l’ escamotent .</t>
    </r>
  </si>
  <si>
    <r>
      <t xml:space="preserve">Je tremble que ma foi ne me fasse un devoir de </t>
    </r>
    <r>
      <rPr>
        <b/>
        <sz val="11"/>
        <color rgb="FFCC3300"/>
        <rFont val="Arial"/>
        <family val="2"/>
      </rPr>
      <t>révéler</t>
    </r>
    <r>
      <rPr>
        <sz val="11"/>
        <color rgb="FF333333"/>
        <rFont val="Arial"/>
        <family val="2"/>
      </rPr>
      <t xml:space="preserve"> ce que ma piété filiale doit celer à tous .</t>
    </r>
  </si>
  <si>
    <r>
      <t xml:space="preserve">Un piano ami m’ a seul </t>
    </r>
    <r>
      <rPr>
        <b/>
        <sz val="11"/>
        <color rgb="FFCC3300"/>
        <rFont val="Arial"/>
        <family val="2"/>
      </rPr>
      <t>révélé</t>
    </r>
    <r>
      <rPr>
        <sz val="11"/>
        <color rgb="FF333333"/>
        <rFont val="Arial"/>
        <family val="2"/>
      </rPr>
      <t xml:space="preserve"> quelque peu cette musique et donc la musique .</t>
    </r>
  </si>
  <si>
    <r>
      <t xml:space="preserve">Comme jadis quand il expérimentait sur la nature d’ </t>
    </r>
    <r>
      <rPr>
        <sz val="11"/>
        <color rgb="FF000000"/>
        <rFont val="Calibri"/>
        <family val="2"/>
        <scheme val="minor"/>
      </rPr>
      <t>Odette</t>
    </r>
    <r>
      <rPr>
        <sz val="11"/>
        <color rgb="FF333333"/>
        <rFont val="Arial"/>
        <family val="2"/>
      </rPr>
      <t xml:space="preserve"> les réactions du dépit , il cherchait par celles de la gratitude à tirer d’ elle des parcelles intimes de sentiment qu’ elle ne lui avait pas </t>
    </r>
    <r>
      <rPr>
        <b/>
        <sz val="11"/>
        <color rgb="FFCC3300"/>
        <rFont val="Arial"/>
        <family val="2"/>
      </rPr>
      <t>révélées</t>
    </r>
    <r>
      <rPr>
        <sz val="11"/>
        <color rgb="FF333333"/>
        <rFont val="Arial"/>
        <family val="2"/>
      </rPr>
      <t xml:space="preserve"> encore .</t>
    </r>
  </si>
  <si>
    <r>
      <t xml:space="preserve">Encore un bienfait scolaire </t>
    </r>
    <r>
      <rPr>
        <b/>
        <sz val="11"/>
        <color rgb="FFCC3300"/>
        <rFont val="Arial"/>
        <family val="2"/>
      </rPr>
      <t>révélé</t>
    </r>
    <r>
      <rPr>
        <sz val="11"/>
        <color rgb="FF333333"/>
        <rFont val="Arial"/>
        <family val="2"/>
      </rPr>
      <t xml:space="preserve"> fortement par la récréation : le mélange rend les enfants égaux .</t>
    </r>
  </si>
  <si>
    <r>
      <t xml:space="preserve">Un resserrement des liens et des services sociaux pourrait nous </t>
    </r>
    <r>
      <rPr>
        <b/>
        <sz val="11"/>
        <color rgb="FFCC3300"/>
        <rFont val="Arial"/>
        <family val="2"/>
      </rPr>
      <t>révéler</t>
    </r>
    <r>
      <rPr>
        <sz val="11"/>
        <color rgb="FF333333"/>
        <rFont val="Arial"/>
        <family val="2"/>
      </rPr>
      <t xml:space="preserve"> des régions inexplorées de l’ homme .</t>
    </r>
  </si>
  <si>
    <r>
      <t xml:space="preserve">De tels hommes , éminents à bien des titres , nous pourrions les négliger , car ils n’ ont rien à nous </t>
    </r>
    <r>
      <rPr>
        <b/>
        <sz val="11"/>
        <color rgb="FFCC3300"/>
        <rFont val="Arial"/>
        <family val="2"/>
      </rPr>
      <t>révéler</t>
    </r>
    <r>
      <rPr>
        <sz val="11"/>
        <color rgb="FF333333"/>
        <rFont val="Arial"/>
        <family val="2"/>
      </rPr>
      <t xml:space="preserve"> sur l’ évolution proprement religieuse de notre pays .</t>
    </r>
  </si>
  <si>
    <r>
      <t xml:space="preserve">C’ est cependant avec ce dossier ainsi recueilli , avec ce dossier administratif incomplet , dans lequel ne figurent pas et ne pouvaient pas figurer les témoins qu’ avait à produire M . Baudin , puisqu’ il ne s’ agissait pas d’ une enquête judiciaire devant laquelle il devait s’ incliner , mais d’ une enquête administrative hostile , à laquelle il n’ avait rien à </t>
    </r>
    <r>
      <rPr>
        <b/>
        <sz val="11"/>
        <color rgb="FFCC3300"/>
        <rFont val="Arial"/>
        <family val="2"/>
      </rPr>
      <t>révéler</t>
    </r>
    <r>
      <rPr>
        <sz val="11"/>
        <color rgb="FF333333"/>
        <rFont val="Arial"/>
        <family val="2"/>
      </rPr>
      <t xml:space="preserve"> , — c’ est cependant avec ce dossier incomplet qu’ a été construite l’ accusation et qu’ on nous demande l’ autorisation de poursuites .</t>
    </r>
  </si>
  <si>
    <r>
      <t xml:space="preserve">Mais une distance infinie se </t>
    </r>
    <r>
      <rPr>
        <b/>
        <sz val="11"/>
        <color rgb="FFCC3300"/>
        <rFont val="Arial"/>
        <family val="2"/>
      </rPr>
      <t>révèle</t>
    </r>
    <r>
      <rPr>
        <sz val="11"/>
        <color rgb="FF333333"/>
        <rFont val="Arial"/>
        <family val="2"/>
      </rPr>
      <t xml:space="preserve"> aussitôt à moi entre ce que je fais et cette puissance qui est en moi et que mon seul vœu pourtant est d’ exercer : or je ne cesse d’ y manquer , et dans la proportion même où j’ y manque , je ne suis plus pour moi et pour autrui qu’ une apparence qu’ un souffle dissipe , et que la mort abolira .</t>
    </r>
  </si>
  <si>
    <r>
      <t xml:space="preserve">Il </t>
    </r>
    <r>
      <rPr>
        <b/>
        <sz val="11"/>
        <color rgb="FFCC3300"/>
        <rFont val="Arial"/>
        <family val="2"/>
      </rPr>
      <t>révèle</t>
    </r>
    <r>
      <rPr>
        <sz val="11"/>
        <color rgb="FF333333"/>
        <rFont val="Arial"/>
        <family val="2"/>
      </rPr>
      <t xml:space="preserve"> la raison d’ être des réalités naturelles .</t>
    </r>
  </si>
  <si>
    <r>
      <t xml:space="preserve">Comme elle pesait peu , cette petite fille , résignée à tous les abandons , dont le charme sentimental ne se </t>
    </r>
    <r>
      <rPr>
        <b/>
        <sz val="11"/>
        <color rgb="FFCC3300"/>
        <rFont val="Arial"/>
        <family val="2"/>
      </rPr>
      <t>révélait</t>
    </r>
    <r>
      <rPr>
        <sz val="11"/>
        <color rgb="FF333333"/>
        <rFont val="Arial"/>
        <family val="2"/>
      </rPr>
      <t xml:space="preserve"> qu’ à la longue , quand il la comparait à cette créature ensorcelante .</t>
    </r>
  </si>
  <si>
    <r>
      <t xml:space="preserve">Ce qu’ on croit être la pensée de la pensée , comme pur sentiment de soi ne se pense pas encore et a besoin d’ être </t>
    </r>
    <r>
      <rPr>
        <b/>
        <sz val="11"/>
        <color rgb="FFCC3300"/>
        <rFont val="Arial"/>
        <family val="2"/>
      </rPr>
      <t>révélé</t>
    </r>
    <r>
      <rPr>
        <sz val="11"/>
        <color rgb="FF333333"/>
        <rFont val="Arial"/>
        <family val="2"/>
      </rPr>
      <t xml:space="preserve"> .</t>
    </r>
  </si>
  <si>
    <r>
      <t xml:space="preserve">En quittant la vie périphérique des perceptions et des événements habituels , elle pense atteindre à une concentration qui lui </t>
    </r>
    <r>
      <rPr>
        <b/>
        <sz val="11"/>
        <color rgb="FFCC3300"/>
        <rFont val="Arial"/>
        <family val="2"/>
      </rPr>
      <t>révèle</t>
    </r>
    <r>
      <rPr>
        <sz val="11"/>
        <color rgb="FF333333"/>
        <rFont val="Arial"/>
        <family val="2"/>
      </rPr>
      <t xml:space="preserve"> son essence la plus pure .</t>
    </r>
  </si>
  <si>
    <r>
      <t xml:space="preserve">Ce furent m . </t>
    </r>
    <r>
      <rPr>
        <sz val="11"/>
        <color rgb="FF000000"/>
        <rFont val="Calibri"/>
        <family val="2"/>
        <scheme val="minor"/>
      </rPr>
      <t xml:space="preserve">Le président de Bailleul , m . L’ avocat et moi ; et parce qu’ on ne voulut pas </t>
    </r>
    <r>
      <rPr>
        <b/>
        <sz val="11"/>
        <color rgb="FFC00000"/>
        <rFont val="Calibri"/>
        <family val="2"/>
        <scheme val="minor"/>
      </rPr>
      <t xml:space="preserve">se </t>
    </r>
    <r>
      <rPr>
        <b/>
        <sz val="11"/>
        <color rgb="FFCC3300"/>
        <rFont val="Calibri"/>
        <family val="2"/>
        <scheme val="minor"/>
      </rPr>
      <t>confier</t>
    </r>
    <r>
      <rPr>
        <sz val="11"/>
        <color rgb="FF000000"/>
        <rFont val="Calibri"/>
        <family val="2"/>
        <scheme val="minor"/>
      </rPr>
      <t xml:space="preserve"> à un greffier , et qu’ ainsi il falloit que ce fût l’ un des commissaires mêmes qui tînt la plume , ce fut à moi à la prendre comme étant le plus jeune .</t>
    </r>
  </si>
  <si>
    <r>
      <t xml:space="preserve">Mais ceux à qui le prince </t>
    </r>
    <r>
      <rPr>
        <b/>
        <sz val="11"/>
        <color rgb="FFC00000"/>
        <rFont val="Arial"/>
        <family val="2"/>
      </rPr>
      <t xml:space="preserve">se </t>
    </r>
    <r>
      <rPr>
        <b/>
        <sz val="11"/>
        <color rgb="FFCC3300"/>
        <rFont val="Arial"/>
        <family val="2"/>
      </rPr>
      <t>confie</t>
    </r>
    <r>
      <rPr>
        <sz val="11"/>
        <color rgb="FF333333"/>
        <rFont val="Arial"/>
        <family val="2"/>
      </rPr>
      <t xml:space="preserve"> , ne doivent pas estre moins secrets que luy ; et c’ est pour cela qu’ </t>
    </r>
    <r>
      <rPr>
        <sz val="11"/>
        <color rgb="FF000000"/>
        <rFont val="Calibri"/>
        <family val="2"/>
        <scheme val="minor"/>
      </rPr>
      <t>Alexandre</t>
    </r>
    <r>
      <rPr>
        <sz val="11"/>
        <color rgb="FF333333"/>
        <rFont val="Arial"/>
        <family val="2"/>
      </rPr>
      <t xml:space="preserve"> lisant un jour des lettres fort importantes , et s’ étant apperceû qu’ </t>
    </r>
    <r>
      <rPr>
        <sz val="11"/>
        <color rgb="FF000000"/>
        <rFont val="Calibri"/>
        <family val="2"/>
        <scheme val="minor"/>
      </rPr>
      <t>Ephestion</t>
    </r>
    <r>
      <rPr>
        <sz val="11"/>
        <color rgb="FF333333"/>
        <rFont val="Arial"/>
        <family val="2"/>
      </rPr>
      <t xml:space="preserve"> les lisoit en mesme temps il prit l’ anneau qui luy servoit de cachet , et le mit sur les levres de son favori pour luy recommandent le silence .</t>
    </r>
  </si>
  <si>
    <r>
      <t xml:space="preserve">Elle aprit aussi que ce Medecin qui l’ avoit servie estoit exilé , &amp; eut la douleur de voir qu’ elle n’ avoit plus personne par qui elle pust sçavoir des nouvelles de ce qui se passoit , parce qu’ elle n’ osoit </t>
    </r>
    <r>
      <rPr>
        <b/>
        <sz val="11"/>
        <color rgb="FFC00000"/>
        <rFont val="Arial"/>
        <family val="2"/>
      </rPr>
      <t xml:space="preserve">se </t>
    </r>
    <r>
      <rPr>
        <b/>
        <sz val="11"/>
        <color rgb="FFCC3300"/>
        <rFont val="Arial"/>
        <family val="2"/>
      </rPr>
      <t>confier</t>
    </r>
    <r>
      <rPr>
        <sz val="11"/>
        <color rgb="FF333333"/>
        <rFont val="Arial"/>
        <family val="2"/>
      </rPr>
      <t xml:space="preserve"> à qui que ce soit , de peur que son secret estant revelé , elle ne nuisist à Poliante au lieu de le servir , car si l’ on eust sceu qu’ elle vivoit , on se seroit imaginé , que Poliante auroit eu part à cet artifice ; ainsi elle menoit la plus malheureuse , &amp; la plus triste vie du monde .</t>
    </r>
  </si>
  <si>
    <r>
      <t xml:space="preserve">On ne pouvoit lui reprocher en toute sa vie que d’ avoir triomphé avec trop de faste des rois qu’ il avoit vaincus et de </t>
    </r>
    <r>
      <rPr>
        <b/>
        <sz val="11"/>
        <color rgb="FFC00000"/>
        <rFont val="Arial"/>
        <family val="2"/>
      </rPr>
      <t xml:space="preserve">s’ être </t>
    </r>
    <r>
      <rPr>
        <b/>
        <sz val="11"/>
        <color rgb="FFCC3300"/>
        <rFont val="Arial"/>
        <family val="2"/>
      </rPr>
      <t>confié</t>
    </r>
    <r>
      <rPr>
        <sz val="11"/>
        <color rgb="FF333333"/>
        <rFont val="Arial"/>
        <family val="2"/>
      </rPr>
      <t xml:space="preserve"> à un de ses sujets que je vous dépeindrai tout à l’ heure .</t>
    </r>
  </si>
  <si>
    <r>
      <t xml:space="preserve">Et entre toutes les choses que je pensay la pouvoir obliger , j’ esleus principalement la discretion , ayant tousjours ouy dire qu’ il n’ y a rien qui engage tant une honneste fille à aymer que cette discretion ; aussi c’ est bien peu de prudence de </t>
    </r>
    <r>
      <rPr>
        <b/>
        <sz val="11"/>
        <color rgb="FFC00000"/>
        <rFont val="Arial"/>
        <family val="2"/>
      </rPr>
      <t xml:space="preserve">se </t>
    </r>
    <r>
      <rPr>
        <b/>
        <sz val="11"/>
        <color rgb="FFCC3300"/>
        <rFont val="Arial"/>
        <family val="2"/>
      </rPr>
      <t>confier</t>
    </r>
    <r>
      <rPr>
        <sz val="11"/>
        <color rgb="FF333333"/>
        <rFont val="Arial"/>
        <family val="2"/>
      </rPr>
      <t xml:space="preserve"> en une personne en qui l’ on ne doit point avoir de confiance .</t>
    </r>
  </si>
  <si>
    <r>
      <t xml:space="preserve">Il fut pourtant chez un de ses plus particuliers Amis , en qui il </t>
    </r>
    <r>
      <rPr>
        <b/>
        <sz val="11"/>
        <color rgb="FFC00000"/>
        <rFont val="Arial"/>
        <family val="2"/>
      </rPr>
      <t xml:space="preserve">se </t>
    </r>
    <r>
      <rPr>
        <b/>
        <sz val="11"/>
        <color rgb="FFCC3300"/>
        <rFont val="Arial"/>
        <family val="2"/>
      </rPr>
      <t>confia</t>
    </r>
    <r>
      <rPr>
        <sz val="11"/>
        <color rgb="FF333333"/>
        <rFont val="Arial"/>
        <family val="2"/>
      </rPr>
      <t xml:space="preserve"> , &amp; qui ne revelant pas son secret , luy donna de l’ argent pour aller où il voudroit .</t>
    </r>
  </si>
  <si>
    <r>
      <t xml:space="preserve">Le plaisir est la cause des confidences qu’ on fait des avantures agreables ; car ceux qui les font ne les rappellent dans leur memoire et ne les racontent à leurs amis , que pour re - goûter le plaisir qu’ elles leur ont donné ; l’ at - trait de ce plaisir est même si grand que les femmes , qui craignent si fort qu’ on découvre leurs commerces secrets , cherchent avec soin quelque personne fidelle en qui elles puissent </t>
    </r>
    <r>
      <rPr>
        <b/>
        <sz val="11"/>
        <color rgb="FFC00000"/>
        <rFont val="Arial"/>
        <family val="2"/>
      </rPr>
      <t xml:space="preserve">se </t>
    </r>
    <r>
      <rPr>
        <b/>
        <sz val="11"/>
        <color rgb="FFCC3300"/>
        <rFont val="Arial"/>
        <family val="2"/>
      </rPr>
      <t>confier</t>
    </r>
    <r>
      <rPr>
        <sz val="11"/>
        <color rgb="FF333333"/>
        <rFont val="Arial"/>
        <family val="2"/>
      </rPr>
      <t xml:space="preserve"> , afin de pouvoir leur rendre conte de tout ce qui se passe dans le cours de leurs ga - lanteries , et de sentir plus d’ une fois ce qu’ el - les trouvent de satisfaisant dans cette frivole occupation .</t>
    </r>
  </si>
  <si>
    <r>
      <t xml:space="preserve">Elle voyoit les principaux officiers du palais prêts à tremper leurs mains dans le sang du roi ; elle entendoit parler tous les jours de quelque nouvelle conjuration ; mais elle craignoit de </t>
    </r>
    <r>
      <rPr>
        <b/>
        <sz val="11"/>
        <color rgb="FFC00000"/>
        <rFont val="Arial"/>
        <family val="2"/>
      </rPr>
      <t xml:space="preserve">se </t>
    </r>
    <r>
      <rPr>
        <b/>
        <sz val="11"/>
        <color rgb="FFCC3300"/>
        <rFont val="Arial"/>
        <family val="2"/>
      </rPr>
      <t>confier</t>
    </r>
    <r>
      <rPr>
        <sz val="11"/>
        <color rgb="FF333333"/>
        <rFont val="Arial"/>
        <family val="2"/>
      </rPr>
      <t xml:space="preserve"> à quelqu’ un par qui elle seroit trahie .</t>
    </r>
  </si>
  <si>
    <r>
      <t xml:space="preserve">Je pensay qu’ il falloit de necessité </t>
    </r>
    <r>
      <rPr>
        <b/>
        <sz val="11"/>
        <color rgb="FFC00000"/>
        <rFont val="Arial"/>
        <family val="2"/>
      </rPr>
      <t xml:space="preserve">me </t>
    </r>
    <r>
      <rPr>
        <b/>
        <sz val="11"/>
        <color rgb="FFCC3300"/>
        <rFont val="Arial"/>
        <family val="2"/>
      </rPr>
      <t>confier</t>
    </r>
    <r>
      <rPr>
        <sz val="11"/>
        <color rgb="FF333333"/>
        <rFont val="Arial"/>
        <family val="2"/>
      </rPr>
      <t xml:space="preserve"> en quelque personne qui me peust , et soulager et conseiller , et apres que j’ eus jetté les yeux sur tous ceux de nostre maison , je ne trouvay personne plus propre qu’ une fille de ma nourrice , qui pour avoir esté de tout temps eslevée aupres de moy , me portoit une si grande affection qu’ elle ne se pouvoit saouler de me servir .</t>
    </r>
  </si>
  <si>
    <r>
      <t xml:space="preserve">Ces causes disposent tellement les hommes à s’ ouvrir et à </t>
    </r>
    <r>
      <rPr>
        <b/>
        <sz val="11"/>
        <color rgb="FFC00000"/>
        <rFont val="Arial"/>
        <family val="2"/>
      </rPr>
      <t xml:space="preserve">se </t>
    </r>
    <r>
      <rPr>
        <b/>
        <sz val="11"/>
        <color rgb="FFCC3300"/>
        <rFont val="Arial"/>
        <family val="2"/>
      </rPr>
      <t>confier</t>
    </r>
    <r>
      <rPr>
        <sz val="11"/>
        <color rgb="FF333333"/>
        <rFont val="Arial"/>
        <family val="2"/>
      </rPr>
      <t xml:space="preserve"> , que les plus petites occasions qu’ ils en ont , sont des pieges presque inévitables à ceux mêmes qui sont les plus sages et les plus retenus .</t>
    </r>
  </si>
  <si>
    <r>
      <t xml:space="preserve">Vous êtes honnête homme , et je veux bien </t>
    </r>
    <r>
      <rPr>
        <b/>
        <sz val="11"/>
        <color rgb="FFC00000"/>
        <rFont val="Arial"/>
        <family val="2"/>
      </rPr>
      <t xml:space="preserve">me </t>
    </r>
    <r>
      <rPr>
        <b/>
        <sz val="11"/>
        <color rgb="FFCC3300"/>
        <rFont val="Arial"/>
        <family val="2"/>
      </rPr>
      <t>confier</t>
    </r>
    <r>
      <rPr>
        <sz val="11"/>
        <color rgb="FF333333"/>
        <rFont val="Arial"/>
        <family val="2"/>
      </rPr>
      <t xml:space="preserve"> à vous , comme vous vous confiez à moi .</t>
    </r>
  </si>
  <si>
    <r>
      <t xml:space="preserve">Phul t’ écoute , il te croit , il </t>
    </r>
    <r>
      <rPr>
        <b/>
        <sz val="11"/>
        <color rgb="FFC00000"/>
        <rFont val="Calibri"/>
        <family val="2"/>
        <scheme val="minor"/>
      </rPr>
      <t>se confie</t>
    </r>
    <r>
      <rPr>
        <sz val="11"/>
        <color rgb="FF000000"/>
        <rFont val="Calibri"/>
        <family val="2"/>
        <scheme val="minor"/>
      </rPr>
      <t xml:space="preserve"> en toy , enfin , tu peux sur luy ce que tu peux sur moy .</t>
    </r>
  </si>
  <si>
    <r>
      <t xml:space="preserve">Il </t>
    </r>
    <r>
      <rPr>
        <b/>
        <sz val="11"/>
        <color rgb="FFC00000"/>
        <rFont val="Arial"/>
        <family val="2"/>
      </rPr>
      <t xml:space="preserve">se </t>
    </r>
    <r>
      <rPr>
        <b/>
        <sz val="11"/>
        <color rgb="FFCC3300"/>
        <rFont val="Arial"/>
        <family val="2"/>
      </rPr>
      <t>confioit</t>
    </r>
    <r>
      <rPr>
        <sz val="11"/>
        <color rgb="FF333333"/>
        <rFont val="Arial"/>
        <family val="2"/>
      </rPr>
      <t xml:space="preserve"> à d’ autres amis , mais à divers degrés , et à proportion de ce qu’ il avoit éprouvé leur amitié et leur sagesse .</t>
    </r>
  </si>
  <si>
    <r>
      <t xml:space="preserve">L’ aveu que </t>
    </r>
    <r>
      <rPr>
        <sz val="11"/>
        <color rgb="FF000000"/>
        <rFont val="Calibri"/>
        <family val="2"/>
        <scheme val="minor"/>
      </rPr>
      <t>Madame</t>
    </r>
    <r>
      <rPr>
        <sz val="11"/>
        <color rgb="FF333333"/>
        <rFont val="Arial"/>
        <family val="2"/>
      </rPr>
      <t xml:space="preserve"> de </t>
    </r>
    <r>
      <rPr>
        <sz val="11"/>
        <color rgb="FF000000"/>
        <rFont val="Calibri"/>
        <family val="2"/>
        <scheme val="minor"/>
      </rPr>
      <t>Clèves</t>
    </r>
    <r>
      <rPr>
        <sz val="11"/>
        <color rgb="FF333333"/>
        <rFont val="Arial"/>
        <family val="2"/>
      </rPr>
      <t xml:space="preserve"> avoit fait à son mary estoit une si grande marque de sa sincérité et elle nioit si fortement de </t>
    </r>
    <r>
      <rPr>
        <b/>
        <sz val="11"/>
        <color rgb="FFC00000"/>
        <rFont val="Arial"/>
        <family val="2"/>
      </rPr>
      <t xml:space="preserve">s’ estre </t>
    </r>
    <r>
      <rPr>
        <b/>
        <sz val="11"/>
        <color rgb="FFCC3300"/>
        <rFont val="Arial"/>
        <family val="2"/>
      </rPr>
      <t>confiée</t>
    </r>
    <r>
      <rPr>
        <sz val="11"/>
        <color rgb="FF333333"/>
        <rFont val="Arial"/>
        <family val="2"/>
      </rPr>
      <t xml:space="preserve"> à personne que </t>
    </r>
    <r>
      <rPr>
        <sz val="11"/>
        <color rgb="FF000000"/>
        <rFont val="Calibri"/>
        <family val="2"/>
        <scheme val="minor"/>
      </rPr>
      <t>Monsieur</t>
    </r>
    <r>
      <rPr>
        <sz val="11"/>
        <color rgb="FF333333"/>
        <rFont val="Arial"/>
        <family val="2"/>
      </rPr>
      <t xml:space="preserve"> de </t>
    </r>
    <r>
      <rPr>
        <sz val="11"/>
        <color rgb="FF000000"/>
        <rFont val="Calibri"/>
        <family val="2"/>
        <scheme val="minor"/>
      </rPr>
      <t>Clèves</t>
    </r>
    <r>
      <rPr>
        <sz val="11"/>
        <color rgb="FF333333"/>
        <rFont val="Arial"/>
        <family val="2"/>
      </rPr>
      <t xml:space="preserve"> ne sçavoit que penser .</t>
    </r>
  </si>
  <si>
    <r>
      <t xml:space="preserve">Mon ame en toi seul </t>
    </r>
    <r>
      <rPr>
        <b/>
        <sz val="11"/>
        <color rgb="FFC00000"/>
        <rFont val="Arial"/>
        <family val="2"/>
      </rPr>
      <t xml:space="preserve">se </t>
    </r>
    <r>
      <rPr>
        <b/>
        <sz val="11"/>
        <color rgb="FFCC3300"/>
        <rFont val="Arial"/>
        <family val="2"/>
      </rPr>
      <t xml:space="preserve">confie ; </t>
    </r>
    <r>
      <rPr>
        <sz val="11"/>
        <color rgb="FF333333"/>
        <rFont val="Arial"/>
        <family val="2"/>
      </rPr>
      <t>écarte les dangers qui m’ attendent au port .</t>
    </r>
  </si>
  <si>
    <r>
      <t xml:space="preserve">C’ est votre jardinier , à qui Nanine osa </t>
    </r>
    <r>
      <rPr>
        <b/>
        <sz val="11"/>
        <color rgb="FFC00000"/>
        <rFont val="Calibri"/>
        <family val="2"/>
        <scheme val="minor"/>
      </rPr>
      <t>se confier</t>
    </r>
    <r>
      <rPr>
        <sz val="11"/>
        <color rgb="FF000000"/>
        <rFont val="Calibri"/>
        <family val="2"/>
        <scheme val="minor"/>
      </rPr>
      <t xml:space="preserve"> .</t>
    </r>
  </si>
  <si>
    <r>
      <t xml:space="preserve">Cependant mon coeur est plein ... il faut que je parle à quelqu’ un , et vous êtes la seule à qui je puisse , à qui j’ ose </t>
    </r>
    <r>
      <rPr>
        <b/>
        <sz val="11"/>
        <color rgb="FFC00000"/>
        <rFont val="Arial"/>
        <family val="2"/>
      </rPr>
      <t xml:space="preserve">me </t>
    </r>
    <r>
      <rPr>
        <b/>
        <sz val="11"/>
        <color rgb="FFCC3300"/>
        <rFont val="Arial"/>
        <family val="2"/>
      </rPr>
      <t>confier</t>
    </r>
    <r>
      <rPr>
        <sz val="11"/>
        <color rgb="FF333333"/>
        <rFont val="Arial"/>
        <family val="2"/>
      </rPr>
      <t xml:space="preserve"> . </t>
    </r>
  </si>
  <si>
    <r>
      <t xml:space="preserve">Elle </t>
    </r>
    <r>
      <rPr>
        <b/>
        <sz val="11"/>
        <color rgb="FFC00000"/>
        <rFont val="Arial"/>
        <family val="2"/>
      </rPr>
      <t xml:space="preserve">se </t>
    </r>
    <r>
      <rPr>
        <b/>
        <sz val="11"/>
        <color rgb="FFCC3300"/>
        <rFont val="Arial"/>
        <family val="2"/>
      </rPr>
      <t>confia</t>
    </r>
    <r>
      <rPr>
        <sz val="11"/>
        <color rgb="FF333333"/>
        <rFont val="Arial"/>
        <family val="2"/>
      </rPr>
      <t xml:space="preserve"> à une autre religieuse qui la trahit .</t>
    </r>
  </si>
  <si>
    <r>
      <t xml:space="preserve">En parlant des personnes , on a le choix entre </t>
    </r>
    <r>
      <rPr>
        <i/>
        <sz val="11"/>
        <color rgb="FF333333"/>
        <rFont val="Arial"/>
        <family val="2"/>
      </rPr>
      <t>qui</t>
    </r>
    <r>
      <rPr>
        <sz val="11"/>
        <color rgb="FF333333"/>
        <rFont val="Arial"/>
        <family val="2"/>
      </rPr>
      <t xml:space="preserve"> et </t>
    </r>
    <r>
      <rPr>
        <i/>
        <sz val="11"/>
        <color rgb="FF333333"/>
        <rFont val="Arial"/>
        <family val="2"/>
      </rPr>
      <t>lequel : les amis à</t>
    </r>
    <r>
      <rPr>
        <sz val="11"/>
        <color rgb="FF333333"/>
        <rFont val="Arial"/>
        <family val="2"/>
      </rPr>
      <t xml:space="preserve"> </t>
    </r>
    <r>
      <rPr>
        <i/>
        <sz val="11"/>
        <color rgb="FF333333"/>
        <rFont val="Arial"/>
        <family val="2"/>
      </rPr>
      <t>qui</t>
    </r>
    <r>
      <rPr>
        <sz val="11"/>
        <color rgb="FF333333"/>
        <rFont val="Arial"/>
        <family val="2"/>
      </rPr>
      <t xml:space="preserve"> ou </t>
    </r>
    <r>
      <rPr>
        <i/>
        <sz val="11"/>
        <color rgb="FF333333"/>
        <rFont val="Arial"/>
        <family val="2"/>
      </rPr>
      <t xml:space="preserve">auxquels je </t>
    </r>
    <r>
      <rPr>
        <b/>
        <i/>
        <sz val="11"/>
        <color rgb="FFC00000"/>
        <rFont val="Arial"/>
        <family val="2"/>
      </rPr>
      <t xml:space="preserve">me suis </t>
    </r>
    <r>
      <rPr>
        <b/>
        <i/>
        <sz val="11"/>
        <color rgb="FFCC3300"/>
        <rFont val="Arial"/>
        <family val="2"/>
      </rPr>
      <t>confié</t>
    </r>
    <r>
      <rPr>
        <i/>
        <sz val="11"/>
        <color rgb="FF333333"/>
        <rFont val="Arial"/>
        <family val="2"/>
      </rPr>
      <t xml:space="preserve"> .</t>
    </r>
  </si>
  <si>
    <r>
      <t xml:space="preserve">Vous avez tort de me comparer à la princesse de </t>
    </r>
    <r>
      <rPr>
        <sz val="11"/>
        <color rgb="FF000000"/>
        <rFont val="Calibri"/>
        <family val="2"/>
        <scheme val="minor"/>
      </rPr>
      <t>Cleves</t>
    </r>
    <r>
      <rPr>
        <sz val="11"/>
        <color rgb="FF333333"/>
        <rFont val="Arial"/>
        <family val="2"/>
      </rPr>
      <t xml:space="preserve"> qui </t>
    </r>
    <r>
      <rPr>
        <b/>
        <sz val="11"/>
        <color rgb="FFC00000"/>
        <rFont val="Arial"/>
        <family val="2"/>
      </rPr>
      <t xml:space="preserve">se </t>
    </r>
    <r>
      <rPr>
        <b/>
        <sz val="11"/>
        <color rgb="FFCC3300"/>
        <rFont val="Arial"/>
        <family val="2"/>
      </rPr>
      <t>confie</t>
    </r>
    <r>
      <rPr>
        <sz val="11"/>
        <color rgb="FF333333"/>
        <rFont val="Arial"/>
        <family val="2"/>
      </rPr>
      <t xml:space="preserve"> à son mari ; elle ne pouvait que le rendre malheureux par cette imprudente confidence , et devait craindre de trouver en lui au lieu d’ un témoin éclairé et impartial , un argus inquiet dont la jalousie troublerait la vue .</t>
    </r>
  </si>
  <si>
    <r>
      <t xml:space="preserve">Je </t>
    </r>
    <r>
      <rPr>
        <b/>
        <sz val="11"/>
        <color rgb="FFC00000"/>
        <rFont val="Arial"/>
        <family val="2"/>
      </rPr>
      <t xml:space="preserve">me </t>
    </r>
    <r>
      <rPr>
        <b/>
        <sz val="11"/>
        <color rgb="FFCC3300"/>
        <rFont val="Arial"/>
        <family val="2"/>
      </rPr>
      <t>confie</t>
    </r>
    <r>
      <rPr>
        <sz val="11"/>
        <color rgb="FF333333"/>
        <rFont val="Arial"/>
        <family val="2"/>
      </rPr>
      <t xml:space="preserve"> à toi .</t>
    </r>
  </si>
  <si>
    <r>
      <t xml:space="preserve">Quels que soient vos desseins , vous pouvez sans effroi , sûr d’ un appui sacré , </t>
    </r>
    <r>
      <rPr>
        <b/>
        <sz val="11"/>
        <color rgb="FFC00000"/>
        <rFont val="Calibri"/>
        <family val="2"/>
        <scheme val="minor"/>
      </rPr>
      <t>vous confier</t>
    </r>
    <r>
      <rPr>
        <sz val="11"/>
        <color rgb="FF000000"/>
        <rFont val="Calibri"/>
        <family val="2"/>
        <scheme val="minor"/>
      </rPr>
      <t xml:space="preserve"> à moi . </t>
    </r>
  </si>
  <si>
    <r>
      <t xml:space="preserve">On est averti des penchants coupables , par toutes les réflexions , par toutes les circonstances , par tous les traités de morale ; mais lorsqu’ on se sent une nature généreuse et sensible , on </t>
    </r>
    <r>
      <rPr>
        <b/>
        <sz val="11"/>
        <color rgb="FFFF0000"/>
        <rFont val="Arial"/>
        <family val="2"/>
      </rPr>
      <t xml:space="preserve">s’ </t>
    </r>
    <r>
      <rPr>
        <sz val="11"/>
        <color rgb="FF333333"/>
        <rFont val="Arial"/>
        <family val="2"/>
      </rPr>
      <t xml:space="preserve">y </t>
    </r>
    <r>
      <rPr>
        <b/>
        <sz val="11"/>
        <color rgb="FFCC3300"/>
        <rFont val="Arial"/>
        <family val="2"/>
      </rPr>
      <t>confie</t>
    </r>
    <r>
      <rPr>
        <sz val="11"/>
        <color rgb="FF333333"/>
        <rFont val="Arial"/>
        <family val="2"/>
      </rPr>
      <t xml:space="preserve"> entièrement , et l’ on peut arriver au dernier degré du malheur , sans que rien vous ait fait connaître la suite d’ erreurs qui vous y a conduit .</t>
    </r>
  </si>
  <si>
    <r>
      <t xml:space="preserve">Ah! le besoin de </t>
    </r>
    <r>
      <rPr>
        <b/>
        <sz val="11"/>
        <color rgb="FFC00000"/>
        <rFont val="Arial"/>
        <family val="2"/>
      </rPr>
      <t xml:space="preserve">se </t>
    </r>
    <r>
      <rPr>
        <b/>
        <sz val="11"/>
        <color rgb="FFCC3300"/>
        <rFont val="Arial"/>
        <family val="2"/>
      </rPr>
      <t>confier</t>
    </r>
    <r>
      <rPr>
        <sz val="11"/>
        <color rgb="FF333333"/>
        <rFont val="Arial"/>
        <family val="2"/>
      </rPr>
      <t xml:space="preserve"> , le besoin de mettre sa tête sur une autre poitrine , quand on souffre , elle le sentait avec une énergie qui augmentait son malheur , car elle avait résolu d’ y résister jusqu’ à la fin .</t>
    </r>
  </si>
  <si>
    <r>
      <t xml:space="preserve">Cette brièveté est désobligeante pour une jeune femme qui </t>
    </r>
    <r>
      <rPr>
        <b/>
        <sz val="11"/>
        <color rgb="FFC00000"/>
        <rFont val="Arial"/>
        <family val="2"/>
      </rPr>
      <t xml:space="preserve">se </t>
    </r>
    <r>
      <rPr>
        <b/>
        <sz val="11"/>
        <color rgb="FFCC3300"/>
        <rFont val="Arial"/>
        <family val="2"/>
      </rPr>
      <t>confie</t>
    </r>
    <r>
      <rPr>
        <sz val="11"/>
        <color rgb="FF333333"/>
        <rFont val="Arial"/>
        <family val="2"/>
      </rPr>
      <t xml:space="preserve"> à ce point et fait ce pénible sacrifice .</t>
    </r>
  </si>
  <si>
    <r>
      <t xml:space="preserve">C’ est à un brave et loyal espagnol que je </t>
    </r>
    <r>
      <rPr>
        <b/>
        <sz val="11"/>
        <color rgb="FFC00000"/>
        <rFont val="Arial"/>
        <family val="2"/>
      </rPr>
      <t xml:space="preserve">me </t>
    </r>
    <r>
      <rPr>
        <b/>
        <sz val="11"/>
        <color rgb="FFCC3300"/>
        <rFont val="Arial"/>
        <family val="2"/>
      </rPr>
      <t>confie</t>
    </r>
    <r>
      <rPr>
        <sz val="11"/>
        <color rgb="FF333333"/>
        <rFont val="Arial"/>
        <family val="2"/>
      </rPr>
      <t xml:space="preserve"> , incapable , je pense , de trahir mon secret .</t>
    </r>
  </si>
  <si>
    <r>
      <t xml:space="preserve">Je viens à toi , car je souffre mille tortures depuis huit jours , et n’ ose et ne veux </t>
    </r>
    <r>
      <rPr>
        <b/>
        <sz val="11"/>
        <color rgb="FFC00000"/>
        <rFont val="Arial"/>
        <family val="2"/>
      </rPr>
      <t xml:space="preserve">me </t>
    </r>
    <r>
      <rPr>
        <b/>
        <sz val="11"/>
        <color rgb="FFCC3300"/>
        <rFont val="Arial"/>
        <family val="2"/>
      </rPr>
      <t>confier</t>
    </r>
    <r>
      <rPr>
        <sz val="11"/>
        <color rgb="FF333333"/>
        <rFont val="Arial"/>
        <family val="2"/>
      </rPr>
      <t xml:space="preserve"> qu’ à toi ...</t>
    </r>
  </si>
  <si>
    <r>
      <t xml:space="preserve">À mesure que la guerre sociale s’ aigrit , il y a péril à </t>
    </r>
    <r>
      <rPr>
        <b/>
        <sz val="11"/>
        <color rgb="FFC00000"/>
        <rFont val="Arial"/>
        <family val="2"/>
      </rPr>
      <t xml:space="preserve">se </t>
    </r>
    <r>
      <rPr>
        <b/>
        <sz val="11"/>
        <color rgb="FFCC3300"/>
        <rFont val="Arial"/>
        <family val="2"/>
      </rPr>
      <t>confier</t>
    </r>
    <r>
      <rPr>
        <sz val="11"/>
        <color rgb="FF333333"/>
        <rFont val="Arial"/>
        <family val="2"/>
      </rPr>
      <t xml:space="preserve"> ainsi à une nourrice . </t>
    </r>
  </si>
  <si>
    <r>
      <t xml:space="preserve">Je lui dis sa foi en ma parole , et comment elle </t>
    </r>
    <r>
      <rPr>
        <b/>
        <sz val="11"/>
        <color rgb="FFFF0000"/>
        <rFont val="Arial"/>
        <family val="2"/>
      </rPr>
      <t xml:space="preserve">s’ était </t>
    </r>
    <r>
      <rPr>
        <b/>
        <sz val="11"/>
        <color rgb="FFCC3300"/>
        <rFont val="Arial"/>
        <family val="2"/>
      </rPr>
      <t>confiée</t>
    </r>
    <r>
      <rPr>
        <sz val="11"/>
        <color rgb="FF333333"/>
        <rFont val="Arial"/>
        <family val="2"/>
      </rPr>
      <t xml:space="preserve"> tout entière à moi , lorsque j’ avais exigé qu’ elle me laissât venir chercher la bénédiction de mes parents .</t>
    </r>
  </si>
  <si>
    <r>
      <t xml:space="preserve">Il faudra bien qu’ un de ces matins ils </t>
    </r>
    <r>
      <rPr>
        <b/>
        <sz val="11"/>
        <color rgb="FFFF0000"/>
        <rFont val="Calibri"/>
        <family val="2"/>
        <scheme val="minor"/>
      </rPr>
      <t>se confient</t>
    </r>
    <r>
      <rPr>
        <sz val="11"/>
        <color rgb="FF000000"/>
        <rFont val="Calibri"/>
        <family val="2"/>
        <scheme val="minor"/>
      </rPr>
      <t xml:space="preserve"> à moi .</t>
    </r>
  </si>
  <si>
    <r>
      <t xml:space="preserve">La veille , </t>
    </r>
    <r>
      <rPr>
        <sz val="11"/>
        <color rgb="FF000000"/>
        <rFont val="Calibri"/>
        <family val="2"/>
        <scheme val="minor"/>
      </rPr>
      <t>Pascal</t>
    </r>
    <r>
      <rPr>
        <sz val="11"/>
        <color rgb="FF333333"/>
        <rFont val="Arial"/>
        <family val="2"/>
      </rPr>
      <t xml:space="preserve">l’ avait rencontrée rue de la banne , et , impatient de consommer le sacrifice , ne trouvant pas en lui la force de la rupture , il </t>
    </r>
    <r>
      <rPr>
        <b/>
        <sz val="11"/>
        <color rgb="FFC00000"/>
        <rFont val="Arial"/>
        <family val="2"/>
      </rPr>
      <t xml:space="preserve">s’ était </t>
    </r>
    <r>
      <rPr>
        <b/>
        <sz val="11"/>
        <color rgb="FFCC3300"/>
        <rFont val="Arial"/>
        <family val="2"/>
      </rPr>
      <t>confié</t>
    </r>
    <r>
      <rPr>
        <sz val="11"/>
        <color rgb="FF333333"/>
        <rFont val="Arial"/>
        <family val="2"/>
      </rPr>
      <t xml:space="preserve"> à elle , malgré ses répugnances , en la priant de venir le lendemain .</t>
    </r>
  </si>
  <si>
    <r>
      <t xml:space="preserve">C’ était à mon frère que je voulais </t>
    </r>
    <r>
      <rPr>
        <b/>
        <sz val="11"/>
        <color rgb="FFC00000"/>
        <rFont val="Arial"/>
        <family val="2"/>
      </rPr>
      <t xml:space="preserve">me </t>
    </r>
    <r>
      <rPr>
        <b/>
        <sz val="11"/>
        <color rgb="FFCC3300"/>
        <rFont val="Arial"/>
        <family val="2"/>
      </rPr>
      <t>confier</t>
    </r>
    <r>
      <rPr>
        <sz val="11"/>
        <color rgb="FF333333"/>
        <rFont val="Arial"/>
        <family val="2"/>
      </rPr>
      <t xml:space="preserve"> d’ abord , pensant qu’ il commencerait , lui aussi , par s’ opposer à mon projet de toutes ses forces , mais qu’ il finirait par prendre mon parti et m’ aiderait à gagner ma cause .</t>
    </r>
  </si>
  <si>
    <r>
      <t xml:space="preserve">Elle pleura longtemps , pleine d’ une confusion et d’ un bonheur inexprimables , reprise du regret de ne </t>
    </r>
    <r>
      <rPr>
        <b/>
        <sz val="11"/>
        <color rgb="FFC00000"/>
        <rFont val="Arial"/>
        <family val="2"/>
      </rPr>
      <t>s’ être</t>
    </r>
    <r>
      <rPr>
        <sz val="11"/>
        <color rgb="FF333333"/>
        <rFont val="Arial"/>
        <family val="2"/>
      </rPr>
      <t xml:space="preserve"> pas </t>
    </r>
    <r>
      <rPr>
        <b/>
        <sz val="11"/>
        <color rgb="FFCC3300"/>
        <rFont val="Arial"/>
        <family val="2"/>
      </rPr>
      <t>confiée</t>
    </r>
    <r>
      <rPr>
        <sz val="11"/>
        <color rgb="FF333333"/>
        <rFont val="Arial"/>
        <family val="2"/>
      </rPr>
      <t xml:space="preserve"> à </t>
    </r>
    <r>
      <rPr>
        <sz val="11"/>
        <color rgb="FF000000"/>
        <rFont val="Calibri"/>
        <family val="2"/>
        <scheme val="minor"/>
      </rPr>
      <t>Hubertine</t>
    </r>
    <r>
      <rPr>
        <sz val="11"/>
        <color rgb="FF333333"/>
        <rFont val="Arial"/>
        <family val="2"/>
      </rPr>
      <t xml:space="preserve"> .</t>
    </r>
  </si>
  <si>
    <r>
      <t xml:space="preserve">Une page n’ était pas coupée , je l’ ai déchirée du doigt ... j’ ai un ami , un cher ami ; un ami qui m’ écrit en voyage , un ami qui a pris mon thé tout l’ hiver et parfois mon vin , qui </t>
    </r>
    <r>
      <rPr>
        <b/>
        <sz val="11"/>
        <color rgb="FFC00000"/>
        <rFont val="Arial"/>
        <family val="2"/>
      </rPr>
      <t xml:space="preserve">se </t>
    </r>
    <r>
      <rPr>
        <b/>
        <sz val="11"/>
        <color rgb="FFCC3300"/>
        <rFont val="Arial"/>
        <family val="2"/>
      </rPr>
      <t>confie</t>
    </r>
    <r>
      <rPr>
        <sz val="11"/>
        <color rgb="FF333333"/>
        <rFont val="Arial"/>
        <family val="2"/>
      </rPr>
      <t xml:space="preserve"> tout à moi , me conte au long ses amours au bordel et au vif sa haine contre le pouvoir ; bref , un ami intime .</t>
    </r>
  </si>
  <si>
    <r>
      <t xml:space="preserve">Je ne </t>
    </r>
    <r>
      <rPr>
        <b/>
        <sz val="11"/>
        <color rgb="FFC00000"/>
        <rFont val="Arial"/>
        <family val="2"/>
      </rPr>
      <t xml:space="preserve">me </t>
    </r>
    <r>
      <rPr>
        <b/>
        <sz val="11"/>
        <color rgb="FFCC3300"/>
        <rFont val="Arial"/>
        <family val="2"/>
      </rPr>
      <t>confiai</t>
    </r>
    <r>
      <rPr>
        <sz val="11"/>
        <color rgb="FF333333"/>
        <rFont val="Arial"/>
        <family val="2"/>
      </rPr>
      <t xml:space="preserve"> à personne .</t>
    </r>
  </si>
  <si>
    <r>
      <t xml:space="preserve">Un grand homme est plus enfant qu’ un autre ; plus qu’ un autre , il a besoin de </t>
    </r>
    <r>
      <rPr>
        <b/>
        <sz val="11"/>
        <color rgb="FFFF0000"/>
        <rFont val="Arial"/>
        <family val="2"/>
      </rPr>
      <t xml:space="preserve">se </t>
    </r>
    <r>
      <rPr>
        <b/>
        <sz val="11"/>
        <color rgb="FFCC3300"/>
        <rFont val="Arial"/>
        <family val="2"/>
      </rPr>
      <t>confier</t>
    </r>
    <r>
      <rPr>
        <sz val="11"/>
        <color rgb="FF333333"/>
        <rFont val="Arial"/>
        <family val="2"/>
      </rPr>
      <t xml:space="preserve"> à une femme , de reposer son front sur la paume des mains douces , dans le creux de la robe tendue entre les genoux ...</t>
    </r>
  </si>
  <si>
    <r>
      <t xml:space="preserve">Il s’ ouvre largement à l’ existence , il croit que la nature est belle et sainte et maternelle , et son esprit se baigne et </t>
    </r>
    <r>
      <rPr>
        <b/>
        <sz val="11"/>
        <color rgb="FFFF0000"/>
        <rFont val="Calibri"/>
        <family val="2"/>
        <scheme val="minor"/>
      </rPr>
      <t>se confie</t>
    </r>
    <r>
      <rPr>
        <sz val="11"/>
        <color rgb="FF000000"/>
        <rFont val="Calibri"/>
        <family val="2"/>
        <scheme val="minor"/>
      </rPr>
      <t xml:space="preserve"> en elle . </t>
    </r>
  </si>
  <si>
    <r>
      <t xml:space="preserve">Cela m’ étonne de l’ alouette , seigneur ... l’ alouette doit aimer </t>
    </r>
    <r>
      <rPr>
        <b/>
        <sz val="11"/>
        <color rgb="FFC00000"/>
        <rFont val="Arial"/>
        <family val="2"/>
      </rPr>
      <t xml:space="preserve">se </t>
    </r>
    <r>
      <rPr>
        <b/>
        <sz val="11"/>
        <color rgb="FFCC3300"/>
        <rFont val="Arial"/>
        <family val="2"/>
      </rPr>
      <t>confier</t>
    </r>
    <r>
      <rPr>
        <sz val="11"/>
        <color rgb="FF333333"/>
        <rFont val="Arial"/>
        <family val="2"/>
      </rPr>
      <t xml:space="preserve"> .</t>
    </r>
  </si>
  <si>
    <r>
      <t xml:space="preserve">Il se retrouva pour un instant tel qu’ il était , deux ans auparavant , quand il </t>
    </r>
    <r>
      <rPr>
        <b/>
        <sz val="11"/>
        <color rgb="FFC00000"/>
        <rFont val="Arial"/>
        <family val="2"/>
      </rPr>
      <t xml:space="preserve">se </t>
    </r>
    <r>
      <rPr>
        <b/>
        <sz val="11"/>
        <color rgb="FFCC3300"/>
        <rFont val="Arial"/>
        <family val="2"/>
      </rPr>
      <t>confiait</t>
    </r>
    <r>
      <rPr>
        <sz val="11"/>
        <color rgb="FF333333"/>
        <rFont val="Arial"/>
        <family val="2"/>
      </rPr>
      <t xml:space="preserve"> à </t>
    </r>
    <r>
      <rPr>
        <sz val="11"/>
        <color rgb="FF000000"/>
        <rFont val="Calibri"/>
        <family val="2"/>
        <scheme val="minor"/>
      </rPr>
      <t>Renée</t>
    </r>
    <r>
      <rPr>
        <sz val="11"/>
        <color rgb="FF333333"/>
        <rFont val="Arial"/>
        <family val="2"/>
      </rPr>
      <t xml:space="preserve"> , et cherchait en elle un soutien .</t>
    </r>
  </si>
  <si>
    <r>
      <t xml:space="preserve">Il voudrait parler , </t>
    </r>
    <r>
      <rPr>
        <b/>
        <sz val="11"/>
        <color rgb="FFFF0000"/>
        <rFont val="Arial"/>
        <family val="2"/>
      </rPr>
      <t xml:space="preserve">se </t>
    </r>
    <r>
      <rPr>
        <b/>
        <sz val="11"/>
        <color rgb="FFCC3300"/>
        <rFont val="Arial"/>
        <family val="2"/>
      </rPr>
      <t>confier</t>
    </r>
    <r>
      <rPr>
        <sz val="11"/>
        <color rgb="FF333333"/>
        <rFont val="Arial"/>
        <family val="2"/>
      </rPr>
      <t xml:space="preserve"> , contempler dans un regard , même inconnu , mais amical , compatissant , sa propre inquiétude , le doute qui déjà l’ assaille , l’ horrible rêve .</t>
    </r>
  </si>
  <si>
    <r>
      <t xml:space="preserve">Je </t>
    </r>
    <r>
      <rPr>
        <b/>
        <sz val="11"/>
        <color rgb="FFC00000"/>
        <rFont val="Arial"/>
        <family val="2"/>
      </rPr>
      <t xml:space="preserve">me suis </t>
    </r>
    <r>
      <rPr>
        <b/>
        <sz val="11"/>
        <color rgb="FFCC3300"/>
        <rFont val="Arial"/>
        <family val="2"/>
      </rPr>
      <t>confiée</t>
    </r>
    <r>
      <rPr>
        <sz val="11"/>
        <color rgb="FF333333"/>
        <rFont val="Arial"/>
        <family val="2"/>
      </rPr>
      <t xml:space="preserve"> à lui , ce que je n’ avais plus fait depuis longtemps , car depuis longtemps j’ ai beaucoup négligé mes devoirs religieux .</t>
    </r>
  </si>
  <si>
    <r>
      <t xml:space="preserve">L’ affection inquiète , la fièvre avec laquelle elle s’ accrochait à lui , elle buvait ses paroles , elle l’ accablait de prévenances , - cet excès de tendresse et d’ attention trépidante lui enlevait aussitôt tout désir de </t>
    </r>
    <r>
      <rPr>
        <b/>
        <sz val="11"/>
        <color rgb="FFC00000"/>
        <rFont val="Arial"/>
        <family val="2"/>
      </rPr>
      <t xml:space="preserve">se </t>
    </r>
    <r>
      <rPr>
        <b/>
        <sz val="11"/>
        <color rgb="FFCC3300"/>
        <rFont val="Arial"/>
        <family val="2"/>
      </rPr>
      <t>confier</t>
    </r>
    <r>
      <rPr>
        <sz val="11"/>
        <color rgb="FF333333"/>
        <rFont val="Arial"/>
        <family val="2"/>
      </rPr>
      <t xml:space="preserve"> .</t>
    </r>
  </si>
  <si>
    <r>
      <t xml:space="preserve">Autrefois , vous </t>
    </r>
    <r>
      <rPr>
        <b/>
        <sz val="11"/>
        <color rgb="FFC00000"/>
        <rFont val="Arial"/>
        <family val="2"/>
      </rPr>
      <t xml:space="preserve">vous </t>
    </r>
    <r>
      <rPr>
        <b/>
        <sz val="11"/>
        <color rgb="FFCC3300"/>
        <rFont val="Arial"/>
        <family val="2"/>
      </rPr>
      <t>confiez</t>
    </r>
    <r>
      <rPr>
        <sz val="11"/>
        <color rgb="FF333333"/>
        <rFont val="Arial"/>
        <family val="2"/>
      </rPr>
      <t xml:space="preserve"> à moi ; vous ne vous en êtes jamais mal trouvée .</t>
    </r>
  </si>
  <si>
    <r>
      <t xml:space="preserve">L’ aumônier , dont il servait tous les matins la messe , et qui était le seul à qui il pût </t>
    </r>
    <r>
      <rPr>
        <b/>
        <sz val="11"/>
        <color rgb="FFC00000"/>
        <rFont val="Arial"/>
        <family val="2"/>
      </rPr>
      <t xml:space="preserve">se </t>
    </r>
    <r>
      <rPr>
        <b/>
        <sz val="11"/>
        <color rgb="FFCC3300"/>
        <rFont val="Arial"/>
        <family val="2"/>
      </rPr>
      <t>confier</t>
    </r>
    <r>
      <rPr>
        <sz val="11"/>
        <color rgb="FF333333"/>
        <rFont val="Arial"/>
        <family val="2"/>
      </rPr>
      <t xml:space="preserve"> , le seul qui lui donnât le courage de durer , l’ aumônier , paludéen , est évacué .</t>
    </r>
  </si>
  <si>
    <r>
      <t xml:space="preserve">Si je </t>
    </r>
    <r>
      <rPr>
        <b/>
        <sz val="11"/>
        <color rgb="FFC00000"/>
        <rFont val="Arial"/>
        <family val="2"/>
      </rPr>
      <t xml:space="preserve">me </t>
    </r>
    <r>
      <rPr>
        <b/>
        <sz val="11"/>
        <color rgb="FFCC3300"/>
        <rFont val="Arial"/>
        <family val="2"/>
      </rPr>
      <t>confie</t>
    </r>
    <r>
      <rPr>
        <sz val="11"/>
        <color rgb="FF333333"/>
        <rFont val="Arial"/>
        <family val="2"/>
      </rPr>
      <t xml:space="preserve"> à toi , petit , c’ est que j’ ai besoin d’ un confident .</t>
    </r>
  </si>
  <si>
    <r>
      <t xml:space="preserve">Mais c’ est agaçant , à la fin , cette conception que tu te fais de moi ... je suis un homme! </t>
    </r>
    <r>
      <rPr>
        <sz val="11"/>
        <color rgb="FF000000"/>
        <rFont val="Calibri"/>
        <family val="2"/>
        <scheme val="minor"/>
      </rPr>
      <t xml:space="preserve">Un homme à qui l’ on peut </t>
    </r>
    <r>
      <rPr>
        <b/>
        <sz val="11"/>
        <color rgb="FFC00000"/>
        <rFont val="Calibri"/>
        <family val="2"/>
        <scheme val="minor"/>
      </rPr>
      <t xml:space="preserve">se </t>
    </r>
    <r>
      <rPr>
        <b/>
        <sz val="11"/>
        <color rgb="FFCC3300"/>
        <rFont val="Calibri"/>
        <family val="2"/>
        <scheme val="minor"/>
      </rPr>
      <t>confier</t>
    </r>
    <r>
      <rPr>
        <sz val="11"/>
        <color rgb="FF000000"/>
        <rFont val="Calibri"/>
        <family val="2"/>
        <scheme val="minor"/>
      </rPr>
      <t xml:space="preserve"> sans peur!</t>
    </r>
  </si>
  <si>
    <r>
      <t xml:space="preserve">Je </t>
    </r>
    <r>
      <rPr>
        <b/>
        <sz val="11"/>
        <color rgb="FFC00000"/>
        <rFont val="Arial"/>
        <family val="2"/>
      </rPr>
      <t xml:space="preserve">me </t>
    </r>
    <r>
      <rPr>
        <b/>
        <sz val="11"/>
        <color rgb="FFCC3300"/>
        <rFont val="Arial"/>
        <family val="2"/>
      </rPr>
      <t>confie</t>
    </r>
    <r>
      <rPr>
        <sz val="11"/>
        <color rgb="FF333333"/>
        <rFont val="Arial"/>
        <family val="2"/>
      </rPr>
      <t xml:space="preserve"> à vous .</t>
    </r>
  </si>
  <si>
    <r>
      <t xml:space="preserve">Je suis bien puni , </t>
    </r>
    <r>
      <rPr>
        <sz val="11"/>
        <color rgb="FF000000"/>
        <rFont val="Calibri"/>
        <family val="2"/>
        <scheme val="minor"/>
      </rPr>
      <t>Guérou</t>
    </r>
    <r>
      <rPr>
        <sz val="11"/>
        <color rgb="FF333333"/>
        <rFont val="Arial"/>
        <family val="2"/>
      </rPr>
      <t xml:space="preserve"> , de </t>
    </r>
    <r>
      <rPr>
        <b/>
        <sz val="11"/>
        <color rgb="FFC00000"/>
        <rFont val="Arial"/>
        <family val="2"/>
      </rPr>
      <t xml:space="preserve">m’ être </t>
    </r>
    <r>
      <rPr>
        <b/>
        <sz val="11"/>
        <color rgb="FFCC3300"/>
        <rFont val="Arial"/>
        <family val="2"/>
      </rPr>
      <t>confié</t>
    </r>
    <r>
      <rPr>
        <sz val="11"/>
        <color rgb="FF333333"/>
        <rFont val="Arial"/>
        <family val="2"/>
      </rPr>
      <t xml:space="preserve"> à autrui ... j’ avais horreur de la réclame , des querelles , du public .</t>
    </r>
  </si>
  <si>
    <r>
      <t xml:space="preserve">L’ amour dans sa prudence est toujours indiscret ; à force de se taire il </t>
    </r>
    <r>
      <rPr>
        <b/>
        <sz val="11"/>
        <color rgb="FFCC3300"/>
        <rFont val="Arial"/>
        <family val="2"/>
      </rPr>
      <t>trahit</t>
    </r>
    <r>
      <rPr>
        <sz val="11"/>
        <color rgb="FF333333"/>
        <rFont val="Arial"/>
        <family val="2"/>
      </rPr>
      <t xml:space="preserve"> son </t>
    </r>
    <r>
      <rPr>
        <b/>
        <sz val="11"/>
        <color rgb="FFCC3300"/>
        <rFont val="Arial"/>
        <family val="2"/>
      </rPr>
      <t>secret</t>
    </r>
    <r>
      <rPr>
        <sz val="11"/>
        <color rgb="FF333333"/>
        <rFont val="Arial"/>
        <family val="2"/>
      </rPr>
      <t xml:space="preserve"> : le soin de le cacher découvre ce qu’ il cache , et son silence dit tout ce qu’ il craint qu’ on sache .</t>
    </r>
  </si>
  <si>
    <r>
      <t xml:space="preserve">Rien n’ est pour vous à craindre : aucun de nos amis ne sait ni vos desseins , ni ce qui m’ est promis ; et leur parlant tantôt des misères romaines , je leur ai tu la mort qui fait naître nos haines , de peur que mon ardeur touchant vos intérêts d’ un si parfait amour ne </t>
    </r>
    <r>
      <rPr>
        <b/>
        <sz val="11"/>
        <color rgb="FFCC3300"/>
        <rFont val="Arial"/>
        <family val="2"/>
      </rPr>
      <t>trahît</t>
    </r>
    <r>
      <rPr>
        <sz val="11"/>
        <color rgb="FF333333"/>
        <rFont val="Arial"/>
        <family val="2"/>
      </rPr>
      <t xml:space="preserve"> les </t>
    </r>
    <r>
      <rPr>
        <b/>
        <sz val="11"/>
        <color rgb="FFCC3300"/>
        <rFont val="Arial"/>
        <family val="2"/>
      </rPr>
      <t>secrets</t>
    </r>
    <r>
      <rPr>
        <sz val="11"/>
        <color rgb="FF333333"/>
        <rFont val="Arial"/>
        <family val="2"/>
      </rPr>
      <t xml:space="preserve"> : il n’ est su que d’ </t>
    </r>
    <r>
      <rPr>
        <sz val="11"/>
        <color rgb="FF000000"/>
        <rFont val="Calibri"/>
        <family val="2"/>
        <scheme val="minor"/>
      </rPr>
      <t>Évandre</t>
    </r>
    <r>
      <rPr>
        <sz val="11"/>
        <color rgb="FF333333"/>
        <rFont val="Arial"/>
        <family val="2"/>
      </rPr>
      <t xml:space="preserve"> et de votre </t>
    </r>
    <r>
      <rPr>
        <sz val="11"/>
        <color rgb="FF000000"/>
        <rFont val="Calibri"/>
        <family val="2"/>
        <scheme val="minor"/>
      </rPr>
      <t>Fulvie</t>
    </r>
    <r>
      <rPr>
        <sz val="11"/>
        <color rgb="FF333333"/>
        <rFont val="Arial"/>
        <family val="2"/>
      </rPr>
      <t xml:space="preserve"> .</t>
    </r>
  </si>
  <si>
    <r>
      <t>Je ne réplique point à ce commandement .</t>
    </r>
    <r>
      <rPr>
        <sz val="11"/>
        <color rgb="FF000000"/>
        <rFont val="Calibri"/>
        <family val="2"/>
        <scheme val="minor"/>
      </rPr>
      <t xml:space="preserve"> Mais , seigneur , en ce lieu le devoir de mon zèle </t>
    </r>
    <r>
      <rPr>
        <b/>
        <sz val="11"/>
        <color rgb="FFCC3300"/>
        <rFont val="Calibri"/>
        <family val="2"/>
        <scheme val="minor"/>
      </rPr>
      <t>trahiroit</t>
    </r>
    <r>
      <rPr>
        <sz val="11"/>
        <color rgb="FF000000"/>
        <rFont val="Calibri"/>
        <family val="2"/>
        <scheme val="minor"/>
      </rPr>
      <t xml:space="preserve"> le </t>
    </r>
    <r>
      <rPr>
        <b/>
        <sz val="11"/>
        <color rgb="FFCC3300"/>
        <rFont val="Calibri"/>
        <family val="2"/>
        <scheme val="minor"/>
      </rPr>
      <t xml:space="preserve">secret </t>
    </r>
    <r>
      <rPr>
        <sz val="11"/>
        <color rgb="FF000000"/>
        <rFont val="Calibri"/>
        <family val="2"/>
        <scheme val="minor"/>
      </rPr>
      <t xml:space="preserve">d’ une telle nouvelle . </t>
    </r>
  </si>
  <si>
    <r>
      <t xml:space="preserve">Vous verrez aussi comme je </t>
    </r>
    <r>
      <rPr>
        <b/>
        <sz val="11"/>
        <color rgb="FFCC3300"/>
        <rFont val="Arial"/>
        <family val="2"/>
      </rPr>
      <t>trahis</t>
    </r>
    <r>
      <rPr>
        <sz val="11"/>
        <color rgb="FF333333"/>
        <rFont val="Arial"/>
        <family val="2"/>
      </rPr>
      <t xml:space="preserve"> son </t>
    </r>
    <r>
      <rPr>
        <b/>
        <sz val="11"/>
        <color rgb="FFCC3300"/>
        <rFont val="Arial"/>
        <family val="2"/>
      </rPr>
      <t>secret</t>
    </r>
    <r>
      <rPr>
        <sz val="11"/>
        <color rgb="FF333333"/>
        <rFont val="Arial"/>
        <family val="2"/>
      </rPr>
      <t xml:space="preserve"> pour vous , ma bonne , pour le plaisir de vous faire voir le dessous des cartes qu’ il a dessein de vous cacher .</t>
    </r>
  </si>
  <si>
    <r>
      <t xml:space="preserve">Le prince n’ agit pas en amant fort discret ; s’ il ne m’ impose rien , il </t>
    </r>
    <r>
      <rPr>
        <b/>
        <sz val="11"/>
        <color rgb="FFCC3300"/>
        <rFont val="Arial"/>
        <family val="2"/>
      </rPr>
      <t>trahit</t>
    </r>
    <r>
      <rPr>
        <sz val="11"/>
        <color rgb="FF333333"/>
        <rFont val="Arial"/>
        <family val="2"/>
      </rPr>
      <t xml:space="preserve"> mon </t>
    </r>
    <r>
      <rPr>
        <b/>
        <sz val="11"/>
        <color rgb="FFCC3300"/>
        <rFont val="Arial"/>
        <family val="2"/>
      </rPr>
      <t>secret</t>
    </r>
    <r>
      <rPr>
        <sz val="11"/>
        <color rgb="FF333333"/>
        <rFont val="Arial"/>
        <family val="2"/>
      </rPr>
      <t xml:space="preserve"> : tout ce qu’ il vous en dit m’ offense ou vous abuse .</t>
    </r>
  </si>
  <si>
    <r>
      <t xml:space="preserve">Mais voyez qu’ elle pâme , et d’ un amour parfait , dans cette pâmoison , </t>
    </r>
    <r>
      <rPr>
        <sz val="11"/>
        <color rgb="FF000000"/>
        <rFont val="Calibri"/>
        <family val="2"/>
        <scheme val="minor"/>
      </rPr>
      <t>Sire</t>
    </r>
    <r>
      <rPr>
        <sz val="11"/>
        <color rgb="FF333333"/>
        <rFont val="Arial"/>
        <family val="2"/>
      </rPr>
      <t xml:space="preserve"> , admirez l’ effet .</t>
    </r>
    <r>
      <rPr>
        <sz val="11"/>
        <color rgb="FF000000"/>
        <rFont val="Calibri"/>
        <family val="2"/>
        <scheme val="minor"/>
      </rPr>
      <t xml:space="preserve"> Sa douleur a </t>
    </r>
    <r>
      <rPr>
        <b/>
        <sz val="11"/>
        <color rgb="FFCC3300"/>
        <rFont val="Calibri"/>
        <family val="2"/>
        <scheme val="minor"/>
      </rPr>
      <t>trahi</t>
    </r>
    <r>
      <rPr>
        <sz val="11"/>
        <color rgb="FF000000"/>
        <rFont val="Calibri"/>
        <family val="2"/>
        <scheme val="minor"/>
      </rPr>
      <t xml:space="preserve">les </t>
    </r>
    <r>
      <rPr>
        <b/>
        <sz val="11"/>
        <color rgb="FFCC3300"/>
        <rFont val="Calibri"/>
        <family val="2"/>
        <scheme val="minor"/>
      </rPr>
      <t>secrets</t>
    </r>
    <r>
      <rPr>
        <sz val="11"/>
        <color rgb="FF000000"/>
        <rFont val="Calibri"/>
        <family val="2"/>
        <scheme val="minor"/>
      </rPr>
      <t xml:space="preserve"> de son âme , et ne vous permet plus de douter de sa flamme .</t>
    </r>
  </si>
  <si>
    <r>
      <t xml:space="preserve">J’ ai voulu voir vos pleurs pour mieux voir votre flamme , et la crainte a </t>
    </r>
    <r>
      <rPr>
        <b/>
        <sz val="11"/>
        <color rgb="FFCC3300"/>
        <rFont val="Arial"/>
        <family val="2"/>
      </rPr>
      <t>trahi</t>
    </r>
    <r>
      <rPr>
        <sz val="11"/>
        <color rgb="FF333333"/>
        <rFont val="Arial"/>
        <family val="2"/>
      </rPr>
      <t xml:space="preserve"> les </t>
    </r>
    <r>
      <rPr>
        <b/>
        <sz val="11"/>
        <color rgb="FFCC3300"/>
        <rFont val="Arial"/>
        <family val="2"/>
      </rPr>
      <t>secrets</t>
    </r>
    <r>
      <rPr>
        <sz val="11"/>
        <color rgb="FF333333"/>
        <rFont val="Arial"/>
        <family val="2"/>
      </rPr>
      <t xml:space="preserve"> de votre âme .</t>
    </r>
  </si>
  <si>
    <r>
      <t xml:space="preserve">Jugez , je vous supplie , en quel embarras je me trouvai , en faisant réflexion , d’ un côté , sur le juste sujet que l’ on auroit de croire que j’ avois </t>
    </r>
    <r>
      <rPr>
        <b/>
        <sz val="11"/>
        <color rgb="FFCC3300"/>
        <rFont val="Arial"/>
        <family val="2"/>
      </rPr>
      <t>trahi</t>
    </r>
    <r>
      <rPr>
        <sz val="11"/>
        <color rgb="FF333333"/>
        <rFont val="Arial"/>
        <family val="2"/>
      </rPr>
      <t xml:space="preserve"> le </t>
    </r>
    <r>
      <rPr>
        <b/>
        <sz val="11"/>
        <color rgb="FFCC3300"/>
        <rFont val="Arial"/>
        <family val="2"/>
      </rPr>
      <t xml:space="preserve">secret </t>
    </r>
    <r>
      <rPr>
        <sz val="11"/>
        <color rgb="FF333333"/>
        <rFont val="Arial"/>
        <family val="2"/>
      </rPr>
      <t xml:space="preserve">de mes amis , et , de l’ autre , sur le moyen dont je me pourrois servir pour empêcher monsieur d’ exécuter ce qu’ il venoit de résoudre . </t>
    </r>
  </si>
  <si>
    <r>
      <t xml:space="preserve">Madame , pardonnez , s’ il faut que je consente à </t>
    </r>
    <r>
      <rPr>
        <b/>
        <sz val="11"/>
        <color rgb="FFCC3300"/>
        <rFont val="Arial"/>
        <family val="2"/>
      </rPr>
      <t>trahir</t>
    </r>
    <r>
      <rPr>
        <sz val="11"/>
        <color rgb="FF333333"/>
        <rFont val="Arial"/>
        <family val="2"/>
      </rPr>
      <t xml:space="preserve"> vos </t>
    </r>
    <r>
      <rPr>
        <b/>
        <sz val="11"/>
        <color rgb="FFCC3300"/>
        <rFont val="Arial"/>
        <family val="2"/>
      </rPr>
      <t>secrets</t>
    </r>
    <r>
      <rPr>
        <sz val="11"/>
        <color rgb="FF333333"/>
        <rFont val="Arial"/>
        <family val="2"/>
      </rPr>
      <t xml:space="preserve"> et tromper votre attente : je me vois exposée à sa témérité ; toutes mes actions n’ ont plus de liberté ; et mon honneur en butte aux soupçons qu’ il peut prendre est réduit à toute heure aux soins de se défendre .</t>
    </r>
  </si>
  <si>
    <r>
      <t xml:space="preserve">Ne croyez pas pourtant qu’ aprés un tel discours je </t>
    </r>
    <r>
      <rPr>
        <b/>
        <sz val="11"/>
        <color rgb="FFFF0000"/>
        <rFont val="Arial"/>
        <family val="2"/>
      </rPr>
      <t xml:space="preserve">trahisse </t>
    </r>
    <r>
      <rPr>
        <sz val="11"/>
        <color rgb="FF333333"/>
        <rFont val="Arial"/>
        <family val="2"/>
      </rPr>
      <t xml:space="preserve">un </t>
    </r>
    <r>
      <rPr>
        <b/>
        <sz val="11"/>
        <color rgb="FFFF0000"/>
        <rFont val="Arial"/>
        <family val="2"/>
      </rPr>
      <t>secret</t>
    </r>
    <r>
      <rPr>
        <sz val="11"/>
        <color rgb="FF333333"/>
        <rFont val="Arial"/>
        <family val="2"/>
      </rPr>
      <t xml:space="preserve"> , d’ où dépendent vos jours . </t>
    </r>
  </si>
  <si>
    <r>
      <t xml:space="preserve">d’ ailleurs , quand nous sommes obligez de commercer en pays étrangers , nous tombons dans la necessité de nous servir de truchemens qui souvent </t>
    </r>
    <r>
      <rPr>
        <b/>
        <sz val="11"/>
        <color rgb="FFCC3300"/>
        <rFont val="Arial"/>
        <family val="2"/>
      </rPr>
      <t>trahissent</t>
    </r>
    <r>
      <rPr>
        <sz val="11"/>
        <color rgb="FF333333"/>
        <rFont val="Arial"/>
        <family val="2"/>
      </rPr>
      <t xml:space="preserve"> nos </t>
    </r>
    <r>
      <rPr>
        <b/>
        <sz val="11"/>
        <color rgb="FFCC3300"/>
        <rFont val="Arial"/>
        <family val="2"/>
      </rPr>
      <t>secrets</t>
    </r>
    <r>
      <rPr>
        <sz val="11"/>
        <color rgb="FF333333"/>
        <rFont val="Arial"/>
        <family val="2"/>
      </rPr>
      <t xml:space="preserve"> ou qui nous rendent mal ceux des autres .</t>
    </r>
  </si>
  <si>
    <r>
      <t xml:space="preserve">C’ est </t>
    </r>
    <r>
      <rPr>
        <b/>
        <sz val="11"/>
        <color rgb="FFCC3300"/>
        <rFont val="Arial"/>
        <family val="2"/>
      </rPr>
      <t>trahir</t>
    </r>
    <r>
      <rPr>
        <sz val="11"/>
        <color rgb="FF333333"/>
        <rFont val="Arial"/>
        <family val="2"/>
      </rPr>
      <t xml:space="preserve"> un </t>
    </r>
    <r>
      <rPr>
        <b/>
        <sz val="11"/>
        <color rgb="FFCC3300"/>
        <rFont val="Arial"/>
        <family val="2"/>
      </rPr>
      <t>secret</t>
    </r>
    <r>
      <rPr>
        <sz val="11"/>
        <color rgb="FF333333"/>
        <rFont val="Arial"/>
        <family val="2"/>
      </rPr>
      <t xml:space="preserve"> .</t>
    </r>
    <r>
      <rPr>
        <sz val="11"/>
        <color rgb="FF000000"/>
        <rFont val="Calibri"/>
        <family val="2"/>
        <scheme val="minor"/>
      </rPr>
      <t xml:space="preserve"> </t>
    </r>
  </si>
  <si>
    <r>
      <t xml:space="preserve">Je suis bien jeune , mais j’ aimerois mieux mourir que de </t>
    </r>
    <r>
      <rPr>
        <b/>
        <sz val="11"/>
        <color rgb="FFCC3300"/>
        <rFont val="Arial"/>
        <family val="2"/>
      </rPr>
      <t>trahir</t>
    </r>
    <r>
      <rPr>
        <sz val="11"/>
        <color rgb="FF333333"/>
        <rFont val="Arial"/>
        <family val="2"/>
      </rPr>
      <t xml:space="preserve"> un </t>
    </r>
    <r>
      <rPr>
        <b/>
        <sz val="11"/>
        <color rgb="FFCC3300"/>
        <rFont val="Arial"/>
        <family val="2"/>
      </rPr>
      <t>secret</t>
    </r>
    <r>
      <rPr>
        <sz val="11"/>
        <color rgb="FF333333"/>
        <rFont val="Arial"/>
        <family val="2"/>
      </rPr>
      <t xml:space="preserve"> .</t>
    </r>
  </si>
  <si>
    <r>
      <t xml:space="preserve">Cela n’ était pas aisé ; la question m’ embarrassa , m’ alarma même ; j’ en rougis , et puis j’ eus peur qu’ elle ne vît que je rougissais , et que cela ne </t>
    </r>
    <r>
      <rPr>
        <b/>
        <sz val="11"/>
        <color rgb="FFCC3300"/>
        <rFont val="Arial"/>
        <family val="2"/>
      </rPr>
      <t>trahît</t>
    </r>
    <r>
      <rPr>
        <sz val="11"/>
        <color rgb="FF333333"/>
        <rFont val="Arial"/>
        <family val="2"/>
      </rPr>
      <t xml:space="preserve"> un </t>
    </r>
    <r>
      <rPr>
        <b/>
        <sz val="11"/>
        <color rgb="FFCC3300"/>
        <rFont val="Arial"/>
        <family val="2"/>
      </rPr>
      <t>secret</t>
    </r>
    <r>
      <rPr>
        <sz val="11"/>
        <color rgb="FF333333"/>
        <rFont val="Arial"/>
        <family val="2"/>
      </rPr>
      <t xml:space="preserve"> qui me faisait trop d’ honneur .</t>
    </r>
  </si>
  <si>
    <r>
      <t xml:space="preserve">Pour la partie morale , </t>
    </r>
    <r>
      <rPr>
        <sz val="11"/>
        <color rgb="FF000000"/>
        <rFont val="Calibri"/>
        <family val="2"/>
        <scheme val="minor"/>
      </rPr>
      <t>Fontenelle</t>
    </r>
    <r>
      <rPr>
        <sz val="11"/>
        <color rgb="FF333333"/>
        <rFont val="Arial"/>
        <family val="2"/>
      </rPr>
      <t xml:space="preserve"> a l’ air d’ un philosophe qui connoît les hommes , qui les observe , qui les craint , qui quelquefois les méprise , mais qui ne </t>
    </r>
    <r>
      <rPr>
        <b/>
        <sz val="11"/>
        <color rgb="FFCC3300"/>
        <rFont val="Arial"/>
        <family val="2"/>
      </rPr>
      <t>trahit</t>
    </r>
    <r>
      <rPr>
        <sz val="11"/>
        <color rgb="FF333333"/>
        <rFont val="Arial"/>
        <family val="2"/>
      </rPr>
      <t xml:space="preserve"> son </t>
    </r>
    <r>
      <rPr>
        <b/>
        <sz val="11"/>
        <color rgb="FFCC3300"/>
        <rFont val="Arial"/>
        <family val="2"/>
      </rPr>
      <t>secret</t>
    </r>
    <r>
      <rPr>
        <sz val="11"/>
        <color rgb="FF333333"/>
        <rFont val="Arial"/>
        <family val="2"/>
      </rPr>
      <t xml:space="preserve"> qu’ à demi .</t>
    </r>
  </si>
  <si>
    <r>
      <t xml:space="preserve">Elles ont </t>
    </r>
    <r>
      <rPr>
        <b/>
        <sz val="11"/>
        <color rgb="FFCC3300"/>
        <rFont val="Arial"/>
        <family val="2"/>
      </rPr>
      <t>trahi</t>
    </r>
    <r>
      <rPr>
        <sz val="11"/>
        <color rgb="FF333333"/>
        <rFont val="Arial"/>
        <family val="2"/>
      </rPr>
      <t xml:space="preserve"> leur </t>
    </r>
    <r>
      <rPr>
        <b/>
        <sz val="11"/>
        <color rgb="FFCC3300"/>
        <rFont val="Arial"/>
        <family val="2"/>
      </rPr>
      <t>secret</t>
    </r>
    <r>
      <rPr>
        <sz val="11"/>
        <color rgb="FF333333"/>
        <rFont val="Arial"/>
        <family val="2"/>
      </rPr>
      <t xml:space="preserve"> . </t>
    </r>
  </si>
  <si>
    <r>
      <t xml:space="preserve">Si , </t>
    </r>
    <r>
      <rPr>
        <b/>
        <sz val="11"/>
        <color rgb="FFCC3300"/>
        <rFont val="Arial"/>
        <family val="2"/>
      </rPr>
      <t>trahissant</t>
    </r>
    <r>
      <rPr>
        <sz val="11"/>
        <color rgb="FF333333"/>
        <rFont val="Arial"/>
        <family val="2"/>
      </rPr>
      <t xml:space="preserve"> mon </t>
    </r>
    <r>
      <rPr>
        <b/>
        <sz val="11"/>
        <color rgb="FFCC3300"/>
        <rFont val="Arial"/>
        <family val="2"/>
      </rPr>
      <t>secret</t>
    </r>
    <r>
      <rPr>
        <sz val="11"/>
        <color rgb="FF333333"/>
        <rFont val="Arial"/>
        <family val="2"/>
      </rPr>
      <t xml:space="preserve"> , vous troubliez les derniers momens d’ une vie qui s’ éteint , vous auriez inutilement un tort avec moi , qui n’ en aurai jamais avec vous .</t>
    </r>
  </si>
  <si>
    <r>
      <t xml:space="preserve">Ses premiers voeux , ses démarches constantes ont été pour elle . Le ministère anglais la repousse ; le ministère anglais a </t>
    </r>
    <r>
      <rPr>
        <b/>
        <sz val="11"/>
        <color rgb="FFCC3300"/>
        <rFont val="Arial"/>
        <family val="2"/>
      </rPr>
      <t>trahi</t>
    </r>
    <r>
      <rPr>
        <sz val="11"/>
        <color rgb="FF333333"/>
        <rFont val="Arial"/>
        <family val="2"/>
      </rPr>
      <t xml:space="preserve"> le </t>
    </r>
    <r>
      <rPr>
        <b/>
        <sz val="11"/>
        <color rgb="FFCC3300"/>
        <rFont val="Arial"/>
        <family val="2"/>
      </rPr>
      <t>secret</t>
    </r>
    <r>
      <rPr>
        <sz val="11"/>
        <color rgb="FF333333"/>
        <rFont val="Arial"/>
        <family val="2"/>
      </rPr>
      <t xml:space="preserve"> de son horrible politique .</t>
    </r>
  </si>
  <si>
    <r>
      <t xml:space="preserve">Écoute , me dit cette charmante fille avec toute la candeur de son âge et toute la naïveté de son aimable caractère ; écoute , </t>
    </r>
    <r>
      <rPr>
        <sz val="11"/>
        <color rgb="FF000000"/>
        <rFont val="Calibri"/>
        <family val="2"/>
        <scheme val="minor"/>
      </rPr>
      <t>Thérèse</t>
    </r>
    <r>
      <rPr>
        <sz val="11"/>
        <color rgb="FF333333"/>
        <rFont val="Arial"/>
        <family val="2"/>
      </rPr>
      <t xml:space="preserve"> , je vais tout te dire , je vois bien que tu es une honnête fille ... incapable de </t>
    </r>
    <r>
      <rPr>
        <b/>
        <sz val="11"/>
        <color rgb="FFCC3300"/>
        <rFont val="Arial"/>
        <family val="2"/>
      </rPr>
      <t>trahir</t>
    </r>
    <r>
      <rPr>
        <sz val="11"/>
        <color rgb="FF333333"/>
        <rFont val="Arial"/>
        <family val="2"/>
      </rPr>
      <t xml:space="preserve"> le </t>
    </r>
    <r>
      <rPr>
        <b/>
        <sz val="11"/>
        <color rgb="FFCC3300"/>
        <rFont val="Arial"/>
        <family val="2"/>
      </rPr>
      <t>secret</t>
    </r>
    <r>
      <rPr>
        <sz val="11"/>
        <color rgb="FF333333"/>
        <rFont val="Arial"/>
        <family val="2"/>
      </rPr>
      <t xml:space="preserve"> que je vais te confier .</t>
    </r>
  </si>
  <si>
    <r>
      <t>M</t>
    </r>
    <r>
      <rPr>
        <sz val="11"/>
        <color rgb="FF333333"/>
        <rFont val="Arial"/>
        <family val="2"/>
      </rPr>
      <t xml:space="preserve"> de </t>
    </r>
    <r>
      <rPr>
        <sz val="11"/>
        <color rgb="FF000000"/>
        <rFont val="Calibri"/>
        <family val="2"/>
        <scheme val="minor"/>
      </rPr>
      <t>Cressy</t>
    </r>
    <r>
      <rPr>
        <sz val="11"/>
        <color rgb="FF333333"/>
        <rFont val="Arial"/>
        <family val="2"/>
      </rPr>
      <t xml:space="preserve"> n’ étoit pas plus tranquille ; rebuté des hauteurs de </t>
    </r>
    <r>
      <rPr>
        <sz val="11"/>
        <color rgb="FF000000"/>
        <rFont val="Calibri"/>
        <family val="2"/>
        <scheme val="minor"/>
      </rPr>
      <t>Mademoiselle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Berneil</t>
    </r>
    <r>
      <rPr>
        <sz val="11"/>
        <color rgb="FF333333"/>
        <rFont val="Arial"/>
        <family val="2"/>
      </rPr>
      <t xml:space="preserve"> , dégoûté d’ un commerce que l’ amour du plaisir lui avoit fait lier , dont l’ humeur de sa maîtresse le bannissoit , il s’ occupoit pendant l’ absence de la marquise à trouver les moyens d’ éloigner </t>
    </r>
    <r>
      <rPr>
        <sz val="11"/>
        <color rgb="FF000000"/>
        <rFont val="Calibri"/>
        <family val="2"/>
        <scheme val="minor"/>
      </rPr>
      <t>Hortense</t>
    </r>
    <r>
      <rPr>
        <sz val="11"/>
        <color rgb="FF333333"/>
        <rFont val="Arial"/>
        <family val="2"/>
      </rPr>
      <t xml:space="preserve"> , sans </t>
    </r>
    <r>
      <rPr>
        <b/>
        <sz val="11"/>
        <color rgb="FFCC3300"/>
        <rFont val="Arial"/>
        <family val="2"/>
      </rPr>
      <t>trahir</t>
    </r>
    <r>
      <rPr>
        <sz val="11"/>
        <color rgb="FF333333"/>
        <rFont val="Arial"/>
        <family val="2"/>
      </rPr>
      <t xml:space="preserve"> un </t>
    </r>
    <r>
      <rPr>
        <b/>
        <sz val="11"/>
        <color rgb="FFCC3300"/>
        <rFont val="Arial"/>
        <family val="2"/>
      </rPr>
      <t>secret</t>
    </r>
    <r>
      <rPr>
        <sz val="11"/>
        <color rgb="FF333333"/>
        <rFont val="Arial"/>
        <family val="2"/>
      </rPr>
      <t xml:space="preserve"> qu’ il ne convenoit pas de révéler .</t>
    </r>
  </si>
  <si>
    <r>
      <t xml:space="preserve">Il n’ y auroit qu’ un méchant caractère qui pût s’ être vanté de la bonté qu’ une femme a pour lui , et qui eût été capable de </t>
    </r>
    <r>
      <rPr>
        <b/>
        <sz val="11"/>
        <color rgb="FFCC3300"/>
        <rFont val="Arial"/>
        <family val="2"/>
      </rPr>
      <t>trahir</t>
    </r>
    <r>
      <rPr>
        <sz val="11"/>
        <color rgb="FF333333"/>
        <rFont val="Arial"/>
        <family val="2"/>
      </rPr>
      <t xml:space="preserve"> ses </t>
    </r>
    <r>
      <rPr>
        <b/>
        <sz val="11"/>
        <color rgb="FFCC3300"/>
        <rFont val="Arial"/>
        <family val="2"/>
      </rPr>
      <t>secrets</t>
    </r>
    <r>
      <rPr>
        <sz val="11"/>
        <color rgb="FF333333"/>
        <rFont val="Arial"/>
        <family val="2"/>
      </rPr>
      <t xml:space="preserve"> .</t>
    </r>
  </si>
  <si>
    <r>
      <t xml:space="preserve">J’ aurois </t>
    </r>
    <r>
      <rPr>
        <b/>
        <sz val="11"/>
        <color rgb="FFCC3300"/>
        <rFont val="Arial"/>
        <family val="2"/>
      </rPr>
      <t>trahi</t>
    </r>
    <r>
      <rPr>
        <sz val="11"/>
        <color rgb="FF333333"/>
        <rFont val="Arial"/>
        <family val="2"/>
      </rPr>
      <t xml:space="preserve"> ton </t>
    </r>
    <r>
      <rPr>
        <b/>
        <sz val="11"/>
        <color rgb="FFCC3300"/>
        <rFont val="Arial"/>
        <family val="2"/>
      </rPr>
      <t>secret</t>
    </r>
    <r>
      <rPr>
        <sz val="11"/>
        <color rgb="FF333333"/>
        <rFont val="Arial"/>
        <family val="2"/>
      </rPr>
      <t xml:space="preserve"> , sans doute , si j’ avois pu te sauver ainsi : mais j’ ai lu mieux que toi dans ton coeur trop sensible ; je le vis se consumer d’ un feu dévorant que rien ne pouvoit éteindre .</t>
    </r>
  </si>
  <si>
    <r>
      <t xml:space="preserve">Confesseur de l’ impératrice Jeanne , il refusa de </t>
    </r>
    <r>
      <rPr>
        <b/>
        <sz val="11"/>
        <color rgb="FFCC3300"/>
        <rFont val="Arial"/>
        <family val="2"/>
      </rPr>
      <t>trahir</t>
    </r>
    <r>
      <rPr>
        <sz val="11"/>
        <color rgb="FF333333"/>
        <rFont val="Arial"/>
        <family val="2"/>
      </rPr>
      <t xml:space="preserve"> le </t>
    </r>
    <r>
      <rPr>
        <b/>
        <sz val="11"/>
        <color rgb="FFCC3300"/>
        <rFont val="Arial"/>
        <family val="2"/>
      </rPr>
      <t>secret</t>
    </r>
    <r>
      <rPr>
        <sz val="11"/>
        <color rgb="FF333333"/>
        <rFont val="Arial"/>
        <family val="2"/>
      </rPr>
      <t xml:space="preserve"> de sa confession , et l’ ivrogne Wenceslas , qui voulait savoir les pensées de sa femme , n’ ayant pu rien arracher à l’ illustre docteur , le fit noyer sous le pont de Prague .</t>
    </r>
  </si>
  <si>
    <r>
      <t xml:space="preserve">Parce que vous n’ avez plus rien à démêler avec l’ amour et les plaisirs , vous </t>
    </r>
    <r>
      <rPr>
        <b/>
        <sz val="11"/>
        <color rgb="FFCC3300"/>
        <rFont val="Arial"/>
        <family val="2"/>
      </rPr>
      <t xml:space="preserve">trahissez </t>
    </r>
    <r>
      <rPr>
        <sz val="11"/>
        <color rgb="FF333333"/>
        <rFont val="Arial"/>
        <family val="2"/>
      </rPr>
      <t xml:space="preserve">malignement tous leurs </t>
    </r>
    <r>
      <rPr>
        <b/>
        <sz val="11"/>
        <color rgb="FFCC3300"/>
        <rFont val="Arial"/>
        <family val="2"/>
      </rPr>
      <t xml:space="preserve">secrets ; </t>
    </r>
    <r>
      <rPr>
        <sz val="11"/>
        <color rgb="FF333333"/>
        <rFont val="Arial"/>
        <family val="2"/>
      </rPr>
      <t>et parce que vous avez probablement abusé dans votre jeunesse des choses les plus innocentes , vous croyez voir encore le mal où vous l’ avez laissé .</t>
    </r>
  </si>
  <si>
    <r>
      <t xml:space="preserve">Mais ces anges criminels </t>
    </r>
    <r>
      <rPr>
        <b/>
        <sz val="11"/>
        <color rgb="FFCC3300"/>
        <rFont val="Arial"/>
        <family val="2"/>
      </rPr>
      <t>trahissent</t>
    </r>
    <r>
      <rPr>
        <sz val="11"/>
        <color rgb="FF333333"/>
        <rFont val="Arial"/>
        <family val="2"/>
      </rPr>
      <t xml:space="preserve"> malgré eux le </t>
    </r>
    <r>
      <rPr>
        <b/>
        <sz val="11"/>
        <color rgb="FFCC3300"/>
        <rFont val="Arial"/>
        <family val="2"/>
      </rPr>
      <t>secret</t>
    </r>
    <r>
      <rPr>
        <sz val="11"/>
        <color rgb="FF333333"/>
        <rFont val="Arial"/>
        <family val="2"/>
      </rPr>
      <t xml:space="preserve"> de leurs douleurs : car ils placent sur le chemin de leur empire les remords couchés sur un lit de fer , la discorde aux crins de couleuvres , rattachés par des bandelettes sanglantes , les vains songes suspendus aux branches d’ un orme antique , le travail , les chagrins , l’ épouvante , la mort et les joies coupables du coeur .</t>
    </r>
  </si>
  <si>
    <r>
      <t xml:space="preserve">Ils avaient la même gravité sous un sourire plus ininterrompu et plus immatériel que le nôtre , et je ne sais quel air d’ avoir peur de </t>
    </r>
    <r>
      <rPr>
        <b/>
        <sz val="11"/>
        <color rgb="FFCC3300"/>
        <rFont val="Arial"/>
        <family val="2"/>
      </rPr>
      <t>trahir</t>
    </r>
    <r>
      <rPr>
        <sz val="11"/>
        <color rgb="FF333333"/>
        <rFont val="Arial"/>
        <family val="2"/>
      </rPr>
      <t xml:space="preserve"> un </t>
    </r>
    <r>
      <rPr>
        <b/>
        <sz val="11"/>
        <color rgb="FFCC3300"/>
        <rFont val="Arial"/>
        <family val="2"/>
      </rPr>
      <t>secret</t>
    </r>
    <r>
      <rPr>
        <sz val="11"/>
        <color rgb="FF333333"/>
        <rFont val="Arial"/>
        <family val="2"/>
      </rPr>
      <t xml:space="preserve"> .</t>
    </r>
  </si>
  <si>
    <r>
      <t xml:space="preserve">Voici ce qui était arrivé : le comte Foscari avait fait préparer sa voiture , dona Paula s’ était mise en disposition de partir , et , au moment fatal , craignant que son précepteur ne </t>
    </r>
    <r>
      <rPr>
        <b/>
        <sz val="11"/>
        <color rgb="FFFF0000"/>
        <rFont val="Arial"/>
        <family val="2"/>
      </rPr>
      <t>trahît</t>
    </r>
    <r>
      <rPr>
        <sz val="11"/>
        <color rgb="FF333333"/>
        <rFont val="Arial"/>
        <family val="2"/>
      </rPr>
      <t xml:space="preserve"> le </t>
    </r>
    <r>
      <rPr>
        <b/>
        <sz val="11"/>
        <color rgb="FFFF0000"/>
        <rFont val="Arial"/>
        <family val="2"/>
      </rPr>
      <t>secret</t>
    </r>
    <r>
      <rPr>
        <sz val="11"/>
        <color rgb="FF333333"/>
        <rFont val="Arial"/>
        <family val="2"/>
      </rPr>
      <t xml:space="preserve"> de sa fuite , elle s’ était résolue à l’ emmener .</t>
    </r>
  </si>
  <si>
    <r>
      <t xml:space="preserve">Il s’ y mêlait un perfide désir de voir la taille de sa rivale en corset , afin de pouvoir </t>
    </r>
    <r>
      <rPr>
        <b/>
        <sz val="11"/>
        <color rgb="FFCC3300"/>
        <rFont val="Arial"/>
        <family val="2"/>
      </rPr>
      <t>trahir</t>
    </r>
    <r>
      <rPr>
        <sz val="11"/>
        <color rgb="FF333333"/>
        <rFont val="Arial"/>
        <family val="2"/>
      </rPr>
      <t xml:space="preserve"> le </t>
    </r>
    <r>
      <rPr>
        <b/>
        <sz val="11"/>
        <color rgb="FFCC3300"/>
        <rFont val="Arial"/>
        <family val="2"/>
      </rPr>
      <t>secret</t>
    </r>
    <r>
      <rPr>
        <sz val="11"/>
        <color rgb="FF333333"/>
        <rFont val="Arial"/>
        <family val="2"/>
      </rPr>
      <t xml:space="preserve"> de quelque imperfection .</t>
    </r>
  </si>
  <si>
    <r>
      <t xml:space="preserve">Je vous ai pris pour un frère infidèle qui </t>
    </r>
    <r>
      <rPr>
        <b/>
        <sz val="11"/>
        <color rgb="FFFF0000"/>
        <rFont val="Arial"/>
        <family val="2"/>
      </rPr>
      <t>trahissait</t>
    </r>
    <r>
      <rPr>
        <sz val="11"/>
        <color rgb="FF333333"/>
        <rFont val="Arial"/>
        <family val="2"/>
      </rPr>
      <t xml:space="preserve"> nos </t>
    </r>
    <r>
      <rPr>
        <b/>
        <sz val="11"/>
        <color rgb="FFFF0000"/>
        <rFont val="Arial"/>
        <family val="2"/>
      </rPr>
      <t>secrets</t>
    </r>
    <r>
      <rPr>
        <sz val="11"/>
        <color rgb="FF333333"/>
        <rFont val="Arial"/>
        <family val="2"/>
      </rPr>
      <t xml:space="preserve"> par un motif que j’ étais curieux de connaître ...</t>
    </r>
  </si>
  <si>
    <r>
      <t xml:space="preserve">Votre mari reste encore ici jusqu’ à demain , ce sera moi qui vous apprendrai tout ce que votre Henri a fait pour nous ; mais que jamais un seul mot de vous , ma chère Elise , ne </t>
    </r>
    <r>
      <rPr>
        <b/>
        <sz val="11"/>
        <color rgb="FFCC3300"/>
        <rFont val="Arial"/>
        <family val="2"/>
      </rPr>
      <t>trahisse</t>
    </r>
    <r>
      <rPr>
        <sz val="11"/>
        <color rgb="FF333333"/>
        <rFont val="Arial"/>
        <family val="2"/>
      </rPr>
      <t xml:space="preserve"> les </t>
    </r>
    <r>
      <rPr>
        <b/>
        <sz val="11"/>
        <color rgb="FFCC3300"/>
        <rFont val="Arial"/>
        <family val="2"/>
      </rPr>
      <t>secrets</t>
    </r>
    <r>
      <rPr>
        <sz val="11"/>
        <color rgb="FF333333"/>
        <rFont val="Arial"/>
        <family val="2"/>
      </rPr>
      <t xml:space="preserve"> que je vais vous confier .</t>
    </r>
  </si>
  <si>
    <r>
      <t xml:space="preserve">Monsieur , si j’ étais venu chez vous pour </t>
    </r>
    <r>
      <rPr>
        <b/>
        <sz val="11"/>
        <color rgb="FFCC3300"/>
        <rFont val="Arial"/>
        <family val="2"/>
      </rPr>
      <t>trahir</t>
    </r>
    <r>
      <rPr>
        <sz val="11"/>
        <color rgb="FF333333"/>
        <rFont val="Arial"/>
        <family val="2"/>
      </rPr>
      <t xml:space="preserve"> le </t>
    </r>
    <r>
      <rPr>
        <b/>
        <sz val="11"/>
        <color rgb="FFCC3300"/>
        <rFont val="Arial"/>
        <family val="2"/>
      </rPr>
      <t>secret</t>
    </r>
    <r>
      <rPr>
        <sz val="11"/>
        <color rgb="FF333333"/>
        <rFont val="Arial"/>
        <family val="2"/>
      </rPr>
      <t xml:space="preserve"> de votre travail , j’ aurais plus tôt fait de copier vos manuscrits qui sont sur votre bureau , que de raconter par signes le sujet qu’ ils traitent .</t>
    </r>
  </si>
  <si>
    <r>
      <t xml:space="preserve">Je peux </t>
    </r>
    <r>
      <rPr>
        <b/>
        <sz val="11"/>
        <color rgb="FFCC3300"/>
        <rFont val="Arial"/>
        <family val="2"/>
      </rPr>
      <t xml:space="preserve">trahir </t>
    </r>
    <r>
      <rPr>
        <sz val="11"/>
        <color rgb="FF333333"/>
        <rFont val="Arial"/>
        <family val="2"/>
      </rPr>
      <t xml:space="preserve">quelquefois les </t>
    </r>
    <r>
      <rPr>
        <b/>
        <sz val="11"/>
        <color rgb="FFCC3300"/>
        <rFont val="Arial"/>
        <family val="2"/>
      </rPr>
      <t>secrets</t>
    </r>
    <r>
      <rPr>
        <sz val="11"/>
        <color rgb="FF333333"/>
        <rFont val="Arial"/>
        <family val="2"/>
      </rPr>
      <t xml:space="preserve"> que je devine ... jamais ceux que l’ on me confie .</t>
    </r>
  </si>
  <si>
    <r>
      <t xml:space="preserve">Et elle avait une voix suppliante qui eût suffi à </t>
    </r>
    <r>
      <rPr>
        <b/>
        <sz val="11"/>
        <color rgb="FFCC3300"/>
        <rFont val="Arial"/>
        <family val="2"/>
      </rPr>
      <t>trahir</t>
    </r>
    <r>
      <rPr>
        <sz val="11"/>
        <color rgb="FF333333"/>
        <rFont val="Arial"/>
        <family val="2"/>
      </rPr>
      <t xml:space="preserve"> le </t>
    </r>
    <r>
      <rPr>
        <b/>
        <sz val="11"/>
        <color rgb="FFCC3300"/>
        <rFont val="Arial"/>
        <family val="2"/>
      </rPr>
      <t>secret</t>
    </r>
    <r>
      <rPr>
        <sz val="11"/>
        <color rgb="FF333333"/>
        <rFont val="Arial"/>
        <family val="2"/>
      </rPr>
      <t xml:space="preserve"> de son coeur .</t>
    </r>
  </si>
  <si>
    <r>
      <t xml:space="preserve">J’ ai </t>
    </r>
    <r>
      <rPr>
        <b/>
        <sz val="11"/>
        <color rgb="FFCC3300"/>
        <rFont val="Arial"/>
        <family val="2"/>
      </rPr>
      <t>trahi</t>
    </r>
    <r>
      <rPr>
        <sz val="11"/>
        <color rgb="FF333333"/>
        <rFont val="Arial"/>
        <family val="2"/>
      </rPr>
      <t xml:space="preserve"> le </t>
    </r>
    <r>
      <rPr>
        <b/>
        <sz val="11"/>
        <color rgb="FFCC3300"/>
        <rFont val="Arial"/>
        <family val="2"/>
      </rPr>
      <t>secret</t>
    </r>
    <r>
      <rPr>
        <sz val="11"/>
        <color rgb="FF333333"/>
        <rFont val="Arial"/>
        <family val="2"/>
      </rPr>
      <t xml:space="preserve"> de cette jeune fille pour servir l’ intérêt , l’ honneur de mon roi ...</t>
    </r>
  </si>
  <si>
    <r>
      <t xml:space="preserve">Quant aux poëtes , les plus heureux en apparence , les plus charmés du séjour de la terre ont , au milieu de leurs joies , des accents d’ une profonde mélancolie , qui </t>
    </r>
    <r>
      <rPr>
        <b/>
        <sz val="11"/>
        <color rgb="FFCC3300"/>
        <rFont val="Arial"/>
        <family val="2"/>
      </rPr>
      <t>trahissent</t>
    </r>
    <r>
      <rPr>
        <sz val="11"/>
        <color rgb="FF333333"/>
        <rFont val="Arial"/>
        <family val="2"/>
      </rPr>
      <t xml:space="preserve"> le </t>
    </r>
    <r>
      <rPr>
        <b/>
        <sz val="11"/>
        <color rgb="FFCC3300"/>
        <rFont val="Arial"/>
        <family val="2"/>
      </rPr>
      <t>secret</t>
    </r>
    <r>
      <rPr>
        <sz val="11"/>
        <color rgb="FF333333"/>
        <rFont val="Arial"/>
        <family val="2"/>
      </rPr>
      <t xml:space="preserve"> de leur âme .</t>
    </r>
  </si>
  <si>
    <r>
      <t xml:space="preserve">Mais je ne pouvais exprimer mes douleurs sans </t>
    </r>
    <r>
      <rPr>
        <b/>
        <sz val="11"/>
        <color rgb="FFCC3300"/>
        <rFont val="Arial"/>
        <family val="2"/>
      </rPr>
      <t>trahir</t>
    </r>
    <r>
      <rPr>
        <sz val="11"/>
        <color rgb="FF333333"/>
        <rFont val="Arial"/>
        <family val="2"/>
      </rPr>
      <t xml:space="preserve"> mon </t>
    </r>
    <r>
      <rPr>
        <b/>
        <sz val="11"/>
        <color rgb="FFCC3300"/>
        <rFont val="Arial"/>
        <family val="2"/>
      </rPr>
      <t>secret</t>
    </r>
    <r>
      <rPr>
        <sz val="11"/>
        <color rgb="FF333333"/>
        <rFont val="Arial"/>
        <family val="2"/>
      </rPr>
      <t xml:space="preserve"> .</t>
    </r>
  </si>
  <si>
    <r>
      <t xml:space="preserve">Je ne connais rien d’ elle , on dit que sa beauté use l’ éternité par son pouvoir magique mais ce pur mouvement éclate de ratés et </t>
    </r>
    <r>
      <rPr>
        <b/>
        <sz val="11"/>
        <color rgb="FFC00000"/>
        <rFont val="Calibri"/>
        <family val="2"/>
        <scheme val="minor"/>
      </rPr>
      <t>trahit</t>
    </r>
    <r>
      <rPr>
        <sz val="11"/>
        <color rgb="FF000000"/>
        <rFont val="Calibri"/>
        <family val="2"/>
        <scheme val="minor"/>
      </rPr>
      <t xml:space="preserve"> les </t>
    </r>
    <r>
      <rPr>
        <b/>
        <sz val="11"/>
        <color rgb="FFC00000"/>
        <rFont val="Calibri"/>
        <family val="2"/>
        <scheme val="minor"/>
      </rPr>
      <t>secrets</t>
    </r>
    <r>
      <rPr>
        <sz val="11"/>
        <color rgb="FF000000"/>
        <rFont val="Calibri"/>
        <family val="2"/>
        <scheme val="minor"/>
      </rPr>
      <t xml:space="preserve"> d’ un désordre tragique . </t>
    </r>
  </si>
  <si>
    <r>
      <t xml:space="preserve">Autant </t>
    </r>
    <r>
      <rPr>
        <sz val="11"/>
        <color rgb="FF000000"/>
        <rFont val="Calibri"/>
        <family val="2"/>
        <scheme val="minor"/>
      </rPr>
      <t>Arnim</t>
    </r>
    <r>
      <rPr>
        <sz val="11"/>
        <color rgb="FF333333"/>
        <rFont val="Arial"/>
        <family val="2"/>
      </rPr>
      <t xml:space="preserve"> écarte de son oeuvre tout aveu qui </t>
    </r>
    <r>
      <rPr>
        <b/>
        <sz val="11"/>
        <color rgb="FFCC3300"/>
        <rFont val="Arial"/>
        <family val="2"/>
      </rPr>
      <t>trahirait</t>
    </r>
    <r>
      <rPr>
        <sz val="11"/>
        <color rgb="FF333333"/>
        <rFont val="Arial"/>
        <family val="2"/>
      </rPr>
      <t xml:space="preserve"> le </t>
    </r>
    <r>
      <rPr>
        <b/>
        <sz val="11"/>
        <color rgb="FFCC3300"/>
        <rFont val="Arial"/>
        <family val="2"/>
      </rPr>
      <t>secret</t>
    </r>
    <r>
      <rPr>
        <sz val="11"/>
        <color rgb="FF333333"/>
        <rFont val="Arial"/>
        <family val="2"/>
      </rPr>
      <t xml:space="preserve"> de sa vie , autant son ami éprouve , de la jeunesse à ses dernières années , le besoin de la confession . </t>
    </r>
  </si>
  <si>
    <r>
      <t xml:space="preserve">Une belle étude , ce serait de marquer comment </t>
    </r>
    <r>
      <rPr>
        <sz val="11"/>
        <color rgb="FF000000"/>
        <rFont val="Calibri"/>
        <family val="2"/>
        <scheme val="minor"/>
      </rPr>
      <t>Mme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Noailles</t>
    </r>
    <r>
      <rPr>
        <sz val="11"/>
        <color rgb="FF333333"/>
        <rFont val="Arial"/>
        <family val="2"/>
      </rPr>
      <t xml:space="preserve"> </t>
    </r>
    <r>
      <rPr>
        <b/>
        <sz val="11"/>
        <color rgb="FFCC3300"/>
        <rFont val="Arial"/>
        <family val="2"/>
      </rPr>
      <t>trahit</t>
    </r>
    <r>
      <rPr>
        <sz val="11"/>
        <color rgb="FF333333"/>
        <rFont val="Arial"/>
        <family val="2"/>
      </rPr>
      <t xml:space="preserve"> les </t>
    </r>
    <r>
      <rPr>
        <b/>
        <sz val="11"/>
        <color rgb="FFCC3300"/>
        <rFont val="Arial"/>
        <family val="2"/>
      </rPr>
      <t>secrets</t>
    </r>
    <r>
      <rPr>
        <sz val="11"/>
        <color rgb="FF333333"/>
        <rFont val="Arial"/>
        <family val="2"/>
      </rPr>
      <t xml:space="preserve"> des femmes .</t>
    </r>
  </si>
  <si>
    <r>
      <t xml:space="preserve">Et , même , cet ami réussit à émouvoir dans son être des fibres si tenues , que lui , timide , et qui n’ eût à quiconque osé s’ ouvrir de ses douleurs ou de ses joies , peu à peu se prit à craindre que cette voix ne </t>
    </r>
    <r>
      <rPr>
        <b/>
        <sz val="11"/>
        <color rgb="FFCC3300"/>
        <rFont val="Arial"/>
        <family val="2"/>
      </rPr>
      <t>trahît</t>
    </r>
    <r>
      <rPr>
        <sz val="11"/>
        <color rgb="FF333333"/>
        <rFont val="Arial"/>
        <family val="2"/>
      </rPr>
      <t xml:space="preserve"> ses </t>
    </r>
    <r>
      <rPr>
        <b/>
        <sz val="11"/>
        <color rgb="FFCC3300"/>
        <rFont val="Arial"/>
        <family val="2"/>
      </rPr>
      <t>secrets</t>
    </r>
    <r>
      <rPr>
        <sz val="11"/>
        <color rgb="FF333333"/>
        <rFont val="Arial"/>
        <family val="2"/>
      </rPr>
      <t xml:space="preserve"> en des oreilles indiscrètes .</t>
    </r>
  </si>
  <si>
    <r>
      <t xml:space="preserve">C’ est dans les souvenirs d’ enfance que les hommes supérieurs </t>
    </r>
    <r>
      <rPr>
        <b/>
        <sz val="11"/>
        <color rgb="FFCC3300"/>
        <rFont val="Arial"/>
        <family val="2"/>
      </rPr>
      <t>trahissent</t>
    </r>
    <r>
      <rPr>
        <sz val="11"/>
        <color rgb="FF333333"/>
        <rFont val="Arial"/>
        <family val="2"/>
      </rPr>
      <t xml:space="preserve"> le </t>
    </r>
    <r>
      <rPr>
        <b/>
        <sz val="11"/>
        <color rgb="FFCC3300"/>
        <rFont val="Arial"/>
        <family val="2"/>
      </rPr>
      <t>secret</t>
    </r>
    <r>
      <rPr>
        <sz val="11"/>
        <color rgb="FF333333"/>
        <rFont val="Arial"/>
        <family val="2"/>
      </rPr>
      <t xml:space="preserve"> de leur âme ; ils ne pourraient analyser leur état actuel ; mais ils le décrivent admirablement dès qu’ ils peuvent se dédoubler en créant un passé fictif avec tout ce qui domine leur cœur .</t>
    </r>
  </si>
  <si>
    <r>
      <t xml:space="preserve">Je n’ avais pas le droit de l’ avertir , pas le droit de </t>
    </r>
    <r>
      <rPr>
        <b/>
        <sz val="11"/>
        <color rgb="FFCC3300"/>
        <rFont val="Arial"/>
        <family val="2"/>
      </rPr>
      <t>trahir</t>
    </r>
    <r>
      <rPr>
        <sz val="11"/>
        <color rgb="FF333333"/>
        <rFont val="Arial"/>
        <family val="2"/>
      </rPr>
      <t xml:space="preserve"> un </t>
    </r>
    <r>
      <rPr>
        <b/>
        <sz val="11"/>
        <color rgb="FFCC3300"/>
        <rFont val="Arial"/>
        <family val="2"/>
      </rPr>
      <t>secret</t>
    </r>
    <r>
      <rPr>
        <sz val="11"/>
        <color rgb="FF333333"/>
        <rFont val="Arial"/>
        <family val="2"/>
      </rPr>
      <t xml:space="preserve"> surpris par une indiscrétion à demi involontaire , mais dont je ne m’ estimais point .</t>
    </r>
  </si>
  <si>
    <r>
      <t xml:space="preserve">Tu es toujours guidé par de la délicatesse , et il était trop naturel de ne pas trahir ta roulotte chez nous , puisque tu ne </t>
    </r>
    <r>
      <rPr>
        <b/>
        <sz val="11"/>
        <color rgb="FFCC3300"/>
        <rFont val="Arial"/>
        <family val="2"/>
      </rPr>
      <t>trahissais</t>
    </r>
    <r>
      <rPr>
        <sz val="11"/>
        <color rgb="FF333333"/>
        <rFont val="Arial"/>
        <family val="2"/>
      </rPr>
      <t xml:space="preserve"> pas notre </t>
    </r>
    <r>
      <rPr>
        <b/>
        <sz val="11"/>
        <color rgb="FFCC3300"/>
        <rFont val="Arial"/>
        <family val="2"/>
      </rPr>
      <t>secret</t>
    </r>
    <r>
      <rPr>
        <sz val="11"/>
        <color rgb="FF333333"/>
        <rFont val="Arial"/>
        <family val="2"/>
      </rPr>
      <t xml:space="preserve"> dans ta roulotte .</t>
    </r>
  </si>
  <si>
    <r>
      <t xml:space="preserve">Alors </t>
    </r>
    <r>
      <rPr>
        <sz val="11"/>
        <color rgb="FF000000"/>
        <rFont val="Calibri"/>
        <family val="2"/>
        <scheme val="minor"/>
      </rPr>
      <t>Cornebille</t>
    </r>
    <r>
      <rPr>
        <sz val="11"/>
        <color rgb="FF333333"/>
        <rFont val="Arial"/>
        <family val="2"/>
      </rPr>
      <t xml:space="preserve"> dit qu’ il ne ferait rien et qu’ il préférait encore que l’ on </t>
    </r>
    <r>
      <rPr>
        <b/>
        <sz val="11"/>
        <color rgb="FFCC3300"/>
        <rFont val="Arial"/>
        <family val="2"/>
      </rPr>
      <t>trahît</t>
    </r>
    <r>
      <rPr>
        <sz val="11"/>
        <color rgb="FF333333"/>
        <rFont val="Arial"/>
        <family val="2"/>
      </rPr>
      <t xml:space="preserve"> son </t>
    </r>
    <r>
      <rPr>
        <b/>
        <sz val="11"/>
        <color rgb="FFCC3300"/>
        <rFont val="Arial"/>
        <family val="2"/>
      </rPr>
      <t>secret</t>
    </r>
    <r>
      <rPr>
        <sz val="11"/>
        <color rgb="FF333333"/>
        <rFont val="Arial"/>
        <family val="2"/>
      </rPr>
      <t xml:space="preserve"> .</t>
    </r>
  </si>
  <si>
    <r>
      <t xml:space="preserve">Le contenu et l’ aspect de ces dépositions laissaient supposer que Blanqui avait </t>
    </r>
    <r>
      <rPr>
        <b/>
        <sz val="11"/>
        <color rgb="FFCC3300"/>
        <rFont val="Arial"/>
        <family val="2"/>
      </rPr>
      <t>trahi</t>
    </r>
    <r>
      <rPr>
        <sz val="11"/>
        <color rgb="FF333333"/>
        <rFont val="Arial"/>
        <family val="2"/>
      </rPr>
      <t xml:space="preserve"> le </t>
    </r>
    <r>
      <rPr>
        <b/>
        <sz val="11"/>
        <color rgb="FFCC3300"/>
        <rFont val="Arial"/>
        <family val="2"/>
      </rPr>
      <t>secret</t>
    </r>
    <r>
      <rPr>
        <sz val="11"/>
        <color rgb="FF333333"/>
        <rFont val="Arial"/>
        <family val="2"/>
      </rPr>
      <t xml:space="preserve"> de la </t>
    </r>
    <r>
      <rPr>
        <i/>
        <sz val="11"/>
        <color rgb="FF333333"/>
        <rFont val="Arial"/>
        <family val="2"/>
      </rPr>
      <t xml:space="preserve">Société des Familles </t>
    </r>
    <r>
      <rPr>
        <sz val="11"/>
        <color rgb="FF333333"/>
        <rFont val="Arial"/>
        <family val="2"/>
      </rPr>
      <t xml:space="preserve">et de la </t>
    </r>
    <r>
      <rPr>
        <i/>
        <sz val="11"/>
        <color rgb="FF333333"/>
        <rFont val="Arial"/>
        <family val="2"/>
      </rPr>
      <t xml:space="preserve">Société des Saisons , </t>
    </r>
    <r>
      <rPr>
        <sz val="11"/>
        <color rgb="FF333333"/>
        <rFont val="Arial"/>
        <family val="2"/>
      </rPr>
      <t>et qu’ il en avait livré les principaux chefs .</t>
    </r>
  </si>
  <si>
    <r>
      <t xml:space="preserve">Quel visage pur , bien lavé ... il me semble qu’ aucun des baisers dont tes amis les jeunes gens ont dû le couvrir n’ y a laissé maintenant de trace ... seule la colère sait redonner la virginité à un visage et </t>
    </r>
    <r>
      <rPr>
        <b/>
        <sz val="11"/>
        <color rgb="FFCC3300"/>
        <rFont val="Arial"/>
        <family val="2"/>
      </rPr>
      <t>trahir</t>
    </r>
    <r>
      <rPr>
        <sz val="11"/>
        <color rgb="FF333333"/>
        <rFont val="Arial"/>
        <family val="2"/>
      </rPr>
      <t xml:space="preserve"> son </t>
    </r>
    <r>
      <rPr>
        <b/>
        <sz val="11"/>
        <color rgb="FFCC3300"/>
        <rFont val="Arial"/>
        <family val="2"/>
      </rPr>
      <t>secret</t>
    </r>
    <r>
      <rPr>
        <sz val="11"/>
        <color rgb="FF333333"/>
        <rFont val="Arial"/>
        <family val="2"/>
      </rPr>
      <t xml:space="preserve"> .</t>
    </r>
  </si>
  <si>
    <r>
      <t xml:space="preserve">Entendez qu’ il n’ aimait point céder à la peur , et qu’ il aurait sacrifié toutes ses places plutôt que de </t>
    </r>
    <r>
      <rPr>
        <b/>
        <sz val="11"/>
        <color rgb="FFCC3300"/>
        <rFont val="Arial"/>
        <family val="2"/>
      </rPr>
      <t>trahir</t>
    </r>
    <r>
      <rPr>
        <sz val="11"/>
        <color rgb="FF333333"/>
        <rFont val="Arial"/>
        <family val="2"/>
      </rPr>
      <t xml:space="preserve"> le </t>
    </r>
    <r>
      <rPr>
        <b/>
        <sz val="11"/>
        <color rgb="FFCC3300"/>
        <rFont val="Arial"/>
        <family val="2"/>
      </rPr>
      <t>secret</t>
    </r>
    <r>
      <rPr>
        <sz val="11"/>
        <color rgb="FF333333"/>
        <rFont val="Arial"/>
        <family val="2"/>
      </rPr>
      <t xml:space="preserve"> d’ un ami .</t>
    </r>
  </si>
  <si>
    <r>
      <t xml:space="preserve">Bien sûr elle n’ aurait jamais </t>
    </r>
    <r>
      <rPr>
        <b/>
        <sz val="11"/>
        <color rgb="FFCC3300"/>
        <rFont val="Arial"/>
        <family val="2"/>
      </rPr>
      <t>trahi</t>
    </r>
    <r>
      <rPr>
        <sz val="11"/>
        <color rgb="FF333333"/>
        <rFont val="Arial"/>
        <family val="2"/>
      </rPr>
      <t xml:space="preserve"> un </t>
    </r>
    <r>
      <rPr>
        <b/>
        <sz val="11"/>
        <color rgb="FFCC3300"/>
        <rFont val="Arial"/>
        <family val="2"/>
      </rPr>
      <t xml:space="preserve">secret ; </t>
    </r>
    <r>
      <rPr>
        <sz val="11"/>
        <color rgb="FF333333"/>
        <rFont val="Arial"/>
        <family val="2"/>
      </rPr>
      <t>mais elle n’ encourageait pas aux confidences : elle affichait trop de curiosité et témoignait trop peu de sympathie .</t>
    </r>
  </si>
  <si>
    <r>
      <t xml:space="preserve">Mais Pie X blâma les trois inculpés d’ avoir </t>
    </r>
    <r>
      <rPr>
        <b/>
        <sz val="11"/>
        <color rgb="FFCC3300"/>
        <rFont val="Arial"/>
        <family val="2"/>
      </rPr>
      <t>trahi</t>
    </r>
    <r>
      <rPr>
        <sz val="11"/>
        <color rgb="FF333333"/>
        <rFont val="Arial"/>
        <family val="2"/>
      </rPr>
      <t xml:space="preserve"> un </t>
    </r>
    <r>
      <rPr>
        <b/>
        <sz val="11"/>
        <color rgb="FFCC3300"/>
        <rFont val="Arial"/>
        <family val="2"/>
      </rPr>
      <t>secret</t>
    </r>
    <r>
      <rPr>
        <sz val="11"/>
        <color rgb="FF333333"/>
        <rFont val="Arial"/>
        <family val="2"/>
      </rPr>
      <t xml:space="preserve"> de l’ Eglise en faisant connaître leur citation à un laïc .</t>
    </r>
  </si>
  <si>
    <r>
      <t xml:space="preserve">Pourtant , pour le mieux , il me semble qu’ ainsi nous les mettions ensemble , jointes d’ un éternel amour , et renvoyons à Palamede , qui le premier les </t>
    </r>
    <r>
      <rPr>
        <b/>
        <sz val="11"/>
        <color rgb="FFFF0000"/>
        <rFont val="Calibri"/>
        <family val="2"/>
        <scheme val="minor"/>
      </rPr>
      <t>mit au jour</t>
    </r>
    <r>
      <rPr>
        <sz val="11"/>
        <color rgb="FF000000"/>
        <rFont val="Calibri"/>
        <family val="2"/>
        <scheme val="minor"/>
      </rPr>
      <t xml:space="preserve"> , le q . Avec X . Y . Z .</t>
    </r>
  </si>
  <si>
    <r>
      <t xml:space="preserve">illustres senateurs , icy la providence du monarque des cieux se </t>
    </r>
    <r>
      <rPr>
        <b/>
        <sz val="11"/>
        <color rgb="FFFF0000"/>
        <rFont val="Calibri"/>
        <family val="2"/>
        <scheme val="minor"/>
      </rPr>
      <t>met</t>
    </r>
    <r>
      <rPr>
        <sz val="11"/>
        <color rgb="FF000000"/>
        <rFont val="Calibri"/>
        <family val="2"/>
        <scheme val="minor"/>
      </rPr>
      <t xml:space="preserve"> </t>
    </r>
    <r>
      <rPr>
        <b/>
        <sz val="11"/>
        <color rgb="FFFF0000"/>
        <rFont val="Calibri"/>
        <family val="2"/>
        <scheme val="minor"/>
      </rPr>
      <t>en</t>
    </r>
    <r>
      <rPr>
        <sz val="11"/>
        <color rgb="FF000000"/>
        <rFont val="Calibri"/>
        <family val="2"/>
        <scheme val="minor"/>
      </rPr>
      <t xml:space="preserve"> </t>
    </r>
    <r>
      <rPr>
        <b/>
        <sz val="11"/>
        <color rgb="FFFF0000"/>
        <rFont val="Calibri"/>
        <family val="2"/>
        <scheme val="minor"/>
      </rPr>
      <t>evidence</t>
    </r>
    <r>
      <rPr>
        <sz val="11"/>
        <color rgb="FF000000"/>
        <rFont val="Calibri"/>
        <family val="2"/>
        <scheme val="minor"/>
      </rPr>
      <t xml:space="preserve"> , icy nous connoissons que par certains ressorts sa force fait mouvoir nos esprits et nos corps , et nous troublans le sens nous ameine en victime sur l’ autel où se doit expier nostre crime . </t>
    </r>
  </si>
  <si>
    <r>
      <t xml:space="preserve">Avec ce tuit li estrangier , En tout , sans muer ne changier , L’ </t>
    </r>
    <r>
      <rPr>
        <b/>
        <sz val="11"/>
        <color rgb="FFC00000"/>
        <rFont val="Calibri"/>
        <family val="2"/>
        <scheme val="minor"/>
      </rPr>
      <t>avouerent</t>
    </r>
    <r>
      <rPr>
        <sz val="11"/>
        <color rgb="FF000000"/>
        <rFont val="Calibri"/>
        <family val="2"/>
        <scheme val="minor"/>
      </rPr>
      <t xml:space="preserve"> </t>
    </r>
  </si>
  <si>
    <r>
      <t xml:space="preserve">et sans tarder commença sa </t>
    </r>
    <r>
      <rPr>
        <b/>
        <sz val="11"/>
        <color rgb="FFC00000"/>
        <rFont val="Calibri"/>
        <family val="2"/>
        <scheme val="minor"/>
      </rPr>
      <t>confession</t>
    </r>
    <r>
      <rPr>
        <sz val="11"/>
        <color rgb="FF000000"/>
        <rFont val="Calibri"/>
        <family val="2"/>
        <scheme val="minor"/>
      </rPr>
      <t xml:space="preserve"> </t>
    </r>
  </si>
  <si>
    <r>
      <t>Boisguérin</t>
    </r>
    <r>
      <rPr>
        <sz val="11"/>
        <color rgb="FF333333"/>
        <rFont val="Arial"/>
        <family val="2"/>
      </rPr>
      <t xml:space="preserve"> seul , qui fut à la vérité fort malade à </t>
    </r>
    <r>
      <rPr>
        <sz val="11"/>
        <color rgb="FF000000"/>
        <rFont val="Calibri"/>
        <family val="2"/>
        <scheme val="minor"/>
      </rPr>
      <t>Saint</t>
    </r>
    <r>
      <rPr>
        <sz val="11"/>
        <color rgb="FF333333"/>
        <rFont val="Arial"/>
        <family val="2"/>
      </rPr>
      <t xml:space="preserve"> - </t>
    </r>
    <r>
      <rPr>
        <sz val="11"/>
        <color rgb="FF000000"/>
        <rFont val="Calibri"/>
        <family val="2"/>
        <scheme val="minor"/>
      </rPr>
      <t>Cassien</t>
    </r>
    <r>
      <rPr>
        <sz val="11"/>
        <color rgb="FF333333"/>
        <rFont val="Arial"/>
        <family val="2"/>
      </rPr>
      <t xml:space="preserve"> et que j’ y laissai avec ma litière et mon médecin , me coûta , en moins de quinze mois qu’ il fut auprès de moi , cinq mille huit cents livres d’ </t>
    </r>
    <r>
      <rPr>
        <b/>
        <sz val="11"/>
        <color rgb="FFCC3300"/>
        <rFont val="Arial"/>
        <family val="2"/>
      </rPr>
      <t>argent</t>
    </r>
    <r>
      <rPr>
        <sz val="11"/>
        <color rgb="FF333333"/>
        <rFont val="Arial"/>
        <family val="2"/>
      </rPr>
      <t xml:space="preserve"> </t>
    </r>
    <r>
      <rPr>
        <b/>
        <sz val="11"/>
        <color rgb="FFCC3300"/>
        <rFont val="Arial"/>
        <family val="2"/>
      </rPr>
      <t>déboursé</t>
    </r>
    <r>
      <rPr>
        <sz val="11"/>
        <color rgb="FF333333"/>
        <rFont val="Arial"/>
        <family val="2"/>
      </rPr>
      <t xml:space="preserve"> et mis entre ses mains .</t>
    </r>
  </si>
  <si>
    <r>
      <t xml:space="preserve">Si pour avoir la liberté , il ne faut que la désirer ; s’ il ne suffit pour cela que du vouloir , se trouvera - t - il une nation au monde qui croie la payer trop </t>
    </r>
    <r>
      <rPr>
        <b/>
        <sz val="11"/>
        <color rgb="FFCC3300"/>
        <rFont val="Arial"/>
        <family val="2"/>
      </rPr>
      <t>cher</t>
    </r>
    <r>
      <rPr>
        <sz val="11"/>
        <color rgb="FF333333"/>
        <rFont val="Arial"/>
        <family val="2"/>
      </rPr>
      <t xml:space="preserve"> en l’ acquérant par un simple souhait ?</t>
    </r>
  </si>
  <si>
    <r>
      <t xml:space="preserve">Mais ilz la tiennent si cachée que les povres coupe - bourses n’ y peuvent aveindre . lesquelz , avec ce qu’ ilz ont affaire à tous les susnommez , le pis est et le plus fort qu’ ilz vous desrobent en votre presence , et ce que vous tenez le plus </t>
    </r>
    <r>
      <rPr>
        <b/>
        <sz val="11"/>
        <color rgb="FFCC3300"/>
        <rFont val="Arial"/>
        <family val="2"/>
      </rPr>
      <t>cher</t>
    </r>
    <r>
      <rPr>
        <sz val="11"/>
        <color rgb="FF333333"/>
        <rFont val="Arial"/>
        <family val="2"/>
      </rPr>
      <t xml:space="preserve"> .</t>
    </r>
  </si>
  <si>
    <r>
      <t xml:space="preserve">J’ avois à dire que je veus mal à cette raison trouble - feste , et que ces projects extravagants qui travaillent la vie , et ces opinions si fines , si elles ont de la verité , je la trouve trop </t>
    </r>
    <r>
      <rPr>
        <b/>
        <sz val="11"/>
        <color rgb="FFCC3300"/>
        <rFont val="Arial"/>
        <family val="2"/>
      </rPr>
      <t>chere</t>
    </r>
    <r>
      <rPr>
        <sz val="11"/>
        <color rgb="FF333333"/>
        <rFont val="Arial"/>
        <family val="2"/>
      </rPr>
      <t xml:space="preserve"> et incommode .</t>
    </r>
  </si>
  <si>
    <r>
      <t xml:space="preserve">Bien crains - je que nous aurons bien fort hasté sa declinaison et sa ruyne par nostre contagion , et que nous luy aurons bien </t>
    </r>
    <r>
      <rPr>
        <b/>
        <sz val="11"/>
        <color rgb="FFCC3300"/>
        <rFont val="Arial"/>
        <family val="2"/>
      </rPr>
      <t>cher</t>
    </r>
    <r>
      <rPr>
        <sz val="11"/>
        <color rgb="FF333333"/>
        <rFont val="Arial"/>
        <family val="2"/>
      </rPr>
      <t xml:space="preserve"> vendu nos opinions et nos arts .</t>
    </r>
  </si>
  <si>
    <r>
      <t xml:space="preserve">Ils ont amassé du bien à leurs enfants , qu’ ils payent maintenant peut - être bien </t>
    </r>
    <r>
      <rPr>
        <b/>
        <sz val="11"/>
        <color rgb="FFCC3300"/>
        <rFont val="Arial"/>
        <family val="2"/>
      </rPr>
      <t>cher</t>
    </r>
    <r>
      <rPr>
        <sz val="11"/>
        <color rgb="FF333333"/>
        <rFont val="Arial"/>
        <family val="2"/>
      </rPr>
      <t xml:space="preserve"> en l’ autre monde , et l’ on ne devient guère si riches à être honnêtes gens .</t>
    </r>
  </si>
  <si>
    <r>
      <t xml:space="preserve">Elle n’ a point de mante , ou , si elle en porte , c’ est avec une grande dentelle noire d’ Angleterre , de la hauteur d’ une demi - aune , faite à dents comme les réseaux du temps passé , fort riche et fort </t>
    </r>
    <r>
      <rPr>
        <b/>
        <sz val="11"/>
        <color rgb="FFCC3300"/>
        <rFont val="Arial"/>
        <family val="2"/>
      </rPr>
      <t>chère</t>
    </r>
    <r>
      <rPr>
        <sz val="11"/>
        <color rgb="FF333333"/>
        <rFont val="Arial"/>
        <family val="2"/>
      </rPr>
      <t xml:space="preserve"> .</t>
    </r>
  </si>
  <si>
    <r>
      <t xml:space="preserve">Est - il étrange que s’ agissant d’ acquerir un si grand tresor il semble d’ abord nous devoir coûter bien </t>
    </r>
    <r>
      <rPr>
        <b/>
        <sz val="11"/>
        <color rgb="FFCC3300"/>
        <rFont val="Arial"/>
        <family val="2"/>
      </rPr>
      <t>cher</t>
    </r>
    <r>
      <rPr>
        <sz val="11"/>
        <color rgb="FF333333"/>
        <rFont val="Arial"/>
        <family val="2"/>
      </rPr>
      <t>?</t>
    </r>
  </si>
  <si>
    <r>
      <t xml:space="preserve">Peut - estre , seigneur , vous trompez - vous , repliqua - t’ il , la mesme marchandise n’ est pas de mesme prix en toutes les contrées : ce qui sera quelquefois bien </t>
    </r>
    <r>
      <rPr>
        <b/>
        <sz val="11"/>
        <color rgb="FFCC3300"/>
        <rFont val="Arial"/>
        <family val="2"/>
      </rPr>
      <t>cher</t>
    </r>
    <r>
      <rPr>
        <sz val="11"/>
        <color rgb="FF333333"/>
        <rFont val="Arial"/>
        <family val="2"/>
      </rPr>
      <t xml:space="preserve"> en l’ une , se donnera à VIL prix en l’ autre .</t>
    </r>
  </si>
  <si>
    <r>
      <t xml:space="preserve">il demeura surpris des charmes de cette incomparable fille , &amp; la reine qui savoit tout mettre à profit , parce qu’ elle étoit très - avare , la vendit fort </t>
    </r>
    <r>
      <rPr>
        <b/>
        <sz val="11"/>
        <color rgb="FFCC3300"/>
        <rFont val="Arial"/>
        <family val="2"/>
      </rPr>
      <t>cher</t>
    </r>
    <r>
      <rPr>
        <sz val="11"/>
        <color rgb="FF333333"/>
        <rFont val="Arial"/>
        <family val="2"/>
      </rPr>
      <t xml:space="preserve"> .</t>
    </r>
  </si>
  <si>
    <r>
      <t xml:space="preserve">Et les aides , les doüanes , et les impôts sur les passages et sorties du roiaume , quatre fois plus forts que la marchandise ne peut porter , font qu’ un homme voit perir plein ses caves de boissons , pendant qu’ elles sont trés - </t>
    </r>
    <r>
      <rPr>
        <b/>
        <sz val="11"/>
        <color rgb="FFCC3300"/>
        <rFont val="Arial"/>
        <family val="2"/>
      </rPr>
      <t>cheres</t>
    </r>
    <r>
      <rPr>
        <sz val="11"/>
        <color rgb="FF333333"/>
        <rFont val="Arial"/>
        <family val="2"/>
      </rPr>
      <t xml:space="preserve"> dans ses voisinages , ces deux articles faisant plus de cinq cens millions de rente de diminution dans le revenu du roiaume .</t>
    </r>
  </si>
  <si>
    <r>
      <t xml:space="preserve">Comment veux - tu que pensent , que sentent autrement des êtres qui ne connaissent d’ autre honnêteté que celle qu’ il faut pour n’ être pas pendu ; de vertus que celles qui aident à faire fortune ; ce qui veut dire en leur langage , gagner de bons contrats , de bons douaires , du bon argent , du </t>
    </r>
    <r>
      <rPr>
        <b/>
        <sz val="11"/>
        <color rgb="FFCC3300"/>
        <rFont val="Arial"/>
        <family val="2"/>
      </rPr>
      <t>cher</t>
    </r>
    <r>
      <rPr>
        <sz val="11"/>
        <color rgb="FF333333"/>
        <rFont val="Arial"/>
        <family val="2"/>
      </rPr>
      <t xml:space="preserve"> argent ; </t>
    </r>
  </si>
  <si>
    <r>
      <t xml:space="preserve">Cependant comme elle brûle plus lentement que le suif , qu’ elle est moins sujette à fondre , et qu’ elle n’ en a pas l’ odeur désagréable , elle obtient toujours la préférence , par - tout où l’ on peut s’ en procurer , sans la payer trop </t>
    </r>
    <r>
      <rPr>
        <b/>
        <sz val="11"/>
        <color rgb="FFCC3300"/>
        <rFont val="Arial"/>
        <family val="2"/>
      </rPr>
      <t>cher</t>
    </r>
    <r>
      <rPr>
        <sz val="11"/>
        <color rgb="FF333333"/>
        <rFont val="Arial"/>
        <family val="2"/>
      </rPr>
      <t xml:space="preserve"> .</t>
    </r>
  </si>
  <si>
    <r>
      <t xml:space="preserve">C’ est sur - tout dans les plaisirs de la table et dans la gloire d’ offrir à ses convives des mets bien préparés , bien choisis et bien </t>
    </r>
    <r>
      <rPr>
        <b/>
        <sz val="11"/>
        <color rgb="FFCC3300"/>
        <rFont val="Arial"/>
        <family val="2"/>
      </rPr>
      <t>chers</t>
    </r>
    <r>
      <rPr>
        <sz val="11"/>
        <color rgb="FF333333"/>
        <rFont val="Arial"/>
        <family val="2"/>
      </rPr>
      <t xml:space="preserve"> , que beaucoup de gens font consister la représentation et la grandeur ; </t>
    </r>
  </si>
  <si>
    <r>
      <t xml:space="preserve">Quoique jeunes , on leur confia donc de très - bonne heure ce que leurs parens avoient de plus </t>
    </r>
    <r>
      <rPr>
        <b/>
        <sz val="11"/>
        <color rgb="FFCC3300"/>
        <rFont val="Arial"/>
        <family val="2"/>
      </rPr>
      <t xml:space="preserve">cher ; </t>
    </r>
    <r>
      <rPr>
        <sz val="11"/>
        <color rgb="FF333333"/>
        <rFont val="Arial"/>
        <family val="2"/>
      </rPr>
      <t>mais ce ne fut pas sans leur défendre de se rencontrer .</t>
    </r>
  </si>
  <si>
    <r>
      <t xml:space="preserve">Mais si un horloger venait vous demander huit louis d’ une montre faite en 1760 , à cause que dans cette année le bled était </t>
    </r>
    <r>
      <rPr>
        <b/>
        <sz val="11"/>
        <color rgb="FFCC3300"/>
        <rFont val="Arial"/>
        <family val="2"/>
      </rPr>
      <t>cher</t>
    </r>
    <r>
      <rPr>
        <sz val="11"/>
        <color rgb="FF333333"/>
        <rFont val="Arial"/>
        <family val="2"/>
      </rPr>
      <t xml:space="preserve"> , et qu’ il ne vous demandât que six louis d’ une autre toute pareille , parce qu’ elle a été faite en 1761 , année abondante , que diriez - vous?</t>
    </r>
  </si>
  <si>
    <r>
      <t xml:space="preserve">Vous aurez peut - être appris quelque chose des bontés qu’ on a pour lui à Neuchâtel et qu’ il ne laisse pas de payer assez </t>
    </r>
    <r>
      <rPr>
        <b/>
        <sz val="11"/>
        <color rgb="FFCC3300"/>
        <rFont val="Arial"/>
        <family val="2"/>
      </rPr>
      <t>cher</t>
    </r>
    <r>
      <rPr>
        <sz val="11"/>
        <color rgb="FF333333"/>
        <rFont val="Arial"/>
        <family val="2"/>
      </rPr>
      <t xml:space="preserve"> puisque , le trouvant trop peu à plaindre pour un émigré , mille gens lui en veulent .</t>
    </r>
  </si>
  <si>
    <r>
      <t xml:space="preserve">Ainsi la différence du prix de </t>
    </r>
    <r>
      <rPr>
        <sz val="11"/>
        <color rgb="FF000000"/>
        <rFont val="Calibri"/>
        <family val="2"/>
        <scheme val="minor"/>
      </rPr>
      <t>Manille</t>
    </r>
    <r>
      <rPr>
        <sz val="11"/>
        <color rgb="FF333333"/>
        <rFont val="Arial"/>
        <family val="2"/>
      </rPr>
      <t xml:space="preserve"> à celui de l’ </t>
    </r>
    <r>
      <rPr>
        <sz val="11"/>
        <color rgb="FF000000"/>
        <rFont val="Calibri"/>
        <family val="2"/>
        <scheme val="minor"/>
      </rPr>
      <t>Inde</t>
    </r>
    <r>
      <rPr>
        <sz val="11"/>
        <color rgb="FF333333"/>
        <rFont val="Arial"/>
        <family val="2"/>
      </rPr>
      <t xml:space="preserve"> doit être au moins de cinquante pour cent ; et si à ce prix on ajoute les frais immenses des armemens faits en </t>
    </r>
    <r>
      <rPr>
        <sz val="11"/>
        <color rgb="FF000000"/>
        <rFont val="Calibri"/>
        <family val="2"/>
        <scheme val="minor"/>
      </rPr>
      <t>Espagne</t>
    </r>
    <r>
      <rPr>
        <sz val="11"/>
        <color rgb="FF333333"/>
        <rFont val="Arial"/>
        <family val="2"/>
      </rPr>
      <t xml:space="preserve"> pour un pays aussi éloigné , on sentira que les effets de l’ </t>
    </r>
    <r>
      <rPr>
        <sz val="11"/>
        <color rgb="FF000000"/>
        <rFont val="Calibri"/>
        <family val="2"/>
        <scheme val="minor"/>
      </rPr>
      <t>Inde</t>
    </r>
    <r>
      <rPr>
        <sz val="11"/>
        <color rgb="FF333333"/>
        <rFont val="Arial"/>
        <family val="2"/>
      </rPr>
      <t xml:space="preserve"> qui ont passé par </t>
    </r>
    <r>
      <rPr>
        <sz val="11"/>
        <color rgb="FF000000"/>
        <rFont val="Calibri"/>
        <family val="2"/>
        <scheme val="minor"/>
      </rPr>
      <t>Manille</t>
    </r>
    <r>
      <rPr>
        <sz val="11"/>
        <color rgb="FF333333"/>
        <rFont val="Arial"/>
        <family val="2"/>
      </rPr>
      <t xml:space="preserve"> doivent être vendus très - </t>
    </r>
    <r>
      <rPr>
        <b/>
        <sz val="11"/>
        <color rgb="FFCC3300"/>
        <rFont val="Arial"/>
        <family val="2"/>
      </rPr>
      <t>cher</t>
    </r>
    <r>
      <rPr>
        <sz val="11"/>
        <color rgb="FF333333"/>
        <rFont val="Arial"/>
        <family val="2"/>
      </rPr>
      <t xml:space="preserve"> dans l’ </t>
    </r>
    <r>
      <rPr>
        <sz val="11"/>
        <color rgb="FF000000"/>
        <rFont val="Calibri"/>
        <family val="2"/>
        <scheme val="minor"/>
      </rPr>
      <t>Europe</t>
    </r>
    <r>
      <rPr>
        <sz val="11"/>
        <color rgb="FF333333"/>
        <rFont val="Arial"/>
        <family val="2"/>
      </rPr>
      <t xml:space="preserve"> espagnole , encore plus cher dans ses colonies de l’ </t>
    </r>
    <r>
      <rPr>
        <sz val="11"/>
        <color rgb="FF000000"/>
        <rFont val="Calibri"/>
        <family val="2"/>
        <scheme val="minor"/>
      </rPr>
      <t>Amérique</t>
    </r>
    <r>
      <rPr>
        <sz val="11"/>
        <color rgb="FF333333"/>
        <rFont val="Arial"/>
        <family val="2"/>
      </rPr>
      <t xml:space="preserve"> ; </t>
    </r>
  </si>
  <si>
    <r>
      <t xml:space="preserve">Je dis que cela coûte très </t>
    </r>
    <r>
      <rPr>
        <b/>
        <sz val="11"/>
        <color rgb="FFCC3300"/>
        <rFont val="Arial"/>
        <family val="2"/>
      </rPr>
      <t>cher</t>
    </r>
    <r>
      <rPr>
        <sz val="11"/>
        <color rgb="FF333333"/>
        <rFont val="Arial"/>
        <family val="2"/>
      </rPr>
      <t xml:space="preserve"> à poser , les sonnettes , et à quoi cela sert - il , je te le demande?</t>
    </r>
  </si>
  <si>
    <r>
      <t xml:space="preserve">les autres le continuent , et ceux - là , comme nous l’ avons dit , paient réellement l’ impôt ; au moins jusqu’ à ce que , débarrassés de la concurrence de beaucoup de leurs confrères , ils puissent se prévaloir de cette circonstance , pour se faire payer par les consommateurs plus </t>
    </r>
    <r>
      <rPr>
        <b/>
        <sz val="11"/>
        <color rgb="FFCC3300"/>
        <rFont val="Arial"/>
        <family val="2"/>
      </rPr>
      <t>cher</t>
    </r>
    <r>
      <rPr>
        <sz val="11"/>
        <color rgb="FF333333"/>
        <rFont val="Arial"/>
        <family val="2"/>
      </rPr>
      <t xml:space="preserve"> qu’ ils ne faisaient auparavant .</t>
    </r>
  </si>
  <si>
    <r>
      <t xml:space="preserve">Dans le Sud , les femmes sont vendues si </t>
    </r>
    <r>
      <rPr>
        <b/>
        <sz val="11"/>
        <color rgb="FFCC3300"/>
        <rFont val="Arial"/>
        <family val="2"/>
      </rPr>
      <t>cher</t>
    </r>
    <r>
      <rPr>
        <sz val="11"/>
        <color rgb="FF333333"/>
        <rFont val="Arial"/>
        <family val="2"/>
      </rPr>
      <t xml:space="preserve"> par leurs parents , que les jeunes gens , procédant avec économie , préfèrent s’ en procurer le casse - tête au poing .</t>
    </r>
  </si>
  <si>
    <r>
      <t xml:space="preserve">Nulle part on n’ offre autant de fleurs qu’ à </t>
    </r>
    <r>
      <rPr>
        <sz val="11"/>
        <color rgb="FF000000"/>
        <rFont val="Calibri"/>
        <family val="2"/>
        <scheme val="minor"/>
      </rPr>
      <t>New</t>
    </r>
    <r>
      <rPr>
        <sz val="11"/>
        <color rgb="FF333333"/>
        <rFont val="Arial"/>
        <family val="2"/>
      </rPr>
      <t xml:space="preserve"> - York , et nulle part elles ne sont aussi </t>
    </r>
    <r>
      <rPr>
        <b/>
        <sz val="11"/>
        <color rgb="FFCC3300"/>
        <rFont val="Arial"/>
        <family val="2"/>
      </rPr>
      <t>chères</t>
    </r>
    <r>
      <rPr>
        <sz val="11"/>
        <color rgb="FF333333"/>
        <rFont val="Arial"/>
        <family val="2"/>
      </rPr>
      <t xml:space="preserve"> .</t>
    </r>
  </si>
  <si>
    <r>
      <t xml:space="preserve">Il s’ emparait de la palette , s’ amusant à voir rangés en rond dessus les petits entortillements de pâte , qu’ il touchait du doigt avec respect ( sachant que la couleur est </t>
    </r>
    <r>
      <rPr>
        <b/>
        <sz val="11"/>
        <color rgb="FFCC3300"/>
        <rFont val="Arial"/>
        <family val="2"/>
      </rPr>
      <t xml:space="preserve">chère ) </t>
    </r>
    <r>
      <rPr>
        <sz val="11"/>
        <color rgb="FF333333"/>
        <rFont val="Arial"/>
        <family val="2"/>
      </rPr>
      <t>.</t>
    </r>
  </si>
  <si>
    <r>
      <t xml:space="preserve">Ceux - ci ne vous demanderont pas bien </t>
    </r>
    <r>
      <rPr>
        <b/>
        <sz val="11"/>
        <color rgb="FFCC3300"/>
        <rFont val="Arial"/>
        <family val="2"/>
      </rPr>
      <t>cher</t>
    </r>
    <r>
      <rPr>
        <sz val="11"/>
        <color rgb="FF333333"/>
        <rFont val="Arial"/>
        <family val="2"/>
      </rPr>
      <t xml:space="preserve"> , soyez tranquille , et peut - être que la compagnie vous remboursera .</t>
    </r>
  </si>
  <si>
    <r>
      <t xml:space="preserve">New - York , malgré sa richesse , est la ville de la quantité , non de la qualité ; si l’ on veut des mets de luxe l’ on peut se les procurer , mais ils sont sans goût , sans originalité et plus </t>
    </r>
    <r>
      <rPr>
        <b/>
        <sz val="11"/>
        <color rgb="FFCC3300"/>
        <rFont val="Arial"/>
        <family val="2"/>
      </rPr>
      <t>chers</t>
    </r>
    <r>
      <rPr>
        <sz val="11"/>
        <color rgb="FF333333"/>
        <rFont val="Arial"/>
        <family val="2"/>
      </rPr>
      <t xml:space="preserve"> qu’ en </t>
    </r>
    <r>
      <rPr>
        <sz val="11"/>
        <color rgb="FF000000"/>
        <rFont val="Calibri"/>
        <family val="2"/>
        <scheme val="minor"/>
      </rPr>
      <t>Europe</t>
    </r>
    <r>
      <rPr>
        <sz val="11"/>
        <color rgb="FF333333"/>
        <rFont val="Arial"/>
        <family val="2"/>
      </rPr>
      <t xml:space="preserve"> .</t>
    </r>
  </si>
  <si>
    <r>
      <t xml:space="preserve">Aussi nostre grand </t>
    </r>
    <r>
      <rPr>
        <sz val="11"/>
        <color rgb="FF000000"/>
        <rFont val="Calibri"/>
        <family val="2"/>
        <scheme val="minor"/>
      </rPr>
      <t>Henry</t>
    </r>
    <r>
      <rPr>
        <sz val="11"/>
        <color rgb="FF333333"/>
        <rFont val="Arial"/>
        <family val="2"/>
      </rPr>
      <t xml:space="preserve"> , prince d’ immortelle memoire , apres avoir par la valeur de son espée relevé l’ honneur de cest estat , remis la paix par tout et restabli l’ ordre des provinces , print fort à coeur le dessein de faire abonder la soye dans ce royaume , afin que ses subjects s’ en peussent parer , avec autant d’ ornement , mais moins de </t>
    </r>
    <r>
      <rPr>
        <b/>
        <sz val="11"/>
        <color rgb="FFCC3300"/>
        <rFont val="Arial"/>
        <family val="2"/>
      </rPr>
      <t>coustage</t>
    </r>
    <r>
      <rPr>
        <sz val="11"/>
        <color rgb="FF333333"/>
        <rFont val="Arial"/>
        <family val="2"/>
      </rPr>
      <t xml:space="preserve"> que par le passé , ce qui sans doute eust peu reüssir à son contentement , au bien et à l’ honneur de son peuple , si ceux - là , sur qui sa majesté se reposoit de la conduite de ceste affaire , l’ eussent secondé avec un jugement égal à son affection .</t>
    </r>
  </si>
  <si>
    <r>
      <t xml:space="preserve">Peut - être qu’ il croit que je touche mon gage , et qu’ il le trouve de trop grande </t>
    </r>
    <r>
      <rPr>
        <b/>
        <sz val="11"/>
        <color rgb="FFCC3300"/>
        <rFont val="Arial"/>
        <family val="2"/>
      </rPr>
      <t>coûtance</t>
    </r>
    <r>
      <rPr>
        <sz val="11"/>
        <color rgb="FF333333"/>
        <rFont val="Arial"/>
        <family val="2"/>
      </rPr>
      <t xml:space="preserve"> .</t>
    </r>
  </si>
  <si>
    <r>
      <t xml:space="preserve">sire , li quens de St . - Pol , ki tant par fu buens , qui n’ avoit en lui qu’ amender de faire ne de commander , Est hui mors el siècle çà jus , mais jou sai bien k’ il vit là sus avoec le roi ki tot justice ; et li quens à vostre siervice n’ avait que xv cevaliers , A son </t>
    </r>
    <r>
      <rPr>
        <b/>
        <sz val="11"/>
        <color rgb="FFC00000"/>
        <rFont val="Calibri"/>
        <family val="2"/>
        <scheme val="minor"/>
      </rPr>
      <t>coust</t>
    </r>
    <r>
      <rPr>
        <sz val="11"/>
        <color rgb="FF000000"/>
        <rFont val="Calibri"/>
        <family val="2"/>
        <scheme val="minor"/>
      </rPr>
      <t xml:space="preserve"> et à ses deniers , et jou xxv en avoie , dont en l’ ost Dieu et vous servoie .</t>
    </r>
  </si>
  <si>
    <r>
      <t xml:space="preserve">Bien loger sans danger , Dormir sans peur , sans </t>
    </r>
    <r>
      <rPr>
        <b/>
        <sz val="11"/>
        <color rgb="FFC00000"/>
        <rFont val="Arial"/>
        <family val="2"/>
      </rPr>
      <t>coust</t>
    </r>
    <r>
      <rPr>
        <sz val="11"/>
        <color rgb="FF333333"/>
        <rFont val="Arial"/>
        <family val="2"/>
      </rPr>
      <t xml:space="preserve"> boyre , et manger , Ne faire rien , aulcun mestier n’ apprendre , Riens ne donner , et le bien d’ aultruy prendre , Gras , et puissant , bien nourry , bien vestu , C’ est ( selon eulx ) pauvreté , et vertu .</t>
    </r>
  </si>
  <si>
    <r>
      <t xml:space="preserve">Ceux qui ont essaié de r’ aviser les meurs du monde , de mon temps , par nouvelles opinions , reforment les vices de l’ apparence ; ceux de l’ essence , ils les laissent là , s’ ils ne les augmentent : et l’ augmentation y est à craindre ; on se sejourne volontiers de tout autre bien faire sur ces reformations externes arbitraires , de moindre </t>
    </r>
    <r>
      <rPr>
        <b/>
        <sz val="11"/>
        <color rgb="FFCC3300"/>
        <rFont val="Arial"/>
        <family val="2"/>
      </rPr>
      <t>coust</t>
    </r>
    <r>
      <rPr>
        <sz val="11"/>
        <color rgb="FF333333"/>
        <rFont val="Arial"/>
        <family val="2"/>
      </rPr>
      <t xml:space="preserve"> et de plus grand merite ; et satisfait - on par là à bon marché les autres vices naturels consubstantiels et intestins .</t>
    </r>
  </si>
  <si>
    <r>
      <t xml:space="preserve">Celuy - là est certes bien indigne de son accointance , qui contrepoise son </t>
    </r>
    <r>
      <rPr>
        <b/>
        <sz val="11"/>
        <color rgb="FFCC3300"/>
        <rFont val="Arial"/>
        <family val="2"/>
      </rPr>
      <t>coust</t>
    </r>
    <r>
      <rPr>
        <sz val="11"/>
        <color rgb="FF333333"/>
        <rFont val="Arial"/>
        <family val="2"/>
      </rPr>
      <t xml:space="preserve"> à son fruit , et n’ en cognoist ny les graces ny l’ usage .</t>
    </r>
  </si>
  <si>
    <r>
      <t xml:space="preserve">car en ce cas ne vaudroit - il pas mieux y adjouster ce qui nous peut plaire , puis qu’ il nous est possible , et prendre tout subjet de contentement en ce que nous avons à la main , que nous pouvons jouïr sans </t>
    </r>
    <r>
      <rPr>
        <b/>
        <sz val="11"/>
        <color rgb="FFCC3300"/>
        <rFont val="Arial"/>
        <family val="2"/>
      </rPr>
      <t>coust</t>
    </r>
    <r>
      <rPr>
        <sz val="11"/>
        <color rgb="FF333333"/>
        <rFont val="Arial"/>
        <family val="2"/>
      </rPr>
      <t xml:space="preserve"> , acquerir sans peine et conserver sans danger .</t>
    </r>
  </si>
  <si>
    <r>
      <t xml:space="preserve">Combien de feinctes et mines contrefaictes et artificielles , avec </t>
    </r>
    <r>
      <rPr>
        <b/>
        <sz val="11"/>
        <color rgb="FFCC3300"/>
        <rFont val="Arial"/>
        <family val="2"/>
      </rPr>
      <t>coust</t>
    </r>
    <r>
      <rPr>
        <sz val="11"/>
        <color rgb="FF333333"/>
        <rFont val="Arial"/>
        <family val="2"/>
      </rPr>
      <t xml:space="preserve"> et despense , et en ceux - là à qui le faict touche et qui jouent le jeu , et aux autres qui s’ en approchent et font les officieux?</t>
    </r>
  </si>
  <si>
    <r>
      <t xml:space="preserve">Item , doit à Richard cinq cents livres dix sous , pour gages de cinq ans , frais , mises , loyaux - </t>
    </r>
    <r>
      <rPr>
        <b/>
        <sz val="11"/>
        <color rgb="FFC00000"/>
        <rFont val="Calibri"/>
        <family val="2"/>
        <scheme val="minor"/>
      </rPr>
      <t>coûts</t>
    </r>
    <r>
      <rPr>
        <sz val="11"/>
        <color rgb="FF000000"/>
        <rFont val="Calibri"/>
        <family val="2"/>
        <scheme val="minor"/>
      </rPr>
      <t xml:space="preserve"> .</t>
    </r>
  </si>
  <si>
    <r>
      <t xml:space="preserve">Aussi fait - elle reluire l’ esprit et la richesse d’ un peuple , mais c’ est principalement quand il la doit à son propre soin , à sa propre industrie , sans la tirer à force d’ argent , des mains estrangeres : car en ce cas , le </t>
    </r>
    <r>
      <rPr>
        <b/>
        <sz val="11"/>
        <color rgb="FFCC3300"/>
        <rFont val="Arial"/>
        <family val="2"/>
      </rPr>
      <t>coust</t>
    </r>
    <r>
      <rPr>
        <sz val="11"/>
        <color rgb="FF333333"/>
        <rFont val="Arial"/>
        <family val="2"/>
      </rPr>
      <t xml:space="preserve"> devroit luy en faire perdre le goust .</t>
    </r>
  </si>
  <si>
    <r>
      <t xml:space="preserve">Leur </t>
    </r>
    <r>
      <rPr>
        <i/>
        <sz val="11"/>
        <color rgb="FF333333"/>
        <rFont val="Arial"/>
        <family val="2"/>
      </rPr>
      <t xml:space="preserve">valeur - </t>
    </r>
    <r>
      <rPr>
        <b/>
        <i/>
        <sz val="11"/>
        <color rgb="FFCC3300"/>
        <rFont val="Arial"/>
        <family val="2"/>
      </rPr>
      <t>coût</t>
    </r>
    <r>
      <rPr>
        <sz val="11"/>
        <color rgb="FF333333"/>
        <rFont val="Arial"/>
        <family val="2"/>
      </rPr>
      <t xml:space="preserve"> a été en raison inverse de leur </t>
    </r>
    <r>
      <rPr>
        <i/>
        <sz val="11"/>
        <color rgb="FF333333"/>
        <rFont val="Arial"/>
        <family val="2"/>
      </rPr>
      <t>valeur - emploi .</t>
    </r>
  </si>
  <si>
    <r>
      <t xml:space="preserve">Vers trente - cinq ans , elle nous ressemble ; elle a , comme nous , dépensé son trop - plein ; souvent même elle est sage ; une intrigue , surtout une intrigue suivie , a trop de risques ; le </t>
    </r>
    <r>
      <rPr>
        <b/>
        <sz val="11"/>
        <color rgb="FFCC3300"/>
        <rFont val="Arial"/>
        <family val="2"/>
      </rPr>
      <t>coût</t>
    </r>
    <r>
      <rPr>
        <sz val="11"/>
        <color rgb="FF333333"/>
        <rFont val="Arial"/>
        <family val="2"/>
      </rPr>
      <t xml:space="preserve"> lui en ôte le goût .</t>
    </r>
  </si>
  <si>
    <r>
      <t xml:space="preserve">Puis la splendeur du trône , et puis la sainte - alliance ; que de </t>
    </r>
    <r>
      <rPr>
        <b/>
        <sz val="11"/>
        <color rgb="FFCC3300"/>
        <rFont val="Arial"/>
        <family val="2"/>
      </rPr>
      <t>coûts</t>
    </r>
    <r>
      <rPr>
        <sz val="11"/>
        <color rgb="FF333333"/>
        <rFont val="Arial"/>
        <family val="2"/>
      </rPr>
      <t xml:space="preserve"> , quelles dépenses!</t>
    </r>
  </si>
  <si>
    <r>
      <t xml:space="preserve">Je venais vous prier , mais c’ est bien exigeant de ma part , moi , à vous tout - à - fait inconnu ; du reste je suis prêt à payer le </t>
    </r>
    <r>
      <rPr>
        <b/>
        <sz val="11"/>
        <color rgb="FFCC3300"/>
        <rFont val="Arial"/>
        <family val="2"/>
      </rPr>
      <t>coût</t>
    </r>
    <r>
      <rPr>
        <sz val="11"/>
        <color rgb="FF333333"/>
        <rFont val="Arial"/>
        <family val="2"/>
      </rPr>
      <t xml:space="preserve"> et les épices qui vous seront dûs .</t>
    </r>
  </si>
  <si>
    <r>
      <t xml:space="preserve">Mendes , épaes , taxes , frais , loyaux </t>
    </r>
    <r>
      <rPr>
        <b/>
        <sz val="11"/>
        <color rgb="FFCC3300"/>
        <rFont val="Arial"/>
        <family val="2"/>
      </rPr>
      <t>coûts</t>
    </r>
    <r>
      <rPr>
        <sz val="11"/>
        <color rgb="FF333333"/>
        <rFont val="Arial"/>
        <family val="2"/>
      </rPr>
      <t xml:space="preserve"> , salaires , dommages et intérêts , gehenne , prison et geôle et ceps avec dépens , lui sont camichons de noël et massepains de la saint - </t>
    </r>
    <r>
      <rPr>
        <sz val="11"/>
        <color rgb="FF000000"/>
        <rFont val="Calibri"/>
        <family val="2"/>
        <scheme val="minor"/>
      </rPr>
      <t>Jean</t>
    </r>
    <r>
      <rPr>
        <sz val="11"/>
        <color rgb="FF333333"/>
        <rFont val="Arial"/>
        <family val="2"/>
      </rPr>
      <t>!</t>
    </r>
  </si>
  <si>
    <r>
      <t xml:space="preserve">Et afin qu’ il en ignore , je lui ai , en parlant comme ci - dessus , laissé la présente copie , dont le </t>
    </r>
    <r>
      <rPr>
        <b/>
        <sz val="11"/>
        <color rgb="FFC00000"/>
        <rFont val="Calibri"/>
        <family val="2"/>
        <scheme val="minor"/>
      </rPr>
      <t>coût</t>
    </r>
    <r>
      <rPr>
        <sz val="11"/>
        <color rgb="FF000000"/>
        <rFont val="Calibri"/>
        <family val="2"/>
        <scheme val="minor"/>
      </rPr>
      <t xml:space="preserve"> est de cinq francs , quatre - vingt - dix centimes .</t>
    </r>
  </si>
  <si>
    <r>
      <t>Daudet</t>
    </r>
    <r>
      <rPr>
        <sz val="11"/>
        <color rgb="FF333333"/>
        <rFont val="Arial"/>
        <family val="2"/>
      </rPr>
      <t xml:space="preserve"> soutenait aujourd’ hui avoir lu une lettre de </t>
    </r>
    <r>
      <rPr>
        <sz val="11"/>
        <color rgb="FF000000"/>
        <rFont val="Calibri"/>
        <family val="2"/>
        <scheme val="minor"/>
      </rPr>
      <t>Khalil</t>
    </r>
    <r>
      <rPr>
        <sz val="11"/>
        <color rgb="FF333333"/>
        <rFont val="Arial"/>
        <family val="2"/>
      </rPr>
      <t xml:space="preserve"> - Bey à </t>
    </r>
    <r>
      <rPr>
        <sz val="11"/>
        <color rgb="FF000000"/>
        <rFont val="Calibri"/>
        <family val="2"/>
        <scheme val="minor"/>
      </rPr>
      <t>Mme</t>
    </r>
    <r>
      <rPr>
        <sz val="11"/>
        <color rgb="FF333333"/>
        <rFont val="Arial"/>
        <family val="2"/>
      </rPr>
      <t xml:space="preserve"> </t>
    </r>
    <r>
      <rPr>
        <sz val="11"/>
        <color rgb="FF000000"/>
        <rFont val="Calibri"/>
        <family val="2"/>
        <scheme val="minor"/>
      </rPr>
      <t>X</t>
    </r>
    <r>
      <rPr>
        <sz val="11"/>
        <color rgb="FF333333"/>
        <rFont val="Arial"/>
        <family val="2"/>
      </rPr>
      <t xml:space="preserve"> . </t>
    </r>
    <r>
      <rPr>
        <sz val="11"/>
        <color rgb="FF000000"/>
        <rFont val="Calibri"/>
        <family val="2"/>
        <scheme val="minor"/>
      </rPr>
      <t xml:space="preserve">, Lui demandant cyniquement le </t>
    </r>
    <r>
      <rPr>
        <b/>
        <sz val="11"/>
        <color rgb="FFCC3300"/>
        <rFont val="Calibri"/>
        <family val="2"/>
        <scheme val="minor"/>
      </rPr>
      <t>coût</t>
    </r>
    <r>
      <rPr>
        <sz val="11"/>
        <color rgb="FF000000"/>
        <rFont val="Calibri"/>
        <family val="2"/>
        <scheme val="minor"/>
      </rPr>
      <t xml:space="preserve"> du pucelage de son </t>
    </r>
    <r>
      <rPr>
        <i/>
        <sz val="11"/>
        <color rgb="FF000000"/>
        <rFont val="Calibri"/>
        <family val="2"/>
        <scheme val="minor"/>
      </rPr>
      <t>culo .</t>
    </r>
  </si>
  <si>
    <r>
      <t xml:space="preserve">Je résume l’ opération en ces deux termes : 1 expédier de </t>
    </r>
    <r>
      <rPr>
        <sz val="11"/>
        <color rgb="FF000000"/>
        <rFont val="Calibri"/>
        <family val="2"/>
        <scheme val="minor"/>
      </rPr>
      <t>Jersey</t>
    </r>
    <r>
      <rPr>
        <sz val="11"/>
        <color rgb="FF333333"/>
        <rFont val="Arial"/>
        <family val="2"/>
      </rPr>
      <t xml:space="preserve"> la </t>
    </r>
    <r>
      <rPr>
        <i/>
        <sz val="11"/>
        <color rgb="FF333333"/>
        <rFont val="Arial"/>
        <family val="2"/>
      </rPr>
      <t>clandestine</t>
    </r>
    <r>
      <rPr>
        <sz val="11"/>
        <color rgb="FF333333"/>
        <rFont val="Arial"/>
        <family val="2"/>
      </rPr>
      <t xml:space="preserve"> toute clichée ( </t>
    </r>
    <r>
      <rPr>
        <b/>
        <sz val="11"/>
        <color rgb="FFCC3300"/>
        <rFont val="Arial"/>
        <family val="2"/>
      </rPr>
      <t>coût</t>
    </r>
    <r>
      <rPr>
        <sz val="11"/>
        <color rgb="FF333333"/>
        <rFont val="Arial"/>
        <family val="2"/>
      </rPr>
      <t xml:space="preserve"> 1000 fr ) ; 2 imprimer là - bas à notre imprimerie en même temps sur épreuves , et avec les lacunes </t>
    </r>
    <r>
      <rPr>
        <i/>
        <sz val="11"/>
        <color rgb="FF333333"/>
        <rFont val="Arial"/>
        <family val="2"/>
      </rPr>
      <t>indiquées par vous , l’ expurgée ,</t>
    </r>
    <r>
      <rPr>
        <sz val="11"/>
        <color rgb="FF333333"/>
        <rFont val="Arial"/>
        <family val="2"/>
      </rPr>
      <t xml:space="preserve"> et tirer la clandestine à bras sur les clichés .</t>
    </r>
  </si>
  <si>
    <r>
      <t xml:space="preserve">Mais , dans cette hypothèse même , la théorie ci - dessus de la valeur serait - elle inapplicable en ce qu’ elle a d’ essentiel , et faut - il penser que l’ abaissement du prix descendrait jusqu’ à une limite extrême marquée par le </t>
    </r>
    <r>
      <rPr>
        <b/>
        <sz val="11"/>
        <color rgb="FFCC3300"/>
        <rFont val="Arial"/>
        <family val="2"/>
      </rPr>
      <t>coût</t>
    </r>
    <r>
      <rPr>
        <sz val="11"/>
        <color rgb="FF333333"/>
        <rFont val="Arial"/>
        <family val="2"/>
      </rPr>
      <t xml:space="preserve"> de fabrication , ou peu s’ en faut ?</t>
    </r>
  </si>
  <si>
    <r>
      <t xml:space="preserve">Il faut lui répondre de la même encre et sur papier timbré ... </t>
    </r>
    <r>
      <rPr>
        <b/>
        <sz val="11"/>
        <color rgb="FFC00000"/>
        <rFont val="Calibri"/>
        <family val="2"/>
        <scheme val="minor"/>
      </rPr>
      <t>Coût</t>
    </r>
    <r>
      <rPr>
        <sz val="11"/>
        <color rgb="FF000000"/>
        <rFont val="Calibri"/>
        <family val="2"/>
        <scheme val="minor"/>
      </rPr>
      <t xml:space="preserve"> : six francs soixante - quinze centimes .</t>
    </r>
  </si>
  <si>
    <r>
      <t xml:space="preserve">En termes un peu plus techniques : les coûts du statut humain de la vie pour tous , les </t>
    </r>
    <r>
      <rPr>
        <b/>
        <sz val="11"/>
        <color rgb="FFCC3300"/>
        <rFont val="Arial"/>
        <family val="2"/>
      </rPr>
      <t>coûts</t>
    </r>
    <r>
      <rPr>
        <sz val="11"/>
        <color rgb="FF333333"/>
        <rFont val="Arial"/>
        <family val="2"/>
      </rPr>
      <t xml:space="preserve"> de l’ homme , les coûts qui procurent à chacun l’ espérance de vie , la santé , l’ accès à la connaissance , compatibles avec les conditions concrètes du lieu et de l’ époque - ne sont pas couverts .</t>
    </r>
  </si>
  <si>
    <r>
      <t xml:space="preserve">Les dimensions étant égales ( participation au marché , quantité produite à un </t>
    </r>
    <r>
      <rPr>
        <b/>
        <sz val="11"/>
        <color rgb="FFCC3300"/>
        <rFont val="Arial"/>
        <family val="2"/>
      </rPr>
      <t>coût</t>
    </r>
    <r>
      <rPr>
        <sz val="11"/>
        <color rgb="FF333333"/>
        <rFont val="Arial"/>
        <family val="2"/>
      </rPr>
      <t xml:space="preserve"> déterminé ) , l’ unité </t>
    </r>
    <r>
      <rPr>
        <i/>
        <sz val="11"/>
        <color rgb="FF333333"/>
        <rFont val="Arial"/>
        <family val="2"/>
      </rPr>
      <t>a</t>
    </r>
    <r>
      <rPr>
        <sz val="11"/>
        <color rgb="FF333333"/>
        <rFont val="Arial"/>
        <family val="2"/>
      </rPr>
      <t xml:space="preserve"> impose à l’ unité </t>
    </r>
    <r>
      <rPr>
        <i/>
        <sz val="11"/>
        <color rgb="FF333333"/>
        <rFont val="Arial"/>
        <family val="2"/>
      </rPr>
      <t>b</t>
    </r>
    <r>
      <rPr>
        <sz val="11"/>
        <color rgb="FF333333"/>
        <rFont val="Arial"/>
        <family val="2"/>
      </rPr>
      <t xml:space="preserve"> un abaissement du prix de </t>
    </r>
    <r>
      <rPr>
        <i/>
        <sz val="11"/>
        <color rgb="FF333333"/>
        <rFont val="Arial"/>
        <family val="2"/>
      </rPr>
      <t>b</t>
    </r>
    <r>
      <rPr>
        <sz val="11"/>
        <color rgb="FF333333"/>
        <rFont val="Arial"/>
        <family val="2"/>
      </rPr>
      <t xml:space="preserve"> si </t>
    </r>
    <r>
      <rPr>
        <i/>
        <sz val="11"/>
        <color rgb="FF333333"/>
        <rFont val="Arial"/>
        <family val="2"/>
      </rPr>
      <t>a</t>
    </r>
    <r>
      <rPr>
        <sz val="11"/>
        <color rgb="FF333333"/>
        <rFont val="Arial"/>
        <family val="2"/>
      </rPr>
      <t xml:space="preserve"> a une information ( capacité d’ innovation ) plus grande que celle de </t>
    </r>
    <r>
      <rPr>
        <i/>
        <sz val="11"/>
        <color rgb="FF333333"/>
        <rFont val="Arial"/>
        <family val="2"/>
      </rPr>
      <t>b .</t>
    </r>
  </si>
  <si>
    <r>
      <t xml:space="preserve">Avant que ces limites ne soient atteintes , la grande firme ne croît pas seulement par l’ abaissement de son </t>
    </r>
    <r>
      <rPr>
        <b/>
        <sz val="11"/>
        <color rgb="FFCC3300"/>
        <rFont val="Arial"/>
        <family val="2"/>
      </rPr>
      <t>coût</t>
    </r>
    <r>
      <rPr>
        <sz val="11"/>
        <color rgb="FF333333"/>
        <rFont val="Arial"/>
        <family val="2"/>
      </rPr>
      <t xml:space="preserve"> - prix , mais aussi par les procédés peu " classiques " de l’ </t>
    </r>
    <r>
      <rPr>
        <i/>
        <sz val="11"/>
        <color rgb="FF333333"/>
        <rFont val="Arial"/>
        <family val="2"/>
      </rPr>
      <t>investissement</t>
    </r>
    <r>
      <rPr>
        <sz val="11"/>
        <color rgb="FF333333"/>
        <rFont val="Arial"/>
        <family val="2"/>
      </rPr>
      <t xml:space="preserve"> </t>
    </r>
    <r>
      <rPr>
        <i/>
        <sz val="11"/>
        <color rgb="FF333333"/>
        <rFont val="Arial"/>
        <family val="2"/>
      </rPr>
      <t>direct .</t>
    </r>
  </si>
  <si>
    <r>
      <t xml:space="preserve">Ces derniers sont , en effet , la différence entre le </t>
    </r>
    <r>
      <rPr>
        <b/>
        <sz val="11"/>
        <color rgb="FFCC3300"/>
        <rFont val="Arial"/>
        <family val="2"/>
      </rPr>
      <t>coût</t>
    </r>
    <r>
      <rPr>
        <sz val="11"/>
        <color rgb="FF333333"/>
        <rFont val="Arial"/>
        <family val="2"/>
      </rPr>
      <t xml:space="preserve"> prévu au plan et le chiffre d’ affaires ( débit multiplié par les prix prescrits par le plan ) .</t>
    </r>
  </si>
  <si>
    <r>
      <t xml:space="preserve">Même après beaucoup de spécifications et de nuances , tout observateur est en droit de marquer quelque étonnement et , sans plus insister , de dénoncer les différences de mobilités des facteurs au sein de la nation , les faits d’ agglomération cumulative - les zones intérieures </t>
    </r>
    <r>
      <rPr>
        <i/>
        <sz val="11"/>
        <color rgb="FF333333"/>
        <rFont val="Arial"/>
        <family val="2"/>
      </rPr>
      <t>des</t>
    </r>
    <r>
      <rPr>
        <sz val="11"/>
        <color rgb="FF333333"/>
        <rFont val="Arial"/>
        <family val="2"/>
      </rPr>
      <t xml:space="preserve"> </t>
    </r>
    <r>
      <rPr>
        <b/>
        <sz val="11"/>
        <color rgb="FFCC3300"/>
        <rFont val="Arial"/>
        <family val="2"/>
      </rPr>
      <t>coûts</t>
    </r>
    <r>
      <rPr>
        <sz val="11"/>
        <color rgb="FF333333"/>
        <rFont val="Arial"/>
        <family val="2"/>
      </rPr>
      <t xml:space="preserve"> comparatifs </t>
    </r>
    <r>
      <rPr>
        <i/>
        <sz val="11"/>
        <color rgb="FF333333"/>
        <rFont val="Arial"/>
        <family val="2"/>
      </rPr>
      <t>des " terms of trade" , des " gains from</t>
    </r>
    <r>
      <rPr>
        <sz val="11"/>
        <color rgb="FF333333"/>
        <rFont val="Arial"/>
        <family val="2"/>
      </rPr>
      <t xml:space="preserve"> </t>
    </r>
    <r>
      <rPr>
        <i/>
        <sz val="11"/>
        <color rgb="FF333333"/>
        <rFont val="Arial"/>
        <family val="2"/>
      </rPr>
      <t>trade "</t>
    </r>
    <r>
      <rPr>
        <sz val="11"/>
        <color rgb="FF333333"/>
        <rFont val="Arial"/>
        <family val="2"/>
      </rPr>
      <t xml:space="preserve"> qui détruisent l’ homogénéité de l’ espace national sur laquelle on présente des spéculations , ensemble , si précises et si peu rigoureuses .</t>
    </r>
  </si>
  <si>
    <r>
      <t xml:space="preserve">L’ évolution des centrales nucléaires est liée au facteur capital de la tenue des éléments de combustible et de l’ incidence de leur </t>
    </r>
    <r>
      <rPr>
        <b/>
        <sz val="11"/>
        <color rgb="FFCC3300"/>
        <rFont val="Arial"/>
        <family val="2"/>
      </rPr>
      <t>coût</t>
    </r>
    <r>
      <rPr>
        <sz val="11"/>
        <color rgb="FF333333"/>
        <rFont val="Arial"/>
        <family val="2"/>
      </rPr>
      <t xml:space="preserve"> sur le prix du kilowatt - heure électrique produit .</t>
    </r>
  </si>
  <si>
    <r>
      <t xml:space="preserve">Si un professeur de la faculté des sciences de </t>
    </r>
    <r>
      <rPr>
        <sz val="11"/>
        <color rgb="FF000000"/>
        <rFont val="Calibri"/>
        <family val="2"/>
        <scheme val="minor"/>
      </rPr>
      <t>Paris</t>
    </r>
    <r>
      <rPr>
        <sz val="11"/>
        <color rgb="FF333333"/>
        <rFont val="Arial"/>
        <family val="2"/>
      </rPr>
      <t xml:space="preserve"> avait trouvé , pour quelques centaines de francs , un lingot de plusieurs kilogrammes de métal dont le </t>
    </r>
    <r>
      <rPr>
        <b/>
        <sz val="11"/>
        <color rgb="FFCC3300"/>
        <rFont val="Arial"/>
        <family val="2"/>
      </rPr>
      <t>coût</t>
    </r>
    <r>
      <rPr>
        <sz val="11"/>
        <color rgb="FF333333"/>
        <rFont val="Arial"/>
        <family val="2"/>
      </rPr>
      <t xml:space="preserve"> était alors de près de trente mille francs le kilo , par contre , des escrocs cherchaient à en vendre , à des prix plusieurs centaines de fois supérieurs à sa valeur , à des spéculateurs crédules désireux de mettre leur fortune sous un petit volume dans un coffre - fort .</t>
    </r>
  </si>
  <si>
    <r>
      <t xml:space="preserve">Pourtant , le principe du coût de l’ homme - avant les mesures et les méthodes de gestion correcte de ces </t>
    </r>
    <r>
      <rPr>
        <b/>
        <sz val="11"/>
        <color rgb="FFCC3300"/>
        <rFont val="Arial"/>
        <family val="2"/>
      </rPr>
      <t xml:space="preserve">coûts </t>
    </r>
    <r>
      <rPr>
        <sz val="11"/>
        <color rgb="FF333333"/>
        <rFont val="Arial"/>
        <family val="2"/>
      </rPr>
      <t>- s’ est enraciné dans la politique contemporaine et vraisemblablement n’ en sera plus extirpé .</t>
    </r>
  </si>
  <si>
    <r>
      <t xml:space="preserve">Ils consistent en actions </t>
    </r>
    <r>
      <rPr>
        <i/>
        <sz val="11"/>
        <color rgb="FF333333"/>
        <rFont val="Arial"/>
        <family val="2"/>
      </rPr>
      <t>par</t>
    </r>
    <r>
      <rPr>
        <sz val="11"/>
        <color rgb="FF333333"/>
        <rFont val="Arial"/>
        <family val="2"/>
      </rPr>
      <t xml:space="preserve"> et </t>
    </r>
    <r>
      <rPr>
        <i/>
        <sz val="11"/>
        <color rgb="FF333333"/>
        <rFont val="Arial"/>
        <family val="2"/>
      </rPr>
      <t>sur</t>
    </r>
    <r>
      <rPr>
        <sz val="11"/>
        <color rgb="FF333333"/>
        <rFont val="Arial"/>
        <family val="2"/>
      </rPr>
      <t xml:space="preserve">la dimension des flux , la structure des prix et des </t>
    </r>
    <r>
      <rPr>
        <b/>
        <sz val="11"/>
        <color rgb="FFCC3300"/>
        <rFont val="Arial"/>
        <family val="2"/>
      </rPr>
      <t>coûts</t>
    </r>
    <r>
      <rPr>
        <sz val="11"/>
        <color rgb="FF333333"/>
        <rFont val="Arial"/>
        <family val="2"/>
      </rPr>
      <t xml:space="preserve"> , la modification des anticipations ( variables anticipées et projets ou plans formés à partir des variables anticipées ) .</t>
    </r>
  </si>
  <si>
    <r>
      <t xml:space="preserve">On peult comme l’ argent trafiquer la louange , Et les louanges sont comme lettres de change , Dont le change et le port ( Ronsard ) ne </t>
    </r>
    <r>
      <rPr>
        <b/>
        <sz val="11"/>
        <color rgb="FFC00000"/>
        <rFont val="Calibri"/>
        <family val="2"/>
        <scheme val="minor"/>
      </rPr>
      <t>couste</t>
    </r>
    <r>
      <rPr>
        <sz val="11"/>
        <color rgb="FF000000"/>
        <rFont val="Calibri"/>
        <family val="2"/>
        <scheme val="minor"/>
      </rPr>
      <t xml:space="preserve"> rien .</t>
    </r>
  </si>
  <si>
    <r>
      <t>Couste</t>
    </r>
    <r>
      <rPr>
        <sz val="11"/>
        <color rgb="FF333333"/>
        <rFont val="Arial"/>
        <family val="2"/>
      </rPr>
      <t xml:space="preserve"> &amp; vaille ( respondit Panurge ) Seulement vendez m’ en un le payant bien .</t>
    </r>
  </si>
  <si>
    <r>
      <t xml:space="preserve">C’ est , à la verité , une bien bonne et profitable coustume de trouver moyen de recognoistre la valeur des hommes rares et excellens , et de les contenter et satis - faire par des payements qui ne chargent aucunement le publiq et qui ne </t>
    </r>
    <r>
      <rPr>
        <b/>
        <sz val="11"/>
        <color rgb="FFCC3300"/>
        <rFont val="Arial"/>
        <family val="2"/>
      </rPr>
      <t>coustent</t>
    </r>
    <r>
      <rPr>
        <sz val="11"/>
        <color rgb="FF333333"/>
        <rFont val="Arial"/>
        <family val="2"/>
      </rPr>
      <t xml:space="preserve"> rien au Prince .</t>
    </r>
  </si>
  <si>
    <r>
      <t xml:space="preserve">Vrayment , adjousta - t’ il en seichant ses larmes avec la manche de son pourpoinct , et regardant </t>
    </r>
    <r>
      <rPr>
        <sz val="11"/>
        <color rgb="FF000000"/>
        <rFont val="Calibri"/>
        <family val="2"/>
        <scheme val="minor"/>
      </rPr>
      <t>Polemas</t>
    </r>
    <r>
      <rPr>
        <sz val="11"/>
        <color rgb="FF333333"/>
        <rFont val="Arial"/>
        <family val="2"/>
      </rPr>
      <t xml:space="preserve"> avecque un sousris tout plein d’ innocence , il s’ en faut beaucoup que nos boeufs et nos asnes aillent si viste , autrement nos terres ne </t>
    </r>
    <r>
      <rPr>
        <b/>
        <sz val="11"/>
        <color rgb="FFCC3300"/>
        <rFont val="Arial"/>
        <family val="2"/>
      </rPr>
      <t>cousteroient</t>
    </r>
    <r>
      <rPr>
        <sz val="11"/>
        <color rgb="FF333333"/>
        <rFont val="Arial"/>
        <family val="2"/>
      </rPr>
      <t xml:space="preserve"> pas tant à labourer . </t>
    </r>
  </si>
  <si>
    <r>
      <t xml:space="preserve">On expose ce jour - là des lanternes de toutes sortes de prix ; quelques - unes </t>
    </r>
    <r>
      <rPr>
        <b/>
        <sz val="11"/>
        <color rgb="FFCC3300"/>
        <rFont val="Arial"/>
        <family val="2"/>
      </rPr>
      <t>coûtent</t>
    </r>
    <r>
      <rPr>
        <sz val="11"/>
        <color rgb="FF333333"/>
        <rFont val="Arial"/>
        <family val="2"/>
      </rPr>
      <t xml:space="preserve"> jusqu’ à deux mille écus ; et il y a tel seigneur , qui retranche toute l’ année quelque chose de sa table , de ses habits , de son équipage , pour estre magnifique en lanternes .</t>
    </r>
  </si>
  <si>
    <r>
      <t xml:space="preserve">Et si vous voulez , pour vous consoler des dépenses d’ </t>
    </r>
    <r>
      <rPr>
        <sz val="11"/>
        <color rgb="FF000000"/>
        <rFont val="Calibri"/>
        <family val="2"/>
        <scheme val="minor"/>
      </rPr>
      <t>Aix</t>
    </r>
    <r>
      <rPr>
        <sz val="11"/>
        <color rgb="FF333333"/>
        <rFont val="Arial"/>
        <family val="2"/>
      </rPr>
      <t xml:space="preserve"> , imaginez - vous que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Grignan</t>
    </r>
    <r>
      <rPr>
        <sz val="11"/>
        <color rgb="FF333333"/>
        <rFont val="Arial"/>
        <family val="2"/>
      </rPr>
      <t xml:space="preserve"> n’ en aurait guère moins fait , que son retour aurait </t>
    </r>
    <r>
      <rPr>
        <b/>
        <sz val="11"/>
        <color rgb="FFCC3300"/>
        <rFont val="Arial"/>
        <family val="2"/>
      </rPr>
      <t>coûté</t>
    </r>
    <r>
      <rPr>
        <sz val="11"/>
        <color rgb="FF333333"/>
        <rFont val="Arial"/>
        <family val="2"/>
      </rPr>
      <t xml:space="preserve"> aussi , que si vous étiez partie présentement , c’ eût été encore de la dépense ; figurez - vous des habits fort honnêtes qu’ il a fallu avoir pour la dauphine .</t>
    </r>
  </si>
  <si>
    <r>
      <t xml:space="preserve">Quant aux naturels et estrangers , aussi ne sont - ils tous d’ accord sur la preference : mais sans doubte les naturels sont beaucoup meilleurs ; car ils sont plus loyaux que les estrangers mercenaires : ( ... ) : plus patiens et obeyssans , se portant avec plus d’ honneur et de respect envers les chefs , de courage aux combats , d’ affection à la victoire et au bien du pays , et </t>
    </r>
    <r>
      <rPr>
        <b/>
        <sz val="11"/>
        <color rgb="FFCC3300"/>
        <rFont val="Arial"/>
        <family val="2"/>
      </rPr>
      <t>coustent</t>
    </r>
    <r>
      <rPr>
        <sz val="11"/>
        <color rgb="FF333333"/>
        <rFont val="Arial"/>
        <family val="2"/>
      </rPr>
      <t xml:space="preserve"> moins , et sont plus prests que les estrangers , souvent mutins , mesme au besoin , et faisant plus de bruict que de service , et la pluspart importuns et onereux au public , cruels à ceux du pays , qu’ ils fourragent comme ennemis , qui coustent à les faire venir et retourner ; et les faut attendre souvent avec dommage grand .</t>
    </r>
  </si>
  <si>
    <r>
      <t xml:space="preserve">Vous ne vîtes peut - être jamais une si grande et chère gravure : la thèse a </t>
    </r>
    <r>
      <rPr>
        <b/>
        <sz val="11"/>
        <color rgb="FFCC3300"/>
        <rFont val="Arial"/>
        <family val="2"/>
      </rPr>
      <t>coûté</t>
    </r>
    <r>
      <rPr>
        <sz val="11"/>
        <color rgb="FF333333"/>
        <rFont val="Arial"/>
        <family val="2"/>
      </rPr>
      <t xml:space="preserve"> neuf mille livres .</t>
    </r>
  </si>
  <si>
    <r>
      <t xml:space="preserve">ainsi par des manieres contraires qui </t>
    </r>
    <r>
      <rPr>
        <b/>
        <sz val="11"/>
        <color rgb="FFCC3300"/>
        <rFont val="Arial"/>
        <family val="2"/>
      </rPr>
      <t>coûteront</t>
    </r>
    <r>
      <rPr>
        <sz val="11"/>
        <color rgb="FF333333"/>
        <rFont val="Arial"/>
        <family val="2"/>
      </rPr>
      <t xml:space="preserve"> beaucoup moins , on peut mettre cette denrée au prix et en l’ état qu’ elle doit être pour suporter ses charges , c’ est - à - dire , les frais de la culture , et couler tranquillement aux mains de ceux qui n’ ont d’ autre fonds que leur bras .</t>
    </r>
  </si>
  <si>
    <r>
      <t xml:space="preserve">Ne pouvoient y arriver que par Nantes , attendu que si l’ on en vouloit faire dans ce pays - là , elles </t>
    </r>
    <r>
      <rPr>
        <b/>
        <sz val="11"/>
        <color rgb="FFCC3300"/>
        <rFont val="Arial"/>
        <family val="2"/>
      </rPr>
      <t>coûteroient</t>
    </r>
    <r>
      <rPr>
        <sz val="11"/>
        <color rgb="FF333333"/>
        <rFont val="Arial"/>
        <family val="2"/>
      </rPr>
      <t xml:space="preserve"> plus cher , à cause que le vin y a toujours un débit assuré par la grande consommation de </t>
    </r>
    <r>
      <rPr>
        <sz val="11"/>
        <color rgb="FF000000"/>
        <rFont val="Calibri"/>
        <family val="2"/>
        <scheme val="minor"/>
      </rPr>
      <t>Paris</t>
    </r>
    <r>
      <rPr>
        <sz val="11"/>
        <color rgb="FF333333"/>
        <rFont val="Arial"/>
        <family val="2"/>
      </rPr>
      <t xml:space="preserve"> ; </t>
    </r>
  </si>
  <si>
    <r>
      <t xml:space="preserve">On bâtit une magnifique église , pour placer cette châsse sous une superbe coupole ; elle </t>
    </r>
    <r>
      <rPr>
        <b/>
        <sz val="11"/>
        <color rgb="FFCC3300"/>
        <rFont val="Arial"/>
        <family val="2"/>
      </rPr>
      <t>coûtera</t>
    </r>
    <r>
      <rPr>
        <sz val="11"/>
        <color rgb="FF333333"/>
        <rFont val="Arial"/>
        <family val="2"/>
      </rPr>
      <t xml:space="preserve"> bien douze à quinze millions et au - delà .</t>
    </r>
  </si>
  <si>
    <r>
      <t xml:space="preserve">Et les raisons que j’ avois de me ménager et de n’ avoir aucune foiblesse , qui sans doute m’ auroit </t>
    </r>
    <r>
      <rPr>
        <b/>
        <sz val="11"/>
        <color rgb="FFCC3300"/>
        <rFont val="Arial"/>
        <family val="2"/>
      </rPr>
      <t>coûté</t>
    </r>
    <r>
      <rPr>
        <sz val="11"/>
        <color rgb="FF333333"/>
        <rFont val="Arial"/>
        <family val="2"/>
      </rPr>
      <t xml:space="preserve"> ma fortune en le dégoutant de moi , ne doivent - elles pas persuader que je n’ en ai point eu?</t>
    </r>
  </si>
  <si>
    <r>
      <t xml:space="preserve">Le maréchal de </t>
    </r>
    <r>
      <rPr>
        <sz val="11"/>
        <color rgb="FF000000"/>
        <rFont val="Calibri"/>
        <family val="2"/>
        <scheme val="minor"/>
      </rPr>
      <t>Richelieu</t>
    </r>
    <r>
      <rPr>
        <sz val="11"/>
        <color rgb="FF333333"/>
        <rFont val="Arial"/>
        <family val="2"/>
      </rPr>
      <t xml:space="preserve"> , ayant proposé pour maîtresse à </t>
    </r>
    <r>
      <rPr>
        <sz val="11"/>
        <color rgb="FF000000"/>
        <rFont val="Calibri"/>
        <family val="2"/>
        <scheme val="minor"/>
      </rPr>
      <t>Louis</t>
    </r>
    <r>
      <rPr>
        <sz val="11"/>
        <color rgb="FF333333"/>
        <rFont val="Arial"/>
        <family val="2"/>
      </rPr>
      <t xml:space="preserve"> </t>
    </r>
    <r>
      <rPr>
        <sz val="11"/>
        <color rgb="FF000000"/>
        <rFont val="Calibri"/>
        <family val="2"/>
        <scheme val="minor"/>
      </rPr>
      <t>XV</t>
    </r>
    <r>
      <rPr>
        <sz val="11"/>
        <color rgb="FF333333"/>
        <rFont val="Arial"/>
        <family val="2"/>
      </rPr>
      <t xml:space="preserve"> une grande dame , ( j’ ai oublié laquelle ) , le roi n’ en voulut pas , disant qu’ elle </t>
    </r>
    <r>
      <rPr>
        <b/>
        <sz val="11"/>
        <color rgb="FFCC3300"/>
        <rFont val="Arial"/>
        <family val="2"/>
      </rPr>
      <t>coûterait</t>
    </r>
    <r>
      <rPr>
        <sz val="11"/>
        <color rgb="FF333333"/>
        <rFont val="Arial"/>
        <family val="2"/>
      </rPr>
      <t xml:space="preserve"> trop cher à renvoyer .</t>
    </r>
  </si>
  <si>
    <r>
      <t xml:space="preserve">J’ ai transporté sur la neige les pins et les chênes dont ma grange est construite , jusqu’ au moulin à scier d’ un de mes voisins ; et quoique très - vaste , elle m’ a beaucoup moins </t>
    </r>
    <r>
      <rPr>
        <b/>
        <sz val="11"/>
        <color rgb="FFCC3300"/>
        <rFont val="Arial"/>
        <family val="2"/>
      </rPr>
      <t>coûté</t>
    </r>
    <r>
      <rPr>
        <sz val="11"/>
        <color rgb="FF333333"/>
        <rFont val="Arial"/>
        <family val="2"/>
      </rPr>
      <t xml:space="preserve"> que vous ne vous l’ imaginez , peut - être : je n’ ai déboursé que 300 piastres .</t>
    </r>
  </si>
  <si>
    <r>
      <t xml:space="preserve">Prenons cette habitude , voulez - vous , sire? vous de m’ envoyer espions et gardes suisses , moi d’ acheter vos suisses et vos espions , et je vous le dis , avant un mois , car vous me connaissez et vous savez que je ne me contiendrai pas , eh bien! avant un mois , la majesté du trône et la dignité du mariage , nous additionnerons tout cela ensemble un matin , comme aujourd’ hui , par exemple , et nous verrons ce que cela nous </t>
    </r>
    <r>
      <rPr>
        <b/>
        <sz val="11"/>
        <color rgb="FFCC3300"/>
        <rFont val="Arial"/>
        <family val="2"/>
      </rPr>
      <t>coûtera</t>
    </r>
    <r>
      <rPr>
        <sz val="11"/>
        <color rgb="FF333333"/>
        <rFont val="Arial"/>
        <family val="2"/>
      </rPr>
      <t xml:space="preserve"> à tous deux .</t>
    </r>
  </si>
  <si>
    <r>
      <t xml:space="preserve">De pareils biens sont précieux sans doute , et je conçois que , pour les acquérir ou les conserver , une nation consente à s’ imposer momentanément de grandes gênes ; mais encore est - il bon qu’ elle sache précisément ce que ces biens lui </t>
    </r>
    <r>
      <rPr>
        <b/>
        <sz val="11"/>
        <color rgb="FFCC3300"/>
        <rFont val="Arial"/>
        <family val="2"/>
      </rPr>
      <t>coûtent</t>
    </r>
    <r>
      <rPr>
        <sz val="11"/>
        <color rgb="FF333333"/>
        <rFont val="Arial"/>
        <family val="2"/>
      </rPr>
      <t xml:space="preserve"> .</t>
    </r>
  </si>
  <si>
    <r>
      <t xml:space="preserve">Rassurez - vous ; ce que je vous demande </t>
    </r>
    <r>
      <rPr>
        <b/>
        <sz val="11"/>
        <color rgb="FFCC3300"/>
        <rFont val="Arial"/>
        <family val="2"/>
      </rPr>
      <t>coûtera</t>
    </r>
    <r>
      <rPr>
        <sz val="11"/>
        <color rgb="FF333333"/>
        <rFont val="Arial"/>
        <family val="2"/>
      </rPr>
      <t xml:space="preserve"> moins cher .</t>
    </r>
  </si>
  <si>
    <r>
      <t xml:space="preserve">Lui - même apportait une pipe , tous deux fumaient , en causant des loches qui mangeaient les salades ou du fumier qui </t>
    </r>
    <r>
      <rPr>
        <b/>
        <sz val="11"/>
        <color rgb="FFCC3300"/>
        <rFont val="Arial"/>
        <family val="2"/>
      </rPr>
      <t>coûtait</t>
    </r>
    <r>
      <rPr>
        <sz val="11"/>
        <color rgb="FF333333"/>
        <rFont val="Arial"/>
        <family val="2"/>
      </rPr>
      <t xml:space="preserve"> trop cher ; </t>
    </r>
  </si>
  <si>
    <r>
      <t xml:space="preserve">Une promesse , dit Mothril en haussant les épaules ; cela </t>
    </r>
    <r>
      <rPr>
        <b/>
        <sz val="11"/>
        <color rgb="FFCC3300"/>
        <rFont val="Arial"/>
        <family val="2"/>
      </rPr>
      <t>coûtera</t>
    </r>
    <r>
      <rPr>
        <sz val="11"/>
        <color rgb="FF333333"/>
        <rFont val="Arial"/>
        <family val="2"/>
      </rPr>
      <t xml:space="preserve"> - t - il donc si cher , et à vous surtout , seigneur roi?</t>
    </r>
  </si>
  <si>
    <r>
      <t xml:space="preserve">Peut - être était - ce plutôt une habitude d’ une époque de sa vie où , déjà riche , mais insuffisamment pourtant eu égard à ce que </t>
    </r>
    <r>
      <rPr>
        <b/>
        <sz val="11"/>
        <color rgb="FFCC3300"/>
        <rFont val="Arial"/>
        <family val="2"/>
      </rPr>
      <t>coûtait</t>
    </r>
    <r>
      <rPr>
        <sz val="11"/>
        <color rgb="FF333333"/>
        <rFont val="Arial"/>
        <family val="2"/>
      </rPr>
      <t xml:space="preserve"> l’ entretien de tant de propriétés , elle éprouvait une certaine gêne d’ argent qu’ elle ne voulait pas avoir l’ air de dissimuler .</t>
    </r>
  </si>
  <si>
    <r>
      <t xml:space="preserve"> </t>
    </r>
    <r>
      <rPr>
        <sz val="11"/>
        <color rgb="FF000000"/>
        <rFont val="Calibri"/>
        <family val="2"/>
        <scheme val="minor"/>
      </rPr>
      <t xml:space="preserve">Aussi les banques américaines , sachant d’ expérience combien le plan </t>
    </r>
    <r>
      <rPr>
        <b/>
        <sz val="11"/>
        <color rgb="FFCC3300"/>
        <rFont val="Calibri"/>
        <family val="2"/>
        <scheme val="minor"/>
      </rPr>
      <t>coûtait</t>
    </r>
    <r>
      <rPr>
        <sz val="11"/>
        <color rgb="FF000000"/>
        <rFont val="Calibri"/>
        <family val="2"/>
        <scheme val="minor"/>
      </rPr>
      <t xml:space="preserve"> à l’ Amérique , principal consommateur , avaient - elles volontiers ouvert des crédits garantis par les plantations .</t>
    </r>
  </si>
  <si>
    <r>
      <t xml:space="preserve">Depuis un mois et demi , il n’ avait pas pu payer sa chambre qui </t>
    </r>
    <r>
      <rPr>
        <b/>
        <sz val="11"/>
        <color rgb="FFCC3300"/>
        <rFont val="Arial"/>
        <family val="2"/>
      </rPr>
      <t>coûtait</t>
    </r>
    <r>
      <rPr>
        <sz val="11"/>
        <color rgb="FF333333"/>
        <rFont val="Arial"/>
        <family val="2"/>
      </rPr>
      <t xml:space="preserve"> dix francs par jour ; il n’ y avait plus rien dans sa garde - robe .</t>
    </r>
  </si>
  <si>
    <r>
      <t xml:space="preserve">Bien que les </t>
    </r>
    <r>
      <rPr>
        <sz val="11"/>
        <color rgb="FF000000"/>
        <rFont val="Calibri"/>
        <family val="2"/>
        <scheme val="minor"/>
      </rPr>
      <t>États</t>
    </r>
    <r>
      <rPr>
        <sz val="11"/>
        <color rgb="FF333333"/>
        <rFont val="Arial"/>
        <family val="2"/>
      </rPr>
      <t xml:space="preserve"> - </t>
    </r>
    <r>
      <rPr>
        <sz val="11"/>
        <color rgb="FF000000"/>
        <rFont val="Calibri"/>
        <family val="2"/>
        <scheme val="minor"/>
      </rPr>
      <t>Unis</t>
    </r>
    <r>
      <rPr>
        <sz val="11"/>
        <color rgb="FF333333"/>
        <rFont val="Arial"/>
        <family val="2"/>
      </rPr>
      <t xml:space="preserve"> aient offert dès 1957 de céder à son prix </t>
    </r>
    <r>
      <rPr>
        <b/>
        <sz val="11"/>
        <color rgb="FFCC3300"/>
        <rFont val="Arial"/>
        <family val="2"/>
      </rPr>
      <t>coûtant</t>
    </r>
    <r>
      <rPr>
        <sz val="11"/>
        <color rgb="FF333333"/>
        <rFont val="Arial"/>
        <family val="2"/>
      </rPr>
      <t xml:space="preserve"> de seize dollars le gramme cinq mille kilos d’ uranium 235 à l’ agence internationale au fur et à mesure de ses besoins en vue d’ une répartition de matières fissiles , et que les soviets en aient proposé cinquante kilos et le royaume - uni vingt kilos , les seules opérations de l’ a I e a en substance nucléaire ont été , en quatre années , une vente purement symbolique de trois tonnes d’ uranium naturel au </t>
    </r>
    <r>
      <rPr>
        <sz val="11"/>
        <color rgb="FF000000"/>
        <rFont val="Calibri"/>
        <family val="2"/>
        <scheme val="minor"/>
      </rPr>
      <t>Japon</t>
    </r>
    <r>
      <rPr>
        <sz val="11"/>
        <color rgb="FF333333"/>
        <rFont val="Arial"/>
        <family val="2"/>
      </rPr>
      <t xml:space="preserve"> , soit moins d’ un dix millième de la production annuelle du seul monde occidental , et des cessions en cours ou à venir de quelques kilogrammes d’ uranium enrichi pour trois petits réacteurs destinés à la recherche et vendus par les </t>
    </r>
    <r>
      <rPr>
        <sz val="11"/>
        <color rgb="FF000000"/>
        <rFont val="Calibri"/>
        <family val="2"/>
        <scheme val="minor"/>
      </rPr>
      <t>U</t>
    </r>
    <r>
      <rPr>
        <sz val="11"/>
        <color rgb="FF333333"/>
        <rFont val="Arial"/>
        <family val="2"/>
      </rPr>
      <t xml:space="preserve"> </t>
    </r>
    <r>
      <rPr>
        <sz val="11"/>
        <color rgb="FF000000"/>
        <rFont val="Calibri"/>
        <family val="2"/>
        <scheme val="minor"/>
      </rPr>
      <t>S</t>
    </r>
    <r>
      <rPr>
        <sz val="11"/>
        <color rgb="FF333333"/>
        <rFont val="Arial"/>
        <family val="2"/>
      </rPr>
      <t xml:space="preserve"> </t>
    </r>
    <r>
      <rPr>
        <sz val="11"/>
        <color rgb="FF000000"/>
        <rFont val="Calibri"/>
        <family val="2"/>
        <scheme val="minor"/>
      </rPr>
      <t>A</t>
    </r>
    <r>
      <rPr>
        <sz val="11"/>
        <color rgb="FF333333"/>
        <rFont val="Arial"/>
        <family val="2"/>
      </rPr>
      <t xml:space="preserve"> à l’ </t>
    </r>
    <r>
      <rPr>
        <sz val="11"/>
        <color rgb="FF000000"/>
        <rFont val="Calibri"/>
        <family val="2"/>
        <scheme val="minor"/>
      </rPr>
      <t>Autriche</t>
    </r>
    <r>
      <rPr>
        <sz val="11"/>
        <color rgb="FF333333"/>
        <rFont val="Arial"/>
        <family val="2"/>
      </rPr>
      <t xml:space="preserve"> , la </t>
    </r>
    <r>
      <rPr>
        <sz val="11"/>
        <color rgb="FF000000"/>
        <rFont val="Calibri"/>
        <family val="2"/>
        <scheme val="minor"/>
      </rPr>
      <t>Finlande</t>
    </r>
    <r>
      <rPr>
        <sz val="11"/>
        <color rgb="FF333333"/>
        <rFont val="Arial"/>
        <family val="2"/>
      </rPr>
      <t xml:space="preserve"> et la </t>
    </r>
    <r>
      <rPr>
        <sz val="11"/>
        <color rgb="FF000000"/>
        <rFont val="Calibri"/>
        <family val="2"/>
        <scheme val="minor"/>
      </rPr>
      <t>Yougoslavie</t>
    </r>
    <r>
      <rPr>
        <sz val="11"/>
        <color rgb="FF333333"/>
        <rFont val="Arial"/>
        <family val="2"/>
      </rPr>
      <t xml:space="preserve"> .</t>
    </r>
  </si>
  <si>
    <r>
      <t xml:space="preserve">Le roi l’ en récompensa par un cadeau qui lui </t>
    </r>
    <r>
      <rPr>
        <b/>
        <sz val="11"/>
        <color rgb="FFCC3300"/>
        <rFont val="Arial"/>
        <family val="2"/>
      </rPr>
      <t>coûtait</t>
    </r>
    <r>
      <rPr>
        <sz val="11"/>
        <color rgb="FF333333"/>
        <rFont val="Arial"/>
        <family val="2"/>
      </rPr>
      <t xml:space="preserve"> peu , « la terre des Bretons le long de la mer » , c’ est - à - dire , suppose - t - on , le Cotentin et l’ Avranchin , cédés aux Bretons , rappelons - le , par Charles le Chauve en 867 .</t>
    </r>
  </si>
  <si>
    <r>
      <t xml:space="preserve">Au surplus j’ ai eu trop à me repentir de m’ être laissé "missionner " pour mon dernier voyage au </t>
    </r>
    <r>
      <rPr>
        <sz val="11"/>
        <color rgb="FF000000"/>
        <rFont val="Calibri"/>
        <family val="2"/>
        <scheme val="minor"/>
      </rPr>
      <t>Niger</t>
    </r>
    <r>
      <rPr>
        <sz val="11"/>
        <color rgb="FF333333"/>
        <rFont val="Arial"/>
        <family val="2"/>
      </rPr>
      <t xml:space="preserve"> ; me suis promis qu’ on ne m’ y reprendrait plus ; préfère ma liberté ; mais force est de reconnaître que , en </t>
    </r>
    <r>
      <rPr>
        <sz val="11"/>
        <color rgb="FF000000"/>
        <rFont val="Calibri"/>
        <family val="2"/>
        <scheme val="minor"/>
      </rPr>
      <t>Égypte</t>
    </r>
    <r>
      <rPr>
        <sz val="11"/>
        <color rgb="FF333333"/>
        <rFont val="Arial"/>
        <family val="2"/>
      </rPr>
      <t xml:space="preserve"> , celle - ci </t>
    </r>
    <r>
      <rPr>
        <b/>
        <sz val="11"/>
        <color rgb="FFCC3300"/>
        <rFont val="Arial"/>
        <family val="2"/>
      </rPr>
      <t>coûte</t>
    </r>
    <r>
      <rPr>
        <sz val="11"/>
        <color rgb="FF333333"/>
        <rFont val="Arial"/>
        <family val="2"/>
      </rPr>
      <t xml:space="preserve"> bigrement cher ...</t>
    </r>
  </si>
  <si>
    <r>
      <t xml:space="preserve">Eh ! que n’ avons - nous pas vus de nos jours en ce genre ? Les Osages et la giraffe ; les Bâfres des Champs - Elysées où l’ on a fait tant de fois des distributions de vin , de jambons et de cervelas ; les parades et les revues ; les mâts de cocagne et les ballons ; les joutes et les représentations gratis ; les illuminations et les feux d’ artifice ; les courses de chevaux au Champs de Mars ; les expositions aux musées ou dans les grands bazars d’ industrie ; tout récemment encore le fameux et si </t>
    </r>
    <r>
      <rPr>
        <b/>
        <sz val="11"/>
        <color rgb="FFCC3300"/>
        <rFont val="Arial"/>
        <family val="2"/>
      </rPr>
      <t>coûteux</t>
    </r>
    <r>
      <rPr>
        <sz val="11"/>
        <color rgb="FF333333"/>
        <rFont val="Arial"/>
        <family val="2"/>
      </rPr>
      <t xml:space="preserve"> vaisseau de carton ; et qui , certes n’ étaient pas connues des anciens .</t>
    </r>
  </si>
  <si>
    <r>
      <t xml:space="preserve">il semble qu’ on ne cherche qu’ à affecter et indisposer le public , surtout dans les circonstances d’ une guerre qui est très - </t>
    </r>
    <r>
      <rPr>
        <b/>
        <sz val="11"/>
        <color rgb="FFCC3300"/>
        <rFont val="Arial"/>
        <family val="2"/>
      </rPr>
      <t>coûteuse</t>
    </r>
    <r>
      <rPr>
        <sz val="11"/>
        <color rgb="FF333333"/>
        <rFont val="Arial"/>
        <family val="2"/>
      </rPr>
      <t xml:space="preserve"> et très - onéreuse au peuple , et qui durera peut - être encore quelque temps , suivant les apparences .</t>
    </r>
  </si>
  <si>
    <r>
      <t xml:space="preserve">Les petites pensions de l’ université offrent un aspect ridicule et hideux : la nourriture morale y est encore au - dessous de la nourriture physique : là se trouvent de malheureux précepteurs , dits </t>
    </r>
    <r>
      <rPr>
        <i/>
        <sz val="11"/>
        <color rgb="FF333333"/>
        <rFont val="Arial"/>
        <family val="2"/>
      </rPr>
      <t>gascheux</t>
    </r>
    <r>
      <rPr>
        <sz val="11"/>
        <color rgb="FF333333"/>
        <rFont val="Arial"/>
        <family val="2"/>
      </rPr>
      <t xml:space="preserve"> , dont l’ indigence extrême ne sauroit même atteindre à l’ extérieur d’ un abbé , quoiqu’ il soit peu </t>
    </r>
    <r>
      <rPr>
        <b/>
        <sz val="11"/>
        <color rgb="FFCC3300"/>
        <rFont val="Arial"/>
        <family val="2"/>
      </rPr>
      <t>coûteux</t>
    </r>
    <r>
      <rPr>
        <sz val="11"/>
        <color rgb="FF333333"/>
        <rFont val="Arial"/>
        <family val="2"/>
      </rPr>
      <t xml:space="preserve"> .</t>
    </r>
  </si>
  <si>
    <r>
      <t xml:space="preserve">Un desoeuvrement absolu m’ assujetiroit à l’ ennui , me forceroit peut - être à chercher des amusemens toujours </t>
    </r>
    <r>
      <rPr>
        <b/>
        <sz val="11"/>
        <color rgb="FFCC3300"/>
        <rFont val="Arial"/>
        <family val="2"/>
      </rPr>
      <t>couteux</t>
    </r>
    <r>
      <rPr>
        <sz val="11"/>
        <color rgb="FF333333"/>
        <rFont val="Arial"/>
        <family val="2"/>
      </rPr>
      <t xml:space="preserve"> , souvent pénibles , rarement innocens , au lieu qu’ après le travail le simple repos a son charme , et suffit avec la promenade pour l’ amusement dont j’ ai besoin .</t>
    </r>
  </si>
  <si>
    <r>
      <t xml:space="preserve">De là vient qu’ une confiture fine , une crème ou compote à demi - dose de sucre et demi - dose de fruits ou laitages , sera bien moins </t>
    </r>
    <r>
      <rPr>
        <b/>
        <sz val="11"/>
        <color rgb="FFCC3300"/>
        <rFont val="Arial"/>
        <family val="2"/>
      </rPr>
      <t>coûteuse</t>
    </r>
    <r>
      <rPr>
        <sz val="11"/>
        <color rgb="FF333333"/>
        <rFont val="Arial"/>
        <family val="2"/>
      </rPr>
      <t xml:space="preserve"> que le pain ; </t>
    </r>
  </si>
  <si>
    <r>
      <t xml:space="preserve">Eh bien! </t>
    </r>
    <r>
      <rPr>
        <sz val="11"/>
        <color rgb="FF000000"/>
        <rFont val="Calibri"/>
        <family val="2"/>
        <scheme val="minor"/>
      </rPr>
      <t>Je suis si loin de gémir sur l’ Alsace et la Lorraine perdues , que je déplore de ne pas voir les prussiens à Saint - Denis ou au grand Montrouge , où je pourrais , sans déplacement</t>
    </r>
    <r>
      <rPr>
        <b/>
        <sz val="11"/>
        <color rgb="FFCC3300"/>
        <rFont val="Calibri"/>
        <family val="2"/>
        <scheme val="minor"/>
      </rPr>
      <t>coûteux</t>
    </r>
    <r>
      <rPr>
        <sz val="11"/>
        <color rgb="FF000000"/>
        <rFont val="Calibri"/>
        <family val="2"/>
        <scheme val="minor"/>
      </rPr>
      <t xml:space="preserve"> , boire de la bière allemande - en Allemagne .</t>
    </r>
  </si>
  <si>
    <r>
      <t xml:space="preserve">Aucune fantaisie n’ est plus </t>
    </r>
    <r>
      <rPr>
        <b/>
        <sz val="11"/>
        <color rgb="FFCC3300"/>
        <rFont val="Arial"/>
        <family val="2"/>
      </rPr>
      <t>coûteuse</t>
    </r>
    <r>
      <rPr>
        <sz val="11"/>
        <color rgb="FF333333"/>
        <rFont val="Arial"/>
        <family val="2"/>
      </rPr>
      <t xml:space="preserve"> que celle - là ; les meutes , les chevaux de race ne mènent pas plus rondement une fortune .</t>
    </r>
  </si>
  <si>
    <r>
      <t xml:space="preserve">Depuis longtemps , la pratique des finances a montré que la voie des emprunts , bien qu’ excessivement dangereuse , est encore la plus commode , la plus sûre et la moins </t>
    </r>
    <r>
      <rPr>
        <b/>
        <sz val="11"/>
        <color rgb="FFCC3300"/>
        <rFont val="Arial"/>
        <family val="2"/>
      </rPr>
      <t xml:space="preserve">coûteuse ; </t>
    </r>
    <r>
      <rPr>
        <sz val="11"/>
        <color rgb="FF333333"/>
        <rFont val="Arial"/>
        <family val="2"/>
      </rPr>
      <t>on emprunte donc , c’ est - à - dire on capitalise sans cesse , on augmente le budget .</t>
    </r>
  </si>
  <si>
    <r>
      <t xml:space="preserve">Je prie </t>
    </r>
    <r>
      <rPr>
        <sz val="11"/>
        <color rgb="FF000000"/>
        <rFont val="Calibri"/>
        <family val="2"/>
        <scheme val="minor"/>
      </rPr>
      <t>Messieurs</t>
    </r>
    <r>
      <rPr>
        <sz val="11"/>
        <color rgb="FF333333"/>
        <rFont val="Arial"/>
        <family val="2"/>
      </rPr>
      <t xml:space="preserve"> </t>
    </r>
    <r>
      <rPr>
        <sz val="11"/>
        <color rgb="FF000000"/>
        <rFont val="Calibri"/>
        <family val="2"/>
        <scheme val="minor"/>
      </rPr>
      <t>Hennuyer</t>
    </r>
    <r>
      <rPr>
        <sz val="11"/>
        <color rgb="FF333333"/>
        <rFont val="Arial"/>
        <family val="2"/>
      </rPr>
      <t xml:space="preserve"> et </t>
    </r>
    <r>
      <rPr>
        <sz val="11"/>
        <color rgb="FF000000"/>
        <rFont val="Calibri"/>
        <family val="2"/>
        <scheme val="minor"/>
      </rPr>
      <t>Turpin</t>
    </r>
    <r>
      <rPr>
        <sz val="11"/>
        <color rgb="FF333333"/>
        <rFont val="Arial"/>
        <family val="2"/>
      </rPr>
      <t xml:space="preserve"> de faire corriger le plus promptement possible les 32 paquets que je leur envoie ( la poste est le mode le moins </t>
    </r>
    <r>
      <rPr>
        <b/>
        <sz val="11"/>
        <color rgb="FFCC3300"/>
        <rFont val="Arial"/>
        <family val="2"/>
      </rPr>
      <t xml:space="preserve">coûteux ) </t>
    </r>
    <r>
      <rPr>
        <sz val="11"/>
        <color rgb="FF333333"/>
        <rFont val="Arial"/>
        <family val="2"/>
      </rPr>
      <t>le reste de l’ article parviendra demain , par la même voie .</t>
    </r>
  </si>
  <si>
    <r>
      <t xml:space="preserve">En vain les </t>
    </r>
    <r>
      <rPr>
        <sz val="11"/>
        <color rgb="FF000000"/>
        <rFont val="Calibri"/>
        <family val="2"/>
        <scheme val="minor"/>
      </rPr>
      <t>Zeppelin</t>
    </r>
    <r>
      <rPr>
        <sz val="11"/>
        <color rgb="FF333333"/>
        <rFont val="Arial"/>
        <family val="2"/>
      </rPr>
      <t xml:space="preserve"> usèrent - ils de ce </t>
    </r>
    <r>
      <rPr>
        <b/>
        <sz val="11"/>
        <color rgb="FFCC3300"/>
        <rFont val="Arial"/>
        <family val="2"/>
      </rPr>
      <t>coûteux</t>
    </r>
    <r>
      <rPr>
        <sz val="11"/>
        <color rgb="FF333333"/>
        <rFont val="Arial"/>
        <family val="2"/>
      </rPr>
      <t xml:space="preserve"> moyen .</t>
    </r>
  </si>
  <si>
    <r>
      <t xml:space="preserve">Mais c’ est ce rôle - là , fort </t>
    </r>
    <r>
      <rPr>
        <b/>
        <sz val="11"/>
        <color rgb="FFCC3300"/>
        <rFont val="Arial"/>
        <family val="2"/>
      </rPr>
      <t>coûteux</t>
    </r>
    <r>
      <rPr>
        <sz val="11"/>
        <color rgb="FF333333"/>
        <rFont val="Arial"/>
        <family val="2"/>
      </rPr>
      <t xml:space="preserve"> , dont M . Mac Donald n’ a pas voulu pour la flotte anglaise ( qu’ il aurait fallu accroître ) et dont nous ne voulons pas davantage pour les régiments français .</t>
    </r>
  </si>
  <si>
    <r>
      <t>Morlant</t>
    </r>
    <r>
      <rPr>
        <sz val="11"/>
        <color rgb="FF333333"/>
        <rFont val="Arial"/>
        <family val="2"/>
      </rPr>
      <t xml:space="preserve"> me disait avant - hier , à la librairie de l’ étoile , qu’ elle devait être fort </t>
    </r>
    <r>
      <rPr>
        <b/>
        <sz val="11"/>
        <color rgb="FFCC3300"/>
        <rFont val="Arial"/>
        <family val="2"/>
      </rPr>
      <t>coûteuse</t>
    </r>
  </si>
  <si>
    <r>
      <t xml:space="preserve">L’ offensive d’ ensemble , de l’ entente ( 1916 ) si l’ année 1915 , vue de notre camp , représente dans la guerre mondiale une période de préparation matérielle , une phase remplie par des efforts séparés , par des expériences souvent </t>
    </r>
    <r>
      <rPr>
        <b/>
        <sz val="11"/>
        <color rgb="FFCC3300"/>
        <rFont val="Arial"/>
        <family val="2"/>
      </rPr>
      <t>coûteuses</t>
    </r>
    <r>
      <rPr>
        <sz val="11"/>
        <color rgb="FF333333"/>
        <rFont val="Arial"/>
        <family val="2"/>
      </rPr>
      <t xml:space="preserve"> , et par des tentatives quelquefois malheureuses , si cette année demeure , en fin de compte , dominée par la défaite russe et par la catastrophe serbe , 1916 marque un premier et grandiose effort d’ ensemble .</t>
    </r>
  </si>
  <si>
    <r>
      <t xml:space="preserve">Ce n’ est que sept mois plus tard , le 1 er mars 1954 , que les </t>
    </r>
    <r>
      <rPr>
        <sz val="11"/>
        <color rgb="FF000000"/>
        <rFont val="Calibri"/>
        <family val="2"/>
        <scheme val="minor"/>
      </rPr>
      <t>États</t>
    </r>
    <r>
      <rPr>
        <sz val="11"/>
        <color rgb="FF333333"/>
        <rFont val="Arial"/>
        <family val="2"/>
      </rPr>
      <t xml:space="preserve"> - </t>
    </r>
    <r>
      <rPr>
        <sz val="11"/>
        <color rgb="FF000000"/>
        <rFont val="Calibri"/>
        <family val="2"/>
        <scheme val="minor"/>
      </rPr>
      <t>Unis</t>
    </r>
    <r>
      <rPr>
        <sz val="11"/>
        <color rgb="FF333333"/>
        <rFont val="Arial"/>
        <family val="2"/>
      </rPr>
      <t xml:space="preserve"> firent à leur tour exploser à </t>
    </r>
    <r>
      <rPr>
        <sz val="11"/>
        <color rgb="FF000000"/>
        <rFont val="Calibri"/>
        <family val="2"/>
        <scheme val="minor"/>
      </rPr>
      <t>Bikini</t>
    </r>
    <r>
      <rPr>
        <sz val="11"/>
        <color rgb="FF333333"/>
        <rFont val="Arial"/>
        <family val="2"/>
      </rPr>
      <t xml:space="preserve"> une bombe thermonucléaire plus facile et moins </t>
    </r>
    <r>
      <rPr>
        <b/>
        <sz val="11"/>
        <color rgb="FFCC3300"/>
        <rFont val="Arial"/>
        <family val="2"/>
      </rPr>
      <t>coûteuse</t>
    </r>
    <r>
      <rPr>
        <sz val="11"/>
        <color rgb="FF333333"/>
        <rFont val="Arial"/>
        <family val="2"/>
      </rPr>
      <t xml:space="preserve"> à réaliser , et analogue sans doute à celle de l’ union soviétique .</t>
    </r>
  </si>
  <si>
    <r>
      <t xml:space="preserve">Le coût élevé de l’ électricité en </t>
    </r>
    <r>
      <rPr>
        <sz val="11"/>
        <color rgb="FF000000"/>
        <rFont val="Calibri"/>
        <family val="2"/>
        <scheme val="minor"/>
      </rPr>
      <t>Italie</t>
    </r>
    <r>
      <rPr>
        <sz val="11"/>
        <color rgb="FF333333"/>
        <rFont val="Arial"/>
        <family val="2"/>
      </rPr>
      <t xml:space="preserve"> méridionale a entraîné l’ industrie de ce pays à se lancer en 1957 dans un ambitieux et relativement </t>
    </r>
    <r>
      <rPr>
        <b/>
        <sz val="11"/>
        <color rgb="FFCC3300"/>
        <rFont val="Arial"/>
        <family val="2"/>
      </rPr>
      <t>coûteux</t>
    </r>
    <r>
      <rPr>
        <sz val="11"/>
        <color rgb="FF333333"/>
        <rFont val="Arial"/>
        <family val="2"/>
      </rPr>
      <t xml:space="preserve"> programme d’ importations de centrales nucléaires représentant au début de 1962 plus de la moitié des exportations mondiales de centrales en provenance des pays anglo - saxons .</t>
    </r>
  </si>
  <si>
    <r>
      <t xml:space="preserve">Chez </t>
    </r>
    <r>
      <rPr>
        <sz val="11"/>
        <color rgb="FF000000"/>
        <rFont val="Calibri"/>
        <family val="2"/>
        <scheme val="minor"/>
      </rPr>
      <t>Madame</t>
    </r>
    <r>
      <rPr>
        <sz val="11"/>
        <color rgb="FF333333"/>
        <rFont val="Arial"/>
        <family val="2"/>
      </rPr>
      <t xml:space="preserve"> </t>
    </r>
    <r>
      <rPr>
        <sz val="11"/>
        <color rgb="FF000000"/>
        <rFont val="Calibri"/>
        <family val="2"/>
        <scheme val="minor"/>
      </rPr>
      <t>Straus</t>
    </r>
    <r>
      <rPr>
        <sz val="11"/>
        <color rgb="FF333333"/>
        <rFont val="Arial"/>
        <family val="2"/>
      </rPr>
      <t xml:space="preserve"> , voire dans le palmarium de la princesse , où j’ implorais </t>
    </r>
    <r>
      <rPr>
        <sz val="11"/>
        <color rgb="FF000000"/>
        <rFont val="Calibri"/>
        <family val="2"/>
        <scheme val="minor"/>
      </rPr>
      <t>Goncourt</t>
    </r>
    <r>
      <rPr>
        <sz val="11"/>
        <color rgb="FF333333"/>
        <rFont val="Arial"/>
        <family val="2"/>
      </rPr>
      <t xml:space="preserve"> de soutenir ma propagande , les futures belles de </t>
    </r>
    <r>
      <rPr>
        <sz val="11"/>
        <color rgb="FF000000"/>
        <rFont val="Calibri"/>
        <family val="2"/>
        <scheme val="minor"/>
      </rPr>
      <t>Marcel</t>
    </r>
    <r>
      <rPr>
        <sz val="11"/>
        <color rgb="FF333333"/>
        <rFont val="Arial"/>
        <family val="2"/>
      </rPr>
      <t xml:space="preserve"> </t>
    </r>
    <r>
      <rPr>
        <sz val="11"/>
        <color rgb="FF000000"/>
        <rFont val="Calibri"/>
        <family val="2"/>
        <scheme val="minor"/>
      </rPr>
      <t>Proust</t>
    </r>
    <r>
      <rPr>
        <sz val="11"/>
        <color rgb="FF333333"/>
        <rFont val="Arial"/>
        <family val="2"/>
      </rPr>
      <t xml:space="preserve"> souscrivaient aux </t>
    </r>
    <r>
      <rPr>
        <b/>
        <sz val="11"/>
        <color rgb="FFCC3300"/>
        <rFont val="Arial"/>
        <family val="2"/>
      </rPr>
      <t>coûteuses</t>
    </r>
    <r>
      <rPr>
        <sz val="11"/>
        <color rgb="FF333333"/>
        <rFont val="Arial"/>
        <family val="2"/>
      </rPr>
      <t xml:space="preserve"> éditions de luxe de la</t>
    </r>
    <r>
      <rPr>
        <i/>
        <sz val="11"/>
        <color rgb="FF333333"/>
        <rFont val="Arial"/>
        <family val="2"/>
      </rPr>
      <t>revue</t>
    </r>
    <r>
      <rPr>
        <sz val="11"/>
        <color rgb="FF333333"/>
        <rFont val="Arial"/>
        <family val="2"/>
      </rPr>
      <t xml:space="preserve"> ( illustrée , tirée sur papier de couleur - une soixantaine d’ abonnements en fin de compte ) ; chaque fascicule faisait de nous la risée de </t>
    </r>
    <r>
      <rPr>
        <sz val="11"/>
        <color rgb="FF000000"/>
        <rFont val="Calibri"/>
        <family val="2"/>
        <scheme val="minor"/>
      </rPr>
      <t>Paris</t>
    </r>
    <r>
      <rPr>
        <sz val="11"/>
        <color rgb="FF333333"/>
        <rFont val="Arial"/>
        <family val="2"/>
      </rPr>
      <t xml:space="preserve"> , quoiqu’ ils fussent tous rédigés par </t>
    </r>
    <r>
      <rPr>
        <i/>
        <sz val="11"/>
        <color rgb="FF333333"/>
        <rFont val="Arial"/>
        <family val="2"/>
      </rPr>
      <t>" l’ incontestable élite des lettres et des arts" .</t>
    </r>
  </si>
  <si>
    <r>
      <t xml:space="preserve">Le </t>
    </r>
    <r>
      <rPr>
        <b/>
        <sz val="11"/>
        <color rgb="FFCC3300"/>
        <rFont val="Arial"/>
        <family val="2"/>
      </rPr>
      <t>déboursé</t>
    </r>
    <r>
      <rPr>
        <sz val="11"/>
        <color rgb="FF333333"/>
        <rFont val="Arial"/>
        <family val="2"/>
      </rPr>
      <t xml:space="preserve"> qui est de 25 s 10 d , comme vous verrez par la lettre de voiture , est si peu de chose , qu’ il ne vaut pas la peine que je vous fasse un compliment là - dessus .</t>
    </r>
  </si>
  <si>
    <r>
      <t xml:space="preserve">De votre côté , pour seconder mon activité , envoyez - moi incessamment deux cents écus , tant pour payer ledit avocat , que pour satisfaire à mes frais , salaires et </t>
    </r>
    <r>
      <rPr>
        <b/>
        <sz val="11"/>
        <color rgb="FFCC3300"/>
        <rFont val="Arial"/>
        <family val="2"/>
      </rPr>
      <t>déboursés</t>
    </r>
    <r>
      <rPr>
        <sz val="11"/>
        <color rgb="FF333333"/>
        <rFont val="Arial"/>
        <family val="2"/>
      </rPr>
      <t xml:space="preserve"> journaliers , sauf à répéter en définitif .</t>
    </r>
  </si>
  <si>
    <r>
      <t xml:space="preserve">Mais ce quelqu’ un , fût - ce </t>
    </r>
    <r>
      <rPr>
        <sz val="11"/>
        <color rgb="FF000000"/>
        <rFont val="Calibri"/>
        <family val="2"/>
        <scheme val="minor"/>
      </rPr>
      <t>M</t>
    </r>
    <r>
      <rPr>
        <sz val="11"/>
        <color rgb="FF333333"/>
        <rFont val="Arial"/>
        <family val="2"/>
      </rPr>
      <t xml:space="preserve"> </t>
    </r>
    <r>
      <rPr>
        <sz val="11"/>
        <color rgb="FF000000"/>
        <rFont val="Calibri"/>
        <family val="2"/>
        <scheme val="minor"/>
      </rPr>
      <t>Valenod</t>
    </r>
    <r>
      <rPr>
        <sz val="11"/>
        <color rgb="FF333333"/>
        <rFont val="Arial"/>
        <family val="2"/>
      </rPr>
      <t xml:space="preserve"> , doit être un peu découragé par la somme de 600 francs , à laquelle maintenant il faut porter le </t>
    </r>
    <r>
      <rPr>
        <b/>
        <sz val="11"/>
        <color rgb="FFCC3300"/>
        <rFont val="Arial"/>
        <family val="2"/>
      </rPr>
      <t>déboursé</t>
    </r>
    <r>
      <rPr>
        <sz val="11"/>
        <color rgb="FF333333"/>
        <rFont val="Arial"/>
        <family val="2"/>
      </rPr>
      <t xml:space="preserve"> annuel .</t>
    </r>
  </si>
  <si>
    <r>
      <t xml:space="preserve">Et , devant la faible importance de cette somme , </t>
    </r>
    <r>
      <rPr>
        <sz val="11"/>
        <color rgb="FF000000"/>
        <rFont val="Calibri"/>
        <family val="2"/>
        <scheme val="minor"/>
      </rPr>
      <t>Lazare</t>
    </r>
    <r>
      <rPr>
        <sz val="11"/>
        <color rgb="FF333333"/>
        <rFont val="Arial"/>
        <family val="2"/>
      </rPr>
      <t xml:space="preserve"> consentit à ce que </t>
    </r>
    <r>
      <rPr>
        <sz val="11"/>
        <color rgb="FF000000"/>
        <rFont val="Calibri"/>
        <family val="2"/>
        <scheme val="minor"/>
      </rPr>
      <t>Pauline</t>
    </r>
    <r>
      <rPr>
        <sz val="11"/>
        <color rgb="FF333333"/>
        <rFont val="Arial"/>
        <family val="2"/>
      </rPr>
      <t xml:space="preserve"> en fît l’ avance , persuadé , disait - il , qu’ il allait enlever sans peine la subvention du conseil général ; c’ était même l’ unique façon de rentrer dans les premiers </t>
    </r>
    <r>
      <rPr>
        <b/>
        <sz val="11"/>
        <color rgb="FFCC3300"/>
        <rFont val="Arial"/>
        <family val="2"/>
      </rPr>
      <t>déboursés</t>
    </r>
    <r>
      <rPr>
        <sz val="11"/>
        <color rgb="FF333333"/>
        <rFont val="Arial"/>
        <family val="2"/>
      </rPr>
      <t xml:space="preserve"> , car le conseil n’ accorderait certainement pas un sou , tant que les épis resteraient en ruines .</t>
    </r>
  </si>
  <si>
    <r>
      <t xml:space="preserve">Un chef de manufacture qui a des ouvriers et des employés à 3 , 5 , 10 et 15 fr par jour , et qui s’ adjuge à lui - même 20 fr pour sa haute direction , ne regarde pas tous ses </t>
    </r>
    <r>
      <rPr>
        <b/>
        <sz val="11"/>
        <color rgb="FFCC3300"/>
        <rFont val="Arial"/>
        <family val="2"/>
      </rPr>
      <t>déboursés</t>
    </r>
    <r>
      <rPr>
        <sz val="11"/>
        <color rgb="FF333333"/>
        <rFont val="Arial"/>
        <family val="2"/>
      </rPr>
      <t xml:space="preserve"> comme perdus , parce qu’ il sait qu’ ils lui rentreront sous forme de produits .</t>
    </r>
  </si>
  <si>
    <r>
      <t xml:space="preserve">nous sommes arrivés à ce résultat que je déclare magnifique , extraordinaire , imprévu même en affaires , d’ être rentrés en un an dans nos </t>
    </r>
    <r>
      <rPr>
        <b/>
        <sz val="11"/>
        <color rgb="FFCC3300"/>
        <rFont val="Arial"/>
        <family val="2"/>
      </rPr>
      <t>déboursés</t>
    </r>
    <r>
      <rPr>
        <sz val="11"/>
        <color rgb="FF333333"/>
        <rFont val="Arial"/>
        <family val="2"/>
      </rPr>
      <t xml:space="preserve"> sur une somme aussi importante ( plus de six cent mille francs ) .</t>
    </r>
  </si>
  <si>
    <r>
      <t xml:space="preserve">Un producteur ne consentira pas habituellement à vendre sa denrée pour un prix inférieur aux frais de production , c’ est - à - dire à ses </t>
    </r>
    <r>
      <rPr>
        <b/>
        <sz val="11"/>
        <color rgb="FFCC3300"/>
        <rFont val="Arial"/>
        <family val="2"/>
      </rPr>
      <t>déboursés</t>
    </r>
    <r>
      <rPr>
        <sz val="11"/>
        <color rgb="FF333333"/>
        <rFont val="Arial"/>
        <family val="2"/>
      </rPr>
      <t xml:space="preserve"> et à ses justes profits ; </t>
    </r>
  </si>
  <si>
    <r>
      <t xml:space="preserve">Le prix croissant des céréales élève la rente des terres anciennement cultivées sans que le moindre </t>
    </r>
    <r>
      <rPr>
        <b/>
        <sz val="11"/>
        <color rgb="FFCC3300"/>
        <rFont val="Arial"/>
        <family val="2"/>
      </rPr>
      <t>déboursé</t>
    </r>
    <r>
      <rPr>
        <sz val="11"/>
        <color rgb="FF333333"/>
        <rFont val="Arial"/>
        <family val="2"/>
      </rPr>
      <t xml:space="preserve"> leur donne droit à cette plus - value .</t>
    </r>
  </si>
  <si>
    <r>
      <t xml:space="preserve">Les Dieux soient loués ; je n’ ai pas fait grande acquisition , à la vérité ; aussi n’ ai - je pas </t>
    </r>
    <r>
      <rPr>
        <b/>
        <sz val="11"/>
        <color rgb="FFCC3300"/>
        <rFont val="Arial"/>
        <family val="2"/>
      </rPr>
      <t>déboursé</t>
    </r>
    <r>
      <rPr>
        <sz val="11"/>
        <color rgb="FF333333"/>
        <rFont val="Arial"/>
        <family val="2"/>
      </rPr>
      <t xml:space="preserve"> grand argent .</t>
    </r>
  </si>
  <si>
    <r>
      <t xml:space="preserve">Je suis en train - - - et son regard farceur , bien de son pays , raillait la bonhomie de son sourire - - - je suis en train de calculer que j’ ai </t>
    </r>
    <r>
      <rPr>
        <b/>
        <sz val="11"/>
        <color rgb="FFCC3300"/>
        <rFont val="Arial"/>
        <family val="2"/>
      </rPr>
      <t>déboursé</t>
    </r>
    <r>
      <rPr>
        <sz val="11"/>
        <color rgb="FF333333"/>
        <rFont val="Arial"/>
        <family val="2"/>
      </rPr>
      <t xml:space="preserve"> quatre cent trente mille francs pour faire décorer Jenkins .</t>
    </r>
  </si>
  <si>
    <r>
      <t xml:space="preserve">Un associé a action contre la société , non - seulement à raison des sommes qu’ il a </t>
    </r>
    <r>
      <rPr>
        <b/>
        <sz val="11"/>
        <color rgb="FFCC3300"/>
        <rFont val="Arial"/>
        <family val="2"/>
      </rPr>
      <t>déboursées</t>
    </r>
    <r>
      <rPr>
        <sz val="11"/>
        <color rgb="FF333333"/>
        <rFont val="Arial"/>
        <family val="2"/>
      </rPr>
      <t xml:space="preserve"> pour elle , mais encore à raison des obligations qu’ il a contractées de bonne foi pour les affaires de la société , et des risques inséparables de sa gestion .</t>
    </r>
  </si>
  <si>
    <r>
      <t xml:space="preserve">Cette politique serait absolument la même ; la vanité nationale contraindrait les conservateurs plus encore peut - être que les radicaux à se montrer rudes vis - à - vis de la diplomatie et si l’ intérêt des paysans portait les cantons à se débarrasser un peu plus vite de la charge très onéreuse des réfugiés ordinaires , rien n’ obligerait ceux - ci à hâter le départ des réfugiés chefs , bien autrement dangereux , mais qui , ne forçant la </t>
    </r>
    <r>
      <rPr>
        <sz val="11"/>
        <color rgb="FF000000"/>
        <rFont val="Calibri"/>
        <family val="2"/>
        <scheme val="minor"/>
      </rPr>
      <t>Suisse</t>
    </r>
    <r>
      <rPr>
        <sz val="11"/>
        <color rgb="FF333333"/>
        <rFont val="Arial"/>
        <family val="2"/>
      </rPr>
      <t xml:space="preserve"> à </t>
    </r>
    <r>
      <rPr>
        <b/>
        <sz val="11"/>
        <color rgb="FFCC3300"/>
        <rFont val="Arial"/>
        <family val="2"/>
      </rPr>
      <t>débourser</t>
    </r>
    <r>
      <rPr>
        <sz val="11"/>
        <color rgb="FF333333"/>
        <rFont val="Arial"/>
        <family val="2"/>
      </rPr>
      <t xml:space="preserve"> aucun subside , chatouillent très agréablement par leur présence son goût pour braver ses voisins .</t>
    </r>
  </si>
  <si>
    <r>
      <t xml:space="preserve">Voyons , poursuivit </t>
    </r>
    <r>
      <rPr>
        <sz val="11"/>
        <color rgb="FF000000"/>
        <rFont val="Calibri"/>
        <family val="2"/>
        <scheme val="minor"/>
      </rPr>
      <t>Caderousse</t>
    </r>
    <r>
      <rPr>
        <sz val="11"/>
        <color rgb="FF333333"/>
        <rFont val="Arial"/>
        <family val="2"/>
      </rPr>
      <t xml:space="preserve"> , peux - tu , toi , sans </t>
    </r>
    <r>
      <rPr>
        <b/>
        <sz val="11"/>
        <color rgb="FFCC3300"/>
        <rFont val="Arial"/>
        <family val="2"/>
      </rPr>
      <t>débourser</t>
    </r>
    <r>
      <rPr>
        <sz val="11"/>
        <color rgb="FF333333"/>
        <rFont val="Arial"/>
        <family val="2"/>
      </rPr>
      <t xml:space="preserve"> un sou , me faire avoir une quinzaine de mille francs ...</t>
    </r>
  </si>
  <si>
    <r>
      <t>Mouret</t>
    </r>
    <r>
      <rPr>
        <sz val="11"/>
        <color rgb="FF333333"/>
        <rFont val="Arial"/>
        <family val="2"/>
      </rPr>
      <t xml:space="preserve"> ne traitait plus avec un entrepreneur pour une somme fixe ; il dirigeait aussi la cuisine , il en avait fait un service organisé comme un de ses rayons , ayant un chef , des sous - chefs , un inspecteur ; et , s’ il </t>
    </r>
    <r>
      <rPr>
        <b/>
        <sz val="11"/>
        <color rgb="FFCC3300"/>
        <rFont val="Arial"/>
        <family val="2"/>
      </rPr>
      <t>déboursait</t>
    </r>
    <r>
      <rPr>
        <sz val="11"/>
        <color rgb="FF333333"/>
        <rFont val="Arial"/>
        <family val="2"/>
      </rPr>
      <t xml:space="preserve"> davantage , il obtenait plus de travail d’ un personnel mieux nourri , calcul d’ une humanitairerie pratique qui avait longtemps consterné </t>
    </r>
    <r>
      <rPr>
        <sz val="11"/>
        <color rgb="FF000000"/>
        <rFont val="Calibri"/>
        <family val="2"/>
        <scheme val="minor"/>
      </rPr>
      <t>Bourdoncle</t>
    </r>
    <r>
      <rPr>
        <sz val="11"/>
        <color rgb="FF333333"/>
        <rFont val="Arial"/>
        <family val="2"/>
      </rPr>
      <t xml:space="preserve"> .</t>
    </r>
  </si>
  <si>
    <r>
      <t xml:space="preserve">Après les 10 000 livres consommées , il n’ y aura rien de décidé , et si l’ on veut faire pendre Scapin , il faudra peut - être </t>
    </r>
    <r>
      <rPr>
        <b/>
        <sz val="11"/>
        <color rgb="FFCC3300"/>
        <rFont val="Arial"/>
        <family val="2"/>
      </rPr>
      <t>débourser</t>
    </r>
    <r>
      <rPr>
        <sz val="11"/>
        <color rgb="FF333333"/>
        <rFont val="Arial"/>
        <family val="2"/>
      </rPr>
      <t xml:space="preserve"> autres 10 000 livres , sans être sûr de réussir ; </t>
    </r>
  </si>
  <si>
    <r>
      <t xml:space="preserve">Une vieille millionnaire athée , qui n’ avait </t>
    </r>
    <r>
      <rPr>
        <b/>
        <sz val="11"/>
        <color rgb="FFCC3300"/>
        <rFont val="Arial"/>
        <family val="2"/>
      </rPr>
      <t>déboursé</t>
    </r>
    <r>
      <rPr>
        <sz val="11"/>
        <color rgb="FF333333"/>
        <rFont val="Arial"/>
        <family val="2"/>
      </rPr>
      <t xml:space="preserve"> que vingt - cinq francs , a raflé deux dessins remarquables dont l’ un , de </t>
    </r>
    <r>
      <rPr>
        <sz val="11"/>
        <color rgb="FF000000"/>
        <rFont val="Calibri"/>
        <family val="2"/>
        <scheme val="minor"/>
      </rPr>
      <t>Charles</t>
    </r>
    <r>
      <rPr>
        <sz val="11"/>
        <color rgb="FF333333"/>
        <rFont val="Arial"/>
        <family val="2"/>
      </rPr>
      <t xml:space="preserve"> </t>
    </r>
    <r>
      <rPr>
        <sz val="11"/>
        <color rgb="FF000000"/>
        <rFont val="Calibri"/>
        <family val="2"/>
        <scheme val="minor"/>
      </rPr>
      <t>Maurin</t>
    </r>
    <r>
      <rPr>
        <sz val="11"/>
        <color rgb="FF333333"/>
        <rFont val="Arial"/>
        <family val="2"/>
      </rPr>
      <t xml:space="preserve"> , vaut environ vingt fois sa mise .</t>
    </r>
  </si>
  <si>
    <r>
      <t xml:space="preserve">Quand ils verront qu’ on </t>
    </r>
    <r>
      <rPr>
        <b/>
        <sz val="11"/>
        <color rgb="FFCC3300"/>
        <rFont val="Arial"/>
        <family val="2"/>
      </rPr>
      <t>débourse</t>
    </r>
    <r>
      <rPr>
        <sz val="11"/>
        <color rgb="FF333333"/>
        <rFont val="Arial"/>
        <family val="2"/>
      </rPr>
      <t xml:space="preserve"> là - bas et qu’ on gagne chez nous , ils seront de chez nous .</t>
    </r>
  </si>
  <si>
    <r>
      <t xml:space="preserve">Je lui demande s’ il a lu le </t>
    </r>
    <r>
      <rPr>
        <i/>
        <sz val="11"/>
        <color rgb="FF333333"/>
        <rFont val="Arial"/>
        <family val="2"/>
      </rPr>
      <t>de profondis</t>
    </r>
    <r>
      <rPr>
        <sz val="11"/>
        <color rgb="FF333333"/>
        <rFont val="Arial"/>
        <family val="2"/>
      </rPr>
      <t xml:space="preserve"> de </t>
    </r>
    <r>
      <rPr>
        <sz val="11"/>
        <color rgb="FF000000"/>
        <rFont val="Calibri"/>
        <family val="2"/>
        <scheme val="minor"/>
      </rPr>
      <t>Wilde</t>
    </r>
    <r>
      <rPr>
        <sz val="11"/>
        <color rgb="FF333333"/>
        <rFont val="Arial"/>
        <family val="2"/>
      </rPr>
      <t xml:space="preserve"> qui a récemment paru </t>
    </r>
    <r>
      <rPr>
        <i/>
        <sz val="11"/>
        <color rgb="FF333333"/>
        <rFont val="Arial"/>
        <family val="2"/>
      </rPr>
      <t>in extenso</t>
    </r>
    <r>
      <rPr>
        <sz val="11"/>
        <color rgb="FF333333"/>
        <rFont val="Arial"/>
        <family val="2"/>
      </rPr>
      <t xml:space="preserve"> et il me dit que oui et que ce qui l’ a le plus gêné dans ce livre , c’ est la manière dont </t>
    </r>
    <r>
      <rPr>
        <sz val="11"/>
        <color rgb="FF000000"/>
        <rFont val="Calibri"/>
        <family val="2"/>
        <scheme val="minor"/>
      </rPr>
      <t>Wilde</t>
    </r>
    <r>
      <rPr>
        <sz val="11"/>
        <color rgb="FF333333"/>
        <rFont val="Arial"/>
        <family val="2"/>
      </rPr>
      <t xml:space="preserve"> compose son attitude devant la postérité ( plus encore que les détails qu’ il donne sur les sommes importantes qu’ il a </t>
    </r>
    <r>
      <rPr>
        <b/>
        <sz val="11"/>
        <color rgb="FFCC3300"/>
        <rFont val="Arial"/>
        <family val="2"/>
      </rPr>
      <t>déboursées</t>
    </r>
    <r>
      <rPr>
        <sz val="11"/>
        <color rgb="FF333333"/>
        <rFont val="Arial"/>
        <family val="2"/>
      </rPr>
      <t xml:space="preserve"> pour satisfaire aux caprices de </t>
    </r>
    <r>
      <rPr>
        <sz val="11"/>
        <color rgb="FF000000"/>
        <rFont val="Calibri"/>
        <family val="2"/>
        <scheme val="minor"/>
      </rPr>
      <t>Douglas</t>
    </r>
    <r>
      <rPr>
        <sz val="11"/>
        <color rgb="FF333333"/>
        <rFont val="Arial"/>
        <family val="2"/>
      </rPr>
      <t xml:space="preserve"> ) ... </t>
    </r>
  </si>
  <si>
    <r>
      <t xml:space="preserve">Remarquez que c’ était leur intérêt , naturellement pas immédiat , mais est - ce que c’ était l’ intérêt d’ </t>
    </r>
    <r>
      <rPr>
        <sz val="11"/>
        <color rgb="FF000000"/>
        <rFont val="Calibri"/>
        <family val="2"/>
        <scheme val="minor"/>
      </rPr>
      <t>Émile</t>
    </r>
    <r>
      <rPr>
        <sz val="11"/>
        <color rgb="FF333333"/>
        <rFont val="Arial"/>
        <family val="2"/>
      </rPr>
      <t xml:space="preserve"> </t>
    </r>
    <r>
      <rPr>
        <sz val="11"/>
        <color rgb="FF000000"/>
        <rFont val="Calibri"/>
        <family val="2"/>
        <scheme val="minor"/>
      </rPr>
      <t>Barrel</t>
    </r>
    <r>
      <rPr>
        <sz val="11"/>
        <color rgb="FF333333"/>
        <rFont val="Arial"/>
        <family val="2"/>
      </rPr>
      <t xml:space="preserve"> quand il </t>
    </r>
    <r>
      <rPr>
        <b/>
        <sz val="11"/>
        <color rgb="FFCC3300"/>
        <rFont val="Arial"/>
        <family val="2"/>
      </rPr>
      <t>déboursait</t>
    </r>
    <r>
      <rPr>
        <sz val="11"/>
        <color rgb="FF333333"/>
        <rFont val="Arial"/>
        <family val="2"/>
      </rPr>
      <t xml:space="preserve"> le prix des jolis vêtements de la clique?</t>
    </r>
  </si>
  <si>
    <r>
      <t xml:space="preserve">Et même ... l’ abbé s’ impatientait légèrement ; elle n’ osa donc pas ajouter qu’ il lui faudrait sans doute quelque temps pour la réunir ( car elle espérait bien n’ avoir pas à </t>
    </r>
    <r>
      <rPr>
        <b/>
        <sz val="11"/>
        <color rgb="FFCC3300"/>
        <rFont val="Arial"/>
        <family val="2"/>
      </rPr>
      <t>débourser</t>
    </r>
    <r>
      <rPr>
        <sz val="11"/>
        <color rgb="FF333333"/>
        <rFont val="Arial"/>
        <family val="2"/>
      </rPr>
      <t xml:space="preserve"> toute seule ) .</t>
    </r>
  </si>
  <si>
    <r>
      <t xml:space="preserve">maman </t>
    </r>
    <r>
      <rPr>
        <sz val="11"/>
        <color rgb="FF000000"/>
        <rFont val="Calibri"/>
        <family val="2"/>
        <scheme val="minor"/>
      </rPr>
      <t>Virginie</t>
    </r>
    <r>
      <rPr>
        <sz val="11"/>
        <color rgb="FF333333"/>
        <rFont val="Arial"/>
        <family val="2"/>
      </rPr>
      <t xml:space="preserve"> ne blâme - t - elle pas les </t>
    </r>
    <r>
      <rPr>
        <sz val="11"/>
        <color rgb="FF000000"/>
        <rFont val="Calibri"/>
        <family val="2"/>
        <scheme val="minor"/>
      </rPr>
      <t>Lyrisse</t>
    </r>
    <r>
      <rPr>
        <sz val="11"/>
        <color rgb="FF333333"/>
        <rFont val="Arial"/>
        <family val="2"/>
      </rPr>
      <t xml:space="preserve"> de refuser la restitution du château contre le capital dérisoire </t>
    </r>
    <r>
      <rPr>
        <b/>
        <sz val="11"/>
        <color rgb="FFCC3300"/>
        <rFont val="Arial"/>
        <family val="2"/>
      </rPr>
      <t>déboursé</t>
    </r>
    <r>
      <rPr>
        <sz val="11"/>
        <color rgb="FF333333"/>
        <rFont val="Arial"/>
        <family val="2"/>
      </rPr>
      <t xml:space="preserve"> pour acquérir ce bien national , au temps où la convention payait ainsi le dévouement jacobin?</t>
    </r>
  </si>
  <si>
    <r>
      <t xml:space="preserve">Dont s’ en alèrent , par esgart , en Pulle , al duc Robiert Wiskart , qui s’ en ala , par i fourfet , Al tans le roi Huon - Kapet , par son </t>
    </r>
    <r>
      <rPr>
        <b/>
        <sz val="11"/>
        <color rgb="FFC00000"/>
        <rFont val="Calibri"/>
        <family val="2"/>
        <scheme val="minor"/>
      </rPr>
      <t>despens</t>
    </r>
    <r>
      <rPr>
        <sz val="11"/>
        <color rgb="FF000000"/>
        <rFont val="Calibri"/>
        <family val="2"/>
        <scheme val="minor"/>
      </rPr>
      <t xml:space="preserve"> et par aleu .</t>
    </r>
  </si>
  <si>
    <r>
      <t xml:space="preserve">je , ( dist panurge ) , entreprens de entrer en leur camp par le meillieu des guardes et du guet , et bancqueter avec eulx et bragmader à leurs </t>
    </r>
    <r>
      <rPr>
        <b/>
        <sz val="11"/>
        <color rgb="FFC00000"/>
        <rFont val="Calibri"/>
        <family val="2"/>
        <scheme val="minor"/>
      </rPr>
      <t>despens</t>
    </r>
    <r>
      <rPr>
        <sz val="11"/>
        <color rgb="FF000000"/>
        <rFont val="Calibri"/>
        <family val="2"/>
        <scheme val="minor"/>
      </rPr>
      <t xml:space="preserve"> , sans estre congneu de nully , visiter l’ artillerie , les tentes de tous les capitaines , et me prelasser par les bandes , sans jamais estre descouvert . </t>
    </r>
  </si>
  <si>
    <r>
      <t xml:space="preserve">Puis nos amoureux gens - d’ armes , oyans dire que les forces de la </t>
    </r>
    <r>
      <rPr>
        <sz val="11"/>
        <color rgb="FF000000"/>
        <rFont val="Calibri"/>
        <family val="2"/>
        <scheme val="minor"/>
      </rPr>
      <t>Rochelle</t>
    </r>
    <r>
      <rPr>
        <sz val="11"/>
        <color rgb="FF333333"/>
        <rFont val="Arial"/>
        <family val="2"/>
      </rPr>
      <t xml:space="preserve"> les venoient assaillir tant par mer que par terre , suyvant le conseil de </t>
    </r>
    <r>
      <rPr>
        <sz val="11"/>
        <color rgb="FF000000"/>
        <rFont val="Calibri"/>
        <family val="2"/>
        <scheme val="minor"/>
      </rPr>
      <t>Floradin</t>
    </r>
    <r>
      <rPr>
        <sz val="11"/>
        <color rgb="FF333333"/>
        <rFont val="Arial"/>
        <family val="2"/>
      </rPr>
      <t xml:space="preserve"> ( à qui l’ experience donnoit authorité et créance ) deslogèrent de bonne - heure , s’ acheminans vers </t>
    </r>
    <r>
      <rPr>
        <sz val="11"/>
        <color rgb="FF000000"/>
        <rFont val="Calibri"/>
        <family val="2"/>
        <scheme val="minor"/>
      </rPr>
      <t>Xaintes</t>
    </r>
    <r>
      <rPr>
        <sz val="11"/>
        <color rgb="FF333333"/>
        <rFont val="Arial"/>
        <family val="2"/>
      </rPr>
      <t xml:space="preserve"> , et de </t>
    </r>
    <r>
      <rPr>
        <sz val="11"/>
        <color rgb="FF000000"/>
        <rFont val="Calibri"/>
        <family val="2"/>
        <scheme val="minor"/>
      </rPr>
      <t>Xaintes</t>
    </r>
    <r>
      <rPr>
        <sz val="11"/>
        <color rgb="FF333333"/>
        <rFont val="Arial"/>
        <family val="2"/>
      </rPr>
      <t xml:space="preserve"> ( qu’ ils estimerent mal - asseuree , comme de fait peu après elle fut prise ) allèrent à </t>
    </r>
    <r>
      <rPr>
        <sz val="11"/>
        <color rgb="FF000000"/>
        <rFont val="Calibri"/>
        <family val="2"/>
        <scheme val="minor"/>
      </rPr>
      <t>Saint</t>
    </r>
    <r>
      <rPr>
        <sz val="11"/>
        <color rgb="FF333333"/>
        <rFont val="Arial"/>
        <family val="2"/>
      </rPr>
      <t xml:space="preserve"> </t>
    </r>
    <r>
      <rPr>
        <sz val="11"/>
        <color rgb="FF000000"/>
        <rFont val="Calibri"/>
        <family val="2"/>
        <scheme val="minor"/>
      </rPr>
      <t>Jehan</t>
    </r>
    <r>
      <rPr>
        <sz val="11"/>
        <color rgb="FF333333"/>
        <rFont val="Arial"/>
        <family val="2"/>
      </rPr>
      <t xml:space="preserve"> </t>
    </r>
    <r>
      <rPr>
        <sz val="11"/>
        <color rgb="FF000000"/>
        <rFont val="Calibri"/>
        <family val="2"/>
        <scheme val="minor"/>
      </rPr>
      <t>D’ Angely</t>
    </r>
    <r>
      <rPr>
        <sz val="11"/>
        <color rgb="FF333333"/>
        <rFont val="Arial"/>
        <family val="2"/>
      </rPr>
      <t xml:space="preserve"> : oû ils eurent la tant désirée publication de la </t>
    </r>
    <r>
      <rPr>
        <sz val="11"/>
        <color rgb="FF000000"/>
        <rFont val="Calibri"/>
        <family val="2"/>
        <scheme val="minor"/>
      </rPr>
      <t>Paix</t>
    </r>
    <r>
      <rPr>
        <sz val="11"/>
        <color rgb="FF333333"/>
        <rFont val="Arial"/>
        <family val="2"/>
      </rPr>
      <t xml:space="preserve"> . qui fut cause que chargez de butin ( auquel comme j’ ay dit , ilz s’ estoient tousjours monstrez fort aspres , comme bons serviteurs de </t>
    </r>
    <r>
      <rPr>
        <sz val="11"/>
        <color rgb="FF000000"/>
        <rFont val="Calibri"/>
        <family val="2"/>
        <scheme val="minor"/>
      </rPr>
      <t>Roy</t>
    </r>
    <r>
      <rPr>
        <sz val="11"/>
        <color rgb="FF333333"/>
        <rFont val="Arial"/>
        <family val="2"/>
      </rPr>
      <t xml:space="preserve"> ) se retirèrent au chasteau de </t>
    </r>
    <r>
      <rPr>
        <sz val="11"/>
        <color rgb="FF000000"/>
        <rFont val="Calibri"/>
        <family val="2"/>
        <scheme val="minor"/>
      </rPr>
      <t>Floradin</t>
    </r>
    <r>
      <rPr>
        <sz val="11"/>
        <color rgb="FF333333"/>
        <rFont val="Arial"/>
        <family val="2"/>
      </rPr>
      <t xml:space="preserve"> et </t>
    </r>
    <r>
      <rPr>
        <sz val="11"/>
        <color rgb="FF000000"/>
        <rFont val="Calibri"/>
        <family val="2"/>
        <scheme val="minor"/>
      </rPr>
      <t>Sereine</t>
    </r>
    <r>
      <rPr>
        <sz val="11"/>
        <color rgb="FF333333"/>
        <rFont val="Arial"/>
        <family val="2"/>
      </rPr>
      <t xml:space="preserve"> , oû ils achetèrent aux </t>
    </r>
    <r>
      <rPr>
        <b/>
        <sz val="11"/>
        <color rgb="FFCC3300"/>
        <rFont val="Arial"/>
        <family val="2"/>
      </rPr>
      <t>despens</t>
    </r>
    <r>
      <rPr>
        <sz val="11"/>
        <color rgb="FF333333"/>
        <rFont val="Arial"/>
        <family val="2"/>
      </rPr>
      <t xml:space="preserve"> communs un molin à vent pour leur musnier et sa femme , et donnèrent leurs fermes , borderies , et mestairies à tenir et cultiver à leurs serviteurs : et tout pour les bons et aggreables services respectivement .</t>
    </r>
  </si>
  <si>
    <r>
      <t xml:space="preserve">Ou comment sachant le fait , auront - ils pû s’ accorder à tromper l’ univers à leurs </t>
    </r>
    <r>
      <rPr>
        <b/>
        <sz val="11"/>
        <color rgb="FFCC3300"/>
        <rFont val="Arial"/>
        <family val="2"/>
      </rPr>
      <t>dépens</t>
    </r>
    <r>
      <rPr>
        <sz val="11"/>
        <color rgb="FF333333"/>
        <rFont val="Arial"/>
        <family val="2"/>
      </rPr>
      <t xml:space="preserve"> , et contre leur intérest temporel?</t>
    </r>
  </si>
  <si>
    <r>
      <t xml:space="preserve">De plus , ajoûtoit - il , quand il seroit vray que je possedasse le bien d’ autruy , et que j’ eusse fait une faute de m’ enrichir à ses </t>
    </r>
    <r>
      <rPr>
        <b/>
        <sz val="11"/>
        <color rgb="FFCC3300"/>
        <rFont val="Arial"/>
        <family val="2"/>
      </rPr>
      <t>dépens</t>
    </r>
    <r>
      <rPr>
        <sz val="11"/>
        <color rgb="FF333333"/>
        <rFont val="Arial"/>
        <family val="2"/>
      </rPr>
      <t xml:space="preserve"> , en quelle conscience puis - je dépoüiller à present mes enfans , et les réduire à la mendicité?</t>
    </r>
  </si>
  <si>
    <r>
      <t xml:space="preserve">Et ne vous estonnez pas si i’ ay commerce auec les gens du Palais , &amp; si ie me sers par fois de leurs termes ; car deux mal - heureux procés qui m’ ont obligé de les frequenter , m’ en ont fait apprendre à mes </t>
    </r>
    <r>
      <rPr>
        <b/>
        <sz val="11"/>
        <color rgb="FFCC3300"/>
        <rFont val="Arial"/>
        <family val="2"/>
      </rPr>
      <t>dépens</t>
    </r>
    <r>
      <rPr>
        <sz val="11"/>
        <color rgb="FF333333"/>
        <rFont val="Arial"/>
        <family val="2"/>
      </rPr>
      <t xml:space="preserve"> plus que ie n’ en voudrois sçauoir .</t>
    </r>
  </si>
  <si>
    <r>
      <t>M</t>
    </r>
    <r>
      <rPr>
        <sz val="11"/>
        <color rgb="FF333333"/>
        <rFont val="Arial"/>
        <family val="2"/>
      </rPr>
      <t xml:space="preserve"> </t>
    </r>
    <r>
      <rPr>
        <sz val="11"/>
        <color rgb="FF000000"/>
        <rFont val="Calibri"/>
        <family val="2"/>
        <scheme val="minor"/>
      </rPr>
      <t>Rodier</t>
    </r>
    <r>
      <rPr>
        <sz val="11"/>
        <color rgb="FF333333"/>
        <rFont val="Arial"/>
        <family val="2"/>
      </rPr>
      <t xml:space="preserve"> paroît aussi fâché que moi de prolonger à mes </t>
    </r>
    <r>
      <rPr>
        <b/>
        <sz val="11"/>
        <color rgb="FFCC3300"/>
        <rFont val="Arial"/>
        <family val="2"/>
      </rPr>
      <t>dépens</t>
    </r>
    <r>
      <rPr>
        <sz val="11"/>
        <color rgb="FF333333"/>
        <rFont val="Arial"/>
        <family val="2"/>
      </rPr>
      <t xml:space="preserve"> la petite pension de cet enfant que j’ ai fait à une femme que je n’ ai jamais vue , bien par l’ opération du saint - esprit ; </t>
    </r>
  </si>
  <si>
    <r>
      <t xml:space="preserve">On ne connaît rien aux hommes ; et cet insensé , qui s’ était si peu soucié de ce qu’ il se devait à lui - même , qui n’ avait pas hésité d’ être si lâche à ses dépens , refusa tout net de l’ être aux </t>
    </r>
    <r>
      <rPr>
        <b/>
        <sz val="11"/>
        <color rgb="FFCC3300"/>
        <rFont val="Arial"/>
        <family val="2"/>
      </rPr>
      <t>dépens</t>
    </r>
    <r>
      <rPr>
        <sz val="11"/>
        <color rgb="FF333333"/>
        <rFont val="Arial"/>
        <family val="2"/>
      </rPr>
      <t xml:space="preserve"> de sa femme , pour qui sa passion était déjà éteinte .</t>
    </r>
  </si>
  <si>
    <r>
      <t xml:space="preserve">Quoi qu’ on ne choisisse pour inspecteur des provinces , que des officiers considérables , et d’ une probité connue , il se pourroit faire néanmoins , que quelques - uns abuseroient de leur pouvoir , et seroient tentez de s’ enrichir aux </t>
    </r>
    <r>
      <rPr>
        <b/>
        <sz val="11"/>
        <color rgb="FFCC3300"/>
        <rFont val="Arial"/>
        <family val="2"/>
      </rPr>
      <t>dépens</t>
    </r>
    <r>
      <rPr>
        <sz val="11"/>
        <color rgb="FF333333"/>
        <rFont val="Arial"/>
        <family val="2"/>
      </rPr>
      <t xml:space="preserve"> des coupables , dont ils dissimuleroient les injustices : </t>
    </r>
  </si>
  <si>
    <r>
      <t xml:space="preserve">Je vous avouerai ingénuement que sans avoir jamais été aussi clairvoyant qu’ un caraïbe , j’ ai joui dans ma jeunesse d’ une vue assez perçante ; mais les bals , les livres et les filles de l’ opéra l’ ont singuliérement affoiblie : dans ce pays - ci , le plaisir coûte fort cher , les plus heureux sont ceux qui ne l’ achetent qu’ au </t>
    </r>
    <r>
      <rPr>
        <b/>
        <sz val="11"/>
        <color rgb="FFCC3300"/>
        <rFont val="Arial"/>
        <family val="2"/>
      </rPr>
      <t>dépens</t>
    </r>
    <r>
      <rPr>
        <sz val="11"/>
        <color rgb="FF333333"/>
        <rFont val="Arial"/>
        <family val="2"/>
      </rPr>
      <t xml:space="preserve"> de leur bourse .</t>
    </r>
  </si>
  <si>
    <r>
      <t xml:space="preserve">Là , seroient les tombeaux et les statues du généreux </t>
    </r>
    <r>
      <rPr>
        <sz val="11"/>
        <color rgb="FF000000"/>
        <rFont val="Calibri"/>
        <family val="2"/>
        <scheme val="minor"/>
      </rPr>
      <t>Duquesne</t>
    </r>
    <r>
      <rPr>
        <sz val="11"/>
        <color rgb="FF333333"/>
        <rFont val="Arial"/>
        <family val="2"/>
      </rPr>
      <t xml:space="preserve"> , qui arma lui - même une escadre à ses </t>
    </r>
    <r>
      <rPr>
        <b/>
        <sz val="11"/>
        <color rgb="FFCC3300"/>
        <rFont val="Arial"/>
        <family val="2"/>
      </rPr>
      <t>dépens</t>
    </r>
    <r>
      <rPr>
        <sz val="11"/>
        <color rgb="FF333333"/>
        <rFont val="Arial"/>
        <family val="2"/>
      </rPr>
      <t xml:space="preserve"> , pour la défense de la patrie ; </t>
    </r>
  </si>
  <si>
    <r>
      <t xml:space="preserve">Le roi , débiteur de la noblesse , ne pouvait s’ acquitter qu’ aux </t>
    </r>
    <r>
      <rPr>
        <b/>
        <sz val="11"/>
        <color rgb="FFCC3300"/>
        <rFont val="Arial"/>
        <family val="2"/>
      </rPr>
      <t>dépens</t>
    </r>
    <r>
      <rPr>
        <sz val="11"/>
        <color rgb="FF333333"/>
        <rFont val="Arial"/>
        <family val="2"/>
      </rPr>
      <t xml:space="preserve"> de l’ Église , soit en forçant celle - ci de payer , ce qui semblait difficile et dangereux , soit plutôt doucement , indirectement , au nom des libertés ecclésiastiques , en rétablissant les élections où dominaient les seigneurs , et les mettant à même de disposer ainsi des bénéfices .</t>
    </r>
  </si>
  <si>
    <r>
      <t xml:space="preserve">D’ autres montagnards , les herniques ( hernoe , roches ) s’ entendaient le plus souvent avec les romains contre les riches habitans des plaines , aux </t>
    </r>
    <r>
      <rPr>
        <b/>
        <sz val="11"/>
        <color rgb="FFCC3300"/>
        <rFont val="Arial"/>
        <family val="2"/>
      </rPr>
      <t>dépens</t>
    </r>
    <r>
      <rPr>
        <sz val="11"/>
        <color rgb="FF333333"/>
        <rFont val="Arial"/>
        <family val="2"/>
      </rPr>
      <t xml:space="preserve"> desquels ils vivaient également .</t>
    </r>
  </si>
  <si>
    <r>
      <t xml:space="preserve">Mais , le plus souvent , ils ne font qu’ accroître leur misère ils les pressurent , leur prenant le peu qu’ ils ont , pour vivre à leurs </t>
    </r>
    <r>
      <rPr>
        <b/>
        <sz val="11"/>
        <color rgb="FFCC3300"/>
        <rFont val="Arial"/>
        <family val="2"/>
      </rPr>
      <t>dépens</t>
    </r>
    <r>
      <rPr>
        <sz val="11"/>
        <color rgb="FF333333"/>
        <rFont val="Arial"/>
        <family val="2"/>
      </rPr>
      <t xml:space="preserve"> dans l’ ivrognerie et l’ oisiveté ; quelques - uns sont bons pourtant et ont une ombre de savoir .</t>
    </r>
  </si>
  <si>
    <r>
      <t xml:space="preserve">Allons - nous l’ enrichir à nos </t>
    </r>
    <r>
      <rPr>
        <b/>
        <sz val="11"/>
        <color rgb="FFCC3300"/>
        <rFont val="Arial"/>
        <family val="2"/>
      </rPr>
      <t>dépens</t>
    </r>
    <r>
      <rPr>
        <sz val="11"/>
        <color rgb="FF333333"/>
        <rFont val="Arial"/>
        <family val="2"/>
      </rPr>
      <t xml:space="preserve"> ?</t>
    </r>
  </si>
  <si>
    <r>
      <t xml:space="preserve">Mais qu’ ils paient au comptant ou à crédit le blé qu’ ils achètent en ce moment - ci , il reste que la Russie , au lieu de contribuer à l’ alimentation des autres peuples , vient maintenant chercher chez eux une part de son pain , ce qui ne peut avoir d’ autre effet que d’ accroître le prix de la vie et des subsistances dans le monde aux </t>
    </r>
    <r>
      <rPr>
        <b/>
        <sz val="11"/>
        <color rgb="FFCC3300"/>
        <rFont val="Arial"/>
        <family val="2"/>
      </rPr>
      <t>dépens</t>
    </r>
    <r>
      <rPr>
        <sz val="11"/>
        <color rgb="FF333333"/>
        <rFont val="Arial"/>
        <family val="2"/>
      </rPr>
      <t xml:space="preserve"> des travailleurs .</t>
    </r>
  </si>
  <si>
    <r>
      <t xml:space="preserve">Mon tesmoin jure que , pour espargner la </t>
    </r>
    <r>
      <rPr>
        <b/>
        <sz val="11"/>
        <color rgb="FFCC3300"/>
        <rFont val="Arial"/>
        <family val="2"/>
      </rPr>
      <t>despence</t>
    </r>
    <r>
      <rPr>
        <sz val="11"/>
        <color rgb="FF333333"/>
        <rFont val="Arial"/>
        <family val="2"/>
      </rPr>
      <t xml:space="preserve"> ( car il les payoit , comme s’ il les eut receus ) , la femme de ce malade ayant quelquefois essayé d’ y faire seulement mettre de l’ eau tiede , l’ effect en descouvrit la fourbe , et pour avoir trouvé ceux là inutiles , qu’ il fausit revenir à la premiere façon .</t>
    </r>
  </si>
  <si>
    <r>
      <t xml:space="preserve">Pour cette cause , il s’ avisa que c’ étoit une grande folie à lui de se consumer ainsi à crédit en une langueur perpétuelle et en </t>
    </r>
    <r>
      <rPr>
        <b/>
        <sz val="11"/>
        <color rgb="FFCC3300"/>
        <rFont val="Arial"/>
        <family val="2"/>
      </rPr>
      <t>dépenses</t>
    </r>
    <r>
      <rPr>
        <sz val="11"/>
        <color rgb="FF333333"/>
        <rFont val="Arial"/>
        <family val="2"/>
      </rPr>
      <t xml:space="preserve"> excessives , dont sa fine amie , peut - être , se moquoit à part soi ; pour , mettant sous ses pieds toute couardise , se saisir par une douce force du bien prétendu .</t>
    </r>
  </si>
  <si>
    <r>
      <t xml:space="preserve">Je ne sçay quel bon daemon m’ en jetta hors tres - utilement , comme le </t>
    </r>
    <r>
      <rPr>
        <sz val="11"/>
        <color rgb="FF000000"/>
        <rFont val="Calibri"/>
        <family val="2"/>
        <scheme val="minor"/>
      </rPr>
      <t>Siracusain</t>
    </r>
    <r>
      <rPr>
        <sz val="11"/>
        <color rgb="FF333333"/>
        <rFont val="Arial"/>
        <family val="2"/>
      </rPr>
      <t xml:space="preserve"> , et m’ envoya toute cette conserve à l’ abandon , le plaisir de certain voyage de grande </t>
    </r>
    <r>
      <rPr>
        <b/>
        <sz val="11"/>
        <color rgb="FFCC3300"/>
        <rFont val="Arial"/>
        <family val="2"/>
      </rPr>
      <t>despence</t>
    </r>
    <r>
      <rPr>
        <sz val="11"/>
        <color rgb="FF333333"/>
        <rFont val="Arial"/>
        <family val="2"/>
      </rPr>
      <t xml:space="preserve"> , ayant mis au pied cette sotte imagination .</t>
    </r>
  </si>
  <si>
    <r>
      <t xml:space="preserve">Jusqu’ aux faquins ( si l’ honneur me dispence De dire ainsi ) j’ espargnoy la </t>
    </r>
    <r>
      <rPr>
        <b/>
        <sz val="11"/>
        <color rgb="FFC00000"/>
        <rFont val="Arial"/>
        <family val="2"/>
      </rPr>
      <t>despence</t>
    </r>
    <r>
      <rPr>
        <sz val="11"/>
        <color rgb="FF333333"/>
        <rFont val="Arial"/>
        <family val="2"/>
      </rPr>
      <t xml:space="preserve"> : </t>
    </r>
  </si>
  <si>
    <r>
      <t xml:space="preserve">Est - ce encore temperance et frugalité , d’ éviter la </t>
    </r>
    <r>
      <rPr>
        <b/>
        <sz val="11"/>
        <color rgb="FFCC3300"/>
        <rFont val="Arial"/>
        <family val="2"/>
      </rPr>
      <t>despence</t>
    </r>
    <r>
      <rPr>
        <sz val="11"/>
        <color rgb="FF333333"/>
        <rFont val="Arial"/>
        <family val="2"/>
      </rPr>
      <t xml:space="preserve"> et la volupté , desquelles l’ usage et la cognoissance nous est inperceptible?</t>
    </r>
  </si>
  <si>
    <r>
      <t xml:space="preserve">Cettuy - cy avoit plusieurs filles à marier et un fils desjà en aage de paroistre : cela chargeoit sa maison de plusieurs </t>
    </r>
    <r>
      <rPr>
        <b/>
        <sz val="11"/>
        <color rgb="FFC00000"/>
        <rFont val="Arial"/>
        <family val="2"/>
      </rPr>
      <t>despences</t>
    </r>
    <r>
      <rPr>
        <sz val="11"/>
        <color rgb="FF333333"/>
        <rFont val="Arial"/>
        <family val="2"/>
      </rPr>
      <t xml:space="preserve"> et visites estrangieres , à quoy il prenoit peu de plaisir , non seulement pour le soin de l’ espargne , mais encore plus pour avoir , à cause de l’ aage , pris une forme de vie fort esloignée de la nostre .</t>
    </r>
  </si>
  <si>
    <r>
      <t xml:space="preserve">Quelques rois , en France même ( plus encore autrefois qu’ aujourd’ hui ) , ont eu à leur solde des troupes étrangères , mais c’ était plutôt pour épargner leurs propres sujets , ne regardant point , pour atteindre ce but , à la </t>
    </r>
    <r>
      <rPr>
        <b/>
        <sz val="11"/>
        <color rgb="FFCC3300"/>
        <rFont val="Arial"/>
        <family val="2"/>
      </rPr>
      <t>dépense</t>
    </r>
    <r>
      <rPr>
        <sz val="11"/>
        <color rgb="FF333333"/>
        <rFont val="Arial"/>
        <family val="2"/>
      </rPr>
      <t xml:space="preserve"> que cet entretien nécessitait .</t>
    </r>
  </si>
  <si>
    <r>
      <t xml:space="preserve">Ne suis - je pas au moment que je me suis efforcé d’ annoncer , par tant de peines , de </t>
    </r>
    <r>
      <rPr>
        <b/>
        <sz val="11"/>
        <color rgb="FFCC3300"/>
        <rFont val="Arial"/>
        <family val="2"/>
      </rPr>
      <t>dépenses</t>
    </r>
    <r>
      <rPr>
        <sz val="11"/>
        <color rgb="FF333333"/>
        <rFont val="Arial"/>
        <family val="2"/>
      </rPr>
      <t xml:space="preserve"> et d’ inventions?</t>
    </r>
  </si>
  <si>
    <r>
      <t xml:space="preserve">Il est certain aujourd’ hui que la maison du roi a ordre de se tenir prête à marcher , au mois d’ avril , sur le </t>
    </r>
    <r>
      <rPr>
        <sz val="11"/>
        <color rgb="FF000000"/>
        <rFont val="Calibri"/>
        <family val="2"/>
        <scheme val="minor"/>
      </rPr>
      <t>Bas</t>
    </r>
    <r>
      <rPr>
        <sz val="11"/>
        <color rgb="FF333333"/>
        <rFont val="Arial"/>
        <family val="2"/>
      </rPr>
      <t xml:space="preserve"> - </t>
    </r>
    <r>
      <rPr>
        <sz val="11"/>
        <color rgb="FF000000"/>
        <rFont val="Calibri"/>
        <family val="2"/>
        <scheme val="minor"/>
      </rPr>
      <t>Rhin</t>
    </r>
    <r>
      <rPr>
        <sz val="11"/>
        <color rgb="FF333333"/>
        <rFont val="Arial"/>
        <family val="2"/>
      </rPr>
      <t xml:space="preserve"> , ce qui ne leur fait pas grand plaisir à cause de la </t>
    </r>
    <r>
      <rPr>
        <b/>
        <sz val="11"/>
        <color rgb="FFCC3300"/>
        <rFont val="Arial"/>
        <family val="2"/>
      </rPr>
      <t>dépense</t>
    </r>
    <r>
      <rPr>
        <sz val="11"/>
        <color rgb="FF333333"/>
        <rFont val="Arial"/>
        <family val="2"/>
      </rPr>
      <t xml:space="preserve"> , même en leur payant ce qui leur est dû .</t>
    </r>
  </si>
  <si>
    <r>
      <t xml:space="preserve">On laissera les servantes gâter le bled et en diminuer le poids ; mais la </t>
    </r>
    <r>
      <rPr>
        <sz val="11"/>
        <color rgb="FF000000"/>
        <rFont val="Calibri"/>
        <family val="2"/>
        <scheme val="minor"/>
      </rPr>
      <t>Suisse</t>
    </r>
    <r>
      <rPr>
        <sz val="11"/>
        <color rgb="FF333333"/>
        <rFont val="Arial"/>
        <family val="2"/>
      </rPr>
      <t xml:space="preserve"> qui a peu de bled , et où le pain en général est très - mal fait , devroit savoir que l’ amélioration , loin d’ ajouter à la </t>
    </r>
    <r>
      <rPr>
        <b/>
        <sz val="11"/>
        <color rgb="FFCC3300"/>
        <rFont val="Arial"/>
        <family val="2"/>
      </rPr>
      <t>dépense</t>
    </r>
    <r>
      <rPr>
        <sz val="11"/>
        <color rgb="FF333333"/>
        <rFont val="Arial"/>
        <family val="2"/>
      </rPr>
      <t xml:space="preserve"> , donne des bénéfices considérables , parce qu’ en boulangerie , l’ économie marche de front avec la perfection .</t>
    </r>
  </si>
  <si>
    <r>
      <t xml:space="preserve">La récolte s’ élevant au - dessus des </t>
    </r>
    <r>
      <rPr>
        <b/>
        <sz val="11"/>
        <color rgb="FFCC3300"/>
        <rFont val="Arial"/>
        <family val="2"/>
      </rPr>
      <t>dépenses</t>
    </r>
    <r>
      <rPr>
        <sz val="11"/>
        <color rgb="FF333333"/>
        <rFont val="Arial"/>
        <family val="2"/>
      </rPr>
      <t xml:space="preserve"> nécessaires pour l’ obtenir , de la subsistance et de l’ entretien des hommes et des animaux qui l’ ont préparée , offre à ce propriétaire une richesse annuelle , qu’ il n’ est obligé d’ acheter par aucun travail .</t>
    </r>
  </si>
  <si>
    <r>
      <t xml:space="preserve">L’ homme ainsi s’ accoutume à vivre sans peine avec lui - même , et se rend utile aux autres ; ses occupations mentales , quand il a le bonheur de s’ y attacher , remplissent ses momens , détournent son esprit des futilités , des vanités puériles , des </t>
    </r>
    <r>
      <rPr>
        <b/>
        <sz val="11"/>
        <color rgb="FFCC3300"/>
        <rFont val="Arial"/>
        <family val="2"/>
      </rPr>
      <t>dépenses</t>
    </r>
    <r>
      <rPr>
        <sz val="11"/>
        <color rgb="FF333333"/>
        <rFont val="Arial"/>
        <family val="2"/>
      </rPr>
      <t xml:space="preserve"> ruineuses , et sur - tout des plaisirs déshonnêtes ou des amusemens criminels , ressources malheureuses que les hommes désoeuvrés trouvent contre l’ ennui qui les persécute .</t>
    </r>
  </si>
  <si>
    <r>
      <t xml:space="preserve">Après un brillant festin , le duc fit beaucoup d’ instances pour engager ses convives à rester plus long - temps avec lui ; mais comme ils s’ excusèrent sur ce que leurs compagnons de pélerinage ne voudraient pas les attendre , il descendit avec eux à la ville , y défraya toute la </t>
    </r>
    <r>
      <rPr>
        <b/>
        <sz val="11"/>
        <color rgb="FFCC3300"/>
        <rFont val="Arial"/>
        <family val="2"/>
      </rPr>
      <t>dépense</t>
    </r>
    <r>
      <rPr>
        <sz val="11"/>
        <color rgb="FF333333"/>
        <rFont val="Arial"/>
        <family val="2"/>
      </rPr>
      <t xml:space="preserve"> que leur suite y avait faite , et les accompagna jusqu’ à une certaine distance .</t>
    </r>
  </si>
  <si>
    <r>
      <t xml:space="preserve">il n’ est point déraisonnable que le riche contribue aux </t>
    </r>
    <r>
      <rPr>
        <b/>
        <sz val="11"/>
        <color rgb="FFCC3300"/>
        <rFont val="Arial"/>
        <family val="2"/>
      </rPr>
      <t>dépenses</t>
    </r>
    <r>
      <rPr>
        <sz val="11"/>
        <color rgb="FF333333"/>
        <rFont val="Arial"/>
        <family val="2"/>
      </rPr>
      <t xml:space="preserve"> publiques , non - seulement à proportion de son revenu , mais pour quelque chose de plus .</t>
    </r>
  </si>
  <si>
    <r>
      <t xml:space="preserve">L’ adresse et la ruse de ces bohémiens étaient merveilleuses ; je ne sais par quels trous de la serrure ils s’ évadaient , mais , en dépit de l’ oeil attentif et de l’ oreille fine de la vieille , elle se trouvait très - souvent en présence d’ un gamin pleurard qui se disait abandonné avec les animaux par ses compagnons dénaturés et dans l’ impossibilité de payer la </t>
    </r>
    <r>
      <rPr>
        <b/>
        <sz val="11"/>
        <color rgb="FFCC3300"/>
        <rFont val="Arial"/>
        <family val="2"/>
      </rPr>
      <t>dépense</t>
    </r>
    <r>
      <rPr>
        <sz val="11"/>
        <color rgb="FF333333"/>
        <rFont val="Arial"/>
        <family val="2"/>
      </rPr>
      <t xml:space="preserve"> .</t>
    </r>
  </si>
  <si>
    <r>
      <t xml:space="preserve">En tout cas , à partir de mardi après - midi jusqu’ à hier soir 7 heures , j’ ai appartenu entièrement au choix et à la correction des journaux , et sur le plan de la </t>
    </r>
    <r>
      <rPr>
        <b/>
        <sz val="11"/>
        <color rgb="FFCC3300"/>
        <rFont val="Arial"/>
        <family val="2"/>
      </rPr>
      <t>dépense</t>
    </r>
    <r>
      <rPr>
        <sz val="11"/>
        <color rgb="FF333333"/>
        <rFont val="Arial"/>
        <family val="2"/>
      </rPr>
      <t xml:space="preserve"> et de la fatigue physiques , j’ ai dû fournir un effort qu’ en ce moment je paie : </t>
    </r>
  </si>
  <si>
    <r>
      <t xml:space="preserve">Albert me demanda si je pensais pouvoir , à mon tour , donner des leçons à ma cousine et lui transmettre quelque reflet de cet excellent enseignement ; car , reculant devant la </t>
    </r>
    <r>
      <rPr>
        <b/>
        <sz val="11"/>
        <color rgb="FFCC3300"/>
        <rFont val="Arial"/>
        <family val="2"/>
      </rPr>
      <t>dépense</t>
    </r>
    <r>
      <rPr>
        <sz val="11"/>
        <color rgb="FF333333"/>
        <rFont val="Arial"/>
        <family val="2"/>
      </rPr>
      <t xml:space="preserve"> , il n’ osait s’ adresser à </t>
    </r>
    <r>
      <rPr>
        <sz val="11"/>
        <color rgb="FF000000"/>
        <rFont val="Calibri"/>
        <family val="2"/>
        <scheme val="minor"/>
      </rPr>
      <t>M</t>
    </r>
    <r>
      <rPr>
        <sz val="11"/>
        <color rgb="FF333333"/>
        <rFont val="Arial"/>
        <family val="2"/>
      </rPr>
      <t xml:space="preserve"> . </t>
    </r>
    <r>
      <rPr>
        <sz val="11"/>
        <color rgb="FF000000"/>
        <rFont val="Calibri"/>
        <family val="2"/>
        <scheme val="minor"/>
      </rPr>
      <t>De La Nux lui - même .</t>
    </r>
  </si>
  <si>
    <r>
      <t xml:space="preserve">Il sait que l’ argent qui nous permet de les assouvir nous met au - dessus d’ eux , que la </t>
    </r>
    <r>
      <rPr>
        <b/>
        <sz val="11"/>
        <color rgb="FFCC3300"/>
        <rFont val="Arial"/>
        <family val="2"/>
      </rPr>
      <t>dépense</t>
    </r>
    <r>
      <rPr>
        <sz val="11"/>
        <color rgb="FF333333"/>
        <rFont val="Arial"/>
        <family val="2"/>
      </rPr>
      <t xml:space="preserve"> , qui les détruit , nous met de nouveau sous leur joug .</t>
    </r>
  </si>
  <si>
    <r>
      <t xml:space="preserve">Pourquoi êtes - vous obligés de recourir à l’ emprunt ? pourquoi ne pouvez - vous pas faire face par l’ impôt aux grandes </t>
    </r>
    <r>
      <rPr>
        <b/>
        <sz val="11"/>
        <color rgb="FFCC3300"/>
        <rFont val="Arial"/>
        <family val="2"/>
      </rPr>
      <t>dépenses</t>
    </r>
    <r>
      <rPr>
        <sz val="11"/>
        <color rgb="FF333333"/>
        <rFont val="Arial"/>
        <family val="2"/>
      </rPr>
      <t xml:space="preserve"> de travaux publics ?</t>
    </r>
  </si>
  <si>
    <r>
      <t xml:space="preserve">en même temps que vous faisiez rentrer dans le budget ordinaire les </t>
    </r>
    <r>
      <rPr>
        <b/>
        <sz val="11"/>
        <color rgb="FFCC3300"/>
        <rFont val="Arial"/>
        <family val="2"/>
      </rPr>
      <t>dépenses</t>
    </r>
    <r>
      <rPr>
        <sz val="11"/>
        <color rgb="FF333333"/>
        <rFont val="Arial"/>
        <family val="2"/>
      </rPr>
      <t xml:space="preserve"> laissées jusque - là au budget extraordinaire ; en même temps que vous réduisiez le chiffre des crédits supplémentaires , vous aviez cette bonne fortune de voir vos recettes augmenter ; </t>
    </r>
  </si>
  <si>
    <r>
      <t xml:space="preserve">Chaque soir , tenir registre de ses </t>
    </r>
    <r>
      <rPr>
        <b/>
        <sz val="11"/>
        <color rgb="FFCC3300"/>
        <rFont val="Arial"/>
        <family val="2"/>
      </rPr>
      <t>dépenses</t>
    </r>
    <r>
      <rPr>
        <sz val="11"/>
        <color rgb="FF333333"/>
        <rFont val="Arial"/>
        <family val="2"/>
      </rPr>
      <t xml:space="preserve"> , </t>
    </r>
    <r>
      <rPr>
        <i/>
        <sz val="11"/>
        <color rgb="FF333333"/>
        <rFont val="Arial"/>
        <family val="2"/>
      </rPr>
      <t>etiam pro quacumque minima re , etiam pro pennis</t>
    </r>
    <r>
      <rPr>
        <sz val="11"/>
        <color rgb="FF333333"/>
        <rFont val="Arial"/>
        <family val="2"/>
      </rPr>
      <t xml:space="preserve"> ( 123 , 213 , etc . ) .</t>
    </r>
  </si>
  <si>
    <r>
      <t xml:space="preserve">Or , parmi ces hommes qui donnent leur vie , y en a - t - il un qui , ayant fait le compte de ses </t>
    </r>
    <r>
      <rPr>
        <b/>
        <sz val="11"/>
        <color rgb="FFCC3300"/>
        <rFont val="Arial"/>
        <family val="2"/>
      </rPr>
      <t>dépenses</t>
    </r>
    <r>
      <rPr>
        <sz val="11"/>
        <color rgb="FF333333"/>
        <rFont val="Arial"/>
        <family val="2"/>
      </rPr>
      <t xml:space="preserve"> , rende le superflu en disant : « Je ne veux point m’ enrichir pendant que ma patrie se ruine » ?</t>
    </r>
  </si>
  <si>
    <r>
      <t xml:space="preserve">Les uns blasmoient l’ aveuglement et la stupidité de son mary les autres la patience de Cleriane , et tous ensemble s’ estonnoient comme quoy Mironte qui estoit desja homme d’ âge , et qui n’ estoit pas d’ une humeur à </t>
    </r>
    <r>
      <rPr>
        <b/>
        <sz val="11"/>
        <color rgb="FFCC3300"/>
        <rFont val="Arial"/>
        <family val="2"/>
      </rPr>
      <t>despenser</t>
    </r>
    <r>
      <rPr>
        <sz val="11"/>
        <color rgb="FF333333"/>
        <rFont val="Arial"/>
        <family val="2"/>
      </rPr>
      <t xml:space="preserve"> parmy les dames , eust gaigné cette - cy par dessus tant de cavaliers , qui se fussent tenus beaucoup satisfaicts d’ oser ou l’ aimer , ou joüir de son entretien ; </t>
    </r>
  </si>
  <si>
    <r>
      <t>Catherine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Médicis</t>
    </r>
    <r>
      <rPr>
        <sz val="11"/>
        <color rgb="FF333333"/>
        <rFont val="Arial"/>
        <family val="2"/>
      </rPr>
      <t xml:space="preserve"> qu’ il avoit épousée fort jeune , et n’ étant encore que </t>
    </r>
    <r>
      <rPr>
        <sz val="11"/>
        <color rgb="FF000000"/>
        <rFont val="Calibri"/>
        <family val="2"/>
        <scheme val="minor"/>
      </rPr>
      <t>Duc</t>
    </r>
    <r>
      <rPr>
        <sz val="11"/>
        <color rgb="FF333333"/>
        <rFont val="Arial"/>
        <family val="2"/>
      </rPr>
      <t xml:space="preserve"> </t>
    </r>
    <r>
      <rPr>
        <sz val="11"/>
        <color rgb="FF000000"/>
        <rFont val="Calibri"/>
        <family val="2"/>
        <scheme val="minor"/>
      </rPr>
      <t>D’ Orleans</t>
    </r>
    <r>
      <rPr>
        <sz val="11"/>
        <color rgb="FF333333"/>
        <rFont val="Arial"/>
        <family val="2"/>
      </rPr>
      <t xml:space="preserve"> , étoit une princesse qui aimoit la magnificence et la trés - grande profusion , c’ est - à - dire , qu’ elle se plaisoit à </t>
    </r>
    <r>
      <rPr>
        <b/>
        <sz val="11"/>
        <color rgb="FFCC3300"/>
        <rFont val="Arial"/>
        <family val="2"/>
      </rPr>
      <t>dépenser</t>
    </r>
    <r>
      <rPr>
        <sz val="11"/>
        <color rgb="FF333333"/>
        <rFont val="Arial"/>
        <family val="2"/>
      </rPr>
      <t xml:space="preserve"> plus que ne portoient ses revenus ordinaires : ainsi il lui falut avoir recours à des moiens étrangers .</t>
    </r>
  </si>
  <si>
    <r>
      <t xml:space="preserve">C’ estoit un grand personnage qui a fort obligé le public , ayant </t>
    </r>
    <r>
      <rPr>
        <b/>
        <sz val="11"/>
        <color rgb="FFCC3300"/>
        <rFont val="Arial"/>
        <family val="2"/>
      </rPr>
      <t>despensé</t>
    </r>
    <r>
      <rPr>
        <sz val="11"/>
        <color rgb="FF333333"/>
        <rFont val="Arial"/>
        <family val="2"/>
      </rPr>
      <t xml:space="preserve"> cent mil escus pour l’ édition de ses oeuvres , et néantmoins , estant devenu vieil et pauvre , après tant de despenses , est mort misérable et presque de faim , ( ... ) .</t>
    </r>
    <r>
      <rPr>
        <sz val="11"/>
        <color rgb="FF000000"/>
        <rFont val="Calibri"/>
        <family val="2"/>
        <scheme val="minor"/>
      </rPr>
      <t xml:space="preserve"> </t>
    </r>
  </si>
  <si>
    <r>
      <t xml:space="preserve">Voici ce qui me tient lieu de vos douze mille francs ; c’ est qu’ étant ici , où je ne </t>
    </r>
    <r>
      <rPr>
        <b/>
        <sz val="11"/>
        <color rgb="FFCC3300"/>
        <rFont val="Arial"/>
        <family val="2"/>
      </rPr>
      <t>dépense</t>
    </r>
    <r>
      <rPr>
        <sz val="11"/>
        <color rgb="FF333333"/>
        <rFont val="Arial"/>
        <family val="2"/>
      </rPr>
      <t xml:space="preserve"> rien , et mon fils se trouvant trop heureux de me payer de cette sorte , j’ envoie à </t>
    </r>
    <r>
      <rPr>
        <sz val="11"/>
        <color rgb="FF000000"/>
        <rFont val="Calibri"/>
        <family val="2"/>
        <scheme val="minor"/>
      </rPr>
      <t>Paris</t>
    </r>
    <r>
      <rPr>
        <sz val="11"/>
        <color rgb="FF333333"/>
        <rFont val="Arial"/>
        <family val="2"/>
      </rPr>
      <t xml:space="preserve"> mon revenu ; sans cela qu’ aurais - je fait?</t>
    </r>
  </si>
  <si>
    <r>
      <t xml:space="preserve">Laisse - moi faire , je veux l’ épouser à ta barbe ; je m’ en vais </t>
    </r>
    <r>
      <rPr>
        <b/>
        <sz val="11"/>
        <color rgb="FFCC3300"/>
        <rFont val="Arial"/>
        <family val="2"/>
      </rPr>
      <t>dépenser</t>
    </r>
    <r>
      <rPr>
        <sz val="11"/>
        <color rgb="FF333333"/>
        <rFont val="Arial"/>
        <family val="2"/>
      </rPr>
      <t xml:space="preserve"> tout mon bien pour m’ en faire aimer ; je lui donnerai des présents , des bijoux , des maisons , des contrats , des cadeaux , des festins , des sérénades ; des sérénades , monsieur le musicien ; et je lui ferai des enfants pour te faire enrager .</t>
    </r>
  </si>
  <si>
    <r>
      <t xml:space="preserve">Tel qui porta des sabots , fait le graue et couche gros , et bien que ce personnage soit vn buste à triple - étage , souuent il joüe en vn iour autant ou plus que la cour , quand elle est bien gouuernée , ne </t>
    </r>
    <r>
      <rPr>
        <b/>
        <sz val="11"/>
        <color rgb="FFC00000"/>
        <rFont val="Calibri"/>
        <family val="2"/>
        <scheme val="minor"/>
      </rPr>
      <t>dépense</t>
    </r>
    <r>
      <rPr>
        <sz val="11"/>
        <color rgb="FF000000"/>
        <rFont val="Calibri"/>
        <family val="2"/>
        <scheme val="minor"/>
      </rPr>
      <t xml:space="preserve"> en vne année : souuent ce qu’ vn coup de dé coûte à ce déuergondé , monte à de si grosses sommes , que cinquante gentilhommes , que cinquante honnestes gens s’ en tiendroient bien opulents .</t>
    </r>
  </si>
  <si>
    <r>
      <t xml:space="preserve">La vie et la fortune sont bien bornées ; on ne vit à </t>
    </r>
    <r>
      <rPr>
        <sz val="11"/>
        <color rgb="FF000000"/>
        <rFont val="Calibri"/>
        <family val="2"/>
        <scheme val="minor"/>
      </rPr>
      <t>Paris</t>
    </r>
    <r>
      <rPr>
        <sz val="11"/>
        <color rgb="FF333333"/>
        <rFont val="Arial"/>
        <family val="2"/>
      </rPr>
      <t xml:space="preserve"> , l’ un portant l’ autre , que vingt - deux à vingt - trois ans ; et l’ un portant l’ autre n’ a tout au plus que 120 livres par an à </t>
    </r>
    <r>
      <rPr>
        <b/>
        <sz val="11"/>
        <color rgb="FFCC3300"/>
        <rFont val="Arial"/>
        <family val="2"/>
      </rPr>
      <t>dépenser</t>
    </r>
    <r>
      <rPr>
        <sz val="11"/>
        <color rgb="FF333333"/>
        <rFont val="Arial"/>
        <family val="2"/>
      </rPr>
      <t xml:space="preserve"> .</t>
    </r>
  </si>
  <si>
    <r>
      <t xml:space="preserve">et c’ est dans ces tems de calamités , que pour opposer des favoris au duc de </t>
    </r>
    <r>
      <rPr>
        <i/>
        <sz val="11"/>
        <color rgb="FF333333"/>
        <rFont val="Arial"/>
        <family val="2"/>
      </rPr>
      <t>Guise</t>
    </r>
    <r>
      <rPr>
        <sz val="11"/>
        <color rgb="FF333333"/>
        <rFont val="Arial"/>
        <family val="2"/>
      </rPr>
      <t xml:space="preserve"> , ayant créé ducs et pairs </t>
    </r>
    <r>
      <rPr>
        <i/>
        <sz val="11"/>
        <color rgb="FF333333"/>
        <rFont val="Arial"/>
        <family val="2"/>
      </rPr>
      <t>Joyeuse</t>
    </r>
    <r>
      <rPr>
        <sz val="11"/>
        <color rgb="FF333333"/>
        <rFont val="Arial"/>
        <family val="2"/>
      </rPr>
      <t xml:space="preserve"> et d’ </t>
    </r>
    <r>
      <rPr>
        <i/>
        <sz val="11"/>
        <color rgb="FF333333"/>
        <rFont val="Arial"/>
        <family val="2"/>
      </rPr>
      <t>Épernon</t>
    </r>
    <r>
      <rPr>
        <sz val="11"/>
        <color rgb="FF333333"/>
        <rFont val="Arial"/>
        <family val="2"/>
      </rPr>
      <t xml:space="preserve"> , et leur ayant donné la préséance sur leurs anciens pairs , il </t>
    </r>
    <r>
      <rPr>
        <b/>
        <sz val="11"/>
        <color rgb="FFCC3300"/>
        <rFont val="Arial"/>
        <family val="2"/>
      </rPr>
      <t>dépense</t>
    </r>
    <r>
      <rPr>
        <sz val="11"/>
        <color rgb="FF333333"/>
        <rFont val="Arial"/>
        <family val="2"/>
      </rPr>
      <t xml:space="preserve"> quatre - millions aux nôces du duc de </t>
    </r>
    <r>
      <rPr>
        <i/>
        <sz val="11"/>
        <color rgb="FF333333"/>
        <rFont val="Arial"/>
        <family val="2"/>
      </rPr>
      <t>Joyeuse</t>
    </r>
    <r>
      <rPr>
        <sz val="11"/>
        <color rgb="FF333333"/>
        <rFont val="Arial"/>
        <family val="2"/>
      </rPr>
      <t xml:space="preserve"> , qu’ il marie à la soeur de la reine sa femme , et qu’ il fait son beau - frére .</t>
    </r>
  </si>
  <si>
    <r>
      <t xml:space="preserve">Beaucoup de gens ressemblent pour le courage , à ces avares qui gémissent à chaque petite somme qu’ ils sont forcés de </t>
    </r>
    <r>
      <rPr>
        <b/>
        <sz val="11"/>
        <color rgb="FFCC3300"/>
        <rFont val="Arial"/>
        <family val="2"/>
      </rPr>
      <t>dépenser</t>
    </r>
    <r>
      <rPr>
        <sz val="11"/>
        <color rgb="FF333333"/>
        <rFont val="Arial"/>
        <family val="2"/>
      </rPr>
      <t xml:space="preserve"> , et qui sont capables d’ en donner une très - grosse sans en être affectés .</t>
    </r>
  </si>
  <si>
    <r>
      <t xml:space="preserve">Non - seulement je </t>
    </r>
    <r>
      <rPr>
        <b/>
        <sz val="11"/>
        <color rgb="FFCC3300"/>
        <rFont val="Arial"/>
        <family val="2"/>
      </rPr>
      <t>dépensois</t>
    </r>
    <r>
      <rPr>
        <sz val="11"/>
        <color rgb="FF333333"/>
        <rFont val="Arial"/>
        <family val="2"/>
      </rPr>
      <t xml:space="preserve"> pour elle tout mon revenu , mais elle me fit faire beaucoup de dettes .</t>
    </r>
  </si>
  <si>
    <r>
      <t xml:space="preserve">Mais outre que j’ aimais ce garçon - là , comme il contribuait à me faire gagner du bien , il me paraissait en droit de m’ aider à le </t>
    </r>
    <r>
      <rPr>
        <b/>
        <sz val="11"/>
        <color rgb="FFCC3300"/>
        <rFont val="Arial"/>
        <family val="2"/>
      </rPr>
      <t>dépenser</t>
    </r>
    <r>
      <rPr>
        <sz val="11"/>
        <color rgb="FF333333"/>
        <rFont val="Arial"/>
        <family val="2"/>
      </rPr>
      <t xml:space="preserve"> .</t>
    </r>
  </si>
  <si>
    <r>
      <t xml:space="preserve">Si l’ on a au - delà , les uns </t>
    </r>
    <r>
      <rPr>
        <b/>
        <sz val="11"/>
        <color rgb="FFCC3300"/>
        <rFont val="Arial"/>
        <family val="2"/>
      </rPr>
      <t>dépenseront</t>
    </r>
    <r>
      <rPr>
        <sz val="11"/>
        <color rgb="FF333333"/>
        <rFont val="Arial"/>
        <family val="2"/>
      </rPr>
      <t xml:space="preserve"> , les autres acquerront , et l’ inégalité s’ établira .</t>
    </r>
  </si>
  <si>
    <r>
      <t xml:space="preserve">Ma femme , lui dit - il , je connois plus d’ une duchesse qui voudroit avoir autant d’ argent à </t>
    </r>
    <r>
      <rPr>
        <b/>
        <sz val="11"/>
        <color rgb="FFCC3300"/>
        <rFont val="Arial"/>
        <family val="2"/>
      </rPr>
      <t>dépenser</t>
    </r>
    <r>
      <rPr>
        <sz val="11"/>
        <color rgb="FF333333"/>
        <rFont val="Arial"/>
        <family val="2"/>
      </rPr>
      <t xml:space="preserve"> que vous .</t>
    </r>
  </si>
  <si>
    <r>
      <t xml:space="preserve">Je ne te dirai rien des généreux sacrifices d’ une société hollandaise , qui proposait gravement un prix de 30 ducats à quiconque établirait une manufacture d’ acier qui rivalisât avec celles d’ </t>
    </r>
    <r>
      <rPr>
        <sz val="11"/>
        <color rgb="FF000000"/>
        <rFont val="Calibri"/>
        <family val="2"/>
        <scheme val="minor"/>
      </rPr>
      <t>Angleterre</t>
    </r>
    <r>
      <rPr>
        <sz val="11"/>
        <color rgb="FF333333"/>
        <rFont val="Arial"/>
        <family val="2"/>
      </rPr>
      <t xml:space="preserve"> , c’ est - à - dire à quiconque serait d’ humeur de </t>
    </r>
    <r>
      <rPr>
        <b/>
        <sz val="11"/>
        <color rgb="FFCC3300"/>
        <rFont val="Arial"/>
        <family val="2"/>
      </rPr>
      <t>dépenser</t>
    </r>
    <r>
      <rPr>
        <sz val="11"/>
        <color rgb="FF333333"/>
        <rFont val="Arial"/>
        <family val="2"/>
      </rPr>
      <t xml:space="preserve"> 300000 livres pour gagner 100 écus .</t>
    </r>
  </si>
  <si>
    <r>
      <t xml:space="preserve">Les ouvriers en soie de 5 à 8 ( J’ ai une note à voir à ce sujet ) , ils </t>
    </r>
    <r>
      <rPr>
        <b/>
        <sz val="11"/>
        <color rgb="FFCC3300"/>
        <rFont val="Arial"/>
        <family val="2"/>
      </rPr>
      <t>dépensent</t>
    </r>
    <r>
      <rPr>
        <sz val="11"/>
        <color rgb="FF333333"/>
        <rFont val="Arial"/>
        <family val="2"/>
      </rPr>
      <t xml:space="preserve"> par jour de 15 à 20 sous ( idem ) , la vie est plus chère ici qu’ à Paris</t>
    </r>
  </si>
  <si>
    <r>
      <t xml:space="preserve">Ce fut alors qu’ il quitta la danseuse , avec laquelle il avait </t>
    </r>
    <r>
      <rPr>
        <b/>
        <sz val="11"/>
        <color rgb="FFCC3300"/>
        <rFont val="Arial"/>
        <family val="2"/>
      </rPr>
      <t>dépensé</t>
    </r>
    <r>
      <rPr>
        <sz val="11"/>
        <color rgb="FF333333"/>
        <rFont val="Arial"/>
        <family val="2"/>
      </rPr>
      <t xml:space="preserve"> 15000 francs en trois semaines , c’ est - à - dire trois fois le double de son revenu annuel ; </t>
    </r>
  </si>
  <si>
    <r>
      <t xml:space="preserve">Il avait , d’ ailleurs , arrêté à l’ avance tout un projet de budget : avec l’ argent que </t>
    </r>
    <r>
      <rPr>
        <sz val="11"/>
        <color rgb="FF000000"/>
        <rFont val="Calibri"/>
        <family val="2"/>
        <scheme val="minor"/>
      </rPr>
      <t>Mme</t>
    </r>
    <r>
      <rPr>
        <sz val="11"/>
        <color rgb="FF333333"/>
        <rFont val="Arial"/>
        <family val="2"/>
      </rPr>
      <t xml:space="preserve"> </t>
    </r>
    <r>
      <rPr>
        <sz val="11"/>
        <color rgb="FF000000"/>
        <rFont val="Calibri"/>
        <family val="2"/>
        <scheme val="minor"/>
      </rPr>
      <t>Verlaque</t>
    </r>
    <r>
      <rPr>
        <sz val="11"/>
        <color rgb="FF333333"/>
        <rFont val="Arial"/>
        <family val="2"/>
      </rPr>
      <t xml:space="preserve"> lui laissait sur ses appointements , et les trente francs d’ une leçon que la belle </t>
    </r>
    <r>
      <rPr>
        <sz val="11"/>
        <color rgb="FF000000"/>
        <rFont val="Calibri"/>
        <family val="2"/>
        <scheme val="minor"/>
      </rPr>
      <t>Normande</t>
    </r>
    <r>
      <rPr>
        <sz val="11"/>
        <color rgb="FF333333"/>
        <rFont val="Arial"/>
        <family val="2"/>
      </rPr>
      <t xml:space="preserve"> lui avait procurée , il calculait qu’ il aurait à </t>
    </r>
    <r>
      <rPr>
        <b/>
        <sz val="11"/>
        <color rgb="FFCC3300"/>
        <rFont val="Arial"/>
        <family val="2"/>
      </rPr>
      <t>dépenser</t>
    </r>
    <r>
      <rPr>
        <sz val="11"/>
        <color rgb="FF333333"/>
        <rFont val="Arial"/>
        <family val="2"/>
      </rPr>
      <t xml:space="preserve"> dix - huit sous à son déjeuner et vingt - six sous à son dîner .</t>
    </r>
  </si>
  <si>
    <r>
      <t xml:space="preserve">Tu comprends , Bernouin , ajouta - t - il , que tout cela est de l’ argent à </t>
    </r>
    <r>
      <rPr>
        <b/>
        <sz val="11"/>
        <color rgb="FFCC3300"/>
        <rFont val="Arial"/>
        <family val="2"/>
      </rPr>
      <t>dépenser</t>
    </r>
    <r>
      <rPr>
        <sz val="11"/>
        <color rgb="FF333333"/>
        <rFont val="Arial"/>
        <family val="2"/>
      </rPr>
      <t xml:space="preserve"> .</t>
    </r>
  </si>
  <si>
    <r>
      <t xml:space="preserve">Burdett a , dit - on , semé plus d’ un demi - million de France pour atteindre au médiocre poste de député ; ne peut - il pas , pour obtenir le trône héréditaire du monde , avancer sur garantie la somme qu’ il </t>
    </r>
    <r>
      <rPr>
        <b/>
        <sz val="11"/>
        <color rgb="FFCC3300"/>
        <rFont val="Arial"/>
        <family val="2"/>
      </rPr>
      <t>dépense</t>
    </r>
    <r>
      <rPr>
        <sz val="11"/>
        <color rgb="FF333333"/>
        <rFont val="Arial"/>
        <family val="2"/>
      </rPr>
      <t xml:space="preserve"> en pure perte pour le grade temporaire de député ?</t>
    </r>
  </si>
  <si>
    <r>
      <t xml:space="preserve">Une discussion , dont je m’ écarte , à propos du prix des dessins et des eaux - fortes que </t>
    </r>
    <r>
      <rPr>
        <sz val="11"/>
        <color rgb="FF000000"/>
        <rFont val="Calibri"/>
        <family val="2"/>
        <scheme val="minor"/>
      </rPr>
      <t>Raffaelli</t>
    </r>
    <r>
      <rPr>
        <sz val="11"/>
        <color rgb="FF333333"/>
        <rFont val="Arial"/>
        <family val="2"/>
      </rPr>
      <t xml:space="preserve"> doit faire pour le volume en question et où il fait intervenir assez ouvrièrement les quinze cents francs qu’ il est tenu de </t>
    </r>
    <r>
      <rPr>
        <b/>
        <sz val="11"/>
        <color rgb="FFCC3300"/>
        <rFont val="Arial"/>
        <family val="2"/>
      </rPr>
      <t>dépenser</t>
    </r>
    <r>
      <rPr>
        <sz val="11"/>
        <color rgb="FF333333"/>
        <rFont val="Arial"/>
        <family val="2"/>
      </rPr>
      <t xml:space="preserve"> par mois .</t>
    </r>
  </si>
  <si>
    <r>
      <t xml:space="preserve">Lorsque la famille d’ un médecin ( le texte porte </t>
    </r>
    <r>
      <rPr>
        <i/>
        <sz val="11"/>
        <color rgb="FF333333"/>
        <rFont val="Arial"/>
        <family val="2"/>
      </rPr>
      <t>d’ un avocat ,</t>
    </r>
    <r>
      <rPr>
        <sz val="11"/>
        <color rgb="FF333333"/>
        <rFont val="Arial"/>
        <family val="2"/>
      </rPr>
      <t xml:space="preserve"> ce qui n’ est pas d’ aussi bon exemple ) a </t>
    </r>
    <r>
      <rPr>
        <b/>
        <sz val="11"/>
        <color rgb="FFCC3300"/>
        <rFont val="Arial"/>
        <family val="2"/>
      </rPr>
      <t>dépensé</t>
    </r>
    <r>
      <rPr>
        <sz val="11"/>
        <color rgb="FF333333"/>
        <rFont val="Arial"/>
        <family val="2"/>
      </rPr>
      <t xml:space="preserve"> pour son éducation 40000 fr , on peut regarder cette somme comme placée à fonds perdu sur sa tête .</t>
    </r>
  </si>
  <si>
    <r>
      <t xml:space="preserve">Ma foi! </t>
    </r>
    <r>
      <rPr>
        <sz val="11"/>
        <color rgb="FF000000"/>
        <rFont val="Calibri"/>
        <family val="2"/>
        <scheme val="minor"/>
      </rPr>
      <t xml:space="preserve">Dit Ganguernet , il y en a un pour vous si vous avez de l’ argent à perdre et de l’ argent à </t>
    </r>
    <r>
      <rPr>
        <b/>
        <sz val="11"/>
        <color rgb="FFCC3300"/>
        <rFont val="Calibri"/>
        <family val="2"/>
        <scheme val="minor"/>
      </rPr>
      <t>dépenser</t>
    </r>
    <r>
      <rPr>
        <sz val="11"/>
        <color rgb="FF000000"/>
        <rFont val="Calibri"/>
        <family val="2"/>
        <scheme val="minor"/>
      </rPr>
      <t xml:space="preserve"> , c’ est - à - dire si vous voulez abandonner le prix de votre place à la diligence , et prendre une berline de poste qui retourne à Paris et qui relaie là - haut .</t>
    </r>
  </si>
  <si>
    <r>
      <t xml:space="preserve">Te doutes - tu que ces millions de roubles qui servent à acheter l’ opinion française sont </t>
    </r>
    <r>
      <rPr>
        <b/>
        <sz val="11"/>
        <color rgb="FFCC3300"/>
        <rFont val="Arial"/>
        <family val="2"/>
      </rPr>
      <t>dépensés</t>
    </r>
    <r>
      <rPr>
        <sz val="11"/>
        <color rgb="FF333333"/>
        <rFont val="Arial"/>
        <family val="2"/>
      </rPr>
      <t xml:space="preserve"> , non seulement avec l’ assentiment cynique du gouvernement français , mais avec sa complicité effective , quotidienne?</t>
    </r>
  </si>
  <si>
    <r>
      <t xml:space="preserve">Combien as - tu </t>
    </r>
    <r>
      <rPr>
        <b/>
        <sz val="11"/>
        <color rgb="FFC00000"/>
        <rFont val="Calibri"/>
        <family val="2"/>
        <scheme val="minor"/>
      </rPr>
      <t>dépensé</t>
    </r>
    <r>
      <rPr>
        <sz val="11"/>
        <color rgb="FF000000"/>
        <rFont val="Calibri"/>
        <family val="2"/>
        <scheme val="minor"/>
      </rPr>
      <t xml:space="preserve"> avec moi?</t>
    </r>
  </si>
  <si>
    <r>
      <t xml:space="preserve">Il ne faudra pas </t>
    </r>
    <r>
      <rPr>
        <b/>
        <sz val="11"/>
        <color rgb="FFCC3300"/>
        <rFont val="Arial"/>
        <family val="2"/>
      </rPr>
      <t>dépenser</t>
    </r>
    <r>
      <rPr>
        <sz val="11"/>
        <color rgb="FF333333"/>
        <rFont val="Arial"/>
        <family val="2"/>
      </rPr>
      <t xml:space="preserve"> plus de vingt francs par semaine , disait - il .</t>
    </r>
  </si>
  <si>
    <r>
      <t xml:space="preserve">La provision de vie qu’ ils avaient faite pendant ces mois où chacun avait mis son âme en veilleuse , ils la </t>
    </r>
    <r>
      <rPr>
        <b/>
        <sz val="11"/>
        <color rgb="FFCC3300"/>
        <rFont val="Arial"/>
        <family val="2"/>
      </rPr>
      <t>dépensaient</t>
    </r>
    <r>
      <rPr>
        <sz val="11"/>
        <color rgb="FF333333"/>
        <rFont val="Arial"/>
        <family val="2"/>
      </rPr>
      <t xml:space="preserve"> ce jour - là qui était comme le jour de leur survie .</t>
    </r>
  </si>
  <si>
    <r>
      <t xml:space="preserve">Privé tout - à - coup des fruits d’ une guerre </t>
    </r>
    <r>
      <rPr>
        <b/>
        <sz val="11"/>
        <color rgb="FFCC3300"/>
        <rFont val="Arial"/>
        <family val="2"/>
      </rPr>
      <t>dispendieuse</t>
    </r>
    <r>
      <rPr>
        <sz val="11"/>
        <color rgb="FF333333"/>
        <rFont val="Arial"/>
        <family val="2"/>
      </rPr>
      <t xml:space="preserve"> , </t>
    </r>
    <r>
      <rPr>
        <sz val="11"/>
        <color rgb="FF000000"/>
        <rFont val="Calibri"/>
        <family val="2"/>
        <scheme val="minor"/>
      </rPr>
      <t>Ali</t>
    </r>
    <r>
      <rPr>
        <sz val="11"/>
        <color rgb="FF333333"/>
        <rFont val="Arial"/>
        <family val="2"/>
      </rPr>
      <t xml:space="preserve"> - </t>
    </r>
    <r>
      <rPr>
        <sz val="11"/>
        <color rgb="FF000000"/>
        <rFont val="Calibri"/>
        <family val="2"/>
        <scheme val="minor"/>
      </rPr>
      <t>Bek</t>
    </r>
    <r>
      <rPr>
        <sz val="11"/>
        <color rgb="FF333333"/>
        <rFont val="Arial"/>
        <family val="2"/>
      </rPr>
      <t xml:space="preserve"> ne renonça pas à ses projets .</t>
    </r>
  </si>
  <si>
    <r>
      <t xml:space="preserve">De quoi vous mêlez - vous , ma chère sœur , de déplacer des ministres , de faire gagner un procès à l’ un , de créer une nouvelle charge </t>
    </r>
    <r>
      <rPr>
        <b/>
        <sz val="11"/>
        <color rgb="FFCC3300"/>
        <rFont val="Arial"/>
        <family val="2"/>
      </rPr>
      <t>dispendieuse</t>
    </r>
    <r>
      <rPr>
        <sz val="11"/>
        <color rgb="FF333333"/>
        <rFont val="Arial"/>
        <family val="2"/>
      </rPr>
      <t xml:space="preserve"> à votre cour ?</t>
    </r>
  </si>
  <si>
    <r>
      <t xml:space="preserve">On m’ eût rendu un grand service , disait - il ; car rien n’ est </t>
    </r>
    <r>
      <rPr>
        <b/>
        <sz val="11"/>
        <color rgb="FFCC3300"/>
        <rFont val="Arial"/>
        <family val="2"/>
      </rPr>
      <t>dispendieux</t>
    </r>
    <r>
      <rPr>
        <sz val="11"/>
        <color rgb="FF333333"/>
        <rFont val="Arial"/>
        <family val="2"/>
      </rPr>
      <t xml:space="preserve"> , ni véritablement inutile comme cette multitude de palais ; </t>
    </r>
  </si>
  <si>
    <r>
      <t>Bouvard</t>
    </r>
    <r>
      <rPr>
        <sz val="11"/>
        <color rgb="FF333333"/>
        <rFont val="Arial"/>
        <family val="2"/>
      </rPr>
      <t xml:space="preserve"> objecta que , pour s’ épargner un déplacement peut - être inutile , et à coup sûr </t>
    </r>
    <r>
      <rPr>
        <b/>
        <sz val="11"/>
        <color rgb="FFCC3300"/>
        <rFont val="Arial"/>
        <family val="2"/>
      </rPr>
      <t>dispendieux</t>
    </r>
    <r>
      <rPr>
        <sz val="11"/>
        <color rgb="FF333333"/>
        <rFont val="Arial"/>
        <family val="2"/>
      </rPr>
      <t xml:space="preserve"> , il convenait de prendre des informations , - et ils écrivirent au maire de l’ endroit une lettre , où ils lui demandaient ce qu’ était devenu un certain </t>
    </r>
    <r>
      <rPr>
        <sz val="11"/>
        <color rgb="FF000000"/>
        <rFont val="Calibri"/>
        <family val="2"/>
        <scheme val="minor"/>
      </rPr>
      <t>Louis</t>
    </r>
    <r>
      <rPr>
        <sz val="11"/>
        <color rgb="FF333333"/>
        <rFont val="Arial"/>
        <family val="2"/>
      </rPr>
      <t xml:space="preserve"> </t>
    </r>
    <r>
      <rPr>
        <sz val="11"/>
        <color rgb="FF000000"/>
        <rFont val="Calibri"/>
        <family val="2"/>
        <scheme val="minor"/>
      </rPr>
      <t>Bloche</t>
    </r>
    <r>
      <rPr>
        <sz val="11"/>
        <color rgb="FF333333"/>
        <rFont val="Arial"/>
        <family val="2"/>
      </rPr>
      <t xml:space="preserve"> .</t>
    </r>
  </si>
  <si>
    <r>
      <t xml:space="preserve">Mais je ne sais si nous saisissons , je ne sais si moi je saisis et ça m’ étonnerait fort que mes confrères saisissent , le rapport entre ce monsieur et le but de votre récent voyage , </t>
    </r>
    <r>
      <rPr>
        <sz val="11"/>
        <color rgb="FF000000"/>
        <rFont val="Calibri"/>
        <family val="2"/>
        <scheme val="minor"/>
      </rPr>
      <t>Monsieur</t>
    </r>
    <r>
      <rPr>
        <sz val="11"/>
        <color rgb="FF333333"/>
        <rFont val="Arial"/>
        <family val="2"/>
      </rPr>
      <t xml:space="preserve"> </t>
    </r>
    <r>
      <rPr>
        <sz val="11"/>
        <color rgb="FF000000"/>
        <rFont val="Calibri"/>
        <family val="2"/>
        <scheme val="minor"/>
      </rPr>
      <t>Louit</t>
    </r>
    <r>
      <rPr>
        <sz val="11"/>
        <color rgb="FF333333"/>
        <rFont val="Arial"/>
        <family val="2"/>
      </rPr>
      <t xml:space="preserve"> , votre récent voyage si bref et - - - passez - moi l’ expression - - - si </t>
    </r>
    <r>
      <rPr>
        <b/>
        <sz val="11"/>
        <color rgb="FFCC3300"/>
        <rFont val="Arial"/>
        <family val="2"/>
      </rPr>
      <t>dispendieux</t>
    </r>
    <r>
      <rPr>
        <sz val="11"/>
        <color rgb="FF333333"/>
        <rFont val="Arial"/>
        <family val="2"/>
      </rPr>
      <t xml:space="preserve"> au littoral atlantique .</t>
    </r>
  </si>
  <si>
    <r>
      <t xml:space="preserve">Pour être astreint à l’ équipement de cavalier , très </t>
    </r>
    <r>
      <rPr>
        <b/>
        <sz val="11"/>
        <color rgb="FFCC3300"/>
        <rFont val="Arial"/>
        <family val="2"/>
      </rPr>
      <t>dispendieux</t>
    </r>
    <r>
      <rPr>
        <sz val="11"/>
        <color rgb="FF333333"/>
        <rFont val="Arial"/>
        <family val="2"/>
      </rPr>
      <t xml:space="preserve"> , vu la nécessité d’ entretenir des écuyers , de nourrir et équiper des chevaux , d’ user d’ armes défensives et offensives coûteuses , il fallait posséder au moins 12 manses ( 120 à 150 hectares ) , donc être un grand propriétaire .</t>
    </r>
  </si>
  <si>
    <r>
      <t xml:space="preserve">Peut - être faut - il penser que les fausses vocations , où il prend le change sur lui - même , sont un dérivatif et qu’ appliquant son énergie à des tâches moins </t>
    </r>
    <r>
      <rPr>
        <b/>
        <sz val="11"/>
        <color rgb="FFCC3300"/>
        <rFont val="Arial"/>
        <family val="2"/>
      </rPr>
      <t>dispendieuses</t>
    </r>
    <r>
      <rPr>
        <sz val="11"/>
        <color rgb="FF333333"/>
        <rFont val="Arial"/>
        <family val="2"/>
      </rPr>
      <t xml:space="preserve"> , elles procurent à celle - ci une détente favorable .</t>
    </r>
  </si>
  <si>
    <r>
      <t xml:space="preserve">La religion d’ État était la Haute - Église , très voisine du catholicisme , que les marchands de la Cité , chez qui la fortune développait en même temps le goût de l’ indépendance et de l’ argent , trouvaient détestable à cause de son principe d’ autorité et de sa liturgie </t>
    </r>
    <r>
      <rPr>
        <b/>
        <sz val="11"/>
        <color rgb="FFCC3300"/>
        <rFont val="Arial"/>
        <family val="2"/>
      </rPr>
      <t>dispendieuse</t>
    </r>
    <r>
      <rPr>
        <sz val="11"/>
        <color rgb="FF333333"/>
        <rFont val="Arial"/>
        <family val="2"/>
      </rPr>
      <t xml:space="preserve"> .</t>
    </r>
  </si>
  <si>
    <r>
      <t xml:space="preserve">Oseriez - vous punir ce sain </t>
    </r>
    <r>
      <rPr>
        <b/>
        <sz val="11"/>
        <color rgb="FFC00000"/>
        <rFont val="Calibri"/>
        <family val="2"/>
        <scheme val="minor"/>
      </rPr>
      <t>emploi des biens</t>
    </r>
    <r>
      <rPr>
        <sz val="11"/>
        <color rgb="FF000000"/>
        <rFont val="Calibri"/>
        <family val="2"/>
        <scheme val="minor"/>
      </rPr>
      <t xml:space="preserve"> qui de vos ennemis vous fait des citoyens?</t>
    </r>
  </si>
  <si>
    <r>
      <t xml:space="preserve">Cette dernière suppose l’ </t>
    </r>
    <r>
      <rPr>
        <b/>
        <sz val="11"/>
        <color rgb="FFCC3300"/>
        <rFont val="Arial"/>
        <family val="2"/>
      </rPr>
      <t>emploi</t>
    </r>
    <r>
      <rPr>
        <sz val="11"/>
        <color rgb="FF333333"/>
        <rFont val="Arial"/>
        <family val="2"/>
      </rPr>
      <t xml:space="preserve"> </t>
    </r>
    <r>
      <rPr>
        <b/>
        <sz val="11"/>
        <color rgb="FFCC3300"/>
        <rFont val="Arial"/>
        <family val="2"/>
      </rPr>
      <t>de</t>
    </r>
    <r>
      <rPr>
        <sz val="11"/>
        <color rgb="FF333333"/>
        <rFont val="Arial"/>
        <family val="2"/>
      </rPr>
      <t xml:space="preserve"> ces </t>
    </r>
    <r>
      <rPr>
        <b/>
        <sz val="11"/>
        <color rgb="FFCC3300"/>
        <rFont val="Arial"/>
        <family val="2"/>
      </rPr>
      <t>biens</t>
    </r>
    <r>
      <rPr>
        <sz val="11"/>
        <color rgb="FF333333"/>
        <rFont val="Arial"/>
        <family val="2"/>
      </rPr>
      <t xml:space="preserve"> que </t>
    </r>
    <r>
      <rPr>
        <sz val="11"/>
        <color rgb="FF000000"/>
        <rFont val="Calibri"/>
        <family val="2"/>
        <scheme val="minor"/>
      </rPr>
      <t>M</t>
    </r>
    <r>
      <rPr>
        <sz val="11"/>
        <color rgb="FF333333"/>
        <rFont val="Arial"/>
        <family val="2"/>
      </rPr>
      <t xml:space="preserve"> </t>
    </r>
    <r>
      <rPr>
        <sz val="11"/>
        <color rgb="FF000000"/>
        <rFont val="Calibri"/>
        <family val="2"/>
        <scheme val="minor"/>
      </rPr>
      <t>Ansiaux</t>
    </r>
    <r>
      <rPr>
        <sz val="11"/>
        <color rgb="FF333333"/>
        <rFont val="Arial"/>
        <family val="2"/>
      </rPr>
      <t xml:space="preserve"> appelait autrefois des biens complémentaires multiples ( énergie , crédit , compétences techniques ) et qui ont le caractère commun de pouvoir être combinés productivement avec un très grand nombre d’ autres biens .</t>
    </r>
  </si>
  <si>
    <r>
      <t xml:space="preserve">Une unité quelconque dresse un plan d’ </t>
    </r>
    <r>
      <rPr>
        <b/>
        <sz val="11"/>
        <color rgb="FFCC3300"/>
        <rFont val="Arial"/>
        <family val="2"/>
      </rPr>
      <t>emploi</t>
    </r>
    <r>
      <rPr>
        <sz val="11"/>
        <color rgb="FF333333"/>
        <rFont val="Arial"/>
        <family val="2"/>
      </rPr>
      <t xml:space="preserve"> </t>
    </r>
    <r>
      <rPr>
        <b/>
        <sz val="11"/>
        <color rgb="FFCC3300"/>
        <rFont val="Arial"/>
        <family val="2"/>
      </rPr>
      <t>des</t>
    </r>
    <r>
      <rPr>
        <sz val="11"/>
        <color rgb="FF333333"/>
        <rFont val="Arial"/>
        <family val="2"/>
      </rPr>
      <t xml:space="preserve"> </t>
    </r>
    <r>
      <rPr>
        <b/>
        <sz val="11"/>
        <color rgb="FFCC3300"/>
        <rFont val="Arial"/>
        <family val="2"/>
      </rPr>
      <t>biens</t>
    </r>
    <r>
      <rPr>
        <sz val="11"/>
        <color rgb="FF333333"/>
        <rFont val="Arial"/>
        <family val="2"/>
      </rPr>
      <t xml:space="preserve"> caractérisable par un volume et une structure , c’ est - à - dire par une quantité totale et des relations entre quantités constitutives .</t>
    </r>
  </si>
  <si>
    <r>
      <t>Cette condition d’ optimum est remplie quand la concurrence est pure et parfaite .</t>
    </r>
    <r>
      <rPr>
        <sz val="11"/>
        <color rgb="FF000000"/>
        <rFont val="Calibri"/>
        <family val="2"/>
        <scheme val="minor"/>
      </rPr>
      <t xml:space="preserve"> Pour que la </t>
    </r>
    <r>
      <rPr>
        <i/>
        <sz val="11"/>
        <color rgb="FF000000"/>
        <rFont val="Calibri"/>
        <family val="2"/>
        <scheme val="minor"/>
      </rPr>
      <t>condition d’ optimum lié</t>
    </r>
    <r>
      <rPr>
        <sz val="11"/>
        <color rgb="FF000000"/>
        <rFont val="Calibri"/>
        <family val="2"/>
        <scheme val="minor"/>
      </rPr>
      <t xml:space="preserve"> entre les deux économies communicantes soit remplie , il faut que - compte tenu de la servitude de l’ immobilité des facteurs - les </t>
    </r>
    <r>
      <rPr>
        <b/>
        <sz val="11"/>
        <color rgb="FFCC3300"/>
        <rFont val="Calibri"/>
        <family val="2"/>
        <scheme val="minor"/>
      </rPr>
      <t>emplois</t>
    </r>
    <r>
      <rPr>
        <sz val="11"/>
        <color rgb="FF000000"/>
        <rFont val="Calibri"/>
        <family val="2"/>
        <scheme val="minor"/>
      </rPr>
      <t xml:space="preserve"> </t>
    </r>
    <r>
      <rPr>
        <b/>
        <sz val="11"/>
        <color rgb="FFCC3300"/>
        <rFont val="Calibri"/>
        <family val="2"/>
        <scheme val="minor"/>
      </rPr>
      <t>de</t>
    </r>
    <r>
      <rPr>
        <sz val="11"/>
        <color rgb="FF000000"/>
        <rFont val="Calibri"/>
        <family val="2"/>
        <scheme val="minor"/>
      </rPr>
      <t xml:space="preserve"> </t>
    </r>
    <r>
      <rPr>
        <b/>
        <sz val="11"/>
        <color rgb="FFCC3300"/>
        <rFont val="Calibri"/>
        <family val="2"/>
        <scheme val="minor"/>
      </rPr>
      <t>biens</t>
    </r>
    <r>
      <rPr>
        <sz val="11"/>
        <color rgb="FF000000"/>
        <rFont val="Calibri"/>
        <family val="2"/>
        <scheme val="minor"/>
      </rPr>
      <t xml:space="preserve"> et de services que mettent en jeu les relations "extérieures " soient pour chaque unité , tels que l’ avantage comparatif de l’ acte d’ emploi soit maximé ou le coût comparatif minimé</t>
    </r>
  </si>
  <si>
    <r>
      <t xml:space="preserve">Si par peine , et sueur , et par fidelité , Par humble servitude , et longue patience , </t>
    </r>
    <r>
      <rPr>
        <b/>
        <sz val="11"/>
        <color rgb="FFC00000"/>
        <rFont val="Calibri"/>
        <family val="2"/>
        <scheme val="minor"/>
      </rPr>
      <t>Employer</t>
    </r>
    <r>
      <rPr>
        <sz val="11"/>
        <color rgb="FF000000"/>
        <rFont val="Calibri"/>
        <family val="2"/>
        <scheme val="minor"/>
      </rPr>
      <t xml:space="preserve"> corps , et </t>
    </r>
    <r>
      <rPr>
        <b/>
        <sz val="11"/>
        <color rgb="FFC00000"/>
        <rFont val="Calibri"/>
        <family val="2"/>
        <scheme val="minor"/>
      </rPr>
      <t>biens</t>
    </r>
    <r>
      <rPr>
        <sz val="11"/>
        <color rgb="FF000000"/>
        <rFont val="Calibri"/>
        <family val="2"/>
        <scheme val="minor"/>
      </rPr>
      <t xml:space="preserve"> , esprit , et conscience , Et du tout mespriser sa propre utilité , Si pour n’ avoir jamais par importunité Demandé benefice , ou autre recompense , On se doit enrichir , j’ auray ( comme je pense ) Quelque bien à la fin , car je l’ ay merité .</t>
    </r>
  </si>
  <si>
    <r>
      <t xml:space="preserve">non , je vous dis encor que je le feray pendre , deussay - je à cet effet </t>
    </r>
    <r>
      <rPr>
        <b/>
        <sz val="11"/>
        <color rgb="FFC00000"/>
        <rFont val="Calibri"/>
        <family val="2"/>
        <scheme val="minor"/>
      </rPr>
      <t>employer</t>
    </r>
    <r>
      <rPr>
        <sz val="11"/>
        <color rgb="FF000000"/>
        <rFont val="Calibri"/>
        <family val="2"/>
        <scheme val="minor"/>
      </rPr>
      <t xml:space="preserve"> tout mon </t>
    </r>
    <r>
      <rPr>
        <b/>
        <sz val="11"/>
        <color rgb="FFC00000"/>
        <rFont val="Calibri"/>
        <family val="2"/>
        <scheme val="minor"/>
      </rPr>
      <t>bien</t>
    </r>
    <r>
      <rPr>
        <sz val="11"/>
        <color rgb="FF000000"/>
        <rFont val="Calibri"/>
        <family val="2"/>
        <scheme val="minor"/>
      </rPr>
      <t xml:space="preserve"> . </t>
    </r>
  </si>
  <si>
    <r>
      <t xml:space="preserve">Dix mille écus , sire! </t>
    </r>
    <r>
      <rPr>
        <sz val="11"/>
        <color rgb="FF000000"/>
        <rFont val="Calibri"/>
        <family val="2"/>
        <scheme val="minor"/>
      </rPr>
      <t xml:space="preserve">Il en faudroit plus de soixante et dix pour payer ce que mon oncle a </t>
    </r>
    <r>
      <rPr>
        <b/>
        <sz val="11"/>
        <color rgb="FFCC3300"/>
        <rFont val="Calibri"/>
        <family val="2"/>
        <scheme val="minor"/>
      </rPr>
      <t>employé</t>
    </r>
    <r>
      <rPr>
        <sz val="11"/>
        <color rgb="FF000000"/>
        <rFont val="Calibri"/>
        <family val="2"/>
        <scheme val="minor"/>
      </rPr>
      <t xml:space="preserve"> de son </t>
    </r>
    <r>
      <rPr>
        <b/>
        <sz val="11"/>
        <color rgb="FFCC3300"/>
        <rFont val="Calibri"/>
        <family val="2"/>
        <scheme val="minor"/>
      </rPr>
      <t>bien</t>
    </r>
    <r>
      <rPr>
        <sz val="11"/>
        <color rgb="FF000000"/>
        <rFont val="Calibri"/>
        <family val="2"/>
        <scheme val="minor"/>
      </rPr>
      <t xml:space="preserve"> en sa charge et au Fort - Louis au service de votre majesté ; </t>
    </r>
  </si>
  <si>
    <r>
      <t xml:space="preserve">Et si cela est , voulez - vous </t>
    </r>
    <r>
      <rPr>
        <b/>
        <sz val="11"/>
        <color rgb="FFCC3300"/>
        <rFont val="Arial"/>
        <family val="2"/>
      </rPr>
      <t>employer</t>
    </r>
    <r>
      <rPr>
        <sz val="11"/>
        <color rgb="FF333333"/>
        <rFont val="Arial"/>
        <family val="2"/>
      </rPr>
      <t xml:space="preserve"> vostre </t>
    </r>
    <r>
      <rPr>
        <b/>
        <sz val="11"/>
        <color rgb="FFCC3300"/>
        <rFont val="Arial"/>
        <family val="2"/>
      </rPr>
      <t>bien</t>
    </r>
    <r>
      <rPr>
        <sz val="11"/>
        <color rgb="FF333333"/>
        <rFont val="Arial"/>
        <family val="2"/>
      </rPr>
      <t xml:space="preserve"> et vostre fortune , pour maintenir une si honteuse tyrannie , et vous embarquer en ceste guerre , dans laquelle vous ne pouvez pas seulement esperer des blessures honnestes , ny une mort innocente .</t>
    </r>
  </si>
  <si>
    <r>
      <t xml:space="preserve">Il y en a un grand nombre d’ autres qui , après avoir persévéré dans cette condition un temps considérable avant d’ endurer la mort pour la confession du nom de Jésus - Christ , doivent aussi être mises à ce rang , comme les saintes Apolline , Pudentiane , Praxède et plusieurs autres qui , chargées d’ années et de mérite , pendant la persécution des Empereurs , </t>
    </r>
    <r>
      <rPr>
        <b/>
        <sz val="11"/>
        <color rgb="FFCC3300"/>
        <rFont val="Arial"/>
        <family val="2"/>
      </rPr>
      <t>employaient</t>
    </r>
    <r>
      <rPr>
        <sz val="11"/>
        <color rgb="FF333333"/>
        <rFont val="Arial"/>
        <family val="2"/>
      </rPr>
      <t xml:space="preserve"> leurs </t>
    </r>
    <r>
      <rPr>
        <b/>
        <sz val="11"/>
        <color rgb="FFCC3300"/>
        <rFont val="Arial"/>
        <family val="2"/>
      </rPr>
      <t>biens</t>
    </r>
    <r>
      <rPr>
        <sz val="11"/>
        <color rgb="FF333333"/>
        <rFont val="Arial"/>
        <family val="2"/>
      </rPr>
      <t xml:space="preserve"> et leurs personnes à soulager les Martyrs dans leurs nécessités , les visitaient dans les prisons pour panser leurs plaies , et pour leur rendre les services qui pouvaient les soulager dans les persécutions qu’ ils souffraient pour la Foi , sans être intimidées par les menaces des tyrans .</t>
    </r>
  </si>
  <si>
    <r>
      <t xml:space="preserve">À votre âge , lui dis - je , qui semble approcher de quarante ans , je ne penserois à réparer ma fortune par le mariage , que pour mettre au monde des enfans dignes de leur origine , et pour </t>
    </r>
    <r>
      <rPr>
        <b/>
        <sz val="11"/>
        <color rgb="FFCC3300"/>
        <rFont val="Arial"/>
        <family val="2"/>
      </rPr>
      <t>employer</t>
    </r>
    <r>
      <rPr>
        <sz val="11"/>
        <color rgb="FF333333"/>
        <rFont val="Arial"/>
        <family val="2"/>
      </rPr>
      <t xml:space="preserve"> mon </t>
    </r>
    <r>
      <rPr>
        <b/>
        <sz val="11"/>
        <color rgb="FFCC3300"/>
        <rFont val="Arial"/>
        <family val="2"/>
      </rPr>
      <t>bien</t>
    </r>
    <r>
      <rPr>
        <sz val="11"/>
        <color rgb="FF333333"/>
        <rFont val="Arial"/>
        <family val="2"/>
      </rPr>
      <t xml:space="preserve"> à les élever dans la même vue .</t>
    </r>
  </si>
  <si>
    <r>
      <t xml:space="preserve">à quel usage plus satisfaisant pourrois - je </t>
    </r>
    <r>
      <rPr>
        <b/>
        <sz val="11"/>
        <color rgb="FFCC3300"/>
        <rFont val="Arial"/>
        <family val="2"/>
      </rPr>
      <t>employer</t>
    </r>
    <r>
      <rPr>
        <sz val="11"/>
        <color rgb="FF333333"/>
        <rFont val="Arial"/>
        <family val="2"/>
      </rPr>
      <t xml:space="preserve"> les grands </t>
    </r>
    <r>
      <rPr>
        <b/>
        <sz val="11"/>
        <color rgb="FFCC3300"/>
        <rFont val="Arial"/>
        <family val="2"/>
      </rPr>
      <t>biens</t>
    </r>
    <r>
      <rPr>
        <sz val="11"/>
        <color rgb="FF333333"/>
        <rFont val="Arial"/>
        <family val="2"/>
      </rPr>
      <t xml:space="preserve"> dont je jouis?</t>
    </r>
  </si>
  <si>
    <r>
      <t xml:space="preserve">On peut encore reconnaître par ce qui est écrit dans les Actes des Apôtres ( Ac . 21 ) qu’ il y avait à Joppé une femme nommée Dorcas qui </t>
    </r>
    <r>
      <rPr>
        <b/>
        <sz val="11"/>
        <color rgb="FFCC3300"/>
        <rFont val="Arial"/>
        <family val="2"/>
      </rPr>
      <t>employait</t>
    </r>
    <r>
      <rPr>
        <sz val="11"/>
        <color rgb="FF333333"/>
        <rFont val="Arial"/>
        <family val="2"/>
      </rPr>
      <t xml:space="preserve"> son </t>
    </r>
    <r>
      <rPr>
        <b/>
        <sz val="11"/>
        <color rgb="FFCC3300"/>
        <rFont val="Arial"/>
        <family val="2"/>
      </rPr>
      <t>bien</t>
    </r>
    <r>
      <rPr>
        <sz val="11"/>
        <color rgb="FF333333"/>
        <rFont val="Arial"/>
        <family val="2"/>
      </rPr>
      <t xml:space="preserve"> en aumônes et qui passait sa vie en toutes sortes de bonnes oeuvres .</t>
    </r>
  </si>
  <si>
    <r>
      <t xml:space="preserve">Les hommes sont supérieurs aux femmes à cause des qualités par lesquelles Dieu a élevé ceux - là au - dessus de celles - ci , et parce que les hommes </t>
    </r>
    <r>
      <rPr>
        <b/>
        <sz val="11"/>
        <color rgb="FFCC3300"/>
        <rFont val="Arial"/>
        <family val="2"/>
      </rPr>
      <t>emploient</t>
    </r>
    <r>
      <rPr>
        <sz val="11"/>
        <color rgb="FF333333"/>
        <rFont val="Arial"/>
        <family val="2"/>
      </rPr>
      <t xml:space="preserve"> leurs </t>
    </r>
    <r>
      <rPr>
        <b/>
        <sz val="11"/>
        <color rgb="FFCC3300"/>
        <rFont val="Arial"/>
        <family val="2"/>
      </rPr>
      <t>biens</t>
    </r>
    <r>
      <rPr>
        <sz val="11"/>
        <color rgb="FF333333"/>
        <rFont val="Arial"/>
        <family val="2"/>
      </rPr>
      <t xml:space="preserve"> pour doter les femmes .</t>
    </r>
  </si>
  <si>
    <r>
      <t xml:space="preserve">Il reste les gentilshommes et privilegiez de la campagne des païs d’ aide dont on peut faire le même raisonnement que des tailles , puisque la ruïne de la consommation leur est également préjudiciable , étans tous possesseurs de fonds , mais indépendemment de cette raison generale , ils y gagneront encore le double , en considerant l’ argent qui sortoit de leur bourse , puisque n’ y en aiant aucun qui achetât ou qui ne vendît des boissons dans l’ un ou l’ autre cas , il est impossible qu’ il ne lui </t>
    </r>
    <r>
      <rPr>
        <b/>
        <sz val="11"/>
        <color rgb="FFCC3300"/>
        <rFont val="Arial"/>
        <family val="2"/>
      </rPr>
      <t>en</t>
    </r>
    <r>
      <rPr>
        <sz val="11"/>
        <color rgb="FF333333"/>
        <rFont val="Arial"/>
        <family val="2"/>
      </rPr>
      <t xml:space="preserve"> </t>
    </r>
    <r>
      <rPr>
        <b/>
        <sz val="11"/>
        <color rgb="FFCC3300"/>
        <rFont val="Arial"/>
        <family val="2"/>
      </rPr>
      <t>coûtat</t>
    </r>
    <r>
      <rPr>
        <sz val="11"/>
        <color rgb="FF333333"/>
        <rFont val="Arial"/>
        <family val="2"/>
      </rPr>
      <t xml:space="preserve"> quarante ou cinquante livres par an , et par la reduction par cheminée , mettant les choses sur le pied d’ une consommation qui attirât une pareille somme par les droits d’ aide , cela n’ iroit qu’ à vingt - cinq ou trente livres .</t>
    </r>
  </si>
  <si>
    <r>
      <t xml:space="preserve">Tout surpris qu’ il en est : "s’ il ne veut s’ arrêter , dit - il , on me paiera ce qu’ il m’ </t>
    </r>
    <r>
      <rPr>
        <b/>
        <sz val="11"/>
        <color rgb="FFCC3300"/>
        <rFont val="Arial"/>
        <family val="2"/>
      </rPr>
      <t>en</t>
    </r>
    <r>
      <rPr>
        <sz val="11"/>
        <color rgb="FF333333"/>
        <rFont val="Arial"/>
        <family val="2"/>
      </rPr>
      <t xml:space="preserve"> va </t>
    </r>
    <r>
      <rPr>
        <b/>
        <sz val="11"/>
        <color rgb="FFCC3300"/>
        <rFont val="Arial"/>
        <family val="2"/>
      </rPr>
      <t>coûter</t>
    </r>
    <r>
      <rPr>
        <sz val="11"/>
        <color rgb="FF333333"/>
        <rFont val="Arial"/>
        <family val="2"/>
      </rPr>
      <t xml:space="preserve"> ."</t>
    </r>
  </si>
  <si>
    <r>
      <t xml:space="preserve">Je vous prie avec les mêmes instances que s’ il s’ agissait de ma propre soeur , de vous donner tous les mouvements possibles pour lui trouver dans notre ville quelque chose qui convienne à son personnel , à sa naissance et à son éducation ; qu’ il ne lui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rien jusque - là , je vous tiendrai compte de tout à la première vue .</t>
    </r>
  </si>
  <si>
    <r>
      <t xml:space="preserve">Tout le monde convient aujourd’ hui , que c’ est le baron de </t>
    </r>
    <r>
      <rPr>
        <sz val="11"/>
        <color rgb="FF000000"/>
        <rFont val="Calibri"/>
        <family val="2"/>
        <scheme val="minor"/>
      </rPr>
      <t>Newhoff</t>
    </r>
    <r>
      <rPr>
        <sz val="11"/>
        <color rgb="FF333333"/>
        <rFont val="Arial"/>
        <family val="2"/>
      </rPr>
      <t xml:space="preserve"> , né dans le comté de la </t>
    </r>
    <r>
      <rPr>
        <sz val="11"/>
        <color rgb="FF000000"/>
        <rFont val="Calibri"/>
        <family val="2"/>
        <scheme val="minor"/>
      </rPr>
      <t>Mark</t>
    </r>
    <r>
      <rPr>
        <sz val="11"/>
        <color rgb="FF333333"/>
        <rFont val="Arial"/>
        <family val="2"/>
      </rPr>
      <t xml:space="preserve"> , sujet du roi de </t>
    </r>
    <r>
      <rPr>
        <sz val="11"/>
        <color rgb="FF000000"/>
        <rFont val="Calibri"/>
        <family val="2"/>
        <scheme val="minor"/>
      </rPr>
      <t>Prusse</t>
    </r>
    <r>
      <rPr>
        <sz val="11"/>
        <color rgb="FF333333"/>
        <rFont val="Arial"/>
        <family val="2"/>
      </rPr>
      <t xml:space="preserve"> ; et la curiosité du public n’ est plus excitée que par l’ envie de découvrir quel est le puissant magicien qui récompense si bien un chevalier - errant ; et cela , sans qu’ il lui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rien du sien .</t>
    </r>
  </si>
  <si>
    <r>
      <t xml:space="preserve">ainsi il n’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rien au roi , ce dédommagement - là est pris sur des terres que les hollandois et l’ empereur prétendoient avoir par le traité de paix .</t>
    </r>
  </si>
  <si>
    <r>
      <t xml:space="preserve">Mais la présidente </t>
    </r>
    <r>
      <rPr>
        <sz val="11"/>
        <color rgb="FF000000"/>
        <rFont val="Calibri"/>
        <family val="2"/>
        <scheme val="minor"/>
      </rPr>
      <t>Pommereu</t>
    </r>
    <r>
      <rPr>
        <sz val="11"/>
        <color rgb="FF333333"/>
        <rFont val="Arial"/>
        <family val="2"/>
      </rPr>
      <t xml:space="preserve"> , qui l’ aimait à l’ adoration , engagea tous ses diamans pour lui faire tenir les écrits qu’ on lui adressait ; et il </t>
    </r>
    <r>
      <rPr>
        <b/>
        <sz val="11"/>
        <color rgb="FFCC3300"/>
        <rFont val="Arial"/>
        <family val="2"/>
      </rPr>
      <t>en</t>
    </r>
    <r>
      <rPr>
        <sz val="11"/>
        <color rgb="FF333333"/>
        <rFont val="Arial"/>
        <family val="2"/>
      </rPr>
      <t xml:space="preserve"> </t>
    </r>
    <r>
      <rPr>
        <b/>
        <sz val="11"/>
        <color rgb="FFCC3300"/>
        <rFont val="Arial"/>
        <family val="2"/>
      </rPr>
      <t>coûta</t>
    </r>
    <r>
      <rPr>
        <sz val="11"/>
        <color rgb="FF333333"/>
        <rFont val="Arial"/>
        <family val="2"/>
      </rPr>
      <t xml:space="preserve"> cinq cents écus ( ce serait plus de mille aujourd’ hui pour celui qui se chargea de lui donner le premier billet qu’ on lui envoya .</t>
    </r>
  </si>
  <si>
    <r>
      <t xml:space="preserve">M . Coumbes ne fut guère moins satisfait . Non pas que les yeux de la belle Arlésienne eussent éveillé quelques désirs dans son coeur , non pas qu’ il nourrît à l’ endroit de la jeune femme quelque pensée déshonnête ; son coeur , réfractaire à l’ amour , ne s’ échauffait pas si facilement ; mais parce que ses malheurs l’ avaient touché autant qu’ il était susceptible de s’ affecter de ce qui ne le regardait point ; parce qu’ il lui était agréable d’ obliger ceux qu’ il aimait sans qu’ il </t>
    </r>
    <r>
      <rPr>
        <b/>
        <sz val="11"/>
        <color rgb="FFC00000"/>
        <rFont val="Calibri"/>
        <family val="2"/>
        <scheme val="minor"/>
      </rPr>
      <t>en coutât</t>
    </r>
    <r>
      <rPr>
        <sz val="11"/>
        <color rgb="FF000000"/>
        <rFont val="Calibri"/>
        <family val="2"/>
        <scheme val="minor"/>
      </rPr>
      <t xml:space="preserve"> rien à sa bourse , et enfin , faut - il le dire? parce qu’ il n’ aurait pas trouvé à Marseille une seule servante qui se contentât des gages qu’ il comptait donner à Millette .</t>
    </r>
  </si>
  <si>
    <r>
      <t xml:space="preserve">Il y a long - tems qu’ on a dit qu’ il </t>
    </r>
    <r>
      <rPr>
        <b/>
        <sz val="11"/>
        <color rgb="FFCC3300"/>
        <rFont val="Arial"/>
        <family val="2"/>
      </rPr>
      <t>en</t>
    </r>
    <r>
      <rPr>
        <sz val="11"/>
        <color rgb="FF333333"/>
        <rFont val="Arial"/>
        <family val="2"/>
      </rPr>
      <t xml:space="preserve"> </t>
    </r>
    <r>
      <rPr>
        <b/>
        <sz val="11"/>
        <color rgb="FFCC3300"/>
        <rFont val="Arial"/>
        <family val="2"/>
      </rPr>
      <t>coûtait</t>
    </r>
    <r>
      <rPr>
        <sz val="11"/>
        <color rgb="FF333333"/>
        <rFont val="Arial"/>
        <family val="2"/>
      </rPr>
      <t xml:space="preserve"> plus cher pour alimenter un vice que pour élever deux enfans .</t>
    </r>
  </si>
  <si>
    <r>
      <t xml:space="preserve">Parlez , Lorenza , parlez , dût - il m’ </t>
    </r>
    <r>
      <rPr>
        <b/>
        <sz val="11"/>
        <color rgb="FFCC3300"/>
        <rFont val="Arial"/>
        <family val="2"/>
      </rPr>
      <t>en</t>
    </r>
    <r>
      <rPr>
        <sz val="11"/>
        <color rgb="FF333333"/>
        <rFont val="Arial"/>
        <family val="2"/>
      </rPr>
      <t xml:space="preserve"> </t>
    </r>
    <r>
      <rPr>
        <b/>
        <sz val="11"/>
        <color rgb="FFCC3300"/>
        <rFont val="Arial"/>
        <family val="2"/>
      </rPr>
      <t>coûter</t>
    </r>
    <r>
      <rPr>
        <sz val="11"/>
        <color rgb="FF333333"/>
        <rFont val="Arial"/>
        <family val="2"/>
      </rPr>
      <t xml:space="preserve"> toute ma fortune , dût - il m’ en coûter la moitié de la vie .</t>
    </r>
  </si>
  <si>
    <r>
      <t xml:space="preserve">Quand on connaîtrait exactement la quantité et la qualité , et par suite la valeur de toutes les marchandises importées et exportées dans le cours d’ une année , il faudrait encore savoir combien il </t>
    </r>
    <r>
      <rPr>
        <b/>
        <sz val="11"/>
        <color rgb="FFCC3300"/>
        <rFont val="Arial"/>
        <family val="2"/>
      </rPr>
      <t>en</t>
    </r>
    <r>
      <rPr>
        <sz val="11"/>
        <color rgb="FF333333"/>
        <rFont val="Arial"/>
        <family val="2"/>
      </rPr>
      <t xml:space="preserve"> a </t>
    </r>
    <r>
      <rPr>
        <b/>
        <sz val="11"/>
        <color rgb="FFCC3300"/>
        <rFont val="Arial"/>
        <family val="2"/>
      </rPr>
      <t>coûté</t>
    </r>
    <r>
      <rPr>
        <sz val="11"/>
        <color rgb="FF333333"/>
        <rFont val="Arial"/>
        <family val="2"/>
      </rPr>
      <t xml:space="preserve"> pendant cette même année à tous les négociants du pays pour opérer ces transports , c’ est - à - dire , tout ce qu’ ils ont dépensé en commis , en agents , en vaisseaux , en agrès , en nourriture et en paiement d’ équipages et de rouliers , jusqu’ à ce que chaque chose soit arrivée à sa dernière destination .</t>
    </r>
  </si>
  <si>
    <r>
      <t xml:space="preserve">Croyez - vous donc qu’ il ne m’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rien et que je vais m’ amuser tout seul?</t>
    </r>
  </si>
  <si>
    <r>
      <t xml:space="preserve">Jadis il lui </t>
    </r>
    <r>
      <rPr>
        <b/>
        <sz val="11"/>
        <color rgb="FFCC3300"/>
        <rFont val="Arial"/>
        <family val="2"/>
      </rPr>
      <t>en</t>
    </r>
    <r>
      <rPr>
        <sz val="11"/>
        <color rgb="FF333333"/>
        <rFont val="Arial"/>
        <family val="2"/>
      </rPr>
      <t xml:space="preserve"> </t>
    </r>
    <r>
      <rPr>
        <b/>
        <sz val="11"/>
        <color rgb="FFCC3300"/>
        <rFont val="Arial"/>
        <family val="2"/>
      </rPr>
      <t>coûtait</t>
    </r>
    <r>
      <rPr>
        <sz val="11"/>
        <color rgb="FF333333"/>
        <rFont val="Arial"/>
        <family val="2"/>
      </rPr>
      <t xml:space="preserve"> , disait - il , annuellement , pour de simples traductions , cent mille écus , et encore les avait - il bien à point nommé?</t>
    </r>
  </si>
  <si>
    <r>
      <t xml:space="preserve">Le duc fit confirmer par l’ empereur son étrange jugement dans l’ affaire de Gueldre , et s’ en fit donner l’ investiture ; il lui </t>
    </r>
    <r>
      <rPr>
        <b/>
        <sz val="11"/>
        <color rgb="FFCC3300"/>
        <rFont val="Arial"/>
        <family val="2"/>
      </rPr>
      <t>en</t>
    </r>
    <r>
      <rPr>
        <sz val="11"/>
        <color rgb="FF333333"/>
        <rFont val="Arial"/>
        <family val="2"/>
      </rPr>
      <t xml:space="preserve"> </t>
    </r>
    <r>
      <rPr>
        <b/>
        <sz val="11"/>
        <color rgb="FFCC3300"/>
        <rFont val="Arial"/>
        <family val="2"/>
      </rPr>
      <t>coûta</t>
    </r>
    <r>
      <rPr>
        <sz val="11"/>
        <color rgb="FF333333"/>
        <rFont val="Arial"/>
        <family val="2"/>
      </rPr>
      <t xml:space="preserve"> , dit - on , quatre - vingt mille florins .</t>
    </r>
  </si>
  <si>
    <r>
      <t xml:space="preserve">Cela conduit au système d’ exploitation des arabes bédouins qui arrêtent une caravane , et s’ emparent des marchandises qu’ elle transporte , sans qu’ il leur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autre chose , disent - ils , que quelques jours d’ embuscade et quelques livres de poudre à tirer .</t>
    </r>
  </si>
  <si>
    <r>
      <t xml:space="preserve">Faites - vous recommander à un maniote un peu puissant : vous parcourrez tout le pays sans qu’ il vous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rien .</t>
    </r>
  </si>
  <si>
    <r>
      <t xml:space="preserve">A Pontivy , l’ avocat Guépin et le négociant Brélivet refusent de tapisser leurs maisons au passage de la procession de la Fête - Dieu ; il leur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dix livres d’ amende .</t>
    </r>
  </si>
  <si>
    <r>
      <t xml:space="preserve">pour qu’ un homme soit au - dessus de l’ humanité , il </t>
    </r>
    <r>
      <rPr>
        <b/>
        <sz val="11"/>
        <color rgb="FFCC3300"/>
        <rFont val="Arial"/>
        <family val="2"/>
      </rPr>
      <t>en</t>
    </r>
    <r>
      <rPr>
        <sz val="11"/>
        <color rgb="FF333333"/>
        <rFont val="Arial"/>
        <family val="2"/>
      </rPr>
      <t xml:space="preserve"> </t>
    </r>
    <r>
      <rPr>
        <b/>
        <sz val="11"/>
        <color rgb="FFCC3300"/>
        <rFont val="Arial"/>
        <family val="2"/>
      </rPr>
      <t>coûte</t>
    </r>
    <r>
      <rPr>
        <sz val="11"/>
        <color rgb="FF333333"/>
        <rFont val="Arial"/>
        <family val="2"/>
      </rPr>
      <t xml:space="preserve"> trop cher à tous les autres .</t>
    </r>
  </si>
  <si>
    <r>
      <t xml:space="preserve">Est - il vrai , comme l’ assure Louis , que la duchesse De Bouillon ait loué les deux salles de l’ hôtel de Bourgogne et du palais - royal , pour les six premières représentations , et qu’ il lui </t>
    </r>
    <r>
      <rPr>
        <b/>
        <sz val="11"/>
        <color rgb="FFCC3300"/>
        <rFont val="Arial"/>
        <family val="2"/>
      </rPr>
      <t>en</t>
    </r>
    <r>
      <rPr>
        <sz val="11"/>
        <color rgb="FF333333"/>
        <rFont val="Arial"/>
        <family val="2"/>
      </rPr>
      <t xml:space="preserve"> </t>
    </r>
    <r>
      <rPr>
        <b/>
        <sz val="11"/>
        <color rgb="FFCC3300"/>
        <rFont val="Arial"/>
        <family val="2"/>
      </rPr>
      <t>coûta</t>
    </r>
    <r>
      <rPr>
        <sz val="11"/>
        <color rgb="FF333333"/>
        <rFont val="Arial"/>
        <family val="2"/>
      </rPr>
      <t xml:space="preserve"> quinze mille livres?</t>
    </r>
  </si>
  <si>
    <r>
      <t xml:space="preserve">Quel geste , s’ il ne vous </t>
    </r>
    <r>
      <rPr>
        <b/>
        <sz val="11"/>
        <color rgb="FFCC3300"/>
        <rFont val="Arial"/>
        <family val="2"/>
      </rPr>
      <t>en</t>
    </r>
    <r>
      <rPr>
        <sz val="11"/>
        <color rgb="FF333333"/>
        <rFont val="Arial"/>
        <family val="2"/>
      </rPr>
      <t xml:space="preserve"> </t>
    </r>
    <r>
      <rPr>
        <b/>
        <sz val="11"/>
        <color rgb="FFCC3300"/>
        <rFont val="Arial"/>
        <family val="2"/>
      </rPr>
      <t>coûtait</t>
    </r>
    <r>
      <rPr>
        <sz val="11"/>
        <color rgb="FF333333"/>
        <rFont val="Arial"/>
        <family val="2"/>
      </rPr>
      <t xml:space="preserve"> trop , donnerait son prix à toute cette aventure , m’ élèverait à la hauteur de ma pensée qui vous suggère de l’ accomplir et , puisqu’ il serait dicté par moi , me rendrait égal à moi - même à force de souffrance?</t>
    </r>
  </si>
  <si>
    <r>
      <t xml:space="preserve">Monsieur , dit - il , je vous le diray en deux motz : c’ est que j’ ay </t>
    </r>
    <r>
      <rPr>
        <b/>
        <sz val="11"/>
        <color rgb="FFCC3300"/>
        <rFont val="Arial"/>
        <family val="2"/>
      </rPr>
      <t>faict</t>
    </r>
    <r>
      <rPr>
        <sz val="11"/>
        <color rgb="FF333333"/>
        <rFont val="Arial"/>
        <family val="2"/>
      </rPr>
      <t xml:space="preserve"> grand’ diligence et petite </t>
    </r>
    <r>
      <rPr>
        <b/>
        <sz val="11"/>
        <color rgb="FFCC3300"/>
        <rFont val="Arial"/>
        <family val="2"/>
      </rPr>
      <t>despence</t>
    </r>
    <r>
      <rPr>
        <sz val="11"/>
        <color rgb="FF333333"/>
        <rFont val="Arial"/>
        <family val="2"/>
      </rPr>
      <t xml:space="preserve"> .</t>
    </r>
  </si>
  <si>
    <r>
      <t xml:space="preserve">Les postes sont reglées dans tout l’ empire aussi - bien qu’ en </t>
    </r>
    <r>
      <rPr>
        <sz val="11"/>
        <color rgb="FF000000"/>
        <rFont val="Calibri"/>
        <family val="2"/>
        <scheme val="minor"/>
      </rPr>
      <t>Europe</t>
    </r>
    <r>
      <rPr>
        <sz val="11"/>
        <color rgb="FF333333"/>
        <rFont val="Arial"/>
        <family val="2"/>
      </rPr>
      <t xml:space="preserve"> ; mais c’ est l’ empereur seul qui en </t>
    </r>
    <r>
      <rPr>
        <b/>
        <sz val="11"/>
        <color rgb="FFCC3300"/>
        <rFont val="Arial"/>
        <family val="2"/>
      </rPr>
      <t>fait</t>
    </r>
    <r>
      <rPr>
        <sz val="11"/>
        <color rgb="FF333333"/>
        <rFont val="Arial"/>
        <family val="2"/>
      </rPr>
      <t xml:space="preserve"> toute la </t>
    </r>
    <r>
      <rPr>
        <b/>
        <sz val="11"/>
        <color rgb="FFCC3300"/>
        <rFont val="Arial"/>
        <family val="2"/>
      </rPr>
      <t>dépense</t>
    </r>
    <r>
      <rPr>
        <sz val="11"/>
        <color rgb="FF333333"/>
        <rFont val="Arial"/>
        <family val="2"/>
      </rPr>
      <t xml:space="preserve"> , et qui entretient pour cela une infinité de chevaux .</t>
    </r>
  </si>
  <si>
    <r>
      <t xml:space="preserve">On a trouvé que d’ en parler présentement , c’ était prévenir une chose qui n’ est point faite et qui ne sera peut - être pas ; et comme l’ affaire d’ </t>
    </r>
    <r>
      <rPr>
        <sz val="11"/>
        <color rgb="FF000000"/>
        <rFont val="Calibri"/>
        <family val="2"/>
        <scheme val="minor"/>
      </rPr>
      <t>Orange</t>
    </r>
    <r>
      <rPr>
        <sz val="11"/>
        <color rgb="FF333333"/>
        <rFont val="Arial"/>
        <family val="2"/>
      </rPr>
      <t xml:space="preserve">n’ est point </t>
    </r>
    <r>
      <rPr>
        <sz val="11"/>
        <color rgb="FF000000"/>
        <rFont val="Arial"/>
        <family val="2"/>
      </rPr>
      <t xml:space="preserve">faite </t>
    </r>
    <r>
      <rPr>
        <sz val="11"/>
        <color rgb="FF333333"/>
        <rFont val="Arial"/>
        <family val="2"/>
      </rPr>
      <t xml:space="preserve">aussi , la </t>
    </r>
    <r>
      <rPr>
        <b/>
        <sz val="11"/>
        <color rgb="FFCC3300"/>
        <rFont val="Arial"/>
        <family val="2"/>
      </rPr>
      <t>dépense</t>
    </r>
    <r>
      <rPr>
        <sz val="11"/>
        <color rgb="FF333333"/>
        <rFont val="Arial"/>
        <family val="2"/>
      </rPr>
      <t xml:space="preserve"> qu’ on y </t>
    </r>
    <r>
      <rPr>
        <b/>
        <sz val="11"/>
        <color rgb="FFC00000"/>
        <rFont val="Arial"/>
        <family val="2"/>
      </rPr>
      <t>fera</t>
    </r>
    <r>
      <rPr>
        <sz val="11"/>
        <color rgb="FF333333"/>
        <rFont val="Arial"/>
        <family val="2"/>
      </rPr>
      <t xml:space="preserve"> n’ a point de forces sans le succès .</t>
    </r>
  </si>
  <si>
    <r>
      <t xml:space="preserve">Moquez - vous donc devant les enfants des colifichets dont certaines femmes sont si passionnées , et qui leur </t>
    </r>
    <r>
      <rPr>
        <b/>
        <sz val="11"/>
        <color rgb="FFCC3300"/>
        <rFont val="Arial"/>
        <family val="2"/>
      </rPr>
      <t>font</t>
    </r>
    <r>
      <rPr>
        <sz val="11"/>
        <color rgb="FF333333"/>
        <rFont val="Arial"/>
        <family val="2"/>
      </rPr>
      <t xml:space="preserve"> faire insensiblement des </t>
    </r>
    <r>
      <rPr>
        <b/>
        <sz val="11"/>
        <color rgb="FFCC3300"/>
        <rFont val="Arial"/>
        <family val="2"/>
      </rPr>
      <t>dépenses</t>
    </r>
    <r>
      <rPr>
        <sz val="11"/>
        <color rgb="FF333333"/>
        <rFont val="Arial"/>
        <family val="2"/>
      </rPr>
      <t xml:space="preserve"> si indiscrètes .</t>
    </r>
  </si>
  <si>
    <r>
      <t xml:space="preserve">Et en effet , eût - on jamais </t>
    </r>
    <r>
      <rPr>
        <b/>
        <sz val="11"/>
        <color rgb="FFCC3300"/>
        <rFont val="Arial"/>
        <family val="2"/>
      </rPr>
      <t>fait</t>
    </r>
    <r>
      <rPr>
        <sz val="11"/>
        <color rgb="FF333333"/>
        <rFont val="Arial"/>
        <family val="2"/>
      </rPr>
      <t xml:space="preserve"> une aussi grande </t>
    </r>
    <r>
      <rPr>
        <b/>
        <sz val="11"/>
        <color rgb="FFCC3300"/>
        <rFont val="Arial"/>
        <family val="2"/>
      </rPr>
      <t>dépense</t>
    </r>
    <r>
      <rPr>
        <sz val="11"/>
        <color rgb="FF333333"/>
        <rFont val="Arial"/>
        <family val="2"/>
      </rPr>
      <t xml:space="preserve"> si ce tombeau n’ eût pas été censé conserver les restes précieux d’ </t>
    </r>
    <r>
      <rPr>
        <sz val="11"/>
        <color rgb="FF000000"/>
        <rFont val="Calibri"/>
        <family val="2"/>
        <scheme val="minor"/>
      </rPr>
      <t>Osiris</t>
    </r>
    <r>
      <rPr>
        <sz val="11"/>
        <color rgb="FF333333"/>
        <rFont val="Arial"/>
        <family val="2"/>
      </rPr>
      <t xml:space="preserve"> , que son épouse avait recueillis , et qu’ elle confia , dit - on , aux prêtres , pour être enterrés en même tems qu’ ils lui décernerent les honneurs divins?</t>
    </r>
  </si>
  <si>
    <r>
      <t xml:space="preserve">Il les lit pour s’ endormir voluptueusement , car ils sont d’ une dame qu’ il adore , qui lui </t>
    </r>
    <r>
      <rPr>
        <b/>
        <sz val="11"/>
        <color rgb="FFCC3300"/>
        <rFont val="Arial"/>
        <family val="2"/>
      </rPr>
      <t>fait</t>
    </r>
    <r>
      <rPr>
        <sz val="11"/>
        <color rgb="FF333333"/>
        <rFont val="Arial"/>
        <family val="2"/>
      </rPr>
      <t xml:space="preserve"> faire tant de </t>
    </r>
    <r>
      <rPr>
        <b/>
        <sz val="11"/>
        <color rgb="FFCC3300"/>
        <rFont val="Arial"/>
        <family val="2"/>
      </rPr>
      <t>dépense</t>
    </r>
    <r>
      <rPr>
        <sz val="11"/>
        <color rgb="FF333333"/>
        <rFont val="Arial"/>
        <family val="2"/>
      </rPr>
      <t xml:space="preserve"> , qu’ il sera bientôt réduit à solliciter une vice - royauté .</t>
    </r>
  </si>
  <si>
    <r>
      <t xml:space="preserve">On </t>
    </r>
    <r>
      <rPr>
        <b/>
        <sz val="11"/>
        <color rgb="FFCC3300"/>
        <rFont val="Arial"/>
        <family val="2"/>
      </rPr>
      <t>fait</t>
    </r>
    <r>
      <rPr>
        <sz val="11"/>
        <color rgb="FF333333"/>
        <rFont val="Arial"/>
        <family val="2"/>
      </rPr>
      <t xml:space="preserve"> grande </t>
    </r>
    <r>
      <rPr>
        <b/>
        <sz val="11"/>
        <color rgb="FFCC3300"/>
        <rFont val="Arial"/>
        <family val="2"/>
      </rPr>
      <t>dépense</t>
    </r>
    <r>
      <rPr>
        <sz val="11"/>
        <color rgb="FF333333"/>
        <rFont val="Arial"/>
        <family val="2"/>
      </rPr>
      <t xml:space="preserve"> , on donne , on troque , on vend ; l’ air de magnificence ruine promptement ; c’ est le bon ton , chacun se moque du qu’ en dira - t - on .</t>
    </r>
  </si>
  <si>
    <r>
      <t xml:space="preserve">J’ avoue que le propriétaire foncier , qui n’ a pas </t>
    </r>
    <r>
      <rPr>
        <b/>
        <sz val="11"/>
        <color rgb="FFCC3300"/>
        <rFont val="Arial"/>
        <family val="2"/>
      </rPr>
      <t>fait</t>
    </r>
    <r>
      <rPr>
        <sz val="11"/>
        <color rgb="FF333333"/>
        <rFont val="Arial"/>
        <family val="2"/>
      </rPr>
      <t xml:space="preserve"> ces </t>
    </r>
    <r>
      <rPr>
        <b/>
        <sz val="11"/>
        <color rgb="FFCC3300"/>
        <rFont val="Arial"/>
        <family val="2"/>
      </rPr>
      <t>dépenses</t>
    </r>
    <r>
      <rPr>
        <sz val="11"/>
        <color rgb="FF333333"/>
        <rFont val="Arial"/>
        <family val="2"/>
      </rPr>
      <t xml:space="preserve"> , et qui rentre à la fin du bail dans la possession d’ une terre améliorée , d’ une terre qui peut lui rapporter sans travail une plus forte rente , - n’ a pas plus de droit que le fermier à profiter de cette plus - value .</t>
    </r>
  </si>
  <si>
    <r>
      <t xml:space="preserve">Ne vaut - il pas mieux laisser </t>
    </r>
    <r>
      <rPr>
        <b/>
        <sz val="11"/>
        <color rgb="FFCC3300"/>
        <rFont val="Arial"/>
        <family val="2"/>
      </rPr>
      <t>faire</t>
    </r>
    <r>
      <rPr>
        <sz val="11"/>
        <color rgb="FF333333"/>
        <rFont val="Arial"/>
        <family val="2"/>
      </rPr>
      <t xml:space="preserve"> cette </t>
    </r>
    <r>
      <rPr>
        <b/>
        <sz val="11"/>
        <color rgb="FFCC3300"/>
        <rFont val="Arial"/>
        <family val="2"/>
      </rPr>
      <t>dépense</t>
    </r>
    <r>
      <rPr>
        <sz val="11"/>
        <color rgb="FF333333"/>
        <rFont val="Arial"/>
        <family val="2"/>
      </rPr>
      <t xml:space="preserve"> par l’ imprimerie d’ ici qui y consent?</t>
    </r>
  </si>
  <si>
    <r>
      <t xml:space="preserve">Me crois - tu empereur d’ </t>
    </r>
    <r>
      <rPr>
        <sz val="11"/>
        <color rgb="FF000000"/>
        <rFont val="Calibri"/>
        <family val="2"/>
        <scheme val="minor"/>
      </rPr>
      <t>Orient</t>
    </r>
    <r>
      <rPr>
        <sz val="11"/>
        <color rgb="FF333333"/>
        <rFont val="Arial"/>
        <family val="2"/>
      </rPr>
      <t xml:space="preserve"> pour </t>
    </r>
    <r>
      <rPr>
        <b/>
        <sz val="11"/>
        <color rgb="FFCC3300"/>
        <rFont val="Arial"/>
        <family val="2"/>
      </rPr>
      <t>faire</t>
    </r>
    <r>
      <rPr>
        <sz val="11"/>
        <color rgb="FF333333"/>
        <rFont val="Arial"/>
        <family val="2"/>
      </rPr>
      <t xml:space="preserve"> de telles </t>
    </r>
    <r>
      <rPr>
        <b/>
        <sz val="11"/>
        <color rgb="FFCC3300"/>
        <rFont val="Arial"/>
        <family val="2"/>
      </rPr>
      <t>dépenses</t>
    </r>
    <r>
      <rPr>
        <sz val="11"/>
        <color rgb="FF333333"/>
        <rFont val="Arial"/>
        <family val="2"/>
      </rPr>
      <t>?</t>
    </r>
  </si>
  <si>
    <r>
      <t xml:space="preserve">Ce fait , grave en lui - même , comme progrès dans la propreté qui tient à tant d’ autres vertus , l’ est plus encore en ce qu’ il prouve une fixité croissante dans le ménage et la famille , l’ influence surtout de la femme qui , gagnant peu par elle - même , ne peut </t>
    </r>
    <r>
      <rPr>
        <b/>
        <sz val="11"/>
        <color rgb="FFCC3300"/>
        <rFont val="Arial"/>
        <family val="2"/>
      </rPr>
      <t>faire</t>
    </r>
    <r>
      <rPr>
        <sz val="11"/>
        <color rgb="FF333333"/>
        <rFont val="Arial"/>
        <family val="2"/>
      </rPr>
      <t xml:space="preserve"> cette </t>
    </r>
    <r>
      <rPr>
        <b/>
        <sz val="11"/>
        <color rgb="FFCC3300"/>
        <rFont val="Arial"/>
        <family val="2"/>
      </rPr>
      <t>dépense</t>
    </r>
    <r>
      <rPr>
        <sz val="11"/>
        <color rgb="FF333333"/>
        <rFont val="Arial"/>
        <family val="2"/>
      </rPr>
      <t xml:space="preserve"> qu’ en y appliquant une partie du salaire de l’ homme .</t>
    </r>
  </si>
  <si>
    <r>
      <t xml:space="preserve">Je ne lui vois pas </t>
    </r>
    <r>
      <rPr>
        <b/>
        <sz val="11"/>
        <color rgb="FFCC3300"/>
        <rFont val="Arial"/>
        <family val="2"/>
      </rPr>
      <t>faire</t>
    </r>
    <r>
      <rPr>
        <sz val="11"/>
        <color rgb="FF333333"/>
        <rFont val="Arial"/>
        <family val="2"/>
      </rPr>
      <t xml:space="preserve"> d’ autres </t>
    </r>
    <r>
      <rPr>
        <b/>
        <sz val="11"/>
        <color rgb="FFCC3300"/>
        <rFont val="Arial"/>
        <family val="2"/>
      </rPr>
      <t>dépenses</t>
    </r>
    <r>
      <rPr>
        <sz val="11"/>
        <color rgb="FF333333"/>
        <rFont val="Arial"/>
        <family val="2"/>
      </rPr>
      <t xml:space="preserve"> , hormis quelques cafés - crème , quelques achats de livres .</t>
    </r>
  </si>
  <si>
    <r>
      <t>Fontanet</t>
    </r>
    <r>
      <rPr>
        <sz val="11"/>
        <color rgb="FF333333"/>
        <rFont val="Arial"/>
        <family val="2"/>
      </rPr>
      <t xml:space="preserve"> m’ engageait d’ autant plus vivement à </t>
    </r>
    <r>
      <rPr>
        <b/>
        <sz val="11"/>
        <color rgb="FFCC3300"/>
        <rFont val="Arial"/>
        <family val="2"/>
      </rPr>
      <t>faire</t>
    </r>
    <r>
      <rPr>
        <sz val="11"/>
        <color rgb="FF333333"/>
        <rFont val="Arial"/>
        <family val="2"/>
      </rPr>
      <t xml:space="preserve"> ces </t>
    </r>
    <r>
      <rPr>
        <b/>
        <sz val="11"/>
        <color rgb="FFCC3300"/>
        <rFont val="Arial"/>
        <family val="2"/>
      </rPr>
      <t>dépenses</t>
    </r>
    <r>
      <rPr>
        <sz val="11"/>
        <color rgb="FF333333"/>
        <rFont val="Arial"/>
        <family val="2"/>
      </rPr>
      <t xml:space="preserve"> qu’ il apporterait bientôt lui - même des sommes énormes à la caisse commune .</t>
    </r>
  </si>
  <si>
    <r>
      <t xml:space="preserve">Voyez - vous , quand un garçon a passé six mois dans le bois à travailler fort et à avoir de la misère et jamais de plaisir , et qu’ il arrive à la </t>
    </r>
    <r>
      <rPr>
        <sz val="11"/>
        <color rgb="FF000000"/>
        <rFont val="Calibri"/>
        <family val="2"/>
        <scheme val="minor"/>
      </rPr>
      <t>Tuque</t>
    </r>
    <r>
      <rPr>
        <sz val="11"/>
        <color rgb="FF333333"/>
        <rFont val="Arial"/>
        <family val="2"/>
      </rPr>
      <t xml:space="preserve"> ou à </t>
    </r>
    <r>
      <rPr>
        <sz val="11"/>
        <color rgb="FF000000"/>
        <rFont val="Calibri"/>
        <family val="2"/>
        <scheme val="minor"/>
      </rPr>
      <t>Jonquières</t>
    </r>
    <r>
      <rPr>
        <sz val="11"/>
        <color rgb="FF333333"/>
        <rFont val="Arial"/>
        <family val="2"/>
      </rPr>
      <t xml:space="preserve"> avec toute la paye de l’ hiver dans sa poche , c’ est quasiment toujours que la tête lui tourne un peu : il </t>
    </r>
    <r>
      <rPr>
        <b/>
        <sz val="11"/>
        <color rgb="FFCC3300"/>
        <rFont val="Arial"/>
        <family val="2"/>
      </rPr>
      <t>fait</t>
    </r>
    <r>
      <rPr>
        <sz val="11"/>
        <color rgb="FF333333"/>
        <rFont val="Arial"/>
        <family val="2"/>
      </rPr>
      <t xml:space="preserve"> de la </t>
    </r>
    <r>
      <rPr>
        <b/>
        <sz val="11"/>
        <color rgb="FFCC3300"/>
        <rFont val="Arial"/>
        <family val="2"/>
      </rPr>
      <t>dépense</t>
    </r>
    <r>
      <rPr>
        <sz val="11"/>
        <color rgb="FF333333"/>
        <rFont val="Arial"/>
        <family val="2"/>
      </rPr>
      <t xml:space="preserve"> et il se met chaud , des fois ... mais c’ est fini .</t>
    </r>
  </si>
  <si>
    <r>
      <t xml:space="preserve">S’ ils m’ avaient écoutée , ils auraient </t>
    </r>
    <r>
      <rPr>
        <b/>
        <sz val="11"/>
        <color rgb="FFCC3300"/>
        <rFont val="Arial"/>
        <family val="2"/>
      </rPr>
      <t>fait</t>
    </r>
    <r>
      <rPr>
        <sz val="11"/>
        <color rgb="FF333333"/>
        <rFont val="Arial"/>
        <family val="2"/>
      </rPr>
      <t xml:space="preserve"> la </t>
    </r>
    <r>
      <rPr>
        <b/>
        <sz val="11"/>
        <color rgb="FFCC3300"/>
        <rFont val="Arial"/>
        <family val="2"/>
      </rPr>
      <t>dépense</t>
    </r>
    <r>
      <rPr>
        <sz val="11"/>
        <color rgb="FF333333"/>
        <rFont val="Arial"/>
        <family val="2"/>
      </rPr>
      <t xml:space="preserve"> d’ un puits , lorsque au temps de la grève de </t>
    </r>
    <r>
      <rPr>
        <sz val="11"/>
        <color rgb="FF000000"/>
        <rFont val="Calibri"/>
        <family val="2"/>
        <scheme val="minor"/>
      </rPr>
      <t>Seigneville</t>
    </r>
    <r>
      <rPr>
        <sz val="11"/>
        <color rgb="FF333333"/>
        <rFont val="Arial"/>
        <family val="2"/>
      </rPr>
      <t xml:space="preserve"> le prix de la main - d’ oeuvre était tombé si bas .</t>
    </r>
  </si>
  <si>
    <r>
      <t xml:space="preserve">Et ils maudissaient et crachaient après ceux qui passaient outre , la calade était la voie d’ accès la plus directe pour les habitants du voméro qui ne voulaient pas prendre le funiculaire , ou n’ en avaient pas encore l’ habitude ( le funiculaire était alors une nouveauté ) , ou n’ en désiraient pas </t>
    </r>
    <r>
      <rPr>
        <b/>
        <sz val="11"/>
        <color rgb="FFCC3300"/>
        <rFont val="Arial"/>
        <family val="2"/>
      </rPr>
      <t>faire</t>
    </r>
    <r>
      <rPr>
        <sz val="11"/>
        <color rgb="FF333333"/>
        <rFont val="Arial"/>
        <family val="2"/>
      </rPr>
      <t xml:space="preserve"> la </t>
    </r>
    <r>
      <rPr>
        <b/>
        <sz val="11"/>
        <color rgb="FFCC3300"/>
        <rFont val="Arial"/>
        <family val="2"/>
      </rPr>
      <t>dépense</t>
    </r>
    <r>
      <rPr>
        <sz val="11"/>
        <color rgb="FF333333"/>
        <rFont val="Arial"/>
        <family val="2"/>
      </rPr>
      <t xml:space="preserve"> ( cela coûtait quatre sous , et pour quatre sous on pouvait rouler des heures en fiacre , à l’ époque ; seulement les fiacres ne pouvaient pas monter au voméro car il n’ y avait pas de voie carrossable sur ce versant ) , et par ailleurs la calade était un marché fort bien achalandé .</t>
    </r>
  </si>
  <si>
    <r>
      <t xml:space="preserve">Je n’ ajouterai rien , sauf un mot pour dire qu’ au retour du </t>
    </r>
    <r>
      <rPr>
        <i/>
        <sz val="11"/>
        <color rgb="FF333333"/>
        <rFont val="Arial"/>
        <family val="2"/>
      </rPr>
      <t>campo - santo</t>
    </r>
    <r>
      <rPr>
        <sz val="11"/>
        <color rgb="FF333333"/>
        <rFont val="Arial"/>
        <family val="2"/>
      </rPr>
      <t xml:space="preserve"> où il avait fait déposer la dépouille de sa fille dans le caveau de la famille </t>
    </r>
    <r>
      <rPr>
        <sz val="11"/>
        <color rgb="FF000000"/>
        <rFont val="Calibri"/>
        <family val="2"/>
        <scheme val="minor"/>
      </rPr>
      <t>Ricordi</t>
    </r>
    <r>
      <rPr>
        <sz val="11"/>
        <color rgb="FF333333"/>
        <rFont val="Arial"/>
        <family val="2"/>
      </rPr>
      <t xml:space="preserve"> , le photographe se rendit au clos du voméro , recloua la planche que </t>
    </r>
    <r>
      <rPr>
        <sz val="11"/>
        <color rgb="FF000000"/>
        <rFont val="Calibri"/>
        <family val="2"/>
        <scheme val="minor"/>
      </rPr>
      <t>Pascuali</t>
    </r>
    <r>
      <rPr>
        <sz val="11"/>
        <color rgb="FF333333"/>
        <rFont val="Arial"/>
        <family val="2"/>
      </rPr>
      <t xml:space="preserve"> avait arrachée et condamna la vieille porte en y plaçant une autre planche en travers , dont il avait </t>
    </r>
    <r>
      <rPr>
        <b/>
        <sz val="11"/>
        <color rgb="FFCC3300"/>
        <rFont val="Arial"/>
        <family val="2"/>
      </rPr>
      <t>fait</t>
    </r>
    <r>
      <rPr>
        <sz val="11"/>
        <color rgb="FF333333"/>
        <rFont val="Arial"/>
        <family val="2"/>
      </rPr>
      <t xml:space="preserve"> la </t>
    </r>
    <r>
      <rPr>
        <b/>
        <sz val="11"/>
        <color rgb="FFCC3300"/>
        <rFont val="Arial"/>
        <family val="2"/>
      </rPr>
      <t>dépense</t>
    </r>
    <r>
      <rPr>
        <sz val="11"/>
        <color rgb="FF333333"/>
        <rFont val="Arial"/>
        <family val="2"/>
      </rPr>
      <t xml:space="preserve"> , et en tendant deux , trois bouts de barbelés à l’ entrée - et depuis , aucun de nous n’ est jamais retourné au tombeau de </t>
    </r>
    <r>
      <rPr>
        <sz val="11"/>
        <color rgb="FF000000"/>
        <rFont val="Calibri"/>
        <family val="2"/>
        <scheme val="minor"/>
      </rPr>
      <t>Virgile</t>
    </r>
    <r>
      <rPr>
        <sz val="11"/>
        <color rgb="FF333333"/>
        <rFont val="Arial"/>
        <family val="2"/>
      </rPr>
      <t xml:space="preserve"> .</t>
    </r>
  </si>
  <si>
    <r>
      <t xml:space="preserve">Pour ce qui est de l’ apollonius pergaeus , il me semble que je vous avois autresfois escrit que s’ il vous plaisoit nous en faire l’ emprunt , au cas qu’ il ne se peust transcrire sur les lieux faute d’ escrivain , nous </t>
    </r>
    <r>
      <rPr>
        <b/>
        <sz val="11"/>
        <color rgb="FFCC3300"/>
        <rFont val="Arial"/>
        <family val="2"/>
      </rPr>
      <t>ferions</t>
    </r>
    <r>
      <rPr>
        <sz val="11"/>
        <color rgb="FF333333"/>
        <rFont val="Arial"/>
        <family val="2"/>
      </rPr>
      <t xml:space="preserve"> tous les </t>
    </r>
    <r>
      <rPr>
        <b/>
        <sz val="11"/>
        <color rgb="FFCC3300"/>
        <rFont val="Arial"/>
        <family val="2"/>
      </rPr>
      <t>frais</t>
    </r>
    <r>
      <rPr>
        <sz val="11"/>
        <color rgb="FF333333"/>
        <rFont val="Arial"/>
        <family val="2"/>
      </rPr>
      <t xml:space="preserve"> du port et report et donnerions telle caution que vous jugeriez vous mesmes et j’ en avois escrit à </t>
    </r>
    <r>
      <rPr>
        <sz val="11"/>
        <color rgb="FF000000"/>
        <rFont val="Calibri"/>
        <family val="2"/>
        <scheme val="minor"/>
      </rPr>
      <t>Mr</t>
    </r>
    <r>
      <rPr>
        <sz val="11"/>
        <color rgb="FF333333"/>
        <rFont val="Arial"/>
        <family val="2"/>
      </rPr>
      <t xml:space="preserve"> </t>
    </r>
    <r>
      <rPr>
        <sz val="11"/>
        <color rgb="FF000000"/>
        <rFont val="Calibri"/>
        <family val="2"/>
        <scheme val="minor"/>
      </rPr>
      <t>Huyghens</t>
    </r>
    <r>
      <rPr>
        <sz val="11"/>
        <color rgb="FF333333"/>
        <rFont val="Arial"/>
        <family val="2"/>
      </rPr>
      <t xml:space="preserve"> qui n’ a peut - estre pas encore receu ma lettre .</t>
    </r>
  </si>
  <si>
    <r>
      <t xml:space="preserve">Ces pauvres consuls apres avoir acquis à la republique , plusieurs villes et plusieurs provinces ; apres luy avoir envoyé des flottes , chargées de la despouïlle de ses ennemis , ne laissoient pas en mourant de - quoy payer le mariage d’ une fille , ni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de leurs funerailles .</t>
    </r>
  </si>
  <si>
    <r>
      <t xml:space="preserve">Il vécut toujours dans une pauvreté évangélique , jusque - là qu’ après sa mort on ne lui trouva pas de quoi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pour l’ enterrer , et qu’ il fallut que les religieuses assistassent de leurs charités quelques - uns de ses plus proches parents , qui étoient aussi pauvres que lui .</t>
    </r>
  </si>
  <si>
    <r>
      <t xml:space="preserve">ie chante l’ amoureux martyre du roy du tenebreux empire , qui ( ce dit - on ) d’ amour transi </t>
    </r>
    <r>
      <rPr>
        <b/>
        <sz val="11"/>
        <color rgb="FFC00000"/>
        <rFont val="Arial"/>
        <family val="2"/>
      </rPr>
      <t>fit</t>
    </r>
    <r>
      <rPr>
        <sz val="11"/>
        <color rgb="FF333333"/>
        <rFont val="Arial"/>
        <family val="2"/>
      </rPr>
      <t xml:space="preserve"> grand </t>
    </r>
    <r>
      <rPr>
        <b/>
        <sz val="11"/>
        <color rgb="FFC00000"/>
        <rFont val="Arial"/>
        <family val="2"/>
      </rPr>
      <t>fraiz</t>
    </r>
    <r>
      <rPr>
        <sz val="11"/>
        <color rgb="FF333333"/>
        <rFont val="Arial"/>
        <family val="2"/>
      </rPr>
      <t xml:space="preserve"> en noir à noircy pour se rendre plus agreable à la pucelle incomparable la fille à Cerés au blanc teint , qu’ il enleua comme vn corps sainct . </t>
    </r>
  </si>
  <si>
    <r>
      <t xml:space="preserve">Mais maintenant ce sont nos comédiens , quoy que peu accommodez en leurs affaires , qui </t>
    </r>
    <r>
      <rPr>
        <b/>
        <sz val="11"/>
        <color rgb="FFCC3300"/>
        <rFont val="Arial"/>
        <family val="2"/>
      </rPr>
      <t>font</t>
    </r>
    <r>
      <rPr>
        <sz val="11"/>
        <color rgb="FF333333"/>
        <rFont val="Arial"/>
        <family val="2"/>
      </rPr>
      <t xml:space="preserve"> tous ces </t>
    </r>
    <r>
      <rPr>
        <b/>
        <sz val="11"/>
        <color rgb="FFCC3300"/>
        <rFont val="Arial"/>
        <family val="2"/>
      </rPr>
      <t>frais</t>
    </r>
    <r>
      <rPr>
        <sz val="11"/>
        <color rgb="FF333333"/>
        <rFont val="Arial"/>
        <family val="2"/>
      </rPr>
      <t xml:space="preserve"> , et qui pour se soulager y employent le moins qu’ il leur est possible , rendant par ce moyen les décorations du theatre imparfaites , tres - mauvaises , et tout - à - fait indignes des inventions de nos poëtes .</t>
    </r>
  </si>
  <si>
    <r>
      <t xml:space="preserve">Ce qui le consola peut - être Fut qu’ un autre eût pour lui </t>
    </r>
    <r>
      <rPr>
        <b/>
        <sz val="11"/>
        <color rgb="FFC00000"/>
        <rFont val="Calibri"/>
        <family val="2"/>
        <scheme val="minor"/>
      </rPr>
      <t>fait</t>
    </r>
    <r>
      <rPr>
        <sz val="11"/>
        <color rgb="FF000000"/>
        <rFont val="Calibri"/>
        <family val="2"/>
        <scheme val="minor"/>
      </rPr>
      <t xml:space="preserve"> les </t>
    </r>
    <r>
      <rPr>
        <b/>
        <sz val="11"/>
        <color rgb="FFC00000"/>
        <rFont val="Calibri"/>
        <family val="2"/>
        <scheme val="minor"/>
      </rPr>
      <t>frais</t>
    </r>
    <r>
      <rPr>
        <sz val="11"/>
        <color rgb="FF000000"/>
        <rFont val="Calibri"/>
        <family val="2"/>
        <scheme val="minor"/>
      </rPr>
      <t xml:space="preserve"> du cordeau .</t>
    </r>
  </si>
  <si>
    <r>
      <t xml:space="preserve">et puis il y a encore un sous - ordre , ou une subdi - vision de divers degrez de fecondité , de sterilité ou d’ abondance dans la recolte , qui reçoit le taux ou ses ordres de ce même prix , qui met plus ou moins en état de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necessaires dans le ménagement , d’ où dépend absolument le sort d’ une bonne ou mauvaise levée .</t>
    </r>
  </si>
  <si>
    <r>
      <t xml:space="preserve">Vous obligerez - vous à </t>
    </r>
    <r>
      <rPr>
        <b/>
        <sz val="11"/>
        <color rgb="FFCC3300"/>
        <rFont val="Arial"/>
        <family val="2"/>
      </rPr>
      <t>faire</t>
    </r>
    <r>
      <rPr>
        <sz val="11"/>
        <color rgb="FF333333"/>
        <rFont val="Arial"/>
        <family val="2"/>
      </rPr>
      <t xml:space="preserve"> tous les </t>
    </r>
    <r>
      <rPr>
        <b/>
        <sz val="11"/>
        <color rgb="FFCC3300"/>
        <rFont val="Arial"/>
        <family val="2"/>
      </rPr>
      <t>frais</t>
    </r>
    <r>
      <rPr>
        <sz val="11"/>
        <color rgb="FF333333"/>
        <rFont val="Arial"/>
        <family val="2"/>
      </rPr>
      <t xml:space="preserve"> de ces deux mariages?</t>
    </r>
  </si>
  <si>
    <r>
      <t xml:space="preserve">En effet , depuis ce tems , les vignes sont devenuës en non valeur , et ç’ a été un très - bon ménage en quantité d’ endroits de les arracher , puis qu’ après avoir </t>
    </r>
    <r>
      <rPr>
        <b/>
        <sz val="11"/>
        <color rgb="FFCC3300"/>
        <rFont val="Arial"/>
        <family val="2"/>
      </rPr>
      <t>fait</t>
    </r>
    <r>
      <rPr>
        <sz val="11"/>
        <color rgb="FF333333"/>
        <rFont val="Arial"/>
        <family val="2"/>
      </rPr>
      <t xml:space="preserve"> les </t>
    </r>
    <r>
      <rPr>
        <b/>
        <sz val="11"/>
        <color rgb="FFCC3300"/>
        <rFont val="Arial"/>
        <family val="2"/>
      </rPr>
      <t>frais</t>
    </r>
    <r>
      <rPr>
        <sz val="11"/>
        <color rgb="FF333333"/>
        <rFont val="Arial"/>
        <family val="2"/>
      </rPr>
      <t xml:space="preserve"> de la culture et de la recolte , et que les vignerons s’ étoient endettez pour ce sujet , on avoit le malheur de voir gâter le vin dans les caves , sans en pouvoir trouver le debit , par les raisons traitées ci - dessus .</t>
    </r>
  </si>
  <si>
    <r>
      <t xml:space="preserve">D’ ailleurs le </t>
    </r>
    <r>
      <rPr>
        <sz val="11"/>
        <color rgb="FF000000"/>
        <rFont val="Calibri"/>
        <family val="2"/>
        <scheme val="minor"/>
      </rPr>
      <t>P</t>
    </r>
    <r>
      <rPr>
        <sz val="11"/>
        <color rgb="FF333333"/>
        <rFont val="Arial"/>
        <family val="2"/>
      </rPr>
      <t xml:space="preserve"> . </t>
    </r>
    <r>
      <rPr>
        <sz val="11"/>
        <color rgb="FF000000"/>
        <rFont val="Calibri"/>
        <family val="2"/>
        <scheme val="minor"/>
      </rPr>
      <t xml:space="preserve">Mersenne m’ assûra , que si l’ affaire étoit proposée en chapitre , le parti d’ Aristote prévaudroit immanquablement , à cause des anciens , qui avoient depuis long - tems leur fourniture de philosophie , et qui ne voudroient pas </t>
    </r>
    <r>
      <rPr>
        <b/>
        <sz val="11"/>
        <color rgb="FFCC3300"/>
        <rFont val="Calibri"/>
        <family val="2"/>
        <scheme val="minor"/>
      </rPr>
      <t>faire</t>
    </r>
    <r>
      <rPr>
        <sz val="11"/>
        <color rgb="FF000000"/>
        <rFont val="Calibri"/>
        <family val="2"/>
        <scheme val="minor"/>
      </rPr>
      <t xml:space="preserve"> les </t>
    </r>
    <r>
      <rPr>
        <b/>
        <sz val="11"/>
        <color rgb="FFCC3300"/>
        <rFont val="Calibri"/>
        <family val="2"/>
        <scheme val="minor"/>
      </rPr>
      <t>frais</t>
    </r>
    <r>
      <rPr>
        <sz val="11"/>
        <color rgb="FF000000"/>
        <rFont val="Calibri"/>
        <family val="2"/>
        <scheme val="minor"/>
      </rPr>
      <t xml:space="preserve"> d’ une nouvelle provision .</t>
    </r>
  </si>
  <si>
    <r>
      <t xml:space="preserve">Et voilà , en avance , une bourse de mille louis , pour </t>
    </r>
    <r>
      <rPr>
        <b/>
        <sz val="11"/>
        <color rgb="FFCC3300"/>
        <rFont val="Arial"/>
        <family val="2"/>
      </rPr>
      <t>faire</t>
    </r>
    <r>
      <rPr>
        <sz val="11"/>
        <color rgb="FF333333"/>
        <rFont val="Arial"/>
        <family val="2"/>
      </rPr>
      <t xml:space="preserve"> les faux - </t>
    </r>
    <r>
      <rPr>
        <b/>
        <sz val="11"/>
        <color rgb="FFCC3300"/>
        <rFont val="Arial"/>
        <family val="2"/>
      </rPr>
      <t>frais</t>
    </r>
    <r>
      <rPr>
        <sz val="11"/>
        <color rgb="FF333333"/>
        <rFont val="Arial"/>
        <family val="2"/>
      </rPr>
      <t xml:space="preserve"> de vos noces .</t>
    </r>
  </si>
  <si>
    <r>
      <t xml:space="preserve">J’ obéis à cet arrêt , qui , tout favorable qu’ il m’ était , me mit si bien à sec , qu’ à peine me resta - t - il de quoi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de mon souper et de mon gîte dans une hôtellerie où j’ allai loger après avoir pris congé des ecclésiastiques et du malheureux ânier , qui ne sut pas , je crois , trop bon gré de ma rencontre à son étoile .</t>
    </r>
  </si>
  <si>
    <r>
      <t xml:space="preserve">S’ il ordonne , par exemple , la division des biens par égale part , espérant par - là d’ une seule famille en faire quatre , il se trouve qu’ au - lieu d’ un fort propriétaire en état de faire valoir son bien , et de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nécessaires pour l’ exploitation des denrées qui ont presque toutes besoin d’ être manufacturées , il en arrive quatre ou cinq foibles qui vendent le mobilier , et laissent en friche l’ immeuble : </t>
    </r>
  </si>
  <si>
    <r>
      <t xml:space="preserve">Notre esprit à été de ne </t>
    </r>
    <r>
      <rPr>
        <b/>
        <sz val="11"/>
        <color rgb="FFCC3300"/>
        <rFont val="Arial"/>
        <family val="2"/>
      </rPr>
      <t>faire</t>
    </r>
    <r>
      <rPr>
        <sz val="11"/>
        <color rgb="FF333333"/>
        <rFont val="Arial"/>
        <family val="2"/>
      </rPr>
      <t xml:space="preserve"> pas le moindre </t>
    </r>
    <r>
      <rPr>
        <b/>
        <sz val="11"/>
        <color rgb="FFCC3300"/>
        <rFont val="Arial"/>
        <family val="2"/>
      </rPr>
      <t>frais</t>
    </r>
    <r>
      <rPr>
        <sz val="11"/>
        <color rgb="FF333333"/>
        <rFont val="Arial"/>
        <family val="2"/>
      </rPr>
      <t xml:space="preserve"> à ces gens - là , que dans le cas où il serait absolument nécessaire et inévitable , et quelques menus frais même que l’ on fit l’ année passée je les fis remettre lorsque le travail eut cessé , à très peu de chose près , et je ne dis pas ce que je donnais aux convoyeurs .</t>
    </r>
  </si>
  <si>
    <r>
      <t xml:space="preserve">Elle </t>
    </r>
    <r>
      <rPr>
        <b/>
        <sz val="11"/>
        <color rgb="FFCC3300"/>
        <rFont val="Arial"/>
        <family val="2"/>
      </rPr>
      <t>fit</t>
    </r>
    <r>
      <rPr>
        <sz val="11"/>
        <color rgb="FF333333"/>
        <rFont val="Arial"/>
        <family val="2"/>
      </rPr>
      <t xml:space="preserve"> des </t>
    </r>
    <r>
      <rPr>
        <b/>
        <sz val="11"/>
        <color rgb="FFCC3300"/>
        <rFont val="Arial"/>
        <family val="2"/>
      </rPr>
      <t>frais</t>
    </r>
    <r>
      <rPr>
        <sz val="11"/>
        <color rgb="FF333333"/>
        <rFont val="Arial"/>
        <family val="2"/>
      </rPr>
      <t xml:space="preserve"> cependant , les frais nécessaires , et très amplement , pour la marquise et pour </t>
    </r>
    <r>
      <rPr>
        <sz val="11"/>
        <color rgb="FF000000"/>
        <rFont val="Calibri"/>
        <family val="2"/>
        <scheme val="minor"/>
      </rPr>
      <t xml:space="preserve">Mariolle ; </t>
    </r>
    <r>
      <rPr>
        <sz val="11"/>
        <color rgb="FF333333"/>
        <rFont val="Arial"/>
        <family val="2"/>
      </rPr>
      <t>mais elle les faisait par devoir , par habitude , visiblement absente d’ elle - même et de sa demeure .</t>
    </r>
  </si>
  <si>
    <r>
      <t xml:space="preserve">Ils sortaient d’ </t>
    </r>
    <r>
      <rPr>
        <sz val="11"/>
        <color rgb="FF000000"/>
        <rFont val="Calibri"/>
        <family val="2"/>
        <scheme val="minor"/>
      </rPr>
      <t>Aïn</t>
    </r>
    <r>
      <rPr>
        <sz val="11"/>
        <color rgb="FF333333"/>
        <rFont val="Arial"/>
        <family val="2"/>
      </rPr>
      <t xml:space="preserve"> - </t>
    </r>
    <r>
      <rPr>
        <sz val="11"/>
        <color rgb="FF000000"/>
        <rFont val="Calibri"/>
        <family val="2"/>
        <scheme val="minor"/>
      </rPr>
      <t>Mahdy</t>
    </r>
    <r>
      <rPr>
        <sz val="11"/>
        <color rgb="FF333333"/>
        <rFont val="Arial"/>
        <family val="2"/>
      </rPr>
      <t xml:space="preserve"> , où je doutai qu’ ils eussent </t>
    </r>
    <r>
      <rPr>
        <b/>
        <sz val="11"/>
        <color rgb="FFCC3300"/>
        <rFont val="Arial"/>
        <family val="2"/>
      </rPr>
      <t>fait</t>
    </r>
    <r>
      <rPr>
        <sz val="11"/>
        <color rgb="FF333333"/>
        <rFont val="Arial"/>
        <family val="2"/>
      </rPr>
      <t xml:space="preserve"> leurs </t>
    </r>
    <r>
      <rPr>
        <b/>
        <sz val="11"/>
        <color rgb="FFCC3300"/>
        <rFont val="Arial"/>
        <family val="2"/>
      </rPr>
      <t>frais</t>
    </r>
    <r>
      <rPr>
        <sz val="11"/>
        <color rgb="FF333333"/>
        <rFont val="Arial"/>
        <family val="2"/>
      </rPr>
      <t xml:space="preserve"> , et s’ en allaient par </t>
    </r>
    <r>
      <rPr>
        <sz val="11"/>
        <color rgb="FF000000"/>
        <rFont val="Calibri"/>
        <family val="2"/>
        <scheme val="minor"/>
      </rPr>
      <t>Tadjemout</t>
    </r>
    <r>
      <rPr>
        <sz val="11"/>
        <color rgb="FF333333"/>
        <rFont val="Arial"/>
        <family val="2"/>
      </rPr>
      <t xml:space="preserve"> , chez les </t>
    </r>
    <r>
      <rPr>
        <sz val="11"/>
        <color rgb="FF000000"/>
        <rFont val="Calibri"/>
        <family val="2"/>
        <scheme val="minor"/>
      </rPr>
      <t>Ouled</t>
    </r>
    <r>
      <rPr>
        <sz val="11"/>
        <color rgb="FF333333"/>
        <rFont val="Arial"/>
        <family val="2"/>
      </rPr>
      <t xml:space="preserve"> - </t>
    </r>
    <r>
      <rPr>
        <sz val="11"/>
        <color rgb="FF000000"/>
        <rFont val="Calibri"/>
        <family val="2"/>
        <scheme val="minor"/>
      </rPr>
      <t>Nayls</t>
    </r>
    <r>
      <rPr>
        <sz val="11"/>
        <color rgb="FF333333"/>
        <rFont val="Arial"/>
        <family val="2"/>
      </rPr>
      <t xml:space="preserve"> d’ abord , puis dans les douars du </t>
    </r>
    <r>
      <rPr>
        <sz val="11"/>
        <color rgb="FF000000"/>
        <rFont val="Calibri"/>
        <family val="2"/>
        <scheme val="minor"/>
      </rPr>
      <t>Tell</t>
    </r>
    <r>
      <rPr>
        <sz val="11"/>
        <color rgb="FF333333"/>
        <rFont val="Arial"/>
        <family val="2"/>
      </rPr>
      <t xml:space="preserve"> , essayer l’ effet de leur innocente industrie .</t>
    </r>
  </si>
  <si>
    <r>
      <t xml:space="preserve">Ainsi , 1 garder la propriété de l’ ouvrage : il formera au plus quatre volumes ; 2 </t>
    </r>
    <r>
      <rPr>
        <b/>
        <sz val="11"/>
        <color rgb="FFCC3300"/>
        <rFont val="Arial"/>
        <family val="2"/>
      </rPr>
      <t>faire</t>
    </r>
    <r>
      <rPr>
        <sz val="11"/>
        <color rgb="FF333333"/>
        <rFont val="Arial"/>
        <family val="2"/>
      </rPr>
      <t xml:space="preserve"> les </t>
    </r>
    <r>
      <rPr>
        <b/>
        <sz val="11"/>
        <color rgb="FFCC3300"/>
        <rFont val="Arial"/>
        <family val="2"/>
      </rPr>
      <t>frais</t>
    </r>
    <r>
      <rPr>
        <sz val="11"/>
        <color rgb="FF333333"/>
        <rFont val="Arial"/>
        <family val="2"/>
      </rPr>
      <t xml:space="preserve"> d’ impression , et la soigner soi - même ; </t>
    </r>
  </si>
  <si>
    <r>
      <t>Faire</t>
    </r>
    <r>
      <rPr>
        <sz val="11"/>
        <color rgb="FF333333"/>
        <rFont val="Arial"/>
        <family val="2"/>
      </rPr>
      <t xml:space="preserve"> les </t>
    </r>
    <r>
      <rPr>
        <b/>
        <sz val="11"/>
        <color rgb="FFCC3300"/>
        <rFont val="Arial"/>
        <family val="2"/>
      </rPr>
      <t>frais</t>
    </r>
    <r>
      <rPr>
        <sz val="11"/>
        <color rgb="FF333333"/>
        <rFont val="Arial"/>
        <family val="2"/>
      </rPr>
      <t xml:space="preserve"> soi - même , c’ est le moyen sûr de n’ avoir personne qui s’ intéresse à la vente , et de manquer le succès .</t>
    </r>
  </si>
  <si>
    <r>
      <t xml:space="preserve">Faites - lui entendre que si elle n’ exige point que nous garantissions le paiement des terres , nous pourrons payer les billets ; mais que , si elle ne nous permet pas de nous libérer d’ une dette , nous n’ aurons pas de quoi lui payer l’ autre , et qu’ à </t>
    </r>
    <r>
      <rPr>
        <b/>
        <sz val="11"/>
        <color rgb="FFCC3300"/>
        <rFont val="Arial"/>
        <family val="2"/>
      </rPr>
      <t>faire</t>
    </r>
    <r>
      <rPr>
        <sz val="11"/>
        <color rgb="FF333333"/>
        <rFont val="Arial"/>
        <family val="2"/>
      </rPr>
      <t xml:space="preserve">des </t>
    </r>
    <r>
      <rPr>
        <b/>
        <sz val="11"/>
        <color rgb="FFCC3300"/>
        <rFont val="Arial"/>
        <family val="2"/>
      </rPr>
      <t>frais</t>
    </r>
    <r>
      <rPr>
        <sz val="11"/>
        <color rgb="FF333333"/>
        <rFont val="Arial"/>
        <family val="2"/>
      </rPr>
      <t xml:space="preserve"> qui nous épuisent sans profit pour elle , elle risque de perdre le tout .</t>
    </r>
  </si>
  <si>
    <r>
      <t xml:space="preserve">Le syndicat des chocolatiers avait avancé une contre - proposition , qu’ on loge là - haut une partie des ouvriers entassés dans le faubourg : mais bien entendu qui </t>
    </r>
    <r>
      <rPr>
        <b/>
        <sz val="11"/>
        <color rgb="FFCC3300"/>
        <rFont val="Arial"/>
        <family val="2"/>
      </rPr>
      <t>ferait</t>
    </r>
    <r>
      <rPr>
        <sz val="11"/>
        <color rgb="FF333333"/>
        <rFont val="Arial"/>
        <family val="2"/>
      </rPr>
      <t xml:space="preserve"> les </t>
    </r>
    <r>
      <rPr>
        <b/>
        <sz val="11"/>
        <color rgb="FFCC3300"/>
        <rFont val="Arial"/>
        <family val="2"/>
      </rPr>
      <t>frais</t>
    </r>
    <r>
      <rPr>
        <sz val="11"/>
        <color rgb="FF333333"/>
        <rFont val="Arial"/>
        <family val="2"/>
      </rPr>
      <t>?</t>
    </r>
  </si>
  <si>
    <r>
      <t xml:space="preserve">Toutefois , il eût été satisfait d’ éviter un conflit dont il </t>
    </r>
    <r>
      <rPr>
        <b/>
        <sz val="11"/>
        <color rgb="FFCC3300"/>
        <rFont val="Arial"/>
        <family val="2"/>
      </rPr>
      <t>ferait</t>
    </r>
    <r>
      <rPr>
        <sz val="11"/>
        <color rgb="FF333333"/>
        <rFont val="Arial"/>
        <family val="2"/>
      </rPr>
      <t xml:space="preserve"> les </t>
    </r>
    <r>
      <rPr>
        <b/>
        <sz val="11"/>
        <color rgb="FFCC3300"/>
        <rFont val="Arial"/>
        <family val="2"/>
      </rPr>
      <t>frais</t>
    </r>
    <r>
      <rPr>
        <sz val="11"/>
        <color rgb="FF333333"/>
        <rFont val="Arial"/>
        <family val="2"/>
      </rPr>
      <t xml:space="preserve"> , et il voulait espérer que </t>
    </r>
    <r>
      <rPr>
        <sz val="11"/>
        <color rgb="FF000000"/>
        <rFont val="Calibri"/>
        <family val="2"/>
        <scheme val="minor"/>
      </rPr>
      <t>Messelon</t>
    </r>
    <r>
      <rPr>
        <sz val="11"/>
        <color rgb="FF333333"/>
        <rFont val="Arial"/>
        <family val="2"/>
      </rPr>
      <t xml:space="preserve"> , malgré sa maladie et ses soixante - douze ans , avait encore la vie dure .</t>
    </r>
  </si>
  <si>
    <r>
      <t xml:space="preserve">il pourrait recéder tout ce qui lui plairait pour l’ augmentation de capital dont , en ce qui le concernait , le groupe </t>
    </r>
    <r>
      <rPr>
        <sz val="11"/>
        <color rgb="FF000000"/>
        <rFont val="Calibri"/>
        <family val="2"/>
        <scheme val="minor"/>
      </rPr>
      <t>Maublanc</t>
    </r>
    <r>
      <rPr>
        <sz val="11"/>
        <color rgb="FF333333"/>
        <rFont val="Arial"/>
        <family val="2"/>
      </rPr>
      <t xml:space="preserve"> - </t>
    </r>
    <r>
      <rPr>
        <sz val="11"/>
        <color rgb="FF000000"/>
        <rFont val="Calibri"/>
        <family val="2"/>
        <scheme val="minor"/>
      </rPr>
      <t>Leroy</t>
    </r>
    <r>
      <rPr>
        <sz val="11"/>
        <color rgb="FF333333"/>
        <rFont val="Arial"/>
        <family val="2"/>
      </rPr>
      <t xml:space="preserve"> aurait </t>
    </r>
    <r>
      <rPr>
        <b/>
        <sz val="11"/>
        <color rgb="FFCC3300"/>
        <rFont val="Arial"/>
        <family val="2"/>
      </rPr>
      <t>fait</t>
    </r>
    <r>
      <rPr>
        <sz val="11"/>
        <color rgb="FF333333"/>
        <rFont val="Arial"/>
        <family val="2"/>
      </rPr>
      <t xml:space="preserve"> pratiquement les </t>
    </r>
    <r>
      <rPr>
        <b/>
        <sz val="11"/>
        <color rgb="FFCC3300"/>
        <rFont val="Arial"/>
        <family val="2"/>
      </rPr>
      <t>frais</t>
    </r>
    <r>
      <rPr>
        <sz val="11"/>
        <color rgb="FF333333"/>
        <rFont val="Arial"/>
        <family val="2"/>
      </rPr>
      <t xml:space="preserve"> .</t>
    </r>
  </si>
  <si>
    <r>
      <t xml:space="preserve">Et chacun était choisi tel jour plutôt que tel autre en vertu de certains rites , pensais - je alors , mais plutôt , je le crois maintenant , parce qu’ elle cherchait à se rappeler ceux dont elle s’ était servie les autres fois , de façon à ne jamais envoyer le même à un de ses correspondants , au moins de ceux pour qui elle prenait la peine de </t>
    </r>
    <r>
      <rPr>
        <b/>
        <sz val="11"/>
        <color rgb="FFCC3300"/>
        <rFont val="Arial"/>
        <family val="2"/>
      </rPr>
      <t>faire</t>
    </r>
    <r>
      <rPr>
        <sz val="11"/>
        <color rgb="FF333333"/>
        <rFont val="Arial"/>
        <family val="2"/>
      </rPr>
      <t xml:space="preserve"> des </t>
    </r>
    <r>
      <rPr>
        <b/>
        <sz val="11"/>
        <color rgb="FFCC3300"/>
        <rFont val="Arial"/>
        <family val="2"/>
      </rPr>
      <t>frais</t>
    </r>
    <r>
      <rPr>
        <sz val="11"/>
        <color rgb="FF333333"/>
        <rFont val="Arial"/>
        <family val="2"/>
      </rPr>
      <t xml:space="preserve"> , qu’ aux intervalles les plus éloignés possible . </t>
    </r>
  </si>
  <si>
    <r>
      <t xml:space="preserve">Puis - je demander , dit </t>
    </r>
    <r>
      <rPr>
        <sz val="11"/>
        <color rgb="FF000000"/>
        <rFont val="Calibri"/>
        <family val="2"/>
        <scheme val="minor"/>
      </rPr>
      <t>Mademoiselle</t>
    </r>
    <r>
      <rPr>
        <sz val="11"/>
        <color rgb="FF333333"/>
        <rFont val="Arial"/>
        <family val="2"/>
      </rPr>
      <t xml:space="preserve"> </t>
    </r>
    <r>
      <rPr>
        <sz val="11"/>
        <color rgb="FF000000"/>
        <rFont val="Calibri"/>
        <family val="2"/>
        <scheme val="minor"/>
      </rPr>
      <t>Counihan</t>
    </r>
    <r>
      <rPr>
        <sz val="11"/>
        <color rgb="FF333333"/>
        <rFont val="Arial"/>
        <family val="2"/>
      </rPr>
      <t xml:space="preserve"> , qui </t>
    </r>
    <r>
      <rPr>
        <b/>
        <sz val="11"/>
        <color rgb="FFCC3300"/>
        <rFont val="Arial"/>
        <family val="2"/>
      </rPr>
      <t>fait</t>
    </r>
    <r>
      <rPr>
        <sz val="11"/>
        <color rgb="FF333333"/>
        <rFont val="Arial"/>
        <family val="2"/>
      </rPr>
      <t xml:space="preserve"> les </t>
    </r>
    <r>
      <rPr>
        <b/>
        <sz val="11"/>
        <color rgb="FFCC3300"/>
        <rFont val="Arial"/>
        <family val="2"/>
      </rPr>
      <t>frais</t>
    </r>
    <r>
      <rPr>
        <sz val="11"/>
        <color rgb="FF333333"/>
        <rFont val="Arial"/>
        <family val="2"/>
      </rPr>
      <t xml:space="preserve"> de ce putsch?</t>
    </r>
  </si>
  <si>
    <r>
      <t xml:space="preserve">Les serviteurs eux - mêmes ont part à la grivèlerie dont leurs maîtres </t>
    </r>
    <r>
      <rPr>
        <b/>
        <sz val="11"/>
        <color rgb="FFCC3300"/>
        <rFont val="Arial"/>
        <family val="2"/>
      </rPr>
      <t>font</t>
    </r>
    <r>
      <rPr>
        <sz val="11"/>
        <color rgb="FF333333"/>
        <rFont val="Arial"/>
        <family val="2"/>
      </rPr>
      <t xml:space="preserve"> les </t>
    </r>
    <r>
      <rPr>
        <b/>
        <sz val="11"/>
        <color rgb="FFCC3300"/>
        <rFont val="Arial"/>
        <family val="2"/>
      </rPr>
      <t>frais</t>
    </r>
    <r>
      <rPr>
        <sz val="11"/>
        <color rgb="FF333333"/>
        <rFont val="Arial"/>
        <family val="2"/>
      </rPr>
      <t xml:space="preserve"> .</t>
    </r>
  </si>
  <si>
    <r>
      <t xml:space="preserve">Lorsqu’ il eut </t>
    </r>
    <r>
      <rPr>
        <b/>
        <sz val="11"/>
        <color rgb="FFCC3300"/>
        <rFont val="Arial"/>
        <family val="2"/>
      </rPr>
      <t>fait</t>
    </r>
    <r>
      <rPr>
        <sz val="11"/>
        <color rgb="FF333333"/>
        <rFont val="Arial"/>
        <family val="2"/>
      </rPr>
      <t xml:space="preserve"> les </t>
    </r>
    <r>
      <rPr>
        <b/>
        <sz val="11"/>
        <color rgb="FFCC3300"/>
        <rFont val="Arial"/>
        <family val="2"/>
      </rPr>
      <t>frais</t>
    </r>
    <r>
      <rPr>
        <sz val="11"/>
        <color rgb="FF333333"/>
        <rFont val="Arial"/>
        <family val="2"/>
      </rPr>
      <t xml:space="preserve"> d’ installer à </t>
    </r>
    <r>
      <rPr>
        <sz val="11"/>
        <color rgb="FF000000"/>
        <rFont val="Calibri"/>
        <family val="2"/>
        <scheme val="minor"/>
      </rPr>
      <t>Saint</t>
    </r>
    <r>
      <rPr>
        <sz val="11"/>
        <color rgb="FF333333"/>
        <rFont val="Arial"/>
        <family val="2"/>
      </rPr>
      <t xml:space="preserve"> - Margelon son fils </t>
    </r>
    <r>
      <rPr>
        <sz val="11"/>
        <color rgb="FF000000"/>
        <rFont val="Calibri"/>
        <family val="2"/>
        <scheme val="minor"/>
      </rPr>
      <t>Ferdinand</t>
    </r>
    <r>
      <rPr>
        <sz val="11"/>
        <color rgb="FF333333"/>
        <rFont val="Arial"/>
        <family val="2"/>
      </rPr>
      <t xml:space="preserve"> , </t>
    </r>
    <r>
      <rPr>
        <sz val="11"/>
        <color rgb="FF000000"/>
        <rFont val="Calibri"/>
        <family val="2"/>
        <scheme val="minor"/>
      </rPr>
      <t>Haudouin</t>
    </r>
    <r>
      <rPr>
        <sz val="11"/>
        <color rgb="FF333333"/>
        <rFont val="Arial"/>
        <family val="2"/>
      </rPr>
      <t xml:space="preserve"> le pressa de chercher une femme .</t>
    </r>
  </si>
  <si>
    <r>
      <t xml:space="preserve">Si est ce ( a dire vray ) quilz ne my ont en tout et par tout assisté , ains à souventesfois convenu que je me soye faict la voye par le moyen de la raison , joincte a l’ usage du compas , et practique de pourtraicture , dont jay presenté les choses aux ouvriers . teles que je les concevoye en fantasie afin den avoir leur jugement avec la proprieté des termes de leurs ars correspondans aux antiques , en quoy du premier coup ny sans grans </t>
    </r>
    <r>
      <rPr>
        <b/>
        <sz val="11"/>
        <color rgb="FFC00000"/>
        <rFont val="Calibri"/>
        <family val="2"/>
        <scheme val="minor"/>
      </rPr>
      <t>fraiz</t>
    </r>
    <r>
      <rPr>
        <sz val="11"/>
        <color rgb="FF000000"/>
        <rFont val="Calibri"/>
        <family val="2"/>
        <scheme val="minor"/>
      </rPr>
      <t xml:space="preserve"> ilz ne mont satisfaict ,</t>
    </r>
  </si>
  <si>
    <r>
      <t xml:space="preserve">JE veux bien dire la chasse du Lievre estre plus plaisante et de plus grand esperit , pour les gentils - hommes , que de nulle autre beste , d’ autant qu’ ils trouvent leur plaisir à toutes heures , et avec petis </t>
    </r>
    <r>
      <rPr>
        <b/>
        <sz val="11"/>
        <color rgb="FFC00000"/>
        <rFont val="Calibri"/>
        <family val="2"/>
        <scheme val="minor"/>
      </rPr>
      <t>frais</t>
    </r>
    <r>
      <rPr>
        <sz val="11"/>
        <color rgb="FF000000"/>
        <rFont val="Calibri"/>
        <family val="2"/>
        <scheme val="minor"/>
      </rPr>
      <t xml:space="preserve"> , voyant tousjours courir leurs Chiens devant eux : parquoy peuvent juger , sans prendre grand peine ne travail , lesquels sont les meilleurs , et mieux chassans , requerans et forcenans .</t>
    </r>
  </si>
  <si>
    <r>
      <t xml:space="preserve">Sur mon </t>
    </r>
    <r>
      <rPr>
        <sz val="11"/>
        <color rgb="FF000000"/>
        <rFont val="Calibri"/>
        <family val="2"/>
        <scheme val="minor"/>
      </rPr>
      <t>Dieu</t>
    </r>
    <r>
      <rPr>
        <sz val="11"/>
        <color rgb="FF333333"/>
        <rFont val="Arial"/>
        <family val="2"/>
      </rPr>
      <t xml:space="preserve"> , quand tout est dict ( dist </t>
    </r>
    <r>
      <rPr>
        <sz val="11"/>
        <color rgb="FF000000"/>
        <rFont val="Calibri"/>
        <family val="2"/>
        <scheme val="minor"/>
      </rPr>
      <t>Pasquier</t>
    </r>
    <r>
      <rPr>
        <sz val="11"/>
        <color rgb="FF333333"/>
        <rFont val="Arial"/>
        <family val="2"/>
      </rPr>
      <t xml:space="preserve"> ) à nous autres vieillards rassottez ne nous sont guieres duisans telz menuz plaisirs , car desmeshuy ne nous fault que le mol lict et lescuelle profonde ; de ma part je quitte le mestier à ces jeunes gens , de </t>
    </r>
    <r>
      <rPr>
        <b/>
        <sz val="11"/>
        <color rgb="FFCC3300"/>
        <rFont val="Arial"/>
        <family val="2"/>
      </rPr>
      <t>fraiz</t>
    </r>
    <r>
      <rPr>
        <sz val="11"/>
        <color rgb="FF333333"/>
        <rFont val="Arial"/>
        <family val="2"/>
      </rPr>
      <t xml:space="preserve"> esmouluz .</t>
    </r>
  </si>
  <si>
    <r>
      <t xml:space="preserve">Item , doit à Richard cinq cents livres dix sous , pour gages de cinq ans , </t>
    </r>
    <r>
      <rPr>
        <b/>
        <sz val="11"/>
        <color rgb="FFC00000"/>
        <rFont val="Calibri"/>
        <family val="2"/>
        <scheme val="minor"/>
      </rPr>
      <t>frais</t>
    </r>
    <r>
      <rPr>
        <sz val="11"/>
        <color rgb="FF000000"/>
        <rFont val="Calibri"/>
        <family val="2"/>
        <scheme val="minor"/>
      </rPr>
      <t xml:space="preserve"> , mises , loyaux - coûts .</t>
    </r>
  </si>
  <si>
    <r>
      <t xml:space="preserve">le bon seigneur envoya vingt escus à l’ hôtesse , qu’ elle demandoit pour tous </t>
    </r>
    <r>
      <rPr>
        <b/>
        <sz val="11"/>
        <color rgb="FFCC3300"/>
        <rFont val="Arial"/>
        <family val="2"/>
      </rPr>
      <t>frais</t>
    </r>
    <r>
      <rPr>
        <sz val="11"/>
        <color rgb="FF333333"/>
        <rFont val="Arial"/>
        <family val="2"/>
      </rPr>
      <t xml:space="preserve"> , et me donna liberalement quatre des plus beaux habits de sa garde - robe , et quelques pistoles pour passer mon temps .</t>
    </r>
  </si>
  <si>
    <r>
      <t xml:space="preserve">joint que n’ estant permis à un chacun ny en tous siecles de pouvoir travailler à ses propres </t>
    </r>
    <r>
      <rPr>
        <b/>
        <sz val="11"/>
        <color rgb="FFCC3300"/>
        <rFont val="Arial"/>
        <family val="2"/>
      </rPr>
      <t>frais</t>
    </r>
    <r>
      <rPr>
        <sz val="11"/>
        <color rgb="FF333333"/>
        <rFont val="Arial"/>
        <family val="2"/>
      </rPr>
      <t xml:space="preserve"> et despens , et sans rien emprunter d’ autruy , quel mal y a - il si ceux qui ont l’ industrie d’ imiter la nature et de tellement diversifier et approprier à leur sujet ce qu’ ils tirent des autres , ( ... ) , empruntent de ceux qui semblent n’ estre faicts que pour prester , et puisent dans les reservoirs et magasins destinez à cet effet , puis que nous voyons d’ ordinaire que les peintres et les architectes font des ouvrages excellens et admirables par le moyen des couleurs et materiaux que les autres leur broyent et leur preparent .</t>
    </r>
  </si>
  <si>
    <r>
      <t xml:space="preserve">et après avoir supputé les sommes particulières qu’ il a données à chacun d’ eux , il se trouve qu’ il en résulte le double de ce qu’ il pensait , et que dix talents y sont employés , "sans compter poursuit - il , les galères que j’ ai armées à mes dépens , et les charges publiques que j’ ai exercées à mes </t>
    </r>
    <r>
      <rPr>
        <b/>
        <sz val="11"/>
        <color rgb="FFCC3300"/>
        <rFont val="Arial"/>
        <family val="2"/>
      </rPr>
      <t>frais</t>
    </r>
    <r>
      <rPr>
        <sz val="11"/>
        <color rgb="FF333333"/>
        <rFont val="Arial"/>
        <family val="2"/>
      </rPr>
      <t xml:space="preserve"> et sans récompense" .</t>
    </r>
  </si>
  <si>
    <r>
      <t xml:space="preserve">D’ ailleurs il me porte peut - être en ligne de compte d’ obligations pécuniaires et autres , les </t>
    </r>
    <r>
      <rPr>
        <b/>
        <sz val="11"/>
        <color rgb="FFCC3300"/>
        <rFont val="Arial"/>
        <family val="2"/>
      </rPr>
      <t>frais</t>
    </r>
    <r>
      <rPr>
        <sz val="11"/>
        <color rgb="FF333333"/>
        <rFont val="Arial"/>
        <family val="2"/>
      </rPr>
      <t xml:space="preserve"> de la poursuite que son coquin de </t>
    </r>
    <r>
      <rPr>
        <sz val="11"/>
        <color rgb="FF000000"/>
        <rFont val="Calibri"/>
        <family val="2"/>
        <scheme val="minor"/>
      </rPr>
      <t>Mouron</t>
    </r>
    <r>
      <rPr>
        <sz val="11"/>
        <color rgb="FF333333"/>
        <rFont val="Arial"/>
        <family val="2"/>
      </rPr>
      <t xml:space="preserve"> et son non moins coquin de </t>
    </r>
    <r>
      <rPr>
        <sz val="11"/>
        <color rgb="FF000000"/>
        <rFont val="Calibri"/>
        <family val="2"/>
        <scheme val="minor"/>
      </rPr>
      <t>Brug</t>
    </r>
    <r>
      <rPr>
        <sz val="11"/>
        <color rgb="FF333333"/>
        <rFont val="Arial"/>
        <family val="2"/>
      </rPr>
      <t xml:space="preserve"> ont faite de moi pendant près d’ un an ; alors il ne se trompe guère .</t>
    </r>
  </si>
  <si>
    <r>
      <t xml:space="preserve">Aurez - vous de - quoi fournir à tous ces </t>
    </r>
    <r>
      <rPr>
        <b/>
        <sz val="11"/>
        <color rgb="FFCC3300"/>
        <rFont val="Arial"/>
        <family val="2"/>
      </rPr>
      <t>frais</t>
    </r>
    <r>
      <rPr>
        <sz val="11"/>
        <color rgb="FF333333"/>
        <rFont val="Arial"/>
        <family val="2"/>
      </rPr>
      <t>?</t>
    </r>
  </si>
  <si>
    <r>
      <t xml:space="preserve">Je défie un libraire de Paris de hausser le prix d’ un in - douze au - delà du surcroît des </t>
    </r>
    <r>
      <rPr>
        <b/>
        <sz val="11"/>
        <color rgb="FFCC3300"/>
        <rFont val="Arial"/>
        <family val="2"/>
      </rPr>
      <t>frais</t>
    </r>
    <r>
      <rPr>
        <sz val="11"/>
        <color rgb="FF333333"/>
        <rFont val="Arial"/>
        <family val="2"/>
      </rPr>
      <t xml:space="preserve"> particuliers et des hasards de celui qui contrefait clandestinement , ou de celui qui envoie de loin , sans qu’ avant un mois nous n’ en ayons une édition d’ Amsterdam ou de province mieux faite que la sienne , à meilleur marché , et sans que vous puissiez jamais l’ empêcher d’ entrer .</t>
    </r>
  </si>
  <si>
    <r>
      <t xml:space="preserve">Ils seraient donc forcés d’ abandonner la culture des terrains mauvais ou médiocres , qui , avant la diminution du prix des productions , ne rendaient que peu ou rien par - delà le remboursement des frais de leur exploitation , et qui , par cette diminution de la valeur des récoltes , ne pourraient plus rembourser ces </t>
    </r>
    <r>
      <rPr>
        <b/>
        <sz val="11"/>
        <color rgb="FFCC3300"/>
        <rFont val="Arial"/>
        <family val="2"/>
      </rPr>
      <t>frais</t>
    </r>
    <r>
      <rPr>
        <sz val="11"/>
        <color rgb="FF333333"/>
        <rFont val="Arial"/>
        <family val="2"/>
      </rPr>
      <t xml:space="preserve"> nécessaires pour les cultiver .</t>
    </r>
  </si>
  <si>
    <r>
      <t xml:space="preserve">Comptez , leur dirais - je , la peine que vous avez prise , le temps que vous avez perdu , les faux </t>
    </r>
    <r>
      <rPr>
        <b/>
        <sz val="11"/>
        <color rgb="FFCC3300"/>
        <rFont val="Arial"/>
        <family val="2"/>
      </rPr>
      <t>frais</t>
    </r>
    <r>
      <rPr>
        <sz val="11"/>
        <color rgb="FF333333"/>
        <rFont val="Arial"/>
        <family val="2"/>
      </rPr>
      <t xml:space="preserve"> , toujours plus considérables à proportion dans les petites opérations que dans les grandes ; </t>
    </r>
  </si>
  <si>
    <r>
      <t xml:space="preserve">Cependant le temps courait , les vaisseaux se remplissaient , les avantages offerts par les armateurs diminuaient ; les évaluations arbitraires des comités arrivèrent , et moi , qui avais continué mes opérations au milieu des difficultés , je dus me regarder comme très heureux , à travers mille inquiétudes , mille contrariétés , mille vrais chagrins , de ne pas me trouver ruiné , de retirer mes </t>
    </r>
    <r>
      <rPr>
        <b/>
        <sz val="11"/>
        <color rgb="FFCC3300"/>
        <rFont val="Arial"/>
        <family val="2"/>
      </rPr>
      <t>frais</t>
    </r>
    <r>
      <rPr>
        <sz val="11"/>
        <color rgb="FF333333"/>
        <rFont val="Arial"/>
        <family val="2"/>
      </rPr>
      <t xml:space="preserve"> , qui avaient été au delà de quatre - vingt mille francs .</t>
    </r>
  </si>
  <si>
    <r>
      <t xml:space="preserve">Il avait une garde de plus de deux cents hommes , chevaliers , capitaines , écuyers , pages , et tous ces gens avaient , eux - mêmes , des serviteurs magnifiquement équipés aux </t>
    </r>
    <r>
      <rPr>
        <b/>
        <sz val="11"/>
        <color rgb="FFCC3300"/>
        <rFont val="Arial"/>
        <family val="2"/>
      </rPr>
      <t>frais</t>
    </r>
    <r>
      <rPr>
        <sz val="11"/>
        <color rgb="FF333333"/>
        <rFont val="Arial"/>
        <family val="2"/>
      </rPr>
      <t xml:space="preserve"> de </t>
    </r>
    <r>
      <rPr>
        <sz val="11"/>
        <color rgb="FF000000"/>
        <rFont val="Calibri"/>
        <family val="2"/>
        <scheme val="minor"/>
      </rPr>
      <t>Gilles</t>
    </r>
    <r>
      <rPr>
        <sz val="11"/>
        <color rgb="FF333333"/>
        <rFont val="Arial"/>
        <family val="2"/>
      </rPr>
      <t xml:space="preserve"> .</t>
    </r>
  </si>
  <si>
    <r>
      <t xml:space="preserve">Quelquefois ( dit , je ne sais plus en quel endroit , </t>
    </r>
    <r>
      <rPr>
        <sz val="11"/>
        <color rgb="FF000000"/>
        <rFont val="Calibri"/>
        <family val="2"/>
        <scheme val="minor"/>
      </rPr>
      <t>Rivarol</t>
    </r>
    <r>
      <rPr>
        <sz val="11"/>
        <color rgb="FF333333"/>
        <rFont val="Arial"/>
        <family val="2"/>
      </rPr>
      <t xml:space="preserve"> , qui me fournit à - la - fois la preuve et la citation ) deux hommes se lient pour haïr , à </t>
    </r>
    <r>
      <rPr>
        <b/>
        <sz val="11"/>
        <color rgb="FFCC3300"/>
        <rFont val="Arial"/>
        <family val="2"/>
      </rPr>
      <t>frais</t>
    </r>
    <r>
      <rPr>
        <sz val="11"/>
        <color rgb="FF333333"/>
        <rFont val="Arial"/>
        <family val="2"/>
      </rPr>
      <t xml:space="preserve"> communs , telle personne ou tel parti ; ils sont unis par des haines communes</t>
    </r>
  </si>
  <si>
    <r>
      <t xml:space="preserve">Es - tu sûre de gagner et que ce ne soit des </t>
    </r>
    <r>
      <rPr>
        <b/>
        <sz val="11"/>
        <color rgb="FFCC3300"/>
        <rFont val="Arial"/>
        <family val="2"/>
      </rPr>
      <t>frais</t>
    </r>
    <r>
      <rPr>
        <sz val="11"/>
        <color rgb="FF333333"/>
        <rFont val="Arial"/>
        <family val="2"/>
      </rPr>
      <t xml:space="preserve"> perdus?</t>
    </r>
  </si>
  <si>
    <r>
      <t xml:space="preserve">Enfin je dois ... neuf cent soixante - quatorze mille francs ... sans compter les </t>
    </r>
    <r>
      <rPr>
        <b/>
        <sz val="11"/>
        <color rgb="FFC00000"/>
        <rFont val="Calibri"/>
        <family val="2"/>
        <scheme val="minor"/>
      </rPr>
      <t>frais</t>
    </r>
    <r>
      <rPr>
        <sz val="11"/>
        <color rgb="FF000000"/>
        <rFont val="Calibri"/>
        <family val="2"/>
        <scheme val="minor"/>
      </rPr>
      <t>!</t>
    </r>
  </si>
  <si>
    <r>
      <t xml:space="preserve">Rien à perdre! </t>
    </r>
    <r>
      <rPr>
        <sz val="11"/>
        <color rgb="FF000000"/>
        <rFont val="Calibri"/>
        <family val="2"/>
        <scheme val="minor"/>
      </rPr>
      <t xml:space="preserve">Mais , vous moquez - vous de moi? Et mes parts de fondateur? Et mes engagements vis - à - vis de mes prêteurs pour arriver à payer le quart de ma quotité de </t>
    </r>
    <r>
      <rPr>
        <b/>
        <sz val="11"/>
        <color rgb="FFCC3300"/>
        <rFont val="Calibri"/>
        <family val="2"/>
        <scheme val="minor"/>
      </rPr>
      <t>frais</t>
    </r>
    <r>
      <rPr>
        <sz val="11"/>
        <color rgb="FF000000"/>
        <rFont val="Calibri"/>
        <family val="2"/>
        <scheme val="minor"/>
      </rPr>
      <t xml:space="preserve"> d’ achat?</t>
    </r>
  </si>
  <si>
    <r>
      <t xml:space="preserve">Si , tous les comptes réglés , la perte allait même au million , - avec les frais généraux , la part des </t>
    </r>
    <r>
      <rPr>
        <b/>
        <sz val="11"/>
        <color rgb="FFCC3300"/>
        <rFont val="Arial"/>
        <family val="2"/>
      </rPr>
      <t>frais</t>
    </r>
    <r>
      <rPr>
        <sz val="11"/>
        <color rgb="FF333333"/>
        <rFont val="Arial"/>
        <family val="2"/>
      </rPr>
      <t xml:space="preserve"> généraux , - qu’ est - ce que ça pouvait bien faire?</t>
    </r>
  </si>
  <si>
    <r>
      <t xml:space="preserve">En Gaule , sous les petits - fils de Clovis à coup sûr , sous ses fils plus que probablement , tout homme libre est tenu au service militaire et à ses </t>
    </r>
    <r>
      <rPr>
        <b/>
        <sz val="11"/>
        <color rgb="FFCC3300"/>
        <rFont val="Arial"/>
        <family val="2"/>
      </rPr>
      <t>frais</t>
    </r>
    <r>
      <rPr>
        <sz val="11"/>
        <color rgb="FF333333"/>
        <rFont val="Arial"/>
        <family val="2"/>
      </rPr>
      <t xml:space="preserve"> ; il doit s’ armer et s’ approvisionner pour une campagne pouvant durer plusieurs mois au besoin , et cela autant de fois qu’ il plaira au roi .</t>
    </r>
  </si>
  <si>
    <r>
      <t xml:space="preserve">Celui - ci : 1 crée des complémentarités contraignantes pour l’ acheteur ; 2 engage des </t>
    </r>
    <r>
      <rPr>
        <b/>
        <sz val="11"/>
        <color rgb="FFCC3300"/>
        <rFont val="Arial"/>
        <family val="2"/>
      </rPr>
      <t>frais</t>
    </r>
    <r>
      <rPr>
        <sz val="11"/>
        <color rgb="FF333333"/>
        <rFont val="Arial"/>
        <family val="2"/>
      </rPr>
      <t xml:space="preserve"> pour la suppression ou la transformation structurale de son concurrent ; </t>
    </r>
  </si>
  <si>
    <r>
      <t xml:space="preserve">S’ il en est ainsi , n’ est - ce pas la création de pôles de croissance , la constitution à </t>
    </r>
    <r>
      <rPr>
        <b/>
        <sz val="11"/>
        <color rgb="FFCC3300"/>
        <rFont val="Arial"/>
        <family val="2"/>
      </rPr>
      <t>frais</t>
    </r>
    <r>
      <rPr>
        <sz val="11"/>
        <color rgb="FF333333"/>
        <rFont val="Arial"/>
        <family val="2"/>
      </rPr>
      <t xml:space="preserve"> et bénéfices communs de vastes ensembles moteurs , entraînant des régions entières et répandant la prospérité dans des milieux de propagation convenablement aménagés qui seule peut conjurer les gaspillages et les conflits nationalistes?</t>
    </r>
  </si>
  <si>
    <r>
      <t xml:space="preserve">Jou ne pris ton dit i festu , qu’ ainc mais nul jor ne fu si biaus , ne d’ armes rices si nouviaus , si confiessés ne si guarnis , et ki faut à Dieu s’ iert honnis , Quar devant Dieu tot liément doit - on aler et naitement plus que on puist à nés i </t>
    </r>
    <r>
      <rPr>
        <b/>
        <sz val="11"/>
        <color rgb="FFC00000"/>
        <rFont val="Calibri"/>
        <family val="2"/>
        <scheme val="minor"/>
      </rPr>
      <t>fuer</t>
    </r>
    <r>
      <rPr>
        <sz val="11"/>
        <color rgb="FF000000"/>
        <rFont val="Calibri"/>
        <family val="2"/>
        <scheme val="minor"/>
      </rPr>
      <t xml:space="preserve"> ; et g’ i ai tout et cors et cuer , et averai jusques à som .</t>
    </r>
  </si>
  <si>
    <r>
      <t xml:space="preserve">Car bien que de cette maniere elle double le prix precedent , parceque outre qu’ il faut que celui qui prend ce droit à ferme , y gagne , et qu’ il lui coute des frais pour faire ce recouvrement , à cause que cela se perçoit à des portes , et qu’ il est besoin de commis ; c’ est que cette permission , qui est très - difficile à obtenir , ne s’ accor - de qu’ à des conditions </t>
    </r>
    <r>
      <rPr>
        <b/>
        <sz val="11"/>
        <color rgb="FFCC3300"/>
        <rFont val="Arial"/>
        <family val="2"/>
      </rPr>
      <t>onereuses</t>
    </r>
    <r>
      <rPr>
        <sz val="11"/>
        <color rgb="FF333333"/>
        <rFont val="Arial"/>
        <family val="2"/>
      </rPr>
      <t xml:space="preserve"> , comme de faire quelque ouvrage considerable , outre le prix de la taille , ainsi qu’ à </t>
    </r>
    <r>
      <rPr>
        <sz val="11"/>
        <color rgb="FF000000"/>
        <rFont val="Calibri"/>
        <family val="2"/>
        <scheme val="minor"/>
      </rPr>
      <t>Honfleur</t>
    </r>
    <r>
      <rPr>
        <sz val="11"/>
        <color rgb="FF333333"/>
        <rFont val="Arial"/>
        <family val="2"/>
      </rPr>
      <t xml:space="preserve"> et au </t>
    </r>
    <r>
      <rPr>
        <sz val="11"/>
        <color rgb="FF000000"/>
        <rFont val="Calibri"/>
        <family val="2"/>
        <scheme val="minor"/>
      </rPr>
      <t>Pon</t>
    </r>
    <r>
      <rPr>
        <sz val="11"/>
        <color rgb="FF333333"/>
        <rFont val="Arial"/>
        <family val="2"/>
      </rPr>
      <t>teaudemer , où à l’ un et à l’ autre , le tarif a été accordé à condition de bâtir chacun un port .</t>
    </r>
  </si>
  <si>
    <r>
      <t xml:space="preserve">Et cependant ce n’ estoit pas son intention de l’ oster ; mais il vouloit faire cognoistre aux senateurs , qu’ il ne se pouvoit trouver d’ autre fonds , afin qu’ ils ne trouvassent plus mauvais qu’ on prist celuy - là : mais enfin cognoissant que cela luy acqueroit la haine de tout le monde , il le changea en une autre nature de tribut , qui sembla si </t>
    </r>
    <r>
      <rPr>
        <b/>
        <sz val="11"/>
        <color rgb="FFCC3300"/>
        <rFont val="Arial"/>
        <family val="2"/>
      </rPr>
      <t>onereuse</t>
    </r>
    <r>
      <rPr>
        <sz val="11"/>
        <color rgb="FF333333"/>
        <rFont val="Arial"/>
        <family val="2"/>
      </rPr>
      <t xml:space="preserve"> au peuple , qu’ il demanda de son plein gré qu’ on remist le premier impost .</t>
    </r>
  </si>
  <si>
    <r>
      <t xml:space="preserve">mais sans doubte les naturels sont beaucoup meilleurs ; car ils sont plus loyaux que les estrangers mercenaires : ( ... ) : plus patiens et obeyssans , se portant avec plus d’ honneur et de respect envers les chefs , de courage aux combats , d’ affection à la victoire et au bien du pays , et coustent moins , et sont plus prests que les estrangers , souvent mutins , mesme au besoin , et faisant plus de bruict que de service , et la pluspart importuns et </t>
    </r>
    <r>
      <rPr>
        <b/>
        <sz val="11"/>
        <color rgb="FFCC3300"/>
        <rFont val="Arial"/>
        <family val="2"/>
      </rPr>
      <t>onereux</t>
    </r>
    <r>
      <rPr>
        <sz val="11"/>
        <color rgb="FF333333"/>
        <rFont val="Arial"/>
        <family val="2"/>
      </rPr>
      <t xml:space="preserve"> au public , cruels à ceux du pays , qu’ ils fourragent comme ennemis , qui coustent à les faire venir et retourner ; et les faut attendre souvent avec dommage grand .</t>
    </r>
  </si>
  <si>
    <r>
      <t xml:space="preserve">On étoit obligé d’ entretenir dans les places de fortes garnisons très - </t>
    </r>
    <r>
      <rPr>
        <b/>
        <sz val="11"/>
        <color rgb="FFCC3300"/>
        <rFont val="Arial"/>
        <family val="2"/>
      </rPr>
      <t>onéreuses</t>
    </r>
    <r>
      <rPr>
        <sz val="11"/>
        <color rgb="FF333333"/>
        <rFont val="Arial"/>
        <family val="2"/>
      </rPr>
      <t xml:space="preserve"> aux peuples .</t>
    </r>
  </si>
  <si>
    <r>
      <t xml:space="preserve">leur histoire rapporte que l’ ancien </t>
    </r>
    <r>
      <rPr>
        <sz val="11"/>
        <color rgb="FF000000"/>
        <rFont val="Calibri"/>
        <family val="2"/>
        <scheme val="minor"/>
      </rPr>
      <t>Amosis</t>
    </r>
    <r>
      <rPr>
        <sz val="11"/>
        <color rgb="FF333333"/>
        <rFont val="Arial"/>
        <family val="2"/>
      </rPr>
      <t xml:space="preserve"> initié à </t>
    </r>
    <r>
      <rPr>
        <sz val="11"/>
        <color rgb="FF000000"/>
        <rFont val="Calibri"/>
        <family val="2"/>
        <scheme val="minor"/>
      </rPr>
      <t>Thebes</t>
    </r>
    <r>
      <rPr>
        <sz val="11"/>
        <color rgb="FF333333"/>
        <rFont val="Arial"/>
        <family val="2"/>
      </rPr>
      <t xml:space="preserve"> , celui - là même qui a eu la gloire d’ abolir les victimes humaines dans toute l’ </t>
    </r>
    <r>
      <rPr>
        <sz val="11"/>
        <color rgb="FF000000"/>
        <rFont val="Calibri"/>
        <family val="2"/>
        <scheme val="minor"/>
      </rPr>
      <t>Égypte</t>
    </r>
    <r>
      <rPr>
        <sz val="11"/>
        <color rgb="FF333333"/>
        <rFont val="Arial"/>
        <family val="2"/>
      </rPr>
      <t xml:space="preserve"> , lâcha d’ ailleurs tellement la bride au zéle superstitieux des prêtres thebains , qu’ ils firent sortir de la capitale seule quatre - vingt mille personnes , qui ne pouvoient plus soutenir les pratiques </t>
    </r>
    <r>
      <rPr>
        <b/>
        <sz val="11"/>
        <color rgb="FFCC3300"/>
        <rFont val="Arial"/>
        <family val="2"/>
      </rPr>
      <t>onéreuses</t>
    </r>
    <r>
      <rPr>
        <sz val="11"/>
        <color rgb="FF333333"/>
        <rFont val="Arial"/>
        <family val="2"/>
      </rPr>
      <t xml:space="preserve"> qu’ ils leur imposoient .</t>
    </r>
  </si>
  <si>
    <r>
      <t xml:space="preserve">Je recevrai donc </t>
    </r>
    <r>
      <rPr>
        <sz val="11"/>
        <color rgb="FF000000"/>
        <rFont val="Calibri"/>
        <family val="2"/>
        <scheme val="minor"/>
      </rPr>
      <t>Cléon</t>
    </r>
    <r>
      <rPr>
        <sz val="11"/>
        <color rgb="FF333333"/>
        <rFont val="Arial"/>
        <family val="2"/>
      </rPr>
      <t xml:space="preserve"> , puisque vous le voulez d’ une façon si décidée ; mais j’ avoüe que je n’ aurai jamais eû en ce genre , de complaisance qui m’ ait si crüellement coûté : car s’ il n’ est pas vrai que toutes celles que j’ ai pû avoir , m’ ayent amusée autant que vous le pensez , il ne l’ est point davantage , qu’ aucune de celles que vous avez exigées de moi , m’ ait été aussi </t>
    </r>
    <r>
      <rPr>
        <b/>
        <sz val="11"/>
        <color rgb="FFCC3300"/>
        <rFont val="Arial"/>
        <family val="2"/>
      </rPr>
      <t>onéreuse</t>
    </r>
    <r>
      <rPr>
        <sz val="11"/>
        <color rgb="FF333333"/>
        <rFont val="Arial"/>
        <family val="2"/>
      </rPr>
      <t xml:space="preserve"> que , pour ménager votre amour - propre , j’ ai , malgré ma franchise naturelle , été quelquefois obligée de vous le dire .</t>
    </r>
  </si>
  <si>
    <r>
      <t xml:space="preserve">J’ ai engagé sa cousine la marquise de </t>
    </r>
    <r>
      <rPr>
        <sz val="11"/>
        <color rgb="FF000000"/>
        <rFont val="Calibri"/>
        <family val="2"/>
        <scheme val="minor"/>
      </rPr>
      <t>Feuil</t>
    </r>
    <r>
      <rPr>
        <sz val="11"/>
        <color rgb="FF333333"/>
        <rFont val="Arial"/>
        <family val="2"/>
      </rPr>
      <t xml:space="preserve"> à entrer dans un marché très - compliqué avec son fou et assez </t>
    </r>
    <r>
      <rPr>
        <b/>
        <sz val="11"/>
        <color rgb="FFCC3300"/>
        <rFont val="Arial"/>
        <family val="2"/>
      </rPr>
      <t>onéreux</t>
    </r>
    <r>
      <rPr>
        <sz val="11"/>
        <color rgb="FF333333"/>
        <rFont val="Arial"/>
        <family val="2"/>
      </rPr>
      <t xml:space="preserve"> frère le marquis de </t>
    </r>
    <r>
      <rPr>
        <sz val="11"/>
        <color rgb="FF000000"/>
        <rFont val="Calibri"/>
        <family val="2"/>
        <scheme val="minor"/>
      </rPr>
      <t>Remig</t>
    </r>
    <r>
      <rPr>
        <sz val="11"/>
        <color rgb="FF333333"/>
        <rFont val="Arial"/>
        <family val="2"/>
      </rPr>
      <t xml:space="preserve"> , pour sauver de sa prodigalité insatiable le fonds sur lequel était hypothéquée la pension de </t>
    </r>
    <r>
      <rPr>
        <sz val="11"/>
        <color rgb="FF000000"/>
        <rFont val="Calibri"/>
        <family val="2"/>
        <scheme val="minor"/>
      </rPr>
      <t>Madame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Remig</t>
    </r>
    <r>
      <rPr>
        <sz val="11"/>
        <color rgb="FF333333"/>
        <rFont val="Arial"/>
        <family val="2"/>
      </rPr>
      <t xml:space="preserve"> , dont la subsistance se trouvait à la merci du plus mauvais frère , et de la tête la plus insensée .</t>
    </r>
  </si>
  <si>
    <r>
      <t xml:space="preserve">Huitièmement , enfin , pour la perfection du grand oeuvre que nous entreprenons , il nous reste à ôter aux hommes le joug </t>
    </r>
    <r>
      <rPr>
        <b/>
        <sz val="11"/>
        <color rgb="FFCC3300"/>
        <rFont val="Arial"/>
        <family val="2"/>
      </rPr>
      <t>onéreux</t>
    </r>
    <r>
      <rPr>
        <sz val="11"/>
        <color rgb="FF333333"/>
        <rFont val="Arial"/>
        <family val="2"/>
      </rPr>
      <t xml:space="preserve"> de la société civile , et sur - tout à les tirer du dur esclavage où les retiennent la puissance et la politique des souverains .</t>
    </r>
  </si>
  <si>
    <r>
      <t xml:space="preserve">Il considéra moins ce que je faisois pour lui , que ce que j’ aurois pu faire ; et les loix que je lui avois imposées , lui parurent , ainsi que je l’ avois prévu , très - </t>
    </r>
    <r>
      <rPr>
        <b/>
        <sz val="11"/>
        <color rgb="FFCC3300"/>
        <rFont val="Arial"/>
        <family val="2"/>
      </rPr>
      <t>onéreuses</t>
    </r>
    <r>
      <rPr>
        <sz val="11"/>
        <color rgb="FF333333"/>
        <rFont val="Arial"/>
        <family val="2"/>
      </rPr>
      <t xml:space="preserve"> .</t>
    </r>
  </si>
  <si>
    <r>
      <t xml:space="preserve">Il faudra donc de deux choses l’ une : ou que les riches se cotisent pour le soutenir , charge </t>
    </r>
    <r>
      <rPr>
        <b/>
        <sz val="11"/>
        <color rgb="FFCC3300"/>
        <rFont val="Arial"/>
        <family val="2"/>
      </rPr>
      <t>onéreuse</t>
    </r>
    <r>
      <rPr>
        <sz val="11"/>
        <color rgb="FF333333"/>
        <rFont val="Arial"/>
        <family val="2"/>
      </rPr>
      <t>qu’ assurément ils ne seront pas d’ humeur à supporter long - tems ; ou que l’ état s’ en mêle et le soutienne à ses propres fraix .</t>
    </r>
  </si>
  <si>
    <r>
      <t xml:space="preserve">Après differens succès de part et d’ autre , les carthaginois sont obligez de demander la paix , et ne l’ obtiennent qu’ à des conditions très - </t>
    </r>
    <r>
      <rPr>
        <b/>
        <sz val="11"/>
        <color rgb="FFCC3300"/>
        <rFont val="Arial"/>
        <family val="2"/>
      </rPr>
      <t>onereuses</t>
    </r>
    <r>
      <rPr>
        <sz val="11"/>
        <color rgb="FF333333"/>
        <rFont val="Arial"/>
        <family val="2"/>
      </rPr>
      <t xml:space="preserve"> .</t>
    </r>
  </si>
  <si>
    <r>
      <t>Moaouia</t>
    </r>
    <r>
      <rPr>
        <sz val="11"/>
        <color rgb="FF333333"/>
        <rFont val="Arial"/>
        <family val="2"/>
      </rPr>
      <t xml:space="preserve"> révolté à </t>
    </r>
    <r>
      <rPr>
        <sz val="11"/>
        <color rgb="FF000000"/>
        <rFont val="Calibri"/>
        <family val="2"/>
        <scheme val="minor"/>
      </rPr>
      <t>Damas</t>
    </r>
    <r>
      <rPr>
        <sz val="11"/>
        <color rgb="FF333333"/>
        <rFont val="Arial"/>
        <family val="2"/>
      </rPr>
      <t xml:space="preserve"> contre </t>
    </r>
    <r>
      <rPr>
        <sz val="11"/>
        <color rgb="FF000000"/>
        <rFont val="Calibri"/>
        <family val="2"/>
        <scheme val="minor"/>
      </rPr>
      <t>Ali</t>
    </r>
    <r>
      <rPr>
        <sz val="11"/>
        <color rgb="FF333333"/>
        <rFont val="Arial"/>
        <family val="2"/>
      </rPr>
      <t xml:space="preserve"> , kalif à </t>
    </r>
    <r>
      <rPr>
        <sz val="11"/>
        <color rgb="FF000000"/>
        <rFont val="Calibri"/>
        <family val="2"/>
        <scheme val="minor"/>
      </rPr>
      <t>Koufa</t>
    </r>
    <r>
      <rPr>
        <sz val="11"/>
        <color rgb="FF333333"/>
        <rFont val="Arial"/>
        <family val="2"/>
      </rPr>
      <t xml:space="preserve"> , se vit obligé , pour n’ avoir pas deux guerres ensemble , de faire ( en 678 ) un traité </t>
    </r>
    <r>
      <rPr>
        <b/>
        <sz val="11"/>
        <color rgb="FFCC3300"/>
        <rFont val="Arial"/>
        <family val="2"/>
      </rPr>
      <t>onéreux</t>
    </r>
    <r>
      <rPr>
        <sz val="11"/>
        <color rgb="FF333333"/>
        <rFont val="Arial"/>
        <family val="2"/>
      </rPr>
      <t xml:space="preserve"> avec les grecs .</t>
    </r>
  </si>
  <si>
    <r>
      <t xml:space="preserve">De là suit , qu’ en se donnant tout entier , l’ on n’ entre pas dans une condition égale pour tous , puisque quelques - uns profitent exclusivement du sacrifice du reste ; il n’ est pas vrai que nul n’ ait intérêt de rendre la condition </t>
    </r>
    <r>
      <rPr>
        <b/>
        <sz val="11"/>
        <color rgb="FFCC3300"/>
        <rFont val="Arial"/>
        <family val="2"/>
      </rPr>
      <t>onéreuse</t>
    </r>
    <r>
      <rPr>
        <sz val="11"/>
        <color rgb="FF333333"/>
        <rFont val="Arial"/>
        <family val="2"/>
      </rPr>
      <t xml:space="preserve"> aux autres , puisqu’ il existe des associés qui sont hors de la condition commune .</t>
    </r>
  </si>
  <si>
    <r>
      <t xml:space="preserve">De plus , cette première partie de l’ œuvre n’ est qu’ </t>
    </r>
    <r>
      <rPr>
        <b/>
        <sz val="11"/>
        <color rgb="FFCC3300"/>
        <rFont val="Arial"/>
        <family val="2"/>
      </rPr>
      <t>onéreuse</t>
    </r>
    <r>
      <rPr>
        <sz val="11"/>
        <color rgb="FF333333"/>
        <rFont val="Arial"/>
        <family val="2"/>
      </rPr>
      <t>pour l’ État ; car , pour dégrever les propriétaires fonciers , il s’ est grevé lui - même , et désormais , sans embourser un sou , c’ est lui qui paye à leur place les frais du culte .</t>
    </r>
  </si>
  <si>
    <r>
      <t xml:space="preserve">Vous vous trompez , monsieur , reprit la comtesse ; il importe à mon repos , et peut - être à celui de mon fils , que nous sachions si , en nous installant chez vous , nous n’ avons pas tellement dérangé votre existence , que votre charité vous soit devenue </t>
    </r>
    <r>
      <rPr>
        <b/>
        <sz val="11"/>
        <color rgb="FFCC3300"/>
        <rFont val="Arial"/>
        <family val="2"/>
      </rPr>
      <t>onéreuse</t>
    </r>
    <r>
      <rPr>
        <sz val="11"/>
        <color rgb="FF333333"/>
        <rFont val="Arial"/>
        <family val="2"/>
      </rPr>
      <t xml:space="preserve"> .</t>
    </r>
  </si>
  <si>
    <r>
      <t xml:space="preserve">Mais de tout Israel est - il nul qui ait pris le parti d’ accepter les dons de si haut </t>
    </r>
    <r>
      <rPr>
        <b/>
        <sz val="11"/>
        <color rgb="FFC00000"/>
        <rFont val="Calibri"/>
        <family val="2"/>
        <scheme val="minor"/>
      </rPr>
      <t>prix</t>
    </r>
    <r>
      <rPr>
        <sz val="11"/>
        <color rgb="FF000000"/>
        <rFont val="Calibri"/>
        <family val="2"/>
        <scheme val="minor"/>
      </rPr>
      <t xml:space="preserve"> que j’ offre , pour aller cest ennemi combattre?</t>
    </r>
  </si>
  <si>
    <r>
      <t xml:space="preserve">L’ enseignement premier de Pantagruel feut le tige d’ icelle devestir de feueilles et semence , le macerer en eaue stagnante , non courante , par cinq jours si le temps est sec et l’ eaue chaulde , par neuf ou douze , si le temps est nubileux et l’ eaue froyde ; puys au soleil le seicher , puys à l’ umbre le excorticquer et separer les fibres ( es quelles , comme avons dict , consiste tout son </t>
    </r>
    <r>
      <rPr>
        <b/>
        <sz val="11"/>
        <color rgb="FFC00000"/>
        <rFont val="Calibri"/>
        <family val="2"/>
        <scheme val="minor"/>
      </rPr>
      <t>pris</t>
    </r>
    <r>
      <rPr>
        <sz val="11"/>
        <color rgb="FF000000"/>
        <rFont val="Calibri"/>
        <family val="2"/>
        <scheme val="minor"/>
      </rPr>
      <t xml:space="preserve"> et valeur ) de la partie ligneuse , laquelle est inutile , fors qu’ à faire flambe lumineuse , allumer le feu et , pour l’ esbat des petitz enfans , enfler les vessies de porc . </t>
    </r>
  </si>
  <si>
    <r>
      <t xml:space="preserve">Je ne te parle point des voluptez du corps , lesquelles y sont plus grandes , qu’ en nulle autre ville de la province , estant là la fleur des vins du </t>
    </r>
    <r>
      <rPr>
        <sz val="11"/>
        <color rgb="FF000000"/>
        <rFont val="Calibri"/>
        <family val="2"/>
        <scheme val="minor"/>
      </rPr>
      <t>Languedoc</t>
    </r>
    <r>
      <rPr>
        <sz val="11"/>
        <color rgb="FF333333"/>
        <rFont val="Arial"/>
        <family val="2"/>
      </rPr>
      <t xml:space="preserve"> , et les meilleurs muscads à très - bon </t>
    </r>
    <r>
      <rPr>
        <b/>
        <sz val="11"/>
        <color rgb="FFCC3300"/>
        <rFont val="Arial"/>
        <family val="2"/>
      </rPr>
      <t>pris</t>
    </r>
    <r>
      <rPr>
        <sz val="11"/>
        <color rgb="FF333333"/>
        <rFont val="Arial"/>
        <family val="2"/>
      </rPr>
      <t xml:space="preserve"> : </t>
    </r>
  </si>
  <si>
    <r>
      <t xml:space="preserve">Le lendemain pour se donner un peu de contentement , il se delibera de sçavoir à quelque </t>
    </r>
    <r>
      <rPr>
        <b/>
        <sz val="11"/>
        <color rgb="FFCC3300"/>
        <rFont val="Arial"/>
        <family val="2"/>
      </rPr>
      <t>prix</t>
    </r>
    <r>
      <rPr>
        <sz val="11"/>
        <color rgb="FF333333"/>
        <rFont val="Arial"/>
        <family val="2"/>
      </rPr>
      <t xml:space="preserve"> que ce fust , la demeure du jeune gentil - homme , afin de l’ aller visiter , et s’ en alla voir la damoiselle , qui avoit esté la plus familiere avecque luy pour en sçavoir quelque chose , mais il n’ en apprit rien du tout : car pour s’ excuser de luy declarer , elle luy dit qu’ il s’ en estoit retourné aux champs .</t>
    </r>
  </si>
  <si>
    <r>
      <t xml:space="preserve">Le bonheur des amans est tout dans l’ esperance ; ce qui de loin les éblouit , perd de prés son éclat et sa fausse apparence ; et tel mettoit un plus haut </t>
    </r>
    <r>
      <rPr>
        <b/>
        <sz val="11"/>
        <color rgb="FFC00000"/>
        <rFont val="Arial"/>
        <family val="2"/>
      </rPr>
      <t>prix</t>
    </r>
    <r>
      <rPr>
        <sz val="11"/>
        <color rgb="FFC00000"/>
        <rFont val="Arial"/>
        <family val="2"/>
      </rPr>
      <t xml:space="preserve"> </t>
    </r>
    <r>
      <rPr>
        <sz val="11"/>
        <color rgb="FF333333"/>
        <rFont val="Arial"/>
        <family val="2"/>
      </rPr>
      <t>à la felicité si long - tems desirée , qui la trouve à son gré plus digne de mépris , quand avec son espoir il l’ a bien comparée .</t>
    </r>
  </si>
  <si>
    <r>
      <t xml:space="preserve">Ô </t>
    </r>
    <r>
      <rPr>
        <sz val="11"/>
        <color rgb="FF000000"/>
        <rFont val="Calibri"/>
        <family val="2"/>
        <scheme val="minor"/>
      </rPr>
      <t>Jesus</t>
    </r>
    <r>
      <rPr>
        <sz val="11"/>
        <color rgb="FF333333"/>
        <rFont val="Arial"/>
        <family val="2"/>
      </rPr>
      <t xml:space="preserve"> , à qui doit - il appartenir qu’ à vous , qui le venez acheter au </t>
    </r>
    <r>
      <rPr>
        <b/>
        <sz val="11"/>
        <color rgb="FFCC3300"/>
        <rFont val="Arial"/>
        <family val="2"/>
      </rPr>
      <t>prix</t>
    </r>
    <r>
      <rPr>
        <sz val="11"/>
        <color rgb="FF333333"/>
        <rFont val="Arial"/>
        <family val="2"/>
      </rPr>
      <t xml:space="preserve"> de vostre sang?</t>
    </r>
  </si>
  <si>
    <r>
      <t xml:space="preserve">Le prix des marchandises est limité de même : une demi - aune de drap est estimée un écu ; une pinte d’ eau - de - vie autant ; une livre de tabac vaut le même </t>
    </r>
    <r>
      <rPr>
        <b/>
        <sz val="11"/>
        <color rgb="FFCC3300"/>
        <rFont val="Arial"/>
        <family val="2"/>
      </rPr>
      <t xml:space="preserve">prix ; </t>
    </r>
    <r>
      <rPr>
        <sz val="11"/>
        <color rgb="FF333333"/>
        <rFont val="Arial"/>
        <family val="2"/>
      </rPr>
      <t>et quand on veut acheter des choses qui coûtent moins , le marché se fait avec une , deux ou trois peaux de petit - gris , suivant que la chose est estimée .</t>
    </r>
  </si>
  <si>
    <r>
      <t>MmDe</t>
    </r>
    <r>
      <rPr>
        <sz val="11"/>
        <color rgb="FF333333"/>
        <rFont val="Arial"/>
        <family val="2"/>
      </rPr>
      <t xml:space="preserve"> </t>
    </r>
    <r>
      <rPr>
        <sz val="11"/>
        <color rgb="FF000000"/>
        <rFont val="Calibri"/>
        <family val="2"/>
        <scheme val="minor"/>
      </rPr>
      <t>Murcé</t>
    </r>
    <r>
      <rPr>
        <sz val="11"/>
        <color rgb="FF333333"/>
        <rFont val="Arial"/>
        <family val="2"/>
      </rPr>
      <t xml:space="preserve"> , </t>
    </r>
    <r>
      <rPr>
        <sz val="11"/>
        <color rgb="FF000000"/>
        <rFont val="Calibri"/>
        <family val="2"/>
        <scheme val="minor"/>
      </rPr>
      <t>De</t>
    </r>
    <r>
      <rPr>
        <sz val="11"/>
        <color rgb="FF333333"/>
        <rFont val="Arial"/>
        <family val="2"/>
      </rPr>
      <t xml:space="preserve"> </t>
    </r>
    <r>
      <rPr>
        <sz val="11"/>
        <color rgb="FF000000"/>
        <rFont val="Calibri"/>
        <family val="2"/>
        <scheme val="minor"/>
      </rPr>
      <t>Nesle</t>
    </r>
    <r>
      <rPr>
        <sz val="11"/>
        <color rgb="FF333333"/>
        <rFont val="Arial"/>
        <family val="2"/>
      </rPr>
      <t xml:space="preserve"> , </t>
    </r>
    <r>
      <rPr>
        <sz val="11"/>
        <color rgb="FF000000"/>
        <rFont val="Calibri"/>
        <family val="2"/>
        <scheme val="minor"/>
      </rPr>
      <t>Le</t>
    </r>
    <r>
      <rPr>
        <sz val="11"/>
        <color rgb="FF333333"/>
        <rFont val="Arial"/>
        <family val="2"/>
      </rPr>
      <t xml:space="preserve"> </t>
    </r>
    <r>
      <rPr>
        <sz val="11"/>
        <color rgb="FF000000"/>
        <rFont val="Calibri"/>
        <family val="2"/>
        <scheme val="minor"/>
      </rPr>
      <t>Grand</t>
    </r>
    <r>
      <rPr>
        <sz val="11"/>
        <color rgb="FF333333"/>
        <rFont val="Arial"/>
        <family val="2"/>
      </rPr>
      <t xml:space="preserve"> - </t>
    </r>
    <r>
      <rPr>
        <sz val="11"/>
        <color rgb="FF000000"/>
        <rFont val="Calibri"/>
        <family val="2"/>
        <scheme val="minor"/>
      </rPr>
      <t>Prieur</t>
    </r>
    <r>
      <rPr>
        <sz val="11"/>
        <color rgb="FF333333"/>
        <rFont val="Arial"/>
        <family val="2"/>
      </rPr>
      <t xml:space="preserve"> , le petit </t>
    </r>
    <r>
      <rPr>
        <sz val="11"/>
        <color rgb="FF000000"/>
        <rFont val="Calibri"/>
        <family val="2"/>
        <scheme val="minor"/>
      </rPr>
      <t>Duras</t>
    </r>
    <r>
      <rPr>
        <sz val="11"/>
        <color rgb="FF333333"/>
        <rFont val="Arial"/>
        <family val="2"/>
      </rPr>
      <t xml:space="preserve"> et </t>
    </r>
    <r>
      <rPr>
        <sz val="11"/>
        <color rgb="FF000000"/>
        <rFont val="Calibri"/>
        <family val="2"/>
        <scheme val="minor"/>
      </rPr>
      <t>Nangis</t>
    </r>
    <r>
      <rPr>
        <sz val="11"/>
        <color rgb="FF333333"/>
        <rFont val="Arial"/>
        <family val="2"/>
      </rPr>
      <t xml:space="preserve"> disputèrent le </t>
    </r>
    <r>
      <rPr>
        <b/>
        <sz val="11"/>
        <color rgb="FFCC3300"/>
        <rFont val="Arial"/>
        <family val="2"/>
      </rPr>
      <t xml:space="preserve">prix ; </t>
    </r>
  </si>
  <si>
    <r>
      <t xml:space="preserve">Mettre à ce </t>
    </r>
    <r>
      <rPr>
        <b/>
        <sz val="11"/>
        <color rgb="FFCC3300"/>
        <rFont val="Arial"/>
        <family val="2"/>
      </rPr>
      <t>prix</t>
    </r>
    <r>
      <rPr>
        <sz val="11"/>
        <color rgb="FF333333"/>
        <rFont val="Arial"/>
        <family val="2"/>
      </rPr>
      <t xml:space="preserve"> vos feux et votre diadème , c’ est ne connoître pas votre haine et vous - même ; </t>
    </r>
  </si>
  <si>
    <r>
      <t xml:space="preserve">Lorsqu’ un architecte ou un entrepreneur s’ est chargé de la construction à forfait d’ un bâtiment , d’ après un plan arrêté et convenu avec le propriétaire du sol , il ne peut demander aucune augmentation de </t>
    </r>
    <r>
      <rPr>
        <b/>
        <sz val="11"/>
        <color rgb="FFCC3300"/>
        <rFont val="Arial"/>
        <family val="2"/>
      </rPr>
      <t>prix</t>
    </r>
    <r>
      <rPr>
        <sz val="11"/>
        <color rgb="FF333333"/>
        <rFont val="Arial"/>
        <family val="2"/>
      </rPr>
      <t xml:space="preserve"> , ni sous le prétexte d’ augmentation de la main - d’ oeuvre ou des matériaux , ni sous celui de changemens ou d’ augmntations faits sur ce plan , si ces changemens ou augmentations n’ ont pas été autorisés par écrit , et le prix convenu avec le propriétaire .</t>
    </r>
  </si>
  <si>
    <r>
      <t xml:space="preserve">A quoi m’ autorisez - vous? - - - Dame! à louer son appartement , si vous en trouvez un bon </t>
    </r>
    <r>
      <rPr>
        <b/>
        <sz val="11"/>
        <color rgb="FFC00000"/>
        <rFont val="Calibri"/>
        <family val="2"/>
        <scheme val="minor"/>
      </rPr>
      <t>prix</t>
    </r>
    <r>
      <rPr>
        <sz val="11"/>
        <color rgb="FF000000"/>
        <rFont val="Calibri"/>
        <family val="2"/>
        <scheme val="minor"/>
      </rPr>
      <t xml:space="preserve"> .</t>
    </r>
  </si>
  <si>
    <r>
      <t xml:space="preserve">Quant à la nécessité de doubler les chiffres pour avoir leur valeur en monnaie actuelle , elle est établie par quantité de preuves , entre autres par le </t>
    </r>
    <r>
      <rPr>
        <b/>
        <sz val="11"/>
        <color rgb="FFCC3300"/>
        <rFont val="Arial"/>
        <family val="2"/>
      </rPr>
      <t>prix</t>
    </r>
    <r>
      <rPr>
        <sz val="11"/>
        <color rgb="FF333333"/>
        <rFont val="Arial"/>
        <family val="2"/>
      </rPr>
      <t xml:space="preserve"> de la journée de travail , qui était alors de dix - neuf sous .</t>
    </r>
  </si>
  <si>
    <r>
      <t xml:space="preserve">elle suppose vénalité , puisque si le produit n’ était pas à toute heure et pour un </t>
    </r>
    <r>
      <rPr>
        <b/>
        <sz val="11"/>
        <color rgb="FFCC3300"/>
        <rFont val="Arial"/>
        <family val="2"/>
      </rPr>
      <t xml:space="preserve">prix </t>
    </r>
    <r>
      <rPr>
        <sz val="11"/>
        <color rgb="FF333333"/>
        <rFont val="Arial"/>
        <family val="2"/>
      </rPr>
      <t>déterminé acceptable à l’ échange , il ne serait plus qu’ une non - valeur , il ne serait rien .</t>
    </r>
  </si>
  <si>
    <r>
      <t xml:space="preserve">On verra plus tard ( chapitres XX , XXI et XXII ) sur quelles bases s’ établit la valeur ou le </t>
    </r>
    <r>
      <rPr>
        <b/>
        <sz val="11"/>
        <color rgb="FFCC3300"/>
        <rFont val="Arial"/>
        <family val="2"/>
      </rPr>
      <t>prix</t>
    </r>
    <r>
      <rPr>
        <sz val="11"/>
        <color rgb="FF333333"/>
        <rFont val="Arial"/>
        <family val="2"/>
      </rPr>
      <t xml:space="preserve"> courant des services productifs .</t>
    </r>
  </si>
  <si>
    <r>
      <t xml:space="preserve">devant l’ afflux des livres imprimés qui se multiplient sans cesse , les relieurs , toujours désireux de trouver une technique plus rapide afin de réduire la main - d’ œuvre , d’ abaisser le </t>
    </r>
    <r>
      <rPr>
        <b/>
        <sz val="11"/>
        <color rgb="FFCC3300"/>
        <rFont val="Arial"/>
        <family val="2"/>
      </rPr>
      <t>prix</t>
    </r>
    <r>
      <rPr>
        <sz val="11"/>
        <color rgb="FF333333"/>
        <rFont val="Arial"/>
        <family val="2"/>
      </rPr>
      <t xml:space="preserve"> de revient de leurs produits et de travailler plus vite , vont employer une autre technique , celle de la roulette , petit cylindre de métal sur lequel est gravé un motif décoratif que l’ on répète indéfiniment ; </t>
    </r>
  </si>
  <si>
    <r>
      <t xml:space="preserve">Il est nécessaire de donner ici la liste des principaux ouvrages récents traitant de l’ histoire des prix dans les pays étrangers voisins , </t>
    </r>
    <r>
      <rPr>
        <b/>
        <sz val="11"/>
        <color rgb="FFCC3300"/>
        <rFont val="Arial"/>
        <family val="2"/>
      </rPr>
      <t>prix</t>
    </r>
    <r>
      <rPr>
        <sz val="11"/>
        <color rgb="FF333333"/>
        <rFont val="Arial"/>
        <family val="2"/>
      </rPr>
      <t xml:space="preserve"> dont les variations ont souvent été liées à celles des prix français aux xvi</t>
    </r>
    <r>
      <rPr>
        <vertAlign val="superscript"/>
        <sz val="11"/>
        <color rgb="FF333333"/>
        <rFont val="Arial"/>
        <family val="2"/>
      </rPr>
      <t>e</t>
    </r>
    <r>
      <rPr>
        <sz val="11"/>
        <color rgb="FF333333"/>
        <rFont val="Arial"/>
        <family val="2"/>
      </rPr>
      <t xml:space="preserve"> - xviii</t>
    </r>
    <r>
      <rPr>
        <vertAlign val="superscript"/>
        <sz val="11"/>
        <color rgb="FF333333"/>
        <rFont val="Arial"/>
        <family val="2"/>
      </rPr>
      <t>e</t>
    </r>
    <r>
      <rPr>
        <sz val="11"/>
        <color rgb="FF333333"/>
        <rFont val="Arial"/>
        <family val="2"/>
      </rPr>
      <t xml:space="preserve"> siècles .</t>
    </r>
  </si>
  <si>
    <r>
      <t xml:space="preserve">Ce prix est un prix de compromis , un prix politique , un </t>
    </r>
    <r>
      <rPr>
        <b/>
        <sz val="11"/>
        <color rgb="FFCC3300"/>
        <rFont val="Arial"/>
        <family val="2"/>
      </rPr>
      <t>prix</t>
    </r>
    <r>
      <rPr>
        <sz val="11"/>
        <color rgb="FF333333"/>
        <rFont val="Arial"/>
        <family val="2"/>
      </rPr>
      <t xml:space="preserve"> dans une large mesure garanti , un prix calculé sur des situations moyennes et , semble - t - il , plus apte à engendrer la hausse que la baisse .</t>
    </r>
  </si>
  <si>
    <r>
      <t xml:space="preserve">D’ autre part , il admettait que , grâce au mécanisme du crédit , le taux de l’ intérêt exerçait une influence sur les </t>
    </r>
    <r>
      <rPr>
        <b/>
        <sz val="11"/>
        <color rgb="FFCC3300"/>
        <rFont val="Arial"/>
        <family val="2"/>
      </rPr>
      <t>prix</t>
    </r>
    <r>
      <rPr>
        <sz val="11"/>
        <color rgb="FF333333"/>
        <rFont val="Arial"/>
        <family val="2"/>
      </rPr>
      <t xml:space="preserve"> , qu’ une élévation du taux monétaire au - dessus du niveau « naturel » entraînait une baisse des prix ; un abaissement au - dessous de ce niveau , une hausse .</t>
    </r>
  </si>
  <si>
    <r>
      <t xml:space="preserve">Un prix de base , multiplié par la moyenne arithmétique de l’ indice du prix des produits employés par l’ agriculture et de l’ indice des </t>
    </r>
    <r>
      <rPr>
        <b/>
        <sz val="11"/>
        <color rgb="FFCC3300"/>
        <rFont val="Arial"/>
        <family val="2"/>
      </rPr>
      <t>prix</t>
    </r>
    <r>
      <rPr>
        <sz val="11"/>
        <color rgb="FF333333"/>
        <rFont val="Arial"/>
        <family val="2"/>
      </rPr>
      <t xml:space="preserve"> de détail à </t>
    </r>
    <r>
      <rPr>
        <sz val="11"/>
        <color rgb="FF000000"/>
        <rFont val="Calibri"/>
        <family val="2"/>
        <scheme val="minor"/>
      </rPr>
      <t>Paris</t>
    </r>
    <r>
      <rPr>
        <sz val="11"/>
        <color rgb="FF333333"/>
        <rFont val="Arial"/>
        <family val="2"/>
      </rPr>
      <t xml:space="preserve"> ( indice I n s e e , base 100 égal 1953 ) , diminué d’ un pourcentage pour tenir compte de la modernisation de l’ agriculture , augmenté ou diminué d’ un autre pourcentage pour tenir compte de l’ importance de la récolte , modifié par des taxes destinées à financer l’ exportation , tel est le schéma de la procédure .</t>
    </r>
  </si>
  <si>
    <r>
      <t xml:space="preserve">N’ est - il pas criant que pour une ligne de plus ou de moins , une phrase retournée , une addition de deux lignes , une note bonne ou mauvaise , on réduise presque à rien un ouvrage volumineux qui m’ a </t>
    </r>
    <r>
      <rPr>
        <b/>
        <sz val="11"/>
        <color rgb="FFCC3300"/>
        <rFont val="Arial"/>
        <family val="2"/>
      </rPr>
      <t>coûté</t>
    </r>
    <r>
      <rPr>
        <sz val="11"/>
        <color rgb="FF333333"/>
        <rFont val="Arial"/>
        <family val="2"/>
      </rPr>
      <t xml:space="preserve"> </t>
    </r>
    <r>
      <rPr>
        <b/>
        <sz val="11"/>
        <color rgb="FFCC3300"/>
        <rFont val="Arial"/>
        <family val="2"/>
      </rPr>
      <t>beaucoup</t>
    </r>
    <r>
      <rPr>
        <sz val="11"/>
        <color rgb="FF333333"/>
        <rFont val="Arial"/>
        <family val="2"/>
      </rPr>
      <t xml:space="preserve"> d’ argent ?</t>
    </r>
  </si>
  <si>
    <r>
      <t xml:space="preserve">Songez de quelle importance sont ces places pour des enfants dont communément les parents sont pauvres ; qui ont </t>
    </r>
    <r>
      <rPr>
        <b/>
        <sz val="11"/>
        <color rgb="FFCC3300"/>
        <rFont val="Arial"/>
        <family val="2"/>
      </rPr>
      <t>coûté</t>
    </r>
    <r>
      <rPr>
        <sz val="11"/>
        <color rgb="FF333333"/>
        <rFont val="Arial"/>
        <family val="2"/>
      </rPr>
      <t xml:space="preserve"> </t>
    </r>
    <r>
      <rPr>
        <b/>
        <sz val="11"/>
        <color rgb="FFCC3300"/>
        <rFont val="Arial"/>
        <family val="2"/>
      </rPr>
      <t>beaucoup</t>
    </r>
    <r>
      <rPr>
        <sz val="11"/>
        <color rgb="FF333333"/>
        <rFont val="Arial"/>
        <family val="2"/>
      </rPr>
      <t xml:space="preserve"> d’ argent à ces pauvres parents ; qui ont travaillé pendant de longues années , et à qui on fait une injustice très - criminelle lorsque c’ est la partialité des juges et non le mérite des concurrents qui dispose de ces places .</t>
    </r>
  </si>
  <si>
    <r>
      <t xml:space="preserve">Dans cet état de choses la </t>
    </r>
    <r>
      <rPr>
        <sz val="11"/>
        <color rgb="FF000000"/>
        <rFont val="Calibri"/>
        <family val="2"/>
        <scheme val="minor"/>
      </rPr>
      <t>Prusse</t>
    </r>
    <r>
      <rPr>
        <sz val="11"/>
        <color rgb="FF333333"/>
        <rFont val="Arial"/>
        <family val="2"/>
      </rPr>
      <t xml:space="preserve"> ne tenait et ne tient nullement à une annexe qui lui </t>
    </r>
    <r>
      <rPr>
        <b/>
        <sz val="11"/>
        <color rgb="FFCC3300"/>
        <rFont val="Arial"/>
        <family val="2"/>
      </rPr>
      <t>coûtait</t>
    </r>
    <r>
      <rPr>
        <sz val="11"/>
        <color rgb="FF333333"/>
        <rFont val="Arial"/>
        <family val="2"/>
      </rPr>
      <t xml:space="preserve"> </t>
    </r>
    <r>
      <rPr>
        <b/>
        <sz val="11"/>
        <color rgb="FFCC3300"/>
        <rFont val="Arial"/>
        <family val="2"/>
      </rPr>
      <t>beaucoup</t>
    </r>
    <r>
      <rPr>
        <sz val="11"/>
        <color rgb="FF333333"/>
        <rFont val="Arial"/>
        <family val="2"/>
      </rPr>
      <t xml:space="preserve"> d’ argent et ne lui servait à rien et pour le roi , il n’ y a ici qu’ une question d’ amour - propre blessé et de dilettantisme féodal .</t>
    </r>
  </si>
  <si>
    <r>
      <t xml:space="preserve">cependant quand les piéces sortent des mains de l’ ouvrier , elles sont tres - belles , et on les prendroit pour </t>
    </r>
    <r>
      <rPr>
        <b/>
        <sz val="11"/>
        <color rgb="FFCC3300"/>
        <rFont val="Arial"/>
        <family val="2"/>
      </rPr>
      <t>des</t>
    </r>
    <r>
      <rPr>
        <sz val="11"/>
        <color rgb="FF333333"/>
        <rFont val="Arial"/>
        <family val="2"/>
      </rPr>
      <t xml:space="preserve">étoffes de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t>
    </r>
  </si>
  <si>
    <r>
      <t xml:space="preserve">quoy qu’ on dise de celuy - cy , il a tousjours esté juge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t>
    </r>
  </si>
  <si>
    <r>
      <t xml:space="preserve">Par tant de morts , seigneur , que peux - tu ménager , qui soit </t>
    </r>
    <r>
      <rPr>
        <b/>
        <sz val="11"/>
        <color rgb="FFC00000"/>
        <rFont val="Calibri"/>
        <family val="2"/>
        <scheme val="minor"/>
      </rPr>
      <t>d</t>
    </r>
    <r>
      <rPr>
        <sz val="11"/>
        <color rgb="FF000000"/>
        <rFont val="Calibri"/>
        <family val="2"/>
        <scheme val="minor"/>
      </rPr>
      <t xml:space="preserve">’ assez </t>
    </r>
    <r>
      <rPr>
        <b/>
        <sz val="11"/>
        <color rgb="FFC00000"/>
        <rFont val="Calibri"/>
        <family val="2"/>
        <scheme val="minor"/>
      </rPr>
      <t>grand prix</t>
    </r>
    <r>
      <rPr>
        <sz val="11"/>
        <color rgb="FF000000"/>
        <rFont val="Calibri"/>
        <family val="2"/>
        <scheme val="minor"/>
      </rPr>
      <t xml:space="preserve"> pour nous dédommager?</t>
    </r>
  </si>
  <si>
    <r>
      <t xml:space="preserve">Celle - cy , à parler sainement , ne peut souffrir que d’ un mareschal de camp , et du mestre de camp du regiment des gardes , vous en fassiez un volontaire , et un enfant perdu , que vous exposiez si fort à toutes sortes de rencontres une personne si utile que la vostre , et que vous fassiez si grand marché d’ une chose </t>
    </r>
    <r>
      <rPr>
        <b/>
        <sz val="11"/>
        <color rgb="FFCC3300"/>
        <rFont val="Arial"/>
        <family val="2"/>
      </rPr>
      <t>de</t>
    </r>
    <r>
      <rPr>
        <sz val="11"/>
        <color rgb="FF333333"/>
        <rFont val="Arial"/>
        <family val="2"/>
      </rPr>
      <t xml:space="preserve"> si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t>
    </r>
  </si>
  <si>
    <r>
      <t xml:space="preserve">Ce coffret , lui dit - il , renferme des rubis , des diamants </t>
    </r>
    <r>
      <rPr>
        <b/>
        <sz val="11"/>
        <color rgb="FFC00000"/>
        <rFont val="Calibri"/>
        <family val="2"/>
        <scheme val="minor"/>
      </rPr>
      <t>d</t>
    </r>
    <r>
      <rPr>
        <sz val="11"/>
        <color rgb="FF000000"/>
        <rFont val="Calibri"/>
        <family val="2"/>
        <scheme val="minor"/>
      </rPr>
      <t xml:space="preserve">’ un très </t>
    </r>
    <r>
      <rPr>
        <b/>
        <sz val="11"/>
        <color rgb="FFC00000"/>
        <rFont val="Calibri"/>
        <family val="2"/>
        <scheme val="minor"/>
      </rPr>
      <t>grand</t>
    </r>
    <r>
      <rPr>
        <sz val="11"/>
        <color rgb="FF000000"/>
        <rFont val="Calibri"/>
        <family val="2"/>
        <scheme val="minor"/>
      </rPr>
      <t xml:space="preserve"> </t>
    </r>
    <r>
      <rPr>
        <b/>
        <sz val="11"/>
        <color rgb="FFC00000"/>
        <rFont val="Calibri"/>
        <family val="2"/>
        <scheme val="minor"/>
      </rPr>
      <t>prix</t>
    </r>
    <r>
      <rPr>
        <sz val="11"/>
        <color rgb="FF000000"/>
        <rFont val="Calibri"/>
        <family val="2"/>
        <scheme val="minor"/>
      </rPr>
      <t xml:space="preserve"> : </t>
    </r>
  </si>
  <si>
    <r>
      <t xml:space="preserve">On vendoit à côté de lui le cabinet d’ un curieux , et il avoit acheté plusieurs morceaux </t>
    </r>
    <r>
      <rPr>
        <b/>
        <sz val="11"/>
        <color rgb="FFCC3300"/>
        <rFont val="Arial"/>
        <family val="2"/>
      </rPr>
      <t>du</t>
    </r>
    <r>
      <rPr>
        <sz val="11"/>
        <color rgb="FF333333"/>
        <rFont val="Arial"/>
        <family val="2"/>
      </rPr>
      <t xml:space="preserve"> plus </t>
    </r>
    <r>
      <rPr>
        <b/>
        <sz val="11"/>
        <color rgb="FFCC3300"/>
        <rFont val="Arial"/>
        <family val="2"/>
      </rPr>
      <t>grandprix</t>
    </r>
    <r>
      <rPr>
        <sz val="11"/>
        <color rgb="FF333333"/>
        <rFont val="Arial"/>
        <family val="2"/>
      </rPr>
      <t xml:space="preserve"> , qu’ il vouloit transporter lui - même .</t>
    </r>
  </si>
  <si>
    <r>
      <t xml:space="preserve">Le laitage à tes yeux est - il </t>
    </r>
    <r>
      <rPr>
        <b/>
        <sz val="11"/>
        <color rgb="FFC00000"/>
        <rFont val="Calibri"/>
        <family val="2"/>
        <scheme val="minor"/>
      </rPr>
      <t>d</t>
    </r>
    <r>
      <rPr>
        <sz val="11"/>
        <color rgb="FF000000"/>
        <rFont val="Calibri"/>
        <family val="2"/>
        <scheme val="minor"/>
      </rPr>
      <t xml:space="preserve">’ un plus </t>
    </r>
    <r>
      <rPr>
        <b/>
        <sz val="11"/>
        <color rgb="FFC00000"/>
        <rFont val="Calibri"/>
        <family val="2"/>
        <scheme val="minor"/>
      </rPr>
      <t>grand</t>
    </r>
    <r>
      <rPr>
        <sz val="11"/>
        <color rgb="FF000000"/>
        <rFont val="Calibri"/>
        <family val="2"/>
        <scheme val="minor"/>
      </rPr>
      <t xml:space="preserve"> </t>
    </r>
    <r>
      <rPr>
        <b/>
        <sz val="11"/>
        <color rgb="FFC00000"/>
        <rFont val="Calibri"/>
        <family val="2"/>
        <scheme val="minor"/>
      </rPr>
      <t>prix</t>
    </r>
    <r>
      <rPr>
        <sz val="11"/>
        <color rgb="FF000000"/>
        <rFont val="Calibri"/>
        <family val="2"/>
        <scheme val="minor"/>
      </rPr>
      <t>?</t>
    </r>
  </si>
  <si>
    <r>
      <t xml:space="preserve">Quel avantage résulte - t - il qu’ un homme étale aux yeux des passants des équipages dorés , des livrées magnifiques , des coursiers </t>
    </r>
    <r>
      <rPr>
        <b/>
        <sz val="11"/>
        <color rgb="FFCC3300"/>
        <rFont val="Arial"/>
        <family val="2"/>
      </rPr>
      <t>d</t>
    </r>
    <r>
      <rPr>
        <sz val="11"/>
        <color rgb="FF333333"/>
        <rFont val="Arial"/>
        <family val="2"/>
      </rPr>
      <t xml:space="preserve">’ un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t>
    </r>
  </si>
  <si>
    <r>
      <t xml:space="preserve">Je leur annonce que , malgré toute la protection possible , elles seront contrefaites en cent endroits ; qu’ à moins qu’ elles ne l’ emportent sur le manufacturier régnicole ou étranger par quelque édition merveilleuse , et conséquemment </t>
    </r>
    <r>
      <rPr>
        <b/>
        <sz val="11"/>
        <color rgb="FFC00000"/>
        <rFont val="Calibri"/>
        <family val="2"/>
        <scheme val="minor"/>
      </rPr>
      <t>d</t>
    </r>
    <r>
      <rPr>
        <sz val="11"/>
        <color rgb="FF000000"/>
        <rFont val="Calibri"/>
        <family val="2"/>
        <scheme val="minor"/>
      </rPr>
      <t xml:space="preserve">’ un </t>
    </r>
    <r>
      <rPr>
        <b/>
        <sz val="11"/>
        <color rgb="FFC00000"/>
        <rFont val="Calibri"/>
        <family val="2"/>
        <scheme val="minor"/>
      </rPr>
      <t>grand prix</t>
    </r>
    <r>
      <rPr>
        <sz val="11"/>
        <color rgb="FF000000"/>
        <rFont val="Calibri"/>
        <family val="2"/>
        <scheme val="minor"/>
      </rPr>
      <t xml:space="preserve"> et d’ un débit très étroit , qui attire l’ homme de luxe ou le littérateur curieux , le libraire de Paris et celui de province s’ adresseront au contrefacteur , ne fût - ce que par ressentiment ; </t>
    </r>
  </si>
  <si>
    <r>
      <t xml:space="preserve">La réponse qu’ elle reçut , l’ accabla du chagrin le plus cuisant ; on lui marqua que le vicomte qui avoit gagné des sommes immenses , entretenoit la petite Bernaut , actrice de la comédie ; qu’ il venoit de lui donner une </t>
    </r>
    <r>
      <rPr>
        <i/>
        <sz val="11"/>
        <color rgb="FF333333"/>
        <rFont val="Arial"/>
        <family val="2"/>
      </rPr>
      <t>demi - fortune</t>
    </r>
    <r>
      <rPr>
        <sz val="11"/>
        <color rgb="FF333333"/>
        <rFont val="Arial"/>
        <family val="2"/>
      </rPr>
      <t xml:space="preserve"> , et des robes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t>
    </r>
  </si>
  <si>
    <r>
      <t xml:space="preserve">Le premier , vêtu à la manière des jeunes élégants de cette époque , c’ est - à - dire d’ une petite redingote verte à brandebourgs d’ or , d’ une culotte de tricot blanc et de bottes à revers , coiffé d’ un chapeau rond à large ganse , et portant ses cheveux noués par un flot de rubans , montait un cheval anglais de la plus grande beauté et </t>
    </r>
    <r>
      <rPr>
        <b/>
        <sz val="11"/>
        <color rgb="FFCC3300"/>
        <rFont val="Arial"/>
        <family val="2"/>
      </rPr>
      <t>du</t>
    </r>
    <r>
      <rPr>
        <sz val="11"/>
        <color rgb="FF333333"/>
        <rFont val="Arial"/>
        <family val="2"/>
      </rPr>
      <t xml:space="preserve"> plus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qu’ il manoeuvrait avec la grâce d’ un homme qui a fait de l’ équitation une étude approfondie .</t>
    </r>
  </si>
  <si>
    <r>
      <t xml:space="preserve">Passant de là à l’ examen d’ un grand nécessaire , il parcourut des portraits de sa propre famille , et des présents qui lui avaient été faits à lui - même : c’ étaient les portraits de madame , de la reine de </t>
    </r>
    <r>
      <rPr>
        <sz val="11"/>
        <color rgb="FF000000"/>
        <rFont val="Calibri"/>
        <family val="2"/>
        <scheme val="minor"/>
      </rPr>
      <t>Naples</t>
    </r>
    <r>
      <rPr>
        <sz val="11"/>
        <color rgb="FF333333"/>
        <rFont val="Arial"/>
        <family val="2"/>
      </rPr>
      <t xml:space="preserve"> , des filles de </t>
    </r>
    <r>
      <rPr>
        <sz val="11"/>
        <color rgb="FF000000"/>
        <rFont val="Calibri"/>
        <family val="2"/>
        <scheme val="minor"/>
      </rPr>
      <t>Joseph</t>
    </r>
    <r>
      <rPr>
        <sz val="11"/>
        <color rgb="FF333333"/>
        <rFont val="Arial"/>
        <family val="2"/>
      </rPr>
      <t xml:space="preserve"> , de ses frères , du roi de </t>
    </r>
    <r>
      <rPr>
        <sz val="11"/>
        <color rgb="FF000000"/>
        <rFont val="Calibri"/>
        <family val="2"/>
        <scheme val="minor"/>
      </rPr>
      <t>Rome</t>
    </r>
    <r>
      <rPr>
        <sz val="11"/>
        <color rgb="FF333333"/>
        <rFont val="Arial"/>
        <family val="2"/>
      </rPr>
      <t xml:space="preserve"> , etc . </t>
    </r>
    <r>
      <rPr>
        <sz val="11"/>
        <color rgb="FF000000"/>
        <rFont val="Calibri"/>
        <family val="2"/>
        <scheme val="minor"/>
      </rPr>
      <t xml:space="preserve">Un Auguste et une Livie des plus rares ; une </t>
    </r>
    <r>
      <rPr>
        <i/>
        <sz val="11"/>
        <color rgb="FF000000"/>
        <rFont val="Calibri"/>
        <family val="2"/>
        <scheme val="minor"/>
      </rPr>
      <t>continence de Scipion</t>
    </r>
    <r>
      <rPr>
        <sz val="11"/>
        <color rgb="FF000000"/>
        <rFont val="Calibri"/>
        <family val="2"/>
        <scheme val="minor"/>
      </rPr>
      <t xml:space="preserve"> et une autre antique </t>
    </r>
    <r>
      <rPr>
        <b/>
        <sz val="11"/>
        <color rgb="FFCC3300"/>
        <rFont val="Calibri"/>
        <family val="2"/>
        <scheme val="minor"/>
      </rPr>
      <t>du</t>
    </r>
    <r>
      <rPr>
        <sz val="11"/>
        <color rgb="FF000000"/>
        <rFont val="Calibri"/>
        <family val="2"/>
        <scheme val="minor"/>
      </rPr>
      <t xml:space="preserve"> plus </t>
    </r>
    <r>
      <rPr>
        <b/>
        <sz val="11"/>
        <color rgb="FFCC3300"/>
        <rFont val="Calibri"/>
        <family val="2"/>
        <scheme val="minor"/>
      </rPr>
      <t>grand</t>
    </r>
    <r>
      <rPr>
        <sz val="11"/>
        <color rgb="FF000000"/>
        <rFont val="Calibri"/>
        <family val="2"/>
        <scheme val="minor"/>
      </rPr>
      <t xml:space="preserve"> </t>
    </r>
    <r>
      <rPr>
        <b/>
        <sz val="11"/>
        <color rgb="FFCC3300"/>
        <rFont val="Calibri"/>
        <family val="2"/>
        <scheme val="minor"/>
      </rPr>
      <t>prix</t>
    </r>
    <r>
      <rPr>
        <sz val="11"/>
        <color rgb="FF000000"/>
        <rFont val="Calibri"/>
        <family val="2"/>
        <scheme val="minor"/>
      </rPr>
      <t xml:space="preserve"> donnée par le pape ; un Pierre Le Grand , sur boîte , une autre boîte avec un Charles - Quint , une autre encore avec un Turenne ; d’ autres enfin , dont il se sert journellement , couvertes de médaillons rassemblés de César , d’ Alexandre , de Sylla , de Mithridate , etc .</t>
    </r>
  </si>
  <si>
    <r>
      <t xml:space="preserve">il se charge de porter de sa part un diamant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à Dorimène ( singulière commission du reste ) , et il le donne à celle - ci de sa part , à lui Dorante .</t>
    </r>
  </si>
  <si>
    <r>
      <t xml:space="preserve">Mais tout à coup elle rougit et pâlit en regardant une poignée de gros brillants , de perles énormes et de rubis </t>
    </r>
    <r>
      <rPr>
        <b/>
        <sz val="11"/>
        <color rgb="FFCC3300"/>
        <rFont val="Arial"/>
        <family val="2"/>
      </rPr>
      <t>d</t>
    </r>
    <r>
      <rPr>
        <sz val="11"/>
        <color rgb="FF333333"/>
        <rFont val="Arial"/>
        <family val="2"/>
      </rPr>
      <t xml:space="preserve">’ un </t>
    </r>
    <r>
      <rPr>
        <b/>
        <sz val="11"/>
        <color rgb="FFCC3300"/>
        <rFont val="Arial"/>
        <family val="2"/>
      </rPr>
      <t>grand</t>
    </r>
    <r>
      <rPr>
        <sz val="11"/>
        <color rgb="FF333333"/>
        <rFont val="Arial"/>
        <family val="2"/>
      </rPr>
      <t xml:space="preserve"> - </t>
    </r>
    <r>
      <rPr>
        <b/>
        <sz val="11"/>
        <color rgb="FFCC3300"/>
        <rFont val="Arial"/>
        <family val="2"/>
      </rPr>
      <t>prix</t>
    </r>
    <r>
      <rPr>
        <sz val="11"/>
        <color rgb="FF333333"/>
        <rFont val="Arial"/>
        <family val="2"/>
      </rPr>
      <t xml:space="preserve"> que le despote slave venait de jeter sur ses genoux .</t>
    </r>
  </si>
  <si>
    <r>
      <t xml:space="preserve">les salons dorés de la chaussée - d’ </t>
    </r>
    <r>
      <rPr>
        <sz val="11"/>
        <color rgb="FF000000"/>
        <rFont val="Calibri"/>
        <family val="2"/>
        <scheme val="minor"/>
      </rPr>
      <t>Antin</t>
    </r>
    <r>
      <rPr>
        <sz val="11"/>
        <color rgb="FF333333"/>
        <rFont val="Arial"/>
        <family val="2"/>
      </rPr>
      <t xml:space="preserve"> sont autant de serres où sont rassemblés les plantes , les arbustes </t>
    </r>
    <r>
      <rPr>
        <b/>
        <sz val="11"/>
        <color rgb="FFCC3300"/>
        <rFont val="Arial"/>
        <family val="2"/>
      </rPr>
      <t>du</t>
    </r>
    <r>
      <rPr>
        <sz val="11"/>
        <color rgb="FF333333"/>
        <rFont val="Arial"/>
        <family val="2"/>
      </rPr>
      <t xml:space="preserve"> plus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 </t>
    </r>
  </si>
  <si>
    <r>
      <t xml:space="preserve">il est chargé aussi de donner la pâture à madame la chatte , de la peigner , de lui laver les oreilles , de lui lisser les moustaches et de lui mettre son collier , collier de vraies perles fines et </t>
    </r>
    <r>
      <rPr>
        <b/>
        <sz val="11"/>
        <color rgb="FFCC3300"/>
        <rFont val="Arial"/>
        <family val="2"/>
      </rPr>
      <t>d</t>
    </r>
    <r>
      <rPr>
        <sz val="11"/>
        <color rgb="FF333333"/>
        <rFont val="Arial"/>
        <family val="2"/>
      </rPr>
      <t xml:space="preserve">’ un très - </t>
    </r>
    <r>
      <rPr>
        <b/>
        <sz val="11"/>
        <color rgb="FFCC3300"/>
        <rFont val="Arial"/>
        <family val="2"/>
      </rPr>
      <t>grandprix</t>
    </r>
    <r>
      <rPr>
        <sz val="11"/>
        <color rgb="FF333333"/>
        <rFont val="Arial"/>
        <family val="2"/>
      </rPr>
      <t xml:space="preserve"> .</t>
    </r>
  </si>
  <si>
    <r>
      <t xml:space="preserve">Tiens , dit - elle , voici une bague </t>
    </r>
    <r>
      <rPr>
        <b/>
        <sz val="11"/>
        <color rgb="FFCC3300"/>
        <rFont val="Arial"/>
        <family val="2"/>
      </rPr>
      <t>d</t>
    </r>
    <r>
      <rPr>
        <sz val="11"/>
        <color rgb="FF333333"/>
        <rFont val="Arial"/>
        <family val="2"/>
      </rPr>
      <t xml:space="preserve">’ un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à ce qu’ on assure ; elle vient de mon frère le roi d’ Espagne , elle est à moi et j’ en puis disposer .</t>
    </r>
  </si>
  <si>
    <r>
      <t xml:space="preserve">Cette nuit - là , il en sortait une odeur d’ encens extraordinaire , l’ odeur même que l’ on respire au sanctuaire de </t>
    </r>
    <r>
      <rPr>
        <sz val="11"/>
        <color rgb="FF000000"/>
        <rFont val="Calibri"/>
        <family val="2"/>
        <scheme val="minor"/>
      </rPr>
      <t>Tilly</t>
    </r>
    <r>
      <rPr>
        <sz val="11"/>
        <color rgb="FF333333"/>
        <rFont val="Arial"/>
        <family val="2"/>
      </rPr>
      <t xml:space="preserve"> , les jours de fête , une odeur suave et pénétrante , qui ne pouvait être comparée qu’ à celle de cette huile de nard </t>
    </r>
    <r>
      <rPr>
        <b/>
        <sz val="11"/>
        <color rgb="FFCC3300"/>
        <rFont val="Arial"/>
        <family val="2"/>
      </rPr>
      <t>d</t>
    </r>
    <r>
      <rPr>
        <sz val="11"/>
        <color rgb="FF333333"/>
        <rFont val="Arial"/>
        <family val="2"/>
      </rPr>
      <t xml:space="preserve">’ un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que </t>
    </r>
    <r>
      <rPr>
        <sz val="11"/>
        <color rgb="FF000000"/>
        <rFont val="Calibri"/>
        <family val="2"/>
        <scheme val="minor"/>
      </rPr>
      <t>Marie</t>
    </r>
    <r>
      <rPr>
        <sz val="11"/>
        <color rgb="FF333333"/>
        <rFont val="Arial"/>
        <family val="2"/>
      </rPr>
      <t xml:space="preserve"> - Madeleine , en cette même veille de pâques fleuries , répandit aux pieds du sauveur .</t>
    </r>
  </si>
  <si>
    <r>
      <t xml:space="preserve">Lente évolution : dès à présent , l’ intelligence ne me paraît plus peut - être la perle </t>
    </r>
    <r>
      <rPr>
        <b/>
        <sz val="11"/>
        <color rgb="FFCC3300"/>
        <rFont val="Arial"/>
        <family val="2"/>
      </rPr>
      <t>de</t>
    </r>
    <r>
      <rPr>
        <sz val="11"/>
        <color rgb="FF333333"/>
        <rFont val="Arial"/>
        <family val="2"/>
      </rPr>
      <t xml:space="preserve">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pour laquelle on vend tout le reste .</t>
    </r>
  </si>
  <si>
    <r>
      <t xml:space="preserve">Trente générations ont passé sous son beau portail et sa tour est un antique joyau de pierre </t>
    </r>
    <r>
      <rPr>
        <b/>
        <sz val="11"/>
        <color rgb="FFCC3300"/>
        <rFont val="Arial"/>
        <family val="2"/>
      </rPr>
      <t>d</t>
    </r>
    <r>
      <rPr>
        <sz val="11"/>
        <color rgb="FF333333"/>
        <rFont val="Arial"/>
        <family val="2"/>
      </rPr>
      <t xml:space="preserve">’ un très - </t>
    </r>
    <r>
      <rPr>
        <b/>
        <sz val="11"/>
        <color rgb="FFCC3300"/>
        <rFont val="Arial"/>
        <family val="2"/>
      </rPr>
      <t>grand</t>
    </r>
    <r>
      <rPr>
        <sz val="11"/>
        <color rgb="FF333333"/>
        <rFont val="Arial"/>
        <family val="2"/>
      </rPr>
      <t xml:space="preserve"> </t>
    </r>
    <r>
      <rPr>
        <b/>
        <sz val="11"/>
        <color rgb="FFCC3300"/>
        <rFont val="Arial"/>
        <family val="2"/>
      </rPr>
      <t>prix</t>
    </r>
    <r>
      <rPr>
        <sz val="11"/>
        <color rgb="FF333333"/>
        <rFont val="Arial"/>
        <family val="2"/>
      </rPr>
      <t xml:space="preserve"> ...</t>
    </r>
  </si>
  <si>
    <r>
      <t xml:space="preserve">je ne puis m’ imaginer d’ où c’ est que des pauvres gens , yssus de bas lieu , tels que sont les dogmatisans de l’ impieté peuvent tirer tant d’ argent , si ce n’ est qu’ ils le </t>
    </r>
    <r>
      <rPr>
        <b/>
        <sz val="11"/>
        <color rgb="FFCC3300"/>
        <rFont val="Arial"/>
        <family val="2"/>
      </rPr>
      <t>tirent</t>
    </r>
    <r>
      <rPr>
        <sz val="11"/>
        <color rgb="FF333333"/>
        <rFont val="Arial"/>
        <family val="2"/>
      </rPr>
      <t xml:space="preserve"> en soufflant , de la </t>
    </r>
    <r>
      <rPr>
        <b/>
        <sz val="11"/>
        <color rgb="FFCC3300"/>
        <rFont val="Arial"/>
        <family val="2"/>
      </rPr>
      <t>bourse</t>
    </r>
    <r>
      <rPr>
        <sz val="11"/>
        <color rgb="FF333333"/>
        <rFont val="Arial"/>
        <family val="2"/>
      </rPr>
      <t xml:space="preserve"> , et de la liberalité mal - employée des jeunes seigneurs qui leur donnent des pensions et des pistolles à centaines .</t>
    </r>
  </si>
  <si>
    <r>
      <t xml:space="preserve">La joüeuse avale cette avanie , dans l’ esperance des vingt louïs - d’ or ; le prêcheur indiscret les </t>
    </r>
    <r>
      <rPr>
        <b/>
        <sz val="11"/>
        <color rgb="FFCC3300"/>
        <rFont val="Arial"/>
        <family val="2"/>
      </rPr>
      <t>tire</t>
    </r>
    <r>
      <rPr>
        <sz val="11"/>
        <color rgb="FF333333"/>
        <rFont val="Arial"/>
        <family val="2"/>
      </rPr>
      <t xml:space="preserve"> de sa </t>
    </r>
    <r>
      <rPr>
        <b/>
        <sz val="11"/>
        <color rgb="FFCC3300"/>
        <rFont val="Arial"/>
        <family val="2"/>
      </rPr>
      <t>bourse</t>
    </r>
    <r>
      <rPr>
        <sz val="11"/>
        <color rgb="FF333333"/>
        <rFont val="Arial"/>
        <family val="2"/>
      </rPr>
      <t xml:space="preserve"> , en continuant de moraliser avec une telle application , que la joüeuse a pris la bourse , couru au lansquenet , et perdu l’ argent avant qu’ il ait achevé de prouver qu’ elle ne devroit point joüer .</t>
    </r>
  </si>
  <si>
    <r>
      <t xml:space="preserve">en même - tems elle </t>
    </r>
    <r>
      <rPr>
        <b/>
        <sz val="11"/>
        <color rgb="FFCC3300"/>
        <rFont val="Arial"/>
        <family val="2"/>
      </rPr>
      <t>tira</t>
    </r>
    <r>
      <rPr>
        <sz val="11"/>
        <color rgb="FF333333"/>
        <rFont val="Arial"/>
        <family val="2"/>
      </rPr>
      <t xml:space="preserve"> dix scherifs de sa </t>
    </r>
    <r>
      <rPr>
        <b/>
        <sz val="11"/>
        <color rgb="FFCC3300"/>
        <rFont val="Arial"/>
        <family val="2"/>
      </rPr>
      <t>bourse</t>
    </r>
    <r>
      <rPr>
        <sz val="11"/>
        <color rgb="FF333333"/>
        <rFont val="Arial"/>
        <family val="2"/>
      </rPr>
      <t xml:space="preserve"> &amp; me força de les prendre .</t>
    </r>
  </si>
  <si>
    <r>
      <t xml:space="preserve">Dans l’ incertitude où il étoit de sçavoir si Aladdin en connoissoit la matiere &amp; la valeur , il </t>
    </r>
    <r>
      <rPr>
        <b/>
        <sz val="11"/>
        <color rgb="FFCC3300"/>
        <rFont val="Arial"/>
        <family val="2"/>
      </rPr>
      <t>tira</t>
    </r>
    <r>
      <rPr>
        <sz val="11"/>
        <color rgb="FF333333"/>
        <rFont val="Arial"/>
        <family val="2"/>
      </rPr>
      <t xml:space="preserve"> de sa </t>
    </r>
    <r>
      <rPr>
        <b/>
        <sz val="11"/>
        <color rgb="FFCC3300"/>
        <rFont val="Arial"/>
        <family val="2"/>
      </rPr>
      <t>bourse</t>
    </r>
    <r>
      <rPr>
        <sz val="11"/>
        <color rgb="FF333333"/>
        <rFont val="Arial"/>
        <family val="2"/>
      </rPr>
      <t xml:space="preserve"> une piece d’ or , qui ne faisoit au plus que la soixante - deuxiéme partie de la valeur du plat , &amp; il la luy présenta .</t>
    </r>
  </si>
  <si>
    <r>
      <t xml:space="preserve">tu peux t’ en retourner , l’ interrompis - je , ton maître reste , et </t>
    </r>
    <r>
      <rPr>
        <b/>
        <sz val="11"/>
        <color rgb="FFCC3300"/>
        <rFont val="Arial"/>
        <family val="2"/>
      </rPr>
      <t>tirant</t>
    </r>
    <r>
      <rPr>
        <sz val="11"/>
        <color rgb="FF333333"/>
        <rFont val="Arial"/>
        <family val="2"/>
      </rPr>
      <t xml:space="preserve"> quelques loüis de ma </t>
    </r>
    <r>
      <rPr>
        <b/>
        <sz val="11"/>
        <color rgb="FFCC3300"/>
        <rFont val="Arial"/>
        <family val="2"/>
      </rPr>
      <t>bourse</t>
    </r>
    <r>
      <rPr>
        <sz val="11"/>
        <color rgb="FF333333"/>
        <rFont val="Arial"/>
        <family val="2"/>
      </rPr>
      <t xml:space="preserve"> , je le forçai de les accepter en recompense de ses services</t>
    </r>
  </si>
  <si>
    <r>
      <t xml:space="preserve">Donne - moi dix sous , pour que je paye un gloria au conducteur ." </t>
    </r>
    <r>
      <rPr>
        <sz val="11"/>
        <color rgb="FF000000"/>
        <rFont val="Calibri"/>
        <family val="2"/>
        <scheme val="minor"/>
      </rPr>
      <t xml:space="preserve">Elle </t>
    </r>
    <r>
      <rPr>
        <b/>
        <sz val="11"/>
        <color rgb="FFCC3300"/>
        <rFont val="Calibri"/>
        <family val="2"/>
        <scheme val="minor"/>
      </rPr>
      <t>tira</t>
    </r>
    <r>
      <rPr>
        <sz val="11"/>
        <color rgb="FF000000"/>
        <rFont val="Calibri"/>
        <family val="2"/>
        <scheme val="minor"/>
      </rPr>
      <t xml:space="preserve"> cinq francs de sa </t>
    </r>
    <r>
      <rPr>
        <b/>
        <sz val="11"/>
        <color rgb="FFCC3300"/>
        <rFont val="Calibri"/>
        <family val="2"/>
        <scheme val="minor"/>
      </rPr>
      <t>bourse</t>
    </r>
    <r>
      <rPr>
        <sz val="11"/>
        <color rgb="FF000000"/>
        <rFont val="Calibri"/>
        <family val="2"/>
        <scheme val="minor"/>
      </rPr>
      <t xml:space="preserve"> .</t>
    </r>
  </si>
  <si>
    <r>
      <t xml:space="preserve">Torquato Tasso , en la comparaison qu’ il faict de la </t>
    </r>
    <r>
      <rPr>
        <sz val="11"/>
        <color rgb="FF000000"/>
        <rFont val="Calibri"/>
        <family val="2"/>
        <scheme val="minor"/>
      </rPr>
      <t>France</t>
    </r>
    <r>
      <rPr>
        <sz val="11"/>
        <color rgb="FF333333"/>
        <rFont val="Arial"/>
        <family val="2"/>
      </rPr>
      <t xml:space="preserve"> à l’ </t>
    </r>
    <r>
      <rPr>
        <sz val="11"/>
        <color rgb="FF000000"/>
        <rFont val="Calibri"/>
        <family val="2"/>
        <scheme val="minor"/>
      </rPr>
      <t>Italie</t>
    </r>
    <r>
      <rPr>
        <sz val="11"/>
        <color rgb="FF333333"/>
        <rFont val="Arial"/>
        <family val="2"/>
      </rPr>
      <t xml:space="preserve"> , dict avoir remarqué cela , que nous avons les jambes plus greles que les gentils - hommes Italiens , et en </t>
    </r>
    <r>
      <rPr>
        <b/>
        <sz val="11"/>
        <color rgb="FFCC3300"/>
        <rFont val="Arial"/>
        <family val="2"/>
      </rPr>
      <t>attribue</t>
    </r>
    <r>
      <rPr>
        <sz val="11"/>
        <color rgb="FF333333"/>
        <rFont val="Arial"/>
        <family val="2"/>
      </rPr>
      <t xml:space="preserve"> la cause à ce que nous sommes continuellement à cheval ; qui est celle - mesmes de laquelle Suetone tire une toute contraire conclusion ; car il dict au rebours que Germanicus avoit grossi les siennes par continuation de ce mesme exercice .</t>
    </r>
  </si>
  <si>
    <r>
      <t xml:space="preserve">amadour , qui regardoit la beaulté de sa dame , estoit si très ravy , que à peyne luy peut - il dire grand mercy ; et , combien que </t>
    </r>
    <r>
      <rPr>
        <sz val="11"/>
        <color rgb="FF000000"/>
        <rFont val="Calibri"/>
        <family val="2"/>
        <scheme val="minor"/>
      </rPr>
      <t>Floride</t>
    </r>
    <r>
      <rPr>
        <sz val="11"/>
        <color rgb="FF333333"/>
        <rFont val="Arial"/>
        <family val="2"/>
      </rPr>
      <t xml:space="preserve"> s’ estonnast de le veoir sans response , si est - ce qu’ elle l’ </t>
    </r>
    <r>
      <rPr>
        <b/>
        <sz val="11"/>
        <color rgb="FFCC3300"/>
        <rFont val="Arial"/>
        <family val="2"/>
      </rPr>
      <t>attribua</t>
    </r>
    <r>
      <rPr>
        <sz val="11"/>
        <color rgb="FF333333"/>
        <rFont val="Arial"/>
        <family val="2"/>
      </rPr>
      <t xml:space="preserve"> plustost à quelque sottise , que à la force d’ amour , et passa oultre , sans parler davantaige .</t>
    </r>
  </si>
  <si>
    <r>
      <t xml:space="preserve">L’ honneur des combats consiste en la jalousie du courage , non de la science ; et pourtant ay - je veu quelqu’ un de mes amis , renommé pour grand maistre en cet exercice , choisir en ses querelles des armes qui luy ostassent le moyen de cet advantage , et lesquelles dépendoient entierement de la fortune et de l’ asseurance , affin qu’ on n’ </t>
    </r>
    <r>
      <rPr>
        <b/>
        <sz val="11"/>
        <color rgb="FFCC3300"/>
        <rFont val="Arial"/>
        <family val="2"/>
      </rPr>
      <t>attribuast</t>
    </r>
    <r>
      <rPr>
        <sz val="11"/>
        <color rgb="FF333333"/>
        <rFont val="Arial"/>
        <family val="2"/>
      </rPr>
      <t xml:space="preserve"> sa victoire plustost à son escrime qu’ à sa valeur ; </t>
    </r>
  </si>
  <si>
    <r>
      <t xml:space="preserve">Le Prince , quand une urgente circonstance et quelque impetueux et inopiné accident du besoing de son estat luy faict gauchir sa parolle et sa foy , ou autrement le jette hors de son devoir ordinaire , doibt </t>
    </r>
    <r>
      <rPr>
        <b/>
        <sz val="11"/>
        <color rgb="FFCC3300"/>
        <rFont val="Arial"/>
        <family val="2"/>
      </rPr>
      <t>attribuer</t>
    </r>
    <r>
      <rPr>
        <sz val="11"/>
        <color rgb="FF333333"/>
        <rFont val="Arial"/>
        <family val="2"/>
      </rPr>
      <t xml:space="preserve"> cette necessité à un coup de la verge divine : vice , n’ est - ce pas , car il a quitté sa raison à une plus universelle et puissante raison , mais certes c’ est mal’ heur .</t>
    </r>
  </si>
  <si>
    <r>
      <t>Clytiman</t>
    </r>
    <r>
      <rPr>
        <sz val="11"/>
        <color rgb="FF333333"/>
        <rFont val="Arial"/>
        <family val="2"/>
      </rPr>
      <t xml:space="preserve"> prit cette response pour argent contant , ne jugeant pas que ce n’ estoit que le commencement d’ une honneste deffaite qu’ ils avoient premeditee ; mais en fin il receut de toutes parts tant d’ advis des froideurs de </t>
    </r>
    <r>
      <rPr>
        <sz val="11"/>
        <color rgb="FF000000"/>
        <rFont val="Calibri"/>
        <family val="2"/>
        <scheme val="minor"/>
      </rPr>
      <t>Chrysolite</t>
    </r>
    <r>
      <rPr>
        <sz val="11"/>
        <color rgb="FF333333"/>
        <rFont val="Arial"/>
        <family val="2"/>
      </rPr>
      <t xml:space="preserve"> , qu’ il avoit </t>
    </r>
    <r>
      <rPr>
        <b/>
        <sz val="11"/>
        <color rgb="FFCC3300"/>
        <rFont val="Arial"/>
        <family val="2"/>
      </rPr>
      <t>attribuées</t>
    </r>
    <r>
      <rPr>
        <sz val="11"/>
        <color rgb="FF333333"/>
        <rFont val="Arial"/>
        <family val="2"/>
      </rPr>
      <t xml:space="preserve"> jusques icy à la tristesse qu’ elle avoit de la mort de son pere : et luy mesme apperceut un si grand changement en l’ humeur et aux actions de cette fille , qu’ il commença de reconnoistre la plus grande partie de leurs desseins , et la moindre de son mal - heur .</t>
    </r>
  </si>
  <si>
    <r>
      <t xml:space="preserve">Mon dessein n’ est pas de traiter directement l’ Histoire des Oracles ; je ne me propose que de combattre l’ opinion commune qui les </t>
    </r>
    <r>
      <rPr>
        <b/>
        <sz val="11"/>
        <color rgb="FFCC3300"/>
        <rFont val="Arial"/>
        <family val="2"/>
      </rPr>
      <t>attribue</t>
    </r>
    <r>
      <rPr>
        <sz val="11"/>
        <color rgb="FF333333"/>
        <rFont val="Arial"/>
        <family val="2"/>
      </rPr>
      <t xml:space="preserve"> aux démons et les fait cesser à la venue de Jésus - Christ ; </t>
    </r>
  </si>
  <si>
    <r>
      <t xml:space="preserve">Mais encore qu’ en effet je ne concevoir un Dieu sans existence , non plus qu’ une montagne sans vallée , toutefois , comme de cela seul que je conçois une montagne avec une vallée , il ne s’ ensuit pas qu’ il y ait aucune montagne dans le monde , de même aussi , quoique je conçoive Dieu avec l’ existence , il semble qu’ il ne s’ ensuit pas pour cela qu’ il y en ait aucun qui existe : car ma pensée n’ impose aucune nécessité aux choses ; et comme il ne tient qu’ à moi d’ imaginer un cheval ailé , encore qu’ il n’ y en ait aucun qui ait des ailes , ainsi je pourrais peut - être </t>
    </r>
    <r>
      <rPr>
        <b/>
        <sz val="11"/>
        <color rgb="FFCC3300"/>
        <rFont val="Arial"/>
        <family val="2"/>
      </rPr>
      <t>attribuer</t>
    </r>
    <r>
      <rPr>
        <sz val="11"/>
        <color rgb="FF333333"/>
        <rFont val="Arial"/>
        <family val="2"/>
      </rPr>
      <t xml:space="preserve"> l’ existence à Dieu , encore qu’ il n’ y eût aucun Dieu qui existât .</t>
    </r>
  </si>
  <si>
    <r>
      <t xml:space="preserve">On oppose encore un autre inconvenient que l’ on </t>
    </r>
    <r>
      <rPr>
        <b/>
        <sz val="11"/>
        <color rgb="FFCC3300"/>
        <rFont val="Arial"/>
        <family val="2"/>
      </rPr>
      <t>attribuë</t>
    </r>
    <r>
      <rPr>
        <sz val="11"/>
        <color rgb="FF333333"/>
        <rFont val="Arial"/>
        <family val="2"/>
      </rPr>
      <t xml:space="preserve"> à l’ étude , qui est le retranchement du travail des mains ; exercice , dit - on , qui est necessaire et essentiel à la profession monastique .</t>
    </r>
  </si>
  <si>
    <r>
      <t xml:space="preserve">Mais s’ ils regardent ces choses comme étant à nous , nous sommes encore injustes de desirer cet amour ; puisqu’ ils ont tort de nous attribuer les dons de </t>
    </r>
    <r>
      <rPr>
        <sz val="11"/>
        <color rgb="FF000000"/>
        <rFont val="Calibri"/>
        <family val="2"/>
        <scheme val="minor"/>
      </rPr>
      <t>Dieu</t>
    </r>
    <r>
      <rPr>
        <sz val="11"/>
        <color rgb="FF333333"/>
        <rFont val="Arial"/>
        <family val="2"/>
      </rPr>
      <t xml:space="preserve"> , comme nous avons tort de nous les </t>
    </r>
    <r>
      <rPr>
        <b/>
        <sz val="11"/>
        <color rgb="FFCC3300"/>
        <rFont val="Arial"/>
        <family val="2"/>
      </rPr>
      <t>attribuer</t>
    </r>
    <r>
      <rPr>
        <sz val="11"/>
        <color rgb="FF333333"/>
        <rFont val="Arial"/>
        <family val="2"/>
      </rPr>
      <t xml:space="preserve"> à nous - mêmes .</t>
    </r>
  </si>
  <si>
    <r>
      <t>Auguste</t>
    </r>
    <r>
      <rPr>
        <sz val="11"/>
        <color rgb="FF333333"/>
        <rFont val="Arial"/>
        <family val="2"/>
      </rPr>
      <t xml:space="preserve"> receut les ambassadeurs avec le prisonnier dans l’ isle de </t>
    </r>
    <r>
      <rPr>
        <sz val="11"/>
        <color rgb="FF000000"/>
        <rFont val="Calibri"/>
        <family val="2"/>
        <scheme val="minor"/>
      </rPr>
      <t>Cos</t>
    </r>
    <r>
      <rPr>
        <sz val="11"/>
        <color rgb="FF333333"/>
        <rFont val="Arial"/>
        <family val="2"/>
      </rPr>
      <t xml:space="preserve"> , qui estoit dediée à </t>
    </r>
    <r>
      <rPr>
        <sz val="11"/>
        <color rgb="FF000000"/>
        <rFont val="Calibri"/>
        <family val="2"/>
        <scheme val="minor"/>
      </rPr>
      <t>Esculape</t>
    </r>
    <r>
      <rPr>
        <sz val="11"/>
        <color rgb="FF333333"/>
        <rFont val="Arial"/>
        <family val="2"/>
      </rPr>
      <t xml:space="preserve"> , et ayant </t>
    </r>
    <r>
      <rPr>
        <sz val="11"/>
        <color rgb="FF000000"/>
        <rFont val="Calibri"/>
        <family val="2"/>
        <scheme val="minor"/>
      </rPr>
      <t>Turulius</t>
    </r>
    <r>
      <rPr>
        <sz val="11"/>
        <color rgb="FF333333"/>
        <rFont val="Arial"/>
        <family val="2"/>
      </rPr>
      <t xml:space="preserve"> en sa puissance le fit mourir au lieu mesme où il avoit autrefois coupé les arbres du bois consacré à ce faux dieu ; de sorte que son mal - heur fut </t>
    </r>
    <r>
      <rPr>
        <b/>
        <sz val="11"/>
        <color rgb="FFCC3300"/>
        <rFont val="Arial"/>
        <family val="2"/>
      </rPr>
      <t>attribué</t>
    </r>
    <r>
      <rPr>
        <sz val="11"/>
        <color rgb="FF333333"/>
        <rFont val="Arial"/>
        <family val="2"/>
      </rPr>
      <t xml:space="preserve"> à une punition divine .</t>
    </r>
  </si>
  <si>
    <r>
      <t xml:space="preserve">Je ne pouvois revenir de l’ extravagance des systêmes , et l’ ivresse les excusoit peu ; car passant sur tout ce qui ne devoit être </t>
    </r>
    <r>
      <rPr>
        <b/>
        <sz val="11"/>
        <color rgb="FFCC3300"/>
        <rFont val="Arial"/>
        <family val="2"/>
      </rPr>
      <t>attribué</t>
    </r>
    <r>
      <rPr>
        <sz val="11"/>
        <color rgb="FF333333"/>
        <rFont val="Arial"/>
        <family val="2"/>
      </rPr>
      <t xml:space="preserve"> qu’ aux vapeurs du vin , je savois qu’ elles ne font sortir du coeur que ce qu’ il contient réellement , et souvent ce qu’ il ignore lui - même .</t>
    </r>
  </si>
  <si>
    <r>
      <t xml:space="preserve">Je cherchai long - tems à quoi je devois </t>
    </r>
    <r>
      <rPr>
        <b/>
        <sz val="11"/>
        <color rgb="FFCC3300"/>
        <rFont val="Arial"/>
        <family val="2"/>
      </rPr>
      <t>attribuer</t>
    </r>
    <r>
      <rPr>
        <sz val="11"/>
        <color rgb="FF333333"/>
        <rFont val="Arial"/>
        <family val="2"/>
      </rPr>
      <t xml:space="preserve"> un assoupissement si réel .</t>
    </r>
  </si>
  <si>
    <r>
      <t xml:space="preserve">Quelle que soit l’ inconséquence et la légéreté du peuple , un événement aussi extraordinaire que celui - là peut difficilement être </t>
    </r>
    <r>
      <rPr>
        <b/>
        <sz val="11"/>
        <color rgb="FFCC3300"/>
        <rFont val="Arial"/>
        <family val="2"/>
      </rPr>
      <t>attribué</t>
    </r>
    <r>
      <rPr>
        <sz val="11"/>
        <color rgb="FF333333"/>
        <rFont val="Arial"/>
        <family val="2"/>
      </rPr>
      <t xml:space="preserve"> à cette seule cause .</t>
    </r>
  </si>
  <si>
    <r>
      <t xml:space="preserve">À quelle autre cause , en effet , peut - on </t>
    </r>
    <r>
      <rPr>
        <b/>
        <sz val="11"/>
        <color rgb="FFCC3300"/>
        <rFont val="Arial"/>
        <family val="2"/>
      </rPr>
      <t>attribuer</t>
    </r>
    <r>
      <rPr>
        <sz val="11"/>
        <color rgb="FF333333"/>
        <rFont val="Arial"/>
        <family val="2"/>
      </rPr>
      <t xml:space="preserve"> l’ empressement avec lequel on recherche l’ estime publique?</t>
    </r>
  </si>
  <si>
    <r>
      <t xml:space="preserve">Il y a peut - être des modifications </t>
    </r>
    <r>
      <rPr>
        <i/>
        <sz val="11"/>
        <color rgb="FF333333"/>
        <rFont val="Arial"/>
        <family val="2"/>
      </rPr>
      <t>monstrueuses</t>
    </r>
    <r>
      <rPr>
        <sz val="11"/>
        <color rgb="FF333333"/>
        <rFont val="Arial"/>
        <family val="2"/>
      </rPr>
      <t xml:space="preserve"> , qu’ on </t>
    </r>
    <r>
      <rPr>
        <b/>
        <sz val="11"/>
        <color rgb="FFCC3300"/>
        <rFont val="Arial"/>
        <family val="2"/>
      </rPr>
      <t>attribue</t>
    </r>
    <r>
      <rPr>
        <sz val="11"/>
        <color rgb="FF333333"/>
        <rFont val="Arial"/>
        <family val="2"/>
      </rPr>
      <t xml:space="preserve"> à la fécondation ou à des causes concomitantes , et qui leur sont de beaucoup antérieures .</t>
    </r>
  </si>
  <si>
    <r>
      <t xml:space="preserve">Ma fille , reprit l’ archevêque , d’ un ton sévère , s’ il l’ a fait , gardez - vous de l’ </t>
    </r>
    <r>
      <rPr>
        <b/>
        <sz val="11"/>
        <color rgb="FFCC3300"/>
        <rFont val="Arial"/>
        <family val="2"/>
      </rPr>
      <t>attribuer</t>
    </r>
    <r>
      <rPr>
        <sz val="11"/>
        <color rgb="FF333333"/>
        <rFont val="Arial"/>
        <family val="2"/>
      </rPr>
      <t xml:space="preserve"> à l’ amour : les passions humaines ne font point de tels prodiges , la cause en est plus haut ; </t>
    </r>
  </si>
  <si>
    <r>
      <t xml:space="preserve">On a remarqué , dit M . Legentil , que les importations étrangères sur les marchés allemands « diminuent de plus en plus , tandis que celles des produits de l’ association continuent à « s’ augmenter et à s’ élever en proportion du développement que prend son industrie : on peut « </t>
    </r>
    <r>
      <rPr>
        <b/>
        <sz val="11"/>
        <color rgb="FFCC3300"/>
        <rFont val="Arial"/>
        <family val="2"/>
      </rPr>
      <t>attribuer</t>
    </r>
    <r>
      <rPr>
        <sz val="11"/>
        <color rgb="FF333333"/>
        <rFont val="Arial"/>
        <family val="2"/>
      </rPr>
      <t xml:space="preserve"> ce résultat à la protection que leur accorde le tarif du Zollverein , comme aussi au bas « prix de la main - d’ œuvre qui permet à ses fabricants de livrer leurs produits à des taux très « modérés ... .</t>
    </r>
  </si>
  <si>
    <r>
      <t xml:space="preserve">Nous faisions remarquer que le joueur , qui mise sur un numéro de la roulette , </t>
    </r>
    <r>
      <rPr>
        <b/>
        <sz val="11"/>
        <color rgb="FFCC3300"/>
        <rFont val="Arial"/>
        <family val="2"/>
      </rPr>
      <t>attribuera</t>
    </r>
    <r>
      <rPr>
        <sz val="11"/>
        <color rgb="FF333333"/>
        <rFont val="Arial"/>
        <family val="2"/>
      </rPr>
      <t xml:space="preserve"> le succès ou l’ insuccès à la veine ou à la déveine , c’ est - à - dire à une intention favorable ou défavorable : </t>
    </r>
  </si>
  <si>
    <r>
      <t xml:space="preserve">Les orthodoxes même , dit Bayle , doivent sans crainte affronter l’ hérésie : ou bien consentiraient - ils à </t>
    </r>
    <r>
      <rPr>
        <b/>
        <sz val="11"/>
        <color rgb="FFCC3300"/>
        <rFont val="Arial"/>
        <family val="2"/>
      </rPr>
      <t>attribuer</t>
    </r>
    <r>
      <rPr>
        <sz val="11"/>
        <color rgb="FF333333"/>
        <rFont val="Arial"/>
        <family val="2"/>
      </rPr>
      <t xml:space="preserve"> leur triomphe à l’ impossibilité où ils mettraient l’ adversaire de donner ses raisons?</t>
    </r>
  </si>
  <si>
    <r>
      <t xml:space="preserve">Or au bout d’ un moment , </t>
    </r>
    <r>
      <rPr>
        <sz val="11"/>
        <color rgb="FF000000"/>
        <rFont val="Calibri"/>
        <family val="2"/>
        <scheme val="minor"/>
      </rPr>
      <t>Mme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Guermantes</t>
    </r>
    <r>
      <rPr>
        <sz val="11"/>
        <color rgb="FF333333"/>
        <rFont val="Arial"/>
        <family val="2"/>
      </rPr>
      <t xml:space="preserve"> , expliquant elle - même l’ air soucieux que j’ avais </t>
    </r>
    <r>
      <rPr>
        <b/>
        <sz val="11"/>
        <color rgb="FFCC3300"/>
        <rFont val="Arial"/>
        <family val="2"/>
      </rPr>
      <t>attribué</t>
    </r>
    <r>
      <rPr>
        <sz val="11"/>
        <color rgb="FF333333"/>
        <rFont val="Arial"/>
        <family val="2"/>
      </rPr>
      <t xml:space="preserve"> à la crainte d’ une déclaration de guerre , avait dit à </t>
    </r>
    <r>
      <rPr>
        <sz val="11"/>
        <color rgb="FF000000"/>
        <rFont val="Calibri"/>
        <family val="2"/>
        <scheme val="minor"/>
      </rPr>
      <t>M</t>
    </r>
    <r>
      <rPr>
        <sz val="11"/>
        <color rgb="FF333333"/>
        <rFont val="Arial"/>
        <family val="2"/>
      </rPr>
      <t xml:space="preserve"> . </t>
    </r>
    <r>
      <rPr>
        <sz val="11"/>
        <color rgb="FF000000"/>
        <rFont val="Calibri"/>
        <family val="2"/>
        <scheme val="minor"/>
      </rPr>
      <t>De Bréauté : "on dit que Marie - Aynard veut faire une position aux Swann ...</t>
    </r>
  </si>
  <si>
    <r>
      <t xml:space="preserve">Dans les pays où l’ alcoolisme est répandu , on observe assez généralement une natalité abondante , que des sociologues - démographes ont souvent </t>
    </r>
    <r>
      <rPr>
        <b/>
        <sz val="11"/>
        <color rgb="FFCC3300"/>
        <rFont val="Arial"/>
        <family val="2"/>
      </rPr>
      <t>attribuée</t>
    </r>
    <r>
      <rPr>
        <sz val="11"/>
        <color rgb="FF333333"/>
        <rFont val="Arial"/>
        <family val="2"/>
      </rPr>
      <t xml:space="preserve"> naïvement à de prétendues vertus domestiques de ces ivrognes .</t>
    </r>
  </si>
  <si>
    <r>
      <t xml:space="preserve">La mort ( comme la maladie ) continue , dans certains cas , à être </t>
    </r>
    <r>
      <rPr>
        <b/>
        <sz val="11"/>
        <color rgb="FFCC3300"/>
        <rFont val="Arial"/>
        <family val="2"/>
      </rPr>
      <t>attribuée</t>
    </r>
    <r>
      <rPr>
        <sz val="11"/>
        <color rgb="FF333333"/>
        <rFont val="Arial"/>
        <family val="2"/>
      </rPr>
      <t xml:space="preserve"> à des causes mystiques ; mais dans d’ autres , ,elle est considérée comme naturelle , au sens courant du mot .</t>
    </r>
  </si>
  <si>
    <r>
      <t xml:space="preserve">L’ </t>
    </r>
    <r>
      <rPr>
        <b/>
        <sz val="11"/>
        <color rgb="FFCC3300"/>
        <rFont val="Arial"/>
        <family val="2"/>
      </rPr>
      <t>attribution</t>
    </r>
    <r>
      <rPr>
        <sz val="11"/>
        <color rgb="FF333333"/>
        <rFont val="Arial"/>
        <family val="2"/>
      </rPr>
      <t xml:space="preserve"> à la France du mandat sur la Syrie a peut - être été le plus grand coup de pioche que nous ayons porté nous - mêmes dans cette tradition .</t>
    </r>
  </si>
  <si>
    <r>
      <t xml:space="preserve">Quoi que cette </t>
    </r>
    <r>
      <rPr>
        <b/>
        <sz val="11"/>
        <color rgb="FFCC3300"/>
        <rFont val="Arial"/>
        <family val="2"/>
      </rPr>
      <t>explication</t>
    </r>
    <r>
      <rPr>
        <sz val="11"/>
        <color rgb="FF333333"/>
        <rFont val="Arial"/>
        <family val="2"/>
      </rPr>
      <t xml:space="preserve"> , leur dis - je , me paroisse une véritable démonstration , je ne prétens pas que vous la regardiez comme telle : je me contente qu’ elle vous fasse seulement douter de la certitude des argumens contraires , qu’ on fait ordinairement en cette matiére ; </t>
    </r>
  </si>
  <si>
    <r>
      <t xml:space="preserve">Il me souvient , que lorsque cet illustre protecteur de la philosophie enseignoit , l’ on agitoit souvent la difficulté dont il est question ; mais l’ on ne s’ emportoit point ainsi comme vous faites , à condamner si viste , et presque indifferemment les cartesiens , et les gassendistes ; l’ on disoit tout simplement que les philosophes ne devoient point estre trop dogmatiques sur les matieres qui regardent les mysteres ; qu’ ils ne considerent les choses , et n’ en doivent parler que selon qu’ elles paroissent dans le cours ordinaire de la nature ; qu’ il faut toujours s’ en tenir ferme à l’ essentiel de la doctrine , asçavoir que </t>
    </r>
    <r>
      <rPr>
        <sz val="11"/>
        <color rgb="FF000000"/>
        <rFont val="Calibri"/>
        <family val="2"/>
        <scheme val="minor"/>
      </rPr>
      <t>Jesus</t>
    </r>
    <r>
      <rPr>
        <sz val="11"/>
        <color rgb="FF333333"/>
        <rFont val="Arial"/>
        <family val="2"/>
      </rPr>
      <t xml:space="preserve"> - </t>
    </r>
    <r>
      <rPr>
        <sz val="11"/>
        <color rgb="FF000000"/>
        <rFont val="Calibri"/>
        <family val="2"/>
        <scheme val="minor"/>
      </rPr>
      <t>Christ</t>
    </r>
    <r>
      <rPr>
        <sz val="11"/>
        <color rgb="FF333333"/>
        <rFont val="Arial"/>
        <family val="2"/>
      </rPr>
      <t xml:space="preserve"> est réellement en corps , et en ame dans le s . </t>
    </r>
    <r>
      <rPr>
        <sz val="11"/>
        <color rgb="FF000000"/>
        <rFont val="Calibri"/>
        <family val="2"/>
        <scheme val="minor"/>
      </rPr>
      <t xml:space="preserve">Sacrement ; que la maniere dont il s’ y trouve est toute adorable , toute mysterieuse , et inexplicable ; et qu’ il est mesme dangereux de vouloir trop penetrer avec nos </t>
    </r>
    <r>
      <rPr>
        <b/>
        <sz val="11"/>
        <color rgb="FFCC3300"/>
        <rFont val="Calibri"/>
        <family val="2"/>
        <scheme val="minor"/>
      </rPr>
      <t>explications</t>
    </r>
    <r>
      <rPr>
        <sz val="11"/>
        <color rgb="FF000000"/>
        <rFont val="Calibri"/>
        <family val="2"/>
        <scheme val="minor"/>
      </rPr>
      <t xml:space="preserve"> , et nos consequences dans les secrets de Dieu . </t>
    </r>
  </si>
  <si>
    <r>
      <t xml:space="preserve">Mais une </t>
    </r>
    <r>
      <rPr>
        <b/>
        <sz val="11"/>
        <color rgb="FFC00000"/>
        <rFont val="Calibri"/>
        <family val="2"/>
        <scheme val="minor"/>
      </rPr>
      <t>explication</t>
    </r>
    <r>
      <rPr>
        <sz val="11"/>
        <color rgb="FF000000"/>
        <rFont val="Calibri"/>
        <family val="2"/>
        <scheme val="minor"/>
      </rPr>
      <t xml:space="preserve"> meilleure avait déjà éte entrevue par Blanc main : certains éditeurs ont imprimé , avec juste raison , croyons - nous , belle ame au lieu de belle Anne , ce q être le véritable texte de Des Yveteaux , car , en supposant qu’ il ait " volé "cette élégie à son père , il n’ aurait pas ét assez maladroit pour laisser ce nom , indice de son larcin .</t>
    </r>
  </si>
  <si>
    <r>
      <t xml:space="preserve">Il y a trop peu de rapport , dit - il , entre vos sens et l’ </t>
    </r>
    <r>
      <rPr>
        <b/>
        <sz val="11"/>
        <color rgb="FFCC3300"/>
        <rFont val="Arial"/>
        <family val="2"/>
      </rPr>
      <t>explication</t>
    </r>
    <r>
      <rPr>
        <sz val="11"/>
        <color rgb="FF333333"/>
        <rFont val="Arial"/>
        <family val="2"/>
      </rPr>
      <t xml:space="preserve"> de ces mistères : vous vous imaginés , vous autres , que ce que vous ne sçauriez comprendre est spirituel , ou qu’ il n’ est point ; </t>
    </r>
  </si>
  <si>
    <r>
      <t xml:space="preserve">Là - dessus le </t>
    </r>
    <r>
      <rPr>
        <sz val="11"/>
        <color rgb="FF000000"/>
        <rFont val="Calibri"/>
        <family val="2"/>
        <scheme val="minor"/>
      </rPr>
      <t>P</t>
    </r>
    <r>
      <rPr>
        <sz val="11"/>
        <color rgb="FF333333"/>
        <rFont val="Arial"/>
        <family val="2"/>
      </rPr>
      <t xml:space="preserve"> . </t>
    </r>
    <r>
      <rPr>
        <sz val="11"/>
        <color rgb="FF000000"/>
        <rFont val="Calibri"/>
        <family val="2"/>
        <scheme val="minor"/>
      </rPr>
      <t xml:space="preserve">Annat , nouvellement arrivé de Rome pour être confesseur du roi , fit entendre à ce premier ministre que la chose du monde qui pouvoit plus gagner le pape , c’ étoit de faire en sorte que sa constitution fût reçue par toute la France , sans aucune </t>
    </r>
    <r>
      <rPr>
        <b/>
        <sz val="11"/>
        <color rgb="FFCC3300"/>
        <rFont val="Calibri"/>
        <family val="2"/>
        <scheme val="minor"/>
      </rPr>
      <t>explication</t>
    </r>
    <r>
      <rPr>
        <sz val="11"/>
        <color rgb="FF000000"/>
        <rFont val="Calibri"/>
        <family val="2"/>
        <scheme val="minor"/>
      </rPr>
      <t xml:space="preserve"> ni distinction .</t>
    </r>
  </si>
  <si>
    <r>
      <t xml:space="preserve">Le jeune hoste n’ attendit pas que je luy demandasse l’ </t>
    </r>
    <r>
      <rPr>
        <b/>
        <sz val="11"/>
        <color rgb="FFCC3300"/>
        <rFont val="Arial"/>
        <family val="2"/>
      </rPr>
      <t>explication</t>
    </r>
    <r>
      <rPr>
        <sz val="11"/>
        <color rgb="FF333333"/>
        <rFont val="Arial"/>
        <family val="2"/>
      </rPr>
      <t xml:space="preserve"> de ce mistère : je voys bien , dit - il , que cette façon de vivre vous estonne .</t>
    </r>
  </si>
  <si>
    <r>
      <t xml:space="preserve">Enfin il leur écrivit ; mais au lieu de leur donner l’ </t>
    </r>
    <r>
      <rPr>
        <b/>
        <sz val="11"/>
        <color rgb="FFCC3300"/>
        <rFont val="Arial"/>
        <family val="2"/>
      </rPr>
      <t>explication</t>
    </r>
    <r>
      <rPr>
        <sz val="11"/>
        <color rgb="FF333333"/>
        <rFont val="Arial"/>
        <family val="2"/>
      </rPr>
      <t xml:space="preserve"> qu’ elles lui demandoient , il se contenta de leur reprocher en termes généraux leur orgueil et leur opiniâtreté , les traitant de demi - savantes qui avoient l’ insolence de demander à leur archevêque des explications sur des choses si faciles à entendre , et qu’ elles entendoient aussi bien que lui .</t>
    </r>
    <r>
      <rPr>
        <sz val="11"/>
        <color rgb="FF000000"/>
        <rFont val="Calibri"/>
        <family val="2"/>
        <scheme val="minor"/>
      </rPr>
      <t xml:space="preserve"> </t>
    </r>
  </si>
  <si>
    <r>
      <t xml:space="preserve">Monsieur le prince retourna à </t>
    </r>
    <r>
      <rPr>
        <sz val="11"/>
        <color rgb="FF000000"/>
        <rFont val="Calibri"/>
        <family val="2"/>
        <scheme val="minor"/>
      </rPr>
      <t>Saint</t>
    </r>
    <r>
      <rPr>
        <sz val="11"/>
        <color rgb="FF333333"/>
        <rFont val="Arial"/>
        <family val="2"/>
      </rPr>
      <t xml:space="preserve"> - </t>
    </r>
    <r>
      <rPr>
        <sz val="11"/>
        <color rgb="FF000000"/>
        <rFont val="Calibri"/>
        <family val="2"/>
        <scheme val="minor"/>
      </rPr>
      <t>Maur</t>
    </r>
    <r>
      <rPr>
        <sz val="11"/>
        <color rgb="FF333333"/>
        <rFont val="Arial"/>
        <family val="2"/>
      </rPr>
      <t xml:space="preserve"> , monsieur alla chez la reine lui faire des excuses , ou plutôt des </t>
    </r>
    <r>
      <rPr>
        <b/>
        <sz val="11"/>
        <color rgb="FFCC3300"/>
        <rFont val="Arial"/>
        <family val="2"/>
      </rPr>
      <t>explications</t>
    </r>
    <r>
      <rPr>
        <sz val="11"/>
        <color rgb="FF333333"/>
        <rFont val="Arial"/>
        <family val="2"/>
      </rPr>
      <t xml:space="preserve"> de la visite de monsieur le prince .</t>
    </r>
  </si>
  <si>
    <r>
      <t xml:space="preserve">Qu’ est - ce donc que cette </t>
    </r>
    <r>
      <rPr>
        <b/>
        <sz val="11"/>
        <color rgb="FFCC3300"/>
        <rFont val="Arial"/>
        <family val="2"/>
      </rPr>
      <t>explication</t>
    </r>
    <r>
      <rPr>
        <sz val="11"/>
        <color rgb="FF333333"/>
        <rFont val="Arial"/>
        <family val="2"/>
      </rPr>
      <t xml:space="preserve"> , qui avait paru si triomphante?</t>
    </r>
  </si>
  <si>
    <r>
      <t xml:space="preserve">Je vois par vos deux dernières lettres qu’ il m’ en manque une antérieure à ces deux - là , apparemment la première que vous m’ ayez écrite à l’ armée , et dans laquelle étoit l’ </t>
    </r>
    <r>
      <rPr>
        <b/>
        <sz val="11"/>
        <color rgb="FFCC3300"/>
        <rFont val="Arial"/>
        <family val="2"/>
      </rPr>
      <t>explication</t>
    </r>
    <r>
      <rPr>
        <sz val="11"/>
        <color rgb="FF333333"/>
        <rFont val="Arial"/>
        <family val="2"/>
      </rPr>
      <t xml:space="preserve"> des chagrins secrets de </t>
    </r>
    <r>
      <rPr>
        <sz val="11"/>
        <color rgb="FF000000"/>
        <rFont val="Calibri"/>
        <family val="2"/>
        <scheme val="minor"/>
      </rPr>
      <t>Madame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Wolmar</t>
    </r>
    <r>
      <rPr>
        <sz val="11"/>
        <color rgb="FF333333"/>
        <rFont val="Arial"/>
        <family val="2"/>
      </rPr>
      <t xml:space="preserve"> .</t>
    </r>
  </si>
  <si>
    <r>
      <t xml:space="preserve">C’ est la force , mon fils , ai - je répondu , c’ est le courage d’ exécuter rigoureusement tout ce que nous sentons être bien , quelque peine que cela nous fasse ; c’ est un mouvement grand , généreux , dont ton père t’ offre souvent l’ exemple , dont la seule idée m’ attendrit , mais dont ton cousin ne pouvoit pas te donner l’ </t>
    </r>
    <r>
      <rPr>
        <b/>
        <sz val="11"/>
        <color rgb="FFCC3300"/>
        <rFont val="Arial"/>
        <family val="2"/>
      </rPr>
      <t>explication</t>
    </r>
    <r>
      <rPr>
        <sz val="11"/>
        <color rgb="FF333333"/>
        <rFont val="Arial"/>
        <family val="2"/>
      </rPr>
      <t xml:space="preserve"> .</t>
    </r>
  </si>
  <si>
    <r>
      <t xml:space="preserve">Nous allâmes nous coucher sur cette </t>
    </r>
    <r>
      <rPr>
        <b/>
        <sz val="11"/>
        <color rgb="FFCC3300"/>
        <rFont val="Arial"/>
        <family val="2"/>
      </rPr>
      <t>explication</t>
    </r>
    <r>
      <rPr>
        <sz val="11"/>
        <color rgb="FF333333"/>
        <rFont val="Arial"/>
        <family val="2"/>
      </rPr>
      <t xml:space="preserve"> , qui nous parut infiniment plus probable que tout ce que nous avait raconté le père Jérôme - François Olifus .</t>
    </r>
  </si>
  <si>
    <r>
      <t xml:space="preserve">Eh bien , alors , dites - moi simplement ce que je dois faire , et je le ferai sans demander aucune </t>
    </r>
    <r>
      <rPr>
        <b/>
        <sz val="11"/>
        <color rgb="FFCC3300"/>
        <rFont val="Arial"/>
        <family val="2"/>
      </rPr>
      <t>explication</t>
    </r>
    <r>
      <rPr>
        <sz val="11"/>
        <color rgb="FF333333"/>
        <rFont val="Arial"/>
        <family val="2"/>
      </rPr>
      <t xml:space="preserve"> .</t>
    </r>
  </si>
  <si>
    <r>
      <t xml:space="preserve">On verra alors que toute religion , même primitive , est , en l’ absence de toute science , une </t>
    </r>
    <r>
      <rPr>
        <b/>
        <sz val="11"/>
        <color rgb="FFCC3300"/>
        <rFont val="Arial"/>
        <family val="2"/>
      </rPr>
      <t>explication</t>
    </r>
    <r>
      <rPr>
        <sz val="11"/>
        <color rgb="FF333333"/>
        <rFont val="Arial"/>
        <family val="2"/>
      </rPr>
      <t xml:space="preserve"> assez suivie , sous forme mythique , de la genèse des choses et de la destinée humaine , et que , en tout cas , elle a réussi à mettre d’ accord entre eux , sur ces points capitaux , les esprits de ses fidèles , sinon chacun de ceux - ci avec soi - même .</t>
    </r>
  </si>
  <si>
    <r>
      <t xml:space="preserve">A l’ appui de cette vue , on peut invoquer les </t>
    </r>
    <r>
      <rPr>
        <b/>
        <sz val="11"/>
        <color rgb="FFCC3300"/>
        <rFont val="Arial"/>
        <family val="2"/>
      </rPr>
      <t>explications</t>
    </r>
    <r>
      <rPr>
        <sz val="11"/>
        <color rgb="FF333333"/>
        <rFont val="Arial"/>
        <family val="2"/>
      </rPr>
      <t xml:space="preserve"> données par les Karadjeri eux - mêmes .</t>
    </r>
  </si>
  <si>
    <r>
      <t xml:space="preserve">quelle </t>
    </r>
    <r>
      <rPr>
        <b/>
        <sz val="11"/>
        <color rgb="FFCC3300"/>
        <rFont val="Arial"/>
        <family val="2"/>
      </rPr>
      <t>explication</t>
    </r>
    <r>
      <rPr>
        <sz val="11"/>
        <color rgb="FF333333"/>
        <rFont val="Arial"/>
        <family val="2"/>
      </rPr>
      <t xml:space="preserve"> l’ esprit des primitifs a - t - il dû se donner de tel phénomène naturel ?</t>
    </r>
  </si>
  <si>
    <r>
      <t xml:space="preserve">On donnera du fait lui - même , comme de l’ éclipse , les </t>
    </r>
    <r>
      <rPr>
        <b/>
        <sz val="11"/>
        <color rgb="FFCC3300"/>
        <rFont val="Arial"/>
        <family val="2"/>
      </rPr>
      <t>explications</t>
    </r>
    <r>
      <rPr>
        <sz val="11"/>
        <color rgb="FF333333"/>
        <rFont val="Arial"/>
        <family val="2"/>
      </rPr>
      <t xml:space="preserve"> les plus fantastiquement diverses .</t>
    </r>
  </si>
  <si>
    <r>
      <t xml:space="preserve">Les </t>
    </r>
    <r>
      <rPr>
        <b/>
        <sz val="11"/>
        <color rgb="FFCC3300"/>
        <rFont val="Arial"/>
        <family val="2"/>
      </rPr>
      <t>explications</t>
    </r>
    <r>
      <rPr>
        <sz val="11"/>
        <color rgb="FF333333"/>
        <rFont val="Arial"/>
        <family val="2"/>
      </rPr>
      <t xml:space="preserve"> de Wundt sont de pure fantaisie ; celles de Darwin sont peut - être un peu plus vraisemblables mais encore trop chargées d’ hypothèses , et c’ est notre ignorance sur ce point spécial qui permettait au physiologiste Landois d’ écrire il y a plus de 40 ans : « La cause du flux abondant des larmes dans les émotions morales n’ est pas connue . »</t>
    </r>
  </si>
  <si>
    <r>
      <t xml:space="preserve">Si j’ ai bien compris les </t>
    </r>
    <r>
      <rPr>
        <b/>
        <sz val="11"/>
        <color rgb="FFCC3300"/>
        <rFont val="Arial"/>
        <family val="2"/>
      </rPr>
      <t>explications</t>
    </r>
    <r>
      <rPr>
        <sz val="11"/>
        <color rgb="FF333333"/>
        <rFont val="Arial"/>
        <family val="2"/>
      </rPr>
      <t xml:space="preserve"> de la personne qui m’ a fait visiter les lieux , ce logement était loué vide à des gens , qui sont partis en laissant leurs meubles au propriétaire ( parce qu’ ils lui devaient des termes? </t>
    </r>
    <r>
      <rPr>
        <sz val="11"/>
        <color rgb="FF000000"/>
        <rFont val="Calibri"/>
        <family val="2"/>
        <scheme val="minor"/>
      </rPr>
      <t>Parce qu’ ils s’ étaient arrangés avec lui de quelque façon? Je ne sais ) .</t>
    </r>
  </si>
  <si>
    <r>
      <t xml:space="preserve">Il irait en </t>
    </r>
    <r>
      <rPr>
        <sz val="11"/>
        <color rgb="FF000000"/>
        <rFont val="Calibri"/>
        <family val="2"/>
        <scheme val="minor"/>
      </rPr>
      <t>Allemagne</t>
    </r>
    <r>
      <rPr>
        <sz val="11"/>
        <color rgb="FF333333"/>
        <rFont val="Arial"/>
        <family val="2"/>
      </rPr>
      <t xml:space="preserve"> , et puisqu’ il était contraint de fuir , il fuirait jusque - là , plus loin encore , si possible , remettant à plus tard les </t>
    </r>
    <r>
      <rPr>
        <b/>
        <sz val="11"/>
        <color rgb="FFCC3300"/>
        <rFont val="Arial"/>
        <family val="2"/>
      </rPr>
      <t>explications</t>
    </r>
    <r>
      <rPr>
        <sz val="11"/>
        <color rgb="FF333333"/>
        <rFont val="Arial"/>
        <family val="2"/>
      </rPr>
      <t xml:space="preserve"> et les excuses .</t>
    </r>
  </si>
  <si>
    <r>
      <t xml:space="preserve">Ils m’ ont donné la même </t>
    </r>
    <r>
      <rPr>
        <b/>
        <sz val="11"/>
        <color rgb="FFCC3300"/>
        <rFont val="Arial"/>
        <family val="2"/>
      </rPr>
      <t>explication</t>
    </r>
    <r>
      <rPr>
        <sz val="11"/>
        <color rgb="FF333333"/>
        <rFont val="Arial"/>
        <family val="2"/>
      </rPr>
      <t xml:space="preserve"> que j’ avais déjà reçue des Chulikata Mishmis du Haut - Assam : à savoir qu’ ils ne voulaient pas tirer profit de la mort d’ un membre de leur famille ...</t>
    </r>
  </si>
  <si>
    <r>
      <t>Selon les "</t>
    </r>
    <r>
      <rPr>
        <b/>
        <sz val="11"/>
        <color rgb="FFCC3300"/>
        <rFont val="Arial"/>
        <family val="2"/>
      </rPr>
      <t>explications"</t>
    </r>
    <r>
      <rPr>
        <sz val="11"/>
        <color rgb="FF333333"/>
        <rFont val="Arial"/>
        <family val="2"/>
      </rPr>
      <t xml:space="preserve"> qu’ a laissées Hulin et contre lesquelles a protesté Savary , celui - ci aurait coupé court , arraché la plume des mains du président .</t>
    </r>
  </si>
  <si>
    <r>
      <t xml:space="preserve">L’ idée que la nature nous en fournit n’ est - elle pas cent fois plus claire que celle - là , et à qui servit - elle iamais pour </t>
    </r>
    <r>
      <rPr>
        <b/>
        <sz val="11"/>
        <color rgb="FFCC3300"/>
        <rFont val="Arial"/>
        <family val="2"/>
      </rPr>
      <t>expliquer</t>
    </r>
    <r>
      <rPr>
        <sz val="11"/>
        <color rgb="FF333333"/>
        <rFont val="Arial"/>
        <family val="2"/>
      </rPr>
      <t xml:space="preserve"> aucune des proprietez du mouvement?</t>
    </r>
  </si>
  <si>
    <r>
      <t>Lucrece</t>
    </r>
    <r>
      <rPr>
        <sz val="11"/>
        <color rgb="FF333333"/>
        <rFont val="Arial"/>
        <family val="2"/>
      </rPr>
      <t xml:space="preserve"> </t>
    </r>
    <r>
      <rPr>
        <b/>
        <sz val="11"/>
        <color rgb="FFCC3300"/>
        <rFont val="Arial"/>
        <family val="2"/>
      </rPr>
      <t>explique</t>
    </r>
    <r>
      <rPr>
        <sz val="11"/>
        <color rgb="FF333333"/>
        <rFont val="Arial"/>
        <family val="2"/>
      </rPr>
      <t xml:space="preserve"> tres bien cela , et en tire la raison de ce que l’ organe du goust dans sa contexture , ou configuration de ses atomes et des espaces interceptez , est different dans les divers animaux , demesme que les autres parties , et specialement les exterieures , sont différentes , ( ... ) .</t>
    </r>
  </si>
  <si>
    <r>
      <t xml:space="preserve">c’ est pourquoy ne pouvant qu’ ajoûter à ce qu’ en a dit ce docte conseiller de la ville de Bourdeaux , je passeray tout d’ une traite à Martin II lequel ne peut estre justement calomnié de magie encore que Platine ait dit de luy que , ( ... ) , puis qu’ il faut considerer que tel reproche luy estoit fait par ses ennemis , et que cette façon de parler assez familiere à Platine en la vie de beaucoup d’ autres papes qui n’ ont point esté magiciens , se doit </t>
    </r>
    <r>
      <rPr>
        <b/>
        <sz val="11"/>
        <color rgb="FFCC3300"/>
        <rFont val="Arial"/>
        <family val="2"/>
      </rPr>
      <t>expliquer</t>
    </r>
    <r>
      <rPr>
        <sz val="11"/>
        <color rgb="FF333333"/>
        <rFont val="Arial"/>
        <family val="2"/>
      </rPr>
      <t xml:space="preserve"> et de la faveur , violence , corruption , simonie , et de mille autres moyens illicites , par lesquels ceux qui veulent plûtost satisfaire à leur ambition qu’ au repos de leur conscience et au salut de l’ eglise universelle , peuvent monter , non toutesfois sans beaucoup de peine , à cette unique et supreme dignité de la monarchie ecclesiastique .</t>
    </r>
  </si>
  <si>
    <r>
      <t xml:space="preserve">Il est vray comme dit </t>
    </r>
    <r>
      <rPr>
        <sz val="11"/>
        <color rgb="FF000000"/>
        <rFont val="Calibri"/>
        <family val="2"/>
        <scheme val="minor"/>
      </rPr>
      <t>Pline</t>
    </r>
    <r>
      <rPr>
        <sz val="11"/>
        <color rgb="FF333333"/>
        <rFont val="Arial"/>
        <family val="2"/>
      </rPr>
      <t xml:space="preserve"> , ( ... ) , mais neanmoins c’ est toujours beaucoup que ces grands hommes ne trouvent point de raison plus plausible que la diversité des figures pour </t>
    </r>
    <r>
      <rPr>
        <b/>
        <sz val="11"/>
        <color rgb="FFCC3300"/>
        <rFont val="Arial"/>
        <family val="2"/>
      </rPr>
      <t>expliquer</t>
    </r>
    <r>
      <rPr>
        <sz val="11"/>
        <color rgb="FF333333"/>
        <rFont val="Arial"/>
        <family val="2"/>
      </rPr>
      <t xml:space="preserve"> pourquoy diverses saveurs , telle qu’ est l’ amere , l’ aigre , la douce , etc . Affectent diversement l’ organe , le raclent , et le dechirent , ou le flattent , et l’ adoucissent , et pourquoy les mesmes choses ne sont pas ameres , ou douces à tous , mais qu’ un mesme manger qui est agreable , et salutaire à l’ un , peut estre desagreable , et nuisible à un autre?</t>
    </r>
  </si>
  <si>
    <r>
      <t xml:space="preserve">De tout cela , </t>
    </r>
    <r>
      <rPr>
        <sz val="11"/>
        <color rgb="FF000000"/>
        <rFont val="Calibri"/>
        <family val="2"/>
        <scheme val="minor"/>
      </rPr>
      <t>Aristote</t>
    </r>
    <r>
      <rPr>
        <sz val="11"/>
        <color rgb="FF333333"/>
        <rFont val="Arial"/>
        <family val="2"/>
      </rPr>
      <t xml:space="preserve"> concluoit , que </t>
    </r>
    <r>
      <rPr>
        <sz val="11"/>
        <color rgb="FF000000"/>
        <rFont val="Calibri"/>
        <family val="2"/>
        <scheme val="minor"/>
      </rPr>
      <t>M</t>
    </r>
    <r>
      <rPr>
        <sz val="11"/>
        <color rgb="FF333333"/>
        <rFont val="Arial"/>
        <family val="2"/>
      </rPr>
      <t xml:space="preserve"> . </t>
    </r>
    <r>
      <rPr>
        <sz val="11"/>
        <color rgb="FF000000"/>
        <rFont val="Calibri"/>
        <family val="2"/>
        <scheme val="minor"/>
      </rPr>
      <t xml:space="preserve">Descartes devoit avoüer avec les plus sages , et les moins entêtez des philosophes , que le raport , que l’ ame a avec le corps , pour la perception des objets , est un mystére incompréhensible à l’ esprit humain ; qu’ on peut fort bien </t>
    </r>
    <r>
      <rPr>
        <b/>
        <sz val="11"/>
        <color rgb="FFCC3300"/>
        <rFont val="Calibri"/>
        <family val="2"/>
        <scheme val="minor"/>
      </rPr>
      <t>expliquer</t>
    </r>
    <r>
      <rPr>
        <sz val="11"/>
        <color rgb="FF000000"/>
        <rFont val="Calibri"/>
        <family val="2"/>
        <scheme val="minor"/>
      </rPr>
      <t xml:space="preserve"> la maniére , dont les objets agissent sur les sens , et même , comment leur action passe jusqu’ au cerveau ; mais , qu’ il en faut demeurer là , si on ne veut donner dans le galimatias , ou avancer des propositions dangereuses en elles - mêmes , ou dans les conclusions , qu’ on en peut tirer .</t>
    </r>
  </si>
  <si>
    <r>
      <t xml:space="preserve">Les autres , contents que l’ on réduise les moeurs aux passions et que l’ on </t>
    </r>
    <r>
      <rPr>
        <b/>
        <sz val="11"/>
        <color rgb="FFCC3300"/>
        <rFont val="Arial"/>
        <family val="2"/>
      </rPr>
      <t>explique</t>
    </r>
    <r>
      <rPr>
        <sz val="11"/>
        <color rgb="FF333333"/>
        <rFont val="Arial"/>
        <family val="2"/>
      </rPr>
      <t xml:space="preserve"> celles - ci par le mouvement du sang , par celui des fibres et des artères , quittent un auteur de tout le reste . </t>
    </r>
  </si>
  <si>
    <r>
      <t xml:space="preserve">Dans celles - ci les principes du goût semblent absolument inexplicables , mais il importe d’ observer qu’ il entre du moral dans tout ce qui tient à l’ imitation : ainsi l’ on </t>
    </r>
    <r>
      <rPr>
        <b/>
        <sz val="11"/>
        <color rgb="FFCC3300"/>
        <rFont val="Arial"/>
        <family val="2"/>
      </rPr>
      <t>explique</t>
    </r>
    <r>
      <rPr>
        <sz val="11"/>
        <color rgb="FF333333"/>
        <rFont val="Arial"/>
        <family val="2"/>
      </rPr>
      <t xml:space="preserve"> des beautés qui paroissent physiques et qui ne le sont reellement point .</t>
    </r>
  </si>
  <si>
    <r>
      <t xml:space="preserve">Nos foibles esprits sont portés à chercher des raisons au - dehors , pour </t>
    </r>
    <r>
      <rPr>
        <b/>
        <sz val="11"/>
        <color rgb="FFCC3300"/>
        <rFont val="Arial"/>
        <family val="2"/>
      </rPr>
      <t>expliquer</t>
    </r>
    <r>
      <rPr>
        <sz val="11"/>
        <color rgb="FF333333"/>
        <rFont val="Arial"/>
        <family val="2"/>
      </rPr>
      <t xml:space="preserve"> tous les événemens extraordinaires .</t>
    </r>
  </si>
  <si>
    <r>
      <t xml:space="preserve">Je vous ai écrit , ajouta - t - elle , afin d’ éviter une conversation trop pénible pour nous deux ; ma lettre contient tout ce que je pourrais dire ; je n’ ai pas prétendu me justifier , mais vous </t>
    </r>
    <r>
      <rPr>
        <b/>
        <sz val="11"/>
        <color rgb="FFCC3300"/>
        <rFont val="Arial"/>
        <family val="2"/>
      </rPr>
      <t>expliquer</t>
    </r>
    <r>
      <rPr>
        <sz val="11"/>
        <color rgb="FF333333"/>
        <rFont val="Arial"/>
        <family val="2"/>
      </rPr>
      <t xml:space="preserve"> ma conduite par mon caractère et ma manière de voir .</t>
    </r>
  </si>
  <si>
    <r>
      <t xml:space="preserve">Tais - toi , fou que tu es , interrompit </t>
    </r>
    <r>
      <rPr>
        <sz val="11"/>
        <color rgb="FF000000"/>
        <rFont val="Calibri"/>
        <family val="2"/>
        <scheme val="minor"/>
      </rPr>
      <t>Léonide</t>
    </r>
    <r>
      <rPr>
        <sz val="11"/>
        <color rgb="FF333333"/>
        <rFont val="Arial"/>
        <family val="2"/>
      </rPr>
      <t xml:space="preserve"> en embrassant </t>
    </r>
    <r>
      <rPr>
        <sz val="11"/>
        <color rgb="FF000000"/>
        <rFont val="Calibri"/>
        <family val="2"/>
        <scheme val="minor"/>
      </rPr>
      <t>Édouard</t>
    </r>
    <r>
      <rPr>
        <sz val="11"/>
        <color rgb="FF333333"/>
        <rFont val="Arial"/>
        <family val="2"/>
      </rPr>
      <t xml:space="preserve"> ; as - tu pu croire que j’ </t>
    </r>
    <r>
      <rPr>
        <b/>
        <sz val="11"/>
        <color rgb="FFCC3300"/>
        <rFont val="Arial"/>
        <family val="2"/>
      </rPr>
      <t>expliquais</t>
    </r>
    <r>
      <rPr>
        <sz val="11"/>
        <color rgb="FF333333"/>
        <rFont val="Arial"/>
        <family val="2"/>
      </rPr>
      <t xml:space="preserve"> ton refus de m’ accompagner à </t>
    </r>
    <r>
      <rPr>
        <sz val="11"/>
        <color rgb="FF000000"/>
        <rFont val="Calibri"/>
        <family val="2"/>
        <scheme val="minor"/>
      </rPr>
      <t>Senlis</t>
    </r>
    <r>
      <rPr>
        <sz val="11"/>
        <color rgb="FF333333"/>
        <rFont val="Arial"/>
        <family val="2"/>
      </rPr>
      <t xml:space="preserve"> par la crainte des dangers que tu ne saurais manquer de courir?</t>
    </r>
  </si>
  <si>
    <r>
      <t xml:space="preserve">Aussi voulut - il </t>
    </r>
    <r>
      <rPr>
        <b/>
        <sz val="11"/>
        <color rgb="FFCC3300"/>
        <rFont val="Arial"/>
        <family val="2"/>
      </rPr>
      <t>expliquer</t>
    </r>
    <r>
      <rPr>
        <sz val="11"/>
        <color rgb="FF333333"/>
        <rFont val="Arial"/>
        <family val="2"/>
      </rPr>
      <t xml:space="preserve"> tout de suite sa visite .</t>
    </r>
  </si>
  <si>
    <r>
      <t xml:space="preserve">Enfin , est - ce que l’ origine de la plupart des droits féodaux ne s’ </t>
    </r>
    <r>
      <rPr>
        <b/>
        <sz val="11"/>
        <color rgb="FFCC3300"/>
        <rFont val="Arial"/>
        <family val="2"/>
      </rPr>
      <t>explique</t>
    </r>
    <r>
      <rPr>
        <sz val="11"/>
        <color rgb="FF333333"/>
        <rFont val="Arial"/>
        <family val="2"/>
      </rPr>
      <t xml:space="preserve"> pas tout naturellement par certains impôts ou certaines redevances qui sont dues au monarque mérovingien ?</t>
    </r>
  </si>
  <si>
    <r>
      <t xml:space="preserve">Pour </t>
    </r>
    <r>
      <rPr>
        <b/>
        <sz val="11"/>
        <color rgb="FFCC3300"/>
        <rFont val="Arial"/>
        <family val="2"/>
      </rPr>
      <t>expliquer</t>
    </r>
    <r>
      <rPr>
        <sz val="11"/>
        <color rgb="FF000000"/>
        <rFont val="Arial"/>
        <family val="2"/>
      </rPr>
      <t xml:space="preserve"> convenablement la véritable nature et le caractère propre de la philosophie positive , il est indispensable de jeter d’ abord un coup d’ œil général sur la marche progressive de l’ esprit humain , envisagée dans son ensemble : car une conception quelconque ne peut être bien connue que par son histoire .</t>
    </r>
  </si>
  <si>
    <r>
      <t xml:space="preserve">en combinant tout ce que j’ ai dit sur l’ origine de nos animalcules , je vois clairement que </t>
    </r>
    <r>
      <rPr>
        <sz val="11"/>
        <color rgb="FF000000"/>
        <rFont val="Calibri"/>
        <family val="2"/>
        <scheme val="minor"/>
      </rPr>
      <t>Mm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Buffon</t>
    </r>
    <r>
      <rPr>
        <sz val="11"/>
        <color rgb="FF333333"/>
        <rFont val="Arial"/>
        <family val="2"/>
      </rPr>
      <t xml:space="preserve"> et </t>
    </r>
    <r>
      <rPr>
        <sz val="11"/>
        <color rgb="FF000000"/>
        <rFont val="Calibri"/>
        <family val="2"/>
        <scheme val="minor"/>
      </rPr>
      <t>De</t>
    </r>
    <r>
      <rPr>
        <sz val="11"/>
        <color rgb="FF333333"/>
        <rFont val="Arial"/>
        <family val="2"/>
      </rPr>
      <t xml:space="preserve"> </t>
    </r>
    <r>
      <rPr>
        <sz val="11"/>
        <color rgb="FF000000"/>
        <rFont val="Calibri"/>
        <family val="2"/>
        <scheme val="minor"/>
      </rPr>
      <t>Needham</t>
    </r>
    <r>
      <rPr>
        <sz val="11"/>
        <color rgb="FF333333"/>
        <rFont val="Arial"/>
        <family val="2"/>
      </rPr>
      <t xml:space="preserve"> se sont trompés en appuyant leurs systèmes pour </t>
    </r>
    <r>
      <rPr>
        <b/>
        <sz val="11"/>
        <color rgb="FFCC3300"/>
        <rFont val="Arial"/>
        <family val="2"/>
      </rPr>
      <t>expliquer</t>
    </r>
    <r>
      <rPr>
        <sz val="11"/>
        <color rgb="FF333333"/>
        <rFont val="Arial"/>
        <family val="2"/>
      </rPr>
      <t xml:space="preserve"> la génération - le premier en partie , et le second en entier - sur les phénomènes relatifs aux animalcules ...</t>
    </r>
  </si>
  <si>
    <r>
      <t xml:space="preserve">Notre entendement , cédant à son illusion habituelle , pose ce dilemme qu’ une chose est étendue ou ne l’ est pas ; et comme l’ état affectif participe vaguement de l’ étendue , est imparfaitement localisé , il en conclut que cet état est absolument inextensif , Mais alors les degrés successifs de l’ extension , et l’ étendue elle - même , vont s’ </t>
    </r>
    <r>
      <rPr>
        <b/>
        <sz val="11"/>
        <color rgb="FFCC3300"/>
        <rFont val="Arial"/>
        <family val="2"/>
      </rPr>
      <t>expliquer</t>
    </r>
    <r>
      <rPr>
        <sz val="11"/>
        <color rgb="FF333333"/>
        <rFont val="Arial"/>
        <family val="2"/>
      </rPr>
      <t xml:space="preserve"> par je ne sais quelle propriété acquise des états inextensifs ; </t>
    </r>
  </si>
  <si>
    <r>
      <t xml:space="preserve">Ironie à part , le nouvel organisme obtint un succès considérable , mais qui s’ </t>
    </r>
    <r>
      <rPr>
        <b/>
        <sz val="11"/>
        <color rgb="FFCC3300"/>
        <rFont val="Arial"/>
        <family val="2"/>
      </rPr>
      <t>explique</t>
    </r>
    <r>
      <rPr>
        <sz val="11"/>
        <color rgb="FF333333"/>
        <rFont val="Arial"/>
        <family val="2"/>
      </rPr>
      <t xml:space="preserve"> par ce fait que le parti populaire , mêlant habilement aux articles de réformes sociales de son programme la question de l’ indépendance du Saint - Siège , incitait l’ opinion à envisager la question romaine au point de vue de la liberté .</t>
    </r>
  </si>
  <si>
    <r>
      <t xml:space="preserve">Cela se sent , mais cela peut aussi , dans une certaine mesure , s’ </t>
    </r>
    <r>
      <rPr>
        <b/>
        <sz val="11"/>
        <color rgb="FFCC3300"/>
        <rFont val="Arial"/>
        <family val="2"/>
      </rPr>
      <t>expliquer</t>
    </r>
    <r>
      <rPr>
        <sz val="11"/>
        <color rgb="FF333333"/>
        <rFont val="Arial"/>
        <family val="2"/>
      </rPr>
      <t xml:space="preserve"> , si l’ on se met au préalable d’ accord sur le fait que la peinture pure - cette entité dont certains maîtres ( </t>
    </r>
    <r>
      <rPr>
        <sz val="11"/>
        <color rgb="FF000000"/>
        <rFont val="Calibri"/>
        <family val="2"/>
        <scheme val="minor"/>
      </rPr>
      <t>Mantegna</t>
    </r>
    <r>
      <rPr>
        <sz val="11"/>
        <color rgb="FF333333"/>
        <rFont val="Arial"/>
        <family val="2"/>
      </rPr>
      <t xml:space="preserve"> , </t>
    </r>
    <r>
      <rPr>
        <sz val="11"/>
        <color rgb="FF000000"/>
        <rFont val="Calibri"/>
        <family val="2"/>
        <scheme val="minor"/>
      </rPr>
      <t>De</t>
    </r>
    <r>
      <rPr>
        <sz val="11"/>
        <color rgb="FF333333"/>
        <rFont val="Arial"/>
        <family val="2"/>
      </rPr>
      <t xml:space="preserve"> </t>
    </r>
    <r>
      <rPr>
        <sz val="11"/>
        <color rgb="FF000000"/>
        <rFont val="Calibri"/>
        <family val="2"/>
        <scheme val="minor"/>
      </rPr>
      <t>Vinci</t>
    </r>
    <r>
      <rPr>
        <sz val="11"/>
        <color rgb="FF333333"/>
        <rFont val="Arial"/>
        <family val="2"/>
      </rPr>
      <t xml:space="preserve"> , </t>
    </r>
    <r>
      <rPr>
        <sz val="11"/>
        <color rgb="FF000000"/>
        <rFont val="Calibri"/>
        <family val="2"/>
        <scheme val="minor"/>
      </rPr>
      <t>Ingres</t>
    </r>
    <r>
      <rPr>
        <sz val="11"/>
        <color rgb="FF333333"/>
        <rFont val="Arial"/>
        <family val="2"/>
      </rPr>
      <t xml:space="preserve"> ) n’ ont pas été tourmentés , à l’ inverse des </t>
    </r>
    <r>
      <rPr>
        <sz val="11"/>
        <color rgb="FF000000"/>
        <rFont val="Calibri"/>
        <family val="2"/>
        <scheme val="minor"/>
      </rPr>
      <t>Velasquez</t>
    </r>
    <r>
      <rPr>
        <sz val="11"/>
        <color rgb="FF333333"/>
        <rFont val="Arial"/>
        <family val="2"/>
      </rPr>
      <t xml:space="preserve"> , des </t>
    </r>
    <r>
      <rPr>
        <sz val="11"/>
        <color rgb="FF000000"/>
        <rFont val="Calibri"/>
        <family val="2"/>
        <scheme val="minor"/>
      </rPr>
      <t>Greco</t>
    </r>
    <r>
      <rPr>
        <sz val="11"/>
        <color rgb="FF333333"/>
        <rFont val="Arial"/>
        <family val="2"/>
      </rPr>
      <t xml:space="preserve"> , des </t>
    </r>
    <r>
      <rPr>
        <sz val="11"/>
        <color rgb="FF000000"/>
        <rFont val="Calibri"/>
        <family val="2"/>
        <scheme val="minor"/>
      </rPr>
      <t>Manet</t>
    </r>
    <r>
      <rPr>
        <sz val="11"/>
        <color rgb="FF333333"/>
        <rFont val="Arial"/>
        <family val="2"/>
      </rPr>
      <t xml:space="preserve"> - Est caractérisée par ceci d’ abord , que , sur aucun point de la toile , aucun élément ne demeure insensible au voisinage de tel autre .</t>
    </r>
  </si>
  <si>
    <r>
      <t xml:space="preserve">Mais au - dessous d’ elle est une pensée spontanée et semi - consciente , qui superpose à l’ enchaînement mécanique des causes et des effets quelque chose de tout différent , non pas certes pour rendre compte de la chute de la tuile , mais pour </t>
    </r>
    <r>
      <rPr>
        <b/>
        <sz val="11"/>
        <color rgb="FFCC3300"/>
        <rFont val="Arial"/>
        <family val="2"/>
      </rPr>
      <t>expliquer</t>
    </r>
    <r>
      <rPr>
        <sz val="11"/>
        <color rgb="FF333333"/>
        <rFont val="Arial"/>
        <family val="2"/>
      </rPr>
      <t xml:space="preserve"> que la chute ait coïncidé avec le passage d’ un homme , qu’ elle ait justement choisi cet instant . </t>
    </r>
  </si>
  <si>
    <r>
      <t xml:space="preserve">Les faits observés ne pourraient - ils pas tout aussi bien s’ </t>
    </r>
    <r>
      <rPr>
        <b/>
        <sz val="11"/>
        <color rgb="FFCC3300"/>
        <rFont val="Arial"/>
        <family val="2"/>
      </rPr>
      <t>expliquer</t>
    </r>
    <r>
      <rPr>
        <sz val="11"/>
        <color rgb="FF333333"/>
        <rFont val="Arial"/>
        <family val="2"/>
      </rPr>
      <t xml:space="preserve"> si on attribuait à la vitesse de la lumière une valeur un peu différente de la valeur adoptée , et si on admettait que la loi de </t>
    </r>
    <r>
      <rPr>
        <sz val="11"/>
        <color rgb="FF000000"/>
        <rFont val="Calibri"/>
        <family val="2"/>
        <scheme val="minor"/>
      </rPr>
      <t>Newton</t>
    </r>
    <r>
      <rPr>
        <sz val="11"/>
        <color rgb="FF333333"/>
        <rFont val="Arial"/>
        <family val="2"/>
      </rPr>
      <t xml:space="preserve"> n’ est qu’ approchée?</t>
    </r>
  </si>
  <si>
    <r>
      <t xml:space="preserve">Sans doute l’ émotion fine a - t - elle une intensité vécue hors de proportion avec l’ ampleur du trouble corporel qui l’ orchestre ; mais son intensité et sa finesse s’ </t>
    </r>
    <r>
      <rPr>
        <b/>
        <sz val="11"/>
        <color rgb="FFCC3300"/>
        <rFont val="Arial"/>
        <family val="2"/>
      </rPr>
      <t>expliquent</t>
    </r>
    <r>
      <rPr>
        <sz val="11"/>
        <color rgb="FF333333"/>
        <rFont val="Arial"/>
        <family val="2"/>
      </rPr>
      <t xml:space="preserve"> par d’ autres raisons ; et d’ abord par ce pouvoir qu’ a la joie de nous rendre accessibles à la joie répandue dans l’ univers et peinte sur la physionomie où se révèle le degré d’ être de chaque chose .</t>
    </r>
  </si>
  <si>
    <r>
      <t xml:space="preserve">Mais pour que des associations de représentations soient possibles suivant des lois , la constance relative de celles - ci ne pouvant s’ </t>
    </r>
    <r>
      <rPr>
        <b/>
        <sz val="11"/>
        <color rgb="FFCC3300"/>
        <rFont val="Arial"/>
        <family val="2"/>
      </rPr>
      <t>expliquer</t>
    </r>
    <r>
      <rPr>
        <sz val="11"/>
        <color rgb="FF333333"/>
        <rFont val="Arial"/>
        <family val="2"/>
      </rPr>
      <t xml:space="preserve"> que par leur indépendance à l’ égard du contenu de celles - là , l’ empirisme est obligé de distinguer les lois du représentatif et celles du représenté , la transcendance de la conscience de soi et l’ immanence de la conscience de l’ objet . </t>
    </r>
  </si>
  <si>
    <r>
      <t xml:space="preserve">Nul besoin donc , pour </t>
    </r>
    <r>
      <rPr>
        <b/>
        <sz val="11"/>
        <color rgb="FFCC3300"/>
        <rFont val="Arial"/>
        <family val="2"/>
      </rPr>
      <t>expliquer</t>
    </r>
    <r>
      <rPr>
        <sz val="11"/>
        <color rgb="FF333333"/>
        <rFont val="Arial"/>
        <family val="2"/>
      </rPr>
      <t xml:space="preserve"> les similitudes dont les sociétés vivent , d’ attribuer au groupe lui - même on ne sait quelle mystérieuse influence .</t>
    </r>
  </si>
  <si>
    <r>
      <t xml:space="preserve">il conviendrait sur - tout que l’ on ne peut , sans la plus affreuse iniquité , refuser à des détenus la permission de faire leurs affaires , de constater , d’ assurer l’ existence des droits de leurs enfans , et que lorsqu’ il est question d’ une détenue dans une prison aussi subalterne que celle où tu étais , une telle iniquité serait uniquement </t>
    </r>
    <r>
      <rPr>
        <b/>
        <sz val="11"/>
        <color rgb="FFCC3300"/>
        <rFont val="Arial"/>
        <family val="2"/>
      </rPr>
      <t>imputable</t>
    </r>
    <r>
      <rPr>
        <sz val="11"/>
        <color rgb="FF333333"/>
        <rFont val="Arial"/>
        <family val="2"/>
      </rPr>
      <t xml:space="preserve"> à la police , qui y est maîtresse absolue : je n’ en dis pas de même des prisons d’ état proprement dites , telles que celle - ci .</t>
    </r>
  </si>
  <si>
    <r>
      <t xml:space="preserve">Le naufrage est - il </t>
    </r>
    <r>
      <rPr>
        <b/>
        <sz val="11"/>
        <color rgb="FFCC3300"/>
        <rFont val="Arial"/>
        <family val="2"/>
      </rPr>
      <t>imputable</t>
    </r>
    <r>
      <rPr>
        <sz val="11"/>
        <color rgb="FF333333"/>
        <rFont val="Arial"/>
        <family val="2"/>
      </rPr>
      <t xml:space="preserve"> au pilote?</t>
    </r>
  </si>
  <si>
    <r>
      <t xml:space="preserve">C’ est le seul moyen de garantir les ouvriers contre les chômages qui ne leur sont - pas </t>
    </r>
    <r>
      <rPr>
        <b/>
        <sz val="11"/>
        <color rgb="FFCC3300"/>
        <rFont val="Arial"/>
        <family val="2"/>
      </rPr>
      <t>imputables</t>
    </r>
    <r>
      <rPr>
        <sz val="11"/>
        <color rgb="FF333333"/>
        <rFont val="Arial"/>
        <family val="2"/>
      </rPr>
      <t xml:space="preserve"> , sans cesser pourtant de permettre aux chefs un juste essor des divers perfectionnements industriels , surtout mécaniques .</t>
    </r>
  </si>
  <si>
    <r>
      <t xml:space="preserve">L’ affaire </t>
    </r>
    <r>
      <rPr>
        <sz val="11"/>
        <color rgb="FF000000"/>
        <rFont val="Calibri"/>
        <family val="2"/>
        <scheme val="minor"/>
      </rPr>
      <t>Picquart</t>
    </r>
    <r>
      <rPr>
        <sz val="11"/>
        <color rgb="FF333333"/>
        <rFont val="Arial"/>
        <family val="2"/>
      </rPr>
      <t xml:space="preserve"> , c’ est l’ erreur judiciaire </t>
    </r>
    <r>
      <rPr>
        <i/>
        <sz val="11"/>
        <color rgb="FF333333"/>
        <rFont val="Arial"/>
        <family val="2"/>
      </rPr>
      <t>consciente ,</t>
    </r>
    <r>
      <rPr>
        <sz val="11"/>
        <color rgb="FF333333"/>
        <rFont val="Arial"/>
        <family val="2"/>
      </rPr>
      <t xml:space="preserve"> </t>
    </r>
    <r>
      <rPr>
        <b/>
        <sz val="11"/>
        <color rgb="FFCC3300"/>
        <rFont val="Arial"/>
        <family val="2"/>
      </rPr>
      <t>imputable</t>
    </r>
    <r>
      <rPr>
        <sz val="11"/>
        <color rgb="FF333333"/>
        <rFont val="Arial"/>
        <family val="2"/>
      </rPr>
      <t xml:space="preserve"> , sinon à ceux - là mêmes qui s’ y préparent , du moins à l’ état d’ esprit que leur font les passions ambiantes .</t>
    </r>
  </si>
  <si>
    <r>
      <t xml:space="preserve">Supériorité </t>
    </r>
    <r>
      <rPr>
        <b/>
        <sz val="11"/>
        <color rgb="FFCC3300"/>
        <rFont val="Arial"/>
        <family val="2"/>
      </rPr>
      <t>imputable</t>
    </r>
    <r>
      <rPr>
        <sz val="11"/>
        <color rgb="FF333333"/>
        <rFont val="Arial"/>
        <family val="2"/>
      </rPr>
      <t xml:space="preserve"> au prix croissant de ses produits ; — lequel est déterminé lui - même et par la quantité limitée , et par la consommation nécessaire de ses produits .</t>
    </r>
  </si>
  <si>
    <r>
      <t xml:space="preserve">Le mal viendra d’ un des grands , d’ un très grand de l’ ordre , ou , s’ il ne vient pas précisément de lui , la faute ne lui en sera pas moins </t>
    </r>
    <r>
      <rPr>
        <b/>
        <sz val="11"/>
        <color rgb="FFCC3300"/>
        <rFont val="Arial"/>
        <family val="2"/>
      </rPr>
      <t xml:space="preserve">imputable ; </t>
    </r>
    <r>
      <rPr>
        <sz val="11"/>
        <color rgb="FF333333"/>
        <rFont val="Arial"/>
        <family val="2"/>
      </rPr>
      <t>rappelez - vous que le feu et l’ eau peuvent être complices ; l’ un donne la lumière , l’ autre les révélations .</t>
    </r>
  </si>
  <si>
    <r>
      <t xml:space="preserve">Mais alors il ne faudrait pas dire que l’ hypothèse du criminel - né implique la constance à peu près uniforme du chiffre de méfaits qui lui sont </t>
    </r>
    <r>
      <rPr>
        <b/>
        <sz val="11"/>
        <color rgb="FFCC3300"/>
        <rFont val="Arial"/>
        <family val="2"/>
      </rPr>
      <t>imputables</t>
    </r>
    <r>
      <rPr>
        <sz val="11"/>
        <color rgb="FF333333"/>
        <rFont val="Arial"/>
        <family val="2"/>
      </rPr>
      <t xml:space="preserve"> et se féliciter , à l’ appui de cette hypothèse , d’ avoir découvert , en décomposant les nombres annuels et toujours croissants fournis par les récidives , que le nombre des meurtres et des assassinats reste à peu près stationnaire .</t>
    </r>
  </si>
  <si>
    <r>
      <t xml:space="preserve">Le ton de la conversation s’ étant élevé , je dus rappeler à </t>
    </r>
    <r>
      <rPr>
        <sz val="11"/>
        <color rgb="FF000000"/>
        <rFont val="Calibri"/>
        <family val="2"/>
        <scheme val="minor"/>
      </rPr>
      <t>Lanrezac</t>
    </r>
    <r>
      <rPr>
        <sz val="11"/>
        <color rgb="FF333333"/>
        <rFont val="Arial"/>
        <family val="2"/>
      </rPr>
      <t xml:space="preserve"> que les griefs du maréchal </t>
    </r>
    <r>
      <rPr>
        <sz val="11"/>
        <color rgb="FF000000"/>
        <rFont val="Calibri"/>
        <family val="2"/>
        <scheme val="minor"/>
      </rPr>
      <t>French</t>
    </r>
    <r>
      <rPr>
        <sz val="11"/>
        <color rgb="FF333333"/>
        <rFont val="Arial"/>
        <family val="2"/>
      </rPr>
      <t xml:space="preserve"> vis - à - vis de l’ armée française lui étaient surtout </t>
    </r>
    <r>
      <rPr>
        <b/>
        <sz val="11"/>
        <color rgb="FFCC3300"/>
        <rFont val="Arial"/>
        <family val="2"/>
      </rPr>
      <t>imputables</t>
    </r>
    <r>
      <rPr>
        <sz val="11"/>
        <color rgb="FF333333"/>
        <rFont val="Arial"/>
        <family val="2"/>
      </rPr>
      <t xml:space="preserve"> : sur la </t>
    </r>
    <r>
      <rPr>
        <sz val="11"/>
        <color rgb="FF000000"/>
        <rFont val="Calibri"/>
        <family val="2"/>
        <scheme val="minor"/>
      </rPr>
      <t>Sambre</t>
    </r>
    <r>
      <rPr>
        <sz val="11"/>
        <color rgb="FF333333"/>
        <rFont val="Arial"/>
        <family val="2"/>
      </rPr>
      <t xml:space="preserve"> , il s’ était retiré au moment ou </t>
    </r>
    <r>
      <rPr>
        <sz val="11"/>
        <color rgb="FF000000"/>
        <rFont val="Calibri"/>
        <family val="2"/>
        <scheme val="minor"/>
      </rPr>
      <t>French</t>
    </r>
    <r>
      <rPr>
        <sz val="11"/>
        <color rgb="FF333333"/>
        <rFont val="Arial"/>
        <family val="2"/>
      </rPr>
      <t xml:space="preserve"> lui avait fait connaître qu’ il attaquait , et l’ avant - veille encore , il avait laissé écraser les anglais sans leur porter secours .</t>
    </r>
  </si>
  <si>
    <r>
      <t xml:space="preserve">D’ où vient ce quiproquo? </t>
    </r>
    <r>
      <rPr>
        <sz val="11"/>
        <color rgb="FF000000"/>
        <rFont val="Calibri"/>
        <family val="2"/>
        <scheme val="minor"/>
      </rPr>
      <t xml:space="preserve">N’ est - il </t>
    </r>
    <r>
      <rPr>
        <b/>
        <sz val="11"/>
        <color rgb="FFCC3300"/>
        <rFont val="Calibri"/>
        <family val="2"/>
        <scheme val="minor"/>
      </rPr>
      <t>imputable</t>
    </r>
    <r>
      <rPr>
        <sz val="11"/>
        <color rgb="FF000000"/>
        <rFont val="Calibri"/>
        <family val="2"/>
        <scheme val="minor"/>
      </rPr>
      <t xml:space="preserve"> qu’ à une démarche propre à cet esprit militaire , que nous avons appris à si bien connaître?</t>
    </r>
  </si>
  <si>
    <r>
      <t xml:space="preserve">La manoeuvre consistait , d’ une part , à exploiter la sympathie que nous portions naturellement à nos aînés , d’ autre part , à prévenir ceux - ci contre nous , de manière que tout retard éventuel dans leur libération leur parût </t>
    </r>
    <r>
      <rPr>
        <b/>
        <sz val="11"/>
        <color rgb="FFCC3300"/>
        <rFont val="Arial"/>
        <family val="2"/>
      </rPr>
      <t>imputable</t>
    </r>
    <r>
      <rPr>
        <sz val="11"/>
        <color rgb="FF333333"/>
        <rFont val="Arial"/>
        <family val="2"/>
      </rPr>
      <t xml:space="preserve"> , non pas aux allemands , mais aux réfractaires .</t>
    </r>
  </si>
  <si>
    <r>
      <t xml:space="preserve">Les homicides qui ressortissent à la juridiction du Delphinion appartiennent à deux types que les modernes distinguent nettement : l’ homicide commis δικαίως , c’ est - à - dire justifiable ou excusable , dans un sens voisin de celui que notre droit pénal donne à ces mots ( meurtres commis en état de légitime défense , en cas de vol flagrant avec violence , ou du voleur par le propriétaire ; meurtre du séducteur surpris auprès d’ une femme par le mari , le fils , le père ou le frère ) ; mais aussi des homicides que nous appellerions non - </t>
    </r>
    <r>
      <rPr>
        <b/>
        <sz val="11"/>
        <color rgb="FFCC3300"/>
        <rFont val="Arial"/>
        <family val="2"/>
      </rPr>
      <t>imputables</t>
    </r>
    <r>
      <rPr>
        <sz val="11"/>
        <color rgb="FF333333"/>
        <rFont val="Arial"/>
        <family val="2"/>
      </rPr>
      <t xml:space="preserve"> en raison de l’ absence d’ intention et même de </t>
    </r>
    <r>
      <rPr>
        <i/>
        <sz val="11"/>
        <color rgb="FF333333"/>
        <rFont val="Arial"/>
        <family val="2"/>
      </rPr>
      <t>culpa</t>
    </r>
    <r>
      <rPr>
        <sz val="11"/>
        <color rgb="FF333333"/>
        <rFont val="Arial"/>
        <family val="2"/>
      </rPr>
      <t xml:space="preserve"> ( comme si quelqu’ un tue par mégarde un de ses concitoyens dans un combat ; si on tue son adversaire dans les jeux publics , sans le vouloir ) .</t>
    </r>
  </si>
  <si>
    <r>
      <t xml:space="preserve">Je vous prie , à cette fin , de vouloir bien prescrire et faire appliquer les dispositions suivantes pour ce qui concerne votre département : 1 . - Faire procéder sans délai à l’ inventaire des diverses prestations : fourniture de matériels , recrutement de main - d’ oeuvre , concessions de voies ferrées , bases ou installations de toute nature , consenties depuis le début des opérations aux autorités britanniques et américaines , ainsi que des commandes passées à l’ industrie française par le commandement interallié , soit qu’ il s’ agisse d’ engagements pris par les services centraux de votre département , soit que l’ origine en soit </t>
    </r>
    <r>
      <rPr>
        <b/>
        <sz val="11"/>
        <color rgb="FFCC3300"/>
        <rFont val="Arial"/>
        <family val="2"/>
      </rPr>
      <t>imputable</t>
    </r>
    <r>
      <rPr>
        <sz val="11"/>
        <color rgb="FF333333"/>
        <rFont val="Arial"/>
        <family val="2"/>
      </rPr>
      <t xml:space="preserve"> à l’ initiative ou au consentement des autorités locales françaises .</t>
    </r>
  </si>
  <si>
    <r>
      <t xml:space="preserve">Si je n’ ai pu comme voulois Vous réciter au long , et dire Ce dequoi tant je me doulois , </t>
    </r>
    <r>
      <rPr>
        <b/>
        <sz val="11"/>
        <color rgb="FFC00000"/>
        <rFont val="Arial"/>
        <family val="2"/>
      </rPr>
      <t>Imputez</t>
    </r>
    <r>
      <rPr>
        <sz val="11"/>
        <color rgb="FF333333"/>
        <rFont val="Arial"/>
        <family val="2"/>
      </rPr>
      <t xml:space="preserve"> - le à mon coeur plein d’ ire , Pour n’ avoir pu ouïr médire Du bien , que je dois estimer , Et pour qui on devrait maudire Tous ceux qui m’ en veulent blâmer .</t>
    </r>
  </si>
  <si>
    <r>
      <t xml:space="preserve">Et pour resoudre la question generale si bien debattue par mon cousin </t>
    </r>
    <r>
      <rPr>
        <sz val="11"/>
        <color rgb="FF000000"/>
        <rFont val="Calibri"/>
        <family val="2"/>
        <scheme val="minor"/>
      </rPr>
      <t>Fleur</t>
    </r>
    <r>
      <rPr>
        <sz val="11"/>
        <color rgb="FF333333"/>
        <rFont val="Arial"/>
        <family val="2"/>
      </rPr>
      <t xml:space="preserve"> - </t>
    </r>
    <r>
      <rPr>
        <sz val="11"/>
        <color rgb="FF000000"/>
        <rFont val="Calibri"/>
        <family val="2"/>
        <scheme val="minor"/>
      </rPr>
      <t>D’ Amour</t>
    </r>
    <r>
      <rPr>
        <sz val="11"/>
        <color rgb="FF333333"/>
        <rFont val="Arial"/>
        <family val="2"/>
      </rPr>
      <t xml:space="preserve"> et madamoiselle </t>
    </r>
    <r>
      <rPr>
        <sz val="11"/>
        <color rgb="FF000000"/>
        <rFont val="Calibri"/>
        <family val="2"/>
        <scheme val="minor"/>
      </rPr>
      <t>Marie</t>
    </r>
    <r>
      <rPr>
        <sz val="11"/>
        <color rgb="FF333333"/>
        <rFont val="Arial"/>
        <family val="2"/>
      </rPr>
      <t xml:space="preserve"> , quelques grandes raisons qui ayent esté jusques icy mises en avant , je ne peus </t>
    </r>
    <r>
      <rPr>
        <b/>
        <sz val="11"/>
        <color rgb="FFCC3300"/>
        <rFont val="Arial"/>
        <family val="2"/>
      </rPr>
      <t>imputer</t>
    </r>
    <r>
      <rPr>
        <sz val="11"/>
        <color rgb="FF333333"/>
        <rFont val="Arial"/>
        <family val="2"/>
      </rPr>
      <t xml:space="preserve"> les infortunes qui se trouvent en aimant , ny à l’ amie , ny à l’ amy : </t>
    </r>
  </si>
  <si>
    <r>
      <t xml:space="preserve">Combien de fois nous advient - il de voir les medecins </t>
    </r>
    <r>
      <rPr>
        <b/>
        <sz val="11"/>
        <color rgb="FFCC3300"/>
        <rFont val="Arial"/>
        <family val="2"/>
      </rPr>
      <t>imputans</t>
    </r>
    <r>
      <rPr>
        <sz val="11"/>
        <color rgb="FF333333"/>
        <rFont val="Arial"/>
        <family val="2"/>
      </rPr>
      <t xml:space="preserve"> les uns aux autres la mort de leurs patiens</t>
    </r>
  </si>
  <si>
    <r>
      <t xml:space="preserve">D’ un père et d’ un aïeul contre toi révoltés , grand </t>
    </r>
    <r>
      <rPr>
        <sz val="11"/>
        <color rgb="FF000000"/>
        <rFont val="Calibri"/>
        <family val="2"/>
        <scheme val="minor"/>
      </rPr>
      <t>Dieu</t>
    </r>
    <r>
      <rPr>
        <sz val="11"/>
        <color rgb="FF333333"/>
        <rFont val="Arial"/>
        <family val="2"/>
      </rPr>
      <t xml:space="preserve"> , les attentats lui sont - ils </t>
    </r>
    <r>
      <rPr>
        <b/>
        <sz val="11"/>
        <color rgb="FFCC3300"/>
        <rFont val="Arial"/>
        <family val="2"/>
      </rPr>
      <t>imputés</t>
    </r>
    <r>
      <rPr>
        <sz val="11"/>
        <color rgb="FF333333"/>
        <rFont val="Arial"/>
        <family val="2"/>
      </rPr>
      <t>?</t>
    </r>
  </si>
  <si>
    <r>
      <t xml:space="preserve">Vous , si vous vous aimez , faites - vous une grâce : accordez - vous ensemble , et ne contestez plus , ou de l’ une des deux ménagez un refus , afin que nous puissions en cette conjoncture à son aversion </t>
    </r>
    <r>
      <rPr>
        <b/>
        <sz val="11"/>
        <color rgb="FFCC3300"/>
        <rFont val="Arial"/>
        <family val="2"/>
      </rPr>
      <t>imputer</t>
    </r>
    <r>
      <rPr>
        <sz val="11"/>
        <color rgb="FF333333"/>
        <rFont val="Arial"/>
        <family val="2"/>
      </rPr>
      <t xml:space="preserve"> la rupture .</t>
    </r>
  </si>
  <si>
    <r>
      <t xml:space="preserve">Ma langue , en cet endroit , a fait un pas de clerc dont elle s’ aperçoit ; mais enfin cette affaire est comme vous la dites , et c’ est après cinq jours de nocturnes visites , tandis que vous serviez à mieux couvrir leur jeu , que depuis avant - hier ils sont joints de ce noeu ; et Lucile depuis fait encor moins paroître la violente amour qu’ elle porte à mon maître , et veut absolument que tout ce qu’ il verra , et qu’ en votre faveur son coeur témoignera , il l’ </t>
    </r>
    <r>
      <rPr>
        <b/>
        <sz val="11"/>
        <color rgb="FFCC3300"/>
        <rFont val="Arial"/>
        <family val="2"/>
      </rPr>
      <t>impute</t>
    </r>
    <r>
      <rPr>
        <sz val="11"/>
        <color rgb="FF333333"/>
        <rFont val="Arial"/>
        <family val="2"/>
      </rPr>
      <t xml:space="preserve"> à l’ effet d’ une haute prudence qui veut de leurs secrets ôter la connoissance .</t>
    </r>
  </si>
  <si>
    <r>
      <t>Imputez</t>
    </r>
    <r>
      <rPr>
        <sz val="11"/>
        <color rgb="FF333333"/>
        <rFont val="Arial"/>
        <family val="2"/>
      </rPr>
      <t xml:space="preserve"> - en le crime à ce coeur sans pitié qui promet de m’ aymer comme estant sa moitié , me traitter en compagne , et non pas en esclave . </t>
    </r>
  </si>
  <si>
    <r>
      <t xml:space="preserve">Car il fait voir par là que la connoissance de la verité ne nous est point dûe , que nous meritons d’ en être privés , que cette privation est la juste punition de nos déreglemens , que nous nous devons </t>
    </r>
    <r>
      <rPr>
        <b/>
        <sz val="11"/>
        <color rgb="FFCC3300"/>
        <rFont val="Arial"/>
        <family val="2"/>
      </rPr>
      <t>imputer</t>
    </r>
    <r>
      <rPr>
        <sz val="11"/>
        <color rgb="FF333333"/>
        <rFont val="Arial"/>
        <family val="2"/>
      </rPr>
      <t xml:space="preserve"> à nous - mêmes cette disette de prédicateurs évangeliques ; qu’ ainsi les fautes qu’ ils commettent dans l’ exercice de leur ministere , sont en quelque sorte les nôtres , puisque c’ est pour nous punir que </t>
    </r>
    <r>
      <rPr>
        <sz val="11"/>
        <color rgb="FF000000"/>
        <rFont val="Calibri"/>
        <family val="2"/>
        <scheme val="minor"/>
      </rPr>
      <t>Dieu</t>
    </r>
    <r>
      <rPr>
        <sz val="11"/>
        <color rgb="FF333333"/>
        <rFont val="Arial"/>
        <family val="2"/>
      </rPr>
      <t xml:space="preserve"> les permet .</t>
    </r>
  </si>
  <si>
    <r>
      <t>Mademoiselle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Céligni</t>
    </r>
    <r>
      <rPr>
        <sz val="11"/>
        <color rgb="FF333333"/>
        <rFont val="Arial"/>
        <family val="2"/>
      </rPr>
      <t xml:space="preserve"> , mécontente de ma froideur , m’ </t>
    </r>
    <r>
      <rPr>
        <b/>
        <sz val="11"/>
        <color rgb="FFCC3300"/>
        <rFont val="Arial"/>
        <family val="2"/>
      </rPr>
      <t>impute</t>
    </r>
    <r>
      <rPr>
        <sz val="11"/>
        <color rgb="FF333333"/>
        <rFont val="Arial"/>
        <family val="2"/>
      </rPr>
      <t xml:space="preserve"> tout ce qu’ elle - même m’ a dit hier ...</t>
    </r>
  </si>
  <si>
    <r>
      <t xml:space="preserve">Pâle , interdit , troublé , les yeux baissés , il garda quelques instans un farouche silence ; enfin , prenant la parole : n’ </t>
    </r>
    <r>
      <rPr>
        <b/>
        <sz val="11"/>
        <color rgb="FFCC3300"/>
        <rFont val="Arial"/>
        <family val="2"/>
      </rPr>
      <t>imputez</t>
    </r>
    <r>
      <rPr>
        <sz val="11"/>
        <color rgb="FF333333"/>
        <rFont val="Arial"/>
        <family val="2"/>
      </rPr>
      <t xml:space="preserve"> , dit - il , qu’ à vous - même les maux dont vous gémissez ; </t>
    </r>
  </si>
  <si>
    <r>
      <t xml:space="preserve">S’ ensuit - il que les </t>
    </r>
    <r>
      <rPr>
        <i/>
        <sz val="11"/>
        <color rgb="FF333333"/>
        <rFont val="Arial"/>
        <family val="2"/>
      </rPr>
      <t>loix</t>
    </r>
    <r>
      <rPr>
        <sz val="11"/>
        <color rgb="FF333333"/>
        <rFont val="Arial"/>
        <family val="2"/>
      </rPr>
      <t xml:space="preserve"> ne puissent point </t>
    </r>
    <r>
      <rPr>
        <i/>
        <sz val="11"/>
        <color rgb="FF333333"/>
        <rFont val="Arial"/>
        <family val="2"/>
      </rPr>
      <t>le</t>
    </r>
    <r>
      <rPr>
        <sz val="11"/>
        <color rgb="FF333333"/>
        <rFont val="Arial"/>
        <family val="2"/>
      </rPr>
      <t xml:space="preserve"> </t>
    </r>
    <r>
      <rPr>
        <i/>
        <sz val="11"/>
        <color rgb="FF333333"/>
        <rFont val="Arial"/>
        <family val="2"/>
      </rPr>
      <t>diriger</t>
    </r>
    <r>
      <rPr>
        <sz val="11"/>
        <color rgb="FF333333"/>
        <rFont val="Arial"/>
        <family val="2"/>
      </rPr>
      <t xml:space="preserve"> à sa </t>
    </r>
    <r>
      <rPr>
        <i/>
        <sz val="11"/>
        <color rgb="FF333333"/>
        <rFont val="Arial"/>
        <family val="2"/>
      </rPr>
      <t>véritable fin</t>
    </r>
    <r>
      <rPr>
        <sz val="11"/>
        <color rgb="FF333333"/>
        <rFont val="Arial"/>
        <family val="2"/>
      </rPr>
      <t xml:space="preserve"> ; qu’ il ne puisse point les observer ; qu’ il n’ aît point un </t>
    </r>
    <r>
      <rPr>
        <i/>
        <sz val="11"/>
        <color rgb="FF333333"/>
        <rFont val="Arial"/>
        <family val="2"/>
      </rPr>
      <t>entendement</t>
    </r>
    <r>
      <rPr>
        <sz val="11"/>
        <color rgb="FF333333"/>
        <rFont val="Arial"/>
        <family val="2"/>
      </rPr>
      <t xml:space="preserve"> , une </t>
    </r>
    <r>
      <rPr>
        <i/>
        <sz val="11"/>
        <color rgb="FF333333"/>
        <rFont val="Arial"/>
        <family val="2"/>
      </rPr>
      <t>volonté</t>
    </r>
    <r>
      <rPr>
        <sz val="11"/>
        <color rgb="FF333333"/>
        <rFont val="Arial"/>
        <family val="2"/>
      </rPr>
      <t xml:space="preserve"> , une </t>
    </r>
    <r>
      <rPr>
        <i/>
        <sz val="11"/>
        <color rgb="FF333333"/>
        <rFont val="Arial"/>
        <family val="2"/>
      </rPr>
      <t>liberté</t>
    </r>
    <r>
      <rPr>
        <sz val="11"/>
        <color rgb="FF333333"/>
        <rFont val="Arial"/>
        <family val="2"/>
      </rPr>
      <t xml:space="preserve"> ; que ses actions ne puissent point lui être </t>
    </r>
    <r>
      <rPr>
        <b/>
        <i/>
        <sz val="11"/>
        <color rgb="FFCC3300"/>
        <rFont val="Arial"/>
        <family val="2"/>
      </rPr>
      <t>imputées</t>
    </r>
    <r>
      <rPr>
        <sz val="11"/>
        <color rgb="FF333333"/>
        <rFont val="Arial"/>
        <family val="2"/>
      </rPr>
      <t xml:space="preserve"> dans aucun sens ; qu’ il ne soit point susceptible de </t>
    </r>
    <r>
      <rPr>
        <i/>
        <sz val="11"/>
        <color rgb="FF333333"/>
        <rFont val="Arial"/>
        <family val="2"/>
      </rPr>
      <t>bonheur</t>
    </r>
    <r>
      <rPr>
        <sz val="11"/>
        <color rgb="FF333333"/>
        <rFont val="Arial"/>
        <family val="2"/>
      </rPr>
      <t xml:space="preserve">et de </t>
    </r>
    <r>
      <rPr>
        <i/>
        <sz val="11"/>
        <color rgb="FF333333"/>
        <rFont val="Arial"/>
        <family val="2"/>
      </rPr>
      <t>malheur</t>
    </r>
    <r>
      <rPr>
        <sz val="11"/>
        <color rgb="FF333333"/>
        <rFont val="Arial"/>
        <family val="2"/>
      </rPr>
      <t xml:space="preserve"> ; qu’ il ne puisse point </t>
    </r>
    <r>
      <rPr>
        <i/>
        <sz val="11"/>
        <color rgb="FF333333"/>
        <rFont val="Arial"/>
        <family val="2"/>
      </rPr>
      <t>rechercher</t>
    </r>
    <r>
      <rPr>
        <sz val="11"/>
        <color rgb="FF333333"/>
        <rFont val="Arial"/>
        <family val="2"/>
      </rPr>
      <t xml:space="preserve"> l’ un et </t>
    </r>
    <r>
      <rPr>
        <i/>
        <sz val="11"/>
        <color rgb="FF333333"/>
        <rFont val="Arial"/>
        <family val="2"/>
      </rPr>
      <t>éviter</t>
    </r>
    <r>
      <rPr>
        <sz val="11"/>
        <color rgb="FF333333"/>
        <rFont val="Arial"/>
        <family val="2"/>
      </rPr>
      <t xml:space="preserve"> l’ autre ; qu’ il ne soit point , en un mot , un </t>
    </r>
    <r>
      <rPr>
        <i/>
        <sz val="11"/>
        <color rgb="FF333333"/>
        <rFont val="Arial"/>
        <family val="2"/>
      </rPr>
      <t>être moral</t>
    </r>
    <r>
      <rPr>
        <sz val="11"/>
        <color rgb="FF333333"/>
        <rFont val="Arial"/>
        <family val="2"/>
      </rPr>
      <t xml:space="preserve"> ?</t>
    </r>
  </si>
  <si>
    <r>
      <t xml:space="preserve">Ce qu’ a de plus horrible une chute si haute , je ne puis qu’ à moi seul en </t>
    </r>
    <r>
      <rPr>
        <b/>
        <sz val="11"/>
        <color rgb="FFC00000"/>
        <rFont val="Arial"/>
        <family val="2"/>
      </rPr>
      <t>imputer</t>
    </r>
    <r>
      <rPr>
        <sz val="11"/>
        <color rgb="FF333333"/>
        <rFont val="Arial"/>
        <family val="2"/>
      </rPr>
      <t xml:space="preserve"> la faute : un destin plus cruel me fût - il préparé , c’ est moi qui , sans raison , me le suis attiré : de ma témérité je reçois le salaire . </t>
    </r>
  </si>
  <si>
    <r>
      <t xml:space="preserve">Au moment où je le défends , je n’ ai point encore oublié ses torts ; mais en suis - je moins obligé d’ avouer mes faits et gestes quand on les lui </t>
    </r>
    <r>
      <rPr>
        <b/>
        <sz val="11"/>
        <color rgb="FFCC3300"/>
        <rFont val="Arial"/>
        <family val="2"/>
      </rPr>
      <t>impute</t>
    </r>
    <r>
      <rPr>
        <sz val="11"/>
        <color rgb="FF333333"/>
        <rFont val="Arial"/>
        <family val="2"/>
      </rPr>
      <t>?</t>
    </r>
  </si>
  <si>
    <r>
      <t xml:space="preserve">Leve toi , lui dit le Prince ; ce n’ est pas à toi que j’ impute l’ enlevement de ma Princesse , je ne l’ </t>
    </r>
    <r>
      <rPr>
        <b/>
        <sz val="11"/>
        <color rgb="FFCC3300"/>
        <rFont val="Arial"/>
        <family val="2"/>
      </rPr>
      <t>impute</t>
    </r>
    <r>
      <rPr>
        <sz val="11"/>
        <color rgb="FF333333"/>
        <rFont val="Arial"/>
        <family val="2"/>
      </rPr>
      <t xml:space="preserve"> qu’ à moi - même &amp; qu’ à ma simplicité .</t>
    </r>
  </si>
  <si>
    <r>
      <t xml:space="preserve">Leur imagination troublée leur fit adopter sans réflexion les cultes qu’ on leur annonça comme les moyens les plus sûrs d’ apaiser les Dieux , auxquels la fourberie </t>
    </r>
    <r>
      <rPr>
        <b/>
        <sz val="11"/>
        <color rgb="FFCC3300"/>
        <rFont val="Arial"/>
        <family val="2"/>
      </rPr>
      <t>imputa</t>
    </r>
    <r>
      <rPr>
        <sz val="11"/>
        <color rgb="FF333333"/>
        <rFont val="Arial"/>
        <family val="2"/>
      </rPr>
      <t xml:space="preserve"> toujours les malheurs du genre humain , Tout homme qui souffre , qui tremble &amp; qui ignore , est disposé à la crédulité ; privé de ressources en lui - même il donne sa confiance à quiconque lui paraît plus instruit &amp; moins effrayé que lui ; il le regarde comme un être privilégié favorisé du ciel , capable de le consoler &amp; de remédier à ses peines .</t>
    </r>
  </si>
  <si>
    <r>
      <t xml:space="preserve">Puisque ses adversaires sont des scélérats , ils sont bien capables de faire un mauvais coup , complot ou massacre ; n’ ayant jamais fait elle - même que cela , elle ne conçoit pas autre chose , et , par une transposition inévitable , elle leur </t>
    </r>
    <r>
      <rPr>
        <b/>
        <sz val="11"/>
        <color rgb="FFCC3300"/>
        <rFont val="Arial"/>
        <family val="2"/>
      </rPr>
      <t>impute</t>
    </r>
    <r>
      <rPr>
        <sz val="11"/>
        <color rgb="FF333333"/>
        <rFont val="Arial"/>
        <family val="2"/>
      </rPr>
      <t xml:space="preserve"> la pensée meurtrière qui s’ élabore obscurément dans les bas - fonds de sa cervelle trouble .</t>
    </r>
  </si>
  <si>
    <r>
      <t xml:space="preserve">N’ est - il pas beaucoup plus juste de ne croire aucuns Dieux , que de leur </t>
    </r>
    <r>
      <rPr>
        <b/>
        <sz val="11"/>
        <color rgb="FFCC3300"/>
        <rFont val="Arial"/>
        <family val="2"/>
      </rPr>
      <t>imputer</t>
    </r>
    <r>
      <rPr>
        <sz val="11"/>
        <color rgb="FF333333"/>
        <rFont val="Arial"/>
        <family val="2"/>
      </rPr>
      <t xml:space="preserve"> des actions infâmes ?</t>
    </r>
  </si>
  <si>
    <r>
      <t xml:space="preserve">On n’ avait pourtant d’ autre crime à leur </t>
    </r>
    <r>
      <rPr>
        <b/>
        <sz val="11"/>
        <color rgb="FFCC3300"/>
        <rFont val="Arial"/>
        <family val="2"/>
      </rPr>
      <t>imputer</t>
    </r>
    <r>
      <rPr>
        <sz val="11"/>
        <color rgb="FF333333"/>
        <rFont val="Arial"/>
        <family val="2"/>
      </rPr>
      <t xml:space="preserve"> que d’ avoir pleuré leur frère le grand - maître d’ hôtel .</t>
    </r>
  </si>
  <si>
    <r>
      <t xml:space="preserve">Est - il donc possible , comme vous l’ avez dit vous - même , demanda le président , qu’ elle ait perpétré seule l’ action qui lui est </t>
    </r>
    <r>
      <rPr>
        <b/>
        <sz val="11"/>
        <color rgb="FFCC3300"/>
        <rFont val="Arial"/>
        <family val="2"/>
      </rPr>
      <t>imputée</t>
    </r>
    <r>
      <rPr>
        <sz val="11"/>
        <color rgb="FF333333"/>
        <rFont val="Arial"/>
        <family val="2"/>
      </rPr>
      <t>?</t>
    </r>
  </si>
  <si>
    <r>
      <t xml:space="preserve">L’ imagination populaire a besoin de personnes vivantes auxquelles elle puisse </t>
    </r>
    <r>
      <rPr>
        <b/>
        <sz val="11"/>
        <color rgb="FFCC3300"/>
        <rFont val="Arial"/>
        <family val="2"/>
      </rPr>
      <t>imputer</t>
    </r>
    <r>
      <rPr>
        <sz val="11"/>
        <color rgb="FF333333"/>
        <rFont val="Arial"/>
        <family val="2"/>
      </rPr>
      <t xml:space="preserve"> ses maux et sur lesquelles elle puisse décharger ses ressentiments ; pour elle , tous ces gens - là sont des accapareurs , et , en tout cas , des ennemis publics .</t>
    </r>
  </si>
  <si>
    <r>
      <t xml:space="preserve">Non - seulement il jouit de ses propres mérites , mais les satisfactions étrangères lui sont </t>
    </r>
    <r>
      <rPr>
        <b/>
        <sz val="11"/>
        <color rgb="FFCC3300"/>
        <rFont val="Arial"/>
        <family val="2"/>
      </rPr>
      <t>imputées</t>
    </r>
    <r>
      <rPr>
        <sz val="11"/>
        <color rgb="FF333333"/>
        <rFont val="Arial"/>
        <family val="2"/>
      </rPr>
      <t xml:space="preserve"> par la justice éternelle , pourvu qu’ il l’ ait voulu et qu’ il se soit rendu digne de cette </t>
    </r>
    <r>
      <rPr>
        <i/>
        <sz val="11"/>
        <color rgb="FF333333"/>
        <rFont val="Arial"/>
        <family val="2"/>
      </rPr>
      <t>réversibilité</t>
    </r>
    <r>
      <rPr>
        <sz val="11"/>
        <color rgb="FF333333"/>
        <rFont val="Arial"/>
        <family val="2"/>
      </rPr>
      <t xml:space="preserve"> .</t>
    </r>
  </si>
  <si>
    <r>
      <t xml:space="preserve">Comme il était de sang - froid et qu’ il connaissait les deux amis , il ne douta point qu’ </t>
    </r>
    <r>
      <rPr>
        <sz val="11"/>
        <color rgb="FF000000"/>
        <rFont val="Calibri"/>
        <family val="2"/>
        <scheme val="minor"/>
      </rPr>
      <t>Olivier</t>
    </r>
    <r>
      <rPr>
        <sz val="11"/>
        <color rgb="FF333333"/>
        <rFont val="Arial"/>
        <family val="2"/>
      </rPr>
      <t xml:space="preserve"> ne fût innocent de la petite trahison qui lui était </t>
    </r>
    <r>
      <rPr>
        <b/>
        <sz val="11"/>
        <color rgb="FFCC3300"/>
        <rFont val="Arial"/>
        <family val="2"/>
      </rPr>
      <t>imputée</t>
    </r>
    <r>
      <rPr>
        <sz val="11"/>
        <color rgb="FF333333"/>
        <rFont val="Arial"/>
        <family val="2"/>
      </rPr>
      <t xml:space="preserve"> .</t>
    </r>
  </si>
  <si>
    <r>
      <t xml:space="preserve">Donc , les hommes de génie d’ une société lui appartiennent , mais ses criminels aussi ; si elle s’ honore à juste titre des uns , elle doit s’ </t>
    </r>
    <r>
      <rPr>
        <b/>
        <sz val="11"/>
        <color rgb="FFCC3300"/>
        <rFont val="Arial"/>
        <family val="2"/>
      </rPr>
      <t>imputer</t>
    </r>
    <r>
      <rPr>
        <sz val="11"/>
        <color rgb="FF333333"/>
        <rFont val="Arial"/>
        <family val="2"/>
      </rPr>
      <t xml:space="preserve"> à elle - même ceux - ci , quoiqu’ elle ait le droit de leur imputer à eux - mêmes leurs actes .</t>
    </r>
  </si>
  <si>
    <r>
      <t xml:space="preserve">La philosophie morale tend peut - être , par esprit de système , à admettre un pareil principe , mais la moralité réelle le rejette ; elle </t>
    </r>
    <r>
      <rPr>
        <b/>
        <sz val="11"/>
        <color rgb="FFCC3300"/>
        <rFont val="Arial"/>
        <family val="2"/>
      </rPr>
      <t>impute</t>
    </r>
    <r>
      <rPr>
        <sz val="11"/>
        <color rgb="FF333333"/>
        <rFont val="Arial"/>
        <family val="2"/>
      </rPr>
      <t xml:space="preserve"> aux hommes les vertus et les vices , qu’ ils doivent pour une large part à la naissance et aux circonstances .</t>
    </r>
  </si>
  <si>
    <r>
      <t xml:space="preserve">Mais </t>
    </r>
    <r>
      <rPr>
        <sz val="11"/>
        <color rgb="FF000000"/>
        <rFont val="Calibri"/>
        <family val="2"/>
        <scheme val="minor"/>
      </rPr>
      <t>Brunot</t>
    </r>
    <r>
      <rPr>
        <sz val="11"/>
        <color rgb="FF333333"/>
        <rFont val="Arial"/>
        <family val="2"/>
      </rPr>
      <t xml:space="preserve"> s’ était heurté , souvent avec violence , à des fonctionnaires qui lui </t>
    </r>
    <r>
      <rPr>
        <b/>
        <sz val="11"/>
        <color rgb="FFCC3300"/>
        <rFont val="Arial"/>
        <family val="2"/>
      </rPr>
      <t>imputaient</t>
    </r>
    <r>
      <rPr>
        <sz val="11"/>
        <color rgb="FF333333"/>
        <rFont val="Arial"/>
        <family val="2"/>
      </rPr>
      <t xml:space="preserve"> , non sans apparence de raison , l’ intention de s’ installer lui - même à leur place avec ses amis .</t>
    </r>
  </si>
  <si>
    <r>
      <t>Est - ce aux murailles douanières qu’ il faut</t>
    </r>
    <r>
      <rPr>
        <b/>
        <sz val="11"/>
        <color rgb="FFCC3300"/>
        <rFont val="Arial"/>
        <family val="2"/>
      </rPr>
      <t>imputer</t>
    </r>
    <r>
      <rPr>
        <sz val="11"/>
        <color rgb="FF333333"/>
        <rFont val="Arial"/>
        <family val="2"/>
      </rPr>
      <t xml:space="preserve"> le crime qui est commis contre la nature ?</t>
    </r>
  </si>
  <si>
    <r>
      <t xml:space="preserve">Je ne tire pas vanité de ma présence d’ esprit , ni de mon sang - froid ; car je n’ </t>
    </r>
    <r>
      <rPr>
        <b/>
        <sz val="11"/>
        <color rgb="FFCC3300"/>
        <rFont val="Arial"/>
        <family val="2"/>
      </rPr>
      <t>impute</t>
    </r>
    <r>
      <rPr>
        <sz val="11"/>
        <color rgb="FF333333"/>
        <rFont val="Arial"/>
        <family val="2"/>
      </rPr>
      <t xml:space="preserve"> pas à mon courage , mais à ma dépression physique et morale , l’ attitude dont tu veux bien me féliciter .</t>
    </r>
  </si>
  <si>
    <r>
      <t xml:space="preserve">l’ on ne daigne pas luy répondre ; car que peut - on dire à un homme qui par une subtilité puerile et par une pauvre equivoque , pretend </t>
    </r>
    <r>
      <rPr>
        <b/>
        <sz val="11"/>
        <color rgb="FFCC3300"/>
        <rFont val="Arial"/>
        <family val="2"/>
      </rPr>
      <t>justifier</t>
    </r>
    <r>
      <rPr>
        <sz val="11"/>
        <color rgb="FF333333"/>
        <rFont val="Arial"/>
        <family val="2"/>
      </rPr>
      <t xml:space="preserve"> le parjure et le violement de la foy donnée?</t>
    </r>
  </si>
  <si>
    <r>
      <t xml:space="preserve">Je m’ arresteray là de peur d’ en dire trop à mon advantage , et si j’ ay des - ja fait ceste faute , je vous supplie de croire que ce n’ a pas tant esté pour me loüer , que pour </t>
    </r>
    <r>
      <rPr>
        <b/>
        <sz val="11"/>
        <color rgb="FFCC3300"/>
        <rFont val="Arial"/>
        <family val="2"/>
      </rPr>
      <t>justifier</t>
    </r>
    <r>
      <rPr>
        <sz val="11"/>
        <color rgb="FF333333"/>
        <rFont val="Arial"/>
        <family val="2"/>
      </rPr>
      <t xml:space="preserve"> vostre liberalité .</t>
    </r>
  </si>
  <si>
    <r>
      <t xml:space="preserve">De toutes ces observations , et de celles qu’ un meilleur esprit que le mien pourroit faire dans la lecture des anciens , il resulte bien clairement , que le choeur n’ est autre chose que ce que nous avons dit , et qu’ il y a grand sujet de s’ étonner que les sçavans , qui jusques - icy nous ont entretenu de tant de curiositez concernant le poëme dramatique , ne l’ ayent point enseigné , quoy que tres - facile à découvrir , tres - importante d’ ailleurs pour bien connoistre l’ ancienne tragédie , et tres - necessaire enfin pour bien </t>
    </r>
    <r>
      <rPr>
        <b/>
        <sz val="11"/>
        <color rgb="FFCC3300"/>
        <rFont val="Arial"/>
        <family val="2"/>
      </rPr>
      <t>justifier</t>
    </r>
    <r>
      <rPr>
        <sz val="11"/>
        <color rgb="FF333333"/>
        <rFont val="Arial"/>
        <family val="2"/>
      </rPr>
      <t xml:space="preserve"> la vray - semblance de toutes les regles du theatre .</t>
    </r>
  </si>
  <si>
    <r>
      <t xml:space="preserve">Et les lecteurs n’ auront - ils pas quelque sujet de s’ estonner , qu’ on soit en peine aujourdhuy de </t>
    </r>
    <r>
      <rPr>
        <b/>
        <sz val="11"/>
        <color rgb="FFCC3300"/>
        <rFont val="Arial"/>
        <family val="2"/>
      </rPr>
      <t>justifier</t>
    </r>
    <r>
      <rPr>
        <sz val="11"/>
        <color rgb="FF333333"/>
        <rFont val="Arial"/>
        <family val="2"/>
      </rPr>
      <t xml:space="preserve"> des actions , que les peres ont canonisées , et d’ opposer à la censure et au blasme d’ un nouveau directeur de consciences , l’ approbation et les loüanges des anciens docteurs de l’ eglise universelle?</t>
    </r>
  </si>
  <si>
    <r>
      <t xml:space="preserve">Monsieur demeura très - longtemps ferme à laisser aller la chose dans son cours , "parce que , ajouta - t - il , Monsieur Le Prince n’ est déjà que trop fort ; "et après que je l’ eus convaincu par mes raisons , il fit ce que tous les hommes qui sont foibles ne manquent jamais de faire en pareille occasion : ils tournent si court , quand ils changent de sentiment , qu’ ils ne mesurent plus leurs allures ; ils sautent au lieu de marcher ; et il prit tout d’ un coup le parti , quoi que je lui pusse dire au contraire , de </t>
    </r>
    <r>
      <rPr>
        <b/>
        <sz val="11"/>
        <color rgb="FFCC3300"/>
        <rFont val="Arial"/>
        <family val="2"/>
      </rPr>
      <t>justifier</t>
    </r>
    <r>
      <rPr>
        <sz val="11"/>
        <color rgb="FF333333"/>
        <rFont val="Arial"/>
        <family val="2"/>
      </rPr>
      <t xml:space="preserve"> la marche de ces troupes étrangères , et de la justifier dans le parlement par des illusions qui ne trompent personne et qui ne servent qu’ à faire voir que l’ on veut tromper .</t>
    </r>
  </si>
  <si>
    <r>
      <t xml:space="preserve">Pour </t>
    </r>
    <r>
      <rPr>
        <b/>
        <sz val="11"/>
        <color rgb="FFCC3300"/>
        <rFont val="Arial"/>
        <family val="2"/>
      </rPr>
      <t>justifier</t>
    </r>
    <r>
      <rPr>
        <sz val="11"/>
        <color rgb="FF333333"/>
        <rFont val="Arial"/>
        <family val="2"/>
      </rPr>
      <t xml:space="preserve"> les justes allarmes d’ </t>
    </r>
    <r>
      <rPr>
        <sz val="11"/>
        <color rgb="FF000000"/>
        <rFont val="Calibri"/>
        <family val="2"/>
        <scheme val="minor"/>
      </rPr>
      <t>Agélaüs</t>
    </r>
    <r>
      <rPr>
        <sz val="11"/>
        <color rgb="FF333333"/>
        <rFont val="Arial"/>
        <family val="2"/>
      </rPr>
      <t xml:space="preserve"> , il suffiroit de faire connoître ici le génie des romains ; de rechercher les causes de la grandeur de ce peuple ambitieux , qui étant parvenu de l’ état le plus bas à la plus haute élévation , et poussé par les ressorts de son gouvernement à s’ étendre , ne pouvoit cesser de vaincre qu’ après avoir tout soûmis , ou qu’ après avoir été lui - même vaincu par sa prospérité .</t>
    </r>
  </si>
  <si>
    <r>
      <t xml:space="preserve">Le choix de l’ </t>
    </r>
    <r>
      <rPr>
        <sz val="11"/>
        <color rgb="FF000000"/>
        <rFont val="Calibri"/>
        <family val="2"/>
        <scheme val="minor"/>
      </rPr>
      <t>Europe</t>
    </r>
    <r>
      <rPr>
        <sz val="11"/>
        <color rgb="FF333333"/>
        <rFont val="Arial"/>
        <family val="2"/>
      </rPr>
      <t xml:space="preserve"> est expliqué et </t>
    </r>
    <r>
      <rPr>
        <b/>
        <sz val="11"/>
        <color rgb="FFCC3300"/>
        <rFont val="Arial"/>
        <family val="2"/>
      </rPr>
      <t xml:space="preserve">justifié ; </t>
    </r>
    <r>
      <rPr>
        <sz val="11"/>
        <color rgb="FF333333"/>
        <rFont val="Arial"/>
        <family val="2"/>
      </rPr>
      <t xml:space="preserve">voyons d’ un coup - d’ oeil , comment , sous le regne de </t>
    </r>
    <r>
      <rPr>
        <sz val="11"/>
        <color rgb="FF000000"/>
        <rFont val="Calibri"/>
        <family val="2"/>
        <scheme val="minor"/>
      </rPr>
      <t>Louis</t>
    </r>
    <r>
      <rPr>
        <sz val="11"/>
        <color rgb="FF333333"/>
        <rFont val="Arial"/>
        <family val="2"/>
      </rPr>
      <t xml:space="preserve"> </t>
    </r>
    <r>
      <rPr>
        <sz val="11"/>
        <color rgb="FF000000"/>
        <rFont val="Calibri"/>
        <family val="2"/>
        <scheme val="minor"/>
      </rPr>
      <t>XV</t>
    </r>
    <r>
      <rPr>
        <sz val="11"/>
        <color rgb="FF333333"/>
        <rFont val="Arial"/>
        <family val="2"/>
      </rPr>
      <t xml:space="preserve"> , il a été confirmé , et se confirme encore de jour en jour .</t>
    </r>
  </si>
  <si>
    <r>
      <t xml:space="preserve">Pour </t>
    </r>
    <r>
      <rPr>
        <b/>
        <sz val="11"/>
        <color rgb="FFCC3300"/>
        <rFont val="Arial"/>
        <family val="2"/>
      </rPr>
      <t>justifier</t>
    </r>
    <r>
      <rPr>
        <sz val="11"/>
        <color rgb="FF333333"/>
        <rFont val="Arial"/>
        <family val="2"/>
      </rPr>
      <t xml:space="preserve"> ce sentiment , il éxamine l’ origine et le progrès de la production des animaux , et parcourt les différens sistêmes des grands - hommes sur cette opération de la nature .</t>
    </r>
  </si>
  <si>
    <r>
      <t xml:space="preserve">Eh! </t>
    </r>
    <r>
      <rPr>
        <sz val="11"/>
        <color rgb="FF000000"/>
        <rFont val="Calibri"/>
        <family val="2"/>
        <scheme val="minor"/>
      </rPr>
      <t xml:space="preserve">Quel rang , quel état est au - dessus du mien! Aimer , pouvoir </t>
    </r>
    <r>
      <rPr>
        <b/>
        <sz val="11"/>
        <color rgb="FFCC3300"/>
        <rFont val="Calibri"/>
        <family val="2"/>
        <scheme val="minor"/>
      </rPr>
      <t>justifier</t>
    </r>
    <r>
      <rPr>
        <sz val="11"/>
        <color rgb="FF000000"/>
        <rFont val="Calibri"/>
        <family val="2"/>
        <scheme val="minor"/>
      </rPr>
      <t xml:space="preserve"> son </t>
    </r>
    <r>
      <rPr>
        <sz val="11"/>
        <color rgb="FF333333"/>
        <rFont val="Arial"/>
        <family val="2"/>
      </rPr>
      <t xml:space="preserve">amour par l’ objet qui l’ inspire ; </t>
    </r>
  </si>
  <si>
    <r>
      <t xml:space="preserve">Faut - il affliger ses amis , leur ôter les moyens de </t>
    </r>
    <r>
      <rPr>
        <b/>
        <sz val="11"/>
        <color rgb="FFCC3300"/>
        <rFont val="Arial"/>
        <family val="2"/>
      </rPr>
      <t>justifier</t>
    </r>
    <r>
      <rPr>
        <sz val="11"/>
        <color rgb="FF333333"/>
        <rFont val="Arial"/>
        <family val="2"/>
      </rPr>
      <t xml:space="preserve"> leur attachement?</t>
    </r>
  </si>
  <si>
    <r>
      <t xml:space="preserve">Il n’ y a qu’ un moyen de comprendre et de </t>
    </r>
    <r>
      <rPr>
        <b/>
        <sz val="11"/>
        <color rgb="FFCC3300"/>
        <rFont val="Arial"/>
        <family val="2"/>
      </rPr>
      <t>justifier</t>
    </r>
    <r>
      <rPr>
        <sz val="11"/>
        <color rgb="FF333333"/>
        <rFont val="Arial"/>
        <family val="2"/>
      </rPr>
      <t xml:space="preserve"> l’ esprit moderne : c’ est de l’ envisager comme un degré nécessaire vers le parfait ; c’ est - à - dire vers l’ avenir .</t>
    </r>
  </si>
  <si>
    <r>
      <t xml:space="preserve">Quand elle eut fini de parler et de </t>
    </r>
    <r>
      <rPr>
        <b/>
        <sz val="11"/>
        <color rgb="FFCC3300"/>
        <rFont val="Arial"/>
        <family val="2"/>
      </rPr>
      <t>justifier</t>
    </r>
    <r>
      <rPr>
        <sz val="11"/>
        <color rgb="FF333333"/>
        <rFont val="Arial"/>
        <family val="2"/>
      </rPr>
      <t xml:space="preserve"> un changement si naturel , disait - elle , après la mort d’ un frère , </t>
    </r>
    <r>
      <rPr>
        <sz val="11"/>
        <color rgb="FF000000"/>
        <rFont val="Calibri"/>
        <family val="2"/>
        <scheme val="minor"/>
      </rPr>
      <t>Jules</t>
    </r>
    <r>
      <rPr>
        <sz val="11"/>
        <color rgb="FF333333"/>
        <rFont val="Arial"/>
        <family val="2"/>
      </rPr>
      <t xml:space="preserve"> lui dit en parlant fort lentement : </t>
    </r>
  </si>
  <si>
    <r>
      <t xml:space="preserve">Du moins les différences ethnographiques ont - elles servi à </t>
    </r>
    <r>
      <rPr>
        <b/>
        <sz val="11"/>
        <color rgb="FFCC3300"/>
        <rFont val="Arial"/>
        <family val="2"/>
      </rPr>
      <t>justifier</t>
    </r>
    <r>
      <rPr>
        <sz val="11"/>
        <color rgb="FF333333"/>
        <rFont val="Arial"/>
        <family val="2"/>
      </rPr>
      <t xml:space="preserve"> les inégalités sociales .</t>
    </r>
  </si>
  <si>
    <r>
      <t xml:space="preserve">Jacques Roux , au milieu des troubles , le 25 février , </t>
    </r>
    <r>
      <rPr>
        <b/>
        <sz val="11"/>
        <color rgb="FFCC3300"/>
        <rFont val="Arial"/>
        <family val="2"/>
      </rPr>
      <t>justifie</t>
    </r>
    <r>
      <rPr>
        <sz val="11"/>
        <color rgb="FF333333"/>
        <rFont val="Arial"/>
        <family val="2"/>
      </rPr>
      <t xml:space="preserve"> le pillage des épiceries : « Je pense , dit - il à la Commune , que les épiciers n’ ont fait que restituer au peuple ce qu’ ils lui faisaient payer beaucoup trop cher depuis longtemps . »</t>
    </r>
  </si>
  <si>
    <r>
      <t xml:space="preserve">L’ organisation simultanée de ces deux actions , séparées par une grande distance , et qui devaient marcher l’ une ( celle de </t>
    </r>
    <r>
      <rPr>
        <sz val="11"/>
        <color rgb="FF000000"/>
        <rFont val="Calibri"/>
        <family val="2"/>
        <scheme val="minor"/>
      </rPr>
      <t>Champagne</t>
    </r>
    <r>
      <rPr>
        <sz val="11"/>
        <color rgb="FF333333"/>
        <rFont val="Arial"/>
        <family val="2"/>
      </rPr>
      <t xml:space="preserve"> ) vers le sud , l’ autre ( celle d’ </t>
    </r>
    <r>
      <rPr>
        <sz val="11"/>
        <color rgb="FF000000"/>
        <rFont val="Calibri"/>
        <family val="2"/>
        <scheme val="minor"/>
      </rPr>
      <t>Artois</t>
    </r>
    <r>
      <rPr>
        <sz val="11"/>
        <color rgb="FF333333"/>
        <rFont val="Arial"/>
        <family val="2"/>
      </rPr>
      <t xml:space="preserve"> - </t>
    </r>
    <r>
      <rPr>
        <sz val="11"/>
        <color rgb="FF000000"/>
        <rFont val="Calibri"/>
        <family val="2"/>
        <scheme val="minor"/>
      </rPr>
      <t>Flandre</t>
    </r>
    <r>
      <rPr>
        <sz val="11"/>
        <color rgb="FF333333"/>
        <rFont val="Arial"/>
        <family val="2"/>
      </rPr>
      <t xml:space="preserve"> ) vers l’ ouest , divergentes par conséquent , nous paraissait difficile à comprendre et à </t>
    </r>
    <r>
      <rPr>
        <b/>
        <sz val="11"/>
        <color rgb="FFCC3300"/>
        <rFont val="Arial"/>
        <family val="2"/>
      </rPr>
      <t>justifier</t>
    </r>
    <r>
      <rPr>
        <sz val="11"/>
        <color rgb="FF333333"/>
        <rFont val="Arial"/>
        <family val="2"/>
      </rPr>
      <t xml:space="preserve"> .</t>
    </r>
  </si>
  <si>
    <r>
      <t xml:space="preserve">Comment hésiterait - on à </t>
    </r>
    <r>
      <rPr>
        <b/>
        <sz val="11"/>
        <color rgb="FFCC3300"/>
        <rFont val="Arial"/>
        <family val="2"/>
      </rPr>
      <t>justifier</t>
    </r>
    <r>
      <rPr>
        <sz val="11"/>
        <color rgb="FF333333"/>
        <rFont val="Arial"/>
        <family val="2"/>
      </rPr>
      <t xml:space="preserve"> le dénouement de chacune des crises que l’ humanité a traversées puisqu’ on se réserve le droit d’ invoquer tantôt le courroux légitime de Dieu , et tantôt son infinie miséricorde ?</t>
    </r>
  </si>
  <si>
    <r>
      <t xml:space="preserve">Pendant un certain temps , pour des raisons demeurées obscures , </t>
    </r>
    <r>
      <rPr>
        <sz val="11"/>
        <color rgb="FF000000"/>
        <rFont val="Calibri"/>
        <family val="2"/>
        <scheme val="minor"/>
      </rPr>
      <t>Watt</t>
    </r>
    <r>
      <rPr>
        <sz val="11"/>
        <color rgb="FF333333"/>
        <rFont val="Arial"/>
        <family val="2"/>
      </rPr>
      <t xml:space="preserve"> a dû être fort intrigué , voire fasciné , par cette affaire du chien venu au monde , et à grands frais au monde maintenu , uniquement pour manger la nourriture de </t>
    </r>
    <r>
      <rPr>
        <sz val="11"/>
        <color rgb="FF000000"/>
        <rFont val="Calibri"/>
        <family val="2"/>
        <scheme val="minor"/>
      </rPr>
      <t>Monsieur</t>
    </r>
    <r>
      <rPr>
        <sz val="11"/>
        <color rgb="FF333333"/>
        <rFont val="Arial"/>
        <family val="2"/>
      </rPr>
      <t xml:space="preserve"> </t>
    </r>
    <r>
      <rPr>
        <sz val="11"/>
        <color rgb="FF000000"/>
        <rFont val="Calibri"/>
        <family val="2"/>
        <scheme val="minor"/>
      </rPr>
      <t>Knott</t>
    </r>
    <r>
      <rPr>
        <sz val="11"/>
        <color rgb="FF333333"/>
        <rFont val="Arial"/>
        <family val="2"/>
      </rPr>
      <t xml:space="preserve"> les jours où </t>
    </r>
    <r>
      <rPr>
        <sz val="11"/>
        <color rgb="FF000000"/>
        <rFont val="Calibri"/>
        <family val="2"/>
        <scheme val="minor"/>
      </rPr>
      <t>Monsieur</t>
    </r>
    <r>
      <rPr>
        <sz val="11"/>
        <color rgb="FF333333"/>
        <rFont val="Arial"/>
        <family val="2"/>
      </rPr>
      <t xml:space="preserve"> </t>
    </r>
    <r>
      <rPr>
        <sz val="11"/>
        <color rgb="FF000000"/>
        <rFont val="Calibri"/>
        <family val="2"/>
        <scheme val="minor"/>
      </rPr>
      <t>Knott</t>
    </r>
    <r>
      <rPr>
        <sz val="11"/>
        <color rgb="FF333333"/>
        <rFont val="Arial"/>
        <family val="2"/>
      </rPr>
      <t xml:space="preserve"> ne daignait pas la manger lui - même , et y attacher une importance et même une signification qu’ il semble difficile de </t>
    </r>
    <r>
      <rPr>
        <b/>
        <sz val="11"/>
        <color rgb="FFCC3300"/>
        <rFont val="Arial"/>
        <family val="2"/>
      </rPr>
      <t>justifier</t>
    </r>
    <r>
      <rPr>
        <sz val="11"/>
        <color rgb="FF333333"/>
        <rFont val="Arial"/>
        <family val="2"/>
      </rPr>
      <t xml:space="preserve"> .</t>
    </r>
  </si>
  <si>
    <r>
      <t xml:space="preserve">Ces auteurs laissent tomber leurs dires comme des oukases , ne se souciant nullement de les </t>
    </r>
    <r>
      <rPr>
        <b/>
        <sz val="11"/>
        <color rgb="FFCC3300"/>
        <rFont val="Arial"/>
        <family val="2"/>
      </rPr>
      <t>justifier</t>
    </r>
    <r>
      <rPr>
        <sz val="11"/>
        <color rgb="FF333333"/>
        <rFont val="Arial"/>
        <family val="2"/>
      </rPr>
      <t xml:space="preserve"> , n’ allèguent pour la plupart pas un fait , n’ invoquent pas un texte , ne citent pas une référence , refusent toute discussion , fût - ce avec l’ opposant le plus qualifié .</t>
    </r>
  </si>
  <si>
    <r>
      <t xml:space="preserve">Je trouverais assez séduisant , assez satisfaisant même pour l’ amour - propre de pouvoir se dire que cette conscience morale , cette distinction d’ un </t>
    </r>
    <r>
      <rPr>
        <i/>
        <sz val="11"/>
        <color rgb="FF333333"/>
        <rFont val="Arial"/>
        <family val="2"/>
      </rPr>
      <t>bien</t>
    </r>
    <r>
      <rPr>
        <sz val="11"/>
        <color rgb="FF333333"/>
        <rFont val="Arial"/>
        <family val="2"/>
      </rPr>
      <t xml:space="preserve"> et d’ un </t>
    </r>
    <r>
      <rPr>
        <i/>
        <sz val="11"/>
        <color rgb="FF333333"/>
        <rFont val="Arial"/>
        <family val="2"/>
      </rPr>
      <t>mal</t>
    </r>
    <r>
      <rPr>
        <sz val="11"/>
        <color rgb="FF333333"/>
        <rFont val="Arial"/>
        <family val="2"/>
      </rPr>
      <t xml:space="preserve"> ( distinction qui préexiste en chacun de nous ; et qui est souvent absurde dans les ordres qu’ elle nous dicte ; et qui , néanmoins , nous contraint sans cesse à lui obéir ; et qui même , parfois , nous dirige aux heures où la raison hésite et se récuse ; et qui fait accomplir aux plus sages des gestes que leur raison , appelée en contrôle , ne saurait pas </t>
    </r>
    <r>
      <rPr>
        <b/>
        <sz val="11"/>
        <color rgb="FFCC3300"/>
        <rFont val="Arial"/>
        <family val="2"/>
      </rPr>
      <t xml:space="preserve">justifier ) </t>
    </r>
    <r>
      <rPr>
        <sz val="11"/>
        <color rgb="FF333333"/>
        <rFont val="Arial"/>
        <family val="2"/>
      </rPr>
      <t>- il me séduirait assez d’ admettre qu’ elle est la survivance d’ un instinct essentiel à l’ homme , animal social .</t>
    </r>
  </si>
  <si>
    <r>
      <t xml:space="preserve">Voudrait - on le </t>
    </r>
    <r>
      <rPr>
        <b/>
        <sz val="11"/>
        <color rgb="FFCC3300"/>
        <rFont val="Arial"/>
        <family val="2"/>
      </rPr>
      <t>justifier</t>
    </r>
    <r>
      <rPr>
        <sz val="11"/>
        <color rgb="FF333333"/>
        <rFont val="Arial"/>
        <family val="2"/>
      </rPr>
      <t xml:space="preserve"> par l’ idée qu’ il prépare les conseils de prosaïque astuce qui suivent sur les moyens de déjouer la perfidie féminine?</t>
    </r>
  </si>
  <si>
    <r>
      <t xml:space="preserve">Pour la répandre ou simplement pour l’ entretenir , il faut la </t>
    </r>
    <r>
      <rPr>
        <b/>
        <sz val="11"/>
        <color rgb="FFCC3300"/>
        <rFont val="Arial"/>
        <family val="2"/>
      </rPr>
      <t>justifier</t>
    </r>
    <r>
      <rPr>
        <sz val="11"/>
        <color rgb="FF333333"/>
        <rFont val="Arial"/>
        <family val="2"/>
      </rPr>
      <t xml:space="preserve"> , c’ est - à - dire en faire la théorie .</t>
    </r>
  </si>
  <si>
    <r>
      <t xml:space="preserve">Une très simple hypothèse </t>
    </r>
    <r>
      <rPr>
        <b/>
        <sz val="11"/>
        <color rgb="FFCC3300"/>
        <rFont val="Arial"/>
        <family val="2"/>
      </rPr>
      <t>justifiait</t>
    </r>
    <r>
      <rPr>
        <sz val="11"/>
        <color rgb="FF333333"/>
        <rFont val="Arial"/>
        <family val="2"/>
      </rPr>
      <t xml:space="preserve"> cette absence de papiers : un homme se munissant de nippes neuves et quittant hâtivement ses hardes usées , en négligeant de reprendre son porte - feuille . </t>
    </r>
  </si>
  <si>
    <r>
      <t xml:space="preserve">Dites - lui un peu que vous </t>
    </r>
    <r>
      <rPr>
        <b/>
        <sz val="11"/>
        <color rgb="FFCC3300"/>
        <rFont val="Arial"/>
        <family val="2"/>
      </rPr>
      <t>mettez</t>
    </r>
    <r>
      <rPr>
        <sz val="11"/>
        <color rgb="FF333333"/>
        <rFont val="Arial"/>
        <family val="2"/>
      </rPr>
      <t xml:space="preserve"> </t>
    </r>
    <r>
      <rPr>
        <b/>
        <sz val="11"/>
        <color rgb="FFCC3300"/>
        <rFont val="Arial"/>
        <family val="2"/>
      </rPr>
      <t>sur</t>
    </r>
    <r>
      <rPr>
        <sz val="11"/>
        <color rgb="FF333333"/>
        <rFont val="Arial"/>
        <family val="2"/>
      </rPr>
      <t xml:space="preserve"> votre </t>
    </r>
    <r>
      <rPr>
        <b/>
        <sz val="11"/>
        <color rgb="FFCC3300"/>
        <rFont val="Arial"/>
        <family val="2"/>
      </rPr>
      <t>compte</t>
    </r>
    <r>
      <rPr>
        <sz val="11"/>
        <color rgb="FF333333"/>
        <rFont val="Arial"/>
        <family val="2"/>
      </rPr>
      <t xml:space="preserve"> tout ce qu’ elle fait à mon égard .</t>
    </r>
  </si>
  <si>
    <r>
      <t xml:space="preserve">Si vous entendez cette période , à la bonne heure ; si elle vous paraît obscure , </t>
    </r>
    <r>
      <rPr>
        <b/>
        <sz val="11"/>
        <color rgb="FFCC3300"/>
        <rFont val="Arial"/>
        <family val="2"/>
      </rPr>
      <t>mettez</t>
    </r>
    <r>
      <rPr>
        <sz val="11"/>
        <color rgb="FF333333"/>
        <rFont val="Arial"/>
        <family val="2"/>
      </rPr>
      <t xml:space="preserve"> - le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du pompeux galimatias que vous nous avez si bien inspiré .</t>
    </r>
  </si>
  <si>
    <r>
      <t xml:space="preserve">Le papier , le parchemin , et même la parole , en font encore une fois , cinquante fois plus que lui : ainsi on a grand tort dans les occasions de misere , de </t>
    </r>
    <r>
      <rPr>
        <b/>
        <sz val="11"/>
        <color rgb="FFCC3300"/>
        <rFont val="Arial"/>
        <family val="2"/>
      </rPr>
      <t>mettre</t>
    </r>
    <r>
      <rPr>
        <sz val="11"/>
        <color rgb="FF333333"/>
        <rFont val="Arial"/>
        <family val="2"/>
      </rPr>
      <t xml:space="preserve"> la cause des desordres </t>
    </r>
    <r>
      <rPr>
        <b/>
        <sz val="11"/>
        <color rgb="FFCC3300"/>
        <rFont val="Arial"/>
        <family val="2"/>
      </rPr>
      <t>sur</t>
    </r>
    <r>
      <rPr>
        <sz val="11"/>
        <color rgb="FF333333"/>
        <rFont val="Arial"/>
        <family val="2"/>
      </rPr>
      <t xml:space="preserve"> son </t>
    </r>
    <r>
      <rPr>
        <b/>
        <sz val="11"/>
        <color rgb="FFCC3300"/>
        <rFont val="Arial"/>
        <family val="2"/>
      </rPr>
      <t>compte</t>
    </r>
    <r>
      <rPr>
        <sz val="11"/>
        <color rgb="FF333333"/>
        <rFont val="Arial"/>
        <family val="2"/>
      </rPr>
      <t xml:space="preserve"> , et d’ alleguer pitoiablement qu’ il a passé en la plus grande partie dans les païs étrangers : pourquoi ne dit - on pas que le papier et le parchemin y sont également allez , et que c’ est faute de cette matiere que le trafic a cessé , et que l’ on ne vend et n’ achete plus .</t>
    </r>
  </si>
  <si>
    <r>
      <t>Dieu</t>
    </r>
    <r>
      <rPr>
        <sz val="11"/>
        <color rgb="FF333333"/>
        <rFont val="Arial"/>
        <family val="2"/>
      </rPr>
      <t xml:space="preserve"> pourroit d’ un seul mot le replonger dans le néant , mais il s’ en garde bien , il en a trop besoin , pour </t>
    </r>
    <r>
      <rPr>
        <b/>
        <sz val="11"/>
        <color rgb="FFCC3300"/>
        <rFont val="Arial"/>
        <family val="2"/>
      </rPr>
      <t>mettre</t>
    </r>
    <r>
      <rPr>
        <sz val="11"/>
        <color rgb="FF333333"/>
        <rFont val="Arial"/>
        <family val="2"/>
      </rPr>
      <t xml:space="preserve"> </t>
    </r>
    <r>
      <rPr>
        <b/>
        <sz val="11"/>
        <color rgb="FFCC3300"/>
        <rFont val="Arial"/>
        <family val="2"/>
      </rPr>
      <t>sur</t>
    </r>
    <r>
      <rPr>
        <sz val="11"/>
        <color rgb="FF333333"/>
        <rFont val="Arial"/>
        <family val="2"/>
      </rPr>
      <t xml:space="preserve"> son </t>
    </r>
    <r>
      <rPr>
        <b/>
        <sz val="11"/>
        <color rgb="FFCC3300"/>
        <rFont val="Arial"/>
        <family val="2"/>
      </rPr>
      <t>compte</t>
    </r>
    <r>
      <rPr>
        <sz val="11"/>
        <color rgb="FF333333"/>
        <rFont val="Arial"/>
        <family val="2"/>
      </rPr>
      <t xml:space="preserve"> toutes les sottises dont on pourroit l’ accuser ; il le laisse donc faire et supporte patiemment les tours de page qu’ il joue sans cesse à sa femme , à ses enfans , à lui - même .</t>
    </r>
  </si>
  <si>
    <r>
      <t xml:space="preserve">Ces refus , si peu pénibles dans le cas où vous serez , il ne manquera pas de les </t>
    </r>
    <r>
      <rPr>
        <b/>
        <sz val="11"/>
        <color rgb="FFCC3300"/>
        <rFont val="Arial"/>
        <family val="2"/>
      </rPr>
      <t>mettre</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votre vertu ; il s’ en plaindra peut - être , mais il vous en aimera davantage , et pour avoir le double mérite , aux yeux de l’ un de sacrifier l’ amour , à ceux de l’ autre , d’ y résister , il ne vous en coûtera que d’ en goûter les plaisirs .</t>
    </r>
  </si>
  <si>
    <r>
      <t xml:space="preserve">Sachez ce que j’ ai fait , applaudissez - moi de l’ intention , de l’ effort , et </t>
    </r>
    <r>
      <rPr>
        <b/>
        <sz val="11"/>
        <color rgb="FFCC3300"/>
        <rFont val="Arial"/>
        <family val="2"/>
      </rPr>
      <t>mettez</t>
    </r>
    <r>
      <rPr>
        <sz val="11"/>
        <color rgb="FF333333"/>
        <rFont val="Arial"/>
        <family val="2"/>
      </rPr>
      <t xml:space="preserve"> le reste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la fatalité : la mienne est d’ être infidele ... en pleurant l’ objet , le vertueux objet que je sacrifie .</t>
    </r>
  </si>
  <si>
    <r>
      <t xml:space="preserve">Là , les fuyards </t>
    </r>
    <r>
      <rPr>
        <b/>
        <sz val="11"/>
        <color rgb="FFCC3300"/>
        <rFont val="Arial"/>
        <family val="2"/>
      </rPr>
      <t>mettent</t>
    </r>
    <r>
      <rPr>
        <sz val="11"/>
        <color rgb="FF333333"/>
        <rFont val="Arial"/>
        <family val="2"/>
      </rPr>
      <t xml:space="preserve"> la lâcheté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leurs chefs , égorgent Théobald Dillon et le lieutenant - colonel Bertois ; après quoi , ils livrent les corps à la populace de Lille , qui les pend , et qui danse autour des cadavres .</t>
    </r>
  </si>
  <si>
    <r>
      <t xml:space="preserve">Que le fait soit plus ou moins constant , qu’ il puisse ou non s’ expliquer par les lois de la physique , c’ est ce que nous n’ avons pas à examiner : toujours est - il qu’ on ne peut point admettre que la chasse faite à l’ animal par ses ennemis naturels et ses efforts pour s’ y soustraire contribuent au changement de coloration du pelage ; de sorte que si l’ harmonie signalée entre le changement de coloration et le besoin de protection existe véritablement , il faut le </t>
    </r>
    <r>
      <rPr>
        <b/>
        <sz val="11"/>
        <color rgb="FFCC3300"/>
        <rFont val="Arial"/>
        <family val="2"/>
      </rPr>
      <t>mettre</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du hasard , ou l’ imputer à la finalité qui gouverne les déterminations d’ une cause supérieure .</t>
    </r>
  </si>
  <si>
    <r>
      <t xml:space="preserve">Si le grand - duc Constantin , ce qui dans la pensée des conjurés n’ était pas probable , désapprouvait cette insurrection , on la </t>
    </r>
    <r>
      <rPr>
        <b/>
        <sz val="11"/>
        <color rgb="FFCC3300"/>
        <rFont val="Arial"/>
        <family val="2"/>
      </rPr>
      <t>mettrait</t>
    </r>
    <r>
      <rPr>
        <sz val="11"/>
        <color rgb="FF333333"/>
        <rFont val="Arial"/>
        <family val="2"/>
      </rPr>
      <t xml:space="preserve"> alors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du dévouement que l’ on portait à sa personne . </t>
    </r>
  </si>
  <si>
    <r>
      <t xml:space="preserve">Mes relations fantaisistes - j’ ai frayé , par entraînement , avec des individus de joyeuse imagination - doivent être </t>
    </r>
    <r>
      <rPr>
        <b/>
        <sz val="11"/>
        <color rgb="FFCC3300"/>
        <rFont val="Arial"/>
        <family val="2"/>
      </rPr>
      <t>mises</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mon extrême jeunesse ; cela s’ oublie assez vite ; il ne s’ agit que de rompre vite et de monter vite , ce qui ne tardera guère , pour moi , je pense .</t>
    </r>
  </si>
  <si>
    <r>
      <t xml:space="preserve">Il était vraiment trop facile de rejeter les relations invisibles , extrahumaines , de </t>
    </r>
    <r>
      <rPr>
        <b/>
        <sz val="11"/>
        <color rgb="FFCC3300"/>
        <rFont val="Arial"/>
        <family val="2"/>
      </rPr>
      <t>mettre</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du hasard qui est , lui - même , d’ ailleurs indéchiffrable , les événements imprévus , les déveines et les chances .</t>
    </r>
  </si>
  <si>
    <r>
      <t xml:space="preserve">Je tâche de ne pas me regarder , je sens que par ces jours de grande sécheresse , je verrais vide , vide - ces jours , comme aujourd’ hui , où je mets </t>
    </r>
    <r>
      <rPr>
        <b/>
        <sz val="11"/>
        <color rgb="FFCC3300"/>
        <rFont val="Arial"/>
        <family val="2"/>
      </rPr>
      <t>mes</t>
    </r>
    <r>
      <rPr>
        <sz val="11"/>
        <color rgb="FF333333"/>
        <rFont val="Arial"/>
        <family val="2"/>
      </rPr>
      <t xml:space="preserve"> vieilles heures de puissance vertigineuse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du thé , du thé divin .</t>
    </r>
  </si>
  <si>
    <r>
      <t xml:space="preserve">La fausse gaîté de </t>
    </r>
    <r>
      <rPr>
        <sz val="11"/>
        <color rgb="FF000000"/>
        <rFont val="Calibri"/>
        <family val="2"/>
        <scheme val="minor"/>
      </rPr>
      <t>Mahaut</t>
    </r>
    <r>
      <rPr>
        <sz val="11"/>
        <color rgb="FF333333"/>
        <rFont val="Arial"/>
        <family val="2"/>
      </rPr>
      <t xml:space="preserve"> donnait à penser qu’ elle avait déjà oublié ce départ , qu’ il pouvait peut - être le </t>
    </r>
    <r>
      <rPr>
        <b/>
        <sz val="11"/>
        <color rgb="FFCC3300"/>
        <rFont val="Arial"/>
        <family val="2"/>
      </rPr>
      <t>mettre</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 une parole en l’ air .</t>
    </r>
  </si>
  <si>
    <r>
      <t xml:space="preserve">J’ appris d’ autre part qu’ au conseil des ministres , au cours duquel le général </t>
    </r>
    <r>
      <rPr>
        <sz val="11"/>
        <color rgb="FF000000"/>
        <rFont val="Calibri"/>
        <family val="2"/>
        <scheme val="minor"/>
      </rPr>
      <t>Roques</t>
    </r>
    <r>
      <rPr>
        <sz val="11"/>
        <color rgb="FF333333"/>
        <rFont val="Arial"/>
        <family val="2"/>
      </rPr>
      <t xml:space="preserve"> avait rendu compte de sa mission à </t>
    </r>
    <r>
      <rPr>
        <sz val="11"/>
        <color rgb="FF000000"/>
        <rFont val="Calibri"/>
        <family val="2"/>
        <scheme val="minor"/>
      </rPr>
      <t>Salonique</t>
    </r>
    <r>
      <rPr>
        <sz val="11"/>
        <color rgb="FF333333"/>
        <rFont val="Arial"/>
        <family val="2"/>
      </rPr>
      <t xml:space="preserve"> , il avait fait nettement l’ éloge du général </t>
    </r>
    <r>
      <rPr>
        <sz val="11"/>
        <color rgb="FF000000"/>
        <rFont val="Calibri"/>
        <family val="2"/>
        <scheme val="minor"/>
      </rPr>
      <t>Sarrail</t>
    </r>
    <r>
      <rPr>
        <sz val="11"/>
        <color rgb="FF333333"/>
        <rFont val="Arial"/>
        <family val="2"/>
      </rPr>
      <t xml:space="preserve"> , </t>
    </r>
    <r>
      <rPr>
        <b/>
        <sz val="11"/>
        <color rgb="FFCC3300"/>
        <rFont val="Arial"/>
        <family val="2"/>
      </rPr>
      <t>mettant</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l’ insuffisance de son </t>
    </r>
    <r>
      <rPr>
        <i/>
        <sz val="11"/>
        <color rgb="FF333333"/>
        <rFont val="Arial"/>
        <family val="2"/>
      </rPr>
      <t>état - major</t>
    </r>
    <r>
      <rPr>
        <sz val="11"/>
        <color rgb="FF333333"/>
        <rFont val="Arial"/>
        <family val="2"/>
      </rPr>
      <t xml:space="preserve"> les lacunes qu’ on avait pu constater .</t>
    </r>
  </si>
  <si>
    <r>
      <t xml:space="preserve">Tout ce qui arrive de bon ou de mauvais est </t>
    </r>
    <r>
      <rPr>
        <b/>
        <sz val="11"/>
        <color rgb="FFCC3300"/>
        <rFont val="Arial"/>
        <family val="2"/>
      </rPr>
      <t>mis</t>
    </r>
    <r>
      <rPr>
        <sz val="11"/>
        <color rgb="FF333333"/>
        <rFont val="Arial"/>
        <family val="2"/>
      </rPr>
      <t xml:space="preserve">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l’ </t>
    </r>
    <r>
      <rPr>
        <i/>
        <sz val="11"/>
        <color rgb="FF333333"/>
        <rFont val="Arial"/>
        <family val="2"/>
      </rPr>
      <t xml:space="preserve">i - hlozi </t>
    </r>
    <r>
      <rPr>
        <sz val="11"/>
        <color rgb="FF333333"/>
        <rFont val="Arial"/>
        <family val="2"/>
      </rPr>
      <t>: pour ce qui est bon on le loue , et quand c’ est mauvais , on lui offre des sacrifices .</t>
    </r>
  </si>
  <si>
    <r>
      <t xml:space="preserve">Il appelait volontiers ses menus essoufflements moraux : du " savoir - vivre" , et excellait à </t>
    </r>
    <r>
      <rPr>
        <b/>
        <sz val="11"/>
        <color rgb="FFCC3300"/>
        <rFont val="Arial"/>
        <family val="2"/>
      </rPr>
      <t>mettre</t>
    </r>
    <r>
      <rPr>
        <sz val="11"/>
        <color rgb="FF333333"/>
        <rFont val="Arial"/>
        <family val="2"/>
      </rPr>
      <t xml:space="preserve"> ses déconvenues </t>
    </r>
    <r>
      <rPr>
        <b/>
        <sz val="11"/>
        <color rgb="FFCC3300"/>
        <rFont val="Arial"/>
        <family val="2"/>
      </rPr>
      <t>sur</t>
    </r>
    <r>
      <rPr>
        <sz val="11"/>
        <color rgb="FF333333"/>
        <rFont val="Arial"/>
        <family val="2"/>
      </rPr>
      <t xml:space="preserve"> le </t>
    </r>
    <r>
      <rPr>
        <b/>
        <sz val="11"/>
        <color rgb="FFCC3300"/>
        <rFont val="Arial"/>
        <family val="2"/>
      </rPr>
      <t>compte</t>
    </r>
    <r>
      <rPr>
        <sz val="11"/>
        <color rgb="FF333333"/>
        <rFont val="Arial"/>
        <family val="2"/>
      </rPr>
      <t xml:space="preserve"> de sa délicatesse , de sa probité "excessive" , de mes scrupules , avec une ingéniosité et une ingénuité qui exaspéraient ma pauvre mère .</t>
    </r>
  </si>
  <si>
    <r>
      <t xml:space="preserve">Des </t>
    </r>
    <r>
      <rPr>
        <b/>
        <sz val="11"/>
        <color rgb="FFCC3300"/>
        <rFont val="Arial"/>
        <family val="2"/>
      </rPr>
      <t>aveus</t>
    </r>
    <r>
      <rPr>
        <sz val="11"/>
        <color rgb="FF333333"/>
        <rFont val="Arial"/>
        <family val="2"/>
      </rPr>
      <t xml:space="preserve"> si rares et si ingenus penetrerent le marquis d’ une douleur inexprimable ; il lui fut impossible de soûtenir cette conversation plus long - tems .</t>
    </r>
  </si>
  <si>
    <r>
      <t xml:space="preserve">Ils seront contraints de reconnoître qu’ elles sont plus anciennes que l’ événement ; et la seule prophétie de la vocation des payens , répétée dans presque toutes les pages de cette ecriture , leur arrachera cet </t>
    </r>
    <r>
      <rPr>
        <b/>
        <sz val="11"/>
        <color rgb="FFCC3300"/>
        <rFont val="Arial"/>
        <family val="2"/>
      </rPr>
      <t>aveu</t>
    </r>
    <r>
      <rPr>
        <sz val="11"/>
        <color rgb="FF333333"/>
        <rFont val="Arial"/>
        <family val="2"/>
      </rPr>
      <t xml:space="preserve"> malgré qu’ ils en ayent : et on leur fera voir , que si ces prophéties ont un principe surnaturel , elles ne viennent ni de l’ esprit malin , ni d’ aucune autre source que de l’ esprit de </t>
    </r>
    <r>
      <rPr>
        <sz val="11"/>
        <color rgb="FF000000"/>
        <rFont val="Calibri"/>
        <family val="2"/>
        <scheme val="minor"/>
      </rPr>
      <t>Dieu</t>
    </r>
    <r>
      <rPr>
        <sz val="11"/>
        <color rgb="FF333333"/>
        <rFont val="Arial"/>
        <family val="2"/>
      </rPr>
      <t xml:space="preserve"> , lors qu’ on unira ces prophéties avec les autres caracteres de divinité que l’ on trouve dans cette révélation , avec cette sublimité dans la doctrine , cette simplicité de stile , cette candeur des moeurs , cette bonne foi si sensible , ce désintéressement dans la fin , cette sainteté dans la morale , cette proportion avec la religion naturelle , cet esprit de piété , ce sel de vertu qui l’ assaisonne par tout , et ce je - ne - sai - quoi divin qu’ on ne peut dire , et qu’ une bonne ame sent mieux qu’ elle ne l’ exprime .</t>
    </r>
  </si>
  <si>
    <r>
      <t xml:space="preserve">Car puis qu’ il faut dire par l’ </t>
    </r>
    <r>
      <rPr>
        <b/>
        <sz val="11"/>
        <color rgb="FFCC3300"/>
        <rFont val="Arial"/>
        <family val="2"/>
      </rPr>
      <t>aveu</t>
    </r>
    <r>
      <rPr>
        <sz val="11"/>
        <color rgb="FF333333"/>
        <rFont val="Arial"/>
        <family val="2"/>
      </rPr>
      <t xml:space="preserve"> de </t>
    </r>
    <r>
      <rPr>
        <sz val="11"/>
        <color rgb="FF000000"/>
        <rFont val="Calibri"/>
        <family val="2"/>
        <scheme val="minor"/>
      </rPr>
      <t>Malherbe</t>
    </r>
    <r>
      <rPr>
        <sz val="11"/>
        <color rgb="FF333333"/>
        <rFont val="Arial"/>
        <family val="2"/>
      </rPr>
      <t xml:space="preserve"> : </t>
    </r>
    <r>
      <rPr>
        <i/>
        <sz val="11"/>
        <color rgb="FF333333"/>
        <rFont val="Arial"/>
        <family val="2"/>
      </rPr>
      <t>elle s’ est rendu la maistresse ,</t>
    </r>
    <r>
      <rPr>
        <sz val="11"/>
        <color rgb="FF333333"/>
        <rFont val="Arial"/>
        <family val="2"/>
      </rPr>
      <t xml:space="preserve"> pourquoy faudroit - il dire ; </t>
    </r>
    <r>
      <rPr>
        <i/>
        <sz val="11"/>
        <color rgb="FF333333"/>
        <rFont val="Arial"/>
        <family val="2"/>
      </rPr>
      <t>elle s’ est renduë</t>
    </r>
    <r>
      <rPr>
        <sz val="11"/>
        <color rgb="FF333333"/>
        <rFont val="Arial"/>
        <family val="2"/>
      </rPr>
      <t xml:space="preserve"> </t>
    </r>
    <r>
      <rPr>
        <i/>
        <sz val="11"/>
        <color rgb="FF333333"/>
        <rFont val="Arial"/>
        <family val="2"/>
      </rPr>
      <t>catholique?</t>
    </r>
  </si>
  <si>
    <r>
      <t xml:space="preserve">Hé bien , monsieur , lui répondit - elle , en se jetant à ses genoux , je vais vous faire un </t>
    </r>
    <r>
      <rPr>
        <b/>
        <sz val="11"/>
        <color rgb="FFCC3300"/>
        <rFont val="Arial"/>
        <family val="2"/>
      </rPr>
      <t>aveu</t>
    </r>
    <r>
      <rPr>
        <sz val="11"/>
        <color rgb="FF333333"/>
        <rFont val="Arial"/>
        <family val="2"/>
      </rPr>
      <t xml:space="preserve"> que l’ on n’ a jamais fait à son mari ; mais l’ innocence de ma conduite et de mes intentions m’ en donne la force .</t>
    </r>
  </si>
  <si>
    <r>
      <t xml:space="preserve">Je fais icy une confession ingenüe du defaut de plusieurs , sans pretendre qu’ il y en ait rien pour vous dans cet </t>
    </r>
    <r>
      <rPr>
        <b/>
        <sz val="11"/>
        <color rgb="FFCC3300"/>
        <rFont val="Arial"/>
        <family val="2"/>
      </rPr>
      <t xml:space="preserve">aveu ; </t>
    </r>
    <r>
      <rPr>
        <sz val="11"/>
        <color rgb="FF333333"/>
        <rFont val="Arial"/>
        <family val="2"/>
      </rPr>
      <t>car il me semble tousjours , que vous ne pouvez faillir ; tant je pense hautement de vostre sagesse ; dira - t’ on donc , et nous sera - t’ il reproché un jour qu’ une periode de six lignes , qu’ une lettre d’ une ou de deux feüilles de papier , qu’ un petit chapitre nous ait plus occupé , nous ait plus cousté , que la grande affaire de nostre salut?</t>
    </r>
  </si>
  <si>
    <r>
      <t xml:space="preserve">Après ce premier </t>
    </r>
    <r>
      <rPr>
        <b/>
        <sz val="11"/>
        <color rgb="FFC00000"/>
        <rFont val="Arial"/>
        <family val="2"/>
      </rPr>
      <t>aveu</t>
    </r>
    <r>
      <rPr>
        <sz val="11"/>
        <color rgb="FF333333"/>
        <rFont val="Arial"/>
        <family val="2"/>
      </rPr>
      <t xml:space="preserve"> , dom Gabriel n’ eut plus de peine à parler de ses sentimens avec son ami ; il le cherchoit par - tout comme un soulagement à ses maux , &amp; il étoit ravi de ne lui pas trouver un esprit de contradiction qui l’ auroit désolé , car il n’ est rien de si désespérant , quand on a le coeur véritablement touché , de trouver en son chemin des remontrances continelles .</t>
    </r>
  </si>
  <si>
    <r>
      <t xml:space="preserve">Ces défauts déplorés , et tout ce qui t’ en reste , avec un vif regret d’ un coeur qui les déteste , avec de ta foiblesse un </t>
    </r>
    <r>
      <rPr>
        <b/>
        <sz val="11"/>
        <color rgb="FFC00000"/>
        <rFont val="Arial"/>
        <family val="2"/>
      </rPr>
      <t xml:space="preserve">aveu </t>
    </r>
    <r>
      <rPr>
        <sz val="11"/>
        <color rgb="FF333333"/>
        <rFont val="Arial"/>
        <family val="2"/>
      </rPr>
      <t>douloureux , d’ où naisse un déplaisir cuisant , mais amoureux , passe au ferme propos de corriger ta vie , d’ avancer aux vertus où ma voix te convie , d’ élever tes desirs sans plus les ravaler , d’ aller de mieux en mieux sans jamais reculer ; puis d’ une volonté fortement résignée , qui tienne sous tes pieds la terre dédaignée , offre - toi tout entier toi - même en mon honneur pour holocauste pur sur l’ autel de ton coeur ; remets entre mes mains et ton corps et ton âme , afin que tout rempli d’ une céleste flamme , tu sois en digne état par cet humble devoir de consacrer mon corps et de le recevoir .</t>
    </r>
  </si>
  <si>
    <r>
      <t xml:space="preserve">Après cet </t>
    </r>
    <r>
      <rPr>
        <b/>
        <sz val="11"/>
        <color rgb="FFCC3300"/>
        <rFont val="Arial"/>
        <family val="2"/>
      </rPr>
      <t>aveu</t>
    </r>
    <r>
      <rPr>
        <sz val="11"/>
        <color rgb="FF333333"/>
        <rFont val="Arial"/>
        <family val="2"/>
      </rPr>
      <t xml:space="preserve"> sincère , ajouta - t - elle , vous devez me croire , quand je vous protesterai que , si vous aviez eu pour moi une passion véritable , je vous aurois sacrifié sans balancer tous les trônes de l’ univers .</t>
    </r>
  </si>
  <si>
    <r>
      <t xml:space="preserve">Ne serois - ce pas que quand nous vous vîmes la derniere fois , vous aviez encore si peu avancé vos petites affaires , tant avec les deux cent premieres , qu’ avec les deux cent dernieres pieces d’ or , que vous eutes honte d’ en faire un </t>
    </r>
    <r>
      <rPr>
        <b/>
        <sz val="11"/>
        <color rgb="FFC00000"/>
        <rFont val="Arial"/>
        <family val="2"/>
      </rPr>
      <t>aveu</t>
    </r>
    <r>
      <rPr>
        <sz val="11"/>
        <color rgb="FF333333"/>
        <rFont val="Arial"/>
        <family val="2"/>
      </rPr>
      <t xml:space="preserve"> .</t>
    </r>
  </si>
  <si>
    <r>
      <t xml:space="preserve"> </t>
    </r>
    <r>
      <rPr>
        <sz val="11"/>
        <color rgb="FF000000"/>
        <rFont val="Calibri"/>
        <family val="2"/>
        <scheme val="minor"/>
      </rPr>
      <t xml:space="preserve">Il en fait lui - même le modeste </t>
    </r>
    <r>
      <rPr>
        <b/>
        <sz val="11"/>
        <color rgb="FFCC3300"/>
        <rFont val="Calibri"/>
        <family val="2"/>
        <scheme val="minor"/>
      </rPr>
      <t>aveu</t>
    </r>
    <r>
      <rPr>
        <sz val="11"/>
        <color rgb="FF000000"/>
        <rFont val="Calibri"/>
        <family val="2"/>
        <scheme val="minor"/>
      </rPr>
      <t xml:space="preserve"> dans ses mémoires .</t>
    </r>
  </si>
  <si>
    <r>
      <t xml:space="preserve">Eh! </t>
    </r>
    <r>
      <rPr>
        <sz val="11"/>
        <color rgb="FF000000"/>
        <rFont val="Calibri"/>
        <family val="2"/>
        <scheme val="minor"/>
      </rPr>
      <t xml:space="preserve">Quel </t>
    </r>
    <r>
      <rPr>
        <b/>
        <sz val="11"/>
        <color rgb="FFCC3300"/>
        <rFont val="Calibri"/>
        <family val="2"/>
        <scheme val="minor"/>
      </rPr>
      <t>aveu</t>
    </r>
    <r>
      <rPr>
        <sz val="11"/>
        <color rgb="FF000000"/>
        <rFont val="Calibri"/>
        <family val="2"/>
        <scheme val="minor"/>
      </rPr>
      <t xml:space="preserve"> , quelle confession puis - je vous faire?</t>
    </r>
  </si>
  <si>
    <r>
      <t xml:space="preserve"> - cet </t>
    </r>
    <r>
      <rPr>
        <b/>
        <sz val="11"/>
        <color rgb="FFCC3300"/>
        <rFont val="Arial"/>
        <family val="2"/>
      </rPr>
      <t>aveu</t>
    </r>
    <r>
      <rPr>
        <sz val="11"/>
        <color rgb="FF333333"/>
        <rFont val="Arial"/>
        <family val="2"/>
      </rPr>
      <t xml:space="preserve"> m’ engage , je le sens , à ne jamais en épouser un autre ...</t>
    </r>
  </si>
  <si>
    <r>
      <t xml:space="preserve">Il y avoit déjà plusieurs semaines que cela duroit , et j’ étois à mon ordinaire demi - couché sur le banc , le visage couvert de mes mains , quand je sentis les doigts d’ une femme s’ imposer sur mon cou avec douceur , mais avec une sorte d’ autorité , comme si elle avoit voulu me prescrire de ne pas la regarder , car elle avoit à me dire des choses dont l’ </t>
    </r>
    <r>
      <rPr>
        <b/>
        <sz val="11"/>
        <color rgb="FFCC3300"/>
        <rFont val="Arial"/>
        <family val="2"/>
      </rPr>
      <t>aveu</t>
    </r>
    <r>
      <rPr>
        <sz val="11"/>
        <color rgb="FF333333"/>
        <rFont val="Arial"/>
        <family val="2"/>
      </rPr>
      <t xml:space="preserve"> l’ embarrassoit</t>
    </r>
  </si>
  <si>
    <r>
      <t xml:space="preserve">C’ est une chose un peu plus sérieuse de se sentir entraîné à se faire intérieurement un tel </t>
    </r>
    <r>
      <rPr>
        <b/>
        <sz val="11"/>
        <color rgb="FFCC3300"/>
        <rFont val="Arial"/>
        <family val="2"/>
      </rPr>
      <t>aveu</t>
    </r>
    <r>
      <rPr>
        <sz val="11"/>
        <color rgb="FF333333"/>
        <rFont val="Arial"/>
        <family val="2"/>
      </rPr>
      <t xml:space="preserve"> que de quitter le collège à seize ou dix - sept ans , après avoir </t>
    </r>
    <r>
      <rPr>
        <i/>
        <sz val="11"/>
        <color rgb="FF333333"/>
        <rFont val="Arial"/>
        <family val="2"/>
      </rPr>
      <t>fini ses classes .</t>
    </r>
  </si>
  <si>
    <r>
      <t xml:space="preserve">Les </t>
    </r>
    <r>
      <rPr>
        <b/>
        <sz val="11"/>
        <color rgb="FFCC3300"/>
        <rFont val="Arial"/>
        <family val="2"/>
      </rPr>
      <t>aveux</t>
    </r>
    <r>
      <rPr>
        <sz val="11"/>
        <color rgb="FF333333"/>
        <rFont val="Arial"/>
        <family val="2"/>
      </rPr>
      <t xml:space="preserve"> m’ ont paru moins graves à dix - huit ans ; mes lèvres ne sont plus si braves depuis longtemps .</t>
    </r>
  </si>
  <si>
    <r>
      <t xml:space="preserve">En septembre les titres d’ actualité de </t>
    </r>
    <r>
      <rPr>
        <i/>
        <sz val="11"/>
        <color rgb="FF333333"/>
        <rFont val="Arial"/>
        <family val="2"/>
      </rPr>
      <t xml:space="preserve">La </t>
    </r>
    <r>
      <rPr>
        <sz val="11"/>
        <color rgb="FF333333"/>
        <rFont val="Arial"/>
        <family val="2"/>
      </rPr>
      <t xml:space="preserve">Petite République vont coiffer les titres du texte de Jaurès rédigé quelques jours plus tôt : les </t>
    </r>
    <r>
      <rPr>
        <b/>
        <sz val="11"/>
        <color rgb="FFC00000"/>
        <rFont val="Arial"/>
        <family val="2"/>
      </rPr>
      <t xml:space="preserve">aveux </t>
    </r>
    <r>
      <rPr>
        <sz val="11"/>
        <color rgb="FF333333"/>
        <rFont val="Arial"/>
        <family val="2"/>
      </rPr>
      <t xml:space="preserve">de l’ Etat - major donnaient raison à celui qui en dénonçait les mensonges . </t>
    </r>
  </si>
  <si>
    <r>
      <t xml:space="preserve">L’ </t>
    </r>
    <r>
      <rPr>
        <b/>
        <sz val="11"/>
        <color rgb="FFCC3300"/>
        <rFont val="Arial"/>
        <family val="2"/>
      </rPr>
      <t>aveu</t>
    </r>
    <r>
      <rPr>
        <sz val="11"/>
        <color rgb="FF333333"/>
        <rFont val="Arial"/>
        <family val="2"/>
      </rPr>
      <t xml:space="preserve"> en fut fait d’ ailleurs plus tard à l’ Assemblée de Versailles par le prince Bonaparte , cousin de Napoléon III , qui représentait aux Tuileries l’ élément anticlérical et participait , en compagnie de Sainte - Beuve et d’ autres illustrations de l’ époque , au banquet annuel du Vendredi dit sain .</t>
    </r>
  </si>
  <si>
    <r>
      <t xml:space="preserve">Tous les sévices ( nous l’ apprenons ensuite ) ont été commis par un garde ( ? </t>
    </r>
    <r>
      <rPr>
        <sz val="11"/>
        <color rgb="FF000000"/>
        <rFont val="Calibri"/>
        <family val="2"/>
        <scheme val="minor"/>
      </rPr>
      <t xml:space="preserve">) Indigène qui l’ accompagnait et qui , sous ses ordres , a mis aux fers les délinquants ( y compris le vénérable chef de village ) et les a roués de coups pour obtenir d’ eux des </t>
    </r>
    <r>
      <rPr>
        <b/>
        <sz val="11"/>
        <color rgb="FFCC3300"/>
        <rFont val="Calibri"/>
        <family val="2"/>
        <scheme val="minor"/>
      </rPr>
      <t>aveux</t>
    </r>
    <r>
      <rPr>
        <sz val="11"/>
        <color rgb="FF000000"/>
        <rFont val="Calibri"/>
        <family val="2"/>
        <scheme val="minor"/>
      </rPr>
      <t xml:space="preserve"> .</t>
    </r>
  </si>
  <si>
    <r>
      <t xml:space="preserve">Je ne peux croire , pour moi , qu’ il ait eu dès l’ abord l’ hypocrisie de sermonner </t>
    </r>
    <r>
      <rPr>
        <sz val="11"/>
        <color rgb="FF000000"/>
        <rFont val="Calibri"/>
        <family val="2"/>
        <scheme val="minor"/>
      </rPr>
      <t>Mme</t>
    </r>
    <r>
      <rPr>
        <sz val="11"/>
        <color rgb="FF333333"/>
        <rFont val="Arial"/>
        <family val="2"/>
      </rPr>
      <t xml:space="preserve"> </t>
    </r>
    <r>
      <rPr>
        <sz val="11"/>
        <color rgb="FF000000"/>
        <rFont val="Calibri"/>
        <family val="2"/>
        <scheme val="minor"/>
      </rPr>
      <t>D’ Houdetot</t>
    </r>
    <r>
      <rPr>
        <sz val="11"/>
        <color rgb="FF333333"/>
        <rFont val="Arial"/>
        <family val="2"/>
      </rPr>
      <t xml:space="preserve"> sur l’ adultère ( comme il s’ en accusa plus tard dans une lettre à </t>
    </r>
    <r>
      <rPr>
        <sz val="11"/>
        <color rgb="FF000000"/>
        <rFont val="Calibri"/>
        <family val="2"/>
        <scheme val="minor"/>
      </rPr>
      <t>Saint</t>
    </r>
    <r>
      <rPr>
        <sz val="11"/>
        <color rgb="FF333333"/>
        <rFont val="Arial"/>
        <family val="2"/>
      </rPr>
      <t xml:space="preserve"> - </t>
    </r>
    <r>
      <rPr>
        <sz val="11"/>
        <color rgb="FF000000"/>
        <rFont val="Calibri"/>
        <family val="2"/>
        <scheme val="minor"/>
      </rPr>
      <t>Lambert</t>
    </r>
    <r>
      <rPr>
        <sz val="11"/>
        <color rgb="FF333333"/>
        <rFont val="Arial"/>
        <family val="2"/>
      </rPr>
      <t xml:space="preserve"> , pour se dispenser d’ un plus ignoble </t>
    </r>
    <r>
      <rPr>
        <b/>
        <sz val="11"/>
        <color rgb="FFCC3300"/>
        <rFont val="Arial"/>
        <family val="2"/>
      </rPr>
      <t>aveu</t>
    </r>
    <r>
      <rPr>
        <sz val="11"/>
        <color rgb="FF000000"/>
        <rFont val="Arial"/>
        <family val="2"/>
      </rPr>
      <t xml:space="preserve"> ) </t>
    </r>
    <r>
      <rPr>
        <sz val="11"/>
        <color rgb="FF333333"/>
        <rFont val="Arial"/>
        <family val="2"/>
      </rPr>
      <t xml:space="preserve">, mais comme il lui avait lu les déclarations et les plaintes de </t>
    </r>
    <r>
      <rPr>
        <sz val="11"/>
        <color rgb="FF000000"/>
        <rFont val="Calibri"/>
        <family val="2"/>
        <scheme val="minor"/>
      </rPr>
      <t>Saint</t>
    </r>
    <r>
      <rPr>
        <sz val="11"/>
        <color rgb="FF333333"/>
        <rFont val="Arial"/>
        <family val="2"/>
      </rPr>
      <t xml:space="preserve"> - </t>
    </r>
    <r>
      <rPr>
        <sz val="11"/>
        <color rgb="FF000000"/>
        <rFont val="Calibri"/>
        <family val="2"/>
        <scheme val="minor"/>
      </rPr>
      <t>Preux</t>
    </r>
    <r>
      <rPr>
        <sz val="11"/>
        <color rgb="FF333333"/>
        <rFont val="Arial"/>
        <family val="2"/>
      </rPr>
      <t xml:space="preserve"> , il put lui lire les lettres édifiantes de </t>
    </r>
    <r>
      <rPr>
        <sz val="11"/>
        <color rgb="FF000000"/>
        <rFont val="Calibri"/>
        <family val="2"/>
        <scheme val="minor"/>
      </rPr>
      <t>Julie</t>
    </r>
    <r>
      <rPr>
        <sz val="11"/>
        <color rgb="FF333333"/>
        <rFont val="Arial"/>
        <family val="2"/>
      </rPr>
      <t xml:space="preserve"> , assez conscient du trouble , de l’ incertitude qu’ elle provoqueraient .</t>
    </r>
  </si>
  <si>
    <r>
      <t xml:space="preserve"> </t>
    </r>
    <r>
      <rPr>
        <sz val="11"/>
        <color rgb="FF000000"/>
        <rFont val="Calibri"/>
        <family val="2"/>
        <scheme val="minor"/>
      </rPr>
      <t xml:space="preserve">Tant de choses qui ne s’ écrivent pas , qui se disent à peine , dont on s’ arrache l’ </t>
    </r>
    <r>
      <rPr>
        <b/>
        <sz val="11"/>
        <color rgb="FFCC3300"/>
        <rFont val="Calibri"/>
        <family val="2"/>
        <scheme val="minor"/>
      </rPr>
      <t>aveu</t>
    </r>
    <r>
      <rPr>
        <sz val="11"/>
        <color rgb="FF000000"/>
        <rFont val="Calibri"/>
        <family val="2"/>
        <scheme val="minor"/>
      </rPr>
      <t xml:space="preserve"> , comme d’ une plaie refermée - tant de choses!</t>
    </r>
  </si>
  <si>
    <r>
      <t xml:space="preserve">J’ ai lu jusqu’ au bout , et je constate d’ abord que de son propre </t>
    </r>
    <r>
      <rPr>
        <b/>
        <sz val="11"/>
        <color rgb="FFCC3300"/>
        <rFont val="Arial"/>
        <family val="2"/>
      </rPr>
      <t>aveu</t>
    </r>
    <r>
      <rPr>
        <sz val="11"/>
        <color rgb="FF333333"/>
        <rFont val="Arial"/>
        <family val="2"/>
      </rPr>
      <t xml:space="preserve"> , tandis que l’ abandon de cette créance de 13 500 000 francs dont je parlais tout à l’ heure est définitif , certain , sans condition , tandis qu’ il est établi que même si les recettes de la compagnie des chemins de fer du Sud de la France , pendant les quatre - vingts ans de concession qui restent à courir , le permettaient , vous ne réclameriez pas le remboursement de cette créance ; </t>
    </r>
  </si>
  <si>
    <r>
      <t xml:space="preserve">Ce conseil desesperé et si peu philosophique ne represente autre chose , si non que l’ humaine sciance ne se peut maintenir que par raison des - raisonnable , folle et forcenée ; mais qu’ encore vaut il mieux que l’ homme , pour se faire valoir , s’ en serve et de tout autre remede , tant fantastique soit il , que d’ </t>
    </r>
    <r>
      <rPr>
        <b/>
        <sz val="11"/>
        <color rgb="FFCC3300"/>
        <rFont val="Arial"/>
        <family val="2"/>
      </rPr>
      <t>avouer</t>
    </r>
    <r>
      <rPr>
        <sz val="11"/>
        <color rgb="FF333333"/>
        <rFont val="Arial"/>
        <family val="2"/>
      </rPr>
      <t xml:space="preserve"> sa necessaire bestise : verité si desavantageuse’ Il ne peut fuir que les sens ne soient les souverains maistres de sa cognoissance ; mais ils sont incertains et falsibliables à toutes circonstances .</t>
    </r>
  </si>
  <si>
    <r>
      <t xml:space="preserve">Et , durant qu’ il le tenoit prisonnier suscita deux tesmoings , lesquels ignoramment signerent ce que monsieur de </t>
    </r>
    <r>
      <rPr>
        <sz val="11"/>
        <color rgb="FF000000"/>
        <rFont val="Calibri"/>
        <family val="2"/>
        <scheme val="minor"/>
      </rPr>
      <t>Sainct</t>
    </r>
    <r>
      <rPr>
        <sz val="11"/>
        <color rgb="FF333333"/>
        <rFont val="Arial"/>
        <family val="2"/>
      </rPr>
      <t xml:space="preserve"> - </t>
    </r>
    <r>
      <rPr>
        <sz val="11"/>
        <color rgb="FF000000"/>
        <rFont val="Calibri"/>
        <family val="2"/>
        <scheme val="minor"/>
      </rPr>
      <t>Martin</t>
    </r>
    <r>
      <rPr>
        <sz val="11"/>
        <color rgb="FF333333"/>
        <rFont val="Arial"/>
        <family val="2"/>
      </rPr>
      <t xml:space="preserve"> leur commanda : c’ estoit qu’ ilz avoient veu dedans ung jardin le dict confesseur avecq seur </t>
    </r>
    <r>
      <rPr>
        <sz val="11"/>
        <color rgb="FF000000"/>
        <rFont val="Calibri"/>
        <family val="2"/>
        <scheme val="minor"/>
      </rPr>
      <t>Marie</t>
    </r>
    <r>
      <rPr>
        <sz val="11"/>
        <color rgb="FF333333"/>
        <rFont val="Arial"/>
        <family val="2"/>
      </rPr>
      <t xml:space="preserve"> en acte villain et deshonneste ; ce qu’ il voulut faire </t>
    </r>
    <r>
      <rPr>
        <b/>
        <sz val="11"/>
        <color rgb="FFCC3300"/>
        <rFont val="Arial"/>
        <family val="2"/>
      </rPr>
      <t>advouer</t>
    </r>
    <r>
      <rPr>
        <sz val="11"/>
        <color rgb="FF333333"/>
        <rFont val="Arial"/>
        <family val="2"/>
      </rPr>
      <t xml:space="preserve"> au viel religieux .</t>
    </r>
  </si>
  <si>
    <r>
      <t xml:space="preserve">Il est certaine façon d’ humilité subtile qui naist de la presomption , comme cette - cy , que nous reconnoissons nostre ignorance en plusieurs choses , et sommes si courtois d’ </t>
    </r>
    <r>
      <rPr>
        <b/>
        <sz val="11"/>
        <color rgb="FFCC3300"/>
        <rFont val="Arial"/>
        <family val="2"/>
      </rPr>
      <t>avouer</t>
    </r>
    <r>
      <rPr>
        <sz val="11"/>
        <color rgb="FF333333"/>
        <rFont val="Arial"/>
        <family val="2"/>
      </rPr>
      <t xml:space="preserve"> qu’ il y a és ouvrages de nature aucunes qualitez et conditions qui nous sont imperceptibles , et des quelles nostre suffisance ne peut descouvrir les moyens et les causes .</t>
    </r>
  </si>
  <si>
    <r>
      <t xml:space="preserve">Et toutesfois ce seroit peu de chose , si seulement ces trois ennemis ne m’ avoient donné que ce suject de les hair , mais oyez encore , je vous supplie , ce que la fortune me prepara , et je m’ assure que vous </t>
    </r>
    <r>
      <rPr>
        <b/>
        <sz val="11"/>
        <color rgb="FFCC3300"/>
        <rFont val="Arial"/>
        <family val="2"/>
      </rPr>
      <t>avouerez</t>
    </r>
    <r>
      <rPr>
        <sz val="11"/>
        <color rgb="FF333333"/>
        <rFont val="Arial"/>
        <family val="2"/>
      </rPr>
      <t xml:space="preserve"> que la haine que je porte à ce perfide animal que l’ on appelle homme est fondée sur une tres - juste raison .</t>
    </r>
  </si>
  <si>
    <r>
      <t xml:space="preserve">Les politiques ont repris cette conduite de peu de jugement , suivant en ceci la règle générale , qui veut que l’ on ne fasse jamais la moindre démonstration de colère contre ceux que l’ on hait , que dans le moment que l’ on porte le coup pour les abattre ; mais s’ il a manqué de prudence dans cette occasion , il faut </t>
    </r>
    <r>
      <rPr>
        <b/>
        <sz val="11"/>
        <color rgb="FFCC3300"/>
        <rFont val="Arial"/>
        <family val="2"/>
      </rPr>
      <t>avouer</t>
    </r>
    <r>
      <rPr>
        <sz val="11"/>
        <color rgb="FF333333"/>
        <rFont val="Arial"/>
        <family val="2"/>
      </rPr>
      <t xml:space="preserve"> que c’ est une faute ordinaire aux grands courages , que le mépris irrite trop violemment pour leur donner le temps de consulter leur raison et de se rendre maîtres d’ eux - mêmes .</t>
    </r>
  </si>
  <si>
    <r>
      <t xml:space="preserve">Mais ce qui me retire de vous , il faut par force </t>
    </r>
    <r>
      <rPr>
        <b/>
        <sz val="11"/>
        <color rgb="FFCC3300"/>
        <rFont val="Arial"/>
        <family val="2"/>
      </rPr>
      <t>advouer</t>
    </r>
    <r>
      <rPr>
        <sz val="11"/>
        <color rgb="FF333333"/>
        <rFont val="Arial"/>
        <family val="2"/>
      </rPr>
      <t xml:space="preserve"> que c’ est vostre mal - heur , qui ne vous veut continuer plus long - temps le plaisir de nostre amitié , ou bien ma bonne fortune , qui ne me veut d’ avantage arrester à si peu de chose .</t>
    </r>
  </si>
  <si>
    <r>
      <t xml:space="preserve">Aimable blanchette , lui dit - il , je vous </t>
    </r>
    <r>
      <rPr>
        <b/>
        <sz val="11"/>
        <color rgb="FFCC3300"/>
        <rFont val="Arial"/>
        <family val="2"/>
      </rPr>
      <t>avoue</t>
    </r>
    <r>
      <rPr>
        <sz val="11"/>
        <color rgb="FF333333"/>
        <rFont val="Arial"/>
        <family val="2"/>
      </rPr>
      <t xml:space="preserve"> que je suis si pénétré de vos bontés , que si vous y vouliez consentir , je préférerois de passer ma vie avec vous , à toutes les grandeurs que j’ ai lieu de me promettre ailleurs .</t>
    </r>
  </si>
  <si>
    <r>
      <t xml:space="preserve">Je viens , dit - elle , vous </t>
    </r>
    <r>
      <rPr>
        <b/>
        <sz val="11"/>
        <color rgb="FFCC3300"/>
        <rFont val="Arial"/>
        <family val="2"/>
      </rPr>
      <t>avouer</t>
    </r>
    <r>
      <rPr>
        <sz val="11"/>
        <color rgb="FF333333"/>
        <rFont val="Arial"/>
        <family val="2"/>
      </rPr>
      <t xml:space="preserve"> ce qui est arrivé .</t>
    </r>
  </si>
  <si>
    <r>
      <t xml:space="preserve">Depuis que je connais un certain manchot qui fait des livres , j’ </t>
    </r>
    <r>
      <rPr>
        <b/>
        <sz val="11"/>
        <color rgb="FFCC3300"/>
        <rFont val="Arial"/>
        <family val="2"/>
      </rPr>
      <t>avoue</t>
    </r>
    <r>
      <rPr>
        <sz val="11"/>
        <color rgb="FF333333"/>
        <rFont val="Arial"/>
        <family val="2"/>
      </rPr>
      <t xml:space="preserve"> que je pencherais un peu à croire qu’ il y a peut - être quelque autre différence entre un tigre et notre sage .</t>
    </r>
  </si>
  <si>
    <r>
      <t xml:space="preserve">Vous savez que </t>
    </r>
    <r>
      <rPr>
        <sz val="11"/>
        <color rgb="FF000000"/>
        <rFont val="Calibri"/>
        <family val="2"/>
        <scheme val="minor"/>
      </rPr>
      <t>Monsieur</t>
    </r>
    <r>
      <rPr>
        <sz val="11"/>
        <color rgb="FF333333"/>
        <rFont val="Arial"/>
        <family val="2"/>
      </rPr>
      <t xml:space="preserve"> </t>
    </r>
    <r>
      <rPr>
        <sz val="11"/>
        <color rgb="FF000000"/>
        <rFont val="Calibri"/>
        <family val="2"/>
        <scheme val="minor"/>
      </rPr>
      <t>Lélio</t>
    </r>
    <r>
      <rPr>
        <sz val="11"/>
        <color rgb="FF333333"/>
        <rFont val="Arial"/>
        <family val="2"/>
      </rPr>
      <t xml:space="preserve"> fuit les femmes ; cela posé , examinons ce qu’ il vous dit : vous ne m’ aimez pas , madame , j’ en suis convaincu , et je vous </t>
    </r>
    <r>
      <rPr>
        <b/>
        <sz val="11"/>
        <color rgb="FFCC3300"/>
        <rFont val="Arial"/>
        <family val="2"/>
      </rPr>
      <t>avouerai</t>
    </r>
    <r>
      <rPr>
        <sz val="11"/>
        <color rgb="FF333333"/>
        <rFont val="Arial"/>
        <family val="2"/>
      </rPr>
      <t xml:space="preserve"> que cette conviction m’ est absolument nécessaire ; c’ est - à - dire : pour rester où vous êtes , j’ ai besoin d’ être certain que vous ne m’ aimez pas , sans quoi je décamperais .</t>
    </r>
  </si>
  <si>
    <r>
      <t xml:space="preserve">Il y a quelque passion bien profonde et bien malheureuse sous votre sourire ; quelque infidélité et un homme que vous aimez , quelque rupture , n’ est - il pas vrai? </t>
    </r>
    <r>
      <rPr>
        <b/>
        <sz val="11"/>
        <color rgb="FFCC3300"/>
        <rFont val="Arial"/>
        <family val="2"/>
      </rPr>
      <t xml:space="preserve">Avouez </t>
    </r>
    <r>
      <rPr>
        <sz val="11"/>
        <color rgb="FF333333"/>
        <rFont val="Arial"/>
        <family val="2"/>
      </rPr>
      <t>- moi cela ; voyons , je vous en supplie .</t>
    </r>
  </si>
  <si>
    <r>
      <t xml:space="preserve">Du Guet avait donc , croyait avoir sa clef particulière de l’ écriture , l’ intelligence directe des figures et des prophéties , eu égard aux événements mêmes dont il était témoin ; et tandis que </t>
    </r>
    <r>
      <rPr>
        <sz val="11"/>
        <color rgb="FF000000"/>
        <rFont val="Calibri"/>
        <family val="2"/>
        <scheme val="minor"/>
      </rPr>
      <t>Bossuet</t>
    </r>
    <r>
      <rPr>
        <sz val="11"/>
        <color rgb="FF333333"/>
        <rFont val="Arial"/>
        <family val="2"/>
      </rPr>
      <t xml:space="preserve"> dans la conversation , souvent citée , qu’ il avait eue avec lui , avait bien conçu , dit - on , le plan de la conversion des juifs et y était entré , mais </t>
    </r>
    <r>
      <rPr>
        <b/>
        <sz val="11"/>
        <color rgb="FFCC3300"/>
        <rFont val="Arial"/>
        <family val="2"/>
      </rPr>
      <t xml:space="preserve">avouait </t>
    </r>
    <r>
      <rPr>
        <sz val="11"/>
        <color rgb="FF333333"/>
        <rFont val="Arial"/>
        <family val="2"/>
      </rPr>
      <t xml:space="preserve">n’ en pas savoir le </t>
    </r>
    <r>
      <rPr>
        <i/>
        <sz val="11"/>
        <color rgb="FF333333"/>
        <rFont val="Arial"/>
        <family val="2"/>
      </rPr>
      <t>quomodo</t>
    </r>
    <r>
      <rPr>
        <sz val="11"/>
        <color rgb="FF333333"/>
        <rFont val="Arial"/>
        <family val="2"/>
      </rPr>
      <t xml:space="preserve"> ( ce qui était fort sage ) et ne pensait pas que , pour en venir à cette conversion , il dût nécessairement arriver de grands maux dans l’ église , </t>
    </r>
    <r>
      <rPr>
        <sz val="11"/>
        <color rgb="FF000000"/>
        <rFont val="Calibri"/>
        <family val="2"/>
        <scheme val="minor"/>
      </rPr>
      <t>Du</t>
    </r>
    <r>
      <rPr>
        <sz val="11"/>
        <color rgb="FF333333"/>
        <rFont val="Arial"/>
        <family val="2"/>
      </rPr>
      <t xml:space="preserve"> </t>
    </r>
    <r>
      <rPr>
        <sz val="11"/>
        <color rgb="FF000000"/>
        <rFont val="Calibri"/>
        <family val="2"/>
        <scheme val="minor"/>
      </rPr>
      <t>Guet</t>
    </r>
    <r>
      <rPr>
        <sz val="11"/>
        <color rgb="FF333333"/>
        <rFont val="Arial"/>
        <family val="2"/>
      </rPr>
      <t xml:space="preserve"> se tenait pour assuré que ce retour , selon lui assez prochain , serait précédé de grands maux , de grands égarements , et que ces maux n’ étaient autres que ceux qui éclataient visiblement alors et se déroulaient coup sur coup , par la destruction de port - royal , la persécution des défenseurs de la grâce , la proscription de la vraie doctrine chrétienne dans la bulle </t>
    </r>
    <r>
      <rPr>
        <i/>
        <sz val="11"/>
        <color rgb="FF333333"/>
        <rFont val="Arial"/>
        <family val="2"/>
      </rPr>
      <t>unigenitus</t>
    </r>
    <r>
      <rPr>
        <sz val="11"/>
        <color rgb="FF333333"/>
        <rFont val="Arial"/>
        <family val="2"/>
      </rPr>
      <t xml:space="preserve"> .</t>
    </r>
  </si>
  <si>
    <r>
      <t xml:space="preserve"> </t>
    </r>
    <r>
      <rPr>
        <i/>
        <sz val="11"/>
        <color rgb="FF333333"/>
        <rFont val="Arial"/>
        <family val="2"/>
      </rPr>
      <t>Nescio</t>
    </r>
    <r>
      <rPr>
        <sz val="11"/>
        <color rgb="FF333333"/>
        <rFont val="Arial"/>
        <family val="2"/>
      </rPr>
      <t xml:space="preserve"> , dit - il , espérant qu’ il se ferait pardonner son ignorance en </t>
    </r>
    <r>
      <rPr>
        <b/>
        <sz val="11"/>
        <color rgb="FFCC3300"/>
        <rFont val="Arial"/>
        <family val="2"/>
      </rPr>
      <t>avouant</t>
    </r>
    <r>
      <rPr>
        <sz val="11"/>
        <color rgb="FF333333"/>
        <rFont val="Arial"/>
        <family val="2"/>
      </rPr>
      <t xml:space="preserve"> cette ignorance en latin .</t>
    </r>
  </si>
  <si>
    <r>
      <t xml:space="preserve">Une femme , dans un mouvement d’ humeur ou d’ impatience , dans un accès de jalousie , peut avoir désiré la mort du défunt , sans se l’ </t>
    </r>
    <r>
      <rPr>
        <b/>
        <sz val="11"/>
        <color rgb="FFCC3300"/>
        <rFont val="Arial"/>
        <family val="2"/>
      </rPr>
      <t>avouer</t>
    </r>
    <r>
      <rPr>
        <sz val="11"/>
        <color rgb="FF333333"/>
        <rFont val="Arial"/>
        <family val="2"/>
      </rPr>
      <t xml:space="preserve"> à elle - même , sans s’ en rendre compte .</t>
    </r>
  </si>
  <si>
    <r>
      <t xml:space="preserve">Je l’ </t>
    </r>
    <r>
      <rPr>
        <b/>
        <sz val="11"/>
        <color rgb="FFCC3300"/>
        <rFont val="Arial"/>
        <family val="2"/>
      </rPr>
      <t>avoue</t>
    </r>
    <r>
      <rPr>
        <sz val="11"/>
        <color rgb="FF333333"/>
        <rFont val="Arial"/>
        <family val="2"/>
      </rPr>
      <t xml:space="preserve"> sans honte , lorsque les sbires se découvrirent de ce fastueux geste de théâtre au - dessus de l’ abîme où venait de se jeter l’ héroïne , c’ est à ce coup de génie du pire goût que mes larmes jaillirent irrésistibles . </t>
    </r>
  </si>
  <si>
    <r>
      <t xml:space="preserve">Plutôt qu’ </t>
    </r>
    <r>
      <rPr>
        <b/>
        <sz val="11"/>
        <color rgb="FFCC3300"/>
        <rFont val="Arial"/>
        <family val="2"/>
      </rPr>
      <t>avouer</t>
    </r>
    <r>
      <rPr>
        <sz val="11"/>
        <color rgb="FF333333"/>
        <rFont val="Arial"/>
        <family val="2"/>
      </rPr>
      <t xml:space="preserve"> qu’ il avait oublié </t>
    </r>
    <r>
      <rPr>
        <sz val="11"/>
        <color rgb="FF000000"/>
        <rFont val="Calibri"/>
        <family val="2"/>
        <scheme val="minor"/>
      </rPr>
      <t>Leopardi</t>
    </r>
    <r>
      <rPr>
        <sz val="11"/>
        <color rgb="FF333333"/>
        <rFont val="Arial"/>
        <family val="2"/>
      </rPr>
      <t xml:space="preserve"> , ou qu’ il ne le connaissait pas , il préfère expliquer que , pour lui , </t>
    </r>
    <r>
      <rPr>
        <sz val="11"/>
        <color rgb="FF000000"/>
        <rFont val="Calibri"/>
        <family val="2"/>
        <scheme val="minor"/>
      </rPr>
      <t>Leopardi</t>
    </r>
    <r>
      <rPr>
        <sz val="11"/>
        <color rgb="FF333333"/>
        <rFont val="Arial"/>
        <family val="2"/>
      </rPr>
      <t xml:space="preserve"> reste en dehors de la littérature italienne , celle - ci n’ ayant jamais su prendre la mort ou la douleur au sérieux ... de sorte que , pour sauver sa mise , à présent c’ est </t>
    </r>
    <r>
      <rPr>
        <sz val="11"/>
        <color rgb="FF000000"/>
        <rFont val="Calibri"/>
        <family val="2"/>
        <scheme val="minor"/>
      </rPr>
      <t>Dante</t>
    </r>
    <r>
      <rPr>
        <sz val="11"/>
        <color rgb="FF333333"/>
        <rFont val="Arial"/>
        <family val="2"/>
      </rPr>
      <t xml:space="preserve"> qu’ il sacrifie à son amour - propre .</t>
    </r>
  </si>
  <si>
    <r>
      <t xml:space="preserve">Ce fut alors que </t>
    </r>
    <r>
      <rPr>
        <sz val="11"/>
        <color rgb="FF000000"/>
        <rFont val="Calibri"/>
        <family val="2"/>
        <scheme val="minor"/>
      </rPr>
      <t>Lousse</t>
    </r>
    <r>
      <rPr>
        <sz val="11"/>
        <color rgb="FF333333"/>
        <rFont val="Arial"/>
        <family val="2"/>
      </rPr>
      <t xml:space="preserve"> , profitant de ma défaillance , s’ accroupit à côté de moi et se mit à me faire des propositions , auxquelles je dois </t>
    </r>
    <r>
      <rPr>
        <b/>
        <sz val="11"/>
        <color rgb="FFCC3300"/>
        <rFont val="Arial"/>
        <family val="2"/>
      </rPr>
      <t>avouer</t>
    </r>
    <r>
      <rPr>
        <sz val="11"/>
        <color rgb="FF333333"/>
        <rFont val="Arial"/>
        <family val="2"/>
      </rPr>
      <t xml:space="preserve"> avoir distraitement prêté l’ oreille , n’ ayant rien d’ autre à faire , voire ne pouvant rien faire d’ autre , et sans doute avait - elle mis dans ma bière un produit quelconque destiné à m’ amollir , à amollir </t>
    </r>
    <r>
      <rPr>
        <sz val="11"/>
        <color rgb="FF000000"/>
        <rFont val="Calibri"/>
        <family val="2"/>
        <scheme val="minor"/>
      </rPr>
      <t>Molloy</t>
    </r>
    <r>
      <rPr>
        <sz val="11"/>
        <color rgb="FF333333"/>
        <rFont val="Arial"/>
        <family val="2"/>
      </rPr>
      <t xml:space="preserve"> , de sorte que je n’ étais pour ainsi dire plus qu’ une masse de cire en état de fusion .</t>
    </r>
  </si>
  <si>
    <r>
      <t>Avouez</t>
    </r>
    <r>
      <rPr>
        <sz val="11"/>
        <color rgb="FF333333"/>
        <rFont val="Arial"/>
        <family val="2"/>
      </rPr>
      <t xml:space="preserve"> que vous avez un fichu caractère , dit - elle en tournant les yeux vers lui , et que vous ne savez pas parler aux femmes .</t>
    </r>
  </si>
  <si>
    <r>
      <t xml:space="preserve">Quand il sera fini on aura la sensation que toute preuve et toute légitimation partielles sont immensément vaines ; on ne s’ osera plus </t>
    </r>
    <r>
      <rPr>
        <b/>
        <sz val="11"/>
        <color rgb="FFCC3300"/>
        <rFont val="Arial"/>
        <family val="2"/>
      </rPr>
      <t>avouer</t>
    </r>
    <r>
      <rPr>
        <sz val="11"/>
        <color rgb="FF333333"/>
        <rFont val="Arial"/>
        <family val="2"/>
      </rPr>
      <t xml:space="preserve"> ses croyances , ses passions , ses élans , que de la façon dont je les expliquerai , c’ est - à - dire injustifiées par quoi que ce soit d’ autre que leur existence même .</t>
    </r>
  </si>
  <si>
    <r>
      <t xml:space="preserve">Jadis , une petite amie de </t>
    </r>
    <r>
      <rPr>
        <sz val="11"/>
        <color rgb="FF000000"/>
        <rFont val="Calibri"/>
        <family val="2"/>
        <scheme val="minor"/>
      </rPr>
      <t>Léon</t>
    </r>
    <r>
      <rPr>
        <sz val="11"/>
        <color rgb="FF333333"/>
        <rFont val="Arial"/>
        <family val="2"/>
      </rPr>
      <t xml:space="preserve"> , qui avait été longue à devenir avec lui confiante et bonne fille , lui avait </t>
    </r>
    <r>
      <rPr>
        <b/>
        <sz val="11"/>
        <color rgb="FFCC3300"/>
        <rFont val="Arial"/>
        <family val="2"/>
      </rPr>
      <t>avoué</t>
    </r>
    <r>
      <rPr>
        <sz val="11"/>
        <color rgb="FF333333"/>
        <rFont val="Arial"/>
        <family val="2"/>
      </rPr>
      <t xml:space="preserve"> enfin : "qu’ est - ce que tu veux , ça m’ empêchait , que tu sois vicomte ."</t>
    </r>
  </si>
  <si>
    <r>
      <t xml:space="preserve">Voyez - vous , reprit l’ infirme avec une atroce ironie , tout homme digne de ce nom d’ homme rencontre une fois dans sa vie l’ occasion , la divine occasion ... vous avez sauté dessus , un peu brutalement , je l’ </t>
    </r>
    <r>
      <rPr>
        <b/>
        <sz val="11"/>
        <color rgb="FFCC3300"/>
        <rFont val="Arial"/>
        <family val="2"/>
      </rPr>
      <t>avoue</t>
    </r>
    <r>
      <rPr>
        <sz val="11"/>
        <color rgb="FF333333"/>
        <rFont val="Arial"/>
        <family val="2"/>
      </rPr>
      <t xml:space="preserve"> , au risque de la renverser .</t>
    </r>
  </si>
  <si>
    <r>
      <t xml:space="preserve">Vous l’ </t>
    </r>
    <r>
      <rPr>
        <b/>
        <sz val="11"/>
        <color rgb="FFCC3300"/>
        <rFont val="Arial"/>
        <family val="2"/>
      </rPr>
      <t xml:space="preserve">avouerai </t>
    </r>
    <r>
      <rPr>
        <sz val="11"/>
        <color rgb="FF333333"/>
        <rFont val="Arial"/>
        <family val="2"/>
      </rPr>
      <t>- je?</t>
    </r>
  </si>
  <si>
    <r>
      <t>Mademoiselle</t>
    </r>
    <r>
      <rPr>
        <sz val="11"/>
        <color rgb="FF333333"/>
        <rFont val="Arial"/>
        <family val="2"/>
      </rPr>
      <t xml:space="preserve"> </t>
    </r>
    <r>
      <rPr>
        <sz val="11"/>
        <color rgb="FF000000"/>
        <rFont val="Calibri"/>
        <family val="2"/>
        <scheme val="minor"/>
      </rPr>
      <t>Andriot</t>
    </r>
    <r>
      <rPr>
        <sz val="11"/>
        <color rgb="FF333333"/>
        <rFont val="Arial"/>
        <family val="2"/>
      </rPr>
      <t xml:space="preserve"> ainsi , vous croyez que je vous aime? </t>
    </r>
    <r>
      <rPr>
        <sz val="11"/>
        <color rgb="FF000000"/>
        <rFont val="Calibri"/>
        <family val="2"/>
        <scheme val="minor"/>
      </rPr>
      <t xml:space="preserve">Ne serai - je donc jamais en paix avec vous? Ne réussirai - je jamais à dissiper le malentendu qui vous empêche de me supporter? Le sentiment que je vous aurais </t>
    </r>
    <r>
      <rPr>
        <b/>
        <sz val="11"/>
        <color rgb="FFCC3300"/>
        <rFont val="Calibri"/>
        <family val="2"/>
        <scheme val="minor"/>
      </rPr>
      <t>avoué</t>
    </r>
    <r>
      <rPr>
        <sz val="11"/>
        <color rgb="FF000000"/>
        <rFont val="Calibri"/>
        <family val="2"/>
        <scheme val="minor"/>
      </rPr>
      <t xml:space="preserve"> ... à qui parlez - vous en ce moment?</t>
    </r>
  </si>
  <si>
    <r>
      <t xml:space="preserve">Sur les cinq heures , comme il allait se taper un crème , moi je profitais dans la réserve pour ôter un peu mes tatanes , je faisais ça aussi dans les chiots quand y avait plus personne . </t>
    </r>
    <r>
      <rPr>
        <sz val="11"/>
        <color rgb="FF000000"/>
        <rFont val="Calibri"/>
        <family val="2"/>
        <scheme val="minor"/>
      </rPr>
      <t xml:space="preserve">Du coup , les autres enfoirés , ils allaient me </t>
    </r>
    <r>
      <rPr>
        <b/>
        <sz val="11"/>
        <color rgb="FFCC3300"/>
        <rFont val="Calibri"/>
        <family val="2"/>
        <scheme val="minor"/>
      </rPr>
      <t>cafeter</t>
    </r>
    <r>
      <rPr>
        <sz val="11"/>
        <color rgb="FF000000"/>
        <rFont val="Calibri"/>
        <family val="2"/>
        <scheme val="minor"/>
      </rPr>
      <t xml:space="preserve"> au singe .</t>
    </r>
  </si>
  <si>
    <r>
      <t xml:space="preserve">Combien de fois nous advient - il de voir les medecins imputans les uns aux autres la mort de leurs patiens’ Il me souvient d’ une maladie populaire qui fut aux villes de mon voisinage , il y a quelques années , mortelle et tres - dangereuse : cet orage estant passé , qui avoit emporté un nombre infini d’ hommes , l’ un des plus fameux medecins de toute la contrée vint à publier un livret touchant cette matiere , par lequel il se ravise de ce qu’ ils avoient usé de la seignée , et </t>
    </r>
    <r>
      <rPr>
        <b/>
        <sz val="11"/>
        <color rgb="FFCC3300"/>
        <rFont val="Arial"/>
        <family val="2"/>
      </rPr>
      <t>confesse</t>
    </r>
    <r>
      <rPr>
        <sz val="11"/>
        <color rgb="FF333333"/>
        <rFont val="Arial"/>
        <family val="2"/>
      </rPr>
      <t xml:space="preserve"> que c’ est l’ une des causes principales du dommage qui en estoit advenu .</t>
    </r>
  </si>
  <si>
    <r>
      <t xml:space="preserve">Si en colere il se prend à monter , Il porte ung cueur impossible à dompter : Et de son Bec il sçait ( tout au contraire ) Tromper , seduire , et en ses laz attraire Les cueurs remplis d’ aspre severité , Sans que jamais </t>
    </r>
    <r>
      <rPr>
        <b/>
        <sz val="11"/>
        <color rgb="FFC00000"/>
        <rFont val="Calibri"/>
        <family val="2"/>
        <scheme val="minor"/>
      </rPr>
      <t>confesse</t>
    </r>
    <r>
      <rPr>
        <sz val="11"/>
        <color rgb="FF000000"/>
        <rFont val="Calibri"/>
        <family val="2"/>
        <scheme val="minor"/>
      </rPr>
      <t xml:space="preserve"> verité .</t>
    </r>
  </si>
  <si>
    <r>
      <t xml:space="preserve">Vous sçavez bien telle chose et telle ( qui estoyent les tenans et aboutissans des plus secretes pieces de cette menée ) ; ne faillez sur vostre vie à me </t>
    </r>
    <r>
      <rPr>
        <b/>
        <sz val="11"/>
        <color rgb="FFCC3300"/>
        <rFont val="Arial"/>
        <family val="2"/>
      </rPr>
      <t>confesser</t>
    </r>
    <r>
      <rPr>
        <sz val="11"/>
        <color rgb="FF333333"/>
        <rFont val="Arial"/>
        <family val="2"/>
      </rPr>
      <t xml:space="preserve"> la vérité de tout ce dessein . </t>
    </r>
  </si>
  <si>
    <r>
      <t xml:space="preserve">Quant à l’ édition de mes rusticitez , et cecy ( mon grand amy ) je te </t>
    </r>
    <r>
      <rPr>
        <b/>
        <sz val="11"/>
        <color rgb="FFCC3300"/>
        <rFont val="Arial"/>
        <family val="2"/>
      </rPr>
      <t>confesseray</t>
    </r>
    <r>
      <rPr>
        <sz val="11"/>
        <color rgb="FF333333"/>
        <rFont val="Arial"/>
        <family val="2"/>
      </rPr>
      <t xml:space="preserve"> tousjours entre deux portes , et honnestement , estre choses indisposées , mal couchées , mal dressées , sans lime , encore moins de grace ; que veux tu d’ avantage , si le papier souffre tout?</t>
    </r>
  </si>
  <si>
    <r>
      <t xml:space="preserve">Certes si tu veux dire la vérité , toi - même </t>
    </r>
    <r>
      <rPr>
        <b/>
        <sz val="11"/>
        <color rgb="FFCC3300"/>
        <rFont val="Arial"/>
        <family val="2"/>
      </rPr>
      <t>confesseras</t>
    </r>
    <r>
      <rPr>
        <sz val="11"/>
        <color rgb="FF333333"/>
        <rFont val="Arial"/>
        <family val="2"/>
      </rPr>
      <t xml:space="preserve"> que , plus qu’ il ne serait en ta faculté exprimer , d’ amaritude et cruciement tu as souffert ; </t>
    </r>
  </si>
  <si>
    <r>
      <t xml:space="preserve">Car est - ce dire , qu’ apres avoir commis des pechez mortels , il ne faut que se </t>
    </r>
    <r>
      <rPr>
        <b/>
        <sz val="11"/>
        <color rgb="FFCC3300"/>
        <rFont val="Arial"/>
        <family val="2"/>
      </rPr>
      <t>confesser</t>
    </r>
    <r>
      <rPr>
        <sz val="11"/>
        <color rgb="FF333333"/>
        <rFont val="Arial"/>
        <family val="2"/>
      </rPr>
      <t xml:space="preserve"> , sans estre plusieurs jours à faire penitence avant la communion , que d’ enseigner comme </t>
    </r>
    <r>
      <rPr>
        <sz val="11"/>
        <color rgb="FF000000"/>
        <rFont val="Calibri"/>
        <family val="2"/>
        <scheme val="minor"/>
      </rPr>
      <t>Saint</t>
    </r>
    <r>
      <rPr>
        <sz val="11"/>
        <color rgb="FF333333"/>
        <rFont val="Arial"/>
        <family val="2"/>
      </rPr>
      <t xml:space="preserve"> </t>
    </r>
    <r>
      <rPr>
        <sz val="11"/>
        <color rgb="FF000000"/>
        <rFont val="Calibri"/>
        <family val="2"/>
        <scheme val="minor"/>
      </rPr>
      <t>Jean</t>
    </r>
    <r>
      <rPr>
        <sz val="11"/>
        <color rgb="FF333333"/>
        <rFont val="Arial"/>
        <family val="2"/>
      </rPr>
      <t xml:space="preserve"> </t>
    </r>
    <r>
      <rPr>
        <sz val="11"/>
        <color rgb="FF000000"/>
        <rFont val="Calibri"/>
        <family val="2"/>
        <scheme val="minor"/>
      </rPr>
      <t>Chrysostome</t>
    </r>
    <r>
      <rPr>
        <sz val="11"/>
        <color rgb="FF333333"/>
        <rFont val="Arial"/>
        <family val="2"/>
      </rPr>
      <t xml:space="preserve"> fait par tout , ( ... ) .</t>
    </r>
    <r>
      <rPr>
        <sz val="11"/>
        <color rgb="FF000000"/>
        <rFont val="Calibri"/>
        <family val="2"/>
        <scheme val="minor"/>
      </rPr>
      <t xml:space="preserve"> </t>
    </r>
  </si>
  <si>
    <r>
      <t xml:space="preserve">On feroit un lexicon de leurs ignorances plus gros que celuy de </t>
    </r>
    <r>
      <rPr>
        <sz val="11"/>
        <color rgb="FF000000"/>
        <rFont val="Calibri"/>
        <family val="2"/>
        <scheme val="minor"/>
      </rPr>
      <t>Scapula</t>
    </r>
    <r>
      <rPr>
        <sz val="11"/>
        <color rgb="FF333333"/>
        <rFont val="Arial"/>
        <family val="2"/>
      </rPr>
      <t xml:space="preserve"> , </t>
    </r>
    <r>
      <rPr>
        <sz val="11"/>
        <color rgb="FF000000"/>
        <rFont val="Calibri"/>
        <family val="2"/>
        <scheme val="minor"/>
      </rPr>
      <t>Casaubon</t>
    </r>
    <r>
      <rPr>
        <sz val="11"/>
        <color rgb="FF333333"/>
        <rFont val="Arial"/>
        <family val="2"/>
      </rPr>
      <t xml:space="preserve"> mesmes escrivant à </t>
    </r>
    <r>
      <rPr>
        <sz val="11"/>
        <color rgb="FF000000"/>
        <rFont val="Calibri"/>
        <family val="2"/>
        <scheme val="minor"/>
      </rPr>
      <t>JosephDe</t>
    </r>
    <r>
      <rPr>
        <sz val="11"/>
        <color rgb="FF333333"/>
        <rFont val="Arial"/>
        <family val="2"/>
      </rPr>
      <t xml:space="preserve"> </t>
    </r>
    <r>
      <rPr>
        <sz val="11"/>
        <color rgb="FF000000"/>
        <rFont val="Calibri"/>
        <family val="2"/>
        <scheme val="minor"/>
      </rPr>
      <t>La</t>
    </r>
    <r>
      <rPr>
        <sz val="11"/>
        <color rgb="FF333333"/>
        <rFont val="Arial"/>
        <family val="2"/>
      </rPr>
      <t xml:space="preserve"> </t>
    </r>
    <r>
      <rPr>
        <sz val="11"/>
        <color rgb="FF000000"/>
        <rFont val="Calibri"/>
        <family val="2"/>
        <scheme val="minor"/>
      </rPr>
      <t>Scala</t>
    </r>
    <r>
      <rPr>
        <sz val="11"/>
        <color rgb="FF333333"/>
        <rFont val="Arial"/>
        <family val="2"/>
      </rPr>
      <t xml:space="preserve"> , </t>
    </r>
    <r>
      <rPr>
        <b/>
        <sz val="11"/>
        <color rgb="FFCC3300"/>
        <rFont val="Arial"/>
        <family val="2"/>
      </rPr>
      <t>confesse</t>
    </r>
    <r>
      <rPr>
        <sz val="11"/>
        <color rgb="FF333333"/>
        <rFont val="Arial"/>
        <family val="2"/>
      </rPr>
      <t xml:space="preserve"> franchement que </t>
    </r>
    <r>
      <rPr>
        <sz val="11"/>
        <color rgb="FF000000"/>
        <rFont val="Calibri"/>
        <family val="2"/>
        <scheme val="minor"/>
      </rPr>
      <t>Mornay</t>
    </r>
    <r>
      <rPr>
        <sz val="11"/>
        <color rgb="FF333333"/>
        <rFont val="Arial"/>
        <family val="2"/>
      </rPr>
      <t xml:space="preserve"> et les ministres qui l’ avoient embouché estoient de vrays ignorans , et les compare à </t>
    </r>
    <r>
      <rPr>
        <sz val="11"/>
        <color rgb="FF000000"/>
        <rFont val="Calibri"/>
        <family val="2"/>
        <scheme val="minor"/>
      </rPr>
      <t>Glaucus</t>
    </r>
    <r>
      <rPr>
        <sz val="11"/>
        <color rgb="FF333333"/>
        <rFont val="Arial"/>
        <family val="2"/>
      </rPr>
      <t xml:space="preserve"> et à </t>
    </r>
    <r>
      <rPr>
        <sz val="11"/>
        <color rgb="FF000000"/>
        <rFont val="Calibri"/>
        <family val="2"/>
        <scheme val="minor"/>
      </rPr>
      <t>Nabal</t>
    </r>
    <r>
      <rPr>
        <sz val="11"/>
        <color rgb="FF333333"/>
        <rFont val="Arial"/>
        <family val="2"/>
      </rPr>
      <t xml:space="preserve"> </t>
    </r>
    <r>
      <rPr>
        <sz val="11"/>
        <color rgb="FF000000"/>
        <rFont val="Calibri"/>
        <family val="2"/>
        <scheme val="minor"/>
      </rPr>
      <t>Carmelus</t>
    </r>
    <r>
      <rPr>
        <sz val="11"/>
        <color rgb="FF333333"/>
        <rFont val="Arial"/>
        <family val="2"/>
      </rPr>
      <t xml:space="preserve"> , les deux plus signalez fats qui furent jamais parmy les hebrieux et parmy les grecs , de façon qu’ on peut dire , que les ministres et Mornay estoient fats au jugement de Casaubon , ( ... ) .</t>
    </r>
  </si>
  <si>
    <r>
      <t xml:space="preserve">Quelques blasphemateurs , oppresseurs d’ innocens , à qui l’ excès d’ orgueil a fait perdre le sens , de profanes discours ta puissance rabaissent ; mais la naïveté dont mesmes au berceau les enfans te </t>
    </r>
    <r>
      <rPr>
        <b/>
        <sz val="11"/>
        <color rgb="FFC00000"/>
        <rFont val="Calibri"/>
        <family val="2"/>
        <scheme val="minor"/>
      </rPr>
      <t>confessent</t>
    </r>
    <r>
      <rPr>
        <sz val="11"/>
        <color rgb="FF000000"/>
        <rFont val="Calibri"/>
        <family val="2"/>
        <scheme val="minor"/>
      </rPr>
      <t xml:space="preserve"> clost - elle pas la bouche à leur impiété? </t>
    </r>
  </si>
  <si>
    <r>
      <t xml:space="preserve">et je </t>
    </r>
    <r>
      <rPr>
        <b/>
        <sz val="11"/>
        <color rgb="FFCC3300"/>
        <rFont val="Arial"/>
        <family val="2"/>
      </rPr>
      <t>confesse</t>
    </r>
    <r>
      <rPr>
        <sz val="11"/>
        <color rgb="FF333333"/>
        <rFont val="Arial"/>
        <family val="2"/>
      </rPr>
      <t xml:space="preserve"> que si j’ avois passé une semaine de plus dans l’ état où j’ étois lorsque j’ en ai fait la dernière partie , j’ aurois été renfermé le septième jour , et peut - être enchaîné le huitieme ; </t>
    </r>
  </si>
  <si>
    <r>
      <t xml:space="preserve">Et c’ est pourquoy les saints , en considérant toute la suite de l’ evangile ne hésitent pas à </t>
    </r>
    <r>
      <rPr>
        <b/>
        <sz val="11"/>
        <color rgb="FFCC3300"/>
        <rFont val="Arial"/>
        <family val="2"/>
      </rPr>
      <t>confesser</t>
    </r>
    <r>
      <rPr>
        <sz val="11"/>
        <color rgb="FF333333"/>
        <rFont val="Arial"/>
        <family val="2"/>
      </rPr>
      <t xml:space="preserve"> que </t>
    </r>
    <r>
      <rPr>
        <sz val="11"/>
        <color rgb="FF000000"/>
        <rFont val="Calibri"/>
        <family val="2"/>
        <scheme val="minor"/>
      </rPr>
      <t>St</t>
    </r>
    <r>
      <rPr>
        <sz val="11"/>
        <color rgb="FF333333"/>
        <rFont val="Arial"/>
        <family val="2"/>
      </rPr>
      <t xml:space="preserve"> </t>
    </r>
    <r>
      <rPr>
        <sz val="11"/>
        <color rgb="FF000000"/>
        <rFont val="Calibri"/>
        <family val="2"/>
        <scheme val="minor"/>
      </rPr>
      <t>Pierre</t>
    </r>
    <r>
      <rPr>
        <sz val="11"/>
        <color rgb="FF333333"/>
        <rFont val="Arial"/>
        <family val="2"/>
      </rPr>
      <t xml:space="preserve"> fut délaissé et que la grâce se retira de luy , non point d’ elle - mesme , car c’ est ce qui ne peut jamais arriver , mais comme nous le verrons encore plus clairement dans la suite , parce qu’ il avoit présumé et qu’ il est utile aux présomptueux comme luy , de tomber dans un péché manifeste pour apprendre à se défier de leurs forces .</t>
    </r>
  </si>
  <si>
    <r>
      <t xml:space="preserve">Elle a </t>
    </r>
    <r>
      <rPr>
        <b/>
        <sz val="11"/>
        <color rgb="FFCC3300"/>
        <rFont val="Arial"/>
        <family val="2"/>
      </rPr>
      <t>confessé</t>
    </r>
    <r>
      <rPr>
        <sz val="11"/>
        <color rgb="FF333333"/>
        <rFont val="Arial"/>
        <family val="2"/>
      </rPr>
      <t xml:space="preserve"> que le souvenir qui lui en reste est obscur , interrompu ; qu’ elle a sur - tout de la difficulté à se rappeler les premiers tems de sa maladie ; et que dans les circonstances même que sa mémoire lui représente , une partie de ces tristes vérités lui paroît un songe ; que les traces du passé sont beaucoup plus nettes depuis son arrivée à </t>
    </r>
    <r>
      <rPr>
        <sz val="11"/>
        <color rgb="FF000000"/>
        <rFont val="Calibri"/>
        <family val="2"/>
        <scheme val="minor"/>
      </rPr>
      <t>Londres</t>
    </r>
    <r>
      <rPr>
        <sz val="11"/>
        <color rgb="FF333333"/>
        <rFont val="Arial"/>
        <family val="2"/>
      </rPr>
      <t xml:space="preserve"> , sur - tout depuis qu’ elle se croit réconciliée avec sa famille ; mais qu’ elle n’ a retrouvé sa liberté d’ esprit , sa mémoire , sa raison , qu’ elle ne se reconnoît , qu’ elle ne jouit d’ elle - même que depuis hier au soir , et par une révolution si subite , par un miracle si sensible , qu’ elle a peine à se le persuader .</t>
    </r>
  </si>
  <si>
    <r>
      <t xml:space="preserve">Je ne puis vous dire encore jusqu’ à quel point la crainte du supplice l’ a rendu sincere ; car il faudroit comparer son récit avec quantité de circonstances que j’ ignore : mais ne me croyant point assez proche de lui pour l’ entendre , il a </t>
    </r>
    <r>
      <rPr>
        <b/>
        <sz val="11"/>
        <color rgb="FFCC3300"/>
        <rFont val="Arial"/>
        <family val="2"/>
      </rPr>
      <t>confessé</t>
    </r>
    <r>
      <rPr>
        <sz val="11"/>
        <color rgb="FF333333"/>
        <rFont val="Arial"/>
        <family val="2"/>
      </rPr>
      <t xml:space="preserve"> à madame qu’ il étoit possédé depuis long - tems d’ une noire passion qui a causé tous ses crimes et toutes ses fureurs , et je suis le malheureux objet qu’ il a nommé .</t>
    </r>
  </si>
  <si>
    <r>
      <t>Cela ne</t>
    </r>
    <r>
      <rPr>
        <sz val="11"/>
        <color rgb="FF333333"/>
        <rFont val="Arial"/>
        <family val="2"/>
      </rPr>
      <t xml:space="preserve"> </t>
    </r>
    <r>
      <rPr>
        <i/>
        <sz val="11"/>
        <color rgb="FF333333"/>
        <rFont val="Arial"/>
        <family val="2"/>
      </rPr>
      <t xml:space="preserve">me coûte rien à moi , </t>
    </r>
    <r>
      <rPr>
        <b/>
        <i/>
        <sz val="11"/>
        <color rgb="FFCC3300"/>
        <rFont val="Arial"/>
        <family val="2"/>
      </rPr>
      <t>confessez</t>
    </r>
    <r>
      <rPr>
        <i/>
        <sz val="11"/>
        <color rgb="FF333333"/>
        <rFont val="Arial"/>
        <family val="2"/>
      </rPr>
      <t xml:space="preserve"> - vous .</t>
    </r>
  </si>
  <si>
    <r>
      <t xml:space="preserve">Et le curé articula la prière sacrée , d’ une voix lente , en scandant les mots que le menuisier répétait ; puis il dit : "maintenant , </t>
    </r>
    <r>
      <rPr>
        <b/>
        <sz val="11"/>
        <color rgb="FFCC3300"/>
        <rFont val="Arial"/>
        <family val="2"/>
      </rPr>
      <t>confessez</t>
    </r>
    <r>
      <rPr>
        <sz val="11"/>
        <color rgb="FF333333"/>
        <rFont val="Arial"/>
        <family val="2"/>
      </rPr>
      <t xml:space="preserve"> - vous .</t>
    </r>
  </si>
  <si>
    <r>
      <t xml:space="preserve">Elle aurait aimé le </t>
    </r>
    <r>
      <rPr>
        <b/>
        <sz val="11"/>
        <color rgb="FFCC3300"/>
        <rFont val="Arial"/>
        <family val="2"/>
      </rPr>
      <t>confesser</t>
    </r>
    <r>
      <rPr>
        <sz val="11"/>
        <color rgb="FF333333"/>
        <rFont val="Arial"/>
        <family val="2"/>
      </rPr>
      <t xml:space="preserve"> là - dessus tranquillement .</t>
    </r>
  </si>
  <si>
    <r>
      <t xml:space="preserve">Et c’ est pourquoi , quand ils se </t>
    </r>
    <r>
      <rPr>
        <b/>
        <sz val="11"/>
        <color rgb="FFCC3300"/>
        <rFont val="Arial"/>
        <family val="2"/>
      </rPr>
      <t>confessent</t>
    </r>
    <r>
      <rPr>
        <sz val="11"/>
        <color rgb="FF333333"/>
        <rFont val="Arial"/>
        <family val="2"/>
      </rPr>
      <t xml:space="preserve"> , l’ un et l’ autre déballent - et déballent sans gêne aucune .</t>
    </r>
  </si>
  <si>
    <r>
      <t xml:space="preserve">Voici l’ aveu que j’ avais à vous faire , ajouta - t - il , et je n’ ai rien d’ autre à vous </t>
    </r>
    <r>
      <rPr>
        <b/>
        <sz val="11"/>
        <color rgb="FFCC3300"/>
        <rFont val="Arial"/>
        <family val="2"/>
      </rPr>
      <t>confesser</t>
    </r>
    <r>
      <rPr>
        <sz val="11"/>
        <color rgb="FF333333"/>
        <rFont val="Arial"/>
        <family val="2"/>
      </rPr>
      <t xml:space="preserve"> , croyez - le .</t>
    </r>
  </si>
  <si>
    <r>
      <t xml:space="preserve">Maman désirerait se </t>
    </r>
    <r>
      <rPr>
        <b/>
        <sz val="11"/>
        <color rgb="FFCC3300"/>
        <rFont val="Arial"/>
        <family val="2"/>
      </rPr>
      <t>confesser</t>
    </r>
    <r>
      <rPr>
        <sz val="11"/>
        <color rgb="FF333333"/>
        <rFont val="Arial"/>
        <family val="2"/>
      </rPr>
      <t xml:space="preserve"> , lui dit - elle de la voix respectueuse et sourde qu’ elle eût prise pour se confesser elle - même .</t>
    </r>
  </si>
  <si>
    <r>
      <t xml:space="preserve">Maman désirerait se confesser , lui dit - elle de la voix respectueuse et sourde qu’ elle eût prise pour se </t>
    </r>
    <r>
      <rPr>
        <b/>
        <sz val="11"/>
        <color rgb="FFCC3300"/>
        <rFont val="Arial"/>
        <family val="2"/>
      </rPr>
      <t>confesser</t>
    </r>
    <r>
      <rPr>
        <sz val="11"/>
        <color rgb="FF333333"/>
        <rFont val="Arial"/>
        <family val="2"/>
      </rPr>
      <t xml:space="preserve"> elle - même .</t>
    </r>
  </si>
  <si>
    <r>
      <t xml:space="preserve">Déçus et coupables de </t>
    </r>
    <r>
      <rPr>
        <i/>
        <sz val="11"/>
        <color rgb="FF333333"/>
        <rFont val="Arial"/>
        <family val="2"/>
      </rPr>
      <t>miarophagie</t>
    </r>
    <r>
      <rPr>
        <sz val="11"/>
        <color rgb="FF333333"/>
        <rFont val="Arial"/>
        <family val="2"/>
      </rPr>
      <t xml:space="preserve"> ( absorption d’ aliments impurs ) , ils </t>
    </r>
    <r>
      <rPr>
        <b/>
        <sz val="11"/>
        <color rgb="FFCC3300"/>
        <rFont val="Arial"/>
        <family val="2"/>
      </rPr>
      <t>confessent</t>
    </r>
    <r>
      <rPr>
        <sz val="11"/>
        <color rgb="FF333333"/>
        <rFont val="Arial"/>
        <family val="2"/>
      </rPr>
      <t xml:space="preserve"> leur faute et se voient infliger une pénitence .</t>
    </r>
  </si>
  <si>
    <r>
      <t xml:space="preserve">Ah! - - </t>
    </r>
    <r>
      <rPr>
        <b/>
        <sz val="11"/>
        <color rgb="FFCC3300"/>
        <rFont val="Arial"/>
        <family val="2"/>
      </rPr>
      <t>confessiez</t>
    </r>
    <r>
      <rPr>
        <sz val="11"/>
        <color rgb="FF333333"/>
        <rFont val="Arial"/>
        <family val="2"/>
      </rPr>
      <t xml:space="preserve"> - vous à Las - Cases , en méditant sur la fragile dignité de l’ homme - - qu’ importent la constance et la vigueur de la pensée?</t>
    </r>
  </si>
  <si>
    <r>
      <t>Laure</t>
    </r>
    <r>
      <rPr>
        <sz val="11"/>
        <color rgb="FF333333"/>
        <rFont val="Arial"/>
        <family val="2"/>
      </rPr>
      <t xml:space="preserve"> </t>
    </r>
    <r>
      <rPr>
        <sz val="11"/>
        <color rgb="FF000000"/>
        <rFont val="Calibri"/>
        <family val="2"/>
        <scheme val="minor"/>
      </rPr>
      <t>Malaussène</t>
    </r>
    <r>
      <rPr>
        <sz val="11"/>
        <color rgb="FF333333"/>
        <rFont val="Arial"/>
        <family val="2"/>
      </rPr>
      <t xml:space="preserve"> se </t>
    </r>
    <r>
      <rPr>
        <b/>
        <sz val="11"/>
        <color rgb="FFCC3300"/>
        <rFont val="Arial"/>
        <family val="2"/>
      </rPr>
      <t>confesse</t>
    </r>
    <r>
      <rPr>
        <sz val="11"/>
        <color rgb="FF333333"/>
        <rFont val="Arial"/>
        <family val="2"/>
      </rPr>
      <t xml:space="preserve"> - t - elle à vous , m . </t>
    </r>
    <r>
      <rPr>
        <sz val="11"/>
        <color rgb="FF000000"/>
        <rFont val="Calibri"/>
        <family val="2"/>
        <scheme val="minor"/>
      </rPr>
      <t>Le chanoine?</t>
    </r>
  </si>
  <si>
    <r>
      <t xml:space="preserve">Une jeune femme d’ </t>
    </r>
    <r>
      <rPr>
        <sz val="11"/>
        <color rgb="FF000000"/>
        <rFont val="Calibri"/>
        <family val="2"/>
        <scheme val="minor"/>
      </rPr>
      <t>Orleans</t>
    </r>
    <r>
      <rPr>
        <sz val="11"/>
        <color rgb="FF333333"/>
        <rFont val="Arial"/>
        <family val="2"/>
      </rPr>
      <t xml:space="preserve"> , ne voyant aucun moyen par lequel elle peust advertir un jeune escolier qui luy plaisoit sur tous , usa , pour parvenir à son intention , qui estoit de l’ attirer à sa cordelle , de la debonnaireté de son beau - père confesseur , qu’ elle vint trouver dedans l’ eglise , oû le jeune escolier se promenoit ; et , faisant la desolée , compta ( sous pretexte de </t>
    </r>
    <r>
      <rPr>
        <b/>
        <sz val="11"/>
        <color rgb="FFCC3300"/>
        <rFont val="Arial"/>
        <family val="2"/>
      </rPr>
      <t>confession</t>
    </r>
    <r>
      <rPr>
        <sz val="11"/>
        <color rgb="FF000000"/>
        <rFont val="Arial"/>
        <family val="2"/>
      </rPr>
      <t xml:space="preserve"> ) </t>
    </r>
    <r>
      <rPr>
        <sz val="11"/>
        <color rgb="FF333333"/>
        <rFont val="Arial"/>
        <family val="2"/>
      </rPr>
      <t xml:space="preserve">à ce beau - père qu’ il y avoit un jeune escolier qui la pourchassoit incessamment de son deshonneur , en se mettant , luy et elle aussi , en très - grand dangier , lequel elle luy monstra ( par cas fortuit ) au mesme lieu , ne pensant aucunement à elle ; </t>
    </r>
  </si>
  <si>
    <r>
      <t xml:space="preserve">si l’ on est obligé ( comme le porte cette ordonnance si juste et si sainte ) de differer l’ absolution à tous ceux qui se trouvent engagez dans ces pechez , sans qu’ il y ait legitime sujet de croire qu’ ils s’ en dégageront à l’ advenir , jugez combien il y en aura peu que l’ on puisse absoudre de pechez mortels aussi - tost apres la </t>
    </r>
    <r>
      <rPr>
        <b/>
        <sz val="11"/>
        <color rgb="FFCC3300"/>
        <rFont val="Arial"/>
        <family val="2"/>
      </rPr>
      <t>confession</t>
    </r>
    <r>
      <rPr>
        <sz val="11"/>
        <color rgb="FF333333"/>
        <rFont val="Arial"/>
        <family val="2"/>
      </rPr>
      <t xml:space="preserve"> , puis qu’ une grande partie de ces pechez , ne se commet par les gens du monde , que dans ces engagemens .</t>
    </r>
  </si>
  <si>
    <r>
      <t xml:space="preserve">Mais si vous n’ entendez par le sacrement de penitence , que la simple confession , comme le commencement de vostre article , et les autres endroits de vostre escrit donnent assez sujet de le croire , et si vous avez dessein d’ accuser tous ceux , qui avec la </t>
    </r>
    <r>
      <rPr>
        <b/>
        <sz val="11"/>
        <color rgb="FFCC3300"/>
        <rFont val="Arial"/>
        <family val="2"/>
      </rPr>
      <t>confession</t>
    </r>
    <r>
      <rPr>
        <sz val="11"/>
        <color rgb="FF333333"/>
        <rFont val="Arial"/>
        <family val="2"/>
      </rPr>
      <t xml:space="preserve"> , taschent de se purifier par les jeusnes , les prieres , les aumosnes , le pardon des offenses , et les autres bonnes oeuvres , comme s’ ils vouloient avoir la pureté de l’ ame par d’ autres moyens que ceux que Jesus - Christ a establis en son eglise ; je ne craindray point de soûtenir , que cette accusation contient une formelle heresie , puis que l’ on ne peut nier , sans renverser un article de nostre foy , que ces actions de penitence , ne soient des moyens establis par Jesus - Christ pour purifier nos ames .</t>
    </r>
  </si>
  <si>
    <r>
      <t xml:space="preserve">Quand on luy vint en presence des juges , de mes parens , de </t>
    </r>
    <r>
      <rPr>
        <sz val="11"/>
        <color rgb="FF000000"/>
        <rFont val="Calibri"/>
        <family val="2"/>
        <scheme val="minor"/>
      </rPr>
      <t>Nerée</t>
    </r>
    <r>
      <rPr>
        <sz val="11"/>
        <color rgb="FF333333"/>
        <rFont val="Arial"/>
        <family val="2"/>
      </rPr>
      <t xml:space="preserve"> , de </t>
    </r>
    <r>
      <rPr>
        <sz val="11"/>
        <color rgb="FF000000"/>
        <rFont val="Calibri"/>
        <family val="2"/>
        <scheme val="minor"/>
      </rPr>
      <t>Leontin</t>
    </r>
    <r>
      <rPr>
        <sz val="11"/>
        <color rgb="FF333333"/>
        <rFont val="Arial"/>
        <family val="2"/>
      </rPr>
      <t xml:space="preserve"> , de sa femme , de l’ affetée </t>
    </r>
    <r>
      <rPr>
        <sz val="11"/>
        <color rgb="FF000000"/>
        <rFont val="Calibri"/>
        <family val="2"/>
        <scheme val="minor"/>
      </rPr>
      <t>Lucinde</t>
    </r>
    <r>
      <rPr>
        <sz val="11"/>
        <color rgb="FF333333"/>
        <rFont val="Arial"/>
        <family val="2"/>
      </rPr>
      <t xml:space="preserve"> , ( ... ) à produire un tas de mes lettres , dont il recognoissoit l’ escriture conforme aux dernières , sans appercevoir de la fourbe cachée sous la difference des temps et qu’ il y leut tant de folies , qu’ il en mouroit de honte pour moy , quand il entendit le recit de mon violement supposé , que mon pere et ensuitte tous les autres luy disoient : "nous le trouvasmes le cousteau eslevé , prest à l’ enfoncer dans le sein de cette pauvrette , laquelle desjà abatuë de langueur , toute baignée de larmes et rougissante de sang imploroit sa pitié et crioit à nostre secours" , que les juges mesmes transformez en tesmoins luy rapportoient l’ adveu de ma faute par ma propre </t>
    </r>
    <r>
      <rPr>
        <b/>
        <sz val="11"/>
        <color rgb="FFCC3300"/>
        <rFont val="Arial"/>
        <family val="2"/>
      </rPr>
      <t>confession</t>
    </r>
    <r>
      <rPr>
        <sz val="11"/>
        <color rgb="FF333333"/>
        <rFont val="Arial"/>
        <family val="2"/>
      </rPr>
      <t xml:space="preserve"> : </t>
    </r>
  </si>
  <si>
    <r>
      <t xml:space="preserve">Voila de quelle sorte la </t>
    </r>
    <r>
      <rPr>
        <b/>
        <sz val="11"/>
        <color rgb="FFCC3300"/>
        <rFont val="Arial"/>
        <family val="2"/>
      </rPr>
      <t>confession</t>
    </r>
    <r>
      <rPr>
        <sz val="11"/>
        <color rgb="FF333333"/>
        <rFont val="Arial"/>
        <family val="2"/>
      </rPr>
      <t xml:space="preserve"> est enfermée dans le commandement que </t>
    </r>
    <r>
      <rPr>
        <sz val="11"/>
        <color rgb="FF000000"/>
        <rFont val="Calibri"/>
        <family val="2"/>
        <scheme val="minor"/>
      </rPr>
      <t>S</t>
    </r>
    <r>
      <rPr>
        <sz val="11"/>
        <color rgb="FF333333"/>
        <rFont val="Arial"/>
        <family val="2"/>
      </rPr>
      <t xml:space="preserve"> </t>
    </r>
    <r>
      <rPr>
        <sz val="11"/>
        <color rgb="FF000000"/>
        <rFont val="Calibri"/>
        <family val="2"/>
        <scheme val="minor"/>
      </rPr>
      <t>Paul</t>
    </r>
    <r>
      <rPr>
        <sz val="11"/>
        <color rgb="FF333333"/>
        <rFont val="Arial"/>
        <family val="2"/>
      </rPr>
      <t xml:space="preserve"> fait de s’ esprouver soy - mesme , avant que de manger ce pain du ciel : </t>
    </r>
  </si>
  <si>
    <r>
      <t xml:space="preserve">et ainsi je laisse à juger aux moins intelligens si l’ on peut sans esprit d’ erreur accuser ceux qui travaillent à se purifier de leurs pechez , non seulement par la </t>
    </r>
    <r>
      <rPr>
        <b/>
        <sz val="11"/>
        <color rgb="FFCC3300"/>
        <rFont val="Arial"/>
        <family val="2"/>
      </rPr>
      <t>confession</t>
    </r>
    <r>
      <rPr>
        <sz val="11"/>
        <color rgb="FF333333"/>
        <rFont val="Arial"/>
        <family val="2"/>
      </rPr>
      <t xml:space="preserve"> , mais aussi par les oeuvres de penitence , de faire tort à </t>
    </r>
    <r>
      <rPr>
        <sz val="11"/>
        <color rgb="FF000000"/>
        <rFont val="Calibri"/>
        <family val="2"/>
        <scheme val="minor"/>
      </rPr>
      <t>Jesus</t>
    </r>
    <r>
      <rPr>
        <sz val="11"/>
        <color rgb="FF333333"/>
        <rFont val="Arial"/>
        <family val="2"/>
      </rPr>
      <t xml:space="preserve"> - </t>
    </r>
    <r>
      <rPr>
        <sz val="11"/>
        <color rgb="FF000000"/>
        <rFont val="Calibri"/>
        <family val="2"/>
        <scheme val="minor"/>
      </rPr>
      <t>Christ</t>
    </r>
    <r>
      <rPr>
        <sz val="11"/>
        <color rgb="FF333333"/>
        <rFont val="Arial"/>
        <family val="2"/>
      </rPr>
      <t xml:space="preserve"> en se servant d’ autres moyens que ceux qu’ il a establis en son eglise .</t>
    </r>
  </si>
  <si>
    <r>
      <t xml:space="preserve">Le prince accablé , hors de ses sens , recherchant dans lui - même , avec l’ ingénuité de la crainte , tout ce qui pouvait servir à le perdre , avoua enfin que dans la </t>
    </r>
    <r>
      <rPr>
        <b/>
        <sz val="11"/>
        <color rgb="FFCC3300"/>
        <rFont val="Arial"/>
        <family val="2"/>
      </rPr>
      <t>confession</t>
    </r>
    <r>
      <rPr>
        <sz val="11"/>
        <color rgb="FF333333"/>
        <rFont val="Arial"/>
        <family val="2"/>
      </rPr>
      <t xml:space="preserve"> il s’ était accusé devant </t>
    </r>
    <r>
      <rPr>
        <sz val="11"/>
        <color rgb="FF000000"/>
        <rFont val="Calibri"/>
        <family val="2"/>
        <scheme val="minor"/>
      </rPr>
      <t>Dieu</t>
    </r>
    <r>
      <rPr>
        <sz val="11"/>
        <color rgb="FF333333"/>
        <rFont val="Arial"/>
        <family val="2"/>
      </rPr>
      <t xml:space="preserve"> , à l’ archiprêtre </t>
    </r>
    <r>
      <rPr>
        <i/>
        <sz val="11"/>
        <color rgb="FF333333"/>
        <rFont val="Arial"/>
        <family val="2"/>
      </rPr>
      <t>Jaques</t>
    </r>
    <r>
      <rPr>
        <sz val="11"/>
        <color rgb="FF333333"/>
        <rFont val="Arial"/>
        <family val="2"/>
      </rPr>
      <t xml:space="preserve"> , d’ avoir souhaité la mort de son pere , et que le confesseur </t>
    </r>
    <r>
      <rPr>
        <i/>
        <sz val="11"/>
        <color rgb="FF333333"/>
        <rFont val="Arial"/>
        <family val="2"/>
      </rPr>
      <t>Jaques</t>
    </r>
    <r>
      <rPr>
        <sz val="11"/>
        <color rgb="FF333333"/>
        <rFont val="Arial"/>
        <family val="2"/>
      </rPr>
      <t xml:space="preserve"> lui avait répondu : </t>
    </r>
    <r>
      <rPr>
        <i/>
        <sz val="11"/>
        <color rgb="FF333333"/>
        <rFont val="Arial"/>
        <family val="2"/>
      </rPr>
      <t>Dieu vous le pardonnera , nous lui en</t>
    </r>
    <r>
      <rPr>
        <sz val="11"/>
        <color rgb="FF333333"/>
        <rFont val="Arial"/>
        <family val="2"/>
      </rPr>
      <t xml:space="preserve"> </t>
    </r>
    <r>
      <rPr>
        <i/>
        <sz val="11"/>
        <color rgb="FF333333"/>
        <rFont val="Arial"/>
        <family val="2"/>
      </rPr>
      <t>souhaitons autant</t>
    </r>
    <r>
      <rPr>
        <sz val="11"/>
        <color rgb="FF333333"/>
        <rFont val="Arial"/>
        <family val="2"/>
      </rPr>
      <t xml:space="preserve"> .</t>
    </r>
  </si>
  <si>
    <r>
      <t xml:space="preserve">Luther , tenant d’ une main les livres sacrés , montrait de l’ autre le droit que s’ arrogeait le pape d’ absoudre du crime et d’ en vendre le pardon ; l’ insolent despotisme qu’ il exerçait sur les évêques , longtemps ses égaux ; la cène fraternelle des premiers chrétiens , devenue , sous le nom de </t>
    </r>
    <r>
      <rPr>
        <i/>
        <sz val="11"/>
        <color rgb="FF333333"/>
        <rFont val="Arial"/>
        <family val="2"/>
      </rPr>
      <t>messe</t>
    </r>
    <r>
      <rPr>
        <sz val="11"/>
        <color rgb="FF333333"/>
        <rFont val="Arial"/>
        <family val="2"/>
      </rPr>
      <t xml:space="preserve"> , une espèce d’ opération magique et un objet de commerce ; les prêtres condamnés à la corruption d’ un célibat irrévocable ; cette loi barbare ou scandaleuse s’ étendant à ces moines , à ces religieuses , dont l’ ambition pontificale avait inondé et souillé l’ église ; tous les secrets des laïques , livrés par la </t>
    </r>
    <r>
      <rPr>
        <b/>
        <sz val="11"/>
        <color rgb="FFC00000"/>
        <rFont val="Arial"/>
        <family val="2"/>
      </rPr>
      <t>confession</t>
    </r>
    <r>
      <rPr>
        <sz val="11"/>
        <color rgb="FFC00000"/>
        <rFont val="Arial"/>
        <family val="2"/>
      </rPr>
      <t xml:space="preserve"> </t>
    </r>
    <r>
      <rPr>
        <sz val="11"/>
        <color rgb="FF333333"/>
        <rFont val="Arial"/>
        <family val="2"/>
      </rPr>
      <t xml:space="preserve">aux intrigues et aux passions des prêtres ; </t>
    </r>
    <r>
      <rPr>
        <sz val="11"/>
        <color rgb="FF000000"/>
        <rFont val="Calibri"/>
        <family val="2"/>
        <scheme val="minor"/>
      </rPr>
      <t>Dieu</t>
    </r>
    <r>
      <rPr>
        <sz val="11"/>
        <color rgb="FF333333"/>
        <rFont val="Arial"/>
        <family val="2"/>
      </rPr>
      <t xml:space="preserve"> lui - même , enfin , conservant à peine une faible portion dans ces adorations prodiguées à du pain , à des hommes , à des ossements ou à des statues .</t>
    </r>
  </si>
  <si>
    <r>
      <t xml:space="preserve">Pourquoi donc la </t>
    </r>
    <r>
      <rPr>
        <b/>
        <sz val="11"/>
        <color rgb="FFCC3300"/>
        <rFont val="Arial"/>
        <family val="2"/>
      </rPr>
      <t>confession</t>
    </r>
    <r>
      <rPr>
        <sz val="11"/>
        <color rgb="FF333333"/>
        <rFont val="Arial"/>
        <family val="2"/>
      </rPr>
      <t xml:space="preserve"> de la jeune fille est - elle plus longue?</t>
    </r>
  </si>
  <si>
    <r>
      <t xml:space="preserve">Pénitence pendant qu’ il est temps : fléchissons la face du juge , prévenons - la par la </t>
    </r>
    <r>
      <rPr>
        <b/>
        <sz val="11"/>
        <color rgb="FFCC3300"/>
        <rFont val="Arial"/>
        <family val="2"/>
      </rPr>
      <t>confession</t>
    </r>
    <r>
      <rPr>
        <sz val="11"/>
        <color rgb="FF333333"/>
        <rFont val="Arial"/>
        <family val="2"/>
      </rPr>
      <t xml:space="preserve"> de nos péchez ; </t>
    </r>
  </si>
  <si>
    <r>
      <t xml:space="preserve">Jurez - moi , par la sainte obéissance , qu’ il a été tout employé à écrire votre </t>
    </r>
    <r>
      <rPr>
        <b/>
        <sz val="11"/>
        <color rgb="FFCC3300"/>
        <rFont val="Arial"/>
        <family val="2"/>
      </rPr>
      <t>confession</t>
    </r>
    <r>
      <rPr>
        <sz val="11"/>
        <color rgb="FF333333"/>
        <rFont val="Arial"/>
        <family val="2"/>
      </rPr>
      <t xml:space="preserve"> , et que vous ne l’ avez plus .</t>
    </r>
  </si>
  <si>
    <r>
      <t xml:space="preserve">Depuis les femmes de cour , qui y sont cavées à fond , j’ ai fini les religieuses et les filles d’ opera ; j’ en suis par occasion aux moines ; de là je me marierai , puis je ferai peut - être un petit tour aux enfers ( où je coucherai avec </t>
    </r>
    <r>
      <rPr>
        <sz val="11"/>
        <color rgb="FF000000"/>
        <rFont val="Calibri"/>
        <family val="2"/>
        <scheme val="minor"/>
      </rPr>
      <t>Proserpine</t>
    </r>
    <r>
      <rPr>
        <sz val="11"/>
        <color rgb="FF333333"/>
        <rFont val="Arial"/>
        <family val="2"/>
      </rPr>
      <t xml:space="preserve"> , ) pour y entendre de drôles de </t>
    </r>
    <r>
      <rPr>
        <b/>
        <sz val="11"/>
        <color rgb="FFCC3300"/>
        <rFont val="Arial"/>
        <family val="2"/>
      </rPr>
      <t>confessions</t>
    </r>
    <r>
      <rPr>
        <sz val="11"/>
        <color rgb="FF333333"/>
        <rFont val="Arial"/>
        <family val="2"/>
      </rPr>
      <t xml:space="preserve"> ... tout ce que je puis te dire , c’ est que c’ est une folie singulièrement neuve , et que je ne puis pas relire sans rire .</t>
    </r>
  </si>
  <si>
    <r>
      <t xml:space="preserve">j’ ai assisté ces jours - ci à une </t>
    </r>
    <r>
      <rPr>
        <b/>
        <sz val="11"/>
        <color rgb="FFCC3300"/>
        <rFont val="Arial"/>
        <family val="2"/>
      </rPr>
      <t>confession</t>
    </r>
    <r>
      <rPr>
        <sz val="11"/>
        <color rgb="FF333333"/>
        <rFont val="Arial"/>
        <family val="2"/>
      </rPr>
      <t xml:space="preserve"> curieuse ...</t>
    </r>
  </si>
  <si>
    <r>
      <t xml:space="preserve">Puis l’ agonie , et la femme disant à </t>
    </r>
    <r>
      <rPr>
        <sz val="11"/>
        <color rgb="FF000000"/>
        <rFont val="Calibri"/>
        <family val="2"/>
        <scheme val="minor"/>
      </rPr>
      <t>Penguilly</t>
    </r>
    <r>
      <rPr>
        <sz val="11"/>
        <color rgb="FF333333"/>
        <rFont val="Arial"/>
        <family val="2"/>
      </rPr>
      <t xml:space="preserve"> : "en cas de mort , tout le monde peut baptiser et donner l’ absolution" , et le force à écouter sa </t>
    </r>
    <r>
      <rPr>
        <b/>
        <sz val="11"/>
        <color rgb="FFCC3300"/>
        <rFont val="Arial"/>
        <family val="2"/>
      </rPr>
      <t>confession</t>
    </r>
    <r>
      <rPr>
        <sz val="11"/>
        <color rgb="FF333333"/>
        <rFont val="Arial"/>
        <family val="2"/>
      </rPr>
      <t xml:space="preserve"> : fille d’ un marchand du faubourg </t>
    </r>
    <r>
      <rPr>
        <sz val="11"/>
        <color rgb="FF000000"/>
        <rFont val="Calibri"/>
        <family val="2"/>
        <scheme val="minor"/>
      </rPr>
      <t>Saint</t>
    </r>
    <r>
      <rPr>
        <sz val="11"/>
        <color rgb="FF333333"/>
        <rFont val="Arial"/>
        <family val="2"/>
      </rPr>
      <t xml:space="preserve"> - Antoine , enlevée à treize ans , des enfants dans les quatre bouts du monde .</t>
    </r>
  </si>
  <si>
    <r>
      <t xml:space="preserve">Et la nuit venue , sous sa lampe fumeuse , il remuait d’ une main ennuyée un tas de lettres au vélin couvert de fines écritures penchées qui demandaient une </t>
    </r>
    <r>
      <rPr>
        <b/>
        <sz val="11"/>
        <color rgb="FFCC3300"/>
        <rFont val="Arial"/>
        <family val="2"/>
      </rPr>
      <t>confession</t>
    </r>
    <r>
      <rPr>
        <sz val="11"/>
        <color rgb="FF333333"/>
        <rFont val="Arial"/>
        <family val="2"/>
      </rPr>
      <t xml:space="preserve"> avec des termes de rendez - vous .</t>
    </r>
    <r>
      <rPr>
        <sz val="11"/>
        <color rgb="FF000000"/>
        <rFont val="Calibri"/>
        <family val="2"/>
        <scheme val="minor"/>
      </rPr>
      <t xml:space="preserve"> </t>
    </r>
  </si>
  <si>
    <r>
      <t xml:space="preserve">Mais au bout de sa </t>
    </r>
    <r>
      <rPr>
        <b/>
        <sz val="11"/>
        <color rgb="FFCC3300"/>
        <rFont val="Arial"/>
        <family val="2"/>
      </rPr>
      <t>confession</t>
    </r>
    <r>
      <rPr>
        <sz val="11"/>
        <color rgb="FF333333"/>
        <rFont val="Arial"/>
        <family val="2"/>
      </rPr>
      <t xml:space="preserve"> que , dans son innocence , </t>
    </r>
    <r>
      <rPr>
        <sz val="11"/>
        <color rgb="FF000000"/>
        <rFont val="Calibri"/>
        <family val="2"/>
        <scheme val="minor"/>
      </rPr>
      <t>Richepin</t>
    </r>
    <r>
      <rPr>
        <sz val="11"/>
        <color rgb="FF333333"/>
        <rFont val="Arial"/>
        <family val="2"/>
      </rPr>
      <t xml:space="preserve"> croyait effroyable , le confesseur des chenapans sortit de son confessionnal , l’ embrassa , lui dit : "je t’ administrerai le </t>
    </r>
    <r>
      <rPr>
        <i/>
        <sz val="11"/>
        <color rgb="FF333333"/>
        <rFont val="Arial"/>
        <family val="2"/>
      </rPr>
      <t>coup de torchon</t>
    </r>
    <r>
      <rPr>
        <sz val="11"/>
        <color rgb="FF333333"/>
        <rFont val="Arial"/>
        <family val="2"/>
      </rPr>
      <t xml:space="preserve"> - l’ absolution - samedi et nous mangerons ensemble le bon </t>
    </r>
    <r>
      <rPr>
        <sz val="11"/>
        <color rgb="FF000000"/>
        <rFont val="Calibri"/>
        <family val="2"/>
        <scheme val="minor"/>
      </rPr>
      <t>Dieu</t>
    </r>
    <r>
      <rPr>
        <sz val="11"/>
        <color rgb="FF333333"/>
        <rFont val="Arial"/>
        <family val="2"/>
      </rPr>
      <t xml:space="preserve"> dimanche ."</t>
    </r>
  </si>
  <si>
    <r>
      <t xml:space="preserve">Fallait - il la laisser mourir sans </t>
    </r>
    <r>
      <rPr>
        <b/>
        <sz val="11"/>
        <color rgb="FFCC3300"/>
        <rFont val="Arial"/>
        <family val="2"/>
      </rPr>
      <t>confession</t>
    </r>
    <r>
      <rPr>
        <sz val="11"/>
        <color rgb="FF333333"/>
        <rFont val="Arial"/>
        <family val="2"/>
      </rPr>
      <t>?</t>
    </r>
  </si>
  <si>
    <r>
      <t xml:space="preserve">Songe à la présence du scrutateur des pensées , à l’ anathème dont l’ église menace une </t>
    </r>
    <r>
      <rPr>
        <b/>
        <sz val="11"/>
        <color rgb="FFCC3300"/>
        <rFont val="Arial"/>
        <family val="2"/>
      </rPr>
      <t>confession</t>
    </r>
    <r>
      <rPr>
        <sz val="11"/>
        <color rgb="FF333333"/>
        <rFont val="Arial"/>
        <family val="2"/>
      </rPr>
      <t xml:space="preserve"> trompeuse : c’ est un péché qui donne la mort éternelle , et que le saint - esprit a frappé de sa malédiction .</t>
    </r>
  </si>
  <si>
    <r>
      <t xml:space="preserve">Vous avez bien réussi à creuser votre estomac , à irriter votre cerveau , à déranger la combinaison harmonieuse de vos organes ; mais vous n’ avez pas réduit comme moi votre corps à un rôle passif ; vous n’ en êtes pas venu au point de subir l’ épreuve dont je parle et d’ aller immédiatement communier sans </t>
    </r>
    <r>
      <rPr>
        <b/>
        <sz val="11"/>
        <color rgb="FFCC3300"/>
        <rFont val="Arial"/>
        <family val="2"/>
      </rPr>
      <t xml:space="preserve">confession ; </t>
    </r>
    <r>
      <rPr>
        <sz val="11"/>
        <color rgb="FF333333"/>
        <rFont val="Arial"/>
        <family val="2"/>
      </rPr>
      <t>vous n’ avez obtenu pour résultat qu’ un lent suicide physique , c’ est - à - dire une action que votre religion condamne comme un crime affreux , et vous êtes sous l’ empire des mauvais désirs , comme aux premiers jours de votre pénitence .</t>
    </r>
  </si>
  <si>
    <r>
      <t xml:space="preserve">Que parlez - vous de remords , de faute , d’ appréhensions vagues et de </t>
    </r>
    <r>
      <rPr>
        <b/>
        <sz val="11"/>
        <color rgb="FFCC3300"/>
        <rFont val="Arial"/>
        <family val="2"/>
      </rPr>
      <t>confession</t>
    </r>
    <r>
      <rPr>
        <sz val="11"/>
        <color rgb="FF333333"/>
        <rFont val="Arial"/>
        <family val="2"/>
      </rPr>
      <t>?</t>
    </r>
  </si>
  <si>
    <r>
      <t xml:space="preserve">Pour notre roman , la jeune bourgeoisie , un caractère de jeune homme fort , ayant vite vu la vie et les hommes , prenant le plus court pour arriver , ayant jugé qu’ un seul parti soutient ces hommes , le parti républicain ; allant deux ans à Rome et en rapportant une véritable </t>
    </r>
    <r>
      <rPr>
        <b/>
        <sz val="11"/>
        <color rgb="FFCC3300"/>
        <rFont val="Arial"/>
        <family val="2"/>
      </rPr>
      <t>confession</t>
    </r>
    <r>
      <rPr>
        <sz val="11"/>
        <color rgb="FF333333"/>
        <rFont val="Arial"/>
        <family val="2"/>
      </rPr>
      <t xml:space="preserve"> du système papal , mettant à jour tout ce que </t>
    </r>
    <r>
      <rPr>
        <sz val="11"/>
        <color rgb="FF000000"/>
        <rFont val="Calibri"/>
        <family val="2"/>
        <scheme val="minor"/>
      </rPr>
      <t>Saint</t>
    </r>
    <r>
      <rPr>
        <sz val="11"/>
        <color rgb="FF333333"/>
        <rFont val="Arial"/>
        <family val="2"/>
      </rPr>
      <t xml:space="preserve"> - Simon appelle le </t>
    </r>
    <r>
      <rPr>
        <i/>
        <sz val="11"/>
        <color rgb="FF333333"/>
        <rFont val="Arial"/>
        <family val="2"/>
      </rPr>
      <t>souterrain</t>
    </r>
    <r>
      <rPr>
        <sz val="11"/>
        <color rgb="FF333333"/>
        <rFont val="Arial"/>
        <family val="2"/>
      </rPr>
      <t xml:space="preserve"> et qu’ on pourrait appeler à </t>
    </r>
    <r>
      <rPr>
        <sz val="11"/>
        <color rgb="FF000000"/>
        <rFont val="Calibri"/>
        <family val="2"/>
        <scheme val="minor"/>
      </rPr>
      <t>Rome</t>
    </r>
    <r>
      <rPr>
        <sz val="11"/>
        <color rgb="FF333333"/>
        <rFont val="Arial"/>
        <family val="2"/>
      </rPr>
      <t xml:space="preserve"> les </t>
    </r>
    <r>
      <rPr>
        <i/>
        <sz val="11"/>
        <color rgb="FF333333"/>
        <rFont val="Arial"/>
        <family val="2"/>
      </rPr>
      <t xml:space="preserve">catacombes : </t>
    </r>
    <r>
      <rPr>
        <sz val="11"/>
        <color rgb="FF333333"/>
        <rFont val="Arial"/>
        <family val="2"/>
      </rPr>
      <t>immédiatement , homme sérieux , politique , etc .</t>
    </r>
    <r>
      <rPr>
        <sz val="11"/>
        <color rgb="FF000000"/>
        <rFont val="Calibri"/>
        <family val="2"/>
        <scheme val="minor"/>
      </rPr>
      <t xml:space="preserve"> </t>
    </r>
  </si>
  <si>
    <r>
      <t xml:space="preserve">Ce fut alors , qu’ entraîné par sa douce charité , reconnaissant en lui une profonde connaissance des moeurs de mon pays , pensant que le pardon du seul crime que j’ eusse commis pouvait peut - être descendre de ses lèvres si charitables , je lui racontai , sous le sceau de la </t>
    </r>
    <r>
      <rPr>
        <b/>
        <sz val="11"/>
        <color rgb="FFCC3300"/>
        <rFont val="Arial"/>
        <family val="2"/>
      </rPr>
      <t>confession</t>
    </r>
    <r>
      <rPr>
        <sz val="11"/>
        <color rgb="FF333333"/>
        <rFont val="Arial"/>
        <family val="2"/>
      </rPr>
      <t xml:space="preserve"> , l’ aventure d’ </t>
    </r>
    <r>
      <rPr>
        <sz val="11"/>
        <color rgb="FF000000"/>
        <rFont val="Calibri"/>
        <family val="2"/>
        <scheme val="minor"/>
      </rPr>
      <t>Auteuil</t>
    </r>
    <r>
      <rPr>
        <sz val="11"/>
        <color rgb="FF333333"/>
        <rFont val="Arial"/>
        <family val="2"/>
      </rPr>
      <t xml:space="preserve"> dans tous ses détails .</t>
    </r>
  </si>
  <si>
    <r>
      <t xml:space="preserve">Laisse - moi donc te faire une longue lettre qui me servira de </t>
    </r>
    <r>
      <rPr>
        <b/>
        <sz val="11"/>
        <color rgb="FFCC3300"/>
        <rFont val="Arial"/>
        <family val="2"/>
      </rPr>
      <t>confession</t>
    </r>
    <r>
      <rPr>
        <sz val="11"/>
        <color rgb="FF333333"/>
        <rFont val="Arial"/>
        <family val="2"/>
      </rPr>
      <t xml:space="preserve"> , et après laquelle tu me pardonneras , je l’ espère .</t>
    </r>
  </si>
  <si>
    <r>
      <t>Renaud</t>
    </r>
    <r>
      <rPr>
        <sz val="11"/>
        <color rgb="FF333333"/>
        <rFont val="Arial"/>
        <family val="2"/>
      </rPr>
      <t xml:space="preserve"> , dit - il , puis - je t’ entendre en </t>
    </r>
    <r>
      <rPr>
        <b/>
        <sz val="11"/>
        <color rgb="FFCC3300"/>
        <rFont val="Arial"/>
        <family val="2"/>
      </rPr>
      <t>confession</t>
    </r>
    <r>
      <rPr>
        <sz val="11"/>
        <color rgb="FF333333"/>
        <rFont val="Arial"/>
        <family val="2"/>
      </rPr>
      <t>?</t>
    </r>
  </si>
  <si>
    <r>
      <t xml:space="preserve">Ce chien , en chien poli et bien élevé , épargne l’ amour - propre du loup , qui , dans Phèdre , fait lui - même l’ humiliante </t>
    </r>
    <r>
      <rPr>
        <b/>
        <sz val="11"/>
        <color rgb="FFCC3300"/>
        <rFont val="Arial"/>
        <family val="2"/>
      </rPr>
      <t>confession</t>
    </r>
    <r>
      <rPr>
        <sz val="11"/>
        <color rgb="FF333333"/>
        <rFont val="Arial"/>
        <family val="2"/>
      </rPr>
      <t xml:space="preserve"> de sa misère .</t>
    </r>
  </si>
  <si>
    <r>
      <t xml:space="preserve">je lui fis alors ma </t>
    </r>
    <r>
      <rPr>
        <b/>
        <sz val="11"/>
        <color rgb="FFCC3300"/>
        <rFont val="Arial"/>
        <family val="2"/>
      </rPr>
      <t>confession</t>
    </r>
    <r>
      <rPr>
        <sz val="11"/>
        <color rgb="FF333333"/>
        <rFont val="Arial"/>
        <family val="2"/>
      </rPr>
      <t xml:space="preserve"> complète : l’ entretien avec sa femme entendu derrière la porte ; - le silence exigé par </t>
    </r>
    <r>
      <rPr>
        <sz val="11"/>
        <color rgb="FF000000"/>
        <rFont val="Calibri"/>
        <family val="2"/>
        <scheme val="minor"/>
      </rPr>
      <t>Mme</t>
    </r>
    <r>
      <rPr>
        <sz val="11"/>
        <color rgb="FF333333"/>
        <rFont val="Arial"/>
        <family val="2"/>
      </rPr>
      <t xml:space="preserve"> </t>
    </r>
    <r>
      <rPr>
        <sz val="11"/>
        <color rgb="FF000000"/>
        <rFont val="Calibri"/>
        <family val="2"/>
        <scheme val="minor"/>
      </rPr>
      <t>Ortègue</t>
    </r>
    <r>
      <rPr>
        <sz val="11"/>
        <color rgb="FF333333"/>
        <rFont val="Arial"/>
        <family val="2"/>
      </rPr>
      <t xml:space="preserve"> ; - mes sentiments depuis lors ; - comment j’ avais espéré qu’ il renoncerait de lui - même à l’ horrible projet ; - mon éveil quand il m’ avait pressé de rédiger en quelques heures ses dernières notes de clinique ; - mon soupçon grandissant , avec la visite du notaire et devant l’ absence de </t>
    </r>
    <r>
      <rPr>
        <sz val="11"/>
        <color rgb="FF000000"/>
        <rFont val="Calibri"/>
        <family val="2"/>
        <scheme val="minor"/>
      </rPr>
      <t>Mme</t>
    </r>
    <r>
      <rPr>
        <sz val="11"/>
        <color rgb="FF333333"/>
        <rFont val="Arial"/>
        <family val="2"/>
      </rPr>
      <t xml:space="preserve"> </t>
    </r>
    <r>
      <rPr>
        <sz val="11"/>
        <color rgb="FF000000"/>
        <rFont val="Calibri"/>
        <family val="2"/>
        <scheme val="minor"/>
      </rPr>
      <t>Ortègue</t>
    </r>
    <r>
      <rPr>
        <sz val="11"/>
        <color rgb="FF333333"/>
        <rFont val="Arial"/>
        <family val="2"/>
      </rPr>
      <t xml:space="preserve"> ... et je conclus : - " je me suis dit : si la chose est vraie , elle est chez elle . </t>
    </r>
    <r>
      <rPr>
        <sz val="11"/>
        <color rgb="FF000000"/>
        <rFont val="Calibri"/>
        <family val="2"/>
        <scheme val="minor"/>
      </rPr>
      <t xml:space="preserve">J’ y suis allé , tout simplement . </t>
    </r>
  </si>
  <si>
    <r>
      <t xml:space="preserve">Maurice , faisant un effort sur lui - même et reprenant sa </t>
    </r>
    <r>
      <rPr>
        <b/>
        <sz val="11"/>
        <color rgb="FFC00000"/>
        <rFont val="Calibri"/>
        <family val="2"/>
        <scheme val="minor"/>
      </rPr>
      <t>confession</t>
    </r>
    <r>
      <rPr>
        <sz val="11"/>
        <color rgb="FF000000"/>
        <rFont val="Calibri"/>
        <family val="2"/>
        <scheme val="minor"/>
      </rPr>
      <t xml:space="preserve"> . - Tout à coup , je m’ aperçus que le Christ me ressemblait ; oui , mon père , le Christ c’ était moi! Quel sacrilège! Quel péché d’ orgueil!</t>
    </r>
  </si>
  <si>
    <r>
      <t xml:space="preserve">Et que toute dénonciation soit précédée d’ une </t>
    </r>
    <r>
      <rPr>
        <b/>
        <sz val="11"/>
        <color rgb="FFCC3300"/>
        <rFont val="Arial"/>
        <family val="2"/>
      </rPr>
      <t>confession</t>
    </r>
    <r>
      <rPr>
        <sz val="11"/>
        <color rgb="FF333333"/>
        <rFont val="Arial"/>
        <family val="2"/>
      </rPr>
      <t xml:space="preserve"> pour nous autres , - disons , chacun : pour moi - même , afin qu’ il n’ y ait pas encore dans le “ nous autres ” une ambiguïté et une échappatoire .</t>
    </r>
  </si>
  <si>
    <r>
      <t xml:space="preserve">Et de la </t>
    </r>
    <r>
      <rPr>
        <b/>
        <sz val="11"/>
        <color rgb="FFCC3300"/>
        <rFont val="Arial"/>
        <family val="2"/>
      </rPr>
      <t>confession</t>
    </r>
    <r>
      <rPr>
        <sz val="11"/>
        <color rgb="FF333333"/>
        <rFont val="Arial"/>
        <family val="2"/>
      </rPr>
      <t xml:space="preserve"> de l’ évêque , mon père , que pensez - vous?</t>
    </r>
  </si>
  <si>
    <r>
      <t xml:space="preserve">sais - tu un secret que je veux te </t>
    </r>
    <r>
      <rPr>
        <b/>
        <sz val="11"/>
        <color rgb="FFCC3300"/>
        <rFont val="Arial"/>
        <family val="2"/>
      </rPr>
      <t xml:space="preserve">confier ; </t>
    </r>
    <r>
      <rPr>
        <sz val="11"/>
        <color rgb="FF333333"/>
        <rFont val="Arial"/>
        <family val="2"/>
      </rPr>
      <t xml:space="preserve">c’ est qu’ il y a ici quelque part dans un coin qui m’ est inconnu , un certain poisson qui s’ appelle Dauphin ; </t>
    </r>
  </si>
  <si>
    <r>
      <t xml:space="preserve">Des gens vous promettent le secret , et ils le révèlent eux - mêmes , et à leur insu ; ils ne remuent pas les lèvres , et on les entend ; on lit sur leur front et dans leurs yeux , on voit au travers de leur poitrine , ils sont transparents . d’ autres ne disent pas précisément une chose qui leur a été </t>
    </r>
    <r>
      <rPr>
        <b/>
        <sz val="11"/>
        <color rgb="FFCC3300"/>
        <rFont val="Arial"/>
        <family val="2"/>
      </rPr>
      <t xml:space="preserve">confiée ; </t>
    </r>
    <r>
      <rPr>
        <sz val="11"/>
        <color rgb="FF333333"/>
        <rFont val="Arial"/>
        <family val="2"/>
      </rPr>
      <t>mais ils parlent et agissent de manière qu’ on la découvre de soi - même .</t>
    </r>
  </si>
  <si>
    <r>
      <t xml:space="preserve">La marquise voulut m’ engager pendant le jour à poursuivre nos entretiens , mais je luy representay que nous ne devions </t>
    </r>
    <r>
      <rPr>
        <b/>
        <sz val="11"/>
        <color rgb="FFCC3300"/>
        <rFont val="Arial"/>
        <family val="2"/>
      </rPr>
      <t>confier</t>
    </r>
    <r>
      <rPr>
        <sz val="11"/>
        <color rgb="FF333333"/>
        <rFont val="Arial"/>
        <family val="2"/>
      </rPr>
      <t xml:space="preserve"> de telles réveries qu’ à la lune et aux étoiles , puis qu’ aussi - bien elles en estoient l’ objet .</t>
    </r>
  </si>
  <si>
    <r>
      <t xml:space="preserve">N’ avez - vous point au roi </t>
    </r>
    <r>
      <rPr>
        <b/>
        <sz val="11"/>
        <color rgb="FFCC3300"/>
        <rFont val="Arial"/>
        <family val="2"/>
      </rPr>
      <t>confié</t>
    </r>
    <r>
      <rPr>
        <sz val="11"/>
        <color rgb="FF333333"/>
        <rFont val="Arial"/>
        <family val="2"/>
      </rPr>
      <t xml:space="preserve"> vos ennuis?</t>
    </r>
  </si>
  <si>
    <r>
      <t xml:space="preserve">Combien de fois me suis - je moquée des larmes et des soupirs de quelques bergères qui me </t>
    </r>
    <r>
      <rPr>
        <b/>
        <sz val="11"/>
        <color rgb="FFCC3300"/>
        <rFont val="Arial"/>
        <family val="2"/>
      </rPr>
      <t>confiaient</t>
    </r>
    <r>
      <rPr>
        <sz val="11"/>
        <color rgb="FF333333"/>
        <rFont val="Arial"/>
        <family val="2"/>
      </rPr>
      <t xml:space="preserve"> leurs amours!</t>
    </r>
  </si>
  <si>
    <r>
      <t xml:space="preserve">Il y a des régles là - dessus ; c’ est une foiblesse : excusez - là , madame , je sçais son secret , je vous le </t>
    </r>
    <r>
      <rPr>
        <b/>
        <sz val="11"/>
        <color rgb="FFCC3300"/>
        <rFont val="Arial"/>
        <family val="2"/>
      </rPr>
      <t>confie</t>
    </r>
    <r>
      <rPr>
        <sz val="11"/>
        <color rgb="FF333333"/>
        <rFont val="Arial"/>
        <family val="2"/>
      </rPr>
      <t xml:space="preserve"> pour son bien ; et dès qu’ il vous l’ aura dit lui - même , oh! </t>
    </r>
    <r>
      <rPr>
        <sz val="11"/>
        <color rgb="FF000000"/>
        <rFont val="Calibri"/>
        <family val="2"/>
        <scheme val="minor"/>
      </rPr>
      <t>Ce sera bien le plus aimable homme du monde .</t>
    </r>
  </si>
  <si>
    <r>
      <t xml:space="preserve">Est - il possible que ce monstre dans son impassibilité ne sente pas à quel point mon honneur , ma gloire , ( dont je me fiche ) , et mon plaisir , et celui de mes amis ( dont je me soucie beaucoup ) , sont intéressés dans l’ affaire que je lui ai </t>
    </r>
    <r>
      <rPr>
        <b/>
        <sz val="11"/>
        <color rgb="FFCC3300"/>
        <rFont val="Arial"/>
        <family val="2"/>
      </rPr>
      <t>confiée</t>
    </r>
    <r>
      <rPr>
        <sz val="11"/>
        <color rgb="FF333333"/>
        <rFont val="Arial"/>
        <family val="2"/>
      </rPr>
      <t xml:space="preserve"> , et combien je suis impatient d’ apprendre qu’ enfin la pacotille ait doublé le cap , et passé le terrible défilé de la </t>
    </r>
    <r>
      <rPr>
        <i/>
        <sz val="11"/>
        <color rgb="FF333333"/>
        <rFont val="Arial"/>
        <family val="2"/>
      </rPr>
      <t>révision</t>
    </r>
    <r>
      <rPr>
        <sz val="11"/>
        <color rgb="FF333333"/>
        <rFont val="Arial"/>
        <family val="2"/>
      </rPr>
      <t>?</t>
    </r>
  </si>
  <si>
    <r>
      <t xml:space="preserve">Ce fut alors qu’ il voulut sçavoir tout de son domestique : celui - ci le lui raconta fidélement ; le drôle trouvoit son orgueil flatté à tracer ses avantages contre son maître : il en reçut son pardon ; mais le président eut beaucoup de difficulté à ne se pas brouiller avec moi , parce que je ne lui avois pas </t>
    </r>
    <r>
      <rPr>
        <b/>
        <sz val="11"/>
        <color rgb="FFCC3300"/>
        <rFont val="Arial"/>
        <family val="2"/>
      </rPr>
      <t>confié</t>
    </r>
    <r>
      <rPr>
        <sz val="11"/>
        <color rgb="FF333333"/>
        <rFont val="Arial"/>
        <family val="2"/>
      </rPr>
      <t xml:space="preserve"> mon secret , et que je l’ avois exposé à des démarches qui avoient tourné à son désavantage .</t>
    </r>
  </si>
  <si>
    <r>
      <t xml:space="preserve">Devais - je lui </t>
    </r>
    <r>
      <rPr>
        <b/>
        <sz val="11"/>
        <color rgb="FFCC3300"/>
        <rFont val="Arial"/>
        <family val="2"/>
      </rPr>
      <t>confier</t>
    </r>
    <r>
      <rPr>
        <sz val="11"/>
        <color rgb="FF333333"/>
        <rFont val="Arial"/>
        <family val="2"/>
      </rPr>
      <t xml:space="preserve"> les raisons qui m’ avaient porté à louer avec opiniâtreté une femme si digne de mépris?</t>
    </r>
  </si>
  <si>
    <r>
      <t xml:space="preserve">Le désordre affreux où étaient ses affaires lui en fit </t>
    </r>
    <r>
      <rPr>
        <b/>
        <i/>
        <sz val="11"/>
        <color rgb="FFCC3300"/>
        <rFont val="Arial"/>
        <family val="2"/>
      </rPr>
      <t>confier</t>
    </r>
    <r>
      <rPr>
        <i/>
        <sz val="11"/>
        <color rgb="FF333333"/>
        <rFont val="Arial"/>
        <family val="2"/>
      </rPr>
      <t xml:space="preserve"> une partie à sa belle - mère , implorant son crédit auprès de M . de Bernon pour acquitter ses dettes .</t>
    </r>
  </si>
  <si>
    <r>
      <t xml:space="preserve">Les disgraces publiques ne se dissimulent pas ; et je ne parlois que de choses que le dernier de mes sujets sçait aussi - bien que moi - même ; mais je crois en avoir éprouvé de particulieres , qui sont de nature , non - seulement à n’ être pas racontées à tout le monde , mais dont même , pour peu qu’ on soit sage , le soupçon ne se </t>
    </r>
    <r>
      <rPr>
        <b/>
        <sz val="11"/>
        <color rgb="FFCC3300"/>
        <rFont val="Arial"/>
        <family val="2"/>
      </rPr>
      <t>confie</t>
    </r>
    <r>
      <rPr>
        <sz val="11"/>
        <color rgb="FF333333"/>
        <rFont val="Arial"/>
        <family val="2"/>
      </rPr>
      <t xml:space="preserve"> à personne , et sur lesquelles cependant , je vous parlerai à coeur ouvert .</t>
    </r>
  </si>
  <si>
    <r>
      <t xml:space="preserve">Jamais </t>
    </r>
    <r>
      <rPr>
        <sz val="11"/>
        <color rgb="FF000000"/>
        <rFont val="Calibri"/>
        <family val="2"/>
        <scheme val="minor"/>
      </rPr>
      <t>Leuwen</t>
    </r>
    <r>
      <rPr>
        <sz val="11"/>
        <color rgb="FF333333"/>
        <rFont val="Arial"/>
        <family val="2"/>
      </rPr>
      <t xml:space="preserve"> n’ osa lui </t>
    </r>
    <r>
      <rPr>
        <b/>
        <sz val="11"/>
        <color rgb="FFCC3300"/>
        <rFont val="Arial"/>
        <family val="2"/>
      </rPr>
      <t>confier</t>
    </r>
    <r>
      <rPr>
        <sz val="11"/>
        <color rgb="FF333333"/>
        <rFont val="Arial"/>
        <family val="2"/>
      </rPr>
      <t xml:space="preserve"> le propos de </t>
    </r>
    <r>
      <rPr>
        <sz val="11"/>
        <color rgb="FF000000"/>
        <rFont val="Calibri"/>
        <family val="2"/>
        <scheme val="minor"/>
      </rPr>
      <t>Bouchard</t>
    </r>
    <r>
      <rPr>
        <sz val="11"/>
        <color rgb="FF333333"/>
        <rFont val="Arial"/>
        <family val="2"/>
      </rPr>
      <t xml:space="preserve"> sur le lieutenant - colonel de hussards et l’ absence de toute feinte était si complète entre eux que deux fois ce sujet , approché par hasard , fut sur le point de les brouiller .</t>
    </r>
  </si>
  <si>
    <r>
      <t xml:space="preserve">Si pourtant , se disait - il le lendemain soir , en se promenant par les rues de Pétersbourg , si la vieille comtesse me </t>
    </r>
    <r>
      <rPr>
        <b/>
        <sz val="11"/>
        <color rgb="FFCC3300"/>
        <rFont val="Arial"/>
        <family val="2"/>
      </rPr>
      <t>confiait</t>
    </r>
    <r>
      <rPr>
        <sz val="11"/>
        <color rgb="FF333333"/>
        <rFont val="Arial"/>
        <family val="2"/>
      </rPr>
      <t xml:space="preserve"> son secret!</t>
    </r>
  </si>
  <si>
    <r>
      <t xml:space="preserve">Or , si V ( otre ) terrain est toujours à vendre , je viens vous </t>
    </r>
    <r>
      <rPr>
        <b/>
        <sz val="11"/>
        <color rgb="FFCC3300"/>
        <rFont val="Arial"/>
        <family val="2"/>
      </rPr>
      <t>confier</t>
    </r>
    <r>
      <rPr>
        <sz val="11"/>
        <color rgb="FF333333"/>
        <rFont val="Arial"/>
        <family val="2"/>
      </rPr>
      <t xml:space="preserve"> assez bonnassement qu’ il me conviendrait de l’ acquérir et que je vous donnerai par portions égales le pauvre argent du poète , afin de thésauriser un peu au lieu de dépenser les revenus incertains de ma plume .</t>
    </r>
  </si>
  <si>
    <r>
      <t xml:space="preserve">Quand </t>
    </r>
    <r>
      <rPr>
        <sz val="11"/>
        <color rgb="FF000000"/>
        <rFont val="Calibri"/>
        <family val="2"/>
        <scheme val="minor"/>
      </rPr>
      <t>M</t>
    </r>
    <r>
      <rPr>
        <sz val="11"/>
        <color rgb="FF333333"/>
        <rFont val="Arial"/>
        <family val="2"/>
      </rPr>
      <t xml:space="preserve"> </t>
    </r>
    <r>
      <rPr>
        <sz val="11"/>
        <color rgb="FF000000"/>
        <rFont val="Calibri"/>
        <family val="2"/>
        <scheme val="minor"/>
      </rPr>
      <t>Fauchelevent</t>
    </r>
    <r>
      <rPr>
        <sz val="11"/>
        <color rgb="FF333333"/>
        <rFont val="Arial"/>
        <family val="2"/>
      </rPr>
      <t xml:space="preserve"> était arrivé avec </t>
    </r>
    <r>
      <rPr>
        <sz val="11"/>
        <color rgb="FF000000"/>
        <rFont val="Calibri"/>
        <family val="2"/>
        <scheme val="minor"/>
      </rPr>
      <t>Cosette</t>
    </r>
    <r>
      <rPr>
        <sz val="11"/>
        <color rgb="FF333333"/>
        <rFont val="Arial"/>
        <family val="2"/>
      </rPr>
      <t xml:space="preserve"> , le portier n’ avait pu s’ empêcher de </t>
    </r>
    <r>
      <rPr>
        <b/>
        <sz val="11"/>
        <color rgb="FFCC3300"/>
        <rFont val="Arial"/>
        <family val="2"/>
      </rPr>
      <t>confier</t>
    </r>
    <r>
      <rPr>
        <sz val="11"/>
        <color rgb="FF333333"/>
        <rFont val="Arial"/>
        <family val="2"/>
      </rPr>
      <t xml:space="preserve"> à sa femme cet aparté : je ne sais pourquoi je me figure toujours que j’ ai déjà vu ce visage - là .</t>
    </r>
  </si>
  <si>
    <r>
      <t xml:space="preserve">Au cas où vous le croiriez , souvenez - vous que Sa Majesté , qui a eu la bonté de penser à nous en vous voyant , a remarqué , ceci m’ est </t>
    </r>
    <r>
      <rPr>
        <b/>
        <sz val="11"/>
        <color rgb="FFCC3300"/>
        <rFont val="Arial"/>
        <family val="2"/>
      </rPr>
      <t>confié</t>
    </r>
    <r>
      <rPr>
        <sz val="11"/>
        <color rgb="FF333333"/>
        <rFont val="Arial"/>
        <family val="2"/>
      </rPr>
      <t xml:space="preserve"> par un bon ami , que vous manquez de toilette et de représentation .</t>
    </r>
  </si>
  <si>
    <r>
      <t xml:space="preserve">Ce qui l’ indignait surtout , et beaucoup plus que toute cette affaire du costume , c’ était que , par faiblesse , il avait </t>
    </r>
    <r>
      <rPr>
        <b/>
        <sz val="11"/>
        <color rgb="FFCC3300"/>
        <rFont val="Arial"/>
        <family val="2"/>
      </rPr>
      <t>confié</t>
    </r>
    <r>
      <rPr>
        <sz val="11"/>
        <color rgb="FF333333"/>
        <rFont val="Arial"/>
        <family val="2"/>
      </rPr>
      <t xml:space="preserve"> à </t>
    </r>
    <r>
      <rPr>
        <sz val="11"/>
        <color rgb="FF000000"/>
        <rFont val="Calibri"/>
        <family val="2"/>
        <scheme val="minor"/>
      </rPr>
      <t>David</t>
    </r>
    <r>
      <rPr>
        <sz val="11"/>
        <color rgb="FF333333"/>
        <rFont val="Arial"/>
        <family val="2"/>
      </rPr>
      <t xml:space="preserve"> ses ennuis personnels , ou plutôt , </t>
    </r>
    <r>
      <rPr>
        <sz val="11"/>
        <color rgb="FF000000"/>
        <rFont val="Calibri"/>
        <family val="2"/>
        <scheme val="minor"/>
      </rPr>
      <t>David</t>
    </r>
    <r>
      <rPr>
        <sz val="11"/>
        <color rgb="FF333333"/>
        <rFont val="Arial"/>
        <family val="2"/>
      </rPr>
      <t xml:space="preserve"> lui avait soutiré des aveux alors qu’ ils se rendaient en ville ( à pied , par économie ) .</t>
    </r>
  </si>
  <si>
    <r>
      <t xml:space="preserve">La fâcheuse habitude que j’ ai prise ces temps derniers de publier dans la n . </t>
    </r>
    <r>
      <rPr>
        <sz val="11"/>
        <color rgb="FF000000"/>
        <rFont val="Calibri"/>
        <family val="2"/>
        <scheme val="minor"/>
      </rPr>
      <t xml:space="preserve">R . F . Quantité de pages de ce journal ( par impatience un peu et parce que je n’ écrivais plus rien d’ autre ) m’ a lentement détaché de lui comme d’ un ami indiscret à qui l’ on ne peut rien </t>
    </r>
    <r>
      <rPr>
        <b/>
        <sz val="11"/>
        <color rgb="FFCC3300"/>
        <rFont val="Calibri"/>
        <family val="2"/>
        <scheme val="minor"/>
      </rPr>
      <t>confier</t>
    </r>
    <r>
      <rPr>
        <sz val="11"/>
        <color rgb="FF000000"/>
        <rFont val="Calibri"/>
        <family val="2"/>
        <scheme val="minor"/>
      </rPr>
      <t xml:space="preserve"> qu’ aussitôt il ne le redise . </t>
    </r>
  </si>
  <si>
    <r>
      <t xml:space="preserve">De son côté , </t>
    </r>
    <r>
      <rPr>
        <sz val="11"/>
        <color rgb="FF000000"/>
        <rFont val="Calibri"/>
        <family val="2"/>
        <scheme val="minor"/>
      </rPr>
      <t>Tulacque</t>
    </r>
    <r>
      <rPr>
        <sz val="11"/>
        <color rgb="FF333333"/>
        <rFont val="Arial"/>
        <family val="2"/>
      </rPr>
      <t xml:space="preserve"> </t>
    </r>
    <r>
      <rPr>
        <b/>
        <sz val="11"/>
        <color rgb="FFCC3300"/>
        <rFont val="Arial"/>
        <family val="2"/>
      </rPr>
      <t>confie</t>
    </r>
    <r>
      <rPr>
        <sz val="11"/>
        <color rgb="FF333333"/>
        <rFont val="Arial"/>
        <family val="2"/>
      </rPr>
      <t xml:space="preserve"> au poilu qui est à côté de lui : - C’ morpion - là! </t>
    </r>
    <r>
      <rPr>
        <sz val="11"/>
        <color rgb="FF000000"/>
        <rFont val="Calibri"/>
        <family val="2"/>
        <scheme val="minor"/>
      </rPr>
      <t>Non , mais tu l’ as vu! Tu sais , y a pas à dire : ici on fréquente un tas d’ individus qu’ on sait pas qui c’ est .</t>
    </r>
  </si>
  <si>
    <r>
      <t xml:space="preserve">Ce que je vais fixer sur le papier n’ apprendrait pas grand - chose au seul ami avec lequel il m’ arrive encore de parler à coeur ouvert et pour le reste je sens bien que je n’ oserai jamais écrire ce que je </t>
    </r>
    <r>
      <rPr>
        <b/>
        <sz val="11"/>
        <color rgb="FFCC3300"/>
        <rFont val="Arial"/>
        <family val="2"/>
      </rPr>
      <t>confie</t>
    </r>
    <r>
      <rPr>
        <sz val="11"/>
        <color rgb="FF333333"/>
        <rFont val="Arial"/>
        <family val="2"/>
      </rPr>
      <t xml:space="preserve"> au bon </t>
    </r>
    <r>
      <rPr>
        <sz val="11"/>
        <color rgb="FF000000"/>
        <rFont val="Calibri"/>
        <family val="2"/>
        <scheme val="minor"/>
      </rPr>
      <t>Dieu</t>
    </r>
    <r>
      <rPr>
        <sz val="11"/>
        <color rgb="FF333333"/>
        <rFont val="Arial"/>
        <family val="2"/>
      </rPr>
      <t xml:space="preserve"> presque chaque matin sans honte .</t>
    </r>
  </si>
  <si>
    <r>
      <t xml:space="preserve">Va - t - il parler , va - t - il </t>
    </r>
    <r>
      <rPr>
        <b/>
        <sz val="11"/>
        <color rgb="FFCC3300"/>
        <rFont val="Arial"/>
        <family val="2"/>
      </rPr>
      <t>confier</t>
    </r>
    <r>
      <rPr>
        <sz val="11"/>
        <color rgb="FF333333"/>
        <rFont val="Arial"/>
        <family val="2"/>
      </rPr>
      <t xml:space="preserve"> à l’ </t>
    </r>
    <r>
      <rPr>
        <sz val="11"/>
        <color rgb="FF000000"/>
        <rFont val="Calibri"/>
        <family val="2"/>
        <scheme val="minor"/>
      </rPr>
      <t>Allemand</t>
    </r>
    <r>
      <rPr>
        <sz val="11"/>
        <color rgb="FF333333"/>
        <rFont val="Arial"/>
        <family val="2"/>
      </rPr>
      <t xml:space="preserve"> cet espoir qui l’ étouffe?</t>
    </r>
  </si>
  <si>
    <r>
      <t xml:space="preserve">J’ ai longuement examiné cette douloureuse histoire que tu aurais dû me </t>
    </r>
    <r>
      <rPr>
        <b/>
        <sz val="11"/>
        <color rgb="FFCC3300"/>
        <rFont val="Arial"/>
        <family val="2"/>
      </rPr>
      <t>confier</t>
    </r>
    <r>
      <rPr>
        <sz val="11"/>
        <color rgb="FF333333"/>
        <rFont val="Arial"/>
        <family val="2"/>
      </rPr>
      <t xml:space="preserve"> plus tôt , et j’ ai là - dessus quelques idées qu’ il ne m’ est pas possible de livrer aux hasards d’ une lettre .</t>
    </r>
  </si>
  <si>
    <r>
      <t xml:space="preserve">Nul doute que ce ne soit la nature qui nous dirige d’ abord suivant les penchants bons ou mauvais qu’ elle nous adonnés ; mais aussi faut - il </t>
    </r>
    <r>
      <rPr>
        <b/>
        <sz val="11"/>
        <color rgb="FFCC3300"/>
        <rFont val="Arial"/>
        <family val="2"/>
      </rPr>
      <t>convenir</t>
    </r>
    <r>
      <rPr>
        <sz val="11"/>
        <color rgb="FF333333"/>
        <rFont val="Arial"/>
        <family val="2"/>
      </rPr>
      <t xml:space="preserve"> qu’ elle a encore moins de pouvoir sur nous que l’ habitude ; car , pour si bon que soit la naturel , il se perd s’ il n’ est entretenu ; tandis que l’ habitude nous façonne toujours à sa manière en dépit de nos penchants naturels .</t>
    </r>
  </si>
  <si>
    <r>
      <t xml:space="preserve">Vous voulez que je vous croie , </t>
    </r>
    <r>
      <rPr>
        <sz val="11"/>
        <color rgb="FF000000"/>
        <rFont val="Calibri"/>
        <family val="2"/>
        <scheme val="minor"/>
      </rPr>
      <t>Don</t>
    </r>
    <r>
      <rPr>
        <sz val="11"/>
        <color rgb="FF333333"/>
        <rFont val="Arial"/>
        <family val="2"/>
      </rPr>
      <t xml:space="preserve"> </t>
    </r>
    <r>
      <rPr>
        <sz val="11"/>
        <color rgb="FF000000"/>
        <rFont val="Calibri"/>
        <family val="2"/>
        <scheme val="minor"/>
      </rPr>
      <t>Fernand</t>
    </r>
    <r>
      <rPr>
        <sz val="11"/>
        <color rgb="FF333333"/>
        <rFont val="Arial"/>
        <family val="2"/>
      </rPr>
      <t xml:space="preserve"> , lui dis - je , il semble que je suis trop opiniâtre de ne me pas rendre encore ; mais vous </t>
    </r>
    <r>
      <rPr>
        <b/>
        <sz val="11"/>
        <color rgb="FFCC3300"/>
        <rFont val="Arial"/>
        <family val="2"/>
      </rPr>
      <t>conviendrez</t>
    </r>
    <r>
      <rPr>
        <sz val="11"/>
        <color rgb="FF333333"/>
        <rFont val="Arial"/>
        <family val="2"/>
      </rPr>
      <t xml:space="preserve"> qu’ il est des choses dont il est permis de douter .</t>
    </r>
  </si>
  <si>
    <r>
      <t xml:space="preserve">Ne sera - ce pas retomber dans deux disputes inépuisables ; la </t>
    </r>
    <r>
      <rPr>
        <sz val="11"/>
        <color rgb="FF000000"/>
        <rFont val="Calibri"/>
        <family val="2"/>
        <scheme val="minor"/>
      </rPr>
      <t>I</t>
    </r>
    <r>
      <rPr>
        <sz val="11"/>
        <color rgb="FF333333"/>
        <rFont val="Arial"/>
        <family val="2"/>
      </rPr>
      <t xml:space="preserve"> sur le fond des diférens , car chaque parti prétend avoir la vérité de son côté ; de sorte qu’ avant que de </t>
    </r>
    <r>
      <rPr>
        <b/>
        <sz val="11"/>
        <color rgb="FFCC3300"/>
        <rFont val="Arial"/>
        <family val="2"/>
      </rPr>
      <t>convenir</t>
    </r>
    <r>
      <rPr>
        <sz val="11"/>
        <color rgb="FF333333"/>
        <rFont val="Arial"/>
        <family val="2"/>
      </rPr>
      <t xml:space="preserve"> qu’ il soit opiniâtre selon cette définition , il demandera qu’ on lui prouve que ce qu’ il refuse de croire est vrai , et quand est - ce qu’ on verra la fin de cela?</t>
    </r>
  </si>
  <si>
    <r>
      <t xml:space="preserve"> Si quelquefois on pleure , si on est ému , après avoir fait attention au génie et au caractère de ceux qui font pleurer , peut - être </t>
    </r>
    <r>
      <rPr>
        <b/>
        <sz val="11"/>
        <color rgb="FFCC3300"/>
        <rFont val="Arial"/>
        <family val="2"/>
      </rPr>
      <t>conviendra</t>
    </r>
    <r>
      <rPr>
        <sz val="11"/>
        <color rgb="FF333333"/>
        <rFont val="Arial"/>
        <family val="2"/>
      </rPr>
      <t xml:space="preserve"> - t - on que c’ est la matière qui se prêche elle - même , et notre intérêt le plus capital qui se fait sentir ; que c’ est moins une véritable éloquence que la ferme poitrine du missionnaire qui nous ébranle et qui cause en nous ces mouvements .</t>
    </r>
  </si>
  <si>
    <r>
      <t xml:space="preserve">Je l’ ai fait </t>
    </r>
    <r>
      <rPr>
        <b/>
        <sz val="11"/>
        <color rgb="FFCC3300"/>
        <rFont val="Arial"/>
        <family val="2"/>
      </rPr>
      <t>convenir</t>
    </r>
    <r>
      <rPr>
        <sz val="11"/>
        <color rgb="FF333333"/>
        <rFont val="Arial"/>
        <family val="2"/>
      </rPr>
      <t xml:space="preserve"> que </t>
    </r>
    <r>
      <rPr>
        <sz val="11"/>
        <color rgb="FF000000"/>
        <rFont val="Calibri"/>
        <family val="2"/>
        <scheme val="minor"/>
      </rPr>
      <t>Monsieur</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Saint</t>
    </r>
    <r>
      <rPr>
        <sz val="11"/>
        <color rgb="FF333333"/>
        <rFont val="Arial"/>
        <family val="2"/>
      </rPr>
      <t xml:space="preserve"> - </t>
    </r>
    <r>
      <rPr>
        <sz val="11"/>
        <color rgb="FF000000"/>
        <rFont val="Calibri"/>
        <family val="2"/>
        <scheme val="minor"/>
      </rPr>
      <t>Malo</t>
    </r>
    <r>
      <rPr>
        <sz val="11"/>
        <color rgb="FF333333"/>
        <rFont val="Arial"/>
        <family val="2"/>
      </rPr>
      <t xml:space="preserve"> avait été ridicule avec son bal .</t>
    </r>
  </si>
  <si>
    <r>
      <t xml:space="preserve">Plusieurs marques le font reconnoistre pour l’ </t>
    </r>
    <r>
      <rPr>
        <sz val="11"/>
        <color rgb="FF000000"/>
        <rFont val="Calibri"/>
        <family val="2"/>
        <scheme val="minor"/>
      </rPr>
      <t>Assuérus</t>
    </r>
    <r>
      <rPr>
        <sz val="11"/>
        <color rgb="FF333333"/>
        <rFont val="Arial"/>
        <family val="2"/>
      </rPr>
      <t xml:space="preserve"> du livre d’ </t>
    </r>
    <r>
      <rPr>
        <sz val="11"/>
        <color rgb="FF000000"/>
        <rFont val="Calibri"/>
        <family val="2"/>
        <scheme val="minor"/>
      </rPr>
      <t>Esther</t>
    </r>
    <r>
      <rPr>
        <sz val="11"/>
        <color rgb="FF333333"/>
        <rFont val="Arial"/>
        <family val="2"/>
      </rPr>
      <t xml:space="preserve"> , quoy - qu’ on n’ en </t>
    </r>
    <r>
      <rPr>
        <b/>
        <sz val="11"/>
        <color rgb="FFCC3300"/>
        <rFont val="Arial"/>
        <family val="2"/>
      </rPr>
      <t>convienne</t>
    </r>
    <r>
      <rPr>
        <sz val="11"/>
        <color rgb="FF333333"/>
        <rFont val="Arial"/>
        <family val="2"/>
      </rPr>
      <t xml:space="preserve"> pas .</t>
    </r>
  </si>
  <si>
    <r>
      <t xml:space="preserve">Ce qui n’ étoit que pour modérer le mouvement veut le faire , et je </t>
    </r>
    <r>
      <rPr>
        <b/>
        <sz val="11"/>
        <color rgb="FFCC3300"/>
        <rFont val="Arial"/>
        <family val="2"/>
      </rPr>
      <t>conviens</t>
    </r>
    <r>
      <rPr>
        <sz val="11"/>
        <color rgb="FF333333"/>
        <rFont val="Arial"/>
        <family val="2"/>
      </rPr>
      <t xml:space="preserve"> qu’ il le fait mal , parce qu’ il n’ est pas lui - même fait pour cela : voilà où gît le défaut de notre machine .</t>
    </r>
  </si>
  <si>
    <r>
      <t xml:space="preserve">Mais il se dément lui - même , ou plûtôt il dit en paroles couvertes ce que c’ est , quand il </t>
    </r>
    <r>
      <rPr>
        <b/>
        <sz val="11"/>
        <color rgb="FFCC3300"/>
        <rFont val="Arial"/>
        <family val="2"/>
      </rPr>
      <t>convient</t>
    </r>
    <r>
      <rPr>
        <sz val="11"/>
        <color rgb="FF333333"/>
        <rFont val="Arial"/>
        <family val="2"/>
      </rPr>
      <t xml:space="preserve"> que les loix impériales avoient obligé plusieurs donatistes à déserter le parti .</t>
    </r>
  </si>
  <si>
    <r>
      <t xml:space="preserve">Mais </t>
    </r>
    <r>
      <rPr>
        <b/>
        <sz val="11"/>
        <color rgb="FFCC3300"/>
        <rFont val="Arial"/>
        <family val="2"/>
      </rPr>
      <t>convenez</t>
    </r>
    <r>
      <rPr>
        <sz val="11"/>
        <color rgb="FF333333"/>
        <rFont val="Arial"/>
        <family val="2"/>
      </rPr>
      <t xml:space="preserve"> aussi , reprit - elle , que cela est bien long et bien tumultueux .</t>
    </r>
  </si>
  <si>
    <r>
      <t xml:space="preserve">Il ira bien plus loin : il ne fera pas difficulté de </t>
    </r>
    <r>
      <rPr>
        <b/>
        <sz val="11"/>
        <color rgb="FFCC3300"/>
        <rFont val="Arial"/>
        <family val="2"/>
      </rPr>
      <t>convenir</t>
    </r>
    <r>
      <rPr>
        <sz val="11"/>
        <color rgb="FF333333"/>
        <rFont val="Arial"/>
        <family val="2"/>
      </rPr>
      <t xml:space="preserve"> que tous ces grands hommes , qui sont aujourd’ hui les sages du monde , pourraient , en moins de temps qu’ on ne pense , n’ en être que les fous , et peupler nos bed - lams .</t>
    </r>
  </si>
  <si>
    <r>
      <t xml:space="preserve">Si l’ on </t>
    </r>
    <r>
      <rPr>
        <b/>
        <sz val="11"/>
        <color rgb="FFCC3300"/>
        <rFont val="Arial"/>
        <family val="2"/>
      </rPr>
      <t>convient</t>
    </r>
    <r>
      <rPr>
        <sz val="11"/>
        <color rgb="FF333333"/>
        <rFont val="Arial"/>
        <family val="2"/>
      </rPr>
      <t xml:space="preserve"> qu’ il y a , dans la poursuite de tout autre plaisir , une dose d’ ardeur qu’ on ne peut excéder sans en altérer la jouissance et sans préjudicier ainsi à ses vrais intérêts , par quelle singularité celui - ci sortirait - il de la loi générale , et ne reconnaîtrait - il point de limites?</t>
    </r>
  </si>
  <si>
    <r>
      <t xml:space="preserve">Lui - même </t>
    </r>
    <r>
      <rPr>
        <b/>
        <sz val="11"/>
        <color rgb="FFCC3300"/>
        <rFont val="Arial"/>
        <family val="2"/>
      </rPr>
      <t>convient</t>
    </r>
    <r>
      <rPr>
        <sz val="11"/>
        <color rgb="FF333333"/>
        <rFont val="Arial"/>
        <family val="2"/>
      </rPr>
      <t xml:space="preserve"> d’ avoir eu beaucoup de torts , et on lui en aura bien aussi prêté quelques - uns .</t>
    </r>
  </si>
  <si>
    <r>
      <t xml:space="preserve">La justice anglaise était une excellente justice , - un peu lente , peut - être , il en </t>
    </r>
    <r>
      <rPr>
        <b/>
        <sz val="11"/>
        <color rgb="FFCC3300"/>
        <rFont val="Arial"/>
        <family val="2"/>
      </rPr>
      <t>convenait</t>
    </r>
    <r>
      <rPr>
        <sz val="11"/>
        <color rgb="FF333333"/>
        <rFont val="Arial"/>
        <family val="2"/>
      </rPr>
      <t xml:space="preserve"> , - oui , décidément un peu lente , </t>
    </r>
    <r>
      <rPr>
        <i/>
        <sz val="11"/>
        <color rgb="FF333333"/>
        <rFont val="Arial"/>
        <family val="2"/>
      </rPr>
      <t>pede claudo ...</t>
    </r>
    <r>
      <rPr>
        <sz val="11"/>
        <color rgb="FF333333"/>
        <rFont val="Arial"/>
        <family val="2"/>
      </rPr>
      <t xml:space="preserve"> hem! </t>
    </r>
    <r>
      <rPr>
        <sz val="11"/>
        <color rgb="FF000000"/>
        <rFont val="Calibri"/>
        <family val="2"/>
        <scheme val="minor"/>
      </rPr>
      <t>... Hem! ... Mais d’ autant plus sûre!</t>
    </r>
  </si>
  <si>
    <r>
      <t>L’ état suit l’ homme ; passant du gouvernement royal ou paternel , au gouvernement républicain , et tombant dans le despotisme avec l’ âge de la décrépitude .</t>
    </r>
    <r>
      <rPr>
        <sz val="11"/>
        <color rgb="FF000000"/>
        <rFont val="Calibri"/>
        <family val="2"/>
        <scheme val="minor"/>
      </rPr>
      <t xml:space="preserve">Bien que les peuples modernes présentent ( comme nous le dirons bientôt ) quelques époques intéressantes , quelques règnes fameux , quelques portraits brillans , quelques actions éclatantes , cependant il faut </t>
    </r>
    <r>
      <rPr>
        <b/>
        <sz val="11"/>
        <color rgb="FFCC3300"/>
        <rFont val="Calibri"/>
        <family val="2"/>
        <scheme val="minor"/>
      </rPr>
      <t>convenir</t>
    </r>
    <r>
      <rPr>
        <sz val="11"/>
        <color rgb="FF000000"/>
        <rFont val="Calibri"/>
        <family val="2"/>
        <scheme val="minor"/>
      </rPr>
      <t xml:space="preserve"> qu’ ils ne fournissent pas à l’ historien cet ensemble de choses , cette hauteur de leçons qui font de l’ histoire ancienne un tout complet et une peinture achevée .</t>
    </r>
  </si>
  <si>
    <r>
      <t xml:space="preserve">Quand cette consommation est une jouissance , on peut s’ en consoler ; mais quand elle - même est un mal , il faut </t>
    </r>
    <r>
      <rPr>
        <b/>
        <sz val="11"/>
        <color rgb="FFCC3300"/>
        <rFont val="Arial"/>
        <family val="2"/>
      </rPr>
      <t>convenir</t>
    </r>
    <r>
      <rPr>
        <sz val="11"/>
        <color rgb="FF333333"/>
        <rFont val="Arial"/>
        <family val="2"/>
      </rPr>
      <t xml:space="preserve"> qu’ un semblable système est déplorable .</t>
    </r>
  </si>
  <si>
    <r>
      <t xml:space="preserve">Vous en </t>
    </r>
    <r>
      <rPr>
        <b/>
        <sz val="11"/>
        <color rgb="FFCC3300"/>
        <rFont val="Arial"/>
        <family val="2"/>
      </rPr>
      <t>conviendriez</t>
    </r>
    <r>
      <rPr>
        <sz val="11"/>
        <color rgb="FF333333"/>
        <rFont val="Arial"/>
        <family val="2"/>
      </rPr>
      <t xml:space="preserve"> vous - même .</t>
    </r>
  </si>
  <si>
    <r>
      <t xml:space="preserve">Ce dernier , dans son livre sur les </t>
    </r>
    <r>
      <rPr>
        <i/>
        <sz val="11"/>
        <color rgb="FF333333"/>
        <rFont val="Arial"/>
        <family val="2"/>
      </rPr>
      <t xml:space="preserve">Prisonniers ( 1850 ) </t>
    </r>
    <r>
      <rPr>
        <b/>
        <sz val="11"/>
        <color rgb="FFCC3300"/>
        <rFont val="Arial"/>
        <family val="2"/>
      </rPr>
      <t>convient</t>
    </r>
    <r>
      <rPr>
        <sz val="11"/>
        <color rgb="FF333333"/>
        <rFont val="Arial"/>
        <family val="2"/>
      </rPr>
      <t xml:space="preserve"> que Léon Faucher , en se plaçant à ce point de vue , c’ est - à - dire en regardant les condamnés des villes et les condamnés des campagnes comme a deux races distinctes » et en donnant « cette grande différence de car - ictère pour base fondamentale à sa classification » , est , parmi tous les esprits éminents qui se sont occupés de ce sujet , a celui qui s’ est le plus rapproché des conditions d’ une véritable réforme pénitentiaire .</t>
    </r>
  </si>
  <si>
    <r>
      <t xml:space="preserve">Ce triste privilège me donne donc le droit de vous parler avec une certaine autorité , </t>
    </r>
    <r>
      <rPr>
        <b/>
        <sz val="11"/>
        <color rgb="FFCC3300"/>
        <rFont val="Arial"/>
        <family val="2"/>
      </rPr>
      <t>convenez</t>
    </r>
    <r>
      <rPr>
        <sz val="11"/>
        <color rgb="FF333333"/>
        <rFont val="Arial"/>
        <family val="2"/>
      </rPr>
      <t xml:space="preserve"> - en .</t>
    </r>
  </si>
  <si>
    <r>
      <t>Conviens</t>
    </r>
    <r>
      <rPr>
        <sz val="11"/>
        <color rgb="FF333333"/>
        <rFont val="Arial"/>
        <family val="2"/>
      </rPr>
      <t xml:space="preserve"> - en : c’ est une plaisanterie?</t>
    </r>
  </si>
  <si>
    <r>
      <t>Schindler</t>
    </r>
    <r>
      <rPr>
        <sz val="11"/>
        <color rgb="FF333333"/>
        <rFont val="Arial"/>
        <family val="2"/>
      </rPr>
      <t xml:space="preserve"> lui - même en </t>
    </r>
    <r>
      <rPr>
        <b/>
        <sz val="11"/>
        <color rgb="FFCC3300"/>
        <rFont val="Arial"/>
        <family val="2"/>
      </rPr>
      <t>convient</t>
    </r>
    <r>
      <rPr>
        <sz val="11"/>
        <color rgb="FF333333"/>
        <rFont val="Arial"/>
        <family val="2"/>
      </rPr>
      <t xml:space="preserve"> , dans les lignes où il fait l’ éloge de </t>
    </r>
    <r>
      <rPr>
        <sz val="11"/>
        <color rgb="FF000000"/>
        <rFont val="Calibri"/>
        <family val="2"/>
        <scheme val="minor"/>
      </rPr>
      <t>Schimon</t>
    </r>
    <r>
      <rPr>
        <sz val="11"/>
        <color rgb="FF333333"/>
        <rFont val="Arial"/>
        <family val="2"/>
      </rPr>
      <t xml:space="preserve"> .</t>
    </r>
  </si>
  <si>
    <r>
      <t xml:space="preserve">Si </t>
    </r>
    <r>
      <rPr>
        <sz val="11"/>
        <color rgb="FF000000"/>
        <rFont val="Calibri"/>
        <family val="2"/>
        <scheme val="minor"/>
      </rPr>
      <t>Zola</t>
    </r>
    <r>
      <rPr>
        <sz val="11"/>
        <color rgb="FF333333"/>
        <rFont val="Arial"/>
        <family val="2"/>
      </rPr>
      <t xml:space="preserve"> était écrivain , - ce que </t>
    </r>
    <r>
      <rPr>
        <sz val="11"/>
        <color rgb="FF000000"/>
        <rFont val="Calibri"/>
        <family val="2"/>
        <scheme val="minor"/>
      </rPr>
      <t>Dieu</t>
    </r>
    <r>
      <rPr>
        <sz val="11"/>
        <color rgb="FF333333"/>
        <rFont val="Arial"/>
        <family val="2"/>
      </rPr>
      <t xml:space="preserve"> , j’ en </t>
    </r>
    <r>
      <rPr>
        <b/>
        <sz val="11"/>
        <color rgb="FFCC3300"/>
        <rFont val="Arial"/>
        <family val="2"/>
      </rPr>
      <t>conviens</t>
    </r>
    <r>
      <rPr>
        <sz val="11"/>
        <color rgb="FF333333"/>
        <rFont val="Arial"/>
        <family val="2"/>
      </rPr>
      <t xml:space="preserve"> , aurait pu permettre - une ou deux pages lui eussent amplement suffi , depuis longtemps , pour empiler toute sa sécrétion intellectuelle .</t>
    </r>
  </si>
  <si>
    <r>
      <t xml:space="preserve">C’ est le cas où jamais de mettre en pratique la devise du poète anglais que je cite ( et qui d’ ailleurs , elle , fait partie des suppressions dont </t>
    </r>
    <r>
      <rPr>
        <sz val="11"/>
        <color rgb="FF000000"/>
        <rFont val="Calibri"/>
        <family val="2"/>
        <scheme val="minor"/>
      </rPr>
      <t>Maritain</t>
    </r>
    <r>
      <rPr>
        <sz val="11"/>
        <color rgb="FF333333"/>
        <rFont val="Arial"/>
        <family val="2"/>
      </rPr>
      <t xml:space="preserve"> et moi avons </t>
    </r>
    <r>
      <rPr>
        <b/>
        <sz val="11"/>
        <color rgb="FFCC3300"/>
        <rFont val="Arial"/>
        <family val="2"/>
      </rPr>
      <t xml:space="preserve">convenu ) </t>
    </r>
    <r>
      <rPr>
        <sz val="11"/>
        <color rgb="FF333333"/>
        <rFont val="Arial"/>
        <family val="2"/>
      </rPr>
      <t>: "découvrir ce qu’ il est impossible de faire , et se mettre aussitôt à le faire , là est la maxime d’ or" .</t>
    </r>
  </si>
  <si>
    <r>
      <t xml:space="preserve">Je conviens que si l’ honorable M . Cochin a reçu jusqu’ ici en bien des points de larges satisfactions , qui expliquent d’ ailleurs les confession un peu attristée qu’ il faisait tout à l’ heure à la tribune , je </t>
    </r>
    <r>
      <rPr>
        <b/>
        <sz val="11"/>
        <color rgb="FFCC3300"/>
        <rFont val="Arial"/>
        <family val="2"/>
      </rPr>
      <t>conviens</t>
    </r>
    <r>
      <rPr>
        <sz val="11"/>
        <color rgb="FF333333"/>
        <rFont val="Arial"/>
        <family val="2"/>
      </rPr>
      <t xml:space="preserve"> , dis - je , que sur ce point particulier de l’ impôt progressif , il a doit de se montrer inquiet .</t>
    </r>
  </si>
  <si>
    <r>
      <t xml:space="preserve">Qu’ une telle lecture soit rebutante , qu’ elle décourage et irrite tout ensemble , je l’ accorde ; qu’ il soit fol de prétendre écrire un roman dans le style de l’ </t>
    </r>
    <r>
      <rPr>
        <i/>
        <sz val="11"/>
        <color rgb="FF333333"/>
        <rFont val="Arial"/>
        <family val="2"/>
      </rPr>
      <t>éthique</t>
    </r>
    <r>
      <rPr>
        <sz val="11"/>
        <color rgb="FF333333"/>
        <rFont val="Arial"/>
        <family val="2"/>
      </rPr>
      <t xml:space="preserve"> ou des </t>
    </r>
    <r>
      <rPr>
        <i/>
        <sz val="11"/>
        <color rgb="FF333333"/>
        <rFont val="Arial"/>
        <family val="2"/>
      </rPr>
      <t>prolégomènes ,</t>
    </r>
    <r>
      <rPr>
        <sz val="11"/>
        <color rgb="FF333333"/>
        <rFont val="Arial"/>
        <family val="2"/>
      </rPr>
      <t xml:space="preserve"> </t>
    </r>
    <r>
      <rPr>
        <sz val="11"/>
        <color rgb="FF000000"/>
        <rFont val="Calibri"/>
        <family val="2"/>
        <scheme val="minor"/>
      </rPr>
      <t>M</t>
    </r>
    <r>
      <rPr>
        <sz val="11"/>
        <color rgb="FF333333"/>
        <rFont val="Arial"/>
        <family val="2"/>
      </rPr>
      <t xml:space="preserve"> </t>
    </r>
    <r>
      <rPr>
        <sz val="11"/>
        <color rgb="FF000000"/>
        <rFont val="Calibri"/>
        <family val="2"/>
        <scheme val="minor"/>
      </rPr>
      <t>Benda</t>
    </r>
    <r>
      <rPr>
        <sz val="11"/>
        <color rgb="FF333333"/>
        <rFont val="Arial"/>
        <family val="2"/>
      </rPr>
      <t xml:space="preserve"> lui - même en </t>
    </r>
    <r>
      <rPr>
        <b/>
        <sz val="11"/>
        <color rgb="FFCC3300"/>
        <rFont val="Arial"/>
        <family val="2"/>
      </rPr>
      <t>conviendrait</t>
    </r>
    <r>
      <rPr>
        <sz val="11"/>
        <color rgb="FF333333"/>
        <rFont val="Arial"/>
        <family val="2"/>
      </rPr>
      <t xml:space="preserve"> , tout en maugréant sans doute sur l’ inaptitude de la "présente société française " à se passionner pour les </t>
    </r>
    <r>
      <rPr>
        <i/>
        <sz val="11"/>
        <color rgb="FF333333"/>
        <rFont val="Arial"/>
        <family val="2"/>
      </rPr>
      <t>idées .</t>
    </r>
  </si>
  <si>
    <r>
      <t xml:space="preserve">Le prolétariat anglais sait , Guesde en </t>
    </r>
    <r>
      <rPr>
        <b/>
        <sz val="11"/>
        <color rgb="FFCC3300"/>
        <rFont val="Arial"/>
        <family val="2"/>
      </rPr>
      <t>convient</t>
    </r>
    <r>
      <rPr>
        <sz val="11"/>
        <color rgb="FF333333"/>
        <rFont val="Arial"/>
        <family val="2"/>
      </rPr>
      <t xml:space="preserve"> lui - même , qu’ il a été associé , par le travail abondant et par les hauts salaires , à une partie du bénéfice que le capitalisme anglais a prélevé sur le monde .</t>
    </r>
  </si>
  <si>
    <r>
      <t xml:space="preserve">Il se trouvait encore plus dépaysé dans ce monde que dans celui d’ où il venait ; mais il ne voulut pas en </t>
    </r>
    <r>
      <rPr>
        <b/>
        <sz val="11"/>
        <color rgb="FFCC3300"/>
        <rFont val="Arial"/>
        <family val="2"/>
      </rPr>
      <t>convenir</t>
    </r>
    <r>
      <rPr>
        <sz val="11"/>
        <color rgb="FF333333"/>
        <rFont val="Arial"/>
        <family val="2"/>
      </rPr>
      <t xml:space="preserve"> : il lui fallait bien vivre quelque part ; et des gens de sa nuance ( c’ est - à - dire sans nuance ) , il n’ en pouvait trouver .</t>
    </r>
  </si>
  <si>
    <r>
      <t xml:space="preserve">et pource pourriez estimer l’ amour de Guenelic petite , toutesfoys si vous avez recente memoire de mes escriptz , et que bien les considerez , vous congnoistrez par ceulx que jamais je n’ euz certitude de verité des rappors que l’ on me faisoit : parquoy je croy ( et vous le debvez aussi presupposer ) que c’ estoient faulx </t>
    </r>
    <r>
      <rPr>
        <b/>
        <sz val="11"/>
        <color rgb="FFCC3300"/>
        <rFont val="Arial"/>
        <family val="2"/>
      </rPr>
      <t>delateurs</t>
    </r>
    <r>
      <rPr>
        <sz val="11"/>
        <color rgb="FF333333"/>
        <rFont val="Arial"/>
        <family val="2"/>
      </rPr>
      <t xml:space="preserve"> qui luy ont telle faulte imposée .</t>
    </r>
  </si>
  <si>
    <r>
      <t xml:space="preserve">En un mot </t>
    </r>
    <r>
      <rPr>
        <sz val="11"/>
        <color rgb="FF000000"/>
        <rFont val="Calibri"/>
        <family val="2"/>
        <scheme val="minor"/>
      </rPr>
      <t>S</t>
    </r>
    <r>
      <rPr>
        <sz val="11"/>
        <color rgb="FF333333"/>
        <rFont val="Arial"/>
        <family val="2"/>
      </rPr>
      <t xml:space="preserve"> </t>
    </r>
    <r>
      <rPr>
        <sz val="11"/>
        <color rgb="FF000000"/>
        <rFont val="Calibri"/>
        <family val="2"/>
        <scheme val="minor"/>
      </rPr>
      <t>Augustin</t>
    </r>
    <r>
      <rPr>
        <sz val="11"/>
        <color rgb="FF333333"/>
        <rFont val="Arial"/>
        <family val="2"/>
      </rPr>
      <t xml:space="preserve"> songeoit - il à ce qu’ il disoit de nous alléguer la peine qu’ un roi fait souffrir à des calomniateurs , et des </t>
    </r>
    <r>
      <rPr>
        <b/>
        <sz val="11"/>
        <color rgb="FFCC3300"/>
        <rFont val="Arial"/>
        <family val="2"/>
      </rPr>
      <t>délateurs</t>
    </r>
    <r>
      <rPr>
        <sz val="11"/>
        <color rgb="FF333333"/>
        <rFont val="Arial"/>
        <family val="2"/>
      </rPr>
      <t xml:space="preserve"> , lors qu’ il faloit donner des exemples des peines infligées simplement et purement pour des dogmes?</t>
    </r>
  </si>
  <si>
    <r>
      <t xml:space="preserve">Que du faux ou du vray , </t>
    </r>
    <r>
      <rPr>
        <sz val="11"/>
        <color rgb="FF000000"/>
        <rFont val="Calibri"/>
        <family val="2"/>
        <scheme val="minor"/>
      </rPr>
      <t>Meliprant</t>
    </r>
    <r>
      <rPr>
        <sz val="11"/>
        <color rgb="FF333333"/>
        <rFont val="Arial"/>
        <family val="2"/>
      </rPr>
      <t xml:space="preserve"> et </t>
    </r>
    <r>
      <rPr>
        <sz val="11"/>
        <color rgb="FF000000"/>
        <rFont val="Calibri"/>
        <family val="2"/>
        <scheme val="minor"/>
      </rPr>
      <t>Neronte</t>
    </r>
    <r>
      <rPr>
        <sz val="11"/>
        <color rgb="FF333333"/>
        <rFont val="Arial"/>
        <family val="2"/>
      </rPr>
      <t xml:space="preserve"> </t>
    </r>
    <r>
      <rPr>
        <b/>
        <sz val="11"/>
        <color rgb="FFC00000"/>
        <rFont val="Arial"/>
        <family val="2"/>
      </rPr>
      <t xml:space="preserve">delateurs </t>
    </r>
    <r>
      <rPr>
        <sz val="11"/>
        <color rgb="FF333333"/>
        <rFont val="Arial"/>
        <family val="2"/>
      </rPr>
      <t>declarez , en publioient la honte : que tous deux avançoient par un cartel hautain , de prouver leur rapport les armes à la main : et que par iugement de mon malheureux pere , Erixane devoit mourir comme adultere , si dans les iours nommez , son droit ou son bon - heur , n’ amenoit deux tenans armez pour son honneur .</t>
    </r>
  </si>
  <si>
    <r>
      <t xml:space="preserve">Reste la * 3 objection qui est un lieu - commun fort rebattu par tous les flateurs françois , gens de qui on peut dire sans aigreur , que l’ esprit d’ une basse flaterie et indigne de chretiens , indigne même de ces infames </t>
    </r>
    <r>
      <rPr>
        <b/>
        <sz val="11"/>
        <color rgb="FFCC3300"/>
        <rFont val="Arial"/>
        <family val="2"/>
      </rPr>
      <t>délateurs</t>
    </r>
    <r>
      <rPr>
        <sz val="11"/>
        <color rgb="FF333333"/>
        <rFont val="Arial"/>
        <family val="2"/>
      </rPr>
      <t xml:space="preserve"> qui vivoient sous les dix ou douze premiers empereurs , les a tellement infatuez , qu’ ils n’ ont aucun égard à ce qu’ ils donnent sujet à toute l’ </t>
    </r>
    <r>
      <rPr>
        <sz val="11"/>
        <color rgb="FF000000"/>
        <rFont val="Calibri"/>
        <family val="2"/>
        <scheme val="minor"/>
      </rPr>
      <t>Europe</t>
    </r>
    <r>
      <rPr>
        <sz val="11"/>
        <color rgb="FF333333"/>
        <rFont val="Arial"/>
        <family val="2"/>
      </rPr>
      <t xml:space="preserve"> de les tourner en ridicules .</t>
    </r>
  </si>
  <si>
    <r>
      <t xml:space="preserve">Aussi peut - on dire que la justice fut comme en plein triomphe sous son regne , veu méme qu’ il acheva d’ exterminer cette méchante engeance de </t>
    </r>
    <r>
      <rPr>
        <b/>
        <sz val="11"/>
        <color rgb="FFCC3300"/>
        <rFont val="Arial"/>
        <family val="2"/>
      </rPr>
      <t>delateurs</t>
    </r>
    <r>
      <rPr>
        <sz val="11"/>
        <color rgb="FF333333"/>
        <rFont val="Arial"/>
        <family val="2"/>
      </rPr>
      <t xml:space="preserve"> , et calomniateurs qui avoient eu une si grande vogue sous les regnes des domitians , des nerons et des caligules .</t>
    </r>
  </si>
  <si>
    <r>
      <t xml:space="preserve">Ceux qui la suyvoient , et qui avoient faveur à la cour , avoient peur d’ estre oubliez dans la commune persecution : ils s’ alloient accuser eux - mesmes , s’ ils manquoient de </t>
    </r>
    <r>
      <rPr>
        <b/>
        <sz val="11"/>
        <color rgb="FFCC3300"/>
        <rFont val="Arial"/>
        <family val="2"/>
      </rPr>
      <t>delateurs</t>
    </r>
    <r>
      <rPr>
        <sz val="11"/>
        <color rgb="FF333333"/>
        <rFont val="Arial"/>
        <family val="2"/>
      </rPr>
      <t xml:space="preserve"> .</t>
    </r>
  </si>
  <si>
    <r>
      <t xml:space="preserve">Opposoit - il savamment filoux à filoux , délateurs à </t>
    </r>
    <r>
      <rPr>
        <b/>
        <sz val="11"/>
        <color rgb="FFCC3300"/>
        <rFont val="Arial"/>
        <family val="2"/>
      </rPr>
      <t>délateurs</t>
    </r>
    <r>
      <rPr>
        <sz val="11"/>
        <color rgb="FF333333"/>
        <rFont val="Arial"/>
        <family val="2"/>
      </rPr>
      <t xml:space="preserve"> , pour mieux inspecter et tirer parti de cette racaille?</t>
    </r>
  </si>
  <si>
    <r>
      <t xml:space="preserve">Opposoit - il savamment filoux à filoux , </t>
    </r>
    <r>
      <rPr>
        <b/>
        <sz val="11"/>
        <color rgb="FFCC3300"/>
        <rFont val="Arial"/>
        <family val="2"/>
      </rPr>
      <t>délateurs</t>
    </r>
    <r>
      <rPr>
        <sz val="11"/>
        <color rgb="FF333333"/>
        <rFont val="Arial"/>
        <family val="2"/>
      </rPr>
      <t xml:space="preserve"> à délateurs , pour mieux inspecter et tirer parti de cette racaille?</t>
    </r>
  </si>
  <si>
    <r>
      <t xml:space="preserve">Souvenez - vous , monseigneur , qu’ il y a toujours dans une accusation secrette de la noirceur ou de la lâcheté , et ne regardez jamais que comme un </t>
    </r>
    <r>
      <rPr>
        <b/>
        <sz val="11"/>
        <color rgb="FFCC3300"/>
        <rFont val="Arial"/>
        <family val="2"/>
      </rPr>
      <t>délateur</t>
    </r>
    <r>
      <rPr>
        <sz val="11"/>
        <color rgb="FF333333"/>
        <rFont val="Arial"/>
        <family val="2"/>
      </rPr>
      <t xml:space="preserve"> celui qui vous découvre une perfidie , et qui craint d’ être nommé .</t>
    </r>
  </si>
  <si>
    <r>
      <t xml:space="preserve">Ce corps tomba dans un état de bassesse qui ne peut s’ exprimer : les sénateurs allaient au - devant de la servitude ; sous la faveur de </t>
    </r>
    <r>
      <rPr>
        <sz val="11"/>
        <color rgb="FF000000"/>
        <rFont val="Calibri"/>
        <family val="2"/>
        <scheme val="minor"/>
      </rPr>
      <t>Séjan</t>
    </r>
    <r>
      <rPr>
        <sz val="11"/>
        <color rgb="FF333333"/>
        <rFont val="Arial"/>
        <family val="2"/>
      </rPr>
      <t xml:space="preserve"> , les plus illustres d’ entre eux faisaient le métier de </t>
    </r>
    <r>
      <rPr>
        <b/>
        <sz val="11"/>
        <color rgb="FFCC3300"/>
        <rFont val="Arial"/>
        <family val="2"/>
      </rPr>
      <t>délateurs</t>
    </r>
    <r>
      <rPr>
        <sz val="11"/>
        <color rgb="FF333333"/>
        <rFont val="Arial"/>
        <family val="2"/>
      </rPr>
      <t xml:space="preserve"> .</t>
    </r>
    <r>
      <rPr>
        <sz val="11"/>
        <color rgb="FF000000"/>
        <rFont val="Calibri"/>
        <family val="2"/>
        <scheme val="minor"/>
      </rPr>
      <t xml:space="preserve"> </t>
    </r>
  </si>
  <si>
    <r>
      <t xml:space="preserve">On en comptait plus de cinquante , et tous de haute condition ; lorsque le vice - roi proposa deux mille écus de récompense au </t>
    </r>
    <r>
      <rPr>
        <b/>
        <sz val="11"/>
        <color rgb="FFCC3300"/>
        <rFont val="Arial"/>
        <family val="2"/>
      </rPr>
      <t xml:space="preserve">délateur ; </t>
    </r>
    <r>
      <rPr>
        <sz val="11"/>
        <color rgb="FF333333"/>
        <rFont val="Arial"/>
        <family val="2"/>
      </rPr>
      <t>et jura , en face des autels , de pardonner au coupable s’ il se déférait lui - même .</t>
    </r>
  </si>
  <si>
    <r>
      <t xml:space="preserve">Là a vécu pendant quarante - trois années , le complice et le </t>
    </r>
    <r>
      <rPr>
        <b/>
        <sz val="11"/>
        <color rgb="FFCC3300"/>
        <rFont val="Arial"/>
        <family val="2"/>
      </rPr>
      <t>délateur</t>
    </r>
    <r>
      <rPr>
        <sz val="11"/>
        <color rgb="FF333333"/>
        <rFont val="Arial"/>
        <family val="2"/>
      </rPr>
      <t xml:space="preserve"> de </t>
    </r>
    <r>
      <rPr>
        <i/>
        <sz val="11"/>
        <color rgb="FF333333"/>
        <rFont val="Arial"/>
        <family val="2"/>
      </rPr>
      <t>Cartouche</t>
    </r>
    <r>
      <rPr>
        <sz val="11"/>
        <color rgb="FF333333"/>
        <rFont val="Arial"/>
        <family val="2"/>
      </rPr>
      <t xml:space="preserve"> .</t>
    </r>
  </si>
  <si>
    <r>
      <t xml:space="preserve">Un œil fut dès lors ouvert , une fenêtre percée sur toute maison et tout foyer , une vue sur l’ intérieur de l’ âme , et cela avec tant de force , que la pensée , corrompue contre elle - même , devint son propre espion et son </t>
    </r>
    <r>
      <rPr>
        <b/>
        <sz val="11"/>
        <color rgb="FFCC3300"/>
        <rFont val="Arial"/>
        <family val="2"/>
      </rPr>
      <t>délateur</t>
    </r>
    <r>
      <rPr>
        <sz val="11"/>
        <color rgb="FF333333"/>
        <rFont val="Arial"/>
        <family val="2"/>
      </rPr>
      <t xml:space="preserve"> . </t>
    </r>
  </si>
  <si>
    <r>
      <t xml:space="preserve">Elle me traita de menteuse abominable , d’ </t>
    </r>
    <r>
      <rPr>
        <i/>
        <sz val="11"/>
        <color rgb="FF333333"/>
        <rFont val="Arial"/>
        <family val="2"/>
      </rPr>
      <t>esprit fort</t>
    </r>
    <r>
      <rPr>
        <sz val="11"/>
        <color rgb="FF333333"/>
        <rFont val="Arial"/>
        <family val="2"/>
      </rPr>
      <t xml:space="preserve"> ( c’ est - à - dire impie ) , de </t>
    </r>
    <r>
      <rPr>
        <b/>
        <sz val="11"/>
        <color rgb="FFCC3300"/>
        <rFont val="Arial"/>
        <family val="2"/>
      </rPr>
      <t>délatrice</t>
    </r>
    <r>
      <rPr>
        <sz val="11"/>
        <color rgb="FF333333"/>
        <rFont val="Arial"/>
        <family val="2"/>
      </rPr>
      <t xml:space="preserve"> , de serpent , que sais - je!</t>
    </r>
  </si>
  <si>
    <r>
      <t xml:space="preserve">Ses peuples usuriers , vivant de fictions , ne marchandaient pas tant leur sang aux nations , quand l’ honneur avait soif ; et , lâches en leurs vices , surtout n’ accusaient pas , </t>
    </r>
    <r>
      <rPr>
        <b/>
        <sz val="11"/>
        <color rgb="FFC00000"/>
        <rFont val="Arial"/>
        <family val="2"/>
      </rPr>
      <t xml:space="preserve">délateurs </t>
    </r>
    <r>
      <rPr>
        <sz val="11"/>
        <color rgb="FF333333"/>
        <rFont val="Arial"/>
        <family val="2"/>
      </rPr>
      <t xml:space="preserve">et complices , de leurs serments vendus , et de leur peu de foi , un masque fait d’ argile , un prête - nom , un roi! </t>
    </r>
  </si>
  <si>
    <r>
      <t xml:space="preserve">Trop imbécile pour rien comprendre d’ elle - même , et d’ ailleurs empoisonnée par les succès des coryphées infimes qui , se faisant un public d’ abord , un parti ensuite , arrivaient à la fin où il plaisait au ciel : plusieurs à d’ éminents emplois , le plus grand nombre à la plantureuse opulence des </t>
    </r>
    <r>
      <rPr>
        <b/>
        <sz val="11"/>
        <color rgb="FFCC3300"/>
        <rFont val="Arial"/>
        <family val="2"/>
      </rPr>
      <t>délateurs</t>
    </r>
    <r>
      <rPr>
        <sz val="11"/>
        <color rgb="FF333333"/>
        <rFont val="Arial"/>
        <family val="2"/>
      </rPr>
      <t xml:space="preserve"> , pas assez à l’ échafaud .</t>
    </r>
  </si>
  <si>
    <r>
      <t xml:space="preserve">Et , de même que l’ église catholique avait ses armées de moines et ses congrégations , qui sourdement cheminaient dans les veines de la nation , propageaient son virus , et anéantissaient toute vitalité rivale , l’ église anticatholique avait ses francs - maçons , dont la maison mère , le grand - orient , tenait registre fidèle de tous les rapports secrets que lui adressaient , chaque jour , de tous les points de </t>
    </r>
    <r>
      <rPr>
        <sz val="11"/>
        <color rgb="FF000000"/>
        <rFont val="Calibri"/>
        <family val="2"/>
        <scheme val="minor"/>
      </rPr>
      <t>France</t>
    </r>
    <r>
      <rPr>
        <sz val="11"/>
        <color rgb="FF333333"/>
        <rFont val="Arial"/>
        <family val="2"/>
      </rPr>
      <t xml:space="preserve"> , ses pieux </t>
    </r>
    <r>
      <rPr>
        <b/>
        <sz val="11"/>
        <color rgb="FFCC3300"/>
        <rFont val="Arial"/>
        <family val="2"/>
      </rPr>
      <t>délateurs</t>
    </r>
    <r>
      <rPr>
        <sz val="11"/>
        <color rgb="FF333333"/>
        <rFont val="Arial"/>
        <family val="2"/>
      </rPr>
      <t xml:space="preserve"> .</t>
    </r>
  </si>
  <si>
    <r>
      <t xml:space="preserve">Les espions et les </t>
    </r>
    <r>
      <rPr>
        <b/>
        <sz val="11"/>
        <color rgb="FFCC3300"/>
        <rFont val="Arial"/>
        <family val="2"/>
      </rPr>
      <t>délateurs</t>
    </r>
    <r>
      <rPr>
        <sz val="11"/>
        <color rgb="FF333333"/>
        <rFont val="Arial"/>
        <family val="2"/>
      </rPr>
      <t>continuent leur œuvre , pire peut - être que précédemment .</t>
    </r>
  </si>
  <si>
    <r>
      <t xml:space="preserve">Il ne disait point , par pudeur , les pires de ses griefs : la suspicion jetée entre les officiers par l’ appel aux </t>
    </r>
    <r>
      <rPr>
        <b/>
        <sz val="11"/>
        <color rgb="FFCC3300"/>
        <rFont val="Arial"/>
        <family val="2"/>
      </rPr>
      <t>délateurs</t>
    </r>
    <r>
      <rPr>
        <sz val="11"/>
        <color rgb="FF333333"/>
        <rFont val="Arial"/>
        <family val="2"/>
      </rPr>
      <t xml:space="preserve"> , l’ humiliation de subir les ordres insolents de politiciens ignares et malfaisants , la douleur de l’ armée , employée aux basses besognes de police , aux inventaires d’ églises , à la répression des grèves ouvrières , aux services des intérêts et des rancunes du parti au pouvoir - ces petits bourgeois radicaux et anticléricaux - contre le reste du pays .</t>
    </r>
  </si>
  <si>
    <r>
      <t xml:space="preserve">A - t - on fait quelque réparation clandestine à une église ; a - t - on poussé une procession plus loin que de coutume ; est - il arrivé un pélerin par une autre porte que celle qui est assignée : c’ est un sujet de </t>
    </r>
    <r>
      <rPr>
        <b/>
        <sz val="11"/>
        <color rgb="FFCC3300"/>
        <rFont val="Arial"/>
        <family val="2"/>
      </rPr>
      <t>délation</t>
    </r>
    <r>
      <rPr>
        <sz val="11"/>
        <color rgb="FF333333"/>
        <rFont val="Arial"/>
        <family val="2"/>
      </rPr>
      <t xml:space="preserve"> au gouvernement , qui ne manque pas de s’ en prévaloir , pour établir des avanies et des amendes .</t>
    </r>
  </si>
  <si>
    <r>
      <t xml:space="preserve">Nous avons chacune une petite provision de linge en entrant ici ; on nous donne tout par demi - douzaine , et l’ on renouvelle chaque année , mais il faut rendre ce que nous apportons ; il ne nous est pas permis d’ en garder la moindre chose ; les plaintes des quatre frères dont je t’ ai parlé sont écoutées comme celles de la doyenne ; nous sommes punies sur leur simple </t>
    </r>
    <r>
      <rPr>
        <b/>
        <sz val="11"/>
        <color rgb="FFCC3300"/>
        <rFont val="Arial"/>
        <family val="2"/>
      </rPr>
      <t xml:space="preserve">délation ; </t>
    </r>
    <r>
      <rPr>
        <sz val="11"/>
        <color rgb="FF333333"/>
        <rFont val="Arial"/>
        <family val="2"/>
      </rPr>
      <t>mais ils ne nous demandent rien au moins , et il n’ y a pas tant à craindre qu’ avec les doyennes très exigeantes et très dangereuses quand le caprice ou la vengeance dirige leurs procédés .</t>
    </r>
  </si>
  <si>
    <r>
      <t xml:space="preserve">Toute plainte secrète est une </t>
    </r>
    <r>
      <rPr>
        <b/>
        <sz val="11"/>
        <color rgb="FFCC3300"/>
        <rFont val="Arial"/>
        <family val="2"/>
      </rPr>
      <t>délation</t>
    </r>
    <r>
      <rPr>
        <sz val="11"/>
        <color rgb="FF333333"/>
        <rFont val="Arial"/>
        <family val="2"/>
      </rPr>
      <t xml:space="preserve"> infâme : d’ ailleurs je nuirais à nous deux ( je parlais à </t>
    </r>
    <r>
      <rPr>
        <sz val="11"/>
        <color rgb="FF000000"/>
        <rFont val="Calibri"/>
        <family val="2"/>
        <scheme val="minor"/>
      </rPr>
      <t>M</t>
    </r>
    <r>
      <rPr>
        <sz val="11"/>
        <color rgb="FF333333"/>
        <rFont val="Arial"/>
        <family val="2"/>
      </rPr>
      <t xml:space="preserve"> </t>
    </r>
    <r>
      <rPr>
        <sz val="11"/>
        <color rgb="FF000000"/>
        <rFont val="Calibri"/>
        <family val="2"/>
        <scheme val="minor"/>
      </rPr>
      <t>Fontelliau</t>
    </r>
    <r>
      <rPr>
        <sz val="11"/>
        <color rgb="FF333333"/>
        <rFont val="Arial"/>
        <family val="2"/>
      </rPr>
      <t xml:space="preserve"> ) ; à vous , en paraissant savoir des choses que vous n’ avez pas dû me dire ; à moi , en me mêlant de ce qui ne me regarde pas .</t>
    </r>
  </si>
  <si>
    <r>
      <t xml:space="preserve">Le pithagorisant </t>
    </r>
    <r>
      <rPr>
        <sz val="11"/>
        <color rgb="FF000000"/>
        <rFont val="Calibri"/>
        <family val="2"/>
        <scheme val="minor"/>
      </rPr>
      <t>Socion</t>
    </r>
    <r>
      <rPr>
        <sz val="11"/>
        <color rgb="FF333333"/>
        <rFont val="Arial"/>
        <family val="2"/>
      </rPr>
      <t xml:space="preserve"> le détermina à s’ abstenir de la chair des animaux , régime dont sa santé s’ accommodoit fort bien : mais , à l’ expulsion des cultes étrangers , dont quelques - uns étoient caractérisés par l’ abstinence de certaines viandes , son pere qui haïssoit encore moins la philosophie , qu’ il ne craignoit une </t>
    </r>
    <r>
      <rPr>
        <b/>
        <sz val="11"/>
        <color rgb="FFCC3300"/>
        <rFont val="Arial"/>
        <family val="2"/>
      </rPr>
      <t>délation</t>
    </r>
    <r>
      <rPr>
        <sz val="11"/>
        <color rgb="FF333333"/>
        <rFont val="Arial"/>
        <family val="2"/>
      </rPr>
      <t xml:space="preserve"> , le ramena à la vie commune , et lui persuada facilement de faire meilleure chere .</t>
    </r>
  </si>
  <si>
    <r>
      <t xml:space="preserve">À quoi celui - ci ne voulut pas entendre , disant qu’ il lui fallait des </t>
    </r>
    <r>
      <rPr>
        <i/>
        <sz val="11"/>
        <color rgb="FF333333"/>
        <rFont val="Arial"/>
        <family val="2"/>
      </rPr>
      <t>aveux</t>
    </r>
    <r>
      <rPr>
        <sz val="11"/>
        <color rgb="FF333333"/>
        <rFont val="Arial"/>
        <family val="2"/>
      </rPr>
      <t xml:space="preserve"> et non des </t>
    </r>
    <r>
      <rPr>
        <b/>
        <i/>
        <sz val="11"/>
        <color rgb="FFCC3300"/>
        <rFont val="Arial"/>
        <family val="2"/>
      </rPr>
      <t>délations</t>
    </r>
    <r>
      <rPr>
        <sz val="11"/>
        <color rgb="FF333333"/>
        <rFont val="Arial"/>
        <family val="2"/>
      </rPr>
      <t xml:space="preserve"> . </t>
    </r>
  </si>
  <si>
    <r>
      <t xml:space="preserve">S’ étudier soi - même , étudier les hommes , tâcher de démêler en eux le fond du naturel , le pli de l’ habitude , la trempe du caractére , l’ influence de l’ opinion , le fort et le foible de l’ esprit et de l’ ame ; s’ instruire , non pas avec une curiosité frivole et passagére , mais avec une volonté fixe et imposante pour les flatteurs , des moeurs , des facultés , des moyens de ses peuples , et de la conduite de ceux qu’ il charge de le gouverner ; pour être mieux instruit , donner de toutes parts un libre accès à la lumiére ; en détestant une </t>
    </r>
    <r>
      <rPr>
        <b/>
        <sz val="11"/>
        <color rgb="FFCC3300"/>
        <rFont val="Arial"/>
        <family val="2"/>
      </rPr>
      <t>délation</t>
    </r>
    <r>
      <rPr>
        <sz val="11"/>
        <color rgb="FF333333"/>
        <rFont val="Arial"/>
        <family val="2"/>
      </rPr>
      <t xml:space="preserve"> sourde , encourager , protéger ceux qui lui dénoncent hautement les abus commis en son nom : voilà ce que j’ appelle aimer la vérité ; et c’ est ainsi que l’ aimera , dit - il , s’ adressant à </t>
    </r>
    <r>
      <rPr>
        <sz val="11"/>
        <color rgb="FF000000"/>
        <rFont val="Calibri"/>
        <family val="2"/>
        <scheme val="minor"/>
      </rPr>
      <t>Tibére</t>
    </r>
    <r>
      <rPr>
        <sz val="11"/>
        <color rgb="FF333333"/>
        <rFont val="Arial"/>
        <family val="2"/>
      </rPr>
      <t xml:space="preserve"> , un prince bien persuadé qu’ il ne peut être grand qu’ autant qu’ il sera juste .</t>
    </r>
  </si>
  <si>
    <r>
      <t xml:space="preserve">L’ église a des espions et force à la </t>
    </r>
    <r>
      <rPr>
        <b/>
        <sz val="11"/>
        <color rgb="FFCC3300"/>
        <rFont val="Arial"/>
        <family val="2"/>
      </rPr>
      <t>délation</t>
    </r>
    <r>
      <rPr>
        <sz val="11"/>
        <color rgb="FF333333"/>
        <rFont val="Arial"/>
        <family val="2"/>
      </rPr>
      <t xml:space="preserve"> les parens , les amis , les valets ; ce qui rend la société très sûre , les moeurs trés - honnêtes , et le commerce de la vie infiniment agréable .</t>
    </r>
  </si>
  <si>
    <r>
      <t xml:space="preserve">Ses favoris , par de fausses accusations , avoient écarté plusieurs de ses amis , et s’ étoient emparés de leurs biens . </t>
    </r>
    <r>
      <rPr>
        <sz val="11"/>
        <color rgb="FF000000"/>
        <rFont val="Calibri"/>
        <family val="2"/>
        <scheme val="minor"/>
      </rPr>
      <t xml:space="preserve">Il s’ en apperçut enfin ; et l’ un d’ eux ayant hasardé une nouvelle </t>
    </r>
    <r>
      <rPr>
        <b/>
        <sz val="11"/>
        <color rgb="FFCC3300"/>
        <rFont val="Calibri"/>
        <family val="2"/>
        <scheme val="minor"/>
      </rPr>
      <t>délation</t>
    </r>
    <r>
      <rPr>
        <sz val="11"/>
        <color rgb="FF000000"/>
        <rFont val="Calibri"/>
        <family val="2"/>
        <scheme val="minor"/>
      </rPr>
      <t xml:space="preserve"> : "malheureux , lui dit - il , je te ferois mourir , si des scélérats tels que toi n’ étoient nécessaires aux despotes ." </t>
    </r>
  </si>
  <si>
    <r>
      <t xml:space="preserve">Allait - il au - devant des </t>
    </r>
    <r>
      <rPr>
        <b/>
        <sz val="11"/>
        <color rgb="FFCC3300"/>
        <rFont val="Arial"/>
        <family val="2"/>
      </rPr>
      <t>délations</t>
    </r>
    <r>
      <rPr>
        <sz val="11"/>
        <color rgb="FF333333"/>
        <rFont val="Arial"/>
        <family val="2"/>
      </rPr>
      <t xml:space="preserve"> qu’ elle apportait , ou les tournait - il contre elle , irréprochable qu’ elle n’ était pas?</t>
    </r>
  </si>
  <si>
    <r>
      <t xml:space="preserve">Ce noble genre de discussion est devenu si familier aux admirateurs de la civilisation nouvelle , de cette civilisation par écrit , qui compte déjà près de douze années d’ existence et de traverses , que nous craignons beaucoup d’ exposer à leurs </t>
    </r>
    <r>
      <rPr>
        <b/>
        <sz val="11"/>
        <color rgb="FFCC3300"/>
        <rFont val="Arial"/>
        <family val="2"/>
      </rPr>
      <t>délations</t>
    </r>
    <r>
      <rPr>
        <sz val="11"/>
        <color rgb="FF333333"/>
        <rFont val="Arial"/>
        <family val="2"/>
      </rPr>
      <t xml:space="preserve"> et à leurs insultes un éloquent écrivain dont le témoignage a cependant trop de poids dans la question qui nous occupe , pour qu’ il nous soit possible de le passer sous silence ; peut - être aussi son autorité nous servira - t - elle de sauvegarde .</t>
    </r>
  </si>
  <si>
    <r>
      <t>Et l’ adultère?</t>
    </r>
    <r>
      <rPr>
        <sz val="11"/>
        <color rgb="FF000000"/>
        <rFont val="Calibri"/>
        <family val="2"/>
        <scheme val="minor"/>
      </rPr>
      <t xml:space="preserve"> Répondra - t - on . - C’ est VIL , la </t>
    </r>
    <r>
      <rPr>
        <b/>
        <sz val="11"/>
        <color rgb="FFCC3300"/>
        <rFont val="Calibri"/>
        <family val="2"/>
        <scheme val="minor"/>
      </rPr>
      <t xml:space="preserve">délation ; </t>
    </r>
    <r>
      <rPr>
        <sz val="11"/>
        <color rgb="FF000000"/>
        <rFont val="Calibri"/>
        <family val="2"/>
        <scheme val="minor"/>
      </rPr>
      <t>c’ est donc beau ce qu’ il fait?</t>
    </r>
  </si>
  <si>
    <r>
      <t xml:space="preserve">Lorsque l’ intimité des amants semblait devenir menaçante pour l’ influence qu’ il tenait à garder sur la reine , il était peu scrupuleux sur les moyens d’ amener entre eux une rupture presque toujours tragique ; l’ un de ces moyens fût - il même la </t>
    </r>
    <r>
      <rPr>
        <b/>
        <sz val="11"/>
        <color rgb="FFCC3300"/>
        <rFont val="Arial"/>
        <family val="2"/>
      </rPr>
      <t>délation</t>
    </r>
    <r>
      <rPr>
        <sz val="11"/>
        <color rgb="FF333333"/>
        <rFont val="Arial"/>
        <family val="2"/>
      </rPr>
      <t xml:space="preserve"> .</t>
    </r>
  </si>
  <si>
    <r>
      <t xml:space="preserve"> pourquoi , sur les indices les plus vagues , sur les prétextes les plus futiles , sur de simples </t>
    </r>
    <r>
      <rPr>
        <b/>
        <sz val="11"/>
        <color rgb="FFCC3300"/>
        <rFont val="Arial"/>
        <family val="2"/>
      </rPr>
      <t>délations</t>
    </r>
    <r>
      <rPr>
        <sz val="11"/>
        <color rgb="FF333333"/>
        <rFont val="Arial"/>
        <family val="2"/>
      </rPr>
      <t xml:space="preserve"> de quartiers , sur des dénonciations anonymes , avez - vous multiplié chez les pauvres gens les perquisitions et les arrestations ?</t>
    </r>
  </si>
  <si>
    <r>
      <t xml:space="preserve">Sans compter le stalag XII c , où , par un tour de force peut - être unique dans les annales de la captivité , des évadés et des réfractaires avaient réussi à occuper entièrement tous les services , de sorte qu’ il ne s’ y fit jamais rien que pour les français et contre l’ </t>
    </r>
    <r>
      <rPr>
        <sz val="11"/>
        <color rgb="FF000000"/>
        <rFont val="Calibri"/>
        <family val="2"/>
        <scheme val="minor"/>
      </rPr>
      <t>Allemagne</t>
    </r>
    <r>
      <rPr>
        <sz val="11"/>
        <color rgb="FF333333"/>
        <rFont val="Arial"/>
        <family val="2"/>
      </rPr>
      <t xml:space="preserve"> , il y eut le cas du stalag XII d où l’ aspirant </t>
    </r>
    <r>
      <rPr>
        <sz val="11"/>
        <color rgb="FF000000"/>
        <rFont val="Calibri"/>
        <family val="2"/>
        <scheme val="minor"/>
      </rPr>
      <t>Zametkowski</t>
    </r>
    <r>
      <rPr>
        <sz val="11"/>
        <color rgb="FF333333"/>
        <rFont val="Arial"/>
        <family val="2"/>
      </rPr>
      <t xml:space="preserve"> , assisté d’ une étonnante équipe de faussaires bénévoles , </t>
    </r>
    <r>
      <rPr>
        <sz val="11"/>
        <color rgb="FF000000"/>
        <rFont val="Calibri"/>
        <family val="2"/>
        <scheme val="minor"/>
      </rPr>
      <t>Pinède</t>
    </r>
    <r>
      <rPr>
        <sz val="11"/>
        <color rgb="FF333333"/>
        <rFont val="Arial"/>
        <family val="2"/>
      </rPr>
      <t xml:space="preserve"> , </t>
    </r>
    <r>
      <rPr>
        <sz val="11"/>
        <color rgb="FF000000"/>
        <rFont val="Calibri"/>
        <family val="2"/>
        <scheme val="minor"/>
      </rPr>
      <t>Berthon</t>
    </r>
    <r>
      <rPr>
        <sz val="11"/>
        <color rgb="FF333333"/>
        <rFont val="Arial"/>
        <family val="2"/>
      </rPr>
      <t xml:space="preserve"> , </t>
    </r>
    <r>
      <rPr>
        <sz val="11"/>
        <color rgb="FF000000"/>
        <rFont val="Calibri"/>
        <family val="2"/>
        <scheme val="minor"/>
      </rPr>
      <t>Lefèvre</t>
    </r>
    <r>
      <rPr>
        <sz val="11"/>
        <color rgb="FF333333"/>
        <rFont val="Arial"/>
        <family val="2"/>
      </rPr>
      <t xml:space="preserve"> , bouleversa les fichiers de la kartei jusqu’ à les rendre inutilisables , et fit libérer frauduleusement plus de deux mille prisonniers , en six mois d’ un patient travail qui ne prit fin que sur la </t>
    </r>
    <r>
      <rPr>
        <b/>
        <sz val="11"/>
        <color rgb="FFCC3300"/>
        <rFont val="Arial"/>
        <family val="2"/>
      </rPr>
      <t>délation</t>
    </r>
    <r>
      <rPr>
        <sz val="11"/>
        <color rgb="FF333333"/>
        <rFont val="Arial"/>
        <family val="2"/>
      </rPr>
      <t xml:space="preserve"> d’ un mouchard .</t>
    </r>
  </si>
  <si>
    <r>
      <t xml:space="preserve">Solitude , d’ abord : que le terroriste décidât seul , exécutât seul ; toute la force de la police est dans la </t>
    </r>
    <r>
      <rPr>
        <b/>
        <sz val="11"/>
        <color rgb="FFCC3300"/>
        <rFont val="Arial"/>
        <family val="2"/>
      </rPr>
      <t xml:space="preserve">délation ; </t>
    </r>
    <r>
      <rPr>
        <sz val="11"/>
        <color rgb="FF333333"/>
        <rFont val="Arial"/>
        <family val="2"/>
      </rPr>
      <t>le meurtrier qui agit seul ne risque pas de se dénoncer lui - même .</t>
    </r>
  </si>
  <si>
    <r>
      <t xml:space="preserve">Parfois aussi , après un regard circulaire pour s’ assurer qu’ aucun de ses compatriotes n’ avait suivi la scène , il feignait de n’ avoir rien vu et continuait sa ronde : que d’ allemands n’ auront été cruels que par terreur , et jusqu’ où la crainte de la </t>
    </r>
    <r>
      <rPr>
        <b/>
        <sz val="11"/>
        <color rgb="FFCC3300"/>
        <rFont val="Arial"/>
        <family val="2"/>
      </rPr>
      <t>délation</t>
    </r>
    <r>
      <rPr>
        <sz val="11"/>
        <color rgb="FF333333"/>
        <rFont val="Arial"/>
        <family val="2"/>
      </rPr>
      <t>peut - elle conduire une âme basse!</t>
    </r>
  </si>
  <si>
    <r>
      <t xml:space="preserve">Mais la part de lui - même qu’ engage l’ homme qui tire en ce moment n’ est pas la part importante ... le gain que vous apporterait la libération économique , qui me dit qu’ il sera plus grand que les pertes apportées par la société nouvelle , menacée de toutes parts , obligée par son angoisse à la contrainte , à la violence , peut - être à la </t>
    </r>
    <r>
      <rPr>
        <b/>
        <sz val="11"/>
        <color rgb="FFCC3300"/>
        <rFont val="Arial"/>
        <family val="2"/>
      </rPr>
      <t>délation</t>
    </r>
    <r>
      <rPr>
        <sz val="11"/>
        <color rgb="FF333333"/>
        <rFont val="Arial"/>
        <family val="2"/>
      </rPr>
      <t>?</t>
    </r>
  </si>
  <si>
    <r>
      <t xml:space="preserve">L’ effet d’ une pareille </t>
    </r>
    <r>
      <rPr>
        <b/>
        <sz val="11"/>
        <color rgb="FFCC3300"/>
        <rFont val="Arial"/>
        <family val="2"/>
      </rPr>
      <t>délation</t>
    </r>
    <r>
      <rPr>
        <sz val="11"/>
        <color rgb="FF333333"/>
        <rFont val="Arial"/>
        <family val="2"/>
      </rPr>
      <t xml:space="preserve"> , si absurde fût - elle , ne se faisait jamais attendre .</t>
    </r>
  </si>
  <si>
    <r>
      <t xml:space="preserve">Tandis que j’ ai vécu parmi les hommes , je me suis appliqué à les convaincre de la dépendance entiére , qu’ ils ont de vous , j’ en ai persuadé plusieurs de cette importante vérité : que vous étes le seul etre qui puissiez produire quelque chose dans le monde : que c’ est un orgüeil punissable dans les hommes de croire , qu’ ils soient capables de causer le moindre mouvement dans la matiére , et que celui même , que leur ame s’ imagine imprimer au corps qu’ elle anime est uniquement l’ effet de vôtre toute - puissance , qui pour s’ accommoder aux loix , que vôtre sagesse s’ est imposée elle - même , remuë les membres de ce corps avec tant de justesse et de promptitude à l’ occasion des désirs et des volontez de l’ ame , qu’ elle se persuade , que c’ est elle - même qui le remuë , quoi qu’ elle </t>
    </r>
    <r>
      <rPr>
        <b/>
        <sz val="11"/>
        <color rgb="FFCC3300"/>
        <rFont val="Arial"/>
        <family val="2"/>
      </rPr>
      <t>demeure</t>
    </r>
    <r>
      <rPr>
        <sz val="11"/>
        <color rgb="FF333333"/>
        <rFont val="Arial"/>
        <family val="2"/>
      </rPr>
      <t xml:space="preserve"> en même tems d’ </t>
    </r>
    <r>
      <rPr>
        <b/>
        <sz val="11"/>
        <color rgb="FFCC3300"/>
        <rFont val="Arial"/>
        <family val="2"/>
      </rPr>
      <t>accord</t>
    </r>
    <r>
      <rPr>
        <sz val="11"/>
        <color rgb="FF333333"/>
        <rFont val="Arial"/>
        <family val="2"/>
      </rPr>
      <t xml:space="preserve"> , qu’ elle ignore la maniére dont il lui faut se servir pour le remuer .</t>
    </r>
  </si>
  <si>
    <r>
      <t xml:space="preserve">Et est - il vrai , reprit - il , que vous le voulés livrer pour cinquante scherifs? j’ en </t>
    </r>
    <r>
      <rPr>
        <b/>
        <sz val="11"/>
        <color rgb="FFCC3300"/>
        <rFont val="Arial"/>
        <family val="2"/>
      </rPr>
      <t>demeurai</t>
    </r>
    <r>
      <rPr>
        <sz val="11"/>
        <color rgb="FF333333"/>
        <rFont val="Arial"/>
        <family val="2"/>
      </rPr>
      <t xml:space="preserve"> d’ </t>
    </r>
    <r>
      <rPr>
        <b/>
        <sz val="11"/>
        <color rgb="FFCC3300"/>
        <rFont val="Arial"/>
        <family val="2"/>
      </rPr>
      <t>accord</t>
    </r>
    <r>
      <rPr>
        <sz val="11"/>
        <color rgb="FF333333"/>
        <rFont val="Arial"/>
        <family val="2"/>
      </rPr>
      <t xml:space="preserve"> .</t>
    </r>
  </si>
  <si>
    <r>
      <t xml:space="preserve">Sur quoi </t>
    </r>
    <r>
      <rPr>
        <sz val="11"/>
        <color rgb="FF000000"/>
        <rFont val="Calibri"/>
        <family val="2"/>
        <scheme val="minor"/>
      </rPr>
      <t>Rolando</t>
    </r>
    <r>
      <rPr>
        <sz val="11"/>
        <color rgb="FF333333"/>
        <rFont val="Arial"/>
        <family val="2"/>
      </rPr>
      <t xml:space="preserve"> m’ adressant la parole : avoue , </t>
    </r>
    <r>
      <rPr>
        <sz val="11"/>
        <color rgb="FF000000"/>
        <rFont val="Calibri"/>
        <family val="2"/>
        <scheme val="minor"/>
      </rPr>
      <t>Gil</t>
    </r>
    <r>
      <rPr>
        <sz val="11"/>
        <color rgb="FF333333"/>
        <rFont val="Arial"/>
        <family val="2"/>
      </rPr>
      <t xml:space="preserve"> </t>
    </r>
    <r>
      <rPr>
        <sz val="11"/>
        <color rgb="FF000000"/>
        <rFont val="Calibri"/>
        <family val="2"/>
        <scheme val="minor"/>
      </rPr>
      <t>Blas</t>
    </r>
    <r>
      <rPr>
        <sz val="11"/>
        <color rgb="FF333333"/>
        <rFont val="Arial"/>
        <family val="2"/>
      </rPr>
      <t xml:space="preserve"> , me dit - il , avoue que tu as eu grand’ peur . </t>
    </r>
    <r>
      <rPr>
        <sz val="11"/>
        <color rgb="FF000000"/>
        <rFont val="Calibri"/>
        <family val="2"/>
        <scheme val="minor"/>
      </rPr>
      <t xml:space="preserve">Je répondis que j’ en </t>
    </r>
    <r>
      <rPr>
        <b/>
        <sz val="11"/>
        <color rgb="FFCC3300"/>
        <rFont val="Calibri"/>
        <family val="2"/>
        <scheme val="minor"/>
      </rPr>
      <t>demeurais</t>
    </r>
    <r>
      <rPr>
        <sz val="11"/>
        <color rgb="FF000000"/>
        <rFont val="Calibri"/>
        <family val="2"/>
        <scheme val="minor"/>
      </rPr>
      <t xml:space="preserve"> d’ </t>
    </r>
    <r>
      <rPr>
        <b/>
        <sz val="11"/>
        <color rgb="FFCC3300"/>
        <rFont val="Calibri"/>
        <family val="2"/>
        <scheme val="minor"/>
      </rPr>
      <t>accord</t>
    </r>
    <r>
      <rPr>
        <sz val="11"/>
        <color rgb="FF000000"/>
        <rFont val="Calibri"/>
        <family val="2"/>
        <scheme val="minor"/>
      </rPr>
      <t xml:space="preserve"> de bonne foi ; mais que je me battrais comme un paladin quand j’ aurais fait seulement deux ou trois campagnes .</t>
    </r>
  </si>
  <si>
    <r>
      <t xml:space="preserve">Je </t>
    </r>
    <r>
      <rPr>
        <b/>
        <sz val="11"/>
        <color rgb="FFCC3300"/>
        <rFont val="Arial"/>
        <family val="2"/>
      </rPr>
      <t>demeure</t>
    </r>
    <r>
      <rPr>
        <sz val="11"/>
        <color rgb="FF333333"/>
        <rFont val="Arial"/>
        <family val="2"/>
      </rPr>
      <t xml:space="preserve"> d’ </t>
    </r>
    <r>
      <rPr>
        <b/>
        <sz val="11"/>
        <color rgb="FFCC3300"/>
        <rFont val="Arial"/>
        <family val="2"/>
      </rPr>
      <t>accord</t>
    </r>
    <r>
      <rPr>
        <sz val="11"/>
        <color rgb="FF333333"/>
        <rFont val="Arial"/>
        <family val="2"/>
      </rPr>
      <t xml:space="preserve"> de ma perfidie , lui repartit </t>
    </r>
    <r>
      <rPr>
        <sz val="11"/>
        <color rgb="FF000000"/>
        <rFont val="Calibri"/>
        <family val="2"/>
        <scheme val="minor"/>
      </rPr>
      <t>Don</t>
    </r>
    <r>
      <rPr>
        <sz val="11"/>
        <color rgb="FF333333"/>
        <rFont val="Arial"/>
        <family val="2"/>
      </rPr>
      <t xml:space="preserve"> </t>
    </r>
    <r>
      <rPr>
        <sz val="11"/>
        <color rgb="FF000000"/>
        <rFont val="Calibri"/>
        <family val="2"/>
        <scheme val="minor"/>
      </rPr>
      <t>Gregorio</t>
    </r>
    <r>
      <rPr>
        <sz val="11"/>
        <color rgb="FF333333"/>
        <rFont val="Arial"/>
        <family val="2"/>
      </rPr>
      <t xml:space="preserve"> ; mais que n’ ai - je point fait pour l’ expier?</t>
    </r>
  </si>
  <si>
    <r>
      <t xml:space="preserve">Vous deviez bien vous imaginer que le grand - duc ne tarderait pas à savoir votre trahison . </t>
    </r>
    <r>
      <rPr>
        <sz val="11"/>
        <color rgb="FF000000"/>
        <rFont val="Calibri"/>
        <family val="2"/>
        <scheme val="minor"/>
      </rPr>
      <t xml:space="preserve">J’ en </t>
    </r>
    <r>
      <rPr>
        <b/>
        <sz val="11"/>
        <color rgb="FFCC3300"/>
        <rFont val="Calibri"/>
        <family val="2"/>
        <scheme val="minor"/>
      </rPr>
      <t>demeure</t>
    </r>
    <r>
      <rPr>
        <sz val="11"/>
        <color rgb="FF000000"/>
        <rFont val="Calibri"/>
        <family val="2"/>
        <scheme val="minor"/>
      </rPr>
      <t xml:space="preserve"> d’ </t>
    </r>
    <r>
      <rPr>
        <b/>
        <sz val="11"/>
        <color rgb="FFCC3300"/>
        <rFont val="Calibri"/>
        <family val="2"/>
        <scheme val="minor"/>
      </rPr>
      <t>accord</t>
    </r>
    <r>
      <rPr>
        <sz val="11"/>
        <color rgb="FF000000"/>
        <rFont val="Calibri"/>
        <family val="2"/>
        <scheme val="minor"/>
      </rPr>
      <t xml:space="preserve"> , répondit le fils de Lucinde .</t>
    </r>
  </si>
  <si>
    <r>
      <t xml:space="preserve">J’ admirai la générosité de ce magistrat ; et </t>
    </r>
    <r>
      <rPr>
        <b/>
        <sz val="11"/>
        <color rgb="FFCC3300"/>
        <rFont val="Arial"/>
        <family val="2"/>
      </rPr>
      <t>demeurant</t>
    </r>
    <r>
      <rPr>
        <sz val="11"/>
        <color rgb="FF333333"/>
        <rFont val="Arial"/>
        <family val="2"/>
      </rPr>
      <t xml:space="preserve"> d’ </t>
    </r>
    <r>
      <rPr>
        <b/>
        <sz val="11"/>
        <color rgb="FFCC3300"/>
        <rFont val="Arial"/>
        <family val="2"/>
      </rPr>
      <t>accord</t>
    </r>
    <r>
      <rPr>
        <sz val="11"/>
        <color rgb="FF333333"/>
        <rFont val="Arial"/>
        <family val="2"/>
      </rPr>
      <t xml:space="preserve"> avec moi - même que je n’ étois point ce pédagogue dont il s’ étoit formé une si parfaite idée , je me levai de dessus la sellette , en disant au juge : adieu , seigneur , puissiez - vous rencontrer l’ homme que vous cherchez ; mais franchement , je ne le crois pas plus facile à trouver que l’ orateur de </t>
    </r>
    <r>
      <rPr>
        <sz val="11"/>
        <color rgb="FF000000"/>
        <rFont val="Calibri"/>
        <family val="2"/>
        <scheme val="minor"/>
      </rPr>
      <t>Ciceron</t>
    </r>
    <r>
      <rPr>
        <sz val="11"/>
        <color rgb="FF333333"/>
        <rFont val="Arial"/>
        <family val="2"/>
      </rPr>
      <t xml:space="preserve"> .</t>
    </r>
  </si>
  <si>
    <r>
      <t xml:space="preserve">En cestuy estrif et soigneux pensement , qui n’ estoit petit ( car on eust peu son pays et royaulme occuper et là installer roy nouveau et nouvelle colonie long temps davant que il en eust advertissement pour y obvier ) , davant luy se praesenta un homme de Sidoine , marchant perit et de bon sens , mais au reste assez pauvre et de peu d’ apparence , luy </t>
    </r>
    <r>
      <rPr>
        <b/>
        <sz val="11"/>
        <color rgb="FFFF0000"/>
        <rFont val="Calibri"/>
        <family val="2"/>
        <scheme val="minor"/>
      </rPr>
      <t>denonceant</t>
    </r>
    <r>
      <rPr>
        <sz val="11"/>
        <color rgb="FF000000"/>
        <rFont val="Calibri"/>
        <family val="2"/>
        <scheme val="minor"/>
      </rPr>
      <t xml:space="preserve"> et affermant avoir chemin et moyen inventé , par lequel son pays pourroit de ses victoires Indianes , luy de l’ estat de Macedonie et Aegypte , estre en moins de cinq jours asçavanté .</t>
    </r>
  </si>
  <si>
    <r>
      <t xml:space="preserve">Quelle peine , quel martyre , est - ce grand Dieu ! être nuit et jour occupé de plaire à un homme , et néanmoins se méfier de lui plus que de tout autre au monde : avoir toujours l’ œil au guet , l’ oreille aux écoutes , pour épier d’ où viendra le coup , pour découvrir les embûches , pour éventer la mine de ses concurrents , pour </t>
    </r>
    <r>
      <rPr>
        <b/>
        <sz val="11"/>
        <color rgb="FFCC3300"/>
        <rFont val="Arial"/>
        <family val="2"/>
      </rPr>
      <t>dénoncer</t>
    </r>
    <r>
      <rPr>
        <sz val="11"/>
        <color rgb="FF333333"/>
        <rFont val="Arial"/>
        <family val="2"/>
      </rPr>
      <t xml:space="preserve"> qui trahit le maître ; rire à chacun , d’ entre craindre toujours , n’ avoir ni ennemi reconnu , ni ami assuré ; montrer toujours un visage riant et avoir le cœur transi : ne pouvoir être joyeux et ne pas oser être triste .</t>
    </r>
  </si>
  <si>
    <r>
      <t xml:space="preserve">Car jaçoit qu’ un ancien livre dise que l’ empereur </t>
    </r>
    <r>
      <rPr>
        <b/>
        <sz val="11"/>
        <color rgb="FFCC3300"/>
        <rFont val="Arial"/>
        <family val="2"/>
      </rPr>
      <t>denonça</t>
    </r>
    <r>
      <rPr>
        <sz val="11"/>
        <color rgb="FF333333"/>
        <rFont val="Arial"/>
        <family val="2"/>
      </rPr>
      <t xml:space="preserve"> la guerre à </t>
    </r>
    <r>
      <rPr>
        <sz val="11"/>
        <color rgb="FF000000"/>
        <rFont val="Calibri"/>
        <family val="2"/>
        <scheme val="minor"/>
      </rPr>
      <t>Charles</t>
    </r>
    <r>
      <rPr>
        <sz val="11"/>
        <color rgb="FF333333"/>
        <rFont val="Arial"/>
        <family val="2"/>
      </rPr>
      <t xml:space="preserve"> son frere , et que </t>
    </r>
    <r>
      <rPr>
        <sz val="11"/>
        <color rgb="FF000000"/>
        <rFont val="Calibri"/>
        <family val="2"/>
        <scheme val="minor"/>
      </rPr>
      <t>Louys</t>
    </r>
    <r>
      <rPr>
        <sz val="11"/>
        <color rgb="FF333333"/>
        <rFont val="Arial"/>
        <family val="2"/>
      </rPr>
      <t xml:space="preserve"> de</t>
    </r>
    <r>
      <rPr>
        <sz val="11"/>
        <color rgb="FF000000"/>
        <rFont val="Calibri"/>
        <family val="2"/>
        <scheme val="minor"/>
      </rPr>
      <t>Germanie</t>
    </r>
    <r>
      <rPr>
        <sz val="11"/>
        <color rgb="FF333333"/>
        <rFont val="Arial"/>
        <family val="2"/>
      </rPr>
      <t xml:space="preserve"> vint aux conflans de </t>
    </r>
    <r>
      <rPr>
        <sz val="11"/>
        <color rgb="FF000000"/>
        <rFont val="Calibri"/>
        <family val="2"/>
        <scheme val="minor"/>
      </rPr>
      <t>Moselle</t>
    </r>
    <r>
      <rPr>
        <sz val="11"/>
        <color rgb="FF333333"/>
        <rFont val="Arial"/>
        <family val="2"/>
      </rPr>
      <t xml:space="preserve"> pour l’ en destourner ; il y a de l’ apparence que c’ est l’ entre - veuë de l’ an passé : puis que les annalles du temps ne les autres n’ en parlent point .</t>
    </r>
  </si>
  <si>
    <r>
      <t xml:space="preserve">Il fait donc semblant au commencement d’ estre le plus grand ennemy de l’ empire , fait de grands preparatifs pour l’ attaquer et faignant d’ estre mal avec la sage </t>
    </r>
    <r>
      <rPr>
        <sz val="11"/>
        <color rgb="FF000000"/>
        <rFont val="Calibri"/>
        <family val="2"/>
        <scheme val="minor"/>
      </rPr>
      <t>Placidie</t>
    </r>
    <r>
      <rPr>
        <sz val="11"/>
        <color rgb="FF333333"/>
        <rFont val="Arial"/>
        <family val="2"/>
      </rPr>
      <t xml:space="preserve"> , envoye </t>
    </r>
    <r>
      <rPr>
        <b/>
        <sz val="11"/>
        <color rgb="FFCC3300"/>
        <rFont val="Arial"/>
        <family val="2"/>
      </rPr>
      <t>denoncer</t>
    </r>
    <r>
      <rPr>
        <sz val="11"/>
        <color rgb="FF333333"/>
        <rFont val="Arial"/>
        <family val="2"/>
      </rPr>
      <t xml:space="preserve"> la guerre à son frere qui estant adverty sous - main par sa soeur , fait de son costé courre des bruits d’ une armée infinie , qu’ il preparoit contre les goths , et espouvanta de sorte ces barbares par l’ aide de </t>
    </r>
    <r>
      <rPr>
        <sz val="11"/>
        <color rgb="FF000000"/>
        <rFont val="Calibri"/>
        <family val="2"/>
        <scheme val="minor"/>
      </rPr>
      <t>Walia</t>
    </r>
    <r>
      <rPr>
        <sz val="11"/>
        <color rgb="FF333333"/>
        <rFont val="Arial"/>
        <family val="2"/>
      </rPr>
      <t xml:space="preserve"> qu’ en fin le peuple mesme demanda la paix , qui fut conclue au grand contentement de </t>
    </r>
    <r>
      <rPr>
        <sz val="11"/>
        <color rgb="FF000000"/>
        <rFont val="Calibri"/>
        <family val="2"/>
        <scheme val="minor"/>
      </rPr>
      <t>Placidie</t>
    </r>
    <r>
      <rPr>
        <sz val="11"/>
        <color rgb="FF333333"/>
        <rFont val="Arial"/>
        <family val="2"/>
      </rPr>
      <t xml:space="preserve"> , qui voyant l’ empire asseuré de ce costé , desira de sortir d’ entre leurs mains , et se retirer en </t>
    </r>
    <r>
      <rPr>
        <sz val="11"/>
        <color rgb="FF000000"/>
        <rFont val="Calibri"/>
        <family val="2"/>
        <scheme val="minor"/>
      </rPr>
      <t>Italie</t>
    </r>
    <r>
      <rPr>
        <sz val="11"/>
        <color rgb="FF333333"/>
        <rFont val="Arial"/>
        <family val="2"/>
      </rPr>
      <t xml:space="preserve"> , où elle fut receue de son frere , et de tout le peuple , tout ainsi que si c’ eust esté un grand chef de guerre à qui le triomphe eust esté decerné .</t>
    </r>
  </si>
  <si>
    <r>
      <t xml:space="preserve">Mais il y a cette différence entre les voleurs de mer et ceux des bois , que ceux - ci peuvent en assurance laisser la vie à ceux qu’ ils volent , et se sauver sans être reconnus : au lieu que ceux - là ne peuvent mettre à bord une personne qu’ ils auront volée , sans s’ exposer au danger d’ être </t>
    </r>
    <r>
      <rPr>
        <b/>
        <sz val="11"/>
        <color rgb="FFCC3300"/>
        <rFont val="Arial"/>
        <family val="2"/>
      </rPr>
      <t>dénoncez</t>
    </r>
    <r>
      <rPr>
        <sz val="11"/>
        <color rgb="FF333333"/>
        <rFont val="Arial"/>
        <family val="2"/>
      </rPr>
      <t xml:space="preserve"> par la même personne .</t>
    </r>
  </si>
  <si>
    <r>
      <t xml:space="preserve">or est - il que les plus cruels ennemis du repos d’ esprit , sont ce que les superstitieux appellent les scrupules ; car ce sont comme des eschardes dans le coeur , des javelots dans les reins , des espines dans le pied , des pailles dans les yeux , ce sont comme des bourreaux qui gesnent et dechirent une pauvre ame , et luy font distiller son contentement goute à goute devant ses yeux : les sanglots qui sortent quelquefois de la poitrine , les cheveux gris qui blanchissent nos temples , les oeillades meurtrieres qu’ on darde vers le ciel , tout cela ne sont que des sergens qui nous viennent saisir au colet , et </t>
    </r>
    <r>
      <rPr>
        <b/>
        <sz val="11"/>
        <color rgb="FFCC3300"/>
        <rFont val="Arial"/>
        <family val="2"/>
      </rPr>
      <t>denoncer</t>
    </r>
    <r>
      <rPr>
        <sz val="11"/>
        <color rgb="FF333333"/>
        <rFont val="Arial"/>
        <family val="2"/>
      </rPr>
      <t>oeuvre nouvelle quand nous sommes au milieu de nos contentemens .</t>
    </r>
  </si>
  <si>
    <r>
      <t xml:space="preserve">À quoy je respons que les ministres de </t>
    </r>
    <r>
      <rPr>
        <sz val="11"/>
        <color rgb="FF000000"/>
        <rFont val="Calibri"/>
        <family val="2"/>
        <scheme val="minor"/>
      </rPr>
      <t>Calvin</t>
    </r>
    <r>
      <rPr>
        <sz val="11"/>
        <color rgb="FF333333"/>
        <rFont val="Arial"/>
        <family val="2"/>
      </rPr>
      <t xml:space="preserve"> sont par tout mal’ heureux , et en leurs maximes et en leurs preuves , et en la qualité de leurs tesmoings , les uns sont des barbares , les autres sont schismatiques , ceux - cy sont heretiques , </t>
    </r>
    <r>
      <rPr>
        <b/>
        <sz val="11"/>
        <color rgb="FFCC3300"/>
        <rFont val="Arial"/>
        <family val="2"/>
      </rPr>
      <t>denoncez</t>
    </r>
    <r>
      <rPr>
        <sz val="11"/>
        <color rgb="FF333333"/>
        <rFont val="Arial"/>
        <family val="2"/>
      </rPr>
      <t xml:space="preserve"> et recogneus tels , ceux - là sont des ignorans , qui combattent plus contre nous par solecismes , que par force de raisons : </t>
    </r>
  </si>
  <si>
    <r>
      <t xml:space="preserve">à qui dois - je le bien de m’ avoir </t>
    </r>
    <r>
      <rPr>
        <b/>
        <sz val="11"/>
        <color rgb="FFCC3300"/>
        <rFont val="Arial"/>
        <family val="2"/>
      </rPr>
      <t>dénoncé</t>
    </r>
    <r>
      <rPr>
        <sz val="11"/>
        <color rgb="FF333333"/>
        <rFont val="Arial"/>
        <family val="2"/>
      </rPr>
      <t>?</t>
    </r>
  </si>
  <si>
    <r>
      <t xml:space="preserve">D’ avantage il envoya au devant de luy jusques à </t>
    </r>
    <r>
      <rPr>
        <sz val="11"/>
        <color rgb="FF000000"/>
        <rFont val="Calibri"/>
        <family val="2"/>
        <scheme val="minor"/>
      </rPr>
      <t>Interanne</t>
    </r>
    <r>
      <rPr>
        <sz val="11"/>
        <color rgb="FF333333"/>
        <rFont val="Arial"/>
        <family val="2"/>
      </rPr>
      <t xml:space="preserve"> , c’ est </t>
    </r>
    <r>
      <rPr>
        <sz val="11"/>
        <color rgb="FF000000"/>
        <rFont val="Calibri"/>
        <family val="2"/>
        <scheme val="minor"/>
      </rPr>
      <t>Trany</t>
    </r>
    <r>
      <rPr>
        <sz val="11"/>
        <color rgb="FF333333"/>
        <rFont val="Arial"/>
        <family val="2"/>
      </rPr>
      <t xml:space="preserve"> , les </t>
    </r>
    <r>
      <rPr>
        <sz val="11"/>
        <color rgb="FF000000"/>
        <rFont val="Calibri"/>
        <family val="2"/>
        <scheme val="minor"/>
      </rPr>
      <t>Evesques</t>
    </r>
    <r>
      <rPr>
        <sz val="11"/>
        <color rgb="FF333333"/>
        <rFont val="Arial"/>
        <family val="2"/>
      </rPr>
      <t xml:space="preserve"> </t>
    </r>
    <r>
      <rPr>
        <sz val="11"/>
        <color rgb="FF000000"/>
        <rFont val="Calibri"/>
        <family val="2"/>
        <scheme val="minor"/>
      </rPr>
      <t>Eustace</t>
    </r>
    <r>
      <rPr>
        <sz val="11"/>
        <color rgb="FF333333"/>
        <rFont val="Arial"/>
        <family val="2"/>
      </rPr>
      <t xml:space="preserve"> </t>
    </r>
    <r>
      <rPr>
        <sz val="11"/>
        <color rgb="FF000000"/>
        <rFont val="Calibri"/>
        <family val="2"/>
        <scheme val="minor"/>
      </rPr>
      <t>D’ Albe</t>
    </r>
    <r>
      <rPr>
        <sz val="11"/>
        <color rgb="FF333333"/>
        <rFont val="Arial"/>
        <family val="2"/>
      </rPr>
      <t xml:space="preserve"> , </t>
    </r>
    <r>
      <rPr>
        <sz val="11"/>
        <color rgb="FF000000"/>
        <rFont val="Calibri"/>
        <family val="2"/>
        <scheme val="minor"/>
      </rPr>
      <t>André</t>
    </r>
    <r>
      <rPr>
        <sz val="11"/>
        <color rgb="FF333333"/>
        <rFont val="Arial"/>
        <family val="2"/>
      </rPr>
      <t xml:space="preserve"> </t>
    </r>
    <r>
      <rPr>
        <sz val="11"/>
        <color rgb="FF000000"/>
        <rFont val="Calibri"/>
        <family val="2"/>
        <scheme val="minor"/>
      </rPr>
      <t>DePreneste</t>
    </r>
    <r>
      <rPr>
        <sz val="11"/>
        <color rgb="FF333333"/>
        <rFont val="Arial"/>
        <family val="2"/>
      </rPr>
      <t xml:space="preserve"> ( c’ est </t>
    </r>
    <r>
      <rPr>
        <sz val="11"/>
        <color rgb="FF000000"/>
        <rFont val="Calibri"/>
        <family val="2"/>
        <scheme val="minor"/>
      </rPr>
      <t>Palestrine</t>
    </r>
    <r>
      <rPr>
        <sz val="11"/>
        <color rgb="FF333333"/>
        <rFont val="Arial"/>
        <family val="2"/>
      </rPr>
      <t xml:space="preserve"> ) et </t>
    </r>
    <r>
      <rPr>
        <sz val="11"/>
        <color rgb="FF000000"/>
        <rFont val="Calibri"/>
        <family val="2"/>
        <scheme val="minor"/>
      </rPr>
      <t>Theodose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Tivoly</t>
    </r>
    <r>
      <rPr>
        <sz val="11"/>
        <color rgb="FF333333"/>
        <rFont val="Arial"/>
        <family val="2"/>
      </rPr>
      <t xml:space="preserve"> , </t>
    </r>
    <r>
      <rPr>
        <b/>
        <sz val="11"/>
        <color rgb="FFCC3300"/>
        <rFont val="Arial"/>
        <family val="2"/>
      </rPr>
      <t>denoncer</t>
    </r>
    <r>
      <rPr>
        <sz val="11"/>
        <color rgb="FF333333"/>
        <rFont val="Arial"/>
        <family val="2"/>
      </rPr>
      <t xml:space="preserve"> au roy qu’ il n’ eust à passer outre s’ il ne vouloit tomber és censures ecclesiastiques .</t>
    </r>
  </si>
  <si>
    <r>
      <t xml:space="preserve">Oui , messieurs , ce fut elle qui , ne sachant plus où trouver de l’ argent pour jouer , alla </t>
    </r>
    <r>
      <rPr>
        <b/>
        <sz val="11"/>
        <color rgb="FFCC3300"/>
        <rFont val="Arial"/>
        <family val="2"/>
      </rPr>
      <t>dénoncer</t>
    </r>
    <r>
      <rPr>
        <sz val="11"/>
        <color rgb="FF333333"/>
        <rFont val="Arial"/>
        <family val="2"/>
      </rPr>
      <t xml:space="preserve"> elle - même que l’ on jouoit chez elle : elle fut condamnée à trois mille livres d’ amende .</t>
    </r>
  </si>
  <si>
    <r>
      <t xml:space="preserve">Chose inouïe en </t>
    </r>
    <r>
      <rPr>
        <sz val="11"/>
        <color rgb="FF000000"/>
        <rFont val="Calibri"/>
        <family val="2"/>
        <scheme val="minor"/>
      </rPr>
      <t>Angleterre</t>
    </r>
    <r>
      <rPr>
        <sz val="11"/>
        <color rgb="FF333333"/>
        <rFont val="Arial"/>
        <family val="2"/>
      </rPr>
      <t xml:space="preserve"> , où chaque citoyen a droit de scruter les vues des ministres eux - mêmes , d’ éplucher leurs projets , et de les </t>
    </r>
    <r>
      <rPr>
        <b/>
        <sz val="11"/>
        <color rgb="FFCC3300"/>
        <rFont val="Arial"/>
        <family val="2"/>
      </rPr>
      <t>dénoncer</t>
    </r>
    <r>
      <rPr>
        <sz val="11"/>
        <color rgb="FF333333"/>
        <rFont val="Arial"/>
        <family val="2"/>
      </rPr>
      <t xml:space="preserve"> à la nation .</t>
    </r>
  </si>
  <si>
    <r>
      <t xml:space="preserve">Mais </t>
    </r>
    <r>
      <rPr>
        <sz val="11"/>
        <color rgb="FF000000"/>
        <rFont val="Calibri"/>
        <family val="2"/>
        <scheme val="minor"/>
      </rPr>
      <t>Jésus</t>
    </r>
    <r>
      <rPr>
        <sz val="11"/>
        <color rgb="FF333333"/>
        <rFont val="Arial"/>
        <family val="2"/>
      </rPr>
      <t xml:space="preserve"> va à </t>
    </r>
    <r>
      <rPr>
        <sz val="11"/>
        <color rgb="FF000000"/>
        <rFont val="Calibri"/>
        <family val="2"/>
        <scheme val="minor"/>
      </rPr>
      <t>Jérusalem</t>
    </r>
    <r>
      <rPr>
        <sz val="11"/>
        <color rgb="FF333333"/>
        <rFont val="Arial"/>
        <family val="2"/>
      </rPr>
      <t xml:space="preserve"> sçachant très bien ce qu’ il y devoit souffrir et le </t>
    </r>
    <r>
      <rPr>
        <b/>
        <sz val="11"/>
        <color rgb="FFCC3300"/>
        <rFont val="Arial"/>
        <family val="2"/>
      </rPr>
      <t>dénonçant</t>
    </r>
    <r>
      <rPr>
        <sz val="11"/>
        <color rgb="FF333333"/>
        <rFont val="Arial"/>
        <family val="2"/>
      </rPr>
      <t xml:space="preserve"> aux apostres : </t>
    </r>
    <r>
      <rPr>
        <i/>
        <sz val="11"/>
        <color rgb="FF333333"/>
        <rFont val="Arial"/>
        <family val="2"/>
      </rPr>
      <t>voilà , dit - il , que nous allons à Jérusalem et le</t>
    </r>
    <r>
      <rPr>
        <sz val="11"/>
        <color rgb="FF333333"/>
        <rFont val="Arial"/>
        <family val="2"/>
      </rPr>
      <t xml:space="preserve"> </t>
    </r>
    <r>
      <rPr>
        <i/>
        <sz val="11"/>
        <color rgb="FF333333"/>
        <rFont val="Arial"/>
        <family val="2"/>
      </rPr>
      <t>fils de l’ homme sera livré entre les mains des</t>
    </r>
    <r>
      <rPr>
        <sz val="11"/>
        <color rgb="FF333333"/>
        <rFont val="Arial"/>
        <family val="2"/>
      </rPr>
      <t xml:space="preserve"> </t>
    </r>
    <r>
      <rPr>
        <i/>
        <sz val="11"/>
        <color rgb="FF333333"/>
        <rFont val="Arial"/>
        <family val="2"/>
      </rPr>
      <t>méchants .</t>
    </r>
  </si>
  <si>
    <r>
      <t xml:space="preserve">Que l’ hiver est une saison trop rude pour réaliser cette institution , déclarée partie essentielle de notre constitution par l’ acte constitutionnel , réclamée par les principes éternels de la justice , et par la tyrannie insupportable du système barbare qui pèse encore sur le patriotisme et sur l’ humanité ; ce ministre , oppresseur du peuple avignonais , entouré de tous les intrigans que vous avez vous - même </t>
    </r>
    <r>
      <rPr>
        <b/>
        <sz val="11"/>
        <color rgb="FFCC3300"/>
        <rFont val="Arial"/>
        <family val="2"/>
      </rPr>
      <t>dénoncés</t>
    </r>
    <r>
      <rPr>
        <sz val="11"/>
        <color rgb="FF333333"/>
        <rFont val="Arial"/>
        <family val="2"/>
      </rPr>
      <t xml:space="preserve"> dans vos écrits , et ennemi déclaré de tous les patriotes invariablement attachés à la cause publique .</t>
    </r>
  </si>
  <si>
    <r>
      <t xml:space="preserve">On a aussi </t>
    </r>
    <r>
      <rPr>
        <b/>
        <sz val="11"/>
        <color rgb="FFCC3300"/>
        <rFont val="Arial"/>
        <family val="2"/>
      </rPr>
      <t>dénoncé</t>
    </r>
    <r>
      <rPr>
        <sz val="11"/>
        <color rgb="FF333333"/>
        <rFont val="Arial"/>
        <family val="2"/>
      </rPr>
      <t xml:space="preserve"> , par un conseiller , dit - on , l’ abbé </t>
    </r>
    <r>
      <rPr>
        <sz val="11"/>
        <color rgb="FF000000"/>
        <rFont val="Calibri"/>
        <family val="2"/>
        <scheme val="minor"/>
      </rPr>
      <t>Chauvelin</t>
    </r>
    <r>
      <rPr>
        <sz val="11"/>
        <color rgb="FF333333"/>
        <rFont val="Arial"/>
        <family val="2"/>
      </rPr>
      <t xml:space="preserve"> , un sermon prêché par un grand vicaire d’ </t>
    </r>
    <r>
      <rPr>
        <sz val="11"/>
        <color rgb="FF000000"/>
        <rFont val="Calibri"/>
        <family val="2"/>
        <scheme val="minor"/>
      </rPr>
      <t>Auxerre</t>
    </r>
    <r>
      <rPr>
        <sz val="11"/>
        <color rgb="FF333333"/>
        <rFont val="Arial"/>
        <family val="2"/>
      </rPr>
      <t xml:space="preserve"> .</t>
    </r>
  </si>
  <si>
    <r>
      <t>Omer</t>
    </r>
    <r>
      <rPr>
        <sz val="11"/>
        <color rgb="FF333333"/>
        <rFont val="Arial"/>
        <family val="2"/>
      </rPr>
      <t xml:space="preserve"> </t>
    </r>
    <r>
      <rPr>
        <sz val="11"/>
        <color rgb="FF000000"/>
        <rFont val="Calibri"/>
        <family val="2"/>
        <scheme val="minor"/>
      </rPr>
      <t>Fleury</t>
    </r>
    <r>
      <rPr>
        <sz val="11"/>
        <color rgb="FF333333"/>
        <rFont val="Arial"/>
        <family val="2"/>
      </rPr>
      <t xml:space="preserve"> devait bien </t>
    </r>
    <r>
      <rPr>
        <b/>
        <sz val="11"/>
        <color rgb="FFCC3300"/>
        <rFont val="Arial"/>
        <family val="2"/>
      </rPr>
      <t>dénoncer</t>
    </r>
    <r>
      <rPr>
        <sz val="11"/>
        <color rgb="FF333333"/>
        <rFont val="Arial"/>
        <family val="2"/>
      </rPr>
      <t xml:space="preserve"> </t>
    </r>
    <r>
      <rPr>
        <sz val="11"/>
        <color rgb="FF000000"/>
        <rFont val="Calibri"/>
        <family val="2"/>
        <scheme val="minor"/>
      </rPr>
      <t>Jean</t>
    </r>
    <r>
      <rPr>
        <sz val="11"/>
        <color rgb="FF333333"/>
        <rFont val="Arial"/>
        <family val="2"/>
      </rPr>
      <t xml:space="preserve"> - </t>
    </r>
    <r>
      <rPr>
        <sz val="11"/>
        <color rgb="FF000000"/>
        <rFont val="Calibri"/>
        <family val="2"/>
        <scheme val="minor"/>
      </rPr>
      <t>Jacques</t>
    </r>
    <r>
      <rPr>
        <sz val="11"/>
        <color rgb="FF333333"/>
        <rFont val="Arial"/>
        <family val="2"/>
      </rPr>
      <t xml:space="preserve"> pour avoir insulté les philosophes .</t>
    </r>
  </si>
  <si>
    <r>
      <t xml:space="preserve">Vous lui avez été </t>
    </r>
    <r>
      <rPr>
        <b/>
        <sz val="11"/>
        <color rgb="FFCC3300"/>
        <rFont val="Arial"/>
        <family val="2"/>
      </rPr>
      <t>dénoncé</t>
    </r>
    <r>
      <rPr>
        <sz val="11"/>
        <color rgb="FF333333"/>
        <rFont val="Arial"/>
        <family val="2"/>
      </rPr>
      <t xml:space="preserve"> comme fréquentant le café du sieur ... , repaire d’ aristocrates , près de la cour des petits - pères ; si c’ est sans fondement , éclairez sa religion , justifiez - vous et réclamez sa justice ; il est prêt à se rétracter .</t>
    </r>
  </si>
  <si>
    <r>
      <t xml:space="preserve">Le tribunal de police renonça donc à l’ espoir de me voir paraître devant lui ; cependant le sieur </t>
    </r>
    <r>
      <rPr>
        <sz val="11"/>
        <color rgb="FF000000"/>
        <rFont val="Calibri"/>
        <family val="2"/>
        <scheme val="minor"/>
      </rPr>
      <t>Boucher</t>
    </r>
    <r>
      <rPr>
        <sz val="11"/>
        <color rgb="FF333333"/>
        <rFont val="Arial"/>
        <family val="2"/>
      </rPr>
      <t xml:space="preserve"> </t>
    </r>
    <r>
      <rPr>
        <sz val="11"/>
        <color rgb="FF000000"/>
        <rFont val="Calibri"/>
        <family val="2"/>
        <scheme val="minor"/>
      </rPr>
      <t>D’ Argis</t>
    </r>
    <r>
      <rPr>
        <sz val="11"/>
        <color rgb="FF333333"/>
        <rFont val="Arial"/>
        <family val="2"/>
      </rPr>
      <t xml:space="preserve"> se concerta avec le procureur - syndic pour me </t>
    </r>
    <r>
      <rPr>
        <b/>
        <sz val="11"/>
        <color rgb="FFCC3300"/>
        <rFont val="Arial"/>
        <family val="2"/>
      </rPr>
      <t>dénoncer</t>
    </r>
    <r>
      <rPr>
        <sz val="11"/>
        <color rgb="FF333333"/>
        <rFont val="Arial"/>
        <family val="2"/>
      </rPr>
      <t xml:space="preserve"> à l’ assemblée générale des mandataires . </t>
    </r>
  </si>
  <si>
    <r>
      <t xml:space="preserve">Son père fut menacé ; deux de ses frères furent arrêtés , il fut bientôt </t>
    </r>
    <r>
      <rPr>
        <b/>
        <sz val="11"/>
        <color rgb="FFCC3300"/>
        <rFont val="Arial"/>
        <family val="2"/>
      </rPr>
      <t>dénoncé</t>
    </r>
    <r>
      <rPr>
        <sz val="11"/>
        <color rgb="FF333333"/>
        <rFont val="Arial"/>
        <family val="2"/>
      </rPr>
      <t xml:space="preserve"> lui - même , cité , recherché , inscrit à son rang sur l’ une des pages de la , liste des proscriptions .</t>
    </r>
  </si>
  <si>
    <r>
      <t xml:space="preserve">Olympe s’ était </t>
    </r>
    <r>
      <rPr>
        <b/>
        <sz val="11"/>
        <color rgb="FFCC3300"/>
        <rFont val="Arial"/>
        <family val="2"/>
      </rPr>
      <t>dénoncée</t>
    </r>
    <r>
      <rPr>
        <sz val="11"/>
        <color rgb="FF333333"/>
        <rFont val="Arial"/>
        <family val="2"/>
      </rPr>
      <t xml:space="preserve"> elle - même dans la prison de Lyon .</t>
    </r>
  </si>
  <si>
    <r>
      <t xml:space="preserve">Fais - nous serment , sur cette relique , que mon grand - père a reçue des mains du patriarche de Constantinople , de ne jamais te plaindre , ni nous </t>
    </r>
    <r>
      <rPr>
        <b/>
        <sz val="11"/>
        <color rgb="FFCC3300"/>
        <rFont val="Arial"/>
        <family val="2"/>
      </rPr>
      <t>dénoncer</t>
    </r>
    <r>
      <rPr>
        <sz val="11"/>
        <color rgb="FF333333"/>
        <rFont val="Arial"/>
        <family val="2"/>
      </rPr>
      <t xml:space="preserve"> , et , ce soir même , nous levons l’ ancre ; demain , tu es notre ami , notre hôte , notre frère , notre maison est la tienne , et rien n’ est plus caché pour toi .</t>
    </r>
  </si>
  <si>
    <r>
      <t xml:space="preserve">Est - il admissible que le colonel </t>
    </r>
    <r>
      <rPr>
        <sz val="11"/>
        <color rgb="FF000000"/>
        <rFont val="Calibri"/>
        <family val="2"/>
        <scheme val="minor"/>
      </rPr>
      <t>Picquart</t>
    </r>
    <r>
      <rPr>
        <sz val="11"/>
        <color rgb="FF333333"/>
        <rFont val="Arial"/>
        <family val="2"/>
      </rPr>
      <t xml:space="preserve"> , par qui la revision se fait à cette heure , poursuivi pour avoir offert de démontrer qu’ un faux était un faux , et pour avoir , dans l’ exercice de ses fonctions , </t>
    </r>
    <r>
      <rPr>
        <b/>
        <sz val="11"/>
        <color rgb="FFCC3300"/>
        <rFont val="Arial"/>
        <family val="2"/>
      </rPr>
      <t>dénoncé</t>
    </r>
    <r>
      <rPr>
        <sz val="11"/>
        <color rgb="FF333333"/>
        <rFont val="Arial"/>
        <family val="2"/>
      </rPr>
      <t xml:space="preserve"> comme espion </t>
    </r>
    <r>
      <rPr>
        <sz val="11"/>
        <color rgb="FF000000"/>
        <rFont val="Calibri"/>
        <family val="2"/>
        <scheme val="minor"/>
      </rPr>
      <t>Esterhazy</t>
    </r>
    <r>
      <rPr>
        <sz val="11"/>
        <color rgb="FF333333"/>
        <rFont val="Arial"/>
        <family val="2"/>
      </rPr>
      <t xml:space="preserve"> dont la trahison est aujourd’ hui reconnue , soit traité moins favorablement par la justice militaire qu’ </t>
    </r>
    <r>
      <rPr>
        <sz val="11"/>
        <color rgb="FF000000"/>
        <rFont val="Calibri"/>
        <family val="2"/>
        <scheme val="minor"/>
      </rPr>
      <t>Esterhazy</t>
    </r>
    <r>
      <rPr>
        <sz val="11"/>
        <color rgb="FF333333"/>
        <rFont val="Arial"/>
        <family val="2"/>
      </rPr>
      <t xml:space="preserve"> lui - même , qui comparut en liberté devant ses juges , et fut bien fâcheusement pour ladite </t>
    </r>
    <r>
      <rPr>
        <i/>
        <sz val="11"/>
        <color rgb="FF333333"/>
        <rFont val="Arial"/>
        <family val="2"/>
      </rPr>
      <t>justice ,</t>
    </r>
    <r>
      <rPr>
        <sz val="11"/>
        <color rgb="FF333333"/>
        <rFont val="Arial"/>
        <family val="2"/>
      </rPr>
      <t xml:space="preserve"> acquitté , embrassé , acclamé , quoique escroc , quoique faussaire , quoique traître?</t>
    </r>
  </si>
  <si>
    <r>
      <t xml:space="preserve">Parmi les rares girondins ou fédéralistes qui n’ ont pas péri après le 2 Juin , Riouffe est préfet et baron , Lanjuinais est sénateur et comte ; parmi les autres proscrits ou demi - proscrits , le nouveau régime ramène aux affaires et à la direction des affaires les employés supérieurs et spéciaux que la Terreur chassait et tuait de préférence , en particulier les chefs de service aux finances et dans la diplomatie , qui , </t>
    </r>
    <r>
      <rPr>
        <b/>
        <sz val="11"/>
        <color rgb="FFCC3300"/>
        <rFont val="Arial"/>
        <family val="2"/>
      </rPr>
      <t>dénoncés</t>
    </r>
    <r>
      <rPr>
        <sz val="11"/>
        <color rgb="FF333333"/>
        <rFont val="Arial"/>
        <family val="2"/>
      </rPr>
      <t xml:space="preserve"> par Robespierre le 8 Thermidor ou frappés d’ un mandat d’ arrêt le matin du 9 Thermidor , sentaient déjà sur leurs têtes le couperet de la guillotine : </t>
    </r>
  </si>
  <si>
    <r>
      <t xml:space="preserve">M’ ordonnez - vous d’ arrêter l’ adversaire de M . de Guiche , j’ obéirai ; mais ne m’ ordonnez point de vous le </t>
    </r>
    <r>
      <rPr>
        <b/>
        <sz val="11"/>
        <color rgb="FFCC3300"/>
        <rFont val="Arial"/>
        <family val="2"/>
      </rPr>
      <t>dénoncer</t>
    </r>
    <r>
      <rPr>
        <sz val="11"/>
        <color rgb="FF333333"/>
        <rFont val="Arial"/>
        <family val="2"/>
      </rPr>
      <t xml:space="preserve"> , car , cette fois , je n’ obéirai pas .</t>
    </r>
  </si>
  <si>
    <r>
      <t xml:space="preserve">Ensuite , les galiléens </t>
    </r>
    <r>
      <rPr>
        <b/>
        <sz val="11"/>
        <color rgb="FFCC3300"/>
        <rFont val="Arial"/>
        <family val="2"/>
      </rPr>
      <t>dénoncèrent</t>
    </r>
    <r>
      <rPr>
        <sz val="11"/>
        <color rgb="FF333333"/>
        <rFont val="Arial"/>
        <family val="2"/>
      </rPr>
      <t xml:space="preserve"> </t>
    </r>
    <r>
      <rPr>
        <sz val="11"/>
        <color rgb="FF000000"/>
        <rFont val="Calibri"/>
        <family val="2"/>
        <scheme val="minor"/>
      </rPr>
      <t>Ponce</t>
    </r>
    <r>
      <rPr>
        <sz val="11"/>
        <color rgb="FF333333"/>
        <rFont val="Arial"/>
        <family val="2"/>
      </rPr>
      <t xml:space="preserve"> - </t>
    </r>
    <r>
      <rPr>
        <sz val="11"/>
        <color rgb="FF000000"/>
        <rFont val="Calibri"/>
        <family val="2"/>
        <scheme val="minor"/>
      </rPr>
      <t>Pilate</t>
    </r>
    <r>
      <rPr>
        <sz val="11"/>
        <color rgb="FF333333"/>
        <rFont val="Arial"/>
        <family val="2"/>
      </rPr>
      <t xml:space="preserve"> .</t>
    </r>
  </si>
  <si>
    <r>
      <t xml:space="preserve">Que veux - tu que je </t>
    </r>
    <r>
      <rPr>
        <b/>
        <sz val="11"/>
        <color rgb="FFCC3300"/>
        <rFont val="Arial"/>
        <family val="2"/>
      </rPr>
      <t>dénonce</t>
    </r>
    <r>
      <rPr>
        <sz val="11"/>
        <color rgb="FF333333"/>
        <rFont val="Arial"/>
        <family val="2"/>
      </rPr>
      <t>?</t>
    </r>
  </si>
  <si>
    <r>
      <t xml:space="preserve">Dans les luttes contre le , protectionnisme agrarien , les libre - échangistes ont beaucoup usé de cette argumentation et </t>
    </r>
    <r>
      <rPr>
        <b/>
        <sz val="11"/>
        <color rgb="FFCC3300"/>
        <rFont val="Arial"/>
        <family val="2"/>
      </rPr>
      <t>dénoncé</t>
    </r>
    <r>
      <rPr>
        <sz val="11"/>
        <color rgb="FF333333"/>
        <rFont val="Arial"/>
        <family val="2"/>
      </rPr>
      <t xml:space="preserve"> les gens qui voulaient se faire des rentes en accroissant les prix .</t>
    </r>
  </si>
  <si>
    <r>
      <t xml:space="preserve">Il était vrai que </t>
    </r>
    <r>
      <rPr>
        <sz val="11"/>
        <color rgb="FF000000"/>
        <rFont val="Calibri"/>
        <family val="2"/>
        <scheme val="minor"/>
      </rPr>
      <t>Jean</t>
    </r>
    <r>
      <rPr>
        <sz val="11"/>
        <color rgb="FF333333"/>
        <rFont val="Arial"/>
        <family val="2"/>
      </rPr>
      <t xml:space="preserve"> - </t>
    </r>
    <r>
      <rPr>
        <sz val="11"/>
        <color rgb="FF000000"/>
        <rFont val="Calibri"/>
        <family val="2"/>
        <scheme val="minor"/>
      </rPr>
      <t>Jacques</t>
    </r>
    <r>
      <rPr>
        <sz val="11"/>
        <color rgb="FF333333"/>
        <rFont val="Arial"/>
        <family val="2"/>
      </rPr>
      <t xml:space="preserve"> l’ avait </t>
    </r>
    <r>
      <rPr>
        <b/>
        <sz val="11"/>
        <color rgb="FFCC3300"/>
        <rFont val="Arial"/>
        <family val="2"/>
      </rPr>
      <t>dénoncé</t>
    </r>
    <r>
      <rPr>
        <sz val="11"/>
        <color rgb="FF333333"/>
        <rFont val="Arial"/>
        <family val="2"/>
      </rPr>
      <t xml:space="preserve"> .</t>
    </r>
  </si>
  <si>
    <r>
      <t xml:space="preserve">Vous auriez peut - être pu répondre que la note litigieuse du " saint - graal " n’ a été livrée à l’ imprimeur qu’ après vérification oculaire de la surprenante omission </t>
    </r>
    <r>
      <rPr>
        <b/>
        <sz val="11"/>
        <color rgb="FFCC3300"/>
        <rFont val="Arial"/>
        <family val="2"/>
      </rPr>
      <t>dénoncée</t>
    </r>
    <r>
      <rPr>
        <sz val="11"/>
        <color rgb="FF333333"/>
        <rFont val="Arial"/>
        <family val="2"/>
      </rPr>
      <t xml:space="preserve"> par votre revue .</t>
    </r>
  </si>
  <si>
    <r>
      <t xml:space="preserve">Aussi , pour avoir répété avec insistance que louer </t>
    </r>
    <r>
      <rPr>
        <sz val="11"/>
        <color rgb="FF000000"/>
        <rFont val="Calibri"/>
        <family val="2"/>
        <scheme val="minor"/>
      </rPr>
      <t>Dieu</t>
    </r>
    <r>
      <rPr>
        <sz val="11"/>
        <color rgb="FF333333"/>
        <rFont val="Arial"/>
        <family val="2"/>
      </rPr>
      <t xml:space="preserve"> était le premier , le plus urgent de tous les devoirs , pour avoir fondé sa propre doctrine spirituelle sur cet axiome , </t>
    </r>
    <r>
      <rPr>
        <sz val="11"/>
        <color rgb="FF000000"/>
        <rFont val="Calibri"/>
        <family val="2"/>
        <scheme val="minor"/>
      </rPr>
      <t>Bérulle</t>
    </r>
    <r>
      <rPr>
        <sz val="11"/>
        <color rgb="FF333333"/>
        <rFont val="Arial"/>
        <family val="2"/>
      </rPr>
      <t xml:space="preserve"> se vit - il raillé comme un songe - creux , ou même </t>
    </r>
    <r>
      <rPr>
        <b/>
        <sz val="11"/>
        <color rgb="FFCC3300"/>
        <rFont val="Arial"/>
        <family val="2"/>
      </rPr>
      <t>dénoncé</t>
    </r>
    <r>
      <rPr>
        <sz val="11"/>
        <color rgb="FF333333"/>
        <rFont val="Arial"/>
        <family val="2"/>
      </rPr>
      <t xml:space="preserve"> comme un dangereux novateur .</t>
    </r>
  </si>
  <si>
    <r>
      <t xml:space="preserve">Il s’ emporta furieusement contre la lettre qui avait , disait - il , </t>
    </r>
    <r>
      <rPr>
        <b/>
        <sz val="11"/>
        <color rgb="FFCC3300"/>
        <rFont val="Arial"/>
        <family val="2"/>
      </rPr>
      <t>dénoncé</t>
    </r>
    <r>
      <rPr>
        <sz val="11"/>
        <color rgb="FF333333"/>
        <rFont val="Arial"/>
        <family val="2"/>
      </rPr>
      <t xml:space="preserve"> à l’ homme blanc ce qu’ il avait fait , bien qu’ il l’ eût cachée dans un tronc d’ arbre pendant qu’ il commettait le vol , pour l’ empêcher de le voir</t>
    </r>
  </si>
  <si>
    <r>
      <t xml:space="preserve">Et l’ on entendait le magistrat </t>
    </r>
    <r>
      <rPr>
        <b/>
        <sz val="11"/>
        <color rgb="FFCC3300"/>
        <rFont val="Arial"/>
        <family val="2"/>
      </rPr>
      <t>dénoncer</t>
    </r>
    <r>
      <rPr>
        <sz val="11"/>
        <color rgb="FF333333"/>
        <rFont val="Arial"/>
        <family val="2"/>
      </rPr>
      <t xml:space="preserve"> les buts secrets de ces attentats qui se multiplient , disait - il , depuis le jour où la réception de l’ escadre française à </t>
    </r>
    <r>
      <rPr>
        <sz val="11"/>
        <color rgb="FF000000"/>
        <rFont val="Calibri"/>
        <family val="2"/>
        <scheme val="minor"/>
      </rPr>
      <t>Cronstadt</t>
    </r>
    <r>
      <rPr>
        <sz val="11"/>
        <color rgb="FF333333"/>
        <rFont val="Arial"/>
        <family val="2"/>
      </rPr>
      <t xml:space="preserve"> , en 1891 , est venue affirmer au monde qu’ il existait dorénavant une volonté de paix européenne élaborée dans l’ amitié de deux grands peuples .</t>
    </r>
  </si>
  <si>
    <r>
      <t xml:space="preserve">S’ il n’ était pas votre ami , pourquoi , vous rencontrant au palais - royal ( car il vous rencontrait partout ) , après avoir dit ( page 3 ) : "il évitait de me voir ; je l’ abordai , il me fit un accueil très - froid , "la séance finit - elle par mettre les deux indifférens dans le même carrosse , où le glacé </t>
    </r>
    <r>
      <rPr>
        <sz val="11"/>
        <color rgb="FF000000"/>
        <rFont val="Calibri"/>
        <family val="2"/>
        <scheme val="minor"/>
      </rPr>
      <t>M</t>
    </r>
    <r>
      <rPr>
        <sz val="11"/>
        <color rgb="FF333333"/>
        <rFont val="Arial"/>
        <family val="2"/>
      </rPr>
      <t xml:space="preserve"> </t>
    </r>
    <r>
      <rPr>
        <sz val="11"/>
        <color rgb="FF000000"/>
        <rFont val="Calibri"/>
        <family val="2"/>
        <scheme val="minor"/>
      </rPr>
      <t>Goëzman</t>
    </r>
    <r>
      <rPr>
        <sz val="11"/>
        <color rgb="FF333333"/>
        <rFont val="Arial"/>
        <family val="2"/>
      </rPr>
      <t xml:space="preserve"> vous lut sa </t>
    </r>
    <r>
      <rPr>
        <b/>
        <sz val="11"/>
        <color rgb="FFCC3300"/>
        <rFont val="Arial"/>
        <family val="2"/>
      </rPr>
      <t>dénonciation</t>
    </r>
    <r>
      <rPr>
        <sz val="11"/>
        <color rgb="FF333333"/>
        <rFont val="Arial"/>
        <family val="2"/>
      </rPr>
      <t xml:space="preserve"> au parlement , en vous accompagnant jusqu’ à la porte de ma soeur?</t>
    </r>
  </si>
  <si>
    <r>
      <t xml:space="preserve">La première et la plus importante des magistratures est celle des archontes ; ce sont neuf des principaux citoyens , chargés non - seulement d’ exercer la police , mais encore de recevoir en première instance les </t>
    </r>
    <r>
      <rPr>
        <b/>
        <sz val="11"/>
        <color rgb="FFCC3300"/>
        <rFont val="Arial"/>
        <family val="2"/>
      </rPr>
      <t>dénonciations</t>
    </r>
    <r>
      <rPr>
        <sz val="11"/>
        <color rgb="FF333333"/>
        <rFont val="Arial"/>
        <family val="2"/>
      </rPr>
      <t xml:space="preserve"> publiques , et les plaintes des citoyens opprimés .</t>
    </r>
  </si>
  <si>
    <r>
      <t xml:space="preserve">Le roi lui ordonna de s’ en tenir à lui rendre compte de toutes les </t>
    </r>
    <r>
      <rPr>
        <b/>
        <sz val="11"/>
        <color rgb="FFCC3300"/>
        <rFont val="Arial"/>
        <family val="2"/>
      </rPr>
      <t>dénonciations</t>
    </r>
    <r>
      <rPr>
        <sz val="11"/>
        <color rgb="FF333333"/>
        <rFont val="Arial"/>
        <family val="2"/>
      </rPr>
      <t xml:space="preserve"> qu’ on ferait sur ces matieres , se réservant à lui - même le droit de punir les prêtres dont le zele scandaleux pourrait faire naître des semences de schisme .</t>
    </r>
  </si>
  <si>
    <r>
      <t xml:space="preserve">Supposons que le prémier qui a découvert les crimes de ce misérable et son caractére affreux se soit cru obligé , comme il l’ étoit sans contredit , non seulement à le démasquer aux yeux du public mais à le dénoncer au gouvernement , et que cependant son respect pour d’ anciennes liaisons ne lui ait pas permis de vouloir être l’ instrument de sa perte , n’ a - t - il pas dû , cela posé , se conduire exactement comme il l’ a fait , mettre à sa </t>
    </r>
    <r>
      <rPr>
        <b/>
        <sz val="11"/>
        <color rgb="FFCC3300"/>
        <rFont val="Arial"/>
        <family val="2"/>
      </rPr>
      <t>dénonciation</t>
    </r>
    <r>
      <rPr>
        <sz val="11"/>
        <color rgb="FF333333"/>
        <rFont val="Arial"/>
        <family val="2"/>
      </rPr>
      <t xml:space="preserve"> la condition de la grace du scelerat , et le ménager tellement en le démasquant , qu’ en lui donnant la réputation d’ un coquin on lui conservât la liberté d’ un honnête homme?</t>
    </r>
  </si>
  <si>
    <r>
      <t xml:space="preserve">Cette </t>
    </r>
    <r>
      <rPr>
        <b/>
        <sz val="11"/>
        <color rgb="FFCC3300"/>
        <rFont val="Arial"/>
        <family val="2"/>
      </rPr>
      <t>dénonciation</t>
    </r>
    <r>
      <rPr>
        <sz val="11"/>
        <color rgb="FF333333"/>
        <rFont val="Arial"/>
        <family val="2"/>
      </rPr>
      <t xml:space="preserve"> - là ne brille pas par l’ exactitude ; et cependant c’ est d’ après elle que je suis décrété!</t>
    </r>
  </si>
  <si>
    <r>
      <t xml:space="preserve">J’ ai vu dans le dépôt de Rennes plusieurs maris arrêtés sur la seule dénonciation de leurs femmes , et autant de femmes sur celle de leurs maris ; plusieurs enfants du premier lit à la sollicitation de leur belle - mère ; beaucoup de servantes grosses des œuvres du maître qu’ elles servaient , enfermées sur sa dénonciation , et des filles dans le même cas , sur la dénonciation de leur séducteur ; des enfants sur la </t>
    </r>
    <r>
      <rPr>
        <b/>
        <sz val="11"/>
        <color rgb="FFCC3300"/>
        <rFont val="Arial"/>
        <family val="2"/>
      </rPr>
      <t>dénonciation</t>
    </r>
    <r>
      <rPr>
        <sz val="11"/>
        <color rgb="FF333333"/>
        <rFont val="Arial"/>
        <family val="2"/>
      </rPr>
      <t xml:space="preserve"> de leur père , et des pères sur la dénonciation de leurs enfants : tous sans la moindre preuve de vagabondage et de mendicité . .</t>
    </r>
  </si>
  <si>
    <r>
      <t xml:space="preserve">Mes braves b ... , mes bons sans - culottes , il est temps que vous jouissiez à votre tour ; faites - moi des </t>
    </r>
    <r>
      <rPr>
        <b/>
        <sz val="11"/>
        <color rgb="FFCC3300"/>
        <rFont val="Arial"/>
        <family val="2"/>
      </rPr>
      <t>dénonciations</t>
    </r>
    <r>
      <rPr>
        <sz val="11"/>
        <color rgb="FF333333"/>
        <rFont val="Arial"/>
        <family val="2"/>
      </rPr>
      <t xml:space="preserve"> ; le témoignage de deux bons sans - culottes me suffira pour faire tomber les têtes des gros négociants .</t>
    </r>
  </si>
  <si>
    <r>
      <t xml:space="preserve">Mais la réforme de port - royal dans la pénitence est généralement admise ; mais surtout la </t>
    </r>
    <r>
      <rPr>
        <b/>
        <sz val="11"/>
        <color rgb="FFCC3300"/>
        <rFont val="Arial"/>
        <family val="2"/>
      </rPr>
      <t>dénonciation</t>
    </r>
    <r>
      <rPr>
        <sz val="11"/>
        <color rgb="FF333333"/>
        <rFont val="Arial"/>
        <family val="2"/>
      </rPr>
      <t xml:space="preserve"> morale contre les casuistes ennemis obtient son plein effet ; les ordures des casuistes , comme les appelle encore Bossuet , sont rejetées hors du temple ; les étables d’ Augias sont vidées .</t>
    </r>
  </si>
  <si>
    <r>
      <t xml:space="preserve">À l’ heure même où le gouvernement romprait toute relation avec le Saint - Siège , car je ne suppose point que , une fois la séparation prononcée , la France maintienne un ambassadeur près du Vatican , alors que , par le fait même de la </t>
    </r>
    <r>
      <rPr>
        <b/>
        <sz val="11"/>
        <color rgb="FFCC3300"/>
        <rFont val="Arial"/>
        <family val="2"/>
      </rPr>
      <t>dénonciation</t>
    </r>
    <r>
      <rPr>
        <sz val="11"/>
        <color rgb="FF333333"/>
        <rFont val="Arial"/>
        <family val="2"/>
      </rPr>
      <t xml:space="preserve"> du Concordat , la République entrerait en guerre ouverte avec la papauté .</t>
    </r>
  </si>
  <si>
    <r>
      <t xml:space="preserve">Qui ne s’ oppose pas , par tous les moyens , </t>
    </r>
    <r>
      <rPr>
        <b/>
        <sz val="11"/>
        <color rgb="FFCC3300"/>
        <rFont val="Arial"/>
        <family val="2"/>
      </rPr>
      <t>dénonciation</t>
    </r>
    <r>
      <rPr>
        <sz val="11"/>
        <color rgb="FF333333"/>
        <rFont val="Arial"/>
        <family val="2"/>
      </rPr>
      <t xml:space="preserve"> , surveillance , action de force , à l’ exécution d’ un acte qualifié crime , est lui - même criminel .</t>
    </r>
  </si>
  <si>
    <r>
      <t xml:space="preserve">Pour comprendre ce à quoi Robespierre fait allusion , il faut se souvenir que la Convention avait renvoyé l’ avant - veille à l’ examen du Comité la </t>
    </r>
    <r>
      <rPr>
        <b/>
        <sz val="11"/>
        <color rgb="FFCC3300"/>
        <rFont val="Arial"/>
        <family val="2"/>
      </rPr>
      <t>dénonciation</t>
    </r>
    <r>
      <rPr>
        <sz val="11"/>
        <color rgb="FF333333"/>
        <rFont val="Arial"/>
        <family val="2"/>
      </rPr>
      <t xml:space="preserve"> faite par Montaut contre Reubell et Merlin de Thionville qu’ il accusait d’ avoir livré Mayence à l’ ennemi .</t>
    </r>
  </si>
  <si>
    <r>
      <t xml:space="preserve">Celle - ci , tout en se déclarant incompétente , reconnaissait , dans son arrêt du 18 juillet 1826 , le bien - fondé de la </t>
    </r>
    <r>
      <rPr>
        <b/>
        <sz val="11"/>
        <color rgb="FFCC3300"/>
        <rFont val="Arial"/>
        <family val="2"/>
      </rPr>
      <t>dénonciation</t>
    </r>
    <r>
      <rPr>
        <sz val="11"/>
        <color rgb="FF333333"/>
        <rFont val="Arial"/>
        <family val="2"/>
      </rPr>
      <t xml:space="preserve"> , que tout le barreau de Paris appuya de sa consultation .</t>
    </r>
  </si>
  <si>
    <r>
      <t xml:space="preserve">C’ est seulement en mai 1904 qu’ elle fut versée au saint - office avec les autres </t>
    </r>
    <r>
      <rPr>
        <b/>
        <sz val="11"/>
        <color rgb="FFCC3300"/>
        <rFont val="Arial"/>
        <family val="2"/>
      </rPr>
      <t>dénonciations</t>
    </r>
    <r>
      <rPr>
        <sz val="11"/>
        <color rgb="FF333333"/>
        <rFont val="Arial"/>
        <family val="2"/>
      </rPr>
      <t xml:space="preserve"> venues de </t>
    </r>
    <r>
      <rPr>
        <sz val="11"/>
        <color rgb="FF000000"/>
        <rFont val="Calibri"/>
        <family val="2"/>
        <scheme val="minor"/>
      </rPr>
      <t>Plémobiers</t>
    </r>
    <r>
      <rPr>
        <sz val="11"/>
        <color rgb="FF333333"/>
        <rFont val="Arial"/>
        <family val="2"/>
      </rPr>
      <t xml:space="preserve"> .</t>
    </r>
  </si>
  <si>
    <r>
      <t xml:space="preserve">Et à chaque parole nouvelle qui tombait de la chaire , </t>
    </r>
    <r>
      <rPr>
        <sz val="11"/>
        <color rgb="FF000000"/>
        <rFont val="Calibri"/>
        <family val="2"/>
        <scheme val="minor"/>
      </rPr>
      <t>Madame</t>
    </r>
    <r>
      <rPr>
        <sz val="11"/>
        <color rgb="FF333333"/>
        <rFont val="Arial"/>
        <family val="2"/>
      </rPr>
      <t xml:space="preserve"> </t>
    </r>
    <r>
      <rPr>
        <sz val="11"/>
        <color rgb="FF000000"/>
        <rFont val="Calibri"/>
        <family val="2"/>
        <scheme val="minor"/>
      </rPr>
      <t>Gervaisais</t>
    </r>
    <r>
      <rPr>
        <sz val="11"/>
        <color rgb="FF333333"/>
        <rFont val="Arial"/>
        <family val="2"/>
      </rPr>
      <t xml:space="preserve"> sentait comme un </t>
    </r>
    <r>
      <rPr>
        <b/>
        <sz val="11"/>
        <color rgb="FFCC3300"/>
        <rFont val="Arial"/>
        <family val="2"/>
      </rPr>
      <t>dévoilement</t>
    </r>
    <r>
      <rPr>
        <sz val="11"/>
        <color rgb="FF333333"/>
        <rFont val="Arial"/>
        <family val="2"/>
      </rPr>
      <t xml:space="preserve"> plus entier du plus caché d’ elle - même fait au public , une espèce de mise à nu et d’ exposition flétrissante de ses idées , de ses doutes , de ses hésitations , des objections de sa pensée religieuse encore en révolte contre la révélation .</t>
    </r>
  </si>
  <si>
    <r>
      <t xml:space="preserve">En ce sens tout </t>
    </r>
    <r>
      <rPr>
        <b/>
        <sz val="11"/>
        <color rgb="FFCC3300"/>
        <rFont val="Arial"/>
        <family val="2"/>
      </rPr>
      <t>dévoilement</t>
    </r>
    <r>
      <rPr>
        <sz val="11"/>
        <color rgb="FF333333"/>
        <rFont val="Arial"/>
        <family val="2"/>
      </rPr>
      <t xml:space="preserve"> d’ un caractère positif de l’ être est la contre - partie d’ une détermination ontologique du pour - soi dans son être comme négativité pure .</t>
    </r>
  </si>
  <si>
    <r>
      <t xml:space="preserve">Dira - t - on que cette relation perceptive du " ceci " au tout , de la forme au fond implique le surgissement du néant de la conscience , le </t>
    </r>
    <r>
      <rPr>
        <b/>
        <sz val="11"/>
        <color rgb="FFCC3300"/>
        <rFont val="Arial"/>
        <family val="2"/>
      </rPr>
      <t>dévoilement</t>
    </r>
    <r>
      <rPr>
        <sz val="11"/>
        <color rgb="FF333333"/>
        <rFont val="Arial"/>
        <family val="2"/>
      </rPr>
      <t xml:space="preserve"> du ceci supposant " que l’ accent soit mis sur une certaine négation avec recul des autres dans l’ évanouissement syncrétique du fond , c’ est - à - dire que le pour soi ne puisse exister que comme une négation qui se constitue sur le recul en totalité de la négativité radicale "?</t>
    </r>
  </si>
  <si>
    <r>
      <t xml:space="preserve">or , soit que ( l’ oeil pressé du somme engourdissant ) l’ esprit embarrassé discoure rudement de ces secrettes choses , ou que l’ oeil les regarde à paupieres décloses , ou que l’ oreille ouverte en discerne les voix , mon Beraud , il est vray , que plus souvent aux roys , aux sages magistrats , aux gouverneurs , aux princes qui tiennent en leurs mains le timon des provinces , ces inspirations , ces sons articulez et ces visibles corps paroissent </t>
    </r>
    <r>
      <rPr>
        <b/>
        <sz val="11"/>
        <color rgb="FFC00000"/>
        <rFont val="Calibri"/>
        <family val="2"/>
        <scheme val="minor"/>
      </rPr>
      <t>dévoilez</t>
    </r>
    <r>
      <rPr>
        <sz val="11"/>
        <color rgb="FF000000"/>
        <rFont val="Calibri"/>
        <family val="2"/>
        <scheme val="minor"/>
      </rPr>
      <t xml:space="preserve"> : et que plustost leurs sens , leurs yeux , et leurs oreilles en perçoivent le sens , la veuë , et les merveilles .</t>
    </r>
  </si>
  <si>
    <r>
      <t xml:space="preserve">Aussi - tost que Septime eut </t>
    </r>
    <r>
      <rPr>
        <b/>
        <sz val="11"/>
        <color rgb="FFC00000"/>
        <rFont val="Calibri"/>
        <family val="2"/>
        <scheme val="minor"/>
      </rPr>
      <t>devoilé</t>
    </r>
    <r>
      <rPr>
        <sz val="11"/>
        <color rgb="FF000000"/>
        <rFont val="Calibri"/>
        <family val="2"/>
        <scheme val="minor"/>
      </rPr>
      <t xml:space="preserve"> ce front , dans son coeur agité sa rage s’ interrompt , d’ un trouble inévitable il éprouve l’ atteinte , et cet illustre mort donne encor de la crainte . </t>
    </r>
  </si>
  <si>
    <r>
      <t xml:space="preserve">Croyez - moi , il viendra un temps , ou plutôt ce temps est déjà venu , que tous vos mystères d’ iniquité seront découverts , vos turpitudes </t>
    </r>
    <r>
      <rPr>
        <b/>
        <sz val="11"/>
        <color rgb="FFCC3300"/>
        <rFont val="Arial"/>
        <family val="2"/>
      </rPr>
      <t>dévoilées</t>
    </r>
    <r>
      <rPr>
        <sz val="11"/>
        <color rgb="FF333333"/>
        <rFont val="Arial"/>
        <family val="2"/>
      </rPr>
      <t xml:space="preserve"> , et vos impiétés manifestées .</t>
    </r>
  </si>
  <si>
    <r>
      <t xml:space="preserve">Ils doivent étudier à fond l’ ecriture sainte , dans le dessein de trouver </t>
    </r>
    <r>
      <rPr>
        <sz val="11"/>
        <color rgb="FF000000"/>
        <rFont val="Calibri"/>
        <family val="2"/>
        <scheme val="minor"/>
      </rPr>
      <t>Jesus</t>
    </r>
    <r>
      <rPr>
        <sz val="11"/>
        <color rgb="FF333333"/>
        <rFont val="Arial"/>
        <family val="2"/>
      </rPr>
      <t xml:space="preserve"> - </t>
    </r>
    <r>
      <rPr>
        <sz val="11"/>
        <color rgb="FF000000"/>
        <rFont val="Calibri"/>
        <family val="2"/>
        <scheme val="minor"/>
      </rPr>
      <t xml:space="preserve">Christ </t>
    </r>
    <r>
      <rPr>
        <sz val="11"/>
        <color rgb="FF333333"/>
        <rFont val="Arial"/>
        <family val="2"/>
      </rPr>
      <t xml:space="preserve">revelé et figuré dans le vieux testament , et reconnu et </t>
    </r>
    <r>
      <rPr>
        <b/>
        <sz val="11"/>
        <color rgb="FFC00000"/>
        <rFont val="Arial"/>
        <family val="2"/>
      </rPr>
      <t xml:space="preserve">dévoilé </t>
    </r>
    <r>
      <rPr>
        <sz val="11"/>
        <color rgb="FF333333"/>
        <rFont val="Arial"/>
        <family val="2"/>
      </rPr>
      <t>dans le nouveau .</t>
    </r>
  </si>
  <si>
    <r>
      <t xml:space="preserve">Quand donc seul avec elle il luy peut sans témoins librement </t>
    </r>
    <r>
      <rPr>
        <b/>
        <sz val="11"/>
        <color rgb="FFC00000"/>
        <rFont val="Arial"/>
        <family val="2"/>
      </rPr>
      <t>devoiler</t>
    </r>
    <r>
      <rPr>
        <sz val="11"/>
        <color rgb="FF333333"/>
        <rFont val="Arial"/>
        <family val="2"/>
      </rPr>
      <t xml:space="preserve"> ses miserables soings , Ogiere , luy dist - il , je porte l’ ame attainte d’ un mal que j’ ose à peine eventer par la plainte , pour ce qu’ encor mon coeur à ce vain reconfort de ne sçavoir pas bien si je me plains à tort . </t>
    </r>
  </si>
  <si>
    <r>
      <t xml:space="preserve">Allez , il y a long - temps que je soupçonnois confusément les horribles intrigues que votre bouche a </t>
    </r>
    <r>
      <rPr>
        <b/>
        <sz val="11"/>
        <color rgb="FFCC3300"/>
        <rFont val="Arial"/>
        <family val="2"/>
      </rPr>
      <t>dévoilées</t>
    </r>
    <r>
      <rPr>
        <sz val="11"/>
        <color rgb="FF333333"/>
        <rFont val="Arial"/>
        <family val="2"/>
      </rPr>
      <t xml:space="preserve"> .</t>
    </r>
  </si>
  <si>
    <r>
      <t xml:space="preserve">Mais , mon cher comte , si je vous </t>
    </r>
    <r>
      <rPr>
        <b/>
        <sz val="11"/>
        <color rgb="FFCC3300"/>
        <rFont val="Arial"/>
        <family val="2"/>
      </rPr>
      <t>dévoile</t>
    </r>
    <r>
      <rPr>
        <sz val="11"/>
        <color rgb="FF333333"/>
        <rFont val="Arial"/>
        <family val="2"/>
      </rPr>
      <t xml:space="preserve"> une triste vérité ; si j’ attaque les moeurs d’ une personne à laquelle le sang et l’ amitié vous lioient ; si je détruis une flatteuse illusion dont vous fûtes long - temps charmé , ne me reprochez rien , accusez seulement votre propre obstination ; songez que vous m’ aurez forcée à rompre le silence .</t>
    </r>
  </si>
  <si>
    <r>
      <t xml:space="preserve">Si celui - ci découvre quelque fraude par un usage antique et verbal , ils sont unis pour se répondre des événemens , et pour partager la perte , si contre toute attente leur manoeuvre est </t>
    </r>
    <r>
      <rPr>
        <b/>
        <sz val="11"/>
        <color rgb="FFCC3300"/>
        <rFont val="Arial"/>
        <family val="2"/>
      </rPr>
      <t>dévoilée</t>
    </r>
    <r>
      <rPr>
        <sz val="11"/>
        <color rgb="FF333333"/>
        <rFont val="Arial"/>
        <family val="2"/>
      </rPr>
      <t xml:space="preserve"> .</t>
    </r>
  </si>
  <si>
    <r>
      <t xml:space="preserve">Et pour engager les princes à tempérer eux - mêmes leur autorité , ou plutôt à renoncer au pouvoir absolu , que lui restoit - il à faire , que de </t>
    </r>
    <r>
      <rPr>
        <b/>
        <sz val="11"/>
        <color rgb="FFCC3300"/>
        <rFont val="Arial"/>
        <family val="2"/>
      </rPr>
      <t>dévoiler</t>
    </r>
    <r>
      <rPr>
        <sz val="11"/>
        <color rgb="FF333333"/>
        <rFont val="Arial"/>
        <family val="2"/>
      </rPr>
      <t xml:space="preserve"> l’ impureté de sa source et la fragilité de ses fondemens , que d’ environner le despote d’ écueils et de précipices , de lui montrer des bras toujours levés pour le renverser , de l’ épouvanter sur le trône , et d’ empoisonner tous les instans de sa vie?</t>
    </r>
  </si>
  <si>
    <r>
      <t xml:space="preserve">Il est peut - être utile de </t>
    </r>
    <r>
      <rPr>
        <b/>
        <sz val="11"/>
        <color rgb="FFC00000"/>
        <rFont val="Arial"/>
        <family val="2"/>
      </rPr>
      <t>dévoiler</t>
    </r>
    <r>
      <rPr>
        <sz val="11"/>
        <color rgb="FF333333"/>
        <rFont val="Arial"/>
        <family val="2"/>
      </rPr>
      <t xml:space="preserve"> , aux yeux de tous , ce double aspect des comédies ; et j’ aurai fait encore un bon usage de la mienne , si je parviens , en la scrutant , à fixer l’ opinion publique sur ce qu’ on doit entendre par ces mots : Qu’ est - ce que LA DECENCE THEATRALE?</t>
    </r>
  </si>
  <si>
    <r>
      <t xml:space="preserve">Dame! un malentendu bien vite éclaterait Non pour la trahison qui se </t>
    </r>
    <r>
      <rPr>
        <b/>
        <sz val="11"/>
        <color rgb="FFC00000"/>
        <rFont val="Calibri"/>
        <family val="2"/>
        <scheme val="minor"/>
      </rPr>
      <t>dévoilerait</t>
    </r>
    <r>
      <rPr>
        <sz val="11"/>
        <color rgb="FF000000"/>
        <rFont val="Calibri"/>
        <family val="2"/>
        <scheme val="minor"/>
      </rPr>
      <t xml:space="preserve"> , Du moins le crois - je ainsi , vu mon humeur égale Quant aux moeurs , mais bien pour l’ espèce de fringale Querelleuse précisément propre à tous deux .</t>
    </r>
  </si>
  <si>
    <r>
      <t xml:space="preserve">Tu le vois , </t>
    </r>
    <r>
      <rPr>
        <sz val="11"/>
        <color rgb="FF000000"/>
        <rFont val="Calibri"/>
        <family val="2"/>
        <scheme val="minor"/>
      </rPr>
      <t>Adèle</t>
    </r>
    <r>
      <rPr>
        <sz val="11"/>
        <color rgb="FF333333"/>
        <rFont val="Arial"/>
        <family val="2"/>
      </rPr>
      <t xml:space="preserve"> , je te </t>
    </r>
    <r>
      <rPr>
        <b/>
        <sz val="11"/>
        <color rgb="FFCC3300"/>
        <rFont val="Arial"/>
        <family val="2"/>
      </rPr>
      <t>dévoile</t>
    </r>
    <r>
      <rPr>
        <sz val="11"/>
        <color rgb="FF333333"/>
        <rFont val="Arial"/>
        <family val="2"/>
      </rPr>
      <t xml:space="preserve"> sans pitié pour moi - même , toute ma folie , dont tu vas peut - être rire .</t>
    </r>
  </si>
  <si>
    <r>
      <t xml:space="preserve">Une famille genevoise , dont l’ aïeul était un des conseillers d’ affaires de Voltaire , possède une collection de lettres autographes du poëte , où son aptitude aux petite démêlés et son âpreté vis - à - vis de ses voisins se </t>
    </r>
    <r>
      <rPr>
        <b/>
        <sz val="11"/>
        <color rgb="FFCC3300"/>
        <rFont val="Arial"/>
        <family val="2"/>
      </rPr>
      <t>dévoilent</t>
    </r>
    <r>
      <rPr>
        <sz val="11"/>
        <color rgb="FF333333"/>
        <rFont val="Arial"/>
        <family val="2"/>
      </rPr>
      <t xml:space="preserve"> de la manière la plus curieuse .</t>
    </r>
  </si>
  <si>
    <r>
      <t xml:space="preserve">Dans des conversations particulières , les militants des syndicats s’ en expliquaient ainsi , </t>
    </r>
    <r>
      <rPr>
        <b/>
        <sz val="11"/>
        <color rgb="FFCC3300"/>
        <rFont val="Arial"/>
        <family val="2"/>
      </rPr>
      <t>dévoilant</t>
    </r>
    <r>
      <rPr>
        <sz val="11"/>
        <color rgb="FF333333"/>
        <rFont val="Arial"/>
        <family val="2"/>
      </rPr>
      <t xml:space="preserve"> du même coup les rapports véritables entre la social - démocratie , les organisations syndicales et l’ État : </t>
    </r>
  </si>
  <si>
    <r>
      <t xml:space="preserve">Nouvel exemple de cette « honte » insurmontable qui empêche l’ être mi - humain mi - animal de continuer à vivre dans la société des hommes , purement hommes , une fois que le secret de sa nature mixte a été </t>
    </r>
    <r>
      <rPr>
        <b/>
        <sz val="11"/>
        <color rgb="FFCC3300"/>
        <rFont val="Arial"/>
        <family val="2"/>
      </rPr>
      <t>dévoilé</t>
    </r>
    <r>
      <rPr>
        <sz val="11"/>
        <color rgb="FF333333"/>
        <rFont val="Arial"/>
        <family val="2"/>
      </rPr>
      <t xml:space="preserve"> .</t>
    </r>
  </si>
  <si>
    <r>
      <t xml:space="preserve">Et , - dis - je , - tu ne crains pas , si je reviens parmi les français , que je parle , que je </t>
    </r>
    <r>
      <rPr>
        <b/>
        <sz val="11"/>
        <color rgb="FFCC3300"/>
        <rFont val="Arial"/>
        <family val="2"/>
      </rPr>
      <t>dévoile</t>
    </r>
    <r>
      <rPr>
        <sz val="11"/>
        <color rgb="FF333333"/>
        <rFont val="Arial"/>
        <family val="2"/>
      </rPr>
      <t xml:space="preserve"> le secret d’ </t>
    </r>
    <r>
      <rPr>
        <sz val="11"/>
        <color rgb="FF000000"/>
        <rFont val="Calibri"/>
        <family val="2"/>
        <scheme val="minor"/>
      </rPr>
      <t>Antinéa</t>
    </r>
    <r>
      <rPr>
        <sz val="11"/>
        <color rgb="FF333333"/>
        <rFont val="Arial"/>
        <family val="2"/>
      </rPr>
      <t>?</t>
    </r>
  </si>
  <si>
    <r>
      <t xml:space="preserve">Son enseigne sur calicot publiait cette promesse : "Jean - Marie Scagliola peut vous </t>
    </r>
    <r>
      <rPr>
        <b/>
        <sz val="11"/>
        <color rgb="FFCC3300"/>
        <rFont val="Arial"/>
        <family val="2"/>
      </rPr>
      <t>dévoiler</t>
    </r>
    <r>
      <rPr>
        <sz val="11"/>
        <color rgb="FF333333"/>
        <rFont val="Arial"/>
        <family val="2"/>
      </rPr>
      <t xml:space="preserve"> votre avenir et votre passé" .</t>
    </r>
  </si>
  <si>
    <r>
      <t xml:space="preserve">Et , d’ ailleurs , ne serait - il pas facile , si on le voulait bien , de remédier à l’ inconvénient signalé en interdisant la </t>
    </r>
    <r>
      <rPr>
        <b/>
        <sz val="11"/>
        <color rgb="FFCC3300"/>
        <rFont val="Arial"/>
        <family val="2"/>
      </rPr>
      <t>divulgation</t>
    </r>
    <r>
      <rPr>
        <sz val="11"/>
        <color rgb="FF333333"/>
        <rFont val="Arial"/>
        <family val="2"/>
      </rPr>
      <t xml:space="preserve"> par la presse périodique des débats de cours d’ assises ?</t>
    </r>
  </si>
  <si>
    <r>
      <t xml:space="preserve">Elle s’ interrompt pour me dire que c’ est singulier , qu’ elle a eu l’ idée de faire un roman , - le seul et unique qui lui soit jamais venu dans la pensée - et que c’ était de faire la femme calomniée , montrer ce qu’ elle lit dans les yeux de ceux qui l’ abordent , indiquer la diminution d’ intérêt , d’ affection , d’ amitié , de respect , faite par la </t>
    </r>
    <r>
      <rPr>
        <b/>
        <sz val="11"/>
        <color rgb="FFCC3300"/>
        <rFont val="Arial"/>
        <family val="2"/>
      </rPr>
      <t>divulgation</t>
    </r>
    <r>
      <rPr>
        <sz val="11"/>
        <color rgb="FF333333"/>
        <rFont val="Arial"/>
        <family val="2"/>
      </rPr>
      <t xml:space="preserve"> de choses pas vraies : ce qui me fait lui dire que je trouve étonnant , de la part d’ une personne qui vit dans le papier imprimé et qui en connaît les mensonges journaliers , d’ être aussi vivement touchée par lui .</t>
    </r>
  </si>
  <si>
    <r>
      <t xml:space="preserve">Puis il nous conte le fameux dîner donné par la </t>
    </r>
    <r>
      <rPr>
        <i/>
        <sz val="11"/>
        <color rgb="FF333333"/>
        <rFont val="Arial"/>
        <family val="2"/>
      </rPr>
      <t>revue des deux mondes</t>
    </r>
    <r>
      <rPr>
        <sz val="11"/>
        <color rgb="FF333333"/>
        <rFont val="Arial"/>
        <family val="2"/>
      </rPr>
      <t xml:space="preserve"> à </t>
    </r>
    <r>
      <rPr>
        <sz val="11"/>
        <color rgb="FF000000"/>
        <rFont val="Calibri"/>
        <family val="2"/>
        <scheme val="minor"/>
      </rPr>
      <t>Brunetière</t>
    </r>
    <r>
      <rPr>
        <sz val="11"/>
        <color rgb="FF333333"/>
        <rFont val="Arial"/>
        <family val="2"/>
      </rPr>
      <t xml:space="preserve"> , lors de son élection à l’ académie , dîner qui précéda seulement de quelques jours la </t>
    </r>
    <r>
      <rPr>
        <b/>
        <sz val="11"/>
        <color rgb="FFCC3300"/>
        <rFont val="Arial"/>
        <family val="2"/>
      </rPr>
      <t>divulgation</t>
    </r>
    <r>
      <rPr>
        <sz val="11"/>
        <color rgb="FF333333"/>
        <rFont val="Arial"/>
        <family val="2"/>
      </rPr>
      <t xml:space="preserve"> du scandale </t>
    </r>
    <r>
      <rPr>
        <sz val="11"/>
        <color rgb="FF000000"/>
        <rFont val="Calibri"/>
        <family val="2"/>
        <scheme val="minor"/>
      </rPr>
      <t>Buloz</t>
    </r>
    <r>
      <rPr>
        <sz val="11"/>
        <color rgb="FF333333"/>
        <rFont val="Arial"/>
        <family val="2"/>
      </rPr>
      <t xml:space="preserve"> et où ce même immonde et hypocrite </t>
    </r>
    <r>
      <rPr>
        <sz val="11"/>
        <color rgb="FF000000"/>
        <rFont val="Calibri"/>
        <family val="2"/>
        <scheme val="minor"/>
      </rPr>
      <t>Buloz</t>
    </r>
    <r>
      <rPr>
        <sz val="11"/>
        <color rgb="FF333333"/>
        <rFont val="Arial"/>
        <family val="2"/>
      </rPr>
      <t xml:space="preserve"> , en plein dîner , cria tout haut à </t>
    </r>
    <r>
      <rPr>
        <sz val="11"/>
        <color rgb="FF000000"/>
        <rFont val="Calibri"/>
        <family val="2"/>
        <scheme val="minor"/>
      </rPr>
      <t>Brunetière</t>
    </r>
    <r>
      <rPr>
        <sz val="11"/>
        <color rgb="FF333333"/>
        <rFont val="Arial"/>
        <family val="2"/>
      </rPr>
      <t xml:space="preserve"> : "maintenant que vous êtes de l’ académie , vous empêcherez , n’ est - ce pas? </t>
    </r>
    <r>
      <rPr>
        <sz val="11"/>
        <color rgb="FF000000"/>
        <rFont val="Calibri"/>
        <family val="2"/>
        <scheme val="minor"/>
      </rPr>
      <t xml:space="preserve">D’ y entrer ce cochon de Zola ." </t>
    </r>
  </si>
  <si>
    <r>
      <t xml:space="preserve">Les </t>
    </r>
    <r>
      <rPr>
        <b/>
        <sz val="11"/>
        <color rgb="FFCC3300"/>
        <rFont val="Arial"/>
        <family val="2"/>
      </rPr>
      <t>divulgations</t>
    </r>
    <r>
      <rPr>
        <sz val="11"/>
        <color rgb="FF333333"/>
        <rFont val="Arial"/>
        <family val="2"/>
      </rPr>
      <t xml:space="preserve"> de secrets atomiques en temps de paix sont passibles de peines de cinq ans de prison au maximum , beaucoup moins sévères qu’ aux </t>
    </r>
    <r>
      <rPr>
        <sz val="11"/>
        <color rgb="FF000000"/>
        <rFont val="Calibri"/>
        <family val="2"/>
        <scheme val="minor"/>
      </rPr>
      <t>États</t>
    </r>
    <r>
      <rPr>
        <sz val="11"/>
        <color rgb="FF333333"/>
        <rFont val="Arial"/>
        <family val="2"/>
      </rPr>
      <t xml:space="preserve"> - </t>
    </r>
    <r>
      <rPr>
        <sz val="11"/>
        <color rgb="FF000000"/>
        <rFont val="Calibri"/>
        <family val="2"/>
        <scheme val="minor"/>
      </rPr>
      <t>Unis</t>
    </r>
    <r>
      <rPr>
        <sz val="11"/>
        <color rgb="FF333333"/>
        <rFont val="Arial"/>
        <family val="2"/>
      </rPr>
      <t xml:space="preserve"> .</t>
    </r>
  </si>
  <si>
    <r>
      <t>Darzac</t>
    </r>
    <r>
      <rPr>
        <sz val="11"/>
        <color rgb="FF333333"/>
        <rFont val="Arial"/>
        <family val="2"/>
      </rPr>
      <t xml:space="preserve"> doit aller aux rendez - vous qu’ il lui fixe , sous menace de </t>
    </r>
    <r>
      <rPr>
        <b/>
        <sz val="11"/>
        <color rgb="FFCC3300"/>
        <rFont val="Arial"/>
        <family val="2"/>
      </rPr>
      <t>divulgation</t>
    </r>
    <r>
      <rPr>
        <sz val="11"/>
        <color rgb="FF333333"/>
        <rFont val="Arial"/>
        <family val="2"/>
      </rPr>
      <t xml:space="preserve"> dès le lendemain , comme </t>
    </r>
    <r>
      <rPr>
        <sz val="11"/>
        <color rgb="FF000000"/>
        <rFont val="Calibri"/>
        <family val="2"/>
        <scheme val="minor"/>
      </rPr>
      <t>Mathilde</t>
    </r>
    <r>
      <rPr>
        <sz val="11"/>
        <color rgb="FF333333"/>
        <rFont val="Arial"/>
        <family val="2"/>
      </rPr>
      <t xml:space="preserve"> doit subir les rendez - vous qu’ il lui donne ...</t>
    </r>
  </si>
  <si>
    <r>
      <t xml:space="preserve">Mais bien souvent la vie les combine de telle manière que pour les dissiper , dans les rares circonstances où ce serait possible , il faudrait révéler ou bien - ce qui n’ est pas le cas ici - quelque chose qui froisserait encore plus notre ami que le tort imaginaire qu’ il nous impute , ou un secret dont la </t>
    </r>
    <r>
      <rPr>
        <b/>
        <sz val="11"/>
        <color rgb="FFCC3300"/>
        <rFont val="Arial"/>
        <family val="2"/>
      </rPr>
      <t>divulgation</t>
    </r>
    <r>
      <rPr>
        <sz val="11"/>
        <color rgb="FF333333"/>
        <rFont val="Arial"/>
        <family val="2"/>
      </rPr>
      <t xml:space="preserve"> - et c’ était ce qui venait de m’ arriver - nous paraît pire encore que le malentendu .</t>
    </r>
  </si>
  <si>
    <r>
      <t xml:space="preserve">C’ est en vain que la conférence d’ </t>
    </r>
    <r>
      <rPr>
        <sz val="11"/>
        <color rgb="FF000000"/>
        <rFont val="Calibri"/>
        <family val="2"/>
        <scheme val="minor"/>
      </rPr>
      <t>Algésiras</t>
    </r>
    <r>
      <rPr>
        <sz val="11"/>
        <color rgb="FF333333"/>
        <rFont val="Arial"/>
        <family val="2"/>
      </rPr>
      <t xml:space="preserve"> approchait , elle aussi ; en vain risquions - nous d’ y être mis en état d’ infériorité par les </t>
    </r>
    <r>
      <rPr>
        <b/>
        <sz val="11"/>
        <color rgb="FFCC3300"/>
        <rFont val="Arial"/>
        <family val="2"/>
      </rPr>
      <t>divulgations</t>
    </r>
    <r>
      <rPr>
        <sz val="11"/>
        <color rgb="FF333333"/>
        <rFont val="Arial"/>
        <family val="2"/>
      </rPr>
      <t xml:space="preserve"> de nos diplomates parlementaires .</t>
    </r>
  </si>
  <si>
    <r>
      <t xml:space="preserve">Mais trahir l’ hospitalité la plus ... imprudente au point de mêler , en termes odieux , le nom des miens à la </t>
    </r>
    <r>
      <rPr>
        <b/>
        <sz val="11"/>
        <color rgb="FFCC3300"/>
        <rFont val="Arial"/>
        <family val="2"/>
      </rPr>
      <t>divulgation</t>
    </r>
    <r>
      <rPr>
        <sz val="11"/>
        <color rgb="FF333333"/>
        <rFont val="Arial"/>
        <family val="2"/>
      </rPr>
      <t xml:space="preserve"> d’ une pauvreté dont j’ ai peut - être le droit de m’ enorgueillir , l’ ayant préférée au putanat fructueux de mes ennemis littéraires , cela , mon très - cher monsieur , est simplement une vilenie .</t>
    </r>
  </si>
  <si>
    <r>
      <t>J’ assure que celui qui a livré au journal</t>
    </r>
    <r>
      <rPr>
        <sz val="11"/>
        <color rgb="FF333333"/>
        <rFont val="Arial"/>
        <family val="2"/>
      </rPr>
      <t xml:space="preserve"> l’ eclair </t>
    </r>
    <r>
      <rPr>
        <i/>
        <sz val="11"/>
        <color rgb="FF333333"/>
        <rFont val="Arial"/>
        <family val="2"/>
      </rPr>
      <t>cette pièce dont on redoutait à tel point - en</t>
    </r>
    <r>
      <rPr>
        <sz val="11"/>
        <color rgb="FF333333"/>
        <rFont val="Arial"/>
        <family val="2"/>
      </rPr>
      <t xml:space="preserve"> </t>
    </r>
    <r>
      <rPr>
        <i/>
        <sz val="11"/>
        <color rgb="FF333333"/>
        <rFont val="Arial"/>
        <family val="2"/>
      </rPr>
      <t>raison de complications diplomatiques possibles</t>
    </r>
    <r>
      <rPr>
        <sz val="11"/>
        <color rgb="FF333333"/>
        <rFont val="Arial"/>
        <family val="2"/>
      </rPr>
      <t xml:space="preserve"> </t>
    </r>
    <r>
      <rPr>
        <i/>
        <sz val="11"/>
        <color rgb="FF333333"/>
        <rFont val="Arial"/>
        <family val="2"/>
      </rPr>
      <t xml:space="preserve">- la </t>
    </r>
    <r>
      <rPr>
        <b/>
        <i/>
        <sz val="11"/>
        <color rgb="FFCC3300"/>
        <rFont val="Arial"/>
        <family val="2"/>
      </rPr>
      <t>divulgation</t>
    </r>
    <r>
      <rPr>
        <i/>
        <sz val="11"/>
        <color rgb="FF333333"/>
        <rFont val="Arial"/>
        <family val="2"/>
      </rPr>
      <t xml:space="preserve"> , que l’ on dut , à cause de son</t>
    </r>
    <r>
      <rPr>
        <sz val="11"/>
        <color rgb="FF333333"/>
        <rFont val="Arial"/>
        <family val="2"/>
      </rPr>
      <t xml:space="preserve"> </t>
    </r>
    <r>
      <rPr>
        <i/>
        <sz val="11"/>
        <color rgb="FF333333"/>
        <rFont val="Arial"/>
        <family val="2"/>
      </rPr>
      <t>existence même , exiger le huis clos - j’ assure</t>
    </r>
    <r>
      <rPr>
        <sz val="11"/>
        <color rgb="FF333333"/>
        <rFont val="Arial"/>
        <family val="2"/>
      </rPr>
      <t xml:space="preserve"> </t>
    </r>
    <r>
      <rPr>
        <i/>
        <sz val="11"/>
        <color rgb="FF333333"/>
        <rFont val="Arial"/>
        <family val="2"/>
      </rPr>
      <t>que celui - là n’ a pas craint , ajoutant une infamie</t>
    </r>
    <r>
      <rPr>
        <sz val="11"/>
        <color rgb="FF333333"/>
        <rFont val="Arial"/>
        <family val="2"/>
      </rPr>
      <t xml:space="preserve"> </t>
    </r>
    <r>
      <rPr>
        <i/>
        <sz val="11"/>
        <color rgb="FF333333"/>
        <rFont val="Arial"/>
        <family val="2"/>
      </rPr>
      <t>à celles déjà commises , de falsifier ce document</t>
    </r>
    <r>
      <rPr>
        <sz val="11"/>
        <color rgb="FF333333"/>
        <rFont val="Arial"/>
        <family val="2"/>
      </rPr>
      <t xml:space="preserve"> </t>
    </r>
    <r>
      <rPr>
        <i/>
        <sz val="11"/>
        <color rgb="FF333333"/>
        <rFont val="Arial"/>
        <family val="2"/>
      </rPr>
      <t>capital , dont la publication devait achever de</t>
    </r>
    <r>
      <rPr>
        <sz val="11"/>
        <color rgb="FF333333"/>
        <rFont val="Arial"/>
        <family val="2"/>
      </rPr>
      <t xml:space="preserve"> </t>
    </r>
    <r>
      <rPr>
        <i/>
        <sz val="11"/>
        <color rgb="FF333333"/>
        <rFont val="Arial"/>
        <family val="2"/>
      </rPr>
      <t>convaincre chacun de la culpabilité du malheureux ,</t>
    </r>
    <r>
      <rPr>
        <sz val="11"/>
        <color rgb="FF333333"/>
        <rFont val="Arial"/>
        <family val="2"/>
      </rPr>
      <t xml:space="preserve"> </t>
    </r>
    <r>
      <rPr>
        <i/>
        <sz val="11"/>
        <color rgb="FF333333"/>
        <rFont val="Arial"/>
        <family val="2"/>
      </rPr>
      <t>qui depuis deux ans , subit un martyre sans nom .</t>
    </r>
  </si>
  <si>
    <r>
      <t xml:space="preserve">Et par ce qu’ il n’ espere de le povoir faire , la douleur luy est si vehemente , qu’ il ne luy est possible de la povoir temperer : et pource monsieur que je vous ay </t>
    </r>
    <r>
      <rPr>
        <b/>
        <sz val="11"/>
        <color rgb="FFCC3300"/>
        <rFont val="Arial"/>
        <family val="2"/>
      </rPr>
      <t>divulgué</t>
    </r>
    <r>
      <rPr>
        <sz val="11"/>
        <color rgb="FF333333"/>
        <rFont val="Arial"/>
        <family val="2"/>
      </rPr>
      <t xml:space="preserve"> la cause de son regret ( par l’ intelligence qu’ en avez ) pourrez juger qu’ il n’ est sans occasion triste et marry .</t>
    </r>
  </si>
  <si>
    <r>
      <t xml:space="preserve">Mais assavoir - mon , dist </t>
    </r>
    <r>
      <rPr>
        <sz val="11"/>
        <color rgb="FF000000"/>
        <rFont val="Calibri"/>
        <family val="2"/>
        <scheme val="minor"/>
      </rPr>
      <t>Nomerfide</t>
    </r>
    <r>
      <rPr>
        <sz val="11"/>
        <color rgb="FF333333"/>
        <rFont val="Arial"/>
        <family val="2"/>
      </rPr>
      <t xml:space="preserve"> , si elle fit bien de scandaliser ainsy son prochain ; et , s’ il eut pas myeulx vallu qu’ elle luy eust remonstré ses faultes doulcement , que de </t>
    </r>
    <r>
      <rPr>
        <b/>
        <sz val="11"/>
        <color rgb="FFCC3300"/>
        <rFont val="Arial"/>
        <family val="2"/>
      </rPr>
      <t>divulguer</t>
    </r>
    <r>
      <rPr>
        <sz val="11"/>
        <color rgb="FF333333"/>
        <rFont val="Arial"/>
        <family val="2"/>
      </rPr>
      <t xml:space="preserve"> ainsy son prochain .</t>
    </r>
  </si>
  <si>
    <r>
      <t xml:space="preserve">Ceste nouvelle ( par ce que plusieurs avoient esté praesens ) feust bien toust </t>
    </r>
    <r>
      <rPr>
        <b/>
        <sz val="11"/>
        <color rgb="FFCC3300"/>
        <rFont val="Arial"/>
        <family val="2"/>
      </rPr>
      <t>divulguée</t>
    </r>
    <r>
      <rPr>
        <sz val="11"/>
        <color rgb="FF333333"/>
        <rFont val="Arial"/>
        <family val="2"/>
      </rPr>
      <t xml:space="preserve"> en Rome .</t>
    </r>
  </si>
  <si>
    <r>
      <t xml:space="preserve">Mais je suis bien d’ advis que vous ne la laissiez pas </t>
    </r>
    <r>
      <rPr>
        <b/>
        <sz val="11"/>
        <color rgb="FFCC3300"/>
        <rFont val="Arial"/>
        <family val="2"/>
      </rPr>
      <t>divulguer</t>
    </r>
    <r>
      <rPr>
        <sz val="11"/>
        <color rgb="FF333333"/>
        <rFont val="Arial"/>
        <family val="2"/>
      </rPr>
      <t xml:space="preserve"> à toute sorte de gents , tant de peur de desplaire à celuy qui nous en a faict participants ( lequel a possible dessain de la faire employer comme chose nouvelle en quelque ouvrage de ses amys ) que pour ne sembler avoir affecté de me faire de feste et que je voulusse tirer vanité de l’ honneur qu’ il m’ a faict de me l’ envoyer , dont je ne me serois possible pas vanté si cela eust esté separable de la lettre qui faisoit si honorable mention de monsieur vostre frere , laquelle je ne vous pouvois cacher sans faillir et brescher les loix de l’ amitié qui est entre nous .</t>
    </r>
  </si>
  <si>
    <r>
      <t>ou bien si quelques - uns de leurs livres ont esté condamnez comme des grimoires , veu que beaucoup d’ autres n’ ont pas esté traitez plus favorablement , combien que par une lecture permise nous rendions tous les jours suffisante preuve de leur innocence : temoin les trois propositions que fit autresfois ce fameux chancelier de l’ université de Paris Gerson sur le romant de la roze , et le jugement de Jean</t>
    </r>
    <r>
      <rPr>
        <sz val="11"/>
        <color rgb="FF333333"/>
        <rFont val="Arial"/>
        <family val="2"/>
      </rPr>
      <t xml:space="preserve"> </t>
    </r>
    <r>
      <rPr>
        <sz val="11"/>
        <color rgb="FF000000"/>
        <rFont val="Calibri"/>
        <family val="2"/>
        <scheme val="minor"/>
      </rPr>
      <t>Raulin</t>
    </r>
    <r>
      <rPr>
        <sz val="11"/>
        <color rgb="FF333333"/>
        <rFont val="Arial"/>
        <family val="2"/>
      </rPr>
      <t xml:space="preserve"> docteur celebre en la mesme université sur celuy d’ </t>
    </r>
    <r>
      <rPr>
        <sz val="11"/>
        <color rgb="FF000000"/>
        <rFont val="Calibri"/>
        <family val="2"/>
        <scheme val="minor"/>
      </rPr>
      <t>Oger</t>
    </r>
    <r>
      <rPr>
        <sz val="11"/>
        <color rgb="FF333333"/>
        <rFont val="Arial"/>
        <family val="2"/>
      </rPr>
      <t xml:space="preserve"> le danois , où ils assurent que les autheurs d’ iceux ne sont pas moins damnez que </t>
    </r>
    <r>
      <rPr>
        <sz val="11"/>
        <color rgb="FF000000"/>
        <rFont val="Calibri"/>
        <family val="2"/>
        <scheme val="minor"/>
      </rPr>
      <t>Judas</t>
    </r>
    <r>
      <rPr>
        <sz val="11"/>
        <color rgb="FF333333"/>
        <rFont val="Arial"/>
        <family val="2"/>
      </rPr>
      <t xml:space="preserve"> , si tant est qu’ ils soient morts sans repentance d’ avoir fait et </t>
    </r>
    <r>
      <rPr>
        <b/>
        <sz val="11"/>
        <color rgb="FFCC3300"/>
        <rFont val="Arial"/>
        <family val="2"/>
      </rPr>
      <t>divulgué</t>
    </r>
    <r>
      <rPr>
        <sz val="11"/>
        <color rgb="FF333333"/>
        <rFont val="Arial"/>
        <family val="2"/>
      </rPr>
      <t xml:space="preserve"> de telles compositions .</t>
    </r>
  </si>
  <si>
    <r>
      <t xml:space="preserve">mais il faut que vous sçachiez que </t>
    </r>
    <r>
      <rPr>
        <sz val="11"/>
        <color rgb="FF000000"/>
        <rFont val="Calibri"/>
        <family val="2"/>
        <scheme val="minor"/>
      </rPr>
      <t>Verance</t>
    </r>
    <r>
      <rPr>
        <sz val="11"/>
        <color rgb="FF333333"/>
        <rFont val="Arial"/>
        <family val="2"/>
      </rPr>
      <t xml:space="preserve"> estoit fils de sa nourrice , et qu’ elle et luy estoient seuls qui avoient sceu l’ amour de </t>
    </r>
    <r>
      <rPr>
        <sz val="11"/>
        <color rgb="FF000000"/>
        <rFont val="Calibri"/>
        <family val="2"/>
        <scheme val="minor"/>
      </rPr>
      <t>Policandre</t>
    </r>
    <r>
      <rPr>
        <sz val="11"/>
        <color rgb="FF333333"/>
        <rFont val="Arial"/>
        <family val="2"/>
      </rPr>
      <t xml:space="preserve"> et la naissance de l’ enfant qu’ elle supposoit au lieu de </t>
    </r>
    <r>
      <rPr>
        <sz val="11"/>
        <color rgb="FF000000"/>
        <rFont val="Calibri"/>
        <family val="2"/>
        <scheme val="minor"/>
      </rPr>
      <t>Celiodante</t>
    </r>
    <r>
      <rPr>
        <sz val="11"/>
        <color rgb="FF333333"/>
        <rFont val="Arial"/>
        <family val="2"/>
      </rPr>
      <t xml:space="preserve"> , si bien qu’ elle jugea tres à propos que pour ne point davantage </t>
    </r>
    <r>
      <rPr>
        <b/>
        <sz val="11"/>
        <color rgb="FFCC3300"/>
        <rFont val="Arial"/>
        <family val="2"/>
      </rPr>
      <t>divulguer</t>
    </r>
    <r>
      <rPr>
        <sz val="11"/>
        <color rgb="FF333333"/>
        <rFont val="Arial"/>
        <family val="2"/>
      </rPr>
      <t xml:space="preserve"> ce qui s’ estoit passé , il valoit mieux se servir de cettuy - cy que de tout autre , outre qu’ elle vouloit que si de fortune elle venoit à mourir , le roy </t>
    </r>
    <r>
      <rPr>
        <sz val="11"/>
        <color rgb="FF000000"/>
        <rFont val="Calibri"/>
        <family val="2"/>
        <scheme val="minor"/>
      </rPr>
      <t>Policandre</t>
    </r>
    <r>
      <rPr>
        <sz val="11"/>
        <color rgb="FF333333"/>
        <rFont val="Arial"/>
        <family val="2"/>
      </rPr>
      <t xml:space="preserve"> pust sçavoir de quelqu’ un ce que l’ amour luy avoit fait faire pour son fils , et elle sçavoit bien qu’ il adjousteroy foy à tout ce que cet homme luy diroit .</t>
    </r>
  </si>
  <si>
    <r>
      <t>Adamas</t>
    </r>
    <r>
      <rPr>
        <sz val="11"/>
        <color rgb="FF333333"/>
        <rFont val="Arial"/>
        <family val="2"/>
      </rPr>
      <t xml:space="preserve"> alors prenant la parole : il me semble , dit - il , madame , que pour plusieurs raisons il faut haster la guerison du prince </t>
    </r>
    <r>
      <rPr>
        <sz val="11"/>
        <color rgb="FF000000"/>
        <rFont val="Calibri"/>
        <family val="2"/>
        <scheme val="minor"/>
      </rPr>
      <t>Rosileon</t>
    </r>
    <r>
      <rPr>
        <sz val="11"/>
        <color rgb="FF333333"/>
        <rFont val="Arial"/>
        <family val="2"/>
      </rPr>
      <t xml:space="preserve"> , d’ autant qu’ il est impossible que cette affaire ne se </t>
    </r>
    <r>
      <rPr>
        <b/>
        <sz val="11"/>
        <color rgb="FFCC3300"/>
        <rFont val="Arial"/>
        <family val="2"/>
      </rPr>
      <t>divulgue</t>
    </r>
    <r>
      <rPr>
        <sz val="11"/>
        <color rgb="FF333333"/>
        <rFont val="Arial"/>
        <family val="2"/>
      </rPr>
      <t xml:space="preserve"> pour peu qu’ elle soit retardée , y ayant en vostre suitte tant de personnes qui le sçavent , qu’ il est bien mal - aysé que quelqu’ un ne se relasche d’ en parler .</t>
    </r>
  </si>
  <si>
    <r>
      <t xml:space="preserve">Certes si tous les petits livres devoient estre negligez , il ne faudroit tenir compte des opuscules de S Augustin , des morales de Plutarque , des livres de Galien , ny de la plus - part de ceux d’ Erasme , de Lipse , Turnebe , Mizault , Sylvius , Calcagnin , François Pic , et de beaucoup d’ autheurs semblables , non plus que de trente ou quarante petits autheurs en medecine et philosophie des meilleurs et plus anciens d’ entre les grecs , et de beaucoup d’ avantage d’ entre les theologiens , parce qu’ ils ont tous esté </t>
    </r>
    <r>
      <rPr>
        <b/>
        <sz val="11"/>
        <color rgb="FFCC3300"/>
        <rFont val="Arial"/>
        <family val="2"/>
      </rPr>
      <t>divulguez</t>
    </r>
    <r>
      <rPr>
        <sz val="11"/>
        <color rgb="FF333333"/>
        <rFont val="Arial"/>
        <family val="2"/>
      </rPr>
      <t xml:space="preserve"> à part et separément les uns apres les autres , et en si petit volume , que les plus grands d’ iceux n’ excedent pas souvent un demy alphabet .</t>
    </r>
  </si>
  <si>
    <r>
      <t xml:space="preserve">Les dieux , repliqua la bergere , ne m’ en ont pas voulu establir juge pour le sujet que vous dittes , car asseurez vous , </t>
    </r>
    <r>
      <rPr>
        <sz val="11"/>
        <color rgb="FF000000"/>
        <rFont val="Calibri"/>
        <family val="2"/>
        <scheme val="minor"/>
      </rPr>
      <t>Taumantes</t>
    </r>
    <r>
      <rPr>
        <sz val="11"/>
        <color rgb="FF333333"/>
        <rFont val="Arial"/>
        <family val="2"/>
      </rPr>
      <t xml:space="preserve"> , que je n’ y suis nullement interessée , mais parce , que comme il leur plaist que les louables actions des hommes soient </t>
    </r>
    <r>
      <rPr>
        <b/>
        <sz val="11"/>
        <color rgb="FFCC3300"/>
        <rFont val="Arial"/>
        <family val="2"/>
      </rPr>
      <t>divulguées</t>
    </r>
    <r>
      <rPr>
        <sz val="11"/>
        <color rgb="FF333333"/>
        <rFont val="Arial"/>
        <family val="2"/>
      </rPr>
      <t xml:space="preserve"> , pour commencer de leur donner quelque recompense de leur vertu , de mesme veulent - ils bien souvent , que celles qui sont blasmables soient publiées pour un premier chastiment de l’ erreur , et de la faute qu’ ils ont commise .</t>
    </r>
  </si>
  <si>
    <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B</t>
    </r>
    <r>
      <rPr>
        <sz val="11"/>
        <color rgb="FF333333"/>
        <rFont val="Arial"/>
        <family val="2"/>
      </rPr>
      <t xml:space="preserve"> , pour se venger de la coquetterie de </t>
    </r>
    <r>
      <rPr>
        <sz val="11"/>
        <color rgb="FF000000"/>
        <rFont val="Calibri"/>
        <family val="2"/>
        <scheme val="minor"/>
      </rPr>
      <t>Madame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Valcé</t>
    </r>
    <r>
      <rPr>
        <sz val="11"/>
        <color rgb="FF333333"/>
        <rFont val="Arial"/>
        <family val="2"/>
      </rPr>
      <t xml:space="preserve"> , et des fausses espérances qu’ elle lui a données , a été lui - même assez malhonnête pour </t>
    </r>
    <r>
      <rPr>
        <b/>
        <sz val="11"/>
        <color rgb="FFCC3300"/>
        <rFont val="Arial"/>
        <family val="2"/>
      </rPr>
      <t>divulguer</t>
    </r>
    <r>
      <rPr>
        <sz val="11"/>
        <color rgb="FF333333"/>
        <rFont val="Arial"/>
        <family val="2"/>
      </rPr>
      <t xml:space="preserve"> toute cette histoire , et </t>
    </r>
    <r>
      <rPr>
        <sz val="11"/>
        <color rgb="FF000000"/>
        <rFont val="Calibri"/>
        <family val="2"/>
        <scheme val="minor"/>
      </rPr>
      <t>malheureusement avec des circonstances qui ne permettent pas d’ en douter .</t>
    </r>
  </si>
  <si>
    <r>
      <t xml:space="preserve">Soit que sa passion n’ eût jamais été violente , soit que le tems l’ eût refroidie tout - à - fait , il avoit témoigné à </t>
    </r>
    <r>
      <rPr>
        <sz val="11"/>
        <color rgb="FF000000"/>
        <rFont val="Calibri"/>
        <family val="2"/>
        <scheme val="minor"/>
      </rPr>
      <t>Perés</t>
    </r>
    <r>
      <rPr>
        <sz val="11"/>
        <color rgb="FF333333"/>
        <rFont val="Arial"/>
        <family val="2"/>
      </rPr>
      <t xml:space="preserve"> que l’ arrivée de la </t>
    </r>
    <r>
      <rPr>
        <sz val="11"/>
        <color rgb="FF000000"/>
        <rFont val="Calibri"/>
        <family val="2"/>
        <scheme val="minor"/>
      </rPr>
      <t>Rovini</t>
    </r>
    <r>
      <rPr>
        <sz val="11"/>
        <color rgb="FF333333"/>
        <rFont val="Arial"/>
        <family val="2"/>
      </rPr>
      <t xml:space="preserve"> lui causeroit moins de plaisir que d’ embarras , et qu’ il étoit trop tard à son âge pour </t>
    </r>
    <r>
      <rPr>
        <b/>
        <sz val="11"/>
        <color rgb="FFCC3300"/>
        <rFont val="Arial"/>
        <family val="2"/>
      </rPr>
      <t>divulguer</t>
    </r>
    <r>
      <rPr>
        <sz val="11"/>
        <color rgb="FF333333"/>
        <rFont val="Arial"/>
        <family val="2"/>
      </rPr>
      <t xml:space="preserve"> une galanterie qu’ il avoit cachée heureusement dans sa jeunesse . </t>
    </r>
  </si>
  <si>
    <r>
      <t xml:space="preserve">Détrompez - vous ; il n’ est pas rare ; et il serait fréquent , si la licence de nos moeurs n’ y obviait ... quoi qu’ il en soit , ce serait fouler aux pieds toute décence , attirer sur soi les soupçons les plus odieux , et commettre un crime de lèse - société que de </t>
    </r>
    <r>
      <rPr>
        <b/>
        <sz val="11"/>
        <color rgb="FFCC3300"/>
        <rFont val="Arial"/>
        <family val="2"/>
      </rPr>
      <t>divulguer</t>
    </r>
    <r>
      <rPr>
        <sz val="11"/>
        <color rgb="FF333333"/>
        <rFont val="Arial"/>
        <family val="2"/>
      </rPr>
      <t xml:space="preserve"> ces principes .</t>
    </r>
  </si>
  <si>
    <r>
      <t xml:space="preserve">Le pere </t>
    </r>
    <r>
      <rPr>
        <sz val="11"/>
        <color rgb="FF000000"/>
        <rFont val="Calibri"/>
        <family val="2"/>
        <scheme val="minor"/>
      </rPr>
      <t>Mersenne</t>
    </r>
    <r>
      <rPr>
        <sz val="11"/>
        <color rgb="FF333333"/>
        <rFont val="Arial"/>
        <family val="2"/>
      </rPr>
      <t xml:space="preserve"> minime de </t>
    </r>
    <r>
      <rPr>
        <sz val="11"/>
        <color rgb="FF000000"/>
        <rFont val="Calibri"/>
        <family val="2"/>
        <scheme val="minor"/>
      </rPr>
      <t>Paris</t>
    </r>
    <r>
      <rPr>
        <sz val="11"/>
        <color rgb="FF333333"/>
        <rFont val="Arial"/>
        <family val="2"/>
      </rPr>
      <t xml:space="preserve"> , dont le nom est si célebre parmi les philosophes de ce temps - là , en fut informé par des lettres d’ </t>
    </r>
    <r>
      <rPr>
        <sz val="11"/>
        <color rgb="FF000000"/>
        <rFont val="Calibri"/>
        <family val="2"/>
        <scheme val="minor"/>
      </rPr>
      <t>Italie</t>
    </r>
    <r>
      <rPr>
        <sz val="11"/>
        <color rgb="FF333333"/>
        <rFont val="Arial"/>
        <family val="2"/>
      </rPr>
      <t xml:space="preserve"> dès mil six cens quarante - quatre , et il la </t>
    </r>
    <r>
      <rPr>
        <b/>
        <sz val="11"/>
        <color rgb="FFCC3300"/>
        <rFont val="Arial"/>
        <family val="2"/>
      </rPr>
      <t>divulgua</t>
    </r>
    <r>
      <rPr>
        <sz val="11"/>
        <color rgb="FF333333"/>
        <rFont val="Arial"/>
        <family val="2"/>
      </rPr>
      <t xml:space="preserve"> par toute la </t>
    </r>
    <r>
      <rPr>
        <sz val="11"/>
        <color rgb="FF000000"/>
        <rFont val="Calibri"/>
        <family val="2"/>
        <scheme val="minor"/>
      </rPr>
      <t>France</t>
    </r>
    <r>
      <rPr>
        <sz val="11"/>
        <color rgb="FF333333"/>
        <rFont val="Arial"/>
        <family val="2"/>
      </rPr>
      <t xml:space="preserve"> .</t>
    </r>
  </si>
  <si>
    <r>
      <t xml:space="preserve">Si je voulais chicaner , je demanderais lesquels des amans qui écrivent , ou de ceux qui arrêtent et </t>
    </r>
    <r>
      <rPr>
        <b/>
        <sz val="11"/>
        <color rgb="FFCC3300"/>
        <rFont val="Arial"/>
        <family val="2"/>
      </rPr>
      <t>divulguent</t>
    </r>
    <r>
      <rPr>
        <sz val="11"/>
        <color rgb="FF333333"/>
        <rFont val="Arial"/>
        <family val="2"/>
      </rPr>
      <t xml:space="preserve"> leurs lettres ; des amans qui s’ efforcent de se voir à la dérobée , ou de ceux qui constatent ces rendez - vous ; des amans qui fuient , ou de ceux qui informent de cette fuite et les poursuivent judiciairement , sont les plus indiscrets : </t>
    </r>
  </si>
  <si>
    <r>
      <t xml:space="preserve">Je ne dis pas , mon amie tendre , que tu puisses , au fond de ton coeur pardonner les injures qu’ on m’ a faites , les calomnies qu’ on a répandues contre moi , l’ infamie que l’ on a de </t>
    </r>
    <r>
      <rPr>
        <b/>
        <sz val="11"/>
        <color rgb="FFCC3300"/>
        <rFont val="Arial"/>
        <family val="2"/>
      </rPr>
      <t>divulguer</t>
    </r>
    <r>
      <rPr>
        <sz val="11"/>
        <color rgb="FF333333"/>
        <rFont val="Arial"/>
        <family val="2"/>
      </rPr>
      <t xml:space="preserve"> et d’ altérer une lettre qui pouvait me faire un tort irréparable , les attentats ourdis et exécutés contre ma sûreté personnelle , et sur - tout le funeste et insensé acharnement avec lequel on nous a poursuivis .</t>
    </r>
  </si>
  <si>
    <r>
      <t xml:space="preserve">Sans doute , dans l’ hypothèse où les privilèges de situation industrielle ou agricole seraient supprimés , où aucun produit ne serait en quantité limitée , infranchissable , où tous les produits seraient susceptibles d’ étendre leur développement avec une élasticité parfaite , sans augmentation proportionnelle de frais , où le talent des entrepreneurs , l’ habileté des ouvriers , les moyens et les engins de production seraient égaux et semblables , où enfin tous les meilleurs procédés de fabrication seraient </t>
    </r>
    <r>
      <rPr>
        <b/>
        <sz val="11"/>
        <color rgb="FFCC3300"/>
        <rFont val="Arial"/>
        <family val="2"/>
      </rPr>
      <t>divulgués</t>
    </r>
    <r>
      <rPr>
        <sz val="11"/>
        <color rgb="FF333333"/>
        <rFont val="Arial"/>
        <family val="2"/>
      </rPr>
      <t xml:space="preserve"> et connus de tous les concurrents , c’ est - à - dire où toutes les inventions , non seulement anciennes , mais récentes , seraient tombées dans le domaine commun , dans cette hypothèse chimérique , la rivalité à outrance des producteurs </t>
    </r>
    <r>
      <rPr>
        <i/>
        <sz val="11"/>
        <color rgb="FF333333"/>
        <rFont val="Arial"/>
        <family val="2"/>
      </rPr>
      <t>pourrait</t>
    </r>
    <r>
      <rPr>
        <sz val="11"/>
        <color rgb="FF333333"/>
        <rFont val="Arial"/>
        <family val="2"/>
      </rPr>
      <t xml:space="preserve"> faire descendre les prix presque jusqu’ à la limite indiquée .</t>
    </r>
  </si>
  <si>
    <r>
      <t xml:space="preserve">D’ un autre côté , </t>
    </r>
    <r>
      <rPr>
        <sz val="11"/>
        <color rgb="FF000000"/>
        <rFont val="Calibri"/>
        <family val="2"/>
        <scheme val="minor"/>
      </rPr>
      <t>Fabre</t>
    </r>
    <r>
      <rPr>
        <sz val="11"/>
        <color rgb="FF333333"/>
        <rFont val="Arial"/>
        <family val="2"/>
      </rPr>
      <t xml:space="preserve"> </t>
    </r>
    <r>
      <rPr>
        <sz val="11"/>
        <color rgb="FF000000"/>
        <rFont val="Calibri"/>
        <family val="2"/>
        <scheme val="minor"/>
      </rPr>
      <t>D’ Olivet</t>
    </r>
    <r>
      <rPr>
        <sz val="11"/>
        <color rgb="FF333333"/>
        <rFont val="Arial"/>
        <family val="2"/>
      </rPr>
      <t xml:space="preserve"> , qui , dans ses rêveries d’ alchimiste , voit dans </t>
    </r>
    <r>
      <rPr>
        <sz val="11"/>
        <color rgb="FF000000"/>
        <rFont val="Calibri"/>
        <family val="2"/>
        <scheme val="minor"/>
      </rPr>
      <t>Noé</t>
    </r>
    <r>
      <rPr>
        <sz val="11"/>
        <color rgb="FF333333"/>
        <rFont val="Arial"/>
        <family val="2"/>
      </rPr>
      <t xml:space="preserve"> le sommeil de la nature , ou la nature livrée au repos de l’ existence , et rentrant dans un état " dont le mystère , dit - il , ne saurait jamais être entièrement </t>
    </r>
    <r>
      <rPr>
        <b/>
        <sz val="11"/>
        <color rgb="FFCC3300"/>
        <rFont val="Arial"/>
        <family val="2"/>
      </rPr>
      <t>divulgué</t>
    </r>
    <r>
      <rPr>
        <sz val="11"/>
        <color rgb="FF333333"/>
        <rFont val="Arial"/>
        <family val="2"/>
      </rPr>
      <t xml:space="preserve"> , "n’ a pas mieux compris </t>
    </r>
    <r>
      <rPr>
        <sz val="11"/>
        <color rgb="FF000000"/>
        <rFont val="Calibri"/>
        <family val="2"/>
        <scheme val="minor"/>
      </rPr>
      <t>Moïse</t>
    </r>
    <r>
      <rPr>
        <sz val="11"/>
        <color rgb="FF333333"/>
        <rFont val="Arial"/>
        <family val="2"/>
      </rPr>
      <t xml:space="preserve"> , en s’ égarant par une autre route .</t>
    </r>
  </si>
  <si>
    <r>
      <t xml:space="preserve">Sans doute les ministres , depuis 1814 , à quelque opinion qu’ ils aient appartenu , ont été harcelés par les journaux ; sans doute la presse tend à subjuguer la souveraineté , à forcer la royauté et les chambres à lui obéir ; sans doute , dans les derniers jours de la restauration , la presse , n’ écoutant que sa passion , a , sans égard aux intérêts et à l’ honneur de la </t>
    </r>
    <r>
      <rPr>
        <sz val="11"/>
        <color rgb="FF000000"/>
        <rFont val="Calibri"/>
        <family val="2"/>
        <scheme val="minor"/>
      </rPr>
      <t>France</t>
    </r>
    <r>
      <rPr>
        <sz val="11"/>
        <color rgb="FF333333"/>
        <rFont val="Arial"/>
        <family val="2"/>
      </rPr>
      <t xml:space="preserve"> , attaqué l’ expédition d’ </t>
    </r>
    <r>
      <rPr>
        <sz val="11"/>
        <color rgb="FF000000"/>
        <rFont val="Calibri"/>
        <family val="2"/>
        <scheme val="minor"/>
      </rPr>
      <t>Alger</t>
    </r>
    <r>
      <rPr>
        <sz val="11"/>
        <color rgb="FF333333"/>
        <rFont val="Arial"/>
        <family val="2"/>
      </rPr>
      <t xml:space="preserve"> , développé les causes , les moyens , les préparatifs , les chances d’ un non - succès ; elle a </t>
    </r>
    <r>
      <rPr>
        <b/>
        <sz val="11"/>
        <color rgb="FFCC3300"/>
        <rFont val="Arial"/>
        <family val="2"/>
      </rPr>
      <t>divulgué</t>
    </r>
    <r>
      <rPr>
        <sz val="11"/>
        <color rgb="FF333333"/>
        <rFont val="Arial"/>
        <family val="2"/>
      </rPr>
      <t xml:space="preserve"> les secrets de l’ armement , instruit l’ ennemi de l’ état de nos forces , compté nos troupes et nos vaisseaux , indiqué jusqu’ au point de débarquement .</t>
    </r>
  </si>
  <si>
    <r>
      <t xml:space="preserve">Ces destinées de l’ église , </t>
    </r>
    <r>
      <rPr>
        <b/>
        <sz val="11"/>
        <color rgb="FFCC3300"/>
        <rFont val="Arial"/>
        <family val="2"/>
      </rPr>
      <t>divulguées</t>
    </r>
    <r>
      <rPr>
        <sz val="11"/>
        <color rgb="FF333333"/>
        <rFont val="Arial"/>
        <family val="2"/>
      </rPr>
      <t xml:space="preserve"> aux élus par un seul mot du tout - puissant , interrompirent les concerts , et suspendirent les fonctions des anges ; </t>
    </r>
  </si>
  <si>
    <r>
      <t xml:space="preserve">Existait - il ce mystérieux fonctionnaire soviétique évadé de l’ enfer rouge tout exprès pour </t>
    </r>
    <r>
      <rPr>
        <b/>
        <sz val="11"/>
        <color rgb="FFCC3300"/>
        <rFont val="Arial"/>
        <family val="2"/>
      </rPr>
      <t>divulguer</t>
    </r>
    <r>
      <rPr>
        <sz val="11"/>
        <color rgb="FF333333"/>
        <rFont val="Arial"/>
        <family val="2"/>
      </rPr>
      <t xml:space="preserve"> ces informations?</t>
    </r>
  </si>
  <si>
    <r>
      <t xml:space="preserve">De sorte qu’ ayant appris par sa lettre qu’ il comptait la déshonorer en </t>
    </r>
    <r>
      <rPr>
        <b/>
        <sz val="11"/>
        <color rgb="FFCC3300"/>
        <rFont val="Arial"/>
        <family val="2"/>
      </rPr>
      <t>divulguant</t>
    </r>
    <r>
      <rPr>
        <sz val="11"/>
        <color rgb="FF333333"/>
        <rFont val="Arial"/>
        <family val="2"/>
      </rPr>
      <t xml:space="preserve"> une circonstance où il lui avait déclaré à elle - même qu’ elle avait bien agi , elle avait pensé qu’ il l’ avait trompée alors et mentait en feignant de l’ aimer .</t>
    </r>
  </si>
  <si>
    <r>
      <t xml:space="preserve">En les </t>
    </r>
    <r>
      <rPr>
        <b/>
        <sz val="11"/>
        <color rgb="FFCC3300"/>
        <rFont val="Arial"/>
        <family val="2"/>
      </rPr>
      <t>divulguant</t>
    </r>
    <r>
      <rPr>
        <sz val="11"/>
        <color rgb="FF333333"/>
        <rFont val="Arial"/>
        <family val="2"/>
      </rPr>
      <t xml:space="preserve"> , elle sauve de la publicité des secrets confus et considérables , qu’ elle - même ne connaît pas très bien .</t>
    </r>
  </si>
  <si>
    <r>
      <t xml:space="preserve">Quoi qu’ il fît , il aurait tort : tort s’ il </t>
    </r>
    <r>
      <rPr>
        <b/>
        <sz val="11"/>
        <color rgb="FFCC3300"/>
        <rFont val="Arial"/>
        <family val="2"/>
      </rPr>
      <t>divulguait</t>
    </r>
    <r>
      <rPr>
        <sz val="11"/>
        <color rgb="FF333333"/>
        <rFont val="Arial"/>
        <family val="2"/>
      </rPr>
      <t xml:space="preserve"> une vérité tronquée , tort s’ il dissimulait , fût - elle tronquée , une vérité .</t>
    </r>
  </si>
  <si>
    <r>
      <t xml:space="preserve">Les trois reniements de </t>
    </r>
    <r>
      <rPr>
        <sz val="11"/>
        <color rgb="FF000000"/>
        <rFont val="Calibri"/>
        <family val="2"/>
        <scheme val="minor"/>
      </rPr>
      <t>Pierre</t>
    </r>
    <r>
      <rPr>
        <sz val="11"/>
        <color rgb="FF333333"/>
        <rFont val="Arial"/>
        <family val="2"/>
      </rPr>
      <t xml:space="preserve"> préalables au chant du coq , c’ est - à - dire à la rédemption , durent préfigurer les trois reniements de la papauté , qui sont l’ histoire non </t>
    </r>
    <r>
      <rPr>
        <b/>
        <sz val="11"/>
        <color rgb="FFCC3300"/>
        <rFont val="Arial"/>
        <family val="2"/>
      </rPr>
      <t>divulguée</t>
    </r>
    <r>
      <rPr>
        <sz val="11"/>
        <color rgb="FF333333"/>
        <rFont val="Arial"/>
        <family val="2"/>
      </rPr>
      <t xml:space="preserve"> de l’ église militante jusqu’ à l’ avènement final de l’ esprit - saint . </t>
    </r>
  </si>
  <si>
    <r>
      <t xml:space="preserve">Et s’ il en est qui craignent de </t>
    </r>
    <r>
      <rPr>
        <b/>
        <sz val="11"/>
        <color rgb="FFCC3300"/>
        <rFont val="Arial"/>
        <family val="2"/>
      </rPr>
      <t>divulguer</t>
    </r>
    <r>
      <rPr>
        <sz val="11"/>
        <color rgb="FF333333"/>
        <rFont val="Arial"/>
        <family val="2"/>
      </rPr>
      <t xml:space="preserve"> leurs profits annuels , le éléments de leur revenu , l’ origine de leur fortune , la source d’ où provient leur aisance , leur richesse , leur luxe , pourquoi cette crainte , s’ ils ont la conviction que cette fortune qu’ ils ont gagnée , ils l’ ont bien gagnée ( </t>
    </r>
    <r>
      <rPr>
        <i/>
        <sz val="11"/>
        <color rgb="FF333333"/>
        <rFont val="Arial"/>
        <family val="2"/>
      </rPr>
      <t>Applaudissements à gauche</t>
    </r>
    <r>
      <rPr>
        <sz val="11"/>
        <color rgb="FF333333"/>
        <rFont val="Arial"/>
        <family val="2"/>
      </rPr>
      <t xml:space="preserve"> ) , s’ ils ont la conviction que leurs revenus viennent et d’ une probité inflexible et du travail toujours sacré ; </t>
    </r>
  </si>
  <si>
    <r>
      <t xml:space="preserve">Puisque la vanité homicide de quelques - uns ou de quelques - unes qui ne prieraient pas pour moi , veut , à toute force , que mon pauvre nom brille de </t>
    </r>
    <r>
      <rPr>
        <i/>
        <sz val="11"/>
        <color rgb="FF333333"/>
        <rFont val="Arial"/>
        <family val="2"/>
      </rPr>
      <t>leur</t>
    </r>
    <r>
      <rPr>
        <sz val="11"/>
        <color rgb="FF333333"/>
        <rFont val="Arial"/>
        <family val="2"/>
      </rPr>
      <t xml:space="preserve"> gloire , n’ hésite pas à </t>
    </r>
    <r>
      <rPr>
        <b/>
        <sz val="11"/>
        <color rgb="FFCC3300"/>
        <rFont val="Arial"/>
        <family val="2"/>
      </rPr>
      <t>divulguer</t>
    </r>
    <r>
      <rPr>
        <sz val="11"/>
        <color rgb="FF333333"/>
        <rFont val="Arial"/>
        <family val="2"/>
      </rPr>
      <t xml:space="preserve"> ma misère profonde , ma misère certaine , ma misère trop inconnue .</t>
    </r>
  </si>
  <si>
    <r>
      <t xml:space="preserve">Comment , après l’ </t>
    </r>
    <r>
      <rPr>
        <b/>
        <sz val="11"/>
        <color rgb="FFCC3300"/>
        <rFont val="Arial"/>
        <family val="2"/>
      </rPr>
      <t>ébruitement</t>
    </r>
    <r>
      <rPr>
        <sz val="11"/>
        <color rgb="FF333333"/>
        <rFont val="Arial"/>
        <family val="2"/>
      </rPr>
      <t xml:space="preserve"> de ce premier vol , a - t - elle osé recommencer?</t>
    </r>
  </si>
  <si>
    <r>
      <t xml:space="preserve">J’ ai peur , </t>
    </r>
    <r>
      <rPr>
        <i/>
        <sz val="11"/>
        <color rgb="FF333333"/>
        <rFont val="Arial"/>
        <family val="2"/>
      </rPr>
      <t>entre nous ,</t>
    </r>
    <r>
      <rPr>
        <sz val="11"/>
        <color rgb="FF333333"/>
        <rFont val="Arial"/>
        <family val="2"/>
      </rPr>
      <t xml:space="preserve"> que </t>
    </r>
    <r>
      <rPr>
        <sz val="11"/>
        <color rgb="FF000000"/>
        <rFont val="Calibri"/>
        <family val="2"/>
        <scheme val="minor"/>
      </rPr>
      <t>M</t>
    </r>
    <r>
      <rPr>
        <sz val="11"/>
        <color rgb="FF333333"/>
        <rFont val="Arial"/>
        <family val="2"/>
      </rPr>
      <t xml:space="preserve"> </t>
    </r>
    <r>
      <rPr>
        <sz val="11"/>
        <color rgb="FF000000"/>
        <rFont val="Calibri"/>
        <family val="2"/>
        <scheme val="minor"/>
      </rPr>
      <t>Lacroix</t>
    </r>
    <r>
      <rPr>
        <sz val="11"/>
        <color rgb="FF333333"/>
        <rFont val="Arial"/>
        <family val="2"/>
      </rPr>
      <t xml:space="preserve"> , dans son intérêt , n’ ait fait une faute , en ne traitant pas l’ affaire </t>
    </r>
    <r>
      <rPr>
        <sz val="11"/>
        <color rgb="FF000000"/>
        <rFont val="Calibri"/>
        <family val="2"/>
        <scheme val="minor"/>
      </rPr>
      <t>Gosselin</t>
    </r>
    <r>
      <rPr>
        <sz val="11"/>
        <color rgb="FF333333"/>
        <rFont val="Arial"/>
        <family val="2"/>
      </rPr>
      <t xml:space="preserve"> - </t>
    </r>
    <r>
      <rPr>
        <sz val="11"/>
        <color rgb="FF000000"/>
        <rFont val="Calibri"/>
        <family val="2"/>
        <scheme val="minor"/>
      </rPr>
      <t>Renduel</t>
    </r>
    <r>
      <rPr>
        <sz val="11"/>
        <color rgb="FF333333"/>
        <rFont val="Arial"/>
        <family val="2"/>
      </rPr>
      <t xml:space="preserve"> avant tout </t>
    </r>
    <r>
      <rPr>
        <b/>
        <sz val="11"/>
        <color rgb="FFCC3300"/>
        <rFont val="Arial"/>
        <family val="2"/>
      </rPr>
      <t>ébruitement</t>
    </r>
    <r>
      <rPr>
        <sz val="11"/>
        <color rgb="FF333333"/>
        <rFont val="Arial"/>
        <family val="2"/>
      </rPr>
      <t xml:space="preserve"> .</t>
    </r>
  </si>
  <si>
    <r>
      <t xml:space="preserve">Après tout , ses amours étaient aussi </t>
    </r>
    <r>
      <rPr>
        <b/>
        <sz val="11"/>
        <color rgb="FFCC3300"/>
        <rFont val="Arial"/>
        <family val="2"/>
      </rPr>
      <t>ébruitées</t>
    </r>
    <r>
      <rPr>
        <sz val="11"/>
        <color rgb="FF333333"/>
        <rFont val="Arial"/>
        <family val="2"/>
      </rPr>
      <t xml:space="preserve"> avant qu’ après sa fuite , graces aux folies et aux noirceurs de ses parens ; et son évasion était annoncée à tout le public par eux - mêmes , ce qui équivalait , pour sa réputation , à l’ exécution même de ses projets .</t>
    </r>
  </si>
  <si>
    <r>
      <t xml:space="preserve">Enfin suivant le cours ordinaire des choses , un projet tel que celui du roi des huns , ne sçauroit être mis en exécution que dix - huit mois après qu’ il a été conçû , et un an après qu’ il a été </t>
    </r>
    <r>
      <rPr>
        <b/>
        <sz val="11"/>
        <color rgb="FFCC3300"/>
        <rFont val="Arial"/>
        <family val="2"/>
      </rPr>
      <t>ébruité</t>
    </r>
    <r>
      <rPr>
        <sz val="11"/>
        <color rgb="FF333333"/>
        <rFont val="Arial"/>
        <family val="2"/>
      </rPr>
      <t xml:space="preserve"> .</t>
    </r>
  </si>
  <si>
    <r>
      <t>Madame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Mazarin</t>
    </r>
    <r>
      <rPr>
        <sz val="11"/>
        <color rgb="FF333333"/>
        <rFont val="Arial"/>
        <family val="2"/>
      </rPr>
      <t xml:space="preserve"> eut assez de bonheur pour que sa famille et le crédit de ses parens assoupîssent cette affaire . </t>
    </r>
    <r>
      <rPr>
        <sz val="11"/>
        <color rgb="FF000000"/>
        <rFont val="Calibri"/>
        <family val="2"/>
        <scheme val="minor"/>
      </rPr>
      <t xml:space="preserve">( Les tiens ont </t>
    </r>
    <r>
      <rPr>
        <b/>
        <sz val="11"/>
        <color rgb="FFCC3300"/>
        <rFont val="Calibri"/>
        <family val="2"/>
        <scheme val="minor"/>
      </rPr>
      <t xml:space="preserve">ébruité </t>
    </r>
    <r>
      <rPr>
        <sz val="11"/>
        <color rgb="FF000000"/>
        <rFont val="Calibri"/>
        <family val="2"/>
        <scheme val="minor"/>
      </rPr>
      <t xml:space="preserve">et envenimé la nôtre . ) </t>
    </r>
  </si>
  <si>
    <r>
      <t xml:space="preserve">Le parlement a voulu que cela s’ </t>
    </r>
    <r>
      <rPr>
        <b/>
        <sz val="11"/>
        <color rgb="FFCC3300"/>
        <rFont val="Arial"/>
        <family val="2"/>
      </rPr>
      <t>ébruitât</t>
    </r>
    <r>
      <rPr>
        <sz val="11"/>
        <color rgb="FF333333"/>
        <rFont val="Arial"/>
        <family val="2"/>
      </rPr>
      <t xml:space="preserve"> et produisît une espèce de fermentation avant que d’ en faire du bruit lui - même , afin que la notoriété publique précédât sa déclamation .</t>
    </r>
  </si>
  <si>
    <r>
      <t xml:space="preserve">J’ avois si bien senti qu’ en vous poursuivant avec le fracas que je mets toûjours dans ces sortes de chôses , je vous forçois à être crüelle , que ce n’ avoit été qu’ avec le mystère le plus profond que je vous avois annoncé mes projets sur votre coeur : mais , soit que vous crûssiez que vos dédains pour moi ne pouvoient avoir trop de publicité ; et que , dans cette idée , vous </t>
    </r>
    <r>
      <rPr>
        <b/>
        <sz val="11"/>
        <color rgb="FFCC3300"/>
        <rFont val="Arial"/>
        <family val="2"/>
      </rPr>
      <t>ébruitâssiez</t>
    </r>
    <r>
      <rPr>
        <sz val="11"/>
        <color rgb="FF333333"/>
        <rFont val="Arial"/>
        <family val="2"/>
      </rPr>
      <t xml:space="preserve"> mes desseins : soit que l’ attention que j’ inspire ne me permette , même point quand je le voudrois , d’ en former d’ obscurs , à peine les miens vous furent - ils connus que personne dans </t>
    </r>
    <r>
      <rPr>
        <sz val="11"/>
        <color rgb="FF000000"/>
        <rFont val="Calibri"/>
        <family val="2"/>
        <scheme val="minor"/>
      </rPr>
      <t>Athênes</t>
    </r>
    <r>
      <rPr>
        <sz val="11"/>
        <color rgb="FF333333"/>
        <rFont val="Arial"/>
        <family val="2"/>
      </rPr>
      <t xml:space="preserve"> ne les ignora .</t>
    </r>
  </si>
  <si>
    <r>
      <t xml:space="preserve">Si le père s’ est mêlé là dedans , comme cela est , du moins pour la publication de cette nouvelle , tu aurais dû le traiter devant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Mar</t>
    </r>
    <r>
      <rPr>
        <sz val="11"/>
        <color rgb="FF333333"/>
        <rFont val="Arial"/>
        <family val="2"/>
      </rPr>
      <t xml:space="preserve"> comme le méritait un moine insolent et calomniateur , qui répète en pleine communauté des bruits scandaleux ( sans doute parce qu’ il n’ a pas trouvé sur son chemin les trompettes de la ville pour l’ </t>
    </r>
    <r>
      <rPr>
        <b/>
        <sz val="11"/>
        <color rgb="FFCC3300"/>
        <rFont val="Arial"/>
        <family val="2"/>
      </rPr>
      <t xml:space="preserve">ébruiter ) </t>
    </r>
    <r>
      <rPr>
        <sz val="11"/>
        <color rgb="FF333333"/>
        <rFont val="Arial"/>
        <family val="2"/>
      </rPr>
      <t>, et donne des instructions sans vérifier le fait , comme s’ il était ton mentor .</t>
    </r>
  </si>
  <si>
    <r>
      <t>Fabrice</t>
    </r>
    <r>
      <rPr>
        <sz val="11"/>
        <color rgb="FF333333"/>
        <rFont val="Arial"/>
        <family val="2"/>
      </rPr>
      <t xml:space="preserve"> finit par avouer à la jolie fille qu’ elle avait deviné juste : mais si mon nom est </t>
    </r>
    <r>
      <rPr>
        <b/>
        <sz val="11"/>
        <color rgb="FFCC3300"/>
        <rFont val="Arial"/>
        <family val="2"/>
      </rPr>
      <t>ébruité</t>
    </r>
    <r>
      <rPr>
        <sz val="11"/>
        <color rgb="FF333333"/>
        <rFont val="Arial"/>
        <family val="2"/>
      </rPr>
      <t xml:space="preserve"> , ajouta - t - il , malgré la grande passion dont j’ ai donné tant de preuves à ta maîtresse , je serai obligé de cesser de la voir , et aussitôt les ministres de mon père , ces méchants drôles que je destituerai un jour , ne manqueront pas de lui envoyer l’ ordre de vider le pays , que jusqu’ ici elle a embelli de sa présence .</t>
    </r>
  </si>
  <si>
    <r>
      <t xml:space="preserve">Nous avons donc tort de nous alarmer ; son absence sera de courte durée , sans doute ; aussi gardons - nous bien , par une pusillanimité dont le général nous ferait un crime , d’ </t>
    </r>
    <r>
      <rPr>
        <b/>
        <sz val="11"/>
        <color rgb="FFCC3300"/>
        <rFont val="Arial"/>
        <family val="2"/>
      </rPr>
      <t>ébruiter</t>
    </r>
    <r>
      <rPr>
        <sz val="11"/>
        <color rgb="FF333333"/>
        <rFont val="Arial"/>
        <family val="2"/>
      </rPr>
      <t xml:space="preserve"> son absence , qui pourrait démoraliser l’ armée .</t>
    </r>
  </si>
  <si>
    <r>
      <t xml:space="preserve">Eh bien! lui dit - il , venez demain ou ce soir à la cure , et gardez qu’ on ne sache ce que j’ aurai à vous faire savoir , car il m’ est défendu de l’ </t>
    </r>
    <r>
      <rPr>
        <b/>
        <sz val="11"/>
        <color rgb="FFCC3300"/>
        <rFont val="Arial"/>
        <family val="2"/>
      </rPr>
      <t>ébruiter</t>
    </r>
    <r>
      <rPr>
        <sz val="11"/>
        <color rgb="FF333333"/>
        <rFont val="Arial"/>
        <family val="2"/>
      </rPr>
      <t xml:space="preserve"> , et c’ est une affaire de conscience pour moi .</t>
    </r>
  </si>
  <si>
    <r>
      <t xml:space="preserve">La religieuse , connaissant la parenté de </t>
    </r>
    <r>
      <rPr>
        <sz val="11"/>
        <color rgb="FF000000"/>
        <rFont val="Calibri"/>
        <family val="2"/>
        <scheme val="minor"/>
      </rPr>
      <t>Trouche</t>
    </r>
    <r>
      <rPr>
        <sz val="11"/>
        <color rgb="FF333333"/>
        <rFont val="Arial"/>
        <family val="2"/>
      </rPr>
      <t xml:space="preserve"> avec le curé de saint - </t>
    </r>
    <r>
      <rPr>
        <sz val="11"/>
        <color rgb="FF000000"/>
        <rFont val="Calibri"/>
        <family val="2"/>
        <scheme val="minor"/>
      </rPr>
      <t>Saturnin</t>
    </r>
    <r>
      <rPr>
        <sz val="11"/>
        <color rgb="FF333333"/>
        <rFont val="Arial"/>
        <family val="2"/>
      </rPr>
      <t xml:space="preserve"> , eut la prudence de ne pas </t>
    </r>
    <r>
      <rPr>
        <b/>
        <sz val="11"/>
        <color rgb="FFCC3300"/>
        <rFont val="Arial"/>
        <family val="2"/>
      </rPr>
      <t>ébruiter</t>
    </r>
    <r>
      <rPr>
        <sz val="11"/>
        <color rgb="FF333333"/>
        <rFont val="Arial"/>
        <family val="2"/>
      </rPr>
      <t xml:space="preserve"> l’ aventure , avant d’ avoir vu ce dernier .</t>
    </r>
  </si>
  <si>
    <r>
      <t xml:space="preserve">Non , sire ; permettez - moi de donner un conseil à Votre Majesté ; n’ </t>
    </r>
    <r>
      <rPr>
        <b/>
        <sz val="11"/>
        <color rgb="FFCC3300"/>
        <rFont val="Arial"/>
        <family val="2"/>
      </rPr>
      <t>ébruitez</t>
    </r>
    <r>
      <rPr>
        <sz val="11"/>
        <color rgb="FF333333"/>
        <rFont val="Arial"/>
        <family val="2"/>
      </rPr>
      <t xml:space="preserve"> pas l’ affaire avant d’ avoir causé avec Sa Majesté la reine .</t>
    </r>
  </si>
  <si>
    <r>
      <t>J’ avais eu l’ autorisation d’ approcher Schwan</t>
    </r>
    <r>
      <rPr>
        <sz val="11"/>
        <color rgb="FF333333"/>
        <rFont val="Arial"/>
        <family val="2"/>
      </rPr>
      <t xml:space="preserve"> ( on l’ appelait tout court le </t>
    </r>
    <r>
      <rPr>
        <sz val="11"/>
        <color rgb="FF000000"/>
        <rFont val="Calibri"/>
        <family val="2"/>
        <scheme val="minor"/>
      </rPr>
      <t>Cygne</t>
    </r>
    <r>
      <rPr>
        <sz val="11"/>
        <color rgb="FF333333"/>
        <rFont val="Arial"/>
        <family val="2"/>
      </rPr>
      <t xml:space="preserve"> ) , car </t>
    </r>
    <r>
      <rPr>
        <sz val="11"/>
        <color rgb="FF000000"/>
        <rFont val="Calibri"/>
        <family val="2"/>
        <scheme val="minor"/>
      </rPr>
      <t>Fritzi</t>
    </r>
    <r>
      <rPr>
        <sz val="11"/>
        <color rgb="FF333333"/>
        <rFont val="Arial"/>
        <family val="2"/>
      </rPr>
      <t xml:space="preserve"> , qui était du comité de la </t>
    </r>
    <r>
      <rPr>
        <sz val="11"/>
        <color rgb="FF000000"/>
        <rFont val="Calibri"/>
        <family val="2"/>
        <scheme val="minor"/>
      </rPr>
      <t>Liga</t>
    </r>
    <r>
      <rPr>
        <sz val="11"/>
        <color rgb="FF333333"/>
        <rFont val="Arial"/>
        <family val="2"/>
      </rPr>
      <t xml:space="preserve"> , avait </t>
    </r>
    <r>
      <rPr>
        <b/>
        <sz val="11"/>
        <color rgb="FFCC3300"/>
        <rFont val="Arial"/>
        <family val="2"/>
      </rPr>
      <t>ébruité</t>
    </r>
    <r>
      <rPr>
        <sz val="11"/>
        <color rgb="FF333333"/>
        <rFont val="Arial"/>
        <family val="2"/>
      </rPr>
      <t xml:space="preserve"> pour ma gloire mon attente d’ un jour , et de la part d’ un fournisseur j’ apportais à </t>
    </r>
    <r>
      <rPr>
        <sz val="11"/>
        <color rgb="FF000000"/>
        <rFont val="Calibri"/>
        <family val="2"/>
        <scheme val="minor"/>
      </rPr>
      <t>Amalia</t>
    </r>
    <r>
      <rPr>
        <sz val="11"/>
        <color rgb="FF333333"/>
        <rFont val="Arial"/>
        <family val="2"/>
      </rPr>
      <t xml:space="preserve"> un sachet de cette poudre d’ or dont on faisait au château une telle consommation .</t>
    </r>
  </si>
  <si>
    <r>
      <t xml:space="preserve">Le pape était disposé à céder , mais l’ affaire s’ étant </t>
    </r>
    <r>
      <rPr>
        <b/>
        <sz val="11"/>
        <color rgb="FFCC3300"/>
        <rFont val="Arial"/>
        <family val="2"/>
      </rPr>
      <t>ébruitée</t>
    </r>
    <r>
      <rPr>
        <sz val="11"/>
        <color rgb="FF333333"/>
        <rFont val="Arial"/>
        <family val="2"/>
      </rPr>
      <t xml:space="preserve"> , il recula devant les protestations des partisans de la réforme ecclésiastique , Guillaume , de Saint - Bénigne de Dijon et Richard , abbé de Saint - Vanne .</t>
    </r>
  </si>
  <si>
    <r>
      <t xml:space="preserve">Je vous dis simplement ceci : revenez dans huit jours ; d’ ici là , calmez - vous réfléchissez , n’ </t>
    </r>
    <r>
      <rPr>
        <b/>
        <sz val="11"/>
        <color rgb="FFCC3300"/>
        <rFont val="Arial"/>
        <family val="2"/>
      </rPr>
      <t>ébruitez</t>
    </r>
    <r>
      <rPr>
        <sz val="11"/>
        <color rgb="FF333333"/>
        <rFont val="Arial"/>
        <family val="2"/>
      </rPr>
      <t xml:space="preserve"> rien , n’ accusez personne ; vous pourriez trouver moins patient que moi .</t>
    </r>
  </si>
  <si>
    <r>
      <t xml:space="preserve">Il suffirait que quelqu’ un de malintentionné </t>
    </r>
    <r>
      <rPr>
        <b/>
        <sz val="11"/>
        <color rgb="FFCC3300"/>
        <rFont val="Arial"/>
        <family val="2"/>
      </rPr>
      <t>ébruitât</t>
    </r>
    <r>
      <rPr>
        <sz val="11"/>
        <color rgb="FF333333"/>
        <rFont val="Arial"/>
        <family val="2"/>
      </rPr>
      <t xml:space="preserve"> tes relations avec ce garçon pour que ton père fût blâmé , changé de poste , destitué peut - être!</t>
    </r>
  </si>
  <si>
    <r>
      <t xml:space="preserve">C’ est que , non plus le parti franc - maçon ne tenait à ce que s’ </t>
    </r>
    <r>
      <rPr>
        <b/>
        <sz val="11"/>
        <color rgb="FFCC3300"/>
        <rFont val="Arial"/>
        <family val="2"/>
      </rPr>
      <t>ébruitât</t>
    </r>
    <r>
      <rPr>
        <sz val="11"/>
        <color rgb="FF333333"/>
        <rFont val="Arial"/>
        <family val="2"/>
      </rPr>
      <t xml:space="preserve"> le récit d’ une si abominable forfaiture , que le parti catholique n’ osait appuyer ou ne se résignait à couvrir les collectes extraordinaires qu’ on entreprit aussitôt à ce sujet .</t>
    </r>
  </si>
  <si>
    <r>
      <t xml:space="preserve"> - À ce moment - là , l’ affaire aura été </t>
    </r>
    <r>
      <rPr>
        <b/>
        <sz val="11"/>
        <color rgb="FFCC3300"/>
        <rFont val="Arial"/>
        <family val="2"/>
      </rPr>
      <t>ébruitée</t>
    </r>
    <r>
      <rPr>
        <sz val="11"/>
        <color rgb="FF333333"/>
        <rFont val="Arial"/>
        <family val="2"/>
      </rPr>
      <t xml:space="preserve"> , de toutes façons , dit </t>
    </r>
    <r>
      <rPr>
        <sz val="11"/>
        <color rgb="FF000000"/>
        <rFont val="Calibri"/>
        <family val="2"/>
        <scheme val="minor"/>
      </rPr>
      <t>Dubreuilh</t>
    </r>
    <r>
      <rPr>
        <sz val="11"/>
        <color rgb="FF333333"/>
        <rFont val="Arial"/>
        <family val="2"/>
      </rPr>
      <t xml:space="preserve"> .</t>
    </r>
  </si>
  <si>
    <r>
      <t xml:space="preserve">L’ accident </t>
    </r>
    <r>
      <rPr>
        <b/>
        <sz val="11"/>
        <color rgb="FFCC3300"/>
        <rFont val="Arial"/>
        <family val="2"/>
      </rPr>
      <t>ébruité</t>
    </r>
    <r>
      <rPr>
        <sz val="11"/>
        <color rgb="FF333333"/>
        <rFont val="Arial"/>
        <family val="2"/>
      </rPr>
      <t xml:space="preserve">en moins de vingt - quatre heures , ses pairs , les autres </t>
    </r>
    <r>
      <rPr>
        <i/>
        <sz val="11"/>
        <color rgb="FF333333"/>
        <rFont val="Arial"/>
        <family val="2"/>
      </rPr>
      <t xml:space="preserve">sekomboas , </t>
    </r>
    <r>
      <rPr>
        <sz val="11"/>
        <color rgb="FF333333"/>
        <rFont val="Arial"/>
        <family val="2"/>
      </rPr>
      <t>se précipitèrent sur lui , l’ entraînèrent , fortement lié , à la rivière , lui arrachèrent les cheveux avec leurs formidables ongles ... ils l’ étranglèrent sous l’ eau jusqu’ à ce qu’ il fut presque mort , puis le battirent de verges pour le faire revenir à lui - même et l’ abandonnèrent sur le rivage par une pluie torrentielle .</t>
    </r>
  </si>
  <si>
    <r>
      <t xml:space="preserve">Et , voyant qu’ il n’ y avoit nul ordre , retourna , desespéré , à son prieuré de Sainct - Martin : auquel lieu , pour venir à sa fin et pour se venger de celle qui lui estoit trop cruelle , de paour que son affaire fust </t>
    </r>
    <r>
      <rPr>
        <b/>
        <sz val="11"/>
        <color rgb="FFCC3300"/>
        <rFont val="Arial"/>
        <family val="2"/>
      </rPr>
      <t>esventée</t>
    </r>
    <r>
      <rPr>
        <sz val="11"/>
        <color rgb="FF333333"/>
        <rFont val="Arial"/>
        <family val="2"/>
      </rPr>
      <t xml:space="preserve"> , feit desrober secretement les relicques du dict prieuré de </t>
    </r>
    <r>
      <rPr>
        <sz val="11"/>
        <color rgb="FF000000"/>
        <rFont val="Calibri"/>
        <family val="2"/>
        <scheme val="minor"/>
      </rPr>
      <t>Gif</t>
    </r>
    <r>
      <rPr>
        <sz val="11"/>
        <color rgb="FF333333"/>
        <rFont val="Arial"/>
        <family val="2"/>
      </rPr>
      <t xml:space="preserve"> , de nuict ; et meit à sus au confesseur de leans , fort viel et homme de bien , que c’ estoit luy qui les avoit desrobées ; et , pour ceste cause , le meit en prison à </t>
    </r>
    <r>
      <rPr>
        <sz val="11"/>
        <color rgb="FF000000"/>
        <rFont val="Calibri"/>
        <family val="2"/>
        <scheme val="minor"/>
      </rPr>
      <t>Sainct</t>
    </r>
    <r>
      <rPr>
        <sz val="11"/>
        <color rgb="FF333333"/>
        <rFont val="Arial"/>
        <family val="2"/>
      </rPr>
      <t xml:space="preserve"> - </t>
    </r>
    <r>
      <rPr>
        <sz val="11"/>
        <color rgb="FF000000"/>
        <rFont val="Calibri"/>
        <family val="2"/>
        <scheme val="minor"/>
      </rPr>
      <t>Martin</t>
    </r>
    <r>
      <rPr>
        <sz val="11"/>
        <color rgb="FF333333"/>
        <rFont val="Arial"/>
        <family val="2"/>
      </rPr>
      <t xml:space="preserve"> .</t>
    </r>
  </si>
  <si>
    <r>
      <t xml:space="preserve">Ou mon ennemi croit que sa famille soit plus privilegiée que celle des patriarches , et qu’ on ne puisse pecher dans les lieux de son obeïssance : ou s’ il advouë qu’ on y jouïsse , comme on fait ailleurs , de la liberté du franc - arbitre , et que les enfans degenerent quelquefois de leurs peres ; pourquoy me blasme - t - il d’ avoir osé declarer cette verité si vulgaire , et d’ avoir descouvert ce secret si </t>
    </r>
    <r>
      <rPr>
        <b/>
        <sz val="11"/>
        <color rgb="FFCC3300"/>
        <rFont val="Arial"/>
        <family val="2"/>
      </rPr>
      <t>éventé</t>
    </r>
    <r>
      <rPr>
        <sz val="11"/>
        <color rgb="FF333333"/>
        <rFont val="Arial"/>
        <family val="2"/>
      </rPr>
      <t>?</t>
    </r>
  </si>
  <si>
    <r>
      <t xml:space="preserve">Toutefois ne voulant pas </t>
    </r>
    <r>
      <rPr>
        <b/>
        <sz val="11"/>
        <color rgb="FFCC3300"/>
        <rFont val="Arial"/>
        <family val="2"/>
      </rPr>
      <t>éventer</t>
    </r>
    <r>
      <rPr>
        <sz val="11"/>
        <color rgb="FF333333"/>
        <rFont val="Arial"/>
        <family val="2"/>
      </rPr>
      <t xml:space="preserve"> ce dessein , et desirant abuser </t>
    </r>
    <r>
      <rPr>
        <sz val="11"/>
        <color rgb="FF000000"/>
        <rFont val="Calibri"/>
        <family val="2"/>
        <scheme val="minor"/>
      </rPr>
      <t>Auguste</t>
    </r>
    <r>
      <rPr>
        <sz val="11"/>
        <color rgb="FF333333"/>
        <rFont val="Arial"/>
        <family val="2"/>
      </rPr>
      <t xml:space="preserve"> , ou mesme , comme quelques - uns ont écrit , le faire assassiner , ils envoyerent des ambassadeurs devers luy pour traiter d’ un bon accord , et cependant faisoient corrompre ses capitaines à force d’ argent , dont ils estoient richement pourveus .</t>
    </r>
  </si>
  <si>
    <r>
      <t xml:space="preserve">Jettez l’ esclat si haut de mes plaintes dans l’ air qu’ on entende mon mal comme on le voit à clair . L’ effet en paroist trop : </t>
    </r>
    <r>
      <rPr>
        <b/>
        <sz val="11"/>
        <color rgb="FFFF0000"/>
        <rFont val="Arial"/>
        <family val="2"/>
      </rPr>
      <t>eventez</t>
    </r>
    <r>
      <rPr>
        <sz val="11"/>
        <color rgb="FF333333"/>
        <rFont val="Arial"/>
        <family val="2"/>
      </rPr>
      <t xml:space="preserve"> - en la cause ; hardis enfans d’ amour , dites ce que je n’ ose . </t>
    </r>
  </si>
  <si>
    <r>
      <t xml:space="preserve">Fallut - il </t>
    </r>
    <r>
      <rPr>
        <b/>
        <sz val="11"/>
        <color rgb="FFFF0000"/>
        <rFont val="Arial"/>
        <family val="2"/>
      </rPr>
      <t>éventer</t>
    </r>
    <r>
      <rPr>
        <sz val="11"/>
        <color rgb="FF333333"/>
        <rFont val="Arial"/>
        <family val="2"/>
      </rPr>
      <t xml:space="preserve"> les conseils d’ Espagne et découvrir le secret d’ une paix trompeuse que l’ on proposait afin d’ exciter la sédition , pour peu qu’ on l’ eût différée?</t>
    </r>
  </si>
  <si>
    <r>
      <t xml:space="preserve">Mais ce sage vaillant </t>
    </r>
    <r>
      <rPr>
        <b/>
        <sz val="11"/>
        <color rgb="FFFF0000"/>
        <rFont val="Calibri"/>
        <family val="2"/>
        <scheme val="minor"/>
      </rPr>
      <t>évente</t>
    </r>
    <r>
      <rPr>
        <sz val="11"/>
        <color rgb="FF000000"/>
        <rFont val="Calibri"/>
        <family val="2"/>
        <scheme val="minor"/>
      </rPr>
      <t xml:space="preserve"> l’ artifice qui rend à son rival un si present office , pour luy faire quiter ces sablons reparants , d’ une étreinte mortelle il luy serre les flancs , il le soûtient dans l’ air où la terre alarmée ne peut pas envoyer sa force accoûtumée , et le tient si long - temps captif entre ses bras , qu’ il y trouve à la fin sa honte et son trépas . </t>
    </r>
  </si>
  <si>
    <r>
      <t xml:space="preserve">Que je n’ avois rien à craindre pour elle qui estoit discrete , et tres - fidele à nostre commune maistresse , mais que toute autre personne , qui descouvriroit quelque chose de cette temeraire passion , seroit capable de l’ </t>
    </r>
    <r>
      <rPr>
        <b/>
        <sz val="11"/>
        <color rgb="FFCC3300"/>
        <rFont val="Arial"/>
        <family val="2"/>
      </rPr>
      <t>esventer</t>
    </r>
    <r>
      <rPr>
        <sz val="11"/>
        <color rgb="FF333333"/>
        <rFont val="Arial"/>
        <family val="2"/>
      </rPr>
      <t xml:space="preserve"> et de me perdre absolument .</t>
    </r>
  </si>
  <si>
    <r>
      <t xml:space="preserve">Plus le même nombre d’ habitans occupe une grande surface , plus les révoltes deviennent difficiles ; parce qu’ on ne peut se concerter ni promptement , ni secrètement , et qu’ il est toujours facile au gouvernement d’ </t>
    </r>
    <r>
      <rPr>
        <b/>
        <sz val="11"/>
        <color rgb="FFCC3300"/>
        <rFont val="Arial"/>
        <family val="2"/>
      </rPr>
      <t>éventer</t>
    </r>
    <r>
      <rPr>
        <sz val="11"/>
        <color rgb="FF333333"/>
        <rFont val="Arial"/>
        <family val="2"/>
      </rPr>
      <t xml:space="preserve"> les projets et de couper les communications ; mais plus un peuple nombreux se rapproche , moins le gouvernement peut usurper sur le souverain : les chefs délibèrent aussi sûrement dans leurs chambres que le prince dans son conseil , et la foule s’ assemble aussi - tôt dans les places que les troupes dans leurs quartiers .</t>
    </r>
  </si>
  <si>
    <r>
      <t xml:space="preserve">Mais j’ ai - fait - parvenir un avis au vieillard , pour qu’ il y alât sans bruit , en - lui - donnant à - entendre , que tous les ordres qu’ il obtenait étaient - </t>
    </r>
    <r>
      <rPr>
        <b/>
        <sz val="11"/>
        <color rgb="FFCC3300"/>
        <rFont val="Arial"/>
        <family val="2"/>
      </rPr>
      <t>éventés</t>
    </r>
    <r>
      <rPr>
        <sz val="11"/>
        <color rgb="FF333333"/>
        <rFont val="Arial"/>
        <family val="2"/>
      </rPr>
      <t xml:space="preserve"> , et qu’ il falait surprendre .</t>
    </r>
  </si>
  <si>
    <r>
      <t xml:space="preserve">Je suppose mesdames , ai - je repris avec assez peu de liaison , que vous avez entendu parler d’ une lettre écrite à </t>
    </r>
    <r>
      <rPr>
        <sz val="11"/>
        <color rgb="FF000000"/>
        <rFont val="Calibri"/>
        <family val="2"/>
        <scheme val="minor"/>
      </rPr>
      <t>Sir</t>
    </r>
    <r>
      <rPr>
        <sz val="11"/>
        <color rgb="FF333333"/>
        <rFont val="Arial"/>
        <family val="2"/>
      </rPr>
      <t xml:space="preserve"> </t>
    </r>
    <r>
      <rPr>
        <sz val="11"/>
        <color rgb="FF000000"/>
        <rFont val="Calibri"/>
        <family val="2"/>
        <scheme val="minor"/>
      </rPr>
      <t>Charles</t>
    </r>
    <r>
      <rPr>
        <sz val="11"/>
        <color rgb="FF333333"/>
        <rFont val="Arial"/>
        <family val="2"/>
      </rPr>
      <t xml:space="preserve"> ... par ce malheureux </t>
    </r>
    <r>
      <rPr>
        <sz val="11"/>
        <color rgb="FF000000"/>
        <rFont val="Calibri"/>
        <family val="2"/>
        <scheme val="minor"/>
      </rPr>
      <t>Wilson</t>
    </r>
    <r>
      <rPr>
        <sz val="11"/>
        <color rgb="FF333333"/>
        <rFont val="Arial"/>
        <family val="2"/>
      </rPr>
      <t xml:space="preserve"> ... oui , m’ a dit la comtesse , et ma joie est extrême de voir cet affreux complot heureusement </t>
    </r>
    <r>
      <rPr>
        <b/>
        <sz val="11"/>
        <color rgb="FFCC3300"/>
        <rFont val="Arial"/>
        <family val="2"/>
      </rPr>
      <t>éventé</t>
    </r>
    <r>
      <rPr>
        <sz val="11"/>
        <color rgb="FF333333"/>
        <rFont val="Arial"/>
        <family val="2"/>
      </rPr>
      <t xml:space="preserve"> .</t>
    </r>
  </si>
  <si>
    <r>
      <t xml:space="preserve">L’ affaire était - elle </t>
    </r>
    <r>
      <rPr>
        <b/>
        <sz val="11"/>
        <color rgb="FFCC3300"/>
        <rFont val="Arial"/>
        <family val="2"/>
      </rPr>
      <t>éventée</t>
    </r>
    <r>
      <rPr>
        <sz val="11"/>
        <color rgb="FF333333"/>
        <rFont val="Arial"/>
        <family val="2"/>
      </rPr>
      <t xml:space="preserve"> , et par conséquent manquée?</t>
    </r>
  </si>
  <si>
    <r>
      <t xml:space="preserve">S’ agit - il de corrompre un arrondissement , d’ enlever à prix d’ or un siége au parlement , de monter à l’ assaut d’ une brillante place , de s’ emparer du banc d’ un ministre tenace , de faire avec l’ état des marchés scandaleux , d’ exploiter à la bourse , à grands coups ruineux , le secret </t>
    </r>
    <r>
      <rPr>
        <b/>
        <sz val="11"/>
        <color rgb="FFC00000"/>
        <rFont val="Calibri"/>
        <family val="2"/>
        <scheme val="minor"/>
      </rPr>
      <t>éventé</t>
    </r>
    <r>
      <rPr>
        <sz val="11"/>
        <color rgb="FF000000"/>
        <rFont val="Calibri"/>
        <family val="2"/>
        <scheme val="minor"/>
      </rPr>
      <t xml:space="preserve"> des jeux télégraphiques , enfin , par toute ruse et tous moyens iniques , d’ opérer pour sa race , et dans son intérêt , une large saignée au fleuve du budget?</t>
    </r>
  </si>
  <si>
    <r>
      <t xml:space="preserve">Je ferai là - dessus ce que vous voudrez ; mais il m’ est enjoint de ne vous livrer l’ argent qu’ en échange de votre parole de ne rien dire et de ne rien faire qui puisse </t>
    </r>
    <r>
      <rPr>
        <b/>
        <sz val="11"/>
        <color rgb="FFCC3300"/>
        <rFont val="Arial"/>
        <family val="2"/>
      </rPr>
      <t>éventer</t>
    </r>
    <r>
      <rPr>
        <sz val="11"/>
        <color rgb="FF333333"/>
        <rFont val="Arial"/>
        <family val="2"/>
      </rPr>
      <t xml:space="preserve"> le secret .</t>
    </r>
  </si>
  <si>
    <r>
      <t xml:space="preserve">A - t - il </t>
    </r>
    <r>
      <rPr>
        <b/>
        <sz val="11"/>
        <color rgb="FFCC3300"/>
        <rFont val="Arial"/>
        <family val="2"/>
      </rPr>
      <t>éventé</t>
    </r>
    <r>
      <rPr>
        <sz val="11"/>
        <color rgb="FF333333"/>
        <rFont val="Arial"/>
        <family val="2"/>
      </rPr>
      <t xml:space="preserve"> quelque chose? murmurait - il .</t>
    </r>
  </si>
  <si>
    <r>
      <t xml:space="preserve">Mon idée a - t - elle été </t>
    </r>
    <r>
      <rPr>
        <b/>
        <sz val="11"/>
        <color rgb="FFCC3300"/>
        <rFont val="Arial"/>
        <family val="2"/>
      </rPr>
      <t>éventée</t>
    </r>
    <r>
      <rPr>
        <sz val="11"/>
        <color rgb="FF333333"/>
        <rFont val="Arial"/>
        <family val="2"/>
      </rPr>
      <t xml:space="preserve"> ( par </t>
    </r>
    <r>
      <rPr>
        <sz val="11"/>
        <color rgb="FF000000"/>
        <rFont val="Calibri"/>
        <family val="2"/>
        <scheme val="minor"/>
      </rPr>
      <t>G</t>
    </r>
    <r>
      <rPr>
        <sz val="11"/>
        <color rgb="FF333333"/>
        <rFont val="Arial"/>
        <family val="2"/>
      </rPr>
      <t xml:space="preserve"> </t>
    </r>
    <r>
      <rPr>
        <sz val="11"/>
        <color rgb="FF000000"/>
        <rFont val="Calibri"/>
        <family val="2"/>
        <scheme val="minor"/>
      </rPr>
      <t>D’ Arnay</t>
    </r>
    <r>
      <rPr>
        <sz val="11"/>
        <color rgb="FF333333"/>
        <rFont val="Arial"/>
        <family val="2"/>
      </rPr>
      <t xml:space="preserve"> peut - être qui voyait beaucoup </t>
    </r>
    <r>
      <rPr>
        <sz val="11"/>
        <color rgb="FF000000"/>
        <rFont val="Calibri"/>
        <family val="2"/>
        <scheme val="minor"/>
      </rPr>
      <t>Dumas</t>
    </r>
    <r>
      <rPr>
        <sz val="11"/>
        <color rgb="FF333333"/>
        <rFont val="Arial"/>
        <family val="2"/>
      </rPr>
      <t xml:space="preserve"> ) ?</t>
    </r>
  </si>
  <si>
    <r>
      <t xml:space="preserve">Voyant l’ affaire italienne </t>
    </r>
    <r>
      <rPr>
        <b/>
        <sz val="11"/>
        <color rgb="FFCC3300"/>
        <rFont val="Arial"/>
        <family val="2"/>
      </rPr>
      <t>éventée</t>
    </r>
    <r>
      <rPr>
        <sz val="11"/>
        <color rgb="FF333333"/>
        <rFont val="Arial"/>
        <family val="2"/>
      </rPr>
      <t xml:space="preserve"> , Pescaire anéanti , enfin la France elle - même qui se livrait et brisait son épée , Gattinara nous mit le genou sur la gorge , et traita sans ménagement la femme faible et passionnée qui avait cru sauver ce qu’ elle aimait .</t>
    </r>
  </si>
  <si>
    <r>
      <t xml:space="preserve">Ma famille doit naturellement ignorer que j’ ai </t>
    </r>
    <r>
      <rPr>
        <b/>
        <sz val="11"/>
        <color rgb="FFCC3300"/>
        <rFont val="Arial"/>
        <family val="2"/>
      </rPr>
      <t>éventé</t>
    </r>
    <r>
      <rPr>
        <sz val="11"/>
        <color rgb="FF333333"/>
        <rFont val="Arial"/>
        <family val="2"/>
      </rPr>
      <t xml:space="preserve"> le complot de </t>
    </r>
    <r>
      <rPr>
        <sz val="11"/>
        <color rgb="FF000000"/>
        <rFont val="Calibri"/>
        <family val="2"/>
        <scheme val="minor"/>
      </rPr>
      <t>Saint</t>
    </r>
    <r>
      <rPr>
        <sz val="11"/>
        <color rgb="FF333333"/>
        <rFont val="Arial"/>
        <family val="2"/>
      </rPr>
      <t xml:space="preserve"> - </t>
    </r>
    <r>
      <rPr>
        <sz val="11"/>
        <color rgb="FF000000"/>
        <rFont val="Calibri"/>
        <family val="2"/>
        <scheme val="minor"/>
      </rPr>
      <t>Germain</t>
    </r>
    <r>
      <rPr>
        <sz val="11"/>
        <color rgb="FF333333"/>
        <rFont val="Arial"/>
        <family val="2"/>
      </rPr>
      <t xml:space="preserve"> - </t>
    </r>
    <r>
      <rPr>
        <sz val="11"/>
        <color rgb="FF000000"/>
        <rFont val="Calibri"/>
        <family val="2"/>
        <scheme val="minor"/>
      </rPr>
      <t>Des</t>
    </r>
    <r>
      <rPr>
        <sz val="11"/>
        <color rgb="FF333333"/>
        <rFont val="Arial"/>
        <family val="2"/>
      </rPr>
      <t xml:space="preserve"> - </t>
    </r>
    <r>
      <rPr>
        <sz val="11"/>
        <color rgb="FF000000"/>
        <rFont val="Calibri"/>
        <family val="2"/>
        <scheme val="minor"/>
      </rPr>
      <t>Prés</t>
    </r>
    <r>
      <rPr>
        <sz val="11"/>
        <color rgb="FF333333"/>
        <rFont val="Arial"/>
        <family val="2"/>
      </rPr>
      <t xml:space="preserve"> ( le nom de l’ église le fit sursauter ) .</t>
    </r>
  </si>
  <si>
    <r>
      <t xml:space="preserve">Les gosses de bonne famille , tu comprends , c’ est ceux - là qu’ il nous faut , parce qu’ ensuite , si l’ affaire s’ </t>
    </r>
    <r>
      <rPr>
        <b/>
        <sz val="11"/>
        <color rgb="FFCC3300"/>
        <rFont val="Arial"/>
        <family val="2"/>
      </rPr>
      <t>évente</t>
    </r>
    <r>
      <rPr>
        <sz val="11"/>
        <color rgb="FF333333"/>
        <rFont val="Arial"/>
        <family val="2"/>
      </rPr>
      <t xml:space="preserve"> , les parents travaillent à l’ étouffer .</t>
    </r>
  </si>
  <si>
    <r>
      <t xml:space="preserve">Rentré en grâce , redevenu ministre de la Police , Fouché , heureusement , est là , </t>
    </r>
    <r>
      <rPr>
        <b/>
        <sz val="11"/>
        <color rgb="FFCC3300"/>
        <rFont val="Arial"/>
        <family val="2"/>
      </rPr>
      <t>évente</t>
    </r>
    <r>
      <rPr>
        <sz val="11"/>
        <color rgb="FF333333"/>
        <rFont val="Arial"/>
        <family val="2"/>
      </rPr>
      <t xml:space="preserve"> les complots naissants , fusille quelques agents royalistes et tend lui - même des fils si compliqués qu’ il réussit à passer pour un homme dont Louis XVIII pourrait faire quelque chose , comme s’ il semait déjà en vue de 1815 , tandis qu’ il est à la fois suspect et indispensable à l’ empereur .</t>
    </r>
  </si>
  <si>
    <r>
      <t xml:space="preserve">Mais cette ruse elle - même fut bientôt </t>
    </r>
    <r>
      <rPr>
        <b/>
        <sz val="11"/>
        <color rgb="FFCC3300"/>
        <rFont val="Arial"/>
        <family val="2"/>
      </rPr>
      <t>éventée</t>
    </r>
    <r>
      <rPr>
        <sz val="11"/>
        <color rgb="FF333333"/>
        <rFont val="Arial"/>
        <family val="2"/>
      </rPr>
      <t xml:space="preserve"> , et jamais autant qu’ à partir d’ octobre 1944 le camp des réfractaires ne mérita d’ être appelé le camp de la faim .</t>
    </r>
  </si>
  <si>
    <r>
      <t xml:space="preserve">Les indices qui permettent d’ </t>
    </r>
    <r>
      <rPr>
        <b/>
        <i/>
        <sz val="11"/>
        <color rgb="FFCC3300"/>
        <rFont val="Arial"/>
        <family val="2"/>
      </rPr>
      <t>éventer</t>
    </r>
    <r>
      <rPr>
        <i/>
        <sz val="11"/>
        <color rgb="FF333333"/>
        <rFont val="Arial"/>
        <family val="2"/>
      </rPr>
      <t xml:space="preserve"> une offensive allemande par la Belgique</t>
    </r>
    <r>
      <rPr>
        <sz val="11"/>
        <color rgb="FF333333"/>
        <rFont val="Arial"/>
        <family val="2"/>
      </rPr>
      <t xml:space="preserve"> </t>
    </r>
    <r>
      <rPr>
        <i/>
        <sz val="11"/>
        <color rgb="FF333333"/>
        <rFont val="Arial"/>
        <family val="2"/>
      </rPr>
      <t>sont les suivants : débarquements dans la période du premier au</t>
    </r>
    <r>
      <rPr>
        <sz val="11"/>
        <color rgb="FF333333"/>
        <rFont val="Arial"/>
        <family val="2"/>
      </rPr>
      <t xml:space="preserve"> </t>
    </r>
    <r>
      <rPr>
        <i/>
        <sz val="11"/>
        <color rgb="FF333333"/>
        <rFont val="Arial"/>
        <family val="2"/>
      </rPr>
      <t>sixième jour de masses de cavalerie entre</t>
    </r>
    <r>
      <rPr>
        <sz val="11"/>
        <color rgb="FF333333"/>
        <rFont val="Arial"/>
        <family val="2"/>
      </rPr>
      <t xml:space="preserve"> </t>
    </r>
    <r>
      <rPr>
        <i/>
        <sz val="11"/>
        <color rgb="FF333333"/>
        <rFont val="Arial"/>
        <family val="2"/>
      </rPr>
      <t>Aix - La - chapelle et Saint - With , vers Gerolstein ,</t>
    </r>
    <r>
      <rPr>
        <sz val="11"/>
        <color rgb="FF333333"/>
        <rFont val="Arial"/>
        <family val="2"/>
      </rPr>
      <t xml:space="preserve"> </t>
    </r>
    <r>
      <rPr>
        <i/>
        <sz val="11"/>
        <color rgb="FF333333"/>
        <rFont val="Arial"/>
        <family val="2"/>
      </rPr>
      <t>Prüm , Bittburg ( Junterath , Gerolstein ,</t>
    </r>
    <r>
      <rPr>
        <sz val="11"/>
        <color rgb="FF333333"/>
        <rFont val="Arial"/>
        <family val="2"/>
      </rPr>
      <t xml:space="preserve"> </t>
    </r>
    <r>
      <rPr>
        <i/>
        <sz val="11"/>
        <color rgb="FF333333"/>
        <rFont val="Arial"/>
        <family val="2"/>
      </rPr>
      <t xml:space="preserve">Bittburg , Bleialf ) ; </t>
    </r>
  </si>
  <si>
    <r>
      <t xml:space="preserve">Le complot fut </t>
    </r>
    <r>
      <rPr>
        <b/>
        <sz val="11"/>
        <color rgb="FFCC3300"/>
        <rFont val="Arial"/>
        <family val="2"/>
      </rPr>
      <t>éventé</t>
    </r>
    <r>
      <rPr>
        <sz val="11"/>
        <color rgb="FF333333"/>
        <rFont val="Arial"/>
        <family val="2"/>
      </rPr>
      <t xml:space="preserve"> , le coupable prit la fuite et le roi , « sur le conseil des fidèles » , concéda ses honneurs ( dont l’ Autunois ) à Robert le Fort .</t>
    </r>
  </si>
  <si>
    <r>
      <t xml:space="preserve">Un semblable projet contre </t>
    </r>
    <r>
      <rPr>
        <sz val="11"/>
        <color rgb="FF000000"/>
        <rFont val="Calibri"/>
        <family val="2"/>
        <scheme val="minor"/>
      </rPr>
      <t>Jean</t>
    </r>
    <r>
      <rPr>
        <sz val="11"/>
        <color rgb="FF333333"/>
        <rFont val="Arial"/>
        <family val="2"/>
      </rPr>
      <t xml:space="preserve"> </t>
    </r>
    <r>
      <rPr>
        <sz val="11"/>
        <color rgb="FF000000"/>
        <rFont val="Calibri"/>
        <family val="2"/>
        <scheme val="minor"/>
      </rPr>
      <t>D’ Ibelin</t>
    </r>
    <r>
      <rPr>
        <sz val="11"/>
        <color rgb="FF333333"/>
        <rFont val="Arial"/>
        <family val="2"/>
      </rPr>
      <t xml:space="preserve"> échoua de même : le sire de </t>
    </r>
    <r>
      <rPr>
        <sz val="11"/>
        <color rgb="FF000000"/>
        <rFont val="Calibri"/>
        <family val="2"/>
        <scheme val="minor"/>
      </rPr>
      <t>Beyrouth</t>
    </r>
    <r>
      <rPr>
        <sz val="11"/>
        <color rgb="FF333333"/>
        <rFont val="Arial"/>
        <family val="2"/>
      </rPr>
      <t xml:space="preserve"> avait </t>
    </r>
    <r>
      <rPr>
        <b/>
        <sz val="11"/>
        <color rgb="FFCC3300"/>
        <rFont val="Arial"/>
        <family val="2"/>
      </rPr>
      <t>éventé</t>
    </r>
    <r>
      <rPr>
        <sz val="11"/>
        <color rgb="FF333333"/>
        <rFont val="Arial"/>
        <family val="2"/>
      </rPr>
      <t xml:space="preserve"> ce nouveau guet - apens .</t>
    </r>
  </si>
  <si>
    <r>
      <t xml:space="preserve">Je n’ étais pas encore à la </t>
    </r>
    <r>
      <rPr>
        <sz val="11"/>
        <color rgb="FF000000"/>
        <rFont val="Calibri"/>
        <family val="2"/>
        <scheme val="minor"/>
      </rPr>
      <t>Quartfourche</t>
    </r>
    <r>
      <rPr>
        <sz val="11"/>
        <color rgb="FF333333"/>
        <rFont val="Arial"/>
        <family val="2"/>
      </rPr>
      <t xml:space="preserve"> , continua - t - il , mais , d’ après les renseignements que j’ ai pu recueillir il me semble avéré que le crime a été commis par </t>
    </r>
    <r>
      <rPr>
        <sz val="11"/>
        <color rgb="FF000000"/>
        <rFont val="Calibri"/>
        <family val="2"/>
        <scheme val="minor"/>
      </rPr>
      <t>Gratien</t>
    </r>
    <r>
      <rPr>
        <sz val="11"/>
        <color rgb="FF333333"/>
        <rFont val="Arial"/>
        <family val="2"/>
      </rPr>
      <t xml:space="preserve"> , qui sans doute avait surpris les relations de sa maîtresse avec le vicomte , et peut - être avait </t>
    </r>
    <r>
      <rPr>
        <b/>
        <sz val="11"/>
        <color rgb="FFCC3300"/>
        <rFont val="Arial"/>
        <family val="2"/>
      </rPr>
      <t>éventé</t>
    </r>
    <r>
      <rPr>
        <sz val="11"/>
        <color rgb="FF333333"/>
        <rFont val="Arial"/>
        <family val="2"/>
      </rPr>
      <t xml:space="preserve"> son projet de fuite ( projet que j’ ignorais moi - même avant d’ avoir lu cette lettre ) ; </t>
    </r>
  </si>
  <si>
    <r>
      <t xml:space="preserve">Puis - je , en vérité , sans une discussion de quelque étendue , faire </t>
    </r>
    <r>
      <rPr>
        <b/>
        <sz val="11"/>
        <color rgb="FFCC3300"/>
        <rFont val="Arial"/>
        <family val="2"/>
      </rPr>
      <t>tomber</t>
    </r>
    <r>
      <rPr>
        <sz val="11"/>
        <color rgb="FF333333"/>
        <rFont val="Arial"/>
        <family val="2"/>
      </rPr>
      <t xml:space="preserve"> les </t>
    </r>
    <r>
      <rPr>
        <b/>
        <sz val="11"/>
        <color rgb="FFCC3300"/>
        <rFont val="Arial"/>
        <family val="2"/>
      </rPr>
      <t>voiles</t>
    </r>
    <r>
      <rPr>
        <sz val="11"/>
        <color rgb="FF333333"/>
        <rFont val="Arial"/>
        <family val="2"/>
      </rPr>
      <t xml:space="preserve"> accumulés pendant tant de siècles sur la véritable doctrine de </t>
    </r>
    <r>
      <rPr>
        <sz val="11"/>
        <color rgb="FF000000"/>
        <rFont val="Calibri"/>
        <family val="2"/>
        <scheme val="minor"/>
      </rPr>
      <t>Jésus</t>
    </r>
    <r>
      <rPr>
        <sz val="11"/>
        <color rgb="FF333333"/>
        <rFont val="Arial"/>
        <family val="2"/>
      </rPr>
      <t xml:space="preserve"> - </t>
    </r>
    <r>
      <rPr>
        <sz val="11"/>
        <color rgb="FF000000"/>
        <rFont val="Calibri"/>
        <family val="2"/>
        <scheme val="minor"/>
      </rPr>
      <t>Christ</t>
    </r>
    <r>
      <rPr>
        <sz val="11"/>
        <color rgb="FF333333"/>
        <rFont val="Arial"/>
        <family val="2"/>
      </rPr>
      <t>?</t>
    </r>
  </si>
  <si>
    <r>
      <t>Jésus</t>
    </r>
    <r>
      <rPr>
        <sz val="11"/>
        <color rgb="FF333333"/>
        <rFont val="Arial"/>
        <family val="2"/>
      </rPr>
      <t xml:space="preserve"> - </t>
    </r>
    <r>
      <rPr>
        <sz val="11"/>
        <color rgb="FF000000"/>
        <rFont val="Calibri"/>
        <family val="2"/>
        <scheme val="minor"/>
      </rPr>
      <t>Christ</t>
    </r>
    <r>
      <rPr>
        <sz val="11"/>
        <color rgb="FF333333"/>
        <rFont val="Arial"/>
        <family val="2"/>
      </rPr>
      <t xml:space="preserve"> déplace son calice à travers le monde , dilate les frontières de son église , augmente partout en elle le travail et le désir , qu’ il s’ agisse de préparer de loin le retour de l’ </t>
    </r>
    <r>
      <rPr>
        <sz val="11"/>
        <color rgb="FF000000"/>
        <rFont val="Calibri"/>
        <family val="2"/>
        <scheme val="minor"/>
      </rPr>
      <t>Orient</t>
    </r>
    <r>
      <rPr>
        <sz val="11"/>
        <color rgb="FF333333"/>
        <rFont val="Arial"/>
        <family val="2"/>
      </rPr>
      <t xml:space="preserve"> chrétien à l’ unité , et même la fin des scissions fratricides causées par la réforme , ou d’ implorer le ciel de faire </t>
    </r>
    <r>
      <rPr>
        <b/>
        <sz val="11"/>
        <color rgb="FFCC3300"/>
        <rFont val="Arial"/>
        <family val="2"/>
      </rPr>
      <t>tomber</t>
    </r>
    <r>
      <rPr>
        <sz val="11"/>
        <color rgb="FF333333"/>
        <rFont val="Arial"/>
        <family val="2"/>
      </rPr>
      <t xml:space="preserve"> le </t>
    </r>
    <r>
      <rPr>
        <b/>
        <sz val="11"/>
        <color rgb="FFCC3300"/>
        <rFont val="Arial"/>
        <family val="2"/>
      </rPr>
      <t>voile</t>
    </r>
    <r>
      <rPr>
        <sz val="11"/>
        <color rgb="FF333333"/>
        <rFont val="Arial"/>
        <family val="2"/>
      </rPr>
      <t xml:space="preserve"> des yeux de la race aînée , ou de magnifier l’ effort séculaire des missions , et d’ appeler solennellement les nations de l’ </t>
    </r>
    <r>
      <rPr>
        <sz val="11"/>
        <color rgb="FF000000"/>
        <rFont val="Calibri"/>
        <family val="2"/>
        <scheme val="minor"/>
      </rPr>
      <t>Asie</t>
    </r>
    <r>
      <rPr>
        <sz val="11"/>
        <color rgb="FF333333"/>
        <rFont val="Arial"/>
        <family val="2"/>
      </rPr>
      <t xml:space="preserve"> au partage de la plénitude du sacerdoce et du gouvernement des églises .</t>
    </r>
    <r>
      <rPr>
        <sz val="11"/>
        <color rgb="FF000000"/>
        <rFont val="Calibri"/>
        <family val="2"/>
        <scheme val="minor"/>
      </rPr>
      <t xml:space="preserve"> </t>
    </r>
  </si>
  <si>
    <r>
      <t xml:space="preserve">Mais qu’ est - il besoin de </t>
    </r>
    <r>
      <rPr>
        <b/>
        <sz val="11"/>
        <color rgb="FFCC3300"/>
        <rFont val="Arial"/>
        <family val="2"/>
      </rPr>
      <t>lever</t>
    </r>
    <r>
      <rPr>
        <sz val="11"/>
        <color rgb="FF333333"/>
        <rFont val="Arial"/>
        <family val="2"/>
      </rPr>
      <t xml:space="preserve"> le </t>
    </r>
    <r>
      <rPr>
        <b/>
        <sz val="11"/>
        <color rgb="FFCC3300"/>
        <rFont val="Arial"/>
        <family val="2"/>
      </rPr>
      <t>voile</t>
    </r>
    <r>
      <rPr>
        <sz val="11"/>
        <color rgb="FF333333"/>
        <rFont val="Arial"/>
        <family val="2"/>
      </rPr>
      <t xml:space="preserve"> qu’ elle a jetté sur ces actions?</t>
    </r>
  </si>
  <si>
    <r>
      <t xml:space="preserve">Je le vois , je le sens ; la main secourable qui m’ a conduite à travers les ténèbres est celle qui </t>
    </r>
    <r>
      <rPr>
        <b/>
        <sz val="11"/>
        <color rgb="FFCC3300"/>
        <rFont val="Arial"/>
        <family val="2"/>
      </rPr>
      <t>lève</t>
    </r>
    <r>
      <rPr>
        <sz val="11"/>
        <color rgb="FF333333"/>
        <rFont val="Arial"/>
        <family val="2"/>
      </rPr>
      <t xml:space="preserve"> à mes yeux le </t>
    </r>
    <r>
      <rPr>
        <b/>
        <sz val="11"/>
        <color rgb="FFCC3300"/>
        <rFont val="Arial"/>
        <family val="2"/>
      </rPr>
      <t>voile</t>
    </r>
    <r>
      <rPr>
        <sz val="11"/>
        <color rgb="FF333333"/>
        <rFont val="Arial"/>
        <family val="2"/>
      </rPr>
      <t xml:space="preserve"> de l’ erreur et me rend à moi malgré moi - même .</t>
    </r>
  </si>
  <si>
    <r>
      <t xml:space="preserve">Par quelle bizarrerie inconcevable la curiosité humaine est - elle empressée à </t>
    </r>
    <r>
      <rPr>
        <b/>
        <sz val="11"/>
        <color rgb="FFCC3300"/>
        <rFont val="Arial"/>
        <family val="2"/>
      </rPr>
      <t>lever</t>
    </r>
    <r>
      <rPr>
        <sz val="11"/>
        <color rgb="FF333333"/>
        <rFont val="Arial"/>
        <family val="2"/>
      </rPr>
      <t xml:space="preserve"> le </t>
    </r>
    <r>
      <rPr>
        <b/>
        <sz val="11"/>
        <color rgb="FFCC3300"/>
        <rFont val="Arial"/>
        <family val="2"/>
      </rPr>
      <t>voile</t>
    </r>
    <r>
      <rPr>
        <sz val="11"/>
        <color rgb="FF333333"/>
        <rFont val="Arial"/>
        <family val="2"/>
      </rPr>
      <t xml:space="preserve"> qui lui cache des objets qu’ elle devroit plutôt repousser!</t>
    </r>
  </si>
  <si>
    <r>
      <t xml:space="preserve">Le premier </t>
    </r>
    <r>
      <rPr>
        <b/>
        <sz val="11"/>
        <color rgb="FFCC3300"/>
        <rFont val="Arial"/>
        <family val="2"/>
      </rPr>
      <t>lève</t>
    </r>
    <r>
      <rPr>
        <sz val="11"/>
        <color rgb="FF333333"/>
        <rFont val="Arial"/>
        <family val="2"/>
      </rPr>
      <t xml:space="preserve"> un coin du </t>
    </r>
    <r>
      <rPr>
        <b/>
        <sz val="11"/>
        <color rgb="FFCC3300"/>
        <rFont val="Arial"/>
        <family val="2"/>
      </rPr>
      <t>voile</t>
    </r>
    <r>
      <rPr>
        <sz val="11"/>
        <color rgb="FF333333"/>
        <rFont val="Arial"/>
        <family val="2"/>
      </rPr>
      <t xml:space="preserve"> obscur qui masque encore l’ auteur de cette noire intrigue ; le second le déchire tout - à - fait .</t>
    </r>
  </si>
  <si>
    <r>
      <t xml:space="preserve">Parmi un assez grand nombre d’ hommes mieux organisés et mieux élevés qu’ on ne l’ est communément , pourquoi celui qui </t>
    </r>
    <r>
      <rPr>
        <b/>
        <sz val="11"/>
        <color rgb="FFCC3300"/>
        <rFont val="Arial"/>
        <family val="2"/>
      </rPr>
      <t>lève</t>
    </r>
    <r>
      <rPr>
        <sz val="11"/>
        <color rgb="FF333333"/>
        <rFont val="Arial"/>
        <family val="2"/>
      </rPr>
      <t xml:space="preserve"> le </t>
    </r>
    <r>
      <rPr>
        <b/>
        <sz val="11"/>
        <color rgb="FFCC3300"/>
        <rFont val="Arial"/>
        <family val="2"/>
      </rPr>
      <t>voile</t>
    </r>
    <r>
      <rPr>
        <sz val="11"/>
        <color rgb="FF333333"/>
        <rFont val="Arial"/>
        <family val="2"/>
      </rPr>
      <t xml:space="preserve"> de la vérité par quelque coin important obtient - il tant de célébrité?</t>
    </r>
  </si>
  <si>
    <r>
      <t xml:space="preserve">J’ entreprens de vous présenter un côté nud de la vérité , et </t>
    </r>
    <r>
      <rPr>
        <b/>
        <sz val="11"/>
        <color rgb="FFCC3300"/>
        <rFont val="Arial"/>
        <family val="2"/>
      </rPr>
      <t>levant</t>
    </r>
    <r>
      <rPr>
        <sz val="11"/>
        <color rgb="FF333333"/>
        <rFont val="Arial"/>
        <family val="2"/>
      </rPr>
      <t xml:space="preserve"> vous - même le reste du </t>
    </r>
    <r>
      <rPr>
        <b/>
        <sz val="11"/>
        <color rgb="FFCC3300"/>
        <rFont val="Arial"/>
        <family val="2"/>
      </rPr>
      <t>voile</t>
    </r>
    <r>
      <rPr>
        <sz val="11"/>
        <color rgb="FF333333"/>
        <rFont val="Arial"/>
        <family val="2"/>
      </rPr>
      <t xml:space="preserve"> , vous aurez la gloire de ne devoir qu’ à votre pénétration le progrès de vos lumieres .</t>
    </r>
  </si>
  <si>
    <r>
      <t xml:space="preserve">La philosophie exposera ses avantages réels ; le premier est de respecter les causes premieres , de ne point vouloir inutilement </t>
    </r>
    <r>
      <rPr>
        <b/>
        <sz val="11"/>
        <color rgb="FFCC3300"/>
        <rFont val="Arial"/>
        <family val="2"/>
      </rPr>
      <t>lever</t>
    </r>
    <r>
      <rPr>
        <sz val="11"/>
        <color rgb="FF333333"/>
        <rFont val="Arial"/>
        <family val="2"/>
      </rPr>
      <t xml:space="preserve"> le </t>
    </r>
    <r>
      <rPr>
        <b/>
        <sz val="11"/>
        <color rgb="FFCC3300"/>
        <rFont val="Arial"/>
        <family val="2"/>
      </rPr>
      <t>voile</t>
    </r>
    <r>
      <rPr>
        <sz val="11"/>
        <color rgb="FF333333"/>
        <rFont val="Arial"/>
        <family val="2"/>
      </rPr>
      <t xml:space="preserve"> qui les couvre , de démêler l’ intention de la divinité dans les principes évidents de la morale , d’ adorer au - lieu de murmurer .</t>
    </r>
  </si>
  <si>
    <r>
      <t xml:space="preserve">À ces mots , les chrétiens jetant de grands cris , une nouvelle dispute plus violente allait s’ élever , lorsqu’ un groupe de </t>
    </r>
    <r>
      <rPr>
        <i/>
        <sz val="11"/>
        <color rgb="FF333333"/>
        <rFont val="Arial"/>
        <family val="2"/>
      </rPr>
      <t>chamans chinois</t>
    </r>
    <r>
      <rPr>
        <sz val="11"/>
        <color rgb="FF333333"/>
        <rFont val="Arial"/>
        <family val="2"/>
      </rPr>
      <t xml:space="preserve"> , et de </t>
    </r>
    <r>
      <rPr>
        <i/>
        <sz val="11"/>
        <color rgb="FF333333"/>
        <rFont val="Arial"/>
        <family val="2"/>
      </rPr>
      <t>talapoins</t>
    </r>
    <r>
      <rPr>
        <sz val="11"/>
        <color rgb="FF333333"/>
        <rFont val="Arial"/>
        <family val="2"/>
      </rPr>
      <t xml:space="preserve"> de </t>
    </r>
    <r>
      <rPr>
        <i/>
        <sz val="11"/>
        <color rgb="FF333333"/>
        <rFont val="Arial"/>
        <family val="2"/>
      </rPr>
      <t>Siam</t>
    </r>
    <r>
      <rPr>
        <sz val="11"/>
        <color rgb="FF333333"/>
        <rFont val="Arial"/>
        <family val="2"/>
      </rPr>
      <t xml:space="preserve"> , s’ avançant en scène dit qu’ ils allaient mettre d’ accord tout le tems , dit - il , que nous terminions toutes ces contestations frivoles en </t>
    </r>
    <r>
      <rPr>
        <b/>
        <sz val="11"/>
        <color rgb="FFCC3300"/>
        <rFont val="Arial"/>
        <family val="2"/>
      </rPr>
      <t>levant</t>
    </r>
    <r>
      <rPr>
        <sz val="11"/>
        <color rgb="FF333333"/>
        <rFont val="Arial"/>
        <family val="2"/>
      </rPr>
      <t xml:space="preserve"> pour vous le </t>
    </r>
    <r>
      <rPr>
        <b/>
        <sz val="11"/>
        <color rgb="FFCC3300"/>
        <rFont val="Arial"/>
        <family val="2"/>
      </rPr>
      <t>voile</t>
    </r>
    <r>
      <rPr>
        <sz val="11"/>
        <color rgb="FF333333"/>
        <rFont val="Arial"/>
        <family val="2"/>
      </rPr>
      <t xml:space="preserve"> de la </t>
    </r>
    <r>
      <rPr>
        <i/>
        <sz val="11"/>
        <color rgb="FF333333"/>
        <rFont val="Arial"/>
        <family val="2"/>
      </rPr>
      <t>doctrine intérieure</t>
    </r>
    <r>
      <rPr>
        <sz val="11"/>
        <color rgb="FF333333"/>
        <rFont val="Arial"/>
        <family val="2"/>
      </rPr>
      <t xml:space="preserve"> que </t>
    </r>
    <r>
      <rPr>
        <i/>
        <sz val="11"/>
        <color rgb="FF333333"/>
        <rFont val="Arial"/>
        <family val="2"/>
      </rPr>
      <t>Fôt</t>
    </r>
    <r>
      <rPr>
        <sz val="11"/>
        <color rgb="FF333333"/>
        <rFont val="Arial"/>
        <family val="2"/>
      </rPr>
      <t xml:space="preserve"> lui - même , au lit de la mort , a révélée à ses disciples .</t>
    </r>
  </si>
  <si>
    <r>
      <t xml:space="preserve">Ce grand capitaine , qui , dans mes idées ( j’ en demande bien pardon à la mode ) , n’ est pas un si grand prince , mais qui de sa nature personnelle , était certes un grand homme , a bien su se faire adopter par la France , et la postérité ne lui demandera pas si ses ancêtres furent Florentins , Corses , Majorquins ou Languedociens ; mais l’ histoire sera toujours intéressée à </t>
    </r>
    <r>
      <rPr>
        <b/>
        <sz val="11"/>
        <color rgb="FFCC3300"/>
        <rFont val="Arial"/>
        <family val="2"/>
      </rPr>
      <t>lever</t>
    </r>
    <r>
      <rPr>
        <sz val="11"/>
        <color rgb="FF333333"/>
        <rFont val="Arial"/>
        <family val="2"/>
      </rPr>
      <t xml:space="preserve"> le </t>
    </r>
    <r>
      <rPr>
        <b/>
        <sz val="11"/>
        <color rgb="FFCC3300"/>
        <rFont val="Arial"/>
        <family val="2"/>
      </rPr>
      <t>voile</t>
    </r>
    <r>
      <rPr>
        <sz val="11"/>
        <color rgb="FF333333"/>
        <rFont val="Arial"/>
        <family val="2"/>
      </rPr>
      <t xml:space="preserve"> qui couvre cette race prédestinée , où Napoléon n’ est certes , pas un accident fortuit , un fait isolé .</t>
    </r>
  </si>
  <si>
    <r>
      <t xml:space="preserve">L’ expérience ne prouve pas , ce me semble , qu’ on gagne beaucoup à ne </t>
    </r>
    <r>
      <rPr>
        <b/>
        <sz val="11"/>
        <color rgb="FFCC3300"/>
        <rFont val="Arial"/>
        <family val="2"/>
      </rPr>
      <t>lever</t>
    </r>
    <r>
      <rPr>
        <sz val="11"/>
        <color rgb="FF333333"/>
        <rFont val="Arial"/>
        <family val="2"/>
      </rPr>
      <t xml:space="preserve"> que le - coin du </t>
    </r>
    <r>
      <rPr>
        <b/>
        <sz val="11"/>
        <color rgb="FFCC3300"/>
        <rFont val="Arial"/>
        <family val="2"/>
      </rPr>
      <t>voile</t>
    </r>
    <r>
      <rPr>
        <sz val="11"/>
        <color rgb="FF333333"/>
        <rFont val="Arial"/>
        <family val="2"/>
      </rPr>
      <t xml:space="preserve"> .</t>
    </r>
  </si>
  <si>
    <r>
      <t xml:space="preserve">Il nous défend à tous de </t>
    </r>
    <r>
      <rPr>
        <b/>
        <sz val="11"/>
        <color rgb="FFCC3300"/>
        <rFont val="Arial"/>
        <family val="2"/>
      </rPr>
      <t>lever</t>
    </r>
    <r>
      <rPr>
        <sz val="11"/>
        <color rgb="FF333333"/>
        <rFont val="Arial"/>
        <family val="2"/>
      </rPr>
      <t xml:space="preserve"> le </t>
    </r>
    <r>
      <rPr>
        <b/>
        <sz val="11"/>
        <color rgb="FFCC3300"/>
        <rFont val="Arial"/>
        <family val="2"/>
      </rPr>
      <t>voile</t>
    </r>
    <r>
      <rPr>
        <sz val="11"/>
        <color rgb="FF333333"/>
        <rFont val="Arial"/>
        <family val="2"/>
      </rPr>
      <t xml:space="preserve"> , mais il se voit nu par - dessous .</t>
    </r>
  </si>
  <si>
    <r>
      <t xml:space="preserve">Quand même nous parviendrions à </t>
    </r>
    <r>
      <rPr>
        <b/>
        <sz val="11"/>
        <color rgb="FFCC3300"/>
        <rFont val="Arial"/>
        <family val="2"/>
      </rPr>
      <t>lever</t>
    </r>
    <r>
      <rPr>
        <sz val="11"/>
        <color rgb="FF333333"/>
        <rFont val="Arial"/>
        <family val="2"/>
      </rPr>
      <t xml:space="preserve"> quelques coins du </t>
    </r>
    <r>
      <rPr>
        <b/>
        <sz val="11"/>
        <color rgb="FFCC3300"/>
        <rFont val="Arial"/>
        <family val="2"/>
      </rPr>
      <t>voile</t>
    </r>
    <r>
      <rPr>
        <sz val="11"/>
        <color rgb="FF333333"/>
        <rFont val="Arial"/>
        <family val="2"/>
      </rPr>
      <t xml:space="preserve"> , c’ est - à - dire , à faire dépendre une partie des phénomènes propres aux corps organisés , d’ autres phénomènes plus généraux déjà connus , nous nous retrouverions toujours dans le même embarras relativement au fait principal , qui ne peut reconnaître pour cause , que les forces actives et premières de la nature , desquelles nous n’ avons ni ne pouvons avoir aucune idée exacte .</t>
    </r>
  </si>
  <si>
    <r>
      <t xml:space="preserve">S’ il conservait l’ anonymat , ne devais - je pas l’ imiter ; et s’ il </t>
    </r>
    <r>
      <rPr>
        <b/>
        <sz val="11"/>
        <color rgb="FFCC3300"/>
        <rFont val="Arial"/>
        <family val="2"/>
      </rPr>
      <t>levait</t>
    </r>
    <r>
      <rPr>
        <sz val="11"/>
        <color rgb="FF333333"/>
        <rFont val="Arial"/>
        <family val="2"/>
      </rPr>
      <t xml:space="preserve"> ce </t>
    </r>
    <r>
      <rPr>
        <b/>
        <sz val="11"/>
        <color rgb="FFCC3300"/>
        <rFont val="Arial"/>
        <family val="2"/>
      </rPr>
      <t>voile</t>
    </r>
    <r>
      <rPr>
        <sz val="11"/>
        <color rgb="FF333333"/>
        <rFont val="Arial"/>
        <family val="2"/>
      </rPr>
      <t xml:space="preserve"> , n’ avais - je pas tout avantage à rester inconnu?</t>
    </r>
  </si>
  <si>
    <r>
      <t xml:space="preserve">a - t - on le droit « de faire le curieux chez autrui , d’ entrer dans les cabinets , de </t>
    </r>
    <r>
      <rPr>
        <b/>
        <sz val="11"/>
        <color rgb="FFCC3300"/>
        <rFont val="Arial"/>
        <family val="2"/>
      </rPr>
      <t>lever</t>
    </r>
    <r>
      <rPr>
        <sz val="11"/>
        <color rgb="FF333333"/>
        <rFont val="Arial"/>
        <family val="2"/>
      </rPr>
      <t xml:space="preserve"> les </t>
    </r>
    <r>
      <rPr>
        <b/>
        <sz val="11"/>
        <color rgb="FFCC3300"/>
        <rFont val="Arial"/>
        <family val="2"/>
      </rPr>
      <t>voiles</t>
    </r>
    <r>
      <rPr>
        <sz val="11"/>
        <color rgb="FF333333"/>
        <rFont val="Arial"/>
        <family val="2"/>
      </rPr>
      <t xml:space="preserve"> , de tirer les rideaux qui cachent le secret des familles , et de chercher là de quoi entretenir la curiosité des hommes » ?</t>
    </r>
  </si>
  <si>
    <r>
      <t xml:space="preserve">Plus judicieux que ceux qui blâment les égards qu’ il y montra pour moi , il sentit , en effet , que , pour ne pas trop </t>
    </r>
    <r>
      <rPr>
        <b/>
        <sz val="11"/>
        <color rgb="FFCC3300"/>
        <rFont val="Arial"/>
        <family val="2"/>
      </rPr>
      <t>mettre</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certaines parties de l’ administrâtion qui , par leur nature , ne doivent jamais être expôsées au grand jour , il y a des dépenses dont ceux qui tiennent les rênes du gouvernement ne doivent jamais déceler l’ emploi , dût - on même quelquefois les voir abuser du secret dont on leur permêt de les couvrir .</t>
    </r>
  </si>
  <si>
    <r>
      <t xml:space="preserve">Il y a 15 ans , à - peu - près , que la chûte d’ une petite colline de sable sous laquelle il étoit caché , le </t>
    </r>
    <r>
      <rPr>
        <b/>
        <sz val="11"/>
        <color rgb="FFCC3300"/>
        <rFont val="Arial"/>
        <family val="2"/>
      </rPr>
      <t>mit</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 xml:space="preserve">découvert ; </t>
    </r>
  </si>
  <si>
    <r>
      <t xml:space="preserve">Il a essayé de faire tomber le masque , et il a eu le premier la gloire d’ y réussir : il a </t>
    </r>
    <r>
      <rPr>
        <b/>
        <sz val="11"/>
        <color rgb="FFCC3300"/>
        <rFont val="Arial"/>
        <family val="2"/>
      </rPr>
      <t>mis</t>
    </r>
    <r>
      <rPr>
        <sz val="11"/>
        <color rgb="FF333333"/>
        <rFont val="Arial"/>
        <family val="2"/>
      </rPr>
      <t xml:space="preserve"> ainsi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une chrysalide très - aisée à reconnoître .</t>
    </r>
  </si>
  <si>
    <r>
      <t xml:space="preserve">En le faisant imprimer eux - mêmes ils en ont tiré pour eux un nouvel avantage , en publiant que , voyant ses mauvais principes </t>
    </r>
    <r>
      <rPr>
        <b/>
        <sz val="11"/>
        <color rgb="FFCC3300"/>
        <rFont val="Arial"/>
        <family val="2"/>
      </rPr>
      <t>mis</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decouvert</t>
    </r>
    <r>
      <rPr>
        <sz val="11"/>
        <color rgb="FF333333"/>
        <rFont val="Arial"/>
        <family val="2"/>
      </rPr>
      <t xml:space="preserve"> et consignés dans ses écrits , il tâchoit de se disculper en rendant leur fidélité suspecte .</t>
    </r>
  </si>
  <si>
    <r>
      <t xml:space="preserve">À l’ égard des comices par curies où la seule populace de Rome formoit la pluralité , comme ils n’ étoient bons qu’ à favoriser la tyrannie et les mauvais desseins , ils durent tomber dans le décri , les séditieux eux - mêmes s’ abstenant d’ un moyen qui </t>
    </r>
    <r>
      <rPr>
        <b/>
        <sz val="11"/>
        <color rgb="FFCC3300"/>
        <rFont val="Arial"/>
        <family val="2"/>
      </rPr>
      <t>mettoit</t>
    </r>
    <r>
      <rPr>
        <sz val="11"/>
        <color rgb="FF333333"/>
        <rFont val="Arial"/>
        <family val="2"/>
      </rPr>
      <t xml:space="preserve"> trop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leurs projets .</t>
    </r>
  </si>
  <si>
    <r>
      <t xml:space="preserve">Ayant appris qu’ on refaisait le dallage de la chapelle de la </t>
    </r>
    <r>
      <rPr>
        <sz val="11"/>
        <color rgb="FF000000"/>
        <rFont val="Calibri"/>
        <family val="2"/>
        <scheme val="minor"/>
      </rPr>
      <t>Vierge</t>
    </r>
    <r>
      <rPr>
        <sz val="11"/>
        <color rgb="FF333333"/>
        <rFont val="Arial"/>
        <family val="2"/>
      </rPr>
      <t xml:space="preserve"> à </t>
    </r>
    <r>
      <rPr>
        <sz val="11"/>
        <color rgb="FF000000"/>
        <rFont val="Calibri"/>
        <family val="2"/>
        <scheme val="minor"/>
      </rPr>
      <t>Saint</t>
    </r>
    <r>
      <rPr>
        <sz val="11"/>
        <color rgb="FF333333"/>
        <rFont val="Arial"/>
        <family val="2"/>
      </rPr>
      <t xml:space="preserve"> - Germain - des - prés , je me rendis dans l’ église avec l’ espoir de trouver quelques inscriptions </t>
    </r>
    <r>
      <rPr>
        <b/>
        <sz val="11"/>
        <color rgb="FFCC3300"/>
        <rFont val="Arial"/>
        <family val="2"/>
      </rPr>
      <t>mises</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par les ouvriers .</t>
    </r>
  </si>
  <si>
    <r>
      <t xml:space="preserve">Ce fond sensible , voluptueux , tourné vers les jouissances de la forme et qui jusque - là sommeillait en lui , c’ est l’ </t>
    </r>
    <r>
      <rPr>
        <sz val="11"/>
        <color rgb="FF000000"/>
        <rFont val="Calibri"/>
        <family val="2"/>
        <scheme val="minor"/>
      </rPr>
      <t>Italie</t>
    </r>
    <r>
      <rPr>
        <sz val="11"/>
        <color rgb="FF333333"/>
        <rFont val="Arial"/>
        <family val="2"/>
      </rPr>
      <t xml:space="preserve"> qui le </t>
    </r>
    <r>
      <rPr>
        <b/>
        <sz val="11"/>
        <color rgb="FFCC3300"/>
        <rFont val="Arial"/>
        <family val="2"/>
      </rPr>
      <t>mit</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t>
    </r>
  </si>
  <si>
    <r>
      <t xml:space="preserve">L’ émotivité également , qui </t>
    </r>
    <r>
      <rPr>
        <b/>
        <sz val="11"/>
        <color rgb="FFCC3300"/>
        <rFont val="Arial"/>
        <family val="2"/>
      </rPr>
      <t>met</t>
    </r>
    <r>
      <rPr>
        <sz val="11"/>
        <color rgb="FF333333"/>
        <rFont val="Arial"/>
        <family val="2"/>
      </rPr>
      <t xml:space="preserve"> l’ individu </t>
    </r>
    <r>
      <rPr>
        <b/>
        <sz val="11"/>
        <color rgb="FFCC3300"/>
        <rFont val="Arial"/>
        <family val="2"/>
      </rPr>
      <t>à</t>
    </r>
    <r>
      <rPr>
        <sz val="11"/>
        <color rgb="FF333333"/>
        <rFont val="Arial"/>
        <family val="2"/>
      </rPr>
      <t xml:space="preserve"> </t>
    </r>
    <r>
      <rPr>
        <b/>
        <sz val="11"/>
        <color rgb="FFCC3300"/>
        <rFont val="Arial"/>
        <family val="2"/>
      </rPr>
      <t xml:space="preserve">découvert ; </t>
    </r>
    <r>
      <rPr>
        <sz val="11"/>
        <color rgb="FF333333"/>
        <rFont val="Arial"/>
        <family val="2"/>
      </rPr>
      <t xml:space="preserve">elle suscite aussi l’ ambivalence compensatrice ( </t>
    </r>
    <r>
      <rPr>
        <sz val="11"/>
        <color rgb="FF000000"/>
        <rFont val="Calibri"/>
        <family val="2"/>
        <scheme val="minor"/>
      </rPr>
      <t>Rousseau</t>
    </r>
    <r>
      <rPr>
        <sz val="11"/>
        <color rgb="FF333333"/>
        <rFont val="Arial"/>
        <family val="2"/>
      </rPr>
      <t xml:space="preserve"> ) .</t>
    </r>
    <r>
      <rPr>
        <sz val="11"/>
        <color rgb="FF000000"/>
        <rFont val="Calibri"/>
        <family val="2"/>
        <scheme val="minor"/>
      </rPr>
      <t xml:space="preserve"> </t>
    </r>
  </si>
  <si>
    <r>
      <t xml:space="preserve">Car c’ est une injure aux morts que de </t>
    </r>
    <r>
      <rPr>
        <b/>
        <sz val="11"/>
        <color rgb="FFCC3300"/>
        <rFont val="Arial"/>
        <family val="2"/>
      </rPr>
      <t>mettre</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cette laide image , et pire que laide , qu’ ils laissent finalement d’ eux - mêmes ; </t>
    </r>
  </si>
  <si>
    <r>
      <t xml:space="preserve">Tout se passe comme si un dialogue d’ homme à homme venait de se clore , </t>
    </r>
    <r>
      <rPr>
        <b/>
        <sz val="11"/>
        <color rgb="FFCC3300"/>
        <rFont val="Arial"/>
        <family val="2"/>
      </rPr>
      <t>mettant</t>
    </r>
    <r>
      <rPr>
        <sz val="11"/>
        <color rgb="FF333333"/>
        <rFont val="Arial"/>
        <family val="2"/>
      </rPr>
      <t xml:space="preserve"> </t>
    </r>
    <r>
      <rPr>
        <b/>
        <sz val="11"/>
        <color rgb="FFCC3300"/>
        <rFont val="Arial"/>
        <family val="2"/>
      </rPr>
      <t>à</t>
    </r>
    <r>
      <rPr>
        <sz val="11"/>
        <color rgb="FF333333"/>
        <rFont val="Arial"/>
        <family val="2"/>
      </rPr>
      <t xml:space="preserve"> </t>
    </r>
    <r>
      <rPr>
        <b/>
        <sz val="11"/>
        <color rgb="FFCC3300"/>
        <rFont val="Arial"/>
        <family val="2"/>
      </rPr>
      <t>découvert</t>
    </r>
    <r>
      <rPr>
        <sz val="11"/>
        <color rgb="FF333333"/>
        <rFont val="Arial"/>
        <family val="2"/>
      </rPr>
      <t xml:space="preserve"> des formations de combat jusque - là invisibles qui soutenaient en permanence , derrière cet homme particulier , une sorte de front historique .</t>
    </r>
  </si>
  <si>
    <r>
      <t xml:space="preserve">Pourquoy l’ ay - je emporté sur ces intelligences , qui seront pour jamais de steriles essences , et que vous pouviez </t>
    </r>
    <r>
      <rPr>
        <b/>
        <sz val="11"/>
        <color rgb="FFFF0000"/>
        <rFont val="Calibri"/>
        <family val="2"/>
        <scheme val="minor"/>
      </rPr>
      <t>mettre au jour</t>
    </r>
    <r>
      <rPr>
        <sz val="11"/>
        <color rgb="FF000000"/>
        <rFont val="Calibri"/>
        <family val="2"/>
        <scheme val="minor"/>
      </rPr>
      <t xml:space="preserve"> , qui sçauroient mieux que moy chercher l’ art de vous plaire , et dont l’ amour chaste et sincere répondroit mieux à vostre amour? </t>
    </r>
  </si>
  <si>
    <r>
      <t xml:space="preserve">Vostre ennuy m’ attendrit ; ô nature , il est temps que tu </t>
    </r>
    <r>
      <rPr>
        <b/>
        <sz val="11"/>
        <color rgb="FFCC3300"/>
        <rFont val="Arial"/>
        <family val="2"/>
      </rPr>
      <t>mettes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un secret de vingt ans , que tu sois reverée au sang où tu dois l’ estre , et qu’ aux yeux de sa fille , un pere oze paroistre ; non , ma fille , ( d’ abord , ce nom vous surprendra , ) vous n’ avez point de part aux malheurs de </t>
    </r>
    <r>
      <rPr>
        <sz val="11"/>
        <color rgb="FF000000"/>
        <rFont val="Calibri"/>
        <family val="2"/>
        <scheme val="minor"/>
      </rPr>
      <t>Syra</t>
    </r>
    <r>
      <rPr>
        <sz val="11"/>
        <color rgb="FF333333"/>
        <rFont val="Arial"/>
        <family val="2"/>
      </rPr>
      <t xml:space="preserve"> , et si j’ obtiens de vous un peu de confiance ... </t>
    </r>
  </si>
  <si>
    <r>
      <t xml:space="preserve">Des bras d’ un autre époux ce tyran qui l’ arrache ne rompt point dans son coeur le saint noeud qui l’ attache : elle porte en ses flancs un fruit de cet amour , que bientôt chez moi - même elle va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 xml:space="preserve">jour ; </t>
    </r>
    <r>
      <rPr>
        <sz val="11"/>
        <color rgb="FF333333"/>
        <rFont val="Arial"/>
        <family val="2"/>
      </rPr>
      <t xml:space="preserve">et dans ce triste état , sa main qu’ il m’ a donnée n’ a fait que l’ éblouir par un feint hyménée , tandis que toute entière à son cher </t>
    </r>
    <r>
      <rPr>
        <sz val="11"/>
        <color rgb="FF000000"/>
        <rFont val="Calibri"/>
        <family val="2"/>
        <scheme val="minor"/>
      </rPr>
      <t>Glabrion</t>
    </r>
    <r>
      <rPr>
        <sz val="11"/>
        <color rgb="FF333333"/>
        <rFont val="Arial"/>
        <family val="2"/>
      </rPr>
      <t xml:space="preserve"> , elle paroît ma femme , et n’ en a que le nom .</t>
    </r>
  </si>
  <si>
    <r>
      <t xml:space="preserve">Ce ne fut qu’ à trente - deux ans qu’ il </t>
    </r>
    <r>
      <rPr>
        <b/>
        <sz val="11"/>
        <color rgb="FFCC3300"/>
        <rFont val="Arial"/>
        <family val="2"/>
      </rPr>
      <t>mit</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les </t>
    </r>
    <r>
      <rPr>
        <i/>
        <sz val="11"/>
        <color rgb="FF333333"/>
        <rFont val="Arial"/>
        <family val="2"/>
      </rPr>
      <t>lettres persanes</t>
    </r>
    <r>
      <rPr>
        <sz val="11"/>
        <color rgb="FF333333"/>
        <rFont val="Arial"/>
        <family val="2"/>
      </rPr>
      <t xml:space="preserve"> , espèce de roman philosophique où la peinture des moeurs orientales sert de cadre à une satyre très fine des moeurs européennes .</t>
    </r>
  </si>
  <si>
    <r>
      <t xml:space="preserve">Celle - là feignant de repasser un pas de ballet , cherchoit à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une jambe , et même quelque chose de plus , pour dédommager l’ assistance , de la tournure hideuse </t>
    </r>
    <r>
      <rPr>
        <i/>
        <sz val="11"/>
        <color rgb="FF333333"/>
        <rFont val="Arial"/>
        <family val="2"/>
      </rPr>
      <t>de son buste</t>
    </r>
    <r>
      <rPr>
        <sz val="11"/>
        <color rgb="FF333333"/>
        <rFont val="Arial"/>
        <family val="2"/>
      </rPr>
      <t xml:space="preserve"> , telle enfin se voyoit fêtée , et à l’ enchere , dans ce pays d’ enchantement , qui peu de temps auparavant plongé dans la crapule la plus indigne , avoit servi de </t>
    </r>
    <r>
      <rPr>
        <i/>
        <sz val="11"/>
        <color rgb="FF333333"/>
        <rFont val="Arial"/>
        <family val="2"/>
      </rPr>
      <t>plastron</t>
    </r>
    <r>
      <rPr>
        <sz val="11"/>
        <color rgb="FF333333"/>
        <rFont val="Arial"/>
        <family val="2"/>
      </rPr>
      <t xml:space="preserve"> , et de pis aller à plus basse débauche , le théâtre retentissoit long - temps avant le commencement de la piece , de plusieurs fredonnemens differens , par ou ces sirenes plâtrées tâchoient d’ attirer les sots dans leurs filets ; </t>
    </r>
  </si>
  <si>
    <r>
      <t xml:space="preserve">Ce n’ est donc que depuis environ trente siècles , que la puissance de l’ homme s’ est réunie à celle de la nature , et s’ est étendue sur la plus grande partie de la terre ; les trésors de sa fécondité jusqu’ alors étoient enfouis , l’ homme les a </t>
    </r>
    <r>
      <rPr>
        <b/>
        <sz val="11"/>
        <color rgb="FFCC3300"/>
        <rFont val="Arial"/>
        <family val="2"/>
      </rPr>
      <t>mis</t>
    </r>
    <r>
      <rPr>
        <sz val="11"/>
        <color rgb="FF333333"/>
        <rFont val="Arial"/>
        <family val="2"/>
      </rPr>
      <t xml:space="preserve"> </t>
    </r>
    <r>
      <rPr>
        <b/>
        <sz val="11"/>
        <color rgb="FFCC3300"/>
        <rFont val="Arial"/>
        <family val="2"/>
      </rPr>
      <t>au</t>
    </r>
    <r>
      <rPr>
        <sz val="11"/>
        <color rgb="FF333333"/>
        <rFont val="Arial"/>
        <family val="2"/>
      </rPr>
      <t xml:space="preserve"> grand </t>
    </r>
    <r>
      <rPr>
        <b/>
        <sz val="11"/>
        <color rgb="FFCC3300"/>
        <rFont val="Arial"/>
        <family val="2"/>
      </rPr>
      <t xml:space="preserve">jour ; </t>
    </r>
    <r>
      <rPr>
        <sz val="11"/>
        <color rgb="FF333333"/>
        <rFont val="Arial"/>
        <family val="2"/>
      </rPr>
      <t>ses autres richesses encore plus profondément enterrées , n’ ont pu se dérober à ses recherches , et sont devenues le prix de ses travaux : par - tout , lorsqu’ il s’ est conduit avec sagesse , il a suivi les leçons de la nature , profité de ses exemples , employé ses moyens , et choisi dans son immensité tous les objets qui pouvoient lui servir ou lui plaire .</t>
    </r>
  </si>
  <si>
    <r>
      <t xml:space="preserve">Dois - je exhumer st </t>
    </r>
    <r>
      <rPr>
        <sz val="11"/>
        <color rgb="FF000000"/>
        <rFont val="Calibri"/>
        <family val="2"/>
        <scheme val="minor"/>
      </rPr>
      <t>Ange</t>
    </r>
    <r>
      <rPr>
        <sz val="11"/>
        <color rgb="FF333333"/>
        <rFont val="Arial"/>
        <family val="2"/>
      </rPr>
      <t xml:space="preserve"> et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t>
    </r>
    <r>
      <rPr>
        <sz val="11"/>
        <color rgb="FF000000"/>
        <rFont val="Calibri"/>
        <family val="2"/>
        <scheme val="minor"/>
      </rPr>
      <t>Murville</t>
    </r>
    <r>
      <rPr>
        <sz val="11"/>
        <color rgb="FF333333"/>
        <rFont val="Arial"/>
        <family val="2"/>
      </rPr>
      <t>?</t>
    </r>
  </si>
  <si>
    <r>
      <t xml:space="preserve">Il est vrai que huit ou dix jours après la publication d’ une fausse nouvelle , ils la contredisent eus - mêmes ; mais ces huit ou dix jours se sont écoulés , le change s’ est soutenu , et l’ occasion arrive de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une nouvelle fausseté qu’ ils accréditent même par des pièces très - officielles ; ainsi de suite pour tous les mois , pour toutes les semaines de l’ année .</t>
    </r>
  </si>
  <si>
    <r>
      <t xml:space="preserve">Le mercure ne </t>
    </r>
    <r>
      <rPr>
        <b/>
        <sz val="11"/>
        <color rgb="FFCC3300"/>
        <rFont val="Arial"/>
        <family val="2"/>
      </rPr>
      <t>met</t>
    </r>
    <r>
      <rPr>
        <sz val="11"/>
        <color rgb="FF333333"/>
        <rFont val="Arial"/>
        <family val="2"/>
      </rPr>
      <t xml:space="preserve"> - il pas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cinq ou six grands hommes par semaine , sans la moindre réclamation et sans le plus léger scandale?</t>
    </r>
  </si>
  <si>
    <r>
      <t>Launai</t>
    </r>
    <r>
      <rPr>
        <sz val="11"/>
        <color rgb="FF333333"/>
        <rFont val="Arial"/>
        <family val="2"/>
      </rPr>
      <t xml:space="preserve"> ( m l’ abbé de ) a des rapports frappants avec l’ abbé de </t>
    </r>
    <r>
      <rPr>
        <sz val="11"/>
        <color rgb="FF000000"/>
        <rFont val="Calibri"/>
        <family val="2"/>
        <scheme val="minor"/>
      </rPr>
      <t>Saint</t>
    </r>
    <r>
      <rPr>
        <sz val="11"/>
        <color rgb="FF333333"/>
        <rFont val="Arial"/>
        <family val="2"/>
      </rPr>
      <t xml:space="preserve"> - </t>
    </r>
    <r>
      <rPr>
        <sz val="11"/>
        <color rgb="FF000000"/>
        <rFont val="Calibri"/>
        <family val="2"/>
        <scheme val="minor"/>
      </rPr>
      <t>Pierre</t>
    </r>
    <r>
      <rPr>
        <sz val="11"/>
        <color rgb="FF333333"/>
        <rFont val="Arial"/>
        <family val="2"/>
      </rPr>
      <t xml:space="preserve"> ; avec cette différence , que m l’ abbé de </t>
    </r>
    <r>
      <rPr>
        <sz val="11"/>
        <color rgb="FF000000"/>
        <rFont val="Calibri"/>
        <family val="2"/>
        <scheme val="minor"/>
      </rPr>
      <t>Saint</t>
    </r>
    <r>
      <rPr>
        <sz val="11"/>
        <color rgb="FF333333"/>
        <rFont val="Arial"/>
        <family val="2"/>
      </rPr>
      <t xml:space="preserve"> - </t>
    </r>
    <r>
      <rPr>
        <sz val="11"/>
        <color rgb="FF000000"/>
        <rFont val="Calibri"/>
        <family val="2"/>
        <scheme val="minor"/>
      </rPr>
      <t>Pierre</t>
    </r>
    <r>
      <rPr>
        <sz val="11"/>
        <color rgb="FF333333"/>
        <rFont val="Arial"/>
        <family val="2"/>
      </rPr>
      <t xml:space="preserve"> n’ écrivait ses projets pour le bonheur du monde qu’ en prose , et que m l’ abbé de </t>
    </r>
    <r>
      <rPr>
        <sz val="11"/>
        <color rgb="FF000000"/>
        <rFont val="Calibri"/>
        <family val="2"/>
        <scheme val="minor"/>
      </rPr>
      <t>Launai</t>
    </r>
    <r>
      <rPr>
        <sz val="11"/>
        <color rgb="FF333333"/>
        <rFont val="Arial"/>
        <family val="2"/>
      </rPr>
      <t xml:space="preserve"> les </t>
    </r>
    <r>
      <rPr>
        <b/>
        <sz val="11"/>
        <color rgb="FFCC3300"/>
        <rFont val="Arial"/>
        <family val="2"/>
      </rPr>
      <t>met</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 tantôt en forme de poème , tantôt en ode , tantôt en chansons .</t>
    </r>
  </si>
  <si>
    <r>
      <t xml:space="preserve">Dans la création , il accoucha et </t>
    </r>
    <r>
      <rPr>
        <b/>
        <sz val="11"/>
        <color rgb="FFCC3300"/>
        <rFont val="Arial"/>
        <family val="2"/>
      </rPr>
      <t>mit</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le grand ouvrage , ( le monde ) extension manifeste de lui - même ...</t>
    </r>
  </si>
  <si>
    <r>
      <t xml:space="preserve">J’ appelle imagination la faculté de rendre sensible ce qui est intellectuel , d’ incorporer ce qui est esprit ; en un mot , de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 sans le dénaturer , ce qui est de soi - même invisible .</t>
    </r>
  </si>
  <si>
    <r>
      <t xml:space="preserve">Elle échappait à l’ animadversion publique par le mystère dont elle s’ enveloppait ; mais , quand le hasard faisait </t>
    </r>
    <r>
      <rPr>
        <b/>
        <sz val="11"/>
        <color rgb="FFCC3300"/>
        <rFont val="Arial"/>
        <family val="2"/>
      </rPr>
      <t>mettre</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un procès où les agents de police se trouvaient mêlés de quelque manière , peut - on se représenter quelque chose de plus dégoûtant , de plus perfide et de plus bas , que les disputes qui s’ élevaient entre ces misérables? </t>
    </r>
  </si>
  <si>
    <r>
      <t xml:space="preserve">Madame d’ Aulnay ( c’ était le nom de cette femme ) , qui de temps en temps </t>
    </r>
    <r>
      <rPr>
        <b/>
        <sz val="11"/>
        <color rgb="FFCC3300"/>
        <rFont val="Arial"/>
        <family val="2"/>
      </rPr>
      <t>mettait</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un roman bien moral , une comédie bien fade , avait donc un mari .</t>
    </r>
  </si>
  <si>
    <r>
      <t xml:space="preserve">Un côté de mon caractère , qui n’ eût pu se développer dans une autre liaison et qui se </t>
    </r>
    <r>
      <rPr>
        <b/>
        <sz val="11"/>
        <color rgb="FFCC3300"/>
        <rFont val="Arial"/>
        <family val="2"/>
      </rPr>
      <t>mit</t>
    </r>
    <r>
      <rPr>
        <sz val="11"/>
        <color rgb="FF333333"/>
        <rFont val="Arial"/>
        <family val="2"/>
      </rPr>
      <t xml:space="preserve"> tout à fait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dans celle - ci , c’ est le besoin et l’ envie de protéger , ce qui est habituellement l’ affaire des hommes .</t>
    </r>
  </si>
  <si>
    <r>
      <t xml:space="preserve">J’ imagine l’ extrême étonnement , la stupeur de l’ organisme que vous violez , dont vous </t>
    </r>
    <r>
      <rPr>
        <b/>
        <sz val="11"/>
        <color rgb="FFCC3300"/>
        <rFont val="Arial"/>
        <family val="2"/>
      </rPr>
      <t>mettez</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les palpitants trésors , faisant tout à coup pénétrer jusque dans ses profondeurs les plus retirées , l’ air , la lumière , les forces et le fer , produisant sur cette inconcevable substance vivante qui nous est si étrangère en soi - même , et qui nous constitue , le choc du monde extérieur ... quel coup , et quelle rencontre!</t>
    </r>
  </si>
  <si>
    <r>
      <t xml:space="preserve">Il a cependant fait diminuer , contre lui - même , souvent , la part de la négation et </t>
    </r>
    <r>
      <rPr>
        <b/>
        <sz val="11"/>
        <color rgb="FFCC3300"/>
        <rFont val="Arial"/>
        <family val="2"/>
      </rPr>
      <t>mis</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la revendication positive de la révolte .</t>
    </r>
  </si>
  <si>
    <r>
      <t xml:space="preserve">Ces mouvements sous - jacents , ce tourbillonnement incessant , semblable au mouvement des atomes , que toutes ces grimaces </t>
    </r>
    <r>
      <rPr>
        <b/>
        <sz val="11"/>
        <color rgb="FFCC3300"/>
        <rFont val="Arial"/>
        <family val="2"/>
      </rPr>
      <t>mettent</t>
    </r>
    <r>
      <rPr>
        <sz val="11"/>
        <color rgb="FF333333"/>
        <rFont val="Arial"/>
        <family val="2"/>
      </rPr>
      <t xml:space="preserve"> </t>
    </r>
    <r>
      <rPr>
        <b/>
        <sz val="11"/>
        <color rgb="FFCC3300"/>
        <rFont val="Arial"/>
        <family val="2"/>
      </rPr>
      <t>au</t>
    </r>
    <r>
      <rPr>
        <sz val="11"/>
        <color rgb="FF333333"/>
        <rFont val="Arial"/>
        <family val="2"/>
      </rPr>
      <t xml:space="preserve"> </t>
    </r>
    <r>
      <rPr>
        <b/>
        <sz val="11"/>
        <color rgb="FFCC3300"/>
        <rFont val="Arial"/>
        <family val="2"/>
      </rPr>
      <t>jour</t>
    </r>
    <r>
      <rPr>
        <sz val="11"/>
        <color rgb="FF333333"/>
        <rFont val="Arial"/>
        <family val="2"/>
      </rPr>
      <t xml:space="preserve"> , ne sont eux - mêmes rien d’ autre que de l’ action et ne diffèrent que par leur délicatesse , leur complexité , leur nature - pour employer un mot cher à </t>
    </r>
    <r>
      <rPr>
        <sz val="11"/>
        <color rgb="FF000000"/>
        <rFont val="Calibri"/>
        <family val="2"/>
        <scheme val="minor"/>
      </rPr>
      <t>Dostoievski</t>
    </r>
    <r>
      <rPr>
        <sz val="11"/>
        <color rgb="FF333333"/>
        <rFont val="Arial"/>
        <family val="2"/>
      </rPr>
      <t xml:space="preserve"> - " souterraine" , des grosses actions de premier plan que nous montre un roman de </t>
    </r>
    <r>
      <rPr>
        <sz val="11"/>
        <color rgb="FF000000"/>
        <rFont val="Calibri"/>
        <family val="2"/>
        <scheme val="minor"/>
      </rPr>
      <t>Dos</t>
    </r>
    <r>
      <rPr>
        <sz val="11"/>
        <color rgb="FF333333"/>
        <rFont val="Arial"/>
        <family val="2"/>
      </rPr>
      <t xml:space="preserve"> </t>
    </r>
    <r>
      <rPr>
        <sz val="11"/>
        <color rgb="FF000000"/>
        <rFont val="Calibri"/>
        <family val="2"/>
        <scheme val="minor"/>
      </rPr>
      <t>Passos</t>
    </r>
    <r>
      <rPr>
        <sz val="11"/>
        <color rgb="FF333333"/>
        <rFont val="Arial"/>
        <family val="2"/>
      </rPr>
      <t xml:space="preserve"> ou un film .</t>
    </r>
  </si>
  <si>
    <r>
      <t xml:space="preserve">Si l’ on </t>
    </r>
    <r>
      <rPr>
        <b/>
        <sz val="11"/>
        <color rgb="FFCC3300"/>
        <rFont val="Arial"/>
        <family val="2"/>
      </rPr>
      <t>mettait</t>
    </r>
    <r>
      <rPr>
        <sz val="11"/>
        <color rgb="FF333333"/>
        <rFont val="Arial"/>
        <family val="2"/>
      </rPr>
      <t xml:space="preserve"> </t>
    </r>
    <r>
      <rPr>
        <b/>
        <sz val="11"/>
        <color rgb="FFCC3300"/>
        <rFont val="Arial"/>
        <family val="2"/>
      </rPr>
      <t>aujour</t>
    </r>
    <r>
      <rPr>
        <sz val="11"/>
        <color rgb="FF333333"/>
        <rFont val="Arial"/>
        <family val="2"/>
      </rPr>
      <t xml:space="preserve"> maintenant un bout de deux centimètres , comment le voyageur pourrait - il - - - dans l’ éventualité d’ une confrontation - - - lui faire admettre que c’ était celui - là qu’ il avait reçu de sa main?</t>
    </r>
  </si>
  <si>
    <r>
      <t xml:space="preserve">Il ne fault point ( Duthier ) pour </t>
    </r>
    <r>
      <rPr>
        <b/>
        <sz val="11"/>
        <color rgb="FFFF0000"/>
        <rFont val="Calibri"/>
        <family val="2"/>
        <scheme val="minor"/>
      </rPr>
      <t>mettre</t>
    </r>
    <r>
      <rPr>
        <sz val="11"/>
        <color rgb="FF000000"/>
        <rFont val="Calibri"/>
        <family val="2"/>
        <scheme val="minor"/>
      </rPr>
      <t xml:space="preserve"> </t>
    </r>
    <r>
      <rPr>
        <b/>
        <sz val="11"/>
        <color rgb="FFFF0000"/>
        <rFont val="Calibri"/>
        <family val="2"/>
        <scheme val="minor"/>
      </rPr>
      <t>en</t>
    </r>
    <r>
      <rPr>
        <sz val="11"/>
        <color rgb="FF000000"/>
        <rFont val="Calibri"/>
        <family val="2"/>
        <scheme val="minor"/>
      </rPr>
      <t xml:space="preserve"> </t>
    </r>
    <r>
      <rPr>
        <b/>
        <sz val="11"/>
        <color rgb="FFFF0000"/>
        <rFont val="Calibri"/>
        <family val="2"/>
        <scheme val="minor"/>
      </rPr>
      <t>evidence</t>
    </r>
    <r>
      <rPr>
        <sz val="11"/>
        <color rgb="FF000000"/>
        <rFont val="Calibri"/>
        <family val="2"/>
        <scheme val="minor"/>
      </rPr>
      <t xml:space="preserve"> Tant de belles vertus , qui reluisent en toy , Que je te rende icy l’ honneur que je te doy , Celebrant ton sçavoir , ton sens , et ta prudence .</t>
    </r>
  </si>
  <si>
    <r>
      <t xml:space="preserve">Qui ne voudra croire à ce fermement , Je luy </t>
    </r>
    <r>
      <rPr>
        <b/>
        <sz val="11"/>
        <color rgb="FFFF0000"/>
        <rFont val="Calibri"/>
        <family val="2"/>
        <scheme val="minor"/>
      </rPr>
      <t>mettray</t>
    </r>
    <r>
      <rPr>
        <sz val="11"/>
        <color rgb="FF000000"/>
        <rFont val="Calibri"/>
        <family val="2"/>
        <scheme val="minor"/>
      </rPr>
      <t xml:space="preserve"> un faict </t>
    </r>
    <r>
      <rPr>
        <b/>
        <sz val="11"/>
        <color rgb="FFFF0000"/>
        <rFont val="Calibri"/>
        <family val="2"/>
        <scheme val="minor"/>
      </rPr>
      <t>en</t>
    </r>
    <r>
      <rPr>
        <sz val="11"/>
        <color rgb="FF000000"/>
        <rFont val="Calibri"/>
        <family val="2"/>
        <scheme val="minor"/>
      </rPr>
      <t xml:space="preserve"> </t>
    </r>
    <r>
      <rPr>
        <b/>
        <sz val="11"/>
        <color rgb="FFFF0000"/>
        <rFont val="Calibri"/>
        <family val="2"/>
        <scheme val="minor"/>
      </rPr>
      <t>evidence</t>
    </r>
    <r>
      <rPr>
        <sz val="11"/>
        <color rgb="FF000000"/>
        <rFont val="Calibri"/>
        <family val="2"/>
        <scheme val="minor"/>
      </rPr>
      <t xml:space="preserve"> , Qu’ ilz ne pourront rejecter nullement , ( Au moins s’ ils ont [pour le vray] reverence ) : Joseph disoit , par certaine asseurance , Que le Seigneur , d’ un vouloir prefiny Avoit de luy en ce point diffiny : Pour delivrer Israel de souffrance .</t>
    </r>
  </si>
  <si>
    <r>
      <t xml:space="preserve">Que feray - je pour alleger mon mal? </t>
    </r>
    <r>
      <rPr>
        <sz val="11"/>
        <color rgb="FF000000"/>
        <rFont val="Calibri"/>
        <family val="2"/>
        <scheme val="minor"/>
      </rPr>
      <t xml:space="preserve">Dy - le moy , maintenant que je l’ ay </t>
    </r>
    <r>
      <rPr>
        <b/>
        <sz val="11"/>
        <color rgb="FFCC3300"/>
        <rFont val="Calibri"/>
        <family val="2"/>
        <scheme val="minor"/>
      </rPr>
      <t>mis</t>
    </r>
    <r>
      <rPr>
        <sz val="11"/>
        <color rgb="FF000000"/>
        <rFont val="Calibri"/>
        <family val="2"/>
        <scheme val="minor"/>
      </rPr>
      <t xml:space="preserve"> </t>
    </r>
    <r>
      <rPr>
        <b/>
        <sz val="11"/>
        <color rgb="FFCC3300"/>
        <rFont val="Calibri"/>
        <family val="2"/>
        <scheme val="minor"/>
      </rPr>
      <t>en</t>
    </r>
    <r>
      <rPr>
        <sz val="11"/>
        <color rgb="FF000000"/>
        <rFont val="Calibri"/>
        <family val="2"/>
        <scheme val="minor"/>
      </rPr>
      <t xml:space="preserve"> </t>
    </r>
    <r>
      <rPr>
        <b/>
        <sz val="11"/>
        <color rgb="FFCC3300"/>
        <rFont val="Calibri"/>
        <family val="2"/>
        <scheme val="minor"/>
      </rPr>
      <t>evidence</t>
    </r>
    <r>
      <rPr>
        <sz val="11"/>
        <color rgb="FF000000"/>
        <rFont val="Calibri"/>
        <family val="2"/>
        <scheme val="minor"/>
      </rPr>
      <t xml:space="preserve"> .</t>
    </r>
  </si>
  <si>
    <r>
      <t xml:space="preserve">oui , s’ il ne peut avoir plus de place en mon âme , si le don de mon coeur ne couronne sa flamme , au moins dois - je ce prix à ce qu’ il fait pour moi , de n’ en choisir point d’ autre au mépris de sa foi , et de faire à mes voeux autant de violence que j’ en fais aux desirs qu’ il </t>
    </r>
    <r>
      <rPr>
        <b/>
        <sz val="11"/>
        <color rgb="FFCC3300"/>
        <rFont val="Arial"/>
        <family val="2"/>
      </rPr>
      <t>met</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t>
    </r>
  </si>
  <si>
    <r>
      <t xml:space="preserve">Il est vray que </t>
    </r>
    <r>
      <rPr>
        <sz val="11"/>
        <color rgb="FF000000"/>
        <rFont val="Calibri"/>
        <family val="2"/>
        <scheme val="minor"/>
      </rPr>
      <t>Calvin</t>
    </r>
    <r>
      <rPr>
        <sz val="11"/>
        <color rgb="FF333333"/>
        <rFont val="Arial"/>
        <family val="2"/>
      </rPr>
      <t xml:space="preserve"> avoit tort de se moquer de ce pauvre ministre desfroqué , et </t>
    </r>
    <r>
      <rPr>
        <b/>
        <sz val="11"/>
        <color rgb="FFCC3300"/>
        <rFont val="Arial"/>
        <family val="2"/>
      </rPr>
      <t>mettre</t>
    </r>
    <r>
      <rPr>
        <sz val="11"/>
        <color rgb="FF333333"/>
        <rFont val="Arial"/>
        <family val="2"/>
      </rPr>
      <t xml:space="preserve"> ses soloecismes </t>
    </r>
    <r>
      <rPr>
        <b/>
        <sz val="11"/>
        <color rgb="FFCC3300"/>
        <rFont val="Arial"/>
        <family val="2"/>
      </rPr>
      <t>en</t>
    </r>
    <r>
      <rPr>
        <sz val="11"/>
        <color rgb="FF333333"/>
        <rFont val="Arial"/>
        <family val="2"/>
      </rPr>
      <t xml:space="preserve"> </t>
    </r>
    <r>
      <rPr>
        <b/>
        <sz val="11"/>
        <color rgb="FFCC3300"/>
        <rFont val="Arial"/>
        <family val="2"/>
      </rPr>
      <t>evidence</t>
    </r>
    <r>
      <rPr>
        <sz val="11"/>
        <color rgb="FF333333"/>
        <rFont val="Arial"/>
        <family val="2"/>
      </rPr>
      <t xml:space="preserve"> , puis qu’ il en faisoit luy - mesmes d’ aussi grossiers et impertinens : </t>
    </r>
  </si>
  <si>
    <r>
      <t xml:space="preserve">Cependant </t>
    </r>
    <r>
      <rPr>
        <sz val="11"/>
        <color rgb="FF000000"/>
        <rFont val="Calibri"/>
        <family val="2"/>
        <scheme val="minor"/>
      </rPr>
      <t>Marius</t>
    </r>
    <r>
      <rPr>
        <sz val="11"/>
        <color rgb="FF333333"/>
        <rFont val="Arial"/>
        <family val="2"/>
      </rPr>
      <t xml:space="preserve"> , à peine officier subalterne , n’ avoit encore fait aucun exploit , il n’ avoit </t>
    </r>
    <r>
      <rPr>
        <b/>
        <sz val="11"/>
        <color rgb="FFCC3300"/>
        <rFont val="Arial"/>
        <family val="2"/>
      </rPr>
      <t>mis</t>
    </r>
    <r>
      <rPr>
        <sz val="11"/>
        <color rgb="FF333333"/>
        <rFont val="Arial"/>
        <family val="2"/>
      </rPr>
      <t xml:space="preserve"> encore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aucune qualité qui le rendît digne dès - lors aux yeux des hommes ordinaires d’ être le successeur de </t>
    </r>
    <r>
      <rPr>
        <sz val="11"/>
        <color rgb="FF000000"/>
        <rFont val="Calibri"/>
        <family val="2"/>
        <scheme val="minor"/>
      </rPr>
      <t>Scipion</t>
    </r>
    <r>
      <rPr>
        <sz val="11"/>
        <color rgb="FF333333"/>
        <rFont val="Arial"/>
        <family val="2"/>
      </rPr>
      <t xml:space="preserve"> .</t>
    </r>
  </si>
  <si>
    <r>
      <t xml:space="preserve">L’ inefficacité d’ une invention barbare , qui tend en vain à arracher la vérité au moyen des instrumens horribles que l’ ingénieuse cruauté prépare à cet effet , a si souvent été </t>
    </r>
    <r>
      <rPr>
        <b/>
        <sz val="11"/>
        <color rgb="FFCC3300"/>
        <rFont val="Arial"/>
        <family val="2"/>
      </rPr>
      <t>mise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par les plus savans écrivains , que les réflexions que je pourrois ajouter à leurs argumens seroient tout - à - fait superflues ; </t>
    </r>
  </si>
  <si>
    <r>
      <t xml:space="preserve">Tout ce langage , m’ a - t - elle dit , ne servoit qu’ à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ma prévention en faveur d’ un certain homme .</t>
    </r>
  </si>
  <si>
    <r>
      <t xml:space="preserve">C’ est que , dit - il , c’ est un homme qui , ayant toujours vécu dans le pays étranger , n’ est pas connu ici ; c’ est qu’ il a une réputation usurpée ; que quantité de gens le croient digne du ministère : il faut les détromper , le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 et faire voir ce que c’ est que le baron de </t>
    </r>
    <r>
      <rPr>
        <sz val="11"/>
        <color rgb="FF000000"/>
        <rFont val="Calibri"/>
        <family val="2"/>
        <scheme val="minor"/>
      </rPr>
      <t>Breteuil</t>
    </r>
    <r>
      <rPr>
        <sz val="11"/>
        <color rgb="FF333333"/>
        <rFont val="Arial"/>
        <family val="2"/>
      </rPr>
      <t xml:space="preserve"> .</t>
    </r>
  </si>
  <si>
    <r>
      <t xml:space="preserve">Dans les places de commerce au contraire , l’ intérêt se régleroit toujours bien et de lui - même , parce que c’ est - là que les offres des prêteurs et les demandes des emprunteurs </t>
    </r>
    <r>
      <rPr>
        <b/>
        <sz val="11"/>
        <color rgb="FFCC3300"/>
        <rFont val="Arial"/>
        <family val="2"/>
      </rPr>
      <t>mettent</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la proportion où est l’ argent à prêter avec l’ argent à emprunter .</t>
    </r>
  </si>
  <si>
    <r>
      <t xml:space="preserve">Il n’ y a peut - être pas une grande maison de ce temps - là qui ne puisse se glorifier d’ avoir poussé en avant et </t>
    </r>
    <r>
      <rPr>
        <b/>
        <sz val="11"/>
        <color rgb="FFCC3300"/>
        <rFont val="Arial"/>
        <family val="2"/>
      </rPr>
      <t>mis</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 quelque homme des familles du peuple , ou de la simple noblesse , qui est devenu célèbre dans les arts , dans les lettres , dans l’ église ou dans les armes , par leur moyen .</t>
    </r>
  </si>
  <si>
    <r>
      <t xml:space="preserve">Dans les tems où ces véritez principales n’ ont pas encore été </t>
    </r>
    <r>
      <rPr>
        <b/>
        <sz val="11"/>
        <color rgb="FFCC3300"/>
        <rFont val="Arial"/>
        <family val="2"/>
      </rPr>
      <t>mises</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 les sçavans au lieu de partir de ce point - là pour aller faire de nouvelles découvertes , perdent le temps à se combattre l’ un l’ autre .</t>
    </r>
  </si>
  <si>
    <r>
      <t xml:space="preserve">Sans doute , tout ce qui est beau doit faire naître des sentiments généreux , et ces sentiments excitent à la vertu ; mais , dès qu’ on a pour objet de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un précepte de morale , la libre impression que produisent les chefs - d’ œuvre de l’ art est nécessairement détruite ; car le but , quel qu’ il soit , quand il est connu , borne et gêne l’ imagination .</t>
    </r>
  </si>
  <si>
    <r>
      <t xml:space="preserve">Je me glissai dans la foule , composée en grande partie de jeunes gens qui venaient se munir de cartes de visites satinées , gaufrées , dorées , où l’ art du graveur s’ efforce de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tant de noms dévolus à l’ obscurité : quelques provinciaux achetaient du papier de couleur à vignettes , dont les petits - maîtres des départemens font encore une grande consommation .</t>
    </r>
  </si>
  <si>
    <r>
      <t xml:space="preserve">La population humaine est un phénomène en marche ; c’ est le fait </t>
    </r>
    <r>
      <rPr>
        <b/>
        <sz val="11"/>
        <color rgb="FFCC3300"/>
        <rFont val="Arial"/>
        <family val="2"/>
      </rPr>
      <t>mis</t>
    </r>
    <r>
      <rPr>
        <sz val="11"/>
        <color rgb="FF333333"/>
        <rFont val="Arial"/>
        <family val="2"/>
      </rPr>
      <t xml:space="preserve"> pleinement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 lorsque , par - dessus les statistiques particulières des états , on considère l’ ensemble de sa distribution sur le globe .</t>
    </r>
  </si>
  <si>
    <r>
      <t xml:space="preserve">Bérulle ne doit à son entourage que d’ illustres exemples de sainteté ; pour le reste , peut - être ne dépend - il de personne , non pas même de la société mystique dans laquelle il aura vite achevé de prendre conscience de lui - même , et qui aura contribué à le </t>
    </r>
    <r>
      <rPr>
        <b/>
        <sz val="11"/>
        <color rgb="FFCC3300"/>
        <rFont val="Arial"/>
        <family val="2"/>
      </rPr>
      <t>mettre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t>
    </r>
  </si>
  <si>
    <r>
      <t xml:space="preserve">Ainsi en est - il chez les fleurs où une même sagesse , </t>
    </r>
    <r>
      <rPr>
        <b/>
        <sz val="11"/>
        <color rgb="FFCC3300"/>
        <rFont val="Arial"/>
        <family val="2"/>
      </rPr>
      <t>mise</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par </t>
    </r>
    <r>
      <rPr>
        <sz val="11"/>
        <color rgb="FF000000"/>
        <rFont val="Calibri"/>
        <family val="2"/>
        <scheme val="minor"/>
      </rPr>
      <t>Darwin</t>
    </r>
    <r>
      <rPr>
        <sz val="11"/>
        <color rgb="FF333333"/>
        <rFont val="Arial"/>
        <family val="2"/>
      </rPr>
      <t xml:space="preserve"> , règle les modes de fécondation en les opposant successivement les uns aux autres .</t>
    </r>
  </si>
  <si>
    <r>
      <t xml:space="preserve">Le point </t>
    </r>
    <r>
      <rPr>
        <b/>
        <sz val="11"/>
        <color rgb="FFCC3300"/>
        <rFont val="Arial"/>
        <family val="2"/>
      </rPr>
      <t>mis</t>
    </r>
    <r>
      <rPr>
        <sz val="11"/>
        <color rgb="FF333333"/>
        <rFont val="Arial"/>
        <family val="2"/>
      </rPr>
      <t xml:space="preserve"> </t>
    </r>
    <r>
      <rPr>
        <b/>
        <sz val="11"/>
        <color rgb="FFCC3300"/>
        <rFont val="Arial"/>
        <family val="2"/>
      </rPr>
      <t>en</t>
    </r>
    <r>
      <rPr>
        <sz val="11"/>
        <color rgb="FF333333"/>
        <rFont val="Arial"/>
        <family val="2"/>
      </rPr>
      <t xml:space="preserve"> </t>
    </r>
    <r>
      <rPr>
        <b/>
        <sz val="11"/>
        <color rgb="FFCC3300"/>
        <rFont val="Arial"/>
        <family val="2"/>
      </rPr>
      <t>évidence</t>
    </r>
    <r>
      <rPr>
        <sz val="11"/>
        <color rgb="FF333333"/>
        <rFont val="Arial"/>
        <family val="2"/>
      </rPr>
      <t xml:space="preserve"> est l’ élévation du </t>
    </r>
    <r>
      <rPr>
        <i/>
        <sz val="11"/>
        <color rgb="FF333333"/>
        <rFont val="Arial"/>
        <family val="2"/>
      </rPr>
      <t>trend résultant ,</t>
    </r>
    <r>
      <rPr>
        <sz val="11"/>
        <color rgb="FF333333"/>
        <rFont val="Arial"/>
        <family val="2"/>
      </rPr>
      <t xml:space="preserve"> c’ est - à - dire des valeurs successives en moyenne du produit réel pendant une période contenant plusieurs cycles .</t>
    </r>
  </si>
  <si>
    <r>
      <t xml:space="preserve">Une famille dont il ne savait rien avait vécu là . </t>
    </r>
    <r>
      <rPr>
        <sz val="11"/>
        <color rgb="FF000000"/>
        <rFont val="Calibri"/>
        <family val="2"/>
        <scheme val="minor"/>
      </rPr>
      <t xml:space="preserve">Il avait trouvé , au fond d’ un tiroir , les lettres un peu guindées écrites en 1865 par un fils étudiant à Paris : "mon cher père , ma chère mère" ... depuis quelque dix - huit ans qu’ il vit dans des " meublés" , sordides ou fastueux selon les époques , il a souvent découvert des indices qui par contraste </t>
    </r>
    <r>
      <rPr>
        <b/>
        <sz val="11"/>
        <color rgb="FFCC3300"/>
        <rFont val="Calibri"/>
        <family val="2"/>
        <scheme val="minor"/>
      </rPr>
      <t>mettent</t>
    </r>
    <r>
      <rPr>
        <sz val="11"/>
        <color rgb="FF000000"/>
        <rFont val="Calibri"/>
        <family val="2"/>
        <scheme val="minor"/>
      </rPr>
      <t xml:space="preserve"> </t>
    </r>
    <r>
      <rPr>
        <b/>
        <sz val="11"/>
        <color rgb="FFCC3300"/>
        <rFont val="Calibri"/>
        <family val="2"/>
        <scheme val="minor"/>
      </rPr>
      <t>en</t>
    </r>
    <r>
      <rPr>
        <sz val="11"/>
        <color rgb="FF000000"/>
        <rFont val="Calibri"/>
        <family val="2"/>
        <scheme val="minor"/>
      </rPr>
      <t xml:space="preserve"> </t>
    </r>
    <r>
      <rPr>
        <b/>
        <sz val="11"/>
        <color rgb="FFCC3300"/>
        <rFont val="Calibri"/>
        <family val="2"/>
        <scheme val="minor"/>
      </rPr>
      <t>évidence</t>
    </r>
    <r>
      <rPr>
        <sz val="11"/>
        <color rgb="FF000000"/>
        <rFont val="Calibri"/>
        <family val="2"/>
        <scheme val="minor"/>
      </rPr>
      <t xml:space="preserve"> sa condition de perpétuel passager : même au coeur des grandes villes il est toujours cet hôte d’ une île en apparence déserte , qui sursaute en découvrant les traces des vrais propriétaires du lieu .</t>
    </r>
  </si>
  <si>
    <r>
      <t xml:space="preserve">Mais est - ce raison que , si particulier en usage , je pretende me </t>
    </r>
    <r>
      <rPr>
        <b/>
        <sz val="11"/>
        <color rgb="FFCC3300"/>
        <rFont val="Arial"/>
        <family val="2"/>
      </rPr>
      <t>rendre</t>
    </r>
    <r>
      <rPr>
        <sz val="11"/>
        <color rgb="FF333333"/>
        <rFont val="Arial"/>
        <family val="2"/>
      </rPr>
      <t xml:space="preserve"> </t>
    </r>
    <r>
      <rPr>
        <b/>
        <sz val="11"/>
        <color rgb="FFCC3300"/>
        <rFont val="Arial"/>
        <family val="2"/>
      </rPr>
      <t>public</t>
    </r>
    <r>
      <rPr>
        <sz val="11"/>
        <color rgb="FF333333"/>
        <rFont val="Arial"/>
        <family val="2"/>
      </rPr>
      <t xml:space="preserve"> en cognoissance?</t>
    </r>
  </si>
  <si>
    <r>
      <t xml:space="preserve">J’ avais pris la précaution de protester dans une préface contre toutes ces interprétations , que quelque connaissance que j’ ai des hommes m’ avait fait prévoir , jusques à hésiter quelque temps si je devais </t>
    </r>
    <r>
      <rPr>
        <b/>
        <sz val="11"/>
        <color rgb="FFC00000"/>
        <rFont val="Calibri"/>
        <family val="2"/>
        <scheme val="minor"/>
      </rPr>
      <t>rendre</t>
    </r>
    <r>
      <rPr>
        <sz val="11"/>
        <color rgb="FF000000"/>
        <rFont val="Calibri"/>
        <family val="2"/>
        <scheme val="minor"/>
      </rPr>
      <t xml:space="preserve"> mon livre </t>
    </r>
    <r>
      <rPr>
        <b/>
        <sz val="11"/>
        <color rgb="FFC00000"/>
        <rFont val="Calibri"/>
        <family val="2"/>
        <scheme val="minor"/>
      </rPr>
      <t>public</t>
    </r>
    <r>
      <rPr>
        <sz val="11"/>
        <color rgb="FF000000"/>
        <rFont val="Calibri"/>
        <family val="2"/>
        <scheme val="minor"/>
      </rPr>
      <t xml:space="preserve"> , et à balancer entre le désir d’ être utile à ma patrie par mes écrits , et la crainte de fournir à quelques - uns de quoi exercer leur malignité ; mais puisque j’ ai eu la faiblesse de publier ces Caractères , quelle digue élèverai - je contre ce déluge d’ explications qui inonde la ville , et qui bientôt va gagner la cour?</t>
    </r>
  </si>
  <si>
    <r>
      <t xml:space="preserve">Par exemple , montrez - lui tout ce que vous avez fait pour éviter cette extrémité ; paraissez - lui en être affligé ; parlez devant lui avec d’ autres personnes du malheur de ceux qui manquent de raison et d’ honneur jusqu’ à se faire châtier ; retrancher les marques d’ amitié ordinaires , jusqu’ à ce que vous voyiez qu’ il ait besoin de consolation ; </t>
    </r>
    <r>
      <rPr>
        <b/>
        <sz val="11"/>
        <color rgb="FFCC3300"/>
        <rFont val="Arial"/>
        <family val="2"/>
      </rPr>
      <t>rendez</t>
    </r>
    <r>
      <rPr>
        <sz val="11"/>
        <color rgb="FF333333"/>
        <rFont val="Arial"/>
        <family val="2"/>
      </rPr>
      <t xml:space="preserve"> ce châtiment </t>
    </r>
    <r>
      <rPr>
        <b/>
        <sz val="11"/>
        <color rgb="FFCC3300"/>
        <rFont val="Arial"/>
        <family val="2"/>
      </rPr>
      <t>public</t>
    </r>
    <r>
      <rPr>
        <sz val="11"/>
        <color rgb="FF333333"/>
        <rFont val="Arial"/>
        <family val="2"/>
      </rPr>
      <t xml:space="preserve"> ou secret , selon que vous jugerez qu’ il sera plus utile à l’ enfant , ou de lui causer une grande honte , ou de lui montrer qu’ on la lui épargne ; </t>
    </r>
  </si>
  <si>
    <r>
      <t xml:space="preserve">Quoi qu’ il en soit , les trois jésuites ci - dessus nommés dans le premier jugement , paroissant dignes du plus grand supplice , suivant ce qui y est rapporté , il est encore plus prudent de ne pas </t>
    </r>
    <r>
      <rPr>
        <b/>
        <sz val="11"/>
        <color rgb="FFCC3300"/>
        <rFont val="Arial"/>
        <family val="2"/>
      </rPr>
      <t>rendrepublique</t>
    </r>
    <r>
      <rPr>
        <sz val="11"/>
        <color rgb="FF333333"/>
        <rFont val="Arial"/>
        <family val="2"/>
      </rPr>
      <t xml:space="preserve"> ici leur exécution , si on n’ a pas envie de prendre un parti sur tous les jésuites de </t>
    </r>
    <r>
      <rPr>
        <sz val="11"/>
        <color rgb="FF000000"/>
        <rFont val="Calibri"/>
        <family val="2"/>
        <scheme val="minor"/>
      </rPr>
      <t>France</t>
    </r>
    <r>
      <rPr>
        <sz val="11"/>
        <color rgb="FF333333"/>
        <rFont val="Arial"/>
        <family val="2"/>
      </rPr>
      <t xml:space="preserve"> , attendu la malignité de leurs ennemis et l’ indisposition générale du public contre eux , qui les exposeroient à des insultes peut - être indécentes ; il y en a trois ou quatre qui prêcheront à l’ ordinaire dans des églises de Paris , ce qu’ on ne croyoit pas .</t>
    </r>
  </si>
  <si>
    <r>
      <t xml:space="preserve">Ne me retenez pas davantage ; laissez - moi sortir d’ une maison où ma vertu est alarmée , ou bien je vais par mes cris attirer ici tout le voisinage , et </t>
    </r>
    <r>
      <rPr>
        <b/>
        <sz val="11"/>
        <color rgb="FFCC3300"/>
        <rFont val="Arial"/>
        <family val="2"/>
      </rPr>
      <t>rendre</t>
    </r>
    <r>
      <rPr>
        <sz val="11"/>
        <color rgb="FF333333"/>
        <rFont val="Arial"/>
        <family val="2"/>
      </rPr>
      <t xml:space="preserve"> votre audace </t>
    </r>
    <r>
      <rPr>
        <b/>
        <sz val="11"/>
        <color rgb="FFCC3300"/>
        <rFont val="Arial"/>
        <family val="2"/>
      </rPr>
      <t>publique</t>
    </r>
    <r>
      <rPr>
        <sz val="11"/>
        <color rgb="FF333333"/>
        <rFont val="Arial"/>
        <family val="2"/>
      </rPr>
      <t xml:space="preserve"> .</t>
    </r>
  </si>
  <si>
    <r>
      <t xml:space="preserve">Je sais , lui dit - il , que je suis perdu si vous faites le moindre éclat ; mais soyez assurée que votre vengeance ne vous rendra que plus malheureuse ; puisque vous dédaignez la prudence de mes conseils , si vous laissez le moins du monde soupçonner ce qui s’ est passé entre nous , je </t>
    </r>
    <r>
      <rPr>
        <b/>
        <sz val="11"/>
        <color rgb="FFCC3300"/>
        <rFont val="Arial"/>
        <family val="2"/>
      </rPr>
      <t>rendrai</t>
    </r>
    <r>
      <rPr>
        <sz val="11"/>
        <color rgb="FF333333"/>
        <rFont val="Arial"/>
        <family val="2"/>
      </rPr>
      <t xml:space="preserve"> </t>
    </r>
    <r>
      <rPr>
        <b/>
        <sz val="11"/>
        <color rgb="FFCC3300"/>
        <rFont val="Arial"/>
        <family val="2"/>
      </rPr>
      <t>publique</t>
    </r>
    <r>
      <rPr>
        <sz val="11"/>
        <color rgb="FF333333"/>
        <rFont val="Arial"/>
        <family val="2"/>
      </rPr>
      <t xml:space="preserve"> toute l’ histoire de votre vie .</t>
    </r>
  </si>
  <si>
    <r>
      <t xml:space="preserve">Jamais , je dois l’ avouer , triomphe ne fut plus complet que le sien ; non - seulement je convins , après l’ avoir lue , que cette lettre méritait les honneurs du portefeuille , mais je le priai instamment de me permettre d’ en prendre copie et de la </t>
    </r>
    <r>
      <rPr>
        <b/>
        <sz val="11"/>
        <color rgb="FFCC3300"/>
        <rFont val="Arial"/>
        <family val="2"/>
      </rPr>
      <t>rendre</t>
    </r>
    <r>
      <rPr>
        <sz val="11"/>
        <color rgb="FF333333"/>
        <rFont val="Arial"/>
        <family val="2"/>
      </rPr>
      <t xml:space="preserve"> </t>
    </r>
    <r>
      <rPr>
        <b/>
        <sz val="11"/>
        <color rgb="FFCC3300"/>
        <rFont val="Arial"/>
        <family val="2"/>
      </rPr>
      <t>publique</t>
    </r>
    <r>
      <rPr>
        <sz val="11"/>
        <color rgb="FF333333"/>
        <rFont val="Arial"/>
        <family val="2"/>
      </rPr>
      <t xml:space="preserve"> .</t>
    </r>
  </si>
  <si>
    <r>
      <t xml:space="preserve">dans la religion primitive ou patriarcale , qui formoit le culte des premières familles , tout étoit domestique ; le ministère ou sacerdoce étoit uni à la paternité ; les fidèles étoient la famille , et </t>
    </r>
    <r>
      <rPr>
        <sz val="11"/>
        <color rgb="FF000000"/>
        <rFont val="Calibri"/>
        <family val="2"/>
        <scheme val="minor"/>
      </rPr>
      <t>Dieu</t>
    </r>
    <r>
      <rPr>
        <sz val="11"/>
        <color rgb="FF333333"/>
        <rFont val="Arial"/>
        <family val="2"/>
      </rPr>
      <t xml:space="preserve"> lui - même , pouvoir suprême , ne vouloit pas être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au dehors , et représenté sous des figures ou images </t>
    </r>
    <r>
      <rPr>
        <i/>
        <sz val="11"/>
        <color rgb="FF333333"/>
        <rFont val="Arial"/>
        <family val="2"/>
      </rPr>
      <t>taillées</t>
    </r>
    <r>
      <rPr>
        <sz val="11"/>
        <color rgb="FF333333"/>
        <rFont val="Arial"/>
        <family val="2"/>
      </rPr>
      <t xml:space="preserve"> , comme il le dit lui - même dans le décalogue .</t>
    </r>
    <r>
      <rPr>
        <sz val="11"/>
        <color rgb="FF000000"/>
        <rFont val="Calibri"/>
        <family val="2"/>
        <scheme val="minor"/>
      </rPr>
      <t xml:space="preserve"> </t>
    </r>
  </si>
  <si>
    <r>
      <t xml:space="preserve">Indépendamment de son but pratique quant à l’ armement de nos troupes , la visite était envisagée par les </t>
    </r>
    <r>
      <rPr>
        <sz val="11"/>
        <color rgb="FF000000"/>
        <rFont val="Calibri"/>
        <family val="2"/>
        <scheme val="minor"/>
      </rPr>
      <t>États</t>
    </r>
    <r>
      <rPr>
        <sz val="11"/>
        <color rgb="FF333333"/>
        <rFont val="Arial"/>
        <family val="2"/>
      </rPr>
      <t xml:space="preserve"> - Unis comme l’ occasion de manifester leur politique à l’ égard de la </t>
    </r>
    <r>
      <rPr>
        <sz val="11"/>
        <color rgb="FF000000"/>
        <rFont val="Calibri"/>
        <family val="2"/>
        <scheme val="minor"/>
      </rPr>
      <t>France</t>
    </r>
    <r>
      <rPr>
        <sz val="11"/>
        <color rgb="FF333333"/>
        <rFont val="Arial"/>
        <family val="2"/>
      </rPr>
      <t xml:space="preserve"> , d’ affirmer , qu’ en traitant d’ affaires militaires avec l’ un de nos chefs , ils se refusaient à admettre que nous eussions un gouvernement , de </t>
    </r>
    <r>
      <rPr>
        <b/>
        <sz val="11"/>
        <color rgb="FFCC3300"/>
        <rFont val="Arial"/>
        <family val="2"/>
      </rPr>
      <t>rendre</t>
    </r>
    <r>
      <rPr>
        <sz val="11"/>
        <color rgb="FF333333"/>
        <rFont val="Arial"/>
        <family val="2"/>
      </rPr>
      <t xml:space="preserve"> </t>
    </r>
    <r>
      <rPr>
        <b/>
        <sz val="11"/>
        <color rgb="FFCC3300"/>
        <rFont val="Arial"/>
        <family val="2"/>
      </rPr>
      <t>public</t>
    </r>
    <r>
      <rPr>
        <sz val="11"/>
        <color rgb="FF333333"/>
        <rFont val="Arial"/>
        <family val="2"/>
      </rPr>
      <t xml:space="preserve"> le soutien qu’ ils continuaient d’ accorder au général français choisi par eux pour l’ </t>
    </r>
    <r>
      <rPr>
        <sz val="11"/>
        <color rgb="FF000000"/>
        <rFont val="Calibri"/>
        <family val="2"/>
        <scheme val="minor"/>
      </rPr>
      <t>Afrique</t>
    </r>
    <r>
      <rPr>
        <sz val="11"/>
        <color rgb="FF333333"/>
        <rFont val="Arial"/>
        <family val="2"/>
      </rPr>
      <t xml:space="preserve"> du nord , enfin de bâtir celui - ci dans l’ opinion américaine .</t>
    </r>
  </si>
  <si>
    <r>
      <t xml:space="preserve">Quant à ce que je suis personnellement , c’ est un sujet , monsieur , dont je n’ aime pas beaucoup à parler , mais enfin , vous l’ avez peut - être appris , un article assez retentissant du </t>
    </r>
    <r>
      <rPr>
        <i/>
        <sz val="11"/>
        <color rgb="FF333333"/>
        <rFont val="Arial"/>
        <family val="2"/>
      </rPr>
      <t>times</t>
    </r>
    <r>
      <rPr>
        <sz val="11"/>
        <color rgb="FF333333"/>
        <rFont val="Arial"/>
        <family val="2"/>
      </rPr>
      <t xml:space="preserve"> y a fait allusion , l’ empereur d’ </t>
    </r>
    <r>
      <rPr>
        <sz val="11"/>
        <color rgb="FF000000"/>
        <rFont val="Calibri"/>
        <family val="2"/>
        <scheme val="minor"/>
      </rPr>
      <t>Autriche</t>
    </r>
    <r>
      <rPr>
        <sz val="11"/>
        <color rgb="FF333333"/>
        <rFont val="Arial"/>
        <family val="2"/>
      </rPr>
      <t xml:space="preserve"> , qui m’ a toujours honoré de sa bienveillance et veut bien entretenir avec moi des relations de cousinage , a déclaré naguère dans un entretien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que si </t>
    </r>
    <r>
      <rPr>
        <sz val="11"/>
        <color rgb="FF000000"/>
        <rFont val="Calibri"/>
        <family val="2"/>
        <scheme val="minor"/>
      </rPr>
      <t>M</t>
    </r>
    <r>
      <rPr>
        <sz val="11"/>
        <color rgb="FF333333"/>
        <rFont val="Arial"/>
        <family val="2"/>
      </rPr>
      <t xml:space="preserve"> . </t>
    </r>
    <r>
      <rPr>
        <sz val="11"/>
        <color rgb="FF000000"/>
        <rFont val="Calibri"/>
        <family val="2"/>
        <scheme val="minor"/>
      </rPr>
      <t>Le comte De Chambord avait eu auprès de lui un homme possédant aussi à fond que moi les dessous de la politique européenne , il serait aujourd’ hui roi de France .</t>
    </r>
  </si>
  <si>
    <r>
      <t xml:space="preserve">On avait beaucoup craint pour moi chez mes camarades réfractaires , moins à cause de l’ ire persistante du capitaine </t>
    </r>
    <r>
      <rPr>
        <sz val="11"/>
        <color rgb="FF000000"/>
        <rFont val="Calibri"/>
        <family val="2"/>
        <scheme val="minor"/>
      </rPr>
      <t>Bock</t>
    </r>
    <r>
      <rPr>
        <sz val="11"/>
        <color rgb="FF333333"/>
        <rFont val="Arial"/>
        <family val="2"/>
      </rPr>
      <t xml:space="preserve"> , paon blessé dont l’ orgueil suppurait encore , qu’ en raison d’ une note officielle , </t>
    </r>
    <r>
      <rPr>
        <b/>
        <sz val="11"/>
        <color rgb="FFCC3300"/>
        <rFont val="Arial"/>
        <family val="2"/>
      </rPr>
      <t>rendue</t>
    </r>
    <r>
      <rPr>
        <sz val="11"/>
        <color rgb="FF333333"/>
        <rFont val="Arial"/>
        <family val="2"/>
      </rPr>
      <t xml:space="preserve"> </t>
    </r>
    <r>
      <rPr>
        <b/>
        <sz val="11"/>
        <color rgb="FFCC3300"/>
        <rFont val="Arial"/>
        <family val="2"/>
      </rPr>
      <t>publique</t>
    </r>
    <r>
      <rPr>
        <sz val="11"/>
        <color rgb="FF333333"/>
        <rFont val="Arial"/>
        <family val="2"/>
      </rPr>
      <t xml:space="preserve"> presque aussitôt après mon incarcération , où le général </t>
    </r>
    <r>
      <rPr>
        <sz val="11"/>
        <color rgb="FF000000"/>
        <rFont val="Calibri"/>
        <family val="2"/>
        <scheme val="minor"/>
      </rPr>
      <t>Zehler</t>
    </r>
    <r>
      <rPr>
        <sz val="11"/>
        <color rgb="FF333333"/>
        <rFont val="Arial"/>
        <family val="2"/>
      </rPr>
      <t xml:space="preserve"> , commandant la région IX , émettait proprement le regret qu’ on ne m’ eût pas abattu sur - le - champ pour servir d’ exemple .</t>
    </r>
  </si>
  <si>
    <r>
      <t xml:space="preserve">Le 18 avril , le sénatus - consulte qui défère à Bonaparte la majesté impériale arrive trois jours après que l’ acte d’ accusation contre Georges , Moreau et leurs complices a été </t>
    </r>
    <r>
      <rPr>
        <b/>
        <sz val="11"/>
        <color rgb="FFCC3300"/>
        <rFont val="Arial"/>
        <family val="2"/>
      </rPr>
      <t>rendu</t>
    </r>
    <r>
      <rPr>
        <sz val="11"/>
        <color rgb="FF333333"/>
        <rFont val="Arial"/>
        <family val="2"/>
      </rPr>
      <t xml:space="preserve"> </t>
    </r>
    <r>
      <rPr>
        <b/>
        <sz val="11"/>
        <color rgb="FFCC3300"/>
        <rFont val="Arial"/>
        <family val="2"/>
      </rPr>
      <t>public</t>
    </r>
    <r>
      <rPr>
        <sz val="11"/>
        <color rgb="FF333333"/>
        <rFont val="Arial"/>
        <family val="2"/>
      </rPr>
      <t xml:space="preserve"> .</t>
    </r>
  </si>
  <si>
    <r>
      <t xml:space="preserve">Or chascun s’ avo"uoit pour tel , jusques à ce que le sieur de </t>
    </r>
    <r>
      <rPr>
        <sz val="11"/>
        <color rgb="FF000000"/>
        <rFont val="Calibri"/>
        <family val="2"/>
        <scheme val="minor"/>
      </rPr>
      <t>Fleur</t>
    </r>
    <r>
      <rPr>
        <sz val="11"/>
        <color rgb="FF333333"/>
        <rFont val="Arial"/>
        <family val="2"/>
      </rPr>
      <t xml:space="preserve"> - </t>
    </r>
    <r>
      <rPr>
        <sz val="11"/>
        <color rgb="FF000000"/>
        <rFont val="Calibri"/>
        <family val="2"/>
        <scheme val="minor"/>
      </rPr>
      <t>D’ Amour</t>
    </r>
    <r>
      <rPr>
        <sz val="11"/>
        <color rgb="FF333333"/>
        <rFont val="Arial"/>
        <family val="2"/>
      </rPr>
      <t xml:space="preserve"> , dit : foy de dormeur ( madame ) je suis d’ avis , suivant vostre intention , que ceste question se vuide , m’ asseurant que ce sera à mon advantage et profit : car je fay force sur le mot de mieux , et dy que j’ ay mieux dormy que aucun , non pour avoir reposé plus long temps en sommeil , mais pour avoir en dormant fait double proffit , l’ un au corps , l’ autre à l’ ame : d’ autant que pendant que le corps reposoit , l’ esprit jouyssoit de sa vraye pasture , qui est doctrine , perception et </t>
    </r>
    <r>
      <rPr>
        <b/>
        <sz val="11"/>
        <color rgb="FFCC3300"/>
        <rFont val="Arial"/>
        <family val="2"/>
      </rPr>
      <t>revelation</t>
    </r>
    <r>
      <rPr>
        <sz val="11"/>
        <color rgb="FF333333"/>
        <rFont val="Arial"/>
        <family val="2"/>
      </rPr>
      <t xml:space="preserve"> des choses incongnues , songeant une chose si mistique , qu’ il y auroit bien dequoy empescher tous les plus spirituels </t>
    </r>
    <r>
      <rPr>
        <sz val="11"/>
        <color rgb="FF000000"/>
        <rFont val="Calibri"/>
        <family val="2"/>
        <scheme val="minor"/>
      </rPr>
      <t>Saphnatopanes</t>
    </r>
    <r>
      <rPr>
        <sz val="11"/>
        <color rgb="FF333333"/>
        <rFont val="Arial"/>
        <family val="2"/>
      </rPr>
      <t xml:space="preserve"> , mages , </t>
    </r>
    <r>
      <rPr>
        <sz val="11"/>
        <color rgb="FF000000"/>
        <rFont val="Calibri"/>
        <family val="2"/>
        <scheme val="minor"/>
      </rPr>
      <t>Bracmanes</t>
    </r>
    <r>
      <rPr>
        <sz val="11"/>
        <color rgb="FF333333"/>
        <rFont val="Arial"/>
        <family val="2"/>
      </rPr>
      <t xml:space="preserve"> et </t>
    </r>
    <r>
      <rPr>
        <sz val="11"/>
        <color rgb="FF000000"/>
        <rFont val="Calibri"/>
        <family val="2"/>
        <scheme val="minor"/>
      </rPr>
      <t>Massorets</t>
    </r>
    <r>
      <rPr>
        <sz val="11"/>
        <color rgb="FF333333"/>
        <rFont val="Arial"/>
        <family val="2"/>
      </rPr>
      <t xml:space="preserve"> .</t>
    </r>
  </si>
  <si>
    <r>
      <t xml:space="preserve">Ceux - là font encore pis , qui reservent la </t>
    </r>
    <r>
      <rPr>
        <b/>
        <sz val="11"/>
        <color rgb="FFCC3300"/>
        <rFont val="Arial"/>
        <family val="2"/>
      </rPr>
      <t>revelation</t>
    </r>
    <r>
      <rPr>
        <sz val="11"/>
        <color rgb="FF333333"/>
        <rFont val="Arial"/>
        <family val="2"/>
      </rPr>
      <t xml:space="preserve"> de quelque haineuse volanté envers le proche à leur dernière volonté , l’ ayants cachée pendant la vie ; et monstrent avoir peu de soin du propre honneur , irritans l’ offencé à l’ encontre de leur memoire , et moins de leur conscience , n’ ayants pour le respect de la mort mesme sceu faire mourir leur maltalent , et en estendant la vie outre la leur .</t>
    </r>
  </si>
  <si>
    <r>
      <t xml:space="preserve">il suffit de dire qu’ il raisonne sur ce principe fondamental et sur cette clef assûrée pour entendre bien l’ ecriture , </t>
    </r>
    <r>
      <rPr>
        <i/>
        <sz val="11"/>
        <color rgb="FF333333"/>
        <rFont val="Arial"/>
        <family val="2"/>
      </rPr>
      <t>c’ est que si en la</t>
    </r>
    <r>
      <rPr>
        <sz val="11"/>
        <color rgb="FF333333"/>
        <rFont val="Arial"/>
        <family val="2"/>
      </rPr>
      <t xml:space="preserve"> </t>
    </r>
    <r>
      <rPr>
        <i/>
        <sz val="11"/>
        <color rgb="FF333333"/>
        <rFont val="Arial"/>
        <family val="2"/>
      </rPr>
      <t>prenant littéralement , on engage l’ homme à faire des</t>
    </r>
    <r>
      <rPr>
        <sz val="11"/>
        <color rgb="FF333333"/>
        <rFont val="Arial"/>
        <family val="2"/>
      </rPr>
      <t xml:space="preserve"> </t>
    </r>
    <r>
      <rPr>
        <i/>
        <sz val="11"/>
        <color rgb="FF333333"/>
        <rFont val="Arial"/>
        <family val="2"/>
      </rPr>
      <t>crimes , ou</t>
    </r>
    <r>
      <rPr>
        <sz val="11"/>
        <color rgb="FF333333"/>
        <rFont val="Arial"/>
        <family val="2"/>
      </rPr>
      <t xml:space="preserve"> ( pour ôter toute équivoque ) </t>
    </r>
    <r>
      <rPr>
        <i/>
        <sz val="11"/>
        <color rgb="FF333333"/>
        <rFont val="Arial"/>
        <family val="2"/>
      </rPr>
      <t>à</t>
    </r>
    <r>
      <rPr>
        <sz val="11"/>
        <color rgb="FF333333"/>
        <rFont val="Arial"/>
        <family val="2"/>
      </rPr>
      <t xml:space="preserve"> </t>
    </r>
    <r>
      <rPr>
        <i/>
        <sz val="11"/>
        <color rgb="FF333333"/>
        <rFont val="Arial"/>
        <family val="2"/>
      </rPr>
      <t>commettre des actions que la lumiere naturelle , les</t>
    </r>
    <r>
      <rPr>
        <sz val="11"/>
        <color rgb="FF333333"/>
        <rFont val="Arial"/>
        <family val="2"/>
      </rPr>
      <t xml:space="preserve"> </t>
    </r>
    <r>
      <rPr>
        <i/>
        <sz val="11"/>
        <color rgb="FF333333"/>
        <rFont val="Arial"/>
        <family val="2"/>
      </rPr>
      <t>préceptes du décalogue et la morale de l’ evangile</t>
    </r>
    <r>
      <rPr>
        <sz val="11"/>
        <color rgb="FF333333"/>
        <rFont val="Arial"/>
        <family val="2"/>
      </rPr>
      <t xml:space="preserve"> </t>
    </r>
    <r>
      <rPr>
        <i/>
        <sz val="11"/>
        <color rgb="FF333333"/>
        <rFont val="Arial"/>
        <family val="2"/>
      </rPr>
      <t>nous défendent , il faut tenir pour tout assûré que</t>
    </r>
    <r>
      <rPr>
        <sz val="11"/>
        <color rgb="FF333333"/>
        <rFont val="Arial"/>
        <family val="2"/>
      </rPr>
      <t xml:space="preserve"> </t>
    </r>
    <r>
      <rPr>
        <i/>
        <sz val="11"/>
        <color rgb="FF333333"/>
        <rFont val="Arial"/>
        <family val="2"/>
      </rPr>
      <t>l’ on lui donne un faux sens , et qu’ au lieu de la</t>
    </r>
    <r>
      <rPr>
        <sz val="11"/>
        <color rgb="FF333333"/>
        <rFont val="Arial"/>
        <family val="2"/>
      </rPr>
      <t xml:space="preserve"> </t>
    </r>
    <r>
      <rPr>
        <b/>
        <i/>
        <sz val="11"/>
        <color rgb="FFCC3300"/>
        <rFont val="Arial"/>
        <family val="2"/>
      </rPr>
      <t>révélation</t>
    </r>
    <r>
      <rPr>
        <i/>
        <sz val="11"/>
        <color rgb="FF333333"/>
        <rFont val="Arial"/>
        <family val="2"/>
      </rPr>
      <t xml:space="preserve"> divine , on propose aux peuples ses</t>
    </r>
    <r>
      <rPr>
        <sz val="11"/>
        <color rgb="FF333333"/>
        <rFont val="Arial"/>
        <family val="2"/>
      </rPr>
      <t xml:space="preserve"> </t>
    </r>
    <r>
      <rPr>
        <i/>
        <sz val="11"/>
        <color rgb="FF333333"/>
        <rFont val="Arial"/>
        <family val="2"/>
      </rPr>
      <t>visions propres , ses passions , et ses préjugez .</t>
    </r>
  </si>
  <si>
    <r>
      <t xml:space="preserve">On peut bien en - effet révoquer en doute la divinité de leur révélation : mais on ne sauroit nier , que leur sentiment n’ ait toûjours été , que cette </t>
    </r>
    <r>
      <rPr>
        <b/>
        <sz val="11"/>
        <color rgb="FFCC3300"/>
        <rFont val="Arial"/>
        <family val="2"/>
      </rPr>
      <t>révélation</t>
    </r>
    <r>
      <rPr>
        <sz val="11"/>
        <color rgb="FF333333"/>
        <rFont val="Arial"/>
        <family val="2"/>
      </rPr>
      <t xml:space="preserve"> est divine .</t>
    </r>
  </si>
  <si>
    <r>
      <t xml:space="preserve">Est - il pas vray que la foy , et la </t>
    </r>
    <r>
      <rPr>
        <b/>
        <sz val="11"/>
        <color rgb="FFCC3300"/>
        <rFont val="Arial"/>
        <family val="2"/>
      </rPr>
      <t>revelation</t>
    </r>
    <r>
      <rPr>
        <sz val="11"/>
        <color rgb="FF333333"/>
        <rFont val="Arial"/>
        <family val="2"/>
      </rPr>
      <t xml:space="preserve"> divine a esté necessaire pour nous faire croire les peines eternelles deuës aux damnez?</t>
    </r>
  </si>
  <si>
    <r>
      <t xml:space="preserve">Il en est de mesme de toute autre sorte de merite ; et si vous n’ avez une </t>
    </r>
    <r>
      <rPr>
        <b/>
        <sz val="11"/>
        <color rgb="FFCC3300"/>
        <rFont val="Arial"/>
        <family val="2"/>
      </rPr>
      <t>revelation</t>
    </r>
    <r>
      <rPr>
        <sz val="11"/>
        <color rgb="FF333333"/>
        <rFont val="Arial"/>
        <family val="2"/>
      </rPr>
      <t xml:space="preserve"> tres - certaine que le vostre reüssira à la cour , vous ne ferez pas mal de demeurer icy en repos .</t>
    </r>
  </si>
  <si>
    <r>
      <t xml:space="preserve">Il alla , dit - il , </t>
    </r>
    <r>
      <rPr>
        <i/>
        <sz val="11"/>
        <color rgb="FF333333"/>
        <rFont val="Arial"/>
        <family val="2"/>
      </rPr>
      <t>" voir Pierre "</t>
    </r>
    <r>
      <rPr>
        <sz val="11"/>
        <color rgb="FF333333"/>
        <rFont val="Arial"/>
        <family val="2"/>
      </rPr>
      <t xml:space="preserve"> ; il demeura quinze jours avec luy et il autorise sa prédication par ce témoignage ; ce qui nous fait voir que lorsque quatorze ans après , suivant une </t>
    </r>
    <r>
      <rPr>
        <b/>
        <sz val="11"/>
        <color rgb="FFCC3300"/>
        <rFont val="Arial"/>
        <family val="2"/>
      </rPr>
      <t>révélation</t>
    </r>
    <r>
      <rPr>
        <sz val="11"/>
        <color rgb="FF333333"/>
        <rFont val="Arial"/>
        <family val="2"/>
      </rPr>
      <t xml:space="preserve"> du saint - esprit il vint à </t>
    </r>
    <r>
      <rPr>
        <sz val="11"/>
        <color rgb="FF000000"/>
        <rFont val="Calibri"/>
        <family val="2"/>
        <scheme val="minor"/>
      </rPr>
      <t>Jérusalem</t>
    </r>
    <r>
      <rPr>
        <sz val="11"/>
        <color rgb="FF333333"/>
        <rFont val="Arial"/>
        <family val="2"/>
      </rPr>
      <t xml:space="preserve"> conférer avec les apostres , de l’ evangile qu’ il preschoit aux gentils , c’ estoit encore principalement </t>
    </r>
    <r>
      <rPr>
        <sz val="11"/>
        <color rgb="FF000000"/>
        <rFont val="Calibri"/>
        <family val="2"/>
        <scheme val="minor"/>
      </rPr>
      <t>St</t>
    </r>
    <r>
      <rPr>
        <sz val="11"/>
        <color rgb="FF333333"/>
        <rFont val="Arial"/>
        <family val="2"/>
      </rPr>
      <t xml:space="preserve"> </t>
    </r>
    <r>
      <rPr>
        <sz val="11"/>
        <color rgb="FF000000"/>
        <rFont val="Calibri"/>
        <family val="2"/>
        <scheme val="minor"/>
      </rPr>
      <t>Pierre</t>
    </r>
    <r>
      <rPr>
        <sz val="11"/>
        <color rgb="FF333333"/>
        <rFont val="Arial"/>
        <family val="2"/>
      </rPr>
      <t xml:space="preserve"> qu’ il venoit chercher .</t>
    </r>
  </si>
  <si>
    <r>
      <t xml:space="preserve">Ainsi , la </t>
    </r>
    <r>
      <rPr>
        <b/>
        <sz val="11"/>
        <color rgb="FFCC3300"/>
        <rFont val="Arial"/>
        <family val="2"/>
      </rPr>
      <t>révélation</t>
    </r>
    <r>
      <rPr>
        <sz val="11"/>
        <color rgb="FF333333"/>
        <rFont val="Arial"/>
        <family val="2"/>
      </rPr>
      <t xml:space="preserve"> elle - même nous prouvera l’ autorité de la révélation .</t>
    </r>
  </si>
  <si>
    <r>
      <t>Si l’ on doit ,</t>
    </r>
    <r>
      <rPr>
        <sz val="11"/>
        <color rgb="FF333333"/>
        <rFont val="Arial"/>
        <family val="2"/>
      </rPr>
      <t xml:space="preserve"> dira - t - on , </t>
    </r>
    <r>
      <rPr>
        <i/>
        <sz val="11"/>
        <color rgb="FF333333"/>
        <rFont val="Arial"/>
        <family val="2"/>
      </rPr>
      <t>se soumettre aveuglément à tout ce</t>
    </r>
    <r>
      <rPr>
        <sz val="11"/>
        <color rgb="FF333333"/>
        <rFont val="Arial"/>
        <family val="2"/>
      </rPr>
      <t xml:space="preserve"> </t>
    </r>
    <r>
      <rPr>
        <i/>
        <sz val="11"/>
        <color rgb="FF333333"/>
        <rFont val="Arial"/>
        <family val="2"/>
      </rPr>
      <t>qu’ on assûre être révélé , il n’ y aura rien qu’ on</t>
    </r>
    <r>
      <rPr>
        <sz val="11"/>
        <color rgb="FF333333"/>
        <rFont val="Arial"/>
        <family val="2"/>
      </rPr>
      <t xml:space="preserve"> </t>
    </r>
    <r>
      <rPr>
        <i/>
        <sz val="11"/>
        <color rgb="FF333333"/>
        <rFont val="Arial"/>
        <family val="2"/>
      </rPr>
      <t xml:space="preserve">ne puisse appuïer de l’ autorité de la </t>
    </r>
    <r>
      <rPr>
        <b/>
        <i/>
        <sz val="11"/>
        <color rgb="FFCC3300"/>
        <rFont val="Arial"/>
        <family val="2"/>
      </rPr>
      <t>révélation</t>
    </r>
    <r>
      <rPr>
        <i/>
        <sz val="11"/>
        <color rgb="FF333333"/>
        <rFont val="Arial"/>
        <family val="2"/>
      </rPr>
      <t xml:space="preserve"> .</t>
    </r>
  </si>
  <si>
    <r>
      <t xml:space="preserve">Cette </t>
    </r>
    <r>
      <rPr>
        <b/>
        <sz val="11"/>
        <color rgb="FFCC3300"/>
        <rFont val="Arial"/>
        <family val="2"/>
      </rPr>
      <t>révélation</t>
    </r>
    <r>
      <rPr>
        <sz val="11"/>
        <color rgb="FF333333"/>
        <rFont val="Arial"/>
        <family val="2"/>
      </rPr>
      <t xml:space="preserve"> elle - même n’ anéantit - elle pas les perfections morales qu’ on lui attribue? </t>
    </r>
  </si>
  <si>
    <r>
      <t xml:space="preserve">C’ est un être bien étrange que le Dieu théologique ; il est revêtu de toutes sortes de qualités divines , c’ est - à - dire incompréhensibles pour l’ homme ; &amp; cependant il agit toujours en homme ; Mais encore d’ après les </t>
    </r>
    <r>
      <rPr>
        <b/>
        <sz val="11"/>
        <color rgb="FFCC3300"/>
        <rFont val="Arial"/>
        <family val="2"/>
      </rPr>
      <t>révélations</t>
    </r>
    <r>
      <rPr>
        <sz val="11"/>
        <color rgb="FF333333"/>
        <rFont val="Arial"/>
        <family val="2"/>
      </rPr>
      <t xml:space="preserve"> qu’ on lui attribue dans toutes les parties de la terre se conduit - il en homme infiniment sage , infiniment bon , infiniment juste , infiniment puissant , infiniment prévoyant &amp; constant ? Non , sans doute ; il parle pour n’ être point entendu ; il choisit un petit nombre d’ hommes &amp; réprouve tous les autres : il agit en Sultan qui ne doit rien à personne .</t>
    </r>
  </si>
  <si>
    <r>
      <t xml:space="preserve">Je lui repondis que si l’ homme avoit demeuré dans cet état de perfection où le créateur le mit d’ abord , il n’ auroit peut - être pas eu besoin d’ une révélation pour servir de régle à ses actions ; mais depuis qu’ il a perdu ce bonheur par sa propre faute , il est tellement gâté et enclin à mal faire , qu’ il a besoin non - seulement de </t>
    </r>
    <r>
      <rPr>
        <b/>
        <sz val="11"/>
        <color rgb="FFCC3300"/>
        <rFont val="Arial"/>
        <family val="2"/>
      </rPr>
      <t>révélations</t>
    </r>
    <r>
      <rPr>
        <sz val="11"/>
        <color rgb="FF333333"/>
        <rFont val="Arial"/>
        <family val="2"/>
      </rPr>
      <t xml:space="preserve"> , mais aussi des graces particuliéres du créateur pour ... </t>
    </r>
  </si>
  <si>
    <r>
      <t xml:space="preserve">Ernauton! répéta tout haut Sainte - Maline , pour qui cette </t>
    </r>
    <r>
      <rPr>
        <b/>
        <sz val="11"/>
        <color rgb="FFCC3300"/>
        <rFont val="Arial"/>
        <family val="2"/>
      </rPr>
      <t>révélation</t>
    </r>
    <r>
      <rPr>
        <sz val="11"/>
        <color rgb="FF333333"/>
        <rFont val="Arial"/>
        <family val="2"/>
      </rPr>
      <t xml:space="preserve"> était de l’ huile au lieu d’ eau jetée sur le feu ; Ernauton! ce n’ est pas possible .</t>
    </r>
  </si>
  <si>
    <r>
      <t xml:space="preserve">Auparavant la loi était un arrêt de la religion ; elle passait pour une </t>
    </r>
    <r>
      <rPr>
        <b/>
        <sz val="11"/>
        <color rgb="FFCC3300"/>
        <rFont val="Arial"/>
        <family val="2"/>
      </rPr>
      <t>révélation</t>
    </r>
    <r>
      <rPr>
        <sz val="11"/>
        <color rgb="FF333333"/>
        <rFont val="Arial"/>
        <family val="2"/>
      </rPr>
      <t xml:space="preserve"> faite par les dieux aux ancêtres , au divin fondateur , aux rois sacrés , aux magistrats - prêtres .</t>
    </r>
  </si>
  <si>
    <r>
      <t xml:space="preserve">Donc , à dix - huit ans , faisant un devoir et cherchant le mot </t>
    </r>
    <r>
      <rPr>
        <i/>
        <sz val="11"/>
        <color rgb="FF333333"/>
        <rFont val="Arial"/>
        <family val="2"/>
      </rPr>
      <t>penthésilée</t>
    </r>
    <r>
      <rPr>
        <sz val="11"/>
        <color rgb="FF333333"/>
        <rFont val="Arial"/>
        <family val="2"/>
      </rPr>
      <t xml:space="preserve"> dans un dictionnaire historique , c’ est une phrase bête de ce dictionnaire qui , tout à coup , m’ a été une </t>
    </r>
    <r>
      <rPr>
        <b/>
        <sz val="11"/>
        <color rgb="FFCC3300"/>
        <rFont val="Arial"/>
        <family val="2"/>
      </rPr>
      <t>révélation</t>
    </r>
    <r>
      <rPr>
        <sz val="11"/>
        <color rgb="FF333333"/>
        <rFont val="Arial"/>
        <family val="2"/>
      </rPr>
      <t xml:space="preserve"> .</t>
    </r>
  </si>
  <si>
    <r>
      <t xml:space="preserve">si cela ne vous fatigue pas trop , dis - je , apprenez - moi par quelles </t>
    </r>
    <r>
      <rPr>
        <b/>
        <sz val="11"/>
        <color rgb="FFCC3300"/>
        <rFont val="Arial"/>
        <family val="2"/>
      </rPr>
      <t>révélations</t>
    </r>
    <r>
      <rPr>
        <sz val="11"/>
        <color rgb="FF333333"/>
        <rFont val="Arial"/>
        <family val="2"/>
      </rPr>
      <t xml:space="preserve"> vous avez pu savoir que j’ étais écolier .</t>
    </r>
  </si>
  <si>
    <r>
      <t xml:space="preserve">Il n’ y a plus moyen , après les </t>
    </r>
    <r>
      <rPr>
        <b/>
        <sz val="11"/>
        <color rgb="FFCC3300"/>
        <rFont val="Arial"/>
        <family val="2"/>
      </rPr>
      <t>révélations</t>
    </r>
    <r>
      <rPr>
        <sz val="11"/>
        <color rgb="FF333333"/>
        <rFont val="Arial"/>
        <family val="2"/>
      </rPr>
      <t xml:space="preserve"> récentes , de s’ en tenir à ce demi - jour douteux entre le boudoir et le sanctuaire .</t>
    </r>
  </si>
  <si>
    <r>
      <t xml:space="preserve">D’ Artagnan est un homme à qui , dans un moment donné , je me charge de tout dire ; mais défiez - vous , car , s’ il nous dépiste avant cette </t>
    </r>
    <r>
      <rPr>
        <b/>
        <sz val="11"/>
        <color rgb="FFCC3300"/>
        <rFont val="Arial"/>
        <family val="2"/>
      </rPr>
      <t>révélation</t>
    </r>
    <r>
      <rPr>
        <sz val="11"/>
        <color rgb="FF333333"/>
        <rFont val="Arial"/>
        <family val="2"/>
      </rPr>
      <t xml:space="preserve"> , vous ou moi , nous serons pris ou tués .</t>
    </r>
  </si>
  <si>
    <r>
      <t xml:space="preserve">Pensant que le beau - dans l’ ordre des élégances féminines - était régi par des lois occultes à la connaissance desquelles elles avaient été initiées , et qu’ elles avaient le pouvoir de le réaliser , j’ acceptais d’ avance comme une </t>
    </r>
    <r>
      <rPr>
        <b/>
        <sz val="11"/>
        <color rgb="FFCC3300"/>
        <rFont val="Arial"/>
        <family val="2"/>
      </rPr>
      <t>révélation</t>
    </r>
    <r>
      <rPr>
        <sz val="11"/>
        <color rgb="FF333333"/>
        <rFont val="Arial"/>
        <family val="2"/>
      </rPr>
      <t xml:space="preserve"> l’ apparition de leur toilette , de leur attelage , de mille détails au sein desquels je mettais ma croyance comme une âme intérieure qui donnait la cohésion d’ un chef - d’ oeuvre à cet ensemble éphémère et mouvant .</t>
    </r>
  </si>
  <si>
    <r>
      <t xml:space="preserve">Suivaient - ils les mêmes errements , ces cosmographes qui , quarante ans après la publication en français des voyages de Vespuce continuaient dans leurs livres , consacrés à la description du globe , à passer sous silence , simplement , les deux Amériques — le continent nouveau dont nous croirions volontiers que la </t>
    </r>
    <r>
      <rPr>
        <b/>
        <sz val="11"/>
        <color rgb="FFCC3300"/>
        <rFont val="Arial"/>
        <family val="2"/>
      </rPr>
      <t>révélation</t>
    </r>
    <r>
      <rPr>
        <sz val="11"/>
        <color rgb="FF333333"/>
        <rFont val="Arial"/>
        <family val="2"/>
      </rPr>
      <t xml:space="preserve"> détermina , dans toute l’ Europe , une sorte de révolution intellectuelle et philosophique sans précédent ?</t>
    </r>
  </si>
  <si>
    <r>
      <t xml:space="preserve">Ils devraient nous fournir , semble - t - il , de profondes </t>
    </r>
    <r>
      <rPr>
        <b/>
        <sz val="11"/>
        <color rgb="FFCC3300"/>
        <rFont val="Arial"/>
        <family val="2"/>
      </rPr>
      <t>révélations</t>
    </r>
    <r>
      <rPr>
        <sz val="11"/>
        <color rgb="FF333333"/>
        <rFont val="Arial"/>
        <family val="2"/>
      </rPr>
      <t xml:space="preserve"> sur tout ce qui touche à la vie souterraine .</t>
    </r>
  </si>
  <si>
    <r>
      <t xml:space="preserve">La </t>
    </r>
    <r>
      <rPr>
        <b/>
        <sz val="11"/>
        <color rgb="FFCC3300"/>
        <rFont val="Arial"/>
        <family val="2"/>
      </rPr>
      <t>révélation</t>
    </r>
    <r>
      <rPr>
        <sz val="11"/>
        <color rgb="FF333333"/>
        <rFont val="Arial"/>
        <family val="2"/>
      </rPr>
      <t xml:space="preserve"> de l’ impureté ne serait qu’ une épreuve banale si elle ne nous révélait à nous - mêmes .</t>
    </r>
  </si>
  <si>
    <r>
      <t xml:space="preserve">" Laissez - moi , </t>
    </r>
    <r>
      <rPr>
        <sz val="11"/>
        <color rgb="FF000000"/>
        <rFont val="Calibri"/>
        <family val="2"/>
        <scheme val="minor"/>
      </rPr>
      <t>Harris</t>
    </r>
    <r>
      <rPr>
        <sz val="11"/>
        <color rgb="FF333333"/>
        <rFont val="Arial"/>
        <family val="2"/>
      </rPr>
      <t xml:space="preserve"> , "avait répondu </t>
    </r>
    <r>
      <rPr>
        <sz val="11"/>
        <color rgb="FF000000"/>
        <rFont val="Calibri"/>
        <family val="2"/>
        <scheme val="minor"/>
      </rPr>
      <t>Patrick</t>
    </r>
    <r>
      <rPr>
        <sz val="11"/>
        <color rgb="FF333333"/>
        <rFont val="Arial"/>
        <family val="2"/>
      </rPr>
      <t xml:space="preserve"> sur un ton , irrité à la fois et suppliant , que l’ autre avait interprété tout naturellement comme l’ indice d’ une crise aiguë de douleur filiale , et c’ était bien la douleur filiale que cette lecture renouvelait chez l’ orphelin , mais soudain exaspérée , envenimée par une </t>
    </r>
    <r>
      <rPr>
        <b/>
        <sz val="11"/>
        <color rgb="FFCC3300"/>
        <rFont val="Arial"/>
        <family val="2"/>
      </rPr>
      <t>révélation</t>
    </r>
    <r>
      <rPr>
        <sz val="11"/>
        <color rgb="FF333333"/>
        <rFont val="Arial"/>
        <family val="2"/>
      </rPr>
      <t xml:space="preserve"> si complètement inattendue que la stupeur suspendait presque la souffrance .</t>
    </r>
  </si>
  <si>
    <r>
      <t xml:space="preserve">Peut - être s’ étonnait - il que la </t>
    </r>
    <r>
      <rPr>
        <b/>
        <sz val="11"/>
        <color rgb="FFCC3300"/>
        <rFont val="Arial"/>
        <family val="2"/>
      </rPr>
      <t>révélation</t>
    </r>
    <r>
      <rPr>
        <sz val="11"/>
        <color rgb="FF333333"/>
        <rFont val="Arial"/>
        <family val="2"/>
      </rPr>
      <t xml:space="preserve"> en fût venue si tard .</t>
    </r>
  </si>
  <si>
    <r>
      <t xml:space="preserve">A quoy repliqua le sieur de </t>
    </r>
    <r>
      <rPr>
        <sz val="11"/>
        <color rgb="FF000000"/>
        <rFont val="Calibri"/>
        <family val="2"/>
        <scheme val="minor"/>
      </rPr>
      <t>Bel</t>
    </r>
    <r>
      <rPr>
        <sz val="11"/>
        <color rgb="FF333333"/>
        <rFont val="Arial"/>
        <family val="2"/>
      </rPr>
      <t xml:space="preserve"> - </t>
    </r>
    <r>
      <rPr>
        <sz val="11"/>
        <color rgb="FF000000"/>
        <rFont val="Calibri"/>
        <family val="2"/>
        <scheme val="minor"/>
      </rPr>
      <t>Acoeuil</t>
    </r>
    <r>
      <rPr>
        <sz val="11"/>
        <color rgb="FF333333"/>
        <rFont val="Arial"/>
        <family val="2"/>
      </rPr>
      <t xml:space="preserve">en riant : quel antousiasme vous a </t>
    </r>
    <r>
      <rPr>
        <b/>
        <sz val="11"/>
        <color rgb="FFCC3300"/>
        <rFont val="Arial"/>
        <family val="2"/>
      </rPr>
      <t>revelé</t>
    </r>
    <r>
      <rPr>
        <sz val="11"/>
        <color rgb="FF333333"/>
        <rFont val="Arial"/>
        <family val="2"/>
      </rPr>
      <t xml:space="preserve"> ceste profonde mythologie , vous decelant ce que l’ on fait apres la mort?</t>
    </r>
  </si>
  <si>
    <r>
      <t xml:space="preserve">Est - il possible que une chose cachée aux oeilz de tous les humains ait esté </t>
    </r>
    <r>
      <rPr>
        <b/>
        <sz val="11"/>
        <color rgb="FFCC3300"/>
        <rFont val="Arial"/>
        <family val="2"/>
      </rPr>
      <t>revelée</t>
    </r>
    <r>
      <rPr>
        <sz val="11"/>
        <color rgb="FF333333"/>
        <rFont val="Arial"/>
        <family val="2"/>
      </rPr>
      <t xml:space="preserve"> à madame la duchesse?</t>
    </r>
  </si>
  <si>
    <r>
      <t xml:space="preserve">Elle luy compta du long les parolles qu’ elle luy avoit oy dire . a l’ heure , il congneut que le duc avoit </t>
    </r>
    <r>
      <rPr>
        <b/>
        <sz val="11"/>
        <color rgb="FFCC3300"/>
        <rFont val="Arial"/>
        <family val="2"/>
      </rPr>
      <t>revelé</t>
    </r>
    <r>
      <rPr>
        <sz val="11"/>
        <color rgb="FF333333"/>
        <rFont val="Arial"/>
        <family val="2"/>
      </rPr>
      <t xml:space="preserve"> son secret à sa femme ; dont il sentit une telle fureur , que , embrassant le corps de s’ amye , l’ arrousa longuement de ses larmes , en disant : "o moy , traistre , meschant et malheureux amy , pourquoy est - ce que la pugnition de ma trahison n’ est tumbée sur moy , et non sur elle , qui est innocente?</t>
    </r>
  </si>
  <si>
    <r>
      <t xml:space="preserve">Celuy qui vid le premier Avec’ sa torche etherée L’ embrassement coutumier De Mars et de Cytherée , Ce fut le tout - voyant Dieu , Celuy qui tient le milieu Du choeur Hypocrenien , Dieu par qui fut </t>
    </r>
    <r>
      <rPr>
        <b/>
        <sz val="11"/>
        <color rgb="FFC00000"/>
        <rFont val="Arial"/>
        <family val="2"/>
      </rPr>
      <t>revelée</t>
    </r>
    <r>
      <rPr>
        <sz val="11"/>
        <color rgb="FF333333"/>
        <rFont val="Arial"/>
        <family val="2"/>
      </rPr>
      <t xml:space="preserve"> Cette amour long temps celée Au Feuvre Junonien .</t>
    </r>
  </si>
  <si>
    <r>
      <t xml:space="preserve">Et puis? Quelle nouvelle? S’ il convient que du roy le conseil on </t>
    </r>
    <r>
      <rPr>
        <b/>
        <sz val="11"/>
        <color rgb="FFC00000"/>
        <rFont val="Arial"/>
        <family val="2"/>
      </rPr>
      <t>revele</t>
    </r>
    <r>
      <rPr>
        <sz val="11"/>
        <color rgb="FF333333"/>
        <rFont val="Arial"/>
        <family val="2"/>
      </rPr>
      <t xml:space="preserve"> . Est - il point arresté de marcher plus avant?</t>
    </r>
  </si>
  <si>
    <r>
      <t xml:space="preserve">Car que voulez - vous que je pense d’ un chrétien qui , pour toutes précautions avant une confession qui sera peut - être suivie d’ une communion , se contentant de regarder dans son oraison </t>
    </r>
    <r>
      <rPr>
        <sz val="11"/>
        <color rgb="FF000000"/>
        <rFont val="Calibri"/>
        <family val="2"/>
        <scheme val="minor"/>
      </rPr>
      <t>Dieu</t>
    </r>
    <r>
      <rPr>
        <sz val="11"/>
        <color rgb="FF333333"/>
        <rFont val="Arial"/>
        <family val="2"/>
      </rPr>
      <t xml:space="preserve"> présent en tous lieux , présume par là assez de la sainteté de son état pour attendre de </t>
    </r>
    <r>
      <rPr>
        <sz val="11"/>
        <color rgb="FF000000"/>
        <rFont val="Calibri"/>
        <family val="2"/>
        <scheme val="minor"/>
      </rPr>
      <t>Dieu</t>
    </r>
    <r>
      <rPr>
        <sz val="11"/>
        <color rgb="FF333333"/>
        <rFont val="Arial"/>
        <family val="2"/>
      </rPr>
      <t xml:space="preserve"> , ou qu’ il lui révèle tous les péchés qu’ il a commis , ou qu’ il lui pardonne ceux qu’ il ne lui aura pas </t>
    </r>
    <r>
      <rPr>
        <b/>
        <sz val="11"/>
        <color rgb="FFCC3300"/>
        <rFont val="Arial"/>
        <family val="2"/>
      </rPr>
      <t>révélés</t>
    </r>
    <r>
      <rPr>
        <sz val="11"/>
        <color rgb="FF333333"/>
        <rFont val="Arial"/>
        <family val="2"/>
      </rPr>
      <t>?</t>
    </r>
  </si>
  <si>
    <r>
      <t>Dieu</t>
    </r>
    <r>
      <rPr>
        <sz val="11"/>
        <color rgb="FF333333"/>
        <rFont val="Arial"/>
        <family val="2"/>
      </rPr>
      <t xml:space="preserve"> le lui a - t’ il </t>
    </r>
    <r>
      <rPr>
        <b/>
        <sz val="11"/>
        <color rgb="FFCC3300"/>
        <rFont val="Arial"/>
        <family val="2"/>
      </rPr>
      <t>révélé</t>
    </r>
    <r>
      <rPr>
        <sz val="11"/>
        <color rgb="FF333333"/>
        <rFont val="Arial"/>
        <family val="2"/>
      </rPr>
      <t>?</t>
    </r>
  </si>
  <si>
    <r>
      <t xml:space="preserve">De quel nom cependant pouvons - nous appeler l’ attentat que le jour vient de nous </t>
    </r>
    <r>
      <rPr>
        <b/>
        <sz val="11"/>
        <color rgb="FFCC3300"/>
        <rFont val="Arial"/>
        <family val="2"/>
      </rPr>
      <t>révéler</t>
    </r>
    <r>
      <rPr>
        <sz val="11"/>
        <color rgb="FF333333"/>
        <rFont val="Arial"/>
        <family val="2"/>
      </rPr>
      <t>?</t>
    </r>
  </si>
  <si>
    <r>
      <t xml:space="preserve">Des gens qui regardent Moïse comme un homme qui a concilié du crédit à ses loix , en faisant accroire que </t>
    </r>
    <r>
      <rPr>
        <sz val="11"/>
        <color rgb="FF000000"/>
        <rFont val="Calibri"/>
        <family val="2"/>
        <scheme val="minor"/>
      </rPr>
      <t>Dieu</t>
    </r>
    <r>
      <rPr>
        <sz val="11"/>
        <color rgb="FF333333"/>
        <rFont val="Arial"/>
        <family val="2"/>
      </rPr>
      <t xml:space="preserve"> les lui </t>
    </r>
    <r>
      <rPr>
        <b/>
        <sz val="11"/>
        <color rgb="FFCC3300"/>
        <rFont val="Arial"/>
        <family val="2"/>
      </rPr>
      <t>révéloit</t>
    </r>
    <r>
      <rPr>
        <sz val="11"/>
        <color rgb="FF333333"/>
        <rFont val="Arial"/>
        <family val="2"/>
      </rPr>
      <t xml:space="preserve"> immédiatement , ne sont - ils pas bien raisonnables , de mettre au nombre des témoignages que </t>
    </r>
    <r>
      <rPr>
        <sz val="11"/>
        <color rgb="FF000000"/>
        <rFont val="Calibri"/>
        <family val="2"/>
        <scheme val="minor"/>
      </rPr>
      <t>Moïse</t>
    </r>
    <r>
      <rPr>
        <sz val="11"/>
        <color rgb="FF333333"/>
        <rFont val="Arial"/>
        <family val="2"/>
      </rPr>
      <t xml:space="preserve"> n’ a pû rendre de lui même , qu’ il parloit à </t>
    </r>
    <r>
      <rPr>
        <sz val="11"/>
        <color rgb="FF000000"/>
        <rFont val="Calibri"/>
        <family val="2"/>
        <scheme val="minor"/>
      </rPr>
      <t>Dieu</t>
    </r>
    <r>
      <rPr>
        <sz val="11"/>
        <color rgb="FF333333"/>
        <rFont val="Arial"/>
        <family val="2"/>
      </rPr>
      <t xml:space="preserve"> face à face?</t>
    </r>
  </si>
  <si>
    <r>
      <t xml:space="preserve">Imaginons - nous en - effet , que </t>
    </r>
    <r>
      <rPr>
        <sz val="11"/>
        <color rgb="FF000000"/>
        <rFont val="Calibri"/>
        <family val="2"/>
        <scheme val="minor"/>
      </rPr>
      <t>Dieu</t>
    </r>
    <r>
      <rPr>
        <sz val="11"/>
        <color rgb="FF333333"/>
        <rFont val="Arial"/>
        <family val="2"/>
      </rPr>
      <t xml:space="preserve"> eût attendu à nous </t>
    </r>
    <r>
      <rPr>
        <b/>
        <sz val="11"/>
        <color rgb="FFCC3300"/>
        <rFont val="Arial"/>
        <family val="2"/>
      </rPr>
      <t>révéler</t>
    </r>
    <r>
      <rPr>
        <sz val="11"/>
        <color rgb="FF333333"/>
        <rFont val="Arial"/>
        <family val="2"/>
      </rPr>
      <t xml:space="preserve"> la vérité de la création , le miracle de </t>
    </r>
    <r>
      <rPr>
        <sz val="11"/>
        <color rgb="FF000000"/>
        <rFont val="Calibri"/>
        <family val="2"/>
        <scheme val="minor"/>
      </rPr>
      <t>Josué</t>
    </r>
    <r>
      <rPr>
        <sz val="11"/>
        <color rgb="FF333333"/>
        <rFont val="Arial"/>
        <family val="2"/>
      </rPr>
      <t xml:space="preserve"> , la gloire des bienheureux , le jugement dernier , etc . </t>
    </r>
    <r>
      <rPr>
        <sz val="11"/>
        <color rgb="FF000000"/>
        <rFont val="Calibri"/>
        <family val="2"/>
        <scheme val="minor"/>
      </rPr>
      <t xml:space="preserve">Jusqu’ à </t>
    </r>
    <r>
      <rPr>
        <sz val="11"/>
        <color rgb="FF333333"/>
        <rFont val="Arial"/>
        <family val="2"/>
      </rPr>
      <t>ce qu’ on eût fait comprendre à tous les hommes par les principes de la philosophie , que les étoiles sont plus grandes que la lune ; que c’ est la terre , et non pas le soleil , qui se meut ; que les cieux ne sont que des espaces liquides et étendus à l’ infini ; que le soleil est si essentiellement lumineux , qu’ il ne sauroit perdre sa clarté , à - moins qu’ il ne soit anéanti , etc .</t>
    </r>
  </si>
  <si>
    <r>
      <t xml:space="preserve">Ils doivent étudier à fond l’ ecriture sainte , dans le dessein de trouver </t>
    </r>
    <r>
      <rPr>
        <sz val="11"/>
        <color rgb="FF000000"/>
        <rFont val="Calibri"/>
        <family val="2"/>
        <scheme val="minor"/>
      </rPr>
      <t>Jesus</t>
    </r>
    <r>
      <rPr>
        <sz val="11"/>
        <color rgb="FF333333"/>
        <rFont val="Arial"/>
        <family val="2"/>
      </rPr>
      <t xml:space="preserve"> - </t>
    </r>
    <r>
      <rPr>
        <sz val="11"/>
        <color rgb="FF000000"/>
        <rFont val="Calibri"/>
        <family val="2"/>
        <scheme val="minor"/>
      </rPr>
      <t xml:space="preserve">Christ </t>
    </r>
    <r>
      <rPr>
        <b/>
        <sz val="11"/>
        <color rgb="FFCC3300"/>
        <rFont val="Arial"/>
        <family val="2"/>
      </rPr>
      <t>revelé</t>
    </r>
    <r>
      <rPr>
        <sz val="11"/>
        <color rgb="FF333333"/>
        <rFont val="Arial"/>
        <family val="2"/>
      </rPr>
      <t xml:space="preserve"> et figuré dans le vieux testament , et reconnu et dévoilé dans le nouveau .</t>
    </r>
  </si>
  <si>
    <r>
      <t xml:space="preserve">ô </t>
    </r>
    <r>
      <rPr>
        <sz val="11"/>
        <color rgb="FF000000"/>
        <rFont val="Calibri"/>
        <family val="2"/>
        <scheme val="minor"/>
      </rPr>
      <t>Natalis</t>
    </r>
    <r>
      <rPr>
        <sz val="11"/>
        <color rgb="FF333333"/>
        <rFont val="Arial"/>
        <family val="2"/>
      </rPr>
      <t xml:space="preserve"> perfide! </t>
    </r>
    <r>
      <rPr>
        <sz val="11"/>
        <color rgb="FF000000"/>
        <rFont val="Calibri"/>
        <family val="2"/>
        <scheme val="minor"/>
      </rPr>
      <t xml:space="preserve">As - tu tout </t>
    </r>
    <r>
      <rPr>
        <b/>
        <sz val="11"/>
        <color rgb="FFCC3300"/>
        <rFont val="Calibri"/>
        <family val="2"/>
        <scheme val="minor"/>
      </rPr>
      <t>revelé</t>
    </r>
    <r>
      <rPr>
        <sz val="11"/>
        <color rgb="FF000000"/>
        <rFont val="Calibri"/>
        <family val="2"/>
        <scheme val="minor"/>
      </rPr>
      <t>!</t>
    </r>
  </si>
  <si>
    <r>
      <t xml:space="preserve">Certainement , s’ il est vrai que </t>
    </r>
    <r>
      <rPr>
        <sz val="11"/>
        <color rgb="FF000000"/>
        <rFont val="Calibri"/>
        <family val="2"/>
        <scheme val="minor"/>
      </rPr>
      <t>Dieu</t>
    </r>
    <r>
      <rPr>
        <sz val="11"/>
        <color rgb="FF333333"/>
        <rFont val="Arial"/>
        <family val="2"/>
      </rPr>
      <t xml:space="preserve"> répandit son esprit sur les apôtres le jour de la pentecôte , comme il l’ est sans doute ; ce ne fut que pour parler aux hommes par leur ministere ; à - moins qu’ on ne prétende , que la langue des apôtres qui étoit surnaturellement élevée jusqu’ à parler toute sorte de langues , devoit se borner à cet emploi , et ne pas </t>
    </r>
    <r>
      <rPr>
        <b/>
        <sz val="11"/>
        <color rgb="FFCC3300"/>
        <rFont val="Arial"/>
        <family val="2"/>
      </rPr>
      <t>révéler</t>
    </r>
    <r>
      <rPr>
        <sz val="11"/>
        <color rgb="FF333333"/>
        <rFont val="Arial"/>
        <family val="2"/>
      </rPr>
      <t xml:space="preserve"> aux hommes le conseil de </t>
    </r>
    <r>
      <rPr>
        <sz val="11"/>
        <color rgb="FF000000"/>
        <rFont val="Calibri"/>
        <family val="2"/>
        <scheme val="minor"/>
      </rPr>
      <t>Dieu</t>
    </r>
    <r>
      <rPr>
        <sz val="11"/>
        <color rgb="FF333333"/>
        <rFont val="Arial"/>
        <family val="2"/>
      </rPr>
      <t xml:space="preserve"> . </t>
    </r>
  </si>
  <si>
    <r>
      <t xml:space="preserve">L’ </t>
    </r>
    <r>
      <rPr>
        <sz val="11"/>
        <color rgb="FF000000"/>
        <rFont val="Calibri"/>
        <family val="2"/>
        <scheme val="minor"/>
      </rPr>
      <t>Angleterre</t>
    </r>
    <r>
      <rPr>
        <sz val="11"/>
        <color rgb="FF333333"/>
        <rFont val="Arial"/>
        <family val="2"/>
      </rPr>
      <t xml:space="preserve"> , la </t>
    </r>
    <r>
      <rPr>
        <sz val="11"/>
        <color rgb="FF000000"/>
        <rFont val="Calibri"/>
        <family val="2"/>
        <scheme val="minor"/>
      </rPr>
      <t>Hollande</t>
    </r>
    <r>
      <rPr>
        <sz val="11"/>
        <color rgb="FF333333"/>
        <rFont val="Arial"/>
        <family val="2"/>
      </rPr>
      <t xml:space="preserve"> , la </t>
    </r>
    <r>
      <rPr>
        <sz val="11"/>
        <color rgb="FF000000"/>
        <rFont val="Calibri"/>
        <family val="2"/>
        <scheme val="minor"/>
      </rPr>
      <t>Suisse</t>
    </r>
    <r>
      <rPr>
        <sz val="11"/>
        <color rgb="FF333333"/>
        <rFont val="Arial"/>
        <family val="2"/>
      </rPr>
      <t xml:space="preserve"> , etc . </t>
    </r>
    <r>
      <rPr>
        <sz val="11"/>
        <color rgb="FF000000"/>
        <rFont val="Calibri"/>
        <family val="2"/>
        <scheme val="minor"/>
      </rPr>
      <t xml:space="preserve">Ont racheté de leur sang les droits de l’ humanité ; et nous , après tant d’ efforts , de combats , lorsque ces mêmes convulsions </t>
    </r>
    <r>
      <rPr>
        <b/>
        <sz val="11"/>
        <color rgb="FFCC3300"/>
        <rFont val="Calibri"/>
        <family val="2"/>
        <scheme val="minor"/>
      </rPr>
      <t>révéloient</t>
    </r>
    <r>
      <rPr>
        <sz val="11"/>
        <color rgb="FF000000"/>
        <rFont val="Calibri"/>
        <family val="2"/>
        <scheme val="minor"/>
      </rPr>
      <t xml:space="preserve"> la force des individus et le tempérament robuste de l’ état , las , affaissés , retombant sur nous - mêmes , nous avons ployé sous le joug de Richelieu , vingt - deux ans , après tant d’ exemples de fermeté et de constance .</t>
    </r>
  </si>
  <si>
    <r>
      <t xml:space="preserve">Si vous voulez vous - même , achevant sa disgrace , hâter le coup affreux dont le ciel le menace , répandez le secret qui vous est dévoilé ; et qu’ Égésippe en vain ne l’ ait point </t>
    </r>
    <r>
      <rPr>
        <b/>
        <sz val="11"/>
        <color rgb="FFC00000"/>
        <rFont val="Arial"/>
        <family val="2"/>
      </rPr>
      <t>révélé</t>
    </r>
    <r>
      <rPr>
        <sz val="11"/>
        <color rgb="FF333333"/>
        <rFont val="Arial"/>
        <family val="2"/>
      </rPr>
      <t xml:space="preserve"> .</t>
    </r>
  </si>
  <si>
    <r>
      <t xml:space="preserve">Mais quel secret venez - vous de me </t>
    </r>
    <r>
      <rPr>
        <b/>
        <sz val="11"/>
        <color rgb="FFCC3300"/>
        <rFont val="Arial"/>
        <family val="2"/>
      </rPr>
      <t>révéler</t>
    </r>
    <r>
      <rPr>
        <sz val="11"/>
        <color rgb="FF333333"/>
        <rFont val="Arial"/>
        <family val="2"/>
      </rPr>
      <t>!</t>
    </r>
  </si>
  <si>
    <r>
      <t xml:space="preserve">La première vérité qui paroist dans les paroles de </t>
    </r>
    <r>
      <rPr>
        <sz val="11"/>
        <color rgb="FF000000"/>
        <rFont val="Calibri"/>
        <family val="2"/>
        <scheme val="minor"/>
      </rPr>
      <t>Jésus</t>
    </r>
    <r>
      <rPr>
        <sz val="11"/>
        <color rgb="FF333333"/>
        <rFont val="Arial"/>
        <family val="2"/>
      </rPr>
      <t xml:space="preserve"> - </t>
    </r>
    <r>
      <rPr>
        <sz val="11"/>
        <color rgb="FF000000"/>
        <rFont val="Calibri"/>
        <family val="2"/>
        <scheme val="minor"/>
      </rPr>
      <t>Christ</t>
    </r>
    <r>
      <rPr>
        <sz val="11"/>
        <color rgb="FF333333"/>
        <rFont val="Arial"/>
        <family val="2"/>
      </rPr>
      <t xml:space="preserve"> , c’ est que ceux que le père donne à son fils , il les a tirez du monde : </t>
    </r>
    <r>
      <rPr>
        <i/>
        <sz val="11"/>
        <color rgb="FF333333"/>
        <rFont val="Arial"/>
        <family val="2"/>
      </rPr>
      <t>" j’ ay ,</t>
    </r>
    <r>
      <rPr>
        <sz val="11"/>
        <color rgb="FF333333"/>
        <rFont val="Arial"/>
        <family val="2"/>
      </rPr>
      <t xml:space="preserve"> dit - il , </t>
    </r>
    <r>
      <rPr>
        <i/>
        <sz val="11"/>
        <color rgb="FF333333"/>
        <rFont val="Arial"/>
        <family val="2"/>
      </rPr>
      <t>manifesté vostre nom ,</t>
    </r>
    <r>
      <rPr>
        <sz val="11"/>
        <color rgb="FF333333"/>
        <rFont val="Arial"/>
        <family val="2"/>
      </rPr>
      <t xml:space="preserve"> vos perfections , vos grandeurs , vous - mesme , vostre sagesse , vos conseils" , et encore , "vostre nom , ce nom de père qui n’ avoit point encore esté </t>
    </r>
    <r>
      <rPr>
        <b/>
        <sz val="11"/>
        <color rgb="FFCC3300"/>
        <rFont val="Arial"/>
        <family val="2"/>
      </rPr>
      <t>révélé</t>
    </r>
    <r>
      <rPr>
        <sz val="11"/>
        <color rgb="FF333333"/>
        <rFont val="Arial"/>
        <family val="2"/>
      </rPr>
      <t xml:space="preserve"> parfaitement .</t>
    </r>
  </si>
  <si>
    <r>
      <t xml:space="preserve">Il faut entrer par la foy dans toutes ces choses , car si elles n’ estoient pas nécessaires pour nostre salut , </t>
    </r>
    <r>
      <rPr>
        <sz val="11"/>
        <color rgb="FF000000"/>
        <rFont val="Calibri"/>
        <family val="2"/>
        <scheme val="minor"/>
      </rPr>
      <t>Jésus</t>
    </r>
    <r>
      <rPr>
        <sz val="11"/>
        <color rgb="FF333333"/>
        <rFont val="Arial"/>
        <family val="2"/>
      </rPr>
      <t xml:space="preserve"> - </t>
    </r>
    <r>
      <rPr>
        <sz val="11"/>
        <color rgb="FF000000"/>
        <rFont val="Calibri"/>
        <family val="2"/>
        <scheme val="minor"/>
      </rPr>
      <t>Christ</t>
    </r>
    <r>
      <rPr>
        <sz val="11"/>
        <color rgb="FF333333"/>
        <rFont val="Arial"/>
        <family val="2"/>
      </rPr>
      <t xml:space="preserve"> ne nous les auroit pas </t>
    </r>
    <r>
      <rPr>
        <b/>
        <sz val="11"/>
        <color rgb="FFCC3300"/>
        <rFont val="Arial"/>
        <family val="2"/>
      </rPr>
      <t>révélées</t>
    </r>
    <r>
      <rPr>
        <sz val="11"/>
        <color rgb="FF333333"/>
        <rFont val="Arial"/>
        <family val="2"/>
      </rPr>
      <t xml:space="preserve"> .</t>
    </r>
  </si>
  <si>
    <r>
      <t xml:space="preserve">Sire , je rougirois de vous tromper : un </t>
    </r>
    <r>
      <rPr>
        <i/>
        <sz val="11"/>
        <color rgb="FF333333"/>
        <rFont val="Arial"/>
        <family val="2"/>
      </rPr>
      <t>franc et loyal</t>
    </r>
    <r>
      <rPr>
        <sz val="11"/>
        <color rgb="FF333333"/>
        <rFont val="Arial"/>
        <family val="2"/>
      </rPr>
      <t xml:space="preserve"> chevalier qui est sur les bords de la tombe , doit y descendre sans manquer à la vérité ; il faut vous l’ avouer : ce n’ est pas , ô mon roi , le seul amour de la gloire , et le desir de justifier votre choix qui m’ emportoient au - devant du péril : une autre cause que je vais vous </t>
    </r>
    <r>
      <rPr>
        <b/>
        <sz val="11"/>
        <color rgb="FFCC3300"/>
        <rFont val="Arial"/>
        <family val="2"/>
      </rPr>
      <t>révéler</t>
    </r>
    <r>
      <rPr>
        <sz val="11"/>
        <color rgb="FF333333"/>
        <rFont val="Arial"/>
        <family val="2"/>
      </rPr>
      <t xml:space="preserve"> , se joignoit à de si puissants motifs .</t>
    </r>
  </si>
  <si>
    <r>
      <t xml:space="preserve">Plus de cent personnes avaient vu , sans rien y comprendre , mon tableau de la </t>
    </r>
    <r>
      <rPr>
        <i/>
        <sz val="11"/>
        <color rgb="FF333333"/>
        <rFont val="Arial"/>
        <family val="2"/>
      </rPr>
      <t>Femme guide de l’ humanité</t>
    </r>
    <r>
      <rPr>
        <sz val="11"/>
        <color rgb="FF333333"/>
        <rFont val="Arial"/>
        <family val="2"/>
      </rPr>
      <t xml:space="preserve"> ; à peine Xavier jette - t - il les yeux sur cette peinture , que la composition lui </t>
    </r>
    <r>
      <rPr>
        <b/>
        <sz val="11"/>
        <color rgb="FFCC3300"/>
        <rFont val="Arial"/>
        <family val="2"/>
      </rPr>
      <t>révèle</t>
    </r>
    <r>
      <rPr>
        <sz val="11"/>
        <color rgb="FF333333"/>
        <rFont val="Arial"/>
        <family val="2"/>
      </rPr>
      <t xml:space="preserve"> subitement l’ horizon de mon intelligence , et le parti qu’ on peut tirer de moi .</t>
    </r>
  </si>
  <si>
    <r>
      <t xml:space="preserve">L’ auteur de leur ordre est ce bienheureux </t>
    </r>
    <r>
      <rPr>
        <sz val="11"/>
        <color rgb="FF000000"/>
        <rFont val="Calibri"/>
        <family val="2"/>
        <scheme val="minor"/>
      </rPr>
      <t>Jean</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Matha</t>
    </r>
    <r>
      <rPr>
        <sz val="11"/>
        <color rgb="FF333333"/>
        <rFont val="Arial"/>
        <family val="2"/>
      </rPr>
      <t xml:space="preserve"> qui , lors de la célébration de sa première messe , fit descendre sur l’ autel , au moment de l’ élévation de l’ hostie , étant présents les abbés de saint - </t>
    </r>
    <r>
      <rPr>
        <sz val="11"/>
        <color rgb="FF000000"/>
        <rFont val="Calibri"/>
        <family val="2"/>
        <scheme val="minor"/>
      </rPr>
      <t>Victor</t>
    </r>
    <r>
      <rPr>
        <sz val="11"/>
        <color rgb="FF333333"/>
        <rFont val="Arial"/>
        <family val="2"/>
      </rPr>
      <t xml:space="preserve"> et de sainte - </t>
    </r>
    <r>
      <rPr>
        <sz val="11"/>
        <color rgb="FF000000"/>
        <rFont val="Calibri"/>
        <family val="2"/>
        <scheme val="minor"/>
      </rPr>
      <t>Geneviève</t>
    </r>
    <r>
      <rPr>
        <sz val="11"/>
        <color rgb="FF333333"/>
        <rFont val="Arial"/>
        <family val="2"/>
      </rPr>
      <t xml:space="preserve"> , un ange resplendissant , les bras en croix et étendus sur la tête de deux esclaves , l’ un blanc et chrétien , l’ autre noir et infidèle ; vision qui lui </t>
    </r>
    <r>
      <rPr>
        <b/>
        <sz val="11"/>
        <color rgb="FFCC3300"/>
        <rFont val="Arial"/>
        <family val="2"/>
      </rPr>
      <t>révélait</t>
    </r>
    <r>
      <rPr>
        <sz val="11"/>
        <color rgb="FF333333"/>
        <rFont val="Arial"/>
        <family val="2"/>
      </rPr>
      <t xml:space="preserve"> les volontés célestes , sa mission , l’ appel que </t>
    </r>
    <r>
      <rPr>
        <sz val="11"/>
        <color rgb="FF000000"/>
        <rFont val="Calibri"/>
        <family val="2"/>
        <scheme val="minor"/>
      </rPr>
      <t>Dieu</t>
    </r>
    <r>
      <rPr>
        <sz val="11"/>
        <color rgb="FF333333"/>
        <rFont val="Arial"/>
        <family val="2"/>
      </rPr>
      <t xml:space="preserve"> lui faisait pour la généreuse oeuvre de la rédemption des esclaves sans nombre gémissant aux côtes et aux terres africaines de la </t>
    </r>
    <r>
      <rPr>
        <sz val="11"/>
        <color rgb="FF000000"/>
        <rFont val="Calibri"/>
        <family val="2"/>
        <scheme val="minor"/>
      </rPr>
      <t>Barbarie</t>
    </r>
    <r>
      <rPr>
        <sz val="11"/>
        <color rgb="FF333333"/>
        <rFont val="Arial"/>
        <family val="2"/>
      </rPr>
      <t xml:space="preserve"> et de la </t>
    </r>
    <r>
      <rPr>
        <sz val="11"/>
        <color rgb="FF000000"/>
        <rFont val="Calibri"/>
        <family val="2"/>
        <scheme val="minor"/>
      </rPr>
      <t>Mauritanie</t>
    </r>
    <r>
      <rPr>
        <sz val="11"/>
        <color rgb="FF333333"/>
        <rFont val="Arial"/>
        <family val="2"/>
      </rPr>
      <t xml:space="preserve"> .</t>
    </r>
  </si>
  <si>
    <r>
      <t xml:space="preserve">Déjà , dans nos beaux - arts mêmes et dans certaines branches de notre littérature , ne voyons - nous pas se </t>
    </r>
    <r>
      <rPr>
        <b/>
        <sz val="11"/>
        <color rgb="FFCC3300"/>
        <rFont val="Arial"/>
        <family val="2"/>
      </rPr>
      <t>révéler</t>
    </r>
    <r>
      <rPr>
        <sz val="11"/>
        <color rgb="FF333333"/>
        <rFont val="Arial"/>
        <family val="2"/>
      </rPr>
      <t xml:space="preserve"> , sous des dehors d’ imagination postiche , une véritable paresse d’ esprit , habile à copier sans en avoir l’ air et à démarquer le linge brodé d’ autrui ?</t>
    </r>
  </si>
  <si>
    <r>
      <t>Madame</t>
    </r>
    <r>
      <rPr>
        <sz val="11"/>
        <color rgb="FF333333"/>
        <rFont val="Arial"/>
        <family val="2"/>
      </rPr>
      <t xml:space="preserve"> </t>
    </r>
    <r>
      <rPr>
        <sz val="11"/>
        <color rgb="FF000000"/>
        <rFont val="Calibri"/>
        <family val="2"/>
        <scheme val="minor"/>
      </rPr>
      <t>D’ Arbigny</t>
    </r>
    <r>
      <rPr>
        <sz val="11"/>
        <color rgb="FF333333"/>
        <rFont val="Arial"/>
        <family val="2"/>
      </rPr>
      <t xml:space="preserve"> relevait chaque mot que je disais ; elle s’ occupait de moi avec une attention constante ; je ne crois pas qu’ elle connût bien l’ ensemble de ce que je puis être ; mais elle me </t>
    </r>
    <r>
      <rPr>
        <b/>
        <sz val="11"/>
        <color rgb="FFCC3300"/>
        <rFont val="Arial"/>
        <family val="2"/>
      </rPr>
      <t>révélait</t>
    </r>
    <r>
      <rPr>
        <sz val="11"/>
        <color rgb="FF333333"/>
        <rFont val="Arial"/>
        <family val="2"/>
      </rPr>
      <t xml:space="preserve"> à moi - même par mille observations des détails dont la sagacité me confondait ; </t>
    </r>
  </si>
  <si>
    <r>
      <t xml:space="preserve">Il lui semblait qu’ au - delà de ces vagues et de ces brumes lointaines la magique apparition d’ une autre terre allait se </t>
    </r>
    <r>
      <rPr>
        <b/>
        <sz val="11"/>
        <color rgb="FFCC3300"/>
        <rFont val="Arial"/>
        <family val="2"/>
      </rPr>
      <t>révéler</t>
    </r>
    <r>
      <rPr>
        <sz val="11"/>
        <color rgb="FF333333"/>
        <rFont val="Arial"/>
        <family val="2"/>
      </rPr>
      <t xml:space="preserve"> à ses regards .</t>
    </r>
  </si>
  <si>
    <r>
      <t xml:space="preserve">Cette origine criminelle de la guerre serait - elle , par hasard , au nombre des causes qui rendent compte d’ un fait </t>
    </r>
    <r>
      <rPr>
        <b/>
        <sz val="11"/>
        <color rgb="FFCC3300"/>
        <rFont val="Arial"/>
        <family val="2"/>
      </rPr>
      <t>révélé</t>
    </r>
    <r>
      <rPr>
        <sz val="11"/>
        <color rgb="FF333333"/>
        <rFont val="Arial"/>
        <family val="2"/>
      </rPr>
      <t xml:space="preserve"> par la statistique , à savoir , en tout pays la supériorité très marquée de la criminalité militaire relativement à la criminalité civile ?</t>
    </r>
  </si>
  <si>
    <r>
      <t xml:space="preserve">Une pensée individuelle semble donc se </t>
    </r>
    <r>
      <rPr>
        <b/>
        <sz val="11"/>
        <color rgb="FFCC3300"/>
        <rFont val="Arial"/>
        <family val="2"/>
      </rPr>
      <t>révéler</t>
    </r>
    <r>
      <rPr>
        <sz val="11"/>
        <color rgb="FF333333"/>
        <rFont val="Arial"/>
        <family val="2"/>
      </rPr>
      <t xml:space="preserve"> à nous comme étant ce qui est antérieur à ses conditions , ou , plus exactement , ce qui est au - delà de l’ enchaînement conditionnel .</t>
    </r>
  </si>
  <si>
    <r>
      <t xml:space="preserve">Elle m’ expliqua certain jour que notre idée de la vérité n’ était sans doute pas la même et que , tandis que je continuais à croire à une vérité divine , extérieure à l’ homme , </t>
    </r>
    <r>
      <rPr>
        <b/>
        <sz val="11"/>
        <color rgb="FFCC3300"/>
        <rFont val="Arial"/>
        <family val="2"/>
      </rPr>
      <t>révélée</t>
    </r>
    <r>
      <rPr>
        <sz val="11"/>
        <color rgb="FF333333"/>
        <rFont val="Arial"/>
        <family val="2"/>
      </rPr>
      <t xml:space="preserve"> et transmise sous le regard et l’ inspiration de </t>
    </r>
    <r>
      <rPr>
        <sz val="11"/>
        <color rgb="FF000000"/>
        <rFont val="Calibri"/>
        <family val="2"/>
        <scheme val="minor"/>
      </rPr>
      <t>Dieu</t>
    </r>
    <r>
      <rPr>
        <sz val="11"/>
        <color rgb="FF333333"/>
        <rFont val="Arial"/>
        <family val="2"/>
      </rPr>
      <t xml:space="preserve"> , elle ne consentait plus à tenir pour véritable rien qu’ elle ne reconnût vrai par elle - même , malgré ce que je pus lui dire : que cette croyance en une vérité particulière mène droit à l’ individualisme et ouvre la porte à l’ anarchie .</t>
    </r>
  </si>
  <si>
    <r>
      <t xml:space="preserve">L’ action régionale s’ impose par suite des grandes disparités entre le nord et l’ est , le sud et le sud - ouest , </t>
    </r>
    <r>
      <rPr>
        <b/>
        <sz val="11"/>
        <color rgb="FFCC3300"/>
        <rFont val="Arial"/>
        <family val="2"/>
      </rPr>
      <t>révélées</t>
    </r>
    <r>
      <rPr>
        <sz val="11"/>
        <color rgb="FF333333"/>
        <rFont val="Arial"/>
        <family val="2"/>
      </rPr>
      <t xml:space="preserve"> par des signes nombreux et frappants , causées par le développement des centres industriels , et , peut - être , renforcées par la participation au marché commun .</t>
    </r>
  </si>
  <si>
    <r>
      <t xml:space="preserve">C’ est le mythe encore qui lui </t>
    </r>
    <r>
      <rPr>
        <b/>
        <sz val="11"/>
        <color rgb="FFCC3300"/>
        <rFont val="Arial"/>
        <family val="2"/>
      </rPr>
      <t>révèle</t>
    </r>
    <r>
      <rPr>
        <sz val="11"/>
        <color rgb="FF333333"/>
        <rFont val="Arial"/>
        <family val="2"/>
      </rPr>
      <t xml:space="preserve"> tout ce qu’ il sait des </t>
    </r>
    <r>
      <rPr>
        <i/>
        <sz val="11"/>
        <color rgb="FF333333"/>
        <rFont val="Arial"/>
        <family val="2"/>
      </rPr>
      <t xml:space="preserve">Dema , </t>
    </r>
    <r>
      <rPr>
        <sz val="11"/>
        <color rgb="FF333333"/>
        <rFont val="Arial"/>
        <family val="2"/>
      </rPr>
      <t>ces êtres mi - humains , mi - animaux , et en même temps superhumains , de la période où la nature entière était « surnature » , et comment ils ont produit , « créé » les traits saillants du pays et tout ce qui s’ y trouve aujourd’ hui , y compris les plantes , les animaux et les hommes , inventé ce qui est nécessaire à la vie , et enfin fondé les cérémonies et les autres institutions .</t>
    </r>
  </si>
  <si>
    <r>
      <t xml:space="preserve">Je me vouldrois voluntiers plaindre du duc , soubz la promesse duquel </t>
    </r>
    <r>
      <rPr>
        <b/>
        <sz val="11"/>
        <color rgb="FFC00000"/>
        <rFont val="Arial"/>
        <family val="2"/>
      </rPr>
      <t xml:space="preserve">me suys </t>
    </r>
    <r>
      <rPr>
        <b/>
        <sz val="11"/>
        <color rgb="FFCC3300"/>
        <rFont val="Arial"/>
        <family val="2"/>
      </rPr>
      <t>confié</t>
    </r>
    <r>
      <rPr>
        <sz val="11"/>
        <color rgb="FF333333"/>
        <rFont val="Arial"/>
        <family val="2"/>
      </rPr>
      <t xml:space="preserve"> , esperant par là faire durer nostre heureuse vie ; mais , helas! Je debvois sçavoir que nul ne povoit garder mon secret myeulx que moy - mesmes .</t>
    </r>
  </si>
  <si>
    <r>
      <t xml:space="preserve">Falloit - il que la curiosité de sçavoir un nom que je ne dois pas vous dire , vous obligeast à </t>
    </r>
    <r>
      <rPr>
        <b/>
        <sz val="11"/>
        <color rgb="FFC00000"/>
        <rFont val="Arial"/>
        <family val="2"/>
      </rPr>
      <t xml:space="preserve">vous </t>
    </r>
    <r>
      <rPr>
        <b/>
        <sz val="11"/>
        <color rgb="FFCC3300"/>
        <rFont val="Arial"/>
        <family val="2"/>
      </rPr>
      <t>confier</t>
    </r>
    <r>
      <rPr>
        <sz val="11"/>
        <color rgb="FF333333"/>
        <rFont val="Arial"/>
        <family val="2"/>
      </rPr>
      <t xml:space="preserve"> à quelqu’ un pour tâcher de le découvrir?</t>
    </r>
  </si>
  <si>
    <r>
      <t xml:space="preserve">La jeunesse est présomptueuse ; elle se promet tout d’ elle - même : quoique fragile , elle croit pouvoir tout et n’ avoir jamais rien à craindre ; elle </t>
    </r>
    <r>
      <rPr>
        <b/>
        <sz val="11"/>
        <color rgb="FFC00000"/>
        <rFont val="Arial"/>
        <family val="2"/>
      </rPr>
      <t xml:space="preserve">se </t>
    </r>
    <r>
      <rPr>
        <b/>
        <sz val="11"/>
        <color rgb="FFCC3300"/>
        <rFont val="Arial"/>
        <family val="2"/>
      </rPr>
      <t>confie</t>
    </r>
    <r>
      <rPr>
        <sz val="11"/>
        <color rgb="FF333333"/>
        <rFont val="Arial"/>
        <family val="2"/>
      </rPr>
      <t xml:space="preserve"> légèrement et sans précaution .</t>
    </r>
  </si>
  <si>
    <r>
      <t xml:space="preserve">On contracte même par la confiance et l’ ouverture des autres pour nous quelque sorte d’ obligation de s’ ouvrir à eux et de </t>
    </r>
    <r>
      <rPr>
        <b/>
        <sz val="11"/>
        <color rgb="FFC00000"/>
        <rFont val="Arial"/>
        <family val="2"/>
      </rPr>
      <t xml:space="preserve">s’ </t>
    </r>
    <r>
      <rPr>
        <sz val="11"/>
        <color rgb="FF333333"/>
        <rFont val="Arial"/>
        <family val="2"/>
      </rPr>
      <t xml:space="preserve">y </t>
    </r>
    <r>
      <rPr>
        <b/>
        <sz val="11"/>
        <color rgb="FFCC3300"/>
        <rFont val="Arial"/>
        <family val="2"/>
      </rPr>
      <t>confier</t>
    </r>
    <r>
      <rPr>
        <sz val="11"/>
        <color rgb="FF333333"/>
        <rFont val="Arial"/>
        <family val="2"/>
      </rPr>
      <t xml:space="preserve"> , parcequ’ on les choque si on ne les traite comme on en est traité : au - lieu que ceux qui agissent avec plus de reserve , ne trouvent point mauvais qu’ on en use de même à leur égard .</t>
    </r>
  </si>
  <si>
    <r>
      <t xml:space="preserve">Comme je changeay d’ habit , reprit Poliante , lors que je fus sorty de prison , je me souviens qu’ un jeune Estranger de qualité que je trouvay par hasard au lieu où je fus passer la nuit , &amp; à qui je </t>
    </r>
    <r>
      <rPr>
        <b/>
        <sz val="11"/>
        <color rgb="FFC00000"/>
        <rFont val="Arial"/>
        <family val="2"/>
      </rPr>
      <t xml:space="preserve">me </t>
    </r>
    <r>
      <rPr>
        <b/>
        <sz val="11"/>
        <color rgb="FFCC3300"/>
        <rFont val="Arial"/>
        <family val="2"/>
      </rPr>
      <t>confiay</t>
    </r>
    <r>
      <rPr>
        <sz val="11"/>
        <color rgb="FF333333"/>
        <rFont val="Arial"/>
        <family val="2"/>
      </rPr>
      <t xml:space="preserve"> par le besoin que j’ avois de luy , me donna son habillement , &amp; qu’ il reprit le mien , &amp; je me souviens encore que m’ ayant conté ses advantures , comme je luy avois dit les miennes , il m’ apprit qu’ il sçavoit qu’ il avoit un Ennemy qui le suivoit , &amp; qu’ il avoit promis sa teste à une tres - belle femme , dont malheureusement il avoit esté amoureux , &amp; qu’ il avoit esté contraint d’ abandonner , parce qu’ il avoit connu qu’ elle avoit encore plus de méchanceté que de beauté , de sorte qu’ il y a apparence que cét Estranger perit par les mains de son Ennemy , &amp; que ce sont les cendres de ce malheureux Amant que vous avez arrozé de tant de larmes .</t>
    </r>
  </si>
  <si>
    <r>
      <t xml:space="preserve">Nul autre n’ ayant l’ esprit plus pénétrant que </t>
    </r>
    <r>
      <rPr>
        <sz val="11"/>
        <color rgb="FF000000"/>
        <rFont val="Calibri"/>
        <family val="2"/>
        <scheme val="minor"/>
      </rPr>
      <t>M</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Saint</t>
    </r>
    <r>
      <rPr>
        <sz val="11"/>
        <color rgb="FF333333"/>
        <rFont val="Arial"/>
        <family val="2"/>
      </rPr>
      <t xml:space="preserve"> - </t>
    </r>
    <r>
      <rPr>
        <sz val="11"/>
        <color rgb="FF000000"/>
        <rFont val="Calibri"/>
        <family val="2"/>
        <scheme val="minor"/>
      </rPr>
      <t>Cyran</t>
    </r>
    <r>
      <rPr>
        <sz val="11"/>
        <color rgb="FF333333"/>
        <rFont val="Arial"/>
        <family val="2"/>
      </rPr>
      <t xml:space="preserve"> , ni ne connoissant mieux celui de m . </t>
    </r>
    <r>
      <rPr>
        <sz val="11"/>
        <color rgb="FF000000"/>
        <rFont val="Calibri"/>
        <family val="2"/>
        <scheme val="minor"/>
      </rPr>
      <t xml:space="preserve">Le colonel , dont il étoit aussi extrêmement connu , ainsi qu’ on le pourra voir dans un mémoire particulier signé de ma main , que j’ ai fait il y a long - temps de tout ce qui le regarde ; sachant aussi que son eminence ne </t>
    </r>
    <r>
      <rPr>
        <b/>
        <sz val="11"/>
        <color rgb="FFC00000"/>
        <rFont val="Calibri"/>
        <family val="2"/>
        <scheme val="minor"/>
      </rPr>
      <t xml:space="preserve">se </t>
    </r>
    <r>
      <rPr>
        <b/>
        <sz val="11"/>
        <color rgb="FFCC3300"/>
        <rFont val="Calibri"/>
        <family val="2"/>
        <scheme val="minor"/>
      </rPr>
      <t>confioit</t>
    </r>
    <r>
      <rPr>
        <sz val="11"/>
        <color rgb="FF000000"/>
        <rFont val="Calibri"/>
        <family val="2"/>
        <scheme val="minor"/>
      </rPr>
      <t xml:space="preserve"> que par moi à m . Le colonel , et n’ ignorant pas quelle étoit l’ ambition de madame la marquise , et sa passion de gouverner monsieur , il n’ eut pas peine à juger que ce discours étoit un effet de la jalousie .</t>
    </r>
  </si>
  <si>
    <r>
      <t xml:space="preserve">On m’ avertisssoit qu’ on avoit envoyé à ma mére copie de cette lettre , qu’ on n’ avoit pas voulu m’ addresser à moi - même au logis lorsque je n’ y serois pas , crainte que je ne crusse qu’ elle venoit de mes parens qui en étoient fort innocens ; ni me la faire donner pendant le jour en main propre , crainte que je ne visse celui qui me la donneroit , qui étoit le même dont venoit l’ avis , et qui n’ avoit voulu </t>
    </r>
    <r>
      <rPr>
        <b/>
        <sz val="11"/>
        <color rgb="FFC00000"/>
        <rFont val="Arial"/>
        <family val="2"/>
      </rPr>
      <t xml:space="preserve">se </t>
    </r>
    <r>
      <rPr>
        <b/>
        <sz val="11"/>
        <color rgb="FFCC3300"/>
        <rFont val="Arial"/>
        <family val="2"/>
      </rPr>
      <t>confier</t>
    </r>
    <r>
      <rPr>
        <sz val="11"/>
        <color rgb="FF333333"/>
        <rFont val="Arial"/>
        <family val="2"/>
      </rPr>
      <t xml:space="preserve"> du secret qu’ à soi - même .</t>
    </r>
  </si>
  <si>
    <r>
      <t xml:space="preserve">Je n’ ose pas </t>
    </r>
    <r>
      <rPr>
        <b/>
        <sz val="11"/>
        <color rgb="FFC00000"/>
        <rFont val="Arial"/>
        <family val="2"/>
      </rPr>
      <t xml:space="preserve">me </t>
    </r>
    <r>
      <rPr>
        <b/>
        <sz val="11"/>
        <color rgb="FFCC3300"/>
        <rFont val="Arial"/>
        <family val="2"/>
      </rPr>
      <t>confier</t>
    </r>
    <r>
      <rPr>
        <sz val="11"/>
        <color rgb="FF333333"/>
        <rFont val="Arial"/>
        <family val="2"/>
      </rPr>
      <t xml:space="preserve"> à </t>
    </r>
    <r>
      <rPr>
        <sz val="11"/>
        <color rgb="FF000000"/>
        <rFont val="Calibri"/>
        <family val="2"/>
        <scheme val="minor"/>
      </rPr>
      <t>Joséphine</t>
    </r>
    <r>
      <rPr>
        <sz val="11"/>
        <color rgb="FF333333"/>
        <rFont val="Arial"/>
        <family val="2"/>
      </rPr>
      <t xml:space="preserve"> pour cet objet , et encore moins à ma femme de chambre ; car c’ est peut - être elle qui aura dit à ma mère que j’ avais des lettres dans mon secrétaire .</t>
    </r>
  </si>
  <si>
    <r>
      <t xml:space="preserve">Il est dans la nature et dans les moeurs de tous les pays et de tous les tems , d’ avoir un ami , un esclave affidé à qui l’ on </t>
    </r>
    <r>
      <rPr>
        <b/>
        <sz val="11"/>
        <color rgb="FFC00000"/>
        <rFont val="Arial"/>
        <family val="2"/>
      </rPr>
      <t xml:space="preserve">se </t>
    </r>
    <r>
      <rPr>
        <b/>
        <sz val="11"/>
        <color rgb="FFCC3300"/>
        <rFont val="Arial"/>
        <family val="2"/>
      </rPr>
      <t xml:space="preserve">confie ; </t>
    </r>
    <r>
      <rPr>
        <sz val="11"/>
        <color rgb="FF333333"/>
        <rFont val="Arial"/>
        <family val="2"/>
      </rPr>
      <t>au - lieu qu’ il ne sera jamais vraisemblable qu’ on prenne un peuple pour confident de ses secrets les plus intimes , de ses crimes les plus cachés .</t>
    </r>
  </si>
  <si>
    <r>
      <t xml:space="preserve">Est - ce que vous </t>
    </r>
    <r>
      <rPr>
        <b/>
        <sz val="11"/>
        <color rgb="FFC00000"/>
        <rFont val="Arial"/>
        <family val="2"/>
      </rPr>
      <t xml:space="preserve">vous êtes </t>
    </r>
    <r>
      <rPr>
        <b/>
        <sz val="11"/>
        <color rgb="FFCC3300"/>
        <rFont val="Arial"/>
        <family val="2"/>
      </rPr>
      <t>confié</t>
    </r>
    <r>
      <rPr>
        <sz val="11"/>
        <color rgb="FF333333"/>
        <rFont val="Arial"/>
        <family val="2"/>
      </rPr>
      <t xml:space="preserve"> à </t>
    </r>
    <r>
      <rPr>
        <sz val="11"/>
        <color rgb="FF000000"/>
        <rFont val="Calibri"/>
        <family val="2"/>
        <scheme val="minor"/>
      </rPr>
      <t>Victorine</t>
    </r>
    <r>
      <rPr>
        <sz val="11"/>
        <color rgb="FF333333"/>
        <rFont val="Arial"/>
        <family val="2"/>
      </rPr>
      <t>?</t>
    </r>
  </si>
  <si>
    <r>
      <t xml:space="preserve">Si tu crains de Fayel la jalouse injustice , au généreux Rhétel tu peux </t>
    </r>
    <r>
      <rPr>
        <b/>
        <sz val="11"/>
        <color rgb="FFC00000"/>
        <rFont val="Calibri"/>
        <family val="2"/>
        <scheme val="minor"/>
      </rPr>
      <t>te confier</t>
    </r>
    <r>
      <rPr>
        <sz val="11"/>
        <color rgb="FF000000"/>
        <rFont val="Calibri"/>
        <family val="2"/>
        <scheme val="minor"/>
      </rPr>
      <t xml:space="preserve"> : sur - tout , que ce billet soit offert le premier .</t>
    </r>
  </si>
  <si>
    <r>
      <t xml:space="preserve">Vous vous mêlez d’ intrigue , je m’ en mêle aussi : </t>
    </r>
    <r>
      <rPr>
        <b/>
        <sz val="11"/>
        <color rgb="FFCC3300"/>
        <rFont val="Arial"/>
        <family val="2"/>
      </rPr>
      <t>confiez</t>
    </r>
    <r>
      <rPr>
        <b/>
        <sz val="11"/>
        <color rgb="FFC00000"/>
        <rFont val="Arial"/>
        <family val="2"/>
      </rPr>
      <t xml:space="preserve"> - vous</t>
    </r>
    <r>
      <rPr>
        <sz val="11"/>
        <color rgb="FF333333"/>
        <rFont val="Arial"/>
        <family val="2"/>
      </rPr>
      <t xml:space="preserve"> à moi , je pourrai vous rendre service .</t>
    </r>
  </si>
  <si>
    <r>
      <t xml:space="preserve">Que le bruit couroit que </t>
    </r>
    <r>
      <rPr>
        <sz val="11"/>
        <color rgb="FF000000"/>
        <rFont val="Calibri"/>
        <family val="2"/>
        <scheme val="minor"/>
      </rPr>
      <t>Silvie</t>
    </r>
    <r>
      <rPr>
        <sz val="11"/>
        <color rgb="FF333333"/>
        <rFont val="Arial"/>
        <family val="2"/>
      </rPr>
      <t xml:space="preserve"> de concert avec la morin , ci - devant l’ une des femmes de chambre de </t>
    </r>
    <r>
      <rPr>
        <sz val="11"/>
        <color rgb="FF000000"/>
        <rFont val="Calibri"/>
        <family val="2"/>
        <scheme val="minor"/>
      </rPr>
      <t>Madame</t>
    </r>
    <r>
      <rPr>
        <sz val="11"/>
        <color rgb="FF333333"/>
        <rFont val="Arial"/>
        <family val="2"/>
      </rPr>
      <t xml:space="preserve"> </t>
    </r>
    <r>
      <rPr>
        <sz val="11"/>
        <color rgb="FF000000"/>
        <rFont val="Calibri"/>
        <family val="2"/>
        <scheme val="minor"/>
      </rPr>
      <t>De</t>
    </r>
    <r>
      <rPr>
        <sz val="11"/>
        <color rgb="FF333333"/>
        <rFont val="Arial"/>
        <family val="2"/>
      </rPr>
      <t xml:space="preserve"> </t>
    </r>
    <r>
      <rPr>
        <sz val="11"/>
        <color rgb="FF000000"/>
        <rFont val="Calibri"/>
        <family val="2"/>
        <scheme val="minor"/>
      </rPr>
      <t>Cranves</t>
    </r>
    <r>
      <rPr>
        <sz val="11"/>
        <color rgb="FF333333"/>
        <rFont val="Arial"/>
        <family val="2"/>
      </rPr>
      <t xml:space="preserve"> et celle à qui elle </t>
    </r>
    <r>
      <rPr>
        <b/>
        <sz val="11"/>
        <color rgb="FFC00000"/>
        <rFont val="Arial"/>
        <family val="2"/>
      </rPr>
      <t xml:space="preserve">se </t>
    </r>
    <r>
      <rPr>
        <b/>
        <sz val="11"/>
        <color rgb="FFCC3300"/>
        <rFont val="Arial"/>
        <family val="2"/>
      </rPr>
      <t>confioit</t>
    </r>
    <r>
      <rPr>
        <sz val="11"/>
        <color rgb="FF333333"/>
        <rFont val="Arial"/>
        <family val="2"/>
      </rPr>
      <t xml:space="preserve"> le plus , avec qui </t>
    </r>
    <r>
      <rPr>
        <sz val="11"/>
        <color rgb="FF000000"/>
        <rFont val="Calibri"/>
        <family val="2"/>
        <scheme val="minor"/>
      </rPr>
      <t>Silvie</t>
    </r>
    <r>
      <rPr>
        <sz val="11"/>
        <color rgb="FF333333"/>
        <rFont val="Arial"/>
        <family val="2"/>
      </rPr>
      <t xml:space="preserve"> demeuroit pour lors , et qu’ elle faisoit passer pour sa tante , avoit fait sa main .</t>
    </r>
  </si>
  <si>
    <r>
      <t xml:space="preserve">Ne vaut - il pas mieux qu’ elle se taise : si elle </t>
    </r>
    <r>
      <rPr>
        <b/>
        <sz val="11"/>
        <color rgb="FFC00000"/>
        <rFont val="Arial"/>
        <family val="2"/>
      </rPr>
      <t xml:space="preserve">se </t>
    </r>
    <r>
      <rPr>
        <b/>
        <sz val="11"/>
        <color rgb="FFCC3300"/>
        <rFont val="Arial"/>
        <family val="2"/>
      </rPr>
      <t>confiait</t>
    </r>
    <r>
      <rPr>
        <sz val="11"/>
        <color rgb="FF333333"/>
        <rFont val="Arial"/>
        <family val="2"/>
      </rPr>
      <t xml:space="preserve"> à moi , elle pourrait se confier à d’ autres ; vous ne savez pas combien elle a d’ ennemis acharnés , à commencer par la soeur de son tyran .</t>
    </r>
  </si>
  <si>
    <r>
      <t xml:space="preserve">Puis quand il fut sorti , elle se mit à genoux et dit : "seigneur </t>
    </r>
    <r>
      <rPr>
        <sz val="11"/>
        <color rgb="FF000000"/>
        <rFont val="Calibri"/>
        <family val="2"/>
        <scheme val="minor"/>
      </rPr>
      <t>Jésus</t>
    </r>
    <r>
      <rPr>
        <sz val="11"/>
        <color rgb="FF333333"/>
        <rFont val="Arial"/>
        <family val="2"/>
      </rPr>
      <t xml:space="preserve"> - </t>
    </r>
    <r>
      <rPr>
        <sz val="11"/>
        <color rgb="FF000000"/>
        <rFont val="Calibri"/>
        <family val="2"/>
        <scheme val="minor"/>
      </rPr>
      <t>Christ</t>
    </r>
    <r>
      <rPr>
        <sz val="11"/>
        <color rgb="FF333333"/>
        <rFont val="Arial"/>
        <family val="2"/>
      </rPr>
      <t xml:space="preserve"> , père très clément et très fidèle , doux consolateur des pauvres et de tous ceux qui sont en peine , ami et auxiliaire fidèle de tous ceux qui </t>
    </r>
    <r>
      <rPr>
        <b/>
        <sz val="11"/>
        <color rgb="FFC00000"/>
        <rFont val="Arial"/>
        <family val="2"/>
      </rPr>
      <t xml:space="preserve">se </t>
    </r>
    <r>
      <rPr>
        <b/>
        <sz val="11"/>
        <color rgb="FFCC3300"/>
        <rFont val="Arial"/>
        <family val="2"/>
      </rPr>
      <t>confient</t>
    </r>
    <r>
      <rPr>
        <sz val="11"/>
        <color rgb="FF333333"/>
        <rFont val="Arial"/>
        <family val="2"/>
      </rPr>
      <t xml:space="preserve"> en toi , viens à l’ aide de ta pauvre servante , qui s’ est dépouillée de toute sa parure pour l’ amour de toi ."</t>
    </r>
  </si>
  <si>
    <r>
      <t xml:space="preserve">Où pourront - elles rencontrer un être capable de les comprendre , auquel elles puissent </t>
    </r>
    <r>
      <rPr>
        <b/>
        <sz val="11"/>
        <color rgb="FFC00000"/>
        <rFont val="Arial"/>
        <family val="2"/>
      </rPr>
      <t xml:space="preserve">se </t>
    </r>
    <r>
      <rPr>
        <b/>
        <sz val="11"/>
        <color rgb="FFCC3300"/>
        <rFont val="Arial"/>
        <family val="2"/>
      </rPr>
      <t>confier</t>
    </r>
    <r>
      <rPr>
        <sz val="11"/>
        <color rgb="FF333333"/>
        <rFont val="Arial"/>
        <family val="2"/>
      </rPr>
      <t xml:space="preserve"> entièrement , et trouver un peu de calme en laissant un libre essor à leur douleur?</t>
    </r>
  </si>
  <si>
    <r>
      <t xml:space="preserve">Si par étourderie , entraînement , il a commis quelque faute grave , à qui pourra - t - il </t>
    </r>
    <r>
      <rPr>
        <b/>
        <sz val="11"/>
        <color rgb="FFC00000"/>
        <rFont val="Arial"/>
        <family val="2"/>
      </rPr>
      <t xml:space="preserve">se </t>
    </r>
    <r>
      <rPr>
        <b/>
        <sz val="11"/>
        <color rgb="FFCC3300"/>
        <rFont val="Arial"/>
        <family val="2"/>
      </rPr>
      <t>confier</t>
    </r>
    <r>
      <rPr>
        <sz val="11"/>
        <color rgb="FF333333"/>
        <rFont val="Arial"/>
        <family val="2"/>
      </rPr>
      <t>?</t>
    </r>
  </si>
  <si>
    <r>
      <t xml:space="preserve">Delphine , le coeur de Léonce est resté le même ; si le vôtre n’ a point été coupable , souvenez - vous du temps où vous </t>
    </r>
    <r>
      <rPr>
        <b/>
        <sz val="11"/>
        <color rgb="FFC00000"/>
        <rFont val="Arial"/>
        <family val="2"/>
      </rPr>
      <t xml:space="preserve">vous </t>
    </r>
    <r>
      <rPr>
        <b/>
        <sz val="11"/>
        <color rgb="FFCC3300"/>
        <rFont val="Arial"/>
        <family val="2"/>
      </rPr>
      <t>confiiez</t>
    </r>
    <r>
      <rPr>
        <sz val="11"/>
        <color rgb="FF333333"/>
        <rFont val="Arial"/>
        <family val="2"/>
      </rPr>
      <t xml:space="preserve"> à lui ; hélas! hélas! depuis ce temps , un lien funeste ... et ce serait la fausseté la plus insigne qui ... Ne craignez rien pour madame de Vernon , ni pour sa fille ; qu’ une bonté cruelle ne vous inspire pas encore de me sacrifier à des ménagements pour les autres!</t>
    </r>
  </si>
  <si>
    <r>
      <t xml:space="preserve">Lui - même </t>
    </r>
    <r>
      <rPr>
        <b/>
        <sz val="11"/>
        <color rgb="FFC00000"/>
        <rFont val="Arial"/>
        <family val="2"/>
      </rPr>
      <t xml:space="preserve">se </t>
    </r>
    <r>
      <rPr>
        <b/>
        <sz val="11"/>
        <color rgb="FFCC3300"/>
        <rFont val="Arial"/>
        <family val="2"/>
      </rPr>
      <t>confiait</t>
    </r>
    <r>
      <rPr>
        <sz val="11"/>
        <color rgb="FF333333"/>
        <rFont val="Arial"/>
        <family val="2"/>
      </rPr>
      <t xml:space="preserve"> à elle dans ses maladies .</t>
    </r>
  </si>
  <si>
    <r>
      <t xml:space="preserve">Pourquoi la plus intelligente des femmes du harem , la fameuse </t>
    </r>
    <r>
      <rPr>
        <sz val="11"/>
        <color rgb="FF000000"/>
        <rFont val="Calibri"/>
        <family val="2"/>
        <scheme val="minor"/>
      </rPr>
      <t>Oriante</t>
    </r>
    <r>
      <rPr>
        <sz val="11"/>
        <color rgb="FF333333"/>
        <rFont val="Arial"/>
        <family val="2"/>
      </rPr>
      <t xml:space="preserve"> , à qui il </t>
    </r>
    <r>
      <rPr>
        <b/>
        <sz val="11"/>
        <color rgb="FFFF0000"/>
        <rFont val="Arial"/>
        <family val="2"/>
      </rPr>
      <t xml:space="preserve">s’ était </t>
    </r>
    <r>
      <rPr>
        <b/>
        <sz val="11"/>
        <color rgb="FFCC3300"/>
        <rFont val="Arial"/>
        <family val="2"/>
      </rPr>
      <t>confié</t>
    </r>
    <r>
      <rPr>
        <sz val="11"/>
        <color rgb="FF333333"/>
        <rFont val="Arial"/>
        <family val="2"/>
      </rPr>
      <t xml:space="preserve"> , avait - elle manqué le rendez - vous?</t>
    </r>
  </si>
  <si>
    <r>
      <t>Confiez</t>
    </r>
    <r>
      <rPr>
        <b/>
        <sz val="11"/>
        <color rgb="FFFF0000"/>
        <rFont val="Arial"/>
        <family val="2"/>
      </rPr>
      <t xml:space="preserve"> - vous</t>
    </r>
    <r>
      <rPr>
        <sz val="11"/>
        <color rgb="FF333333"/>
        <rFont val="Arial"/>
        <family val="2"/>
      </rPr>
      <t xml:space="preserve"> à moi .</t>
    </r>
  </si>
  <si>
    <r>
      <t xml:space="preserve">N’ est - ce pas que tu crois et que tu vas </t>
    </r>
    <r>
      <rPr>
        <b/>
        <sz val="11"/>
        <color rgb="FFC00000"/>
        <rFont val="Arial"/>
        <family val="2"/>
      </rPr>
      <t xml:space="preserve">te </t>
    </r>
    <r>
      <rPr>
        <b/>
        <sz val="11"/>
        <color rgb="FFCC3300"/>
        <rFont val="Arial"/>
        <family val="2"/>
      </rPr>
      <t>confier</t>
    </r>
    <r>
      <rPr>
        <sz val="11"/>
        <color rgb="FF333333"/>
        <rFont val="Arial"/>
        <family val="2"/>
      </rPr>
      <t xml:space="preserve"> à lui?</t>
    </r>
  </si>
  <si>
    <r>
      <t xml:space="preserve">J’ ai eu envie de </t>
    </r>
    <r>
      <rPr>
        <b/>
        <sz val="11"/>
        <color rgb="FFC00000"/>
        <rFont val="Arial"/>
        <family val="2"/>
      </rPr>
      <t xml:space="preserve">me </t>
    </r>
    <r>
      <rPr>
        <b/>
        <sz val="11"/>
        <color rgb="FFCC3300"/>
        <rFont val="Arial"/>
        <family val="2"/>
      </rPr>
      <t>confier</t>
    </r>
    <r>
      <rPr>
        <sz val="11"/>
        <color rgb="FF333333"/>
        <rFont val="Arial"/>
        <family val="2"/>
      </rPr>
      <t xml:space="preserve"> à vous sur - le - champ toute entière ; de vous dire : "j’ ai peur , secourez - moi , sauvez - moi ; j’ ai peur , voyez le défaut de mon armure ; j’ ai peur , donnez - moi de votre courage et de votre force ..." .</t>
    </r>
  </si>
  <si>
    <r>
      <t xml:space="preserve">Si forte qu’ eût été pour elle quelquefois la tentation de </t>
    </r>
    <r>
      <rPr>
        <b/>
        <sz val="11"/>
        <color rgb="FFC00000"/>
        <rFont val="Arial"/>
        <family val="2"/>
      </rPr>
      <t xml:space="preserve">se </t>
    </r>
    <r>
      <rPr>
        <b/>
        <sz val="11"/>
        <color rgb="FFCC3300"/>
        <rFont val="Arial"/>
        <family val="2"/>
      </rPr>
      <t>confier</t>
    </r>
    <r>
      <rPr>
        <sz val="11"/>
        <color rgb="FF333333"/>
        <rFont val="Arial"/>
        <family val="2"/>
      </rPr>
      <t xml:space="preserve"> à </t>
    </r>
    <r>
      <rPr>
        <sz val="11"/>
        <color rgb="FF000000"/>
        <rFont val="Calibri"/>
        <family val="2"/>
        <scheme val="minor"/>
      </rPr>
      <t>Jos</t>
    </r>
    <r>
      <rPr>
        <sz val="11"/>
        <color rgb="FF333333"/>
        <rFont val="Arial"/>
        <family val="2"/>
      </rPr>
      <t xml:space="preserve"> - </t>
    </r>
    <r>
      <rPr>
        <sz val="11"/>
        <color rgb="FF000000"/>
        <rFont val="Calibri"/>
        <family val="2"/>
        <scheme val="minor"/>
      </rPr>
      <t>Mari</t>
    </r>
    <r>
      <rPr>
        <sz val="11"/>
        <color rgb="FF333333"/>
        <rFont val="Arial"/>
        <family val="2"/>
      </rPr>
      <t xml:space="preserve"> et de se faire plaindre , </t>
    </r>
    <r>
      <rPr>
        <sz val="11"/>
        <color rgb="FF000000"/>
        <rFont val="Calibri"/>
        <family val="2"/>
        <scheme val="minor"/>
      </rPr>
      <t>Kate</t>
    </r>
    <r>
      <rPr>
        <sz val="11"/>
        <color rgb="FF333333"/>
        <rFont val="Arial"/>
        <family val="2"/>
      </rPr>
      <t xml:space="preserve"> se félicitait de s’ être toujours gardée de le mettre au courant de sa vie et de son malheur .</t>
    </r>
  </si>
  <si>
    <r>
      <t xml:space="preserve">Garde - toi de nommer mon vainqueur : ma rougeur </t>
    </r>
    <r>
      <rPr>
        <b/>
        <sz val="11"/>
        <color rgb="FFCC3300"/>
        <rFont val="Arial"/>
        <family val="2"/>
      </rPr>
      <t>trahiroit</t>
    </r>
    <r>
      <rPr>
        <sz val="11"/>
        <color rgb="FF333333"/>
        <rFont val="Arial"/>
        <family val="2"/>
      </rPr>
      <t xml:space="preserve"> les </t>
    </r>
    <r>
      <rPr>
        <b/>
        <sz val="11"/>
        <color rgb="FFCC3300"/>
        <rFont val="Arial"/>
        <family val="2"/>
      </rPr>
      <t>secrets</t>
    </r>
    <r>
      <rPr>
        <sz val="11"/>
        <color rgb="FF333333"/>
        <rFont val="Arial"/>
        <family val="2"/>
      </rPr>
      <t xml:space="preserve"> de mon coeur , et je te voudrois mal de cette violence que ta dextérité feroit à mon silence ; </t>
    </r>
  </si>
  <si>
    <r>
      <t xml:space="preserve">Je veille , déloyal : ne crois plus m’ aveugler ; au milieu de la nuit je ne vois que trop clair : je vois tous mes soupçons passer en certitudes , et ne puis plus douter de tes ingratitudes : toi - même , par ta bouche , as </t>
    </r>
    <r>
      <rPr>
        <b/>
        <sz val="11"/>
        <color rgb="FFCC3300"/>
        <rFont val="Arial"/>
        <family val="2"/>
      </rPr>
      <t xml:space="preserve">trahi </t>
    </r>
    <r>
      <rPr>
        <sz val="11"/>
        <color rgb="FF333333"/>
        <rFont val="Arial"/>
        <family val="2"/>
      </rPr>
      <t xml:space="preserve">ton </t>
    </r>
    <r>
      <rPr>
        <b/>
        <sz val="11"/>
        <color rgb="FFCC3300"/>
        <rFont val="Arial"/>
        <family val="2"/>
      </rPr>
      <t>secret</t>
    </r>
    <r>
      <rPr>
        <sz val="11"/>
        <color rgb="FF333333"/>
        <rFont val="Arial"/>
        <family val="2"/>
      </rPr>
      <t xml:space="preserve"> .</t>
    </r>
  </si>
  <si>
    <r>
      <t xml:space="preserve">Quel droit avez - vous eu de </t>
    </r>
    <r>
      <rPr>
        <b/>
        <sz val="11"/>
        <color rgb="FFCC3300"/>
        <rFont val="Arial"/>
        <family val="2"/>
      </rPr>
      <t>trahir</t>
    </r>
    <r>
      <rPr>
        <sz val="11"/>
        <color rgb="FF333333"/>
        <rFont val="Arial"/>
        <family val="2"/>
      </rPr>
      <t xml:space="preserve"> mon </t>
    </r>
    <r>
      <rPr>
        <b/>
        <sz val="11"/>
        <color rgb="FFCC3300"/>
        <rFont val="Arial"/>
        <family val="2"/>
      </rPr>
      <t>secret</t>
    </r>
    <r>
      <rPr>
        <sz val="11"/>
        <color rgb="FF333333"/>
        <rFont val="Arial"/>
        <family val="2"/>
      </rPr>
      <t xml:space="preserve"> , et quelle excuse pouvez - vous donner au plus cher de vos amis de ce que vous lui avez attiré toute l’ indignation d’ une personne qu’ il vous avoit avoüé qu’ il aimoit?</t>
    </r>
  </si>
  <si>
    <r>
      <t xml:space="preserve">Ne craignez point , lui dis - je , que j’ aie aucune peine à me taire sur les choses que vous voudrez me confier : quoique je sois si jeune , j’ ai déjà vieilli dans l’ habitude de ne dire jamais mon secret et encore plus de ne </t>
    </r>
    <r>
      <rPr>
        <b/>
        <sz val="11"/>
        <color rgb="FFCC3300"/>
        <rFont val="Arial"/>
        <family val="2"/>
      </rPr>
      <t>trahir</t>
    </r>
    <r>
      <rPr>
        <sz val="11"/>
        <color rgb="FF333333"/>
        <rFont val="Arial"/>
        <family val="2"/>
      </rPr>
      <t xml:space="preserve"> jamais , sous aucun prétexte , le </t>
    </r>
    <r>
      <rPr>
        <b/>
        <sz val="11"/>
        <color rgb="FFCC3300"/>
        <rFont val="Arial"/>
        <family val="2"/>
      </rPr>
      <t>secret</t>
    </r>
    <r>
      <rPr>
        <sz val="11"/>
        <color rgb="FF333333"/>
        <rFont val="Arial"/>
        <family val="2"/>
      </rPr>
      <t xml:space="preserve"> d’ autrui .</t>
    </r>
  </si>
  <si>
    <r>
      <t xml:space="preserve">Pourquoi me cacher vos sentimens , Constancia , lui dit - il , votre visage </t>
    </r>
    <r>
      <rPr>
        <b/>
        <sz val="11"/>
        <color rgb="FFCC3300"/>
        <rFont val="Arial"/>
        <family val="2"/>
      </rPr>
      <t>trahit</t>
    </r>
    <r>
      <rPr>
        <sz val="11"/>
        <color rgb="FF333333"/>
        <rFont val="Arial"/>
        <family val="2"/>
      </rPr>
      <t xml:space="preserve"> le </t>
    </r>
    <r>
      <rPr>
        <b/>
        <sz val="11"/>
        <color rgb="FFCC3300"/>
        <rFont val="Arial"/>
        <family val="2"/>
      </rPr>
      <t>secret</t>
    </r>
    <r>
      <rPr>
        <sz val="11"/>
        <color rgb="FF333333"/>
        <rFont val="Arial"/>
        <family val="2"/>
      </rPr>
      <t xml:space="preserve"> de votre coeur , vous aimez?</t>
    </r>
  </si>
  <si>
    <r>
      <t xml:space="preserve">Ne m’ écrivez - vous point qu’ une lettre surprise , par une main vénale entre vos mains remise , du prince et de Thamas </t>
    </r>
    <r>
      <rPr>
        <b/>
        <sz val="11"/>
        <color rgb="FFC00000"/>
        <rFont val="Arial"/>
        <family val="2"/>
      </rPr>
      <t>trahissant</t>
    </r>
    <r>
      <rPr>
        <sz val="11"/>
        <color rgb="FF333333"/>
        <rFont val="Arial"/>
        <family val="2"/>
      </rPr>
      <t xml:space="preserve"> les </t>
    </r>
    <r>
      <rPr>
        <b/>
        <sz val="11"/>
        <color rgb="FFC00000"/>
        <rFont val="Arial"/>
        <family val="2"/>
      </rPr>
      <t>secrets</t>
    </r>
    <r>
      <rPr>
        <sz val="11"/>
        <color rgb="FF333333"/>
        <rFont val="Arial"/>
        <family val="2"/>
      </rPr>
      <t xml:space="preserve"> , doit prouver qu’ à la Perse il vend nos intérêts? </t>
    </r>
  </si>
  <si>
    <r>
      <t xml:space="preserve">Je me suis efforcée , ajouta - t - elle , de lui faire perdre ce noir dessein , et je lui ai fait des reproches dont il s’ est irrité jusqu’ à me menacer de m’ ôter la vie de ses propres mains , s’ il m’ arrivoit de </t>
    </r>
    <r>
      <rPr>
        <b/>
        <sz val="11"/>
        <color rgb="FFCC3300"/>
        <rFont val="Arial"/>
        <family val="2"/>
      </rPr>
      <t>trahir</t>
    </r>
    <r>
      <rPr>
        <sz val="11"/>
        <color rgb="FF333333"/>
        <rFont val="Arial"/>
        <family val="2"/>
      </rPr>
      <t xml:space="preserve"> son </t>
    </r>
    <r>
      <rPr>
        <b/>
        <sz val="11"/>
        <color rgb="FFCC3300"/>
        <rFont val="Arial"/>
        <family val="2"/>
      </rPr>
      <t>secret</t>
    </r>
    <r>
      <rPr>
        <sz val="11"/>
        <color rgb="FF333333"/>
        <rFont val="Arial"/>
        <family val="2"/>
      </rPr>
      <t xml:space="preserve"> .</t>
    </r>
  </si>
  <si>
    <r>
      <t xml:space="preserve">Là - dessus </t>
    </r>
    <r>
      <rPr>
        <sz val="11"/>
        <color rgb="FF000000"/>
        <rFont val="Calibri"/>
        <family val="2"/>
        <scheme val="minor"/>
      </rPr>
      <t>Amedès</t>
    </r>
    <r>
      <rPr>
        <sz val="11"/>
        <color rgb="FF333333"/>
        <rFont val="Arial"/>
        <family val="2"/>
      </rPr>
      <t xml:space="preserve"> avoüa que connoissant en effet , non - seulement le nom et la personne , mais encore le caractere de ce heros ; il avoit </t>
    </r>
    <r>
      <rPr>
        <b/>
        <sz val="11"/>
        <color rgb="FFCC3300"/>
        <rFont val="Arial"/>
        <family val="2"/>
      </rPr>
      <t>trahi</t>
    </r>
    <r>
      <rPr>
        <sz val="11"/>
        <color rgb="FF333333"/>
        <rFont val="Arial"/>
        <family val="2"/>
      </rPr>
      <t xml:space="preserve"> utilement leur </t>
    </r>
    <r>
      <rPr>
        <b/>
        <sz val="11"/>
        <color rgb="FFCC3300"/>
        <rFont val="Arial"/>
        <family val="2"/>
      </rPr>
      <t xml:space="preserve">secret ; </t>
    </r>
    <r>
      <rPr>
        <sz val="11"/>
        <color rgb="FF333333"/>
        <rFont val="Arial"/>
        <family val="2"/>
      </rPr>
      <t>et qu’ il osoit leur montrer en lui un défenseur zelé , et le restaurateur prochain de l’ empire carthaginois .</t>
    </r>
  </si>
  <si>
    <r>
      <t xml:space="preserve">Quant à moi , je n’ en ai point eu , voyant avec qui vous veniez . Ce reptile vous a sifflé que j’ étais là pour </t>
    </r>
    <r>
      <rPr>
        <b/>
        <sz val="10"/>
        <color rgb="FFFF0000"/>
        <rFont val="Courier New"/>
        <family val="3"/>
      </rPr>
      <t>trahir</t>
    </r>
    <r>
      <rPr>
        <sz val="10"/>
        <color rgb="FF000000"/>
        <rFont val="Courier New"/>
        <family val="3"/>
      </rPr>
      <t xml:space="preserve"> vos </t>
    </r>
    <r>
      <rPr>
        <b/>
        <sz val="10"/>
        <color rgb="FFFF0000"/>
        <rFont val="Courier New"/>
        <family val="3"/>
      </rPr>
      <t>secrets</t>
    </r>
    <r>
      <rPr>
        <sz val="10"/>
        <color rgb="FF000000"/>
        <rFont val="Courier New"/>
        <family val="3"/>
      </rPr>
      <t>?</t>
    </r>
  </si>
  <si>
    <r>
      <t xml:space="preserve">De l’ autre part , où suis - je? cette friponne de Suzanne a - t - elle </t>
    </r>
    <r>
      <rPr>
        <b/>
        <sz val="11"/>
        <color rgb="FFFF0000"/>
        <rFont val="Arial"/>
        <family val="2"/>
      </rPr>
      <t>trahi</t>
    </r>
    <r>
      <rPr>
        <sz val="11"/>
        <color rgb="FF333333"/>
        <rFont val="Arial"/>
        <family val="2"/>
      </rPr>
      <t xml:space="preserve"> mon </t>
    </r>
    <r>
      <rPr>
        <b/>
        <sz val="11"/>
        <color rgb="FFFF0000"/>
        <rFont val="Arial"/>
        <family val="2"/>
      </rPr>
      <t>secret</t>
    </r>
    <r>
      <rPr>
        <sz val="11"/>
        <color rgb="FF333333"/>
        <rFont val="Arial"/>
        <family val="2"/>
      </rPr>
      <t>?</t>
    </r>
  </si>
  <si>
    <r>
      <t xml:space="preserve">On recommandoit néantmoins non - seulement aux initiés , mais aux jeunes prêtres , aussi bien qu’ aux officiers du second ordre , de ne point affecter cet air de réserve qui n’ est propre qu’ à exciter dans les autres une curiosité inutile , et qui </t>
    </r>
    <r>
      <rPr>
        <b/>
        <sz val="11"/>
        <color rgb="FFCC3300"/>
        <rFont val="Arial"/>
        <family val="2"/>
      </rPr>
      <t>trahit</t>
    </r>
    <r>
      <rPr>
        <sz val="11"/>
        <color rgb="FF333333"/>
        <rFont val="Arial"/>
        <family val="2"/>
      </rPr>
      <t xml:space="preserve"> en partie le </t>
    </r>
    <r>
      <rPr>
        <b/>
        <sz val="11"/>
        <color rgb="FFCC3300"/>
        <rFont val="Arial"/>
        <family val="2"/>
      </rPr>
      <t>secret</t>
    </r>
    <r>
      <rPr>
        <sz val="11"/>
        <color rgb="FF333333"/>
        <rFont val="Arial"/>
        <family val="2"/>
      </rPr>
      <t xml:space="preserve"> qu’ on veut garder .</t>
    </r>
  </si>
  <si>
    <r>
      <t xml:space="preserve">Toutefois , à la lueur de quelques expressions qui </t>
    </r>
    <r>
      <rPr>
        <b/>
        <sz val="11"/>
        <color rgb="FFCC3300"/>
        <rFont val="Arial"/>
        <family val="2"/>
      </rPr>
      <t>trahissent</t>
    </r>
    <r>
      <rPr>
        <sz val="11"/>
        <color rgb="FF333333"/>
        <rFont val="Arial"/>
        <family val="2"/>
      </rPr>
      <t xml:space="preserve"> peut - être le </t>
    </r>
    <r>
      <rPr>
        <b/>
        <sz val="11"/>
        <color rgb="FFCC3300"/>
        <rFont val="Arial"/>
        <family val="2"/>
      </rPr>
      <t>secret</t>
    </r>
    <r>
      <rPr>
        <sz val="11"/>
        <color rgb="FF333333"/>
        <rFont val="Arial"/>
        <family val="2"/>
      </rPr>
      <t xml:space="preserve"> de l’ enseignement ésotérique , on croit apercevoir , dans cette notion de l’ unité divine , un vestige du dogme de la trinité ; soit que le fondateur de l’ académie , dans ses voyages , eût été initié aux mystères des hébreux ; soit plutôt qu’ il eût recueilli les débris épars des traditions primitives .</t>
    </r>
  </si>
  <si>
    <r>
      <t xml:space="preserve">Je dis que demain tout le monde saura que j’ ai des idées sur cette petite La Vallière ; mais , prends garde , Saint - Aignan , je n’ ai confié mon secret qu’ à toi , et , si une seule personne m’ en parle , je saurai qui a </t>
    </r>
    <r>
      <rPr>
        <b/>
        <sz val="11"/>
        <color rgb="FFCC3300"/>
        <rFont val="Arial"/>
        <family val="2"/>
      </rPr>
      <t>trahi</t>
    </r>
    <r>
      <rPr>
        <sz val="11"/>
        <color rgb="FF333333"/>
        <rFont val="Arial"/>
        <family val="2"/>
      </rPr>
      <t xml:space="preserve"> mon </t>
    </r>
    <r>
      <rPr>
        <b/>
        <sz val="11"/>
        <color rgb="FFCC3300"/>
        <rFont val="Arial"/>
        <family val="2"/>
      </rPr>
      <t>secret</t>
    </r>
    <r>
      <rPr>
        <sz val="11"/>
        <color rgb="FF333333"/>
        <rFont val="Arial"/>
        <family val="2"/>
      </rPr>
      <t xml:space="preserve"> .</t>
    </r>
  </si>
  <si>
    <r>
      <t xml:space="preserve">Son secrétaire Maynard la faisait parler en vers tendres et passionnés , et lui - même , dans sa vieillesse , a </t>
    </r>
    <r>
      <rPr>
        <b/>
        <sz val="11"/>
        <color rgb="FFCC3300"/>
        <rFont val="Arial"/>
        <family val="2"/>
      </rPr>
      <t>trahi</t>
    </r>
    <r>
      <rPr>
        <sz val="11"/>
        <color rgb="FF333333"/>
        <rFont val="Arial"/>
        <family val="2"/>
      </rPr>
      <t xml:space="preserve"> le </t>
    </r>
    <r>
      <rPr>
        <b/>
        <sz val="11"/>
        <color rgb="FFCC3300"/>
        <rFont val="Arial"/>
        <family val="2"/>
      </rPr>
      <t>secret</t>
    </r>
    <r>
      <rPr>
        <sz val="11"/>
        <color rgb="FF333333"/>
        <rFont val="Arial"/>
        <family val="2"/>
      </rPr>
      <t xml:space="preserve"> lorsqu’ il a dit : L’ âge affoiblit mon discours , Et cette fougue me quitte , Dont je chantois les amours De la reine Marguerite .</t>
    </r>
  </si>
  <si>
    <r>
      <t xml:space="preserve">Oui , </t>
    </r>
    <r>
      <rPr>
        <sz val="11"/>
        <color rgb="FF000000"/>
        <rFont val="Calibri"/>
        <family val="2"/>
        <scheme val="minor"/>
      </rPr>
      <t>Charles</t>
    </r>
    <r>
      <rPr>
        <sz val="11"/>
        <color rgb="FF333333"/>
        <rFont val="Arial"/>
        <family val="2"/>
      </rPr>
      <t xml:space="preserve"> , disait - elle , je me le reproche maintenant ; mais plus je m’ attachais à vous , plus il me semblait qu’ un invincible embarras s’ opposât aux moindres signes qui eussent </t>
    </r>
    <r>
      <rPr>
        <b/>
        <sz val="11"/>
        <color rgb="FFCC3300"/>
        <rFont val="Arial"/>
        <family val="2"/>
      </rPr>
      <t>trahi</t>
    </r>
    <r>
      <rPr>
        <sz val="11"/>
        <color rgb="FF333333"/>
        <rFont val="Arial"/>
        <family val="2"/>
      </rPr>
      <t xml:space="preserve"> le </t>
    </r>
    <r>
      <rPr>
        <b/>
        <sz val="11"/>
        <color rgb="FFCC3300"/>
        <rFont val="Arial"/>
        <family val="2"/>
      </rPr>
      <t>secret</t>
    </r>
    <r>
      <rPr>
        <sz val="11"/>
        <color rgb="FF333333"/>
        <rFont val="Arial"/>
        <family val="2"/>
      </rPr>
      <t xml:space="preserve"> de mon coeur .</t>
    </r>
  </si>
  <si>
    <r>
      <t xml:space="preserve">Il veut qu’ on ait </t>
    </r>
    <r>
      <rPr>
        <b/>
        <sz val="11"/>
        <color rgb="FFCC3300"/>
        <rFont val="Arial"/>
        <family val="2"/>
      </rPr>
      <t>trahi</t>
    </r>
    <r>
      <rPr>
        <sz val="11"/>
        <color rgb="FF333333"/>
        <rFont val="Arial"/>
        <family val="2"/>
      </rPr>
      <t xml:space="preserve"> son </t>
    </r>
    <r>
      <rPr>
        <b/>
        <sz val="11"/>
        <color rgb="FFCC3300"/>
        <rFont val="Arial"/>
        <family val="2"/>
      </rPr>
      <t>secret</t>
    </r>
    <r>
      <rPr>
        <sz val="11"/>
        <color rgb="FF333333"/>
        <rFont val="Arial"/>
        <family val="2"/>
      </rPr>
      <t xml:space="preserve"> et en même temps prétend avoir lui - même le premier tout avoué .</t>
    </r>
  </si>
  <si>
    <r>
      <t xml:space="preserve">Mais donne - toi des airs de </t>
    </r>
    <r>
      <rPr>
        <b/>
        <sz val="11"/>
        <color rgb="FFCC3300"/>
        <rFont val="Arial"/>
        <family val="2"/>
      </rPr>
      <t>trahir</t>
    </r>
    <r>
      <rPr>
        <sz val="11"/>
        <color rgb="FF333333"/>
        <rFont val="Arial"/>
        <family val="2"/>
      </rPr>
      <t xml:space="preserve"> un </t>
    </r>
    <r>
      <rPr>
        <b/>
        <sz val="11"/>
        <color rgb="FFCC3300"/>
        <rFont val="Arial"/>
        <family val="2"/>
      </rPr>
      <t>secret</t>
    </r>
    <r>
      <rPr>
        <sz val="11"/>
        <color rgb="FF333333"/>
        <rFont val="Arial"/>
        <family val="2"/>
      </rPr>
      <t xml:space="preserve"> .</t>
    </r>
  </si>
  <si>
    <r>
      <t xml:space="preserve">Le salon était encore tel que l’ avaient laissé les invités à l’ instant de leur brusque départ , et son extrême désordre semblait près de </t>
    </r>
    <r>
      <rPr>
        <b/>
        <sz val="11"/>
        <color rgb="FFCC3300"/>
        <rFont val="Arial"/>
        <family val="2"/>
      </rPr>
      <t>trahir</t>
    </r>
    <r>
      <rPr>
        <sz val="11"/>
        <color rgb="FF333333"/>
        <rFont val="Arial"/>
        <family val="2"/>
      </rPr>
      <t xml:space="preserve"> un </t>
    </r>
    <r>
      <rPr>
        <b/>
        <sz val="11"/>
        <color rgb="FFCC3300"/>
        <rFont val="Arial"/>
        <family val="2"/>
      </rPr>
      <t>secret</t>
    </r>
    <r>
      <rPr>
        <sz val="11"/>
        <color rgb="FF333333"/>
        <rFont val="Arial"/>
        <family val="2"/>
      </rPr>
      <t xml:space="preserve"> , comme si les choses inanimées eussent retracé , avec une implacable précision , dans leur immobilité sinistre , quelques - uns de ces gestes fugitifs qui , en dépit des paroles , dénoncent les âmes .</t>
    </r>
  </si>
  <si>
    <r>
      <t xml:space="preserve">"Il croit que j’ ai </t>
    </r>
    <r>
      <rPr>
        <b/>
        <sz val="11"/>
        <color rgb="FFCC3300"/>
        <rFont val="Arial"/>
        <family val="2"/>
      </rPr>
      <t>trahi</t>
    </r>
    <r>
      <rPr>
        <sz val="11"/>
        <color rgb="FF333333"/>
        <rFont val="Arial"/>
        <family val="2"/>
      </rPr>
      <t xml:space="preserve"> son </t>
    </r>
    <r>
      <rPr>
        <b/>
        <sz val="11"/>
        <color rgb="FFCC3300"/>
        <rFont val="Arial"/>
        <family val="2"/>
      </rPr>
      <t>secret</t>
    </r>
    <r>
      <rPr>
        <sz val="11"/>
        <color rgb="FF333333"/>
        <rFont val="Arial"/>
        <family val="2"/>
      </rPr>
      <t xml:space="preserve"> , se disait - elle , il ne m’ estimera plus ."</t>
    </r>
  </si>
  <si>
    <r>
      <t xml:space="preserve">Avouer , se </t>
    </r>
    <r>
      <rPr>
        <b/>
        <sz val="11"/>
        <color rgb="FFCC3300"/>
        <rFont val="Arial"/>
        <family val="2"/>
      </rPr>
      <t xml:space="preserve">confesser </t>
    </r>
    <r>
      <rPr>
        <sz val="11"/>
        <color rgb="FF333333"/>
        <rFont val="Arial"/>
        <family val="2"/>
      </rPr>
      <t>, communier demain et ensuite une longue , très longue pénitence .</t>
    </r>
  </si>
  <si>
    <t>Paula*</t>
  </si>
  <si>
    <r>
      <t xml:space="preserve">Vrayement ( dist Ponocrates ) j’ ay ouy compter que le pape Jan XXII , passant un jour par l’ abbaye de Coingnaufond , feut requis par l’ abbesse et meres discretes leurs conceder un indult moyenant lequel se peussent </t>
    </r>
    <r>
      <rPr>
        <sz val="11"/>
        <rFont val="Arial"/>
        <family val="2"/>
      </rPr>
      <t>confesser</t>
    </r>
    <r>
      <rPr>
        <sz val="11"/>
        <color rgb="FF333333"/>
        <rFont val="Arial"/>
        <family val="2"/>
      </rPr>
      <t xml:space="preserve"> les unes es aultres , alleguantes que les femmes de religion ont quelques petites imperfections secretes , les quelles honte insupportable leurs est deceler aux hommes confesseurs : plus librement , plus familierement , les diroient unes aux aultres soubs le sceau de </t>
    </r>
    <r>
      <rPr>
        <b/>
        <sz val="11"/>
        <color rgb="FFC00000"/>
        <rFont val="Arial"/>
        <family val="2"/>
      </rPr>
      <t>confession</t>
    </r>
    <r>
      <rPr>
        <sz val="11"/>
        <color rgb="FF333333"/>
        <rFont val="Arial"/>
        <family val="2"/>
      </rPr>
      <t xml:space="preserve"> . </t>
    </r>
  </si>
  <si>
    <r>
      <t>Mais lors qu'elles se sont un peu fortifiées, elles deviennent sensibles, et en perçant alors l'enveloppe, on </t>
    </r>
    <r>
      <rPr>
        <b/>
        <sz val="11"/>
        <color rgb="FFCC3300"/>
        <rFont val="Arial"/>
        <family val="2"/>
      </rPr>
      <t>met</t>
    </r>
    <r>
      <rPr>
        <sz val="11"/>
        <color rgb="FF333333"/>
        <rFont val="Arial"/>
        <family val="2"/>
      </rPr>
      <t> </t>
    </r>
    <r>
      <rPr>
        <b/>
        <sz val="11"/>
        <color rgb="FFCC3300"/>
        <rFont val="Arial"/>
        <family val="2"/>
      </rPr>
      <t>à</t>
    </r>
    <r>
      <rPr>
        <sz val="11"/>
        <color rgb="FF333333"/>
        <rFont val="Arial"/>
        <family val="2"/>
      </rPr>
      <t> </t>
    </r>
    <r>
      <rPr>
        <b/>
        <sz val="11"/>
        <color rgb="FFCC3300"/>
        <rFont val="Arial"/>
        <family val="2"/>
      </rPr>
      <t>découvert</t>
    </r>
    <r>
      <rPr>
        <sz val="11"/>
        <rFont val="Arial"/>
        <family val="2"/>
      </rPr>
      <t> des articulations t</t>
    </r>
    <r>
      <rPr>
        <sz val="11"/>
        <color rgb="FF333333"/>
        <rFont val="Arial"/>
        <family val="2"/>
      </rPr>
      <t>rès reconnoissables.</t>
    </r>
  </si>
  <si>
    <t>Genre (unaltered)</t>
  </si>
  <si>
    <t>poesie (prose)</t>
  </si>
  <si>
    <t>theatre (verse)</t>
  </si>
  <si>
    <t>Rf (Raw Frantext LU token count in century)</t>
  </si>
  <si>
    <t>Pf (Proportion of Rf accepted)</t>
  </si>
  <si>
    <t>Rm (Raw MCVF LU token count in century)</t>
  </si>
  <si>
    <t>Pm (Proportion of Rm accepted)</t>
  </si>
  <si>
    <t>W</t>
  </si>
  <si>
    <t>Frequency per 10k words</t>
  </si>
  <si>
    <t>explication.n</t>
  </si>
  <si>
    <t>expliquer.v</t>
  </si>
  <si>
    <t>justifier.v</t>
  </si>
  <si>
    <t>imputer.v</t>
  </si>
  <si>
    <t>imputable.a</t>
  </si>
  <si>
    <t>attribuer.v</t>
  </si>
  <si>
    <t>attribution.n</t>
  </si>
  <si>
    <t>aveu.n</t>
  </si>
  <si>
    <t>avouer.v</t>
  </si>
  <si>
    <t>cafeter.v</t>
  </si>
  <si>
    <t>confesser.v</t>
  </si>
  <si>
    <t>confession.n</t>
  </si>
  <si>
    <t>confier.v</t>
  </si>
  <si>
    <t>divulgation.n</t>
  </si>
  <si>
    <t>divulguer.v</t>
  </si>
  <si>
    <t>dévoilement.n</t>
  </si>
  <si>
    <t>dévoiler.v</t>
  </si>
  <si>
    <t>révélation.n</t>
  </si>
  <si>
    <t>révéler.v</t>
  </si>
  <si>
    <t>se confier.v</t>
  </si>
  <si>
    <t>mettre sur le compte de.v</t>
  </si>
  <si>
    <t>ébruitement.n</t>
  </si>
  <si>
    <t>ébruiter.v</t>
  </si>
  <si>
    <t>confès.a</t>
  </si>
  <si>
    <t>convenir.v</t>
  </si>
  <si>
    <t>demeurer d'accord.v</t>
  </si>
  <si>
    <t>dénonciation.n</t>
  </si>
  <si>
    <t>dénoncer.v</t>
  </si>
  <si>
    <t>faire tomber le voile.v</t>
  </si>
  <si>
    <t>lever le voile.v</t>
  </si>
  <si>
    <t>mettre à découvert.v</t>
  </si>
  <si>
    <t>mettre au jour.v</t>
  </si>
  <si>
    <t>mettre en évidence.v</t>
  </si>
  <si>
    <t>rendre public.v</t>
  </si>
  <si>
    <t>éventer.v</t>
  </si>
  <si>
    <t>trahir un secret.v</t>
  </si>
  <si>
    <t>délateur.n</t>
  </si>
  <si>
    <t>délation.n</t>
  </si>
  <si>
    <t>coût.n</t>
  </si>
  <si>
    <t>coûter.v</t>
  </si>
  <si>
    <t>déboursement.n</t>
  </si>
  <si>
    <t>débourser.v</t>
  </si>
  <si>
    <t>dépense.n</t>
  </si>
  <si>
    <t>dépenser.v</t>
  </si>
  <si>
    <t>en coûter.v</t>
  </si>
  <si>
    <t>frais.n</t>
  </si>
  <si>
    <t>coustage.n</t>
  </si>
  <si>
    <t>coustageux.a</t>
  </si>
  <si>
    <t>coustance.n</t>
  </si>
  <si>
    <t>coustement.n</t>
  </si>
  <si>
    <t>fuer.n</t>
  </si>
  <si>
    <t>coûteux.a</t>
  </si>
  <si>
    <t>dépens.n</t>
  </si>
  <si>
    <t>prix.n</t>
  </si>
  <si>
    <t>argent déboursé.n</t>
  </si>
  <si>
    <t>tirer de sa bourse.v</t>
  </si>
  <si>
    <t>emploi de son bien.n</t>
  </si>
  <si>
    <t>employer son bien.v</t>
  </si>
  <si>
    <t>faire de la dépense.v</t>
  </si>
  <si>
    <t>faire des frais.v</t>
  </si>
  <si>
    <t>déboursé.n</t>
  </si>
  <si>
    <t>cher.a</t>
  </si>
  <si>
    <t>dispendieux.a</t>
  </si>
  <si>
    <t>onéreux.a</t>
  </si>
  <si>
    <t>qui coûte beaucoup.a</t>
  </si>
  <si>
    <t>qui est de grand prix.a</t>
  </si>
  <si>
    <t>Frantext Wordcount (genre-tagged sources)</t>
  </si>
  <si>
    <t>MCVF Wordcount</t>
  </si>
  <si>
    <t>Total corpus wordcount</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</si>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</sst>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b/>
      <sz val="11"/>
      <color rgb="FFC00000"/>
      <name val="Calibri"/>
      <family val="2"/>
      <scheme val="minor"/>
    </font>
    <font>
      <sz val="11"/>
      <name val="Calibri"/>
      <family val="2"/>
      <scheme val="minor"/>
    </font>
    <font>
      <sz val="11"/>
      <color rgb="FF333333"/>
      <name val="Arial"/>
      <family val="2"/>
    </font>
    <font>
      <b/>
      <sz val="11"/>
      <color rgb="FFCC3300"/>
      <name val="Arial"/>
      <family val="2"/>
    </font>
    <font>
      <b/>
      <sz val="11"/>
      <color rgb="FFC00000"/>
      <name val="Arial"/>
      <family val="2"/>
    </font>
    <font>
      <i/>
      <sz val="11"/>
      <color rgb="FF333333"/>
      <name val="Arial"/>
      <family val="2"/>
    </font>
    <font>
      <b/>
      <i/>
      <sz val="11"/>
      <color rgb="FFCC3300"/>
      <name val="Arial"/>
      <family val="2"/>
    </font>
    <font>
      <b/>
      <sz val="11"/>
      <color rgb="FFCC3300"/>
      <name val="Calibri"/>
      <family val="2"/>
      <scheme val="minor"/>
    </font>
    <font>
      <i/>
      <sz val="11"/>
      <color theme="1"/>
      <name val="Calibri"/>
      <family val="2"/>
      <scheme val="minor"/>
    </font>
    <font>
      <vertAlign val="superscript"/>
      <sz val="11"/>
      <color rgb="FF333333"/>
      <name val="Arial"/>
      <family val="2"/>
    </font>
    <font>
      <sz val="11"/>
      <name val="Arial"/>
      <family val="2"/>
    </font>
    <font>
      <b/>
      <sz val="11"/>
      <color rgb="FFFF0000"/>
      <name val="Arial"/>
      <family val="2"/>
    </font>
    <font>
      <sz val="9"/>
      <color rgb="FF333333"/>
      <name val="Arial"/>
      <family val="2"/>
    </font>
    <font>
      <sz val="11"/>
      <color rgb="FFC00000"/>
      <name val="Arial"/>
      <family val="2"/>
    </font>
    <font>
      <sz val="11"/>
      <color rgb="FF333333"/>
      <name val="Calibri"/>
      <family val="2"/>
      <scheme val="minor"/>
    </font>
    <font>
      <sz val="11"/>
      <color rgb="FF000080"/>
      <name val="Arial"/>
      <family val="2"/>
    </font>
    <font>
      <b/>
      <sz val="11"/>
      <color rgb="FFFF0000"/>
      <name val="Calibri"/>
      <family val="2"/>
      <scheme val="minor"/>
    </font>
    <font>
      <i/>
      <vertAlign val="superscript"/>
      <sz val="11"/>
      <color rgb="FF333333"/>
      <name val="Arial"/>
      <family val="2"/>
    </font>
    <font>
      <b/>
      <i/>
      <sz val="11"/>
      <color rgb="FFC00000"/>
      <name val="Arial"/>
      <family val="2"/>
    </font>
    <font>
      <b/>
      <sz val="10"/>
      <color rgb="FFFF0000"/>
      <name val="Courier New"/>
      <family val="3"/>
    </font>
    <font>
      <sz val="10"/>
      <name val="Courier New"/>
      <family val="3"/>
    </font>
    <font>
      <sz val="11"/>
      <color rgb="FF000000"/>
      <name val="Calibri"/>
      <family val="2"/>
      <scheme val="minor"/>
    </font>
    <font>
      <i/>
      <sz val="11"/>
      <color rgb="FF000000"/>
      <name val="Calibri"/>
      <family val="2"/>
      <scheme val="minor"/>
    </font>
    <font>
      <sz val="11"/>
      <color rgb="FF000000"/>
      <name val="Arial"/>
      <family val="2"/>
    </font>
    <font>
      <sz val="10"/>
      <color rgb="FF000000"/>
      <name val="Courier New"/>
      <family val="3"/>
    </font>
    <font>
      <b/>
      <sz val="10"/>
      <color rgb="FF333333"/>
      <name val="Arial Unicode MS"/>
      <family val="2"/>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0" fontId="3" fillId="0" borderId="0" xfId="0" applyFont="1"/>
    <xf numFmtId="0" fontId="6" fillId="0" borderId="0" xfId="0" applyFont="1"/>
    <xf numFmtId="0" fontId="4" fillId="0" borderId="0" xfId="0" applyFont="1"/>
    <xf numFmtId="0" fontId="3" fillId="0" borderId="0" xfId="0" applyFont="1" applyAlignment="1">
      <alignment vertical="center"/>
    </xf>
    <xf numFmtId="0" fontId="15" fillId="0" borderId="0" xfId="0" applyFont="1"/>
    <xf numFmtId="0" fontId="16" fillId="0" borderId="0" xfId="0" applyFont="1"/>
    <xf numFmtId="0" fontId="10" fillId="0" borderId="0" xfId="0" applyFont="1"/>
    <xf numFmtId="0" fontId="22" fillId="0" borderId="0" xfId="0" applyFont="1" applyAlignment="1">
      <alignment vertical="center"/>
    </xf>
    <xf numFmtId="0" fontId="1" fillId="0" borderId="0" xfId="0" applyFont="1" applyAlignment="1">
      <alignment vertical="center"/>
    </xf>
    <xf numFmtId="0" fontId="6" fillId="0" borderId="0" xfId="0" applyFont="1" applyAlignment="1">
      <alignment vertical="center"/>
    </xf>
    <xf numFmtId="0" fontId="4" fillId="0" borderId="0" xfId="0" applyFont="1" applyAlignment="1">
      <alignment vertical="center"/>
    </xf>
    <xf numFmtId="0" fontId="5" fillId="0" borderId="0" xfId="0" applyFont="1" applyAlignment="1">
      <alignment vertical="center"/>
    </xf>
    <xf numFmtId="0" fontId="10" fillId="0" borderId="0" xfId="0" applyFont="1" applyAlignment="1">
      <alignment vertical="center"/>
    </xf>
    <xf numFmtId="0" fontId="24" fillId="0" borderId="0" xfId="0" applyFont="1" applyAlignment="1">
      <alignment vertical="center"/>
    </xf>
    <xf numFmtId="0" fontId="3" fillId="0" borderId="0" xfId="0" applyFont="1" applyAlignment="1">
      <alignment vertical="center" wrapText="1"/>
    </xf>
    <xf numFmtId="0" fontId="0" fillId="0" borderId="0" xfId="0" applyAlignment="1"/>
    <xf numFmtId="0" fontId="26"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im\OneDrive\Documents\Dissertation\Data\Gathering_data\Frantextpreprocessing\Frantext%20source%20metadat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tadata"/>
      <sheetName val="genres"/>
      <sheetName val="wordcount"/>
      <sheetName val="12th wordcount"/>
      <sheetName val="13th wordcount"/>
      <sheetName val="14th wordcount"/>
      <sheetName val="15th wordcount"/>
      <sheetName val="16th wordcount"/>
      <sheetName val="17th wordcount"/>
      <sheetName val="18th wordcount"/>
      <sheetName val="19th wordcount"/>
      <sheetName val="20th wordcount"/>
    </sheetNames>
    <sheetDataSet>
      <sheetData sheetId="0">
        <row r="1">
          <cell r="D1" t="str">
            <v>Century</v>
          </cell>
          <cell r="H1" t="str">
            <v>Wordcount</v>
          </cell>
        </row>
        <row r="2">
          <cell r="D2" t="str">
            <v>12th</v>
          </cell>
          <cell r="H2">
            <v>57793</v>
          </cell>
        </row>
        <row r="3">
          <cell r="D3" t="str">
            <v>12th</v>
          </cell>
          <cell r="H3">
            <v>2612</v>
          </cell>
        </row>
        <row r="4">
          <cell r="D4" t="str">
            <v>13th</v>
          </cell>
          <cell r="H4">
            <v>18668</v>
          </cell>
        </row>
        <row r="5">
          <cell r="D5" t="str">
            <v>13th</v>
          </cell>
          <cell r="H5">
            <v>51031</v>
          </cell>
        </row>
        <row r="6">
          <cell r="D6" t="str">
            <v>13th</v>
          </cell>
          <cell r="H6">
            <v>181719</v>
          </cell>
        </row>
        <row r="7">
          <cell r="D7" t="str">
            <v>13th</v>
          </cell>
          <cell r="H7">
            <v>7817</v>
          </cell>
        </row>
        <row r="8">
          <cell r="D8" t="str">
            <v>13th</v>
          </cell>
          <cell r="H8">
            <v>74554</v>
          </cell>
        </row>
        <row r="9">
          <cell r="D9" t="str">
            <v>13th</v>
          </cell>
          <cell r="H9">
            <v>83194</v>
          </cell>
        </row>
        <row r="10">
          <cell r="D10" t="str">
            <v>13th</v>
          </cell>
          <cell r="H10">
            <v>992</v>
          </cell>
        </row>
        <row r="11">
          <cell r="D11" t="str">
            <v>13th</v>
          </cell>
          <cell r="H11">
            <v>1349</v>
          </cell>
        </row>
        <row r="12">
          <cell r="D12" t="str">
            <v>14th</v>
          </cell>
          <cell r="H12">
            <v>15698</v>
          </cell>
        </row>
        <row r="13">
          <cell r="D13" t="str">
            <v>15th</v>
          </cell>
          <cell r="H13">
            <v>36789</v>
          </cell>
        </row>
        <row r="14">
          <cell r="D14" t="str">
            <v>16th</v>
          </cell>
          <cell r="H14">
            <v>11159</v>
          </cell>
        </row>
        <row r="15">
          <cell r="D15" t="str">
            <v>16th</v>
          </cell>
          <cell r="H15">
            <v>10600</v>
          </cell>
        </row>
        <row r="16">
          <cell r="D16" t="str">
            <v>16th</v>
          </cell>
          <cell r="H16">
            <v>2587</v>
          </cell>
        </row>
        <row r="17">
          <cell r="D17" t="str">
            <v>16th</v>
          </cell>
          <cell r="H17">
            <v>4532</v>
          </cell>
        </row>
        <row r="18">
          <cell r="D18" t="str">
            <v>16th</v>
          </cell>
          <cell r="H18">
            <v>24294</v>
          </cell>
        </row>
        <row r="19">
          <cell r="D19" t="str">
            <v>16th</v>
          </cell>
          <cell r="H19">
            <v>26058</v>
          </cell>
        </row>
        <row r="20">
          <cell r="D20" t="str">
            <v>16th</v>
          </cell>
          <cell r="H20">
            <v>1071</v>
          </cell>
        </row>
        <row r="21">
          <cell r="D21" t="str">
            <v>16th</v>
          </cell>
          <cell r="H21">
            <v>11076</v>
          </cell>
        </row>
        <row r="22">
          <cell r="D22" t="str">
            <v>16th</v>
          </cell>
          <cell r="H22">
            <v>59231</v>
          </cell>
        </row>
        <row r="23">
          <cell r="D23" t="str">
            <v>16th</v>
          </cell>
          <cell r="H23">
            <v>35172</v>
          </cell>
        </row>
        <row r="24">
          <cell r="D24" t="str">
            <v>16th</v>
          </cell>
          <cell r="H24">
            <v>3112</v>
          </cell>
        </row>
        <row r="25">
          <cell r="D25" t="str">
            <v>16th</v>
          </cell>
          <cell r="H25">
            <v>3112</v>
          </cell>
        </row>
        <row r="26">
          <cell r="D26" t="str">
            <v>16th</v>
          </cell>
          <cell r="H26">
            <v>43329</v>
          </cell>
        </row>
        <row r="27">
          <cell r="D27" t="str">
            <v>16th</v>
          </cell>
          <cell r="H27">
            <v>44754</v>
          </cell>
        </row>
        <row r="28">
          <cell r="D28" t="str">
            <v>16th</v>
          </cell>
          <cell r="H28">
            <v>92091</v>
          </cell>
        </row>
        <row r="29">
          <cell r="D29" t="str">
            <v>16th</v>
          </cell>
          <cell r="H29">
            <v>18745</v>
          </cell>
        </row>
        <row r="30">
          <cell r="D30" t="str">
            <v>16th</v>
          </cell>
          <cell r="H30">
            <v>10089</v>
          </cell>
        </row>
        <row r="31">
          <cell r="D31" t="str">
            <v>16th</v>
          </cell>
          <cell r="H31">
            <v>32467</v>
          </cell>
        </row>
        <row r="32">
          <cell r="D32" t="str">
            <v>16th</v>
          </cell>
          <cell r="H32">
            <v>10624</v>
          </cell>
        </row>
        <row r="33">
          <cell r="D33" t="str">
            <v>16th</v>
          </cell>
          <cell r="H33">
            <v>54784</v>
          </cell>
        </row>
        <row r="34">
          <cell r="D34" t="str">
            <v>16th</v>
          </cell>
          <cell r="H34">
            <v>146173</v>
          </cell>
        </row>
        <row r="35">
          <cell r="D35" t="str">
            <v>16th</v>
          </cell>
          <cell r="H35">
            <v>13166</v>
          </cell>
        </row>
        <row r="36">
          <cell r="D36" t="str">
            <v>16th</v>
          </cell>
          <cell r="H36">
            <v>13636</v>
          </cell>
        </row>
        <row r="37">
          <cell r="D37" t="str">
            <v>16th</v>
          </cell>
          <cell r="H37">
            <v>5503</v>
          </cell>
        </row>
        <row r="38">
          <cell r="D38" t="str">
            <v>16th</v>
          </cell>
          <cell r="H38">
            <v>1274</v>
          </cell>
        </row>
        <row r="39">
          <cell r="D39" t="str">
            <v>16th</v>
          </cell>
          <cell r="H39">
            <v>15231</v>
          </cell>
        </row>
        <row r="40">
          <cell r="D40" t="str">
            <v>16th</v>
          </cell>
          <cell r="H40">
            <v>34645</v>
          </cell>
        </row>
        <row r="41">
          <cell r="D41" t="str">
            <v>16th</v>
          </cell>
          <cell r="H41">
            <v>22255</v>
          </cell>
        </row>
        <row r="42">
          <cell r="D42" t="str">
            <v>16th</v>
          </cell>
          <cell r="H42">
            <v>152401</v>
          </cell>
        </row>
        <row r="43">
          <cell r="D43" t="str">
            <v>16th</v>
          </cell>
          <cell r="H43">
            <v>13680</v>
          </cell>
        </row>
        <row r="44">
          <cell r="D44" t="str">
            <v>16th</v>
          </cell>
          <cell r="H44">
            <v>60714</v>
          </cell>
        </row>
        <row r="45">
          <cell r="D45" t="str">
            <v>16th</v>
          </cell>
          <cell r="H45">
            <v>29029</v>
          </cell>
        </row>
        <row r="46">
          <cell r="D46" t="str">
            <v>16th</v>
          </cell>
          <cell r="H46">
            <v>98912</v>
          </cell>
        </row>
        <row r="47">
          <cell r="D47" t="str">
            <v>16th</v>
          </cell>
          <cell r="H47">
            <v>4953</v>
          </cell>
        </row>
        <row r="48">
          <cell r="D48" t="str">
            <v>16th</v>
          </cell>
          <cell r="H48">
            <v>92068</v>
          </cell>
        </row>
        <row r="49">
          <cell r="D49" t="str">
            <v>16th</v>
          </cell>
          <cell r="H49">
            <v>55236</v>
          </cell>
        </row>
        <row r="50">
          <cell r="D50" t="str">
            <v>16th</v>
          </cell>
          <cell r="H50">
            <v>26689</v>
          </cell>
        </row>
        <row r="51">
          <cell r="D51" t="str">
            <v>16th</v>
          </cell>
          <cell r="H51">
            <v>1623</v>
          </cell>
        </row>
        <row r="52">
          <cell r="D52" t="str">
            <v>16th</v>
          </cell>
          <cell r="H52">
            <v>3606</v>
          </cell>
        </row>
        <row r="53">
          <cell r="D53" t="str">
            <v>16th</v>
          </cell>
          <cell r="H53">
            <v>24574</v>
          </cell>
        </row>
        <row r="54">
          <cell r="D54" t="str">
            <v>16th</v>
          </cell>
          <cell r="H54">
            <v>1290</v>
          </cell>
        </row>
        <row r="55">
          <cell r="D55" t="str">
            <v>16th</v>
          </cell>
          <cell r="H55">
            <v>182112</v>
          </cell>
        </row>
        <row r="56">
          <cell r="D56" t="str">
            <v>16th</v>
          </cell>
          <cell r="H56">
            <v>64224</v>
          </cell>
        </row>
        <row r="57">
          <cell r="D57" t="str">
            <v>16th</v>
          </cell>
          <cell r="H57">
            <v>15183</v>
          </cell>
        </row>
        <row r="58">
          <cell r="D58" t="str">
            <v>16th</v>
          </cell>
          <cell r="H58">
            <v>18753</v>
          </cell>
        </row>
        <row r="59">
          <cell r="D59" t="str">
            <v>16th</v>
          </cell>
          <cell r="H59">
            <v>15991</v>
          </cell>
        </row>
        <row r="60">
          <cell r="D60" t="str">
            <v>16th</v>
          </cell>
          <cell r="H60">
            <v>1985</v>
          </cell>
        </row>
        <row r="61">
          <cell r="D61" t="str">
            <v>16th</v>
          </cell>
          <cell r="H61">
            <v>126</v>
          </cell>
        </row>
        <row r="62">
          <cell r="D62" t="str">
            <v>16th</v>
          </cell>
          <cell r="H62">
            <v>20560</v>
          </cell>
        </row>
        <row r="63">
          <cell r="D63" t="str">
            <v>16th</v>
          </cell>
          <cell r="H63">
            <v>22062</v>
          </cell>
        </row>
        <row r="64">
          <cell r="D64" t="str">
            <v>16th</v>
          </cell>
          <cell r="H64">
            <v>21486</v>
          </cell>
        </row>
        <row r="65">
          <cell r="D65" t="str">
            <v>16th</v>
          </cell>
          <cell r="H65">
            <v>17363</v>
          </cell>
        </row>
        <row r="66">
          <cell r="D66" t="str">
            <v>16th</v>
          </cell>
          <cell r="H66">
            <v>17222</v>
          </cell>
        </row>
        <row r="67">
          <cell r="D67" t="str">
            <v>16th</v>
          </cell>
          <cell r="H67">
            <v>14576</v>
          </cell>
        </row>
        <row r="68">
          <cell r="D68" t="str">
            <v>16th</v>
          </cell>
          <cell r="H68">
            <v>49150</v>
          </cell>
        </row>
        <row r="69">
          <cell r="D69" t="str">
            <v>16th</v>
          </cell>
          <cell r="H69">
            <v>438631</v>
          </cell>
        </row>
        <row r="70">
          <cell r="D70" t="str">
            <v>17th</v>
          </cell>
          <cell r="H70">
            <v>178481</v>
          </cell>
        </row>
        <row r="71">
          <cell r="D71" t="str">
            <v>17th</v>
          </cell>
          <cell r="H71">
            <v>127257</v>
          </cell>
        </row>
        <row r="72">
          <cell r="D72" t="str">
            <v>17th</v>
          </cell>
          <cell r="H72">
            <v>13681</v>
          </cell>
        </row>
        <row r="73">
          <cell r="D73" t="str">
            <v>17th</v>
          </cell>
          <cell r="H73">
            <v>148041</v>
          </cell>
        </row>
        <row r="74">
          <cell r="D74" t="str">
            <v>17th</v>
          </cell>
          <cell r="H74">
            <v>36480</v>
          </cell>
        </row>
        <row r="75">
          <cell r="D75" t="str">
            <v>17th</v>
          </cell>
          <cell r="H75">
            <v>210308</v>
          </cell>
        </row>
        <row r="76">
          <cell r="D76" t="str">
            <v>17th</v>
          </cell>
          <cell r="H76">
            <v>4205</v>
          </cell>
        </row>
        <row r="77">
          <cell r="D77" t="str">
            <v>17th</v>
          </cell>
          <cell r="H77">
            <v>29504</v>
          </cell>
        </row>
        <row r="78">
          <cell r="D78" t="str">
            <v>17th</v>
          </cell>
          <cell r="H78">
            <v>132536</v>
          </cell>
        </row>
        <row r="79">
          <cell r="D79" t="str">
            <v>17th</v>
          </cell>
          <cell r="H79">
            <v>75493</v>
          </cell>
        </row>
        <row r="80">
          <cell r="D80" t="str">
            <v>17th</v>
          </cell>
          <cell r="H80">
            <v>245688</v>
          </cell>
        </row>
        <row r="81">
          <cell r="D81" t="str">
            <v>17th</v>
          </cell>
          <cell r="H81">
            <v>14944</v>
          </cell>
        </row>
        <row r="82">
          <cell r="D82" t="str">
            <v>17th</v>
          </cell>
          <cell r="H82">
            <v>102918</v>
          </cell>
        </row>
        <row r="83">
          <cell r="D83" t="str">
            <v>17th</v>
          </cell>
          <cell r="H83">
            <v>5753</v>
          </cell>
        </row>
        <row r="84">
          <cell r="D84" t="str">
            <v>17th</v>
          </cell>
          <cell r="H84">
            <v>104473</v>
          </cell>
        </row>
        <row r="85">
          <cell r="D85" t="str">
            <v>17th</v>
          </cell>
          <cell r="H85">
            <v>35405</v>
          </cell>
        </row>
        <row r="86">
          <cell r="D86" t="str">
            <v>17th</v>
          </cell>
          <cell r="H86">
            <v>92941</v>
          </cell>
        </row>
        <row r="87">
          <cell r="D87" t="str">
            <v>17th</v>
          </cell>
          <cell r="H87">
            <v>79145</v>
          </cell>
        </row>
        <row r="88">
          <cell r="D88" t="str">
            <v>17th</v>
          </cell>
          <cell r="H88">
            <v>22879</v>
          </cell>
        </row>
        <row r="89">
          <cell r="D89" t="str">
            <v>17th</v>
          </cell>
          <cell r="H89">
            <v>16730</v>
          </cell>
        </row>
        <row r="90">
          <cell r="D90" t="str">
            <v>17th</v>
          </cell>
          <cell r="H90">
            <v>304708</v>
          </cell>
        </row>
        <row r="91">
          <cell r="D91" t="str">
            <v>17th</v>
          </cell>
          <cell r="H91">
            <v>34464</v>
          </cell>
        </row>
        <row r="92">
          <cell r="D92" t="str">
            <v>17th</v>
          </cell>
          <cell r="H92">
            <v>32475</v>
          </cell>
        </row>
        <row r="93">
          <cell r="D93" t="str">
            <v>17th</v>
          </cell>
          <cell r="H93">
            <v>6177</v>
          </cell>
        </row>
        <row r="94">
          <cell r="D94" t="str">
            <v>17th</v>
          </cell>
          <cell r="H94">
            <v>64538</v>
          </cell>
        </row>
        <row r="95">
          <cell r="D95" t="str">
            <v>17th</v>
          </cell>
          <cell r="H95">
            <v>13535</v>
          </cell>
        </row>
        <row r="96">
          <cell r="D96" t="str">
            <v>17th</v>
          </cell>
          <cell r="H96">
            <v>263154</v>
          </cell>
        </row>
        <row r="97">
          <cell r="D97" t="str">
            <v>17th</v>
          </cell>
          <cell r="H97">
            <v>244231</v>
          </cell>
        </row>
        <row r="98">
          <cell r="D98" t="str">
            <v>17th</v>
          </cell>
          <cell r="H98">
            <v>83426</v>
          </cell>
        </row>
        <row r="99">
          <cell r="D99" t="str">
            <v>17th</v>
          </cell>
          <cell r="H99">
            <v>14282</v>
          </cell>
        </row>
        <row r="100">
          <cell r="D100" t="str">
            <v>17th</v>
          </cell>
          <cell r="H100">
            <v>11382</v>
          </cell>
        </row>
        <row r="101">
          <cell r="D101" t="str">
            <v>17th</v>
          </cell>
          <cell r="H101">
            <v>53595</v>
          </cell>
        </row>
        <row r="102">
          <cell r="D102" t="str">
            <v>17th</v>
          </cell>
          <cell r="H102">
            <v>48489</v>
          </cell>
        </row>
        <row r="103">
          <cell r="D103" t="str">
            <v>17th</v>
          </cell>
          <cell r="H103">
            <v>41990</v>
          </cell>
        </row>
        <row r="104">
          <cell r="D104" t="str">
            <v>17th</v>
          </cell>
          <cell r="H104">
            <v>106120</v>
          </cell>
        </row>
        <row r="105">
          <cell r="D105" t="str">
            <v>17th</v>
          </cell>
          <cell r="H105">
            <v>360162</v>
          </cell>
        </row>
        <row r="106">
          <cell r="D106" t="str">
            <v>17th</v>
          </cell>
          <cell r="H106">
            <v>119158</v>
          </cell>
        </row>
        <row r="107">
          <cell r="D107" t="str">
            <v>17th</v>
          </cell>
          <cell r="H107">
            <v>85338</v>
          </cell>
        </row>
        <row r="108">
          <cell r="D108" t="str">
            <v>17th</v>
          </cell>
          <cell r="H108">
            <v>83659</v>
          </cell>
        </row>
        <row r="109">
          <cell r="D109" t="str">
            <v>17th</v>
          </cell>
          <cell r="H109">
            <v>26426</v>
          </cell>
        </row>
        <row r="110">
          <cell r="D110" t="str">
            <v>17th</v>
          </cell>
          <cell r="H110">
            <v>48926</v>
          </cell>
        </row>
        <row r="111">
          <cell r="D111" t="str">
            <v>17th</v>
          </cell>
          <cell r="H111">
            <v>16968</v>
          </cell>
        </row>
        <row r="112">
          <cell r="D112" t="str">
            <v>17th</v>
          </cell>
          <cell r="H112">
            <v>42108</v>
          </cell>
        </row>
        <row r="113">
          <cell r="D113" t="str">
            <v>17th</v>
          </cell>
          <cell r="H113">
            <v>1812</v>
          </cell>
        </row>
        <row r="114">
          <cell r="D114" t="str">
            <v>17th</v>
          </cell>
          <cell r="H114">
            <v>22729</v>
          </cell>
        </row>
        <row r="115">
          <cell r="D115" t="str">
            <v>17th</v>
          </cell>
          <cell r="H115">
            <v>237066</v>
          </cell>
        </row>
        <row r="116">
          <cell r="D116" t="str">
            <v>17th</v>
          </cell>
          <cell r="H116">
            <v>2485</v>
          </cell>
        </row>
        <row r="117">
          <cell r="D117" t="str">
            <v>17th</v>
          </cell>
          <cell r="H117">
            <v>20212</v>
          </cell>
        </row>
        <row r="118">
          <cell r="D118" t="str">
            <v>17th</v>
          </cell>
          <cell r="H118">
            <v>124434</v>
          </cell>
        </row>
        <row r="119">
          <cell r="D119" t="str">
            <v>17th</v>
          </cell>
          <cell r="H119">
            <v>6424</v>
          </cell>
        </row>
        <row r="120">
          <cell r="D120" t="str">
            <v>17th</v>
          </cell>
          <cell r="H120">
            <v>86372</v>
          </cell>
        </row>
        <row r="121">
          <cell r="D121" t="str">
            <v>17th</v>
          </cell>
          <cell r="H121">
            <v>289478</v>
          </cell>
        </row>
        <row r="122">
          <cell r="D122" t="str">
            <v>17th</v>
          </cell>
          <cell r="H122">
            <v>38221</v>
          </cell>
        </row>
        <row r="123">
          <cell r="D123" t="str">
            <v>17th</v>
          </cell>
          <cell r="H123">
            <v>672</v>
          </cell>
        </row>
        <row r="124">
          <cell r="D124" t="str">
            <v>17th</v>
          </cell>
          <cell r="H124">
            <v>909</v>
          </cell>
        </row>
        <row r="125">
          <cell r="D125" t="str">
            <v>17th</v>
          </cell>
          <cell r="H125">
            <v>543</v>
          </cell>
        </row>
        <row r="126">
          <cell r="D126" t="str">
            <v>17th</v>
          </cell>
          <cell r="H126">
            <v>42849</v>
          </cell>
        </row>
        <row r="127">
          <cell r="D127" t="str">
            <v>17th</v>
          </cell>
          <cell r="H127">
            <v>81324</v>
          </cell>
        </row>
        <row r="128">
          <cell r="D128" t="str">
            <v>17th</v>
          </cell>
          <cell r="H128">
            <v>35725</v>
          </cell>
        </row>
        <row r="129">
          <cell r="D129" t="str">
            <v>17th</v>
          </cell>
          <cell r="H129">
            <v>27206</v>
          </cell>
        </row>
        <row r="130">
          <cell r="D130" t="str">
            <v>17th</v>
          </cell>
          <cell r="H130">
            <v>15802</v>
          </cell>
        </row>
        <row r="131">
          <cell r="D131" t="str">
            <v>17th</v>
          </cell>
          <cell r="H131">
            <v>7570</v>
          </cell>
        </row>
        <row r="132">
          <cell r="D132" t="str">
            <v>17th</v>
          </cell>
          <cell r="H132">
            <v>15420</v>
          </cell>
        </row>
        <row r="133">
          <cell r="D133" t="str">
            <v>17th</v>
          </cell>
          <cell r="H133">
            <v>8236</v>
          </cell>
        </row>
        <row r="134">
          <cell r="D134" t="str">
            <v>17th</v>
          </cell>
          <cell r="H134">
            <v>55342</v>
          </cell>
        </row>
        <row r="135">
          <cell r="D135" t="str">
            <v>17th</v>
          </cell>
          <cell r="H135">
            <v>20008</v>
          </cell>
        </row>
        <row r="136">
          <cell r="D136" t="str">
            <v>17th</v>
          </cell>
          <cell r="H136">
            <v>90001</v>
          </cell>
        </row>
        <row r="137">
          <cell r="D137" t="str">
            <v>17th</v>
          </cell>
          <cell r="H137">
            <v>20932</v>
          </cell>
        </row>
        <row r="138">
          <cell r="D138" t="str">
            <v>17th</v>
          </cell>
          <cell r="H138">
            <v>14643</v>
          </cell>
        </row>
        <row r="139">
          <cell r="D139" t="str">
            <v>17th</v>
          </cell>
          <cell r="H139">
            <v>18127</v>
          </cell>
        </row>
        <row r="140">
          <cell r="D140" t="str">
            <v>17th</v>
          </cell>
          <cell r="H140">
            <v>17182</v>
          </cell>
        </row>
        <row r="141">
          <cell r="D141" t="str">
            <v>17th</v>
          </cell>
          <cell r="H141">
            <v>31222</v>
          </cell>
        </row>
        <row r="142">
          <cell r="D142" t="str">
            <v>17th</v>
          </cell>
          <cell r="H142">
            <v>6047</v>
          </cell>
        </row>
        <row r="143">
          <cell r="D143" t="str">
            <v>17th</v>
          </cell>
          <cell r="H143">
            <v>33247</v>
          </cell>
        </row>
        <row r="144">
          <cell r="D144" t="str">
            <v>17th</v>
          </cell>
          <cell r="H144">
            <v>24838</v>
          </cell>
        </row>
        <row r="145">
          <cell r="D145" t="str">
            <v>17th</v>
          </cell>
          <cell r="H145">
            <v>9963</v>
          </cell>
        </row>
        <row r="146">
          <cell r="D146" t="str">
            <v>17th</v>
          </cell>
          <cell r="H146">
            <v>11867</v>
          </cell>
        </row>
        <row r="147">
          <cell r="D147" t="str">
            <v>17th</v>
          </cell>
          <cell r="H147">
            <v>18184</v>
          </cell>
        </row>
        <row r="148">
          <cell r="D148" t="str">
            <v>17th</v>
          </cell>
          <cell r="H148">
            <v>16408</v>
          </cell>
        </row>
        <row r="149">
          <cell r="D149" t="str">
            <v>17th</v>
          </cell>
          <cell r="H149">
            <v>12827</v>
          </cell>
        </row>
        <row r="150">
          <cell r="D150" t="str">
            <v>17th</v>
          </cell>
          <cell r="H150">
            <v>79710</v>
          </cell>
        </row>
        <row r="151">
          <cell r="D151" t="str">
            <v>17th</v>
          </cell>
          <cell r="H151">
            <v>12435</v>
          </cell>
        </row>
        <row r="152">
          <cell r="D152" t="str">
            <v>17th</v>
          </cell>
          <cell r="H152">
            <v>22321</v>
          </cell>
        </row>
        <row r="153">
          <cell r="D153" t="str">
            <v>17th</v>
          </cell>
          <cell r="H153">
            <v>4487</v>
          </cell>
        </row>
        <row r="154">
          <cell r="D154" t="str">
            <v>17th</v>
          </cell>
          <cell r="H154">
            <v>17775</v>
          </cell>
        </row>
        <row r="155">
          <cell r="D155" t="str">
            <v>17th</v>
          </cell>
          <cell r="H155">
            <v>17129</v>
          </cell>
        </row>
        <row r="156">
          <cell r="D156" t="str">
            <v>17th</v>
          </cell>
          <cell r="H156">
            <v>14249</v>
          </cell>
        </row>
        <row r="157">
          <cell r="D157" t="str">
            <v>17th</v>
          </cell>
          <cell r="H157">
            <v>13093</v>
          </cell>
        </row>
        <row r="158">
          <cell r="D158" t="str">
            <v>17th</v>
          </cell>
          <cell r="H158">
            <v>16680</v>
          </cell>
        </row>
        <row r="159">
          <cell r="D159" t="str">
            <v>17th</v>
          </cell>
          <cell r="H159">
            <v>14066</v>
          </cell>
        </row>
        <row r="160">
          <cell r="D160" t="str">
            <v>17th</v>
          </cell>
          <cell r="H160">
            <v>15581</v>
          </cell>
        </row>
        <row r="161">
          <cell r="D161" t="str">
            <v>17th</v>
          </cell>
          <cell r="H161">
            <v>17149</v>
          </cell>
        </row>
        <row r="162">
          <cell r="D162" t="str">
            <v>17th</v>
          </cell>
          <cell r="H162">
            <v>23200</v>
          </cell>
        </row>
        <row r="163">
          <cell r="D163" t="str">
            <v>17th</v>
          </cell>
          <cell r="H163">
            <v>20768</v>
          </cell>
        </row>
        <row r="164">
          <cell r="D164" t="str">
            <v>17th</v>
          </cell>
          <cell r="H164">
            <v>12162</v>
          </cell>
        </row>
        <row r="165">
          <cell r="D165" t="str">
            <v>17th</v>
          </cell>
          <cell r="H165">
            <v>3328</v>
          </cell>
        </row>
        <row r="166">
          <cell r="D166" t="str">
            <v>17th</v>
          </cell>
          <cell r="H166">
            <v>69692</v>
          </cell>
        </row>
        <row r="167">
          <cell r="D167" t="str">
            <v>17th</v>
          </cell>
          <cell r="H167">
            <v>81344</v>
          </cell>
        </row>
        <row r="168">
          <cell r="D168" t="str">
            <v>17th</v>
          </cell>
          <cell r="H168">
            <v>81879</v>
          </cell>
        </row>
        <row r="169">
          <cell r="D169" t="str">
            <v>17th</v>
          </cell>
          <cell r="H169">
            <v>11029</v>
          </cell>
        </row>
        <row r="170">
          <cell r="D170" t="str">
            <v>17th</v>
          </cell>
          <cell r="H170">
            <v>16075</v>
          </cell>
        </row>
        <row r="171">
          <cell r="D171" t="str">
            <v>17th</v>
          </cell>
          <cell r="H171">
            <v>3677</v>
          </cell>
        </row>
        <row r="172">
          <cell r="D172" t="str">
            <v>17th</v>
          </cell>
          <cell r="H172">
            <v>5533</v>
          </cell>
        </row>
        <row r="173">
          <cell r="D173" t="str">
            <v>17th</v>
          </cell>
          <cell r="H173">
            <v>15779</v>
          </cell>
        </row>
        <row r="174">
          <cell r="D174" t="str">
            <v>17th</v>
          </cell>
          <cell r="H174">
            <v>14377</v>
          </cell>
        </row>
        <row r="175">
          <cell r="D175" t="str">
            <v>17th</v>
          </cell>
          <cell r="H175">
            <v>11742</v>
          </cell>
        </row>
        <row r="176">
          <cell r="D176" t="str">
            <v>17th</v>
          </cell>
          <cell r="H176">
            <v>17263</v>
          </cell>
        </row>
        <row r="177">
          <cell r="D177" t="str">
            <v>17th</v>
          </cell>
          <cell r="H177">
            <v>15342</v>
          </cell>
        </row>
        <row r="178">
          <cell r="D178" t="str">
            <v>17th</v>
          </cell>
          <cell r="H178">
            <v>14207</v>
          </cell>
        </row>
        <row r="179">
          <cell r="D179" t="str">
            <v>17th</v>
          </cell>
          <cell r="H179">
            <v>16548</v>
          </cell>
        </row>
        <row r="180">
          <cell r="D180" t="str">
            <v>17th</v>
          </cell>
          <cell r="H180">
            <v>12244</v>
          </cell>
        </row>
        <row r="181">
          <cell r="D181" t="str">
            <v>17th</v>
          </cell>
          <cell r="H181">
            <v>31787</v>
          </cell>
        </row>
        <row r="182">
          <cell r="D182" t="str">
            <v>17th</v>
          </cell>
          <cell r="H182">
            <v>12529</v>
          </cell>
        </row>
        <row r="183">
          <cell r="D183" t="str">
            <v>17th</v>
          </cell>
          <cell r="H183">
            <v>19349</v>
          </cell>
        </row>
        <row r="184">
          <cell r="D184" t="str">
            <v>17th</v>
          </cell>
          <cell r="H184">
            <v>20272</v>
          </cell>
        </row>
        <row r="185">
          <cell r="D185" t="str">
            <v>17th</v>
          </cell>
          <cell r="H185">
            <v>6318</v>
          </cell>
        </row>
        <row r="186">
          <cell r="D186" t="str">
            <v>17th</v>
          </cell>
          <cell r="H186">
            <v>53928</v>
          </cell>
        </row>
        <row r="187">
          <cell r="D187" t="str">
            <v>17th</v>
          </cell>
          <cell r="H187">
            <v>127275</v>
          </cell>
        </row>
        <row r="188">
          <cell r="D188" t="str">
            <v>17th</v>
          </cell>
          <cell r="H188">
            <v>16194</v>
          </cell>
        </row>
        <row r="189">
          <cell r="D189" t="str">
            <v>17th</v>
          </cell>
          <cell r="H189">
            <v>16690</v>
          </cell>
        </row>
        <row r="190">
          <cell r="D190" t="str">
            <v>17th</v>
          </cell>
          <cell r="H190">
            <v>1673</v>
          </cell>
        </row>
        <row r="191">
          <cell r="D191" t="str">
            <v>17th</v>
          </cell>
          <cell r="H191">
            <v>18113</v>
          </cell>
        </row>
        <row r="192">
          <cell r="D192" t="str">
            <v>17th</v>
          </cell>
          <cell r="H192">
            <v>84244</v>
          </cell>
        </row>
        <row r="193">
          <cell r="D193" t="str">
            <v>17th</v>
          </cell>
          <cell r="H193">
            <v>16503</v>
          </cell>
        </row>
        <row r="194">
          <cell r="D194" t="str">
            <v>17th</v>
          </cell>
          <cell r="H194">
            <v>17286</v>
          </cell>
        </row>
        <row r="195">
          <cell r="D195" t="str">
            <v>17th</v>
          </cell>
          <cell r="H195">
            <v>16019</v>
          </cell>
        </row>
        <row r="196">
          <cell r="D196" t="str">
            <v>17th</v>
          </cell>
          <cell r="H196">
            <v>18323</v>
          </cell>
        </row>
        <row r="197">
          <cell r="D197" t="str">
            <v>17th</v>
          </cell>
          <cell r="H197">
            <v>15837</v>
          </cell>
        </row>
        <row r="198">
          <cell r="D198" t="str">
            <v>17th</v>
          </cell>
          <cell r="H198">
            <v>16731</v>
          </cell>
        </row>
        <row r="199">
          <cell r="D199" t="str">
            <v>17th</v>
          </cell>
          <cell r="H199">
            <v>24691</v>
          </cell>
        </row>
        <row r="200">
          <cell r="D200" t="str">
            <v>17th</v>
          </cell>
          <cell r="H200">
            <v>17425</v>
          </cell>
        </row>
        <row r="201">
          <cell r="D201" t="str">
            <v>17th</v>
          </cell>
          <cell r="H201">
            <v>41990</v>
          </cell>
        </row>
        <row r="202">
          <cell r="D202" t="str">
            <v>17th</v>
          </cell>
          <cell r="H202">
            <v>35279</v>
          </cell>
        </row>
        <row r="203">
          <cell r="D203" t="str">
            <v>17th</v>
          </cell>
          <cell r="H203">
            <v>17661</v>
          </cell>
        </row>
        <row r="204">
          <cell r="D204" t="str">
            <v>17th</v>
          </cell>
          <cell r="H204">
            <v>16982</v>
          </cell>
        </row>
        <row r="205">
          <cell r="D205" t="str">
            <v>17th</v>
          </cell>
          <cell r="H205">
            <v>63658</v>
          </cell>
        </row>
        <row r="206">
          <cell r="D206" t="str">
            <v>17th</v>
          </cell>
          <cell r="H206">
            <v>16231</v>
          </cell>
        </row>
        <row r="207">
          <cell r="D207" t="str">
            <v>17th</v>
          </cell>
          <cell r="H207">
            <v>12341</v>
          </cell>
        </row>
        <row r="208">
          <cell r="D208" t="str">
            <v>17th</v>
          </cell>
          <cell r="H208">
            <v>16234</v>
          </cell>
        </row>
        <row r="209">
          <cell r="D209" t="str">
            <v>17th</v>
          </cell>
          <cell r="H209">
            <v>11540</v>
          </cell>
        </row>
        <row r="210">
          <cell r="D210" t="str">
            <v>17th</v>
          </cell>
          <cell r="H210">
            <v>18850</v>
          </cell>
        </row>
        <row r="211">
          <cell r="D211" t="str">
            <v>17th</v>
          </cell>
          <cell r="H211">
            <v>17217</v>
          </cell>
        </row>
        <row r="212">
          <cell r="D212" t="str">
            <v>17th</v>
          </cell>
          <cell r="H212">
            <v>37186</v>
          </cell>
        </row>
        <row r="213">
          <cell r="D213" t="str">
            <v>17th</v>
          </cell>
          <cell r="H213">
            <v>27301</v>
          </cell>
        </row>
        <row r="214">
          <cell r="D214" t="str">
            <v>17th</v>
          </cell>
          <cell r="H214">
            <v>141446</v>
          </cell>
        </row>
        <row r="215">
          <cell r="D215" t="str">
            <v>17th</v>
          </cell>
          <cell r="H215">
            <v>24894</v>
          </cell>
        </row>
        <row r="216">
          <cell r="D216" t="str">
            <v>17th</v>
          </cell>
          <cell r="H216">
            <v>129334</v>
          </cell>
        </row>
        <row r="217">
          <cell r="D217" t="str">
            <v>17th</v>
          </cell>
          <cell r="H217">
            <v>15768</v>
          </cell>
        </row>
        <row r="218">
          <cell r="D218" t="str">
            <v>17th</v>
          </cell>
          <cell r="H218">
            <v>17366</v>
          </cell>
        </row>
        <row r="219">
          <cell r="D219" t="str">
            <v>17th</v>
          </cell>
          <cell r="H219">
            <v>12407</v>
          </cell>
        </row>
        <row r="220">
          <cell r="D220" t="str">
            <v>17th</v>
          </cell>
          <cell r="H220">
            <v>3673</v>
          </cell>
        </row>
        <row r="221">
          <cell r="D221" t="str">
            <v>17th</v>
          </cell>
          <cell r="H221">
            <v>28666</v>
          </cell>
        </row>
        <row r="222">
          <cell r="D222" t="str">
            <v>17th</v>
          </cell>
          <cell r="H222">
            <v>3724</v>
          </cell>
        </row>
        <row r="223">
          <cell r="D223" t="str">
            <v>17th</v>
          </cell>
          <cell r="H223">
            <v>4032</v>
          </cell>
        </row>
        <row r="224">
          <cell r="D224" t="str">
            <v>17th</v>
          </cell>
          <cell r="H224">
            <v>15655</v>
          </cell>
        </row>
        <row r="225">
          <cell r="D225" t="str">
            <v>17th</v>
          </cell>
          <cell r="H225">
            <v>17233</v>
          </cell>
        </row>
        <row r="226">
          <cell r="D226" t="str">
            <v>17th</v>
          </cell>
          <cell r="H226">
            <v>2691</v>
          </cell>
        </row>
        <row r="227">
          <cell r="D227" t="str">
            <v>17th</v>
          </cell>
          <cell r="H227">
            <v>31735</v>
          </cell>
        </row>
        <row r="228">
          <cell r="D228" t="str">
            <v>17th</v>
          </cell>
          <cell r="H228">
            <v>17280</v>
          </cell>
        </row>
        <row r="229">
          <cell r="D229" t="str">
            <v>17th</v>
          </cell>
          <cell r="H229">
            <v>61561</v>
          </cell>
        </row>
        <row r="230">
          <cell r="D230" t="str">
            <v>17th</v>
          </cell>
          <cell r="H230">
            <v>5659</v>
          </cell>
        </row>
        <row r="231">
          <cell r="D231" t="str">
            <v>17th</v>
          </cell>
          <cell r="H231">
            <v>34377</v>
          </cell>
        </row>
        <row r="232">
          <cell r="D232" t="str">
            <v>17th</v>
          </cell>
          <cell r="H232">
            <v>65116</v>
          </cell>
        </row>
        <row r="233">
          <cell r="D233" t="str">
            <v>17th</v>
          </cell>
          <cell r="H233">
            <v>81545</v>
          </cell>
        </row>
        <row r="234">
          <cell r="D234" t="str">
            <v>17th</v>
          </cell>
          <cell r="H234">
            <v>43665</v>
          </cell>
        </row>
        <row r="235">
          <cell r="D235" t="str">
            <v>17th</v>
          </cell>
          <cell r="H235">
            <v>62258</v>
          </cell>
        </row>
        <row r="236">
          <cell r="D236" t="str">
            <v>17th</v>
          </cell>
          <cell r="H236">
            <v>107151</v>
          </cell>
        </row>
        <row r="237">
          <cell r="D237" t="str">
            <v>17th</v>
          </cell>
          <cell r="H237">
            <v>95081</v>
          </cell>
        </row>
        <row r="238">
          <cell r="D238" t="str">
            <v>17th</v>
          </cell>
          <cell r="H238">
            <v>16946</v>
          </cell>
        </row>
        <row r="239">
          <cell r="D239" t="str">
            <v>17th</v>
          </cell>
          <cell r="H239">
            <v>39659</v>
          </cell>
        </row>
        <row r="240">
          <cell r="D240" t="str">
            <v>17th</v>
          </cell>
          <cell r="H240">
            <v>48209</v>
          </cell>
        </row>
        <row r="241">
          <cell r="D241" t="str">
            <v>17th</v>
          </cell>
          <cell r="H241">
            <v>31704</v>
          </cell>
        </row>
        <row r="242">
          <cell r="D242" t="str">
            <v>17th</v>
          </cell>
          <cell r="H242">
            <v>11195</v>
          </cell>
        </row>
        <row r="243">
          <cell r="D243" t="str">
            <v>17th</v>
          </cell>
          <cell r="H243">
            <v>4434</v>
          </cell>
        </row>
        <row r="244">
          <cell r="D244" t="str">
            <v>17th</v>
          </cell>
          <cell r="H244">
            <v>17525</v>
          </cell>
        </row>
        <row r="245">
          <cell r="D245" t="str">
            <v>17th</v>
          </cell>
          <cell r="H245">
            <v>113885</v>
          </cell>
        </row>
        <row r="246">
          <cell r="D246" t="str">
            <v>17th</v>
          </cell>
          <cell r="H246">
            <v>75501</v>
          </cell>
        </row>
        <row r="247">
          <cell r="D247" t="str">
            <v>17th</v>
          </cell>
          <cell r="H247">
            <v>112667</v>
          </cell>
        </row>
        <row r="248">
          <cell r="D248" t="str">
            <v>17th</v>
          </cell>
          <cell r="H248">
            <v>112315</v>
          </cell>
        </row>
        <row r="249">
          <cell r="D249" t="str">
            <v>17th</v>
          </cell>
          <cell r="H249">
            <v>95474</v>
          </cell>
        </row>
        <row r="250">
          <cell r="D250" t="str">
            <v>17th</v>
          </cell>
          <cell r="H250">
            <v>79164</v>
          </cell>
        </row>
        <row r="251">
          <cell r="D251" t="str">
            <v>17th</v>
          </cell>
          <cell r="H251">
            <v>31264</v>
          </cell>
        </row>
        <row r="252">
          <cell r="D252" t="str">
            <v>17th</v>
          </cell>
          <cell r="H252">
            <v>18689</v>
          </cell>
        </row>
        <row r="253">
          <cell r="D253" t="str">
            <v>17th</v>
          </cell>
          <cell r="H253">
            <v>21620</v>
          </cell>
        </row>
        <row r="254">
          <cell r="D254" t="str">
            <v>17th</v>
          </cell>
          <cell r="H254">
            <v>81275</v>
          </cell>
        </row>
        <row r="255">
          <cell r="D255" t="str">
            <v>17th</v>
          </cell>
          <cell r="H255">
            <v>36600</v>
          </cell>
        </row>
        <row r="256">
          <cell r="D256" t="str">
            <v>17th</v>
          </cell>
          <cell r="H256">
            <v>18845</v>
          </cell>
        </row>
        <row r="257">
          <cell r="D257" t="str">
            <v>17th</v>
          </cell>
          <cell r="H257">
            <v>24884</v>
          </cell>
        </row>
        <row r="258">
          <cell r="D258" t="str">
            <v>17th</v>
          </cell>
          <cell r="H258">
            <v>46372</v>
          </cell>
        </row>
        <row r="259">
          <cell r="D259" t="str">
            <v>17th</v>
          </cell>
          <cell r="H259">
            <v>10829</v>
          </cell>
        </row>
        <row r="260">
          <cell r="D260" t="str">
            <v>17th</v>
          </cell>
          <cell r="H260">
            <v>13823</v>
          </cell>
        </row>
        <row r="261">
          <cell r="D261" t="str">
            <v>17th</v>
          </cell>
          <cell r="H261">
            <v>7501</v>
          </cell>
        </row>
        <row r="262">
          <cell r="D262" t="str">
            <v>17th</v>
          </cell>
          <cell r="H262">
            <v>19390</v>
          </cell>
        </row>
        <row r="263">
          <cell r="D263" t="str">
            <v>17th</v>
          </cell>
          <cell r="H263">
            <v>6960</v>
          </cell>
        </row>
        <row r="264">
          <cell r="D264" t="str">
            <v>17th</v>
          </cell>
          <cell r="H264">
            <v>6334</v>
          </cell>
        </row>
        <row r="265">
          <cell r="D265" t="str">
            <v>17th</v>
          </cell>
          <cell r="H265">
            <v>77564</v>
          </cell>
        </row>
        <row r="266">
          <cell r="D266" t="str">
            <v>17th</v>
          </cell>
          <cell r="H266">
            <v>20407</v>
          </cell>
        </row>
        <row r="267">
          <cell r="D267" t="str">
            <v>17th</v>
          </cell>
          <cell r="H267">
            <v>17850</v>
          </cell>
        </row>
        <row r="268">
          <cell r="D268" t="str">
            <v>17th</v>
          </cell>
          <cell r="H268">
            <v>17455</v>
          </cell>
        </row>
        <row r="269">
          <cell r="D269" t="str">
            <v>17th</v>
          </cell>
          <cell r="H269">
            <v>10910</v>
          </cell>
        </row>
        <row r="270">
          <cell r="D270" t="str">
            <v>17th</v>
          </cell>
          <cell r="H270">
            <v>47017</v>
          </cell>
        </row>
        <row r="271">
          <cell r="D271" t="str">
            <v>17th</v>
          </cell>
          <cell r="H271">
            <v>97802</v>
          </cell>
        </row>
        <row r="272">
          <cell r="D272" t="str">
            <v>17th</v>
          </cell>
          <cell r="H272">
            <v>6492</v>
          </cell>
        </row>
        <row r="273">
          <cell r="D273" t="str">
            <v>17th</v>
          </cell>
          <cell r="H273">
            <v>4795</v>
          </cell>
        </row>
        <row r="274">
          <cell r="D274" t="str">
            <v>17th</v>
          </cell>
          <cell r="H274">
            <v>5075</v>
          </cell>
        </row>
        <row r="275">
          <cell r="D275" t="str">
            <v>17th</v>
          </cell>
          <cell r="H275">
            <v>7584</v>
          </cell>
        </row>
        <row r="276">
          <cell r="D276" t="str">
            <v>17th</v>
          </cell>
          <cell r="H276">
            <v>5372</v>
          </cell>
        </row>
        <row r="277">
          <cell r="D277" t="str">
            <v>17th</v>
          </cell>
          <cell r="H277">
            <v>11906</v>
          </cell>
        </row>
        <row r="278">
          <cell r="D278" t="str">
            <v>17th</v>
          </cell>
          <cell r="H278">
            <v>35771</v>
          </cell>
        </row>
        <row r="279">
          <cell r="D279" t="str">
            <v>17th</v>
          </cell>
          <cell r="H279">
            <v>60363</v>
          </cell>
        </row>
        <row r="280">
          <cell r="D280" t="str">
            <v>17th</v>
          </cell>
          <cell r="H280">
            <v>16989</v>
          </cell>
        </row>
        <row r="281">
          <cell r="D281" t="str">
            <v>17th</v>
          </cell>
          <cell r="H281">
            <v>17125</v>
          </cell>
        </row>
        <row r="282">
          <cell r="D282" t="str">
            <v>17th</v>
          </cell>
          <cell r="H282">
            <v>19353</v>
          </cell>
        </row>
        <row r="283">
          <cell r="D283" t="str">
            <v>17th</v>
          </cell>
          <cell r="H283">
            <v>7567</v>
          </cell>
        </row>
        <row r="284">
          <cell r="D284" t="str">
            <v>17th</v>
          </cell>
          <cell r="H284">
            <v>8945</v>
          </cell>
        </row>
        <row r="285">
          <cell r="D285" t="str">
            <v>17th</v>
          </cell>
          <cell r="H285">
            <v>16985</v>
          </cell>
        </row>
        <row r="286">
          <cell r="D286" t="str">
            <v>17th</v>
          </cell>
          <cell r="H286">
            <v>669</v>
          </cell>
        </row>
        <row r="287">
          <cell r="D287" t="str">
            <v>17th</v>
          </cell>
          <cell r="H287">
            <v>13961</v>
          </cell>
        </row>
        <row r="288">
          <cell r="D288" t="str">
            <v>17th</v>
          </cell>
          <cell r="H288">
            <v>67985</v>
          </cell>
        </row>
        <row r="289">
          <cell r="D289" t="str">
            <v>17th</v>
          </cell>
          <cell r="H289">
            <v>17270</v>
          </cell>
        </row>
        <row r="290">
          <cell r="D290" t="str">
            <v>17th</v>
          </cell>
          <cell r="H290">
            <v>12951</v>
          </cell>
        </row>
        <row r="291">
          <cell r="D291" t="str">
            <v>17th</v>
          </cell>
          <cell r="H291">
            <v>18293</v>
          </cell>
        </row>
        <row r="292">
          <cell r="D292" t="str">
            <v>17th</v>
          </cell>
          <cell r="H292">
            <v>18916</v>
          </cell>
        </row>
        <row r="293">
          <cell r="D293" t="str">
            <v>17th</v>
          </cell>
          <cell r="H293">
            <v>18533</v>
          </cell>
        </row>
        <row r="294">
          <cell r="D294" t="str">
            <v>17th</v>
          </cell>
          <cell r="H294">
            <v>85645</v>
          </cell>
        </row>
        <row r="295">
          <cell r="D295" t="str">
            <v>17th</v>
          </cell>
          <cell r="H295">
            <v>6612</v>
          </cell>
        </row>
        <row r="296">
          <cell r="D296" t="str">
            <v>17th</v>
          </cell>
          <cell r="H296">
            <v>793</v>
          </cell>
        </row>
        <row r="297">
          <cell r="D297" t="str">
            <v>17th</v>
          </cell>
          <cell r="H297">
            <v>5763</v>
          </cell>
        </row>
        <row r="298">
          <cell r="D298" t="str">
            <v>17th</v>
          </cell>
          <cell r="H298">
            <v>13945</v>
          </cell>
        </row>
        <row r="299">
          <cell r="D299" t="str">
            <v>17th</v>
          </cell>
          <cell r="H299">
            <v>35333</v>
          </cell>
        </row>
        <row r="300">
          <cell r="D300" t="str">
            <v>17th</v>
          </cell>
          <cell r="H300">
            <v>32014</v>
          </cell>
        </row>
        <row r="301">
          <cell r="D301" t="str">
            <v>17th</v>
          </cell>
          <cell r="H301">
            <v>16925</v>
          </cell>
        </row>
        <row r="302">
          <cell r="D302" t="str">
            <v>17th</v>
          </cell>
          <cell r="H302">
            <v>9883</v>
          </cell>
        </row>
        <row r="303">
          <cell r="D303" t="str">
            <v>17th</v>
          </cell>
          <cell r="H303">
            <v>17618</v>
          </cell>
        </row>
        <row r="304">
          <cell r="D304" t="str">
            <v>17th</v>
          </cell>
          <cell r="H304">
            <v>3223</v>
          </cell>
        </row>
        <row r="305">
          <cell r="D305" t="str">
            <v>17th</v>
          </cell>
          <cell r="H305">
            <v>95949</v>
          </cell>
        </row>
        <row r="306">
          <cell r="D306" t="str">
            <v>17th</v>
          </cell>
          <cell r="H306">
            <v>15597</v>
          </cell>
        </row>
        <row r="307">
          <cell r="D307" t="str">
            <v>17th</v>
          </cell>
          <cell r="H307">
            <v>5670</v>
          </cell>
        </row>
        <row r="308">
          <cell r="D308" t="str">
            <v>17th</v>
          </cell>
          <cell r="H308">
            <v>6416</v>
          </cell>
        </row>
        <row r="309">
          <cell r="D309" t="str">
            <v>17th</v>
          </cell>
          <cell r="H309">
            <v>15276</v>
          </cell>
        </row>
        <row r="310">
          <cell r="D310" t="str">
            <v>17th</v>
          </cell>
          <cell r="H310">
            <v>9762</v>
          </cell>
        </row>
        <row r="311">
          <cell r="D311" t="str">
            <v>17th</v>
          </cell>
          <cell r="H311">
            <v>10389</v>
          </cell>
        </row>
        <row r="312">
          <cell r="D312" t="str">
            <v>17th</v>
          </cell>
          <cell r="H312">
            <v>9001</v>
          </cell>
        </row>
        <row r="313">
          <cell r="D313" t="str">
            <v>17th</v>
          </cell>
          <cell r="H313">
            <v>83813</v>
          </cell>
        </row>
        <row r="314">
          <cell r="D314" t="str">
            <v>17th</v>
          </cell>
          <cell r="H314">
            <v>56113</v>
          </cell>
        </row>
        <row r="315">
          <cell r="D315" t="str">
            <v>17th</v>
          </cell>
          <cell r="H315">
            <v>30842</v>
          </cell>
        </row>
        <row r="316">
          <cell r="D316" t="str">
            <v>17th</v>
          </cell>
          <cell r="H316">
            <v>11990</v>
          </cell>
        </row>
        <row r="317">
          <cell r="D317" t="str">
            <v>17th</v>
          </cell>
          <cell r="H317">
            <v>22123</v>
          </cell>
        </row>
        <row r="318">
          <cell r="D318" t="str">
            <v>17th</v>
          </cell>
          <cell r="H318">
            <v>3127</v>
          </cell>
        </row>
        <row r="319">
          <cell r="D319" t="str">
            <v>17th</v>
          </cell>
          <cell r="H319">
            <v>18849</v>
          </cell>
        </row>
        <row r="320">
          <cell r="D320" t="str">
            <v>17th</v>
          </cell>
          <cell r="H320">
            <v>8881</v>
          </cell>
        </row>
        <row r="321">
          <cell r="D321" t="str">
            <v>17th</v>
          </cell>
          <cell r="H321">
            <v>93416</v>
          </cell>
        </row>
        <row r="322">
          <cell r="D322" t="str">
            <v>17th</v>
          </cell>
          <cell r="H322">
            <v>12369</v>
          </cell>
        </row>
        <row r="323">
          <cell r="D323" t="str">
            <v>17th</v>
          </cell>
          <cell r="H323">
            <v>12959</v>
          </cell>
        </row>
        <row r="324">
          <cell r="D324" t="str">
            <v>17th</v>
          </cell>
          <cell r="H324">
            <v>15628</v>
          </cell>
        </row>
        <row r="325">
          <cell r="D325" t="str">
            <v>17th</v>
          </cell>
          <cell r="H325">
            <v>55009</v>
          </cell>
        </row>
        <row r="326">
          <cell r="D326" t="str">
            <v>17th</v>
          </cell>
          <cell r="H326">
            <v>16894</v>
          </cell>
        </row>
        <row r="327">
          <cell r="D327" t="str">
            <v>17th</v>
          </cell>
          <cell r="H327">
            <v>935</v>
          </cell>
        </row>
        <row r="328">
          <cell r="D328" t="str">
            <v>17th</v>
          </cell>
          <cell r="H328">
            <v>5361</v>
          </cell>
        </row>
        <row r="329">
          <cell r="D329" t="str">
            <v>17th</v>
          </cell>
          <cell r="H329">
            <v>4083</v>
          </cell>
        </row>
        <row r="330">
          <cell r="D330" t="str">
            <v>17th</v>
          </cell>
          <cell r="H330">
            <v>1442</v>
          </cell>
        </row>
        <row r="331">
          <cell r="D331" t="str">
            <v>17th</v>
          </cell>
          <cell r="H331">
            <v>12874</v>
          </cell>
        </row>
        <row r="332">
          <cell r="D332" t="str">
            <v>17th</v>
          </cell>
          <cell r="H332">
            <v>6343</v>
          </cell>
        </row>
        <row r="333">
          <cell r="D333" t="str">
            <v>17th</v>
          </cell>
          <cell r="H333">
            <v>5947</v>
          </cell>
        </row>
        <row r="334">
          <cell r="D334" t="str">
            <v>17th</v>
          </cell>
          <cell r="H334">
            <v>20090</v>
          </cell>
        </row>
        <row r="335">
          <cell r="D335" t="str">
            <v>17th</v>
          </cell>
          <cell r="H335">
            <v>14953</v>
          </cell>
        </row>
        <row r="336">
          <cell r="D336" t="str">
            <v>17th</v>
          </cell>
          <cell r="H336">
            <v>16420</v>
          </cell>
        </row>
        <row r="337">
          <cell r="D337" t="str">
            <v>17th</v>
          </cell>
          <cell r="H337">
            <v>72935</v>
          </cell>
        </row>
        <row r="338">
          <cell r="D338" t="str">
            <v>17th</v>
          </cell>
          <cell r="H338">
            <v>66688</v>
          </cell>
        </row>
        <row r="339">
          <cell r="D339" t="str">
            <v>17th</v>
          </cell>
          <cell r="H339">
            <v>13452</v>
          </cell>
        </row>
        <row r="340">
          <cell r="D340" t="str">
            <v>17th</v>
          </cell>
          <cell r="H340">
            <v>63926</v>
          </cell>
        </row>
        <row r="341">
          <cell r="D341" t="str">
            <v>17th</v>
          </cell>
          <cell r="H341">
            <v>8506</v>
          </cell>
        </row>
        <row r="342">
          <cell r="D342" t="str">
            <v>17th</v>
          </cell>
          <cell r="H342">
            <v>17494</v>
          </cell>
        </row>
        <row r="343">
          <cell r="D343" t="str">
            <v>17th</v>
          </cell>
          <cell r="H343">
            <v>15550</v>
          </cell>
        </row>
        <row r="344">
          <cell r="D344" t="str">
            <v>17th</v>
          </cell>
          <cell r="H344">
            <v>24305</v>
          </cell>
        </row>
        <row r="345">
          <cell r="D345" t="str">
            <v>17th</v>
          </cell>
          <cell r="H345">
            <v>16872</v>
          </cell>
        </row>
        <row r="346">
          <cell r="D346" t="str">
            <v>17th</v>
          </cell>
          <cell r="H346">
            <v>4779</v>
          </cell>
        </row>
        <row r="347">
          <cell r="D347" t="str">
            <v>17th</v>
          </cell>
          <cell r="H347">
            <v>15222</v>
          </cell>
        </row>
        <row r="348">
          <cell r="D348" t="str">
            <v>17th</v>
          </cell>
          <cell r="H348">
            <v>9252</v>
          </cell>
        </row>
        <row r="349">
          <cell r="D349" t="str">
            <v>17th</v>
          </cell>
          <cell r="H349">
            <v>11785</v>
          </cell>
        </row>
        <row r="350">
          <cell r="D350" t="str">
            <v>17th</v>
          </cell>
          <cell r="H350">
            <v>21022</v>
          </cell>
        </row>
        <row r="351">
          <cell r="D351" t="str">
            <v>17th</v>
          </cell>
          <cell r="H351">
            <v>24305</v>
          </cell>
        </row>
        <row r="352">
          <cell r="D352" t="str">
            <v>17th</v>
          </cell>
          <cell r="H352">
            <v>16740</v>
          </cell>
        </row>
        <row r="353">
          <cell r="D353" t="str">
            <v>17th</v>
          </cell>
          <cell r="H353">
            <v>67220</v>
          </cell>
        </row>
        <row r="354">
          <cell r="D354" t="str">
            <v>17th</v>
          </cell>
          <cell r="H354">
            <v>9804</v>
          </cell>
        </row>
        <row r="355">
          <cell r="D355" t="str">
            <v>17th</v>
          </cell>
          <cell r="H355">
            <v>9962</v>
          </cell>
        </row>
        <row r="356">
          <cell r="D356" t="str">
            <v>17th</v>
          </cell>
          <cell r="H356">
            <v>15973</v>
          </cell>
        </row>
        <row r="357">
          <cell r="D357" t="str">
            <v>17th</v>
          </cell>
          <cell r="H357">
            <v>257427</v>
          </cell>
        </row>
        <row r="358">
          <cell r="D358" t="str">
            <v>17th</v>
          </cell>
          <cell r="H358">
            <v>45305</v>
          </cell>
        </row>
        <row r="359">
          <cell r="D359" t="str">
            <v>17th</v>
          </cell>
          <cell r="H359">
            <v>55380</v>
          </cell>
        </row>
        <row r="360">
          <cell r="D360" t="str">
            <v>17th</v>
          </cell>
          <cell r="H360">
            <v>33823</v>
          </cell>
        </row>
        <row r="361">
          <cell r="D361" t="str">
            <v>17th</v>
          </cell>
          <cell r="H361">
            <v>10218</v>
          </cell>
        </row>
        <row r="362">
          <cell r="D362" t="str">
            <v>17th</v>
          </cell>
          <cell r="H362">
            <v>51504</v>
          </cell>
        </row>
        <row r="363">
          <cell r="D363" t="str">
            <v>17th</v>
          </cell>
          <cell r="H363">
            <v>9722</v>
          </cell>
        </row>
        <row r="364">
          <cell r="D364" t="str">
            <v>17th</v>
          </cell>
          <cell r="H364">
            <v>14570</v>
          </cell>
        </row>
        <row r="365">
          <cell r="D365" t="str">
            <v>17th</v>
          </cell>
          <cell r="H365">
            <v>165161</v>
          </cell>
        </row>
        <row r="366">
          <cell r="D366" t="str">
            <v>17th</v>
          </cell>
          <cell r="H366">
            <v>64170</v>
          </cell>
        </row>
        <row r="367">
          <cell r="D367" t="str">
            <v>17th</v>
          </cell>
          <cell r="H367">
            <v>35141</v>
          </cell>
        </row>
        <row r="368">
          <cell r="D368" t="str">
            <v>17th</v>
          </cell>
          <cell r="H368">
            <v>110889</v>
          </cell>
        </row>
        <row r="369">
          <cell r="D369" t="str">
            <v>17th</v>
          </cell>
          <cell r="H369">
            <v>108982</v>
          </cell>
        </row>
        <row r="370">
          <cell r="D370" t="str">
            <v>17th</v>
          </cell>
          <cell r="H370">
            <v>107209</v>
          </cell>
        </row>
        <row r="371">
          <cell r="D371" t="str">
            <v>17th</v>
          </cell>
          <cell r="H371">
            <v>29044</v>
          </cell>
        </row>
        <row r="372">
          <cell r="D372" t="str">
            <v>17th</v>
          </cell>
          <cell r="H372">
            <v>9024</v>
          </cell>
        </row>
        <row r="373">
          <cell r="D373" t="str">
            <v>17th</v>
          </cell>
          <cell r="H373">
            <v>404376</v>
          </cell>
        </row>
        <row r="374">
          <cell r="D374" t="str">
            <v>17th</v>
          </cell>
          <cell r="H374">
            <v>135092</v>
          </cell>
        </row>
        <row r="375">
          <cell r="D375" t="str">
            <v>17th</v>
          </cell>
          <cell r="H375">
            <v>33416</v>
          </cell>
        </row>
        <row r="376">
          <cell r="D376" t="str">
            <v>17th</v>
          </cell>
          <cell r="H376">
            <v>4007</v>
          </cell>
        </row>
        <row r="377">
          <cell r="D377" t="str">
            <v>17th</v>
          </cell>
          <cell r="H377">
            <v>39167</v>
          </cell>
        </row>
        <row r="378">
          <cell r="D378" t="str">
            <v>17th</v>
          </cell>
          <cell r="H378">
            <v>6937</v>
          </cell>
        </row>
        <row r="379">
          <cell r="D379" t="str">
            <v>17th</v>
          </cell>
          <cell r="H379">
            <v>11224</v>
          </cell>
        </row>
        <row r="380">
          <cell r="D380" t="str">
            <v>17th</v>
          </cell>
          <cell r="H380">
            <v>38824</v>
          </cell>
        </row>
        <row r="381">
          <cell r="D381" t="str">
            <v>17th</v>
          </cell>
          <cell r="H381">
            <v>113883</v>
          </cell>
        </row>
        <row r="382">
          <cell r="D382" t="str">
            <v>17th</v>
          </cell>
          <cell r="H382">
            <v>89563</v>
          </cell>
        </row>
        <row r="383">
          <cell r="D383" t="str">
            <v>17th</v>
          </cell>
          <cell r="H383">
            <v>622333</v>
          </cell>
        </row>
        <row r="384">
          <cell r="D384" t="str">
            <v>17th</v>
          </cell>
          <cell r="H384">
            <v>8399</v>
          </cell>
        </row>
        <row r="385">
          <cell r="D385" t="str">
            <v>17th</v>
          </cell>
          <cell r="H385">
            <v>35279</v>
          </cell>
        </row>
        <row r="386">
          <cell r="D386" t="str">
            <v>17th</v>
          </cell>
          <cell r="H386">
            <v>11691</v>
          </cell>
        </row>
        <row r="387">
          <cell r="D387" t="str">
            <v>17th</v>
          </cell>
          <cell r="H387">
            <v>38824</v>
          </cell>
        </row>
        <row r="388">
          <cell r="D388" t="str">
            <v>17th</v>
          </cell>
          <cell r="H388">
            <v>4899</v>
          </cell>
        </row>
        <row r="389">
          <cell r="D389" t="str">
            <v>17th</v>
          </cell>
          <cell r="H389">
            <v>1674</v>
          </cell>
        </row>
        <row r="390">
          <cell r="D390" t="str">
            <v>17th</v>
          </cell>
          <cell r="H390">
            <v>8865</v>
          </cell>
        </row>
        <row r="391">
          <cell r="D391" t="str">
            <v>17th</v>
          </cell>
          <cell r="H391">
            <v>125224</v>
          </cell>
        </row>
        <row r="392">
          <cell r="D392" t="str">
            <v>17th</v>
          </cell>
          <cell r="H392">
            <v>8977</v>
          </cell>
        </row>
        <row r="393">
          <cell r="D393" t="str">
            <v>17th</v>
          </cell>
          <cell r="H393">
            <v>53123</v>
          </cell>
        </row>
        <row r="394">
          <cell r="D394" t="str">
            <v>17th</v>
          </cell>
          <cell r="H394">
            <v>131667</v>
          </cell>
        </row>
        <row r="395">
          <cell r="D395" t="str">
            <v>17th</v>
          </cell>
          <cell r="H395">
            <v>5221</v>
          </cell>
        </row>
        <row r="396">
          <cell r="D396" t="str">
            <v>17th</v>
          </cell>
          <cell r="H396">
            <v>31990</v>
          </cell>
        </row>
        <row r="397">
          <cell r="D397" t="str">
            <v>17th</v>
          </cell>
          <cell r="H397">
            <v>97677</v>
          </cell>
        </row>
        <row r="398">
          <cell r="D398" t="str">
            <v>17th</v>
          </cell>
          <cell r="H398">
            <v>35067</v>
          </cell>
        </row>
        <row r="399">
          <cell r="D399" t="str">
            <v>17th</v>
          </cell>
          <cell r="H399">
            <v>36068</v>
          </cell>
        </row>
        <row r="400">
          <cell r="D400" t="str">
            <v>17th</v>
          </cell>
          <cell r="H400">
            <v>6063</v>
          </cell>
        </row>
        <row r="401">
          <cell r="D401" t="str">
            <v>17th</v>
          </cell>
          <cell r="H401">
            <v>8646</v>
          </cell>
        </row>
        <row r="402">
          <cell r="D402" t="str">
            <v>17th</v>
          </cell>
          <cell r="H402">
            <v>2509</v>
          </cell>
        </row>
        <row r="403">
          <cell r="D403" t="str">
            <v>17th</v>
          </cell>
          <cell r="H403">
            <v>2201</v>
          </cell>
        </row>
        <row r="404">
          <cell r="D404" t="str">
            <v>17th</v>
          </cell>
          <cell r="H404">
            <v>11389</v>
          </cell>
        </row>
        <row r="405">
          <cell r="D405" t="str">
            <v>17th</v>
          </cell>
          <cell r="H405">
            <v>6113</v>
          </cell>
        </row>
        <row r="406">
          <cell r="D406" t="str">
            <v>17th</v>
          </cell>
          <cell r="H406">
            <v>12026</v>
          </cell>
        </row>
        <row r="407">
          <cell r="D407" t="str">
            <v>17th</v>
          </cell>
          <cell r="H407">
            <v>12091</v>
          </cell>
        </row>
        <row r="408">
          <cell r="D408" t="str">
            <v>17th</v>
          </cell>
          <cell r="H408">
            <v>6700</v>
          </cell>
        </row>
        <row r="409">
          <cell r="D409" t="str">
            <v>17th</v>
          </cell>
          <cell r="H409">
            <v>11406</v>
          </cell>
        </row>
        <row r="410">
          <cell r="D410" t="str">
            <v>17th</v>
          </cell>
          <cell r="H410">
            <v>87134</v>
          </cell>
        </row>
        <row r="411">
          <cell r="D411" t="str">
            <v>17th</v>
          </cell>
          <cell r="H411">
            <v>141618</v>
          </cell>
        </row>
        <row r="412">
          <cell r="D412" t="str">
            <v>17th</v>
          </cell>
          <cell r="H412">
            <v>156062</v>
          </cell>
        </row>
        <row r="413">
          <cell r="D413" t="str">
            <v>17th</v>
          </cell>
          <cell r="H413">
            <v>111310</v>
          </cell>
        </row>
        <row r="414">
          <cell r="D414" t="str">
            <v>17th</v>
          </cell>
          <cell r="H414">
            <v>15833</v>
          </cell>
        </row>
        <row r="415">
          <cell r="D415" t="str">
            <v>17th</v>
          </cell>
          <cell r="H415">
            <v>49994</v>
          </cell>
        </row>
        <row r="416">
          <cell r="D416" t="str">
            <v>17th</v>
          </cell>
          <cell r="H416">
            <v>21440</v>
          </cell>
        </row>
        <row r="417">
          <cell r="D417" t="str">
            <v>17th</v>
          </cell>
          <cell r="H417">
            <v>5123</v>
          </cell>
        </row>
        <row r="418">
          <cell r="D418" t="str">
            <v>17th</v>
          </cell>
          <cell r="H418">
            <v>857</v>
          </cell>
        </row>
        <row r="419">
          <cell r="D419" t="str">
            <v>17th</v>
          </cell>
          <cell r="H419">
            <v>10344</v>
          </cell>
        </row>
        <row r="420">
          <cell r="D420" t="str">
            <v>17th</v>
          </cell>
          <cell r="H420">
            <v>26669</v>
          </cell>
        </row>
        <row r="421">
          <cell r="D421" t="str">
            <v>17th</v>
          </cell>
          <cell r="H421">
            <v>53618</v>
          </cell>
        </row>
        <row r="422">
          <cell r="D422" t="str">
            <v>17th</v>
          </cell>
          <cell r="H422">
            <v>6898</v>
          </cell>
        </row>
        <row r="423">
          <cell r="D423" t="str">
            <v>17th</v>
          </cell>
          <cell r="H423">
            <v>25477</v>
          </cell>
        </row>
        <row r="424">
          <cell r="D424" t="str">
            <v>17th</v>
          </cell>
          <cell r="H424">
            <v>11090</v>
          </cell>
        </row>
        <row r="425">
          <cell r="D425" t="str">
            <v>17th</v>
          </cell>
          <cell r="H425">
            <v>3112</v>
          </cell>
        </row>
        <row r="426">
          <cell r="D426" t="str">
            <v>17th</v>
          </cell>
          <cell r="H426">
            <v>3369</v>
          </cell>
        </row>
        <row r="427">
          <cell r="D427" t="str">
            <v>17th</v>
          </cell>
          <cell r="H427">
            <v>43045</v>
          </cell>
        </row>
        <row r="428">
          <cell r="D428" t="str">
            <v>17th</v>
          </cell>
          <cell r="H428">
            <v>8291</v>
          </cell>
        </row>
        <row r="429">
          <cell r="D429" t="str">
            <v>17th</v>
          </cell>
          <cell r="H429">
            <v>20148</v>
          </cell>
        </row>
        <row r="430">
          <cell r="D430" t="str">
            <v>17th</v>
          </cell>
          <cell r="H430">
            <v>129983</v>
          </cell>
        </row>
        <row r="431">
          <cell r="D431" t="str">
            <v>17th</v>
          </cell>
          <cell r="H431">
            <v>9216</v>
          </cell>
        </row>
        <row r="432">
          <cell r="D432" t="str">
            <v>17th</v>
          </cell>
          <cell r="H432">
            <v>13447</v>
          </cell>
        </row>
        <row r="433">
          <cell r="D433" t="str">
            <v>17th</v>
          </cell>
          <cell r="H433">
            <v>114653</v>
          </cell>
        </row>
        <row r="434">
          <cell r="D434" t="str">
            <v>17th</v>
          </cell>
          <cell r="H434">
            <v>7628</v>
          </cell>
        </row>
        <row r="435">
          <cell r="D435" t="str">
            <v>17th</v>
          </cell>
          <cell r="H435">
            <v>178609</v>
          </cell>
        </row>
        <row r="436">
          <cell r="D436" t="str">
            <v>17th</v>
          </cell>
          <cell r="H436">
            <v>388745</v>
          </cell>
        </row>
        <row r="437">
          <cell r="D437" t="str">
            <v>17th</v>
          </cell>
          <cell r="H437">
            <v>5354</v>
          </cell>
        </row>
        <row r="438">
          <cell r="D438" t="str">
            <v>17th</v>
          </cell>
          <cell r="H438">
            <v>1041</v>
          </cell>
        </row>
        <row r="439">
          <cell r="D439" t="str">
            <v>17th</v>
          </cell>
          <cell r="H439">
            <v>14366</v>
          </cell>
        </row>
        <row r="440">
          <cell r="D440" t="str">
            <v>17th</v>
          </cell>
          <cell r="H440">
            <v>6925</v>
          </cell>
        </row>
        <row r="441">
          <cell r="D441" t="str">
            <v>17th</v>
          </cell>
          <cell r="H441">
            <v>11684</v>
          </cell>
        </row>
        <row r="442">
          <cell r="D442" t="str">
            <v>17th</v>
          </cell>
          <cell r="H442">
            <v>6314</v>
          </cell>
        </row>
        <row r="443">
          <cell r="D443" t="str">
            <v>17th</v>
          </cell>
          <cell r="H443">
            <v>11074</v>
          </cell>
        </row>
        <row r="444">
          <cell r="D444" t="str">
            <v>17th</v>
          </cell>
          <cell r="H444">
            <v>14177</v>
          </cell>
        </row>
        <row r="445">
          <cell r="D445" t="str">
            <v>17th</v>
          </cell>
          <cell r="H445">
            <v>8403</v>
          </cell>
        </row>
        <row r="446">
          <cell r="D446" t="str">
            <v>17th</v>
          </cell>
          <cell r="H446">
            <v>6207</v>
          </cell>
        </row>
        <row r="447">
          <cell r="D447" t="str">
            <v>17th</v>
          </cell>
          <cell r="H447">
            <v>12422</v>
          </cell>
        </row>
        <row r="448">
          <cell r="D448" t="str">
            <v>17th</v>
          </cell>
          <cell r="H448">
            <v>11816</v>
          </cell>
        </row>
        <row r="449">
          <cell r="D449" t="str">
            <v>17th</v>
          </cell>
          <cell r="H449">
            <v>10376</v>
          </cell>
        </row>
        <row r="450">
          <cell r="D450" t="str">
            <v>17th</v>
          </cell>
          <cell r="H450">
            <v>14430</v>
          </cell>
        </row>
        <row r="451">
          <cell r="D451" t="str">
            <v>17th</v>
          </cell>
          <cell r="H451">
            <v>20767</v>
          </cell>
        </row>
        <row r="452">
          <cell r="D452" t="str">
            <v>17th</v>
          </cell>
          <cell r="H452">
            <v>11816</v>
          </cell>
        </row>
        <row r="453">
          <cell r="D453" t="str">
            <v>17th</v>
          </cell>
          <cell r="H453">
            <v>45226</v>
          </cell>
        </row>
        <row r="454">
          <cell r="D454" t="str">
            <v>17th</v>
          </cell>
          <cell r="H454">
            <v>34690</v>
          </cell>
        </row>
        <row r="455">
          <cell r="D455" t="str">
            <v>17th</v>
          </cell>
          <cell r="H455">
            <v>18945</v>
          </cell>
        </row>
        <row r="456">
          <cell r="D456" t="str">
            <v>17th</v>
          </cell>
          <cell r="H456">
            <v>18679</v>
          </cell>
        </row>
        <row r="457">
          <cell r="D457" t="str">
            <v>17th</v>
          </cell>
          <cell r="H457">
            <v>14006</v>
          </cell>
        </row>
        <row r="458">
          <cell r="D458" t="str">
            <v>17th</v>
          </cell>
          <cell r="H458">
            <v>9470</v>
          </cell>
        </row>
        <row r="459">
          <cell r="D459" t="str">
            <v>17th</v>
          </cell>
          <cell r="H459">
            <v>30796</v>
          </cell>
        </row>
        <row r="460">
          <cell r="D460" t="str">
            <v>17th</v>
          </cell>
          <cell r="H460">
            <v>18313</v>
          </cell>
        </row>
        <row r="461">
          <cell r="D461" t="str">
            <v>17th</v>
          </cell>
          <cell r="H461">
            <v>14665</v>
          </cell>
        </row>
        <row r="462">
          <cell r="D462" t="str">
            <v>17th</v>
          </cell>
          <cell r="H462">
            <v>20821</v>
          </cell>
        </row>
        <row r="463">
          <cell r="D463" t="str">
            <v>17th</v>
          </cell>
          <cell r="H463">
            <v>18743</v>
          </cell>
        </row>
        <row r="464">
          <cell r="D464" t="str">
            <v>17th</v>
          </cell>
          <cell r="H464">
            <v>14797</v>
          </cell>
        </row>
        <row r="465">
          <cell r="D465" t="str">
            <v>17th</v>
          </cell>
          <cell r="H465">
            <v>8793</v>
          </cell>
        </row>
        <row r="466">
          <cell r="D466" t="str">
            <v>17th</v>
          </cell>
          <cell r="H466">
            <v>14071</v>
          </cell>
        </row>
        <row r="467">
          <cell r="D467" t="str">
            <v>17th</v>
          </cell>
          <cell r="H467">
            <v>5525</v>
          </cell>
        </row>
        <row r="468">
          <cell r="D468" t="str">
            <v>17th</v>
          </cell>
          <cell r="H468">
            <v>15351</v>
          </cell>
        </row>
        <row r="469">
          <cell r="D469" t="str">
            <v>17th</v>
          </cell>
          <cell r="H469">
            <v>8462</v>
          </cell>
        </row>
        <row r="470">
          <cell r="D470" t="str">
            <v>17th</v>
          </cell>
          <cell r="H470">
            <v>14902</v>
          </cell>
        </row>
        <row r="471">
          <cell r="D471" t="str">
            <v>17th</v>
          </cell>
          <cell r="H471">
            <v>13207</v>
          </cell>
        </row>
        <row r="472">
          <cell r="D472" t="str">
            <v>17th</v>
          </cell>
          <cell r="H472">
            <v>17696</v>
          </cell>
        </row>
        <row r="473">
          <cell r="D473" t="str">
            <v>17th</v>
          </cell>
          <cell r="H473">
            <v>20849</v>
          </cell>
        </row>
        <row r="474">
          <cell r="D474" t="str">
            <v>17th</v>
          </cell>
          <cell r="H474">
            <v>138152</v>
          </cell>
        </row>
        <row r="475">
          <cell r="D475" t="str">
            <v>17th</v>
          </cell>
          <cell r="H475">
            <v>45781</v>
          </cell>
        </row>
        <row r="476">
          <cell r="D476" t="str">
            <v>18th</v>
          </cell>
          <cell r="H476">
            <v>145558</v>
          </cell>
        </row>
        <row r="477">
          <cell r="D477" t="str">
            <v>18th</v>
          </cell>
          <cell r="H477">
            <v>6865</v>
          </cell>
        </row>
        <row r="478">
          <cell r="D478" t="str">
            <v>18th</v>
          </cell>
          <cell r="H478">
            <v>7732</v>
          </cell>
        </row>
        <row r="479">
          <cell r="D479" t="str">
            <v>18th</v>
          </cell>
          <cell r="H479">
            <v>56099</v>
          </cell>
        </row>
        <row r="480">
          <cell r="D480" t="str">
            <v>18th</v>
          </cell>
          <cell r="H480">
            <v>16519</v>
          </cell>
        </row>
        <row r="481">
          <cell r="D481" t="str">
            <v>18th</v>
          </cell>
          <cell r="H481">
            <v>22800</v>
          </cell>
        </row>
        <row r="482">
          <cell r="D482" t="str">
            <v>18th</v>
          </cell>
          <cell r="H482">
            <v>25592</v>
          </cell>
        </row>
        <row r="483">
          <cell r="D483" t="str">
            <v>18th</v>
          </cell>
          <cell r="H483">
            <v>11512</v>
          </cell>
        </row>
        <row r="484">
          <cell r="D484" t="str">
            <v>18th</v>
          </cell>
          <cell r="H484">
            <v>8336</v>
          </cell>
        </row>
        <row r="485">
          <cell r="D485" t="str">
            <v>18th</v>
          </cell>
          <cell r="H485">
            <v>79926</v>
          </cell>
        </row>
        <row r="486">
          <cell r="D486" t="str">
            <v>18th</v>
          </cell>
          <cell r="H486">
            <v>50700</v>
          </cell>
        </row>
        <row r="487">
          <cell r="D487" t="str">
            <v>18th</v>
          </cell>
          <cell r="H487">
            <v>251293</v>
          </cell>
        </row>
        <row r="488">
          <cell r="D488" t="str">
            <v>18th</v>
          </cell>
          <cell r="H488">
            <v>557378</v>
          </cell>
        </row>
        <row r="489">
          <cell r="D489" t="str">
            <v>18th</v>
          </cell>
          <cell r="H489">
            <v>14262</v>
          </cell>
        </row>
        <row r="490">
          <cell r="D490" t="str">
            <v>18th</v>
          </cell>
          <cell r="H490">
            <v>14653</v>
          </cell>
        </row>
        <row r="491">
          <cell r="D491" t="str">
            <v>18th</v>
          </cell>
          <cell r="H491">
            <v>39978</v>
          </cell>
        </row>
        <row r="492">
          <cell r="D492" t="str">
            <v>18th</v>
          </cell>
          <cell r="H492">
            <v>14376</v>
          </cell>
        </row>
        <row r="493">
          <cell r="D493" t="str">
            <v>18th</v>
          </cell>
          <cell r="H493">
            <v>10930</v>
          </cell>
        </row>
        <row r="494">
          <cell r="D494" t="str">
            <v>18th</v>
          </cell>
          <cell r="H494">
            <v>39760</v>
          </cell>
        </row>
        <row r="495">
          <cell r="D495" t="str">
            <v>18th</v>
          </cell>
          <cell r="H495">
            <v>41357</v>
          </cell>
        </row>
        <row r="496">
          <cell r="D496" t="str">
            <v>18th</v>
          </cell>
          <cell r="H496">
            <v>20735</v>
          </cell>
        </row>
        <row r="497">
          <cell r="D497" t="str">
            <v>18th</v>
          </cell>
          <cell r="H497">
            <v>58231</v>
          </cell>
        </row>
        <row r="498">
          <cell r="D498" t="str">
            <v>18th</v>
          </cell>
          <cell r="H498">
            <v>94942</v>
          </cell>
        </row>
        <row r="499">
          <cell r="D499" t="str">
            <v>18th</v>
          </cell>
          <cell r="H499">
            <v>99046</v>
          </cell>
        </row>
        <row r="500">
          <cell r="D500" t="str">
            <v>18th</v>
          </cell>
          <cell r="H500">
            <v>2845</v>
          </cell>
        </row>
        <row r="501">
          <cell r="D501" t="str">
            <v>18th</v>
          </cell>
          <cell r="H501">
            <v>13246</v>
          </cell>
        </row>
        <row r="502">
          <cell r="D502" t="str">
            <v>18th</v>
          </cell>
          <cell r="H502">
            <v>221100</v>
          </cell>
        </row>
        <row r="503">
          <cell r="D503" t="str">
            <v>18th</v>
          </cell>
          <cell r="H503">
            <v>143943</v>
          </cell>
        </row>
        <row r="504">
          <cell r="D504" t="str">
            <v>18th</v>
          </cell>
          <cell r="H504">
            <v>78150</v>
          </cell>
        </row>
        <row r="505">
          <cell r="D505" t="str">
            <v>18th</v>
          </cell>
          <cell r="H505">
            <v>58768</v>
          </cell>
        </row>
        <row r="506">
          <cell r="D506" t="str">
            <v>18th</v>
          </cell>
          <cell r="H506">
            <v>30122</v>
          </cell>
        </row>
        <row r="507">
          <cell r="D507" t="str">
            <v>18th</v>
          </cell>
          <cell r="H507">
            <v>17565</v>
          </cell>
        </row>
        <row r="508">
          <cell r="D508" t="str">
            <v>18th</v>
          </cell>
          <cell r="H508">
            <v>79080</v>
          </cell>
        </row>
        <row r="509">
          <cell r="D509" t="str">
            <v>18th</v>
          </cell>
          <cell r="H509">
            <v>33403</v>
          </cell>
        </row>
        <row r="510">
          <cell r="D510" t="str">
            <v>18th</v>
          </cell>
          <cell r="H510">
            <v>19172</v>
          </cell>
        </row>
        <row r="511">
          <cell r="D511" t="str">
            <v>18th</v>
          </cell>
          <cell r="H511">
            <v>48405</v>
          </cell>
        </row>
        <row r="512">
          <cell r="D512" t="str">
            <v>18th</v>
          </cell>
          <cell r="H512">
            <v>15635</v>
          </cell>
        </row>
        <row r="513">
          <cell r="D513" t="str">
            <v>18th</v>
          </cell>
          <cell r="H513">
            <v>2255</v>
          </cell>
        </row>
        <row r="514">
          <cell r="D514" t="str">
            <v>18th</v>
          </cell>
          <cell r="H514">
            <v>48088</v>
          </cell>
        </row>
        <row r="515">
          <cell r="D515" t="str">
            <v>18th</v>
          </cell>
          <cell r="H515">
            <v>238681</v>
          </cell>
        </row>
        <row r="516">
          <cell r="D516" t="str">
            <v>18th</v>
          </cell>
          <cell r="H516">
            <v>12801</v>
          </cell>
        </row>
        <row r="517">
          <cell r="D517" t="str">
            <v>18th</v>
          </cell>
          <cell r="H517">
            <v>29999</v>
          </cell>
        </row>
        <row r="518">
          <cell r="D518" t="str">
            <v>18th</v>
          </cell>
          <cell r="H518">
            <v>37119</v>
          </cell>
        </row>
        <row r="519">
          <cell r="D519" t="str">
            <v>18th</v>
          </cell>
          <cell r="H519">
            <v>37844</v>
          </cell>
        </row>
        <row r="520">
          <cell r="D520" t="str">
            <v>18th</v>
          </cell>
          <cell r="H520">
            <v>11429</v>
          </cell>
        </row>
        <row r="521">
          <cell r="D521" t="str">
            <v>18th</v>
          </cell>
          <cell r="H521">
            <v>87592</v>
          </cell>
        </row>
        <row r="522">
          <cell r="D522" t="str">
            <v>18th</v>
          </cell>
          <cell r="H522">
            <v>13116</v>
          </cell>
        </row>
        <row r="523">
          <cell r="D523" t="str">
            <v>18th</v>
          </cell>
          <cell r="H523">
            <v>9301</v>
          </cell>
        </row>
        <row r="524">
          <cell r="D524" t="str">
            <v>18th</v>
          </cell>
          <cell r="H524">
            <v>11779</v>
          </cell>
        </row>
        <row r="525">
          <cell r="D525" t="str">
            <v>18th</v>
          </cell>
          <cell r="H525">
            <v>7804</v>
          </cell>
        </row>
        <row r="526">
          <cell r="D526" t="str">
            <v>18th</v>
          </cell>
          <cell r="H526">
            <v>18055</v>
          </cell>
        </row>
        <row r="527">
          <cell r="D527" t="str">
            <v>18th</v>
          </cell>
          <cell r="H527">
            <v>31236</v>
          </cell>
        </row>
        <row r="528">
          <cell r="D528" t="str">
            <v>18th</v>
          </cell>
          <cell r="H528">
            <v>21918</v>
          </cell>
        </row>
        <row r="529">
          <cell r="D529" t="str">
            <v>18th</v>
          </cell>
          <cell r="H529">
            <v>71760</v>
          </cell>
        </row>
        <row r="530">
          <cell r="D530" t="str">
            <v>18th</v>
          </cell>
          <cell r="H530">
            <v>9039</v>
          </cell>
        </row>
        <row r="531">
          <cell r="D531" t="str">
            <v>18th</v>
          </cell>
          <cell r="H531">
            <v>92766</v>
          </cell>
        </row>
        <row r="532">
          <cell r="D532" t="str">
            <v>18th</v>
          </cell>
          <cell r="H532">
            <v>14245</v>
          </cell>
        </row>
        <row r="533">
          <cell r="D533" t="str">
            <v>18th</v>
          </cell>
          <cell r="H533">
            <v>9306</v>
          </cell>
        </row>
        <row r="534">
          <cell r="D534" t="str">
            <v>18th</v>
          </cell>
          <cell r="H534">
            <v>52117</v>
          </cell>
        </row>
        <row r="535">
          <cell r="D535" t="str">
            <v>18th</v>
          </cell>
          <cell r="H535">
            <v>24078</v>
          </cell>
        </row>
        <row r="536">
          <cell r="D536" t="str">
            <v>18th</v>
          </cell>
          <cell r="H536">
            <v>22266</v>
          </cell>
        </row>
        <row r="537">
          <cell r="D537" t="str">
            <v>18th</v>
          </cell>
          <cell r="H537">
            <v>6298</v>
          </cell>
        </row>
        <row r="538">
          <cell r="D538" t="str">
            <v>18th</v>
          </cell>
          <cell r="H538">
            <v>65206</v>
          </cell>
        </row>
        <row r="539">
          <cell r="D539" t="str">
            <v>18th</v>
          </cell>
          <cell r="H539">
            <v>12210</v>
          </cell>
        </row>
        <row r="540">
          <cell r="D540" t="str">
            <v>18th</v>
          </cell>
          <cell r="H540">
            <v>17515</v>
          </cell>
        </row>
        <row r="541">
          <cell r="D541" t="str">
            <v>18th</v>
          </cell>
          <cell r="H541">
            <v>113420</v>
          </cell>
        </row>
        <row r="542">
          <cell r="D542" t="str">
            <v>18th</v>
          </cell>
          <cell r="H542">
            <v>15036</v>
          </cell>
        </row>
        <row r="543">
          <cell r="D543" t="str">
            <v>18th</v>
          </cell>
          <cell r="H543">
            <v>26277</v>
          </cell>
        </row>
        <row r="544">
          <cell r="D544" t="str">
            <v>18th</v>
          </cell>
          <cell r="H544">
            <v>117906</v>
          </cell>
        </row>
        <row r="545">
          <cell r="D545" t="str">
            <v>18th</v>
          </cell>
          <cell r="H545">
            <v>30337</v>
          </cell>
        </row>
        <row r="546">
          <cell r="D546" t="str">
            <v>18th</v>
          </cell>
          <cell r="H546">
            <v>20802</v>
          </cell>
        </row>
        <row r="547">
          <cell r="D547" t="str">
            <v>18th</v>
          </cell>
          <cell r="H547">
            <v>5781</v>
          </cell>
        </row>
        <row r="548">
          <cell r="D548" t="str">
            <v>18th</v>
          </cell>
          <cell r="H548">
            <v>48321</v>
          </cell>
        </row>
        <row r="549">
          <cell r="D549" t="str">
            <v>18th</v>
          </cell>
          <cell r="H549">
            <v>52188</v>
          </cell>
        </row>
        <row r="550">
          <cell r="D550" t="str">
            <v>18th</v>
          </cell>
          <cell r="H550">
            <v>16425</v>
          </cell>
        </row>
        <row r="551">
          <cell r="D551" t="str">
            <v>18th</v>
          </cell>
          <cell r="H551">
            <v>63964</v>
          </cell>
        </row>
        <row r="552">
          <cell r="D552" t="str">
            <v>18th</v>
          </cell>
          <cell r="H552">
            <v>281280</v>
          </cell>
        </row>
        <row r="553">
          <cell r="D553" t="str">
            <v>18th</v>
          </cell>
          <cell r="H553">
            <v>220986</v>
          </cell>
        </row>
        <row r="554">
          <cell r="D554" t="str">
            <v>18th</v>
          </cell>
          <cell r="H554">
            <v>187186</v>
          </cell>
        </row>
        <row r="555">
          <cell r="D555" t="str">
            <v>18th</v>
          </cell>
          <cell r="H555">
            <v>57196</v>
          </cell>
        </row>
        <row r="556">
          <cell r="D556" t="str">
            <v>18th</v>
          </cell>
          <cell r="H556">
            <v>21480</v>
          </cell>
        </row>
        <row r="557">
          <cell r="D557" t="str">
            <v>18th</v>
          </cell>
          <cell r="H557">
            <v>6101</v>
          </cell>
        </row>
        <row r="558">
          <cell r="D558" t="str">
            <v>18th</v>
          </cell>
          <cell r="H558">
            <v>223962</v>
          </cell>
        </row>
        <row r="559">
          <cell r="D559" t="str">
            <v>18th</v>
          </cell>
          <cell r="H559">
            <v>109680</v>
          </cell>
        </row>
        <row r="560">
          <cell r="D560" t="str">
            <v>18th</v>
          </cell>
          <cell r="H560">
            <v>21603</v>
          </cell>
        </row>
        <row r="561">
          <cell r="D561" t="str">
            <v>18th</v>
          </cell>
          <cell r="H561">
            <v>15158</v>
          </cell>
        </row>
        <row r="562">
          <cell r="D562" t="str">
            <v>18th</v>
          </cell>
          <cell r="H562">
            <v>256009</v>
          </cell>
        </row>
        <row r="563">
          <cell r="D563" t="str">
            <v>18th</v>
          </cell>
          <cell r="H563">
            <v>17380</v>
          </cell>
        </row>
        <row r="564">
          <cell r="D564" t="str">
            <v>18th</v>
          </cell>
          <cell r="H564">
            <v>17553</v>
          </cell>
        </row>
        <row r="565">
          <cell r="D565" t="str">
            <v>18th</v>
          </cell>
          <cell r="H565">
            <v>7476</v>
          </cell>
        </row>
        <row r="566">
          <cell r="D566" t="str">
            <v>18th</v>
          </cell>
          <cell r="H566">
            <v>63706</v>
          </cell>
        </row>
        <row r="567">
          <cell r="D567" t="str">
            <v>18th</v>
          </cell>
          <cell r="H567">
            <v>406083</v>
          </cell>
        </row>
        <row r="568">
          <cell r="D568" t="str">
            <v>18th</v>
          </cell>
          <cell r="H568">
            <v>9279</v>
          </cell>
        </row>
        <row r="569">
          <cell r="D569" t="str">
            <v>18th</v>
          </cell>
          <cell r="H569">
            <v>42087</v>
          </cell>
        </row>
        <row r="570">
          <cell r="D570" t="str">
            <v>18th</v>
          </cell>
          <cell r="H570">
            <v>45092</v>
          </cell>
        </row>
        <row r="571">
          <cell r="D571" t="str">
            <v>18th</v>
          </cell>
          <cell r="H571">
            <v>77896</v>
          </cell>
        </row>
        <row r="572">
          <cell r="D572" t="str">
            <v>18th</v>
          </cell>
          <cell r="H572">
            <v>14282</v>
          </cell>
        </row>
        <row r="573">
          <cell r="D573" t="str">
            <v>18th</v>
          </cell>
          <cell r="H573">
            <v>39568</v>
          </cell>
        </row>
        <row r="574">
          <cell r="D574" t="str">
            <v>18th</v>
          </cell>
          <cell r="H574">
            <v>35275</v>
          </cell>
        </row>
        <row r="575">
          <cell r="D575" t="str">
            <v>18th</v>
          </cell>
          <cell r="H575">
            <v>152712</v>
          </cell>
        </row>
        <row r="576">
          <cell r="D576" t="str">
            <v>18th</v>
          </cell>
          <cell r="H576">
            <v>3750</v>
          </cell>
        </row>
        <row r="577">
          <cell r="D577" t="str">
            <v>18th</v>
          </cell>
          <cell r="H577">
            <v>18197</v>
          </cell>
        </row>
        <row r="578">
          <cell r="D578" t="str">
            <v>18th</v>
          </cell>
          <cell r="H578">
            <v>41722</v>
          </cell>
        </row>
        <row r="579">
          <cell r="D579" t="str">
            <v>18th</v>
          </cell>
          <cell r="H579">
            <v>8531</v>
          </cell>
        </row>
        <row r="580">
          <cell r="D580" t="str">
            <v>18th</v>
          </cell>
          <cell r="H580">
            <v>13438</v>
          </cell>
        </row>
        <row r="581">
          <cell r="D581" t="str">
            <v>18th</v>
          </cell>
          <cell r="H581">
            <v>7799</v>
          </cell>
        </row>
        <row r="582">
          <cell r="D582" t="str">
            <v>18th</v>
          </cell>
          <cell r="H582">
            <v>15595</v>
          </cell>
        </row>
        <row r="583">
          <cell r="D583" t="str">
            <v>18th</v>
          </cell>
          <cell r="H583">
            <v>18465</v>
          </cell>
        </row>
        <row r="584">
          <cell r="D584" t="str">
            <v>18th</v>
          </cell>
          <cell r="H584">
            <v>219670</v>
          </cell>
        </row>
        <row r="585">
          <cell r="D585" t="str">
            <v>18th</v>
          </cell>
          <cell r="H585">
            <v>19159</v>
          </cell>
        </row>
        <row r="586">
          <cell r="D586" t="str">
            <v>18th</v>
          </cell>
          <cell r="H586">
            <v>20432</v>
          </cell>
        </row>
        <row r="587">
          <cell r="D587" t="str">
            <v>18th</v>
          </cell>
          <cell r="H587">
            <v>5031</v>
          </cell>
        </row>
        <row r="588">
          <cell r="D588" t="str">
            <v>18th</v>
          </cell>
          <cell r="H588">
            <v>104492</v>
          </cell>
        </row>
        <row r="589">
          <cell r="D589" t="str">
            <v>18th</v>
          </cell>
          <cell r="H589">
            <v>56968</v>
          </cell>
        </row>
        <row r="590">
          <cell r="D590" t="str">
            <v>18th</v>
          </cell>
          <cell r="H590">
            <v>96448</v>
          </cell>
        </row>
        <row r="591">
          <cell r="D591" t="str">
            <v>18th</v>
          </cell>
          <cell r="H591">
            <v>13326</v>
          </cell>
        </row>
        <row r="592">
          <cell r="D592" t="str">
            <v>18th</v>
          </cell>
          <cell r="H592">
            <v>16479</v>
          </cell>
        </row>
        <row r="593">
          <cell r="D593" t="str">
            <v>18th</v>
          </cell>
          <cell r="H593">
            <v>223962</v>
          </cell>
        </row>
        <row r="594">
          <cell r="D594" t="str">
            <v>18th</v>
          </cell>
          <cell r="H594">
            <v>427095</v>
          </cell>
        </row>
        <row r="595">
          <cell r="D595" t="str">
            <v>18th</v>
          </cell>
          <cell r="H595">
            <v>74664</v>
          </cell>
        </row>
        <row r="596">
          <cell r="D596" t="str">
            <v>18th</v>
          </cell>
          <cell r="H596">
            <v>20422</v>
          </cell>
        </row>
        <row r="597">
          <cell r="D597" t="str">
            <v>18th</v>
          </cell>
          <cell r="H597">
            <v>22953</v>
          </cell>
        </row>
        <row r="598">
          <cell r="D598" t="str">
            <v>18th</v>
          </cell>
          <cell r="H598">
            <v>77636</v>
          </cell>
        </row>
        <row r="599">
          <cell r="D599" t="str">
            <v>18th</v>
          </cell>
          <cell r="H599">
            <v>128774</v>
          </cell>
        </row>
        <row r="600">
          <cell r="D600" t="str">
            <v>18th</v>
          </cell>
          <cell r="H600">
            <v>25328</v>
          </cell>
        </row>
        <row r="601">
          <cell r="D601" t="str">
            <v>18th</v>
          </cell>
          <cell r="H601">
            <v>13562</v>
          </cell>
        </row>
        <row r="602">
          <cell r="D602" t="str">
            <v>18th</v>
          </cell>
          <cell r="H602">
            <v>18118</v>
          </cell>
        </row>
        <row r="603">
          <cell r="D603" t="str">
            <v>18th</v>
          </cell>
          <cell r="H603">
            <v>10674</v>
          </cell>
        </row>
        <row r="604">
          <cell r="D604" t="str">
            <v>18th</v>
          </cell>
          <cell r="H604">
            <v>149906</v>
          </cell>
        </row>
        <row r="605">
          <cell r="D605" t="str">
            <v>18th</v>
          </cell>
          <cell r="H605">
            <v>43774</v>
          </cell>
        </row>
        <row r="606">
          <cell r="D606" t="str">
            <v>18th</v>
          </cell>
          <cell r="H606">
            <v>19861</v>
          </cell>
        </row>
        <row r="607">
          <cell r="D607" t="str">
            <v>18th</v>
          </cell>
          <cell r="H607">
            <v>34560</v>
          </cell>
        </row>
        <row r="608">
          <cell r="D608" t="str">
            <v>18th</v>
          </cell>
          <cell r="H608">
            <v>126721</v>
          </cell>
        </row>
        <row r="609">
          <cell r="D609" t="str">
            <v>18th</v>
          </cell>
          <cell r="H609">
            <v>10947</v>
          </cell>
        </row>
        <row r="610">
          <cell r="D610" t="str">
            <v>18th</v>
          </cell>
          <cell r="H610">
            <v>182286</v>
          </cell>
        </row>
        <row r="611">
          <cell r="D611" t="str">
            <v>18th</v>
          </cell>
          <cell r="H611">
            <v>43297</v>
          </cell>
        </row>
        <row r="612">
          <cell r="D612" t="str">
            <v>18th</v>
          </cell>
          <cell r="H612">
            <v>96718</v>
          </cell>
        </row>
        <row r="613">
          <cell r="D613" t="str">
            <v>18th</v>
          </cell>
          <cell r="H613">
            <v>31129</v>
          </cell>
        </row>
        <row r="614">
          <cell r="D614" t="str">
            <v>18th</v>
          </cell>
          <cell r="H614">
            <v>44811</v>
          </cell>
        </row>
        <row r="615">
          <cell r="D615" t="str">
            <v>18th</v>
          </cell>
          <cell r="H615">
            <v>6763</v>
          </cell>
        </row>
        <row r="616">
          <cell r="D616" t="str">
            <v>18th</v>
          </cell>
          <cell r="H616">
            <v>91980</v>
          </cell>
        </row>
        <row r="617">
          <cell r="D617" t="str">
            <v>18th</v>
          </cell>
          <cell r="H617">
            <v>14356</v>
          </cell>
        </row>
        <row r="618">
          <cell r="D618" t="str">
            <v>18th</v>
          </cell>
          <cell r="H618">
            <v>75020</v>
          </cell>
        </row>
        <row r="619">
          <cell r="D619" t="str">
            <v>18th</v>
          </cell>
          <cell r="H619">
            <v>669</v>
          </cell>
        </row>
        <row r="620">
          <cell r="D620" t="str">
            <v>18th</v>
          </cell>
          <cell r="H620">
            <v>25491</v>
          </cell>
        </row>
        <row r="621">
          <cell r="D621" t="str">
            <v>18th</v>
          </cell>
          <cell r="H621">
            <v>13746</v>
          </cell>
        </row>
        <row r="622">
          <cell r="D622" t="str">
            <v>18th</v>
          </cell>
          <cell r="H622">
            <v>34757</v>
          </cell>
        </row>
        <row r="623">
          <cell r="D623" t="str">
            <v>18th</v>
          </cell>
          <cell r="H623">
            <v>41676</v>
          </cell>
        </row>
        <row r="624">
          <cell r="D624" t="str">
            <v>18th</v>
          </cell>
          <cell r="H624">
            <v>74498</v>
          </cell>
        </row>
        <row r="625">
          <cell r="D625" t="str">
            <v>18th</v>
          </cell>
          <cell r="H625">
            <v>10265</v>
          </cell>
        </row>
        <row r="626">
          <cell r="D626" t="str">
            <v>18th</v>
          </cell>
          <cell r="H626">
            <v>13383</v>
          </cell>
        </row>
        <row r="627">
          <cell r="D627" t="str">
            <v>18th</v>
          </cell>
          <cell r="H627">
            <v>12010</v>
          </cell>
        </row>
        <row r="628">
          <cell r="D628" t="str">
            <v>18th</v>
          </cell>
          <cell r="H628">
            <v>35917</v>
          </cell>
        </row>
        <row r="629">
          <cell r="D629" t="str">
            <v>18th</v>
          </cell>
          <cell r="H629">
            <v>93754</v>
          </cell>
        </row>
        <row r="630">
          <cell r="D630" t="str">
            <v>18th</v>
          </cell>
          <cell r="H630">
            <v>76993</v>
          </cell>
        </row>
        <row r="631">
          <cell r="D631" t="str">
            <v>18th</v>
          </cell>
          <cell r="H631">
            <v>38226</v>
          </cell>
        </row>
        <row r="632">
          <cell r="D632" t="str">
            <v>18th</v>
          </cell>
          <cell r="H632">
            <v>29433</v>
          </cell>
        </row>
        <row r="633">
          <cell r="D633" t="str">
            <v>18th</v>
          </cell>
          <cell r="H633">
            <v>186795</v>
          </cell>
        </row>
        <row r="634">
          <cell r="D634" t="str">
            <v>18th</v>
          </cell>
          <cell r="H634">
            <v>8902</v>
          </cell>
        </row>
        <row r="635">
          <cell r="D635" t="str">
            <v>18th</v>
          </cell>
          <cell r="H635">
            <v>19845</v>
          </cell>
        </row>
        <row r="636">
          <cell r="D636" t="str">
            <v>18th</v>
          </cell>
          <cell r="H636">
            <v>211066</v>
          </cell>
        </row>
        <row r="637">
          <cell r="D637" t="str">
            <v>18th</v>
          </cell>
          <cell r="H637">
            <v>41272</v>
          </cell>
        </row>
        <row r="638">
          <cell r="D638" t="str">
            <v>18th</v>
          </cell>
          <cell r="H638">
            <v>7638</v>
          </cell>
        </row>
        <row r="639">
          <cell r="D639" t="str">
            <v>18th</v>
          </cell>
          <cell r="H639">
            <v>84112</v>
          </cell>
        </row>
        <row r="640">
          <cell r="D640" t="str">
            <v>18th</v>
          </cell>
          <cell r="H640">
            <v>9630</v>
          </cell>
        </row>
        <row r="641">
          <cell r="D641" t="str">
            <v>18th</v>
          </cell>
          <cell r="H641">
            <v>49897</v>
          </cell>
        </row>
        <row r="642">
          <cell r="D642" t="str">
            <v>18th</v>
          </cell>
          <cell r="H642">
            <v>15436</v>
          </cell>
        </row>
        <row r="643">
          <cell r="D643" t="str">
            <v>18th</v>
          </cell>
          <cell r="H643">
            <v>38861</v>
          </cell>
        </row>
        <row r="644">
          <cell r="D644" t="str">
            <v>18th</v>
          </cell>
          <cell r="H644">
            <v>23031</v>
          </cell>
        </row>
        <row r="645">
          <cell r="D645" t="str">
            <v>18th</v>
          </cell>
          <cell r="H645">
            <v>16867</v>
          </cell>
        </row>
        <row r="646">
          <cell r="D646" t="str">
            <v>18th</v>
          </cell>
          <cell r="H646">
            <v>23676</v>
          </cell>
        </row>
        <row r="647">
          <cell r="D647" t="str">
            <v>18th</v>
          </cell>
          <cell r="H647">
            <v>43046</v>
          </cell>
        </row>
        <row r="648">
          <cell r="D648" t="str">
            <v>18th</v>
          </cell>
          <cell r="H648">
            <v>17564</v>
          </cell>
        </row>
        <row r="649">
          <cell r="D649" t="str">
            <v>18th</v>
          </cell>
          <cell r="H649">
            <v>30645</v>
          </cell>
        </row>
        <row r="650">
          <cell r="D650" t="str">
            <v>18th</v>
          </cell>
          <cell r="H650">
            <v>87582</v>
          </cell>
        </row>
        <row r="651">
          <cell r="D651" t="str">
            <v>18th</v>
          </cell>
          <cell r="H651">
            <v>46404</v>
          </cell>
        </row>
        <row r="652">
          <cell r="D652" t="str">
            <v>18th</v>
          </cell>
          <cell r="H652">
            <v>15969</v>
          </cell>
        </row>
        <row r="653">
          <cell r="D653" t="str">
            <v>18th</v>
          </cell>
          <cell r="H653">
            <v>16385</v>
          </cell>
        </row>
        <row r="654">
          <cell r="D654" t="str">
            <v>18th</v>
          </cell>
          <cell r="H654">
            <v>61523</v>
          </cell>
        </row>
        <row r="655">
          <cell r="D655" t="str">
            <v>18th</v>
          </cell>
          <cell r="H655">
            <v>16986</v>
          </cell>
        </row>
        <row r="656">
          <cell r="D656" t="str">
            <v>18th</v>
          </cell>
          <cell r="H656">
            <v>20217</v>
          </cell>
        </row>
        <row r="657">
          <cell r="D657" t="str">
            <v>18th</v>
          </cell>
          <cell r="H657">
            <v>40386</v>
          </cell>
        </row>
        <row r="658">
          <cell r="D658" t="str">
            <v>18th</v>
          </cell>
          <cell r="H658">
            <v>11433</v>
          </cell>
        </row>
        <row r="659">
          <cell r="D659" t="str">
            <v>18th</v>
          </cell>
          <cell r="H659">
            <v>7133</v>
          </cell>
        </row>
        <row r="660">
          <cell r="D660" t="str">
            <v>18th</v>
          </cell>
          <cell r="H660">
            <v>26456</v>
          </cell>
        </row>
        <row r="661">
          <cell r="D661" t="str">
            <v>18th</v>
          </cell>
          <cell r="H661">
            <v>26929</v>
          </cell>
        </row>
        <row r="662">
          <cell r="D662" t="str">
            <v>18th</v>
          </cell>
          <cell r="H662">
            <v>9611</v>
          </cell>
        </row>
        <row r="663">
          <cell r="D663" t="str">
            <v>18th</v>
          </cell>
          <cell r="H663">
            <v>18051</v>
          </cell>
        </row>
        <row r="664">
          <cell r="D664" t="str">
            <v>18th</v>
          </cell>
          <cell r="H664">
            <v>9027</v>
          </cell>
        </row>
        <row r="665">
          <cell r="D665" t="str">
            <v>18th</v>
          </cell>
          <cell r="H665">
            <v>42942</v>
          </cell>
        </row>
        <row r="666">
          <cell r="D666" t="str">
            <v>18th</v>
          </cell>
          <cell r="H666">
            <v>136396</v>
          </cell>
        </row>
        <row r="667">
          <cell r="D667" t="str">
            <v>18th</v>
          </cell>
          <cell r="H667">
            <v>26721</v>
          </cell>
        </row>
        <row r="668">
          <cell r="D668" t="str">
            <v>18th</v>
          </cell>
          <cell r="H668">
            <v>38353</v>
          </cell>
        </row>
        <row r="669">
          <cell r="D669" t="str">
            <v>18th</v>
          </cell>
          <cell r="H669">
            <v>37841</v>
          </cell>
        </row>
        <row r="670">
          <cell r="D670" t="str">
            <v>18th</v>
          </cell>
          <cell r="H670">
            <v>13450</v>
          </cell>
        </row>
        <row r="671">
          <cell r="D671" t="str">
            <v>18th</v>
          </cell>
          <cell r="H671">
            <v>13220</v>
          </cell>
        </row>
        <row r="672">
          <cell r="D672" t="str">
            <v>18th</v>
          </cell>
          <cell r="H672">
            <v>20802</v>
          </cell>
        </row>
        <row r="673">
          <cell r="D673" t="str">
            <v>18th</v>
          </cell>
          <cell r="H673">
            <v>108539</v>
          </cell>
        </row>
        <row r="674">
          <cell r="D674" t="str">
            <v>18th</v>
          </cell>
          <cell r="H674">
            <v>123869</v>
          </cell>
        </row>
        <row r="675">
          <cell r="D675" t="str">
            <v>18th</v>
          </cell>
          <cell r="H675">
            <v>120594</v>
          </cell>
        </row>
        <row r="676">
          <cell r="D676" t="str">
            <v>18th</v>
          </cell>
          <cell r="H676">
            <v>115781</v>
          </cell>
        </row>
        <row r="677">
          <cell r="D677" t="str">
            <v>18th</v>
          </cell>
          <cell r="H677">
            <v>121407</v>
          </cell>
        </row>
        <row r="678">
          <cell r="D678" t="str">
            <v>18th</v>
          </cell>
          <cell r="H678">
            <v>103128</v>
          </cell>
        </row>
        <row r="679">
          <cell r="D679" t="str">
            <v>18th</v>
          </cell>
          <cell r="H679">
            <v>10920</v>
          </cell>
        </row>
        <row r="680">
          <cell r="D680" t="str">
            <v>18th</v>
          </cell>
          <cell r="H680">
            <v>17122</v>
          </cell>
        </row>
        <row r="681">
          <cell r="D681" t="str">
            <v>18th</v>
          </cell>
          <cell r="H681">
            <v>7130</v>
          </cell>
        </row>
        <row r="682">
          <cell r="D682" t="str">
            <v>18th</v>
          </cell>
          <cell r="H682">
            <v>12318</v>
          </cell>
        </row>
        <row r="683">
          <cell r="D683" t="str">
            <v>18th</v>
          </cell>
          <cell r="H683">
            <v>3421</v>
          </cell>
        </row>
        <row r="684">
          <cell r="D684" t="str">
            <v>18th</v>
          </cell>
          <cell r="H684">
            <v>7033</v>
          </cell>
        </row>
        <row r="685">
          <cell r="D685" t="str">
            <v>18th</v>
          </cell>
          <cell r="H685">
            <v>2327</v>
          </cell>
        </row>
        <row r="686">
          <cell r="D686" t="str">
            <v>18th</v>
          </cell>
          <cell r="H686">
            <v>42844</v>
          </cell>
        </row>
        <row r="687">
          <cell r="D687" t="str">
            <v>18th</v>
          </cell>
          <cell r="H687">
            <v>63287</v>
          </cell>
        </row>
        <row r="688">
          <cell r="D688" t="str">
            <v>18th</v>
          </cell>
          <cell r="H688">
            <v>18740</v>
          </cell>
        </row>
        <row r="689">
          <cell r="D689" t="str">
            <v>18th</v>
          </cell>
          <cell r="H689">
            <v>32859</v>
          </cell>
        </row>
        <row r="690">
          <cell r="D690" t="str">
            <v>18th</v>
          </cell>
          <cell r="H690">
            <v>239430</v>
          </cell>
        </row>
        <row r="691">
          <cell r="D691" t="str">
            <v>18th</v>
          </cell>
          <cell r="H691">
            <v>14248</v>
          </cell>
        </row>
        <row r="692">
          <cell r="D692" t="str">
            <v>18th</v>
          </cell>
          <cell r="H692">
            <v>111275</v>
          </cell>
        </row>
        <row r="693">
          <cell r="D693" t="str">
            <v>18th</v>
          </cell>
          <cell r="H693">
            <v>43905</v>
          </cell>
        </row>
        <row r="694">
          <cell r="D694" t="str">
            <v>18th</v>
          </cell>
          <cell r="H694">
            <v>57455</v>
          </cell>
        </row>
        <row r="695">
          <cell r="D695" t="str">
            <v>18th</v>
          </cell>
          <cell r="H695">
            <v>70449</v>
          </cell>
        </row>
        <row r="696">
          <cell r="D696" t="str">
            <v>18th</v>
          </cell>
          <cell r="H696">
            <v>64918</v>
          </cell>
        </row>
        <row r="697">
          <cell r="D697" t="str">
            <v>18th</v>
          </cell>
          <cell r="H697">
            <v>7391</v>
          </cell>
        </row>
        <row r="698">
          <cell r="D698" t="str">
            <v>18th</v>
          </cell>
          <cell r="H698">
            <v>396311</v>
          </cell>
        </row>
        <row r="699">
          <cell r="D699" t="str">
            <v>18th</v>
          </cell>
          <cell r="H699">
            <v>16735</v>
          </cell>
        </row>
        <row r="700">
          <cell r="D700" t="str">
            <v>18th</v>
          </cell>
          <cell r="H700">
            <v>31863</v>
          </cell>
        </row>
        <row r="701">
          <cell r="D701" t="str">
            <v>18th</v>
          </cell>
          <cell r="H701">
            <v>13908</v>
          </cell>
        </row>
        <row r="702">
          <cell r="D702" t="str">
            <v>18th</v>
          </cell>
          <cell r="H702">
            <v>39043</v>
          </cell>
        </row>
        <row r="703">
          <cell r="D703" t="str">
            <v>18th</v>
          </cell>
          <cell r="H703">
            <v>40605</v>
          </cell>
        </row>
        <row r="704">
          <cell r="D704" t="str">
            <v>18th</v>
          </cell>
          <cell r="H704">
            <v>4439</v>
          </cell>
        </row>
        <row r="705">
          <cell r="D705" t="str">
            <v>18th</v>
          </cell>
          <cell r="H705">
            <v>42367</v>
          </cell>
        </row>
        <row r="706">
          <cell r="D706" t="str">
            <v>18th</v>
          </cell>
          <cell r="H706">
            <v>371791</v>
          </cell>
        </row>
        <row r="707">
          <cell r="D707" t="str">
            <v>18th</v>
          </cell>
          <cell r="H707">
            <v>3838</v>
          </cell>
        </row>
        <row r="708">
          <cell r="D708" t="str">
            <v>18th</v>
          </cell>
          <cell r="H708">
            <v>1732</v>
          </cell>
        </row>
        <row r="709">
          <cell r="D709" t="str">
            <v>18th</v>
          </cell>
          <cell r="H709">
            <v>25048</v>
          </cell>
        </row>
        <row r="710">
          <cell r="D710" t="str">
            <v>18th</v>
          </cell>
          <cell r="H710">
            <v>42700</v>
          </cell>
        </row>
        <row r="711">
          <cell r="D711" t="str">
            <v>18th</v>
          </cell>
          <cell r="H711">
            <v>105187</v>
          </cell>
        </row>
        <row r="712">
          <cell r="D712" t="str">
            <v>18th</v>
          </cell>
          <cell r="H712">
            <v>27640</v>
          </cell>
        </row>
        <row r="713">
          <cell r="D713" t="str">
            <v>18th</v>
          </cell>
          <cell r="H713">
            <v>16616</v>
          </cell>
        </row>
        <row r="714">
          <cell r="D714" t="str">
            <v>18th</v>
          </cell>
          <cell r="H714">
            <v>17404</v>
          </cell>
        </row>
        <row r="715">
          <cell r="D715" t="str">
            <v>18th</v>
          </cell>
          <cell r="H715">
            <v>5571</v>
          </cell>
        </row>
        <row r="716">
          <cell r="D716" t="str">
            <v>18th</v>
          </cell>
          <cell r="H716">
            <v>8942</v>
          </cell>
        </row>
        <row r="717">
          <cell r="D717" t="str">
            <v>18th</v>
          </cell>
          <cell r="H717">
            <v>32115</v>
          </cell>
        </row>
        <row r="718">
          <cell r="D718" t="str">
            <v>18th</v>
          </cell>
          <cell r="H718">
            <v>3172</v>
          </cell>
        </row>
        <row r="719">
          <cell r="D719" t="str">
            <v>18th</v>
          </cell>
          <cell r="H719">
            <v>33796</v>
          </cell>
        </row>
        <row r="720">
          <cell r="D720" t="str">
            <v>18th</v>
          </cell>
          <cell r="H720">
            <v>26741</v>
          </cell>
        </row>
        <row r="721">
          <cell r="D721" t="str">
            <v>18th</v>
          </cell>
          <cell r="H721">
            <v>12458</v>
          </cell>
        </row>
        <row r="722">
          <cell r="D722" t="str">
            <v>18th</v>
          </cell>
          <cell r="H722">
            <v>161176</v>
          </cell>
        </row>
        <row r="723">
          <cell r="D723" t="str">
            <v>18th</v>
          </cell>
          <cell r="H723">
            <v>26089</v>
          </cell>
        </row>
        <row r="724">
          <cell r="D724" t="str">
            <v>18th</v>
          </cell>
          <cell r="H724">
            <v>47067</v>
          </cell>
        </row>
        <row r="725">
          <cell r="D725" t="str">
            <v>18th</v>
          </cell>
          <cell r="H725">
            <v>12770</v>
          </cell>
        </row>
        <row r="726">
          <cell r="D726" t="str">
            <v>18th</v>
          </cell>
          <cell r="H726">
            <v>33316</v>
          </cell>
        </row>
        <row r="727">
          <cell r="D727" t="str">
            <v>18th</v>
          </cell>
          <cell r="H727">
            <v>34545</v>
          </cell>
        </row>
        <row r="728">
          <cell r="D728" t="str">
            <v>18th</v>
          </cell>
          <cell r="H728">
            <v>31783</v>
          </cell>
        </row>
        <row r="729">
          <cell r="D729" t="str">
            <v>18th</v>
          </cell>
          <cell r="H729">
            <v>51667</v>
          </cell>
        </row>
        <row r="730">
          <cell r="D730" t="str">
            <v>18th</v>
          </cell>
          <cell r="H730">
            <v>11397</v>
          </cell>
        </row>
        <row r="731">
          <cell r="D731" t="str">
            <v>18th</v>
          </cell>
          <cell r="H731">
            <v>148539</v>
          </cell>
        </row>
        <row r="732">
          <cell r="D732" t="str">
            <v>18th</v>
          </cell>
          <cell r="H732">
            <v>12333</v>
          </cell>
        </row>
        <row r="733">
          <cell r="D733" t="str">
            <v>18th</v>
          </cell>
          <cell r="H733">
            <v>15941</v>
          </cell>
        </row>
        <row r="734">
          <cell r="D734" t="str">
            <v>18th</v>
          </cell>
          <cell r="H734">
            <v>119691</v>
          </cell>
        </row>
        <row r="735">
          <cell r="D735" t="str">
            <v>18th</v>
          </cell>
          <cell r="H735">
            <v>4460</v>
          </cell>
        </row>
        <row r="736">
          <cell r="D736" t="str">
            <v>18th</v>
          </cell>
          <cell r="H736">
            <v>44201</v>
          </cell>
        </row>
        <row r="737">
          <cell r="D737" t="str">
            <v>18th</v>
          </cell>
          <cell r="H737">
            <v>12875</v>
          </cell>
        </row>
        <row r="738">
          <cell r="D738" t="str">
            <v>18th</v>
          </cell>
          <cell r="H738">
            <v>6137</v>
          </cell>
        </row>
        <row r="739">
          <cell r="D739" t="str">
            <v>18th</v>
          </cell>
          <cell r="H739">
            <v>61098</v>
          </cell>
        </row>
        <row r="740">
          <cell r="D740" t="str">
            <v>18th</v>
          </cell>
          <cell r="H740">
            <v>25592</v>
          </cell>
        </row>
        <row r="741">
          <cell r="D741" t="str">
            <v>18th</v>
          </cell>
          <cell r="H741">
            <v>43958</v>
          </cell>
        </row>
        <row r="742">
          <cell r="D742" t="str">
            <v>18th</v>
          </cell>
          <cell r="H742">
            <v>92631</v>
          </cell>
        </row>
        <row r="743">
          <cell r="D743" t="str">
            <v>18th</v>
          </cell>
          <cell r="H743">
            <v>299094</v>
          </cell>
        </row>
        <row r="744">
          <cell r="D744" t="str">
            <v>18th</v>
          </cell>
          <cell r="H744">
            <v>8170</v>
          </cell>
        </row>
        <row r="745">
          <cell r="D745" t="str">
            <v>18th</v>
          </cell>
          <cell r="H745">
            <v>15419</v>
          </cell>
        </row>
        <row r="746">
          <cell r="D746" t="str">
            <v>18th</v>
          </cell>
          <cell r="H746">
            <v>122484</v>
          </cell>
        </row>
        <row r="747">
          <cell r="D747" t="str">
            <v>18th</v>
          </cell>
          <cell r="H747">
            <v>167497</v>
          </cell>
        </row>
        <row r="748">
          <cell r="D748" t="str">
            <v>18th</v>
          </cell>
          <cell r="H748">
            <v>13877</v>
          </cell>
        </row>
        <row r="749">
          <cell r="D749" t="str">
            <v>18th</v>
          </cell>
          <cell r="H749">
            <v>18463</v>
          </cell>
        </row>
        <row r="750">
          <cell r="D750" t="str">
            <v>18th</v>
          </cell>
          <cell r="H750">
            <v>42519</v>
          </cell>
        </row>
        <row r="751">
          <cell r="D751" t="str">
            <v>18th</v>
          </cell>
          <cell r="H751">
            <v>258224</v>
          </cell>
        </row>
        <row r="752">
          <cell r="D752" t="str">
            <v>18th</v>
          </cell>
          <cell r="H752">
            <v>5804</v>
          </cell>
        </row>
        <row r="753">
          <cell r="D753" t="str">
            <v>18th</v>
          </cell>
          <cell r="H753">
            <v>73074</v>
          </cell>
        </row>
        <row r="754">
          <cell r="D754" t="str">
            <v>18th</v>
          </cell>
          <cell r="H754">
            <v>119691</v>
          </cell>
        </row>
        <row r="755">
          <cell r="D755" t="str">
            <v>18th</v>
          </cell>
          <cell r="H755">
            <v>59685</v>
          </cell>
        </row>
        <row r="756">
          <cell r="D756" t="str">
            <v>18th</v>
          </cell>
          <cell r="H756">
            <v>12842</v>
          </cell>
        </row>
        <row r="757">
          <cell r="D757" t="str">
            <v>18th</v>
          </cell>
          <cell r="H757">
            <v>30618</v>
          </cell>
        </row>
        <row r="758">
          <cell r="D758" t="str">
            <v>18th</v>
          </cell>
          <cell r="H758">
            <v>30014</v>
          </cell>
        </row>
        <row r="759">
          <cell r="D759" t="str">
            <v>18th</v>
          </cell>
          <cell r="H759">
            <v>34780</v>
          </cell>
        </row>
        <row r="760">
          <cell r="D760" t="str">
            <v>18th</v>
          </cell>
          <cell r="H760">
            <v>160901</v>
          </cell>
        </row>
        <row r="761">
          <cell r="D761" t="str">
            <v>18th</v>
          </cell>
          <cell r="H761">
            <v>29178</v>
          </cell>
        </row>
        <row r="762">
          <cell r="D762" t="str">
            <v>18th</v>
          </cell>
          <cell r="H762">
            <v>20072</v>
          </cell>
        </row>
        <row r="763">
          <cell r="D763" t="str">
            <v>18th</v>
          </cell>
          <cell r="H763">
            <v>44275</v>
          </cell>
        </row>
        <row r="764">
          <cell r="D764" t="str">
            <v>18th</v>
          </cell>
          <cell r="H764">
            <v>31984</v>
          </cell>
        </row>
        <row r="765">
          <cell r="D765" t="str">
            <v>18th</v>
          </cell>
          <cell r="H765">
            <v>15169</v>
          </cell>
        </row>
        <row r="766">
          <cell r="D766" t="str">
            <v>18th</v>
          </cell>
          <cell r="H766">
            <v>139979</v>
          </cell>
        </row>
        <row r="767">
          <cell r="D767" t="str">
            <v>18th</v>
          </cell>
          <cell r="H767">
            <v>5428</v>
          </cell>
        </row>
        <row r="768">
          <cell r="D768" t="str">
            <v>18th</v>
          </cell>
          <cell r="H768">
            <v>18381</v>
          </cell>
        </row>
        <row r="769">
          <cell r="D769" t="str">
            <v>18th</v>
          </cell>
          <cell r="H769">
            <v>2136</v>
          </cell>
        </row>
        <row r="770">
          <cell r="D770" t="str">
            <v>18th</v>
          </cell>
          <cell r="H770">
            <v>10580</v>
          </cell>
        </row>
        <row r="771">
          <cell r="D771" t="str">
            <v>18th</v>
          </cell>
          <cell r="H771">
            <v>94731</v>
          </cell>
        </row>
        <row r="772">
          <cell r="D772" t="str">
            <v>18th</v>
          </cell>
          <cell r="H772">
            <v>74367</v>
          </cell>
        </row>
        <row r="773">
          <cell r="D773" t="str">
            <v>18th</v>
          </cell>
          <cell r="H773">
            <v>8499</v>
          </cell>
        </row>
        <row r="774">
          <cell r="D774" t="str">
            <v>18th</v>
          </cell>
          <cell r="H774">
            <v>88379</v>
          </cell>
        </row>
        <row r="775">
          <cell r="D775" t="str">
            <v>18th</v>
          </cell>
          <cell r="H775">
            <v>2216</v>
          </cell>
        </row>
        <row r="776">
          <cell r="D776" t="str">
            <v>18th</v>
          </cell>
          <cell r="H776">
            <v>16956</v>
          </cell>
        </row>
        <row r="777">
          <cell r="D777" t="str">
            <v>18th</v>
          </cell>
          <cell r="H777">
            <v>24108</v>
          </cell>
        </row>
        <row r="778">
          <cell r="D778" t="str">
            <v>18th</v>
          </cell>
          <cell r="H778">
            <v>78809</v>
          </cell>
        </row>
        <row r="779">
          <cell r="D779" t="str">
            <v>18th</v>
          </cell>
          <cell r="H779">
            <v>13484</v>
          </cell>
        </row>
        <row r="780">
          <cell r="D780" t="str">
            <v>18th</v>
          </cell>
          <cell r="H780">
            <v>14413</v>
          </cell>
        </row>
        <row r="781">
          <cell r="D781" t="str">
            <v>18th</v>
          </cell>
          <cell r="H781">
            <v>16304</v>
          </cell>
        </row>
        <row r="782">
          <cell r="D782" t="str">
            <v>18th</v>
          </cell>
          <cell r="H782">
            <v>145925</v>
          </cell>
        </row>
        <row r="783">
          <cell r="D783" t="str">
            <v>18th</v>
          </cell>
          <cell r="H783">
            <v>19036</v>
          </cell>
        </row>
        <row r="784">
          <cell r="D784" t="str">
            <v>18th</v>
          </cell>
          <cell r="H784">
            <v>18249</v>
          </cell>
        </row>
        <row r="785">
          <cell r="D785" t="str">
            <v>18th</v>
          </cell>
          <cell r="H785">
            <v>10665</v>
          </cell>
        </row>
        <row r="786">
          <cell r="D786" t="str">
            <v>18th</v>
          </cell>
          <cell r="H786">
            <v>44435</v>
          </cell>
        </row>
        <row r="787">
          <cell r="D787" t="str">
            <v>18th</v>
          </cell>
          <cell r="H787">
            <v>49503</v>
          </cell>
        </row>
        <row r="788">
          <cell r="D788" t="str">
            <v>18th</v>
          </cell>
          <cell r="H788">
            <v>24827</v>
          </cell>
        </row>
        <row r="789">
          <cell r="D789" t="str">
            <v>18th</v>
          </cell>
          <cell r="H789">
            <v>10781</v>
          </cell>
        </row>
        <row r="790">
          <cell r="D790" t="str">
            <v>18th</v>
          </cell>
          <cell r="H790">
            <v>14902</v>
          </cell>
        </row>
        <row r="791">
          <cell r="D791" t="str">
            <v>18th</v>
          </cell>
          <cell r="H791">
            <v>6250</v>
          </cell>
        </row>
        <row r="792">
          <cell r="D792" t="str">
            <v>18th</v>
          </cell>
          <cell r="H792">
            <v>4924</v>
          </cell>
        </row>
        <row r="793">
          <cell r="D793" t="str">
            <v>18th</v>
          </cell>
          <cell r="H793">
            <v>4701</v>
          </cell>
        </row>
        <row r="794">
          <cell r="D794" t="str">
            <v>18th</v>
          </cell>
          <cell r="H794">
            <v>11306</v>
          </cell>
        </row>
        <row r="795">
          <cell r="D795" t="str">
            <v>18th</v>
          </cell>
          <cell r="H795">
            <v>145845</v>
          </cell>
        </row>
        <row r="796">
          <cell r="D796" t="str">
            <v>18th</v>
          </cell>
          <cell r="H796">
            <v>12296</v>
          </cell>
        </row>
        <row r="797">
          <cell r="D797" t="str">
            <v>18th</v>
          </cell>
          <cell r="H797">
            <v>35460</v>
          </cell>
        </row>
        <row r="798">
          <cell r="D798" t="str">
            <v>18th</v>
          </cell>
          <cell r="H798">
            <v>39364</v>
          </cell>
        </row>
        <row r="799">
          <cell r="D799" t="str">
            <v>18th</v>
          </cell>
          <cell r="H799">
            <v>42871</v>
          </cell>
        </row>
        <row r="800">
          <cell r="D800" t="str">
            <v>18th</v>
          </cell>
          <cell r="H800">
            <v>119167</v>
          </cell>
        </row>
        <row r="801">
          <cell r="D801" t="str">
            <v>18th</v>
          </cell>
          <cell r="H801">
            <v>14201</v>
          </cell>
        </row>
        <row r="802">
          <cell r="D802" t="str">
            <v>18th</v>
          </cell>
          <cell r="H802">
            <v>21221</v>
          </cell>
        </row>
        <row r="803">
          <cell r="D803" t="str">
            <v>18th</v>
          </cell>
          <cell r="H803">
            <v>26556</v>
          </cell>
        </row>
        <row r="804">
          <cell r="D804" t="str">
            <v>18th</v>
          </cell>
          <cell r="H804">
            <v>120130</v>
          </cell>
        </row>
        <row r="805">
          <cell r="D805" t="str">
            <v>18th</v>
          </cell>
          <cell r="H805">
            <v>83774</v>
          </cell>
        </row>
        <row r="806">
          <cell r="D806" t="str">
            <v>18th</v>
          </cell>
          <cell r="H806">
            <v>11335</v>
          </cell>
        </row>
        <row r="807">
          <cell r="D807" t="str">
            <v>18th</v>
          </cell>
          <cell r="H807">
            <v>23310</v>
          </cell>
        </row>
        <row r="808">
          <cell r="D808" t="str">
            <v>18th</v>
          </cell>
          <cell r="H808">
            <v>25485</v>
          </cell>
        </row>
        <row r="809">
          <cell r="D809" t="str">
            <v>18th</v>
          </cell>
          <cell r="H809">
            <v>131912</v>
          </cell>
        </row>
        <row r="810">
          <cell r="D810" t="str">
            <v>18th</v>
          </cell>
          <cell r="H810">
            <v>10013</v>
          </cell>
        </row>
        <row r="811">
          <cell r="D811" t="str">
            <v>18th</v>
          </cell>
          <cell r="H811">
            <v>82772</v>
          </cell>
        </row>
        <row r="812">
          <cell r="D812" t="str">
            <v>18th</v>
          </cell>
          <cell r="H812">
            <v>89125</v>
          </cell>
        </row>
        <row r="813">
          <cell r="D813" t="str">
            <v>18th</v>
          </cell>
          <cell r="H813">
            <v>19804</v>
          </cell>
        </row>
        <row r="814">
          <cell r="D814" t="str">
            <v>18th</v>
          </cell>
          <cell r="H814">
            <v>22188</v>
          </cell>
        </row>
        <row r="815">
          <cell r="D815" t="str">
            <v>18th</v>
          </cell>
          <cell r="H815">
            <v>19877</v>
          </cell>
        </row>
        <row r="816">
          <cell r="D816" t="str">
            <v>18th</v>
          </cell>
          <cell r="H816">
            <v>21707</v>
          </cell>
        </row>
        <row r="817">
          <cell r="D817" t="str">
            <v>18th</v>
          </cell>
          <cell r="H817">
            <v>2647</v>
          </cell>
        </row>
        <row r="818">
          <cell r="D818" t="str">
            <v>18th</v>
          </cell>
          <cell r="H818">
            <v>4505</v>
          </cell>
        </row>
        <row r="819">
          <cell r="D819" t="str">
            <v>18th</v>
          </cell>
          <cell r="H819">
            <v>6702</v>
          </cell>
        </row>
        <row r="820">
          <cell r="D820" t="str">
            <v>18th</v>
          </cell>
          <cell r="H820">
            <v>234990</v>
          </cell>
        </row>
        <row r="821">
          <cell r="D821" t="str">
            <v>18th</v>
          </cell>
          <cell r="H821">
            <v>81053</v>
          </cell>
        </row>
        <row r="822">
          <cell r="D822" t="str">
            <v>18th</v>
          </cell>
          <cell r="H822">
            <v>88506</v>
          </cell>
        </row>
        <row r="823">
          <cell r="D823" t="str">
            <v>18th</v>
          </cell>
          <cell r="H823">
            <v>215107</v>
          </cell>
        </row>
        <row r="824">
          <cell r="D824" t="str">
            <v>18th</v>
          </cell>
          <cell r="H824">
            <v>12686</v>
          </cell>
        </row>
        <row r="825">
          <cell r="D825" t="str">
            <v>18th</v>
          </cell>
          <cell r="H825">
            <v>13951</v>
          </cell>
        </row>
        <row r="826">
          <cell r="D826" t="str">
            <v>18th</v>
          </cell>
          <cell r="H826">
            <v>113757</v>
          </cell>
        </row>
        <row r="827">
          <cell r="D827" t="str">
            <v>18th</v>
          </cell>
          <cell r="H827">
            <v>123544</v>
          </cell>
        </row>
        <row r="828">
          <cell r="D828" t="str">
            <v>18th</v>
          </cell>
          <cell r="H828">
            <v>182199</v>
          </cell>
        </row>
        <row r="829">
          <cell r="D829" t="str">
            <v>18th</v>
          </cell>
          <cell r="H829">
            <v>30164</v>
          </cell>
        </row>
        <row r="830">
          <cell r="D830" t="str">
            <v>18th</v>
          </cell>
          <cell r="H830">
            <v>75518</v>
          </cell>
        </row>
        <row r="831">
          <cell r="D831" t="str">
            <v>18th</v>
          </cell>
          <cell r="H831">
            <v>13253</v>
          </cell>
        </row>
        <row r="832">
          <cell r="D832" t="str">
            <v>18th</v>
          </cell>
          <cell r="H832">
            <v>104478</v>
          </cell>
        </row>
        <row r="833">
          <cell r="D833" t="str">
            <v>18th</v>
          </cell>
          <cell r="H833">
            <v>186613</v>
          </cell>
        </row>
        <row r="834">
          <cell r="D834" t="str">
            <v>18th</v>
          </cell>
          <cell r="H834">
            <v>10297</v>
          </cell>
        </row>
        <row r="835">
          <cell r="D835" t="str">
            <v>18th</v>
          </cell>
          <cell r="H835">
            <v>14106</v>
          </cell>
        </row>
        <row r="836">
          <cell r="D836" t="str">
            <v>18th</v>
          </cell>
          <cell r="H836">
            <v>36093</v>
          </cell>
        </row>
        <row r="837">
          <cell r="D837" t="str">
            <v>18th</v>
          </cell>
          <cell r="H837">
            <v>220102</v>
          </cell>
        </row>
        <row r="838">
          <cell r="D838" t="str">
            <v>18th</v>
          </cell>
          <cell r="H838">
            <v>9152</v>
          </cell>
        </row>
        <row r="839">
          <cell r="D839" t="str">
            <v>18th</v>
          </cell>
          <cell r="H839">
            <v>68706</v>
          </cell>
        </row>
        <row r="840">
          <cell r="D840" t="str">
            <v>18th</v>
          </cell>
          <cell r="H840">
            <v>11741</v>
          </cell>
        </row>
        <row r="841">
          <cell r="D841" t="str">
            <v>18th</v>
          </cell>
          <cell r="H841">
            <v>8947</v>
          </cell>
        </row>
        <row r="842">
          <cell r="D842" t="str">
            <v>18th</v>
          </cell>
          <cell r="H842">
            <v>4931</v>
          </cell>
        </row>
        <row r="843">
          <cell r="D843" t="str">
            <v>18th</v>
          </cell>
          <cell r="H843">
            <v>60418</v>
          </cell>
        </row>
        <row r="844">
          <cell r="D844" t="str">
            <v>18th</v>
          </cell>
          <cell r="H844">
            <v>91366</v>
          </cell>
        </row>
        <row r="845">
          <cell r="D845" t="str">
            <v>18th</v>
          </cell>
          <cell r="H845">
            <v>114717</v>
          </cell>
        </row>
        <row r="846">
          <cell r="D846" t="str">
            <v>18th</v>
          </cell>
          <cell r="H846">
            <v>14300</v>
          </cell>
        </row>
        <row r="847">
          <cell r="D847" t="str">
            <v>18th</v>
          </cell>
          <cell r="H847">
            <v>106075</v>
          </cell>
        </row>
        <row r="848">
          <cell r="D848" t="str">
            <v>18th</v>
          </cell>
          <cell r="H848">
            <v>10448</v>
          </cell>
        </row>
        <row r="849">
          <cell r="D849" t="str">
            <v>18th</v>
          </cell>
          <cell r="H849">
            <v>167497</v>
          </cell>
        </row>
        <row r="850">
          <cell r="D850" t="str">
            <v>18th</v>
          </cell>
          <cell r="H850">
            <v>56487</v>
          </cell>
        </row>
        <row r="851">
          <cell r="D851" t="str">
            <v>18th</v>
          </cell>
          <cell r="H851">
            <v>13643</v>
          </cell>
        </row>
        <row r="852">
          <cell r="D852" t="str">
            <v>18th</v>
          </cell>
          <cell r="H852">
            <v>69814</v>
          </cell>
        </row>
        <row r="853">
          <cell r="D853" t="str">
            <v>18th</v>
          </cell>
          <cell r="H853">
            <v>11929</v>
          </cell>
        </row>
        <row r="854">
          <cell r="D854" t="str">
            <v>18th</v>
          </cell>
          <cell r="H854">
            <v>27066</v>
          </cell>
        </row>
        <row r="855">
          <cell r="D855" t="str">
            <v>18th</v>
          </cell>
          <cell r="H855">
            <v>9561</v>
          </cell>
        </row>
        <row r="856">
          <cell r="D856" t="str">
            <v>18th</v>
          </cell>
          <cell r="H856">
            <v>5097</v>
          </cell>
        </row>
        <row r="857">
          <cell r="D857" t="str">
            <v>18th</v>
          </cell>
          <cell r="H857">
            <v>3637</v>
          </cell>
        </row>
        <row r="858">
          <cell r="D858" t="str">
            <v>18th</v>
          </cell>
          <cell r="H858">
            <v>8013</v>
          </cell>
        </row>
        <row r="859">
          <cell r="D859" t="str">
            <v>18th</v>
          </cell>
          <cell r="H859">
            <v>3681</v>
          </cell>
        </row>
        <row r="860">
          <cell r="D860" t="str">
            <v>18th</v>
          </cell>
          <cell r="H860">
            <v>9153</v>
          </cell>
        </row>
        <row r="861">
          <cell r="D861" t="str">
            <v>18th</v>
          </cell>
          <cell r="H861">
            <v>55466</v>
          </cell>
        </row>
        <row r="862">
          <cell r="D862" t="str">
            <v>18th</v>
          </cell>
          <cell r="H862">
            <v>52949</v>
          </cell>
        </row>
        <row r="863">
          <cell r="D863" t="str">
            <v>18th</v>
          </cell>
          <cell r="H863">
            <v>189295</v>
          </cell>
        </row>
        <row r="864">
          <cell r="D864" t="str">
            <v>18th</v>
          </cell>
          <cell r="H864">
            <v>3867</v>
          </cell>
        </row>
        <row r="865">
          <cell r="D865" t="str">
            <v>18th</v>
          </cell>
          <cell r="H865">
            <v>109539</v>
          </cell>
        </row>
        <row r="866">
          <cell r="D866" t="str">
            <v>18th</v>
          </cell>
          <cell r="H866">
            <v>21820</v>
          </cell>
        </row>
        <row r="867">
          <cell r="D867" t="str">
            <v>18th</v>
          </cell>
          <cell r="H867">
            <v>25148</v>
          </cell>
        </row>
        <row r="868">
          <cell r="D868" t="str">
            <v>18th</v>
          </cell>
          <cell r="H868">
            <v>89868</v>
          </cell>
        </row>
        <row r="869">
          <cell r="D869" t="str">
            <v>18th</v>
          </cell>
          <cell r="H869">
            <v>891</v>
          </cell>
        </row>
        <row r="870">
          <cell r="D870" t="str">
            <v>18th</v>
          </cell>
          <cell r="H870">
            <v>217026</v>
          </cell>
        </row>
        <row r="871">
          <cell r="D871" t="str">
            <v>18th</v>
          </cell>
          <cell r="H871">
            <v>25327</v>
          </cell>
        </row>
        <row r="872">
          <cell r="D872" t="str">
            <v>18th</v>
          </cell>
          <cell r="H872">
            <v>79234</v>
          </cell>
        </row>
        <row r="873">
          <cell r="D873" t="str">
            <v>18th</v>
          </cell>
          <cell r="H873">
            <v>228253</v>
          </cell>
        </row>
        <row r="874">
          <cell r="D874" t="str">
            <v>18th</v>
          </cell>
          <cell r="H874">
            <v>49146</v>
          </cell>
        </row>
        <row r="875">
          <cell r="D875" t="str">
            <v>18th</v>
          </cell>
          <cell r="H875">
            <v>128799</v>
          </cell>
        </row>
        <row r="876">
          <cell r="D876" t="str">
            <v>18th</v>
          </cell>
          <cell r="H876">
            <v>167283</v>
          </cell>
        </row>
        <row r="877">
          <cell r="D877" t="str">
            <v>18th</v>
          </cell>
          <cell r="H877">
            <v>7878</v>
          </cell>
        </row>
        <row r="878">
          <cell r="D878" t="str">
            <v>18th</v>
          </cell>
          <cell r="H878">
            <v>110202</v>
          </cell>
        </row>
        <row r="879">
          <cell r="D879" t="str">
            <v>18th</v>
          </cell>
          <cell r="H879">
            <v>65536</v>
          </cell>
        </row>
        <row r="880">
          <cell r="D880" t="str">
            <v>18th</v>
          </cell>
          <cell r="H880">
            <v>15641</v>
          </cell>
        </row>
        <row r="881">
          <cell r="D881" t="str">
            <v>18th</v>
          </cell>
          <cell r="H881">
            <v>57904</v>
          </cell>
        </row>
        <row r="882">
          <cell r="D882" t="str">
            <v>18th</v>
          </cell>
          <cell r="H882">
            <v>3229</v>
          </cell>
        </row>
        <row r="883">
          <cell r="D883" t="str">
            <v>18th</v>
          </cell>
          <cell r="H883">
            <v>44132</v>
          </cell>
        </row>
        <row r="884">
          <cell r="D884" t="str">
            <v>18th</v>
          </cell>
          <cell r="H884">
            <v>48539</v>
          </cell>
        </row>
        <row r="885">
          <cell r="D885" t="str">
            <v>18th</v>
          </cell>
          <cell r="H885">
            <v>14288</v>
          </cell>
        </row>
        <row r="886">
          <cell r="D886" t="str">
            <v>18th</v>
          </cell>
          <cell r="H886">
            <v>46124</v>
          </cell>
        </row>
        <row r="887">
          <cell r="D887" t="str">
            <v>18th</v>
          </cell>
          <cell r="H887">
            <v>33660</v>
          </cell>
        </row>
        <row r="888">
          <cell r="D888" t="str">
            <v>18th</v>
          </cell>
          <cell r="H888">
            <v>38738</v>
          </cell>
        </row>
        <row r="889">
          <cell r="D889" t="str">
            <v>18th</v>
          </cell>
          <cell r="H889">
            <v>841</v>
          </cell>
        </row>
        <row r="890">
          <cell r="D890" t="str">
            <v>18th</v>
          </cell>
          <cell r="H890">
            <v>31497</v>
          </cell>
        </row>
        <row r="891">
          <cell r="D891" t="str">
            <v>18th</v>
          </cell>
          <cell r="H891">
            <v>52021</v>
          </cell>
        </row>
        <row r="892">
          <cell r="D892" t="str">
            <v>18th</v>
          </cell>
          <cell r="H892">
            <v>301975</v>
          </cell>
        </row>
        <row r="893">
          <cell r="D893" t="str">
            <v>18th</v>
          </cell>
          <cell r="H893">
            <v>331511</v>
          </cell>
        </row>
        <row r="894">
          <cell r="D894" t="str">
            <v>18th</v>
          </cell>
          <cell r="H894">
            <v>130784</v>
          </cell>
        </row>
        <row r="895">
          <cell r="D895" t="str">
            <v>18th</v>
          </cell>
          <cell r="H895">
            <v>5774</v>
          </cell>
        </row>
        <row r="896">
          <cell r="D896" t="str">
            <v>18th</v>
          </cell>
          <cell r="H896">
            <v>2243</v>
          </cell>
        </row>
        <row r="897">
          <cell r="D897" t="str">
            <v>18th</v>
          </cell>
          <cell r="H897">
            <v>11485</v>
          </cell>
        </row>
        <row r="898">
          <cell r="D898" t="str">
            <v>18th</v>
          </cell>
          <cell r="H898">
            <v>25599</v>
          </cell>
        </row>
        <row r="899">
          <cell r="D899" t="str">
            <v>18th</v>
          </cell>
          <cell r="H899">
            <v>17344</v>
          </cell>
        </row>
        <row r="900">
          <cell r="D900" t="str">
            <v>18th</v>
          </cell>
          <cell r="H900">
            <v>264516</v>
          </cell>
        </row>
        <row r="901">
          <cell r="D901" t="str">
            <v>18th</v>
          </cell>
          <cell r="H901">
            <v>97057</v>
          </cell>
        </row>
        <row r="902">
          <cell r="D902" t="str">
            <v>18th</v>
          </cell>
          <cell r="H902">
            <v>149273</v>
          </cell>
        </row>
        <row r="903">
          <cell r="D903" t="str">
            <v>18th</v>
          </cell>
          <cell r="H903">
            <v>55440</v>
          </cell>
        </row>
        <row r="904">
          <cell r="D904" t="str">
            <v>18th</v>
          </cell>
          <cell r="H904">
            <v>33828</v>
          </cell>
        </row>
        <row r="905">
          <cell r="D905" t="str">
            <v>18th</v>
          </cell>
          <cell r="H905">
            <v>212948</v>
          </cell>
        </row>
        <row r="906">
          <cell r="D906" t="str">
            <v>18th</v>
          </cell>
          <cell r="H906">
            <v>3935</v>
          </cell>
        </row>
        <row r="907">
          <cell r="D907" t="str">
            <v>18th</v>
          </cell>
          <cell r="H907">
            <v>38341</v>
          </cell>
        </row>
        <row r="908">
          <cell r="D908" t="str">
            <v>18th</v>
          </cell>
          <cell r="H908">
            <v>18781</v>
          </cell>
        </row>
        <row r="909">
          <cell r="D909" t="str">
            <v>18th</v>
          </cell>
          <cell r="H909">
            <v>26435</v>
          </cell>
        </row>
        <row r="910">
          <cell r="D910" t="str">
            <v>18th</v>
          </cell>
          <cell r="H910">
            <v>67136</v>
          </cell>
        </row>
        <row r="911">
          <cell r="D911" t="str">
            <v>18th</v>
          </cell>
          <cell r="H911">
            <v>217445</v>
          </cell>
        </row>
        <row r="912">
          <cell r="D912" t="str">
            <v>18th</v>
          </cell>
          <cell r="H912">
            <v>39942</v>
          </cell>
        </row>
        <row r="913">
          <cell r="D913" t="str">
            <v>18th</v>
          </cell>
          <cell r="H913">
            <v>19650</v>
          </cell>
        </row>
        <row r="914">
          <cell r="D914" t="str">
            <v>18th</v>
          </cell>
          <cell r="H914">
            <v>52887</v>
          </cell>
        </row>
        <row r="915">
          <cell r="D915" t="str">
            <v>18th</v>
          </cell>
          <cell r="H915">
            <v>5008</v>
          </cell>
        </row>
        <row r="916">
          <cell r="D916" t="str">
            <v>18th</v>
          </cell>
          <cell r="H916">
            <v>24163</v>
          </cell>
        </row>
        <row r="917">
          <cell r="D917" t="str">
            <v>18th</v>
          </cell>
          <cell r="H917">
            <v>93788</v>
          </cell>
        </row>
        <row r="918">
          <cell r="D918" t="str">
            <v>18th</v>
          </cell>
          <cell r="H918">
            <v>65573</v>
          </cell>
        </row>
        <row r="919">
          <cell r="D919" t="str">
            <v>18th</v>
          </cell>
          <cell r="H919">
            <v>18504</v>
          </cell>
        </row>
        <row r="920">
          <cell r="D920" t="str">
            <v>18th</v>
          </cell>
          <cell r="H920">
            <v>22409</v>
          </cell>
        </row>
        <row r="921">
          <cell r="D921" t="str">
            <v>18th</v>
          </cell>
          <cell r="H921">
            <v>2674</v>
          </cell>
        </row>
        <row r="922">
          <cell r="D922" t="str">
            <v>18th</v>
          </cell>
          <cell r="H922">
            <v>15300</v>
          </cell>
        </row>
        <row r="923">
          <cell r="D923" t="str">
            <v>18th</v>
          </cell>
          <cell r="H923">
            <v>199999</v>
          </cell>
        </row>
        <row r="924">
          <cell r="D924" t="str">
            <v>18th</v>
          </cell>
          <cell r="H924">
            <v>20703</v>
          </cell>
        </row>
        <row r="925">
          <cell r="D925" t="str">
            <v>18th</v>
          </cell>
          <cell r="H925">
            <v>101466</v>
          </cell>
        </row>
        <row r="926">
          <cell r="D926" t="str">
            <v>18th</v>
          </cell>
          <cell r="H926">
            <v>112322</v>
          </cell>
        </row>
        <row r="927">
          <cell r="D927" t="str">
            <v>18th</v>
          </cell>
          <cell r="H927">
            <v>115428</v>
          </cell>
        </row>
        <row r="928">
          <cell r="D928" t="str">
            <v>18th</v>
          </cell>
          <cell r="H928">
            <v>44744</v>
          </cell>
        </row>
        <row r="929">
          <cell r="D929" t="str">
            <v>18th</v>
          </cell>
          <cell r="H929">
            <v>19836</v>
          </cell>
        </row>
        <row r="930">
          <cell r="D930" t="str">
            <v>18th</v>
          </cell>
          <cell r="H930">
            <v>1988</v>
          </cell>
        </row>
        <row r="931">
          <cell r="D931" t="str">
            <v>18th</v>
          </cell>
          <cell r="H931">
            <v>24030</v>
          </cell>
        </row>
        <row r="932">
          <cell r="D932" t="str">
            <v>18th</v>
          </cell>
          <cell r="H932">
            <v>10888</v>
          </cell>
        </row>
        <row r="933">
          <cell r="D933" t="str">
            <v>18th</v>
          </cell>
          <cell r="H933">
            <v>16788</v>
          </cell>
        </row>
        <row r="934">
          <cell r="D934" t="str">
            <v>18th</v>
          </cell>
          <cell r="H934">
            <v>12361</v>
          </cell>
        </row>
        <row r="935">
          <cell r="D935" t="str">
            <v>18th</v>
          </cell>
          <cell r="H935">
            <v>71698</v>
          </cell>
        </row>
        <row r="936">
          <cell r="D936" t="str">
            <v>18th</v>
          </cell>
          <cell r="H936">
            <v>7757</v>
          </cell>
        </row>
        <row r="937">
          <cell r="D937" t="str">
            <v>18th</v>
          </cell>
          <cell r="H937">
            <v>67718</v>
          </cell>
        </row>
        <row r="938">
          <cell r="D938" t="str">
            <v>18th</v>
          </cell>
          <cell r="H938">
            <v>35185</v>
          </cell>
        </row>
        <row r="939">
          <cell r="D939" t="str">
            <v>18th</v>
          </cell>
          <cell r="H939">
            <v>53840</v>
          </cell>
        </row>
        <row r="940">
          <cell r="D940" t="str">
            <v>18th</v>
          </cell>
          <cell r="H940">
            <v>12164</v>
          </cell>
        </row>
        <row r="941">
          <cell r="D941" t="str">
            <v>18th</v>
          </cell>
          <cell r="H941">
            <v>119542</v>
          </cell>
        </row>
        <row r="942">
          <cell r="D942" t="str">
            <v>18th</v>
          </cell>
          <cell r="H942">
            <v>2091</v>
          </cell>
        </row>
        <row r="943">
          <cell r="D943" t="str">
            <v>18th</v>
          </cell>
          <cell r="H943">
            <v>40330</v>
          </cell>
        </row>
        <row r="944">
          <cell r="D944" t="str">
            <v>18th</v>
          </cell>
          <cell r="H944">
            <v>166253</v>
          </cell>
        </row>
        <row r="945">
          <cell r="D945" t="str">
            <v>18th</v>
          </cell>
          <cell r="H945">
            <v>539817</v>
          </cell>
        </row>
        <row r="946">
          <cell r="D946" t="str">
            <v>18th</v>
          </cell>
          <cell r="H946">
            <v>15010</v>
          </cell>
        </row>
        <row r="947">
          <cell r="D947" t="str">
            <v>18th</v>
          </cell>
          <cell r="H947">
            <v>4816</v>
          </cell>
        </row>
        <row r="948">
          <cell r="D948" t="str">
            <v>18th</v>
          </cell>
          <cell r="H948">
            <v>18963</v>
          </cell>
        </row>
        <row r="949">
          <cell r="D949" t="str">
            <v>18th</v>
          </cell>
          <cell r="H949">
            <v>37999</v>
          </cell>
        </row>
        <row r="950">
          <cell r="D950" t="str">
            <v>18th</v>
          </cell>
          <cell r="H950">
            <v>70073</v>
          </cell>
        </row>
        <row r="951">
          <cell r="D951" t="str">
            <v>18th</v>
          </cell>
          <cell r="H951">
            <v>34520</v>
          </cell>
        </row>
        <row r="952">
          <cell r="D952" t="str">
            <v>18th</v>
          </cell>
          <cell r="H952">
            <v>790</v>
          </cell>
        </row>
        <row r="953">
          <cell r="D953" t="str">
            <v>18th</v>
          </cell>
          <cell r="H953">
            <v>6565</v>
          </cell>
        </row>
        <row r="954">
          <cell r="D954" t="str">
            <v>18th</v>
          </cell>
          <cell r="H954">
            <v>1956</v>
          </cell>
        </row>
        <row r="955">
          <cell r="D955" t="str">
            <v>18th</v>
          </cell>
          <cell r="H955">
            <v>24415</v>
          </cell>
        </row>
        <row r="956">
          <cell r="D956" t="str">
            <v>18th</v>
          </cell>
          <cell r="H956">
            <v>56457</v>
          </cell>
        </row>
        <row r="957">
          <cell r="D957" t="str">
            <v>18th</v>
          </cell>
          <cell r="H957">
            <v>42079</v>
          </cell>
        </row>
        <row r="958">
          <cell r="D958" t="str">
            <v>18th</v>
          </cell>
          <cell r="H958">
            <v>101396</v>
          </cell>
        </row>
        <row r="959">
          <cell r="D959" t="str">
            <v>18th</v>
          </cell>
          <cell r="H959">
            <v>77502</v>
          </cell>
        </row>
        <row r="960">
          <cell r="D960" t="str">
            <v>18th</v>
          </cell>
          <cell r="H960">
            <v>4456</v>
          </cell>
        </row>
        <row r="961">
          <cell r="D961" t="str">
            <v>18th</v>
          </cell>
          <cell r="H961">
            <v>119795</v>
          </cell>
        </row>
        <row r="962">
          <cell r="D962" t="str">
            <v>18th</v>
          </cell>
          <cell r="H962">
            <v>32573</v>
          </cell>
        </row>
        <row r="963">
          <cell r="D963" t="str">
            <v>18th</v>
          </cell>
          <cell r="H963">
            <v>13571</v>
          </cell>
        </row>
        <row r="964">
          <cell r="D964" t="str">
            <v>18th</v>
          </cell>
          <cell r="H964">
            <v>38737</v>
          </cell>
        </row>
        <row r="965">
          <cell r="D965" t="str">
            <v>18th</v>
          </cell>
          <cell r="H965">
            <v>55267</v>
          </cell>
        </row>
        <row r="966">
          <cell r="D966" t="str">
            <v>18th</v>
          </cell>
          <cell r="H966">
            <v>23077</v>
          </cell>
        </row>
        <row r="967">
          <cell r="D967" t="str">
            <v>18th</v>
          </cell>
          <cell r="H967">
            <v>11436</v>
          </cell>
        </row>
        <row r="968">
          <cell r="D968" t="str">
            <v>18th</v>
          </cell>
          <cell r="H968">
            <v>20306</v>
          </cell>
        </row>
        <row r="969">
          <cell r="D969" t="str">
            <v>18th</v>
          </cell>
          <cell r="H969">
            <v>31458</v>
          </cell>
        </row>
        <row r="970">
          <cell r="D970" t="str">
            <v>18th</v>
          </cell>
          <cell r="H970">
            <v>93252</v>
          </cell>
        </row>
        <row r="971">
          <cell r="D971" t="str">
            <v>18th</v>
          </cell>
          <cell r="H971">
            <v>43011</v>
          </cell>
        </row>
        <row r="972">
          <cell r="D972" t="str">
            <v>18th</v>
          </cell>
          <cell r="H972">
            <v>13764</v>
          </cell>
        </row>
        <row r="973">
          <cell r="D973" t="str">
            <v>18th</v>
          </cell>
          <cell r="H973">
            <v>16946</v>
          </cell>
        </row>
        <row r="974">
          <cell r="D974" t="str">
            <v>18th</v>
          </cell>
          <cell r="H974">
            <v>16120</v>
          </cell>
        </row>
        <row r="975">
          <cell r="D975" t="str">
            <v>18th</v>
          </cell>
          <cell r="H975">
            <v>75094</v>
          </cell>
        </row>
        <row r="976">
          <cell r="D976" t="str">
            <v>18th</v>
          </cell>
          <cell r="H976">
            <v>39078</v>
          </cell>
        </row>
        <row r="977">
          <cell r="D977" t="str">
            <v>18th</v>
          </cell>
          <cell r="H977">
            <v>27544</v>
          </cell>
        </row>
        <row r="978">
          <cell r="D978" t="str">
            <v>18th</v>
          </cell>
          <cell r="H978">
            <v>8435</v>
          </cell>
        </row>
        <row r="979">
          <cell r="D979" t="str">
            <v>18th</v>
          </cell>
          <cell r="H979">
            <v>7821</v>
          </cell>
        </row>
        <row r="980">
          <cell r="D980" t="str">
            <v>18th</v>
          </cell>
          <cell r="H980">
            <v>13429</v>
          </cell>
        </row>
        <row r="981">
          <cell r="D981" t="str">
            <v>18th</v>
          </cell>
          <cell r="H981">
            <v>37179</v>
          </cell>
        </row>
        <row r="982">
          <cell r="D982" t="str">
            <v>18th</v>
          </cell>
          <cell r="H982">
            <v>34293</v>
          </cell>
        </row>
        <row r="983">
          <cell r="D983" t="str">
            <v>18th</v>
          </cell>
          <cell r="H983">
            <v>6132</v>
          </cell>
        </row>
        <row r="984">
          <cell r="D984" t="str">
            <v>18th</v>
          </cell>
          <cell r="H984">
            <v>3956</v>
          </cell>
        </row>
        <row r="985">
          <cell r="D985" t="str">
            <v>18th</v>
          </cell>
          <cell r="H985">
            <v>9064</v>
          </cell>
        </row>
        <row r="986">
          <cell r="D986" t="str">
            <v>18th</v>
          </cell>
          <cell r="H986">
            <v>4634</v>
          </cell>
        </row>
        <row r="987">
          <cell r="D987" t="str">
            <v>18th</v>
          </cell>
          <cell r="H987">
            <v>8210</v>
          </cell>
        </row>
        <row r="988">
          <cell r="D988" t="str">
            <v>18th</v>
          </cell>
          <cell r="H988">
            <v>66733</v>
          </cell>
        </row>
        <row r="989">
          <cell r="D989" t="str">
            <v>18th</v>
          </cell>
          <cell r="H989">
            <v>39971</v>
          </cell>
        </row>
        <row r="990">
          <cell r="D990" t="str">
            <v>18th</v>
          </cell>
          <cell r="H990">
            <v>107787</v>
          </cell>
        </row>
        <row r="991">
          <cell r="D991" t="str">
            <v>18th</v>
          </cell>
          <cell r="H991">
            <v>41371</v>
          </cell>
        </row>
        <row r="992">
          <cell r="D992" t="str">
            <v>18th</v>
          </cell>
          <cell r="H992">
            <v>195717</v>
          </cell>
        </row>
        <row r="993">
          <cell r="D993" t="str">
            <v>18th</v>
          </cell>
          <cell r="H993">
            <v>12239</v>
          </cell>
        </row>
        <row r="994">
          <cell r="D994" t="str">
            <v>18th</v>
          </cell>
          <cell r="H994">
            <v>44290</v>
          </cell>
        </row>
        <row r="995">
          <cell r="D995" t="str">
            <v>18th</v>
          </cell>
          <cell r="H995">
            <v>189076</v>
          </cell>
        </row>
        <row r="996">
          <cell r="D996" t="str">
            <v>18th</v>
          </cell>
          <cell r="H996">
            <v>25809</v>
          </cell>
        </row>
        <row r="997">
          <cell r="D997" t="str">
            <v>18th</v>
          </cell>
          <cell r="H997">
            <v>19251</v>
          </cell>
        </row>
        <row r="998">
          <cell r="D998" t="str">
            <v>18th</v>
          </cell>
          <cell r="H998">
            <v>133281</v>
          </cell>
        </row>
        <row r="999">
          <cell r="D999" t="str">
            <v>18th</v>
          </cell>
          <cell r="H999">
            <v>80592</v>
          </cell>
        </row>
        <row r="1000">
          <cell r="D1000" t="str">
            <v>18th</v>
          </cell>
          <cell r="H1000">
            <v>125390</v>
          </cell>
        </row>
        <row r="1001">
          <cell r="D1001" t="str">
            <v>18th</v>
          </cell>
          <cell r="H1001">
            <v>47649</v>
          </cell>
        </row>
        <row r="1002">
          <cell r="D1002" t="str">
            <v>18th</v>
          </cell>
          <cell r="H1002">
            <v>65767</v>
          </cell>
        </row>
        <row r="1003">
          <cell r="D1003" t="str">
            <v>18th</v>
          </cell>
          <cell r="H1003">
            <v>139563</v>
          </cell>
        </row>
        <row r="1004">
          <cell r="D1004" t="str">
            <v>18th</v>
          </cell>
          <cell r="H1004">
            <v>109663</v>
          </cell>
        </row>
        <row r="1005">
          <cell r="D1005" t="str">
            <v>18th</v>
          </cell>
          <cell r="H1005">
            <v>6306</v>
          </cell>
        </row>
        <row r="1006">
          <cell r="D1006" t="str">
            <v>18th</v>
          </cell>
          <cell r="H1006">
            <v>299579</v>
          </cell>
        </row>
        <row r="1007">
          <cell r="D1007" t="str">
            <v>18th</v>
          </cell>
          <cell r="H1007">
            <v>139354</v>
          </cell>
        </row>
        <row r="1008">
          <cell r="D1008" t="str">
            <v>18th</v>
          </cell>
          <cell r="H1008">
            <v>34563</v>
          </cell>
        </row>
        <row r="1009">
          <cell r="D1009" t="str">
            <v>18th</v>
          </cell>
          <cell r="H1009">
            <v>12715</v>
          </cell>
        </row>
        <row r="1010">
          <cell r="D1010" t="str">
            <v>18th</v>
          </cell>
          <cell r="H1010">
            <v>152655</v>
          </cell>
        </row>
        <row r="1011">
          <cell r="D1011" t="str">
            <v>18th</v>
          </cell>
          <cell r="H1011">
            <v>40449</v>
          </cell>
        </row>
        <row r="1012">
          <cell r="D1012" t="str">
            <v>18th</v>
          </cell>
          <cell r="H1012">
            <v>18566</v>
          </cell>
        </row>
        <row r="1013">
          <cell r="D1013" t="str">
            <v>18th</v>
          </cell>
          <cell r="H1013">
            <v>56869</v>
          </cell>
        </row>
        <row r="1014">
          <cell r="D1014" t="str">
            <v>19th</v>
          </cell>
          <cell r="H1014">
            <v>47093</v>
          </cell>
        </row>
        <row r="1015">
          <cell r="D1015" t="str">
            <v>19th</v>
          </cell>
          <cell r="H1015">
            <v>27321</v>
          </cell>
        </row>
        <row r="1016">
          <cell r="D1016" t="str">
            <v>19th</v>
          </cell>
          <cell r="H1016">
            <v>24791</v>
          </cell>
        </row>
        <row r="1017">
          <cell r="D1017" t="str">
            <v>19th</v>
          </cell>
          <cell r="H1017">
            <v>13956</v>
          </cell>
        </row>
        <row r="1018">
          <cell r="D1018" t="str">
            <v>19th</v>
          </cell>
          <cell r="H1018">
            <v>124878</v>
          </cell>
        </row>
        <row r="1019">
          <cell r="D1019" t="str">
            <v>19th</v>
          </cell>
          <cell r="H1019">
            <v>29124</v>
          </cell>
        </row>
        <row r="1020">
          <cell r="D1020" t="str">
            <v>19th</v>
          </cell>
          <cell r="H1020">
            <v>72907</v>
          </cell>
        </row>
        <row r="1021">
          <cell r="D1021" t="str">
            <v>19th</v>
          </cell>
          <cell r="H1021">
            <v>14371</v>
          </cell>
        </row>
        <row r="1022">
          <cell r="D1022" t="str">
            <v>19th</v>
          </cell>
          <cell r="H1022">
            <v>215566</v>
          </cell>
        </row>
        <row r="1023">
          <cell r="D1023" t="str">
            <v>19th</v>
          </cell>
          <cell r="H1023">
            <v>66048</v>
          </cell>
        </row>
        <row r="1024">
          <cell r="D1024" t="str">
            <v>19th</v>
          </cell>
          <cell r="H1024">
            <v>105246</v>
          </cell>
        </row>
        <row r="1025">
          <cell r="D1025" t="str">
            <v>19th</v>
          </cell>
          <cell r="H1025">
            <v>11112</v>
          </cell>
        </row>
        <row r="1026">
          <cell r="D1026" t="str">
            <v>19th</v>
          </cell>
          <cell r="H1026">
            <v>17641</v>
          </cell>
        </row>
        <row r="1027">
          <cell r="D1027" t="str">
            <v>19th</v>
          </cell>
          <cell r="H1027">
            <v>18589</v>
          </cell>
        </row>
        <row r="1028">
          <cell r="D1028" t="str">
            <v>19th</v>
          </cell>
          <cell r="H1028">
            <v>13418</v>
          </cell>
        </row>
        <row r="1029">
          <cell r="D1029" t="str">
            <v>19th</v>
          </cell>
          <cell r="H1029">
            <v>160132</v>
          </cell>
        </row>
        <row r="1030">
          <cell r="D1030" t="str">
            <v>19th</v>
          </cell>
          <cell r="H1030">
            <v>124163</v>
          </cell>
        </row>
        <row r="1031">
          <cell r="D1031" t="str">
            <v>19th</v>
          </cell>
          <cell r="H1031">
            <v>238908</v>
          </cell>
        </row>
        <row r="1032">
          <cell r="D1032" t="str">
            <v>19th</v>
          </cell>
          <cell r="H1032">
            <v>74283</v>
          </cell>
        </row>
        <row r="1033">
          <cell r="D1033" t="str">
            <v>19th</v>
          </cell>
          <cell r="H1033">
            <v>63093</v>
          </cell>
        </row>
        <row r="1034">
          <cell r="D1034" t="str">
            <v>19th</v>
          </cell>
          <cell r="H1034">
            <v>20697</v>
          </cell>
        </row>
        <row r="1035">
          <cell r="D1035" t="str">
            <v>19th</v>
          </cell>
          <cell r="H1035">
            <v>60904</v>
          </cell>
        </row>
        <row r="1036">
          <cell r="D1036" t="str">
            <v>19th</v>
          </cell>
          <cell r="H1036">
            <v>10044</v>
          </cell>
        </row>
        <row r="1037">
          <cell r="D1037" t="str">
            <v>19th</v>
          </cell>
          <cell r="H1037">
            <v>15757</v>
          </cell>
        </row>
        <row r="1038">
          <cell r="D1038" t="str">
            <v>19th</v>
          </cell>
          <cell r="H1038">
            <v>112441</v>
          </cell>
        </row>
        <row r="1039">
          <cell r="D1039" t="str">
            <v>19th</v>
          </cell>
          <cell r="H1039">
            <v>82831</v>
          </cell>
        </row>
        <row r="1040">
          <cell r="D1040" t="str">
            <v>19th</v>
          </cell>
          <cell r="H1040">
            <v>194919</v>
          </cell>
        </row>
        <row r="1041">
          <cell r="D1041" t="str">
            <v>19th</v>
          </cell>
          <cell r="H1041">
            <v>607127</v>
          </cell>
        </row>
        <row r="1042">
          <cell r="D1042" t="str">
            <v>19th</v>
          </cell>
          <cell r="H1042">
            <v>85903</v>
          </cell>
        </row>
        <row r="1043">
          <cell r="D1043" t="str">
            <v>19th</v>
          </cell>
          <cell r="H1043">
            <v>67691</v>
          </cell>
        </row>
        <row r="1044">
          <cell r="D1044" t="str">
            <v>19th</v>
          </cell>
          <cell r="H1044">
            <v>73697</v>
          </cell>
        </row>
        <row r="1045">
          <cell r="D1045" t="str">
            <v>19th</v>
          </cell>
          <cell r="H1045">
            <v>161635</v>
          </cell>
        </row>
        <row r="1046">
          <cell r="D1046" t="str">
            <v>19th</v>
          </cell>
          <cell r="H1046">
            <v>14705</v>
          </cell>
        </row>
        <row r="1047">
          <cell r="D1047" t="str">
            <v>19th</v>
          </cell>
          <cell r="H1047">
            <v>83222</v>
          </cell>
        </row>
        <row r="1048">
          <cell r="D1048" t="str">
            <v>19th</v>
          </cell>
          <cell r="H1048">
            <v>69845</v>
          </cell>
        </row>
        <row r="1049">
          <cell r="D1049" t="str">
            <v>19th</v>
          </cell>
          <cell r="H1049">
            <v>188836</v>
          </cell>
        </row>
        <row r="1050">
          <cell r="D1050" t="str">
            <v>19th</v>
          </cell>
          <cell r="H1050">
            <v>204542</v>
          </cell>
        </row>
        <row r="1051">
          <cell r="D1051" t="str">
            <v>19th</v>
          </cell>
          <cell r="H1051">
            <v>15501</v>
          </cell>
        </row>
        <row r="1052">
          <cell r="D1052" t="str">
            <v>19th</v>
          </cell>
          <cell r="H1052">
            <v>93109</v>
          </cell>
        </row>
        <row r="1053">
          <cell r="D1053" t="str">
            <v>19th</v>
          </cell>
          <cell r="H1053">
            <v>86131</v>
          </cell>
        </row>
        <row r="1054">
          <cell r="D1054" t="str">
            <v>19th</v>
          </cell>
          <cell r="H1054">
            <v>41656</v>
          </cell>
        </row>
        <row r="1055">
          <cell r="D1055" t="str">
            <v>19th</v>
          </cell>
          <cell r="H1055">
            <v>177678</v>
          </cell>
        </row>
        <row r="1056">
          <cell r="D1056" t="str">
            <v>19th</v>
          </cell>
          <cell r="H1056">
            <v>115493</v>
          </cell>
        </row>
        <row r="1057">
          <cell r="D1057" t="str">
            <v>19th</v>
          </cell>
          <cell r="H1057">
            <v>160710</v>
          </cell>
        </row>
        <row r="1058">
          <cell r="D1058" t="str">
            <v>19th</v>
          </cell>
          <cell r="H1058">
            <v>9403</v>
          </cell>
        </row>
        <row r="1059">
          <cell r="D1059" t="str">
            <v>19th</v>
          </cell>
          <cell r="H1059">
            <v>17155</v>
          </cell>
        </row>
        <row r="1060">
          <cell r="D1060" t="str">
            <v>19th</v>
          </cell>
          <cell r="H1060">
            <v>224261</v>
          </cell>
        </row>
        <row r="1061">
          <cell r="D1061" t="str">
            <v>19th</v>
          </cell>
          <cell r="H1061">
            <v>62802</v>
          </cell>
        </row>
        <row r="1062">
          <cell r="D1062" t="str">
            <v>19th</v>
          </cell>
          <cell r="H1062">
            <v>104390</v>
          </cell>
        </row>
        <row r="1063">
          <cell r="D1063" t="str">
            <v>19th</v>
          </cell>
          <cell r="H1063">
            <v>20648</v>
          </cell>
        </row>
        <row r="1064">
          <cell r="D1064" t="str">
            <v>19th</v>
          </cell>
          <cell r="H1064">
            <v>75127</v>
          </cell>
        </row>
        <row r="1065">
          <cell r="D1065" t="str">
            <v>19th</v>
          </cell>
          <cell r="H1065">
            <v>35106</v>
          </cell>
        </row>
        <row r="1066">
          <cell r="D1066" t="str">
            <v>19th</v>
          </cell>
          <cell r="H1066">
            <v>137489</v>
          </cell>
        </row>
        <row r="1067">
          <cell r="D1067" t="str">
            <v>19th</v>
          </cell>
          <cell r="H1067">
            <v>56194</v>
          </cell>
        </row>
        <row r="1068">
          <cell r="D1068" t="str">
            <v>19th</v>
          </cell>
          <cell r="H1068">
            <v>34782</v>
          </cell>
        </row>
        <row r="1069">
          <cell r="D1069" t="str">
            <v>19th</v>
          </cell>
          <cell r="H1069">
            <v>297718</v>
          </cell>
        </row>
        <row r="1070">
          <cell r="D1070" t="str">
            <v>19th</v>
          </cell>
          <cell r="H1070">
            <v>54016</v>
          </cell>
        </row>
        <row r="1071">
          <cell r="D1071" t="str">
            <v>19th</v>
          </cell>
          <cell r="H1071">
            <v>49966</v>
          </cell>
        </row>
        <row r="1072">
          <cell r="D1072" t="str">
            <v>19th</v>
          </cell>
          <cell r="H1072">
            <v>30696</v>
          </cell>
        </row>
        <row r="1073">
          <cell r="D1073" t="str">
            <v>19th</v>
          </cell>
          <cell r="H1073">
            <v>167412</v>
          </cell>
        </row>
        <row r="1074">
          <cell r="D1074" t="str">
            <v>19th</v>
          </cell>
          <cell r="H1074">
            <v>107113</v>
          </cell>
        </row>
        <row r="1075">
          <cell r="D1075" t="str">
            <v>19th</v>
          </cell>
          <cell r="H1075">
            <v>95401</v>
          </cell>
        </row>
        <row r="1076">
          <cell r="D1076" t="str">
            <v>19th</v>
          </cell>
          <cell r="H1076">
            <v>12048</v>
          </cell>
        </row>
        <row r="1077">
          <cell r="D1077" t="str">
            <v>19th</v>
          </cell>
          <cell r="H1077">
            <v>5721</v>
          </cell>
        </row>
        <row r="1078">
          <cell r="D1078" t="str">
            <v>19th</v>
          </cell>
          <cell r="H1078">
            <v>35236</v>
          </cell>
        </row>
        <row r="1079">
          <cell r="D1079" t="str">
            <v>19th</v>
          </cell>
          <cell r="H1079">
            <v>237484</v>
          </cell>
        </row>
        <row r="1080">
          <cell r="D1080" t="str">
            <v>19th</v>
          </cell>
          <cell r="H1080">
            <v>44792</v>
          </cell>
        </row>
        <row r="1081">
          <cell r="D1081" t="str">
            <v>19th</v>
          </cell>
          <cell r="H1081">
            <v>23853</v>
          </cell>
        </row>
        <row r="1082">
          <cell r="D1082" t="str">
            <v>19th</v>
          </cell>
          <cell r="H1082">
            <v>18315</v>
          </cell>
        </row>
        <row r="1083">
          <cell r="D1083" t="str">
            <v>19th</v>
          </cell>
          <cell r="H1083">
            <v>22543</v>
          </cell>
        </row>
        <row r="1084">
          <cell r="D1084" t="str">
            <v>19th</v>
          </cell>
          <cell r="H1084">
            <v>2322</v>
          </cell>
        </row>
        <row r="1085">
          <cell r="D1085" t="str">
            <v>19th</v>
          </cell>
          <cell r="H1085">
            <v>37975</v>
          </cell>
        </row>
        <row r="1086">
          <cell r="D1086" t="str">
            <v>19th</v>
          </cell>
          <cell r="H1086">
            <v>124159</v>
          </cell>
        </row>
        <row r="1087">
          <cell r="D1087" t="str">
            <v>19th</v>
          </cell>
          <cell r="H1087">
            <v>16827</v>
          </cell>
        </row>
        <row r="1088">
          <cell r="D1088" t="str">
            <v>19th</v>
          </cell>
          <cell r="H1088">
            <v>56246</v>
          </cell>
        </row>
        <row r="1089">
          <cell r="D1089" t="str">
            <v>19th</v>
          </cell>
          <cell r="H1089">
            <v>23298</v>
          </cell>
        </row>
        <row r="1090">
          <cell r="D1090" t="str">
            <v>19th</v>
          </cell>
          <cell r="H1090">
            <v>95346</v>
          </cell>
        </row>
        <row r="1091">
          <cell r="D1091" t="str">
            <v>19th</v>
          </cell>
          <cell r="H1091">
            <v>19891</v>
          </cell>
        </row>
        <row r="1092">
          <cell r="D1092" t="str">
            <v>19th</v>
          </cell>
          <cell r="H1092">
            <v>17867</v>
          </cell>
        </row>
        <row r="1093">
          <cell r="D1093" t="str">
            <v>19th</v>
          </cell>
          <cell r="H1093">
            <v>75682</v>
          </cell>
        </row>
        <row r="1094">
          <cell r="D1094" t="str">
            <v>19th</v>
          </cell>
          <cell r="H1094">
            <v>643639</v>
          </cell>
        </row>
        <row r="1095">
          <cell r="D1095" t="str">
            <v>19th</v>
          </cell>
          <cell r="H1095">
            <v>47115</v>
          </cell>
        </row>
        <row r="1096">
          <cell r="D1096" t="str">
            <v>19th</v>
          </cell>
          <cell r="H1096">
            <v>9635</v>
          </cell>
        </row>
        <row r="1097">
          <cell r="D1097" t="str">
            <v>19th</v>
          </cell>
          <cell r="H1097">
            <v>110915</v>
          </cell>
        </row>
        <row r="1098">
          <cell r="D1098" t="str">
            <v>19th</v>
          </cell>
          <cell r="H1098">
            <v>295212</v>
          </cell>
        </row>
        <row r="1099">
          <cell r="D1099" t="str">
            <v>19th</v>
          </cell>
          <cell r="H1099">
            <v>38159</v>
          </cell>
        </row>
        <row r="1100">
          <cell r="D1100" t="str">
            <v>19th</v>
          </cell>
          <cell r="H1100">
            <v>89776</v>
          </cell>
        </row>
        <row r="1101">
          <cell r="D1101" t="str">
            <v>19th</v>
          </cell>
          <cell r="H1101">
            <v>11763</v>
          </cell>
        </row>
        <row r="1102">
          <cell r="D1102" t="str">
            <v>19th</v>
          </cell>
          <cell r="H1102">
            <v>11918</v>
          </cell>
        </row>
        <row r="1103">
          <cell r="D1103" t="str">
            <v>19th</v>
          </cell>
          <cell r="H1103">
            <v>91433</v>
          </cell>
        </row>
        <row r="1104">
          <cell r="D1104" t="str">
            <v>19th</v>
          </cell>
          <cell r="H1104">
            <v>158155</v>
          </cell>
        </row>
        <row r="1105">
          <cell r="D1105" t="str">
            <v>19th</v>
          </cell>
          <cell r="H1105">
            <v>112182</v>
          </cell>
        </row>
        <row r="1106">
          <cell r="D1106" t="str">
            <v>19th</v>
          </cell>
          <cell r="H1106">
            <v>98775</v>
          </cell>
        </row>
        <row r="1107">
          <cell r="D1107" t="str">
            <v>19th</v>
          </cell>
          <cell r="H1107">
            <v>34230</v>
          </cell>
        </row>
        <row r="1108">
          <cell r="D1108" t="str">
            <v>19th</v>
          </cell>
          <cell r="H1108">
            <v>20441</v>
          </cell>
        </row>
        <row r="1109">
          <cell r="D1109" t="str">
            <v>19th</v>
          </cell>
          <cell r="H1109">
            <v>18478</v>
          </cell>
        </row>
        <row r="1110">
          <cell r="D1110" t="str">
            <v>19th</v>
          </cell>
          <cell r="H1110">
            <v>151034</v>
          </cell>
        </row>
        <row r="1111">
          <cell r="D1111" t="str">
            <v>19th</v>
          </cell>
          <cell r="H1111">
            <v>44287</v>
          </cell>
        </row>
        <row r="1112">
          <cell r="D1112" t="str">
            <v>19th</v>
          </cell>
          <cell r="H1112">
            <v>15893</v>
          </cell>
        </row>
        <row r="1113">
          <cell r="D1113" t="str">
            <v>19th</v>
          </cell>
          <cell r="H1113">
            <v>50795</v>
          </cell>
        </row>
        <row r="1114">
          <cell r="D1114" t="str">
            <v>19th</v>
          </cell>
          <cell r="H1114">
            <v>48918</v>
          </cell>
        </row>
        <row r="1115">
          <cell r="D1115" t="str">
            <v>19th</v>
          </cell>
          <cell r="H1115">
            <v>14067</v>
          </cell>
        </row>
        <row r="1116">
          <cell r="D1116" t="str">
            <v>19th</v>
          </cell>
          <cell r="H1116">
            <v>171446</v>
          </cell>
        </row>
        <row r="1117">
          <cell r="D1117" t="str">
            <v>19th</v>
          </cell>
          <cell r="H1117">
            <v>75634</v>
          </cell>
        </row>
        <row r="1118">
          <cell r="D1118" t="str">
            <v>19th</v>
          </cell>
          <cell r="H1118">
            <v>69125</v>
          </cell>
        </row>
        <row r="1119">
          <cell r="D1119" t="str">
            <v>19th</v>
          </cell>
          <cell r="H1119">
            <v>108980</v>
          </cell>
        </row>
        <row r="1120">
          <cell r="D1120" t="str">
            <v>19th</v>
          </cell>
          <cell r="H1120">
            <v>46667</v>
          </cell>
        </row>
        <row r="1121">
          <cell r="D1121" t="str">
            <v>19th</v>
          </cell>
          <cell r="H1121">
            <v>43501</v>
          </cell>
        </row>
        <row r="1122">
          <cell r="D1122" t="str">
            <v>19th</v>
          </cell>
          <cell r="H1122">
            <v>2158</v>
          </cell>
        </row>
        <row r="1123">
          <cell r="D1123" t="str">
            <v>19th</v>
          </cell>
          <cell r="H1123">
            <v>5035</v>
          </cell>
        </row>
        <row r="1124">
          <cell r="D1124" t="str">
            <v>19th</v>
          </cell>
          <cell r="H1124">
            <v>23564</v>
          </cell>
        </row>
        <row r="1125">
          <cell r="D1125" t="str">
            <v>19th</v>
          </cell>
          <cell r="H1125">
            <v>7840</v>
          </cell>
        </row>
        <row r="1126">
          <cell r="D1126" t="str">
            <v>19th</v>
          </cell>
          <cell r="H1126">
            <v>2837</v>
          </cell>
        </row>
        <row r="1127">
          <cell r="D1127" t="str">
            <v>19th</v>
          </cell>
          <cell r="H1127">
            <v>43768</v>
          </cell>
        </row>
        <row r="1128">
          <cell r="D1128" t="str">
            <v>19th</v>
          </cell>
          <cell r="H1128">
            <v>20018</v>
          </cell>
        </row>
        <row r="1129">
          <cell r="D1129" t="str">
            <v>19th</v>
          </cell>
          <cell r="H1129">
            <v>28840</v>
          </cell>
        </row>
        <row r="1130">
          <cell r="D1130" t="str">
            <v>19th</v>
          </cell>
          <cell r="H1130">
            <v>25388</v>
          </cell>
        </row>
        <row r="1131">
          <cell r="D1131" t="str">
            <v>19th</v>
          </cell>
          <cell r="H1131">
            <v>54554</v>
          </cell>
        </row>
        <row r="1132">
          <cell r="D1132" t="str">
            <v>19th</v>
          </cell>
          <cell r="H1132">
            <v>8765</v>
          </cell>
        </row>
        <row r="1133">
          <cell r="D1133" t="str">
            <v>19th</v>
          </cell>
          <cell r="H1133">
            <v>42917</v>
          </cell>
        </row>
        <row r="1134">
          <cell r="D1134" t="str">
            <v>19th</v>
          </cell>
          <cell r="H1134">
            <v>182715</v>
          </cell>
        </row>
        <row r="1135">
          <cell r="D1135" t="str">
            <v>19th</v>
          </cell>
          <cell r="H1135">
            <v>7489</v>
          </cell>
        </row>
        <row r="1136">
          <cell r="D1136" t="str">
            <v>19th</v>
          </cell>
          <cell r="H1136">
            <v>8572</v>
          </cell>
        </row>
        <row r="1137">
          <cell r="D1137" t="str">
            <v>19th</v>
          </cell>
          <cell r="H1137">
            <v>25407</v>
          </cell>
        </row>
        <row r="1138">
          <cell r="D1138" t="str">
            <v>19th</v>
          </cell>
          <cell r="H1138">
            <v>62158</v>
          </cell>
        </row>
        <row r="1139">
          <cell r="D1139" t="str">
            <v>19th</v>
          </cell>
          <cell r="H1139">
            <v>123263</v>
          </cell>
        </row>
        <row r="1140">
          <cell r="D1140" t="str">
            <v>19th</v>
          </cell>
          <cell r="H1140">
            <v>18268</v>
          </cell>
        </row>
        <row r="1141">
          <cell r="D1141" t="str">
            <v>19th</v>
          </cell>
          <cell r="H1141">
            <v>33631</v>
          </cell>
        </row>
        <row r="1142">
          <cell r="D1142" t="str">
            <v>19th</v>
          </cell>
          <cell r="H1142">
            <v>64348</v>
          </cell>
        </row>
        <row r="1143">
          <cell r="D1143" t="str">
            <v>19th</v>
          </cell>
          <cell r="H1143">
            <v>57148</v>
          </cell>
        </row>
        <row r="1144">
          <cell r="D1144" t="str">
            <v>19th</v>
          </cell>
          <cell r="H1144">
            <v>87188</v>
          </cell>
        </row>
        <row r="1145">
          <cell r="D1145" t="str">
            <v>19th</v>
          </cell>
          <cell r="H1145">
            <v>12717</v>
          </cell>
        </row>
        <row r="1146">
          <cell r="D1146" t="str">
            <v>19th</v>
          </cell>
          <cell r="H1146">
            <v>27443</v>
          </cell>
        </row>
        <row r="1147">
          <cell r="D1147" t="str">
            <v>19th</v>
          </cell>
          <cell r="H1147">
            <v>183106</v>
          </cell>
        </row>
        <row r="1148">
          <cell r="D1148" t="str">
            <v>19th</v>
          </cell>
          <cell r="H1148">
            <v>119659</v>
          </cell>
        </row>
        <row r="1149">
          <cell r="D1149" t="str">
            <v>19th</v>
          </cell>
          <cell r="H1149">
            <v>7130</v>
          </cell>
        </row>
        <row r="1150">
          <cell r="D1150" t="str">
            <v>19th</v>
          </cell>
          <cell r="H1150">
            <v>41790</v>
          </cell>
        </row>
        <row r="1151">
          <cell r="D1151" t="str">
            <v>19th</v>
          </cell>
          <cell r="H1151">
            <v>13131</v>
          </cell>
        </row>
        <row r="1152">
          <cell r="D1152" t="str">
            <v>19th</v>
          </cell>
          <cell r="H1152">
            <v>8271</v>
          </cell>
        </row>
        <row r="1153">
          <cell r="D1153" t="str">
            <v>19th</v>
          </cell>
          <cell r="H1153">
            <v>4660</v>
          </cell>
        </row>
        <row r="1154">
          <cell r="D1154" t="str">
            <v>19th</v>
          </cell>
          <cell r="H1154">
            <v>34354</v>
          </cell>
        </row>
        <row r="1155">
          <cell r="D1155" t="str">
            <v>19th</v>
          </cell>
          <cell r="H1155">
            <v>102663</v>
          </cell>
        </row>
        <row r="1156">
          <cell r="D1156" t="str">
            <v>19th</v>
          </cell>
          <cell r="H1156">
            <v>201436</v>
          </cell>
        </row>
        <row r="1157">
          <cell r="D1157" t="str">
            <v>19th</v>
          </cell>
          <cell r="H1157">
            <v>34697</v>
          </cell>
        </row>
        <row r="1158">
          <cell r="D1158" t="str">
            <v>19th</v>
          </cell>
          <cell r="H1158">
            <v>16317</v>
          </cell>
        </row>
        <row r="1159">
          <cell r="D1159" t="str">
            <v>19th</v>
          </cell>
          <cell r="H1159">
            <v>57208</v>
          </cell>
        </row>
        <row r="1160">
          <cell r="D1160" t="str">
            <v>19th</v>
          </cell>
          <cell r="H1160">
            <v>51536</v>
          </cell>
        </row>
        <row r="1161">
          <cell r="D1161" t="str">
            <v>19th</v>
          </cell>
          <cell r="H1161">
            <v>20784</v>
          </cell>
        </row>
        <row r="1162">
          <cell r="D1162" t="str">
            <v>19th</v>
          </cell>
          <cell r="H1162">
            <v>39273</v>
          </cell>
        </row>
        <row r="1163">
          <cell r="D1163" t="str">
            <v>19th</v>
          </cell>
          <cell r="H1163">
            <v>12182</v>
          </cell>
        </row>
        <row r="1164">
          <cell r="D1164" t="str">
            <v>19th</v>
          </cell>
          <cell r="H1164">
            <v>8727</v>
          </cell>
        </row>
        <row r="1165">
          <cell r="D1165" t="str">
            <v>19th</v>
          </cell>
          <cell r="H1165">
            <v>22871</v>
          </cell>
        </row>
        <row r="1166">
          <cell r="D1166" t="str">
            <v>19th</v>
          </cell>
          <cell r="H1166">
            <v>27383</v>
          </cell>
        </row>
        <row r="1167">
          <cell r="D1167" t="str">
            <v>19th</v>
          </cell>
          <cell r="H1167">
            <v>116378</v>
          </cell>
        </row>
        <row r="1168">
          <cell r="D1168" t="str">
            <v>19th</v>
          </cell>
          <cell r="H1168">
            <v>129623</v>
          </cell>
        </row>
        <row r="1169">
          <cell r="D1169" t="str">
            <v>19th</v>
          </cell>
          <cell r="H1169">
            <v>23678</v>
          </cell>
        </row>
        <row r="1170">
          <cell r="D1170" t="str">
            <v>19th</v>
          </cell>
          <cell r="H1170">
            <v>6530</v>
          </cell>
        </row>
        <row r="1171">
          <cell r="D1171" t="str">
            <v>19th</v>
          </cell>
          <cell r="H1171">
            <v>8378</v>
          </cell>
        </row>
        <row r="1172">
          <cell r="D1172" t="str">
            <v>19th</v>
          </cell>
          <cell r="H1172">
            <v>2734</v>
          </cell>
        </row>
        <row r="1173">
          <cell r="D1173" t="str">
            <v>19th</v>
          </cell>
          <cell r="H1173">
            <v>6998</v>
          </cell>
        </row>
        <row r="1174">
          <cell r="D1174" t="str">
            <v>19th</v>
          </cell>
          <cell r="H1174">
            <v>9156</v>
          </cell>
        </row>
        <row r="1175">
          <cell r="D1175" t="str">
            <v>19th</v>
          </cell>
          <cell r="H1175">
            <v>91610</v>
          </cell>
        </row>
        <row r="1176">
          <cell r="D1176" t="str">
            <v>19th</v>
          </cell>
          <cell r="H1176">
            <v>111345</v>
          </cell>
        </row>
        <row r="1177">
          <cell r="D1177" t="str">
            <v>19th</v>
          </cell>
          <cell r="H1177">
            <v>31532</v>
          </cell>
        </row>
        <row r="1178">
          <cell r="D1178" t="str">
            <v>19th</v>
          </cell>
          <cell r="H1178">
            <v>5701</v>
          </cell>
        </row>
        <row r="1179">
          <cell r="D1179" t="str">
            <v>19th</v>
          </cell>
          <cell r="H1179">
            <v>12656</v>
          </cell>
        </row>
        <row r="1180">
          <cell r="D1180" t="str">
            <v>19th</v>
          </cell>
          <cell r="H1180">
            <v>22861</v>
          </cell>
        </row>
        <row r="1181">
          <cell r="D1181" t="str">
            <v>19th</v>
          </cell>
          <cell r="H1181">
            <v>24280</v>
          </cell>
        </row>
        <row r="1182">
          <cell r="D1182" t="str">
            <v>19th</v>
          </cell>
          <cell r="H1182">
            <v>13276</v>
          </cell>
        </row>
        <row r="1183">
          <cell r="D1183" t="str">
            <v>19th</v>
          </cell>
          <cell r="H1183">
            <v>11458</v>
          </cell>
        </row>
        <row r="1184">
          <cell r="D1184" t="str">
            <v>19th</v>
          </cell>
          <cell r="H1184">
            <v>6853</v>
          </cell>
        </row>
        <row r="1185">
          <cell r="D1185" t="str">
            <v>19th</v>
          </cell>
          <cell r="H1185">
            <v>10534</v>
          </cell>
        </row>
        <row r="1186">
          <cell r="D1186" t="str">
            <v>19th</v>
          </cell>
          <cell r="H1186">
            <v>39552</v>
          </cell>
        </row>
        <row r="1187">
          <cell r="D1187" t="str">
            <v>19th</v>
          </cell>
          <cell r="H1187">
            <v>15223</v>
          </cell>
        </row>
        <row r="1188">
          <cell r="D1188" t="str">
            <v>19th</v>
          </cell>
          <cell r="H1188">
            <v>132295</v>
          </cell>
        </row>
        <row r="1189">
          <cell r="D1189" t="str">
            <v>19th</v>
          </cell>
          <cell r="H1189">
            <v>88452</v>
          </cell>
        </row>
        <row r="1190">
          <cell r="D1190" t="str">
            <v>19th</v>
          </cell>
          <cell r="H1190">
            <v>140254</v>
          </cell>
        </row>
        <row r="1191">
          <cell r="D1191" t="str">
            <v>19th</v>
          </cell>
          <cell r="H1191">
            <v>32120</v>
          </cell>
        </row>
        <row r="1192">
          <cell r="D1192" t="str">
            <v>19th</v>
          </cell>
          <cell r="H1192">
            <v>241277</v>
          </cell>
        </row>
        <row r="1193">
          <cell r="D1193" t="str">
            <v>19th</v>
          </cell>
          <cell r="H1193">
            <v>7685</v>
          </cell>
        </row>
        <row r="1194">
          <cell r="D1194" t="str">
            <v>19th</v>
          </cell>
          <cell r="H1194">
            <v>4764</v>
          </cell>
        </row>
        <row r="1195">
          <cell r="D1195" t="str">
            <v>19th</v>
          </cell>
          <cell r="H1195">
            <v>7947</v>
          </cell>
        </row>
        <row r="1196">
          <cell r="D1196" t="str">
            <v>19th</v>
          </cell>
          <cell r="H1196">
            <v>5894</v>
          </cell>
        </row>
        <row r="1197">
          <cell r="D1197" t="str">
            <v>19th</v>
          </cell>
          <cell r="H1197">
            <v>4174</v>
          </cell>
        </row>
        <row r="1198">
          <cell r="D1198" t="str">
            <v>19th</v>
          </cell>
          <cell r="H1198">
            <v>7105</v>
          </cell>
        </row>
        <row r="1199">
          <cell r="D1199" t="str">
            <v>19th</v>
          </cell>
          <cell r="H1199">
            <v>6536</v>
          </cell>
        </row>
        <row r="1200">
          <cell r="D1200" t="str">
            <v>19th</v>
          </cell>
          <cell r="H1200">
            <v>6873</v>
          </cell>
        </row>
        <row r="1201">
          <cell r="D1201" t="str">
            <v>19th</v>
          </cell>
          <cell r="H1201">
            <v>2653</v>
          </cell>
        </row>
        <row r="1202">
          <cell r="D1202" t="str">
            <v>19th</v>
          </cell>
          <cell r="H1202">
            <v>8346</v>
          </cell>
        </row>
        <row r="1203">
          <cell r="D1203" t="str">
            <v>19th</v>
          </cell>
          <cell r="H1203">
            <v>7860</v>
          </cell>
        </row>
        <row r="1204">
          <cell r="D1204" t="str">
            <v>19th</v>
          </cell>
          <cell r="H1204">
            <v>5563</v>
          </cell>
        </row>
        <row r="1205">
          <cell r="D1205" t="str">
            <v>19th</v>
          </cell>
          <cell r="H1205">
            <v>1422</v>
          </cell>
        </row>
        <row r="1206">
          <cell r="D1206" t="str">
            <v>19th</v>
          </cell>
          <cell r="H1206">
            <v>1680</v>
          </cell>
        </row>
        <row r="1207">
          <cell r="D1207" t="str">
            <v>19th</v>
          </cell>
          <cell r="H1207">
            <v>74956</v>
          </cell>
        </row>
        <row r="1208">
          <cell r="D1208" t="str">
            <v>19th</v>
          </cell>
          <cell r="H1208">
            <v>82840</v>
          </cell>
        </row>
        <row r="1209">
          <cell r="D1209" t="str">
            <v>19th</v>
          </cell>
          <cell r="H1209">
            <v>83437</v>
          </cell>
        </row>
        <row r="1210">
          <cell r="D1210" t="str">
            <v>19th</v>
          </cell>
          <cell r="H1210">
            <v>74614</v>
          </cell>
        </row>
        <row r="1211">
          <cell r="D1211" t="str">
            <v>19th</v>
          </cell>
          <cell r="H1211">
            <v>116472</v>
          </cell>
        </row>
        <row r="1212">
          <cell r="D1212" t="str">
            <v>19th</v>
          </cell>
          <cell r="H1212">
            <v>10509</v>
          </cell>
        </row>
        <row r="1213">
          <cell r="D1213" t="str">
            <v>19th</v>
          </cell>
          <cell r="H1213">
            <v>9176</v>
          </cell>
        </row>
        <row r="1214">
          <cell r="D1214" t="str">
            <v>19th</v>
          </cell>
          <cell r="H1214">
            <v>24060</v>
          </cell>
        </row>
        <row r="1215">
          <cell r="D1215" t="str">
            <v>19th</v>
          </cell>
          <cell r="H1215">
            <v>61862</v>
          </cell>
        </row>
        <row r="1216">
          <cell r="D1216" t="str">
            <v>19th</v>
          </cell>
          <cell r="H1216">
            <v>61095</v>
          </cell>
        </row>
        <row r="1217">
          <cell r="D1217" t="str">
            <v>19th</v>
          </cell>
          <cell r="H1217">
            <v>1575</v>
          </cell>
        </row>
        <row r="1218">
          <cell r="D1218" t="str">
            <v>19th</v>
          </cell>
          <cell r="H1218">
            <v>118175</v>
          </cell>
        </row>
        <row r="1219">
          <cell r="D1219" t="str">
            <v>19th</v>
          </cell>
          <cell r="H1219">
            <v>66927</v>
          </cell>
        </row>
        <row r="1220">
          <cell r="D1220" t="str">
            <v>19th</v>
          </cell>
          <cell r="H1220">
            <v>72416</v>
          </cell>
        </row>
        <row r="1221">
          <cell r="D1221" t="str">
            <v>19th</v>
          </cell>
          <cell r="H1221">
            <v>136515</v>
          </cell>
        </row>
        <row r="1222">
          <cell r="D1222" t="str">
            <v>19th</v>
          </cell>
          <cell r="H1222">
            <v>97044</v>
          </cell>
        </row>
        <row r="1223">
          <cell r="D1223" t="str">
            <v>19th</v>
          </cell>
          <cell r="H1223">
            <v>1163</v>
          </cell>
        </row>
        <row r="1224">
          <cell r="D1224" t="str">
            <v>19th</v>
          </cell>
          <cell r="H1224">
            <v>26206</v>
          </cell>
        </row>
        <row r="1225">
          <cell r="D1225" t="str">
            <v>19th</v>
          </cell>
          <cell r="H1225">
            <v>43515</v>
          </cell>
        </row>
        <row r="1226">
          <cell r="D1226" t="str">
            <v>19th</v>
          </cell>
          <cell r="H1226">
            <v>44658</v>
          </cell>
        </row>
        <row r="1227">
          <cell r="D1227" t="str">
            <v>19th</v>
          </cell>
          <cell r="H1227">
            <v>110394</v>
          </cell>
        </row>
        <row r="1228">
          <cell r="D1228" t="str">
            <v>19th</v>
          </cell>
          <cell r="H1228">
            <v>11456</v>
          </cell>
        </row>
        <row r="1229">
          <cell r="D1229" t="str">
            <v>19th</v>
          </cell>
          <cell r="H1229">
            <v>22172</v>
          </cell>
        </row>
        <row r="1230">
          <cell r="D1230" t="str">
            <v>19th</v>
          </cell>
          <cell r="H1230">
            <v>16279</v>
          </cell>
        </row>
        <row r="1231">
          <cell r="D1231" t="str">
            <v>19th</v>
          </cell>
          <cell r="H1231">
            <v>2360</v>
          </cell>
        </row>
        <row r="1232">
          <cell r="D1232" t="str">
            <v>19th</v>
          </cell>
          <cell r="H1232">
            <v>26803</v>
          </cell>
        </row>
        <row r="1233">
          <cell r="D1233" t="str">
            <v>19th</v>
          </cell>
          <cell r="H1233">
            <v>126194</v>
          </cell>
        </row>
        <row r="1234">
          <cell r="D1234" t="str">
            <v>19th</v>
          </cell>
          <cell r="H1234">
            <v>29055</v>
          </cell>
        </row>
        <row r="1235">
          <cell r="D1235" t="str">
            <v>19th</v>
          </cell>
          <cell r="H1235">
            <v>112445</v>
          </cell>
        </row>
        <row r="1236">
          <cell r="D1236" t="str">
            <v>19th</v>
          </cell>
          <cell r="H1236">
            <v>5984</v>
          </cell>
        </row>
        <row r="1237">
          <cell r="D1237" t="str">
            <v>19th</v>
          </cell>
          <cell r="H1237">
            <v>6788</v>
          </cell>
        </row>
        <row r="1238">
          <cell r="D1238" t="str">
            <v>19th</v>
          </cell>
          <cell r="H1238">
            <v>30489</v>
          </cell>
        </row>
        <row r="1239">
          <cell r="D1239" t="str">
            <v>19th</v>
          </cell>
          <cell r="H1239">
            <v>60832</v>
          </cell>
        </row>
        <row r="1240">
          <cell r="D1240" t="str">
            <v>19th</v>
          </cell>
          <cell r="H1240">
            <v>65792</v>
          </cell>
        </row>
        <row r="1241">
          <cell r="D1241" t="str">
            <v>19th</v>
          </cell>
          <cell r="H1241">
            <v>49471</v>
          </cell>
        </row>
        <row r="1242">
          <cell r="D1242" t="str">
            <v>19th</v>
          </cell>
          <cell r="H1242">
            <v>9566</v>
          </cell>
        </row>
        <row r="1243">
          <cell r="D1243" t="str">
            <v>19th</v>
          </cell>
          <cell r="H1243">
            <v>106757</v>
          </cell>
        </row>
        <row r="1244">
          <cell r="D1244" t="str">
            <v>19th</v>
          </cell>
          <cell r="H1244">
            <v>32704</v>
          </cell>
        </row>
        <row r="1245">
          <cell r="D1245" t="str">
            <v>19th</v>
          </cell>
          <cell r="H1245">
            <v>93203</v>
          </cell>
        </row>
        <row r="1246">
          <cell r="D1246" t="str">
            <v>19th</v>
          </cell>
          <cell r="H1246">
            <v>17751</v>
          </cell>
        </row>
        <row r="1247">
          <cell r="D1247" t="str">
            <v>19th</v>
          </cell>
          <cell r="H1247">
            <v>18811</v>
          </cell>
        </row>
        <row r="1248">
          <cell r="D1248" t="str">
            <v>19th</v>
          </cell>
          <cell r="H1248">
            <v>18453</v>
          </cell>
        </row>
        <row r="1249">
          <cell r="D1249" t="str">
            <v>19th</v>
          </cell>
          <cell r="H1249">
            <v>59055</v>
          </cell>
        </row>
        <row r="1250">
          <cell r="D1250" t="str">
            <v>19th</v>
          </cell>
          <cell r="H1250">
            <v>59499</v>
          </cell>
        </row>
        <row r="1251">
          <cell r="D1251" t="str">
            <v>19th</v>
          </cell>
          <cell r="H1251">
            <v>44228</v>
          </cell>
        </row>
        <row r="1252">
          <cell r="D1252" t="str">
            <v>19th</v>
          </cell>
          <cell r="H1252">
            <v>71511</v>
          </cell>
        </row>
        <row r="1253">
          <cell r="D1253" t="str">
            <v>19th</v>
          </cell>
          <cell r="H1253">
            <v>47425</v>
          </cell>
        </row>
        <row r="1254">
          <cell r="D1254" t="str">
            <v>19th</v>
          </cell>
          <cell r="H1254">
            <v>71926</v>
          </cell>
        </row>
        <row r="1255">
          <cell r="D1255" t="str">
            <v>19th</v>
          </cell>
          <cell r="H1255">
            <v>72038</v>
          </cell>
        </row>
        <row r="1256">
          <cell r="D1256" t="str">
            <v>19th</v>
          </cell>
          <cell r="H1256">
            <v>16450</v>
          </cell>
        </row>
        <row r="1257">
          <cell r="D1257" t="str">
            <v>19th</v>
          </cell>
          <cell r="H1257">
            <v>32267</v>
          </cell>
        </row>
        <row r="1258">
          <cell r="D1258" t="str">
            <v>19th</v>
          </cell>
          <cell r="H1258">
            <v>12680</v>
          </cell>
        </row>
        <row r="1259">
          <cell r="D1259" t="str">
            <v>19th</v>
          </cell>
          <cell r="H1259">
            <v>17066</v>
          </cell>
        </row>
        <row r="1260">
          <cell r="D1260" t="str">
            <v>19th</v>
          </cell>
          <cell r="H1260">
            <v>120218</v>
          </cell>
        </row>
        <row r="1261">
          <cell r="D1261" t="str">
            <v>19th</v>
          </cell>
          <cell r="H1261">
            <v>33298</v>
          </cell>
        </row>
        <row r="1262">
          <cell r="D1262" t="str">
            <v>19th</v>
          </cell>
          <cell r="H1262">
            <v>11318</v>
          </cell>
        </row>
        <row r="1263">
          <cell r="D1263" t="str">
            <v>19th</v>
          </cell>
          <cell r="H1263">
            <v>73232</v>
          </cell>
        </row>
        <row r="1264">
          <cell r="D1264" t="str">
            <v>19th</v>
          </cell>
          <cell r="H1264">
            <v>37596</v>
          </cell>
        </row>
        <row r="1265">
          <cell r="D1265" t="str">
            <v>19th</v>
          </cell>
          <cell r="H1265">
            <v>195086</v>
          </cell>
        </row>
        <row r="1266">
          <cell r="D1266" t="str">
            <v>19th</v>
          </cell>
          <cell r="H1266">
            <v>124018</v>
          </cell>
        </row>
        <row r="1267">
          <cell r="D1267" t="str">
            <v>19th</v>
          </cell>
          <cell r="H1267">
            <v>34525</v>
          </cell>
        </row>
        <row r="1268">
          <cell r="D1268" t="str">
            <v>19th</v>
          </cell>
          <cell r="H1268">
            <v>20840</v>
          </cell>
        </row>
        <row r="1269">
          <cell r="D1269" t="str">
            <v>19th</v>
          </cell>
          <cell r="H1269">
            <v>161863</v>
          </cell>
        </row>
        <row r="1270">
          <cell r="D1270" t="str">
            <v>19th</v>
          </cell>
          <cell r="H1270">
            <v>121377</v>
          </cell>
        </row>
        <row r="1271">
          <cell r="D1271" t="str">
            <v>19th</v>
          </cell>
          <cell r="H1271">
            <v>107280</v>
          </cell>
        </row>
        <row r="1272">
          <cell r="D1272" t="str">
            <v>19th</v>
          </cell>
          <cell r="H1272">
            <v>29267</v>
          </cell>
        </row>
        <row r="1273">
          <cell r="D1273" t="str">
            <v>19th</v>
          </cell>
          <cell r="H1273">
            <v>207532</v>
          </cell>
        </row>
        <row r="1274">
          <cell r="D1274" t="str">
            <v>19th</v>
          </cell>
          <cell r="H1274">
            <v>17607</v>
          </cell>
        </row>
        <row r="1275">
          <cell r="D1275" t="str">
            <v>19th</v>
          </cell>
          <cell r="H1275">
            <v>48482</v>
          </cell>
        </row>
        <row r="1276">
          <cell r="D1276" t="str">
            <v>19th</v>
          </cell>
          <cell r="H1276">
            <v>15685</v>
          </cell>
        </row>
        <row r="1277">
          <cell r="D1277" t="str">
            <v>19th</v>
          </cell>
          <cell r="H1277">
            <v>10042</v>
          </cell>
        </row>
        <row r="1278">
          <cell r="D1278" t="str">
            <v>19th</v>
          </cell>
          <cell r="H1278">
            <v>16787</v>
          </cell>
        </row>
        <row r="1279">
          <cell r="D1279" t="str">
            <v>19th</v>
          </cell>
          <cell r="H1279">
            <v>9776</v>
          </cell>
        </row>
        <row r="1280">
          <cell r="D1280" t="str">
            <v>19th</v>
          </cell>
          <cell r="H1280">
            <v>43982</v>
          </cell>
        </row>
        <row r="1281">
          <cell r="D1281" t="str">
            <v>19th</v>
          </cell>
          <cell r="H1281">
            <v>25277</v>
          </cell>
        </row>
        <row r="1282">
          <cell r="D1282" t="str">
            <v>19th</v>
          </cell>
          <cell r="H1282">
            <v>90059</v>
          </cell>
        </row>
        <row r="1283">
          <cell r="D1283" t="str">
            <v>19th</v>
          </cell>
          <cell r="H1283">
            <v>118449</v>
          </cell>
        </row>
        <row r="1284">
          <cell r="D1284" t="str">
            <v>19th</v>
          </cell>
          <cell r="H1284">
            <v>26859</v>
          </cell>
        </row>
        <row r="1285">
          <cell r="D1285" t="str">
            <v>19th</v>
          </cell>
          <cell r="H1285">
            <v>130065</v>
          </cell>
        </row>
        <row r="1286">
          <cell r="D1286" t="str">
            <v>19th</v>
          </cell>
          <cell r="H1286">
            <v>78951</v>
          </cell>
        </row>
        <row r="1287">
          <cell r="D1287" t="str">
            <v>19th</v>
          </cell>
          <cell r="H1287">
            <v>60786</v>
          </cell>
        </row>
        <row r="1288">
          <cell r="D1288" t="str">
            <v>19th</v>
          </cell>
          <cell r="H1288">
            <v>67713</v>
          </cell>
        </row>
        <row r="1289">
          <cell r="D1289" t="str">
            <v>19th</v>
          </cell>
          <cell r="H1289">
            <v>36765</v>
          </cell>
        </row>
        <row r="1290">
          <cell r="D1290" t="str">
            <v>19th</v>
          </cell>
          <cell r="H1290">
            <v>18276</v>
          </cell>
        </row>
        <row r="1291">
          <cell r="D1291" t="str">
            <v>19th</v>
          </cell>
          <cell r="H1291">
            <v>8869</v>
          </cell>
        </row>
        <row r="1292">
          <cell r="D1292" t="str">
            <v>19th</v>
          </cell>
          <cell r="H1292">
            <v>29295</v>
          </cell>
        </row>
        <row r="1293">
          <cell r="D1293" t="str">
            <v>19th</v>
          </cell>
          <cell r="H1293">
            <v>43596</v>
          </cell>
        </row>
        <row r="1294">
          <cell r="D1294" t="str">
            <v>19th</v>
          </cell>
          <cell r="H1294">
            <v>40806</v>
          </cell>
        </row>
        <row r="1295">
          <cell r="D1295" t="str">
            <v>19th</v>
          </cell>
          <cell r="H1295">
            <v>175048</v>
          </cell>
        </row>
        <row r="1296">
          <cell r="D1296" t="str">
            <v>19th</v>
          </cell>
          <cell r="H1296">
            <v>211265</v>
          </cell>
        </row>
        <row r="1297">
          <cell r="D1297" t="str">
            <v>19th</v>
          </cell>
          <cell r="H1297">
            <v>9963</v>
          </cell>
        </row>
        <row r="1298">
          <cell r="D1298" t="str">
            <v>19th</v>
          </cell>
          <cell r="H1298">
            <v>143726</v>
          </cell>
        </row>
        <row r="1299">
          <cell r="D1299" t="str">
            <v>19th</v>
          </cell>
          <cell r="H1299">
            <v>127653</v>
          </cell>
        </row>
        <row r="1300">
          <cell r="D1300" t="str">
            <v>19th</v>
          </cell>
          <cell r="H1300">
            <v>191298</v>
          </cell>
        </row>
        <row r="1301">
          <cell r="D1301" t="str">
            <v>19th</v>
          </cell>
          <cell r="H1301">
            <v>54538</v>
          </cell>
        </row>
        <row r="1302">
          <cell r="D1302" t="str">
            <v>19th</v>
          </cell>
          <cell r="H1302">
            <v>59965</v>
          </cell>
        </row>
        <row r="1303">
          <cell r="D1303" t="str">
            <v>19th</v>
          </cell>
          <cell r="H1303">
            <v>16483</v>
          </cell>
        </row>
        <row r="1304">
          <cell r="D1304" t="str">
            <v>19th</v>
          </cell>
          <cell r="H1304">
            <v>179083</v>
          </cell>
        </row>
        <row r="1305">
          <cell r="D1305" t="str">
            <v>19th</v>
          </cell>
          <cell r="H1305">
            <v>27108</v>
          </cell>
        </row>
        <row r="1306">
          <cell r="D1306" t="str">
            <v>19th</v>
          </cell>
          <cell r="H1306">
            <v>17923</v>
          </cell>
        </row>
        <row r="1307">
          <cell r="D1307" t="str">
            <v>19th</v>
          </cell>
          <cell r="H1307">
            <v>169677</v>
          </cell>
        </row>
        <row r="1308">
          <cell r="D1308" t="str">
            <v>19th</v>
          </cell>
          <cell r="H1308">
            <v>219241</v>
          </cell>
        </row>
        <row r="1309">
          <cell r="D1309" t="str">
            <v>19th</v>
          </cell>
          <cell r="H1309">
            <v>71793</v>
          </cell>
        </row>
        <row r="1310">
          <cell r="D1310" t="str">
            <v>19th</v>
          </cell>
          <cell r="H1310">
            <v>66123</v>
          </cell>
        </row>
        <row r="1311">
          <cell r="D1311" t="str">
            <v>19th</v>
          </cell>
          <cell r="H1311">
            <v>99303</v>
          </cell>
        </row>
        <row r="1312">
          <cell r="D1312" t="str">
            <v>19th</v>
          </cell>
          <cell r="H1312">
            <v>119906</v>
          </cell>
        </row>
        <row r="1313">
          <cell r="D1313" t="str">
            <v>19th</v>
          </cell>
          <cell r="H1313">
            <v>240601</v>
          </cell>
        </row>
        <row r="1314">
          <cell r="D1314" t="str">
            <v>19th</v>
          </cell>
          <cell r="H1314">
            <v>45605</v>
          </cell>
        </row>
        <row r="1315">
          <cell r="D1315" t="str">
            <v>19th</v>
          </cell>
          <cell r="H1315">
            <v>2861</v>
          </cell>
        </row>
        <row r="1316">
          <cell r="D1316" t="str">
            <v>19th</v>
          </cell>
          <cell r="H1316">
            <v>7583</v>
          </cell>
        </row>
        <row r="1317">
          <cell r="D1317" t="str">
            <v>19th</v>
          </cell>
          <cell r="H1317">
            <v>8534</v>
          </cell>
        </row>
        <row r="1318">
          <cell r="D1318" t="str">
            <v>19th</v>
          </cell>
          <cell r="H1318">
            <v>5312</v>
          </cell>
        </row>
        <row r="1319">
          <cell r="D1319" t="str">
            <v>19th</v>
          </cell>
          <cell r="H1319">
            <v>16753</v>
          </cell>
        </row>
        <row r="1320">
          <cell r="D1320" t="str">
            <v>19th</v>
          </cell>
          <cell r="H1320">
            <v>17487</v>
          </cell>
        </row>
        <row r="1321">
          <cell r="D1321" t="str">
            <v>19th</v>
          </cell>
          <cell r="H1321">
            <v>49910</v>
          </cell>
        </row>
        <row r="1322">
          <cell r="D1322" t="str">
            <v>19th</v>
          </cell>
          <cell r="H1322">
            <v>87188</v>
          </cell>
        </row>
        <row r="1323">
          <cell r="D1323" t="str">
            <v>19th</v>
          </cell>
          <cell r="H1323">
            <v>14112</v>
          </cell>
        </row>
        <row r="1324">
          <cell r="D1324" t="str">
            <v>19th</v>
          </cell>
          <cell r="H1324">
            <v>82735</v>
          </cell>
        </row>
        <row r="1325">
          <cell r="D1325" t="str">
            <v>19th</v>
          </cell>
          <cell r="H1325">
            <v>137368</v>
          </cell>
        </row>
        <row r="1326">
          <cell r="D1326" t="str">
            <v>19th</v>
          </cell>
          <cell r="H1326">
            <v>218670</v>
          </cell>
        </row>
        <row r="1327">
          <cell r="D1327" t="str">
            <v>19th</v>
          </cell>
          <cell r="H1327">
            <v>97424</v>
          </cell>
        </row>
        <row r="1328">
          <cell r="D1328" t="str">
            <v>19th</v>
          </cell>
          <cell r="H1328">
            <v>46775</v>
          </cell>
        </row>
        <row r="1329">
          <cell r="D1329" t="str">
            <v>19th</v>
          </cell>
          <cell r="H1329">
            <v>105575</v>
          </cell>
        </row>
        <row r="1330">
          <cell r="D1330" t="str">
            <v>19th</v>
          </cell>
          <cell r="H1330">
            <v>14559</v>
          </cell>
        </row>
        <row r="1331">
          <cell r="D1331" t="str">
            <v>19th</v>
          </cell>
          <cell r="H1331">
            <v>30257</v>
          </cell>
        </row>
        <row r="1332">
          <cell r="D1332" t="str">
            <v>19th</v>
          </cell>
          <cell r="H1332">
            <v>22946</v>
          </cell>
        </row>
        <row r="1333">
          <cell r="D1333" t="str">
            <v>19th</v>
          </cell>
          <cell r="H1333">
            <v>14683</v>
          </cell>
        </row>
        <row r="1334">
          <cell r="D1334" t="str">
            <v>19th</v>
          </cell>
          <cell r="H1334">
            <v>6368</v>
          </cell>
        </row>
        <row r="1335">
          <cell r="D1335" t="str">
            <v>19th</v>
          </cell>
          <cell r="H1335">
            <v>11277</v>
          </cell>
        </row>
        <row r="1336">
          <cell r="D1336" t="str">
            <v>19th</v>
          </cell>
          <cell r="H1336">
            <v>9069</v>
          </cell>
        </row>
        <row r="1337">
          <cell r="D1337" t="str">
            <v>19th</v>
          </cell>
          <cell r="H1337">
            <v>28166</v>
          </cell>
        </row>
        <row r="1338">
          <cell r="D1338" t="str">
            <v>19th</v>
          </cell>
          <cell r="H1338">
            <v>212187</v>
          </cell>
        </row>
        <row r="1339">
          <cell r="D1339" t="str">
            <v>19th</v>
          </cell>
          <cell r="H1339">
            <v>292365</v>
          </cell>
        </row>
        <row r="1340">
          <cell r="D1340" t="str">
            <v>19th</v>
          </cell>
          <cell r="H1340">
            <v>471547</v>
          </cell>
        </row>
        <row r="1341">
          <cell r="D1341" t="str">
            <v>19th</v>
          </cell>
          <cell r="H1341">
            <v>512538</v>
          </cell>
        </row>
        <row r="1342">
          <cell r="D1342" t="str">
            <v>19th</v>
          </cell>
          <cell r="H1342">
            <v>63481</v>
          </cell>
        </row>
        <row r="1343">
          <cell r="D1343" t="str">
            <v>19th</v>
          </cell>
          <cell r="H1343">
            <v>83914</v>
          </cell>
        </row>
        <row r="1344">
          <cell r="D1344" t="str">
            <v>19th</v>
          </cell>
          <cell r="H1344">
            <v>40087</v>
          </cell>
        </row>
        <row r="1345">
          <cell r="D1345" t="str">
            <v>19th</v>
          </cell>
          <cell r="H1345">
            <v>70601</v>
          </cell>
        </row>
        <row r="1346">
          <cell r="D1346" t="str">
            <v>19th</v>
          </cell>
          <cell r="H1346">
            <v>11274</v>
          </cell>
        </row>
        <row r="1347">
          <cell r="D1347" t="str">
            <v>19th</v>
          </cell>
          <cell r="H1347">
            <v>18351</v>
          </cell>
        </row>
        <row r="1348">
          <cell r="D1348" t="str">
            <v>19th</v>
          </cell>
          <cell r="H1348">
            <v>255364</v>
          </cell>
        </row>
        <row r="1349">
          <cell r="D1349" t="str">
            <v>19th</v>
          </cell>
          <cell r="H1349">
            <v>94662</v>
          </cell>
        </row>
        <row r="1350">
          <cell r="D1350" t="str">
            <v>19th</v>
          </cell>
          <cell r="H1350">
            <v>40218</v>
          </cell>
        </row>
        <row r="1351">
          <cell r="D1351" t="str">
            <v>19th</v>
          </cell>
          <cell r="H1351">
            <v>127877</v>
          </cell>
        </row>
        <row r="1352">
          <cell r="D1352" t="str">
            <v>19th</v>
          </cell>
          <cell r="H1352">
            <v>11691</v>
          </cell>
        </row>
        <row r="1353">
          <cell r="D1353" t="str">
            <v>19th</v>
          </cell>
          <cell r="H1353">
            <v>22443</v>
          </cell>
        </row>
        <row r="1354">
          <cell r="D1354" t="str">
            <v>19th</v>
          </cell>
          <cell r="H1354">
            <v>8407</v>
          </cell>
        </row>
        <row r="1355">
          <cell r="D1355" t="str">
            <v>19th</v>
          </cell>
          <cell r="H1355">
            <v>174652</v>
          </cell>
        </row>
        <row r="1356">
          <cell r="D1356" t="str">
            <v>19th</v>
          </cell>
          <cell r="H1356">
            <v>202015</v>
          </cell>
        </row>
        <row r="1357">
          <cell r="D1357" t="str">
            <v>19th</v>
          </cell>
          <cell r="H1357">
            <v>204764</v>
          </cell>
        </row>
        <row r="1358">
          <cell r="D1358" t="str">
            <v>19th</v>
          </cell>
          <cell r="H1358">
            <v>202336</v>
          </cell>
        </row>
        <row r="1359">
          <cell r="D1359" t="str">
            <v>19th</v>
          </cell>
          <cell r="H1359">
            <v>127674</v>
          </cell>
        </row>
        <row r="1360">
          <cell r="D1360" t="str">
            <v>19th</v>
          </cell>
          <cell r="H1360">
            <v>700272</v>
          </cell>
        </row>
        <row r="1361">
          <cell r="D1361" t="str">
            <v>19th</v>
          </cell>
          <cell r="H1361">
            <v>69123</v>
          </cell>
        </row>
        <row r="1362">
          <cell r="D1362" t="str">
            <v>19th</v>
          </cell>
          <cell r="H1362">
            <v>89094</v>
          </cell>
        </row>
        <row r="1363">
          <cell r="D1363" t="str">
            <v>19th</v>
          </cell>
          <cell r="H1363">
            <v>42730</v>
          </cell>
        </row>
        <row r="1364">
          <cell r="D1364" t="str">
            <v>19th</v>
          </cell>
          <cell r="H1364">
            <v>110177</v>
          </cell>
        </row>
        <row r="1365">
          <cell r="D1365" t="str">
            <v>19th</v>
          </cell>
          <cell r="H1365">
            <v>21306</v>
          </cell>
        </row>
        <row r="1366">
          <cell r="D1366" t="str">
            <v>19th</v>
          </cell>
          <cell r="H1366">
            <v>124015</v>
          </cell>
        </row>
        <row r="1367">
          <cell r="D1367" t="str">
            <v>19th</v>
          </cell>
          <cell r="H1367">
            <v>8372</v>
          </cell>
        </row>
        <row r="1368">
          <cell r="D1368" t="str">
            <v>19th</v>
          </cell>
          <cell r="H1368">
            <v>5889</v>
          </cell>
        </row>
        <row r="1369">
          <cell r="D1369" t="str">
            <v>19th</v>
          </cell>
          <cell r="H1369">
            <v>63774</v>
          </cell>
        </row>
        <row r="1370">
          <cell r="D1370" t="str">
            <v>19th</v>
          </cell>
          <cell r="H1370">
            <v>323737</v>
          </cell>
        </row>
        <row r="1371">
          <cell r="D1371" t="str">
            <v>19th</v>
          </cell>
          <cell r="H1371">
            <v>131878</v>
          </cell>
        </row>
        <row r="1372">
          <cell r="D1372" t="str">
            <v>19th</v>
          </cell>
          <cell r="H1372">
            <v>74040</v>
          </cell>
        </row>
        <row r="1373">
          <cell r="D1373" t="str">
            <v>19th</v>
          </cell>
          <cell r="H1373">
            <v>266437</v>
          </cell>
        </row>
        <row r="1374">
          <cell r="D1374" t="str">
            <v>19th</v>
          </cell>
          <cell r="H1374">
            <v>277219</v>
          </cell>
        </row>
        <row r="1375">
          <cell r="D1375" t="str">
            <v>19th</v>
          </cell>
          <cell r="H1375">
            <v>94808</v>
          </cell>
        </row>
        <row r="1376">
          <cell r="D1376" t="str">
            <v>19th</v>
          </cell>
          <cell r="H1376">
            <v>109615</v>
          </cell>
        </row>
        <row r="1377">
          <cell r="D1377" t="str">
            <v>19th</v>
          </cell>
          <cell r="H1377">
            <v>63107</v>
          </cell>
        </row>
        <row r="1378">
          <cell r="D1378" t="str">
            <v>19th</v>
          </cell>
          <cell r="H1378">
            <v>2573</v>
          </cell>
        </row>
        <row r="1379">
          <cell r="D1379" t="str">
            <v>19th</v>
          </cell>
          <cell r="H1379">
            <v>76691</v>
          </cell>
        </row>
        <row r="1380">
          <cell r="D1380" t="str">
            <v>19th</v>
          </cell>
          <cell r="H1380">
            <v>71201</v>
          </cell>
        </row>
        <row r="1381">
          <cell r="D1381" t="str">
            <v>19th</v>
          </cell>
          <cell r="H1381">
            <v>8494</v>
          </cell>
        </row>
        <row r="1382">
          <cell r="D1382" t="str">
            <v>19th</v>
          </cell>
          <cell r="H1382">
            <v>9562</v>
          </cell>
        </row>
        <row r="1383">
          <cell r="D1383" t="str">
            <v>19th</v>
          </cell>
          <cell r="H1383">
            <v>8058</v>
          </cell>
        </row>
        <row r="1384">
          <cell r="D1384" t="str">
            <v>19th</v>
          </cell>
          <cell r="H1384">
            <v>29423</v>
          </cell>
        </row>
        <row r="1385">
          <cell r="D1385" t="str">
            <v>19th</v>
          </cell>
          <cell r="H1385">
            <v>51992</v>
          </cell>
        </row>
        <row r="1386">
          <cell r="D1386" t="str">
            <v>19th</v>
          </cell>
          <cell r="H1386">
            <v>143601</v>
          </cell>
        </row>
        <row r="1387">
          <cell r="D1387" t="str">
            <v>19th</v>
          </cell>
          <cell r="H1387">
            <v>223007</v>
          </cell>
        </row>
        <row r="1388">
          <cell r="D1388" t="str">
            <v>19th</v>
          </cell>
          <cell r="H1388">
            <v>216803</v>
          </cell>
        </row>
        <row r="1389">
          <cell r="D1389" t="str">
            <v>19th</v>
          </cell>
          <cell r="H1389">
            <v>260354</v>
          </cell>
        </row>
        <row r="1390">
          <cell r="D1390" t="str">
            <v>19th</v>
          </cell>
          <cell r="H1390">
            <v>19814</v>
          </cell>
        </row>
        <row r="1391">
          <cell r="D1391" t="str">
            <v>19th</v>
          </cell>
          <cell r="H1391">
            <v>67506</v>
          </cell>
        </row>
        <row r="1392">
          <cell r="D1392" t="str">
            <v>19th</v>
          </cell>
          <cell r="H1392">
            <v>60665</v>
          </cell>
        </row>
        <row r="1393">
          <cell r="D1393" t="str">
            <v>19th</v>
          </cell>
          <cell r="H1393">
            <v>108379</v>
          </cell>
        </row>
        <row r="1394">
          <cell r="D1394" t="str">
            <v>19th</v>
          </cell>
          <cell r="H1394">
            <v>44016</v>
          </cell>
        </row>
        <row r="1395">
          <cell r="D1395" t="str">
            <v>19th</v>
          </cell>
          <cell r="H1395">
            <v>77487</v>
          </cell>
        </row>
        <row r="1396">
          <cell r="D1396" t="str">
            <v>19th</v>
          </cell>
          <cell r="H1396">
            <v>84547</v>
          </cell>
        </row>
        <row r="1397">
          <cell r="D1397" t="str">
            <v>19th</v>
          </cell>
          <cell r="H1397">
            <v>547593</v>
          </cell>
        </row>
        <row r="1398">
          <cell r="D1398" t="str">
            <v>19th</v>
          </cell>
          <cell r="H1398">
            <v>86368</v>
          </cell>
        </row>
        <row r="1399">
          <cell r="D1399" t="str">
            <v>19th</v>
          </cell>
          <cell r="H1399">
            <v>14321</v>
          </cell>
        </row>
        <row r="1400">
          <cell r="D1400" t="str">
            <v>19th</v>
          </cell>
          <cell r="H1400">
            <v>9063</v>
          </cell>
        </row>
        <row r="1401">
          <cell r="D1401" t="str">
            <v>19th</v>
          </cell>
          <cell r="H1401">
            <v>9003</v>
          </cell>
        </row>
        <row r="1402">
          <cell r="D1402" t="str">
            <v>19th</v>
          </cell>
          <cell r="H1402">
            <v>7410</v>
          </cell>
        </row>
        <row r="1403">
          <cell r="D1403" t="str">
            <v>19th</v>
          </cell>
          <cell r="H1403">
            <v>10038</v>
          </cell>
        </row>
        <row r="1404">
          <cell r="D1404" t="str">
            <v>19th</v>
          </cell>
          <cell r="H1404">
            <v>8507</v>
          </cell>
        </row>
        <row r="1405">
          <cell r="D1405" t="str">
            <v>19th</v>
          </cell>
          <cell r="H1405">
            <v>10538</v>
          </cell>
        </row>
        <row r="1406">
          <cell r="D1406" t="str">
            <v>19th</v>
          </cell>
          <cell r="H1406">
            <v>38816</v>
          </cell>
        </row>
        <row r="1407">
          <cell r="D1407" t="str">
            <v>19th</v>
          </cell>
          <cell r="H1407">
            <v>4013</v>
          </cell>
        </row>
        <row r="1408">
          <cell r="D1408" t="str">
            <v>19th</v>
          </cell>
          <cell r="H1408">
            <v>10562</v>
          </cell>
        </row>
        <row r="1409">
          <cell r="D1409" t="str">
            <v>19th</v>
          </cell>
          <cell r="H1409">
            <v>1243</v>
          </cell>
        </row>
        <row r="1410">
          <cell r="D1410" t="str">
            <v>19th</v>
          </cell>
          <cell r="H1410">
            <v>12967</v>
          </cell>
        </row>
        <row r="1411">
          <cell r="D1411" t="str">
            <v>19th</v>
          </cell>
          <cell r="H1411">
            <v>757</v>
          </cell>
        </row>
        <row r="1412">
          <cell r="D1412" t="str">
            <v>19th</v>
          </cell>
          <cell r="H1412">
            <v>114256</v>
          </cell>
        </row>
        <row r="1413">
          <cell r="D1413" t="str">
            <v>19th</v>
          </cell>
          <cell r="H1413">
            <v>13358</v>
          </cell>
        </row>
        <row r="1414">
          <cell r="D1414" t="str">
            <v>19th</v>
          </cell>
          <cell r="H1414">
            <v>197763</v>
          </cell>
        </row>
        <row r="1415">
          <cell r="D1415" t="str">
            <v>19th</v>
          </cell>
          <cell r="H1415">
            <v>87507</v>
          </cell>
        </row>
        <row r="1416">
          <cell r="D1416" t="str">
            <v>19th</v>
          </cell>
          <cell r="H1416">
            <v>64819</v>
          </cell>
        </row>
        <row r="1417">
          <cell r="D1417" t="str">
            <v>19th</v>
          </cell>
          <cell r="H1417">
            <v>88426</v>
          </cell>
        </row>
        <row r="1418">
          <cell r="D1418" t="str">
            <v>19th</v>
          </cell>
          <cell r="H1418">
            <v>54485</v>
          </cell>
        </row>
        <row r="1419">
          <cell r="D1419" t="str">
            <v>19th</v>
          </cell>
          <cell r="H1419">
            <v>186686</v>
          </cell>
        </row>
        <row r="1420">
          <cell r="D1420" t="str">
            <v>19th</v>
          </cell>
          <cell r="H1420">
            <v>187243</v>
          </cell>
        </row>
        <row r="1421">
          <cell r="D1421" t="str">
            <v>19th</v>
          </cell>
          <cell r="H1421">
            <v>95714</v>
          </cell>
        </row>
        <row r="1422">
          <cell r="D1422" t="str">
            <v>19th</v>
          </cell>
          <cell r="H1422">
            <v>248229</v>
          </cell>
        </row>
        <row r="1423">
          <cell r="D1423" t="str">
            <v>19th</v>
          </cell>
          <cell r="H1423">
            <v>52674</v>
          </cell>
        </row>
        <row r="1424">
          <cell r="D1424" t="str">
            <v>19th</v>
          </cell>
          <cell r="H1424">
            <v>19039</v>
          </cell>
        </row>
        <row r="1425">
          <cell r="D1425" t="str">
            <v>19th</v>
          </cell>
          <cell r="H1425">
            <v>24650</v>
          </cell>
        </row>
        <row r="1426">
          <cell r="D1426" t="str">
            <v>19th</v>
          </cell>
          <cell r="H1426">
            <v>26388</v>
          </cell>
        </row>
        <row r="1427">
          <cell r="D1427" t="str">
            <v>19th</v>
          </cell>
          <cell r="H1427">
            <v>31103</v>
          </cell>
        </row>
        <row r="1428">
          <cell r="D1428" t="str">
            <v>19th</v>
          </cell>
          <cell r="H1428">
            <v>32924</v>
          </cell>
        </row>
        <row r="1429">
          <cell r="D1429" t="str">
            <v>19th</v>
          </cell>
          <cell r="H1429">
            <v>7969</v>
          </cell>
        </row>
        <row r="1430">
          <cell r="D1430" t="str">
            <v>19th</v>
          </cell>
          <cell r="H1430">
            <v>22973</v>
          </cell>
        </row>
        <row r="1431">
          <cell r="D1431" t="str">
            <v>19th</v>
          </cell>
          <cell r="H1431">
            <v>55001</v>
          </cell>
        </row>
        <row r="1432">
          <cell r="D1432" t="str">
            <v>19th</v>
          </cell>
          <cell r="H1432">
            <v>101524</v>
          </cell>
        </row>
        <row r="1433">
          <cell r="D1433" t="str">
            <v>19th</v>
          </cell>
          <cell r="H1433">
            <v>88229</v>
          </cell>
        </row>
        <row r="1434">
          <cell r="D1434" t="str">
            <v>19th</v>
          </cell>
          <cell r="H1434">
            <v>5234</v>
          </cell>
        </row>
        <row r="1435">
          <cell r="D1435" t="str">
            <v>19th</v>
          </cell>
          <cell r="H1435">
            <v>92548</v>
          </cell>
        </row>
        <row r="1436">
          <cell r="D1436" t="str">
            <v>19th</v>
          </cell>
          <cell r="H1436">
            <v>12190</v>
          </cell>
        </row>
        <row r="1437">
          <cell r="D1437" t="str">
            <v>19th</v>
          </cell>
          <cell r="H1437">
            <v>2858</v>
          </cell>
        </row>
        <row r="1438">
          <cell r="D1438" t="str">
            <v>19th</v>
          </cell>
          <cell r="H1438">
            <v>63669</v>
          </cell>
        </row>
        <row r="1439">
          <cell r="D1439" t="str">
            <v>19th</v>
          </cell>
          <cell r="H1439">
            <v>4438</v>
          </cell>
        </row>
        <row r="1440">
          <cell r="D1440" t="str">
            <v>19th</v>
          </cell>
          <cell r="H1440">
            <v>9748</v>
          </cell>
        </row>
        <row r="1441">
          <cell r="D1441" t="str">
            <v>19th</v>
          </cell>
          <cell r="H1441">
            <v>100826</v>
          </cell>
        </row>
        <row r="1442">
          <cell r="D1442" t="str">
            <v>19th</v>
          </cell>
          <cell r="H1442">
            <v>189719</v>
          </cell>
        </row>
        <row r="1443">
          <cell r="D1443" t="str">
            <v>19th</v>
          </cell>
          <cell r="H1443">
            <v>8777</v>
          </cell>
        </row>
        <row r="1444">
          <cell r="D1444" t="str">
            <v>19th</v>
          </cell>
          <cell r="H1444">
            <v>490251</v>
          </cell>
        </row>
        <row r="1445">
          <cell r="D1445" t="str">
            <v>19th</v>
          </cell>
          <cell r="H1445">
            <v>19657</v>
          </cell>
        </row>
        <row r="1446">
          <cell r="D1446" t="str">
            <v>19th</v>
          </cell>
          <cell r="H1446">
            <v>35373</v>
          </cell>
        </row>
        <row r="1447">
          <cell r="D1447" t="str">
            <v>19th</v>
          </cell>
          <cell r="H1447">
            <v>135453</v>
          </cell>
        </row>
        <row r="1448">
          <cell r="D1448" t="str">
            <v>19th</v>
          </cell>
          <cell r="H1448">
            <v>78248</v>
          </cell>
        </row>
        <row r="1449">
          <cell r="D1449" t="str">
            <v>19th</v>
          </cell>
          <cell r="H1449">
            <v>44836</v>
          </cell>
        </row>
        <row r="1450">
          <cell r="D1450" t="str">
            <v>19th</v>
          </cell>
          <cell r="H1450">
            <v>90704</v>
          </cell>
        </row>
        <row r="1451">
          <cell r="D1451" t="str">
            <v>19th</v>
          </cell>
          <cell r="H1451">
            <v>15350</v>
          </cell>
        </row>
        <row r="1452">
          <cell r="D1452" t="str">
            <v>19th</v>
          </cell>
          <cell r="H1452">
            <v>6257</v>
          </cell>
        </row>
        <row r="1453">
          <cell r="D1453" t="str">
            <v>19th</v>
          </cell>
          <cell r="H1453">
            <v>64412</v>
          </cell>
        </row>
        <row r="1454">
          <cell r="D1454" t="str">
            <v>19th</v>
          </cell>
          <cell r="H1454">
            <v>78701</v>
          </cell>
        </row>
        <row r="1455">
          <cell r="D1455" t="str">
            <v>19th</v>
          </cell>
          <cell r="H1455">
            <v>69090</v>
          </cell>
        </row>
        <row r="1456">
          <cell r="D1456" t="str">
            <v>19th</v>
          </cell>
          <cell r="H1456">
            <v>36409</v>
          </cell>
        </row>
        <row r="1457">
          <cell r="D1457" t="str">
            <v>19th</v>
          </cell>
          <cell r="H1457">
            <v>25155</v>
          </cell>
        </row>
        <row r="1458">
          <cell r="D1458" t="str">
            <v>19th</v>
          </cell>
          <cell r="H1458">
            <v>120397</v>
          </cell>
        </row>
        <row r="1459">
          <cell r="D1459" t="str">
            <v>19th</v>
          </cell>
          <cell r="H1459">
            <v>69822</v>
          </cell>
        </row>
        <row r="1460">
          <cell r="D1460" t="str">
            <v>19th</v>
          </cell>
          <cell r="H1460">
            <v>46692</v>
          </cell>
        </row>
        <row r="1461">
          <cell r="D1461" t="str">
            <v>19th</v>
          </cell>
          <cell r="H1461">
            <v>7269</v>
          </cell>
        </row>
        <row r="1462">
          <cell r="D1462" t="str">
            <v>19th</v>
          </cell>
          <cell r="H1462">
            <v>73935</v>
          </cell>
        </row>
        <row r="1463">
          <cell r="D1463" t="str">
            <v>19th</v>
          </cell>
          <cell r="H1463">
            <v>7463</v>
          </cell>
        </row>
        <row r="1464">
          <cell r="D1464" t="str">
            <v>19th</v>
          </cell>
          <cell r="H1464">
            <v>10421</v>
          </cell>
        </row>
        <row r="1465">
          <cell r="D1465" t="str">
            <v>19th</v>
          </cell>
          <cell r="H1465">
            <v>80941</v>
          </cell>
        </row>
        <row r="1466">
          <cell r="D1466" t="str">
            <v>19th</v>
          </cell>
          <cell r="H1466">
            <v>33563</v>
          </cell>
        </row>
        <row r="1467">
          <cell r="D1467" t="str">
            <v>19th</v>
          </cell>
          <cell r="H1467">
            <v>48424</v>
          </cell>
        </row>
        <row r="1468">
          <cell r="D1468" t="str">
            <v>19th</v>
          </cell>
          <cell r="H1468">
            <v>59777</v>
          </cell>
        </row>
        <row r="1469">
          <cell r="D1469" t="str">
            <v>19th</v>
          </cell>
          <cell r="H1469">
            <v>19367</v>
          </cell>
        </row>
        <row r="1470">
          <cell r="D1470" t="str">
            <v>19th</v>
          </cell>
          <cell r="H1470">
            <v>54023</v>
          </cell>
        </row>
        <row r="1471">
          <cell r="D1471" t="str">
            <v>19th</v>
          </cell>
          <cell r="H1471">
            <v>27370</v>
          </cell>
        </row>
        <row r="1472">
          <cell r="D1472" t="str">
            <v>19th</v>
          </cell>
          <cell r="H1472">
            <v>78313</v>
          </cell>
        </row>
        <row r="1473">
          <cell r="D1473" t="str">
            <v>19th</v>
          </cell>
          <cell r="H1473">
            <v>39273</v>
          </cell>
        </row>
        <row r="1474">
          <cell r="D1474" t="str">
            <v>19th</v>
          </cell>
          <cell r="H1474">
            <v>52745</v>
          </cell>
        </row>
        <row r="1475">
          <cell r="D1475" t="str">
            <v>19th</v>
          </cell>
          <cell r="H1475">
            <v>33879</v>
          </cell>
        </row>
        <row r="1476">
          <cell r="D1476" t="str">
            <v>19th</v>
          </cell>
          <cell r="H1476">
            <v>61866</v>
          </cell>
        </row>
        <row r="1477">
          <cell r="D1477" t="str">
            <v>19th</v>
          </cell>
          <cell r="H1477">
            <v>77367</v>
          </cell>
        </row>
        <row r="1478">
          <cell r="D1478" t="str">
            <v>19th</v>
          </cell>
          <cell r="H1478">
            <v>8843</v>
          </cell>
        </row>
        <row r="1479">
          <cell r="D1479" t="str">
            <v>19th</v>
          </cell>
          <cell r="H1479">
            <v>16017</v>
          </cell>
        </row>
        <row r="1480">
          <cell r="D1480" t="str">
            <v>19th</v>
          </cell>
          <cell r="H1480">
            <v>15061</v>
          </cell>
        </row>
        <row r="1481">
          <cell r="D1481" t="str">
            <v>19th</v>
          </cell>
          <cell r="H1481">
            <v>189440</v>
          </cell>
        </row>
        <row r="1482">
          <cell r="D1482" t="str">
            <v>19th</v>
          </cell>
          <cell r="H1482">
            <v>128938</v>
          </cell>
        </row>
        <row r="1483">
          <cell r="D1483" t="str">
            <v>19th</v>
          </cell>
          <cell r="H1483">
            <v>143088</v>
          </cell>
        </row>
        <row r="1484">
          <cell r="D1484" t="str">
            <v>19th</v>
          </cell>
          <cell r="H1484">
            <v>103715</v>
          </cell>
        </row>
        <row r="1485">
          <cell r="D1485" t="str">
            <v>19th</v>
          </cell>
          <cell r="H1485">
            <v>103520</v>
          </cell>
        </row>
        <row r="1486">
          <cell r="D1486" t="str">
            <v>19th</v>
          </cell>
          <cell r="H1486">
            <v>131858</v>
          </cell>
        </row>
        <row r="1487">
          <cell r="D1487" t="str">
            <v>19th</v>
          </cell>
          <cell r="H1487">
            <v>123341</v>
          </cell>
        </row>
        <row r="1488">
          <cell r="D1488" t="str">
            <v>19th</v>
          </cell>
          <cell r="H1488">
            <v>70392</v>
          </cell>
        </row>
        <row r="1489">
          <cell r="D1489" t="str">
            <v>19th</v>
          </cell>
          <cell r="H1489">
            <v>29079</v>
          </cell>
        </row>
        <row r="1490">
          <cell r="D1490" t="str">
            <v>19th</v>
          </cell>
          <cell r="H1490">
            <v>60639</v>
          </cell>
        </row>
        <row r="1491">
          <cell r="D1491" t="str">
            <v>19th</v>
          </cell>
          <cell r="H1491">
            <v>48537</v>
          </cell>
        </row>
        <row r="1492">
          <cell r="D1492" t="str">
            <v>19th</v>
          </cell>
          <cell r="H1492">
            <v>65512</v>
          </cell>
        </row>
        <row r="1493">
          <cell r="D1493" t="str">
            <v>19th</v>
          </cell>
          <cell r="H1493">
            <v>54590</v>
          </cell>
        </row>
        <row r="1494">
          <cell r="D1494" t="str">
            <v>19th</v>
          </cell>
          <cell r="H1494">
            <v>42480</v>
          </cell>
        </row>
        <row r="1495">
          <cell r="D1495" t="str">
            <v>19th</v>
          </cell>
          <cell r="H1495">
            <v>119210</v>
          </cell>
        </row>
        <row r="1496">
          <cell r="D1496" t="str">
            <v>19th</v>
          </cell>
          <cell r="H1496">
            <v>45565</v>
          </cell>
        </row>
        <row r="1497">
          <cell r="D1497" t="str">
            <v>19th</v>
          </cell>
          <cell r="H1497">
            <v>119192</v>
          </cell>
        </row>
        <row r="1498">
          <cell r="D1498" t="str">
            <v>19th</v>
          </cell>
          <cell r="H1498">
            <v>6295</v>
          </cell>
        </row>
        <row r="1499">
          <cell r="D1499" t="str">
            <v>19th</v>
          </cell>
          <cell r="H1499">
            <v>13324</v>
          </cell>
        </row>
        <row r="1500">
          <cell r="D1500" t="str">
            <v>19th</v>
          </cell>
          <cell r="H1500">
            <v>16725</v>
          </cell>
        </row>
        <row r="1501">
          <cell r="D1501" t="str">
            <v>19th</v>
          </cell>
          <cell r="H1501">
            <v>7527</v>
          </cell>
        </row>
        <row r="1502">
          <cell r="D1502" t="str">
            <v>19th</v>
          </cell>
          <cell r="H1502">
            <v>237402</v>
          </cell>
        </row>
        <row r="1503">
          <cell r="D1503" t="str">
            <v>19th</v>
          </cell>
          <cell r="H1503">
            <v>56252</v>
          </cell>
        </row>
        <row r="1504">
          <cell r="D1504" t="str">
            <v>19th</v>
          </cell>
          <cell r="H1504">
            <v>8339</v>
          </cell>
        </row>
        <row r="1505">
          <cell r="D1505" t="str">
            <v>19th</v>
          </cell>
          <cell r="H1505">
            <v>14391</v>
          </cell>
        </row>
        <row r="1506">
          <cell r="D1506" t="str">
            <v>19th</v>
          </cell>
          <cell r="H1506">
            <v>15550</v>
          </cell>
        </row>
        <row r="1507">
          <cell r="D1507" t="str">
            <v>19th</v>
          </cell>
          <cell r="H1507">
            <v>34288</v>
          </cell>
        </row>
        <row r="1508">
          <cell r="D1508" t="str">
            <v>19th</v>
          </cell>
          <cell r="H1508">
            <v>22368</v>
          </cell>
        </row>
        <row r="1509">
          <cell r="D1509" t="str">
            <v>19th</v>
          </cell>
          <cell r="H1509">
            <v>26424</v>
          </cell>
        </row>
        <row r="1510">
          <cell r="D1510" t="str">
            <v>19th</v>
          </cell>
          <cell r="H1510">
            <v>555727</v>
          </cell>
        </row>
        <row r="1511">
          <cell r="D1511" t="str">
            <v>19th</v>
          </cell>
          <cell r="H1511">
            <v>15378</v>
          </cell>
        </row>
        <row r="1512">
          <cell r="D1512" t="str">
            <v>19th</v>
          </cell>
          <cell r="H1512">
            <v>9212</v>
          </cell>
        </row>
        <row r="1513">
          <cell r="D1513" t="str">
            <v>19th</v>
          </cell>
          <cell r="H1513">
            <v>102283</v>
          </cell>
        </row>
        <row r="1514">
          <cell r="D1514" t="str">
            <v>19th</v>
          </cell>
          <cell r="H1514">
            <v>64180</v>
          </cell>
        </row>
        <row r="1515">
          <cell r="D1515" t="str">
            <v>19th</v>
          </cell>
          <cell r="H1515">
            <v>52758</v>
          </cell>
        </row>
        <row r="1516">
          <cell r="D1516" t="str">
            <v>19th</v>
          </cell>
          <cell r="H1516">
            <v>59359</v>
          </cell>
        </row>
        <row r="1517">
          <cell r="D1517" t="str">
            <v>19th</v>
          </cell>
          <cell r="H1517">
            <v>26944</v>
          </cell>
        </row>
        <row r="1518">
          <cell r="D1518" t="str">
            <v>19th</v>
          </cell>
          <cell r="H1518">
            <v>104742</v>
          </cell>
        </row>
        <row r="1519">
          <cell r="D1519" t="str">
            <v>19th</v>
          </cell>
          <cell r="H1519">
            <v>76872</v>
          </cell>
        </row>
        <row r="1520">
          <cell r="D1520" t="str">
            <v>19th</v>
          </cell>
          <cell r="H1520">
            <v>3078</v>
          </cell>
        </row>
        <row r="1521">
          <cell r="D1521" t="str">
            <v>19th</v>
          </cell>
          <cell r="H1521">
            <v>198679</v>
          </cell>
        </row>
        <row r="1522">
          <cell r="D1522" t="str">
            <v>19th</v>
          </cell>
          <cell r="H1522">
            <v>458418</v>
          </cell>
        </row>
        <row r="1523">
          <cell r="D1523" t="str">
            <v>19th</v>
          </cell>
          <cell r="H1523">
            <v>18561</v>
          </cell>
        </row>
        <row r="1524">
          <cell r="D1524" t="str">
            <v>19th</v>
          </cell>
          <cell r="H1524">
            <v>152357</v>
          </cell>
        </row>
        <row r="1525">
          <cell r="D1525" t="str">
            <v>19th</v>
          </cell>
          <cell r="H1525">
            <v>15507</v>
          </cell>
        </row>
        <row r="1526">
          <cell r="D1526" t="str">
            <v>19th</v>
          </cell>
          <cell r="H1526">
            <v>60167</v>
          </cell>
        </row>
        <row r="1527">
          <cell r="D1527" t="str">
            <v>19th</v>
          </cell>
          <cell r="H1527">
            <v>52011</v>
          </cell>
        </row>
        <row r="1528">
          <cell r="D1528" t="str">
            <v>19th</v>
          </cell>
          <cell r="H1528">
            <v>11410</v>
          </cell>
        </row>
        <row r="1529">
          <cell r="D1529" t="str">
            <v>19th</v>
          </cell>
          <cell r="H1529">
            <v>106889</v>
          </cell>
        </row>
        <row r="1530">
          <cell r="D1530" t="str">
            <v>19th</v>
          </cell>
          <cell r="H1530">
            <v>21149</v>
          </cell>
        </row>
        <row r="1531">
          <cell r="D1531" t="str">
            <v>19th</v>
          </cell>
          <cell r="H1531">
            <v>29215</v>
          </cell>
        </row>
        <row r="1532">
          <cell r="D1532" t="str">
            <v>19th</v>
          </cell>
          <cell r="H1532">
            <v>66634</v>
          </cell>
        </row>
        <row r="1533">
          <cell r="D1533" t="str">
            <v>19th</v>
          </cell>
          <cell r="H1533">
            <v>67232</v>
          </cell>
        </row>
        <row r="1534">
          <cell r="D1534" t="str">
            <v>19th</v>
          </cell>
          <cell r="H1534">
            <v>147513</v>
          </cell>
        </row>
        <row r="1535">
          <cell r="D1535" t="str">
            <v>19th</v>
          </cell>
          <cell r="H1535">
            <v>68814</v>
          </cell>
        </row>
        <row r="1536">
          <cell r="D1536" t="str">
            <v>19th</v>
          </cell>
          <cell r="H1536">
            <v>22722</v>
          </cell>
        </row>
        <row r="1537">
          <cell r="D1537" t="str">
            <v>19th</v>
          </cell>
          <cell r="H1537">
            <v>22486</v>
          </cell>
        </row>
        <row r="1538">
          <cell r="D1538" t="str">
            <v>19th</v>
          </cell>
          <cell r="H1538">
            <v>21608</v>
          </cell>
        </row>
        <row r="1539">
          <cell r="D1539" t="str">
            <v>19th</v>
          </cell>
          <cell r="H1539">
            <v>72722</v>
          </cell>
        </row>
        <row r="1540">
          <cell r="D1540" t="str">
            <v>19th</v>
          </cell>
          <cell r="H1540">
            <v>36404</v>
          </cell>
        </row>
        <row r="1541">
          <cell r="D1541" t="str">
            <v>19th</v>
          </cell>
          <cell r="H1541">
            <v>25574</v>
          </cell>
        </row>
        <row r="1542">
          <cell r="D1542" t="str">
            <v>19th</v>
          </cell>
          <cell r="H1542">
            <v>70241</v>
          </cell>
        </row>
        <row r="1543">
          <cell r="D1543" t="str">
            <v>19th</v>
          </cell>
          <cell r="H1543">
            <v>79671</v>
          </cell>
        </row>
        <row r="1544">
          <cell r="D1544" t="str">
            <v>19th</v>
          </cell>
          <cell r="H1544">
            <v>16866</v>
          </cell>
        </row>
        <row r="1545">
          <cell r="D1545" t="str">
            <v>19th</v>
          </cell>
          <cell r="H1545">
            <v>33296</v>
          </cell>
        </row>
        <row r="1546">
          <cell r="D1546" t="str">
            <v>19th</v>
          </cell>
          <cell r="H1546">
            <v>73947</v>
          </cell>
        </row>
        <row r="1547">
          <cell r="D1547" t="str">
            <v>19th</v>
          </cell>
          <cell r="H1547">
            <v>57404</v>
          </cell>
        </row>
        <row r="1548">
          <cell r="D1548" t="str">
            <v>19th</v>
          </cell>
          <cell r="H1548">
            <v>240754</v>
          </cell>
        </row>
        <row r="1549">
          <cell r="D1549" t="str">
            <v>19th</v>
          </cell>
          <cell r="H1549">
            <v>13406</v>
          </cell>
        </row>
        <row r="1550">
          <cell r="D1550" t="str">
            <v>19th</v>
          </cell>
          <cell r="H1550">
            <v>199176</v>
          </cell>
        </row>
        <row r="1551">
          <cell r="D1551" t="str">
            <v>19th</v>
          </cell>
          <cell r="H1551">
            <v>139137</v>
          </cell>
        </row>
        <row r="1552">
          <cell r="D1552" t="str">
            <v>19th</v>
          </cell>
          <cell r="H1552">
            <v>17861</v>
          </cell>
        </row>
        <row r="1553">
          <cell r="D1553" t="str">
            <v>19th</v>
          </cell>
          <cell r="H1553">
            <v>8786</v>
          </cell>
        </row>
        <row r="1554">
          <cell r="D1554" t="str">
            <v>19th</v>
          </cell>
          <cell r="H1554">
            <v>28491</v>
          </cell>
        </row>
        <row r="1555">
          <cell r="D1555" t="str">
            <v>19th</v>
          </cell>
          <cell r="H1555">
            <v>15848</v>
          </cell>
        </row>
        <row r="1556">
          <cell r="D1556" t="str">
            <v>19th</v>
          </cell>
          <cell r="H1556">
            <v>21270</v>
          </cell>
        </row>
        <row r="1557">
          <cell r="D1557" t="str">
            <v>19th</v>
          </cell>
          <cell r="H1557">
            <v>21062</v>
          </cell>
        </row>
        <row r="1558">
          <cell r="D1558" t="str">
            <v>19th</v>
          </cell>
          <cell r="H1558">
            <v>7583</v>
          </cell>
        </row>
        <row r="1559">
          <cell r="D1559" t="str">
            <v>19th</v>
          </cell>
          <cell r="H1559">
            <v>23913</v>
          </cell>
        </row>
        <row r="1560">
          <cell r="D1560" t="str">
            <v>19th</v>
          </cell>
          <cell r="H1560">
            <v>56774</v>
          </cell>
        </row>
        <row r="1561">
          <cell r="D1561" t="str">
            <v>19th</v>
          </cell>
          <cell r="H1561">
            <v>87765</v>
          </cell>
        </row>
        <row r="1562">
          <cell r="D1562" t="str">
            <v>19th</v>
          </cell>
          <cell r="H1562">
            <v>70898</v>
          </cell>
        </row>
        <row r="1563">
          <cell r="D1563" t="str">
            <v>19th</v>
          </cell>
          <cell r="H1563">
            <v>87770</v>
          </cell>
        </row>
        <row r="1564">
          <cell r="D1564" t="str">
            <v>19th</v>
          </cell>
          <cell r="H1564">
            <v>73713</v>
          </cell>
        </row>
        <row r="1565">
          <cell r="D1565" t="str">
            <v>19th</v>
          </cell>
          <cell r="H1565">
            <v>15729</v>
          </cell>
        </row>
        <row r="1566">
          <cell r="D1566" t="str">
            <v>19th</v>
          </cell>
          <cell r="H1566">
            <v>205567</v>
          </cell>
        </row>
        <row r="1567">
          <cell r="D1567" t="str">
            <v>19th</v>
          </cell>
          <cell r="H1567">
            <v>104719</v>
          </cell>
        </row>
        <row r="1568">
          <cell r="D1568" t="str">
            <v>19th</v>
          </cell>
          <cell r="H1568">
            <v>16053</v>
          </cell>
        </row>
        <row r="1569">
          <cell r="D1569" t="str">
            <v>19th</v>
          </cell>
          <cell r="H1569">
            <v>50015</v>
          </cell>
        </row>
        <row r="1570">
          <cell r="D1570" t="str">
            <v>19th</v>
          </cell>
          <cell r="H1570">
            <v>149831</v>
          </cell>
        </row>
        <row r="1571">
          <cell r="D1571" t="str">
            <v>19th</v>
          </cell>
          <cell r="H1571">
            <v>24062</v>
          </cell>
        </row>
        <row r="1572">
          <cell r="D1572" t="str">
            <v>19th</v>
          </cell>
          <cell r="H1572">
            <v>26854</v>
          </cell>
        </row>
        <row r="1573">
          <cell r="D1573" t="str">
            <v>19th</v>
          </cell>
          <cell r="H1573">
            <v>47167</v>
          </cell>
        </row>
        <row r="1574">
          <cell r="D1574" t="str">
            <v>19th</v>
          </cell>
          <cell r="H1574">
            <v>8564</v>
          </cell>
        </row>
        <row r="1575">
          <cell r="D1575" t="str">
            <v>19th</v>
          </cell>
          <cell r="H1575">
            <v>61715</v>
          </cell>
        </row>
        <row r="1576">
          <cell r="D1576" t="str">
            <v>19th</v>
          </cell>
          <cell r="H1576">
            <v>26902</v>
          </cell>
        </row>
        <row r="1577">
          <cell r="D1577" t="str">
            <v>19th</v>
          </cell>
          <cell r="H1577">
            <v>6122</v>
          </cell>
        </row>
        <row r="1578">
          <cell r="D1578" t="str">
            <v>19th</v>
          </cell>
          <cell r="H1578">
            <v>80797</v>
          </cell>
        </row>
        <row r="1579">
          <cell r="D1579" t="str">
            <v>19th</v>
          </cell>
          <cell r="H1579">
            <v>3171</v>
          </cell>
        </row>
        <row r="1580">
          <cell r="D1580" t="str">
            <v>19th</v>
          </cell>
          <cell r="H1580">
            <v>26184</v>
          </cell>
        </row>
        <row r="1581">
          <cell r="D1581" t="str">
            <v>19th</v>
          </cell>
          <cell r="H1581">
            <v>11229</v>
          </cell>
        </row>
        <row r="1582">
          <cell r="D1582" t="str">
            <v>19th</v>
          </cell>
          <cell r="H1582">
            <v>20917</v>
          </cell>
        </row>
        <row r="1583">
          <cell r="D1583" t="str">
            <v>19th</v>
          </cell>
          <cell r="H1583">
            <v>26066</v>
          </cell>
        </row>
        <row r="1584">
          <cell r="D1584" t="str">
            <v>19th</v>
          </cell>
          <cell r="H1584">
            <v>32736</v>
          </cell>
        </row>
        <row r="1585">
          <cell r="D1585" t="str">
            <v>19th</v>
          </cell>
          <cell r="H1585">
            <v>33892</v>
          </cell>
        </row>
        <row r="1586">
          <cell r="D1586" t="str">
            <v>19th</v>
          </cell>
          <cell r="H1586">
            <v>2493</v>
          </cell>
        </row>
        <row r="1587">
          <cell r="D1587" t="str">
            <v>19th</v>
          </cell>
          <cell r="H1587">
            <v>319455</v>
          </cell>
        </row>
        <row r="1588">
          <cell r="D1588" t="str">
            <v>19th</v>
          </cell>
          <cell r="H1588">
            <v>59009</v>
          </cell>
        </row>
        <row r="1589">
          <cell r="D1589" t="str">
            <v>19th</v>
          </cell>
          <cell r="H1589">
            <v>8586</v>
          </cell>
        </row>
        <row r="1590">
          <cell r="D1590" t="str">
            <v>19th</v>
          </cell>
          <cell r="H1590">
            <v>73059</v>
          </cell>
        </row>
        <row r="1591">
          <cell r="D1591" t="str">
            <v>19th</v>
          </cell>
          <cell r="H1591">
            <v>20427</v>
          </cell>
        </row>
        <row r="1592">
          <cell r="D1592" t="str">
            <v>19th</v>
          </cell>
          <cell r="H1592">
            <v>5315</v>
          </cell>
        </row>
        <row r="1593">
          <cell r="D1593" t="str">
            <v>19th</v>
          </cell>
          <cell r="H1593">
            <v>151295</v>
          </cell>
        </row>
        <row r="1594">
          <cell r="D1594" t="str">
            <v>19th</v>
          </cell>
          <cell r="H1594">
            <v>93412</v>
          </cell>
        </row>
        <row r="1595">
          <cell r="D1595" t="str">
            <v>19th</v>
          </cell>
          <cell r="H1595">
            <v>15063</v>
          </cell>
        </row>
        <row r="1596">
          <cell r="D1596" t="str">
            <v>19th</v>
          </cell>
          <cell r="H1596">
            <v>19723</v>
          </cell>
        </row>
        <row r="1597">
          <cell r="D1597" t="str">
            <v>19th</v>
          </cell>
          <cell r="H1597">
            <v>125392</v>
          </cell>
        </row>
        <row r="1598">
          <cell r="D1598" t="str">
            <v>19th</v>
          </cell>
          <cell r="H1598">
            <v>20640</v>
          </cell>
        </row>
        <row r="1599">
          <cell r="D1599" t="str">
            <v>19th</v>
          </cell>
          <cell r="H1599">
            <v>28718</v>
          </cell>
        </row>
        <row r="1600">
          <cell r="D1600" t="str">
            <v>19th</v>
          </cell>
          <cell r="H1600">
            <v>16710</v>
          </cell>
        </row>
        <row r="1601">
          <cell r="D1601" t="str">
            <v>19th</v>
          </cell>
          <cell r="H1601">
            <v>85135</v>
          </cell>
        </row>
        <row r="1602">
          <cell r="D1602" t="str">
            <v>19th</v>
          </cell>
          <cell r="H1602">
            <v>42916</v>
          </cell>
        </row>
        <row r="1603">
          <cell r="D1603" t="str">
            <v>19th</v>
          </cell>
          <cell r="H1603">
            <v>18917</v>
          </cell>
        </row>
        <row r="1604">
          <cell r="D1604" t="str">
            <v>19th</v>
          </cell>
          <cell r="H1604">
            <v>20844</v>
          </cell>
        </row>
        <row r="1605">
          <cell r="D1605" t="str">
            <v>19th</v>
          </cell>
          <cell r="H1605">
            <v>5756</v>
          </cell>
        </row>
        <row r="1606">
          <cell r="D1606" t="str">
            <v>19th</v>
          </cell>
          <cell r="H1606">
            <v>12845</v>
          </cell>
        </row>
        <row r="1607">
          <cell r="D1607" t="str">
            <v>19th</v>
          </cell>
          <cell r="H1607">
            <v>3079</v>
          </cell>
        </row>
        <row r="1608">
          <cell r="D1608" t="str">
            <v>19th</v>
          </cell>
          <cell r="H1608">
            <v>40008</v>
          </cell>
        </row>
        <row r="1609">
          <cell r="D1609" t="str">
            <v>19th</v>
          </cell>
          <cell r="H1609">
            <v>112888</v>
          </cell>
        </row>
        <row r="1610">
          <cell r="D1610" t="str">
            <v>19th</v>
          </cell>
          <cell r="H1610">
            <v>152664</v>
          </cell>
        </row>
        <row r="1611">
          <cell r="D1611" t="str">
            <v>19th</v>
          </cell>
          <cell r="H1611">
            <v>20559</v>
          </cell>
        </row>
        <row r="1612">
          <cell r="D1612" t="str">
            <v>19th</v>
          </cell>
          <cell r="H1612">
            <v>36700</v>
          </cell>
        </row>
        <row r="1613">
          <cell r="D1613" t="str">
            <v>19th</v>
          </cell>
          <cell r="H1613">
            <v>120154</v>
          </cell>
        </row>
        <row r="1614">
          <cell r="D1614" t="str">
            <v>19th</v>
          </cell>
          <cell r="H1614">
            <v>5999</v>
          </cell>
        </row>
        <row r="1615">
          <cell r="D1615" t="str">
            <v>19th</v>
          </cell>
          <cell r="H1615">
            <v>4911</v>
          </cell>
        </row>
        <row r="1616">
          <cell r="D1616" t="str">
            <v>19th</v>
          </cell>
          <cell r="H1616">
            <v>8983</v>
          </cell>
        </row>
        <row r="1617">
          <cell r="D1617" t="str">
            <v>19th</v>
          </cell>
          <cell r="H1617">
            <v>8459</v>
          </cell>
        </row>
        <row r="1618">
          <cell r="D1618" t="str">
            <v>19th</v>
          </cell>
          <cell r="H1618">
            <v>7595</v>
          </cell>
        </row>
        <row r="1619">
          <cell r="D1619" t="str">
            <v>19th</v>
          </cell>
          <cell r="H1619">
            <v>71977</v>
          </cell>
        </row>
        <row r="1620">
          <cell r="D1620" t="str">
            <v>19th</v>
          </cell>
          <cell r="H1620">
            <v>118217</v>
          </cell>
        </row>
        <row r="1621">
          <cell r="D1621" t="str">
            <v>19th</v>
          </cell>
          <cell r="H1621">
            <v>32970</v>
          </cell>
        </row>
        <row r="1622">
          <cell r="D1622" t="str">
            <v>19th</v>
          </cell>
          <cell r="H1622">
            <v>20403</v>
          </cell>
        </row>
        <row r="1623">
          <cell r="D1623" t="str">
            <v>19th</v>
          </cell>
          <cell r="H1623">
            <v>23440</v>
          </cell>
        </row>
        <row r="1624">
          <cell r="D1624" t="str">
            <v>19th</v>
          </cell>
          <cell r="H1624">
            <v>15095</v>
          </cell>
        </row>
        <row r="1625">
          <cell r="D1625" t="str">
            <v>19th</v>
          </cell>
          <cell r="H1625">
            <v>20222</v>
          </cell>
        </row>
        <row r="1626">
          <cell r="D1626" t="str">
            <v>19th</v>
          </cell>
          <cell r="H1626">
            <v>17283</v>
          </cell>
        </row>
        <row r="1627">
          <cell r="D1627" t="str">
            <v>19th</v>
          </cell>
          <cell r="H1627">
            <v>8032</v>
          </cell>
        </row>
        <row r="1628">
          <cell r="D1628" t="str">
            <v>19th</v>
          </cell>
          <cell r="H1628">
            <v>70178</v>
          </cell>
        </row>
        <row r="1629">
          <cell r="D1629" t="str">
            <v>19th</v>
          </cell>
          <cell r="H1629">
            <v>43183</v>
          </cell>
        </row>
        <row r="1630">
          <cell r="D1630" t="str">
            <v>19th</v>
          </cell>
          <cell r="H1630">
            <v>122468</v>
          </cell>
        </row>
        <row r="1631">
          <cell r="D1631" t="str">
            <v>19th</v>
          </cell>
          <cell r="H1631">
            <v>38816</v>
          </cell>
        </row>
        <row r="1632">
          <cell r="D1632" t="str">
            <v>19th</v>
          </cell>
          <cell r="H1632">
            <v>59488</v>
          </cell>
        </row>
        <row r="1633">
          <cell r="D1633" t="str">
            <v>19th</v>
          </cell>
          <cell r="H1633">
            <v>70575</v>
          </cell>
        </row>
        <row r="1634">
          <cell r="D1634" t="str">
            <v>19th</v>
          </cell>
          <cell r="H1634">
            <v>2944</v>
          </cell>
        </row>
        <row r="1635">
          <cell r="D1635" t="str">
            <v>19th</v>
          </cell>
          <cell r="H1635">
            <v>210129</v>
          </cell>
        </row>
        <row r="1636">
          <cell r="D1636" t="str">
            <v>19th</v>
          </cell>
          <cell r="H1636">
            <v>123342</v>
          </cell>
        </row>
        <row r="1637">
          <cell r="D1637" t="str">
            <v>19th</v>
          </cell>
          <cell r="H1637">
            <v>18282</v>
          </cell>
        </row>
        <row r="1638">
          <cell r="D1638" t="str">
            <v>19th</v>
          </cell>
          <cell r="H1638">
            <v>27603</v>
          </cell>
        </row>
        <row r="1639">
          <cell r="D1639" t="str">
            <v>19th</v>
          </cell>
          <cell r="H1639">
            <v>19018</v>
          </cell>
        </row>
        <row r="1640">
          <cell r="D1640" t="str">
            <v>19th</v>
          </cell>
          <cell r="H1640">
            <v>14686</v>
          </cell>
        </row>
        <row r="1641">
          <cell r="D1641" t="str">
            <v>19th</v>
          </cell>
          <cell r="H1641">
            <v>183669</v>
          </cell>
        </row>
        <row r="1642">
          <cell r="D1642" t="str">
            <v>19th</v>
          </cell>
          <cell r="H1642">
            <v>47886</v>
          </cell>
        </row>
        <row r="1643">
          <cell r="D1643" t="str">
            <v>19th</v>
          </cell>
          <cell r="H1643">
            <v>124055</v>
          </cell>
        </row>
        <row r="1644">
          <cell r="D1644" t="str">
            <v>19th</v>
          </cell>
          <cell r="H1644">
            <v>67624</v>
          </cell>
        </row>
        <row r="1645">
          <cell r="D1645" t="str">
            <v>19th</v>
          </cell>
          <cell r="H1645">
            <v>64693</v>
          </cell>
        </row>
        <row r="1646">
          <cell r="D1646" t="str">
            <v>19th</v>
          </cell>
          <cell r="H1646">
            <v>108936</v>
          </cell>
        </row>
        <row r="1647">
          <cell r="D1647" t="str">
            <v>19th</v>
          </cell>
          <cell r="H1647">
            <v>25594</v>
          </cell>
        </row>
        <row r="1648">
          <cell r="D1648" t="str">
            <v>19th</v>
          </cell>
          <cell r="H1648">
            <v>17618</v>
          </cell>
        </row>
        <row r="1649">
          <cell r="D1649" t="str">
            <v>19th</v>
          </cell>
          <cell r="H1649">
            <v>42265</v>
          </cell>
        </row>
        <row r="1650">
          <cell r="D1650" t="str">
            <v>19th</v>
          </cell>
          <cell r="H1650">
            <v>136707</v>
          </cell>
        </row>
        <row r="1651">
          <cell r="D1651" t="str">
            <v>19th</v>
          </cell>
          <cell r="H1651">
            <v>31838</v>
          </cell>
        </row>
        <row r="1652">
          <cell r="D1652" t="str">
            <v>19th</v>
          </cell>
          <cell r="H1652">
            <v>25977</v>
          </cell>
        </row>
        <row r="1653">
          <cell r="D1653" t="str">
            <v>19th</v>
          </cell>
          <cell r="H1653">
            <v>96412</v>
          </cell>
        </row>
        <row r="1654">
          <cell r="D1654" t="str">
            <v>19th</v>
          </cell>
          <cell r="H1654">
            <v>170273</v>
          </cell>
        </row>
        <row r="1655">
          <cell r="D1655" t="str">
            <v>19th</v>
          </cell>
          <cell r="H1655">
            <v>121455</v>
          </cell>
        </row>
        <row r="1656">
          <cell r="D1656" t="str">
            <v>19th</v>
          </cell>
          <cell r="H1656">
            <v>146209</v>
          </cell>
        </row>
        <row r="1657">
          <cell r="D1657" t="str">
            <v>19th</v>
          </cell>
          <cell r="H1657">
            <v>75629</v>
          </cell>
        </row>
        <row r="1658">
          <cell r="D1658" t="str">
            <v>19th</v>
          </cell>
          <cell r="H1658">
            <v>428542</v>
          </cell>
        </row>
        <row r="1659">
          <cell r="D1659" t="str">
            <v>19th</v>
          </cell>
          <cell r="H1659">
            <v>59124</v>
          </cell>
        </row>
        <row r="1660">
          <cell r="D1660" t="str">
            <v>19th</v>
          </cell>
          <cell r="H1660">
            <v>21838</v>
          </cell>
        </row>
        <row r="1661">
          <cell r="D1661" t="str">
            <v>19th</v>
          </cell>
          <cell r="H1661">
            <v>154570</v>
          </cell>
        </row>
        <row r="1662">
          <cell r="D1662" t="str">
            <v>19th</v>
          </cell>
          <cell r="H1662">
            <v>109964</v>
          </cell>
        </row>
        <row r="1663">
          <cell r="D1663" t="str">
            <v>19th</v>
          </cell>
          <cell r="H1663">
            <v>65417</v>
          </cell>
        </row>
        <row r="1664">
          <cell r="D1664" t="str">
            <v>19th</v>
          </cell>
          <cell r="H1664">
            <v>68767</v>
          </cell>
        </row>
        <row r="1665">
          <cell r="D1665" t="str">
            <v>19th</v>
          </cell>
          <cell r="H1665">
            <v>53962</v>
          </cell>
        </row>
        <row r="1666">
          <cell r="D1666" t="str">
            <v>19th</v>
          </cell>
          <cell r="H1666">
            <v>44580</v>
          </cell>
        </row>
        <row r="1667">
          <cell r="D1667" t="str">
            <v>19th</v>
          </cell>
          <cell r="H1667">
            <v>24492</v>
          </cell>
        </row>
        <row r="1668">
          <cell r="D1668" t="str">
            <v>19th</v>
          </cell>
          <cell r="H1668">
            <v>9669</v>
          </cell>
        </row>
        <row r="1669">
          <cell r="D1669" t="str">
            <v>19th</v>
          </cell>
          <cell r="H1669">
            <v>31345</v>
          </cell>
        </row>
        <row r="1670">
          <cell r="D1670" t="str">
            <v>19th</v>
          </cell>
          <cell r="H1670">
            <v>55524</v>
          </cell>
        </row>
        <row r="1671">
          <cell r="D1671" t="str">
            <v>19th</v>
          </cell>
          <cell r="H1671">
            <v>7132</v>
          </cell>
        </row>
        <row r="1672">
          <cell r="D1672" t="str">
            <v>19th</v>
          </cell>
          <cell r="H1672">
            <v>94583</v>
          </cell>
        </row>
        <row r="1673">
          <cell r="D1673" t="str">
            <v>19th</v>
          </cell>
          <cell r="H1673">
            <v>94702</v>
          </cell>
        </row>
        <row r="1674">
          <cell r="D1674" t="str">
            <v>19th</v>
          </cell>
          <cell r="H1674">
            <v>35644</v>
          </cell>
        </row>
        <row r="1675">
          <cell r="D1675" t="str">
            <v>19th</v>
          </cell>
          <cell r="H1675">
            <v>11279</v>
          </cell>
        </row>
        <row r="1676">
          <cell r="D1676" t="str">
            <v>19th</v>
          </cell>
          <cell r="H1676">
            <v>151849</v>
          </cell>
        </row>
        <row r="1677">
          <cell r="D1677" t="str">
            <v>19th</v>
          </cell>
          <cell r="H1677">
            <v>60280</v>
          </cell>
        </row>
        <row r="1678">
          <cell r="D1678" t="str">
            <v>19th</v>
          </cell>
          <cell r="H1678">
            <v>163801</v>
          </cell>
        </row>
        <row r="1679">
          <cell r="D1679" t="str">
            <v>19th</v>
          </cell>
          <cell r="H1679">
            <v>173895</v>
          </cell>
        </row>
        <row r="1680">
          <cell r="D1680" t="str">
            <v>19th</v>
          </cell>
          <cell r="H1680">
            <v>58211</v>
          </cell>
        </row>
        <row r="1681">
          <cell r="D1681" t="str">
            <v>19th</v>
          </cell>
          <cell r="H1681">
            <v>174839</v>
          </cell>
        </row>
        <row r="1682">
          <cell r="D1682" t="str">
            <v>19th</v>
          </cell>
          <cell r="H1682">
            <v>32097</v>
          </cell>
        </row>
        <row r="1683">
          <cell r="D1683" t="str">
            <v>19th</v>
          </cell>
          <cell r="H1683">
            <v>3979</v>
          </cell>
        </row>
        <row r="1684">
          <cell r="D1684" t="str">
            <v>19th</v>
          </cell>
          <cell r="H1684">
            <v>32514</v>
          </cell>
        </row>
        <row r="1685">
          <cell r="D1685" t="str">
            <v>19th</v>
          </cell>
          <cell r="H1685">
            <v>48243</v>
          </cell>
        </row>
        <row r="1686">
          <cell r="D1686" t="str">
            <v>19th</v>
          </cell>
          <cell r="H1686">
            <v>114174</v>
          </cell>
        </row>
        <row r="1687">
          <cell r="D1687" t="str">
            <v>19th</v>
          </cell>
          <cell r="H1687">
            <v>145562</v>
          </cell>
        </row>
        <row r="1688">
          <cell r="D1688" t="str">
            <v>19th</v>
          </cell>
          <cell r="H1688">
            <v>62642</v>
          </cell>
        </row>
        <row r="1689">
          <cell r="D1689" t="str">
            <v>19th</v>
          </cell>
          <cell r="H1689">
            <v>5076</v>
          </cell>
        </row>
        <row r="1690">
          <cell r="D1690" t="str">
            <v>19th</v>
          </cell>
          <cell r="H1690">
            <v>3739</v>
          </cell>
        </row>
        <row r="1691">
          <cell r="D1691" t="str">
            <v>19th</v>
          </cell>
          <cell r="H1691">
            <v>4940</v>
          </cell>
        </row>
        <row r="1692">
          <cell r="D1692" t="str">
            <v>19th</v>
          </cell>
          <cell r="H1692">
            <v>7189</v>
          </cell>
        </row>
        <row r="1693">
          <cell r="D1693" t="str">
            <v>19th</v>
          </cell>
          <cell r="H1693">
            <v>37376</v>
          </cell>
        </row>
        <row r="1694">
          <cell r="D1694" t="str">
            <v>19th</v>
          </cell>
          <cell r="H1694">
            <v>60913</v>
          </cell>
        </row>
        <row r="1695">
          <cell r="D1695" t="str">
            <v>19th</v>
          </cell>
          <cell r="H1695">
            <v>12742</v>
          </cell>
        </row>
        <row r="1696">
          <cell r="D1696" t="str">
            <v>19th</v>
          </cell>
          <cell r="H1696">
            <v>73831</v>
          </cell>
        </row>
        <row r="1697">
          <cell r="D1697" t="str">
            <v>19th</v>
          </cell>
          <cell r="H1697">
            <v>132440</v>
          </cell>
        </row>
        <row r="1698">
          <cell r="D1698" t="str">
            <v>19th</v>
          </cell>
          <cell r="H1698">
            <v>81362</v>
          </cell>
        </row>
        <row r="1699">
          <cell r="D1699" t="str">
            <v>19th</v>
          </cell>
          <cell r="H1699">
            <v>76827</v>
          </cell>
        </row>
        <row r="1700">
          <cell r="D1700" t="str">
            <v>19th</v>
          </cell>
          <cell r="H1700">
            <v>158580</v>
          </cell>
        </row>
        <row r="1701">
          <cell r="D1701" t="str">
            <v>19th</v>
          </cell>
          <cell r="H1701">
            <v>80453</v>
          </cell>
        </row>
        <row r="1702">
          <cell r="D1702" t="str">
            <v>19th</v>
          </cell>
          <cell r="H1702">
            <v>51236</v>
          </cell>
        </row>
        <row r="1703">
          <cell r="D1703" t="str">
            <v>19th</v>
          </cell>
          <cell r="H1703">
            <v>51297</v>
          </cell>
        </row>
        <row r="1704">
          <cell r="D1704" t="str">
            <v>19th</v>
          </cell>
          <cell r="H1704">
            <v>68513</v>
          </cell>
        </row>
        <row r="1705">
          <cell r="D1705" t="str">
            <v>19th</v>
          </cell>
          <cell r="H1705">
            <v>188904</v>
          </cell>
        </row>
        <row r="1706">
          <cell r="D1706" t="str">
            <v>19th</v>
          </cell>
          <cell r="H1706">
            <v>96194</v>
          </cell>
        </row>
        <row r="1707">
          <cell r="D1707" t="str">
            <v>19th</v>
          </cell>
          <cell r="H1707">
            <v>41563</v>
          </cell>
        </row>
        <row r="1708">
          <cell r="D1708" t="str">
            <v>19th</v>
          </cell>
          <cell r="H1708">
            <v>237396</v>
          </cell>
        </row>
        <row r="1709">
          <cell r="D1709" t="str">
            <v>19th</v>
          </cell>
          <cell r="H1709">
            <v>17109</v>
          </cell>
        </row>
        <row r="1710">
          <cell r="D1710" t="str">
            <v>19th</v>
          </cell>
          <cell r="H1710">
            <v>126663</v>
          </cell>
        </row>
        <row r="1711">
          <cell r="D1711" t="str">
            <v>19th</v>
          </cell>
          <cell r="H1711">
            <v>14393</v>
          </cell>
        </row>
        <row r="1712">
          <cell r="D1712" t="str">
            <v>19th</v>
          </cell>
          <cell r="H1712">
            <v>63150</v>
          </cell>
        </row>
        <row r="1713">
          <cell r="D1713" t="str">
            <v>19th</v>
          </cell>
          <cell r="H1713">
            <v>53672</v>
          </cell>
        </row>
        <row r="1714">
          <cell r="D1714" t="str">
            <v>19th</v>
          </cell>
          <cell r="H1714">
            <v>50242</v>
          </cell>
        </row>
        <row r="1715">
          <cell r="D1715" t="str">
            <v>19th</v>
          </cell>
          <cell r="H1715">
            <v>13919</v>
          </cell>
        </row>
        <row r="1716">
          <cell r="D1716" t="str">
            <v>19th</v>
          </cell>
          <cell r="H1716">
            <v>82456</v>
          </cell>
        </row>
        <row r="1717">
          <cell r="D1717" t="str">
            <v>19th</v>
          </cell>
          <cell r="H1717">
            <v>68953</v>
          </cell>
        </row>
        <row r="1718">
          <cell r="D1718" t="str">
            <v>19th</v>
          </cell>
          <cell r="H1718">
            <v>89121</v>
          </cell>
        </row>
        <row r="1719">
          <cell r="D1719" t="str">
            <v>19th</v>
          </cell>
          <cell r="H1719">
            <v>177207</v>
          </cell>
        </row>
        <row r="1720">
          <cell r="D1720" t="str">
            <v>19th</v>
          </cell>
          <cell r="H1720">
            <v>4550</v>
          </cell>
        </row>
        <row r="1721">
          <cell r="D1721" t="str">
            <v>19th</v>
          </cell>
          <cell r="H1721">
            <v>112763</v>
          </cell>
        </row>
        <row r="1722">
          <cell r="D1722" t="str">
            <v>19th</v>
          </cell>
          <cell r="H1722">
            <v>2718</v>
          </cell>
        </row>
        <row r="1723">
          <cell r="D1723" t="str">
            <v>19th</v>
          </cell>
          <cell r="H1723">
            <v>19211</v>
          </cell>
        </row>
        <row r="1724">
          <cell r="D1724" t="str">
            <v>19th</v>
          </cell>
          <cell r="H1724">
            <v>6141</v>
          </cell>
        </row>
        <row r="1725">
          <cell r="D1725" t="str">
            <v>19th</v>
          </cell>
          <cell r="H1725">
            <v>36914</v>
          </cell>
        </row>
        <row r="1726">
          <cell r="D1726" t="str">
            <v>19th</v>
          </cell>
          <cell r="H1726">
            <v>58291</v>
          </cell>
        </row>
        <row r="1727">
          <cell r="D1727" t="str">
            <v>19th</v>
          </cell>
          <cell r="H1727">
            <v>94278</v>
          </cell>
        </row>
        <row r="1728">
          <cell r="D1728" t="str">
            <v>19th</v>
          </cell>
          <cell r="H1728">
            <v>12158</v>
          </cell>
        </row>
        <row r="1729">
          <cell r="D1729" t="str">
            <v>19th</v>
          </cell>
          <cell r="H1729">
            <v>62890</v>
          </cell>
        </row>
        <row r="1730">
          <cell r="D1730" t="str">
            <v>19th</v>
          </cell>
          <cell r="H1730">
            <v>141254</v>
          </cell>
        </row>
        <row r="1731">
          <cell r="D1731" t="str">
            <v>19th</v>
          </cell>
          <cell r="H1731">
            <v>20057</v>
          </cell>
        </row>
        <row r="1732">
          <cell r="D1732" t="str">
            <v>19th</v>
          </cell>
          <cell r="H1732">
            <v>48830</v>
          </cell>
        </row>
        <row r="1733">
          <cell r="D1733" t="str">
            <v>19th</v>
          </cell>
          <cell r="H1733">
            <v>46285</v>
          </cell>
        </row>
        <row r="1734">
          <cell r="D1734" t="str">
            <v>19th</v>
          </cell>
          <cell r="H1734">
            <v>84740</v>
          </cell>
        </row>
        <row r="1735">
          <cell r="D1735" t="str">
            <v>19th</v>
          </cell>
          <cell r="H1735">
            <v>91598</v>
          </cell>
        </row>
        <row r="1736">
          <cell r="D1736" t="str">
            <v>19th</v>
          </cell>
          <cell r="H1736">
            <v>3265</v>
          </cell>
        </row>
        <row r="1737">
          <cell r="D1737" t="str">
            <v>19th</v>
          </cell>
          <cell r="H1737">
            <v>177166</v>
          </cell>
        </row>
        <row r="1738">
          <cell r="D1738" t="str">
            <v>19th</v>
          </cell>
          <cell r="H1738">
            <v>27351</v>
          </cell>
        </row>
        <row r="1739">
          <cell r="D1739" t="str">
            <v>19th</v>
          </cell>
          <cell r="H1739">
            <v>60734</v>
          </cell>
        </row>
        <row r="1740">
          <cell r="D1740" t="str">
            <v>19th</v>
          </cell>
          <cell r="H1740">
            <v>34853</v>
          </cell>
        </row>
        <row r="1741">
          <cell r="D1741" t="str">
            <v>19th</v>
          </cell>
          <cell r="H1741">
            <v>37704</v>
          </cell>
        </row>
        <row r="1742">
          <cell r="D1742" t="str">
            <v>19th</v>
          </cell>
          <cell r="H1742">
            <v>21947</v>
          </cell>
        </row>
        <row r="1743">
          <cell r="D1743" t="str">
            <v>19th</v>
          </cell>
          <cell r="H1743">
            <v>19589</v>
          </cell>
        </row>
        <row r="1744">
          <cell r="D1744" t="str">
            <v>19th</v>
          </cell>
          <cell r="H1744">
            <v>5884</v>
          </cell>
        </row>
        <row r="1745">
          <cell r="D1745" t="str">
            <v>19th</v>
          </cell>
          <cell r="H1745">
            <v>14184</v>
          </cell>
        </row>
        <row r="1746">
          <cell r="D1746" t="str">
            <v>19th</v>
          </cell>
          <cell r="H1746">
            <v>45468</v>
          </cell>
        </row>
        <row r="1747">
          <cell r="D1747" t="str">
            <v>19th</v>
          </cell>
          <cell r="H1747">
            <v>79158</v>
          </cell>
        </row>
        <row r="1748">
          <cell r="D1748" t="str">
            <v>19th</v>
          </cell>
          <cell r="H1748">
            <v>14194</v>
          </cell>
        </row>
        <row r="1749">
          <cell r="D1749" t="str">
            <v>19th</v>
          </cell>
          <cell r="H1749">
            <v>71837</v>
          </cell>
        </row>
        <row r="1750">
          <cell r="D1750" t="str">
            <v>19th</v>
          </cell>
          <cell r="H1750">
            <v>41913</v>
          </cell>
        </row>
        <row r="1751">
          <cell r="D1751" t="str">
            <v>19th</v>
          </cell>
          <cell r="H1751">
            <v>87169</v>
          </cell>
        </row>
        <row r="1752">
          <cell r="D1752" t="str">
            <v>19th</v>
          </cell>
          <cell r="H1752">
            <v>19389</v>
          </cell>
        </row>
        <row r="1753">
          <cell r="D1753" t="str">
            <v>19th</v>
          </cell>
          <cell r="H1753">
            <v>69465</v>
          </cell>
        </row>
        <row r="1754">
          <cell r="D1754" t="str">
            <v>19th</v>
          </cell>
          <cell r="H1754">
            <v>40865</v>
          </cell>
        </row>
        <row r="1755">
          <cell r="D1755" t="str">
            <v>19th</v>
          </cell>
          <cell r="H1755">
            <v>75604</v>
          </cell>
        </row>
        <row r="1756">
          <cell r="D1756" t="str">
            <v>19th</v>
          </cell>
          <cell r="H1756">
            <v>7610</v>
          </cell>
        </row>
        <row r="1757">
          <cell r="D1757" t="str">
            <v>19th</v>
          </cell>
          <cell r="H1757">
            <v>77166</v>
          </cell>
        </row>
        <row r="1758">
          <cell r="D1758" t="str">
            <v>19th</v>
          </cell>
          <cell r="H1758">
            <v>39242</v>
          </cell>
        </row>
        <row r="1759">
          <cell r="D1759" t="str">
            <v>19th</v>
          </cell>
          <cell r="H1759">
            <v>6662</v>
          </cell>
        </row>
        <row r="1760">
          <cell r="D1760" t="str">
            <v>19th</v>
          </cell>
          <cell r="H1760">
            <v>24657</v>
          </cell>
        </row>
        <row r="1761">
          <cell r="D1761" t="str">
            <v>19th</v>
          </cell>
          <cell r="H1761">
            <v>44728</v>
          </cell>
        </row>
        <row r="1762">
          <cell r="D1762" t="str">
            <v>19th</v>
          </cell>
          <cell r="H1762">
            <v>60824</v>
          </cell>
        </row>
        <row r="1763">
          <cell r="D1763" t="str">
            <v>19th</v>
          </cell>
          <cell r="H1763">
            <v>430703</v>
          </cell>
        </row>
        <row r="1764">
          <cell r="D1764" t="str">
            <v>19th</v>
          </cell>
          <cell r="H1764">
            <v>91243</v>
          </cell>
        </row>
        <row r="1765">
          <cell r="D1765" t="str">
            <v>19th</v>
          </cell>
          <cell r="H1765">
            <v>53283</v>
          </cell>
        </row>
        <row r="1766">
          <cell r="D1766" t="str">
            <v>19th</v>
          </cell>
          <cell r="H1766">
            <v>28860</v>
          </cell>
        </row>
        <row r="1767">
          <cell r="D1767" t="str">
            <v>19th</v>
          </cell>
          <cell r="H1767">
            <v>61854</v>
          </cell>
        </row>
        <row r="1768">
          <cell r="D1768" t="str">
            <v>19th</v>
          </cell>
          <cell r="H1768">
            <v>59896</v>
          </cell>
        </row>
        <row r="1769">
          <cell r="D1769" t="str">
            <v>19th</v>
          </cell>
          <cell r="H1769">
            <v>172763</v>
          </cell>
        </row>
        <row r="1770">
          <cell r="D1770" t="str">
            <v>19th</v>
          </cell>
          <cell r="H1770">
            <v>266441</v>
          </cell>
        </row>
        <row r="1771">
          <cell r="D1771" t="str">
            <v>19th</v>
          </cell>
          <cell r="H1771">
            <v>73815</v>
          </cell>
        </row>
        <row r="1772">
          <cell r="D1772" t="str">
            <v>19th</v>
          </cell>
          <cell r="H1772">
            <v>124174</v>
          </cell>
        </row>
        <row r="1773">
          <cell r="D1773" t="str">
            <v>19th</v>
          </cell>
          <cell r="H1773">
            <v>118390</v>
          </cell>
        </row>
        <row r="1774">
          <cell r="D1774" t="str">
            <v>19th</v>
          </cell>
          <cell r="H1774">
            <v>77809</v>
          </cell>
        </row>
        <row r="1775">
          <cell r="D1775" t="str">
            <v>19th</v>
          </cell>
          <cell r="H1775">
            <v>80009</v>
          </cell>
        </row>
        <row r="1776">
          <cell r="D1776" t="str">
            <v>19th</v>
          </cell>
          <cell r="H1776">
            <v>136418</v>
          </cell>
        </row>
        <row r="1777">
          <cell r="D1777" t="str">
            <v>19th</v>
          </cell>
          <cell r="H1777">
            <v>13829</v>
          </cell>
        </row>
        <row r="1778">
          <cell r="D1778" t="str">
            <v>19th</v>
          </cell>
          <cell r="H1778">
            <v>34581</v>
          </cell>
        </row>
        <row r="1779">
          <cell r="D1779" t="str">
            <v>19th</v>
          </cell>
          <cell r="H1779">
            <v>2619</v>
          </cell>
        </row>
        <row r="1780">
          <cell r="D1780" t="str">
            <v>19th</v>
          </cell>
          <cell r="H1780">
            <v>96099</v>
          </cell>
        </row>
        <row r="1781">
          <cell r="D1781" t="str">
            <v>19th</v>
          </cell>
          <cell r="H1781">
            <v>100138</v>
          </cell>
        </row>
        <row r="1782">
          <cell r="D1782" t="str">
            <v>19th</v>
          </cell>
          <cell r="H1782">
            <v>79535</v>
          </cell>
        </row>
        <row r="1783">
          <cell r="D1783" t="str">
            <v>19th</v>
          </cell>
          <cell r="H1783">
            <v>103058</v>
          </cell>
        </row>
        <row r="1784">
          <cell r="D1784" t="str">
            <v>19th</v>
          </cell>
          <cell r="H1784">
            <v>18989</v>
          </cell>
        </row>
        <row r="1785">
          <cell r="D1785" t="str">
            <v>19th</v>
          </cell>
          <cell r="H1785">
            <v>84736</v>
          </cell>
        </row>
        <row r="1786">
          <cell r="D1786" t="str">
            <v>19th</v>
          </cell>
          <cell r="H1786">
            <v>154835</v>
          </cell>
        </row>
        <row r="1787">
          <cell r="D1787" t="str">
            <v>19th</v>
          </cell>
          <cell r="H1787">
            <v>1758</v>
          </cell>
        </row>
        <row r="1788">
          <cell r="D1788" t="str">
            <v>19th</v>
          </cell>
          <cell r="H1788">
            <v>21958</v>
          </cell>
        </row>
        <row r="1789">
          <cell r="D1789" t="str">
            <v>19th</v>
          </cell>
          <cell r="H1789">
            <v>31260</v>
          </cell>
        </row>
        <row r="1790">
          <cell r="D1790" t="str">
            <v>19th</v>
          </cell>
          <cell r="H1790">
            <v>22174</v>
          </cell>
        </row>
        <row r="1791">
          <cell r="D1791" t="str">
            <v>19th</v>
          </cell>
          <cell r="H1791">
            <v>35705</v>
          </cell>
        </row>
        <row r="1792">
          <cell r="D1792" t="str">
            <v>19th</v>
          </cell>
          <cell r="H1792">
            <v>167737</v>
          </cell>
        </row>
        <row r="1793">
          <cell r="D1793" t="str">
            <v>19th</v>
          </cell>
          <cell r="H1793">
            <v>202140</v>
          </cell>
        </row>
        <row r="1794">
          <cell r="D1794" t="str">
            <v>19th</v>
          </cell>
          <cell r="H1794">
            <v>178641</v>
          </cell>
        </row>
        <row r="1795">
          <cell r="D1795" t="str">
            <v>19th</v>
          </cell>
          <cell r="H1795">
            <v>30284</v>
          </cell>
        </row>
        <row r="1796">
          <cell r="D1796" t="str">
            <v>19th</v>
          </cell>
          <cell r="H1796">
            <v>37274</v>
          </cell>
        </row>
        <row r="1797">
          <cell r="D1797" t="str">
            <v>19th</v>
          </cell>
          <cell r="H1797">
            <v>148155</v>
          </cell>
        </row>
        <row r="1798">
          <cell r="D1798" t="str">
            <v>19th</v>
          </cell>
          <cell r="H1798">
            <v>48798</v>
          </cell>
        </row>
        <row r="1799">
          <cell r="D1799" t="str">
            <v>19th</v>
          </cell>
          <cell r="H1799">
            <v>5232</v>
          </cell>
        </row>
        <row r="1800">
          <cell r="D1800" t="str">
            <v>19th</v>
          </cell>
          <cell r="H1800">
            <v>18556</v>
          </cell>
        </row>
        <row r="1801">
          <cell r="D1801" t="str">
            <v>19th</v>
          </cell>
          <cell r="H1801">
            <v>119715</v>
          </cell>
        </row>
        <row r="1802">
          <cell r="D1802" t="str">
            <v>19th</v>
          </cell>
          <cell r="H1802">
            <v>119715</v>
          </cell>
        </row>
        <row r="1803">
          <cell r="D1803" t="str">
            <v>19th</v>
          </cell>
          <cell r="H1803">
            <v>119715</v>
          </cell>
        </row>
        <row r="1804">
          <cell r="D1804" t="str">
            <v>19th</v>
          </cell>
          <cell r="H1804">
            <v>104568</v>
          </cell>
        </row>
        <row r="1805">
          <cell r="D1805" t="str">
            <v>19th</v>
          </cell>
          <cell r="H1805">
            <v>71629</v>
          </cell>
        </row>
        <row r="1806">
          <cell r="D1806" t="str">
            <v>19th</v>
          </cell>
          <cell r="H1806">
            <v>122259</v>
          </cell>
        </row>
        <row r="1807">
          <cell r="D1807" t="str">
            <v>19th</v>
          </cell>
          <cell r="H1807">
            <v>20550</v>
          </cell>
        </row>
        <row r="1808">
          <cell r="D1808" t="str">
            <v>19th</v>
          </cell>
          <cell r="H1808">
            <v>57536</v>
          </cell>
        </row>
        <row r="1809">
          <cell r="D1809" t="str">
            <v>19th</v>
          </cell>
          <cell r="H1809">
            <v>29763</v>
          </cell>
        </row>
        <row r="1810">
          <cell r="D1810" t="str">
            <v>19th</v>
          </cell>
          <cell r="H1810">
            <v>24483</v>
          </cell>
        </row>
        <row r="1811">
          <cell r="D1811" t="str">
            <v>19th</v>
          </cell>
          <cell r="H1811">
            <v>3668</v>
          </cell>
        </row>
        <row r="1812">
          <cell r="D1812" t="str">
            <v>19th</v>
          </cell>
          <cell r="H1812">
            <v>37489</v>
          </cell>
        </row>
        <row r="1813">
          <cell r="D1813" t="str">
            <v>19th</v>
          </cell>
          <cell r="H1813">
            <v>84610</v>
          </cell>
        </row>
        <row r="1814">
          <cell r="D1814" t="str">
            <v>19th</v>
          </cell>
          <cell r="H1814">
            <v>40180</v>
          </cell>
        </row>
        <row r="1815">
          <cell r="D1815" t="str">
            <v>19th</v>
          </cell>
          <cell r="H1815">
            <v>35542</v>
          </cell>
        </row>
        <row r="1816">
          <cell r="D1816" t="str">
            <v>19th</v>
          </cell>
          <cell r="H1816">
            <v>21689</v>
          </cell>
        </row>
        <row r="1817">
          <cell r="D1817" t="str">
            <v>19th</v>
          </cell>
          <cell r="H1817">
            <v>2230</v>
          </cell>
        </row>
        <row r="1818">
          <cell r="D1818" t="str">
            <v>19th</v>
          </cell>
          <cell r="H1818">
            <v>20597</v>
          </cell>
        </row>
        <row r="1819">
          <cell r="D1819" t="str">
            <v>19th</v>
          </cell>
          <cell r="H1819">
            <v>124595</v>
          </cell>
        </row>
        <row r="1820">
          <cell r="D1820" t="str">
            <v>19th</v>
          </cell>
          <cell r="H1820">
            <v>13348</v>
          </cell>
        </row>
        <row r="1821">
          <cell r="D1821" t="str">
            <v>19th</v>
          </cell>
          <cell r="H1821">
            <v>50174</v>
          </cell>
        </row>
        <row r="1822">
          <cell r="D1822" t="str">
            <v>19th</v>
          </cell>
          <cell r="H1822">
            <v>53120</v>
          </cell>
        </row>
        <row r="1823">
          <cell r="D1823" t="str">
            <v>19th</v>
          </cell>
          <cell r="H1823">
            <v>99497</v>
          </cell>
        </row>
        <row r="1824">
          <cell r="D1824" t="str">
            <v>19th</v>
          </cell>
          <cell r="H1824">
            <v>19956</v>
          </cell>
        </row>
        <row r="1825">
          <cell r="D1825" t="str">
            <v>19th</v>
          </cell>
          <cell r="H1825">
            <v>16164</v>
          </cell>
        </row>
        <row r="1826">
          <cell r="D1826" t="str">
            <v>19th</v>
          </cell>
          <cell r="H1826">
            <v>14060</v>
          </cell>
        </row>
        <row r="1827">
          <cell r="D1827" t="str">
            <v>19th</v>
          </cell>
          <cell r="H1827">
            <v>75322</v>
          </cell>
        </row>
        <row r="1828">
          <cell r="D1828" t="str">
            <v>19th</v>
          </cell>
          <cell r="H1828">
            <v>34378</v>
          </cell>
        </row>
        <row r="1829">
          <cell r="D1829" t="str">
            <v>19th</v>
          </cell>
          <cell r="H1829">
            <v>8177</v>
          </cell>
        </row>
        <row r="1830">
          <cell r="D1830" t="str">
            <v>19th</v>
          </cell>
          <cell r="H1830">
            <v>341281</v>
          </cell>
        </row>
        <row r="1831">
          <cell r="D1831" t="str">
            <v>19th</v>
          </cell>
          <cell r="H1831">
            <v>57556</v>
          </cell>
        </row>
        <row r="1832">
          <cell r="D1832" t="str">
            <v>19th</v>
          </cell>
          <cell r="H1832">
            <v>42973</v>
          </cell>
        </row>
        <row r="1833">
          <cell r="D1833" t="str">
            <v>19th</v>
          </cell>
          <cell r="H1833">
            <v>12614</v>
          </cell>
        </row>
        <row r="1834">
          <cell r="D1834" t="str">
            <v>19th</v>
          </cell>
          <cell r="H1834">
            <v>97332</v>
          </cell>
        </row>
        <row r="1835">
          <cell r="D1835" t="str">
            <v>19th</v>
          </cell>
          <cell r="H1835">
            <v>23063</v>
          </cell>
        </row>
        <row r="1836">
          <cell r="D1836" t="str">
            <v>19th</v>
          </cell>
          <cell r="H1836">
            <v>8473</v>
          </cell>
        </row>
        <row r="1837">
          <cell r="D1837" t="str">
            <v>19th</v>
          </cell>
          <cell r="H1837">
            <v>44416</v>
          </cell>
        </row>
        <row r="1838">
          <cell r="D1838" t="str">
            <v>19th</v>
          </cell>
          <cell r="H1838">
            <v>65898</v>
          </cell>
        </row>
        <row r="1839">
          <cell r="D1839" t="str">
            <v>19th</v>
          </cell>
          <cell r="H1839">
            <v>44827</v>
          </cell>
        </row>
        <row r="1840">
          <cell r="D1840" t="str">
            <v>19th</v>
          </cell>
          <cell r="H1840">
            <v>9263</v>
          </cell>
        </row>
        <row r="1841">
          <cell r="D1841" t="str">
            <v>19th</v>
          </cell>
          <cell r="H1841">
            <v>10377</v>
          </cell>
        </row>
        <row r="1842">
          <cell r="D1842" t="str">
            <v>19th</v>
          </cell>
          <cell r="H1842">
            <v>49526</v>
          </cell>
        </row>
        <row r="1843">
          <cell r="D1843" t="str">
            <v>19th</v>
          </cell>
          <cell r="H1843">
            <v>30128</v>
          </cell>
        </row>
        <row r="1844">
          <cell r="D1844" t="str">
            <v>19th</v>
          </cell>
          <cell r="H1844">
            <v>3661</v>
          </cell>
        </row>
        <row r="1845">
          <cell r="D1845" t="str">
            <v>19th</v>
          </cell>
          <cell r="H1845">
            <v>11873</v>
          </cell>
        </row>
        <row r="1846">
          <cell r="D1846" t="str">
            <v>19th</v>
          </cell>
          <cell r="H1846">
            <v>1339</v>
          </cell>
        </row>
        <row r="1847">
          <cell r="D1847" t="str">
            <v>19th</v>
          </cell>
          <cell r="H1847">
            <v>132076</v>
          </cell>
        </row>
        <row r="1848">
          <cell r="D1848" t="str">
            <v>19th</v>
          </cell>
          <cell r="H1848">
            <v>100663</v>
          </cell>
        </row>
        <row r="1849">
          <cell r="D1849" t="str">
            <v>19th</v>
          </cell>
          <cell r="H1849">
            <v>49419</v>
          </cell>
        </row>
        <row r="1850">
          <cell r="D1850" t="str">
            <v>19th</v>
          </cell>
          <cell r="H1850">
            <v>35384</v>
          </cell>
        </row>
        <row r="1851">
          <cell r="D1851" t="str">
            <v>19th</v>
          </cell>
          <cell r="H1851">
            <v>100091</v>
          </cell>
        </row>
        <row r="1852">
          <cell r="D1852" t="str">
            <v>19th</v>
          </cell>
          <cell r="H1852">
            <v>95727</v>
          </cell>
        </row>
        <row r="1853">
          <cell r="D1853" t="str">
            <v>19th</v>
          </cell>
          <cell r="H1853">
            <v>10429</v>
          </cell>
        </row>
        <row r="1854">
          <cell r="D1854" t="str">
            <v>19th</v>
          </cell>
          <cell r="H1854">
            <v>12039</v>
          </cell>
        </row>
        <row r="1855">
          <cell r="D1855" t="str">
            <v>19th</v>
          </cell>
          <cell r="H1855">
            <v>121053</v>
          </cell>
        </row>
        <row r="1856">
          <cell r="D1856" t="str">
            <v>19th</v>
          </cell>
          <cell r="H1856">
            <v>36001</v>
          </cell>
        </row>
        <row r="1857">
          <cell r="D1857" t="str">
            <v>19th</v>
          </cell>
          <cell r="H1857">
            <v>34353</v>
          </cell>
        </row>
        <row r="1858">
          <cell r="D1858" t="str">
            <v>19th</v>
          </cell>
          <cell r="H1858">
            <v>22809</v>
          </cell>
        </row>
        <row r="1859">
          <cell r="D1859" t="str">
            <v>19th</v>
          </cell>
          <cell r="H1859">
            <v>2424</v>
          </cell>
        </row>
        <row r="1860">
          <cell r="D1860" t="str">
            <v>19th</v>
          </cell>
          <cell r="H1860">
            <v>55577</v>
          </cell>
        </row>
        <row r="1861">
          <cell r="D1861" t="str">
            <v>19th</v>
          </cell>
          <cell r="H1861">
            <v>146843</v>
          </cell>
        </row>
        <row r="1862">
          <cell r="D1862" t="str">
            <v>19th</v>
          </cell>
          <cell r="H1862">
            <v>173586</v>
          </cell>
        </row>
        <row r="1863">
          <cell r="D1863" t="str">
            <v>19th</v>
          </cell>
          <cell r="H1863">
            <v>17788</v>
          </cell>
        </row>
        <row r="1864">
          <cell r="D1864" t="str">
            <v>19th</v>
          </cell>
          <cell r="H1864">
            <v>3424</v>
          </cell>
        </row>
        <row r="1865">
          <cell r="D1865" t="str">
            <v>19th</v>
          </cell>
          <cell r="H1865">
            <v>43333</v>
          </cell>
        </row>
        <row r="1866">
          <cell r="D1866" t="str">
            <v>19th</v>
          </cell>
          <cell r="H1866">
            <v>7369</v>
          </cell>
        </row>
        <row r="1867">
          <cell r="D1867" t="str">
            <v>19th</v>
          </cell>
          <cell r="H1867">
            <v>12817</v>
          </cell>
        </row>
        <row r="1868">
          <cell r="D1868" t="str">
            <v>19th</v>
          </cell>
          <cell r="H1868">
            <v>46007</v>
          </cell>
        </row>
        <row r="1869">
          <cell r="D1869" t="str">
            <v>19th</v>
          </cell>
          <cell r="H1869">
            <v>40781</v>
          </cell>
        </row>
        <row r="1870">
          <cell r="D1870" t="str">
            <v>19th</v>
          </cell>
          <cell r="H1870">
            <v>5876</v>
          </cell>
        </row>
        <row r="1871">
          <cell r="D1871" t="str">
            <v>19th</v>
          </cell>
          <cell r="H1871">
            <v>11518</v>
          </cell>
        </row>
        <row r="1872">
          <cell r="D1872" t="str">
            <v>19th</v>
          </cell>
          <cell r="H1872">
            <v>2159</v>
          </cell>
        </row>
        <row r="1873">
          <cell r="D1873" t="str">
            <v>19th</v>
          </cell>
          <cell r="H1873">
            <v>3387</v>
          </cell>
        </row>
        <row r="1874">
          <cell r="D1874" t="str">
            <v>19th</v>
          </cell>
          <cell r="H1874">
            <v>3389</v>
          </cell>
        </row>
        <row r="1875">
          <cell r="D1875" t="str">
            <v>19th</v>
          </cell>
          <cell r="H1875">
            <v>12852</v>
          </cell>
        </row>
        <row r="1876">
          <cell r="D1876" t="str">
            <v>19th</v>
          </cell>
          <cell r="H1876">
            <v>7296</v>
          </cell>
        </row>
        <row r="1877">
          <cell r="D1877" t="str">
            <v>19th</v>
          </cell>
          <cell r="H1877">
            <v>11609</v>
          </cell>
        </row>
        <row r="1878">
          <cell r="D1878" t="str">
            <v>19th</v>
          </cell>
          <cell r="H1878">
            <v>4199</v>
          </cell>
        </row>
        <row r="1879">
          <cell r="D1879" t="str">
            <v>19th</v>
          </cell>
          <cell r="H1879">
            <v>4039</v>
          </cell>
        </row>
        <row r="1880">
          <cell r="D1880" t="str">
            <v>19th</v>
          </cell>
          <cell r="H1880">
            <v>105097</v>
          </cell>
        </row>
        <row r="1881">
          <cell r="D1881" t="str">
            <v>20th</v>
          </cell>
          <cell r="H1881">
            <v>4245</v>
          </cell>
        </row>
        <row r="1882">
          <cell r="D1882" t="str">
            <v>20th</v>
          </cell>
          <cell r="H1882">
            <v>41306</v>
          </cell>
        </row>
        <row r="1883">
          <cell r="D1883" t="str">
            <v>20th</v>
          </cell>
          <cell r="H1883">
            <v>164582</v>
          </cell>
        </row>
        <row r="1884">
          <cell r="D1884" t="str">
            <v>20th</v>
          </cell>
          <cell r="H1884">
            <v>78091</v>
          </cell>
        </row>
        <row r="1885">
          <cell r="D1885" t="str">
            <v>20th</v>
          </cell>
          <cell r="H1885">
            <v>18970</v>
          </cell>
        </row>
        <row r="1886">
          <cell r="D1886" t="str">
            <v>20th</v>
          </cell>
          <cell r="H1886">
            <v>4347</v>
          </cell>
        </row>
        <row r="1887">
          <cell r="D1887" t="str">
            <v>20th</v>
          </cell>
          <cell r="H1887">
            <v>91274</v>
          </cell>
        </row>
        <row r="1888">
          <cell r="D1888" t="str">
            <v>20th</v>
          </cell>
          <cell r="H1888">
            <v>116998</v>
          </cell>
        </row>
        <row r="1889">
          <cell r="D1889" t="str">
            <v>20th</v>
          </cell>
          <cell r="H1889">
            <v>14372</v>
          </cell>
        </row>
        <row r="1890">
          <cell r="D1890" t="str">
            <v>20th</v>
          </cell>
          <cell r="H1890">
            <v>52970</v>
          </cell>
        </row>
        <row r="1891">
          <cell r="D1891" t="str">
            <v>20th</v>
          </cell>
          <cell r="H1891">
            <v>18781</v>
          </cell>
        </row>
        <row r="1892">
          <cell r="D1892" t="str">
            <v>20th</v>
          </cell>
          <cell r="H1892">
            <v>5601</v>
          </cell>
        </row>
        <row r="1893">
          <cell r="D1893" t="str">
            <v>20th</v>
          </cell>
          <cell r="H1893">
            <v>3381</v>
          </cell>
        </row>
        <row r="1894">
          <cell r="D1894" t="str">
            <v>20th</v>
          </cell>
          <cell r="H1894">
            <v>113529</v>
          </cell>
        </row>
        <row r="1895">
          <cell r="D1895" t="str">
            <v>20th</v>
          </cell>
          <cell r="H1895">
            <v>26451</v>
          </cell>
        </row>
        <row r="1896">
          <cell r="D1896" t="str">
            <v>20th</v>
          </cell>
          <cell r="H1896">
            <v>20469</v>
          </cell>
        </row>
        <row r="1897">
          <cell r="D1897" t="str">
            <v>20th</v>
          </cell>
          <cell r="H1897">
            <v>39606</v>
          </cell>
        </row>
        <row r="1898">
          <cell r="D1898" t="str">
            <v>20th</v>
          </cell>
          <cell r="H1898">
            <v>63745</v>
          </cell>
        </row>
        <row r="1899">
          <cell r="D1899" t="str">
            <v>20th</v>
          </cell>
          <cell r="H1899">
            <v>59547</v>
          </cell>
        </row>
        <row r="1900">
          <cell r="D1900" t="str">
            <v>20th</v>
          </cell>
          <cell r="H1900">
            <v>6718</v>
          </cell>
        </row>
        <row r="1901">
          <cell r="D1901" t="str">
            <v>20th</v>
          </cell>
          <cell r="H1901">
            <v>13077</v>
          </cell>
        </row>
        <row r="1902">
          <cell r="D1902" t="str">
            <v>20th</v>
          </cell>
          <cell r="H1902">
            <v>62914</v>
          </cell>
        </row>
        <row r="1903">
          <cell r="D1903" t="str">
            <v>20th</v>
          </cell>
          <cell r="H1903">
            <v>164633</v>
          </cell>
        </row>
        <row r="1904">
          <cell r="D1904" t="str">
            <v>20th</v>
          </cell>
          <cell r="H1904">
            <v>5750</v>
          </cell>
        </row>
        <row r="1905">
          <cell r="D1905" t="str">
            <v>20th</v>
          </cell>
          <cell r="H1905">
            <v>52628</v>
          </cell>
        </row>
        <row r="1906">
          <cell r="D1906" t="str">
            <v>20th</v>
          </cell>
          <cell r="H1906">
            <v>48393</v>
          </cell>
        </row>
        <row r="1907">
          <cell r="D1907" t="str">
            <v>20th</v>
          </cell>
          <cell r="H1907">
            <v>10780</v>
          </cell>
        </row>
        <row r="1908">
          <cell r="D1908" t="str">
            <v>20th</v>
          </cell>
          <cell r="H1908">
            <v>61753</v>
          </cell>
        </row>
        <row r="1909">
          <cell r="D1909" t="str">
            <v>20th</v>
          </cell>
          <cell r="H1909">
            <v>51485</v>
          </cell>
        </row>
        <row r="1910">
          <cell r="D1910" t="str">
            <v>20th</v>
          </cell>
          <cell r="H1910">
            <v>41300</v>
          </cell>
        </row>
        <row r="1911">
          <cell r="D1911" t="str">
            <v>20th</v>
          </cell>
          <cell r="H1911">
            <v>3889</v>
          </cell>
        </row>
        <row r="1912">
          <cell r="D1912" t="str">
            <v>20th</v>
          </cell>
          <cell r="H1912">
            <v>93591</v>
          </cell>
        </row>
        <row r="1913">
          <cell r="D1913" t="str">
            <v>20th</v>
          </cell>
          <cell r="H1913">
            <v>105540</v>
          </cell>
        </row>
        <row r="1914">
          <cell r="D1914" t="str">
            <v>20th</v>
          </cell>
          <cell r="H1914">
            <v>22447</v>
          </cell>
        </row>
        <row r="1915">
          <cell r="D1915" t="str">
            <v>20th</v>
          </cell>
          <cell r="H1915">
            <v>124894</v>
          </cell>
        </row>
        <row r="1916">
          <cell r="D1916" t="str">
            <v>20th</v>
          </cell>
          <cell r="H1916">
            <v>103975</v>
          </cell>
        </row>
        <row r="1917">
          <cell r="D1917" t="str">
            <v>20th</v>
          </cell>
          <cell r="H1917">
            <v>113441</v>
          </cell>
        </row>
        <row r="1918">
          <cell r="D1918" t="str">
            <v>20th</v>
          </cell>
          <cell r="H1918">
            <v>3150</v>
          </cell>
        </row>
        <row r="1919">
          <cell r="D1919" t="str">
            <v>20th</v>
          </cell>
          <cell r="H1919">
            <v>60955</v>
          </cell>
        </row>
        <row r="1920">
          <cell r="D1920" t="str">
            <v>20th</v>
          </cell>
          <cell r="H1920">
            <v>33343</v>
          </cell>
        </row>
        <row r="1921">
          <cell r="D1921" t="str">
            <v>20th</v>
          </cell>
          <cell r="H1921">
            <v>83833</v>
          </cell>
        </row>
        <row r="1922">
          <cell r="D1922" t="str">
            <v>20th</v>
          </cell>
          <cell r="H1922">
            <v>3142</v>
          </cell>
        </row>
        <row r="1923">
          <cell r="D1923" t="str">
            <v>20th</v>
          </cell>
          <cell r="H1923">
            <v>15664</v>
          </cell>
        </row>
        <row r="1924">
          <cell r="D1924" t="str">
            <v>20th</v>
          </cell>
          <cell r="H1924">
            <v>71998</v>
          </cell>
        </row>
        <row r="1925">
          <cell r="D1925" t="str">
            <v>20th</v>
          </cell>
          <cell r="H1925">
            <v>18613</v>
          </cell>
        </row>
        <row r="1926">
          <cell r="D1926" t="str">
            <v>20th</v>
          </cell>
          <cell r="H1926">
            <v>301388</v>
          </cell>
        </row>
        <row r="1927">
          <cell r="D1927" t="str">
            <v>20th</v>
          </cell>
          <cell r="H1927">
            <v>41059</v>
          </cell>
        </row>
        <row r="1928">
          <cell r="D1928" t="str">
            <v>20th</v>
          </cell>
          <cell r="H1928">
            <v>41401</v>
          </cell>
        </row>
        <row r="1929">
          <cell r="D1929" t="str">
            <v>20th</v>
          </cell>
          <cell r="H1929">
            <v>17756</v>
          </cell>
        </row>
        <row r="1930">
          <cell r="D1930" t="str">
            <v>20th</v>
          </cell>
          <cell r="H1930">
            <v>11158</v>
          </cell>
        </row>
        <row r="1931">
          <cell r="D1931" t="str">
            <v>20th</v>
          </cell>
          <cell r="H1931">
            <v>79245</v>
          </cell>
        </row>
        <row r="1932">
          <cell r="D1932" t="str">
            <v>20th</v>
          </cell>
          <cell r="H1932">
            <v>78976</v>
          </cell>
        </row>
        <row r="1933">
          <cell r="D1933" t="str">
            <v>20th</v>
          </cell>
          <cell r="H1933">
            <v>38861</v>
          </cell>
        </row>
        <row r="1934">
          <cell r="D1934" t="str">
            <v>20th</v>
          </cell>
          <cell r="H1934">
            <v>15592</v>
          </cell>
        </row>
        <row r="1935">
          <cell r="D1935" t="str">
            <v>20th</v>
          </cell>
          <cell r="H1935">
            <v>17032</v>
          </cell>
        </row>
        <row r="1936">
          <cell r="D1936" t="str">
            <v>20th</v>
          </cell>
          <cell r="H1936">
            <v>59971</v>
          </cell>
        </row>
        <row r="1937">
          <cell r="D1937" t="str">
            <v>20th</v>
          </cell>
          <cell r="H1937">
            <v>54398</v>
          </cell>
        </row>
        <row r="1938">
          <cell r="D1938" t="str">
            <v>20th</v>
          </cell>
          <cell r="H1938">
            <v>53888</v>
          </cell>
        </row>
        <row r="1939">
          <cell r="D1939" t="str">
            <v>20th</v>
          </cell>
          <cell r="H1939">
            <v>51446</v>
          </cell>
        </row>
        <row r="1940">
          <cell r="D1940" t="str">
            <v>20th</v>
          </cell>
          <cell r="H1940">
            <v>7650</v>
          </cell>
        </row>
        <row r="1941">
          <cell r="D1941" t="str">
            <v>20th</v>
          </cell>
          <cell r="H1941">
            <v>25444</v>
          </cell>
        </row>
        <row r="1942">
          <cell r="D1942" t="str">
            <v>20th</v>
          </cell>
          <cell r="H1942">
            <v>6156</v>
          </cell>
        </row>
        <row r="1943">
          <cell r="D1943" t="str">
            <v>20th</v>
          </cell>
          <cell r="H1943">
            <v>46821</v>
          </cell>
        </row>
        <row r="1944">
          <cell r="D1944" t="str">
            <v>20th</v>
          </cell>
          <cell r="H1944">
            <v>25437</v>
          </cell>
        </row>
        <row r="1945">
          <cell r="D1945" t="str">
            <v>20th</v>
          </cell>
          <cell r="H1945">
            <v>12756</v>
          </cell>
        </row>
        <row r="1946">
          <cell r="D1946" t="str">
            <v>20th</v>
          </cell>
          <cell r="H1946">
            <v>62566</v>
          </cell>
        </row>
        <row r="1947">
          <cell r="D1947" t="str">
            <v>20th</v>
          </cell>
          <cell r="H1947">
            <v>88387</v>
          </cell>
        </row>
        <row r="1948">
          <cell r="D1948" t="str">
            <v>20th</v>
          </cell>
          <cell r="H1948">
            <v>130446</v>
          </cell>
        </row>
        <row r="1949">
          <cell r="D1949" t="str">
            <v>20th</v>
          </cell>
          <cell r="H1949">
            <v>11083</v>
          </cell>
        </row>
        <row r="1950">
          <cell r="D1950" t="str">
            <v>20th</v>
          </cell>
          <cell r="H1950">
            <v>155656</v>
          </cell>
        </row>
        <row r="1951">
          <cell r="D1951" t="str">
            <v>20th</v>
          </cell>
          <cell r="H1951">
            <v>35992</v>
          </cell>
        </row>
        <row r="1952">
          <cell r="D1952" t="str">
            <v>20th</v>
          </cell>
          <cell r="H1952">
            <v>37091</v>
          </cell>
        </row>
        <row r="1953">
          <cell r="D1953" t="str">
            <v>20th</v>
          </cell>
          <cell r="H1953">
            <v>57018</v>
          </cell>
        </row>
        <row r="1954">
          <cell r="D1954" t="str">
            <v>20th</v>
          </cell>
          <cell r="H1954">
            <v>53013</v>
          </cell>
        </row>
        <row r="1955">
          <cell r="D1955" t="str">
            <v>20th</v>
          </cell>
          <cell r="H1955">
            <v>44918</v>
          </cell>
        </row>
        <row r="1956">
          <cell r="D1956" t="str">
            <v>20th</v>
          </cell>
          <cell r="H1956">
            <v>5648</v>
          </cell>
        </row>
        <row r="1957">
          <cell r="D1957" t="str">
            <v>20th</v>
          </cell>
          <cell r="H1957">
            <v>29332</v>
          </cell>
        </row>
        <row r="1958">
          <cell r="D1958" t="str">
            <v>20th</v>
          </cell>
          <cell r="H1958">
            <v>89251</v>
          </cell>
        </row>
        <row r="1959">
          <cell r="D1959" t="str">
            <v>20th</v>
          </cell>
          <cell r="H1959">
            <v>78098</v>
          </cell>
        </row>
        <row r="1960">
          <cell r="D1960" t="str">
            <v>20th</v>
          </cell>
          <cell r="H1960">
            <v>97280</v>
          </cell>
        </row>
        <row r="1961">
          <cell r="D1961" t="str">
            <v>20th</v>
          </cell>
          <cell r="H1961">
            <v>69874</v>
          </cell>
        </row>
        <row r="1962">
          <cell r="D1962" t="str">
            <v>20th</v>
          </cell>
          <cell r="H1962">
            <v>90735</v>
          </cell>
        </row>
        <row r="1963">
          <cell r="D1963" t="str">
            <v>20th</v>
          </cell>
          <cell r="H1963">
            <v>56823</v>
          </cell>
        </row>
        <row r="1964">
          <cell r="D1964" t="str">
            <v>20th</v>
          </cell>
          <cell r="H1964">
            <v>84756</v>
          </cell>
        </row>
        <row r="1965">
          <cell r="D1965" t="str">
            <v>20th</v>
          </cell>
          <cell r="H1965">
            <v>101765</v>
          </cell>
        </row>
        <row r="1966">
          <cell r="D1966" t="str">
            <v>20th</v>
          </cell>
          <cell r="H1966">
            <v>46818</v>
          </cell>
        </row>
        <row r="1967">
          <cell r="D1967" t="str">
            <v>20th</v>
          </cell>
          <cell r="H1967">
            <v>49451</v>
          </cell>
        </row>
        <row r="1968">
          <cell r="D1968" t="str">
            <v>20th</v>
          </cell>
          <cell r="H1968">
            <v>37629</v>
          </cell>
        </row>
        <row r="1969">
          <cell r="D1969" t="str">
            <v>20th</v>
          </cell>
          <cell r="H1969">
            <v>69454</v>
          </cell>
        </row>
        <row r="1970">
          <cell r="D1970" t="str">
            <v>20th</v>
          </cell>
          <cell r="H1970">
            <v>28971</v>
          </cell>
        </row>
        <row r="1971">
          <cell r="D1971" t="str">
            <v>20th</v>
          </cell>
          <cell r="H1971">
            <v>111160</v>
          </cell>
        </row>
        <row r="1972">
          <cell r="D1972" t="str">
            <v>20th</v>
          </cell>
          <cell r="H1972">
            <v>62936</v>
          </cell>
        </row>
        <row r="1973">
          <cell r="D1973" t="str">
            <v>20th</v>
          </cell>
          <cell r="H1973">
            <v>30955</v>
          </cell>
        </row>
        <row r="1974">
          <cell r="D1974" t="str">
            <v>20th</v>
          </cell>
          <cell r="H1974">
            <v>42942</v>
          </cell>
        </row>
        <row r="1975">
          <cell r="D1975" t="str">
            <v>20th</v>
          </cell>
          <cell r="H1975">
            <v>39968</v>
          </cell>
        </row>
        <row r="1976">
          <cell r="D1976" t="str">
            <v>20th</v>
          </cell>
          <cell r="H1976">
            <v>52517</v>
          </cell>
        </row>
        <row r="1977">
          <cell r="D1977" t="str">
            <v>20th</v>
          </cell>
          <cell r="H1977">
            <v>67252</v>
          </cell>
        </row>
        <row r="1978">
          <cell r="D1978" t="str">
            <v>20th</v>
          </cell>
          <cell r="H1978">
            <v>58922</v>
          </cell>
        </row>
        <row r="1979">
          <cell r="D1979" t="str">
            <v>20th</v>
          </cell>
          <cell r="H1979">
            <v>30927</v>
          </cell>
        </row>
        <row r="1980">
          <cell r="D1980" t="str">
            <v>20th</v>
          </cell>
          <cell r="H1980">
            <v>23774</v>
          </cell>
        </row>
        <row r="1981">
          <cell r="D1981" t="str">
            <v>20th</v>
          </cell>
          <cell r="H1981">
            <v>2134</v>
          </cell>
        </row>
        <row r="1982">
          <cell r="D1982" t="str">
            <v>20th</v>
          </cell>
          <cell r="H1982">
            <v>10134</v>
          </cell>
        </row>
        <row r="1983">
          <cell r="D1983" t="str">
            <v>20th</v>
          </cell>
          <cell r="H1983">
            <v>13669</v>
          </cell>
        </row>
        <row r="1984">
          <cell r="D1984" t="str">
            <v>20th</v>
          </cell>
          <cell r="H1984">
            <v>19585</v>
          </cell>
        </row>
        <row r="1985">
          <cell r="D1985" t="str">
            <v>20th</v>
          </cell>
          <cell r="H1985">
            <v>104349</v>
          </cell>
        </row>
        <row r="1986">
          <cell r="D1986" t="str">
            <v>20th</v>
          </cell>
          <cell r="H1986">
            <v>66473</v>
          </cell>
        </row>
        <row r="1987">
          <cell r="D1987" t="str">
            <v>20th</v>
          </cell>
          <cell r="H1987">
            <v>84519</v>
          </cell>
        </row>
        <row r="1988">
          <cell r="D1988" t="str">
            <v>20th</v>
          </cell>
          <cell r="H1988">
            <v>59265</v>
          </cell>
        </row>
        <row r="1989">
          <cell r="D1989" t="str">
            <v>20th</v>
          </cell>
          <cell r="H1989">
            <v>47257</v>
          </cell>
        </row>
        <row r="1990">
          <cell r="D1990" t="str">
            <v>20th</v>
          </cell>
          <cell r="H1990">
            <v>67155</v>
          </cell>
        </row>
        <row r="1991">
          <cell r="D1991" t="str">
            <v>20th</v>
          </cell>
          <cell r="H1991">
            <v>40491</v>
          </cell>
        </row>
        <row r="1992">
          <cell r="D1992" t="str">
            <v>20th</v>
          </cell>
          <cell r="H1992">
            <v>405138</v>
          </cell>
        </row>
        <row r="1993">
          <cell r="D1993" t="str">
            <v>20th</v>
          </cell>
          <cell r="H1993">
            <v>58767</v>
          </cell>
        </row>
        <row r="1994">
          <cell r="D1994" t="str">
            <v>20th</v>
          </cell>
          <cell r="H1994">
            <v>802</v>
          </cell>
        </row>
        <row r="1995">
          <cell r="D1995" t="str">
            <v>20th</v>
          </cell>
          <cell r="H1995">
            <v>21183</v>
          </cell>
        </row>
        <row r="1996">
          <cell r="D1996" t="str">
            <v>20th</v>
          </cell>
          <cell r="H1996">
            <v>19771</v>
          </cell>
        </row>
        <row r="1997">
          <cell r="D1997" t="str">
            <v>20th</v>
          </cell>
          <cell r="H1997">
            <v>58818</v>
          </cell>
        </row>
        <row r="1998">
          <cell r="D1998" t="str">
            <v>20th</v>
          </cell>
          <cell r="H1998">
            <v>45769</v>
          </cell>
        </row>
        <row r="1999">
          <cell r="D1999" t="str">
            <v>20th</v>
          </cell>
          <cell r="H1999">
            <v>26712</v>
          </cell>
        </row>
        <row r="2000">
          <cell r="D2000" t="str">
            <v>20th</v>
          </cell>
          <cell r="H2000">
            <v>22608</v>
          </cell>
        </row>
        <row r="2001">
          <cell r="D2001" t="str">
            <v>20th</v>
          </cell>
          <cell r="H2001">
            <v>16882</v>
          </cell>
        </row>
        <row r="2002">
          <cell r="D2002" t="str">
            <v>20th</v>
          </cell>
          <cell r="H2002">
            <v>13095</v>
          </cell>
        </row>
        <row r="2003">
          <cell r="D2003" t="str">
            <v>20th</v>
          </cell>
          <cell r="H2003">
            <v>27725</v>
          </cell>
        </row>
        <row r="2004">
          <cell r="D2004" t="str">
            <v>20th</v>
          </cell>
          <cell r="H2004">
            <v>16922</v>
          </cell>
        </row>
        <row r="2005">
          <cell r="D2005" t="str">
            <v>20th</v>
          </cell>
          <cell r="H2005">
            <v>6334</v>
          </cell>
        </row>
        <row r="2006">
          <cell r="D2006" t="str">
            <v>20th</v>
          </cell>
          <cell r="H2006">
            <v>6318</v>
          </cell>
        </row>
        <row r="2007">
          <cell r="D2007" t="str">
            <v>20th</v>
          </cell>
          <cell r="H2007">
            <v>33146</v>
          </cell>
        </row>
        <row r="2008">
          <cell r="D2008" t="str">
            <v>20th</v>
          </cell>
          <cell r="H2008">
            <v>35649</v>
          </cell>
        </row>
        <row r="2009">
          <cell r="D2009" t="str">
            <v>20th</v>
          </cell>
          <cell r="H2009">
            <v>88939</v>
          </cell>
        </row>
        <row r="2010">
          <cell r="D2010" t="str">
            <v>20th</v>
          </cell>
          <cell r="H2010">
            <v>66272</v>
          </cell>
        </row>
        <row r="2011">
          <cell r="D2011" t="str">
            <v>20th</v>
          </cell>
          <cell r="H2011">
            <v>79112</v>
          </cell>
        </row>
        <row r="2012">
          <cell r="D2012" t="str">
            <v>20th</v>
          </cell>
          <cell r="H2012">
            <v>36291</v>
          </cell>
        </row>
        <row r="2013">
          <cell r="D2013" t="str">
            <v>20th</v>
          </cell>
          <cell r="H2013">
            <v>48196</v>
          </cell>
        </row>
        <row r="2014">
          <cell r="D2014" t="str">
            <v>20th</v>
          </cell>
          <cell r="H2014">
            <v>104371</v>
          </cell>
        </row>
        <row r="2015">
          <cell r="D2015" t="str">
            <v>20th</v>
          </cell>
          <cell r="H2015">
            <v>75569</v>
          </cell>
        </row>
        <row r="2016">
          <cell r="D2016" t="str">
            <v>20th</v>
          </cell>
          <cell r="H2016">
            <v>71884</v>
          </cell>
        </row>
        <row r="2017">
          <cell r="D2017" t="str">
            <v>20th</v>
          </cell>
          <cell r="H2017">
            <v>9580</v>
          </cell>
        </row>
        <row r="2018">
          <cell r="D2018" t="str">
            <v>20th</v>
          </cell>
          <cell r="H2018">
            <v>103004</v>
          </cell>
        </row>
        <row r="2019">
          <cell r="D2019" t="str">
            <v>20th</v>
          </cell>
          <cell r="H2019">
            <v>60232</v>
          </cell>
        </row>
        <row r="2020">
          <cell r="D2020" t="str">
            <v>20th</v>
          </cell>
          <cell r="H2020">
            <v>32661</v>
          </cell>
        </row>
        <row r="2021">
          <cell r="D2021" t="str">
            <v>20th</v>
          </cell>
          <cell r="H2021">
            <v>68495</v>
          </cell>
        </row>
        <row r="2022">
          <cell r="D2022" t="str">
            <v>20th</v>
          </cell>
          <cell r="H2022">
            <v>16905</v>
          </cell>
        </row>
        <row r="2023">
          <cell r="D2023" t="str">
            <v>20th</v>
          </cell>
          <cell r="H2023">
            <v>83955</v>
          </cell>
        </row>
        <row r="2024">
          <cell r="D2024" t="str">
            <v>20th</v>
          </cell>
          <cell r="H2024">
            <v>30804</v>
          </cell>
        </row>
        <row r="2025">
          <cell r="D2025" t="str">
            <v>20th</v>
          </cell>
          <cell r="H2025">
            <v>9758</v>
          </cell>
        </row>
        <row r="2026">
          <cell r="D2026" t="str">
            <v>20th</v>
          </cell>
          <cell r="H2026">
            <v>9437</v>
          </cell>
        </row>
        <row r="2027">
          <cell r="D2027" t="str">
            <v>20th</v>
          </cell>
          <cell r="H2027">
            <v>6520</v>
          </cell>
        </row>
        <row r="2028">
          <cell r="D2028" t="str">
            <v>20th</v>
          </cell>
          <cell r="H2028">
            <v>20553</v>
          </cell>
        </row>
        <row r="2029">
          <cell r="D2029" t="str">
            <v>20th</v>
          </cell>
          <cell r="H2029">
            <v>103848</v>
          </cell>
        </row>
        <row r="2030">
          <cell r="D2030" t="str">
            <v>20th</v>
          </cell>
          <cell r="H2030">
            <v>109315</v>
          </cell>
        </row>
        <row r="2031">
          <cell r="D2031" t="str">
            <v>20th</v>
          </cell>
          <cell r="H2031">
            <v>63864</v>
          </cell>
        </row>
        <row r="2032">
          <cell r="D2032" t="str">
            <v>20th</v>
          </cell>
          <cell r="H2032">
            <v>80562</v>
          </cell>
        </row>
        <row r="2033">
          <cell r="D2033" t="str">
            <v>20th</v>
          </cell>
          <cell r="H2033">
            <v>7963</v>
          </cell>
        </row>
        <row r="2034">
          <cell r="D2034" t="str">
            <v>20th</v>
          </cell>
          <cell r="H2034">
            <v>181434</v>
          </cell>
        </row>
        <row r="2035">
          <cell r="D2035" t="str">
            <v>20th</v>
          </cell>
          <cell r="H2035">
            <v>34837</v>
          </cell>
        </row>
        <row r="2036">
          <cell r="D2036" t="str">
            <v>20th</v>
          </cell>
          <cell r="H2036">
            <v>54518</v>
          </cell>
        </row>
        <row r="2037">
          <cell r="D2037" t="str">
            <v>20th</v>
          </cell>
          <cell r="H2037">
            <v>82983</v>
          </cell>
        </row>
        <row r="2038">
          <cell r="D2038" t="str">
            <v>20th</v>
          </cell>
          <cell r="H2038">
            <v>13353</v>
          </cell>
        </row>
        <row r="2039">
          <cell r="D2039" t="str">
            <v>20th</v>
          </cell>
          <cell r="H2039">
            <v>52671</v>
          </cell>
        </row>
        <row r="2040">
          <cell r="D2040" t="str">
            <v>20th</v>
          </cell>
          <cell r="H2040">
            <v>34318</v>
          </cell>
        </row>
        <row r="2041">
          <cell r="D2041" t="str">
            <v>20th</v>
          </cell>
          <cell r="H2041">
            <v>65522</v>
          </cell>
        </row>
        <row r="2042">
          <cell r="D2042" t="str">
            <v>20th</v>
          </cell>
          <cell r="H2042">
            <v>70480</v>
          </cell>
        </row>
        <row r="2043">
          <cell r="D2043" t="str">
            <v>20th</v>
          </cell>
          <cell r="H2043">
            <v>68318</v>
          </cell>
        </row>
        <row r="2044">
          <cell r="D2044" t="str">
            <v>20th</v>
          </cell>
          <cell r="H2044">
            <v>14245</v>
          </cell>
        </row>
        <row r="2045">
          <cell r="D2045" t="str">
            <v>20th</v>
          </cell>
          <cell r="H2045">
            <v>36833</v>
          </cell>
        </row>
        <row r="2046">
          <cell r="D2046" t="str">
            <v>20th</v>
          </cell>
          <cell r="H2046">
            <v>357600</v>
          </cell>
        </row>
        <row r="2047">
          <cell r="D2047" t="str">
            <v>20th</v>
          </cell>
          <cell r="H2047">
            <v>125918</v>
          </cell>
        </row>
        <row r="2048">
          <cell r="D2048" t="str">
            <v>20th</v>
          </cell>
          <cell r="H2048">
            <v>50261</v>
          </cell>
        </row>
        <row r="2049">
          <cell r="D2049" t="str">
            <v>20th</v>
          </cell>
          <cell r="H2049">
            <v>61804</v>
          </cell>
        </row>
        <row r="2050">
          <cell r="D2050" t="str">
            <v>20th</v>
          </cell>
          <cell r="H2050">
            <v>7372</v>
          </cell>
        </row>
        <row r="2051">
          <cell r="D2051" t="str">
            <v>20th</v>
          </cell>
          <cell r="H2051">
            <v>50684</v>
          </cell>
        </row>
        <row r="2052">
          <cell r="D2052" t="str">
            <v>20th</v>
          </cell>
          <cell r="H2052">
            <v>26609</v>
          </cell>
        </row>
        <row r="2053">
          <cell r="D2053" t="str">
            <v>20th</v>
          </cell>
          <cell r="H2053">
            <v>6824</v>
          </cell>
        </row>
        <row r="2054">
          <cell r="D2054" t="str">
            <v>20th</v>
          </cell>
          <cell r="H2054">
            <v>15706</v>
          </cell>
        </row>
        <row r="2055">
          <cell r="D2055" t="str">
            <v>20th</v>
          </cell>
          <cell r="H2055">
            <v>22879</v>
          </cell>
        </row>
        <row r="2056">
          <cell r="D2056" t="str">
            <v>20th</v>
          </cell>
          <cell r="H2056">
            <v>110708</v>
          </cell>
        </row>
        <row r="2057">
          <cell r="D2057" t="str">
            <v>20th</v>
          </cell>
          <cell r="H2057">
            <v>119460</v>
          </cell>
        </row>
        <row r="2058">
          <cell r="D2058" t="str">
            <v>20th</v>
          </cell>
          <cell r="H2058">
            <v>38329</v>
          </cell>
        </row>
        <row r="2059">
          <cell r="D2059" t="str">
            <v>20th</v>
          </cell>
          <cell r="H2059">
            <v>9585</v>
          </cell>
        </row>
        <row r="2060">
          <cell r="D2060" t="str">
            <v>20th</v>
          </cell>
          <cell r="H2060">
            <v>9854</v>
          </cell>
        </row>
        <row r="2061">
          <cell r="D2061" t="str">
            <v>20th</v>
          </cell>
          <cell r="H2061">
            <v>49424</v>
          </cell>
        </row>
        <row r="2062">
          <cell r="D2062" t="str">
            <v>20th</v>
          </cell>
          <cell r="H2062">
            <v>84915</v>
          </cell>
        </row>
        <row r="2063">
          <cell r="D2063" t="str">
            <v>20th</v>
          </cell>
          <cell r="H2063">
            <v>622</v>
          </cell>
        </row>
        <row r="2064">
          <cell r="D2064" t="str">
            <v>20th</v>
          </cell>
          <cell r="H2064">
            <v>17713</v>
          </cell>
        </row>
        <row r="2065">
          <cell r="D2065" t="str">
            <v>20th</v>
          </cell>
          <cell r="H2065">
            <v>9125</v>
          </cell>
        </row>
        <row r="2066">
          <cell r="D2066" t="str">
            <v>20th</v>
          </cell>
          <cell r="H2066">
            <v>7051</v>
          </cell>
        </row>
        <row r="2067">
          <cell r="D2067" t="str">
            <v>20th</v>
          </cell>
          <cell r="H2067">
            <v>8495</v>
          </cell>
        </row>
        <row r="2068">
          <cell r="D2068" t="str">
            <v>20th</v>
          </cell>
          <cell r="H2068">
            <v>80392</v>
          </cell>
        </row>
        <row r="2069">
          <cell r="D2069" t="str">
            <v>20th</v>
          </cell>
          <cell r="H2069">
            <v>21450</v>
          </cell>
        </row>
        <row r="2070">
          <cell r="D2070" t="str">
            <v>20th</v>
          </cell>
          <cell r="H2070">
            <v>61946</v>
          </cell>
        </row>
        <row r="2071">
          <cell r="D2071" t="str">
            <v>20th</v>
          </cell>
          <cell r="H2071">
            <v>39301</v>
          </cell>
        </row>
        <row r="2072">
          <cell r="D2072" t="str">
            <v>20th</v>
          </cell>
          <cell r="H2072">
            <v>32295</v>
          </cell>
        </row>
        <row r="2073">
          <cell r="D2073" t="str">
            <v>20th</v>
          </cell>
          <cell r="H2073">
            <v>223187</v>
          </cell>
        </row>
        <row r="2074">
          <cell r="D2074" t="str">
            <v>20th</v>
          </cell>
          <cell r="H2074">
            <v>66969</v>
          </cell>
        </row>
        <row r="2075">
          <cell r="D2075" t="str">
            <v>20th</v>
          </cell>
          <cell r="H2075">
            <v>64813</v>
          </cell>
        </row>
        <row r="2076">
          <cell r="D2076" t="str">
            <v>20th</v>
          </cell>
          <cell r="H2076">
            <v>15632</v>
          </cell>
        </row>
        <row r="2077">
          <cell r="D2077" t="str">
            <v>20th</v>
          </cell>
          <cell r="H2077">
            <v>9076</v>
          </cell>
        </row>
        <row r="2078">
          <cell r="D2078" t="str">
            <v>20th</v>
          </cell>
          <cell r="H2078">
            <v>1306</v>
          </cell>
        </row>
        <row r="2079">
          <cell r="D2079" t="str">
            <v>20th</v>
          </cell>
          <cell r="H2079">
            <v>82328</v>
          </cell>
        </row>
        <row r="2080">
          <cell r="D2080" t="str">
            <v>20th</v>
          </cell>
          <cell r="H2080">
            <v>73423</v>
          </cell>
        </row>
        <row r="2081">
          <cell r="D2081" t="str">
            <v>20th</v>
          </cell>
          <cell r="H2081">
            <v>20971</v>
          </cell>
        </row>
        <row r="2082">
          <cell r="D2082" t="str">
            <v>20th</v>
          </cell>
          <cell r="H2082">
            <v>100955</v>
          </cell>
        </row>
        <row r="2083">
          <cell r="D2083" t="str">
            <v>20th</v>
          </cell>
          <cell r="H2083">
            <v>48176</v>
          </cell>
        </row>
        <row r="2084">
          <cell r="D2084" t="str">
            <v>20th</v>
          </cell>
          <cell r="H2084">
            <v>64446</v>
          </cell>
        </row>
        <row r="2085">
          <cell r="D2085" t="str">
            <v>20th</v>
          </cell>
          <cell r="H2085">
            <v>16802</v>
          </cell>
        </row>
        <row r="2086">
          <cell r="D2086" t="str">
            <v>20th</v>
          </cell>
          <cell r="H2086">
            <v>140659</v>
          </cell>
        </row>
        <row r="2087">
          <cell r="D2087" t="str">
            <v>20th</v>
          </cell>
          <cell r="H2087">
            <v>26767</v>
          </cell>
        </row>
        <row r="2088">
          <cell r="D2088" t="str">
            <v>20th</v>
          </cell>
          <cell r="H2088">
            <v>8693</v>
          </cell>
        </row>
        <row r="2089">
          <cell r="D2089" t="str">
            <v>20th</v>
          </cell>
          <cell r="H2089">
            <v>8946</v>
          </cell>
        </row>
        <row r="2090">
          <cell r="D2090" t="str">
            <v>20th</v>
          </cell>
          <cell r="H2090">
            <v>37665</v>
          </cell>
        </row>
        <row r="2091">
          <cell r="D2091" t="str">
            <v>20th</v>
          </cell>
          <cell r="H2091">
            <v>7994</v>
          </cell>
        </row>
        <row r="2092">
          <cell r="D2092" t="str">
            <v>20th</v>
          </cell>
          <cell r="H2092">
            <v>32676</v>
          </cell>
        </row>
        <row r="2093">
          <cell r="D2093" t="str">
            <v>20th</v>
          </cell>
          <cell r="H2093">
            <v>247207</v>
          </cell>
        </row>
        <row r="2094">
          <cell r="D2094" t="str">
            <v>20th</v>
          </cell>
          <cell r="H2094">
            <v>10343</v>
          </cell>
        </row>
        <row r="2095">
          <cell r="D2095" t="str">
            <v>20th</v>
          </cell>
          <cell r="H2095">
            <v>10331</v>
          </cell>
        </row>
        <row r="2096">
          <cell r="D2096" t="str">
            <v>20th</v>
          </cell>
          <cell r="H2096">
            <v>149145</v>
          </cell>
        </row>
        <row r="2097">
          <cell r="D2097" t="str">
            <v>20th</v>
          </cell>
          <cell r="H2097">
            <v>92220</v>
          </cell>
        </row>
        <row r="2098">
          <cell r="D2098" t="str">
            <v>20th</v>
          </cell>
          <cell r="H2098">
            <v>43735</v>
          </cell>
        </row>
        <row r="2099">
          <cell r="D2099" t="str">
            <v>20th</v>
          </cell>
          <cell r="H2099">
            <v>889</v>
          </cell>
        </row>
        <row r="2100">
          <cell r="D2100" t="str">
            <v>20th</v>
          </cell>
          <cell r="H2100">
            <v>65362</v>
          </cell>
        </row>
        <row r="2101">
          <cell r="D2101" t="str">
            <v>20th</v>
          </cell>
          <cell r="H2101">
            <v>24444</v>
          </cell>
        </row>
        <row r="2102">
          <cell r="D2102" t="str">
            <v>20th</v>
          </cell>
          <cell r="H2102">
            <v>31195</v>
          </cell>
        </row>
        <row r="2103">
          <cell r="D2103" t="str">
            <v>20th</v>
          </cell>
          <cell r="H2103">
            <v>52161</v>
          </cell>
        </row>
        <row r="2104">
          <cell r="D2104" t="str">
            <v>20th</v>
          </cell>
          <cell r="H2104">
            <v>6054</v>
          </cell>
        </row>
        <row r="2105">
          <cell r="D2105" t="str">
            <v>20th</v>
          </cell>
          <cell r="H2105">
            <v>114063</v>
          </cell>
        </row>
        <row r="2106">
          <cell r="D2106" t="str">
            <v>20th</v>
          </cell>
          <cell r="H2106">
            <v>49421</v>
          </cell>
        </row>
        <row r="2107">
          <cell r="D2107" t="str">
            <v>20th</v>
          </cell>
          <cell r="H2107">
            <v>28440</v>
          </cell>
        </row>
        <row r="2108">
          <cell r="D2108" t="str">
            <v>20th</v>
          </cell>
          <cell r="H2108">
            <v>71390</v>
          </cell>
        </row>
        <row r="2109">
          <cell r="D2109" t="str">
            <v>20th</v>
          </cell>
          <cell r="H2109">
            <v>3886</v>
          </cell>
        </row>
        <row r="2110">
          <cell r="D2110" t="str">
            <v>20th</v>
          </cell>
          <cell r="H2110">
            <v>63921</v>
          </cell>
        </row>
        <row r="2111">
          <cell r="D2111" t="str">
            <v>20th</v>
          </cell>
          <cell r="H2111">
            <v>509</v>
          </cell>
        </row>
        <row r="2112">
          <cell r="D2112" t="str">
            <v>20th</v>
          </cell>
          <cell r="H2112">
            <v>42610</v>
          </cell>
        </row>
        <row r="2113">
          <cell r="D2113" t="str">
            <v>20th</v>
          </cell>
          <cell r="H2113">
            <v>31789</v>
          </cell>
        </row>
        <row r="2114">
          <cell r="D2114" t="str">
            <v>20th</v>
          </cell>
          <cell r="H2114">
            <v>152090</v>
          </cell>
        </row>
        <row r="2115">
          <cell r="D2115" t="str">
            <v>20th</v>
          </cell>
          <cell r="H2115">
            <v>64355</v>
          </cell>
        </row>
        <row r="2116">
          <cell r="D2116" t="str">
            <v>20th</v>
          </cell>
          <cell r="H2116">
            <v>67557</v>
          </cell>
        </row>
        <row r="2117">
          <cell r="D2117" t="str">
            <v>20th</v>
          </cell>
          <cell r="H2117">
            <v>11595</v>
          </cell>
        </row>
        <row r="2118">
          <cell r="D2118" t="str">
            <v>20th</v>
          </cell>
          <cell r="H2118">
            <v>27758</v>
          </cell>
        </row>
        <row r="2119">
          <cell r="D2119" t="str">
            <v>20th</v>
          </cell>
          <cell r="H2119">
            <v>91959</v>
          </cell>
        </row>
        <row r="2120">
          <cell r="D2120" t="str">
            <v>20th</v>
          </cell>
          <cell r="H2120">
            <v>100465</v>
          </cell>
        </row>
        <row r="2121">
          <cell r="D2121" t="str">
            <v>20th</v>
          </cell>
          <cell r="H2121">
            <v>60072</v>
          </cell>
        </row>
        <row r="2122">
          <cell r="D2122" t="str">
            <v>20th</v>
          </cell>
          <cell r="H2122">
            <v>58379</v>
          </cell>
        </row>
        <row r="2123">
          <cell r="D2123" t="str">
            <v>20th</v>
          </cell>
          <cell r="H2123">
            <v>207556</v>
          </cell>
        </row>
        <row r="2124">
          <cell r="D2124" t="str">
            <v>20th</v>
          </cell>
          <cell r="H2124">
            <v>20515</v>
          </cell>
        </row>
        <row r="2125">
          <cell r="D2125" t="str">
            <v>20th</v>
          </cell>
          <cell r="H2125">
            <v>85744</v>
          </cell>
        </row>
        <row r="2126">
          <cell r="D2126" t="str">
            <v>20th</v>
          </cell>
          <cell r="H2126">
            <v>64957</v>
          </cell>
        </row>
        <row r="2127">
          <cell r="D2127" t="str">
            <v>20th</v>
          </cell>
          <cell r="H2127">
            <v>114855</v>
          </cell>
        </row>
        <row r="2128">
          <cell r="D2128" t="str">
            <v>20th</v>
          </cell>
          <cell r="H2128">
            <v>170309</v>
          </cell>
        </row>
        <row r="2129">
          <cell r="D2129" t="str">
            <v>20th</v>
          </cell>
          <cell r="H2129">
            <v>150045</v>
          </cell>
        </row>
        <row r="2130">
          <cell r="D2130" t="str">
            <v>20th</v>
          </cell>
          <cell r="H2130">
            <v>225259</v>
          </cell>
        </row>
        <row r="2131">
          <cell r="D2131" t="str">
            <v>20th</v>
          </cell>
          <cell r="H2131">
            <v>19190</v>
          </cell>
        </row>
        <row r="2132">
          <cell r="D2132" t="str">
            <v>20th</v>
          </cell>
          <cell r="H2132">
            <v>22634</v>
          </cell>
        </row>
        <row r="2133">
          <cell r="D2133" t="str">
            <v>20th</v>
          </cell>
          <cell r="H2133">
            <v>53682</v>
          </cell>
        </row>
        <row r="2134">
          <cell r="D2134" t="str">
            <v>20th</v>
          </cell>
          <cell r="H2134">
            <v>817</v>
          </cell>
        </row>
        <row r="2135">
          <cell r="D2135" t="str">
            <v>20th</v>
          </cell>
          <cell r="H2135">
            <v>25785</v>
          </cell>
        </row>
        <row r="2136">
          <cell r="D2136" t="str">
            <v>20th</v>
          </cell>
          <cell r="H2136">
            <v>138094</v>
          </cell>
        </row>
        <row r="2137">
          <cell r="D2137" t="str">
            <v>20th</v>
          </cell>
          <cell r="H2137">
            <v>18762</v>
          </cell>
        </row>
        <row r="2138">
          <cell r="D2138" t="str">
            <v>20th</v>
          </cell>
          <cell r="H2138">
            <v>49025</v>
          </cell>
        </row>
        <row r="2139">
          <cell r="D2139" t="str">
            <v>20th</v>
          </cell>
          <cell r="H2139">
            <v>35484</v>
          </cell>
        </row>
        <row r="2140">
          <cell r="D2140" t="str">
            <v>20th</v>
          </cell>
          <cell r="H2140">
            <v>30615</v>
          </cell>
        </row>
        <row r="2141">
          <cell r="D2141" t="str">
            <v>20th</v>
          </cell>
          <cell r="H2141">
            <v>136589</v>
          </cell>
        </row>
        <row r="2142">
          <cell r="D2142" t="str">
            <v>20th</v>
          </cell>
          <cell r="H2142">
            <v>55912</v>
          </cell>
        </row>
        <row r="2143">
          <cell r="D2143" t="str">
            <v>20th</v>
          </cell>
          <cell r="H2143">
            <v>55494</v>
          </cell>
        </row>
        <row r="2144">
          <cell r="D2144" t="str">
            <v>20th</v>
          </cell>
          <cell r="H2144">
            <v>53647</v>
          </cell>
        </row>
        <row r="2145">
          <cell r="D2145" t="str">
            <v>20th</v>
          </cell>
          <cell r="H2145">
            <v>23841</v>
          </cell>
        </row>
        <row r="2146">
          <cell r="D2146" t="str">
            <v>20th</v>
          </cell>
          <cell r="H2146">
            <v>63451</v>
          </cell>
        </row>
        <row r="2147">
          <cell r="D2147" t="str">
            <v>20th</v>
          </cell>
          <cell r="H2147">
            <v>58738</v>
          </cell>
        </row>
        <row r="2148">
          <cell r="D2148" t="str">
            <v>20th</v>
          </cell>
          <cell r="H2148">
            <v>33767</v>
          </cell>
        </row>
        <row r="2149">
          <cell r="D2149" t="str">
            <v>20th</v>
          </cell>
          <cell r="H2149">
            <v>18398</v>
          </cell>
        </row>
        <row r="2150">
          <cell r="D2150" t="str">
            <v>20th</v>
          </cell>
          <cell r="H2150">
            <v>13184</v>
          </cell>
        </row>
        <row r="2151">
          <cell r="D2151" t="str">
            <v>20th</v>
          </cell>
          <cell r="H2151">
            <v>169042</v>
          </cell>
        </row>
        <row r="2152">
          <cell r="D2152" t="str">
            <v>20th</v>
          </cell>
          <cell r="H2152">
            <v>107723</v>
          </cell>
        </row>
        <row r="2153">
          <cell r="D2153" t="str">
            <v>20th</v>
          </cell>
          <cell r="H2153">
            <v>3277</v>
          </cell>
        </row>
        <row r="2154">
          <cell r="D2154" t="str">
            <v>20th</v>
          </cell>
          <cell r="H2154">
            <v>53532</v>
          </cell>
        </row>
        <row r="2155">
          <cell r="D2155" t="str">
            <v>20th</v>
          </cell>
          <cell r="H2155">
            <v>80405</v>
          </cell>
        </row>
        <row r="2156">
          <cell r="D2156" t="str">
            <v>20th</v>
          </cell>
          <cell r="H2156">
            <v>36443</v>
          </cell>
        </row>
        <row r="2157">
          <cell r="D2157" t="str">
            <v>20th</v>
          </cell>
          <cell r="H2157">
            <v>46192</v>
          </cell>
        </row>
        <row r="2158">
          <cell r="D2158" t="str">
            <v>20th</v>
          </cell>
          <cell r="H2158">
            <v>97739</v>
          </cell>
        </row>
        <row r="2159">
          <cell r="D2159" t="str">
            <v>20th</v>
          </cell>
          <cell r="H2159">
            <v>48583</v>
          </cell>
        </row>
        <row r="2160">
          <cell r="D2160" t="str">
            <v>20th</v>
          </cell>
          <cell r="H2160">
            <v>33067</v>
          </cell>
        </row>
        <row r="2161">
          <cell r="D2161" t="str">
            <v>20th</v>
          </cell>
          <cell r="H2161">
            <v>148957</v>
          </cell>
        </row>
        <row r="2162">
          <cell r="D2162" t="str">
            <v>20th</v>
          </cell>
          <cell r="H2162">
            <v>73471</v>
          </cell>
        </row>
        <row r="2163">
          <cell r="D2163" t="str">
            <v>20th</v>
          </cell>
          <cell r="H2163">
            <v>120403</v>
          </cell>
        </row>
        <row r="2164">
          <cell r="D2164" t="str">
            <v>20th</v>
          </cell>
          <cell r="H2164">
            <v>35712</v>
          </cell>
        </row>
        <row r="2165">
          <cell r="D2165" t="str">
            <v>20th</v>
          </cell>
          <cell r="H2165">
            <v>63571</v>
          </cell>
        </row>
        <row r="2166">
          <cell r="D2166" t="str">
            <v>20th</v>
          </cell>
          <cell r="H2166">
            <v>74093</v>
          </cell>
        </row>
        <row r="2167">
          <cell r="D2167" t="str">
            <v>20th</v>
          </cell>
          <cell r="H2167">
            <v>56769</v>
          </cell>
        </row>
        <row r="2168">
          <cell r="D2168" t="str">
            <v>20th</v>
          </cell>
          <cell r="H2168">
            <v>61784</v>
          </cell>
        </row>
        <row r="2169">
          <cell r="D2169" t="str">
            <v>20th</v>
          </cell>
          <cell r="H2169">
            <v>97216</v>
          </cell>
        </row>
        <row r="2170">
          <cell r="D2170" t="str">
            <v>20th</v>
          </cell>
          <cell r="H2170">
            <v>112998</v>
          </cell>
        </row>
        <row r="2171">
          <cell r="D2171" t="str">
            <v>20th</v>
          </cell>
          <cell r="H2171">
            <v>29403</v>
          </cell>
        </row>
        <row r="2172">
          <cell r="D2172" t="str">
            <v>20th</v>
          </cell>
          <cell r="H2172">
            <v>1426</v>
          </cell>
        </row>
        <row r="2173">
          <cell r="D2173" t="str">
            <v>20th</v>
          </cell>
          <cell r="H2173">
            <v>73485</v>
          </cell>
        </row>
        <row r="2174">
          <cell r="D2174" t="str">
            <v>20th</v>
          </cell>
          <cell r="H2174">
            <v>10598</v>
          </cell>
        </row>
        <row r="2175">
          <cell r="D2175" t="str">
            <v>20th</v>
          </cell>
          <cell r="H2175">
            <v>51553</v>
          </cell>
        </row>
        <row r="2176">
          <cell r="D2176" t="str">
            <v>20th</v>
          </cell>
          <cell r="H2176">
            <v>48439</v>
          </cell>
        </row>
        <row r="2177">
          <cell r="D2177" t="str">
            <v>20th</v>
          </cell>
          <cell r="H2177">
            <v>115571</v>
          </cell>
        </row>
        <row r="2178">
          <cell r="D2178" t="str">
            <v>20th</v>
          </cell>
          <cell r="H2178">
            <v>77511</v>
          </cell>
        </row>
        <row r="2179">
          <cell r="D2179" t="str">
            <v>20th</v>
          </cell>
          <cell r="H2179">
            <v>66138</v>
          </cell>
        </row>
        <row r="2180">
          <cell r="D2180" t="str">
            <v>20th</v>
          </cell>
          <cell r="H2180">
            <v>53332</v>
          </cell>
        </row>
        <row r="2181">
          <cell r="D2181" t="str">
            <v>20th</v>
          </cell>
          <cell r="H2181">
            <v>78319</v>
          </cell>
        </row>
        <row r="2182">
          <cell r="D2182" t="str">
            <v>20th</v>
          </cell>
          <cell r="H2182">
            <v>121063</v>
          </cell>
        </row>
        <row r="2183">
          <cell r="D2183" t="str">
            <v>20th</v>
          </cell>
          <cell r="H2183">
            <v>10792</v>
          </cell>
        </row>
        <row r="2184">
          <cell r="D2184" t="str">
            <v>20th</v>
          </cell>
          <cell r="H2184">
            <v>86319</v>
          </cell>
        </row>
        <row r="2185">
          <cell r="D2185" t="str">
            <v>20th</v>
          </cell>
          <cell r="H2185">
            <v>86810</v>
          </cell>
        </row>
        <row r="2186">
          <cell r="D2186" t="str">
            <v>20th</v>
          </cell>
          <cell r="H2186">
            <v>15921</v>
          </cell>
        </row>
        <row r="2187">
          <cell r="D2187" t="str">
            <v>20th</v>
          </cell>
          <cell r="H2187">
            <v>4763</v>
          </cell>
        </row>
        <row r="2188">
          <cell r="D2188" t="str">
            <v>20th</v>
          </cell>
          <cell r="H2188">
            <v>146295</v>
          </cell>
        </row>
        <row r="2189">
          <cell r="D2189" t="str">
            <v>20th</v>
          </cell>
          <cell r="H2189">
            <v>45787</v>
          </cell>
        </row>
        <row r="2190">
          <cell r="D2190" t="str">
            <v>20th</v>
          </cell>
          <cell r="H2190">
            <v>104552</v>
          </cell>
        </row>
        <row r="2191">
          <cell r="D2191" t="str">
            <v>20th</v>
          </cell>
          <cell r="H2191">
            <v>59823</v>
          </cell>
        </row>
        <row r="2192">
          <cell r="D2192" t="str">
            <v>20th</v>
          </cell>
          <cell r="H2192">
            <v>45544</v>
          </cell>
        </row>
        <row r="2193">
          <cell r="D2193" t="str">
            <v>20th</v>
          </cell>
          <cell r="H2193">
            <v>63783</v>
          </cell>
        </row>
        <row r="2194">
          <cell r="D2194" t="str">
            <v>20th</v>
          </cell>
          <cell r="H2194">
            <v>122436</v>
          </cell>
        </row>
        <row r="2195">
          <cell r="D2195" t="str">
            <v>20th</v>
          </cell>
          <cell r="H2195">
            <v>45729</v>
          </cell>
        </row>
        <row r="2196">
          <cell r="D2196" t="str">
            <v>20th</v>
          </cell>
          <cell r="H2196">
            <v>35289</v>
          </cell>
        </row>
        <row r="2197">
          <cell r="D2197" t="str">
            <v>20th</v>
          </cell>
          <cell r="H2197">
            <v>82540</v>
          </cell>
        </row>
        <row r="2198">
          <cell r="D2198" t="str">
            <v>20th</v>
          </cell>
          <cell r="H2198">
            <v>57557</v>
          </cell>
        </row>
        <row r="2199">
          <cell r="D2199" t="str">
            <v>20th</v>
          </cell>
          <cell r="H2199">
            <v>5127</v>
          </cell>
        </row>
        <row r="2200">
          <cell r="D2200" t="str">
            <v>20th</v>
          </cell>
          <cell r="H2200">
            <v>8605</v>
          </cell>
        </row>
        <row r="2201">
          <cell r="D2201" t="str">
            <v>20th</v>
          </cell>
          <cell r="H2201">
            <v>56817</v>
          </cell>
        </row>
        <row r="2202">
          <cell r="D2202" t="str">
            <v>20th</v>
          </cell>
          <cell r="H2202">
            <v>25476</v>
          </cell>
        </row>
        <row r="2203">
          <cell r="D2203" t="str">
            <v>20th</v>
          </cell>
          <cell r="H2203">
            <v>37834</v>
          </cell>
        </row>
        <row r="2204">
          <cell r="D2204" t="str">
            <v>20th</v>
          </cell>
          <cell r="H2204">
            <v>88428</v>
          </cell>
        </row>
        <row r="2205">
          <cell r="D2205" t="str">
            <v>20th</v>
          </cell>
          <cell r="H2205">
            <v>104915</v>
          </cell>
        </row>
        <row r="2206">
          <cell r="D2206" t="str">
            <v>20th</v>
          </cell>
          <cell r="H2206">
            <v>137297</v>
          </cell>
        </row>
        <row r="2207">
          <cell r="D2207" t="str">
            <v>20th</v>
          </cell>
          <cell r="H2207">
            <v>90017</v>
          </cell>
        </row>
        <row r="2208">
          <cell r="D2208" t="str">
            <v>20th</v>
          </cell>
          <cell r="H2208">
            <v>51410</v>
          </cell>
        </row>
        <row r="2209">
          <cell r="D2209" t="str">
            <v>20th</v>
          </cell>
          <cell r="H2209">
            <v>23861</v>
          </cell>
        </row>
        <row r="2210">
          <cell r="D2210" t="str">
            <v>20th</v>
          </cell>
          <cell r="H2210">
            <v>27607</v>
          </cell>
        </row>
        <row r="2211">
          <cell r="D2211" t="str">
            <v>20th</v>
          </cell>
          <cell r="H2211">
            <v>62444</v>
          </cell>
        </row>
        <row r="2212">
          <cell r="D2212" t="str">
            <v>20th</v>
          </cell>
          <cell r="H2212">
            <v>24497</v>
          </cell>
        </row>
        <row r="2213">
          <cell r="D2213" t="str">
            <v>20th</v>
          </cell>
          <cell r="H2213">
            <v>29589</v>
          </cell>
        </row>
        <row r="2214">
          <cell r="D2214" t="str">
            <v>20th</v>
          </cell>
          <cell r="H2214">
            <v>40863</v>
          </cell>
        </row>
        <row r="2215">
          <cell r="D2215" t="str">
            <v>20th</v>
          </cell>
          <cell r="H2215">
            <v>38322</v>
          </cell>
        </row>
        <row r="2216">
          <cell r="D2216" t="str">
            <v>20th</v>
          </cell>
          <cell r="H2216">
            <v>70748</v>
          </cell>
        </row>
        <row r="2217">
          <cell r="D2217" t="str">
            <v>20th</v>
          </cell>
          <cell r="H2217">
            <v>63804</v>
          </cell>
        </row>
        <row r="2218">
          <cell r="D2218" t="str">
            <v>20th</v>
          </cell>
          <cell r="H2218">
            <v>26113</v>
          </cell>
        </row>
        <row r="2219">
          <cell r="D2219" t="str">
            <v>20th</v>
          </cell>
          <cell r="H2219">
            <v>25696</v>
          </cell>
        </row>
        <row r="2220">
          <cell r="D2220" t="str">
            <v>20th</v>
          </cell>
          <cell r="H2220">
            <v>168529</v>
          </cell>
        </row>
        <row r="2221">
          <cell r="D2221" t="str">
            <v>20th</v>
          </cell>
          <cell r="H2221">
            <v>77119</v>
          </cell>
        </row>
        <row r="2222">
          <cell r="D2222" t="str">
            <v>20th</v>
          </cell>
          <cell r="H2222">
            <v>17847</v>
          </cell>
        </row>
        <row r="2223">
          <cell r="D2223" t="str">
            <v>20th</v>
          </cell>
          <cell r="H2223">
            <v>94882</v>
          </cell>
        </row>
        <row r="2224">
          <cell r="D2224" t="str">
            <v>20th</v>
          </cell>
          <cell r="H2224">
            <v>25876</v>
          </cell>
        </row>
        <row r="2225">
          <cell r="D2225" t="str">
            <v>20th</v>
          </cell>
          <cell r="H2225">
            <v>19263</v>
          </cell>
        </row>
        <row r="2226">
          <cell r="D2226" t="str">
            <v>20th</v>
          </cell>
          <cell r="H2226">
            <v>37921</v>
          </cell>
        </row>
        <row r="2227">
          <cell r="D2227" t="str">
            <v>20th</v>
          </cell>
          <cell r="H2227">
            <v>49789</v>
          </cell>
        </row>
        <row r="2228">
          <cell r="D2228" t="str">
            <v>20th</v>
          </cell>
          <cell r="H2228">
            <v>155874</v>
          </cell>
        </row>
        <row r="2229">
          <cell r="D2229" t="str">
            <v>20th</v>
          </cell>
          <cell r="H2229">
            <v>23804</v>
          </cell>
        </row>
        <row r="2230">
          <cell r="D2230" t="str">
            <v>20th</v>
          </cell>
          <cell r="H2230">
            <v>32949</v>
          </cell>
        </row>
        <row r="2231">
          <cell r="D2231" t="str">
            <v>20th</v>
          </cell>
          <cell r="H2231">
            <v>38203</v>
          </cell>
        </row>
        <row r="2232">
          <cell r="D2232" t="str">
            <v>20th</v>
          </cell>
          <cell r="H2232">
            <v>26991</v>
          </cell>
        </row>
        <row r="2233">
          <cell r="D2233" t="str">
            <v>20th</v>
          </cell>
          <cell r="H2233">
            <v>51167</v>
          </cell>
        </row>
        <row r="2234">
          <cell r="D2234" t="str">
            <v>20th</v>
          </cell>
          <cell r="H2234">
            <v>15453</v>
          </cell>
        </row>
        <row r="2235">
          <cell r="D2235" t="str">
            <v>20th</v>
          </cell>
          <cell r="H2235">
            <v>32126</v>
          </cell>
        </row>
        <row r="2236">
          <cell r="D2236" t="str">
            <v>20th</v>
          </cell>
          <cell r="H2236">
            <v>42288</v>
          </cell>
        </row>
        <row r="2237">
          <cell r="D2237" t="str">
            <v>20th</v>
          </cell>
          <cell r="H2237">
            <v>11769</v>
          </cell>
        </row>
        <row r="2238">
          <cell r="D2238" t="str">
            <v>20th</v>
          </cell>
          <cell r="H2238">
            <v>41291</v>
          </cell>
        </row>
        <row r="2239">
          <cell r="D2239" t="str">
            <v>20th</v>
          </cell>
          <cell r="H2239">
            <v>7102</v>
          </cell>
        </row>
        <row r="2240">
          <cell r="D2240" t="str">
            <v>20th</v>
          </cell>
          <cell r="H2240">
            <v>57305</v>
          </cell>
        </row>
        <row r="2241">
          <cell r="D2241" t="str">
            <v>20th</v>
          </cell>
          <cell r="H2241">
            <v>77375</v>
          </cell>
        </row>
        <row r="2242">
          <cell r="D2242" t="str">
            <v>20th</v>
          </cell>
          <cell r="H2242">
            <v>122188</v>
          </cell>
        </row>
        <row r="2243">
          <cell r="D2243" t="str">
            <v>20th</v>
          </cell>
          <cell r="H2243">
            <v>61629</v>
          </cell>
        </row>
        <row r="2244">
          <cell r="D2244" t="str">
            <v>20th</v>
          </cell>
          <cell r="H2244">
            <v>60624</v>
          </cell>
        </row>
        <row r="2245">
          <cell r="D2245" t="str">
            <v>20th</v>
          </cell>
          <cell r="H2245">
            <v>191193</v>
          </cell>
        </row>
        <row r="2246">
          <cell r="D2246" t="str">
            <v>20th</v>
          </cell>
          <cell r="H2246">
            <v>50457</v>
          </cell>
        </row>
        <row r="2247">
          <cell r="D2247" t="str">
            <v>20th</v>
          </cell>
          <cell r="H2247">
            <v>111230</v>
          </cell>
        </row>
        <row r="2248">
          <cell r="D2248" t="str">
            <v>20th</v>
          </cell>
          <cell r="H2248">
            <v>111230</v>
          </cell>
        </row>
        <row r="2249">
          <cell r="D2249" t="str">
            <v>20th</v>
          </cell>
          <cell r="H2249">
            <v>28272</v>
          </cell>
        </row>
        <row r="2250">
          <cell r="D2250" t="str">
            <v>20th</v>
          </cell>
          <cell r="H2250">
            <v>63333</v>
          </cell>
        </row>
        <row r="2251">
          <cell r="D2251" t="str">
            <v>20th</v>
          </cell>
          <cell r="H2251">
            <v>40992</v>
          </cell>
        </row>
        <row r="2252">
          <cell r="D2252" t="str">
            <v>20th</v>
          </cell>
          <cell r="H2252">
            <v>149883</v>
          </cell>
        </row>
        <row r="2253">
          <cell r="D2253" t="str">
            <v>20th</v>
          </cell>
          <cell r="H2253">
            <v>66503</v>
          </cell>
        </row>
        <row r="2254">
          <cell r="D2254" t="str">
            <v>20th</v>
          </cell>
          <cell r="H2254">
            <v>26414</v>
          </cell>
        </row>
        <row r="2255">
          <cell r="D2255" t="str">
            <v>20th</v>
          </cell>
          <cell r="H2255">
            <v>292952</v>
          </cell>
        </row>
        <row r="2256">
          <cell r="D2256" t="str">
            <v>20th</v>
          </cell>
          <cell r="H2256">
            <v>58061</v>
          </cell>
        </row>
        <row r="2257">
          <cell r="D2257" t="str">
            <v>20th</v>
          </cell>
          <cell r="H2257">
            <v>168073</v>
          </cell>
        </row>
        <row r="2258">
          <cell r="D2258" t="str">
            <v>20th</v>
          </cell>
          <cell r="H2258">
            <v>8676</v>
          </cell>
        </row>
        <row r="2259">
          <cell r="D2259" t="str">
            <v>20th</v>
          </cell>
          <cell r="H2259">
            <v>37165</v>
          </cell>
        </row>
        <row r="2260">
          <cell r="D2260" t="str">
            <v>20th</v>
          </cell>
          <cell r="H2260">
            <v>84540</v>
          </cell>
        </row>
        <row r="2261">
          <cell r="D2261" t="str">
            <v>20th</v>
          </cell>
          <cell r="H2261">
            <v>18997</v>
          </cell>
        </row>
        <row r="2262">
          <cell r="D2262" t="str">
            <v>20th</v>
          </cell>
          <cell r="H2262">
            <v>62888</v>
          </cell>
        </row>
        <row r="2263">
          <cell r="D2263" t="str">
            <v>20th</v>
          </cell>
          <cell r="H2263">
            <v>108252</v>
          </cell>
        </row>
        <row r="2264">
          <cell r="D2264" t="str">
            <v>20th</v>
          </cell>
          <cell r="H2264">
            <v>192565</v>
          </cell>
        </row>
        <row r="2265">
          <cell r="D2265" t="str">
            <v>20th</v>
          </cell>
          <cell r="H2265">
            <v>82344</v>
          </cell>
        </row>
        <row r="2266">
          <cell r="D2266" t="str">
            <v>20th</v>
          </cell>
          <cell r="H2266">
            <v>32568</v>
          </cell>
        </row>
        <row r="2267">
          <cell r="D2267" t="str">
            <v>20th</v>
          </cell>
          <cell r="H2267">
            <v>59431</v>
          </cell>
        </row>
        <row r="2268">
          <cell r="D2268" t="str">
            <v>20th</v>
          </cell>
          <cell r="H2268">
            <v>35184</v>
          </cell>
        </row>
        <row r="2269">
          <cell r="D2269" t="str">
            <v>20th</v>
          </cell>
          <cell r="H2269">
            <v>65508</v>
          </cell>
        </row>
        <row r="2270">
          <cell r="D2270" t="str">
            <v>20th</v>
          </cell>
          <cell r="H2270">
            <v>32709</v>
          </cell>
        </row>
        <row r="2271">
          <cell r="D2271" t="str">
            <v>20th</v>
          </cell>
          <cell r="H2271">
            <v>50164</v>
          </cell>
        </row>
        <row r="2272">
          <cell r="D2272" t="str">
            <v>20th</v>
          </cell>
          <cell r="H2272">
            <v>56765</v>
          </cell>
        </row>
        <row r="2273">
          <cell r="D2273" t="str">
            <v>20th</v>
          </cell>
          <cell r="H2273">
            <v>82021</v>
          </cell>
        </row>
        <row r="2274">
          <cell r="D2274" t="str">
            <v>20th</v>
          </cell>
          <cell r="H2274">
            <v>42784</v>
          </cell>
        </row>
        <row r="2275">
          <cell r="D2275" t="str">
            <v>20th</v>
          </cell>
          <cell r="H2275">
            <v>81126</v>
          </cell>
        </row>
        <row r="2276">
          <cell r="D2276" t="str">
            <v>20th</v>
          </cell>
          <cell r="H2276">
            <v>30561</v>
          </cell>
        </row>
        <row r="2277">
          <cell r="D2277" t="str">
            <v>20th</v>
          </cell>
          <cell r="H2277">
            <v>56901</v>
          </cell>
        </row>
        <row r="2278">
          <cell r="D2278" t="str">
            <v>20th</v>
          </cell>
          <cell r="H2278">
            <v>24975</v>
          </cell>
        </row>
        <row r="2279">
          <cell r="D2279" t="str">
            <v>20th</v>
          </cell>
          <cell r="H2279">
            <v>118033</v>
          </cell>
        </row>
        <row r="2280">
          <cell r="D2280" t="str">
            <v>20th</v>
          </cell>
          <cell r="H2280">
            <v>167446</v>
          </cell>
        </row>
        <row r="2281">
          <cell r="D2281" t="str">
            <v>20th</v>
          </cell>
          <cell r="H2281">
            <v>93798</v>
          </cell>
        </row>
        <row r="2282">
          <cell r="D2282" t="str">
            <v>20th</v>
          </cell>
          <cell r="H2282">
            <v>30080</v>
          </cell>
        </row>
        <row r="2283">
          <cell r="D2283" t="str">
            <v>20th</v>
          </cell>
          <cell r="H2283">
            <v>49207</v>
          </cell>
        </row>
        <row r="2284">
          <cell r="D2284" t="str">
            <v>20th</v>
          </cell>
          <cell r="H2284">
            <v>81505</v>
          </cell>
        </row>
        <row r="2285">
          <cell r="D2285" t="str">
            <v>20th</v>
          </cell>
          <cell r="H2285">
            <v>230114</v>
          </cell>
        </row>
        <row r="2286">
          <cell r="D2286" t="str">
            <v>20th</v>
          </cell>
          <cell r="H2286">
            <v>58584</v>
          </cell>
        </row>
        <row r="2287">
          <cell r="D2287" t="str">
            <v>20th</v>
          </cell>
          <cell r="H2287">
            <v>71827</v>
          </cell>
        </row>
        <row r="2288">
          <cell r="D2288" t="str">
            <v>20th</v>
          </cell>
          <cell r="H2288">
            <v>64188</v>
          </cell>
        </row>
        <row r="2289">
          <cell r="D2289" t="str">
            <v>20th</v>
          </cell>
          <cell r="H2289">
            <v>66859</v>
          </cell>
        </row>
        <row r="2290">
          <cell r="D2290" t="str">
            <v>20th</v>
          </cell>
          <cell r="H2290">
            <v>40011</v>
          </cell>
        </row>
        <row r="2291">
          <cell r="D2291" t="str">
            <v>20th</v>
          </cell>
          <cell r="H2291">
            <v>25265</v>
          </cell>
        </row>
        <row r="2292">
          <cell r="D2292" t="str">
            <v>20th</v>
          </cell>
          <cell r="H2292">
            <v>173036</v>
          </cell>
        </row>
        <row r="2293">
          <cell r="D2293" t="str">
            <v>20th</v>
          </cell>
          <cell r="H2293">
            <v>56322</v>
          </cell>
        </row>
        <row r="2294">
          <cell r="D2294" t="str">
            <v>20th</v>
          </cell>
          <cell r="H2294">
            <v>60437</v>
          </cell>
        </row>
        <row r="2295">
          <cell r="D2295" t="str">
            <v>20th</v>
          </cell>
          <cell r="H2295">
            <v>24664</v>
          </cell>
        </row>
        <row r="2296">
          <cell r="D2296" t="str">
            <v>20th</v>
          </cell>
          <cell r="H2296">
            <v>73839</v>
          </cell>
        </row>
        <row r="2297">
          <cell r="D2297" t="str">
            <v>20th</v>
          </cell>
          <cell r="H2297">
            <v>44835</v>
          </cell>
        </row>
        <row r="2298">
          <cell r="D2298" t="str">
            <v>20th</v>
          </cell>
          <cell r="H2298">
            <v>42220</v>
          </cell>
        </row>
        <row r="2299">
          <cell r="D2299" t="str">
            <v>20th</v>
          </cell>
          <cell r="H2299">
            <v>12447</v>
          </cell>
        </row>
        <row r="2300">
          <cell r="D2300" t="str">
            <v>20th</v>
          </cell>
          <cell r="H2300">
            <v>73252</v>
          </cell>
        </row>
        <row r="2301">
          <cell r="D2301" t="str">
            <v>20th</v>
          </cell>
          <cell r="H2301">
            <v>32318</v>
          </cell>
        </row>
        <row r="2302">
          <cell r="D2302" t="str">
            <v>20th</v>
          </cell>
          <cell r="H2302">
            <v>44658</v>
          </cell>
        </row>
        <row r="2303">
          <cell r="D2303" t="str">
            <v>20th</v>
          </cell>
          <cell r="H2303">
            <v>67961</v>
          </cell>
        </row>
        <row r="2304">
          <cell r="D2304" t="str">
            <v>20th</v>
          </cell>
          <cell r="H2304">
            <v>35696</v>
          </cell>
        </row>
        <row r="2305">
          <cell r="D2305" t="str">
            <v>20th</v>
          </cell>
          <cell r="H2305">
            <v>76245</v>
          </cell>
        </row>
        <row r="2306">
          <cell r="D2306" t="str">
            <v>20th</v>
          </cell>
          <cell r="H2306">
            <v>52339</v>
          </cell>
        </row>
        <row r="2307">
          <cell r="D2307" t="str">
            <v>20th</v>
          </cell>
          <cell r="H2307">
            <v>54502</v>
          </cell>
        </row>
        <row r="2308">
          <cell r="D2308" t="str">
            <v>20th</v>
          </cell>
          <cell r="H2308">
            <v>46202</v>
          </cell>
        </row>
        <row r="2309">
          <cell r="D2309" t="str">
            <v>20th</v>
          </cell>
          <cell r="H2309">
            <v>98996</v>
          </cell>
        </row>
        <row r="2310">
          <cell r="D2310" t="str">
            <v>20th</v>
          </cell>
          <cell r="H2310">
            <v>53677</v>
          </cell>
        </row>
        <row r="2311">
          <cell r="D2311" t="str">
            <v>20th</v>
          </cell>
          <cell r="H2311">
            <v>16522</v>
          </cell>
        </row>
        <row r="2312">
          <cell r="D2312" t="str">
            <v>20th</v>
          </cell>
          <cell r="H2312">
            <v>22562</v>
          </cell>
        </row>
        <row r="2313">
          <cell r="D2313" t="str">
            <v>20th</v>
          </cell>
          <cell r="H2313">
            <v>179542</v>
          </cell>
        </row>
        <row r="2314">
          <cell r="D2314" t="str">
            <v>20th</v>
          </cell>
          <cell r="H2314">
            <v>60968</v>
          </cell>
        </row>
        <row r="2315">
          <cell r="D2315" t="str">
            <v>20th</v>
          </cell>
          <cell r="H2315">
            <v>46169</v>
          </cell>
        </row>
        <row r="2316">
          <cell r="D2316" t="str">
            <v>20th</v>
          </cell>
          <cell r="H2316">
            <v>176328</v>
          </cell>
        </row>
        <row r="2317">
          <cell r="D2317" t="str">
            <v>20th</v>
          </cell>
          <cell r="H2317">
            <v>125019</v>
          </cell>
        </row>
        <row r="2318">
          <cell r="D2318" t="str">
            <v>20th</v>
          </cell>
          <cell r="H2318">
            <v>73810</v>
          </cell>
        </row>
        <row r="2319">
          <cell r="D2319" t="str">
            <v>20th</v>
          </cell>
          <cell r="H2319">
            <v>185099</v>
          </cell>
        </row>
        <row r="2320">
          <cell r="D2320" t="str">
            <v>20th</v>
          </cell>
          <cell r="H2320">
            <v>97199</v>
          </cell>
        </row>
        <row r="2321">
          <cell r="D2321" t="str">
            <v>20th</v>
          </cell>
          <cell r="H2321">
            <v>99632</v>
          </cell>
        </row>
        <row r="2322">
          <cell r="D2322" t="str">
            <v>20th</v>
          </cell>
          <cell r="H2322">
            <v>7311</v>
          </cell>
        </row>
        <row r="2323">
          <cell r="D2323" t="str">
            <v>20th</v>
          </cell>
          <cell r="H2323">
            <v>229403</v>
          </cell>
        </row>
        <row r="2324">
          <cell r="D2324" t="str">
            <v>20th</v>
          </cell>
          <cell r="H2324">
            <v>23059</v>
          </cell>
        </row>
        <row r="2325">
          <cell r="D2325" t="str">
            <v>20th</v>
          </cell>
          <cell r="H2325">
            <v>88426</v>
          </cell>
        </row>
        <row r="2326">
          <cell r="D2326" t="str">
            <v>20th</v>
          </cell>
          <cell r="H2326">
            <v>270617</v>
          </cell>
        </row>
        <row r="2327">
          <cell r="D2327" t="str">
            <v>20th</v>
          </cell>
          <cell r="H2327">
            <v>62428</v>
          </cell>
        </row>
        <row r="2328">
          <cell r="D2328" t="str">
            <v>20th</v>
          </cell>
          <cell r="H2328">
            <v>62977</v>
          </cell>
        </row>
        <row r="2329">
          <cell r="D2329" t="str">
            <v>20th</v>
          </cell>
          <cell r="H2329">
            <v>6213</v>
          </cell>
        </row>
        <row r="2330">
          <cell r="D2330" t="str">
            <v>20th</v>
          </cell>
          <cell r="H2330">
            <v>55867</v>
          </cell>
        </row>
        <row r="2331">
          <cell r="D2331" t="str">
            <v>20th</v>
          </cell>
          <cell r="H2331">
            <v>69128</v>
          </cell>
        </row>
        <row r="2332">
          <cell r="D2332" t="str">
            <v>20th</v>
          </cell>
          <cell r="H2332">
            <v>116402</v>
          </cell>
        </row>
        <row r="2333">
          <cell r="D2333" t="str">
            <v>20th</v>
          </cell>
          <cell r="H2333">
            <v>61465</v>
          </cell>
        </row>
        <row r="2334">
          <cell r="D2334" t="str">
            <v>20th</v>
          </cell>
          <cell r="H2334">
            <v>50001</v>
          </cell>
        </row>
        <row r="2335">
          <cell r="D2335" t="str">
            <v>20th</v>
          </cell>
          <cell r="H2335">
            <v>70748</v>
          </cell>
        </row>
        <row r="2336">
          <cell r="D2336" t="str">
            <v>20th</v>
          </cell>
          <cell r="H2336">
            <v>91828</v>
          </cell>
        </row>
        <row r="2337">
          <cell r="D2337" t="str">
            <v>20th</v>
          </cell>
          <cell r="H2337">
            <v>33145</v>
          </cell>
        </row>
        <row r="2338">
          <cell r="D2338" t="str">
            <v>20th</v>
          </cell>
          <cell r="H2338">
            <v>112688</v>
          </cell>
        </row>
        <row r="2339">
          <cell r="D2339" t="str">
            <v>20th</v>
          </cell>
          <cell r="H2339">
            <v>68696</v>
          </cell>
        </row>
        <row r="2340">
          <cell r="D2340" t="str">
            <v>20th</v>
          </cell>
          <cell r="H2340">
            <v>70321</v>
          </cell>
        </row>
        <row r="2341">
          <cell r="D2341" t="str">
            <v>20th</v>
          </cell>
          <cell r="H2341">
            <v>31064</v>
          </cell>
        </row>
        <row r="2342">
          <cell r="D2342" t="str">
            <v>20th</v>
          </cell>
          <cell r="H2342">
            <v>149858</v>
          </cell>
        </row>
        <row r="2343">
          <cell r="D2343" t="str">
            <v>20th</v>
          </cell>
          <cell r="H2343">
            <v>12203</v>
          </cell>
        </row>
        <row r="2344">
          <cell r="D2344" t="str">
            <v>20th</v>
          </cell>
          <cell r="H2344">
            <v>43882</v>
          </cell>
        </row>
        <row r="2345">
          <cell r="D2345" t="str">
            <v>20th</v>
          </cell>
          <cell r="H2345">
            <v>54984</v>
          </cell>
        </row>
        <row r="2346">
          <cell r="D2346" t="str">
            <v>20th</v>
          </cell>
          <cell r="H2346">
            <v>107418</v>
          </cell>
        </row>
        <row r="2347">
          <cell r="D2347" t="str">
            <v>20th</v>
          </cell>
          <cell r="H2347">
            <v>29510</v>
          </cell>
        </row>
        <row r="2348">
          <cell r="D2348" t="str">
            <v>20th</v>
          </cell>
          <cell r="H2348">
            <v>43623</v>
          </cell>
        </row>
        <row r="2349">
          <cell r="D2349" t="str">
            <v>20th</v>
          </cell>
          <cell r="H2349">
            <v>61419</v>
          </cell>
        </row>
        <row r="2350">
          <cell r="D2350" t="str">
            <v>20th</v>
          </cell>
          <cell r="H2350">
            <v>112194</v>
          </cell>
        </row>
        <row r="2351">
          <cell r="D2351" t="str">
            <v>20th</v>
          </cell>
          <cell r="H2351">
            <v>88855</v>
          </cell>
        </row>
        <row r="2352">
          <cell r="D2352" t="str">
            <v>20th</v>
          </cell>
          <cell r="H2352">
            <v>29063</v>
          </cell>
        </row>
        <row r="2353">
          <cell r="D2353" t="str">
            <v>20th</v>
          </cell>
          <cell r="H2353">
            <v>66270</v>
          </cell>
        </row>
        <row r="2354">
          <cell r="D2354" t="str">
            <v>20th</v>
          </cell>
          <cell r="H2354">
            <v>9598</v>
          </cell>
        </row>
        <row r="2355">
          <cell r="D2355" t="str">
            <v>20th</v>
          </cell>
          <cell r="H2355">
            <v>33116</v>
          </cell>
        </row>
        <row r="2356">
          <cell r="D2356" t="str">
            <v>20th</v>
          </cell>
          <cell r="H2356">
            <v>52869</v>
          </cell>
        </row>
        <row r="2357">
          <cell r="D2357" t="str">
            <v>20th</v>
          </cell>
          <cell r="H2357">
            <v>18200</v>
          </cell>
        </row>
        <row r="2358">
          <cell r="D2358" t="str">
            <v>20th</v>
          </cell>
          <cell r="H2358">
            <v>76408</v>
          </cell>
        </row>
        <row r="2359">
          <cell r="D2359" t="str">
            <v>20th</v>
          </cell>
          <cell r="H2359">
            <v>89437</v>
          </cell>
        </row>
        <row r="2360">
          <cell r="D2360" t="str">
            <v>20th</v>
          </cell>
          <cell r="H2360">
            <v>25449</v>
          </cell>
        </row>
        <row r="2361">
          <cell r="D2361" t="str">
            <v>20th</v>
          </cell>
          <cell r="H2361">
            <v>72426</v>
          </cell>
        </row>
        <row r="2362">
          <cell r="D2362" t="str">
            <v>20th</v>
          </cell>
          <cell r="H2362">
            <v>81037</v>
          </cell>
        </row>
        <row r="2363">
          <cell r="D2363" t="str">
            <v>20th</v>
          </cell>
          <cell r="H2363">
            <v>27554</v>
          </cell>
        </row>
        <row r="2364">
          <cell r="D2364" t="str">
            <v>20th</v>
          </cell>
          <cell r="H2364">
            <v>82691</v>
          </cell>
        </row>
        <row r="2365">
          <cell r="D2365" t="str">
            <v>20th</v>
          </cell>
          <cell r="H2365">
            <v>67006</v>
          </cell>
        </row>
        <row r="2366">
          <cell r="D2366" t="str">
            <v>20th</v>
          </cell>
          <cell r="H2366">
            <v>106771</v>
          </cell>
        </row>
        <row r="2367">
          <cell r="D2367" t="str">
            <v>20th</v>
          </cell>
          <cell r="H2367">
            <v>73620</v>
          </cell>
        </row>
        <row r="2368">
          <cell r="D2368" t="str">
            <v>20th</v>
          </cell>
          <cell r="H2368">
            <v>132842</v>
          </cell>
        </row>
        <row r="2369">
          <cell r="D2369" t="str">
            <v>20th</v>
          </cell>
          <cell r="H2369">
            <v>191397</v>
          </cell>
        </row>
        <row r="2370">
          <cell r="D2370" t="str">
            <v>20th</v>
          </cell>
          <cell r="H2370">
            <v>85582</v>
          </cell>
        </row>
        <row r="2371">
          <cell r="D2371" t="str">
            <v>20th</v>
          </cell>
          <cell r="H2371">
            <v>62455</v>
          </cell>
        </row>
        <row r="2372">
          <cell r="D2372" t="str">
            <v>20th</v>
          </cell>
          <cell r="H2372">
            <v>6583</v>
          </cell>
        </row>
        <row r="2373">
          <cell r="D2373" t="str">
            <v>20th</v>
          </cell>
          <cell r="H2373">
            <v>3580</v>
          </cell>
        </row>
        <row r="2374">
          <cell r="D2374" t="str">
            <v>20th</v>
          </cell>
          <cell r="H2374">
            <v>72067</v>
          </cell>
        </row>
        <row r="2375">
          <cell r="D2375" t="str">
            <v>20th</v>
          </cell>
          <cell r="H2375">
            <v>29940</v>
          </cell>
        </row>
        <row r="2376">
          <cell r="D2376" t="str">
            <v>20th</v>
          </cell>
          <cell r="H2376">
            <v>59037</v>
          </cell>
        </row>
        <row r="2377">
          <cell r="D2377" t="str">
            <v>20th</v>
          </cell>
          <cell r="H2377">
            <v>10993</v>
          </cell>
        </row>
        <row r="2378">
          <cell r="D2378" t="str">
            <v>20th</v>
          </cell>
          <cell r="H2378">
            <v>484035</v>
          </cell>
        </row>
        <row r="2379">
          <cell r="D2379" t="str">
            <v>20th</v>
          </cell>
          <cell r="H2379">
            <v>28661</v>
          </cell>
        </row>
        <row r="2380">
          <cell r="D2380" t="str">
            <v>20th</v>
          </cell>
          <cell r="H2380">
            <v>59740</v>
          </cell>
        </row>
        <row r="2381">
          <cell r="D2381" t="str">
            <v>20th</v>
          </cell>
          <cell r="H2381">
            <v>110307</v>
          </cell>
        </row>
        <row r="2382">
          <cell r="D2382" t="str">
            <v>20th</v>
          </cell>
          <cell r="H2382">
            <v>59883</v>
          </cell>
        </row>
        <row r="2383">
          <cell r="D2383" t="str">
            <v>20th</v>
          </cell>
          <cell r="H2383">
            <v>64657</v>
          </cell>
        </row>
        <row r="2384">
          <cell r="D2384" t="str">
            <v>20th</v>
          </cell>
          <cell r="H2384">
            <v>62868</v>
          </cell>
        </row>
        <row r="2385">
          <cell r="D2385" t="str">
            <v>20th</v>
          </cell>
          <cell r="H2385">
            <v>75914</v>
          </cell>
        </row>
        <row r="2386">
          <cell r="D2386" t="str">
            <v>20th</v>
          </cell>
          <cell r="H2386">
            <v>42187</v>
          </cell>
        </row>
        <row r="2387">
          <cell r="D2387" t="str">
            <v>20th</v>
          </cell>
          <cell r="H2387">
            <v>45793</v>
          </cell>
        </row>
        <row r="2388">
          <cell r="D2388" t="str">
            <v>20th</v>
          </cell>
          <cell r="H2388">
            <v>58123</v>
          </cell>
        </row>
        <row r="2389">
          <cell r="D2389" t="str">
            <v>20th</v>
          </cell>
          <cell r="H2389">
            <v>32174</v>
          </cell>
        </row>
        <row r="2390">
          <cell r="D2390" t="str">
            <v>20th</v>
          </cell>
          <cell r="H2390">
            <v>16587</v>
          </cell>
        </row>
        <row r="2391">
          <cell r="D2391" t="str">
            <v>20th</v>
          </cell>
          <cell r="H2391">
            <v>44064</v>
          </cell>
        </row>
        <row r="2392">
          <cell r="D2392" t="str">
            <v>20th</v>
          </cell>
          <cell r="H2392">
            <v>90351</v>
          </cell>
        </row>
        <row r="2393">
          <cell r="D2393" t="str">
            <v>20th</v>
          </cell>
          <cell r="H2393">
            <v>39281</v>
          </cell>
        </row>
        <row r="2394">
          <cell r="D2394" t="str">
            <v>20th</v>
          </cell>
          <cell r="H2394">
            <v>9769</v>
          </cell>
        </row>
        <row r="2395">
          <cell r="D2395" t="str">
            <v>20th</v>
          </cell>
          <cell r="H2395">
            <v>76027</v>
          </cell>
        </row>
        <row r="2396">
          <cell r="D2396" t="str">
            <v>20th</v>
          </cell>
          <cell r="H2396">
            <v>32215</v>
          </cell>
        </row>
        <row r="2397">
          <cell r="D2397" t="str">
            <v>20th</v>
          </cell>
          <cell r="H2397">
            <v>122266</v>
          </cell>
        </row>
        <row r="2398">
          <cell r="D2398" t="str">
            <v>20th</v>
          </cell>
          <cell r="H2398">
            <v>5843</v>
          </cell>
        </row>
        <row r="2399">
          <cell r="D2399" t="str">
            <v>20th</v>
          </cell>
          <cell r="H2399">
            <v>38917</v>
          </cell>
        </row>
        <row r="2400">
          <cell r="D2400" t="str">
            <v>20th</v>
          </cell>
          <cell r="H2400">
            <v>3150</v>
          </cell>
        </row>
        <row r="2401">
          <cell r="D2401" t="str">
            <v>20th</v>
          </cell>
          <cell r="H2401">
            <v>42485</v>
          </cell>
        </row>
        <row r="2402">
          <cell r="D2402" t="str">
            <v>20th</v>
          </cell>
          <cell r="H2402">
            <v>70182</v>
          </cell>
        </row>
        <row r="2403">
          <cell r="D2403" t="str">
            <v>20th</v>
          </cell>
          <cell r="H2403">
            <v>34667</v>
          </cell>
        </row>
        <row r="2404">
          <cell r="D2404" t="str">
            <v>20th</v>
          </cell>
          <cell r="H2404">
            <v>39159</v>
          </cell>
        </row>
        <row r="2405">
          <cell r="D2405" t="str">
            <v>20th</v>
          </cell>
          <cell r="H2405">
            <v>91366</v>
          </cell>
        </row>
        <row r="2406">
          <cell r="D2406" t="str">
            <v>20th</v>
          </cell>
          <cell r="H2406">
            <v>166172</v>
          </cell>
        </row>
        <row r="2407">
          <cell r="D2407" t="str">
            <v>20th</v>
          </cell>
          <cell r="H2407">
            <v>9040</v>
          </cell>
        </row>
        <row r="2408">
          <cell r="D2408" t="str">
            <v>20th</v>
          </cell>
          <cell r="H2408">
            <v>67083</v>
          </cell>
        </row>
        <row r="2409">
          <cell r="D2409" t="str">
            <v>20th</v>
          </cell>
          <cell r="H2409">
            <v>26808</v>
          </cell>
        </row>
        <row r="2410">
          <cell r="D2410" t="str">
            <v>20th</v>
          </cell>
          <cell r="H2410">
            <v>13874</v>
          </cell>
        </row>
        <row r="2411">
          <cell r="D2411" t="str">
            <v>20th</v>
          </cell>
          <cell r="H2411">
            <v>54063</v>
          </cell>
        </row>
        <row r="2412">
          <cell r="D2412" t="str">
            <v>20th</v>
          </cell>
          <cell r="H2412">
            <v>44788</v>
          </cell>
        </row>
        <row r="2413">
          <cell r="D2413" t="str">
            <v>20th</v>
          </cell>
          <cell r="H2413">
            <v>9137</v>
          </cell>
        </row>
        <row r="2414">
          <cell r="D2414" t="str">
            <v>20th</v>
          </cell>
          <cell r="H2414">
            <v>12839</v>
          </cell>
        </row>
        <row r="2415">
          <cell r="D2415" t="str">
            <v>20th</v>
          </cell>
          <cell r="H2415">
            <v>63097</v>
          </cell>
        </row>
        <row r="2416">
          <cell r="D2416" t="str">
            <v>20th</v>
          </cell>
          <cell r="H2416">
            <v>84339</v>
          </cell>
        </row>
        <row r="2417">
          <cell r="D2417" t="str">
            <v>20th</v>
          </cell>
          <cell r="H2417">
            <v>23814</v>
          </cell>
        </row>
        <row r="2418">
          <cell r="D2418" t="str">
            <v>20th</v>
          </cell>
          <cell r="H2418">
            <v>72013</v>
          </cell>
        </row>
        <row r="2419">
          <cell r="D2419" t="str">
            <v>20th</v>
          </cell>
          <cell r="H2419">
            <v>8031</v>
          </cell>
        </row>
        <row r="2420">
          <cell r="D2420" t="str">
            <v>20th</v>
          </cell>
          <cell r="H2420">
            <v>18972</v>
          </cell>
        </row>
        <row r="2421">
          <cell r="D2421" t="str">
            <v>20th</v>
          </cell>
          <cell r="H2421">
            <v>36042</v>
          </cell>
        </row>
        <row r="2422">
          <cell r="D2422" t="str">
            <v>20th</v>
          </cell>
          <cell r="H2422">
            <v>15295</v>
          </cell>
        </row>
        <row r="2423">
          <cell r="D2423" t="str">
            <v>20th</v>
          </cell>
          <cell r="H2423">
            <v>6634</v>
          </cell>
        </row>
        <row r="2424">
          <cell r="D2424" t="str">
            <v>20th</v>
          </cell>
          <cell r="H2424">
            <v>25232</v>
          </cell>
        </row>
        <row r="2425">
          <cell r="D2425" t="str">
            <v>20th</v>
          </cell>
          <cell r="H2425">
            <v>43009</v>
          </cell>
        </row>
        <row r="2426">
          <cell r="D2426" t="str">
            <v>20th</v>
          </cell>
          <cell r="H2426">
            <v>19837</v>
          </cell>
        </row>
        <row r="2427">
          <cell r="D2427" t="str">
            <v>20th</v>
          </cell>
          <cell r="H2427">
            <v>15192</v>
          </cell>
        </row>
        <row r="2428">
          <cell r="D2428" t="str">
            <v>20th</v>
          </cell>
          <cell r="H2428">
            <v>49896</v>
          </cell>
        </row>
        <row r="2429">
          <cell r="D2429" t="str">
            <v>20th</v>
          </cell>
          <cell r="H2429">
            <v>111814</v>
          </cell>
        </row>
        <row r="2430">
          <cell r="D2430" t="str">
            <v>20th</v>
          </cell>
          <cell r="H2430">
            <v>27558</v>
          </cell>
        </row>
        <row r="2431">
          <cell r="D2431" t="str">
            <v>20th</v>
          </cell>
          <cell r="H2431">
            <v>29395</v>
          </cell>
        </row>
        <row r="2432">
          <cell r="D2432" t="str">
            <v>20th</v>
          </cell>
          <cell r="H2432">
            <v>22492</v>
          </cell>
        </row>
        <row r="2433">
          <cell r="D2433" t="str">
            <v>20th</v>
          </cell>
          <cell r="H2433">
            <v>5227</v>
          </cell>
        </row>
        <row r="2434">
          <cell r="D2434" t="str">
            <v>20th</v>
          </cell>
          <cell r="H2434">
            <v>51882</v>
          </cell>
        </row>
        <row r="2435">
          <cell r="D2435" t="str">
            <v>20th</v>
          </cell>
          <cell r="H2435">
            <v>46069</v>
          </cell>
        </row>
        <row r="2436">
          <cell r="D2436" t="str">
            <v>20th</v>
          </cell>
          <cell r="H2436">
            <v>199438</v>
          </cell>
        </row>
        <row r="2437">
          <cell r="D2437" t="str">
            <v>20th</v>
          </cell>
          <cell r="H2437">
            <v>13743</v>
          </cell>
        </row>
        <row r="2438">
          <cell r="D2438" t="str">
            <v>20th</v>
          </cell>
          <cell r="H2438">
            <v>79260</v>
          </cell>
        </row>
        <row r="2439">
          <cell r="D2439" t="str">
            <v>20th</v>
          </cell>
          <cell r="H2439">
            <v>40148</v>
          </cell>
        </row>
        <row r="2440">
          <cell r="D2440" t="str">
            <v>20th</v>
          </cell>
          <cell r="H2440">
            <v>9458</v>
          </cell>
        </row>
        <row r="2441">
          <cell r="D2441" t="str">
            <v>20th</v>
          </cell>
          <cell r="H2441">
            <v>71872</v>
          </cell>
        </row>
        <row r="2442">
          <cell r="D2442" t="str">
            <v>20th</v>
          </cell>
          <cell r="H2442">
            <v>124670</v>
          </cell>
        </row>
        <row r="2443">
          <cell r="D2443" t="str">
            <v>20th</v>
          </cell>
          <cell r="H2443">
            <v>30425</v>
          </cell>
        </row>
        <row r="2444">
          <cell r="D2444" t="str">
            <v>20th</v>
          </cell>
          <cell r="H2444">
            <v>8728</v>
          </cell>
        </row>
        <row r="2445">
          <cell r="D2445" t="str">
            <v>20th</v>
          </cell>
          <cell r="H2445">
            <v>68241</v>
          </cell>
        </row>
        <row r="2446">
          <cell r="D2446" t="str">
            <v>20th</v>
          </cell>
          <cell r="H2446">
            <v>62115</v>
          </cell>
        </row>
        <row r="2447">
          <cell r="D2447" t="str">
            <v>20th</v>
          </cell>
          <cell r="H2447">
            <v>53238</v>
          </cell>
        </row>
        <row r="2448">
          <cell r="D2448" t="str">
            <v>20th</v>
          </cell>
          <cell r="H2448">
            <v>46372</v>
          </cell>
        </row>
        <row r="2449">
          <cell r="D2449" t="str">
            <v>20th</v>
          </cell>
          <cell r="H2449">
            <v>20899</v>
          </cell>
        </row>
        <row r="2450">
          <cell r="D2450" t="str">
            <v>20th</v>
          </cell>
          <cell r="H2450">
            <v>215042</v>
          </cell>
        </row>
        <row r="2451">
          <cell r="D2451" t="str">
            <v>20th</v>
          </cell>
          <cell r="H2451">
            <v>135459</v>
          </cell>
        </row>
        <row r="2452">
          <cell r="D2452" t="str">
            <v>20th</v>
          </cell>
          <cell r="H2452">
            <v>123313</v>
          </cell>
        </row>
        <row r="2453">
          <cell r="D2453" t="str">
            <v>20th</v>
          </cell>
          <cell r="H2453">
            <v>79286</v>
          </cell>
        </row>
        <row r="2454">
          <cell r="D2454" t="str">
            <v>20th</v>
          </cell>
          <cell r="H2454">
            <v>80256</v>
          </cell>
        </row>
        <row r="2455">
          <cell r="D2455" t="str">
            <v>20th</v>
          </cell>
          <cell r="H2455">
            <v>149328</v>
          </cell>
        </row>
        <row r="2456">
          <cell r="D2456" t="str">
            <v>20th</v>
          </cell>
          <cell r="H2456">
            <v>61242</v>
          </cell>
        </row>
        <row r="2457">
          <cell r="D2457" t="str">
            <v>20th</v>
          </cell>
          <cell r="H2457">
            <v>18555</v>
          </cell>
        </row>
        <row r="2458">
          <cell r="D2458" t="str">
            <v>20th</v>
          </cell>
          <cell r="H2458">
            <v>124263</v>
          </cell>
        </row>
        <row r="2459">
          <cell r="D2459" t="str">
            <v>20th</v>
          </cell>
          <cell r="H2459">
            <v>17797</v>
          </cell>
        </row>
        <row r="2460">
          <cell r="D2460" t="str">
            <v>20th</v>
          </cell>
          <cell r="H2460">
            <v>53060</v>
          </cell>
        </row>
        <row r="2461">
          <cell r="D2461" t="str">
            <v>20th</v>
          </cell>
          <cell r="H2461">
            <v>267923</v>
          </cell>
        </row>
        <row r="2462">
          <cell r="D2462" t="str">
            <v>20th</v>
          </cell>
          <cell r="H2462">
            <v>10254</v>
          </cell>
        </row>
        <row r="2463">
          <cell r="D2463" t="str">
            <v>20th</v>
          </cell>
          <cell r="H2463">
            <v>15845</v>
          </cell>
        </row>
        <row r="2464">
          <cell r="D2464" t="str">
            <v>20th</v>
          </cell>
          <cell r="H2464">
            <v>71384</v>
          </cell>
        </row>
        <row r="2465">
          <cell r="D2465" t="str">
            <v>20th</v>
          </cell>
          <cell r="H2465">
            <v>174684</v>
          </cell>
        </row>
        <row r="2466">
          <cell r="D2466" t="str">
            <v>20th</v>
          </cell>
          <cell r="H2466">
            <v>102525</v>
          </cell>
        </row>
        <row r="2467">
          <cell r="D2467" t="str">
            <v>20th</v>
          </cell>
          <cell r="H2467">
            <v>25403</v>
          </cell>
        </row>
        <row r="2468">
          <cell r="D2468" t="str">
            <v>20th</v>
          </cell>
          <cell r="H2468">
            <v>327375</v>
          </cell>
        </row>
        <row r="2469">
          <cell r="D2469" t="str">
            <v>20th</v>
          </cell>
          <cell r="H2469">
            <v>37867</v>
          </cell>
        </row>
        <row r="2470">
          <cell r="D2470" t="str">
            <v>20th</v>
          </cell>
          <cell r="H2470">
            <v>16237</v>
          </cell>
        </row>
        <row r="2471">
          <cell r="D2471" t="str">
            <v>20th</v>
          </cell>
          <cell r="H2471">
            <v>82400</v>
          </cell>
        </row>
        <row r="2472">
          <cell r="D2472" t="str">
            <v>20th</v>
          </cell>
          <cell r="H2472">
            <v>64799</v>
          </cell>
        </row>
        <row r="2473">
          <cell r="D2473" t="str">
            <v>20th</v>
          </cell>
          <cell r="H2473">
            <v>88106</v>
          </cell>
        </row>
        <row r="2474">
          <cell r="D2474" t="str">
            <v>20th</v>
          </cell>
          <cell r="H2474">
            <v>17440</v>
          </cell>
        </row>
        <row r="2475">
          <cell r="D2475" t="str">
            <v>20th</v>
          </cell>
          <cell r="H2475">
            <v>188184</v>
          </cell>
        </row>
        <row r="2476">
          <cell r="D2476" t="str">
            <v>20th</v>
          </cell>
          <cell r="H2476">
            <v>163006</v>
          </cell>
        </row>
        <row r="2477">
          <cell r="D2477" t="str">
            <v>20th</v>
          </cell>
          <cell r="H2477">
            <v>14574</v>
          </cell>
        </row>
        <row r="2478">
          <cell r="D2478" t="str">
            <v>20th</v>
          </cell>
          <cell r="H2478">
            <v>12233</v>
          </cell>
        </row>
        <row r="2479">
          <cell r="D2479" t="str">
            <v>20th</v>
          </cell>
          <cell r="H2479">
            <v>51522</v>
          </cell>
        </row>
        <row r="2480">
          <cell r="D2480" t="str">
            <v>20th</v>
          </cell>
          <cell r="H2480">
            <v>57298</v>
          </cell>
        </row>
        <row r="2481">
          <cell r="D2481" t="str">
            <v>20th</v>
          </cell>
          <cell r="H2481">
            <v>32627</v>
          </cell>
        </row>
        <row r="2482">
          <cell r="D2482" t="str">
            <v>20th</v>
          </cell>
          <cell r="H2482">
            <v>60134</v>
          </cell>
        </row>
        <row r="2483">
          <cell r="D2483" t="str">
            <v>20th</v>
          </cell>
          <cell r="H2483">
            <v>24820</v>
          </cell>
        </row>
        <row r="2484">
          <cell r="D2484" t="str">
            <v>20th</v>
          </cell>
          <cell r="H2484">
            <v>135924</v>
          </cell>
        </row>
        <row r="2485">
          <cell r="D2485" t="str">
            <v>20th</v>
          </cell>
          <cell r="H2485">
            <v>23789</v>
          </cell>
        </row>
        <row r="2486">
          <cell r="D2486" t="str">
            <v>20th</v>
          </cell>
          <cell r="H2486">
            <v>24703</v>
          </cell>
        </row>
        <row r="2487">
          <cell r="D2487" t="str">
            <v>20th</v>
          </cell>
          <cell r="H2487">
            <v>111974</v>
          </cell>
        </row>
        <row r="2488">
          <cell r="D2488" t="str">
            <v>20th</v>
          </cell>
          <cell r="H2488">
            <v>149889</v>
          </cell>
        </row>
        <row r="2489">
          <cell r="D2489" t="str">
            <v>20th</v>
          </cell>
          <cell r="H2489">
            <v>10501</v>
          </cell>
        </row>
        <row r="2490">
          <cell r="D2490" t="str">
            <v>20th</v>
          </cell>
          <cell r="H2490">
            <v>79955</v>
          </cell>
        </row>
        <row r="2491">
          <cell r="D2491" t="str">
            <v>20th</v>
          </cell>
          <cell r="H2491">
            <v>289090</v>
          </cell>
        </row>
        <row r="2492">
          <cell r="D2492" t="str">
            <v>20th</v>
          </cell>
          <cell r="H2492">
            <v>35550</v>
          </cell>
        </row>
        <row r="2493">
          <cell r="D2493" t="str">
            <v>20th</v>
          </cell>
          <cell r="H2493">
            <v>50122</v>
          </cell>
        </row>
        <row r="2494">
          <cell r="D2494" t="str">
            <v>20th</v>
          </cell>
          <cell r="H2494">
            <v>63016</v>
          </cell>
        </row>
        <row r="2495">
          <cell r="D2495" t="str">
            <v>20th</v>
          </cell>
          <cell r="H2495">
            <v>3591</v>
          </cell>
        </row>
        <row r="2496">
          <cell r="D2496" t="str">
            <v>20th</v>
          </cell>
          <cell r="H2496">
            <v>4952</v>
          </cell>
        </row>
        <row r="2497">
          <cell r="D2497" t="str">
            <v>20th</v>
          </cell>
          <cell r="H2497">
            <v>27500</v>
          </cell>
        </row>
        <row r="2498">
          <cell r="D2498" t="str">
            <v>20th</v>
          </cell>
          <cell r="H2498">
            <v>15926</v>
          </cell>
        </row>
        <row r="2499">
          <cell r="D2499" t="str">
            <v>20th</v>
          </cell>
          <cell r="H2499">
            <v>123690</v>
          </cell>
        </row>
        <row r="2500">
          <cell r="D2500" t="str">
            <v>20th</v>
          </cell>
          <cell r="H2500">
            <v>40441</v>
          </cell>
        </row>
        <row r="2501">
          <cell r="D2501" t="str">
            <v>20th</v>
          </cell>
          <cell r="H2501">
            <v>10768</v>
          </cell>
        </row>
        <row r="2502">
          <cell r="D2502" t="str">
            <v>20th</v>
          </cell>
          <cell r="H2502">
            <v>42042</v>
          </cell>
        </row>
        <row r="2503">
          <cell r="D2503" t="str">
            <v>20th</v>
          </cell>
          <cell r="H2503">
            <v>205882</v>
          </cell>
        </row>
        <row r="2504">
          <cell r="D2504" t="str">
            <v>20th</v>
          </cell>
          <cell r="H2504">
            <v>123691</v>
          </cell>
        </row>
        <row r="2505">
          <cell r="D2505" t="str">
            <v>20th</v>
          </cell>
          <cell r="H2505">
            <v>33109</v>
          </cell>
        </row>
        <row r="2506">
          <cell r="D2506" t="str">
            <v>20th</v>
          </cell>
          <cell r="H2506">
            <v>136910</v>
          </cell>
        </row>
        <row r="2507">
          <cell r="D2507" t="str">
            <v>20th</v>
          </cell>
          <cell r="H2507">
            <v>65326</v>
          </cell>
        </row>
        <row r="2508">
          <cell r="D2508" t="str">
            <v>20th</v>
          </cell>
          <cell r="H2508">
            <v>96046</v>
          </cell>
        </row>
        <row r="2509">
          <cell r="D2509" t="str">
            <v>20th</v>
          </cell>
          <cell r="H2509">
            <v>30623</v>
          </cell>
        </row>
        <row r="2510">
          <cell r="D2510" t="str">
            <v>20th</v>
          </cell>
          <cell r="H2510">
            <v>28029</v>
          </cell>
        </row>
        <row r="2511">
          <cell r="D2511" t="str">
            <v>20th</v>
          </cell>
          <cell r="H2511">
            <v>16040</v>
          </cell>
        </row>
        <row r="2512">
          <cell r="D2512" t="str">
            <v>20th</v>
          </cell>
          <cell r="H2512">
            <v>93991</v>
          </cell>
        </row>
        <row r="2513">
          <cell r="D2513" t="str">
            <v>20th</v>
          </cell>
          <cell r="H2513">
            <v>73515</v>
          </cell>
        </row>
        <row r="2514">
          <cell r="D2514" t="str">
            <v>20th</v>
          </cell>
          <cell r="H2514">
            <v>70913</v>
          </cell>
        </row>
        <row r="2515">
          <cell r="D2515" t="str">
            <v>20th</v>
          </cell>
          <cell r="H2515">
            <v>205279</v>
          </cell>
        </row>
        <row r="2516">
          <cell r="D2516" t="str">
            <v>20th</v>
          </cell>
          <cell r="H2516">
            <v>15997</v>
          </cell>
        </row>
        <row r="2517">
          <cell r="D2517" t="str">
            <v>20th</v>
          </cell>
          <cell r="H2517">
            <v>52344</v>
          </cell>
        </row>
        <row r="2518">
          <cell r="D2518" t="str">
            <v>20th</v>
          </cell>
          <cell r="H2518">
            <v>109948</v>
          </cell>
        </row>
        <row r="2519">
          <cell r="D2519" t="str">
            <v>20th</v>
          </cell>
          <cell r="H2519">
            <v>34256</v>
          </cell>
        </row>
        <row r="2520">
          <cell r="D2520" t="str">
            <v>20th</v>
          </cell>
          <cell r="H2520">
            <v>14067</v>
          </cell>
        </row>
        <row r="2521">
          <cell r="D2521" t="str">
            <v>20th</v>
          </cell>
          <cell r="H2521">
            <v>109294</v>
          </cell>
        </row>
        <row r="2522">
          <cell r="D2522" t="str">
            <v>20th</v>
          </cell>
          <cell r="H2522">
            <v>19643</v>
          </cell>
        </row>
        <row r="2523">
          <cell r="D2523" t="str">
            <v>20th</v>
          </cell>
          <cell r="H2523">
            <v>21934</v>
          </cell>
        </row>
        <row r="2524">
          <cell r="D2524" t="str">
            <v>20th</v>
          </cell>
          <cell r="H2524">
            <v>96379</v>
          </cell>
        </row>
        <row r="2525">
          <cell r="D2525" t="str">
            <v>20th</v>
          </cell>
          <cell r="H2525">
            <v>21648</v>
          </cell>
        </row>
        <row r="2526">
          <cell r="D2526" t="str">
            <v>20th</v>
          </cell>
          <cell r="H2526">
            <v>10325</v>
          </cell>
        </row>
        <row r="2527">
          <cell r="D2527" t="str">
            <v>20th</v>
          </cell>
          <cell r="H2527">
            <v>26486</v>
          </cell>
        </row>
        <row r="2528">
          <cell r="D2528" t="str">
            <v>20th</v>
          </cell>
          <cell r="H2528">
            <v>191810</v>
          </cell>
        </row>
        <row r="2529">
          <cell r="D2529" t="str">
            <v>20th</v>
          </cell>
          <cell r="H2529">
            <v>109673</v>
          </cell>
        </row>
        <row r="2530">
          <cell r="D2530" t="str">
            <v>20th</v>
          </cell>
          <cell r="H2530">
            <v>63201</v>
          </cell>
        </row>
        <row r="2531">
          <cell r="D2531" t="str">
            <v>20th</v>
          </cell>
          <cell r="H2531">
            <v>16704</v>
          </cell>
        </row>
        <row r="2532">
          <cell r="D2532" t="str">
            <v>20th</v>
          </cell>
          <cell r="H2532">
            <v>12205</v>
          </cell>
        </row>
        <row r="2533">
          <cell r="D2533" t="str">
            <v>20th</v>
          </cell>
          <cell r="H2533">
            <v>291169</v>
          </cell>
        </row>
        <row r="2534">
          <cell r="D2534" t="str">
            <v>20th</v>
          </cell>
          <cell r="H2534">
            <v>21341</v>
          </cell>
        </row>
        <row r="2535">
          <cell r="D2535" t="str">
            <v>20th</v>
          </cell>
          <cell r="H2535">
            <v>7068</v>
          </cell>
        </row>
        <row r="2536">
          <cell r="D2536" t="str">
            <v>20th</v>
          </cell>
          <cell r="H2536">
            <v>192282</v>
          </cell>
        </row>
        <row r="2537">
          <cell r="D2537" t="str">
            <v>20th</v>
          </cell>
          <cell r="H2537">
            <v>5540</v>
          </cell>
        </row>
        <row r="2538">
          <cell r="D2538" t="str">
            <v>20th</v>
          </cell>
          <cell r="H2538">
            <v>24490</v>
          </cell>
        </row>
        <row r="2539">
          <cell r="D2539" t="str">
            <v>20th</v>
          </cell>
          <cell r="H2539">
            <v>29856</v>
          </cell>
        </row>
        <row r="2540">
          <cell r="D2540" t="str">
            <v>20th</v>
          </cell>
          <cell r="H2540">
            <v>21494</v>
          </cell>
        </row>
        <row r="2541">
          <cell r="D2541" t="str">
            <v>20th</v>
          </cell>
          <cell r="H2541">
            <v>136952</v>
          </cell>
        </row>
        <row r="2542">
          <cell r="D2542" t="str">
            <v>20th</v>
          </cell>
          <cell r="H2542">
            <v>33598</v>
          </cell>
        </row>
        <row r="2543">
          <cell r="D2543" t="str">
            <v>20th</v>
          </cell>
          <cell r="H2543">
            <v>73031</v>
          </cell>
        </row>
        <row r="2544">
          <cell r="D2544" t="str">
            <v>20th</v>
          </cell>
          <cell r="H2544">
            <v>36745</v>
          </cell>
        </row>
        <row r="2545">
          <cell r="D2545" t="str">
            <v>20th</v>
          </cell>
          <cell r="H2545">
            <v>90601</v>
          </cell>
        </row>
        <row r="2546">
          <cell r="D2546" t="str">
            <v>20th</v>
          </cell>
          <cell r="H2546">
            <v>37559</v>
          </cell>
        </row>
        <row r="2547">
          <cell r="D2547" t="str">
            <v>20th</v>
          </cell>
          <cell r="H2547">
            <v>31274</v>
          </cell>
        </row>
        <row r="2548">
          <cell r="D2548" t="str">
            <v>20th</v>
          </cell>
          <cell r="H2548">
            <v>24133</v>
          </cell>
        </row>
        <row r="2549">
          <cell r="D2549" t="str">
            <v>20th</v>
          </cell>
          <cell r="H2549">
            <v>34188</v>
          </cell>
        </row>
        <row r="2550">
          <cell r="D2550" t="str">
            <v>20th</v>
          </cell>
          <cell r="H2550">
            <v>208002</v>
          </cell>
        </row>
        <row r="2551">
          <cell r="D2551" t="str">
            <v>20th</v>
          </cell>
          <cell r="H2551">
            <v>25644</v>
          </cell>
        </row>
        <row r="2552">
          <cell r="D2552" t="str">
            <v>20th</v>
          </cell>
          <cell r="H2552">
            <v>84950</v>
          </cell>
        </row>
        <row r="2553">
          <cell r="D2553" t="str">
            <v>20th</v>
          </cell>
          <cell r="H2553">
            <v>13481</v>
          </cell>
        </row>
        <row r="2554">
          <cell r="D2554" t="str">
            <v>20th</v>
          </cell>
          <cell r="H2554">
            <v>10049</v>
          </cell>
        </row>
        <row r="2555">
          <cell r="D2555" t="str">
            <v>20th</v>
          </cell>
          <cell r="H2555">
            <v>46398</v>
          </cell>
        </row>
        <row r="2556">
          <cell r="D2556" t="str">
            <v>20th</v>
          </cell>
          <cell r="H2556">
            <v>19535</v>
          </cell>
        </row>
        <row r="2557">
          <cell r="D2557" t="str">
            <v>20th</v>
          </cell>
          <cell r="H2557">
            <v>106759</v>
          </cell>
        </row>
        <row r="2558">
          <cell r="D2558" t="str">
            <v>20th</v>
          </cell>
          <cell r="H2558">
            <v>36685</v>
          </cell>
        </row>
        <row r="2559">
          <cell r="D2559" t="str">
            <v>20th</v>
          </cell>
          <cell r="H2559">
            <v>146164</v>
          </cell>
        </row>
        <row r="2560">
          <cell r="D2560" t="str">
            <v>20th</v>
          </cell>
          <cell r="H2560">
            <v>3776</v>
          </cell>
        </row>
        <row r="2561">
          <cell r="D2561" t="str">
            <v>20th</v>
          </cell>
          <cell r="H2561">
            <v>162031</v>
          </cell>
        </row>
        <row r="2562">
          <cell r="D2562" t="str">
            <v>20th</v>
          </cell>
          <cell r="H2562">
            <v>88665</v>
          </cell>
        </row>
        <row r="2563">
          <cell r="D2563" t="str">
            <v>20th</v>
          </cell>
          <cell r="H2563">
            <v>88665</v>
          </cell>
        </row>
        <row r="2564">
          <cell r="D2564" t="str">
            <v>20th</v>
          </cell>
          <cell r="H2564">
            <v>3776</v>
          </cell>
        </row>
        <row r="2565">
          <cell r="D2565" t="str">
            <v>20th</v>
          </cell>
          <cell r="H2565">
            <v>39233</v>
          </cell>
        </row>
        <row r="2566">
          <cell r="D2566" t="str">
            <v>20th</v>
          </cell>
          <cell r="H2566">
            <v>192393</v>
          </cell>
        </row>
        <row r="2567">
          <cell r="D2567" t="str">
            <v>20th</v>
          </cell>
          <cell r="H2567">
            <v>32790</v>
          </cell>
        </row>
        <row r="2568">
          <cell r="D2568" t="str">
            <v>20th</v>
          </cell>
          <cell r="H2568">
            <v>3170</v>
          </cell>
        </row>
        <row r="2569">
          <cell r="D2569" t="str">
            <v>20th</v>
          </cell>
          <cell r="H2569">
            <v>88856</v>
          </cell>
        </row>
        <row r="2570">
          <cell r="D2570" t="str">
            <v>20th</v>
          </cell>
          <cell r="H2570">
            <v>65609</v>
          </cell>
        </row>
        <row r="2571">
          <cell r="D2571" t="str">
            <v>20th</v>
          </cell>
          <cell r="H2571">
            <v>79559</v>
          </cell>
        </row>
        <row r="2572">
          <cell r="D2572" t="str">
            <v>20th</v>
          </cell>
          <cell r="H2572">
            <v>38142</v>
          </cell>
        </row>
        <row r="2573">
          <cell r="D2573" t="str">
            <v>20th</v>
          </cell>
          <cell r="H2573">
            <v>2006</v>
          </cell>
        </row>
        <row r="2574">
          <cell r="D2574" t="str">
            <v>20th</v>
          </cell>
          <cell r="H2574">
            <v>91532</v>
          </cell>
        </row>
        <row r="2575">
          <cell r="D2575" t="str">
            <v>20th</v>
          </cell>
          <cell r="H2575">
            <v>49925</v>
          </cell>
        </row>
        <row r="2576">
          <cell r="D2576" t="str">
            <v>20th</v>
          </cell>
          <cell r="H2576">
            <v>1669</v>
          </cell>
        </row>
        <row r="2577">
          <cell r="D2577" t="str">
            <v>20th</v>
          </cell>
          <cell r="H2577">
            <v>3957</v>
          </cell>
        </row>
        <row r="2578">
          <cell r="D2578" t="str">
            <v>20th</v>
          </cell>
          <cell r="H2578">
            <v>2890</v>
          </cell>
        </row>
        <row r="2579">
          <cell r="D2579" t="str">
            <v>20th</v>
          </cell>
          <cell r="H2579">
            <v>120278</v>
          </cell>
        </row>
        <row r="2580">
          <cell r="D2580" t="str">
            <v>20th</v>
          </cell>
          <cell r="H2580">
            <v>208903</v>
          </cell>
        </row>
        <row r="2581">
          <cell r="D2581" t="str">
            <v>20th</v>
          </cell>
          <cell r="H2581">
            <v>59839</v>
          </cell>
        </row>
        <row r="2582">
          <cell r="D2582" t="str">
            <v>20th</v>
          </cell>
          <cell r="H2582">
            <v>1048</v>
          </cell>
        </row>
        <row r="2583">
          <cell r="D2583" t="str">
            <v>20th</v>
          </cell>
          <cell r="H2583">
            <v>844</v>
          </cell>
        </row>
        <row r="2584">
          <cell r="D2584" t="str">
            <v>20th</v>
          </cell>
          <cell r="H2584">
            <v>2006</v>
          </cell>
        </row>
        <row r="2585">
          <cell r="D2585" t="str">
            <v>20th</v>
          </cell>
          <cell r="H2585">
            <v>1172</v>
          </cell>
        </row>
        <row r="2586">
          <cell r="D2586" t="str">
            <v>20th</v>
          </cell>
          <cell r="H2586">
            <v>623</v>
          </cell>
        </row>
        <row r="2587">
          <cell r="D2587" t="str">
            <v>20th</v>
          </cell>
          <cell r="H2587">
            <v>67035</v>
          </cell>
        </row>
        <row r="2588">
          <cell r="D2588" t="str">
            <v>20th</v>
          </cell>
          <cell r="H2588">
            <v>62896</v>
          </cell>
        </row>
        <row r="2589">
          <cell r="D2589" t="str">
            <v>20th</v>
          </cell>
          <cell r="H2589">
            <v>78754</v>
          </cell>
        </row>
        <row r="2590">
          <cell r="D2590" t="str">
            <v>20th</v>
          </cell>
          <cell r="H2590">
            <v>2107</v>
          </cell>
        </row>
        <row r="2591">
          <cell r="D2591" t="str">
            <v>20th</v>
          </cell>
          <cell r="H2591">
            <v>89677</v>
          </cell>
        </row>
        <row r="2592">
          <cell r="D2592" t="str">
            <v>20th</v>
          </cell>
          <cell r="H2592">
            <v>8719</v>
          </cell>
        </row>
        <row r="2593">
          <cell r="D2593" t="str">
            <v>20th</v>
          </cell>
          <cell r="H2593">
            <v>36065</v>
          </cell>
        </row>
        <row r="2594">
          <cell r="D2594" t="str">
            <v>20th</v>
          </cell>
          <cell r="H2594">
            <v>77746</v>
          </cell>
        </row>
        <row r="2595">
          <cell r="D2595" t="str">
            <v>20th</v>
          </cell>
          <cell r="H2595">
            <v>142319</v>
          </cell>
        </row>
        <row r="2596">
          <cell r="D2596" t="str">
            <v>20th</v>
          </cell>
          <cell r="H2596">
            <v>146</v>
          </cell>
        </row>
        <row r="2597">
          <cell r="D2597" t="str">
            <v>20th</v>
          </cell>
          <cell r="H2597">
            <v>10195</v>
          </cell>
        </row>
        <row r="2598">
          <cell r="D2598" t="str">
            <v>20th</v>
          </cell>
          <cell r="H2598">
            <v>2890</v>
          </cell>
        </row>
        <row r="2599">
          <cell r="D2599" t="str">
            <v>20th</v>
          </cell>
          <cell r="H2599">
            <v>6938</v>
          </cell>
        </row>
        <row r="2600">
          <cell r="D2600" t="str">
            <v>20th</v>
          </cell>
          <cell r="H2600">
            <v>2748</v>
          </cell>
        </row>
        <row r="2601">
          <cell r="D2601" t="str">
            <v>20th</v>
          </cell>
          <cell r="H2601">
            <v>979</v>
          </cell>
        </row>
        <row r="2602">
          <cell r="D2602" t="str">
            <v>20th</v>
          </cell>
          <cell r="H2602">
            <v>2356</v>
          </cell>
        </row>
        <row r="2603">
          <cell r="D2603" t="str">
            <v>20th</v>
          </cell>
          <cell r="H2603">
            <v>4278</v>
          </cell>
        </row>
        <row r="2604">
          <cell r="D2604" t="str">
            <v>20th</v>
          </cell>
          <cell r="H2604">
            <v>3170</v>
          </cell>
        </row>
        <row r="2605">
          <cell r="D2605" t="str">
            <v>20th</v>
          </cell>
          <cell r="H2605">
            <v>10667</v>
          </cell>
        </row>
        <row r="2606">
          <cell r="D2606" t="str">
            <v>20th</v>
          </cell>
          <cell r="H2606">
            <v>8536</v>
          </cell>
        </row>
        <row r="2607">
          <cell r="D2607" t="str">
            <v>20th</v>
          </cell>
          <cell r="H2607">
            <v>1314</v>
          </cell>
        </row>
        <row r="2608">
          <cell r="D2608" t="str">
            <v>20th</v>
          </cell>
          <cell r="H2608">
            <v>1314</v>
          </cell>
        </row>
        <row r="2609">
          <cell r="D2609" t="str">
            <v>20th</v>
          </cell>
          <cell r="H2609">
            <v>3446</v>
          </cell>
        </row>
        <row r="2610">
          <cell r="D2610" t="str">
            <v>20th</v>
          </cell>
          <cell r="H2610">
            <v>978</v>
          </cell>
        </row>
        <row r="2611">
          <cell r="D2611" t="str">
            <v>20th</v>
          </cell>
          <cell r="H2611">
            <v>1655</v>
          </cell>
        </row>
        <row r="2612">
          <cell r="D2612" t="str">
            <v>20th</v>
          </cell>
          <cell r="H2612">
            <v>8651</v>
          </cell>
        </row>
      </sheetData>
      <sheetData sheetId="1"/>
      <sheetData sheetId="2">
        <row r="2">
          <cell r="A2" t="str">
            <v>12th</v>
          </cell>
        </row>
        <row r="3">
          <cell r="A3" t="str">
            <v>13th</v>
          </cell>
        </row>
        <row r="4">
          <cell r="A4" t="str">
            <v>14th</v>
          </cell>
        </row>
        <row r="5">
          <cell r="A5" t="str">
            <v>15th</v>
          </cell>
        </row>
        <row r="6">
          <cell r="A6" t="str">
            <v>16th</v>
          </cell>
        </row>
        <row r="7">
          <cell r="A7" t="str">
            <v>17th</v>
          </cell>
        </row>
        <row r="8">
          <cell r="A8" t="str">
            <v>18th</v>
          </cell>
        </row>
        <row r="9">
          <cell r="A9" t="str">
            <v>19th</v>
          </cell>
        </row>
        <row r="10">
          <cell r="A10" t="str">
            <v>20th</v>
          </cell>
        </row>
      </sheetData>
      <sheetData sheetId="3"/>
      <sheetData sheetId="4"/>
      <sheetData sheetId="5"/>
      <sheetData sheetId="6"/>
      <sheetData sheetId="7"/>
      <sheetData sheetId="8"/>
      <sheetData sheetId="9"/>
      <sheetData sheetId="10"/>
      <sheetData sheetId="1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338"/>
  <sheetViews>
    <sheetView topLeftCell="H272" workbookViewId="0">
      <selection sqref="A1:T338"/>
    </sheetView>
  </sheetViews>
  <sheetFormatPr defaultRowHeight="15" x14ac:dyDescent="0.25"/>
  <cols>
    <col min="2" max="2" width="9.7109375" customWidth="1"/>
    <col min="14" max="14" width="106.42578125" customWidth="1"/>
  </cols>
  <sheetData>
    <row r="1" spans="1:20" x14ac:dyDescent="0.25">
      <c r="A1" t="s">
        <v>4353</v>
      </c>
      <c r="B1" t="s">
        <v>0</v>
      </c>
      <c r="C1" t="s">
        <v>1</v>
      </c>
      <c r="D1" t="s">
        <v>2</v>
      </c>
      <c r="E1" t="s">
        <v>3</v>
      </c>
      <c r="F1" t="s">
        <v>4</v>
      </c>
      <c r="G1" t="s">
        <v>5</v>
      </c>
      <c r="H1" t="s">
        <v>6</v>
      </c>
      <c r="I1" t="s">
        <v>7</v>
      </c>
      <c r="J1" t="s">
        <v>8</v>
      </c>
      <c r="K1" t="s">
        <v>9</v>
      </c>
      <c r="L1" t="s">
        <v>4375</v>
      </c>
      <c r="M1" t="s">
        <v>4356</v>
      </c>
      <c r="N1" t="s">
        <v>10</v>
      </c>
      <c r="O1" t="s">
        <v>11</v>
      </c>
      <c r="P1" t="s">
        <v>12</v>
      </c>
      <c r="Q1" t="s">
        <v>13</v>
      </c>
      <c r="R1" t="s">
        <v>14</v>
      </c>
      <c r="S1" t="s">
        <v>15</v>
      </c>
      <c r="T1" t="s">
        <v>16</v>
      </c>
    </row>
    <row r="2" spans="1:20" x14ac:dyDescent="0.25">
      <c r="A2" t="s">
        <v>4355</v>
      </c>
      <c r="B2" t="s">
        <v>17</v>
      </c>
      <c r="C2" t="s">
        <v>18</v>
      </c>
      <c r="D2" t="s">
        <v>19</v>
      </c>
      <c r="E2" t="s">
        <v>20</v>
      </c>
      <c r="F2" t="s">
        <v>21</v>
      </c>
      <c r="G2">
        <v>1489</v>
      </c>
      <c r="H2" t="str">
        <f t="shared" ref="H2:H17" si="0">IF(AND(G2&gt;1099,G2&lt;1200),"12th",IF(AND(G2&gt;1199,G2&lt;1300),"13th",IF(AND(G2&gt;1299,G2&lt;1400),"14th",IF(AND(G2&gt;1399,G2&lt;1500),"15th",IF(AND(G2&gt;1499,G2&lt;1600),"16th",IF(AND(G2&gt;1599,G2&lt;1700),"17th",IF(AND(G2&gt;1699,G2&lt;1800),"18th","NO")))))))</f>
        <v>15th</v>
      </c>
      <c r="J2" t="s">
        <v>22</v>
      </c>
      <c r="M2">
        <v>43495</v>
      </c>
      <c r="N2" t="s">
        <v>23</v>
      </c>
      <c r="O2">
        <v>63</v>
      </c>
      <c r="P2">
        <v>71</v>
      </c>
    </row>
    <row r="3" spans="1:20" x14ac:dyDescent="0.25">
      <c r="A3" t="s">
        <v>4355</v>
      </c>
      <c r="B3" t="s">
        <v>17</v>
      </c>
      <c r="C3" t="s">
        <v>18</v>
      </c>
      <c r="D3" t="s">
        <v>24</v>
      </c>
      <c r="E3" t="s">
        <v>25</v>
      </c>
      <c r="F3" t="s">
        <v>26</v>
      </c>
      <c r="G3">
        <v>1697</v>
      </c>
      <c r="H3" t="str">
        <f t="shared" si="0"/>
        <v>17th</v>
      </c>
      <c r="J3" t="s">
        <v>27</v>
      </c>
      <c r="M3">
        <v>102345</v>
      </c>
      <c r="N3" t="s">
        <v>28</v>
      </c>
      <c r="O3">
        <v>526</v>
      </c>
      <c r="P3">
        <v>534</v>
      </c>
    </row>
    <row r="4" spans="1:20" x14ac:dyDescent="0.25">
      <c r="A4" t="s">
        <v>4355</v>
      </c>
      <c r="B4" t="s">
        <v>17</v>
      </c>
      <c r="C4" t="s">
        <v>18</v>
      </c>
      <c r="D4" t="s">
        <v>24</v>
      </c>
      <c r="E4" t="s">
        <v>25</v>
      </c>
      <c r="F4" t="s">
        <v>26</v>
      </c>
      <c r="G4">
        <v>1697</v>
      </c>
      <c r="H4" t="str">
        <f t="shared" si="0"/>
        <v>17th</v>
      </c>
      <c r="J4" t="s">
        <v>27</v>
      </c>
      <c r="M4">
        <v>102345</v>
      </c>
      <c r="N4" t="s">
        <v>29</v>
      </c>
      <c r="O4">
        <v>219</v>
      </c>
      <c r="P4">
        <v>227</v>
      </c>
    </row>
    <row r="5" spans="1:20" x14ac:dyDescent="0.25">
      <c r="A5" t="s">
        <v>4355</v>
      </c>
      <c r="B5" t="s">
        <v>17</v>
      </c>
      <c r="C5" t="s">
        <v>18</v>
      </c>
      <c r="D5" t="s">
        <v>24</v>
      </c>
      <c r="E5" t="s">
        <v>25</v>
      </c>
      <c r="F5" t="s">
        <v>26</v>
      </c>
      <c r="G5">
        <v>1697</v>
      </c>
      <c r="H5" t="str">
        <f t="shared" si="0"/>
        <v>17th</v>
      </c>
      <c r="J5" t="s">
        <v>27</v>
      </c>
      <c r="M5">
        <v>102345</v>
      </c>
      <c r="N5" t="s">
        <v>30</v>
      </c>
      <c r="O5">
        <v>8</v>
      </c>
      <c r="P5">
        <v>15</v>
      </c>
    </row>
    <row r="6" spans="1:20" x14ac:dyDescent="0.25">
      <c r="A6" t="s">
        <v>4355</v>
      </c>
      <c r="B6" t="s">
        <v>17</v>
      </c>
      <c r="C6" t="s">
        <v>18</v>
      </c>
      <c r="D6" t="s">
        <v>24</v>
      </c>
      <c r="E6" t="s">
        <v>25</v>
      </c>
      <c r="F6" t="s">
        <v>26</v>
      </c>
      <c r="G6">
        <v>1697</v>
      </c>
      <c r="H6" t="str">
        <f t="shared" si="0"/>
        <v>17th</v>
      </c>
      <c r="J6" t="s">
        <v>27</v>
      </c>
      <c r="M6">
        <v>102345</v>
      </c>
      <c r="N6" t="s">
        <v>31</v>
      </c>
      <c r="O6">
        <v>17</v>
      </c>
      <c r="P6">
        <v>27</v>
      </c>
    </row>
    <row r="7" spans="1:20" x14ac:dyDescent="0.25">
      <c r="A7" t="s">
        <v>4355</v>
      </c>
      <c r="B7" t="s">
        <v>17</v>
      </c>
      <c r="C7" t="s">
        <v>18</v>
      </c>
      <c r="D7" t="s">
        <v>24</v>
      </c>
      <c r="E7" t="s">
        <v>25</v>
      </c>
      <c r="F7" t="s">
        <v>26</v>
      </c>
      <c r="G7">
        <v>1697</v>
      </c>
      <c r="H7" t="str">
        <f t="shared" si="0"/>
        <v>17th</v>
      </c>
      <c r="J7" t="s">
        <v>27</v>
      </c>
      <c r="M7">
        <v>102345</v>
      </c>
      <c r="N7" t="s">
        <v>32</v>
      </c>
      <c r="O7">
        <v>250</v>
      </c>
      <c r="P7">
        <v>257</v>
      </c>
    </row>
    <row r="8" spans="1:20" x14ac:dyDescent="0.25">
      <c r="A8" t="s">
        <v>4355</v>
      </c>
      <c r="B8" t="s">
        <v>17</v>
      </c>
      <c r="C8" t="s">
        <v>18</v>
      </c>
      <c r="D8" t="s">
        <v>33</v>
      </c>
      <c r="E8" t="s">
        <v>34</v>
      </c>
      <c r="F8" t="s">
        <v>35</v>
      </c>
      <c r="G8">
        <v>1718</v>
      </c>
      <c r="H8" t="str">
        <f t="shared" si="0"/>
        <v>18th</v>
      </c>
      <c r="J8" t="s">
        <v>36</v>
      </c>
      <c r="M8">
        <v>41365</v>
      </c>
      <c r="N8" t="s">
        <v>37</v>
      </c>
      <c r="O8">
        <v>3</v>
      </c>
      <c r="P8">
        <v>10</v>
      </c>
    </row>
    <row r="9" spans="1:20" x14ac:dyDescent="0.25">
      <c r="A9" t="s">
        <v>4355</v>
      </c>
      <c r="B9" t="s">
        <v>38</v>
      </c>
      <c r="C9" t="s">
        <v>18</v>
      </c>
      <c r="D9" t="s">
        <v>39</v>
      </c>
      <c r="E9" t="s">
        <v>40</v>
      </c>
      <c r="F9" t="s">
        <v>41</v>
      </c>
      <c r="G9">
        <v>1458</v>
      </c>
      <c r="H9" t="str">
        <f t="shared" si="0"/>
        <v>15th</v>
      </c>
      <c r="J9" t="s">
        <v>42</v>
      </c>
      <c r="M9">
        <v>152174</v>
      </c>
      <c r="N9" t="s">
        <v>43</v>
      </c>
      <c r="O9">
        <v>142</v>
      </c>
      <c r="P9">
        <v>148</v>
      </c>
    </row>
    <row r="10" spans="1:20" x14ac:dyDescent="0.25">
      <c r="A10" t="s">
        <v>4355</v>
      </c>
      <c r="B10" t="s">
        <v>44</v>
      </c>
      <c r="C10" t="s">
        <v>18</v>
      </c>
      <c r="D10" t="s">
        <v>24</v>
      </c>
      <c r="E10" t="s">
        <v>25</v>
      </c>
      <c r="F10" t="s">
        <v>26</v>
      </c>
      <c r="G10">
        <v>1697</v>
      </c>
      <c r="H10" t="str">
        <f t="shared" si="0"/>
        <v>17th</v>
      </c>
      <c r="J10" t="s">
        <v>27</v>
      </c>
      <c r="M10">
        <v>102345</v>
      </c>
      <c r="N10" t="s">
        <v>45</v>
      </c>
      <c r="O10">
        <v>132</v>
      </c>
      <c r="P10">
        <v>140</v>
      </c>
    </row>
    <row r="11" spans="1:20" x14ac:dyDescent="0.25">
      <c r="A11" t="s">
        <v>4355</v>
      </c>
      <c r="B11" t="s">
        <v>46</v>
      </c>
      <c r="C11" t="s">
        <v>47</v>
      </c>
      <c r="D11" t="s">
        <v>48</v>
      </c>
      <c r="E11" t="s">
        <v>40</v>
      </c>
      <c r="F11" t="s">
        <v>49</v>
      </c>
      <c r="G11">
        <v>1100</v>
      </c>
      <c r="H11" t="str">
        <f t="shared" si="0"/>
        <v>12th</v>
      </c>
      <c r="J11" t="s">
        <v>50</v>
      </c>
      <c r="M11">
        <v>29321</v>
      </c>
      <c r="N11" t="s">
        <v>51</v>
      </c>
      <c r="O11">
        <v>72</v>
      </c>
      <c r="P11">
        <v>76</v>
      </c>
    </row>
    <row r="12" spans="1:20" x14ac:dyDescent="0.25">
      <c r="A12" t="s">
        <v>4355</v>
      </c>
      <c r="B12" t="s">
        <v>46</v>
      </c>
      <c r="C12" t="s">
        <v>47</v>
      </c>
      <c r="D12" t="s">
        <v>39</v>
      </c>
      <c r="E12" t="s">
        <v>40</v>
      </c>
      <c r="F12" t="s">
        <v>41</v>
      </c>
      <c r="G12">
        <v>1458</v>
      </c>
      <c r="H12" t="str">
        <f t="shared" si="0"/>
        <v>15th</v>
      </c>
      <c r="J12" t="s">
        <v>42</v>
      </c>
      <c r="M12">
        <v>152174</v>
      </c>
      <c r="N12" t="s">
        <v>52</v>
      </c>
      <c r="O12">
        <v>52</v>
      </c>
      <c r="P12">
        <v>55</v>
      </c>
    </row>
    <row r="13" spans="1:20" x14ac:dyDescent="0.25">
      <c r="A13" t="s">
        <v>4355</v>
      </c>
      <c r="B13" t="s">
        <v>46</v>
      </c>
      <c r="C13" t="s">
        <v>47</v>
      </c>
      <c r="D13" t="s">
        <v>39</v>
      </c>
      <c r="E13" t="s">
        <v>40</v>
      </c>
      <c r="F13" t="s">
        <v>41</v>
      </c>
      <c r="G13">
        <v>1458</v>
      </c>
      <c r="H13" t="str">
        <f t="shared" si="0"/>
        <v>15th</v>
      </c>
      <c r="J13" t="s">
        <v>42</v>
      </c>
      <c r="M13">
        <v>152174</v>
      </c>
      <c r="N13" t="s">
        <v>53</v>
      </c>
      <c r="O13">
        <v>106</v>
      </c>
      <c r="P13">
        <v>109</v>
      </c>
    </row>
    <row r="14" spans="1:20" x14ac:dyDescent="0.25">
      <c r="A14" t="s">
        <v>4355</v>
      </c>
      <c r="B14" t="s">
        <v>46</v>
      </c>
      <c r="C14" t="s">
        <v>47</v>
      </c>
      <c r="D14" t="s">
        <v>39</v>
      </c>
      <c r="E14" t="s">
        <v>40</v>
      </c>
      <c r="F14" t="s">
        <v>41</v>
      </c>
      <c r="G14">
        <v>1458</v>
      </c>
      <c r="H14" t="str">
        <f t="shared" si="0"/>
        <v>15th</v>
      </c>
      <c r="J14" t="s">
        <v>42</v>
      </c>
      <c r="M14">
        <v>152174</v>
      </c>
      <c r="N14" t="s">
        <v>54</v>
      </c>
      <c r="O14">
        <v>52</v>
      </c>
      <c r="P14">
        <v>56</v>
      </c>
    </row>
    <row r="15" spans="1:20" x14ac:dyDescent="0.25">
      <c r="A15" t="s">
        <v>4355</v>
      </c>
      <c r="B15" t="s">
        <v>46</v>
      </c>
      <c r="C15" t="s">
        <v>47</v>
      </c>
      <c r="D15" t="s">
        <v>24</v>
      </c>
      <c r="E15" t="s">
        <v>25</v>
      </c>
      <c r="F15" t="s">
        <v>26</v>
      </c>
      <c r="G15">
        <v>1697</v>
      </c>
      <c r="H15" t="str">
        <f t="shared" si="0"/>
        <v>17th</v>
      </c>
      <c r="J15" t="s">
        <v>27</v>
      </c>
      <c r="M15">
        <v>102345</v>
      </c>
      <c r="N15" t="s">
        <v>55</v>
      </c>
      <c r="O15">
        <v>99</v>
      </c>
      <c r="P15">
        <v>103</v>
      </c>
    </row>
    <row r="16" spans="1:20" x14ac:dyDescent="0.25">
      <c r="A16" t="s">
        <v>4355</v>
      </c>
      <c r="B16" t="s">
        <v>46</v>
      </c>
      <c r="C16" t="s">
        <v>47</v>
      </c>
      <c r="D16" t="s">
        <v>33</v>
      </c>
      <c r="E16" t="s">
        <v>34</v>
      </c>
      <c r="F16" t="s">
        <v>35</v>
      </c>
      <c r="G16">
        <v>1718</v>
      </c>
      <c r="H16" t="str">
        <f t="shared" si="0"/>
        <v>18th</v>
      </c>
      <c r="J16" t="s">
        <v>36</v>
      </c>
      <c r="M16">
        <v>41365</v>
      </c>
      <c r="N16" t="s">
        <v>56</v>
      </c>
      <c r="O16">
        <v>9</v>
      </c>
      <c r="P16">
        <v>12</v>
      </c>
    </row>
    <row r="17" spans="1:16" x14ac:dyDescent="0.25">
      <c r="A17" t="s">
        <v>4355</v>
      </c>
      <c r="B17" t="s">
        <v>46</v>
      </c>
      <c r="C17" t="s">
        <v>47</v>
      </c>
      <c r="D17" t="s">
        <v>33</v>
      </c>
      <c r="E17" t="s">
        <v>34</v>
      </c>
      <c r="F17" t="s">
        <v>35</v>
      </c>
      <c r="G17">
        <v>1718</v>
      </c>
      <c r="H17" t="str">
        <f t="shared" si="0"/>
        <v>18th</v>
      </c>
      <c r="J17" t="s">
        <v>36</v>
      </c>
      <c r="M17">
        <v>41365</v>
      </c>
      <c r="N17" t="s">
        <v>57</v>
      </c>
      <c r="O17">
        <v>112</v>
      </c>
      <c r="P17">
        <v>115</v>
      </c>
    </row>
    <row r="18" spans="1:16" x14ac:dyDescent="0.25">
      <c r="A18" t="s">
        <v>4355</v>
      </c>
      <c r="B18" t="s">
        <v>58</v>
      </c>
      <c r="C18" t="s">
        <v>47</v>
      </c>
      <c r="D18" t="s">
        <v>59</v>
      </c>
      <c r="E18" t="s">
        <v>60</v>
      </c>
      <c r="F18" t="s">
        <v>61</v>
      </c>
      <c r="G18">
        <v>1305</v>
      </c>
      <c r="H18" t="str">
        <f t="shared" ref="H18:H36" si="1">IF(AND(G18&gt;1099,G18&lt;1200),"12th",IF(AND(G18&gt;1199,G18&lt;1300),"13th",IF(AND(G18&gt;1299,G18&lt;1400),"14th",IF(AND(G18&gt;1399,G18&lt;1500),"15th",IF(AND(G18&gt;1499,G18&lt;1600),"16th",IF(AND(G18&gt;1599,G18&lt;1700),"17th",IF(AND(G18&gt;1699,G18&lt;1800),"18th",IF(G18="fin 12e","12th","NO"))))))))</f>
        <v>14th</v>
      </c>
      <c r="J18" t="s">
        <v>22</v>
      </c>
      <c r="M18">
        <v>75650</v>
      </c>
      <c r="N18" t="s">
        <v>62</v>
      </c>
      <c r="O18">
        <v>25</v>
      </c>
      <c r="P18">
        <v>32</v>
      </c>
    </row>
    <row r="19" spans="1:16" x14ac:dyDescent="0.25">
      <c r="A19" t="s">
        <v>4355</v>
      </c>
      <c r="B19" t="s">
        <v>58</v>
      </c>
      <c r="C19" t="s">
        <v>47</v>
      </c>
      <c r="D19" t="s">
        <v>63</v>
      </c>
      <c r="E19" t="s">
        <v>64</v>
      </c>
      <c r="F19" t="s">
        <v>65</v>
      </c>
      <c r="G19">
        <v>1369</v>
      </c>
      <c r="H19" t="str">
        <f t="shared" si="1"/>
        <v>14th</v>
      </c>
      <c r="J19" t="s">
        <v>66</v>
      </c>
      <c r="M19">
        <v>53492</v>
      </c>
      <c r="N19" t="s">
        <v>67</v>
      </c>
      <c r="O19">
        <v>105</v>
      </c>
      <c r="P19">
        <v>114</v>
      </c>
    </row>
    <row r="20" spans="1:16" x14ac:dyDescent="0.25">
      <c r="A20" t="s">
        <v>4355</v>
      </c>
      <c r="B20" t="s">
        <v>58</v>
      </c>
      <c r="C20" t="s">
        <v>47</v>
      </c>
      <c r="D20" t="s">
        <v>68</v>
      </c>
      <c r="E20" t="s">
        <v>69</v>
      </c>
      <c r="F20" t="s">
        <v>70</v>
      </c>
      <c r="G20">
        <v>1399</v>
      </c>
      <c r="H20" t="str">
        <f t="shared" si="1"/>
        <v>14th</v>
      </c>
      <c r="J20" t="s">
        <v>66</v>
      </c>
      <c r="M20">
        <v>217105</v>
      </c>
      <c r="N20" t="s">
        <v>71</v>
      </c>
      <c r="O20">
        <v>30</v>
      </c>
      <c r="P20">
        <v>38</v>
      </c>
    </row>
    <row r="21" spans="1:16" x14ac:dyDescent="0.25">
      <c r="A21" t="s">
        <v>4355</v>
      </c>
      <c r="B21" t="s">
        <v>58</v>
      </c>
      <c r="C21" t="s">
        <v>47</v>
      </c>
      <c r="D21" t="s">
        <v>68</v>
      </c>
      <c r="E21" t="s">
        <v>69</v>
      </c>
      <c r="F21" t="s">
        <v>70</v>
      </c>
      <c r="G21">
        <v>1399</v>
      </c>
      <c r="H21" t="str">
        <f t="shared" si="1"/>
        <v>14th</v>
      </c>
      <c r="J21" t="s">
        <v>66</v>
      </c>
      <c r="M21">
        <v>217105</v>
      </c>
      <c r="N21" t="s">
        <v>72</v>
      </c>
      <c r="O21">
        <v>48</v>
      </c>
      <c r="P21">
        <v>56</v>
      </c>
    </row>
    <row r="22" spans="1:16" x14ac:dyDescent="0.25">
      <c r="A22" t="s">
        <v>4355</v>
      </c>
      <c r="B22" t="s">
        <v>58</v>
      </c>
      <c r="C22" t="s">
        <v>47</v>
      </c>
      <c r="D22" t="s">
        <v>68</v>
      </c>
      <c r="E22" t="s">
        <v>69</v>
      </c>
      <c r="F22" t="s">
        <v>70</v>
      </c>
      <c r="G22">
        <v>1399</v>
      </c>
      <c r="H22" t="str">
        <f t="shared" si="1"/>
        <v>14th</v>
      </c>
      <c r="J22" t="s">
        <v>66</v>
      </c>
      <c r="M22">
        <v>217105</v>
      </c>
      <c r="N22" t="s">
        <v>73</v>
      </c>
      <c r="O22">
        <v>81</v>
      </c>
      <c r="P22">
        <v>89</v>
      </c>
    </row>
    <row r="23" spans="1:16" x14ac:dyDescent="0.25">
      <c r="A23" t="s">
        <v>4355</v>
      </c>
      <c r="B23" t="s">
        <v>58</v>
      </c>
      <c r="C23" t="s">
        <v>47</v>
      </c>
      <c r="D23" t="s">
        <v>68</v>
      </c>
      <c r="E23" t="s">
        <v>69</v>
      </c>
      <c r="F23" t="s">
        <v>70</v>
      </c>
      <c r="G23">
        <v>1399</v>
      </c>
      <c r="H23" t="str">
        <f t="shared" si="1"/>
        <v>14th</v>
      </c>
      <c r="J23" t="s">
        <v>66</v>
      </c>
      <c r="M23">
        <v>217105</v>
      </c>
      <c r="N23" t="s">
        <v>74</v>
      </c>
      <c r="O23">
        <v>100</v>
      </c>
      <c r="P23">
        <v>108</v>
      </c>
    </row>
    <row r="24" spans="1:16" x14ac:dyDescent="0.25">
      <c r="A24" t="s">
        <v>4355</v>
      </c>
      <c r="B24" t="s">
        <v>58</v>
      </c>
      <c r="C24" t="s">
        <v>47</v>
      </c>
      <c r="D24" t="s">
        <v>68</v>
      </c>
      <c r="E24" t="s">
        <v>69</v>
      </c>
      <c r="F24" t="s">
        <v>70</v>
      </c>
      <c r="G24">
        <v>1399</v>
      </c>
      <c r="H24" t="str">
        <f t="shared" si="1"/>
        <v>14th</v>
      </c>
      <c r="J24" t="s">
        <v>66</v>
      </c>
      <c r="M24">
        <v>217105</v>
      </c>
      <c r="N24" t="s">
        <v>75</v>
      </c>
      <c r="O24">
        <v>63</v>
      </c>
      <c r="P24">
        <v>71</v>
      </c>
    </row>
    <row r="25" spans="1:16" x14ac:dyDescent="0.25">
      <c r="A25" t="s">
        <v>4355</v>
      </c>
      <c r="B25" t="s">
        <v>58</v>
      </c>
      <c r="C25" t="s">
        <v>47</v>
      </c>
      <c r="D25" t="s">
        <v>68</v>
      </c>
      <c r="E25" t="s">
        <v>69</v>
      </c>
      <c r="F25" t="s">
        <v>70</v>
      </c>
      <c r="G25">
        <v>1399</v>
      </c>
      <c r="H25" t="str">
        <f t="shared" si="1"/>
        <v>14th</v>
      </c>
      <c r="J25" t="s">
        <v>66</v>
      </c>
      <c r="M25">
        <v>217105</v>
      </c>
      <c r="N25" t="s">
        <v>76</v>
      </c>
      <c r="O25">
        <v>84</v>
      </c>
      <c r="P25">
        <v>92</v>
      </c>
    </row>
    <row r="26" spans="1:16" x14ac:dyDescent="0.25">
      <c r="A26" t="s">
        <v>4355</v>
      </c>
      <c r="B26" t="s">
        <v>58</v>
      </c>
      <c r="C26" t="s">
        <v>47</v>
      </c>
      <c r="D26" t="s">
        <v>68</v>
      </c>
      <c r="E26" t="s">
        <v>69</v>
      </c>
      <c r="F26" t="s">
        <v>70</v>
      </c>
      <c r="G26">
        <v>1399</v>
      </c>
      <c r="H26" t="str">
        <f t="shared" si="1"/>
        <v>14th</v>
      </c>
      <c r="J26" t="s">
        <v>66</v>
      </c>
      <c r="M26">
        <v>217105</v>
      </c>
      <c r="N26" t="s">
        <v>77</v>
      </c>
      <c r="O26">
        <v>83</v>
      </c>
      <c r="P26">
        <v>91</v>
      </c>
    </row>
    <row r="27" spans="1:16" x14ac:dyDescent="0.25">
      <c r="A27" t="s">
        <v>4355</v>
      </c>
      <c r="B27" t="s">
        <v>58</v>
      </c>
      <c r="C27" t="s">
        <v>47</v>
      </c>
      <c r="D27" t="s">
        <v>68</v>
      </c>
      <c r="E27" t="s">
        <v>69</v>
      </c>
      <c r="F27" t="s">
        <v>70</v>
      </c>
      <c r="G27">
        <v>1399</v>
      </c>
      <c r="H27" t="str">
        <f t="shared" si="1"/>
        <v>14th</v>
      </c>
      <c r="J27" t="s">
        <v>66</v>
      </c>
      <c r="M27">
        <v>217105</v>
      </c>
      <c r="N27" t="s">
        <v>78</v>
      </c>
      <c r="O27">
        <v>50</v>
      </c>
      <c r="P27">
        <v>57</v>
      </c>
    </row>
    <row r="28" spans="1:16" x14ac:dyDescent="0.25">
      <c r="A28" t="s">
        <v>4355</v>
      </c>
      <c r="B28" t="s">
        <v>58</v>
      </c>
      <c r="C28" t="s">
        <v>47</v>
      </c>
      <c r="D28" t="s">
        <v>68</v>
      </c>
      <c r="E28" t="s">
        <v>69</v>
      </c>
      <c r="F28" t="s">
        <v>70</v>
      </c>
      <c r="G28">
        <v>1399</v>
      </c>
      <c r="H28" t="str">
        <f t="shared" si="1"/>
        <v>14th</v>
      </c>
      <c r="J28" t="s">
        <v>66</v>
      </c>
      <c r="M28">
        <v>217105</v>
      </c>
      <c r="N28" t="s">
        <v>79</v>
      </c>
      <c r="O28">
        <v>100</v>
      </c>
      <c r="P28">
        <v>108</v>
      </c>
    </row>
    <row r="29" spans="1:16" x14ac:dyDescent="0.25">
      <c r="A29" t="s">
        <v>4355</v>
      </c>
      <c r="B29" t="s">
        <v>58</v>
      </c>
      <c r="C29" t="s">
        <v>47</v>
      </c>
      <c r="D29" t="s">
        <v>68</v>
      </c>
      <c r="E29" t="s">
        <v>69</v>
      </c>
      <c r="F29" t="s">
        <v>70</v>
      </c>
      <c r="G29">
        <v>1399</v>
      </c>
      <c r="H29" t="str">
        <f t="shared" si="1"/>
        <v>14th</v>
      </c>
      <c r="J29" t="s">
        <v>66</v>
      </c>
      <c r="M29">
        <v>217105</v>
      </c>
      <c r="N29" t="s">
        <v>80</v>
      </c>
      <c r="O29">
        <v>155</v>
      </c>
      <c r="P29">
        <v>163</v>
      </c>
    </row>
    <row r="30" spans="1:16" x14ac:dyDescent="0.25">
      <c r="A30" t="s">
        <v>4355</v>
      </c>
      <c r="B30" t="s">
        <v>58</v>
      </c>
      <c r="C30" t="s">
        <v>47</v>
      </c>
      <c r="D30" t="s">
        <v>68</v>
      </c>
      <c r="E30" t="s">
        <v>69</v>
      </c>
      <c r="F30" t="s">
        <v>70</v>
      </c>
      <c r="G30">
        <v>1399</v>
      </c>
      <c r="H30" t="str">
        <f t="shared" si="1"/>
        <v>14th</v>
      </c>
      <c r="J30" t="s">
        <v>66</v>
      </c>
      <c r="M30">
        <v>217105</v>
      </c>
      <c r="N30" t="s">
        <v>81</v>
      </c>
      <c r="O30">
        <v>107</v>
      </c>
      <c r="P30">
        <v>115</v>
      </c>
    </row>
    <row r="31" spans="1:16" x14ac:dyDescent="0.25">
      <c r="A31" t="s">
        <v>4355</v>
      </c>
      <c r="B31" t="s">
        <v>58</v>
      </c>
      <c r="C31" t="s">
        <v>47</v>
      </c>
      <c r="D31" t="s">
        <v>68</v>
      </c>
      <c r="E31" t="s">
        <v>69</v>
      </c>
      <c r="F31" t="s">
        <v>70</v>
      </c>
      <c r="G31">
        <v>1399</v>
      </c>
      <c r="H31" t="str">
        <f t="shared" si="1"/>
        <v>14th</v>
      </c>
      <c r="J31" t="s">
        <v>66</v>
      </c>
      <c r="M31">
        <v>217105</v>
      </c>
      <c r="N31" t="s">
        <v>82</v>
      </c>
      <c r="O31">
        <v>146</v>
      </c>
      <c r="P31">
        <v>154</v>
      </c>
    </row>
    <row r="32" spans="1:16" x14ac:dyDescent="0.25">
      <c r="A32" t="s">
        <v>4355</v>
      </c>
      <c r="B32" t="s">
        <v>58</v>
      </c>
      <c r="C32" t="s">
        <v>47</v>
      </c>
      <c r="D32" t="s">
        <v>68</v>
      </c>
      <c r="E32" t="s">
        <v>69</v>
      </c>
      <c r="F32" t="s">
        <v>70</v>
      </c>
      <c r="G32">
        <v>1399</v>
      </c>
      <c r="H32" t="str">
        <f t="shared" si="1"/>
        <v>14th</v>
      </c>
      <c r="J32" t="s">
        <v>66</v>
      </c>
      <c r="M32">
        <v>217105</v>
      </c>
      <c r="N32" t="s">
        <v>83</v>
      </c>
      <c r="O32">
        <v>21</v>
      </c>
      <c r="P32">
        <v>29</v>
      </c>
    </row>
    <row r="33" spans="1:16" x14ac:dyDescent="0.25">
      <c r="A33" t="s">
        <v>4355</v>
      </c>
      <c r="B33" t="s">
        <v>58</v>
      </c>
      <c r="C33" t="s">
        <v>47</v>
      </c>
      <c r="D33" t="s">
        <v>68</v>
      </c>
      <c r="E33" t="s">
        <v>69</v>
      </c>
      <c r="F33" t="s">
        <v>70</v>
      </c>
      <c r="G33">
        <v>1399</v>
      </c>
      <c r="H33" t="str">
        <f t="shared" si="1"/>
        <v>14th</v>
      </c>
      <c r="J33" t="s">
        <v>66</v>
      </c>
      <c r="M33">
        <v>217105</v>
      </c>
      <c r="N33" t="s">
        <v>84</v>
      </c>
      <c r="O33">
        <v>119</v>
      </c>
      <c r="P33">
        <v>127</v>
      </c>
    </row>
    <row r="34" spans="1:16" x14ac:dyDescent="0.25">
      <c r="A34" t="s">
        <v>4355</v>
      </c>
      <c r="B34" t="s">
        <v>58</v>
      </c>
      <c r="C34" t="s">
        <v>47</v>
      </c>
      <c r="D34" t="s">
        <v>68</v>
      </c>
      <c r="E34" t="s">
        <v>69</v>
      </c>
      <c r="F34" t="s">
        <v>70</v>
      </c>
      <c r="G34">
        <v>1399</v>
      </c>
      <c r="H34" t="str">
        <f t="shared" si="1"/>
        <v>14th</v>
      </c>
      <c r="J34" t="s">
        <v>66</v>
      </c>
      <c r="M34">
        <v>217105</v>
      </c>
      <c r="N34" t="s">
        <v>85</v>
      </c>
      <c r="O34">
        <v>136</v>
      </c>
      <c r="P34">
        <v>144</v>
      </c>
    </row>
    <row r="35" spans="1:16" x14ac:dyDescent="0.25">
      <c r="A35" t="s">
        <v>4355</v>
      </c>
      <c r="B35" t="s">
        <v>58</v>
      </c>
      <c r="C35" t="s">
        <v>47</v>
      </c>
      <c r="D35" t="s">
        <v>68</v>
      </c>
      <c r="E35" t="s">
        <v>69</v>
      </c>
      <c r="F35" t="s">
        <v>70</v>
      </c>
      <c r="G35">
        <v>1399</v>
      </c>
      <c r="H35" t="str">
        <f t="shared" si="1"/>
        <v>14th</v>
      </c>
      <c r="J35" t="s">
        <v>66</v>
      </c>
      <c r="M35">
        <v>217105</v>
      </c>
      <c r="N35" t="s">
        <v>86</v>
      </c>
      <c r="O35">
        <v>49</v>
      </c>
      <c r="P35">
        <v>57</v>
      </c>
    </row>
    <row r="36" spans="1:16" x14ac:dyDescent="0.25">
      <c r="A36" t="s">
        <v>4355</v>
      </c>
      <c r="B36" t="s">
        <v>58</v>
      </c>
      <c r="C36" t="s">
        <v>47</v>
      </c>
      <c r="D36" t="s">
        <v>68</v>
      </c>
      <c r="E36" t="s">
        <v>69</v>
      </c>
      <c r="F36" t="s">
        <v>70</v>
      </c>
      <c r="G36">
        <v>1399</v>
      </c>
      <c r="H36" t="str">
        <f t="shared" si="1"/>
        <v>14th</v>
      </c>
      <c r="J36" t="s">
        <v>66</v>
      </c>
      <c r="M36">
        <v>217105</v>
      </c>
      <c r="N36" t="s">
        <v>87</v>
      </c>
      <c r="O36">
        <v>122</v>
      </c>
      <c r="P36">
        <v>130</v>
      </c>
    </row>
    <row r="37" spans="1:16" x14ac:dyDescent="0.25">
      <c r="A37" t="s">
        <v>4355</v>
      </c>
      <c r="B37" t="s">
        <v>88</v>
      </c>
      <c r="C37" t="s">
        <v>47</v>
      </c>
      <c r="D37" t="s">
        <v>89</v>
      </c>
      <c r="E37" t="s">
        <v>90</v>
      </c>
      <c r="F37" t="s">
        <v>91</v>
      </c>
      <c r="G37">
        <v>1216</v>
      </c>
      <c r="H37" t="str">
        <f t="shared" ref="H37:H67" si="2">IF(AND(G37&gt;1099,G37&lt;1200),"12th",IF(AND(G37&gt;1199,G37&lt;1300),"13th",IF(AND(G37&gt;1299,G37&lt;1400),"14th",IF(AND(G37&gt;1399,G37&lt;1500),"15th",IF(AND(G37&gt;1499,G37&lt;1600),"16th",IF(AND(G37&gt;1599,G37&lt;1700),"17th",IF(AND(G37&gt;1699,G37&lt;1800),"18th","NO")))))))</f>
        <v>13th</v>
      </c>
      <c r="I37" t="s">
        <v>92</v>
      </c>
      <c r="J37" t="s">
        <v>66</v>
      </c>
      <c r="K37" t="s">
        <v>93</v>
      </c>
      <c r="M37">
        <v>34172</v>
      </c>
      <c r="N37" t="s">
        <v>94</v>
      </c>
      <c r="O37">
        <v>91</v>
      </c>
      <c r="P37">
        <v>95</v>
      </c>
    </row>
    <row r="38" spans="1:16" x14ac:dyDescent="0.25">
      <c r="A38" t="s">
        <v>4355</v>
      </c>
      <c r="B38" t="s">
        <v>88</v>
      </c>
      <c r="C38" t="s">
        <v>47</v>
      </c>
      <c r="D38" t="s">
        <v>89</v>
      </c>
      <c r="E38" t="s">
        <v>90</v>
      </c>
      <c r="F38" t="s">
        <v>91</v>
      </c>
      <c r="G38">
        <v>1216</v>
      </c>
      <c r="H38" t="str">
        <f t="shared" si="2"/>
        <v>13th</v>
      </c>
      <c r="I38" t="s">
        <v>92</v>
      </c>
      <c r="J38" t="s">
        <v>66</v>
      </c>
      <c r="K38" t="s">
        <v>93</v>
      </c>
      <c r="M38">
        <v>34172</v>
      </c>
      <c r="N38" t="s">
        <v>95</v>
      </c>
      <c r="O38">
        <v>106</v>
      </c>
      <c r="P38">
        <v>110</v>
      </c>
    </row>
    <row r="39" spans="1:16" x14ac:dyDescent="0.25">
      <c r="A39" t="s">
        <v>4355</v>
      </c>
      <c r="B39" t="s">
        <v>88</v>
      </c>
      <c r="C39" t="s">
        <v>47</v>
      </c>
      <c r="D39" t="s">
        <v>89</v>
      </c>
      <c r="E39" t="s">
        <v>90</v>
      </c>
      <c r="F39" t="s">
        <v>91</v>
      </c>
      <c r="G39">
        <v>1216</v>
      </c>
      <c r="H39" t="str">
        <f t="shared" si="2"/>
        <v>13th</v>
      </c>
      <c r="I39" t="s">
        <v>92</v>
      </c>
      <c r="J39" t="s">
        <v>66</v>
      </c>
      <c r="K39" t="s">
        <v>93</v>
      </c>
      <c r="M39">
        <v>34172</v>
      </c>
      <c r="N39" t="s">
        <v>96</v>
      </c>
      <c r="O39">
        <v>64</v>
      </c>
      <c r="P39">
        <v>68</v>
      </c>
    </row>
    <row r="40" spans="1:16" x14ac:dyDescent="0.25">
      <c r="A40" t="s">
        <v>4355</v>
      </c>
      <c r="B40" t="s">
        <v>88</v>
      </c>
      <c r="C40" t="s">
        <v>47</v>
      </c>
      <c r="D40" t="s">
        <v>89</v>
      </c>
      <c r="E40" t="s">
        <v>90</v>
      </c>
      <c r="F40" t="s">
        <v>91</v>
      </c>
      <c r="G40">
        <v>1216</v>
      </c>
      <c r="H40" t="str">
        <f t="shared" si="2"/>
        <v>13th</v>
      </c>
      <c r="I40" t="s">
        <v>92</v>
      </c>
      <c r="J40" t="s">
        <v>66</v>
      </c>
      <c r="K40" t="s">
        <v>93</v>
      </c>
      <c r="M40">
        <v>34172</v>
      </c>
      <c r="N40" t="s">
        <v>97</v>
      </c>
      <c r="O40">
        <v>42</v>
      </c>
      <c r="P40">
        <v>46</v>
      </c>
    </row>
    <row r="41" spans="1:16" x14ac:dyDescent="0.25">
      <c r="A41" t="s">
        <v>4355</v>
      </c>
      <c r="B41" t="s">
        <v>88</v>
      </c>
      <c r="C41" t="s">
        <v>47</v>
      </c>
      <c r="D41" t="s">
        <v>98</v>
      </c>
      <c r="E41" t="s">
        <v>40</v>
      </c>
      <c r="F41" t="s">
        <v>99</v>
      </c>
      <c r="G41">
        <v>1283</v>
      </c>
      <c r="H41" t="str">
        <f t="shared" si="2"/>
        <v>13th</v>
      </c>
      <c r="I41" t="s">
        <v>92</v>
      </c>
      <c r="J41" t="s">
        <v>100</v>
      </c>
      <c r="K41" t="s">
        <v>93</v>
      </c>
      <c r="M41">
        <v>5256</v>
      </c>
      <c r="N41" t="s">
        <v>101</v>
      </c>
      <c r="O41">
        <v>211</v>
      </c>
      <c r="P41">
        <v>214</v>
      </c>
    </row>
    <row r="42" spans="1:16" x14ac:dyDescent="0.25">
      <c r="A42" t="s">
        <v>4355</v>
      </c>
      <c r="B42" t="s">
        <v>88</v>
      </c>
      <c r="C42" t="s">
        <v>47</v>
      </c>
      <c r="D42" t="s">
        <v>39</v>
      </c>
      <c r="E42" t="s">
        <v>40</v>
      </c>
      <c r="F42" t="s">
        <v>41</v>
      </c>
      <c r="G42">
        <v>1458</v>
      </c>
      <c r="H42" t="str">
        <f t="shared" si="2"/>
        <v>15th</v>
      </c>
      <c r="J42" t="s">
        <v>42</v>
      </c>
      <c r="M42">
        <v>152174</v>
      </c>
      <c r="N42" t="s">
        <v>102</v>
      </c>
      <c r="O42">
        <v>111</v>
      </c>
      <c r="P42">
        <v>115</v>
      </c>
    </row>
    <row r="43" spans="1:16" x14ac:dyDescent="0.25">
      <c r="A43" t="s">
        <v>4355</v>
      </c>
      <c r="B43" t="s">
        <v>88</v>
      </c>
      <c r="C43" t="s">
        <v>47</v>
      </c>
      <c r="D43" t="s">
        <v>39</v>
      </c>
      <c r="E43" t="s">
        <v>40</v>
      </c>
      <c r="F43" t="s">
        <v>41</v>
      </c>
      <c r="G43">
        <v>1458</v>
      </c>
      <c r="H43" t="str">
        <f t="shared" si="2"/>
        <v>15th</v>
      </c>
      <c r="J43" t="s">
        <v>42</v>
      </c>
      <c r="M43">
        <v>152174</v>
      </c>
      <c r="N43" t="s">
        <v>103</v>
      </c>
      <c r="O43">
        <v>58</v>
      </c>
      <c r="P43">
        <v>63</v>
      </c>
    </row>
    <row r="44" spans="1:16" x14ac:dyDescent="0.25">
      <c r="A44" t="s">
        <v>4355</v>
      </c>
      <c r="B44" t="s">
        <v>104</v>
      </c>
      <c r="C44" t="s">
        <v>47</v>
      </c>
      <c r="D44" t="s">
        <v>105</v>
      </c>
      <c r="E44" t="s">
        <v>106</v>
      </c>
      <c r="F44" t="s">
        <v>107</v>
      </c>
      <c r="G44">
        <v>1177</v>
      </c>
      <c r="H44" t="str">
        <f t="shared" si="2"/>
        <v>12th</v>
      </c>
      <c r="J44" t="s">
        <v>108</v>
      </c>
      <c r="M44">
        <v>42334</v>
      </c>
      <c r="N44" t="s">
        <v>109</v>
      </c>
      <c r="O44">
        <v>28</v>
      </c>
      <c r="P44">
        <v>31</v>
      </c>
    </row>
    <row r="45" spans="1:16" x14ac:dyDescent="0.25">
      <c r="A45" t="s">
        <v>4355</v>
      </c>
      <c r="B45" t="s">
        <v>104</v>
      </c>
      <c r="C45" t="s">
        <v>47</v>
      </c>
      <c r="D45" t="s">
        <v>105</v>
      </c>
      <c r="E45" t="s">
        <v>106</v>
      </c>
      <c r="F45" t="s">
        <v>107</v>
      </c>
      <c r="G45">
        <v>1177</v>
      </c>
      <c r="H45" t="str">
        <f t="shared" si="2"/>
        <v>12th</v>
      </c>
      <c r="J45" t="s">
        <v>108</v>
      </c>
      <c r="M45">
        <v>42334</v>
      </c>
      <c r="N45" t="s">
        <v>110</v>
      </c>
      <c r="O45">
        <v>51</v>
      </c>
      <c r="P45">
        <v>55</v>
      </c>
    </row>
    <row r="46" spans="1:16" x14ac:dyDescent="0.25">
      <c r="A46" t="s">
        <v>4355</v>
      </c>
      <c r="B46" t="s">
        <v>104</v>
      </c>
      <c r="C46" t="s">
        <v>47</v>
      </c>
      <c r="D46" t="s">
        <v>105</v>
      </c>
      <c r="E46" t="s">
        <v>106</v>
      </c>
      <c r="F46" t="s">
        <v>107</v>
      </c>
      <c r="G46">
        <v>1177</v>
      </c>
      <c r="H46" t="str">
        <f t="shared" si="2"/>
        <v>12th</v>
      </c>
      <c r="J46" t="s">
        <v>108</v>
      </c>
      <c r="M46">
        <v>42334</v>
      </c>
      <c r="N46" t="s">
        <v>111</v>
      </c>
      <c r="O46">
        <v>146</v>
      </c>
      <c r="P46">
        <v>150</v>
      </c>
    </row>
    <row r="47" spans="1:16" x14ac:dyDescent="0.25">
      <c r="A47" t="s">
        <v>4355</v>
      </c>
      <c r="B47" t="s">
        <v>104</v>
      </c>
      <c r="C47" t="s">
        <v>47</v>
      </c>
      <c r="D47" t="s">
        <v>105</v>
      </c>
      <c r="E47" t="s">
        <v>106</v>
      </c>
      <c r="F47" t="s">
        <v>107</v>
      </c>
      <c r="G47">
        <v>1177</v>
      </c>
      <c r="H47" t="str">
        <f t="shared" si="2"/>
        <v>12th</v>
      </c>
      <c r="J47" t="s">
        <v>108</v>
      </c>
      <c r="M47">
        <v>42334</v>
      </c>
      <c r="N47" t="s">
        <v>112</v>
      </c>
      <c r="O47">
        <v>23</v>
      </c>
      <c r="P47">
        <v>27</v>
      </c>
    </row>
    <row r="48" spans="1:16" x14ac:dyDescent="0.25">
      <c r="A48" t="s">
        <v>4355</v>
      </c>
      <c r="B48" t="s">
        <v>104</v>
      </c>
      <c r="C48" t="s">
        <v>47</v>
      </c>
      <c r="D48" t="s">
        <v>105</v>
      </c>
      <c r="E48" t="s">
        <v>106</v>
      </c>
      <c r="F48" t="s">
        <v>107</v>
      </c>
      <c r="G48">
        <v>1177</v>
      </c>
      <c r="H48" t="str">
        <f t="shared" si="2"/>
        <v>12th</v>
      </c>
      <c r="J48" t="s">
        <v>108</v>
      </c>
      <c r="M48">
        <v>42334</v>
      </c>
      <c r="N48" t="s">
        <v>113</v>
      </c>
      <c r="O48">
        <v>107</v>
      </c>
      <c r="P48">
        <v>112</v>
      </c>
    </row>
    <row r="49" spans="1:16" x14ac:dyDescent="0.25">
      <c r="A49" t="s">
        <v>4355</v>
      </c>
      <c r="B49" t="s">
        <v>104</v>
      </c>
      <c r="C49" t="s">
        <v>47</v>
      </c>
      <c r="D49" t="s">
        <v>59</v>
      </c>
      <c r="E49" t="s">
        <v>60</v>
      </c>
      <c r="F49" t="s">
        <v>61</v>
      </c>
      <c r="G49">
        <v>1305</v>
      </c>
      <c r="H49" t="str">
        <f t="shared" si="2"/>
        <v>14th</v>
      </c>
      <c r="J49" t="s">
        <v>22</v>
      </c>
      <c r="M49">
        <v>75650</v>
      </c>
      <c r="N49" t="s">
        <v>114</v>
      </c>
      <c r="O49">
        <v>62</v>
      </c>
      <c r="P49">
        <v>71</v>
      </c>
    </row>
    <row r="50" spans="1:16" x14ac:dyDescent="0.25">
      <c r="A50" t="s">
        <v>4355</v>
      </c>
      <c r="B50" t="s">
        <v>104</v>
      </c>
      <c r="C50" t="s">
        <v>47</v>
      </c>
      <c r="D50" t="s">
        <v>59</v>
      </c>
      <c r="E50" t="s">
        <v>60</v>
      </c>
      <c r="F50" t="s">
        <v>61</v>
      </c>
      <c r="G50">
        <v>1305</v>
      </c>
      <c r="H50" t="str">
        <f t="shared" si="2"/>
        <v>14th</v>
      </c>
      <c r="J50" t="s">
        <v>22</v>
      </c>
      <c r="M50">
        <v>75650</v>
      </c>
      <c r="N50" t="s">
        <v>115</v>
      </c>
      <c r="O50">
        <v>84</v>
      </c>
      <c r="P50">
        <v>93</v>
      </c>
    </row>
    <row r="51" spans="1:16" x14ac:dyDescent="0.25">
      <c r="A51" t="s">
        <v>4355</v>
      </c>
      <c r="B51" t="s">
        <v>104</v>
      </c>
      <c r="C51" t="s">
        <v>47</v>
      </c>
      <c r="D51" t="s">
        <v>59</v>
      </c>
      <c r="E51" t="s">
        <v>60</v>
      </c>
      <c r="F51" t="s">
        <v>61</v>
      </c>
      <c r="G51">
        <v>1305</v>
      </c>
      <c r="H51" t="str">
        <f t="shared" si="2"/>
        <v>14th</v>
      </c>
      <c r="J51" t="s">
        <v>22</v>
      </c>
      <c r="M51">
        <v>75650</v>
      </c>
      <c r="N51" t="s">
        <v>116</v>
      </c>
      <c r="O51">
        <v>73</v>
      </c>
      <c r="P51">
        <v>78</v>
      </c>
    </row>
    <row r="52" spans="1:16" x14ac:dyDescent="0.25">
      <c r="A52" t="s">
        <v>4355</v>
      </c>
      <c r="B52" t="s">
        <v>104</v>
      </c>
      <c r="C52" t="s">
        <v>47</v>
      </c>
      <c r="D52" t="s">
        <v>59</v>
      </c>
      <c r="E52" t="s">
        <v>60</v>
      </c>
      <c r="F52" t="s">
        <v>61</v>
      </c>
      <c r="G52">
        <v>1305</v>
      </c>
      <c r="H52" t="str">
        <f t="shared" si="2"/>
        <v>14th</v>
      </c>
      <c r="J52" t="s">
        <v>22</v>
      </c>
      <c r="M52">
        <v>75650</v>
      </c>
      <c r="N52" t="s">
        <v>117</v>
      </c>
      <c r="O52">
        <v>146</v>
      </c>
      <c r="P52">
        <v>151</v>
      </c>
    </row>
    <row r="53" spans="1:16" x14ac:dyDescent="0.25">
      <c r="A53" t="s">
        <v>4355</v>
      </c>
      <c r="B53" t="s">
        <v>104</v>
      </c>
      <c r="C53" t="s">
        <v>47</v>
      </c>
      <c r="D53" t="s">
        <v>59</v>
      </c>
      <c r="E53" t="s">
        <v>60</v>
      </c>
      <c r="F53" t="s">
        <v>61</v>
      </c>
      <c r="G53">
        <v>1305</v>
      </c>
      <c r="H53" t="str">
        <f t="shared" si="2"/>
        <v>14th</v>
      </c>
      <c r="J53" t="s">
        <v>22</v>
      </c>
      <c r="M53">
        <v>75650</v>
      </c>
      <c r="N53" t="s">
        <v>118</v>
      </c>
      <c r="O53">
        <v>50</v>
      </c>
      <c r="P53">
        <v>55</v>
      </c>
    </row>
    <row r="54" spans="1:16" x14ac:dyDescent="0.25">
      <c r="A54" t="s">
        <v>4355</v>
      </c>
      <c r="B54" t="s">
        <v>104</v>
      </c>
      <c r="C54" t="s">
        <v>47</v>
      </c>
      <c r="D54" t="s">
        <v>63</v>
      </c>
      <c r="E54" t="s">
        <v>64</v>
      </c>
      <c r="F54" t="s">
        <v>65</v>
      </c>
      <c r="G54">
        <v>1369</v>
      </c>
      <c r="H54" t="str">
        <f t="shared" si="2"/>
        <v>14th</v>
      </c>
      <c r="J54" t="s">
        <v>66</v>
      </c>
      <c r="M54">
        <v>53492</v>
      </c>
      <c r="N54" t="s">
        <v>119</v>
      </c>
      <c r="O54">
        <v>27</v>
      </c>
      <c r="P54">
        <v>32</v>
      </c>
    </row>
    <row r="55" spans="1:16" x14ac:dyDescent="0.25">
      <c r="A55" t="s">
        <v>4355</v>
      </c>
      <c r="B55" t="s">
        <v>104</v>
      </c>
      <c r="C55" t="s">
        <v>47</v>
      </c>
      <c r="D55" t="s">
        <v>120</v>
      </c>
      <c r="E55" t="s">
        <v>40</v>
      </c>
      <c r="F55" t="s">
        <v>121</v>
      </c>
      <c r="G55">
        <v>1375</v>
      </c>
      <c r="H55" t="str">
        <f t="shared" si="2"/>
        <v>14th</v>
      </c>
      <c r="J55" t="s">
        <v>42</v>
      </c>
      <c r="M55">
        <v>34693</v>
      </c>
      <c r="N55" t="s">
        <v>122</v>
      </c>
      <c r="O55">
        <v>70</v>
      </c>
      <c r="P55">
        <v>75</v>
      </c>
    </row>
    <row r="56" spans="1:16" x14ac:dyDescent="0.25">
      <c r="A56" t="s">
        <v>4355</v>
      </c>
      <c r="B56" t="s">
        <v>104</v>
      </c>
      <c r="C56" t="s">
        <v>47</v>
      </c>
      <c r="D56" t="s">
        <v>120</v>
      </c>
      <c r="E56" t="s">
        <v>40</v>
      </c>
      <c r="F56" t="s">
        <v>121</v>
      </c>
      <c r="G56">
        <v>1375</v>
      </c>
      <c r="H56" t="str">
        <f t="shared" si="2"/>
        <v>14th</v>
      </c>
      <c r="J56" t="s">
        <v>42</v>
      </c>
      <c r="M56">
        <v>34693</v>
      </c>
      <c r="N56" t="s">
        <v>123</v>
      </c>
      <c r="O56">
        <v>26</v>
      </c>
      <c r="P56">
        <v>33</v>
      </c>
    </row>
    <row r="57" spans="1:16" x14ac:dyDescent="0.25">
      <c r="A57" t="s">
        <v>4355</v>
      </c>
      <c r="B57" t="s">
        <v>104</v>
      </c>
      <c r="C57" t="s">
        <v>47</v>
      </c>
      <c r="D57" t="s">
        <v>68</v>
      </c>
      <c r="E57" t="s">
        <v>69</v>
      </c>
      <c r="F57" t="s">
        <v>70</v>
      </c>
      <c r="G57">
        <v>1399</v>
      </c>
      <c r="H57" t="str">
        <f t="shared" si="2"/>
        <v>14th</v>
      </c>
      <c r="J57" t="s">
        <v>66</v>
      </c>
      <c r="M57">
        <v>217105</v>
      </c>
      <c r="N57" t="s">
        <v>124</v>
      </c>
      <c r="O57">
        <v>65</v>
      </c>
      <c r="P57">
        <v>71</v>
      </c>
    </row>
    <row r="58" spans="1:16" x14ac:dyDescent="0.25">
      <c r="A58" t="s">
        <v>4355</v>
      </c>
      <c r="B58" t="s">
        <v>104</v>
      </c>
      <c r="C58" t="s">
        <v>47</v>
      </c>
      <c r="D58" t="s">
        <v>68</v>
      </c>
      <c r="E58" t="s">
        <v>69</v>
      </c>
      <c r="F58" t="s">
        <v>70</v>
      </c>
      <c r="G58">
        <v>1399</v>
      </c>
      <c r="H58" t="str">
        <f t="shared" si="2"/>
        <v>14th</v>
      </c>
      <c r="J58" t="s">
        <v>66</v>
      </c>
      <c r="M58">
        <v>217105</v>
      </c>
      <c r="N58" t="s">
        <v>125</v>
      </c>
      <c r="O58">
        <v>67</v>
      </c>
      <c r="P58">
        <v>73</v>
      </c>
    </row>
    <row r="59" spans="1:16" x14ac:dyDescent="0.25">
      <c r="A59" t="s">
        <v>4355</v>
      </c>
      <c r="B59" t="s">
        <v>104</v>
      </c>
      <c r="C59" t="s">
        <v>47</v>
      </c>
      <c r="D59" t="s">
        <v>68</v>
      </c>
      <c r="E59" t="s">
        <v>69</v>
      </c>
      <c r="F59" t="s">
        <v>70</v>
      </c>
      <c r="G59">
        <v>1399</v>
      </c>
      <c r="H59" t="str">
        <f t="shared" si="2"/>
        <v>14th</v>
      </c>
      <c r="J59" t="s">
        <v>66</v>
      </c>
      <c r="M59">
        <v>217105</v>
      </c>
      <c r="N59" t="s">
        <v>126</v>
      </c>
      <c r="O59">
        <v>63</v>
      </c>
      <c r="P59">
        <v>70</v>
      </c>
    </row>
    <row r="60" spans="1:16" x14ac:dyDescent="0.25">
      <c r="A60" t="s">
        <v>4355</v>
      </c>
      <c r="B60" t="s">
        <v>104</v>
      </c>
      <c r="C60" t="s">
        <v>47</v>
      </c>
      <c r="D60" t="s">
        <v>68</v>
      </c>
      <c r="E60" t="s">
        <v>69</v>
      </c>
      <c r="F60" t="s">
        <v>70</v>
      </c>
      <c r="G60">
        <v>1399</v>
      </c>
      <c r="H60" t="str">
        <f t="shared" si="2"/>
        <v>14th</v>
      </c>
      <c r="J60" t="s">
        <v>66</v>
      </c>
      <c r="M60">
        <v>217105</v>
      </c>
      <c r="N60" t="s">
        <v>127</v>
      </c>
      <c r="O60">
        <v>8</v>
      </c>
      <c r="P60">
        <v>13</v>
      </c>
    </row>
    <row r="61" spans="1:16" x14ac:dyDescent="0.25">
      <c r="A61" t="s">
        <v>4355</v>
      </c>
      <c r="B61" t="s">
        <v>104</v>
      </c>
      <c r="C61" t="s">
        <v>47</v>
      </c>
      <c r="D61" t="s">
        <v>68</v>
      </c>
      <c r="E61" t="s">
        <v>69</v>
      </c>
      <c r="F61" t="s">
        <v>70</v>
      </c>
      <c r="G61">
        <v>1399</v>
      </c>
      <c r="H61" t="str">
        <f t="shared" si="2"/>
        <v>14th</v>
      </c>
      <c r="J61" t="s">
        <v>66</v>
      </c>
      <c r="M61">
        <v>217105</v>
      </c>
      <c r="N61" t="s">
        <v>128</v>
      </c>
      <c r="O61">
        <v>15</v>
      </c>
      <c r="P61">
        <v>20</v>
      </c>
    </row>
    <row r="62" spans="1:16" x14ac:dyDescent="0.25">
      <c r="A62" t="s">
        <v>4355</v>
      </c>
      <c r="B62" t="s">
        <v>104</v>
      </c>
      <c r="C62" t="s">
        <v>47</v>
      </c>
      <c r="D62" t="s">
        <v>68</v>
      </c>
      <c r="E62" t="s">
        <v>69</v>
      </c>
      <c r="F62" t="s">
        <v>70</v>
      </c>
      <c r="G62">
        <v>1399</v>
      </c>
      <c r="H62" t="str">
        <f t="shared" si="2"/>
        <v>14th</v>
      </c>
      <c r="J62" t="s">
        <v>66</v>
      </c>
      <c r="M62">
        <v>217105</v>
      </c>
      <c r="N62" t="s">
        <v>129</v>
      </c>
      <c r="O62">
        <v>78</v>
      </c>
      <c r="P62">
        <v>83</v>
      </c>
    </row>
    <row r="63" spans="1:16" x14ac:dyDescent="0.25">
      <c r="A63" t="s">
        <v>4355</v>
      </c>
      <c r="B63" t="s">
        <v>104</v>
      </c>
      <c r="C63" t="s">
        <v>47</v>
      </c>
      <c r="D63" t="s">
        <v>68</v>
      </c>
      <c r="E63" t="s">
        <v>69</v>
      </c>
      <c r="F63" t="s">
        <v>70</v>
      </c>
      <c r="G63">
        <v>1399</v>
      </c>
      <c r="H63" t="str">
        <f t="shared" si="2"/>
        <v>14th</v>
      </c>
      <c r="J63" t="s">
        <v>66</v>
      </c>
      <c r="M63">
        <v>217105</v>
      </c>
      <c r="N63" t="s">
        <v>130</v>
      </c>
      <c r="O63">
        <v>13</v>
      </c>
      <c r="P63">
        <v>18</v>
      </c>
    </row>
    <row r="64" spans="1:16" x14ac:dyDescent="0.25">
      <c r="A64" t="s">
        <v>4355</v>
      </c>
      <c r="B64" t="s">
        <v>104</v>
      </c>
      <c r="C64" t="s">
        <v>47</v>
      </c>
      <c r="D64" t="s">
        <v>68</v>
      </c>
      <c r="E64" t="s">
        <v>69</v>
      </c>
      <c r="F64" t="s">
        <v>70</v>
      </c>
      <c r="G64">
        <v>1399</v>
      </c>
      <c r="H64" t="str">
        <f t="shared" si="2"/>
        <v>14th</v>
      </c>
      <c r="J64" t="s">
        <v>66</v>
      </c>
      <c r="M64">
        <v>217105</v>
      </c>
      <c r="N64" t="s">
        <v>131</v>
      </c>
      <c r="O64">
        <v>194</v>
      </c>
      <c r="P64">
        <v>199</v>
      </c>
    </row>
    <row r="65" spans="1:16" x14ac:dyDescent="0.25">
      <c r="A65" t="s">
        <v>4355</v>
      </c>
      <c r="B65" t="s">
        <v>104</v>
      </c>
      <c r="C65" t="s">
        <v>47</v>
      </c>
      <c r="D65" t="s">
        <v>68</v>
      </c>
      <c r="E65" t="s">
        <v>69</v>
      </c>
      <c r="F65" t="s">
        <v>70</v>
      </c>
      <c r="G65">
        <v>1399</v>
      </c>
      <c r="H65" t="str">
        <f t="shared" si="2"/>
        <v>14th</v>
      </c>
      <c r="J65" t="s">
        <v>66</v>
      </c>
      <c r="M65">
        <v>217105</v>
      </c>
      <c r="N65" t="s">
        <v>132</v>
      </c>
      <c r="O65">
        <v>255</v>
      </c>
      <c r="P65">
        <v>260</v>
      </c>
    </row>
    <row r="66" spans="1:16" x14ac:dyDescent="0.25">
      <c r="A66" t="s">
        <v>4355</v>
      </c>
      <c r="B66" t="s">
        <v>104</v>
      </c>
      <c r="C66" t="s">
        <v>47</v>
      </c>
      <c r="D66" t="s">
        <v>68</v>
      </c>
      <c r="E66" t="s">
        <v>69</v>
      </c>
      <c r="F66" t="s">
        <v>70</v>
      </c>
      <c r="G66">
        <v>1399</v>
      </c>
      <c r="H66" t="str">
        <f t="shared" si="2"/>
        <v>14th</v>
      </c>
      <c r="J66" t="s">
        <v>66</v>
      </c>
      <c r="M66">
        <v>217105</v>
      </c>
      <c r="N66" t="s">
        <v>133</v>
      </c>
      <c r="O66">
        <v>154</v>
      </c>
      <c r="P66">
        <v>160</v>
      </c>
    </row>
    <row r="67" spans="1:16" x14ac:dyDescent="0.25">
      <c r="A67" t="s">
        <v>4355</v>
      </c>
      <c r="B67" t="s">
        <v>104</v>
      </c>
      <c r="C67" t="s">
        <v>47</v>
      </c>
      <c r="D67" t="s">
        <v>68</v>
      </c>
      <c r="E67" t="s">
        <v>69</v>
      </c>
      <c r="F67" t="s">
        <v>70</v>
      </c>
      <c r="G67">
        <v>1399</v>
      </c>
      <c r="H67" t="str">
        <f t="shared" si="2"/>
        <v>14th</v>
      </c>
      <c r="J67" t="s">
        <v>66</v>
      </c>
      <c r="M67">
        <v>217105</v>
      </c>
      <c r="N67" t="s">
        <v>134</v>
      </c>
      <c r="O67">
        <v>29</v>
      </c>
      <c r="P67">
        <v>36</v>
      </c>
    </row>
    <row r="68" spans="1:16" x14ac:dyDescent="0.25">
      <c r="A68" t="s">
        <v>4355</v>
      </c>
      <c r="B68" t="s">
        <v>104</v>
      </c>
      <c r="C68" t="s">
        <v>47</v>
      </c>
      <c r="D68" t="s">
        <v>68</v>
      </c>
      <c r="E68" t="s">
        <v>69</v>
      </c>
      <c r="F68" t="s">
        <v>70</v>
      </c>
      <c r="G68">
        <v>1399</v>
      </c>
      <c r="H68" t="str">
        <f>IF(AND(G68&gt;1099,G68&lt;1200),"12th",IF(AND(G68&gt;1199,G68&lt;1300),"13th",IF(AND(G68&gt;1299,G68&lt;1400),"14th",IF(AND(G68&gt;1399,G68&lt;1500),"15th",IF(AND(G68&gt;1499,G68&lt;1600),"16th",IF(AND(G68&gt;1599,G68&lt;1700),"17th",IF(AND(G68&gt;1699,G68&lt;1800),"18th",IF(G68="fin 12e","12th","NO"))))))))</f>
        <v>14th</v>
      </c>
      <c r="J68" t="s">
        <v>66</v>
      </c>
      <c r="M68">
        <v>217105</v>
      </c>
      <c r="N68" t="s">
        <v>135</v>
      </c>
      <c r="O68">
        <v>53</v>
      </c>
      <c r="P68">
        <v>58</v>
      </c>
    </row>
    <row r="69" spans="1:16" x14ac:dyDescent="0.25">
      <c r="A69" t="s">
        <v>4355</v>
      </c>
      <c r="B69" t="s">
        <v>104</v>
      </c>
      <c r="C69" t="s">
        <v>47</v>
      </c>
      <c r="D69" t="s">
        <v>39</v>
      </c>
      <c r="E69" t="s">
        <v>40</v>
      </c>
      <c r="F69" t="s">
        <v>41</v>
      </c>
      <c r="G69">
        <v>1458</v>
      </c>
      <c r="H69" t="str">
        <f t="shared" ref="H69:H91" si="3">IF(AND(G69&gt;1099,G69&lt;1200),"12th",IF(AND(G69&gt;1199,G69&lt;1300),"13th",IF(AND(G69&gt;1299,G69&lt;1400),"14th",IF(AND(G69&gt;1399,G69&lt;1500),"15th",IF(AND(G69&gt;1499,G69&lt;1600),"16th",IF(AND(G69&gt;1599,G69&lt;1700),"17th",IF(AND(G69&gt;1699,G69&lt;1800),"18th","NO")))))))</f>
        <v>15th</v>
      </c>
      <c r="J69" t="s">
        <v>42</v>
      </c>
      <c r="M69">
        <v>152174</v>
      </c>
      <c r="N69" t="s">
        <v>136</v>
      </c>
      <c r="O69">
        <v>79</v>
      </c>
      <c r="P69">
        <v>88</v>
      </c>
    </row>
    <row r="70" spans="1:16" x14ac:dyDescent="0.25">
      <c r="A70" t="s">
        <v>4355</v>
      </c>
      <c r="B70" t="s">
        <v>104</v>
      </c>
      <c r="C70" t="s">
        <v>47</v>
      </c>
      <c r="D70" t="s">
        <v>39</v>
      </c>
      <c r="E70" t="s">
        <v>40</v>
      </c>
      <c r="F70" t="s">
        <v>41</v>
      </c>
      <c r="G70">
        <v>1458</v>
      </c>
      <c r="H70" t="str">
        <f t="shared" si="3"/>
        <v>15th</v>
      </c>
      <c r="J70" t="s">
        <v>42</v>
      </c>
      <c r="M70">
        <v>152174</v>
      </c>
      <c r="N70" t="s">
        <v>137</v>
      </c>
      <c r="O70">
        <v>29</v>
      </c>
      <c r="P70">
        <v>34</v>
      </c>
    </row>
    <row r="71" spans="1:16" x14ac:dyDescent="0.25">
      <c r="A71" t="s">
        <v>4355</v>
      </c>
      <c r="B71" t="s">
        <v>104</v>
      </c>
      <c r="C71" t="s">
        <v>47</v>
      </c>
      <c r="D71" t="s">
        <v>39</v>
      </c>
      <c r="E71" t="s">
        <v>40</v>
      </c>
      <c r="F71" t="s">
        <v>41</v>
      </c>
      <c r="G71">
        <v>1458</v>
      </c>
      <c r="H71" t="str">
        <f t="shared" si="3"/>
        <v>15th</v>
      </c>
      <c r="J71" t="s">
        <v>42</v>
      </c>
      <c r="M71">
        <v>152174</v>
      </c>
      <c r="N71" t="s">
        <v>138</v>
      </c>
      <c r="O71">
        <v>34</v>
      </c>
      <c r="P71">
        <v>40</v>
      </c>
    </row>
    <row r="72" spans="1:16" x14ac:dyDescent="0.25">
      <c r="A72" t="s">
        <v>4355</v>
      </c>
      <c r="B72" t="s">
        <v>104</v>
      </c>
      <c r="C72" t="s">
        <v>47</v>
      </c>
      <c r="D72" t="s">
        <v>39</v>
      </c>
      <c r="E72" t="s">
        <v>40</v>
      </c>
      <c r="F72" t="s">
        <v>41</v>
      </c>
      <c r="G72">
        <v>1458</v>
      </c>
      <c r="H72" t="str">
        <f t="shared" si="3"/>
        <v>15th</v>
      </c>
      <c r="J72" t="s">
        <v>42</v>
      </c>
      <c r="M72">
        <v>152174</v>
      </c>
      <c r="N72" t="s">
        <v>139</v>
      </c>
      <c r="O72">
        <v>48</v>
      </c>
      <c r="P72">
        <v>54</v>
      </c>
    </row>
    <row r="73" spans="1:16" x14ac:dyDescent="0.25">
      <c r="A73" t="s">
        <v>4355</v>
      </c>
      <c r="B73" t="s">
        <v>104</v>
      </c>
      <c r="C73" t="s">
        <v>47</v>
      </c>
      <c r="D73" t="s">
        <v>39</v>
      </c>
      <c r="E73" t="s">
        <v>40</v>
      </c>
      <c r="F73" t="s">
        <v>41</v>
      </c>
      <c r="G73">
        <v>1458</v>
      </c>
      <c r="H73" t="str">
        <f t="shared" si="3"/>
        <v>15th</v>
      </c>
      <c r="J73" t="s">
        <v>42</v>
      </c>
      <c r="M73">
        <v>152174</v>
      </c>
      <c r="N73" t="s">
        <v>140</v>
      </c>
      <c r="O73">
        <v>99</v>
      </c>
      <c r="P73">
        <v>104</v>
      </c>
    </row>
    <row r="74" spans="1:16" x14ac:dyDescent="0.25">
      <c r="A74" t="s">
        <v>4355</v>
      </c>
      <c r="B74" t="s">
        <v>104</v>
      </c>
      <c r="C74" t="s">
        <v>47</v>
      </c>
      <c r="D74" t="s">
        <v>39</v>
      </c>
      <c r="E74" t="s">
        <v>40</v>
      </c>
      <c r="F74" t="s">
        <v>41</v>
      </c>
      <c r="G74">
        <v>1458</v>
      </c>
      <c r="H74" t="str">
        <f t="shared" si="3"/>
        <v>15th</v>
      </c>
      <c r="J74" t="s">
        <v>42</v>
      </c>
      <c r="M74">
        <v>152174</v>
      </c>
      <c r="N74" t="s">
        <v>141</v>
      </c>
      <c r="O74">
        <v>46</v>
      </c>
      <c r="P74">
        <v>53</v>
      </c>
    </row>
    <row r="75" spans="1:16" x14ac:dyDescent="0.25">
      <c r="A75" t="s">
        <v>4355</v>
      </c>
      <c r="B75" t="s">
        <v>104</v>
      </c>
      <c r="C75" t="s">
        <v>47</v>
      </c>
      <c r="D75" t="s">
        <v>39</v>
      </c>
      <c r="E75" t="s">
        <v>40</v>
      </c>
      <c r="F75" t="s">
        <v>41</v>
      </c>
      <c r="G75">
        <v>1458</v>
      </c>
      <c r="H75" t="str">
        <f t="shared" si="3"/>
        <v>15th</v>
      </c>
      <c r="J75" t="s">
        <v>42</v>
      </c>
      <c r="M75">
        <v>152174</v>
      </c>
      <c r="N75" t="s">
        <v>142</v>
      </c>
      <c r="O75">
        <v>134</v>
      </c>
      <c r="P75">
        <v>143</v>
      </c>
    </row>
    <row r="76" spans="1:16" x14ac:dyDescent="0.25">
      <c r="A76" t="s">
        <v>4355</v>
      </c>
      <c r="B76" t="s">
        <v>104</v>
      </c>
      <c r="C76" t="s">
        <v>47</v>
      </c>
      <c r="D76" t="s">
        <v>39</v>
      </c>
      <c r="E76" t="s">
        <v>40</v>
      </c>
      <c r="F76" t="s">
        <v>41</v>
      </c>
      <c r="G76">
        <v>1458</v>
      </c>
      <c r="H76" t="str">
        <f t="shared" si="3"/>
        <v>15th</v>
      </c>
      <c r="J76" t="s">
        <v>42</v>
      </c>
      <c r="M76">
        <v>152174</v>
      </c>
      <c r="N76" t="s">
        <v>143</v>
      </c>
      <c r="O76">
        <v>75</v>
      </c>
      <c r="P76">
        <v>84</v>
      </c>
    </row>
    <row r="77" spans="1:16" x14ac:dyDescent="0.25">
      <c r="A77" t="s">
        <v>4355</v>
      </c>
      <c r="B77" t="s">
        <v>104</v>
      </c>
      <c r="C77" t="s">
        <v>47</v>
      </c>
      <c r="D77" t="s">
        <v>39</v>
      </c>
      <c r="E77" t="s">
        <v>40</v>
      </c>
      <c r="F77" t="s">
        <v>41</v>
      </c>
      <c r="G77">
        <v>1458</v>
      </c>
      <c r="H77" t="str">
        <f t="shared" si="3"/>
        <v>15th</v>
      </c>
      <c r="J77" t="s">
        <v>42</v>
      </c>
      <c r="M77">
        <v>152174</v>
      </c>
      <c r="N77" t="s">
        <v>144</v>
      </c>
      <c r="O77">
        <v>22</v>
      </c>
      <c r="P77">
        <v>27</v>
      </c>
    </row>
    <row r="78" spans="1:16" x14ac:dyDescent="0.25">
      <c r="A78" t="s">
        <v>4355</v>
      </c>
      <c r="B78" t="s">
        <v>104</v>
      </c>
      <c r="C78" t="s">
        <v>47</v>
      </c>
      <c r="D78" t="s">
        <v>39</v>
      </c>
      <c r="E78" t="s">
        <v>40</v>
      </c>
      <c r="F78" t="s">
        <v>41</v>
      </c>
      <c r="G78">
        <v>1458</v>
      </c>
      <c r="H78" t="str">
        <f t="shared" si="3"/>
        <v>15th</v>
      </c>
      <c r="J78" t="s">
        <v>42</v>
      </c>
      <c r="M78">
        <v>152174</v>
      </c>
      <c r="N78" t="s">
        <v>145</v>
      </c>
      <c r="O78">
        <v>26</v>
      </c>
      <c r="P78">
        <v>31</v>
      </c>
    </row>
    <row r="79" spans="1:16" x14ac:dyDescent="0.25">
      <c r="A79" t="s">
        <v>4355</v>
      </c>
      <c r="B79" t="s">
        <v>104</v>
      </c>
      <c r="C79" t="s">
        <v>47</v>
      </c>
      <c r="D79" t="s">
        <v>39</v>
      </c>
      <c r="E79" t="s">
        <v>40</v>
      </c>
      <c r="F79" t="s">
        <v>41</v>
      </c>
      <c r="G79">
        <v>1458</v>
      </c>
      <c r="H79" t="str">
        <f t="shared" si="3"/>
        <v>15th</v>
      </c>
      <c r="J79" t="s">
        <v>42</v>
      </c>
      <c r="M79">
        <v>152174</v>
      </c>
      <c r="N79" t="s">
        <v>146</v>
      </c>
      <c r="O79">
        <v>124</v>
      </c>
      <c r="P79">
        <v>133</v>
      </c>
    </row>
    <row r="80" spans="1:16" x14ac:dyDescent="0.25">
      <c r="A80" t="s">
        <v>4355</v>
      </c>
      <c r="B80" t="s">
        <v>104</v>
      </c>
      <c r="C80" t="s">
        <v>47</v>
      </c>
      <c r="D80" t="s">
        <v>39</v>
      </c>
      <c r="E80" t="s">
        <v>40</v>
      </c>
      <c r="F80" t="s">
        <v>41</v>
      </c>
      <c r="G80">
        <v>1458</v>
      </c>
      <c r="H80" t="str">
        <f t="shared" si="3"/>
        <v>15th</v>
      </c>
      <c r="J80" t="s">
        <v>42</v>
      </c>
      <c r="M80">
        <v>152174</v>
      </c>
      <c r="N80" t="s">
        <v>147</v>
      </c>
      <c r="O80">
        <v>44</v>
      </c>
      <c r="P80">
        <v>53</v>
      </c>
    </row>
    <row r="81" spans="1:16" x14ac:dyDescent="0.25">
      <c r="A81" t="s">
        <v>4355</v>
      </c>
      <c r="B81" t="s">
        <v>104</v>
      </c>
      <c r="C81" t="s">
        <v>47</v>
      </c>
      <c r="D81" t="s">
        <v>19</v>
      </c>
      <c r="E81" t="s">
        <v>20</v>
      </c>
      <c r="F81" t="s">
        <v>21</v>
      </c>
      <c r="G81">
        <v>1489</v>
      </c>
      <c r="H81" t="str">
        <f t="shared" si="3"/>
        <v>15th</v>
      </c>
      <c r="J81" t="s">
        <v>22</v>
      </c>
      <c r="M81">
        <v>43495</v>
      </c>
      <c r="N81" t="s">
        <v>148</v>
      </c>
      <c r="O81">
        <v>119</v>
      </c>
      <c r="P81">
        <v>124</v>
      </c>
    </row>
    <row r="82" spans="1:16" x14ac:dyDescent="0.25">
      <c r="A82" t="s">
        <v>4355</v>
      </c>
      <c r="B82" t="s">
        <v>104</v>
      </c>
      <c r="C82" t="s">
        <v>47</v>
      </c>
      <c r="D82" t="s">
        <v>24</v>
      </c>
      <c r="E82" t="s">
        <v>25</v>
      </c>
      <c r="F82" t="s">
        <v>26</v>
      </c>
      <c r="G82">
        <v>1697</v>
      </c>
      <c r="H82" t="str">
        <f t="shared" si="3"/>
        <v>17th</v>
      </c>
      <c r="J82" t="s">
        <v>27</v>
      </c>
      <c r="M82">
        <v>102345</v>
      </c>
      <c r="N82" t="s">
        <v>149</v>
      </c>
      <c r="O82">
        <v>187</v>
      </c>
      <c r="P82">
        <v>192</v>
      </c>
    </row>
    <row r="83" spans="1:16" x14ac:dyDescent="0.25">
      <c r="A83" t="s">
        <v>4355</v>
      </c>
      <c r="B83" t="s">
        <v>104</v>
      </c>
      <c r="C83" t="s">
        <v>47</v>
      </c>
      <c r="D83" t="s">
        <v>24</v>
      </c>
      <c r="E83" t="s">
        <v>25</v>
      </c>
      <c r="F83" t="s">
        <v>26</v>
      </c>
      <c r="G83">
        <v>1697</v>
      </c>
      <c r="H83" t="str">
        <f t="shared" si="3"/>
        <v>17th</v>
      </c>
      <c r="J83" t="s">
        <v>27</v>
      </c>
      <c r="M83">
        <v>102345</v>
      </c>
      <c r="N83" t="s">
        <v>150</v>
      </c>
      <c r="O83">
        <v>237</v>
      </c>
      <c r="P83">
        <v>241</v>
      </c>
    </row>
    <row r="84" spans="1:16" x14ac:dyDescent="0.25">
      <c r="A84" t="s">
        <v>4355</v>
      </c>
      <c r="B84" t="s">
        <v>104</v>
      </c>
      <c r="C84" t="s">
        <v>47</v>
      </c>
      <c r="D84" t="s">
        <v>24</v>
      </c>
      <c r="E84" t="s">
        <v>25</v>
      </c>
      <c r="F84" t="s">
        <v>26</v>
      </c>
      <c r="G84">
        <v>1697</v>
      </c>
      <c r="H84" t="str">
        <f t="shared" si="3"/>
        <v>17th</v>
      </c>
      <c r="J84" t="s">
        <v>27</v>
      </c>
      <c r="M84">
        <v>102345</v>
      </c>
      <c r="N84" t="s">
        <v>151</v>
      </c>
      <c r="O84">
        <v>496</v>
      </c>
      <c r="P84">
        <v>502</v>
      </c>
    </row>
    <row r="85" spans="1:16" x14ac:dyDescent="0.25">
      <c r="A85" t="s">
        <v>4355</v>
      </c>
      <c r="B85" t="s">
        <v>104</v>
      </c>
      <c r="C85" t="s">
        <v>47</v>
      </c>
      <c r="D85" t="s">
        <v>24</v>
      </c>
      <c r="E85" t="s">
        <v>25</v>
      </c>
      <c r="F85" t="s">
        <v>26</v>
      </c>
      <c r="G85">
        <v>1697</v>
      </c>
      <c r="H85" t="str">
        <f t="shared" si="3"/>
        <v>17th</v>
      </c>
      <c r="J85" t="s">
        <v>27</v>
      </c>
      <c r="M85">
        <v>102345</v>
      </c>
      <c r="N85" t="s">
        <v>152</v>
      </c>
      <c r="O85">
        <v>52</v>
      </c>
      <c r="P85">
        <v>60</v>
      </c>
    </row>
    <row r="86" spans="1:16" x14ac:dyDescent="0.25">
      <c r="A86" t="s">
        <v>4355</v>
      </c>
      <c r="B86" t="s">
        <v>104</v>
      </c>
      <c r="C86" t="s">
        <v>47</v>
      </c>
      <c r="D86" t="s">
        <v>33</v>
      </c>
      <c r="E86" t="s">
        <v>34</v>
      </c>
      <c r="F86" t="s">
        <v>35</v>
      </c>
      <c r="G86">
        <v>1718</v>
      </c>
      <c r="H86" t="str">
        <f t="shared" si="3"/>
        <v>18th</v>
      </c>
      <c r="J86" t="s">
        <v>36</v>
      </c>
      <c r="M86">
        <v>41365</v>
      </c>
      <c r="N86" t="s">
        <v>153</v>
      </c>
      <c r="O86">
        <v>19</v>
      </c>
      <c r="P86">
        <v>23</v>
      </c>
    </row>
    <row r="87" spans="1:16" x14ac:dyDescent="0.25">
      <c r="A87" t="s">
        <v>4355</v>
      </c>
      <c r="B87" t="s">
        <v>104</v>
      </c>
      <c r="C87" t="s">
        <v>47</v>
      </c>
      <c r="D87" t="s">
        <v>33</v>
      </c>
      <c r="E87" t="s">
        <v>34</v>
      </c>
      <c r="F87" t="s">
        <v>35</v>
      </c>
      <c r="G87">
        <v>1718</v>
      </c>
      <c r="H87" t="str">
        <f t="shared" si="3"/>
        <v>18th</v>
      </c>
      <c r="J87" t="s">
        <v>36</v>
      </c>
      <c r="M87">
        <v>41365</v>
      </c>
      <c r="N87" t="s">
        <v>154</v>
      </c>
      <c r="O87">
        <v>26</v>
      </c>
      <c r="P87">
        <v>30</v>
      </c>
    </row>
    <row r="88" spans="1:16" x14ac:dyDescent="0.25">
      <c r="A88" t="s">
        <v>4355</v>
      </c>
      <c r="B88" t="s">
        <v>104</v>
      </c>
      <c r="C88" t="s">
        <v>47</v>
      </c>
      <c r="D88" t="s">
        <v>33</v>
      </c>
      <c r="E88" t="s">
        <v>34</v>
      </c>
      <c r="F88" t="s">
        <v>35</v>
      </c>
      <c r="G88">
        <v>1718</v>
      </c>
      <c r="H88" t="str">
        <f t="shared" si="3"/>
        <v>18th</v>
      </c>
      <c r="J88" t="s">
        <v>36</v>
      </c>
      <c r="M88">
        <v>41365</v>
      </c>
      <c r="N88" t="s">
        <v>155</v>
      </c>
      <c r="O88">
        <v>92</v>
      </c>
      <c r="P88">
        <v>96</v>
      </c>
    </row>
    <row r="89" spans="1:16" x14ac:dyDescent="0.25">
      <c r="A89" t="s">
        <v>4355</v>
      </c>
      <c r="B89" t="s">
        <v>104</v>
      </c>
      <c r="C89" t="s">
        <v>47</v>
      </c>
      <c r="D89" t="s">
        <v>33</v>
      </c>
      <c r="E89" t="s">
        <v>34</v>
      </c>
      <c r="F89" t="s">
        <v>35</v>
      </c>
      <c r="G89">
        <v>1718</v>
      </c>
      <c r="H89" t="str">
        <f t="shared" si="3"/>
        <v>18th</v>
      </c>
      <c r="J89" t="s">
        <v>36</v>
      </c>
      <c r="M89">
        <v>41365</v>
      </c>
      <c r="N89" t="s">
        <v>156</v>
      </c>
      <c r="O89">
        <v>17</v>
      </c>
      <c r="P89">
        <v>21</v>
      </c>
    </row>
    <row r="90" spans="1:16" x14ac:dyDescent="0.25">
      <c r="A90" t="s">
        <v>4355</v>
      </c>
      <c r="B90" t="s">
        <v>104</v>
      </c>
      <c r="C90" t="s">
        <v>47</v>
      </c>
      <c r="D90" t="s">
        <v>33</v>
      </c>
      <c r="E90" t="s">
        <v>34</v>
      </c>
      <c r="F90" t="s">
        <v>35</v>
      </c>
      <c r="G90">
        <v>1718</v>
      </c>
      <c r="H90" t="str">
        <f t="shared" si="3"/>
        <v>18th</v>
      </c>
      <c r="J90" t="s">
        <v>36</v>
      </c>
      <c r="M90">
        <v>41365</v>
      </c>
      <c r="N90" t="s">
        <v>157</v>
      </c>
      <c r="O90">
        <v>85</v>
      </c>
      <c r="P90">
        <v>93</v>
      </c>
    </row>
    <row r="91" spans="1:16" x14ac:dyDescent="0.25">
      <c r="A91" t="s">
        <v>4355</v>
      </c>
      <c r="B91" t="s">
        <v>158</v>
      </c>
      <c r="C91" t="s">
        <v>47</v>
      </c>
      <c r="D91" t="s">
        <v>39</v>
      </c>
      <c r="E91" t="s">
        <v>40</v>
      </c>
      <c r="F91" t="s">
        <v>41</v>
      </c>
      <c r="G91">
        <v>1458</v>
      </c>
      <c r="H91" t="str">
        <f t="shared" si="3"/>
        <v>15th</v>
      </c>
      <c r="J91" t="s">
        <v>42</v>
      </c>
      <c r="M91">
        <v>152174</v>
      </c>
      <c r="N91" t="s">
        <v>159</v>
      </c>
      <c r="O91">
        <v>130</v>
      </c>
      <c r="P91">
        <v>139</v>
      </c>
    </row>
    <row r="92" spans="1:16" x14ac:dyDescent="0.25">
      <c r="A92" t="s">
        <v>4355</v>
      </c>
      <c r="B92" t="s">
        <v>160</v>
      </c>
      <c r="C92" t="s">
        <v>47</v>
      </c>
      <c r="D92" t="s">
        <v>105</v>
      </c>
      <c r="E92" t="s">
        <v>106</v>
      </c>
      <c r="F92" t="s">
        <v>107</v>
      </c>
      <c r="G92">
        <v>1177</v>
      </c>
      <c r="H92" t="str">
        <f>IF(AND(G92&gt;1099,G92&lt;1200),"12th",IF(AND(G92&gt;1199,G92&lt;1300),"13th",IF(AND(G92&gt;1299,G92&lt;1400),"14th",IF(AND(G92&gt;1399,G92&lt;1500),"15th",IF(AND(G92&gt;1499,G92&lt;1600),"16th",IF(AND(G92&gt;1599,G92&lt;1700),"17th",IF(AND(G92&gt;1699,G92&lt;1800),"18th",IF(G92="fin 12e","12th","NO"))))))))</f>
        <v>12th</v>
      </c>
      <c r="J92" t="s">
        <v>108</v>
      </c>
      <c r="M92">
        <v>42334</v>
      </c>
      <c r="N92" t="s">
        <v>161</v>
      </c>
      <c r="O92">
        <v>22</v>
      </c>
      <c r="P92">
        <v>28</v>
      </c>
    </row>
    <row r="93" spans="1:16" x14ac:dyDescent="0.25">
      <c r="A93" t="s">
        <v>4355</v>
      </c>
      <c r="B93" t="s">
        <v>160</v>
      </c>
      <c r="C93" t="s">
        <v>47</v>
      </c>
      <c r="D93" t="s">
        <v>59</v>
      </c>
      <c r="E93" t="s">
        <v>60</v>
      </c>
      <c r="F93" t="s">
        <v>61</v>
      </c>
      <c r="G93">
        <v>1305</v>
      </c>
      <c r="H93" t="str">
        <f t="shared" ref="H93:H120" si="4">IF(AND(G93&gt;1099,G93&lt;1200),"12th",IF(AND(G93&gt;1199,G93&lt;1300),"13th",IF(AND(G93&gt;1299,G93&lt;1400),"14th",IF(AND(G93&gt;1399,G93&lt;1500),"15th",IF(AND(G93&gt;1499,G93&lt;1600),"16th",IF(AND(G93&gt;1599,G93&lt;1700),"17th",IF(AND(G93&gt;1699,G93&lt;1800),"18th","NO")))))))</f>
        <v>14th</v>
      </c>
      <c r="J93" t="s">
        <v>22</v>
      </c>
      <c r="M93">
        <v>75650</v>
      </c>
      <c r="N93" t="s">
        <v>162</v>
      </c>
      <c r="O93">
        <v>170</v>
      </c>
      <c r="P93">
        <v>176</v>
      </c>
    </row>
    <row r="94" spans="1:16" x14ac:dyDescent="0.25">
      <c r="A94" t="s">
        <v>4355</v>
      </c>
      <c r="B94" t="s">
        <v>160</v>
      </c>
      <c r="C94" t="s">
        <v>47</v>
      </c>
      <c r="D94" t="s">
        <v>59</v>
      </c>
      <c r="E94" t="s">
        <v>60</v>
      </c>
      <c r="F94" t="s">
        <v>61</v>
      </c>
      <c r="G94">
        <v>1305</v>
      </c>
      <c r="H94" t="str">
        <f t="shared" si="4"/>
        <v>14th</v>
      </c>
      <c r="J94" t="s">
        <v>22</v>
      </c>
      <c r="M94">
        <v>75650</v>
      </c>
      <c r="N94" t="s">
        <v>163</v>
      </c>
      <c r="O94">
        <v>18</v>
      </c>
      <c r="P94">
        <v>24</v>
      </c>
    </row>
    <row r="95" spans="1:16" x14ac:dyDescent="0.25">
      <c r="A95" t="s">
        <v>4355</v>
      </c>
      <c r="B95" t="s">
        <v>160</v>
      </c>
      <c r="C95" t="s">
        <v>47</v>
      </c>
      <c r="D95" t="s">
        <v>59</v>
      </c>
      <c r="E95" t="s">
        <v>60</v>
      </c>
      <c r="F95" t="s">
        <v>61</v>
      </c>
      <c r="G95">
        <v>1305</v>
      </c>
      <c r="H95" t="str">
        <f t="shared" si="4"/>
        <v>14th</v>
      </c>
      <c r="J95" t="s">
        <v>22</v>
      </c>
      <c r="M95">
        <v>75650</v>
      </c>
      <c r="N95" t="s">
        <v>164</v>
      </c>
      <c r="O95">
        <v>122</v>
      </c>
      <c r="P95">
        <v>128</v>
      </c>
    </row>
    <row r="96" spans="1:16" x14ac:dyDescent="0.25">
      <c r="A96" t="s">
        <v>4355</v>
      </c>
      <c r="B96" t="s">
        <v>160</v>
      </c>
      <c r="C96" t="s">
        <v>47</v>
      </c>
      <c r="D96" t="s">
        <v>59</v>
      </c>
      <c r="E96" t="s">
        <v>60</v>
      </c>
      <c r="F96" t="s">
        <v>61</v>
      </c>
      <c r="G96">
        <v>1305</v>
      </c>
      <c r="H96" t="str">
        <f t="shared" si="4"/>
        <v>14th</v>
      </c>
      <c r="J96" t="s">
        <v>22</v>
      </c>
      <c r="M96">
        <v>75650</v>
      </c>
      <c r="N96" t="s">
        <v>165</v>
      </c>
      <c r="O96">
        <v>21</v>
      </c>
      <c r="P96">
        <v>27</v>
      </c>
    </row>
    <row r="97" spans="1:16" x14ac:dyDescent="0.25">
      <c r="A97" t="s">
        <v>4355</v>
      </c>
      <c r="B97" t="s">
        <v>160</v>
      </c>
      <c r="C97" t="s">
        <v>47</v>
      </c>
      <c r="D97" t="s">
        <v>59</v>
      </c>
      <c r="E97" t="s">
        <v>60</v>
      </c>
      <c r="F97" t="s">
        <v>61</v>
      </c>
      <c r="G97">
        <v>1305</v>
      </c>
      <c r="H97" t="str">
        <f t="shared" si="4"/>
        <v>14th</v>
      </c>
      <c r="J97" t="s">
        <v>22</v>
      </c>
      <c r="M97">
        <v>75650</v>
      </c>
      <c r="N97" t="s">
        <v>166</v>
      </c>
      <c r="O97">
        <v>99</v>
      </c>
      <c r="P97">
        <v>105</v>
      </c>
    </row>
    <row r="98" spans="1:16" x14ac:dyDescent="0.25">
      <c r="A98" t="s">
        <v>4355</v>
      </c>
      <c r="B98" t="s">
        <v>160</v>
      </c>
      <c r="C98" t="s">
        <v>47</v>
      </c>
      <c r="D98" t="s">
        <v>59</v>
      </c>
      <c r="E98" t="s">
        <v>60</v>
      </c>
      <c r="F98" t="s">
        <v>61</v>
      </c>
      <c r="G98">
        <v>1305</v>
      </c>
      <c r="H98" t="str">
        <f t="shared" si="4"/>
        <v>14th</v>
      </c>
      <c r="J98" t="s">
        <v>22</v>
      </c>
      <c r="M98">
        <v>75650</v>
      </c>
      <c r="N98" t="s">
        <v>167</v>
      </c>
      <c r="O98">
        <v>83</v>
      </c>
      <c r="P98">
        <v>89</v>
      </c>
    </row>
    <row r="99" spans="1:16" x14ac:dyDescent="0.25">
      <c r="A99" t="s">
        <v>4355</v>
      </c>
      <c r="B99" t="s">
        <v>160</v>
      </c>
      <c r="C99" t="s">
        <v>47</v>
      </c>
      <c r="D99" t="s">
        <v>59</v>
      </c>
      <c r="E99" t="s">
        <v>60</v>
      </c>
      <c r="F99" t="s">
        <v>61</v>
      </c>
      <c r="G99">
        <v>1305</v>
      </c>
      <c r="H99" t="str">
        <f t="shared" si="4"/>
        <v>14th</v>
      </c>
      <c r="J99" t="s">
        <v>22</v>
      </c>
      <c r="M99">
        <v>75650</v>
      </c>
      <c r="N99" t="s">
        <v>168</v>
      </c>
      <c r="O99">
        <v>12</v>
      </c>
      <c r="P99">
        <v>18</v>
      </c>
    </row>
    <row r="100" spans="1:16" x14ac:dyDescent="0.25">
      <c r="A100" t="s">
        <v>4355</v>
      </c>
      <c r="B100" t="s">
        <v>160</v>
      </c>
      <c r="C100" t="s">
        <v>47</v>
      </c>
      <c r="D100" t="s">
        <v>59</v>
      </c>
      <c r="E100" t="s">
        <v>60</v>
      </c>
      <c r="F100" t="s">
        <v>61</v>
      </c>
      <c r="G100">
        <v>1305</v>
      </c>
      <c r="H100" t="str">
        <f t="shared" si="4"/>
        <v>14th</v>
      </c>
      <c r="J100" t="s">
        <v>22</v>
      </c>
      <c r="M100">
        <v>75650</v>
      </c>
      <c r="N100" t="s">
        <v>169</v>
      </c>
      <c r="O100">
        <v>52</v>
      </c>
      <c r="P100">
        <v>58</v>
      </c>
    </row>
    <row r="101" spans="1:16" x14ac:dyDescent="0.25">
      <c r="A101" t="s">
        <v>4355</v>
      </c>
      <c r="B101" t="s">
        <v>160</v>
      </c>
      <c r="C101" t="s">
        <v>47</v>
      </c>
      <c r="D101" t="s">
        <v>59</v>
      </c>
      <c r="E101" t="s">
        <v>60</v>
      </c>
      <c r="F101" t="s">
        <v>61</v>
      </c>
      <c r="G101">
        <v>1305</v>
      </c>
      <c r="H101" t="str">
        <f t="shared" si="4"/>
        <v>14th</v>
      </c>
      <c r="J101" t="s">
        <v>22</v>
      </c>
      <c r="M101">
        <v>75650</v>
      </c>
      <c r="N101" t="s">
        <v>170</v>
      </c>
      <c r="O101">
        <v>104</v>
      </c>
      <c r="P101">
        <v>110</v>
      </c>
    </row>
    <row r="102" spans="1:16" x14ac:dyDescent="0.25">
      <c r="A102" t="s">
        <v>4355</v>
      </c>
      <c r="B102" t="s">
        <v>160</v>
      </c>
      <c r="C102" t="s">
        <v>47</v>
      </c>
      <c r="D102" t="s">
        <v>59</v>
      </c>
      <c r="E102" t="s">
        <v>60</v>
      </c>
      <c r="F102" t="s">
        <v>61</v>
      </c>
      <c r="G102">
        <v>1305</v>
      </c>
      <c r="H102" t="str">
        <f t="shared" si="4"/>
        <v>14th</v>
      </c>
      <c r="J102" t="s">
        <v>22</v>
      </c>
      <c r="M102">
        <v>75650</v>
      </c>
      <c r="N102" t="s">
        <v>171</v>
      </c>
      <c r="O102">
        <v>84</v>
      </c>
      <c r="P102">
        <v>90</v>
      </c>
    </row>
    <row r="103" spans="1:16" x14ac:dyDescent="0.25">
      <c r="A103" t="s">
        <v>4355</v>
      </c>
      <c r="B103" t="s">
        <v>160</v>
      </c>
      <c r="C103" t="s">
        <v>47</v>
      </c>
      <c r="D103" t="s">
        <v>59</v>
      </c>
      <c r="E103" t="s">
        <v>60</v>
      </c>
      <c r="F103" t="s">
        <v>61</v>
      </c>
      <c r="G103">
        <v>1305</v>
      </c>
      <c r="H103" t="str">
        <f t="shared" si="4"/>
        <v>14th</v>
      </c>
      <c r="J103" t="s">
        <v>22</v>
      </c>
      <c r="M103">
        <v>75650</v>
      </c>
      <c r="N103" t="s">
        <v>172</v>
      </c>
      <c r="O103">
        <v>41</v>
      </c>
      <c r="P103">
        <v>47</v>
      </c>
    </row>
    <row r="104" spans="1:16" x14ac:dyDescent="0.25">
      <c r="A104" t="s">
        <v>4355</v>
      </c>
      <c r="B104" t="s">
        <v>160</v>
      </c>
      <c r="C104" t="s">
        <v>47</v>
      </c>
      <c r="D104" t="s">
        <v>59</v>
      </c>
      <c r="E104" t="s">
        <v>60</v>
      </c>
      <c r="F104" t="s">
        <v>61</v>
      </c>
      <c r="G104">
        <v>1305</v>
      </c>
      <c r="H104" t="str">
        <f t="shared" si="4"/>
        <v>14th</v>
      </c>
      <c r="J104" t="s">
        <v>22</v>
      </c>
      <c r="M104">
        <v>75650</v>
      </c>
      <c r="N104" t="s">
        <v>173</v>
      </c>
      <c r="O104">
        <v>74</v>
      </c>
      <c r="P104">
        <v>80</v>
      </c>
    </row>
    <row r="105" spans="1:16" x14ac:dyDescent="0.25">
      <c r="A105" t="s">
        <v>4355</v>
      </c>
      <c r="B105" t="s">
        <v>160</v>
      </c>
      <c r="C105" t="s">
        <v>47</v>
      </c>
      <c r="D105" t="s">
        <v>59</v>
      </c>
      <c r="E105" t="s">
        <v>60</v>
      </c>
      <c r="F105" t="s">
        <v>61</v>
      </c>
      <c r="G105">
        <v>1305</v>
      </c>
      <c r="H105" t="str">
        <f t="shared" si="4"/>
        <v>14th</v>
      </c>
      <c r="J105" t="s">
        <v>22</v>
      </c>
      <c r="M105">
        <v>75650</v>
      </c>
      <c r="N105" t="s">
        <v>174</v>
      </c>
      <c r="O105">
        <v>22</v>
      </c>
      <c r="P105">
        <v>28</v>
      </c>
    </row>
    <row r="106" spans="1:16" x14ac:dyDescent="0.25">
      <c r="A106" t="s">
        <v>4355</v>
      </c>
      <c r="B106" t="s">
        <v>160</v>
      </c>
      <c r="C106" t="s">
        <v>47</v>
      </c>
      <c r="D106" t="s">
        <v>63</v>
      </c>
      <c r="E106" t="s">
        <v>64</v>
      </c>
      <c r="F106" t="s">
        <v>65</v>
      </c>
      <c r="G106">
        <v>1369</v>
      </c>
      <c r="H106" t="str">
        <f t="shared" si="4"/>
        <v>14th</v>
      </c>
      <c r="J106" t="s">
        <v>66</v>
      </c>
      <c r="M106">
        <v>53492</v>
      </c>
      <c r="N106" t="s">
        <v>175</v>
      </c>
      <c r="O106">
        <v>39</v>
      </c>
      <c r="P106">
        <v>45</v>
      </c>
    </row>
    <row r="107" spans="1:16" x14ac:dyDescent="0.25">
      <c r="A107" t="s">
        <v>4355</v>
      </c>
      <c r="B107" t="s">
        <v>160</v>
      </c>
      <c r="C107" t="s">
        <v>47</v>
      </c>
      <c r="D107" t="s">
        <v>120</v>
      </c>
      <c r="E107" t="s">
        <v>40</v>
      </c>
      <c r="F107" t="s">
        <v>121</v>
      </c>
      <c r="G107">
        <v>1375</v>
      </c>
      <c r="H107" t="str">
        <f t="shared" si="4"/>
        <v>14th</v>
      </c>
      <c r="J107" t="s">
        <v>42</v>
      </c>
      <c r="M107">
        <v>34693</v>
      </c>
      <c r="N107" t="s">
        <v>176</v>
      </c>
      <c r="O107">
        <v>82</v>
      </c>
      <c r="P107">
        <v>88</v>
      </c>
    </row>
    <row r="108" spans="1:16" x14ac:dyDescent="0.25">
      <c r="A108" t="s">
        <v>4355</v>
      </c>
      <c r="B108" t="s">
        <v>160</v>
      </c>
      <c r="C108" t="s">
        <v>47</v>
      </c>
      <c r="D108" t="s">
        <v>120</v>
      </c>
      <c r="E108" t="s">
        <v>40</v>
      </c>
      <c r="F108" t="s">
        <v>121</v>
      </c>
      <c r="G108">
        <v>1375</v>
      </c>
      <c r="H108" t="str">
        <f t="shared" si="4"/>
        <v>14th</v>
      </c>
      <c r="J108" t="s">
        <v>42</v>
      </c>
      <c r="M108">
        <v>34693</v>
      </c>
      <c r="N108" t="s">
        <v>177</v>
      </c>
      <c r="O108">
        <v>97</v>
      </c>
      <c r="P108">
        <v>103</v>
      </c>
    </row>
    <row r="109" spans="1:16" x14ac:dyDescent="0.25">
      <c r="A109" t="s">
        <v>4355</v>
      </c>
      <c r="B109" t="s">
        <v>160</v>
      </c>
      <c r="C109" t="s">
        <v>47</v>
      </c>
      <c r="D109" t="s">
        <v>120</v>
      </c>
      <c r="E109" t="s">
        <v>40</v>
      </c>
      <c r="F109" t="s">
        <v>121</v>
      </c>
      <c r="G109">
        <v>1375</v>
      </c>
      <c r="H109" t="str">
        <f t="shared" si="4"/>
        <v>14th</v>
      </c>
      <c r="J109" t="s">
        <v>42</v>
      </c>
      <c r="M109">
        <v>34693</v>
      </c>
      <c r="N109" t="s">
        <v>178</v>
      </c>
      <c r="O109">
        <v>63</v>
      </c>
      <c r="P109">
        <v>69</v>
      </c>
    </row>
    <row r="110" spans="1:16" x14ac:dyDescent="0.25">
      <c r="A110" t="s">
        <v>4355</v>
      </c>
      <c r="B110" t="s">
        <v>160</v>
      </c>
      <c r="C110" t="s">
        <v>47</v>
      </c>
      <c r="D110" t="s">
        <v>120</v>
      </c>
      <c r="E110" t="s">
        <v>40</v>
      </c>
      <c r="F110" t="s">
        <v>121</v>
      </c>
      <c r="G110">
        <v>1375</v>
      </c>
      <c r="H110" t="str">
        <f t="shared" si="4"/>
        <v>14th</v>
      </c>
      <c r="J110" t="s">
        <v>42</v>
      </c>
      <c r="M110">
        <v>34693</v>
      </c>
      <c r="N110" t="s">
        <v>179</v>
      </c>
      <c r="O110">
        <v>8</v>
      </c>
      <c r="P110">
        <v>14</v>
      </c>
    </row>
    <row r="111" spans="1:16" x14ac:dyDescent="0.25">
      <c r="A111" t="s">
        <v>4355</v>
      </c>
      <c r="B111" t="s">
        <v>160</v>
      </c>
      <c r="C111" t="s">
        <v>47</v>
      </c>
      <c r="D111" t="s">
        <v>68</v>
      </c>
      <c r="E111" t="s">
        <v>69</v>
      </c>
      <c r="F111" t="s">
        <v>70</v>
      </c>
      <c r="G111">
        <v>1399</v>
      </c>
      <c r="H111" t="str">
        <f t="shared" si="4"/>
        <v>14th</v>
      </c>
      <c r="J111" t="s">
        <v>66</v>
      </c>
      <c r="M111">
        <v>217105</v>
      </c>
      <c r="N111" t="s">
        <v>180</v>
      </c>
      <c r="O111">
        <v>17</v>
      </c>
      <c r="P111">
        <v>23</v>
      </c>
    </row>
    <row r="112" spans="1:16" x14ac:dyDescent="0.25">
      <c r="A112" t="s">
        <v>4355</v>
      </c>
      <c r="B112" t="s">
        <v>160</v>
      </c>
      <c r="C112" t="s">
        <v>47</v>
      </c>
      <c r="D112" t="s">
        <v>68</v>
      </c>
      <c r="E112" t="s">
        <v>69</v>
      </c>
      <c r="F112" t="s">
        <v>70</v>
      </c>
      <c r="G112">
        <v>1399</v>
      </c>
      <c r="H112" t="str">
        <f t="shared" si="4"/>
        <v>14th</v>
      </c>
      <c r="J112" t="s">
        <v>66</v>
      </c>
      <c r="M112">
        <v>217105</v>
      </c>
      <c r="N112" t="s">
        <v>181</v>
      </c>
      <c r="O112">
        <v>47</v>
      </c>
      <c r="P112">
        <v>53</v>
      </c>
    </row>
    <row r="113" spans="1:16" x14ac:dyDescent="0.25">
      <c r="A113" t="s">
        <v>4355</v>
      </c>
      <c r="B113" t="s">
        <v>160</v>
      </c>
      <c r="C113" t="s">
        <v>47</v>
      </c>
      <c r="D113" t="s">
        <v>182</v>
      </c>
      <c r="E113" t="s">
        <v>183</v>
      </c>
      <c r="F113" t="s">
        <v>184</v>
      </c>
      <c r="G113">
        <v>1422</v>
      </c>
      <c r="H113" t="str">
        <f t="shared" si="4"/>
        <v>15th</v>
      </c>
      <c r="J113" t="s">
        <v>185</v>
      </c>
      <c r="M113">
        <v>11277</v>
      </c>
      <c r="N113" t="s">
        <v>186</v>
      </c>
      <c r="O113">
        <v>220</v>
      </c>
      <c r="P113">
        <v>226</v>
      </c>
    </row>
    <row r="114" spans="1:16" x14ac:dyDescent="0.25">
      <c r="A114" t="s">
        <v>4355</v>
      </c>
      <c r="B114" t="s">
        <v>160</v>
      </c>
      <c r="C114" t="s">
        <v>47</v>
      </c>
      <c r="D114" t="s">
        <v>182</v>
      </c>
      <c r="E114" t="s">
        <v>183</v>
      </c>
      <c r="F114" t="s">
        <v>184</v>
      </c>
      <c r="G114">
        <v>1422</v>
      </c>
      <c r="H114" t="str">
        <f t="shared" si="4"/>
        <v>15th</v>
      </c>
      <c r="J114" t="s">
        <v>185</v>
      </c>
      <c r="M114">
        <v>11277</v>
      </c>
      <c r="N114" t="s">
        <v>187</v>
      </c>
      <c r="O114">
        <v>484</v>
      </c>
      <c r="P114">
        <v>490</v>
      </c>
    </row>
    <row r="115" spans="1:16" x14ac:dyDescent="0.25">
      <c r="A115" t="s">
        <v>4355</v>
      </c>
      <c r="B115" t="s">
        <v>160</v>
      </c>
      <c r="C115" t="s">
        <v>47</v>
      </c>
      <c r="D115" t="s">
        <v>39</v>
      </c>
      <c r="E115" t="s">
        <v>40</v>
      </c>
      <c r="F115" t="s">
        <v>41</v>
      </c>
      <c r="G115">
        <v>1458</v>
      </c>
      <c r="H115" t="str">
        <f t="shared" si="4"/>
        <v>15th</v>
      </c>
      <c r="J115" t="s">
        <v>42</v>
      </c>
      <c r="M115">
        <v>152174</v>
      </c>
      <c r="N115" t="s">
        <v>188</v>
      </c>
      <c r="O115">
        <v>137</v>
      </c>
      <c r="P115">
        <v>143</v>
      </c>
    </row>
    <row r="116" spans="1:16" x14ac:dyDescent="0.25">
      <c r="A116" t="s">
        <v>4355</v>
      </c>
      <c r="B116" t="s">
        <v>160</v>
      </c>
      <c r="C116" t="s">
        <v>47</v>
      </c>
      <c r="D116" t="s">
        <v>39</v>
      </c>
      <c r="E116" t="s">
        <v>40</v>
      </c>
      <c r="F116" t="s">
        <v>41</v>
      </c>
      <c r="G116">
        <v>1458</v>
      </c>
      <c r="H116" t="str">
        <f t="shared" si="4"/>
        <v>15th</v>
      </c>
      <c r="J116" t="s">
        <v>42</v>
      </c>
      <c r="M116">
        <v>152174</v>
      </c>
      <c r="N116" t="s">
        <v>189</v>
      </c>
      <c r="O116">
        <v>171</v>
      </c>
      <c r="P116">
        <v>177</v>
      </c>
    </row>
    <row r="117" spans="1:16" x14ac:dyDescent="0.25">
      <c r="A117" t="s">
        <v>4355</v>
      </c>
      <c r="B117" t="s">
        <v>160</v>
      </c>
      <c r="C117" t="s">
        <v>47</v>
      </c>
      <c r="D117" t="s">
        <v>39</v>
      </c>
      <c r="E117" t="s">
        <v>40</v>
      </c>
      <c r="F117" t="s">
        <v>41</v>
      </c>
      <c r="G117">
        <v>1458</v>
      </c>
      <c r="H117" t="str">
        <f t="shared" si="4"/>
        <v>15th</v>
      </c>
      <c r="J117" t="s">
        <v>42</v>
      </c>
      <c r="M117">
        <v>152174</v>
      </c>
      <c r="N117" t="s">
        <v>190</v>
      </c>
      <c r="O117">
        <v>68</v>
      </c>
      <c r="P117">
        <v>74</v>
      </c>
    </row>
    <row r="118" spans="1:16" x14ac:dyDescent="0.25">
      <c r="A118" t="s">
        <v>4355</v>
      </c>
      <c r="B118" t="s">
        <v>160</v>
      </c>
      <c r="C118" t="s">
        <v>47</v>
      </c>
      <c r="D118" t="s">
        <v>19</v>
      </c>
      <c r="E118" t="s">
        <v>20</v>
      </c>
      <c r="F118" t="s">
        <v>21</v>
      </c>
      <c r="G118">
        <v>1489</v>
      </c>
      <c r="H118" t="str">
        <f t="shared" si="4"/>
        <v>15th</v>
      </c>
      <c r="J118" t="s">
        <v>22</v>
      </c>
      <c r="M118">
        <v>43495</v>
      </c>
      <c r="N118" t="s">
        <v>191</v>
      </c>
      <c r="O118">
        <v>111</v>
      </c>
      <c r="P118">
        <v>117</v>
      </c>
    </row>
    <row r="119" spans="1:16" x14ac:dyDescent="0.25">
      <c r="A119" t="s">
        <v>4355</v>
      </c>
      <c r="B119" t="s">
        <v>160</v>
      </c>
      <c r="C119" t="s">
        <v>47</v>
      </c>
      <c r="D119" t="s">
        <v>19</v>
      </c>
      <c r="E119" t="s">
        <v>20</v>
      </c>
      <c r="F119" t="s">
        <v>21</v>
      </c>
      <c r="G119">
        <v>1489</v>
      </c>
      <c r="H119" t="str">
        <f t="shared" si="4"/>
        <v>15th</v>
      </c>
      <c r="J119" t="s">
        <v>22</v>
      </c>
      <c r="M119">
        <v>43495</v>
      </c>
      <c r="N119" t="s">
        <v>192</v>
      </c>
      <c r="O119">
        <v>149</v>
      </c>
      <c r="P119">
        <v>155</v>
      </c>
    </row>
    <row r="120" spans="1:16" x14ac:dyDescent="0.25">
      <c r="A120" t="s">
        <v>4355</v>
      </c>
      <c r="B120" t="s">
        <v>160</v>
      </c>
      <c r="C120" t="s">
        <v>47</v>
      </c>
      <c r="D120" t="s">
        <v>193</v>
      </c>
      <c r="E120" t="s">
        <v>194</v>
      </c>
      <c r="F120" t="s">
        <v>195</v>
      </c>
      <c r="G120">
        <v>1644</v>
      </c>
      <c r="H120" t="str">
        <f t="shared" si="4"/>
        <v>17th</v>
      </c>
      <c r="I120" t="s">
        <v>196</v>
      </c>
      <c r="J120" t="s">
        <v>22</v>
      </c>
      <c r="K120" t="s">
        <v>197</v>
      </c>
      <c r="M120">
        <v>3663</v>
      </c>
      <c r="N120" t="s">
        <v>198</v>
      </c>
      <c r="O120">
        <v>393</v>
      </c>
      <c r="P120">
        <v>398</v>
      </c>
    </row>
    <row r="121" spans="1:16" x14ac:dyDescent="0.25">
      <c r="A121" t="s">
        <v>4355</v>
      </c>
      <c r="B121" t="s">
        <v>160</v>
      </c>
      <c r="C121" t="s">
        <v>47</v>
      </c>
      <c r="D121" t="s">
        <v>24</v>
      </c>
      <c r="E121" t="s">
        <v>25</v>
      </c>
      <c r="F121" t="s">
        <v>26</v>
      </c>
      <c r="G121">
        <v>1697</v>
      </c>
      <c r="H121" t="str">
        <f>IF(AND(G121&gt;1099,G121&lt;1200),"12th",IF(AND(G121&gt;1199,G121&lt;1300),"13th",IF(AND(G121&gt;1299,G121&lt;1400),"14th",IF(AND(G121&gt;1399,G121&lt;1500),"15th",IF(AND(G121&gt;1499,G121&lt;1600),"16th",IF(AND(G121&gt;1599,G121&lt;1700),"17th",IF(AND(G121&gt;1699,G121&lt;1800),"18th",IF(G121="fin 12e","12th","NO"))))))))</f>
        <v>17th</v>
      </c>
      <c r="J121" t="s">
        <v>27</v>
      </c>
      <c r="M121">
        <v>102345</v>
      </c>
      <c r="N121" t="s">
        <v>199</v>
      </c>
      <c r="O121">
        <v>597</v>
      </c>
      <c r="P121">
        <v>603</v>
      </c>
    </row>
    <row r="122" spans="1:16" x14ac:dyDescent="0.25">
      <c r="A122" t="s">
        <v>4355</v>
      </c>
      <c r="B122" t="s">
        <v>160</v>
      </c>
      <c r="C122" t="s">
        <v>47</v>
      </c>
      <c r="D122" t="s">
        <v>24</v>
      </c>
      <c r="E122" t="s">
        <v>25</v>
      </c>
      <c r="F122" t="s">
        <v>26</v>
      </c>
      <c r="G122">
        <v>1697</v>
      </c>
      <c r="H122" t="str">
        <f>IF(AND(G122&gt;1099,G122&lt;1200),"12th",IF(AND(G122&gt;1199,G122&lt;1300),"13th",IF(AND(G122&gt;1299,G122&lt;1400),"14th",IF(AND(G122&gt;1399,G122&lt;1500),"15th",IF(AND(G122&gt;1499,G122&lt;1600),"16th",IF(AND(G122&gt;1599,G122&lt;1700),"17th",IF(AND(G122&gt;1699,G122&lt;1800),"18th",IF(G122="fin 12e","12th","NO"))))))))</f>
        <v>17th</v>
      </c>
      <c r="J122" t="s">
        <v>27</v>
      </c>
      <c r="M122">
        <v>102345</v>
      </c>
      <c r="N122" t="s">
        <v>200</v>
      </c>
      <c r="O122">
        <v>18</v>
      </c>
      <c r="P122">
        <v>24</v>
      </c>
    </row>
    <row r="123" spans="1:16" x14ac:dyDescent="0.25">
      <c r="A123" t="s">
        <v>4355</v>
      </c>
      <c r="B123" t="s">
        <v>201</v>
      </c>
      <c r="C123" t="s">
        <v>47</v>
      </c>
      <c r="D123" t="s">
        <v>59</v>
      </c>
      <c r="E123" t="s">
        <v>60</v>
      </c>
      <c r="F123" t="s">
        <v>61</v>
      </c>
      <c r="G123">
        <v>1305</v>
      </c>
      <c r="H123" t="str">
        <f t="shared" ref="H123:H168" si="5">IF(AND(G123&gt;1099,G123&lt;1200),"12th",IF(AND(G123&gt;1199,G123&lt;1300),"13th",IF(AND(G123&gt;1299,G123&lt;1400),"14th",IF(AND(G123&gt;1399,G123&lt;1500),"15th",IF(AND(G123&gt;1499,G123&lt;1600),"16th",IF(AND(G123&gt;1599,G123&lt;1700),"17th",IF(AND(G123&gt;1699,G123&lt;1800),"18th","NO")))))))</f>
        <v>14th</v>
      </c>
      <c r="J123" t="s">
        <v>22</v>
      </c>
      <c r="M123">
        <v>75650</v>
      </c>
      <c r="N123" t="s">
        <v>202</v>
      </c>
      <c r="O123">
        <v>31</v>
      </c>
      <c r="P123">
        <v>38</v>
      </c>
    </row>
    <row r="124" spans="1:16" x14ac:dyDescent="0.25">
      <c r="A124" t="s">
        <v>4355</v>
      </c>
      <c r="B124" t="s">
        <v>201</v>
      </c>
      <c r="C124" t="s">
        <v>47</v>
      </c>
      <c r="D124" t="s">
        <v>120</v>
      </c>
      <c r="E124" t="s">
        <v>40</v>
      </c>
      <c r="F124" t="s">
        <v>121</v>
      </c>
      <c r="G124">
        <v>1375</v>
      </c>
      <c r="H124" t="str">
        <f t="shared" si="5"/>
        <v>14th</v>
      </c>
      <c r="J124" t="s">
        <v>42</v>
      </c>
      <c r="M124">
        <v>34693</v>
      </c>
      <c r="N124" t="s">
        <v>203</v>
      </c>
      <c r="O124">
        <v>47</v>
      </c>
      <c r="P124">
        <v>54</v>
      </c>
    </row>
    <row r="125" spans="1:16" x14ac:dyDescent="0.25">
      <c r="A125" t="s">
        <v>4355</v>
      </c>
      <c r="B125" t="s">
        <v>201</v>
      </c>
      <c r="C125" t="s">
        <v>47</v>
      </c>
      <c r="D125" t="s">
        <v>120</v>
      </c>
      <c r="E125" t="s">
        <v>40</v>
      </c>
      <c r="F125" t="s">
        <v>121</v>
      </c>
      <c r="G125">
        <v>1375</v>
      </c>
      <c r="H125" t="str">
        <f t="shared" si="5"/>
        <v>14th</v>
      </c>
      <c r="J125" t="s">
        <v>42</v>
      </c>
      <c r="M125">
        <v>34693</v>
      </c>
      <c r="N125" t="s">
        <v>204</v>
      </c>
      <c r="O125">
        <v>177</v>
      </c>
      <c r="P125">
        <v>184</v>
      </c>
    </row>
    <row r="126" spans="1:16" x14ac:dyDescent="0.25">
      <c r="A126" t="s">
        <v>4355</v>
      </c>
      <c r="B126" t="s">
        <v>201</v>
      </c>
      <c r="C126" t="s">
        <v>47</v>
      </c>
      <c r="D126" t="s">
        <v>120</v>
      </c>
      <c r="E126" t="s">
        <v>40</v>
      </c>
      <c r="F126" t="s">
        <v>121</v>
      </c>
      <c r="G126">
        <v>1375</v>
      </c>
      <c r="H126" t="str">
        <f t="shared" si="5"/>
        <v>14th</v>
      </c>
      <c r="J126" t="s">
        <v>42</v>
      </c>
      <c r="M126">
        <v>34693</v>
      </c>
      <c r="N126" t="s">
        <v>205</v>
      </c>
      <c r="O126">
        <v>36</v>
      </c>
      <c r="P126">
        <v>44</v>
      </c>
    </row>
    <row r="127" spans="1:16" x14ac:dyDescent="0.25">
      <c r="A127" t="s">
        <v>4355</v>
      </c>
      <c r="B127" t="s">
        <v>201</v>
      </c>
      <c r="C127" t="s">
        <v>47</v>
      </c>
      <c r="D127" t="s">
        <v>120</v>
      </c>
      <c r="E127" t="s">
        <v>40</v>
      </c>
      <c r="F127" t="s">
        <v>121</v>
      </c>
      <c r="G127">
        <v>1375</v>
      </c>
      <c r="H127" t="str">
        <f t="shared" si="5"/>
        <v>14th</v>
      </c>
      <c r="J127" t="s">
        <v>42</v>
      </c>
      <c r="M127">
        <v>34693</v>
      </c>
      <c r="N127" t="s">
        <v>206</v>
      </c>
      <c r="O127">
        <v>333</v>
      </c>
      <c r="P127">
        <v>340</v>
      </c>
    </row>
    <row r="128" spans="1:16" x14ac:dyDescent="0.25">
      <c r="A128" t="s">
        <v>4355</v>
      </c>
      <c r="B128" t="s">
        <v>201</v>
      </c>
      <c r="C128" t="s">
        <v>47</v>
      </c>
      <c r="D128" t="s">
        <v>120</v>
      </c>
      <c r="E128" t="s">
        <v>40</v>
      </c>
      <c r="F128" t="s">
        <v>121</v>
      </c>
      <c r="G128">
        <v>1375</v>
      </c>
      <c r="H128" t="str">
        <f t="shared" si="5"/>
        <v>14th</v>
      </c>
      <c r="J128" t="s">
        <v>42</v>
      </c>
      <c r="M128">
        <v>34693</v>
      </c>
      <c r="N128" t="s">
        <v>207</v>
      </c>
      <c r="O128">
        <v>107</v>
      </c>
      <c r="P128">
        <v>114</v>
      </c>
    </row>
    <row r="129" spans="1:16" x14ac:dyDescent="0.25">
      <c r="A129" t="s">
        <v>4355</v>
      </c>
      <c r="B129" t="s">
        <v>201</v>
      </c>
      <c r="C129" t="s">
        <v>47</v>
      </c>
      <c r="D129" t="s">
        <v>120</v>
      </c>
      <c r="E129" t="s">
        <v>40</v>
      </c>
      <c r="F129" t="s">
        <v>121</v>
      </c>
      <c r="G129">
        <v>1375</v>
      </c>
      <c r="H129" t="str">
        <f t="shared" si="5"/>
        <v>14th</v>
      </c>
      <c r="J129" t="s">
        <v>42</v>
      </c>
      <c r="M129">
        <v>34693</v>
      </c>
      <c r="N129" t="s">
        <v>208</v>
      </c>
      <c r="O129">
        <v>26</v>
      </c>
      <c r="P129">
        <v>33</v>
      </c>
    </row>
    <row r="130" spans="1:16" x14ac:dyDescent="0.25">
      <c r="A130" t="s">
        <v>4355</v>
      </c>
      <c r="B130" t="s">
        <v>201</v>
      </c>
      <c r="C130" t="s">
        <v>47</v>
      </c>
      <c r="D130" t="s">
        <v>39</v>
      </c>
      <c r="E130" t="s">
        <v>40</v>
      </c>
      <c r="F130" t="s">
        <v>41</v>
      </c>
      <c r="G130">
        <v>1458</v>
      </c>
      <c r="H130" t="str">
        <f t="shared" si="5"/>
        <v>15th</v>
      </c>
      <c r="J130" t="s">
        <v>42</v>
      </c>
      <c r="M130">
        <v>152174</v>
      </c>
      <c r="N130" t="s">
        <v>209</v>
      </c>
      <c r="O130">
        <v>51</v>
      </c>
      <c r="P130">
        <v>58</v>
      </c>
    </row>
    <row r="131" spans="1:16" x14ac:dyDescent="0.25">
      <c r="A131" t="s">
        <v>4355</v>
      </c>
      <c r="B131" t="s">
        <v>201</v>
      </c>
      <c r="C131" t="s">
        <v>47</v>
      </c>
      <c r="D131" t="s">
        <v>39</v>
      </c>
      <c r="E131" t="s">
        <v>40</v>
      </c>
      <c r="F131" t="s">
        <v>41</v>
      </c>
      <c r="G131">
        <v>1458</v>
      </c>
      <c r="H131" t="str">
        <f t="shared" si="5"/>
        <v>15th</v>
      </c>
      <c r="J131" t="s">
        <v>42</v>
      </c>
      <c r="M131">
        <v>152174</v>
      </c>
      <c r="N131" t="s">
        <v>210</v>
      </c>
      <c r="O131">
        <v>39</v>
      </c>
      <c r="P131">
        <v>46</v>
      </c>
    </row>
    <row r="132" spans="1:16" x14ac:dyDescent="0.25">
      <c r="A132" t="s">
        <v>4355</v>
      </c>
      <c r="B132" t="s">
        <v>201</v>
      </c>
      <c r="C132" t="s">
        <v>47</v>
      </c>
      <c r="D132" t="s">
        <v>39</v>
      </c>
      <c r="E132" t="s">
        <v>40</v>
      </c>
      <c r="F132" t="s">
        <v>41</v>
      </c>
      <c r="G132">
        <v>1458</v>
      </c>
      <c r="H132" t="str">
        <f t="shared" si="5"/>
        <v>15th</v>
      </c>
      <c r="J132" t="s">
        <v>42</v>
      </c>
      <c r="M132">
        <v>152174</v>
      </c>
      <c r="N132" t="s">
        <v>211</v>
      </c>
      <c r="O132">
        <v>156</v>
      </c>
      <c r="P132">
        <v>163</v>
      </c>
    </row>
    <row r="133" spans="1:16" x14ac:dyDescent="0.25">
      <c r="A133" t="s">
        <v>4355</v>
      </c>
      <c r="B133" t="s">
        <v>201</v>
      </c>
      <c r="C133" t="s">
        <v>47</v>
      </c>
      <c r="D133" t="s">
        <v>39</v>
      </c>
      <c r="E133" t="s">
        <v>40</v>
      </c>
      <c r="F133" t="s">
        <v>41</v>
      </c>
      <c r="G133">
        <v>1458</v>
      </c>
      <c r="H133" t="str">
        <f t="shared" si="5"/>
        <v>15th</v>
      </c>
      <c r="J133" t="s">
        <v>42</v>
      </c>
      <c r="M133">
        <v>152174</v>
      </c>
      <c r="N133" t="s">
        <v>212</v>
      </c>
      <c r="O133">
        <v>141</v>
      </c>
      <c r="P133">
        <v>148</v>
      </c>
    </row>
    <row r="134" spans="1:16" x14ac:dyDescent="0.25">
      <c r="A134" t="s">
        <v>4355</v>
      </c>
      <c r="B134" t="s">
        <v>201</v>
      </c>
      <c r="C134" t="s">
        <v>47</v>
      </c>
      <c r="D134" t="s">
        <v>39</v>
      </c>
      <c r="E134" t="s">
        <v>40</v>
      </c>
      <c r="F134" t="s">
        <v>41</v>
      </c>
      <c r="G134">
        <v>1458</v>
      </c>
      <c r="H134" t="str">
        <f t="shared" si="5"/>
        <v>15th</v>
      </c>
      <c r="J134" t="s">
        <v>42</v>
      </c>
      <c r="M134">
        <v>152174</v>
      </c>
      <c r="N134" t="s">
        <v>213</v>
      </c>
      <c r="O134">
        <v>96</v>
      </c>
      <c r="P134">
        <v>103</v>
      </c>
    </row>
    <row r="135" spans="1:16" x14ac:dyDescent="0.25">
      <c r="A135" t="s">
        <v>4355</v>
      </c>
      <c r="B135" t="s">
        <v>201</v>
      </c>
      <c r="C135" t="s">
        <v>47</v>
      </c>
      <c r="D135" t="s">
        <v>19</v>
      </c>
      <c r="E135" t="s">
        <v>20</v>
      </c>
      <c r="F135" t="s">
        <v>21</v>
      </c>
      <c r="G135">
        <v>1489</v>
      </c>
      <c r="H135" t="str">
        <f t="shared" si="5"/>
        <v>15th</v>
      </c>
      <c r="J135" t="s">
        <v>22</v>
      </c>
      <c r="M135">
        <v>43495</v>
      </c>
      <c r="N135" t="s">
        <v>214</v>
      </c>
      <c r="O135">
        <v>93</v>
      </c>
      <c r="P135">
        <v>100</v>
      </c>
    </row>
    <row r="136" spans="1:16" x14ac:dyDescent="0.25">
      <c r="A136" t="s">
        <v>4355</v>
      </c>
      <c r="B136" t="s">
        <v>201</v>
      </c>
      <c r="C136" t="s">
        <v>47</v>
      </c>
      <c r="D136" t="s">
        <v>19</v>
      </c>
      <c r="E136" t="s">
        <v>20</v>
      </c>
      <c r="F136" t="s">
        <v>21</v>
      </c>
      <c r="G136">
        <v>1489</v>
      </c>
      <c r="H136" t="str">
        <f t="shared" si="5"/>
        <v>15th</v>
      </c>
      <c r="J136" t="s">
        <v>22</v>
      </c>
      <c r="M136">
        <v>43495</v>
      </c>
      <c r="N136" t="s">
        <v>215</v>
      </c>
      <c r="O136">
        <v>24</v>
      </c>
      <c r="P136">
        <v>31</v>
      </c>
    </row>
    <row r="137" spans="1:16" x14ac:dyDescent="0.25">
      <c r="A137" t="s">
        <v>4355</v>
      </c>
      <c r="B137" t="s">
        <v>201</v>
      </c>
      <c r="C137" t="s">
        <v>47</v>
      </c>
      <c r="D137" t="s">
        <v>19</v>
      </c>
      <c r="E137" t="s">
        <v>20</v>
      </c>
      <c r="F137" t="s">
        <v>21</v>
      </c>
      <c r="G137">
        <v>1489</v>
      </c>
      <c r="H137" t="str">
        <f t="shared" si="5"/>
        <v>15th</v>
      </c>
      <c r="J137" t="s">
        <v>22</v>
      </c>
      <c r="M137">
        <v>43495</v>
      </c>
      <c r="N137" t="s">
        <v>216</v>
      </c>
      <c r="O137">
        <v>4</v>
      </c>
      <c r="P137">
        <v>12</v>
      </c>
    </row>
    <row r="138" spans="1:16" x14ac:dyDescent="0.25">
      <c r="A138" t="s">
        <v>4355</v>
      </c>
      <c r="B138" t="s">
        <v>201</v>
      </c>
      <c r="C138" t="s">
        <v>47</v>
      </c>
      <c r="D138" t="s">
        <v>217</v>
      </c>
      <c r="E138" t="s">
        <v>218</v>
      </c>
      <c r="F138" t="s">
        <v>36</v>
      </c>
      <c r="G138">
        <v>1569</v>
      </c>
      <c r="H138" t="str">
        <f t="shared" si="5"/>
        <v>16th</v>
      </c>
      <c r="J138" t="s">
        <v>36</v>
      </c>
      <c r="M138">
        <v>40770</v>
      </c>
      <c r="N138" t="s">
        <v>219</v>
      </c>
      <c r="O138">
        <v>243</v>
      </c>
      <c r="P138">
        <v>250</v>
      </c>
    </row>
    <row r="139" spans="1:16" x14ac:dyDescent="0.25">
      <c r="A139" t="s">
        <v>4355</v>
      </c>
      <c r="B139" t="s">
        <v>201</v>
      </c>
      <c r="C139" t="s">
        <v>47</v>
      </c>
      <c r="D139" t="s">
        <v>217</v>
      </c>
      <c r="E139" t="s">
        <v>218</v>
      </c>
      <c r="F139" t="s">
        <v>36</v>
      </c>
      <c r="G139">
        <v>1569</v>
      </c>
      <c r="H139" t="str">
        <f t="shared" si="5"/>
        <v>16th</v>
      </c>
      <c r="J139" t="s">
        <v>36</v>
      </c>
      <c r="M139">
        <v>40770</v>
      </c>
      <c r="N139" t="s">
        <v>220</v>
      </c>
      <c r="O139">
        <v>366</v>
      </c>
      <c r="P139">
        <v>373</v>
      </c>
    </row>
    <row r="140" spans="1:16" x14ac:dyDescent="0.25">
      <c r="A140" t="s">
        <v>4355</v>
      </c>
      <c r="B140" t="s">
        <v>201</v>
      </c>
      <c r="C140" t="s">
        <v>47</v>
      </c>
      <c r="D140" t="s">
        <v>24</v>
      </c>
      <c r="E140" t="s">
        <v>25</v>
      </c>
      <c r="F140" t="s">
        <v>26</v>
      </c>
      <c r="G140">
        <v>1697</v>
      </c>
      <c r="H140" t="str">
        <f t="shared" si="5"/>
        <v>17th</v>
      </c>
      <c r="J140" t="s">
        <v>27</v>
      </c>
      <c r="M140">
        <v>102345</v>
      </c>
      <c r="N140" t="s">
        <v>221</v>
      </c>
      <c r="O140">
        <v>16</v>
      </c>
      <c r="P140">
        <v>22</v>
      </c>
    </row>
    <row r="141" spans="1:16" x14ac:dyDescent="0.25">
      <c r="A141" t="s">
        <v>4355</v>
      </c>
      <c r="B141" t="s">
        <v>201</v>
      </c>
      <c r="C141" t="s">
        <v>47</v>
      </c>
      <c r="D141" t="s">
        <v>24</v>
      </c>
      <c r="E141" t="s">
        <v>25</v>
      </c>
      <c r="F141" t="s">
        <v>26</v>
      </c>
      <c r="G141">
        <v>1697</v>
      </c>
      <c r="H141" t="str">
        <f t="shared" si="5"/>
        <v>17th</v>
      </c>
      <c r="J141" t="s">
        <v>27</v>
      </c>
      <c r="M141">
        <v>102345</v>
      </c>
      <c r="N141" t="s">
        <v>222</v>
      </c>
      <c r="O141">
        <v>188</v>
      </c>
      <c r="P141">
        <v>195</v>
      </c>
    </row>
    <row r="142" spans="1:16" x14ac:dyDescent="0.25">
      <c r="A142" t="s">
        <v>4355</v>
      </c>
      <c r="B142" t="s">
        <v>201</v>
      </c>
      <c r="C142" t="s">
        <v>47</v>
      </c>
      <c r="D142" t="s">
        <v>24</v>
      </c>
      <c r="E142" t="s">
        <v>25</v>
      </c>
      <c r="F142" t="s">
        <v>26</v>
      </c>
      <c r="G142">
        <v>1697</v>
      </c>
      <c r="H142" t="str">
        <f t="shared" si="5"/>
        <v>17th</v>
      </c>
      <c r="J142" t="s">
        <v>27</v>
      </c>
      <c r="M142">
        <v>102345</v>
      </c>
      <c r="N142" t="s">
        <v>223</v>
      </c>
      <c r="O142">
        <v>193</v>
      </c>
      <c r="P142">
        <v>199</v>
      </c>
    </row>
    <row r="143" spans="1:16" x14ac:dyDescent="0.25">
      <c r="A143" t="s">
        <v>4355</v>
      </c>
      <c r="B143" t="s">
        <v>201</v>
      </c>
      <c r="C143" t="s">
        <v>47</v>
      </c>
      <c r="D143" t="s">
        <v>24</v>
      </c>
      <c r="E143" t="s">
        <v>25</v>
      </c>
      <c r="F143" t="s">
        <v>26</v>
      </c>
      <c r="G143">
        <v>1697</v>
      </c>
      <c r="H143" t="str">
        <f t="shared" si="5"/>
        <v>17th</v>
      </c>
      <c r="J143" t="s">
        <v>27</v>
      </c>
      <c r="M143">
        <v>102345</v>
      </c>
      <c r="N143" t="s">
        <v>224</v>
      </c>
      <c r="O143">
        <v>59</v>
      </c>
      <c r="P143">
        <v>65</v>
      </c>
    </row>
    <row r="144" spans="1:16" x14ac:dyDescent="0.25">
      <c r="A144" t="s">
        <v>4355</v>
      </c>
      <c r="B144" t="s">
        <v>201</v>
      </c>
      <c r="C144" t="s">
        <v>47</v>
      </c>
      <c r="D144" t="s">
        <v>24</v>
      </c>
      <c r="E144" t="s">
        <v>25</v>
      </c>
      <c r="F144" t="s">
        <v>26</v>
      </c>
      <c r="G144">
        <v>1697</v>
      </c>
      <c r="H144" t="str">
        <f t="shared" si="5"/>
        <v>17th</v>
      </c>
      <c r="J144" t="s">
        <v>27</v>
      </c>
      <c r="M144">
        <v>102345</v>
      </c>
      <c r="N144" t="s">
        <v>225</v>
      </c>
      <c r="O144">
        <v>67</v>
      </c>
      <c r="P144">
        <v>73</v>
      </c>
    </row>
    <row r="145" spans="1:16" x14ac:dyDescent="0.25">
      <c r="A145" t="s">
        <v>4355</v>
      </c>
      <c r="B145" t="s">
        <v>201</v>
      </c>
      <c r="C145" t="s">
        <v>47</v>
      </c>
      <c r="D145" t="s">
        <v>24</v>
      </c>
      <c r="E145" t="s">
        <v>25</v>
      </c>
      <c r="F145" t="s">
        <v>26</v>
      </c>
      <c r="G145">
        <v>1697</v>
      </c>
      <c r="H145" t="str">
        <f t="shared" si="5"/>
        <v>17th</v>
      </c>
      <c r="J145" t="s">
        <v>27</v>
      </c>
      <c r="M145">
        <v>102345</v>
      </c>
      <c r="N145" t="s">
        <v>226</v>
      </c>
      <c r="O145">
        <v>47</v>
      </c>
      <c r="P145">
        <v>53</v>
      </c>
    </row>
    <row r="146" spans="1:16" x14ac:dyDescent="0.25">
      <c r="A146" t="s">
        <v>4355</v>
      </c>
      <c r="B146" t="s">
        <v>201</v>
      </c>
      <c r="C146" t="s">
        <v>47</v>
      </c>
      <c r="D146" t="s">
        <v>24</v>
      </c>
      <c r="E146" t="s">
        <v>25</v>
      </c>
      <c r="F146" t="s">
        <v>26</v>
      </c>
      <c r="G146">
        <v>1697</v>
      </c>
      <c r="H146" t="str">
        <f t="shared" si="5"/>
        <v>17th</v>
      </c>
      <c r="J146" t="s">
        <v>27</v>
      </c>
      <c r="M146">
        <v>102345</v>
      </c>
      <c r="N146" t="s">
        <v>227</v>
      </c>
      <c r="O146">
        <v>71</v>
      </c>
      <c r="P146">
        <v>77</v>
      </c>
    </row>
    <row r="147" spans="1:16" x14ac:dyDescent="0.25">
      <c r="A147" t="s">
        <v>4355</v>
      </c>
      <c r="B147" t="s">
        <v>201</v>
      </c>
      <c r="C147" t="s">
        <v>47</v>
      </c>
      <c r="D147" t="s">
        <v>24</v>
      </c>
      <c r="E147" t="s">
        <v>25</v>
      </c>
      <c r="F147" t="s">
        <v>26</v>
      </c>
      <c r="G147">
        <v>1697</v>
      </c>
      <c r="H147" t="str">
        <f t="shared" si="5"/>
        <v>17th</v>
      </c>
      <c r="J147" t="s">
        <v>27</v>
      </c>
      <c r="M147">
        <v>102345</v>
      </c>
      <c r="N147" t="s">
        <v>228</v>
      </c>
      <c r="O147">
        <v>64</v>
      </c>
      <c r="P147">
        <v>70</v>
      </c>
    </row>
    <row r="148" spans="1:16" x14ac:dyDescent="0.25">
      <c r="A148" t="s">
        <v>4355</v>
      </c>
      <c r="B148" t="s">
        <v>201</v>
      </c>
      <c r="C148" t="s">
        <v>47</v>
      </c>
      <c r="D148" t="s">
        <v>24</v>
      </c>
      <c r="E148" t="s">
        <v>25</v>
      </c>
      <c r="F148" t="s">
        <v>26</v>
      </c>
      <c r="G148">
        <v>1697</v>
      </c>
      <c r="H148" t="str">
        <f t="shared" si="5"/>
        <v>17th</v>
      </c>
      <c r="J148" t="s">
        <v>27</v>
      </c>
      <c r="M148">
        <v>102345</v>
      </c>
      <c r="N148" t="s">
        <v>229</v>
      </c>
      <c r="O148">
        <v>35</v>
      </c>
      <c r="P148">
        <v>41</v>
      </c>
    </row>
    <row r="149" spans="1:16" x14ac:dyDescent="0.25">
      <c r="A149" t="s">
        <v>4355</v>
      </c>
      <c r="B149" t="s">
        <v>201</v>
      </c>
      <c r="C149" t="s">
        <v>47</v>
      </c>
      <c r="D149" t="s">
        <v>24</v>
      </c>
      <c r="E149" t="s">
        <v>25</v>
      </c>
      <c r="F149" t="s">
        <v>26</v>
      </c>
      <c r="G149">
        <v>1697</v>
      </c>
      <c r="H149" t="str">
        <f t="shared" si="5"/>
        <v>17th</v>
      </c>
      <c r="J149" t="s">
        <v>27</v>
      </c>
      <c r="M149">
        <v>102345</v>
      </c>
      <c r="N149" t="s">
        <v>230</v>
      </c>
      <c r="O149">
        <v>52</v>
      </c>
      <c r="P149">
        <v>58</v>
      </c>
    </row>
    <row r="150" spans="1:16" x14ac:dyDescent="0.25">
      <c r="A150" t="s">
        <v>4355</v>
      </c>
      <c r="B150" t="s">
        <v>201</v>
      </c>
      <c r="C150" t="s">
        <v>47</v>
      </c>
      <c r="D150" t="s">
        <v>24</v>
      </c>
      <c r="E150" t="s">
        <v>25</v>
      </c>
      <c r="F150" t="s">
        <v>26</v>
      </c>
      <c r="G150">
        <v>1697</v>
      </c>
      <c r="H150" t="str">
        <f t="shared" si="5"/>
        <v>17th</v>
      </c>
      <c r="J150" t="s">
        <v>27</v>
      </c>
      <c r="M150">
        <v>102345</v>
      </c>
      <c r="N150" t="s">
        <v>231</v>
      </c>
      <c r="O150">
        <v>326</v>
      </c>
      <c r="P150">
        <v>333</v>
      </c>
    </row>
    <row r="151" spans="1:16" x14ac:dyDescent="0.25">
      <c r="A151" t="s">
        <v>4355</v>
      </c>
      <c r="B151" t="s">
        <v>201</v>
      </c>
      <c r="C151" t="s">
        <v>47</v>
      </c>
      <c r="D151" t="s">
        <v>24</v>
      </c>
      <c r="E151" t="s">
        <v>25</v>
      </c>
      <c r="F151" t="s">
        <v>26</v>
      </c>
      <c r="G151">
        <v>1697</v>
      </c>
      <c r="H151" t="str">
        <f t="shared" si="5"/>
        <v>17th</v>
      </c>
      <c r="J151" t="s">
        <v>27</v>
      </c>
      <c r="M151">
        <v>102345</v>
      </c>
      <c r="N151" t="s">
        <v>232</v>
      </c>
      <c r="O151">
        <v>164</v>
      </c>
      <c r="P151">
        <v>172</v>
      </c>
    </row>
    <row r="152" spans="1:16" x14ac:dyDescent="0.25">
      <c r="A152" t="s">
        <v>4355</v>
      </c>
      <c r="B152" t="s">
        <v>201</v>
      </c>
      <c r="C152" t="s">
        <v>47</v>
      </c>
      <c r="D152" t="s">
        <v>24</v>
      </c>
      <c r="E152" t="s">
        <v>25</v>
      </c>
      <c r="F152" t="s">
        <v>26</v>
      </c>
      <c r="G152">
        <v>1697</v>
      </c>
      <c r="H152" t="str">
        <f t="shared" si="5"/>
        <v>17th</v>
      </c>
      <c r="J152" t="s">
        <v>27</v>
      </c>
      <c r="M152">
        <v>102345</v>
      </c>
      <c r="N152" t="s">
        <v>233</v>
      </c>
      <c r="O152">
        <v>163</v>
      </c>
      <c r="P152">
        <v>169</v>
      </c>
    </row>
    <row r="153" spans="1:16" x14ac:dyDescent="0.25">
      <c r="A153" t="s">
        <v>4355</v>
      </c>
      <c r="B153" t="s">
        <v>201</v>
      </c>
      <c r="C153" t="s">
        <v>47</v>
      </c>
      <c r="D153" t="s">
        <v>24</v>
      </c>
      <c r="E153" t="s">
        <v>25</v>
      </c>
      <c r="F153" t="s">
        <v>26</v>
      </c>
      <c r="G153">
        <v>1697</v>
      </c>
      <c r="H153" t="str">
        <f t="shared" si="5"/>
        <v>17th</v>
      </c>
      <c r="J153" t="s">
        <v>27</v>
      </c>
      <c r="M153">
        <v>102345</v>
      </c>
      <c r="N153" t="s">
        <v>234</v>
      </c>
      <c r="O153">
        <v>130</v>
      </c>
      <c r="P153">
        <v>136</v>
      </c>
    </row>
    <row r="154" spans="1:16" x14ac:dyDescent="0.25">
      <c r="A154" t="s">
        <v>4355</v>
      </c>
      <c r="B154" t="s">
        <v>201</v>
      </c>
      <c r="C154" t="s">
        <v>47</v>
      </c>
      <c r="D154" t="s">
        <v>24</v>
      </c>
      <c r="E154" t="s">
        <v>25</v>
      </c>
      <c r="F154" t="s">
        <v>26</v>
      </c>
      <c r="G154">
        <v>1697</v>
      </c>
      <c r="H154" t="str">
        <f t="shared" si="5"/>
        <v>17th</v>
      </c>
      <c r="J154" t="s">
        <v>27</v>
      </c>
      <c r="M154">
        <v>102345</v>
      </c>
      <c r="N154" t="s">
        <v>235</v>
      </c>
      <c r="O154">
        <v>91</v>
      </c>
      <c r="P154">
        <v>98</v>
      </c>
    </row>
    <row r="155" spans="1:16" x14ac:dyDescent="0.25">
      <c r="A155" t="s">
        <v>4355</v>
      </c>
      <c r="B155" t="s">
        <v>201</v>
      </c>
      <c r="C155" t="s">
        <v>47</v>
      </c>
      <c r="D155" t="s">
        <v>24</v>
      </c>
      <c r="E155" t="s">
        <v>25</v>
      </c>
      <c r="F155" t="s">
        <v>26</v>
      </c>
      <c r="G155">
        <v>1697</v>
      </c>
      <c r="H155" t="str">
        <f t="shared" si="5"/>
        <v>17th</v>
      </c>
      <c r="J155" t="s">
        <v>27</v>
      </c>
      <c r="M155">
        <v>102345</v>
      </c>
      <c r="N155" t="s">
        <v>236</v>
      </c>
      <c r="O155">
        <v>54</v>
      </c>
      <c r="P155">
        <v>61</v>
      </c>
    </row>
    <row r="156" spans="1:16" x14ac:dyDescent="0.25">
      <c r="A156" t="s">
        <v>4355</v>
      </c>
      <c r="B156" t="s">
        <v>201</v>
      </c>
      <c r="C156" t="s">
        <v>47</v>
      </c>
      <c r="D156" t="s">
        <v>24</v>
      </c>
      <c r="E156" t="s">
        <v>25</v>
      </c>
      <c r="F156" t="s">
        <v>26</v>
      </c>
      <c r="G156">
        <v>1697</v>
      </c>
      <c r="H156" t="str">
        <f t="shared" si="5"/>
        <v>17th</v>
      </c>
      <c r="J156" t="s">
        <v>27</v>
      </c>
      <c r="M156">
        <v>102345</v>
      </c>
      <c r="N156" t="s">
        <v>237</v>
      </c>
      <c r="O156">
        <v>131</v>
      </c>
      <c r="P156">
        <v>138</v>
      </c>
    </row>
    <row r="157" spans="1:16" x14ac:dyDescent="0.25">
      <c r="A157" t="s">
        <v>4355</v>
      </c>
      <c r="B157" t="s">
        <v>201</v>
      </c>
      <c r="C157" t="s">
        <v>47</v>
      </c>
      <c r="D157" t="s">
        <v>24</v>
      </c>
      <c r="E157" t="s">
        <v>25</v>
      </c>
      <c r="F157" t="s">
        <v>26</v>
      </c>
      <c r="G157">
        <v>1697</v>
      </c>
      <c r="H157" t="str">
        <f t="shared" si="5"/>
        <v>17th</v>
      </c>
      <c r="J157" t="s">
        <v>27</v>
      </c>
      <c r="M157">
        <v>102345</v>
      </c>
      <c r="N157" t="s">
        <v>238</v>
      </c>
      <c r="O157">
        <v>312</v>
      </c>
      <c r="P157">
        <v>318</v>
      </c>
    </row>
    <row r="158" spans="1:16" x14ac:dyDescent="0.25">
      <c r="A158" t="s">
        <v>4355</v>
      </c>
      <c r="B158" t="s">
        <v>201</v>
      </c>
      <c r="C158" t="s">
        <v>47</v>
      </c>
      <c r="D158" t="s">
        <v>24</v>
      </c>
      <c r="E158" t="s">
        <v>25</v>
      </c>
      <c r="F158" t="s">
        <v>26</v>
      </c>
      <c r="G158">
        <v>1697</v>
      </c>
      <c r="H158" t="str">
        <f t="shared" si="5"/>
        <v>17th</v>
      </c>
      <c r="J158" t="s">
        <v>27</v>
      </c>
      <c r="M158">
        <v>102345</v>
      </c>
      <c r="N158" t="s">
        <v>239</v>
      </c>
      <c r="O158">
        <v>217</v>
      </c>
      <c r="P158">
        <v>224</v>
      </c>
    </row>
    <row r="159" spans="1:16" x14ac:dyDescent="0.25">
      <c r="A159" t="s">
        <v>4355</v>
      </c>
      <c r="B159" t="s">
        <v>201</v>
      </c>
      <c r="C159" t="s">
        <v>47</v>
      </c>
      <c r="D159" t="s">
        <v>24</v>
      </c>
      <c r="E159" t="s">
        <v>25</v>
      </c>
      <c r="F159" t="s">
        <v>26</v>
      </c>
      <c r="G159">
        <v>1697</v>
      </c>
      <c r="H159" t="str">
        <f t="shared" si="5"/>
        <v>17th</v>
      </c>
      <c r="J159" t="s">
        <v>27</v>
      </c>
      <c r="M159">
        <v>102345</v>
      </c>
      <c r="N159" t="s">
        <v>240</v>
      </c>
      <c r="O159">
        <v>85</v>
      </c>
      <c r="P159">
        <v>91</v>
      </c>
    </row>
    <row r="160" spans="1:16" x14ac:dyDescent="0.25">
      <c r="A160" t="s">
        <v>4355</v>
      </c>
      <c r="B160" t="s">
        <v>201</v>
      </c>
      <c r="C160" t="s">
        <v>47</v>
      </c>
      <c r="D160" t="s">
        <v>33</v>
      </c>
      <c r="E160" t="s">
        <v>34</v>
      </c>
      <c r="F160" t="s">
        <v>35</v>
      </c>
      <c r="G160">
        <v>1718</v>
      </c>
      <c r="H160" t="str">
        <f t="shared" si="5"/>
        <v>18th</v>
      </c>
      <c r="J160" t="s">
        <v>36</v>
      </c>
      <c r="M160">
        <v>41365</v>
      </c>
      <c r="N160" t="s">
        <v>241</v>
      </c>
      <c r="O160">
        <v>8</v>
      </c>
      <c r="P160">
        <v>14</v>
      </c>
    </row>
    <row r="161" spans="1:18" x14ac:dyDescent="0.25">
      <c r="A161" t="s">
        <v>4355</v>
      </c>
      <c r="B161" t="s">
        <v>201</v>
      </c>
      <c r="C161" t="s">
        <v>47</v>
      </c>
      <c r="D161" t="s">
        <v>33</v>
      </c>
      <c r="E161" t="s">
        <v>34</v>
      </c>
      <c r="F161" t="s">
        <v>35</v>
      </c>
      <c r="G161">
        <v>1718</v>
      </c>
      <c r="H161" t="str">
        <f t="shared" si="5"/>
        <v>18th</v>
      </c>
      <c r="J161" t="s">
        <v>36</v>
      </c>
      <c r="M161">
        <v>41365</v>
      </c>
      <c r="N161" t="s">
        <v>242</v>
      </c>
      <c r="O161">
        <v>18</v>
      </c>
      <c r="P161">
        <v>24</v>
      </c>
    </row>
    <row r="162" spans="1:18" x14ac:dyDescent="0.25">
      <c r="A162" t="s">
        <v>4355</v>
      </c>
      <c r="B162" t="s">
        <v>201</v>
      </c>
      <c r="C162" t="s">
        <v>47</v>
      </c>
      <c r="D162" t="s">
        <v>33</v>
      </c>
      <c r="E162" t="s">
        <v>34</v>
      </c>
      <c r="F162" t="s">
        <v>35</v>
      </c>
      <c r="G162">
        <v>1718</v>
      </c>
      <c r="H162" t="str">
        <f t="shared" si="5"/>
        <v>18th</v>
      </c>
      <c r="J162" t="s">
        <v>36</v>
      </c>
      <c r="M162">
        <v>41365</v>
      </c>
      <c r="N162" t="s">
        <v>243</v>
      </c>
      <c r="O162">
        <v>54</v>
      </c>
      <c r="P162">
        <v>60</v>
      </c>
    </row>
    <row r="163" spans="1:18" x14ac:dyDescent="0.25">
      <c r="A163" t="s">
        <v>4355</v>
      </c>
      <c r="B163" t="s">
        <v>201</v>
      </c>
      <c r="C163" t="s">
        <v>47</v>
      </c>
      <c r="D163" t="s">
        <v>33</v>
      </c>
      <c r="E163" t="s">
        <v>34</v>
      </c>
      <c r="F163" t="s">
        <v>35</v>
      </c>
      <c r="G163">
        <v>1718</v>
      </c>
      <c r="H163" t="str">
        <f t="shared" si="5"/>
        <v>18th</v>
      </c>
      <c r="J163" t="s">
        <v>36</v>
      </c>
      <c r="M163">
        <v>41365</v>
      </c>
      <c r="N163" t="s">
        <v>244</v>
      </c>
      <c r="O163">
        <v>66</v>
      </c>
      <c r="P163">
        <v>72</v>
      </c>
    </row>
    <row r="164" spans="1:18" x14ac:dyDescent="0.25">
      <c r="A164" t="s">
        <v>4355</v>
      </c>
      <c r="B164" t="s">
        <v>245</v>
      </c>
      <c r="C164" t="s">
        <v>47</v>
      </c>
      <c r="D164" t="s">
        <v>39</v>
      </c>
      <c r="E164" t="s">
        <v>40</v>
      </c>
      <c r="F164" t="s">
        <v>41</v>
      </c>
      <c r="G164">
        <v>1458</v>
      </c>
      <c r="H164" t="str">
        <f t="shared" si="5"/>
        <v>15th</v>
      </c>
      <c r="J164" t="s">
        <v>42</v>
      </c>
      <c r="M164">
        <v>152174</v>
      </c>
      <c r="N164" t="s">
        <v>246</v>
      </c>
      <c r="O164">
        <v>61</v>
      </c>
      <c r="P164">
        <v>68</v>
      </c>
      <c r="Q164">
        <v>82</v>
      </c>
      <c r="R164">
        <v>86</v>
      </c>
    </row>
    <row r="165" spans="1:18" x14ac:dyDescent="0.25">
      <c r="A165" t="s">
        <v>4355</v>
      </c>
      <c r="B165" t="s">
        <v>247</v>
      </c>
      <c r="C165" t="s">
        <v>47</v>
      </c>
      <c r="D165" t="s">
        <v>59</v>
      </c>
      <c r="E165" t="s">
        <v>60</v>
      </c>
      <c r="F165" t="s">
        <v>61</v>
      </c>
      <c r="G165">
        <v>1305</v>
      </c>
      <c r="H165" t="str">
        <f t="shared" si="5"/>
        <v>14th</v>
      </c>
      <c r="J165" t="s">
        <v>22</v>
      </c>
      <c r="M165">
        <v>75650</v>
      </c>
      <c r="N165" t="s">
        <v>248</v>
      </c>
      <c r="O165">
        <v>75</v>
      </c>
      <c r="P165">
        <v>79</v>
      </c>
      <c r="Q165">
        <v>87</v>
      </c>
      <c r="R165">
        <v>93</v>
      </c>
    </row>
    <row r="166" spans="1:18" x14ac:dyDescent="0.25">
      <c r="A166" t="s">
        <v>4355</v>
      </c>
      <c r="B166" t="s">
        <v>247</v>
      </c>
      <c r="C166" t="s">
        <v>47</v>
      </c>
      <c r="D166" t="s">
        <v>59</v>
      </c>
      <c r="E166" t="s">
        <v>60</v>
      </c>
      <c r="F166" t="s">
        <v>61</v>
      </c>
      <c r="G166">
        <v>1305</v>
      </c>
      <c r="H166" t="str">
        <f t="shared" si="5"/>
        <v>14th</v>
      </c>
      <c r="J166" t="s">
        <v>22</v>
      </c>
      <c r="M166">
        <v>75650</v>
      </c>
      <c r="N166" t="s">
        <v>249</v>
      </c>
      <c r="O166">
        <v>52</v>
      </c>
      <c r="P166">
        <v>58</v>
      </c>
      <c r="Q166">
        <v>67</v>
      </c>
      <c r="R166">
        <v>70</v>
      </c>
    </row>
    <row r="167" spans="1:18" x14ac:dyDescent="0.25">
      <c r="A167" t="s">
        <v>4355</v>
      </c>
      <c r="B167" t="s">
        <v>247</v>
      </c>
      <c r="C167" t="s">
        <v>47</v>
      </c>
      <c r="D167" t="s">
        <v>120</v>
      </c>
      <c r="E167" t="s">
        <v>40</v>
      </c>
      <c r="F167" t="s">
        <v>121</v>
      </c>
      <c r="G167">
        <v>1375</v>
      </c>
      <c r="H167" t="str">
        <f t="shared" si="5"/>
        <v>14th</v>
      </c>
      <c r="J167" t="s">
        <v>42</v>
      </c>
      <c r="M167">
        <v>34693</v>
      </c>
      <c r="N167" t="s">
        <v>250</v>
      </c>
      <c r="O167">
        <v>70</v>
      </c>
      <c r="P167">
        <v>74</v>
      </c>
      <c r="Q167">
        <v>82</v>
      </c>
      <c r="R167">
        <v>88</v>
      </c>
    </row>
    <row r="168" spans="1:18" x14ac:dyDescent="0.25">
      <c r="A168" t="s">
        <v>4355</v>
      </c>
      <c r="B168" t="s">
        <v>247</v>
      </c>
      <c r="C168" t="s">
        <v>47</v>
      </c>
      <c r="D168" t="s">
        <v>33</v>
      </c>
      <c r="E168" t="s">
        <v>34</v>
      </c>
      <c r="F168" t="s">
        <v>35</v>
      </c>
      <c r="G168">
        <v>1718</v>
      </c>
      <c r="H168" t="str">
        <f t="shared" si="5"/>
        <v>18th</v>
      </c>
      <c r="J168" t="s">
        <v>36</v>
      </c>
      <c r="M168">
        <v>41365</v>
      </c>
      <c r="N168" t="s">
        <v>251</v>
      </c>
      <c r="O168">
        <v>18</v>
      </c>
      <c r="P168">
        <v>24</v>
      </c>
      <c r="Q168">
        <v>32</v>
      </c>
      <c r="R168">
        <v>36</v>
      </c>
    </row>
    <row r="169" spans="1:18" x14ac:dyDescent="0.25">
      <c r="A169" t="s">
        <v>4355</v>
      </c>
      <c r="B169" t="s">
        <v>252</v>
      </c>
      <c r="C169" t="s">
        <v>47</v>
      </c>
      <c r="D169" t="s">
        <v>68</v>
      </c>
      <c r="E169" t="s">
        <v>69</v>
      </c>
      <c r="F169" t="s">
        <v>70</v>
      </c>
      <c r="G169">
        <v>1399</v>
      </c>
      <c r="H169" t="str">
        <f>IF(AND(G169&gt;1099,G169&lt;1200),"12th",IF(AND(G169&gt;1199,G169&lt;1300),"13th",IF(AND(G169&gt;1299,G169&lt;1400),"14th",IF(AND(G169&gt;1399,G169&lt;1500),"15th",IF(AND(G169&gt;1499,G169&lt;1600),"16th",IF(AND(G169&gt;1599,G169&lt;1700),"17th",IF(AND(G169&gt;1699,G169&lt;1800),"18th",IF(G169="fin 12e","12th","NO"))))))))</f>
        <v>14th</v>
      </c>
      <c r="J169" t="s">
        <v>66</v>
      </c>
      <c r="M169">
        <v>217105</v>
      </c>
      <c r="N169" t="s">
        <v>253</v>
      </c>
      <c r="O169">
        <v>62</v>
      </c>
      <c r="P169">
        <v>66</v>
      </c>
      <c r="Q169">
        <v>72</v>
      </c>
      <c r="R169">
        <v>75</v>
      </c>
    </row>
    <row r="170" spans="1:18" x14ac:dyDescent="0.25">
      <c r="A170" t="s">
        <v>4355</v>
      </c>
      <c r="B170" t="s">
        <v>252</v>
      </c>
      <c r="C170" t="s">
        <v>47</v>
      </c>
      <c r="D170" t="s">
        <v>182</v>
      </c>
      <c r="E170" t="s">
        <v>183</v>
      </c>
      <c r="F170" t="s">
        <v>184</v>
      </c>
      <c r="G170">
        <v>1422</v>
      </c>
      <c r="H170" t="str">
        <f>IF(AND(G170&gt;1099,G170&lt;1200),"12th",IF(AND(G170&gt;1199,G170&lt;1300),"13th",IF(AND(G170&gt;1299,G170&lt;1400),"14th",IF(AND(G170&gt;1399,G170&lt;1500),"15th",IF(AND(G170&gt;1499,G170&lt;1600),"16th",IF(AND(G170&gt;1599,G170&lt;1700),"17th",IF(AND(G170&gt;1699,G170&lt;1800),"18th","NO")))))))</f>
        <v>15th</v>
      </c>
      <c r="J170" t="s">
        <v>185</v>
      </c>
      <c r="M170">
        <v>11277</v>
      </c>
      <c r="N170" t="s">
        <v>254</v>
      </c>
      <c r="O170">
        <v>361</v>
      </c>
      <c r="P170">
        <v>365</v>
      </c>
      <c r="Q170">
        <v>403</v>
      </c>
      <c r="R170">
        <v>407</v>
      </c>
    </row>
    <row r="171" spans="1:18" x14ac:dyDescent="0.25">
      <c r="A171" t="s">
        <v>4355</v>
      </c>
      <c r="B171" t="s">
        <v>255</v>
      </c>
      <c r="C171" t="s">
        <v>47</v>
      </c>
      <c r="D171" t="s">
        <v>98</v>
      </c>
      <c r="E171" t="s">
        <v>40</v>
      </c>
      <c r="F171" t="s">
        <v>99</v>
      </c>
      <c r="G171">
        <v>1283</v>
      </c>
      <c r="H171" t="str">
        <f>IF(AND(G171&gt;1099,G171&lt;1200),"12th",IF(AND(G171&gt;1199,G171&lt;1300),"13th",IF(AND(G171&gt;1299,G171&lt;1400),"14th",IF(AND(G171&gt;1399,G171&lt;1500),"15th",IF(AND(G171&gt;1499,G171&lt;1600),"16th",IF(AND(G171&gt;1599,G171&lt;1700),"17th",IF(AND(G171&gt;1699,G171&lt;1800),"18th","NO")))))))</f>
        <v>13th</v>
      </c>
      <c r="I171" t="s">
        <v>92</v>
      </c>
      <c r="J171" t="s">
        <v>100</v>
      </c>
      <c r="K171" t="s">
        <v>93</v>
      </c>
      <c r="M171">
        <v>5256</v>
      </c>
      <c r="N171" t="s">
        <v>256</v>
      </c>
      <c r="O171">
        <v>204</v>
      </c>
      <c r="P171">
        <v>208</v>
      </c>
    </row>
    <row r="172" spans="1:18" x14ac:dyDescent="0.25">
      <c r="A172" t="s">
        <v>4355</v>
      </c>
      <c r="B172" t="s">
        <v>255</v>
      </c>
      <c r="C172" t="s">
        <v>47</v>
      </c>
      <c r="D172" t="s">
        <v>63</v>
      </c>
      <c r="E172" t="s">
        <v>64</v>
      </c>
      <c r="F172" t="s">
        <v>65</v>
      </c>
      <c r="G172">
        <v>1369</v>
      </c>
      <c r="H172" t="str">
        <f>IF(AND(G172&gt;1099,G172&lt;1200),"12th",IF(AND(G172&gt;1199,G172&lt;1300),"13th",IF(AND(G172&gt;1299,G172&lt;1400),"14th",IF(AND(G172&gt;1399,G172&lt;1500),"15th",IF(AND(G172&gt;1499,G172&lt;1600),"16th",IF(AND(G172&gt;1599,G172&lt;1700),"17th",IF(AND(G172&gt;1699,G172&lt;1800),"18th","NO")))))))</f>
        <v>14th</v>
      </c>
      <c r="J172" t="s">
        <v>66</v>
      </c>
      <c r="M172">
        <v>53492</v>
      </c>
      <c r="N172" t="s">
        <v>257</v>
      </c>
      <c r="O172">
        <v>131</v>
      </c>
      <c r="P172">
        <v>135</v>
      </c>
    </row>
    <row r="173" spans="1:18" x14ac:dyDescent="0.25">
      <c r="A173" t="s">
        <v>4355</v>
      </c>
      <c r="B173" t="s">
        <v>255</v>
      </c>
      <c r="C173" t="s">
        <v>47</v>
      </c>
      <c r="D173" t="s">
        <v>68</v>
      </c>
      <c r="E173" t="s">
        <v>69</v>
      </c>
      <c r="F173" t="s">
        <v>70</v>
      </c>
      <c r="G173">
        <v>1399</v>
      </c>
      <c r="H173" t="str">
        <f t="shared" ref="H173:H184" si="6">IF(AND(G173&gt;1099,G173&lt;1200),"12th",IF(AND(G173&gt;1199,G173&lt;1300),"13th",IF(AND(G173&gt;1299,G173&lt;1400),"14th",IF(AND(G173&gt;1399,G173&lt;1500),"15th",IF(AND(G173&gt;1499,G173&lt;1600),"16th",IF(AND(G173&gt;1599,G173&lt;1700),"17th",IF(AND(G173&gt;1699,G173&lt;1800),"18th",IF(G173="fin 12e","12th","NO"))))))))</f>
        <v>14th</v>
      </c>
      <c r="J173" t="s">
        <v>66</v>
      </c>
      <c r="M173">
        <v>217105</v>
      </c>
      <c r="N173" t="s">
        <v>258</v>
      </c>
      <c r="O173">
        <v>90</v>
      </c>
      <c r="P173">
        <v>93</v>
      </c>
    </row>
    <row r="174" spans="1:18" x14ac:dyDescent="0.25">
      <c r="A174" t="s">
        <v>4355</v>
      </c>
      <c r="B174" t="s">
        <v>255</v>
      </c>
      <c r="C174" t="s">
        <v>47</v>
      </c>
      <c r="D174" t="s">
        <v>68</v>
      </c>
      <c r="E174" t="s">
        <v>69</v>
      </c>
      <c r="F174" t="s">
        <v>70</v>
      </c>
      <c r="G174">
        <v>1399</v>
      </c>
      <c r="H174" t="str">
        <f t="shared" si="6"/>
        <v>14th</v>
      </c>
      <c r="J174" t="s">
        <v>66</v>
      </c>
      <c r="M174">
        <v>217105</v>
      </c>
      <c r="N174" t="s">
        <v>259</v>
      </c>
      <c r="O174">
        <v>41</v>
      </c>
      <c r="P174">
        <v>44</v>
      </c>
    </row>
    <row r="175" spans="1:18" x14ac:dyDescent="0.25">
      <c r="A175" t="s">
        <v>4355</v>
      </c>
      <c r="B175" t="s">
        <v>255</v>
      </c>
      <c r="C175" t="s">
        <v>47</v>
      </c>
      <c r="D175" t="s">
        <v>68</v>
      </c>
      <c r="E175" t="s">
        <v>69</v>
      </c>
      <c r="F175" t="s">
        <v>70</v>
      </c>
      <c r="G175">
        <v>1399</v>
      </c>
      <c r="H175" t="str">
        <f t="shared" si="6"/>
        <v>14th</v>
      </c>
      <c r="J175" t="s">
        <v>66</v>
      </c>
      <c r="M175">
        <v>217105</v>
      </c>
      <c r="N175" t="s">
        <v>260</v>
      </c>
      <c r="O175">
        <v>139</v>
      </c>
      <c r="P175">
        <v>142</v>
      </c>
    </row>
    <row r="176" spans="1:18" x14ac:dyDescent="0.25">
      <c r="A176" t="s">
        <v>4355</v>
      </c>
      <c r="B176" t="s">
        <v>255</v>
      </c>
      <c r="C176" t="s">
        <v>47</v>
      </c>
      <c r="D176" t="s">
        <v>68</v>
      </c>
      <c r="E176" t="s">
        <v>69</v>
      </c>
      <c r="F176" t="s">
        <v>70</v>
      </c>
      <c r="G176">
        <v>1399</v>
      </c>
      <c r="H176" t="str">
        <f t="shared" si="6"/>
        <v>14th</v>
      </c>
      <c r="J176" t="s">
        <v>66</v>
      </c>
      <c r="M176">
        <v>217105</v>
      </c>
      <c r="N176" t="s">
        <v>261</v>
      </c>
      <c r="O176">
        <v>24</v>
      </c>
      <c r="P176">
        <v>27</v>
      </c>
    </row>
    <row r="177" spans="1:16" x14ac:dyDescent="0.25">
      <c r="A177" t="s">
        <v>4355</v>
      </c>
      <c r="B177" t="s">
        <v>255</v>
      </c>
      <c r="C177" t="s">
        <v>47</v>
      </c>
      <c r="D177" t="s">
        <v>68</v>
      </c>
      <c r="E177" t="s">
        <v>69</v>
      </c>
      <c r="F177" t="s">
        <v>70</v>
      </c>
      <c r="G177">
        <v>1399</v>
      </c>
      <c r="H177" t="str">
        <f t="shared" si="6"/>
        <v>14th</v>
      </c>
      <c r="J177" t="s">
        <v>66</v>
      </c>
      <c r="M177">
        <v>217105</v>
      </c>
      <c r="N177" t="s">
        <v>262</v>
      </c>
      <c r="O177">
        <v>196</v>
      </c>
      <c r="P177">
        <v>199</v>
      </c>
    </row>
    <row r="178" spans="1:16" x14ac:dyDescent="0.25">
      <c r="A178" t="s">
        <v>4355</v>
      </c>
      <c r="B178" t="s">
        <v>255</v>
      </c>
      <c r="C178" t="s">
        <v>47</v>
      </c>
      <c r="D178" t="s">
        <v>68</v>
      </c>
      <c r="E178" t="s">
        <v>69</v>
      </c>
      <c r="F178" t="s">
        <v>70</v>
      </c>
      <c r="G178">
        <v>1399</v>
      </c>
      <c r="H178" t="str">
        <f t="shared" si="6"/>
        <v>14th</v>
      </c>
      <c r="J178" t="s">
        <v>66</v>
      </c>
      <c r="M178">
        <v>217105</v>
      </c>
      <c r="N178" t="s">
        <v>263</v>
      </c>
      <c r="O178">
        <v>126</v>
      </c>
      <c r="P178">
        <v>129</v>
      </c>
    </row>
    <row r="179" spans="1:16" x14ac:dyDescent="0.25">
      <c r="A179" t="s">
        <v>4355</v>
      </c>
      <c r="B179" t="s">
        <v>255</v>
      </c>
      <c r="C179" t="s">
        <v>47</v>
      </c>
      <c r="D179" t="s">
        <v>68</v>
      </c>
      <c r="E179" t="s">
        <v>69</v>
      </c>
      <c r="F179" t="s">
        <v>70</v>
      </c>
      <c r="G179">
        <v>1399</v>
      </c>
      <c r="H179" t="str">
        <f t="shared" si="6"/>
        <v>14th</v>
      </c>
      <c r="J179" t="s">
        <v>66</v>
      </c>
      <c r="M179">
        <v>217105</v>
      </c>
      <c r="N179" t="s">
        <v>264</v>
      </c>
      <c r="O179">
        <v>75</v>
      </c>
      <c r="P179">
        <v>78</v>
      </c>
    </row>
    <row r="180" spans="1:16" x14ac:dyDescent="0.25">
      <c r="A180" t="s">
        <v>4355</v>
      </c>
      <c r="B180" t="s">
        <v>255</v>
      </c>
      <c r="C180" t="s">
        <v>47</v>
      </c>
      <c r="D180" t="s">
        <v>68</v>
      </c>
      <c r="E180" t="s">
        <v>69</v>
      </c>
      <c r="F180" t="s">
        <v>70</v>
      </c>
      <c r="G180">
        <v>1399</v>
      </c>
      <c r="H180" t="str">
        <f t="shared" si="6"/>
        <v>14th</v>
      </c>
      <c r="J180" t="s">
        <v>66</v>
      </c>
      <c r="M180">
        <v>217105</v>
      </c>
      <c r="N180" t="s">
        <v>265</v>
      </c>
      <c r="O180">
        <v>341</v>
      </c>
      <c r="P180">
        <v>344</v>
      </c>
    </row>
    <row r="181" spans="1:16" x14ac:dyDescent="0.25">
      <c r="A181" t="s">
        <v>4355</v>
      </c>
      <c r="B181" t="s">
        <v>255</v>
      </c>
      <c r="C181" t="s">
        <v>47</v>
      </c>
      <c r="D181" t="s">
        <v>68</v>
      </c>
      <c r="E181" t="s">
        <v>69</v>
      </c>
      <c r="F181" t="s">
        <v>70</v>
      </c>
      <c r="G181">
        <v>1399</v>
      </c>
      <c r="H181" t="str">
        <f t="shared" si="6"/>
        <v>14th</v>
      </c>
      <c r="J181" t="s">
        <v>66</v>
      </c>
      <c r="M181">
        <v>217105</v>
      </c>
      <c r="N181" t="s">
        <v>266</v>
      </c>
      <c r="O181">
        <v>27</v>
      </c>
      <c r="P181">
        <v>30</v>
      </c>
    </row>
    <row r="182" spans="1:16" x14ac:dyDescent="0.25">
      <c r="A182" t="s">
        <v>4355</v>
      </c>
      <c r="B182" t="s">
        <v>255</v>
      </c>
      <c r="C182" t="s">
        <v>47</v>
      </c>
      <c r="D182" t="s">
        <v>68</v>
      </c>
      <c r="E182" t="s">
        <v>69</v>
      </c>
      <c r="F182" t="s">
        <v>70</v>
      </c>
      <c r="G182">
        <v>1399</v>
      </c>
      <c r="H182" t="str">
        <f t="shared" si="6"/>
        <v>14th</v>
      </c>
      <c r="J182" t="s">
        <v>66</v>
      </c>
      <c r="M182">
        <v>217105</v>
      </c>
      <c r="N182" t="s">
        <v>267</v>
      </c>
      <c r="O182">
        <v>83</v>
      </c>
      <c r="P182">
        <v>86</v>
      </c>
    </row>
    <row r="183" spans="1:16" x14ac:dyDescent="0.25">
      <c r="A183" t="s">
        <v>4355</v>
      </c>
      <c r="B183" t="s">
        <v>255</v>
      </c>
      <c r="C183" t="s">
        <v>47</v>
      </c>
      <c r="D183" t="s">
        <v>68</v>
      </c>
      <c r="E183" t="s">
        <v>69</v>
      </c>
      <c r="F183" t="s">
        <v>70</v>
      </c>
      <c r="G183">
        <v>1399</v>
      </c>
      <c r="H183" t="str">
        <f t="shared" si="6"/>
        <v>14th</v>
      </c>
      <c r="J183" t="s">
        <v>66</v>
      </c>
      <c r="M183">
        <v>217105</v>
      </c>
      <c r="N183" t="s">
        <v>268</v>
      </c>
      <c r="O183">
        <v>76</v>
      </c>
      <c r="P183">
        <v>79</v>
      </c>
    </row>
    <row r="184" spans="1:16" x14ac:dyDescent="0.25">
      <c r="A184" t="s">
        <v>4355</v>
      </c>
      <c r="B184" t="s">
        <v>255</v>
      </c>
      <c r="C184" t="s">
        <v>47</v>
      </c>
      <c r="D184" t="s">
        <v>68</v>
      </c>
      <c r="E184" t="s">
        <v>69</v>
      </c>
      <c r="F184" t="s">
        <v>70</v>
      </c>
      <c r="G184">
        <v>1399</v>
      </c>
      <c r="H184" t="str">
        <f t="shared" si="6"/>
        <v>14th</v>
      </c>
      <c r="J184" t="s">
        <v>66</v>
      </c>
      <c r="M184">
        <v>217105</v>
      </c>
      <c r="N184" t="s">
        <v>269</v>
      </c>
      <c r="O184">
        <v>168</v>
      </c>
      <c r="P184">
        <v>171</v>
      </c>
    </row>
    <row r="185" spans="1:16" x14ac:dyDescent="0.25">
      <c r="A185" t="s">
        <v>4355</v>
      </c>
      <c r="B185" t="s">
        <v>255</v>
      </c>
      <c r="C185" t="s">
        <v>47</v>
      </c>
      <c r="D185" t="s">
        <v>182</v>
      </c>
      <c r="E185" t="s">
        <v>183</v>
      </c>
      <c r="F185" t="s">
        <v>184</v>
      </c>
      <c r="G185">
        <v>1422</v>
      </c>
      <c r="H185" t="str">
        <f t="shared" ref="H185:H199" si="7">IF(AND(G185&gt;1099,G185&lt;1200),"12th",IF(AND(G185&gt;1199,G185&lt;1300),"13th",IF(AND(G185&gt;1299,G185&lt;1400),"14th",IF(AND(G185&gt;1399,G185&lt;1500),"15th",IF(AND(G185&gt;1499,G185&lt;1600),"16th",IF(AND(G185&gt;1599,G185&lt;1700),"17th",IF(AND(G185&gt;1699,G185&lt;1800),"18th","NO")))))))</f>
        <v>15th</v>
      </c>
      <c r="J185" t="s">
        <v>185</v>
      </c>
      <c r="M185">
        <v>11277</v>
      </c>
      <c r="N185" t="s">
        <v>270</v>
      </c>
      <c r="O185">
        <v>204</v>
      </c>
      <c r="P185">
        <v>208</v>
      </c>
    </row>
    <row r="186" spans="1:16" x14ac:dyDescent="0.25">
      <c r="A186" t="s">
        <v>4355</v>
      </c>
      <c r="B186" t="s">
        <v>255</v>
      </c>
      <c r="C186" t="s">
        <v>47</v>
      </c>
      <c r="D186" t="s">
        <v>182</v>
      </c>
      <c r="E186" t="s">
        <v>183</v>
      </c>
      <c r="F186" t="s">
        <v>184</v>
      </c>
      <c r="G186">
        <v>1422</v>
      </c>
      <c r="H186" t="str">
        <f t="shared" si="7"/>
        <v>15th</v>
      </c>
      <c r="J186" t="s">
        <v>185</v>
      </c>
      <c r="M186">
        <v>11277</v>
      </c>
      <c r="N186" t="s">
        <v>271</v>
      </c>
      <c r="O186">
        <v>475</v>
      </c>
      <c r="P186">
        <v>479</v>
      </c>
    </row>
    <row r="187" spans="1:16" x14ac:dyDescent="0.25">
      <c r="A187" t="s">
        <v>4355</v>
      </c>
      <c r="B187" t="s">
        <v>255</v>
      </c>
      <c r="C187" t="s">
        <v>47</v>
      </c>
      <c r="D187" t="s">
        <v>24</v>
      </c>
      <c r="E187" t="s">
        <v>25</v>
      </c>
      <c r="F187" t="s">
        <v>26</v>
      </c>
      <c r="G187">
        <v>1697</v>
      </c>
      <c r="H187" t="str">
        <f t="shared" si="7"/>
        <v>17th</v>
      </c>
      <c r="J187" t="s">
        <v>27</v>
      </c>
      <c r="M187">
        <v>102345</v>
      </c>
      <c r="N187" t="s">
        <v>272</v>
      </c>
      <c r="O187">
        <v>80</v>
      </c>
      <c r="P187">
        <v>84</v>
      </c>
    </row>
    <row r="188" spans="1:16" x14ac:dyDescent="0.25">
      <c r="A188" t="s">
        <v>4355</v>
      </c>
      <c r="B188" t="s">
        <v>255</v>
      </c>
      <c r="C188" t="s">
        <v>47</v>
      </c>
      <c r="D188" t="s">
        <v>24</v>
      </c>
      <c r="E188" t="s">
        <v>25</v>
      </c>
      <c r="F188" t="s">
        <v>26</v>
      </c>
      <c r="G188">
        <v>1697</v>
      </c>
      <c r="H188" t="str">
        <f t="shared" si="7"/>
        <v>17th</v>
      </c>
      <c r="J188" t="s">
        <v>27</v>
      </c>
      <c r="M188">
        <v>102345</v>
      </c>
      <c r="N188" t="s">
        <v>273</v>
      </c>
      <c r="O188">
        <v>198</v>
      </c>
      <c r="P188">
        <v>202</v>
      </c>
    </row>
    <row r="189" spans="1:16" x14ac:dyDescent="0.25">
      <c r="A189" t="s">
        <v>4355</v>
      </c>
      <c r="B189" t="s">
        <v>255</v>
      </c>
      <c r="C189" t="s">
        <v>47</v>
      </c>
      <c r="D189" t="s">
        <v>24</v>
      </c>
      <c r="E189" t="s">
        <v>25</v>
      </c>
      <c r="F189" t="s">
        <v>26</v>
      </c>
      <c r="G189">
        <v>1697</v>
      </c>
      <c r="H189" t="str">
        <f t="shared" si="7"/>
        <v>17th</v>
      </c>
      <c r="J189" t="s">
        <v>27</v>
      </c>
      <c r="M189">
        <v>102345</v>
      </c>
      <c r="N189" t="s">
        <v>274</v>
      </c>
      <c r="O189">
        <v>32</v>
      </c>
      <c r="P189">
        <v>36</v>
      </c>
    </row>
    <row r="190" spans="1:16" x14ac:dyDescent="0.25">
      <c r="A190" t="s">
        <v>4355</v>
      </c>
      <c r="B190" t="s">
        <v>255</v>
      </c>
      <c r="C190" t="s">
        <v>47</v>
      </c>
      <c r="D190" t="s">
        <v>24</v>
      </c>
      <c r="E190" t="s">
        <v>25</v>
      </c>
      <c r="F190" t="s">
        <v>26</v>
      </c>
      <c r="G190">
        <v>1697</v>
      </c>
      <c r="H190" t="str">
        <f t="shared" si="7"/>
        <v>17th</v>
      </c>
      <c r="J190" t="s">
        <v>27</v>
      </c>
      <c r="M190">
        <v>102345</v>
      </c>
      <c r="N190" t="s">
        <v>275</v>
      </c>
      <c r="O190">
        <v>588</v>
      </c>
      <c r="P190">
        <v>592</v>
      </c>
    </row>
    <row r="191" spans="1:16" x14ac:dyDescent="0.25">
      <c r="A191" t="s">
        <v>4355</v>
      </c>
      <c r="B191" t="s">
        <v>255</v>
      </c>
      <c r="C191" t="s">
        <v>47</v>
      </c>
      <c r="D191" t="s">
        <v>24</v>
      </c>
      <c r="E191" t="s">
        <v>25</v>
      </c>
      <c r="F191" t="s">
        <v>26</v>
      </c>
      <c r="G191">
        <v>1697</v>
      </c>
      <c r="H191" t="str">
        <f t="shared" si="7"/>
        <v>17th</v>
      </c>
      <c r="J191" t="s">
        <v>27</v>
      </c>
      <c r="M191">
        <v>102345</v>
      </c>
      <c r="N191" t="s">
        <v>276</v>
      </c>
      <c r="O191">
        <v>361</v>
      </c>
      <c r="P191">
        <v>365</v>
      </c>
    </row>
    <row r="192" spans="1:16" x14ac:dyDescent="0.25">
      <c r="A192" t="s">
        <v>4355</v>
      </c>
      <c r="B192" t="s">
        <v>255</v>
      </c>
      <c r="C192" t="s">
        <v>47</v>
      </c>
      <c r="D192" t="s">
        <v>24</v>
      </c>
      <c r="E192" t="s">
        <v>25</v>
      </c>
      <c r="F192" t="s">
        <v>26</v>
      </c>
      <c r="G192">
        <v>1697</v>
      </c>
      <c r="H192" t="str">
        <f t="shared" si="7"/>
        <v>17th</v>
      </c>
      <c r="J192" t="s">
        <v>27</v>
      </c>
      <c r="M192">
        <v>102345</v>
      </c>
      <c r="N192" t="s">
        <v>277</v>
      </c>
      <c r="O192">
        <v>534</v>
      </c>
      <c r="P192">
        <v>538</v>
      </c>
    </row>
    <row r="193" spans="1:16" x14ac:dyDescent="0.25">
      <c r="A193" t="s">
        <v>4355</v>
      </c>
      <c r="B193" t="s">
        <v>255</v>
      </c>
      <c r="C193" t="s">
        <v>47</v>
      </c>
      <c r="D193" t="s">
        <v>24</v>
      </c>
      <c r="E193" t="s">
        <v>25</v>
      </c>
      <c r="F193" t="s">
        <v>26</v>
      </c>
      <c r="G193">
        <v>1697</v>
      </c>
      <c r="H193" t="str">
        <f t="shared" si="7"/>
        <v>17th</v>
      </c>
      <c r="J193" t="s">
        <v>27</v>
      </c>
      <c r="M193">
        <v>102345</v>
      </c>
      <c r="N193" t="s">
        <v>278</v>
      </c>
      <c r="O193">
        <v>245</v>
      </c>
      <c r="P193">
        <v>249</v>
      </c>
    </row>
    <row r="194" spans="1:16" x14ac:dyDescent="0.25">
      <c r="A194" t="s">
        <v>4355</v>
      </c>
      <c r="B194" t="s">
        <v>255</v>
      </c>
      <c r="C194" t="s">
        <v>47</v>
      </c>
      <c r="D194" t="s">
        <v>24</v>
      </c>
      <c r="E194" t="s">
        <v>25</v>
      </c>
      <c r="F194" t="s">
        <v>26</v>
      </c>
      <c r="G194">
        <v>1697</v>
      </c>
      <c r="H194" t="str">
        <f t="shared" si="7"/>
        <v>17th</v>
      </c>
      <c r="J194" t="s">
        <v>27</v>
      </c>
      <c r="M194">
        <v>102345</v>
      </c>
      <c r="N194" t="s">
        <v>279</v>
      </c>
      <c r="O194">
        <v>291</v>
      </c>
      <c r="P194">
        <v>295</v>
      </c>
    </row>
    <row r="195" spans="1:16" x14ac:dyDescent="0.25">
      <c r="A195" t="s">
        <v>4355</v>
      </c>
      <c r="B195" t="s">
        <v>255</v>
      </c>
      <c r="C195" t="s">
        <v>47</v>
      </c>
      <c r="D195" t="s">
        <v>24</v>
      </c>
      <c r="E195" t="s">
        <v>25</v>
      </c>
      <c r="F195" t="s">
        <v>26</v>
      </c>
      <c r="G195">
        <v>1697</v>
      </c>
      <c r="H195" t="str">
        <f t="shared" si="7"/>
        <v>17th</v>
      </c>
      <c r="J195" t="s">
        <v>27</v>
      </c>
      <c r="M195">
        <v>102345</v>
      </c>
      <c r="N195" t="s">
        <v>280</v>
      </c>
      <c r="O195">
        <v>105</v>
      </c>
      <c r="P195">
        <v>109</v>
      </c>
    </row>
    <row r="196" spans="1:16" x14ac:dyDescent="0.25">
      <c r="A196" t="s">
        <v>4355</v>
      </c>
      <c r="B196" t="s">
        <v>255</v>
      </c>
      <c r="C196" t="s">
        <v>47</v>
      </c>
      <c r="D196" t="s">
        <v>24</v>
      </c>
      <c r="E196" t="s">
        <v>25</v>
      </c>
      <c r="F196" t="s">
        <v>26</v>
      </c>
      <c r="G196">
        <v>1697</v>
      </c>
      <c r="H196" t="str">
        <f t="shared" si="7"/>
        <v>17th</v>
      </c>
      <c r="J196" t="s">
        <v>27</v>
      </c>
      <c r="M196">
        <v>102345</v>
      </c>
      <c r="N196" t="s">
        <v>281</v>
      </c>
      <c r="O196">
        <v>177</v>
      </c>
      <c r="P196">
        <v>181</v>
      </c>
    </row>
    <row r="197" spans="1:16" x14ac:dyDescent="0.25">
      <c r="A197" t="s">
        <v>4355</v>
      </c>
      <c r="B197" t="s">
        <v>255</v>
      </c>
      <c r="C197" t="s">
        <v>47</v>
      </c>
      <c r="D197" t="s">
        <v>33</v>
      </c>
      <c r="E197" t="s">
        <v>34</v>
      </c>
      <c r="F197" t="s">
        <v>35</v>
      </c>
      <c r="G197">
        <v>1718</v>
      </c>
      <c r="H197" t="str">
        <f t="shared" si="7"/>
        <v>18th</v>
      </c>
      <c r="J197" t="s">
        <v>36</v>
      </c>
      <c r="M197">
        <v>41365</v>
      </c>
      <c r="N197" t="s">
        <v>282</v>
      </c>
      <c r="O197">
        <v>65</v>
      </c>
      <c r="P197">
        <v>69</v>
      </c>
    </row>
    <row r="198" spans="1:16" x14ac:dyDescent="0.25">
      <c r="A198" t="s">
        <v>4355</v>
      </c>
      <c r="B198" t="s">
        <v>255</v>
      </c>
      <c r="C198" t="s">
        <v>47</v>
      </c>
      <c r="D198" t="s">
        <v>33</v>
      </c>
      <c r="E198" t="s">
        <v>34</v>
      </c>
      <c r="F198" t="s">
        <v>35</v>
      </c>
      <c r="G198">
        <v>1718</v>
      </c>
      <c r="H198" t="str">
        <f t="shared" si="7"/>
        <v>18th</v>
      </c>
      <c r="J198" t="s">
        <v>36</v>
      </c>
      <c r="M198">
        <v>41365</v>
      </c>
      <c r="N198" t="s">
        <v>283</v>
      </c>
      <c r="O198">
        <v>48</v>
      </c>
      <c r="P198">
        <v>52</v>
      </c>
    </row>
    <row r="199" spans="1:16" x14ac:dyDescent="0.25">
      <c r="A199" t="s">
        <v>4355</v>
      </c>
      <c r="B199" t="s">
        <v>255</v>
      </c>
      <c r="C199" t="s">
        <v>47</v>
      </c>
      <c r="D199" t="s">
        <v>33</v>
      </c>
      <c r="E199" t="s">
        <v>34</v>
      </c>
      <c r="F199" t="s">
        <v>35</v>
      </c>
      <c r="G199">
        <v>1718</v>
      </c>
      <c r="H199" t="str">
        <f t="shared" si="7"/>
        <v>18th</v>
      </c>
      <c r="J199" t="s">
        <v>36</v>
      </c>
      <c r="M199">
        <v>41365</v>
      </c>
      <c r="N199" t="s">
        <v>284</v>
      </c>
      <c r="O199">
        <v>58</v>
      </c>
      <c r="P199">
        <v>62</v>
      </c>
    </row>
    <row r="200" spans="1:16" x14ac:dyDescent="0.25">
      <c r="A200" t="s">
        <v>4355</v>
      </c>
      <c r="B200" t="s">
        <v>285</v>
      </c>
      <c r="C200" t="s">
        <v>47</v>
      </c>
      <c r="D200" t="s">
        <v>286</v>
      </c>
      <c r="E200" t="s">
        <v>287</v>
      </c>
      <c r="F200" t="s">
        <v>288</v>
      </c>
      <c r="G200">
        <v>1154</v>
      </c>
      <c r="H200" t="str">
        <f t="shared" ref="H200:H215" si="8">IF(AND(G200&gt;1099,G200&lt;1200),"12th",IF(AND(G200&gt;1199,G200&lt;1300),"13th",IF(AND(G200&gt;1299,G200&lt;1400),"14th",IF(AND(G200&gt;1399,G200&lt;1500),"15th",IF(AND(G200&gt;1499,G200&lt;1600),"16th",IF(AND(G200&gt;1599,G200&lt;1700),"17th",IF(AND(G200&gt;1699,G200&lt;1800),"18th",IF(G200="fin 12e","12th","NO"))))))))</f>
        <v>12th</v>
      </c>
      <c r="J200" t="s">
        <v>289</v>
      </c>
      <c r="M200">
        <v>33055</v>
      </c>
      <c r="N200" t="s">
        <v>290</v>
      </c>
      <c r="O200">
        <v>23</v>
      </c>
      <c r="P200">
        <v>26</v>
      </c>
    </row>
    <row r="201" spans="1:16" x14ac:dyDescent="0.25">
      <c r="A201" t="s">
        <v>4355</v>
      </c>
      <c r="B201" t="s">
        <v>285</v>
      </c>
      <c r="C201" t="s">
        <v>47</v>
      </c>
      <c r="D201" t="s">
        <v>105</v>
      </c>
      <c r="E201" t="s">
        <v>106</v>
      </c>
      <c r="F201" t="s">
        <v>107</v>
      </c>
      <c r="G201">
        <v>1177</v>
      </c>
      <c r="H201" t="str">
        <f t="shared" si="8"/>
        <v>12th</v>
      </c>
      <c r="J201" t="s">
        <v>108</v>
      </c>
      <c r="M201">
        <v>42334</v>
      </c>
      <c r="N201" t="s">
        <v>291</v>
      </c>
      <c r="O201">
        <v>61</v>
      </c>
      <c r="P201">
        <v>64</v>
      </c>
    </row>
    <row r="202" spans="1:16" x14ac:dyDescent="0.25">
      <c r="A202" t="s">
        <v>4355</v>
      </c>
      <c r="B202" t="s">
        <v>285</v>
      </c>
      <c r="C202" t="s">
        <v>47</v>
      </c>
      <c r="D202" t="s">
        <v>105</v>
      </c>
      <c r="E202" t="s">
        <v>106</v>
      </c>
      <c r="F202" t="s">
        <v>107</v>
      </c>
      <c r="G202">
        <v>1177</v>
      </c>
      <c r="H202" t="str">
        <f t="shared" si="8"/>
        <v>12th</v>
      </c>
      <c r="J202" t="s">
        <v>108</v>
      </c>
      <c r="M202">
        <v>42334</v>
      </c>
      <c r="N202" t="s">
        <v>292</v>
      </c>
      <c r="O202">
        <v>52</v>
      </c>
      <c r="P202">
        <v>55</v>
      </c>
    </row>
    <row r="203" spans="1:16" x14ac:dyDescent="0.25">
      <c r="A203" t="s">
        <v>4355</v>
      </c>
      <c r="B203" t="s">
        <v>285</v>
      </c>
      <c r="C203" t="s">
        <v>47</v>
      </c>
      <c r="D203" t="s">
        <v>105</v>
      </c>
      <c r="E203" t="s">
        <v>106</v>
      </c>
      <c r="F203" t="s">
        <v>107</v>
      </c>
      <c r="G203">
        <v>1177</v>
      </c>
      <c r="H203" t="str">
        <f t="shared" si="8"/>
        <v>12th</v>
      </c>
      <c r="J203" t="s">
        <v>108</v>
      </c>
      <c r="M203">
        <v>42334</v>
      </c>
      <c r="N203" t="s">
        <v>293</v>
      </c>
      <c r="O203">
        <v>60</v>
      </c>
      <c r="P203">
        <v>63</v>
      </c>
    </row>
    <row r="204" spans="1:16" x14ac:dyDescent="0.25">
      <c r="A204" t="s">
        <v>4355</v>
      </c>
      <c r="B204" t="s">
        <v>285</v>
      </c>
      <c r="C204" t="s">
        <v>47</v>
      </c>
      <c r="D204" t="s">
        <v>105</v>
      </c>
      <c r="E204" t="s">
        <v>106</v>
      </c>
      <c r="F204" t="s">
        <v>107</v>
      </c>
      <c r="G204">
        <v>1177</v>
      </c>
      <c r="H204" t="str">
        <f t="shared" si="8"/>
        <v>12th</v>
      </c>
      <c r="J204" t="s">
        <v>108</v>
      </c>
      <c r="M204">
        <v>42334</v>
      </c>
      <c r="N204" t="s">
        <v>294</v>
      </c>
      <c r="O204">
        <v>89</v>
      </c>
      <c r="P204">
        <v>92</v>
      </c>
    </row>
    <row r="205" spans="1:16" x14ac:dyDescent="0.25">
      <c r="A205" t="s">
        <v>4355</v>
      </c>
      <c r="B205" t="s">
        <v>285</v>
      </c>
      <c r="C205" t="s">
        <v>47</v>
      </c>
      <c r="D205" t="s">
        <v>105</v>
      </c>
      <c r="E205" t="s">
        <v>106</v>
      </c>
      <c r="F205" t="s">
        <v>107</v>
      </c>
      <c r="G205">
        <v>1177</v>
      </c>
      <c r="H205" t="str">
        <f t="shared" si="8"/>
        <v>12th</v>
      </c>
      <c r="J205" t="s">
        <v>108</v>
      </c>
      <c r="M205">
        <v>42334</v>
      </c>
      <c r="N205" t="s">
        <v>295</v>
      </c>
      <c r="O205">
        <v>26</v>
      </c>
      <c r="P205">
        <v>29</v>
      </c>
    </row>
    <row r="206" spans="1:16" x14ac:dyDescent="0.25">
      <c r="A206" t="s">
        <v>4355</v>
      </c>
      <c r="B206" t="s">
        <v>285</v>
      </c>
      <c r="C206" t="s">
        <v>47</v>
      </c>
      <c r="D206" t="s">
        <v>105</v>
      </c>
      <c r="E206" t="s">
        <v>106</v>
      </c>
      <c r="F206" t="s">
        <v>107</v>
      </c>
      <c r="G206">
        <v>1177</v>
      </c>
      <c r="H206" t="str">
        <f t="shared" si="8"/>
        <v>12th</v>
      </c>
      <c r="J206" t="s">
        <v>108</v>
      </c>
      <c r="M206">
        <v>42334</v>
      </c>
      <c r="N206" t="s">
        <v>296</v>
      </c>
      <c r="O206">
        <v>82</v>
      </c>
      <c r="P206">
        <v>85</v>
      </c>
    </row>
    <row r="207" spans="1:16" x14ac:dyDescent="0.25">
      <c r="A207" t="s">
        <v>4355</v>
      </c>
      <c r="B207" t="s">
        <v>285</v>
      </c>
      <c r="C207" t="s">
        <v>47</v>
      </c>
      <c r="D207" t="s">
        <v>105</v>
      </c>
      <c r="E207" t="s">
        <v>106</v>
      </c>
      <c r="F207" t="s">
        <v>107</v>
      </c>
      <c r="G207">
        <v>1177</v>
      </c>
      <c r="H207" t="str">
        <f t="shared" si="8"/>
        <v>12th</v>
      </c>
      <c r="J207" t="s">
        <v>108</v>
      </c>
      <c r="M207">
        <v>42334</v>
      </c>
      <c r="N207" t="s">
        <v>297</v>
      </c>
      <c r="O207">
        <v>56</v>
      </c>
      <c r="P207">
        <v>59</v>
      </c>
    </row>
    <row r="208" spans="1:16" x14ac:dyDescent="0.25">
      <c r="A208" t="s">
        <v>4355</v>
      </c>
      <c r="B208" t="s">
        <v>285</v>
      </c>
      <c r="C208" t="s">
        <v>47</v>
      </c>
      <c r="D208" t="s">
        <v>105</v>
      </c>
      <c r="E208" t="s">
        <v>106</v>
      </c>
      <c r="F208" t="s">
        <v>107</v>
      </c>
      <c r="G208">
        <v>1177</v>
      </c>
      <c r="H208" t="str">
        <f t="shared" si="8"/>
        <v>12th</v>
      </c>
      <c r="J208" t="s">
        <v>108</v>
      </c>
      <c r="M208">
        <v>42334</v>
      </c>
      <c r="N208" t="s">
        <v>298</v>
      </c>
      <c r="O208">
        <v>57</v>
      </c>
      <c r="P208">
        <v>60</v>
      </c>
    </row>
    <row r="209" spans="1:16" x14ac:dyDescent="0.25">
      <c r="A209" t="s">
        <v>4355</v>
      </c>
      <c r="B209" t="s">
        <v>285</v>
      </c>
      <c r="C209" t="s">
        <v>47</v>
      </c>
      <c r="D209" t="s">
        <v>105</v>
      </c>
      <c r="E209" t="s">
        <v>106</v>
      </c>
      <c r="F209" t="s">
        <v>107</v>
      </c>
      <c r="G209">
        <v>1177</v>
      </c>
      <c r="H209" t="str">
        <f t="shared" si="8"/>
        <v>12th</v>
      </c>
      <c r="J209" t="s">
        <v>108</v>
      </c>
      <c r="M209">
        <v>42334</v>
      </c>
      <c r="N209" t="s">
        <v>299</v>
      </c>
      <c r="O209">
        <v>19</v>
      </c>
      <c r="P209">
        <v>22</v>
      </c>
    </row>
    <row r="210" spans="1:16" x14ac:dyDescent="0.25">
      <c r="A210" t="s">
        <v>4355</v>
      </c>
      <c r="B210" t="s">
        <v>285</v>
      </c>
      <c r="C210" t="s">
        <v>47</v>
      </c>
      <c r="D210" t="s">
        <v>89</v>
      </c>
      <c r="E210" t="s">
        <v>90</v>
      </c>
      <c r="F210" t="s">
        <v>91</v>
      </c>
      <c r="G210">
        <v>1216</v>
      </c>
      <c r="H210" t="str">
        <f t="shared" si="8"/>
        <v>13th</v>
      </c>
      <c r="I210" t="s">
        <v>92</v>
      </c>
      <c r="J210" t="s">
        <v>66</v>
      </c>
      <c r="K210" t="s">
        <v>93</v>
      </c>
      <c r="M210">
        <v>34172</v>
      </c>
      <c r="N210" t="s">
        <v>300</v>
      </c>
      <c r="O210">
        <v>60</v>
      </c>
      <c r="P210">
        <v>63</v>
      </c>
    </row>
    <row r="211" spans="1:16" x14ac:dyDescent="0.25">
      <c r="A211" t="s">
        <v>4355</v>
      </c>
      <c r="B211" t="s">
        <v>285</v>
      </c>
      <c r="C211" t="s">
        <v>47</v>
      </c>
      <c r="D211" t="s">
        <v>89</v>
      </c>
      <c r="E211" t="s">
        <v>90</v>
      </c>
      <c r="F211" t="s">
        <v>91</v>
      </c>
      <c r="G211">
        <v>1216</v>
      </c>
      <c r="H211" t="str">
        <f t="shared" si="8"/>
        <v>13th</v>
      </c>
      <c r="I211" t="s">
        <v>92</v>
      </c>
      <c r="J211" t="s">
        <v>66</v>
      </c>
      <c r="K211" t="s">
        <v>93</v>
      </c>
      <c r="M211">
        <v>34172</v>
      </c>
      <c r="N211" t="s">
        <v>301</v>
      </c>
      <c r="O211">
        <v>33</v>
      </c>
      <c r="P211">
        <v>36</v>
      </c>
    </row>
    <row r="212" spans="1:16" x14ac:dyDescent="0.25">
      <c r="A212" t="s">
        <v>4355</v>
      </c>
      <c r="B212" t="s">
        <v>285</v>
      </c>
      <c r="C212" t="s">
        <v>47</v>
      </c>
      <c r="D212" t="s">
        <v>89</v>
      </c>
      <c r="E212" t="s">
        <v>90</v>
      </c>
      <c r="F212" t="s">
        <v>91</v>
      </c>
      <c r="G212">
        <v>1216</v>
      </c>
      <c r="H212" t="str">
        <f t="shared" si="8"/>
        <v>13th</v>
      </c>
      <c r="I212" t="s">
        <v>92</v>
      </c>
      <c r="J212" t="s">
        <v>66</v>
      </c>
      <c r="K212" t="s">
        <v>93</v>
      </c>
      <c r="M212">
        <v>34172</v>
      </c>
      <c r="N212" t="s">
        <v>302</v>
      </c>
      <c r="O212">
        <v>52</v>
      </c>
      <c r="P212">
        <v>55</v>
      </c>
    </row>
    <row r="213" spans="1:16" x14ac:dyDescent="0.25">
      <c r="A213" t="s">
        <v>4355</v>
      </c>
      <c r="B213" t="s">
        <v>285</v>
      </c>
      <c r="C213" t="s">
        <v>47</v>
      </c>
      <c r="D213" t="s">
        <v>59</v>
      </c>
      <c r="E213" t="s">
        <v>60</v>
      </c>
      <c r="F213" t="s">
        <v>61</v>
      </c>
      <c r="G213">
        <v>1305</v>
      </c>
      <c r="H213" t="str">
        <f t="shared" si="8"/>
        <v>14th</v>
      </c>
      <c r="J213" t="s">
        <v>22</v>
      </c>
      <c r="M213">
        <v>75650</v>
      </c>
      <c r="N213" t="s">
        <v>303</v>
      </c>
      <c r="O213">
        <v>80</v>
      </c>
      <c r="P213">
        <v>83</v>
      </c>
    </row>
    <row r="214" spans="1:16" x14ac:dyDescent="0.25">
      <c r="A214" t="s">
        <v>4355</v>
      </c>
      <c r="B214" t="s">
        <v>285</v>
      </c>
      <c r="C214" t="s">
        <v>47</v>
      </c>
      <c r="D214" t="s">
        <v>63</v>
      </c>
      <c r="E214" t="s">
        <v>64</v>
      </c>
      <c r="F214" t="s">
        <v>65</v>
      </c>
      <c r="G214">
        <v>1369</v>
      </c>
      <c r="H214" t="str">
        <f t="shared" si="8"/>
        <v>14th</v>
      </c>
      <c r="J214" t="s">
        <v>66</v>
      </c>
      <c r="M214">
        <v>53492</v>
      </c>
      <c r="N214" t="s">
        <v>304</v>
      </c>
      <c r="O214">
        <v>58</v>
      </c>
      <c r="P214">
        <v>61</v>
      </c>
    </row>
    <row r="215" spans="1:16" x14ac:dyDescent="0.25">
      <c r="A215" t="s">
        <v>4355</v>
      </c>
      <c r="B215" t="s">
        <v>285</v>
      </c>
      <c r="C215" t="s">
        <v>47</v>
      </c>
      <c r="D215" t="s">
        <v>68</v>
      </c>
      <c r="E215" t="s">
        <v>69</v>
      </c>
      <c r="F215" t="s">
        <v>70</v>
      </c>
      <c r="G215">
        <v>1399</v>
      </c>
      <c r="H215" t="str">
        <f t="shared" si="8"/>
        <v>14th</v>
      </c>
      <c r="J215" t="s">
        <v>66</v>
      </c>
      <c r="M215">
        <v>217105</v>
      </c>
      <c r="N215" t="s">
        <v>305</v>
      </c>
      <c r="O215">
        <v>164</v>
      </c>
      <c r="P215">
        <v>167</v>
      </c>
    </row>
    <row r="216" spans="1:16" x14ac:dyDescent="0.25">
      <c r="A216" t="s">
        <v>4355</v>
      </c>
      <c r="B216" t="s">
        <v>306</v>
      </c>
      <c r="C216" t="s">
        <v>47</v>
      </c>
      <c r="D216" t="s">
        <v>286</v>
      </c>
      <c r="E216" t="s">
        <v>287</v>
      </c>
      <c r="F216" t="s">
        <v>288</v>
      </c>
      <c r="G216">
        <v>1154</v>
      </c>
      <c r="H216" t="str">
        <f t="shared" ref="H216:H279" si="9">IF(AND(G216&gt;1099,G216&lt;1200),"12th",IF(AND(G216&gt;1199,G216&lt;1300),"13th",IF(AND(G216&gt;1299,G216&lt;1400),"14th",IF(AND(G216&gt;1399,G216&lt;1500),"15th",IF(AND(G216&gt;1499,G216&lt;1600),"16th",IF(AND(G216&gt;1599,G216&lt;1700),"17th",IF(AND(G216&gt;1699,G216&lt;1800),"18th","NO")))))))</f>
        <v>12th</v>
      </c>
      <c r="J216" t="s">
        <v>289</v>
      </c>
      <c r="M216">
        <v>33055</v>
      </c>
      <c r="N216" t="s">
        <v>307</v>
      </c>
      <c r="O216">
        <v>22</v>
      </c>
      <c r="P216">
        <v>25</v>
      </c>
    </row>
    <row r="217" spans="1:16" x14ac:dyDescent="0.25">
      <c r="A217" t="s">
        <v>4355</v>
      </c>
      <c r="B217" t="s">
        <v>306</v>
      </c>
      <c r="C217" t="s">
        <v>47</v>
      </c>
      <c r="D217" t="s">
        <v>63</v>
      </c>
      <c r="E217" t="s">
        <v>64</v>
      </c>
      <c r="F217" t="s">
        <v>65</v>
      </c>
      <c r="G217">
        <v>1369</v>
      </c>
      <c r="H217" t="str">
        <f t="shared" si="9"/>
        <v>14th</v>
      </c>
      <c r="J217" t="s">
        <v>66</v>
      </c>
      <c r="M217">
        <v>53492</v>
      </c>
      <c r="N217" t="s">
        <v>308</v>
      </c>
      <c r="O217">
        <v>109</v>
      </c>
      <c r="P217">
        <v>112</v>
      </c>
    </row>
    <row r="218" spans="1:16" x14ac:dyDescent="0.25">
      <c r="A218" t="s">
        <v>4355</v>
      </c>
      <c r="B218" t="s">
        <v>306</v>
      </c>
      <c r="C218" t="s">
        <v>47</v>
      </c>
      <c r="D218" t="s">
        <v>68</v>
      </c>
      <c r="E218" t="s">
        <v>69</v>
      </c>
      <c r="F218" t="s">
        <v>70</v>
      </c>
      <c r="G218">
        <v>1399</v>
      </c>
      <c r="H218" t="str">
        <f t="shared" si="9"/>
        <v>14th</v>
      </c>
      <c r="J218" t="s">
        <v>66</v>
      </c>
      <c r="M218">
        <v>217105</v>
      </c>
      <c r="N218" t="s">
        <v>309</v>
      </c>
      <c r="O218">
        <v>172</v>
      </c>
      <c r="P218">
        <v>175</v>
      </c>
    </row>
    <row r="219" spans="1:16" x14ac:dyDescent="0.25">
      <c r="A219" t="s">
        <v>4355</v>
      </c>
      <c r="B219" t="s">
        <v>306</v>
      </c>
      <c r="C219" t="s">
        <v>47</v>
      </c>
      <c r="D219" t="s">
        <v>68</v>
      </c>
      <c r="E219" t="s">
        <v>69</v>
      </c>
      <c r="F219" t="s">
        <v>70</v>
      </c>
      <c r="G219">
        <v>1399</v>
      </c>
      <c r="H219" t="str">
        <f t="shared" si="9"/>
        <v>14th</v>
      </c>
      <c r="J219" t="s">
        <v>66</v>
      </c>
      <c r="M219">
        <v>217105</v>
      </c>
      <c r="N219" t="s">
        <v>310</v>
      </c>
      <c r="O219">
        <v>144</v>
      </c>
      <c r="P219">
        <v>147</v>
      </c>
    </row>
    <row r="220" spans="1:16" x14ac:dyDescent="0.25">
      <c r="A220" t="s">
        <v>4355</v>
      </c>
      <c r="B220" t="s">
        <v>306</v>
      </c>
      <c r="C220" t="s">
        <v>47</v>
      </c>
      <c r="D220" t="s">
        <v>39</v>
      </c>
      <c r="E220" t="s">
        <v>40</v>
      </c>
      <c r="F220" t="s">
        <v>41</v>
      </c>
      <c r="G220">
        <v>1458</v>
      </c>
      <c r="H220" t="str">
        <f t="shared" si="9"/>
        <v>15th</v>
      </c>
      <c r="J220" t="s">
        <v>42</v>
      </c>
      <c r="M220">
        <v>152174</v>
      </c>
      <c r="N220" t="s">
        <v>311</v>
      </c>
      <c r="O220">
        <v>14</v>
      </c>
      <c r="P220">
        <v>17</v>
      </c>
    </row>
    <row r="221" spans="1:16" x14ac:dyDescent="0.25">
      <c r="A221" t="s">
        <v>4355</v>
      </c>
      <c r="B221" t="s">
        <v>306</v>
      </c>
      <c r="C221" t="s">
        <v>47</v>
      </c>
      <c r="D221" t="s">
        <v>39</v>
      </c>
      <c r="E221" t="s">
        <v>40</v>
      </c>
      <c r="F221" t="s">
        <v>41</v>
      </c>
      <c r="G221">
        <v>1458</v>
      </c>
      <c r="H221" t="str">
        <f t="shared" si="9"/>
        <v>15th</v>
      </c>
      <c r="J221" t="s">
        <v>42</v>
      </c>
      <c r="M221">
        <v>152174</v>
      </c>
      <c r="N221" t="s">
        <v>312</v>
      </c>
      <c r="O221">
        <v>32</v>
      </c>
      <c r="P221">
        <v>35</v>
      </c>
    </row>
    <row r="222" spans="1:16" x14ac:dyDescent="0.25">
      <c r="A222" t="s">
        <v>4355</v>
      </c>
      <c r="B222" t="s">
        <v>306</v>
      </c>
      <c r="C222" t="s">
        <v>47</v>
      </c>
      <c r="D222" t="s">
        <v>24</v>
      </c>
      <c r="E222" t="s">
        <v>25</v>
      </c>
      <c r="F222" t="s">
        <v>26</v>
      </c>
      <c r="G222">
        <v>1697</v>
      </c>
      <c r="H222" t="str">
        <f t="shared" si="9"/>
        <v>17th</v>
      </c>
      <c r="J222" t="s">
        <v>27</v>
      </c>
      <c r="M222">
        <v>102345</v>
      </c>
      <c r="N222" t="s">
        <v>313</v>
      </c>
      <c r="O222">
        <v>146</v>
      </c>
      <c r="P222">
        <v>149</v>
      </c>
    </row>
    <row r="223" spans="1:16" x14ac:dyDescent="0.25">
      <c r="A223" t="s">
        <v>4355</v>
      </c>
      <c r="B223" t="s">
        <v>306</v>
      </c>
      <c r="C223" t="s">
        <v>47</v>
      </c>
      <c r="D223" t="s">
        <v>24</v>
      </c>
      <c r="E223" t="s">
        <v>25</v>
      </c>
      <c r="F223" t="s">
        <v>26</v>
      </c>
      <c r="G223">
        <v>1697</v>
      </c>
      <c r="H223" t="str">
        <f t="shared" si="9"/>
        <v>17th</v>
      </c>
      <c r="J223" t="s">
        <v>27</v>
      </c>
      <c r="M223">
        <v>102345</v>
      </c>
      <c r="N223" t="s">
        <v>314</v>
      </c>
      <c r="O223">
        <v>125</v>
      </c>
      <c r="P223">
        <v>128</v>
      </c>
    </row>
    <row r="224" spans="1:16" x14ac:dyDescent="0.25">
      <c r="A224" t="s">
        <v>4355</v>
      </c>
      <c r="B224" t="s">
        <v>306</v>
      </c>
      <c r="C224" t="s">
        <v>47</v>
      </c>
      <c r="D224" t="s">
        <v>24</v>
      </c>
      <c r="E224" t="s">
        <v>25</v>
      </c>
      <c r="F224" t="s">
        <v>26</v>
      </c>
      <c r="G224">
        <v>1697</v>
      </c>
      <c r="H224" t="str">
        <f t="shared" si="9"/>
        <v>17th</v>
      </c>
      <c r="J224" t="s">
        <v>27</v>
      </c>
      <c r="M224">
        <v>102345</v>
      </c>
      <c r="N224" t="s">
        <v>315</v>
      </c>
      <c r="O224">
        <v>179</v>
      </c>
      <c r="P224">
        <v>182</v>
      </c>
    </row>
    <row r="225" spans="1:20" x14ac:dyDescent="0.25">
      <c r="A225" t="s">
        <v>4355</v>
      </c>
      <c r="B225" t="s">
        <v>306</v>
      </c>
      <c r="C225" t="s">
        <v>47</v>
      </c>
      <c r="D225" t="s">
        <v>33</v>
      </c>
      <c r="E225" t="s">
        <v>34</v>
      </c>
      <c r="F225" t="s">
        <v>35</v>
      </c>
      <c r="G225">
        <v>1718</v>
      </c>
      <c r="H225" t="str">
        <f t="shared" si="9"/>
        <v>18th</v>
      </c>
      <c r="J225" t="s">
        <v>36</v>
      </c>
      <c r="M225">
        <v>41365</v>
      </c>
      <c r="N225" t="s">
        <v>316</v>
      </c>
      <c r="O225">
        <v>148</v>
      </c>
      <c r="P225">
        <v>151</v>
      </c>
    </row>
    <row r="226" spans="1:20" x14ac:dyDescent="0.25">
      <c r="A226" t="s">
        <v>4355</v>
      </c>
      <c r="B226" t="s">
        <v>306</v>
      </c>
      <c r="C226" t="s">
        <v>47</v>
      </c>
      <c r="D226" t="s">
        <v>33</v>
      </c>
      <c r="E226" t="s">
        <v>34</v>
      </c>
      <c r="F226" t="s">
        <v>35</v>
      </c>
      <c r="G226">
        <v>1718</v>
      </c>
      <c r="H226" t="str">
        <f t="shared" si="9"/>
        <v>18th</v>
      </c>
      <c r="J226" t="s">
        <v>36</v>
      </c>
      <c r="M226">
        <v>41365</v>
      </c>
      <c r="N226" t="s">
        <v>317</v>
      </c>
      <c r="O226">
        <v>50</v>
      </c>
      <c r="P226">
        <v>53</v>
      </c>
    </row>
    <row r="227" spans="1:20" x14ac:dyDescent="0.25">
      <c r="A227" t="s">
        <v>4355</v>
      </c>
      <c r="B227" t="s">
        <v>306</v>
      </c>
      <c r="C227" t="s">
        <v>47</v>
      </c>
      <c r="D227" t="s">
        <v>33</v>
      </c>
      <c r="E227" t="s">
        <v>34</v>
      </c>
      <c r="F227" t="s">
        <v>35</v>
      </c>
      <c r="G227">
        <v>1718</v>
      </c>
      <c r="H227" t="str">
        <f t="shared" si="9"/>
        <v>18th</v>
      </c>
      <c r="J227" t="s">
        <v>36</v>
      </c>
      <c r="M227">
        <v>41365</v>
      </c>
      <c r="N227" t="s">
        <v>318</v>
      </c>
      <c r="O227">
        <v>55</v>
      </c>
      <c r="P227">
        <v>58</v>
      </c>
    </row>
    <row r="228" spans="1:20" x14ac:dyDescent="0.25">
      <c r="A228" t="s">
        <v>4355</v>
      </c>
      <c r="B228" t="s">
        <v>306</v>
      </c>
      <c r="C228" t="s">
        <v>47</v>
      </c>
      <c r="D228" t="s">
        <v>33</v>
      </c>
      <c r="E228" t="s">
        <v>34</v>
      </c>
      <c r="F228" t="s">
        <v>35</v>
      </c>
      <c r="G228">
        <v>1718</v>
      </c>
      <c r="H228" t="str">
        <f t="shared" si="9"/>
        <v>18th</v>
      </c>
      <c r="J228" t="s">
        <v>36</v>
      </c>
      <c r="M228">
        <v>41365</v>
      </c>
      <c r="N228" t="s">
        <v>319</v>
      </c>
      <c r="O228">
        <v>142</v>
      </c>
      <c r="P228">
        <v>145</v>
      </c>
    </row>
    <row r="229" spans="1:20" x14ac:dyDescent="0.25">
      <c r="A229" t="s">
        <v>4355</v>
      </c>
      <c r="B229" t="s">
        <v>306</v>
      </c>
      <c r="C229" t="s">
        <v>47</v>
      </c>
      <c r="D229" t="s">
        <v>33</v>
      </c>
      <c r="E229" t="s">
        <v>34</v>
      </c>
      <c r="F229" t="s">
        <v>35</v>
      </c>
      <c r="G229">
        <v>1718</v>
      </c>
      <c r="H229" t="str">
        <f t="shared" si="9"/>
        <v>18th</v>
      </c>
      <c r="J229" t="s">
        <v>36</v>
      </c>
      <c r="M229">
        <v>41365</v>
      </c>
      <c r="N229" t="s">
        <v>320</v>
      </c>
      <c r="O229">
        <v>17</v>
      </c>
      <c r="P229">
        <v>20</v>
      </c>
    </row>
    <row r="230" spans="1:20" x14ac:dyDescent="0.25">
      <c r="A230" t="s">
        <v>4355</v>
      </c>
      <c r="B230" t="s">
        <v>306</v>
      </c>
      <c r="C230" t="s">
        <v>47</v>
      </c>
      <c r="D230" t="s">
        <v>33</v>
      </c>
      <c r="E230" t="s">
        <v>34</v>
      </c>
      <c r="F230" t="s">
        <v>35</v>
      </c>
      <c r="G230">
        <v>1718</v>
      </c>
      <c r="H230" t="str">
        <f t="shared" si="9"/>
        <v>18th</v>
      </c>
      <c r="J230" t="s">
        <v>36</v>
      </c>
      <c r="M230">
        <v>41365</v>
      </c>
      <c r="N230" t="s">
        <v>321</v>
      </c>
      <c r="O230">
        <v>99</v>
      </c>
      <c r="P230">
        <v>102</v>
      </c>
    </row>
    <row r="231" spans="1:20" x14ac:dyDescent="0.25">
      <c r="A231" t="s">
        <v>4355</v>
      </c>
      <c r="B231" t="s">
        <v>306</v>
      </c>
      <c r="C231" t="s">
        <v>47</v>
      </c>
      <c r="D231" t="s">
        <v>33</v>
      </c>
      <c r="E231" t="s">
        <v>34</v>
      </c>
      <c r="F231" t="s">
        <v>35</v>
      </c>
      <c r="G231">
        <v>1718</v>
      </c>
      <c r="H231" t="str">
        <f t="shared" si="9"/>
        <v>18th</v>
      </c>
      <c r="J231" t="s">
        <v>36</v>
      </c>
      <c r="M231">
        <v>41365</v>
      </c>
      <c r="N231" t="s">
        <v>322</v>
      </c>
      <c r="O231">
        <v>17</v>
      </c>
      <c r="P231">
        <v>20</v>
      </c>
    </row>
    <row r="232" spans="1:20" x14ac:dyDescent="0.25">
      <c r="A232" t="s">
        <v>4355</v>
      </c>
      <c r="B232" t="s">
        <v>323</v>
      </c>
      <c r="C232" t="s">
        <v>47</v>
      </c>
      <c r="D232" t="s">
        <v>33</v>
      </c>
      <c r="E232" t="s">
        <v>34</v>
      </c>
      <c r="F232" t="s">
        <v>35</v>
      </c>
      <c r="G232">
        <v>1718</v>
      </c>
      <c r="H232" t="str">
        <f t="shared" si="9"/>
        <v>18th</v>
      </c>
      <c r="J232" t="s">
        <v>36</v>
      </c>
      <c r="M232">
        <v>41365</v>
      </c>
      <c r="N232" t="s">
        <v>324</v>
      </c>
      <c r="O232">
        <v>50</v>
      </c>
      <c r="P232">
        <v>52</v>
      </c>
      <c r="Q232">
        <v>54</v>
      </c>
      <c r="R232">
        <v>60</v>
      </c>
      <c r="S232">
        <v>62</v>
      </c>
      <c r="T232">
        <v>69</v>
      </c>
    </row>
    <row r="233" spans="1:20" x14ac:dyDescent="0.25">
      <c r="A233" t="s">
        <v>4355</v>
      </c>
      <c r="B233" t="s">
        <v>325</v>
      </c>
      <c r="C233" t="s">
        <v>47</v>
      </c>
      <c r="D233" t="s">
        <v>24</v>
      </c>
      <c r="E233" t="s">
        <v>25</v>
      </c>
      <c r="F233" t="s">
        <v>26</v>
      </c>
      <c r="G233">
        <v>1697</v>
      </c>
      <c r="H233" t="str">
        <f t="shared" si="9"/>
        <v>17th</v>
      </c>
      <c r="J233" t="s">
        <v>27</v>
      </c>
      <c r="M233">
        <v>102345</v>
      </c>
      <c r="N233" t="s">
        <v>326</v>
      </c>
      <c r="O233">
        <v>113</v>
      </c>
      <c r="P233">
        <v>125</v>
      </c>
    </row>
    <row r="234" spans="1:20" x14ac:dyDescent="0.25">
      <c r="A234" t="s">
        <v>4355</v>
      </c>
      <c r="B234" t="s">
        <v>325</v>
      </c>
      <c r="C234" t="s">
        <v>47</v>
      </c>
      <c r="D234" t="s">
        <v>24</v>
      </c>
      <c r="E234" t="s">
        <v>25</v>
      </c>
      <c r="F234" t="s">
        <v>26</v>
      </c>
      <c r="G234">
        <v>1697</v>
      </c>
      <c r="H234" t="str">
        <f t="shared" si="9"/>
        <v>17th</v>
      </c>
      <c r="J234" t="s">
        <v>27</v>
      </c>
      <c r="M234">
        <v>102345</v>
      </c>
      <c r="N234" t="s">
        <v>327</v>
      </c>
      <c r="O234">
        <v>464</v>
      </c>
      <c r="P234">
        <v>477</v>
      </c>
    </row>
    <row r="235" spans="1:20" x14ac:dyDescent="0.25">
      <c r="A235" t="s">
        <v>4355</v>
      </c>
      <c r="B235" t="s">
        <v>325</v>
      </c>
      <c r="C235" t="s">
        <v>47</v>
      </c>
      <c r="D235" t="s">
        <v>33</v>
      </c>
      <c r="E235" t="s">
        <v>34</v>
      </c>
      <c r="F235" t="s">
        <v>35</v>
      </c>
      <c r="G235">
        <v>1718</v>
      </c>
      <c r="H235" t="str">
        <f t="shared" si="9"/>
        <v>18th</v>
      </c>
      <c r="J235" t="s">
        <v>36</v>
      </c>
      <c r="M235">
        <v>41365</v>
      </c>
      <c r="N235" t="s">
        <v>328</v>
      </c>
      <c r="O235">
        <v>44</v>
      </c>
      <c r="P235">
        <v>45</v>
      </c>
      <c r="Q235">
        <v>50</v>
      </c>
      <c r="R235">
        <v>59</v>
      </c>
    </row>
    <row r="236" spans="1:20" x14ac:dyDescent="0.25">
      <c r="A236" t="s">
        <v>4355</v>
      </c>
      <c r="B236" t="s">
        <v>329</v>
      </c>
      <c r="C236" t="s">
        <v>330</v>
      </c>
      <c r="D236" t="s">
        <v>63</v>
      </c>
      <c r="E236" t="s">
        <v>64</v>
      </c>
      <c r="F236" t="s">
        <v>65</v>
      </c>
      <c r="G236">
        <v>1369</v>
      </c>
      <c r="H236" t="str">
        <f t="shared" si="9"/>
        <v>14th</v>
      </c>
      <c r="J236" t="s">
        <v>66</v>
      </c>
      <c r="M236">
        <v>53492</v>
      </c>
      <c r="N236" t="s">
        <v>331</v>
      </c>
      <c r="O236">
        <v>99</v>
      </c>
      <c r="P236">
        <v>104</v>
      </c>
    </row>
    <row r="237" spans="1:20" x14ac:dyDescent="0.25">
      <c r="A237" t="s">
        <v>4355</v>
      </c>
      <c r="B237" t="s">
        <v>329</v>
      </c>
      <c r="C237" t="s">
        <v>330</v>
      </c>
      <c r="D237" t="s">
        <v>63</v>
      </c>
      <c r="E237" t="s">
        <v>64</v>
      </c>
      <c r="F237" t="s">
        <v>65</v>
      </c>
      <c r="G237">
        <v>1369</v>
      </c>
      <c r="H237" t="str">
        <f t="shared" si="9"/>
        <v>14th</v>
      </c>
      <c r="J237" t="s">
        <v>66</v>
      </c>
      <c r="M237">
        <v>53492</v>
      </c>
      <c r="N237" t="s">
        <v>332</v>
      </c>
      <c r="O237">
        <v>63</v>
      </c>
      <c r="P237">
        <v>71</v>
      </c>
    </row>
    <row r="238" spans="1:20" x14ac:dyDescent="0.25">
      <c r="A238" t="s">
        <v>4355</v>
      </c>
      <c r="B238" t="s">
        <v>329</v>
      </c>
      <c r="C238" t="s">
        <v>330</v>
      </c>
      <c r="D238" t="s">
        <v>217</v>
      </c>
      <c r="E238" t="s">
        <v>218</v>
      </c>
      <c r="F238" t="s">
        <v>36</v>
      </c>
      <c r="G238">
        <v>1569</v>
      </c>
      <c r="H238" t="str">
        <f t="shared" si="9"/>
        <v>16th</v>
      </c>
      <c r="J238" t="s">
        <v>36</v>
      </c>
      <c r="M238">
        <v>40770</v>
      </c>
      <c r="N238" t="s">
        <v>333</v>
      </c>
      <c r="O238">
        <v>791</v>
      </c>
      <c r="P238">
        <v>797</v>
      </c>
    </row>
    <row r="239" spans="1:20" x14ac:dyDescent="0.25">
      <c r="A239" t="s">
        <v>4355</v>
      </c>
      <c r="B239" t="s">
        <v>329</v>
      </c>
      <c r="C239" t="s">
        <v>330</v>
      </c>
      <c r="D239" t="s">
        <v>217</v>
      </c>
      <c r="E239" t="s">
        <v>218</v>
      </c>
      <c r="F239" t="s">
        <v>36</v>
      </c>
      <c r="G239">
        <v>1569</v>
      </c>
      <c r="H239" t="str">
        <f t="shared" si="9"/>
        <v>16th</v>
      </c>
      <c r="J239" t="s">
        <v>36</v>
      </c>
      <c r="M239">
        <v>40770</v>
      </c>
      <c r="N239" t="s">
        <v>334</v>
      </c>
      <c r="O239">
        <v>339</v>
      </c>
      <c r="P239">
        <v>343</v>
      </c>
    </row>
    <row r="240" spans="1:20" x14ac:dyDescent="0.25">
      <c r="A240" t="s">
        <v>4355</v>
      </c>
      <c r="B240" t="s">
        <v>329</v>
      </c>
      <c r="C240" t="s">
        <v>330</v>
      </c>
      <c r="D240" t="s">
        <v>24</v>
      </c>
      <c r="E240" t="s">
        <v>25</v>
      </c>
      <c r="F240" t="s">
        <v>26</v>
      </c>
      <c r="G240">
        <v>1697</v>
      </c>
      <c r="H240" t="str">
        <f t="shared" si="9"/>
        <v>17th</v>
      </c>
      <c r="J240" t="s">
        <v>27</v>
      </c>
      <c r="M240">
        <v>102345</v>
      </c>
      <c r="N240" t="s">
        <v>335</v>
      </c>
      <c r="O240">
        <v>8</v>
      </c>
      <c r="P240">
        <v>12</v>
      </c>
    </row>
    <row r="241" spans="1:16" x14ac:dyDescent="0.25">
      <c r="A241" t="s">
        <v>4355</v>
      </c>
      <c r="B241" t="s">
        <v>329</v>
      </c>
      <c r="C241" t="s">
        <v>330</v>
      </c>
      <c r="D241" t="s">
        <v>24</v>
      </c>
      <c r="E241" t="s">
        <v>25</v>
      </c>
      <c r="F241" t="s">
        <v>26</v>
      </c>
      <c r="G241">
        <v>1697</v>
      </c>
      <c r="H241" t="str">
        <f t="shared" si="9"/>
        <v>17th</v>
      </c>
      <c r="J241" t="s">
        <v>27</v>
      </c>
      <c r="M241">
        <v>102345</v>
      </c>
      <c r="N241" t="s">
        <v>336</v>
      </c>
      <c r="O241">
        <v>8</v>
      </c>
      <c r="P241">
        <v>12</v>
      </c>
    </row>
    <row r="242" spans="1:16" x14ac:dyDescent="0.25">
      <c r="A242" t="s">
        <v>4355</v>
      </c>
      <c r="B242" t="s">
        <v>329</v>
      </c>
      <c r="C242" t="s">
        <v>330</v>
      </c>
      <c r="D242" t="s">
        <v>24</v>
      </c>
      <c r="E242" t="s">
        <v>25</v>
      </c>
      <c r="F242" t="s">
        <v>26</v>
      </c>
      <c r="G242">
        <v>1697</v>
      </c>
      <c r="H242" t="str">
        <f t="shared" si="9"/>
        <v>17th</v>
      </c>
      <c r="J242" t="s">
        <v>27</v>
      </c>
      <c r="M242">
        <v>102345</v>
      </c>
      <c r="N242" t="s">
        <v>337</v>
      </c>
      <c r="O242">
        <v>8</v>
      </c>
      <c r="P242">
        <v>12</v>
      </c>
    </row>
    <row r="243" spans="1:16" x14ac:dyDescent="0.25">
      <c r="A243" t="s">
        <v>4355</v>
      </c>
      <c r="B243" t="s">
        <v>329</v>
      </c>
      <c r="C243" t="s">
        <v>330</v>
      </c>
      <c r="D243" t="s">
        <v>24</v>
      </c>
      <c r="E243" t="s">
        <v>25</v>
      </c>
      <c r="F243" t="s">
        <v>26</v>
      </c>
      <c r="G243">
        <v>1697</v>
      </c>
      <c r="H243" t="str">
        <f t="shared" si="9"/>
        <v>17th</v>
      </c>
      <c r="J243" t="s">
        <v>27</v>
      </c>
      <c r="M243">
        <v>102345</v>
      </c>
      <c r="N243" t="s">
        <v>338</v>
      </c>
      <c r="O243">
        <v>8</v>
      </c>
      <c r="P243">
        <v>12</v>
      </c>
    </row>
    <row r="244" spans="1:16" x14ac:dyDescent="0.25">
      <c r="A244" t="s">
        <v>4355</v>
      </c>
      <c r="B244" t="s">
        <v>329</v>
      </c>
      <c r="C244" t="s">
        <v>330</v>
      </c>
      <c r="D244" t="s">
        <v>24</v>
      </c>
      <c r="E244" t="s">
        <v>25</v>
      </c>
      <c r="F244" t="s">
        <v>26</v>
      </c>
      <c r="G244">
        <v>1697</v>
      </c>
      <c r="H244" t="str">
        <f t="shared" si="9"/>
        <v>17th</v>
      </c>
      <c r="J244" t="s">
        <v>27</v>
      </c>
      <c r="M244">
        <v>102345</v>
      </c>
      <c r="N244" t="s">
        <v>339</v>
      </c>
      <c r="O244">
        <v>41</v>
      </c>
      <c r="P244">
        <v>45</v>
      </c>
    </row>
    <row r="245" spans="1:16" x14ac:dyDescent="0.25">
      <c r="A245" t="s">
        <v>4355</v>
      </c>
      <c r="B245" t="s">
        <v>329</v>
      </c>
      <c r="C245" t="s">
        <v>330</v>
      </c>
      <c r="D245" t="s">
        <v>24</v>
      </c>
      <c r="E245" t="s">
        <v>25</v>
      </c>
      <c r="F245" t="s">
        <v>26</v>
      </c>
      <c r="G245">
        <v>1697</v>
      </c>
      <c r="H245" t="str">
        <f t="shared" si="9"/>
        <v>17th</v>
      </c>
      <c r="J245" t="s">
        <v>27</v>
      </c>
      <c r="M245">
        <v>102345</v>
      </c>
      <c r="N245" t="s">
        <v>340</v>
      </c>
      <c r="O245">
        <v>156</v>
      </c>
      <c r="P245">
        <v>162</v>
      </c>
    </row>
    <row r="246" spans="1:16" x14ac:dyDescent="0.25">
      <c r="A246" t="s">
        <v>4355</v>
      </c>
      <c r="B246" t="s">
        <v>329</v>
      </c>
      <c r="C246" t="s">
        <v>330</v>
      </c>
      <c r="D246" t="s">
        <v>24</v>
      </c>
      <c r="E246" t="s">
        <v>25</v>
      </c>
      <c r="F246" t="s">
        <v>26</v>
      </c>
      <c r="G246">
        <v>1697</v>
      </c>
      <c r="H246" t="str">
        <f t="shared" si="9"/>
        <v>17th</v>
      </c>
      <c r="J246" t="s">
        <v>27</v>
      </c>
      <c r="M246">
        <v>102345</v>
      </c>
      <c r="N246" t="s">
        <v>341</v>
      </c>
      <c r="O246">
        <v>8</v>
      </c>
      <c r="P246">
        <v>12</v>
      </c>
    </row>
    <row r="247" spans="1:16" x14ac:dyDescent="0.25">
      <c r="A247" t="s">
        <v>4355</v>
      </c>
      <c r="B247" t="s">
        <v>329</v>
      </c>
      <c r="C247" t="s">
        <v>330</v>
      </c>
      <c r="D247" t="s">
        <v>24</v>
      </c>
      <c r="E247" t="s">
        <v>25</v>
      </c>
      <c r="F247" t="s">
        <v>26</v>
      </c>
      <c r="G247">
        <v>1697</v>
      </c>
      <c r="H247" t="str">
        <f t="shared" si="9"/>
        <v>17th</v>
      </c>
      <c r="J247" t="s">
        <v>27</v>
      </c>
      <c r="M247">
        <v>102345</v>
      </c>
      <c r="N247" t="s">
        <v>342</v>
      </c>
      <c r="O247">
        <v>38</v>
      </c>
      <c r="P247">
        <v>44</v>
      </c>
    </row>
    <row r="248" spans="1:16" x14ac:dyDescent="0.25">
      <c r="A248" t="s">
        <v>4355</v>
      </c>
      <c r="B248" t="s">
        <v>329</v>
      </c>
      <c r="C248" t="s">
        <v>330</v>
      </c>
      <c r="D248" t="s">
        <v>24</v>
      </c>
      <c r="E248" t="s">
        <v>25</v>
      </c>
      <c r="F248" t="s">
        <v>26</v>
      </c>
      <c r="G248">
        <v>1697</v>
      </c>
      <c r="H248" t="str">
        <f t="shared" si="9"/>
        <v>17th</v>
      </c>
      <c r="J248" t="s">
        <v>27</v>
      </c>
      <c r="M248">
        <v>102345</v>
      </c>
      <c r="N248" t="s">
        <v>343</v>
      </c>
      <c r="O248">
        <v>411</v>
      </c>
      <c r="P248">
        <v>417</v>
      </c>
    </row>
    <row r="249" spans="1:16" x14ac:dyDescent="0.25">
      <c r="A249" t="s">
        <v>4355</v>
      </c>
      <c r="B249" t="s">
        <v>329</v>
      </c>
      <c r="C249" t="s">
        <v>330</v>
      </c>
      <c r="D249" t="s">
        <v>33</v>
      </c>
      <c r="E249" t="s">
        <v>34</v>
      </c>
      <c r="F249" t="s">
        <v>35</v>
      </c>
      <c r="G249">
        <v>1718</v>
      </c>
      <c r="H249" t="str">
        <f t="shared" si="9"/>
        <v>18th</v>
      </c>
      <c r="J249" t="s">
        <v>36</v>
      </c>
      <c r="M249">
        <v>41365</v>
      </c>
      <c r="N249" t="s">
        <v>344</v>
      </c>
      <c r="O249">
        <v>8</v>
      </c>
      <c r="P249">
        <v>15</v>
      </c>
    </row>
    <row r="250" spans="1:16" x14ac:dyDescent="0.25">
      <c r="A250" t="s">
        <v>4355</v>
      </c>
      <c r="B250" t="s">
        <v>329</v>
      </c>
      <c r="C250" t="s">
        <v>330</v>
      </c>
      <c r="D250" t="s">
        <v>33</v>
      </c>
      <c r="E250" t="s">
        <v>34</v>
      </c>
      <c r="F250" t="s">
        <v>35</v>
      </c>
      <c r="G250">
        <v>1718</v>
      </c>
      <c r="H250" t="str">
        <f t="shared" si="9"/>
        <v>18th</v>
      </c>
      <c r="J250" t="s">
        <v>36</v>
      </c>
      <c r="M250">
        <v>41365</v>
      </c>
      <c r="N250" t="s">
        <v>345</v>
      </c>
      <c r="O250">
        <v>8</v>
      </c>
      <c r="P250">
        <v>12</v>
      </c>
    </row>
    <row r="251" spans="1:16" x14ac:dyDescent="0.25">
      <c r="A251" t="s">
        <v>4355</v>
      </c>
      <c r="B251" t="s">
        <v>329</v>
      </c>
      <c r="C251" t="s">
        <v>330</v>
      </c>
      <c r="D251" t="s">
        <v>33</v>
      </c>
      <c r="E251" t="s">
        <v>34</v>
      </c>
      <c r="F251" t="s">
        <v>35</v>
      </c>
      <c r="G251">
        <v>1718</v>
      </c>
      <c r="H251" t="str">
        <f t="shared" si="9"/>
        <v>18th</v>
      </c>
      <c r="J251" t="s">
        <v>36</v>
      </c>
      <c r="M251">
        <v>41365</v>
      </c>
      <c r="N251" t="s">
        <v>346</v>
      </c>
      <c r="O251">
        <v>3</v>
      </c>
      <c r="P251">
        <v>7</v>
      </c>
    </row>
    <row r="252" spans="1:16" x14ac:dyDescent="0.25">
      <c r="A252" t="s">
        <v>4355</v>
      </c>
      <c r="B252" t="s">
        <v>329</v>
      </c>
      <c r="C252" t="s">
        <v>330</v>
      </c>
      <c r="D252" t="s">
        <v>33</v>
      </c>
      <c r="E252" t="s">
        <v>34</v>
      </c>
      <c r="F252" t="s">
        <v>35</v>
      </c>
      <c r="G252">
        <v>1718</v>
      </c>
      <c r="H252" t="str">
        <f t="shared" si="9"/>
        <v>18th</v>
      </c>
      <c r="J252" t="s">
        <v>36</v>
      </c>
      <c r="M252">
        <v>41365</v>
      </c>
      <c r="N252" t="s">
        <v>347</v>
      </c>
      <c r="O252">
        <v>8</v>
      </c>
      <c r="P252">
        <v>12</v>
      </c>
    </row>
    <row r="253" spans="1:16" x14ac:dyDescent="0.25">
      <c r="A253" t="s">
        <v>4355</v>
      </c>
      <c r="B253" t="s">
        <v>329</v>
      </c>
      <c r="C253" t="s">
        <v>330</v>
      </c>
      <c r="D253" t="s">
        <v>33</v>
      </c>
      <c r="E253" t="s">
        <v>34</v>
      </c>
      <c r="F253" t="s">
        <v>35</v>
      </c>
      <c r="G253">
        <v>1718</v>
      </c>
      <c r="H253" t="str">
        <f t="shared" si="9"/>
        <v>18th</v>
      </c>
      <c r="J253" t="s">
        <v>36</v>
      </c>
      <c r="M253">
        <v>41365</v>
      </c>
      <c r="N253" t="s">
        <v>348</v>
      </c>
      <c r="O253">
        <v>8</v>
      </c>
      <c r="P253">
        <v>12</v>
      </c>
    </row>
    <row r="254" spans="1:16" x14ac:dyDescent="0.25">
      <c r="A254" t="s">
        <v>4355</v>
      </c>
      <c r="B254" t="s">
        <v>329</v>
      </c>
      <c r="C254" t="s">
        <v>330</v>
      </c>
      <c r="D254" t="s">
        <v>33</v>
      </c>
      <c r="E254" t="s">
        <v>34</v>
      </c>
      <c r="F254" t="s">
        <v>35</v>
      </c>
      <c r="G254">
        <v>1718</v>
      </c>
      <c r="H254" t="str">
        <f t="shared" si="9"/>
        <v>18th</v>
      </c>
      <c r="J254" t="s">
        <v>36</v>
      </c>
      <c r="M254">
        <v>41365</v>
      </c>
      <c r="N254" t="s">
        <v>349</v>
      </c>
      <c r="O254">
        <v>25</v>
      </c>
      <c r="P254">
        <v>29</v>
      </c>
    </row>
    <row r="255" spans="1:16" x14ac:dyDescent="0.25">
      <c r="A255" t="s">
        <v>4355</v>
      </c>
      <c r="B255" t="s">
        <v>329</v>
      </c>
      <c r="C255" t="s">
        <v>330</v>
      </c>
      <c r="D255" t="s">
        <v>33</v>
      </c>
      <c r="E255" t="s">
        <v>34</v>
      </c>
      <c r="F255" t="s">
        <v>35</v>
      </c>
      <c r="G255">
        <v>1718</v>
      </c>
      <c r="H255" t="str">
        <f t="shared" si="9"/>
        <v>18th</v>
      </c>
      <c r="J255" t="s">
        <v>36</v>
      </c>
      <c r="M255">
        <v>41365</v>
      </c>
      <c r="N255" t="s">
        <v>350</v>
      </c>
      <c r="O255">
        <v>13</v>
      </c>
      <c r="P255">
        <v>17</v>
      </c>
    </row>
    <row r="256" spans="1:16" x14ac:dyDescent="0.25">
      <c r="A256" t="s">
        <v>4355</v>
      </c>
      <c r="B256" t="s">
        <v>329</v>
      </c>
      <c r="C256" t="s">
        <v>330</v>
      </c>
      <c r="D256" t="s">
        <v>33</v>
      </c>
      <c r="E256" t="s">
        <v>34</v>
      </c>
      <c r="F256" t="s">
        <v>35</v>
      </c>
      <c r="G256">
        <v>1718</v>
      </c>
      <c r="H256" t="str">
        <f t="shared" si="9"/>
        <v>18th</v>
      </c>
      <c r="J256" t="s">
        <v>36</v>
      </c>
      <c r="M256">
        <v>41365</v>
      </c>
      <c r="N256" t="s">
        <v>351</v>
      </c>
      <c r="O256">
        <v>8</v>
      </c>
      <c r="P256">
        <v>12</v>
      </c>
    </row>
    <row r="257" spans="1:16" x14ac:dyDescent="0.25">
      <c r="A257" t="s">
        <v>4355</v>
      </c>
      <c r="B257" t="s">
        <v>329</v>
      </c>
      <c r="C257" t="s">
        <v>330</v>
      </c>
      <c r="D257" t="s">
        <v>33</v>
      </c>
      <c r="E257" t="s">
        <v>34</v>
      </c>
      <c r="F257" t="s">
        <v>35</v>
      </c>
      <c r="G257">
        <v>1718</v>
      </c>
      <c r="H257" t="str">
        <f t="shared" si="9"/>
        <v>18th</v>
      </c>
      <c r="J257" t="s">
        <v>36</v>
      </c>
      <c r="M257">
        <v>41365</v>
      </c>
      <c r="N257" t="s">
        <v>352</v>
      </c>
      <c r="O257">
        <v>8</v>
      </c>
      <c r="P257">
        <v>12</v>
      </c>
    </row>
    <row r="258" spans="1:16" x14ac:dyDescent="0.25">
      <c r="A258" t="s">
        <v>4355</v>
      </c>
      <c r="B258" t="s">
        <v>353</v>
      </c>
      <c r="C258" t="s">
        <v>330</v>
      </c>
      <c r="D258" t="s">
        <v>89</v>
      </c>
      <c r="E258" t="s">
        <v>90</v>
      </c>
      <c r="F258" t="s">
        <v>91</v>
      </c>
      <c r="G258">
        <v>1216</v>
      </c>
      <c r="H258" t="str">
        <f t="shared" si="9"/>
        <v>13th</v>
      </c>
      <c r="I258" t="s">
        <v>92</v>
      </c>
      <c r="J258" t="s">
        <v>66</v>
      </c>
      <c r="K258" t="s">
        <v>93</v>
      </c>
      <c r="M258">
        <v>34172</v>
      </c>
      <c r="N258" t="s">
        <v>354</v>
      </c>
      <c r="O258">
        <v>36</v>
      </c>
      <c r="P258">
        <v>47</v>
      </c>
    </row>
    <row r="259" spans="1:16" x14ac:dyDescent="0.25">
      <c r="A259" t="s">
        <v>4355</v>
      </c>
      <c r="B259" t="s">
        <v>353</v>
      </c>
      <c r="C259" t="s">
        <v>330</v>
      </c>
      <c r="D259" t="s">
        <v>89</v>
      </c>
      <c r="E259" t="s">
        <v>90</v>
      </c>
      <c r="F259" t="s">
        <v>91</v>
      </c>
      <c r="G259">
        <v>1216</v>
      </c>
      <c r="H259" t="str">
        <f t="shared" si="9"/>
        <v>13th</v>
      </c>
      <c r="I259" t="s">
        <v>92</v>
      </c>
      <c r="J259" t="s">
        <v>66</v>
      </c>
      <c r="K259" t="s">
        <v>93</v>
      </c>
      <c r="M259">
        <v>34172</v>
      </c>
      <c r="N259" t="s">
        <v>355</v>
      </c>
      <c r="O259">
        <v>102</v>
      </c>
      <c r="P259">
        <v>113</v>
      </c>
    </row>
    <row r="260" spans="1:16" x14ac:dyDescent="0.25">
      <c r="A260" t="s">
        <v>4355</v>
      </c>
      <c r="B260" t="s">
        <v>353</v>
      </c>
      <c r="C260" t="s">
        <v>330</v>
      </c>
      <c r="D260" t="s">
        <v>89</v>
      </c>
      <c r="E260" t="s">
        <v>90</v>
      </c>
      <c r="F260" t="s">
        <v>91</v>
      </c>
      <c r="G260">
        <v>1216</v>
      </c>
      <c r="H260" t="str">
        <f t="shared" si="9"/>
        <v>13th</v>
      </c>
      <c r="I260" t="s">
        <v>92</v>
      </c>
      <c r="J260" t="s">
        <v>66</v>
      </c>
      <c r="K260" t="s">
        <v>93</v>
      </c>
      <c r="M260">
        <v>34172</v>
      </c>
      <c r="N260" t="s">
        <v>356</v>
      </c>
      <c r="O260">
        <v>48</v>
      </c>
      <c r="P260">
        <v>61</v>
      </c>
    </row>
    <row r="261" spans="1:16" x14ac:dyDescent="0.25">
      <c r="A261" t="s">
        <v>4355</v>
      </c>
      <c r="B261" t="s">
        <v>353</v>
      </c>
      <c r="C261" t="s">
        <v>330</v>
      </c>
      <c r="D261" t="s">
        <v>59</v>
      </c>
      <c r="E261" t="s">
        <v>60</v>
      </c>
      <c r="F261" t="s">
        <v>61</v>
      </c>
      <c r="G261">
        <v>1305</v>
      </c>
      <c r="H261" t="str">
        <f t="shared" si="9"/>
        <v>14th</v>
      </c>
      <c r="J261" t="s">
        <v>22</v>
      </c>
      <c r="M261">
        <v>75650</v>
      </c>
      <c r="N261" t="s">
        <v>357</v>
      </c>
      <c r="O261">
        <v>37</v>
      </c>
      <c r="P261">
        <v>48</v>
      </c>
    </row>
    <row r="262" spans="1:16" x14ac:dyDescent="0.25">
      <c r="A262" t="s">
        <v>4355</v>
      </c>
      <c r="B262" t="s">
        <v>353</v>
      </c>
      <c r="C262" t="s">
        <v>330</v>
      </c>
      <c r="D262" t="s">
        <v>59</v>
      </c>
      <c r="E262" t="s">
        <v>60</v>
      </c>
      <c r="F262" t="s">
        <v>61</v>
      </c>
      <c r="G262">
        <v>1305</v>
      </c>
      <c r="H262" t="str">
        <f t="shared" si="9"/>
        <v>14th</v>
      </c>
      <c r="J262" t="s">
        <v>22</v>
      </c>
      <c r="M262">
        <v>75650</v>
      </c>
      <c r="N262" t="s">
        <v>358</v>
      </c>
      <c r="O262">
        <v>49</v>
      </c>
      <c r="P262">
        <v>57</v>
      </c>
    </row>
    <row r="263" spans="1:16" x14ac:dyDescent="0.25">
      <c r="A263" t="s">
        <v>4355</v>
      </c>
      <c r="B263" t="s">
        <v>353</v>
      </c>
      <c r="C263" t="s">
        <v>330</v>
      </c>
      <c r="D263" t="s">
        <v>59</v>
      </c>
      <c r="E263" t="s">
        <v>60</v>
      </c>
      <c r="F263" t="s">
        <v>61</v>
      </c>
      <c r="G263">
        <v>1305</v>
      </c>
      <c r="H263" t="str">
        <f t="shared" si="9"/>
        <v>14th</v>
      </c>
      <c r="J263" t="s">
        <v>22</v>
      </c>
      <c r="M263">
        <v>75650</v>
      </c>
      <c r="N263" t="s">
        <v>359</v>
      </c>
      <c r="O263">
        <v>12</v>
      </c>
      <c r="P263">
        <v>20</v>
      </c>
    </row>
    <row r="264" spans="1:16" x14ac:dyDescent="0.25">
      <c r="A264" t="s">
        <v>4355</v>
      </c>
      <c r="B264" t="s">
        <v>353</v>
      </c>
      <c r="C264" t="s">
        <v>330</v>
      </c>
      <c r="D264" t="s">
        <v>59</v>
      </c>
      <c r="E264" t="s">
        <v>60</v>
      </c>
      <c r="F264" t="s">
        <v>61</v>
      </c>
      <c r="G264">
        <v>1305</v>
      </c>
      <c r="H264" t="str">
        <f t="shared" si="9"/>
        <v>14th</v>
      </c>
      <c r="J264" t="s">
        <v>22</v>
      </c>
      <c r="M264">
        <v>75650</v>
      </c>
      <c r="N264" t="s">
        <v>360</v>
      </c>
      <c r="O264">
        <v>0</v>
      </c>
      <c r="P264">
        <v>7</v>
      </c>
    </row>
    <row r="265" spans="1:16" x14ac:dyDescent="0.25">
      <c r="A265" t="s">
        <v>4355</v>
      </c>
      <c r="B265" t="s">
        <v>353</v>
      </c>
      <c r="C265" t="s">
        <v>330</v>
      </c>
      <c r="D265" t="s">
        <v>59</v>
      </c>
      <c r="E265" t="s">
        <v>60</v>
      </c>
      <c r="F265" t="s">
        <v>61</v>
      </c>
      <c r="G265">
        <v>1305</v>
      </c>
      <c r="H265" t="str">
        <f t="shared" si="9"/>
        <v>14th</v>
      </c>
      <c r="J265" t="s">
        <v>22</v>
      </c>
      <c r="M265">
        <v>75650</v>
      </c>
      <c r="N265" t="s">
        <v>361</v>
      </c>
      <c r="O265">
        <v>6</v>
      </c>
      <c r="P265">
        <v>13</v>
      </c>
    </row>
    <row r="266" spans="1:16" x14ac:dyDescent="0.25">
      <c r="A266" t="s">
        <v>4355</v>
      </c>
      <c r="B266" t="s">
        <v>353</v>
      </c>
      <c r="C266" t="s">
        <v>330</v>
      </c>
      <c r="D266" t="s">
        <v>120</v>
      </c>
      <c r="E266" t="s">
        <v>40</v>
      </c>
      <c r="F266" t="s">
        <v>121</v>
      </c>
      <c r="G266">
        <v>1375</v>
      </c>
      <c r="H266" t="str">
        <f t="shared" si="9"/>
        <v>14th</v>
      </c>
      <c r="J266" t="s">
        <v>42</v>
      </c>
      <c r="M266">
        <v>34693</v>
      </c>
      <c r="N266" t="s">
        <v>362</v>
      </c>
      <c r="O266">
        <v>24</v>
      </c>
      <c r="P266">
        <v>31</v>
      </c>
    </row>
    <row r="267" spans="1:16" x14ac:dyDescent="0.25">
      <c r="A267" t="s">
        <v>4355</v>
      </c>
      <c r="B267" t="s">
        <v>353</v>
      </c>
      <c r="C267" t="s">
        <v>330</v>
      </c>
      <c r="D267" t="s">
        <v>68</v>
      </c>
      <c r="E267" t="s">
        <v>69</v>
      </c>
      <c r="F267" t="s">
        <v>70</v>
      </c>
      <c r="G267">
        <v>1399</v>
      </c>
      <c r="H267" t="str">
        <f t="shared" si="9"/>
        <v>14th</v>
      </c>
      <c r="J267" t="s">
        <v>66</v>
      </c>
      <c r="M267">
        <v>217105</v>
      </c>
      <c r="N267" t="s">
        <v>363</v>
      </c>
      <c r="O267">
        <v>6</v>
      </c>
      <c r="P267">
        <v>17</v>
      </c>
    </row>
    <row r="268" spans="1:16" x14ac:dyDescent="0.25">
      <c r="A268" t="s">
        <v>4355</v>
      </c>
      <c r="B268" t="s">
        <v>353</v>
      </c>
      <c r="C268" t="s">
        <v>330</v>
      </c>
      <c r="D268" t="s">
        <v>68</v>
      </c>
      <c r="E268" t="s">
        <v>69</v>
      </c>
      <c r="F268" t="s">
        <v>70</v>
      </c>
      <c r="G268">
        <v>1399</v>
      </c>
      <c r="H268" t="str">
        <f t="shared" si="9"/>
        <v>14th</v>
      </c>
      <c r="J268" t="s">
        <v>66</v>
      </c>
      <c r="M268">
        <v>217105</v>
      </c>
      <c r="N268" t="s">
        <v>364</v>
      </c>
      <c r="O268">
        <v>6</v>
      </c>
      <c r="P268">
        <v>17</v>
      </c>
    </row>
    <row r="269" spans="1:16" x14ac:dyDescent="0.25">
      <c r="A269" t="s">
        <v>4355</v>
      </c>
      <c r="B269" t="s">
        <v>353</v>
      </c>
      <c r="C269" t="s">
        <v>330</v>
      </c>
      <c r="D269" t="s">
        <v>39</v>
      </c>
      <c r="E269" t="s">
        <v>40</v>
      </c>
      <c r="F269" t="s">
        <v>41</v>
      </c>
      <c r="G269">
        <v>1458</v>
      </c>
      <c r="H269" t="str">
        <f t="shared" si="9"/>
        <v>15th</v>
      </c>
      <c r="J269" t="s">
        <v>42</v>
      </c>
      <c r="M269">
        <v>152174</v>
      </c>
      <c r="N269" t="s">
        <v>365</v>
      </c>
      <c r="O269">
        <v>9</v>
      </c>
      <c r="P269">
        <v>16</v>
      </c>
    </row>
    <row r="270" spans="1:16" x14ac:dyDescent="0.25">
      <c r="A270" t="s">
        <v>4355</v>
      </c>
      <c r="B270" t="s">
        <v>353</v>
      </c>
      <c r="C270" t="s">
        <v>330</v>
      </c>
      <c r="D270" t="s">
        <v>39</v>
      </c>
      <c r="E270" t="s">
        <v>40</v>
      </c>
      <c r="F270" t="s">
        <v>41</v>
      </c>
      <c r="G270">
        <v>1458</v>
      </c>
      <c r="H270" t="str">
        <f t="shared" si="9"/>
        <v>15th</v>
      </c>
      <c r="J270" t="s">
        <v>42</v>
      </c>
      <c r="M270">
        <v>152174</v>
      </c>
      <c r="N270" t="s">
        <v>366</v>
      </c>
      <c r="O270">
        <v>43</v>
      </c>
      <c r="P270">
        <v>50</v>
      </c>
    </row>
    <row r="271" spans="1:16" x14ac:dyDescent="0.25">
      <c r="A271" t="s">
        <v>4355</v>
      </c>
      <c r="B271" t="s">
        <v>353</v>
      </c>
      <c r="C271" t="s">
        <v>330</v>
      </c>
      <c r="D271" t="s">
        <v>39</v>
      </c>
      <c r="E271" t="s">
        <v>40</v>
      </c>
      <c r="F271" t="s">
        <v>41</v>
      </c>
      <c r="G271">
        <v>1458</v>
      </c>
      <c r="H271" t="str">
        <f t="shared" si="9"/>
        <v>15th</v>
      </c>
      <c r="J271" t="s">
        <v>42</v>
      </c>
      <c r="M271">
        <v>152174</v>
      </c>
      <c r="N271" t="s">
        <v>367</v>
      </c>
      <c r="O271">
        <v>268</v>
      </c>
      <c r="P271">
        <v>275</v>
      </c>
    </row>
    <row r="272" spans="1:16" x14ac:dyDescent="0.25">
      <c r="A272" t="s">
        <v>4355</v>
      </c>
      <c r="B272" t="s">
        <v>353</v>
      </c>
      <c r="C272" t="s">
        <v>330</v>
      </c>
      <c r="D272" t="s">
        <v>39</v>
      </c>
      <c r="E272" t="s">
        <v>40</v>
      </c>
      <c r="F272" t="s">
        <v>41</v>
      </c>
      <c r="G272">
        <v>1458</v>
      </c>
      <c r="H272" t="str">
        <f t="shared" si="9"/>
        <v>15th</v>
      </c>
      <c r="J272" t="s">
        <v>42</v>
      </c>
      <c r="M272">
        <v>152174</v>
      </c>
      <c r="N272" t="s">
        <v>368</v>
      </c>
      <c r="O272">
        <v>20</v>
      </c>
      <c r="P272">
        <v>27</v>
      </c>
    </row>
    <row r="273" spans="1:16" x14ac:dyDescent="0.25">
      <c r="A273" t="s">
        <v>4355</v>
      </c>
      <c r="B273" t="s">
        <v>353</v>
      </c>
      <c r="C273" t="s">
        <v>330</v>
      </c>
      <c r="D273" t="s">
        <v>39</v>
      </c>
      <c r="E273" t="s">
        <v>40</v>
      </c>
      <c r="F273" t="s">
        <v>41</v>
      </c>
      <c r="G273">
        <v>1458</v>
      </c>
      <c r="H273" t="str">
        <f t="shared" si="9"/>
        <v>15th</v>
      </c>
      <c r="J273" t="s">
        <v>42</v>
      </c>
      <c r="M273">
        <v>152174</v>
      </c>
      <c r="N273" t="s">
        <v>369</v>
      </c>
      <c r="O273">
        <v>30</v>
      </c>
      <c r="P273">
        <v>37</v>
      </c>
    </row>
    <row r="274" spans="1:16" x14ac:dyDescent="0.25">
      <c r="A274" t="s">
        <v>4355</v>
      </c>
      <c r="B274" t="s">
        <v>353</v>
      </c>
      <c r="C274" t="s">
        <v>330</v>
      </c>
      <c r="D274" t="s">
        <v>39</v>
      </c>
      <c r="E274" t="s">
        <v>40</v>
      </c>
      <c r="F274" t="s">
        <v>41</v>
      </c>
      <c r="G274">
        <v>1458</v>
      </c>
      <c r="H274" t="str">
        <f t="shared" si="9"/>
        <v>15th</v>
      </c>
      <c r="J274" t="s">
        <v>42</v>
      </c>
      <c r="M274">
        <v>152174</v>
      </c>
      <c r="N274" t="s">
        <v>370</v>
      </c>
      <c r="O274">
        <v>40</v>
      </c>
      <c r="P274">
        <v>48</v>
      </c>
    </row>
    <row r="275" spans="1:16" x14ac:dyDescent="0.25">
      <c r="A275" t="s">
        <v>4355</v>
      </c>
      <c r="B275" t="s">
        <v>353</v>
      </c>
      <c r="C275" t="s">
        <v>330</v>
      </c>
      <c r="D275" t="s">
        <v>39</v>
      </c>
      <c r="E275" t="s">
        <v>40</v>
      </c>
      <c r="F275" t="s">
        <v>41</v>
      </c>
      <c r="G275">
        <v>1458</v>
      </c>
      <c r="H275" t="str">
        <f t="shared" si="9"/>
        <v>15th</v>
      </c>
      <c r="J275" t="s">
        <v>42</v>
      </c>
      <c r="M275">
        <v>152174</v>
      </c>
      <c r="N275" t="s">
        <v>371</v>
      </c>
      <c r="O275">
        <v>6</v>
      </c>
      <c r="P275">
        <v>13</v>
      </c>
    </row>
    <row r="276" spans="1:16" x14ac:dyDescent="0.25">
      <c r="A276" t="s">
        <v>4355</v>
      </c>
      <c r="B276" t="s">
        <v>353</v>
      </c>
      <c r="C276" t="s">
        <v>330</v>
      </c>
      <c r="D276" t="s">
        <v>39</v>
      </c>
      <c r="E276" t="s">
        <v>40</v>
      </c>
      <c r="F276" t="s">
        <v>41</v>
      </c>
      <c r="G276">
        <v>1458</v>
      </c>
      <c r="H276" t="str">
        <f t="shared" si="9"/>
        <v>15th</v>
      </c>
      <c r="J276" t="s">
        <v>42</v>
      </c>
      <c r="M276">
        <v>152174</v>
      </c>
      <c r="N276" t="s">
        <v>372</v>
      </c>
      <c r="O276">
        <v>20</v>
      </c>
      <c r="P276">
        <v>28</v>
      </c>
    </row>
    <row r="277" spans="1:16" x14ac:dyDescent="0.25">
      <c r="A277" t="s">
        <v>4355</v>
      </c>
      <c r="B277" t="s">
        <v>353</v>
      </c>
      <c r="C277" t="s">
        <v>330</v>
      </c>
      <c r="D277" t="s">
        <v>39</v>
      </c>
      <c r="E277" t="s">
        <v>40</v>
      </c>
      <c r="F277" t="s">
        <v>41</v>
      </c>
      <c r="G277">
        <v>1458</v>
      </c>
      <c r="H277" t="str">
        <f t="shared" si="9"/>
        <v>15th</v>
      </c>
      <c r="J277" t="s">
        <v>42</v>
      </c>
      <c r="M277">
        <v>152174</v>
      </c>
      <c r="N277" t="s">
        <v>373</v>
      </c>
      <c r="O277">
        <v>89</v>
      </c>
      <c r="P277">
        <v>98</v>
      </c>
    </row>
    <row r="278" spans="1:16" x14ac:dyDescent="0.25">
      <c r="A278" t="s">
        <v>4355</v>
      </c>
      <c r="B278" t="s">
        <v>353</v>
      </c>
      <c r="C278" t="s">
        <v>330</v>
      </c>
      <c r="D278" t="s">
        <v>39</v>
      </c>
      <c r="E278" t="s">
        <v>40</v>
      </c>
      <c r="F278" t="s">
        <v>41</v>
      </c>
      <c r="G278">
        <v>1458</v>
      </c>
      <c r="H278" t="str">
        <f t="shared" si="9"/>
        <v>15th</v>
      </c>
      <c r="J278" t="s">
        <v>42</v>
      </c>
      <c r="M278">
        <v>152174</v>
      </c>
      <c r="N278" t="s">
        <v>374</v>
      </c>
      <c r="O278">
        <v>11</v>
      </c>
      <c r="P278">
        <v>19</v>
      </c>
    </row>
    <row r="279" spans="1:16" x14ac:dyDescent="0.25">
      <c r="A279" t="s">
        <v>4355</v>
      </c>
      <c r="B279" t="s">
        <v>353</v>
      </c>
      <c r="C279" t="s">
        <v>330</v>
      </c>
      <c r="D279" t="s">
        <v>39</v>
      </c>
      <c r="E279" t="s">
        <v>40</v>
      </c>
      <c r="F279" t="s">
        <v>41</v>
      </c>
      <c r="G279">
        <v>1458</v>
      </c>
      <c r="H279" t="str">
        <f t="shared" si="9"/>
        <v>15th</v>
      </c>
      <c r="J279" t="s">
        <v>42</v>
      </c>
      <c r="M279">
        <v>152174</v>
      </c>
      <c r="N279" t="s">
        <v>375</v>
      </c>
      <c r="O279">
        <v>46</v>
      </c>
      <c r="P279">
        <v>54</v>
      </c>
    </row>
    <row r="280" spans="1:16" x14ac:dyDescent="0.25">
      <c r="A280" t="s">
        <v>4355</v>
      </c>
      <c r="B280" t="s">
        <v>353</v>
      </c>
      <c r="C280" t="s">
        <v>330</v>
      </c>
      <c r="D280" t="s">
        <v>39</v>
      </c>
      <c r="E280" t="s">
        <v>40</v>
      </c>
      <c r="F280" t="s">
        <v>41</v>
      </c>
      <c r="G280">
        <v>1458</v>
      </c>
      <c r="H280" t="str">
        <f t="shared" ref="H280:H322" si="10">IF(AND(G280&gt;1099,G280&lt;1200),"12th",IF(AND(G280&gt;1199,G280&lt;1300),"13th",IF(AND(G280&gt;1299,G280&lt;1400),"14th",IF(AND(G280&gt;1399,G280&lt;1500),"15th",IF(AND(G280&gt;1499,G280&lt;1600),"16th",IF(AND(G280&gt;1599,G280&lt;1700),"17th",IF(AND(G280&gt;1699,G280&lt;1800),"18th","NO")))))))</f>
        <v>15th</v>
      </c>
      <c r="J280" t="s">
        <v>42</v>
      </c>
      <c r="M280">
        <v>152174</v>
      </c>
      <c r="N280" t="s">
        <v>376</v>
      </c>
      <c r="O280">
        <v>6</v>
      </c>
      <c r="P280">
        <v>13</v>
      </c>
    </row>
    <row r="281" spans="1:16" x14ac:dyDescent="0.25">
      <c r="A281" t="s">
        <v>4355</v>
      </c>
      <c r="B281" t="s">
        <v>353</v>
      </c>
      <c r="C281" t="s">
        <v>330</v>
      </c>
      <c r="D281" t="s">
        <v>39</v>
      </c>
      <c r="E281" t="s">
        <v>40</v>
      </c>
      <c r="F281" t="s">
        <v>41</v>
      </c>
      <c r="G281">
        <v>1458</v>
      </c>
      <c r="H281" t="str">
        <f t="shared" si="10"/>
        <v>15th</v>
      </c>
      <c r="J281" t="s">
        <v>42</v>
      </c>
      <c r="M281">
        <v>152174</v>
      </c>
      <c r="N281" t="s">
        <v>377</v>
      </c>
      <c r="O281">
        <v>34</v>
      </c>
      <c r="P281">
        <v>41</v>
      </c>
    </row>
    <row r="282" spans="1:16" x14ac:dyDescent="0.25">
      <c r="A282" t="s">
        <v>4355</v>
      </c>
      <c r="B282" t="s">
        <v>353</v>
      </c>
      <c r="C282" t="s">
        <v>330</v>
      </c>
      <c r="D282" t="s">
        <v>39</v>
      </c>
      <c r="E282" t="s">
        <v>40</v>
      </c>
      <c r="F282" t="s">
        <v>41</v>
      </c>
      <c r="G282">
        <v>1458</v>
      </c>
      <c r="H282" t="str">
        <f t="shared" si="10"/>
        <v>15th</v>
      </c>
      <c r="J282" t="s">
        <v>42</v>
      </c>
      <c r="M282">
        <v>152174</v>
      </c>
      <c r="N282" t="s">
        <v>378</v>
      </c>
      <c r="O282">
        <v>64</v>
      </c>
      <c r="P282">
        <v>72</v>
      </c>
    </row>
    <row r="283" spans="1:16" x14ac:dyDescent="0.25">
      <c r="A283" t="s">
        <v>4355</v>
      </c>
      <c r="B283" t="s">
        <v>353</v>
      </c>
      <c r="C283" t="s">
        <v>330</v>
      </c>
      <c r="D283" t="s">
        <v>39</v>
      </c>
      <c r="E283" t="s">
        <v>40</v>
      </c>
      <c r="F283" t="s">
        <v>41</v>
      </c>
      <c r="G283">
        <v>1458</v>
      </c>
      <c r="H283" t="str">
        <f t="shared" si="10"/>
        <v>15th</v>
      </c>
      <c r="J283" t="s">
        <v>42</v>
      </c>
      <c r="M283">
        <v>152174</v>
      </c>
      <c r="N283" t="s">
        <v>379</v>
      </c>
      <c r="O283">
        <v>132</v>
      </c>
      <c r="P283">
        <v>139</v>
      </c>
    </row>
    <row r="284" spans="1:16" x14ac:dyDescent="0.25">
      <c r="A284" t="s">
        <v>4355</v>
      </c>
      <c r="B284" t="s">
        <v>353</v>
      </c>
      <c r="C284" t="s">
        <v>330</v>
      </c>
      <c r="D284" t="s">
        <v>39</v>
      </c>
      <c r="E284" t="s">
        <v>40</v>
      </c>
      <c r="F284" t="s">
        <v>41</v>
      </c>
      <c r="G284">
        <v>1458</v>
      </c>
      <c r="H284" t="str">
        <f t="shared" si="10"/>
        <v>15th</v>
      </c>
      <c r="J284" t="s">
        <v>42</v>
      </c>
      <c r="M284">
        <v>152174</v>
      </c>
      <c r="N284" t="s">
        <v>380</v>
      </c>
      <c r="O284">
        <v>350</v>
      </c>
      <c r="P284">
        <v>358</v>
      </c>
    </row>
    <row r="285" spans="1:16" x14ac:dyDescent="0.25">
      <c r="A285" t="s">
        <v>4355</v>
      </c>
      <c r="B285" t="s">
        <v>353</v>
      </c>
      <c r="C285" t="s">
        <v>330</v>
      </c>
      <c r="D285" t="s">
        <v>39</v>
      </c>
      <c r="E285" t="s">
        <v>40</v>
      </c>
      <c r="F285" t="s">
        <v>41</v>
      </c>
      <c r="G285">
        <v>1458</v>
      </c>
      <c r="H285" t="str">
        <f t="shared" si="10"/>
        <v>15th</v>
      </c>
      <c r="J285" t="s">
        <v>42</v>
      </c>
      <c r="M285">
        <v>152174</v>
      </c>
      <c r="N285" t="s">
        <v>381</v>
      </c>
      <c r="O285">
        <v>65</v>
      </c>
      <c r="P285">
        <v>72</v>
      </c>
    </row>
    <row r="286" spans="1:16" x14ac:dyDescent="0.25">
      <c r="A286" t="s">
        <v>4355</v>
      </c>
      <c r="B286" t="s">
        <v>353</v>
      </c>
      <c r="C286" t="s">
        <v>330</v>
      </c>
      <c r="D286" t="s">
        <v>39</v>
      </c>
      <c r="E286" t="s">
        <v>40</v>
      </c>
      <c r="F286" t="s">
        <v>41</v>
      </c>
      <c r="G286">
        <v>1458</v>
      </c>
      <c r="H286" t="str">
        <f t="shared" si="10"/>
        <v>15th</v>
      </c>
      <c r="J286" t="s">
        <v>42</v>
      </c>
      <c r="M286">
        <v>152174</v>
      </c>
      <c r="N286" t="s">
        <v>382</v>
      </c>
      <c r="O286">
        <v>118</v>
      </c>
      <c r="P286">
        <v>126</v>
      </c>
    </row>
    <row r="287" spans="1:16" x14ac:dyDescent="0.25">
      <c r="A287" t="s">
        <v>4355</v>
      </c>
      <c r="B287" t="s">
        <v>353</v>
      </c>
      <c r="C287" t="s">
        <v>330</v>
      </c>
      <c r="D287" t="s">
        <v>39</v>
      </c>
      <c r="E287" t="s">
        <v>40</v>
      </c>
      <c r="F287" t="s">
        <v>41</v>
      </c>
      <c r="G287">
        <v>1458</v>
      </c>
      <c r="H287" t="str">
        <f t="shared" si="10"/>
        <v>15th</v>
      </c>
      <c r="J287" t="s">
        <v>42</v>
      </c>
      <c r="M287">
        <v>152174</v>
      </c>
      <c r="N287" t="s">
        <v>383</v>
      </c>
      <c r="O287">
        <v>64</v>
      </c>
      <c r="P287">
        <v>72</v>
      </c>
    </row>
    <row r="288" spans="1:16" x14ac:dyDescent="0.25">
      <c r="A288" t="s">
        <v>4355</v>
      </c>
      <c r="B288" t="s">
        <v>353</v>
      </c>
      <c r="C288" t="s">
        <v>330</v>
      </c>
      <c r="D288" t="s">
        <v>39</v>
      </c>
      <c r="E288" t="s">
        <v>40</v>
      </c>
      <c r="F288" t="s">
        <v>41</v>
      </c>
      <c r="G288">
        <v>1458</v>
      </c>
      <c r="H288" t="str">
        <f t="shared" si="10"/>
        <v>15th</v>
      </c>
      <c r="J288" t="s">
        <v>42</v>
      </c>
      <c r="M288">
        <v>152174</v>
      </c>
      <c r="N288" t="s">
        <v>384</v>
      </c>
      <c r="O288">
        <v>214</v>
      </c>
      <c r="P288">
        <v>222</v>
      </c>
    </row>
    <row r="289" spans="1:16" x14ac:dyDescent="0.25">
      <c r="A289" t="s">
        <v>4355</v>
      </c>
      <c r="B289" t="s">
        <v>353</v>
      </c>
      <c r="C289" t="s">
        <v>330</v>
      </c>
      <c r="D289" t="s">
        <v>24</v>
      </c>
      <c r="E289" t="s">
        <v>25</v>
      </c>
      <c r="F289" t="s">
        <v>26</v>
      </c>
      <c r="G289">
        <v>1697</v>
      </c>
      <c r="H289" t="str">
        <f t="shared" si="10"/>
        <v>17th</v>
      </c>
      <c r="J289" t="s">
        <v>27</v>
      </c>
      <c r="M289">
        <v>102345</v>
      </c>
      <c r="N289" t="s">
        <v>385</v>
      </c>
      <c r="O289">
        <v>45</v>
      </c>
      <c r="P289">
        <v>53</v>
      </c>
    </row>
    <row r="290" spans="1:16" x14ac:dyDescent="0.25">
      <c r="A290" t="s">
        <v>4355</v>
      </c>
      <c r="B290" t="s">
        <v>353</v>
      </c>
      <c r="C290" t="s">
        <v>330</v>
      </c>
      <c r="D290" t="s">
        <v>24</v>
      </c>
      <c r="E290" t="s">
        <v>25</v>
      </c>
      <c r="F290" t="s">
        <v>26</v>
      </c>
      <c r="G290">
        <v>1697</v>
      </c>
      <c r="H290" t="str">
        <f t="shared" si="10"/>
        <v>17th</v>
      </c>
      <c r="J290" t="s">
        <v>27</v>
      </c>
      <c r="M290">
        <v>102345</v>
      </c>
      <c r="N290" t="s">
        <v>386</v>
      </c>
      <c r="O290">
        <v>3</v>
      </c>
      <c r="P290">
        <v>11</v>
      </c>
    </row>
    <row r="291" spans="1:16" x14ac:dyDescent="0.25">
      <c r="A291" t="s">
        <v>4355</v>
      </c>
      <c r="B291" t="s">
        <v>353</v>
      </c>
      <c r="C291" t="s">
        <v>330</v>
      </c>
      <c r="D291" t="s">
        <v>24</v>
      </c>
      <c r="E291" t="s">
        <v>25</v>
      </c>
      <c r="F291" t="s">
        <v>26</v>
      </c>
      <c r="G291">
        <v>1697</v>
      </c>
      <c r="H291" t="str">
        <f t="shared" si="10"/>
        <v>17th</v>
      </c>
      <c r="J291" t="s">
        <v>27</v>
      </c>
      <c r="M291">
        <v>102345</v>
      </c>
      <c r="N291" t="s">
        <v>387</v>
      </c>
      <c r="O291">
        <v>8</v>
      </c>
      <c r="P291">
        <v>15</v>
      </c>
    </row>
    <row r="292" spans="1:16" x14ac:dyDescent="0.25">
      <c r="A292" t="s">
        <v>4355</v>
      </c>
      <c r="B292" t="s">
        <v>353</v>
      </c>
      <c r="C292" t="s">
        <v>330</v>
      </c>
      <c r="D292" t="s">
        <v>24</v>
      </c>
      <c r="E292" t="s">
        <v>25</v>
      </c>
      <c r="F292" t="s">
        <v>26</v>
      </c>
      <c r="G292">
        <v>1697</v>
      </c>
      <c r="H292" t="str">
        <f t="shared" si="10"/>
        <v>17th</v>
      </c>
      <c r="J292" t="s">
        <v>27</v>
      </c>
      <c r="M292">
        <v>102345</v>
      </c>
      <c r="N292" t="s">
        <v>388</v>
      </c>
      <c r="O292">
        <v>9</v>
      </c>
      <c r="P292">
        <v>18</v>
      </c>
    </row>
    <row r="293" spans="1:16" x14ac:dyDescent="0.25">
      <c r="A293" t="s">
        <v>4355</v>
      </c>
      <c r="B293" t="s">
        <v>353</v>
      </c>
      <c r="C293" t="s">
        <v>330</v>
      </c>
      <c r="D293" t="s">
        <v>24</v>
      </c>
      <c r="E293" t="s">
        <v>25</v>
      </c>
      <c r="F293" t="s">
        <v>26</v>
      </c>
      <c r="G293">
        <v>1697</v>
      </c>
      <c r="H293" t="str">
        <f t="shared" si="10"/>
        <v>17th</v>
      </c>
      <c r="J293" t="s">
        <v>27</v>
      </c>
      <c r="M293">
        <v>102345</v>
      </c>
      <c r="N293" t="s">
        <v>389</v>
      </c>
      <c r="O293">
        <v>27</v>
      </c>
      <c r="P293">
        <v>36</v>
      </c>
    </row>
    <row r="294" spans="1:16" x14ac:dyDescent="0.25">
      <c r="A294" t="s">
        <v>4355</v>
      </c>
      <c r="B294" t="s">
        <v>353</v>
      </c>
      <c r="C294" t="s">
        <v>330</v>
      </c>
      <c r="D294" t="s">
        <v>24</v>
      </c>
      <c r="E294" t="s">
        <v>25</v>
      </c>
      <c r="F294" t="s">
        <v>26</v>
      </c>
      <c r="G294">
        <v>1697</v>
      </c>
      <c r="H294" t="str">
        <f t="shared" si="10"/>
        <v>17th</v>
      </c>
      <c r="J294" t="s">
        <v>27</v>
      </c>
      <c r="M294">
        <v>102345</v>
      </c>
      <c r="N294" t="s">
        <v>390</v>
      </c>
      <c r="O294">
        <v>129</v>
      </c>
      <c r="P294">
        <v>137</v>
      </c>
    </row>
    <row r="295" spans="1:16" x14ac:dyDescent="0.25">
      <c r="A295" t="s">
        <v>4355</v>
      </c>
      <c r="B295" t="s">
        <v>353</v>
      </c>
      <c r="C295" t="s">
        <v>330</v>
      </c>
      <c r="D295" t="s">
        <v>33</v>
      </c>
      <c r="E295" t="s">
        <v>34</v>
      </c>
      <c r="F295" t="s">
        <v>35</v>
      </c>
      <c r="G295">
        <v>1718</v>
      </c>
      <c r="H295" t="str">
        <f t="shared" si="10"/>
        <v>18th</v>
      </c>
      <c r="J295" t="s">
        <v>36</v>
      </c>
      <c r="M295">
        <v>41365</v>
      </c>
      <c r="N295" t="s">
        <v>391</v>
      </c>
      <c r="O295">
        <v>55</v>
      </c>
      <c r="P295">
        <v>63</v>
      </c>
    </row>
    <row r="296" spans="1:16" x14ac:dyDescent="0.25">
      <c r="A296" t="s">
        <v>4355</v>
      </c>
      <c r="B296" t="s">
        <v>392</v>
      </c>
      <c r="C296" t="s">
        <v>330</v>
      </c>
      <c r="D296" t="s">
        <v>393</v>
      </c>
      <c r="E296" t="s">
        <v>40</v>
      </c>
      <c r="F296" t="s">
        <v>394</v>
      </c>
      <c r="G296">
        <v>1225</v>
      </c>
      <c r="H296" t="str">
        <f t="shared" si="10"/>
        <v>13th</v>
      </c>
      <c r="J296" t="s">
        <v>108</v>
      </c>
      <c r="M296">
        <v>108575</v>
      </c>
      <c r="N296" t="s">
        <v>395</v>
      </c>
      <c r="O296">
        <v>201</v>
      </c>
      <c r="P296">
        <v>210</v>
      </c>
    </row>
    <row r="297" spans="1:16" x14ac:dyDescent="0.25">
      <c r="A297" t="s">
        <v>4355</v>
      </c>
      <c r="B297" t="s">
        <v>392</v>
      </c>
      <c r="C297" t="s">
        <v>330</v>
      </c>
      <c r="D297" t="s">
        <v>393</v>
      </c>
      <c r="E297" t="s">
        <v>40</v>
      </c>
      <c r="F297" t="s">
        <v>394</v>
      </c>
      <c r="G297">
        <v>1225</v>
      </c>
      <c r="H297" t="str">
        <f t="shared" si="10"/>
        <v>13th</v>
      </c>
      <c r="J297" t="s">
        <v>108</v>
      </c>
      <c r="M297">
        <v>108575</v>
      </c>
      <c r="N297" t="s">
        <v>396</v>
      </c>
      <c r="O297">
        <v>31</v>
      </c>
      <c r="P297">
        <v>40</v>
      </c>
    </row>
    <row r="298" spans="1:16" x14ac:dyDescent="0.25">
      <c r="A298" t="s">
        <v>4355</v>
      </c>
      <c r="B298" t="s">
        <v>392</v>
      </c>
      <c r="C298" t="s">
        <v>330</v>
      </c>
      <c r="D298" t="s">
        <v>393</v>
      </c>
      <c r="E298" t="s">
        <v>40</v>
      </c>
      <c r="F298" t="s">
        <v>394</v>
      </c>
      <c r="G298">
        <v>1225</v>
      </c>
      <c r="H298" t="str">
        <f t="shared" si="10"/>
        <v>13th</v>
      </c>
      <c r="J298" t="s">
        <v>108</v>
      </c>
      <c r="M298">
        <v>108575</v>
      </c>
      <c r="N298" t="s">
        <v>397</v>
      </c>
      <c r="O298">
        <v>165</v>
      </c>
      <c r="P298">
        <v>174</v>
      </c>
    </row>
    <row r="299" spans="1:16" x14ac:dyDescent="0.25">
      <c r="A299" t="s">
        <v>4355</v>
      </c>
      <c r="B299" t="s">
        <v>392</v>
      </c>
      <c r="C299" t="s">
        <v>330</v>
      </c>
      <c r="D299" t="s">
        <v>393</v>
      </c>
      <c r="E299" t="s">
        <v>40</v>
      </c>
      <c r="F299" t="s">
        <v>394</v>
      </c>
      <c r="G299">
        <v>1225</v>
      </c>
      <c r="H299" t="str">
        <f t="shared" si="10"/>
        <v>13th</v>
      </c>
      <c r="J299" t="s">
        <v>108</v>
      </c>
      <c r="M299">
        <v>108575</v>
      </c>
      <c r="N299" t="s">
        <v>398</v>
      </c>
      <c r="O299">
        <v>10</v>
      </c>
      <c r="P299">
        <v>19</v>
      </c>
    </row>
    <row r="300" spans="1:16" x14ac:dyDescent="0.25">
      <c r="A300" t="s">
        <v>4355</v>
      </c>
      <c r="B300" t="s">
        <v>392</v>
      </c>
      <c r="C300" t="s">
        <v>330</v>
      </c>
      <c r="D300" t="s">
        <v>39</v>
      </c>
      <c r="E300" t="s">
        <v>40</v>
      </c>
      <c r="F300" t="s">
        <v>41</v>
      </c>
      <c r="G300">
        <v>1458</v>
      </c>
      <c r="H300" t="str">
        <f t="shared" si="10"/>
        <v>15th</v>
      </c>
      <c r="J300" t="s">
        <v>42</v>
      </c>
      <c r="M300">
        <v>152174</v>
      </c>
      <c r="N300" t="s">
        <v>399</v>
      </c>
      <c r="O300">
        <v>106</v>
      </c>
      <c r="P300">
        <v>115</v>
      </c>
    </row>
    <row r="301" spans="1:16" x14ac:dyDescent="0.25">
      <c r="A301" t="s">
        <v>4355</v>
      </c>
      <c r="B301" t="s">
        <v>392</v>
      </c>
      <c r="C301" t="s">
        <v>330</v>
      </c>
      <c r="D301" t="s">
        <v>39</v>
      </c>
      <c r="E301" t="s">
        <v>40</v>
      </c>
      <c r="F301" t="s">
        <v>41</v>
      </c>
      <c r="G301">
        <v>1458</v>
      </c>
      <c r="H301" t="str">
        <f t="shared" si="10"/>
        <v>15th</v>
      </c>
      <c r="J301" t="s">
        <v>42</v>
      </c>
      <c r="M301">
        <v>152174</v>
      </c>
      <c r="N301" t="s">
        <v>400</v>
      </c>
      <c r="O301">
        <v>19</v>
      </c>
      <c r="P301">
        <v>28</v>
      </c>
    </row>
    <row r="302" spans="1:16" x14ac:dyDescent="0.25">
      <c r="A302" t="s">
        <v>4355</v>
      </c>
      <c r="B302" t="s">
        <v>392</v>
      </c>
      <c r="C302" t="s">
        <v>330</v>
      </c>
      <c r="D302" t="s">
        <v>39</v>
      </c>
      <c r="E302" t="s">
        <v>40</v>
      </c>
      <c r="F302" t="s">
        <v>41</v>
      </c>
      <c r="G302">
        <v>1458</v>
      </c>
      <c r="H302" t="str">
        <f t="shared" si="10"/>
        <v>15th</v>
      </c>
      <c r="J302" t="s">
        <v>42</v>
      </c>
      <c r="M302">
        <v>152174</v>
      </c>
      <c r="N302" t="s">
        <v>401</v>
      </c>
      <c r="O302">
        <v>22</v>
      </c>
      <c r="P302">
        <v>31</v>
      </c>
    </row>
    <row r="303" spans="1:16" x14ac:dyDescent="0.25">
      <c r="A303" t="s">
        <v>4355</v>
      </c>
      <c r="B303" t="s">
        <v>392</v>
      </c>
      <c r="C303" t="s">
        <v>330</v>
      </c>
      <c r="D303" t="s">
        <v>39</v>
      </c>
      <c r="E303" t="s">
        <v>40</v>
      </c>
      <c r="F303" t="s">
        <v>41</v>
      </c>
      <c r="G303">
        <v>1458</v>
      </c>
      <c r="H303" t="str">
        <f t="shared" si="10"/>
        <v>15th</v>
      </c>
      <c r="J303" t="s">
        <v>42</v>
      </c>
      <c r="M303">
        <v>152174</v>
      </c>
      <c r="N303" t="s">
        <v>402</v>
      </c>
      <c r="O303">
        <v>141</v>
      </c>
      <c r="P303">
        <v>150</v>
      </c>
    </row>
    <row r="304" spans="1:16" x14ac:dyDescent="0.25">
      <c r="A304" t="s">
        <v>4355</v>
      </c>
      <c r="B304" t="s">
        <v>392</v>
      </c>
      <c r="C304" t="s">
        <v>330</v>
      </c>
      <c r="D304" t="s">
        <v>39</v>
      </c>
      <c r="E304" t="s">
        <v>40</v>
      </c>
      <c r="F304" t="s">
        <v>41</v>
      </c>
      <c r="G304">
        <v>1458</v>
      </c>
      <c r="H304" t="str">
        <f t="shared" si="10"/>
        <v>15th</v>
      </c>
      <c r="J304" t="s">
        <v>42</v>
      </c>
      <c r="M304">
        <v>152174</v>
      </c>
      <c r="N304" t="s">
        <v>403</v>
      </c>
      <c r="O304">
        <v>92</v>
      </c>
      <c r="P304">
        <v>101</v>
      </c>
    </row>
    <row r="305" spans="1:16" x14ac:dyDescent="0.25">
      <c r="A305" t="s">
        <v>4355</v>
      </c>
      <c r="B305" t="s">
        <v>392</v>
      </c>
      <c r="C305" t="s">
        <v>330</v>
      </c>
      <c r="D305" t="s">
        <v>39</v>
      </c>
      <c r="E305" t="s">
        <v>40</v>
      </c>
      <c r="F305" t="s">
        <v>41</v>
      </c>
      <c r="G305">
        <v>1458</v>
      </c>
      <c r="H305" t="str">
        <f t="shared" si="10"/>
        <v>15th</v>
      </c>
      <c r="J305" t="s">
        <v>42</v>
      </c>
      <c r="M305">
        <v>152174</v>
      </c>
      <c r="N305" t="s">
        <v>404</v>
      </c>
      <c r="O305">
        <v>32</v>
      </c>
      <c r="P305">
        <v>41</v>
      </c>
    </row>
    <row r="306" spans="1:16" x14ac:dyDescent="0.25">
      <c r="A306" t="s">
        <v>4355</v>
      </c>
      <c r="B306" t="s">
        <v>392</v>
      </c>
      <c r="C306" t="s">
        <v>330</v>
      </c>
      <c r="D306" t="s">
        <v>39</v>
      </c>
      <c r="E306" t="s">
        <v>40</v>
      </c>
      <c r="F306" t="s">
        <v>41</v>
      </c>
      <c r="G306">
        <v>1458</v>
      </c>
      <c r="H306" t="str">
        <f t="shared" si="10"/>
        <v>15th</v>
      </c>
      <c r="J306" t="s">
        <v>42</v>
      </c>
      <c r="M306">
        <v>152174</v>
      </c>
      <c r="N306" t="s">
        <v>405</v>
      </c>
      <c r="O306">
        <v>36</v>
      </c>
      <c r="P306">
        <v>45</v>
      </c>
    </row>
    <row r="307" spans="1:16" x14ac:dyDescent="0.25">
      <c r="A307" t="s">
        <v>4355</v>
      </c>
      <c r="B307" t="s">
        <v>392</v>
      </c>
      <c r="C307" t="s">
        <v>330</v>
      </c>
      <c r="D307" t="s">
        <v>39</v>
      </c>
      <c r="E307" t="s">
        <v>40</v>
      </c>
      <c r="F307" t="s">
        <v>41</v>
      </c>
      <c r="G307">
        <v>1458</v>
      </c>
      <c r="H307" t="str">
        <f t="shared" si="10"/>
        <v>15th</v>
      </c>
      <c r="J307" t="s">
        <v>42</v>
      </c>
      <c r="M307">
        <v>152174</v>
      </c>
      <c r="N307" t="s">
        <v>406</v>
      </c>
      <c r="O307">
        <v>50</v>
      </c>
      <c r="P307">
        <v>59</v>
      </c>
    </row>
    <row r="308" spans="1:16" x14ac:dyDescent="0.25">
      <c r="A308" t="s">
        <v>4355</v>
      </c>
      <c r="B308" t="s">
        <v>392</v>
      </c>
      <c r="C308" t="s">
        <v>330</v>
      </c>
      <c r="D308" t="s">
        <v>39</v>
      </c>
      <c r="E308" t="s">
        <v>40</v>
      </c>
      <c r="F308" t="s">
        <v>41</v>
      </c>
      <c r="G308">
        <v>1458</v>
      </c>
      <c r="H308" t="str">
        <f t="shared" si="10"/>
        <v>15th</v>
      </c>
      <c r="J308" t="s">
        <v>42</v>
      </c>
      <c r="M308">
        <v>152174</v>
      </c>
      <c r="N308" t="s">
        <v>407</v>
      </c>
      <c r="O308">
        <v>3</v>
      </c>
      <c r="P308">
        <v>12</v>
      </c>
    </row>
    <row r="309" spans="1:16" x14ac:dyDescent="0.25">
      <c r="A309" t="s">
        <v>4355</v>
      </c>
      <c r="B309" t="s">
        <v>392</v>
      </c>
      <c r="C309" t="s">
        <v>330</v>
      </c>
      <c r="D309" t="s">
        <v>39</v>
      </c>
      <c r="E309" t="s">
        <v>40</v>
      </c>
      <c r="F309" t="s">
        <v>41</v>
      </c>
      <c r="G309">
        <v>1458</v>
      </c>
      <c r="H309" t="str">
        <f t="shared" si="10"/>
        <v>15th</v>
      </c>
      <c r="J309" t="s">
        <v>42</v>
      </c>
      <c r="M309">
        <v>152174</v>
      </c>
      <c r="N309" t="s">
        <v>408</v>
      </c>
      <c r="O309">
        <v>64</v>
      </c>
      <c r="P309">
        <v>73</v>
      </c>
    </row>
    <row r="310" spans="1:16" x14ac:dyDescent="0.25">
      <c r="A310" t="s">
        <v>4355</v>
      </c>
      <c r="B310" t="s">
        <v>392</v>
      </c>
      <c r="C310" t="s">
        <v>330</v>
      </c>
      <c r="D310" t="s">
        <v>39</v>
      </c>
      <c r="E310" t="s">
        <v>40</v>
      </c>
      <c r="F310" t="s">
        <v>41</v>
      </c>
      <c r="G310">
        <v>1458</v>
      </c>
      <c r="H310" t="str">
        <f t="shared" si="10"/>
        <v>15th</v>
      </c>
      <c r="J310" t="s">
        <v>42</v>
      </c>
      <c r="M310">
        <v>152174</v>
      </c>
      <c r="N310" t="s">
        <v>409</v>
      </c>
      <c r="O310">
        <v>27</v>
      </c>
      <c r="P310">
        <v>36</v>
      </c>
    </row>
    <row r="311" spans="1:16" x14ac:dyDescent="0.25">
      <c r="A311" t="s">
        <v>4355</v>
      </c>
      <c r="B311" t="s">
        <v>392</v>
      </c>
      <c r="C311" t="s">
        <v>330</v>
      </c>
      <c r="D311" t="s">
        <v>39</v>
      </c>
      <c r="E311" t="s">
        <v>40</v>
      </c>
      <c r="F311" t="s">
        <v>41</v>
      </c>
      <c r="G311">
        <v>1458</v>
      </c>
      <c r="H311" t="str">
        <f t="shared" si="10"/>
        <v>15th</v>
      </c>
      <c r="J311" t="s">
        <v>42</v>
      </c>
      <c r="M311">
        <v>152174</v>
      </c>
      <c r="N311" t="s">
        <v>410</v>
      </c>
      <c r="O311">
        <v>40</v>
      </c>
      <c r="P311">
        <v>49</v>
      </c>
    </row>
    <row r="312" spans="1:16" x14ac:dyDescent="0.25">
      <c r="A312" t="s">
        <v>4355</v>
      </c>
      <c r="B312" t="s">
        <v>392</v>
      </c>
      <c r="C312" t="s">
        <v>330</v>
      </c>
      <c r="D312" t="s">
        <v>39</v>
      </c>
      <c r="E312" t="s">
        <v>40</v>
      </c>
      <c r="F312" t="s">
        <v>41</v>
      </c>
      <c r="G312">
        <v>1458</v>
      </c>
      <c r="H312" t="str">
        <f t="shared" si="10"/>
        <v>15th</v>
      </c>
      <c r="J312" t="s">
        <v>42</v>
      </c>
      <c r="M312">
        <v>152174</v>
      </c>
      <c r="N312" t="s">
        <v>411</v>
      </c>
      <c r="O312">
        <v>0</v>
      </c>
      <c r="P312">
        <v>9</v>
      </c>
    </row>
    <row r="313" spans="1:16" x14ac:dyDescent="0.25">
      <c r="A313" t="s">
        <v>4355</v>
      </c>
      <c r="B313" t="s">
        <v>392</v>
      </c>
      <c r="C313" t="s">
        <v>330</v>
      </c>
      <c r="D313" t="s">
        <v>39</v>
      </c>
      <c r="E313" t="s">
        <v>40</v>
      </c>
      <c r="F313" t="s">
        <v>41</v>
      </c>
      <c r="G313">
        <v>1458</v>
      </c>
      <c r="H313" t="str">
        <f t="shared" si="10"/>
        <v>15th</v>
      </c>
      <c r="J313" t="s">
        <v>42</v>
      </c>
      <c r="M313">
        <v>152174</v>
      </c>
      <c r="N313" t="s">
        <v>412</v>
      </c>
      <c r="O313">
        <v>163</v>
      </c>
      <c r="P313">
        <v>172</v>
      </c>
    </row>
    <row r="314" spans="1:16" x14ac:dyDescent="0.25">
      <c r="A314" t="s">
        <v>4355</v>
      </c>
      <c r="B314" t="s">
        <v>392</v>
      </c>
      <c r="C314" t="s">
        <v>330</v>
      </c>
      <c r="D314" t="s">
        <v>39</v>
      </c>
      <c r="E314" t="s">
        <v>40</v>
      </c>
      <c r="F314" t="s">
        <v>41</v>
      </c>
      <c r="G314">
        <v>1458</v>
      </c>
      <c r="H314" t="str">
        <f t="shared" si="10"/>
        <v>15th</v>
      </c>
      <c r="J314" t="s">
        <v>42</v>
      </c>
      <c r="M314">
        <v>152174</v>
      </c>
      <c r="N314" t="s">
        <v>413</v>
      </c>
      <c r="O314">
        <v>92</v>
      </c>
      <c r="P314">
        <v>101</v>
      </c>
    </row>
    <row r="315" spans="1:16" x14ac:dyDescent="0.25">
      <c r="A315" t="s">
        <v>4355</v>
      </c>
      <c r="B315" t="s">
        <v>392</v>
      </c>
      <c r="C315" t="s">
        <v>330</v>
      </c>
      <c r="D315" t="s">
        <v>33</v>
      </c>
      <c r="E315" t="s">
        <v>34</v>
      </c>
      <c r="F315" t="s">
        <v>35</v>
      </c>
      <c r="G315">
        <v>1718</v>
      </c>
      <c r="H315" t="str">
        <f t="shared" si="10"/>
        <v>18th</v>
      </c>
      <c r="J315" t="s">
        <v>36</v>
      </c>
      <c r="M315">
        <v>41365</v>
      </c>
      <c r="N315" t="s">
        <v>414</v>
      </c>
      <c r="O315">
        <v>12</v>
      </c>
      <c r="P315">
        <v>22</v>
      </c>
    </row>
    <row r="316" spans="1:16" x14ac:dyDescent="0.25">
      <c r="A316" t="s">
        <v>4355</v>
      </c>
      <c r="B316" t="s">
        <v>415</v>
      </c>
      <c r="C316" t="s">
        <v>330</v>
      </c>
      <c r="D316" t="s">
        <v>24</v>
      </c>
      <c r="E316" t="s">
        <v>25</v>
      </c>
      <c r="F316" t="s">
        <v>26</v>
      </c>
      <c r="G316">
        <v>1697</v>
      </c>
      <c r="H316" t="str">
        <f t="shared" si="10"/>
        <v>17th</v>
      </c>
      <c r="J316" t="s">
        <v>27</v>
      </c>
      <c r="M316">
        <v>102345</v>
      </c>
      <c r="N316" t="s">
        <v>416</v>
      </c>
      <c r="O316">
        <v>193</v>
      </c>
      <c r="P316">
        <v>199</v>
      </c>
    </row>
    <row r="317" spans="1:16" x14ac:dyDescent="0.25">
      <c r="A317" t="s">
        <v>4355</v>
      </c>
      <c r="B317" t="s">
        <v>417</v>
      </c>
      <c r="C317" t="s">
        <v>330</v>
      </c>
      <c r="D317" t="s">
        <v>24</v>
      </c>
      <c r="E317" t="s">
        <v>25</v>
      </c>
      <c r="F317" t="s">
        <v>26</v>
      </c>
      <c r="G317">
        <v>1697</v>
      </c>
      <c r="H317" t="str">
        <f t="shared" si="10"/>
        <v>17th</v>
      </c>
      <c r="J317" t="s">
        <v>27</v>
      </c>
      <c r="M317">
        <v>102345</v>
      </c>
      <c r="N317" t="s">
        <v>418</v>
      </c>
      <c r="O317">
        <v>22</v>
      </c>
      <c r="P317">
        <v>29</v>
      </c>
    </row>
    <row r="318" spans="1:16" x14ac:dyDescent="0.25">
      <c r="A318" t="s">
        <v>4355</v>
      </c>
      <c r="B318" t="s">
        <v>417</v>
      </c>
      <c r="C318" t="s">
        <v>330</v>
      </c>
      <c r="D318" t="s">
        <v>24</v>
      </c>
      <c r="E318" t="s">
        <v>25</v>
      </c>
      <c r="F318" t="s">
        <v>26</v>
      </c>
      <c r="G318">
        <v>1697</v>
      </c>
      <c r="H318" t="str">
        <f t="shared" si="10"/>
        <v>17th</v>
      </c>
      <c r="J318" t="s">
        <v>27</v>
      </c>
      <c r="M318">
        <v>102345</v>
      </c>
      <c r="N318" t="s">
        <v>419</v>
      </c>
      <c r="O318">
        <v>73</v>
      </c>
      <c r="P318">
        <v>82</v>
      </c>
    </row>
    <row r="319" spans="1:16" x14ac:dyDescent="0.25">
      <c r="A319" t="s">
        <v>4355</v>
      </c>
      <c r="B319" t="s">
        <v>417</v>
      </c>
      <c r="C319" t="s">
        <v>330</v>
      </c>
      <c r="D319" t="s">
        <v>24</v>
      </c>
      <c r="E319" t="s">
        <v>25</v>
      </c>
      <c r="F319" t="s">
        <v>26</v>
      </c>
      <c r="G319">
        <v>1697</v>
      </c>
      <c r="H319" t="str">
        <f t="shared" si="10"/>
        <v>17th</v>
      </c>
      <c r="J319" t="s">
        <v>27</v>
      </c>
      <c r="M319">
        <v>102345</v>
      </c>
      <c r="N319" t="s">
        <v>420</v>
      </c>
      <c r="O319">
        <v>234</v>
      </c>
      <c r="P319">
        <v>241</v>
      </c>
    </row>
    <row r="320" spans="1:16" x14ac:dyDescent="0.25">
      <c r="A320" t="s">
        <v>4355</v>
      </c>
      <c r="B320" t="s">
        <v>417</v>
      </c>
      <c r="C320" t="s">
        <v>330</v>
      </c>
      <c r="D320" t="s">
        <v>33</v>
      </c>
      <c r="E320" t="s">
        <v>34</v>
      </c>
      <c r="F320" t="s">
        <v>35</v>
      </c>
      <c r="G320">
        <v>1718</v>
      </c>
      <c r="H320" t="str">
        <f t="shared" si="10"/>
        <v>18th</v>
      </c>
      <c r="J320" t="s">
        <v>36</v>
      </c>
      <c r="M320">
        <v>41365</v>
      </c>
      <c r="N320" t="s">
        <v>421</v>
      </c>
      <c r="O320">
        <v>50</v>
      </c>
      <c r="P320">
        <v>57</v>
      </c>
    </row>
    <row r="321" spans="1:16" x14ac:dyDescent="0.25">
      <c r="A321" t="s">
        <v>4355</v>
      </c>
      <c r="B321" t="s">
        <v>417</v>
      </c>
      <c r="C321" t="s">
        <v>330</v>
      </c>
      <c r="D321" t="s">
        <v>33</v>
      </c>
      <c r="E321" t="s">
        <v>34</v>
      </c>
      <c r="F321" t="s">
        <v>35</v>
      </c>
      <c r="G321">
        <v>1718</v>
      </c>
      <c r="H321" t="str">
        <f t="shared" si="10"/>
        <v>18th</v>
      </c>
      <c r="J321" t="s">
        <v>36</v>
      </c>
      <c r="M321">
        <v>41365</v>
      </c>
      <c r="N321" t="s">
        <v>422</v>
      </c>
      <c r="O321">
        <v>11</v>
      </c>
      <c r="P321">
        <v>18</v>
      </c>
    </row>
    <row r="322" spans="1:16" x14ac:dyDescent="0.25">
      <c r="A322" t="s">
        <v>4355</v>
      </c>
      <c r="B322" t="s">
        <v>423</v>
      </c>
      <c r="C322" t="s">
        <v>330</v>
      </c>
      <c r="D322" t="s">
        <v>24</v>
      </c>
      <c r="E322" t="s">
        <v>25</v>
      </c>
      <c r="F322" t="s">
        <v>26</v>
      </c>
      <c r="G322">
        <v>1697</v>
      </c>
      <c r="H322" t="str">
        <f t="shared" si="10"/>
        <v>17th</v>
      </c>
      <c r="J322" t="s">
        <v>27</v>
      </c>
      <c r="M322">
        <v>102345</v>
      </c>
      <c r="N322" t="s">
        <v>424</v>
      </c>
      <c r="O322">
        <v>19</v>
      </c>
      <c r="P322">
        <v>27</v>
      </c>
    </row>
    <row r="323" spans="1:16" x14ac:dyDescent="0.25">
      <c r="A323" t="s">
        <v>4355</v>
      </c>
      <c r="B323" t="s">
        <v>425</v>
      </c>
      <c r="C323" t="s">
        <v>330</v>
      </c>
      <c r="D323" t="s">
        <v>39</v>
      </c>
      <c r="E323" t="s">
        <v>40</v>
      </c>
      <c r="F323" t="s">
        <v>41</v>
      </c>
      <c r="G323">
        <v>1458</v>
      </c>
      <c r="H323" t="str">
        <f>IF(AND(G323&gt;1099,G323&lt;1200),"12th",IF(AND(G323&gt;1199,G323&lt;1300),"13th",IF(AND(G323&gt;1299,G323&lt;1400),"14th",IF(AND(G323&gt;1399,G323&lt;1500),"15th",IF(AND(G323&gt;1499,G323&lt;1600),"16th",IF(AND(G323&gt;1599,G323&lt;1700),"17th",IF(AND(G323&gt;1699,G323&lt;1800),"18th",IF(G323="fin 12e","12th","NO"))))))))</f>
        <v>15th</v>
      </c>
      <c r="J323" t="s">
        <v>42</v>
      </c>
      <c r="M323">
        <v>152174</v>
      </c>
      <c r="N323" t="s">
        <v>426</v>
      </c>
      <c r="O323">
        <v>84</v>
      </c>
      <c r="P323">
        <v>94</v>
      </c>
    </row>
    <row r="324" spans="1:16" x14ac:dyDescent="0.25">
      <c r="A324" t="s">
        <v>4355</v>
      </c>
      <c r="B324" t="s">
        <v>425</v>
      </c>
      <c r="C324" t="s">
        <v>330</v>
      </c>
      <c r="D324" t="s">
        <v>24</v>
      </c>
      <c r="E324" t="s">
        <v>25</v>
      </c>
      <c r="F324" t="s">
        <v>26</v>
      </c>
      <c r="G324">
        <v>1697</v>
      </c>
      <c r="H324" t="str">
        <f>IF(AND(G324&gt;1099,G324&lt;1200),"12th",IF(AND(G324&gt;1199,G324&lt;1300),"13th",IF(AND(G324&gt;1299,G324&lt;1400),"14th",IF(AND(G324&gt;1399,G324&lt;1500),"15th",IF(AND(G324&gt;1499,G324&lt;1600),"16th",IF(AND(G324&gt;1599,G324&lt;1700),"17th",IF(AND(G324&gt;1699,G324&lt;1800),"18th",IF(G324="fin 12e","12th","NO"))))))))</f>
        <v>17th</v>
      </c>
      <c r="J324" t="s">
        <v>27</v>
      </c>
      <c r="M324">
        <v>102345</v>
      </c>
      <c r="N324" t="s">
        <v>427</v>
      </c>
      <c r="O324">
        <v>39</v>
      </c>
      <c r="P324">
        <v>48</v>
      </c>
    </row>
    <row r="325" spans="1:16" x14ac:dyDescent="0.25">
      <c r="A325" t="s">
        <v>4355</v>
      </c>
      <c r="B325" t="s">
        <v>428</v>
      </c>
      <c r="C325" t="s">
        <v>330</v>
      </c>
      <c r="D325" t="s">
        <v>63</v>
      </c>
      <c r="E325" t="s">
        <v>64</v>
      </c>
      <c r="F325" t="s">
        <v>65</v>
      </c>
      <c r="G325">
        <v>1369</v>
      </c>
      <c r="H325" t="str">
        <f t="shared" ref="H325:H338" si="11">IF(AND(G325&gt;1099,G325&lt;1200),"12th",IF(AND(G325&gt;1199,G325&lt;1300),"13th",IF(AND(G325&gt;1299,G325&lt;1400),"14th",IF(AND(G325&gt;1399,G325&lt;1500),"15th",IF(AND(G325&gt;1499,G325&lt;1600),"16th",IF(AND(G325&gt;1599,G325&lt;1700),"17th",IF(AND(G325&gt;1699,G325&lt;1800),"18th","NO")))))))</f>
        <v>14th</v>
      </c>
      <c r="J325" t="s">
        <v>66</v>
      </c>
      <c r="M325">
        <v>53492</v>
      </c>
      <c r="N325" t="s">
        <v>429</v>
      </c>
      <c r="O325">
        <v>19</v>
      </c>
      <c r="P325">
        <v>24</v>
      </c>
    </row>
    <row r="326" spans="1:16" x14ac:dyDescent="0.25">
      <c r="A326" t="s">
        <v>4355</v>
      </c>
      <c r="B326" t="s">
        <v>428</v>
      </c>
      <c r="C326" t="s">
        <v>330</v>
      </c>
      <c r="D326" t="s">
        <v>63</v>
      </c>
      <c r="E326" t="s">
        <v>64</v>
      </c>
      <c r="F326" t="s">
        <v>65</v>
      </c>
      <c r="G326">
        <v>1369</v>
      </c>
      <c r="H326" t="str">
        <f t="shared" si="11"/>
        <v>14th</v>
      </c>
      <c r="J326" t="s">
        <v>66</v>
      </c>
      <c r="M326">
        <v>53492</v>
      </c>
      <c r="N326" t="s">
        <v>430</v>
      </c>
      <c r="O326">
        <v>218</v>
      </c>
      <c r="P326">
        <v>224</v>
      </c>
    </row>
    <row r="327" spans="1:16" x14ac:dyDescent="0.25">
      <c r="A327" t="s">
        <v>4355</v>
      </c>
      <c r="B327" t="s">
        <v>428</v>
      </c>
      <c r="C327" t="s">
        <v>330</v>
      </c>
      <c r="D327" t="s">
        <v>63</v>
      </c>
      <c r="E327" t="s">
        <v>64</v>
      </c>
      <c r="F327" t="s">
        <v>65</v>
      </c>
      <c r="G327">
        <v>1369</v>
      </c>
      <c r="H327" t="str">
        <f t="shared" si="11"/>
        <v>14th</v>
      </c>
      <c r="J327" t="s">
        <v>66</v>
      </c>
      <c r="M327">
        <v>53492</v>
      </c>
      <c r="N327" t="s">
        <v>431</v>
      </c>
      <c r="O327">
        <v>15</v>
      </c>
      <c r="P327">
        <v>21</v>
      </c>
    </row>
    <row r="328" spans="1:16" x14ac:dyDescent="0.25">
      <c r="A328" t="s">
        <v>4355</v>
      </c>
      <c r="B328" t="s">
        <v>428</v>
      </c>
      <c r="C328" t="s">
        <v>330</v>
      </c>
      <c r="D328" t="s">
        <v>63</v>
      </c>
      <c r="E328" t="s">
        <v>64</v>
      </c>
      <c r="F328" t="s">
        <v>65</v>
      </c>
      <c r="G328">
        <v>1369</v>
      </c>
      <c r="H328" t="str">
        <f t="shared" si="11"/>
        <v>14th</v>
      </c>
      <c r="J328" t="s">
        <v>66</v>
      </c>
      <c r="M328">
        <v>53492</v>
      </c>
      <c r="N328" t="s">
        <v>432</v>
      </c>
      <c r="O328">
        <v>14</v>
      </c>
      <c r="P328">
        <v>19</v>
      </c>
    </row>
    <row r="329" spans="1:16" x14ac:dyDescent="0.25">
      <c r="A329" t="s">
        <v>4355</v>
      </c>
      <c r="B329" t="s">
        <v>428</v>
      </c>
      <c r="C329" t="s">
        <v>330</v>
      </c>
      <c r="D329" t="s">
        <v>63</v>
      </c>
      <c r="E329" t="s">
        <v>64</v>
      </c>
      <c r="F329" t="s">
        <v>65</v>
      </c>
      <c r="G329">
        <v>1369</v>
      </c>
      <c r="H329" t="str">
        <f t="shared" si="11"/>
        <v>14th</v>
      </c>
      <c r="J329" t="s">
        <v>66</v>
      </c>
      <c r="M329">
        <v>53492</v>
      </c>
      <c r="N329" t="s">
        <v>433</v>
      </c>
      <c r="O329">
        <v>21</v>
      </c>
      <c r="P329">
        <v>27</v>
      </c>
    </row>
    <row r="330" spans="1:16" x14ac:dyDescent="0.25">
      <c r="A330" t="s">
        <v>4355</v>
      </c>
      <c r="B330" t="s">
        <v>428</v>
      </c>
      <c r="C330" t="s">
        <v>330</v>
      </c>
      <c r="D330" t="s">
        <v>63</v>
      </c>
      <c r="E330" t="s">
        <v>64</v>
      </c>
      <c r="F330" t="s">
        <v>65</v>
      </c>
      <c r="G330">
        <v>1369</v>
      </c>
      <c r="H330" t="str">
        <f t="shared" si="11"/>
        <v>14th</v>
      </c>
      <c r="J330" t="s">
        <v>66</v>
      </c>
      <c r="M330">
        <v>53492</v>
      </c>
      <c r="N330" t="s">
        <v>434</v>
      </c>
      <c r="O330">
        <v>8</v>
      </c>
      <c r="P330">
        <v>13</v>
      </c>
    </row>
    <row r="331" spans="1:16" x14ac:dyDescent="0.25">
      <c r="A331" t="s">
        <v>4355</v>
      </c>
      <c r="B331" t="s">
        <v>428</v>
      </c>
      <c r="C331" t="s">
        <v>330</v>
      </c>
      <c r="D331" t="s">
        <v>39</v>
      </c>
      <c r="E331" t="s">
        <v>40</v>
      </c>
      <c r="F331" t="s">
        <v>41</v>
      </c>
      <c r="G331">
        <v>1458</v>
      </c>
      <c r="H331" t="str">
        <f t="shared" si="11"/>
        <v>15th</v>
      </c>
      <c r="J331" t="s">
        <v>42</v>
      </c>
      <c r="M331">
        <v>152174</v>
      </c>
      <c r="N331" t="s">
        <v>435</v>
      </c>
      <c r="O331">
        <v>26</v>
      </c>
      <c r="P331">
        <v>31</v>
      </c>
    </row>
    <row r="332" spans="1:16" x14ac:dyDescent="0.25">
      <c r="A332" t="s">
        <v>4355</v>
      </c>
      <c r="B332" t="s">
        <v>428</v>
      </c>
      <c r="C332" t="s">
        <v>330</v>
      </c>
      <c r="D332" t="s">
        <v>39</v>
      </c>
      <c r="E332" t="s">
        <v>40</v>
      </c>
      <c r="F332" t="s">
        <v>41</v>
      </c>
      <c r="G332">
        <v>1458</v>
      </c>
      <c r="H332" t="str">
        <f t="shared" si="11"/>
        <v>15th</v>
      </c>
      <c r="J332" t="s">
        <v>42</v>
      </c>
      <c r="M332">
        <v>152174</v>
      </c>
      <c r="N332" t="s">
        <v>436</v>
      </c>
      <c r="O332">
        <v>83</v>
      </c>
      <c r="P332">
        <v>89</v>
      </c>
    </row>
    <row r="333" spans="1:16" x14ac:dyDescent="0.25">
      <c r="A333" t="s">
        <v>4355</v>
      </c>
      <c r="B333" t="s">
        <v>428</v>
      </c>
      <c r="C333" t="s">
        <v>330</v>
      </c>
      <c r="D333" t="s">
        <v>39</v>
      </c>
      <c r="E333" t="s">
        <v>40</v>
      </c>
      <c r="F333" t="s">
        <v>41</v>
      </c>
      <c r="G333">
        <v>1458</v>
      </c>
      <c r="H333" t="str">
        <f t="shared" si="11"/>
        <v>15th</v>
      </c>
      <c r="J333" t="s">
        <v>42</v>
      </c>
      <c r="M333">
        <v>152174</v>
      </c>
      <c r="N333" t="s">
        <v>437</v>
      </c>
      <c r="O333">
        <v>78</v>
      </c>
      <c r="P333">
        <v>84</v>
      </c>
    </row>
    <row r="334" spans="1:16" x14ac:dyDescent="0.25">
      <c r="A334" t="s">
        <v>4355</v>
      </c>
      <c r="B334" t="s">
        <v>428</v>
      </c>
      <c r="C334" t="s">
        <v>330</v>
      </c>
      <c r="D334" t="s">
        <v>39</v>
      </c>
      <c r="E334" t="s">
        <v>40</v>
      </c>
      <c r="F334" t="s">
        <v>41</v>
      </c>
      <c r="G334">
        <v>1458</v>
      </c>
      <c r="H334" t="str">
        <f t="shared" si="11"/>
        <v>15th</v>
      </c>
      <c r="J334" t="s">
        <v>42</v>
      </c>
      <c r="M334">
        <v>152174</v>
      </c>
      <c r="N334" t="s">
        <v>438</v>
      </c>
      <c r="O334">
        <v>53</v>
      </c>
      <c r="P334">
        <v>58</v>
      </c>
    </row>
    <row r="335" spans="1:16" x14ac:dyDescent="0.25">
      <c r="A335" t="s">
        <v>4355</v>
      </c>
      <c r="B335" t="s">
        <v>428</v>
      </c>
      <c r="C335" t="s">
        <v>330</v>
      </c>
      <c r="D335" t="s">
        <v>24</v>
      </c>
      <c r="E335" t="s">
        <v>25</v>
      </c>
      <c r="F335" t="s">
        <v>26</v>
      </c>
      <c r="G335">
        <v>1697</v>
      </c>
      <c r="H335" t="str">
        <f t="shared" si="11"/>
        <v>17th</v>
      </c>
      <c r="J335" t="s">
        <v>27</v>
      </c>
      <c r="M335">
        <v>102345</v>
      </c>
      <c r="N335" t="s">
        <v>439</v>
      </c>
      <c r="O335">
        <v>459</v>
      </c>
      <c r="P335">
        <v>465</v>
      </c>
    </row>
    <row r="336" spans="1:16" x14ac:dyDescent="0.25">
      <c r="A336" t="s">
        <v>4355</v>
      </c>
      <c r="B336" t="s">
        <v>428</v>
      </c>
      <c r="C336" t="s">
        <v>330</v>
      </c>
      <c r="D336" t="s">
        <v>24</v>
      </c>
      <c r="E336" t="s">
        <v>25</v>
      </c>
      <c r="F336" t="s">
        <v>26</v>
      </c>
      <c r="G336">
        <v>1697</v>
      </c>
      <c r="H336" t="str">
        <f t="shared" si="11"/>
        <v>17th</v>
      </c>
      <c r="J336" t="s">
        <v>27</v>
      </c>
      <c r="M336">
        <v>102345</v>
      </c>
      <c r="N336" t="s">
        <v>440</v>
      </c>
      <c r="O336">
        <v>128</v>
      </c>
      <c r="P336">
        <v>134</v>
      </c>
    </row>
    <row r="337" spans="1:16" x14ac:dyDescent="0.25">
      <c r="A337" t="s">
        <v>4355</v>
      </c>
      <c r="B337" t="s">
        <v>441</v>
      </c>
      <c r="C337" t="s">
        <v>330</v>
      </c>
      <c r="D337" t="s">
        <v>68</v>
      </c>
      <c r="E337" t="s">
        <v>69</v>
      </c>
      <c r="F337" t="s">
        <v>70</v>
      </c>
      <c r="G337">
        <v>1399</v>
      </c>
      <c r="H337" t="str">
        <f t="shared" si="11"/>
        <v>14th</v>
      </c>
      <c r="J337" t="s">
        <v>66</v>
      </c>
      <c r="M337">
        <v>217105</v>
      </c>
      <c r="N337" t="s">
        <v>442</v>
      </c>
      <c r="O337">
        <v>3</v>
      </c>
      <c r="P337">
        <v>13</v>
      </c>
    </row>
    <row r="338" spans="1:16" x14ac:dyDescent="0.25">
      <c r="A338" t="s">
        <v>4355</v>
      </c>
      <c r="B338" t="s">
        <v>441</v>
      </c>
      <c r="C338" t="s">
        <v>330</v>
      </c>
      <c r="D338" t="s">
        <v>182</v>
      </c>
      <c r="E338" t="s">
        <v>183</v>
      </c>
      <c r="F338" t="s">
        <v>184</v>
      </c>
      <c r="G338">
        <v>1422</v>
      </c>
      <c r="H338" t="str">
        <f t="shared" si="11"/>
        <v>15th</v>
      </c>
      <c r="J338" t="s">
        <v>185</v>
      </c>
      <c r="M338">
        <v>11277</v>
      </c>
      <c r="N338" t="s">
        <v>443</v>
      </c>
      <c r="O338">
        <v>11</v>
      </c>
      <c r="P338">
        <v>19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ACC5FB-E7D9-492B-B9EC-1B2FCD41C670}">
  <sheetPr codeName="Sheet2"/>
  <dimension ref="A1:T3862"/>
  <sheetViews>
    <sheetView workbookViewId="0">
      <selection activeCell="E2" sqref="E2"/>
    </sheetView>
  </sheetViews>
  <sheetFormatPr defaultRowHeight="15" x14ac:dyDescent="0.25"/>
  <cols>
    <col min="1" max="3" width="9.140625" customWidth="1"/>
    <col min="4" max="7" width="24.140625" customWidth="1"/>
    <col min="13" max="13" width="9.28515625" customWidth="1"/>
    <col min="14" max="20" width="9.140625" customWidth="1"/>
  </cols>
  <sheetData>
    <row r="1" spans="1:20" x14ac:dyDescent="0.25">
      <c r="A1" t="s">
        <v>4353</v>
      </c>
      <c r="B1" t="s">
        <v>0</v>
      </c>
      <c r="C1" t="s">
        <v>1</v>
      </c>
      <c r="D1" t="s">
        <v>444</v>
      </c>
      <c r="E1" t="s">
        <v>3</v>
      </c>
      <c r="F1" t="s">
        <v>4</v>
      </c>
      <c r="G1" t="s">
        <v>5</v>
      </c>
      <c r="H1" t="s">
        <v>6</v>
      </c>
      <c r="I1" t="s">
        <v>7</v>
      </c>
      <c r="J1" t="s">
        <v>8</v>
      </c>
      <c r="K1" t="s">
        <v>9</v>
      </c>
      <c r="L1" t="s">
        <v>4375</v>
      </c>
      <c r="M1" t="s">
        <v>4356</v>
      </c>
      <c r="N1" t="s">
        <v>10</v>
      </c>
      <c r="O1" t="s">
        <v>11</v>
      </c>
      <c r="P1" t="s">
        <v>12</v>
      </c>
      <c r="Q1" t="s">
        <v>13</v>
      </c>
      <c r="R1" t="s">
        <v>14</v>
      </c>
      <c r="S1" t="s">
        <v>15</v>
      </c>
      <c r="T1" t="s">
        <v>16</v>
      </c>
    </row>
    <row r="2" spans="1:20" x14ac:dyDescent="0.25">
      <c r="A2" t="s">
        <v>4354</v>
      </c>
      <c r="B2" t="s">
        <v>452</v>
      </c>
      <c r="C2" t="s">
        <v>47</v>
      </c>
      <c r="D2" t="s">
        <v>7903</v>
      </c>
      <c r="E2" t="str">
        <f>VLOOKUP(TRIM(SUBSTITUTE(D2,CHAR(160),CHAR(32))),Metadata!B$1:C$2632,2,FALSE)</f>
        <v>Boisrobert, sieur de (François Le Métel), 1592-1662.</v>
      </c>
      <c r="F2" t="str">
        <f>VLOOKUP(TRIM(SUBSTITUTE(D2,CHAR(160),CHAR(32))),Metadata!B$1:D$2632,3,FALSE)</f>
        <v>Epistres En Vers T. 2</v>
      </c>
      <c r="G2">
        <f>VLOOKUP(TRIM(SUBSTITUTE(D2,CHAR(160),CHAR(32))),Metadata!B$1:E$2632,4,FALSE)</f>
        <v>1659</v>
      </c>
      <c r="H2" t="s">
        <v>445</v>
      </c>
      <c r="J2" t="str">
        <f>VLOOKUP(TRIM(SUBSTITUTE(D2,CHAR(160),CHAR(32))),Metadata!B$1:H$2632,7,FALSE)</f>
        <v>poesie</v>
      </c>
      <c r="L2" t="str">
        <f>VLOOKUP(TRIM(SUBSTITUTE(D2,CHAR(160),CHAR(32))),Metadata!B$1:J$2632,9,FALSE)</f>
        <v>vers</v>
      </c>
      <c r="M2">
        <f>VLOOKUP(TRIM(SUBSTITUTE(D2,CHAR(160),CHAR(32))),Metadata!B$1:K$2632,10,FALSE)</f>
        <v>36600</v>
      </c>
      <c r="N2" t="s">
        <v>446</v>
      </c>
      <c r="O2">
        <v>76</v>
      </c>
      <c r="P2">
        <v>81</v>
      </c>
      <c r="Q2">
        <v>92</v>
      </c>
      <c r="R2">
        <v>99</v>
      </c>
    </row>
    <row r="3" spans="1:20" x14ac:dyDescent="0.25">
      <c r="A3" t="s">
        <v>4354</v>
      </c>
      <c r="B3" t="s">
        <v>452</v>
      </c>
      <c r="C3" t="s">
        <v>47</v>
      </c>
      <c r="D3" t="s">
        <v>8139</v>
      </c>
      <c r="E3" t="str">
        <f>VLOOKUP(TRIM(SUBSTITUTE(D3,CHAR(160),CHAR(32))),Metadata!B$1:C$2632,2,FALSE)</f>
        <v>Retz, Jean François Paul de Gondi de, 1613-1679.</v>
      </c>
      <c r="F3" t="str">
        <f>VLOOKUP(TRIM(SUBSTITUTE(D3,CHAR(160),CHAR(32))),Metadata!B$1:D$2632,3,FALSE)</f>
        <v>Mémoires. T. 5</v>
      </c>
      <c r="G3">
        <f>VLOOKUP(TRIM(SUBSTITUTE(D3,CHAR(160),CHAR(32))),Metadata!B$1:E$2632,4,FALSE)</f>
        <v>1679</v>
      </c>
      <c r="H3" t="s">
        <v>445</v>
      </c>
      <c r="J3" t="str">
        <f>VLOOKUP(TRIM(SUBSTITUTE(D3,CHAR(160),CHAR(32))),Metadata!B$1:H$2632,7,FALSE)</f>
        <v>memoires</v>
      </c>
      <c r="L3" t="str">
        <f>VLOOKUP(TRIM(SUBSTITUTE(D3,CHAR(160),CHAR(32))),Metadata!B$1:J$2632,9,FALSE)</f>
        <v>prose</v>
      </c>
      <c r="M3">
        <f>VLOOKUP(TRIM(SUBSTITUTE(D3,CHAR(160),CHAR(32))),Metadata!B$1:K$2632,10,FALSE)</f>
        <v>29044</v>
      </c>
      <c r="N3" t="s">
        <v>447</v>
      </c>
      <c r="O3">
        <v>206</v>
      </c>
      <c r="P3">
        <v>211</v>
      </c>
      <c r="Q3">
        <v>213</v>
      </c>
      <c r="R3">
        <v>220</v>
      </c>
    </row>
    <row r="4" spans="1:20" x14ac:dyDescent="0.25">
      <c r="A4" t="s">
        <v>4354</v>
      </c>
      <c r="B4" t="s">
        <v>452</v>
      </c>
      <c r="C4" t="s">
        <v>47</v>
      </c>
      <c r="D4" t="s">
        <v>8266</v>
      </c>
      <c r="E4" t="str">
        <f>VLOOKUP(TRIM(SUBSTITUTE(D4,CHAR(160),CHAR(32))),Metadata!B$1:C$2632,2,FALSE)</f>
        <v>Galland, Antoine, 1646-1715.</v>
      </c>
      <c r="F4" t="str">
        <f>VLOOKUP(TRIM(SUBSTITUTE(D4,CHAR(160),CHAR(32))),Metadata!B$1:D$2632,3,FALSE)</f>
        <v>Mille et Une Nuits (Les)</v>
      </c>
      <c r="G4">
        <f>VLOOKUP(TRIM(SUBSTITUTE(D4,CHAR(160),CHAR(32))),Metadata!B$1:E$2632,4,FALSE)</f>
        <v>1704</v>
      </c>
      <c r="H4" t="s">
        <v>448</v>
      </c>
      <c r="J4" t="str">
        <f>VLOOKUP(TRIM(SUBSTITUTE(D4,CHAR(160),CHAR(32))),Metadata!B$1:H$2632,7,FALSE)</f>
        <v>Narratif, Conte</v>
      </c>
      <c r="L4" t="str">
        <f>VLOOKUP(TRIM(SUBSTITUTE(D4,CHAR(160),CHAR(32))),Metadata!B$1:J$2632,9,FALSE)</f>
        <v/>
      </c>
      <c r="M4">
        <f>VLOOKUP(TRIM(SUBSTITUTE(D4,CHAR(160),CHAR(32))),Metadata!B$1:K$2632,10,FALSE)</f>
        <v>557378</v>
      </c>
      <c r="N4" s="1" t="s">
        <v>449</v>
      </c>
      <c r="O4">
        <v>64</v>
      </c>
      <c r="P4">
        <v>69</v>
      </c>
      <c r="Q4">
        <v>83</v>
      </c>
      <c r="R4">
        <v>90</v>
      </c>
    </row>
    <row r="5" spans="1:20" x14ac:dyDescent="0.25">
      <c r="A5" t="s">
        <v>4354</v>
      </c>
      <c r="B5" t="s">
        <v>452</v>
      </c>
      <c r="C5" t="s">
        <v>47</v>
      </c>
      <c r="D5" t="s">
        <v>8484</v>
      </c>
      <c r="E5" t="str">
        <f>VLOOKUP(TRIM(SUBSTITUTE(D5,CHAR(160),CHAR(32))),Metadata!B$1:C$2632,2,FALSE)</f>
        <v>Dumas, Alexandre (père), 1802-1870.</v>
      </c>
      <c r="F5" t="str">
        <f>VLOOKUP(TRIM(SUBSTITUTE(D5,CHAR(160),CHAR(32))),Metadata!B$1:D$2632,3,FALSE)</f>
        <v>Ange Pitou</v>
      </c>
      <c r="G5">
        <f>VLOOKUP(TRIM(SUBSTITUTE(D5,CHAR(160),CHAR(32))),Metadata!B$1:E$2632,4,FALSE)</f>
        <v>1851</v>
      </c>
      <c r="H5" t="s">
        <v>450</v>
      </c>
      <c r="J5" t="str">
        <f>VLOOKUP(TRIM(SUBSTITUTE(D5,CHAR(160),CHAR(32))),Metadata!B$1:H$2632,7,FALSE)</f>
        <v>Narratif, Roman</v>
      </c>
      <c r="L5" t="str">
        <f>VLOOKUP(TRIM(SUBSTITUTE(D5,CHAR(160),CHAR(32))),Metadata!B$1:J$2632,9,FALSE)</f>
        <v/>
      </c>
      <c r="M5">
        <f>VLOOKUP(TRIM(SUBSTITUTE(D5,CHAR(160),CHAR(32))),Metadata!B$1:K$2632,10,FALSE)</f>
        <v>216803</v>
      </c>
      <c r="N5" s="1" t="s">
        <v>451</v>
      </c>
      <c r="O5">
        <v>61</v>
      </c>
      <c r="P5">
        <v>66</v>
      </c>
      <c r="Q5">
        <v>68</v>
      </c>
      <c r="R5">
        <v>75</v>
      </c>
    </row>
    <row r="6" spans="1:20" x14ac:dyDescent="0.25">
      <c r="A6" t="s">
        <v>4354</v>
      </c>
      <c r="B6" t="s">
        <v>46</v>
      </c>
      <c r="C6" t="s">
        <v>47</v>
      </c>
      <c r="D6" t="s">
        <v>7900</v>
      </c>
      <c r="E6" t="str">
        <f>VLOOKUP(TRIM(SUBSTITUTE(D6,CHAR(160),CHAR(32))),Metadata!B$1:C$2632,2,FALSE)</f>
        <v>Anonymous</v>
      </c>
      <c r="F6" t="str">
        <f>VLOOKUP(TRIM(SUBSTITUTE(D6,CHAR(160),CHAR(32))),Metadata!B$1:D$2632,3,FALSE)</f>
        <v>Simon De Pouille</v>
      </c>
      <c r="G6">
        <f>VLOOKUP(TRIM(SUBSTITUTE(D6,CHAR(160),CHAR(32))),Metadata!B$1:E$2632,4,FALSE)</f>
        <v>1225</v>
      </c>
      <c r="H6" t="s">
        <v>453</v>
      </c>
      <c r="J6" t="str">
        <f>VLOOKUP(TRIM(SUBSTITUTE(D6,CHAR(160),CHAR(32))),Metadata!B$1:H$2632,7,FALSE)</f>
        <v>poesie</v>
      </c>
      <c r="L6" t="str">
        <f>VLOOKUP(TRIM(SUBSTITUTE(D6,CHAR(160),CHAR(32))),Metadata!B$1:J$2632,9,FALSE)</f>
        <v/>
      </c>
      <c r="M6">
        <f>VLOOKUP(TRIM(SUBSTITUTE(D6,CHAR(160),CHAR(32))),Metadata!B$1:K$2632,10,FALSE)</f>
        <v>18668</v>
      </c>
      <c r="N6" t="s">
        <v>454</v>
      </c>
      <c r="O6">
        <v>38</v>
      </c>
      <c r="P6">
        <v>41</v>
      </c>
    </row>
    <row r="7" spans="1:20" x14ac:dyDescent="0.25">
      <c r="A7" t="s">
        <v>4354</v>
      </c>
      <c r="B7" t="s">
        <v>46</v>
      </c>
      <c r="C7" t="s">
        <v>47</v>
      </c>
      <c r="D7" t="s">
        <v>7901</v>
      </c>
      <c r="E7" t="str">
        <f>VLOOKUP(TRIM(SUBSTITUTE(D7,CHAR(160),CHAR(32))),Metadata!B$1:C$2632,2,FALSE)</f>
        <v>Rutebeuf</v>
      </c>
      <c r="F7" t="str">
        <f>VLOOKUP(TRIM(SUBSTITUTE(D7,CHAR(160),CHAR(32))),Metadata!B$1:D$2632,3,FALSE)</f>
        <v>Oeuvres complètes (ancien français)</v>
      </c>
      <c r="G7">
        <f>VLOOKUP(TRIM(SUBSTITUTE(D7,CHAR(160),CHAR(32))),Metadata!B$1:E$2632,4,FALSE)</f>
        <v>1260</v>
      </c>
      <c r="H7" t="s">
        <v>453</v>
      </c>
      <c r="J7" t="str">
        <f>VLOOKUP(TRIM(SUBSTITUTE(D7,CHAR(160),CHAR(32))),Metadata!B$1:H$2632,7,FALSE)</f>
        <v>poesie</v>
      </c>
      <c r="L7" t="str">
        <f>VLOOKUP(TRIM(SUBSTITUTE(D7,CHAR(160),CHAR(32))),Metadata!B$1:J$2632,9,FALSE)</f>
        <v/>
      </c>
      <c r="M7">
        <f>VLOOKUP(TRIM(SUBSTITUTE(D7,CHAR(160),CHAR(32))),Metadata!B$1:K$2632,10,FALSE)</f>
        <v>74554</v>
      </c>
      <c r="N7" t="s">
        <v>455</v>
      </c>
      <c r="O7">
        <v>35</v>
      </c>
      <c r="P7">
        <v>38</v>
      </c>
    </row>
    <row r="8" spans="1:20" x14ac:dyDescent="0.25">
      <c r="A8" t="s">
        <v>4354</v>
      </c>
      <c r="B8" t="s">
        <v>46</v>
      </c>
      <c r="C8" t="s">
        <v>47</v>
      </c>
      <c r="D8" t="s">
        <v>7954</v>
      </c>
      <c r="E8" t="str">
        <f>VLOOKUP(TRIM(SUBSTITUTE(D8,CHAR(160),CHAR(32))),Metadata!B$1:C$2632,2,FALSE)</f>
        <v>Scève, Maurice, ca. 1501-1564?.</v>
      </c>
      <c r="F8" t="str">
        <f>VLOOKUP(TRIM(SUBSTITUTE(D8,CHAR(160),CHAR(32))),Metadata!B$1:D$2632,3,FALSE)</f>
        <v>Délie: objet de plus haute vertu</v>
      </c>
      <c r="G8">
        <f>VLOOKUP(TRIM(SUBSTITUTE(D8,CHAR(160),CHAR(32))),Metadata!B$1:E$2632,4,FALSE)</f>
        <v>1544</v>
      </c>
      <c r="H8" t="s">
        <v>456</v>
      </c>
      <c r="J8" t="str">
        <f>VLOOKUP(TRIM(SUBSTITUTE(D8,CHAR(160),CHAR(32))),Metadata!B$1:H$2632,7,FALSE)</f>
        <v>poesie</v>
      </c>
      <c r="L8" t="str">
        <f>VLOOKUP(TRIM(SUBSTITUTE(D8,CHAR(160),CHAR(32))),Metadata!B$1:J$2632,9,FALSE)</f>
        <v/>
      </c>
      <c r="M8">
        <f>VLOOKUP(TRIM(SUBSTITUTE(D8,CHAR(160),CHAR(32))),Metadata!B$1:K$2632,10,FALSE)</f>
        <v>32467</v>
      </c>
      <c r="N8" t="s">
        <v>457</v>
      </c>
      <c r="O8">
        <v>21</v>
      </c>
      <c r="P8">
        <v>25</v>
      </c>
    </row>
    <row r="9" spans="1:20" x14ac:dyDescent="0.25">
      <c r="A9" t="s">
        <v>4354</v>
      </c>
      <c r="B9" t="s">
        <v>46</v>
      </c>
      <c r="C9" t="s">
        <v>47</v>
      </c>
      <c r="D9" t="s">
        <v>7946</v>
      </c>
      <c r="E9" t="str">
        <f>VLOOKUP(TRIM(SUBSTITUTE(D9,CHAR(160),CHAR(32))),Metadata!B$1:C$2632,2,FALSE)</f>
        <v>Poissenot, Bénigne</v>
      </c>
      <c r="F9" t="str">
        <f>VLOOKUP(TRIM(SUBSTITUTE(D9,CHAR(160),CHAR(32))),Metadata!B$1:D$2632,3,FALSE)</f>
        <v>L'Esté</v>
      </c>
      <c r="G9">
        <f>VLOOKUP(TRIM(SUBSTITUTE(D9,CHAR(160),CHAR(32))),Metadata!B$1:E$2632,4,FALSE)</f>
        <v>1583</v>
      </c>
      <c r="H9" t="s">
        <v>456</v>
      </c>
      <c r="J9" t="str">
        <f>VLOOKUP(TRIM(SUBSTITUTE(D9,CHAR(160),CHAR(32))),Metadata!B$1:H$2632,7,FALSE)</f>
        <v>roman</v>
      </c>
      <c r="L9" t="str">
        <f>VLOOKUP(TRIM(SUBSTITUTE(D9,CHAR(160),CHAR(32))),Metadata!B$1:J$2632,9,FALSE)</f>
        <v/>
      </c>
      <c r="M9">
        <f>VLOOKUP(TRIM(SUBSTITUTE(D9,CHAR(160),CHAR(32))),Metadata!B$1:K$2632,10,FALSE)</f>
        <v>14576</v>
      </c>
      <c r="N9" s="1" t="s">
        <v>458</v>
      </c>
      <c r="O9">
        <v>221</v>
      </c>
      <c r="P9">
        <v>224</v>
      </c>
    </row>
    <row r="10" spans="1:20" x14ac:dyDescent="0.25">
      <c r="A10" t="s">
        <v>4354</v>
      </c>
      <c r="B10" t="s">
        <v>46</v>
      </c>
      <c r="C10" t="s">
        <v>47</v>
      </c>
      <c r="D10" t="s">
        <v>7945</v>
      </c>
      <c r="E10" t="str">
        <f>VLOOKUP(TRIM(SUBSTITUTE(D10,CHAR(160),CHAR(32))),Metadata!B$1:C$2632,2,FALSE)</f>
        <v>Montaigne, Michel Eyquem de</v>
      </c>
      <c r="F10" t="str">
        <f>VLOOKUP(TRIM(SUBSTITUTE(D10,CHAR(160),CHAR(32))),Metadata!B$1:D$2632,3,FALSE)</f>
        <v>Les Essais</v>
      </c>
      <c r="G10">
        <f>VLOOKUP(TRIM(SUBSTITUTE(D10,CHAR(160),CHAR(32))),Metadata!B$1:E$2632,4,FALSE)</f>
        <v>1595</v>
      </c>
      <c r="H10" t="s">
        <v>456</v>
      </c>
      <c r="J10" t="str">
        <f>VLOOKUP(TRIM(SUBSTITUTE(D10,CHAR(160),CHAR(32))),Metadata!B$1:H$2632,7,FALSE)</f>
        <v>essai</v>
      </c>
      <c r="L10" t="str">
        <f>VLOOKUP(TRIM(SUBSTITUTE(D10,CHAR(160),CHAR(32))),Metadata!B$1:J$2632,9,FALSE)</f>
        <v/>
      </c>
      <c r="M10">
        <f>VLOOKUP(TRIM(SUBSTITUTE(D10,CHAR(160),CHAR(32))),Metadata!B$1:K$2632,10,FALSE)</f>
        <v>438631</v>
      </c>
      <c r="N10" s="1" t="s">
        <v>459</v>
      </c>
      <c r="O10">
        <v>185</v>
      </c>
      <c r="P10">
        <v>188</v>
      </c>
    </row>
    <row r="11" spans="1:20" x14ac:dyDescent="0.25">
      <c r="A11" t="s">
        <v>4354</v>
      </c>
      <c r="B11" t="s">
        <v>46</v>
      </c>
      <c r="C11" t="s">
        <v>47</v>
      </c>
      <c r="D11" t="s">
        <v>7945</v>
      </c>
      <c r="E11" t="str">
        <f>VLOOKUP(TRIM(SUBSTITUTE(D11,CHAR(160),CHAR(32))),Metadata!B$1:C$2632,2,FALSE)</f>
        <v>Montaigne, Michel Eyquem de</v>
      </c>
      <c r="F11" t="str">
        <f>VLOOKUP(TRIM(SUBSTITUTE(D11,CHAR(160),CHAR(32))),Metadata!B$1:D$2632,3,FALSE)</f>
        <v>Les Essais</v>
      </c>
      <c r="G11">
        <f>VLOOKUP(TRIM(SUBSTITUTE(D11,CHAR(160),CHAR(32))),Metadata!B$1:E$2632,4,FALSE)</f>
        <v>1595</v>
      </c>
      <c r="H11" t="s">
        <v>456</v>
      </c>
      <c r="J11" t="str">
        <f>VLOOKUP(TRIM(SUBSTITUTE(D11,CHAR(160),CHAR(32))),Metadata!B$1:H$2632,7,FALSE)</f>
        <v>essai</v>
      </c>
      <c r="L11" t="str">
        <f>VLOOKUP(TRIM(SUBSTITUTE(D11,CHAR(160),CHAR(32))),Metadata!B$1:J$2632,9,FALSE)</f>
        <v/>
      </c>
      <c r="M11">
        <f>VLOOKUP(TRIM(SUBSTITUTE(D11,CHAR(160),CHAR(32))),Metadata!B$1:K$2632,10,FALSE)</f>
        <v>438631</v>
      </c>
      <c r="N11" s="1" t="s">
        <v>460</v>
      </c>
      <c r="O11">
        <v>129</v>
      </c>
      <c r="P11">
        <v>134</v>
      </c>
    </row>
    <row r="12" spans="1:20" x14ac:dyDescent="0.25">
      <c r="A12" t="s">
        <v>4354</v>
      </c>
      <c r="B12" t="s">
        <v>46</v>
      </c>
      <c r="C12" t="s">
        <v>47</v>
      </c>
      <c r="D12" t="s">
        <v>7955</v>
      </c>
      <c r="E12" t="str">
        <f>VLOOKUP(TRIM(SUBSTITUTE(D12,CHAR(160),CHAR(32))),Metadata!B$1:C$2632,2,FALSE)</f>
        <v>Yver, Jacques, 1520-1572.</v>
      </c>
      <c r="F12" t="str">
        <f>VLOOKUP(TRIM(SUBSTITUTE(D12,CHAR(160),CHAR(32))),Metadata!B$1:D$2632,3,FALSE)</f>
        <v>Le Printemps (extraits)</v>
      </c>
      <c r="G12">
        <f>VLOOKUP(TRIM(SUBSTITUTE(D12,CHAR(160),CHAR(32))),Metadata!B$1:E$2632,4,FALSE)</f>
        <v>1557</v>
      </c>
      <c r="H12" t="s">
        <v>456</v>
      </c>
      <c r="J12" t="str">
        <f>VLOOKUP(TRIM(SUBSTITUTE(D12,CHAR(160),CHAR(32))),Metadata!B$1:H$2632,7,FALSE)</f>
        <v>traite ou essai</v>
      </c>
      <c r="L12" t="str">
        <f>VLOOKUP(TRIM(SUBSTITUTE(D12,CHAR(160),CHAR(32))),Metadata!B$1:J$2632,9,FALSE)</f>
        <v/>
      </c>
      <c r="M12">
        <f>VLOOKUP(TRIM(SUBSTITUTE(D12,CHAR(160),CHAR(32))),Metadata!B$1:K$2632,10,FALSE)</f>
        <v>55236</v>
      </c>
      <c r="N12" s="1" t="s">
        <v>461</v>
      </c>
      <c r="O12">
        <v>114</v>
      </c>
      <c r="P12">
        <v>118</v>
      </c>
    </row>
    <row r="13" spans="1:20" x14ac:dyDescent="0.25">
      <c r="A13" t="s">
        <v>4354</v>
      </c>
      <c r="B13" t="s">
        <v>46</v>
      </c>
      <c r="C13" t="s">
        <v>47</v>
      </c>
      <c r="D13" t="s">
        <v>7941</v>
      </c>
      <c r="E13" t="str">
        <f>VLOOKUP(TRIM(SUBSTITUTE(D13,CHAR(160),CHAR(32))),Metadata!B$1:C$2632,2,FALSE)</f>
        <v>Marot, Clément</v>
      </c>
      <c r="F13" t="str">
        <f>VLOOKUP(TRIM(SUBSTITUTE(D13,CHAR(160),CHAR(32))),Metadata!B$1:D$2632,3,FALSE)</f>
        <v>Les Epistres</v>
      </c>
      <c r="G13">
        <f>VLOOKUP(TRIM(SUBSTITUTE(D13,CHAR(160),CHAR(32))),Metadata!B$1:E$2632,4,FALSE)</f>
        <v>1526</v>
      </c>
      <c r="H13" t="s">
        <v>456</v>
      </c>
      <c r="J13" t="str">
        <f>VLOOKUP(TRIM(SUBSTITUTE(D13,CHAR(160),CHAR(32))),Metadata!B$1:H$2632,7,FALSE)</f>
        <v>poesie</v>
      </c>
      <c r="L13" t="str">
        <f>VLOOKUP(TRIM(SUBSTITUTE(D13,CHAR(160),CHAR(32))),Metadata!B$1:J$2632,9,FALSE)</f>
        <v/>
      </c>
      <c r="M13">
        <f>VLOOKUP(TRIM(SUBSTITUTE(D13,CHAR(160),CHAR(32))),Metadata!B$1:K$2632,10,FALSE)</f>
        <v>26058</v>
      </c>
      <c r="N13" t="s">
        <v>462</v>
      </c>
      <c r="O13">
        <v>13</v>
      </c>
      <c r="P13">
        <v>16</v>
      </c>
    </row>
    <row r="14" spans="1:20" x14ac:dyDescent="0.25">
      <c r="A14" t="s">
        <v>4354</v>
      </c>
      <c r="B14" t="s">
        <v>46</v>
      </c>
      <c r="C14" t="s">
        <v>47</v>
      </c>
      <c r="D14" t="s">
        <v>7936</v>
      </c>
      <c r="E14" t="str">
        <f>VLOOKUP(TRIM(SUBSTITUTE(D14,CHAR(160),CHAR(32))),Metadata!B$1:C$2632,2,FALSE)</f>
        <v>Marguerite, Queen, consort of Henry II, King of Navarre, 1492-1549.</v>
      </c>
      <c r="F14" t="str">
        <f>VLOOKUP(TRIM(SUBSTITUTE(D14,CHAR(160),CHAR(32))),Metadata!B$1:D$2632,3,FALSE)</f>
        <v>L'Heptaméron</v>
      </c>
      <c r="G14">
        <f>VLOOKUP(TRIM(SUBSTITUTE(D14,CHAR(160),CHAR(32))),Metadata!B$1:E$2632,4,FALSE)</f>
        <v>1559</v>
      </c>
      <c r="H14" t="s">
        <v>456</v>
      </c>
      <c r="J14" t="str">
        <f>VLOOKUP(TRIM(SUBSTITUTE(D14,CHAR(160),CHAR(32))),Metadata!B$1:H$2632,7,FALSE)</f>
        <v>roman</v>
      </c>
      <c r="L14" t="str">
        <f>VLOOKUP(TRIM(SUBSTITUTE(D14,CHAR(160),CHAR(32))),Metadata!B$1:J$2632,9,FALSE)</f>
        <v/>
      </c>
      <c r="M14">
        <f>VLOOKUP(TRIM(SUBSTITUTE(D14,CHAR(160),CHAR(32))),Metadata!B$1:K$2632,10,FALSE)</f>
        <v>182112</v>
      </c>
      <c r="N14" t="s">
        <v>463</v>
      </c>
      <c r="O14">
        <v>204</v>
      </c>
      <c r="P14">
        <v>208</v>
      </c>
    </row>
    <row r="15" spans="1:20" x14ac:dyDescent="0.25">
      <c r="A15" t="s">
        <v>4354</v>
      </c>
      <c r="B15" t="s">
        <v>46</v>
      </c>
      <c r="C15" t="s">
        <v>47</v>
      </c>
      <c r="D15" t="s">
        <v>7925</v>
      </c>
      <c r="E15" t="str">
        <f>VLOOKUP(TRIM(SUBSTITUTE(D15,CHAR(160),CHAR(32))),Metadata!B$1:C$2632,2,FALSE)</f>
        <v>Du Bellay, Joachim</v>
      </c>
      <c r="F15" t="str">
        <f>VLOOKUP(TRIM(SUBSTITUTE(D15,CHAR(160),CHAR(32))),Metadata!B$1:D$2632,3,FALSE)</f>
        <v>Les Regrets</v>
      </c>
      <c r="G15">
        <f>VLOOKUP(TRIM(SUBSTITUTE(D15,CHAR(160),CHAR(32))),Metadata!B$1:E$2632,4,FALSE)</f>
        <v>1558</v>
      </c>
      <c r="H15" t="s">
        <v>456</v>
      </c>
      <c r="J15" t="str">
        <f>VLOOKUP(TRIM(SUBSTITUTE(D15,CHAR(160),CHAR(32))),Metadata!B$1:H$2632,7,FALSE)</f>
        <v>poesie</v>
      </c>
      <c r="L15" t="str">
        <f>VLOOKUP(TRIM(SUBSTITUTE(D15,CHAR(160),CHAR(32))),Metadata!B$1:J$2632,9,FALSE)</f>
        <v/>
      </c>
      <c r="M15">
        <f>VLOOKUP(TRIM(SUBSTITUTE(D15,CHAR(160),CHAR(32))),Metadata!B$1:K$2632,10,FALSE)</f>
        <v>24574</v>
      </c>
      <c r="N15" t="s">
        <v>464</v>
      </c>
      <c r="O15">
        <v>64</v>
      </c>
      <c r="P15">
        <v>67</v>
      </c>
    </row>
    <row r="16" spans="1:20" x14ac:dyDescent="0.25">
      <c r="A16" t="s">
        <v>4354</v>
      </c>
      <c r="B16" t="s">
        <v>46</v>
      </c>
      <c r="C16" t="s">
        <v>47</v>
      </c>
      <c r="D16" t="s">
        <v>7934</v>
      </c>
      <c r="E16" t="str">
        <f>VLOOKUP(TRIM(SUBSTITUTE(D16,CHAR(160),CHAR(32))),Metadata!B$1:C$2632,2,FALSE)</f>
        <v>La Boétie, Etienne de, 1530-1563.</v>
      </c>
      <c r="F16" t="str">
        <f>VLOOKUP(TRIM(SUBSTITUTE(D16,CHAR(160),CHAR(32))),Metadata!B$1:D$2632,3,FALSE)</f>
        <v>Discours de la servitude volontaire ou le Contr'un</v>
      </c>
      <c r="G16">
        <f>VLOOKUP(TRIM(SUBSTITUTE(D16,CHAR(160),CHAR(32))),Metadata!B$1:E$2632,4,FALSE)</f>
        <v>1549</v>
      </c>
      <c r="H16" t="s">
        <v>456</v>
      </c>
      <c r="J16" t="str">
        <f>VLOOKUP(TRIM(SUBSTITUTE(D16,CHAR(160),CHAR(32))),Metadata!B$1:H$2632,7,FALSE)</f>
        <v>traite</v>
      </c>
      <c r="L16" t="str">
        <f>VLOOKUP(TRIM(SUBSTITUTE(D16,CHAR(160),CHAR(32))),Metadata!B$1:J$2632,9,FALSE)</f>
        <v/>
      </c>
      <c r="M16">
        <f>VLOOKUP(TRIM(SUBSTITUTE(D16,CHAR(160),CHAR(32))),Metadata!B$1:K$2632,10,FALSE)</f>
        <v>34645</v>
      </c>
      <c r="N16" s="1" t="s">
        <v>465</v>
      </c>
      <c r="O16">
        <v>156</v>
      </c>
      <c r="P16">
        <v>159</v>
      </c>
    </row>
    <row r="17" spans="1:16" x14ac:dyDescent="0.25">
      <c r="A17" t="s">
        <v>4354</v>
      </c>
      <c r="B17" t="s">
        <v>46</v>
      </c>
      <c r="C17" t="s">
        <v>47</v>
      </c>
      <c r="D17" t="s">
        <v>7922</v>
      </c>
      <c r="E17" t="str">
        <f>VLOOKUP(TRIM(SUBSTITUTE(D17,CHAR(160),CHAR(32))),Metadata!B$1:C$2632,2,FALSE)</f>
        <v>Des Périers, Bonaventure, 1500?-1544?</v>
      </c>
      <c r="F17" t="str">
        <f>VLOOKUP(TRIM(SUBSTITUTE(D17,CHAR(160),CHAR(32))),Metadata!B$1:D$2632,3,FALSE)</f>
        <v>Les nouvelles récréations et joyeux devis</v>
      </c>
      <c r="G17">
        <f>VLOOKUP(TRIM(SUBSTITUTE(D17,CHAR(160),CHAR(32))),Metadata!B$1:E$2632,4,FALSE)</f>
        <v>1557</v>
      </c>
      <c r="H17" t="s">
        <v>456</v>
      </c>
      <c r="J17" t="str">
        <f>VLOOKUP(TRIM(SUBSTITUTE(D17,CHAR(160),CHAR(32))),Metadata!B$1:H$2632,7,FALSE)</f>
        <v>traite ou essai</v>
      </c>
      <c r="L17" t="str">
        <f>VLOOKUP(TRIM(SUBSTITUTE(D17,CHAR(160),CHAR(32))),Metadata!B$1:J$2632,9,FALSE)</f>
        <v/>
      </c>
      <c r="M17">
        <f>VLOOKUP(TRIM(SUBSTITUTE(D17,CHAR(160),CHAR(32))),Metadata!B$1:K$2632,10,FALSE)</f>
        <v>92068</v>
      </c>
      <c r="N17" s="1" t="s">
        <v>466</v>
      </c>
      <c r="O17">
        <v>238</v>
      </c>
      <c r="P17">
        <v>241</v>
      </c>
    </row>
    <row r="18" spans="1:16" x14ac:dyDescent="0.25">
      <c r="A18" t="s">
        <v>4354</v>
      </c>
      <c r="B18" t="s">
        <v>46</v>
      </c>
      <c r="C18" t="s">
        <v>47</v>
      </c>
      <c r="D18" t="s">
        <v>7941</v>
      </c>
      <c r="E18" t="str">
        <f>VLOOKUP(TRIM(SUBSTITUTE(D18,CHAR(160),CHAR(32))),Metadata!B$1:C$2632,2,FALSE)</f>
        <v>Marot, Clément</v>
      </c>
      <c r="F18" t="str">
        <f>VLOOKUP(TRIM(SUBSTITUTE(D18,CHAR(160),CHAR(32))),Metadata!B$1:D$2632,3,FALSE)</f>
        <v>Les Epistres</v>
      </c>
      <c r="G18">
        <f>VLOOKUP(TRIM(SUBSTITUTE(D18,CHAR(160),CHAR(32))),Metadata!B$1:E$2632,4,FALSE)</f>
        <v>1526</v>
      </c>
      <c r="H18" t="s">
        <v>456</v>
      </c>
      <c r="J18" t="str">
        <f>VLOOKUP(TRIM(SUBSTITUTE(D18,CHAR(160),CHAR(32))),Metadata!B$1:H$2632,7,FALSE)</f>
        <v>poesie</v>
      </c>
      <c r="L18" t="str">
        <f>VLOOKUP(TRIM(SUBSTITUTE(D18,CHAR(160),CHAR(32))),Metadata!B$1:J$2632,9,FALSE)</f>
        <v/>
      </c>
      <c r="M18">
        <f>VLOOKUP(TRIM(SUBSTITUTE(D18,CHAR(160),CHAR(32))),Metadata!B$1:K$2632,10,FALSE)</f>
        <v>26058</v>
      </c>
      <c r="N18" t="s">
        <v>467</v>
      </c>
      <c r="O18">
        <v>26</v>
      </c>
      <c r="P18">
        <v>29</v>
      </c>
    </row>
    <row r="19" spans="1:16" x14ac:dyDescent="0.25">
      <c r="A19" t="s">
        <v>4354</v>
      </c>
      <c r="B19" t="s">
        <v>46</v>
      </c>
      <c r="C19" t="s">
        <v>47</v>
      </c>
      <c r="D19" t="s">
        <v>7945</v>
      </c>
      <c r="E19" t="str">
        <f>VLOOKUP(TRIM(SUBSTITUTE(D19,CHAR(160),CHAR(32))),Metadata!B$1:C$2632,2,FALSE)</f>
        <v>Montaigne, Michel Eyquem de</v>
      </c>
      <c r="F19" t="str">
        <f>VLOOKUP(TRIM(SUBSTITUTE(D19,CHAR(160),CHAR(32))),Metadata!B$1:D$2632,3,FALSE)</f>
        <v>Les Essais</v>
      </c>
      <c r="G19">
        <f>VLOOKUP(TRIM(SUBSTITUTE(D19,CHAR(160),CHAR(32))),Metadata!B$1:E$2632,4,FALSE)</f>
        <v>1595</v>
      </c>
      <c r="H19" t="s">
        <v>456</v>
      </c>
      <c r="J19" t="str">
        <f>VLOOKUP(TRIM(SUBSTITUTE(D19,CHAR(160),CHAR(32))),Metadata!B$1:H$2632,7,FALSE)</f>
        <v>essai</v>
      </c>
      <c r="L19" t="str">
        <f>VLOOKUP(TRIM(SUBSTITUTE(D19,CHAR(160),CHAR(32))),Metadata!B$1:J$2632,9,FALSE)</f>
        <v/>
      </c>
      <c r="M19">
        <f>VLOOKUP(TRIM(SUBSTITUTE(D19,CHAR(160),CHAR(32))),Metadata!B$1:K$2632,10,FALSE)</f>
        <v>438631</v>
      </c>
      <c r="N19" s="1" t="s">
        <v>468</v>
      </c>
      <c r="O19">
        <v>189</v>
      </c>
      <c r="P19">
        <v>193</v>
      </c>
    </row>
    <row r="20" spans="1:16" x14ac:dyDescent="0.25">
      <c r="A20" t="s">
        <v>4354</v>
      </c>
      <c r="B20" t="s">
        <v>46</v>
      </c>
      <c r="C20" t="s">
        <v>47</v>
      </c>
      <c r="D20" t="s">
        <v>7945</v>
      </c>
      <c r="E20" t="str">
        <f>VLOOKUP(TRIM(SUBSTITUTE(D20,CHAR(160),CHAR(32))),Metadata!B$1:C$2632,2,FALSE)</f>
        <v>Montaigne, Michel Eyquem de</v>
      </c>
      <c r="F20" t="str">
        <f>VLOOKUP(TRIM(SUBSTITUTE(D20,CHAR(160),CHAR(32))),Metadata!B$1:D$2632,3,FALSE)</f>
        <v>Les Essais</v>
      </c>
      <c r="G20">
        <f>VLOOKUP(TRIM(SUBSTITUTE(D20,CHAR(160),CHAR(32))),Metadata!B$1:E$2632,4,FALSE)</f>
        <v>1595</v>
      </c>
      <c r="H20" t="s">
        <v>456</v>
      </c>
      <c r="J20" t="str">
        <f>VLOOKUP(TRIM(SUBSTITUTE(D20,CHAR(160),CHAR(32))),Metadata!B$1:H$2632,7,FALSE)</f>
        <v>essai</v>
      </c>
      <c r="L20" t="str">
        <f>VLOOKUP(TRIM(SUBSTITUTE(D20,CHAR(160),CHAR(32))),Metadata!B$1:J$2632,9,FALSE)</f>
        <v/>
      </c>
      <c r="M20">
        <f>VLOOKUP(TRIM(SUBSTITUTE(D20,CHAR(160),CHAR(32))),Metadata!B$1:K$2632,10,FALSE)</f>
        <v>438631</v>
      </c>
      <c r="N20" s="1" t="s">
        <v>469</v>
      </c>
      <c r="O20">
        <v>124</v>
      </c>
      <c r="P20">
        <v>127</v>
      </c>
    </row>
    <row r="21" spans="1:16" x14ac:dyDescent="0.25">
      <c r="A21" t="s">
        <v>4354</v>
      </c>
      <c r="B21" t="s">
        <v>46</v>
      </c>
      <c r="C21" t="s">
        <v>47</v>
      </c>
      <c r="D21" t="s">
        <v>7950</v>
      </c>
      <c r="E21" t="str">
        <f>VLOOKUP(TRIM(SUBSTITUTE(D21,CHAR(160),CHAR(32))),Metadata!B$1:C$2632,2,FALSE)</f>
        <v>Rabelais, François, ca. 1490-1553?.</v>
      </c>
      <c r="F21" t="str">
        <f>VLOOKUP(TRIM(SUBSTITUTE(D21,CHAR(160),CHAR(32))),Metadata!B$1:D$2632,3,FALSE)</f>
        <v>Le tiers livre.</v>
      </c>
      <c r="G21">
        <f>VLOOKUP(TRIM(SUBSTITUTE(D21,CHAR(160),CHAR(32))),Metadata!B$1:E$2632,4,FALSE)</f>
        <v>1546</v>
      </c>
      <c r="H21" t="s">
        <v>456</v>
      </c>
      <c r="J21" t="str">
        <f>VLOOKUP(TRIM(SUBSTITUTE(D21,CHAR(160),CHAR(32))),Metadata!B$1:H$2632,7,FALSE)</f>
        <v>poesie</v>
      </c>
      <c r="L21" t="str">
        <f>VLOOKUP(TRIM(SUBSTITUTE(D21,CHAR(160),CHAR(32))),Metadata!B$1:J$2632,9,FALSE)</f>
        <v/>
      </c>
      <c r="M21">
        <f>VLOOKUP(TRIM(SUBSTITUTE(D21,CHAR(160),CHAR(32))),Metadata!B$1:K$2632,10,FALSE)</f>
        <v>54784</v>
      </c>
      <c r="N21" t="s">
        <v>470</v>
      </c>
      <c r="O21">
        <v>433</v>
      </c>
      <c r="P21">
        <v>436</v>
      </c>
    </row>
    <row r="22" spans="1:16" x14ac:dyDescent="0.25">
      <c r="A22" t="s">
        <v>4354</v>
      </c>
      <c r="B22" t="s">
        <v>46</v>
      </c>
      <c r="C22" t="s">
        <v>47</v>
      </c>
      <c r="D22" t="s">
        <v>7953</v>
      </c>
      <c r="E22" t="str">
        <f>VLOOKUP(TRIM(SUBSTITUTE(D22,CHAR(160),CHAR(32))),Metadata!B$1:C$2632,2,FALSE)</f>
        <v>Ronsard, Pierre de, 1524-1585</v>
      </c>
      <c r="F22" t="str">
        <f>VLOOKUP(TRIM(SUBSTITUTE(D22,CHAR(160),CHAR(32))),Metadata!B$1:D$2632,3,FALSE)</f>
        <v>Sonnets pour Hélène, Premier livre</v>
      </c>
      <c r="G22">
        <f>VLOOKUP(TRIM(SUBSTITUTE(D22,CHAR(160),CHAR(32))),Metadata!B$1:E$2632,4,FALSE)</f>
        <v>1578</v>
      </c>
      <c r="H22" t="s">
        <v>456</v>
      </c>
      <c r="J22" t="str">
        <f>VLOOKUP(TRIM(SUBSTITUTE(D22,CHAR(160),CHAR(32))),Metadata!B$1:H$2632,7,FALSE)</f>
        <v>poesie</v>
      </c>
      <c r="L22" t="str">
        <f>VLOOKUP(TRIM(SUBSTITUTE(D22,CHAR(160),CHAR(32))),Metadata!B$1:J$2632,9,FALSE)</f>
        <v/>
      </c>
      <c r="M22">
        <f>VLOOKUP(TRIM(SUBSTITUTE(D22,CHAR(160),CHAR(32))),Metadata!B$1:K$2632,10,FALSE)</f>
        <v>22062</v>
      </c>
      <c r="N22" t="s">
        <v>471</v>
      </c>
      <c r="O22">
        <v>42</v>
      </c>
      <c r="P22">
        <v>46</v>
      </c>
    </row>
    <row r="23" spans="1:16" x14ac:dyDescent="0.25">
      <c r="A23" t="s">
        <v>4354</v>
      </c>
      <c r="B23" t="s">
        <v>46</v>
      </c>
      <c r="C23" t="s">
        <v>47</v>
      </c>
      <c r="D23" t="s">
        <v>7945</v>
      </c>
      <c r="E23" t="str">
        <f>VLOOKUP(TRIM(SUBSTITUTE(D23,CHAR(160),CHAR(32))),Metadata!B$1:C$2632,2,FALSE)</f>
        <v>Montaigne, Michel Eyquem de</v>
      </c>
      <c r="F23" t="str">
        <f>VLOOKUP(TRIM(SUBSTITUTE(D23,CHAR(160),CHAR(32))),Metadata!B$1:D$2632,3,FALSE)</f>
        <v>Les Essais</v>
      </c>
      <c r="G23">
        <f>VLOOKUP(TRIM(SUBSTITUTE(D23,CHAR(160),CHAR(32))),Metadata!B$1:E$2632,4,FALSE)</f>
        <v>1595</v>
      </c>
      <c r="H23" t="s">
        <v>456</v>
      </c>
      <c r="J23" t="str">
        <f>VLOOKUP(TRIM(SUBSTITUTE(D23,CHAR(160),CHAR(32))),Metadata!B$1:H$2632,7,FALSE)</f>
        <v>essai</v>
      </c>
      <c r="L23" t="str">
        <f>VLOOKUP(TRIM(SUBSTITUTE(D23,CHAR(160),CHAR(32))),Metadata!B$1:J$2632,9,FALSE)</f>
        <v/>
      </c>
      <c r="M23">
        <f>VLOOKUP(TRIM(SUBSTITUTE(D23,CHAR(160),CHAR(32))),Metadata!B$1:K$2632,10,FALSE)</f>
        <v>438631</v>
      </c>
      <c r="N23" s="1" t="s">
        <v>472</v>
      </c>
      <c r="O23">
        <v>160</v>
      </c>
      <c r="P23">
        <v>163</v>
      </c>
    </row>
    <row r="24" spans="1:16" x14ac:dyDescent="0.25">
      <c r="A24" t="s">
        <v>4354</v>
      </c>
      <c r="B24" t="s">
        <v>46</v>
      </c>
      <c r="C24" t="s">
        <v>47</v>
      </c>
      <c r="D24" t="s">
        <v>7945</v>
      </c>
      <c r="E24" t="str">
        <f>VLOOKUP(TRIM(SUBSTITUTE(D24,CHAR(160),CHAR(32))),Metadata!B$1:C$2632,2,FALSE)</f>
        <v>Montaigne, Michel Eyquem de</v>
      </c>
      <c r="F24" t="str">
        <f>VLOOKUP(TRIM(SUBSTITUTE(D24,CHAR(160),CHAR(32))),Metadata!B$1:D$2632,3,FALSE)</f>
        <v>Les Essais</v>
      </c>
      <c r="G24">
        <f>VLOOKUP(TRIM(SUBSTITUTE(D24,CHAR(160),CHAR(32))),Metadata!B$1:E$2632,4,FALSE)</f>
        <v>1595</v>
      </c>
      <c r="H24" t="s">
        <v>456</v>
      </c>
      <c r="J24" t="str">
        <f>VLOOKUP(TRIM(SUBSTITUTE(D24,CHAR(160),CHAR(32))),Metadata!B$1:H$2632,7,FALSE)</f>
        <v>essai</v>
      </c>
      <c r="L24" t="str">
        <f>VLOOKUP(TRIM(SUBSTITUTE(D24,CHAR(160),CHAR(32))),Metadata!B$1:J$2632,9,FALSE)</f>
        <v/>
      </c>
      <c r="M24">
        <f>VLOOKUP(TRIM(SUBSTITUTE(D24,CHAR(160),CHAR(32))),Metadata!B$1:K$2632,10,FALSE)</f>
        <v>438631</v>
      </c>
      <c r="N24" s="1" t="s">
        <v>473</v>
      </c>
      <c r="O24">
        <v>102</v>
      </c>
      <c r="P24">
        <v>105</v>
      </c>
    </row>
    <row r="25" spans="1:16" x14ac:dyDescent="0.25">
      <c r="A25" t="s">
        <v>4354</v>
      </c>
      <c r="B25" t="s">
        <v>46</v>
      </c>
      <c r="C25" t="s">
        <v>47</v>
      </c>
      <c r="D25" t="s">
        <v>7945</v>
      </c>
      <c r="E25" t="str">
        <f>VLOOKUP(TRIM(SUBSTITUTE(D25,CHAR(160),CHAR(32))),Metadata!B$1:C$2632,2,FALSE)</f>
        <v>Montaigne, Michel Eyquem de</v>
      </c>
      <c r="F25" t="str">
        <f>VLOOKUP(TRIM(SUBSTITUTE(D25,CHAR(160),CHAR(32))),Metadata!B$1:D$2632,3,FALSE)</f>
        <v>Les Essais</v>
      </c>
      <c r="G25">
        <f>VLOOKUP(TRIM(SUBSTITUTE(D25,CHAR(160),CHAR(32))),Metadata!B$1:E$2632,4,FALSE)</f>
        <v>1595</v>
      </c>
      <c r="H25" t="s">
        <v>456</v>
      </c>
      <c r="J25" t="str">
        <f>VLOOKUP(TRIM(SUBSTITUTE(D25,CHAR(160),CHAR(32))),Metadata!B$1:H$2632,7,FALSE)</f>
        <v>essai</v>
      </c>
      <c r="L25" t="str">
        <f>VLOOKUP(TRIM(SUBSTITUTE(D25,CHAR(160),CHAR(32))),Metadata!B$1:J$2632,9,FALSE)</f>
        <v/>
      </c>
      <c r="M25">
        <f>VLOOKUP(TRIM(SUBSTITUTE(D25,CHAR(160),CHAR(32))),Metadata!B$1:K$2632,10,FALSE)</f>
        <v>438631</v>
      </c>
      <c r="N25" s="1" t="s">
        <v>474</v>
      </c>
      <c r="O25">
        <v>189</v>
      </c>
      <c r="P25">
        <v>192</v>
      </c>
    </row>
    <row r="26" spans="1:16" x14ac:dyDescent="0.25">
      <c r="A26" t="s">
        <v>4354</v>
      </c>
      <c r="B26" t="s">
        <v>46</v>
      </c>
      <c r="C26" t="s">
        <v>47</v>
      </c>
      <c r="D26" t="s">
        <v>7947</v>
      </c>
      <c r="E26" t="str">
        <f>VLOOKUP(TRIM(SUBSTITUTE(D26,CHAR(160),CHAR(32))),Metadata!B$1:C$2632,2,FALSE)</f>
        <v>Rabelais, François, ca. 1490-1553?.</v>
      </c>
      <c r="F26" t="str">
        <f>VLOOKUP(TRIM(SUBSTITUTE(D26,CHAR(160),CHAR(32))),Metadata!B$1:D$2632,3,FALSE)</f>
        <v>Pantagruel</v>
      </c>
      <c r="G26">
        <f>VLOOKUP(TRIM(SUBSTITUTE(D26,CHAR(160),CHAR(32))),Metadata!B$1:E$2632,4,FALSE)</f>
        <v>1532</v>
      </c>
      <c r="H26" t="s">
        <v>456</v>
      </c>
      <c r="J26" t="str">
        <f>VLOOKUP(TRIM(SUBSTITUTE(D26,CHAR(160),CHAR(32))),Metadata!B$1:H$2632,7,FALSE)</f>
        <v>roman</v>
      </c>
      <c r="L26" t="str">
        <f>VLOOKUP(TRIM(SUBSTITUTE(D26,CHAR(160),CHAR(32))),Metadata!B$1:J$2632,9,FALSE)</f>
        <v/>
      </c>
      <c r="M26">
        <f>VLOOKUP(TRIM(SUBSTITUTE(D26,CHAR(160),CHAR(32))),Metadata!B$1:K$2632,10,FALSE)</f>
        <v>3112</v>
      </c>
      <c r="N26" s="1" t="s">
        <v>475</v>
      </c>
      <c r="O26">
        <v>31</v>
      </c>
      <c r="P26">
        <v>34</v>
      </c>
    </row>
    <row r="27" spans="1:16" x14ac:dyDescent="0.25">
      <c r="A27" t="s">
        <v>4354</v>
      </c>
      <c r="B27" t="s">
        <v>46</v>
      </c>
      <c r="C27" t="s">
        <v>47</v>
      </c>
      <c r="D27" t="s">
        <v>7945</v>
      </c>
      <c r="E27" t="str">
        <f>VLOOKUP(TRIM(SUBSTITUTE(D27,CHAR(160),CHAR(32))),Metadata!B$1:C$2632,2,FALSE)</f>
        <v>Montaigne, Michel Eyquem de</v>
      </c>
      <c r="F27" t="str">
        <f>VLOOKUP(TRIM(SUBSTITUTE(D27,CHAR(160),CHAR(32))),Metadata!B$1:D$2632,3,FALSE)</f>
        <v>Les Essais</v>
      </c>
      <c r="G27">
        <f>VLOOKUP(TRIM(SUBSTITUTE(D27,CHAR(160),CHAR(32))),Metadata!B$1:E$2632,4,FALSE)</f>
        <v>1595</v>
      </c>
      <c r="H27" t="s">
        <v>456</v>
      </c>
      <c r="J27" t="str">
        <f>VLOOKUP(TRIM(SUBSTITUTE(D27,CHAR(160),CHAR(32))),Metadata!B$1:H$2632,7,FALSE)</f>
        <v>essai</v>
      </c>
      <c r="L27" t="str">
        <f>VLOOKUP(TRIM(SUBSTITUTE(D27,CHAR(160),CHAR(32))),Metadata!B$1:J$2632,9,FALSE)</f>
        <v/>
      </c>
      <c r="M27">
        <f>VLOOKUP(TRIM(SUBSTITUTE(D27,CHAR(160),CHAR(32))),Metadata!B$1:K$2632,10,FALSE)</f>
        <v>438631</v>
      </c>
      <c r="N27" s="1" t="s">
        <v>476</v>
      </c>
      <c r="O27">
        <v>50</v>
      </c>
      <c r="P27">
        <v>53</v>
      </c>
    </row>
    <row r="28" spans="1:16" x14ac:dyDescent="0.25">
      <c r="A28" t="s">
        <v>4354</v>
      </c>
      <c r="B28" t="s">
        <v>46</v>
      </c>
      <c r="C28" t="s">
        <v>47</v>
      </c>
      <c r="D28" t="s">
        <v>7969</v>
      </c>
      <c r="E28" t="str">
        <f>VLOOKUP(TRIM(SUBSTITUTE(D28,CHAR(160),CHAR(32))),Metadata!B$1:C$2632,2,FALSE)</f>
        <v>Audiguier, Vital d', 1569-1624.</v>
      </c>
      <c r="F28" t="str">
        <f>VLOOKUP(TRIM(SUBSTITUTE(D28,CHAR(160),CHAR(32))),Metadata!B$1:D$2632,3,FALSE)</f>
        <v>Les amours d'Aristandre et de Cléonice</v>
      </c>
      <c r="G28">
        <f>VLOOKUP(TRIM(SUBSTITUTE(D28,CHAR(160),CHAR(32))),Metadata!B$1:E$2632,4,FALSE)</f>
        <v>1624</v>
      </c>
      <c r="H28" t="s">
        <v>445</v>
      </c>
      <c r="J28" t="str">
        <f>VLOOKUP(TRIM(SUBSTITUTE(D28,CHAR(160),CHAR(32))),Metadata!B$1:H$2632,7,FALSE)</f>
        <v>roman</v>
      </c>
      <c r="L28" t="str">
        <f>VLOOKUP(TRIM(SUBSTITUTE(D28,CHAR(160),CHAR(32))),Metadata!B$1:J$2632,9,FALSE)</f>
        <v>prose</v>
      </c>
      <c r="M28">
        <f>VLOOKUP(TRIM(SUBSTITUTE(D28,CHAR(160),CHAR(32))),Metadata!B$1:K$2632,10,FALSE)</f>
        <v>53595</v>
      </c>
      <c r="N28" s="1" t="s">
        <v>477</v>
      </c>
      <c r="O28">
        <v>222</v>
      </c>
      <c r="P28">
        <v>227</v>
      </c>
    </row>
    <row r="29" spans="1:16" x14ac:dyDescent="0.25">
      <c r="A29" t="s">
        <v>4354</v>
      </c>
      <c r="B29" t="s">
        <v>46</v>
      </c>
      <c r="C29" t="s">
        <v>47</v>
      </c>
      <c r="D29" t="s">
        <v>8016</v>
      </c>
      <c r="E29" t="str">
        <f>VLOOKUP(TRIM(SUBSTITUTE(D29,CHAR(160),CHAR(32))),Metadata!B$1:C$2632,2,FALSE)</f>
        <v>Corneille, Pierre, 1606-1684.</v>
      </c>
      <c r="F29" t="str">
        <f>VLOOKUP(TRIM(SUBSTITUTE(D29,CHAR(160),CHAR(32))),Metadata!B$1:D$2632,3,FALSE)</f>
        <v>Don Sanche d'Aragon</v>
      </c>
      <c r="G29">
        <f>VLOOKUP(TRIM(SUBSTITUTE(D29,CHAR(160),CHAR(32))),Metadata!B$1:E$2632,4,FALSE)</f>
        <v>1650</v>
      </c>
      <c r="H29" t="s">
        <v>445</v>
      </c>
      <c r="J29" t="str">
        <f>VLOOKUP(TRIM(SUBSTITUTE(D29,CHAR(160),CHAR(32))),Metadata!B$1:H$2632,7,FALSE)</f>
        <v>theatre</v>
      </c>
      <c r="L29" t="str">
        <f>VLOOKUP(TRIM(SUBSTITUTE(D29,CHAR(160),CHAR(32))),Metadata!B$1:J$2632,9,FALSE)</f>
        <v/>
      </c>
      <c r="M29">
        <f>VLOOKUP(TRIM(SUBSTITUTE(D29,CHAR(160),CHAR(32))),Metadata!B$1:K$2632,10,FALSE)</f>
        <v>17366</v>
      </c>
      <c r="N29" s="1" t="s">
        <v>478</v>
      </c>
      <c r="O29">
        <v>32</v>
      </c>
      <c r="P29">
        <v>35</v>
      </c>
    </row>
    <row r="30" spans="1:16" x14ac:dyDescent="0.25">
      <c r="A30" t="s">
        <v>4354</v>
      </c>
      <c r="B30" t="s">
        <v>46</v>
      </c>
      <c r="C30" t="s">
        <v>47</v>
      </c>
      <c r="D30" t="s">
        <v>8069</v>
      </c>
      <c r="E30" t="str">
        <f>VLOOKUP(TRIM(SUBSTITUTE(D30,CHAR(160),CHAR(32))),Metadata!B$1:C$2632,2,FALSE)</f>
        <v>La Bruyère, Jean de, 1645-1696.</v>
      </c>
      <c r="F30" t="str">
        <f>VLOOKUP(TRIM(SUBSTITUTE(D30,CHAR(160),CHAR(32))),Metadata!B$1:D$2632,3,FALSE)</f>
        <v>Les caractères ou les moeurs de ce siècle</v>
      </c>
      <c r="G30">
        <f>VLOOKUP(TRIM(SUBSTITUTE(D30,CHAR(160),CHAR(32))),Metadata!B$1:E$2632,4,FALSE)</f>
        <v>1694</v>
      </c>
      <c r="H30" t="s">
        <v>445</v>
      </c>
      <c r="J30" t="str">
        <f>VLOOKUP(TRIM(SUBSTITUTE(D30,CHAR(160),CHAR(32))),Metadata!B$1:H$2632,7,FALSE)</f>
        <v>melanges litteraires</v>
      </c>
      <c r="L30" t="str">
        <f>VLOOKUP(TRIM(SUBSTITUTE(D30,CHAR(160),CHAR(32))),Metadata!B$1:J$2632,9,FALSE)</f>
        <v/>
      </c>
      <c r="M30">
        <f>VLOOKUP(TRIM(SUBSTITUTE(D30,CHAR(160),CHAR(32))),Metadata!B$1:K$2632,10,FALSE)</f>
        <v>129983</v>
      </c>
      <c r="N30" s="1" t="s">
        <v>479</v>
      </c>
      <c r="O30">
        <v>72</v>
      </c>
      <c r="P30">
        <v>75</v>
      </c>
    </row>
    <row r="31" spans="1:16" x14ac:dyDescent="0.25">
      <c r="A31" t="s">
        <v>4354</v>
      </c>
      <c r="B31" t="s">
        <v>46</v>
      </c>
      <c r="C31" t="s">
        <v>47</v>
      </c>
      <c r="D31" t="s">
        <v>8136</v>
      </c>
      <c r="E31" t="str">
        <f>VLOOKUP(TRIM(SUBSTITUTE(D31,CHAR(160),CHAR(32))),Metadata!B$1:C$2632,2,FALSE)</f>
        <v>Regnard, Jean François, 1655-1709.</v>
      </c>
      <c r="F31" t="str">
        <f>VLOOKUP(TRIM(SUBSTITUTE(D31,CHAR(160),CHAR(32))),Metadata!B$1:D$2632,3,FALSE)</f>
        <v>Le joueur</v>
      </c>
      <c r="G31">
        <f>VLOOKUP(TRIM(SUBSTITUTE(D31,CHAR(160),CHAR(32))),Metadata!B$1:E$2632,4,FALSE)</f>
        <v>1697</v>
      </c>
      <c r="H31" t="s">
        <v>445</v>
      </c>
      <c r="J31" t="str">
        <f>VLOOKUP(TRIM(SUBSTITUTE(D31,CHAR(160),CHAR(32))),Metadata!B$1:H$2632,7,FALSE)</f>
        <v>theatre</v>
      </c>
      <c r="L31" t="str">
        <f>VLOOKUP(TRIM(SUBSTITUTE(D31,CHAR(160),CHAR(32))),Metadata!B$1:J$2632,9,FALSE)</f>
        <v>vers</v>
      </c>
      <c r="M31">
        <f>VLOOKUP(TRIM(SUBSTITUTE(D31,CHAR(160),CHAR(32))),Metadata!B$1:K$2632,10,FALSE)</f>
        <v>18945</v>
      </c>
      <c r="N31" s="1" t="s">
        <v>480</v>
      </c>
      <c r="O31">
        <v>11</v>
      </c>
      <c r="P31">
        <v>14</v>
      </c>
    </row>
    <row r="32" spans="1:16" x14ac:dyDescent="0.25">
      <c r="A32" t="s">
        <v>4354</v>
      </c>
      <c r="B32" t="s">
        <v>46</v>
      </c>
      <c r="C32" t="s">
        <v>47</v>
      </c>
      <c r="D32" t="s">
        <v>8097</v>
      </c>
      <c r="E32" t="str">
        <f>VLOOKUP(TRIM(SUBSTITUTE(D32,CHAR(160),CHAR(32))),Metadata!B$1:C$2632,2,FALSE)</f>
        <v>Molière, 1622-1673.</v>
      </c>
      <c r="F32" t="str">
        <f>VLOOKUP(TRIM(SUBSTITUTE(D32,CHAR(160),CHAR(32))),Metadata!B$1:D$2632,3,FALSE)</f>
        <v>Le bourgeois gentilhomme: comédie-ballet faite à Chambord pour le divertissement du Roi</v>
      </c>
      <c r="G32">
        <f>VLOOKUP(TRIM(SUBSTITUTE(D32,CHAR(160),CHAR(32))),Metadata!B$1:E$2632,4,FALSE)</f>
        <v>1671</v>
      </c>
      <c r="H32" t="s">
        <v>445</v>
      </c>
      <c r="J32" t="str">
        <f>VLOOKUP(TRIM(SUBSTITUTE(D32,CHAR(160),CHAR(32))),Metadata!B$1:H$2632,7,FALSE)</f>
        <v>theatre</v>
      </c>
      <c r="L32" t="str">
        <f>VLOOKUP(TRIM(SUBSTITUTE(D32,CHAR(160),CHAR(32))),Metadata!B$1:J$2632,9,FALSE)</f>
        <v/>
      </c>
      <c r="M32">
        <f>VLOOKUP(TRIM(SUBSTITUTE(D32,CHAR(160),CHAR(32))),Metadata!B$1:K$2632,10,FALSE)</f>
        <v>20090</v>
      </c>
      <c r="N32" s="1" t="s">
        <v>481</v>
      </c>
      <c r="O32">
        <v>80</v>
      </c>
      <c r="P32">
        <v>83</v>
      </c>
    </row>
    <row r="33" spans="1:16" x14ac:dyDescent="0.25">
      <c r="A33" t="s">
        <v>4354</v>
      </c>
      <c r="B33" t="s">
        <v>46</v>
      </c>
      <c r="C33" t="s">
        <v>47</v>
      </c>
      <c r="D33" t="s">
        <v>7976</v>
      </c>
      <c r="E33" t="str">
        <f>VLOOKUP(TRIM(SUBSTITUTE(D33,CHAR(160),CHAR(32))),Metadata!B$1:C$2632,2,FALSE)</f>
        <v>Aulnoy, Madame d' (Marie-Catherine), 1650 or 51-1705.</v>
      </c>
      <c r="F33" t="str">
        <f>VLOOKUP(TRIM(SUBSTITUTE(D33,CHAR(160),CHAR(32))),Metadata!B$1:D$2632,3,FALSE)</f>
        <v>Princesse Printanière (La)</v>
      </c>
      <c r="G33">
        <f>VLOOKUP(TRIM(SUBSTITUTE(D33,CHAR(160),CHAR(32))),Metadata!B$1:E$2632,4,FALSE)</f>
        <v>1697</v>
      </c>
      <c r="H33" t="s">
        <v>445</v>
      </c>
      <c r="J33" t="str">
        <f>VLOOKUP(TRIM(SUBSTITUTE(D33,CHAR(160),CHAR(32))),Metadata!B$1:H$2632,7,FALSE)</f>
        <v>Narratif, Conte</v>
      </c>
      <c r="L33" t="str">
        <f>VLOOKUP(TRIM(SUBSTITUTE(D33,CHAR(160),CHAR(32))),Metadata!B$1:J$2632,9,FALSE)</f>
        <v/>
      </c>
      <c r="M33">
        <f>VLOOKUP(TRIM(SUBSTITUTE(D33,CHAR(160),CHAR(32))),Metadata!B$1:K$2632,10,FALSE)</f>
        <v>8403</v>
      </c>
      <c r="N33" s="1" t="s">
        <v>482</v>
      </c>
      <c r="O33">
        <v>177</v>
      </c>
      <c r="P33">
        <v>180</v>
      </c>
    </row>
    <row r="34" spans="1:16" x14ac:dyDescent="0.25">
      <c r="A34" t="s">
        <v>4354</v>
      </c>
      <c r="B34" t="s">
        <v>46</v>
      </c>
      <c r="C34" t="s">
        <v>47</v>
      </c>
      <c r="D34" t="s">
        <v>8151</v>
      </c>
      <c r="E34" t="str">
        <f>VLOOKUP(TRIM(SUBSTITUTE(D34,CHAR(160),CHAR(32))),Metadata!B$1:C$2632,2,FALSE)</f>
        <v>Sévigné, Marie de Rabutin-Chantal, marquise de, 1626-1696.</v>
      </c>
      <c r="F34" t="str">
        <f>VLOOKUP(TRIM(SUBSTITUTE(D34,CHAR(160),CHAR(32))),Metadata!B$1:D$2632,3,FALSE)</f>
        <v>Correspondance T. 2, 1675-1680</v>
      </c>
      <c r="G34">
        <f>VLOOKUP(TRIM(SUBSTITUTE(D34,CHAR(160),CHAR(32))),Metadata!B$1:E$2632,4,FALSE)</f>
        <v>1680</v>
      </c>
      <c r="H34" t="s">
        <v>445</v>
      </c>
      <c r="J34" t="str">
        <f>VLOOKUP(TRIM(SUBSTITUTE(D34,CHAR(160),CHAR(32))),Metadata!B$1:H$2632,7,FALSE)</f>
        <v>correspondance</v>
      </c>
      <c r="L34" t="str">
        <f>VLOOKUP(TRIM(SUBSTITUTE(D34,CHAR(160),CHAR(32))),Metadata!B$1:J$2632,9,FALSE)</f>
        <v>prose</v>
      </c>
      <c r="M34">
        <f>VLOOKUP(TRIM(SUBSTITUTE(D34,CHAR(160),CHAR(32))),Metadata!B$1:K$2632,10,FALSE)</f>
        <v>404376</v>
      </c>
      <c r="N34" s="1" t="s">
        <v>483</v>
      </c>
      <c r="O34">
        <v>80</v>
      </c>
      <c r="P34">
        <v>83</v>
      </c>
    </row>
    <row r="35" spans="1:16" x14ac:dyDescent="0.25">
      <c r="A35" t="s">
        <v>4354</v>
      </c>
      <c r="B35" t="s">
        <v>46</v>
      </c>
      <c r="C35" t="s">
        <v>47</v>
      </c>
      <c r="D35" t="s">
        <v>7977</v>
      </c>
      <c r="E35" t="str">
        <f>VLOOKUP(TRIM(SUBSTITUTE(D35,CHAR(160),CHAR(32))),Metadata!B$1:C$2632,2,FALSE)</f>
        <v>Aulnoy, Madame d' (Marie-Catherine), 1650 or 51-1705.</v>
      </c>
      <c r="F35" t="str">
        <f>VLOOKUP(TRIM(SUBSTITUTE(D35,CHAR(160),CHAR(32))),Metadata!B$1:D$2632,3,FALSE)</f>
        <v>Relation du Voyage d'Espagne</v>
      </c>
      <c r="G35">
        <f>VLOOKUP(TRIM(SUBSTITUTE(D35,CHAR(160),CHAR(32))),Metadata!B$1:E$2632,4,FALSE)</f>
        <v>1691</v>
      </c>
      <c r="H35" t="s">
        <v>445</v>
      </c>
      <c r="J35" t="str">
        <f>VLOOKUP(TRIM(SUBSTITUTE(D35,CHAR(160),CHAR(32))),Metadata!B$1:H$2632,7,FALSE)</f>
        <v>recit de voyage</v>
      </c>
      <c r="L35" t="str">
        <f>VLOOKUP(TRIM(SUBSTITUTE(D35,CHAR(160),CHAR(32))),Metadata!B$1:J$2632,9,FALSE)</f>
        <v>prose</v>
      </c>
      <c r="M35">
        <f>VLOOKUP(TRIM(SUBSTITUTE(D35,CHAR(160),CHAR(32))),Metadata!B$1:K$2632,10,FALSE)</f>
        <v>141618</v>
      </c>
      <c r="N35" s="1" t="s">
        <v>484</v>
      </c>
      <c r="O35">
        <v>196</v>
      </c>
      <c r="P35">
        <v>200</v>
      </c>
    </row>
    <row r="36" spans="1:16" x14ac:dyDescent="0.25">
      <c r="A36" t="s">
        <v>4354</v>
      </c>
      <c r="B36" t="s">
        <v>46</v>
      </c>
      <c r="C36" t="s">
        <v>47</v>
      </c>
      <c r="D36" t="s">
        <v>8007</v>
      </c>
      <c r="E36" t="str">
        <f>VLOOKUP(TRIM(SUBSTITUTE(D36,CHAR(160),CHAR(32))),Metadata!B$1:C$2632,2,FALSE)</f>
        <v>Charron, Pierre, 1541-1603.</v>
      </c>
      <c r="F36" t="str">
        <f>VLOOKUP(TRIM(SUBSTITUTE(D36,CHAR(160),CHAR(32))),Metadata!B$1:D$2632,3,FALSE)</f>
        <v>De la Sagesse, Trois Livres</v>
      </c>
      <c r="G36">
        <f>VLOOKUP(TRIM(SUBSTITUTE(D36,CHAR(160),CHAR(32))),Metadata!B$1:E$2632,4,FALSE)</f>
        <v>1601</v>
      </c>
      <c r="H36" t="s">
        <v>445</v>
      </c>
      <c r="J36" t="str">
        <f>VLOOKUP(TRIM(SUBSTITUTE(D36,CHAR(160),CHAR(32))),Metadata!B$1:H$2632,7,FALSE)</f>
        <v>traite ou essai</v>
      </c>
      <c r="L36" t="str">
        <f>VLOOKUP(TRIM(SUBSTITUTE(D36,CHAR(160),CHAR(32))),Metadata!B$1:J$2632,9,FALSE)</f>
        <v>prose</v>
      </c>
      <c r="M36">
        <f>VLOOKUP(TRIM(SUBSTITUTE(D36,CHAR(160),CHAR(32))),Metadata!B$1:K$2632,10,FALSE)</f>
        <v>178481</v>
      </c>
      <c r="N36" s="1" t="s">
        <v>485</v>
      </c>
      <c r="O36">
        <v>85</v>
      </c>
      <c r="P36">
        <v>88</v>
      </c>
    </row>
    <row r="37" spans="1:16" x14ac:dyDescent="0.25">
      <c r="A37" t="s">
        <v>4354</v>
      </c>
      <c r="B37" t="s">
        <v>46</v>
      </c>
      <c r="C37" t="s">
        <v>47</v>
      </c>
      <c r="D37" t="s">
        <v>7959</v>
      </c>
      <c r="E37" t="str">
        <f>VLOOKUP(TRIM(SUBSTITUTE(D37,CHAR(160),CHAR(32))),Metadata!B$1:C$2632,2,FALSE)</f>
        <v>Arnauld d'Andilly, Monsieur (Robert), 1588-1674.</v>
      </c>
      <c r="F37" t="str">
        <f>VLOOKUP(TRIM(SUBSTITUTE(D37,CHAR(160),CHAR(32))),Metadata!B$1:D$2632,3,FALSE)</f>
        <v>Le Chemin de la Perfection</v>
      </c>
      <c r="G37">
        <f>VLOOKUP(TRIM(SUBSTITUTE(D37,CHAR(160),CHAR(32))),Metadata!B$1:E$2632,4,FALSE)</f>
        <v>1659</v>
      </c>
      <c r="H37" t="s">
        <v>445</v>
      </c>
      <c r="J37" t="str">
        <f>VLOOKUP(TRIM(SUBSTITUTE(D37,CHAR(160),CHAR(32))),Metadata!B$1:H$2632,7,FALSE)</f>
        <v>traite ou essai</v>
      </c>
      <c r="L37" t="str">
        <f>VLOOKUP(TRIM(SUBSTITUTE(D37,CHAR(160),CHAR(32))),Metadata!B$1:J$2632,9,FALSE)</f>
        <v>prose</v>
      </c>
      <c r="M37">
        <f>VLOOKUP(TRIM(SUBSTITUTE(D37,CHAR(160),CHAR(32))),Metadata!B$1:K$2632,10,FALSE)</f>
        <v>81275</v>
      </c>
      <c r="N37" s="1" t="s">
        <v>486</v>
      </c>
      <c r="O37">
        <v>102</v>
      </c>
      <c r="P37">
        <v>105</v>
      </c>
    </row>
    <row r="38" spans="1:16" x14ac:dyDescent="0.25">
      <c r="A38" t="s">
        <v>4354</v>
      </c>
      <c r="B38" t="s">
        <v>46</v>
      </c>
      <c r="C38" t="s">
        <v>47</v>
      </c>
      <c r="D38" t="s">
        <v>8109</v>
      </c>
      <c r="E38" t="str">
        <f>VLOOKUP(TRIM(SUBSTITUTE(D38,CHAR(160),CHAR(32))),Metadata!B$1:C$2632,2,FALSE)</f>
        <v>Montchrestien, Antoine de, ca. 1575-1621.</v>
      </c>
      <c r="F38" t="str">
        <f>VLOOKUP(TRIM(SUBSTITUTE(D38,CHAR(160),CHAR(32))),Metadata!B$1:D$2632,3,FALSE)</f>
        <v>Traicté de l'Oeconomie politique: dedié en 1615 au roy et à la reyne mere du roy</v>
      </c>
      <c r="G38">
        <f>VLOOKUP(TRIM(SUBSTITUTE(D38,CHAR(160),CHAR(32))),Metadata!B$1:E$2632,4,FALSE)</f>
        <v>1615</v>
      </c>
      <c r="H38" t="s">
        <v>445</v>
      </c>
      <c r="J38" t="str">
        <f>VLOOKUP(TRIM(SUBSTITUTE(D38,CHAR(160),CHAR(32))),Metadata!B$1:H$2632,7,FALSE)</f>
        <v>traite ou essai</v>
      </c>
      <c r="L38" t="str">
        <f>VLOOKUP(TRIM(SUBSTITUTE(D38,CHAR(160),CHAR(32))),Metadata!B$1:J$2632,9,FALSE)</f>
        <v>prose</v>
      </c>
      <c r="M38">
        <f>VLOOKUP(TRIM(SUBSTITUTE(D38,CHAR(160),CHAR(32))),Metadata!B$1:K$2632,10,FALSE)</f>
        <v>92941</v>
      </c>
      <c r="N38" s="1" t="s">
        <v>487</v>
      </c>
      <c r="O38">
        <v>158</v>
      </c>
      <c r="P38">
        <v>163</v>
      </c>
    </row>
    <row r="39" spans="1:16" x14ac:dyDescent="0.25">
      <c r="A39" t="s">
        <v>4354</v>
      </c>
      <c r="B39" t="s">
        <v>46</v>
      </c>
      <c r="C39" t="s">
        <v>47</v>
      </c>
      <c r="D39" t="s">
        <v>8118</v>
      </c>
      <c r="E39" t="str">
        <f>VLOOKUP(TRIM(SUBSTITUTE(D39,CHAR(160),CHAR(32))),Metadata!B$1:C$2632,2,FALSE)</f>
        <v>Patin, Guy, 1601-1672.</v>
      </c>
      <c r="F39" t="str">
        <f>VLOOKUP(TRIM(SUBSTITUTE(D39,CHAR(160),CHAR(32))),Metadata!B$1:D$2632,3,FALSE)</f>
        <v>Lettres de Gui Patin, 1630-1672, collationnée sur les manuscrits autographes, publiée avec l'addition des lettres inédites, la restauration des textes retranchés ou altérés, et des notes biographiques, bibliographiques et historiques.</v>
      </c>
      <c r="G39">
        <f>VLOOKUP(TRIM(SUBSTITUTE(D39,CHAR(160),CHAR(32))),Metadata!B$1:E$2632,4,FALSE)</f>
        <v>1649</v>
      </c>
      <c r="H39" t="s">
        <v>445</v>
      </c>
      <c r="J39" t="str">
        <f>VLOOKUP(TRIM(SUBSTITUTE(D39,CHAR(160),CHAR(32))),Metadata!B$1:H$2632,7,FALSE)</f>
        <v>correspondance</v>
      </c>
      <c r="L39" t="str">
        <f>VLOOKUP(TRIM(SUBSTITUTE(D39,CHAR(160),CHAR(32))),Metadata!B$1:J$2632,9,FALSE)</f>
        <v>prose</v>
      </c>
      <c r="M39">
        <f>VLOOKUP(TRIM(SUBSTITUTE(D39,CHAR(160),CHAR(32))),Metadata!B$1:K$2632,10,FALSE)</f>
        <v>129334</v>
      </c>
      <c r="N39" s="1" t="s">
        <v>488</v>
      </c>
      <c r="O39">
        <v>126</v>
      </c>
      <c r="P39">
        <v>129</v>
      </c>
    </row>
    <row r="40" spans="1:16" x14ac:dyDescent="0.25">
      <c r="A40" t="s">
        <v>4354</v>
      </c>
      <c r="B40" t="s">
        <v>46</v>
      </c>
      <c r="C40" t="s">
        <v>47</v>
      </c>
      <c r="D40" t="s">
        <v>8045</v>
      </c>
      <c r="E40" t="str">
        <f>VLOOKUP(TRIM(SUBSTITUTE(D40,CHAR(160),CHAR(32))),Metadata!B$1:C$2632,2,FALSE)</f>
        <v>Du Lorens, Jacques, 1580-1655.</v>
      </c>
      <c r="F40" t="str">
        <f>VLOOKUP(TRIM(SUBSTITUTE(D40,CHAR(160),CHAR(32))),Metadata!B$1:D$2632,3,FALSE)</f>
        <v>Premières satires de Dulorens</v>
      </c>
      <c r="G40">
        <f>VLOOKUP(TRIM(SUBSTITUTE(D40,CHAR(160),CHAR(32))),Metadata!B$1:E$2632,4,FALSE)</f>
        <v>1624</v>
      </c>
      <c r="H40" t="s">
        <v>445</v>
      </c>
      <c r="J40" t="str">
        <f>VLOOKUP(TRIM(SUBSTITUTE(D40,CHAR(160),CHAR(32))),Metadata!B$1:H$2632,7,FALSE)</f>
        <v>poesie</v>
      </c>
      <c r="L40" t="str">
        <f>VLOOKUP(TRIM(SUBSTITUTE(D40,CHAR(160),CHAR(32))),Metadata!B$1:J$2632,9,FALSE)</f>
        <v>vers</v>
      </c>
      <c r="M40">
        <f>VLOOKUP(TRIM(SUBSTITUTE(D40,CHAR(160),CHAR(32))),Metadata!B$1:K$2632,10,FALSE)</f>
        <v>41990</v>
      </c>
      <c r="N40" t="s">
        <v>489</v>
      </c>
      <c r="O40">
        <v>268</v>
      </c>
      <c r="P40">
        <v>272</v>
      </c>
    </row>
    <row r="41" spans="1:16" x14ac:dyDescent="0.25">
      <c r="A41" t="s">
        <v>4354</v>
      </c>
      <c r="B41" t="s">
        <v>46</v>
      </c>
      <c r="C41" t="s">
        <v>47</v>
      </c>
      <c r="D41" t="s">
        <v>7910</v>
      </c>
      <c r="E41" t="str">
        <f>VLOOKUP(TRIM(SUBSTITUTE(D41,CHAR(160),CHAR(32))),Metadata!B$1:C$2632,2,FALSE)</f>
        <v>Urfé, Honoré d', 1567-1625.</v>
      </c>
      <c r="F41" t="str">
        <f>VLOOKUP(TRIM(SUBSTITUTE(D41,CHAR(160),CHAR(32))),Metadata!B$1:D$2632,3,FALSE)</f>
        <v>L'Astrée. T. 4</v>
      </c>
      <c r="G41">
        <f>VLOOKUP(TRIM(SUBSTITUTE(D41,CHAR(160),CHAR(32))),Metadata!B$1:E$2632,4,FALSE)</f>
        <v>1624</v>
      </c>
      <c r="H41" t="s">
        <v>445</v>
      </c>
      <c r="J41" t="str">
        <f>VLOOKUP(TRIM(SUBSTITUTE(D41,CHAR(160),CHAR(32))),Metadata!B$1:H$2632,7,FALSE)</f>
        <v>roman</v>
      </c>
      <c r="L41" t="str">
        <f>VLOOKUP(TRIM(SUBSTITUTE(D41,CHAR(160),CHAR(32))),Metadata!B$1:J$2632,9,FALSE)</f>
        <v>prose</v>
      </c>
      <c r="M41">
        <f>VLOOKUP(TRIM(SUBSTITUTE(D41,CHAR(160),CHAR(32))),Metadata!B$1:K$2632,10,FALSE)</f>
        <v>360162</v>
      </c>
      <c r="N41" s="1" t="s">
        <v>490</v>
      </c>
      <c r="O41">
        <v>154</v>
      </c>
      <c r="P41">
        <v>157</v>
      </c>
    </row>
    <row r="42" spans="1:16" x14ac:dyDescent="0.25">
      <c r="A42" t="s">
        <v>4354</v>
      </c>
      <c r="B42" t="s">
        <v>46</v>
      </c>
      <c r="C42" t="s">
        <v>47</v>
      </c>
      <c r="D42" t="s">
        <v>8000</v>
      </c>
      <c r="E42" t="str">
        <f>VLOOKUP(TRIM(SUBSTITUTE(D42,CHAR(160),CHAR(32))),Metadata!B$1:C$2632,2,FALSE)</f>
        <v>Brébeuf, Georges de, 1617?-1661.</v>
      </c>
      <c r="F42" t="str">
        <f>VLOOKUP(TRIM(SUBSTITUTE(D42,CHAR(160),CHAR(32))),Metadata!B$1:D$2632,3,FALSE)</f>
        <v>La Pharsale de Lucain</v>
      </c>
      <c r="G42">
        <f>VLOOKUP(TRIM(SUBSTITUTE(D42,CHAR(160),CHAR(32))),Metadata!B$1:E$2632,4,FALSE)</f>
        <v>1654</v>
      </c>
      <c r="H42" t="s">
        <v>445</v>
      </c>
      <c r="J42" t="str">
        <f>VLOOKUP(TRIM(SUBSTITUTE(D42,CHAR(160),CHAR(32))),Metadata!B$1:H$2632,7,FALSE)</f>
        <v>poesie</v>
      </c>
      <c r="L42" t="str">
        <f>VLOOKUP(TRIM(SUBSTITUTE(D42,CHAR(160),CHAR(32))),Metadata!B$1:J$2632,9,FALSE)</f>
        <v>vers</v>
      </c>
      <c r="M42">
        <f>VLOOKUP(TRIM(SUBSTITUTE(D42,CHAR(160),CHAR(32))),Metadata!B$1:K$2632,10,FALSE)</f>
        <v>107151</v>
      </c>
      <c r="N42" t="s">
        <v>491</v>
      </c>
      <c r="O42">
        <v>157</v>
      </c>
      <c r="P42">
        <v>160</v>
      </c>
    </row>
    <row r="43" spans="1:16" x14ac:dyDescent="0.25">
      <c r="A43" t="s">
        <v>4354</v>
      </c>
      <c r="B43" t="s">
        <v>46</v>
      </c>
      <c r="C43" t="s">
        <v>47</v>
      </c>
      <c r="D43" t="s">
        <v>8044</v>
      </c>
      <c r="E43" t="str">
        <f>VLOOKUP(TRIM(SUBSTITUTE(D43,CHAR(160),CHAR(32))),Metadata!B$1:C$2632,2,FALSE)</f>
        <v>Du Fresny, Charles, 1648-1724.</v>
      </c>
      <c r="F43" t="str">
        <f>VLOOKUP(TRIM(SUBSTITUTE(D43,CHAR(160),CHAR(32))),Metadata!B$1:D$2632,3,FALSE)</f>
        <v>Amusemens sérieux et comiques</v>
      </c>
      <c r="G43">
        <f>VLOOKUP(TRIM(SUBSTITUTE(D43,CHAR(160),CHAR(32))),Metadata!B$1:E$2632,4,FALSE)</f>
        <v>1699</v>
      </c>
      <c r="H43" t="s">
        <v>445</v>
      </c>
      <c r="J43" t="str">
        <f>VLOOKUP(TRIM(SUBSTITUTE(D43,CHAR(160),CHAR(32))),Metadata!B$1:H$2632,7,FALSE)</f>
        <v>roman</v>
      </c>
      <c r="L43" t="str">
        <f>VLOOKUP(TRIM(SUBSTITUTE(D43,CHAR(160),CHAR(32))),Metadata!B$1:J$2632,9,FALSE)</f>
        <v>prose</v>
      </c>
      <c r="M43">
        <f>VLOOKUP(TRIM(SUBSTITUTE(D43,CHAR(160),CHAR(32))),Metadata!B$1:K$2632,10,FALSE)</f>
        <v>20849</v>
      </c>
      <c r="N43" s="1" t="s">
        <v>492</v>
      </c>
      <c r="O43">
        <v>43</v>
      </c>
      <c r="P43">
        <v>46</v>
      </c>
    </row>
    <row r="44" spans="1:16" x14ac:dyDescent="0.25">
      <c r="A44" t="s">
        <v>4354</v>
      </c>
      <c r="B44" t="s">
        <v>46</v>
      </c>
      <c r="C44" t="s">
        <v>47</v>
      </c>
      <c r="D44" t="s">
        <v>8118</v>
      </c>
      <c r="E44" t="str">
        <f>VLOOKUP(TRIM(SUBSTITUTE(D44,CHAR(160),CHAR(32))),Metadata!B$1:C$2632,2,FALSE)</f>
        <v>Patin, Guy, 1601-1672.</v>
      </c>
      <c r="F44" t="str">
        <f>VLOOKUP(TRIM(SUBSTITUTE(D44,CHAR(160),CHAR(32))),Metadata!B$1:D$2632,3,FALSE)</f>
        <v>Lettres de Gui Patin, 1630-1672, collationnée sur les manuscrits autographes, publiée avec l'addition des lettres inédites, la restauration des textes retranchés ou altérés, et des notes biographiques, bibliographiques et historiques.</v>
      </c>
      <c r="G44">
        <f>VLOOKUP(TRIM(SUBSTITUTE(D44,CHAR(160),CHAR(32))),Metadata!B$1:E$2632,4,FALSE)</f>
        <v>1649</v>
      </c>
      <c r="H44" t="s">
        <v>445</v>
      </c>
      <c r="J44" t="str">
        <f>VLOOKUP(TRIM(SUBSTITUTE(D44,CHAR(160),CHAR(32))),Metadata!B$1:H$2632,7,FALSE)</f>
        <v>correspondance</v>
      </c>
      <c r="L44" t="str">
        <f>VLOOKUP(TRIM(SUBSTITUTE(D44,CHAR(160),CHAR(32))),Metadata!B$1:J$2632,9,FALSE)</f>
        <v>prose</v>
      </c>
      <c r="M44">
        <f>VLOOKUP(TRIM(SUBSTITUTE(D44,CHAR(160),CHAR(32))),Metadata!B$1:K$2632,10,FALSE)</f>
        <v>129334</v>
      </c>
      <c r="N44" s="1" t="s">
        <v>493</v>
      </c>
      <c r="O44">
        <v>132</v>
      </c>
      <c r="P44">
        <v>135</v>
      </c>
    </row>
    <row r="45" spans="1:16" x14ac:dyDescent="0.25">
      <c r="A45" t="s">
        <v>4354</v>
      </c>
      <c r="B45" t="s">
        <v>46</v>
      </c>
      <c r="C45" t="s">
        <v>47</v>
      </c>
      <c r="D45" t="s">
        <v>7975</v>
      </c>
      <c r="E45" t="str">
        <f>VLOOKUP(TRIM(SUBSTITUTE(D45,CHAR(160),CHAR(32))),Metadata!B$1:C$2632,2,FALSE)</f>
        <v>Aulnoy, Madame d' (Marie-Catherine), 1650 or 51-1705.</v>
      </c>
      <c r="F45" t="str">
        <f>VLOOKUP(TRIM(SUBSTITUTE(D45,CHAR(160),CHAR(32))),Metadata!B$1:D$2632,3,FALSE)</f>
        <v>Pigeon et la Colombe (Le)</v>
      </c>
      <c r="G45">
        <f>VLOOKUP(TRIM(SUBSTITUTE(D45,CHAR(160),CHAR(32))),Metadata!B$1:E$2632,4,FALSE)</f>
        <v>1698</v>
      </c>
      <c r="H45" t="s">
        <v>445</v>
      </c>
      <c r="J45" t="str">
        <f>VLOOKUP(TRIM(SUBSTITUTE(D45,CHAR(160),CHAR(32))),Metadata!B$1:H$2632,7,FALSE)</f>
        <v>Narratif, Conte</v>
      </c>
      <c r="L45" t="str">
        <f>VLOOKUP(TRIM(SUBSTITUTE(D45,CHAR(160),CHAR(32))),Metadata!B$1:J$2632,9,FALSE)</f>
        <v/>
      </c>
      <c r="M45">
        <f>VLOOKUP(TRIM(SUBSTITUTE(D45,CHAR(160),CHAR(32))),Metadata!B$1:K$2632,10,FALSE)</f>
        <v>18313</v>
      </c>
      <c r="N45" s="1" t="s">
        <v>494</v>
      </c>
      <c r="O45">
        <v>151</v>
      </c>
      <c r="P45">
        <v>154</v>
      </c>
    </row>
    <row r="46" spans="1:16" x14ac:dyDescent="0.25">
      <c r="A46" t="s">
        <v>4354</v>
      </c>
      <c r="B46" t="s">
        <v>46</v>
      </c>
      <c r="C46" t="s">
        <v>47</v>
      </c>
      <c r="D46" t="s">
        <v>7994</v>
      </c>
      <c r="E46" t="str">
        <f>VLOOKUP(TRIM(SUBSTITUTE(D46,CHAR(160),CHAR(32))),Metadata!B$1:C$2632,2,FALSE)</f>
        <v>Boisguilbert, P. Le Pesant de (Pierre Le Pesant), 1646-1714.</v>
      </c>
      <c r="F46" t="str">
        <f>VLOOKUP(TRIM(SUBSTITUTE(D46,CHAR(160),CHAR(32))),Metadata!B$1:D$2632,3,FALSE)</f>
        <v>Le détail de la France, sous le regne present</v>
      </c>
      <c r="G46">
        <f>VLOOKUP(TRIM(SUBSTITUTE(D46,CHAR(160),CHAR(32))),Metadata!B$1:E$2632,4,FALSE)</f>
        <v>1695</v>
      </c>
      <c r="H46" t="s">
        <v>445</v>
      </c>
      <c r="J46" t="str">
        <f>VLOOKUP(TRIM(SUBSTITUTE(D46,CHAR(160),CHAR(32))),Metadata!B$1:H$2632,7,FALSE)</f>
        <v>traite ou essai</v>
      </c>
      <c r="L46" t="str">
        <f>VLOOKUP(TRIM(SUBSTITUTE(D46,CHAR(160),CHAR(32))),Metadata!B$1:J$2632,9,FALSE)</f>
        <v>prose</v>
      </c>
      <c r="M46">
        <f>VLOOKUP(TRIM(SUBSTITUTE(D46,CHAR(160),CHAR(32))),Metadata!B$1:K$2632,10,FALSE)</f>
        <v>114653</v>
      </c>
      <c r="N46" s="1" t="s">
        <v>495</v>
      </c>
      <c r="O46">
        <v>223</v>
      </c>
      <c r="P46">
        <v>228</v>
      </c>
    </row>
    <row r="47" spans="1:16" x14ac:dyDescent="0.25">
      <c r="A47" t="s">
        <v>4354</v>
      </c>
      <c r="B47" t="s">
        <v>46</v>
      </c>
      <c r="C47" t="s">
        <v>47</v>
      </c>
      <c r="D47" t="s">
        <v>8339</v>
      </c>
      <c r="E47" t="str">
        <f>VLOOKUP(TRIM(SUBSTITUTE(D47,CHAR(160),CHAR(32))),Metadata!B$1:C$2632,2,FALSE)</f>
        <v>Mirabeau, Victor de Riquetti, marquis de, 1715-1789.</v>
      </c>
      <c r="F47" t="str">
        <f>VLOOKUP(TRIM(SUBSTITUTE(D47,CHAR(160),CHAR(32))),Metadata!B$1:D$2632,3,FALSE)</f>
        <v>L'ami des hommes, ou, Traité de la population</v>
      </c>
      <c r="G47">
        <f>VLOOKUP(TRIM(SUBSTITUTE(D47,CHAR(160),CHAR(32))),Metadata!B$1:E$2632,4,FALSE)</f>
        <v>1755</v>
      </c>
      <c r="H47" t="s">
        <v>448</v>
      </c>
      <c r="J47" t="str">
        <f>VLOOKUP(TRIM(SUBSTITUTE(D47,CHAR(160),CHAR(32))),Metadata!B$1:H$2632,7,FALSE)</f>
        <v>traite ou essai</v>
      </c>
      <c r="L47" t="str">
        <f>VLOOKUP(TRIM(SUBSTITUTE(D47,CHAR(160),CHAR(32))),Metadata!B$1:J$2632,9,FALSE)</f>
        <v>prose</v>
      </c>
      <c r="M47">
        <f>VLOOKUP(TRIM(SUBSTITUTE(D47,CHAR(160),CHAR(32))),Metadata!B$1:K$2632,10,FALSE)</f>
        <v>239430</v>
      </c>
      <c r="N47" s="1" t="s">
        <v>496</v>
      </c>
      <c r="O47">
        <v>45</v>
      </c>
      <c r="P47">
        <v>50</v>
      </c>
    </row>
    <row r="48" spans="1:16" x14ac:dyDescent="0.25">
      <c r="A48" t="s">
        <v>4354</v>
      </c>
      <c r="B48" t="s">
        <v>46</v>
      </c>
      <c r="C48" t="s">
        <v>47</v>
      </c>
      <c r="D48" t="s">
        <v>8338</v>
      </c>
      <c r="E48" t="str">
        <f>VLOOKUP(TRIM(SUBSTITUTE(D48,CHAR(160),CHAR(32))),Metadata!B$1:C$2632,2,FALSE)</f>
        <v>Mirabeau, Honoré-Gabriel de Riquetti, comte de, 1749-1791.</v>
      </c>
      <c r="F48" t="str">
        <f>VLOOKUP(TRIM(SUBSTITUTE(D48,CHAR(160),CHAR(32))),Metadata!B$1:D$2632,3,FALSE)</f>
        <v>Lettres originales de Mirabeau: écrites du donjon de Vicennes, pendant les années 1777, 78, 79 et 80: contenant tous les détails sur sa vie privée, ses malheurs, et ses amours avec Sophie Ruffei, marquise de Monnier.</v>
      </c>
      <c r="G48">
        <f>VLOOKUP(TRIM(SUBSTITUTE(D48,CHAR(160),CHAR(32))),Metadata!B$1:E$2632,4,FALSE)</f>
        <v>1780</v>
      </c>
      <c r="H48" t="s">
        <v>448</v>
      </c>
      <c r="J48" t="str">
        <f>VLOOKUP(TRIM(SUBSTITUTE(D48,CHAR(160),CHAR(32))),Metadata!B$1:H$2632,7,FALSE)</f>
        <v>correspondance</v>
      </c>
      <c r="L48" t="str">
        <f>VLOOKUP(TRIM(SUBSTITUTE(D48,CHAR(160),CHAR(32))),Metadata!B$1:J$2632,9,FALSE)</f>
        <v>prose</v>
      </c>
      <c r="M48">
        <f>VLOOKUP(TRIM(SUBSTITUTE(D48,CHAR(160),CHAR(32))),Metadata!B$1:K$2632,10,FALSE)</f>
        <v>301975</v>
      </c>
      <c r="N48" s="1" t="s">
        <v>497</v>
      </c>
      <c r="O48">
        <v>286</v>
      </c>
      <c r="P48">
        <v>289</v>
      </c>
    </row>
    <row r="49" spans="1:16" x14ac:dyDescent="0.25">
      <c r="A49" t="s">
        <v>4354</v>
      </c>
      <c r="B49" t="s">
        <v>46</v>
      </c>
      <c r="C49" t="s">
        <v>47</v>
      </c>
      <c r="D49" t="s">
        <v>8339</v>
      </c>
      <c r="E49" t="str">
        <f>VLOOKUP(TRIM(SUBSTITUTE(D49,CHAR(160),CHAR(32))),Metadata!B$1:C$2632,2,FALSE)</f>
        <v>Mirabeau, Victor de Riquetti, marquis de, 1715-1789.</v>
      </c>
      <c r="F49" t="str">
        <f>VLOOKUP(TRIM(SUBSTITUTE(D49,CHAR(160),CHAR(32))),Metadata!B$1:D$2632,3,FALSE)</f>
        <v>L'ami des hommes, ou, Traité de la population</v>
      </c>
      <c r="G49">
        <f>VLOOKUP(TRIM(SUBSTITUTE(D49,CHAR(160),CHAR(32))),Metadata!B$1:E$2632,4,FALSE)</f>
        <v>1755</v>
      </c>
      <c r="H49" t="s">
        <v>448</v>
      </c>
      <c r="J49" t="str">
        <f>VLOOKUP(TRIM(SUBSTITUTE(D49,CHAR(160),CHAR(32))),Metadata!B$1:H$2632,7,FALSE)</f>
        <v>traite ou essai</v>
      </c>
      <c r="L49" t="str">
        <f>VLOOKUP(TRIM(SUBSTITUTE(D49,CHAR(160),CHAR(32))),Metadata!B$1:J$2632,9,FALSE)</f>
        <v>prose</v>
      </c>
      <c r="M49">
        <f>VLOOKUP(TRIM(SUBSTITUTE(D49,CHAR(160),CHAR(32))),Metadata!B$1:K$2632,10,FALSE)</f>
        <v>239430</v>
      </c>
      <c r="N49" s="1" t="s">
        <v>498</v>
      </c>
      <c r="O49">
        <v>167</v>
      </c>
      <c r="P49">
        <v>170</v>
      </c>
    </row>
    <row r="50" spans="1:16" x14ac:dyDescent="0.25">
      <c r="A50" t="s">
        <v>4354</v>
      </c>
      <c r="B50" t="s">
        <v>46</v>
      </c>
      <c r="C50" t="s">
        <v>47</v>
      </c>
      <c r="D50" t="s">
        <v>6686</v>
      </c>
      <c r="E50" t="str">
        <f>VLOOKUP(TRIM(SUBSTITUTE(D50,CHAR(160),CHAR(32))),Metadata!B$1:C$2632,2,FALSE)</f>
        <v>Bertin, Antoine, chevalier de, 1752-1790.</v>
      </c>
      <c r="F50" t="str">
        <f>VLOOKUP(TRIM(SUBSTITUTE(D50,CHAR(160),CHAR(32))),Metadata!B$1:D$2632,3,FALSE)</f>
        <v>Les amours</v>
      </c>
      <c r="G50">
        <f>VLOOKUP(TRIM(SUBSTITUTE(D50,CHAR(160),CHAR(32))),Metadata!B$1:E$2632,4,FALSE)</f>
        <v>1785</v>
      </c>
      <c r="H50" t="s">
        <v>448</v>
      </c>
      <c r="J50" t="str">
        <f>VLOOKUP(TRIM(SUBSTITUTE(D50,CHAR(160),CHAR(32))),Metadata!B$1:H$2632,7,FALSE)</f>
        <v>poesie</v>
      </c>
      <c r="L50" t="str">
        <f>VLOOKUP(TRIM(SUBSTITUTE(D50,CHAR(160),CHAR(32))),Metadata!B$1:J$2632,9,FALSE)</f>
        <v>vers</v>
      </c>
      <c r="M50">
        <f>VLOOKUP(TRIM(SUBSTITUTE(D50,CHAR(160),CHAR(32))),Metadata!B$1:K$2632,10,FALSE)</f>
        <v>19836</v>
      </c>
      <c r="N50" t="s">
        <v>499</v>
      </c>
      <c r="O50">
        <v>28</v>
      </c>
      <c r="P50">
        <v>32</v>
      </c>
    </row>
    <row r="51" spans="1:16" x14ac:dyDescent="0.25">
      <c r="A51" t="s">
        <v>4354</v>
      </c>
      <c r="B51" t="s">
        <v>46</v>
      </c>
      <c r="C51" t="s">
        <v>47</v>
      </c>
      <c r="D51" t="s">
        <v>8364</v>
      </c>
      <c r="E51" t="str">
        <f>VLOOKUP(TRIM(SUBSTITUTE(D51,CHAR(160),CHAR(32))),Metadata!B$1:C$2632,2,FALSE)</f>
        <v>Raynal, abbé (Guillaume-Thomas-François), 1713-1796.</v>
      </c>
      <c r="F51" t="str">
        <f>VLOOKUP(TRIM(SUBSTITUTE(D51,CHAR(160),CHAR(32))),Metadata!B$1:D$2632,3,FALSE)</f>
        <v>Histoire philosophique et politique des établissements et du commerce des Européens dans les deux Indes. T. 6</v>
      </c>
      <c r="G51">
        <f>VLOOKUP(TRIM(SUBSTITUTE(D51,CHAR(160),CHAR(32))),Metadata!B$1:E$2632,4,FALSE)</f>
        <v>1770</v>
      </c>
      <c r="H51" t="s">
        <v>448</v>
      </c>
      <c r="J51" t="str">
        <f>VLOOKUP(TRIM(SUBSTITUTE(D51,CHAR(160),CHAR(32))),Metadata!B$1:H$2632,7,FALSE)</f>
        <v>traite ou essai</v>
      </c>
      <c r="L51" t="str">
        <f>VLOOKUP(TRIM(SUBSTITUTE(D51,CHAR(160),CHAR(32))),Metadata!B$1:J$2632,9,FALSE)</f>
        <v>prose</v>
      </c>
      <c r="M51">
        <f>VLOOKUP(TRIM(SUBSTITUTE(D51,CHAR(160),CHAR(32))),Metadata!B$1:K$2632,10,FALSE)</f>
        <v>123544</v>
      </c>
      <c r="N51" s="1" t="s">
        <v>500</v>
      </c>
      <c r="O51">
        <v>227</v>
      </c>
      <c r="P51">
        <v>230</v>
      </c>
    </row>
    <row r="52" spans="1:16" x14ac:dyDescent="0.25">
      <c r="A52" t="s">
        <v>4354</v>
      </c>
      <c r="B52" t="s">
        <v>46</v>
      </c>
      <c r="C52" t="s">
        <v>47</v>
      </c>
      <c r="D52" t="s">
        <v>8273</v>
      </c>
      <c r="E52" t="str">
        <f>VLOOKUP(TRIM(SUBSTITUTE(D52,CHAR(160),CHAR(32))),Metadata!B$1:C$2632,2,FALSE)</f>
        <v>Grafigny, Mme de (Françoise d'Issembourg d'Happoncourt), 1695-1758.</v>
      </c>
      <c r="F52" t="str">
        <f>VLOOKUP(TRIM(SUBSTITUTE(D52,CHAR(160),CHAR(32))),Metadata!B$1:D$2632,3,FALSE)</f>
        <v>Lettres d'une jeune peruvienne</v>
      </c>
      <c r="G52">
        <f>VLOOKUP(TRIM(SUBSTITUTE(D52,CHAR(160),CHAR(32))),Metadata!B$1:E$2632,4,FALSE)</f>
        <v>1747</v>
      </c>
      <c r="H52" t="s">
        <v>448</v>
      </c>
      <c r="J52" t="str">
        <f>VLOOKUP(TRIM(SUBSTITUTE(D52,CHAR(160),CHAR(32))),Metadata!B$1:H$2632,7,FALSE)</f>
        <v>roman</v>
      </c>
      <c r="L52" t="str">
        <f>VLOOKUP(TRIM(SUBSTITUTE(D52,CHAR(160),CHAR(32))),Metadata!B$1:J$2632,9,FALSE)</f>
        <v>prose</v>
      </c>
      <c r="M52">
        <f>VLOOKUP(TRIM(SUBSTITUTE(D52,CHAR(160),CHAR(32))),Metadata!B$1:K$2632,10,FALSE)</f>
        <v>38861</v>
      </c>
      <c r="N52" s="1" t="s">
        <v>501</v>
      </c>
      <c r="O52">
        <v>18</v>
      </c>
      <c r="P52">
        <v>21</v>
      </c>
    </row>
    <row r="53" spans="1:16" x14ac:dyDescent="0.25">
      <c r="A53" t="s">
        <v>4354</v>
      </c>
      <c r="B53" t="s">
        <v>46</v>
      </c>
      <c r="C53" t="s">
        <v>47</v>
      </c>
      <c r="D53" t="s">
        <v>8246</v>
      </c>
      <c r="E53" t="str">
        <f>VLOOKUP(TRIM(SUBSTITUTE(D53,CHAR(160),CHAR(32))),Metadata!B$1:C$2632,2,FALSE)</f>
        <v>Du Laurens, Henri-Joseph, 1719-1797.</v>
      </c>
      <c r="F53" t="str">
        <f>VLOOKUP(TRIM(SUBSTITUTE(D53,CHAR(160),CHAR(32))),Metadata!B$1:D$2632,3,FALSE)</f>
        <v>Le compère Mathieu</v>
      </c>
      <c r="G53">
        <f>VLOOKUP(TRIM(SUBSTITUTE(D53,CHAR(160),CHAR(32))),Metadata!B$1:E$2632,4,FALSE)</f>
        <v>1766</v>
      </c>
      <c r="H53" t="s">
        <v>448</v>
      </c>
      <c r="J53" t="str">
        <f>VLOOKUP(TRIM(SUBSTITUTE(D53,CHAR(160),CHAR(32))),Metadata!B$1:H$2632,7,FALSE)</f>
        <v>roman</v>
      </c>
      <c r="L53" t="str">
        <f>VLOOKUP(TRIM(SUBSTITUTE(D53,CHAR(160),CHAR(32))),Metadata!B$1:J$2632,9,FALSE)</f>
        <v>prose</v>
      </c>
      <c r="M53">
        <f>VLOOKUP(TRIM(SUBSTITUTE(D53,CHAR(160),CHAR(32))),Metadata!B$1:K$2632,10,FALSE)</f>
        <v>145925</v>
      </c>
      <c r="N53" s="1" t="s">
        <v>502</v>
      </c>
      <c r="O53">
        <v>249</v>
      </c>
      <c r="P53">
        <v>253</v>
      </c>
    </row>
    <row r="54" spans="1:16" x14ac:dyDescent="0.25">
      <c r="A54" t="s">
        <v>4354</v>
      </c>
      <c r="B54" t="s">
        <v>46</v>
      </c>
      <c r="C54" t="s">
        <v>47</v>
      </c>
      <c r="D54" t="s">
        <v>8277</v>
      </c>
      <c r="E54" t="str">
        <f>VLOOKUP(TRIM(SUBSTITUTE(D54,CHAR(160),CHAR(32))),Metadata!B$1:C$2632,2,FALSE)</f>
        <v>Holbach, Paul Henri Thiry, baron d', 1723-1789.</v>
      </c>
      <c r="F54" t="str">
        <f>VLOOKUP(TRIM(SUBSTITUTE(D54,CHAR(160),CHAR(32))),Metadata!B$1:D$2632,3,FALSE)</f>
        <v>La morale universelle, ou, Les devoirs de l'homme fondés sur sa nature.</v>
      </c>
      <c r="G54">
        <f>VLOOKUP(TRIM(SUBSTITUTE(D54,CHAR(160),CHAR(32))),Metadata!B$1:E$2632,4,FALSE)</f>
        <v>1776</v>
      </c>
      <c r="H54" t="s">
        <v>448</v>
      </c>
      <c r="J54" t="str">
        <f>VLOOKUP(TRIM(SUBSTITUTE(D54,CHAR(160),CHAR(32))),Metadata!B$1:H$2632,7,FALSE)</f>
        <v>traite ou essai</v>
      </c>
      <c r="L54" t="str">
        <f>VLOOKUP(TRIM(SUBSTITUTE(D54,CHAR(160),CHAR(32))),Metadata!B$1:J$2632,9,FALSE)</f>
        <v>prose</v>
      </c>
      <c r="M54">
        <f>VLOOKUP(TRIM(SUBSTITUTE(D54,CHAR(160),CHAR(32))),Metadata!B$1:K$2632,10,FALSE)</f>
        <v>217026</v>
      </c>
      <c r="N54" s="1" t="s">
        <v>503</v>
      </c>
      <c r="O54">
        <v>132</v>
      </c>
      <c r="P54">
        <v>136</v>
      </c>
    </row>
    <row r="55" spans="1:16" x14ac:dyDescent="0.25">
      <c r="A55" t="s">
        <v>4354</v>
      </c>
      <c r="B55" t="s">
        <v>46</v>
      </c>
      <c r="C55" t="s">
        <v>47</v>
      </c>
      <c r="D55" t="s">
        <v>8212</v>
      </c>
      <c r="E55" t="str">
        <f>VLOOKUP(TRIM(SUBSTITUTE(D55,CHAR(160),CHAR(32))),Metadata!B$1:C$2632,2,FALSE)</f>
        <v>Condillac, Etienne Bonnot de, 1714-1780.</v>
      </c>
      <c r="F55" t="str">
        <f>VLOOKUP(TRIM(SUBSTITUTE(D55,CHAR(160),CHAR(32))),Metadata!B$1:D$2632,3,FALSE)</f>
        <v>Le commerce et le gouvernement</v>
      </c>
      <c r="G55">
        <f>VLOOKUP(TRIM(SUBSTITUTE(D55,CHAR(160),CHAR(32))),Metadata!B$1:E$2632,4,FALSE)</f>
        <v>1776</v>
      </c>
      <c r="H55" t="s">
        <v>448</v>
      </c>
      <c r="J55" t="str">
        <f>VLOOKUP(TRIM(SUBSTITUTE(D55,CHAR(160),CHAR(32))),Metadata!B$1:H$2632,7,FALSE)</f>
        <v>traite ou essai</v>
      </c>
      <c r="L55" t="str">
        <f>VLOOKUP(TRIM(SUBSTITUTE(D55,CHAR(160),CHAR(32))),Metadata!B$1:J$2632,9,FALSE)</f>
        <v>prose</v>
      </c>
      <c r="M55">
        <f>VLOOKUP(TRIM(SUBSTITUTE(D55,CHAR(160),CHAR(32))),Metadata!B$1:K$2632,10,FALSE)</f>
        <v>89868</v>
      </c>
      <c r="N55" s="1" t="s">
        <v>504</v>
      </c>
      <c r="O55">
        <v>143</v>
      </c>
      <c r="P55">
        <v>146</v>
      </c>
    </row>
    <row r="56" spans="1:16" x14ac:dyDescent="0.25">
      <c r="A56" t="s">
        <v>4354</v>
      </c>
      <c r="B56" t="s">
        <v>46</v>
      </c>
      <c r="C56" t="s">
        <v>47</v>
      </c>
      <c r="D56" t="s">
        <v>8172</v>
      </c>
      <c r="E56" t="str">
        <f>VLOOKUP(TRIM(SUBSTITUTE(D56,CHAR(160),CHAR(32))),Metadata!B$1:C$2632,2,FALSE)</f>
        <v>Argens, Jean-Baptiste de Boyer, marquis d', 1704-1771.</v>
      </c>
      <c r="F56" t="str">
        <f>VLOOKUP(TRIM(SUBSTITUTE(D56,CHAR(160),CHAR(32))),Metadata!B$1:D$2632,3,FALSE)</f>
        <v>Lettres juives</v>
      </c>
      <c r="G56">
        <f>VLOOKUP(TRIM(SUBSTITUTE(D56,CHAR(160),CHAR(32))),Metadata!B$1:E$2632,4,FALSE)</f>
        <v>1738</v>
      </c>
      <c r="H56" t="s">
        <v>448</v>
      </c>
      <c r="J56" t="str">
        <f>VLOOKUP(TRIM(SUBSTITUTE(D56,CHAR(160),CHAR(32))),Metadata!B$1:H$2632,7,FALSE)</f>
        <v>melanges litteraires</v>
      </c>
      <c r="L56" t="str">
        <f>VLOOKUP(TRIM(SUBSTITUTE(D56,CHAR(160),CHAR(32))),Metadata!B$1:J$2632,9,FALSE)</f>
        <v>prose</v>
      </c>
      <c r="M56">
        <f>VLOOKUP(TRIM(SUBSTITUTE(D56,CHAR(160),CHAR(32))),Metadata!B$1:K$2632,10,FALSE)</f>
        <v>427095</v>
      </c>
      <c r="N56" s="1" t="s">
        <v>505</v>
      </c>
      <c r="O56">
        <v>28</v>
      </c>
      <c r="P56">
        <v>31</v>
      </c>
    </row>
    <row r="57" spans="1:16" x14ac:dyDescent="0.25">
      <c r="A57" t="s">
        <v>4354</v>
      </c>
      <c r="B57" t="s">
        <v>46</v>
      </c>
      <c r="C57" t="s">
        <v>47</v>
      </c>
      <c r="D57" t="s">
        <v>8198</v>
      </c>
      <c r="E57" t="str">
        <f>VLOOKUP(TRIM(SUBSTITUTE(D57,CHAR(160),CHAR(32))),Metadata!B$1:C$2632,2,FALSE)</f>
        <v>Caylus, Anne Claude Philippe, comte de, 1692-1765.</v>
      </c>
      <c r="F57" t="str">
        <f>VLOOKUP(TRIM(SUBSTITUTE(D57,CHAR(160),CHAR(32))),Metadata!B$1:D$2632,3,FALSE)</f>
        <v>Féeries nouvelles</v>
      </c>
      <c r="G57">
        <f>VLOOKUP(TRIM(SUBSTITUTE(D57,CHAR(160),CHAR(32))),Metadata!B$1:E$2632,4,FALSE)</f>
        <v>1741</v>
      </c>
      <c r="H57" t="s">
        <v>448</v>
      </c>
      <c r="J57" t="str">
        <f>VLOOKUP(TRIM(SUBSTITUTE(D57,CHAR(160),CHAR(32))),Metadata!B$1:H$2632,7,FALSE)</f>
        <v>roman</v>
      </c>
      <c r="L57" t="str">
        <f>VLOOKUP(TRIM(SUBSTITUTE(D57,CHAR(160),CHAR(32))),Metadata!B$1:J$2632,9,FALSE)</f>
        <v>prose</v>
      </c>
      <c r="M57">
        <f>VLOOKUP(TRIM(SUBSTITUTE(D57,CHAR(160),CHAR(32))),Metadata!B$1:K$2632,10,FALSE)</f>
        <v>96718</v>
      </c>
      <c r="N57" s="1" t="s">
        <v>506</v>
      </c>
      <c r="O57">
        <v>92</v>
      </c>
      <c r="P57">
        <v>96</v>
      </c>
    </row>
    <row r="58" spans="1:16" x14ac:dyDescent="0.25">
      <c r="A58" t="s">
        <v>4354</v>
      </c>
      <c r="B58" t="s">
        <v>46</v>
      </c>
      <c r="C58" t="s">
        <v>47</v>
      </c>
      <c r="D58" t="s">
        <v>8265</v>
      </c>
      <c r="E58" t="str">
        <f>VLOOKUP(TRIM(SUBSTITUTE(D58,CHAR(160),CHAR(32))),Metadata!B$1:C$2632,2,FALSE)</f>
        <v>Galiani, Ferdinando, 1728-1787.</v>
      </c>
      <c r="F58" t="str">
        <f>VLOOKUP(TRIM(SUBSTITUTE(D58,CHAR(160),CHAR(32))),Metadata!B$1:D$2632,3,FALSE)</f>
        <v>Dialogues sur le commerce des bleds.</v>
      </c>
      <c r="G58">
        <f>VLOOKUP(TRIM(SUBSTITUTE(D58,CHAR(160),CHAR(32))),Metadata!B$1:E$2632,4,FALSE)</f>
        <v>1770</v>
      </c>
      <c r="H58" t="s">
        <v>448</v>
      </c>
      <c r="J58" t="str">
        <f>VLOOKUP(TRIM(SUBSTITUTE(D58,CHAR(160),CHAR(32))),Metadata!B$1:H$2632,7,FALSE)</f>
        <v>traite ou essai</v>
      </c>
      <c r="L58" t="str">
        <f>VLOOKUP(TRIM(SUBSTITUTE(D58,CHAR(160),CHAR(32))),Metadata!B$1:J$2632,9,FALSE)</f>
        <v>prose</v>
      </c>
      <c r="M58">
        <f>VLOOKUP(TRIM(SUBSTITUTE(D58,CHAR(160),CHAR(32))),Metadata!B$1:K$2632,10,FALSE)</f>
        <v>81053</v>
      </c>
      <c r="N58" s="1" t="s">
        <v>507</v>
      </c>
      <c r="O58">
        <v>123</v>
      </c>
      <c r="P58">
        <v>126</v>
      </c>
    </row>
    <row r="59" spans="1:16" x14ac:dyDescent="0.25">
      <c r="A59" t="s">
        <v>4354</v>
      </c>
      <c r="B59" t="s">
        <v>46</v>
      </c>
      <c r="C59" t="s">
        <v>47</v>
      </c>
      <c r="D59" t="s">
        <v>8240</v>
      </c>
      <c r="E59" t="str">
        <f>VLOOKUP(TRIM(SUBSTITUTE(D59,CHAR(160),CHAR(32))),Metadata!B$1:C$2632,2,FALSE)</f>
        <v>Diderot, Denis, 1713-1784.</v>
      </c>
      <c r="F59" t="str">
        <f>VLOOKUP(TRIM(SUBSTITUTE(D59,CHAR(160),CHAR(32))),Metadata!B$1:D$2632,3,FALSE)</f>
        <v>Lettres à Sophie Volland</v>
      </c>
      <c r="G59">
        <f>VLOOKUP(TRIM(SUBSTITUTE(D59,CHAR(160),CHAR(32))),Metadata!B$1:E$2632,4,FALSE)</f>
        <v>1774</v>
      </c>
      <c r="H59" t="s">
        <v>448</v>
      </c>
      <c r="J59" t="str">
        <f>VLOOKUP(TRIM(SUBSTITUTE(D59,CHAR(160),CHAR(32))),Metadata!B$1:H$2632,7,FALSE)</f>
        <v>correspondance</v>
      </c>
      <c r="L59" t="str">
        <f>VLOOKUP(TRIM(SUBSTITUTE(D59,CHAR(160),CHAR(32))),Metadata!B$1:J$2632,9,FALSE)</f>
        <v>prose</v>
      </c>
      <c r="M59">
        <f>VLOOKUP(TRIM(SUBSTITUTE(D59,CHAR(160),CHAR(32))),Metadata!B$1:K$2632,10,FALSE)</f>
        <v>167497</v>
      </c>
      <c r="N59" s="1" t="s">
        <v>508</v>
      </c>
      <c r="O59">
        <v>24</v>
      </c>
      <c r="P59">
        <v>27</v>
      </c>
    </row>
    <row r="60" spans="1:16" x14ac:dyDescent="0.25">
      <c r="A60" t="s">
        <v>4354</v>
      </c>
      <c r="B60" t="s">
        <v>46</v>
      </c>
      <c r="C60" t="s">
        <v>47</v>
      </c>
      <c r="D60" t="s">
        <v>8203</v>
      </c>
      <c r="E60" t="str">
        <f>VLOOKUP(TRIM(SUBSTITUTE(D60,CHAR(160),CHAR(32))),Metadata!B$1:C$2632,2,FALSE)</f>
        <v>Charrière, Isabelle de, 1740-1805</v>
      </c>
      <c r="F60" t="str">
        <f>VLOOKUP(TRIM(SUBSTITUTE(D60,CHAR(160),CHAR(32))),Metadata!B$1:D$2632,3,FALSE)</f>
        <v>Correspondance</v>
      </c>
      <c r="G60">
        <f>VLOOKUP(TRIM(SUBSTITUTE(D60,CHAR(160),CHAR(32))),Metadata!B$1:E$2632,4,FALSE)</f>
        <v>1792</v>
      </c>
      <c r="H60" t="s">
        <v>448</v>
      </c>
      <c r="J60" t="str">
        <f>VLOOKUP(TRIM(SUBSTITUTE(D60,CHAR(160),CHAR(32))),Metadata!B$1:H$2632,7,FALSE)</f>
        <v>correspondance</v>
      </c>
      <c r="L60" t="str">
        <f>VLOOKUP(TRIM(SUBSTITUTE(D60,CHAR(160),CHAR(32))),Metadata!B$1:J$2632,9,FALSE)</f>
        <v/>
      </c>
      <c r="M60">
        <f>VLOOKUP(TRIM(SUBSTITUTE(D60,CHAR(160),CHAR(32))),Metadata!B$1:K$2632,10,FALSE)</f>
        <v>11436</v>
      </c>
      <c r="N60" s="1" t="s">
        <v>509</v>
      </c>
      <c r="O60">
        <v>120</v>
      </c>
      <c r="P60">
        <v>123</v>
      </c>
    </row>
    <row r="61" spans="1:16" x14ac:dyDescent="0.25">
      <c r="A61" t="s">
        <v>4354</v>
      </c>
      <c r="B61" t="s">
        <v>46</v>
      </c>
      <c r="C61" t="s">
        <v>47</v>
      </c>
      <c r="D61" t="s">
        <v>8375</v>
      </c>
      <c r="E61" t="str">
        <f>VLOOKUP(TRIM(SUBSTITUTE(D61,CHAR(160),CHAR(32))),Metadata!B$1:C$2632,2,FALSE)</f>
        <v>Robinet, J. B. (Jean Baptiste), 1735-1820.</v>
      </c>
      <c r="F61" t="str">
        <f>VLOOKUP(TRIM(SUBSTITUTE(D61,CHAR(160),CHAR(32))),Metadata!B$1:D$2632,3,FALSE)</f>
        <v>De la nature</v>
      </c>
      <c r="G61">
        <f>VLOOKUP(TRIM(SUBSTITUTE(D61,CHAR(160),CHAR(32))),Metadata!B$1:E$2632,4,FALSE)</f>
        <v>1761</v>
      </c>
      <c r="H61" t="s">
        <v>448</v>
      </c>
      <c r="J61" t="str">
        <f>VLOOKUP(TRIM(SUBSTITUTE(D61,CHAR(160),CHAR(32))),Metadata!B$1:H$2632,7,FALSE)</f>
        <v>traite ou essai</v>
      </c>
      <c r="L61" t="str">
        <f>VLOOKUP(TRIM(SUBSTITUTE(D61,CHAR(160),CHAR(32))),Metadata!B$1:J$2632,9,FALSE)</f>
        <v>prose</v>
      </c>
      <c r="M61">
        <f>VLOOKUP(TRIM(SUBSTITUTE(D61,CHAR(160),CHAR(32))),Metadata!B$1:K$2632,10,FALSE)</f>
        <v>92631</v>
      </c>
      <c r="N61" s="1" t="s">
        <v>510</v>
      </c>
      <c r="O61">
        <v>375</v>
      </c>
      <c r="P61">
        <v>378</v>
      </c>
    </row>
    <row r="62" spans="1:16" x14ac:dyDescent="0.25">
      <c r="A62" t="s">
        <v>4354</v>
      </c>
      <c r="B62" t="s">
        <v>46</v>
      </c>
      <c r="C62" t="s">
        <v>47</v>
      </c>
      <c r="D62" t="s">
        <v>8245</v>
      </c>
      <c r="E62" t="str">
        <f>VLOOKUP(TRIM(SUBSTITUTE(D62,CHAR(160),CHAR(32))),Metadata!B$1:C$2632,2,FALSE)</f>
        <v>Du Halde, J.-B. (Jean-Baptiste), 1674-1743.</v>
      </c>
      <c r="F62" t="str">
        <f>VLOOKUP(TRIM(SUBSTITUTE(D62,CHAR(160),CHAR(32))),Metadata!B$1:D$2632,3,FALSE)</f>
        <v>Description géographique, historique, chronologique, politique, et physique de l'empire de la Chine et de la Tartarie chinoise: enrichie des cartes générales et particulières de ces pays, de la carte générale des cartes particulières du Thibet, de la Corée: ornée d'un grand nombre de figures et de vignettes gravées en taille-douce</v>
      </c>
      <c r="G62">
        <f>VLOOKUP(TRIM(SUBSTITUTE(D62,CHAR(160),CHAR(32))),Metadata!B$1:E$2632,4,FALSE)</f>
        <v>1735</v>
      </c>
      <c r="H62" t="s">
        <v>448</v>
      </c>
      <c r="J62" t="str">
        <f>VLOOKUP(TRIM(SUBSTITUTE(D62,CHAR(160),CHAR(32))),Metadata!B$1:H$2632,7,FALSE)</f>
        <v>recit de voyage</v>
      </c>
      <c r="L62" t="str">
        <f>VLOOKUP(TRIM(SUBSTITUTE(D62,CHAR(160),CHAR(32))),Metadata!B$1:J$2632,9,FALSE)</f>
        <v>prose</v>
      </c>
      <c r="M62">
        <f>VLOOKUP(TRIM(SUBSTITUTE(D62,CHAR(160),CHAR(32))),Metadata!B$1:K$2632,10,FALSE)</f>
        <v>152712</v>
      </c>
      <c r="N62" s="1" t="s">
        <v>511</v>
      </c>
      <c r="O62">
        <v>25</v>
      </c>
      <c r="P62">
        <v>28</v>
      </c>
    </row>
    <row r="63" spans="1:16" x14ac:dyDescent="0.25">
      <c r="A63" t="s">
        <v>4354</v>
      </c>
      <c r="B63" t="s">
        <v>46</v>
      </c>
      <c r="C63" t="s">
        <v>47</v>
      </c>
      <c r="D63" t="s">
        <v>8292</v>
      </c>
      <c r="E63" t="str">
        <f>VLOOKUP(TRIM(SUBSTITUTE(D63,CHAR(160),CHAR(32))),Metadata!B$1:C$2632,2,FALSE)</f>
        <v>La Pérouse, Jean-François de Galaup, comte de, 1741-1788.</v>
      </c>
      <c r="F63" t="str">
        <f>VLOOKUP(TRIM(SUBSTITUTE(D63,CHAR(160),CHAR(32))),Metadata!B$1:D$2632,3,FALSE)</f>
        <v>Voyage de la Pérouse</v>
      </c>
      <c r="G63">
        <f>VLOOKUP(TRIM(SUBSTITUTE(D63,CHAR(160),CHAR(32))),Metadata!B$1:E$2632,4,FALSE)</f>
        <v>1797</v>
      </c>
      <c r="H63" t="s">
        <v>448</v>
      </c>
      <c r="J63" t="str">
        <f>VLOOKUP(TRIM(SUBSTITUTE(D63,CHAR(160),CHAR(32))),Metadata!B$1:H$2632,7,FALSE)</f>
        <v>recit de voyage</v>
      </c>
      <c r="L63" t="str">
        <f>VLOOKUP(TRIM(SUBSTITUTE(D63,CHAR(160),CHAR(32))),Metadata!B$1:J$2632,9,FALSE)</f>
        <v>prose</v>
      </c>
      <c r="M63">
        <f>VLOOKUP(TRIM(SUBSTITUTE(D63,CHAR(160),CHAR(32))),Metadata!B$1:K$2632,10,FALSE)</f>
        <v>299579</v>
      </c>
      <c r="N63" s="1" t="s">
        <v>512</v>
      </c>
      <c r="O63">
        <v>290</v>
      </c>
      <c r="P63">
        <v>293</v>
      </c>
    </row>
    <row r="64" spans="1:16" x14ac:dyDescent="0.25">
      <c r="A64" t="s">
        <v>4354</v>
      </c>
      <c r="B64" t="s">
        <v>46</v>
      </c>
      <c r="C64" t="s">
        <v>47</v>
      </c>
      <c r="D64" t="s">
        <v>8266</v>
      </c>
      <c r="E64" t="str">
        <f>VLOOKUP(TRIM(SUBSTITUTE(D64,CHAR(160),CHAR(32))),Metadata!B$1:C$2632,2,FALSE)</f>
        <v>Galland, Antoine, 1646-1715.</v>
      </c>
      <c r="F64" t="str">
        <f>VLOOKUP(TRIM(SUBSTITUTE(D64,CHAR(160),CHAR(32))),Metadata!B$1:D$2632,3,FALSE)</f>
        <v>Mille et Une Nuits (Les)</v>
      </c>
      <c r="G64">
        <f>VLOOKUP(TRIM(SUBSTITUTE(D64,CHAR(160),CHAR(32))),Metadata!B$1:E$2632,4,FALSE)</f>
        <v>1704</v>
      </c>
      <c r="H64" t="s">
        <v>448</v>
      </c>
      <c r="J64" t="str">
        <f>VLOOKUP(TRIM(SUBSTITUTE(D64,CHAR(160),CHAR(32))),Metadata!B$1:H$2632,7,FALSE)</f>
        <v>Narratif, Conte</v>
      </c>
      <c r="L64" t="str">
        <f>VLOOKUP(TRIM(SUBSTITUTE(D64,CHAR(160),CHAR(32))),Metadata!B$1:J$2632,9,FALSE)</f>
        <v/>
      </c>
      <c r="M64">
        <f>VLOOKUP(TRIM(SUBSTITUTE(D64,CHAR(160),CHAR(32))),Metadata!B$1:K$2632,10,FALSE)</f>
        <v>557378</v>
      </c>
      <c r="N64" s="1" t="s">
        <v>513</v>
      </c>
      <c r="O64">
        <v>173</v>
      </c>
      <c r="P64">
        <v>177</v>
      </c>
    </row>
    <row r="65" spans="1:16" x14ac:dyDescent="0.25">
      <c r="A65" t="s">
        <v>4354</v>
      </c>
      <c r="B65" t="s">
        <v>46</v>
      </c>
      <c r="C65" t="s">
        <v>47</v>
      </c>
      <c r="D65" t="s">
        <v>8579</v>
      </c>
      <c r="E65" t="str">
        <f>VLOOKUP(TRIM(SUBSTITUTE(D65,CHAR(160),CHAR(32))),Metadata!B$1:C$2632,2,FALSE)</f>
        <v>Jouy, Etienne de, 1764-1846.</v>
      </c>
      <c r="F65" t="str">
        <f>VLOOKUP(TRIM(SUBSTITUTE(D65,CHAR(160),CHAR(32))),Metadata!B$1:D$2632,3,FALSE)</f>
        <v>L'hermite de la Chaussée-d'Antin, ou, Observations sur les moeurs et les usages parisiens au commencement du XIXe siècle. 1813:</v>
      </c>
      <c r="G65">
        <f>VLOOKUP(TRIM(SUBSTITUTE(D65,CHAR(160),CHAR(32))),Metadata!B$1:E$2632,4,FALSE)</f>
        <v>1813</v>
      </c>
      <c r="H65" t="s">
        <v>450</v>
      </c>
      <c r="J65" t="str">
        <f>VLOOKUP(TRIM(SUBSTITUTE(D65,CHAR(160),CHAR(32))),Metadata!B$1:H$2632,7,FALSE)</f>
        <v>traite ou essai</v>
      </c>
      <c r="L65" t="str">
        <f>VLOOKUP(TRIM(SUBSTITUTE(D65,CHAR(160),CHAR(32))),Metadata!B$1:J$2632,9,FALSE)</f>
        <v>prose</v>
      </c>
      <c r="M65">
        <f>VLOOKUP(TRIM(SUBSTITUTE(D65,CHAR(160),CHAR(32))),Metadata!B$1:K$2632,10,FALSE)</f>
        <v>137489</v>
      </c>
      <c r="N65" s="1" t="s">
        <v>514</v>
      </c>
      <c r="O65">
        <v>141</v>
      </c>
      <c r="P65">
        <v>145</v>
      </c>
    </row>
    <row r="66" spans="1:16" x14ac:dyDescent="0.25">
      <c r="A66" t="s">
        <v>4354</v>
      </c>
      <c r="B66" t="s">
        <v>46</v>
      </c>
      <c r="C66" t="s">
        <v>47</v>
      </c>
      <c r="D66" t="s">
        <v>8708</v>
      </c>
      <c r="E66" t="str">
        <f>VLOOKUP(TRIM(SUBSTITUTE(D66,CHAR(160),CHAR(32))),Metadata!B$1:C$2632,2,FALSE)</f>
        <v>Vogüé, Eugène-Melchior, vicomte de, 1848-1910.</v>
      </c>
      <c r="F66" t="str">
        <f>VLOOKUP(TRIM(SUBSTITUTE(D66,CHAR(160),CHAR(32))),Metadata!B$1:D$2632,3,FALSE)</f>
        <v>Les morts qui parlent</v>
      </c>
      <c r="G66">
        <f>VLOOKUP(TRIM(SUBSTITUTE(D66,CHAR(160),CHAR(32))),Metadata!B$1:E$2632,4,FALSE)</f>
        <v>1899</v>
      </c>
      <c r="H66" t="s">
        <v>450</v>
      </c>
      <c r="J66" t="str">
        <f>VLOOKUP(TRIM(SUBSTITUTE(D66,CHAR(160),CHAR(32))),Metadata!B$1:H$2632,7,FALSE)</f>
        <v>roman</v>
      </c>
      <c r="L66" t="str">
        <f>VLOOKUP(TRIM(SUBSTITUTE(D66,CHAR(160),CHAR(32))),Metadata!B$1:J$2632,9,FALSE)</f>
        <v>prose</v>
      </c>
      <c r="M66">
        <f>VLOOKUP(TRIM(SUBSTITUTE(D66,CHAR(160),CHAR(32))),Metadata!B$1:K$2632,10,FALSE)</f>
        <v>105097</v>
      </c>
      <c r="N66" s="1" t="s">
        <v>515</v>
      </c>
      <c r="O66">
        <v>19</v>
      </c>
      <c r="P66">
        <v>22</v>
      </c>
    </row>
    <row r="67" spans="1:16" x14ac:dyDescent="0.25">
      <c r="A67" t="s">
        <v>4354</v>
      </c>
      <c r="B67" t="s">
        <v>46</v>
      </c>
      <c r="C67" t="s">
        <v>47</v>
      </c>
      <c r="D67" t="s">
        <v>8487</v>
      </c>
      <c r="E67" t="str">
        <f>VLOOKUP(TRIM(SUBSTITUTE(D67,CHAR(160),CHAR(32))),Metadata!B$1:C$2632,2,FALSE)</f>
        <v>Dumas, Alexandre (père), 1802-1870.</v>
      </c>
      <c r="F67" t="str">
        <f>VLOOKUP(TRIM(SUBSTITUTE(D67,CHAR(160),CHAR(32))),Metadata!B$1:D$2632,3,FALSE)</f>
        <v>Bâtard de Mauléon (Le)</v>
      </c>
      <c r="G67">
        <f>VLOOKUP(TRIM(SUBSTITUTE(D67,CHAR(160),CHAR(32))),Metadata!B$1:E$2632,4,FALSE)</f>
        <v>1846</v>
      </c>
      <c r="H67" t="s">
        <v>450</v>
      </c>
      <c r="J67" t="str">
        <f>VLOOKUP(TRIM(SUBSTITUTE(D67,CHAR(160),CHAR(32))),Metadata!B$1:H$2632,7,FALSE)</f>
        <v>Narratif, Roman</v>
      </c>
      <c r="L67" t="str">
        <f>VLOOKUP(TRIM(SUBSTITUTE(D67,CHAR(160),CHAR(32))),Metadata!B$1:J$2632,9,FALSE)</f>
        <v/>
      </c>
      <c r="M67">
        <f>VLOOKUP(TRIM(SUBSTITUTE(D67,CHAR(160),CHAR(32))),Metadata!B$1:K$2632,10,FALSE)</f>
        <v>212187</v>
      </c>
      <c r="N67" s="1" t="s">
        <v>516</v>
      </c>
      <c r="O67">
        <v>18</v>
      </c>
      <c r="P67">
        <v>21</v>
      </c>
    </row>
    <row r="68" spans="1:16" x14ac:dyDescent="0.25">
      <c r="A68" t="s">
        <v>4354</v>
      </c>
      <c r="B68" t="s">
        <v>46</v>
      </c>
      <c r="C68" t="s">
        <v>47</v>
      </c>
      <c r="D68" t="s">
        <v>8036</v>
      </c>
      <c r="E68" t="str">
        <f>VLOOKUP(TRIM(SUBSTITUTE(D68,CHAR(160),CHAR(32))),Metadata!B$1:C$2632,2,FALSE)</f>
        <v>Dangeau, Philippe de Courcillon, marquis de, 1638-1720.</v>
      </c>
      <c r="F68" t="str">
        <f>VLOOKUP(TRIM(SUBSTITUTE(D68,CHAR(160),CHAR(32))),Metadata!B$1:D$2632,3,FALSE)</f>
        <v>Journal T. 1 1684-1685-1686</v>
      </c>
      <c r="G68">
        <f>VLOOKUP(TRIM(SUBSTITUTE(D68,CHAR(160),CHAR(32))),Metadata!B$1:E$2632,4,FALSE)</f>
        <v>1686</v>
      </c>
      <c r="H68" t="s">
        <v>450</v>
      </c>
      <c r="J68" t="str">
        <f>VLOOKUP(TRIM(SUBSTITUTE(D68,CHAR(160),CHAR(32))),Metadata!B$1:H$2632,7,FALSE)</f>
        <v>memoires</v>
      </c>
      <c r="L68" t="str">
        <f>VLOOKUP(TRIM(SUBSTITUTE(D68,CHAR(160),CHAR(32))),Metadata!B$1:J$2632,9,FALSE)</f>
        <v>prose</v>
      </c>
      <c r="M68">
        <f>VLOOKUP(TRIM(SUBSTITUTE(D68,CHAR(160),CHAR(32))),Metadata!B$1:K$2632,10,FALSE)</f>
        <v>131667</v>
      </c>
      <c r="N68" s="2" t="s">
        <v>517</v>
      </c>
      <c r="O68">
        <v>12</v>
      </c>
      <c r="P68">
        <v>15</v>
      </c>
    </row>
    <row r="69" spans="1:16" x14ac:dyDescent="0.25">
      <c r="A69" t="s">
        <v>4354</v>
      </c>
      <c r="B69" t="s">
        <v>46</v>
      </c>
      <c r="C69" t="s">
        <v>47</v>
      </c>
      <c r="D69" t="s">
        <v>8438</v>
      </c>
      <c r="E69" t="str">
        <f>VLOOKUP(TRIM(SUBSTITUTE(D69,CHAR(160),CHAR(32))),Metadata!B$1:C$2632,2,FALSE)</f>
        <v>Baudelaire, Charles, 1821-1867.</v>
      </c>
      <c r="F69" t="str">
        <f>VLOOKUP(TRIM(SUBSTITUTE(D69,CHAR(160),CHAR(32))),Metadata!B$1:D$2632,3,FALSE)</f>
        <v>Les paradis artificiels: Du vin et du haschisch, Le poème du haschisch, Un mangeur d'opium</v>
      </c>
      <c r="G69">
        <f>VLOOKUP(TRIM(SUBSTITUTE(D69,CHAR(160),CHAR(32))),Metadata!B$1:E$2632,4,FALSE)</f>
        <v>1860</v>
      </c>
      <c r="H69" t="s">
        <v>450</v>
      </c>
      <c r="J69" t="str">
        <f>VLOOKUP(TRIM(SUBSTITUTE(D69,CHAR(160),CHAR(32))),Metadata!B$1:H$2632,7,FALSE)</f>
        <v>traite ou essai</v>
      </c>
      <c r="L69" t="str">
        <f>VLOOKUP(TRIM(SUBSTITUTE(D69,CHAR(160),CHAR(32))),Metadata!B$1:J$2632,9,FALSE)</f>
        <v>prose</v>
      </c>
      <c r="M69">
        <f>VLOOKUP(TRIM(SUBSTITUTE(D69,CHAR(160),CHAR(32))),Metadata!B$1:K$2632,10,FALSE)</f>
        <v>54590</v>
      </c>
      <c r="N69" s="1" t="s">
        <v>518</v>
      </c>
      <c r="O69">
        <v>114</v>
      </c>
      <c r="P69">
        <v>117</v>
      </c>
    </row>
    <row r="70" spans="1:16" x14ac:dyDescent="0.25">
      <c r="A70" t="s">
        <v>4354</v>
      </c>
      <c r="B70" t="s">
        <v>46</v>
      </c>
      <c r="C70" t="s">
        <v>47</v>
      </c>
      <c r="D70" t="s">
        <v>8556</v>
      </c>
      <c r="E70" t="str">
        <f>VLOOKUP(TRIM(SUBSTITUTE(D70,CHAR(160),CHAR(32))),Metadata!B$1:C$2632,2,FALSE)</f>
        <v>Gobineau, Arthur, comte de, 1816-1882.</v>
      </c>
      <c r="F70" t="str">
        <f>VLOOKUP(TRIM(SUBSTITUTE(D70,CHAR(160),CHAR(32))),Metadata!B$1:D$2632,3,FALSE)</f>
        <v>Correspondance d'Alexis de Tocqueville et d'Arthur de Gobineau</v>
      </c>
      <c r="G70">
        <f>VLOOKUP(TRIM(SUBSTITUTE(D70,CHAR(160),CHAR(32))),Metadata!B$1:E$2632,4,FALSE)</f>
        <v>1859</v>
      </c>
      <c r="H70" t="s">
        <v>450</v>
      </c>
      <c r="J70" t="str">
        <f>VLOOKUP(TRIM(SUBSTITUTE(D70,CHAR(160),CHAR(32))),Metadata!B$1:H$2632,7,FALSE)</f>
        <v>correspondance</v>
      </c>
      <c r="L70" t="str">
        <f>VLOOKUP(TRIM(SUBSTITUTE(D70,CHAR(160),CHAR(32))),Metadata!B$1:J$2632,9,FALSE)</f>
        <v>prose</v>
      </c>
      <c r="M70">
        <f>VLOOKUP(TRIM(SUBSTITUTE(D70,CHAR(160),CHAR(32))),Metadata!B$1:K$2632,10,FALSE)</f>
        <v>61866</v>
      </c>
      <c r="N70" s="1" t="s">
        <v>519</v>
      </c>
      <c r="O70">
        <v>143</v>
      </c>
      <c r="P70">
        <v>146</v>
      </c>
    </row>
    <row r="71" spans="1:16" x14ac:dyDescent="0.25">
      <c r="A71" t="s">
        <v>4354</v>
      </c>
      <c r="B71" t="s">
        <v>46</v>
      </c>
      <c r="C71" t="s">
        <v>47</v>
      </c>
      <c r="D71" t="s">
        <v>7894</v>
      </c>
      <c r="E71" t="str">
        <f>VLOOKUP(TRIM(SUBSTITUTE(D71,CHAR(160),CHAR(32))),Metadata!B$1:C$2632,2,FALSE)</f>
        <v>Michelet, Jules, 1798-1874.</v>
      </c>
      <c r="F71" t="str">
        <f>VLOOKUP(TRIM(SUBSTITUTE(D71,CHAR(160),CHAR(32))),Metadata!B$1:D$2632,3,FALSE)</f>
        <v>Histoire de France</v>
      </c>
      <c r="G71">
        <f>VLOOKUP(TRIM(SUBSTITUTE(D71,CHAR(160),CHAR(32))),Metadata!B$1:E$2632,4,FALSE)</f>
        <v>1893</v>
      </c>
      <c r="H71" t="s">
        <v>450</v>
      </c>
      <c r="J71" t="str">
        <f>VLOOKUP(TRIM(SUBSTITUTE(D71,CHAR(160),CHAR(32))),Metadata!B$1:H$2632,7,FALSE)</f>
        <v>traite</v>
      </c>
      <c r="L71" t="str">
        <f>VLOOKUP(TRIM(SUBSTITUTE(D71,CHAR(160),CHAR(32))),Metadata!B$1:J$2632,9,FALSE)</f>
        <v/>
      </c>
      <c r="M71">
        <f>VLOOKUP(TRIM(SUBSTITUTE(D71,CHAR(160),CHAR(32))),Metadata!B$1:K$2632,10,FALSE)</f>
        <v>119715</v>
      </c>
      <c r="N71" s="1" t="s">
        <v>520</v>
      </c>
      <c r="O71">
        <v>132</v>
      </c>
      <c r="P71">
        <v>135</v>
      </c>
    </row>
    <row r="72" spans="1:16" x14ac:dyDescent="0.25">
      <c r="A72" t="s">
        <v>4354</v>
      </c>
      <c r="B72" t="s">
        <v>46</v>
      </c>
      <c r="C72" t="s">
        <v>47</v>
      </c>
      <c r="D72" t="s">
        <v>6174</v>
      </c>
      <c r="E72" t="str">
        <f>VLOOKUP(TRIM(SUBSTITUTE(D72,CHAR(160),CHAR(32))),Metadata!B$1:C$2632,2,FALSE)</f>
        <v>Proudhon, P.-J. (Pierre-Joseph), 1809-1865.</v>
      </c>
      <c r="F72" t="str">
        <f>VLOOKUP(TRIM(SUBSTITUTE(D72,CHAR(160),CHAR(32))),Metadata!B$1:D$2632,3,FALSE)</f>
        <v>Système des contradictions économiques ou Philosophie de la misère.</v>
      </c>
      <c r="G72">
        <f>VLOOKUP(TRIM(SUBSTITUTE(D72,CHAR(160),CHAR(32))),Metadata!B$1:E$2632,4,FALSE)</f>
        <v>1846</v>
      </c>
      <c r="H72" t="s">
        <v>450</v>
      </c>
      <c r="J72" t="str">
        <f>VLOOKUP(TRIM(SUBSTITUTE(D72,CHAR(160),CHAR(32))),Metadata!B$1:H$2632,7,FALSE)</f>
        <v>traite</v>
      </c>
      <c r="L72" t="str">
        <f>VLOOKUP(TRIM(SUBSTITUTE(D72,CHAR(160),CHAR(32))),Metadata!B$1:J$2632,9,FALSE)</f>
        <v/>
      </c>
      <c r="M72">
        <f>VLOOKUP(TRIM(SUBSTITUTE(D72,CHAR(160),CHAR(32))),Metadata!B$1:K$2632,10,FALSE)</f>
        <v>83914</v>
      </c>
      <c r="N72" s="1" t="s">
        <v>521</v>
      </c>
      <c r="O72">
        <v>223</v>
      </c>
      <c r="P72">
        <v>226</v>
      </c>
    </row>
    <row r="73" spans="1:16" x14ac:dyDescent="0.25">
      <c r="A73" t="s">
        <v>4354</v>
      </c>
      <c r="B73" t="s">
        <v>46</v>
      </c>
      <c r="C73" t="s">
        <v>47</v>
      </c>
      <c r="D73" t="s">
        <v>8507</v>
      </c>
      <c r="E73" t="str">
        <f>VLOOKUP(TRIM(SUBSTITUTE(D73,CHAR(160),CHAR(32))),Metadata!B$1:C$2632,2,FALSE)</f>
        <v>Dumas, Alexandre, 1802-1870.</v>
      </c>
      <c r="F73" t="str">
        <f>VLOOKUP(TRIM(SUBSTITUTE(D73,CHAR(160),CHAR(32))),Metadata!B$1:D$2632,3,FALSE)</f>
        <v>Le comte de Monte-Cristo</v>
      </c>
      <c r="G73">
        <f>VLOOKUP(TRIM(SUBSTITUTE(D73,CHAR(160),CHAR(32))),Metadata!B$1:E$2632,4,FALSE)</f>
        <v>1846</v>
      </c>
      <c r="H73" t="s">
        <v>450</v>
      </c>
      <c r="J73" t="str">
        <f>VLOOKUP(TRIM(SUBSTITUTE(D73,CHAR(160),CHAR(32))),Metadata!B$1:H$2632,7,FALSE)</f>
        <v>roman</v>
      </c>
      <c r="L73" t="str">
        <f>VLOOKUP(TRIM(SUBSTITUTE(D73,CHAR(160),CHAR(32))),Metadata!B$1:J$2632,9,FALSE)</f>
        <v>prose</v>
      </c>
      <c r="M73">
        <f>VLOOKUP(TRIM(SUBSTITUTE(D73,CHAR(160),CHAR(32))),Metadata!B$1:K$2632,10,FALSE)</f>
        <v>512538</v>
      </c>
      <c r="N73" s="1" t="s">
        <v>522</v>
      </c>
      <c r="O73">
        <v>27</v>
      </c>
      <c r="P73">
        <v>30</v>
      </c>
    </row>
    <row r="74" spans="1:16" x14ac:dyDescent="0.25">
      <c r="A74" t="s">
        <v>4354</v>
      </c>
      <c r="B74" t="s">
        <v>46</v>
      </c>
      <c r="C74" t="s">
        <v>47</v>
      </c>
      <c r="D74" t="s">
        <v>6634</v>
      </c>
      <c r="E74" t="str">
        <f>VLOOKUP(TRIM(SUBSTITUTE(D74,CHAR(160),CHAR(32))),Metadata!B$1:C$2632,2,FALSE)</f>
        <v>Taine, Hippolyte, 1828-1893.</v>
      </c>
      <c r="F74" t="str">
        <f>VLOOKUP(TRIM(SUBSTITUTE(D74,CHAR(160),CHAR(32))),Metadata!B$1:D$2632,3,FALSE)</f>
        <v>Les origines de la France contemporaine. La révolution: le gouvernement révolutionnaire</v>
      </c>
      <c r="G74">
        <f>VLOOKUP(TRIM(SUBSTITUTE(D74,CHAR(160),CHAR(32))),Metadata!B$1:E$2632,4,FALSE)</f>
        <v>1884</v>
      </c>
      <c r="H74" t="s">
        <v>450</v>
      </c>
      <c r="J74" t="str">
        <f>VLOOKUP(TRIM(SUBSTITUTE(D74,CHAR(160),CHAR(32))),Metadata!B$1:H$2632,7,FALSE)</f>
        <v>traite</v>
      </c>
      <c r="L74" t="str">
        <f>VLOOKUP(TRIM(SUBSTITUTE(D74,CHAR(160),CHAR(32))),Metadata!B$1:J$2632,9,FALSE)</f>
        <v/>
      </c>
      <c r="M74">
        <f>VLOOKUP(TRIM(SUBSTITUTE(D74,CHAR(160),CHAR(32))),Metadata!B$1:K$2632,10,FALSE)</f>
        <v>237396</v>
      </c>
      <c r="N74" s="1" t="s">
        <v>523</v>
      </c>
      <c r="O74">
        <v>54</v>
      </c>
      <c r="P74">
        <v>58</v>
      </c>
    </row>
    <row r="75" spans="1:16" x14ac:dyDescent="0.25">
      <c r="A75" t="s">
        <v>4354</v>
      </c>
      <c r="B75" t="s">
        <v>46</v>
      </c>
      <c r="C75" t="s">
        <v>47</v>
      </c>
      <c r="D75" t="s">
        <v>8461</v>
      </c>
      <c r="E75" t="str">
        <f>VLOOKUP(TRIM(SUBSTITUTE(D75,CHAR(160),CHAR(32))),Metadata!B$1:C$2632,2,FALSE)</f>
        <v>Chateaubriand, Francois-René, vicomte de, 1768-1848.</v>
      </c>
      <c r="F75" t="str">
        <f>VLOOKUP(TRIM(SUBSTITUTE(D75,CHAR(160),CHAR(32))),Metadata!B$1:D$2632,3,FALSE)</f>
        <v>Mémoires d'outre-tombe T. 4</v>
      </c>
      <c r="G75">
        <f>VLOOKUP(TRIM(SUBSTITUTE(D75,CHAR(160),CHAR(32))),Metadata!B$1:E$2632,4,FALSE)</f>
        <v>1848</v>
      </c>
      <c r="H75" t="s">
        <v>450</v>
      </c>
      <c r="J75" t="str">
        <f>VLOOKUP(TRIM(SUBSTITUTE(D75,CHAR(160),CHAR(32))),Metadata!B$1:H$2632,7,FALSE)</f>
        <v>memoires</v>
      </c>
      <c r="L75" t="str">
        <f>VLOOKUP(TRIM(SUBSTITUTE(D75,CHAR(160),CHAR(32))),Metadata!B$1:J$2632,9,FALSE)</f>
        <v>prose</v>
      </c>
      <c r="M75">
        <f>VLOOKUP(TRIM(SUBSTITUTE(D75,CHAR(160),CHAR(32))),Metadata!B$1:K$2632,10,FALSE)</f>
        <v>202336</v>
      </c>
      <c r="N75" s="1" t="s">
        <v>524</v>
      </c>
      <c r="O75">
        <v>100</v>
      </c>
      <c r="P75">
        <v>103</v>
      </c>
    </row>
    <row r="76" spans="1:16" x14ac:dyDescent="0.25">
      <c r="A76" t="s">
        <v>4354</v>
      </c>
      <c r="B76" t="s">
        <v>46</v>
      </c>
      <c r="C76" t="s">
        <v>47</v>
      </c>
      <c r="D76" t="s">
        <v>7894</v>
      </c>
      <c r="E76" t="str">
        <f>VLOOKUP(TRIM(SUBSTITUTE(D76,CHAR(160),CHAR(32))),Metadata!B$1:C$2632,2,FALSE)</f>
        <v>Michelet, Jules, 1798-1874.</v>
      </c>
      <c r="F76" t="str">
        <f>VLOOKUP(TRIM(SUBSTITUTE(D76,CHAR(160),CHAR(32))),Metadata!B$1:D$2632,3,FALSE)</f>
        <v>Histoire de France</v>
      </c>
      <c r="G76">
        <f>VLOOKUP(TRIM(SUBSTITUTE(D76,CHAR(160),CHAR(32))),Metadata!B$1:E$2632,4,FALSE)</f>
        <v>1893</v>
      </c>
      <c r="H76" t="s">
        <v>450</v>
      </c>
      <c r="J76" t="str">
        <f>VLOOKUP(TRIM(SUBSTITUTE(D76,CHAR(160),CHAR(32))),Metadata!B$1:H$2632,7,FALSE)</f>
        <v>traite</v>
      </c>
      <c r="L76" t="str">
        <f>VLOOKUP(TRIM(SUBSTITUTE(D76,CHAR(160),CHAR(32))),Metadata!B$1:J$2632,9,FALSE)</f>
        <v/>
      </c>
      <c r="M76">
        <f>VLOOKUP(TRIM(SUBSTITUTE(D76,CHAR(160),CHAR(32))),Metadata!B$1:K$2632,10,FALSE)</f>
        <v>119715</v>
      </c>
      <c r="N76" s="1" t="s">
        <v>525</v>
      </c>
      <c r="O76">
        <v>93</v>
      </c>
      <c r="P76">
        <v>96</v>
      </c>
    </row>
    <row r="77" spans="1:16" x14ac:dyDescent="0.25">
      <c r="A77" t="s">
        <v>4354</v>
      </c>
      <c r="B77" t="s">
        <v>46</v>
      </c>
      <c r="C77" t="s">
        <v>47</v>
      </c>
      <c r="D77" t="s">
        <v>8109</v>
      </c>
      <c r="E77" t="str">
        <f>VLOOKUP(TRIM(SUBSTITUTE(D77,CHAR(160),CHAR(32))),Metadata!B$1:C$2632,2,FALSE)</f>
        <v>Montchrestien, Antoine de, ca. 1575-1621.</v>
      </c>
      <c r="F77" t="str">
        <f>VLOOKUP(TRIM(SUBSTITUTE(D77,CHAR(160),CHAR(32))),Metadata!B$1:D$2632,3,FALSE)</f>
        <v>Traicté de l'Oeconomie politique: dedié en 1615 au roy et à la reyne mere du roy</v>
      </c>
      <c r="G77">
        <f>VLOOKUP(TRIM(SUBSTITUTE(D77,CHAR(160),CHAR(32))),Metadata!B$1:E$2632,4,FALSE)</f>
        <v>1615</v>
      </c>
      <c r="H77" t="s">
        <v>450</v>
      </c>
      <c r="J77" t="str">
        <f>VLOOKUP(TRIM(SUBSTITUTE(D77,CHAR(160),CHAR(32))),Metadata!B$1:H$2632,7,FALSE)</f>
        <v>traite ou essai</v>
      </c>
      <c r="L77" t="str">
        <f>VLOOKUP(TRIM(SUBSTITUTE(D77,CHAR(160),CHAR(32))),Metadata!B$1:J$2632,9,FALSE)</f>
        <v>prose</v>
      </c>
      <c r="M77">
        <f>VLOOKUP(TRIM(SUBSTITUTE(D77,CHAR(160),CHAR(32))),Metadata!B$1:K$2632,10,FALSE)</f>
        <v>92941</v>
      </c>
      <c r="N77" s="1" t="s">
        <v>526</v>
      </c>
      <c r="O77">
        <v>330</v>
      </c>
      <c r="P77">
        <v>333</v>
      </c>
    </row>
    <row r="78" spans="1:16" x14ac:dyDescent="0.25">
      <c r="A78" t="s">
        <v>4354</v>
      </c>
      <c r="B78" t="s">
        <v>46</v>
      </c>
      <c r="C78" t="s">
        <v>47</v>
      </c>
      <c r="D78" t="s">
        <v>8561</v>
      </c>
      <c r="E78" t="str">
        <f>VLOOKUP(TRIM(SUBSTITUTE(D78,CHAR(160),CHAR(32))),Metadata!B$1:C$2632,2,FALSE)</f>
        <v>Goncourt, Edmond de, 1822-1896: Goncourt, Jules de, 1830-1870.</v>
      </c>
      <c r="F78" t="str">
        <f>VLOOKUP(TRIM(SUBSTITUTE(D78,CHAR(160),CHAR(32))),Metadata!B$1:D$2632,3,FALSE)</f>
        <v>Journal. T. 2, 1864-1878</v>
      </c>
      <c r="G78">
        <f>VLOOKUP(TRIM(SUBSTITUTE(D78,CHAR(160),CHAR(32))),Metadata!B$1:E$2632,4,FALSE)</f>
        <v>1878</v>
      </c>
      <c r="H78" t="s">
        <v>450</v>
      </c>
      <c r="J78" t="str">
        <f>VLOOKUP(TRIM(SUBSTITUTE(D78,CHAR(160),CHAR(32))),Metadata!B$1:H$2632,7,FALSE)</f>
        <v>memoires</v>
      </c>
      <c r="L78" t="str">
        <f>VLOOKUP(TRIM(SUBSTITUTE(D78,CHAR(160),CHAR(32))),Metadata!B$1:J$2632,9,FALSE)</f>
        <v>prose</v>
      </c>
      <c r="M78">
        <f>VLOOKUP(TRIM(SUBSTITUTE(D78,CHAR(160),CHAR(32))),Metadata!B$1:K$2632,10,FALSE)</f>
        <v>428542</v>
      </c>
      <c r="N78" s="1" t="s">
        <v>527</v>
      </c>
      <c r="O78">
        <v>201</v>
      </c>
      <c r="P78">
        <v>206</v>
      </c>
    </row>
    <row r="79" spans="1:16" x14ac:dyDescent="0.25">
      <c r="A79" t="s">
        <v>4354</v>
      </c>
      <c r="B79" t="s">
        <v>46</v>
      </c>
      <c r="C79" t="s">
        <v>47</v>
      </c>
      <c r="D79" t="s">
        <v>8480</v>
      </c>
      <c r="E79" t="str">
        <f>VLOOKUP(TRIM(SUBSTITUTE(D79,CHAR(160),CHAR(32))),Metadata!B$1:C$2632,2,FALSE)</f>
        <v>Destutt de Tracy, Antoine Louis Claude, comte, 1754-1836.</v>
      </c>
      <c r="F79" t="str">
        <f>VLOOKUP(TRIM(SUBSTITUTE(D79,CHAR(160),CHAR(32))),Metadata!B$1:D$2632,3,FALSE)</f>
        <v>Commentaire sur l'Esprit des lois de Montesquieu</v>
      </c>
      <c r="G79">
        <f>VLOOKUP(TRIM(SUBSTITUTE(D79,CHAR(160),CHAR(32))),Metadata!B$1:E$2632,4,FALSE)</f>
        <v>1807</v>
      </c>
      <c r="H79" t="s">
        <v>450</v>
      </c>
      <c r="J79" t="str">
        <f>VLOOKUP(TRIM(SUBSTITUTE(D79,CHAR(160),CHAR(32))),Metadata!B$1:H$2632,7,FALSE)</f>
        <v>traite ou essai</v>
      </c>
      <c r="L79" t="str">
        <f>VLOOKUP(TRIM(SUBSTITUTE(D79,CHAR(160),CHAR(32))),Metadata!B$1:J$2632,9,FALSE)</f>
        <v>prose</v>
      </c>
      <c r="M79">
        <f>VLOOKUP(TRIM(SUBSTITUTE(D79,CHAR(160),CHAR(32))),Metadata!B$1:K$2632,10,FALSE)</f>
        <v>83222</v>
      </c>
      <c r="N79" s="1" t="s">
        <v>528</v>
      </c>
      <c r="O79">
        <v>272</v>
      </c>
      <c r="P79">
        <v>275</v>
      </c>
    </row>
    <row r="80" spans="1:16" x14ac:dyDescent="0.25">
      <c r="A80" t="s">
        <v>4354</v>
      </c>
      <c r="B80" t="s">
        <v>46</v>
      </c>
      <c r="C80" t="s">
        <v>47</v>
      </c>
      <c r="D80" t="s">
        <v>8518</v>
      </c>
      <c r="E80" t="str">
        <f>VLOOKUP(TRIM(SUBSTITUTE(D80,CHAR(160),CHAR(32))),Metadata!B$1:C$2632,2,FALSE)</f>
        <v>Feydeau, Georges, 1862-1921.</v>
      </c>
      <c r="F80" t="str">
        <f>VLOOKUP(TRIM(SUBSTITUTE(D80,CHAR(160),CHAR(32))),Metadata!B$1:D$2632,3,FALSE)</f>
        <v>La Duchesse des Folies-Bergères</v>
      </c>
      <c r="G80">
        <f>VLOOKUP(TRIM(SUBSTITUTE(D80,CHAR(160),CHAR(32))),Metadata!B$1:E$2632,4,FALSE)</f>
        <v>1899</v>
      </c>
      <c r="H80" t="s">
        <v>450</v>
      </c>
      <c r="J80" t="str">
        <f>VLOOKUP(TRIM(SUBSTITUTE(D80,CHAR(160),CHAR(32))),Metadata!B$1:H$2632,7,FALSE)</f>
        <v>theatre</v>
      </c>
      <c r="L80" t="str">
        <f>VLOOKUP(TRIM(SUBSTITUTE(D80,CHAR(160),CHAR(32))),Metadata!B$1:J$2632,9,FALSE)</f>
        <v/>
      </c>
      <c r="M80">
        <f>VLOOKUP(TRIM(SUBSTITUTE(D80,CHAR(160),CHAR(32))),Metadata!B$1:K$2632,10,FALSE)</f>
        <v>43333</v>
      </c>
      <c r="N80" t="s">
        <v>529</v>
      </c>
      <c r="O80">
        <v>61</v>
      </c>
      <c r="P80">
        <v>64</v>
      </c>
    </row>
    <row r="81" spans="1:16" x14ac:dyDescent="0.25">
      <c r="A81" t="s">
        <v>4354</v>
      </c>
      <c r="B81" t="s">
        <v>46</v>
      </c>
      <c r="C81" t="s">
        <v>47</v>
      </c>
      <c r="D81" t="s">
        <v>8461</v>
      </c>
      <c r="E81" t="str">
        <f>VLOOKUP(TRIM(SUBSTITUTE(D81,CHAR(160),CHAR(32))),Metadata!B$1:C$2632,2,FALSE)</f>
        <v>Chateaubriand, Francois-René, vicomte de, 1768-1848.</v>
      </c>
      <c r="F81" t="str">
        <f>VLOOKUP(TRIM(SUBSTITUTE(D81,CHAR(160),CHAR(32))),Metadata!B$1:D$2632,3,FALSE)</f>
        <v>Mémoires d'outre-tombe T. 4</v>
      </c>
      <c r="G81">
        <f>VLOOKUP(TRIM(SUBSTITUTE(D81,CHAR(160),CHAR(32))),Metadata!B$1:E$2632,4,FALSE)</f>
        <v>1848</v>
      </c>
      <c r="H81" t="s">
        <v>450</v>
      </c>
      <c r="J81" t="str">
        <f>VLOOKUP(TRIM(SUBSTITUTE(D81,CHAR(160),CHAR(32))),Metadata!B$1:H$2632,7,FALSE)</f>
        <v>memoires</v>
      </c>
      <c r="L81" t="str">
        <f>VLOOKUP(TRIM(SUBSTITUTE(D81,CHAR(160),CHAR(32))),Metadata!B$1:J$2632,9,FALSE)</f>
        <v>prose</v>
      </c>
      <c r="M81">
        <f>VLOOKUP(TRIM(SUBSTITUTE(D81,CHAR(160),CHAR(32))),Metadata!B$1:K$2632,10,FALSE)</f>
        <v>202336</v>
      </c>
      <c r="N81" t="s">
        <v>530</v>
      </c>
      <c r="O81">
        <v>101</v>
      </c>
      <c r="P81">
        <v>104</v>
      </c>
    </row>
    <row r="82" spans="1:16" x14ac:dyDescent="0.25">
      <c r="A82" t="s">
        <v>4354</v>
      </c>
      <c r="B82" t="s">
        <v>46</v>
      </c>
      <c r="C82" t="s">
        <v>47</v>
      </c>
      <c r="D82" t="s">
        <v>8109</v>
      </c>
      <c r="E82" t="str">
        <f>VLOOKUP(TRIM(SUBSTITUTE(D82,CHAR(160),CHAR(32))),Metadata!B$1:C$2632,2,FALSE)</f>
        <v>Montchrestien, Antoine de, ca. 1575-1621.</v>
      </c>
      <c r="F82" t="str">
        <f>VLOOKUP(TRIM(SUBSTITUTE(D82,CHAR(160),CHAR(32))),Metadata!B$1:D$2632,3,FALSE)</f>
        <v>Traicté de l'Oeconomie politique: dedié en 1615 au roy et à la reyne mere du roy</v>
      </c>
      <c r="G82">
        <f>VLOOKUP(TRIM(SUBSTITUTE(D82,CHAR(160),CHAR(32))),Metadata!B$1:E$2632,4,FALSE)</f>
        <v>1615</v>
      </c>
      <c r="H82" t="s">
        <v>450</v>
      </c>
      <c r="J82" t="str">
        <f>VLOOKUP(TRIM(SUBSTITUTE(D82,CHAR(160),CHAR(32))),Metadata!B$1:H$2632,7,FALSE)</f>
        <v>traite ou essai</v>
      </c>
      <c r="L82" t="str">
        <f>VLOOKUP(TRIM(SUBSTITUTE(D82,CHAR(160),CHAR(32))),Metadata!B$1:J$2632,9,FALSE)</f>
        <v>prose</v>
      </c>
      <c r="M82">
        <f>VLOOKUP(TRIM(SUBSTITUTE(D82,CHAR(160),CHAR(32))),Metadata!B$1:K$2632,10,FALSE)</f>
        <v>92941</v>
      </c>
      <c r="N82" s="1" t="s">
        <v>531</v>
      </c>
      <c r="O82">
        <v>148</v>
      </c>
      <c r="P82">
        <v>151</v>
      </c>
    </row>
    <row r="83" spans="1:16" x14ac:dyDescent="0.25">
      <c r="A83" t="s">
        <v>4354</v>
      </c>
      <c r="B83" t="s">
        <v>46</v>
      </c>
      <c r="C83" t="s">
        <v>47</v>
      </c>
      <c r="D83" t="s">
        <v>6290</v>
      </c>
      <c r="E83" t="str">
        <f>VLOOKUP(TRIM(SUBSTITUTE(D83,CHAR(160),CHAR(32))),Metadata!B$1:C$2632,2,FALSE)</f>
        <v>Gobineau, Arthur, comte de, 1816-1882.</v>
      </c>
      <c r="F83" t="str">
        <f>VLOOKUP(TRIM(SUBSTITUTE(D83,CHAR(160),CHAR(32))),Metadata!B$1:D$2632,3,FALSE)</f>
        <v>Essai sur l'inégalité des races humaines [2]</v>
      </c>
      <c r="G83">
        <f>VLOOKUP(TRIM(SUBSTITUTE(D83,CHAR(160),CHAR(32))),Metadata!B$1:E$2632,4,FALSE)</f>
        <v>1855</v>
      </c>
      <c r="H83" t="s">
        <v>450</v>
      </c>
      <c r="J83" t="str">
        <f>VLOOKUP(TRIM(SUBSTITUTE(D83,CHAR(160),CHAR(32))),Metadata!B$1:H$2632,7,FALSE)</f>
        <v>traite</v>
      </c>
      <c r="L83" t="str">
        <f>VLOOKUP(TRIM(SUBSTITUTE(D83,CHAR(160),CHAR(32))),Metadata!B$1:J$2632,9,FALSE)</f>
        <v/>
      </c>
      <c r="M83">
        <f>VLOOKUP(TRIM(SUBSTITUTE(D83,CHAR(160),CHAR(32))),Metadata!B$1:K$2632,10,FALSE)</f>
        <v>189719</v>
      </c>
      <c r="N83" s="1" t="s">
        <v>532</v>
      </c>
      <c r="O83">
        <v>40</v>
      </c>
      <c r="P83">
        <v>43</v>
      </c>
    </row>
    <row r="84" spans="1:16" x14ac:dyDescent="0.25">
      <c r="A84" t="s">
        <v>4354</v>
      </c>
      <c r="B84" t="s">
        <v>46</v>
      </c>
      <c r="C84" t="s">
        <v>47</v>
      </c>
      <c r="D84" t="s">
        <v>8534</v>
      </c>
      <c r="E84" t="str">
        <f>VLOOKUP(TRIM(SUBSTITUTE(D84,CHAR(160),CHAR(32))),Metadata!B$1:C$2632,2,FALSE)</f>
        <v>Flaubert, Gustave, 1821-1880.</v>
      </c>
      <c r="F84" t="str">
        <f>VLOOKUP(TRIM(SUBSTITUTE(D84,CHAR(160),CHAR(32))),Metadata!B$1:D$2632,3,FALSE)</f>
        <v>La tentation de Saint-Antoine, 1849</v>
      </c>
      <c r="G84">
        <f>VLOOKUP(TRIM(SUBSTITUTE(D84,CHAR(160),CHAR(32))),Metadata!B$1:E$2632,4,FALSE)</f>
        <v>1849</v>
      </c>
      <c r="H84" t="s">
        <v>450</v>
      </c>
      <c r="J84" t="str">
        <f>VLOOKUP(TRIM(SUBSTITUTE(D84,CHAR(160),CHAR(32))),Metadata!B$1:H$2632,7,FALSE)</f>
        <v>roman</v>
      </c>
      <c r="L84" t="str">
        <f>VLOOKUP(TRIM(SUBSTITUTE(D84,CHAR(160),CHAR(32))),Metadata!B$1:J$2632,9,FALSE)</f>
        <v>prose</v>
      </c>
      <c r="M84">
        <f>VLOOKUP(TRIM(SUBSTITUTE(D84,CHAR(160),CHAR(32))),Metadata!B$1:K$2632,10,FALSE)</f>
        <v>94808</v>
      </c>
      <c r="N84" s="1" t="s">
        <v>533</v>
      </c>
      <c r="O84">
        <v>26</v>
      </c>
      <c r="P84">
        <v>29</v>
      </c>
    </row>
    <row r="85" spans="1:16" x14ac:dyDescent="0.25">
      <c r="A85" t="s">
        <v>4354</v>
      </c>
      <c r="B85" t="s">
        <v>46</v>
      </c>
      <c r="C85" t="s">
        <v>47</v>
      </c>
      <c r="D85" t="s">
        <v>8805</v>
      </c>
      <c r="E85" t="str">
        <f>VLOOKUP(TRIM(SUBSTITUTE(D85,CHAR(160),CHAR(32))),Metadata!B$1:C$2632,2,FALSE)</f>
        <v>Camus, Albert, 1913-1960.</v>
      </c>
      <c r="F85" t="str">
        <f>VLOOKUP(TRIM(SUBSTITUTE(D85,CHAR(160),CHAR(32))),Metadata!B$1:D$2632,3,FALSE)</f>
        <v>La dévotion à la croix, adaptation</v>
      </c>
      <c r="G85">
        <f>VLOOKUP(TRIM(SUBSTITUTE(D85,CHAR(160),CHAR(32))),Metadata!B$1:E$2632,4,FALSE)</f>
        <v>1953</v>
      </c>
      <c r="H85" t="s">
        <v>534</v>
      </c>
      <c r="J85" t="str">
        <f>VLOOKUP(TRIM(SUBSTITUTE(D85,CHAR(160),CHAR(32))),Metadata!B$1:H$2632,7,FALSE)</f>
        <v>theatre</v>
      </c>
      <c r="L85" t="str">
        <f>VLOOKUP(TRIM(SUBSTITUTE(D85,CHAR(160),CHAR(32))),Metadata!B$1:J$2632,9,FALSE)</f>
        <v>prose</v>
      </c>
      <c r="M85">
        <f>VLOOKUP(TRIM(SUBSTITUTE(D85,CHAR(160),CHAR(32))),Metadata!B$1:K$2632,10,FALSE)</f>
        <v>16704</v>
      </c>
      <c r="N85" s="1" t="s">
        <v>535</v>
      </c>
      <c r="O85">
        <v>28</v>
      </c>
      <c r="P85">
        <v>31</v>
      </c>
    </row>
    <row r="86" spans="1:16" x14ac:dyDescent="0.25">
      <c r="A86" t="s">
        <v>4354</v>
      </c>
      <c r="B86" t="s">
        <v>46</v>
      </c>
      <c r="C86" t="s">
        <v>47</v>
      </c>
      <c r="D86" t="s">
        <v>8886</v>
      </c>
      <c r="E86" t="str">
        <f>VLOOKUP(TRIM(SUBSTITUTE(D86,CHAR(160),CHAR(32))),Metadata!B$1:C$2632,2,FALSE)</f>
        <v>Giraudoux, Jean, 1882-1944.</v>
      </c>
      <c r="F86" t="str">
        <f>VLOOKUP(TRIM(SUBSTITUTE(D86,CHAR(160),CHAR(32))),Metadata!B$1:D$2632,3,FALSE)</f>
        <v>Bella</v>
      </c>
      <c r="G86">
        <f>VLOOKUP(TRIM(SUBSTITUTE(D86,CHAR(160),CHAR(32))),Metadata!B$1:E$2632,4,FALSE)</f>
        <v>1926</v>
      </c>
      <c r="H86" t="s">
        <v>534</v>
      </c>
      <c r="J86" t="str">
        <f>VLOOKUP(TRIM(SUBSTITUTE(D86,CHAR(160),CHAR(32))),Metadata!B$1:H$2632,7,FALSE)</f>
        <v>roman</v>
      </c>
      <c r="L86" t="str">
        <f>VLOOKUP(TRIM(SUBSTITUTE(D86,CHAR(160),CHAR(32))),Metadata!B$1:J$2632,9,FALSE)</f>
        <v>prose</v>
      </c>
      <c r="M86">
        <f>VLOOKUP(TRIM(SUBSTITUTE(D86,CHAR(160),CHAR(32))),Metadata!B$1:K$2632,10,FALSE)</f>
        <v>51553</v>
      </c>
      <c r="N86" s="1" t="s">
        <v>536</v>
      </c>
      <c r="O86">
        <v>87</v>
      </c>
      <c r="P86">
        <v>91</v>
      </c>
    </row>
    <row r="87" spans="1:16" x14ac:dyDescent="0.25">
      <c r="A87" t="s">
        <v>4354</v>
      </c>
      <c r="B87" t="s">
        <v>46</v>
      </c>
      <c r="C87" t="s">
        <v>47</v>
      </c>
      <c r="D87" t="s">
        <v>8829</v>
      </c>
      <c r="E87" t="str">
        <f>VLOOKUP(TRIM(SUBSTITUTE(D87,CHAR(160),CHAR(32))),Metadata!B$1:C$2632,2,FALSE)</f>
        <v>Courteline, Georges, 1858-1929.</v>
      </c>
      <c r="F87" t="str">
        <f>VLOOKUP(TRIM(SUBSTITUTE(D87,CHAR(160),CHAR(32))),Metadata!B$1:D$2632,3,FALSE)</f>
        <v>Boubouroche, Le gendarme est sans pitié, L'artcle 330</v>
      </c>
      <c r="G87">
        <f>VLOOKUP(TRIM(SUBSTITUTE(D87,CHAR(160),CHAR(32))),Metadata!B$1:E$2632,4,FALSE)</f>
        <v>1900</v>
      </c>
      <c r="H87" t="s">
        <v>534</v>
      </c>
      <c r="J87" t="str">
        <f>VLOOKUP(TRIM(SUBSTITUTE(D87,CHAR(160),CHAR(32))),Metadata!B$1:H$2632,7,FALSE)</f>
        <v>theatre</v>
      </c>
      <c r="L87" t="str">
        <f>VLOOKUP(TRIM(SUBSTITUTE(D87,CHAR(160),CHAR(32))),Metadata!B$1:J$2632,9,FALSE)</f>
        <v>prose</v>
      </c>
      <c r="M87">
        <f>VLOOKUP(TRIM(SUBSTITUTE(D87,CHAR(160),CHAR(32))),Metadata!B$1:K$2632,10,FALSE)</f>
        <v>18970</v>
      </c>
      <c r="N87" s="1" t="s">
        <v>537</v>
      </c>
      <c r="O87">
        <v>69</v>
      </c>
      <c r="P87">
        <v>72</v>
      </c>
    </row>
    <row r="88" spans="1:16" x14ac:dyDescent="0.25">
      <c r="A88" t="s">
        <v>4354</v>
      </c>
      <c r="B88" t="s">
        <v>46</v>
      </c>
      <c r="C88" t="s">
        <v>47</v>
      </c>
      <c r="D88" t="s">
        <v>8957</v>
      </c>
      <c r="E88" t="str">
        <f>VLOOKUP(TRIM(SUBSTITUTE(D88,CHAR(160),CHAR(32))),Metadata!B$1:C$2632,2,FALSE)</f>
        <v>Morand, Paul, 1888-1976.</v>
      </c>
      <c r="F88" t="str">
        <f>VLOOKUP(TRIM(SUBSTITUTE(D88,CHAR(160),CHAR(32))),Metadata!B$1:D$2632,3,FALSE)</f>
        <v>New York</v>
      </c>
      <c r="G88">
        <f>VLOOKUP(TRIM(SUBSTITUTE(D88,CHAR(160),CHAR(32))),Metadata!B$1:E$2632,4,FALSE)</f>
        <v>1930</v>
      </c>
      <c r="H88" t="s">
        <v>534</v>
      </c>
      <c r="J88" t="str">
        <f>VLOOKUP(TRIM(SUBSTITUTE(D88,CHAR(160),CHAR(32))),Metadata!B$1:H$2632,7,FALSE)</f>
        <v>traite ou essai</v>
      </c>
      <c r="L88" t="str">
        <f>VLOOKUP(TRIM(SUBSTITUTE(D88,CHAR(160),CHAR(32))),Metadata!B$1:J$2632,9,FALSE)</f>
        <v>prose</v>
      </c>
      <c r="M88">
        <f>VLOOKUP(TRIM(SUBSTITUTE(D88,CHAR(160),CHAR(32))),Metadata!B$1:K$2632,10,FALSE)</f>
        <v>57305</v>
      </c>
      <c r="N88" s="1" t="s">
        <v>538</v>
      </c>
      <c r="O88">
        <v>88</v>
      </c>
      <c r="P88">
        <v>93</v>
      </c>
    </row>
    <row r="89" spans="1:16" x14ac:dyDescent="0.25">
      <c r="A89" t="s">
        <v>4354</v>
      </c>
      <c r="B89" t="s">
        <v>46</v>
      </c>
      <c r="C89" t="s">
        <v>47</v>
      </c>
      <c r="D89" t="s">
        <v>8865</v>
      </c>
      <c r="E89" t="str">
        <f>VLOOKUP(TRIM(SUBSTITUTE(D89,CHAR(160),CHAR(32))),Metadata!B$1:C$2632,2,FALSE)</f>
        <v>Gaulle, Charles de, 1890-1970.</v>
      </c>
      <c r="F89" t="str">
        <f>VLOOKUP(TRIM(SUBSTITUTE(D89,CHAR(160),CHAR(32))),Metadata!B$1:D$2632,3,FALSE)</f>
        <v>Mémoires de guerre, l'unité, 1942-1944</v>
      </c>
      <c r="G89">
        <f>VLOOKUP(TRIM(SUBSTITUTE(D89,CHAR(160),CHAR(32))),Metadata!B$1:E$2632,4,FALSE)</f>
        <v>1956</v>
      </c>
      <c r="H89" t="s">
        <v>534</v>
      </c>
      <c r="J89" t="str">
        <f>VLOOKUP(TRIM(SUBSTITUTE(D89,CHAR(160),CHAR(32))),Metadata!B$1:H$2632,7,FALSE)</f>
        <v>memoires</v>
      </c>
      <c r="L89" t="str">
        <f>VLOOKUP(TRIM(SUBSTITUTE(D89,CHAR(160),CHAR(32))),Metadata!B$1:J$2632,9,FALSE)</f>
        <v>prose</v>
      </c>
      <c r="M89">
        <f>VLOOKUP(TRIM(SUBSTITUTE(D89,CHAR(160),CHAR(32))),Metadata!B$1:K$2632,10,FALSE)</f>
        <v>208002</v>
      </c>
      <c r="N89" s="1" t="s">
        <v>539</v>
      </c>
      <c r="O89">
        <v>57</v>
      </c>
      <c r="P89">
        <v>60</v>
      </c>
    </row>
    <row r="90" spans="1:16" x14ac:dyDescent="0.25">
      <c r="A90" t="s">
        <v>4354</v>
      </c>
      <c r="B90" t="s">
        <v>46</v>
      </c>
      <c r="C90" t="s">
        <v>47</v>
      </c>
      <c r="D90" t="s">
        <v>8760</v>
      </c>
      <c r="E90" t="str">
        <f>VLOOKUP(TRIM(SUBSTITUTE(D90,CHAR(160),CHAR(32))),Metadata!B$1:C$2632,2,FALSE)</f>
        <v>Barrès, Maurice, 1862-1923.</v>
      </c>
      <c r="F90" t="str">
        <f>VLOOKUP(TRIM(SUBSTITUTE(D90,CHAR(160),CHAR(32))),Metadata!B$1:D$2632,3,FALSE)</f>
        <v>Mes cahiers, T. 11 1914-1918</v>
      </c>
      <c r="G90">
        <f>VLOOKUP(TRIM(SUBSTITUTE(D90,CHAR(160),CHAR(32))),Metadata!B$1:E$2632,4,FALSE)</f>
        <v>1918</v>
      </c>
      <c r="H90" t="s">
        <v>534</v>
      </c>
      <c r="J90" t="str">
        <f>VLOOKUP(TRIM(SUBSTITUTE(D90,CHAR(160),CHAR(32))),Metadata!B$1:H$2632,7,FALSE)</f>
        <v>memoires</v>
      </c>
      <c r="L90" t="str">
        <f>VLOOKUP(TRIM(SUBSTITUTE(D90,CHAR(160),CHAR(32))),Metadata!B$1:J$2632,9,FALSE)</f>
        <v>prose</v>
      </c>
      <c r="M90">
        <f>VLOOKUP(TRIM(SUBSTITUTE(D90,CHAR(160),CHAR(32))),Metadata!B$1:K$2632,10,FALSE)</f>
        <v>80392</v>
      </c>
      <c r="N90" s="1" t="s">
        <v>540</v>
      </c>
      <c r="O90">
        <v>44</v>
      </c>
      <c r="P90">
        <v>47</v>
      </c>
    </row>
    <row r="91" spans="1:16" x14ac:dyDescent="0.25">
      <c r="A91" t="s">
        <v>4354</v>
      </c>
      <c r="B91" t="s">
        <v>46</v>
      </c>
      <c r="C91" t="s">
        <v>47</v>
      </c>
      <c r="D91" t="s">
        <v>8745</v>
      </c>
      <c r="E91" t="str">
        <f>VLOOKUP(TRIM(SUBSTITUTE(D91,CHAR(160),CHAR(32))),Metadata!B$1:C$2632,2,FALSE)</f>
        <v>Ambrière, Francis, 1907-</v>
      </c>
      <c r="F91" t="str">
        <f>VLOOKUP(TRIM(SUBSTITUTE(D91,CHAR(160),CHAR(32))),Metadata!B$1:D$2632,3,FALSE)</f>
        <v>Les grandes vacances</v>
      </c>
      <c r="G91">
        <f>VLOOKUP(TRIM(SUBSTITUTE(D91,CHAR(160),CHAR(32))),Metadata!B$1:E$2632,4,FALSE)</f>
        <v>1946</v>
      </c>
      <c r="H91" t="s">
        <v>534</v>
      </c>
      <c r="J91" t="str">
        <f>VLOOKUP(TRIM(SUBSTITUTE(D91,CHAR(160),CHAR(32))),Metadata!B$1:H$2632,7,FALSE)</f>
        <v>roman</v>
      </c>
      <c r="L91" t="str">
        <f>VLOOKUP(TRIM(SUBSTITUTE(D91,CHAR(160),CHAR(32))),Metadata!B$1:J$2632,9,FALSE)</f>
        <v>prose</v>
      </c>
      <c r="M91">
        <f>VLOOKUP(TRIM(SUBSTITUTE(D91,CHAR(160),CHAR(32))),Metadata!B$1:K$2632,10,FALSE)</f>
        <v>124263</v>
      </c>
      <c r="N91" s="1" t="s">
        <v>541</v>
      </c>
      <c r="O91">
        <v>151</v>
      </c>
      <c r="P91">
        <v>154</v>
      </c>
    </row>
    <row r="92" spans="1:16" x14ac:dyDescent="0.25">
      <c r="A92" t="s">
        <v>4354</v>
      </c>
      <c r="B92" t="s">
        <v>46</v>
      </c>
      <c r="C92" t="s">
        <v>47</v>
      </c>
      <c r="D92" t="s">
        <v>8737</v>
      </c>
      <c r="E92" t="str">
        <f>VLOOKUP(TRIM(SUBSTITUTE(D92,CHAR(160),CHAR(32))),Metadata!B$1:C$2632,2,FALSE)</f>
        <v>Alain, 1868-1951.</v>
      </c>
      <c r="F92" t="str">
        <f>VLOOKUP(TRIM(SUBSTITUTE(D92,CHAR(160),CHAR(32))),Metadata!B$1:D$2632,3,FALSE)</f>
        <v>Propos sur l'esthétique</v>
      </c>
      <c r="G92">
        <f>VLOOKUP(TRIM(SUBSTITUTE(D92,CHAR(160),CHAR(32))),Metadata!B$1:E$2632,4,FALSE)</f>
        <v>1923</v>
      </c>
      <c r="H92" t="s">
        <v>534</v>
      </c>
      <c r="J92" t="str">
        <f>VLOOKUP(TRIM(SUBSTITUTE(D92,CHAR(160),CHAR(32))),Metadata!B$1:H$2632,7,FALSE)</f>
        <v>traite</v>
      </c>
      <c r="L92" t="str">
        <f>VLOOKUP(TRIM(SUBSTITUTE(D92,CHAR(160),CHAR(32))),Metadata!B$1:J$2632,9,FALSE)</f>
        <v/>
      </c>
      <c r="M92">
        <f>VLOOKUP(TRIM(SUBSTITUTE(D92,CHAR(160),CHAR(32))),Metadata!B$1:K$2632,10,FALSE)</f>
        <v>22634</v>
      </c>
      <c r="N92" s="1" t="s">
        <v>542</v>
      </c>
      <c r="O92">
        <v>39</v>
      </c>
      <c r="P92">
        <v>42</v>
      </c>
    </row>
    <row r="93" spans="1:16" x14ac:dyDescent="0.25">
      <c r="A93" t="s">
        <v>4354</v>
      </c>
      <c r="B93" t="s">
        <v>46</v>
      </c>
      <c r="C93" t="s">
        <v>47</v>
      </c>
      <c r="D93" t="s">
        <v>8478</v>
      </c>
      <c r="E93" t="str">
        <f>VLOOKUP(TRIM(SUBSTITUTE(D93,CHAR(160),CHAR(32))),Metadata!B$1:C$2632,2,FALSE)</f>
        <v>Delécluze, E. J. (Etienne Jean), 1781-1863.</v>
      </c>
      <c r="F93" t="str">
        <f>VLOOKUP(TRIM(SUBSTITUTE(D93,CHAR(160),CHAR(32))),Metadata!B$1:D$2632,3,FALSE)</f>
        <v>Journal</v>
      </c>
      <c r="G93">
        <f>VLOOKUP(TRIM(SUBSTITUTE(D93,CHAR(160),CHAR(32))),Metadata!B$1:E$2632,4,FALSE)</f>
        <v>1828</v>
      </c>
      <c r="H93" t="s">
        <v>534</v>
      </c>
      <c r="J93" t="str">
        <f>VLOOKUP(TRIM(SUBSTITUTE(D93,CHAR(160),CHAR(32))),Metadata!B$1:H$2632,7,FALSE)</f>
        <v>memoires</v>
      </c>
      <c r="L93" t="str">
        <f>VLOOKUP(TRIM(SUBSTITUTE(D93,CHAR(160),CHAR(32))),Metadata!B$1:J$2632,9,FALSE)</f>
        <v>prose</v>
      </c>
      <c r="M93">
        <f>VLOOKUP(TRIM(SUBSTITUTE(D93,CHAR(160),CHAR(32))),Metadata!B$1:K$2632,10,FALSE)</f>
        <v>171446</v>
      </c>
      <c r="N93" s="1" t="s">
        <v>543</v>
      </c>
      <c r="O93">
        <v>88</v>
      </c>
      <c r="P93">
        <v>91</v>
      </c>
    </row>
    <row r="94" spans="1:16" x14ac:dyDescent="0.25">
      <c r="A94" t="s">
        <v>4354</v>
      </c>
      <c r="B94" t="s">
        <v>46</v>
      </c>
      <c r="C94" t="s">
        <v>47</v>
      </c>
      <c r="D94" t="s">
        <v>8806</v>
      </c>
      <c r="E94" t="str">
        <f>VLOOKUP(TRIM(SUBSTITUTE(D94,CHAR(160),CHAR(32))),Metadata!B$1:C$2632,2,FALSE)</f>
        <v>Camus, Albert, 1913-1960.</v>
      </c>
      <c r="F94" t="str">
        <f>VLOOKUP(TRIM(SUBSTITUTE(D94,CHAR(160),CHAR(32))),Metadata!B$1:D$2632,3,FALSE)</f>
        <v>La peste</v>
      </c>
      <c r="G94">
        <f>VLOOKUP(TRIM(SUBSTITUTE(D94,CHAR(160),CHAR(32))),Metadata!B$1:E$2632,4,FALSE)</f>
        <v>1947</v>
      </c>
      <c r="H94" t="s">
        <v>534</v>
      </c>
      <c r="J94" t="str">
        <f>VLOOKUP(TRIM(SUBSTITUTE(D94,CHAR(160),CHAR(32))),Metadata!B$1:H$2632,7,FALSE)</f>
        <v>roman</v>
      </c>
      <c r="L94" t="str">
        <f>VLOOKUP(TRIM(SUBSTITUTE(D94,CHAR(160),CHAR(32))),Metadata!B$1:J$2632,9,FALSE)</f>
        <v>prose</v>
      </c>
      <c r="M94">
        <f>VLOOKUP(TRIM(SUBSTITUTE(D94,CHAR(160),CHAR(32))),Metadata!B$1:K$2632,10,FALSE)</f>
        <v>88106</v>
      </c>
      <c r="N94" s="1" t="s">
        <v>544</v>
      </c>
      <c r="O94">
        <v>172</v>
      </c>
      <c r="P94">
        <v>175</v>
      </c>
    </row>
    <row r="95" spans="1:16" x14ac:dyDescent="0.25">
      <c r="A95" t="s">
        <v>4354</v>
      </c>
      <c r="B95" t="s">
        <v>46</v>
      </c>
      <c r="C95" t="s">
        <v>47</v>
      </c>
      <c r="D95" t="s">
        <v>9026</v>
      </c>
      <c r="E95" t="str">
        <f>VLOOKUP(TRIM(SUBSTITUTE(D95,CHAR(160),CHAR(32))),Metadata!B$1:C$2632,2,FALSE)</f>
        <v>Weil, Simone, 1909-1943.</v>
      </c>
      <c r="F95" t="str">
        <f>VLOOKUP(TRIM(SUBSTITUTE(D95,CHAR(160),CHAR(32))),Metadata!B$1:D$2632,3,FALSE)</f>
        <v>La condition ouvrière</v>
      </c>
      <c r="G95">
        <f>VLOOKUP(TRIM(SUBSTITUTE(D95,CHAR(160),CHAR(32))),Metadata!B$1:E$2632,4,FALSE)</f>
        <v>1951</v>
      </c>
      <c r="H95" t="s">
        <v>534</v>
      </c>
      <c r="J95" t="str">
        <f>VLOOKUP(TRIM(SUBSTITUTE(D95,CHAR(160),CHAR(32))),Metadata!B$1:H$2632,7,FALSE)</f>
        <v>traite</v>
      </c>
      <c r="L95" t="str">
        <f>VLOOKUP(TRIM(SUBSTITUTE(D95,CHAR(160),CHAR(32))),Metadata!B$1:J$2632,9,FALSE)</f>
        <v/>
      </c>
      <c r="M95">
        <f>VLOOKUP(TRIM(SUBSTITUTE(D95,CHAR(160),CHAR(32))),Metadata!B$1:K$2632,10,FALSE)</f>
        <v>96379</v>
      </c>
      <c r="N95" s="1" t="s">
        <v>545</v>
      </c>
      <c r="O95">
        <v>189</v>
      </c>
      <c r="P95">
        <v>194</v>
      </c>
    </row>
    <row r="96" spans="1:16" x14ac:dyDescent="0.25">
      <c r="A96" t="s">
        <v>4354</v>
      </c>
      <c r="B96" t="s">
        <v>46</v>
      </c>
      <c r="C96" t="s">
        <v>47</v>
      </c>
      <c r="D96" t="s">
        <v>8976</v>
      </c>
      <c r="E96" t="str">
        <f>VLOOKUP(TRIM(SUBSTITUTE(D96,CHAR(160),CHAR(32))),Metadata!B$1:C$2632,2,FALSE)</f>
        <v>Proust, Marcel, 1871-1922.</v>
      </c>
      <c r="F96" t="str">
        <f>VLOOKUP(TRIM(SUBSTITUTE(D96,CHAR(160),CHAR(32))),Metadata!B$1:D$2632,3,FALSE)</f>
        <v>À l'ombre des jeunes filles en fleurs</v>
      </c>
      <c r="G96">
        <f>VLOOKUP(TRIM(SUBSTITUTE(D96,CHAR(160),CHAR(32))),Metadata!B$1:E$2632,4,FALSE)</f>
        <v>1918</v>
      </c>
      <c r="H96" t="s">
        <v>534</v>
      </c>
      <c r="J96" t="str">
        <f>VLOOKUP(TRIM(SUBSTITUTE(D96,CHAR(160),CHAR(32))),Metadata!B$1:H$2632,7,FALSE)</f>
        <v>roman</v>
      </c>
      <c r="L96" t="str">
        <f>VLOOKUP(TRIM(SUBSTITUTE(D96,CHAR(160),CHAR(32))),Metadata!B$1:J$2632,9,FALSE)</f>
        <v>prose</v>
      </c>
      <c r="M96">
        <f>VLOOKUP(TRIM(SUBSTITUTE(D96,CHAR(160),CHAR(32))),Metadata!B$1:K$2632,10,FALSE)</f>
        <v>223187</v>
      </c>
      <c r="N96" s="1" t="s">
        <v>546</v>
      </c>
      <c r="O96">
        <v>31</v>
      </c>
      <c r="P96">
        <v>35</v>
      </c>
    </row>
    <row r="97" spans="1:16" x14ac:dyDescent="0.25">
      <c r="A97" t="s">
        <v>4354</v>
      </c>
      <c r="B97" t="s">
        <v>46</v>
      </c>
      <c r="C97" t="s">
        <v>47</v>
      </c>
      <c r="D97" t="s">
        <v>8987</v>
      </c>
      <c r="E97" t="str">
        <f>VLOOKUP(TRIM(SUBSTITUTE(D97,CHAR(160),CHAR(32))),Metadata!B$1:C$2632,2,FALSE)</f>
        <v>Ramuz, C. F. (Charles Ferdinand), 1878-1947.</v>
      </c>
      <c r="F97" t="str">
        <f>VLOOKUP(TRIM(SUBSTITUTE(D97,CHAR(160),CHAR(32))),Metadata!B$1:D$2632,3,FALSE)</f>
        <v>Aimé Pache, peintre vaudois: roman</v>
      </c>
      <c r="G97">
        <f>VLOOKUP(TRIM(SUBSTITUTE(D97,CHAR(160),CHAR(32))),Metadata!B$1:E$2632,4,FALSE)</f>
        <v>1911</v>
      </c>
      <c r="H97" t="s">
        <v>534</v>
      </c>
      <c r="J97" t="str">
        <f>VLOOKUP(TRIM(SUBSTITUTE(D97,CHAR(160),CHAR(32))),Metadata!B$1:H$2632,7,FALSE)</f>
        <v>roman</v>
      </c>
      <c r="L97" t="str">
        <f>VLOOKUP(TRIM(SUBSTITUTE(D97,CHAR(160),CHAR(32))),Metadata!B$1:J$2632,9,FALSE)</f>
        <v>prose</v>
      </c>
      <c r="M97">
        <f>VLOOKUP(TRIM(SUBSTITUTE(D97,CHAR(160),CHAR(32))),Metadata!B$1:K$2632,10,FALSE)</f>
        <v>88939</v>
      </c>
      <c r="N97" s="1" t="s">
        <v>547</v>
      </c>
      <c r="O97">
        <v>169</v>
      </c>
      <c r="P97">
        <v>174</v>
      </c>
    </row>
    <row r="98" spans="1:16" x14ac:dyDescent="0.25">
      <c r="A98" t="s">
        <v>4354</v>
      </c>
      <c r="B98" t="s">
        <v>46</v>
      </c>
      <c r="C98" t="s">
        <v>47</v>
      </c>
      <c r="D98" t="s">
        <v>8884</v>
      </c>
      <c r="E98" t="str">
        <f>VLOOKUP(TRIM(SUBSTITUTE(D98,CHAR(160),CHAR(32))),Metadata!B$1:C$2632,2,FALSE)</f>
        <v>Gide, André, 1869-1951.</v>
      </c>
      <c r="F98" t="str">
        <f>VLOOKUP(TRIM(SUBSTITUTE(D98,CHAR(160),CHAR(32))),Metadata!B$1:D$2632,3,FALSE)</f>
        <v>Si le grain ne meurt</v>
      </c>
      <c r="G98">
        <f>VLOOKUP(TRIM(SUBSTITUTE(D98,CHAR(160),CHAR(32))),Metadata!B$1:E$2632,4,FALSE)</f>
        <v>1924</v>
      </c>
      <c r="H98" t="s">
        <v>534</v>
      </c>
      <c r="J98" t="str">
        <f>VLOOKUP(TRIM(SUBSTITUTE(D98,CHAR(160),CHAR(32))),Metadata!B$1:H$2632,7,FALSE)</f>
        <v>memoires</v>
      </c>
      <c r="L98" t="str">
        <f>VLOOKUP(TRIM(SUBSTITUTE(D98,CHAR(160),CHAR(32))),Metadata!B$1:J$2632,9,FALSE)</f>
        <v>prose</v>
      </c>
      <c r="M98">
        <f>VLOOKUP(TRIM(SUBSTITUTE(D98,CHAR(160),CHAR(32))),Metadata!B$1:K$2632,10,FALSE)</f>
        <v>107723</v>
      </c>
      <c r="N98" s="1" t="s">
        <v>548</v>
      </c>
      <c r="O98">
        <v>30</v>
      </c>
      <c r="P98">
        <v>33</v>
      </c>
    </row>
    <row r="99" spans="1:16" x14ac:dyDescent="0.25">
      <c r="A99" t="s">
        <v>4354</v>
      </c>
      <c r="B99" t="s">
        <v>46</v>
      </c>
      <c r="C99" t="s">
        <v>47</v>
      </c>
      <c r="D99" t="s">
        <v>8732</v>
      </c>
      <c r="E99" t="str">
        <f>VLOOKUP(TRIM(SUBSTITUTE(D99,CHAR(160),CHAR(32))),Metadata!B$1:C$2632,2,FALSE)</f>
        <v>Alain, 1868-1951.</v>
      </c>
      <c r="F99" t="str">
        <f>VLOOKUP(TRIM(SUBSTITUTE(D99,CHAR(160),CHAR(32))),Metadata!B$1:D$2632,3,FALSE)</f>
        <v>Le citoyen contre les pouvoirs</v>
      </c>
      <c r="G99">
        <f>VLOOKUP(TRIM(SUBSTITUTE(D99,CHAR(160),CHAR(32))),Metadata!B$1:E$2632,4,FALSE)</f>
        <v>1926</v>
      </c>
      <c r="H99" t="s">
        <v>534</v>
      </c>
      <c r="J99" t="str">
        <f>VLOOKUP(TRIM(SUBSTITUTE(D99,CHAR(160),CHAR(32))),Metadata!B$1:H$2632,7,FALSE)</f>
        <v>traite</v>
      </c>
      <c r="L99" t="str">
        <f>VLOOKUP(TRIM(SUBSTITUTE(D99,CHAR(160),CHAR(32))),Metadata!B$1:J$2632,9,FALSE)</f>
        <v/>
      </c>
      <c r="M99">
        <f>VLOOKUP(TRIM(SUBSTITUTE(D99,CHAR(160),CHAR(32))),Metadata!B$1:K$2632,10,FALSE)</f>
        <v>56769</v>
      </c>
      <c r="N99" s="1" t="s">
        <v>549</v>
      </c>
      <c r="O99">
        <v>46</v>
      </c>
      <c r="P99">
        <v>49</v>
      </c>
    </row>
    <row r="100" spans="1:16" x14ac:dyDescent="0.25">
      <c r="A100" t="s">
        <v>4354</v>
      </c>
      <c r="B100" t="s">
        <v>46</v>
      </c>
      <c r="C100" t="s">
        <v>47</v>
      </c>
      <c r="D100" t="s">
        <v>8991</v>
      </c>
      <c r="E100" t="str">
        <f>VLOOKUP(TRIM(SUBSTITUTE(D100,CHAR(160),CHAR(32))),Metadata!B$1:C$2632,2,FALSE)</f>
        <v>Robbe-Grillet, Alain, 1922-</v>
      </c>
      <c r="F100" t="str">
        <f>VLOOKUP(TRIM(SUBSTITUTE(D100,CHAR(160),CHAR(32))),Metadata!B$1:D$2632,3,FALSE)</f>
        <v>Le Voyeur</v>
      </c>
      <c r="G100">
        <f>VLOOKUP(TRIM(SUBSTITUTE(D100,CHAR(160),CHAR(32))),Metadata!B$1:E$2632,4,FALSE)</f>
        <v>1955</v>
      </c>
      <c r="H100" t="s">
        <v>534</v>
      </c>
      <c r="J100" t="str">
        <f>VLOOKUP(TRIM(SUBSTITUTE(D100,CHAR(160),CHAR(32))),Metadata!B$1:H$2632,7,FALSE)</f>
        <v>roman</v>
      </c>
      <c r="L100" t="str">
        <f>VLOOKUP(TRIM(SUBSTITUTE(D100,CHAR(160),CHAR(32))),Metadata!B$1:J$2632,9,FALSE)</f>
        <v/>
      </c>
      <c r="M100">
        <f>VLOOKUP(TRIM(SUBSTITUTE(D100,CHAR(160),CHAR(32))),Metadata!B$1:K$2632,10,FALSE)</f>
        <v>73031</v>
      </c>
      <c r="N100" s="1" t="s">
        <v>550</v>
      </c>
      <c r="O100">
        <v>37</v>
      </c>
      <c r="P100">
        <v>40</v>
      </c>
    </row>
    <row r="101" spans="1:16" x14ac:dyDescent="0.25">
      <c r="A101" t="s">
        <v>4354</v>
      </c>
      <c r="B101" t="s">
        <v>46</v>
      </c>
      <c r="C101" t="s">
        <v>47</v>
      </c>
      <c r="D101" t="s">
        <v>8957</v>
      </c>
      <c r="E101" t="str">
        <f>VLOOKUP(TRIM(SUBSTITUTE(D101,CHAR(160),CHAR(32))),Metadata!B$1:C$2632,2,FALSE)</f>
        <v>Morand, Paul, 1888-1976.</v>
      </c>
      <c r="F101" t="str">
        <f>VLOOKUP(TRIM(SUBSTITUTE(D101,CHAR(160),CHAR(32))),Metadata!B$1:D$2632,3,FALSE)</f>
        <v>New York</v>
      </c>
      <c r="G101">
        <f>VLOOKUP(TRIM(SUBSTITUTE(D101,CHAR(160),CHAR(32))),Metadata!B$1:E$2632,4,FALSE)</f>
        <v>1930</v>
      </c>
      <c r="H101" t="s">
        <v>534</v>
      </c>
      <c r="J101" t="str">
        <f>VLOOKUP(TRIM(SUBSTITUTE(D101,CHAR(160),CHAR(32))),Metadata!B$1:H$2632,7,FALSE)</f>
        <v>traite ou essai</v>
      </c>
      <c r="L101" t="str">
        <f>VLOOKUP(TRIM(SUBSTITUTE(D101,CHAR(160),CHAR(32))),Metadata!B$1:J$2632,9,FALSE)</f>
        <v>prose</v>
      </c>
      <c r="M101">
        <f>VLOOKUP(TRIM(SUBSTITUTE(D101,CHAR(160),CHAR(32))),Metadata!B$1:K$2632,10,FALSE)</f>
        <v>57305</v>
      </c>
      <c r="N101" s="1" t="s">
        <v>551</v>
      </c>
      <c r="O101">
        <v>185</v>
      </c>
      <c r="P101">
        <v>189</v>
      </c>
    </row>
    <row r="102" spans="1:16" x14ac:dyDescent="0.25">
      <c r="A102" t="s">
        <v>4354</v>
      </c>
      <c r="B102" t="s">
        <v>46</v>
      </c>
      <c r="C102" t="s">
        <v>47</v>
      </c>
      <c r="D102" t="s">
        <v>7382</v>
      </c>
      <c r="E102" t="str">
        <f>VLOOKUP(TRIM(SUBSTITUTE(D102,CHAR(160),CHAR(32))),Metadata!B$1:C$2632,2,FALSE)</f>
        <v>Bainville, Jacques, 1879-1936.</v>
      </c>
      <c r="F102" t="str">
        <f>VLOOKUP(TRIM(SUBSTITUTE(D102,CHAR(160),CHAR(32))),Metadata!B$1:D$2632,3,FALSE)</f>
        <v>Napoléon</v>
      </c>
      <c r="G102">
        <f>VLOOKUP(TRIM(SUBSTITUTE(D102,CHAR(160),CHAR(32))),Metadata!B$1:E$2632,4,FALSE)</f>
        <v>1931</v>
      </c>
      <c r="H102" t="s">
        <v>534</v>
      </c>
      <c r="J102" t="str">
        <f>VLOOKUP(TRIM(SUBSTITUTE(D102,CHAR(160),CHAR(32))),Metadata!B$1:H$2632,7,FALSE)</f>
        <v>traite ou essai</v>
      </c>
      <c r="L102" t="str">
        <f>VLOOKUP(TRIM(SUBSTITUTE(D102,CHAR(160),CHAR(32))),Metadata!B$1:J$2632,9,FALSE)</f>
        <v/>
      </c>
      <c r="M102">
        <f>VLOOKUP(TRIM(SUBSTITUTE(D102,CHAR(160),CHAR(32))),Metadata!B$1:K$2632,10,FALSE)</f>
        <v>191193</v>
      </c>
      <c r="N102" s="1" t="s">
        <v>552</v>
      </c>
      <c r="O102">
        <v>36</v>
      </c>
      <c r="P102">
        <v>40</v>
      </c>
    </row>
    <row r="103" spans="1:16" x14ac:dyDescent="0.25">
      <c r="A103" t="s">
        <v>4354</v>
      </c>
      <c r="B103" t="s">
        <v>46</v>
      </c>
      <c r="C103" t="s">
        <v>47</v>
      </c>
      <c r="D103" t="s">
        <v>8944</v>
      </c>
      <c r="E103" t="str">
        <f>VLOOKUP(TRIM(SUBSTITUTE(D103,CHAR(160),CHAR(32))),Metadata!B$1:C$2632,2,FALSE)</f>
        <v>Meersch, Maxence van der, 1907-1951.</v>
      </c>
      <c r="F103" t="str">
        <f>VLOOKUP(TRIM(SUBSTITUTE(D103,CHAR(160),CHAR(32))),Metadata!B$1:D$2632,3,FALSE)</f>
        <v>Invasion 14: roman / Maxence van der Meersch.</v>
      </c>
      <c r="G103">
        <f>VLOOKUP(TRIM(SUBSTITUTE(D103,CHAR(160),CHAR(32))),Metadata!B$1:E$2632,4,FALSE)</f>
        <v>1935</v>
      </c>
      <c r="H103" t="s">
        <v>534</v>
      </c>
      <c r="J103" t="str">
        <f>VLOOKUP(TRIM(SUBSTITUTE(D103,CHAR(160),CHAR(32))),Metadata!B$1:H$2632,7,FALSE)</f>
        <v>roman</v>
      </c>
      <c r="L103" t="str">
        <f>VLOOKUP(TRIM(SUBSTITUTE(D103,CHAR(160),CHAR(32))),Metadata!B$1:J$2632,9,FALSE)</f>
        <v>prose</v>
      </c>
      <c r="M103">
        <f>VLOOKUP(TRIM(SUBSTITUTE(D103,CHAR(160),CHAR(32))),Metadata!B$1:K$2632,10,FALSE)</f>
        <v>176328</v>
      </c>
      <c r="N103" s="1" t="s">
        <v>553</v>
      </c>
      <c r="O103">
        <v>141</v>
      </c>
      <c r="P103">
        <v>144</v>
      </c>
    </row>
    <row r="104" spans="1:16" x14ac:dyDescent="0.25">
      <c r="A104" t="s">
        <v>4354</v>
      </c>
      <c r="B104" t="s">
        <v>46</v>
      </c>
      <c r="C104" t="s">
        <v>47</v>
      </c>
      <c r="D104" t="s">
        <v>8953</v>
      </c>
      <c r="E104" t="str">
        <f>VLOOKUP(TRIM(SUBSTITUTE(D104,CHAR(160),CHAR(32))),Metadata!B$1:C$2632,2,FALSE)</f>
        <v>Montherlant, Henry de, 1896-1972.</v>
      </c>
      <c r="F104" t="str">
        <f>VLOOKUP(TRIM(SUBSTITUTE(D104,CHAR(160),CHAR(32))),Metadata!B$1:D$2632,3,FALSE)</f>
        <v>Les jeunes filles</v>
      </c>
      <c r="G104">
        <f>VLOOKUP(TRIM(SUBSTITUTE(D104,CHAR(160),CHAR(32))),Metadata!B$1:E$2632,4,FALSE)</f>
        <v>1936</v>
      </c>
      <c r="H104" t="s">
        <v>534</v>
      </c>
      <c r="J104" t="str">
        <f>VLOOKUP(TRIM(SUBSTITUTE(D104,CHAR(160),CHAR(32))),Metadata!B$1:H$2632,7,FALSE)</f>
        <v>roman</v>
      </c>
      <c r="L104" t="str">
        <f>VLOOKUP(TRIM(SUBSTITUTE(D104,CHAR(160),CHAR(32))),Metadata!B$1:J$2632,9,FALSE)</f>
        <v>prose</v>
      </c>
      <c r="M104">
        <f>VLOOKUP(TRIM(SUBSTITUTE(D104,CHAR(160),CHAR(32))),Metadata!B$1:K$2632,10,FALSE)</f>
        <v>62977</v>
      </c>
      <c r="N104" t="s">
        <v>554</v>
      </c>
      <c r="O104">
        <v>24</v>
      </c>
      <c r="P104">
        <v>27</v>
      </c>
    </row>
    <row r="105" spans="1:16" x14ac:dyDescent="0.25">
      <c r="A105" t="s">
        <v>4354</v>
      </c>
      <c r="B105" t="s">
        <v>58</v>
      </c>
      <c r="C105" t="s">
        <v>47</v>
      </c>
      <c r="D105" t="s">
        <v>8109</v>
      </c>
      <c r="E105" t="str">
        <f>VLOOKUP(TRIM(SUBSTITUTE(D105,CHAR(160),CHAR(32))),Metadata!B$1:C$2632,2,FALSE)</f>
        <v>Montchrestien, Antoine de, ca. 1575-1621.</v>
      </c>
      <c r="F105" t="str">
        <f>VLOOKUP(TRIM(SUBSTITUTE(D105,CHAR(160),CHAR(32))),Metadata!B$1:D$2632,3,FALSE)</f>
        <v>Traicté de l'Oeconomie politique: dedié en 1615 au roy et à la reyne mere du roy</v>
      </c>
      <c r="G105">
        <f>VLOOKUP(TRIM(SUBSTITUTE(D105,CHAR(160),CHAR(32))),Metadata!B$1:E$2632,4,FALSE)</f>
        <v>1615</v>
      </c>
      <c r="H105" t="s">
        <v>445</v>
      </c>
      <c r="J105" t="str">
        <f>VLOOKUP(TRIM(SUBSTITUTE(D105,CHAR(160),CHAR(32))),Metadata!B$1:H$2632,7,FALSE)</f>
        <v>traite ou essai</v>
      </c>
      <c r="L105" t="str">
        <f>VLOOKUP(TRIM(SUBSTITUTE(D105,CHAR(160),CHAR(32))),Metadata!B$1:J$2632,9,FALSE)</f>
        <v>prose</v>
      </c>
      <c r="M105">
        <f>VLOOKUP(TRIM(SUBSTITUTE(D105,CHAR(160),CHAR(32))),Metadata!B$1:K$2632,10,FALSE)</f>
        <v>92941</v>
      </c>
      <c r="N105" s="1" t="s">
        <v>555</v>
      </c>
      <c r="O105">
        <v>337</v>
      </c>
      <c r="P105">
        <v>344</v>
      </c>
    </row>
    <row r="106" spans="1:16" x14ac:dyDescent="0.25">
      <c r="A106" t="s">
        <v>4354</v>
      </c>
      <c r="B106" t="s">
        <v>58</v>
      </c>
      <c r="C106" t="s">
        <v>47</v>
      </c>
      <c r="D106" t="s">
        <v>8118</v>
      </c>
      <c r="E106" t="str">
        <f>VLOOKUP(TRIM(SUBSTITUTE(D106,CHAR(160),CHAR(32))),Metadata!B$1:C$2632,2,FALSE)</f>
        <v>Patin, Guy, 1601-1672.</v>
      </c>
      <c r="F106" t="str">
        <f>VLOOKUP(TRIM(SUBSTITUTE(D106,CHAR(160),CHAR(32))),Metadata!B$1:D$2632,3,FALSE)</f>
        <v>Lettres de Gui Patin, 1630-1672, collationnée sur les manuscrits autographes, publiée avec l'addition des lettres inédites, la restauration des textes retranchés ou altérés, et des notes biographiques, bibliographiques et historiques.</v>
      </c>
      <c r="G106">
        <f>VLOOKUP(TRIM(SUBSTITUTE(D106,CHAR(160),CHAR(32))),Metadata!B$1:E$2632,4,FALSE)</f>
        <v>1649</v>
      </c>
      <c r="H106" t="s">
        <v>445</v>
      </c>
      <c r="J106" t="str">
        <f>VLOOKUP(TRIM(SUBSTITUTE(D106,CHAR(160),CHAR(32))),Metadata!B$1:H$2632,7,FALSE)</f>
        <v>correspondance</v>
      </c>
      <c r="L106" t="str">
        <f>VLOOKUP(TRIM(SUBSTITUTE(D106,CHAR(160),CHAR(32))),Metadata!B$1:J$2632,9,FALSE)</f>
        <v>prose</v>
      </c>
      <c r="M106">
        <f>VLOOKUP(TRIM(SUBSTITUTE(D106,CHAR(160),CHAR(32))),Metadata!B$1:K$2632,10,FALSE)</f>
        <v>129334</v>
      </c>
      <c r="N106" s="1" t="s">
        <v>556</v>
      </c>
      <c r="O106">
        <v>204</v>
      </c>
      <c r="P106">
        <v>212</v>
      </c>
    </row>
    <row r="107" spans="1:16" x14ac:dyDescent="0.25">
      <c r="A107" t="s">
        <v>4354</v>
      </c>
      <c r="B107" t="s">
        <v>558</v>
      </c>
      <c r="C107" t="s">
        <v>47</v>
      </c>
      <c r="D107" t="s">
        <v>8109</v>
      </c>
      <c r="E107" t="str">
        <f>VLOOKUP(TRIM(SUBSTITUTE(D107,CHAR(160),CHAR(32))),Metadata!B$1:C$2632,2,FALSE)</f>
        <v>Montchrestien, Antoine de, ca. 1575-1621.</v>
      </c>
      <c r="F107" t="str">
        <f>VLOOKUP(TRIM(SUBSTITUTE(D107,CHAR(160),CHAR(32))),Metadata!B$1:D$2632,3,FALSE)</f>
        <v>Traicté de l'Oeconomie politique: dedié en 1615 au roy et à la reyne mere du roy</v>
      </c>
      <c r="G107">
        <f>VLOOKUP(TRIM(SUBSTITUTE(D107,CHAR(160),CHAR(32))),Metadata!B$1:E$2632,4,FALSE)</f>
        <v>1615</v>
      </c>
      <c r="H107" t="s">
        <v>445</v>
      </c>
      <c r="J107" t="str">
        <f>VLOOKUP(TRIM(SUBSTITUTE(D107,CHAR(160),CHAR(32))),Metadata!B$1:H$2632,7,FALSE)</f>
        <v>traite ou essai</v>
      </c>
      <c r="L107" t="str">
        <f>VLOOKUP(TRIM(SUBSTITUTE(D107,CHAR(160),CHAR(32))),Metadata!B$1:J$2632,9,FALSE)</f>
        <v>prose</v>
      </c>
      <c r="M107">
        <f>VLOOKUP(TRIM(SUBSTITUTE(D107,CHAR(160),CHAR(32))),Metadata!B$1:K$2632,10,FALSE)</f>
        <v>92941</v>
      </c>
      <c r="N107" s="1" t="s">
        <v>557</v>
      </c>
      <c r="O107">
        <v>128</v>
      </c>
      <c r="P107">
        <v>138</v>
      </c>
    </row>
    <row r="108" spans="1:16" x14ac:dyDescent="0.25">
      <c r="A108" t="s">
        <v>4354</v>
      </c>
      <c r="B108" t="s">
        <v>562</v>
      </c>
      <c r="C108" t="s">
        <v>47</v>
      </c>
      <c r="D108" t="s">
        <v>8120</v>
      </c>
      <c r="E108" t="str">
        <f>VLOOKUP(TRIM(SUBSTITUTE(D108,CHAR(160),CHAR(32))),Metadata!B$1:C$2632,2,FALSE)</f>
        <v>Peiresc, Nicolas Claude Fabri de, 1580-1637.</v>
      </c>
      <c r="F108" t="str">
        <f>VLOOKUP(TRIM(SUBSTITUTE(D108,CHAR(160),CHAR(32))),Metadata!B$1:D$2632,3,FALSE)</f>
        <v>Lettres de Peiresc. Tome quatrième, Lettres de Peiresc à Borrilly, à Bouchard et à Gassendi, lettres de Gassendi à Peiresc, 1626-1637</v>
      </c>
      <c r="G108">
        <f>VLOOKUP(TRIM(SUBSTITUTE(D108,CHAR(160),CHAR(32))),Metadata!B$1:E$2632,4,FALSE)</f>
        <v>1637</v>
      </c>
      <c r="H108" t="s">
        <v>445</v>
      </c>
      <c r="J108" t="str">
        <f>VLOOKUP(TRIM(SUBSTITUTE(D108,CHAR(160),CHAR(32))),Metadata!B$1:H$2632,7,FALSE)</f>
        <v>correspondance</v>
      </c>
      <c r="L108" t="str">
        <f>VLOOKUP(TRIM(SUBSTITUTE(D108,CHAR(160),CHAR(32))),Metadata!B$1:J$2632,9,FALSE)</f>
        <v>prose</v>
      </c>
      <c r="M108">
        <f>VLOOKUP(TRIM(SUBSTITUTE(D108,CHAR(160),CHAR(32))),Metadata!B$1:K$2632,10,FALSE)</f>
        <v>81344</v>
      </c>
      <c r="N108" s="1" t="s">
        <v>559</v>
      </c>
      <c r="O108">
        <v>216</v>
      </c>
      <c r="P108">
        <v>224</v>
      </c>
    </row>
    <row r="109" spans="1:16" x14ac:dyDescent="0.25">
      <c r="A109" t="s">
        <v>4354</v>
      </c>
      <c r="B109" t="s">
        <v>562</v>
      </c>
      <c r="C109" t="s">
        <v>47</v>
      </c>
      <c r="D109" t="s">
        <v>8658</v>
      </c>
      <c r="E109" t="str">
        <f>VLOOKUP(TRIM(SUBSTITUTE(D109,CHAR(160),CHAR(32))),Metadata!B$1:C$2632,2,FALSE)</f>
        <v>Sand, George, 1804-1876.</v>
      </c>
      <c r="F109" t="str">
        <f>VLOOKUP(TRIM(SUBSTITUTE(D109,CHAR(160),CHAR(32))),Metadata!B$1:D$2632,3,FALSE)</f>
        <v>François le champi</v>
      </c>
      <c r="G109">
        <f>VLOOKUP(TRIM(SUBSTITUTE(D109,CHAR(160),CHAR(32))),Metadata!B$1:E$2632,4,FALSE)</f>
        <v>1850</v>
      </c>
      <c r="H109" t="s">
        <v>450</v>
      </c>
      <c r="J109" t="str">
        <f>VLOOKUP(TRIM(SUBSTITUTE(D109,CHAR(160),CHAR(32))),Metadata!B$1:H$2632,7,FALSE)</f>
        <v>roman</v>
      </c>
      <c r="L109" t="str">
        <f>VLOOKUP(TRIM(SUBSTITUTE(D109,CHAR(160),CHAR(32))),Metadata!B$1:J$2632,9,FALSE)</f>
        <v/>
      </c>
      <c r="M109">
        <f>VLOOKUP(TRIM(SUBSTITUTE(D109,CHAR(160),CHAR(32))),Metadata!B$1:K$2632,10,FALSE)</f>
        <v>51992</v>
      </c>
      <c r="N109" s="1" t="s">
        <v>560</v>
      </c>
      <c r="O109">
        <v>80</v>
      </c>
      <c r="P109">
        <v>87</v>
      </c>
    </row>
    <row r="110" spans="1:16" x14ac:dyDescent="0.25">
      <c r="A110" t="s">
        <v>4354</v>
      </c>
      <c r="B110" t="s">
        <v>562</v>
      </c>
      <c r="C110" t="s">
        <v>47</v>
      </c>
      <c r="D110" t="s">
        <v>8478</v>
      </c>
      <c r="E110" t="str">
        <f>VLOOKUP(TRIM(SUBSTITUTE(D110,CHAR(160),CHAR(32))),Metadata!B$1:C$2632,2,FALSE)</f>
        <v>Delécluze, E. J. (Etienne Jean), 1781-1863.</v>
      </c>
      <c r="F110" t="str">
        <f>VLOOKUP(TRIM(SUBSTITUTE(D110,CHAR(160),CHAR(32))),Metadata!B$1:D$2632,3,FALSE)</f>
        <v>Journal</v>
      </c>
      <c r="G110">
        <f>VLOOKUP(TRIM(SUBSTITUTE(D110,CHAR(160),CHAR(32))),Metadata!B$1:E$2632,4,FALSE)</f>
        <v>1828</v>
      </c>
      <c r="H110" t="s">
        <v>534</v>
      </c>
      <c r="J110" t="str">
        <f>VLOOKUP(TRIM(SUBSTITUTE(D110,CHAR(160),CHAR(32))),Metadata!B$1:H$2632,7,FALSE)</f>
        <v>memoires</v>
      </c>
      <c r="L110" t="str">
        <f>VLOOKUP(TRIM(SUBSTITUTE(D110,CHAR(160),CHAR(32))),Metadata!B$1:J$2632,9,FALSE)</f>
        <v>prose</v>
      </c>
      <c r="M110">
        <f>VLOOKUP(TRIM(SUBSTITUTE(D110,CHAR(160),CHAR(32))),Metadata!B$1:K$2632,10,FALSE)</f>
        <v>171446</v>
      </c>
      <c r="N110" s="1" t="s">
        <v>561</v>
      </c>
      <c r="O110">
        <v>91</v>
      </c>
      <c r="P110">
        <v>98</v>
      </c>
    </row>
    <row r="111" spans="1:16" x14ac:dyDescent="0.25">
      <c r="A111" t="s">
        <v>4354</v>
      </c>
      <c r="B111" t="s">
        <v>564</v>
      </c>
      <c r="C111" t="s">
        <v>47</v>
      </c>
      <c r="D111" t="s">
        <v>7901</v>
      </c>
      <c r="E111" t="str">
        <f>VLOOKUP(TRIM(SUBSTITUTE(D111,CHAR(160),CHAR(32))),Metadata!B$1:C$2632,2,FALSE)</f>
        <v>Rutebeuf</v>
      </c>
      <c r="F111" t="str">
        <f>VLOOKUP(TRIM(SUBSTITUTE(D111,CHAR(160),CHAR(32))),Metadata!B$1:D$2632,3,FALSE)</f>
        <v>Oeuvres complètes (ancien français)</v>
      </c>
      <c r="G111">
        <f>VLOOKUP(TRIM(SUBSTITUTE(D111,CHAR(160),CHAR(32))),Metadata!B$1:E$2632,4,FALSE)</f>
        <v>1260</v>
      </c>
      <c r="H111" t="s">
        <v>453</v>
      </c>
      <c r="J111" t="str">
        <f>VLOOKUP(TRIM(SUBSTITUTE(D111,CHAR(160),CHAR(32))),Metadata!B$1:H$2632,7,FALSE)</f>
        <v>poesie</v>
      </c>
      <c r="L111" t="str">
        <f>VLOOKUP(TRIM(SUBSTITUTE(D111,CHAR(160),CHAR(32))),Metadata!B$1:J$2632,9,FALSE)</f>
        <v/>
      </c>
      <c r="M111">
        <f>VLOOKUP(TRIM(SUBSTITUTE(D111,CHAR(160),CHAR(32))),Metadata!B$1:K$2632,10,FALSE)</f>
        <v>74554</v>
      </c>
      <c r="N111" t="s">
        <v>563</v>
      </c>
      <c r="O111">
        <v>119</v>
      </c>
      <c r="P111">
        <v>128</v>
      </c>
    </row>
    <row r="112" spans="1:16" x14ac:dyDescent="0.25">
      <c r="A112" t="s">
        <v>4354</v>
      </c>
      <c r="B112" t="s">
        <v>88</v>
      </c>
      <c r="C112" t="s">
        <v>47</v>
      </c>
      <c r="D112" t="s">
        <v>7915</v>
      </c>
      <c r="E112" t="str">
        <f>VLOOKUP(TRIM(SUBSTITUTE(D112,CHAR(160),CHAR(32))),Metadata!B$1:C$2632,2,FALSE)</f>
        <v>Mousket, Philippe, 13th cent.</v>
      </c>
      <c r="F112" t="str">
        <f>VLOOKUP(TRIM(SUBSTITUTE(D112,CHAR(160),CHAR(32))),Metadata!B$1:D$2632,3,FALSE)</f>
        <v>Chronique</v>
      </c>
      <c r="G112">
        <f>VLOOKUP(TRIM(SUBSTITUTE(D112,CHAR(160),CHAR(32))),Metadata!B$1:E$2632,4,FALSE)</f>
        <v>1243</v>
      </c>
      <c r="H112" t="s">
        <v>453</v>
      </c>
      <c r="J112" t="str">
        <f>VLOOKUP(TRIM(SUBSTITUTE(D112,CHAR(160),CHAR(32))),Metadata!B$1:H$2632,7,FALSE)</f>
        <v>melanges litteraires</v>
      </c>
      <c r="L112" t="str">
        <f>VLOOKUP(TRIM(SUBSTITUTE(D112,CHAR(160),CHAR(32))),Metadata!B$1:J$2632,9,FALSE)</f>
        <v/>
      </c>
      <c r="M112">
        <f>VLOOKUP(TRIM(SUBSTITUTE(D112,CHAR(160),CHAR(32))),Metadata!B$1:K$2632,10,FALSE)</f>
        <v>181719</v>
      </c>
      <c r="N112" s="1" t="s">
        <v>565</v>
      </c>
      <c r="O112">
        <v>52</v>
      </c>
      <c r="P112">
        <v>56</v>
      </c>
    </row>
    <row r="113" spans="1:16" x14ac:dyDescent="0.25">
      <c r="A113" t="s">
        <v>4354</v>
      </c>
      <c r="B113" t="s">
        <v>88</v>
      </c>
      <c r="C113" t="s">
        <v>47</v>
      </c>
      <c r="D113" t="s">
        <v>7915</v>
      </c>
      <c r="E113" t="str">
        <f>VLOOKUP(TRIM(SUBSTITUTE(D113,CHAR(160),CHAR(32))),Metadata!B$1:C$2632,2,FALSE)</f>
        <v>Mousket, Philippe, 13th cent.</v>
      </c>
      <c r="F113" t="str">
        <f>VLOOKUP(TRIM(SUBSTITUTE(D113,CHAR(160),CHAR(32))),Metadata!B$1:D$2632,3,FALSE)</f>
        <v>Chronique</v>
      </c>
      <c r="G113">
        <f>VLOOKUP(TRIM(SUBSTITUTE(D113,CHAR(160),CHAR(32))),Metadata!B$1:E$2632,4,FALSE)</f>
        <v>1243</v>
      </c>
      <c r="H113" t="s">
        <v>453</v>
      </c>
      <c r="J113" t="str">
        <f>VLOOKUP(TRIM(SUBSTITUTE(D113,CHAR(160),CHAR(32))),Metadata!B$1:H$2632,7,FALSE)</f>
        <v>melanges litteraires</v>
      </c>
      <c r="L113" t="str">
        <f>VLOOKUP(TRIM(SUBSTITUTE(D113,CHAR(160),CHAR(32))),Metadata!B$1:J$2632,9,FALSE)</f>
        <v/>
      </c>
      <c r="M113">
        <f>VLOOKUP(TRIM(SUBSTITUTE(D113,CHAR(160),CHAR(32))),Metadata!B$1:K$2632,10,FALSE)</f>
        <v>181719</v>
      </c>
      <c r="N113" t="s">
        <v>566</v>
      </c>
      <c r="O113">
        <v>495</v>
      </c>
      <c r="P113">
        <v>499</v>
      </c>
    </row>
    <row r="114" spans="1:16" x14ac:dyDescent="0.25">
      <c r="A114" t="s">
        <v>4354</v>
      </c>
      <c r="B114" t="s">
        <v>88</v>
      </c>
      <c r="C114" t="s">
        <v>47</v>
      </c>
      <c r="D114" t="s">
        <v>7915</v>
      </c>
      <c r="E114" t="str">
        <f>VLOOKUP(TRIM(SUBSTITUTE(D114,CHAR(160),CHAR(32))),Metadata!B$1:C$2632,2,FALSE)</f>
        <v>Mousket, Philippe, 13th cent.</v>
      </c>
      <c r="F114" t="str">
        <f>VLOOKUP(TRIM(SUBSTITUTE(D114,CHAR(160),CHAR(32))),Metadata!B$1:D$2632,3,FALSE)</f>
        <v>Chronique</v>
      </c>
      <c r="G114">
        <f>VLOOKUP(TRIM(SUBSTITUTE(D114,CHAR(160),CHAR(32))),Metadata!B$1:E$2632,4,FALSE)</f>
        <v>1243</v>
      </c>
      <c r="H114" t="s">
        <v>453</v>
      </c>
      <c r="J114" t="str">
        <f>VLOOKUP(TRIM(SUBSTITUTE(D114,CHAR(160),CHAR(32))),Metadata!B$1:H$2632,7,FALSE)</f>
        <v>melanges litteraires</v>
      </c>
      <c r="L114" t="str">
        <f>VLOOKUP(TRIM(SUBSTITUTE(D114,CHAR(160),CHAR(32))),Metadata!B$1:J$2632,9,FALSE)</f>
        <v/>
      </c>
      <c r="M114">
        <f>VLOOKUP(TRIM(SUBSTITUTE(D114,CHAR(160),CHAR(32))),Metadata!B$1:K$2632,10,FALSE)</f>
        <v>181719</v>
      </c>
      <c r="N114" t="s">
        <v>567</v>
      </c>
      <c r="O114">
        <v>118</v>
      </c>
      <c r="P114">
        <v>122</v>
      </c>
    </row>
    <row r="115" spans="1:16" x14ac:dyDescent="0.25">
      <c r="A115" t="s">
        <v>4354</v>
      </c>
      <c r="B115" t="s">
        <v>88</v>
      </c>
      <c r="C115" t="s">
        <v>47</v>
      </c>
      <c r="D115" t="s">
        <v>7915</v>
      </c>
      <c r="E115" t="str">
        <f>VLOOKUP(TRIM(SUBSTITUTE(D115,CHAR(160),CHAR(32))),Metadata!B$1:C$2632,2,FALSE)</f>
        <v>Mousket, Philippe, 13th cent.</v>
      </c>
      <c r="F115" t="str">
        <f>VLOOKUP(TRIM(SUBSTITUTE(D115,CHAR(160),CHAR(32))),Metadata!B$1:D$2632,3,FALSE)</f>
        <v>Chronique</v>
      </c>
      <c r="G115">
        <f>VLOOKUP(TRIM(SUBSTITUTE(D115,CHAR(160),CHAR(32))),Metadata!B$1:E$2632,4,FALSE)</f>
        <v>1243</v>
      </c>
      <c r="H115" t="s">
        <v>453</v>
      </c>
      <c r="J115" t="str">
        <f>VLOOKUP(TRIM(SUBSTITUTE(D115,CHAR(160),CHAR(32))),Metadata!B$1:H$2632,7,FALSE)</f>
        <v>melanges litteraires</v>
      </c>
      <c r="L115" t="str">
        <f>VLOOKUP(TRIM(SUBSTITUTE(D115,CHAR(160),CHAR(32))),Metadata!B$1:J$2632,9,FALSE)</f>
        <v/>
      </c>
      <c r="M115">
        <f>VLOOKUP(TRIM(SUBSTITUTE(D115,CHAR(160),CHAR(32))),Metadata!B$1:K$2632,10,FALSE)</f>
        <v>181719</v>
      </c>
      <c r="N115" t="s">
        <v>568</v>
      </c>
      <c r="O115">
        <v>261</v>
      </c>
      <c r="P115">
        <v>265</v>
      </c>
    </row>
    <row r="116" spans="1:16" x14ac:dyDescent="0.25">
      <c r="A116" t="s">
        <v>4354</v>
      </c>
      <c r="B116" t="s">
        <v>88</v>
      </c>
      <c r="C116" t="s">
        <v>47</v>
      </c>
      <c r="D116" t="s">
        <v>7915</v>
      </c>
      <c r="E116" t="str">
        <f>VLOOKUP(TRIM(SUBSTITUTE(D116,CHAR(160),CHAR(32))),Metadata!B$1:C$2632,2,FALSE)</f>
        <v>Mousket, Philippe, 13th cent.</v>
      </c>
      <c r="F116" t="str">
        <f>VLOOKUP(TRIM(SUBSTITUTE(D116,CHAR(160),CHAR(32))),Metadata!B$1:D$2632,3,FALSE)</f>
        <v>Chronique</v>
      </c>
      <c r="G116">
        <f>VLOOKUP(TRIM(SUBSTITUTE(D116,CHAR(160),CHAR(32))),Metadata!B$1:E$2632,4,FALSE)</f>
        <v>1243</v>
      </c>
      <c r="H116" t="s">
        <v>453</v>
      </c>
      <c r="J116" t="str">
        <f>VLOOKUP(TRIM(SUBSTITUTE(D116,CHAR(160),CHAR(32))),Metadata!B$1:H$2632,7,FALSE)</f>
        <v>melanges litteraires</v>
      </c>
      <c r="L116" t="str">
        <f>VLOOKUP(TRIM(SUBSTITUTE(D116,CHAR(160),CHAR(32))),Metadata!B$1:J$2632,9,FALSE)</f>
        <v/>
      </c>
      <c r="M116">
        <f>VLOOKUP(TRIM(SUBSTITUTE(D116,CHAR(160),CHAR(32))),Metadata!B$1:K$2632,10,FALSE)</f>
        <v>181719</v>
      </c>
      <c r="N116" t="s">
        <v>569</v>
      </c>
      <c r="O116">
        <v>422</v>
      </c>
      <c r="P116">
        <v>426</v>
      </c>
    </row>
    <row r="117" spans="1:16" x14ac:dyDescent="0.25">
      <c r="A117" t="s">
        <v>4354</v>
      </c>
      <c r="B117" t="s">
        <v>88</v>
      </c>
      <c r="C117" t="s">
        <v>47</v>
      </c>
      <c r="D117" t="s">
        <v>7915</v>
      </c>
      <c r="E117" t="str">
        <f>VLOOKUP(TRIM(SUBSTITUTE(D117,CHAR(160),CHAR(32))),Metadata!B$1:C$2632,2,FALSE)</f>
        <v>Mousket, Philippe, 13th cent.</v>
      </c>
      <c r="F117" t="str">
        <f>VLOOKUP(TRIM(SUBSTITUTE(D117,CHAR(160),CHAR(32))),Metadata!B$1:D$2632,3,FALSE)</f>
        <v>Chronique</v>
      </c>
      <c r="G117">
        <f>VLOOKUP(TRIM(SUBSTITUTE(D117,CHAR(160),CHAR(32))),Metadata!B$1:E$2632,4,FALSE)</f>
        <v>1243</v>
      </c>
      <c r="H117" t="s">
        <v>453</v>
      </c>
      <c r="J117" t="str">
        <f>VLOOKUP(TRIM(SUBSTITUTE(D117,CHAR(160),CHAR(32))),Metadata!B$1:H$2632,7,FALSE)</f>
        <v>melanges litteraires</v>
      </c>
      <c r="L117" t="str">
        <f>VLOOKUP(TRIM(SUBSTITUTE(D117,CHAR(160),CHAR(32))),Metadata!B$1:J$2632,9,FALSE)</f>
        <v/>
      </c>
      <c r="M117">
        <f>VLOOKUP(TRIM(SUBSTITUTE(D117,CHAR(160),CHAR(32))),Metadata!B$1:K$2632,10,FALSE)</f>
        <v>181719</v>
      </c>
      <c r="N117" t="s">
        <v>570</v>
      </c>
      <c r="O117">
        <v>147</v>
      </c>
      <c r="P117">
        <v>151</v>
      </c>
    </row>
    <row r="118" spans="1:16" x14ac:dyDescent="0.25">
      <c r="A118" t="s">
        <v>4354</v>
      </c>
      <c r="B118" t="s">
        <v>88</v>
      </c>
      <c r="C118" t="s">
        <v>47</v>
      </c>
      <c r="D118" t="s">
        <v>7918</v>
      </c>
      <c r="E118" t="str">
        <f>VLOOKUP(TRIM(SUBSTITUTE(D118,CHAR(160),CHAR(32))),Metadata!B$1:C$2632,2,FALSE)</f>
        <v>Christine, de Pisan, ca. 1364-ca. 1431.</v>
      </c>
      <c r="F118" t="str">
        <f>VLOOKUP(TRIM(SUBSTITUTE(D118,CHAR(160),CHAR(32))),Metadata!B$1:D$2632,3,FALSE)</f>
        <v>Le Livre du chemin de lonc estude</v>
      </c>
      <c r="G118">
        <f>VLOOKUP(TRIM(SUBSTITUTE(D118,CHAR(160),CHAR(32))),Metadata!B$1:E$2632,4,FALSE)</f>
        <v>1402</v>
      </c>
      <c r="H118" t="s">
        <v>571</v>
      </c>
      <c r="J118" t="str">
        <f>VLOOKUP(TRIM(SUBSTITUTE(D118,CHAR(160),CHAR(32))),Metadata!B$1:H$2632,7,FALSE)</f>
        <v>traite ou essai</v>
      </c>
      <c r="L118" t="str">
        <f>VLOOKUP(TRIM(SUBSTITUTE(D118,CHAR(160),CHAR(32))),Metadata!B$1:J$2632,9,FALSE)</f>
        <v/>
      </c>
      <c r="M118">
        <f>VLOOKUP(TRIM(SUBSTITUTE(D118,CHAR(160),CHAR(32))),Metadata!B$1:K$2632,10,FALSE)</f>
        <v>36789</v>
      </c>
      <c r="N118" t="s">
        <v>572</v>
      </c>
      <c r="O118">
        <v>67</v>
      </c>
      <c r="P118">
        <v>71</v>
      </c>
    </row>
    <row r="119" spans="1:16" x14ac:dyDescent="0.25">
      <c r="A119" t="s">
        <v>4354</v>
      </c>
      <c r="B119" t="s">
        <v>88</v>
      </c>
      <c r="C119" t="s">
        <v>47</v>
      </c>
      <c r="D119" t="s">
        <v>7951</v>
      </c>
      <c r="E119" t="str">
        <f>VLOOKUP(TRIM(SUBSTITUTE(D119,CHAR(160),CHAR(32))),Metadata!B$1:C$2632,2,FALSE)</f>
        <v>Rabelais, François, ca. 1490-1553?.</v>
      </c>
      <c r="F119" t="str">
        <f>VLOOKUP(TRIM(SUBSTITUTE(D119,CHAR(160),CHAR(32))),Metadata!B$1:D$2632,3,FALSE)</f>
        <v>Le Quart-Livre</v>
      </c>
      <c r="G119">
        <f>VLOOKUP(TRIM(SUBSTITUTE(D119,CHAR(160),CHAR(32))),Metadata!B$1:E$2632,4,FALSE)</f>
        <v>1552</v>
      </c>
      <c r="H119" t="s">
        <v>456</v>
      </c>
      <c r="J119" t="str">
        <f>VLOOKUP(TRIM(SUBSTITUTE(D119,CHAR(160),CHAR(32))),Metadata!B$1:H$2632,7,FALSE)</f>
        <v>roman</v>
      </c>
      <c r="L119" t="str">
        <f>VLOOKUP(TRIM(SUBSTITUTE(D119,CHAR(160),CHAR(32))),Metadata!B$1:J$2632,9,FALSE)</f>
        <v/>
      </c>
      <c r="M119">
        <f>VLOOKUP(TRIM(SUBSTITUTE(D119,CHAR(160),CHAR(32))),Metadata!B$1:K$2632,10,FALSE)</f>
        <v>60714</v>
      </c>
      <c r="N119" s="1" t="s">
        <v>573</v>
      </c>
      <c r="O119">
        <v>26</v>
      </c>
      <c r="P119">
        <v>30</v>
      </c>
    </row>
    <row r="120" spans="1:16" x14ac:dyDescent="0.25">
      <c r="A120" t="s">
        <v>4354</v>
      </c>
      <c r="B120" t="s">
        <v>88</v>
      </c>
      <c r="C120" t="s">
        <v>47</v>
      </c>
      <c r="D120" t="s">
        <v>7945</v>
      </c>
      <c r="E120" t="str">
        <f>VLOOKUP(TRIM(SUBSTITUTE(D120,CHAR(160),CHAR(32))),Metadata!B$1:C$2632,2,FALSE)</f>
        <v>Montaigne, Michel Eyquem de</v>
      </c>
      <c r="F120" t="str">
        <f>VLOOKUP(TRIM(SUBSTITUTE(D120,CHAR(160),CHAR(32))),Metadata!B$1:D$2632,3,FALSE)</f>
        <v>Les Essais</v>
      </c>
      <c r="G120">
        <f>VLOOKUP(TRIM(SUBSTITUTE(D120,CHAR(160),CHAR(32))),Metadata!B$1:E$2632,4,FALSE)</f>
        <v>1595</v>
      </c>
      <c r="H120" t="s">
        <v>456</v>
      </c>
      <c r="J120" t="str">
        <f>VLOOKUP(TRIM(SUBSTITUTE(D120,CHAR(160),CHAR(32))),Metadata!B$1:H$2632,7,FALSE)</f>
        <v>essai</v>
      </c>
      <c r="L120" t="str">
        <f>VLOOKUP(TRIM(SUBSTITUTE(D120,CHAR(160),CHAR(32))),Metadata!B$1:J$2632,9,FALSE)</f>
        <v/>
      </c>
      <c r="M120">
        <f>VLOOKUP(TRIM(SUBSTITUTE(D120,CHAR(160),CHAR(32))),Metadata!B$1:K$2632,10,FALSE)</f>
        <v>438631</v>
      </c>
      <c r="N120" s="1" t="s">
        <v>574</v>
      </c>
      <c r="O120">
        <v>152</v>
      </c>
      <c r="P120">
        <v>156</v>
      </c>
    </row>
    <row r="121" spans="1:16" x14ac:dyDescent="0.25">
      <c r="A121" t="s">
        <v>4354</v>
      </c>
      <c r="B121" t="s">
        <v>88</v>
      </c>
      <c r="C121" t="s">
        <v>47</v>
      </c>
      <c r="D121" t="s">
        <v>7951</v>
      </c>
      <c r="E121" t="str">
        <f>VLOOKUP(TRIM(SUBSTITUTE(D121,CHAR(160),CHAR(32))),Metadata!B$1:C$2632,2,FALSE)</f>
        <v>Rabelais, François, ca. 1490-1553?.</v>
      </c>
      <c r="F121" t="str">
        <f>VLOOKUP(TRIM(SUBSTITUTE(D121,CHAR(160),CHAR(32))),Metadata!B$1:D$2632,3,FALSE)</f>
        <v>Le Quart-Livre</v>
      </c>
      <c r="G121">
        <f>VLOOKUP(TRIM(SUBSTITUTE(D121,CHAR(160),CHAR(32))),Metadata!B$1:E$2632,4,FALSE)</f>
        <v>1552</v>
      </c>
      <c r="H121" t="s">
        <v>456</v>
      </c>
      <c r="J121" t="str">
        <f>VLOOKUP(TRIM(SUBSTITUTE(D121,CHAR(160),CHAR(32))),Metadata!B$1:H$2632,7,FALSE)</f>
        <v>roman</v>
      </c>
      <c r="L121" t="str">
        <f>VLOOKUP(TRIM(SUBSTITUTE(D121,CHAR(160),CHAR(32))),Metadata!B$1:J$2632,9,FALSE)</f>
        <v/>
      </c>
      <c r="M121">
        <f>VLOOKUP(TRIM(SUBSTITUTE(D121,CHAR(160),CHAR(32))),Metadata!B$1:K$2632,10,FALSE)</f>
        <v>60714</v>
      </c>
      <c r="N121" s="1" t="s">
        <v>575</v>
      </c>
      <c r="O121">
        <v>35</v>
      </c>
      <c r="P121">
        <v>39</v>
      </c>
    </row>
    <row r="122" spans="1:16" x14ac:dyDescent="0.25">
      <c r="A122" t="s">
        <v>4354</v>
      </c>
      <c r="B122" t="s">
        <v>88</v>
      </c>
      <c r="C122" t="s">
        <v>47</v>
      </c>
      <c r="D122" t="s">
        <v>7945</v>
      </c>
      <c r="E122" t="str">
        <f>VLOOKUP(TRIM(SUBSTITUTE(D122,CHAR(160),CHAR(32))),Metadata!B$1:C$2632,2,FALSE)</f>
        <v>Montaigne, Michel Eyquem de</v>
      </c>
      <c r="F122" t="str">
        <f>VLOOKUP(TRIM(SUBSTITUTE(D122,CHAR(160),CHAR(32))),Metadata!B$1:D$2632,3,FALSE)</f>
        <v>Les Essais</v>
      </c>
      <c r="G122">
        <f>VLOOKUP(TRIM(SUBSTITUTE(D122,CHAR(160),CHAR(32))),Metadata!B$1:E$2632,4,FALSE)</f>
        <v>1595</v>
      </c>
      <c r="H122" t="s">
        <v>456</v>
      </c>
      <c r="J122" t="str">
        <f>VLOOKUP(TRIM(SUBSTITUTE(D122,CHAR(160),CHAR(32))),Metadata!B$1:H$2632,7,FALSE)</f>
        <v>essai</v>
      </c>
      <c r="L122" t="str">
        <f>VLOOKUP(TRIM(SUBSTITUTE(D122,CHAR(160),CHAR(32))),Metadata!B$1:J$2632,9,FALSE)</f>
        <v/>
      </c>
      <c r="M122">
        <f>VLOOKUP(TRIM(SUBSTITUTE(D122,CHAR(160),CHAR(32))),Metadata!B$1:K$2632,10,FALSE)</f>
        <v>438631</v>
      </c>
      <c r="N122" s="1" t="s">
        <v>576</v>
      </c>
      <c r="O122">
        <v>36</v>
      </c>
      <c r="P122">
        <v>40</v>
      </c>
    </row>
    <row r="123" spans="1:16" x14ac:dyDescent="0.25">
      <c r="A123" t="s">
        <v>4354</v>
      </c>
      <c r="B123" t="s">
        <v>88</v>
      </c>
      <c r="C123" t="s">
        <v>47</v>
      </c>
      <c r="D123" t="s">
        <v>7913</v>
      </c>
      <c r="E123" t="str">
        <f>VLOOKUP(TRIM(SUBSTITUTE(D123,CHAR(160),CHAR(32))),Metadata!B$1:C$2632,2,FALSE)</f>
        <v>Pollion, Marc Vitruve</v>
      </c>
      <c r="F123" t="str">
        <f>VLOOKUP(TRIM(SUBSTITUTE(D123,CHAR(160),CHAR(32))),Metadata!B$1:D$2632,3,FALSE)</f>
        <v>Architecture ou Art de bien bastir</v>
      </c>
      <c r="G123">
        <f>VLOOKUP(TRIM(SUBSTITUTE(D123,CHAR(160),CHAR(32))),Metadata!B$1:E$2632,4,FALSE)</f>
        <v>1547</v>
      </c>
      <c r="H123" t="s">
        <v>456</v>
      </c>
      <c r="J123" t="str">
        <f>VLOOKUP(TRIM(SUBSTITUTE(D123,CHAR(160),CHAR(32))),Metadata!B$1:H$2632,7,FALSE)</f>
        <v>traite ou essai</v>
      </c>
      <c r="L123" t="str">
        <f>VLOOKUP(TRIM(SUBSTITUTE(D123,CHAR(160),CHAR(32))),Metadata!B$1:J$2632,9,FALSE)</f>
        <v/>
      </c>
      <c r="M123">
        <f>VLOOKUP(TRIM(SUBSTITUTE(D123,CHAR(160),CHAR(32))),Metadata!B$1:K$2632,10,FALSE)</f>
        <v>146173</v>
      </c>
      <c r="N123" t="s">
        <v>577</v>
      </c>
      <c r="O123">
        <v>163</v>
      </c>
      <c r="P123">
        <v>167</v>
      </c>
    </row>
    <row r="124" spans="1:16" x14ac:dyDescent="0.25">
      <c r="A124" t="s">
        <v>4354</v>
      </c>
      <c r="B124" t="s">
        <v>88</v>
      </c>
      <c r="C124" t="s">
        <v>47</v>
      </c>
      <c r="D124" t="s">
        <v>7945</v>
      </c>
      <c r="E124" t="str">
        <f>VLOOKUP(TRIM(SUBSTITUTE(D124,CHAR(160),CHAR(32))),Metadata!B$1:C$2632,2,FALSE)</f>
        <v>Montaigne, Michel Eyquem de</v>
      </c>
      <c r="F124" t="str">
        <f>VLOOKUP(TRIM(SUBSTITUTE(D124,CHAR(160),CHAR(32))),Metadata!B$1:D$2632,3,FALSE)</f>
        <v>Les Essais</v>
      </c>
      <c r="G124">
        <f>VLOOKUP(TRIM(SUBSTITUTE(D124,CHAR(160),CHAR(32))),Metadata!B$1:E$2632,4,FALSE)</f>
        <v>1595</v>
      </c>
      <c r="H124" t="s">
        <v>456</v>
      </c>
      <c r="J124" t="str">
        <f>VLOOKUP(TRIM(SUBSTITUTE(D124,CHAR(160),CHAR(32))),Metadata!B$1:H$2632,7,FALSE)</f>
        <v>essai</v>
      </c>
      <c r="L124" t="str">
        <f>VLOOKUP(TRIM(SUBSTITUTE(D124,CHAR(160),CHAR(32))),Metadata!B$1:J$2632,9,FALSE)</f>
        <v/>
      </c>
      <c r="M124">
        <f>VLOOKUP(TRIM(SUBSTITUTE(D124,CHAR(160),CHAR(32))),Metadata!B$1:K$2632,10,FALSE)</f>
        <v>438631</v>
      </c>
      <c r="N124" s="1" t="s">
        <v>578</v>
      </c>
      <c r="O124">
        <v>31</v>
      </c>
      <c r="P124">
        <v>35</v>
      </c>
    </row>
    <row r="125" spans="1:16" x14ac:dyDescent="0.25">
      <c r="A125" t="s">
        <v>4354</v>
      </c>
      <c r="B125" t="s">
        <v>88</v>
      </c>
      <c r="C125" t="s">
        <v>47</v>
      </c>
      <c r="D125" t="s">
        <v>7944</v>
      </c>
      <c r="E125" t="str">
        <f>VLOOKUP(TRIM(SUBSTITUTE(D125,CHAR(160),CHAR(32))),Metadata!B$1:C$2632,2,FALSE)</f>
        <v>Marot, Clément</v>
      </c>
      <c r="F125" t="str">
        <f>VLOOKUP(TRIM(SUBSTITUTE(D125,CHAR(160),CHAR(32))),Metadata!B$1:D$2632,3,FALSE)</f>
        <v>La Suite de l' Adolescence clémentine</v>
      </c>
      <c r="G125">
        <f>VLOOKUP(TRIM(SUBSTITUTE(D125,CHAR(160),CHAR(32))),Metadata!B$1:E$2632,4,FALSE)</f>
        <v>1534</v>
      </c>
      <c r="H125" t="s">
        <v>456</v>
      </c>
      <c r="J125" t="str">
        <f>VLOOKUP(TRIM(SUBSTITUTE(D125,CHAR(160),CHAR(32))),Metadata!B$1:H$2632,7,FALSE)</f>
        <v>poesie</v>
      </c>
      <c r="L125" t="str">
        <f>VLOOKUP(TRIM(SUBSTITUTE(D125,CHAR(160),CHAR(32))),Metadata!B$1:J$2632,9,FALSE)</f>
        <v/>
      </c>
      <c r="M125">
        <f>VLOOKUP(TRIM(SUBSTITUTE(D125,CHAR(160),CHAR(32))),Metadata!B$1:K$2632,10,FALSE)</f>
        <v>43329</v>
      </c>
      <c r="N125" s="1" t="s">
        <v>579</v>
      </c>
      <c r="O125">
        <v>47</v>
      </c>
      <c r="P125">
        <v>51</v>
      </c>
    </row>
    <row r="126" spans="1:16" x14ac:dyDescent="0.25">
      <c r="A126" t="s">
        <v>4354</v>
      </c>
      <c r="B126" t="s">
        <v>88</v>
      </c>
      <c r="C126" t="s">
        <v>47</v>
      </c>
      <c r="D126" t="s">
        <v>7945</v>
      </c>
      <c r="E126" t="str">
        <f>VLOOKUP(TRIM(SUBSTITUTE(D126,CHAR(160),CHAR(32))),Metadata!B$1:C$2632,2,FALSE)</f>
        <v>Montaigne, Michel Eyquem de</v>
      </c>
      <c r="F126" t="str">
        <f>VLOOKUP(TRIM(SUBSTITUTE(D126,CHAR(160),CHAR(32))),Metadata!B$1:D$2632,3,FALSE)</f>
        <v>Les Essais</v>
      </c>
      <c r="G126">
        <f>VLOOKUP(TRIM(SUBSTITUTE(D126,CHAR(160),CHAR(32))),Metadata!B$1:E$2632,4,FALSE)</f>
        <v>1595</v>
      </c>
      <c r="H126" t="s">
        <v>456</v>
      </c>
      <c r="J126" t="str">
        <f>VLOOKUP(TRIM(SUBSTITUTE(D126,CHAR(160),CHAR(32))),Metadata!B$1:H$2632,7,FALSE)</f>
        <v>essai</v>
      </c>
      <c r="L126" t="str">
        <f>VLOOKUP(TRIM(SUBSTITUTE(D126,CHAR(160),CHAR(32))),Metadata!B$1:J$2632,9,FALSE)</f>
        <v/>
      </c>
      <c r="M126">
        <f>VLOOKUP(TRIM(SUBSTITUTE(D126,CHAR(160),CHAR(32))),Metadata!B$1:K$2632,10,FALSE)</f>
        <v>438631</v>
      </c>
      <c r="N126" s="1" t="s">
        <v>580</v>
      </c>
      <c r="O126">
        <v>231</v>
      </c>
      <c r="P126">
        <v>235</v>
      </c>
    </row>
    <row r="127" spans="1:16" x14ac:dyDescent="0.25">
      <c r="A127" t="s">
        <v>4354</v>
      </c>
      <c r="B127" t="s">
        <v>88</v>
      </c>
      <c r="C127" t="s">
        <v>47</v>
      </c>
      <c r="D127" t="s">
        <v>7945</v>
      </c>
      <c r="E127" t="str">
        <f>VLOOKUP(TRIM(SUBSTITUTE(D127,CHAR(160),CHAR(32))),Metadata!B$1:C$2632,2,FALSE)</f>
        <v>Montaigne, Michel Eyquem de</v>
      </c>
      <c r="F127" t="str">
        <f>VLOOKUP(TRIM(SUBSTITUTE(D127,CHAR(160),CHAR(32))),Metadata!B$1:D$2632,3,FALSE)</f>
        <v>Les Essais</v>
      </c>
      <c r="G127">
        <f>VLOOKUP(TRIM(SUBSTITUTE(D127,CHAR(160),CHAR(32))),Metadata!B$1:E$2632,4,FALSE)</f>
        <v>1595</v>
      </c>
      <c r="H127" t="s">
        <v>456</v>
      </c>
      <c r="J127" t="str">
        <f>VLOOKUP(TRIM(SUBSTITUTE(D127,CHAR(160),CHAR(32))),Metadata!B$1:H$2632,7,FALSE)</f>
        <v>essai</v>
      </c>
      <c r="L127" t="str">
        <f>VLOOKUP(TRIM(SUBSTITUTE(D127,CHAR(160),CHAR(32))),Metadata!B$1:J$2632,9,FALSE)</f>
        <v/>
      </c>
      <c r="M127">
        <f>VLOOKUP(TRIM(SUBSTITUTE(D127,CHAR(160),CHAR(32))),Metadata!B$1:K$2632,10,FALSE)</f>
        <v>438631</v>
      </c>
      <c r="N127" s="1" t="s">
        <v>581</v>
      </c>
      <c r="O127">
        <v>40</v>
      </c>
      <c r="P127">
        <v>44</v>
      </c>
    </row>
    <row r="128" spans="1:16" x14ac:dyDescent="0.25">
      <c r="A128" t="s">
        <v>4354</v>
      </c>
      <c r="B128" t="s">
        <v>88</v>
      </c>
      <c r="C128" t="s">
        <v>47</v>
      </c>
      <c r="D128" t="s">
        <v>7945</v>
      </c>
      <c r="E128" t="str">
        <f>VLOOKUP(TRIM(SUBSTITUTE(D128,CHAR(160),CHAR(32))),Metadata!B$1:C$2632,2,FALSE)</f>
        <v>Montaigne, Michel Eyquem de</v>
      </c>
      <c r="F128" t="str">
        <f>VLOOKUP(TRIM(SUBSTITUTE(D128,CHAR(160),CHAR(32))),Metadata!B$1:D$2632,3,FALSE)</f>
        <v>Les Essais</v>
      </c>
      <c r="G128">
        <f>VLOOKUP(TRIM(SUBSTITUTE(D128,CHAR(160),CHAR(32))),Metadata!B$1:E$2632,4,FALSE)</f>
        <v>1595</v>
      </c>
      <c r="H128" t="s">
        <v>456</v>
      </c>
      <c r="J128" t="str">
        <f>VLOOKUP(TRIM(SUBSTITUTE(D128,CHAR(160),CHAR(32))),Metadata!B$1:H$2632,7,FALSE)</f>
        <v>essai</v>
      </c>
      <c r="L128" t="str">
        <f>VLOOKUP(TRIM(SUBSTITUTE(D128,CHAR(160),CHAR(32))),Metadata!B$1:J$2632,9,FALSE)</f>
        <v/>
      </c>
      <c r="M128">
        <f>VLOOKUP(TRIM(SUBSTITUTE(D128,CHAR(160),CHAR(32))),Metadata!B$1:K$2632,10,FALSE)</f>
        <v>438631</v>
      </c>
      <c r="N128" s="1" t="s">
        <v>582</v>
      </c>
      <c r="O128">
        <v>332</v>
      </c>
      <c r="P128">
        <v>336</v>
      </c>
    </row>
    <row r="129" spans="1:16" x14ac:dyDescent="0.25">
      <c r="A129" t="s">
        <v>4354</v>
      </c>
      <c r="B129" t="s">
        <v>88</v>
      </c>
      <c r="C129" t="s">
        <v>47</v>
      </c>
      <c r="D129" t="s">
        <v>7945</v>
      </c>
      <c r="E129" t="str">
        <f>VLOOKUP(TRIM(SUBSTITUTE(D129,CHAR(160),CHAR(32))),Metadata!B$1:C$2632,2,FALSE)</f>
        <v>Montaigne, Michel Eyquem de</v>
      </c>
      <c r="F129" t="str">
        <f>VLOOKUP(TRIM(SUBSTITUTE(D129,CHAR(160),CHAR(32))),Metadata!B$1:D$2632,3,FALSE)</f>
        <v>Les Essais</v>
      </c>
      <c r="G129">
        <f>VLOOKUP(TRIM(SUBSTITUTE(D129,CHAR(160),CHAR(32))),Metadata!B$1:E$2632,4,FALSE)</f>
        <v>1595</v>
      </c>
      <c r="H129" t="s">
        <v>456</v>
      </c>
      <c r="J129" t="str">
        <f>VLOOKUP(TRIM(SUBSTITUTE(D129,CHAR(160),CHAR(32))),Metadata!B$1:H$2632,7,FALSE)</f>
        <v>essai</v>
      </c>
      <c r="L129" t="str">
        <f>VLOOKUP(TRIM(SUBSTITUTE(D129,CHAR(160),CHAR(32))),Metadata!B$1:J$2632,9,FALSE)</f>
        <v/>
      </c>
      <c r="M129">
        <f>VLOOKUP(TRIM(SUBSTITUTE(D129,CHAR(160),CHAR(32))),Metadata!B$1:K$2632,10,FALSE)</f>
        <v>438631</v>
      </c>
      <c r="N129" s="1" t="s">
        <v>583</v>
      </c>
      <c r="O129">
        <v>94</v>
      </c>
      <c r="P129">
        <v>98</v>
      </c>
    </row>
    <row r="130" spans="1:16" x14ac:dyDescent="0.25">
      <c r="A130" t="s">
        <v>4354</v>
      </c>
      <c r="B130" t="s">
        <v>88</v>
      </c>
      <c r="C130" t="s">
        <v>47</v>
      </c>
      <c r="D130" t="s">
        <v>7940</v>
      </c>
      <c r="E130" t="str">
        <f>VLOOKUP(TRIM(SUBSTITUTE(D130,CHAR(160),CHAR(32))),Metadata!B$1:C$2632,2,FALSE)</f>
        <v>Marot, Clément</v>
      </c>
      <c r="F130" t="str">
        <f>VLOOKUP(TRIM(SUBSTITUTE(D130,CHAR(160),CHAR(32))),Metadata!B$1:D$2632,3,FALSE)</f>
        <v>Les Epigrammes</v>
      </c>
      <c r="G130">
        <f>VLOOKUP(TRIM(SUBSTITUTE(D130,CHAR(160),CHAR(32))),Metadata!B$1:E$2632,4,FALSE)</f>
        <v>1526</v>
      </c>
      <c r="H130" t="s">
        <v>456</v>
      </c>
      <c r="J130" t="str">
        <f>VLOOKUP(TRIM(SUBSTITUTE(D130,CHAR(160),CHAR(32))),Metadata!B$1:H$2632,7,FALSE)</f>
        <v>poesie</v>
      </c>
      <c r="L130" t="str">
        <f>VLOOKUP(TRIM(SUBSTITUTE(D130,CHAR(160),CHAR(32))),Metadata!B$1:J$2632,9,FALSE)</f>
        <v/>
      </c>
      <c r="M130">
        <f>VLOOKUP(TRIM(SUBSTITUTE(D130,CHAR(160),CHAR(32))),Metadata!B$1:K$2632,10,FALSE)</f>
        <v>24294</v>
      </c>
      <c r="N130" t="s">
        <v>584</v>
      </c>
      <c r="O130">
        <v>113</v>
      </c>
      <c r="P130">
        <v>117</v>
      </c>
    </row>
    <row r="131" spans="1:16" x14ac:dyDescent="0.25">
      <c r="A131" t="s">
        <v>4354</v>
      </c>
      <c r="B131" t="s">
        <v>88</v>
      </c>
      <c r="C131" t="s">
        <v>47</v>
      </c>
      <c r="D131" t="s">
        <v>7945</v>
      </c>
      <c r="E131" t="str">
        <f>VLOOKUP(TRIM(SUBSTITUTE(D131,CHAR(160),CHAR(32))),Metadata!B$1:C$2632,2,FALSE)</f>
        <v>Montaigne, Michel Eyquem de</v>
      </c>
      <c r="F131" t="str">
        <f>VLOOKUP(TRIM(SUBSTITUTE(D131,CHAR(160),CHAR(32))),Metadata!B$1:D$2632,3,FALSE)</f>
        <v>Les Essais</v>
      </c>
      <c r="G131">
        <f>VLOOKUP(TRIM(SUBSTITUTE(D131,CHAR(160),CHAR(32))),Metadata!B$1:E$2632,4,FALSE)</f>
        <v>1595</v>
      </c>
      <c r="H131" t="s">
        <v>456</v>
      </c>
      <c r="J131" t="str">
        <f>VLOOKUP(TRIM(SUBSTITUTE(D131,CHAR(160),CHAR(32))),Metadata!B$1:H$2632,7,FALSE)</f>
        <v>essai</v>
      </c>
      <c r="L131" t="str">
        <f>VLOOKUP(TRIM(SUBSTITUTE(D131,CHAR(160),CHAR(32))),Metadata!B$1:J$2632,9,FALSE)</f>
        <v/>
      </c>
      <c r="M131">
        <f>VLOOKUP(TRIM(SUBSTITUTE(D131,CHAR(160),CHAR(32))),Metadata!B$1:K$2632,10,FALSE)</f>
        <v>438631</v>
      </c>
      <c r="N131" s="1" t="s">
        <v>585</v>
      </c>
      <c r="O131">
        <v>73</v>
      </c>
      <c r="P131">
        <v>77</v>
      </c>
    </row>
    <row r="132" spans="1:16" x14ac:dyDescent="0.25">
      <c r="A132" t="s">
        <v>4354</v>
      </c>
      <c r="B132" t="s">
        <v>88</v>
      </c>
      <c r="C132" t="s">
        <v>47</v>
      </c>
      <c r="D132" t="s">
        <v>8109</v>
      </c>
      <c r="E132" t="str">
        <f>VLOOKUP(TRIM(SUBSTITUTE(D132,CHAR(160),CHAR(32))),Metadata!B$1:C$2632,2,FALSE)</f>
        <v>Montchrestien, Antoine de, ca. 1575-1621.</v>
      </c>
      <c r="F132" t="str">
        <f>VLOOKUP(TRIM(SUBSTITUTE(D132,CHAR(160),CHAR(32))),Metadata!B$1:D$2632,3,FALSE)</f>
        <v>Traicté de l'Oeconomie politique: dedié en 1615 au roy et à la reyne mere du roy</v>
      </c>
      <c r="G132">
        <f>VLOOKUP(TRIM(SUBSTITUTE(D132,CHAR(160),CHAR(32))),Metadata!B$1:E$2632,4,FALSE)</f>
        <v>1615</v>
      </c>
      <c r="H132" t="s">
        <v>445</v>
      </c>
      <c r="J132" t="str">
        <f>VLOOKUP(TRIM(SUBSTITUTE(D132,CHAR(160),CHAR(32))),Metadata!B$1:H$2632,7,FALSE)</f>
        <v>traite ou essai</v>
      </c>
      <c r="L132" t="str">
        <f>VLOOKUP(TRIM(SUBSTITUTE(D132,CHAR(160),CHAR(32))),Metadata!B$1:J$2632,9,FALSE)</f>
        <v>prose</v>
      </c>
      <c r="M132">
        <f>VLOOKUP(TRIM(SUBSTITUTE(D132,CHAR(160),CHAR(32))),Metadata!B$1:K$2632,10,FALSE)</f>
        <v>92941</v>
      </c>
      <c r="N132" s="1" t="s">
        <v>586</v>
      </c>
      <c r="O132">
        <v>301</v>
      </c>
      <c r="P132">
        <v>305</v>
      </c>
    </row>
    <row r="133" spans="1:16" x14ac:dyDescent="0.25">
      <c r="A133" t="s">
        <v>4354</v>
      </c>
      <c r="B133" t="s">
        <v>88</v>
      </c>
      <c r="C133" t="s">
        <v>47</v>
      </c>
      <c r="D133" t="s">
        <v>8109</v>
      </c>
      <c r="E133" t="str">
        <f>VLOOKUP(TRIM(SUBSTITUTE(D133,CHAR(160),CHAR(32))),Metadata!B$1:C$2632,2,FALSE)</f>
        <v>Montchrestien, Antoine de, ca. 1575-1621.</v>
      </c>
      <c r="F133" t="str">
        <f>VLOOKUP(TRIM(SUBSTITUTE(D133,CHAR(160),CHAR(32))),Metadata!B$1:D$2632,3,FALSE)</f>
        <v>Traicté de l'Oeconomie politique: dedié en 1615 au roy et à la reyne mere du roy</v>
      </c>
      <c r="G133">
        <f>VLOOKUP(TRIM(SUBSTITUTE(D133,CHAR(160),CHAR(32))),Metadata!B$1:E$2632,4,FALSE)</f>
        <v>1615</v>
      </c>
      <c r="H133" t="s">
        <v>445</v>
      </c>
      <c r="J133" t="str">
        <f>VLOOKUP(TRIM(SUBSTITUTE(D133,CHAR(160),CHAR(32))),Metadata!B$1:H$2632,7,FALSE)</f>
        <v>traite ou essai</v>
      </c>
      <c r="L133" t="str">
        <f>VLOOKUP(TRIM(SUBSTITUTE(D133,CHAR(160),CHAR(32))),Metadata!B$1:J$2632,9,FALSE)</f>
        <v>prose</v>
      </c>
      <c r="M133">
        <f>VLOOKUP(TRIM(SUBSTITUTE(D133,CHAR(160),CHAR(32))),Metadata!B$1:K$2632,10,FALSE)</f>
        <v>92941</v>
      </c>
      <c r="N133" s="1" t="s">
        <v>587</v>
      </c>
      <c r="O133">
        <v>205</v>
      </c>
      <c r="P133">
        <v>209</v>
      </c>
    </row>
    <row r="134" spans="1:16" x14ac:dyDescent="0.25">
      <c r="A134" t="s">
        <v>4354</v>
      </c>
      <c r="B134" t="s">
        <v>88</v>
      </c>
      <c r="C134" t="s">
        <v>47</v>
      </c>
      <c r="D134" t="s">
        <v>8161</v>
      </c>
      <c r="E134" t="str">
        <f>VLOOKUP(TRIM(SUBSTITUTE(D134,CHAR(160),CHAR(32))),Metadata!B$1:C$2632,2,FALSE)</f>
        <v>Tristan L'Hermite, François, 1601-1655.</v>
      </c>
      <c r="F134" t="str">
        <f>VLOOKUP(TRIM(SUBSTITUTE(D134,CHAR(160),CHAR(32))),Metadata!B$1:D$2632,3,FALSE)</f>
        <v>Le page disgracié</v>
      </c>
      <c r="G134">
        <f>VLOOKUP(TRIM(SUBSTITUTE(D134,CHAR(160),CHAR(32))),Metadata!B$1:E$2632,4,FALSE)</f>
        <v>1643</v>
      </c>
      <c r="H134" t="s">
        <v>445</v>
      </c>
      <c r="J134" t="str">
        <f>VLOOKUP(TRIM(SUBSTITUTE(D134,CHAR(160),CHAR(32))),Metadata!B$1:H$2632,7,FALSE)</f>
        <v>roman</v>
      </c>
      <c r="L134" t="str">
        <f>VLOOKUP(TRIM(SUBSTITUTE(D134,CHAR(160),CHAR(32))),Metadata!B$1:J$2632,9,FALSE)</f>
        <v>prose</v>
      </c>
      <c r="M134">
        <f>VLOOKUP(TRIM(SUBSTITUTE(D134,CHAR(160),CHAR(32))),Metadata!B$1:K$2632,10,FALSE)</f>
        <v>84244</v>
      </c>
      <c r="N134" s="1" t="s">
        <v>588</v>
      </c>
      <c r="O134">
        <v>252</v>
      </c>
      <c r="P134">
        <v>256</v>
      </c>
    </row>
    <row r="135" spans="1:16" x14ac:dyDescent="0.25">
      <c r="A135" t="s">
        <v>4354</v>
      </c>
      <c r="B135" t="s">
        <v>88</v>
      </c>
      <c r="C135" t="s">
        <v>47</v>
      </c>
      <c r="D135" t="s">
        <v>7978</v>
      </c>
      <c r="E135" t="str">
        <f>VLOOKUP(TRIM(SUBSTITUTE(D135,CHAR(160),CHAR(32))),Metadata!B$1:C$2632,2,FALSE)</f>
        <v>Auvray, Jean 1590?-1633.</v>
      </c>
      <c r="F135" t="str">
        <f>VLOOKUP(TRIM(SUBSTITUTE(D135,CHAR(160),CHAR(32))),Metadata!B$1:D$2632,3,FALSE)</f>
        <v>Le banquet des muses</v>
      </c>
      <c r="G135">
        <f>VLOOKUP(TRIM(SUBSTITUTE(D135,CHAR(160),CHAR(32))),Metadata!B$1:E$2632,4,FALSE)</f>
        <v>1623</v>
      </c>
      <c r="H135" t="s">
        <v>445</v>
      </c>
      <c r="J135" t="str">
        <f>VLOOKUP(TRIM(SUBSTITUTE(D135,CHAR(160),CHAR(32))),Metadata!B$1:H$2632,7,FALSE)</f>
        <v>poesie</v>
      </c>
      <c r="L135" t="str">
        <f>VLOOKUP(TRIM(SUBSTITUTE(D135,CHAR(160),CHAR(32))),Metadata!B$1:J$2632,9,FALSE)</f>
        <v>vers</v>
      </c>
      <c r="M135">
        <f>VLOOKUP(TRIM(SUBSTITUTE(D135,CHAR(160),CHAR(32))),Metadata!B$1:K$2632,10,FALSE)</f>
        <v>64538</v>
      </c>
      <c r="N135" s="1" t="s">
        <v>589</v>
      </c>
      <c r="O135">
        <v>98</v>
      </c>
      <c r="P135">
        <v>102</v>
      </c>
    </row>
    <row r="136" spans="1:16" x14ac:dyDescent="0.25">
      <c r="A136" t="s">
        <v>4354</v>
      </c>
      <c r="B136" t="s">
        <v>88</v>
      </c>
      <c r="C136" t="s">
        <v>47</v>
      </c>
      <c r="D136" t="s">
        <v>8109</v>
      </c>
      <c r="E136" t="str">
        <f>VLOOKUP(TRIM(SUBSTITUTE(D136,CHAR(160),CHAR(32))),Metadata!B$1:C$2632,2,FALSE)</f>
        <v>Montchrestien, Antoine de, ca. 1575-1621.</v>
      </c>
      <c r="F136" t="str">
        <f>VLOOKUP(TRIM(SUBSTITUTE(D136,CHAR(160),CHAR(32))),Metadata!B$1:D$2632,3,FALSE)</f>
        <v>Traicté de l'Oeconomie politique: dedié en 1615 au roy et à la reyne mere du roy</v>
      </c>
      <c r="G136">
        <f>VLOOKUP(TRIM(SUBSTITUTE(D136,CHAR(160),CHAR(32))),Metadata!B$1:E$2632,4,FALSE)</f>
        <v>1615</v>
      </c>
      <c r="H136" t="s">
        <v>445</v>
      </c>
      <c r="J136" t="str">
        <f>VLOOKUP(TRIM(SUBSTITUTE(D136,CHAR(160),CHAR(32))),Metadata!B$1:H$2632,7,FALSE)</f>
        <v>traite ou essai</v>
      </c>
      <c r="L136" t="str">
        <f>VLOOKUP(TRIM(SUBSTITUTE(D136,CHAR(160),CHAR(32))),Metadata!B$1:J$2632,9,FALSE)</f>
        <v>prose</v>
      </c>
      <c r="M136">
        <f>VLOOKUP(TRIM(SUBSTITUTE(D136,CHAR(160),CHAR(32))),Metadata!B$1:K$2632,10,FALSE)</f>
        <v>92941</v>
      </c>
      <c r="N136" t="s">
        <v>590</v>
      </c>
      <c r="O136">
        <v>110</v>
      </c>
      <c r="P136">
        <v>114</v>
      </c>
    </row>
    <row r="137" spans="1:16" x14ac:dyDescent="0.25">
      <c r="A137" t="s">
        <v>4354</v>
      </c>
      <c r="B137" t="s">
        <v>88</v>
      </c>
      <c r="C137" t="s">
        <v>47</v>
      </c>
      <c r="D137" t="s">
        <v>8088</v>
      </c>
      <c r="E137" t="str">
        <f>VLOOKUP(TRIM(SUBSTITUTE(D137,CHAR(160),CHAR(32))),Metadata!B$1:C$2632,2,FALSE)</f>
        <v>Mersenne, Marin, 1588-1648.</v>
      </c>
      <c r="F137" t="str">
        <f>VLOOKUP(TRIM(SUBSTITUTE(D137,CHAR(160),CHAR(32))),Metadata!B$1:D$2632,3,FALSE)</f>
        <v>Correspondance du P. Marin Mersenne, religieux minime. T. 5, 1635</v>
      </c>
      <c r="G137">
        <f>VLOOKUP(TRIM(SUBSTITUTE(D137,CHAR(160),CHAR(32))),Metadata!B$1:E$2632,4,FALSE)</f>
        <v>1635</v>
      </c>
      <c r="H137" t="s">
        <v>445</v>
      </c>
      <c r="J137" t="str">
        <f>VLOOKUP(TRIM(SUBSTITUTE(D137,CHAR(160),CHAR(32))),Metadata!B$1:H$2632,7,FALSE)</f>
        <v>correspondance</v>
      </c>
      <c r="L137" t="str">
        <f>VLOOKUP(TRIM(SUBSTITUTE(D137,CHAR(160),CHAR(32))),Metadata!B$1:J$2632,9,FALSE)</f>
        <v>prose</v>
      </c>
      <c r="M137">
        <f>VLOOKUP(TRIM(SUBSTITUTE(D137,CHAR(160),CHAR(32))),Metadata!B$1:K$2632,10,FALSE)</f>
        <v>22321</v>
      </c>
      <c r="N137" s="1" t="s">
        <v>591</v>
      </c>
      <c r="O137">
        <v>83</v>
      </c>
      <c r="P137">
        <v>87</v>
      </c>
    </row>
    <row r="138" spans="1:16" x14ac:dyDescent="0.25">
      <c r="A138" t="s">
        <v>4354</v>
      </c>
      <c r="B138" t="s">
        <v>88</v>
      </c>
      <c r="C138" t="s">
        <v>47</v>
      </c>
      <c r="D138" t="s">
        <v>8007</v>
      </c>
      <c r="E138" t="str">
        <f>VLOOKUP(TRIM(SUBSTITUTE(D138,CHAR(160),CHAR(32))),Metadata!B$1:C$2632,2,FALSE)</f>
        <v>Charron, Pierre, 1541-1603.</v>
      </c>
      <c r="F138" t="str">
        <f>VLOOKUP(TRIM(SUBSTITUTE(D138,CHAR(160),CHAR(32))),Metadata!B$1:D$2632,3,FALSE)</f>
        <v>De la Sagesse, Trois Livres</v>
      </c>
      <c r="G138">
        <f>VLOOKUP(TRIM(SUBSTITUTE(D138,CHAR(160),CHAR(32))),Metadata!B$1:E$2632,4,FALSE)</f>
        <v>1601</v>
      </c>
      <c r="H138" t="s">
        <v>445</v>
      </c>
      <c r="J138" t="str">
        <f>VLOOKUP(TRIM(SUBSTITUTE(D138,CHAR(160),CHAR(32))),Metadata!B$1:H$2632,7,FALSE)</f>
        <v>traite ou essai</v>
      </c>
      <c r="L138" t="str">
        <f>VLOOKUP(TRIM(SUBSTITUTE(D138,CHAR(160),CHAR(32))),Metadata!B$1:J$2632,9,FALSE)</f>
        <v>prose</v>
      </c>
      <c r="M138">
        <f>VLOOKUP(TRIM(SUBSTITUTE(D138,CHAR(160),CHAR(32))),Metadata!B$1:K$2632,10,FALSE)</f>
        <v>178481</v>
      </c>
      <c r="N138" s="1" t="s">
        <v>592</v>
      </c>
      <c r="O138">
        <v>66</v>
      </c>
      <c r="P138">
        <v>70</v>
      </c>
    </row>
    <row r="139" spans="1:16" x14ac:dyDescent="0.25">
      <c r="A139" t="s">
        <v>4354</v>
      </c>
      <c r="B139" t="s">
        <v>88</v>
      </c>
      <c r="C139" t="s">
        <v>47</v>
      </c>
      <c r="D139" t="s">
        <v>8046</v>
      </c>
      <c r="E139" t="str">
        <f>VLOOKUP(TRIM(SUBSTITUTE(D139,CHAR(160),CHAR(32))),Metadata!B$1:C$2632,2,FALSE)</f>
        <v>Du Lorens, Jacques, 1580-1655.</v>
      </c>
      <c r="F139" t="str">
        <f>VLOOKUP(TRIM(SUBSTITUTE(D139,CHAR(160),CHAR(32))),Metadata!B$1:D$2632,3,FALSE)</f>
        <v>Satires de Dulorens</v>
      </c>
      <c r="G139">
        <f>VLOOKUP(TRIM(SUBSTITUTE(D139,CHAR(160),CHAR(32))),Metadata!B$1:E$2632,4,FALSE)</f>
        <v>1646</v>
      </c>
      <c r="H139" t="s">
        <v>445</v>
      </c>
      <c r="J139" t="str">
        <f>VLOOKUP(TRIM(SUBSTITUTE(D139,CHAR(160),CHAR(32))),Metadata!B$1:H$2632,7,FALSE)</f>
        <v>poesie</v>
      </c>
      <c r="L139" t="str">
        <f>VLOOKUP(TRIM(SUBSTITUTE(D139,CHAR(160),CHAR(32))),Metadata!B$1:J$2632,9,FALSE)</f>
        <v>vers</v>
      </c>
      <c r="M139">
        <f>VLOOKUP(TRIM(SUBSTITUTE(D139,CHAR(160),CHAR(32))),Metadata!B$1:K$2632,10,FALSE)</f>
        <v>41990</v>
      </c>
      <c r="N139" t="s">
        <v>593</v>
      </c>
      <c r="O139">
        <v>80</v>
      </c>
      <c r="P139">
        <v>84</v>
      </c>
    </row>
    <row r="140" spans="1:16" x14ac:dyDescent="0.25">
      <c r="A140" t="s">
        <v>4354</v>
      </c>
      <c r="B140" t="s">
        <v>88</v>
      </c>
      <c r="C140" t="s">
        <v>47</v>
      </c>
      <c r="D140" t="s">
        <v>8136</v>
      </c>
      <c r="E140" t="str">
        <f>VLOOKUP(TRIM(SUBSTITUTE(D140,CHAR(160),CHAR(32))),Metadata!B$1:C$2632,2,FALSE)</f>
        <v>Regnard, Jean François, 1655-1709.</v>
      </c>
      <c r="F140" t="str">
        <f>VLOOKUP(TRIM(SUBSTITUTE(D140,CHAR(160),CHAR(32))),Metadata!B$1:D$2632,3,FALSE)</f>
        <v>Le joueur</v>
      </c>
      <c r="G140">
        <f>VLOOKUP(TRIM(SUBSTITUTE(D140,CHAR(160),CHAR(32))),Metadata!B$1:E$2632,4,FALSE)</f>
        <v>1697</v>
      </c>
      <c r="H140" t="s">
        <v>445</v>
      </c>
      <c r="J140" t="str">
        <f>VLOOKUP(TRIM(SUBSTITUTE(D140,CHAR(160),CHAR(32))),Metadata!B$1:H$2632,7,FALSE)</f>
        <v>theatre</v>
      </c>
      <c r="L140" t="str">
        <f>VLOOKUP(TRIM(SUBSTITUTE(D140,CHAR(160),CHAR(32))),Metadata!B$1:J$2632,9,FALSE)</f>
        <v>vers</v>
      </c>
      <c r="M140">
        <f>VLOOKUP(TRIM(SUBSTITUTE(D140,CHAR(160),CHAR(32))),Metadata!B$1:K$2632,10,FALSE)</f>
        <v>18945</v>
      </c>
      <c r="N140" t="s">
        <v>594</v>
      </c>
      <c r="O140">
        <v>95</v>
      </c>
      <c r="P140">
        <v>99</v>
      </c>
    </row>
    <row r="141" spans="1:16" x14ac:dyDescent="0.25">
      <c r="A141" t="s">
        <v>4354</v>
      </c>
      <c r="B141" t="s">
        <v>88</v>
      </c>
      <c r="C141" t="s">
        <v>47</v>
      </c>
      <c r="D141" t="s">
        <v>8109</v>
      </c>
      <c r="E141" t="str">
        <f>VLOOKUP(TRIM(SUBSTITUTE(D141,CHAR(160),CHAR(32))),Metadata!B$1:C$2632,2,FALSE)</f>
        <v>Montchrestien, Antoine de, ca. 1575-1621.</v>
      </c>
      <c r="F141" t="str">
        <f>VLOOKUP(TRIM(SUBSTITUTE(D141,CHAR(160),CHAR(32))),Metadata!B$1:D$2632,3,FALSE)</f>
        <v>Traicté de l'Oeconomie politique: dedié en 1615 au roy et à la reyne mere du roy</v>
      </c>
      <c r="G141">
        <f>VLOOKUP(TRIM(SUBSTITUTE(D141,CHAR(160),CHAR(32))),Metadata!B$1:E$2632,4,FALSE)</f>
        <v>1615</v>
      </c>
      <c r="H141" t="s">
        <v>445</v>
      </c>
      <c r="J141" t="str">
        <f>VLOOKUP(TRIM(SUBSTITUTE(D141,CHAR(160),CHAR(32))),Metadata!B$1:H$2632,7,FALSE)</f>
        <v>traite ou essai</v>
      </c>
      <c r="L141" t="str">
        <f>VLOOKUP(TRIM(SUBSTITUTE(D141,CHAR(160),CHAR(32))),Metadata!B$1:J$2632,9,FALSE)</f>
        <v>prose</v>
      </c>
      <c r="M141">
        <f>VLOOKUP(TRIM(SUBSTITUTE(D141,CHAR(160),CHAR(32))),Metadata!B$1:K$2632,10,FALSE)</f>
        <v>92941</v>
      </c>
      <c r="N141" s="1" t="s">
        <v>595</v>
      </c>
      <c r="O141">
        <v>219</v>
      </c>
      <c r="P141">
        <v>223</v>
      </c>
    </row>
    <row r="142" spans="1:16" x14ac:dyDescent="0.25">
      <c r="A142" t="s">
        <v>4354</v>
      </c>
      <c r="B142" t="s">
        <v>88</v>
      </c>
      <c r="C142" t="s">
        <v>47</v>
      </c>
      <c r="D142" t="s">
        <v>8007</v>
      </c>
      <c r="E142" t="str">
        <f>VLOOKUP(TRIM(SUBSTITUTE(D142,CHAR(160),CHAR(32))),Metadata!B$1:C$2632,2,FALSE)</f>
        <v>Charron, Pierre, 1541-1603.</v>
      </c>
      <c r="F142" t="str">
        <f>VLOOKUP(TRIM(SUBSTITUTE(D142,CHAR(160),CHAR(32))),Metadata!B$1:D$2632,3,FALSE)</f>
        <v>De la Sagesse, Trois Livres</v>
      </c>
      <c r="G142">
        <f>VLOOKUP(TRIM(SUBSTITUTE(D142,CHAR(160),CHAR(32))),Metadata!B$1:E$2632,4,FALSE)</f>
        <v>1601</v>
      </c>
      <c r="H142" t="s">
        <v>445</v>
      </c>
      <c r="J142" t="str">
        <f>VLOOKUP(TRIM(SUBSTITUTE(D142,CHAR(160),CHAR(32))),Metadata!B$1:H$2632,7,FALSE)</f>
        <v>traite ou essai</v>
      </c>
      <c r="L142" t="str">
        <f>VLOOKUP(TRIM(SUBSTITUTE(D142,CHAR(160),CHAR(32))),Metadata!B$1:J$2632,9,FALSE)</f>
        <v>prose</v>
      </c>
      <c r="M142">
        <f>VLOOKUP(TRIM(SUBSTITUTE(D142,CHAR(160),CHAR(32))),Metadata!B$1:K$2632,10,FALSE)</f>
        <v>178481</v>
      </c>
      <c r="N142" s="1" t="s">
        <v>596</v>
      </c>
      <c r="O142">
        <v>320</v>
      </c>
      <c r="P142">
        <v>324</v>
      </c>
    </row>
    <row r="143" spans="1:16" x14ac:dyDescent="0.25">
      <c r="A143" t="s">
        <v>4354</v>
      </c>
      <c r="B143" t="s">
        <v>88</v>
      </c>
      <c r="C143" t="s">
        <v>47</v>
      </c>
      <c r="D143" t="s">
        <v>8109</v>
      </c>
      <c r="E143" t="str">
        <f>VLOOKUP(TRIM(SUBSTITUTE(D143,CHAR(160),CHAR(32))),Metadata!B$1:C$2632,2,FALSE)</f>
        <v>Montchrestien, Antoine de, ca. 1575-1621.</v>
      </c>
      <c r="F143" t="str">
        <f>VLOOKUP(TRIM(SUBSTITUTE(D143,CHAR(160),CHAR(32))),Metadata!B$1:D$2632,3,FALSE)</f>
        <v>Traicté de l'Oeconomie politique: dedié en 1615 au roy et à la reyne mere du roy</v>
      </c>
      <c r="G143">
        <f>VLOOKUP(TRIM(SUBSTITUTE(D143,CHAR(160),CHAR(32))),Metadata!B$1:E$2632,4,FALSE)</f>
        <v>1615</v>
      </c>
      <c r="H143" t="s">
        <v>445</v>
      </c>
      <c r="J143" t="str">
        <f>VLOOKUP(TRIM(SUBSTITUTE(D143,CHAR(160),CHAR(32))),Metadata!B$1:H$2632,7,FALSE)</f>
        <v>traite ou essai</v>
      </c>
      <c r="L143" t="str">
        <f>VLOOKUP(TRIM(SUBSTITUTE(D143,CHAR(160),CHAR(32))),Metadata!B$1:J$2632,9,FALSE)</f>
        <v>prose</v>
      </c>
      <c r="M143">
        <f>VLOOKUP(TRIM(SUBSTITUTE(D143,CHAR(160),CHAR(32))),Metadata!B$1:K$2632,10,FALSE)</f>
        <v>92941</v>
      </c>
      <c r="N143" s="1" t="s">
        <v>597</v>
      </c>
      <c r="O143">
        <v>128</v>
      </c>
      <c r="P143">
        <v>132</v>
      </c>
    </row>
    <row r="144" spans="1:16" x14ac:dyDescent="0.25">
      <c r="A144" t="s">
        <v>4354</v>
      </c>
      <c r="B144" t="s">
        <v>88</v>
      </c>
      <c r="C144" t="s">
        <v>47</v>
      </c>
      <c r="D144" t="s">
        <v>8088</v>
      </c>
      <c r="E144" t="str">
        <f>VLOOKUP(TRIM(SUBSTITUTE(D144,CHAR(160),CHAR(32))),Metadata!B$1:C$2632,2,FALSE)</f>
        <v>Mersenne, Marin, 1588-1648.</v>
      </c>
      <c r="F144" t="str">
        <f>VLOOKUP(TRIM(SUBSTITUTE(D144,CHAR(160),CHAR(32))),Metadata!B$1:D$2632,3,FALSE)</f>
        <v>Correspondance du P. Marin Mersenne, religieux minime. T. 5, 1635</v>
      </c>
      <c r="G144">
        <f>VLOOKUP(TRIM(SUBSTITUTE(D144,CHAR(160),CHAR(32))),Metadata!B$1:E$2632,4,FALSE)</f>
        <v>1635</v>
      </c>
      <c r="H144" t="s">
        <v>445</v>
      </c>
      <c r="J144" t="str">
        <f>VLOOKUP(TRIM(SUBSTITUTE(D144,CHAR(160),CHAR(32))),Metadata!B$1:H$2632,7,FALSE)</f>
        <v>correspondance</v>
      </c>
      <c r="L144" t="str">
        <f>VLOOKUP(TRIM(SUBSTITUTE(D144,CHAR(160),CHAR(32))),Metadata!B$1:J$2632,9,FALSE)</f>
        <v>prose</v>
      </c>
      <c r="M144">
        <f>VLOOKUP(TRIM(SUBSTITUTE(D144,CHAR(160),CHAR(32))),Metadata!B$1:K$2632,10,FALSE)</f>
        <v>22321</v>
      </c>
      <c r="N144" s="1" t="s">
        <v>598</v>
      </c>
      <c r="O144">
        <v>165</v>
      </c>
      <c r="P144">
        <v>169</v>
      </c>
    </row>
    <row r="145" spans="1:16" x14ac:dyDescent="0.25">
      <c r="A145" t="s">
        <v>4354</v>
      </c>
      <c r="B145" t="s">
        <v>88</v>
      </c>
      <c r="C145" t="s">
        <v>47</v>
      </c>
      <c r="D145" t="s">
        <v>7977</v>
      </c>
      <c r="E145" t="str">
        <f>VLOOKUP(TRIM(SUBSTITUTE(D145,CHAR(160),CHAR(32))),Metadata!B$1:C$2632,2,FALSE)</f>
        <v>Aulnoy, Madame d' (Marie-Catherine), 1650 or 51-1705.</v>
      </c>
      <c r="F145" t="str">
        <f>VLOOKUP(TRIM(SUBSTITUTE(D145,CHAR(160),CHAR(32))),Metadata!B$1:D$2632,3,FALSE)</f>
        <v>Relation du Voyage d'Espagne</v>
      </c>
      <c r="G145">
        <f>VLOOKUP(TRIM(SUBSTITUTE(D145,CHAR(160),CHAR(32))),Metadata!B$1:E$2632,4,FALSE)</f>
        <v>1691</v>
      </c>
      <c r="H145" t="s">
        <v>445</v>
      </c>
      <c r="J145" t="str">
        <f>VLOOKUP(TRIM(SUBSTITUTE(D145,CHAR(160),CHAR(32))),Metadata!B$1:H$2632,7,FALSE)</f>
        <v>recit de voyage</v>
      </c>
      <c r="L145" t="str">
        <f>VLOOKUP(TRIM(SUBSTITUTE(D145,CHAR(160),CHAR(32))),Metadata!B$1:J$2632,9,FALSE)</f>
        <v>prose</v>
      </c>
      <c r="M145">
        <f>VLOOKUP(TRIM(SUBSTITUTE(D145,CHAR(160),CHAR(32))),Metadata!B$1:K$2632,10,FALSE)</f>
        <v>141618</v>
      </c>
      <c r="N145" s="1" t="s">
        <v>599</v>
      </c>
      <c r="O145">
        <v>288</v>
      </c>
      <c r="P145">
        <v>291</v>
      </c>
    </row>
    <row r="146" spans="1:16" x14ac:dyDescent="0.25">
      <c r="A146" t="s">
        <v>4354</v>
      </c>
      <c r="B146" t="s">
        <v>88</v>
      </c>
      <c r="C146" t="s">
        <v>47</v>
      </c>
      <c r="D146" t="s">
        <v>8074</v>
      </c>
      <c r="E146" t="str">
        <f>VLOOKUP(TRIM(SUBSTITUTE(D146,CHAR(160),CHAR(32))),Metadata!B$1:C$2632,2,FALSE)</f>
        <v>La Fontaine, Jean de, 1621-1695.</v>
      </c>
      <c r="F146" t="str">
        <f>VLOOKUP(TRIM(SUBSTITUTE(D146,CHAR(160),CHAR(32))),Metadata!B$1:D$2632,3,FALSE)</f>
        <v>Fables</v>
      </c>
      <c r="G146">
        <f>VLOOKUP(TRIM(SUBSTITUTE(D146,CHAR(160),CHAR(32))),Metadata!B$1:E$2632,4,FALSE)</f>
        <v>1668</v>
      </c>
      <c r="H146" t="s">
        <v>445</v>
      </c>
      <c r="J146" t="str">
        <f>VLOOKUP(TRIM(SUBSTITUTE(D146,CHAR(160),CHAR(32))),Metadata!B$1:H$2632,7,FALSE)</f>
        <v>poesie</v>
      </c>
      <c r="L146" t="str">
        <f>VLOOKUP(TRIM(SUBSTITUTE(D146,CHAR(160),CHAR(32))),Metadata!B$1:J$2632,9,FALSE)</f>
        <v/>
      </c>
      <c r="M146">
        <f>VLOOKUP(TRIM(SUBSTITUTE(D146,CHAR(160),CHAR(32))),Metadata!B$1:K$2632,10,FALSE)</f>
        <v>95949</v>
      </c>
      <c r="N146" s="1" t="s">
        <v>600</v>
      </c>
      <c r="O146">
        <v>217</v>
      </c>
      <c r="P146">
        <v>221</v>
      </c>
    </row>
    <row r="147" spans="1:16" x14ac:dyDescent="0.25">
      <c r="A147" t="s">
        <v>4354</v>
      </c>
      <c r="B147" t="s">
        <v>88</v>
      </c>
      <c r="C147" t="s">
        <v>47</v>
      </c>
      <c r="D147" t="s">
        <v>8341</v>
      </c>
      <c r="E147" t="str">
        <f>VLOOKUP(TRIM(SUBSTITUTE(D147,CHAR(160),CHAR(32))),Metadata!B$1:C$2632,2,FALSE)</f>
        <v>Montesquieu, Charles de Secondat, baron de, 1689-1755.</v>
      </c>
      <c r="F147" t="str">
        <f>VLOOKUP(TRIM(SUBSTITUTE(D147,CHAR(160),CHAR(32))),Metadata!B$1:D$2632,3,FALSE)</f>
        <v>Correspondance de Montesquieu</v>
      </c>
      <c r="G147">
        <f>VLOOKUP(TRIM(SUBSTITUTE(D147,CHAR(160),CHAR(32))),Metadata!B$1:E$2632,4,FALSE)</f>
        <v>1755</v>
      </c>
      <c r="H147" t="s">
        <v>448</v>
      </c>
      <c r="J147" t="str">
        <f>VLOOKUP(TRIM(SUBSTITUTE(D147,CHAR(160),CHAR(32))),Metadata!B$1:H$2632,7,FALSE)</f>
        <v>correspondance</v>
      </c>
      <c r="L147" t="str">
        <f>VLOOKUP(TRIM(SUBSTITUTE(D147,CHAR(160),CHAR(32))),Metadata!B$1:J$2632,9,FALSE)</f>
        <v>prose</v>
      </c>
      <c r="M147">
        <f>VLOOKUP(TRIM(SUBSTITUTE(D147,CHAR(160),CHAR(32))),Metadata!B$1:K$2632,10,FALSE)</f>
        <v>111275</v>
      </c>
      <c r="N147" s="1" t="s">
        <v>601</v>
      </c>
      <c r="O147">
        <v>75</v>
      </c>
      <c r="P147">
        <v>79</v>
      </c>
    </row>
    <row r="148" spans="1:16" x14ac:dyDescent="0.25">
      <c r="A148" t="s">
        <v>4354</v>
      </c>
      <c r="B148" t="s">
        <v>88</v>
      </c>
      <c r="C148" t="s">
        <v>47</v>
      </c>
      <c r="D148" t="s">
        <v>6816</v>
      </c>
      <c r="E148" t="str">
        <f>VLOOKUP(TRIM(SUBSTITUTE(D148,CHAR(160),CHAR(32))),Metadata!B$1:C$2632,2,FALSE)</f>
        <v>Tarde, Gabriel, 1843-1904.</v>
      </c>
      <c r="F148" t="str">
        <f>VLOOKUP(TRIM(SUBSTITUTE(D148,CHAR(160),CHAR(32))),Metadata!B$1:D$2632,3,FALSE)</f>
        <v>La logique sociale [2]</v>
      </c>
      <c r="G148">
        <f>VLOOKUP(TRIM(SUBSTITUTE(D148,CHAR(160),CHAR(32))),Metadata!B$1:E$2632,4,FALSE)</f>
        <v>1897</v>
      </c>
      <c r="H148" t="s">
        <v>450</v>
      </c>
      <c r="J148" t="str">
        <f>VLOOKUP(TRIM(SUBSTITUTE(D148,CHAR(160),CHAR(32))),Metadata!B$1:H$2632,7,FALSE)</f>
        <v>traite</v>
      </c>
      <c r="L148" t="str">
        <f>VLOOKUP(TRIM(SUBSTITUTE(D148,CHAR(160),CHAR(32))),Metadata!B$1:J$2632,9,FALSE)</f>
        <v/>
      </c>
      <c r="M148">
        <f>VLOOKUP(TRIM(SUBSTITUTE(D148,CHAR(160),CHAR(32))),Metadata!B$1:K$2632,10,FALSE)</f>
        <v>100663</v>
      </c>
      <c r="N148" s="1" t="s">
        <v>602</v>
      </c>
      <c r="O148">
        <v>12</v>
      </c>
      <c r="P148">
        <v>15</v>
      </c>
    </row>
    <row r="149" spans="1:16" x14ac:dyDescent="0.25">
      <c r="A149" t="s">
        <v>4354</v>
      </c>
      <c r="B149" t="s">
        <v>88</v>
      </c>
      <c r="C149" t="s">
        <v>47</v>
      </c>
      <c r="D149" t="s">
        <v>8683</v>
      </c>
      <c r="E149" t="str">
        <f>VLOOKUP(TRIM(SUBSTITUTE(D149,CHAR(160),CHAR(32))),Metadata!B$1:C$2632,2,FALSE)</f>
        <v>Taine, Hippolyte, 1828-1893.</v>
      </c>
      <c r="F149" t="str">
        <f>VLOOKUP(TRIM(SUBSTITUTE(D149,CHAR(160),CHAR(32))),Metadata!B$1:D$2632,3,FALSE)</f>
        <v>Notes sur Paris: vie et opinions de M. Frédéric-Thomas Graindorge</v>
      </c>
      <c r="G149">
        <f>VLOOKUP(TRIM(SUBSTITUTE(D149,CHAR(160),CHAR(32))),Metadata!B$1:E$2632,4,FALSE)</f>
        <v>1867</v>
      </c>
      <c r="H149" t="s">
        <v>450</v>
      </c>
      <c r="J149" t="str">
        <f>VLOOKUP(TRIM(SUBSTITUTE(D149,CHAR(160),CHAR(32))),Metadata!B$1:H$2632,7,FALSE)</f>
        <v>memoires</v>
      </c>
      <c r="L149" t="str">
        <f>VLOOKUP(TRIM(SUBSTITUTE(D149,CHAR(160),CHAR(32))),Metadata!B$1:J$2632,9,FALSE)</f>
        <v>prose</v>
      </c>
      <c r="M149">
        <f>VLOOKUP(TRIM(SUBSTITUTE(D149,CHAR(160),CHAR(32))),Metadata!B$1:K$2632,10,FALSE)</f>
        <v>87765</v>
      </c>
      <c r="N149" s="1" t="s">
        <v>603</v>
      </c>
      <c r="O149">
        <v>180</v>
      </c>
      <c r="P149">
        <v>183</v>
      </c>
    </row>
    <row r="150" spans="1:16" x14ac:dyDescent="0.25">
      <c r="A150" t="s">
        <v>4354</v>
      </c>
      <c r="B150" t="s">
        <v>88</v>
      </c>
      <c r="C150" t="s">
        <v>47</v>
      </c>
      <c r="D150" t="s">
        <v>8471</v>
      </c>
      <c r="E150" t="str">
        <f>VLOOKUP(TRIM(SUBSTITUTE(D150,CHAR(160),CHAR(32))),Metadata!B$1:C$2632,2,FALSE)</f>
        <v>Courier, Paul-Louis, 1772-1825.</v>
      </c>
      <c r="F150" t="str">
        <f>VLOOKUP(TRIM(SUBSTITUTE(D150,CHAR(160),CHAR(32))),Metadata!B$1:D$2632,3,FALSE)</f>
        <v>Pamphlets politiques</v>
      </c>
      <c r="G150">
        <f>VLOOKUP(TRIM(SUBSTITUTE(D150,CHAR(160),CHAR(32))),Metadata!B$1:E$2632,4,FALSE)</f>
        <v>1824</v>
      </c>
      <c r="H150" t="s">
        <v>450</v>
      </c>
      <c r="J150" t="str">
        <f>VLOOKUP(TRIM(SUBSTITUTE(D150,CHAR(160),CHAR(32))),Metadata!B$1:H$2632,7,FALSE)</f>
        <v>pamphlet</v>
      </c>
      <c r="L150" t="str">
        <f>VLOOKUP(TRIM(SUBSTITUTE(D150,CHAR(160),CHAR(32))),Metadata!B$1:J$2632,9,FALSE)</f>
        <v>prose</v>
      </c>
      <c r="M150">
        <f>VLOOKUP(TRIM(SUBSTITUTE(D150,CHAR(160),CHAR(32))),Metadata!B$1:K$2632,10,FALSE)</f>
        <v>89776</v>
      </c>
      <c r="N150" s="1" t="s">
        <v>604</v>
      </c>
      <c r="O150">
        <v>63</v>
      </c>
      <c r="P150">
        <v>67</v>
      </c>
    </row>
    <row r="151" spans="1:16" x14ac:dyDescent="0.25">
      <c r="A151" t="s">
        <v>4354</v>
      </c>
      <c r="B151" t="s">
        <v>88</v>
      </c>
      <c r="C151" t="s">
        <v>47</v>
      </c>
      <c r="D151" t="s">
        <v>8444</v>
      </c>
      <c r="E151" t="str">
        <f>VLOOKUP(TRIM(SUBSTITUTE(D151,CHAR(160),CHAR(32))),Metadata!B$1:C$2632,2,FALSE)</f>
        <v>Borel, Pétrus, 1809-1859.</v>
      </c>
      <c r="F151" t="str">
        <f>VLOOKUP(TRIM(SUBSTITUTE(D151,CHAR(160),CHAR(32))),Metadata!B$1:D$2632,3,FALSE)</f>
        <v>Champavert contes immoraux</v>
      </c>
      <c r="G151">
        <f>VLOOKUP(TRIM(SUBSTITUTE(D151,CHAR(160),CHAR(32))),Metadata!B$1:E$2632,4,FALSE)</f>
        <v>1833</v>
      </c>
      <c r="H151" t="s">
        <v>450</v>
      </c>
      <c r="J151" t="str">
        <f>VLOOKUP(TRIM(SUBSTITUTE(D151,CHAR(160),CHAR(32))),Metadata!B$1:H$2632,7,FALSE)</f>
        <v>roman</v>
      </c>
      <c r="L151" t="str">
        <f>VLOOKUP(TRIM(SUBSTITUTE(D151,CHAR(160),CHAR(32))),Metadata!B$1:J$2632,9,FALSE)</f>
        <v>prose</v>
      </c>
      <c r="M151">
        <f>VLOOKUP(TRIM(SUBSTITUTE(D151,CHAR(160),CHAR(32))),Metadata!B$1:K$2632,10,FALSE)</f>
        <v>57208</v>
      </c>
      <c r="N151" s="1" t="s">
        <v>605</v>
      </c>
      <c r="O151">
        <v>125</v>
      </c>
      <c r="P151">
        <v>128</v>
      </c>
    </row>
    <row r="152" spans="1:16" x14ac:dyDescent="0.25">
      <c r="A152" t="s">
        <v>4354</v>
      </c>
      <c r="B152" t="s">
        <v>88</v>
      </c>
      <c r="C152" t="s">
        <v>47</v>
      </c>
      <c r="D152" t="s">
        <v>8624</v>
      </c>
      <c r="E152" t="str">
        <f>VLOOKUP(TRIM(SUBSTITUTE(D152,CHAR(160),CHAR(32))),Metadata!B$1:C$2632,2,FALSE)</f>
        <v>NA</v>
      </c>
      <c r="F152" t="str">
        <f>VLOOKUP(TRIM(SUBSTITUTE(D152,CHAR(160),CHAR(32))),Metadata!B$1:D$2632,3,FALSE)</f>
        <v>Code civil des Français</v>
      </c>
      <c r="G152">
        <f>VLOOKUP(TRIM(SUBSTITUTE(D152,CHAR(160),CHAR(32))),Metadata!B$1:E$2632,4,FALSE)</f>
        <v>1804</v>
      </c>
      <c r="H152" t="s">
        <v>450</v>
      </c>
      <c r="J152" t="str">
        <f>VLOOKUP(TRIM(SUBSTITUTE(D152,CHAR(160),CHAR(32))),Metadata!B$1:H$2632,7,FALSE)</f>
        <v>traite ou essai</v>
      </c>
      <c r="L152" t="str">
        <f>VLOOKUP(TRIM(SUBSTITUTE(D152,CHAR(160),CHAR(32))),Metadata!B$1:J$2632,9,FALSE)</f>
        <v>prose</v>
      </c>
      <c r="M152">
        <f>VLOOKUP(TRIM(SUBSTITUTE(D152,CHAR(160),CHAR(32))),Metadata!B$1:K$2632,10,FALSE)</f>
        <v>112441</v>
      </c>
      <c r="N152" s="1" t="s">
        <v>606</v>
      </c>
      <c r="O152">
        <v>424</v>
      </c>
      <c r="P152">
        <v>428</v>
      </c>
    </row>
    <row r="153" spans="1:16" x14ac:dyDescent="0.25">
      <c r="A153" t="s">
        <v>4354</v>
      </c>
      <c r="B153" t="s">
        <v>88</v>
      </c>
      <c r="C153" t="s">
        <v>47</v>
      </c>
      <c r="D153" t="s">
        <v>8669</v>
      </c>
      <c r="E153" t="str">
        <f>VLOOKUP(TRIM(SUBSTITUTE(D153,CHAR(160),CHAR(32))),Metadata!B$1:C$2632,2,FALSE)</f>
        <v>St. John de Crèvecoeur, J. Hector, 1735-1813.</v>
      </c>
      <c r="F153" t="str">
        <f>VLOOKUP(TRIM(SUBSTITUTE(D153,CHAR(160),CHAR(32))),Metadata!B$1:D$2632,3,FALSE)</f>
        <v>Voyage Pensylvanie</v>
      </c>
      <c r="G153">
        <f>VLOOKUP(TRIM(SUBSTITUTE(D153,CHAR(160),CHAR(32))),Metadata!B$1:E$2632,4,FALSE)</f>
        <v>1801</v>
      </c>
      <c r="H153" t="s">
        <v>450</v>
      </c>
      <c r="J153" t="str">
        <f>VLOOKUP(TRIM(SUBSTITUTE(D153,CHAR(160),CHAR(32))),Metadata!B$1:H$2632,7,FALSE)</f>
        <v>recit de voyage</v>
      </c>
      <c r="L153" t="str">
        <f>VLOOKUP(TRIM(SUBSTITUTE(D153,CHAR(160),CHAR(32))),Metadata!B$1:J$2632,9,FALSE)</f>
        <v>prose</v>
      </c>
      <c r="M153">
        <f>VLOOKUP(TRIM(SUBSTITUTE(D153,CHAR(160),CHAR(32))),Metadata!B$1:K$2632,10,FALSE)</f>
        <v>215566</v>
      </c>
      <c r="N153" s="1" t="s">
        <v>607</v>
      </c>
      <c r="O153">
        <v>73</v>
      </c>
      <c r="P153">
        <v>76</v>
      </c>
    </row>
    <row r="154" spans="1:16" x14ac:dyDescent="0.25">
      <c r="A154" t="s">
        <v>4354</v>
      </c>
      <c r="B154" t="s">
        <v>88</v>
      </c>
      <c r="C154" t="s">
        <v>47</v>
      </c>
      <c r="D154" t="s">
        <v>8572</v>
      </c>
      <c r="E154" t="str">
        <f>VLOOKUP(TRIM(SUBSTITUTE(D154,CHAR(160),CHAR(32))),Metadata!B$1:C$2632,2,FALSE)</f>
        <v>Hugo, Victor, 1802-1885.</v>
      </c>
      <c r="F154" t="str">
        <f>VLOOKUP(TRIM(SUBSTITUTE(D154,CHAR(160),CHAR(32))),Metadata!B$1:D$2632,3,FALSE)</f>
        <v>Notre-Dame de Paris, 1482: texte de 1832</v>
      </c>
      <c r="G154">
        <f>VLOOKUP(TRIM(SUBSTITUTE(D154,CHAR(160),CHAR(32))),Metadata!B$1:E$2632,4,FALSE)</f>
        <v>1832</v>
      </c>
      <c r="H154" t="s">
        <v>450</v>
      </c>
      <c r="J154" t="str">
        <f>VLOOKUP(TRIM(SUBSTITUTE(D154,CHAR(160),CHAR(32))),Metadata!B$1:H$2632,7,FALSE)</f>
        <v>roman</v>
      </c>
      <c r="L154" t="str">
        <f>VLOOKUP(TRIM(SUBSTITUTE(D154,CHAR(160),CHAR(32))),Metadata!B$1:J$2632,9,FALSE)</f>
        <v>prose</v>
      </c>
      <c r="M154">
        <f>VLOOKUP(TRIM(SUBSTITUTE(D154,CHAR(160),CHAR(32))),Metadata!B$1:K$2632,10,FALSE)</f>
        <v>183106</v>
      </c>
      <c r="N154" s="1" t="s">
        <v>608</v>
      </c>
      <c r="O154">
        <v>36</v>
      </c>
      <c r="P154">
        <v>40</v>
      </c>
    </row>
    <row r="155" spans="1:16" x14ac:dyDescent="0.25">
      <c r="A155" t="s">
        <v>4354</v>
      </c>
      <c r="B155" t="s">
        <v>88</v>
      </c>
      <c r="C155" t="s">
        <v>47</v>
      </c>
      <c r="D155" t="s">
        <v>8586</v>
      </c>
      <c r="E155" t="str">
        <f>VLOOKUP(TRIM(SUBSTITUTE(D155,CHAR(160),CHAR(32))),Metadata!B$1:C$2632,2,FALSE)</f>
        <v>Labiche, Eugène, 1815-1888.</v>
      </c>
      <c r="F155" t="str">
        <f>VLOOKUP(TRIM(SUBSTITUTE(D155,CHAR(160),CHAR(32))),Metadata!B$1:D$2632,3,FALSE)</f>
        <v>Moi</v>
      </c>
      <c r="G155">
        <f>VLOOKUP(TRIM(SUBSTITUTE(D155,CHAR(160),CHAR(32))),Metadata!B$1:E$2632,4,FALSE)</f>
        <v>1864</v>
      </c>
      <c r="H155" t="s">
        <v>450</v>
      </c>
      <c r="J155" t="str">
        <f>VLOOKUP(TRIM(SUBSTITUTE(D155,CHAR(160),CHAR(32))),Metadata!B$1:H$2632,7,FALSE)</f>
        <v>theatre</v>
      </c>
      <c r="L155" t="str">
        <f>VLOOKUP(TRIM(SUBSTITUTE(D155,CHAR(160),CHAR(32))),Metadata!B$1:J$2632,9,FALSE)</f>
        <v/>
      </c>
      <c r="M155">
        <f>VLOOKUP(TRIM(SUBSTITUTE(D155,CHAR(160),CHAR(32))),Metadata!B$1:K$2632,10,FALSE)</f>
        <v>21608</v>
      </c>
      <c r="N155" t="s">
        <v>609</v>
      </c>
      <c r="O155">
        <v>98</v>
      </c>
      <c r="P155">
        <v>101</v>
      </c>
    </row>
    <row r="156" spans="1:16" x14ac:dyDescent="0.25">
      <c r="A156" t="s">
        <v>4354</v>
      </c>
      <c r="B156" t="s">
        <v>88</v>
      </c>
      <c r="C156" t="s">
        <v>47</v>
      </c>
      <c r="D156" t="s">
        <v>8560</v>
      </c>
      <c r="E156" t="str">
        <f>VLOOKUP(TRIM(SUBSTITUTE(D156,CHAR(160),CHAR(32))),Metadata!B$1:C$2632,2,FALSE)</f>
        <v>Goncourt, Edmond de, 1822-1896: Goncourt, Jules de, 1830-1870.</v>
      </c>
      <c r="F156" t="str">
        <f>VLOOKUP(TRIM(SUBSTITUTE(D156,CHAR(160),CHAR(32))),Metadata!B$1:D$2632,3,FALSE)</f>
        <v>Journal, T. 4, 1891-1896</v>
      </c>
      <c r="G156">
        <f>VLOOKUP(TRIM(SUBSTITUTE(D156,CHAR(160),CHAR(32))),Metadata!B$1:E$2632,4,FALSE)</f>
        <v>1896</v>
      </c>
      <c r="H156" t="s">
        <v>450</v>
      </c>
      <c r="J156" t="str">
        <f>VLOOKUP(TRIM(SUBSTITUTE(D156,CHAR(160),CHAR(32))),Metadata!B$1:H$2632,7,FALSE)</f>
        <v>memoires</v>
      </c>
      <c r="L156" t="str">
        <f>VLOOKUP(TRIM(SUBSTITUTE(D156,CHAR(160),CHAR(32))),Metadata!B$1:J$2632,9,FALSE)</f>
        <v>prose</v>
      </c>
      <c r="M156">
        <f>VLOOKUP(TRIM(SUBSTITUTE(D156,CHAR(160),CHAR(32))),Metadata!B$1:K$2632,10,FALSE)</f>
        <v>341281</v>
      </c>
      <c r="N156" t="s">
        <v>610</v>
      </c>
      <c r="O156">
        <v>103</v>
      </c>
      <c r="P156">
        <v>106</v>
      </c>
    </row>
    <row r="157" spans="1:16" x14ac:dyDescent="0.25">
      <c r="A157" t="s">
        <v>4354</v>
      </c>
      <c r="B157" t="s">
        <v>88</v>
      </c>
      <c r="C157" t="s">
        <v>47</v>
      </c>
      <c r="D157" t="s">
        <v>8566</v>
      </c>
      <c r="E157" t="str">
        <f>VLOOKUP(TRIM(SUBSTITUTE(D157,CHAR(160),CHAR(32))),Metadata!B$1:C$2632,2,FALSE)</f>
        <v>Hugo, Victor, 1802-1885.</v>
      </c>
      <c r="F157" t="str">
        <f>VLOOKUP(TRIM(SUBSTITUTE(D157,CHAR(160),CHAR(32))),Metadata!B$1:D$2632,3,FALSE)</f>
        <v>Correspondance (1849-1866)</v>
      </c>
      <c r="G157">
        <f>VLOOKUP(TRIM(SUBSTITUTE(D157,CHAR(160),CHAR(32))),Metadata!B$1:E$2632,4,FALSE)</f>
        <v>1866</v>
      </c>
      <c r="H157" t="s">
        <v>450</v>
      </c>
      <c r="J157" t="str">
        <f>VLOOKUP(TRIM(SUBSTITUTE(D157,CHAR(160),CHAR(32))),Metadata!B$1:H$2632,7,FALSE)</f>
        <v>correspondance</v>
      </c>
      <c r="L157" t="str">
        <f>VLOOKUP(TRIM(SUBSTITUTE(D157,CHAR(160),CHAR(32))),Metadata!B$1:J$2632,9,FALSE)</f>
        <v>prose</v>
      </c>
      <c r="M157">
        <f>VLOOKUP(TRIM(SUBSTITUTE(D157,CHAR(160),CHAR(32))),Metadata!B$1:K$2632,10,FALSE)</f>
        <v>199176</v>
      </c>
      <c r="N157" s="1" t="s">
        <v>611</v>
      </c>
      <c r="O157">
        <v>93</v>
      </c>
      <c r="P157">
        <v>96</v>
      </c>
    </row>
    <row r="158" spans="1:16" x14ac:dyDescent="0.25">
      <c r="A158" t="s">
        <v>4354</v>
      </c>
      <c r="B158" t="s">
        <v>88</v>
      </c>
      <c r="C158" t="s">
        <v>47</v>
      </c>
      <c r="D158" t="s">
        <v>6816</v>
      </c>
      <c r="E158" t="str">
        <f>VLOOKUP(TRIM(SUBSTITUTE(D158,CHAR(160),CHAR(32))),Metadata!B$1:C$2632,2,FALSE)</f>
        <v>Tarde, Gabriel, 1843-1904.</v>
      </c>
      <c r="F158" t="str">
        <f>VLOOKUP(TRIM(SUBSTITUTE(D158,CHAR(160),CHAR(32))),Metadata!B$1:D$2632,3,FALSE)</f>
        <v>La logique sociale [2]</v>
      </c>
      <c r="G158">
        <f>VLOOKUP(TRIM(SUBSTITUTE(D158,CHAR(160),CHAR(32))),Metadata!B$1:E$2632,4,FALSE)</f>
        <v>1897</v>
      </c>
      <c r="H158" t="s">
        <v>450</v>
      </c>
      <c r="J158" t="str">
        <f>VLOOKUP(TRIM(SUBSTITUTE(D158,CHAR(160),CHAR(32))),Metadata!B$1:H$2632,7,FALSE)</f>
        <v>traite</v>
      </c>
      <c r="L158" t="str">
        <f>VLOOKUP(TRIM(SUBSTITUTE(D158,CHAR(160),CHAR(32))),Metadata!B$1:J$2632,9,FALSE)</f>
        <v/>
      </c>
      <c r="M158">
        <f>VLOOKUP(TRIM(SUBSTITUTE(D158,CHAR(160),CHAR(32))),Metadata!B$1:K$2632,10,FALSE)</f>
        <v>100663</v>
      </c>
      <c r="N158" s="1" t="s">
        <v>612</v>
      </c>
      <c r="O158">
        <v>219</v>
      </c>
      <c r="P158">
        <v>222</v>
      </c>
    </row>
    <row r="159" spans="1:16" x14ac:dyDescent="0.25">
      <c r="A159" t="s">
        <v>4354</v>
      </c>
      <c r="B159" t="s">
        <v>88</v>
      </c>
      <c r="C159" t="s">
        <v>47</v>
      </c>
      <c r="D159" t="s">
        <v>8560</v>
      </c>
      <c r="E159" t="str">
        <f>VLOOKUP(TRIM(SUBSTITUTE(D159,CHAR(160),CHAR(32))),Metadata!B$1:C$2632,2,FALSE)</f>
        <v>Goncourt, Edmond de, 1822-1896: Goncourt, Jules de, 1830-1870.</v>
      </c>
      <c r="F159" t="str">
        <f>VLOOKUP(TRIM(SUBSTITUTE(D159,CHAR(160),CHAR(32))),Metadata!B$1:D$2632,3,FALSE)</f>
        <v>Journal, T. 4, 1891-1896</v>
      </c>
      <c r="G159">
        <f>VLOOKUP(TRIM(SUBSTITUTE(D159,CHAR(160),CHAR(32))),Metadata!B$1:E$2632,4,FALSE)</f>
        <v>1896</v>
      </c>
      <c r="H159" t="s">
        <v>450</v>
      </c>
      <c r="J159" t="str">
        <f>VLOOKUP(TRIM(SUBSTITUTE(D159,CHAR(160),CHAR(32))),Metadata!B$1:H$2632,7,FALSE)</f>
        <v>memoires</v>
      </c>
      <c r="L159" t="str">
        <f>VLOOKUP(TRIM(SUBSTITUTE(D159,CHAR(160),CHAR(32))),Metadata!B$1:J$2632,9,FALSE)</f>
        <v>prose</v>
      </c>
      <c r="M159">
        <f>VLOOKUP(TRIM(SUBSTITUTE(D159,CHAR(160),CHAR(32))),Metadata!B$1:K$2632,10,FALSE)</f>
        <v>341281</v>
      </c>
      <c r="N159" s="1" t="s">
        <v>613</v>
      </c>
      <c r="O159">
        <v>107</v>
      </c>
      <c r="P159">
        <v>110</v>
      </c>
    </row>
    <row r="160" spans="1:16" x14ac:dyDescent="0.25">
      <c r="A160" t="s">
        <v>4354</v>
      </c>
      <c r="B160" t="s">
        <v>88</v>
      </c>
      <c r="C160" t="s">
        <v>47</v>
      </c>
      <c r="D160" t="s">
        <v>8572</v>
      </c>
      <c r="E160" t="str">
        <f>VLOOKUP(TRIM(SUBSTITUTE(D160,CHAR(160),CHAR(32))),Metadata!B$1:C$2632,2,FALSE)</f>
        <v>Hugo, Victor, 1802-1885.</v>
      </c>
      <c r="F160" t="str">
        <f>VLOOKUP(TRIM(SUBSTITUTE(D160,CHAR(160),CHAR(32))),Metadata!B$1:D$2632,3,FALSE)</f>
        <v>Notre-Dame de Paris, 1482: texte de 1832</v>
      </c>
      <c r="G160">
        <f>VLOOKUP(TRIM(SUBSTITUTE(D160,CHAR(160),CHAR(32))),Metadata!B$1:E$2632,4,FALSE)</f>
        <v>1832</v>
      </c>
      <c r="H160" t="s">
        <v>450</v>
      </c>
      <c r="J160" t="str">
        <f>VLOOKUP(TRIM(SUBSTITUTE(D160,CHAR(160),CHAR(32))),Metadata!B$1:H$2632,7,FALSE)</f>
        <v>roman</v>
      </c>
      <c r="L160" t="str">
        <f>VLOOKUP(TRIM(SUBSTITUTE(D160,CHAR(160),CHAR(32))),Metadata!B$1:J$2632,9,FALSE)</f>
        <v>prose</v>
      </c>
      <c r="M160">
        <f>VLOOKUP(TRIM(SUBSTITUTE(D160,CHAR(160),CHAR(32))),Metadata!B$1:K$2632,10,FALSE)</f>
        <v>183106</v>
      </c>
      <c r="N160" s="1" t="s">
        <v>614</v>
      </c>
      <c r="O160">
        <v>19</v>
      </c>
      <c r="P160">
        <v>22</v>
      </c>
    </row>
    <row r="161" spans="1:16" x14ac:dyDescent="0.25">
      <c r="A161" t="s">
        <v>4354</v>
      </c>
      <c r="B161" t="s">
        <v>88</v>
      </c>
      <c r="C161" t="s">
        <v>47</v>
      </c>
      <c r="D161" t="s">
        <v>8559</v>
      </c>
      <c r="E161" t="str">
        <f>VLOOKUP(TRIM(SUBSTITUTE(D161,CHAR(160),CHAR(32))),Metadata!B$1:C$2632,2,FALSE)</f>
        <v>Goncourt, Edmond de, 1822-1896: Goncourt, Jules de, 1830-1870.</v>
      </c>
      <c r="F161" t="str">
        <f>VLOOKUP(TRIM(SUBSTITUTE(D161,CHAR(160),CHAR(32))),Metadata!B$1:D$2632,3,FALSE)</f>
        <v>Journal, T. 3, 1879-1890</v>
      </c>
      <c r="G161">
        <f>VLOOKUP(TRIM(SUBSTITUTE(D161,CHAR(160),CHAR(32))),Metadata!B$1:E$2632,4,FALSE)</f>
        <v>1890</v>
      </c>
      <c r="H161" t="s">
        <v>450</v>
      </c>
      <c r="J161" t="str">
        <f>VLOOKUP(TRIM(SUBSTITUTE(D161,CHAR(160),CHAR(32))),Metadata!B$1:H$2632,7,FALSE)</f>
        <v>memoires</v>
      </c>
      <c r="L161" t="str">
        <f>VLOOKUP(TRIM(SUBSTITUTE(D161,CHAR(160),CHAR(32))),Metadata!B$1:J$2632,9,FALSE)</f>
        <v>prose</v>
      </c>
      <c r="M161">
        <f>VLOOKUP(TRIM(SUBSTITUTE(D161,CHAR(160),CHAR(32))),Metadata!B$1:K$2632,10,FALSE)</f>
        <v>430703</v>
      </c>
      <c r="N161" s="2" t="s">
        <v>615</v>
      </c>
      <c r="O161">
        <v>136</v>
      </c>
      <c r="P161">
        <v>139</v>
      </c>
    </row>
    <row r="162" spans="1:16" x14ac:dyDescent="0.25">
      <c r="A162" t="s">
        <v>4354</v>
      </c>
      <c r="B162" t="s">
        <v>88</v>
      </c>
      <c r="C162" t="s">
        <v>47</v>
      </c>
      <c r="D162" t="s">
        <v>8620</v>
      </c>
      <c r="E162" t="str">
        <f>VLOOKUP(TRIM(SUBSTITUTE(D162,CHAR(160),CHAR(32))),Metadata!B$1:C$2632,2,FALSE)</f>
        <v>Murger, Henri, 1822-1861.</v>
      </c>
      <c r="F162" t="str">
        <f>VLOOKUP(TRIM(SUBSTITUTE(D162,CHAR(160),CHAR(32))),Metadata!B$1:D$2632,3,FALSE)</f>
        <v>Scènes vie de Bohème</v>
      </c>
      <c r="G162">
        <f>VLOOKUP(TRIM(SUBSTITUTE(D162,CHAR(160),CHAR(32))),Metadata!B$1:E$2632,4,FALSE)</f>
        <v>1851</v>
      </c>
      <c r="H162" t="s">
        <v>450</v>
      </c>
      <c r="J162" t="str">
        <f>VLOOKUP(TRIM(SUBSTITUTE(D162,CHAR(160),CHAR(32))),Metadata!B$1:H$2632,7,FALSE)</f>
        <v>roman</v>
      </c>
      <c r="L162" t="str">
        <f>VLOOKUP(TRIM(SUBSTITUTE(D162,CHAR(160),CHAR(32))),Metadata!B$1:J$2632,9,FALSE)</f>
        <v>prose</v>
      </c>
      <c r="M162">
        <f>VLOOKUP(TRIM(SUBSTITUTE(D162,CHAR(160),CHAR(32))),Metadata!B$1:K$2632,10,FALSE)</f>
        <v>108379</v>
      </c>
      <c r="N162" s="1" t="s">
        <v>616</v>
      </c>
      <c r="O162">
        <v>74</v>
      </c>
      <c r="P162">
        <v>77</v>
      </c>
    </row>
    <row r="163" spans="1:16" x14ac:dyDescent="0.25">
      <c r="A163" t="s">
        <v>4354</v>
      </c>
      <c r="B163" t="s">
        <v>88</v>
      </c>
      <c r="C163" t="s">
        <v>47</v>
      </c>
      <c r="D163" t="s">
        <v>8521</v>
      </c>
      <c r="E163" t="str">
        <f>VLOOKUP(TRIM(SUBSTITUTE(D163,CHAR(160),CHAR(32))),Metadata!B$1:C$2632,2,FALSE)</f>
        <v>Flaubert, Gustave, 1821-1880.</v>
      </c>
      <c r="F163" t="str">
        <f>VLOOKUP(TRIM(SUBSTITUTE(D163,CHAR(160),CHAR(32))),Metadata!B$1:D$2632,3,FALSE)</f>
        <v>Bouvard et Pécuchet</v>
      </c>
      <c r="G163">
        <f>VLOOKUP(TRIM(SUBSTITUTE(D163,CHAR(160),CHAR(32))),Metadata!B$1:E$2632,4,FALSE)</f>
        <v>1880</v>
      </c>
      <c r="H163" t="s">
        <v>450</v>
      </c>
      <c r="J163" t="str">
        <f>VLOOKUP(TRIM(SUBSTITUTE(D163,CHAR(160),CHAR(32))),Metadata!B$1:H$2632,7,FALSE)</f>
        <v>roman</v>
      </c>
      <c r="L163" t="str">
        <f>VLOOKUP(TRIM(SUBSTITUTE(D163,CHAR(160),CHAR(32))),Metadata!B$1:J$2632,9,FALSE)</f>
        <v>prose</v>
      </c>
      <c r="M163">
        <f>VLOOKUP(TRIM(SUBSTITUTE(D163,CHAR(160),CHAR(32))),Metadata!B$1:K$2632,10,FALSE)</f>
        <v>94583</v>
      </c>
      <c r="N163" s="1" t="s">
        <v>617</v>
      </c>
      <c r="O163">
        <v>268</v>
      </c>
      <c r="P163">
        <v>271</v>
      </c>
    </row>
    <row r="164" spans="1:16" x14ac:dyDescent="0.25">
      <c r="A164" t="s">
        <v>4354</v>
      </c>
      <c r="B164" t="s">
        <v>88</v>
      </c>
      <c r="C164" t="s">
        <v>47</v>
      </c>
      <c r="D164" t="s">
        <v>8566</v>
      </c>
      <c r="E164" t="str">
        <f>VLOOKUP(TRIM(SUBSTITUTE(D164,CHAR(160),CHAR(32))),Metadata!B$1:C$2632,2,FALSE)</f>
        <v>Hugo, Victor, 1802-1885.</v>
      </c>
      <c r="F164" t="str">
        <f>VLOOKUP(TRIM(SUBSTITUTE(D164,CHAR(160),CHAR(32))),Metadata!B$1:D$2632,3,FALSE)</f>
        <v>Correspondance (1849-1866)</v>
      </c>
      <c r="G164">
        <f>VLOOKUP(TRIM(SUBSTITUTE(D164,CHAR(160),CHAR(32))),Metadata!B$1:E$2632,4,FALSE)</f>
        <v>1866</v>
      </c>
      <c r="H164" t="s">
        <v>450</v>
      </c>
      <c r="J164" t="str">
        <f>VLOOKUP(TRIM(SUBSTITUTE(D164,CHAR(160),CHAR(32))),Metadata!B$1:H$2632,7,FALSE)</f>
        <v>correspondance</v>
      </c>
      <c r="L164" t="str">
        <f>VLOOKUP(TRIM(SUBSTITUTE(D164,CHAR(160),CHAR(32))),Metadata!B$1:J$2632,9,FALSE)</f>
        <v>prose</v>
      </c>
      <c r="M164">
        <f>VLOOKUP(TRIM(SUBSTITUTE(D164,CHAR(160),CHAR(32))),Metadata!B$1:K$2632,10,FALSE)</f>
        <v>199176</v>
      </c>
      <c r="N164" s="1" t="s">
        <v>618</v>
      </c>
      <c r="O164">
        <v>3</v>
      </c>
      <c r="P164">
        <v>6</v>
      </c>
    </row>
    <row r="165" spans="1:16" x14ac:dyDescent="0.25">
      <c r="A165" t="s">
        <v>4354</v>
      </c>
      <c r="B165" t="s">
        <v>88</v>
      </c>
      <c r="C165" t="s">
        <v>47</v>
      </c>
      <c r="D165" t="s">
        <v>8587</v>
      </c>
      <c r="E165" t="str">
        <f>VLOOKUP(TRIM(SUBSTITUTE(D165,CHAR(160),CHAR(32))),Metadata!B$1:C$2632,2,FALSE)</f>
        <v>Labiche, Eugène, 1815-1888.</v>
      </c>
      <c r="F165" t="str">
        <f>VLOOKUP(TRIM(SUBSTITUTE(D165,CHAR(160),CHAR(32))),Metadata!B$1:D$2632,3,FALSE)</f>
        <v>Un pied dans le crime</v>
      </c>
      <c r="G165">
        <f>VLOOKUP(TRIM(SUBSTITUTE(D165,CHAR(160),CHAR(32))),Metadata!B$1:E$2632,4,FALSE)</f>
        <v>1866</v>
      </c>
      <c r="H165" t="s">
        <v>450</v>
      </c>
      <c r="J165" t="str">
        <f>VLOOKUP(TRIM(SUBSTITUTE(D165,CHAR(160),CHAR(32))),Metadata!B$1:H$2632,7,FALSE)</f>
        <v>theatre</v>
      </c>
      <c r="L165" t="str">
        <f>VLOOKUP(TRIM(SUBSTITUTE(D165,CHAR(160),CHAR(32))),Metadata!B$1:J$2632,9,FALSE)</f>
        <v/>
      </c>
      <c r="M165">
        <f>VLOOKUP(TRIM(SUBSTITUTE(D165,CHAR(160),CHAR(32))),Metadata!B$1:K$2632,10,FALSE)</f>
        <v>17861</v>
      </c>
      <c r="N165" t="s">
        <v>619</v>
      </c>
      <c r="O165">
        <v>62</v>
      </c>
      <c r="P165">
        <v>65</v>
      </c>
    </row>
    <row r="166" spans="1:16" x14ac:dyDescent="0.25">
      <c r="A166" t="s">
        <v>4354</v>
      </c>
      <c r="B166" t="s">
        <v>88</v>
      </c>
      <c r="C166" t="s">
        <v>47</v>
      </c>
      <c r="D166" t="s">
        <v>8707</v>
      </c>
      <c r="E166" t="str">
        <f>VLOOKUP(TRIM(SUBSTITUTE(D166,CHAR(160),CHAR(32))),Metadata!B$1:C$2632,2,FALSE)</f>
        <v>Villiers de L'Isle-Adam, Auguste, comte de, 1838-1889.</v>
      </c>
      <c r="F166" t="str">
        <f>VLOOKUP(TRIM(SUBSTITUTE(D166,CHAR(160),CHAR(32))),Metadata!B$1:D$2632,3,FALSE)</f>
        <v>Contes cruels</v>
      </c>
      <c r="G166">
        <f>VLOOKUP(TRIM(SUBSTITUTE(D166,CHAR(160),CHAR(32))),Metadata!B$1:E$2632,4,FALSE)</f>
        <v>1883</v>
      </c>
      <c r="H166" t="s">
        <v>450</v>
      </c>
      <c r="J166" t="str">
        <f>VLOOKUP(TRIM(SUBSTITUTE(D166,CHAR(160),CHAR(32))),Metadata!B$1:H$2632,7,FALSE)</f>
        <v>roman</v>
      </c>
      <c r="L166" t="str">
        <f>VLOOKUP(TRIM(SUBSTITUTE(D166,CHAR(160),CHAR(32))),Metadata!B$1:J$2632,9,FALSE)</f>
        <v>prose</v>
      </c>
      <c r="M166">
        <f>VLOOKUP(TRIM(SUBSTITUTE(D166,CHAR(160),CHAR(32))),Metadata!B$1:K$2632,10,FALSE)</f>
        <v>76827</v>
      </c>
      <c r="N166" s="1" t="s">
        <v>620</v>
      </c>
      <c r="O166">
        <v>3</v>
      </c>
      <c r="P166">
        <v>6</v>
      </c>
    </row>
    <row r="167" spans="1:16" x14ac:dyDescent="0.25">
      <c r="A167" t="s">
        <v>4354</v>
      </c>
      <c r="B167" t="s">
        <v>88</v>
      </c>
      <c r="C167" t="s">
        <v>47</v>
      </c>
      <c r="D167" t="s">
        <v>8531</v>
      </c>
      <c r="E167" t="str">
        <f>VLOOKUP(TRIM(SUBSTITUTE(D167,CHAR(160),CHAR(32))),Metadata!B$1:C$2632,2,FALSE)</f>
        <v>Flaubert, Gustave, 1821-1880.</v>
      </c>
      <c r="F167" t="str">
        <f>VLOOKUP(TRIM(SUBSTITUTE(D167,CHAR(160),CHAR(32))),Metadata!B$1:D$2632,3,FALSE)</f>
        <v>Correspondance, 1878</v>
      </c>
      <c r="G167">
        <f>VLOOKUP(TRIM(SUBSTITUTE(D167,CHAR(160),CHAR(32))),Metadata!B$1:E$2632,4,FALSE)</f>
        <v>1878</v>
      </c>
      <c r="H167" t="s">
        <v>450</v>
      </c>
      <c r="J167" t="str">
        <f>VLOOKUP(TRIM(SUBSTITUTE(D167,CHAR(160),CHAR(32))),Metadata!B$1:H$2632,7,FALSE)</f>
        <v>correspondance</v>
      </c>
      <c r="L167" t="str">
        <f>VLOOKUP(TRIM(SUBSTITUTE(D167,CHAR(160),CHAR(32))),Metadata!B$1:J$2632,9,FALSE)</f>
        <v>prose</v>
      </c>
      <c r="M167">
        <f>VLOOKUP(TRIM(SUBSTITUTE(D167,CHAR(160),CHAR(32))),Metadata!B$1:K$2632,10,FALSE)</f>
        <v>75629</v>
      </c>
      <c r="N167" s="1" t="s">
        <v>621</v>
      </c>
      <c r="O167">
        <v>181</v>
      </c>
      <c r="P167">
        <v>184</v>
      </c>
    </row>
    <row r="168" spans="1:16" x14ac:dyDescent="0.25">
      <c r="A168" t="s">
        <v>4354</v>
      </c>
      <c r="B168" t="s">
        <v>88</v>
      </c>
      <c r="C168" t="s">
        <v>47</v>
      </c>
      <c r="D168" t="s">
        <v>8968</v>
      </c>
      <c r="E168" t="str">
        <f>VLOOKUP(TRIM(SUBSTITUTE(D168,CHAR(160),CHAR(32))),Metadata!B$1:C$2632,2,FALSE)</f>
        <v>Perroux, François, 1903-</v>
      </c>
      <c r="F168" t="str">
        <f>VLOOKUP(TRIM(SUBSTITUTE(D168,CHAR(160),CHAR(32))),Metadata!B$1:D$2632,3,FALSE)</f>
        <v>L'économie du XXe siècle</v>
      </c>
      <c r="G168">
        <f>VLOOKUP(TRIM(SUBSTITUTE(D168,CHAR(160),CHAR(32))),Metadata!B$1:E$2632,4,FALSE)</f>
        <v>1964</v>
      </c>
      <c r="H168" t="s">
        <v>534</v>
      </c>
      <c r="J168" t="str">
        <f>VLOOKUP(TRIM(SUBSTITUTE(D168,CHAR(160),CHAR(32))),Metadata!B$1:H$2632,7,FALSE)</f>
        <v>traite ou essai</v>
      </c>
      <c r="L168" t="str">
        <f>VLOOKUP(TRIM(SUBSTITUTE(D168,CHAR(160),CHAR(32))),Metadata!B$1:J$2632,9,FALSE)</f>
        <v>prose</v>
      </c>
      <c r="M168">
        <f>VLOOKUP(TRIM(SUBSTITUTE(D168,CHAR(160),CHAR(32))),Metadata!B$1:K$2632,10,FALSE)</f>
        <v>208903</v>
      </c>
      <c r="N168" s="1" t="s">
        <v>622</v>
      </c>
      <c r="O168">
        <v>86</v>
      </c>
      <c r="P168">
        <v>90</v>
      </c>
    </row>
    <row r="169" spans="1:16" x14ac:dyDescent="0.25">
      <c r="A169" t="s">
        <v>4354</v>
      </c>
      <c r="B169" t="s">
        <v>88</v>
      </c>
      <c r="C169" t="s">
        <v>47</v>
      </c>
      <c r="D169" t="s">
        <v>8968</v>
      </c>
      <c r="E169" t="str">
        <f>VLOOKUP(TRIM(SUBSTITUTE(D169,CHAR(160),CHAR(32))),Metadata!B$1:C$2632,2,FALSE)</f>
        <v>Perroux, François, 1903-</v>
      </c>
      <c r="F169" t="str">
        <f>VLOOKUP(TRIM(SUBSTITUTE(D169,CHAR(160),CHAR(32))),Metadata!B$1:D$2632,3,FALSE)</f>
        <v>L'économie du XXe siècle</v>
      </c>
      <c r="G169">
        <f>VLOOKUP(TRIM(SUBSTITUTE(D169,CHAR(160),CHAR(32))),Metadata!B$1:E$2632,4,FALSE)</f>
        <v>1964</v>
      </c>
      <c r="H169" t="s">
        <v>534</v>
      </c>
      <c r="J169" t="str">
        <f>VLOOKUP(TRIM(SUBSTITUTE(D169,CHAR(160),CHAR(32))),Metadata!B$1:H$2632,7,FALSE)</f>
        <v>traite ou essai</v>
      </c>
      <c r="L169" t="str">
        <f>VLOOKUP(TRIM(SUBSTITUTE(D169,CHAR(160),CHAR(32))),Metadata!B$1:J$2632,9,FALSE)</f>
        <v>prose</v>
      </c>
      <c r="M169">
        <f>VLOOKUP(TRIM(SUBSTITUTE(D169,CHAR(160),CHAR(32))),Metadata!B$1:K$2632,10,FALSE)</f>
        <v>208903</v>
      </c>
      <c r="N169" s="1" t="s">
        <v>623</v>
      </c>
      <c r="O169">
        <v>81</v>
      </c>
      <c r="P169">
        <v>85</v>
      </c>
    </row>
    <row r="170" spans="1:16" x14ac:dyDescent="0.25">
      <c r="A170" t="s">
        <v>4354</v>
      </c>
      <c r="B170" t="s">
        <v>88</v>
      </c>
      <c r="C170" t="s">
        <v>47</v>
      </c>
      <c r="D170" t="s">
        <v>8968</v>
      </c>
      <c r="E170" t="str">
        <f>VLOOKUP(TRIM(SUBSTITUTE(D170,CHAR(160),CHAR(32))),Metadata!B$1:C$2632,2,FALSE)</f>
        <v>Perroux, François, 1903-</v>
      </c>
      <c r="F170" t="str">
        <f>VLOOKUP(TRIM(SUBSTITUTE(D170,CHAR(160),CHAR(32))),Metadata!B$1:D$2632,3,FALSE)</f>
        <v>L'économie du XXe siècle</v>
      </c>
      <c r="G170">
        <f>VLOOKUP(TRIM(SUBSTITUTE(D170,CHAR(160),CHAR(32))),Metadata!B$1:E$2632,4,FALSE)</f>
        <v>1964</v>
      </c>
      <c r="H170" t="s">
        <v>534</v>
      </c>
      <c r="J170" t="str">
        <f>VLOOKUP(TRIM(SUBSTITUTE(D170,CHAR(160),CHAR(32))),Metadata!B$1:H$2632,7,FALSE)</f>
        <v>traite ou essai</v>
      </c>
      <c r="L170" t="str">
        <f>VLOOKUP(TRIM(SUBSTITUTE(D170,CHAR(160),CHAR(32))),Metadata!B$1:J$2632,9,FALSE)</f>
        <v>prose</v>
      </c>
      <c r="M170">
        <f>VLOOKUP(TRIM(SUBSTITUTE(D170,CHAR(160),CHAR(32))),Metadata!B$1:K$2632,10,FALSE)</f>
        <v>208903</v>
      </c>
      <c r="N170" s="1" t="s">
        <v>624</v>
      </c>
      <c r="O170">
        <v>77</v>
      </c>
      <c r="P170">
        <v>80</v>
      </c>
    </row>
    <row r="171" spans="1:16" x14ac:dyDescent="0.25">
      <c r="A171" t="s">
        <v>4354</v>
      </c>
      <c r="B171" t="s">
        <v>88</v>
      </c>
      <c r="C171" t="s">
        <v>47</v>
      </c>
      <c r="D171" t="s">
        <v>8968</v>
      </c>
      <c r="E171" t="str">
        <f>VLOOKUP(TRIM(SUBSTITUTE(D171,CHAR(160),CHAR(32))),Metadata!B$1:C$2632,2,FALSE)</f>
        <v>Perroux, François, 1903-</v>
      </c>
      <c r="F171" t="str">
        <f>VLOOKUP(TRIM(SUBSTITUTE(D171,CHAR(160),CHAR(32))),Metadata!B$1:D$2632,3,FALSE)</f>
        <v>L'économie du XXe siècle</v>
      </c>
      <c r="G171">
        <f>VLOOKUP(TRIM(SUBSTITUTE(D171,CHAR(160),CHAR(32))),Metadata!B$1:E$2632,4,FALSE)</f>
        <v>1964</v>
      </c>
      <c r="H171" t="s">
        <v>534</v>
      </c>
      <c r="J171" t="str">
        <f>VLOOKUP(TRIM(SUBSTITUTE(D171,CHAR(160),CHAR(32))),Metadata!B$1:H$2632,7,FALSE)</f>
        <v>traite ou essai</v>
      </c>
      <c r="L171" t="str">
        <f>VLOOKUP(TRIM(SUBSTITUTE(D171,CHAR(160),CHAR(32))),Metadata!B$1:J$2632,9,FALSE)</f>
        <v>prose</v>
      </c>
      <c r="M171">
        <f>VLOOKUP(TRIM(SUBSTITUTE(D171,CHAR(160),CHAR(32))),Metadata!B$1:K$2632,10,FALSE)</f>
        <v>208903</v>
      </c>
      <c r="N171" s="1" t="s">
        <v>625</v>
      </c>
      <c r="O171">
        <v>107</v>
      </c>
      <c r="P171">
        <v>110</v>
      </c>
    </row>
    <row r="172" spans="1:16" x14ac:dyDescent="0.25">
      <c r="A172" t="s">
        <v>4354</v>
      </c>
      <c r="B172" t="s">
        <v>88</v>
      </c>
      <c r="C172" t="s">
        <v>47</v>
      </c>
      <c r="D172" t="s">
        <v>8968</v>
      </c>
      <c r="E172" t="str">
        <f>VLOOKUP(TRIM(SUBSTITUTE(D172,CHAR(160),CHAR(32))),Metadata!B$1:C$2632,2,FALSE)</f>
        <v>Perroux, François, 1903-</v>
      </c>
      <c r="F172" t="str">
        <f>VLOOKUP(TRIM(SUBSTITUTE(D172,CHAR(160),CHAR(32))),Metadata!B$1:D$2632,3,FALSE)</f>
        <v>L'économie du XXe siècle</v>
      </c>
      <c r="G172">
        <f>VLOOKUP(TRIM(SUBSTITUTE(D172,CHAR(160),CHAR(32))),Metadata!B$1:E$2632,4,FALSE)</f>
        <v>1964</v>
      </c>
      <c r="H172" t="s">
        <v>534</v>
      </c>
      <c r="J172" t="str">
        <f>VLOOKUP(TRIM(SUBSTITUTE(D172,CHAR(160),CHAR(32))),Metadata!B$1:H$2632,7,FALSE)</f>
        <v>traite ou essai</v>
      </c>
      <c r="L172" t="str">
        <f>VLOOKUP(TRIM(SUBSTITUTE(D172,CHAR(160),CHAR(32))),Metadata!B$1:J$2632,9,FALSE)</f>
        <v>prose</v>
      </c>
      <c r="M172">
        <f>VLOOKUP(TRIM(SUBSTITUTE(D172,CHAR(160),CHAR(32))),Metadata!B$1:K$2632,10,FALSE)</f>
        <v>208903</v>
      </c>
      <c r="N172" s="1" t="s">
        <v>626</v>
      </c>
      <c r="O172">
        <v>108</v>
      </c>
      <c r="P172">
        <v>113</v>
      </c>
    </row>
    <row r="173" spans="1:16" x14ac:dyDescent="0.25">
      <c r="A173" t="s">
        <v>4354</v>
      </c>
      <c r="B173" t="s">
        <v>88</v>
      </c>
      <c r="C173" t="s">
        <v>47</v>
      </c>
      <c r="D173" t="s">
        <v>8968</v>
      </c>
      <c r="E173" t="str">
        <f>VLOOKUP(TRIM(SUBSTITUTE(D173,CHAR(160),CHAR(32))),Metadata!B$1:C$2632,2,FALSE)</f>
        <v>Perroux, François, 1903-</v>
      </c>
      <c r="F173" t="str">
        <f>VLOOKUP(TRIM(SUBSTITUTE(D173,CHAR(160),CHAR(32))),Metadata!B$1:D$2632,3,FALSE)</f>
        <v>L'économie du XXe siècle</v>
      </c>
      <c r="G173">
        <f>VLOOKUP(TRIM(SUBSTITUTE(D173,CHAR(160),CHAR(32))),Metadata!B$1:E$2632,4,FALSE)</f>
        <v>1964</v>
      </c>
      <c r="H173" t="s">
        <v>534</v>
      </c>
      <c r="J173" t="str">
        <f>VLOOKUP(TRIM(SUBSTITUTE(D173,CHAR(160),CHAR(32))),Metadata!B$1:H$2632,7,FALSE)</f>
        <v>traite ou essai</v>
      </c>
      <c r="L173" t="str">
        <f>VLOOKUP(TRIM(SUBSTITUTE(D173,CHAR(160),CHAR(32))),Metadata!B$1:J$2632,9,FALSE)</f>
        <v>prose</v>
      </c>
      <c r="M173">
        <f>VLOOKUP(TRIM(SUBSTITUTE(D173,CHAR(160),CHAR(32))),Metadata!B$1:K$2632,10,FALSE)</f>
        <v>208903</v>
      </c>
      <c r="N173" s="1" t="s">
        <v>627</v>
      </c>
      <c r="O173">
        <v>169</v>
      </c>
      <c r="P173">
        <v>173</v>
      </c>
    </row>
    <row r="174" spans="1:16" x14ac:dyDescent="0.25">
      <c r="A174" t="s">
        <v>4354</v>
      </c>
      <c r="B174" t="s">
        <v>88</v>
      </c>
      <c r="C174" t="s">
        <v>47</v>
      </c>
      <c r="D174" t="s">
        <v>8895</v>
      </c>
      <c r="E174" t="str">
        <f>VLOOKUP(TRIM(SUBSTITUTE(D174,CHAR(160),CHAR(32))),Metadata!B$1:C$2632,2,FALSE)</f>
        <v>Goldschmidt, Bertrand, 1912-2002.</v>
      </c>
      <c r="F174" t="str">
        <f>VLOOKUP(TRIM(SUBSTITUTE(D174,CHAR(160),CHAR(32))),Metadata!B$1:D$2632,3,FALSE)</f>
        <v>L'aventure atomique: ses aspects politiques et techniques</v>
      </c>
      <c r="G174">
        <f>VLOOKUP(TRIM(SUBSTITUTE(D174,CHAR(160),CHAR(32))),Metadata!B$1:E$2632,4,FALSE)</f>
        <v>1962</v>
      </c>
      <c r="H174" t="s">
        <v>534</v>
      </c>
      <c r="J174" t="str">
        <f>VLOOKUP(TRIM(SUBSTITUTE(D174,CHAR(160),CHAR(32))),Metadata!B$1:H$2632,7,FALSE)</f>
        <v>traite ou essai</v>
      </c>
      <c r="L174" t="str">
        <f>VLOOKUP(TRIM(SUBSTITUTE(D174,CHAR(160),CHAR(32))),Metadata!B$1:J$2632,9,FALSE)</f>
        <v>prose</v>
      </c>
      <c r="M174">
        <f>VLOOKUP(TRIM(SUBSTITUTE(D174,CHAR(160),CHAR(32))),Metadata!B$1:K$2632,10,FALSE)</f>
        <v>91532</v>
      </c>
      <c r="N174" s="1" t="s">
        <v>628</v>
      </c>
      <c r="O174">
        <v>253</v>
      </c>
      <c r="P174">
        <v>256</v>
      </c>
    </row>
    <row r="175" spans="1:16" x14ac:dyDescent="0.25">
      <c r="A175" t="s">
        <v>4354</v>
      </c>
      <c r="B175" t="s">
        <v>88</v>
      </c>
      <c r="C175" t="s">
        <v>47</v>
      </c>
      <c r="D175" t="s">
        <v>8968</v>
      </c>
      <c r="E175" t="str">
        <f>VLOOKUP(TRIM(SUBSTITUTE(D175,CHAR(160),CHAR(32))),Metadata!B$1:C$2632,2,FALSE)</f>
        <v>Perroux, François, 1903-</v>
      </c>
      <c r="F175" t="str">
        <f>VLOOKUP(TRIM(SUBSTITUTE(D175,CHAR(160),CHAR(32))),Metadata!B$1:D$2632,3,FALSE)</f>
        <v>L'économie du XXe siècle</v>
      </c>
      <c r="G175">
        <f>VLOOKUP(TRIM(SUBSTITUTE(D175,CHAR(160),CHAR(32))),Metadata!B$1:E$2632,4,FALSE)</f>
        <v>1964</v>
      </c>
      <c r="H175" t="s">
        <v>534</v>
      </c>
      <c r="J175" t="str">
        <f>VLOOKUP(TRIM(SUBSTITUTE(D175,CHAR(160),CHAR(32))),Metadata!B$1:H$2632,7,FALSE)</f>
        <v>traite ou essai</v>
      </c>
      <c r="L175" t="str">
        <f>VLOOKUP(TRIM(SUBSTITUTE(D175,CHAR(160),CHAR(32))),Metadata!B$1:J$2632,9,FALSE)</f>
        <v>prose</v>
      </c>
      <c r="M175">
        <f>VLOOKUP(TRIM(SUBSTITUTE(D175,CHAR(160),CHAR(32))),Metadata!B$1:K$2632,10,FALSE)</f>
        <v>208903</v>
      </c>
      <c r="N175" s="1" t="s">
        <v>629</v>
      </c>
      <c r="O175">
        <v>52</v>
      </c>
      <c r="P175">
        <v>55</v>
      </c>
    </row>
    <row r="176" spans="1:16" x14ac:dyDescent="0.25">
      <c r="A176" t="s">
        <v>4354</v>
      </c>
      <c r="B176" t="s">
        <v>88</v>
      </c>
      <c r="C176" t="s">
        <v>47</v>
      </c>
      <c r="D176" t="s">
        <v>8968</v>
      </c>
      <c r="E176" t="str">
        <f>VLOOKUP(TRIM(SUBSTITUTE(D176,CHAR(160),CHAR(32))),Metadata!B$1:C$2632,2,FALSE)</f>
        <v>Perroux, François, 1903-</v>
      </c>
      <c r="F176" t="str">
        <f>VLOOKUP(TRIM(SUBSTITUTE(D176,CHAR(160),CHAR(32))),Metadata!B$1:D$2632,3,FALSE)</f>
        <v>L'économie du XXe siècle</v>
      </c>
      <c r="G176">
        <f>VLOOKUP(TRIM(SUBSTITUTE(D176,CHAR(160),CHAR(32))),Metadata!B$1:E$2632,4,FALSE)</f>
        <v>1964</v>
      </c>
      <c r="H176" t="s">
        <v>534</v>
      </c>
      <c r="J176" t="str">
        <f>VLOOKUP(TRIM(SUBSTITUTE(D176,CHAR(160),CHAR(32))),Metadata!B$1:H$2632,7,FALSE)</f>
        <v>traite ou essai</v>
      </c>
      <c r="L176" t="str">
        <f>VLOOKUP(TRIM(SUBSTITUTE(D176,CHAR(160),CHAR(32))),Metadata!B$1:J$2632,9,FALSE)</f>
        <v>prose</v>
      </c>
      <c r="M176">
        <f>VLOOKUP(TRIM(SUBSTITUTE(D176,CHAR(160),CHAR(32))),Metadata!B$1:K$2632,10,FALSE)</f>
        <v>208903</v>
      </c>
      <c r="N176" s="1" t="s">
        <v>630</v>
      </c>
      <c r="O176">
        <v>276</v>
      </c>
      <c r="P176">
        <v>280</v>
      </c>
    </row>
    <row r="177" spans="1:16" x14ac:dyDescent="0.25">
      <c r="A177" t="s">
        <v>4354</v>
      </c>
      <c r="B177" t="s">
        <v>88</v>
      </c>
      <c r="C177" t="s">
        <v>47</v>
      </c>
      <c r="D177" t="s">
        <v>8969</v>
      </c>
      <c r="E177" t="str">
        <f>VLOOKUP(TRIM(SUBSTITUTE(D177,CHAR(160),CHAR(32))),Metadata!B$1:C$2632,2,FALSE)</f>
        <v>Pesquidoux, Joseph de, 1869-1946.</v>
      </c>
      <c r="F177" t="str">
        <f>VLOOKUP(TRIM(SUBSTITUTE(D177,CHAR(160),CHAR(32))),Metadata!B$1:D$2632,3,FALSE)</f>
        <v>Le livre de raison. 1. sér.</v>
      </c>
      <c r="G177">
        <f>VLOOKUP(TRIM(SUBSTITUTE(D177,CHAR(160),CHAR(32))),Metadata!B$1:E$2632,4,FALSE)</f>
        <v>1925</v>
      </c>
      <c r="H177" t="s">
        <v>534</v>
      </c>
      <c r="J177" t="str">
        <f>VLOOKUP(TRIM(SUBSTITUTE(D177,CHAR(160),CHAR(32))),Metadata!B$1:H$2632,7,FALSE)</f>
        <v>memoires</v>
      </c>
      <c r="L177" t="str">
        <f>VLOOKUP(TRIM(SUBSTITUTE(D177,CHAR(160),CHAR(32))),Metadata!B$1:J$2632,9,FALSE)</f>
        <v>prose</v>
      </c>
      <c r="M177">
        <f>VLOOKUP(TRIM(SUBSTITUTE(D177,CHAR(160),CHAR(32))),Metadata!B$1:K$2632,10,FALSE)</f>
        <v>63571</v>
      </c>
      <c r="N177" s="1" t="s">
        <v>631</v>
      </c>
      <c r="O177">
        <v>84</v>
      </c>
      <c r="P177">
        <v>87</v>
      </c>
    </row>
    <row r="178" spans="1:16" x14ac:dyDescent="0.25">
      <c r="A178" t="s">
        <v>4354</v>
      </c>
      <c r="B178" t="s">
        <v>88</v>
      </c>
      <c r="C178" t="s">
        <v>47</v>
      </c>
      <c r="D178" t="s">
        <v>8968</v>
      </c>
      <c r="E178" t="str">
        <f>VLOOKUP(TRIM(SUBSTITUTE(D178,CHAR(160),CHAR(32))),Metadata!B$1:C$2632,2,FALSE)</f>
        <v>Perroux, François, 1903-</v>
      </c>
      <c r="F178" t="str">
        <f>VLOOKUP(TRIM(SUBSTITUTE(D178,CHAR(160),CHAR(32))),Metadata!B$1:D$2632,3,FALSE)</f>
        <v>L'économie du XXe siècle</v>
      </c>
      <c r="G178">
        <f>VLOOKUP(TRIM(SUBSTITUTE(D178,CHAR(160),CHAR(32))),Metadata!B$1:E$2632,4,FALSE)</f>
        <v>1964</v>
      </c>
      <c r="H178" t="s">
        <v>534</v>
      </c>
      <c r="J178" t="str">
        <f>VLOOKUP(TRIM(SUBSTITUTE(D178,CHAR(160),CHAR(32))),Metadata!B$1:H$2632,7,FALSE)</f>
        <v>traite ou essai</v>
      </c>
      <c r="L178" t="str">
        <f>VLOOKUP(TRIM(SUBSTITUTE(D178,CHAR(160),CHAR(32))),Metadata!B$1:J$2632,9,FALSE)</f>
        <v>prose</v>
      </c>
      <c r="M178">
        <f>VLOOKUP(TRIM(SUBSTITUTE(D178,CHAR(160),CHAR(32))),Metadata!B$1:K$2632,10,FALSE)</f>
        <v>208903</v>
      </c>
      <c r="N178" s="1" t="s">
        <v>632</v>
      </c>
      <c r="O178">
        <v>59</v>
      </c>
      <c r="P178">
        <v>62</v>
      </c>
    </row>
    <row r="179" spans="1:16" x14ac:dyDescent="0.25">
      <c r="A179" t="s">
        <v>4354</v>
      </c>
      <c r="B179" t="s">
        <v>88</v>
      </c>
      <c r="C179" t="s">
        <v>47</v>
      </c>
      <c r="D179" t="s">
        <v>8968</v>
      </c>
      <c r="E179" t="str">
        <f>VLOOKUP(TRIM(SUBSTITUTE(D179,CHAR(160),CHAR(32))),Metadata!B$1:C$2632,2,FALSE)</f>
        <v>Perroux, François, 1903-</v>
      </c>
      <c r="F179" t="str">
        <f>VLOOKUP(TRIM(SUBSTITUTE(D179,CHAR(160),CHAR(32))),Metadata!B$1:D$2632,3,FALSE)</f>
        <v>L'économie du XXe siècle</v>
      </c>
      <c r="G179">
        <f>VLOOKUP(TRIM(SUBSTITUTE(D179,CHAR(160),CHAR(32))),Metadata!B$1:E$2632,4,FALSE)</f>
        <v>1964</v>
      </c>
      <c r="H179" t="s">
        <v>534</v>
      </c>
      <c r="J179" t="str">
        <f>VLOOKUP(TRIM(SUBSTITUTE(D179,CHAR(160),CHAR(32))),Metadata!B$1:H$2632,7,FALSE)</f>
        <v>traite ou essai</v>
      </c>
      <c r="L179" t="str">
        <f>VLOOKUP(TRIM(SUBSTITUTE(D179,CHAR(160),CHAR(32))),Metadata!B$1:J$2632,9,FALSE)</f>
        <v>prose</v>
      </c>
      <c r="M179">
        <f>VLOOKUP(TRIM(SUBSTITUTE(D179,CHAR(160),CHAR(32))),Metadata!B$1:K$2632,10,FALSE)</f>
        <v>208903</v>
      </c>
      <c r="N179" s="1" t="s">
        <v>633</v>
      </c>
      <c r="O179">
        <v>99</v>
      </c>
      <c r="P179">
        <v>103</v>
      </c>
    </row>
    <row r="180" spans="1:16" x14ac:dyDescent="0.25">
      <c r="A180" t="s">
        <v>4354</v>
      </c>
      <c r="B180" t="s">
        <v>88</v>
      </c>
      <c r="C180" t="s">
        <v>47</v>
      </c>
      <c r="D180" t="s">
        <v>8895</v>
      </c>
      <c r="E180" t="str">
        <f>VLOOKUP(TRIM(SUBSTITUTE(D180,CHAR(160),CHAR(32))),Metadata!B$1:C$2632,2,FALSE)</f>
        <v>Goldschmidt, Bertrand, 1912-2002.</v>
      </c>
      <c r="F180" t="str">
        <f>VLOOKUP(TRIM(SUBSTITUTE(D180,CHAR(160),CHAR(32))),Metadata!B$1:D$2632,3,FALSE)</f>
        <v>L'aventure atomique: ses aspects politiques et techniques</v>
      </c>
      <c r="G180">
        <f>VLOOKUP(TRIM(SUBSTITUTE(D180,CHAR(160),CHAR(32))),Metadata!B$1:E$2632,4,FALSE)</f>
        <v>1962</v>
      </c>
      <c r="H180" t="s">
        <v>534</v>
      </c>
      <c r="J180" t="str">
        <f>VLOOKUP(TRIM(SUBSTITUTE(D180,CHAR(160),CHAR(32))),Metadata!B$1:H$2632,7,FALSE)</f>
        <v>traite ou essai</v>
      </c>
      <c r="L180" t="str">
        <f>VLOOKUP(TRIM(SUBSTITUTE(D180,CHAR(160),CHAR(32))),Metadata!B$1:J$2632,9,FALSE)</f>
        <v>prose</v>
      </c>
      <c r="M180">
        <f>VLOOKUP(TRIM(SUBSTITUTE(D180,CHAR(160),CHAR(32))),Metadata!B$1:K$2632,10,FALSE)</f>
        <v>91532</v>
      </c>
      <c r="N180" s="1" t="s">
        <v>634</v>
      </c>
      <c r="O180">
        <v>131</v>
      </c>
      <c r="P180">
        <v>134</v>
      </c>
    </row>
    <row r="181" spans="1:16" x14ac:dyDescent="0.25">
      <c r="A181" t="s">
        <v>4354</v>
      </c>
      <c r="B181" t="s">
        <v>88</v>
      </c>
      <c r="C181" t="s">
        <v>47</v>
      </c>
      <c r="D181" t="s">
        <v>8968</v>
      </c>
      <c r="E181" t="str">
        <f>VLOOKUP(TRIM(SUBSTITUTE(D181,CHAR(160),CHAR(32))),Metadata!B$1:C$2632,2,FALSE)</f>
        <v>Perroux, François, 1903-</v>
      </c>
      <c r="F181" t="str">
        <f>VLOOKUP(TRIM(SUBSTITUTE(D181,CHAR(160),CHAR(32))),Metadata!B$1:D$2632,3,FALSE)</f>
        <v>L'économie du XXe siècle</v>
      </c>
      <c r="G181">
        <f>VLOOKUP(TRIM(SUBSTITUTE(D181,CHAR(160),CHAR(32))),Metadata!B$1:E$2632,4,FALSE)</f>
        <v>1964</v>
      </c>
      <c r="H181" t="s">
        <v>534</v>
      </c>
      <c r="J181" t="str">
        <f>VLOOKUP(TRIM(SUBSTITUTE(D181,CHAR(160),CHAR(32))),Metadata!B$1:H$2632,7,FALSE)</f>
        <v>traite ou essai</v>
      </c>
      <c r="L181" t="str">
        <f>VLOOKUP(TRIM(SUBSTITUTE(D181,CHAR(160),CHAR(32))),Metadata!B$1:J$2632,9,FALSE)</f>
        <v>prose</v>
      </c>
      <c r="M181">
        <f>VLOOKUP(TRIM(SUBSTITUTE(D181,CHAR(160),CHAR(32))),Metadata!B$1:K$2632,10,FALSE)</f>
        <v>208903</v>
      </c>
      <c r="N181" s="1" t="s">
        <v>635</v>
      </c>
      <c r="O181">
        <v>46</v>
      </c>
      <c r="P181">
        <v>49</v>
      </c>
    </row>
    <row r="182" spans="1:16" x14ac:dyDescent="0.25">
      <c r="A182" t="s">
        <v>4354</v>
      </c>
      <c r="B182" t="s">
        <v>88</v>
      </c>
      <c r="C182" t="s">
        <v>47</v>
      </c>
      <c r="D182" t="s">
        <v>8895</v>
      </c>
      <c r="E182" t="str">
        <f>VLOOKUP(TRIM(SUBSTITUTE(D182,CHAR(160),CHAR(32))),Metadata!B$1:C$2632,2,FALSE)</f>
        <v>Goldschmidt, Bertrand, 1912-2002.</v>
      </c>
      <c r="F182" t="str">
        <f>VLOOKUP(TRIM(SUBSTITUTE(D182,CHAR(160),CHAR(32))),Metadata!B$1:D$2632,3,FALSE)</f>
        <v>L'aventure atomique: ses aspects politiques et techniques</v>
      </c>
      <c r="G182">
        <f>VLOOKUP(TRIM(SUBSTITUTE(D182,CHAR(160),CHAR(32))),Metadata!B$1:E$2632,4,FALSE)</f>
        <v>1962</v>
      </c>
      <c r="H182" t="s">
        <v>534</v>
      </c>
      <c r="J182" t="str">
        <f>VLOOKUP(TRIM(SUBSTITUTE(D182,CHAR(160),CHAR(32))),Metadata!B$1:H$2632,7,FALSE)</f>
        <v>traite ou essai</v>
      </c>
      <c r="L182" t="str">
        <f>VLOOKUP(TRIM(SUBSTITUTE(D182,CHAR(160),CHAR(32))),Metadata!B$1:J$2632,9,FALSE)</f>
        <v>prose</v>
      </c>
      <c r="M182">
        <f>VLOOKUP(TRIM(SUBSTITUTE(D182,CHAR(160),CHAR(32))),Metadata!B$1:K$2632,10,FALSE)</f>
        <v>91532</v>
      </c>
      <c r="N182" s="1" t="s">
        <v>636</v>
      </c>
      <c r="O182">
        <v>154</v>
      </c>
      <c r="P182">
        <v>157</v>
      </c>
    </row>
    <row r="183" spans="1:16" x14ac:dyDescent="0.25">
      <c r="A183" t="s">
        <v>4354</v>
      </c>
      <c r="B183" t="s">
        <v>88</v>
      </c>
      <c r="C183" t="s">
        <v>47</v>
      </c>
      <c r="D183" t="s">
        <v>8968</v>
      </c>
      <c r="E183" t="str">
        <f>VLOOKUP(TRIM(SUBSTITUTE(D183,CHAR(160),CHAR(32))),Metadata!B$1:C$2632,2,FALSE)</f>
        <v>Perroux, François, 1903-</v>
      </c>
      <c r="F183" t="str">
        <f>VLOOKUP(TRIM(SUBSTITUTE(D183,CHAR(160),CHAR(32))),Metadata!B$1:D$2632,3,FALSE)</f>
        <v>L'économie du XXe siècle</v>
      </c>
      <c r="G183">
        <f>VLOOKUP(TRIM(SUBSTITUTE(D183,CHAR(160),CHAR(32))),Metadata!B$1:E$2632,4,FALSE)</f>
        <v>1964</v>
      </c>
      <c r="H183" t="s">
        <v>534</v>
      </c>
      <c r="J183" t="str">
        <f>VLOOKUP(TRIM(SUBSTITUTE(D183,CHAR(160),CHAR(32))),Metadata!B$1:H$2632,7,FALSE)</f>
        <v>traite ou essai</v>
      </c>
      <c r="L183" t="str">
        <f>VLOOKUP(TRIM(SUBSTITUTE(D183,CHAR(160),CHAR(32))),Metadata!B$1:J$2632,9,FALSE)</f>
        <v>prose</v>
      </c>
      <c r="M183">
        <f>VLOOKUP(TRIM(SUBSTITUTE(D183,CHAR(160),CHAR(32))),Metadata!B$1:K$2632,10,FALSE)</f>
        <v>208903</v>
      </c>
      <c r="N183" s="2" t="s">
        <v>637</v>
      </c>
      <c r="O183">
        <v>142</v>
      </c>
      <c r="P183">
        <v>146</v>
      </c>
    </row>
    <row r="184" spans="1:16" x14ac:dyDescent="0.25">
      <c r="A184" t="s">
        <v>4354</v>
      </c>
      <c r="B184" t="s">
        <v>88</v>
      </c>
      <c r="C184" t="s">
        <v>47</v>
      </c>
      <c r="D184" t="s">
        <v>7832</v>
      </c>
      <c r="E184" t="str">
        <f>VLOOKUP(TRIM(SUBSTITUTE(D184,CHAR(160),CHAR(32))),Metadata!B$1:C$2632,2,FALSE)</f>
        <v>Febvre, Lucien, 1878-1956.</v>
      </c>
      <c r="F184" t="str">
        <f>VLOOKUP(TRIM(SUBSTITUTE(D184,CHAR(160),CHAR(32))),Metadata!B$1:D$2632,3,FALSE)</f>
        <v>Au coeur du religieux du XVIe siècle</v>
      </c>
      <c r="G184">
        <f>VLOOKUP(TRIM(SUBSTITUTE(D184,CHAR(160),CHAR(32))),Metadata!B$1:E$2632,4,FALSE)</f>
        <v>1958</v>
      </c>
      <c r="H184" t="s">
        <v>534</v>
      </c>
      <c r="J184" t="str">
        <f>VLOOKUP(TRIM(SUBSTITUTE(D184,CHAR(160),CHAR(32))),Metadata!B$1:H$2632,7,FALSE)</f>
        <v>traite</v>
      </c>
      <c r="L184" t="str">
        <f>VLOOKUP(TRIM(SUBSTITUTE(D184,CHAR(160),CHAR(32))),Metadata!B$1:J$2632,9,FALSE)</f>
        <v/>
      </c>
      <c r="M184">
        <f>VLOOKUP(TRIM(SUBSTITUTE(D184,CHAR(160),CHAR(32))),Metadata!B$1:K$2632,10,FALSE)</f>
        <v>162031</v>
      </c>
      <c r="N184" s="1" t="s">
        <v>638</v>
      </c>
      <c r="O184">
        <v>32</v>
      </c>
      <c r="P184">
        <v>35</v>
      </c>
    </row>
    <row r="185" spans="1:16" x14ac:dyDescent="0.25">
      <c r="A185" t="s">
        <v>4354</v>
      </c>
      <c r="B185" t="s">
        <v>88</v>
      </c>
      <c r="C185" t="s">
        <v>47</v>
      </c>
      <c r="D185" t="s">
        <v>8968</v>
      </c>
      <c r="E185" t="str">
        <f>VLOOKUP(TRIM(SUBSTITUTE(D185,CHAR(160),CHAR(32))),Metadata!B$1:C$2632,2,FALSE)</f>
        <v>Perroux, François, 1903-</v>
      </c>
      <c r="F185" t="str">
        <f>VLOOKUP(TRIM(SUBSTITUTE(D185,CHAR(160),CHAR(32))),Metadata!B$1:D$2632,3,FALSE)</f>
        <v>L'économie du XXe siècle</v>
      </c>
      <c r="G185">
        <f>VLOOKUP(TRIM(SUBSTITUTE(D185,CHAR(160),CHAR(32))),Metadata!B$1:E$2632,4,FALSE)</f>
        <v>1964</v>
      </c>
      <c r="H185" t="s">
        <v>534</v>
      </c>
      <c r="J185" t="str">
        <f>VLOOKUP(TRIM(SUBSTITUTE(D185,CHAR(160),CHAR(32))),Metadata!B$1:H$2632,7,FALSE)</f>
        <v>traite ou essai</v>
      </c>
      <c r="L185" t="str">
        <f>VLOOKUP(TRIM(SUBSTITUTE(D185,CHAR(160),CHAR(32))),Metadata!B$1:J$2632,9,FALSE)</f>
        <v>prose</v>
      </c>
      <c r="M185">
        <f>VLOOKUP(TRIM(SUBSTITUTE(D185,CHAR(160),CHAR(32))),Metadata!B$1:K$2632,10,FALSE)</f>
        <v>208903</v>
      </c>
      <c r="N185" s="1" t="s">
        <v>639</v>
      </c>
      <c r="O185">
        <v>102</v>
      </c>
      <c r="P185">
        <v>107</v>
      </c>
    </row>
    <row r="186" spans="1:16" x14ac:dyDescent="0.25">
      <c r="A186" t="s">
        <v>4354</v>
      </c>
      <c r="B186" t="s">
        <v>88</v>
      </c>
      <c r="C186" t="s">
        <v>47</v>
      </c>
      <c r="D186" t="s">
        <v>8968</v>
      </c>
      <c r="E186" t="str">
        <f>VLOOKUP(TRIM(SUBSTITUTE(D186,CHAR(160),CHAR(32))),Metadata!B$1:C$2632,2,FALSE)</f>
        <v>Perroux, François, 1903-</v>
      </c>
      <c r="F186" t="str">
        <f>VLOOKUP(TRIM(SUBSTITUTE(D186,CHAR(160),CHAR(32))),Metadata!B$1:D$2632,3,FALSE)</f>
        <v>L'économie du XXe siècle</v>
      </c>
      <c r="G186">
        <f>VLOOKUP(TRIM(SUBSTITUTE(D186,CHAR(160),CHAR(32))),Metadata!B$1:E$2632,4,FALSE)</f>
        <v>1964</v>
      </c>
      <c r="H186" t="s">
        <v>534</v>
      </c>
      <c r="J186" t="str">
        <f>VLOOKUP(TRIM(SUBSTITUTE(D186,CHAR(160),CHAR(32))),Metadata!B$1:H$2632,7,FALSE)</f>
        <v>traite ou essai</v>
      </c>
      <c r="L186" t="str">
        <f>VLOOKUP(TRIM(SUBSTITUTE(D186,CHAR(160),CHAR(32))),Metadata!B$1:J$2632,9,FALSE)</f>
        <v>prose</v>
      </c>
      <c r="M186">
        <f>VLOOKUP(TRIM(SUBSTITUTE(D186,CHAR(160),CHAR(32))),Metadata!B$1:K$2632,10,FALSE)</f>
        <v>208903</v>
      </c>
      <c r="N186" s="1" t="s">
        <v>640</v>
      </c>
      <c r="O186">
        <v>105</v>
      </c>
      <c r="P186">
        <v>109</v>
      </c>
    </row>
    <row r="187" spans="1:16" x14ac:dyDescent="0.25">
      <c r="A187" t="s">
        <v>4354</v>
      </c>
      <c r="B187" t="s">
        <v>88</v>
      </c>
      <c r="C187" t="s">
        <v>47</v>
      </c>
      <c r="D187" t="s">
        <v>8968</v>
      </c>
      <c r="E187" t="str">
        <f>VLOOKUP(TRIM(SUBSTITUTE(D187,CHAR(160),CHAR(32))),Metadata!B$1:C$2632,2,FALSE)</f>
        <v>Perroux, François, 1903-</v>
      </c>
      <c r="F187" t="str">
        <f>VLOOKUP(TRIM(SUBSTITUTE(D187,CHAR(160),CHAR(32))),Metadata!B$1:D$2632,3,FALSE)</f>
        <v>L'économie du XXe siècle</v>
      </c>
      <c r="G187">
        <f>VLOOKUP(TRIM(SUBSTITUTE(D187,CHAR(160),CHAR(32))),Metadata!B$1:E$2632,4,FALSE)</f>
        <v>1964</v>
      </c>
      <c r="H187" t="s">
        <v>534</v>
      </c>
      <c r="J187" t="str">
        <f>VLOOKUP(TRIM(SUBSTITUTE(D187,CHAR(160),CHAR(32))),Metadata!B$1:H$2632,7,FALSE)</f>
        <v>traite ou essai</v>
      </c>
      <c r="L187" t="str">
        <f>VLOOKUP(TRIM(SUBSTITUTE(D187,CHAR(160),CHAR(32))),Metadata!B$1:J$2632,9,FALSE)</f>
        <v>prose</v>
      </c>
      <c r="M187">
        <f>VLOOKUP(TRIM(SUBSTITUTE(D187,CHAR(160),CHAR(32))),Metadata!B$1:K$2632,10,FALSE)</f>
        <v>208903</v>
      </c>
      <c r="N187" s="1" t="s">
        <v>641</v>
      </c>
      <c r="O187">
        <v>88</v>
      </c>
      <c r="P187">
        <v>92</v>
      </c>
    </row>
    <row r="188" spans="1:16" x14ac:dyDescent="0.25">
      <c r="A188" t="s">
        <v>4354</v>
      </c>
      <c r="B188" t="s">
        <v>104</v>
      </c>
      <c r="C188" t="s">
        <v>47</v>
      </c>
      <c r="D188" t="s">
        <v>7901</v>
      </c>
      <c r="E188" t="str">
        <f>VLOOKUP(TRIM(SUBSTITUTE(D188,CHAR(160),CHAR(32))),Metadata!B$1:C$2632,2,FALSE)</f>
        <v>Rutebeuf</v>
      </c>
      <c r="F188" t="str">
        <f>VLOOKUP(TRIM(SUBSTITUTE(D188,CHAR(160),CHAR(32))),Metadata!B$1:D$2632,3,FALSE)</f>
        <v>Oeuvres complètes (ancien français)</v>
      </c>
      <c r="G188">
        <f>VLOOKUP(TRIM(SUBSTITUTE(D188,CHAR(160),CHAR(32))),Metadata!B$1:E$2632,4,FALSE)</f>
        <v>1260</v>
      </c>
      <c r="H188" t="s">
        <v>453</v>
      </c>
      <c r="J188" t="str">
        <f>VLOOKUP(TRIM(SUBSTITUTE(D188,CHAR(160),CHAR(32))),Metadata!B$1:H$2632,7,FALSE)</f>
        <v>poesie</v>
      </c>
      <c r="L188" t="str">
        <f>VLOOKUP(TRIM(SUBSTITUTE(D188,CHAR(160),CHAR(32))),Metadata!B$1:J$2632,9,FALSE)</f>
        <v/>
      </c>
      <c r="M188">
        <f>VLOOKUP(TRIM(SUBSTITUTE(D188,CHAR(160),CHAR(32))),Metadata!B$1:K$2632,10,FALSE)</f>
        <v>74554</v>
      </c>
      <c r="N188" t="s">
        <v>642</v>
      </c>
      <c r="O188">
        <v>79</v>
      </c>
      <c r="P188">
        <v>84</v>
      </c>
    </row>
    <row r="189" spans="1:16" x14ac:dyDescent="0.25">
      <c r="A189" t="s">
        <v>4354</v>
      </c>
      <c r="B189" t="s">
        <v>104</v>
      </c>
      <c r="C189" t="s">
        <v>47</v>
      </c>
      <c r="D189" t="s">
        <v>7916</v>
      </c>
      <c r="E189" t="str">
        <f>VLOOKUP(TRIM(SUBSTITUTE(D189,CHAR(160),CHAR(32))),Metadata!B$1:C$2632,2,FALSE)</f>
        <v>Huon le Roi, de Cambrai, 13th cent.</v>
      </c>
      <c r="F189" t="str">
        <f>VLOOKUP(TRIM(SUBSTITUTE(D189,CHAR(160),CHAR(32))),Metadata!B$1:D$2632,3,FALSE)</f>
        <v>Le vair palefroi</v>
      </c>
      <c r="G189">
        <f>VLOOKUP(TRIM(SUBSTITUTE(D189,CHAR(160),CHAR(32))),Metadata!B$1:E$2632,4,FALSE)</f>
        <v>1260</v>
      </c>
      <c r="H189" t="s">
        <v>453</v>
      </c>
      <c r="J189" t="str">
        <f>VLOOKUP(TRIM(SUBSTITUTE(D189,CHAR(160),CHAR(32))),Metadata!B$1:H$2632,7,FALSE)</f>
        <v>poesie</v>
      </c>
      <c r="L189" t="str">
        <f>VLOOKUP(TRIM(SUBSTITUTE(D189,CHAR(160),CHAR(32))),Metadata!B$1:J$2632,9,FALSE)</f>
        <v/>
      </c>
      <c r="M189">
        <f>VLOOKUP(TRIM(SUBSTITUTE(D189,CHAR(160),CHAR(32))),Metadata!B$1:K$2632,10,FALSE)</f>
        <v>7817</v>
      </c>
      <c r="N189" t="s">
        <v>643</v>
      </c>
      <c r="O189">
        <v>25</v>
      </c>
      <c r="P189">
        <v>30</v>
      </c>
    </row>
    <row r="190" spans="1:16" x14ac:dyDescent="0.25">
      <c r="A190" t="s">
        <v>4354</v>
      </c>
      <c r="B190" t="s">
        <v>104</v>
      </c>
      <c r="C190" t="s">
        <v>47</v>
      </c>
      <c r="D190" t="s">
        <v>7901</v>
      </c>
      <c r="E190" t="str">
        <f>VLOOKUP(TRIM(SUBSTITUTE(D190,CHAR(160),CHAR(32))),Metadata!B$1:C$2632,2,FALSE)</f>
        <v>Rutebeuf</v>
      </c>
      <c r="F190" t="str">
        <f>VLOOKUP(TRIM(SUBSTITUTE(D190,CHAR(160),CHAR(32))),Metadata!B$1:D$2632,3,FALSE)</f>
        <v>Oeuvres complètes (ancien français)</v>
      </c>
      <c r="G190">
        <f>VLOOKUP(TRIM(SUBSTITUTE(D190,CHAR(160),CHAR(32))),Metadata!B$1:E$2632,4,FALSE)</f>
        <v>1260</v>
      </c>
      <c r="H190" t="s">
        <v>453</v>
      </c>
      <c r="J190" t="str">
        <f>VLOOKUP(TRIM(SUBSTITUTE(D190,CHAR(160),CHAR(32))),Metadata!B$1:H$2632,7,FALSE)</f>
        <v>poesie</v>
      </c>
      <c r="L190" t="str">
        <f>VLOOKUP(TRIM(SUBSTITUTE(D190,CHAR(160),CHAR(32))),Metadata!B$1:J$2632,9,FALSE)</f>
        <v/>
      </c>
      <c r="M190">
        <f>VLOOKUP(TRIM(SUBSTITUTE(D190,CHAR(160),CHAR(32))),Metadata!B$1:K$2632,10,FALSE)</f>
        <v>74554</v>
      </c>
      <c r="N190" t="s">
        <v>644</v>
      </c>
      <c r="O190">
        <v>148</v>
      </c>
      <c r="P190">
        <v>155</v>
      </c>
    </row>
    <row r="191" spans="1:16" x14ac:dyDescent="0.25">
      <c r="A191" t="s">
        <v>4354</v>
      </c>
      <c r="B191" t="s">
        <v>104</v>
      </c>
      <c r="C191" t="s">
        <v>47</v>
      </c>
      <c r="D191" t="s">
        <v>7914</v>
      </c>
      <c r="E191" t="str">
        <f>VLOOKUP(TRIM(SUBSTITUTE(D191,CHAR(160),CHAR(32))),Metadata!B$1:C$2632,2,FALSE)</f>
        <v>Chrétien, de Troyes, 12th cent.</v>
      </c>
      <c r="F191" t="str">
        <f>VLOOKUP(TRIM(SUBSTITUTE(D191,CHAR(160),CHAR(32))),Metadata!B$1:D$2632,3,FALSE)</f>
        <v>Le Chevalier de la Charrette (Lancelot)</v>
      </c>
      <c r="G191">
        <f>VLOOKUP(TRIM(SUBSTITUTE(D191,CHAR(160),CHAR(32))),Metadata!B$1:E$2632,4,FALSE)</f>
        <v>1240</v>
      </c>
      <c r="H191" t="s">
        <v>453</v>
      </c>
      <c r="J191" t="str">
        <f>VLOOKUP(TRIM(SUBSTITUTE(D191,CHAR(160),CHAR(32))),Metadata!B$1:H$2632,7,FALSE)</f>
        <v>roman</v>
      </c>
      <c r="L191" t="str">
        <f>VLOOKUP(TRIM(SUBSTITUTE(D191,CHAR(160),CHAR(32))),Metadata!B$1:J$2632,9,FALSE)</f>
        <v/>
      </c>
      <c r="M191">
        <f>VLOOKUP(TRIM(SUBSTITUTE(D191,CHAR(160),CHAR(32))),Metadata!B$1:K$2632,10,FALSE)</f>
        <v>51031</v>
      </c>
      <c r="N191" t="s">
        <v>645</v>
      </c>
      <c r="O191">
        <v>103</v>
      </c>
      <c r="P191">
        <v>108</v>
      </c>
    </row>
    <row r="192" spans="1:16" x14ac:dyDescent="0.25">
      <c r="A192" t="s">
        <v>4354</v>
      </c>
      <c r="B192" t="s">
        <v>104</v>
      </c>
      <c r="C192" t="s">
        <v>47</v>
      </c>
      <c r="D192" t="s">
        <v>7918</v>
      </c>
      <c r="E192" t="str">
        <f>VLOOKUP(TRIM(SUBSTITUTE(D192,CHAR(160),CHAR(32))),Metadata!B$1:C$2632,2,FALSE)</f>
        <v>Christine, de Pisan, ca. 1364-ca. 1431.</v>
      </c>
      <c r="F192" t="str">
        <f>VLOOKUP(TRIM(SUBSTITUTE(D192,CHAR(160),CHAR(32))),Metadata!B$1:D$2632,3,FALSE)</f>
        <v>Le Livre du chemin de lonc estude</v>
      </c>
      <c r="G192">
        <f>VLOOKUP(TRIM(SUBSTITUTE(D192,CHAR(160),CHAR(32))),Metadata!B$1:E$2632,4,FALSE)</f>
        <v>1402</v>
      </c>
      <c r="H192" t="s">
        <v>571</v>
      </c>
      <c r="J192" t="str">
        <f>VLOOKUP(TRIM(SUBSTITUTE(D192,CHAR(160),CHAR(32))),Metadata!B$1:H$2632,7,FALSE)</f>
        <v>traite ou essai</v>
      </c>
      <c r="L192" t="str">
        <f>VLOOKUP(TRIM(SUBSTITUTE(D192,CHAR(160),CHAR(32))),Metadata!B$1:J$2632,9,FALSE)</f>
        <v/>
      </c>
      <c r="M192">
        <f>VLOOKUP(TRIM(SUBSTITUTE(D192,CHAR(160),CHAR(32))),Metadata!B$1:K$2632,10,FALSE)</f>
        <v>36789</v>
      </c>
      <c r="N192" t="s">
        <v>646</v>
      </c>
      <c r="O192">
        <v>53</v>
      </c>
      <c r="P192">
        <v>60</v>
      </c>
    </row>
    <row r="193" spans="1:16" x14ac:dyDescent="0.25">
      <c r="A193" t="s">
        <v>4354</v>
      </c>
      <c r="B193" t="s">
        <v>104</v>
      </c>
      <c r="C193" t="s">
        <v>47</v>
      </c>
      <c r="D193" t="s">
        <v>7945</v>
      </c>
      <c r="E193" t="str">
        <f>VLOOKUP(TRIM(SUBSTITUTE(D193,CHAR(160),CHAR(32))),Metadata!B$1:C$2632,2,FALSE)</f>
        <v>Montaigne, Michel Eyquem de</v>
      </c>
      <c r="F193" t="str">
        <f>VLOOKUP(TRIM(SUBSTITUTE(D193,CHAR(160),CHAR(32))),Metadata!B$1:D$2632,3,FALSE)</f>
        <v>Les Essais</v>
      </c>
      <c r="G193">
        <f>VLOOKUP(TRIM(SUBSTITUTE(D193,CHAR(160),CHAR(32))),Metadata!B$1:E$2632,4,FALSE)</f>
        <v>1595</v>
      </c>
      <c r="H193" t="s">
        <v>456</v>
      </c>
      <c r="J193" t="str">
        <f>VLOOKUP(TRIM(SUBSTITUTE(D193,CHAR(160),CHAR(32))),Metadata!B$1:H$2632,7,FALSE)</f>
        <v>essai</v>
      </c>
      <c r="L193" t="str">
        <f>VLOOKUP(TRIM(SUBSTITUTE(D193,CHAR(160),CHAR(32))),Metadata!B$1:J$2632,9,FALSE)</f>
        <v/>
      </c>
      <c r="M193">
        <f>VLOOKUP(TRIM(SUBSTITUTE(D193,CHAR(160),CHAR(32))),Metadata!B$1:K$2632,10,FALSE)</f>
        <v>438631</v>
      </c>
      <c r="N193" s="1" t="s">
        <v>647</v>
      </c>
      <c r="O193">
        <v>156</v>
      </c>
      <c r="P193">
        <v>161</v>
      </c>
    </row>
    <row r="194" spans="1:16" x14ac:dyDescent="0.25">
      <c r="A194" t="s">
        <v>4354</v>
      </c>
      <c r="B194" t="s">
        <v>104</v>
      </c>
      <c r="C194" t="s">
        <v>47</v>
      </c>
      <c r="D194" t="s">
        <v>7951</v>
      </c>
      <c r="E194" t="str">
        <f>VLOOKUP(TRIM(SUBSTITUTE(D194,CHAR(160),CHAR(32))),Metadata!B$1:C$2632,2,FALSE)</f>
        <v>Rabelais, François, ca. 1490-1553?.</v>
      </c>
      <c r="F194" t="str">
        <f>VLOOKUP(TRIM(SUBSTITUTE(D194,CHAR(160),CHAR(32))),Metadata!B$1:D$2632,3,FALSE)</f>
        <v>Le Quart-Livre</v>
      </c>
      <c r="G194">
        <f>VLOOKUP(TRIM(SUBSTITUTE(D194,CHAR(160),CHAR(32))),Metadata!B$1:E$2632,4,FALSE)</f>
        <v>1552</v>
      </c>
      <c r="H194" t="s">
        <v>456</v>
      </c>
      <c r="J194" t="str">
        <f>VLOOKUP(TRIM(SUBSTITUTE(D194,CHAR(160),CHAR(32))),Metadata!B$1:H$2632,7,FALSE)</f>
        <v>roman</v>
      </c>
      <c r="L194" t="str">
        <f>VLOOKUP(TRIM(SUBSTITUTE(D194,CHAR(160),CHAR(32))),Metadata!B$1:J$2632,9,FALSE)</f>
        <v/>
      </c>
      <c r="M194">
        <f>VLOOKUP(TRIM(SUBSTITUTE(D194,CHAR(160),CHAR(32))),Metadata!B$1:K$2632,10,FALSE)</f>
        <v>60714</v>
      </c>
      <c r="N194" s="1" t="s">
        <v>648</v>
      </c>
      <c r="O194">
        <v>9</v>
      </c>
      <c r="P194">
        <v>16</v>
      </c>
    </row>
    <row r="195" spans="1:16" x14ac:dyDescent="0.25">
      <c r="A195" t="s">
        <v>4354</v>
      </c>
      <c r="B195" t="s">
        <v>104</v>
      </c>
      <c r="C195" t="s">
        <v>47</v>
      </c>
      <c r="D195" t="s">
        <v>7938</v>
      </c>
      <c r="E195" t="str">
        <f>VLOOKUP(TRIM(SUBSTITUTE(D195,CHAR(160),CHAR(32))),Metadata!B$1:C$2632,2,FALSE)</f>
        <v>Marot, Clément</v>
      </c>
      <c r="F195" t="str">
        <f>VLOOKUP(TRIM(SUBSTITUTE(D195,CHAR(160),CHAR(32))),Metadata!B$1:D$2632,3,FALSE)</f>
        <v>Des inédits</v>
      </c>
      <c r="G195">
        <f>VLOOKUP(TRIM(SUBSTITUTE(D195,CHAR(160),CHAR(32))),Metadata!B$1:E$2632,4,FALSE)</f>
        <v>1526</v>
      </c>
      <c r="H195" t="s">
        <v>456</v>
      </c>
      <c r="J195" t="str">
        <f>VLOOKUP(TRIM(SUBSTITUTE(D195,CHAR(160),CHAR(32))),Metadata!B$1:H$2632,7,FALSE)</f>
        <v>poesie</v>
      </c>
      <c r="L195" t="str">
        <f>VLOOKUP(TRIM(SUBSTITUTE(D195,CHAR(160),CHAR(32))),Metadata!B$1:J$2632,9,FALSE)</f>
        <v/>
      </c>
      <c r="M195">
        <f>VLOOKUP(TRIM(SUBSTITUTE(D195,CHAR(160),CHAR(32))),Metadata!B$1:K$2632,10,FALSE)</f>
        <v>11159</v>
      </c>
      <c r="N195" t="s">
        <v>649</v>
      </c>
      <c r="O195">
        <v>3</v>
      </c>
      <c r="P195">
        <v>8</v>
      </c>
    </row>
    <row r="196" spans="1:16" x14ac:dyDescent="0.25">
      <c r="A196" t="s">
        <v>4354</v>
      </c>
      <c r="B196" t="s">
        <v>104</v>
      </c>
      <c r="C196" t="s">
        <v>47</v>
      </c>
      <c r="D196" t="s">
        <v>7951</v>
      </c>
      <c r="E196" t="str">
        <f>VLOOKUP(TRIM(SUBSTITUTE(D196,CHAR(160),CHAR(32))),Metadata!B$1:C$2632,2,FALSE)</f>
        <v>Rabelais, François, ca. 1490-1553?.</v>
      </c>
      <c r="F196" t="str">
        <f>VLOOKUP(TRIM(SUBSTITUTE(D196,CHAR(160),CHAR(32))),Metadata!B$1:D$2632,3,FALSE)</f>
        <v>Le Quart-Livre</v>
      </c>
      <c r="G196">
        <f>VLOOKUP(TRIM(SUBSTITUTE(D196,CHAR(160),CHAR(32))),Metadata!B$1:E$2632,4,FALSE)</f>
        <v>1552</v>
      </c>
      <c r="H196" t="s">
        <v>456</v>
      </c>
      <c r="J196" t="str">
        <f>VLOOKUP(TRIM(SUBSTITUTE(D196,CHAR(160),CHAR(32))),Metadata!B$1:H$2632,7,FALSE)</f>
        <v>roman</v>
      </c>
      <c r="L196" t="str">
        <f>VLOOKUP(TRIM(SUBSTITUTE(D196,CHAR(160),CHAR(32))),Metadata!B$1:J$2632,9,FALSE)</f>
        <v/>
      </c>
      <c r="M196">
        <f>VLOOKUP(TRIM(SUBSTITUTE(D196,CHAR(160),CHAR(32))),Metadata!B$1:K$2632,10,FALSE)</f>
        <v>60714</v>
      </c>
      <c r="N196" s="1" t="s">
        <v>650</v>
      </c>
      <c r="O196">
        <v>42</v>
      </c>
      <c r="P196">
        <v>47</v>
      </c>
    </row>
    <row r="197" spans="1:16" x14ac:dyDescent="0.25">
      <c r="A197" t="s">
        <v>4354</v>
      </c>
      <c r="B197" t="s">
        <v>104</v>
      </c>
      <c r="C197" t="s">
        <v>47</v>
      </c>
      <c r="D197" t="s">
        <v>7936</v>
      </c>
      <c r="E197" t="str">
        <f>VLOOKUP(TRIM(SUBSTITUTE(D197,CHAR(160),CHAR(32))),Metadata!B$1:C$2632,2,FALSE)</f>
        <v>Marguerite, Queen, consort of Henry II, King of Navarre, 1492-1549.</v>
      </c>
      <c r="F197" t="str">
        <f>VLOOKUP(TRIM(SUBSTITUTE(D197,CHAR(160),CHAR(32))),Metadata!B$1:D$2632,3,FALSE)</f>
        <v>L'Heptaméron</v>
      </c>
      <c r="G197">
        <f>VLOOKUP(TRIM(SUBSTITUTE(D197,CHAR(160),CHAR(32))),Metadata!B$1:E$2632,4,FALSE)</f>
        <v>1559</v>
      </c>
      <c r="H197" t="s">
        <v>456</v>
      </c>
      <c r="J197" t="str">
        <f>VLOOKUP(TRIM(SUBSTITUTE(D197,CHAR(160),CHAR(32))),Metadata!B$1:H$2632,7,FALSE)</f>
        <v>roman</v>
      </c>
      <c r="L197" t="str">
        <f>VLOOKUP(TRIM(SUBSTITUTE(D197,CHAR(160),CHAR(32))),Metadata!B$1:J$2632,9,FALSE)</f>
        <v/>
      </c>
      <c r="M197">
        <f>VLOOKUP(TRIM(SUBSTITUTE(D197,CHAR(160),CHAR(32))),Metadata!B$1:K$2632,10,FALSE)</f>
        <v>182112</v>
      </c>
      <c r="N197" s="1" t="s">
        <v>651</v>
      </c>
      <c r="O197">
        <v>75</v>
      </c>
      <c r="P197">
        <v>80</v>
      </c>
    </row>
    <row r="198" spans="1:16" x14ac:dyDescent="0.25">
      <c r="A198" t="s">
        <v>4354</v>
      </c>
      <c r="B198" t="s">
        <v>104</v>
      </c>
      <c r="C198" t="s">
        <v>47</v>
      </c>
      <c r="D198" t="s">
        <v>7941</v>
      </c>
      <c r="E198" t="str">
        <f>VLOOKUP(TRIM(SUBSTITUTE(D198,CHAR(160),CHAR(32))),Metadata!B$1:C$2632,2,FALSE)</f>
        <v>Marot, Clément</v>
      </c>
      <c r="F198" t="str">
        <f>VLOOKUP(TRIM(SUBSTITUTE(D198,CHAR(160),CHAR(32))),Metadata!B$1:D$2632,3,FALSE)</f>
        <v>Les Epistres</v>
      </c>
      <c r="G198">
        <f>VLOOKUP(TRIM(SUBSTITUTE(D198,CHAR(160),CHAR(32))),Metadata!B$1:E$2632,4,FALSE)</f>
        <v>1526</v>
      </c>
      <c r="H198" t="s">
        <v>456</v>
      </c>
      <c r="J198" t="str">
        <f>VLOOKUP(TRIM(SUBSTITUTE(D198,CHAR(160),CHAR(32))),Metadata!B$1:H$2632,7,FALSE)</f>
        <v>poesie</v>
      </c>
      <c r="L198" t="str">
        <f>VLOOKUP(TRIM(SUBSTITUTE(D198,CHAR(160),CHAR(32))),Metadata!B$1:J$2632,9,FALSE)</f>
        <v/>
      </c>
      <c r="M198">
        <f>VLOOKUP(TRIM(SUBSTITUTE(D198,CHAR(160),CHAR(32))),Metadata!B$1:K$2632,10,FALSE)</f>
        <v>26058</v>
      </c>
      <c r="N198" t="s">
        <v>652</v>
      </c>
      <c r="O198">
        <v>57</v>
      </c>
      <c r="P198">
        <v>62</v>
      </c>
    </row>
    <row r="199" spans="1:16" x14ac:dyDescent="0.25">
      <c r="A199" t="s">
        <v>4354</v>
      </c>
      <c r="B199" t="s">
        <v>104</v>
      </c>
      <c r="C199" t="s">
        <v>47</v>
      </c>
      <c r="D199" t="s">
        <v>7938</v>
      </c>
      <c r="E199" t="str">
        <f>VLOOKUP(TRIM(SUBSTITUTE(D199,CHAR(160),CHAR(32))),Metadata!B$1:C$2632,2,FALSE)</f>
        <v>Marot, Clément</v>
      </c>
      <c r="F199" t="str">
        <f>VLOOKUP(TRIM(SUBSTITUTE(D199,CHAR(160),CHAR(32))),Metadata!B$1:D$2632,3,FALSE)</f>
        <v>Des inédits</v>
      </c>
      <c r="G199">
        <f>VLOOKUP(TRIM(SUBSTITUTE(D199,CHAR(160),CHAR(32))),Metadata!B$1:E$2632,4,FALSE)</f>
        <v>1526</v>
      </c>
      <c r="H199" t="s">
        <v>456</v>
      </c>
      <c r="J199" t="str">
        <f>VLOOKUP(TRIM(SUBSTITUTE(D199,CHAR(160),CHAR(32))),Metadata!B$1:H$2632,7,FALSE)</f>
        <v>poesie</v>
      </c>
      <c r="L199" t="str">
        <f>VLOOKUP(TRIM(SUBSTITUTE(D199,CHAR(160),CHAR(32))),Metadata!B$1:J$2632,9,FALSE)</f>
        <v/>
      </c>
      <c r="M199">
        <f>VLOOKUP(TRIM(SUBSTITUTE(D199,CHAR(160),CHAR(32))),Metadata!B$1:K$2632,10,FALSE)</f>
        <v>11159</v>
      </c>
      <c r="N199" s="1" t="s">
        <v>653</v>
      </c>
      <c r="O199">
        <v>25</v>
      </c>
      <c r="P199">
        <v>30</v>
      </c>
    </row>
    <row r="200" spans="1:16" x14ac:dyDescent="0.25">
      <c r="A200" t="s">
        <v>4354</v>
      </c>
      <c r="B200" t="s">
        <v>104</v>
      </c>
      <c r="C200" t="s">
        <v>47</v>
      </c>
      <c r="D200" t="s">
        <v>7942</v>
      </c>
      <c r="E200" t="str">
        <f>VLOOKUP(TRIM(SUBSTITUTE(D200,CHAR(160),CHAR(32))),Metadata!B$1:C$2632,2,FALSE)</f>
        <v>Marot, Clément</v>
      </c>
      <c r="F200" t="str">
        <f>VLOOKUP(TRIM(SUBSTITUTE(D200,CHAR(160),CHAR(32))),Metadata!B$1:D$2632,3,FALSE)</f>
        <v>Les Traductions</v>
      </c>
      <c r="G200">
        <f>VLOOKUP(TRIM(SUBSTITUTE(D200,CHAR(160),CHAR(32))),Metadata!B$1:E$2632,4,FALSE)</f>
        <v>1526</v>
      </c>
      <c r="H200" t="s">
        <v>456</v>
      </c>
      <c r="J200" t="str">
        <f>VLOOKUP(TRIM(SUBSTITUTE(D200,CHAR(160),CHAR(32))),Metadata!B$1:H$2632,7,FALSE)</f>
        <v>poesie</v>
      </c>
      <c r="L200" t="str">
        <f>VLOOKUP(TRIM(SUBSTITUTE(D200,CHAR(160),CHAR(32))),Metadata!B$1:J$2632,9,FALSE)</f>
        <v/>
      </c>
      <c r="M200">
        <f>VLOOKUP(TRIM(SUBSTITUTE(D200,CHAR(160),CHAR(32))),Metadata!B$1:K$2632,10,FALSE)</f>
        <v>59231</v>
      </c>
      <c r="N200" t="s">
        <v>654</v>
      </c>
      <c r="O200">
        <v>5</v>
      </c>
      <c r="P200">
        <v>10</v>
      </c>
    </row>
    <row r="201" spans="1:16" x14ac:dyDescent="0.25">
      <c r="A201" t="s">
        <v>4354</v>
      </c>
      <c r="B201" t="s">
        <v>104</v>
      </c>
      <c r="C201" t="s">
        <v>47</v>
      </c>
      <c r="D201" t="s">
        <v>7947</v>
      </c>
      <c r="E201" t="str">
        <f>VLOOKUP(TRIM(SUBSTITUTE(D201,CHAR(160),CHAR(32))),Metadata!B$1:C$2632,2,FALSE)</f>
        <v>Rabelais, François, ca. 1490-1553?.</v>
      </c>
      <c r="F201" t="str">
        <f>VLOOKUP(TRIM(SUBSTITUTE(D201,CHAR(160),CHAR(32))),Metadata!B$1:D$2632,3,FALSE)</f>
        <v>Pantagruel</v>
      </c>
      <c r="G201">
        <f>VLOOKUP(TRIM(SUBSTITUTE(D201,CHAR(160),CHAR(32))),Metadata!B$1:E$2632,4,FALSE)</f>
        <v>1532</v>
      </c>
      <c r="H201" t="s">
        <v>456</v>
      </c>
      <c r="J201" t="str">
        <f>VLOOKUP(TRIM(SUBSTITUTE(D201,CHAR(160),CHAR(32))),Metadata!B$1:H$2632,7,FALSE)</f>
        <v>roman</v>
      </c>
      <c r="L201" t="str">
        <f>VLOOKUP(TRIM(SUBSTITUTE(D201,CHAR(160),CHAR(32))),Metadata!B$1:J$2632,9,FALSE)</f>
        <v/>
      </c>
      <c r="M201">
        <f>VLOOKUP(TRIM(SUBSTITUTE(D201,CHAR(160),CHAR(32))),Metadata!B$1:K$2632,10,FALSE)</f>
        <v>3112</v>
      </c>
      <c r="N201" t="s">
        <v>655</v>
      </c>
      <c r="O201">
        <v>35</v>
      </c>
      <c r="P201">
        <v>42</v>
      </c>
    </row>
    <row r="202" spans="1:16" x14ac:dyDescent="0.25">
      <c r="A202" t="s">
        <v>4354</v>
      </c>
      <c r="B202" t="s">
        <v>104</v>
      </c>
      <c r="C202" t="s">
        <v>47</v>
      </c>
      <c r="D202" t="s">
        <v>7940</v>
      </c>
      <c r="E202" t="str">
        <f>VLOOKUP(TRIM(SUBSTITUTE(D202,CHAR(160),CHAR(32))),Metadata!B$1:C$2632,2,FALSE)</f>
        <v>Marot, Clément</v>
      </c>
      <c r="F202" t="str">
        <f>VLOOKUP(TRIM(SUBSTITUTE(D202,CHAR(160),CHAR(32))),Metadata!B$1:D$2632,3,FALSE)</f>
        <v>Les Epigrammes</v>
      </c>
      <c r="G202">
        <f>VLOOKUP(TRIM(SUBSTITUTE(D202,CHAR(160),CHAR(32))),Metadata!B$1:E$2632,4,FALSE)</f>
        <v>1526</v>
      </c>
      <c r="H202" t="s">
        <v>456</v>
      </c>
      <c r="J202" t="str">
        <f>VLOOKUP(TRIM(SUBSTITUTE(D202,CHAR(160),CHAR(32))),Metadata!B$1:H$2632,7,FALSE)</f>
        <v>poesie</v>
      </c>
      <c r="L202" t="str">
        <f>VLOOKUP(TRIM(SUBSTITUTE(D202,CHAR(160),CHAR(32))),Metadata!B$1:J$2632,9,FALSE)</f>
        <v/>
      </c>
      <c r="M202">
        <f>VLOOKUP(TRIM(SUBSTITUTE(D202,CHAR(160),CHAR(32))),Metadata!B$1:K$2632,10,FALSE)</f>
        <v>24294</v>
      </c>
      <c r="N202" t="s">
        <v>656</v>
      </c>
      <c r="O202">
        <v>86</v>
      </c>
      <c r="P202">
        <v>91</v>
      </c>
    </row>
    <row r="203" spans="1:16" x14ac:dyDescent="0.25">
      <c r="A203" t="s">
        <v>4354</v>
      </c>
      <c r="B203" t="s">
        <v>104</v>
      </c>
      <c r="C203" t="s">
        <v>47</v>
      </c>
      <c r="D203" t="s">
        <v>7945</v>
      </c>
      <c r="E203" t="str">
        <f>VLOOKUP(TRIM(SUBSTITUTE(D203,CHAR(160),CHAR(32))),Metadata!B$1:C$2632,2,FALSE)</f>
        <v>Montaigne, Michel Eyquem de</v>
      </c>
      <c r="F203" t="str">
        <f>VLOOKUP(TRIM(SUBSTITUTE(D203,CHAR(160),CHAR(32))),Metadata!B$1:D$2632,3,FALSE)</f>
        <v>Les Essais</v>
      </c>
      <c r="G203">
        <f>VLOOKUP(TRIM(SUBSTITUTE(D203,CHAR(160),CHAR(32))),Metadata!B$1:E$2632,4,FALSE)</f>
        <v>1595</v>
      </c>
      <c r="H203" t="s">
        <v>456</v>
      </c>
      <c r="J203" t="str">
        <f>VLOOKUP(TRIM(SUBSTITUTE(D203,CHAR(160),CHAR(32))),Metadata!B$1:H$2632,7,FALSE)</f>
        <v>essai</v>
      </c>
      <c r="L203" t="str">
        <f>VLOOKUP(TRIM(SUBSTITUTE(D203,CHAR(160),CHAR(32))),Metadata!B$1:J$2632,9,FALSE)</f>
        <v/>
      </c>
      <c r="M203">
        <f>VLOOKUP(TRIM(SUBSTITUTE(D203,CHAR(160),CHAR(32))),Metadata!B$1:K$2632,10,FALSE)</f>
        <v>438631</v>
      </c>
      <c r="N203" s="1" t="s">
        <v>657</v>
      </c>
      <c r="O203">
        <v>52</v>
      </c>
      <c r="P203">
        <v>58</v>
      </c>
    </row>
    <row r="204" spans="1:16" x14ac:dyDescent="0.25">
      <c r="A204" t="s">
        <v>4354</v>
      </c>
      <c r="B204" t="s">
        <v>104</v>
      </c>
      <c r="C204" t="s">
        <v>47</v>
      </c>
      <c r="D204" t="s">
        <v>7945</v>
      </c>
      <c r="E204" t="str">
        <f>VLOOKUP(TRIM(SUBSTITUTE(D204,CHAR(160),CHAR(32))),Metadata!B$1:C$2632,2,FALSE)</f>
        <v>Montaigne, Michel Eyquem de</v>
      </c>
      <c r="F204" t="str">
        <f>VLOOKUP(TRIM(SUBSTITUTE(D204,CHAR(160),CHAR(32))),Metadata!B$1:D$2632,3,FALSE)</f>
        <v>Les Essais</v>
      </c>
      <c r="G204">
        <f>VLOOKUP(TRIM(SUBSTITUTE(D204,CHAR(160),CHAR(32))),Metadata!B$1:E$2632,4,FALSE)</f>
        <v>1595</v>
      </c>
      <c r="H204" t="s">
        <v>456</v>
      </c>
      <c r="J204" t="str">
        <f>VLOOKUP(TRIM(SUBSTITUTE(D204,CHAR(160),CHAR(32))),Metadata!B$1:H$2632,7,FALSE)</f>
        <v>essai</v>
      </c>
      <c r="L204" t="str">
        <f>VLOOKUP(TRIM(SUBSTITUTE(D204,CHAR(160),CHAR(32))),Metadata!B$1:J$2632,9,FALSE)</f>
        <v/>
      </c>
      <c r="M204">
        <f>VLOOKUP(TRIM(SUBSTITUTE(D204,CHAR(160),CHAR(32))),Metadata!B$1:K$2632,10,FALSE)</f>
        <v>438631</v>
      </c>
      <c r="N204" s="1" t="s">
        <v>658</v>
      </c>
      <c r="O204">
        <v>11</v>
      </c>
      <c r="P204">
        <v>16</v>
      </c>
    </row>
    <row r="205" spans="1:16" x14ac:dyDescent="0.25">
      <c r="A205" t="s">
        <v>4354</v>
      </c>
      <c r="B205" t="s">
        <v>104</v>
      </c>
      <c r="C205" t="s">
        <v>47</v>
      </c>
      <c r="D205" t="s">
        <v>7935</v>
      </c>
      <c r="E205" t="str">
        <f>VLOOKUP(TRIM(SUBSTITUTE(D205,CHAR(160),CHAR(32))),Metadata!B$1:C$2632,2,FALSE)</f>
        <v>Marguerite, Queen, consort of Henry II, King of Navarre, 1492-1549.</v>
      </c>
      <c r="F205" t="str">
        <f>VLOOKUP(TRIM(SUBSTITUTE(D205,CHAR(160),CHAR(32))),Metadata!B$1:D$2632,3,FALSE)</f>
        <v>La coche</v>
      </c>
      <c r="G205">
        <f>VLOOKUP(TRIM(SUBSTITUTE(D205,CHAR(160),CHAR(32))),Metadata!B$1:E$2632,4,FALSE)</f>
        <v>1541</v>
      </c>
      <c r="H205" t="s">
        <v>456</v>
      </c>
      <c r="J205" t="str">
        <f>VLOOKUP(TRIM(SUBSTITUTE(D205,CHAR(160),CHAR(32))),Metadata!B$1:H$2632,7,FALSE)</f>
        <v>poesie</v>
      </c>
      <c r="L205" t="str">
        <f>VLOOKUP(TRIM(SUBSTITUTE(D205,CHAR(160),CHAR(32))),Metadata!B$1:J$2632,9,FALSE)</f>
        <v/>
      </c>
      <c r="M205">
        <f>VLOOKUP(TRIM(SUBSTITUTE(D205,CHAR(160),CHAR(32))),Metadata!B$1:K$2632,10,FALSE)</f>
        <v>10089</v>
      </c>
      <c r="N205" t="s">
        <v>659</v>
      </c>
      <c r="O205">
        <v>34</v>
      </c>
      <c r="P205">
        <v>39</v>
      </c>
    </row>
    <row r="206" spans="1:16" x14ac:dyDescent="0.25">
      <c r="A206" t="s">
        <v>4354</v>
      </c>
      <c r="B206" t="s">
        <v>104</v>
      </c>
      <c r="C206" t="s">
        <v>47</v>
      </c>
      <c r="D206" t="s">
        <v>7924</v>
      </c>
      <c r="E206" t="str">
        <f>VLOOKUP(TRIM(SUBSTITUTE(D206,CHAR(160),CHAR(32))),Metadata!B$1:C$2632,2,FALSE)</f>
        <v>Du Bellay, Joachim</v>
      </c>
      <c r="F206" t="str">
        <f>VLOOKUP(TRIM(SUBSTITUTE(D206,CHAR(160),CHAR(32))),Metadata!B$1:D$2632,3,FALSE)</f>
        <v>Divers jeux rustiques</v>
      </c>
      <c r="G206">
        <f>VLOOKUP(TRIM(SUBSTITUTE(D206,CHAR(160),CHAR(32))),Metadata!B$1:E$2632,4,FALSE)</f>
        <v>1558</v>
      </c>
      <c r="H206" t="s">
        <v>456</v>
      </c>
      <c r="J206" t="str">
        <f>VLOOKUP(TRIM(SUBSTITUTE(D206,CHAR(160),CHAR(32))),Metadata!B$1:H$2632,7,FALSE)</f>
        <v>poesie</v>
      </c>
      <c r="L206" t="str">
        <f>VLOOKUP(TRIM(SUBSTITUTE(D206,CHAR(160),CHAR(32))),Metadata!B$1:J$2632,9,FALSE)</f>
        <v/>
      </c>
      <c r="M206">
        <f>VLOOKUP(TRIM(SUBSTITUTE(D206,CHAR(160),CHAR(32))),Metadata!B$1:K$2632,10,FALSE)</f>
        <v>26689</v>
      </c>
      <c r="N206" t="s">
        <v>660</v>
      </c>
      <c r="O206">
        <v>158</v>
      </c>
      <c r="P206">
        <v>163</v>
      </c>
    </row>
    <row r="207" spans="1:16" x14ac:dyDescent="0.25">
      <c r="A207" t="s">
        <v>4354</v>
      </c>
      <c r="B207" t="s">
        <v>104</v>
      </c>
      <c r="C207" t="s">
        <v>47</v>
      </c>
      <c r="D207" t="s">
        <v>7925</v>
      </c>
      <c r="E207" t="str">
        <f>VLOOKUP(TRIM(SUBSTITUTE(D207,CHAR(160),CHAR(32))),Metadata!B$1:C$2632,2,FALSE)</f>
        <v>Du Bellay, Joachim</v>
      </c>
      <c r="F207" t="str">
        <f>VLOOKUP(TRIM(SUBSTITUTE(D207,CHAR(160),CHAR(32))),Metadata!B$1:D$2632,3,FALSE)</f>
        <v>Les Regrets</v>
      </c>
      <c r="G207">
        <f>VLOOKUP(TRIM(SUBSTITUTE(D207,CHAR(160),CHAR(32))),Metadata!B$1:E$2632,4,FALSE)</f>
        <v>1558</v>
      </c>
      <c r="H207" t="s">
        <v>456</v>
      </c>
      <c r="J207" t="str">
        <f>VLOOKUP(TRIM(SUBSTITUTE(D207,CHAR(160),CHAR(32))),Metadata!B$1:H$2632,7,FALSE)</f>
        <v>poesie</v>
      </c>
      <c r="L207" t="str">
        <f>VLOOKUP(TRIM(SUBSTITUTE(D207,CHAR(160),CHAR(32))),Metadata!B$1:J$2632,9,FALSE)</f>
        <v/>
      </c>
      <c r="M207">
        <f>VLOOKUP(TRIM(SUBSTITUTE(D207,CHAR(160),CHAR(32))),Metadata!B$1:K$2632,10,FALSE)</f>
        <v>24574</v>
      </c>
      <c r="N207" t="s">
        <v>661</v>
      </c>
      <c r="O207">
        <v>132</v>
      </c>
      <c r="P207">
        <v>137</v>
      </c>
    </row>
    <row r="208" spans="1:16" x14ac:dyDescent="0.25">
      <c r="A208" t="s">
        <v>4354</v>
      </c>
      <c r="B208" t="s">
        <v>104</v>
      </c>
      <c r="C208" t="s">
        <v>47</v>
      </c>
      <c r="D208" t="s">
        <v>7951</v>
      </c>
      <c r="E208" t="str">
        <f>VLOOKUP(TRIM(SUBSTITUTE(D208,CHAR(160),CHAR(32))),Metadata!B$1:C$2632,2,FALSE)</f>
        <v>Rabelais, François, ca. 1490-1553?.</v>
      </c>
      <c r="F208" t="str">
        <f>VLOOKUP(TRIM(SUBSTITUTE(D208,CHAR(160),CHAR(32))),Metadata!B$1:D$2632,3,FALSE)</f>
        <v>Le Quart-Livre</v>
      </c>
      <c r="G208">
        <f>VLOOKUP(TRIM(SUBSTITUTE(D208,CHAR(160),CHAR(32))),Metadata!B$1:E$2632,4,FALSE)</f>
        <v>1552</v>
      </c>
      <c r="H208" t="s">
        <v>456</v>
      </c>
      <c r="J208" t="str">
        <f>VLOOKUP(TRIM(SUBSTITUTE(D208,CHAR(160),CHAR(32))),Metadata!B$1:H$2632,7,FALSE)</f>
        <v>roman</v>
      </c>
      <c r="L208" t="str">
        <f>VLOOKUP(TRIM(SUBSTITUTE(D208,CHAR(160),CHAR(32))),Metadata!B$1:J$2632,9,FALSE)</f>
        <v/>
      </c>
      <c r="M208">
        <f>VLOOKUP(TRIM(SUBSTITUTE(D208,CHAR(160),CHAR(32))),Metadata!B$1:K$2632,10,FALSE)</f>
        <v>60714</v>
      </c>
      <c r="N208" s="3" t="s">
        <v>662</v>
      </c>
      <c r="O208">
        <v>0</v>
      </c>
      <c r="P208">
        <v>5</v>
      </c>
    </row>
    <row r="209" spans="1:16" x14ac:dyDescent="0.25">
      <c r="A209" t="s">
        <v>4354</v>
      </c>
      <c r="B209" t="s">
        <v>104</v>
      </c>
      <c r="C209" t="s">
        <v>47</v>
      </c>
      <c r="D209" t="s">
        <v>7928</v>
      </c>
      <c r="E209" t="str">
        <f>VLOOKUP(TRIM(SUBSTITUTE(D209,CHAR(160),CHAR(32))),Metadata!B$1:C$2632,2,FALSE)</f>
        <v>Du Fail, Noël, 1520?-1591.</v>
      </c>
      <c r="F209" t="str">
        <f>VLOOKUP(TRIM(SUBSTITUTE(D209,CHAR(160),CHAR(32))),Metadata!B$1:D$2632,3,FALSE)</f>
        <v>Propos Rustiques</v>
      </c>
      <c r="G209">
        <f>VLOOKUP(TRIM(SUBSTITUTE(D209,CHAR(160),CHAR(32))),Metadata!B$1:E$2632,4,FALSE)</f>
        <v>1550</v>
      </c>
      <c r="H209" t="s">
        <v>456</v>
      </c>
      <c r="J209" t="str">
        <f>VLOOKUP(TRIM(SUBSTITUTE(D209,CHAR(160),CHAR(32))),Metadata!B$1:H$2632,7,FALSE)</f>
        <v>prose</v>
      </c>
      <c r="L209" t="str">
        <f>VLOOKUP(TRIM(SUBSTITUTE(D209,CHAR(160),CHAR(32))),Metadata!B$1:J$2632,9,FALSE)</f>
        <v/>
      </c>
      <c r="M209">
        <f>VLOOKUP(TRIM(SUBSTITUTE(D209,CHAR(160),CHAR(32))),Metadata!B$1:K$2632,10,FALSE)</f>
        <v>22255</v>
      </c>
      <c r="N209" s="1" t="s">
        <v>663</v>
      </c>
      <c r="O209">
        <v>298</v>
      </c>
      <c r="P209">
        <v>305</v>
      </c>
    </row>
    <row r="210" spans="1:16" x14ac:dyDescent="0.25">
      <c r="A210" t="s">
        <v>4354</v>
      </c>
      <c r="B210" t="s">
        <v>104</v>
      </c>
      <c r="C210" t="s">
        <v>47</v>
      </c>
      <c r="D210" t="s">
        <v>7924</v>
      </c>
      <c r="E210" t="str">
        <f>VLOOKUP(TRIM(SUBSTITUTE(D210,CHAR(160),CHAR(32))),Metadata!B$1:C$2632,2,FALSE)</f>
        <v>Du Bellay, Joachim</v>
      </c>
      <c r="F210" t="str">
        <f>VLOOKUP(TRIM(SUBSTITUTE(D210,CHAR(160),CHAR(32))),Metadata!B$1:D$2632,3,FALSE)</f>
        <v>Divers jeux rustiques</v>
      </c>
      <c r="G210">
        <f>VLOOKUP(TRIM(SUBSTITUTE(D210,CHAR(160),CHAR(32))),Metadata!B$1:E$2632,4,FALSE)</f>
        <v>1558</v>
      </c>
      <c r="H210" t="s">
        <v>456</v>
      </c>
      <c r="J210" t="str">
        <f>VLOOKUP(TRIM(SUBSTITUTE(D210,CHAR(160),CHAR(32))),Metadata!B$1:H$2632,7,FALSE)</f>
        <v>poesie</v>
      </c>
      <c r="L210" t="str">
        <f>VLOOKUP(TRIM(SUBSTITUTE(D210,CHAR(160),CHAR(32))),Metadata!B$1:J$2632,9,FALSE)</f>
        <v/>
      </c>
      <c r="M210">
        <f>VLOOKUP(TRIM(SUBSTITUTE(D210,CHAR(160),CHAR(32))),Metadata!B$1:K$2632,10,FALSE)</f>
        <v>26689</v>
      </c>
      <c r="N210" t="s">
        <v>664</v>
      </c>
      <c r="O210">
        <v>74</v>
      </c>
      <c r="P210">
        <v>81</v>
      </c>
    </row>
    <row r="211" spans="1:16" x14ac:dyDescent="0.25">
      <c r="A211" t="s">
        <v>4354</v>
      </c>
      <c r="B211" t="s">
        <v>104</v>
      </c>
      <c r="C211" t="s">
        <v>47</v>
      </c>
      <c r="D211" t="s">
        <v>7945</v>
      </c>
      <c r="E211" t="str">
        <f>VLOOKUP(TRIM(SUBSTITUTE(D211,CHAR(160),CHAR(32))),Metadata!B$1:C$2632,2,FALSE)</f>
        <v>Montaigne, Michel Eyquem de</v>
      </c>
      <c r="F211" t="str">
        <f>VLOOKUP(TRIM(SUBSTITUTE(D211,CHAR(160),CHAR(32))),Metadata!B$1:D$2632,3,FALSE)</f>
        <v>Les Essais</v>
      </c>
      <c r="G211">
        <f>VLOOKUP(TRIM(SUBSTITUTE(D211,CHAR(160),CHAR(32))),Metadata!B$1:E$2632,4,FALSE)</f>
        <v>1595</v>
      </c>
      <c r="H211" t="s">
        <v>456</v>
      </c>
      <c r="J211" t="str">
        <f>VLOOKUP(TRIM(SUBSTITUTE(D211,CHAR(160),CHAR(32))),Metadata!B$1:H$2632,7,FALSE)</f>
        <v>essai</v>
      </c>
      <c r="L211" t="str">
        <f>VLOOKUP(TRIM(SUBSTITUTE(D211,CHAR(160),CHAR(32))),Metadata!B$1:J$2632,9,FALSE)</f>
        <v/>
      </c>
      <c r="M211">
        <f>VLOOKUP(TRIM(SUBSTITUTE(D211,CHAR(160),CHAR(32))),Metadata!B$1:K$2632,10,FALSE)</f>
        <v>438631</v>
      </c>
      <c r="N211" s="1" t="s">
        <v>665</v>
      </c>
      <c r="O211">
        <v>232</v>
      </c>
      <c r="P211">
        <v>239</v>
      </c>
    </row>
    <row r="212" spans="1:16" x14ac:dyDescent="0.25">
      <c r="A212" t="s">
        <v>4354</v>
      </c>
      <c r="B212" t="s">
        <v>104</v>
      </c>
      <c r="C212" t="s">
        <v>47</v>
      </c>
      <c r="D212" t="s">
        <v>7947</v>
      </c>
      <c r="E212" t="str">
        <f>VLOOKUP(TRIM(SUBSTITUTE(D212,CHAR(160),CHAR(32))),Metadata!B$1:C$2632,2,FALSE)</f>
        <v>Rabelais, François, ca. 1490-1553?.</v>
      </c>
      <c r="F212" t="str">
        <f>VLOOKUP(TRIM(SUBSTITUTE(D212,CHAR(160),CHAR(32))),Metadata!B$1:D$2632,3,FALSE)</f>
        <v>Pantagruel</v>
      </c>
      <c r="G212">
        <f>VLOOKUP(TRIM(SUBSTITUTE(D212,CHAR(160),CHAR(32))),Metadata!B$1:E$2632,4,FALSE)</f>
        <v>1532</v>
      </c>
      <c r="H212" t="s">
        <v>456</v>
      </c>
      <c r="J212" t="str">
        <f>VLOOKUP(TRIM(SUBSTITUTE(D212,CHAR(160),CHAR(32))),Metadata!B$1:H$2632,7,FALSE)</f>
        <v>roman</v>
      </c>
      <c r="L212" t="str">
        <f>VLOOKUP(TRIM(SUBSTITUTE(D212,CHAR(160),CHAR(32))),Metadata!B$1:J$2632,9,FALSE)</f>
        <v/>
      </c>
      <c r="M212">
        <f>VLOOKUP(TRIM(SUBSTITUTE(D212,CHAR(160),CHAR(32))),Metadata!B$1:K$2632,10,FALSE)</f>
        <v>3112</v>
      </c>
      <c r="N212" t="s">
        <v>666</v>
      </c>
      <c r="O212">
        <v>42</v>
      </c>
      <c r="P212">
        <v>47</v>
      </c>
    </row>
    <row r="213" spans="1:16" x14ac:dyDescent="0.25">
      <c r="A213" t="s">
        <v>4354</v>
      </c>
      <c r="B213" t="s">
        <v>104</v>
      </c>
      <c r="C213" t="s">
        <v>47</v>
      </c>
      <c r="D213" t="s">
        <v>8152</v>
      </c>
      <c r="E213" t="str">
        <f>VLOOKUP(TRIM(SUBSTITUTE(D213,CHAR(160),CHAR(32))),Metadata!B$1:C$2632,2,FALSE)</f>
        <v>Sévigné, Marie de Rabutin-Chantal, marquise de, 1626-1696.</v>
      </c>
      <c r="F213" t="str">
        <f>VLOOKUP(TRIM(SUBSTITUTE(D213,CHAR(160),CHAR(32))),Metadata!B$1:D$2632,3,FALSE)</f>
        <v>Correspondance. T. 1, 1646-1675</v>
      </c>
      <c r="G213">
        <f>VLOOKUP(TRIM(SUBSTITUTE(D213,CHAR(160),CHAR(32))),Metadata!B$1:E$2632,4,FALSE)</f>
        <v>1675</v>
      </c>
      <c r="H213" t="s">
        <v>445</v>
      </c>
      <c r="J213" t="str">
        <f>VLOOKUP(TRIM(SUBSTITUTE(D213,CHAR(160),CHAR(32))),Metadata!B$1:H$2632,7,FALSE)</f>
        <v>correspondance</v>
      </c>
      <c r="L213" t="str">
        <f>VLOOKUP(TRIM(SUBSTITUTE(D213,CHAR(160),CHAR(32))),Metadata!B$1:J$2632,9,FALSE)</f>
        <v>prose</v>
      </c>
      <c r="M213">
        <f>VLOOKUP(TRIM(SUBSTITUTE(D213,CHAR(160),CHAR(32))),Metadata!B$1:K$2632,10,FALSE)</f>
        <v>257427</v>
      </c>
      <c r="N213" s="1" t="s">
        <v>667</v>
      </c>
      <c r="O213">
        <v>134</v>
      </c>
      <c r="P213">
        <v>139</v>
      </c>
    </row>
    <row r="214" spans="1:16" x14ac:dyDescent="0.25">
      <c r="A214" t="s">
        <v>4354</v>
      </c>
      <c r="B214" t="s">
        <v>104</v>
      </c>
      <c r="C214" t="s">
        <v>47</v>
      </c>
      <c r="D214" t="s">
        <v>7988</v>
      </c>
      <c r="E214" t="str">
        <f>VLOOKUP(TRIM(SUBSTITUTE(D214,CHAR(160),CHAR(32))),Metadata!B$1:C$2632,2,FALSE)</f>
        <v>Baro, Balthasar, 1600-1650.</v>
      </c>
      <c r="F214" t="str">
        <f>VLOOKUP(TRIM(SUBSTITUTE(D214,CHAR(160),CHAR(32))),Metadata!B$1:D$2632,3,FALSE)</f>
        <v>La conclusion et derniere partie d'Astree</v>
      </c>
      <c r="G214">
        <f>VLOOKUP(TRIM(SUBSTITUTE(D214,CHAR(160),CHAR(32))),Metadata!B$1:E$2632,4,FALSE)</f>
        <v>1627</v>
      </c>
      <c r="H214" t="s">
        <v>445</v>
      </c>
      <c r="J214" t="str">
        <f>VLOOKUP(TRIM(SUBSTITUTE(D214,CHAR(160),CHAR(32))),Metadata!B$1:H$2632,7,FALSE)</f>
        <v>roman</v>
      </c>
      <c r="L214" t="str">
        <f>VLOOKUP(TRIM(SUBSTITUTE(D214,CHAR(160),CHAR(32))),Metadata!B$1:J$2632,9,FALSE)</f>
        <v>prose</v>
      </c>
      <c r="M214">
        <f>VLOOKUP(TRIM(SUBSTITUTE(D214,CHAR(160),CHAR(32))),Metadata!B$1:K$2632,10,FALSE)</f>
        <v>237066</v>
      </c>
      <c r="N214" s="1" t="s">
        <v>668</v>
      </c>
      <c r="O214">
        <v>237</v>
      </c>
      <c r="P214">
        <v>248</v>
      </c>
    </row>
    <row r="215" spans="1:16" x14ac:dyDescent="0.25">
      <c r="A215" t="s">
        <v>4354</v>
      </c>
      <c r="B215" t="s">
        <v>104</v>
      </c>
      <c r="C215" t="s">
        <v>47</v>
      </c>
      <c r="D215" t="s">
        <v>8078</v>
      </c>
      <c r="E215" t="str">
        <f>VLOOKUP(TRIM(SUBSTITUTE(D215,CHAR(160),CHAR(32))),Metadata!B$1:C$2632,2,FALSE)</f>
        <v>Le Comte, Louis, 1655-1728.</v>
      </c>
      <c r="F215" t="str">
        <f>VLOOKUP(TRIM(SUBSTITUTE(D215,CHAR(160),CHAR(32))),Metadata!B$1:D$2632,3,FALSE)</f>
        <v>Nouveaux mémoires sur l'état présent de la Chine</v>
      </c>
      <c r="G215">
        <f>VLOOKUP(TRIM(SUBSTITUTE(D215,CHAR(160),CHAR(32))),Metadata!B$1:E$2632,4,FALSE)</f>
        <v>1696</v>
      </c>
      <c r="H215" t="s">
        <v>445</v>
      </c>
      <c r="J215" t="str">
        <f>VLOOKUP(TRIM(SUBSTITUTE(D215,CHAR(160),CHAR(32))),Metadata!B$1:H$2632,7,FALSE)</f>
        <v>recit de voyage</v>
      </c>
      <c r="L215" t="str">
        <f>VLOOKUP(TRIM(SUBSTITUTE(D215,CHAR(160),CHAR(32))),Metadata!B$1:J$2632,9,FALSE)</f>
        <v>prose</v>
      </c>
      <c r="M215">
        <f>VLOOKUP(TRIM(SUBSTITUTE(D215,CHAR(160),CHAR(32))),Metadata!B$1:K$2632,10,FALSE)</f>
        <v>178609</v>
      </c>
      <c r="N215" s="1" t="s">
        <v>669</v>
      </c>
      <c r="O215">
        <v>75</v>
      </c>
      <c r="P215">
        <v>81</v>
      </c>
    </row>
    <row r="216" spans="1:16" x14ac:dyDescent="0.25">
      <c r="A216" t="s">
        <v>4354</v>
      </c>
      <c r="B216" t="s">
        <v>104</v>
      </c>
      <c r="C216" t="s">
        <v>47</v>
      </c>
      <c r="D216" t="s">
        <v>8002</v>
      </c>
      <c r="E216" t="str">
        <f>VLOOKUP(TRIM(SUBSTITUTE(D216,CHAR(160),CHAR(32))),Metadata!B$1:C$2632,2,FALSE)</f>
        <v>Bussy-Rabutin R. de</v>
      </c>
      <c r="F216" t="str">
        <f>VLOOKUP(TRIM(SUBSTITUTE(D216,CHAR(160),CHAR(32))),Metadata!B$1:D$2632,3,FALSE)</f>
        <v>Les Lettres T. 2 1681-1692</v>
      </c>
      <c r="G216">
        <f>VLOOKUP(TRIM(SUBSTITUTE(D216,CHAR(160),CHAR(32))),Metadata!B$1:E$2632,4,FALSE)</f>
        <v>1692</v>
      </c>
      <c r="H216" t="s">
        <v>445</v>
      </c>
      <c r="J216" t="str">
        <f>VLOOKUP(TRIM(SUBSTITUTE(D216,CHAR(160),CHAR(32))),Metadata!B$1:H$2632,7,FALSE)</f>
        <v>correspondance</v>
      </c>
      <c r="L216" t="str">
        <f>VLOOKUP(TRIM(SUBSTITUTE(D216,CHAR(160),CHAR(32))),Metadata!B$1:J$2632,9,FALSE)</f>
        <v>prose</v>
      </c>
      <c r="M216">
        <f>VLOOKUP(TRIM(SUBSTITUTE(D216,CHAR(160),CHAR(32))),Metadata!B$1:K$2632,10,FALSE)</f>
        <v>21440</v>
      </c>
      <c r="N216" s="1" t="s">
        <v>670</v>
      </c>
      <c r="O216">
        <v>52</v>
      </c>
      <c r="P216">
        <v>56</v>
      </c>
    </row>
    <row r="217" spans="1:16" x14ac:dyDescent="0.25">
      <c r="A217" t="s">
        <v>4354</v>
      </c>
      <c r="B217" t="s">
        <v>104</v>
      </c>
      <c r="C217" t="s">
        <v>47</v>
      </c>
      <c r="D217" t="s">
        <v>8151</v>
      </c>
      <c r="E217" t="str">
        <f>VLOOKUP(TRIM(SUBSTITUTE(D217,CHAR(160),CHAR(32))),Metadata!B$1:C$2632,2,FALSE)</f>
        <v>Sévigné, Marie de Rabutin-Chantal, marquise de, 1626-1696.</v>
      </c>
      <c r="F217" t="str">
        <f>VLOOKUP(TRIM(SUBSTITUTE(D217,CHAR(160),CHAR(32))),Metadata!B$1:D$2632,3,FALSE)</f>
        <v>Correspondance T. 2, 1675-1680</v>
      </c>
      <c r="G217">
        <f>VLOOKUP(TRIM(SUBSTITUTE(D217,CHAR(160),CHAR(32))),Metadata!B$1:E$2632,4,FALSE)</f>
        <v>1680</v>
      </c>
      <c r="H217" t="s">
        <v>445</v>
      </c>
      <c r="J217" t="str">
        <f>VLOOKUP(TRIM(SUBSTITUTE(D217,CHAR(160),CHAR(32))),Metadata!B$1:H$2632,7,FALSE)</f>
        <v>correspondance</v>
      </c>
      <c r="L217" t="str">
        <f>VLOOKUP(TRIM(SUBSTITUTE(D217,CHAR(160),CHAR(32))),Metadata!B$1:J$2632,9,FALSE)</f>
        <v>prose</v>
      </c>
      <c r="M217">
        <f>VLOOKUP(TRIM(SUBSTITUTE(D217,CHAR(160),CHAR(32))),Metadata!B$1:K$2632,10,FALSE)</f>
        <v>404376</v>
      </c>
      <c r="N217" s="1" t="s">
        <v>671</v>
      </c>
      <c r="O217">
        <v>141</v>
      </c>
      <c r="P217">
        <v>145</v>
      </c>
    </row>
    <row r="218" spans="1:16" x14ac:dyDescent="0.25">
      <c r="A218" t="s">
        <v>4354</v>
      </c>
      <c r="B218" t="s">
        <v>104</v>
      </c>
      <c r="C218" t="s">
        <v>47</v>
      </c>
      <c r="D218" t="s">
        <v>8007</v>
      </c>
      <c r="E218" t="str">
        <f>VLOOKUP(TRIM(SUBSTITUTE(D218,CHAR(160),CHAR(32))),Metadata!B$1:C$2632,2,FALSE)</f>
        <v>Charron, Pierre, 1541-1603.</v>
      </c>
      <c r="F218" t="str">
        <f>VLOOKUP(TRIM(SUBSTITUTE(D218,CHAR(160),CHAR(32))),Metadata!B$1:D$2632,3,FALSE)</f>
        <v>De la Sagesse, Trois Livres</v>
      </c>
      <c r="G218">
        <f>VLOOKUP(TRIM(SUBSTITUTE(D218,CHAR(160),CHAR(32))),Metadata!B$1:E$2632,4,FALSE)</f>
        <v>1601</v>
      </c>
      <c r="H218" t="s">
        <v>445</v>
      </c>
      <c r="J218" t="str">
        <f>VLOOKUP(TRIM(SUBSTITUTE(D218,CHAR(160),CHAR(32))),Metadata!B$1:H$2632,7,FALSE)</f>
        <v>traite ou essai</v>
      </c>
      <c r="L218" t="str">
        <f>VLOOKUP(TRIM(SUBSTITUTE(D218,CHAR(160),CHAR(32))),Metadata!B$1:J$2632,9,FALSE)</f>
        <v>prose</v>
      </c>
      <c r="M218">
        <f>VLOOKUP(TRIM(SUBSTITUTE(D218,CHAR(160),CHAR(32))),Metadata!B$1:K$2632,10,FALSE)</f>
        <v>178481</v>
      </c>
      <c r="N218" s="1" t="s">
        <v>672</v>
      </c>
      <c r="O218">
        <v>367</v>
      </c>
      <c r="P218">
        <v>374</v>
      </c>
    </row>
    <row r="219" spans="1:16" x14ac:dyDescent="0.25">
      <c r="A219" t="s">
        <v>4354</v>
      </c>
      <c r="B219" t="s">
        <v>104</v>
      </c>
      <c r="C219" t="s">
        <v>47</v>
      </c>
      <c r="D219" t="s">
        <v>8151</v>
      </c>
      <c r="E219" t="str">
        <f>VLOOKUP(TRIM(SUBSTITUTE(D219,CHAR(160),CHAR(32))),Metadata!B$1:C$2632,2,FALSE)</f>
        <v>Sévigné, Marie de Rabutin-Chantal, marquise de, 1626-1696.</v>
      </c>
      <c r="F219" t="str">
        <f>VLOOKUP(TRIM(SUBSTITUTE(D219,CHAR(160),CHAR(32))),Metadata!B$1:D$2632,3,FALSE)</f>
        <v>Correspondance T. 2, 1675-1680</v>
      </c>
      <c r="G219">
        <f>VLOOKUP(TRIM(SUBSTITUTE(D219,CHAR(160),CHAR(32))),Metadata!B$1:E$2632,4,FALSE)</f>
        <v>1680</v>
      </c>
      <c r="H219" t="s">
        <v>445</v>
      </c>
      <c r="J219" t="str">
        <f>VLOOKUP(TRIM(SUBSTITUTE(D219,CHAR(160),CHAR(32))),Metadata!B$1:H$2632,7,FALSE)</f>
        <v>correspondance</v>
      </c>
      <c r="L219" t="str">
        <f>VLOOKUP(TRIM(SUBSTITUTE(D219,CHAR(160),CHAR(32))),Metadata!B$1:J$2632,9,FALSE)</f>
        <v>prose</v>
      </c>
      <c r="M219">
        <f>VLOOKUP(TRIM(SUBSTITUTE(D219,CHAR(160),CHAR(32))),Metadata!B$1:K$2632,10,FALSE)</f>
        <v>404376</v>
      </c>
      <c r="N219" s="1" t="s">
        <v>673</v>
      </c>
      <c r="O219">
        <v>52</v>
      </c>
      <c r="P219">
        <v>60</v>
      </c>
    </row>
    <row r="220" spans="1:16" x14ac:dyDescent="0.25">
      <c r="A220" t="s">
        <v>4354</v>
      </c>
      <c r="B220" t="s">
        <v>104</v>
      </c>
      <c r="C220" t="s">
        <v>47</v>
      </c>
      <c r="D220" t="s">
        <v>8008</v>
      </c>
      <c r="E220" t="str">
        <f>VLOOKUP(TRIM(SUBSTITUTE(D220,CHAR(160),CHAR(32))),Metadata!B$1:C$2632,2,FALSE)</f>
        <v>Choisy, François-Timoléon, Abbe de, 1644-1724.</v>
      </c>
      <c r="F220" t="str">
        <f>VLOOKUP(TRIM(SUBSTITUTE(D220,CHAR(160),CHAR(32))),Metadata!B$1:D$2632,3,FALSE)</f>
        <v>Journal du Voyage de Siam</v>
      </c>
      <c r="G220">
        <f>VLOOKUP(TRIM(SUBSTITUTE(D220,CHAR(160),CHAR(32))),Metadata!B$1:E$2632,4,FALSE)</f>
        <v>1687</v>
      </c>
      <c r="H220" t="s">
        <v>445</v>
      </c>
      <c r="J220" t="str">
        <f>VLOOKUP(TRIM(SUBSTITUTE(D220,CHAR(160),CHAR(32))),Metadata!B$1:H$2632,7,FALSE)</f>
        <v>recit de voyage</v>
      </c>
      <c r="L220" t="str">
        <f>VLOOKUP(TRIM(SUBSTITUTE(D220,CHAR(160),CHAR(32))),Metadata!B$1:J$2632,9,FALSE)</f>
        <v>prose</v>
      </c>
      <c r="M220">
        <f>VLOOKUP(TRIM(SUBSTITUTE(D220,CHAR(160),CHAR(32))),Metadata!B$1:K$2632,10,FALSE)</f>
        <v>97677</v>
      </c>
      <c r="N220" s="1" t="s">
        <v>674</v>
      </c>
      <c r="O220">
        <v>43</v>
      </c>
      <c r="P220">
        <v>49</v>
      </c>
    </row>
    <row r="221" spans="1:16" x14ac:dyDescent="0.25">
      <c r="A221" t="s">
        <v>4354</v>
      </c>
      <c r="B221" t="s">
        <v>104</v>
      </c>
      <c r="C221" t="s">
        <v>47</v>
      </c>
      <c r="D221" t="s">
        <v>7958</v>
      </c>
      <c r="E221" t="str">
        <f>VLOOKUP(TRIM(SUBSTITUTE(D221,CHAR(160),CHAR(32))),Metadata!B$1:C$2632,2,FALSE)</f>
        <v>Arnauld d'Andilly, Monsieur (Robert), 1588-1674.</v>
      </c>
      <c r="F221" t="str">
        <f>VLOOKUP(TRIM(SUBSTITUTE(D221,CHAR(160),CHAR(32))),Metadata!B$1:D$2632,3,FALSE)</f>
        <v>Fondations Monasteres Carmel.</v>
      </c>
      <c r="G221">
        <f>VLOOKUP(TRIM(SUBSTITUTE(D221,CHAR(160),CHAR(32))),Metadata!B$1:E$2632,4,FALSE)</f>
        <v>1670</v>
      </c>
      <c r="H221" t="s">
        <v>445</v>
      </c>
      <c r="J221" t="str">
        <f>VLOOKUP(TRIM(SUBSTITUTE(D221,CHAR(160),CHAR(32))),Metadata!B$1:H$2632,7,FALSE)</f>
        <v>traite ou essai</v>
      </c>
      <c r="L221" t="str">
        <f>VLOOKUP(TRIM(SUBSTITUTE(D221,CHAR(160),CHAR(32))),Metadata!B$1:J$2632,9,FALSE)</f>
        <v>prose</v>
      </c>
      <c r="M221">
        <f>VLOOKUP(TRIM(SUBSTITUTE(D221,CHAR(160),CHAR(32))),Metadata!B$1:K$2632,10,FALSE)</f>
        <v>93416</v>
      </c>
      <c r="N221" t="s">
        <v>675</v>
      </c>
      <c r="O221">
        <v>35</v>
      </c>
      <c r="P221">
        <v>39</v>
      </c>
    </row>
    <row r="222" spans="1:16" x14ac:dyDescent="0.25">
      <c r="A222" t="s">
        <v>4354</v>
      </c>
      <c r="B222" t="s">
        <v>104</v>
      </c>
      <c r="C222" t="s">
        <v>47</v>
      </c>
      <c r="D222" t="s">
        <v>8119</v>
      </c>
      <c r="E222" t="str">
        <f>VLOOKUP(TRIM(SUBSTITUTE(D222,CHAR(160),CHAR(32))),Metadata!B$1:C$2632,2,FALSE)</f>
        <v>Peiresc, Nicolas Claude Fabri de, 1580-1637.</v>
      </c>
      <c r="F222" t="str">
        <f>VLOOKUP(TRIM(SUBSTITUTE(D222,CHAR(160),CHAR(32))),Metadata!B$1:D$2632,3,FALSE)</f>
        <v>Lettres de Peiresc. Tome cinquième, Lettres de Peiresc à Guillemin, à Holstenius et à Menestrier, lettres de Menestrier à Peiresc, 1610-1637</v>
      </c>
      <c r="G222">
        <f>VLOOKUP(TRIM(SUBSTITUTE(D222,CHAR(160),CHAR(32))),Metadata!B$1:E$2632,4,FALSE)</f>
        <v>1637</v>
      </c>
      <c r="H222" t="s">
        <v>445</v>
      </c>
      <c r="J222" t="str">
        <f>VLOOKUP(TRIM(SUBSTITUTE(D222,CHAR(160),CHAR(32))),Metadata!B$1:H$2632,7,FALSE)</f>
        <v>correspondance</v>
      </c>
      <c r="L222" t="str">
        <f>VLOOKUP(TRIM(SUBSTITUTE(D222,CHAR(160),CHAR(32))),Metadata!B$1:J$2632,9,FALSE)</f>
        <v>prose</v>
      </c>
      <c r="M222">
        <f>VLOOKUP(TRIM(SUBSTITUTE(D222,CHAR(160),CHAR(32))),Metadata!B$1:K$2632,10,FALSE)</f>
        <v>69692</v>
      </c>
      <c r="N222" s="1" t="s">
        <v>676</v>
      </c>
      <c r="O222">
        <v>125</v>
      </c>
      <c r="P222">
        <v>136</v>
      </c>
    </row>
    <row r="223" spans="1:16" x14ac:dyDescent="0.25">
      <c r="A223" t="s">
        <v>4354</v>
      </c>
      <c r="B223" t="s">
        <v>104</v>
      </c>
      <c r="C223" t="s">
        <v>47</v>
      </c>
      <c r="D223" t="s">
        <v>7994</v>
      </c>
      <c r="E223" t="str">
        <f>VLOOKUP(TRIM(SUBSTITUTE(D223,CHAR(160),CHAR(32))),Metadata!B$1:C$2632,2,FALSE)</f>
        <v>Boisguilbert, P. Le Pesant de (Pierre Le Pesant), 1646-1714.</v>
      </c>
      <c r="F223" t="str">
        <f>VLOOKUP(TRIM(SUBSTITUTE(D223,CHAR(160),CHAR(32))),Metadata!B$1:D$2632,3,FALSE)</f>
        <v>Le détail de la France, sous le regne present</v>
      </c>
      <c r="G223">
        <f>VLOOKUP(TRIM(SUBSTITUTE(D223,CHAR(160),CHAR(32))),Metadata!B$1:E$2632,4,FALSE)</f>
        <v>1695</v>
      </c>
      <c r="H223" t="s">
        <v>445</v>
      </c>
      <c r="J223" t="str">
        <f>VLOOKUP(TRIM(SUBSTITUTE(D223,CHAR(160),CHAR(32))),Metadata!B$1:H$2632,7,FALSE)</f>
        <v>traite ou essai</v>
      </c>
      <c r="L223" t="str">
        <f>VLOOKUP(TRIM(SUBSTITUTE(D223,CHAR(160),CHAR(32))),Metadata!B$1:J$2632,9,FALSE)</f>
        <v>prose</v>
      </c>
      <c r="M223">
        <f>VLOOKUP(TRIM(SUBSTITUTE(D223,CHAR(160),CHAR(32))),Metadata!B$1:K$2632,10,FALSE)</f>
        <v>114653</v>
      </c>
      <c r="N223" s="1" t="s">
        <v>677</v>
      </c>
      <c r="O223">
        <v>51</v>
      </c>
      <c r="P223">
        <v>55</v>
      </c>
    </row>
    <row r="224" spans="1:16" x14ac:dyDescent="0.25">
      <c r="A224" t="s">
        <v>4354</v>
      </c>
      <c r="B224" t="s">
        <v>104</v>
      </c>
      <c r="C224" t="s">
        <v>47</v>
      </c>
      <c r="D224" t="s">
        <v>7994</v>
      </c>
      <c r="E224" t="str">
        <f>VLOOKUP(TRIM(SUBSTITUTE(D224,CHAR(160),CHAR(32))),Metadata!B$1:C$2632,2,FALSE)</f>
        <v>Boisguilbert, P. Le Pesant de (Pierre Le Pesant), 1646-1714.</v>
      </c>
      <c r="F224" t="str">
        <f>VLOOKUP(TRIM(SUBSTITUTE(D224,CHAR(160),CHAR(32))),Metadata!B$1:D$2632,3,FALSE)</f>
        <v>Le détail de la France, sous le regne present</v>
      </c>
      <c r="G224">
        <f>VLOOKUP(TRIM(SUBSTITUTE(D224,CHAR(160),CHAR(32))),Metadata!B$1:E$2632,4,FALSE)</f>
        <v>1695</v>
      </c>
      <c r="H224" t="s">
        <v>445</v>
      </c>
      <c r="J224" t="str">
        <f>VLOOKUP(TRIM(SUBSTITUTE(D224,CHAR(160),CHAR(32))),Metadata!B$1:H$2632,7,FALSE)</f>
        <v>traite ou essai</v>
      </c>
      <c r="L224" t="str">
        <f>VLOOKUP(TRIM(SUBSTITUTE(D224,CHAR(160),CHAR(32))),Metadata!B$1:J$2632,9,FALSE)</f>
        <v>prose</v>
      </c>
      <c r="M224">
        <f>VLOOKUP(TRIM(SUBSTITUTE(D224,CHAR(160),CHAR(32))),Metadata!B$1:K$2632,10,FALSE)</f>
        <v>114653</v>
      </c>
      <c r="N224" s="1" t="s">
        <v>678</v>
      </c>
      <c r="O224">
        <v>363</v>
      </c>
      <c r="P224">
        <v>367</v>
      </c>
    </row>
    <row r="225" spans="1:16" x14ac:dyDescent="0.25">
      <c r="A225" t="s">
        <v>4354</v>
      </c>
      <c r="B225" t="s">
        <v>104</v>
      </c>
      <c r="C225" t="s">
        <v>47</v>
      </c>
      <c r="D225" t="s">
        <v>8063</v>
      </c>
      <c r="E225" t="str">
        <f>VLOOKUP(TRIM(SUBSTITUTE(D225,CHAR(160),CHAR(32))),Metadata!B$1:C$2632,2,FALSE)</f>
        <v>Gournay, Marie Le Jars de, 1565-1645.</v>
      </c>
      <c r="F225" t="str">
        <f>VLOOKUP(TRIM(SUBSTITUTE(D225,CHAR(160),CHAR(32))),Metadata!B$1:D$2632,3,FALSE)</f>
        <v>Préface sur essais Montaigne</v>
      </c>
      <c r="G225">
        <f>VLOOKUP(TRIM(SUBSTITUTE(D225,CHAR(160),CHAR(32))),Metadata!B$1:E$2632,4,FALSE)</f>
        <v>1635</v>
      </c>
      <c r="H225" t="s">
        <v>445</v>
      </c>
      <c r="J225" t="str">
        <f>VLOOKUP(TRIM(SUBSTITUTE(D225,CHAR(160),CHAR(32))),Metadata!B$1:H$2632,7,FALSE)</f>
        <v>traite ou essai</v>
      </c>
      <c r="L225" t="str">
        <f>VLOOKUP(TRIM(SUBSTITUTE(D225,CHAR(160),CHAR(32))),Metadata!B$1:J$2632,9,FALSE)</f>
        <v>prose</v>
      </c>
      <c r="M225">
        <f>VLOOKUP(TRIM(SUBSTITUTE(D225,CHAR(160),CHAR(32))),Metadata!B$1:K$2632,10,FALSE)</f>
        <v>12435</v>
      </c>
      <c r="N225" s="1" t="s">
        <v>679</v>
      </c>
      <c r="O225">
        <v>110</v>
      </c>
      <c r="P225">
        <v>115</v>
      </c>
    </row>
    <row r="226" spans="1:16" x14ac:dyDescent="0.25">
      <c r="A226" t="s">
        <v>4354</v>
      </c>
      <c r="B226" t="s">
        <v>104</v>
      </c>
      <c r="C226" t="s">
        <v>47</v>
      </c>
      <c r="D226" t="s">
        <v>8151</v>
      </c>
      <c r="E226" t="str">
        <f>VLOOKUP(TRIM(SUBSTITUTE(D226,CHAR(160),CHAR(32))),Metadata!B$1:C$2632,2,FALSE)</f>
        <v>Sévigné, Marie de Rabutin-Chantal, marquise de, 1626-1696.</v>
      </c>
      <c r="F226" t="str">
        <f>VLOOKUP(TRIM(SUBSTITUTE(D226,CHAR(160),CHAR(32))),Metadata!B$1:D$2632,3,FALSE)</f>
        <v>Correspondance T. 2, 1675-1680</v>
      </c>
      <c r="G226">
        <f>VLOOKUP(TRIM(SUBSTITUTE(D226,CHAR(160),CHAR(32))),Metadata!B$1:E$2632,4,FALSE)</f>
        <v>1680</v>
      </c>
      <c r="H226" t="s">
        <v>445</v>
      </c>
      <c r="J226" t="str">
        <f>VLOOKUP(TRIM(SUBSTITUTE(D226,CHAR(160),CHAR(32))),Metadata!B$1:H$2632,7,FALSE)</f>
        <v>correspondance</v>
      </c>
      <c r="L226" t="str">
        <f>VLOOKUP(TRIM(SUBSTITUTE(D226,CHAR(160),CHAR(32))),Metadata!B$1:J$2632,9,FALSE)</f>
        <v>prose</v>
      </c>
      <c r="M226">
        <f>VLOOKUP(TRIM(SUBSTITUTE(D226,CHAR(160),CHAR(32))),Metadata!B$1:K$2632,10,FALSE)</f>
        <v>404376</v>
      </c>
      <c r="N226" s="1" t="s">
        <v>680</v>
      </c>
      <c r="O226">
        <v>170</v>
      </c>
      <c r="P226">
        <v>174</v>
      </c>
    </row>
    <row r="227" spans="1:16" x14ac:dyDescent="0.25">
      <c r="A227" t="s">
        <v>4354</v>
      </c>
      <c r="B227" t="s">
        <v>104</v>
      </c>
      <c r="C227" t="s">
        <v>47</v>
      </c>
      <c r="D227" t="s">
        <v>8118</v>
      </c>
      <c r="E227" t="str">
        <f>VLOOKUP(TRIM(SUBSTITUTE(D227,CHAR(160),CHAR(32))),Metadata!B$1:C$2632,2,FALSE)</f>
        <v>Patin, Guy, 1601-1672.</v>
      </c>
      <c r="F227" t="str">
        <f>VLOOKUP(TRIM(SUBSTITUTE(D227,CHAR(160),CHAR(32))),Metadata!B$1:D$2632,3,FALSE)</f>
        <v>Lettres de Gui Patin, 1630-1672, collationnée sur les manuscrits autographes, publiée avec l'addition des lettres inédites, la restauration des textes retranchés ou altérés, et des notes biographiques, bibliographiques et historiques.</v>
      </c>
      <c r="G227">
        <f>VLOOKUP(TRIM(SUBSTITUTE(D227,CHAR(160),CHAR(32))),Metadata!B$1:E$2632,4,FALSE)</f>
        <v>1649</v>
      </c>
      <c r="H227" t="s">
        <v>445</v>
      </c>
      <c r="J227" t="str">
        <f>VLOOKUP(TRIM(SUBSTITUTE(D227,CHAR(160),CHAR(32))),Metadata!B$1:H$2632,7,FALSE)</f>
        <v>correspondance</v>
      </c>
      <c r="L227" t="str">
        <f>VLOOKUP(TRIM(SUBSTITUTE(D227,CHAR(160),CHAR(32))),Metadata!B$1:J$2632,9,FALSE)</f>
        <v>prose</v>
      </c>
      <c r="M227">
        <f>VLOOKUP(TRIM(SUBSTITUTE(D227,CHAR(160),CHAR(32))),Metadata!B$1:K$2632,10,FALSE)</f>
        <v>129334</v>
      </c>
      <c r="N227" s="1" t="s">
        <v>681</v>
      </c>
      <c r="O227">
        <v>74</v>
      </c>
      <c r="P227">
        <v>78</v>
      </c>
    </row>
    <row r="228" spans="1:16" x14ac:dyDescent="0.25">
      <c r="A228" t="s">
        <v>4354</v>
      </c>
      <c r="B228" t="s">
        <v>104</v>
      </c>
      <c r="C228" t="s">
        <v>47</v>
      </c>
      <c r="D228" t="s">
        <v>7994</v>
      </c>
      <c r="E228" t="str">
        <f>VLOOKUP(TRIM(SUBSTITUTE(D228,CHAR(160),CHAR(32))),Metadata!B$1:C$2632,2,FALSE)</f>
        <v>Boisguilbert, P. Le Pesant de (Pierre Le Pesant), 1646-1714.</v>
      </c>
      <c r="F228" t="str">
        <f>VLOOKUP(TRIM(SUBSTITUTE(D228,CHAR(160),CHAR(32))),Metadata!B$1:D$2632,3,FALSE)</f>
        <v>Le détail de la France, sous le regne present</v>
      </c>
      <c r="G228">
        <f>VLOOKUP(TRIM(SUBSTITUTE(D228,CHAR(160),CHAR(32))),Metadata!B$1:E$2632,4,FALSE)</f>
        <v>1695</v>
      </c>
      <c r="H228" t="s">
        <v>445</v>
      </c>
      <c r="J228" t="str">
        <f>VLOOKUP(TRIM(SUBSTITUTE(D228,CHAR(160),CHAR(32))),Metadata!B$1:H$2632,7,FALSE)</f>
        <v>traite ou essai</v>
      </c>
      <c r="L228" t="str">
        <f>VLOOKUP(TRIM(SUBSTITUTE(D228,CHAR(160),CHAR(32))),Metadata!B$1:J$2632,9,FALSE)</f>
        <v>prose</v>
      </c>
      <c r="M228">
        <f>VLOOKUP(TRIM(SUBSTITUTE(D228,CHAR(160),CHAR(32))),Metadata!B$1:K$2632,10,FALSE)</f>
        <v>114653</v>
      </c>
      <c r="N228" s="1" t="s">
        <v>682</v>
      </c>
      <c r="O228">
        <v>38</v>
      </c>
      <c r="P228">
        <v>46</v>
      </c>
    </row>
    <row r="229" spans="1:16" x14ac:dyDescent="0.25">
      <c r="A229" t="s">
        <v>4354</v>
      </c>
      <c r="B229" t="s">
        <v>104</v>
      </c>
      <c r="C229" t="s">
        <v>47</v>
      </c>
      <c r="D229" t="s">
        <v>8351</v>
      </c>
      <c r="E229" t="str">
        <f>VLOOKUP(TRIM(SUBSTITUTE(D229,CHAR(160),CHAR(32))),Metadata!B$1:C$2632,2,FALSE)</f>
        <v>Prévost, abbé, 1697-1763.</v>
      </c>
      <c r="F229" t="str">
        <f>VLOOKUP(TRIM(SUBSTITUTE(D229,CHAR(160),CHAR(32))),Metadata!B$1:D$2632,3,FALSE)</f>
        <v>Le monde moral, ou, Mémoires pour servir: à l'histoire du coeur humain</v>
      </c>
      <c r="G229">
        <f>VLOOKUP(TRIM(SUBSTITUTE(D229,CHAR(160),CHAR(32))),Metadata!B$1:E$2632,4,FALSE)</f>
        <v>1760</v>
      </c>
      <c r="H229" t="s">
        <v>448</v>
      </c>
      <c r="J229" t="str">
        <f>VLOOKUP(TRIM(SUBSTITUTE(D229,CHAR(160),CHAR(32))),Metadata!B$1:H$2632,7,FALSE)</f>
        <v>roman</v>
      </c>
      <c r="L229" t="str">
        <f>VLOOKUP(TRIM(SUBSTITUTE(D229,CHAR(160),CHAR(32))),Metadata!B$1:J$2632,9,FALSE)</f>
        <v>prose</v>
      </c>
      <c r="M229">
        <f>VLOOKUP(TRIM(SUBSTITUTE(D229,CHAR(160),CHAR(32))),Metadata!B$1:K$2632,10,FALSE)</f>
        <v>148539</v>
      </c>
      <c r="N229" s="1" t="s">
        <v>683</v>
      </c>
      <c r="O229">
        <v>11</v>
      </c>
      <c r="P229">
        <v>15</v>
      </c>
    </row>
    <row r="230" spans="1:16" x14ac:dyDescent="0.25">
      <c r="A230" t="s">
        <v>4354</v>
      </c>
      <c r="B230" t="s">
        <v>104</v>
      </c>
      <c r="C230" t="s">
        <v>47</v>
      </c>
      <c r="D230" t="s">
        <v>8307</v>
      </c>
      <c r="E230" t="str">
        <f>VLOOKUP(TRIM(SUBSTITUTE(D230,CHAR(160),CHAR(32))),Metadata!B$1:C$2632,2,FALSE)</f>
        <v>Linguet, Simon Nicolas Henri, 1736-1794.</v>
      </c>
      <c r="F230" t="str">
        <f>VLOOKUP(TRIM(SUBSTITUTE(D230,CHAR(160),CHAR(32))),Metadata!B$1:D$2632,3,FALSE)</f>
        <v>Histoire impartiale des Jésuites: depuis leur établissement jusqu'à leur preimiere expulsion</v>
      </c>
      <c r="G230">
        <f>VLOOKUP(TRIM(SUBSTITUTE(D230,CHAR(160),CHAR(32))),Metadata!B$1:E$2632,4,FALSE)</f>
        <v>1768</v>
      </c>
      <c r="H230" t="s">
        <v>448</v>
      </c>
      <c r="J230" t="str">
        <f>VLOOKUP(TRIM(SUBSTITUTE(D230,CHAR(160),CHAR(32))),Metadata!B$1:H$2632,7,FALSE)</f>
        <v>traite ou essai</v>
      </c>
      <c r="L230" t="str">
        <f>VLOOKUP(TRIM(SUBSTITUTE(D230,CHAR(160),CHAR(32))),Metadata!B$1:J$2632,9,FALSE)</f>
        <v>prose</v>
      </c>
      <c r="M230">
        <f>VLOOKUP(TRIM(SUBSTITUTE(D230,CHAR(160),CHAR(32))),Metadata!B$1:K$2632,10,FALSE)</f>
        <v>119167</v>
      </c>
      <c r="N230" s="1" t="s">
        <v>684</v>
      </c>
      <c r="O230">
        <v>109</v>
      </c>
      <c r="P230">
        <v>113</v>
      </c>
    </row>
    <row r="231" spans="1:16" x14ac:dyDescent="0.25">
      <c r="A231" t="s">
        <v>4354</v>
      </c>
      <c r="B231" t="s">
        <v>104</v>
      </c>
      <c r="C231" t="s">
        <v>47</v>
      </c>
      <c r="D231" t="s">
        <v>8381</v>
      </c>
      <c r="E231" t="str">
        <f>VLOOKUP(TRIM(SUBSTITUTE(D231,CHAR(160),CHAR(32))),Metadata!B$1:C$2632,2,FALSE)</f>
        <v>Rousseau, Jean-Jacques, 1712-1778.</v>
      </c>
      <c r="F231" t="str">
        <f>VLOOKUP(TRIM(SUBSTITUTE(D231,CHAR(160),CHAR(32))),Metadata!B$1:D$2632,3,FALSE)</f>
        <v>La nouvelle Héloïse</v>
      </c>
      <c r="G231">
        <f>VLOOKUP(TRIM(SUBSTITUTE(D231,CHAR(160),CHAR(32))),Metadata!B$1:E$2632,4,FALSE)</f>
        <v>1761</v>
      </c>
      <c r="H231" t="s">
        <v>448</v>
      </c>
      <c r="J231" t="str">
        <f>VLOOKUP(TRIM(SUBSTITUTE(D231,CHAR(160),CHAR(32))),Metadata!B$1:H$2632,7,FALSE)</f>
        <v>roman</v>
      </c>
      <c r="L231" t="str">
        <f>VLOOKUP(TRIM(SUBSTITUTE(D231,CHAR(160),CHAR(32))),Metadata!B$1:J$2632,9,FALSE)</f>
        <v>prose</v>
      </c>
      <c r="M231">
        <f>VLOOKUP(TRIM(SUBSTITUTE(D231,CHAR(160),CHAR(32))),Metadata!B$1:K$2632,10,FALSE)</f>
        <v>299094</v>
      </c>
      <c r="N231" s="1" t="s">
        <v>685</v>
      </c>
      <c r="O231">
        <v>88</v>
      </c>
      <c r="P231">
        <v>92</v>
      </c>
    </row>
    <row r="232" spans="1:16" x14ac:dyDescent="0.25">
      <c r="A232" t="s">
        <v>4354</v>
      </c>
      <c r="B232" t="s">
        <v>104</v>
      </c>
      <c r="C232" t="s">
        <v>47</v>
      </c>
      <c r="D232" t="s">
        <v>8339</v>
      </c>
      <c r="E232" t="str">
        <f>VLOOKUP(TRIM(SUBSTITUTE(D232,CHAR(160),CHAR(32))),Metadata!B$1:C$2632,2,FALSE)</f>
        <v>Mirabeau, Victor de Riquetti, marquis de, 1715-1789.</v>
      </c>
      <c r="F232" t="str">
        <f>VLOOKUP(TRIM(SUBSTITUTE(D232,CHAR(160),CHAR(32))),Metadata!B$1:D$2632,3,FALSE)</f>
        <v>L'ami des hommes, ou, Traité de la population</v>
      </c>
      <c r="G232">
        <f>VLOOKUP(TRIM(SUBSTITUTE(D232,CHAR(160),CHAR(32))),Metadata!B$1:E$2632,4,FALSE)</f>
        <v>1755</v>
      </c>
      <c r="H232" t="s">
        <v>448</v>
      </c>
      <c r="J232" t="str">
        <f>VLOOKUP(TRIM(SUBSTITUTE(D232,CHAR(160),CHAR(32))),Metadata!B$1:H$2632,7,FALSE)</f>
        <v>traite ou essai</v>
      </c>
      <c r="L232" t="str">
        <f>VLOOKUP(TRIM(SUBSTITUTE(D232,CHAR(160),CHAR(32))),Metadata!B$1:J$2632,9,FALSE)</f>
        <v>prose</v>
      </c>
      <c r="M232">
        <f>VLOOKUP(TRIM(SUBSTITUTE(D232,CHAR(160),CHAR(32))),Metadata!B$1:K$2632,10,FALSE)</f>
        <v>239430</v>
      </c>
      <c r="N232" s="1" t="s">
        <v>686</v>
      </c>
      <c r="O232">
        <v>99</v>
      </c>
      <c r="P232">
        <v>109</v>
      </c>
    </row>
    <row r="233" spans="1:16" x14ac:dyDescent="0.25">
      <c r="A233" t="s">
        <v>4354</v>
      </c>
      <c r="B233" t="s">
        <v>104</v>
      </c>
      <c r="C233" t="s">
        <v>47</v>
      </c>
      <c r="D233" t="s">
        <v>8333</v>
      </c>
      <c r="E233" t="str">
        <f>VLOOKUP(TRIM(SUBSTITUTE(D233,CHAR(160),CHAR(32))),Metadata!B$1:C$2632,2,FALSE)</f>
        <v>Mercier, Louis-Sébastien, 1740-1814.</v>
      </c>
      <c r="F233" t="str">
        <f>VLOOKUP(TRIM(SUBSTITUTE(D233,CHAR(160),CHAR(32))),Metadata!B$1:D$2632,3,FALSE)</f>
        <v>Tableau de Paris t. 1</v>
      </c>
      <c r="G233">
        <f>VLOOKUP(TRIM(SUBSTITUTE(D233,CHAR(160),CHAR(32))),Metadata!B$1:E$2632,4,FALSE)</f>
        <v>1782</v>
      </c>
      <c r="H233" t="s">
        <v>448</v>
      </c>
      <c r="J233" t="str">
        <f>VLOOKUP(TRIM(SUBSTITUTE(D233,CHAR(160),CHAR(32))),Metadata!B$1:H$2632,7,FALSE)</f>
        <v>melanges litteraires</v>
      </c>
      <c r="L233" t="str">
        <f>VLOOKUP(TRIM(SUBSTITUTE(D233,CHAR(160),CHAR(32))),Metadata!B$1:J$2632,9,FALSE)</f>
        <v>prose</v>
      </c>
      <c r="M233">
        <f>VLOOKUP(TRIM(SUBSTITUTE(D233,CHAR(160),CHAR(32))),Metadata!B$1:K$2632,10,FALSE)</f>
        <v>212948</v>
      </c>
      <c r="N233" s="1" t="s">
        <v>687</v>
      </c>
      <c r="O233">
        <v>88</v>
      </c>
      <c r="P233">
        <v>94</v>
      </c>
    </row>
    <row r="234" spans="1:16" x14ac:dyDescent="0.25">
      <c r="A234" t="s">
        <v>4354</v>
      </c>
      <c r="B234" t="s">
        <v>104</v>
      </c>
      <c r="C234" t="s">
        <v>47</v>
      </c>
      <c r="D234" t="s">
        <v>8303</v>
      </c>
      <c r="E234" t="str">
        <f>VLOOKUP(TRIM(SUBSTITUTE(D234,CHAR(160),CHAR(32))),Metadata!B$1:C$2632,2,FALSE)</f>
        <v>Le Sage, Alain René, 1668-1747.</v>
      </c>
      <c r="F234" t="str">
        <f>VLOOKUP(TRIM(SUBSTITUTE(D234,CHAR(160),CHAR(32))),Metadata!B$1:D$2632,3,FALSE)</f>
        <v>Les aventures du Chevalier de Beauchesne</v>
      </c>
      <c r="G234">
        <f>VLOOKUP(TRIM(SUBSTITUTE(D234,CHAR(160),CHAR(32))),Metadata!B$1:E$2632,4,FALSE)</f>
        <v>1732</v>
      </c>
      <c r="H234" t="s">
        <v>448</v>
      </c>
      <c r="J234" t="str">
        <f>VLOOKUP(TRIM(SUBSTITUTE(D234,CHAR(160),CHAR(32))),Metadata!B$1:H$2632,7,FALSE)</f>
        <v>roman</v>
      </c>
      <c r="L234" t="str">
        <f>VLOOKUP(TRIM(SUBSTITUTE(D234,CHAR(160),CHAR(32))),Metadata!B$1:J$2632,9,FALSE)</f>
        <v>prose</v>
      </c>
      <c r="M234">
        <f>VLOOKUP(TRIM(SUBSTITUTE(D234,CHAR(160),CHAR(32))),Metadata!B$1:K$2632,10,FALSE)</f>
        <v>109680</v>
      </c>
      <c r="N234" s="1" t="s">
        <v>688</v>
      </c>
      <c r="O234">
        <v>149</v>
      </c>
      <c r="P234">
        <v>153</v>
      </c>
    </row>
    <row r="235" spans="1:16" x14ac:dyDescent="0.25">
      <c r="A235" t="s">
        <v>4354</v>
      </c>
      <c r="B235" t="s">
        <v>104</v>
      </c>
      <c r="C235" t="s">
        <v>47</v>
      </c>
      <c r="D235" t="s">
        <v>8200</v>
      </c>
      <c r="E235" t="str">
        <f>VLOOKUP(TRIM(SUBSTITUTE(D235,CHAR(160),CHAR(32))),Metadata!B$1:C$2632,2,FALSE)</f>
        <v>Challes, Robert, 1659-ca. 1720.</v>
      </c>
      <c r="F235" t="str">
        <f>VLOOKUP(TRIM(SUBSTITUTE(D235,CHAR(160),CHAR(32))),Metadata!B$1:D$2632,3,FALSE)</f>
        <v>Les illustres françoises</v>
      </c>
      <c r="G235">
        <f>VLOOKUP(TRIM(SUBSTITUTE(D235,CHAR(160),CHAR(32))),Metadata!B$1:E$2632,4,FALSE)</f>
        <v>1713</v>
      </c>
      <c r="H235" t="s">
        <v>448</v>
      </c>
      <c r="J235" t="str">
        <f>VLOOKUP(TRIM(SUBSTITUTE(D235,CHAR(160),CHAR(32))),Metadata!B$1:H$2632,7,FALSE)</f>
        <v>roman</v>
      </c>
      <c r="L235" t="str">
        <f>VLOOKUP(TRIM(SUBSTITUTE(D235,CHAR(160),CHAR(32))),Metadata!B$1:J$2632,9,FALSE)</f>
        <v>prose</v>
      </c>
      <c r="M235">
        <f>VLOOKUP(TRIM(SUBSTITUTE(D235,CHAR(160),CHAR(32))),Metadata!B$1:K$2632,10,FALSE)</f>
        <v>221100</v>
      </c>
      <c r="N235" s="1" t="s">
        <v>689</v>
      </c>
      <c r="O235">
        <v>115</v>
      </c>
      <c r="P235">
        <v>119</v>
      </c>
    </row>
    <row r="236" spans="1:16" x14ac:dyDescent="0.25">
      <c r="A236" t="s">
        <v>4354</v>
      </c>
      <c r="B236" t="s">
        <v>104</v>
      </c>
      <c r="C236" t="s">
        <v>47</v>
      </c>
      <c r="D236" t="s">
        <v>8377</v>
      </c>
      <c r="E236" t="str">
        <f>VLOOKUP(TRIM(SUBSTITUTE(D236,CHAR(160),CHAR(32))),Metadata!B$1:C$2632,2,FALSE)</f>
        <v>Rousseau, Jean-Jacques, 1712-1778.</v>
      </c>
      <c r="F236" t="str">
        <f>VLOOKUP(TRIM(SUBSTITUTE(D236,CHAR(160),CHAR(32))),Metadata!B$1:D$2632,3,FALSE)</f>
        <v>Considérations sur le gouvernement de Pologne</v>
      </c>
      <c r="G236">
        <f>VLOOKUP(TRIM(SUBSTITUTE(D236,CHAR(160),CHAR(32))),Metadata!B$1:E$2632,4,FALSE)</f>
        <v>1771</v>
      </c>
      <c r="H236" t="s">
        <v>448</v>
      </c>
      <c r="J236" t="str">
        <f>VLOOKUP(TRIM(SUBSTITUTE(D236,CHAR(160),CHAR(32))),Metadata!B$1:H$2632,7,FALSE)</f>
        <v>traite ou essai</v>
      </c>
      <c r="L236" t="str">
        <f>VLOOKUP(TRIM(SUBSTITUTE(D236,CHAR(160),CHAR(32))),Metadata!B$1:J$2632,9,FALSE)</f>
        <v>prose</v>
      </c>
      <c r="M236">
        <f>VLOOKUP(TRIM(SUBSTITUTE(D236,CHAR(160),CHAR(32))),Metadata!B$1:K$2632,10,FALSE)</f>
        <v>36093</v>
      </c>
      <c r="N236" s="1" t="s">
        <v>690</v>
      </c>
      <c r="O236">
        <v>13</v>
      </c>
      <c r="P236">
        <v>19</v>
      </c>
    </row>
    <row r="237" spans="1:16" x14ac:dyDescent="0.25">
      <c r="A237" t="s">
        <v>4354</v>
      </c>
      <c r="B237" t="s">
        <v>104</v>
      </c>
      <c r="C237" t="s">
        <v>47</v>
      </c>
      <c r="D237" t="s">
        <v>8245</v>
      </c>
      <c r="E237" t="str">
        <f>VLOOKUP(TRIM(SUBSTITUTE(D237,CHAR(160),CHAR(32))),Metadata!B$1:C$2632,2,FALSE)</f>
        <v>Du Halde, J.-B. (Jean-Baptiste), 1674-1743.</v>
      </c>
      <c r="F237" t="str">
        <f>VLOOKUP(TRIM(SUBSTITUTE(D237,CHAR(160),CHAR(32))),Metadata!B$1:D$2632,3,FALSE)</f>
        <v>Description géographique, historique, chronologique, politique, et physique de l'empire de la Chine et de la Tartarie chinoise: enrichie des cartes générales et particulières de ces pays, de la carte générale des cartes particulières du Thibet, de la Corée: ornée d'un grand nombre de figures et de vignettes gravées en taille-douce</v>
      </c>
      <c r="G237">
        <f>VLOOKUP(TRIM(SUBSTITUTE(D237,CHAR(160),CHAR(32))),Metadata!B$1:E$2632,4,FALSE)</f>
        <v>1735</v>
      </c>
      <c r="H237" t="s">
        <v>448</v>
      </c>
      <c r="J237" t="str">
        <f>VLOOKUP(TRIM(SUBSTITUTE(D237,CHAR(160),CHAR(32))),Metadata!B$1:H$2632,7,FALSE)</f>
        <v>recit de voyage</v>
      </c>
      <c r="L237" t="str">
        <f>VLOOKUP(TRIM(SUBSTITUTE(D237,CHAR(160),CHAR(32))),Metadata!B$1:J$2632,9,FALSE)</f>
        <v>prose</v>
      </c>
      <c r="M237">
        <f>VLOOKUP(TRIM(SUBSTITUTE(D237,CHAR(160),CHAR(32))),Metadata!B$1:K$2632,10,FALSE)</f>
        <v>152712</v>
      </c>
      <c r="N237" s="1" t="s">
        <v>691</v>
      </c>
      <c r="O237">
        <v>124</v>
      </c>
      <c r="P237">
        <v>130</v>
      </c>
    </row>
    <row r="238" spans="1:16" x14ac:dyDescent="0.25">
      <c r="A238" t="s">
        <v>4354</v>
      </c>
      <c r="B238" t="s">
        <v>104</v>
      </c>
      <c r="C238" t="s">
        <v>47</v>
      </c>
      <c r="D238" t="s">
        <v>8351</v>
      </c>
      <c r="E238" t="str">
        <f>VLOOKUP(TRIM(SUBSTITUTE(D238,CHAR(160),CHAR(32))),Metadata!B$1:C$2632,2,FALSE)</f>
        <v>Prévost, abbé, 1697-1763.</v>
      </c>
      <c r="F238" t="str">
        <f>VLOOKUP(TRIM(SUBSTITUTE(D238,CHAR(160),CHAR(32))),Metadata!B$1:D$2632,3,FALSE)</f>
        <v>Le monde moral, ou, Mémoires pour servir: à l'histoire du coeur humain</v>
      </c>
      <c r="G238">
        <f>VLOOKUP(TRIM(SUBSTITUTE(D238,CHAR(160),CHAR(32))),Metadata!B$1:E$2632,4,FALSE)</f>
        <v>1760</v>
      </c>
      <c r="H238" t="s">
        <v>448</v>
      </c>
      <c r="J238" t="str">
        <f>VLOOKUP(TRIM(SUBSTITUTE(D238,CHAR(160),CHAR(32))),Metadata!B$1:H$2632,7,FALSE)</f>
        <v>roman</v>
      </c>
      <c r="L238" t="str">
        <f>VLOOKUP(TRIM(SUBSTITUTE(D238,CHAR(160),CHAR(32))),Metadata!B$1:J$2632,9,FALSE)</f>
        <v>prose</v>
      </c>
      <c r="M238">
        <f>VLOOKUP(TRIM(SUBSTITUTE(D238,CHAR(160),CHAR(32))),Metadata!B$1:K$2632,10,FALSE)</f>
        <v>148539</v>
      </c>
      <c r="N238" s="1" t="s">
        <v>692</v>
      </c>
      <c r="O238">
        <v>43</v>
      </c>
      <c r="P238">
        <v>51</v>
      </c>
    </row>
    <row r="239" spans="1:16" x14ac:dyDescent="0.25">
      <c r="A239" t="s">
        <v>4354</v>
      </c>
      <c r="B239" t="s">
        <v>104</v>
      </c>
      <c r="C239" t="s">
        <v>47</v>
      </c>
      <c r="D239" t="s">
        <v>8373</v>
      </c>
      <c r="E239" t="str">
        <f>VLOOKUP(TRIM(SUBSTITUTE(D239,CHAR(160),CHAR(32))),Metadata!B$1:C$2632,2,FALSE)</f>
        <v>Rivarol, Antoine, 1753-1801.</v>
      </c>
      <c r="F239" t="str">
        <f>VLOOKUP(TRIM(SUBSTITUTE(D239,CHAR(160),CHAR(32))),Metadata!B$1:D$2632,3,FALSE)</f>
        <v>Le petit almanach de nos grands hommes pour l'année 1788: suivi d'un grand nombre de pièces inédites</v>
      </c>
      <c r="G239">
        <f>VLOOKUP(TRIM(SUBSTITUTE(D239,CHAR(160),CHAR(32))),Metadata!B$1:E$2632,4,FALSE)</f>
        <v>1788</v>
      </c>
      <c r="H239" t="s">
        <v>448</v>
      </c>
      <c r="J239" t="str">
        <f>VLOOKUP(TRIM(SUBSTITUTE(D239,CHAR(160),CHAR(32))),Metadata!B$1:H$2632,7,FALSE)</f>
        <v>melanges litteraires</v>
      </c>
      <c r="L239" t="str">
        <f>VLOOKUP(TRIM(SUBSTITUTE(D239,CHAR(160),CHAR(32))),Metadata!B$1:J$2632,9,FALSE)</f>
        <v>prose</v>
      </c>
      <c r="M239">
        <f>VLOOKUP(TRIM(SUBSTITUTE(D239,CHAR(160),CHAR(32))),Metadata!B$1:K$2632,10,FALSE)</f>
        <v>34520</v>
      </c>
      <c r="N239" s="1" t="s">
        <v>693</v>
      </c>
      <c r="O239">
        <v>58</v>
      </c>
      <c r="P239">
        <v>62</v>
      </c>
    </row>
    <row r="240" spans="1:16" x14ac:dyDescent="0.25">
      <c r="A240" t="s">
        <v>4354</v>
      </c>
      <c r="B240" t="s">
        <v>104</v>
      </c>
      <c r="C240" t="s">
        <v>47</v>
      </c>
      <c r="D240" t="s">
        <v>8267</v>
      </c>
      <c r="E240" t="str">
        <f>VLOOKUP(TRIM(SUBSTITUTE(D240,CHAR(160),CHAR(32))),Metadata!B$1:C$2632,2,FALSE)</f>
        <v>Genlis, Stéphanie Félicité, comtesse de, 1746-1830.</v>
      </c>
      <c r="F240" t="str">
        <f>VLOOKUP(TRIM(SUBSTITUTE(D240,CHAR(160),CHAR(32))),Metadata!B$1:D$2632,3,FALSE)</f>
        <v>Adèle et Théodore, ou, Lettres sur l'éducation</v>
      </c>
      <c r="G240">
        <f>VLOOKUP(TRIM(SUBSTITUTE(D240,CHAR(160),CHAR(32))),Metadata!B$1:E$2632,4,FALSE)</f>
        <v>1782</v>
      </c>
      <c r="H240" t="s">
        <v>448</v>
      </c>
      <c r="J240" t="str">
        <f>VLOOKUP(TRIM(SUBSTITUTE(D240,CHAR(160),CHAR(32))),Metadata!B$1:H$2632,7,FALSE)</f>
        <v>roman</v>
      </c>
      <c r="L240" t="str">
        <f>VLOOKUP(TRIM(SUBSTITUTE(D240,CHAR(160),CHAR(32))),Metadata!B$1:J$2632,9,FALSE)</f>
        <v>prose</v>
      </c>
      <c r="M240">
        <f>VLOOKUP(TRIM(SUBSTITUTE(D240,CHAR(160),CHAR(32))),Metadata!B$1:K$2632,10,FALSE)</f>
        <v>264516</v>
      </c>
      <c r="N240" s="1" t="s">
        <v>694</v>
      </c>
      <c r="O240">
        <v>223</v>
      </c>
      <c r="P240">
        <v>227</v>
      </c>
    </row>
    <row r="241" spans="1:16" x14ac:dyDescent="0.25">
      <c r="A241" t="s">
        <v>4354</v>
      </c>
      <c r="B241" t="s">
        <v>104</v>
      </c>
      <c r="C241" t="s">
        <v>47</v>
      </c>
      <c r="D241" t="s">
        <v>8200</v>
      </c>
      <c r="E241" t="str">
        <f>VLOOKUP(TRIM(SUBSTITUTE(D241,CHAR(160),CHAR(32))),Metadata!B$1:C$2632,2,FALSE)</f>
        <v>Challes, Robert, 1659-ca. 1720.</v>
      </c>
      <c r="F241" t="str">
        <f>VLOOKUP(TRIM(SUBSTITUTE(D241,CHAR(160),CHAR(32))),Metadata!B$1:D$2632,3,FALSE)</f>
        <v>Les illustres françoises</v>
      </c>
      <c r="G241">
        <f>VLOOKUP(TRIM(SUBSTITUTE(D241,CHAR(160),CHAR(32))),Metadata!B$1:E$2632,4,FALSE)</f>
        <v>1713</v>
      </c>
      <c r="H241" t="s">
        <v>448</v>
      </c>
      <c r="J241" t="str">
        <f>VLOOKUP(TRIM(SUBSTITUTE(D241,CHAR(160),CHAR(32))),Metadata!B$1:H$2632,7,FALSE)</f>
        <v>roman</v>
      </c>
      <c r="L241" t="str">
        <f>VLOOKUP(TRIM(SUBSTITUTE(D241,CHAR(160),CHAR(32))),Metadata!B$1:J$2632,9,FALSE)</f>
        <v>prose</v>
      </c>
      <c r="M241">
        <f>VLOOKUP(TRIM(SUBSTITUTE(D241,CHAR(160),CHAR(32))),Metadata!B$1:K$2632,10,FALSE)</f>
        <v>221100</v>
      </c>
      <c r="N241" s="1" t="s">
        <v>695</v>
      </c>
      <c r="O241">
        <v>97</v>
      </c>
      <c r="P241">
        <v>101</v>
      </c>
    </row>
    <row r="242" spans="1:16" x14ac:dyDescent="0.25">
      <c r="A242" t="s">
        <v>4354</v>
      </c>
      <c r="B242" t="s">
        <v>104</v>
      </c>
      <c r="C242" t="s">
        <v>47</v>
      </c>
      <c r="D242" t="s">
        <v>8201</v>
      </c>
      <c r="E242" t="str">
        <f>VLOOKUP(TRIM(SUBSTITUTE(D242,CHAR(160),CHAR(32))),Metadata!B$1:C$2632,2,FALSE)</f>
        <v>Chamfort, Sébastien-Roch-Nicolas, 1741-1794.</v>
      </c>
      <c r="F242" t="str">
        <f>VLOOKUP(TRIM(SUBSTITUTE(D242,CHAR(160),CHAR(32))),Metadata!B$1:D$2632,3,FALSE)</f>
        <v>Caractères et anecdotes</v>
      </c>
      <c r="G242">
        <f>VLOOKUP(TRIM(SUBSTITUTE(D242,CHAR(160),CHAR(32))),Metadata!B$1:E$2632,4,FALSE)</f>
        <v>1794</v>
      </c>
      <c r="H242" t="s">
        <v>448</v>
      </c>
      <c r="J242" t="str">
        <f>VLOOKUP(TRIM(SUBSTITUTE(D242,CHAR(160),CHAR(32))),Metadata!B$1:H$2632,7,FALSE)</f>
        <v>melanges litteraires</v>
      </c>
      <c r="L242" t="str">
        <f>VLOOKUP(TRIM(SUBSTITUTE(D242,CHAR(160),CHAR(32))),Metadata!B$1:J$2632,9,FALSE)</f>
        <v>prose</v>
      </c>
      <c r="M242">
        <f>VLOOKUP(TRIM(SUBSTITUTE(D242,CHAR(160),CHAR(32))),Metadata!B$1:K$2632,10,FALSE)</f>
        <v>39078</v>
      </c>
      <c r="N242" s="1" t="s">
        <v>696</v>
      </c>
      <c r="O242">
        <v>146</v>
      </c>
      <c r="P242">
        <v>154</v>
      </c>
    </row>
    <row r="243" spans="1:16" x14ac:dyDescent="0.25">
      <c r="A243" t="s">
        <v>4354</v>
      </c>
      <c r="B243" t="s">
        <v>104</v>
      </c>
      <c r="C243" t="s">
        <v>47</v>
      </c>
      <c r="D243" t="s">
        <v>8245</v>
      </c>
      <c r="E243" t="str">
        <f>VLOOKUP(TRIM(SUBSTITUTE(D243,CHAR(160),CHAR(32))),Metadata!B$1:C$2632,2,FALSE)</f>
        <v>Du Halde, J.-B. (Jean-Baptiste), 1674-1743.</v>
      </c>
      <c r="F243" t="str">
        <f>VLOOKUP(TRIM(SUBSTITUTE(D243,CHAR(160),CHAR(32))),Metadata!B$1:D$2632,3,FALSE)</f>
        <v>Description géographique, historique, chronologique, politique, et physique de l'empire de la Chine et de la Tartarie chinoise: enrichie des cartes générales et particulières de ces pays, de la carte générale des cartes particulières du Thibet, de la Corée: ornée d'un grand nombre de figures et de vignettes gravées en taille-douce</v>
      </c>
      <c r="G243">
        <f>VLOOKUP(TRIM(SUBSTITUTE(D243,CHAR(160),CHAR(32))),Metadata!B$1:E$2632,4,FALSE)</f>
        <v>1735</v>
      </c>
      <c r="H243" t="s">
        <v>448</v>
      </c>
      <c r="J243" t="str">
        <f>VLOOKUP(TRIM(SUBSTITUTE(D243,CHAR(160),CHAR(32))),Metadata!B$1:H$2632,7,FALSE)</f>
        <v>recit de voyage</v>
      </c>
      <c r="L243" t="str">
        <f>VLOOKUP(TRIM(SUBSTITUTE(D243,CHAR(160),CHAR(32))),Metadata!B$1:J$2632,9,FALSE)</f>
        <v>prose</v>
      </c>
      <c r="M243">
        <f>VLOOKUP(TRIM(SUBSTITUTE(D243,CHAR(160),CHAR(32))),Metadata!B$1:K$2632,10,FALSE)</f>
        <v>152712</v>
      </c>
      <c r="N243" s="1" t="s">
        <v>697</v>
      </c>
      <c r="O243">
        <v>37</v>
      </c>
      <c r="P243">
        <v>41</v>
      </c>
    </row>
    <row r="244" spans="1:16" x14ac:dyDescent="0.25">
      <c r="A244" t="s">
        <v>4354</v>
      </c>
      <c r="B244" t="s">
        <v>104</v>
      </c>
      <c r="C244" t="s">
        <v>47</v>
      </c>
      <c r="D244" t="s">
        <v>8690</v>
      </c>
      <c r="E244" t="str">
        <f>VLOOKUP(TRIM(SUBSTITUTE(D244,CHAR(160),CHAR(32))),Metadata!B$1:C$2632,2,FALSE)</f>
        <v>Tristan, Flora, 1803-1844.</v>
      </c>
      <c r="F244" t="str">
        <f>VLOOKUP(TRIM(SUBSTITUTE(D244,CHAR(160),CHAR(32))),Metadata!B$1:D$2632,3,FALSE)</f>
        <v>Le tour de France: État actuel de la classe ouvrière sous l'aspect moral, intellectuel et matériel I</v>
      </c>
      <c r="G244">
        <f>VLOOKUP(TRIM(SUBSTITUTE(D244,CHAR(160),CHAR(32))),Metadata!B$1:E$2632,4,FALSE)</f>
        <v>1843</v>
      </c>
      <c r="H244" t="s">
        <v>450</v>
      </c>
      <c r="J244" t="str">
        <f>VLOOKUP(TRIM(SUBSTITUTE(D244,CHAR(160),CHAR(32))),Metadata!B$1:H$2632,7,FALSE)</f>
        <v>recit de voyage</v>
      </c>
      <c r="L244" t="str">
        <f>VLOOKUP(TRIM(SUBSTITUTE(D244,CHAR(160),CHAR(32))),Metadata!B$1:J$2632,9,FALSE)</f>
        <v/>
      </c>
      <c r="M244">
        <f>VLOOKUP(TRIM(SUBSTITUTE(D244,CHAR(160),CHAR(32))),Metadata!B$1:K$2632,10,FALSE)</f>
        <v>66123</v>
      </c>
      <c r="N244" s="1" t="s">
        <v>698</v>
      </c>
      <c r="O244">
        <v>50</v>
      </c>
      <c r="P244">
        <v>56</v>
      </c>
    </row>
    <row r="245" spans="1:16" x14ac:dyDescent="0.25">
      <c r="A245" t="s">
        <v>4354</v>
      </c>
      <c r="B245" t="s">
        <v>104</v>
      </c>
      <c r="C245" t="s">
        <v>47</v>
      </c>
      <c r="D245" t="s">
        <v>8679</v>
      </c>
      <c r="E245" t="str">
        <f>VLOOKUP(TRIM(SUBSTITUTE(D245,CHAR(160),CHAR(32))),Metadata!B$1:C$2632,2,FALSE)</f>
        <v>Stendhal, 1783-1842.</v>
      </c>
      <c r="F245" t="str">
        <f>VLOOKUP(TRIM(SUBSTITUTE(D245,CHAR(160),CHAR(32))),Metadata!B$1:D$2632,3,FALSE)</f>
        <v>Lucien Leuwen. t. 1</v>
      </c>
      <c r="G245">
        <f>VLOOKUP(TRIM(SUBSTITUTE(D245,CHAR(160),CHAR(32))),Metadata!B$1:E$2632,4,FALSE)</f>
        <v>1835</v>
      </c>
      <c r="H245" t="s">
        <v>450</v>
      </c>
      <c r="J245" t="str">
        <f>VLOOKUP(TRIM(SUBSTITUTE(D245,CHAR(160),CHAR(32))),Metadata!B$1:H$2632,7,FALSE)</f>
        <v>roman</v>
      </c>
      <c r="L245" t="str">
        <f>VLOOKUP(TRIM(SUBSTITUTE(D245,CHAR(160),CHAR(32))),Metadata!B$1:J$2632,9,FALSE)</f>
        <v>prose</v>
      </c>
      <c r="M245">
        <f>VLOOKUP(TRIM(SUBSTITUTE(D245,CHAR(160),CHAR(32))),Metadata!B$1:K$2632,10,FALSE)</f>
        <v>74956</v>
      </c>
      <c r="N245" s="1" t="s">
        <v>699</v>
      </c>
      <c r="O245">
        <v>113</v>
      </c>
      <c r="P245">
        <v>118</v>
      </c>
    </row>
    <row r="246" spans="1:16" x14ac:dyDescent="0.25">
      <c r="A246" t="s">
        <v>4354</v>
      </c>
      <c r="B246" t="s">
        <v>104</v>
      </c>
      <c r="C246" t="s">
        <v>47</v>
      </c>
      <c r="D246" t="s">
        <v>8723</v>
      </c>
      <c r="E246" t="str">
        <f>VLOOKUP(TRIM(SUBSTITUTE(D246,CHAR(160),CHAR(32))),Metadata!B$1:C$2632,2,FALSE)</f>
        <v>Zola, Emile, 1840-1902.</v>
      </c>
      <c r="F246" t="str">
        <f>VLOOKUP(TRIM(SUBSTITUTE(D246,CHAR(160),CHAR(32))),Metadata!B$1:D$2632,3,FALSE)</f>
        <v>Son excellence E. Rougon</v>
      </c>
      <c r="G246">
        <f>VLOOKUP(TRIM(SUBSTITUTE(D246,CHAR(160),CHAR(32))),Metadata!B$1:E$2632,4,FALSE)</f>
        <v>1876</v>
      </c>
      <c r="H246" t="s">
        <v>450</v>
      </c>
      <c r="J246" t="str">
        <f>VLOOKUP(TRIM(SUBSTITUTE(D246,CHAR(160),CHAR(32))),Metadata!B$1:H$2632,7,FALSE)</f>
        <v>roman</v>
      </c>
      <c r="L246" t="str">
        <f>VLOOKUP(TRIM(SUBSTITUTE(D246,CHAR(160),CHAR(32))),Metadata!B$1:J$2632,9,FALSE)</f>
        <v>prose</v>
      </c>
      <c r="M246">
        <f>VLOOKUP(TRIM(SUBSTITUTE(D246,CHAR(160),CHAR(32))),Metadata!B$1:K$2632,10,FALSE)</f>
        <v>136707</v>
      </c>
      <c r="N246" s="1" t="s">
        <v>700</v>
      </c>
      <c r="O246">
        <v>54</v>
      </c>
      <c r="P246">
        <v>64</v>
      </c>
    </row>
    <row r="247" spans="1:16" x14ac:dyDescent="0.25">
      <c r="A247" t="s">
        <v>4354</v>
      </c>
      <c r="B247" t="s">
        <v>104</v>
      </c>
      <c r="C247" t="s">
        <v>47</v>
      </c>
      <c r="D247" t="s">
        <v>8669</v>
      </c>
      <c r="E247" t="str">
        <f>VLOOKUP(TRIM(SUBSTITUTE(D247,CHAR(160),CHAR(32))),Metadata!B$1:C$2632,2,FALSE)</f>
        <v>St. John de Crèvecoeur, J. Hector, 1735-1813.</v>
      </c>
      <c r="F247" t="str">
        <f>VLOOKUP(TRIM(SUBSTITUTE(D247,CHAR(160),CHAR(32))),Metadata!B$1:D$2632,3,FALSE)</f>
        <v>Voyage Pensylvanie</v>
      </c>
      <c r="G247">
        <f>VLOOKUP(TRIM(SUBSTITUTE(D247,CHAR(160),CHAR(32))),Metadata!B$1:E$2632,4,FALSE)</f>
        <v>1801</v>
      </c>
      <c r="H247" t="s">
        <v>450</v>
      </c>
      <c r="J247" t="str">
        <f>VLOOKUP(TRIM(SUBSTITUTE(D247,CHAR(160),CHAR(32))),Metadata!B$1:H$2632,7,FALSE)</f>
        <v>recit de voyage</v>
      </c>
      <c r="L247" t="str">
        <f>VLOOKUP(TRIM(SUBSTITUTE(D247,CHAR(160),CHAR(32))),Metadata!B$1:J$2632,9,FALSE)</f>
        <v>prose</v>
      </c>
      <c r="M247">
        <f>VLOOKUP(TRIM(SUBSTITUTE(D247,CHAR(160),CHAR(32))),Metadata!B$1:K$2632,10,FALSE)</f>
        <v>215566</v>
      </c>
      <c r="N247" s="1" t="s">
        <v>701</v>
      </c>
      <c r="O247">
        <v>175</v>
      </c>
      <c r="P247">
        <v>179</v>
      </c>
    </row>
    <row r="248" spans="1:16" x14ac:dyDescent="0.25">
      <c r="A248" t="s">
        <v>4354</v>
      </c>
      <c r="B248" t="s">
        <v>104</v>
      </c>
      <c r="C248" t="s">
        <v>47</v>
      </c>
      <c r="D248" t="s">
        <v>6541</v>
      </c>
      <c r="E248" t="str">
        <f>VLOOKUP(TRIM(SUBSTITUTE(D248,CHAR(160),CHAR(32))),Metadata!B$1:C$2632,2,FALSE)</f>
        <v>Taine, Hippolyte, 1828-1893.</v>
      </c>
      <c r="F248" t="str">
        <f>VLOOKUP(TRIM(SUBSTITUTE(D248,CHAR(160),CHAR(32))),Metadata!B$1:D$2632,3,FALSE)</f>
        <v>Les origines de la France contemporaine. L'ancien régime</v>
      </c>
      <c r="G248">
        <f>VLOOKUP(TRIM(SUBSTITUTE(D248,CHAR(160),CHAR(32))),Metadata!B$1:E$2632,4,FALSE)</f>
        <v>1875</v>
      </c>
      <c r="H248" t="s">
        <v>450</v>
      </c>
      <c r="J248" t="str">
        <f>VLOOKUP(TRIM(SUBSTITUTE(D248,CHAR(160),CHAR(32))),Metadata!B$1:H$2632,7,FALSE)</f>
        <v>traite</v>
      </c>
      <c r="L248" t="str">
        <f>VLOOKUP(TRIM(SUBSTITUTE(D248,CHAR(160),CHAR(32))),Metadata!B$1:J$2632,9,FALSE)</f>
        <v/>
      </c>
      <c r="M248">
        <f>VLOOKUP(TRIM(SUBSTITUTE(D248,CHAR(160),CHAR(32))),Metadata!B$1:K$2632,10,FALSE)</f>
        <v>183669</v>
      </c>
      <c r="N248" s="1" t="s">
        <v>702</v>
      </c>
      <c r="O248">
        <v>80</v>
      </c>
      <c r="P248">
        <v>86</v>
      </c>
    </row>
    <row r="249" spans="1:16" x14ac:dyDescent="0.25">
      <c r="A249" t="s">
        <v>4354</v>
      </c>
      <c r="B249" t="s">
        <v>104</v>
      </c>
      <c r="C249" t="s">
        <v>47</v>
      </c>
      <c r="D249" t="s">
        <v>8491</v>
      </c>
      <c r="E249" t="str">
        <f>VLOOKUP(TRIM(SUBSTITUTE(D249,CHAR(160),CHAR(32))),Metadata!B$1:C$2632,2,FALSE)</f>
        <v>Dumas, Alexandre (père), 1802-1870.</v>
      </c>
      <c r="F249" t="str">
        <f>VLOOKUP(TRIM(SUBSTITUTE(D249,CHAR(160),CHAR(32))),Metadata!B$1:D$2632,3,FALSE)</f>
        <v>Collier de la Reine (Le)</v>
      </c>
      <c r="G249">
        <f>VLOOKUP(TRIM(SUBSTITUTE(D249,CHAR(160),CHAR(32))),Metadata!B$1:E$2632,4,FALSE)</f>
        <v>1849</v>
      </c>
      <c r="H249" t="s">
        <v>450</v>
      </c>
      <c r="J249" t="str">
        <f>VLOOKUP(TRIM(SUBSTITUTE(D249,CHAR(160),CHAR(32))),Metadata!B$1:H$2632,7,FALSE)</f>
        <v>Narratif, Roman</v>
      </c>
      <c r="L249" t="str">
        <f>VLOOKUP(TRIM(SUBSTITUTE(D249,CHAR(160),CHAR(32))),Metadata!B$1:J$2632,9,FALSE)</f>
        <v/>
      </c>
      <c r="M249">
        <f>VLOOKUP(TRIM(SUBSTITUTE(D249,CHAR(160),CHAR(32))),Metadata!B$1:K$2632,10,FALSE)</f>
        <v>266437</v>
      </c>
      <c r="N249" s="1" t="s">
        <v>703</v>
      </c>
      <c r="O249">
        <v>415</v>
      </c>
      <c r="P249">
        <v>421</v>
      </c>
    </row>
    <row r="250" spans="1:16" x14ac:dyDescent="0.25">
      <c r="A250" t="s">
        <v>4354</v>
      </c>
      <c r="B250" t="s">
        <v>104</v>
      </c>
      <c r="C250" t="s">
        <v>47</v>
      </c>
      <c r="D250" t="s">
        <v>8561</v>
      </c>
      <c r="E250" t="str">
        <f>VLOOKUP(TRIM(SUBSTITUTE(D250,CHAR(160),CHAR(32))),Metadata!B$1:C$2632,2,FALSE)</f>
        <v>Goncourt, Edmond de, 1822-1896: Goncourt, Jules de, 1830-1870.</v>
      </c>
      <c r="F250" t="str">
        <f>VLOOKUP(TRIM(SUBSTITUTE(D250,CHAR(160),CHAR(32))),Metadata!B$1:D$2632,3,FALSE)</f>
        <v>Journal. T. 2, 1864-1878</v>
      </c>
      <c r="G250">
        <f>VLOOKUP(TRIM(SUBSTITUTE(D250,CHAR(160),CHAR(32))),Metadata!B$1:E$2632,4,FALSE)</f>
        <v>1878</v>
      </c>
      <c r="H250" t="s">
        <v>450</v>
      </c>
      <c r="J250" t="str">
        <f>VLOOKUP(TRIM(SUBSTITUTE(D250,CHAR(160),CHAR(32))),Metadata!B$1:H$2632,7,FALSE)</f>
        <v>memoires</v>
      </c>
      <c r="L250" t="str">
        <f>VLOOKUP(TRIM(SUBSTITUTE(D250,CHAR(160),CHAR(32))),Metadata!B$1:J$2632,9,FALSE)</f>
        <v>prose</v>
      </c>
      <c r="M250">
        <f>VLOOKUP(TRIM(SUBSTITUTE(D250,CHAR(160),CHAR(32))),Metadata!B$1:K$2632,10,FALSE)</f>
        <v>428542</v>
      </c>
      <c r="N250" s="1" t="s">
        <v>704</v>
      </c>
      <c r="O250">
        <v>27</v>
      </c>
      <c r="P250">
        <v>31</v>
      </c>
    </row>
    <row r="251" spans="1:16" x14ac:dyDescent="0.25">
      <c r="A251" t="s">
        <v>4354</v>
      </c>
      <c r="B251" t="s">
        <v>104</v>
      </c>
      <c r="C251" t="s">
        <v>47</v>
      </c>
      <c r="D251" t="s">
        <v>8500</v>
      </c>
      <c r="E251" t="str">
        <f>VLOOKUP(TRIM(SUBSTITUTE(D251,CHAR(160),CHAR(32))),Metadata!B$1:C$2632,2,FALSE)</f>
        <v>Dumas, Alexandre (père), 1802-1870.</v>
      </c>
      <c r="F251" t="str">
        <f>VLOOKUP(TRIM(SUBSTITUTE(D251,CHAR(160),CHAR(32))),Metadata!B$1:D$2632,3,FALSE)</f>
        <v>Mémoires d'une Aveugle (Les) (Madame du Deffand)</v>
      </c>
      <c r="G251">
        <f>VLOOKUP(TRIM(SUBSTITUTE(D251,CHAR(160),CHAR(32))),Metadata!B$1:E$2632,4,FALSE)</f>
        <v>1856</v>
      </c>
      <c r="H251" t="s">
        <v>450</v>
      </c>
      <c r="J251" t="str">
        <f>VLOOKUP(TRIM(SUBSTITUTE(D251,CHAR(160),CHAR(32))),Metadata!B$1:H$2632,7,FALSE)</f>
        <v>Narratif, Roman</v>
      </c>
      <c r="L251" t="str">
        <f>VLOOKUP(TRIM(SUBSTITUTE(D251,CHAR(160),CHAR(32))),Metadata!B$1:J$2632,9,FALSE)</f>
        <v/>
      </c>
      <c r="M251">
        <f>VLOOKUP(TRIM(SUBSTITUTE(D251,CHAR(160),CHAR(32))),Metadata!B$1:K$2632,10,FALSE)</f>
        <v>135453</v>
      </c>
      <c r="N251" s="1" t="s">
        <v>705</v>
      </c>
      <c r="O251">
        <v>55</v>
      </c>
      <c r="P251">
        <v>60</v>
      </c>
    </row>
    <row r="252" spans="1:16" x14ac:dyDescent="0.25">
      <c r="A252" t="s">
        <v>4354</v>
      </c>
      <c r="B252" t="s">
        <v>104</v>
      </c>
      <c r="C252" t="s">
        <v>47</v>
      </c>
      <c r="D252" t="s">
        <v>8561</v>
      </c>
      <c r="E252" t="str">
        <f>VLOOKUP(TRIM(SUBSTITUTE(D252,CHAR(160),CHAR(32))),Metadata!B$1:C$2632,2,FALSE)</f>
        <v>Goncourt, Edmond de, 1822-1896: Goncourt, Jules de, 1830-1870.</v>
      </c>
      <c r="F252" t="str">
        <f>VLOOKUP(TRIM(SUBSTITUTE(D252,CHAR(160),CHAR(32))),Metadata!B$1:D$2632,3,FALSE)</f>
        <v>Journal. T. 2, 1864-1878</v>
      </c>
      <c r="G252">
        <f>VLOOKUP(TRIM(SUBSTITUTE(D252,CHAR(160),CHAR(32))),Metadata!B$1:E$2632,4,FALSE)</f>
        <v>1878</v>
      </c>
      <c r="H252" t="s">
        <v>450</v>
      </c>
      <c r="J252" t="str">
        <f>VLOOKUP(TRIM(SUBSTITUTE(D252,CHAR(160),CHAR(32))),Metadata!B$1:H$2632,7,FALSE)</f>
        <v>memoires</v>
      </c>
      <c r="L252" t="str">
        <f>VLOOKUP(TRIM(SUBSTITUTE(D252,CHAR(160),CHAR(32))),Metadata!B$1:J$2632,9,FALSE)</f>
        <v>prose</v>
      </c>
      <c r="M252">
        <f>VLOOKUP(TRIM(SUBSTITUTE(D252,CHAR(160),CHAR(32))),Metadata!B$1:K$2632,10,FALSE)</f>
        <v>428542</v>
      </c>
      <c r="N252" s="1" t="s">
        <v>706</v>
      </c>
      <c r="O252">
        <v>78</v>
      </c>
      <c r="P252">
        <v>82</v>
      </c>
    </row>
    <row r="253" spans="1:16" x14ac:dyDescent="0.25">
      <c r="A253" t="s">
        <v>4354</v>
      </c>
      <c r="B253" t="s">
        <v>104</v>
      </c>
      <c r="C253" t="s">
        <v>47</v>
      </c>
      <c r="D253" t="s">
        <v>6105</v>
      </c>
      <c r="E253" t="str">
        <f>VLOOKUP(TRIM(SUBSTITUTE(D253,CHAR(160),CHAR(32))),Metadata!B$1:C$2632,2,FALSE)</f>
        <v>Tocqueville, Alexis de, 1805-1859.</v>
      </c>
      <c r="F253" t="str">
        <f>VLOOKUP(TRIM(SUBSTITUTE(D253,CHAR(160),CHAR(32))),Metadata!B$1:D$2632,3,FALSE)</f>
        <v>De la démocratie en Amérique II [1]</v>
      </c>
      <c r="G253">
        <f>VLOOKUP(TRIM(SUBSTITUTE(D253,CHAR(160),CHAR(32))),Metadata!B$1:E$2632,4,FALSE)</f>
        <v>1840</v>
      </c>
      <c r="H253" t="s">
        <v>450</v>
      </c>
      <c r="J253" t="str">
        <f>VLOOKUP(TRIM(SUBSTITUTE(D253,CHAR(160),CHAR(32))),Metadata!B$1:H$2632,7,FALSE)</f>
        <v>traite</v>
      </c>
      <c r="L253" t="str">
        <f>VLOOKUP(TRIM(SUBSTITUTE(D253,CHAR(160),CHAR(32))),Metadata!B$1:J$2632,9,FALSE)</f>
        <v/>
      </c>
      <c r="M253">
        <f>VLOOKUP(TRIM(SUBSTITUTE(D253,CHAR(160),CHAR(32))),Metadata!B$1:K$2632,10,FALSE)</f>
        <v>60786</v>
      </c>
      <c r="N253" s="1" t="s">
        <v>707</v>
      </c>
      <c r="O253">
        <v>232</v>
      </c>
      <c r="P253">
        <v>238</v>
      </c>
    </row>
    <row r="254" spans="1:16" x14ac:dyDescent="0.25">
      <c r="A254" t="s">
        <v>4354</v>
      </c>
      <c r="B254" t="s">
        <v>104</v>
      </c>
      <c r="C254" t="s">
        <v>47</v>
      </c>
      <c r="D254" t="s">
        <v>8713</v>
      </c>
      <c r="E254" t="str">
        <f>VLOOKUP(TRIM(SUBSTITUTE(D254,CHAR(160),CHAR(32))),Metadata!B$1:C$2632,2,FALSE)</f>
        <v>Zola, Emile, 1840-1902.</v>
      </c>
      <c r="F254" t="str">
        <f>VLOOKUP(TRIM(SUBSTITUTE(D254,CHAR(160),CHAR(32))),Metadata!B$1:D$2632,3,FALSE)</f>
        <v>La curée</v>
      </c>
      <c r="G254">
        <f>VLOOKUP(TRIM(SUBSTITUTE(D254,CHAR(160),CHAR(32))),Metadata!B$1:E$2632,4,FALSE)</f>
        <v>1872</v>
      </c>
      <c r="H254" t="s">
        <v>450</v>
      </c>
      <c r="J254" t="str">
        <f>VLOOKUP(TRIM(SUBSTITUTE(D254,CHAR(160),CHAR(32))),Metadata!B$1:H$2632,7,FALSE)</f>
        <v>roman</v>
      </c>
      <c r="L254" t="str">
        <f>VLOOKUP(TRIM(SUBSTITUTE(D254,CHAR(160),CHAR(32))),Metadata!B$1:J$2632,9,FALSE)</f>
        <v>prose</v>
      </c>
      <c r="M254">
        <f>VLOOKUP(TRIM(SUBSTITUTE(D254,CHAR(160),CHAR(32))),Metadata!B$1:K$2632,10,FALSE)</f>
        <v>112888</v>
      </c>
      <c r="N254" s="1" t="s">
        <v>708</v>
      </c>
      <c r="O254">
        <v>166</v>
      </c>
      <c r="P254">
        <v>174</v>
      </c>
    </row>
    <row r="255" spans="1:16" x14ac:dyDescent="0.25">
      <c r="A255" t="s">
        <v>4354</v>
      </c>
      <c r="B255" t="s">
        <v>104</v>
      </c>
      <c r="C255" t="s">
        <v>47</v>
      </c>
      <c r="D255" t="s">
        <v>8491</v>
      </c>
      <c r="E255" t="str">
        <f>VLOOKUP(TRIM(SUBSTITUTE(D255,CHAR(160),CHAR(32))),Metadata!B$1:C$2632,2,FALSE)</f>
        <v>Dumas, Alexandre (père), 1802-1870.</v>
      </c>
      <c r="F255" t="str">
        <f>VLOOKUP(TRIM(SUBSTITUTE(D255,CHAR(160),CHAR(32))),Metadata!B$1:D$2632,3,FALSE)</f>
        <v>Collier de la Reine (Le)</v>
      </c>
      <c r="G255">
        <f>VLOOKUP(TRIM(SUBSTITUTE(D255,CHAR(160),CHAR(32))),Metadata!B$1:E$2632,4,FALSE)</f>
        <v>1849</v>
      </c>
      <c r="H255" t="s">
        <v>450</v>
      </c>
      <c r="J255" t="str">
        <f>VLOOKUP(TRIM(SUBSTITUTE(D255,CHAR(160),CHAR(32))),Metadata!B$1:H$2632,7,FALSE)</f>
        <v>Narratif, Roman</v>
      </c>
      <c r="L255" t="str">
        <f>VLOOKUP(TRIM(SUBSTITUTE(D255,CHAR(160),CHAR(32))),Metadata!B$1:J$2632,9,FALSE)</f>
        <v/>
      </c>
      <c r="M255">
        <f>VLOOKUP(TRIM(SUBSTITUTE(D255,CHAR(160),CHAR(32))),Metadata!B$1:K$2632,10,FALSE)</f>
        <v>266437</v>
      </c>
      <c r="N255" s="1" t="s">
        <v>709</v>
      </c>
      <c r="O255">
        <v>38</v>
      </c>
      <c r="P255">
        <v>44</v>
      </c>
    </row>
    <row r="256" spans="1:16" x14ac:dyDescent="0.25">
      <c r="A256" t="s">
        <v>4354</v>
      </c>
      <c r="B256" t="s">
        <v>104</v>
      </c>
      <c r="C256" t="s">
        <v>47</v>
      </c>
      <c r="D256" t="s">
        <v>8559</v>
      </c>
      <c r="E256" t="str">
        <f>VLOOKUP(TRIM(SUBSTITUTE(D256,CHAR(160),CHAR(32))),Metadata!B$1:C$2632,2,FALSE)</f>
        <v>Goncourt, Edmond de, 1822-1896: Goncourt, Jules de, 1830-1870.</v>
      </c>
      <c r="F256" t="str">
        <f>VLOOKUP(TRIM(SUBSTITUTE(D256,CHAR(160),CHAR(32))),Metadata!B$1:D$2632,3,FALSE)</f>
        <v>Journal, T. 3, 1879-1890</v>
      </c>
      <c r="G256">
        <f>VLOOKUP(TRIM(SUBSTITUTE(D256,CHAR(160),CHAR(32))),Metadata!B$1:E$2632,4,FALSE)</f>
        <v>1890</v>
      </c>
      <c r="H256" t="s">
        <v>450</v>
      </c>
      <c r="J256" t="str">
        <f>VLOOKUP(TRIM(SUBSTITUTE(D256,CHAR(160),CHAR(32))),Metadata!B$1:H$2632,7,FALSE)</f>
        <v>memoires</v>
      </c>
      <c r="L256" t="str">
        <f>VLOOKUP(TRIM(SUBSTITUTE(D256,CHAR(160),CHAR(32))),Metadata!B$1:J$2632,9,FALSE)</f>
        <v>prose</v>
      </c>
      <c r="M256">
        <f>VLOOKUP(TRIM(SUBSTITUTE(D256,CHAR(160),CHAR(32))),Metadata!B$1:K$2632,10,FALSE)</f>
        <v>430703</v>
      </c>
      <c r="N256" s="1" t="s">
        <v>710</v>
      </c>
      <c r="O256">
        <v>64</v>
      </c>
      <c r="P256">
        <v>68</v>
      </c>
    </row>
    <row r="257" spans="1:16" x14ac:dyDescent="0.25">
      <c r="A257" t="s">
        <v>4354</v>
      </c>
      <c r="B257" t="s">
        <v>104</v>
      </c>
      <c r="C257" t="s">
        <v>47</v>
      </c>
      <c r="D257" t="s">
        <v>8715</v>
      </c>
      <c r="E257" t="str">
        <f>VLOOKUP(TRIM(SUBSTITUTE(D257,CHAR(160),CHAR(32))),Metadata!B$1:C$2632,2,FALSE)</f>
        <v>Zola, Emile, 1840-1902.</v>
      </c>
      <c r="F257" t="str">
        <f>VLOOKUP(TRIM(SUBSTITUTE(D257,CHAR(160),CHAR(32))),Metadata!B$1:D$2632,3,FALSE)</f>
        <v>La joie de vivre</v>
      </c>
      <c r="G257">
        <f>VLOOKUP(TRIM(SUBSTITUTE(D257,CHAR(160),CHAR(32))),Metadata!B$1:E$2632,4,FALSE)</f>
        <v>1884</v>
      </c>
      <c r="H257" t="s">
        <v>450</v>
      </c>
      <c r="J257" t="str">
        <f>VLOOKUP(TRIM(SUBSTITUTE(D257,CHAR(160),CHAR(32))),Metadata!B$1:H$2632,7,FALSE)</f>
        <v>roman</v>
      </c>
      <c r="L257" t="str">
        <f>VLOOKUP(TRIM(SUBSTITUTE(D257,CHAR(160),CHAR(32))),Metadata!B$1:J$2632,9,FALSE)</f>
        <v>prose</v>
      </c>
      <c r="M257">
        <f>VLOOKUP(TRIM(SUBSTITUTE(D257,CHAR(160),CHAR(32))),Metadata!B$1:K$2632,10,FALSE)</f>
        <v>126663</v>
      </c>
      <c r="N257" s="1" t="s">
        <v>711</v>
      </c>
      <c r="O257">
        <v>115</v>
      </c>
      <c r="P257">
        <v>121</v>
      </c>
    </row>
    <row r="258" spans="1:16" x14ac:dyDescent="0.25">
      <c r="A258" t="s">
        <v>4354</v>
      </c>
      <c r="B258" t="s">
        <v>104</v>
      </c>
      <c r="C258" t="s">
        <v>47</v>
      </c>
      <c r="D258" t="s">
        <v>8487</v>
      </c>
      <c r="E258" t="str">
        <f>VLOOKUP(TRIM(SUBSTITUTE(D258,CHAR(160),CHAR(32))),Metadata!B$1:C$2632,2,FALSE)</f>
        <v>Dumas, Alexandre (père), 1802-1870.</v>
      </c>
      <c r="F258" t="str">
        <f>VLOOKUP(TRIM(SUBSTITUTE(D258,CHAR(160),CHAR(32))),Metadata!B$1:D$2632,3,FALSE)</f>
        <v>Bâtard de Mauléon (Le)</v>
      </c>
      <c r="G258">
        <f>VLOOKUP(TRIM(SUBSTITUTE(D258,CHAR(160),CHAR(32))),Metadata!B$1:E$2632,4,FALSE)</f>
        <v>1846</v>
      </c>
      <c r="H258" t="s">
        <v>450</v>
      </c>
      <c r="J258" t="str">
        <f>VLOOKUP(TRIM(SUBSTITUTE(D258,CHAR(160),CHAR(32))),Metadata!B$1:H$2632,7,FALSE)</f>
        <v>Narratif, Roman</v>
      </c>
      <c r="L258" t="str">
        <f>VLOOKUP(TRIM(SUBSTITUTE(D258,CHAR(160),CHAR(32))),Metadata!B$1:J$2632,9,FALSE)</f>
        <v/>
      </c>
      <c r="M258">
        <f>VLOOKUP(TRIM(SUBSTITUTE(D258,CHAR(160),CHAR(32))),Metadata!B$1:K$2632,10,FALSE)</f>
        <v>212187</v>
      </c>
      <c r="N258" s="1" t="s">
        <v>712</v>
      </c>
      <c r="O258">
        <v>56</v>
      </c>
      <c r="P258">
        <v>62</v>
      </c>
    </row>
    <row r="259" spans="1:16" x14ac:dyDescent="0.25">
      <c r="A259" t="s">
        <v>4354</v>
      </c>
      <c r="B259" t="s">
        <v>104</v>
      </c>
      <c r="C259" t="s">
        <v>47</v>
      </c>
      <c r="D259" t="s">
        <v>6443</v>
      </c>
      <c r="E259" t="str">
        <f>VLOOKUP(TRIM(SUBSTITUTE(D259,CHAR(160),CHAR(32))),Metadata!B$1:C$2632,2,FALSE)</f>
        <v>Daudet, Alphonse, 1840-1897.</v>
      </c>
      <c r="F259" t="str">
        <f>VLOOKUP(TRIM(SUBSTITUTE(D259,CHAR(160),CHAR(32))),Metadata!B$1:D$2632,3,FALSE)</f>
        <v>Le Petit Chose</v>
      </c>
      <c r="G259">
        <f>VLOOKUP(TRIM(SUBSTITUTE(D259,CHAR(160),CHAR(32))),Metadata!B$1:E$2632,4,FALSE)</f>
        <v>1868</v>
      </c>
      <c r="H259" t="s">
        <v>450</v>
      </c>
      <c r="J259" t="str">
        <f>VLOOKUP(TRIM(SUBSTITUTE(D259,CHAR(160),CHAR(32))),Metadata!B$1:H$2632,7,FALSE)</f>
        <v>roman</v>
      </c>
      <c r="L259" t="str">
        <f>VLOOKUP(TRIM(SUBSTITUTE(D259,CHAR(160),CHAR(32))),Metadata!B$1:J$2632,9,FALSE)</f>
        <v/>
      </c>
      <c r="M259">
        <f>VLOOKUP(TRIM(SUBSTITUTE(D259,CHAR(160),CHAR(32))),Metadata!B$1:K$2632,10,FALSE)</f>
        <v>87770</v>
      </c>
      <c r="N259" s="1" t="s">
        <v>713</v>
      </c>
      <c r="O259">
        <v>10</v>
      </c>
      <c r="P259">
        <v>16</v>
      </c>
    </row>
    <row r="260" spans="1:16" x14ac:dyDescent="0.25">
      <c r="A260" t="s">
        <v>4354</v>
      </c>
      <c r="B260" t="s">
        <v>104</v>
      </c>
      <c r="C260" t="s">
        <v>47</v>
      </c>
      <c r="D260" t="s">
        <v>8036</v>
      </c>
      <c r="E260" t="str">
        <f>VLOOKUP(TRIM(SUBSTITUTE(D260,CHAR(160),CHAR(32))),Metadata!B$1:C$2632,2,FALSE)</f>
        <v>Dangeau, Philippe de Courcillon, marquis de, 1638-1720.</v>
      </c>
      <c r="F260" t="str">
        <f>VLOOKUP(TRIM(SUBSTITUTE(D260,CHAR(160),CHAR(32))),Metadata!B$1:D$2632,3,FALSE)</f>
        <v>Journal T. 1 1684-1685-1686</v>
      </c>
      <c r="G260">
        <f>VLOOKUP(TRIM(SUBSTITUTE(D260,CHAR(160),CHAR(32))),Metadata!B$1:E$2632,4,FALSE)</f>
        <v>1686</v>
      </c>
      <c r="H260" t="s">
        <v>450</v>
      </c>
      <c r="J260" t="str">
        <f>VLOOKUP(TRIM(SUBSTITUTE(D260,CHAR(160),CHAR(32))),Metadata!B$1:H$2632,7,FALSE)</f>
        <v>memoires</v>
      </c>
      <c r="L260" t="str">
        <f>VLOOKUP(TRIM(SUBSTITUTE(D260,CHAR(160),CHAR(32))),Metadata!B$1:J$2632,9,FALSE)</f>
        <v>prose</v>
      </c>
      <c r="M260">
        <f>VLOOKUP(TRIM(SUBSTITUTE(D260,CHAR(160),CHAR(32))),Metadata!B$1:K$2632,10,FALSE)</f>
        <v>131667</v>
      </c>
      <c r="N260" s="1" t="s">
        <v>714</v>
      </c>
      <c r="O260">
        <v>92</v>
      </c>
      <c r="P260">
        <v>96</v>
      </c>
    </row>
    <row r="261" spans="1:16" x14ac:dyDescent="0.25">
      <c r="A261" t="s">
        <v>4354</v>
      </c>
      <c r="B261" t="s">
        <v>104</v>
      </c>
      <c r="C261" t="s">
        <v>47</v>
      </c>
      <c r="D261" t="s">
        <v>8614</v>
      </c>
      <c r="E261" t="str">
        <f>VLOOKUP(TRIM(SUBSTITUTE(D261,CHAR(160),CHAR(32))),Metadata!B$1:C$2632,2,FALSE)</f>
        <v>Mérimée, Prosper, 1803-1870.</v>
      </c>
      <c r="F261" t="str">
        <f>VLOOKUP(TRIM(SUBSTITUTE(D261,CHAR(160),CHAR(32))),Metadata!B$1:D$2632,3,FALSE)</f>
        <v>Deux Héritages (Les)</v>
      </c>
      <c r="G261">
        <f>VLOOKUP(TRIM(SUBSTITUTE(D261,CHAR(160),CHAR(32))),Metadata!B$1:E$2632,4,FALSE)</f>
        <v>1853</v>
      </c>
      <c r="H261" t="s">
        <v>450</v>
      </c>
      <c r="J261" t="str">
        <f>VLOOKUP(TRIM(SUBSTITUTE(D261,CHAR(160),CHAR(32))),Metadata!B$1:H$2632,7,FALSE)</f>
        <v>Narratif, Nouvelle</v>
      </c>
      <c r="L261" t="str">
        <f>VLOOKUP(TRIM(SUBSTITUTE(D261,CHAR(160),CHAR(32))),Metadata!B$1:J$2632,9,FALSE)</f>
        <v/>
      </c>
      <c r="M261">
        <f>VLOOKUP(TRIM(SUBSTITUTE(D261,CHAR(160),CHAR(32))),Metadata!B$1:K$2632,10,FALSE)</f>
        <v>26388</v>
      </c>
      <c r="N261" s="1" t="s">
        <v>715</v>
      </c>
      <c r="O261">
        <v>134</v>
      </c>
      <c r="P261">
        <v>140</v>
      </c>
    </row>
    <row r="262" spans="1:16" x14ac:dyDescent="0.25">
      <c r="A262" t="s">
        <v>4354</v>
      </c>
      <c r="B262" t="s">
        <v>104</v>
      </c>
      <c r="C262" t="s">
        <v>47</v>
      </c>
      <c r="D262" t="s">
        <v>8640</v>
      </c>
      <c r="E262" t="str">
        <f>VLOOKUP(TRIM(SUBSTITUTE(D262,CHAR(160),CHAR(32))),Metadata!B$1:C$2632,2,FALSE)</f>
        <v>Proudhon, P.-J. (Pierre-Joseph), 1809-1865.</v>
      </c>
      <c r="F262" t="str">
        <f>VLOOKUP(TRIM(SUBSTITUTE(D262,CHAR(160),CHAR(32))),Metadata!B$1:D$2632,3,FALSE)</f>
        <v>Qu'est-ce que la propriété?</v>
      </c>
      <c r="G262">
        <f>VLOOKUP(TRIM(SUBSTITUTE(D262,CHAR(160),CHAR(32))),Metadata!B$1:E$2632,4,FALSE)</f>
        <v>1840</v>
      </c>
      <c r="H262" t="s">
        <v>450</v>
      </c>
      <c r="J262" t="str">
        <f>VLOOKUP(TRIM(SUBSTITUTE(D262,CHAR(160),CHAR(32))),Metadata!B$1:H$2632,7,FALSE)</f>
        <v>traite ou essai</v>
      </c>
      <c r="L262" t="str">
        <f>VLOOKUP(TRIM(SUBSTITUTE(D262,CHAR(160),CHAR(32))),Metadata!B$1:J$2632,9,FALSE)</f>
        <v>prose</v>
      </c>
      <c r="M262">
        <f>VLOOKUP(TRIM(SUBSTITUTE(D262,CHAR(160),CHAR(32))),Metadata!B$1:K$2632,10,FALSE)</f>
        <v>90059</v>
      </c>
      <c r="N262" s="1" t="s">
        <v>716</v>
      </c>
      <c r="O262">
        <v>50</v>
      </c>
      <c r="P262">
        <v>54</v>
      </c>
    </row>
    <row r="263" spans="1:16" x14ac:dyDescent="0.25">
      <c r="A263" t="s">
        <v>4354</v>
      </c>
      <c r="B263" t="s">
        <v>104</v>
      </c>
      <c r="C263" t="s">
        <v>47</v>
      </c>
      <c r="D263" t="s">
        <v>8493</v>
      </c>
      <c r="E263" t="str">
        <f>VLOOKUP(TRIM(SUBSTITUTE(D263,CHAR(160),CHAR(32))),Metadata!B$1:C$2632,2,FALSE)</f>
        <v>Dumas, Alexandre (père), 1802-1870.</v>
      </c>
      <c r="F263" t="str">
        <f>VLOOKUP(TRIM(SUBSTITUTE(D263,CHAR(160),CHAR(32))),Metadata!B$1:D$2632,3,FALSE)</f>
        <v>Dame de Monsoreau (La)</v>
      </c>
      <c r="G263">
        <f>VLOOKUP(TRIM(SUBSTITUTE(D263,CHAR(160),CHAR(32))),Metadata!B$1:E$2632,4,FALSE)</f>
        <v>1846</v>
      </c>
      <c r="H263" t="s">
        <v>450</v>
      </c>
      <c r="J263" t="str">
        <f>VLOOKUP(TRIM(SUBSTITUTE(D263,CHAR(160),CHAR(32))),Metadata!B$1:H$2632,7,FALSE)</f>
        <v>Narratif, Roman</v>
      </c>
      <c r="L263" t="str">
        <f>VLOOKUP(TRIM(SUBSTITUTE(D263,CHAR(160),CHAR(32))),Metadata!B$1:J$2632,9,FALSE)</f>
        <v/>
      </c>
      <c r="M263">
        <f>VLOOKUP(TRIM(SUBSTITUTE(D263,CHAR(160),CHAR(32))),Metadata!B$1:K$2632,10,FALSE)</f>
        <v>292365</v>
      </c>
      <c r="N263" s="1" t="s">
        <v>717</v>
      </c>
      <c r="O263">
        <v>20</v>
      </c>
      <c r="P263">
        <v>24</v>
      </c>
    </row>
    <row r="264" spans="1:16" x14ac:dyDescent="0.25">
      <c r="A264" t="s">
        <v>4354</v>
      </c>
      <c r="B264" t="s">
        <v>104</v>
      </c>
      <c r="C264" t="s">
        <v>47</v>
      </c>
      <c r="D264" t="s">
        <v>7257</v>
      </c>
      <c r="E264" t="str">
        <f>VLOOKUP(TRIM(SUBSTITUTE(D264,CHAR(160),CHAR(32))),Metadata!B$1:C$2632,2,FALSE)</f>
        <v>Taine, Hippolyte, 1828-1893.</v>
      </c>
      <c r="F264" t="str">
        <f>VLOOKUP(TRIM(SUBSTITUTE(D264,CHAR(160),CHAR(32))),Metadata!B$1:D$2632,3,FALSE)</f>
        <v>La Fontaine et ses Fables</v>
      </c>
      <c r="G264">
        <f>VLOOKUP(TRIM(SUBSTITUTE(D264,CHAR(160),CHAR(32))),Metadata!B$1:E$2632,4,FALSE)</f>
        <v>1924</v>
      </c>
      <c r="H264" t="s">
        <v>534</v>
      </c>
      <c r="J264" t="str">
        <f>VLOOKUP(TRIM(SUBSTITUTE(D264,CHAR(160),CHAR(32))),Metadata!B$1:H$2632,7,FALSE)</f>
        <v>traite</v>
      </c>
      <c r="L264" t="str">
        <f>VLOOKUP(TRIM(SUBSTITUTE(D264,CHAR(160),CHAR(32))),Metadata!B$1:J$2632,9,FALSE)</f>
        <v/>
      </c>
      <c r="M264">
        <f>VLOOKUP(TRIM(SUBSTITUTE(D264,CHAR(160),CHAR(32))),Metadata!B$1:K$2632,10,FALSE)</f>
        <v>80405</v>
      </c>
      <c r="N264" s="1" t="s">
        <v>718</v>
      </c>
      <c r="O264">
        <v>70</v>
      </c>
      <c r="P264">
        <v>76</v>
      </c>
    </row>
    <row r="265" spans="1:16" x14ac:dyDescent="0.25">
      <c r="A265" t="s">
        <v>4354</v>
      </c>
      <c r="B265" t="s">
        <v>104</v>
      </c>
      <c r="C265" t="s">
        <v>47</v>
      </c>
      <c r="D265" t="s">
        <v>7604</v>
      </c>
      <c r="E265" t="str">
        <f>VLOOKUP(TRIM(SUBSTITUTE(D265,CHAR(160),CHAR(32))),Metadata!B$1:C$2632,2,FALSE)</f>
        <v>Lot, Ferdinand, 1866-1952.</v>
      </c>
      <c r="F265" t="str">
        <f>VLOOKUP(TRIM(SUBSTITUTE(D265,CHAR(160),CHAR(32))),Metadata!B$1:D$2632,3,FALSE)</f>
        <v>La France. Des origines. La guerre de cent ans</v>
      </c>
      <c r="G265">
        <f>VLOOKUP(TRIM(SUBSTITUTE(D265,CHAR(160),CHAR(32))),Metadata!B$1:E$2632,4,FALSE)</f>
        <v>1941</v>
      </c>
      <c r="H265" t="s">
        <v>534</v>
      </c>
      <c r="J265" t="str">
        <f>VLOOKUP(TRIM(SUBSTITUTE(D265,CHAR(160),CHAR(32))),Metadata!B$1:H$2632,7,FALSE)</f>
        <v>traite</v>
      </c>
      <c r="L265" t="str">
        <f>VLOOKUP(TRIM(SUBSTITUTE(D265,CHAR(160),CHAR(32))),Metadata!B$1:J$2632,9,FALSE)</f>
        <v/>
      </c>
      <c r="M265">
        <f>VLOOKUP(TRIM(SUBSTITUTE(D265,CHAR(160),CHAR(32))),Metadata!B$1:K$2632,10,FALSE)</f>
        <v>122266</v>
      </c>
      <c r="N265" s="1" t="s">
        <v>719</v>
      </c>
      <c r="O265">
        <v>53</v>
      </c>
      <c r="P265">
        <v>57</v>
      </c>
    </row>
    <row r="266" spans="1:16" x14ac:dyDescent="0.25">
      <c r="A266" t="s">
        <v>4354</v>
      </c>
      <c r="B266" t="s">
        <v>104</v>
      </c>
      <c r="C266" t="s">
        <v>47</v>
      </c>
      <c r="D266" t="s">
        <v>7683</v>
      </c>
      <c r="E266" t="str">
        <f>VLOOKUP(TRIM(SUBSTITUTE(D266,CHAR(160),CHAR(32))),Metadata!B$1:C$2632,2,FALSE)</f>
        <v>Valéry, Paul, 1871-1945.</v>
      </c>
      <c r="F266" t="str">
        <f>VLOOKUP(TRIM(SUBSTITUTE(D266,CHAR(160),CHAR(32))),Metadata!B$1:D$2632,3,FALSE)</f>
        <v>Regards sur le monde actuel et autres essais</v>
      </c>
      <c r="G266">
        <f>VLOOKUP(TRIM(SUBSTITUTE(D266,CHAR(160),CHAR(32))),Metadata!B$1:E$2632,4,FALSE)</f>
        <v>1945</v>
      </c>
      <c r="H266" t="s">
        <v>534</v>
      </c>
      <c r="J266" t="str">
        <f>VLOOKUP(TRIM(SUBSTITUTE(D266,CHAR(160),CHAR(32))),Metadata!B$1:H$2632,7,FALSE)</f>
        <v>traite</v>
      </c>
      <c r="L266" t="str">
        <f>VLOOKUP(TRIM(SUBSTITUTE(D266,CHAR(160),CHAR(32))),Metadata!B$1:J$2632,9,FALSE)</f>
        <v/>
      </c>
      <c r="M266">
        <f>VLOOKUP(TRIM(SUBSTITUTE(D266,CHAR(160),CHAR(32))),Metadata!B$1:K$2632,10,FALSE)</f>
        <v>80256</v>
      </c>
      <c r="N266" s="1" t="s">
        <v>720</v>
      </c>
      <c r="O266">
        <v>120</v>
      </c>
      <c r="P266">
        <v>126</v>
      </c>
    </row>
    <row r="267" spans="1:16" x14ac:dyDescent="0.25">
      <c r="A267" t="s">
        <v>4354</v>
      </c>
      <c r="B267" t="s">
        <v>104</v>
      </c>
      <c r="C267" t="s">
        <v>47</v>
      </c>
      <c r="D267" t="s">
        <v>8865</v>
      </c>
      <c r="E267" t="str">
        <f>VLOOKUP(TRIM(SUBSTITUTE(D267,CHAR(160),CHAR(32))),Metadata!B$1:C$2632,2,FALSE)</f>
        <v>Gaulle, Charles de, 1890-1970.</v>
      </c>
      <c r="F267" t="str">
        <f>VLOOKUP(TRIM(SUBSTITUTE(D267,CHAR(160),CHAR(32))),Metadata!B$1:D$2632,3,FALSE)</f>
        <v>Mémoires de guerre, l'unité, 1942-1944</v>
      </c>
      <c r="G267">
        <f>VLOOKUP(TRIM(SUBSTITUTE(D267,CHAR(160),CHAR(32))),Metadata!B$1:E$2632,4,FALSE)</f>
        <v>1956</v>
      </c>
      <c r="H267" t="s">
        <v>534</v>
      </c>
      <c r="J267" t="str">
        <f>VLOOKUP(TRIM(SUBSTITUTE(D267,CHAR(160),CHAR(32))),Metadata!B$1:H$2632,7,FALSE)</f>
        <v>memoires</v>
      </c>
      <c r="L267" t="str">
        <f>VLOOKUP(TRIM(SUBSTITUTE(D267,CHAR(160),CHAR(32))),Metadata!B$1:J$2632,9,FALSE)</f>
        <v>prose</v>
      </c>
      <c r="M267">
        <f>VLOOKUP(TRIM(SUBSTITUTE(D267,CHAR(160),CHAR(32))),Metadata!B$1:K$2632,10,FALSE)</f>
        <v>208002</v>
      </c>
      <c r="N267" s="1" t="s">
        <v>721</v>
      </c>
      <c r="O267">
        <v>49</v>
      </c>
      <c r="P267">
        <v>54</v>
      </c>
    </row>
    <row r="268" spans="1:16" x14ac:dyDescent="0.25">
      <c r="A268" t="s">
        <v>4354</v>
      </c>
      <c r="B268" t="s">
        <v>104</v>
      </c>
      <c r="C268" t="s">
        <v>47</v>
      </c>
      <c r="D268" t="s">
        <v>8944</v>
      </c>
      <c r="E268" t="str">
        <f>VLOOKUP(TRIM(SUBSTITUTE(D268,CHAR(160),CHAR(32))),Metadata!B$1:C$2632,2,FALSE)</f>
        <v>Meersch, Maxence van der, 1907-1951.</v>
      </c>
      <c r="F268" t="str">
        <f>VLOOKUP(TRIM(SUBSTITUTE(D268,CHAR(160),CHAR(32))),Metadata!B$1:D$2632,3,FALSE)</f>
        <v>Invasion 14: roman / Maxence van der Meersch.</v>
      </c>
      <c r="G268">
        <f>VLOOKUP(TRIM(SUBSTITUTE(D268,CHAR(160),CHAR(32))),Metadata!B$1:E$2632,4,FALSE)</f>
        <v>1935</v>
      </c>
      <c r="H268" t="s">
        <v>534</v>
      </c>
      <c r="J268" t="str">
        <f>VLOOKUP(TRIM(SUBSTITUTE(D268,CHAR(160),CHAR(32))),Metadata!B$1:H$2632,7,FALSE)</f>
        <v>roman</v>
      </c>
      <c r="L268" t="str">
        <f>VLOOKUP(TRIM(SUBSTITUTE(D268,CHAR(160),CHAR(32))),Metadata!B$1:J$2632,9,FALSE)</f>
        <v>prose</v>
      </c>
      <c r="M268">
        <f>VLOOKUP(TRIM(SUBSTITUTE(D268,CHAR(160),CHAR(32))),Metadata!B$1:K$2632,10,FALSE)</f>
        <v>176328</v>
      </c>
      <c r="N268" s="1" t="s">
        <v>722</v>
      </c>
      <c r="O268">
        <v>14</v>
      </c>
      <c r="P268">
        <v>18</v>
      </c>
    </row>
    <row r="269" spans="1:16" x14ac:dyDescent="0.25">
      <c r="A269" t="s">
        <v>4354</v>
      </c>
      <c r="B269" t="s">
        <v>104</v>
      </c>
      <c r="C269" t="s">
        <v>47</v>
      </c>
      <c r="D269" t="s">
        <v>8983</v>
      </c>
      <c r="E269" t="str">
        <f>VLOOKUP(TRIM(SUBSTITUTE(D269,CHAR(160),CHAR(32))),Metadata!B$1:C$2632,2,FALSE)</f>
        <v>Queffélec, Henri, 1910-1992.</v>
      </c>
      <c r="F269" t="str">
        <f>VLOOKUP(TRIM(SUBSTITUTE(D269,CHAR(160),CHAR(32))),Metadata!B$1:D$2632,3,FALSE)</f>
        <v>Un recteur de l'île de Sein: roman.</v>
      </c>
      <c r="G269">
        <f>VLOOKUP(TRIM(SUBSTITUTE(D269,CHAR(160),CHAR(32))),Metadata!B$1:E$2632,4,FALSE)</f>
        <v>1944</v>
      </c>
      <c r="H269" t="s">
        <v>534</v>
      </c>
      <c r="J269" t="str">
        <f>VLOOKUP(TRIM(SUBSTITUTE(D269,CHAR(160),CHAR(32))),Metadata!B$1:H$2632,7,FALSE)</f>
        <v>roman</v>
      </c>
      <c r="L269" t="str">
        <f>VLOOKUP(TRIM(SUBSTITUTE(D269,CHAR(160),CHAR(32))),Metadata!B$1:J$2632,9,FALSE)</f>
        <v>prose</v>
      </c>
      <c r="M269">
        <f>VLOOKUP(TRIM(SUBSTITUTE(D269,CHAR(160),CHAR(32))),Metadata!B$1:K$2632,10,FALSE)</f>
        <v>51882</v>
      </c>
      <c r="N269" s="1" t="s">
        <v>723</v>
      </c>
      <c r="O269">
        <v>68</v>
      </c>
      <c r="P269">
        <v>76</v>
      </c>
    </row>
    <row r="270" spans="1:16" x14ac:dyDescent="0.25">
      <c r="A270" t="s">
        <v>4354</v>
      </c>
      <c r="B270" t="s">
        <v>104</v>
      </c>
      <c r="C270" t="s">
        <v>47</v>
      </c>
      <c r="D270" t="s">
        <v>8984</v>
      </c>
      <c r="E270" t="str">
        <f>VLOOKUP(TRIM(SUBSTITUTE(D270,CHAR(160),CHAR(32))),Metadata!B$1:C$2632,2,FALSE)</f>
        <v>Queneau, Raymond, 1903-1976.</v>
      </c>
      <c r="F270" t="str">
        <f>VLOOKUP(TRIM(SUBSTITUTE(D270,CHAR(160),CHAR(32))),Metadata!B$1:D$2632,3,FALSE)</f>
        <v>Loin de Rueil: roman.</v>
      </c>
      <c r="G270">
        <f>VLOOKUP(TRIM(SUBSTITUTE(D270,CHAR(160),CHAR(32))),Metadata!B$1:E$2632,4,FALSE)</f>
        <v>1944</v>
      </c>
      <c r="H270" t="s">
        <v>534</v>
      </c>
      <c r="J270" t="str">
        <f>VLOOKUP(TRIM(SUBSTITUTE(D270,CHAR(160),CHAR(32))),Metadata!B$1:H$2632,7,FALSE)</f>
        <v>roman</v>
      </c>
      <c r="L270" t="str">
        <f>VLOOKUP(TRIM(SUBSTITUTE(D270,CHAR(160),CHAR(32))),Metadata!B$1:J$2632,9,FALSE)</f>
        <v>prose</v>
      </c>
      <c r="M270">
        <f>VLOOKUP(TRIM(SUBSTITUTE(D270,CHAR(160),CHAR(32))),Metadata!B$1:K$2632,10,FALSE)</f>
        <v>46069</v>
      </c>
      <c r="N270" s="1" t="s">
        <v>724</v>
      </c>
      <c r="O270">
        <v>52</v>
      </c>
      <c r="P270">
        <v>57</v>
      </c>
    </row>
    <row r="271" spans="1:16" x14ac:dyDescent="0.25">
      <c r="A271" t="s">
        <v>4354</v>
      </c>
      <c r="B271" t="s">
        <v>104</v>
      </c>
      <c r="C271" t="s">
        <v>47</v>
      </c>
      <c r="D271" t="s">
        <v>9015</v>
      </c>
      <c r="E271" t="str">
        <f>VLOOKUP(TRIM(SUBSTITUTE(D271,CHAR(160),CHAR(32))),Metadata!B$1:C$2632,2,FALSE)</f>
        <v>T'Serstevens, A. (Albert), 1886-1974.</v>
      </c>
      <c r="F271" t="str">
        <f>VLOOKUP(TRIM(SUBSTITUTE(D271,CHAR(160),CHAR(32))),Metadata!B$1:D$2632,3,FALSE)</f>
        <v>L'itinéraire espagnol</v>
      </c>
      <c r="G271">
        <f>VLOOKUP(TRIM(SUBSTITUTE(D271,CHAR(160),CHAR(32))),Metadata!B$1:E$2632,4,FALSE)</f>
        <v>1963</v>
      </c>
      <c r="H271" t="s">
        <v>534</v>
      </c>
      <c r="J271" t="str">
        <f>VLOOKUP(TRIM(SUBSTITUTE(D271,CHAR(160),CHAR(32))),Metadata!B$1:H$2632,7,FALSE)</f>
        <v>recit de voyage</v>
      </c>
      <c r="L271" t="str">
        <f>VLOOKUP(TRIM(SUBSTITUTE(D271,CHAR(160),CHAR(32))),Metadata!B$1:J$2632,9,FALSE)</f>
        <v>prose</v>
      </c>
      <c r="M271">
        <f>VLOOKUP(TRIM(SUBSTITUTE(D271,CHAR(160),CHAR(32))),Metadata!B$1:K$2632,10,FALSE)</f>
        <v>120278</v>
      </c>
      <c r="N271" s="1" t="s">
        <v>725</v>
      </c>
      <c r="O271">
        <v>9</v>
      </c>
      <c r="P271">
        <v>13</v>
      </c>
    </row>
    <row r="272" spans="1:16" x14ac:dyDescent="0.25">
      <c r="A272" t="s">
        <v>4354</v>
      </c>
      <c r="B272" t="s">
        <v>104</v>
      </c>
      <c r="C272" t="s">
        <v>47</v>
      </c>
      <c r="D272" t="s">
        <v>8980</v>
      </c>
      <c r="E272" t="str">
        <f>VLOOKUP(TRIM(SUBSTITUTE(D272,CHAR(160),CHAR(32))),Metadata!B$1:C$2632,2,FALSE)</f>
        <v>Proust, Marcel, 1871-1922.</v>
      </c>
      <c r="F272" t="str">
        <f>VLOOKUP(TRIM(SUBSTITUTE(D272,CHAR(160),CHAR(32))),Metadata!B$1:D$2632,3,FALSE)</f>
        <v>La prisonnière</v>
      </c>
      <c r="G272">
        <f>VLOOKUP(TRIM(SUBSTITUTE(D272,CHAR(160),CHAR(32))),Metadata!B$1:E$2632,4,FALSE)</f>
        <v>1922</v>
      </c>
      <c r="H272" t="s">
        <v>534</v>
      </c>
      <c r="J272" t="str">
        <f>VLOOKUP(TRIM(SUBSTITUTE(D272,CHAR(160),CHAR(32))),Metadata!B$1:H$2632,7,FALSE)</f>
        <v>roman</v>
      </c>
      <c r="L272" t="str">
        <f>VLOOKUP(TRIM(SUBSTITUTE(D272,CHAR(160),CHAR(32))),Metadata!B$1:J$2632,9,FALSE)</f>
        <v>prose</v>
      </c>
      <c r="M272">
        <f>VLOOKUP(TRIM(SUBSTITUTE(D272,CHAR(160),CHAR(32))),Metadata!B$1:K$2632,10,FALSE)</f>
        <v>170309</v>
      </c>
      <c r="N272" s="1" t="s">
        <v>726</v>
      </c>
      <c r="O272">
        <v>125</v>
      </c>
      <c r="P272">
        <v>131</v>
      </c>
    </row>
    <row r="273" spans="1:16" x14ac:dyDescent="0.25">
      <c r="A273" t="s">
        <v>4354</v>
      </c>
      <c r="B273" t="s">
        <v>104</v>
      </c>
      <c r="C273" t="s">
        <v>47</v>
      </c>
      <c r="D273" t="s">
        <v>8923</v>
      </c>
      <c r="E273" t="str">
        <f>VLOOKUP(TRIM(SUBSTITUTE(D273,CHAR(160),CHAR(32))),Metadata!B$1:C$2632,2,FALSE)</f>
        <v>Malraux, André, 1901-1976.</v>
      </c>
      <c r="F273" t="str">
        <f>VLOOKUP(TRIM(SUBSTITUTE(D273,CHAR(160),CHAR(32))),Metadata!B$1:D$2632,3,FALSE)</f>
        <v>La condition humaine</v>
      </c>
      <c r="G273">
        <f>VLOOKUP(TRIM(SUBSTITUTE(D273,CHAR(160),CHAR(32))),Metadata!B$1:E$2632,4,FALSE)</f>
        <v>1933</v>
      </c>
      <c r="H273" t="s">
        <v>534</v>
      </c>
      <c r="J273" t="str">
        <f>VLOOKUP(TRIM(SUBSTITUTE(D273,CHAR(160),CHAR(32))),Metadata!B$1:H$2632,7,FALSE)</f>
        <v>roman</v>
      </c>
      <c r="L273" t="str">
        <f>VLOOKUP(TRIM(SUBSTITUTE(D273,CHAR(160),CHAR(32))),Metadata!B$1:J$2632,9,FALSE)</f>
        <v>prose</v>
      </c>
      <c r="M273">
        <f>VLOOKUP(TRIM(SUBSTITUTE(D273,CHAR(160),CHAR(32))),Metadata!B$1:K$2632,10,FALSE)</f>
        <v>93798</v>
      </c>
      <c r="N273" s="1" t="s">
        <v>727</v>
      </c>
      <c r="O273">
        <v>69</v>
      </c>
      <c r="P273">
        <v>75</v>
      </c>
    </row>
    <row r="274" spans="1:16" x14ac:dyDescent="0.25">
      <c r="A274" t="s">
        <v>4354</v>
      </c>
      <c r="B274" t="s">
        <v>104</v>
      </c>
      <c r="C274" t="s">
        <v>47</v>
      </c>
      <c r="D274" t="s">
        <v>8921</v>
      </c>
      <c r="E274" t="str">
        <f>VLOOKUP(TRIM(SUBSTITUTE(D274,CHAR(160),CHAR(32))),Metadata!B$1:C$2632,2,FALSE)</f>
        <v>Malègue, Joseph, 1876-1940.</v>
      </c>
      <c r="F274" t="str">
        <f>VLOOKUP(TRIM(SUBSTITUTE(D274,CHAR(160),CHAR(32))),Metadata!B$1:D$2632,3,FALSE)</f>
        <v>Augustin, ou, Le maître est là. Volume 1.</v>
      </c>
      <c r="G274">
        <f>VLOOKUP(TRIM(SUBSTITUTE(D274,CHAR(160),CHAR(32))),Metadata!B$1:E$2632,4,FALSE)</f>
        <v>1933</v>
      </c>
      <c r="H274" t="s">
        <v>534</v>
      </c>
      <c r="J274" t="str">
        <f>VLOOKUP(TRIM(SUBSTITUTE(D274,CHAR(160),CHAR(32))),Metadata!B$1:H$2632,7,FALSE)</f>
        <v>roman</v>
      </c>
      <c r="L274" t="str">
        <f>VLOOKUP(TRIM(SUBSTITUTE(D274,CHAR(160),CHAR(32))),Metadata!B$1:J$2632,9,FALSE)</f>
        <v>prose</v>
      </c>
      <c r="M274">
        <f>VLOOKUP(TRIM(SUBSTITUTE(D274,CHAR(160),CHAR(32))),Metadata!B$1:K$2632,10,FALSE)</f>
        <v>118033</v>
      </c>
      <c r="N274" s="1" t="s">
        <v>728</v>
      </c>
      <c r="O274">
        <v>32</v>
      </c>
      <c r="P274">
        <v>38</v>
      </c>
    </row>
    <row r="275" spans="1:16" x14ac:dyDescent="0.25">
      <c r="A275" t="s">
        <v>4354</v>
      </c>
      <c r="B275" t="s">
        <v>104</v>
      </c>
      <c r="C275" t="s">
        <v>47</v>
      </c>
      <c r="D275" t="s">
        <v>8833</v>
      </c>
      <c r="E275" t="str">
        <f>VLOOKUP(TRIM(SUBSTITUTE(D275,CHAR(160),CHAR(32))),Metadata!B$1:C$2632,2,FALSE)</f>
        <v>Drieu La Rochelle, Pierre, 1893-1945.</v>
      </c>
      <c r="F275" t="str">
        <f>VLOOKUP(TRIM(SUBSTITUTE(D275,CHAR(160),CHAR(32))),Metadata!B$1:D$2632,3,FALSE)</f>
        <v>Réveuse bourgeoisie</v>
      </c>
      <c r="G275">
        <f>VLOOKUP(TRIM(SUBSTITUTE(D275,CHAR(160),CHAR(32))),Metadata!B$1:E$2632,4,FALSE)</f>
        <v>1937</v>
      </c>
      <c r="H275" t="s">
        <v>534</v>
      </c>
      <c r="J275" t="str">
        <f>VLOOKUP(TRIM(SUBSTITUTE(D275,CHAR(160),CHAR(32))),Metadata!B$1:H$2632,7,FALSE)</f>
        <v>roman</v>
      </c>
      <c r="L275" t="str">
        <f>VLOOKUP(TRIM(SUBSTITUTE(D275,CHAR(160),CHAR(32))),Metadata!B$1:J$2632,9,FALSE)</f>
        <v>prose</v>
      </c>
      <c r="M275">
        <f>VLOOKUP(TRIM(SUBSTITUTE(D275,CHAR(160),CHAR(32))),Metadata!B$1:K$2632,10,FALSE)</f>
        <v>112688</v>
      </c>
      <c r="N275" s="1" t="s">
        <v>729</v>
      </c>
      <c r="O275">
        <v>63</v>
      </c>
      <c r="P275">
        <v>69</v>
      </c>
    </row>
    <row r="276" spans="1:16" x14ac:dyDescent="0.25">
      <c r="A276" t="s">
        <v>4354</v>
      </c>
      <c r="B276" t="s">
        <v>104</v>
      </c>
      <c r="C276" t="s">
        <v>47</v>
      </c>
      <c r="D276" t="s">
        <v>9001</v>
      </c>
      <c r="E276" t="str">
        <f>VLOOKUP(TRIM(SUBSTITUTE(D276,CHAR(160),CHAR(32))),Metadata!B$1:C$2632,2,FALSE)</f>
        <v>Romains, Jules, 1885-1972.</v>
      </c>
      <c r="F276" t="str">
        <f>VLOOKUP(TRIM(SUBSTITUTE(D276,CHAR(160),CHAR(32))),Metadata!B$1:D$2632,3,FALSE)</f>
        <v>Les hommes de bonne volonté</v>
      </c>
      <c r="G276">
        <f>VLOOKUP(TRIM(SUBSTITUTE(D276,CHAR(160),CHAR(32))),Metadata!B$1:E$2632,4,FALSE)</f>
        <v>1932</v>
      </c>
      <c r="H276" t="s">
        <v>534</v>
      </c>
      <c r="J276" t="str">
        <f>VLOOKUP(TRIM(SUBSTITUTE(D276,CHAR(160),CHAR(32))),Metadata!B$1:H$2632,7,FALSE)</f>
        <v>roman</v>
      </c>
      <c r="L276" t="str">
        <f>VLOOKUP(TRIM(SUBSTITUTE(D276,CHAR(160),CHAR(32))),Metadata!B$1:J$2632,9,FALSE)</f>
        <v>prose</v>
      </c>
      <c r="M276">
        <f>VLOOKUP(TRIM(SUBSTITUTE(D276,CHAR(160),CHAR(32))),Metadata!B$1:K$2632,10,FALSE)</f>
        <v>82021</v>
      </c>
      <c r="N276" s="1" t="s">
        <v>730</v>
      </c>
      <c r="O276">
        <v>45</v>
      </c>
      <c r="P276">
        <v>50</v>
      </c>
    </row>
    <row r="277" spans="1:16" x14ac:dyDescent="0.25">
      <c r="A277" t="s">
        <v>4354</v>
      </c>
      <c r="B277" t="s">
        <v>104</v>
      </c>
      <c r="C277" t="s">
        <v>47</v>
      </c>
      <c r="D277" t="s">
        <v>8895</v>
      </c>
      <c r="E277" t="str">
        <f>VLOOKUP(TRIM(SUBSTITUTE(D277,CHAR(160),CHAR(32))),Metadata!B$1:C$2632,2,FALSE)</f>
        <v>Goldschmidt, Bertrand, 1912-2002.</v>
      </c>
      <c r="F277" t="str">
        <f>VLOOKUP(TRIM(SUBSTITUTE(D277,CHAR(160),CHAR(32))),Metadata!B$1:D$2632,3,FALSE)</f>
        <v>L'aventure atomique: ses aspects politiques et techniques</v>
      </c>
      <c r="G277">
        <f>VLOOKUP(TRIM(SUBSTITUTE(D277,CHAR(160),CHAR(32))),Metadata!B$1:E$2632,4,FALSE)</f>
        <v>1962</v>
      </c>
      <c r="H277" t="s">
        <v>534</v>
      </c>
      <c r="J277" t="str">
        <f>VLOOKUP(TRIM(SUBSTITUTE(D277,CHAR(160),CHAR(32))),Metadata!B$1:H$2632,7,FALSE)</f>
        <v>traite ou essai</v>
      </c>
      <c r="L277" t="str">
        <f>VLOOKUP(TRIM(SUBSTITUTE(D277,CHAR(160),CHAR(32))),Metadata!B$1:J$2632,9,FALSE)</f>
        <v>prose</v>
      </c>
      <c r="M277">
        <f>VLOOKUP(TRIM(SUBSTITUTE(D277,CHAR(160),CHAR(32))),Metadata!B$1:K$2632,10,FALSE)</f>
        <v>91532</v>
      </c>
      <c r="N277" s="1" t="s">
        <v>731</v>
      </c>
      <c r="O277">
        <v>66</v>
      </c>
      <c r="P277">
        <v>72</v>
      </c>
    </row>
    <row r="278" spans="1:16" x14ac:dyDescent="0.25">
      <c r="A278" t="s">
        <v>4354</v>
      </c>
      <c r="B278" t="s">
        <v>104</v>
      </c>
      <c r="C278" t="s">
        <v>47</v>
      </c>
      <c r="D278" t="s">
        <v>7740</v>
      </c>
      <c r="E278" t="str">
        <f>VLOOKUP(TRIM(SUBSTITUTE(D278,CHAR(160),CHAR(32))),Metadata!B$1:C$2632,2,FALSE)</f>
        <v>Lot, Ferdinand, 1866-1952.</v>
      </c>
      <c r="F278" t="str">
        <f>VLOOKUP(TRIM(SUBSTITUTE(D278,CHAR(160),CHAR(32))),Metadata!B$1:D$2632,3,FALSE)</f>
        <v>Naissance de la France</v>
      </c>
      <c r="G278">
        <f>VLOOKUP(TRIM(SUBSTITUTE(D278,CHAR(160),CHAR(32))),Metadata!B$1:E$2632,4,FALSE)</f>
        <v>1948</v>
      </c>
      <c r="H278" t="s">
        <v>534</v>
      </c>
      <c r="J278" t="str">
        <f>VLOOKUP(TRIM(SUBSTITUTE(D278,CHAR(160),CHAR(32))),Metadata!B$1:H$2632,7,FALSE)</f>
        <v>traite</v>
      </c>
      <c r="L278" t="str">
        <f>VLOOKUP(TRIM(SUBSTITUTE(D278,CHAR(160),CHAR(32))),Metadata!B$1:J$2632,9,FALSE)</f>
        <v/>
      </c>
      <c r="M278">
        <f>VLOOKUP(TRIM(SUBSTITUTE(D278,CHAR(160),CHAR(32))),Metadata!B$1:K$2632,10,FALSE)</f>
        <v>289090</v>
      </c>
      <c r="N278" s="1" t="s">
        <v>732</v>
      </c>
      <c r="O278">
        <v>45</v>
      </c>
      <c r="P278">
        <v>51</v>
      </c>
    </row>
    <row r="279" spans="1:16" x14ac:dyDescent="0.25">
      <c r="A279" t="s">
        <v>4354</v>
      </c>
      <c r="B279" t="s">
        <v>104</v>
      </c>
      <c r="C279" t="s">
        <v>47</v>
      </c>
      <c r="D279" t="s">
        <v>8822</v>
      </c>
      <c r="E279" t="str">
        <f>VLOOKUP(TRIM(SUBSTITUTE(D279,CHAR(160),CHAR(32))),Metadata!B$1:C$2632,2,FALSE)</f>
        <v>Claudel, Paul, 1868-1955.</v>
      </c>
      <c r="F279" t="str">
        <f>VLOOKUP(TRIM(SUBSTITUTE(D279,CHAR(160),CHAR(32))),Metadata!B$1:D$2632,3,FALSE)</f>
        <v>Le soulier de satin</v>
      </c>
      <c r="G279">
        <f>VLOOKUP(TRIM(SUBSTITUTE(D279,CHAR(160),CHAR(32))),Metadata!B$1:E$2632,4,FALSE)</f>
        <v>1929</v>
      </c>
      <c r="H279" t="s">
        <v>534</v>
      </c>
      <c r="J279" t="str">
        <f>VLOOKUP(TRIM(SUBSTITUTE(D279,CHAR(160),CHAR(32))),Metadata!B$1:H$2632,7,FALSE)</f>
        <v>theatre</v>
      </c>
      <c r="L279" t="str">
        <f>VLOOKUP(TRIM(SUBSTITUTE(D279,CHAR(160),CHAR(32))),Metadata!B$1:J$2632,9,FALSE)</f>
        <v>prose</v>
      </c>
      <c r="M279">
        <f>VLOOKUP(TRIM(SUBSTITUTE(D279,CHAR(160),CHAR(32))),Metadata!B$1:K$2632,10,FALSE)</f>
        <v>94882</v>
      </c>
      <c r="N279" s="1" t="s">
        <v>733</v>
      </c>
      <c r="O279">
        <v>48</v>
      </c>
      <c r="P279">
        <v>54</v>
      </c>
    </row>
    <row r="280" spans="1:16" x14ac:dyDescent="0.25">
      <c r="A280" t="s">
        <v>4354</v>
      </c>
      <c r="B280" t="s">
        <v>104</v>
      </c>
      <c r="C280" t="s">
        <v>47</v>
      </c>
      <c r="D280" t="s">
        <v>8772</v>
      </c>
      <c r="E280" t="str">
        <f>VLOOKUP(TRIM(SUBSTITUTE(D280,CHAR(160),CHAR(32))),Metadata!B$1:C$2632,2,FALSE)</f>
        <v>Beauvoir, Simone de, 1908-1986.</v>
      </c>
      <c r="F280" t="str">
        <f>VLOOKUP(TRIM(SUBSTITUTE(D280,CHAR(160),CHAR(32))),Metadata!B$1:D$2632,3,FALSE)</f>
        <v>Les mandarins</v>
      </c>
      <c r="G280">
        <f>VLOOKUP(TRIM(SUBSTITUTE(D280,CHAR(160),CHAR(32))),Metadata!B$1:E$2632,4,FALSE)</f>
        <v>1954</v>
      </c>
      <c r="H280" t="s">
        <v>534</v>
      </c>
      <c r="J280" t="str">
        <f>VLOOKUP(TRIM(SUBSTITUTE(D280,CHAR(160),CHAR(32))),Metadata!B$1:H$2632,7,FALSE)</f>
        <v>roman</v>
      </c>
      <c r="L280" t="str">
        <f>VLOOKUP(TRIM(SUBSTITUTE(D280,CHAR(160),CHAR(32))),Metadata!B$1:J$2632,9,FALSE)</f>
        <v>prose</v>
      </c>
      <c r="M280">
        <f>VLOOKUP(TRIM(SUBSTITUTE(D280,CHAR(160),CHAR(32))),Metadata!B$1:K$2632,10,FALSE)</f>
        <v>291169</v>
      </c>
      <c r="N280" s="1" t="s">
        <v>734</v>
      </c>
      <c r="O280">
        <v>59</v>
      </c>
      <c r="P280">
        <v>65</v>
      </c>
    </row>
    <row r="281" spans="1:16" x14ac:dyDescent="0.25">
      <c r="A281" t="s">
        <v>4354</v>
      </c>
      <c r="B281" t="s">
        <v>104</v>
      </c>
      <c r="C281" t="s">
        <v>47</v>
      </c>
      <c r="D281" t="s">
        <v>8871</v>
      </c>
      <c r="E281" t="str">
        <f>VLOOKUP(TRIM(SUBSTITUTE(D281,CHAR(160),CHAR(32))),Metadata!B$1:C$2632,2,FALSE)</f>
        <v>Gide, André, 1869-1951.</v>
      </c>
      <c r="F281" t="str">
        <f>VLOOKUP(TRIM(SUBSTITUTE(D281,CHAR(160),CHAR(32))),Metadata!B$1:D$2632,3,FALSE)</f>
        <v>Carnets d'Egypte</v>
      </c>
      <c r="G281">
        <f>VLOOKUP(TRIM(SUBSTITUTE(D281,CHAR(160),CHAR(32))),Metadata!B$1:E$2632,4,FALSE)</f>
        <v>1939</v>
      </c>
      <c r="H281" t="s">
        <v>534</v>
      </c>
      <c r="J281" t="str">
        <f>VLOOKUP(TRIM(SUBSTITUTE(D281,CHAR(160),CHAR(32))),Metadata!B$1:H$2632,7,FALSE)</f>
        <v>recit de voyage</v>
      </c>
      <c r="L281" t="str">
        <f>VLOOKUP(TRIM(SUBSTITUTE(D281,CHAR(160),CHAR(32))),Metadata!B$1:J$2632,9,FALSE)</f>
        <v>prose</v>
      </c>
      <c r="M281">
        <f>VLOOKUP(TRIM(SUBSTITUTE(D281,CHAR(160),CHAR(32))),Metadata!B$1:K$2632,10,FALSE)</f>
        <v>10993</v>
      </c>
      <c r="N281" s="1" t="s">
        <v>735</v>
      </c>
      <c r="O281">
        <v>224</v>
      </c>
      <c r="P281">
        <v>228</v>
      </c>
    </row>
    <row r="282" spans="1:16" x14ac:dyDescent="0.25">
      <c r="A282" t="s">
        <v>4354</v>
      </c>
      <c r="B282" t="s">
        <v>104</v>
      </c>
      <c r="C282" t="s">
        <v>47</v>
      </c>
      <c r="D282" t="s">
        <v>7515</v>
      </c>
      <c r="E282" t="str">
        <f>VLOOKUP(TRIM(SUBSTITUTE(D282,CHAR(160),CHAR(32))),Metadata!B$1:C$2632,2,FALSE)</f>
        <v>Bainville, Jacques, 1879-1936.</v>
      </c>
      <c r="F282" t="str">
        <f>VLOOKUP(TRIM(SUBSTITUTE(D282,CHAR(160),CHAR(32))),Metadata!B$1:D$2632,3,FALSE)</f>
        <v>La fortune de la France</v>
      </c>
      <c r="G282">
        <f>VLOOKUP(TRIM(SUBSTITUTE(D282,CHAR(160),CHAR(32))),Metadata!B$1:E$2632,4,FALSE)</f>
        <v>1937</v>
      </c>
      <c r="H282" t="s">
        <v>534</v>
      </c>
      <c r="J282" t="str">
        <f>VLOOKUP(TRIM(SUBSTITUTE(D282,CHAR(160),CHAR(32))),Metadata!B$1:H$2632,7,FALSE)</f>
        <v>traite</v>
      </c>
      <c r="L282" t="str">
        <f>VLOOKUP(TRIM(SUBSTITUTE(D282,CHAR(160),CHAR(32))),Metadata!B$1:J$2632,9,FALSE)</f>
        <v/>
      </c>
      <c r="M282">
        <f>VLOOKUP(TRIM(SUBSTITUTE(D282,CHAR(160),CHAR(32))),Metadata!B$1:K$2632,10,FALSE)</f>
        <v>91828</v>
      </c>
      <c r="N282" s="1" t="s">
        <v>736</v>
      </c>
      <c r="O282">
        <v>28</v>
      </c>
      <c r="P282">
        <v>36</v>
      </c>
    </row>
    <row r="283" spans="1:16" x14ac:dyDescent="0.25">
      <c r="A283" t="s">
        <v>4354</v>
      </c>
      <c r="B283" t="s">
        <v>104</v>
      </c>
      <c r="C283" t="s">
        <v>47</v>
      </c>
      <c r="D283" t="s">
        <v>8761</v>
      </c>
      <c r="E283" t="str">
        <f>VLOOKUP(TRIM(SUBSTITUTE(D283,CHAR(160),CHAR(32))),Metadata!B$1:C$2632,2,FALSE)</f>
        <v>Barrès, Maurice, 1862-1923.</v>
      </c>
      <c r="F283" t="str">
        <f>VLOOKUP(TRIM(SUBSTITUTE(D283,CHAR(160),CHAR(32))),Metadata!B$1:D$2632,3,FALSE)</f>
        <v>Mes cahiers, T. 12 1919-1920</v>
      </c>
      <c r="G283">
        <f>VLOOKUP(TRIM(SUBSTITUTE(D283,CHAR(160),CHAR(32))),Metadata!B$1:E$2632,4,FALSE)</f>
        <v>1920</v>
      </c>
      <c r="H283" t="s">
        <v>534</v>
      </c>
      <c r="J283" t="str">
        <f>VLOOKUP(TRIM(SUBSTITUTE(D283,CHAR(160),CHAR(32))),Metadata!B$1:H$2632,7,FALSE)</f>
        <v>memoires</v>
      </c>
      <c r="L283" t="str">
        <f>VLOOKUP(TRIM(SUBSTITUTE(D283,CHAR(160),CHAR(32))),Metadata!B$1:J$2632,9,FALSE)</f>
        <v>prose</v>
      </c>
      <c r="M283">
        <f>VLOOKUP(TRIM(SUBSTITUTE(D283,CHAR(160),CHAR(32))),Metadata!B$1:K$2632,10,FALSE)</f>
        <v>64446</v>
      </c>
      <c r="N283" s="1" t="s">
        <v>737</v>
      </c>
      <c r="O283">
        <v>34</v>
      </c>
      <c r="P283">
        <v>38</v>
      </c>
    </row>
    <row r="284" spans="1:16" x14ac:dyDescent="0.25">
      <c r="A284" t="s">
        <v>4354</v>
      </c>
      <c r="B284" t="s">
        <v>799</v>
      </c>
      <c r="C284" t="s">
        <v>47</v>
      </c>
      <c r="D284" t="s">
        <v>7934</v>
      </c>
      <c r="E284" t="str">
        <f>VLOOKUP(TRIM(SUBSTITUTE(D284,CHAR(160),CHAR(32))),Metadata!B$1:C$2632,2,FALSE)</f>
        <v>La Boétie, Etienne de, 1530-1563.</v>
      </c>
      <c r="F284" t="str">
        <f>VLOOKUP(TRIM(SUBSTITUTE(D284,CHAR(160),CHAR(32))),Metadata!B$1:D$2632,3,FALSE)</f>
        <v>Discours de la servitude volontaire ou le Contr'un</v>
      </c>
      <c r="G284">
        <f>VLOOKUP(TRIM(SUBSTITUTE(D284,CHAR(160),CHAR(32))),Metadata!B$1:E$2632,4,FALSE)</f>
        <v>1549</v>
      </c>
      <c r="H284" t="s">
        <v>456</v>
      </c>
      <c r="J284" t="str">
        <f>VLOOKUP(TRIM(SUBSTITUTE(D284,CHAR(160),CHAR(32))),Metadata!B$1:H$2632,7,FALSE)</f>
        <v>traite</v>
      </c>
      <c r="L284" t="str">
        <f>VLOOKUP(TRIM(SUBSTITUTE(D284,CHAR(160),CHAR(32))),Metadata!B$1:J$2632,9,FALSE)</f>
        <v/>
      </c>
      <c r="M284">
        <f>VLOOKUP(TRIM(SUBSTITUTE(D284,CHAR(160),CHAR(32))),Metadata!B$1:K$2632,10,FALSE)</f>
        <v>34645</v>
      </c>
      <c r="N284" s="1" t="s">
        <v>738</v>
      </c>
      <c r="O284">
        <v>495</v>
      </c>
      <c r="P284">
        <v>501</v>
      </c>
    </row>
    <row r="285" spans="1:16" x14ac:dyDescent="0.25">
      <c r="A285" t="s">
        <v>4354</v>
      </c>
      <c r="B285" t="s">
        <v>799</v>
      </c>
      <c r="C285" t="s">
        <v>47</v>
      </c>
      <c r="D285" t="s">
        <v>8414</v>
      </c>
      <c r="E285" t="str">
        <f>VLOOKUP(TRIM(SUBSTITUTE(D285,CHAR(160),CHAR(32))),Metadata!B$1:C$2632,2,FALSE)</f>
        <v>Volney, C.-F. (Constantin-François), 1757-1820.</v>
      </c>
      <c r="F285" t="str">
        <f>VLOOKUP(TRIM(SUBSTITUTE(D285,CHAR(160),CHAR(32))),Metadata!B$1:D$2632,3,FALSE)</f>
        <v>Voyage en Syrie et en Égypte</v>
      </c>
      <c r="G285">
        <f>VLOOKUP(TRIM(SUBSTITUTE(D285,CHAR(160),CHAR(32))),Metadata!B$1:E$2632,4,FALSE)</f>
        <v>1787</v>
      </c>
      <c r="H285" t="s">
        <v>448</v>
      </c>
      <c r="J285" t="str">
        <f>VLOOKUP(TRIM(SUBSTITUTE(D285,CHAR(160),CHAR(32))),Metadata!B$1:H$2632,7,FALSE)</f>
        <v>recit de voyage</v>
      </c>
      <c r="L285" t="str">
        <f>VLOOKUP(TRIM(SUBSTITUTE(D285,CHAR(160),CHAR(32))),Metadata!B$1:J$2632,9,FALSE)</f>
        <v>prose</v>
      </c>
      <c r="M285">
        <f>VLOOKUP(TRIM(SUBSTITUTE(D285,CHAR(160),CHAR(32))),Metadata!B$1:K$2632,10,FALSE)</f>
        <v>166253</v>
      </c>
      <c r="N285" s="1" t="s">
        <v>739</v>
      </c>
      <c r="O285">
        <v>73</v>
      </c>
      <c r="P285">
        <v>79</v>
      </c>
    </row>
    <row r="286" spans="1:16" x14ac:dyDescent="0.25">
      <c r="A286" t="s">
        <v>4354</v>
      </c>
      <c r="B286" t="s">
        <v>799</v>
      </c>
      <c r="C286" t="s">
        <v>47</v>
      </c>
      <c r="D286" t="s">
        <v>8382</v>
      </c>
      <c r="E286" t="str">
        <f>VLOOKUP(TRIM(SUBSTITUTE(D286,CHAR(160),CHAR(32))),Metadata!B$1:C$2632,2,FALSE)</f>
        <v>Rousseau, Jean-Jacques, 1712-1778.</v>
      </c>
      <c r="F286" t="str">
        <f>VLOOKUP(TRIM(SUBSTITUTE(D286,CHAR(160),CHAR(32))),Metadata!B$1:D$2632,3,FALSE)</f>
        <v>Les rêveries du promeneur solitaire</v>
      </c>
      <c r="G286">
        <f>VLOOKUP(TRIM(SUBSTITUTE(D286,CHAR(160),CHAR(32))),Metadata!B$1:E$2632,4,FALSE)</f>
        <v>1778</v>
      </c>
      <c r="H286" t="s">
        <v>448</v>
      </c>
      <c r="J286" t="str">
        <f>VLOOKUP(TRIM(SUBSTITUTE(D286,CHAR(160),CHAR(32))),Metadata!B$1:H$2632,7,FALSE)</f>
        <v>memoires</v>
      </c>
      <c r="L286" t="str">
        <f>VLOOKUP(TRIM(SUBSTITUTE(D286,CHAR(160),CHAR(32))),Metadata!B$1:J$2632,9,FALSE)</f>
        <v>prose</v>
      </c>
      <c r="M286">
        <f>VLOOKUP(TRIM(SUBSTITUTE(D286,CHAR(160),CHAR(32))),Metadata!B$1:K$2632,10,FALSE)</f>
        <v>44132</v>
      </c>
      <c r="N286" s="1" t="s">
        <v>740</v>
      </c>
      <c r="O286">
        <v>119</v>
      </c>
      <c r="P286">
        <v>127</v>
      </c>
    </row>
    <row r="287" spans="1:16" x14ac:dyDescent="0.25">
      <c r="A287" t="s">
        <v>4354</v>
      </c>
      <c r="B287" t="s">
        <v>799</v>
      </c>
      <c r="C287" t="s">
        <v>47</v>
      </c>
      <c r="D287" t="s">
        <v>8377</v>
      </c>
      <c r="E287" t="str">
        <f>VLOOKUP(TRIM(SUBSTITUTE(D287,CHAR(160),CHAR(32))),Metadata!B$1:C$2632,2,FALSE)</f>
        <v>Rousseau, Jean-Jacques, 1712-1778.</v>
      </c>
      <c r="F287" t="str">
        <f>VLOOKUP(TRIM(SUBSTITUTE(D287,CHAR(160),CHAR(32))),Metadata!B$1:D$2632,3,FALSE)</f>
        <v>Considérations sur le gouvernement de Pologne</v>
      </c>
      <c r="G287">
        <f>VLOOKUP(TRIM(SUBSTITUTE(D287,CHAR(160),CHAR(32))),Metadata!B$1:E$2632,4,FALSE)</f>
        <v>1771</v>
      </c>
      <c r="H287" t="s">
        <v>448</v>
      </c>
      <c r="J287" t="str">
        <f>VLOOKUP(TRIM(SUBSTITUTE(D287,CHAR(160),CHAR(32))),Metadata!B$1:H$2632,7,FALSE)</f>
        <v>traite ou essai</v>
      </c>
      <c r="L287" t="str">
        <f>VLOOKUP(TRIM(SUBSTITUTE(D287,CHAR(160),CHAR(32))),Metadata!B$1:J$2632,9,FALSE)</f>
        <v>prose</v>
      </c>
      <c r="M287">
        <f>VLOOKUP(TRIM(SUBSTITUTE(D287,CHAR(160),CHAR(32))),Metadata!B$1:K$2632,10,FALSE)</f>
        <v>36093</v>
      </c>
      <c r="N287" s="1" t="s">
        <v>741</v>
      </c>
      <c r="O287">
        <v>85</v>
      </c>
      <c r="P287">
        <v>92</v>
      </c>
    </row>
    <row r="288" spans="1:16" x14ac:dyDescent="0.25">
      <c r="A288" t="s">
        <v>4354</v>
      </c>
      <c r="B288" t="s">
        <v>799</v>
      </c>
      <c r="C288" t="s">
        <v>47</v>
      </c>
      <c r="D288" t="s">
        <v>8180</v>
      </c>
      <c r="E288" t="str">
        <f>VLOOKUP(TRIM(SUBSTITUTE(D288,CHAR(160),CHAR(32))),Metadata!B$1:C$2632,2,FALSE)</f>
        <v>Barbier, Edmond Jean Francois, 1689-1771.</v>
      </c>
      <c r="F288" t="str">
        <f>VLOOKUP(TRIM(SUBSTITUTE(D288,CHAR(160),CHAR(32))),Metadata!B$1:D$2632,3,FALSE)</f>
        <v>Chronique de la régence. T. 7-8</v>
      </c>
      <c r="G288">
        <f>VLOOKUP(TRIM(SUBSTITUTE(D288,CHAR(160),CHAR(32))),Metadata!B$1:E$2632,4,FALSE)</f>
        <v>1761</v>
      </c>
      <c r="H288" t="s">
        <v>448</v>
      </c>
      <c r="J288" t="str">
        <f>VLOOKUP(TRIM(SUBSTITUTE(D288,CHAR(160),CHAR(32))),Metadata!B$1:H$2632,7,FALSE)</f>
        <v>memoires</v>
      </c>
      <c r="L288" t="str">
        <f>VLOOKUP(TRIM(SUBSTITUTE(D288,CHAR(160),CHAR(32))),Metadata!B$1:J$2632,9,FALSE)</f>
        <v>prose</v>
      </c>
      <c r="M288">
        <f>VLOOKUP(TRIM(SUBSTITUTE(D288,CHAR(160),CHAR(32))),Metadata!B$1:K$2632,10,FALSE)</f>
        <v>119691</v>
      </c>
      <c r="N288" s="1" t="s">
        <v>742</v>
      </c>
      <c r="O288">
        <v>123</v>
      </c>
      <c r="P288">
        <v>130</v>
      </c>
    </row>
    <row r="289" spans="1:16" x14ac:dyDescent="0.25">
      <c r="A289" t="s">
        <v>4354</v>
      </c>
      <c r="B289" t="s">
        <v>799</v>
      </c>
      <c r="C289" t="s">
        <v>47</v>
      </c>
      <c r="D289" t="s">
        <v>8276</v>
      </c>
      <c r="E289" t="str">
        <f>VLOOKUP(TRIM(SUBSTITUTE(D289,CHAR(160),CHAR(32))),Metadata!B$1:C$2632,2,FALSE)</f>
        <v>Helvétius, Claude Adrien, 1715-1771.</v>
      </c>
      <c r="F289" t="str">
        <f>VLOOKUP(TRIM(SUBSTITUTE(D289,CHAR(160),CHAR(32))),Metadata!B$1:D$2632,3,FALSE)</f>
        <v>De l'homme: de ses facultés intellectuelles et de son éducation</v>
      </c>
      <c r="G289">
        <f>VLOOKUP(TRIM(SUBSTITUTE(D289,CHAR(160),CHAR(32))),Metadata!B$1:E$2632,4,FALSE)</f>
        <v>1771</v>
      </c>
      <c r="H289" t="s">
        <v>448</v>
      </c>
      <c r="J289" t="str">
        <f>VLOOKUP(TRIM(SUBSTITUTE(D289,CHAR(160),CHAR(32))),Metadata!B$1:H$2632,7,FALSE)</f>
        <v>traite ou essai</v>
      </c>
      <c r="L289" t="str">
        <f>VLOOKUP(TRIM(SUBSTITUTE(D289,CHAR(160),CHAR(32))),Metadata!B$1:J$2632,9,FALSE)</f>
        <v>prose</v>
      </c>
      <c r="M289">
        <f>VLOOKUP(TRIM(SUBSTITUTE(D289,CHAR(160),CHAR(32))),Metadata!B$1:K$2632,10,FALSE)</f>
        <v>186613</v>
      </c>
      <c r="N289" s="1" t="s">
        <v>743</v>
      </c>
      <c r="O289">
        <v>54</v>
      </c>
      <c r="P289">
        <v>61</v>
      </c>
    </row>
    <row r="290" spans="1:16" x14ac:dyDescent="0.25">
      <c r="A290" t="s">
        <v>4354</v>
      </c>
      <c r="B290" t="s">
        <v>799</v>
      </c>
      <c r="C290" t="s">
        <v>47</v>
      </c>
      <c r="D290" t="s">
        <v>8333</v>
      </c>
      <c r="E290" t="str">
        <f>VLOOKUP(TRIM(SUBSTITUTE(D290,CHAR(160),CHAR(32))),Metadata!B$1:C$2632,2,FALSE)</f>
        <v>Mercier, Louis-Sébastien, 1740-1814.</v>
      </c>
      <c r="F290" t="str">
        <f>VLOOKUP(TRIM(SUBSTITUTE(D290,CHAR(160),CHAR(32))),Metadata!B$1:D$2632,3,FALSE)</f>
        <v>Tableau de Paris t. 1</v>
      </c>
      <c r="G290">
        <f>VLOOKUP(TRIM(SUBSTITUTE(D290,CHAR(160),CHAR(32))),Metadata!B$1:E$2632,4,FALSE)</f>
        <v>1782</v>
      </c>
      <c r="H290" t="s">
        <v>448</v>
      </c>
      <c r="J290" t="str">
        <f>VLOOKUP(TRIM(SUBSTITUTE(D290,CHAR(160),CHAR(32))),Metadata!B$1:H$2632,7,FALSE)</f>
        <v>melanges litteraires</v>
      </c>
      <c r="L290" t="str">
        <f>VLOOKUP(TRIM(SUBSTITUTE(D290,CHAR(160),CHAR(32))),Metadata!B$1:J$2632,9,FALSE)</f>
        <v>prose</v>
      </c>
      <c r="M290">
        <f>VLOOKUP(TRIM(SUBSTITUTE(D290,CHAR(160),CHAR(32))),Metadata!B$1:K$2632,10,FALSE)</f>
        <v>212948</v>
      </c>
      <c r="N290" s="1" t="s">
        <v>744</v>
      </c>
      <c r="O290">
        <v>300</v>
      </c>
      <c r="P290">
        <v>306</v>
      </c>
    </row>
    <row r="291" spans="1:16" x14ac:dyDescent="0.25">
      <c r="A291" t="s">
        <v>4354</v>
      </c>
      <c r="B291" t="s">
        <v>799</v>
      </c>
      <c r="C291" t="s">
        <v>47</v>
      </c>
      <c r="D291" t="s">
        <v>8364</v>
      </c>
      <c r="E291" t="str">
        <f>VLOOKUP(TRIM(SUBSTITUTE(D291,CHAR(160),CHAR(32))),Metadata!B$1:C$2632,2,FALSE)</f>
        <v>Raynal, abbé (Guillaume-Thomas-François), 1713-1796.</v>
      </c>
      <c r="F291" t="str">
        <f>VLOOKUP(TRIM(SUBSTITUTE(D291,CHAR(160),CHAR(32))),Metadata!B$1:D$2632,3,FALSE)</f>
        <v>Histoire philosophique et politique des établissements et du commerce des Européens dans les deux Indes. T. 6</v>
      </c>
      <c r="G291">
        <f>VLOOKUP(TRIM(SUBSTITUTE(D291,CHAR(160),CHAR(32))),Metadata!B$1:E$2632,4,FALSE)</f>
        <v>1770</v>
      </c>
      <c r="H291" t="s">
        <v>448</v>
      </c>
      <c r="J291" t="str">
        <f>VLOOKUP(TRIM(SUBSTITUTE(D291,CHAR(160),CHAR(32))),Metadata!B$1:H$2632,7,FALSE)</f>
        <v>traite ou essai</v>
      </c>
      <c r="L291" t="str">
        <f>VLOOKUP(TRIM(SUBSTITUTE(D291,CHAR(160),CHAR(32))),Metadata!B$1:J$2632,9,FALSE)</f>
        <v>prose</v>
      </c>
      <c r="M291">
        <f>VLOOKUP(TRIM(SUBSTITUTE(D291,CHAR(160),CHAR(32))),Metadata!B$1:K$2632,10,FALSE)</f>
        <v>123544</v>
      </c>
      <c r="N291" s="1" t="s">
        <v>745</v>
      </c>
      <c r="O291">
        <v>194</v>
      </c>
      <c r="P291">
        <v>200</v>
      </c>
    </row>
    <row r="292" spans="1:16" x14ac:dyDescent="0.25">
      <c r="A292" t="s">
        <v>4354</v>
      </c>
      <c r="B292" t="s">
        <v>799</v>
      </c>
      <c r="C292" t="s">
        <v>47</v>
      </c>
      <c r="D292" t="s">
        <v>8385</v>
      </c>
      <c r="E292" t="str">
        <f>VLOOKUP(TRIM(SUBSTITUTE(D292,CHAR(160),CHAR(32))),Metadata!B$1:C$2632,2,FALSE)</f>
        <v>Rousseau, Jean-Jacques, 1712-1778.</v>
      </c>
      <c r="F292" t="str">
        <f>VLOOKUP(TRIM(SUBSTITUTE(D292,CHAR(160),CHAR(32))),Metadata!B$1:D$2632,3,FALSE)</f>
        <v>Rousseau juge de Jean-Jacques, Dialogues</v>
      </c>
      <c r="G292">
        <f>VLOOKUP(TRIM(SUBSTITUTE(D292,CHAR(160),CHAR(32))),Metadata!B$1:E$2632,4,FALSE)</f>
        <v>1776</v>
      </c>
      <c r="H292" t="s">
        <v>448</v>
      </c>
      <c r="J292" t="str">
        <f>VLOOKUP(TRIM(SUBSTITUTE(D292,CHAR(160),CHAR(32))),Metadata!B$1:H$2632,7,FALSE)</f>
        <v>memoires</v>
      </c>
      <c r="L292" t="str">
        <f>VLOOKUP(TRIM(SUBSTITUTE(D292,CHAR(160),CHAR(32))),Metadata!B$1:J$2632,9,FALSE)</f>
        <v>prose</v>
      </c>
      <c r="M292">
        <f>VLOOKUP(TRIM(SUBSTITUTE(D292,CHAR(160),CHAR(32))),Metadata!B$1:K$2632,10,FALSE)</f>
        <v>128799</v>
      </c>
      <c r="N292" s="1" t="s">
        <v>746</v>
      </c>
      <c r="O292">
        <v>176</v>
      </c>
      <c r="P292">
        <v>182</v>
      </c>
    </row>
    <row r="293" spans="1:16" x14ac:dyDescent="0.25">
      <c r="A293" t="s">
        <v>4354</v>
      </c>
      <c r="B293" t="s">
        <v>799</v>
      </c>
      <c r="C293" t="s">
        <v>47</v>
      </c>
      <c r="D293" t="s">
        <v>5393</v>
      </c>
      <c r="E293" t="str">
        <f>VLOOKUP(TRIM(SUBSTITUTE(D293,CHAR(160),CHAR(32))),Metadata!B$1:C$2632,2,FALSE)</f>
        <v>Rousseau, Jean-Jacques, 1712-1778.</v>
      </c>
      <c r="F293" t="str">
        <f>VLOOKUP(TRIM(SUBSTITUTE(D293,CHAR(160),CHAR(32))),Metadata!B$1:D$2632,3,FALSE)</f>
        <v>Projet de constitution pour la Corse</v>
      </c>
      <c r="G293">
        <f>VLOOKUP(TRIM(SUBSTITUTE(D293,CHAR(160),CHAR(32))),Metadata!B$1:E$2632,4,FALSE)</f>
        <v>1763</v>
      </c>
      <c r="H293" t="s">
        <v>448</v>
      </c>
      <c r="J293" t="str">
        <f>VLOOKUP(TRIM(SUBSTITUTE(D293,CHAR(160),CHAR(32))),Metadata!B$1:H$2632,7,FALSE)</f>
        <v>traite</v>
      </c>
      <c r="L293" t="str">
        <f>VLOOKUP(TRIM(SUBSTITUTE(D293,CHAR(160),CHAR(32))),Metadata!B$1:J$2632,9,FALSE)</f>
        <v/>
      </c>
      <c r="M293">
        <f>VLOOKUP(TRIM(SUBSTITUTE(D293,CHAR(160),CHAR(32))),Metadata!B$1:K$2632,10,FALSE)</f>
        <v>20072</v>
      </c>
      <c r="N293" s="1" t="s">
        <v>747</v>
      </c>
      <c r="O293">
        <v>73</v>
      </c>
      <c r="P293">
        <v>80</v>
      </c>
    </row>
    <row r="294" spans="1:16" x14ac:dyDescent="0.25">
      <c r="A294" t="s">
        <v>4354</v>
      </c>
      <c r="B294" t="s">
        <v>799</v>
      </c>
      <c r="C294" t="s">
        <v>47</v>
      </c>
      <c r="D294" t="s">
        <v>8240</v>
      </c>
      <c r="E294" t="str">
        <f>VLOOKUP(TRIM(SUBSTITUTE(D294,CHAR(160),CHAR(32))),Metadata!B$1:C$2632,2,FALSE)</f>
        <v>Diderot, Denis, 1713-1784.</v>
      </c>
      <c r="F294" t="str">
        <f>VLOOKUP(TRIM(SUBSTITUTE(D294,CHAR(160),CHAR(32))),Metadata!B$1:D$2632,3,FALSE)</f>
        <v>Lettres à Sophie Volland</v>
      </c>
      <c r="G294">
        <f>VLOOKUP(TRIM(SUBSTITUTE(D294,CHAR(160),CHAR(32))),Metadata!B$1:E$2632,4,FALSE)</f>
        <v>1774</v>
      </c>
      <c r="H294" t="s">
        <v>448</v>
      </c>
      <c r="J294" t="str">
        <f>VLOOKUP(TRIM(SUBSTITUTE(D294,CHAR(160),CHAR(32))),Metadata!B$1:H$2632,7,FALSE)</f>
        <v>correspondance</v>
      </c>
      <c r="L294" t="str">
        <f>VLOOKUP(TRIM(SUBSTITUTE(D294,CHAR(160),CHAR(32))),Metadata!B$1:J$2632,9,FALSE)</f>
        <v>prose</v>
      </c>
      <c r="M294">
        <f>VLOOKUP(TRIM(SUBSTITUTE(D294,CHAR(160),CHAR(32))),Metadata!B$1:K$2632,10,FALSE)</f>
        <v>167497</v>
      </c>
      <c r="N294" s="1" t="s">
        <v>748</v>
      </c>
      <c r="O294">
        <v>228</v>
      </c>
      <c r="P294">
        <v>234</v>
      </c>
    </row>
    <row r="295" spans="1:16" x14ac:dyDescent="0.25">
      <c r="A295" t="s">
        <v>4354</v>
      </c>
      <c r="B295" t="s">
        <v>799</v>
      </c>
      <c r="C295" t="s">
        <v>47</v>
      </c>
      <c r="D295" t="s">
        <v>8333</v>
      </c>
      <c r="E295" t="str">
        <f>VLOOKUP(TRIM(SUBSTITUTE(D295,CHAR(160),CHAR(32))),Metadata!B$1:C$2632,2,FALSE)</f>
        <v>Mercier, Louis-Sébastien, 1740-1814.</v>
      </c>
      <c r="F295" t="str">
        <f>VLOOKUP(TRIM(SUBSTITUTE(D295,CHAR(160),CHAR(32))),Metadata!B$1:D$2632,3,FALSE)</f>
        <v>Tableau de Paris t. 1</v>
      </c>
      <c r="G295">
        <f>VLOOKUP(TRIM(SUBSTITUTE(D295,CHAR(160),CHAR(32))),Metadata!B$1:E$2632,4,FALSE)</f>
        <v>1782</v>
      </c>
      <c r="H295" t="s">
        <v>448</v>
      </c>
      <c r="J295" t="str">
        <f>VLOOKUP(TRIM(SUBSTITUTE(D295,CHAR(160),CHAR(32))),Metadata!B$1:H$2632,7,FALSE)</f>
        <v>melanges litteraires</v>
      </c>
      <c r="L295" t="str">
        <f>VLOOKUP(TRIM(SUBSTITUTE(D295,CHAR(160),CHAR(32))),Metadata!B$1:J$2632,9,FALSE)</f>
        <v>prose</v>
      </c>
      <c r="M295">
        <f>VLOOKUP(TRIM(SUBSTITUTE(D295,CHAR(160),CHAR(32))),Metadata!B$1:K$2632,10,FALSE)</f>
        <v>212948</v>
      </c>
      <c r="N295" s="1" t="s">
        <v>749</v>
      </c>
      <c r="O295">
        <v>82</v>
      </c>
      <c r="P295">
        <v>89</v>
      </c>
    </row>
    <row r="296" spans="1:16" x14ac:dyDescent="0.25">
      <c r="A296" t="s">
        <v>4354</v>
      </c>
      <c r="B296" t="s">
        <v>799</v>
      </c>
      <c r="C296" t="s">
        <v>47</v>
      </c>
      <c r="D296" t="s">
        <v>8385</v>
      </c>
      <c r="E296" t="str">
        <f>VLOOKUP(TRIM(SUBSTITUTE(D296,CHAR(160),CHAR(32))),Metadata!B$1:C$2632,2,FALSE)</f>
        <v>Rousseau, Jean-Jacques, 1712-1778.</v>
      </c>
      <c r="F296" t="str">
        <f>VLOOKUP(TRIM(SUBSTITUTE(D296,CHAR(160),CHAR(32))),Metadata!B$1:D$2632,3,FALSE)</f>
        <v>Rousseau juge de Jean-Jacques, Dialogues</v>
      </c>
      <c r="G296">
        <f>VLOOKUP(TRIM(SUBSTITUTE(D296,CHAR(160),CHAR(32))),Metadata!B$1:E$2632,4,FALSE)</f>
        <v>1776</v>
      </c>
      <c r="H296" t="s">
        <v>448</v>
      </c>
      <c r="J296" t="str">
        <f>VLOOKUP(TRIM(SUBSTITUTE(D296,CHAR(160),CHAR(32))),Metadata!B$1:H$2632,7,FALSE)</f>
        <v>memoires</v>
      </c>
      <c r="L296" t="str">
        <f>VLOOKUP(TRIM(SUBSTITUTE(D296,CHAR(160),CHAR(32))),Metadata!B$1:J$2632,9,FALSE)</f>
        <v>prose</v>
      </c>
      <c r="M296">
        <f>VLOOKUP(TRIM(SUBSTITUTE(D296,CHAR(160),CHAR(32))),Metadata!B$1:K$2632,10,FALSE)</f>
        <v>128799</v>
      </c>
      <c r="N296" s="1" t="s">
        <v>750</v>
      </c>
      <c r="O296">
        <v>107</v>
      </c>
      <c r="P296">
        <v>113</v>
      </c>
    </row>
    <row r="297" spans="1:16" x14ac:dyDescent="0.25">
      <c r="A297" t="s">
        <v>4354</v>
      </c>
      <c r="B297" t="s">
        <v>799</v>
      </c>
      <c r="C297" t="s">
        <v>47</v>
      </c>
      <c r="D297" t="s">
        <v>5722</v>
      </c>
      <c r="E297" t="str">
        <f>VLOOKUP(TRIM(SUBSTITUTE(D297,CHAR(160),CHAR(32))),Metadata!B$1:C$2632,2,FALSE)</f>
        <v>Bonaparte, Napoléon, 1769-1821.</v>
      </c>
      <c r="F297" t="str">
        <f>VLOOKUP(TRIM(SUBSTITUTE(D297,CHAR(160),CHAR(32))),Metadata!B$1:D$2632,3,FALSE)</f>
        <v>Oeuvres de Napoléon Bonaparte, Tome 2</v>
      </c>
      <c r="G297">
        <f>VLOOKUP(TRIM(SUBSTITUTE(D297,CHAR(160),CHAR(32))),Metadata!B$1:E$2632,4,FALSE)</f>
        <v>1797</v>
      </c>
      <c r="H297" t="s">
        <v>448</v>
      </c>
      <c r="J297" t="str">
        <f>VLOOKUP(TRIM(SUBSTITUTE(D297,CHAR(160),CHAR(32))),Metadata!B$1:H$2632,7,FALSE)</f>
        <v>correspondance</v>
      </c>
      <c r="L297" t="str">
        <f>VLOOKUP(TRIM(SUBSTITUTE(D297,CHAR(160),CHAR(32))),Metadata!B$1:J$2632,9,FALSE)</f>
        <v/>
      </c>
      <c r="M297">
        <f>VLOOKUP(TRIM(SUBSTITUTE(D297,CHAR(160),CHAR(32))),Metadata!B$1:K$2632,10,FALSE)</f>
        <v>139563</v>
      </c>
      <c r="N297" s="1" t="s">
        <v>751</v>
      </c>
      <c r="O297">
        <v>48</v>
      </c>
      <c r="P297">
        <v>54</v>
      </c>
    </row>
    <row r="298" spans="1:16" x14ac:dyDescent="0.25">
      <c r="A298" t="s">
        <v>4354</v>
      </c>
      <c r="B298" t="s">
        <v>799</v>
      </c>
      <c r="C298" t="s">
        <v>47</v>
      </c>
      <c r="D298" t="s">
        <v>8333</v>
      </c>
      <c r="E298" t="str">
        <f>VLOOKUP(TRIM(SUBSTITUTE(D298,CHAR(160),CHAR(32))),Metadata!B$1:C$2632,2,FALSE)</f>
        <v>Mercier, Louis-Sébastien, 1740-1814.</v>
      </c>
      <c r="F298" t="str">
        <f>VLOOKUP(TRIM(SUBSTITUTE(D298,CHAR(160),CHAR(32))),Metadata!B$1:D$2632,3,FALSE)</f>
        <v>Tableau de Paris t. 1</v>
      </c>
      <c r="G298">
        <f>VLOOKUP(TRIM(SUBSTITUTE(D298,CHAR(160),CHAR(32))),Metadata!B$1:E$2632,4,FALSE)</f>
        <v>1782</v>
      </c>
      <c r="H298" t="s">
        <v>448</v>
      </c>
      <c r="J298" t="str">
        <f>VLOOKUP(TRIM(SUBSTITUTE(D298,CHAR(160),CHAR(32))),Metadata!B$1:H$2632,7,FALSE)</f>
        <v>melanges litteraires</v>
      </c>
      <c r="L298" t="str">
        <f>VLOOKUP(TRIM(SUBSTITUTE(D298,CHAR(160),CHAR(32))),Metadata!B$1:J$2632,9,FALSE)</f>
        <v>prose</v>
      </c>
      <c r="M298">
        <f>VLOOKUP(TRIM(SUBSTITUTE(D298,CHAR(160),CHAR(32))),Metadata!B$1:K$2632,10,FALSE)</f>
        <v>212948</v>
      </c>
      <c r="N298" s="1" t="s">
        <v>752</v>
      </c>
      <c r="O298">
        <v>15</v>
      </c>
      <c r="P298">
        <v>21</v>
      </c>
    </row>
    <row r="299" spans="1:16" x14ac:dyDescent="0.25">
      <c r="A299" t="s">
        <v>4354</v>
      </c>
      <c r="B299" t="s">
        <v>799</v>
      </c>
      <c r="C299" t="s">
        <v>47</v>
      </c>
      <c r="D299" t="s">
        <v>8279</v>
      </c>
      <c r="E299" t="str">
        <f>VLOOKUP(TRIM(SUBSTITUTE(D299,CHAR(160),CHAR(32))),Metadata!B$1:C$2632,2,FALSE)</f>
        <v>Holbach, Paul Henri Thiry, baron d', 1723-1789.</v>
      </c>
      <c r="F299" t="str">
        <f>VLOOKUP(TRIM(SUBSTITUTE(D299,CHAR(160),CHAR(32))),Metadata!B$1:D$2632,3,FALSE)</f>
        <v>Système de la nature, ou, Des loix du monde physique du monde moral</v>
      </c>
      <c r="G299">
        <f>VLOOKUP(TRIM(SUBSTITUTE(D299,CHAR(160),CHAR(32))),Metadata!B$1:E$2632,4,FALSE)</f>
        <v>1770</v>
      </c>
      <c r="H299" t="s">
        <v>448</v>
      </c>
      <c r="J299" t="str">
        <f>VLOOKUP(TRIM(SUBSTITUTE(D299,CHAR(160),CHAR(32))),Metadata!B$1:H$2632,7,FALSE)</f>
        <v>traite ou essai</v>
      </c>
      <c r="L299" t="str">
        <f>VLOOKUP(TRIM(SUBSTITUTE(D299,CHAR(160),CHAR(32))),Metadata!B$1:J$2632,9,FALSE)</f>
        <v>prose</v>
      </c>
      <c r="M299">
        <f>VLOOKUP(TRIM(SUBSTITUTE(D299,CHAR(160),CHAR(32))),Metadata!B$1:K$2632,10,FALSE)</f>
        <v>215107</v>
      </c>
      <c r="N299" s="1" t="s">
        <v>753</v>
      </c>
      <c r="O299">
        <v>207</v>
      </c>
      <c r="P299">
        <v>213</v>
      </c>
    </row>
    <row r="300" spans="1:16" x14ac:dyDescent="0.25">
      <c r="A300" t="s">
        <v>4354</v>
      </c>
      <c r="B300" t="s">
        <v>799</v>
      </c>
      <c r="C300" t="s">
        <v>47</v>
      </c>
      <c r="D300" t="s">
        <v>8277</v>
      </c>
      <c r="E300" t="str">
        <f>VLOOKUP(TRIM(SUBSTITUTE(D300,CHAR(160),CHAR(32))),Metadata!B$1:C$2632,2,FALSE)</f>
        <v>Holbach, Paul Henri Thiry, baron d', 1723-1789.</v>
      </c>
      <c r="F300" t="str">
        <f>VLOOKUP(TRIM(SUBSTITUTE(D300,CHAR(160),CHAR(32))),Metadata!B$1:D$2632,3,FALSE)</f>
        <v>La morale universelle, ou, Les devoirs de l'homme fondés sur sa nature.</v>
      </c>
      <c r="G300">
        <f>VLOOKUP(TRIM(SUBSTITUTE(D300,CHAR(160),CHAR(32))),Metadata!B$1:E$2632,4,FALSE)</f>
        <v>1776</v>
      </c>
      <c r="H300" t="s">
        <v>448</v>
      </c>
      <c r="J300" t="str">
        <f>VLOOKUP(TRIM(SUBSTITUTE(D300,CHAR(160),CHAR(32))),Metadata!B$1:H$2632,7,FALSE)</f>
        <v>traite ou essai</v>
      </c>
      <c r="L300" t="str">
        <f>VLOOKUP(TRIM(SUBSTITUTE(D300,CHAR(160),CHAR(32))),Metadata!B$1:J$2632,9,FALSE)</f>
        <v>prose</v>
      </c>
      <c r="M300">
        <f>VLOOKUP(TRIM(SUBSTITUTE(D300,CHAR(160),CHAR(32))),Metadata!B$1:K$2632,10,FALSE)</f>
        <v>217026</v>
      </c>
      <c r="N300" s="1" t="s">
        <v>754</v>
      </c>
      <c r="O300">
        <v>154</v>
      </c>
      <c r="P300">
        <v>162</v>
      </c>
    </row>
    <row r="301" spans="1:16" x14ac:dyDescent="0.25">
      <c r="A301" t="s">
        <v>4354</v>
      </c>
      <c r="B301" t="s">
        <v>799</v>
      </c>
      <c r="C301" t="s">
        <v>47</v>
      </c>
      <c r="D301" t="s">
        <v>8228</v>
      </c>
      <c r="E301" t="str">
        <f>VLOOKUP(TRIM(SUBSTITUTE(D301,CHAR(160),CHAR(32))),Metadata!B$1:C$2632,2,FALSE)</f>
        <v>Diderot, Denis, 1713-1784.</v>
      </c>
      <c r="F301" t="str">
        <f>VLOOKUP(TRIM(SUBSTITUTE(D301,CHAR(160),CHAR(32))),Metadata!B$1:D$2632,3,FALSE)</f>
        <v>Correspondance. t.11</v>
      </c>
      <c r="G301">
        <f>VLOOKUP(TRIM(SUBSTITUTE(D301,CHAR(160),CHAR(32))),Metadata!B$1:E$2632,4,FALSE)</f>
        <v>1771</v>
      </c>
      <c r="H301" t="s">
        <v>448</v>
      </c>
      <c r="J301" t="str">
        <f>VLOOKUP(TRIM(SUBSTITUTE(D301,CHAR(160),CHAR(32))),Metadata!B$1:H$2632,7,FALSE)</f>
        <v>correspondance</v>
      </c>
      <c r="L301" t="str">
        <f>VLOOKUP(TRIM(SUBSTITUTE(D301,CHAR(160),CHAR(32))),Metadata!B$1:J$2632,9,FALSE)</f>
        <v>prose</v>
      </c>
      <c r="M301">
        <f>VLOOKUP(TRIM(SUBSTITUTE(D301,CHAR(160),CHAR(32))),Metadata!B$1:K$2632,10,FALSE)</f>
        <v>30164</v>
      </c>
      <c r="N301" s="1" t="s">
        <v>755</v>
      </c>
      <c r="O301">
        <v>48</v>
      </c>
      <c r="P301">
        <v>55</v>
      </c>
    </row>
    <row r="302" spans="1:16" x14ac:dyDescent="0.25">
      <c r="A302" t="s">
        <v>4354</v>
      </c>
      <c r="B302" t="s">
        <v>799</v>
      </c>
      <c r="C302" t="s">
        <v>47</v>
      </c>
      <c r="D302" t="s">
        <v>8391</v>
      </c>
      <c r="E302" t="str">
        <f>VLOOKUP(TRIM(SUBSTITUTE(D302,CHAR(160),CHAR(32))),Metadata!B$1:C$2632,2,FALSE)</f>
        <v>Saint-Pierre, Bernardin de, 1737-1814.</v>
      </c>
      <c r="F302" t="str">
        <f>VLOOKUP(TRIM(SUBSTITUTE(D302,CHAR(160),CHAR(32))),Metadata!B$1:D$2632,3,FALSE)</f>
        <v>Études de la nature, T. 3</v>
      </c>
      <c r="G302">
        <f>VLOOKUP(TRIM(SUBSTITUTE(D302,CHAR(160),CHAR(32))),Metadata!B$1:E$2632,4,FALSE)</f>
        <v>1784</v>
      </c>
      <c r="H302" t="s">
        <v>448</v>
      </c>
      <c r="J302" t="str">
        <f>VLOOKUP(TRIM(SUBSTITUTE(D302,CHAR(160),CHAR(32))),Metadata!B$1:H$2632,7,FALSE)</f>
        <v>traite ou essai</v>
      </c>
      <c r="L302" t="str">
        <f>VLOOKUP(TRIM(SUBSTITUTE(D302,CHAR(160),CHAR(32))),Metadata!B$1:J$2632,9,FALSE)</f>
        <v>prose</v>
      </c>
      <c r="M302">
        <f>VLOOKUP(TRIM(SUBSTITUTE(D302,CHAR(160),CHAR(32))),Metadata!B$1:K$2632,10,FALSE)</f>
        <v>115428</v>
      </c>
      <c r="N302" s="1" t="s">
        <v>756</v>
      </c>
      <c r="O302">
        <v>94</v>
      </c>
      <c r="P302">
        <v>101</v>
      </c>
    </row>
    <row r="303" spans="1:16" x14ac:dyDescent="0.25">
      <c r="A303" t="s">
        <v>4354</v>
      </c>
      <c r="B303" t="s">
        <v>799</v>
      </c>
      <c r="C303" t="s">
        <v>47</v>
      </c>
      <c r="D303" t="s">
        <v>8333</v>
      </c>
      <c r="E303" t="str">
        <f>VLOOKUP(TRIM(SUBSTITUTE(D303,CHAR(160),CHAR(32))),Metadata!B$1:C$2632,2,FALSE)</f>
        <v>Mercier, Louis-Sébastien, 1740-1814.</v>
      </c>
      <c r="F303" t="str">
        <f>VLOOKUP(TRIM(SUBSTITUTE(D303,CHAR(160),CHAR(32))),Metadata!B$1:D$2632,3,FALSE)</f>
        <v>Tableau de Paris t. 1</v>
      </c>
      <c r="G303">
        <f>VLOOKUP(TRIM(SUBSTITUTE(D303,CHAR(160),CHAR(32))),Metadata!B$1:E$2632,4,FALSE)</f>
        <v>1782</v>
      </c>
      <c r="H303" t="s">
        <v>448</v>
      </c>
      <c r="J303" t="str">
        <f>VLOOKUP(TRIM(SUBSTITUTE(D303,CHAR(160),CHAR(32))),Metadata!B$1:H$2632,7,FALSE)</f>
        <v>melanges litteraires</v>
      </c>
      <c r="L303" t="str">
        <f>VLOOKUP(TRIM(SUBSTITUTE(D303,CHAR(160),CHAR(32))),Metadata!B$1:J$2632,9,FALSE)</f>
        <v>prose</v>
      </c>
      <c r="M303">
        <f>VLOOKUP(TRIM(SUBSTITUTE(D303,CHAR(160),CHAR(32))),Metadata!B$1:K$2632,10,FALSE)</f>
        <v>212948</v>
      </c>
      <c r="N303" s="1" t="s">
        <v>757</v>
      </c>
      <c r="O303">
        <v>69</v>
      </c>
      <c r="P303">
        <v>77</v>
      </c>
    </row>
    <row r="304" spans="1:16" x14ac:dyDescent="0.25">
      <c r="A304" t="s">
        <v>4354</v>
      </c>
      <c r="B304" t="s">
        <v>799</v>
      </c>
      <c r="C304" t="s">
        <v>47</v>
      </c>
      <c r="D304" t="s">
        <v>8334</v>
      </c>
      <c r="E304" t="str">
        <f>VLOOKUP(TRIM(SUBSTITUTE(D304,CHAR(160),CHAR(32))),Metadata!B$1:C$2632,2,FALSE)</f>
        <v>Mercier, Louis-Sébastien, 1740-1814.</v>
      </c>
      <c r="F304" t="str">
        <f>VLOOKUP(TRIM(SUBSTITUTE(D304,CHAR(160),CHAR(32))),Metadata!B$1:D$2632,3,FALSE)</f>
        <v>Tableau de Paris t. 5</v>
      </c>
      <c r="G304">
        <f>VLOOKUP(TRIM(SUBSTITUTE(D304,CHAR(160),CHAR(32))),Metadata!B$1:E$2632,4,FALSE)</f>
        <v>1783</v>
      </c>
      <c r="H304" t="s">
        <v>448</v>
      </c>
      <c r="J304" t="str">
        <f>VLOOKUP(TRIM(SUBSTITUTE(D304,CHAR(160),CHAR(32))),Metadata!B$1:H$2632,7,FALSE)</f>
        <v>melanges litteraires</v>
      </c>
      <c r="L304" t="str">
        <f>VLOOKUP(TRIM(SUBSTITUTE(D304,CHAR(160),CHAR(32))),Metadata!B$1:J$2632,9,FALSE)</f>
        <v>prose</v>
      </c>
      <c r="M304">
        <f>VLOOKUP(TRIM(SUBSTITUTE(D304,CHAR(160),CHAR(32))),Metadata!B$1:K$2632,10,FALSE)</f>
        <v>217445</v>
      </c>
      <c r="N304" s="1" t="s">
        <v>758</v>
      </c>
      <c r="O304">
        <v>170</v>
      </c>
      <c r="P304">
        <v>176</v>
      </c>
    </row>
    <row r="305" spans="1:16" x14ac:dyDescent="0.25">
      <c r="A305" t="s">
        <v>4354</v>
      </c>
      <c r="B305" t="s">
        <v>799</v>
      </c>
      <c r="C305" t="s">
        <v>47</v>
      </c>
      <c r="D305" t="s">
        <v>6588</v>
      </c>
      <c r="E305" t="str">
        <f>VLOOKUP(TRIM(SUBSTITUTE(D305,CHAR(160),CHAR(32))),Metadata!B$1:C$2632,2,FALSE)</f>
        <v>Le Bon, Gustave, 1841-1931.</v>
      </c>
      <c r="F305" t="str">
        <f>VLOOKUP(TRIM(SUBSTITUTE(D305,CHAR(160),CHAR(32))),Metadata!B$1:D$2632,3,FALSE)</f>
        <v>L'homme et les sociétés. Leurs origines et leur développement (Deuxième partie).</v>
      </c>
      <c r="G305">
        <f>VLOOKUP(TRIM(SUBSTITUTE(D305,CHAR(160),CHAR(32))),Metadata!B$1:E$2632,4,FALSE)</f>
        <v>1881</v>
      </c>
      <c r="H305" t="s">
        <v>450</v>
      </c>
      <c r="J305" t="str">
        <f>VLOOKUP(TRIM(SUBSTITUTE(D305,CHAR(160),CHAR(32))),Metadata!B$1:H$2632,7,FALSE)</f>
        <v>traite</v>
      </c>
      <c r="L305" t="str">
        <f>VLOOKUP(TRIM(SUBSTITUTE(D305,CHAR(160),CHAR(32))),Metadata!B$1:J$2632,9,FALSE)</f>
        <v/>
      </c>
      <c r="M305">
        <f>VLOOKUP(TRIM(SUBSTITUTE(D305,CHAR(160),CHAR(32))),Metadata!B$1:K$2632,10,FALSE)</f>
        <v>163801</v>
      </c>
      <c r="N305" s="1" t="s">
        <v>759</v>
      </c>
      <c r="O305">
        <v>65</v>
      </c>
      <c r="P305">
        <v>71</v>
      </c>
    </row>
    <row r="306" spans="1:16" x14ac:dyDescent="0.25">
      <c r="A306" t="s">
        <v>4354</v>
      </c>
      <c r="B306" t="s">
        <v>799</v>
      </c>
      <c r="C306" t="s">
        <v>47</v>
      </c>
      <c r="D306" t="s">
        <v>5800</v>
      </c>
      <c r="E306" t="str">
        <f>VLOOKUP(TRIM(SUBSTITUTE(D306,CHAR(160),CHAR(32))),Metadata!B$1:C$2632,2,FALSE)</f>
        <v>Fourier, Charles, 1772-1837.</v>
      </c>
      <c r="F306" t="str">
        <f>VLOOKUP(TRIM(SUBSTITUTE(D306,CHAR(160),CHAR(32))),Metadata!B$1:D$2632,3,FALSE)</f>
        <v>Théorie des quatre mouvements, 2e partie</v>
      </c>
      <c r="G306">
        <f>VLOOKUP(TRIM(SUBSTITUTE(D306,CHAR(160),CHAR(32))),Metadata!B$1:E$2632,4,FALSE)</f>
        <v>1808</v>
      </c>
      <c r="H306" t="s">
        <v>450</v>
      </c>
      <c r="J306" t="str">
        <f>VLOOKUP(TRIM(SUBSTITUTE(D306,CHAR(160),CHAR(32))),Metadata!B$1:H$2632,7,FALSE)</f>
        <v>traite</v>
      </c>
      <c r="L306" t="str">
        <f>VLOOKUP(TRIM(SUBSTITUTE(D306,CHAR(160),CHAR(32))),Metadata!B$1:J$2632,9,FALSE)</f>
        <v/>
      </c>
      <c r="M306">
        <f>VLOOKUP(TRIM(SUBSTITUTE(D306,CHAR(160),CHAR(32))),Metadata!B$1:K$2632,10,FALSE)</f>
        <v>86131</v>
      </c>
      <c r="N306" s="1" t="s">
        <v>760</v>
      </c>
      <c r="O306">
        <v>129</v>
      </c>
      <c r="P306">
        <v>136</v>
      </c>
    </row>
    <row r="307" spans="1:16" x14ac:dyDescent="0.25">
      <c r="A307" t="s">
        <v>4354</v>
      </c>
      <c r="B307" t="s">
        <v>799</v>
      </c>
      <c r="C307" t="s">
        <v>47</v>
      </c>
      <c r="D307" t="s">
        <v>6419</v>
      </c>
      <c r="E307" t="str">
        <f>VLOOKUP(TRIM(SUBSTITUTE(D307,CHAR(160),CHAR(32))),Metadata!B$1:C$2632,2,FALSE)</f>
        <v>Verne, Jules, 1828-1905.</v>
      </c>
      <c r="F307" t="str">
        <f>VLOOKUP(TRIM(SUBSTITUTE(D307,CHAR(160),CHAR(32))),Metadata!B$1:D$2632,3,FALSE)</f>
        <v>De la terre à la lune</v>
      </c>
      <c r="G307">
        <f>VLOOKUP(TRIM(SUBSTITUTE(D307,CHAR(160),CHAR(32))),Metadata!B$1:E$2632,4,FALSE)</f>
        <v>1865</v>
      </c>
      <c r="H307" t="s">
        <v>450</v>
      </c>
      <c r="J307" t="str">
        <f>VLOOKUP(TRIM(SUBSTITUTE(D307,CHAR(160),CHAR(32))),Metadata!B$1:H$2632,7,FALSE)</f>
        <v>roman</v>
      </c>
      <c r="L307" t="str">
        <f>VLOOKUP(TRIM(SUBSTITUTE(D307,CHAR(160),CHAR(32))),Metadata!B$1:J$2632,9,FALSE)</f>
        <v/>
      </c>
      <c r="M307">
        <f>VLOOKUP(TRIM(SUBSTITUTE(D307,CHAR(160),CHAR(32))),Metadata!B$1:K$2632,10,FALSE)</f>
        <v>57404</v>
      </c>
      <c r="N307" s="1" t="s">
        <v>761</v>
      </c>
      <c r="O307">
        <v>22</v>
      </c>
      <c r="P307">
        <v>28</v>
      </c>
    </row>
    <row r="308" spans="1:16" x14ac:dyDescent="0.25">
      <c r="A308" t="s">
        <v>4354</v>
      </c>
      <c r="B308" t="s">
        <v>799</v>
      </c>
      <c r="C308" t="s">
        <v>47</v>
      </c>
      <c r="D308" t="s">
        <v>8442</v>
      </c>
      <c r="E308" t="str">
        <f>VLOOKUP(TRIM(SUBSTITUTE(D308,CHAR(160),CHAR(32))),Metadata!B$1:C$2632,2,FALSE)</f>
        <v>Bloy, Léon, 1846-1917.</v>
      </c>
      <c r="F308" t="str">
        <f>VLOOKUP(TRIM(SUBSTITUTE(D308,CHAR(160),CHAR(32))),Metadata!B$1:D$2632,3,FALSE)</f>
        <v>La femme pauvre</v>
      </c>
      <c r="G308">
        <f>VLOOKUP(TRIM(SUBSTITUTE(D308,CHAR(160),CHAR(32))),Metadata!B$1:E$2632,4,FALSE)</f>
        <v>1897</v>
      </c>
      <c r="H308" t="s">
        <v>450</v>
      </c>
      <c r="J308" t="str">
        <f>VLOOKUP(TRIM(SUBSTITUTE(D308,CHAR(160),CHAR(32))),Metadata!B$1:H$2632,7,FALSE)</f>
        <v>roman</v>
      </c>
      <c r="L308" t="str">
        <f>VLOOKUP(TRIM(SUBSTITUTE(D308,CHAR(160),CHAR(32))),Metadata!B$1:J$2632,9,FALSE)</f>
        <v>prose</v>
      </c>
      <c r="M308">
        <f>VLOOKUP(TRIM(SUBSTITUTE(D308,CHAR(160),CHAR(32))),Metadata!B$1:K$2632,10,FALSE)</f>
        <v>97332</v>
      </c>
      <c r="N308" s="1" t="s">
        <v>762</v>
      </c>
      <c r="O308">
        <v>184</v>
      </c>
      <c r="P308">
        <v>190</v>
      </c>
    </row>
    <row r="309" spans="1:16" x14ac:dyDescent="0.25">
      <c r="A309" t="s">
        <v>4354</v>
      </c>
      <c r="B309" t="s">
        <v>799</v>
      </c>
      <c r="C309" t="s">
        <v>47</v>
      </c>
      <c r="D309" t="s">
        <v>8648</v>
      </c>
      <c r="E309" t="str">
        <f>VLOOKUP(TRIM(SUBSTITUTE(D309,CHAR(160),CHAR(32))),Metadata!B$1:C$2632,2,FALSE)</f>
        <v>Reybaud, Louis, 1799-1879.</v>
      </c>
      <c r="F309" t="str">
        <f>VLOOKUP(TRIM(SUBSTITUTE(D309,CHAR(160),CHAR(32))),Metadata!B$1:D$2632,3,FALSE)</f>
        <v>Jérôme Paturot à la recherche d'une position sociale</v>
      </c>
      <c r="G309">
        <f>VLOOKUP(TRIM(SUBSTITUTE(D309,CHAR(160),CHAR(32))),Metadata!B$1:E$2632,4,FALSE)</f>
        <v>1842</v>
      </c>
      <c r="H309" t="s">
        <v>450</v>
      </c>
      <c r="J309" t="str">
        <f>VLOOKUP(TRIM(SUBSTITUTE(D309,CHAR(160),CHAR(32))),Metadata!B$1:H$2632,7,FALSE)</f>
        <v>roman</v>
      </c>
      <c r="L309" t="str">
        <f>VLOOKUP(TRIM(SUBSTITUTE(D309,CHAR(160),CHAR(32))),Metadata!B$1:J$2632,9,FALSE)</f>
        <v>prose</v>
      </c>
      <c r="M309">
        <f>VLOOKUP(TRIM(SUBSTITUTE(D309,CHAR(160),CHAR(32))),Metadata!B$1:K$2632,10,FALSE)</f>
        <v>143726</v>
      </c>
      <c r="N309" s="1" t="s">
        <v>763</v>
      </c>
      <c r="O309">
        <v>28</v>
      </c>
      <c r="P309">
        <v>35</v>
      </c>
    </row>
    <row r="310" spans="1:16" x14ac:dyDescent="0.25">
      <c r="A310" t="s">
        <v>4354</v>
      </c>
      <c r="B310" t="s">
        <v>799</v>
      </c>
      <c r="C310" t="s">
        <v>47</v>
      </c>
      <c r="D310" t="s">
        <v>8640</v>
      </c>
      <c r="E310" t="str">
        <f>VLOOKUP(TRIM(SUBSTITUTE(D310,CHAR(160),CHAR(32))),Metadata!B$1:C$2632,2,FALSE)</f>
        <v>Proudhon, P.-J. (Pierre-Joseph), 1809-1865.</v>
      </c>
      <c r="F310" t="str">
        <f>VLOOKUP(TRIM(SUBSTITUTE(D310,CHAR(160),CHAR(32))),Metadata!B$1:D$2632,3,FALSE)</f>
        <v>Qu'est-ce que la propriété?</v>
      </c>
      <c r="G310">
        <f>VLOOKUP(TRIM(SUBSTITUTE(D310,CHAR(160),CHAR(32))),Metadata!B$1:E$2632,4,FALSE)</f>
        <v>1840</v>
      </c>
      <c r="H310" t="s">
        <v>450</v>
      </c>
      <c r="J310" t="str">
        <f>VLOOKUP(TRIM(SUBSTITUTE(D310,CHAR(160),CHAR(32))),Metadata!B$1:H$2632,7,FALSE)</f>
        <v>traite ou essai</v>
      </c>
      <c r="L310" t="str">
        <f>VLOOKUP(TRIM(SUBSTITUTE(D310,CHAR(160),CHAR(32))),Metadata!B$1:J$2632,9,FALSE)</f>
        <v>prose</v>
      </c>
      <c r="M310">
        <f>VLOOKUP(TRIM(SUBSTITUTE(D310,CHAR(160),CHAR(32))),Metadata!B$1:K$2632,10,FALSE)</f>
        <v>90059</v>
      </c>
      <c r="N310" s="1" t="s">
        <v>764</v>
      </c>
      <c r="O310">
        <v>165</v>
      </c>
      <c r="P310">
        <v>173</v>
      </c>
    </row>
    <row r="311" spans="1:16" x14ac:dyDescent="0.25">
      <c r="A311" t="s">
        <v>4354</v>
      </c>
      <c r="B311" t="s">
        <v>799</v>
      </c>
      <c r="C311" t="s">
        <v>47</v>
      </c>
      <c r="D311" t="s">
        <v>8722</v>
      </c>
      <c r="E311" t="str">
        <f>VLOOKUP(TRIM(SUBSTITUTE(D311,CHAR(160),CHAR(32))),Metadata!B$1:C$2632,2,FALSE)</f>
        <v>Zola, Emile, 1840-1902.</v>
      </c>
      <c r="F311" t="str">
        <f>VLOOKUP(TRIM(SUBSTITUTE(D311,CHAR(160),CHAR(32))),Metadata!B$1:D$2632,3,FALSE)</f>
        <v>Pot-bouille</v>
      </c>
      <c r="G311">
        <f>VLOOKUP(TRIM(SUBSTITUTE(D311,CHAR(160),CHAR(32))),Metadata!B$1:E$2632,4,FALSE)</f>
        <v>1882</v>
      </c>
      <c r="H311" t="s">
        <v>450</v>
      </c>
      <c r="J311" t="str">
        <f>VLOOKUP(TRIM(SUBSTITUTE(D311,CHAR(160),CHAR(32))),Metadata!B$1:H$2632,7,FALSE)</f>
        <v>roman</v>
      </c>
      <c r="L311" t="str">
        <f>VLOOKUP(TRIM(SUBSTITUTE(D311,CHAR(160),CHAR(32))),Metadata!B$1:J$2632,9,FALSE)</f>
        <v>prose</v>
      </c>
      <c r="M311">
        <f>VLOOKUP(TRIM(SUBSTITUTE(D311,CHAR(160),CHAR(32))),Metadata!B$1:K$2632,10,FALSE)</f>
        <v>145562</v>
      </c>
      <c r="N311" s="1" t="s">
        <v>765</v>
      </c>
      <c r="O311">
        <v>57</v>
      </c>
      <c r="P311">
        <v>65</v>
      </c>
    </row>
    <row r="312" spans="1:16" x14ac:dyDescent="0.25">
      <c r="A312" t="s">
        <v>4354</v>
      </c>
      <c r="B312" t="s">
        <v>799</v>
      </c>
      <c r="C312" t="s">
        <v>47</v>
      </c>
      <c r="D312" t="s">
        <v>6443</v>
      </c>
      <c r="E312" t="str">
        <f>VLOOKUP(TRIM(SUBSTITUTE(D312,CHAR(160),CHAR(32))),Metadata!B$1:C$2632,2,FALSE)</f>
        <v>Daudet, Alphonse, 1840-1897.</v>
      </c>
      <c r="F312" t="str">
        <f>VLOOKUP(TRIM(SUBSTITUTE(D312,CHAR(160),CHAR(32))),Metadata!B$1:D$2632,3,FALSE)</f>
        <v>Le Petit Chose</v>
      </c>
      <c r="G312">
        <f>VLOOKUP(TRIM(SUBSTITUTE(D312,CHAR(160),CHAR(32))),Metadata!B$1:E$2632,4,FALSE)</f>
        <v>1868</v>
      </c>
      <c r="H312" t="s">
        <v>450</v>
      </c>
      <c r="J312" t="str">
        <f>VLOOKUP(TRIM(SUBSTITUTE(D312,CHAR(160),CHAR(32))),Metadata!B$1:H$2632,7,FALSE)</f>
        <v>roman</v>
      </c>
      <c r="L312" t="str">
        <f>VLOOKUP(TRIM(SUBSTITUTE(D312,CHAR(160),CHAR(32))),Metadata!B$1:J$2632,9,FALSE)</f>
        <v/>
      </c>
      <c r="M312">
        <f>VLOOKUP(TRIM(SUBSTITUTE(D312,CHAR(160),CHAR(32))),Metadata!B$1:K$2632,10,FALSE)</f>
        <v>87770</v>
      </c>
      <c r="N312" s="1" t="s">
        <v>766</v>
      </c>
      <c r="O312">
        <v>185</v>
      </c>
      <c r="P312">
        <v>191</v>
      </c>
    </row>
    <row r="313" spans="1:16" x14ac:dyDescent="0.25">
      <c r="A313" t="s">
        <v>4354</v>
      </c>
      <c r="B313" t="s">
        <v>799</v>
      </c>
      <c r="C313" t="s">
        <v>47</v>
      </c>
      <c r="D313" t="s">
        <v>5800</v>
      </c>
      <c r="E313" t="str">
        <f>VLOOKUP(TRIM(SUBSTITUTE(D313,CHAR(160),CHAR(32))),Metadata!B$1:C$2632,2,FALSE)</f>
        <v>Fourier, Charles, 1772-1837.</v>
      </c>
      <c r="F313" t="str">
        <f>VLOOKUP(TRIM(SUBSTITUTE(D313,CHAR(160),CHAR(32))),Metadata!B$1:D$2632,3,FALSE)</f>
        <v>Théorie des quatre mouvements, 2e partie</v>
      </c>
      <c r="G313">
        <f>VLOOKUP(TRIM(SUBSTITUTE(D313,CHAR(160),CHAR(32))),Metadata!B$1:E$2632,4,FALSE)</f>
        <v>1808</v>
      </c>
      <c r="H313" t="s">
        <v>450</v>
      </c>
      <c r="J313" t="str">
        <f>VLOOKUP(TRIM(SUBSTITUTE(D313,CHAR(160),CHAR(32))),Metadata!B$1:H$2632,7,FALSE)</f>
        <v>traite</v>
      </c>
      <c r="L313" t="str">
        <f>VLOOKUP(TRIM(SUBSTITUTE(D313,CHAR(160),CHAR(32))),Metadata!B$1:J$2632,9,FALSE)</f>
        <v/>
      </c>
      <c r="M313">
        <f>VLOOKUP(TRIM(SUBSTITUTE(D313,CHAR(160),CHAR(32))),Metadata!B$1:K$2632,10,FALSE)</f>
        <v>86131</v>
      </c>
      <c r="N313" s="2" t="s">
        <v>767</v>
      </c>
      <c r="O313">
        <v>247</v>
      </c>
      <c r="P313">
        <v>254</v>
      </c>
    </row>
    <row r="314" spans="1:16" x14ac:dyDescent="0.25">
      <c r="A314" t="s">
        <v>4354</v>
      </c>
      <c r="B314" t="s">
        <v>799</v>
      </c>
      <c r="C314" t="s">
        <v>47</v>
      </c>
      <c r="D314" t="s">
        <v>6710</v>
      </c>
      <c r="E314" t="str">
        <f>VLOOKUP(TRIM(SUBSTITUTE(D314,CHAR(160),CHAR(32))),Metadata!B$1:C$2632,2,FALSE)</f>
        <v>Taine, Hippolyte, 1828-1893.</v>
      </c>
      <c r="F314" t="str">
        <f>VLOOKUP(TRIM(SUBSTITUTE(D314,CHAR(160),CHAR(32))),Metadata!B$1:D$2632,3,FALSE)</f>
        <v>Les origines de la France contemporaine. Le régime moderne</v>
      </c>
      <c r="G314">
        <f>VLOOKUP(TRIM(SUBSTITUTE(D314,CHAR(160),CHAR(32))),Metadata!B$1:E$2632,4,FALSE)</f>
        <v>1890</v>
      </c>
      <c r="H314" t="s">
        <v>450</v>
      </c>
      <c r="J314" t="str">
        <f>VLOOKUP(TRIM(SUBSTITUTE(D314,CHAR(160),CHAR(32))),Metadata!B$1:H$2632,7,FALSE)</f>
        <v>traite</v>
      </c>
      <c r="L314" t="str">
        <f>VLOOKUP(TRIM(SUBSTITUTE(D314,CHAR(160),CHAR(32))),Metadata!B$1:J$2632,9,FALSE)</f>
        <v/>
      </c>
      <c r="M314">
        <f>VLOOKUP(TRIM(SUBSTITUTE(D314,CHAR(160),CHAR(32))),Metadata!B$1:K$2632,10,FALSE)</f>
        <v>266441</v>
      </c>
      <c r="N314" s="1" t="s">
        <v>768</v>
      </c>
      <c r="O314">
        <v>54</v>
      </c>
      <c r="P314">
        <v>61</v>
      </c>
    </row>
    <row r="315" spans="1:16" x14ac:dyDescent="0.25">
      <c r="A315" t="s">
        <v>4354</v>
      </c>
      <c r="B315" t="s">
        <v>799</v>
      </c>
      <c r="C315" t="s">
        <v>47</v>
      </c>
      <c r="D315" t="s">
        <v>8439</v>
      </c>
      <c r="E315" t="str">
        <f>VLOOKUP(TRIM(SUBSTITUTE(D315,CHAR(160),CHAR(32))),Metadata!B$1:C$2632,2,FALSE)</f>
        <v>Baudry de Lozieres, Louis Narcisse, 1761-1841.</v>
      </c>
      <c r="F315" t="str">
        <f>VLOOKUP(TRIM(SUBSTITUTE(D315,CHAR(160),CHAR(32))),Metadata!B$1:D$2632,3,FALSE)</f>
        <v>Voyage à la Louisiane</v>
      </c>
      <c r="G315">
        <f>VLOOKUP(TRIM(SUBSTITUTE(D315,CHAR(160),CHAR(32))),Metadata!B$1:E$2632,4,FALSE)</f>
        <v>1802</v>
      </c>
      <c r="H315" t="s">
        <v>450</v>
      </c>
      <c r="J315" t="str">
        <f>VLOOKUP(TRIM(SUBSTITUTE(D315,CHAR(160),CHAR(32))),Metadata!B$1:H$2632,7,FALSE)</f>
        <v>recit de voyage</v>
      </c>
      <c r="L315" t="str">
        <f>VLOOKUP(TRIM(SUBSTITUTE(D315,CHAR(160),CHAR(32))),Metadata!B$1:J$2632,9,FALSE)</f>
        <v>prose</v>
      </c>
      <c r="M315">
        <f>VLOOKUP(TRIM(SUBSTITUTE(D315,CHAR(160),CHAR(32))),Metadata!B$1:K$2632,10,FALSE)</f>
        <v>66048</v>
      </c>
      <c r="N315" s="1" t="s">
        <v>769</v>
      </c>
      <c r="O315">
        <v>52</v>
      </c>
      <c r="P315">
        <v>60</v>
      </c>
    </row>
    <row r="316" spans="1:16" x14ac:dyDescent="0.25">
      <c r="A316" t="s">
        <v>4354</v>
      </c>
      <c r="B316" t="s">
        <v>799</v>
      </c>
      <c r="C316" t="s">
        <v>47</v>
      </c>
      <c r="D316" t="s">
        <v>8709</v>
      </c>
      <c r="E316" t="str">
        <f>VLOOKUP(TRIM(SUBSTITUTE(D316,CHAR(160),CHAR(32))),Metadata!B$1:C$2632,2,FALSE)</f>
        <v>Zola, Emile, 1840-1902.</v>
      </c>
      <c r="F316" t="str">
        <f>VLOOKUP(TRIM(SUBSTITUTE(D316,CHAR(160),CHAR(32))),Metadata!B$1:D$2632,3,FALSE)</f>
        <v>Au bonheur des dames</v>
      </c>
      <c r="G316">
        <f>VLOOKUP(TRIM(SUBSTITUTE(D316,CHAR(160),CHAR(32))),Metadata!B$1:E$2632,4,FALSE)</f>
        <v>1883</v>
      </c>
      <c r="H316" t="s">
        <v>450</v>
      </c>
      <c r="J316" t="str">
        <f>VLOOKUP(TRIM(SUBSTITUTE(D316,CHAR(160),CHAR(32))),Metadata!B$1:H$2632,7,FALSE)</f>
        <v>roman</v>
      </c>
      <c r="L316" t="str">
        <f>VLOOKUP(TRIM(SUBSTITUTE(D316,CHAR(160),CHAR(32))),Metadata!B$1:J$2632,9,FALSE)</f>
        <v>prose</v>
      </c>
      <c r="M316">
        <f>VLOOKUP(TRIM(SUBSTITUTE(D316,CHAR(160),CHAR(32))),Metadata!B$1:K$2632,10,FALSE)</f>
        <v>158580</v>
      </c>
      <c r="N316" s="1" t="s">
        <v>770</v>
      </c>
      <c r="O316">
        <v>141</v>
      </c>
      <c r="P316">
        <v>147</v>
      </c>
    </row>
    <row r="317" spans="1:16" x14ac:dyDescent="0.25">
      <c r="A317" t="s">
        <v>4354</v>
      </c>
      <c r="B317" t="s">
        <v>799</v>
      </c>
      <c r="C317" t="s">
        <v>47</v>
      </c>
      <c r="D317" t="s">
        <v>7894</v>
      </c>
      <c r="E317" t="str">
        <f>VLOOKUP(TRIM(SUBSTITUTE(D317,CHAR(160),CHAR(32))),Metadata!B$1:C$2632,2,FALSE)</f>
        <v>Michelet, Jules, 1798-1874.</v>
      </c>
      <c r="F317" t="str">
        <f>VLOOKUP(TRIM(SUBSTITUTE(D317,CHAR(160),CHAR(32))),Metadata!B$1:D$2632,3,FALSE)</f>
        <v>Histoire de France</v>
      </c>
      <c r="G317">
        <f>VLOOKUP(TRIM(SUBSTITUTE(D317,CHAR(160),CHAR(32))),Metadata!B$1:E$2632,4,FALSE)</f>
        <v>1893</v>
      </c>
      <c r="H317" t="s">
        <v>450</v>
      </c>
      <c r="J317" t="str">
        <f>VLOOKUP(TRIM(SUBSTITUTE(D317,CHAR(160),CHAR(32))),Metadata!B$1:H$2632,7,FALSE)</f>
        <v>traite</v>
      </c>
      <c r="L317" t="str">
        <f>VLOOKUP(TRIM(SUBSTITUTE(D317,CHAR(160),CHAR(32))),Metadata!B$1:J$2632,9,FALSE)</f>
        <v/>
      </c>
      <c r="M317">
        <f>VLOOKUP(TRIM(SUBSTITUTE(D317,CHAR(160),CHAR(32))),Metadata!B$1:K$2632,10,FALSE)</f>
        <v>119715</v>
      </c>
      <c r="N317" s="1" t="s">
        <v>771</v>
      </c>
      <c r="O317">
        <v>142</v>
      </c>
      <c r="P317">
        <v>148</v>
      </c>
    </row>
    <row r="318" spans="1:16" x14ac:dyDescent="0.25">
      <c r="A318" t="s">
        <v>4354</v>
      </c>
      <c r="B318" t="s">
        <v>799</v>
      </c>
      <c r="C318" t="s">
        <v>47</v>
      </c>
      <c r="D318" t="s">
        <v>8426</v>
      </c>
      <c r="E318" t="str">
        <f>VLOOKUP(TRIM(SUBSTITUTE(D318,CHAR(160),CHAR(32))),Metadata!B$1:C$2632,2,FALSE)</f>
        <v>About, Edmond, 1828-1885.</v>
      </c>
      <c r="F318" t="str">
        <f>VLOOKUP(TRIM(SUBSTITUTE(D318,CHAR(160),CHAR(32))),Metadata!B$1:D$2632,3,FALSE)</f>
        <v>La Grèce contemporaine</v>
      </c>
      <c r="G318">
        <f>VLOOKUP(TRIM(SUBSTITUTE(D318,CHAR(160),CHAR(32))),Metadata!B$1:E$2632,4,FALSE)</f>
        <v>1854</v>
      </c>
      <c r="H318" t="s">
        <v>450</v>
      </c>
      <c r="J318" t="str">
        <f>VLOOKUP(TRIM(SUBSTITUTE(D318,CHAR(160),CHAR(32))),Metadata!B$1:H$2632,7,FALSE)</f>
        <v>recit de voyage</v>
      </c>
      <c r="L318" t="str">
        <f>VLOOKUP(TRIM(SUBSTITUTE(D318,CHAR(160),CHAR(32))),Metadata!B$1:J$2632,9,FALSE)</f>
        <v>prose</v>
      </c>
      <c r="M318">
        <f>VLOOKUP(TRIM(SUBSTITUTE(D318,CHAR(160),CHAR(32))),Metadata!B$1:K$2632,10,FALSE)</f>
        <v>101524</v>
      </c>
      <c r="N318" s="1" t="s">
        <v>772</v>
      </c>
      <c r="O318">
        <v>49</v>
      </c>
      <c r="P318">
        <v>55</v>
      </c>
    </row>
    <row r="319" spans="1:16" x14ac:dyDescent="0.25">
      <c r="A319" t="s">
        <v>4354</v>
      </c>
      <c r="B319" t="s">
        <v>799</v>
      </c>
      <c r="C319" t="s">
        <v>47</v>
      </c>
      <c r="D319" t="s">
        <v>8710</v>
      </c>
      <c r="E319" t="str">
        <f>VLOOKUP(TRIM(SUBSTITUTE(D319,CHAR(160),CHAR(32))),Metadata!B$1:C$2632,2,FALSE)</f>
        <v>Zola, Emile, 1840-1902.</v>
      </c>
      <c r="F319" t="str">
        <f>VLOOKUP(TRIM(SUBSTITUTE(D319,CHAR(160),CHAR(32))),Metadata!B$1:D$2632,3,FALSE)</f>
        <v>Germinal</v>
      </c>
      <c r="G319">
        <f>VLOOKUP(TRIM(SUBSTITUTE(D319,CHAR(160),CHAR(32))),Metadata!B$1:E$2632,4,FALSE)</f>
        <v>1885</v>
      </c>
      <c r="H319" t="s">
        <v>450</v>
      </c>
      <c r="J319" t="str">
        <f>VLOOKUP(TRIM(SUBSTITUTE(D319,CHAR(160),CHAR(32))),Metadata!B$1:H$2632,7,FALSE)</f>
        <v>roman</v>
      </c>
      <c r="L319" t="str">
        <f>VLOOKUP(TRIM(SUBSTITUTE(D319,CHAR(160),CHAR(32))),Metadata!B$1:J$2632,9,FALSE)</f>
        <v>prose</v>
      </c>
      <c r="M319">
        <f>VLOOKUP(TRIM(SUBSTITUTE(D319,CHAR(160),CHAR(32))),Metadata!B$1:K$2632,10,FALSE)</f>
        <v>177207</v>
      </c>
      <c r="N319" s="1" t="s">
        <v>773</v>
      </c>
      <c r="O319">
        <v>249</v>
      </c>
      <c r="P319">
        <v>255</v>
      </c>
    </row>
    <row r="320" spans="1:16" x14ac:dyDescent="0.25">
      <c r="A320" t="s">
        <v>4354</v>
      </c>
      <c r="B320" t="s">
        <v>799</v>
      </c>
      <c r="C320" t="s">
        <v>47</v>
      </c>
      <c r="D320" t="s">
        <v>8548</v>
      </c>
      <c r="E320" t="str">
        <f>VLOOKUP(TRIM(SUBSTITUTE(D320,CHAR(160),CHAR(32))),Metadata!B$1:C$2632,2,FALSE)</f>
        <v>Gautier, Théophile, 1811-1872.</v>
      </c>
      <c r="F320" t="str">
        <f>VLOOKUP(TRIM(SUBSTITUTE(D320,CHAR(160),CHAR(32))),Metadata!B$1:D$2632,3,FALSE)</f>
        <v>Le roman de la momie: précédé de trois contes antiques: Une nuit de Cléopatre, Le roi candaule, Arria Marcella</v>
      </c>
      <c r="G320">
        <f>VLOOKUP(TRIM(SUBSTITUTE(D320,CHAR(160),CHAR(32))),Metadata!B$1:E$2632,4,FALSE)</f>
        <v>1858</v>
      </c>
      <c r="H320" t="s">
        <v>450</v>
      </c>
      <c r="J320" t="str">
        <f>VLOOKUP(TRIM(SUBSTITUTE(D320,CHAR(160),CHAR(32))),Metadata!B$1:H$2632,7,FALSE)</f>
        <v>roman</v>
      </c>
      <c r="L320" t="str">
        <f>VLOOKUP(TRIM(SUBSTITUTE(D320,CHAR(160),CHAR(32))),Metadata!B$1:J$2632,9,FALSE)</f>
        <v>prose</v>
      </c>
      <c r="M320">
        <f>VLOOKUP(TRIM(SUBSTITUTE(D320,CHAR(160),CHAR(32))),Metadata!B$1:K$2632,10,FALSE)</f>
        <v>59777</v>
      </c>
      <c r="N320" s="1" t="s">
        <v>774</v>
      </c>
      <c r="O320">
        <v>83</v>
      </c>
      <c r="P320">
        <v>89</v>
      </c>
    </row>
    <row r="321" spans="1:16" x14ac:dyDescent="0.25">
      <c r="A321" t="s">
        <v>4354</v>
      </c>
      <c r="B321" t="s">
        <v>799</v>
      </c>
      <c r="C321" t="s">
        <v>47</v>
      </c>
      <c r="D321" t="s">
        <v>8036</v>
      </c>
      <c r="E321" t="str">
        <f>VLOOKUP(TRIM(SUBSTITUTE(D321,CHAR(160),CHAR(32))),Metadata!B$1:C$2632,2,FALSE)</f>
        <v>Dangeau, Philippe de Courcillon, marquis de, 1638-1720.</v>
      </c>
      <c r="F321" t="str">
        <f>VLOOKUP(TRIM(SUBSTITUTE(D321,CHAR(160),CHAR(32))),Metadata!B$1:D$2632,3,FALSE)</f>
        <v>Journal T. 1 1684-1685-1686</v>
      </c>
      <c r="G321">
        <f>VLOOKUP(TRIM(SUBSTITUTE(D321,CHAR(160),CHAR(32))),Metadata!B$1:E$2632,4,FALSE)</f>
        <v>1686</v>
      </c>
      <c r="H321" t="s">
        <v>450</v>
      </c>
      <c r="J321" t="str">
        <f>VLOOKUP(TRIM(SUBSTITUTE(D321,CHAR(160),CHAR(32))),Metadata!B$1:H$2632,7,FALSE)</f>
        <v>memoires</v>
      </c>
      <c r="L321" t="str">
        <f>VLOOKUP(TRIM(SUBSTITUTE(D321,CHAR(160),CHAR(32))),Metadata!B$1:J$2632,9,FALSE)</f>
        <v>prose</v>
      </c>
      <c r="M321">
        <f>VLOOKUP(TRIM(SUBSTITUTE(D321,CHAR(160),CHAR(32))),Metadata!B$1:K$2632,10,FALSE)</f>
        <v>131667</v>
      </c>
      <c r="N321" s="1" t="s">
        <v>775</v>
      </c>
      <c r="O321">
        <v>47</v>
      </c>
      <c r="P321">
        <v>54</v>
      </c>
    </row>
    <row r="322" spans="1:16" x14ac:dyDescent="0.25">
      <c r="A322" t="s">
        <v>4354</v>
      </c>
      <c r="B322" t="s">
        <v>799</v>
      </c>
      <c r="C322" t="s">
        <v>47</v>
      </c>
      <c r="D322" t="s">
        <v>8429</v>
      </c>
      <c r="E322" t="str">
        <f>VLOOKUP(TRIM(SUBSTITUTE(D322,CHAR(160),CHAR(32))),Metadata!B$1:C$2632,2,FALSE)</f>
        <v>Balzac, Honoré de, 1799-1850.</v>
      </c>
      <c r="F322" t="str">
        <f>VLOOKUP(TRIM(SUBSTITUTE(D322,CHAR(160),CHAR(32))),Metadata!B$1:D$2632,3,FALSE)</f>
        <v>Correspondance. T. 1-4</v>
      </c>
      <c r="G322">
        <f>VLOOKUP(TRIM(SUBSTITUTE(D322,CHAR(160),CHAR(32))),Metadata!B$1:E$2632,4,FALSE)</f>
        <v>1845</v>
      </c>
      <c r="H322" t="s">
        <v>450</v>
      </c>
      <c r="J322" t="str">
        <f>VLOOKUP(TRIM(SUBSTITUTE(D322,CHAR(160),CHAR(32))),Metadata!B$1:H$2632,7,FALSE)</f>
        <v>correspondance</v>
      </c>
      <c r="L322" t="str">
        <f>VLOOKUP(TRIM(SUBSTITUTE(D322,CHAR(160),CHAR(32))),Metadata!B$1:J$2632,9,FALSE)</f>
        <v>prose</v>
      </c>
      <c r="M322">
        <f>VLOOKUP(TRIM(SUBSTITUTE(D322,CHAR(160),CHAR(32))),Metadata!B$1:K$2632,10,FALSE)</f>
        <v>87188</v>
      </c>
      <c r="N322" s="1" t="s">
        <v>776</v>
      </c>
      <c r="O322">
        <v>149</v>
      </c>
      <c r="P322">
        <v>156</v>
      </c>
    </row>
    <row r="323" spans="1:16" x14ac:dyDescent="0.25">
      <c r="A323" t="s">
        <v>4354</v>
      </c>
      <c r="B323" t="s">
        <v>799</v>
      </c>
      <c r="C323" t="s">
        <v>47</v>
      </c>
      <c r="D323" t="s">
        <v>8618</v>
      </c>
      <c r="E323" t="str">
        <f>VLOOKUP(TRIM(SUBSTITUTE(D323,CHAR(160),CHAR(32))),Metadata!B$1:C$2632,2,FALSE)</f>
        <v>Michelet, Jules, 1798-1874.</v>
      </c>
      <c r="F323" t="str">
        <f>VLOOKUP(TRIM(SUBSTITUTE(D323,CHAR(160),CHAR(32))),Metadata!B$1:D$2632,3,FALSE)</f>
        <v>Sur les chemins de l'Europe</v>
      </c>
      <c r="G323">
        <f>VLOOKUP(TRIM(SUBSTITUTE(D323,CHAR(160),CHAR(32))),Metadata!B$1:E$2632,4,FALSE)</f>
        <v>1874</v>
      </c>
      <c r="H323" t="s">
        <v>450</v>
      </c>
      <c r="J323" t="str">
        <f>VLOOKUP(TRIM(SUBSTITUTE(D323,CHAR(160),CHAR(32))),Metadata!B$1:H$2632,7,FALSE)</f>
        <v>recit de voyage</v>
      </c>
      <c r="L323" t="str">
        <f>VLOOKUP(TRIM(SUBSTITUTE(D323,CHAR(160),CHAR(32))),Metadata!B$1:J$2632,9,FALSE)</f>
        <v>prose</v>
      </c>
      <c r="M323">
        <f>VLOOKUP(TRIM(SUBSTITUTE(D323,CHAR(160),CHAR(32))),Metadata!B$1:K$2632,10,FALSE)</f>
        <v>70575</v>
      </c>
      <c r="N323" s="1" t="s">
        <v>777</v>
      </c>
      <c r="O323">
        <v>49</v>
      </c>
      <c r="P323">
        <v>56</v>
      </c>
    </row>
    <row r="324" spans="1:16" x14ac:dyDescent="0.25">
      <c r="A324" t="s">
        <v>4354</v>
      </c>
      <c r="B324" t="s">
        <v>799</v>
      </c>
      <c r="C324" t="s">
        <v>47</v>
      </c>
      <c r="D324" t="s">
        <v>8616</v>
      </c>
      <c r="E324" t="str">
        <f>VLOOKUP(TRIM(SUBSTITUTE(D324,CHAR(160),CHAR(32))),Metadata!B$1:C$2632,2,FALSE)</f>
        <v>Michelet, Jules, 1798-1874.</v>
      </c>
      <c r="F324" t="str">
        <f>VLOOKUP(TRIM(SUBSTITUTE(D324,CHAR(160),CHAR(32))),Metadata!B$1:D$2632,3,FALSE)</f>
        <v>Le peuple.</v>
      </c>
      <c r="G324">
        <f>VLOOKUP(TRIM(SUBSTITUTE(D324,CHAR(160),CHAR(32))),Metadata!B$1:E$2632,4,FALSE)</f>
        <v>1846</v>
      </c>
      <c r="H324" t="s">
        <v>450</v>
      </c>
      <c r="J324" t="str">
        <f>VLOOKUP(TRIM(SUBSTITUTE(D324,CHAR(160),CHAR(32))),Metadata!B$1:H$2632,7,FALSE)</f>
        <v>traite ou essai</v>
      </c>
      <c r="L324" t="str">
        <f>VLOOKUP(TRIM(SUBSTITUTE(D324,CHAR(160),CHAR(32))),Metadata!B$1:J$2632,9,FALSE)</f>
        <v>prose</v>
      </c>
      <c r="M324">
        <f>VLOOKUP(TRIM(SUBSTITUTE(D324,CHAR(160),CHAR(32))),Metadata!B$1:K$2632,10,FALSE)</f>
        <v>63481</v>
      </c>
      <c r="N324" s="1" t="s">
        <v>778</v>
      </c>
      <c r="O324">
        <v>71</v>
      </c>
      <c r="P324">
        <v>79</v>
      </c>
    </row>
    <row r="325" spans="1:16" x14ac:dyDescent="0.25">
      <c r="A325" t="s">
        <v>4354</v>
      </c>
      <c r="B325" t="s">
        <v>799</v>
      </c>
      <c r="C325" t="s">
        <v>47</v>
      </c>
      <c r="D325" t="s">
        <v>8760</v>
      </c>
      <c r="E325" t="str">
        <f>VLOOKUP(TRIM(SUBSTITUTE(D325,CHAR(160),CHAR(32))),Metadata!B$1:C$2632,2,FALSE)</f>
        <v>Barrès, Maurice, 1862-1923.</v>
      </c>
      <c r="F325" t="str">
        <f>VLOOKUP(TRIM(SUBSTITUTE(D325,CHAR(160),CHAR(32))),Metadata!B$1:D$2632,3,FALSE)</f>
        <v>Mes cahiers, T. 11 1914-1918</v>
      </c>
      <c r="G325">
        <f>VLOOKUP(TRIM(SUBSTITUTE(D325,CHAR(160),CHAR(32))),Metadata!B$1:E$2632,4,FALSE)</f>
        <v>1918</v>
      </c>
      <c r="H325" t="s">
        <v>534</v>
      </c>
      <c r="J325" t="str">
        <f>VLOOKUP(TRIM(SUBSTITUTE(D325,CHAR(160),CHAR(32))),Metadata!B$1:H$2632,7,FALSE)</f>
        <v>memoires</v>
      </c>
      <c r="L325" t="str">
        <f>VLOOKUP(TRIM(SUBSTITUTE(D325,CHAR(160),CHAR(32))),Metadata!B$1:J$2632,9,FALSE)</f>
        <v>prose</v>
      </c>
      <c r="M325">
        <f>VLOOKUP(TRIM(SUBSTITUTE(D325,CHAR(160),CHAR(32))),Metadata!B$1:K$2632,10,FALSE)</f>
        <v>80392</v>
      </c>
      <c r="N325" s="1" t="s">
        <v>779</v>
      </c>
      <c r="O325">
        <v>39</v>
      </c>
      <c r="P325">
        <v>45</v>
      </c>
    </row>
    <row r="326" spans="1:16" x14ac:dyDescent="0.25">
      <c r="A326" t="s">
        <v>4354</v>
      </c>
      <c r="B326" t="s">
        <v>799</v>
      </c>
      <c r="C326" t="s">
        <v>47</v>
      </c>
      <c r="D326" t="s">
        <v>8886</v>
      </c>
      <c r="E326" t="str">
        <f>VLOOKUP(TRIM(SUBSTITUTE(D326,CHAR(160),CHAR(32))),Metadata!B$1:C$2632,2,FALSE)</f>
        <v>Giraudoux, Jean, 1882-1944.</v>
      </c>
      <c r="F326" t="str">
        <f>VLOOKUP(TRIM(SUBSTITUTE(D326,CHAR(160),CHAR(32))),Metadata!B$1:D$2632,3,FALSE)</f>
        <v>Bella</v>
      </c>
      <c r="G326">
        <f>VLOOKUP(TRIM(SUBSTITUTE(D326,CHAR(160),CHAR(32))),Metadata!B$1:E$2632,4,FALSE)</f>
        <v>1926</v>
      </c>
      <c r="H326" t="s">
        <v>534</v>
      </c>
      <c r="J326" t="str">
        <f>VLOOKUP(TRIM(SUBSTITUTE(D326,CHAR(160),CHAR(32))),Metadata!B$1:H$2632,7,FALSE)</f>
        <v>roman</v>
      </c>
      <c r="L326" t="str">
        <f>VLOOKUP(TRIM(SUBSTITUTE(D326,CHAR(160),CHAR(32))),Metadata!B$1:J$2632,9,FALSE)</f>
        <v>prose</v>
      </c>
      <c r="M326">
        <f>VLOOKUP(TRIM(SUBSTITUTE(D326,CHAR(160),CHAR(32))),Metadata!B$1:K$2632,10,FALSE)</f>
        <v>51553</v>
      </c>
      <c r="N326" s="1" t="s">
        <v>780</v>
      </c>
      <c r="O326">
        <v>118</v>
      </c>
      <c r="P326">
        <v>126</v>
      </c>
    </row>
    <row r="327" spans="1:16" x14ac:dyDescent="0.25">
      <c r="A327" t="s">
        <v>4354</v>
      </c>
      <c r="B327" t="s">
        <v>799</v>
      </c>
      <c r="C327" t="s">
        <v>47</v>
      </c>
      <c r="D327" t="s">
        <v>7082</v>
      </c>
      <c r="E327" t="str">
        <f>VLOOKUP(TRIM(SUBSTITUTE(D327,CHAR(160),CHAR(32))),Metadata!B$1:C$2632,2,FALSE)</f>
        <v>Baniville, Jacques, 1879-1936.</v>
      </c>
      <c r="F327" t="str">
        <f>VLOOKUP(TRIM(SUBSTITUTE(D327,CHAR(160),CHAR(32))),Metadata!B$1:D$2632,3,FALSE)</f>
        <v>L'Angleterre et l'Empire britannique, 1938</v>
      </c>
      <c r="G327">
        <f>VLOOKUP(TRIM(SUBSTITUTE(D327,CHAR(160),CHAR(32))),Metadata!B$1:E$2632,4,FALSE)</f>
        <v>1914</v>
      </c>
      <c r="H327" t="s">
        <v>534</v>
      </c>
      <c r="J327" t="str">
        <f>VLOOKUP(TRIM(SUBSTITUTE(D327,CHAR(160),CHAR(32))),Metadata!B$1:H$2632,7,FALSE)</f>
        <v>traite ou essai</v>
      </c>
      <c r="L327" t="str">
        <f>VLOOKUP(TRIM(SUBSTITUTE(D327,CHAR(160),CHAR(32))),Metadata!B$1:J$2632,9,FALSE)</f>
        <v/>
      </c>
      <c r="M327">
        <f>VLOOKUP(TRIM(SUBSTITUTE(D327,CHAR(160),CHAR(32))),Metadata!B$1:K$2632,10,FALSE)</f>
        <v>54518</v>
      </c>
      <c r="N327" s="1" t="s">
        <v>781</v>
      </c>
      <c r="O327">
        <v>28</v>
      </c>
      <c r="P327">
        <v>34</v>
      </c>
    </row>
    <row r="328" spans="1:16" x14ac:dyDescent="0.25">
      <c r="A328" t="s">
        <v>4354</v>
      </c>
      <c r="B328" t="s">
        <v>799</v>
      </c>
      <c r="C328" t="s">
        <v>47</v>
      </c>
      <c r="D328" t="s">
        <v>8836</v>
      </c>
      <c r="E328" t="str">
        <f>VLOOKUP(TRIM(SUBSTITUTE(D328,CHAR(160),CHAR(32))),Metadata!B$1:C$2632,2,FALSE)</f>
        <v>Goncourt, Edmond de, 1822-1896: Goncourt, Jules de, 1830-1870.</v>
      </c>
      <c r="F328" t="str">
        <f>VLOOKUP(TRIM(SUBSTITUTE(D328,CHAR(160),CHAR(32))),Metadata!B$1:D$2632,3,FALSE)</f>
        <v>Journal. T. 2, 1864-1878</v>
      </c>
      <c r="G328">
        <f>VLOOKUP(TRIM(SUBSTITUTE(D328,CHAR(160),CHAR(32))),Metadata!B$1:E$2632,4,FALSE)</f>
        <v>1878</v>
      </c>
      <c r="H328" t="s">
        <v>534</v>
      </c>
      <c r="J328" t="str">
        <f>VLOOKUP(TRIM(SUBSTITUTE(D328,CHAR(160),CHAR(32))),Metadata!B$1:H$2632,7,FALSE)</f>
        <v>memoires</v>
      </c>
      <c r="L328" t="str">
        <f>VLOOKUP(TRIM(SUBSTITUTE(D328,CHAR(160),CHAR(32))),Metadata!B$1:J$2632,9,FALSE)</f>
        <v>prose</v>
      </c>
      <c r="M328">
        <f>VLOOKUP(TRIM(SUBSTITUTE(D328,CHAR(160),CHAR(32))),Metadata!B$1:K$2632,10,FALSE)</f>
        <v>428542</v>
      </c>
      <c r="N328" t="s">
        <v>782</v>
      </c>
      <c r="O328">
        <v>83</v>
      </c>
      <c r="P328">
        <v>90</v>
      </c>
    </row>
    <row r="329" spans="1:16" x14ac:dyDescent="0.25">
      <c r="A329" t="s">
        <v>4354</v>
      </c>
      <c r="B329" t="s">
        <v>799</v>
      </c>
      <c r="C329" t="s">
        <v>47</v>
      </c>
      <c r="D329" t="s">
        <v>8911</v>
      </c>
      <c r="E329" t="str">
        <f>VLOOKUP(TRIM(SUBSTITUTE(D329,CHAR(160),CHAR(32))),Metadata!B$1:C$2632,2,FALSE)</f>
        <v>Duclos, Charles Pinot-, 1704-1772.</v>
      </c>
      <c r="F329" t="str">
        <f>VLOOKUP(TRIM(SUBSTITUTE(D329,CHAR(160),CHAR(32))),Metadata!B$1:D$2632,3,FALSE)</f>
        <v>Mémoires pour servir à l'histoire des moeurs du XVIII siècle</v>
      </c>
      <c r="G329">
        <f>VLOOKUP(TRIM(SUBSTITUTE(D329,CHAR(160),CHAR(32))),Metadata!B$1:E$2632,4,FALSE)</f>
        <v>1751</v>
      </c>
      <c r="H329" t="s">
        <v>534</v>
      </c>
      <c r="J329" t="str">
        <f>VLOOKUP(TRIM(SUBSTITUTE(D329,CHAR(160),CHAR(32))),Metadata!B$1:H$2632,7,FALSE)</f>
        <v>roman</v>
      </c>
      <c r="L329" t="str">
        <f>VLOOKUP(TRIM(SUBSTITUTE(D329,CHAR(160),CHAR(32))),Metadata!B$1:J$2632,9,FALSE)</f>
        <v>prose</v>
      </c>
      <c r="M329">
        <f>VLOOKUP(TRIM(SUBSTITUTE(D329,CHAR(160),CHAR(32))),Metadata!B$1:K$2632,10,FALSE)</f>
        <v>37841</v>
      </c>
      <c r="N329" s="1" t="s">
        <v>783</v>
      </c>
      <c r="O329">
        <v>225</v>
      </c>
      <c r="P329">
        <v>233</v>
      </c>
    </row>
    <row r="330" spans="1:16" x14ac:dyDescent="0.25">
      <c r="A330" t="s">
        <v>4354</v>
      </c>
      <c r="B330" t="s">
        <v>799</v>
      </c>
      <c r="C330" t="s">
        <v>47</v>
      </c>
      <c r="D330" t="s">
        <v>8895</v>
      </c>
      <c r="E330" t="str">
        <f>VLOOKUP(TRIM(SUBSTITUTE(D330,CHAR(160),CHAR(32))),Metadata!B$1:C$2632,2,FALSE)</f>
        <v>Goldschmidt, Bertrand, 1912-2002.</v>
      </c>
      <c r="F330" t="str">
        <f>VLOOKUP(TRIM(SUBSTITUTE(D330,CHAR(160),CHAR(32))),Metadata!B$1:D$2632,3,FALSE)</f>
        <v>L'aventure atomique: ses aspects politiques et techniques</v>
      </c>
      <c r="G330">
        <f>VLOOKUP(TRIM(SUBSTITUTE(D330,CHAR(160),CHAR(32))),Metadata!B$1:E$2632,4,FALSE)</f>
        <v>1962</v>
      </c>
      <c r="H330" t="s">
        <v>534</v>
      </c>
      <c r="J330" t="str">
        <f>VLOOKUP(TRIM(SUBSTITUTE(D330,CHAR(160),CHAR(32))),Metadata!B$1:H$2632,7,FALSE)</f>
        <v>traite ou essai</v>
      </c>
      <c r="L330" t="str">
        <f>VLOOKUP(TRIM(SUBSTITUTE(D330,CHAR(160),CHAR(32))),Metadata!B$1:J$2632,9,FALSE)</f>
        <v>prose</v>
      </c>
      <c r="M330">
        <f>VLOOKUP(TRIM(SUBSTITUTE(D330,CHAR(160),CHAR(32))),Metadata!B$1:K$2632,10,FALSE)</f>
        <v>91532</v>
      </c>
      <c r="N330" s="1" t="s">
        <v>784</v>
      </c>
      <c r="O330">
        <v>44</v>
      </c>
      <c r="P330">
        <v>50</v>
      </c>
    </row>
    <row r="331" spans="1:16" x14ac:dyDescent="0.25">
      <c r="A331" t="s">
        <v>4354</v>
      </c>
      <c r="B331" t="s">
        <v>799</v>
      </c>
      <c r="C331" t="s">
        <v>47</v>
      </c>
      <c r="D331" t="s">
        <v>8959</v>
      </c>
      <c r="E331" t="str">
        <f>VLOOKUP(TRIM(SUBSTITUTE(D331,CHAR(160),CHAR(32))),Metadata!B$1:C$2632,2,FALSE)</f>
        <v>Mounier, Emmanuel, 1905-1950.</v>
      </c>
      <c r="F331" t="str">
        <f>VLOOKUP(TRIM(SUBSTITUTE(D331,CHAR(160),CHAR(32))),Metadata!B$1:D$2632,3,FALSE)</f>
        <v>Manifeste au service du personalisme</v>
      </c>
      <c r="G331">
        <f>VLOOKUP(TRIM(SUBSTITUTE(D331,CHAR(160),CHAR(32))),Metadata!B$1:E$2632,4,FALSE)</f>
        <v>1936</v>
      </c>
      <c r="H331" t="s">
        <v>534</v>
      </c>
      <c r="J331" t="str">
        <f>VLOOKUP(TRIM(SUBSTITUTE(D331,CHAR(160),CHAR(32))),Metadata!B$1:H$2632,7,FALSE)</f>
        <v>traite</v>
      </c>
      <c r="L331" t="str">
        <f>VLOOKUP(TRIM(SUBSTITUTE(D331,CHAR(160),CHAR(32))),Metadata!B$1:J$2632,9,FALSE)</f>
        <v/>
      </c>
      <c r="M331">
        <f>VLOOKUP(TRIM(SUBSTITUTE(D331,CHAR(160),CHAR(32))),Metadata!B$1:K$2632,10,FALSE)</f>
        <v>69128</v>
      </c>
      <c r="N331" s="1" t="s">
        <v>785</v>
      </c>
      <c r="O331">
        <v>57</v>
      </c>
      <c r="P331">
        <v>64</v>
      </c>
    </row>
    <row r="332" spans="1:16" x14ac:dyDescent="0.25">
      <c r="A332" t="s">
        <v>4354</v>
      </c>
      <c r="B332" t="s">
        <v>799</v>
      </c>
      <c r="C332" t="s">
        <v>47</v>
      </c>
      <c r="D332" t="s">
        <v>8875</v>
      </c>
      <c r="E332" t="str">
        <f>VLOOKUP(TRIM(SUBSTITUTE(D332,CHAR(160),CHAR(32))),Metadata!B$1:C$2632,2,FALSE)</f>
        <v>Gide, André, 1869-1951.</v>
      </c>
      <c r="F332" t="str">
        <f>VLOOKUP(TRIM(SUBSTITUTE(D332,CHAR(160),CHAR(32))),Metadata!B$1:D$2632,3,FALSE)</f>
        <v>Journal, 1939-1949</v>
      </c>
      <c r="G332">
        <f>VLOOKUP(TRIM(SUBSTITUTE(D332,CHAR(160),CHAR(32))),Metadata!B$1:E$2632,4,FALSE)</f>
        <v>1949</v>
      </c>
      <c r="H332" t="s">
        <v>534</v>
      </c>
      <c r="J332" t="str">
        <f>VLOOKUP(TRIM(SUBSTITUTE(D332,CHAR(160),CHAR(32))),Metadata!B$1:H$2632,7,FALSE)</f>
        <v>memoires</v>
      </c>
      <c r="L332" t="str">
        <f>VLOOKUP(TRIM(SUBSTITUTE(D332,CHAR(160),CHAR(32))),Metadata!B$1:J$2632,9,FALSE)</f>
        <v>prose</v>
      </c>
      <c r="M332">
        <f>VLOOKUP(TRIM(SUBSTITUTE(D332,CHAR(160),CHAR(32))),Metadata!B$1:K$2632,10,FALSE)</f>
        <v>123690</v>
      </c>
      <c r="N332" s="1" t="s">
        <v>786</v>
      </c>
      <c r="O332">
        <v>98</v>
      </c>
      <c r="P332">
        <v>104</v>
      </c>
    </row>
    <row r="333" spans="1:16" x14ac:dyDescent="0.25">
      <c r="A333" t="s">
        <v>4354</v>
      </c>
      <c r="B333" t="s">
        <v>799</v>
      </c>
      <c r="C333" t="s">
        <v>47</v>
      </c>
      <c r="D333" t="s">
        <v>7416</v>
      </c>
      <c r="E333" t="str">
        <f>VLOOKUP(TRIM(SUBSTITUTE(D333,CHAR(160),CHAR(32))),Metadata!B$1:C$2632,2,FALSE)</f>
        <v>Janet, Pierre, 1859-1947.</v>
      </c>
      <c r="F333" t="str">
        <f>VLOOKUP(TRIM(SUBSTITUTE(D333,CHAR(160),CHAR(32))),Metadata!B$1:D$2632,3,FALSE)</f>
        <v>L'amour et la haine. Notes de cours recueillies et rédigées par M. Miron Epstein. Cours dispensé en 1924-1925 au Collège de France</v>
      </c>
      <c r="G333">
        <f>VLOOKUP(TRIM(SUBSTITUTE(D333,CHAR(160),CHAR(32))),Metadata!B$1:E$2632,4,FALSE)</f>
        <v>1932</v>
      </c>
      <c r="H333" t="s">
        <v>534</v>
      </c>
      <c r="J333" t="str">
        <f>VLOOKUP(TRIM(SUBSTITUTE(D333,CHAR(160),CHAR(32))),Metadata!B$1:H$2632,7,FALSE)</f>
        <v>traite</v>
      </c>
      <c r="L333" t="str">
        <f>VLOOKUP(TRIM(SUBSTITUTE(D333,CHAR(160),CHAR(32))),Metadata!B$1:J$2632,9,FALSE)</f>
        <v/>
      </c>
      <c r="M333">
        <f>VLOOKUP(TRIM(SUBSTITUTE(D333,CHAR(160),CHAR(32))),Metadata!B$1:K$2632,10,FALSE)</f>
        <v>82344</v>
      </c>
      <c r="N333" s="1" t="s">
        <v>787</v>
      </c>
      <c r="O333">
        <v>16</v>
      </c>
      <c r="P333">
        <v>23</v>
      </c>
    </row>
    <row r="334" spans="1:16" x14ac:dyDescent="0.25">
      <c r="A334" t="s">
        <v>4354</v>
      </c>
      <c r="B334" t="s">
        <v>799</v>
      </c>
      <c r="C334" t="s">
        <v>47</v>
      </c>
      <c r="D334" t="s">
        <v>8895</v>
      </c>
      <c r="E334" t="str">
        <f>VLOOKUP(TRIM(SUBSTITUTE(D334,CHAR(160),CHAR(32))),Metadata!B$1:C$2632,2,FALSE)</f>
        <v>Goldschmidt, Bertrand, 1912-2002.</v>
      </c>
      <c r="F334" t="str">
        <f>VLOOKUP(TRIM(SUBSTITUTE(D334,CHAR(160),CHAR(32))),Metadata!B$1:D$2632,3,FALSE)</f>
        <v>L'aventure atomique: ses aspects politiques et techniques</v>
      </c>
      <c r="G334">
        <f>VLOOKUP(TRIM(SUBSTITUTE(D334,CHAR(160),CHAR(32))),Metadata!B$1:E$2632,4,FALSE)</f>
        <v>1962</v>
      </c>
      <c r="H334" t="s">
        <v>534</v>
      </c>
      <c r="J334" t="str">
        <f>VLOOKUP(TRIM(SUBSTITUTE(D334,CHAR(160),CHAR(32))),Metadata!B$1:H$2632,7,FALSE)</f>
        <v>traite ou essai</v>
      </c>
      <c r="L334" t="str">
        <f>VLOOKUP(TRIM(SUBSTITUTE(D334,CHAR(160),CHAR(32))),Metadata!B$1:J$2632,9,FALSE)</f>
        <v>prose</v>
      </c>
      <c r="M334">
        <f>VLOOKUP(TRIM(SUBSTITUTE(D334,CHAR(160),CHAR(32))),Metadata!B$1:K$2632,10,FALSE)</f>
        <v>91532</v>
      </c>
      <c r="N334" s="1" t="s">
        <v>788</v>
      </c>
      <c r="O334">
        <v>156</v>
      </c>
      <c r="P334">
        <v>163</v>
      </c>
    </row>
    <row r="335" spans="1:16" x14ac:dyDescent="0.25">
      <c r="A335" t="s">
        <v>4354</v>
      </c>
      <c r="B335" t="s">
        <v>799</v>
      </c>
      <c r="C335" t="s">
        <v>47</v>
      </c>
      <c r="D335" t="s">
        <v>8812</v>
      </c>
      <c r="E335" t="str">
        <f>VLOOKUP(TRIM(SUBSTITUTE(D335,CHAR(160),CHAR(32))),Metadata!B$1:C$2632,2,FALSE)</f>
        <v>Carrel, Alexis, 1873-1944.</v>
      </c>
      <c r="F335" t="str">
        <f>VLOOKUP(TRIM(SUBSTITUTE(D335,CHAR(160),CHAR(32))),Metadata!B$1:D$2632,3,FALSE)</f>
        <v>L'homme cet inconnu</v>
      </c>
      <c r="G335">
        <f>VLOOKUP(TRIM(SUBSTITUTE(D335,CHAR(160),CHAR(32))),Metadata!B$1:E$2632,4,FALSE)</f>
        <v>1935</v>
      </c>
      <c r="H335" t="s">
        <v>534</v>
      </c>
      <c r="J335" t="str">
        <f>VLOOKUP(TRIM(SUBSTITUTE(D335,CHAR(160),CHAR(32))),Metadata!B$1:H$2632,7,FALSE)</f>
        <v>traite ou essai</v>
      </c>
      <c r="L335" t="str">
        <f>VLOOKUP(TRIM(SUBSTITUTE(D335,CHAR(160),CHAR(32))),Metadata!B$1:J$2632,9,FALSE)</f>
        <v>prose</v>
      </c>
      <c r="M335">
        <f>VLOOKUP(TRIM(SUBSTITUTE(D335,CHAR(160),CHAR(32))),Metadata!B$1:K$2632,10,FALSE)</f>
        <v>98996</v>
      </c>
      <c r="N335" s="1" t="s">
        <v>789</v>
      </c>
      <c r="O335">
        <v>189</v>
      </c>
      <c r="P335">
        <v>195</v>
      </c>
    </row>
    <row r="336" spans="1:16" x14ac:dyDescent="0.25">
      <c r="A336" t="s">
        <v>4354</v>
      </c>
      <c r="B336" t="s">
        <v>799</v>
      </c>
      <c r="C336" t="s">
        <v>47</v>
      </c>
      <c r="D336" t="s">
        <v>8895</v>
      </c>
      <c r="E336" t="str">
        <f>VLOOKUP(TRIM(SUBSTITUTE(D336,CHAR(160),CHAR(32))),Metadata!B$1:C$2632,2,FALSE)</f>
        <v>Goldschmidt, Bertrand, 1912-2002.</v>
      </c>
      <c r="F336" t="str">
        <f>VLOOKUP(TRIM(SUBSTITUTE(D336,CHAR(160),CHAR(32))),Metadata!B$1:D$2632,3,FALSE)</f>
        <v>L'aventure atomique: ses aspects politiques et techniques</v>
      </c>
      <c r="G336">
        <f>VLOOKUP(TRIM(SUBSTITUTE(D336,CHAR(160),CHAR(32))),Metadata!B$1:E$2632,4,FALSE)</f>
        <v>1962</v>
      </c>
      <c r="H336" t="s">
        <v>534</v>
      </c>
      <c r="J336" t="str">
        <f>VLOOKUP(TRIM(SUBSTITUTE(D336,CHAR(160),CHAR(32))),Metadata!B$1:H$2632,7,FALSE)</f>
        <v>traite ou essai</v>
      </c>
      <c r="L336" t="str">
        <f>VLOOKUP(TRIM(SUBSTITUTE(D336,CHAR(160),CHAR(32))),Metadata!B$1:J$2632,9,FALSE)</f>
        <v>prose</v>
      </c>
      <c r="M336">
        <f>VLOOKUP(TRIM(SUBSTITUTE(D336,CHAR(160),CHAR(32))),Metadata!B$1:K$2632,10,FALSE)</f>
        <v>91532</v>
      </c>
      <c r="N336" s="1" t="s">
        <v>790</v>
      </c>
      <c r="O336">
        <v>143</v>
      </c>
      <c r="P336">
        <v>149</v>
      </c>
    </row>
    <row r="337" spans="1:16" x14ac:dyDescent="0.25">
      <c r="A337" t="s">
        <v>4354</v>
      </c>
      <c r="B337" t="s">
        <v>799</v>
      </c>
      <c r="C337" t="s">
        <v>47</v>
      </c>
      <c r="D337" t="s">
        <v>8895</v>
      </c>
      <c r="E337" t="str">
        <f>VLOOKUP(TRIM(SUBSTITUTE(D337,CHAR(160),CHAR(32))),Metadata!B$1:C$2632,2,FALSE)</f>
        <v>Goldschmidt, Bertrand, 1912-2002.</v>
      </c>
      <c r="F337" t="str">
        <f>VLOOKUP(TRIM(SUBSTITUTE(D337,CHAR(160),CHAR(32))),Metadata!B$1:D$2632,3,FALSE)</f>
        <v>L'aventure atomique: ses aspects politiques et techniques</v>
      </c>
      <c r="G337">
        <f>VLOOKUP(TRIM(SUBSTITUTE(D337,CHAR(160),CHAR(32))),Metadata!B$1:E$2632,4,FALSE)</f>
        <v>1962</v>
      </c>
      <c r="H337" t="s">
        <v>534</v>
      </c>
      <c r="J337" t="str">
        <f>VLOOKUP(TRIM(SUBSTITUTE(D337,CHAR(160),CHAR(32))),Metadata!B$1:H$2632,7,FALSE)</f>
        <v>traite ou essai</v>
      </c>
      <c r="L337" t="str">
        <f>VLOOKUP(TRIM(SUBSTITUTE(D337,CHAR(160),CHAR(32))),Metadata!B$1:J$2632,9,FALSE)</f>
        <v>prose</v>
      </c>
      <c r="M337">
        <f>VLOOKUP(TRIM(SUBSTITUTE(D337,CHAR(160),CHAR(32))),Metadata!B$1:K$2632,10,FALSE)</f>
        <v>91532</v>
      </c>
      <c r="N337" s="1" t="s">
        <v>791</v>
      </c>
      <c r="O337">
        <v>141</v>
      </c>
      <c r="P337">
        <v>147</v>
      </c>
    </row>
    <row r="338" spans="1:16" x14ac:dyDescent="0.25">
      <c r="A338" t="s">
        <v>4354</v>
      </c>
      <c r="B338" t="s">
        <v>799</v>
      </c>
      <c r="C338" t="s">
        <v>47</v>
      </c>
      <c r="D338" t="s">
        <v>7515</v>
      </c>
      <c r="E338" t="str">
        <f>VLOOKUP(TRIM(SUBSTITUTE(D338,CHAR(160),CHAR(32))),Metadata!B$1:C$2632,2,FALSE)</f>
        <v>Bainville, Jacques, 1879-1936.</v>
      </c>
      <c r="F338" t="str">
        <f>VLOOKUP(TRIM(SUBSTITUTE(D338,CHAR(160),CHAR(32))),Metadata!B$1:D$2632,3,FALSE)</f>
        <v>La fortune de la France</v>
      </c>
      <c r="G338">
        <f>VLOOKUP(TRIM(SUBSTITUTE(D338,CHAR(160),CHAR(32))),Metadata!B$1:E$2632,4,FALSE)</f>
        <v>1937</v>
      </c>
      <c r="H338" t="s">
        <v>534</v>
      </c>
      <c r="J338" t="str">
        <f>VLOOKUP(TRIM(SUBSTITUTE(D338,CHAR(160),CHAR(32))),Metadata!B$1:H$2632,7,FALSE)</f>
        <v>traite</v>
      </c>
      <c r="L338" t="str">
        <f>VLOOKUP(TRIM(SUBSTITUTE(D338,CHAR(160),CHAR(32))),Metadata!B$1:J$2632,9,FALSE)</f>
        <v/>
      </c>
      <c r="M338">
        <f>VLOOKUP(TRIM(SUBSTITUTE(D338,CHAR(160),CHAR(32))),Metadata!B$1:K$2632,10,FALSE)</f>
        <v>91828</v>
      </c>
      <c r="N338" s="1" t="s">
        <v>792</v>
      </c>
      <c r="O338">
        <v>33</v>
      </c>
      <c r="P338">
        <v>41</v>
      </c>
    </row>
    <row r="339" spans="1:16" x14ac:dyDescent="0.25">
      <c r="A339" t="s">
        <v>4354</v>
      </c>
      <c r="B339" t="s">
        <v>799</v>
      </c>
      <c r="C339" t="s">
        <v>47</v>
      </c>
      <c r="D339" t="s">
        <v>8792</v>
      </c>
      <c r="E339" t="str">
        <f>VLOOKUP(TRIM(SUBSTITUTE(D339,CHAR(160),CHAR(32))),Metadata!B$1:C$2632,2,FALSE)</f>
        <v>Blanche, Jacques-Emile, 1861-1942.</v>
      </c>
      <c r="F339" t="str">
        <f>VLOOKUP(TRIM(SUBSTITUTE(D339,CHAR(160),CHAR(32))),Metadata!B$1:D$2632,3,FALSE)</f>
        <v>Mes modèles</v>
      </c>
      <c r="G339">
        <f>VLOOKUP(TRIM(SUBSTITUTE(D339,CHAR(160),CHAR(32))),Metadata!B$1:E$2632,4,FALSE)</f>
        <v>1928</v>
      </c>
      <c r="H339" t="s">
        <v>534</v>
      </c>
      <c r="J339" t="str">
        <f>VLOOKUP(TRIM(SUBSTITUTE(D339,CHAR(160),CHAR(32))),Metadata!B$1:H$2632,7,FALSE)</f>
        <v>traite ou essai</v>
      </c>
      <c r="L339" t="str">
        <f>VLOOKUP(TRIM(SUBSTITUTE(D339,CHAR(160),CHAR(32))),Metadata!B$1:J$2632,9,FALSE)</f>
        <v>prose</v>
      </c>
      <c r="M339">
        <f>VLOOKUP(TRIM(SUBSTITUTE(D339,CHAR(160),CHAR(32))),Metadata!B$1:K$2632,10,FALSE)</f>
        <v>56817</v>
      </c>
      <c r="N339" s="1" t="s">
        <v>793</v>
      </c>
      <c r="O339">
        <v>166</v>
      </c>
      <c r="P339">
        <v>174</v>
      </c>
    </row>
    <row r="340" spans="1:16" x14ac:dyDescent="0.25">
      <c r="A340" t="s">
        <v>4354</v>
      </c>
      <c r="B340" t="s">
        <v>799</v>
      </c>
      <c r="C340" t="s">
        <v>47</v>
      </c>
      <c r="D340" t="s">
        <v>7119</v>
      </c>
      <c r="E340" t="str">
        <f>VLOOKUP(TRIM(SUBSTITUTE(D340,CHAR(160),CHAR(32))),Metadata!B$1:C$2632,2,FALSE)</f>
        <v>Le Bon, Gustave, 1841-1931.</v>
      </c>
      <c r="F340" t="str">
        <f>VLOOKUP(TRIM(SUBSTITUTE(D340,CHAR(160),CHAR(32))),Metadata!B$1:D$2632,3,FALSE)</f>
        <v>Premières conséquences de la guerre. Transformation mentale des peuples.</v>
      </c>
      <c r="G340">
        <f>VLOOKUP(TRIM(SUBSTITUTE(D340,CHAR(160),CHAR(32))),Metadata!B$1:E$2632,4,FALSE)</f>
        <v>1916</v>
      </c>
      <c r="H340" t="s">
        <v>534</v>
      </c>
      <c r="J340" t="str">
        <f>VLOOKUP(TRIM(SUBSTITUTE(D340,CHAR(160),CHAR(32))),Metadata!B$1:H$2632,7,FALSE)</f>
        <v>traite</v>
      </c>
      <c r="L340" t="str">
        <f>VLOOKUP(TRIM(SUBSTITUTE(D340,CHAR(160),CHAR(32))),Metadata!B$1:J$2632,9,FALSE)</f>
        <v/>
      </c>
      <c r="M340">
        <f>VLOOKUP(TRIM(SUBSTITUTE(D340,CHAR(160),CHAR(32))),Metadata!B$1:K$2632,10,FALSE)</f>
        <v>84915</v>
      </c>
      <c r="N340" s="1" t="s">
        <v>794</v>
      </c>
      <c r="O340">
        <v>223</v>
      </c>
      <c r="P340">
        <v>230</v>
      </c>
    </row>
    <row r="341" spans="1:16" x14ac:dyDescent="0.25">
      <c r="A341" t="s">
        <v>4354</v>
      </c>
      <c r="B341" t="s">
        <v>799</v>
      </c>
      <c r="C341" t="s">
        <v>47</v>
      </c>
      <c r="D341" t="s">
        <v>8895</v>
      </c>
      <c r="E341" t="str">
        <f>VLOOKUP(TRIM(SUBSTITUTE(D341,CHAR(160),CHAR(32))),Metadata!B$1:C$2632,2,FALSE)</f>
        <v>Goldschmidt, Bertrand, 1912-2002.</v>
      </c>
      <c r="F341" t="str">
        <f>VLOOKUP(TRIM(SUBSTITUTE(D341,CHAR(160),CHAR(32))),Metadata!B$1:D$2632,3,FALSE)</f>
        <v>L'aventure atomique: ses aspects politiques et techniques</v>
      </c>
      <c r="G341">
        <f>VLOOKUP(TRIM(SUBSTITUTE(D341,CHAR(160),CHAR(32))),Metadata!B$1:E$2632,4,FALSE)</f>
        <v>1962</v>
      </c>
      <c r="H341" t="s">
        <v>534</v>
      </c>
      <c r="J341" t="str">
        <f>VLOOKUP(TRIM(SUBSTITUTE(D341,CHAR(160),CHAR(32))),Metadata!B$1:H$2632,7,FALSE)</f>
        <v>traite ou essai</v>
      </c>
      <c r="L341" t="str">
        <f>VLOOKUP(TRIM(SUBSTITUTE(D341,CHAR(160),CHAR(32))),Metadata!B$1:J$2632,9,FALSE)</f>
        <v>prose</v>
      </c>
      <c r="M341">
        <f>VLOOKUP(TRIM(SUBSTITUTE(D341,CHAR(160),CHAR(32))),Metadata!B$1:K$2632,10,FALSE)</f>
        <v>91532</v>
      </c>
      <c r="N341" s="1" t="s">
        <v>795</v>
      </c>
      <c r="O341">
        <v>191</v>
      </c>
      <c r="P341">
        <v>197</v>
      </c>
    </row>
    <row r="342" spans="1:16" x14ac:dyDescent="0.25">
      <c r="A342" t="s">
        <v>4354</v>
      </c>
      <c r="B342" t="s">
        <v>799</v>
      </c>
      <c r="C342" t="s">
        <v>47</v>
      </c>
      <c r="D342" t="s">
        <v>7119</v>
      </c>
      <c r="E342" t="str">
        <f>VLOOKUP(TRIM(SUBSTITUTE(D342,CHAR(160),CHAR(32))),Metadata!B$1:C$2632,2,FALSE)</f>
        <v>Le Bon, Gustave, 1841-1931.</v>
      </c>
      <c r="F342" t="str">
        <f>VLOOKUP(TRIM(SUBSTITUTE(D342,CHAR(160),CHAR(32))),Metadata!B$1:D$2632,3,FALSE)</f>
        <v>Premières conséquences de la guerre. Transformation mentale des peuples.</v>
      </c>
      <c r="G342">
        <f>VLOOKUP(TRIM(SUBSTITUTE(D342,CHAR(160),CHAR(32))),Metadata!B$1:E$2632,4,FALSE)</f>
        <v>1916</v>
      </c>
      <c r="H342" t="s">
        <v>534</v>
      </c>
      <c r="J342" t="str">
        <f>VLOOKUP(TRIM(SUBSTITUTE(D342,CHAR(160),CHAR(32))),Metadata!B$1:H$2632,7,FALSE)</f>
        <v>traite</v>
      </c>
      <c r="L342" t="str">
        <f>VLOOKUP(TRIM(SUBSTITUTE(D342,CHAR(160),CHAR(32))),Metadata!B$1:J$2632,9,FALSE)</f>
        <v/>
      </c>
      <c r="M342">
        <f>VLOOKUP(TRIM(SUBSTITUTE(D342,CHAR(160),CHAR(32))),Metadata!B$1:K$2632,10,FALSE)</f>
        <v>84915</v>
      </c>
      <c r="N342" s="1" t="s">
        <v>796</v>
      </c>
      <c r="O342">
        <v>16</v>
      </c>
      <c r="P342">
        <v>23</v>
      </c>
    </row>
    <row r="343" spans="1:16" x14ac:dyDescent="0.25">
      <c r="A343" t="s">
        <v>4354</v>
      </c>
      <c r="B343" t="s">
        <v>799</v>
      </c>
      <c r="C343" t="s">
        <v>47</v>
      </c>
      <c r="D343" t="s">
        <v>7016</v>
      </c>
      <c r="E343" t="str">
        <f>VLOOKUP(TRIM(SUBSTITUTE(D343,CHAR(160),CHAR(32))),Metadata!B$1:C$2632,2,FALSE)</f>
        <v>Le Bon, Gustave, 1841-1931.</v>
      </c>
      <c r="F343" t="str">
        <f>VLOOKUP(TRIM(SUBSTITUTE(D343,CHAR(160),CHAR(32))),Metadata!B$1:D$2632,3,FALSE)</f>
        <v>Psychologie de l'éducation</v>
      </c>
      <c r="G343">
        <f>VLOOKUP(TRIM(SUBSTITUTE(D343,CHAR(160),CHAR(32))),Metadata!B$1:E$2632,4,FALSE)</f>
        <v>1910</v>
      </c>
      <c r="H343" t="s">
        <v>534</v>
      </c>
      <c r="J343" t="str">
        <f>VLOOKUP(TRIM(SUBSTITUTE(D343,CHAR(160),CHAR(32))),Metadata!B$1:H$2632,7,FALSE)</f>
        <v>traite</v>
      </c>
      <c r="L343" t="str">
        <f>VLOOKUP(TRIM(SUBSTITUTE(D343,CHAR(160),CHAR(32))),Metadata!B$1:J$2632,9,FALSE)</f>
        <v/>
      </c>
      <c r="M343">
        <f>VLOOKUP(TRIM(SUBSTITUTE(D343,CHAR(160),CHAR(32))),Metadata!B$1:K$2632,10,FALSE)</f>
        <v>104349</v>
      </c>
      <c r="N343" s="1" t="s">
        <v>797</v>
      </c>
      <c r="O343">
        <v>48</v>
      </c>
      <c r="P343">
        <v>54</v>
      </c>
    </row>
    <row r="344" spans="1:16" x14ac:dyDescent="0.25">
      <c r="A344" t="s">
        <v>4354</v>
      </c>
      <c r="B344" t="s">
        <v>799</v>
      </c>
      <c r="C344" t="s">
        <v>47</v>
      </c>
      <c r="D344" t="s">
        <v>8961</v>
      </c>
      <c r="E344" t="str">
        <f>VLOOKUP(TRIM(SUBSTITUTE(D344,CHAR(160),CHAR(32))),Metadata!B$1:C$2632,2,FALSE)</f>
        <v>Mounier, Emmanuel, 1905-1950.</v>
      </c>
      <c r="F344" t="str">
        <f>VLOOKUP(TRIM(SUBSTITUTE(D344,CHAR(160),CHAR(32))),Metadata!B$1:D$2632,3,FALSE)</f>
        <v>Traité du caractère</v>
      </c>
      <c r="G344">
        <f>VLOOKUP(TRIM(SUBSTITUTE(D344,CHAR(160),CHAR(32))),Metadata!B$1:E$2632,4,FALSE)</f>
        <v>1946</v>
      </c>
      <c r="H344" t="s">
        <v>534</v>
      </c>
      <c r="J344" t="str">
        <f>VLOOKUP(TRIM(SUBSTITUTE(D344,CHAR(160),CHAR(32))),Metadata!B$1:H$2632,7,FALSE)</f>
        <v>traite ou essai</v>
      </c>
      <c r="L344" t="str">
        <f>VLOOKUP(TRIM(SUBSTITUTE(D344,CHAR(160),CHAR(32))),Metadata!B$1:J$2632,9,FALSE)</f>
        <v>prose</v>
      </c>
      <c r="M344">
        <f>VLOOKUP(TRIM(SUBSTITUTE(D344,CHAR(160),CHAR(32))),Metadata!B$1:K$2632,10,FALSE)</f>
        <v>327375</v>
      </c>
      <c r="N344" s="1" t="s">
        <v>798</v>
      </c>
      <c r="O344">
        <v>47</v>
      </c>
      <c r="P344">
        <v>55</v>
      </c>
    </row>
    <row r="345" spans="1:16" x14ac:dyDescent="0.25">
      <c r="A345" t="s">
        <v>4354</v>
      </c>
      <c r="B345" t="s">
        <v>823</v>
      </c>
      <c r="C345" t="s">
        <v>47</v>
      </c>
      <c r="D345" t="s">
        <v>8233</v>
      </c>
      <c r="E345" t="str">
        <f>VLOOKUP(TRIM(SUBSTITUTE(D345,CHAR(160),CHAR(32))),Metadata!B$1:C$2632,2,FALSE)</f>
        <v>Diderot, Denis, 1713-1784.</v>
      </c>
      <c r="F345" t="str">
        <f>VLOOKUP(TRIM(SUBSTITUTE(D345,CHAR(160),CHAR(32))),Metadata!B$1:D$2632,3,FALSE)</f>
        <v>Est-il bon est-il méchant?</v>
      </c>
      <c r="G345">
        <f>VLOOKUP(TRIM(SUBSTITUTE(D345,CHAR(160),CHAR(32))),Metadata!B$1:E$2632,4,FALSE)</f>
        <v>1784</v>
      </c>
      <c r="H345" t="s">
        <v>448</v>
      </c>
      <c r="J345" t="str">
        <f>VLOOKUP(TRIM(SUBSTITUTE(D345,CHAR(160),CHAR(32))),Metadata!B$1:H$2632,7,FALSE)</f>
        <v>theatre</v>
      </c>
      <c r="L345" t="str">
        <f>VLOOKUP(TRIM(SUBSTITUTE(D345,CHAR(160),CHAR(32))),Metadata!B$1:J$2632,9,FALSE)</f>
        <v>prose</v>
      </c>
      <c r="M345">
        <f>VLOOKUP(TRIM(SUBSTITUTE(D345,CHAR(160),CHAR(32))),Metadata!B$1:K$2632,10,FALSE)</f>
        <v>24163</v>
      </c>
      <c r="N345" s="1" t="s">
        <v>800</v>
      </c>
      <c r="O345">
        <v>471</v>
      </c>
      <c r="P345">
        <v>479</v>
      </c>
    </row>
    <row r="346" spans="1:16" x14ac:dyDescent="0.25">
      <c r="A346" t="s">
        <v>4354</v>
      </c>
      <c r="B346" t="s">
        <v>823</v>
      </c>
      <c r="C346" t="s">
        <v>47</v>
      </c>
      <c r="D346" t="s">
        <v>8341</v>
      </c>
      <c r="E346" t="str">
        <f>VLOOKUP(TRIM(SUBSTITUTE(D346,CHAR(160),CHAR(32))),Metadata!B$1:C$2632,2,FALSE)</f>
        <v>Montesquieu, Charles de Secondat, baron de, 1689-1755.</v>
      </c>
      <c r="F346" t="str">
        <f>VLOOKUP(TRIM(SUBSTITUTE(D346,CHAR(160),CHAR(32))),Metadata!B$1:D$2632,3,FALSE)</f>
        <v>Correspondance de Montesquieu</v>
      </c>
      <c r="G346">
        <f>VLOOKUP(TRIM(SUBSTITUTE(D346,CHAR(160),CHAR(32))),Metadata!B$1:E$2632,4,FALSE)</f>
        <v>1755</v>
      </c>
      <c r="H346" t="s">
        <v>448</v>
      </c>
      <c r="J346" t="str">
        <f>VLOOKUP(TRIM(SUBSTITUTE(D346,CHAR(160),CHAR(32))),Metadata!B$1:H$2632,7,FALSE)</f>
        <v>correspondance</v>
      </c>
      <c r="L346" t="str">
        <f>VLOOKUP(TRIM(SUBSTITUTE(D346,CHAR(160),CHAR(32))),Metadata!B$1:J$2632,9,FALSE)</f>
        <v>prose</v>
      </c>
      <c r="M346">
        <f>VLOOKUP(TRIM(SUBSTITUTE(D346,CHAR(160),CHAR(32))),Metadata!B$1:K$2632,10,FALSE)</f>
        <v>111275</v>
      </c>
      <c r="N346" s="1" t="s">
        <v>801</v>
      </c>
      <c r="O346">
        <v>3</v>
      </c>
      <c r="P346">
        <v>10</v>
      </c>
    </row>
    <row r="347" spans="1:16" x14ac:dyDescent="0.25">
      <c r="A347" t="s">
        <v>4354</v>
      </c>
      <c r="B347" t="s">
        <v>823</v>
      </c>
      <c r="C347" t="s">
        <v>47</v>
      </c>
      <c r="D347" t="s">
        <v>8300</v>
      </c>
      <c r="E347" t="str">
        <f>VLOOKUP(TRIM(SUBSTITUTE(D347,CHAR(160),CHAR(32))),Metadata!B$1:C$2632,2,FALSE)</f>
        <v>Le Sage, Alain René, 1668-1747.</v>
      </c>
      <c r="F347" t="str">
        <f>VLOOKUP(TRIM(SUBSTITUTE(D347,CHAR(160),CHAR(32))),Metadata!B$1:D$2632,3,FALSE)</f>
        <v>La valise trouvée</v>
      </c>
      <c r="G347">
        <f>VLOOKUP(TRIM(SUBSTITUTE(D347,CHAR(160),CHAR(32))),Metadata!B$1:E$2632,4,FALSE)</f>
        <v>1740</v>
      </c>
      <c r="H347" t="s">
        <v>448</v>
      </c>
      <c r="J347" t="str">
        <f>VLOOKUP(TRIM(SUBSTITUTE(D347,CHAR(160),CHAR(32))),Metadata!B$1:H$2632,7,FALSE)</f>
        <v>roman</v>
      </c>
      <c r="L347" t="str">
        <f>VLOOKUP(TRIM(SUBSTITUTE(D347,CHAR(160),CHAR(32))),Metadata!B$1:J$2632,9,FALSE)</f>
        <v>prose</v>
      </c>
      <c r="M347">
        <f>VLOOKUP(TRIM(SUBSTITUTE(D347,CHAR(160),CHAR(32))),Metadata!B$1:K$2632,10,FALSE)</f>
        <v>34560</v>
      </c>
      <c r="N347" s="1" t="s">
        <v>802</v>
      </c>
      <c r="O347">
        <v>160</v>
      </c>
      <c r="P347">
        <v>168</v>
      </c>
    </row>
    <row r="348" spans="1:16" x14ac:dyDescent="0.25">
      <c r="A348" t="s">
        <v>4354</v>
      </c>
      <c r="B348" t="s">
        <v>823</v>
      </c>
      <c r="C348" t="s">
        <v>47</v>
      </c>
      <c r="D348" t="s">
        <v>8678</v>
      </c>
      <c r="E348" t="str">
        <f>VLOOKUP(TRIM(SUBSTITUTE(D348,CHAR(160),CHAR(32))),Metadata!B$1:C$2632,2,FALSE)</f>
        <v>Stendhal, 1783-1842.</v>
      </c>
      <c r="F348" t="str">
        <f>VLOOKUP(TRIM(SUBSTITUTE(D348,CHAR(160),CHAR(32))),Metadata!B$1:D$2632,3,FALSE)</f>
        <v>Le rouge et le noir</v>
      </c>
      <c r="G348">
        <f>VLOOKUP(TRIM(SUBSTITUTE(D348,CHAR(160),CHAR(32))),Metadata!B$1:E$2632,4,FALSE)</f>
        <v>1830</v>
      </c>
      <c r="H348" t="s">
        <v>450</v>
      </c>
      <c r="J348" t="str">
        <f>VLOOKUP(TRIM(SUBSTITUTE(D348,CHAR(160),CHAR(32))),Metadata!B$1:H$2632,7,FALSE)</f>
        <v>roman</v>
      </c>
      <c r="L348" t="str">
        <f>VLOOKUP(TRIM(SUBSTITUTE(D348,CHAR(160),CHAR(32))),Metadata!B$1:J$2632,9,FALSE)</f>
        <v>prose</v>
      </c>
      <c r="M348">
        <f>VLOOKUP(TRIM(SUBSTITUTE(D348,CHAR(160),CHAR(32))),Metadata!B$1:K$2632,10,FALSE)</f>
        <v>182715</v>
      </c>
      <c r="N348" s="1" t="s">
        <v>803</v>
      </c>
      <c r="O348">
        <v>132</v>
      </c>
      <c r="P348">
        <v>139</v>
      </c>
    </row>
    <row r="349" spans="1:16" x14ac:dyDescent="0.25">
      <c r="A349" t="s">
        <v>4354</v>
      </c>
      <c r="B349" t="s">
        <v>823</v>
      </c>
      <c r="C349" t="s">
        <v>47</v>
      </c>
      <c r="D349" t="s">
        <v>6634</v>
      </c>
      <c r="E349" t="str">
        <f>VLOOKUP(TRIM(SUBSTITUTE(D349,CHAR(160),CHAR(32))),Metadata!B$1:C$2632,2,FALSE)</f>
        <v>Taine, Hippolyte, 1828-1893.</v>
      </c>
      <c r="F349" t="str">
        <f>VLOOKUP(TRIM(SUBSTITUTE(D349,CHAR(160),CHAR(32))),Metadata!B$1:D$2632,3,FALSE)</f>
        <v>Les origines de la France contemporaine. La révolution: le gouvernement révolutionnaire</v>
      </c>
      <c r="G349">
        <f>VLOOKUP(TRIM(SUBSTITUTE(D349,CHAR(160),CHAR(32))),Metadata!B$1:E$2632,4,FALSE)</f>
        <v>1884</v>
      </c>
      <c r="H349" t="s">
        <v>450</v>
      </c>
      <c r="J349" t="str">
        <f>VLOOKUP(TRIM(SUBSTITUTE(D349,CHAR(160),CHAR(32))),Metadata!B$1:H$2632,7,FALSE)</f>
        <v>traite</v>
      </c>
      <c r="L349" t="str">
        <f>VLOOKUP(TRIM(SUBSTITUTE(D349,CHAR(160),CHAR(32))),Metadata!B$1:J$2632,9,FALSE)</f>
        <v/>
      </c>
      <c r="M349">
        <f>VLOOKUP(TRIM(SUBSTITUTE(D349,CHAR(160),CHAR(32))),Metadata!B$1:K$2632,10,FALSE)</f>
        <v>237396</v>
      </c>
      <c r="N349" s="1" t="s">
        <v>804</v>
      </c>
      <c r="O349">
        <v>58</v>
      </c>
      <c r="P349">
        <v>66</v>
      </c>
    </row>
    <row r="350" spans="1:16" x14ac:dyDescent="0.25">
      <c r="A350" t="s">
        <v>4354</v>
      </c>
      <c r="B350" t="s">
        <v>823</v>
      </c>
      <c r="C350" t="s">
        <v>47</v>
      </c>
      <c r="D350" t="s">
        <v>8715</v>
      </c>
      <c r="E350" t="str">
        <f>VLOOKUP(TRIM(SUBSTITUTE(D350,CHAR(160),CHAR(32))),Metadata!B$1:C$2632,2,FALSE)</f>
        <v>Zola, Emile, 1840-1902.</v>
      </c>
      <c r="F350" t="str">
        <f>VLOOKUP(TRIM(SUBSTITUTE(D350,CHAR(160),CHAR(32))),Metadata!B$1:D$2632,3,FALSE)</f>
        <v>La joie de vivre</v>
      </c>
      <c r="G350">
        <f>VLOOKUP(TRIM(SUBSTITUTE(D350,CHAR(160),CHAR(32))),Metadata!B$1:E$2632,4,FALSE)</f>
        <v>1884</v>
      </c>
      <c r="H350" t="s">
        <v>450</v>
      </c>
      <c r="J350" t="str">
        <f>VLOOKUP(TRIM(SUBSTITUTE(D350,CHAR(160),CHAR(32))),Metadata!B$1:H$2632,7,FALSE)</f>
        <v>roman</v>
      </c>
      <c r="L350" t="str">
        <f>VLOOKUP(TRIM(SUBSTITUTE(D350,CHAR(160),CHAR(32))),Metadata!B$1:J$2632,9,FALSE)</f>
        <v>prose</v>
      </c>
      <c r="M350">
        <f>VLOOKUP(TRIM(SUBSTITUTE(D350,CHAR(160),CHAR(32))),Metadata!B$1:K$2632,10,FALSE)</f>
        <v>126663</v>
      </c>
      <c r="N350" s="1" t="s">
        <v>805</v>
      </c>
      <c r="O350">
        <v>243</v>
      </c>
      <c r="P350">
        <v>251</v>
      </c>
    </row>
    <row r="351" spans="1:16" x14ac:dyDescent="0.25">
      <c r="A351" t="s">
        <v>4354</v>
      </c>
      <c r="B351" t="s">
        <v>823</v>
      </c>
      <c r="C351" t="s">
        <v>47</v>
      </c>
      <c r="D351" t="s">
        <v>8439</v>
      </c>
      <c r="E351" t="str">
        <f>VLOOKUP(TRIM(SUBSTITUTE(D351,CHAR(160),CHAR(32))),Metadata!B$1:C$2632,2,FALSE)</f>
        <v>Baudry de Lozieres, Louis Narcisse, 1761-1841.</v>
      </c>
      <c r="F351" t="str">
        <f>VLOOKUP(TRIM(SUBSTITUTE(D351,CHAR(160),CHAR(32))),Metadata!B$1:D$2632,3,FALSE)</f>
        <v>Voyage à la Louisiane</v>
      </c>
      <c r="G351">
        <f>VLOOKUP(TRIM(SUBSTITUTE(D351,CHAR(160),CHAR(32))),Metadata!B$1:E$2632,4,FALSE)</f>
        <v>1802</v>
      </c>
      <c r="H351" t="s">
        <v>450</v>
      </c>
      <c r="J351" t="str">
        <f>VLOOKUP(TRIM(SUBSTITUTE(D351,CHAR(160),CHAR(32))),Metadata!B$1:H$2632,7,FALSE)</f>
        <v>recit de voyage</v>
      </c>
      <c r="L351" t="str">
        <f>VLOOKUP(TRIM(SUBSTITUTE(D351,CHAR(160),CHAR(32))),Metadata!B$1:J$2632,9,FALSE)</f>
        <v>prose</v>
      </c>
      <c r="M351">
        <f>VLOOKUP(TRIM(SUBSTITUTE(D351,CHAR(160),CHAR(32))),Metadata!B$1:K$2632,10,FALSE)</f>
        <v>66048</v>
      </c>
      <c r="N351" s="1" t="s">
        <v>806</v>
      </c>
      <c r="O351">
        <v>225</v>
      </c>
      <c r="P351">
        <v>233</v>
      </c>
    </row>
    <row r="352" spans="1:16" x14ac:dyDescent="0.25">
      <c r="A352" t="s">
        <v>4354</v>
      </c>
      <c r="B352" t="s">
        <v>823</v>
      </c>
      <c r="C352" t="s">
        <v>47</v>
      </c>
      <c r="D352" t="s">
        <v>8109</v>
      </c>
      <c r="E352" t="str">
        <f>VLOOKUP(TRIM(SUBSTITUTE(D352,CHAR(160),CHAR(32))),Metadata!B$1:C$2632,2,FALSE)</f>
        <v>Montchrestien, Antoine de, ca. 1575-1621.</v>
      </c>
      <c r="F352" t="str">
        <f>VLOOKUP(TRIM(SUBSTITUTE(D352,CHAR(160),CHAR(32))),Metadata!B$1:D$2632,3,FALSE)</f>
        <v>Traicté de l'Oeconomie politique: dedié en 1615 au roy et à la reyne mere du roy</v>
      </c>
      <c r="G352">
        <f>VLOOKUP(TRIM(SUBSTITUTE(D352,CHAR(160),CHAR(32))),Metadata!B$1:E$2632,4,FALSE)</f>
        <v>1615</v>
      </c>
      <c r="H352" t="s">
        <v>450</v>
      </c>
      <c r="J352" t="str">
        <f>VLOOKUP(TRIM(SUBSTITUTE(D352,CHAR(160),CHAR(32))),Metadata!B$1:H$2632,7,FALSE)</f>
        <v>traite ou essai</v>
      </c>
      <c r="L352" t="str">
        <f>VLOOKUP(TRIM(SUBSTITUTE(D352,CHAR(160),CHAR(32))),Metadata!B$1:J$2632,9,FALSE)</f>
        <v>prose</v>
      </c>
      <c r="M352">
        <f>VLOOKUP(TRIM(SUBSTITUTE(D352,CHAR(160),CHAR(32))),Metadata!B$1:K$2632,10,FALSE)</f>
        <v>92941</v>
      </c>
      <c r="N352" s="1" t="s">
        <v>807</v>
      </c>
      <c r="O352">
        <v>115</v>
      </c>
      <c r="P352">
        <v>123</v>
      </c>
    </row>
    <row r="353" spans="1:16" x14ac:dyDescent="0.25">
      <c r="A353" t="s">
        <v>4354</v>
      </c>
      <c r="B353" t="s">
        <v>823</v>
      </c>
      <c r="C353" t="s">
        <v>47</v>
      </c>
      <c r="D353" t="s">
        <v>8502</v>
      </c>
      <c r="E353" t="str">
        <f>VLOOKUP(TRIM(SUBSTITUTE(D353,CHAR(160),CHAR(32))),Metadata!B$1:C$2632,2,FALSE)</f>
        <v>Dumas, Alexandre (père), 1802-1870.</v>
      </c>
      <c r="F353" t="str">
        <f>VLOOKUP(TRIM(SUBSTITUTE(D353,CHAR(160),CHAR(32))),Metadata!B$1:D$2632,3,FALSE)</f>
        <v>Olympe de Clèves</v>
      </c>
      <c r="G353">
        <f>VLOOKUP(TRIM(SUBSTITUTE(D353,CHAR(160),CHAR(32))),Metadata!B$1:E$2632,4,FALSE)</f>
        <v>1851</v>
      </c>
      <c r="H353" t="s">
        <v>450</v>
      </c>
      <c r="J353" t="str">
        <f>VLOOKUP(TRIM(SUBSTITUTE(D353,CHAR(160),CHAR(32))),Metadata!B$1:H$2632,7,FALSE)</f>
        <v>Narratif, Roman</v>
      </c>
      <c r="L353" t="str">
        <f>VLOOKUP(TRIM(SUBSTITUTE(D353,CHAR(160),CHAR(32))),Metadata!B$1:J$2632,9,FALSE)</f>
        <v/>
      </c>
      <c r="M353">
        <f>VLOOKUP(TRIM(SUBSTITUTE(D353,CHAR(160),CHAR(32))),Metadata!B$1:K$2632,10,FALSE)</f>
        <v>260354</v>
      </c>
      <c r="N353" s="1" t="s">
        <v>808</v>
      </c>
      <c r="O353">
        <v>96</v>
      </c>
      <c r="P353">
        <v>103</v>
      </c>
    </row>
    <row r="354" spans="1:16" x14ac:dyDescent="0.25">
      <c r="A354" t="s">
        <v>4354</v>
      </c>
      <c r="B354" t="s">
        <v>823</v>
      </c>
      <c r="C354" t="s">
        <v>47</v>
      </c>
      <c r="D354" t="s">
        <v>8491</v>
      </c>
      <c r="E354" t="str">
        <f>VLOOKUP(TRIM(SUBSTITUTE(D354,CHAR(160),CHAR(32))),Metadata!B$1:C$2632,2,FALSE)</f>
        <v>Dumas, Alexandre (père), 1802-1870.</v>
      </c>
      <c r="F354" t="str">
        <f>VLOOKUP(TRIM(SUBSTITUTE(D354,CHAR(160),CHAR(32))),Metadata!B$1:D$2632,3,FALSE)</f>
        <v>Collier de la Reine (Le)</v>
      </c>
      <c r="G354">
        <f>VLOOKUP(TRIM(SUBSTITUTE(D354,CHAR(160),CHAR(32))),Metadata!B$1:E$2632,4,FALSE)</f>
        <v>1849</v>
      </c>
      <c r="H354" t="s">
        <v>450</v>
      </c>
      <c r="J354" t="str">
        <f>VLOOKUP(TRIM(SUBSTITUTE(D354,CHAR(160),CHAR(32))),Metadata!B$1:H$2632,7,FALSE)</f>
        <v>Narratif, Roman</v>
      </c>
      <c r="L354" t="str">
        <f>VLOOKUP(TRIM(SUBSTITUTE(D354,CHAR(160),CHAR(32))),Metadata!B$1:J$2632,9,FALSE)</f>
        <v/>
      </c>
      <c r="M354">
        <f>VLOOKUP(TRIM(SUBSTITUTE(D354,CHAR(160),CHAR(32))),Metadata!B$1:K$2632,10,FALSE)</f>
        <v>266437</v>
      </c>
      <c r="N354" s="1" t="s">
        <v>809</v>
      </c>
      <c r="O354">
        <v>252</v>
      </c>
      <c r="P354">
        <v>260</v>
      </c>
    </row>
    <row r="355" spans="1:16" x14ac:dyDescent="0.25">
      <c r="A355" t="s">
        <v>4354</v>
      </c>
      <c r="B355" t="s">
        <v>823</v>
      </c>
      <c r="C355" t="s">
        <v>47</v>
      </c>
      <c r="D355" t="s">
        <v>6634</v>
      </c>
      <c r="E355" t="str">
        <f>VLOOKUP(TRIM(SUBSTITUTE(D355,CHAR(160),CHAR(32))),Metadata!B$1:C$2632,2,FALSE)</f>
        <v>Taine, Hippolyte, 1828-1893.</v>
      </c>
      <c r="F355" t="str">
        <f>VLOOKUP(TRIM(SUBSTITUTE(D355,CHAR(160),CHAR(32))),Metadata!B$1:D$2632,3,FALSE)</f>
        <v>Les origines de la France contemporaine. La révolution: le gouvernement révolutionnaire</v>
      </c>
      <c r="G355">
        <f>VLOOKUP(TRIM(SUBSTITUTE(D355,CHAR(160),CHAR(32))),Metadata!B$1:E$2632,4,FALSE)</f>
        <v>1884</v>
      </c>
      <c r="H355" t="s">
        <v>450</v>
      </c>
      <c r="J355" t="str">
        <f>VLOOKUP(TRIM(SUBSTITUTE(D355,CHAR(160),CHAR(32))),Metadata!B$1:H$2632,7,FALSE)</f>
        <v>traite</v>
      </c>
      <c r="L355" t="str">
        <f>VLOOKUP(TRIM(SUBSTITUTE(D355,CHAR(160),CHAR(32))),Metadata!B$1:J$2632,9,FALSE)</f>
        <v/>
      </c>
      <c r="M355">
        <f>VLOOKUP(TRIM(SUBSTITUTE(D355,CHAR(160),CHAR(32))),Metadata!B$1:K$2632,10,FALSE)</f>
        <v>237396</v>
      </c>
      <c r="N355" s="1" t="s">
        <v>810</v>
      </c>
      <c r="O355">
        <v>24</v>
      </c>
      <c r="P355">
        <v>32</v>
      </c>
    </row>
    <row r="356" spans="1:16" x14ac:dyDescent="0.25">
      <c r="A356" t="s">
        <v>4354</v>
      </c>
      <c r="B356" t="s">
        <v>823</v>
      </c>
      <c r="C356" t="s">
        <v>47</v>
      </c>
      <c r="D356" t="s">
        <v>8681</v>
      </c>
      <c r="E356" t="str">
        <f>VLOOKUP(TRIM(SUBSTITUTE(D356,CHAR(160),CHAR(32))),Metadata!B$1:C$2632,2,FALSE)</f>
        <v>Stendhal, 1783-1842.</v>
      </c>
      <c r="F356" t="str">
        <f>VLOOKUP(TRIM(SUBSTITUTE(D356,CHAR(160),CHAR(32))),Metadata!B$1:D$2632,3,FALSE)</f>
        <v>Lucien Leuwen. t. 3</v>
      </c>
      <c r="G356">
        <f>VLOOKUP(TRIM(SUBSTITUTE(D356,CHAR(160),CHAR(32))),Metadata!B$1:E$2632,4,FALSE)</f>
        <v>1835</v>
      </c>
      <c r="H356" t="s">
        <v>450</v>
      </c>
      <c r="J356" t="str">
        <f>VLOOKUP(TRIM(SUBSTITUTE(D356,CHAR(160),CHAR(32))),Metadata!B$1:H$2632,7,FALSE)</f>
        <v>roman</v>
      </c>
      <c r="L356" t="str">
        <f>VLOOKUP(TRIM(SUBSTITUTE(D356,CHAR(160),CHAR(32))),Metadata!B$1:J$2632,9,FALSE)</f>
        <v>prose</v>
      </c>
      <c r="M356">
        <f>VLOOKUP(TRIM(SUBSTITUTE(D356,CHAR(160),CHAR(32))),Metadata!B$1:K$2632,10,FALSE)</f>
        <v>83437</v>
      </c>
      <c r="N356" s="1" t="s">
        <v>811</v>
      </c>
      <c r="O356">
        <v>53</v>
      </c>
      <c r="P356">
        <v>61</v>
      </c>
    </row>
    <row r="357" spans="1:16" x14ac:dyDescent="0.25">
      <c r="A357" t="s">
        <v>4354</v>
      </c>
      <c r="B357" t="s">
        <v>823</v>
      </c>
      <c r="C357" t="s">
        <v>47</v>
      </c>
      <c r="D357" t="s">
        <v>8640</v>
      </c>
      <c r="E357" t="str">
        <f>VLOOKUP(TRIM(SUBSTITUTE(D357,CHAR(160),CHAR(32))),Metadata!B$1:C$2632,2,FALSE)</f>
        <v>Proudhon, P.-J. (Pierre-Joseph), 1809-1865.</v>
      </c>
      <c r="F357" t="str">
        <f>VLOOKUP(TRIM(SUBSTITUTE(D357,CHAR(160),CHAR(32))),Metadata!B$1:D$2632,3,FALSE)</f>
        <v>Qu'est-ce que la propriété?</v>
      </c>
      <c r="G357">
        <f>VLOOKUP(TRIM(SUBSTITUTE(D357,CHAR(160),CHAR(32))),Metadata!B$1:E$2632,4,FALSE)</f>
        <v>1840</v>
      </c>
      <c r="H357" t="s">
        <v>450</v>
      </c>
      <c r="J357" t="str">
        <f>VLOOKUP(TRIM(SUBSTITUTE(D357,CHAR(160),CHAR(32))),Metadata!B$1:H$2632,7,FALSE)</f>
        <v>traite ou essai</v>
      </c>
      <c r="L357" t="str">
        <f>VLOOKUP(TRIM(SUBSTITUTE(D357,CHAR(160),CHAR(32))),Metadata!B$1:J$2632,9,FALSE)</f>
        <v>prose</v>
      </c>
      <c r="M357">
        <f>VLOOKUP(TRIM(SUBSTITUTE(D357,CHAR(160),CHAR(32))),Metadata!B$1:K$2632,10,FALSE)</f>
        <v>90059</v>
      </c>
      <c r="N357" s="1" t="s">
        <v>812</v>
      </c>
      <c r="O357">
        <v>170</v>
      </c>
      <c r="P357">
        <v>178</v>
      </c>
    </row>
    <row r="358" spans="1:16" x14ac:dyDescent="0.25">
      <c r="A358" t="s">
        <v>4354</v>
      </c>
      <c r="B358" t="s">
        <v>823</v>
      </c>
      <c r="C358" t="s">
        <v>47</v>
      </c>
      <c r="D358" t="s">
        <v>6816</v>
      </c>
      <c r="E358" t="str">
        <f>VLOOKUP(TRIM(SUBSTITUTE(D358,CHAR(160),CHAR(32))),Metadata!B$1:C$2632,2,FALSE)</f>
        <v>Tarde, Gabriel, 1843-1904.</v>
      </c>
      <c r="F358" t="str">
        <f>VLOOKUP(TRIM(SUBSTITUTE(D358,CHAR(160),CHAR(32))),Metadata!B$1:D$2632,3,FALSE)</f>
        <v>La logique sociale [2]</v>
      </c>
      <c r="G358">
        <f>VLOOKUP(TRIM(SUBSTITUTE(D358,CHAR(160),CHAR(32))),Metadata!B$1:E$2632,4,FALSE)</f>
        <v>1897</v>
      </c>
      <c r="H358" t="s">
        <v>450</v>
      </c>
      <c r="J358" t="str">
        <f>VLOOKUP(TRIM(SUBSTITUTE(D358,CHAR(160),CHAR(32))),Metadata!B$1:H$2632,7,FALSE)</f>
        <v>traite</v>
      </c>
      <c r="L358" t="str">
        <f>VLOOKUP(TRIM(SUBSTITUTE(D358,CHAR(160),CHAR(32))),Metadata!B$1:J$2632,9,FALSE)</f>
        <v/>
      </c>
      <c r="M358">
        <f>VLOOKUP(TRIM(SUBSTITUTE(D358,CHAR(160),CHAR(32))),Metadata!B$1:K$2632,10,FALSE)</f>
        <v>100663</v>
      </c>
      <c r="N358" s="1" t="s">
        <v>813</v>
      </c>
      <c r="O358">
        <v>168</v>
      </c>
      <c r="P358">
        <v>175</v>
      </c>
    </row>
    <row r="359" spans="1:16" x14ac:dyDescent="0.25">
      <c r="A359" t="s">
        <v>4354</v>
      </c>
      <c r="B359" t="s">
        <v>823</v>
      </c>
      <c r="C359" t="s">
        <v>47</v>
      </c>
      <c r="D359" t="s">
        <v>8594</v>
      </c>
      <c r="E359" t="str">
        <f>VLOOKUP(TRIM(SUBSTITUTE(D359,CHAR(160),CHAR(32))),Metadata!B$1:C$2632,2,FALSE)</f>
        <v>Las Cases, Emmanuel-Auguste-Dieudonné, comte de, 1766-1842.</v>
      </c>
      <c r="F359" t="str">
        <f>VLOOKUP(TRIM(SUBSTITUTE(D359,CHAR(160),CHAR(32))),Metadata!B$1:D$2632,3,FALSE)</f>
        <v>Le mémorial de Sainte-Hélène.</v>
      </c>
      <c r="G359">
        <f>VLOOKUP(TRIM(SUBSTITUTE(D359,CHAR(160),CHAR(32))),Metadata!B$1:E$2632,4,FALSE)</f>
        <v>1823</v>
      </c>
      <c r="H359" t="s">
        <v>450</v>
      </c>
      <c r="J359" t="str">
        <f>VLOOKUP(TRIM(SUBSTITUTE(D359,CHAR(160),CHAR(32))),Metadata!B$1:H$2632,7,FALSE)</f>
        <v>memoires</v>
      </c>
      <c r="L359" t="str">
        <f>VLOOKUP(TRIM(SUBSTITUTE(D359,CHAR(160),CHAR(32))),Metadata!B$1:J$2632,9,FALSE)</f>
        <v>prose</v>
      </c>
      <c r="M359">
        <f>VLOOKUP(TRIM(SUBSTITUTE(D359,CHAR(160),CHAR(32))),Metadata!B$1:K$2632,10,FALSE)</f>
        <v>643639</v>
      </c>
      <c r="N359" s="1" t="s">
        <v>814</v>
      </c>
      <c r="O359">
        <v>41</v>
      </c>
      <c r="P359">
        <v>48</v>
      </c>
    </row>
    <row r="360" spans="1:16" x14ac:dyDescent="0.25">
      <c r="A360" t="s">
        <v>4354</v>
      </c>
      <c r="B360" t="s">
        <v>823</v>
      </c>
      <c r="C360" t="s">
        <v>47</v>
      </c>
      <c r="D360" t="s">
        <v>8529</v>
      </c>
      <c r="E360" t="str">
        <f>VLOOKUP(TRIM(SUBSTITUTE(D360,CHAR(160),CHAR(32))),Metadata!B$1:C$2632,2,FALSE)</f>
        <v>Flaubert, Gustave, 1821-1880.</v>
      </c>
      <c r="F360" t="str">
        <f>VLOOKUP(TRIM(SUBSTITUTE(D360,CHAR(160),CHAR(32))),Metadata!B$1:D$2632,3,FALSE)</f>
        <v>Correspondance, 1872</v>
      </c>
      <c r="G360">
        <f>VLOOKUP(TRIM(SUBSTITUTE(D360,CHAR(160),CHAR(32))),Metadata!B$1:E$2632,4,FALSE)</f>
        <v>1872</v>
      </c>
      <c r="H360" t="s">
        <v>450</v>
      </c>
      <c r="J360" t="str">
        <f>VLOOKUP(TRIM(SUBSTITUTE(D360,CHAR(160),CHAR(32))),Metadata!B$1:H$2632,7,FALSE)</f>
        <v>correspondance</v>
      </c>
      <c r="L360" t="str">
        <f>VLOOKUP(TRIM(SUBSTITUTE(D360,CHAR(160),CHAR(32))),Metadata!B$1:J$2632,9,FALSE)</f>
        <v>prose</v>
      </c>
      <c r="M360">
        <f>VLOOKUP(TRIM(SUBSTITUTE(D360,CHAR(160),CHAR(32))),Metadata!B$1:K$2632,10,FALSE)</f>
        <v>85135</v>
      </c>
      <c r="N360" s="2" t="s">
        <v>815</v>
      </c>
      <c r="O360">
        <v>4</v>
      </c>
      <c r="P360">
        <v>12</v>
      </c>
    </row>
    <row r="361" spans="1:16" x14ac:dyDescent="0.25">
      <c r="A361" t="s">
        <v>4354</v>
      </c>
      <c r="B361" t="s">
        <v>823</v>
      </c>
      <c r="C361" t="s">
        <v>47</v>
      </c>
      <c r="D361" t="s">
        <v>8566</v>
      </c>
      <c r="E361" t="str">
        <f>VLOOKUP(TRIM(SUBSTITUTE(D361,CHAR(160),CHAR(32))),Metadata!B$1:C$2632,2,FALSE)</f>
        <v>Hugo, Victor, 1802-1885.</v>
      </c>
      <c r="F361" t="str">
        <f>VLOOKUP(TRIM(SUBSTITUTE(D361,CHAR(160),CHAR(32))),Metadata!B$1:D$2632,3,FALSE)</f>
        <v>Correspondance (1849-1866)</v>
      </c>
      <c r="G361">
        <f>VLOOKUP(TRIM(SUBSTITUTE(D361,CHAR(160),CHAR(32))),Metadata!B$1:E$2632,4,FALSE)</f>
        <v>1866</v>
      </c>
      <c r="H361" t="s">
        <v>450</v>
      </c>
      <c r="J361" t="str">
        <f>VLOOKUP(TRIM(SUBSTITUTE(D361,CHAR(160),CHAR(32))),Metadata!B$1:H$2632,7,FALSE)</f>
        <v>correspondance</v>
      </c>
      <c r="L361" t="str">
        <f>VLOOKUP(TRIM(SUBSTITUTE(D361,CHAR(160),CHAR(32))),Metadata!B$1:J$2632,9,FALSE)</f>
        <v>prose</v>
      </c>
      <c r="M361">
        <f>VLOOKUP(TRIM(SUBSTITUTE(D361,CHAR(160),CHAR(32))),Metadata!B$1:K$2632,10,FALSE)</f>
        <v>199176</v>
      </c>
      <c r="N361" s="1" t="s">
        <v>816</v>
      </c>
      <c r="O361">
        <v>20</v>
      </c>
      <c r="P361">
        <v>27</v>
      </c>
    </row>
    <row r="362" spans="1:16" x14ac:dyDescent="0.25">
      <c r="A362" t="s">
        <v>4354</v>
      </c>
      <c r="B362" t="s">
        <v>823</v>
      </c>
      <c r="C362" t="s">
        <v>47</v>
      </c>
      <c r="D362" t="s">
        <v>8566</v>
      </c>
      <c r="E362" t="str">
        <f>VLOOKUP(TRIM(SUBSTITUTE(D362,CHAR(160),CHAR(32))),Metadata!B$1:C$2632,2,FALSE)</f>
        <v>Hugo, Victor, 1802-1885.</v>
      </c>
      <c r="F362" t="str">
        <f>VLOOKUP(TRIM(SUBSTITUTE(D362,CHAR(160),CHAR(32))),Metadata!B$1:D$2632,3,FALSE)</f>
        <v>Correspondance (1849-1866)</v>
      </c>
      <c r="G362">
        <f>VLOOKUP(TRIM(SUBSTITUTE(D362,CHAR(160),CHAR(32))),Metadata!B$1:E$2632,4,FALSE)</f>
        <v>1866</v>
      </c>
      <c r="H362" t="s">
        <v>450</v>
      </c>
      <c r="J362" t="str">
        <f>VLOOKUP(TRIM(SUBSTITUTE(D362,CHAR(160),CHAR(32))),Metadata!B$1:H$2632,7,FALSE)</f>
        <v>correspondance</v>
      </c>
      <c r="L362" t="str">
        <f>VLOOKUP(TRIM(SUBSTITUTE(D362,CHAR(160),CHAR(32))),Metadata!B$1:J$2632,9,FALSE)</f>
        <v>prose</v>
      </c>
      <c r="M362">
        <f>VLOOKUP(TRIM(SUBSTITUTE(D362,CHAR(160),CHAR(32))),Metadata!B$1:K$2632,10,FALSE)</f>
        <v>199176</v>
      </c>
      <c r="N362" s="1" t="s">
        <v>817</v>
      </c>
      <c r="O362">
        <v>136</v>
      </c>
      <c r="P362">
        <v>144</v>
      </c>
    </row>
    <row r="363" spans="1:16" x14ac:dyDescent="0.25">
      <c r="A363" t="s">
        <v>4354</v>
      </c>
      <c r="B363" t="s">
        <v>823</v>
      </c>
      <c r="C363" t="s">
        <v>47</v>
      </c>
      <c r="D363" t="s">
        <v>5800</v>
      </c>
      <c r="E363" t="str">
        <f>VLOOKUP(TRIM(SUBSTITUTE(D363,CHAR(160),CHAR(32))),Metadata!B$1:C$2632,2,FALSE)</f>
        <v>Fourier, Charles, 1772-1837.</v>
      </c>
      <c r="F363" t="str">
        <f>VLOOKUP(TRIM(SUBSTITUTE(D363,CHAR(160),CHAR(32))),Metadata!B$1:D$2632,3,FALSE)</f>
        <v>Théorie des quatre mouvements, 2e partie</v>
      </c>
      <c r="G363">
        <f>VLOOKUP(TRIM(SUBSTITUTE(D363,CHAR(160),CHAR(32))),Metadata!B$1:E$2632,4,FALSE)</f>
        <v>1808</v>
      </c>
      <c r="H363" t="s">
        <v>450</v>
      </c>
      <c r="J363" t="str">
        <f>VLOOKUP(TRIM(SUBSTITUTE(D363,CHAR(160),CHAR(32))),Metadata!B$1:H$2632,7,FALSE)</f>
        <v>traite</v>
      </c>
      <c r="L363" t="str">
        <f>VLOOKUP(TRIM(SUBSTITUTE(D363,CHAR(160),CHAR(32))),Metadata!B$1:J$2632,9,FALSE)</f>
        <v/>
      </c>
      <c r="M363">
        <f>VLOOKUP(TRIM(SUBSTITUTE(D363,CHAR(160),CHAR(32))),Metadata!B$1:K$2632,10,FALSE)</f>
        <v>86131</v>
      </c>
      <c r="N363" s="2" t="s">
        <v>818</v>
      </c>
      <c r="O363">
        <v>252</v>
      </c>
      <c r="P363">
        <v>259</v>
      </c>
    </row>
    <row r="364" spans="1:16" x14ac:dyDescent="0.25">
      <c r="A364" t="s">
        <v>4354</v>
      </c>
      <c r="B364" t="s">
        <v>823</v>
      </c>
      <c r="C364" t="s">
        <v>47</v>
      </c>
      <c r="D364" t="s">
        <v>8109</v>
      </c>
      <c r="E364" t="str">
        <f>VLOOKUP(TRIM(SUBSTITUTE(D364,CHAR(160),CHAR(32))),Metadata!B$1:C$2632,2,FALSE)</f>
        <v>Montchrestien, Antoine de, ca. 1575-1621.</v>
      </c>
      <c r="F364" t="str">
        <f>VLOOKUP(TRIM(SUBSTITUTE(D364,CHAR(160),CHAR(32))),Metadata!B$1:D$2632,3,FALSE)</f>
        <v>Traicté de l'Oeconomie politique: dedié en 1615 au roy et à la reyne mere du roy</v>
      </c>
      <c r="G364">
        <f>VLOOKUP(TRIM(SUBSTITUTE(D364,CHAR(160),CHAR(32))),Metadata!B$1:E$2632,4,FALSE)</f>
        <v>1615</v>
      </c>
      <c r="H364" t="s">
        <v>450</v>
      </c>
      <c r="J364" t="str">
        <f>VLOOKUP(TRIM(SUBSTITUTE(D364,CHAR(160),CHAR(32))),Metadata!B$1:H$2632,7,FALSE)</f>
        <v>traite ou essai</v>
      </c>
      <c r="L364" t="str">
        <f>VLOOKUP(TRIM(SUBSTITUTE(D364,CHAR(160),CHAR(32))),Metadata!B$1:J$2632,9,FALSE)</f>
        <v>prose</v>
      </c>
      <c r="M364">
        <f>VLOOKUP(TRIM(SUBSTITUTE(D364,CHAR(160),CHAR(32))),Metadata!B$1:K$2632,10,FALSE)</f>
        <v>92941</v>
      </c>
      <c r="N364" s="1" t="s">
        <v>819</v>
      </c>
      <c r="O364">
        <v>9</v>
      </c>
      <c r="P364">
        <v>17</v>
      </c>
    </row>
    <row r="365" spans="1:16" x14ac:dyDescent="0.25">
      <c r="A365" t="s">
        <v>4354</v>
      </c>
      <c r="B365" t="s">
        <v>823</v>
      </c>
      <c r="C365" t="s">
        <v>47</v>
      </c>
      <c r="D365" t="s">
        <v>8636</v>
      </c>
      <c r="E365" t="str">
        <f>VLOOKUP(TRIM(SUBSTITUTE(D365,CHAR(160),CHAR(32))),Metadata!B$1:C$2632,2,FALSE)</f>
        <v>Ponsard, François, 1814-1867.</v>
      </c>
      <c r="F365" t="str">
        <f>VLOOKUP(TRIM(SUBSTITUTE(D365,CHAR(160),CHAR(32))),Metadata!B$1:D$2632,3,FALSE)</f>
        <v>L'honneur et l'argent: comédie en cinq actes et en vers</v>
      </c>
      <c r="G365">
        <f>VLOOKUP(TRIM(SUBSTITUTE(D365,CHAR(160),CHAR(32))),Metadata!B$1:E$2632,4,FALSE)</f>
        <v>1853</v>
      </c>
      <c r="H365" t="s">
        <v>450</v>
      </c>
      <c r="J365" t="str">
        <f>VLOOKUP(TRIM(SUBSTITUTE(D365,CHAR(160),CHAR(32))),Metadata!B$1:H$2632,7,FALSE)</f>
        <v>theatre</v>
      </c>
      <c r="L365" t="str">
        <f>VLOOKUP(TRIM(SUBSTITUTE(D365,CHAR(160),CHAR(32))),Metadata!B$1:J$2632,9,FALSE)</f>
        <v>vers</v>
      </c>
      <c r="M365">
        <f>VLOOKUP(TRIM(SUBSTITUTE(D365,CHAR(160),CHAR(32))),Metadata!B$1:K$2632,10,FALSE)</f>
        <v>22973</v>
      </c>
      <c r="N365" s="1" t="s">
        <v>820</v>
      </c>
      <c r="O365">
        <v>54</v>
      </c>
      <c r="P365">
        <v>62</v>
      </c>
    </row>
    <row r="366" spans="1:16" x14ac:dyDescent="0.25">
      <c r="A366" t="s">
        <v>4354</v>
      </c>
      <c r="B366" t="s">
        <v>823</v>
      </c>
      <c r="C366" t="s">
        <v>47</v>
      </c>
      <c r="D366" t="s">
        <v>7895</v>
      </c>
      <c r="E366" t="str">
        <f>VLOOKUP(TRIM(SUBSTITUTE(D366,CHAR(160),CHAR(32))),Metadata!B$1:C$2632,2,FALSE)</f>
        <v>Dupont-White, Charles Brook, 1807-1878.</v>
      </c>
      <c r="F366" t="str">
        <f>VLOOKUP(TRIM(SUBSTITUTE(D366,CHAR(160),CHAR(32))),Metadata!B$1:D$2632,3,FALSE)</f>
        <v>Essais sur les relations du travail avec le capital</v>
      </c>
      <c r="G366">
        <f>VLOOKUP(TRIM(SUBSTITUTE(D366,CHAR(160),CHAR(32))),Metadata!B$1:E$2632,4,FALSE)</f>
        <v>1845</v>
      </c>
      <c r="H366" t="s">
        <v>450</v>
      </c>
      <c r="J366" t="str">
        <f>VLOOKUP(TRIM(SUBSTITUTE(D366,CHAR(160),CHAR(32))),Metadata!B$1:H$2632,7,FALSE)</f>
        <v>traite</v>
      </c>
      <c r="L366" t="str">
        <f>VLOOKUP(TRIM(SUBSTITUTE(D366,CHAR(160),CHAR(32))),Metadata!B$1:J$2632,9,FALSE)</f>
        <v/>
      </c>
      <c r="M366">
        <f>VLOOKUP(TRIM(SUBSTITUTE(D366,CHAR(160),CHAR(32))),Metadata!B$1:K$2632,10,FALSE)</f>
        <v>97424</v>
      </c>
      <c r="N366" s="1" t="s">
        <v>821</v>
      </c>
      <c r="O366">
        <v>133</v>
      </c>
      <c r="P366">
        <v>141</v>
      </c>
    </row>
    <row r="367" spans="1:16" x14ac:dyDescent="0.25">
      <c r="A367" t="s">
        <v>4354</v>
      </c>
      <c r="B367" t="s">
        <v>823</v>
      </c>
      <c r="C367" t="s">
        <v>47</v>
      </c>
      <c r="D367" t="s">
        <v>7895</v>
      </c>
      <c r="E367" t="str">
        <f>VLOOKUP(TRIM(SUBSTITUTE(D367,CHAR(160),CHAR(32))),Metadata!B$1:C$2632,2,FALSE)</f>
        <v>Dupont-White, Charles Brook, 1807-1878.</v>
      </c>
      <c r="F367" t="str">
        <f>VLOOKUP(TRIM(SUBSTITUTE(D367,CHAR(160),CHAR(32))),Metadata!B$1:D$2632,3,FALSE)</f>
        <v>Essais sur les relations du travail avec le capital</v>
      </c>
      <c r="G367">
        <f>VLOOKUP(TRIM(SUBSTITUTE(D367,CHAR(160),CHAR(32))),Metadata!B$1:E$2632,4,FALSE)</f>
        <v>1845</v>
      </c>
      <c r="H367" t="s">
        <v>450</v>
      </c>
      <c r="J367" t="str">
        <f>VLOOKUP(TRIM(SUBSTITUTE(D367,CHAR(160),CHAR(32))),Metadata!B$1:H$2632,7,FALSE)</f>
        <v>traite</v>
      </c>
      <c r="L367" t="str">
        <f>VLOOKUP(TRIM(SUBSTITUTE(D367,CHAR(160),CHAR(32))),Metadata!B$1:J$2632,9,FALSE)</f>
        <v/>
      </c>
      <c r="M367">
        <f>VLOOKUP(TRIM(SUBSTITUTE(D367,CHAR(160),CHAR(32))),Metadata!B$1:K$2632,10,FALSE)</f>
        <v>97424</v>
      </c>
      <c r="N367" s="1" t="s">
        <v>822</v>
      </c>
      <c r="O367">
        <v>100</v>
      </c>
      <c r="P367">
        <v>107</v>
      </c>
    </row>
    <row r="368" spans="1:16" x14ac:dyDescent="0.25">
      <c r="A368" t="s">
        <v>4354</v>
      </c>
      <c r="B368" t="s">
        <v>825</v>
      </c>
      <c r="C368" t="s">
        <v>47</v>
      </c>
      <c r="D368" t="s">
        <v>7944</v>
      </c>
      <c r="E368" t="str">
        <f>VLOOKUP(TRIM(SUBSTITUTE(D368,CHAR(160),CHAR(32))),Metadata!B$1:C$2632,2,FALSE)</f>
        <v>Marot, Clément</v>
      </c>
      <c r="F368" t="str">
        <f>VLOOKUP(TRIM(SUBSTITUTE(D368,CHAR(160),CHAR(32))),Metadata!B$1:D$2632,3,FALSE)</f>
        <v>La Suite de l' Adolescence clémentine</v>
      </c>
      <c r="G368">
        <f>VLOOKUP(TRIM(SUBSTITUTE(D368,CHAR(160),CHAR(32))),Metadata!B$1:E$2632,4,FALSE)</f>
        <v>1534</v>
      </c>
      <c r="H368" t="s">
        <v>456</v>
      </c>
      <c r="J368" t="str">
        <f>VLOOKUP(TRIM(SUBSTITUTE(D368,CHAR(160),CHAR(32))),Metadata!B$1:H$2632,7,FALSE)</f>
        <v>poesie</v>
      </c>
      <c r="L368" t="str">
        <f>VLOOKUP(TRIM(SUBSTITUTE(D368,CHAR(160),CHAR(32))),Metadata!B$1:J$2632,9,FALSE)</f>
        <v/>
      </c>
      <c r="M368">
        <f>VLOOKUP(TRIM(SUBSTITUTE(D368,CHAR(160),CHAR(32))),Metadata!B$1:K$2632,10,FALSE)</f>
        <v>43329</v>
      </c>
      <c r="N368" t="s">
        <v>824</v>
      </c>
      <c r="O368">
        <v>142</v>
      </c>
      <c r="P368">
        <v>154</v>
      </c>
    </row>
    <row r="369" spans="1:16" x14ac:dyDescent="0.25">
      <c r="A369" t="s">
        <v>4354</v>
      </c>
      <c r="B369" t="s">
        <v>158</v>
      </c>
      <c r="C369" t="s">
        <v>47</v>
      </c>
      <c r="D369" t="s">
        <v>7931</v>
      </c>
      <c r="E369" t="str">
        <f>VLOOKUP(TRIM(SUBSTITUTE(D369,CHAR(160),CHAR(32))),Metadata!B$1:C$2632,2,FALSE)</f>
        <v>Garnier, Robert, 1544-1590.</v>
      </c>
      <c r="F369" t="str">
        <f>VLOOKUP(TRIM(SUBSTITUTE(D369,CHAR(160),CHAR(32))),Metadata!B$1:D$2632,3,FALSE)</f>
        <v>Bradamante</v>
      </c>
      <c r="G369">
        <f>VLOOKUP(TRIM(SUBSTITUTE(D369,CHAR(160),CHAR(32))),Metadata!B$1:E$2632,4,FALSE)</f>
        <v>1582</v>
      </c>
      <c r="H369" t="s">
        <v>456</v>
      </c>
      <c r="J369" t="str">
        <f>VLOOKUP(TRIM(SUBSTITUTE(D369,CHAR(160),CHAR(32))),Metadata!B$1:H$2632,7,FALSE)</f>
        <v>theatre</v>
      </c>
      <c r="L369" t="str">
        <f>VLOOKUP(TRIM(SUBSTITUTE(D369,CHAR(160),CHAR(32))),Metadata!B$1:J$2632,9,FALSE)</f>
        <v/>
      </c>
      <c r="M369">
        <f>VLOOKUP(TRIM(SUBSTITUTE(D369,CHAR(160),CHAR(32))),Metadata!B$1:K$2632,10,FALSE)</f>
        <v>17363</v>
      </c>
      <c r="N369" t="s">
        <v>826</v>
      </c>
      <c r="O369">
        <v>71</v>
      </c>
      <c r="P369">
        <v>80</v>
      </c>
    </row>
    <row r="370" spans="1:16" x14ac:dyDescent="0.25">
      <c r="A370" t="s">
        <v>4354</v>
      </c>
      <c r="B370" t="s">
        <v>158</v>
      </c>
      <c r="C370" t="s">
        <v>47</v>
      </c>
      <c r="D370" t="s">
        <v>7994</v>
      </c>
      <c r="E370" t="str">
        <f>VLOOKUP(TRIM(SUBSTITUTE(D370,CHAR(160),CHAR(32))),Metadata!B$1:C$2632,2,FALSE)</f>
        <v>Boisguilbert, P. Le Pesant de (Pierre Le Pesant), 1646-1714.</v>
      </c>
      <c r="F370" t="str">
        <f>VLOOKUP(TRIM(SUBSTITUTE(D370,CHAR(160),CHAR(32))),Metadata!B$1:D$2632,3,FALSE)</f>
        <v>Le détail de la France, sous le regne present</v>
      </c>
      <c r="G370">
        <f>VLOOKUP(TRIM(SUBSTITUTE(D370,CHAR(160),CHAR(32))),Metadata!B$1:E$2632,4,FALSE)</f>
        <v>1695</v>
      </c>
      <c r="H370" t="s">
        <v>445</v>
      </c>
      <c r="J370" t="str">
        <f>VLOOKUP(TRIM(SUBSTITUTE(D370,CHAR(160),CHAR(32))),Metadata!B$1:H$2632,7,FALSE)</f>
        <v>traite ou essai</v>
      </c>
      <c r="L370" t="str">
        <f>VLOOKUP(TRIM(SUBSTITUTE(D370,CHAR(160),CHAR(32))),Metadata!B$1:J$2632,9,FALSE)</f>
        <v>prose</v>
      </c>
      <c r="M370">
        <f>VLOOKUP(TRIM(SUBSTITUTE(D370,CHAR(160),CHAR(32))),Metadata!B$1:K$2632,10,FALSE)</f>
        <v>114653</v>
      </c>
      <c r="N370" s="1" t="s">
        <v>827</v>
      </c>
      <c r="O370">
        <v>222</v>
      </c>
      <c r="P370">
        <v>229</v>
      </c>
    </row>
    <row r="371" spans="1:16" x14ac:dyDescent="0.25">
      <c r="A371" t="s">
        <v>4354</v>
      </c>
      <c r="B371" t="s">
        <v>158</v>
      </c>
      <c r="C371" t="s">
        <v>47</v>
      </c>
      <c r="D371" t="s">
        <v>8151</v>
      </c>
      <c r="E371" t="str">
        <f>VLOOKUP(TRIM(SUBSTITUTE(D371,CHAR(160),CHAR(32))),Metadata!B$1:C$2632,2,FALSE)</f>
        <v>Sévigné, Marie de Rabutin-Chantal, marquise de, 1626-1696.</v>
      </c>
      <c r="F371" t="str">
        <f>VLOOKUP(TRIM(SUBSTITUTE(D371,CHAR(160),CHAR(32))),Metadata!B$1:D$2632,3,FALSE)</f>
        <v>Correspondance T. 2, 1675-1680</v>
      </c>
      <c r="G371">
        <f>VLOOKUP(TRIM(SUBSTITUTE(D371,CHAR(160),CHAR(32))),Metadata!B$1:E$2632,4,FALSE)</f>
        <v>1680</v>
      </c>
      <c r="H371" t="s">
        <v>445</v>
      </c>
      <c r="J371" t="str">
        <f>VLOOKUP(TRIM(SUBSTITUTE(D371,CHAR(160),CHAR(32))),Metadata!B$1:H$2632,7,FALSE)</f>
        <v>correspondance</v>
      </c>
      <c r="L371" t="str">
        <f>VLOOKUP(TRIM(SUBSTITUTE(D371,CHAR(160),CHAR(32))),Metadata!B$1:J$2632,9,FALSE)</f>
        <v>prose</v>
      </c>
      <c r="M371">
        <f>VLOOKUP(TRIM(SUBSTITUTE(D371,CHAR(160),CHAR(32))),Metadata!B$1:K$2632,10,FALSE)</f>
        <v>404376</v>
      </c>
      <c r="N371" s="1" t="s">
        <v>828</v>
      </c>
      <c r="O371">
        <v>151</v>
      </c>
      <c r="P371">
        <v>159</v>
      </c>
    </row>
    <row r="372" spans="1:16" x14ac:dyDescent="0.25">
      <c r="A372" t="s">
        <v>4354</v>
      </c>
      <c r="B372" t="s">
        <v>158</v>
      </c>
      <c r="C372" t="s">
        <v>47</v>
      </c>
      <c r="D372" t="s">
        <v>8110</v>
      </c>
      <c r="E372" t="str">
        <f>VLOOKUP(TRIM(SUBSTITUTE(D372,CHAR(160),CHAR(32))),Metadata!B$1:C$2632,2,FALSE)</f>
        <v>Naudé, Gabriel, 1600-1653.</v>
      </c>
      <c r="F372" t="str">
        <f>VLOOKUP(TRIM(SUBSTITUTE(D372,CHAR(160),CHAR(32))),Metadata!B$1:D$2632,3,FALSE)</f>
        <v>Advis povr dresser vne bibliotheqve</v>
      </c>
      <c r="G372">
        <f>VLOOKUP(TRIM(SUBSTITUTE(D372,CHAR(160),CHAR(32))),Metadata!B$1:E$2632,4,FALSE)</f>
        <v>1643</v>
      </c>
      <c r="H372" t="s">
        <v>445</v>
      </c>
      <c r="J372" t="str">
        <f>VLOOKUP(TRIM(SUBSTITUTE(D372,CHAR(160),CHAR(32))),Metadata!B$1:H$2632,7,FALSE)</f>
        <v>traite ou essai</v>
      </c>
      <c r="L372" t="str">
        <f>VLOOKUP(TRIM(SUBSTITUTE(D372,CHAR(160),CHAR(32))),Metadata!B$1:J$2632,9,FALSE)</f>
        <v>prose</v>
      </c>
      <c r="M372">
        <f>VLOOKUP(TRIM(SUBSTITUTE(D372,CHAR(160),CHAR(32))),Metadata!B$1:K$2632,10,FALSE)</f>
        <v>18113</v>
      </c>
      <c r="N372" s="1" t="s">
        <v>829</v>
      </c>
      <c r="O372">
        <v>318</v>
      </c>
      <c r="P372">
        <v>326</v>
      </c>
    </row>
    <row r="373" spans="1:16" x14ac:dyDescent="0.25">
      <c r="A373" t="s">
        <v>4354</v>
      </c>
      <c r="B373" t="s">
        <v>158</v>
      </c>
      <c r="C373" t="s">
        <v>47</v>
      </c>
      <c r="D373" t="s">
        <v>8118</v>
      </c>
      <c r="E373" t="str">
        <f>VLOOKUP(TRIM(SUBSTITUTE(D373,CHAR(160),CHAR(32))),Metadata!B$1:C$2632,2,FALSE)</f>
        <v>Patin, Guy, 1601-1672.</v>
      </c>
      <c r="F373" t="str">
        <f>VLOOKUP(TRIM(SUBSTITUTE(D373,CHAR(160),CHAR(32))),Metadata!B$1:D$2632,3,FALSE)</f>
        <v>Lettres de Gui Patin, 1630-1672, collationnée sur les manuscrits autographes, publiée avec l'addition des lettres inédites, la restauration des textes retranchés ou altérés, et des notes biographiques, bibliographiques et historiques.</v>
      </c>
      <c r="G373">
        <f>VLOOKUP(TRIM(SUBSTITUTE(D373,CHAR(160),CHAR(32))),Metadata!B$1:E$2632,4,FALSE)</f>
        <v>1649</v>
      </c>
      <c r="H373" t="s">
        <v>445</v>
      </c>
      <c r="J373" t="str">
        <f>VLOOKUP(TRIM(SUBSTITUTE(D373,CHAR(160),CHAR(32))),Metadata!B$1:H$2632,7,FALSE)</f>
        <v>correspondance</v>
      </c>
      <c r="L373" t="str">
        <f>VLOOKUP(TRIM(SUBSTITUTE(D373,CHAR(160),CHAR(32))),Metadata!B$1:J$2632,9,FALSE)</f>
        <v>prose</v>
      </c>
      <c r="M373">
        <f>VLOOKUP(TRIM(SUBSTITUTE(D373,CHAR(160),CHAR(32))),Metadata!B$1:K$2632,10,FALSE)</f>
        <v>129334</v>
      </c>
      <c r="N373" s="1" t="s">
        <v>830</v>
      </c>
      <c r="O373">
        <v>113</v>
      </c>
      <c r="P373">
        <v>121</v>
      </c>
    </row>
    <row r="374" spans="1:16" x14ac:dyDescent="0.25">
      <c r="A374" t="s">
        <v>4354</v>
      </c>
      <c r="B374" t="s">
        <v>158</v>
      </c>
      <c r="C374" t="s">
        <v>47</v>
      </c>
      <c r="D374" t="s">
        <v>8074</v>
      </c>
      <c r="E374" t="str">
        <f>VLOOKUP(TRIM(SUBSTITUTE(D374,CHAR(160),CHAR(32))),Metadata!B$1:C$2632,2,FALSE)</f>
        <v>La Fontaine, Jean de, 1621-1695.</v>
      </c>
      <c r="F374" t="str">
        <f>VLOOKUP(TRIM(SUBSTITUTE(D374,CHAR(160),CHAR(32))),Metadata!B$1:D$2632,3,FALSE)</f>
        <v>Fables</v>
      </c>
      <c r="G374">
        <f>VLOOKUP(TRIM(SUBSTITUTE(D374,CHAR(160),CHAR(32))),Metadata!B$1:E$2632,4,FALSE)</f>
        <v>1668</v>
      </c>
      <c r="H374" t="s">
        <v>445</v>
      </c>
      <c r="J374" t="str">
        <f>VLOOKUP(TRIM(SUBSTITUTE(D374,CHAR(160),CHAR(32))),Metadata!B$1:H$2632,7,FALSE)</f>
        <v>poesie</v>
      </c>
      <c r="L374" t="str">
        <f>VLOOKUP(TRIM(SUBSTITUTE(D374,CHAR(160),CHAR(32))),Metadata!B$1:J$2632,9,FALSE)</f>
        <v/>
      </c>
      <c r="M374">
        <f>VLOOKUP(TRIM(SUBSTITUTE(D374,CHAR(160),CHAR(32))),Metadata!B$1:K$2632,10,FALSE)</f>
        <v>95949</v>
      </c>
      <c r="N374" s="1" t="s">
        <v>831</v>
      </c>
      <c r="O374">
        <v>94</v>
      </c>
      <c r="P374">
        <v>101</v>
      </c>
    </row>
    <row r="375" spans="1:16" x14ac:dyDescent="0.25">
      <c r="A375" t="s">
        <v>4354</v>
      </c>
      <c r="B375" t="s">
        <v>158</v>
      </c>
      <c r="C375" t="s">
        <v>47</v>
      </c>
      <c r="D375" t="s">
        <v>8046</v>
      </c>
      <c r="E375" t="str">
        <f>VLOOKUP(TRIM(SUBSTITUTE(D375,CHAR(160),CHAR(32))),Metadata!B$1:C$2632,2,FALSE)</f>
        <v>Du Lorens, Jacques, 1580-1655.</v>
      </c>
      <c r="F375" t="str">
        <f>VLOOKUP(TRIM(SUBSTITUTE(D375,CHAR(160),CHAR(32))),Metadata!B$1:D$2632,3,FALSE)</f>
        <v>Satires de Dulorens</v>
      </c>
      <c r="G375">
        <f>VLOOKUP(TRIM(SUBSTITUTE(D375,CHAR(160),CHAR(32))),Metadata!B$1:E$2632,4,FALSE)</f>
        <v>1646</v>
      </c>
      <c r="H375" t="s">
        <v>445</v>
      </c>
      <c r="J375" t="str">
        <f>VLOOKUP(TRIM(SUBSTITUTE(D375,CHAR(160),CHAR(32))),Metadata!B$1:H$2632,7,FALSE)</f>
        <v>poesie</v>
      </c>
      <c r="L375" t="str">
        <f>VLOOKUP(TRIM(SUBSTITUTE(D375,CHAR(160),CHAR(32))),Metadata!B$1:J$2632,9,FALSE)</f>
        <v>vers</v>
      </c>
      <c r="M375">
        <f>VLOOKUP(TRIM(SUBSTITUTE(D375,CHAR(160),CHAR(32))),Metadata!B$1:K$2632,10,FALSE)</f>
        <v>41990</v>
      </c>
      <c r="N375" s="1" t="s">
        <v>832</v>
      </c>
      <c r="O375">
        <v>106</v>
      </c>
      <c r="P375">
        <v>114</v>
      </c>
    </row>
    <row r="376" spans="1:16" x14ac:dyDescent="0.25">
      <c r="A376" t="s">
        <v>4354</v>
      </c>
      <c r="B376" t="s">
        <v>158</v>
      </c>
      <c r="C376" t="s">
        <v>47</v>
      </c>
      <c r="D376" t="s">
        <v>8257</v>
      </c>
      <c r="E376" t="str">
        <f>VLOOKUP(TRIM(SUBSTITUTE(D376,CHAR(160),CHAR(32))),Metadata!B$1:C$2632,2,FALSE)</f>
        <v>Epinay, Louise Florence Pétronille Tardieu d'Esclavelles, marquise d', 1726-1783 and Galiani, Ferdinando, 1728-1787.</v>
      </c>
      <c r="F376" t="str">
        <f>VLOOKUP(TRIM(SUBSTITUTE(D376,CHAR(160),CHAR(32))),Metadata!B$1:D$2632,3,FALSE)</f>
        <v>Correspondance I: 1769-1770</v>
      </c>
      <c r="G376">
        <f>VLOOKUP(TRIM(SUBSTITUTE(D376,CHAR(160),CHAR(32))),Metadata!B$1:E$2632,4,FALSE)</f>
        <v>1769</v>
      </c>
      <c r="H376" t="s">
        <v>448</v>
      </c>
      <c r="J376" t="str">
        <f>VLOOKUP(TRIM(SUBSTITUTE(D376,CHAR(160),CHAR(32))),Metadata!B$1:H$2632,7,FALSE)</f>
        <v>correspondance</v>
      </c>
      <c r="L376" t="str">
        <f>VLOOKUP(TRIM(SUBSTITUTE(D376,CHAR(160),CHAR(32))),Metadata!B$1:J$2632,9,FALSE)</f>
        <v/>
      </c>
      <c r="M376">
        <f>VLOOKUP(TRIM(SUBSTITUTE(D376,CHAR(160),CHAR(32))),Metadata!B$1:K$2632,10,FALSE)</f>
        <v>83774</v>
      </c>
      <c r="N376" s="1" t="s">
        <v>833</v>
      </c>
      <c r="O376">
        <v>5</v>
      </c>
      <c r="P376">
        <v>12</v>
      </c>
    </row>
    <row r="377" spans="1:16" x14ac:dyDescent="0.25">
      <c r="A377" t="s">
        <v>4354</v>
      </c>
      <c r="B377" t="s">
        <v>158</v>
      </c>
      <c r="C377" t="s">
        <v>47</v>
      </c>
      <c r="D377" t="s">
        <v>8257</v>
      </c>
      <c r="E377" t="str">
        <f>VLOOKUP(TRIM(SUBSTITUTE(D377,CHAR(160),CHAR(32))),Metadata!B$1:C$2632,2,FALSE)</f>
        <v>Epinay, Louise Florence Pétronille Tardieu d'Esclavelles, marquise d', 1726-1783 and Galiani, Ferdinando, 1728-1787.</v>
      </c>
      <c r="F377" t="str">
        <f>VLOOKUP(TRIM(SUBSTITUTE(D377,CHAR(160),CHAR(32))),Metadata!B$1:D$2632,3,FALSE)</f>
        <v>Correspondance I: 1769-1770</v>
      </c>
      <c r="G377">
        <f>VLOOKUP(TRIM(SUBSTITUTE(D377,CHAR(160),CHAR(32))),Metadata!B$1:E$2632,4,FALSE)</f>
        <v>1769</v>
      </c>
      <c r="H377" t="s">
        <v>448</v>
      </c>
      <c r="J377" t="str">
        <f>VLOOKUP(TRIM(SUBSTITUTE(D377,CHAR(160),CHAR(32))),Metadata!B$1:H$2632,7,FALSE)</f>
        <v>correspondance</v>
      </c>
      <c r="L377" t="str">
        <f>VLOOKUP(TRIM(SUBSTITUTE(D377,CHAR(160),CHAR(32))),Metadata!B$1:J$2632,9,FALSE)</f>
        <v/>
      </c>
      <c r="M377">
        <f>VLOOKUP(TRIM(SUBSTITUTE(D377,CHAR(160),CHAR(32))),Metadata!B$1:K$2632,10,FALSE)</f>
        <v>83774</v>
      </c>
      <c r="N377" s="1" t="s">
        <v>834</v>
      </c>
      <c r="O377">
        <v>104</v>
      </c>
      <c r="P377">
        <v>112</v>
      </c>
    </row>
    <row r="378" spans="1:16" x14ac:dyDescent="0.25">
      <c r="A378" t="s">
        <v>4354</v>
      </c>
      <c r="B378" t="s">
        <v>158</v>
      </c>
      <c r="C378" t="s">
        <v>47</v>
      </c>
      <c r="D378" t="s">
        <v>8334</v>
      </c>
      <c r="E378" t="str">
        <f>VLOOKUP(TRIM(SUBSTITUTE(D378,CHAR(160),CHAR(32))),Metadata!B$1:C$2632,2,FALSE)</f>
        <v>Mercier, Louis-Sébastien, 1740-1814.</v>
      </c>
      <c r="F378" t="str">
        <f>VLOOKUP(TRIM(SUBSTITUTE(D378,CHAR(160),CHAR(32))),Metadata!B$1:D$2632,3,FALSE)</f>
        <v>Tableau de Paris t. 5</v>
      </c>
      <c r="G378">
        <f>VLOOKUP(TRIM(SUBSTITUTE(D378,CHAR(160),CHAR(32))),Metadata!B$1:E$2632,4,FALSE)</f>
        <v>1783</v>
      </c>
      <c r="H378" t="s">
        <v>448</v>
      </c>
      <c r="J378" t="str">
        <f>VLOOKUP(TRIM(SUBSTITUTE(D378,CHAR(160),CHAR(32))),Metadata!B$1:H$2632,7,FALSE)</f>
        <v>melanges litteraires</v>
      </c>
      <c r="L378" t="str">
        <f>VLOOKUP(TRIM(SUBSTITUTE(D378,CHAR(160),CHAR(32))),Metadata!B$1:J$2632,9,FALSE)</f>
        <v>prose</v>
      </c>
      <c r="M378">
        <f>VLOOKUP(TRIM(SUBSTITUTE(D378,CHAR(160),CHAR(32))),Metadata!B$1:K$2632,10,FALSE)</f>
        <v>217445</v>
      </c>
      <c r="N378" s="1" t="s">
        <v>835</v>
      </c>
      <c r="O378">
        <v>68</v>
      </c>
      <c r="P378">
        <v>75</v>
      </c>
    </row>
    <row r="379" spans="1:16" x14ac:dyDescent="0.25">
      <c r="A379" t="s">
        <v>4354</v>
      </c>
      <c r="B379" t="s">
        <v>158</v>
      </c>
      <c r="C379" t="s">
        <v>47</v>
      </c>
      <c r="D379" t="s">
        <v>8200</v>
      </c>
      <c r="E379" t="str">
        <f>VLOOKUP(TRIM(SUBSTITUTE(D379,CHAR(160),CHAR(32))),Metadata!B$1:C$2632,2,FALSE)</f>
        <v>Challes, Robert, 1659-ca. 1720.</v>
      </c>
      <c r="F379" t="str">
        <f>VLOOKUP(TRIM(SUBSTITUTE(D379,CHAR(160),CHAR(32))),Metadata!B$1:D$2632,3,FALSE)</f>
        <v>Les illustres françoises</v>
      </c>
      <c r="G379">
        <f>VLOOKUP(TRIM(SUBSTITUTE(D379,CHAR(160),CHAR(32))),Metadata!B$1:E$2632,4,FALSE)</f>
        <v>1713</v>
      </c>
      <c r="H379" t="s">
        <v>448</v>
      </c>
      <c r="J379" t="str">
        <f>VLOOKUP(TRIM(SUBSTITUTE(D379,CHAR(160),CHAR(32))),Metadata!B$1:H$2632,7,FALSE)</f>
        <v>roman</v>
      </c>
      <c r="L379" t="str">
        <f>VLOOKUP(TRIM(SUBSTITUTE(D379,CHAR(160),CHAR(32))),Metadata!B$1:J$2632,9,FALSE)</f>
        <v>prose</v>
      </c>
      <c r="M379">
        <f>VLOOKUP(TRIM(SUBSTITUTE(D379,CHAR(160),CHAR(32))),Metadata!B$1:K$2632,10,FALSE)</f>
        <v>221100</v>
      </c>
      <c r="N379" s="1" t="s">
        <v>836</v>
      </c>
      <c r="O379">
        <v>303</v>
      </c>
      <c r="P379">
        <v>314</v>
      </c>
    </row>
    <row r="380" spans="1:16" x14ac:dyDescent="0.25">
      <c r="A380" t="s">
        <v>4354</v>
      </c>
      <c r="B380" t="s">
        <v>158</v>
      </c>
      <c r="C380" t="s">
        <v>47</v>
      </c>
      <c r="D380" t="s">
        <v>8172</v>
      </c>
      <c r="E380" t="str">
        <f>VLOOKUP(TRIM(SUBSTITUTE(D380,CHAR(160),CHAR(32))),Metadata!B$1:C$2632,2,FALSE)</f>
        <v>Argens, Jean-Baptiste de Boyer, marquis d', 1704-1771.</v>
      </c>
      <c r="F380" t="str">
        <f>VLOOKUP(TRIM(SUBSTITUTE(D380,CHAR(160),CHAR(32))),Metadata!B$1:D$2632,3,FALSE)</f>
        <v>Lettres juives</v>
      </c>
      <c r="G380">
        <f>VLOOKUP(TRIM(SUBSTITUTE(D380,CHAR(160),CHAR(32))),Metadata!B$1:E$2632,4,FALSE)</f>
        <v>1738</v>
      </c>
      <c r="H380" t="s">
        <v>448</v>
      </c>
      <c r="J380" t="str">
        <f>VLOOKUP(TRIM(SUBSTITUTE(D380,CHAR(160),CHAR(32))),Metadata!B$1:H$2632,7,FALSE)</f>
        <v>melanges litteraires</v>
      </c>
      <c r="L380" t="str">
        <f>VLOOKUP(TRIM(SUBSTITUTE(D380,CHAR(160),CHAR(32))),Metadata!B$1:J$2632,9,FALSE)</f>
        <v>prose</v>
      </c>
      <c r="M380">
        <f>VLOOKUP(TRIM(SUBSTITUTE(D380,CHAR(160),CHAR(32))),Metadata!B$1:K$2632,10,FALSE)</f>
        <v>427095</v>
      </c>
      <c r="N380" s="1" t="s">
        <v>837</v>
      </c>
      <c r="O380">
        <v>226</v>
      </c>
      <c r="P380">
        <v>234</v>
      </c>
    </row>
    <row r="381" spans="1:16" x14ac:dyDescent="0.25">
      <c r="A381" t="s">
        <v>4354</v>
      </c>
      <c r="B381" t="s">
        <v>158</v>
      </c>
      <c r="C381" t="s">
        <v>47</v>
      </c>
      <c r="D381" t="s">
        <v>5103</v>
      </c>
      <c r="E381" t="str">
        <f>VLOOKUP(TRIM(SUBSTITUTE(D381,CHAR(160),CHAR(32))),Metadata!B$1:C$2632,2,FALSE)</f>
        <v>Rousseau, Jean-Jacques, 1712-1778.</v>
      </c>
      <c r="F381" t="str">
        <f>VLOOKUP(TRIM(SUBSTITUTE(D381,CHAR(160),CHAR(32))),Metadata!B$1:D$2632,3,FALSE)</f>
        <v>Lettres (1728-1778)</v>
      </c>
      <c r="G381">
        <f>VLOOKUP(TRIM(SUBSTITUTE(D381,CHAR(160),CHAR(32))),Metadata!B$1:E$2632,4,FALSE)</f>
        <v>1728</v>
      </c>
      <c r="H381" t="s">
        <v>448</v>
      </c>
      <c r="J381" t="str">
        <f>VLOOKUP(TRIM(SUBSTITUTE(D381,CHAR(160),CHAR(32))),Metadata!B$1:H$2632,7,FALSE)</f>
        <v>correspondance</v>
      </c>
      <c r="L381" t="str">
        <f>VLOOKUP(TRIM(SUBSTITUTE(D381,CHAR(160),CHAR(32))),Metadata!B$1:J$2632,9,FALSE)</f>
        <v/>
      </c>
      <c r="M381">
        <f>VLOOKUP(TRIM(SUBSTITUTE(D381,CHAR(160),CHAR(32))),Metadata!B$1:K$2632,10,FALSE)</f>
        <v>113420</v>
      </c>
      <c r="N381" s="1" t="s">
        <v>838</v>
      </c>
      <c r="O381">
        <v>121</v>
      </c>
      <c r="P381">
        <v>129</v>
      </c>
    </row>
    <row r="382" spans="1:16" x14ac:dyDescent="0.25">
      <c r="A382" t="s">
        <v>4354</v>
      </c>
      <c r="B382" t="s">
        <v>158</v>
      </c>
      <c r="C382" t="s">
        <v>47</v>
      </c>
      <c r="D382" t="s">
        <v>8303</v>
      </c>
      <c r="E382" t="str">
        <f>VLOOKUP(TRIM(SUBSTITUTE(D382,CHAR(160),CHAR(32))),Metadata!B$1:C$2632,2,FALSE)</f>
        <v>Le Sage, Alain René, 1668-1747.</v>
      </c>
      <c r="F382" t="str">
        <f>VLOOKUP(TRIM(SUBSTITUTE(D382,CHAR(160),CHAR(32))),Metadata!B$1:D$2632,3,FALSE)</f>
        <v>Les aventures du Chevalier de Beauchesne</v>
      </c>
      <c r="G382">
        <f>VLOOKUP(TRIM(SUBSTITUTE(D382,CHAR(160),CHAR(32))),Metadata!B$1:E$2632,4,FALSE)</f>
        <v>1732</v>
      </c>
      <c r="H382" t="s">
        <v>448</v>
      </c>
      <c r="J382" t="str">
        <f>VLOOKUP(TRIM(SUBSTITUTE(D382,CHAR(160),CHAR(32))),Metadata!B$1:H$2632,7,FALSE)</f>
        <v>roman</v>
      </c>
      <c r="L382" t="str">
        <f>VLOOKUP(TRIM(SUBSTITUTE(D382,CHAR(160),CHAR(32))),Metadata!B$1:J$2632,9,FALSE)</f>
        <v>prose</v>
      </c>
      <c r="M382">
        <f>VLOOKUP(TRIM(SUBSTITUTE(D382,CHAR(160),CHAR(32))),Metadata!B$1:K$2632,10,FALSE)</f>
        <v>109680</v>
      </c>
      <c r="N382" s="1" t="s">
        <v>839</v>
      </c>
      <c r="O382">
        <v>270</v>
      </c>
      <c r="P382">
        <v>277</v>
      </c>
    </row>
    <row r="383" spans="1:16" x14ac:dyDescent="0.25">
      <c r="A383" t="s">
        <v>4354</v>
      </c>
      <c r="B383" t="s">
        <v>158</v>
      </c>
      <c r="C383" t="s">
        <v>47</v>
      </c>
      <c r="D383" t="s">
        <v>5722</v>
      </c>
      <c r="E383" t="str">
        <f>VLOOKUP(TRIM(SUBSTITUTE(D383,CHAR(160),CHAR(32))),Metadata!B$1:C$2632,2,FALSE)</f>
        <v>Bonaparte, Napoléon, 1769-1821.</v>
      </c>
      <c r="F383" t="str">
        <f>VLOOKUP(TRIM(SUBSTITUTE(D383,CHAR(160),CHAR(32))),Metadata!B$1:D$2632,3,FALSE)</f>
        <v>Oeuvres de Napoléon Bonaparte, Tome 2</v>
      </c>
      <c r="G383">
        <f>VLOOKUP(TRIM(SUBSTITUTE(D383,CHAR(160),CHAR(32))),Metadata!B$1:E$2632,4,FALSE)</f>
        <v>1797</v>
      </c>
      <c r="H383" t="s">
        <v>448</v>
      </c>
      <c r="J383" t="str">
        <f>VLOOKUP(TRIM(SUBSTITUTE(D383,CHAR(160),CHAR(32))),Metadata!B$1:H$2632,7,FALSE)</f>
        <v>correspondance</v>
      </c>
      <c r="L383" t="str">
        <f>VLOOKUP(TRIM(SUBSTITUTE(D383,CHAR(160),CHAR(32))),Metadata!B$1:J$2632,9,FALSE)</f>
        <v/>
      </c>
      <c r="M383">
        <f>VLOOKUP(TRIM(SUBSTITUTE(D383,CHAR(160),CHAR(32))),Metadata!B$1:K$2632,10,FALSE)</f>
        <v>139563</v>
      </c>
      <c r="N383" s="1" t="s">
        <v>840</v>
      </c>
      <c r="O383">
        <v>177</v>
      </c>
      <c r="P383">
        <v>186</v>
      </c>
    </row>
    <row r="384" spans="1:16" x14ac:dyDescent="0.25">
      <c r="A384" t="s">
        <v>4354</v>
      </c>
      <c r="B384" t="s">
        <v>158</v>
      </c>
      <c r="C384" t="s">
        <v>47</v>
      </c>
      <c r="D384" t="s">
        <v>5312</v>
      </c>
      <c r="E384" t="str">
        <f>VLOOKUP(TRIM(SUBSTITUTE(D384,CHAR(160),CHAR(32))),Metadata!B$1:C$2632,2,FALSE)</f>
        <v>Rousseau, Jean-Jacques, 1712-1778.</v>
      </c>
      <c r="F384" t="str">
        <f>VLOOKUP(TRIM(SUBSTITUTE(D384,CHAR(160),CHAR(32))),Metadata!B$1:D$2632,3,FALSE)</f>
        <v>Discours sur l'économie politique</v>
      </c>
      <c r="G384">
        <f>VLOOKUP(TRIM(SUBSTITUTE(D384,CHAR(160),CHAR(32))),Metadata!B$1:E$2632,4,FALSE)</f>
        <v>1755</v>
      </c>
      <c r="H384" t="s">
        <v>448</v>
      </c>
      <c r="J384" t="str">
        <f>VLOOKUP(TRIM(SUBSTITUTE(D384,CHAR(160),CHAR(32))),Metadata!B$1:H$2632,7,FALSE)</f>
        <v>traite</v>
      </c>
      <c r="L384" t="str">
        <f>VLOOKUP(TRIM(SUBSTITUTE(D384,CHAR(160),CHAR(32))),Metadata!B$1:J$2632,9,FALSE)</f>
        <v/>
      </c>
      <c r="M384">
        <f>VLOOKUP(TRIM(SUBSTITUTE(D384,CHAR(160),CHAR(32))),Metadata!B$1:K$2632,10,FALSE)</f>
        <v>16735</v>
      </c>
      <c r="N384" s="1" t="s">
        <v>841</v>
      </c>
      <c r="O384">
        <v>174</v>
      </c>
      <c r="P384">
        <v>182</v>
      </c>
    </row>
    <row r="385" spans="1:16" x14ac:dyDescent="0.25">
      <c r="A385" t="s">
        <v>4354</v>
      </c>
      <c r="B385" t="s">
        <v>158</v>
      </c>
      <c r="C385" t="s">
        <v>47</v>
      </c>
      <c r="D385" t="s">
        <v>8333</v>
      </c>
      <c r="E385" t="str">
        <f>VLOOKUP(TRIM(SUBSTITUTE(D385,CHAR(160),CHAR(32))),Metadata!B$1:C$2632,2,FALSE)</f>
        <v>Mercier, Louis-Sébastien, 1740-1814.</v>
      </c>
      <c r="F385" t="str">
        <f>VLOOKUP(TRIM(SUBSTITUTE(D385,CHAR(160),CHAR(32))),Metadata!B$1:D$2632,3,FALSE)</f>
        <v>Tableau de Paris t. 1</v>
      </c>
      <c r="G385">
        <f>VLOOKUP(TRIM(SUBSTITUTE(D385,CHAR(160),CHAR(32))),Metadata!B$1:E$2632,4,FALSE)</f>
        <v>1782</v>
      </c>
      <c r="H385" t="s">
        <v>448</v>
      </c>
      <c r="J385" t="str">
        <f>VLOOKUP(TRIM(SUBSTITUTE(D385,CHAR(160),CHAR(32))),Metadata!B$1:H$2632,7,FALSE)</f>
        <v>melanges litteraires</v>
      </c>
      <c r="L385" t="str">
        <f>VLOOKUP(TRIM(SUBSTITUTE(D385,CHAR(160),CHAR(32))),Metadata!B$1:J$2632,9,FALSE)</f>
        <v>prose</v>
      </c>
      <c r="M385">
        <f>VLOOKUP(TRIM(SUBSTITUTE(D385,CHAR(160),CHAR(32))),Metadata!B$1:K$2632,10,FALSE)</f>
        <v>212948</v>
      </c>
      <c r="N385" s="1" t="s">
        <v>842</v>
      </c>
      <c r="O385">
        <v>56</v>
      </c>
      <c r="P385">
        <v>65</v>
      </c>
    </row>
    <row r="386" spans="1:16" x14ac:dyDescent="0.25">
      <c r="A386" t="s">
        <v>4354</v>
      </c>
      <c r="B386" t="s">
        <v>158</v>
      </c>
      <c r="C386" t="s">
        <v>47</v>
      </c>
      <c r="D386" t="s">
        <v>8394</v>
      </c>
      <c r="E386" t="str">
        <f>VLOOKUP(TRIM(SUBSTITUTE(D386,CHAR(160),CHAR(32))),Metadata!B$1:C$2632,2,FALSE)</f>
        <v>Saint-Pierre, Bernardin de, 1737-1814.</v>
      </c>
      <c r="F386" t="str">
        <f>VLOOKUP(TRIM(SUBSTITUTE(D386,CHAR(160),CHAR(32))),Metadata!B$1:D$2632,3,FALSE)</f>
        <v>Voyage a l'île de France</v>
      </c>
      <c r="G386">
        <f>VLOOKUP(TRIM(SUBSTITUTE(D386,CHAR(160),CHAR(32))),Metadata!B$1:E$2632,4,FALSE)</f>
        <v>1773</v>
      </c>
      <c r="H386" t="s">
        <v>448</v>
      </c>
      <c r="J386" t="str">
        <f>VLOOKUP(TRIM(SUBSTITUTE(D386,CHAR(160),CHAR(32))),Metadata!B$1:H$2632,7,FALSE)</f>
        <v>recit de voyage</v>
      </c>
      <c r="L386" t="str">
        <f>VLOOKUP(TRIM(SUBSTITUTE(D386,CHAR(160),CHAR(32))),Metadata!B$1:J$2632,9,FALSE)</f>
        <v>prose</v>
      </c>
      <c r="M386">
        <f>VLOOKUP(TRIM(SUBSTITUTE(D386,CHAR(160),CHAR(32))),Metadata!B$1:K$2632,10,FALSE)</f>
        <v>91366</v>
      </c>
      <c r="N386" s="1" t="s">
        <v>843</v>
      </c>
      <c r="O386">
        <v>145</v>
      </c>
      <c r="P386">
        <v>152</v>
      </c>
    </row>
    <row r="387" spans="1:16" x14ac:dyDescent="0.25">
      <c r="A387" t="s">
        <v>4354</v>
      </c>
      <c r="B387" t="s">
        <v>158</v>
      </c>
      <c r="C387" t="s">
        <v>47</v>
      </c>
      <c r="D387" t="s">
        <v>8334</v>
      </c>
      <c r="E387" t="str">
        <f>VLOOKUP(TRIM(SUBSTITUTE(D387,CHAR(160),CHAR(32))),Metadata!B$1:C$2632,2,FALSE)</f>
        <v>Mercier, Louis-Sébastien, 1740-1814.</v>
      </c>
      <c r="F387" t="str">
        <f>VLOOKUP(TRIM(SUBSTITUTE(D387,CHAR(160),CHAR(32))),Metadata!B$1:D$2632,3,FALSE)</f>
        <v>Tableau de Paris t. 5</v>
      </c>
      <c r="G387">
        <f>VLOOKUP(TRIM(SUBSTITUTE(D387,CHAR(160),CHAR(32))),Metadata!B$1:E$2632,4,FALSE)</f>
        <v>1783</v>
      </c>
      <c r="H387" t="s">
        <v>448</v>
      </c>
      <c r="J387" t="str">
        <f>VLOOKUP(TRIM(SUBSTITUTE(D387,CHAR(160),CHAR(32))),Metadata!B$1:H$2632,7,FALSE)</f>
        <v>melanges litteraires</v>
      </c>
      <c r="L387" t="str">
        <f>VLOOKUP(TRIM(SUBSTITUTE(D387,CHAR(160),CHAR(32))),Metadata!B$1:J$2632,9,FALSE)</f>
        <v>prose</v>
      </c>
      <c r="M387">
        <f>VLOOKUP(TRIM(SUBSTITUTE(D387,CHAR(160),CHAR(32))),Metadata!B$1:K$2632,10,FALSE)</f>
        <v>217445</v>
      </c>
      <c r="N387" s="1" t="s">
        <v>844</v>
      </c>
      <c r="O387">
        <v>172</v>
      </c>
      <c r="P387">
        <v>181</v>
      </c>
    </row>
    <row r="388" spans="1:16" x14ac:dyDescent="0.25">
      <c r="A388" t="s">
        <v>4354</v>
      </c>
      <c r="B388" t="s">
        <v>158</v>
      </c>
      <c r="C388" t="s">
        <v>47</v>
      </c>
      <c r="D388" t="s">
        <v>8250</v>
      </c>
      <c r="E388" t="str">
        <f>VLOOKUP(TRIM(SUBSTITUTE(D388,CHAR(160),CHAR(32))),Metadata!B$1:C$2632,2,FALSE)</f>
        <v>Duclos, Charles Pinot-, 1704-1772.</v>
      </c>
      <c r="F388" t="str">
        <f>VLOOKUP(TRIM(SUBSTITUTE(D388,CHAR(160),CHAR(32))),Metadata!B$1:D$2632,3,FALSE)</f>
        <v>Histoire de Louis XI</v>
      </c>
      <c r="G388">
        <f>VLOOKUP(TRIM(SUBSTITUTE(D388,CHAR(160),CHAR(32))),Metadata!B$1:E$2632,4,FALSE)</f>
        <v>1745</v>
      </c>
      <c r="H388" t="s">
        <v>448</v>
      </c>
      <c r="J388" t="str">
        <f>VLOOKUP(TRIM(SUBSTITUTE(D388,CHAR(160),CHAR(32))),Metadata!B$1:H$2632,7,FALSE)</f>
        <v>traite ou essai</v>
      </c>
      <c r="L388" t="str">
        <f>VLOOKUP(TRIM(SUBSTITUTE(D388,CHAR(160),CHAR(32))),Metadata!B$1:J$2632,9,FALSE)</f>
        <v>prose</v>
      </c>
      <c r="M388">
        <f>VLOOKUP(TRIM(SUBSTITUTE(D388,CHAR(160),CHAR(32))),Metadata!B$1:K$2632,10,FALSE)</f>
        <v>186795</v>
      </c>
      <c r="N388" s="1" t="s">
        <v>845</v>
      </c>
      <c r="O388">
        <v>245</v>
      </c>
      <c r="P388">
        <v>253</v>
      </c>
    </row>
    <row r="389" spans="1:16" x14ac:dyDescent="0.25">
      <c r="A389" t="s">
        <v>4354</v>
      </c>
      <c r="B389" t="s">
        <v>158</v>
      </c>
      <c r="C389" t="s">
        <v>47</v>
      </c>
      <c r="D389" t="s">
        <v>8185</v>
      </c>
      <c r="E389" t="str">
        <f>VLOOKUP(TRIM(SUBSTITUTE(D389,CHAR(160),CHAR(32))),Metadata!B$1:C$2632,2,FALSE)</f>
        <v>Beaumarchais, Pierre Augustin Caron de, 1732-1799.</v>
      </c>
      <c r="F389" t="str">
        <f>VLOOKUP(TRIM(SUBSTITUTE(D389,CHAR(160),CHAR(32))),Metadata!B$1:D$2632,3,FALSE)</f>
        <v>Mémoires contre M. Goezmann</v>
      </c>
      <c r="G389">
        <f>VLOOKUP(TRIM(SUBSTITUTE(D389,CHAR(160),CHAR(32))),Metadata!B$1:E$2632,4,FALSE)</f>
        <v>1774</v>
      </c>
      <c r="H389" t="s">
        <v>448</v>
      </c>
      <c r="J389" t="str">
        <f>VLOOKUP(TRIM(SUBSTITUTE(D389,CHAR(160),CHAR(32))),Metadata!B$1:H$2632,7,FALSE)</f>
        <v>pamphlet</v>
      </c>
      <c r="L389" t="str">
        <f>VLOOKUP(TRIM(SUBSTITUTE(D389,CHAR(160),CHAR(32))),Metadata!B$1:J$2632,9,FALSE)</f>
        <v>prose</v>
      </c>
      <c r="M389">
        <f>VLOOKUP(TRIM(SUBSTITUTE(D389,CHAR(160),CHAR(32))),Metadata!B$1:K$2632,10,FALSE)</f>
        <v>106075</v>
      </c>
      <c r="N389" s="1" t="s">
        <v>846</v>
      </c>
      <c r="O389">
        <v>109</v>
      </c>
      <c r="P389">
        <v>117</v>
      </c>
    </row>
    <row r="390" spans="1:16" x14ac:dyDescent="0.25">
      <c r="A390" t="s">
        <v>4354</v>
      </c>
      <c r="B390" t="s">
        <v>158</v>
      </c>
      <c r="C390" t="s">
        <v>47</v>
      </c>
      <c r="D390" t="s">
        <v>8648</v>
      </c>
      <c r="E390" t="str">
        <f>VLOOKUP(TRIM(SUBSTITUTE(D390,CHAR(160),CHAR(32))),Metadata!B$1:C$2632,2,FALSE)</f>
        <v>Reybaud, Louis, 1799-1879.</v>
      </c>
      <c r="F390" t="str">
        <f>VLOOKUP(TRIM(SUBSTITUTE(D390,CHAR(160),CHAR(32))),Metadata!B$1:D$2632,3,FALSE)</f>
        <v>Jérôme Paturot à la recherche d'une position sociale</v>
      </c>
      <c r="G390">
        <f>VLOOKUP(TRIM(SUBSTITUTE(D390,CHAR(160),CHAR(32))),Metadata!B$1:E$2632,4,FALSE)</f>
        <v>1842</v>
      </c>
      <c r="H390" t="s">
        <v>450</v>
      </c>
      <c r="J390" t="str">
        <f>VLOOKUP(TRIM(SUBSTITUTE(D390,CHAR(160),CHAR(32))),Metadata!B$1:H$2632,7,FALSE)</f>
        <v>roman</v>
      </c>
      <c r="L390" t="str">
        <f>VLOOKUP(TRIM(SUBSTITUTE(D390,CHAR(160),CHAR(32))),Metadata!B$1:J$2632,9,FALSE)</f>
        <v>prose</v>
      </c>
      <c r="M390">
        <f>VLOOKUP(TRIM(SUBSTITUTE(D390,CHAR(160),CHAR(32))),Metadata!B$1:K$2632,10,FALSE)</f>
        <v>143726</v>
      </c>
      <c r="N390" s="1" t="s">
        <v>847</v>
      </c>
      <c r="O390">
        <v>40</v>
      </c>
      <c r="P390">
        <v>47</v>
      </c>
    </row>
    <row r="391" spans="1:16" x14ac:dyDescent="0.25">
      <c r="A391" t="s">
        <v>4354</v>
      </c>
      <c r="B391" t="s">
        <v>158</v>
      </c>
      <c r="C391" t="s">
        <v>47</v>
      </c>
      <c r="D391" t="s">
        <v>8475</v>
      </c>
      <c r="E391" t="str">
        <f>VLOOKUP(TRIM(SUBSTITUTE(D391,CHAR(160),CHAR(32))),Metadata!B$1:C$2632,2,FALSE)</f>
        <v>Daudet, Alphonse, 1840-1897.</v>
      </c>
      <c r="F391" t="str">
        <f>VLOOKUP(TRIM(SUBSTITUTE(D391,CHAR(160),CHAR(32))),Metadata!B$1:D$2632,3,FALSE)</f>
        <v>Nabab (Le)</v>
      </c>
      <c r="G391">
        <f>VLOOKUP(TRIM(SUBSTITUTE(D391,CHAR(160),CHAR(32))),Metadata!B$1:E$2632,4,FALSE)</f>
        <v>1878</v>
      </c>
      <c r="H391" t="s">
        <v>450</v>
      </c>
      <c r="J391" t="str">
        <f>VLOOKUP(TRIM(SUBSTITUTE(D391,CHAR(160),CHAR(32))),Metadata!B$1:H$2632,7,FALSE)</f>
        <v>Narratif, Roman</v>
      </c>
      <c r="L391" t="str">
        <f>VLOOKUP(TRIM(SUBSTITUTE(D391,CHAR(160),CHAR(32))),Metadata!B$1:J$2632,9,FALSE)</f>
        <v/>
      </c>
      <c r="M391">
        <f>VLOOKUP(TRIM(SUBSTITUTE(D391,CHAR(160),CHAR(32))),Metadata!B$1:K$2632,10,FALSE)</f>
        <v>146209</v>
      </c>
      <c r="N391" s="1" t="s">
        <v>848</v>
      </c>
      <c r="O391">
        <v>140</v>
      </c>
      <c r="P391">
        <v>147</v>
      </c>
    </row>
    <row r="392" spans="1:16" x14ac:dyDescent="0.25">
      <c r="A392" t="s">
        <v>4354</v>
      </c>
      <c r="B392" t="s">
        <v>158</v>
      </c>
      <c r="C392" t="s">
        <v>47</v>
      </c>
      <c r="D392" t="s">
        <v>8470</v>
      </c>
      <c r="E392" t="str">
        <f>VLOOKUP(TRIM(SUBSTITUTE(D392,CHAR(160),CHAR(32))),Metadata!B$1:C$2632,2,FALSE)</f>
        <v>Courier, Paul-Louis, 1772-1825.</v>
      </c>
      <c r="F392" t="str">
        <f>VLOOKUP(TRIM(SUBSTITUTE(D392,CHAR(160),CHAR(32))),Metadata!B$1:D$2632,3,FALSE)</f>
        <v>Lettres de France et d'Italie</v>
      </c>
      <c r="G392">
        <f>VLOOKUP(TRIM(SUBSTITUTE(D392,CHAR(160),CHAR(32))),Metadata!B$1:E$2632,4,FALSE)</f>
        <v>1825</v>
      </c>
      <c r="H392" t="s">
        <v>450</v>
      </c>
      <c r="J392" t="str">
        <f>VLOOKUP(TRIM(SUBSTITUTE(D392,CHAR(160),CHAR(32))),Metadata!B$1:H$2632,7,FALSE)</f>
        <v>correspondance</v>
      </c>
      <c r="L392" t="str">
        <f>VLOOKUP(TRIM(SUBSTITUTE(D392,CHAR(160),CHAR(32))),Metadata!B$1:J$2632,9,FALSE)</f>
        <v>prose</v>
      </c>
      <c r="M392">
        <f>VLOOKUP(TRIM(SUBSTITUTE(D392,CHAR(160),CHAR(32))),Metadata!B$1:K$2632,10,FALSE)</f>
        <v>98775</v>
      </c>
      <c r="N392" s="1" t="s">
        <v>849</v>
      </c>
      <c r="O392">
        <v>67</v>
      </c>
      <c r="P392">
        <v>75</v>
      </c>
    </row>
    <row r="393" spans="1:16" x14ac:dyDescent="0.25">
      <c r="A393" t="s">
        <v>4354</v>
      </c>
      <c r="B393" t="s">
        <v>158</v>
      </c>
      <c r="C393" t="s">
        <v>47</v>
      </c>
      <c r="D393" t="s">
        <v>8426</v>
      </c>
      <c r="E393" t="str">
        <f>VLOOKUP(TRIM(SUBSTITUTE(D393,CHAR(160),CHAR(32))),Metadata!B$1:C$2632,2,FALSE)</f>
        <v>About, Edmond, 1828-1885.</v>
      </c>
      <c r="F393" t="str">
        <f>VLOOKUP(TRIM(SUBSTITUTE(D393,CHAR(160),CHAR(32))),Metadata!B$1:D$2632,3,FALSE)</f>
        <v>La Grèce contemporaine</v>
      </c>
      <c r="G393">
        <f>VLOOKUP(TRIM(SUBSTITUTE(D393,CHAR(160),CHAR(32))),Metadata!B$1:E$2632,4,FALSE)</f>
        <v>1854</v>
      </c>
      <c r="H393" t="s">
        <v>450</v>
      </c>
      <c r="J393" t="str">
        <f>VLOOKUP(TRIM(SUBSTITUTE(D393,CHAR(160),CHAR(32))),Metadata!B$1:H$2632,7,FALSE)</f>
        <v>recit de voyage</v>
      </c>
      <c r="L393" t="str">
        <f>VLOOKUP(TRIM(SUBSTITUTE(D393,CHAR(160),CHAR(32))),Metadata!B$1:J$2632,9,FALSE)</f>
        <v>prose</v>
      </c>
      <c r="M393">
        <f>VLOOKUP(TRIM(SUBSTITUTE(D393,CHAR(160),CHAR(32))),Metadata!B$1:K$2632,10,FALSE)</f>
        <v>101524</v>
      </c>
      <c r="N393" s="1" t="s">
        <v>850</v>
      </c>
      <c r="O393">
        <v>114</v>
      </c>
      <c r="P393">
        <v>122</v>
      </c>
    </row>
    <row r="394" spans="1:16" x14ac:dyDescent="0.25">
      <c r="A394" t="s">
        <v>4354</v>
      </c>
      <c r="B394" t="s">
        <v>158</v>
      </c>
      <c r="C394" t="s">
        <v>47</v>
      </c>
      <c r="D394" t="s">
        <v>8640</v>
      </c>
      <c r="E394" t="str">
        <f>VLOOKUP(TRIM(SUBSTITUTE(D394,CHAR(160),CHAR(32))),Metadata!B$1:C$2632,2,FALSE)</f>
        <v>Proudhon, P.-J. (Pierre-Joseph), 1809-1865.</v>
      </c>
      <c r="F394" t="str">
        <f>VLOOKUP(TRIM(SUBSTITUTE(D394,CHAR(160),CHAR(32))),Metadata!B$1:D$2632,3,FALSE)</f>
        <v>Qu'est-ce que la propriété?</v>
      </c>
      <c r="G394">
        <f>VLOOKUP(TRIM(SUBSTITUTE(D394,CHAR(160),CHAR(32))),Metadata!B$1:E$2632,4,FALSE)</f>
        <v>1840</v>
      </c>
      <c r="H394" t="s">
        <v>450</v>
      </c>
      <c r="J394" t="str">
        <f>VLOOKUP(TRIM(SUBSTITUTE(D394,CHAR(160),CHAR(32))),Metadata!B$1:H$2632,7,FALSE)</f>
        <v>traite ou essai</v>
      </c>
      <c r="L394" t="str">
        <f>VLOOKUP(TRIM(SUBSTITUTE(D394,CHAR(160),CHAR(32))),Metadata!B$1:J$2632,9,FALSE)</f>
        <v>prose</v>
      </c>
      <c r="M394">
        <f>VLOOKUP(TRIM(SUBSTITUTE(D394,CHAR(160),CHAR(32))),Metadata!B$1:K$2632,10,FALSE)</f>
        <v>90059</v>
      </c>
      <c r="N394" s="1" t="s">
        <v>851</v>
      </c>
      <c r="O394">
        <v>45</v>
      </c>
      <c r="P394">
        <v>52</v>
      </c>
    </row>
    <row r="395" spans="1:16" x14ac:dyDescent="0.25">
      <c r="A395" t="s">
        <v>4354</v>
      </c>
      <c r="B395" t="s">
        <v>158</v>
      </c>
      <c r="C395" t="s">
        <v>47</v>
      </c>
      <c r="D395" t="s">
        <v>8036</v>
      </c>
      <c r="E395" t="str">
        <f>VLOOKUP(TRIM(SUBSTITUTE(D395,CHAR(160),CHAR(32))),Metadata!B$1:C$2632,2,FALSE)</f>
        <v>Dangeau, Philippe de Courcillon, marquis de, 1638-1720.</v>
      </c>
      <c r="F395" t="str">
        <f>VLOOKUP(TRIM(SUBSTITUTE(D395,CHAR(160),CHAR(32))),Metadata!B$1:D$2632,3,FALSE)</f>
        <v>Journal T. 1 1684-1685-1686</v>
      </c>
      <c r="G395">
        <f>VLOOKUP(TRIM(SUBSTITUTE(D395,CHAR(160),CHAR(32))),Metadata!B$1:E$2632,4,FALSE)</f>
        <v>1686</v>
      </c>
      <c r="H395" t="s">
        <v>450</v>
      </c>
      <c r="J395" t="str">
        <f>VLOOKUP(TRIM(SUBSTITUTE(D395,CHAR(160),CHAR(32))),Metadata!B$1:H$2632,7,FALSE)</f>
        <v>memoires</v>
      </c>
      <c r="L395" t="str">
        <f>VLOOKUP(TRIM(SUBSTITUTE(D395,CHAR(160),CHAR(32))),Metadata!B$1:J$2632,9,FALSE)</f>
        <v>prose</v>
      </c>
      <c r="M395">
        <f>VLOOKUP(TRIM(SUBSTITUTE(D395,CHAR(160),CHAR(32))),Metadata!B$1:K$2632,10,FALSE)</f>
        <v>131667</v>
      </c>
      <c r="N395" s="1" t="s">
        <v>852</v>
      </c>
      <c r="O395">
        <v>21</v>
      </c>
      <c r="P395">
        <v>28</v>
      </c>
    </row>
    <row r="396" spans="1:16" x14ac:dyDescent="0.25">
      <c r="A396" t="s">
        <v>4354</v>
      </c>
      <c r="B396" t="s">
        <v>158</v>
      </c>
      <c r="C396" t="s">
        <v>47</v>
      </c>
      <c r="D396" t="s">
        <v>8557</v>
      </c>
      <c r="E396" t="str">
        <f>VLOOKUP(TRIM(SUBSTITUTE(D396,CHAR(160),CHAR(32))),Metadata!B$1:C$2632,2,FALSE)</f>
        <v>Gobineau, Arthur, comte de, 1816-1882.</v>
      </c>
      <c r="F396" t="str">
        <f>VLOOKUP(TRIM(SUBSTITUTE(D396,CHAR(160),CHAR(32))),Metadata!B$1:D$2632,3,FALSE)</f>
        <v>Nouvelles asiatiques</v>
      </c>
      <c r="G396">
        <f>VLOOKUP(TRIM(SUBSTITUTE(D396,CHAR(160),CHAR(32))),Metadata!B$1:E$2632,4,FALSE)</f>
        <v>1876</v>
      </c>
      <c r="H396" t="s">
        <v>450</v>
      </c>
      <c r="J396" t="str">
        <f>VLOOKUP(TRIM(SUBSTITUTE(D396,CHAR(160),CHAR(32))),Metadata!B$1:H$2632,7,FALSE)</f>
        <v>roman</v>
      </c>
      <c r="L396" t="str">
        <f>VLOOKUP(TRIM(SUBSTITUTE(D396,CHAR(160),CHAR(32))),Metadata!B$1:J$2632,9,FALSE)</f>
        <v>prose</v>
      </c>
      <c r="M396">
        <f>VLOOKUP(TRIM(SUBSTITUTE(D396,CHAR(160),CHAR(32))),Metadata!B$1:K$2632,10,FALSE)</f>
        <v>108936</v>
      </c>
      <c r="N396" s="1" t="s">
        <v>853</v>
      </c>
      <c r="O396">
        <v>71</v>
      </c>
      <c r="P396">
        <v>80</v>
      </c>
    </row>
    <row r="397" spans="1:16" x14ac:dyDescent="0.25">
      <c r="A397" t="s">
        <v>4354</v>
      </c>
      <c r="B397" t="s">
        <v>158</v>
      </c>
      <c r="C397" t="s">
        <v>47</v>
      </c>
      <c r="D397" t="s">
        <v>8624</v>
      </c>
      <c r="E397" t="str">
        <f>VLOOKUP(TRIM(SUBSTITUTE(D397,CHAR(160),CHAR(32))),Metadata!B$1:C$2632,2,FALSE)</f>
        <v>NA</v>
      </c>
      <c r="F397" t="str">
        <f>VLOOKUP(TRIM(SUBSTITUTE(D397,CHAR(160),CHAR(32))),Metadata!B$1:D$2632,3,FALSE)</f>
        <v>Code civil des Français</v>
      </c>
      <c r="G397">
        <f>VLOOKUP(TRIM(SUBSTITUTE(D397,CHAR(160),CHAR(32))),Metadata!B$1:E$2632,4,FALSE)</f>
        <v>1804</v>
      </c>
      <c r="H397" t="s">
        <v>450</v>
      </c>
      <c r="J397" t="str">
        <f>VLOOKUP(TRIM(SUBSTITUTE(D397,CHAR(160),CHAR(32))),Metadata!B$1:H$2632,7,FALSE)</f>
        <v>traite ou essai</v>
      </c>
      <c r="L397" t="str">
        <f>VLOOKUP(TRIM(SUBSTITUTE(D397,CHAR(160),CHAR(32))),Metadata!B$1:J$2632,9,FALSE)</f>
        <v>prose</v>
      </c>
      <c r="M397">
        <f>VLOOKUP(TRIM(SUBSTITUTE(D397,CHAR(160),CHAR(32))),Metadata!B$1:K$2632,10,FALSE)</f>
        <v>112441</v>
      </c>
      <c r="N397" s="1" t="s">
        <v>854</v>
      </c>
      <c r="O397">
        <v>81</v>
      </c>
      <c r="P397">
        <v>90</v>
      </c>
    </row>
    <row r="398" spans="1:16" x14ac:dyDescent="0.25">
      <c r="A398" t="s">
        <v>4354</v>
      </c>
      <c r="B398" t="s">
        <v>158</v>
      </c>
      <c r="C398" t="s">
        <v>47</v>
      </c>
      <c r="D398" t="s">
        <v>6257</v>
      </c>
      <c r="E398" t="str">
        <f>VLOOKUP(TRIM(SUBSTITUTE(D398,CHAR(160),CHAR(32))),Metadata!B$1:C$2632,2,FALSE)</f>
        <v>Sainte-Beuve, Charles Augustin, 1804-1869.</v>
      </c>
      <c r="F398" t="str">
        <f>VLOOKUP(TRIM(SUBSTITUTE(D398,CHAR(160),CHAR(32))),Metadata!B$1:D$2632,3,FALSE)</f>
        <v>Derniers portraits littéraires</v>
      </c>
      <c r="G398">
        <f>VLOOKUP(TRIM(SUBSTITUTE(D398,CHAR(160),CHAR(32))),Metadata!B$1:E$2632,4,FALSE)</f>
        <v>1852</v>
      </c>
      <c r="H398" t="s">
        <v>450</v>
      </c>
      <c r="J398" t="str">
        <f>VLOOKUP(TRIM(SUBSTITUTE(D398,CHAR(160),CHAR(32))),Metadata!B$1:H$2632,7,FALSE)</f>
        <v>traite</v>
      </c>
      <c r="L398" t="str">
        <f>VLOOKUP(TRIM(SUBSTITUTE(D398,CHAR(160),CHAR(32))),Metadata!B$1:J$2632,9,FALSE)</f>
        <v/>
      </c>
      <c r="M398">
        <f>VLOOKUP(TRIM(SUBSTITUTE(D398,CHAR(160),CHAR(32))),Metadata!B$1:K$2632,10,FALSE)</f>
        <v>197763</v>
      </c>
      <c r="N398" s="1" t="s">
        <v>855</v>
      </c>
      <c r="O398">
        <v>14</v>
      </c>
      <c r="P398">
        <v>22</v>
      </c>
    </row>
    <row r="399" spans="1:16" x14ac:dyDescent="0.25">
      <c r="A399" t="s">
        <v>4354</v>
      </c>
      <c r="B399" t="s">
        <v>158</v>
      </c>
      <c r="C399" t="s">
        <v>47</v>
      </c>
      <c r="D399" t="s">
        <v>8556</v>
      </c>
      <c r="E399" t="str">
        <f>VLOOKUP(TRIM(SUBSTITUTE(D399,CHAR(160),CHAR(32))),Metadata!B$1:C$2632,2,FALSE)</f>
        <v>Gobineau, Arthur, comte de, 1816-1882.</v>
      </c>
      <c r="F399" t="str">
        <f>VLOOKUP(TRIM(SUBSTITUTE(D399,CHAR(160),CHAR(32))),Metadata!B$1:D$2632,3,FALSE)</f>
        <v>Correspondance d'Alexis de Tocqueville et d'Arthur de Gobineau</v>
      </c>
      <c r="G399">
        <f>VLOOKUP(TRIM(SUBSTITUTE(D399,CHAR(160),CHAR(32))),Metadata!B$1:E$2632,4,FALSE)</f>
        <v>1859</v>
      </c>
      <c r="H399" t="s">
        <v>450</v>
      </c>
      <c r="J399" t="str">
        <f>VLOOKUP(TRIM(SUBSTITUTE(D399,CHAR(160),CHAR(32))),Metadata!B$1:H$2632,7,FALSE)</f>
        <v>correspondance</v>
      </c>
      <c r="L399" t="str">
        <f>VLOOKUP(TRIM(SUBSTITUTE(D399,CHAR(160),CHAR(32))),Metadata!B$1:J$2632,9,FALSE)</f>
        <v>prose</v>
      </c>
      <c r="M399">
        <f>VLOOKUP(TRIM(SUBSTITUTE(D399,CHAR(160),CHAR(32))),Metadata!B$1:K$2632,10,FALSE)</f>
        <v>61866</v>
      </c>
      <c r="N399" s="1" t="s">
        <v>856</v>
      </c>
      <c r="O399">
        <v>437</v>
      </c>
      <c r="P399">
        <v>445</v>
      </c>
    </row>
    <row r="400" spans="1:16" x14ac:dyDescent="0.25">
      <c r="A400" t="s">
        <v>4354</v>
      </c>
      <c r="B400" t="s">
        <v>158</v>
      </c>
      <c r="C400" t="s">
        <v>47</v>
      </c>
      <c r="D400" t="s">
        <v>8716</v>
      </c>
      <c r="E400" t="str">
        <f>VLOOKUP(TRIM(SUBSTITUTE(D400,CHAR(160),CHAR(32))),Metadata!B$1:C$2632,2,FALSE)</f>
        <v>Zola, Emile, 1840-1902.</v>
      </c>
      <c r="F400" t="str">
        <f>VLOOKUP(TRIM(SUBSTITUTE(D400,CHAR(160),CHAR(32))),Metadata!B$1:D$2632,3,FALSE)</f>
        <v>La terre</v>
      </c>
      <c r="G400">
        <f>VLOOKUP(TRIM(SUBSTITUTE(D400,CHAR(160),CHAR(32))),Metadata!B$1:E$2632,4,FALSE)</f>
        <v>1887</v>
      </c>
      <c r="H400" t="s">
        <v>450</v>
      </c>
      <c r="J400" t="str">
        <f>VLOOKUP(TRIM(SUBSTITUTE(D400,CHAR(160),CHAR(32))),Metadata!B$1:H$2632,7,FALSE)</f>
        <v>roman</v>
      </c>
      <c r="L400" t="str">
        <f>VLOOKUP(TRIM(SUBSTITUTE(D400,CHAR(160),CHAR(32))),Metadata!B$1:J$2632,9,FALSE)</f>
        <v>prose</v>
      </c>
      <c r="M400">
        <f>VLOOKUP(TRIM(SUBSTITUTE(D400,CHAR(160),CHAR(32))),Metadata!B$1:K$2632,10,FALSE)</f>
        <v>177166</v>
      </c>
      <c r="N400" s="1" t="s">
        <v>857</v>
      </c>
      <c r="O400">
        <v>16</v>
      </c>
      <c r="P400">
        <v>24</v>
      </c>
    </row>
    <row r="401" spans="1:16" x14ac:dyDescent="0.25">
      <c r="A401" t="s">
        <v>4354</v>
      </c>
      <c r="B401" t="s">
        <v>158</v>
      </c>
      <c r="C401" t="s">
        <v>47</v>
      </c>
      <c r="D401" t="s">
        <v>8507</v>
      </c>
      <c r="E401" t="str">
        <f>VLOOKUP(TRIM(SUBSTITUTE(D401,CHAR(160),CHAR(32))),Metadata!B$1:C$2632,2,FALSE)</f>
        <v>Dumas, Alexandre, 1802-1870.</v>
      </c>
      <c r="F401" t="str">
        <f>VLOOKUP(TRIM(SUBSTITUTE(D401,CHAR(160),CHAR(32))),Metadata!B$1:D$2632,3,FALSE)</f>
        <v>Le comte de Monte-Cristo</v>
      </c>
      <c r="G401">
        <f>VLOOKUP(TRIM(SUBSTITUTE(D401,CHAR(160),CHAR(32))),Metadata!B$1:E$2632,4,FALSE)</f>
        <v>1846</v>
      </c>
      <c r="H401" t="s">
        <v>450</v>
      </c>
      <c r="J401" t="str">
        <f>VLOOKUP(TRIM(SUBSTITUTE(D401,CHAR(160),CHAR(32))),Metadata!B$1:H$2632,7,FALSE)</f>
        <v>roman</v>
      </c>
      <c r="L401" t="str">
        <f>VLOOKUP(TRIM(SUBSTITUTE(D401,CHAR(160),CHAR(32))),Metadata!B$1:J$2632,9,FALSE)</f>
        <v>prose</v>
      </c>
      <c r="M401">
        <f>VLOOKUP(TRIM(SUBSTITUTE(D401,CHAR(160),CHAR(32))),Metadata!B$1:K$2632,10,FALSE)</f>
        <v>512538</v>
      </c>
      <c r="N401" s="1" t="s">
        <v>858</v>
      </c>
      <c r="O401">
        <v>50</v>
      </c>
      <c r="P401">
        <v>58</v>
      </c>
    </row>
    <row r="402" spans="1:16" x14ac:dyDescent="0.25">
      <c r="A402" t="s">
        <v>4354</v>
      </c>
      <c r="B402" t="s">
        <v>158</v>
      </c>
      <c r="C402" t="s">
        <v>47</v>
      </c>
      <c r="D402" t="s">
        <v>6816</v>
      </c>
      <c r="E402" t="str">
        <f>VLOOKUP(TRIM(SUBSTITUTE(D402,CHAR(160),CHAR(32))),Metadata!B$1:C$2632,2,FALSE)</f>
        <v>Tarde, Gabriel, 1843-1904.</v>
      </c>
      <c r="F402" t="str">
        <f>VLOOKUP(TRIM(SUBSTITUTE(D402,CHAR(160),CHAR(32))),Metadata!B$1:D$2632,3,FALSE)</f>
        <v>La logique sociale [2]</v>
      </c>
      <c r="G402">
        <f>VLOOKUP(TRIM(SUBSTITUTE(D402,CHAR(160),CHAR(32))),Metadata!B$1:E$2632,4,FALSE)</f>
        <v>1897</v>
      </c>
      <c r="H402" t="s">
        <v>450</v>
      </c>
      <c r="J402" t="str">
        <f>VLOOKUP(TRIM(SUBSTITUTE(D402,CHAR(160),CHAR(32))),Metadata!B$1:H$2632,7,FALSE)</f>
        <v>traite</v>
      </c>
      <c r="L402" t="str">
        <f>VLOOKUP(TRIM(SUBSTITUTE(D402,CHAR(160),CHAR(32))),Metadata!B$1:J$2632,9,FALSE)</f>
        <v/>
      </c>
      <c r="M402">
        <f>VLOOKUP(TRIM(SUBSTITUTE(D402,CHAR(160),CHAR(32))),Metadata!B$1:K$2632,10,FALSE)</f>
        <v>100663</v>
      </c>
      <c r="N402" s="1" t="s">
        <v>859</v>
      </c>
      <c r="O402">
        <v>379</v>
      </c>
      <c r="P402">
        <v>387</v>
      </c>
    </row>
    <row r="403" spans="1:16" x14ac:dyDescent="0.25">
      <c r="A403" t="s">
        <v>4354</v>
      </c>
      <c r="B403" t="s">
        <v>158</v>
      </c>
      <c r="C403" t="s">
        <v>47</v>
      </c>
      <c r="D403" t="s">
        <v>8709</v>
      </c>
      <c r="E403" t="str">
        <f>VLOOKUP(TRIM(SUBSTITUTE(D403,CHAR(160),CHAR(32))),Metadata!B$1:C$2632,2,FALSE)</f>
        <v>Zola, Emile, 1840-1902.</v>
      </c>
      <c r="F403" t="str">
        <f>VLOOKUP(TRIM(SUBSTITUTE(D403,CHAR(160),CHAR(32))),Metadata!B$1:D$2632,3,FALSE)</f>
        <v>Au bonheur des dames</v>
      </c>
      <c r="G403">
        <f>VLOOKUP(TRIM(SUBSTITUTE(D403,CHAR(160),CHAR(32))),Metadata!B$1:E$2632,4,FALSE)</f>
        <v>1883</v>
      </c>
      <c r="H403" t="s">
        <v>450</v>
      </c>
      <c r="J403" t="str">
        <f>VLOOKUP(TRIM(SUBSTITUTE(D403,CHAR(160),CHAR(32))),Metadata!B$1:H$2632,7,FALSE)</f>
        <v>roman</v>
      </c>
      <c r="L403" t="str">
        <f>VLOOKUP(TRIM(SUBSTITUTE(D403,CHAR(160),CHAR(32))),Metadata!B$1:J$2632,9,FALSE)</f>
        <v>prose</v>
      </c>
      <c r="M403">
        <f>VLOOKUP(TRIM(SUBSTITUTE(D403,CHAR(160),CHAR(32))),Metadata!B$1:K$2632,10,FALSE)</f>
        <v>158580</v>
      </c>
      <c r="N403" t="s">
        <v>860</v>
      </c>
      <c r="O403">
        <v>213</v>
      </c>
      <c r="P403">
        <v>222</v>
      </c>
    </row>
    <row r="404" spans="1:16" x14ac:dyDescent="0.25">
      <c r="A404" t="s">
        <v>4354</v>
      </c>
      <c r="B404" t="s">
        <v>158</v>
      </c>
      <c r="C404" t="s">
        <v>47</v>
      </c>
      <c r="D404" t="s">
        <v>8594</v>
      </c>
      <c r="E404" t="str">
        <f>VLOOKUP(TRIM(SUBSTITUTE(D404,CHAR(160),CHAR(32))),Metadata!B$1:C$2632,2,FALSE)</f>
        <v>Las Cases, Emmanuel-Auguste-Dieudonné, comte de, 1766-1842.</v>
      </c>
      <c r="F404" t="str">
        <f>VLOOKUP(TRIM(SUBSTITUTE(D404,CHAR(160),CHAR(32))),Metadata!B$1:D$2632,3,FALSE)</f>
        <v>Le mémorial de Sainte-Hélène.</v>
      </c>
      <c r="G404">
        <f>VLOOKUP(TRIM(SUBSTITUTE(D404,CHAR(160),CHAR(32))),Metadata!B$1:E$2632,4,FALSE)</f>
        <v>1823</v>
      </c>
      <c r="H404" t="s">
        <v>450</v>
      </c>
      <c r="J404" t="str">
        <f>VLOOKUP(TRIM(SUBSTITUTE(D404,CHAR(160),CHAR(32))),Metadata!B$1:H$2632,7,FALSE)</f>
        <v>memoires</v>
      </c>
      <c r="L404" t="str">
        <f>VLOOKUP(TRIM(SUBSTITUTE(D404,CHAR(160),CHAR(32))),Metadata!B$1:J$2632,9,FALSE)</f>
        <v>prose</v>
      </c>
      <c r="M404">
        <f>VLOOKUP(TRIM(SUBSTITUTE(D404,CHAR(160),CHAR(32))),Metadata!B$1:K$2632,10,FALSE)</f>
        <v>643639</v>
      </c>
      <c r="N404" s="1" t="s">
        <v>861</v>
      </c>
      <c r="O404">
        <v>19</v>
      </c>
      <c r="P404">
        <v>26</v>
      </c>
    </row>
    <row r="405" spans="1:16" x14ac:dyDescent="0.25">
      <c r="A405" t="s">
        <v>4354</v>
      </c>
      <c r="B405" t="s">
        <v>158</v>
      </c>
      <c r="C405" t="s">
        <v>47</v>
      </c>
      <c r="D405" t="s">
        <v>5800</v>
      </c>
      <c r="E405" t="str">
        <f>VLOOKUP(TRIM(SUBSTITUTE(D405,CHAR(160),CHAR(32))),Metadata!B$1:C$2632,2,FALSE)</f>
        <v>Fourier, Charles, 1772-1837.</v>
      </c>
      <c r="F405" t="str">
        <f>VLOOKUP(TRIM(SUBSTITUTE(D405,CHAR(160),CHAR(32))),Metadata!B$1:D$2632,3,FALSE)</f>
        <v>Théorie des quatre mouvements, 2e partie</v>
      </c>
      <c r="G405">
        <f>VLOOKUP(TRIM(SUBSTITUTE(D405,CHAR(160),CHAR(32))),Metadata!B$1:E$2632,4,FALSE)</f>
        <v>1808</v>
      </c>
      <c r="H405" t="s">
        <v>450</v>
      </c>
      <c r="J405" t="str">
        <f>VLOOKUP(TRIM(SUBSTITUTE(D405,CHAR(160),CHAR(32))),Metadata!B$1:H$2632,7,FALSE)</f>
        <v>traite</v>
      </c>
      <c r="L405" t="str">
        <f>VLOOKUP(TRIM(SUBSTITUTE(D405,CHAR(160),CHAR(32))),Metadata!B$1:J$2632,9,FALSE)</f>
        <v/>
      </c>
      <c r="M405">
        <f>VLOOKUP(TRIM(SUBSTITUTE(D405,CHAR(160),CHAR(32))),Metadata!B$1:K$2632,10,FALSE)</f>
        <v>86131</v>
      </c>
      <c r="N405" s="1" t="s">
        <v>862</v>
      </c>
      <c r="O405">
        <v>121</v>
      </c>
      <c r="P405">
        <v>129</v>
      </c>
    </row>
    <row r="406" spans="1:16" x14ac:dyDescent="0.25">
      <c r="A406" t="s">
        <v>4354</v>
      </c>
      <c r="B406" t="s">
        <v>158</v>
      </c>
      <c r="C406" t="s">
        <v>47</v>
      </c>
      <c r="D406" t="s">
        <v>8604</v>
      </c>
      <c r="E406" t="str">
        <f>VLOOKUP(TRIM(SUBSTITUTE(D406,CHAR(160),CHAR(32))),Metadata!B$1:C$2632,2,FALSE)</f>
        <v>Maupassant, Guy de, 1850-1893.</v>
      </c>
      <c r="F406" t="str">
        <f>VLOOKUP(TRIM(SUBSTITUTE(D406,CHAR(160),CHAR(32))),Metadata!B$1:D$2632,3,FALSE)</f>
        <v>Contes et nouvelles 1885</v>
      </c>
      <c r="G406">
        <f>VLOOKUP(TRIM(SUBSTITUTE(D406,CHAR(160),CHAR(32))),Metadata!B$1:E$2632,4,FALSE)</f>
        <v>1885</v>
      </c>
      <c r="H406" t="s">
        <v>450</v>
      </c>
      <c r="J406" t="str">
        <f>VLOOKUP(TRIM(SUBSTITUTE(D406,CHAR(160),CHAR(32))),Metadata!B$1:H$2632,7,FALSE)</f>
        <v>roman</v>
      </c>
      <c r="L406" t="str">
        <f>VLOOKUP(TRIM(SUBSTITUTE(D406,CHAR(160),CHAR(32))),Metadata!B$1:J$2632,9,FALSE)</f>
        <v>prose</v>
      </c>
      <c r="M406">
        <f>VLOOKUP(TRIM(SUBSTITUTE(D406,CHAR(160),CHAR(32))),Metadata!B$1:K$2632,10,FALSE)</f>
        <v>68953</v>
      </c>
      <c r="N406" s="1" t="s">
        <v>863</v>
      </c>
      <c r="O406">
        <v>36</v>
      </c>
      <c r="P406">
        <v>44</v>
      </c>
    </row>
    <row r="407" spans="1:16" x14ac:dyDescent="0.25">
      <c r="A407" t="s">
        <v>4354</v>
      </c>
      <c r="B407" t="s">
        <v>158</v>
      </c>
      <c r="C407" t="s">
        <v>47</v>
      </c>
      <c r="D407" t="s">
        <v>5800</v>
      </c>
      <c r="E407" t="str">
        <f>VLOOKUP(TRIM(SUBSTITUTE(D407,CHAR(160),CHAR(32))),Metadata!B$1:C$2632,2,FALSE)</f>
        <v>Fourier, Charles, 1772-1837.</v>
      </c>
      <c r="F407" t="str">
        <f>VLOOKUP(TRIM(SUBSTITUTE(D407,CHAR(160),CHAR(32))),Metadata!B$1:D$2632,3,FALSE)</f>
        <v>Théorie des quatre mouvements, 2e partie</v>
      </c>
      <c r="G407">
        <f>VLOOKUP(TRIM(SUBSTITUTE(D407,CHAR(160),CHAR(32))),Metadata!B$1:E$2632,4,FALSE)</f>
        <v>1808</v>
      </c>
      <c r="H407" t="s">
        <v>450</v>
      </c>
      <c r="J407" t="str">
        <f>VLOOKUP(TRIM(SUBSTITUTE(D407,CHAR(160),CHAR(32))),Metadata!B$1:H$2632,7,FALSE)</f>
        <v>traite</v>
      </c>
      <c r="L407" t="str">
        <f>VLOOKUP(TRIM(SUBSTITUTE(D407,CHAR(160),CHAR(32))),Metadata!B$1:J$2632,9,FALSE)</f>
        <v/>
      </c>
      <c r="M407">
        <f>VLOOKUP(TRIM(SUBSTITUTE(D407,CHAR(160),CHAR(32))),Metadata!B$1:K$2632,10,FALSE)</f>
        <v>86131</v>
      </c>
      <c r="N407" s="1" t="s">
        <v>864</v>
      </c>
      <c r="O407">
        <v>71</v>
      </c>
      <c r="P407">
        <v>79</v>
      </c>
    </row>
    <row r="408" spans="1:16" x14ac:dyDescent="0.25">
      <c r="A408" t="s">
        <v>4354</v>
      </c>
      <c r="B408" t="s">
        <v>158</v>
      </c>
      <c r="C408" t="s">
        <v>47</v>
      </c>
      <c r="D408" t="s">
        <v>8577</v>
      </c>
      <c r="E408" t="str">
        <f>VLOOKUP(TRIM(SUBSTITUTE(D408,CHAR(160),CHAR(32))),Metadata!B$1:C$2632,2,FALSE)</f>
        <v>Jarry, Alfred, 1873-1907.</v>
      </c>
      <c r="F408" t="str">
        <f>VLOOKUP(TRIM(SUBSTITUTE(D408,CHAR(160),CHAR(32))),Metadata!B$1:D$2632,3,FALSE)</f>
        <v>Ubu roi</v>
      </c>
      <c r="G408">
        <f>VLOOKUP(TRIM(SUBSTITUTE(D408,CHAR(160),CHAR(32))),Metadata!B$1:E$2632,4,FALSE)</f>
        <v>1895</v>
      </c>
      <c r="H408" t="s">
        <v>450</v>
      </c>
      <c r="J408" t="str">
        <f>VLOOKUP(TRIM(SUBSTITUTE(D408,CHAR(160),CHAR(32))),Metadata!B$1:H$2632,7,FALSE)</f>
        <v>theatre</v>
      </c>
      <c r="L408" t="str">
        <f>VLOOKUP(TRIM(SUBSTITUTE(D408,CHAR(160),CHAR(32))),Metadata!B$1:J$2632,9,FALSE)</f>
        <v>prose</v>
      </c>
      <c r="M408">
        <f>VLOOKUP(TRIM(SUBSTITUTE(D408,CHAR(160),CHAR(32))),Metadata!B$1:K$2632,10,FALSE)</f>
        <v>13348</v>
      </c>
      <c r="N408" s="1" t="s">
        <v>865</v>
      </c>
      <c r="O408">
        <v>89</v>
      </c>
      <c r="P408">
        <v>98</v>
      </c>
    </row>
    <row r="409" spans="1:16" x14ac:dyDescent="0.25">
      <c r="A409" t="s">
        <v>4354</v>
      </c>
      <c r="B409" t="s">
        <v>158</v>
      </c>
      <c r="C409" t="s">
        <v>47</v>
      </c>
      <c r="D409" t="s">
        <v>8593</v>
      </c>
      <c r="E409" t="str">
        <f>VLOOKUP(TRIM(SUBSTITUTE(D409,CHAR(160),CHAR(32))),Metadata!B$1:C$2632,2,FALSE)</f>
        <v>Lamartine, Alphonse de, 1790-1869.</v>
      </c>
      <c r="F409" t="str">
        <f>VLOOKUP(TRIM(SUBSTITUTE(D409,CHAR(160),CHAR(32))),Metadata!B$1:D$2632,3,FALSE)</f>
        <v>Tailleur de pierres</v>
      </c>
      <c r="G409">
        <f>VLOOKUP(TRIM(SUBSTITUTE(D409,CHAR(160),CHAR(32))),Metadata!B$1:E$2632,4,FALSE)</f>
        <v>1851</v>
      </c>
      <c r="H409" t="s">
        <v>450</v>
      </c>
      <c r="J409" t="str">
        <f>VLOOKUP(TRIM(SUBSTITUTE(D409,CHAR(160),CHAR(32))),Metadata!B$1:H$2632,7,FALSE)</f>
        <v>roman</v>
      </c>
      <c r="L409" t="str">
        <f>VLOOKUP(TRIM(SUBSTITUTE(D409,CHAR(160),CHAR(32))),Metadata!B$1:J$2632,9,FALSE)</f>
        <v>prose</v>
      </c>
      <c r="M409">
        <f>VLOOKUP(TRIM(SUBSTITUTE(D409,CHAR(160),CHAR(32))),Metadata!B$1:K$2632,10,FALSE)</f>
        <v>60665</v>
      </c>
      <c r="N409" s="1" t="s">
        <v>866</v>
      </c>
      <c r="O409">
        <v>70</v>
      </c>
      <c r="P409">
        <v>78</v>
      </c>
    </row>
    <row r="410" spans="1:16" x14ac:dyDescent="0.25">
      <c r="A410" t="s">
        <v>4354</v>
      </c>
      <c r="B410" t="s">
        <v>158</v>
      </c>
      <c r="C410" t="s">
        <v>47</v>
      </c>
      <c r="D410" t="s">
        <v>8817</v>
      </c>
      <c r="E410" t="str">
        <f>VLOOKUP(TRIM(SUBSTITUTE(D410,CHAR(160),CHAR(32))),Metadata!B$1:C$2632,2,FALSE)</f>
        <v>Châteaubriant, Alphonse de, 1877-1951.</v>
      </c>
      <c r="F410" t="str">
        <f>VLOOKUP(TRIM(SUBSTITUTE(D410,CHAR(160),CHAR(32))),Metadata!B$1:D$2632,3,FALSE)</f>
        <v>M. des Lourdines</v>
      </c>
      <c r="G410">
        <f>VLOOKUP(TRIM(SUBSTITUTE(D410,CHAR(160),CHAR(32))),Metadata!B$1:E$2632,4,FALSE)</f>
        <v>1911</v>
      </c>
      <c r="H410" t="s">
        <v>534</v>
      </c>
      <c r="J410" t="str">
        <f>VLOOKUP(TRIM(SUBSTITUTE(D410,CHAR(160),CHAR(32))),Metadata!B$1:H$2632,7,FALSE)</f>
        <v>roman</v>
      </c>
      <c r="L410" t="str">
        <f>VLOOKUP(TRIM(SUBSTITUTE(D410,CHAR(160),CHAR(32))),Metadata!B$1:J$2632,9,FALSE)</f>
        <v>prose</v>
      </c>
      <c r="M410">
        <f>VLOOKUP(TRIM(SUBSTITUTE(D410,CHAR(160),CHAR(32))),Metadata!B$1:K$2632,10,FALSE)</f>
        <v>45769</v>
      </c>
      <c r="N410" s="1" t="s">
        <v>867</v>
      </c>
      <c r="O410">
        <v>169</v>
      </c>
      <c r="P410">
        <v>180</v>
      </c>
    </row>
    <row r="411" spans="1:16" x14ac:dyDescent="0.25">
      <c r="A411" t="s">
        <v>4354</v>
      </c>
      <c r="B411" t="s">
        <v>158</v>
      </c>
      <c r="C411" t="s">
        <v>47</v>
      </c>
      <c r="D411" t="s">
        <v>8036</v>
      </c>
      <c r="E411" t="str">
        <f>VLOOKUP(TRIM(SUBSTITUTE(D411,CHAR(160),CHAR(32))),Metadata!B$1:C$2632,2,FALSE)</f>
        <v>Dangeau, Philippe de Courcillon, marquis de, 1638-1720.</v>
      </c>
      <c r="F411" t="str">
        <f>VLOOKUP(TRIM(SUBSTITUTE(D411,CHAR(160),CHAR(32))),Metadata!B$1:D$2632,3,FALSE)</f>
        <v>Journal T. 1 1684-1685-1686</v>
      </c>
      <c r="G411">
        <f>VLOOKUP(TRIM(SUBSTITUTE(D411,CHAR(160),CHAR(32))),Metadata!B$1:E$2632,4,FALSE)</f>
        <v>1686</v>
      </c>
      <c r="H411" t="s">
        <v>534</v>
      </c>
      <c r="J411" t="str">
        <f>VLOOKUP(TRIM(SUBSTITUTE(D411,CHAR(160),CHAR(32))),Metadata!B$1:H$2632,7,FALSE)</f>
        <v>memoires</v>
      </c>
      <c r="L411" t="str">
        <f>VLOOKUP(TRIM(SUBSTITUTE(D411,CHAR(160),CHAR(32))),Metadata!B$1:J$2632,9,FALSE)</f>
        <v>prose</v>
      </c>
      <c r="M411">
        <f>VLOOKUP(TRIM(SUBSTITUTE(D411,CHAR(160),CHAR(32))),Metadata!B$1:K$2632,10,FALSE)</f>
        <v>131667</v>
      </c>
      <c r="N411" s="1" t="s">
        <v>868</v>
      </c>
      <c r="O411">
        <v>44</v>
      </c>
      <c r="P411">
        <v>51</v>
      </c>
    </row>
    <row r="412" spans="1:16" x14ac:dyDescent="0.25">
      <c r="A412" t="s">
        <v>4354</v>
      </c>
      <c r="B412" t="s">
        <v>158</v>
      </c>
      <c r="C412" t="s">
        <v>47</v>
      </c>
      <c r="D412" t="s">
        <v>8760</v>
      </c>
      <c r="E412" t="str">
        <f>VLOOKUP(TRIM(SUBSTITUTE(D412,CHAR(160),CHAR(32))),Metadata!B$1:C$2632,2,FALSE)</f>
        <v>Barrès, Maurice, 1862-1923.</v>
      </c>
      <c r="F412" t="str">
        <f>VLOOKUP(TRIM(SUBSTITUTE(D412,CHAR(160),CHAR(32))),Metadata!B$1:D$2632,3,FALSE)</f>
        <v>Mes cahiers, T. 11 1914-1918</v>
      </c>
      <c r="G412">
        <f>VLOOKUP(TRIM(SUBSTITUTE(D412,CHAR(160),CHAR(32))),Metadata!B$1:E$2632,4,FALSE)</f>
        <v>1918</v>
      </c>
      <c r="H412" t="s">
        <v>534</v>
      </c>
      <c r="J412" t="str">
        <f>VLOOKUP(TRIM(SUBSTITUTE(D412,CHAR(160),CHAR(32))),Metadata!B$1:H$2632,7,FALSE)</f>
        <v>memoires</v>
      </c>
      <c r="L412" t="str">
        <f>VLOOKUP(TRIM(SUBSTITUTE(D412,CHAR(160),CHAR(32))),Metadata!B$1:J$2632,9,FALSE)</f>
        <v>prose</v>
      </c>
      <c r="M412">
        <f>VLOOKUP(TRIM(SUBSTITUTE(D412,CHAR(160),CHAR(32))),Metadata!B$1:K$2632,10,FALSE)</f>
        <v>80392</v>
      </c>
      <c r="N412" s="1" t="s">
        <v>869</v>
      </c>
      <c r="O412">
        <v>24</v>
      </c>
      <c r="P412">
        <v>31</v>
      </c>
    </row>
    <row r="413" spans="1:16" x14ac:dyDescent="0.25">
      <c r="A413" t="s">
        <v>4354</v>
      </c>
      <c r="B413" t="s">
        <v>158</v>
      </c>
      <c r="C413" t="s">
        <v>47</v>
      </c>
      <c r="D413" t="s">
        <v>8897</v>
      </c>
      <c r="E413" t="str">
        <f>VLOOKUP(TRIM(SUBSTITUTE(D413,CHAR(160),CHAR(32))),Metadata!B$1:C$2632,2,FALSE)</f>
        <v>Green, Julien, 1900-</v>
      </c>
      <c r="F413" t="str">
        <f>VLOOKUP(TRIM(SUBSTITUTE(D413,CHAR(160),CHAR(32))),Metadata!B$1:D$2632,3,FALSE)</f>
        <v>Journal. T. 5. 1946-1950</v>
      </c>
      <c r="G413">
        <f>VLOOKUP(TRIM(SUBSTITUTE(D413,CHAR(160),CHAR(32))),Metadata!B$1:E$2632,4,FALSE)</f>
        <v>1950</v>
      </c>
      <c r="H413" t="s">
        <v>534</v>
      </c>
      <c r="J413" t="str">
        <f>VLOOKUP(TRIM(SUBSTITUTE(D413,CHAR(160),CHAR(32))),Metadata!B$1:H$2632,7,FALSE)</f>
        <v>memoires</v>
      </c>
      <c r="L413" t="str">
        <f>VLOOKUP(TRIM(SUBSTITUTE(D413,CHAR(160),CHAR(32))),Metadata!B$1:J$2632,9,FALSE)</f>
        <v>prose</v>
      </c>
      <c r="M413">
        <f>VLOOKUP(TRIM(SUBSTITUTE(D413,CHAR(160),CHAR(32))),Metadata!B$1:K$2632,10,FALSE)</f>
        <v>93991</v>
      </c>
      <c r="N413" s="1" t="s">
        <v>870</v>
      </c>
      <c r="O413">
        <v>294</v>
      </c>
      <c r="P413">
        <v>303</v>
      </c>
    </row>
    <row r="414" spans="1:16" x14ac:dyDescent="0.25">
      <c r="A414" t="s">
        <v>4354</v>
      </c>
      <c r="B414" t="s">
        <v>158</v>
      </c>
      <c r="C414" t="s">
        <v>47</v>
      </c>
      <c r="D414" t="s">
        <v>8750</v>
      </c>
      <c r="E414" t="str">
        <f>VLOOKUP(TRIM(SUBSTITUTE(D414,CHAR(160),CHAR(32))),Metadata!B$1:C$2632,2,FALSE)</f>
        <v>Aragon, Louis, 1897-1982.</v>
      </c>
      <c r="F414" t="str">
        <f>VLOOKUP(TRIM(SUBSTITUTE(D414,CHAR(160),CHAR(32))),Metadata!B$1:D$2632,3,FALSE)</f>
        <v>Les beaux quartiers</v>
      </c>
      <c r="G414">
        <f>VLOOKUP(TRIM(SUBSTITUTE(D414,CHAR(160),CHAR(32))),Metadata!B$1:E$2632,4,FALSE)</f>
        <v>1936</v>
      </c>
      <c r="H414" t="s">
        <v>534</v>
      </c>
      <c r="J414" t="str">
        <f>VLOOKUP(TRIM(SUBSTITUTE(D414,CHAR(160),CHAR(32))),Metadata!B$1:H$2632,7,FALSE)</f>
        <v>roman</v>
      </c>
      <c r="L414" t="str">
        <f>VLOOKUP(TRIM(SUBSTITUTE(D414,CHAR(160),CHAR(32))),Metadata!B$1:J$2632,9,FALSE)</f>
        <v>prose</v>
      </c>
      <c r="M414">
        <f>VLOOKUP(TRIM(SUBSTITUTE(D414,CHAR(160),CHAR(32))),Metadata!B$1:K$2632,10,FALSE)</f>
        <v>185099</v>
      </c>
      <c r="N414" s="1" t="s">
        <v>871</v>
      </c>
      <c r="O414">
        <v>122</v>
      </c>
      <c r="P414">
        <v>131</v>
      </c>
    </row>
    <row r="415" spans="1:16" x14ac:dyDescent="0.25">
      <c r="A415" t="s">
        <v>4354</v>
      </c>
      <c r="B415" t="s">
        <v>158</v>
      </c>
      <c r="C415" t="s">
        <v>47</v>
      </c>
      <c r="D415" t="s">
        <v>7832</v>
      </c>
      <c r="E415" t="str">
        <f>VLOOKUP(TRIM(SUBSTITUTE(D415,CHAR(160),CHAR(32))),Metadata!B$1:C$2632,2,FALSE)</f>
        <v>Febvre, Lucien, 1878-1956.</v>
      </c>
      <c r="F415" t="str">
        <f>VLOOKUP(TRIM(SUBSTITUTE(D415,CHAR(160),CHAR(32))),Metadata!B$1:D$2632,3,FALSE)</f>
        <v>Au coeur du religieux du XVIe siècle</v>
      </c>
      <c r="G415">
        <f>VLOOKUP(TRIM(SUBSTITUTE(D415,CHAR(160),CHAR(32))),Metadata!B$1:E$2632,4,FALSE)</f>
        <v>1958</v>
      </c>
      <c r="H415" t="s">
        <v>534</v>
      </c>
      <c r="J415" t="str">
        <f>VLOOKUP(TRIM(SUBSTITUTE(D415,CHAR(160),CHAR(32))),Metadata!B$1:H$2632,7,FALSE)</f>
        <v>traite</v>
      </c>
      <c r="L415" t="str">
        <f>VLOOKUP(TRIM(SUBSTITUTE(D415,CHAR(160),CHAR(32))),Metadata!B$1:J$2632,9,FALSE)</f>
        <v/>
      </c>
      <c r="M415">
        <f>VLOOKUP(TRIM(SUBSTITUTE(D415,CHAR(160),CHAR(32))),Metadata!B$1:K$2632,10,FALSE)</f>
        <v>162031</v>
      </c>
      <c r="N415" s="2" t="s">
        <v>872</v>
      </c>
      <c r="O415">
        <v>31</v>
      </c>
      <c r="P415">
        <v>40</v>
      </c>
    </row>
    <row r="416" spans="1:16" x14ac:dyDescent="0.25">
      <c r="A416" t="s">
        <v>4354</v>
      </c>
      <c r="B416" t="s">
        <v>158</v>
      </c>
      <c r="C416" t="s">
        <v>47</v>
      </c>
      <c r="D416" t="s">
        <v>7534</v>
      </c>
      <c r="E416" t="str">
        <f>VLOOKUP(TRIM(SUBSTITUTE(D416,CHAR(160),CHAR(32))),Metadata!B$1:C$2632,2,FALSE)</f>
        <v>Bloch, Marc Léopold Benjamin, 1886-1944.</v>
      </c>
      <c r="F416" t="str">
        <f>VLOOKUP(TRIM(SUBSTITUTE(D416,CHAR(160),CHAR(32))),Metadata!B$1:D$2632,3,FALSE)</f>
        <v>La France sous les deniers Capétiens, 1223-1328</v>
      </c>
      <c r="G416">
        <f>VLOOKUP(TRIM(SUBSTITUTE(D416,CHAR(160),CHAR(32))),Metadata!B$1:E$2632,4,FALSE)</f>
        <v>1938</v>
      </c>
      <c r="H416" t="s">
        <v>534</v>
      </c>
      <c r="J416" t="str">
        <f>VLOOKUP(TRIM(SUBSTITUTE(D416,CHAR(160),CHAR(32))),Metadata!B$1:H$2632,7,FALSE)</f>
        <v>traite</v>
      </c>
      <c r="L416" t="str">
        <f>VLOOKUP(TRIM(SUBSTITUTE(D416,CHAR(160),CHAR(32))),Metadata!B$1:J$2632,9,FALSE)</f>
        <v/>
      </c>
      <c r="M416">
        <f>VLOOKUP(TRIM(SUBSTITUTE(D416,CHAR(160),CHAR(32))),Metadata!B$1:K$2632,10,FALSE)</f>
        <v>61419</v>
      </c>
      <c r="N416" s="1" t="s">
        <v>873</v>
      </c>
      <c r="O416">
        <v>42</v>
      </c>
      <c r="P416">
        <v>50</v>
      </c>
    </row>
    <row r="417" spans="1:16" x14ac:dyDescent="0.25">
      <c r="A417" t="s">
        <v>4354</v>
      </c>
      <c r="B417" t="s">
        <v>158</v>
      </c>
      <c r="C417" t="s">
        <v>47</v>
      </c>
      <c r="D417" t="s">
        <v>9015</v>
      </c>
      <c r="E417" t="str">
        <f>VLOOKUP(TRIM(SUBSTITUTE(D417,CHAR(160),CHAR(32))),Metadata!B$1:C$2632,2,FALSE)</f>
        <v>T'Serstevens, A. (Albert), 1886-1974.</v>
      </c>
      <c r="F417" t="str">
        <f>VLOOKUP(TRIM(SUBSTITUTE(D417,CHAR(160),CHAR(32))),Metadata!B$1:D$2632,3,FALSE)</f>
        <v>L'itinéraire espagnol</v>
      </c>
      <c r="G417">
        <f>VLOOKUP(TRIM(SUBSTITUTE(D417,CHAR(160),CHAR(32))),Metadata!B$1:E$2632,4,FALSE)</f>
        <v>1963</v>
      </c>
      <c r="H417" t="s">
        <v>534</v>
      </c>
      <c r="J417" t="str">
        <f>VLOOKUP(TRIM(SUBSTITUTE(D417,CHAR(160),CHAR(32))),Metadata!B$1:H$2632,7,FALSE)</f>
        <v>recit de voyage</v>
      </c>
      <c r="L417" t="str">
        <f>VLOOKUP(TRIM(SUBSTITUTE(D417,CHAR(160),CHAR(32))),Metadata!B$1:J$2632,9,FALSE)</f>
        <v>prose</v>
      </c>
      <c r="M417">
        <f>VLOOKUP(TRIM(SUBSTITUTE(D417,CHAR(160),CHAR(32))),Metadata!B$1:K$2632,10,FALSE)</f>
        <v>120278</v>
      </c>
      <c r="N417" s="1" t="s">
        <v>874</v>
      </c>
      <c r="O417">
        <v>92</v>
      </c>
      <c r="P417">
        <v>100</v>
      </c>
    </row>
    <row r="418" spans="1:16" x14ac:dyDescent="0.25">
      <c r="A418" t="s">
        <v>4354</v>
      </c>
      <c r="B418" t="s">
        <v>158</v>
      </c>
      <c r="C418" t="s">
        <v>47</v>
      </c>
      <c r="D418" t="s">
        <v>8784</v>
      </c>
      <c r="E418" t="str">
        <f>VLOOKUP(TRIM(SUBSTITUTE(D418,CHAR(160),CHAR(32))),Metadata!B$1:C$2632,2,FALSE)</f>
        <v>Bernanos, Georges, 1888-1948.</v>
      </c>
      <c r="F418" t="str">
        <f>VLOOKUP(TRIM(SUBSTITUTE(D418,CHAR(160),CHAR(32))),Metadata!B$1:D$2632,3,FALSE)</f>
        <v>Journal d'un curé de campagne</v>
      </c>
      <c r="G418">
        <f>VLOOKUP(TRIM(SUBSTITUTE(D418,CHAR(160),CHAR(32))),Metadata!B$1:E$2632,4,FALSE)</f>
        <v>1936</v>
      </c>
      <c r="H418" t="s">
        <v>534</v>
      </c>
      <c r="J418" t="str">
        <f>VLOOKUP(TRIM(SUBSTITUTE(D418,CHAR(160),CHAR(32))),Metadata!B$1:H$2632,7,FALSE)</f>
        <v>roman</v>
      </c>
      <c r="L418" t="str">
        <f>VLOOKUP(TRIM(SUBSTITUTE(D418,CHAR(160),CHAR(32))),Metadata!B$1:J$2632,9,FALSE)</f>
        <v>prose</v>
      </c>
      <c r="M418">
        <f>VLOOKUP(TRIM(SUBSTITUTE(D418,CHAR(160),CHAR(32))),Metadata!B$1:K$2632,10,FALSE)</f>
        <v>97199</v>
      </c>
      <c r="N418" s="1" t="s">
        <v>875</v>
      </c>
      <c r="O418">
        <v>187</v>
      </c>
      <c r="P418">
        <v>194</v>
      </c>
    </row>
    <row r="419" spans="1:16" x14ac:dyDescent="0.25">
      <c r="A419" t="s">
        <v>4354</v>
      </c>
      <c r="B419" t="s">
        <v>158</v>
      </c>
      <c r="C419" t="s">
        <v>47</v>
      </c>
      <c r="D419" t="s">
        <v>8952</v>
      </c>
      <c r="E419" t="str">
        <f>VLOOKUP(TRIM(SUBSTITUTE(D419,CHAR(160),CHAR(32))),Metadata!B$1:C$2632,2,FALSE)</f>
        <v>Montherlant, Henry de, 1896-1972.</v>
      </c>
      <c r="F419" t="str">
        <f>VLOOKUP(TRIM(SUBSTITUTE(D419,CHAR(160),CHAR(32))),Metadata!B$1:D$2632,3,FALSE)</f>
        <v>Les célibataires</v>
      </c>
      <c r="G419">
        <f>VLOOKUP(TRIM(SUBSTITUTE(D419,CHAR(160),CHAR(32))),Metadata!B$1:E$2632,4,FALSE)</f>
        <v>1934</v>
      </c>
      <c r="H419" t="s">
        <v>534</v>
      </c>
      <c r="J419" t="str">
        <f>VLOOKUP(TRIM(SUBSTITUTE(D419,CHAR(160),CHAR(32))),Metadata!B$1:H$2632,7,FALSE)</f>
        <v>roman</v>
      </c>
      <c r="L419" t="str">
        <f>VLOOKUP(TRIM(SUBSTITUTE(D419,CHAR(160),CHAR(32))),Metadata!B$1:J$2632,9,FALSE)</f>
        <v>prose</v>
      </c>
      <c r="M419">
        <f>VLOOKUP(TRIM(SUBSTITUTE(D419,CHAR(160),CHAR(32))),Metadata!B$1:K$2632,10,FALSE)</f>
        <v>73252</v>
      </c>
      <c r="N419" s="1" t="s">
        <v>876</v>
      </c>
      <c r="O419">
        <v>35</v>
      </c>
      <c r="P419">
        <v>43</v>
      </c>
    </row>
    <row r="420" spans="1:16" x14ac:dyDescent="0.25">
      <c r="A420" t="s">
        <v>4354</v>
      </c>
      <c r="B420" t="s">
        <v>158</v>
      </c>
      <c r="C420" t="s">
        <v>47</v>
      </c>
      <c r="D420" t="s">
        <v>8831</v>
      </c>
      <c r="E420" t="str">
        <f>VLOOKUP(TRIM(SUBSTITUTE(D420,CHAR(160),CHAR(32))),Metadata!B$1:C$2632,2,FALSE)</f>
        <v>Dabit, Eugène, 1898-1936.</v>
      </c>
      <c r="F420" t="str">
        <f>VLOOKUP(TRIM(SUBSTITUTE(D420,CHAR(160),CHAR(32))),Metadata!B$1:D$2632,3,FALSE)</f>
        <v>L'Hôtel du Nord</v>
      </c>
      <c r="G420">
        <f>VLOOKUP(TRIM(SUBSTITUTE(D420,CHAR(160),CHAR(32))),Metadata!B$1:E$2632,4,FALSE)</f>
        <v>1929</v>
      </c>
      <c r="H420" t="s">
        <v>534</v>
      </c>
      <c r="J420" t="str">
        <f>VLOOKUP(TRIM(SUBSTITUTE(D420,CHAR(160),CHAR(32))),Metadata!B$1:H$2632,7,FALSE)</f>
        <v>roman</v>
      </c>
      <c r="L420" t="str">
        <f>VLOOKUP(TRIM(SUBSTITUTE(D420,CHAR(160),CHAR(32))),Metadata!B$1:J$2632,9,FALSE)</f>
        <v>prose</v>
      </c>
      <c r="M420">
        <f>VLOOKUP(TRIM(SUBSTITUTE(D420,CHAR(160),CHAR(32))),Metadata!B$1:K$2632,10,FALSE)</f>
        <v>37921</v>
      </c>
      <c r="N420" s="1" t="s">
        <v>877</v>
      </c>
      <c r="O420">
        <v>163</v>
      </c>
      <c r="P420">
        <v>171</v>
      </c>
    </row>
    <row r="421" spans="1:16" x14ac:dyDescent="0.25">
      <c r="A421" t="s">
        <v>4354</v>
      </c>
      <c r="B421" t="s">
        <v>158</v>
      </c>
      <c r="C421" t="s">
        <v>47</v>
      </c>
      <c r="D421" t="s">
        <v>7416</v>
      </c>
      <c r="E421" t="str">
        <f>VLOOKUP(TRIM(SUBSTITUTE(D421,CHAR(160),CHAR(32))),Metadata!B$1:C$2632,2,FALSE)</f>
        <v>Janet, Pierre, 1859-1947.</v>
      </c>
      <c r="F421" t="str">
        <f>VLOOKUP(TRIM(SUBSTITUTE(D421,CHAR(160),CHAR(32))),Metadata!B$1:D$2632,3,FALSE)</f>
        <v>L'amour et la haine. Notes de cours recueillies et rédigées par M. Miron Epstein. Cours dispensé en 1924-1925 au Collège de France</v>
      </c>
      <c r="G421">
        <f>VLOOKUP(TRIM(SUBSTITUTE(D421,CHAR(160),CHAR(32))),Metadata!B$1:E$2632,4,FALSE)</f>
        <v>1932</v>
      </c>
      <c r="H421" t="s">
        <v>534</v>
      </c>
      <c r="J421" t="str">
        <f>VLOOKUP(TRIM(SUBSTITUTE(D421,CHAR(160),CHAR(32))),Metadata!B$1:H$2632,7,FALSE)</f>
        <v>traite</v>
      </c>
      <c r="L421" t="str">
        <f>VLOOKUP(TRIM(SUBSTITUTE(D421,CHAR(160),CHAR(32))),Metadata!B$1:J$2632,9,FALSE)</f>
        <v/>
      </c>
      <c r="M421">
        <f>VLOOKUP(TRIM(SUBSTITUTE(D421,CHAR(160),CHAR(32))),Metadata!B$1:K$2632,10,FALSE)</f>
        <v>82344</v>
      </c>
      <c r="N421" s="1" t="s">
        <v>878</v>
      </c>
      <c r="O421">
        <v>201</v>
      </c>
      <c r="P421">
        <v>209</v>
      </c>
    </row>
    <row r="422" spans="1:16" x14ac:dyDescent="0.25">
      <c r="A422" t="s">
        <v>4354</v>
      </c>
      <c r="B422" t="s">
        <v>158</v>
      </c>
      <c r="C422" t="s">
        <v>47</v>
      </c>
      <c r="D422" t="s">
        <v>9014</v>
      </c>
      <c r="E422" t="str">
        <f>VLOOKUP(TRIM(SUBSTITUTE(D422,CHAR(160),CHAR(32))),Metadata!B$1:C$2632,2,FALSE)</f>
        <v>Tharaud, Jérôme, 1874-1953.</v>
      </c>
      <c r="F422" t="str">
        <f>VLOOKUP(TRIM(SUBSTITUTE(D422,CHAR(160),CHAR(32))),Metadata!B$1:D$2632,3,FALSE)</f>
        <v>L'an prochain à Jerusalem</v>
      </c>
      <c r="G422">
        <f>VLOOKUP(TRIM(SUBSTITUTE(D422,CHAR(160),CHAR(32))),Metadata!B$1:E$2632,4,FALSE)</f>
        <v>1924</v>
      </c>
      <c r="H422" t="s">
        <v>534</v>
      </c>
      <c r="J422" t="str">
        <f>VLOOKUP(TRIM(SUBSTITUTE(D422,CHAR(160),CHAR(32))),Metadata!B$1:H$2632,7,FALSE)</f>
        <v>recit de voyage</v>
      </c>
      <c r="L422" t="str">
        <f>VLOOKUP(TRIM(SUBSTITUTE(D422,CHAR(160),CHAR(32))),Metadata!B$1:J$2632,9,FALSE)</f>
        <v>prose</v>
      </c>
      <c r="M422">
        <f>VLOOKUP(TRIM(SUBSTITUTE(D422,CHAR(160),CHAR(32))),Metadata!B$1:K$2632,10,FALSE)</f>
        <v>36443</v>
      </c>
      <c r="N422" s="1" t="s">
        <v>879</v>
      </c>
      <c r="O422">
        <v>60</v>
      </c>
      <c r="P422">
        <v>68</v>
      </c>
    </row>
    <row r="423" spans="1:16" x14ac:dyDescent="0.25">
      <c r="A423" t="s">
        <v>4354</v>
      </c>
      <c r="B423" t="s">
        <v>158</v>
      </c>
      <c r="C423" t="s">
        <v>47</v>
      </c>
      <c r="D423" t="s">
        <v>8815</v>
      </c>
      <c r="E423" t="str">
        <f>VLOOKUP(TRIM(SUBSTITUTE(D423,CHAR(160),CHAR(32))),Metadata!B$1:C$2632,2,FALSE)</f>
        <v>Cendrars, Blaise, 1887-1961.</v>
      </c>
      <c r="F423" t="str">
        <f>VLOOKUP(TRIM(SUBSTITUTE(D423,CHAR(160),CHAR(32))),Metadata!B$1:D$2632,3,FALSE)</f>
        <v>Bourlinguer</v>
      </c>
      <c r="G423">
        <f>VLOOKUP(TRIM(SUBSTITUTE(D423,CHAR(160),CHAR(32))),Metadata!B$1:E$2632,4,FALSE)</f>
        <v>1948</v>
      </c>
      <c r="H423" t="s">
        <v>534</v>
      </c>
      <c r="J423" t="str">
        <f>VLOOKUP(TRIM(SUBSTITUTE(D423,CHAR(160),CHAR(32))),Metadata!B$1:H$2632,7,FALSE)</f>
        <v>memoires</v>
      </c>
      <c r="L423" t="str">
        <f>VLOOKUP(TRIM(SUBSTITUTE(D423,CHAR(160),CHAR(32))),Metadata!B$1:J$2632,9,FALSE)</f>
        <v>prose</v>
      </c>
      <c r="M423">
        <f>VLOOKUP(TRIM(SUBSTITUTE(D423,CHAR(160),CHAR(32))),Metadata!B$1:K$2632,10,FALSE)</f>
        <v>135924</v>
      </c>
      <c r="N423" s="1" t="s">
        <v>880</v>
      </c>
      <c r="O423">
        <v>546</v>
      </c>
      <c r="P423">
        <v>555</v>
      </c>
    </row>
    <row r="424" spans="1:16" x14ac:dyDescent="0.25">
      <c r="A424" t="s">
        <v>4354</v>
      </c>
      <c r="B424" t="s">
        <v>158</v>
      </c>
      <c r="C424" t="s">
        <v>47</v>
      </c>
      <c r="D424" t="s">
        <v>8985</v>
      </c>
      <c r="E424" t="str">
        <f>VLOOKUP(TRIM(SUBSTITUTE(D424,CHAR(160),CHAR(32))),Metadata!B$1:C$2632,2,FALSE)</f>
        <v>Queneau, Raymond, 1903-1976.</v>
      </c>
      <c r="F424" t="str">
        <f>VLOOKUP(TRIM(SUBSTITUTE(D424,CHAR(160),CHAR(32))),Metadata!B$1:D$2632,3,FALSE)</f>
        <v>Pierrot mon ami: roman</v>
      </c>
      <c r="G424">
        <f>VLOOKUP(TRIM(SUBSTITUTE(D424,CHAR(160),CHAR(32))),Metadata!B$1:E$2632,4,FALSE)</f>
        <v>1942</v>
      </c>
      <c r="H424" t="s">
        <v>534</v>
      </c>
      <c r="J424" t="str">
        <f>VLOOKUP(TRIM(SUBSTITUTE(D424,CHAR(160),CHAR(32))),Metadata!B$1:H$2632,7,FALSE)</f>
        <v>roman</v>
      </c>
      <c r="L424" t="str">
        <f>VLOOKUP(TRIM(SUBSTITUTE(D424,CHAR(160),CHAR(32))),Metadata!B$1:J$2632,9,FALSE)</f>
        <v>prose</v>
      </c>
      <c r="M424">
        <f>VLOOKUP(TRIM(SUBSTITUTE(D424,CHAR(160),CHAR(32))),Metadata!B$1:K$2632,10,FALSE)</f>
        <v>54063</v>
      </c>
      <c r="N424" s="1" t="s">
        <v>881</v>
      </c>
      <c r="O424">
        <v>100</v>
      </c>
      <c r="P424">
        <v>111</v>
      </c>
    </row>
    <row r="425" spans="1:16" x14ac:dyDescent="0.25">
      <c r="A425" t="s">
        <v>4354</v>
      </c>
      <c r="B425" t="s">
        <v>158</v>
      </c>
      <c r="C425" t="s">
        <v>47</v>
      </c>
      <c r="D425" t="s">
        <v>8750</v>
      </c>
      <c r="E425" t="str">
        <f>VLOOKUP(TRIM(SUBSTITUTE(D425,CHAR(160),CHAR(32))),Metadata!B$1:C$2632,2,FALSE)</f>
        <v>Aragon, Louis, 1897-1982.</v>
      </c>
      <c r="F425" t="str">
        <f>VLOOKUP(TRIM(SUBSTITUTE(D425,CHAR(160),CHAR(32))),Metadata!B$1:D$2632,3,FALSE)</f>
        <v>Les beaux quartiers</v>
      </c>
      <c r="G425">
        <f>VLOOKUP(TRIM(SUBSTITUTE(D425,CHAR(160),CHAR(32))),Metadata!B$1:E$2632,4,FALSE)</f>
        <v>1936</v>
      </c>
      <c r="H425" t="s">
        <v>534</v>
      </c>
      <c r="J425" t="str">
        <f>VLOOKUP(TRIM(SUBSTITUTE(D425,CHAR(160),CHAR(32))),Metadata!B$1:H$2632,7,FALSE)</f>
        <v>roman</v>
      </c>
      <c r="L425" t="str">
        <f>VLOOKUP(TRIM(SUBSTITUTE(D425,CHAR(160),CHAR(32))),Metadata!B$1:J$2632,9,FALSE)</f>
        <v>prose</v>
      </c>
      <c r="M425">
        <f>VLOOKUP(TRIM(SUBSTITUTE(D425,CHAR(160),CHAR(32))),Metadata!B$1:K$2632,10,FALSE)</f>
        <v>185099</v>
      </c>
      <c r="N425" s="1" t="s">
        <v>882</v>
      </c>
      <c r="O425">
        <v>91</v>
      </c>
      <c r="P425">
        <v>99</v>
      </c>
    </row>
    <row r="426" spans="1:16" x14ac:dyDescent="0.25">
      <c r="A426" t="s">
        <v>4354</v>
      </c>
      <c r="B426" t="s">
        <v>158</v>
      </c>
      <c r="C426" t="s">
        <v>47</v>
      </c>
      <c r="D426" t="s">
        <v>8879</v>
      </c>
      <c r="E426" t="str">
        <f>VLOOKUP(TRIM(SUBSTITUTE(D426,CHAR(160),CHAR(32))),Metadata!B$1:C$2632,2,FALSE)</f>
        <v>Gide, André, 1869-1951.</v>
      </c>
      <c r="F426" t="str">
        <f>VLOOKUP(TRIM(SUBSTITUTE(D426,CHAR(160),CHAR(32))),Metadata!B$1:D$2632,3,FALSE)</f>
        <v>Les caves du Vatican</v>
      </c>
      <c r="G426">
        <f>VLOOKUP(TRIM(SUBSTITUTE(D426,CHAR(160),CHAR(32))),Metadata!B$1:E$2632,4,FALSE)</f>
        <v>1914</v>
      </c>
      <c r="H426" t="s">
        <v>534</v>
      </c>
      <c r="J426" t="str">
        <f>VLOOKUP(TRIM(SUBSTITUTE(D426,CHAR(160),CHAR(32))),Metadata!B$1:H$2632,7,FALSE)</f>
        <v>roman</v>
      </c>
      <c r="L426" t="str">
        <f>VLOOKUP(TRIM(SUBSTITUTE(D426,CHAR(160),CHAR(32))),Metadata!B$1:J$2632,9,FALSE)</f>
        <v>prose</v>
      </c>
      <c r="M426">
        <f>VLOOKUP(TRIM(SUBSTITUTE(D426,CHAR(160),CHAR(32))),Metadata!B$1:K$2632,10,FALSE)</f>
        <v>70480</v>
      </c>
      <c r="N426" s="1" t="s">
        <v>883</v>
      </c>
      <c r="O426">
        <v>170</v>
      </c>
      <c r="P426">
        <v>178</v>
      </c>
    </row>
    <row r="427" spans="1:16" x14ac:dyDescent="0.25">
      <c r="A427" t="s">
        <v>4354</v>
      </c>
      <c r="B427" t="s">
        <v>158</v>
      </c>
      <c r="C427" t="s">
        <v>47</v>
      </c>
      <c r="D427" t="s">
        <v>8727</v>
      </c>
      <c r="E427" t="str">
        <f>VLOOKUP(TRIM(SUBSTITUTE(D427,CHAR(160),CHAR(32))),Metadata!B$1:C$2632,2,FALSE)</f>
        <v>Adam, Paul, 1862-1920.</v>
      </c>
      <c r="F427" t="str">
        <f>VLOOKUP(TRIM(SUBSTITUTE(D427,CHAR(160),CHAR(32))),Metadata!B$1:D$2632,3,FALSE)</f>
        <v>L'enfant d'Austerlitz</v>
      </c>
      <c r="G427">
        <f>VLOOKUP(TRIM(SUBSTITUTE(D427,CHAR(160),CHAR(32))),Metadata!B$1:E$2632,4,FALSE)</f>
        <v>1902</v>
      </c>
      <c r="H427" t="s">
        <v>534</v>
      </c>
      <c r="J427" t="str">
        <f>VLOOKUP(TRIM(SUBSTITUTE(D427,CHAR(160),CHAR(32))),Metadata!B$1:H$2632,7,FALSE)</f>
        <v>roman</v>
      </c>
      <c r="L427" t="str">
        <f>VLOOKUP(TRIM(SUBSTITUTE(D427,CHAR(160),CHAR(32))),Metadata!B$1:J$2632,9,FALSE)</f>
        <v>prose</v>
      </c>
      <c r="M427">
        <f>VLOOKUP(TRIM(SUBSTITUTE(D427,CHAR(160),CHAR(32))),Metadata!B$1:K$2632,10,FALSE)</f>
        <v>164633</v>
      </c>
      <c r="N427" s="1" t="s">
        <v>884</v>
      </c>
      <c r="O427">
        <v>112</v>
      </c>
      <c r="P427">
        <v>119</v>
      </c>
    </row>
    <row r="428" spans="1:16" x14ac:dyDescent="0.25">
      <c r="A428" t="s">
        <v>4354</v>
      </c>
      <c r="B428" t="s">
        <v>160</v>
      </c>
      <c r="C428" t="s">
        <v>47</v>
      </c>
      <c r="D428" t="s">
        <v>7915</v>
      </c>
      <c r="E428" t="str">
        <f>VLOOKUP(TRIM(SUBSTITUTE(D428,CHAR(160),CHAR(32))),Metadata!B$1:C$2632,2,FALSE)</f>
        <v>Mousket, Philippe, 13th cent.</v>
      </c>
      <c r="F428" t="str">
        <f>VLOOKUP(TRIM(SUBSTITUTE(D428,CHAR(160),CHAR(32))),Metadata!B$1:D$2632,3,FALSE)</f>
        <v>Chronique</v>
      </c>
      <c r="G428">
        <f>VLOOKUP(TRIM(SUBSTITUTE(D428,CHAR(160),CHAR(32))),Metadata!B$1:E$2632,4,FALSE)</f>
        <v>1243</v>
      </c>
      <c r="H428" t="s">
        <v>453</v>
      </c>
      <c r="J428" t="str">
        <f>VLOOKUP(TRIM(SUBSTITUTE(D428,CHAR(160),CHAR(32))),Metadata!B$1:H$2632,7,FALSE)</f>
        <v>melanges litteraires</v>
      </c>
      <c r="L428" t="str">
        <f>VLOOKUP(TRIM(SUBSTITUTE(D428,CHAR(160),CHAR(32))),Metadata!B$1:J$2632,9,FALSE)</f>
        <v/>
      </c>
      <c r="M428">
        <f>VLOOKUP(TRIM(SUBSTITUTE(D428,CHAR(160),CHAR(32))),Metadata!B$1:K$2632,10,FALSE)</f>
        <v>181719</v>
      </c>
      <c r="N428" t="s">
        <v>885</v>
      </c>
      <c r="O428">
        <v>87</v>
      </c>
      <c r="P428">
        <v>93</v>
      </c>
    </row>
    <row r="429" spans="1:16" x14ac:dyDescent="0.25">
      <c r="A429" t="s">
        <v>4354</v>
      </c>
      <c r="B429" t="s">
        <v>160</v>
      </c>
      <c r="C429" t="s">
        <v>47</v>
      </c>
      <c r="D429" t="s">
        <v>7915</v>
      </c>
      <c r="E429" t="str">
        <f>VLOOKUP(TRIM(SUBSTITUTE(D429,CHAR(160),CHAR(32))),Metadata!B$1:C$2632,2,FALSE)</f>
        <v>Mousket, Philippe, 13th cent.</v>
      </c>
      <c r="F429" t="str">
        <f>VLOOKUP(TRIM(SUBSTITUTE(D429,CHAR(160),CHAR(32))),Metadata!B$1:D$2632,3,FALSE)</f>
        <v>Chronique</v>
      </c>
      <c r="G429">
        <f>VLOOKUP(TRIM(SUBSTITUTE(D429,CHAR(160),CHAR(32))),Metadata!B$1:E$2632,4,FALSE)</f>
        <v>1243</v>
      </c>
      <c r="H429" t="s">
        <v>453</v>
      </c>
      <c r="J429" t="str">
        <f>VLOOKUP(TRIM(SUBSTITUTE(D429,CHAR(160),CHAR(32))),Metadata!B$1:H$2632,7,FALSE)</f>
        <v>melanges litteraires</v>
      </c>
      <c r="L429" t="str">
        <f>VLOOKUP(TRIM(SUBSTITUTE(D429,CHAR(160),CHAR(32))),Metadata!B$1:J$2632,9,FALSE)</f>
        <v/>
      </c>
      <c r="M429">
        <f>VLOOKUP(TRIM(SUBSTITUTE(D429,CHAR(160),CHAR(32))),Metadata!B$1:K$2632,10,FALSE)</f>
        <v>181719</v>
      </c>
      <c r="N429" t="s">
        <v>886</v>
      </c>
      <c r="O429">
        <v>110</v>
      </c>
      <c r="P429">
        <v>116</v>
      </c>
    </row>
    <row r="430" spans="1:16" x14ac:dyDescent="0.25">
      <c r="A430" t="s">
        <v>4354</v>
      </c>
      <c r="B430" t="s">
        <v>160</v>
      </c>
      <c r="C430" t="s">
        <v>47</v>
      </c>
      <c r="D430" t="s">
        <v>7915</v>
      </c>
      <c r="E430" t="str">
        <f>VLOOKUP(TRIM(SUBSTITUTE(D430,CHAR(160),CHAR(32))),Metadata!B$1:C$2632,2,FALSE)</f>
        <v>Mousket, Philippe, 13th cent.</v>
      </c>
      <c r="F430" t="str">
        <f>VLOOKUP(TRIM(SUBSTITUTE(D430,CHAR(160),CHAR(32))),Metadata!B$1:D$2632,3,FALSE)</f>
        <v>Chronique</v>
      </c>
      <c r="G430">
        <f>VLOOKUP(TRIM(SUBSTITUTE(D430,CHAR(160),CHAR(32))),Metadata!B$1:E$2632,4,FALSE)</f>
        <v>1243</v>
      </c>
      <c r="H430" t="s">
        <v>453</v>
      </c>
      <c r="J430" t="str">
        <f>VLOOKUP(TRIM(SUBSTITUTE(D430,CHAR(160),CHAR(32))),Metadata!B$1:H$2632,7,FALSE)</f>
        <v>melanges litteraires</v>
      </c>
      <c r="L430" t="str">
        <f>VLOOKUP(TRIM(SUBSTITUTE(D430,CHAR(160),CHAR(32))),Metadata!B$1:J$2632,9,FALSE)</f>
        <v/>
      </c>
      <c r="M430">
        <f>VLOOKUP(TRIM(SUBSTITUTE(D430,CHAR(160),CHAR(32))),Metadata!B$1:K$2632,10,FALSE)</f>
        <v>181719</v>
      </c>
      <c r="N430" t="s">
        <v>887</v>
      </c>
      <c r="O430">
        <v>129</v>
      </c>
      <c r="P430">
        <v>135</v>
      </c>
    </row>
    <row r="431" spans="1:16" x14ac:dyDescent="0.25">
      <c r="A431" t="s">
        <v>4354</v>
      </c>
      <c r="B431" t="s">
        <v>160</v>
      </c>
      <c r="C431" t="s">
        <v>47</v>
      </c>
      <c r="D431" t="s">
        <v>7915</v>
      </c>
      <c r="E431" t="str">
        <f>VLOOKUP(TRIM(SUBSTITUTE(D431,CHAR(160),CHAR(32))),Metadata!B$1:C$2632,2,FALSE)</f>
        <v>Mousket, Philippe, 13th cent.</v>
      </c>
      <c r="F431" t="str">
        <f>VLOOKUP(TRIM(SUBSTITUTE(D431,CHAR(160),CHAR(32))),Metadata!B$1:D$2632,3,FALSE)</f>
        <v>Chronique</v>
      </c>
      <c r="G431">
        <f>VLOOKUP(TRIM(SUBSTITUTE(D431,CHAR(160),CHAR(32))),Metadata!B$1:E$2632,4,FALSE)</f>
        <v>1243</v>
      </c>
      <c r="H431" t="s">
        <v>453</v>
      </c>
      <c r="J431" t="str">
        <f>VLOOKUP(TRIM(SUBSTITUTE(D431,CHAR(160),CHAR(32))),Metadata!B$1:H$2632,7,FALSE)</f>
        <v>melanges litteraires</v>
      </c>
      <c r="L431" t="str">
        <f>VLOOKUP(TRIM(SUBSTITUTE(D431,CHAR(160),CHAR(32))),Metadata!B$1:J$2632,9,FALSE)</f>
        <v/>
      </c>
      <c r="M431">
        <f>VLOOKUP(TRIM(SUBSTITUTE(D431,CHAR(160),CHAR(32))),Metadata!B$1:K$2632,10,FALSE)</f>
        <v>181719</v>
      </c>
      <c r="N431" t="s">
        <v>888</v>
      </c>
      <c r="O431">
        <v>110</v>
      </c>
      <c r="P431">
        <v>116</v>
      </c>
    </row>
    <row r="432" spans="1:16" x14ac:dyDescent="0.25">
      <c r="A432" t="s">
        <v>4354</v>
      </c>
      <c r="B432" t="s">
        <v>160</v>
      </c>
      <c r="C432" t="s">
        <v>47</v>
      </c>
      <c r="D432" t="s">
        <v>7901</v>
      </c>
      <c r="E432" t="str">
        <f>VLOOKUP(TRIM(SUBSTITUTE(D432,CHAR(160),CHAR(32))),Metadata!B$1:C$2632,2,FALSE)</f>
        <v>Rutebeuf</v>
      </c>
      <c r="F432" t="str">
        <f>VLOOKUP(TRIM(SUBSTITUTE(D432,CHAR(160),CHAR(32))),Metadata!B$1:D$2632,3,FALSE)</f>
        <v>Oeuvres complètes (ancien français)</v>
      </c>
      <c r="G432">
        <f>VLOOKUP(TRIM(SUBSTITUTE(D432,CHAR(160),CHAR(32))),Metadata!B$1:E$2632,4,FALSE)</f>
        <v>1260</v>
      </c>
      <c r="H432" t="s">
        <v>453</v>
      </c>
      <c r="J432" t="str">
        <f>VLOOKUP(TRIM(SUBSTITUTE(D432,CHAR(160),CHAR(32))),Metadata!B$1:H$2632,7,FALSE)</f>
        <v>poesie</v>
      </c>
      <c r="L432" t="str">
        <f>VLOOKUP(TRIM(SUBSTITUTE(D432,CHAR(160),CHAR(32))),Metadata!B$1:J$2632,9,FALSE)</f>
        <v/>
      </c>
      <c r="M432">
        <f>VLOOKUP(TRIM(SUBSTITUTE(D432,CHAR(160),CHAR(32))),Metadata!B$1:K$2632,10,FALSE)</f>
        <v>74554</v>
      </c>
      <c r="N432" t="s">
        <v>889</v>
      </c>
      <c r="O432">
        <v>70</v>
      </c>
      <c r="P432">
        <v>76</v>
      </c>
    </row>
    <row r="433" spans="1:16" x14ac:dyDescent="0.25">
      <c r="A433" t="s">
        <v>4354</v>
      </c>
      <c r="B433" t="s">
        <v>160</v>
      </c>
      <c r="C433" t="s">
        <v>47</v>
      </c>
      <c r="D433" t="s">
        <v>7918</v>
      </c>
      <c r="E433" t="str">
        <f>VLOOKUP(TRIM(SUBSTITUTE(D433,CHAR(160),CHAR(32))),Metadata!B$1:C$2632,2,FALSE)</f>
        <v>Christine, de Pisan, ca. 1364-ca. 1431.</v>
      </c>
      <c r="F433" t="str">
        <f>VLOOKUP(TRIM(SUBSTITUTE(D433,CHAR(160),CHAR(32))),Metadata!B$1:D$2632,3,FALSE)</f>
        <v>Le Livre du chemin de lonc estude</v>
      </c>
      <c r="G433">
        <f>VLOOKUP(TRIM(SUBSTITUTE(D433,CHAR(160),CHAR(32))),Metadata!B$1:E$2632,4,FALSE)</f>
        <v>1402</v>
      </c>
      <c r="H433" t="s">
        <v>571</v>
      </c>
      <c r="J433" t="str">
        <f>VLOOKUP(TRIM(SUBSTITUTE(D433,CHAR(160),CHAR(32))),Metadata!B$1:H$2632,7,FALSE)</f>
        <v>traite ou essai</v>
      </c>
      <c r="L433" t="str">
        <f>VLOOKUP(TRIM(SUBSTITUTE(D433,CHAR(160),CHAR(32))),Metadata!B$1:J$2632,9,FALSE)</f>
        <v/>
      </c>
      <c r="M433">
        <f>VLOOKUP(TRIM(SUBSTITUTE(D433,CHAR(160),CHAR(32))),Metadata!B$1:K$2632,10,FALSE)</f>
        <v>36789</v>
      </c>
      <c r="N433" t="s">
        <v>890</v>
      </c>
      <c r="O433">
        <v>160</v>
      </c>
      <c r="P433">
        <v>166</v>
      </c>
    </row>
    <row r="434" spans="1:16" x14ac:dyDescent="0.25">
      <c r="A434" t="s">
        <v>4354</v>
      </c>
      <c r="B434" t="s">
        <v>160</v>
      </c>
      <c r="C434" t="s">
        <v>47</v>
      </c>
      <c r="D434" t="s">
        <v>7945</v>
      </c>
      <c r="E434" t="str">
        <f>VLOOKUP(TRIM(SUBSTITUTE(D434,CHAR(160),CHAR(32))),Metadata!B$1:C$2632,2,FALSE)</f>
        <v>Montaigne, Michel Eyquem de</v>
      </c>
      <c r="F434" t="str">
        <f>VLOOKUP(TRIM(SUBSTITUTE(D434,CHAR(160),CHAR(32))),Metadata!B$1:D$2632,3,FALSE)</f>
        <v>Les Essais</v>
      </c>
      <c r="G434">
        <f>VLOOKUP(TRIM(SUBSTITUTE(D434,CHAR(160),CHAR(32))),Metadata!B$1:E$2632,4,FALSE)</f>
        <v>1595</v>
      </c>
      <c r="H434" t="s">
        <v>456</v>
      </c>
      <c r="J434" t="str">
        <f>VLOOKUP(TRIM(SUBSTITUTE(D434,CHAR(160),CHAR(32))),Metadata!B$1:H$2632,7,FALSE)</f>
        <v>essai</v>
      </c>
      <c r="L434" t="str">
        <f>VLOOKUP(TRIM(SUBSTITUTE(D434,CHAR(160),CHAR(32))),Metadata!B$1:J$2632,9,FALSE)</f>
        <v/>
      </c>
      <c r="M434">
        <f>VLOOKUP(TRIM(SUBSTITUTE(D434,CHAR(160),CHAR(32))),Metadata!B$1:K$2632,10,FALSE)</f>
        <v>438631</v>
      </c>
      <c r="N434" t="s">
        <v>891</v>
      </c>
      <c r="O434">
        <v>832</v>
      </c>
      <c r="P434">
        <v>838</v>
      </c>
    </row>
    <row r="435" spans="1:16" x14ac:dyDescent="0.25">
      <c r="A435" t="s">
        <v>4354</v>
      </c>
      <c r="B435" t="s">
        <v>160</v>
      </c>
      <c r="C435" t="s">
        <v>47</v>
      </c>
      <c r="D435" t="s">
        <v>7947</v>
      </c>
      <c r="E435" t="str">
        <f>VLOOKUP(TRIM(SUBSTITUTE(D435,CHAR(160),CHAR(32))),Metadata!B$1:C$2632,2,FALSE)</f>
        <v>Rabelais, François, ca. 1490-1553?.</v>
      </c>
      <c r="F435" t="str">
        <f>VLOOKUP(TRIM(SUBSTITUTE(D435,CHAR(160),CHAR(32))),Metadata!B$1:D$2632,3,FALSE)</f>
        <v>Pantagruel</v>
      </c>
      <c r="G435">
        <f>VLOOKUP(TRIM(SUBSTITUTE(D435,CHAR(160),CHAR(32))),Metadata!B$1:E$2632,4,FALSE)</f>
        <v>1532</v>
      </c>
      <c r="H435" t="s">
        <v>456</v>
      </c>
      <c r="J435" t="str">
        <f>VLOOKUP(TRIM(SUBSTITUTE(D435,CHAR(160),CHAR(32))),Metadata!B$1:H$2632,7,FALSE)</f>
        <v>roman</v>
      </c>
      <c r="L435" t="str">
        <f>VLOOKUP(TRIM(SUBSTITUTE(D435,CHAR(160),CHAR(32))),Metadata!B$1:J$2632,9,FALSE)</f>
        <v/>
      </c>
      <c r="M435">
        <f>VLOOKUP(TRIM(SUBSTITUTE(D435,CHAR(160),CHAR(32))),Metadata!B$1:K$2632,10,FALSE)</f>
        <v>3112</v>
      </c>
      <c r="N435" t="s">
        <v>892</v>
      </c>
      <c r="O435">
        <v>139</v>
      </c>
      <c r="P435">
        <v>145</v>
      </c>
    </row>
    <row r="436" spans="1:16" x14ac:dyDescent="0.25">
      <c r="A436" t="s">
        <v>4354</v>
      </c>
      <c r="B436" t="s">
        <v>160</v>
      </c>
      <c r="C436" t="s">
        <v>47</v>
      </c>
      <c r="D436" t="s">
        <v>7950</v>
      </c>
      <c r="E436" t="str">
        <f>VLOOKUP(TRIM(SUBSTITUTE(D436,CHAR(160),CHAR(32))),Metadata!B$1:C$2632,2,FALSE)</f>
        <v>Rabelais, François, ca. 1490-1553?.</v>
      </c>
      <c r="F436" t="str">
        <f>VLOOKUP(TRIM(SUBSTITUTE(D436,CHAR(160),CHAR(32))),Metadata!B$1:D$2632,3,FALSE)</f>
        <v>Le tiers livre.</v>
      </c>
      <c r="G436">
        <f>VLOOKUP(TRIM(SUBSTITUTE(D436,CHAR(160),CHAR(32))),Metadata!B$1:E$2632,4,FALSE)</f>
        <v>1546</v>
      </c>
      <c r="H436" t="s">
        <v>456</v>
      </c>
      <c r="J436" t="str">
        <f>VLOOKUP(TRIM(SUBSTITUTE(D436,CHAR(160),CHAR(32))),Metadata!B$1:H$2632,7,FALSE)</f>
        <v>poesie</v>
      </c>
      <c r="L436" t="str">
        <f>VLOOKUP(TRIM(SUBSTITUTE(D436,CHAR(160),CHAR(32))),Metadata!B$1:J$2632,9,FALSE)</f>
        <v/>
      </c>
      <c r="M436">
        <f>VLOOKUP(TRIM(SUBSTITUTE(D436,CHAR(160),CHAR(32))),Metadata!B$1:K$2632,10,FALSE)</f>
        <v>54784</v>
      </c>
      <c r="N436" t="s">
        <v>893</v>
      </c>
      <c r="O436">
        <v>19</v>
      </c>
      <c r="P436">
        <v>25</v>
      </c>
    </row>
    <row r="437" spans="1:16" x14ac:dyDescent="0.25">
      <c r="A437" t="s">
        <v>4354</v>
      </c>
      <c r="B437" t="s">
        <v>160</v>
      </c>
      <c r="C437" t="s">
        <v>47</v>
      </c>
      <c r="D437" t="s">
        <v>7922</v>
      </c>
      <c r="E437" t="str">
        <f>VLOOKUP(TRIM(SUBSTITUTE(D437,CHAR(160),CHAR(32))),Metadata!B$1:C$2632,2,FALSE)</f>
        <v>Des Périers, Bonaventure, 1500?-1544?</v>
      </c>
      <c r="F437" t="str">
        <f>VLOOKUP(TRIM(SUBSTITUTE(D437,CHAR(160),CHAR(32))),Metadata!B$1:D$2632,3,FALSE)</f>
        <v>Les nouvelles récréations et joyeux devis</v>
      </c>
      <c r="G437">
        <f>VLOOKUP(TRIM(SUBSTITUTE(D437,CHAR(160),CHAR(32))),Metadata!B$1:E$2632,4,FALSE)</f>
        <v>1557</v>
      </c>
      <c r="H437" t="s">
        <v>456</v>
      </c>
      <c r="J437" t="str">
        <f>VLOOKUP(TRIM(SUBSTITUTE(D437,CHAR(160),CHAR(32))),Metadata!B$1:H$2632,7,FALSE)</f>
        <v>traite ou essai</v>
      </c>
      <c r="L437" t="str">
        <f>VLOOKUP(TRIM(SUBSTITUTE(D437,CHAR(160),CHAR(32))),Metadata!B$1:J$2632,9,FALSE)</f>
        <v/>
      </c>
      <c r="M437">
        <f>VLOOKUP(TRIM(SUBSTITUTE(D437,CHAR(160),CHAR(32))),Metadata!B$1:K$2632,10,FALSE)</f>
        <v>92068</v>
      </c>
      <c r="N437" s="1" t="s">
        <v>894</v>
      </c>
      <c r="O437">
        <v>133</v>
      </c>
      <c r="P437">
        <v>139</v>
      </c>
    </row>
    <row r="438" spans="1:16" x14ac:dyDescent="0.25">
      <c r="A438" t="s">
        <v>4354</v>
      </c>
      <c r="B438" t="s">
        <v>160</v>
      </c>
      <c r="C438" t="s">
        <v>47</v>
      </c>
      <c r="D438" t="s">
        <v>7946</v>
      </c>
      <c r="E438" t="str">
        <f>VLOOKUP(TRIM(SUBSTITUTE(D438,CHAR(160),CHAR(32))),Metadata!B$1:C$2632,2,FALSE)</f>
        <v>Poissenot, Bénigne</v>
      </c>
      <c r="F438" t="str">
        <f>VLOOKUP(TRIM(SUBSTITUTE(D438,CHAR(160),CHAR(32))),Metadata!B$1:D$2632,3,FALSE)</f>
        <v>L'Esté</v>
      </c>
      <c r="G438">
        <f>VLOOKUP(TRIM(SUBSTITUTE(D438,CHAR(160),CHAR(32))),Metadata!B$1:E$2632,4,FALSE)</f>
        <v>1583</v>
      </c>
      <c r="H438" t="s">
        <v>456</v>
      </c>
      <c r="J438" t="str">
        <f>VLOOKUP(TRIM(SUBSTITUTE(D438,CHAR(160),CHAR(32))),Metadata!B$1:H$2632,7,FALSE)</f>
        <v>roman</v>
      </c>
      <c r="L438" t="str">
        <f>VLOOKUP(TRIM(SUBSTITUTE(D438,CHAR(160),CHAR(32))),Metadata!B$1:J$2632,9,FALSE)</f>
        <v/>
      </c>
      <c r="M438">
        <f>VLOOKUP(TRIM(SUBSTITUTE(D438,CHAR(160),CHAR(32))),Metadata!B$1:K$2632,10,FALSE)</f>
        <v>14576</v>
      </c>
      <c r="N438" s="1" t="s">
        <v>895</v>
      </c>
      <c r="O438">
        <v>240</v>
      </c>
      <c r="P438">
        <v>246</v>
      </c>
    </row>
    <row r="439" spans="1:16" x14ac:dyDescent="0.25">
      <c r="A439" t="s">
        <v>4354</v>
      </c>
      <c r="B439" t="s">
        <v>160</v>
      </c>
      <c r="C439" t="s">
        <v>47</v>
      </c>
      <c r="D439" t="s">
        <v>7936</v>
      </c>
      <c r="E439" t="str">
        <f>VLOOKUP(TRIM(SUBSTITUTE(D439,CHAR(160),CHAR(32))),Metadata!B$1:C$2632,2,FALSE)</f>
        <v>Marguerite, Queen, consort of Henry II, King of Navarre, 1492-1549.</v>
      </c>
      <c r="F439" t="str">
        <f>VLOOKUP(TRIM(SUBSTITUTE(D439,CHAR(160),CHAR(32))),Metadata!B$1:D$2632,3,FALSE)</f>
        <v>L'Heptaméron</v>
      </c>
      <c r="G439">
        <f>VLOOKUP(TRIM(SUBSTITUTE(D439,CHAR(160),CHAR(32))),Metadata!B$1:E$2632,4,FALSE)</f>
        <v>1559</v>
      </c>
      <c r="H439" t="s">
        <v>456</v>
      </c>
      <c r="J439" t="str">
        <f>VLOOKUP(TRIM(SUBSTITUTE(D439,CHAR(160),CHAR(32))),Metadata!B$1:H$2632,7,FALSE)</f>
        <v>roman</v>
      </c>
      <c r="L439" t="str">
        <f>VLOOKUP(TRIM(SUBSTITUTE(D439,CHAR(160),CHAR(32))),Metadata!B$1:J$2632,9,FALSE)</f>
        <v/>
      </c>
      <c r="M439">
        <f>VLOOKUP(TRIM(SUBSTITUTE(D439,CHAR(160),CHAR(32))),Metadata!B$1:K$2632,10,FALSE)</f>
        <v>182112</v>
      </c>
      <c r="N439" s="1" t="s">
        <v>896</v>
      </c>
      <c r="O439">
        <v>251</v>
      </c>
      <c r="P439">
        <v>257</v>
      </c>
    </row>
    <row r="440" spans="1:16" x14ac:dyDescent="0.25">
      <c r="A440" t="s">
        <v>4354</v>
      </c>
      <c r="B440" t="s">
        <v>160</v>
      </c>
      <c r="C440" t="s">
        <v>47</v>
      </c>
      <c r="D440" t="s">
        <v>7945</v>
      </c>
      <c r="E440" t="str">
        <f>VLOOKUP(TRIM(SUBSTITUTE(D440,CHAR(160),CHAR(32))),Metadata!B$1:C$2632,2,FALSE)</f>
        <v>Montaigne, Michel Eyquem de</v>
      </c>
      <c r="F440" t="str">
        <f>VLOOKUP(TRIM(SUBSTITUTE(D440,CHAR(160),CHAR(32))),Metadata!B$1:D$2632,3,FALSE)</f>
        <v>Les Essais</v>
      </c>
      <c r="G440">
        <f>VLOOKUP(TRIM(SUBSTITUTE(D440,CHAR(160),CHAR(32))),Metadata!B$1:E$2632,4,FALSE)</f>
        <v>1595</v>
      </c>
      <c r="H440" t="s">
        <v>456</v>
      </c>
      <c r="J440" t="str">
        <f>VLOOKUP(TRIM(SUBSTITUTE(D440,CHAR(160),CHAR(32))),Metadata!B$1:H$2632,7,FALSE)</f>
        <v>essai</v>
      </c>
      <c r="L440" t="str">
        <f>VLOOKUP(TRIM(SUBSTITUTE(D440,CHAR(160),CHAR(32))),Metadata!B$1:J$2632,9,FALSE)</f>
        <v/>
      </c>
      <c r="M440">
        <f>VLOOKUP(TRIM(SUBSTITUTE(D440,CHAR(160),CHAR(32))),Metadata!B$1:K$2632,10,FALSE)</f>
        <v>438631</v>
      </c>
      <c r="N440" s="1" t="s">
        <v>897</v>
      </c>
      <c r="O440">
        <v>247</v>
      </c>
      <c r="P440">
        <v>253</v>
      </c>
    </row>
    <row r="441" spans="1:16" x14ac:dyDescent="0.25">
      <c r="A441" t="s">
        <v>4354</v>
      </c>
      <c r="B441" t="s">
        <v>160</v>
      </c>
      <c r="C441" t="s">
        <v>47</v>
      </c>
      <c r="D441" t="s">
        <v>7955</v>
      </c>
      <c r="E441" t="str">
        <f>VLOOKUP(TRIM(SUBSTITUTE(D441,CHAR(160),CHAR(32))),Metadata!B$1:C$2632,2,FALSE)</f>
        <v>Yver, Jacques, 1520-1572.</v>
      </c>
      <c r="F441" t="str">
        <f>VLOOKUP(TRIM(SUBSTITUTE(D441,CHAR(160),CHAR(32))),Metadata!B$1:D$2632,3,FALSE)</f>
        <v>Le Printemps (extraits)</v>
      </c>
      <c r="G441">
        <f>VLOOKUP(TRIM(SUBSTITUTE(D441,CHAR(160),CHAR(32))),Metadata!B$1:E$2632,4,FALSE)</f>
        <v>1557</v>
      </c>
      <c r="H441" t="s">
        <v>456</v>
      </c>
      <c r="J441" t="str">
        <f>VLOOKUP(TRIM(SUBSTITUTE(D441,CHAR(160),CHAR(32))),Metadata!B$1:H$2632,7,FALSE)</f>
        <v>traite ou essai</v>
      </c>
      <c r="L441" t="str">
        <f>VLOOKUP(TRIM(SUBSTITUTE(D441,CHAR(160),CHAR(32))),Metadata!B$1:J$2632,9,FALSE)</f>
        <v/>
      </c>
      <c r="M441">
        <f>VLOOKUP(TRIM(SUBSTITUTE(D441,CHAR(160),CHAR(32))),Metadata!B$1:K$2632,10,FALSE)</f>
        <v>55236</v>
      </c>
      <c r="N441" s="1" t="s">
        <v>898</v>
      </c>
      <c r="O441">
        <v>642</v>
      </c>
      <c r="P441">
        <v>648</v>
      </c>
    </row>
    <row r="442" spans="1:16" x14ac:dyDescent="0.25">
      <c r="A442" t="s">
        <v>4354</v>
      </c>
      <c r="B442" t="s">
        <v>160</v>
      </c>
      <c r="C442" t="s">
        <v>47</v>
      </c>
      <c r="D442" t="s">
        <v>7934</v>
      </c>
      <c r="E442" t="str">
        <f>VLOOKUP(TRIM(SUBSTITUTE(D442,CHAR(160),CHAR(32))),Metadata!B$1:C$2632,2,FALSE)</f>
        <v>La Boétie, Etienne de, 1530-1563.</v>
      </c>
      <c r="F442" t="str">
        <f>VLOOKUP(TRIM(SUBSTITUTE(D442,CHAR(160),CHAR(32))),Metadata!B$1:D$2632,3,FALSE)</f>
        <v>Discours de la servitude volontaire ou le Contr'un</v>
      </c>
      <c r="G442">
        <f>VLOOKUP(TRIM(SUBSTITUTE(D442,CHAR(160),CHAR(32))),Metadata!B$1:E$2632,4,FALSE)</f>
        <v>1549</v>
      </c>
      <c r="H442" t="s">
        <v>456</v>
      </c>
      <c r="J442" t="str">
        <f>VLOOKUP(TRIM(SUBSTITUTE(D442,CHAR(160),CHAR(32))),Metadata!B$1:H$2632,7,FALSE)</f>
        <v>traite</v>
      </c>
      <c r="L442" t="str">
        <f>VLOOKUP(TRIM(SUBSTITUTE(D442,CHAR(160),CHAR(32))),Metadata!B$1:J$2632,9,FALSE)</f>
        <v/>
      </c>
      <c r="M442">
        <f>VLOOKUP(TRIM(SUBSTITUTE(D442,CHAR(160),CHAR(32))),Metadata!B$1:K$2632,10,FALSE)</f>
        <v>34645</v>
      </c>
      <c r="N442" s="1" t="s">
        <v>899</v>
      </c>
      <c r="O442">
        <v>204</v>
      </c>
      <c r="P442">
        <v>209</v>
      </c>
    </row>
    <row r="443" spans="1:16" x14ac:dyDescent="0.25">
      <c r="A443" t="s">
        <v>4354</v>
      </c>
      <c r="B443" t="s">
        <v>160</v>
      </c>
      <c r="C443" t="s">
        <v>47</v>
      </c>
      <c r="D443" t="s">
        <v>7926</v>
      </c>
      <c r="E443" t="str">
        <f>VLOOKUP(TRIM(SUBSTITUTE(D443,CHAR(160),CHAR(32))),Metadata!B$1:C$2632,2,FALSE)</f>
        <v>Du Bellay, Joachim</v>
      </c>
      <c r="F443" t="str">
        <f>VLOOKUP(TRIM(SUBSTITUTE(D443,CHAR(160),CHAR(32))),Metadata!B$1:D$2632,3,FALSE)</f>
        <v>Le Poète courtisan</v>
      </c>
      <c r="G443">
        <f>VLOOKUP(TRIM(SUBSTITUTE(D443,CHAR(160),CHAR(32))),Metadata!B$1:E$2632,4,FALSE)</f>
        <v>1559</v>
      </c>
      <c r="H443" t="s">
        <v>456</v>
      </c>
      <c r="J443" t="str">
        <f>VLOOKUP(TRIM(SUBSTITUTE(D443,CHAR(160),CHAR(32))),Metadata!B$1:H$2632,7,FALSE)</f>
        <v>poesie</v>
      </c>
      <c r="L443" t="str">
        <f>VLOOKUP(TRIM(SUBSTITUTE(D443,CHAR(160),CHAR(32))),Metadata!B$1:J$2632,9,FALSE)</f>
        <v/>
      </c>
      <c r="M443">
        <f>VLOOKUP(TRIM(SUBSTITUTE(D443,CHAR(160),CHAR(32))),Metadata!B$1:K$2632,10,FALSE)</f>
        <v>1290</v>
      </c>
      <c r="N443" s="1" t="s">
        <v>900</v>
      </c>
      <c r="O443">
        <v>53</v>
      </c>
      <c r="P443">
        <v>59</v>
      </c>
    </row>
    <row r="444" spans="1:16" x14ac:dyDescent="0.25">
      <c r="A444" t="s">
        <v>4354</v>
      </c>
      <c r="B444" t="s">
        <v>160</v>
      </c>
      <c r="C444" t="s">
        <v>47</v>
      </c>
      <c r="D444" t="s">
        <v>7945</v>
      </c>
      <c r="E444" t="str">
        <f>VLOOKUP(TRIM(SUBSTITUTE(D444,CHAR(160),CHAR(32))),Metadata!B$1:C$2632,2,FALSE)</f>
        <v>Montaigne, Michel Eyquem de</v>
      </c>
      <c r="F444" t="str">
        <f>VLOOKUP(TRIM(SUBSTITUTE(D444,CHAR(160),CHAR(32))),Metadata!B$1:D$2632,3,FALSE)</f>
        <v>Les Essais</v>
      </c>
      <c r="G444">
        <f>VLOOKUP(TRIM(SUBSTITUTE(D444,CHAR(160),CHAR(32))),Metadata!B$1:E$2632,4,FALSE)</f>
        <v>1595</v>
      </c>
      <c r="H444" t="s">
        <v>456</v>
      </c>
      <c r="J444" t="str">
        <f>VLOOKUP(TRIM(SUBSTITUTE(D444,CHAR(160),CHAR(32))),Metadata!B$1:H$2632,7,FALSE)</f>
        <v>essai</v>
      </c>
      <c r="L444" t="str">
        <f>VLOOKUP(TRIM(SUBSTITUTE(D444,CHAR(160),CHAR(32))),Metadata!B$1:J$2632,9,FALSE)</f>
        <v/>
      </c>
      <c r="M444">
        <f>VLOOKUP(TRIM(SUBSTITUTE(D444,CHAR(160),CHAR(32))),Metadata!B$1:K$2632,10,FALSE)</f>
        <v>438631</v>
      </c>
      <c r="N444" s="1" t="s">
        <v>901</v>
      </c>
      <c r="O444">
        <v>93</v>
      </c>
      <c r="P444">
        <v>99</v>
      </c>
    </row>
    <row r="445" spans="1:16" x14ac:dyDescent="0.25">
      <c r="A445" t="s">
        <v>4354</v>
      </c>
      <c r="B445" t="s">
        <v>160</v>
      </c>
      <c r="C445" t="s">
        <v>47</v>
      </c>
      <c r="D445" t="s">
        <v>7936</v>
      </c>
      <c r="E445" t="str">
        <f>VLOOKUP(TRIM(SUBSTITUTE(D445,CHAR(160),CHAR(32))),Metadata!B$1:C$2632,2,FALSE)</f>
        <v>Marguerite, Queen, consort of Henry II, King of Navarre, 1492-1549.</v>
      </c>
      <c r="F445" t="str">
        <f>VLOOKUP(TRIM(SUBSTITUTE(D445,CHAR(160),CHAR(32))),Metadata!B$1:D$2632,3,FALSE)</f>
        <v>L'Heptaméron</v>
      </c>
      <c r="G445">
        <f>VLOOKUP(TRIM(SUBSTITUTE(D445,CHAR(160),CHAR(32))),Metadata!B$1:E$2632,4,FALSE)</f>
        <v>1559</v>
      </c>
      <c r="H445" t="s">
        <v>456</v>
      </c>
      <c r="J445" t="str">
        <f>VLOOKUP(TRIM(SUBSTITUTE(D445,CHAR(160),CHAR(32))),Metadata!B$1:H$2632,7,FALSE)</f>
        <v>roman</v>
      </c>
      <c r="L445" t="str">
        <f>VLOOKUP(TRIM(SUBSTITUTE(D445,CHAR(160),CHAR(32))),Metadata!B$1:J$2632,9,FALSE)</f>
        <v/>
      </c>
      <c r="M445">
        <f>VLOOKUP(TRIM(SUBSTITUTE(D445,CHAR(160),CHAR(32))),Metadata!B$1:K$2632,10,FALSE)</f>
        <v>182112</v>
      </c>
      <c r="N445" s="1" t="s">
        <v>902</v>
      </c>
      <c r="O445">
        <v>29</v>
      </c>
      <c r="P445">
        <v>35</v>
      </c>
    </row>
    <row r="446" spans="1:16" x14ac:dyDescent="0.25">
      <c r="A446" t="s">
        <v>4354</v>
      </c>
      <c r="B446" t="s">
        <v>160</v>
      </c>
      <c r="C446" t="s">
        <v>47</v>
      </c>
      <c r="D446" t="s">
        <v>7922</v>
      </c>
      <c r="E446" t="str">
        <f>VLOOKUP(TRIM(SUBSTITUTE(D446,CHAR(160),CHAR(32))),Metadata!B$1:C$2632,2,FALSE)</f>
        <v>Des Périers, Bonaventure, 1500?-1544?</v>
      </c>
      <c r="F446" t="str">
        <f>VLOOKUP(TRIM(SUBSTITUTE(D446,CHAR(160),CHAR(32))),Metadata!B$1:D$2632,3,FALSE)</f>
        <v>Les nouvelles récréations et joyeux devis</v>
      </c>
      <c r="G446">
        <f>VLOOKUP(TRIM(SUBSTITUTE(D446,CHAR(160),CHAR(32))),Metadata!B$1:E$2632,4,FALSE)</f>
        <v>1557</v>
      </c>
      <c r="H446" t="s">
        <v>456</v>
      </c>
      <c r="J446" t="str">
        <f>VLOOKUP(TRIM(SUBSTITUTE(D446,CHAR(160),CHAR(32))),Metadata!B$1:H$2632,7,FALSE)</f>
        <v>traite ou essai</v>
      </c>
      <c r="L446" t="str">
        <f>VLOOKUP(TRIM(SUBSTITUTE(D446,CHAR(160),CHAR(32))),Metadata!B$1:J$2632,9,FALSE)</f>
        <v/>
      </c>
      <c r="M446">
        <f>VLOOKUP(TRIM(SUBSTITUTE(D446,CHAR(160),CHAR(32))),Metadata!B$1:K$2632,10,FALSE)</f>
        <v>92068</v>
      </c>
      <c r="N446" s="1" t="s">
        <v>903</v>
      </c>
      <c r="O446">
        <v>180</v>
      </c>
      <c r="P446">
        <v>186</v>
      </c>
    </row>
    <row r="447" spans="1:16" x14ac:dyDescent="0.25">
      <c r="A447" t="s">
        <v>4354</v>
      </c>
      <c r="B447" t="s">
        <v>160</v>
      </c>
      <c r="C447" t="s">
        <v>47</v>
      </c>
      <c r="D447" t="s">
        <v>7936</v>
      </c>
      <c r="E447" t="str">
        <f>VLOOKUP(TRIM(SUBSTITUTE(D447,CHAR(160),CHAR(32))),Metadata!B$1:C$2632,2,FALSE)</f>
        <v>Marguerite, Queen, consort of Henry II, King of Navarre, 1492-1549.</v>
      </c>
      <c r="F447" t="str">
        <f>VLOOKUP(TRIM(SUBSTITUTE(D447,CHAR(160),CHAR(32))),Metadata!B$1:D$2632,3,FALSE)</f>
        <v>L'Heptaméron</v>
      </c>
      <c r="G447">
        <f>VLOOKUP(TRIM(SUBSTITUTE(D447,CHAR(160),CHAR(32))),Metadata!B$1:E$2632,4,FALSE)</f>
        <v>1559</v>
      </c>
      <c r="H447" t="s">
        <v>456</v>
      </c>
      <c r="J447" t="str">
        <f>VLOOKUP(TRIM(SUBSTITUTE(D447,CHAR(160),CHAR(32))),Metadata!B$1:H$2632,7,FALSE)</f>
        <v>roman</v>
      </c>
      <c r="L447" t="str">
        <f>VLOOKUP(TRIM(SUBSTITUTE(D447,CHAR(160),CHAR(32))),Metadata!B$1:J$2632,9,FALSE)</f>
        <v/>
      </c>
      <c r="M447">
        <f>VLOOKUP(TRIM(SUBSTITUTE(D447,CHAR(160),CHAR(32))),Metadata!B$1:K$2632,10,FALSE)</f>
        <v>182112</v>
      </c>
      <c r="N447" s="1" t="s">
        <v>904</v>
      </c>
      <c r="O447">
        <v>209</v>
      </c>
      <c r="P447">
        <v>216</v>
      </c>
    </row>
    <row r="448" spans="1:16" x14ac:dyDescent="0.25">
      <c r="A448" t="s">
        <v>4354</v>
      </c>
      <c r="B448" t="s">
        <v>160</v>
      </c>
      <c r="C448" t="s">
        <v>47</v>
      </c>
      <c r="D448" t="s">
        <v>7922</v>
      </c>
      <c r="E448" t="str">
        <f>VLOOKUP(TRIM(SUBSTITUTE(D448,CHAR(160),CHAR(32))),Metadata!B$1:C$2632,2,FALSE)</f>
        <v>Des Périers, Bonaventure, 1500?-1544?</v>
      </c>
      <c r="F448" t="str">
        <f>VLOOKUP(TRIM(SUBSTITUTE(D448,CHAR(160),CHAR(32))),Metadata!B$1:D$2632,3,FALSE)</f>
        <v>Les nouvelles récréations et joyeux devis</v>
      </c>
      <c r="G448">
        <f>VLOOKUP(TRIM(SUBSTITUTE(D448,CHAR(160),CHAR(32))),Metadata!B$1:E$2632,4,FALSE)</f>
        <v>1557</v>
      </c>
      <c r="H448" t="s">
        <v>456</v>
      </c>
      <c r="J448" t="str">
        <f>VLOOKUP(TRIM(SUBSTITUTE(D448,CHAR(160),CHAR(32))),Metadata!B$1:H$2632,7,FALSE)</f>
        <v>traite ou essai</v>
      </c>
      <c r="L448" t="str">
        <f>VLOOKUP(TRIM(SUBSTITUTE(D448,CHAR(160),CHAR(32))),Metadata!B$1:J$2632,9,FALSE)</f>
        <v/>
      </c>
      <c r="M448">
        <f>VLOOKUP(TRIM(SUBSTITUTE(D448,CHAR(160),CHAR(32))),Metadata!B$1:K$2632,10,FALSE)</f>
        <v>92068</v>
      </c>
      <c r="N448" s="1" t="s">
        <v>905</v>
      </c>
      <c r="O448">
        <v>207</v>
      </c>
      <c r="P448">
        <v>213</v>
      </c>
    </row>
    <row r="449" spans="1:16" x14ac:dyDescent="0.25">
      <c r="A449" t="s">
        <v>4354</v>
      </c>
      <c r="B449" t="s">
        <v>160</v>
      </c>
      <c r="C449" t="s">
        <v>47</v>
      </c>
      <c r="D449" t="s">
        <v>7945</v>
      </c>
      <c r="E449" t="str">
        <f>VLOOKUP(TRIM(SUBSTITUTE(D449,CHAR(160),CHAR(32))),Metadata!B$1:C$2632,2,FALSE)</f>
        <v>Montaigne, Michel Eyquem de</v>
      </c>
      <c r="F449" t="str">
        <f>VLOOKUP(TRIM(SUBSTITUTE(D449,CHAR(160),CHAR(32))),Metadata!B$1:D$2632,3,FALSE)</f>
        <v>Les Essais</v>
      </c>
      <c r="G449">
        <f>VLOOKUP(TRIM(SUBSTITUTE(D449,CHAR(160),CHAR(32))),Metadata!B$1:E$2632,4,FALSE)</f>
        <v>1595</v>
      </c>
      <c r="H449" t="s">
        <v>456</v>
      </c>
      <c r="J449" t="str">
        <f>VLOOKUP(TRIM(SUBSTITUTE(D449,CHAR(160),CHAR(32))),Metadata!B$1:H$2632,7,FALSE)</f>
        <v>essai</v>
      </c>
      <c r="L449" t="str">
        <f>VLOOKUP(TRIM(SUBSTITUTE(D449,CHAR(160),CHAR(32))),Metadata!B$1:J$2632,9,FALSE)</f>
        <v/>
      </c>
      <c r="M449">
        <f>VLOOKUP(TRIM(SUBSTITUTE(D449,CHAR(160),CHAR(32))),Metadata!B$1:K$2632,10,FALSE)</f>
        <v>438631</v>
      </c>
      <c r="N449" s="1" t="s">
        <v>906</v>
      </c>
      <c r="O449">
        <v>58</v>
      </c>
      <c r="P449">
        <v>64</v>
      </c>
    </row>
    <row r="450" spans="1:16" x14ac:dyDescent="0.25">
      <c r="A450" t="s">
        <v>4354</v>
      </c>
      <c r="B450" t="s">
        <v>160</v>
      </c>
      <c r="C450" t="s">
        <v>47</v>
      </c>
      <c r="D450" t="s">
        <v>7945</v>
      </c>
      <c r="E450" t="str">
        <f>VLOOKUP(TRIM(SUBSTITUTE(D450,CHAR(160),CHAR(32))),Metadata!B$1:C$2632,2,FALSE)</f>
        <v>Montaigne, Michel Eyquem de</v>
      </c>
      <c r="F450" t="str">
        <f>VLOOKUP(TRIM(SUBSTITUTE(D450,CHAR(160),CHAR(32))),Metadata!B$1:D$2632,3,FALSE)</f>
        <v>Les Essais</v>
      </c>
      <c r="G450">
        <f>VLOOKUP(TRIM(SUBSTITUTE(D450,CHAR(160),CHAR(32))),Metadata!B$1:E$2632,4,FALSE)</f>
        <v>1595</v>
      </c>
      <c r="H450" t="s">
        <v>456</v>
      </c>
      <c r="J450" t="str">
        <f>VLOOKUP(TRIM(SUBSTITUTE(D450,CHAR(160),CHAR(32))),Metadata!B$1:H$2632,7,FALSE)</f>
        <v>essai</v>
      </c>
      <c r="L450" t="str">
        <f>VLOOKUP(TRIM(SUBSTITUTE(D450,CHAR(160),CHAR(32))),Metadata!B$1:J$2632,9,FALSE)</f>
        <v/>
      </c>
      <c r="M450">
        <f>VLOOKUP(TRIM(SUBSTITUTE(D450,CHAR(160),CHAR(32))),Metadata!B$1:K$2632,10,FALSE)</f>
        <v>438631</v>
      </c>
      <c r="N450" s="1" t="s">
        <v>907</v>
      </c>
      <c r="O450">
        <v>136</v>
      </c>
      <c r="P450">
        <v>142</v>
      </c>
    </row>
    <row r="451" spans="1:16" x14ac:dyDescent="0.25">
      <c r="A451" t="s">
        <v>4354</v>
      </c>
      <c r="B451" t="s">
        <v>160</v>
      </c>
      <c r="C451" t="s">
        <v>47</v>
      </c>
      <c r="D451" t="s">
        <v>7955</v>
      </c>
      <c r="E451" t="str">
        <f>VLOOKUP(TRIM(SUBSTITUTE(D451,CHAR(160),CHAR(32))),Metadata!B$1:C$2632,2,FALSE)</f>
        <v>Yver, Jacques, 1520-1572.</v>
      </c>
      <c r="F451" t="str">
        <f>VLOOKUP(TRIM(SUBSTITUTE(D451,CHAR(160),CHAR(32))),Metadata!B$1:D$2632,3,FALSE)</f>
        <v>Le Printemps (extraits)</v>
      </c>
      <c r="G451">
        <f>VLOOKUP(TRIM(SUBSTITUTE(D451,CHAR(160),CHAR(32))),Metadata!B$1:E$2632,4,FALSE)</f>
        <v>1557</v>
      </c>
      <c r="H451" t="s">
        <v>456</v>
      </c>
      <c r="J451" t="str">
        <f>VLOOKUP(TRIM(SUBSTITUTE(D451,CHAR(160),CHAR(32))),Metadata!B$1:H$2632,7,FALSE)</f>
        <v>traite ou essai</v>
      </c>
      <c r="L451" t="str">
        <f>VLOOKUP(TRIM(SUBSTITUTE(D451,CHAR(160),CHAR(32))),Metadata!B$1:J$2632,9,FALSE)</f>
        <v/>
      </c>
      <c r="M451">
        <f>VLOOKUP(TRIM(SUBSTITUTE(D451,CHAR(160),CHAR(32))),Metadata!B$1:K$2632,10,FALSE)</f>
        <v>55236</v>
      </c>
      <c r="N451" s="1" t="s">
        <v>908</v>
      </c>
      <c r="O451">
        <v>262</v>
      </c>
      <c r="P451">
        <v>268</v>
      </c>
    </row>
    <row r="452" spans="1:16" x14ac:dyDescent="0.25">
      <c r="A452" t="s">
        <v>4354</v>
      </c>
      <c r="B452" t="s">
        <v>160</v>
      </c>
      <c r="C452" t="s">
        <v>47</v>
      </c>
      <c r="D452" t="s">
        <v>7950</v>
      </c>
      <c r="E452" t="str">
        <f>VLOOKUP(TRIM(SUBSTITUTE(D452,CHAR(160),CHAR(32))),Metadata!B$1:C$2632,2,FALSE)</f>
        <v>Rabelais, François, ca. 1490-1553?.</v>
      </c>
      <c r="F452" t="str">
        <f>VLOOKUP(TRIM(SUBSTITUTE(D452,CHAR(160),CHAR(32))),Metadata!B$1:D$2632,3,FALSE)</f>
        <v>Le tiers livre.</v>
      </c>
      <c r="G452">
        <f>VLOOKUP(TRIM(SUBSTITUTE(D452,CHAR(160),CHAR(32))),Metadata!B$1:E$2632,4,FALSE)</f>
        <v>1546</v>
      </c>
      <c r="H452" t="s">
        <v>456</v>
      </c>
      <c r="J452" t="str">
        <f>VLOOKUP(TRIM(SUBSTITUTE(D452,CHAR(160),CHAR(32))),Metadata!B$1:H$2632,7,FALSE)</f>
        <v>poesie</v>
      </c>
      <c r="L452" t="str">
        <f>VLOOKUP(TRIM(SUBSTITUTE(D452,CHAR(160),CHAR(32))),Metadata!B$1:J$2632,9,FALSE)</f>
        <v/>
      </c>
      <c r="M452">
        <f>VLOOKUP(TRIM(SUBSTITUTE(D452,CHAR(160),CHAR(32))),Metadata!B$1:K$2632,10,FALSE)</f>
        <v>54784</v>
      </c>
      <c r="N452" s="1" t="s">
        <v>909</v>
      </c>
      <c r="O452">
        <v>69</v>
      </c>
      <c r="P452">
        <v>75</v>
      </c>
    </row>
    <row r="453" spans="1:16" x14ac:dyDescent="0.25">
      <c r="A453" t="s">
        <v>4354</v>
      </c>
      <c r="B453" t="s">
        <v>160</v>
      </c>
      <c r="C453" t="s">
        <v>47</v>
      </c>
      <c r="D453" t="s">
        <v>7927</v>
      </c>
      <c r="E453" t="str">
        <f>VLOOKUP(TRIM(SUBSTITUTE(D453,CHAR(160),CHAR(32))),Metadata!B$1:C$2632,2,FALSE)</f>
        <v>Du Fail, Noël, 1520?-1591.</v>
      </c>
      <c r="F453" t="str">
        <f>VLOOKUP(TRIM(SUBSTITUTE(D453,CHAR(160),CHAR(32))),Metadata!B$1:D$2632,3,FALSE)</f>
        <v>Les Baliverneries d'Eutrapel</v>
      </c>
      <c r="G453">
        <f>VLOOKUP(TRIM(SUBSTITUTE(D453,CHAR(160),CHAR(32))),Metadata!B$1:E$2632,4,FALSE)</f>
        <v>1548</v>
      </c>
      <c r="H453" t="s">
        <v>456</v>
      </c>
      <c r="J453" t="str">
        <f>VLOOKUP(TRIM(SUBSTITUTE(D453,CHAR(160),CHAR(32))),Metadata!B$1:H$2632,7,FALSE)</f>
        <v>roman</v>
      </c>
      <c r="L453" t="str">
        <f>VLOOKUP(TRIM(SUBSTITUTE(D453,CHAR(160),CHAR(32))),Metadata!B$1:J$2632,9,FALSE)</f>
        <v/>
      </c>
      <c r="M453">
        <f>VLOOKUP(TRIM(SUBSTITUTE(D453,CHAR(160),CHAR(32))),Metadata!B$1:K$2632,10,FALSE)</f>
        <v>13166</v>
      </c>
      <c r="N453" s="1" t="s">
        <v>910</v>
      </c>
      <c r="O453">
        <v>29</v>
      </c>
      <c r="P453">
        <v>35</v>
      </c>
    </row>
    <row r="454" spans="1:16" x14ac:dyDescent="0.25">
      <c r="A454" t="s">
        <v>4354</v>
      </c>
      <c r="B454" t="s">
        <v>160</v>
      </c>
      <c r="C454" t="s">
        <v>47</v>
      </c>
      <c r="D454" t="s">
        <v>8060</v>
      </c>
      <c r="E454" t="str">
        <f>VLOOKUP(TRIM(SUBSTITUTE(D454,CHAR(160),CHAR(32))),Metadata!B$1:C$2632,2,FALSE)</f>
        <v>Furetière, Antoine, 1619-1688.</v>
      </c>
      <c r="F454" t="str">
        <f>VLOOKUP(TRIM(SUBSTITUTE(D454,CHAR(160),CHAR(32))),Metadata!B$1:D$2632,3,FALSE)</f>
        <v>Roman Bourgeois (Le)</v>
      </c>
      <c r="G454">
        <f>VLOOKUP(TRIM(SUBSTITUTE(D454,CHAR(160),CHAR(32))),Metadata!B$1:E$2632,4,FALSE)</f>
        <v>1666</v>
      </c>
      <c r="H454" t="s">
        <v>445</v>
      </c>
      <c r="J454" t="str">
        <f>VLOOKUP(TRIM(SUBSTITUTE(D454,CHAR(160),CHAR(32))),Metadata!B$1:H$2632,7,FALSE)</f>
        <v>Narratif, Roman</v>
      </c>
      <c r="L454" t="str">
        <f>VLOOKUP(TRIM(SUBSTITUTE(D454,CHAR(160),CHAR(32))),Metadata!B$1:J$2632,9,FALSE)</f>
        <v/>
      </c>
      <c r="M454">
        <f>VLOOKUP(TRIM(SUBSTITUTE(D454,CHAR(160),CHAR(32))),Metadata!B$1:K$2632,10,FALSE)</f>
        <v>85645</v>
      </c>
      <c r="N454" s="1" t="s">
        <v>911</v>
      </c>
      <c r="O454">
        <v>362</v>
      </c>
      <c r="P454">
        <v>367</v>
      </c>
    </row>
    <row r="455" spans="1:16" x14ac:dyDescent="0.25">
      <c r="A455" t="s">
        <v>4354</v>
      </c>
      <c r="B455" t="s">
        <v>160</v>
      </c>
      <c r="C455" t="s">
        <v>47</v>
      </c>
      <c r="D455" t="s">
        <v>8036</v>
      </c>
      <c r="E455" t="str">
        <f>VLOOKUP(TRIM(SUBSTITUTE(D455,CHAR(160),CHAR(32))),Metadata!B$1:C$2632,2,FALSE)</f>
        <v>Dangeau, Philippe de Courcillon, marquis de, 1638-1720.</v>
      </c>
      <c r="F455" t="str">
        <f>VLOOKUP(TRIM(SUBSTITUTE(D455,CHAR(160),CHAR(32))),Metadata!B$1:D$2632,3,FALSE)</f>
        <v>Journal T. 1 1684-1685-1686</v>
      </c>
      <c r="G455">
        <f>VLOOKUP(TRIM(SUBSTITUTE(D455,CHAR(160),CHAR(32))),Metadata!B$1:E$2632,4,FALSE)</f>
        <v>1686</v>
      </c>
      <c r="H455" t="s">
        <v>445</v>
      </c>
      <c r="J455" t="str">
        <f>VLOOKUP(TRIM(SUBSTITUTE(D455,CHAR(160),CHAR(32))),Metadata!B$1:H$2632,7,FALSE)</f>
        <v>memoires</v>
      </c>
      <c r="L455" t="str">
        <f>VLOOKUP(TRIM(SUBSTITUTE(D455,CHAR(160),CHAR(32))),Metadata!B$1:J$2632,9,FALSE)</f>
        <v>prose</v>
      </c>
      <c r="M455">
        <f>VLOOKUP(TRIM(SUBSTITUTE(D455,CHAR(160),CHAR(32))),Metadata!B$1:K$2632,10,FALSE)</f>
        <v>131667</v>
      </c>
      <c r="N455" s="1" t="s">
        <v>912</v>
      </c>
      <c r="O455">
        <v>275</v>
      </c>
      <c r="P455">
        <v>280</v>
      </c>
    </row>
    <row r="456" spans="1:16" x14ac:dyDescent="0.25">
      <c r="A456" t="s">
        <v>4354</v>
      </c>
      <c r="B456" t="s">
        <v>160</v>
      </c>
      <c r="C456" t="s">
        <v>47</v>
      </c>
      <c r="D456" t="s">
        <v>8006</v>
      </c>
      <c r="E456" t="str">
        <f>VLOOKUP(TRIM(SUBSTITUTE(D456,CHAR(160),CHAR(32))),Metadata!B$1:C$2632,2,FALSE)</f>
        <v>Chapelain, Jean, 1595-1674.</v>
      </c>
      <c r="F456" t="str">
        <f>VLOOKUP(TRIM(SUBSTITUTE(D456,CHAR(160),CHAR(32))),Metadata!B$1:D$2632,3,FALSE)</f>
        <v>La Pucelle</v>
      </c>
      <c r="G456">
        <f>VLOOKUP(TRIM(SUBSTITUTE(D456,CHAR(160),CHAR(32))),Metadata!B$1:E$2632,4,FALSE)</f>
        <v>1656</v>
      </c>
      <c r="H456" t="s">
        <v>445</v>
      </c>
      <c r="J456" t="str">
        <f>VLOOKUP(TRIM(SUBSTITUTE(D456,CHAR(160),CHAR(32))),Metadata!B$1:H$2632,7,FALSE)</f>
        <v>poesie</v>
      </c>
      <c r="L456" t="str">
        <f>VLOOKUP(TRIM(SUBSTITUTE(D456,CHAR(160),CHAR(32))),Metadata!B$1:J$2632,9,FALSE)</f>
        <v>vers</v>
      </c>
      <c r="M456">
        <f>VLOOKUP(TRIM(SUBSTITUTE(D456,CHAR(160),CHAR(32))),Metadata!B$1:K$2632,10,FALSE)</f>
        <v>113885</v>
      </c>
      <c r="N456" t="s">
        <v>913</v>
      </c>
      <c r="O456">
        <v>151</v>
      </c>
      <c r="P456">
        <v>157</v>
      </c>
    </row>
    <row r="457" spans="1:16" x14ac:dyDescent="0.25">
      <c r="A457" t="s">
        <v>4354</v>
      </c>
      <c r="B457" t="s">
        <v>160</v>
      </c>
      <c r="C457" t="s">
        <v>47</v>
      </c>
      <c r="D457" t="s">
        <v>8166</v>
      </c>
      <c r="E457" t="str">
        <f>VLOOKUP(TRIM(SUBSTITUTE(D457,CHAR(160),CHAR(32))),Metadata!B$1:C$2632,2,FALSE)</f>
        <v>Viau, Théophile de, 1590-1626.</v>
      </c>
      <c r="F457" t="str">
        <f>VLOOKUP(TRIM(SUBSTITUTE(D457,CHAR(160),CHAR(32))),Metadata!B$1:D$2632,3,FALSE)</f>
        <v>Oeuvres poétiques. 1re partie</v>
      </c>
      <c r="G457">
        <f>VLOOKUP(TRIM(SUBSTITUTE(D457,CHAR(160),CHAR(32))),Metadata!B$1:E$2632,4,FALSE)</f>
        <v>1621</v>
      </c>
      <c r="H457" t="s">
        <v>445</v>
      </c>
      <c r="J457" t="str">
        <f>VLOOKUP(TRIM(SUBSTITUTE(D457,CHAR(160),CHAR(32))),Metadata!B$1:H$2632,7,FALSE)</f>
        <v>poesie</v>
      </c>
      <c r="L457" t="str">
        <f>VLOOKUP(TRIM(SUBSTITUTE(D457,CHAR(160),CHAR(32))),Metadata!B$1:J$2632,9,FALSE)</f>
        <v>vers</v>
      </c>
      <c r="M457">
        <f>VLOOKUP(TRIM(SUBSTITUTE(D457,CHAR(160),CHAR(32))),Metadata!B$1:K$2632,10,FALSE)</f>
        <v>32475</v>
      </c>
      <c r="N457" t="s">
        <v>914</v>
      </c>
      <c r="O457">
        <v>57</v>
      </c>
      <c r="P457">
        <v>62</v>
      </c>
    </row>
    <row r="458" spans="1:16" x14ac:dyDescent="0.25">
      <c r="A458" t="s">
        <v>4354</v>
      </c>
      <c r="B458" t="s">
        <v>160</v>
      </c>
      <c r="C458" t="s">
        <v>47</v>
      </c>
      <c r="D458" t="s">
        <v>7903</v>
      </c>
      <c r="E458" t="str">
        <f>VLOOKUP(TRIM(SUBSTITUTE(D458,CHAR(160),CHAR(32))),Metadata!B$1:C$2632,2,FALSE)</f>
        <v>Boisrobert, sieur de (François Le Métel), 1592-1662.</v>
      </c>
      <c r="F458" t="str">
        <f>VLOOKUP(TRIM(SUBSTITUTE(D458,CHAR(160),CHAR(32))),Metadata!B$1:D$2632,3,FALSE)</f>
        <v>Epistres En Vers T. 2</v>
      </c>
      <c r="G458">
        <f>VLOOKUP(TRIM(SUBSTITUTE(D458,CHAR(160),CHAR(32))),Metadata!B$1:E$2632,4,FALSE)</f>
        <v>1659</v>
      </c>
      <c r="H458" t="s">
        <v>445</v>
      </c>
      <c r="J458" t="str">
        <f>VLOOKUP(TRIM(SUBSTITUTE(D458,CHAR(160),CHAR(32))),Metadata!B$1:H$2632,7,FALSE)</f>
        <v>poesie</v>
      </c>
      <c r="L458" t="str">
        <f>VLOOKUP(TRIM(SUBSTITUTE(D458,CHAR(160),CHAR(32))),Metadata!B$1:J$2632,9,FALSE)</f>
        <v>vers</v>
      </c>
      <c r="M458">
        <f>VLOOKUP(TRIM(SUBSTITUTE(D458,CHAR(160),CHAR(32))),Metadata!B$1:K$2632,10,FALSE)</f>
        <v>36600</v>
      </c>
      <c r="N458" t="s">
        <v>915</v>
      </c>
      <c r="O458">
        <v>97</v>
      </c>
      <c r="P458">
        <v>102</v>
      </c>
    </row>
    <row r="459" spans="1:16" x14ac:dyDescent="0.25">
      <c r="A459" t="s">
        <v>4354</v>
      </c>
      <c r="B459" t="s">
        <v>160</v>
      </c>
      <c r="C459" t="s">
        <v>47</v>
      </c>
      <c r="D459" t="s">
        <v>8046</v>
      </c>
      <c r="E459" t="str">
        <f>VLOOKUP(TRIM(SUBSTITUTE(D459,CHAR(160),CHAR(32))),Metadata!B$1:C$2632,2,FALSE)</f>
        <v>Du Lorens, Jacques, 1580-1655.</v>
      </c>
      <c r="F459" t="str">
        <f>VLOOKUP(TRIM(SUBSTITUTE(D459,CHAR(160),CHAR(32))),Metadata!B$1:D$2632,3,FALSE)</f>
        <v>Satires de Dulorens</v>
      </c>
      <c r="G459">
        <f>VLOOKUP(TRIM(SUBSTITUTE(D459,CHAR(160),CHAR(32))),Metadata!B$1:E$2632,4,FALSE)</f>
        <v>1646</v>
      </c>
      <c r="H459" t="s">
        <v>445</v>
      </c>
      <c r="J459" t="str">
        <f>VLOOKUP(TRIM(SUBSTITUTE(D459,CHAR(160),CHAR(32))),Metadata!B$1:H$2632,7,FALSE)</f>
        <v>poesie</v>
      </c>
      <c r="L459" t="str">
        <f>VLOOKUP(TRIM(SUBSTITUTE(D459,CHAR(160),CHAR(32))),Metadata!B$1:J$2632,9,FALSE)</f>
        <v>vers</v>
      </c>
      <c r="M459">
        <f>VLOOKUP(TRIM(SUBSTITUTE(D459,CHAR(160),CHAR(32))),Metadata!B$1:K$2632,10,FALSE)</f>
        <v>41990</v>
      </c>
      <c r="N459" t="s">
        <v>916</v>
      </c>
      <c r="O459">
        <v>81</v>
      </c>
      <c r="P459">
        <v>86</v>
      </c>
    </row>
    <row r="460" spans="1:16" x14ac:dyDescent="0.25">
      <c r="A460" t="s">
        <v>4354</v>
      </c>
      <c r="B460" t="s">
        <v>160</v>
      </c>
      <c r="C460" t="s">
        <v>47</v>
      </c>
      <c r="D460" t="s">
        <v>8036</v>
      </c>
      <c r="E460" t="str">
        <f>VLOOKUP(TRIM(SUBSTITUTE(D460,CHAR(160),CHAR(32))),Metadata!B$1:C$2632,2,FALSE)</f>
        <v>Dangeau, Philippe de Courcillon, marquis de, 1638-1720.</v>
      </c>
      <c r="F460" t="str">
        <f>VLOOKUP(TRIM(SUBSTITUTE(D460,CHAR(160),CHAR(32))),Metadata!B$1:D$2632,3,FALSE)</f>
        <v>Journal T. 1 1684-1685-1686</v>
      </c>
      <c r="G460">
        <f>VLOOKUP(TRIM(SUBSTITUTE(D460,CHAR(160),CHAR(32))),Metadata!B$1:E$2632,4,FALSE)</f>
        <v>1686</v>
      </c>
      <c r="H460" t="s">
        <v>445</v>
      </c>
      <c r="J460" t="str">
        <f>VLOOKUP(TRIM(SUBSTITUTE(D460,CHAR(160),CHAR(32))),Metadata!B$1:H$2632,7,FALSE)</f>
        <v>memoires</v>
      </c>
      <c r="L460" t="str">
        <f>VLOOKUP(TRIM(SUBSTITUTE(D460,CHAR(160),CHAR(32))),Metadata!B$1:J$2632,9,FALSE)</f>
        <v>prose</v>
      </c>
      <c r="M460">
        <f>VLOOKUP(TRIM(SUBSTITUTE(D460,CHAR(160),CHAR(32))),Metadata!B$1:K$2632,10,FALSE)</f>
        <v>131667</v>
      </c>
      <c r="N460" s="1" t="s">
        <v>917</v>
      </c>
      <c r="O460">
        <v>120</v>
      </c>
      <c r="P460">
        <v>125</v>
      </c>
    </row>
    <row r="461" spans="1:16" x14ac:dyDescent="0.25">
      <c r="A461" t="s">
        <v>4354</v>
      </c>
      <c r="B461" t="s">
        <v>160</v>
      </c>
      <c r="C461" t="s">
        <v>47</v>
      </c>
      <c r="D461" t="s">
        <v>8053</v>
      </c>
      <c r="E461" t="str">
        <f>VLOOKUP(TRIM(SUBSTITUTE(D461,CHAR(160),CHAR(32))),Metadata!B$1:C$2632,2,FALSE)</f>
        <v>Fénelon, François de Salignac de La Mothe-, 1651-1715.</v>
      </c>
      <c r="F461" t="str">
        <f>VLOOKUP(TRIM(SUBSTITUTE(D461,CHAR(160),CHAR(32))),Metadata!B$1:D$2632,3,FALSE)</f>
        <v>Les aventures de Télémaque</v>
      </c>
      <c r="G461">
        <f>VLOOKUP(TRIM(SUBSTITUTE(D461,CHAR(160),CHAR(32))),Metadata!B$1:E$2632,4,FALSE)</f>
        <v>1699</v>
      </c>
      <c r="H461" t="s">
        <v>445</v>
      </c>
      <c r="J461" t="str">
        <f>VLOOKUP(TRIM(SUBSTITUTE(D461,CHAR(160),CHAR(32))),Metadata!B$1:H$2632,7,FALSE)</f>
        <v>roman</v>
      </c>
      <c r="L461" t="str">
        <f>VLOOKUP(TRIM(SUBSTITUTE(D461,CHAR(160),CHAR(32))),Metadata!B$1:J$2632,9,FALSE)</f>
        <v>prose</v>
      </c>
      <c r="M461">
        <f>VLOOKUP(TRIM(SUBSTITUTE(D461,CHAR(160),CHAR(32))),Metadata!B$1:K$2632,10,FALSE)</f>
        <v>138152</v>
      </c>
      <c r="N461" t="s">
        <v>918</v>
      </c>
      <c r="O461">
        <v>214</v>
      </c>
      <c r="P461">
        <v>219</v>
      </c>
    </row>
    <row r="462" spans="1:16" x14ac:dyDescent="0.25">
      <c r="A462" t="s">
        <v>4354</v>
      </c>
      <c r="B462" t="s">
        <v>160</v>
      </c>
      <c r="C462" t="s">
        <v>47</v>
      </c>
      <c r="D462" t="s">
        <v>7957</v>
      </c>
      <c r="E462" t="str">
        <f>VLOOKUP(TRIM(SUBSTITUTE(D462,CHAR(160),CHAR(32))),Metadata!B$1:C$2632,2,FALSE)</f>
        <v>Abbadie, Jacques, 1654-1727.</v>
      </c>
      <c r="F462" t="str">
        <f>VLOOKUP(TRIM(SUBSTITUTE(D462,CHAR(160),CHAR(32))),Metadata!B$1:D$2632,3,FALSE)</f>
        <v>Traité de la vérité de la religion chrétienne 2</v>
      </c>
      <c r="G462">
        <f>VLOOKUP(TRIM(SUBSTITUTE(D462,CHAR(160),CHAR(32))),Metadata!B$1:E$2632,4,FALSE)</f>
        <v>1684</v>
      </c>
      <c r="H462" t="s">
        <v>445</v>
      </c>
      <c r="J462" t="str">
        <f>VLOOKUP(TRIM(SUBSTITUTE(D462,CHAR(160),CHAR(32))),Metadata!B$1:H$2632,7,FALSE)</f>
        <v>traite ou essai</v>
      </c>
      <c r="L462" t="str">
        <f>VLOOKUP(TRIM(SUBSTITUTE(D462,CHAR(160),CHAR(32))),Metadata!B$1:J$2632,9,FALSE)</f>
        <v>prose</v>
      </c>
      <c r="M462">
        <f>VLOOKUP(TRIM(SUBSTITUTE(D462,CHAR(160),CHAR(32))),Metadata!B$1:K$2632,10,FALSE)</f>
        <v>89563</v>
      </c>
      <c r="N462" s="1" t="s">
        <v>919</v>
      </c>
      <c r="O462">
        <v>81</v>
      </c>
      <c r="P462">
        <v>86</v>
      </c>
    </row>
    <row r="463" spans="1:16" x14ac:dyDescent="0.25">
      <c r="A463" t="s">
        <v>4354</v>
      </c>
      <c r="B463" t="s">
        <v>160</v>
      </c>
      <c r="C463" t="s">
        <v>47</v>
      </c>
      <c r="D463" t="s">
        <v>8078</v>
      </c>
      <c r="E463" t="str">
        <f>VLOOKUP(TRIM(SUBSTITUTE(D463,CHAR(160),CHAR(32))),Metadata!B$1:C$2632,2,FALSE)</f>
        <v>Le Comte, Louis, 1655-1728.</v>
      </c>
      <c r="F463" t="str">
        <f>VLOOKUP(TRIM(SUBSTITUTE(D463,CHAR(160),CHAR(32))),Metadata!B$1:D$2632,3,FALSE)</f>
        <v>Nouveaux mémoires sur l'état présent de la Chine</v>
      </c>
      <c r="G463">
        <f>VLOOKUP(TRIM(SUBSTITUTE(D463,CHAR(160),CHAR(32))),Metadata!B$1:E$2632,4,FALSE)</f>
        <v>1696</v>
      </c>
      <c r="H463" t="s">
        <v>445</v>
      </c>
      <c r="J463" t="str">
        <f>VLOOKUP(TRIM(SUBSTITUTE(D463,CHAR(160),CHAR(32))),Metadata!B$1:H$2632,7,FALSE)</f>
        <v>recit de voyage</v>
      </c>
      <c r="L463" t="str">
        <f>VLOOKUP(TRIM(SUBSTITUTE(D463,CHAR(160),CHAR(32))),Metadata!B$1:J$2632,9,FALSE)</f>
        <v>prose</v>
      </c>
      <c r="M463">
        <f>VLOOKUP(TRIM(SUBSTITUTE(D463,CHAR(160),CHAR(32))),Metadata!B$1:K$2632,10,FALSE)</f>
        <v>178609</v>
      </c>
      <c r="N463" s="1" t="s">
        <v>920</v>
      </c>
      <c r="O463">
        <v>129</v>
      </c>
      <c r="P463">
        <v>134</v>
      </c>
    </row>
    <row r="464" spans="1:16" x14ac:dyDescent="0.25">
      <c r="A464" t="s">
        <v>4354</v>
      </c>
      <c r="B464" t="s">
        <v>160</v>
      </c>
      <c r="C464" t="s">
        <v>47</v>
      </c>
      <c r="D464" t="s">
        <v>8061</v>
      </c>
      <c r="E464" t="str">
        <f>VLOOKUP(TRIM(SUBSTITUTE(D464,CHAR(160),CHAR(32))),Metadata!B$1:C$2632,2,FALSE)</f>
        <v>Garasse, François, 1584-1631.</v>
      </c>
      <c r="F464" t="str">
        <f>VLOOKUP(TRIM(SUBSTITUTE(D464,CHAR(160),CHAR(32))),Metadata!B$1:D$2632,3,FALSE)</f>
        <v>La doctrine cvrievse des beavx esprits de ce temps, ov, Pretendvs tels</v>
      </c>
      <c r="G464">
        <f>VLOOKUP(TRIM(SUBSTITUTE(D464,CHAR(160),CHAR(32))),Metadata!B$1:E$2632,4,FALSE)</f>
        <v>1623</v>
      </c>
      <c r="H464" t="s">
        <v>445</v>
      </c>
      <c r="J464" t="str">
        <f>VLOOKUP(TRIM(SUBSTITUTE(D464,CHAR(160),CHAR(32))),Metadata!B$1:H$2632,7,FALSE)</f>
        <v>pamphlet</v>
      </c>
      <c r="L464" t="str">
        <f>VLOOKUP(TRIM(SUBSTITUTE(D464,CHAR(160),CHAR(32))),Metadata!B$1:J$2632,9,FALSE)</f>
        <v>prose</v>
      </c>
      <c r="M464">
        <f>VLOOKUP(TRIM(SUBSTITUTE(D464,CHAR(160),CHAR(32))),Metadata!B$1:K$2632,10,FALSE)</f>
        <v>244231</v>
      </c>
      <c r="N464" s="1" t="s">
        <v>921</v>
      </c>
      <c r="O464">
        <v>181</v>
      </c>
      <c r="P464">
        <v>187</v>
      </c>
    </row>
    <row r="465" spans="1:16" x14ac:dyDescent="0.25">
      <c r="A465" t="s">
        <v>4354</v>
      </c>
      <c r="B465" t="s">
        <v>160</v>
      </c>
      <c r="C465" t="s">
        <v>47</v>
      </c>
      <c r="D465" t="s">
        <v>8074</v>
      </c>
      <c r="E465" t="str">
        <f>VLOOKUP(TRIM(SUBSTITUTE(D465,CHAR(160),CHAR(32))),Metadata!B$1:C$2632,2,FALSE)</f>
        <v>La Fontaine, Jean de, 1621-1695.</v>
      </c>
      <c r="F465" t="str">
        <f>VLOOKUP(TRIM(SUBSTITUTE(D465,CHAR(160),CHAR(32))),Metadata!B$1:D$2632,3,FALSE)</f>
        <v>Fables</v>
      </c>
      <c r="G465">
        <f>VLOOKUP(TRIM(SUBSTITUTE(D465,CHAR(160),CHAR(32))),Metadata!B$1:E$2632,4,FALSE)</f>
        <v>1668</v>
      </c>
      <c r="H465" t="s">
        <v>445</v>
      </c>
      <c r="J465" t="str">
        <f>VLOOKUP(TRIM(SUBSTITUTE(D465,CHAR(160),CHAR(32))),Metadata!B$1:H$2632,7,FALSE)</f>
        <v>poesie</v>
      </c>
      <c r="L465" t="str">
        <f>VLOOKUP(TRIM(SUBSTITUTE(D465,CHAR(160),CHAR(32))),Metadata!B$1:J$2632,9,FALSE)</f>
        <v/>
      </c>
      <c r="M465">
        <f>VLOOKUP(TRIM(SUBSTITUTE(D465,CHAR(160),CHAR(32))),Metadata!B$1:K$2632,10,FALSE)</f>
        <v>95949</v>
      </c>
      <c r="N465" t="s">
        <v>922</v>
      </c>
      <c r="O465">
        <v>53</v>
      </c>
      <c r="P465">
        <v>58</v>
      </c>
    </row>
    <row r="466" spans="1:16" x14ac:dyDescent="0.25">
      <c r="A466" t="s">
        <v>4354</v>
      </c>
      <c r="B466" t="s">
        <v>160</v>
      </c>
      <c r="C466" t="s">
        <v>47</v>
      </c>
      <c r="D466" t="s">
        <v>7992</v>
      </c>
      <c r="E466" t="str">
        <f>VLOOKUP(TRIM(SUBSTITUTE(D466,CHAR(160),CHAR(32))),Metadata!B$1:C$2632,2,FALSE)</f>
        <v>Béroalde de Verville, 1556-1626.</v>
      </c>
      <c r="F466" t="str">
        <f>VLOOKUP(TRIM(SUBSTITUTE(D466,CHAR(160),CHAR(32))),Metadata!B$1:D$2632,3,FALSE)</f>
        <v>Le Moyen de Parvenir</v>
      </c>
      <c r="G466">
        <f>VLOOKUP(TRIM(SUBSTITUTE(D466,CHAR(160),CHAR(32))),Metadata!B$1:E$2632,4,FALSE)</f>
        <v>1610</v>
      </c>
      <c r="H466" t="s">
        <v>445</v>
      </c>
      <c r="J466" t="str">
        <f>VLOOKUP(TRIM(SUBSTITUTE(D466,CHAR(160),CHAR(32))),Metadata!B$1:H$2632,7,FALSE)</f>
        <v>roman</v>
      </c>
      <c r="L466" t="str">
        <f>VLOOKUP(TRIM(SUBSTITUTE(D466,CHAR(160),CHAR(32))),Metadata!B$1:J$2632,9,FALSE)</f>
        <v>prose</v>
      </c>
      <c r="M466">
        <f>VLOOKUP(TRIM(SUBSTITUTE(D466,CHAR(160),CHAR(32))),Metadata!B$1:K$2632,10,FALSE)</f>
        <v>132536</v>
      </c>
      <c r="N466" s="1" t="s">
        <v>923</v>
      </c>
      <c r="O466">
        <v>258</v>
      </c>
      <c r="P466">
        <v>264</v>
      </c>
    </row>
    <row r="467" spans="1:16" x14ac:dyDescent="0.25">
      <c r="A467" t="s">
        <v>4354</v>
      </c>
      <c r="B467" t="s">
        <v>160</v>
      </c>
      <c r="C467" t="s">
        <v>47</v>
      </c>
      <c r="D467" t="s">
        <v>8074</v>
      </c>
      <c r="E467" t="str">
        <f>VLOOKUP(TRIM(SUBSTITUTE(D467,CHAR(160),CHAR(32))),Metadata!B$1:C$2632,2,FALSE)</f>
        <v>La Fontaine, Jean de, 1621-1695.</v>
      </c>
      <c r="F467" t="str">
        <f>VLOOKUP(TRIM(SUBSTITUTE(D467,CHAR(160),CHAR(32))),Metadata!B$1:D$2632,3,FALSE)</f>
        <v>Fables</v>
      </c>
      <c r="G467">
        <f>VLOOKUP(TRIM(SUBSTITUTE(D467,CHAR(160),CHAR(32))),Metadata!B$1:E$2632,4,FALSE)</f>
        <v>1668</v>
      </c>
      <c r="H467" t="s">
        <v>445</v>
      </c>
      <c r="J467" t="str">
        <f>VLOOKUP(TRIM(SUBSTITUTE(D467,CHAR(160),CHAR(32))),Metadata!B$1:H$2632,7,FALSE)</f>
        <v>poesie</v>
      </c>
      <c r="L467" t="str">
        <f>VLOOKUP(TRIM(SUBSTITUTE(D467,CHAR(160),CHAR(32))),Metadata!B$1:J$2632,9,FALSE)</f>
        <v/>
      </c>
      <c r="M467">
        <f>VLOOKUP(TRIM(SUBSTITUTE(D467,CHAR(160),CHAR(32))),Metadata!B$1:K$2632,10,FALSE)</f>
        <v>95949</v>
      </c>
      <c r="N467" t="s">
        <v>924</v>
      </c>
      <c r="O467">
        <v>52</v>
      </c>
      <c r="P467">
        <v>57</v>
      </c>
    </row>
    <row r="468" spans="1:16" x14ac:dyDescent="0.25">
      <c r="A468" t="s">
        <v>4354</v>
      </c>
      <c r="B468" t="s">
        <v>160</v>
      </c>
      <c r="C468" t="s">
        <v>47</v>
      </c>
      <c r="D468" t="s">
        <v>8060</v>
      </c>
      <c r="E468" t="str">
        <f>VLOOKUP(TRIM(SUBSTITUTE(D468,CHAR(160),CHAR(32))),Metadata!B$1:C$2632,2,FALSE)</f>
        <v>Furetière, Antoine, 1619-1688.</v>
      </c>
      <c r="F468" t="str">
        <f>VLOOKUP(TRIM(SUBSTITUTE(D468,CHAR(160),CHAR(32))),Metadata!B$1:D$2632,3,FALSE)</f>
        <v>Roman Bourgeois (Le)</v>
      </c>
      <c r="G468">
        <f>VLOOKUP(TRIM(SUBSTITUTE(D468,CHAR(160),CHAR(32))),Metadata!B$1:E$2632,4,FALSE)</f>
        <v>1666</v>
      </c>
      <c r="H468" t="s">
        <v>445</v>
      </c>
      <c r="J468" t="str">
        <f>VLOOKUP(TRIM(SUBSTITUTE(D468,CHAR(160),CHAR(32))),Metadata!B$1:H$2632,7,FALSE)</f>
        <v>Narratif, Roman</v>
      </c>
      <c r="L468" t="str">
        <f>VLOOKUP(TRIM(SUBSTITUTE(D468,CHAR(160),CHAR(32))),Metadata!B$1:J$2632,9,FALSE)</f>
        <v/>
      </c>
      <c r="M468">
        <f>VLOOKUP(TRIM(SUBSTITUTE(D468,CHAR(160),CHAR(32))),Metadata!B$1:K$2632,10,FALSE)</f>
        <v>85645</v>
      </c>
      <c r="N468" s="1" t="s">
        <v>925</v>
      </c>
      <c r="O468">
        <v>202</v>
      </c>
      <c r="P468">
        <v>207</v>
      </c>
    </row>
    <row r="469" spans="1:16" x14ac:dyDescent="0.25">
      <c r="A469" t="s">
        <v>4354</v>
      </c>
      <c r="B469" t="s">
        <v>160</v>
      </c>
      <c r="C469" t="s">
        <v>47</v>
      </c>
      <c r="D469" t="s">
        <v>8152</v>
      </c>
      <c r="E469" t="str">
        <f>VLOOKUP(TRIM(SUBSTITUTE(D469,CHAR(160),CHAR(32))),Metadata!B$1:C$2632,2,FALSE)</f>
        <v>Sévigné, Marie de Rabutin-Chantal, marquise de, 1626-1696.</v>
      </c>
      <c r="F469" t="str">
        <f>VLOOKUP(TRIM(SUBSTITUTE(D469,CHAR(160),CHAR(32))),Metadata!B$1:D$2632,3,FALSE)</f>
        <v>Correspondance. T. 1, 1646-1675</v>
      </c>
      <c r="G469">
        <f>VLOOKUP(TRIM(SUBSTITUTE(D469,CHAR(160),CHAR(32))),Metadata!B$1:E$2632,4,FALSE)</f>
        <v>1675</v>
      </c>
      <c r="H469" t="s">
        <v>445</v>
      </c>
      <c r="J469" t="str">
        <f>VLOOKUP(TRIM(SUBSTITUTE(D469,CHAR(160),CHAR(32))),Metadata!B$1:H$2632,7,FALSE)</f>
        <v>correspondance</v>
      </c>
      <c r="L469" t="str">
        <f>VLOOKUP(TRIM(SUBSTITUTE(D469,CHAR(160),CHAR(32))),Metadata!B$1:J$2632,9,FALSE)</f>
        <v>prose</v>
      </c>
      <c r="M469">
        <f>VLOOKUP(TRIM(SUBSTITUTE(D469,CHAR(160),CHAR(32))),Metadata!B$1:K$2632,10,FALSE)</f>
        <v>257427</v>
      </c>
      <c r="N469" s="1" t="s">
        <v>926</v>
      </c>
      <c r="O469">
        <v>29</v>
      </c>
      <c r="P469">
        <v>34</v>
      </c>
    </row>
    <row r="470" spans="1:16" x14ac:dyDescent="0.25">
      <c r="A470" t="s">
        <v>4354</v>
      </c>
      <c r="B470" t="s">
        <v>160</v>
      </c>
      <c r="C470" t="s">
        <v>47</v>
      </c>
      <c r="D470" t="s">
        <v>8060</v>
      </c>
      <c r="E470" t="str">
        <f>VLOOKUP(TRIM(SUBSTITUTE(D470,CHAR(160),CHAR(32))),Metadata!B$1:C$2632,2,FALSE)</f>
        <v>Furetière, Antoine, 1619-1688.</v>
      </c>
      <c r="F470" t="str">
        <f>VLOOKUP(TRIM(SUBSTITUTE(D470,CHAR(160),CHAR(32))),Metadata!B$1:D$2632,3,FALSE)</f>
        <v>Roman Bourgeois (Le)</v>
      </c>
      <c r="G470">
        <f>VLOOKUP(TRIM(SUBSTITUTE(D470,CHAR(160),CHAR(32))),Metadata!B$1:E$2632,4,FALSE)</f>
        <v>1666</v>
      </c>
      <c r="H470" t="s">
        <v>445</v>
      </c>
      <c r="J470" t="str">
        <f>VLOOKUP(TRIM(SUBSTITUTE(D470,CHAR(160),CHAR(32))),Metadata!B$1:H$2632,7,FALSE)</f>
        <v>Narratif, Roman</v>
      </c>
      <c r="L470" t="str">
        <f>VLOOKUP(TRIM(SUBSTITUTE(D470,CHAR(160),CHAR(32))),Metadata!B$1:J$2632,9,FALSE)</f>
        <v/>
      </c>
      <c r="M470">
        <f>VLOOKUP(TRIM(SUBSTITUTE(D470,CHAR(160),CHAR(32))),Metadata!B$1:K$2632,10,FALSE)</f>
        <v>85645</v>
      </c>
      <c r="N470" s="1" t="s">
        <v>927</v>
      </c>
      <c r="O470">
        <v>219</v>
      </c>
      <c r="P470">
        <v>224</v>
      </c>
    </row>
    <row r="471" spans="1:16" x14ac:dyDescent="0.25">
      <c r="A471" t="s">
        <v>4354</v>
      </c>
      <c r="B471" t="s">
        <v>160</v>
      </c>
      <c r="C471" t="s">
        <v>47</v>
      </c>
      <c r="D471" t="s">
        <v>8240</v>
      </c>
      <c r="E471" t="str">
        <f>VLOOKUP(TRIM(SUBSTITUTE(D471,CHAR(160),CHAR(32))),Metadata!B$1:C$2632,2,FALSE)</f>
        <v>Diderot, Denis, 1713-1784.</v>
      </c>
      <c r="F471" t="str">
        <f>VLOOKUP(TRIM(SUBSTITUTE(D471,CHAR(160),CHAR(32))),Metadata!B$1:D$2632,3,FALSE)</f>
        <v>Lettres à Sophie Volland</v>
      </c>
      <c r="G471">
        <f>VLOOKUP(TRIM(SUBSTITUTE(D471,CHAR(160),CHAR(32))),Metadata!B$1:E$2632,4,FALSE)</f>
        <v>1774</v>
      </c>
      <c r="H471" t="s">
        <v>448</v>
      </c>
      <c r="J471" t="str">
        <f>VLOOKUP(TRIM(SUBSTITUTE(D471,CHAR(160),CHAR(32))),Metadata!B$1:H$2632,7,FALSE)</f>
        <v>correspondance</v>
      </c>
      <c r="L471" t="str">
        <f>VLOOKUP(TRIM(SUBSTITUTE(D471,CHAR(160),CHAR(32))),Metadata!B$1:J$2632,9,FALSE)</f>
        <v>prose</v>
      </c>
      <c r="M471">
        <f>VLOOKUP(TRIM(SUBSTITUTE(D471,CHAR(160),CHAR(32))),Metadata!B$1:K$2632,10,FALSE)</f>
        <v>167497</v>
      </c>
      <c r="N471" t="s">
        <v>928</v>
      </c>
      <c r="O471">
        <v>55</v>
      </c>
      <c r="P471">
        <v>60</v>
      </c>
    </row>
    <row r="472" spans="1:16" x14ac:dyDescent="0.25">
      <c r="A472" t="s">
        <v>4354</v>
      </c>
      <c r="B472" t="s">
        <v>160</v>
      </c>
      <c r="C472" t="s">
        <v>47</v>
      </c>
      <c r="D472" t="s">
        <v>8280</v>
      </c>
      <c r="E472" t="str">
        <f>VLOOKUP(TRIM(SUBSTITUTE(D472,CHAR(160),CHAR(32))),Metadata!B$1:C$2632,2,FALSE)</f>
        <v>Holbach, Paul Henri Thiry, baron d', 1723-1789.</v>
      </c>
      <c r="F472" t="str">
        <f>VLOOKUP(TRIM(SUBSTITUTE(D472,CHAR(160),CHAR(32))),Metadata!B$1:D$2632,3,FALSE)</f>
        <v>Théologie portative, ou, Dictionnaire abrégé de la religion chrétienne</v>
      </c>
      <c r="G472">
        <f>VLOOKUP(TRIM(SUBSTITUTE(D472,CHAR(160),CHAR(32))),Metadata!B$1:E$2632,4,FALSE)</f>
        <v>1768</v>
      </c>
      <c r="H472" t="s">
        <v>448</v>
      </c>
      <c r="J472" t="str">
        <f>VLOOKUP(TRIM(SUBSTITUTE(D472,CHAR(160),CHAR(32))),Metadata!B$1:H$2632,7,FALSE)</f>
        <v>traite ou essai</v>
      </c>
      <c r="L472" t="str">
        <f>VLOOKUP(TRIM(SUBSTITUTE(D472,CHAR(160),CHAR(32))),Metadata!B$1:J$2632,9,FALSE)</f>
        <v>prose</v>
      </c>
      <c r="M472">
        <f>VLOOKUP(TRIM(SUBSTITUTE(D472,CHAR(160),CHAR(32))),Metadata!B$1:K$2632,10,FALSE)</f>
        <v>42871</v>
      </c>
      <c r="N472" s="1" t="s">
        <v>929</v>
      </c>
      <c r="O472">
        <v>74</v>
      </c>
      <c r="P472">
        <v>79</v>
      </c>
    </row>
    <row r="473" spans="1:16" x14ac:dyDescent="0.25">
      <c r="A473" t="s">
        <v>4354</v>
      </c>
      <c r="B473" t="s">
        <v>160</v>
      </c>
      <c r="C473" t="s">
        <v>47</v>
      </c>
      <c r="D473" t="s">
        <v>8318</v>
      </c>
      <c r="E473" t="str">
        <f>VLOOKUP(TRIM(SUBSTITUTE(D473,CHAR(160),CHAR(32))),Metadata!B$1:C$2632,2,FALSE)</f>
        <v>Marivaux, Pierre Carlet de Chamblain de, 1688-1763.</v>
      </c>
      <c r="F473" t="str">
        <f>VLOOKUP(TRIM(SUBSTITUTE(D473,CHAR(160),CHAR(32))),Metadata!B$1:D$2632,3,FALSE)</f>
        <v>La vie de Mariane, ou, Les aventures de Madame la comtesse de ***</v>
      </c>
      <c r="G473">
        <f>VLOOKUP(TRIM(SUBSTITUTE(D473,CHAR(160),CHAR(32))),Metadata!B$1:E$2632,4,FALSE)</f>
        <v>1745</v>
      </c>
      <c r="H473" t="s">
        <v>448</v>
      </c>
      <c r="J473" t="str">
        <f>VLOOKUP(TRIM(SUBSTITUTE(D473,CHAR(160),CHAR(32))),Metadata!B$1:H$2632,7,FALSE)</f>
        <v>roman</v>
      </c>
      <c r="L473" t="str">
        <f>VLOOKUP(TRIM(SUBSTITUTE(D473,CHAR(160),CHAR(32))),Metadata!B$1:J$2632,9,FALSE)</f>
        <v>prose</v>
      </c>
      <c r="M473">
        <f>VLOOKUP(TRIM(SUBSTITUTE(D473,CHAR(160),CHAR(32))),Metadata!B$1:K$2632,10,FALSE)</f>
        <v>211066</v>
      </c>
      <c r="N473" s="1" t="s">
        <v>930</v>
      </c>
      <c r="O473">
        <v>190</v>
      </c>
      <c r="P473">
        <v>195</v>
      </c>
    </row>
    <row r="474" spans="1:16" x14ac:dyDescent="0.25">
      <c r="A474" t="s">
        <v>4354</v>
      </c>
      <c r="B474" t="s">
        <v>160</v>
      </c>
      <c r="C474" t="s">
        <v>47</v>
      </c>
      <c r="D474" t="s">
        <v>8245</v>
      </c>
      <c r="E474" t="str">
        <f>VLOOKUP(TRIM(SUBSTITUTE(D474,CHAR(160),CHAR(32))),Metadata!B$1:C$2632,2,FALSE)</f>
        <v>Du Halde, J.-B. (Jean-Baptiste), 1674-1743.</v>
      </c>
      <c r="F474" t="str">
        <f>VLOOKUP(TRIM(SUBSTITUTE(D474,CHAR(160),CHAR(32))),Metadata!B$1:D$2632,3,FALSE)</f>
        <v>Description géographique, historique, chronologique, politique, et physique de l'empire de la Chine et de la Tartarie chinoise: enrichie des cartes générales et particulières de ces pays, de la carte générale des cartes particulières du Thibet, de la Corée: ornée d'un grand nombre de figures et de vignettes gravées en taille-douce</v>
      </c>
      <c r="G474">
        <f>VLOOKUP(TRIM(SUBSTITUTE(D474,CHAR(160),CHAR(32))),Metadata!B$1:E$2632,4,FALSE)</f>
        <v>1735</v>
      </c>
      <c r="H474" t="s">
        <v>448</v>
      </c>
      <c r="J474" t="str">
        <f>VLOOKUP(TRIM(SUBSTITUTE(D474,CHAR(160),CHAR(32))),Metadata!B$1:H$2632,7,FALSE)</f>
        <v>recit de voyage</v>
      </c>
      <c r="L474" t="str">
        <f>VLOOKUP(TRIM(SUBSTITUTE(D474,CHAR(160),CHAR(32))),Metadata!B$1:J$2632,9,FALSE)</f>
        <v>prose</v>
      </c>
      <c r="M474">
        <f>VLOOKUP(TRIM(SUBSTITUTE(D474,CHAR(160),CHAR(32))),Metadata!B$1:K$2632,10,FALSE)</f>
        <v>152712</v>
      </c>
      <c r="N474" s="1" t="s">
        <v>931</v>
      </c>
      <c r="O474">
        <v>228</v>
      </c>
      <c r="P474">
        <v>233</v>
      </c>
    </row>
    <row r="475" spans="1:16" x14ac:dyDescent="0.25">
      <c r="A475" t="s">
        <v>4354</v>
      </c>
      <c r="B475" t="s">
        <v>160</v>
      </c>
      <c r="C475" t="s">
        <v>47</v>
      </c>
      <c r="D475" t="s">
        <v>8294</v>
      </c>
      <c r="E475" t="str">
        <f>VLOOKUP(TRIM(SUBSTITUTE(D475,CHAR(160),CHAR(32))),Metadata!B$1:C$2632,2,FALSE)</f>
        <v>Lambert, Anne Thérèse de Maguenat de Courcelles, marquise de, 1647-1733.</v>
      </c>
      <c r="F475" t="str">
        <f>VLOOKUP(TRIM(SUBSTITUTE(D475,CHAR(160),CHAR(32))),Metadata!B$1:D$2632,3,FALSE)</f>
        <v>Réflexions nouvelles sur les femmes</v>
      </c>
      <c r="G475">
        <f>VLOOKUP(TRIM(SUBSTITUTE(D475,CHAR(160),CHAR(32))),Metadata!B$1:E$2632,4,FALSE)</f>
        <v>1727</v>
      </c>
      <c r="H475" t="s">
        <v>448</v>
      </c>
      <c r="J475" t="str">
        <f>VLOOKUP(TRIM(SUBSTITUTE(D475,CHAR(160),CHAR(32))),Metadata!B$1:H$2632,7,FALSE)</f>
        <v>traite ou essai</v>
      </c>
      <c r="L475" t="str">
        <f>VLOOKUP(TRIM(SUBSTITUTE(D475,CHAR(160),CHAR(32))),Metadata!B$1:J$2632,9,FALSE)</f>
        <v/>
      </c>
      <c r="M475">
        <f>VLOOKUP(TRIM(SUBSTITUTE(D475,CHAR(160),CHAR(32))),Metadata!B$1:K$2632,10,FALSE)</f>
        <v>52117</v>
      </c>
      <c r="N475" s="1" t="s">
        <v>932</v>
      </c>
      <c r="O475">
        <v>26</v>
      </c>
      <c r="P475">
        <v>32</v>
      </c>
    </row>
    <row r="476" spans="1:16" x14ac:dyDescent="0.25">
      <c r="A476" t="s">
        <v>4354</v>
      </c>
      <c r="B476" t="s">
        <v>160</v>
      </c>
      <c r="C476" t="s">
        <v>47</v>
      </c>
      <c r="D476" t="s">
        <v>8275</v>
      </c>
      <c r="E476" t="str">
        <f>VLOOKUP(TRIM(SUBSTITUTE(D476,CHAR(160),CHAR(32))),Metadata!B$1:C$2632,2,FALSE)</f>
        <v>Helvétius, Claude Adrien, 1715-1771.</v>
      </c>
      <c r="F476" t="str">
        <f>VLOOKUP(TRIM(SUBSTITUTE(D476,CHAR(160),CHAR(32))),Metadata!B$1:D$2632,3,FALSE)</f>
        <v>De l'esprit.</v>
      </c>
      <c r="G476">
        <f>VLOOKUP(TRIM(SUBSTITUTE(D476,CHAR(160),CHAR(32))),Metadata!B$1:E$2632,4,FALSE)</f>
        <v>1758</v>
      </c>
      <c r="H476" t="s">
        <v>448</v>
      </c>
      <c r="J476" t="str">
        <f>VLOOKUP(TRIM(SUBSTITUTE(D476,CHAR(160),CHAR(32))),Metadata!B$1:H$2632,7,FALSE)</f>
        <v>traite ou essai</v>
      </c>
      <c r="L476" t="str">
        <f>VLOOKUP(TRIM(SUBSTITUTE(D476,CHAR(160),CHAR(32))),Metadata!B$1:J$2632,9,FALSE)</f>
        <v>prose</v>
      </c>
      <c r="M476">
        <f>VLOOKUP(TRIM(SUBSTITUTE(D476,CHAR(160),CHAR(32))),Metadata!B$1:K$2632,10,FALSE)</f>
        <v>161176</v>
      </c>
      <c r="N476" s="1" t="s">
        <v>933</v>
      </c>
      <c r="O476">
        <v>169</v>
      </c>
      <c r="P476">
        <v>174</v>
      </c>
    </row>
    <row r="477" spans="1:16" x14ac:dyDescent="0.25">
      <c r="A477" t="s">
        <v>4354</v>
      </c>
      <c r="B477" t="s">
        <v>160</v>
      </c>
      <c r="C477" t="s">
        <v>47</v>
      </c>
      <c r="D477" t="s">
        <v>8395</v>
      </c>
      <c r="E477" t="str">
        <f>VLOOKUP(TRIM(SUBSTITUTE(D477,CHAR(160),CHAR(32))),Metadata!B$1:C$2632,2,FALSE)</f>
        <v>Sales, J. de (Jean), 1741-1816.</v>
      </c>
      <c r="F477" t="str">
        <f>VLOOKUP(TRIM(SUBSTITUTE(D477,CHAR(160),CHAR(32))),Metadata!B$1:D$2632,3,FALSE)</f>
        <v>De la philosophie de la nature</v>
      </c>
      <c r="G477">
        <f>VLOOKUP(TRIM(SUBSTITUTE(D477,CHAR(160),CHAR(32))),Metadata!B$1:E$2632,4,FALSE)</f>
        <v>1769</v>
      </c>
      <c r="H477" t="s">
        <v>448</v>
      </c>
      <c r="J477" t="str">
        <f>VLOOKUP(TRIM(SUBSTITUTE(D477,CHAR(160),CHAR(32))),Metadata!B$1:H$2632,7,FALSE)</f>
        <v>traite ou essai</v>
      </c>
      <c r="L477" t="str">
        <f>VLOOKUP(TRIM(SUBSTITUTE(D477,CHAR(160),CHAR(32))),Metadata!B$1:J$2632,9,FALSE)</f>
        <v>prose</v>
      </c>
      <c r="M477">
        <f>VLOOKUP(TRIM(SUBSTITUTE(D477,CHAR(160),CHAR(32))),Metadata!B$1:K$2632,10,FALSE)</f>
        <v>131912</v>
      </c>
      <c r="N477" s="1" t="s">
        <v>934</v>
      </c>
      <c r="O477">
        <v>320</v>
      </c>
      <c r="P477">
        <v>325</v>
      </c>
    </row>
    <row r="478" spans="1:16" x14ac:dyDescent="0.25">
      <c r="A478" t="s">
        <v>4354</v>
      </c>
      <c r="B478" t="s">
        <v>160</v>
      </c>
      <c r="C478" t="s">
        <v>47</v>
      </c>
      <c r="D478" t="s">
        <v>8042</v>
      </c>
      <c r="E478" t="str">
        <f>VLOOKUP(TRIM(SUBSTITUTE(D478,CHAR(160),CHAR(32))),Metadata!B$1:C$2632,2,FALSE)</f>
        <v>Deshoulières, Madame (Antoinette), ca. 1634-1694.</v>
      </c>
      <c r="F478" t="str">
        <f>VLOOKUP(TRIM(SUBSTITUTE(D478,CHAR(160),CHAR(32))),Metadata!B$1:D$2632,3,FALSE)</f>
        <v>Epitres</v>
      </c>
      <c r="G478">
        <f>VLOOKUP(TRIM(SUBSTITUTE(D478,CHAR(160),CHAR(32))),Metadata!B$1:E$2632,4,FALSE)</f>
        <v>1694</v>
      </c>
      <c r="H478" t="s">
        <v>448</v>
      </c>
      <c r="J478" t="str">
        <f>VLOOKUP(TRIM(SUBSTITUTE(D478,CHAR(160),CHAR(32))),Metadata!B$1:H$2632,7,FALSE)</f>
        <v>poesie</v>
      </c>
      <c r="L478" t="str">
        <f>VLOOKUP(TRIM(SUBSTITUTE(D478,CHAR(160),CHAR(32))),Metadata!B$1:J$2632,9,FALSE)</f>
        <v>vers</v>
      </c>
      <c r="M478">
        <f>VLOOKUP(TRIM(SUBSTITUTE(D478,CHAR(160),CHAR(32))),Metadata!B$1:K$2632,10,FALSE)</f>
        <v>11090</v>
      </c>
      <c r="N478" s="1" t="s">
        <v>935</v>
      </c>
      <c r="O478">
        <v>183</v>
      </c>
      <c r="P478">
        <v>188</v>
      </c>
    </row>
    <row r="479" spans="1:16" x14ac:dyDescent="0.25">
      <c r="A479" t="s">
        <v>4354</v>
      </c>
      <c r="B479" t="s">
        <v>160</v>
      </c>
      <c r="C479" t="s">
        <v>47</v>
      </c>
      <c r="D479" t="s">
        <v>8250</v>
      </c>
      <c r="E479" t="str">
        <f>VLOOKUP(TRIM(SUBSTITUTE(D479,CHAR(160),CHAR(32))),Metadata!B$1:C$2632,2,FALSE)</f>
        <v>Duclos, Charles Pinot-, 1704-1772.</v>
      </c>
      <c r="F479" t="str">
        <f>VLOOKUP(TRIM(SUBSTITUTE(D479,CHAR(160),CHAR(32))),Metadata!B$1:D$2632,3,FALSE)</f>
        <v>Histoire de Louis XI</v>
      </c>
      <c r="G479">
        <f>VLOOKUP(TRIM(SUBSTITUTE(D479,CHAR(160),CHAR(32))),Metadata!B$1:E$2632,4,FALSE)</f>
        <v>1745</v>
      </c>
      <c r="H479" t="s">
        <v>448</v>
      </c>
      <c r="J479" t="str">
        <f>VLOOKUP(TRIM(SUBSTITUTE(D479,CHAR(160),CHAR(32))),Metadata!B$1:H$2632,7,FALSE)</f>
        <v>traite ou essai</v>
      </c>
      <c r="L479" t="str">
        <f>VLOOKUP(TRIM(SUBSTITUTE(D479,CHAR(160),CHAR(32))),Metadata!B$1:J$2632,9,FALSE)</f>
        <v>prose</v>
      </c>
      <c r="M479">
        <f>VLOOKUP(TRIM(SUBSTITUTE(D479,CHAR(160),CHAR(32))),Metadata!B$1:K$2632,10,FALSE)</f>
        <v>186795</v>
      </c>
      <c r="N479" s="1" t="s">
        <v>936</v>
      </c>
      <c r="O479">
        <v>475</v>
      </c>
      <c r="P479">
        <v>480</v>
      </c>
    </row>
    <row r="480" spans="1:16" x14ac:dyDescent="0.25">
      <c r="A480" t="s">
        <v>4354</v>
      </c>
      <c r="B480" t="s">
        <v>160</v>
      </c>
      <c r="C480" t="s">
        <v>47</v>
      </c>
      <c r="D480" t="s">
        <v>8363</v>
      </c>
      <c r="E480" t="str">
        <f>VLOOKUP(TRIM(SUBSTITUTE(D480,CHAR(160),CHAR(32))),Metadata!B$1:C$2632,2,FALSE)</f>
        <v>Raynal, abbé (Guillaume-Thomas-François), 1713-1796.</v>
      </c>
      <c r="F480" t="str">
        <f>VLOOKUP(TRIM(SUBSTITUTE(D480,CHAR(160),CHAR(32))),Metadata!B$1:D$2632,3,FALSE)</f>
        <v>Histoire philosophique et politique des établissements et du commerce des Européens dans les deux Indes. T. 1</v>
      </c>
      <c r="G480">
        <f>VLOOKUP(TRIM(SUBSTITUTE(D480,CHAR(160),CHAR(32))),Metadata!B$1:E$2632,4,FALSE)</f>
        <v>1770</v>
      </c>
      <c r="H480" t="s">
        <v>448</v>
      </c>
      <c r="J480" t="str">
        <f>VLOOKUP(TRIM(SUBSTITUTE(D480,CHAR(160),CHAR(32))),Metadata!B$1:H$2632,7,FALSE)</f>
        <v>traite ou essai</v>
      </c>
      <c r="L480" t="str">
        <f>VLOOKUP(TRIM(SUBSTITUTE(D480,CHAR(160),CHAR(32))),Metadata!B$1:J$2632,9,FALSE)</f>
        <v>prose</v>
      </c>
      <c r="M480">
        <f>VLOOKUP(TRIM(SUBSTITUTE(D480,CHAR(160),CHAR(32))),Metadata!B$1:K$2632,10,FALSE)</f>
        <v>113757</v>
      </c>
      <c r="N480" s="1" t="s">
        <v>937</v>
      </c>
      <c r="O480">
        <v>22</v>
      </c>
      <c r="P480">
        <v>27</v>
      </c>
    </row>
    <row r="481" spans="1:16" x14ac:dyDescent="0.25">
      <c r="A481" t="s">
        <v>4354</v>
      </c>
      <c r="B481" t="s">
        <v>160</v>
      </c>
      <c r="C481" t="s">
        <v>47</v>
      </c>
      <c r="D481" t="s">
        <v>8276</v>
      </c>
      <c r="E481" t="str">
        <f>VLOOKUP(TRIM(SUBSTITUTE(D481,CHAR(160),CHAR(32))),Metadata!B$1:C$2632,2,FALSE)</f>
        <v>Helvétius, Claude Adrien, 1715-1771.</v>
      </c>
      <c r="F481" t="str">
        <f>VLOOKUP(TRIM(SUBSTITUTE(D481,CHAR(160),CHAR(32))),Metadata!B$1:D$2632,3,FALSE)</f>
        <v>De l'homme: de ses facultés intellectuelles et de son éducation</v>
      </c>
      <c r="G481">
        <f>VLOOKUP(TRIM(SUBSTITUTE(D481,CHAR(160),CHAR(32))),Metadata!B$1:E$2632,4,FALSE)</f>
        <v>1771</v>
      </c>
      <c r="H481" t="s">
        <v>448</v>
      </c>
      <c r="J481" t="str">
        <f>VLOOKUP(TRIM(SUBSTITUTE(D481,CHAR(160),CHAR(32))),Metadata!B$1:H$2632,7,FALSE)</f>
        <v>traite ou essai</v>
      </c>
      <c r="L481" t="str">
        <f>VLOOKUP(TRIM(SUBSTITUTE(D481,CHAR(160),CHAR(32))),Metadata!B$1:J$2632,9,FALSE)</f>
        <v>prose</v>
      </c>
      <c r="M481">
        <f>VLOOKUP(TRIM(SUBSTITUTE(D481,CHAR(160),CHAR(32))),Metadata!B$1:K$2632,10,FALSE)</f>
        <v>186613</v>
      </c>
      <c r="N481" s="1" t="s">
        <v>938</v>
      </c>
      <c r="O481">
        <v>103</v>
      </c>
      <c r="P481">
        <v>108</v>
      </c>
    </row>
    <row r="482" spans="1:16" x14ac:dyDescent="0.25">
      <c r="A482" t="s">
        <v>4354</v>
      </c>
      <c r="B482" t="s">
        <v>160</v>
      </c>
      <c r="C482" t="s">
        <v>47</v>
      </c>
      <c r="D482" t="s">
        <v>8364</v>
      </c>
      <c r="E482" t="str">
        <f>VLOOKUP(TRIM(SUBSTITUTE(D482,CHAR(160),CHAR(32))),Metadata!B$1:C$2632,2,FALSE)</f>
        <v>Raynal, abbé (Guillaume-Thomas-François), 1713-1796.</v>
      </c>
      <c r="F482" t="str">
        <f>VLOOKUP(TRIM(SUBSTITUTE(D482,CHAR(160),CHAR(32))),Metadata!B$1:D$2632,3,FALSE)</f>
        <v>Histoire philosophique et politique des établissements et du commerce des Européens dans les deux Indes. T. 6</v>
      </c>
      <c r="G482">
        <f>VLOOKUP(TRIM(SUBSTITUTE(D482,CHAR(160),CHAR(32))),Metadata!B$1:E$2632,4,FALSE)</f>
        <v>1770</v>
      </c>
      <c r="H482" t="s">
        <v>448</v>
      </c>
      <c r="J482" t="str">
        <f>VLOOKUP(TRIM(SUBSTITUTE(D482,CHAR(160),CHAR(32))),Metadata!B$1:H$2632,7,FALSE)</f>
        <v>traite ou essai</v>
      </c>
      <c r="L482" t="str">
        <f>VLOOKUP(TRIM(SUBSTITUTE(D482,CHAR(160),CHAR(32))),Metadata!B$1:J$2632,9,FALSE)</f>
        <v>prose</v>
      </c>
      <c r="M482">
        <f>VLOOKUP(TRIM(SUBSTITUTE(D482,CHAR(160),CHAR(32))),Metadata!B$1:K$2632,10,FALSE)</f>
        <v>123544</v>
      </c>
      <c r="N482" s="1" t="s">
        <v>939</v>
      </c>
      <c r="O482">
        <v>141</v>
      </c>
      <c r="P482">
        <v>146</v>
      </c>
    </row>
    <row r="483" spans="1:16" x14ac:dyDescent="0.25">
      <c r="A483" t="s">
        <v>4354</v>
      </c>
      <c r="B483" t="s">
        <v>160</v>
      </c>
      <c r="C483" t="s">
        <v>47</v>
      </c>
      <c r="D483" t="s">
        <v>8303</v>
      </c>
      <c r="E483" t="str">
        <f>VLOOKUP(TRIM(SUBSTITUTE(D483,CHAR(160),CHAR(32))),Metadata!B$1:C$2632,2,FALSE)</f>
        <v>Le Sage, Alain René, 1668-1747.</v>
      </c>
      <c r="F483" t="str">
        <f>VLOOKUP(TRIM(SUBSTITUTE(D483,CHAR(160),CHAR(32))),Metadata!B$1:D$2632,3,FALSE)</f>
        <v>Les aventures du Chevalier de Beauchesne</v>
      </c>
      <c r="G483">
        <f>VLOOKUP(TRIM(SUBSTITUTE(D483,CHAR(160),CHAR(32))),Metadata!B$1:E$2632,4,FALSE)</f>
        <v>1732</v>
      </c>
      <c r="H483" t="s">
        <v>448</v>
      </c>
      <c r="J483" t="str">
        <f>VLOOKUP(TRIM(SUBSTITUTE(D483,CHAR(160),CHAR(32))),Metadata!B$1:H$2632,7,FALSE)</f>
        <v>roman</v>
      </c>
      <c r="L483" t="str">
        <f>VLOOKUP(TRIM(SUBSTITUTE(D483,CHAR(160),CHAR(32))),Metadata!B$1:J$2632,9,FALSE)</f>
        <v>prose</v>
      </c>
      <c r="M483">
        <f>VLOOKUP(TRIM(SUBSTITUTE(D483,CHAR(160),CHAR(32))),Metadata!B$1:K$2632,10,FALSE)</f>
        <v>109680</v>
      </c>
      <c r="N483" s="1" t="s">
        <v>940</v>
      </c>
      <c r="O483">
        <v>257</v>
      </c>
      <c r="P483">
        <v>262</v>
      </c>
    </row>
    <row r="484" spans="1:16" x14ac:dyDescent="0.25">
      <c r="A484" t="s">
        <v>4354</v>
      </c>
      <c r="B484" t="s">
        <v>160</v>
      </c>
      <c r="C484" t="s">
        <v>47</v>
      </c>
      <c r="D484" t="s">
        <v>8296</v>
      </c>
      <c r="E484" t="str">
        <f>VLOOKUP(TRIM(SUBSTITUTE(D484,CHAR(160),CHAR(32))),Metadata!B$1:C$2632,2,FALSE)</f>
        <v>Laya, J. L. (Jean Louis), 1761-1833.</v>
      </c>
      <c r="F484" t="str">
        <f>VLOOKUP(TRIM(SUBSTITUTE(D484,CHAR(160),CHAR(32))),Metadata!B$1:D$2632,3,FALSE)</f>
        <v>L'ami des loix: comédie en cinq actes, en vers: representée par les Comédiens de la nation, le 2 janvier 1793.</v>
      </c>
      <c r="G484">
        <f>VLOOKUP(TRIM(SUBSTITUTE(D484,CHAR(160),CHAR(32))),Metadata!B$1:E$2632,4,FALSE)</f>
        <v>1793</v>
      </c>
      <c r="H484" t="s">
        <v>448</v>
      </c>
      <c r="J484" t="str">
        <f>VLOOKUP(TRIM(SUBSTITUTE(D484,CHAR(160),CHAR(32))),Metadata!B$1:H$2632,7,FALSE)</f>
        <v>theatre</v>
      </c>
      <c r="L484" t="str">
        <f>VLOOKUP(TRIM(SUBSTITUTE(D484,CHAR(160),CHAR(32))),Metadata!B$1:J$2632,9,FALSE)</f>
        <v>vers</v>
      </c>
      <c r="M484">
        <f>VLOOKUP(TRIM(SUBSTITUTE(D484,CHAR(160),CHAR(32))),Metadata!B$1:K$2632,10,FALSE)</f>
        <v>16120</v>
      </c>
      <c r="N484" t="s">
        <v>941</v>
      </c>
      <c r="O484">
        <v>104</v>
      </c>
      <c r="P484">
        <v>109</v>
      </c>
    </row>
    <row r="485" spans="1:16" x14ac:dyDescent="0.25">
      <c r="A485" t="s">
        <v>4354</v>
      </c>
      <c r="B485" t="s">
        <v>160</v>
      </c>
      <c r="C485" t="s">
        <v>47</v>
      </c>
      <c r="D485" t="s">
        <v>8183</v>
      </c>
      <c r="E485" t="str">
        <f>VLOOKUP(TRIM(SUBSTITUTE(D485,CHAR(160),CHAR(32))),Metadata!B$1:C$2632,2,FALSE)</f>
        <v>Barthélemy, Jean-Jacques, 1716-1795.</v>
      </c>
      <c r="F485" t="str">
        <f>VLOOKUP(TRIM(SUBSTITUTE(D485,CHAR(160),CHAR(32))),Metadata!B$1:D$2632,3,FALSE)</f>
        <v>Voyage du jeune anacharsis</v>
      </c>
      <c r="G485">
        <f>VLOOKUP(TRIM(SUBSTITUTE(D485,CHAR(160),CHAR(32))),Metadata!B$1:E$2632,4,FALSE)</f>
        <v>1788</v>
      </c>
      <c r="H485" t="s">
        <v>448</v>
      </c>
      <c r="J485" t="str">
        <f>VLOOKUP(TRIM(SUBSTITUTE(D485,CHAR(160),CHAR(32))),Metadata!B$1:H$2632,7,FALSE)</f>
        <v>melanges litteraires</v>
      </c>
      <c r="L485" t="str">
        <f>VLOOKUP(TRIM(SUBSTITUTE(D485,CHAR(160),CHAR(32))),Metadata!B$1:J$2632,9,FALSE)</f>
        <v>prose</v>
      </c>
      <c r="M485">
        <f>VLOOKUP(TRIM(SUBSTITUTE(D485,CHAR(160),CHAR(32))),Metadata!B$1:K$2632,10,FALSE)</f>
        <v>539817</v>
      </c>
      <c r="N485" s="1" t="s">
        <v>942</v>
      </c>
      <c r="O485">
        <v>31</v>
      </c>
      <c r="P485">
        <v>36</v>
      </c>
    </row>
    <row r="486" spans="1:16" x14ac:dyDescent="0.25">
      <c r="A486" t="s">
        <v>4354</v>
      </c>
      <c r="B486" t="s">
        <v>160</v>
      </c>
      <c r="C486" t="s">
        <v>47</v>
      </c>
      <c r="D486" t="s">
        <v>8391</v>
      </c>
      <c r="E486" t="str">
        <f>VLOOKUP(TRIM(SUBSTITUTE(D486,CHAR(160),CHAR(32))),Metadata!B$1:C$2632,2,FALSE)</f>
        <v>Saint-Pierre, Bernardin de, 1737-1814.</v>
      </c>
      <c r="F486" t="str">
        <f>VLOOKUP(TRIM(SUBSTITUTE(D486,CHAR(160),CHAR(32))),Metadata!B$1:D$2632,3,FALSE)</f>
        <v>Études de la nature, T. 3</v>
      </c>
      <c r="G486">
        <f>VLOOKUP(TRIM(SUBSTITUTE(D486,CHAR(160),CHAR(32))),Metadata!B$1:E$2632,4,FALSE)</f>
        <v>1784</v>
      </c>
      <c r="H486" t="s">
        <v>448</v>
      </c>
      <c r="J486" t="str">
        <f>VLOOKUP(TRIM(SUBSTITUTE(D486,CHAR(160),CHAR(32))),Metadata!B$1:H$2632,7,FALSE)</f>
        <v>traite ou essai</v>
      </c>
      <c r="L486" t="str">
        <f>VLOOKUP(TRIM(SUBSTITUTE(D486,CHAR(160),CHAR(32))),Metadata!B$1:J$2632,9,FALSE)</f>
        <v>prose</v>
      </c>
      <c r="M486">
        <f>VLOOKUP(TRIM(SUBSTITUTE(D486,CHAR(160),CHAR(32))),Metadata!B$1:K$2632,10,FALSE)</f>
        <v>115428</v>
      </c>
      <c r="N486" s="1" t="s">
        <v>943</v>
      </c>
      <c r="O486">
        <v>99</v>
      </c>
      <c r="P486">
        <v>104</v>
      </c>
    </row>
    <row r="487" spans="1:16" x14ac:dyDescent="0.25">
      <c r="A487" t="s">
        <v>4354</v>
      </c>
      <c r="B487" t="s">
        <v>160</v>
      </c>
      <c r="C487" t="s">
        <v>47</v>
      </c>
      <c r="D487" t="s">
        <v>8250</v>
      </c>
      <c r="E487" t="str">
        <f>VLOOKUP(TRIM(SUBSTITUTE(D487,CHAR(160),CHAR(32))),Metadata!B$1:C$2632,2,FALSE)</f>
        <v>Duclos, Charles Pinot-, 1704-1772.</v>
      </c>
      <c r="F487" t="str">
        <f>VLOOKUP(TRIM(SUBSTITUTE(D487,CHAR(160),CHAR(32))),Metadata!B$1:D$2632,3,FALSE)</f>
        <v>Histoire de Louis XI</v>
      </c>
      <c r="G487">
        <f>VLOOKUP(TRIM(SUBSTITUTE(D487,CHAR(160),CHAR(32))),Metadata!B$1:E$2632,4,FALSE)</f>
        <v>1745</v>
      </c>
      <c r="H487" t="s">
        <v>448</v>
      </c>
      <c r="J487" t="str">
        <f>VLOOKUP(TRIM(SUBSTITUTE(D487,CHAR(160),CHAR(32))),Metadata!B$1:H$2632,7,FALSE)</f>
        <v>traite ou essai</v>
      </c>
      <c r="L487" t="str">
        <f>VLOOKUP(TRIM(SUBSTITUTE(D487,CHAR(160),CHAR(32))),Metadata!B$1:J$2632,9,FALSE)</f>
        <v>prose</v>
      </c>
      <c r="M487">
        <f>VLOOKUP(TRIM(SUBSTITUTE(D487,CHAR(160),CHAR(32))),Metadata!B$1:K$2632,10,FALSE)</f>
        <v>186795</v>
      </c>
      <c r="N487" s="1" t="s">
        <v>944</v>
      </c>
      <c r="O487">
        <v>102</v>
      </c>
      <c r="P487">
        <v>107</v>
      </c>
    </row>
    <row r="488" spans="1:16" x14ac:dyDescent="0.25">
      <c r="A488" t="s">
        <v>4354</v>
      </c>
      <c r="B488" t="s">
        <v>160</v>
      </c>
      <c r="C488" t="s">
        <v>47</v>
      </c>
      <c r="D488" t="s">
        <v>8419</v>
      </c>
      <c r="E488" t="str">
        <f>VLOOKUP(TRIM(SUBSTITUTE(D488,CHAR(160),CHAR(32))),Metadata!B$1:C$2632,2,FALSE)</f>
        <v>Voltaire, 1694-1778.</v>
      </c>
      <c r="F488" t="str">
        <f>VLOOKUP(TRIM(SUBSTITUTE(D488,CHAR(160),CHAR(32))),Metadata!B$1:D$2632,3,FALSE)</f>
        <v>La bible enfin expliquée</v>
      </c>
      <c r="G488">
        <f>VLOOKUP(TRIM(SUBSTITUTE(D488,CHAR(160),CHAR(32))),Metadata!B$1:E$2632,4,FALSE)</f>
        <v>1776</v>
      </c>
      <c r="H488" t="s">
        <v>448</v>
      </c>
      <c r="J488" t="str">
        <f>VLOOKUP(TRIM(SUBSTITUTE(D488,CHAR(160),CHAR(32))),Metadata!B$1:H$2632,7,FALSE)</f>
        <v>traite ou essai</v>
      </c>
      <c r="L488" t="str">
        <f>VLOOKUP(TRIM(SUBSTITUTE(D488,CHAR(160),CHAR(32))),Metadata!B$1:J$2632,9,FALSE)</f>
        <v>prose</v>
      </c>
      <c r="M488">
        <f>VLOOKUP(TRIM(SUBSTITUTE(D488,CHAR(160),CHAR(32))),Metadata!B$1:K$2632,10,FALSE)</f>
        <v>167283</v>
      </c>
      <c r="N488" s="1" t="s">
        <v>945</v>
      </c>
      <c r="O488">
        <v>124</v>
      </c>
      <c r="P488">
        <v>129</v>
      </c>
    </row>
    <row r="489" spans="1:16" x14ac:dyDescent="0.25">
      <c r="A489" t="s">
        <v>4354</v>
      </c>
      <c r="B489" t="s">
        <v>160</v>
      </c>
      <c r="C489" t="s">
        <v>47</v>
      </c>
      <c r="D489" t="s">
        <v>8276</v>
      </c>
      <c r="E489" t="str">
        <f>VLOOKUP(TRIM(SUBSTITUTE(D489,CHAR(160),CHAR(32))),Metadata!B$1:C$2632,2,FALSE)</f>
        <v>Helvétius, Claude Adrien, 1715-1771.</v>
      </c>
      <c r="F489" t="str">
        <f>VLOOKUP(TRIM(SUBSTITUTE(D489,CHAR(160),CHAR(32))),Metadata!B$1:D$2632,3,FALSE)</f>
        <v>De l'homme: de ses facultés intellectuelles et de son éducation</v>
      </c>
      <c r="G489">
        <f>VLOOKUP(TRIM(SUBSTITUTE(D489,CHAR(160),CHAR(32))),Metadata!B$1:E$2632,4,FALSE)</f>
        <v>1771</v>
      </c>
      <c r="H489" t="s">
        <v>448</v>
      </c>
      <c r="J489" t="str">
        <f>VLOOKUP(TRIM(SUBSTITUTE(D489,CHAR(160),CHAR(32))),Metadata!B$1:H$2632,7,FALSE)</f>
        <v>traite ou essai</v>
      </c>
      <c r="L489" t="str">
        <f>VLOOKUP(TRIM(SUBSTITUTE(D489,CHAR(160),CHAR(32))),Metadata!B$1:J$2632,9,FALSE)</f>
        <v>prose</v>
      </c>
      <c r="M489">
        <f>VLOOKUP(TRIM(SUBSTITUTE(D489,CHAR(160),CHAR(32))),Metadata!B$1:K$2632,10,FALSE)</f>
        <v>186613</v>
      </c>
      <c r="N489" s="1" t="s">
        <v>946</v>
      </c>
      <c r="O489">
        <v>48</v>
      </c>
      <c r="P489">
        <v>53</v>
      </c>
    </row>
    <row r="490" spans="1:16" x14ac:dyDescent="0.25">
      <c r="A490" t="s">
        <v>4354</v>
      </c>
      <c r="B490" t="s">
        <v>160</v>
      </c>
      <c r="C490" t="s">
        <v>47</v>
      </c>
      <c r="D490" t="s">
        <v>8376</v>
      </c>
      <c r="E490" t="str">
        <f>VLOOKUP(TRIM(SUBSTITUTE(D490,CHAR(160),CHAR(32))),Metadata!B$1:C$2632,2,FALSE)</f>
        <v>Rollin, Charles, 1661-1741.</v>
      </c>
      <c r="F490" t="str">
        <f>VLOOKUP(TRIM(SUBSTITUTE(D490,CHAR(160),CHAR(32))),Metadata!B$1:D$2632,3,FALSE)</f>
        <v>Histoire ancien des Egyptiens. T. 5</v>
      </c>
      <c r="G490">
        <f>VLOOKUP(TRIM(SUBSTITUTE(D490,CHAR(160),CHAR(32))),Metadata!B$1:E$2632,4,FALSE)</f>
        <v>1738</v>
      </c>
      <c r="H490" t="s">
        <v>448</v>
      </c>
      <c r="J490" t="str">
        <f>VLOOKUP(TRIM(SUBSTITUTE(D490,CHAR(160),CHAR(32))),Metadata!B$1:H$2632,7,FALSE)</f>
        <v>traite ou essai</v>
      </c>
      <c r="L490" t="str">
        <f>VLOOKUP(TRIM(SUBSTITUTE(D490,CHAR(160),CHAR(32))),Metadata!B$1:J$2632,9,FALSE)</f>
        <v>prose</v>
      </c>
      <c r="M490">
        <f>VLOOKUP(TRIM(SUBSTITUTE(D490,CHAR(160),CHAR(32))),Metadata!B$1:K$2632,10,FALSE)</f>
        <v>128774</v>
      </c>
      <c r="N490" s="1" t="s">
        <v>947</v>
      </c>
      <c r="O490">
        <v>63</v>
      </c>
      <c r="P490">
        <v>68</v>
      </c>
    </row>
    <row r="491" spans="1:16" x14ac:dyDescent="0.25">
      <c r="A491" t="s">
        <v>4354</v>
      </c>
      <c r="B491" t="s">
        <v>160</v>
      </c>
      <c r="C491" t="s">
        <v>47</v>
      </c>
      <c r="D491" t="s">
        <v>7894</v>
      </c>
      <c r="E491" t="str">
        <f>VLOOKUP(TRIM(SUBSTITUTE(D491,CHAR(160),CHAR(32))),Metadata!B$1:C$2632,2,FALSE)</f>
        <v>Michelet, Jules, 1798-1874.</v>
      </c>
      <c r="F491" t="str">
        <f>VLOOKUP(TRIM(SUBSTITUTE(D491,CHAR(160),CHAR(32))),Metadata!B$1:D$2632,3,FALSE)</f>
        <v>Histoire de France</v>
      </c>
      <c r="G491">
        <f>VLOOKUP(TRIM(SUBSTITUTE(D491,CHAR(160),CHAR(32))),Metadata!B$1:E$2632,4,FALSE)</f>
        <v>1893</v>
      </c>
      <c r="H491" t="s">
        <v>450</v>
      </c>
      <c r="J491" t="str">
        <f>VLOOKUP(TRIM(SUBSTITUTE(D491,CHAR(160),CHAR(32))),Metadata!B$1:H$2632,7,FALSE)</f>
        <v>traite</v>
      </c>
      <c r="L491" t="str">
        <f>VLOOKUP(TRIM(SUBSTITUTE(D491,CHAR(160),CHAR(32))),Metadata!B$1:J$2632,9,FALSE)</f>
        <v/>
      </c>
      <c r="M491">
        <f>VLOOKUP(TRIM(SUBSTITUTE(D491,CHAR(160),CHAR(32))),Metadata!B$1:K$2632,10,FALSE)</f>
        <v>119715</v>
      </c>
      <c r="N491" s="1" t="s">
        <v>948</v>
      </c>
      <c r="O491">
        <v>63</v>
      </c>
      <c r="P491">
        <v>68</v>
      </c>
    </row>
    <row r="492" spans="1:16" x14ac:dyDescent="0.25">
      <c r="A492" t="s">
        <v>4354</v>
      </c>
      <c r="B492" t="s">
        <v>160</v>
      </c>
      <c r="C492" t="s">
        <v>47</v>
      </c>
      <c r="D492" t="s">
        <v>8515</v>
      </c>
      <c r="E492" t="str">
        <f>VLOOKUP(TRIM(SUBSTITUTE(D492,CHAR(160),CHAR(32))),Metadata!B$1:C$2632,2,FALSE)</f>
        <v>Erckmann, Emile, 1822-1899.</v>
      </c>
      <c r="F492" t="str">
        <f>VLOOKUP(TRIM(SUBSTITUTE(D492,CHAR(160),CHAR(32))),Metadata!B$1:D$2632,3,FALSE)</f>
        <v>Histoire d'un paysan</v>
      </c>
      <c r="G492">
        <f>VLOOKUP(TRIM(SUBSTITUTE(D492,CHAR(160),CHAR(32))),Metadata!B$1:E$2632,4,FALSE)</f>
        <v>1870</v>
      </c>
      <c r="H492" t="s">
        <v>450</v>
      </c>
      <c r="J492" t="str">
        <f>VLOOKUP(TRIM(SUBSTITUTE(D492,CHAR(160),CHAR(32))),Metadata!B$1:H$2632,7,FALSE)</f>
        <v>roman</v>
      </c>
      <c r="L492" t="str">
        <f>VLOOKUP(TRIM(SUBSTITUTE(D492,CHAR(160),CHAR(32))),Metadata!B$1:J$2632,9,FALSE)</f>
        <v>prose</v>
      </c>
      <c r="M492">
        <f>VLOOKUP(TRIM(SUBSTITUTE(D492,CHAR(160),CHAR(32))),Metadata!B$1:K$2632,10,FALSE)</f>
        <v>319455</v>
      </c>
      <c r="N492" s="1" t="s">
        <v>949</v>
      </c>
      <c r="O492">
        <v>301</v>
      </c>
      <c r="P492">
        <v>306</v>
      </c>
    </row>
    <row r="493" spans="1:16" x14ac:dyDescent="0.25">
      <c r="A493" t="s">
        <v>4354</v>
      </c>
      <c r="B493" t="s">
        <v>160</v>
      </c>
      <c r="C493" t="s">
        <v>47</v>
      </c>
      <c r="D493" t="s">
        <v>8615</v>
      </c>
      <c r="E493" t="str">
        <f>VLOOKUP(TRIM(SUBSTITUTE(D493,CHAR(160),CHAR(32))),Metadata!B$1:C$2632,2,FALSE)</f>
        <v>Michelet, Jules, 1798-1874.</v>
      </c>
      <c r="F493" t="str">
        <f>VLOOKUP(TRIM(SUBSTITUTE(D493,CHAR(160),CHAR(32))),Metadata!B$1:D$2632,3,FALSE)</f>
        <v>Histoire romaine</v>
      </c>
      <c r="G493">
        <f>VLOOKUP(TRIM(SUBSTITUTE(D493,CHAR(160),CHAR(32))),Metadata!B$1:E$2632,4,FALSE)</f>
        <v>1831</v>
      </c>
      <c r="H493" t="s">
        <v>450</v>
      </c>
      <c r="J493" t="str">
        <f>VLOOKUP(TRIM(SUBSTITUTE(D493,CHAR(160),CHAR(32))),Metadata!B$1:H$2632,7,FALSE)</f>
        <v>traite ou essai</v>
      </c>
      <c r="L493" t="str">
        <f>VLOOKUP(TRIM(SUBSTITUTE(D493,CHAR(160),CHAR(32))),Metadata!B$1:J$2632,9,FALSE)</f>
        <v>prose</v>
      </c>
      <c r="M493">
        <f>VLOOKUP(TRIM(SUBSTITUTE(D493,CHAR(160),CHAR(32))),Metadata!B$1:K$2632,10,FALSE)</f>
        <v>123263</v>
      </c>
      <c r="N493" s="1" t="s">
        <v>950</v>
      </c>
      <c r="O493">
        <v>145</v>
      </c>
      <c r="P493">
        <v>150</v>
      </c>
    </row>
    <row r="494" spans="1:16" x14ac:dyDescent="0.25">
      <c r="A494" t="s">
        <v>4354</v>
      </c>
      <c r="B494" t="s">
        <v>160</v>
      </c>
      <c r="C494" t="s">
        <v>47</v>
      </c>
      <c r="D494" t="s">
        <v>8109</v>
      </c>
      <c r="E494" t="str">
        <f>VLOOKUP(TRIM(SUBSTITUTE(D494,CHAR(160),CHAR(32))),Metadata!B$1:C$2632,2,FALSE)</f>
        <v>Montchrestien, Antoine de, ca. 1575-1621.</v>
      </c>
      <c r="F494" t="str">
        <f>VLOOKUP(TRIM(SUBSTITUTE(D494,CHAR(160),CHAR(32))),Metadata!B$1:D$2632,3,FALSE)</f>
        <v>Traicté de l'Oeconomie politique: dedié en 1615 au roy et à la reyne mere du roy</v>
      </c>
      <c r="G494">
        <f>VLOOKUP(TRIM(SUBSTITUTE(D494,CHAR(160),CHAR(32))),Metadata!B$1:E$2632,4,FALSE)</f>
        <v>1615</v>
      </c>
      <c r="H494" t="s">
        <v>450</v>
      </c>
      <c r="J494" t="str">
        <f>VLOOKUP(TRIM(SUBSTITUTE(D494,CHAR(160),CHAR(32))),Metadata!B$1:H$2632,7,FALSE)</f>
        <v>traite ou essai</v>
      </c>
      <c r="L494" t="str">
        <f>VLOOKUP(TRIM(SUBSTITUTE(D494,CHAR(160),CHAR(32))),Metadata!B$1:J$2632,9,FALSE)</f>
        <v>prose</v>
      </c>
      <c r="M494">
        <f>VLOOKUP(TRIM(SUBSTITUTE(D494,CHAR(160),CHAR(32))),Metadata!B$1:K$2632,10,FALSE)</f>
        <v>92941</v>
      </c>
      <c r="N494" s="1" t="s">
        <v>951</v>
      </c>
      <c r="O494">
        <v>70</v>
      </c>
      <c r="P494">
        <v>75</v>
      </c>
    </row>
    <row r="495" spans="1:16" x14ac:dyDescent="0.25">
      <c r="A495" t="s">
        <v>4354</v>
      </c>
      <c r="B495" t="s">
        <v>160</v>
      </c>
      <c r="C495" t="s">
        <v>47</v>
      </c>
      <c r="D495" t="s">
        <v>8691</v>
      </c>
      <c r="E495" t="str">
        <f>VLOOKUP(TRIM(SUBSTITUTE(D495,CHAR(160),CHAR(32))),Metadata!B$1:C$2632,2,FALSE)</f>
        <v>Tristan, Flora, 1803-1844.</v>
      </c>
      <c r="F495" t="str">
        <f>VLOOKUP(TRIM(SUBSTITUTE(D495,CHAR(160),CHAR(32))),Metadata!B$1:D$2632,3,FALSE)</f>
        <v>Le Tour de France: État actuel de la classe ouvrière sous l'aspect moral, intellectuel et matériel II</v>
      </c>
      <c r="G495">
        <f>VLOOKUP(TRIM(SUBSTITUTE(D495,CHAR(160),CHAR(32))),Metadata!B$1:E$2632,4,FALSE)</f>
        <v>1843</v>
      </c>
      <c r="H495" t="s">
        <v>450</v>
      </c>
      <c r="J495" t="str">
        <f>VLOOKUP(TRIM(SUBSTITUTE(D495,CHAR(160),CHAR(32))),Metadata!B$1:H$2632,7,FALSE)</f>
        <v>recit de voyage</v>
      </c>
      <c r="L495" t="str">
        <f>VLOOKUP(TRIM(SUBSTITUTE(D495,CHAR(160),CHAR(32))),Metadata!B$1:J$2632,9,FALSE)</f>
        <v/>
      </c>
      <c r="M495">
        <f>VLOOKUP(TRIM(SUBSTITUTE(D495,CHAR(160),CHAR(32))),Metadata!B$1:K$2632,10,FALSE)</f>
        <v>71793</v>
      </c>
      <c r="N495" s="1" t="s">
        <v>952</v>
      </c>
      <c r="O495">
        <v>179</v>
      </c>
      <c r="P495">
        <v>184</v>
      </c>
    </row>
    <row r="496" spans="1:16" x14ac:dyDescent="0.25">
      <c r="A496" t="s">
        <v>4354</v>
      </c>
      <c r="B496" t="s">
        <v>160</v>
      </c>
      <c r="C496" t="s">
        <v>47</v>
      </c>
      <c r="D496" t="s">
        <v>7894</v>
      </c>
      <c r="E496" t="str">
        <f>VLOOKUP(TRIM(SUBSTITUTE(D496,CHAR(160),CHAR(32))),Metadata!B$1:C$2632,2,FALSE)</f>
        <v>Michelet, Jules, 1798-1874.</v>
      </c>
      <c r="F496" t="str">
        <f>VLOOKUP(TRIM(SUBSTITUTE(D496,CHAR(160),CHAR(32))),Metadata!B$1:D$2632,3,FALSE)</f>
        <v>Histoire de France</v>
      </c>
      <c r="G496">
        <f>VLOOKUP(TRIM(SUBSTITUTE(D496,CHAR(160),CHAR(32))),Metadata!B$1:E$2632,4,FALSE)</f>
        <v>1893</v>
      </c>
      <c r="H496" t="s">
        <v>450</v>
      </c>
      <c r="J496" t="str">
        <f>VLOOKUP(TRIM(SUBSTITUTE(D496,CHAR(160),CHAR(32))),Metadata!B$1:H$2632,7,FALSE)</f>
        <v>traite</v>
      </c>
      <c r="L496" t="str">
        <f>VLOOKUP(TRIM(SUBSTITUTE(D496,CHAR(160),CHAR(32))),Metadata!B$1:J$2632,9,FALSE)</f>
        <v/>
      </c>
      <c r="M496">
        <f>VLOOKUP(TRIM(SUBSTITUTE(D496,CHAR(160),CHAR(32))),Metadata!B$1:K$2632,10,FALSE)</f>
        <v>119715</v>
      </c>
      <c r="N496" s="1" t="s">
        <v>953</v>
      </c>
      <c r="O496">
        <v>112</v>
      </c>
      <c r="P496">
        <v>117</v>
      </c>
    </row>
    <row r="497" spans="1:16" x14ac:dyDescent="0.25">
      <c r="A497" t="s">
        <v>4354</v>
      </c>
      <c r="B497" t="s">
        <v>160</v>
      </c>
      <c r="C497" t="s">
        <v>47</v>
      </c>
      <c r="D497" t="s">
        <v>8558</v>
      </c>
      <c r="E497" t="str">
        <f>VLOOKUP(TRIM(SUBSTITUTE(D497,CHAR(160),CHAR(32))),Metadata!B$1:C$2632,2,FALSE)</f>
        <v>Goncourt, Edmond de, 1822-1896.</v>
      </c>
      <c r="F497" t="str">
        <f>VLOOKUP(TRIM(SUBSTITUTE(D497,CHAR(160),CHAR(32))),Metadata!B$1:D$2632,3,FALSE)</f>
        <v>Charles Demailly</v>
      </c>
      <c r="G497">
        <f>VLOOKUP(TRIM(SUBSTITUTE(D497,CHAR(160),CHAR(32))),Metadata!B$1:E$2632,4,FALSE)</f>
        <v>1860</v>
      </c>
      <c r="H497" t="s">
        <v>450</v>
      </c>
      <c r="J497" t="str">
        <f>VLOOKUP(TRIM(SUBSTITUTE(D497,CHAR(160),CHAR(32))),Metadata!B$1:H$2632,7,FALSE)</f>
        <v>roman</v>
      </c>
      <c r="L497" t="str">
        <f>VLOOKUP(TRIM(SUBSTITUTE(D497,CHAR(160),CHAR(32))),Metadata!B$1:J$2632,9,FALSE)</f>
        <v>prose</v>
      </c>
      <c r="M497">
        <f>VLOOKUP(TRIM(SUBSTITUTE(D497,CHAR(160),CHAR(32))),Metadata!B$1:K$2632,10,FALSE)</f>
        <v>119192</v>
      </c>
      <c r="N497" s="1" t="s">
        <v>954</v>
      </c>
      <c r="O497">
        <v>109</v>
      </c>
      <c r="P497">
        <v>114</v>
      </c>
    </row>
    <row r="498" spans="1:16" x14ac:dyDescent="0.25">
      <c r="A498" t="s">
        <v>4354</v>
      </c>
      <c r="B498" t="s">
        <v>160</v>
      </c>
      <c r="C498" t="s">
        <v>47</v>
      </c>
      <c r="D498" t="s">
        <v>8648</v>
      </c>
      <c r="E498" t="str">
        <f>VLOOKUP(TRIM(SUBSTITUTE(D498,CHAR(160),CHAR(32))),Metadata!B$1:C$2632,2,FALSE)</f>
        <v>Reybaud, Louis, 1799-1879.</v>
      </c>
      <c r="F498" t="str">
        <f>VLOOKUP(TRIM(SUBSTITUTE(D498,CHAR(160),CHAR(32))),Metadata!B$1:D$2632,3,FALSE)</f>
        <v>Jérôme Paturot à la recherche d'une position sociale</v>
      </c>
      <c r="G498">
        <f>VLOOKUP(TRIM(SUBSTITUTE(D498,CHAR(160),CHAR(32))),Metadata!B$1:E$2632,4,FALSE)</f>
        <v>1842</v>
      </c>
      <c r="H498" t="s">
        <v>450</v>
      </c>
      <c r="J498" t="str">
        <f>VLOOKUP(TRIM(SUBSTITUTE(D498,CHAR(160),CHAR(32))),Metadata!B$1:H$2632,7,FALSE)</f>
        <v>roman</v>
      </c>
      <c r="L498" t="str">
        <f>VLOOKUP(TRIM(SUBSTITUTE(D498,CHAR(160),CHAR(32))),Metadata!B$1:J$2632,9,FALSE)</f>
        <v>prose</v>
      </c>
      <c r="M498">
        <f>VLOOKUP(TRIM(SUBSTITUTE(D498,CHAR(160),CHAR(32))),Metadata!B$1:K$2632,10,FALSE)</f>
        <v>143726</v>
      </c>
      <c r="N498" s="1" t="s">
        <v>955</v>
      </c>
      <c r="O498">
        <v>80</v>
      </c>
      <c r="P498">
        <v>85</v>
      </c>
    </row>
    <row r="499" spans="1:16" x14ac:dyDescent="0.25">
      <c r="A499" t="s">
        <v>4354</v>
      </c>
      <c r="B499" t="s">
        <v>160</v>
      </c>
      <c r="C499" t="s">
        <v>47</v>
      </c>
      <c r="D499" t="s">
        <v>8594</v>
      </c>
      <c r="E499" t="str">
        <f>VLOOKUP(TRIM(SUBSTITUTE(D499,CHAR(160),CHAR(32))),Metadata!B$1:C$2632,2,FALSE)</f>
        <v>Las Cases, Emmanuel-Auguste-Dieudonné, comte de, 1766-1842.</v>
      </c>
      <c r="F499" t="str">
        <f>VLOOKUP(TRIM(SUBSTITUTE(D499,CHAR(160),CHAR(32))),Metadata!B$1:D$2632,3,FALSE)</f>
        <v>Le mémorial de Sainte-Hélène.</v>
      </c>
      <c r="G499">
        <f>VLOOKUP(TRIM(SUBSTITUTE(D499,CHAR(160),CHAR(32))),Metadata!B$1:E$2632,4,FALSE)</f>
        <v>1823</v>
      </c>
      <c r="H499" t="s">
        <v>450</v>
      </c>
      <c r="J499" t="str">
        <f>VLOOKUP(TRIM(SUBSTITUTE(D499,CHAR(160),CHAR(32))),Metadata!B$1:H$2632,7,FALSE)</f>
        <v>memoires</v>
      </c>
      <c r="L499" t="str">
        <f>VLOOKUP(TRIM(SUBSTITUTE(D499,CHAR(160),CHAR(32))),Metadata!B$1:J$2632,9,FALSE)</f>
        <v>prose</v>
      </c>
      <c r="M499">
        <f>VLOOKUP(TRIM(SUBSTITUTE(D499,CHAR(160),CHAR(32))),Metadata!B$1:K$2632,10,FALSE)</f>
        <v>643639</v>
      </c>
      <c r="N499" s="1" t="s">
        <v>956</v>
      </c>
      <c r="O499">
        <v>79</v>
      </c>
      <c r="P499">
        <v>84</v>
      </c>
    </row>
    <row r="500" spans="1:16" x14ac:dyDescent="0.25">
      <c r="A500" t="s">
        <v>4354</v>
      </c>
      <c r="B500" t="s">
        <v>160</v>
      </c>
      <c r="C500" t="s">
        <v>47</v>
      </c>
      <c r="D500" t="s">
        <v>8634</v>
      </c>
      <c r="E500" t="str">
        <f>VLOOKUP(TRIM(SUBSTITUTE(D500,CHAR(160),CHAR(32))),Metadata!B$1:C$2632,2,FALSE)</f>
        <v>Picavet, François, 1851-1921.</v>
      </c>
      <c r="F500" t="str">
        <f>VLOOKUP(TRIM(SUBSTITUTE(D500,CHAR(160),CHAR(32))),Metadata!B$1:D$2632,3,FALSE)</f>
        <v>Les idéologues, 2.</v>
      </c>
      <c r="G500">
        <f>VLOOKUP(TRIM(SUBSTITUTE(D500,CHAR(160),CHAR(32))),Metadata!B$1:E$2632,4,FALSE)</f>
        <v>1891</v>
      </c>
      <c r="H500" t="s">
        <v>450</v>
      </c>
      <c r="J500" t="str">
        <f>VLOOKUP(TRIM(SUBSTITUTE(D500,CHAR(160),CHAR(32))),Metadata!B$1:H$2632,7,FALSE)</f>
        <v>traite</v>
      </c>
      <c r="L500" t="str">
        <f>VLOOKUP(TRIM(SUBSTITUTE(D500,CHAR(160),CHAR(32))),Metadata!B$1:J$2632,9,FALSE)</f>
        <v/>
      </c>
      <c r="M500">
        <f>VLOOKUP(TRIM(SUBSTITUTE(D500,CHAR(160),CHAR(32))),Metadata!B$1:K$2632,10,FALSE)</f>
        <v>79535</v>
      </c>
      <c r="N500" s="1" t="s">
        <v>957</v>
      </c>
      <c r="O500">
        <v>246</v>
      </c>
      <c r="P500">
        <v>251</v>
      </c>
    </row>
    <row r="501" spans="1:16" x14ac:dyDescent="0.25">
      <c r="A501" t="s">
        <v>4354</v>
      </c>
      <c r="B501" t="s">
        <v>160</v>
      </c>
      <c r="C501" t="s">
        <v>47</v>
      </c>
      <c r="D501" t="s">
        <v>6313</v>
      </c>
      <c r="E501" t="str">
        <f>VLOOKUP(TRIM(SUBSTITUTE(D501,CHAR(160),CHAR(32))),Metadata!B$1:C$2632,2,FALSE)</f>
        <v>Gaberel, J.</v>
      </c>
      <c r="F501" t="str">
        <f>VLOOKUP(TRIM(SUBSTITUTE(D501,CHAR(160),CHAR(32))),Metadata!B$1:D$2632,3,FALSE)</f>
        <v>Voltaire et les Genèvois</v>
      </c>
      <c r="G501">
        <f>VLOOKUP(TRIM(SUBSTITUTE(D501,CHAR(160),CHAR(32))),Metadata!B$1:E$2632,4,FALSE)</f>
        <v>1857</v>
      </c>
      <c r="H501" t="s">
        <v>450</v>
      </c>
      <c r="J501" t="str">
        <f>VLOOKUP(TRIM(SUBSTITUTE(D501,CHAR(160),CHAR(32))),Metadata!B$1:H$2632,7,FALSE)</f>
        <v>traite</v>
      </c>
      <c r="L501" t="str">
        <f>VLOOKUP(TRIM(SUBSTITUTE(D501,CHAR(160),CHAR(32))),Metadata!B$1:J$2632,9,FALSE)</f>
        <v/>
      </c>
      <c r="M501">
        <f>VLOOKUP(TRIM(SUBSTITUTE(D501,CHAR(160),CHAR(32))),Metadata!B$1:K$2632,10,FALSE)</f>
        <v>46692</v>
      </c>
      <c r="N501" s="1" t="s">
        <v>958</v>
      </c>
      <c r="O501">
        <v>154</v>
      </c>
      <c r="P501">
        <v>159</v>
      </c>
    </row>
    <row r="502" spans="1:16" x14ac:dyDescent="0.25">
      <c r="A502" t="s">
        <v>4354</v>
      </c>
      <c r="B502" t="s">
        <v>160</v>
      </c>
      <c r="C502" t="s">
        <v>47</v>
      </c>
      <c r="D502" t="s">
        <v>8478</v>
      </c>
      <c r="E502" t="str">
        <f>VLOOKUP(TRIM(SUBSTITUTE(D502,CHAR(160),CHAR(32))),Metadata!B$1:C$2632,2,FALSE)</f>
        <v>Delécluze, E. J. (Etienne Jean), 1781-1863.</v>
      </c>
      <c r="F502" t="str">
        <f>VLOOKUP(TRIM(SUBSTITUTE(D502,CHAR(160),CHAR(32))),Metadata!B$1:D$2632,3,FALSE)</f>
        <v>Journal</v>
      </c>
      <c r="G502">
        <f>VLOOKUP(TRIM(SUBSTITUTE(D502,CHAR(160),CHAR(32))),Metadata!B$1:E$2632,4,FALSE)</f>
        <v>1828</v>
      </c>
      <c r="H502" t="s">
        <v>450</v>
      </c>
      <c r="J502" t="str">
        <f>VLOOKUP(TRIM(SUBSTITUTE(D502,CHAR(160),CHAR(32))),Metadata!B$1:H$2632,7,FALSE)</f>
        <v>memoires</v>
      </c>
      <c r="L502" t="str">
        <f>VLOOKUP(TRIM(SUBSTITUTE(D502,CHAR(160),CHAR(32))),Metadata!B$1:J$2632,9,FALSE)</f>
        <v>prose</v>
      </c>
      <c r="M502">
        <f>VLOOKUP(TRIM(SUBSTITUTE(D502,CHAR(160),CHAR(32))),Metadata!B$1:K$2632,10,FALSE)</f>
        <v>171446</v>
      </c>
      <c r="N502" s="1" t="s">
        <v>959</v>
      </c>
      <c r="O502">
        <v>80</v>
      </c>
      <c r="P502">
        <v>85</v>
      </c>
    </row>
    <row r="503" spans="1:16" x14ac:dyDescent="0.25">
      <c r="A503" t="s">
        <v>4354</v>
      </c>
      <c r="B503" t="s">
        <v>160</v>
      </c>
      <c r="C503" t="s">
        <v>47</v>
      </c>
      <c r="D503" t="s">
        <v>7894</v>
      </c>
      <c r="E503" t="str">
        <f>VLOOKUP(TRIM(SUBSTITUTE(D503,CHAR(160),CHAR(32))),Metadata!B$1:C$2632,2,FALSE)</f>
        <v>Michelet, Jules, 1798-1874.</v>
      </c>
      <c r="F503" t="str">
        <f>VLOOKUP(TRIM(SUBSTITUTE(D503,CHAR(160),CHAR(32))),Metadata!B$1:D$2632,3,FALSE)</f>
        <v>Histoire de France</v>
      </c>
      <c r="G503">
        <f>VLOOKUP(TRIM(SUBSTITUTE(D503,CHAR(160),CHAR(32))),Metadata!B$1:E$2632,4,FALSE)</f>
        <v>1893</v>
      </c>
      <c r="H503" t="s">
        <v>450</v>
      </c>
      <c r="J503" t="str">
        <f>VLOOKUP(TRIM(SUBSTITUTE(D503,CHAR(160),CHAR(32))),Metadata!B$1:H$2632,7,FALSE)</f>
        <v>traite</v>
      </c>
      <c r="L503" t="str">
        <f>VLOOKUP(TRIM(SUBSTITUTE(D503,CHAR(160),CHAR(32))),Metadata!B$1:J$2632,9,FALSE)</f>
        <v/>
      </c>
      <c r="M503">
        <f>VLOOKUP(TRIM(SUBSTITUTE(D503,CHAR(160),CHAR(32))),Metadata!B$1:K$2632,10,FALSE)</f>
        <v>119715</v>
      </c>
      <c r="N503" s="1" t="s">
        <v>960</v>
      </c>
      <c r="O503">
        <v>119</v>
      </c>
      <c r="P503">
        <v>125</v>
      </c>
    </row>
    <row r="504" spans="1:16" x14ac:dyDescent="0.25">
      <c r="A504" t="s">
        <v>4354</v>
      </c>
      <c r="B504" t="s">
        <v>160</v>
      </c>
      <c r="C504" t="s">
        <v>47</v>
      </c>
      <c r="D504" t="s">
        <v>8717</v>
      </c>
      <c r="E504" t="str">
        <f>VLOOKUP(TRIM(SUBSTITUTE(D504,CHAR(160),CHAR(32))),Metadata!B$1:C$2632,2,FALSE)</f>
        <v>Zola, Emile, 1840-1902.</v>
      </c>
      <c r="F504" t="str">
        <f>VLOOKUP(TRIM(SUBSTITUTE(D504,CHAR(160),CHAR(32))),Metadata!B$1:D$2632,3,FALSE)</f>
        <v>L'argent</v>
      </c>
      <c r="G504">
        <f>VLOOKUP(TRIM(SUBSTITUTE(D504,CHAR(160),CHAR(32))),Metadata!B$1:E$2632,4,FALSE)</f>
        <v>1891</v>
      </c>
      <c r="H504" t="s">
        <v>450</v>
      </c>
      <c r="J504" t="str">
        <f>VLOOKUP(TRIM(SUBSTITUTE(D504,CHAR(160),CHAR(32))),Metadata!B$1:H$2632,7,FALSE)</f>
        <v>roman</v>
      </c>
      <c r="L504" t="str">
        <f>VLOOKUP(TRIM(SUBSTITUTE(D504,CHAR(160),CHAR(32))),Metadata!B$1:J$2632,9,FALSE)</f>
        <v>prose</v>
      </c>
      <c r="M504">
        <f>VLOOKUP(TRIM(SUBSTITUTE(D504,CHAR(160),CHAR(32))),Metadata!B$1:K$2632,10,FALSE)</f>
        <v>154835</v>
      </c>
      <c r="N504" s="1" t="s">
        <v>961</v>
      </c>
      <c r="O504">
        <v>96</v>
      </c>
      <c r="P504">
        <v>101</v>
      </c>
    </row>
    <row r="505" spans="1:16" x14ac:dyDescent="0.25">
      <c r="A505" t="s">
        <v>4354</v>
      </c>
      <c r="B505" t="s">
        <v>160</v>
      </c>
      <c r="C505" t="s">
        <v>47</v>
      </c>
      <c r="D505" t="s">
        <v>8595</v>
      </c>
      <c r="E505" t="str">
        <f>VLOOKUP(TRIM(SUBSTITUTE(D505,CHAR(160),CHAR(32))),Metadata!B$1:C$2632,2,FALSE)</f>
        <v>Lemercier, Népomucène-Louis, 1771-1840.</v>
      </c>
      <c r="F505" t="str">
        <f>VLOOKUP(TRIM(SUBSTITUTE(D505,CHAR(160),CHAR(32))),Metadata!B$1:D$2632,3,FALSE)</f>
        <v>Pinto: ou, la journée d'une conspiration: comédie historique en cinq actes et en prose</v>
      </c>
      <c r="G505">
        <f>VLOOKUP(TRIM(SUBSTITUTE(D505,CHAR(160),CHAR(32))),Metadata!B$1:E$2632,4,FALSE)</f>
        <v>1800</v>
      </c>
      <c r="H505" t="s">
        <v>450</v>
      </c>
      <c r="J505" t="str">
        <f>VLOOKUP(TRIM(SUBSTITUTE(D505,CHAR(160),CHAR(32))),Metadata!B$1:H$2632,7,FALSE)</f>
        <v>theatre</v>
      </c>
      <c r="L505" t="str">
        <f>VLOOKUP(TRIM(SUBSTITUTE(D505,CHAR(160),CHAR(32))),Metadata!B$1:J$2632,9,FALSE)</f>
        <v>prose</v>
      </c>
      <c r="M505">
        <f>VLOOKUP(TRIM(SUBSTITUTE(D505,CHAR(160),CHAR(32))),Metadata!B$1:K$2632,10,FALSE)</f>
        <v>24791</v>
      </c>
      <c r="N505" s="1" t="s">
        <v>962</v>
      </c>
      <c r="O505">
        <v>80</v>
      </c>
      <c r="P505">
        <v>85</v>
      </c>
    </row>
    <row r="506" spans="1:16" x14ac:dyDescent="0.25">
      <c r="A506" t="s">
        <v>4354</v>
      </c>
      <c r="B506" t="s">
        <v>160</v>
      </c>
      <c r="C506" t="s">
        <v>47</v>
      </c>
      <c r="D506" t="s">
        <v>8480</v>
      </c>
      <c r="E506" t="str">
        <f>VLOOKUP(TRIM(SUBSTITUTE(D506,CHAR(160),CHAR(32))),Metadata!B$1:C$2632,2,FALSE)</f>
        <v>Destutt de Tracy, Antoine Louis Claude, comte, 1754-1836.</v>
      </c>
      <c r="F506" t="str">
        <f>VLOOKUP(TRIM(SUBSTITUTE(D506,CHAR(160),CHAR(32))),Metadata!B$1:D$2632,3,FALSE)</f>
        <v>Commentaire sur l'Esprit des lois de Montesquieu</v>
      </c>
      <c r="G506">
        <f>VLOOKUP(TRIM(SUBSTITUTE(D506,CHAR(160),CHAR(32))),Metadata!B$1:E$2632,4,FALSE)</f>
        <v>1807</v>
      </c>
      <c r="H506" t="s">
        <v>450</v>
      </c>
      <c r="J506" t="str">
        <f>VLOOKUP(TRIM(SUBSTITUTE(D506,CHAR(160),CHAR(32))),Metadata!B$1:H$2632,7,FALSE)</f>
        <v>traite ou essai</v>
      </c>
      <c r="L506" t="str">
        <f>VLOOKUP(TRIM(SUBSTITUTE(D506,CHAR(160),CHAR(32))),Metadata!B$1:J$2632,9,FALSE)</f>
        <v>prose</v>
      </c>
      <c r="M506">
        <f>VLOOKUP(TRIM(SUBSTITUTE(D506,CHAR(160),CHAR(32))),Metadata!B$1:K$2632,10,FALSE)</f>
        <v>83222</v>
      </c>
      <c r="N506" s="1" t="s">
        <v>963</v>
      </c>
      <c r="O506">
        <v>272</v>
      </c>
      <c r="P506">
        <v>277</v>
      </c>
    </row>
    <row r="507" spans="1:16" x14ac:dyDescent="0.25">
      <c r="A507" t="s">
        <v>4354</v>
      </c>
      <c r="B507" t="s">
        <v>160</v>
      </c>
      <c r="C507" t="s">
        <v>47</v>
      </c>
      <c r="D507" t="s">
        <v>5790</v>
      </c>
      <c r="E507" t="str">
        <f>VLOOKUP(TRIM(SUBSTITUTE(D507,CHAR(160),CHAR(32))),Metadata!B$1:C$2632,2,FALSE)</f>
        <v>Rabaut, Jean-Paul, 1743-1793.</v>
      </c>
      <c r="F507" t="str">
        <f>VLOOKUP(TRIM(SUBSTITUTE(D507,CHAR(160),CHAR(32))),Metadata!B$1:D$2632,3,FALSE)</f>
        <v>PRÉCIS HISTORIQUE DE LA RÉVOLUTION FRANÇAISE</v>
      </c>
      <c r="G507">
        <f>VLOOKUP(TRIM(SUBSTITUTE(D507,CHAR(160),CHAR(32))),Metadata!B$1:E$2632,4,FALSE)</f>
        <v>1807</v>
      </c>
      <c r="H507" t="s">
        <v>450</v>
      </c>
      <c r="J507" t="str">
        <f>VLOOKUP(TRIM(SUBSTITUTE(D507,CHAR(160),CHAR(32))),Metadata!B$1:H$2632,7,FALSE)</f>
        <v>traite</v>
      </c>
      <c r="L507" t="str">
        <f>VLOOKUP(TRIM(SUBSTITUTE(D507,CHAR(160),CHAR(32))),Metadata!B$1:J$2632,9,FALSE)</f>
        <v/>
      </c>
      <c r="M507">
        <f>VLOOKUP(TRIM(SUBSTITUTE(D507,CHAR(160),CHAR(32))),Metadata!B$1:K$2632,10,FALSE)</f>
        <v>69845</v>
      </c>
      <c r="N507" s="1" t="s">
        <v>964</v>
      </c>
      <c r="O507">
        <v>94</v>
      </c>
      <c r="P507">
        <v>99</v>
      </c>
    </row>
    <row r="508" spans="1:16" x14ac:dyDescent="0.25">
      <c r="A508" t="s">
        <v>4354</v>
      </c>
      <c r="B508" t="s">
        <v>160</v>
      </c>
      <c r="C508" t="s">
        <v>47</v>
      </c>
      <c r="D508" t="s">
        <v>8543</v>
      </c>
      <c r="E508" t="str">
        <f>VLOOKUP(TRIM(SUBSTITUTE(D508,CHAR(160),CHAR(32))),Metadata!B$1:C$2632,2,FALSE)</f>
        <v>Gautier, Judith, 1845-1917.</v>
      </c>
      <c r="F508" t="str">
        <f>VLOOKUP(TRIM(SUBSTITUTE(D508,CHAR(160),CHAR(32))),Metadata!B$1:D$2632,3,FALSE)</f>
        <v>La conquête du paradis (tome 1)</v>
      </c>
      <c r="G508">
        <f>VLOOKUP(TRIM(SUBSTITUTE(D508,CHAR(160),CHAR(32))),Metadata!B$1:E$2632,4,FALSE)</f>
        <v>1890</v>
      </c>
      <c r="H508" t="s">
        <v>450</v>
      </c>
      <c r="J508" t="str">
        <f>VLOOKUP(TRIM(SUBSTITUTE(D508,CHAR(160),CHAR(32))),Metadata!B$1:H$2632,7,FALSE)</f>
        <v>roman</v>
      </c>
      <c r="L508" t="str">
        <f>VLOOKUP(TRIM(SUBSTITUTE(D508,CHAR(160),CHAR(32))),Metadata!B$1:J$2632,9,FALSE)</f>
        <v/>
      </c>
      <c r="M508">
        <f>VLOOKUP(TRIM(SUBSTITUTE(D508,CHAR(160),CHAR(32))),Metadata!B$1:K$2632,10,FALSE)</f>
        <v>44728</v>
      </c>
      <c r="N508" s="1" t="s">
        <v>965</v>
      </c>
      <c r="O508">
        <v>131</v>
      </c>
      <c r="P508">
        <v>136</v>
      </c>
    </row>
    <row r="509" spans="1:16" x14ac:dyDescent="0.25">
      <c r="A509" t="s">
        <v>4354</v>
      </c>
      <c r="B509" t="s">
        <v>160</v>
      </c>
      <c r="C509" t="s">
        <v>47</v>
      </c>
      <c r="D509" t="s">
        <v>8579</v>
      </c>
      <c r="E509" t="str">
        <f>VLOOKUP(TRIM(SUBSTITUTE(D509,CHAR(160),CHAR(32))),Metadata!B$1:C$2632,2,FALSE)</f>
        <v>Jouy, Etienne de, 1764-1846.</v>
      </c>
      <c r="F509" t="str">
        <f>VLOOKUP(TRIM(SUBSTITUTE(D509,CHAR(160),CHAR(32))),Metadata!B$1:D$2632,3,FALSE)</f>
        <v>L'hermite de la Chaussée-d'Antin, ou, Observations sur les moeurs et les usages parisiens au commencement du XIXe siècle. 1813:</v>
      </c>
      <c r="G509">
        <f>VLOOKUP(TRIM(SUBSTITUTE(D509,CHAR(160),CHAR(32))),Metadata!B$1:E$2632,4,FALSE)</f>
        <v>1813</v>
      </c>
      <c r="H509" t="s">
        <v>450</v>
      </c>
      <c r="J509" t="str">
        <f>VLOOKUP(TRIM(SUBSTITUTE(D509,CHAR(160),CHAR(32))),Metadata!B$1:H$2632,7,FALSE)</f>
        <v>traite ou essai</v>
      </c>
      <c r="L509" t="str">
        <f>VLOOKUP(TRIM(SUBSTITUTE(D509,CHAR(160),CHAR(32))),Metadata!B$1:J$2632,9,FALSE)</f>
        <v>prose</v>
      </c>
      <c r="M509">
        <f>VLOOKUP(TRIM(SUBSTITUTE(D509,CHAR(160),CHAR(32))),Metadata!B$1:K$2632,10,FALSE)</f>
        <v>137489</v>
      </c>
      <c r="N509" s="1" t="s">
        <v>966</v>
      </c>
      <c r="O509">
        <v>189</v>
      </c>
      <c r="P509">
        <v>194</v>
      </c>
    </row>
    <row r="510" spans="1:16" x14ac:dyDescent="0.25">
      <c r="A510" t="s">
        <v>4354</v>
      </c>
      <c r="B510" t="s">
        <v>160</v>
      </c>
      <c r="C510" t="s">
        <v>47</v>
      </c>
      <c r="D510" t="s">
        <v>8511</v>
      </c>
      <c r="E510" t="str">
        <f>VLOOKUP(TRIM(SUBSTITUTE(D510,CHAR(160),CHAR(32))),Metadata!B$1:C$2632,2,FALSE)</f>
        <v>Durkheim, Emile, 1858-1917.</v>
      </c>
      <c r="F510" t="str">
        <f>VLOOKUP(TRIM(SUBSTITUTE(D510,CHAR(160),CHAR(32))),Metadata!B$1:D$2632,3,FALSE)</f>
        <v>Division de travail social</v>
      </c>
      <c r="G510">
        <f>VLOOKUP(TRIM(SUBSTITUTE(D510,CHAR(160),CHAR(32))),Metadata!B$1:E$2632,4,FALSE)</f>
        <v>1893</v>
      </c>
      <c r="H510" t="s">
        <v>450</v>
      </c>
      <c r="J510" t="str">
        <f>VLOOKUP(TRIM(SUBSTITUTE(D510,CHAR(160),CHAR(32))),Metadata!B$1:H$2632,7,FALSE)</f>
        <v>traite ou essai</v>
      </c>
      <c r="L510" t="str">
        <f>VLOOKUP(TRIM(SUBSTITUTE(D510,CHAR(160),CHAR(32))),Metadata!B$1:J$2632,9,FALSE)</f>
        <v>prose</v>
      </c>
      <c r="M510">
        <f>VLOOKUP(TRIM(SUBSTITUTE(D510,CHAR(160),CHAR(32))),Metadata!B$1:K$2632,10,FALSE)</f>
        <v>148155</v>
      </c>
      <c r="N510" t="s">
        <v>967</v>
      </c>
      <c r="O510">
        <v>93</v>
      </c>
      <c r="P510">
        <v>98</v>
      </c>
    </row>
    <row r="511" spans="1:16" x14ac:dyDescent="0.25">
      <c r="A511" t="s">
        <v>4354</v>
      </c>
      <c r="B511" t="s">
        <v>160</v>
      </c>
      <c r="C511" t="s">
        <v>47</v>
      </c>
      <c r="D511" t="s">
        <v>7390</v>
      </c>
      <c r="E511" t="str">
        <f>VLOOKUP(TRIM(SUBSTITUTE(D511,CHAR(160),CHAR(32))),Metadata!B$1:C$2632,2,FALSE)</f>
        <v>Bouglé, Célestin, 1870-1940.</v>
      </c>
      <c r="F511" t="str">
        <f>VLOOKUP(TRIM(SUBSTITUTE(D511,CHAR(160),CHAR(32))),Metadata!B$1:D$2632,3,FALSE)</f>
        <v>De la sociologie à l'action sociale. Pacifisme-féminisme-coopération</v>
      </c>
      <c r="G511">
        <f>VLOOKUP(TRIM(SUBSTITUTE(D511,CHAR(160),CHAR(32))),Metadata!B$1:E$2632,4,FALSE)</f>
        <v>1931</v>
      </c>
      <c r="H511" t="s">
        <v>534</v>
      </c>
      <c r="J511" t="str">
        <f>VLOOKUP(TRIM(SUBSTITUTE(D511,CHAR(160),CHAR(32))),Metadata!B$1:H$2632,7,FALSE)</f>
        <v>traite</v>
      </c>
      <c r="L511" t="str">
        <f>VLOOKUP(TRIM(SUBSTITUTE(D511,CHAR(160),CHAR(32))),Metadata!B$1:J$2632,9,FALSE)</f>
        <v/>
      </c>
      <c r="M511">
        <f>VLOOKUP(TRIM(SUBSTITUTE(D511,CHAR(160),CHAR(32))),Metadata!B$1:K$2632,10,FALSE)</f>
        <v>28272</v>
      </c>
      <c r="N511" s="1" t="s">
        <v>968</v>
      </c>
      <c r="O511">
        <v>110</v>
      </c>
      <c r="P511">
        <v>115</v>
      </c>
    </row>
    <row r="512" spans="1:16" x14ac:dyDescent="0.25">
      <c r="A512" t="s">
        <v>4354</v>
      </c>
      <c r="B512" t="s">
        <v>160</v>
      </c>
      <c r="C512" t="s">
        <v>47</v>
      </c>
      <c r="D512" t="s">
        <v>7896</v>
      </c>
      <c r="E512" t="str">
        <f>VLOOKUP(TRIM(SUBSTITUTE(D512,CHAR(160),CHAR(32))),Metadata!B$1:C$2632,2,FALSE)</f>
        <v>Alain, 1868-1951.</v>
      </c>
      <c r="F512" t="str">
        <f>VLOOKUP(TRIM(SUBSTITUTE(D512,CHAR(160),CHAR(32))),Metadata!B$1:D$2632,3,FALSE)</f>
        <v>Propos d'économique</v>
      </c>
      <c r="G512">
        <f>VLOOKUP(TRIM(SUBSTITUTE(D512,CHAR(160),CHAR(32))),Metadata!B$1:E$2632,4,FALSE)</f>
        <v>1934</v>
      </c>
      <c r="H512" t="s">
        <v>534</v>
      </c>
      <c r="J512" t="str">
        <f>VLOOKUP(TRIM(SUBSTITUTE(D512,CHAR(160),CHAR(32))),Metadata!B$1:H$2632,7,FALSE)</f>
        <v>traite</v>
      </c>
      <c r="L512" t="str">
        <f>VLOOKUP(TRIM(SUBSTITUTE(D512,CHAR(160),CHAR(32))),Metadata!B$1:J$2632,9,FALSE)</f>
        <v/>
      </c>
      <c r="M512">
        <f>VLOOKUP(TRIM(SUBSTITUTE(D512,CHAR(160),CHAR(32))),Metadata!B$1:K$2632,10,FALSE)</f>
        <v>71827</v>
      </c>
      <c r="N512" s="1" t="s">
        <v>969</v>
      </c>
      <c r="O512">
        <v>29</v>
      </c>
      <c r="P512">
        <v>34</v>
      </c>
    </row>
    <row r="513" spans="1:16" x14ac:dyDescent="0.25">
      <c r="A513" t="s">
        <v>4354</v>
      </c>
      <c r="B513" t="s">
        <v>160</v>
      </c>
      <c r="C513" t="s">
        <v>47</v>
      </c>
      <c r="D513" t="s">
        <v>8977</v>
      </c>
      <c r="E513" t="str">
        <f>VLOOKUP(TRIM(SUBSTITUTE(D513,CHAR(160),CHAR(32))),Metadata!B$1:C$2632,2,FALSE)</f>
        <v>Proust, Marcel, 1871-1922.</v>
      </c>
      <c r="F513" t="str">
        <f>VLOOKUP(TRIM(SUBSTITUTE(D513,CHAR(160),CHAR(32))),Metadata!B$1:D$2632,3,FALSE)</f>
        <v>Côté de Guermantes</v>
      </c>
      <c r="G513">
        <f>VLOOKUP(TRIM(SUBSTITUTE(D513,CHAR(160),CHAR(32))),Metadata!B$1:E$2632,4,FALSE)</f>
        <v>1920</v>
      </c>
      <c r="H513" t="s">
        <v>534</v>
      </c>
      <c r="J513" t="str">
        <f>VLOOKUP(TRIM(SUBSTITUTE(D513,CHAR(160),CHAR(32))),Metadata!B$1:H$2632,7,FALSE)</f>
        <v>roman</v>
      </c>
      <c r="L513" t="str">
        <f>VLOOKUP(TRIM(SUBSTITUTE(D513,CHAR(160),CHAR(32))),Metadata!B$1:J$2632,9,FALSE)</f>
        <v>prose</v>
      </c>
      <c r="M513">
        <f>VLOOKUP(TRIM(SUBSTITUTE(D513,CHAR(160),CHAR(32))),Metadata!B$1:K$2632,10,FALSE)</f>
        <v>247207</v>
      </c>
      <c r="N513" s="1" t="s">
        <v>970</v>
      </c>
      <c r="O513">
        <v>24</v>
      </c>
      <c r="P513">
        <v>29</v>
      </c>
    </row>
    <row r="514" spans="1:16" x14ac:dyDescent="0.25">
      <c r="A514" t="s">
        <v>4354</v>
      </c>
      <c r="B514" t="s">
        <v>160</v>
      </c>
      <c r="C514" t="s">
        <v>47</v>
      </c>
      <c r="D514" t="s">
        <v>6925</v>
      </c>
      <c r="E514" t="str">
        <f>VLOOKUP(TRIM(SUBSTITUTE(D514,CHAR(160),CHAR(32))),Metadata!B$1:C$2632,2,FALSE)</f>
        <v>Bouglé, Célestin, 1870-1940.</v>
      </c>
      <c r="F514" t="str">
        <f>VLOOKUP(TRIM(SUBSTITUTE(D514,CHAR(160),CHAR(32))),Metadata!B$1:D$2632,3,FALSE)</f>
        <v>La démocratie devant la science. Études critiques sur l'hérédité, la concurrence et la différenciation.</v>
      </c>
      <c r="G514">
        <f>VLOOKUP(TRIM(SUBSTITUTE(D514,CHAR(160),CHAR(32))),Metadata!B$1:E$2632,4,FALSE)</f>
        <v>1904</v>
      </c>
      <c r="H514" t="s">
        <v>534</v>
      </c>
      <c r="J514" t="str">
        <f>VLOOKUP(TRIM(SUBSTITUTE(D514,CHAR(160),CHAR(32))),Metadata!B$1:H$2632,7,FALSE)</f>
        <v>traite</v>
      </c>
      <c r="L514" t="str">
        <f>VLOOKUP(TRIM(SUBSTITUTE(D514,CHAR(160),CHAR(32))),Metadata!B$1:J$2632,9,FALSE)</f>
        <v/>
      </c>
      <c r="M514">
        <f>VLOOKUP(TRIM(SUBSTITUTE(D514,CHAR(160),CHAR(32))),Metadata!B$1:K$2632,10,FALSE)</f>
        <v>83833</v>
      </c>
      <c r="N514" t="s">
        <v>971</v>
      </c>
      <c r="O514">
        <v>70</v>
      </c>
      <c r="P514">
        <v>76</v>
      </c>
    </row>
    <row r="515" spans="1:16" x14ac:dyDescent="0.25">
      <c r="A515" t="s">
        <v>4354</v>
      </c>
      <c r="B515" t="s">
        <v>160</v>
      </c>
      <c r="C515" t="s">
        <v>47</v>
      </c>
      <c r="D515" t="s">
        <v>8845</v>
      </c>
      <c r="E515" t="str">
        <f>VLOOKUP(TRIM(SUBSTITUTE(D515,CHAR(160),CHAR(32))),Metadata!B$1:C$2632,2,FALSE)</f>
        <v>Durkheim, Emile, 1858-1917.</v>
      </c>
      <c r="F515" t="str">
        <f>VLOOKUP(TRIM(SUBSTITUTE(D515,CHAR(160),CHAR(32))),Metadata!B$1:D$2632,3,FALSE)</f>
        <v>Le socialisme (1928)</v>
      </c>
      <c r="G515">
        <f>VLOOKUP(TRIM(SUBSTITUTE(D515,CHAR(160),CHAR(32))),Metadata!B$1:E$2632,4,FALSE)</f>
        <v>1928</v>
      </c>
      <c r="H515" t="s">
        <v>534</v>
      </c>
      <c r="J515" t="str">
        <f>VLOOKUP(TRIM(SUBSTITUTE(D515,CHAR(160),CHAR(32))),Metadata!B$1:H$2632,7,FALSE)</f>
        <v>traite</v>
      </c>
      <c r="L515" t="str">
        <f>VLOOKUP(TRIM(SUBSTITUTE(D515,CHAR(160),CHAR(32))),Metadata!B$1:J$2632,9,FALSE)</f>
        <v/>
      </c>
      <c r="M515">
        <f>VLOOKUP(TRIM(SUBSTITUTE(D515,CHAR(160),CHAR(32))),Metadata!B$1:K$2632,10,FALSE)</f>
        <v>104915</v>
      </c>
      <c r="N515" s="1" t="s">
        <v>972</v>
      </c>
      <c r="O515">
        <v>59</v>
      </c>
      <c r="P515">
        <v>64</v>
      </c>
    </row>
    <row r="516" spans="1:16" x14ac:dyDescent="0.25">
      <c r="A516" t="s">
        <v>4354</v>
      </c>
      <c r="B516" t="s">
        <v>160</v>
      </c>
      <c r="C516" t="s">
        <v>47</v>
      </c>
      <c r="D516" t="s">
        <v>7442</v>
      </c>
      <c r="E516" t="str">
        <f>VLOOKUP(TRIM(SUBSTITUTE(D516,CHAR(160),CHAR(32))),Metadata!B$1:C$2632,2,FALSE)</f>
        <v>Mornet, Daniel, 1878-1954.</v>
      </c>
      <c r="F516" t="str">
        <f>VLOOKUP(TRIM(SUBSTITUTE(D516,CHAR(160),CHAR(32))),Metadata!B$1:D$2632,3,FALSE)</f>
        <v>Les origines intellectuelles de la révolution française</v>
      </c>
      <c r="G516">
        <f>VLOOKUP(TRIM(SUBSTITUTE(D516,CHAR(160),CHAR(32))),Metadata!B$1:E$2632,4,FALSE)</f>
        <v>1933</v>
      </c>
      <c r="H516" t="s">
        <v>534</v>
      </c>
      <c r="J516" t="str">
        <f>VLOOKUP(TRIM(SUBSTITUTE(D516,CHAR(160),CHAR(32))),Metadata!B$1:H$2632,7,FALSE)</f>
        <v>traite</v>
      </c>
      <c r="L516" t="str">
        <f>VLOOKUP(TRIM(SUBSTITUTE(D516,CHAR(160),CHAR(32))),Metadata!B$1:J$2632,9,FALSE)</f>
        <v/>
      </c>
      <c r="M516">
        <f>VLOOKUP(TRIM(SUBSTITUTE(D516,CHAR(160),CHAR(32))),Metadata!B$1:K$2632,10,FALSE)</f>
        <v>230114</v>
      </c>
      <c r="N516" s="1" t="s">
        <v>973</v>
      </c>
      <c r="O516">
        <v>274</v>
      </c>
      <c r="P516">
        <v>279</v>
      </c>
    </row>
    <row r="517" spans="1:16" x14ac:dyDescent="0.25">
      <c r="A517" t="s">
        <v>4354</v>
      </c>
      <c r="B517" t="s">
        <v>160</v>
      </c>
      <c r="C517" t="s">
        <v>47</v>
      </c>
      <c r="D517" t="s">
        <v>8812</v>
      </c>
      <c r="E517" t="str">
        <f>VLOOKUP(TRIM(SUBSTITUTE(D517,CHAR(160),CHAR(32))),Metadata!B$1:C$2632,2,FALSE)</f>
        <v>Carrel, Alexis, 1873-1944.</v>
      </c>
      <c r="F517" t="str">
        <f>VLOOKUP(TRIM(SUBSTITUTE(D517,CHAR(160),CHAR(32))),Metadata!B$1:D$2632,3,FALSE)</f>
        <v>L'homme cet inconnu</v>
      </c>
      <c r="G517">
        <f>VLOOKUP(TRIM(SUBSTITUTE(D517,CHAR(160),CHAR(32))),Metadata!B$1:E$2632,4,FALSE)</f>
        <v>1935</v>
      </c>
      <c r="H517" t="s">
        <v>534</v>
      </c>
      <c r="J517" t="str">
        <f>VLOOKUP(TRIM(SUBSTITUTE(D517,CHAR(160),CHAR(32))),Metadata!B$1:H$2632,7,FALSE)</f>
        <v>traite ou essai</v>
      </c>
      <c r="L517" t="str">
        <f>VLOOKUP(TRIM(SUBSTITUTE(D517,CHAR(160),CHAR(32))),Metadata!B$1:J$2632,9,FALSE)</f>
        <v>prose</v>
      </c>
      <c r="M517">
        <f>VLOOKUP(TRIM(SUBSTITUTE(D517,CHAR(160),CHAR(32))),Metadata!B$1:K$2632,10,FALSE)</f>
        <v>98996</v>
      </c>
      <c r="N517" s="1" t="s">
        <v>974</v>
      </c>
      <c r="O517">
        <v>97</v>
      </c>
      <c r="P517">
        <v>102</v>
      </c>
    </row>
    <row r="518" spans="1:16" x14ac:dyDescent="0.25">
      <c r="A518" t="s">
        <v>4354</v>
      </c>
      <c r="B518" t="s">
        <v>160</v>
      </c>
      <c r="C518" t="s">
        <v>47</v>
      </c>
      <c r="D518" t="s">
        <v>8968</v>
      </c>
      <c r="E518" t="str">
        <f>VLOOKUP(TRIM(SUBSTITUTE(D518,CHAR(160),CHAR(32))),Metadata!B$1:C$2632,2,FALSE)</f>
        <v>Perroux, François, 1903-</v>
      </c>
      <c r="F518" t="str">
        <f>VLOOKUP(TRIM(SUBSTITUTE(D518,CHAR(160),CHAR(32))),Metadata!B$1:D$2632,3,FALSE)</f>
        <v>L'économie du XXe siècle</v>
      </c>
      <c r="G518">
        <f>VLOOKUP(TRIM(SUBSTITUTE(D518,CHAR(160),CHAR(32))),Metadata!B$1:E$2632,4,FALSE)</f>
        <v>1964</v>
      </c>
      <c r="H518" t="s">
        <v>534</v>
      </c>
      <c r="J518" t="str">
        <f>VLOOKUP(TRIM(SUBSTITUTE(D518,CHAR(160),CHAR(32))),Metadata!B$1:H$2632,7,FALSE)</f>
        <v>traite ou essai</v>
      </c>
      <c r="L518" t="str">
        <f>VLOOKUP(TRIM(SUBSTITUTE(D518,CHAR(160),CHAR(32))),Metadata!B$1:J$2632,9,FALSE)</f>
        <v>prose</v>
      </c>
      <c r="M518">
        <f>VLOOKUP(TRIM(SUBSTITUTE(D518,CHAR(160),CHAR(32))),Metadata!B$1:K$2632,10,FALSE)</f>
        <v>208903</v>
      </c>
      <c r="N518" s="1" t="s">
        <v>975</v>
      </c>
      <c r="O518">
        <v>86</v>
      </c>
      <c r="P518">
        <v>91</v>
      </c>
    </row>
    <row r="519" spans="1:16" x14ac:dyDescent="0.25">
      <c r="A519" t="s">
        <v>4354</v>
      </c>
      <c r="B519" t="s">
        <v>160</v>
      </c>
      <c r="C519" t="s">
        <v>47</v>
      </c>
      <c r="D519" t="s">
        <v>7873</v>
      </c>
      <c r="E519" t="str">
        <f>VLOOKUP(TRIM(SUBSTITUTE(D519,CHAR(160),CHAR(32))),Metadata!B$1:C$2632,2,FALSE)</f>
        <v>Blanqui, Louis Auguste, 1805-1881.</v>
      </c>
      <c r="F519" t="str">
        <f>VLOOKUP(TRIM(SUBSTITUTE(D519,CHAR(160),CHAR(32))),Metadata!B$1:D$2632,3,FALSE)</f>
        <v>Auguste Blanqui, Textes choisis</v>
      </c>
      <c r="G519">
        <f>VLOOKUP(TRIM(SUBSTITUTE(D519,CHAR(160),CHAR(32))),Metadata!B$1:E$2632,4,FALSE)</f>
        <v>1971</v>
      </c>
      <c r="H519" t="s">
        <v>534</v>
      </c>
      <c r="J519" t="str">
        <f>VLOOKUP(TRIM(SUBSTITUTE(D519,CHAR(160),CHAR(32))),Metadata!B$1:H$2632,7,FALSE)</f>
        <v>traite</v>
      </c>
      <c r="L519" t="str">
        <f>VLOOKUP(TRIM(SUBSTITUTE(D519,CHAR(160),CHAR(32))),Metadata!B$1:J$2632,9,FALSE)</f>
        <v/>
      </c>
      <c r="M519">
        <f>VLOOKUP(TRIM(SUBSTITUTE(D519,CHAR(160),CHAR(32))),Metadata!B$1:K$2632,10,FALSE)</f>
        <v>77746</v>
      </c>
      <c r="N519" s="1" t="s">
        <v>976</v>
      </c>
      <c r="O519">
        <v>46</v>
      </c>
      <c r="P519">
        <v>51</v>
      </c>
    </row>
    <row r="520" spans="1:16" x14ac:dyDescent="0.25">
      <c r="A520" t="s">
        <v>4354</v>
      </c>
      <c r="B520" t="s">
        <v>160</v>
      </c>
      <c r="C520" t="s">
        <v>47</v>
      </c>
      <c r="D520" t="s">
        <v>7513</v>
      </c>
      <c r="E520" t="str">
        <f>VLOOKUP(TRIM(SUBSTITUTE(D520,CHAR(160),CHAR(32))),Metadata!B$1:C$2632,2,FALSE)</f>
        <v>Bainville, Jacques, 1879-1936.</v>
      </c>
      <c r="F520" t="str">
        <f>VLOOKUP(TRIM(SUBSTITUTE(D520,CHAR(160),CHAR(32))),Metadata!B$1:D$2632,3,FALSE)</f>
        <v>La Russie et la barrière de l'Est</v>
      </c>
      <c r="G520">
        <f>VLOOKUP(TRIM(SUBSTITUTE(D520,CHAR(160),CHAR(32))),Metadata!B$1:E$2632,4,FALSE)</f>
        <v>1937</v>
      </c>
      <c r="H520" t="s">
        <v>534</v>
      </c>
      <c r="J520" t="str">
        <f>VLOOKUP(TRIM(SUBSTITUTE(D520,CHAR(160),CHAR(32))),Metadata!B$1:H$2632,7,FALSE)</f>
        <v>traite</v>
      </c>
      <c r="L520" t="str">
        <f>VLOOKUP(TRIM(SUBSTITUTE(D520,CHAR(160),CHAR(32))),Metadata!B$1:J$2632,9,FALSE)</f>
        <v/>
      </c>
      <c r="M520">
        <f>VLOOKUP(TRIM(SUBSTITUTE(D520,CHAR(160),CHAR(32))),Metadata!B$1:K$2632,10,FALSE)</f>
        <v>70748</v>
      </c>
      <c r="N520" s="1" t="s">
        <v>977</v>
      </c>
      <c r="O520">
        <v>330</v>
      </c>
      <c r="P520">
        <v>335</v>
      </c>
    </row>
    <row r="521" spans="1:16" x14ac:dyDescent="0.25">
      <c r="A521" t="s">
        <v>4354</v>
      </c>
      <c r="B521" t="s">
        <v>160</v>
      </c>
      <c r="C521" t="s">
        <v>47</v>
      </c>
      <c r="D521" t="s">
        <v>8765</v>
      </c>
      <c r="E521" t="str">
        <f>VLOOKUP(TRIM(SUBSTITUTE(D521,CHAR(160),CHAR(32))),Metadata!B$1:C$2632,2,FALSE)</f>
        <v>Barrès, Maurice, 1862-1923.</v>
      </c>
      <c r="F521" t="str">
        <f>VLOOKUP(TRIM(SUBSTITUTE(D521,CHAR(160),CHAR(32))),Metadata!B$1:D$2632,3,FALSE)</f>
        <v>Mes cahiers, T. 7 1908-1909</v>
      </c>
      <c r="G521">
        <f>VLOOKUP(TRIM(SUBSTITUTE(D521,CHAR(160),CHAR(32))),Metadata!B$1:E$2632,4,FALSE)</f>
        <v>1909</v>
      </c>
      <c r="H521" t="s">
        <v>534</v>
      </c>
      <c r="J521" t="str">
        <f>VLOOKUP(TRIM(SUBSTITUTE(D521,CHAR(160),CHAR(32))),Metadata!B$1:H$2632,7,FALSE)</f>
        <v>memoires</v>
      </c>
      <c r="L521" t="str">
        <f>VLOOKUP(TRIM(SUBSTITUTE(D521,CHAR(160),CHAR(32))),Metadata!B$1:J$2632,9,FALSE)</f>
        <v>prose</v>
      </c>
      <c r="M521">
        <f>VLOOKUP(TRIM(SUBSTITUTE(D521,CHAR(160),CHAR(32))),Metadata!B$1:K$2632,10,FALSE)</f>
        <v>62936</v>
      </c>
      <c r="N521" s="1" t="s">
        <v>978</v>
      </c>
      <c r="O521">
        <v>161</v>
      </c>
      <c r="P521">
        <v>166</v>
      </c>
    </row>
    <row r="522" spans="1:16" x14ac:dyDescent="0.25">
      <c r="A522" t="s">
        <v>4354</v>
      </c>
      <c r="B522" t="s">
        <v>160</v>
      </c>
      <c r="C522" t="s">
        <v>47</v>
      </c>
      <c r="D522" t="s">
        <v>8943</v>
      </c>
      <c r="E522" t="str">
        <f>VLOOKUP(TRIM(SUBSTITUTE(D522,CHAR(160),CHAR(32))),Metadata!B$1:C$2632,2,FALSE)</f>
        <v>Maurras, Charles, 1868-1952.</v>
      </c>
      <c r="F522" t="str">
        <f>VLOOKUP(TRIM(SUBSTITUTE(D522,CHAR(160),CHAR(32))),Metadata!B$1:D$2632,3,FALSE)</f>
        <v>Kiel et Tanger</v>
      </c>
      <c r="G522">
        <f>VLOOKUP(TRIM(SUBSTITUTE(D522,CHAR(160),CHAR(32))),Metadata!B$1:E$2632,4,FALSE)</f>
        <v>1914</v>
      </c>
      <c r="H522" t="s">
        <v>534</v>
      </c>
      <c r="J522" t="str">
        <f>VLOOKUP(TRIM(SUBSTITUTE(D522,CHAR(160),CHAR(32))),Metadata!B$1:H$2632,7,FALSE)</f>
        <v>traite ou essai</v>
      </c>
      <c r="L522" t="str">
        <f>VLOOKUP(TRIM(SUBSTITUTE(D522,CHAR(160),CHAR(32))),Metadata!B$1:J$2632,9,FALSE)</f>
        <v>prose</v>
      </c>
      <c r="M522">
        <f>VLOOKUP(TRIM(SUBSTITUTE(D522,CHAR(160),CHAR(32))),Metadata!B$1:K$2632,10,FALSE)</f>
        <v>68318</v>
      </c>
      <c r="N522" s="1" t="s">
        <v>979</v>
      </c>
      <c r="O522">
        <v>35</v>
      </c>
      <c r="P522">
        <v>40</v>
      </c>
    </row>
    <row r="523" spans="1:16" ht="17.25" x14ac:dyDescent="0.25">
      <c r="A523" t="s">
        <v>4354</v>
      </c>
      <c r="B523" t="s">
        <v>160</v>
      </c>
      <c r="C523" t="s">
        <v>47</v>
      </c>
      <c r="D523" t="s">
        <v>7773</v>
      </c>
      <c r="E523" t="str">
        <f>VLOOKUP(TRIM(SUBSTITUTE(D523,CHAR(160),CHAR(32))),Metadata!B$1:C$2632,2,FALSE)</f>
        <v>Louis Bréhier</v>
      </c>
      <c r="F523" t="str">
        <f>VLOOKUP(TRIM(SUBSTITUTE(D523,CHAR(160),CHAR(32))),Metadata!B$1:D$2632,3,FALSE)</f>
        <v>Le monde byzantin: La civilisation byzantine</v>
      </c>
      <c r="G523">
        <f>VLOOKUP(TRIM(SUBSTITUTE(D523,CHAR(160),CHAR(32))),Metadata!B$1:E$2632,4,FALSE)</f>
        <v>1950</v>
      </c>
      <c r="H523" t="s">
        <v>534</v>
      </c>
      <c r="J523" t="str">
        <f>VLOOKUP(TRIM(SUBSTITUTE(D523,CHAR(160),CHAR(32))),Metadata!B$1:H$2632,7,FALSE)</f>
        <v>traite</v>
      </c>
      <c r="L523" t="str">
        <f>VLOOKUP(TRIM(SUBSTITUTE(D523,CHAR(160),CHAR(32))),Metadata!B$1:J$2632,9,FALSE)</f>
        <v/>
      </c>
      <c r="M523">
        <f>VLOOKUP(TRIM(SUBSTITUTE(D523,CHAR(160),CHAR(32))),Metadata!B$1:K$2632,10,FALSE)</f>
        <v>205279</v>
      </c>
      <c r="N523" s="1" t="s">
        <v>980</v>
      </c>
      <c r="O523">
        <v>127</v>
      </c>
      <c r="P523">
        <v>132</v>
      </c>
    </row>
    <row r="524" spans="1:16" x14ac:dyDescent="0.25">
      <c r="A524" t="s">
        <v>4354</v>
      </c>
      <c r="B524" t="s">
        <v>160</v>
      </c>
      <c r="C524" t="s">
        <v>47</v>
      </c>
      <c r="D524" t="s">
        <v>7525</v>
      </c>
      <c r="E524" t="str">
        <f>VLOOKUP(TRIM(SUBSTITUTE(D524,CHAR(160),CHAR(32))),Metadata!B$1:C$2632,2,FALSE)</f>
        <v>Mantoux, Étienne, 1913-1945.</v>
      </c>
      <c r="F524" t="str">
        <f>VLOOKUP(TRIM(SUBSTITUTE(D524,CHAR(160),CHAR(32))),Metadata!B$1:D$2632,3,FALSE)</f>
        <v>“La théorie générale de M. Keynes”.</v>
      </c>
      <c r="G524">
        <f>VLOOKUP(TRIM(SUBSTITUTE(D524,CHAR(160),CHAR(32))),Metadata!B$1:E$2632,4,FALSE)</f>
        <v>1937</v>
      </c>
      <c r="H524" t="s">
        <v>534</v>
      </c>
      <c r="J524" t="str">
        <f>VLOOKUP(TRIM(SUBSTITUTE(D524,CHAR(160),CHAR(32))),Metadata!B$1:H$2632,7,FALSE)</f>
        <v>traite</v>
      </c>
      <c r="L524" t="str">
        <f>VLOOKUP(TRIM(SUBSTITUTE(D524,CHAR(160),CHAR(32))),Metadata!B$1:J$2632,9,FALSE)</f>
        <v/>
      </c>
      <c r="M524">
        <f>VLOOKUP(TRIM(SUBSTITUTE(D524,CHAR(160),CHAR(32))),Metadata!B$1:K$2632,10,FALSE)</f>
        <v>12203</v>
      </c>
      <c r="N524" s="1" t="s">
        <v>981</v>
      </c>
      <c r="O524">
        <v>157</v>
      </c>
      <c r="P524">
        <v>162</v>
      </c>
    </row>
    <row r="525" spans="1:16" x14ac:dyDescent="0.25">
      <c r="A525" t="s">
        <v>4354</v>
      </c>
      <c r="B525" t="s">
        <v>160</v>
      </c>
      <c r="C525" t="s">
        <v>47</v>
      </c>
      <c r="D525" t="s">
        <v>8795</v>
      </c>
      <c r="E525" t="str">
        <f>VLOOKUP(TRIM(SUBSTITUTE(D525,CHAR(160),CHAR(32))),Metadata!B$1:C$2632,2,FALSE)</f>
        <v>Bouglé, Célestin, 1870-1940.</v>
      </c>
      <c r="F525" t="str">
        <f>VLOOKUP(TRIM(SUBSTITUTE(D525,CHAR(160),CHAR(32))),Metadata!B$1:D$2632,3,FALSE)</f>
        <v>Essais sur le régime des castes (1908)</v>
      </c>
      <c r="G525">
        <f>VLOOKUP(TRIM(SUBSTITUTE(D525,CHAR(160),CHAR(32))),Metadata!B$1:E$2632,4,FALSE)</f>
        <v>1908</v>
      </c>
      <c r="H525" t="s">
        <v>534</v>
      </c>
      <c r="J525" t="str">
        <f>VLOOKUP(TRIM(SUBSTITUTE(D525,CHAR(160),CHAR(32))),Metadata!B$1:H$2632,7,FALSE)</f>
        <v>traite</v>
      </c>
      <c r="L525" t="str">
        <f>VLOOKUP(TRIM(SUBSTITUTE(D525,CHAR(160),CHAR(32))),Metadata!B$1:J$2632,9,FALSE)</f>
        <v/>
      </c>
      <c r="M525">
        <f>VLOOKUP(TRIM(SUBSTITUTE(D525,CHAR(160),CHAR(32))),Metadata!B$1:K$2632,10,FALSE)</f>
        <v>90735</v>
      </c>
      <c r="N525" s="1" t="s">
        <v>982</v>
      </c>
      <c r="O525">
        <v>84</v>
      </c>
      <c r="P525">
        <v>89</v>
      </c>
    </row>
    <row r="526" spans="1:16" x14ac:dyDescent="0.25">
      <c r="A526" t="s">
        <v>4354</v>
      </c>
      <c r="B526" t="s">
        <v>160</v>
      </c>
      <c r="C526" t="s">
        <v>47</v>
      </c>
      <c r="D526" t="s">
        <v>7209</v>
      </c>
      <c r="E526" t="str">
        <f>VLOOKUP(TRIM(SUBSTITUTE(D526,CHAR(160),CHAR(32))),Metadata!B$1:C$2632,2,FALSE)</f>
        <v>Mathiez, Albert, 1874-1932.</v>
      </c>
      <c r="F526" t="str">
        <f>VLOOKUP(TRIM(SUBSTITUTE(D526,CHAR(160),CHAR(32))),Metadata!B$1:D$2632,3,FALSE)</f>
        <v>La révolution française</v>
      </c>
      <c r="G526">
        <f>VLOOKUP(TRIM(SUBSTITUTE(D526,CHAR(160),CHAR(32))),Metadata!B$1:E$2632,4,FALSE)</f>
        <v>1922</v>
      </c>
      <c r="H526" t="s">
        <v>534</v>
      </c>
      <c r="J526" t="str">
        <f>VLOOKUP(TRIM(SUBSTITUTE(D526,CHAR(160),CHAR(32))),Metadata!B$1:H$2632,7,FALSE)</f>
        <v>traite</v>
      </c>
      <c r="L526" t="str">
        <f>VLOOKUP(TRIM(SUBSTITUTE(D526,CHAR(160),CHAR(32))),Metadata!B$1:J$2632,9,FALSE)</f>
        <v/>
      </c>
      <c r="M526">
        <f>VLOOKUP(TRIM(SUBSTITUTE(D526,CHAR(160),CHAR(32))),Metadata!B$1:K$2632,10,FALSE)</f>
        <v>207556</v>
      </c>
      <c r="N526" s="1" t="s">
        <v>983</v>
      </c>
      <c r="O526">
        <v>24</v>
      </c>
      <c r="P526">
        <v>29</v>
      </c>
    </row>
    <row r="527" spans="1:16" x14ac:dyDescent="0.25">
      <c r="A527" t="s">
        <v>4354</v>
      </c>
      <c r="B527" t="s">
        <v>160</v>
      </c>
      <c r="C527" t="s">
        <v>47</v>
      </c>
      <c r="D527" t="s">
        <v>7250</v>
      </c>
      <c r="E527" t="str">
        <f>VLOOKUP(TRIM(SUBSTITUTE(D527,CHAR(160),CHAR(32))),Metadata!B$1:C$2632,2,FALSE)</f>
        <v>Bainville, Jacques, 1879-1936.</v>
      </c>
      <c r="F527" t="str">
        <f>VLOOKUP(TRIM(SUBSTITUTE(D527,CHAR(160),CHAR(32))),Metadata!B$1:D$2632,3,FALSE)</f>
        <v>Histoire de France</v>
      </c>
      <c r="G527">
        <f>VLOOKUP(TRIM(SUBSTITUTE(D527,CHAR(160),CHAR(32))),Metadata!B$1:E$2632,4,FALSE)</f>
        <v>1924</v>
      </c>
      <c r="H527" t="s">
        <v>534</v>
      </c>
      <c r="J527" t="str">
        <f>VLOOKUP(TRIM(SUBSTITUTE(D527,CHAR(160),CHAR(32))),Metadata!B$1:H$2632,7,FALSE)</f>
        <v>traite ou essai</v>
      </c>
      <c r="L527" t="str">
        <f>VLOOKUP(TRIM(SUBSTITUTE(D527,CHAR(160),CHAR(32))),Metadata!B$1:J$2632,9,FALSE)</f>
        <v/>
      </c>
      <c r="M527">
        <f>VLOOKUP(TRIM(SUBSTITUTE(D527,CHAR(160),CHAR(32))),Metadata!B$1:K$2632,10,FALSE)</f>
        <v>169042</v>
      </c>
      <c r="N527" s="1" t="s">
        <v>984</v>
      </c>
      <c r="O527">
        <v>40</v>
      </c>
      <c r="P527">
        <v>45</v>
      </c>
    </row>
    <row r="528" spans="1:16" x14ac:dyDescent="0.25">
      <c r="A528" t="s">
        <v>4354</v>
      </c>
      <c r="B528" t="s">
        <v>160</v>
      </c>
      <c r="C528" t="s">
        <v>47</v>
      </c>
      <c r="D528" t="s">
        <v>8870</v>
      </c>
      <c r="E528" t="str">
        <f>VLOOKUP(TRIM(SUBSTITUTE(D528,CHAR(160),CHAR(32))),Metadata!B$1:C$2632,2,FALSE)</f>
        <v>Gide, André, 1869-1951.</v>
      </c>
      <c r="F528" t="str">
        <f>VLOOKUP(TRIM(SUBSTITUTE(D528,CHAR(160),CHAR(32))),Metadata!B$1:D$2632,3,FALSE)</f>
        <v>Ainsi soit-il</v>
      </c>
      <c r="G528">
        <f>VLOOKUP(TRIM(SUBSTITUTE(D528,CHAR(160),CHAR(32))),Metadata!B$1:E$2632,4,FALSE)</f>
        <v>1951</v>
      </c>
      <c r="H528" t="s">
        <v>534</v>
      </c>
      <c r="J528" t="str">
        <f>VLOOKUP(TRIM(SUBSTITUTE(D528,CHAR(160),CHAR(32))),Metadata!B$1:H$2632,7,FALSE)</f>
        <v>memoires</v>
      </c>
      <c r="L528" t="str">
        <f>VLOOKUP(TRIM(SUBSTITUTE(D528,CHAR(160),CHAR(32))),Metadata!B$1:J$2632,9,FALSE)</f>
        <v>prose</v>
      </c>
      <c r="M528">
        <f>VLOOKUP(TRIM(SUBSTITUTE(D528,CHAR(160),CHAR(32))),Metadata!B$1:K$2632,10,FALSE)</f>
        <v>34256</v>
      </c>
      <c r="N528" s="1" t="s">
        <v>985</v>
      </c>
      <c r="O528">
        <v>66</v>
      </c>
      <c r="P528">
        <v>71</v>
      </c>
    </row>
    <row r="529" spans="1:16" x14ac:dyDescent="0.25">
      <c r="A529" t="s">
        <v>4354</v>
      </c>
      <c r="B529" t="s">
        <v>160</v>
      </c>
      <c r="C529" t="s">
        <v>47</v>
      </c>
      <c r="D529" t="s">
        <v>7250</v>
      </c>
      <c r="E529" t="str">
        <f>VLOOKUP(TRIM(SUBSTITUTE(D529,CHAR(160),CHAR(32))),Metadata!B$1:C$2632,2,FALSE)</f>
        <v>Bainville, Jacques, 1879-1936.</v>
      </c>
      <c r="F529" t="str">
        <f>VLOOKUP(TRIM(SUBSTITUTE(D529,CHAR(160),CHAR(32))),Metadata!B$1:D$2632,3,FALSE)</f>
        <v>Histoire de France</v>
      </c>
      <c r="G529">
        <f>VLOOKUP(TRIM(SUBSTITUTE(D529,CHAR(160),CHAR(32))),Metadata!B$1:E$2632,4,FALSE)</f>
        <v>1924</v>
      </c>
      <c r="H529" t="s">
        <v>534</v>
      </c>
      <c r="J529" t="str">
        <f>VLOOKUP(TRIM(SUBSTITUTE(D529,CHAR(160),CHAR(32))),Metadata!B$1:H$2632,7,FALSE)</f>
        <v>traite ou essai</v>
      </c>
      <c r="L529" t="str">
        <f>VLOOKUP(TRIM(SUBSTITUTE(D529,CHAR(160),CHAR(32))),Metadata!B$1:J$2632,9,FALSE)</f>
        <v/>
      </c>
      <c r="M529">
        <f>VLOOKUP(TRIM(SUBSTITUTE(D529,CHAR(160),CHAR(32))),Metadata!B$1:K$2632,10,FALSE)</f>
        <v>169042</v>
      </c>
      <c r="N529" s="1" t="s">
        <v>986</v>
      </c>
      <c r="O529">
        <v>141</v>
      </c>
      <c r="P529">
        <v>146</v>
      </c>
    </row>
    <row r="530" spans="1:16" x14ac:dyDescent="0.25">
      <c r="A530" t="s">
        <v>4354</v>
      </c>
      <c r="B530" t="s">
        <v>160</v>
      </c>
      <c r="C530" t="s">
        <v>47</v>
      </c>
      <c r="D530" t="s">
        <v>7209</v>
      </c>
      <c r="E530" t="str">
        <f>VLOOKUP(TRIM(SUBSTITUTE(D530,CHAR(160),CHAR(32))),Metadata!B$1:C$2632,2,FALSE)</f>
        <v>Mathiez, Albert, 1874-1932.</v>
      </c>
      <c r="F530" t="str">
        <f>VLOOKUP(TRIM(SUBSTITUTE(D530,CHAR(160),CHAR(32))),Metadata!B$1:D$2632,3,FALSE)</f>
        <v>La révolution française</v>
      </c>
      <c r="G530">
        <f>VLOOKUP(TRIM(SUBSTITUTE(D530,CHAR(160),CHAR(32))),Metadata!B$1:E$2632,4,FALSE)</f>
        <v>1922</v>
      </c>
      <c r="H530" t="s">
        <v>534</v>
      </c>
      <c r="J530" t="str">
        <f>VLOOKUP(TRIM(SUBSTITUTE(D530,CHAR(160),CHAR(32))),Metadata!B$1:H$2632,7,FALSE)</f>
        <v>traite</v>
      </c>
      <c r="L530" t="str">
        <f>VLOOKUP(TRIM(SUBSTITUTE(D530,CHAR(160),CHAR(32))),Metadata!B$1:J$2632,9,FALSE)</f>
        <v/>
      </c>
      <c r="M530">
        <f>VLOOKUP(TRIM(SUBSTITUTE(D530,CHAR(160),CHAR(32))),Metadata!B$1:K$2632,10,FALSE)</f>
        <v>207556</v>
      </c>
      <c r="N530" s="1" t="s">
        <v>987</v>
      </c>
      <c r="O530">
        <v>44</v>
      </c>
      <c r="P530">
        <v>49</v>
      </c>
    </row>
    <row r="531" spans="1:16" x14ac:dyDescent="0.25">
      <c r="A531" t="s">
        <v>4354</v>
      </c>
      <c r="B531" t="s">
        <v>201</v>
      </c>
      <c r="C531" t="s">
        <v>47</v>
      </c>
      <c r="D531" t="s">
        <v>7918</v>
      </c>
      <c r="E531" t="str">
        <f>VLOOKUP(TRIM(SUBSTITUTE(D531,CHAR(160),CHAR(32))),Metadata!B$1:C$2632,2,FALSE)</f>
        <v>Christine, de Pisan, ca. 1364-ca. 1431.</v>
      </c>
      <c r="F531" t="str">
        <f>VLOOKUP(TRIM(SUBSTITUTE(D531,CHAR(160),CHAR(32))),Metadata!B$1:D$2632,3,FALSE)</f>
        <v>Le Livre du chemin de lonc estude</v>
      </c>
      <c r="G531">
        <f>VLOOKUP(TRIM(SUBSTITUTE(D531,CHAR(160),CHAR(32))),Metadata!B$1:E$2632,4,FALSE)</f>
        <v>1402</v>
      </c>
      <c r="H531" t="s">
        <v>571</v>
      </c>
      <c r="J531" t="str">
        <f>VLOOKUP(TRIM(SUBSTITUTE(D531,CHAR(160),CHAR(32))),Metadata!B$1:H$2632,7,FALSE)</f>
        <v>traite ou essai</v>
      </c>
      <c r="L531" t="str">
        <f>VLOOKUP(TRIM(SUBSTITUTE(D531,CHAR(160),CHAR(32))),Metadata!B$1:J$2632,9,FALSE)</f>
        <v/>
      </c>
      <c r="M531">
        <f>VLOOKUP(TRIM(SUBSTITUTE(D531,CHAR(160),CHAR(32))),Metadata!B$1:K$2632,10,FALSE)</f>
        <v>36789</v>
      </c>
      <c r="N531" t="s">
        <v>988</v>
      </c>
      <c r="O531">
        <v>11</v>
      </c>
      <c r="P531">
        <v>18</v>
      </c>
    </row>
    <row r="532" spans="1:16" x14ac:dyDescent="0.25">
      <c r="A532" t="s">
        <v>4354</v>
      </c>
      <c r="B532" t="s">
        <v>201</v>
      </c>
      <c r="C532" t="s">
        <v>47</v>
      </c>
      <c r="D532" t="s">
        <v>7918</v>
      </c>
      <c r="E532" t="str">
        <f>VLOOKUP(TRIM(SUBSTITUTE(D532,CHAR(160),CHAR(32))),Metadata!B$1:C$2632,2,FALSE)</f>
        <v>Christine, de Pisan, ca. 1364-ca. 1431.</v>
      </c>
      <c r="F532" t="str">
        <f>VLOOKUP(TRIM(SUBSTITUTE(D532,CHAR(160),CHAR(32))),Metadata!B$1:D$2632,3,FALSE)</f>
        <v>Le Livre du chemin de lonc estude</v>
      </c>
      <c r="G532">
        <f>VLOOKUP(TRIM(SUBSTITUTE(D532,CHAR(160),CHAR(32))),Metadata!B$1:E$2632,4,FALSE)</f>
        <v>1402</v>
      </c>
      <c r="H532" t="s">
        <v>571</v>
      </c>
      <c r="J532" t="str">
        <f>VLOOKUP(TRIM(SUBSTITUTE(D532,CHAR(160),CHAR(32))),Metadata!B$1:H$2632,7,FALSE)</f>
        <v>traite ou essai</v>
      </c>
      <c r="L532" t="str">
        <f>VLOOKUP(TRIM(SUBSTITUTE(D532,CHAR(160),CHAR(32))),Metadata!B$1:J$2632,9,FALSE)</f>
        <v/>
      </c>
      <c r="M532">
        <f>VLOOKUP(TRIM(SUBSTITUTE(D532,CHAR(160),CHAR(32))),Metadata!B$1:K$2632,10,FALSE)</f>
        <v>36789</v>
      </c>
      <c r="N532" t="s">
        <v>989</v>
      </c>
      <c r="O532">
        <v>40</v>
      </c>
      <c r="P532">
        <v>47</v>
      </c>
    </row>
    <row r="533" spans="1:16" x14ac:dyDescent="0.25">
      <c r="A533" t="s">
        <v>4354</v>
      </c>
      <c r="B533" t="s">
        <v>201</v>
      </c>
      <c r="C533" t="s">
        <v>47</v>
      </c>
      <c r="D533" t="s">
        <v>7945</v>
      </c>
      <c r="E533" t="str">
        <f>VLOOKUP(TRIM(SUBSTITUTE(D533,CHAR(160),CHAR(32))),Metadata!B$1:C$2632,2,FALSE)</f>
        <v>Montaigne, Michel Eyquem de</v>
      </c>
      <c r="F533" t="str">
        <f>VLOOKUP(TRIM(SUBSTITUTE(D533,CHAR(160),CHAR(32))),Metadata!B$1:D$2632,3,FALSE)</f>
        <v>Les Essais</v>
      </c>
      <c r="G533">
        <f>VLOOKUP(TRIM(SUBSTITUTE(D533,CHAR(160),CHAR(32))),Metadata!B$1:E$2632,4,FALSE)</f>
        <v>1595</v>
      </c>
      <c r="H533" t="s">
        <v>456</v>
      </c>
      <c r="J533" t="str">
        <f>VLOOKUP(TRIM(SUBSTITUTE(D533,CHAR(160),CHAR(32))),Metadata!B$1:H$2632,7,FALSE)</f>
        <v>essai</v>
      </c>
      <c r="L533" t="str">
        <f>VLOOKUP(TRIM(SUBSTITUTE(D533,CHAR(160),CHAR(32))),Metadata!B$1:J$2632,9,FALSE)</f>
        <v/>
      </c>
      <c r="M533">
        <f>VLOOKUP(TRIM(SUBSTITUTE(D533,CHAR(160),CHAR(32))),Metadata!B$1:K$2632,10,FALSE)</f>
        <v>438631</v>
      </c>
      <c r="N533" s="1" t="s">
        <v>990</v>
      </c>
      <c r="O533">
        <v>47</v>
      </c>
      <c r="P533">
        <v>54</v>
      </c>
    </row>
    <row r="534" spans="1:16" x14ac:dyDescent="0.25">
      <c r="A534" t="s">
        <v>4354</v>
      </c>
      <c r="B534" t="s">
        <v>201</v>
      </c>
      <c r="C534" t="s">
        <v>47</v>
      </c>
      <c r="D534" t="s">
        <v>7945</v>
      </c>
      <c r="E534" t="str">
        <f>VLOOKUP(TRIM(SUBSTITUTE(D534,CHAR(160),CHAR(32))),Metadata!B$1:C$2632,2,FALSE)</f>
        <v>Montaigne, Michel Eyquem de</v>
      </c>
      <c r="F534" t="str">
        <f>VLOOKUP(TRIM(SUBSTITUTE(D534,CHAR(160),CHAR(32))),Metadata!B$1:D$2632,3,FALSE)</f>
        <v>Les Essais</v>
      </c>
      <c r="G534">
        <f>VLOOKUP(TRIM(SUBSTITUTE(D534,CHAR(160),CHAR(32))),Metadata!B$1:E$2632,4,FALSE)</f>
        <v>1595</v>
      </c>
      <c r="H534" t="s">
        <v>456</v>
      </c>
      <c r="J534" t="str">
        <f>VLOOKUP(TRIM(SUBSTITUTE(D534,CHAR(160),CHAR(32))),Metadata!B$1:H$2632,7,FALSE)</f>
        <v>essai</v>
      </c>
      <c r="L534" t="str">
        <f>VLOOKUP(TRIM(SUBSTITUTE(D534,CHAR(160),CHAR(32))),Metadata!B$1:J$2632,9,FALSE)</f>
        <v/>
      </c>
      <c r="M534">
        <f>VLOOKUP(TRIM(SUBSTITUTE(D534,CHAR(160),CHAR(32))),Metadata!B$1:K$2632,10,FALSE)</f>
        <v>438631</v>
      </c>
      <c r="N534" s="1" t="s">
        <v>991</v>
      </c>
      <c r="O534">
        <v>52</v>
      </c>
      <c r="P534">
        <v>59</v>
      </c>
    </row>
    <row r="535" spans="1:16" x14ac:dyDescent="0.25">
      <c r="A535" t="s">
        <v>4354</v>
      </c>
      <c r="B535" t="s">
        <v>201</v>
      </c>
      <c r="C535" t="s">
        <v>47</v>
      </c>
      <c r="D535" t="s">
        <v>7945</v>
      </c>
      <c r="E535" t="str">
        <f>VLOOKUP(TRIM(SUBSTITUTE(D535,CHAR(160),CHAR(32))),Metadata!B$1:C$2632,2,FALSE)</f>
        <v>Montaigne, Michel Eyquem de</v>
      </c>
      <c r="F535" t="str">
        <f>VLOOKUP(TRIM(SUBSTITUTE(D535,CHAR(160),CHAR(32))),Metadata!B$1:D$2632,3,FALSE)</f>
        <v>Les Essais</v>
      </c>
      <c r="G535">
        <f>VLOOKUP(TRIM(SUBSTITUTE(D535,CHAR(160),CHAR(32))),Metadata!B$1:E$2632,4,FALSE)</f>
        <v>1595</v>
      </c>
      <c r="H535" t="s">
        <v>456</v>
      </c>
      <c r="J535" t="str">
        <f>VLOOKUP(TRIM(SUBSTITUTE(D535,CHAR(160),CHAR(32))),Metadata!B$1:H$2632,7,FALSE)</f>
        <v>essai</v>
      </c>
      <c r="L535" t="str">
        <f>VLOOKUP(TRIM(SUBSTITUTE(D535,CHAR(160),CHAR(32))),Metadata!B$1:J$2632,9,FALSE)</f>
        <v/>
      </c>
      <c r="M535">
        <f>VLOOKUP(TRIM(SUBSTITUTE(D535,CHAR(160),CHAR(32))),Metadata!B$1:K$2632,10,FALSE)</f>
        <v>438631</v>
      </c>
      <c r="N535" s="1" t="s">
        <v>992</v>
      </c>
      <c r="O535">
        <v>40</v>
      </c>
      <c r="P535">
        <v>47</v>
      </c>
    </row>
    <row r="536" spans="1:16" x14ac:dyDescent="0.25">
      <c r="A536" t="s">
        <v>4354</v>
      </c>
      <c r="B536" t="s">
        <v>201</v>
      </c>
      <c r="C536" t="s">
        <v>47</v>
      </c>
      <c r="D536" t="s">
        <v>7955</v>
      </c>
      <c r="E536" t="str">
        <f>VLOOKUP(TRIM(SUBSTITUTE(D536,CHAR(160),CHAR(32))),Metadata!B$1:C$2632,2,FALSE)</f>
        <v>Yver, Jacques, 1520-1572.</v>
      </c>
      <c r="F536" t="str">
        <f>VLOOKUP(TRIM(SUBSTITUTE(D536,CHAR(160),CHAR(32))),Metadata!B$1:D$2632,3,FALSE)</f>
        <v>Le Printemps (extraits)</v>
      </c>
      <c r="G536">
        <f>VLOOKUP(TRIM(SUBSTITUTE(D536,CHAR(160),CHAR(32))),Metadata!B$1:E$2632,4,FALSE)</f>
        <v>1557</v>
      </c>
      <c r="H536" t="s">
        <v>456</v>
      </c>
      <c r="J536" t="str">
        <f>VLOOKUP(TRIM(SUBSTITUTE(D536,CHAR(160),CHAR(32))),Metadata!B$1:H$2632,7,FALSE)</f>
        <v>traite ou essai</v>
      </c>
      <c r="L536" t="str">
        <f>VLOOKUP(TRIM(SUBSTITUTE(D536,CHAR(160),CHAR(32))),Metadata!B$1:J$2632,9,FALSE)</f>
        <v/>
      </c>
      <c r="M536">
        <f>VLOOKUP(TRIM(SUBSTITUTE(D536,CHAR(160),CHAR(32))),Metadata!B$1:K$2632,10,FALSE)</f>
        <v>55236</v>
      </c>
      <c r="N536" s="1" t="s">
        <v>993</v>
      </c>
      <c r="O536">
        <v>128</v>
      </c>
      <c r="P536">
        <v>135</v>
      </c>
    </row>
    <row r="537" spans="1:16" x14ac:dyDescent="0.25">
      <c r="A537" t="s">
        <v>4354</v>
      </c>
      <c r="B537" t="s">
        <v>201</v>
      </c>
      <c r="C537" t="s">
        <v>47</v>
      </c>
      <c r="D537" t="s">
        <v>7936</v>
      </c>
      <c r="E537" t="str">
        <f>VLOOKUP(TRIM(SUBSTITUTE(D537,CHAR(160),CHAR(32))),Metadata!B$1:C$2632,2,FALSE)</f>
        <v>Marguerite, Queen, consort of Henry II, King of Navarre, 1492-1549.</v>
      </c>
      <c r="F537" t="str">
        <f>VLOOKUP(TRIM(SUBSTITUTE(D537,CHAR(160),CHAR(32))),Metadata!B$1:D$2632,3,FALSE)</f>
        <v>L'Heptaméron</v>
      </c>
      <c r="G537">
        <f>VLOOKUP(TRIM(SUBSTITUTE(D537,CHAR(160),CHAR(32))),Metadata!B$1:E$2632,4,FALSE)</f>
        <v>1559</v>
      </c>
      <c r="H537" t="s">
        <v>456</v>
      </c>
      <c r="J537" t="str">
        <f>VLOOKUP(TRIM(SUBSTITUTE(D537,CHAR(160),CHAR(32))),Metadata!B$1:H$2632,7,FALSE)</f>
        <v>roman</v>
      </c>
      <c r="L537" t="str">
        <f>VLOOKUP(TRIM(SUBSTITUTE(D537,CHAR(160),CHAR(32))),Metadata!B$1:J$2632,9,FALSE)</f>
        <v/>
      </c>
      <c r="M537">
        <f>VLOOKUP(TRIM(SUBSTITUTE(D537,CHAR(160),CHAR(32))),Metadata!B$1:K$2632,10,FALSE)</f>
        <v>182112</v>
      </c>
      <c r="N537" s="1" t="s">
        <v>994</v>
      </c>
      <c r="O537">
        <v>113</v>
      </c>
      <c r="P537">
        <v>120</v>
      </c>
    </row>
    <row r="538" spans="1:16" x14ac:dyDescent="0.25">
      <c r="A538" t="s">
        <v>4354</v>
      </c>
      <c r="B538" t="s">
        <v>201</v>
      </c>
      <c r="C538" t="s">
        <v>47</v>
      </c>
      <c r="D538" t="s">
        <v>7945</v>
      </c>
      <c r="E538" t="str">
        <f>VLOOKUP(TRIM(SUBSTITUTE(D538,CHAR(160),CHAR(32))),Metadata!B$1:C$2632,2,FALSE)</f>
        <v>Montaigne, Michel Eyquem de</v>
      </c>
      <c r="F538" t="str">
        <f>VLOOKUP(TRIM(SUBSTITUTE(D538,CHAR(160),CHAR(32))),Metadata!B$1:D$2632,3,FALSE)</f>
        <v>Les Essais</v>
      </c>
      <c r="G538">
        <f>VLOOKUP(TRIM(SUBSTITUTE(D538,CHAR(160),CHAR(32))),Metadata!B$1:E$2632,4,FALSE)</f>
        <v>1595</v>
      </c>
      <c r="H538" t="s">
        <v>456</v>
      </c>
      <c r="J538" t="str">
        <f>VLOOKUP(TRIM(SUBSTITUTE(D538,CHAR(160),CHAR(32))),Metadata!B$1:H$2632,7,FALSE)</f>
        <v>essai</v>
      </c>
      <c r="L538" t="str">
        <f>VLOOKUP(TRIM(SUBSTITUTE(D538,CHAR(160),CHAR(32))),Metadata!B$1:J$2632,9,FALSE)</f>
        <v/>
      </c>
      <c r="M538">
        <f>VLOOKUP(TRIM(SUBSTITUTE(D538,CHAR(160),CHAR(32))),Metadata!B$1:K$2632,10,FALSE)</f>
        <v>438631</v>
      </c>
      <c r="N538" s="1" t="s">
        <v>995</v>
      </c>
      <c r="O538">
        <v>38</v>
      </c>
      <c r="P538">
        <v>46</v>
      </c>
    </row>
    <row r="539" spans="1:16" x14ac:dyDescent="0.25">
      <c r="A539" t="s">
        <v>4354</v>
      </c>
      <c r="B539" t="s">
        <v>201</v>
      </c>
      <c r="C539" t="s">
        <v>47</v>
      </c>
      <c r="D539" t="s">
        <v>7913</v>
      </c>
      <c r="E539" t="str">
        <f>VLOOKUP(TRIM(SUBSTITUTE(D539,CHAR(160),CHAR(32))),Metadata!B$1:C$2632,2,FALSE)</f>
        <v>Pollion, Marc Vitruve</v>
      </c>
      <c r="F539" t="str">
        <f>VLOOKUP(TRIM(SUBSTITUTE(D539,CHAR(160),CHAR(32))),Metadata!B$1:D$2632,3,FALSE)</f>
        <v>Architecture ou Art de bien bastir</v>
      </c>
      <c r="G539">
        <f>VLOOKUP(TRIM(SUBSTITUTE(D539,CHAR(160),CHAR(32))),Metadata!B$1:E$2632,4,FALSE)</f>
        <v>1547</v>
      </c>
      <c r="H539" t="s">
        <v>456</v>
      </c>
      <c r="J539" t="str">
        <f>VLOOKUP(TRIM(SUBSTITUTE(D539,CHAR(160),CHAR(32))),Metadata!B$1:H$2632,7,FALSE)</f>
        <v>traite ou essai</v>
      </c>
      <c r="L539" t="str">
        <f>VLOOKUP(TRIM(SUBSTITUTE(D539,CHAR(160),CHAR(32))),Metadata!B$1:J$2632,9,FALSE)</f>
        <v/>
      </c>
      <c r="M539">
        <f>VLOOKUP(TRIM(SUBSTITUTE(D539,CHAR(160),CHAR(32))),Metadata!B$1:K$2632,10,FALSE)</f>
        <v>146173</v>
      </c>
      <c r="N539" s="1" t="s">
        <v>996</v>
      </c>
      <c r="O539">
        <v>342</v>
      </c>
      <c r="P539">
        <v>349</v>
      </c>
    </row>
    <row r="540" spans="1:16" x14ac:dyDescent="0.25">
      <c r="A540" t="s">
        <v>4354</v>
      </c>
      <c r="B540" t="s">
        <v>201</v>
      </c>
      <c r="C540" t="s">
        <v>47</v>
      </c>
      <c r="D540" t="s">
        <v>7945</v>
      </c>
      <c r="E540" t="str">
        <f>VLOOKUP(TRIM(SUBSTITUTE(D540,CHAR(160),CHAR(32))),Metadata!B$1:C$2632,2,FALSE)</f>
        <v>Montaigne, Michel Eyquem de</v>
      </c>
      <c r="F540" t="str">
        <f>VLOOKUP(TRIM(SUBSTITUTE(D540,CHAR(160),CHAR(32))),Metadata!B$1:D$2632,3,FALSE)</f>
        <v>Les Essais</v>
      </c>
      <c r="G540">
        <f>VLOOKUP(TRIM(SUBSTITUTE(D540,CHAR(160),CHAR(32))),Metadata!B$1:E$2632,4,FALSE)</f>
        <v>1595</v>
      </c>
      <c r="H540" t="s">
        <v>456</v>
      </c>
      <c r="J540" t="str">
        <f>VLOOKUP(TRIM(SUBSTITUTE(D540,CHAR(160),CHAR(32))),Metadata!B$1:H$2632,7,FALSE)</f>
        <v>essai</v>
      </c>
      <c r="L540" t="str">
        <f>VLOOKUP(TRIM(SUBSTITUTE(D540,CHAR(160),CHAR(32))),Metadata!B$1:J$2632,9,FALSE)</f>
        <v/>
      </c>
      <c r="M540">
        <f>VLOOKUP(TRIM(SUBSTITUTE(D540,CHAR(160),CHAR(32))),Metadata!B$1:K$2632,10,FALSE)</f>
        <v>438631</v>
      </c>
      <c r="N540" s="1" t="s">
        <v>997</v>
      </c>
      <c r="O540">
        <v>165</v>
      </c>
      <c r="P540">
        <v>172</v>
      </c>
    </row>
    <row r="541" spans="1:16" x14ac:dyDescent="0.25">
      <c r="A541" t="s">
        <v>4354</v>
      </c>
      <c r="B541" t="s">
        <v>201</v>
      </c>
      <c r="C541" t="s">
        <v>47</v>
      </c>
      <c r="D541" t="s">
        <v>7924</v>
      </c>
      <c r="E541" t="str">
        <f>VLOOKUP(TRIM(SUBSTITUTE(D541,CHAR(160),CHAR(32))),Metadata!B$1:C$2632,2,FALSE)</f>
        <v>Du Bellay, Joachim</v>
      </c>
      <c r="F541" t="str">
        <f>VLOOKUP(TRIM(SUBSTITUTE(D541,CHAR(160),CHAR(32))),Metadata!B$1:D$2632,3,FALSE)</f>
        <v>Divers jeux rustiques</v>
      </c>
      <c r="G541">
        <f>VLOOKUP(TRIM(SUBSTITUTE(D541,CHAR(160),CHAR(32))),Metadata!B$1:E$2632,4,FALSE)</f>
        <v>1558</v>
      </c>
      <c r="H541" t="s">
        <v>456</v>
      </c>
      <c r="J541" t="str">
        <f>VLOOKUP(TRIM(SUBSTITUTE(D541,CHAR(160),CHAR(32))),Metadata!B$1:H$2632,7,FALSE)</f>
        <v>poesie</v>
      </c>
      <c r="L541" t="str">
        <f>VLOOKUP(TRIM(SUBSTITUTE(D541,CHAR(160),CHAR(32))),Metadata!B$1:J$2632,9,FALSE)</f>
        <v/>
      </c>
      <c r="M541">
        <f>VLOOKUP(TRIM(SUBSTITUTE(D541,CHAR(160),CHAR(32))),Metadata!B$1:K$2632,10,FALSE)</f>
        <v>26689</v>
      </c>
      <c r="N541" s="1" t="s">
        <v>998</v>
      </c>
      <c r="O541">
        <v>77</v>
      </c>
      <c r="P541">
        <v>84</v>
      </c>
    </row>
    <row r="542" spans="1:16" x14ac:dyDescent="0.25">
      <c r="A542" t="s">
        <v>4354</v>
      </c>
      <c r="B542" t="s">
        <v>201</v>
      </c>
      <c r="C542" t="s">
        <v>47</v>
      </c>
      <c r="D542" t="s">
        <v>7945</v>
      </c>
      <c r="E542" t="str">
        <f>VLOOKUP(TRIM(SUBSTITUTE(D542,CHAR(160),CHAR(32))),Metadata!B$1:C$2632,2,FALSE)</f>
        <v>Montaigne, Michel Eyquem de</v>
      </c>
      <c r="F542" t="str">
        <f>VLOOKUP(TRIM(SUBSTITUTE(D542,CHAR(160),CHAR(32))),Metadata!B$1:D$2632,3,FALSE)</f>
        <v>Les Essais</v>
      </c>
      <c r="G542">
        <f>VLOOKUP(TRIM(SUBSTITUTE(D542,CHAR(160),CHAR(32))),Metadata!B$1:E$2632,4,FALSE)</f>
        <v>1595</v>
      </c>
      <c r="H542" t="s">
        <v>456</v>
      </c>
      <c r="J542" t="str">
        <f>VLOOKUP(TRIM(SUBSTITUTE(D542,CHAR(160),CHAR(32))),Metadata!B$1:H$2632,7,FALSE)</f>
        <v>essai</v>
      </c>
      <c r="L542" t="str">
        <f>VLOOKUP(TRIM(SUBSTITUTE(D542,CHAR(160),CHAR(32))),Metadata!B$1:J$2632,9,FALSE)</f>
        <v/>
      </c>
      <c r="M542">
        <f>VLOOKUP(TRIM(SUBSTITUTE(D542,CHAR(160),CHAR(32))),Metadata!B$1:K$2632,10,FALSE)</f>
        <v>438631</v>
      </c>
      <c r="N542" s="1" t="s">
        <v>999</v>
      </c>
      <c r="O542">
        <v>127</v>
      </c>
      <c r="P542">
        <v>134</v>
      </c>
    </row>
    <row r="543" spans="1:16" x14ac:dyDescent="0.25">
      <c r="A543" t="s">
        <v>4354</v>
      </c>
      <c r="B543" t="s">
        <v>201</v>
      </c>
      <c r="C543" t="s">
        <v>47</v>
      </c>
      <c r="D543" t="s">
        <v>7945</v>
      </c>
      <c r="E543" t="str">
        <f>VLOOKUP(TRIM(SUBSTITUTE(D543,CHAR(160),CHAR(32))),Metadata!B$1:C$2632,2,FALSE)</f>
        <v>Montaigne, Michel Eyquem de</v>
      </c>
      <c r="F543" t="str">
        <f>VLOOKUP(TRIM(SUBSTITUTE(D543,CHAR(160),CHAR(32))),Metadata!B$1:D$2632,3,FALSE)</f>
        <v>Les Essais</v>
      </c>
      <c r="G543">
        <f>VLOOKUP(TRIM(SUBSTITUTE(D543,CHAR(160),CHAR(32))),Metadata!B$1:E$2632,4,FALSE)</f>
        <v>1595</v>
      </c>
      <c r="H543" t="s">
        <v>456</v>
      </c>
      <c r="J543" t="str">
        <f>VLOOKUP(TRIM(SUBSTITUTE(D543,CHAR(160),CHAR(32))),Metadata!B$1:H$2632,7,FALSE)</f>
        <v>essai</v>
      </c>
      <c r="L543" t="str">
        <f>VLOOKUP(TRIM(SUBSTITUTE(D543,CHAR(160),CHAR(32))),Metadata!B$1:J$2632,9,FALSE)</f>
        <v/>
      </c>
      <c r="M543">
        <f>VLOOKUP(TRIM(SUBSTITUTE(D543,CHAR(160),CHAR(32))),Metadata!B$1:K$2632,10,FALSE)</f>
        <v>438631</v>
      </c>
      <c r="N543" s="1" t="s">
        <v>1000</v>
      </c>
      <c r="O543">
        <v>51</v>
      </c>
      <c r="P543">
        <v>58</v>
      </c>
    </row>
    <row r="544" spans="1:16" x14ac:dyDescent="0.25">
      <c r="A544" t="s">
        <v>4354</v>
      </c>
      <c r="B544" t="s">
        <v>201</v>
      </c>
      <c r="C544" t="s">
        <v>47</v>
      </c>
      <c r="D544" t="s">
        <v>7913</v>
      </c>
      <c r="E544" t="str">
        <f>VLOOKUP(TRIM(SUBSTITUTE(D544,CHAR(160),CHAR(32))),Metadata!B$1:C$2632,2,FALSE)</f>
        <v>Pollion, Marc Vitruve</v>
      </c>
      <c r="F544" t="str">
        <f>VLOOKUP(TRIM(SUBSTITUTE(D544,CHAR(160),CHAR(32))),Metadata!B$1:D$2632,3,FALSE)</f>
        <v>Architecture ou Art de bien bastir</v>
      </c>
      <c r="G544">
        <f>VLOOKUP(TRIM(SUBSTITUTE(D544,CHAR(160),CHAR(32))),Metadata!B$1:E$2632,4,FALSE)</f>
        <v>1547</v>
      </c>
      <c r="H544" t="s">
        <v>456</v>
      </c>
      <c r="J544" t="str">
        <f>VLOOKUP(TRIM(SUBSTITUTE(D544,CHAR(160),CHAR(32))),Metadata!B$1:H$2632,7,FALSE)</f>
        <v>traite ou essai</v>
      </c>
      <c r="L544" t="str">
        <f>VLOOKUP(TRIM(SUBSTITUTE(D544,CHAR(160),CHAR(32))),Metadata!B$1:J$2632,9,FALSE)</f>
        <v/>
      </c>
      <c r="M544">
        <f>VLOOKUP(TRIM(SUBSTITUTE(D544,CHAR(160),CHAR(32))),Metadata!B$1:K$2632,10,FALSE)</f>
        <v>146173</v>
      </c>
      <c r="N544" s="1" t="s">
        <v>1001</v>
      </c>
      <c r="O544">
        <v>525</v>
      </c>
      <c r="P544">
        <v>532</v>
      </c>
    </row>
    <row r="545" spans="1:16" x14ac:dyDescent="0.25">
      <c r="A545" t="s">
        <v>4354</v>
      </c>
      <c r="B545" t="s">
        <v>201</v>
      </c>
      <c r="C545" t="s">
        <v>47</v>
      </c>
      <c r="D545" t="s">
        <v>7913</v>
      </c>
      <c r="E545" t="str">
        <f>VLOOKUP(TRIM(SUBSTITUTE(D545,CHAR(160),CHAR(32))),Metadata!B$1:C$2632,2,FALSE)</f>
        <v>Pollion, Marc Vitruve</v>
      </c>
      <c r="F545" t="str">
        <f>VLOOKUP(TRIM(SUBSTITUTE(D545,CHAR(160),CHAR(32))),Metadata!B$1:D$2632,3,FALSE)</f>
        <v>Architecture ou Art de bien bastir</v>
      </c>
      <c r="G545">
        <f>VLOOKUP(TRIM(SUBSTITUTE(D545,CHAR(160),CHAR(32))),Metadata!B$1:E$2632,4,FALSE)</f>
        <v>1547</v>
      </c>
      <c r="H545" t="s">
        <v>456</v>
      </c>
      <c r="J545" t="str">
        <f>VLOOKUP(TRIM(SUBSTITUTE(D545,CHAR(160),CHAR(32))),Metadata!B$1:H$2632,7,FALSE)</f>
        <v>traite ou essai</v>
      </c>
      <c r="L545" t="str">
        <f>VLOOKUP(TRIM(SUBSTITUTE(D545,CHAR(160),CHAR(32))),Metadata!B$1:J$2632,9,FALSE)</f>
        <v/>
      </c>
      <c r="M545">
        <f>VLOOKUP(TRIM(SUBSTITUTE(D545,CHAR(160),CHAR(32))),Metadata!B$1:K$2632,10,FALSE)</f>
        <v>146173</v>
      </c>
      <c r="N545" s="1" t="s">
        <v>1002</v>
      </c>
      <c r="O545">
        <v>139</v>
      </c>
      <c r="P545">
        <v>146</v>
      </c>
    </row>
    <row r="546" spans="1:16" x14ac:dyDescent="0.25">
      <c r="A546" t="s">
        <v>4354</v>
      </c>
      <c r="B546" t="s">
        <v>201</v>
      </c>
      <c r="C546" t="s">
        <v>47</v>
      </c>
      <c r="D546" t="s">
        <v>7945</v>
      </c>
      <c r="E546" t="str">
        <f>VLOOKUP(TRIM(SUBSTITUTE(D546,CHAR(160),CHAR(32))),Metadata!B$1:C$2632,2,FALSE)</f>
        <v>Montaigne, Michel Eyquem de</v>
      </c>
      <c r="F546" t="str">
        <f>VLOOKUP(TRIM(SUBSTITUTE(D546,CHAR(160),CHAR(32))),Metadata!B$1:D$2632,3,FALSE)</f>
        <v>Les Essais</v>
      </c>
      <c r="G546">
        <f>VLOOKUP(TRIM(SUBSTITUTE(D546,CHAR(160),CHAR(32))),Metadata!B$1:E$2632,4,FALSE)</f>
        <v>1595</v>
      </c>
      <c r="H546" t="s">
        <v>456</v>
      </c>
      <c r="J546" t="str">
        <f>VLOOKUP(TRIM(SUBSTITUTE(D546,CHAR(160),CHAR(32))),Metadata!B$1:H$2632,7,FALSE)</f>
        <v>essai</v>
      </c>
      <c r="L546" t="str">
        <f>VLOOKUP(TRIM(SUBSTITUTE(D546,CHAR(160),CHAR(32))),Metadata!B$1:J$2632,9,FALSE)</f>
        <v/>
      </c>
      <c r="M546">
        <f>VLOOKUP(TRIM(SUBSTITUTE(D546,CHAR(160),CHAR(32))),Metadata!B$1:K$2632,10,FALSE)</f>
        <v>438631</v>
      </c>
      <c r="N546" s="1" t="s">
        <v>1003</v>
      </c>
      <c r="O546">
        <v>119</v>
      </c>
      <c r="P546">
        <v>127</v>
      </c>
    </row>
    <row r="547" spans="1:16" x14ac:dyDescent="0.25">
      <c r="A547" t="s">
        <v>4354</v>
      </c>
      <c r="B547" t="s">
        <v>201</v>
      </c>
      <c r="C547" t="s">
        <v>47</v>
      </c>
      <c r="D547" t="s">
        <v>7950</v>
      </c>
      <c r="E547" t="str">
        <f>VLOOKUP(TRIM(SUBSTITUTE(D547,CHAR(160),CHAR(32))),Metadata!B$1:C$2632,2,FALSE)</f>
        <v>Rabelais, François, ca. 1490-1553?.</v>
      </c>
      <c r="F547" t="str">
        <f>VLOOKUP(TRIM(SUBSTITUTE(D547,CHAR(160),CHAR(32))),Metadata!B$1:D$2632,3,FALSE)</f>
        <v>Le tiers livre.</v>
      </c>
      <c r="G547">
        <f>VLOOKUP(TRIM(SUBSTITUTE(D547,CHAR(160),CHAR(32))),Metadata!B$1:E$2632,4,FALSE)</f>
        <v>1546</v>
      </c>
      <c r="H547" t="s">
        <v>456</v>
      </c>
      <c r="J547" t="str">
        <f>VLOOKUP(TRIM(SUBSTITUTE(D547,CHAR(160),CHAR(32))),Metadata!B$1:H$2632,7,FALSE)</f>
        <v>poesie</v>
      </c>
      <c r="L547" t="str">
        <f>VLOOKUP(TRIM(SUBSTITUTE(D547,CHAR(160),CHAR(32))),Metadata!B$1:J$2632,9,FALSE)</f>
        <v/>
      </c>
      <c r="M547">
        <f>VLOOKUP(TRIM(SUBSTITUTE(D547,CHAR(160),CHAR(32))),Metadata!B$1:K$2632,10,FALSE)</f>
        <v>54784</v>
      </c>
      <c r="N547" s="1" t="s">
        <v>1004</v>
      </c>
      <c r="O547">
        <v>86</v>
      </c>
      <c r="P547">
        <v>93</v>
      </c>
    </row>
    <row r="548" spans="1:16" x14ac:dyDescent="0.25">
      <c r="A548" t="s">
        <v>4354</v>
      </c>
      <c r="B548" t="s">
        <v>201</v>
      </c>
      <c r="C548" t="s">
        <v>47</v>
      </c>
      <c r="D548" t="s">
        <v>7913</v>
      </c>
      <c r="E548" t="str">
        <f>VLOOKUP(TRIM(SUBSTITUTE(D548,CHAR(160),CHAR(32))),Metadata!B$1:C$2632,2,FALSE)</f>
        <v>Pollion, Marc Vitruve</v>
      </c>
      <c r="F548" t="str">
        <f>VLOOKUP(TRIM(SUBSTITUTE(D548,CHAR(160),CHAR(32))),Metadata!B$1:D$2632,3,FALSE)</f>
        <v>Architecture ou Art de bien bastir</v>
      </c>
      <c r="G548">
        <f>VLOOKUP(TRIM(SUBSTITUTE(D548,CHAR(160),CHAR(32))),Metadata!B$1:E$2632,4,FALSE)</f>
        <v>1547</v>
      </c>
      <c r="H548" t="s">
        <v>456</v>
      </c>
      <c r="J548" t="str">
        <f>VLOOKUP(TRIM(SUBSTITUTE(D548,CHAR(160),CHAR(32))),Metadata!B$1:H$2632,7,FALSE)</f>
        <v>traite ou essai</v>
      </c>
      <c r="L548" t="str">
        <f>VLOOKUP(TRIM(SUBSTITUTE(D548,CHAR(160),CHAR(32))),Metadata!B$1:J$2632,9,FALSE)</f>
        <v/>
      </c>
      <c r="M548">
        <f>VLOOKUP(TRIM(SUBSTITUTE(D548,CHAR(160),CHAR(32))),Metadata!B$1:K$2632,10,FALSE)</f>
        <v>146173</v>
      </c>
      <c r="N548" s="1" t="s">
        <v>1005</v>
      </c>
      <c r="O548">
        <v>259</v>
      </c>
      <c r="P548">
        <v>266</v>
      </c>
    </row>
    <row r="549" spans="1:16" x14ac:dyDescent="0.25">
      <c r="A549" t="s">
        <v>4354</v>
      </c>
      <c r="B549" t="s">
        <v>201</v>
      </c>
      <c r="C549" t="s">
        <v>47</v>
      </c>
      <c r="D549" t="s">
        <v>7945</v>
      </c>
      <c r="E549" t="str">
        <f>VLOOKUP(TRIM(SUBSTITUTE(D549,CHAR(160),CHAR(32))),Metadata!B$1:C$2632,2,FALSE)</f>
        <v>Montaigne, Michel Eyquem de</v>
      </c>
      <c r="F549" t="str">
        <f>VLOOKUP(TRIM(SUBSTITUTE(D549,CHAR(160),CHAR(32))),Metadata!B$1:D$2632,3,FALSE)</f>
        <v>Les Essais</v>
      </c>
      <c r="G549">
        <f>VLOOKUP(TRIM(SUBSTITUTE(D549,CHAR(160),CHAR(32))),Metadata!B$1:E$2632,4,FALSE)</f>
        <v>1595</v>
      </c>
      <c r="H549" t="s">
        <v>456</v>
      </c>
      <c r="J549" t="str">
        <f>VLOOKUP(TRIM(SUBSTITUTE(D549,CHAR(160),CHAR(32))),Metadata!B$1:H$2632,7,FALSE)</f>
        <v>essai</v>
      </c>
      <c r="L549" t="str">
        <f>VLOOKUP(TRIM(SUBSTITUTE(D549,CHAR(160),CHAR(32))),Metadata!B$1:J$2632,9,FALSE)</f>
        <v/>
      </c>
      <c r="M549">
        <f>VLOOKUP(TRIM(SUBSTITUTE(D549,CHAR(160),CHAR(32))),Metadata!B$1:K$2632,10,FALSE)</f>
        <v>438631</v>
      </c>
      <c r="N549" s="1" t="s">
        <v>1006</v>
      </c>
      <c r="O549">
        <v>88</v>
      </c>
      <c r="P549">
        <v>95</v>
      </c>
    </row>
    <row r="550" spans="1:16" x14ac:dyDescent="0.25">
      <c r="A550" t="s">
        <v>4354</v>
      </c>
      <c r="B550" t="s">
        <v>201</v>
      </c>
      <c r="C550" t="s">
        <v>47</v>
      </c>
      <c r="D550" t="s">
        <v>7934</v>
      </c>
      <c r="E550" t="str">
        <f>VLOOKUP(TRIM(SUBSTITUTE(D550,CHAR(160),CHAR(32))),Metadata!B$1:C$2632,2,FALSE)</f>
        <v>La Boétie, Etienne de, 1530-1563.</v>
      </c>
      <c r="F550" t="str">
        <f>VLOOKUP(TRIM(SUBSTITUTE(D550,CHAR(160),CHAR(32))),Metadata!B$1:D$2632,3,FALSE)</f>
        <v>Discours de la servitude volontaire ou le Contr'un</v>
      </c>
      <c r="G550">
        <f>VLOOKUP(TRIM(SUBSTITUTE(D550,CHAR(160),CHAR(32))),Metadata!B$1:E$2632,4,FALSE)</f>
        <v>1549</v>
      </c>
      <c r="H550" t="s">
        <v>456</v>
      </c>
      <c r="J550" t="str">
        <f>VLOOKUP(TRIM(SUBSTITUTE(D550,CHAR(160),CHAR(32))),Metadata!B$1:H$2632,7,FALSE)</f>
        <v>traite</v>
      </c>
      <c r="L550" t="str">
        <f>VLOOKUP(TRIM(SUBSTITUTE(D550,CHAR(160),CHAR(32))),Metadata!B$1:J$2632,9,FALSE)</f>
        <v/>
      </c>
      <c r="M550">
        <f>VLOOKUP(TRIM(SUBSTITUTE(D550,CHAR(160),CHAR(32))),Metadata!B$1:K$2632,10,FALSE)</f>
        <v>34645</v>
      </c>
      <c r="N550" s="1" t="s">
        <v>1007</v>
      </c>
      <c r="O550">
        <v>218</v>
      </c>
      <c r="P550">
        <v>224</v>
      </c>
    </row>
    <row r="551" spans="1:16" x14ac:dyDescent="0.25">
      <c r="A551" t="s">
        <v>4354</v>
      </c>
      <c r="B551" t="s">
        <v>201</v>
      </c>
      <c r="C551" t="s">
        <v>47</v>
      </c>
      <c r="D551" t="s">
        <v>8247</v>
      </c>
      <c r="E551" t="str">
        <f>VLOOKUP(TRIM(SUBSTITUTE(D551,CHAR(160),CHAR(32))),Metadata!B$1:C$2632,2,FALSE)</f>
        <v>Du Pont de Nemours, Pierre Samuel, 1739-1817.</v>
      </c>
      <c r="F551" t="str">
        <f>VLOOKUP(TRIM(SUBSTITUTE(D551,CHAR(160),CHAR(32))),Metadata!B$1:D$2632,3,FALSE)</f>
        <v>De l'origine et des progrès d'une science nouvelle</v>
      </c>
      <c r="G551">
        <f>VLOOKUP(TRIM(SUBSTITUTE(D551,CHAR(160),CHAR(32))),Metadata!B$1:E$2632,4,FALSE)</f>
        <v>1768</v>
      </c>
      <c r="H551" t="s">
        <v>448</v>
      </c>
      <c r="J551" t="str">
        <f>VLOOKUP(TRIM(SUBSTITUTE(D551,CHAR(160),CHAR(32))),Metadata!B$1:H$2632,7,FALSE)</f>
        <v>traite ou essai</v>
      </c>
      <c r="L551" t="str">
        <f>VLOOKUP(TRIM(SUBSTITUTE(D551,CHAR(160),CHAR(32))),Metadata!B$1:J$2632,9,FALSE)</f>
        <v>prose</v>
      </c>
      <c r="M551">
        <f>VLOOKUP(TRIM(SUBSTITUTE(D551,CHAR(160),CHAR(32))),Metadata!B$1:K$2632,10,FALSE)</f>
        <v>12296</v>
      </c>
      <c r="N551" s="1" t="s">
        <v>1008</v>
      </c>
      <c r="O551">
        <v>85</v>
      </c>
      <c r="P551">
        <v>92</v>
      </c>
    </row>
    <row r="552" spans="1:16" x14ac:dyDescent="0.25">
      <c r="A552" t="s">
        <v>4354</v>
      </c>
      <c r="B552" t="s">
        <v>201</v>
      </c>
      <c r="C552" t="s">
        <v>47</v>
      </c>
      <c r="D552" t="s">
        <v>8359</v>
      </c>
      <c r="E552" t="str">
        <f>VLOOKUP(TRIM(SUBSTITUTE(D552,CHAR(160),CHAR(32))),Metadata!B$1:C$2632,2,FALSE)</f>
        <v>Prévost, abbé, 1697-1763.</v>
      </c>
      <c r="F552" t="str">
        <f>VLOOKUP(TRIM(SUBSTITUTE(D552,CHAR(160),CHAR(32))),Metadata!B$1:D$2632,3,FALSE)</f>
        <v>Lettres angloises, ou Histoire de Miss Clarisse Harlove. T. 5</v>
      </c>
      <c r="G552">
        <f>VLOOKUP(TRIM(SUBSTITUTE(D552,CHAR(160),CHAR(32))),Metadata!B$1:E$2632,4,FALSE)</f>
        <v>1751</v>
      </c>
      <c r="H552" t="s">
        <v>448</v>
      </c>
      <c r="J552" t="str">
        <f>VLOOKUP(TRIM(SUBSTITUTE(D552,CHAR(160),CHAR(32))),Metadata!B$1:H$2632,7,FALSE)</f>
        <v>roman</v>
      </c>
      <c r="L552" t="str">
        <f>VLOOKUP(TRIM(SUBSTITUTE(D552,CHAR(160),CHAR(32))),Metadata!B$1:J$2632,9,FALSE)</f>
        <v>prose</v>
      </c>
      <c r="M552">
        <f>VLOOKUP(TRIM(SUBSTITUTE(D552,CHAR(160),CHAR(32))),Metadata!B$1:K$2632,10,FALSE)</f>
        <v>121407</v>
      </c>
      <c r="N552" s="1" t="s">
        <v>1009</v>
      </c>
      <c r="O552">
        <v>83</v>
      </c>
      <c r="P552">
        <v>90</v>
      </c>
    </row>
    <row r="553" spans="1:16" x14ac:dyDescent="0.25">
      <c r="A553" t="s">
        <v>4354</v>
      </c>
      <c r="B553" t="s">
        <v>201</v>
      </c>
      <c r="C553" t="s">
        <v>47</v>
      </c>
      <c r="D553" t="s">
        <v>8277</v>
      </c>
      <c r="E553" t="str">
        <f>VLOOKUP(TRIM(SUBSTITUTE(D553,CHAR(160),CHAR(32))),Metadata!B$1:C$2632,2,FALSE)</f>
        <v>Holbach, Paul Henri Thiry, baron d', 1723-1789.</v>
      </c>
      <c r="F553" t="str">
        <f>VLOOKUP(TRIM(SUBSTITUTE(D553,CHAR(160),CHAR(32))),Metadata!B$1:D$2632,3,FALSE)</f>
        <v>La morale universelle, ou, Les devoirs de l'homme fondés sur sa nature.</v>
      </c>
      <c r="G553">
        <f>VLOOKUP(TRIM(SUBSTITUTE(D553,CHAR(160),CHAR(32))),Metadata!B$1:E$2632,4,FALSE)</f>
        <v>1776</v>
      </c>
      <c r="H553" t="s">
        <v>448</v>
      </c>
      <c r="J553" t="str">
        <f>VLOOKUP(TRIM(SUBSTITUTE(D553,CHAR(160),CHAR(32))),Metadata!B$1:H$2632,7,FALSE)</f>
        <v>traite ou essai</v>
      </c>
      <c r="L553" t="str">
        <f>VLOOKUP(TRIM(SUBSTITUTE(D553,CHAR(160),CHAR(32))),Metadata!B$1:J$2632,9,FALSE)</f>
        <v>prose</v>
      </c>
      <c r="M553">
        <f>VLOOKUP(TRIM(SUBSTITUTE(D553,CHAR(160),CHAR(32))),Metadata!B$1:K$2632,10,FALSE)</f>
        <v>217026</v>
      </c>
      <c r="N553" s="1" t="s">
        <v>1010</v>
      </c>
      <c r="O553">
        <v>173</v>
      </c>
      <c r="P553">
        <v>180</v>
      </c>
    </row>
    <row r="554" spans="1:16" x14ac:dyDescent="0.25">
      <c r="A554" t="s">
        <v>4354</v>
      </c>
      <c r="B554" t="s">
        <v>201</v>
      </c>
      <c r="C554" t="s">
        <v>47</v>
      </c>
      <c r="D554" t="s">
        <v>8312</v>
      </c>
      <c r="E554" t="str">
        <f>VLOOKUP(TRIM(SUBSTITUTE(D554,CHAR(160),CHAR(32))),Metadata!B$1:C$2632,2,FALSE)</f>
        <v>Mably, abbé de, 1709-1785.</v>
      </c>
      <c r="F554" t="str">
        <f>VLOOKUP(TRIM(SUBSTITUTE(D554,CHAR(160),CHAR(32))),Metadata!B$1:D$2632,3,FALSE)</f>
        <v>Parallele des romains et des françois par rapport au gouvernement</v>
      </c>
      <c r="G554">
        <f>VLOOKUP(TRIM(SUBSTITUTE(D554,CHAR(160),CHAR(32))),Metadata!B$1:E$2632,4,FALSE)</f>
        <v>1740</v>
      </c>
      <c r="H554" t="s">
        <v>448</v>
      </c>
      <c r="J554" t="str">
        <f>VLOOKUP(TRIM(SUBSTITUTE(D554,CHAR(160),CHAR(32))),Metadata!B$1:H$2632,7,FALSE)</f>
        <v>traite ou essai</v>
      </c>
      <c r="L554" t="str">
        <f>VLOOKUP(TRIM(SUBSTITUTE(D554,CHAR(160),CHAR(32))),Metadata!B$1:J$2632,9,FALSE)</f>
        <v>prose</v>
      </c>
      <c r="M554">
        <f>VLOOKUP(TRIM(SUBSTITUTE(D554,CHAR(160),CHAR(32))),Metadata!B$1:K$2632,10,FALSE)</f>
        <v>126721</v>
      </c>
      <c r="N554" s="1" t="s">
        <v>1011</v>
      </c>
      <c r="O554">
        <v>267</v>
      </c>
      <c r="P554">
        <v>274</v>
      </c>
    </row>
    <row r="555" spans="1:16" x14ac:dyDescent="0.25">
      <c r="A555" t="s">
        <v>4354</v>
      </c>
      <c r="B555" t="s">
        <v>201</v>
      </c>
      <c r="C555" t="s">
        <v>47</v>
      </c>
      <c r="D555" t="s">
        <v>8180</v>
      </c>
      <c r="E555" t="str">
        <f>VLOOKUP(TRIM(SUBSTITUTE(D555,CHAR(160),CHAR(32))),Metadata!B$1:C$2632,2,FALSE)</f>
        <v>Barbier, Edmond Jean Francois, 1689-1771.</v>
      </c>
      <c r="F555" t="str">
        <f>VLOOKUP(TRIM(SUBSTITUTE(D555,CHAR(160),CHAR(32))),Metadata!B$1:D$2632,3,FALSE)</f>
        <v>Chronique de la régence. T. 7-8</v>
      </c>
      <c r="G555">
        <f>VLOOKUP(TRIM(SUBSTITUTE(D555,CHAR(160),CHAR(32))),Metadata!B$1:E$2632,4,FALSE)</f>
        <v>1761</v>
      </c>
      <c r="H555" t="s">
        <v>448</v>
      </c>
      <c r="J555" t="str">
        <f>VLOOKUP(TRIM(SUBSTITUTE(D555,CHAR(160),CHAR(32))),Metadata!B$1:H$2632,7,FALSE)</f>
        <v>memoires</v>
      </c>
      <c r="L555" t="str">
        <f>VLOOKUP(TRIM(SUBSTITUTE(D555,CHAR(160),CHAR(32))),Metadata!B$1:J$2632,9,FALSE)</f>
        <v>prose</v>
      </c>
      <c r="M555">
        <f>VLOOKUP(TRIM(SUBSTITUTE(D555,CHAR(160),CHAR(32))),Metadata!B$1:K$2632,10,FALSE)</f>
        <v>119691</v>
      </c>
      <c r="N555" s="1" t="s">
        <v>1012</v>
      </c>
      <c r="O555">
        <v>171</v>
      </c>
      <c r="P555">
        <v>177</v>
      </c>
    </row>
    <row r="556" spans="1:16" x14ac:dyDescent="0.25">
      <c r="A556" t="s">
        <v>4354</v>
      </c>
      <c r="B556" t="s">
        <v>201</v>
      </c>
      <c r="C556" t="s">
        <v>47</v>
      </c>
      <c r="D556" t="s">
        <v>8334</v>
      </c>
      <c r="E556" t="str">
        <f>VLOOKUP(TRIM(SUBSTITUTE(D556,CHAR(160),CHAR(32))),Metadata!B$1:C$2632,2,FALSE)</f>
        <v>Mercier, Louis-Sébastien, 1740-1814.</v>
      </c>
      <c r="F556" t="str">
        <f>VLOOKUP(TRIM(SUBSTITUTE(D556,CHAR(160),CHAR(32))),Metadata!B$1:D$2632,3,FALSE)</f>
        <v>Tableau de Paris t. 5</v>
      </c>
      <c r="G556">
        <f>VLOOKUP(TRIM(SUBSTITUTE(D556,CHAR(160),CHAR(32))),Metadata!B$1:E$2632,4,FALSE)</f>
        <v>1783</v>
      </c>
      <c r="H556" t="s">
        <v>448</v>
      </c>
      <c r="J556" t="str">
        <f>VLOOKUP(TRIM(SUBSTITUTE(D556,CHAR(160),CHAR(32))),Metadata!B$1:H$2632,7,FALSE)</f>
        <v>melanges litteraires</v>
      </c>
      <c r="L556" t="str">
        <f>VLOOKUP(TRIM(SUBSTITUTE(D556,CHAR(160),CHAR(32))),Metadata!B$1:J$2632,9,FALSE)</f>
        <v>prose</v>
      </c>
      <c r="M556">
        <f>VLOOKUP(TRIM(SUBSTITUTE(D556,CHAR(160),CHAR(32))),Metadata!B$1:K$2632,10,FALSE)</f>
        <v>217445</v>
      </c>
      <c r="N556" s="1" t="s">
        <v>1013</v>
      </c>
      <c r="O556">
        <v>198</v>
      </c>
      <c r="P556">
        <v>204</v>
      </c>
    </row>
    <row r="557" spans="1:16" x14ac:dyDescent="0.25">
      <c r="A557" t="s">
        <v>4354</v>
      </c>
      <c r="B557" t="s">
        <v>201</v>
      </c>
      <c r="C557" t="s">
        <v>47</v>
      </c>
      <c r="D557" t="s">
        <v>8334</v>
      </c>
      <c r="E557" t="str">
        <f>VLOOKUP(TRIM(SUBSTITUTE(D557,CHAR(160),CHAR(32))),Metadata!B$1:C$2632,2,FALSE)</f>
        <v>Mercier, Louis-Sébastien, 1740-1814.</v>
      </c>
      <c r="F557" t="str">
        <f>VLOOKUP(TRIM(SUBSTITUTE(D557,CHAR(160),CHAR(32))),Metadata!B$1:D$2632,3,FALSE)</f>
        <v>Tableau de Paris t. 5</v>
      </c>
      <c r="G557">
        <f>VLOOKUP(TRIM(SUBSTITUTE(D557,CHAR(160),CHAR(32))),Metadata!B$1:E$2632,4,FALSE)</f>
        <v>1783</v>
      </c>
      <c r="H557" t="s">
        <v>448</v>
      </c>
      <c r="J557" t="str">
        <f>VLOOKUP(TRIM(SUBSTITUTE(D557,CHAR(160),CHAR(32))),Metadata!B$1:H$2632,7,FALSE)</f>
        <v>melanges litteraires</v>
      </c>
      <c r="L557" t="str">
        <f>VLOOKUP(TRIM(SUBSTITUTE(D557,CHAR(160),CHAR(32))),Metadata!B$1:J$2632,9,FALSE)</f>
        <v>prose</v>
      </c>
      <c r="M557">
        <f>VLOOKUP(TRIM(SUBSTITUTE(D557,CHAR(160),CHAR(32))),Metadata!B$1:K$2632,10,FALSE)</f>
        <v>217445</v>
      </c>
      <c r="N557" s="1" t="s">
        <v>1014</v>
      </c>
      <c r="O557">
        <v>106</v>
      </c>
      <c r="P557">
        <v>113</v>
      </c>
    </row>
    <row r="558" spans="1:16" x14ac:dyDescent="0.25">
      <c r="A558" t="s">
        <v>4354</v>
      </c>
      <c r="B558" t="s">
        <v>201</v>
      </c>
      <c r="C558" t="s">
        <v>47</v>
      </c>
      <c r="D558" t="s">
        <v>8339</v>
      </c>
      <c r="E558" t="str">
        <f>VLOOKUP(TRIM(SUBSTITUTE(D558,CHAR(160),CHAR(32))),Metadata!B$1:C$2632,2,FALSE)</f>
        <v>Mirabeau, Victor de Riquetti, marquis de, 1715-1789.</v>
      </c>
      <c r="F558" t="str">
        <f>VLOOKUP(TRIM(SUBSTITUTE(D558,CHAR(160),CHAR(32))),Metadata!B$1:D$2632,3,FALSE)</f>
        <v>L'ami des hommes, ou, Traité de la population</v>
      </c>
      <c r="G558">
        <f>VLOOKUP(TRIM(SUBSTITUTE(D558,CHAR(160),CHAR(32))),Metadata!B$1:E$2632,4,FALSE)</f>
        <v>1755</v>
      </c>
      <c r="H558" t="s">
        <v>448</v>
      </c>
      <c r="J558" t="str">
        <f>VLOOKUP(TRIM(SUBSTITUTE(D558,CHAR(160),CHAR(32))),Metadata!B$1:H$2632,7,FALSE)</f>
        <v>traite ou essai</v>
      </c>
      <c r="L558" t="str">
        <f>VLOOKUP(TRIM(SUBSTITUTE(D558,CHAR(160),CHAR(32))),Metadata!B$1:J$2632,9,FALSE)</f>
        <v>prose</v>
      </c>
      <c r="M558">
        <f>VLOOKUP(TRIM(SUBSTITUTE(D558,CHAR(160),CHAR(32))),Metadata!B$1:K$2632,10,FALSE)</f>
        <v>239430</v>
      </c>
      <c r="N558" s="1" t="s">
        <v>1015</v>
      </c>
      <c r="O558">
        <v>16</v>
      </c>
      <c r="P558">
        <v>22</v>
      </c>
    </row>
    <row r="559" spans="1:16" x14ac:dyDescent="0.25">
      <c r="A559" t="s">
        <v>4354</v>
      </c>
      <c r="B559" t="s">
        <v>201</v>
      </c>
      <c r="C559" t="s">
        <v>47</v>
      </c>
      <c r="D559" t="s">
        <v>8214</v>
      </c>
      <c r="E559" t="str">
        <f>VLOOKUP(TRIM(SUBSTITUTE(D559,CHAR(160),CHAR(32))),Metadata!B$1:C$2632,2,FALSE)</f>
        <v>Condorcet, Marie Jean Antoine-Nicolas de Caritat, marquis de, 1743-1794.</v>
      </c>
      <c r="F559" t="str">
        <f>VLOOKUP(TRIM(SUBSTITUTE(D559,CHAR(160),CHAR(32))),Metadata!B$1:D$2632,3,FALSE)</f>
        <v>Esquisse d'un tableau</v>
      </c>
      <c r="G559">
        <f>VLOOKUP(TRIM(SUBSTITUTE(D559,CHAR(160),CHAR(32))),Metadata!B$1:E$2632,4,FALSE)</f>
        <v>1794</v>
      </c>
      <c r="H559" t="s">
        <v>448</v>
      </c>
      <c r="J559" t="str">
        <f>VLOOKUP(TRIM(SUBSTITUTE(D559,CHAR(160),CHAR(32))),Metadata!B$1:H$2632,7,FALSE)</f>
        <v>traite ou essai</v>
      </c>
      <c r="L559" t="str">
        <f>VLOOKUP(TRIM(SUBSTITUTE(D559,CHAR(160),CHAR(32))),Metadata!B$1:J$2632,9,FALSE)</f>
        <v>prose</v>
      </c>
      <c r="M559">
        <f>VLOOKUP(TRIM(SUBSTITUTE(D559,CHAR(160),CHAR(32))),Metadata!B$1:K$2632,10,FALSE)</f>
        <v>66733</v>
      </c>
      <c r="N559" s="1" t="s">
        <v>1016</v>
      </c>
      <c r="O559">
        <v>35</v>
      </c>
      <c r="P559">
        <v>42</v>
      </c>
    </row>
    <row r="560" spans="1:16" x14ac:dyDescent="0.25">
      <c r="A560" t="s">
        <v>4354</v>
      </c>
      <c r="B560" t="s">
        <v>201</v>
      </c>
      <c r="C560" t="s">
        <v>47</v>
      </c>
      <c r="D560" t="s">
        <v>8277</v>
      </c>
      <c r="E560" t="str">
        <f>VLOOKUP(TRIM(SUBSTITUTE(D560,CHAR(160),CHAR(32))),Metadata!B$1:C$2632,2,FALSE)</f>
        <v>Holbach, Paul Henri Thiry, baron d', 1723-1789.</v>
      </c>
      <c r="F560" t="str">
        <f>VLOOKUP(TRIM(SUBSTITUTE(D560,CHAR(160),CHAR(32))),Metadata!B$1:D$2632,3,FALSE)</f>
        <v>La morale universelle, ou, Les devoirs de l'homme fondés sur sa nature.</v>
      </c>
      <c r="G560">
        <f>VLOOKUP(TRIM(SUBSTITUTE(D560,CHAR(160),CHAR(32))),Metadata!B$1:E$2632,4,FALSE)</f>
        <v>1776</v>
      </c>
      <c r="H560" t="s">
        <v>448</v>
      </c>
      <c r="J560" t="str">
        <f>VLOOKUP(TRIM(SUBSTITUTE(D560,CHAR(160),CHAR(32))),Metadata!B$1:H$2632,7,FALSE)</f>
        <v>traite ou essai</v>
      </c>
      <c r="L560" t="str">
        <f>VLOOKUP(TRIM(SUBSTITUTE(D560,CHAR(160),CHAR(32))),Metadata!B$1:J$2632,9,FALSE)</f>
        <v>prose</v>
      </c>
      <c r="M560">
        <f>VLOOKUP(TRIM(SUBSTITUTE(D560,CHAR(160),CHAR(32))),Metadata!B$1:K$2632,10,FALSE)</f>
        <v>217026</v>
      </c>
      <c r="N560" s="1" t="s">
        <v>1017</v>
      </c>
      <c r="O560">
        <v>241</v>
      </c>
      <c r="P560">
        <v>248</v>
      </c>
    </row>
    <row r="561" spans="1:16" x14ac:dyDescent="0.25">
      <c r="A561" t="s">
        <v>4354</v>
      </c>
      <c r="B561" t="s">
        <v>201</v>
      </c>
      <c r="C561" t="s">
        <v>47</v>
      </c>
      <c r="D561" t="s">
        <v>5312</v>
      </c>
      <c r="E561" t="str">
        <f>VLOOKUP(TRIM(SUBSTITUTE(D561,CHAR(160),CHAR(32))),Metadata!B$1:C$2632,2,FALSE)</f>
        <v>Rousseau, Jean-Jacques, 1712-1778.</v>
      </c>
      <c r="F561" t="str">
        <f>VLOOKUP(TRIM(SUBSTITUTE(D561,CHAR(160),CHAR(32))),Metadata!B$1:D$2632,3,FALSE)</f>
        <v>Discours sur l'économie politique</v>
      </c>
      <c r="G561">
        <f>VLOOKUP(TRIM(SUBSTITUTE(D561,CHAR(160),CHAR(32))),Metadata!B$1:E$2632,4,FALSE)</f>
        <v>1755</v>
      </c>
      <c r="H561" t="s">
        <v>448</v>
      </c>
      <c r="J561" t="str">
        <f>VLOOKUP(TRIM(SUBSTITUTE(D561,CHAR(160),CHAR(32))),Metadata!B$1:H$2632,7,FALSE)</f>
        <v>traite</v>
      </c>
      <c r="L561" t="str">
        <f>VLOOKUP(TRIM(SUBSTITUTE(D561,CHAR(160),CHAR(32))),Metadata!B$1:J$2632,9,FALSE)</f>
        <v/>
      </c>
      <c r="M561">
        <f>VLOOKUP(TRIM(SUBSTITUTE(D561,CHAR(160),CHAR(32))),Metadata!B$1:K$2632,10,FALSE)</f>
        <v>16735</v>
      </c>
      <c r="N561" s="1" t="s">
        <v>1018</v>
      </c>
      <c r="O561">
        <v>129</v>
      </c>
      <c r="P561">
        <v>135</v>
      </c>
    </row>
    <row r="562" spans="1:16" x14ac:dyDescent="0.25">
      <c r="A562" t="s">
        <v>4354</v>
      </c>
      <c r="B562" t="s">
        <v>201</v>
      </c>
      <c r="C562" t="s">
        <v>47</v>
      </c>
      <c r="D562" t="s">
        <v>8363</v>
      </c>
      <c r="E562" t="str">
        <f>VLOOKUP(TRIM(SUBSTITUTE(D562,CHAR(160),CHAR(32))),Metadata!B$1:C$2632,2,FALSE)</f>
        <v>Raynal, abbé (Guillaume-Thomas-François), 1713-1796.</v>
      </c>
      <c r="F562" t="str">
        <f>VLOOKUP(TRIM(SUBSTITUTE(D562,CHAR(160),CHAR(32))),Metadata!B$1:D$2632,3,FALSE)</f>
        <v>Histoire philosophique et politique des établissements et du commerce des Européens dans les deux Indes. T. 1</v>
      </c>
      <c r="G562">
        <f>VLOOKUP(TRIM(SUBSTITUTE(D562,CHAR(160),CHAR(32))),Metadata!B$1:E$2632,4,FALSE)</f>
        <v>1770</v>
      </c>
      <c r="H562" t="s">
        <v>448</v>
      </c>
      <c r="J562" t="str">
        <f>VLOOKUP(TRIM(SUBSTITUTE(D562,CHAR(160),CHAR(32))),Metadata!B$1:H$2632,7,FALSE)</f>
        <v>traite ou essai</v>
      </c>
      <c r="L562" t="str">
        <f>VLOOKUP(TRIM(SUBSTITUTE(D562,CHAR(160),CHAR(32))),Metadata!B$1:J$2632,9,FALSE)</f>
        <v>prose</v>
      </c>
      <c r="M562">
        <f>VLOOKUP(TRIM(SUBSTITUTE(D562,CHAR(160),CHAR(32))),Metadata!B$1:K$2632,10,FALSE)</f>
        <v>113757</v>
      </c>
      <c r="N562" s="1" t="s">
        <v>1019</v>
      </c>
      <c r="O562">
        <v>79</v>
      </c>
      <c r="P562">
        <v>85</v>
      </c>
    </row>
    <row r="563" spans="1:16" x14ac:dyDescent="0.25">
      <c r="A563" t="s">
        <v>4354</v>
      </c>
      <c r="B563" t="s">
        <v>201</v>
      </c>
      <c r="C563" t="s">
        <v>47</v>
      </c>
      <c r="D563" t="s">
        <v>8342</v>
      </c>
      <c r="E563" t="str">
        <f>VLOOKUP(TRIM(SUBSTITUTE(D563,CHAR(160),CHAR(32))),Metadata!B$1:C$2632,2,FALSE)</f>
        <v>Montesquieu, Charles de Secondat, baron de, 1689-1755.</v>
      </c>
      <c r="F563" t="str">
        <f>VLOOKUP(TRIM(SUBSTITUTE(D563,CHAR(160),CHAR(32))),Metadata!B$1:D$2632,3,FALSE)</f>
        <v>De l'esprit des loix. T. 1</v>
      </c>
      <c r="G563">
        <f>VLOOKUP(TRIM(SUBSTITUTE(D563,CHAR(160),CHAR(32))),Metadata!B$1:E$2632,4,FALSE)</f>
        <v>1755</v>
      </c>
      <c r="H563" t="s">
        <v>448</v>
      </c>
      <c r="J563" t="str">
        <f>VLOOKUP(TRIM(SUBSTITUTE(D563,CHAR(160),CHAR(32))),Metadata!B$1:H$2632,7,FALSE)</f>
        <v>traite ou essai</v>
      </c>
      <c r="L563" t="str">
        <f>VLOOKUP(TRIM(SUBSTITUTE(D563,CHAR(160),CHAR(32))),Metadata!B$1:J$2632,9,FALSE)</f>
        <v>prose</v>
      </c>
      <c r="M563">
        <f>VLOOKUP(TRIM(SUBSTITUTE(D563,CHAR(160),CHAR(32))),Metadata!B$1:K$2632,10,FALSE)</f>
        <v>43905</v>
      </c>
      <c r="N563" s="1" t="s">
        <v>1020</v>
      </c>
      <c r="O563">
        <v>164</v>
      </c>
      <c r="P563">
        <v>171</v>
      </c>
    </row>
    <row r="564" spans="1:16" x14ac:dyDescent="0.25">
      <c r="A564" t="s">
        <v>4354</v>
      </c>
      <c r="B564" t="s">
        <v>201</v>
      </c>
      <c r="C564" t="s">
        <v>47</v>
      </c>
      <c r="D564" t="s">
        <v>8180</v>
      </c>
      <c r="E564" t="str">
        <f>VLOOKUP(TRIM(SUBSTITUTE(D564,CHAR(160),CHAR(32))),Metadata!B$1:C$2632,2,FALSE)</f>
        <v>Barbier, Edmond Jean Francois, 1689-1771.</v>
      </c>
      <c r="F564" t="str">
        <f>VLOOKUP(TRIM(SUBSTITUTE(D564,CHAR(160),CHAR(32))),Metadata!B$1:D$2632,3,FALSE)</f>
        <v>Chronique de la régence. T. 7-8</v>
      </c>
      <c r="G564">
        <f>VLOOKUP(TRIM(SUBSTITUTE(D564,CHAR(160),CHAR(32))),Metadata!B$1:E$2632,4,FALSE)</f>
        <v>1761</v>
      </c>
      <c r="H564" t="s">
        <v>448</v>
      </c>
      <c r="J564" t="str">
        <f>VLOOKUP(TRIM(SUBSTITUTE(D564,CHAR(160),CHAR(32))),Metadata!B$1:H$2632,7,FALSE)</f>
        <v>memoires</v>
      </c>
      <c r="L564" t="str">
        <f>VLOOKUP(TRIM(SUBSTITUTE(D564,CHAR(160),CHAR(32))),Metadata!B$1:J$2632,9,FALSE)</f>
        <v>prose</v>
      </c>
      <c r="M564">
        <f>VLOOKUP(TRIM(SUBSTITUTE(D564,CHAR(160),CHAR(32))),Metadata!B$1:K$2632,10,FALSE)</f>
        <v>119691</v>
      </c>
      <c r="N564" s="1" t="s">
        <v>1021</v>
      </c>
      <c r="O564">
        <v>122</v>
      </c>
      <c r="P564">
        <v>129</v>
      </c>
    </row>
    <row r="565" spans="1:16" x14ac:dyDescent="0.25">
      <c r="A565" t="s">
        <v>4354</v>
      </c>
      <c r="B565" t="s">
        <v>201</v>
      </c>
      <c r="C565" t="s">
        <v>47</v>
      </c>
      <c r="D565" t="s">
        <v>8267</v>
      </c>
      <c r="E565" t="str">
        <f>VLOOKUP(TRIM(SUBSTITUTE(D565,CHAR(160),CHAR(32))),Metadata!B$1:C$2632,2,FALSE)</f>
        <v>Genlis, Stéphanie Félicité, comtesse de, 1746-1830.</v>
      </c>
      <c r="F565" t="str">
        <f>VLOOKUP(TRIM(SUBSTITUTE(D565,CHAR(160),CHAR(32))),Metadata!B$1:D$2632,3,FALSE)</f>
        <v>Adèle et Théodore, ou, Lettres sur l'éducation</v>
      </c>
      <c r="G565">
        <f>VLOOKUP(TRIM(SUBSTITUTE(D565,CHAR(160),CHAR(32))),Metadata!B$1:E$2632,4,FALSE)</f>
        <v>1782</v>
      </c>
      <c r="H565" t="s">
        <v>448</v>
      </c>
      <c r="J565" t="str">
        <f>VLOOKUP(TRIM(SUBSTITUTE(D565,CHAR(160),CHAR(32))),Metadata!B$1:H$2632,7,FALSE)</f>
        <v>roman</v>
      </c>
      <c r="L565" t="str">
        <f>VLOOKUP(TRIM(SUBSTITUTE(D565,CHAR(160),CHAR(32))),Metadata!B$1:J$2632,9,FALSE)</f>
        <v>prose</v>
      </c>
      <c r="M565">
        <f>VLOOKUP(TRIM(SUBSTITUTE(D565,CHAR(160),CHAR(32))),Metadata!B$1:K$2632,10,FALSE)</f>
        <v>264516</v>
      </c>
      <c r="N565" s="1" t="s">
        <v>1022</v>
      </c>
      <c r="O565">
        <v>32</v>
      </c>
      <c r="P565">
        <v>39</v>
      </c>
    </row>
    <row r="566" spans="1:16" x14ac:dyDescent="0.25">
      <c r="A566" t="s">
        <v>4354</v>
      </c>
      <c r="B566" t="s">
        <v>201</v>
      </c>
      <c r="C566" t="s">
        <v>47</v>
      </c>
      <c r="D566" t="s">
        <v>8183</v>
      </c>
      <c r="E566" t="str">
        <f>VLOOKUP(TRIM(SUBSTITUTE(D566,CHAR(160),CHAR(32))),Metadata!B$1:C$2632,2,FALSE)</f>
        <v>Barthélemy, Jean-Jacques, 1716-1795.</v>
      </c>
      <c r="F566" t="str">
        <f>VLOOKUP(TRIM(SUBSTITUTE(D566,CHAR(160),CHAR(32))),Metadata!B$1:D$2632,3,FALSE)</f>
        <v>Voyage du jeune anacharsis</v>
      </c>
      <c r="G566">
        <f>VLOOKUP(TRIM(SUBSTITUTE(D566,CHAR(160),CHAR(32))),Metadata!B$1:E$2632,4,FALSE)</f>
        <v>1788</v>
      </c>
      <c r="H566" t="s">
        <v>448</v>
      </c>
      <c r="J566" t="str">
        <f>VLOOKUP(TRIM(SUBSTITUTE(D566,CHAR(160),CHAR(32))),Metadata!B$1:H$2632,7,FALSE)</f>
        <v>melanges litteraires</v>
      </c>
      <c r="L566" t="str">
        <f>VLOOKUP(TRIM(SUBSTITUTE(D566,CHAR(160),CHAR(32))),Metadata!B$1:J$2632,9,FALSE)</f>
        <v>prose</v>
      </c>
      <c r="M566">
        <f>VLOOKUP(TRIM(SUBSTITUTE(D566,CHAR(160),CHAR(32))),Metadata!B$1:K$2632,10,FALSE)</f>
        <v>539817</v>
      </c>
      <c r="N566" s="1" t="s">
        <v>1023</v>
      </c>
      <c r="O566">
        <v>60</v>
      </c>
      <c r="P566">
        <v>66</v>
      </c>
    </row>
    <row r="567" spans="1:16" x14ac:dyDescent="0.25">
      <c r="A567" t="s">
        <v>4354</v>
      </c>
      <c r="B567" t="s">
        <v>201</v>
      </c>
      <c r="C567" t="s">
        <v>47</v>
      </c>
      <c r="D567" t="s">
        <v>8687</v>
      </c>
      <c r="E567" t="str">
        <f>VLOOKUP(TRIM(SUBSTITUTE(D567,CHAR(160),CHAR(32))),Metadata!B$1:C$2632,2,FALSE)</f>
        <v>Tocqueville, Alexis de, 1805-1859.</v>
      </c>
      <c r="F567" t="str">
        <f>VLOOKUP(TRIM(SUBSTITUTE(D567,CHAR(160),CHAR(32))),Metadata!B$1:D$2632,3,FALSE)</f>
        <v>L'ancien régime et la révolution</v>
      </c>
      <c r="G567">
        <f>VLOOKUP(TRIM(SUBSTITUTE(D567,CHAR(160),CHAR(32))),Metadata!B$1:E$2632,4,FALSE)</f>
        <v>1856</v>
      </c>
      <c r="H567" t="s">
        <v>450</v>
      </c>
      <c r="J567" t="str">
        <f>VLOOKUP(TRIM(SUBSTITUTE(D567,CHAR(160),CHAR(32))),Metadata!B$1:H$2632,7,FALSE)</f>
        <v>traite ou essai</v>
      </c>
      <c r="L567" t="str">
        <f>VLOOKUP(TRIM(SUBSTITUTE(D567,CHAR(160),CHAR(32))),Metadata!B$1:J$2632,9,FALSE)</f>
        <v>prose</v>
      </c>
      <c r="M567">
        <f>VLOOKUP(TRIM(SUBSTITUTE(D567,CHAR(160),CHAR(32))),Metadata!B$1:K$2632,10,FALSE)</f>
        <v>78701</v>
      </c>
      <c r="N567" s="1" t="s">
        <v>1024</v>
      </c>
      <c r="O567">
        <v>65</v>
      </c>
      <c r="P567">
        <v>72</v>
      </c>
    </row>
    <row r="568" spans="1:16" x14ac:dyDescent="0.25">
      <c r="A568" t="s">
        <v>4354</v>
      </c>
      <c r="B568" t="s">
        <v>201</v>
      </c>
      <c r="C568" t="s">
        <v>47</v>
      </c>
      <c r="D568" t="s">
        <v>8496</v>
      </c>
      <c r="E568" t="str">
        <f>VLOOKUP(TRIM(SUBSTITUTE(D568,CHAR(160),CHAR(32))),Metadata!B$1:C$2632,2,FALSE)</f>
        <v>Dumas, Alexandre (père), 1802-1870.</v>
      </c>
      <c r="F568" t="str">
        <f>VLOOKUP(TRIM(SUBSTITUTE(D568,CHAR(160),CHAR(32))),Metadata!B$1:D$2632,3,FALSE)</f>
        <v>Ingénue</v>
      </c>
      <c r="G568">
        <f>VLOOKUP(TRIM(SUBSTITUTE(D568,CHAR(160),CHAR(32))),Metadata!B$1:E$2632,4,FALSE)</f>
        <v>1853</v>
      </c>
      <c r="H568" t="s">
        <v>450</v>
      </c>
      <c r="J568" t="str">
        <f>VLOOKUP(TRIM(SUBSTITUTE(D568,CHAR(160),CHAR(32))),Metadata!B$1:H$2632,7,FALSE)</f>
        <v>Narratif, Roman</v>
      </c>
      <c r="L568" t="str">
        <f>VLOOKUP(TRIM(SUBSTITUTE(D568,CHAR(160),CHAR(32))),Metadata!B$1:J$2632,9,FALSE)</f>
        <v/>
      </c>
      <c r="M568">
        <f>VLOOKUP(TRIM(SUBSTITUTE(D568,CHAR(160),CHAR(32))),Metadata!B$1:K$2632,10,FALSE)</f>
        <v>186686</v>
      </c>
      <c r="N568" s="1" t="s">
        <v>1025</v>
      </c>
      <c r="O568">
        <v>121</v>
      </c>
      <c r="P568">
        <v>127</v>
      </c>
    </row>
    <row r="569" spans="1:16" x14ac:dyDescent="0.25">
      <c r="A569" t="s">
        <v>4354</v>
      </c>
      <c r="B569" t="s">
        <v>201</v>
      </c>
      <c r="C569" t="s">
        <v>47</v>
      </c>
      <c r="D569" t="s">
        <v>8619</v>
      </c>
      <c r="E569" t="str">
        <f>VLOOKUP(TRIM(SUBSTITUTE(D569,CHAR(160),CHAR(32))),Metadata!B$1:C$2632,2,FALSE)</f>
        <v>Montalembert, Charles Forbes, comte de, 1810-1870.</v>
      </c>
      <c r="F569" t="str">
        <f>VLOOKUP(TRIM(SUBSTITUTE(D569,CHAR(160),CHAR(32))),Metadata!B$1:D$2632,3,FALSE)</f>
        <v>Histoire de Sainte Elisabeth de Hongrie, duchese de Thuringe (1207-1231)</v>
      </c>
      <c r="G569">
        <f>VLOOKUP(TRIM(SUBSTITUTE(D569,CHAR(160),CHAR(32))),Metadata!B$1:E$2632,4,FALSE)</f>
        <v>1836</v>
      </c>
      <c r="H569" t="s">
        <v>450</v>
      </c>
      <c r="J569" t="str">
        <f>VLOOKUP(TRIM(SUBSTITUTE(D569,CHAR(160),CHAR(32))),Metadata!B$1:H$2632,7,FALSE)</f>
        <v>traite ou essai</v>
      </c>
      <c r="L569" t="str">
        <f>VLOOKUP(TRIM(SUBSTITUTE(D569,CHAR(160),CHAR(32))),Metadata!B$1:J$2632,9,FALSE)</f>
        <v>prose</v>
      </c>
      <c r="M569">
        <f>VLOOKUP(TRIM(SUBSTITUTE(D569,CHAR(160),CHAR(32))),Metadata!B$1:K$2632,10,FALSE)</f>
        <v>136515</v>
      </c>
      <c r="N569" s="1" t="s">
        <v>1026</v>
      </c>
      <c r="O569">
        <v>274</v>
      </c>
      <c r="P569">
        <v>280</v>
      </c>
    </row>
    <row r="570" spans="1:16" x14ac:dyDescent="0.25">
      <c r="A570" t="s">
        <v>4354</v>
      </c>
      <c r="B570" t="s">
        <v>201</v>
      </c>
      <c r="C570" t="s">
        <v>47</v>
      </c>
      <c r="D570" t="s">
        <v>8495</v>
      </c>
      <c r="E570" t="str">
        <f>VLOOKUP(TRIM(SUBSTITUTE(D570,CHAR(160),CHAR(32))),Metadata!B$1:C$2632,2,FALSE)</f>
        <v>Dumas, Alexandre (père), 1802-1870.</v>
      </c>
      <c r="F570" t="str">
        <f>VLOOKUP(TRIM(SUBSTITUTE(D570,CHAR(160),CHAR(32))),Metadata!B$1:D$2632,3,FALSE)</f>
        <v>Fils du forçat (Le)</v>
      </c>
      <c r="G570">
        <f>VLOOKUP(TRIM(SUBSTITUTE(D570,CHAR(160),CHAR(32))),Metadata!B$1:E$2632,4,FALSE)</f>
        <v>1865</v>
      </c>
      <c r="H570" t="s">
        <v>450</v>
      </c>
      <c r="J570" t="str">
        <f>VLOOKUP(TRIM(SUBSTITUTE(D570,CHAR(160),CHAR(32))),Metadata!B$1:H$2632,7,FALSE)</f>
        <v>Narratif, Roman</v>
      </c>
      <c r="L570" t="str">
        <f>VLOOKUP(TRIM(SUBSTITUTE(D570,CHAR(160),CHAR(32))),Metadata!B$1:J$2632,9,FALSE)</f>
        <v/>
      </c>
      <c r="M570">
        <f>VLOOKUP(TRIM(SUBSTITUTE(D570,CHAR(160),CHAR(32))),Metadata!B$1:K$2632,10,FALSE)</f>
        <v>70241</v>
      </c>
      <c r="N570" s="1" t="s">
        <v>1027</v>
      </c>
      <c r="O570">
        <v>193</v>
      </c>
      <c r="P570">
        <v>199</v>
      </c>
    </row>
    <row r="571" spans="1:16" x14ac:dyDescent="0.25">
      <c r="A571" t="s">
        <v>4354</v>
      </c>
      <c r="B571" t="s">
        <v>201</v>
      </c>
      <c r="C571" t="s">
        <v>47</v>
      </c>
      <c r="D571" t="s">
        <v>5798</v>
      </c>
      <c r="E571" t="str">
        <f>VLOOKUP(TRIM(SUBSTITUTE(D571,CHAR(160),CHAR(32))),Metadata!B$1:C$2632,2,FALSE)</f>
        <v>Fourier, Charles, 1772-1837.</v>
      </c>
      <c r="F571" t="str">
        <f>VLOOKUP(TRIM(SUBSTITUTE(D571,CHAR(160),CHAR(32))),Metadata!B$1:D$2632,3,FALSE)</f>
        <v>Théorie des quatre mouvements</v>
      </c>
      <c r="G571">
        <f>VLOOKUP(TRIM(SUBSTITUTE(D571,CHAR(160),CHAR(32))),Metadata!B$1:E$2632,4,FALSE)</f>
        <v>1808</v>
      </c>
      <c r="H571" t="s">
        <v>450</v>
      </c>
      <c r="J571" t="str">
        <f>VLOOKUP(TRIM(SUBSTITUTE(D571,CHAR(160),CHAR(32))),Metadata!B$1:H$2632,7,FALSE)</f>
        <v>traite</v>
      </c>
      <c r="L571" t="str">
        <f>VLOOKUP(TRIM(SUBSTITUTE(D571,CHAR(160),CHAR(32))),Metadata!B$1:J$2632,9,FALSE)</f>
        <v/>
      </c>
      <c r="M571">
        <f>VLOOKUP(TRIM(SUBSTITUTE(D571,CHAR(160),CHAR(32))),Metadata!B$1:K$2632,10,FALSE)</f>
        <v>93109</v>
      </c>
      <c r="N571" s="1" t="s">
        <v>1028</v>
      </c>
      <c r="O571">
        <v>46</v>
      </c>
      <c r="P571">
        <v>52</v>
      </c>
    </row>
    <row r="572" spans="1:16" x14ac:dyDescent="0.25">
      <c r="A572" t="s">
        <v>4354</v>
      </c>
      <c r="B572" t="s">
        <v>201</v>
      </c>
      <c r="C572" t="s">
        <v>47</v>
      </c>
      <c r="D572" t="s">
        <v>8669</v>
      </c>
      <c r="E572" t="str">
        <f>VLOOKUP(TRIM(SUBSTITUTE(D572,CHAR(160),CHAR(32))),Metadata!B$1:C$2632,2,FALSE)</f>
        <v>St. John de Crèvecoeur, J. Hector, 1735-1813.</v>
      </c>
      <c r="F572" t="str">
        <f>VLOOKUP(TRIM(SUBSTITUTE(D572,CHAR(160),CHAR(32))),Metadata!B$1:D$2632,3,FALSE)</f>
        <v>Voyage Pensylvanie</v>
      </c>
      <c r="G572">
        <f>VLOOKUP(TRIM(SUBSTITUTE(D572,CHAR(160),CHAR(32))),Metadata!B$1:E$2632,4,FALSE)</f>
        <v>1801</v>
      </c>
      <c r="H572" t="s">
        <v>450</v>
      </c>
      <c r="J572" t="str">
        <f>VLOOKUP(TRIM(SUBSTITUTE(D572,CHAR(160),CHAR(32))),Metadata!B$1:H$2632,7,FALSE)</f>
        <v>recit de voyage</v>
      </c>
      <c r="L572" t="str">
        <f>VLOOKUP(TRIM(SUBSTITUTE(D572,CHAR(160),CHAR(32))),Metadata!B$1:J$2632,9,FALSE)</f>
        <v>prose</v>
      </c>
      <c r="M572">
        <f>VLOOKUP(TRIM(SUBSTITUTE(D572,CHAR(160),CHAR(32))),Metadata!B$1:K$2632,10,FALSE)</f>
        <v>215566</v>
      </c>
      <c r="N572" s="1" t="s">
        <v>1029</v>
      </c>
      <c r="O572">
        <v>196</v>
      </c>
      <c r="P572">
        <v>202</v>
      </c>
    </row>
    <row r="573" spans="1:16" x14ac:dyDescent="0.25">
      <c r="A573" t="s">
        <v>4354</v>
      </c>
      <c r="B573" t="s">
        <v>201</v>
      </c>
      <c r="C573" t="s">
        <v>47</v>
      </c>
      <c r="D573" t="s">
        <v>8594</v>
      </c>
      <c r="E573" t="str">
        <f>VLOOKUP(TRIM(SUBSTITUTE(D573,CHAR(160),CHAR(32))),Metadata!B$1:C$2632,2,FALSE)</f>
        <v>Las Cases, Emmanuel-Auguste-Dieudonné, comte de, 1766-1842.</v>
      </c>
      <c r="F573" t="str">
        <f>VLOOKUP(TRIM(SUBSTITUTE(D573,CHAR(160),CHAR(32))),Metadata!B$1:D$2632,3,FALSE)</f>
        <v>Le mémorial de Sainte-Hélène.</v>
      </c>
      <c r="G573">
        <f>VLOOKUP(TRIM(SUBSTITUTE(D573,CHAR(160),CHAR(32))),Metadata!B$1:E$2632,4,FALSE)</f>
        <v>1823</v>
      </c>
      <c r="H573" t="s">
        <v>450</v>
      </c>
      <c r="J573" t="str">
        <f>VLOOKUP(TRIM(SUBSTITUTE(D573,CHAR(160),CHAR(32))),Metadata!B$1:H$2632,7,FALSE)</f>
        <v>memoires</v>
      </c>
      <c r="L573" t="str">
        <f>VLOOKUP(TRIM(SUBSTITUTE(D573,CHAR(160),CHAR(32))),Metadata!B$1:J$2632,9,FALSE)</f>
        <v>prose</v>
      </c>
      <c r="M573">
        <f>VLOOKUP(TRIM(SUBSTITUTE(D573,CHAR(160),CHAR(32))),Metadata!B$1:K$2632,10,FALSE)</f>
        <v>643639</v>
      </c>
      <c r="N573" s="1" t="s">
        <v>1030</v>
      </c>
      <c r="O573">
        <v>362</v>
      </c>
      <c r="P573">
        <v>369</v>
      </c>
    </row>
    <row r="574" spans="1:16" x14ac:dyDescent="0.25">
      <c r="A574" t="s">
        <v>4354</v>
      </c>
      <c r="B574" t="s">
        <v>201</v>
      </c>
      <c r="C574" t="s">
        <v>47</v>
      </c>
      <c r="D574" t="s">
        <v>8485</v>
      </c>
      <c r="E574" t="str">
        <f>VLOOKUP(TRIM(SUBSTITUTE(D574,CHAR(160),CHAR(32))),Metadata!B$1:C$2632,2,FALSE)</f>
        <v>Dumas, Alexandre (père), 1802-1870.</v>
      </c>
      <c r="F574" t="str">
        <f>VLOOKUP(TRIM(SUBSTITUTE(D574,CHAR(160),CHAR(32))),Metadata!B$1:D$2632,3,FALSE)</f>
        <v>Ascanio</v>
      </c>
      <c r="G574">
        <f>VLOOKUP(TRIM(SUBSTITUTE(D574,CHAR(160),CHAR(32))),Metadata!B$1:E$2632,4,FALSE)</f>
        <v>1843</v>
      </c>
      <c r="H574" t="s">
        <v>450</v>
      </c>
      <c r="J574" t="str">
        <f>VLOOKUP(TRIM(SUBSTITUTE(D574,CHAR(160),CHAR(32))),Metadata!B$1:H$2632,7,FALSE)</f>
        <v>Narratif, Roman</v>
      </c>
      <c r="L574" t="str">
        <f>VLOOKUP(TRIM(SUBSTITUTE(D574,CHAR(160),CHAR(32))),Metadata!B$1:J$2632,9,FALSE)</f>
        <v/>
      </c>
      <c r="M574">
        <f>VLOOKUP(TRIM(SUBSTITUTE(D574,CHAR(160),CHAR(32))),Metadata!B$1:K$2632,10,FALSE)</f>
        <v>179083</v>
      </c>
      <c r="N574" s="1" t="s">
        <v>1031</v>
      </c>
      <c r="O574">
        <v>91</v>
      </c>
      <c r="P574">
        <v>97</v>
      </c>
    </row>
    <row r="575" spans="1:16" x14ac:dyDescent="0.25">
      <c r="A575" t="s">
        <v>4354</v>
      </c>
      <c r="B575" t="s">
        <v>201</v>
      </c>
      <c r="C575" t="s">
        <v>47</v>
      </c>
      <c r="D575" t="s">
        <v>8640</v>
      </c>
      <c r="E575" t="str">
        <f>VLOOKUP(TRIM(SUBSTITUTE(D575,CHAR(160),CHAR(32))),Metadata!B$1:C$2632,2,FALSE)</f>
        <v>Proudhon, P.-J. (Pierre-Joseph), 1809-1865.</v>
      </c>
      <c r="F575" t="str">
        <f>VLOOKUP(TRIM(SUBSTITUTE(D575,CHAR(160),CHAR(32))),Metadata!B$1:D$2632,3,FALSE)</f>
        <v>Qu'est-ce que la propriété?</v>
      </c>
      <c r="G575">
        <f>VLOOKUP(TRIM(SUBSTITUTE(D575,CHAR(160),CHAR(32))),Metadata!B$1:E$2632,4,FALSE)</f>
        <v>1840</v>
      </c>
      <c r="H575" t="s">
        <v>450</v>
      </c>
      <c r="J575" t="str">
        <f>VLOOKUP(TRIM(SUBSTITUTE(D575,CHAR(160),CHAR(32))),Metadata!B$1:H$2632,7,FALSE)</f>
        <v>traite ou essai</v>
      </c>
      <c r="L575" t="str">
        <f>VLOOKUP(TRIM(SUBSTITUTE(D575,CHAR(160),CHAR(32))),Metadata!B$1:J$2632,9,FALSE)</f>
        <v>prose</v>
      </c>
      <c r="M575">
        <f>VLOOKUP(TRIM(SUBSTITUTE(D575,CHAR(160),CHAR(32))),Metadata!B$1:K$2632,10,FALSE)</f>
        <v>90059</v>
      </c>
      <c r="N575" s="1" t="s">
        <v>1032</v>
      </c>
      <c r="O575">
        <v>140</v>
      </c>
      <c r="P575">
        <v>146</v>
      </c>
    </row>
    <row r="576" spans="1:16" x14ac:dyDescent="0.25">
      <c r="A576" t="s">
        <v>4354</v>
      </c>
      <c r="B576" t="s">
        <v>201</v>
      </c>
      <c r="C576" t="s">
        <v>47</v>
      </c>
      <c r="D576" t="s">
        <v>8109</v>
      </c>
      <c r="E576" t="str">
        <f>VLOOKUP(TRIM(SUBSTITUTE(D576,CHAR(160),CHAR(32))),Metadata!B$1:C$2632,2,FALSE)</f>
        <v>Montchrestien, Antoine de, ca. 1575-1621.</v>
      </c>
      <c r="F576" t="str">
        <f>VLOOKUP(TRIM(SUBSTITUTE(D576,CHAR(160),CHAR(32))),Metadata!B$1:D$2632,3,FALSE)</f>
        <v>Traicté de l'Oeconomie politique: dedié en 1615 au roy et à la reyne mere du roy</v>
      </c>
      <c r="G576">
        <f>VLOOKUP(TRIM(SUBSTITUTE(D576,CHAR(160),CHAR(32))),Metadata!B$1:E$2632,4,FALSE)</f>
        <v>1615</v>
      </c>
      <c r="H576" t="s">
        <v>450</v>
      </c>
      <c r="J576" t="str">
        <f>VLOOKUP(TRIM(SUBSTITUTE(D576,CHAR(160),CHAR(32))),Metadata!B$1:H$2632,7,FALSE)</f>
        <v>traite ou essai</v>
      </c>
      <c r="L576" t="str">
        <f>VLOOKUP(TRIM(SUBSTITUTE(D576,CHAR(160),CHAR(32))),Metadata!B$1:J$2632,9,FALSE)</f>
        <v>prose</v>
      </c>
      <c r="M576">
        <f>VLOOKUP(TRIM(SUBSTITUTE(D576,CHAR(160),CHAR(32))),Metadata!B$1:K$2632,10,FALSE)</f>
        <v>92941</v>
      </c>
      <c r="N576" s="1" t="s">
        <v>1033</v>
      </c>
      <c r="O576">
        <v>56</v>
      </c>
      <c r="P576">
        <v>63</v>
      </c>
    </row>
    <row r="577" spans="1:16" x14ac:dyDescent="0.25">
      <c r="A577" t="s">
        <v>4354</v>
      </c>
      <c r="B577" t="s">
        <v>201</v>
      </c>
      <c r="C577" t="s">
        <v>47</v>
      </c>
      <c r="D577" t="s">
        <v>8109</v>
      </c>
      <c r="E577" t="str">
        <f>VLOOKUP(TRIM(SUBSTITUTE(D577,CHAR(160),CHAR(32))),Metadata!B$1:C$2632,2,FALSE)</f>
        <v>Montchrestien, Antoine de, ca. 1575-1621.</v>
      </c>
      <c r="F577" t="str">
        <f>VLOOKUP(TRIM(SUBSTITUTE(D577,CHAR(160),CHAR(32))),Metadata!B$1:D$2632,3,FALSE)</f>
        <v>Traicté de l'Oeconomie politique: dedié en 1615 au roy et à la reyne mere du roy</v>
      </c>
      <c r="G577">
        <f>VLOOKUP(TRIM(SUBSTITUTE(D577,CHAR(160),CHAR(32))),Metadata!B$1:E$2632,4,FALSE)</f>
        <v>1615</v>
      </c>
      <c r="H577" t="s">
        <v>450</v>
      </c>
      <c r="J577" t="str">
        <f>VLOOKUP(TRIM(SUBSTITUTE(D577,CHAR(160),CHAR(32))),Metadata!B$1:H$2632,7,FALSE)</f>
        <v>traite ou essai</v>
      </c>
      <c r="L577" t="str">
        <f>VLOOKUP(TRIM(SUBSTITUTE(D577,CHAR(160),CHAR(32))),Metadata!B$1:J$2632,9,FALSE)</f>
        <v>prose</v>
      </c>
      <c r="M577">
        <f>VLOOKUP(TRIM(SUBSTITUTE(D577,CHAR(160),CHAR(32))),Metadata!B$1:K$2632,10,FALSE)</f>
        <v>92941</v>
      </c>
      <c r="N577" s="1" t="s">
        <v>1034</v>
      </c>
      <c r="O577">
        <v>77</v>
      </c>
      <c r="P577">
        <v>83</v>
      </c>
    </row>
    <row r="578" spans="1:16" x14ac:dyDescent="0.25">
      <c r="A578" t="s">
        <v>4354</v>
      </c>
      <c r="B578" t="s">
        <v>201</v>
      </c>
      <c r="C578" t="s">
        <v>47</v>
      </c>
      <c r="D578" t="s">
        <v>8576</v>
      </c>
      <c r="E578" t="str">
        <f>VLOOKUP(TRIM(SUBSTITUTE(D578,CHAR(160),CHAR(32))),Metadata!B$1:C$2632,2,FALSE)</f>
        <v>Huysmans, J.-K. (Joris-Karl), 1848-1907.</v>
      </c>
      <c r="F578" t="str">
        <f>VLOOKUP(TRIM(SUBSTITUTE(D578,CHAR(160),CHAR(32))),Metadata!B$1:D$2632,3,FALSE)</f>
        <v>Les soeurs Vatard</v>
      </c>
      <c r="G578">
        <f>VLOOKUP(TRIM(SUBSTITUTE(D578,CHAR(160),CHAR(32))),Metadata!B$1:E$2632,4,FALSE)</f>
        <v>1879</v>
      </c>
      <c r="H578" t="s">
        <v>450</v>
      </c>
      <c r="J578" t="str">
        <f>VLOOKUP(TRIM(SUBSTITUTE(D578,CHAR(160),CHAR(32))),Metadata!B$1:H$2632,7,FALSE)</f>
        <v>roman</v>
      </c>
      <c r="L578" t="str">
        <f>VLOOKUP(TRIM(SUBSTITUTE(D578,CHAR(160),CHAR(32))),Metadata!B$1:J$2632,9,FALSE)</f>
        <v>prose</v>
      </c>
      <c r="M578">
        <f>VLOOKUP(TRIM(SUBSTITUTE(D578,CHAR(160),CHAR(32))),Metadata!B$1:K$2632,10,FALSE)</f>
        <v>68767</v>
      </c>
      <c r="N578" s="1" t="s">
        <v>1035</v>
      </c>
      <c r="O578">
        <v>110</v>
      </c>
      <c r="P578">
        <v>116</v>
      </c>
    </row>
    <row r="579" spans="1:16" x14ac:dyDescent="0.25">
      <c r="A579" t="s">
        <v>4354</v>
      </c>
      <c r="B579" t="s">
        <v>201</v>
      </c>
      <c r="C579" t="s">
        <v>47</v>
      </c>
      <c r="D579" t="s">
        <v>8595</v>
      </c>
      <c r="E579" t="str">
        <f>VLOOKUP(TRIM(SUBSTITUTE(D579,CHAR(160),CHAR(32))),Metadata!B$1:C$2632,2,FALSE)</f>
        <v>Lemercier, Népomucène-Louis, 1771-1840.</v>
      </c>
      <c r="F579" t="str">
        <f>VLOOKUP(TRIM(SUBSTITUTE(D579,CHAR(160),CHAR(32))),Metadata!B$1:D$2632,3,FALSE)</f>
        <v>Pinto: ou, la journée d'une conspiration: comédie historique en cinq actes et en prose</v>
      </c>
      <c r="G579">
        <f>VLOOKUP(TRIM(SUBSTITUTE(D579,CHAR(160),CHAR(32))),Metadata!B$1:E$2632,4,FALSE)</f>
        <v>1800</v>
      </c>
      <c r="H579" t="s">
        <v>450</v>
      </c>
      <c r="J579" t="str">
        <f>VLOOKUP(TRIM(SUBSTITUTE(D579,CHAR(160),CHAR(32))),Metadata!B$1:H$2632,7,FALSE)</f>
        <v>theatre</v>
      </c>
      <c r="L579" t="str">
        <f>VLOOKUP(TRIM(SUBSTITUTE(D579,CHAR(160),CHAR(32))),Metadata!B$1:J$2632,9,FALSE)</f>
        <v>prose</v>
      </c>
      <c r="M579">
        <f>VLOOKUP(TRIM(SUBSTITUTE(D579,CHAR(160),CHAR(32))),Metadata!B$1:K$2632,10,FALSE)</f>
        <v>24791</v>
      </c>
      <c r="N579" s="1" t="s">
        <v>1036</v>
      </c>
      <c r="O579">
        <v>9</v>
      </c>
      <c r="P579">
        <v>16</v>
      </c>
    </row>
    <row r="580" spans="1:16" x14ac:dyDescent="0.25">
      <c r="A580" t="s">
        <v>4354</v>
      </c>
      <c r="B580" t="s">
        <v>201</v>
      </c>
      <c r="C580" t="s">
        <v>47</v>
      </c>
      <c r="D580" t="s">
        <v>8500</v>
      </c>
      <c r="E580" t="str">
        <f>VLOOKUP(TRIM(SUBSTITUTE(D580,CHAR(160),CHAR(32))),Metadata!B$1:C$2632,2,FALSE)</f>
        <v>Dumas, Alexandre (père), 1802-1870.</v>
      </c>
      <c r="F580" t="str">
        <f>VLOOKUP(TRIM(SUBSTITUTE(D580,CHAR(160),CHAR(32))),Metadata!B$1:D$2632,3,FALSE)</f>
        <v>Mémoires d'une Aveugle (Les) (Madame du Deffand)</v>
      </c>
      <c r="G580">
        <f>VLOOKUP(TRIM(SUBSTITUTE(D580,CHAR(160),CHAR(32))),Metadata!B$1:E$2632,4,FALSE)</f>
        <v>1856</v>
      </c>
      <c r="H580" t="s">
        <v>450</v>
      </c>
      <c r="J580" t="str">
        <f>VLOOKUP(TRIM(SUBSTITUTE(D580,CHAR(160),CHAR(32))),Metadata!B$1:H$2632,7,FALSE)</f>
        <v>Narratif, Roman</v>
      </c>
      <c r="L580" t="str">
        <f>VLOOKUP(TRIM(SUBSTITUTE(D580,CHAR(160),CHAR(32))),Metadata!B$1:J$2632,9,FALSE)</f>
        <v/>
      </c>
      <c r="M580">
        <f>VLOOKUP(TRIM(SUBSTITUTE(D580,CHAR(160),CHAR(32))),Metadata!B$1:K$2632,10,FALSE)</f>
        <v>135453</v>
      </c>
      <c r="N580" s="1" t="s">
        <v>1037</v>
      </c>
      <c r="O580">
        <v>30</v>
      </c>
      <c r="P580">
        <v>36</v>
      </c>
    </row>
    <row r="581" spans="1:16" x14ac:dyDescent="0.25">
      <c r="A581" t="s">
        <v>4354</v>
      </c>
      <c r="B581" t="s">
        <v>201</v>
      </c>
      <c r="C581" t="s">
        <v>47</v>
      </c>
      <c r="D581" t="s">
        <v>8530</v>
      </c>
      <c r="E581" t="str">
        <f>VLOOKUP(TRIM(SUBSTITUTE(D581,CHAR(160),CHAR(32))),Metadata!B$1:C$2632,2,FALSE)</f>
        <v>Flaubert, Gustave, 1821-1880.</v>
      </c>
      <c r="F581" t="str">
        <f>VLOOKUP(TRIM(SUBSTITUTE(D581,CHAR(160),CHAR(32))),Metadata!B$1:D$2632,3,FALSE)</f>
        <v>Correspondance, 1876</v>
      </c>
      <c r="G581">
        <f>VLOOKUP(TRIM(SUBSTITUTE(D581,CHAR(160),CHAR(32))),Metadata!B$1:E$2632,4,FALSE)</f>
        <v>1876</v>
      </c>
      <c r="H581" t="s">
        <v>450</v>
      </c>
      <c r="J581" t="str">
        <f>VLOOKUP(TRIM(SUBSTITUTE(D581,CHAR(160),CHAR(32))),Metadata!B$1:H$2632,7,FALSE)</f>
        <v>correspondance</v>
      </c>
      <c r="L581" t="str">
        <f>VLOOKUP(TRIM(SUBSTITUTE(D581,CHAR(160),CHAR(32))),Metadata!B$1:J$2632,9,FALSE)</f>
        <v>prose</v>
      </c>
      <c r="M581">
        <f>VLOOKUP(TRIM(SUBSTITUTE(D581,CHAR(160),CHAR(32))),Metadata!B$1:K$2632,10,FALSE)</f>
        <v>64693</v>
      </c>
      <c r="N581" s="1" t="s">
        <v>1038</v>
      </c>
      <c r="O581">
        <v>60</v>
      </c>
      <c r="P581">
        <v>67</v>
      </c>
    </row>
    <row r="582" spans="1:16" x14ac:dyDescent="0.25">
      <c r="A582" t="s">
        <v>4354</v>
      </c>
      <c r="B582" t="s">
        <v>201</v>
      </c>
      <c r="C582" t="s">
        <v>47</v>
      </c>
      <c r="D582" t="s">
        <v>8659</v>
      </c>
      <c r="E582" t="str">
        <f>VLOOKUP(TRIM(SUBSTITUTE(D582,CHAR(160),CHAR(32))),Metadata!B$1:C$2632,2,FALSE)</f>
        <v>Sand, George, 1804-1876.</v>
      </c>
      <c r="F582" t="str">
        <f>VLOOKUP(TRIM(SUBSTITUTE(D582,CHAR(160),CHAR(32))),Metadata!B$1:D$2632,3,FALSE)</f>
        <v>Histoire de ma vie</v>
      </c>
      <c r="G582">
        <f>VLOOKUP(TRIM(SUBSTITUTE(D582,CHAR(160),CHAR(32))),Metadata!B$1:E$2632,4,FALSE)</f>
        <v>1855</v>
      </c>
      <c r="H582" t="s">
        <v>450</v>
      </c>
      <c r="J582" t="str">
        <f>VLOOKUP(TRIM(SUBSTITUTE(D582,CHAR(160),CHAR(32))),Metadata!B$1:H$2632,7,FALSE)</f>
        <v>memoires</v>
      </c>
      <c r="L582" t="str">
        <f>VLOOKUP(TRIM(SUBSTITUTE(D582,CHAR(160),CHAR(32))),Metadata!B$1:J$2632,9,FALSE)</f>
        <v>prose</v>
      </c>
      <c r="M582">
        <f>VLOOKUP(TRIM(SUBSTITUTE(D582,CHAR(160),CHAR(32))),Metadata!B$1:K$2632,10,FALSE)</f>
        <v>490251</v>
      </c>
      <c r="N582" s="1" t="s">
        <v>1039</v>
      </c>
      <c r="O582">
        <v>357</v>
      </c>
      <c r="P582">
        <v>363</v>
      </c>
    </row>
    <row r="583" spans="1:16" x14ac:dyDescent="0.25">
      <c r="A583" t="s">
        <v>4354</v>
      </c>
      <c r="B583" t="s">
        <v>201</v>
      </c>
      <c r="C583" t="s">
        <v>47</v>
      </c>
      <c r="D583" t="s">
        <v>8109</v>
      </c>
      <c r="E583" t="str">
        <f>VLOOKUP(TRIM(SUBSTITUTE(D583,CHAR(160),CHAR(32))),Metadata!B$1:C$2632,2,FALSE)</f>
        <v>Montchrestien, Antoine de, ca. 1575-1621.</v>
      </c>
      <c r="F583" t="str">
        <f>VLOOKUP(TRIM(SUBSTITUTE(D583,CHAR(160),CHAR(32))),Metadata!B$1:D$2632,3,FALSE)</f>
        <v>Traicté de l'Oeconomie politique: dedié en 1615 au roy et à la reyne mere du roy</v>
      </c>
      <c r="G583">
        <f>VLOOKUP(TRIM(SUBSTITUTE(D583,CHAR(160),CHAR(32))),Metadata!B$1:E$2632,4,FALSE)</f>
        <v>1615</v>
      </c>
      <c r="H583" t="s">
        <v>450</v>
      </c>
      <c r="J583" t="str">
        <f>VLOOKUP(TRIM(SUBSTITUTE(D583,CHAR(160),CHAR(32))),Metadata!B$1:H$2632,7,FALSE)</f>
        <v>traite ou essai</v>
      </c>
      <c r="L583" t="str">
        <f>VLOOKUP(TRIM(SUBSTITUTE(D583,CHAR(160),CHAR(32))),Metadata!B$1:J$2632,9,FALSE)</f>
        <v>prose</v>
      </c>
      <c r="M583">
        <f>VLOOKUP(TRIM(SUBSTITUTE(D583,CHAR(160),CHAR(32))),Metadata!B$1:K$2632,10,FALSE)</f>
        <v>92941</v>
      </c>
      <c r="N583" s="1" t="s">
        <v>1040</v>
      </c>
      <c r="O583">
        <v>167</v>
      </c>
      <c r="P583">
        <v>174</v>
      </c>
    </row>
    <row r="584" spans="1:16" x14ac:dyDescent="0.25">
      <c r="A584" t="s">
        <v>4354</v>
      </c>
      <c r="B584" t="s">
        <v>201</v>
      </c>
      <c r="C584" t="s">
        <v>47</v>
      </c>
      <c r="D584" t="s">
        <v>5790</v>
      </c>
      <c r="E584" t="str">
        <f>VLOOKUP(TRIM(SUBSTITUTE(D584,CHAR(160),CHAR(32))),Metadata!B$1:C$2632,2,FALSE)</f>
        <v>Rabaut, Jean-Paul, 1743-1793.</v>
      </c>
      <c r="F584" t="str">
        <f>VLOOKUP(TRIM(SUBSTITUTE(D584,CHAR(160),CHAR(32))),Metadata!B$1:D$2632,3,FALSE)</f>
        <v>PRÉCIS HISTORIQUE DE LA RÉVOLUTION FRANÇAISE</v>
      </c>
      <c r="G584">
        <f>VLOOKUP(TRIM(SUBSTITUTE(D584,CHAR(160),CHAR(32))),Metadata!B$1:E$2632,4,FALSE)</f>
        <v>1807</v>
      </c>
      <c r="H584" t="s">
        <v>450</v>
      </c>
      <c r="J584" t="str">
        <f>VLOOKUP(TRIM(SUBSTITUTE(D584,CHAR(160),CHAR(32))),Metadata!B$1:H$2632,7,FALSE)</f>
        <v>traite</v>
      </c>
      <c r="L584" t="str">
        <f>VLOOKUP(TRIM(SUBSTITUTE(D584,CHAR(160),CHAR(32))),Metadata!B$1:J$2632,9,FALSE)</f>
        <v/>
      </c>
      <c r="M584">
        <f>VLOOKUP(TRIM(SUBSTITUTE(D584,CHAR(160),CHAR(32))),Metadata!B$1:K$2632,10,FALSE)</f>
        <v>69845</v>
      </c>
      <c r="N584" s="1" t="s">
        <v>1041</v>
      </c>
      <c r="O584">
        <v>79</v>
      </c>
      <c r="P584">
        <v>86</v>
      </c>
    </row>
    <row r="585" spans="1:16" x14ac:dyDescent="0.25">
      <c r="A585" t="s">
        <v>4354</v>
      </c>
      <c r="B585" t="s">
        <v>201</v>
      </c>
      <c r="C585" t="s">
        <v>47</v>
      </c>
      <c r="D585" t="s">
        <v>8624</v>
      </c>
      <c r="E585" t="str">
        <f>VLOOKUP(TRIM(SUBSTITUTE(D585,CHAR(160),CHAR(32))),Metadata!B$1:C$2632,2,FALSE)</f>
        <v>NA</v>
      </c>
      <c r="F585" t="str">
        <f>VLOOKUP(TRIM(SUBSTITUTE(D585,CHAR(160),CHAR(32))),Metadata!B$1:D$2632,3,FALSE)</f>
        <v>Code civil des Français</v>
      </c>
      <c r="G585">
        <f>VLOOKUP(TRIM(SUBSTITUTE(D585,CHAR(160),CHAR(32))),Metadata!B$1:E$2632,4,FALSE)</f>
        <v>1804</v>
      </c>
      <c r="H585" t="s">
        <v>450</v>
      </c>
      <c r="J585" t="str">
        <f>VLOOKUP(TRIM(SUBSTITUTE(D585,CHAR(160),CHAR(32))),Metadata!B$1:H$2632,7,FALSE)</f>
        <v>traite ou essai</v>
      </c>
      <c r="L585" t="str">
        <f>VLOOKUP(TRIM(SUBSTITUTE(D585,CHAR(160),CHAR(32))),Metadata!B$1:J$2632,9,FALSE)</f>
        <v>prose</v>
      </c>
      <c r="M585">
        <f>VLOOKUP(TRIM(SUBSTITUTE(D585,CHAR(160),CHAR(32))),Metadata!B$1:K$2632,10,FALSE)</f>
        <v>112441</v>
      </c>
      <c r="N585" s="1" t="s">
        <v>1042</v>
      </c>
      <c r="O585">
        <v>176</v>
      </c>
      <c r="P585">
        <v>183</v>
      </c>
    </row>
    <row r="586" spans="1:16" x14ac:dyDescent="0.25">
      <c r="A586" t="s">
        <v>4354</v>
      </c>
      <c r="B586" t="s">
        <v>201</v>
      </c>
      <c r="C586" t="s">
        <v>47</v>
      </c>
      <c r="D586" t="s">
        <v>8683</v>
      </c>
      <c r="E586" t="str">
        <f>VLOOKUP(TRIM(SUBSTITUTE(D586,CHAR(160),CHAR(32))),Metadata!B$1:C$2632,2,FALSE)</f>
        <v>Taine, Hippolyte, 1828-1893.</v>
      </c>
      <c r="F586" t="str">
        <f>VLOOKUP(TRIM(SUBSTITUTE(D586,CHAR(160),CHAR(32))),Metadata!B$1:D$2632,3,FALSE)</f>
        <v>Notes sur Paris: vie et opinions de M. Frédéric-Thomas Graindorge</v>
      </c>
      <c r="G586">
        <f>VLOOKUP(TRIM(SUBSTITUTE(D586,CHAR(160),CHAR(32))),Metadata!B$1:E$2632,4,FALSE)</f>
        <v>1867</v>
      </c>
      <c r="H586" t="s">
        <v>450</v>
      </c>
      <c r="J586" t="str">
        <f>VLOOKUP(TRIM(SUBSTITUTE(D586,CHAR(160),CHAR(32))),Metadata!B$1:H$2632,7,FALSE)</f>
        <v>memoires</v>
      </c>
      <c r="L586" t="str">
        <f>VLOOKUP(TRIM(SUBSTITUTE(D586,CHAR(160),CHAR(32))),Metadata!B$1:J$2632,9,FALSE)</f>
        <v>prose</v>
      </c>
      <c r="M586">
        <f>VLOOKUP(TRIM(SUBSTITUTE(D586,CHAR(160),CHAR(32))),Metadata!B$1:K$2632,10,FALSE)</f>
        <v>87765</v>
      </c>
      <c r="N586" s="1" t="s">
        <v>1043</v>
      </c>
      <c r="O586">
        <v>93</v>
      </c>
      <c r="P586">
        <v>99</v>
      </c>
    </row>
    <row r="587" spans="1:16" x14ac:dyDescent="0.25">
      <c r="A587" t="s">
        <v>4354</v>
      </c>
      <c r="B587" t="s">
        <v>201</v>
      </c>
      <c r="C587" t="s">
        <v>47</v>
      </c>
      <c r="D587" t="s">
        <v>8838</v>
      </c>
      <c r="E587" t="str">
        <f>VLOOKUP(TRIM(SUBSTITUTE(D587,CHAR(160),CHAR(32))),Metadata!B$1:C$2632,2,FALSE)</f>
        <v>Goncourt, Edmond de, 1822-1896: Goncourt, Jules de, 1830-1870.</v>
      </c>
      <c r="F587" t="str">
        <f>VLOOKUP(TRIM(SUBSTITUTE(D587,CHAR(160),CHAR(32))),Metadata!B$1:D$2632,3,FALSE)</f>
        <v>Journal, T. 4, 1891-1896</v>
      </c>
      <c r="G587">
        <f>VLOOKUP(TRIM(SUBSTITUTE(D587,CHAR(160),CHAR(32))),Metadata!B$1:E$2632,4,FALSE)</f>
        <v>1896</v>
      </c>
      <c r="H587" t="s">
        <v>534</v>
      </c>
      <c r="J587" t="str">
        <f>VLOOKUP(TRIM(SUBSTITUTE(D587,CHAR(160),CHAR(32))),Metadata!B$1:H$2632,7,FALSE)</f>
        <v>memoires</v>
      </c>
      <c r="L587" t="str">
        <f>VLOOKUP(TRIM(SUBSTITUTE(D587,CHAR(160),CHAR(32))),Metadata!B$1:J$2632,9,FALSE)</f>
        <v>prose</v>
      </c>
      <c r="M587">
        <f>VLOOKUP(TRIM(SUBSTITUTE(D587,CHAR(160),CHAR(32))),Metadata!B$1:K$2632,10,FALSE)</f>
        <v>341281</v>
      </c>
      <c r="N587" s="1" t="s">
        <v>1044</v>
      </c>
      <c r="O587">
        <v>160</v>
      </c>
      <c r="P587">
        <v>166</v>
      </c>
    </row>
    <row r="588" spans="1:16" x14ac:dyDescent="0.25">
      <c r="A588" t="s">
        <v>4354</v>
      </c>
      <c r="B588" t="s">
        <v>201</v>
      </c>
      <c r="C588" t="s">
        <v>47</v>
      </c>
      <c r="D588" t="s">
        <v>8884</v>
      </c>
      <c r="E588" t="str">
        <f>VLOOKUP(TRIM(SUBSTITUTE(D588,CHAR(160),CHAR(32))),Metadata!B$1:C$2632,2,FALSE)</f>
        <v>Gide, André, 1869-1951.</v>
      </c>
      <c r="F588" t="str">
        <f>VLOOKUP(TRIM(SUBSTITUTE(D588,CHAR(160),CHAR(32))),Metadata!B$1:D$2632,3,FALSE)</f>
        <v>Si le grain ne meurt</v>
      </c>
      <c r="G588">
        <f>VLOOKUP(TRIM(SUBSTITUTE(D588,CHAR(160),CHAR(32))),Metadata!B$1:E$2632,4,FALSE)</f>
        <v>1924</v>
      </c>
      <c r="H588" t="s">
        <v>534</v>
      </c>
      <c r="J588" t="str">
        <f>VLOOKUP(TRIM(SUBSTITUTE(D588,CHAR(160),CHAR(32))),Metadata!B$1:H$2632,7,FALSE)</f>
        <v>memoires</v>
      </c>
      <c r="L588" t="str">
        <f>VLOOKUP(TRIM(SUBSTITUTE(D588,CHAR(160),CHAR(32))),Metadata!B$1:J$2632,9,FALSE)</f>
        <v>prose</v>
      </c>
      <c r="M588">
        <f>VLOOKUP(TRIM(SUBSTITUTE(D588,CHAR(160),CHAR(32))),Metadata!B$1:K$2632,10,FALSE)</f>
        <v>107723</v>
      </c>
      <c r="N588" s="1" t="s">
        <v>1045</v>
      </c>
      <c r="O588">
        <v>173</v>
      </c>
      <c r="P588">
        <v>179</v>
      </c>
    </row>
    <row r="589" spans="1:16" x14ac:dyDescent="0.25">
      <c r="A589" t="s">
        <v>4354</v>
      </c>
      <c r="B589" t="s">
        <v>201</v>
      </c>
      <c r="C589" t="s">
        <v>47</v>
      </c>
      <c r="D589" t="s">
        <v>8863</v>
      </c>
      <c r="E589" t="str">
        <f>VLOOKUP(TRIM(SUBSTITUTE(D589,CHAR(160),CHAR(32))),Metadata!B$1:C$2632,2,FALSE)</f>
        <v>Gaulle, Charles de, 1890-1970.</v>
      </c>
      <c r="F589" t="str">
        <f>VLOOKUP(TRIM(SUBSTITUTE(D589,CHAR(160),CHAR(32))),Metadata!B$1:D$2632,3,FALSE)</f>
        <v>Mémoires de guerre, l'appel, 1940-1942</v>
      </c>
      <c r="G589">
        <f>VLOOKUP(TRIM(SUBSTITUTE(D589,CHAR(160),CHAR(32))),Metadata!B$1:E$2632,4,FALSE)</f>
        <v>1954</v>
      </c>
      <c r="H589" t="s">
        <v>534</v>
      </c>
      <c r="J589" t="str">
        <f>VLOOKUP(TRIM(SUBSTITUTE(D589,CHAR(160),CHAR(32))),Metadata!B$1:H$2632,7,FALSE)</f>
        <v>memoires</v>
      </c>
      <c r="L589" t="str">
        <f>VLOOKUP(TRIM(SUBSTITUTE(D589,CHAR(160),CHAR(32))),Metadata!B$1:J$2632,9,FALSE)</f>
        <v>prose</v>
      </c>
      <c r="M589">
        <f>VLOOKUP(TRIM(SUBSTITUTE(D589,CHAR(160),CHAR(32))),Metadata!B$1:K$2632,10,FALSE)</f>
        <v>192282</v>
      </c>
      <c r="N589" s="1" t="s">
        <v>1046</v>
      </c>
      <c r="O589">
        <v>7</v>
      </c>
      <c r="P589">
        <v>14</v>
      </c>
    </row>
    <row r="590" spans="1:16" x14ac:dyDescent="0.25">
      <c r="A590" t="s">
        <v>4354</v>
      </c>
      <c r="B590" t="s">
        <v>201</v>
      </c>
      <c r="C590" t="s">
        <v>47</v>
      </c>
      <c r="D590" t="s">
        <v>7580</v>
      </c>
      <c r="E590" t="str">
        <f>VLOOKUP(TRIM(SUBSTITUTE(D590,CHAR(160),CHAR(32))),Metadata!B$1:C$2632,2,FALSE)</f>
        <v>Lavelle, Louis, 1883-1951.</v>
      </c>
      <c r="F590" t="str">
        <f>VLOOKUP(TRIM(SUBSTITUTE(D590,CHAR(160),CHAR(32))),Metadata!B$1:D$2632,3,FALSE)</f>
        <v>L'erreur de Narcisse</v>
      </c>
      <c r="G590">
        <f>VLOOKUP(TRIM(SUBSTITUTE(D590,CHAR(160),CHAR(32))),Metadata!B$1:E$2632,4,FALSE)</f>
        <v>1939</v>
      </c>
      <c r="H590" t="s">
        <v>534</v>
      </c>
      <c r="J590" t="str">
        <f>VLOOKUP(TRIM(SUBSTITUTE(D590,CHAR(160),CHAR(32))),Metadata!B$1:H$2632,7,FALSE)</f>
        <v>traite</v>
      </c>
      <c r="L590" t="str">
        <f>VLOOKUP(TRIM(SUBSTITUTE(D590,CHAR(160),CHAR(32))),Metadata!B$1:J$2632,9,FALSE)</f>
        <v/>
      </c>
      <c r="M590">
        <f>VLOOKUP(TRIM(SUBSTITUTE(D590,CHAR(160),CHAR(32))),Metadata!B$1:K$2632,10,FALSE)</f>
        <v>59883</v>
      </c>
      <c r="N590" s="1" t="s">
        <v>1047</v>
      </c>
      <c r="O590">
        <v>86</v>
      </c>
      <c r="P590">
        <v>92</v>
      </c>
    </row>
    <row r="591" spans="1:16" x14ac:dyDescent="0.25">
      <c r="A591" t="s">
        <v>4354</v>
      </c>
      <c r="B591" t="s">
        <v>201</v>
      </c>
      <c r="C591" t="s">
        <v>47</v>
      </c>
      <c r="D591" t="s">
        <v>7525</v>
      </c>
      <c r="E591" t="str">
        <f>VLOOKUP(TRIM(SUBSTITUTE(D591,CHAR(160),CHAR(32))),Metadata!B$1:C$2632,2,FALSE)</f>
        <v>Mantoux, Étienne, 1913-1945.</v>
      </c>
      <c r="F591" t="str">
        <f>VLOOKUP(TRIM(SUBSTITUTE(D591,CHAR(160),CHAR(32))),Metadata!B$1:D$2632,3,FALSE)</f>
        <v>“La théorie générale de M. Keynes”.</v>
      </c>
      <c r="G591">
        <f>VLOOKUP(TRIM(SUBSTITUTE(D591,CHAR(160),CHAR(32))),Metadata!B$1:E$2632,4,FALSE)</f>
        <v>1937</v>
      </c>
      <c r="H591" t="s">
        <v>534</v>
      </c>
      <c r="J591" t="str">
        <f>VLOOKUP(TRIM(SUBSTITUTE(D591,CHAR(160),CHAR(32))),Metadata!B$1:H$2632,7,FALSE)</f>
        <v>traite</v>
      </c>
      <c r="L591" t="str">
        <f>VLOOKUP(TRIM(SUBSTITUTE(D591,CHAR(160),CHAR(32))),Metadata!B$1:J$2632,9,FALSE)</f>
        <v/>
      </c>
      <c r="M591">
        <f>VLOOKUP(TRIM(SUBSTITUTE(D591,CHAR(160),CHAR(32))),Metadata!B$1:K$2632,10,FALSE)</f>
        <v>12203</v>
      </c>
      <c r="N591" s="1" t="s">
        <v>1048</v>
      </c>
      <c r="O591">
        <v>131</v>
      </c>
      <c r="P591">
        <v>138</v>
      </c>
    </row>
    <row r="592" spans="1:16" x14ac:dyDescent="0.25">
      <c r="A592" t="s">
        <v>4354</v>
      </c>
      <c r="B592" t="s">
        <v>201</v>
      </c>
      <c r="C592" t="s">
        <v>47</v>
      </c>
      <c r="D592" t="s">
        <v>6934</v>
      </c>
      <c r="E592" t="str">
        <f>VLOOKUP(TRIM(SUBSTITUTE(D592,CHAR(160),CHAR(32))),Metadata!B$1:C$2632,2,FALSE)</f>
        <v>Jaurès, Jean, 1859-1914.</v>
      </c>
      <c r="F592" t="str">
        <f>VLOOKUP(TRIM(SUBSTITUTE(D592,CHAR(160),CHAR(32))),Metadata!B$1:D$2632,3,FALSE)</f>
        <v>Discours parlementaires</v>
      </c>
      <c r="G592">
        <f>VLOOKUP(TRIM(SUBSTITUTE(D592,CHAR(160),CHAR(32))),Metadata!B$1:E$2632,4,FALSE)</f>
        <v>1904</v>
      </c>
      <c r="H592" t="s">
        <v>534</v>
      </c>
      <c r="J592" t="str">
        <f>VLOOKUP(TRIM(SUBSTITUTE(D592,CHAR(160),CHAR(32))),Metadata!B$1:H$2632,7,FALSE)</f>
        <v>traite</v>
      </c>
      <c r="L592" t="str">
        <f>VLOOKUP(TRIM(SUBSTITUTE(D592,CHAR(160),CHAR(32))),Metadata!B$1:J$2632,9,FALSE)</f>
        <v/>
      </c>
      <c r="M592">
        <f>VLOOKUP(TRIM(SUBSTITUTE(D592,CHAR(160),CHAR(32))),Metadata!B$1:K$2632,10,FALSE)</f>
        <v>301388</v>
      </c>
      <c r="N592" s="1" t="s">
        <v>1049</v>
      </c>
      <c r="O592">
        <v>139</v>
      </c>
      <c r="P592">
        <v>146</v>
      </c>
    </row>
    <row r="593" spans="1:16" x14ac:dyDescent="0.25">
      <c r="A593" t="s">
        <v>4354</v>
      </c>
      <c r="B593" t="s">
        <v>201</v>
      </c>
      <c r="C593" t="s">
        <v>47</v>
      </c>
      <c r="D593" t="s">
        <v>7896</v>
      </c>
      <c r="E593" t="str">
        <f>VLOOKUP(TRIM(SUBSTITUTE(D593,CHAR(160),CHAR(32))),Metadata!B$1:C$2632,2,FALSE)</f>
        <v>Alain, 1868-1951.</v>
      </c>
      <c r="F593" t="str">
        <f>VLOOKUP(TRIM(SUBSTITUTE(D593,CHAR(160),CHAR(32))),Metadata!B$1:D$2632,3,FALSE)</f>
        <v>Propos d'économique</v>
      </c>
      <c r="G593">
        <f>VLOOKUP(TRIM(SUBSTITUTE(D593,CHAR(160),CHAR(32))),Metadata!B$1:E$2632,4,FALSE)</f>
        <v>1934</v>
      </c>
      <c r="H593" t="s">
        <v>534</v>
      </c>
      <c r="J593" t="str">
        <f>VLOOKUP(TRIM(SUBSTITUTE(D593,CHAR(160),CHAR(32))),Metadata!B$1:H$2632,7,FALSE)</f>
        <v>traite</v>
      </c>
      <c r="L593" t="str">
        <f>VLOOKUP(TRIM(SUBSTITUTE(D593,CHAR(160),CHAR(32))),Metadata!B$1:J$2632,9,FALSE)</f>
        <v/>
      </c>
      <c r="M593">
        <f>VLOOKUP(TRIM(SUBSTITUTE(D593,CHAR(160),CHAR(32))),Metadata!B$1:K$2632,10,FALSE)</f>
        <v>71827</v>
      </c>
      <c r="N593" s="1" t="s">
        <v>1050</v>
      </c>
      <c r="O593">
        <v>278</v>
      </c>
      <c r="P593">
        <v>284</v>
      </c>
    </row>
    <row r="594" spans="1:16" x14ac:dyDescent="0.25">
      <c r="A594" t="s">
        <v>4354</v>
      </c>
      <c r="B594" t="s">
        <v>201</v>
      </c>
      <c r="C594" t="s">
        <v>47</v>
      </c>
      <c r="D594" t="s">
        <v>8752</v>
      </c>
      <c r="E594" t="str">
        <f>VLOOKUP(TRIM(SUBSTITUTE(D594,CHAR(160),CHAR(32))),Metadata!B$1:C$2632,2,FALSE)</f>
        <v>Arland, Marcel, 1899-1986.</v>
      </c>
      <c r="F594" t="str">
        <f>VLOOKUP(TRIM(SUBSTITUTE(D594,CHAR(160),CHAR(32))),Metadata!B$1:D$2632,3,FALSE)</f>
        <v>L'ordre</v>
      </c>
      <c r="G594">
        <f>VLOOKUP(TRIM(SUBSTITUTE(D594,CHAR(160),CHAR(32))),Metadata!B$1:E$2632,4,FALSE)</f>
        <v>1929</v>
      </c>
      <c r="H594" t="s">
        <v>534</v>
      </c>
      <c r="J594" t="str">
        <f>VLOOKUP(TRIM(SUBSTITUTE(D594,CHAR(160),CHAR(32))),Metadata!B$1:H$2632,7,FALSE)</f>
        <v>roman</v>
      </c>
      <c r="L594" t="str">
        <f>VLOOKUP(TRIM(SUBSTITUTE(D594,CHAR(160),CHAR(32))),Metadata!B$1:J$2632,9,FALSE)</f>
        <v>prose</v>
      </c>
      <c r="M594">
        <f>VLOOKUP(TRIM(SUBSTITUTE(D594,CHAR(160),CHAR(32))),Metadata!B$1:K$2632,10,FALSE)</f>
        <v>168529</v>
      </c>
      <c r="N594" s="1" t="s">
        <v>1051</v>
      </c>
      <c r="O594">
        <v>70</v>
      </c>
      <c r="P594">
        <v>77</v>
      </c>
    </row>
    <row r="595" spans="1:16" x14ac:dyDescent="0.25">
      <c r="A595" t="s">
        <v>4354</v>
      </c>
      <c r="B595" t="s">
        <v>201</v>
      </c>
      <c r="C595" t="s">
        <v>47</v>
      </c>
      <c r="D595" t="s">
        <v>7515</v>
      </c>
      <c r="E595" t="str">
        <f>VLOOKUP(TRIM(SUBSTITUTE(D595,CHAR(160),CHAR(32))),Metadata!B$1:C$2632,2,FALSE)</f>
        <v>Bainville, Jacques, 1879-1936.</v>
      </c>
      <c r="F595" t="str">
        <f>VLOOKUP(TRIM(SUBSTITUTE(D595,CHAR(160),CHAR(32))),Metadata!B$1:D$2632,3,FALSE)</f>
        <v>La fortune de la France</v>
      </c>
      <c r="G595">
        <f>VLOOKUP(TRIM(SUBSTITUTE(D595,CHAR(160),CHAR(32))),Metadata!B$1:E$2632,4,FALSE)</f>
        <v>1937</v>
      </c>
      <c r="H595" t="s">
        <v>534</v>
      </c>
      <c r="J595" t="str">
        <f>VLOOKUP(TRIM(SUBSTITUTE(D595,CHAR(160),CHAR(32))),Metadata!B$1:H$2632,7,FALSE)</f>
        <v>traite</v>
      </c>
      <c r="L595" t="str">
        <f>VLOOKUP(TRIM(SUBSTITUTE(D595,CHAR(160),CHAR(32))),Metadata!B$1:J$2632,9,FALSE)</f>
        <v/>
      </c>
      <c r="M595">
        <f>VLOOKUP(TRIM(SUBSTITUTE(D595,CHAR(160),CHAR(32))),Metadata!B$1:K$2632,10,FALSE)</f>
        <v>91828</v>
      </c>
      <c r="N595" s="1" t="s">
        <v>1052</v>
      </c>
      <c r="O595">
        <v>178</v>
      </c>
      <c r="P595">
        <v>185</v>
      </c>
    </row>
    <row r="596" spans="1:16" x14ac:dyDescent="0.25">
      <c r="A596" t="s">
        <v>4354</v>
      </c>
      <c r="B596" t="s">
        <v>201</v>
      </c>
      <c r="C596" t="s">
        <v>47</v>
      </c>
      <c r="D596" t="s">
        <v>8968</v>
      </c>
      <c r="E596" t="str">
        <f>VLOOKUP(TRIM(SUBSTITUTE(D596,CHAR(160),CHAR(32))),Metadata!B$1:C$2632,2,FALSE)</f>
        <v>Perroux, François, 1903-</v>
      </c>
      <c r="F596" t="str">
        <f>VLOOKUP(TRIM(SUBSTITUTE(D596,CHAR(160),CHAR(32))),Metadata!B$1:D$2632,3,FALSE)</f>
        <v>L'économie du XXe siècle</v>
      </c>
      <c r="G596">
        <f>VLOOKUP(TRIM(SUBSTITUTE(D596,CHAR(160),CHAR(32))),Metadata!B$1:E$2632,4,FALSE)</f>
        <v>1964</v>
      </c>
      <c r="H596" t="s">
        <v>534</v>
      </c>
      <c r="J596" t="str">
        <f>VLOOKUP(TRIM(SUBSTITUTE(D596,CHAR(160),CHAR(32))),Metadata!B$1:H$2632,7,FALSE)</f>
        <v>traite ou essai</v>
      </c>
      <c r="L596" t="str">
        <f>VLOOKUP(TRIM(SUBSTITUTE(D596,CHAR(160),CHAR(32))),Metadata!B$1:J$2632,9,FALSE)</f>
        <v>prose</v>
      </c>
      <c r="M596">
        <f>VLOOKUP(TRIM(SUBSTITUTE(D596,CHAR(160),CHAR(32))),Metadata!B$1:K$2632,10,FALSE)</f>
        <v>208903</v>
      </c>
      <c r="N596" s="1" t="s">
        <v>1053</v>
      </c>
      <c r="O596">
        <v>129</v>
      </c>
      <c r="P596">
        <v>136</v>
      </c>
    </row>
    <row r="597" spans="1:16" x14ac:dyDescent="0.25">
      <c r="A597" t="s">
        <v>4354</v>
      </c>
      <c r="B597" t="s">
        <v>201</v>
      </c>
      <c r="C597" t="s">
        <v>47</v>
      </c>
      <c r="D597" t="s">
        <v>8943</v>
      </c>
      <c r="E597" t="str">
        <f>VLOOKUP(TRIM(SUBSTITUTE(D597,CHAR(160),CHAR(32))),Metadata!B$1:C$2632,2,FALSE)</f>
        <v>Maurras, Charles, 1868-1952.</v>
      </c>
      <c r="F597" t="str">
        <f>VLOOKUP(TRIM(SUBSTITUTE(D597,CHAR(160),CHAR(32))),Metadata!B$1:D$2632,3,FALSE)</f>
        <v>Kiel et Tanger</v>
      </c>
      <c r="G597">
        <f>VLOOKUP(TRIM(SUBSTITUTE(D597,CHAR(160),CHAR(32))),Metadata!B$1:E$2632,4,FALSE)</f>
        <v>1914</v>
      </c>
      <c r="H597" t="s">
        <v>534</v>
      </c>
      <c r="J597" t="str">
        <f>VLOOKUP(TRIM(SUBSTITUTE(D597,CHAR(160),CHAR(32))),Metadata!B$1:H$2632,7,FALSE)</f>
        <v>traite ou essai</v>
      </c>
      <c r="L597" t="str">
        <f>VLOOKUP(TRIM(SUBSTITUTE(D597,CHAR(160),CHAR(32))),Metadata!B$1:J$2632,9,FALSE)</f>
        <v>prose</v>
      </c>
      <c r="M597">
        <f>VLOOKUP(TRIM(SUBSTITUTE(D597,CHAR(160),CHAR(32))),Metadata!B$1:K$2632,10,FALSE)</f>
        <v>68318</v>
      </c>
      <c r="N597" s="1" t="s">
        <v>1054</v>
      </c>
      <c r="O597">
        <v>164</v>
      </c>
      <c r="P597">
        <v>171</v>
      </c>
    </row>
    <row r="598" spans="1:16" x14ac:dyDescent="0.25">
      <c r="A598" t="s">
        <v>4354</v>
      </c>
      <c r="B598" t="s">
        <v>201</v>
      </c>
      <c r="C598" t="s">
        <v>47</v>
      </c>
      <c r="D598" t="s">
        <v>8738</v>
      </c>
      <c r="E598" t="str">
        <f>VLOOKUP(TRIM(SUBSTITUTE(D598,CHAR(160),CHAR(32))),Metadata!B$1:C$2632,2,FALSE)</f>
        <v>Alain, 1868-1951.</v>
      </c>
      <c r="F598" t="str">
        <f>VLOOKUP(TRIM(SUBSTITUTE(D598,CHAR(160),CHAR(32))),Metadata!B$1:D$2632,3,FALSE)</f>
        <v>Sentiments, passions et signes</v>
      </c>
      <c r="G598">
        <f>VLOOKUP(TRIM(SUBSTITUTE(D598,CHAR(160),CHAR(32))),Metadata!B$1:E$2632,4,FALSE)</f>
        <v>1926</v>
      </c>
      <c r="H598" t="s">
        <v>534</v>
      </c>
      <c r="J598" t="str">
        <f>VLOOKUP(TRIM(SUBSTITUTE(D598,CHAR(160),CHAR(32))),Metadata!B$1:H$2632,7,FALSE)</f>
        <v>traite</v>
      </c>
      <c r="L598" t="str">
        <f>VLOOKUP(TRIM(SUBSTITUTE(D598,CHAR(160),CHAR(32))),Metadata!B$1:J$2632,9,FALSE)</f>
        <v/>
      </c>
      <c r="M598">
        <f>VLOOKUP(TRIM(SUBSTITUTE(D598,CHAR(160),CHAR(32))),Metadata!B$1:K$2632,10,FALSE)</f>
        <v>61784</v>
      </c>
      <c r="N598" s="1" t="s">
        <v>1055</v>
      </c>
      <c r="O598">
        <v>67</v>
      </c>
      <c r="P598">
        <v>73</v>
      </c>
    </row>
    <row r="599" spans="1:16" x14ac:dyDescent="0.25">
      <c r="A599" t="s">
        <v>4354</v>
      </c>
      <c r="B599" t="s">
        <v>201</v>
      </c>
      <c r="C599" t="s">
        <v>47</v>
      </c>
      <c r="D599" t="s">
        <v>6934</v>
      </c>
      <c r="E599" t="str">
        <f>VLOOKUP(TRIM(SUBSTITUTE(D599,CHAR(160),CHAR(32))),Metadata!B$1:C$2632,2,FALSE)</f>
        <v>Jaurès, Jean, 1859-1914.</v>
      </c>
      <c r="F599" t="str">
        <f>VLOOKUP(TRIM(SUBSTITUTE(D599,CHAR(160),CHAR(32))),Metadata!B$1:D$2632,3,FALSE)</f>
        <v>Discours parlementaires</v>
      </c>
      <c r="G599">
        <f>VLOOKUP(TRIM(SUBSTITUTE(D599,CHAR(160),CHAR(32))),Metadata!B$1:E$2632,4,FALSE)</f>
        <v>1904</v>
      </c>
      <c r="H599" t="s">
        <v>534</v>
      </c>
      <c r="J599" t="str">
        <f>VLOOKUP(TRIM(SUBSTITUTE(D599,CHAR(160),CHAR(32))),Metadata!B$1:H$2632,7,FALSE)</f>
        <v>traite</v>
      </c>
      <c r="L599" t="str">
        <f>VLOOKUP(TRIM(SUBSTITUTE(D599,CHAR(160),CHAR(32))),Metadata!B$1:J$2632,9,FALSE)</f>
        <v/>
      </c>
      <c r="M599">
        <f>VLOOKUP(TRIM(SUBSTITUTE(D599,CHAR(160),CHAR(32))),Metadata!B$1:K$2632,10,FALSE)</f>
        <v>301388</v>
      </c>
      <c r="N599" s="1" t="s">
        <v>1056</v>
      </c>
      <c r="O599">
        <v>116</v>
      </c>
      <c r="P599">
        <v>123</v>
      </c>
    </row>
    <row r="600" spans="1:16" x14ac:dyDescent="0.25">
      <c r="A600" t="s">
        <v>4354</v>
      </c>
      <c r="B600" t="s">
        <v>201</v>
      </c>
      <c r="C600" t="s">
        <v>47</v>
      </c>
      <c r="D600" t="s">
        <v>8874</v>
      </c>
      <c r="E600" t="str">
        <f>VLOOKUP(TRIM(SUBSTITUTE(D600,CHAR(160),CHAR(32))),Metadata!B$1:C$2632,2,FALSE)</f>
        <v>Gide, André, 1869-1951.</v>
      </c>
      <c r="F600" t="str">
        <f>VLOOKUP(TRIM(SUBSTITUTE(D600,CHAR(160),CHAR(32))),Metadata!B$1:D$2632,3,FALSE)</f>
        <v>Journal, 1889-1939</v>
      </c>
      <c r="G600">
        <f>VLOOKUP(TRIM(SUBSTITUTE(D600,CHAR(160),CHAR(32))),Metadata!B$1:E$2632,4,FALSE)</f>
        <v>1939</v>
      </c>
      <c r="H600" t="s">
        <v>534</v>
      </c>
      <c r="J600" t="str">
        <f>VLOOKUP(TRIM(SUBSTITUTE(D600,CHAR(160),CHAR(32))),Metadata!B$1:H$2632,7,FALSE)</f>
        <v>memoires</v>
      </c>
      <c r="L600" t="str">
        <f>VLOOKUP(TRIM(SUBSTITUTE(D600,CHAR(160),CHAR(32))),Metadata!B$1:J$2632,9,FALSE)</f>
        <v>prose</v>
      </c>
      <c r="M600">
        <f>VLOOKUP(TRIM(SUBSTITUTE(D600,CHAR(160),CHAR(32))),Metadata!B$1:K$2632,10,FALSE)</f>
        <v>484035</v>
      </c>
      <c r="N600" s="1" t="s">
        <v>1057</v>
      </c>
      <c r="O600">
        <v>31</v>
      </c>
      <c r="P600">
        <v>37</v>
      </c>
    </row>
    <row r="601" spans="1:16" x14ac:dyDescent="0.25">
      <c r="A601" t="s">
        <v>4354</v>
      </c>
      <c r="B601" t="s">
        <v>201</v>
      </c>
      <c r="C601" t="s">
        <v>47</v>
      </c>
      <c r="D601" t="s">
        <v>6934</v>
      </c>
      <c r="E601" t="str">
        <f>VLOOKUP(TRIM(SUBSTITUTE(D601,CHAR(160),CHAR(32))),Metadata!B$1:C$2632,2,FALSE)</f>
        <v>Jaurès, Jean, 1859-1914.</v>
      </c>
      <c r="F601" t="str">
        <f>VLOOKUP(TRIM(SUBSTITUTE(D601,CHAR(160),CHAR(32))),Metadata!B$1:D$2632,3,FALSE)</f>
        <v>Discours parlementaires</v>
      </c>
      <c r="G601">
        <f>VLOOKUP(TRIM(SUBSTITUTE(D601,CHAR(160),CHAR(32))),Metadata!B$1:E$2632,4,FALSE)</f>
        <v>1904</v>
      </c>
      <c r="H601" t="s">
        <v>534</v>
      </c>
      <c r="J601" t="str">
        <f>VLOOKUP(TRIM(SUBSTITUTE(D601,CHAR(160),CHAR(32))),Metadata!B$1:H$2632,7,FALSE)</f>
        <v>traite</v>
      </c>
      <c r="L601" t="str">
        <f>VLOOKUP(TRIM(SUBSTITUTE(D601,CHAR(160),CHAR(32))),Metadata!B$1:J$2632,9,FALSE)</f>
        <v/>
      </c>
      <c r="M601">
        <f>VLOOKUP(TRIM(SUBSTITUTE(D601,CHAR(160),CHAR(32))),Metadata!B$1:K$2632,10,FALSE)</f>
        <v>301388</v>
      </c>
      <c r="N601" s="1" t="s">
        <v>1058</v>
      </c>
      <c r="O601">
        <v>68</v>
      </c>
      <c r="P601">
        <v>75</v>
      </c>
    </row>
    <row r="602" spans="1:16" x14ac:dyDescent="0.25">
      <c r="A602" t="s">
        <v>4354</v>
      </c>
      <c r="B602" t="s">
        <v>201</v>
      </c>
      <c r="C602" t="s">
        <v>47</v>
      </c>
      <c r="D602" t="s">
        <v>8952</v>
      </c>
      <c r="E602" t="str">
        <f>VLOOKUP(TRIM(SUBSTITUTE(D602,CHAR(160),CHAR(32))),Metadata!B$1:C$2632,2,FALSE)</f>
        <v>Montherlant, Henry de, 1896-1972.</v>
      </c>
      <c r="F602" t="str">
        <f>VLOOKUP(TRIM(SUBSTITUTE(D602,CHAR(160),CHAR(32))),Metadata!B$1:D$2632,3,FALSE)</f>
        <v>Les célibataires</v>
      </c>
      <c r="G602">
        <f>VLOOKUP(TRIM(SUBSTITUTE(D602,CHAR(160),CHAR(32))),Metadata!B$1:E$2632,4,FALSE)</f>
        <v>1934</v>
      </c>
      <c r="H602" t="s">
        <v>534</v>
      </c>
      <c r="J602" t="str">
        <f>VLOOKUP(TRIM(SUBSTITUTE(D602,CHAR(160),CHAR(32))),Metadata!B$1:H$2632,7,FALSE)</f>
        <v>roman</v>
      </c>
      <c r="L602" t="str">
        <f>VLOOKUP(TRIM(SUBSTITUTE(D602,CHAR(160),CHAR(32))),Metadata!B$1:J$2632,9,FALSE)</f>
        <v>prose</v>
      </c>
      <c r="M602">
        <f>VLOOKUP(TRIM(SUBSTITUTE(D602,CHAR(160),CHAR(32))),Metadata!B$1:K$2632,10,FALSE)</f>
        <v>73252</v>
      </c>
      <c r="N602" s="1" t="s">
        <v>1059</v>
      </c>
      <c r="O602">
        <v>88</v>
      </c>
      <c r="P602">
        <v>94</v>
      </c>
    </row>
    <row r="603" spans="1:16" x14ac:dyDescent="0.25">
      <c r="A603" t="s">
        <v>4354</v>
      </c>
      <c r="B603" t="s">
        <v>201</v>
      </c>
      <c r="C603" t="s">
        <v>47</v>
      </c>
      <c r="D603" t="s">
        <v>8968</v>
      </c>
      <c r="E603" t="str">
        <f>VLOOKUP(TRIM(SUBSTITUTE(D603,CHAR(160),CHAR(32))),Metadata!B$1:C$2632,2,FALSE)</f>
        <v>Perroux, François, 1903-</v>
      </c>
      <c r="F603" t="str">
        <f>VLOOKUP(TRIM(SUBSTITUTE(D603,CHAR(160),CHAR(32))),Metadata!B$1:D$2632,3,FALSE)</f>
        <v>L'économie du XXe siècle</v>
      </c>
      <c r="G603">
        <f>VLOOKUP(TRIM(SUBSTITUTE(D603,CHAR(160),CHAR(32))),Metadata!B$1:E$2632,4,FALSE)</f>
        <v>1964</v>
      </c>
      <c r="H603" t="s">
        <v>534</v>
      </c>
      <c r="J603" t="str">
        <f>VLOOKUP(TRIM(SUBSTITUTE(D603,CHAR(160),CHAR(32))),Metadata!B$1:H$2632,7,FALSE)</f>
        <v>traite ou essai</v>
      </c>
      <c r="L603" t="str">
        <f>VLOOKUP(TRIM(SUBSTITUTE(D603,CHAR(160),CHAR(32))),Metadata!B$1:J$2632,9,FALSE)</f>
        <v>prose</v>
      </c>
      <c r="M603">
        <f>VLOOKUP(TRIM(SUBSTITUTE(D603,CHAR(160),CHAR(32))),Metadata!B$1:K$2632,10,FALSE)</f>
        <v>208903</v>
      </c>
      <c r="N603" s="1" t="s">
        <v>1060</v>
      </c>
      <c r="O603">
        <v>104</v>
      </c>
      <c r="P603">
        <v>111</v>
      </c>
    </row>
    <row r="604" spans="1:16" x14ac:dyDescent="0.25">
      <c r="A604" t="s">
        <v>4354</v>
      </c>
      <c r="B604" t="s">
        <v>201</v>
      </c>
      <c r="C604" t="s">
        <v>47</v>
      </c>
      <c r="D604" t="s">
        <v>8796</v>
      </c>
      <c r="E604" t="str">
        <f>VLOOKUP(TRIM(SUBSTITUTE(D604,CHAR(160),CHAR(32))),Metadata!B$1:C$2632,2,FALSE)</f>
        <v>Bourdet, Edouard, 1887-1945.</v>
      </c>
      <c r="F604" t="str">
        <f>VLOOKUP(TRIM(SUBSTITUTE(D604,CHAR(160),CHAR(32))),Metadata!B$1:D$2632,3,FALSE)</f>
        <v>Le sexe faible</v>
      </c>
      <c r="G604">
        <f>VLOOKUP(TRIM(SUBSTITUTE(D604,CHAR(160),CHAR(32))),Metadata!B$1:E$2632,4,FALSE)</f>
        <v>1931</v>
      </c>
      <c r="H604" t="s">
        <v>534</v>
      </c>
      <c r="J604" t="str">
        <f>VLOOKUP(TRIM(SUBSTITUTE(D604,CHAR(160),CHAR(32))),Metadata!B$1:H$2632,7,FALSE)</f>
        <v>theatre</v>
      </c>
      <c r="L604" t="str">
        <f>VLOOKUP(TRIM(SUBSTITUTE(D604,CHAR(160),CHAR(32))),Metadata!B$1:J$2632,9,FALSE)</f>
        <v>prose</v>
      </c>
      <c r="M604">
        <f>VLOOKUP(TRIM(SUBSTITUTE(D604,CHAR(160),CHAR(32))),Metadata!B$1:K$2632,10,FALSE)</f>
        <v>40992</v>
      </c>
      <c r="N604" s="1" t="s">
        <v>1061</v>
      </c>
      <c r="O604">
        <v>43</v>
      </c>
      <c r="P604">
        <v>50</v>
      </c>
    </row>
    <row r="605" spans="1:16" x14ac:dyDescent="0.25">
      <c r="A605" t="s">
        <v>4354</v>
      </c>
      <c r="B605" t="s">
        <v>201</v>
      </c>
      <c r="C605" t="s">
        <v>47</v>
      </c>
      <c r="D605" t="s">
        <v>7832</v>
      </c>
      <c r="E605" t="str">
        <f>VLOOKUP(TRIM(SUBSTITUTE(D605,CHAR(160),CHAR(32))),Metadata!B$1:C$2632,2,FALSE)</f>
        <v>Febvre, Lucien, 1878-1956.</v>
      </c>
      <c r="F605" t="str">
        <f>VLOOKUP(TRIM(SUBSTITUTE(D605,CHAR(160),CHAR(32))),Metadata!B$1:D$2632,3,FALSE)</f>
        <v>Au coeur du religieux du XVIe siècle</v>
      </c>
      <c r="G605">
        <f>VLOOKUP(TRIM(SUBSTITUTE(D605,CHAR(160),CHAR(32))),Metadata!B$1:E$2632,4,FALSE)</f>
        <v>1958</v>
      </c>
      <c r="H605" t="s">
        <v>534</v>
      </c>
      <c r="J605" t="str">
        <f>VLOOKUP(TRIM(SUBSTITUTE(D605,CHAR(160),CHAR(32))),Metadata!B$1:H$2632,7,FALSE)</f>
        <v>traite</v>
      </c>
      <c r="L605" t="str">
        <f>VLOOKUP(TRIM(SUBSTITUTE(D605,CHAR(160),CHAR(32))),Metadata!B$1:J$2632,9,FALSE)</f>
        <v/>
      </c>
      <c r="M605">
        <f>VLOOKUP(TRIM(SUBSTITUTE(D605,CHAR(160),CHAR(32))),Metadata!B$1:K$2632,10,FALSE)</f>
        <v>162031</v>
      </c>
      <c r="N605" s="1" t="s">
        <v>1062</v>
      </c>
      <c r="O605">
        <v>35</v>
      </c>
      <c r="P605">
        <v>42</v>
      </c>
    </row>
    <row r="606" spans="1:16" x14ac:dyDescent="0.25">
      <c r="A606" t="s">
        <v>4354</v>
      </c>
      <c r="B606" t="s">
        <v>201</v>
      </c>
      <c r="C606" t="s">
        <v>47</v>
      </c>
      <c r="D606" t="s">
        <v>8735</v>
      </c>
      <c r="E606" t="str">
        <f>VLOOKUP(TRIM(SUBSTITUTE(D606,CHAR(160),CHAR(32))),Metadata!B$1:C$2632,2,FALSE)</f>
        <v>Alain, 1868-1951.</v>
      </c>
      <c r="F606" t="str">
        <f>VLOOKUP(TRIM(SUBSTITUTE(D606,CHAR(160),CHAR(32))),Metadata!B$1:D$2632,3,FALSE)</f>
        <v>Mars ou la guerre jugée</v>
      </c>
      <c r="G606">
        <f>VLOOKUP(TRIM(SUBSTITUTE(D606,CHAR(160),CHAR(32))),Metadata!B$1:E$2632,4,FALSE)</f>
        <v>1936</v>
      </c>
      <c r="H606" t="s">
        <v>534</v>
      </c>
      <c r="J606" t="str">
        <f>VLOOKUP(TRIM(SUBSTITUTE(D606,CHAR(160),CHAR(32))),Metadata!B$1:H$2632,7,FALSE)</f>
        <v>traite</v>
      </c>
      <c r="L606" t="str">
        <f>VLOOKUP(TRIM(SUBSTITUTE(D606,CHAR(160),CHAR(32))),Metadata!B$1:J$2632,9,FALSE)</f>
        <v/>
      </c>
      <c r="M606">
        <f>VLOOKUP(TRIM(SUBSTITUTE(D606,CHAR(160),CHAR(32))),Metadata!B$1:K$2632,10,FALSE)</f>
        <v>73810</v>
      </c>
      <c r="N606" s="1" t="s">
        <v>1063</v>
      </c>
      <c r="O606">
        <v>91</v>
      </c>
      <c r="P606">
        <v>98</v>
      </c>
    </row>
    <row r="607" spans="1:16" x14ac:dyDescent="0.25">
      <c r="A607" t="s">
        <v>4354</v>
      </c>
      <c r="B607" t="s">
        <v>1144</v>
      </c>
      <c r="C607" t="s">
        <v>47</v>
      </c>
      <c r="D607" t="s">
        <v>8135</v>
      </c>
      <c r="E607" t="str">
        <f>VLOOKUP(TRIM(SUBSTITUTE(D607,CHAR(160),CHAR(32))),Metadata!B$1:C$2632,2,FALSE)</f>
        <v>Regnard, Jean François, 1655-1709.</v>
      </c>
      <c r="F607" t="str">
        <f>VLOOKUP(TRIM(SUBSTITUTE(D607,CHAR(160),CHAR(32))),Metadata!B$1:D$2632,3,FALSE)</f>
        <v>Le divorce</v>
      </c>
      <c r="G607">
        <f>VLOOKUP(TRIM(SUBSTITUTE(D607,CHAR(160),CHAR(32))),Metadata!B$1:E$2632,4,FALSE)</f>
        <v>1694</v>
      </c>
      <c r="H607" t="s">
        <v>445</v>
      </c>
      <c r="J607" t="str">
        <f>VLOOKUP(TRIM(SUBSTITUTE(D607,CHAR(160),CHAR(32))),Metadata!B$1:H$2632,7,FALSE)</f>
        <v>theatre</v>
      </c>
      <c r="L607" t="str">
        <f>VLOOKUP(TRIM(SUBSTITUTE(D607,CHAR(160),CHAR(32))),Metadata!B$1:J$2632,9,FALSE)</f>
        <v>prose</v>
      </c>
      <c r="M607">
        <f>VLOOKUP(TRIM(SUBSTITUTE(D607,CHAR(160),CHAR(32))),Metadata!B$1:K$2632,10,FALSE)</f>
        <v>13447</v>
      </c>
      <c r="N607" s="1" t="s">
        <v>1064</v>
      </c>
      <c r="O607">
        <v>175</v>
      </c>
      <c r="P607">
        <v>181</v>
      </c>
    </row>
    <row r="608" spans="1:16" x14ac:dyDescent="0.25">
      <c r="A608" t="s">
        <v>4354</v>
      </c>
      <c r="B608" t="s">
        <v>1144</v>
      </c>
      <c r="C608" t="s">
        <v>47</v>
      </c>
      <c r="D608" t="s">
        <v>8085</v>
      </c>
      <c r="E608" t="str">
        <f>VLOOKUP(TRIM(SUBSTITUTE(D608,CHAR(160),CHAR(32))),Metadata!B$1:C$2632,2,FALSE)</f>
        <v>Mareschal, André, fl. 1631-1646.</v>
      </c>
      <c r="F608" t="str">
        <f>VLOOKUP(TRIM(SUBSTITUTE(D608,CHAR(160),CHAR(32))),Metadata!B$1:D$2632,3,FALSE)</f>
        <v>La chrysolite</v>
      </c>
      <c r="G608">
        <f>VLOOKUP(TRIM(SUBSTITUTE(D608,CHAR(160),CHAR(32))),Metadata!B$1:E$2632,4,FALSE)</f>
        <v>1627</v>
      </c>
      <c r="H608" t="s">
        <v>445</v>
      </c>
      <c r="J608" t="str">
        <f>VLOOKUP(TRIM(SUBSTITUTE(D608,CHAR(160),CHAR(32))),Metadata!B$1:H$2632,7,FALSE)</f>
        <v>roman</v>
      </c>
      <c r="L608" t="str">
        <f>VLOOKUP(TRIM(SUBSTITUTE(D608,CHAR(160),CHAR(32))),Metadata!B$1:J$2632,9,FALSE)</f>
        <v>prose</v>
      </c>
      <c r="M608">
        <f>VLOOKUP(TRIM(SUBSTITUTE(D608,CHAR(160),CHAR(32))),Metadata!B$1:K$2632,10,FALSE)</f>
        <v>124434</v>
      </c>
      <c r="N608" s="1" t="s">
        <v>1065</v>
      </c>
      <c r="O608">
        <v>212</v>
      </c>
      <c r="P608">
        <v>220</v>
      </c>
    </row>
    <row r="609" spans="1:16" x14ac:dyDescent="0.25">
      <c r="A609" t="s">
        <v>4354</v>
      </c>
      <c r="B609" t="s">
        <v>1144</v>
      </c>
      <c r="C609" t="s">
        <v>47</v>
      </c>
      <c r="D609" t="s">
        <v>8097</v>
      </c>
      <c r="E609" t="str">
        <f>VLOOKUP(TRIM(SUBSTITUTE(D609,CHAR(160),CHAR(32))),Metadata!B$1:C$2632,2,FALSE)</f>
        <v>Molière, 1622-1673.</v>
      </c>
      <c r="F609" t="str">
        <f>VLOOKUP(TRIM(SUBSTITUTE(D609,CHAR(160),CHAR(32))),Metadata!B$1:D$2632,3,FALSE)</f>
        <v>Le bourgeois gentilhomme: comédie-ballet faite à Chambord pour le divertissement du Roi</v>
      </c>
      <c r="G609">
        <f>VLOOKUP(TRIM(SUBSTITUTE(D609,CHAR(160),CHAR(32))),Metadata!B$1:E$2632,4,FALSE)</f>
        <v>1671</v>
      </c>
      <c r="H609" t="s">
        <v>445</v>
      </c>
      <c r="J609" t="str">
        <f>VLOOKUP(TRIM(SUBSTITUTE(D609,CHAR(160),CHAR(32))),Metadata!B$1:H$2632,7,FALSE)</f>
        <v>theatre</v>
      </c>
      <c r="L609" t="str">
        <f>VLOOKUP(TRIM(SUBSTITUTE(D609,CHAR(160),CHAR(32))),Metadata!B$1:J$2632,9,FALSE)</f>
        <v/>
      </c>
      <c r="M609">
        <f>VLOOKUP(TRIM(SUBSTITUTE(D609,CHAR(160),CHAR(32))),Metadata!B$1:K$2632,10,FALSE)</f>
        <v>20090</v>
      </c>
      <c r="N609" s="1" t="s">
        <v>1066</v>
      </c>
      <c r="O609">
        <v>83</v>
      </c>
      <c r="P609">
        <v>89</v>
      </c>
    </row>
    <row r="610" spans="1:16" x14ac:dyDescent="0.25">
      <c r="A610" t="s">
        <v>4354</v>
      </c>
      <c r="B610" t="s">
        <v>1144</v>
      </c>
      <c r="C610" t="s">
        <v>47</v>
      </c>
      <c r="D610" t="s">
        <v>8046</v>
      </c>
      <c r="E610" t="str">
        <f>VLOOKUP(TRIM(SUBSTITUTE(D610,CHAR(160),CHAR(32))),Metadata!B$1:C$2632,2,FALSE)</f>
        <v>Du Lorens, Jacques, 1580-1655.</v>
      </c>
      <c r="F610" t="str">
        <f>VLOOKUP(TRIM(SUBSTITUTE(D610,CHAR(160),CHAR(32))),Metadata!B$1:D$2632,3,FALSE)</f>
        <v>Satires de Dulorens</v>
      </c>
      <c r="G610">
        <f>VLOOKUP(TRIM(SUBSTITUTE(D610,CHAR(160),CHAR(32))),Metadata!B$1:E$2632,4,FALSE)</f>
        <v>1646</v>
      </c>
      <c r="H610" t="s">
        <v>445</v>
      </c>
      <c r="J610" t="str">
        <f>VLOOKUP(TRIM(SUBSTITUTE(D610,CHAR(160),CHAR(32))),Metadata!B$1:H$2632,7,FALSE)</f>
        <v>poesie</v>
      </c>
      <c r="L610" t="str">
        <f>VLOOKUP(TRIM(SUBSTITUTE(D610,CHAR(160),CHAR(32))),Metadata!B$1:J$2632,9,FALSE)</f>
        <v>vers</v>
      </c>
      <c r="M610">
        <f>VLOOKUP(TRIM(SUBSTITUTE(D610,CHAR(160),CHAR(32))),Metadata!B$1:K$2632,10,FALSE)</f>
        <v>41990</v>
      </c>
      <c r="N610" t="s">
        <v>1067</v>
      </c>
      <c r="O610">
        <v>129</v>
      </c>
      <c r="P610">
        <v>135</v>
      </c>
    </row>
    <row r="611" spans="1:16" x14ac:dyDescent="0.25">
      <c r="A611" t="s">
        <v>4354</v>
      </c>
      <c r="B611" t="s">
        <v>1144</v>
      </c>
      <c r="C611" t="s">
        <v>47</v>
      </c>
      <c r="D611" t="s">
        <v>7958</v>
      </c>
      <c r="E611" t="str">
        <f>VLOOKUP(TRIM(SUBSTITUTE(D611,CHAR(160),CHAR(32))),Metadata!B$1:C$2632,2,FALSE)</f>
        <v>Arnauld d'Andilly, Monsieur (Robert), 1588-1674.</v>
      </c>
      <c r="F611" t="str">
        <f>VLOOKUP(TRIM(SUBSTITUTE(D611,CHAR(160),CHAR(32))),Metadata!B$1:D$2632,3,FALSE)</f>
        <v>Fondations Monasteres Carmel.</v>
      </c>
      <c r="G611">
        <f>VLOOKUP(TRIM(SUBSTITUTE(D611,CHAR(160),CHAR(32))),Metadata!B$1:E$2632,4,FALSE)</f>
        <v>1670</v>
      </c>
      <c r="H611" t="s">
        <v>445</v>
      </c>
      <c r="J611" t="str">
        <f>VLOOKUP(TRIM(SUBSTITUTE(D611,CHAR(160),CHAR(32))),Metadata!B$1:H$2632,7,FALSE)</f>
        <v>traite ou essai</v>
      </c>
      <c r="L611" t="str">
        <f>VLOOKUP(TRIM(SUBSTITUTE(D611,CHAR(160),CHAR(32))),Metadata!B$1:J$2632,9,FALSE)</f>
        <v>prose</v>
      </c>
      <c r="M611">
        <f>VLOOKUP(TRIM(SUBSTITUTE(D611,CHAR(160),CHAR(32))),Metadata!B$1:K$2632,10,FALSE)</f>
        <v>93416</v>
      </c>
      <c r="N611" s="1" t="s">
        <v>1068</v>
      </c>
      <c r="O611">
        <v>103</v>
      </c>
      <c r="P611">
        <v>110</v>
      </c>
    </row>
    <row r="612" spans="1:16" x14ac:dyDescent="0.25">
      <c r="A612" t="s">
        <v>4354</v>
      </c>
      <c r="B612" t="s">
        <v>1144</v>
      </c>
      <c r="C612" t="s">
        <v>47</v>
      </c>
      <c r="D612" t="s">
        <v>8152</v>
      </c>
      <c r="E612" t="str">
        <f>VLOOKUP(TRIM(SUBSTITUTE(D612,CHAR(160),CHAR(32))),Metadata!B$1:C$2632,2,FALSE)</f>
        <v>Sévigné, Marie de Rabutin-Chantal, marquise de, 1626-1696.</v>
      </c>
      <c r="F612" t="str">
        <f>VLOOKUP(TRIM(SUBSTITUTE(D612,CHAR(160),CHAR(32))),Metadata!B$1:D$2632,3,FALSE)</f>
        <v>Correspondance. T. 1, 1646-1675</v>
      </c>
      <c r="G612">
        <f>VLOOKUP(TRIM(SUBSTITUTE(D612,CHAR(160),CHAR(32))),Metadata!B$1:E$2632,4,FALSE)</f>
        <v>1675</v>
      </c>
      <c r="H612" t="s">
        <v>445</v>
      </c>
      <c r="J612" t="str">
        <f>VLOOKUP(TRIM(SUBSTITUTE(D612,CHAR(160),CHAR(32))),Metadata!B$1:H$2632,7,FALSE)</f>
        <v>correspondance</v>
      </c>
      <c r="L612" t="str">
        <f>VLOOKUP(TRIM(SUBSTITUTE(D612,CHAR(160),CHAR(32))),Metadata!B$1:J$2632,9,FALSE)</f>
        <v>prose</v>
      </c>
      <c r="M612">
        <f>VLOOKUP(TRIM(SUBSTITUTE(D612,CHAR(160),CHAR(32))),Metadata!B$1:K$2632,10,FALSE)</f>
        <v>257427</v>
      </c>
      <c r="N612" s="1" t="s">
        <v>1069</v>
      </c>
      <c r="O612">
        <v>66</v>
      </c>
      <c r="P612">
        <v>73</v>
      </c>
    </row>
    <row r="613" spans="1:16" x14ac:dyDescent="0.25">
      <c r="A613" t="s">
        <v>4354</v>
      </c>
      <c r="B613" t="s">
        <v>1144</v>
      </c>
      <c r="C613" t="s">
        <v>47</v>
      </c>
      <c r="D613" t="s">
        <v>8153</v>
      </c>
      <c r="E613" t="str">
        <f>VLOOKUP(TRIM(SUBSTITUTE(D613,CHAR(160),CHAR(32))),Metadata!B$1:C$2632,2,FALSE)</f>
        <v>Sévigné, Marie de Rabutin-Chantal, marquise de, 1626-1696.</v>
      </c>
      <c r="F613" t="str">
        <f>VLOOKUP(TRIM(SUBSTITUTE(D613,CHAR(160),CHAR(32))),Metadata!B$1:D$2632,3,FALSE)</f>
        <v>Correspondance. T. 3, 1680-1696</v>
      </c>
      <c r="G613">
        <f>VLOOKUP(TRIM(SUBSTITUTE(D613,CHAR(160),CHAR(32))),Metadata!B$1:E$2632,4,FALSE)</f>
        <v>1696</v>
      </c>
      <c r="H613" t="s">
        <v>445</v>
      </c>
      <c r="J613" t="str">
        <f>VLOOKUP(TRIM(SUBSTITUTE(D613,CHAR(160),CHAR(32))),Metadata!B$1:H$2632,7,FALSE)</f>
        <v>correspondance</v>
      </c>
      <c r="L613" t="str">
        <f>VLOOKUP(TRIM(SUBSTITUTE(D613,CHAR(160),CHAR(32))),Metadata!B$1:J$2632,9,FALSE)</f>
        <v>prose</v>
      </c>
      <c r="M613">
        <f>VLOOKUP(TRIM(SUBSTITUTE(D613,CHAR(160),CHAR(32))),Metadata!B$1:K$2632,10,FALSE)</f>
        <v>388745</v>
      </c>
      <c r="N613" s="1" t="s">
        <v>1070</v>
      </c>
      <c r="O613">
        <v>50</v>
      </c>
      <c r="P613">
        <v>56</v>
      </c>
    </row>
    <row r="614" spans="1:16" x14ac:dyDescent="0.25">
      <c r="A614" t="s">
        <v>4354</v>
      </c>
      <c r="B614" t="s">
        <v>1144</v>
      </c>
      <c r="C614" t="s">
        <v>47</v>
      </c>
      <c r="D614" t="s">
        <v>7994</v>
      </c>
      <c r="E614" t="str">
        <f>VLOOKUP(TRIM(SUBSTITUTE(D614,CHAR(160),CHAR(32))),Metadata!B$1:C$2632,2,FALSE)</f>
        <v>Boisguilbert, P. Le Pesant de (Pierre Le Pesant), 1646-1714.</v>
      </c>
      <c r="F614" t="str">
        <f>VLOOKUP(TRIM(SUBSTITUTE(D614,CHAR(160),CHAR(32))),Metadata!B$1:D$2632,3,FALSE)</f>
        <v>Le détail de la France, sous le regne present</v>
      </c>
      <c r="G614">
        <f>VLOOKUP(TRIM(SUBSTITUTE(D614,CHAR(160),CHAR(32))),Metadata!B$1:E$2632,4,FALSE)</f>
        <v>1695</v>
      </c>
      <c r="H614" t="s">
        <v>445</v>
      </c>
      <c r="J614" t="str">
        <f>VLOOKUP(TRIM(SUBSTITUTE(D614,CHAR(160),CHAR(32))),Metadata!B$1:H$2632,7,FALSE)</f>
        <v>traite ou essai</v>
      </c>
      <c r="L614" t="str">
        <f>VLOOKUP(TRIM(SUBSTITUTE(D614,CHAR(160),CHAR(32))),Metadata!B$1:J$2632,9,FALSE)</f>
        <v>prose</v>
      </c>
      <c r="M614">
        <f>VLOOKUP(TRIM(SUBSTITUTE(D614,CHAR(160),CHAR(32))),Metadata!B$1:K$2632,10,FALSE)</f>
        <v>114653</v>
      </c>
      <c r="N614" t="s">
        <v>1071</v>
      </c>
      <c r="O614">
        <v>202</v>
      </c>
      <c r="P614">
        <v>209</v>
      </c>
    </row>
    <row r="615" spans="1:16" x14ac:dyDescent="0.25">
      <c r="A615" t="s">
        <v>4354</v>
      </c>
      <c r="B615" t="s">
        <v>1144</v>
      </c>
      <c r="C615" t="s">
        <v>47</v>
      </c>
      <c r="D615" t="s">
        <v>8151</v>
      </c>
      <c r="E615" t="str">
        <f>VLOOKUP(TRIM(SUBSTITUTE(D615,CHAR(160),CHAR(32))),Metadata!B$1:C$2632,2,FALSE)</f>
        <v>Sévigné, Marie de Rabutin-Chantal, marquise de, 1626-1696.</v>
      </c>
      <c r="F615" t="str">
        <f>VLOOKUP(TRIM(SUBSTITUTE(D615,CHAR(160),CHAR(32))),Metadata!B$1:D$2632,3,FALSE)</f>
        <v>Correspondance T. 2, 1675-1680</v>
      </c>
      <c r="G615">
        <f>VLOOKUP(TRIM(SUBSTITUTE(D615,CHAR(160),CHAR(32))),Metadata!B$1:E$2632,4,FALSE)</f>
        <v>1680</v>
      </c>
      <c r="H615" t="s">
        <v>445</v>
      </c>
      <c r="J615" t="str">
        <f>VLOOKUP(TRIM(SUBSTITUTE(D615,CHAR(160),CHAR(32))),Metadata!B$1:H$2632,7,FALSE)</f>
        <v>correspondance</v>
      </c>
      <c r="L615" t="str">
        <f>VLOOKUP(TRIM(SUBSTITUTE(D615,CHAR(160),CHAR(32))),Metadata!B$1:J$2632,9,FALSE)</f>
        <v>prose</v>
      </c>
      <c r="M615">
        <f>VLOOKUP(TRIM(SUBSTITUTE(D615,CHAR(160),CHAR(32))),Metadata!B$1:K$2632,10,FALSE)</f>
        <v>404376</v>
      </c>
      <c r="N615" s="1" t="s">
        <v>1072</v>
      </c>
      <c r="O615">
        <v>86</v>
      </c>
      <c r="P615">
        <v>92</v>
      </c>
    </row>
    <row r="616" spans="1:16" x14ac:dyDescent="0.25">
      <c r="A616" t="s">
        <v>4354</v>
      </c>
      <c r="B616" t="s">
        <v>1144</v>
      </c>
      <c r="C616" t="s">
        <v>47</v>
      </c>
      <c r="D616" t="s">
        <v>8155</v>
      </c>
      <c r="E616" t="str">
        <f>VLOOKUP(TRIM(SUBSTITUTE(D616,CHAR(160),CHAR(32))),Metadata!B$1:C$2632,2,FALSE)</f>
        <v>Sorel, Charles, 1602?-1674.</v>
      </c>
      <c r="F616" t="str">
        <f>VLOOKUP(TRIM(SUBSTITUTE(D616,CHAR(160),CHAR(32))),Metadata!B$1:D$2632,3,FALSE)</f>
        <v>Le berger extravagant</v>
      </c>
      <c r="G616">
        <f>VLOOKUP(TRIM(SUBSTITUTE(D616,CHAR(160),CHAR(32))),Metadata!B$1:E$2632,4,FALSE)</f>
        <v>1627</v>
      </c>
      <c r="H616" t="s">
        <v>445</v>
      </c>
      <c r="J616" t="str">
        <f>VLOOKUP(TRIM(SUBSTITUTE(D616,CHAR(160),CHAR(32))),Metadata!B$1:H$2632,7,FALSE)</f>
        <v>roman</v>
      </c>
      <c r="L616" t="str">
        <f>VLOOKUP(TRIM(SUBSTITUTE(D616,CHAR(160),CHAR(32))),Metadata!B$1:J$2632,9,FALSE)</f>
        <v>prose</v>
      </c>
      <c r="M616">
        <f>VLOOKUP(TRIM(SUBSTITUTE(D616,CHAR(160),CHAR(32))),Metadata!B$1:K$2632,10,FALSE)</f>
        <v>289478</v>
      </c>
      <c r="N616" s="1" t="s">
        <v>1073</v>
      </c>
      <c r="O616">
        <v>122</v>
      </c>
      <c r="P616">
        <v>130</v>
      </c>
    </row>
    <row r="617" spans="1:16" x14ac:dyDescent="0.25">
      <c r="A617" t="s">
        <v>4354</v>
      </c>
      <c r="B617" t="s">
        <v>1144</v>
      </c>
      <c r="C617" t="s">
        <v>47</v>
      </c>
      <c r="D617" t="s">
        <v>8118</v>
      </c>
      <c r="E617" t="str">
        <f>VLOOKUP(TRIM(SUBSTITUTE(D617,CHAR(160),CHAR(32))),Metadata!B$1:C$2632,2,FALSE)</f>
        <v>Patin, Guy, 1601-1672.</v>
      </c>
      <c r="F617" t="str">
        <f>VLOOKUP(TRIM(SUBSTITUTE(D617,CHAR(160),CHAR(32))),Metadata!B$1:D$2632,3,FALSE)</f>
        <v>Lettres de Gui Patin, 1630-1672, collationnée sur les manuscrits autographes, publiée avec l'addition des lettres inédites, la restauration des textes retranchés ou altérés, et des notes biographiques, bibliographiques et historiques.</v>
      </c>
      <c r="G617">
        <f>VLOOKUP(TRIM(SUBSTITUTE(D617,CHAR(160),CHAR(32))),Metadata!B$1:E$2632,4,FALSE)</f>
        <v>1649</v>
      </c>
      <c r="H617" t="s">
        <v>445</v>
      </c>
      <c r="J617" t="str">
        <f>VLOOKUP(TRIM(SUBSTITUTE(D617,CHAR(160),CHAR(32))),Metadata!B$1:H$2632,7,FALSE)</f>
        <v>correspondance</v>
      </c>
      <c r="L617" t="str">
        <f>VLOOKUP(TRIM(SUBSTITUTE(D617,CHAR(160),CHAR(32))),Metadata!B$1:J$2632,9,FALSE)</f>
        <v>prose</v>
      </c>
      <c r="M617">
        <f>VLOOKUP(TRIM(SUBSTITUTE(D617,CHAR(160),CHAR(32))),Metadata!B$1:K$2632,10,FALSE)</f>
        <v>129334</v>
      </c>
      <c r="N617" s="1" t="s">
        <v>1074</v>
      </c>
      <c r="O617">
        <v>64</v>
      </c>
      <c r="P617">
        <v>71</v>
      </c>
    </row>
    <row r="618" spans="1:16" x14ac:dyDescent="0.25">
      <c r="A618" t="s">
        <v>4354</v>
      </c>
      <c r="B618" t="s">
        <v>1144</v>
      </c>
      <c r="C618" t="s">
        <v>47</v>
      </c>
      <c r="D618" t="s">
        <v>7903</v>
      </c>
      <c r="E618" t="str">
        <f>VLOOKUP(TRIM(SUBSTITUTE(D618,CHAR(160),CHAR(32))),Metadata!B$1:C$2632,2,FALSE)</f>
        <v>Boisrobert, sieur de (François Le Métel), 1592-1662.</v>
      </c>
      <c r="F618" t="str">
        <f>VLOOKUP(TRIM(SUBSTITUTE(D618,CHAR(160),CHAR(32))),Metadata!B$1:D$2632,3,FALSE)</f>
        <v>Epistres En Vers T. 2</v>
      </c>
      <c r="G618">
        <f>VLOOKUP(TRIM(SUBSTITUTE(D618,CHAR(160),CHAR(32))),Metadata!B$1:E$2632,4,FALSE)</f>
        <v>1659</v>
      </c>
      <c r="H618" t="s">
        <v>445</v>
      </c>
      <c r="J618" t="str">
        <f>VLOOKUP(TRIM(SUBSTITUTE(D618,CHAR(160),CHAR(32))),Metadata!B$1:H$2632,7,FALSE)</f>
        <v>poesie</v>
      </c>
      <c r="L618" t="str">
        <f>VLOOKUP(TRIM(SUBSTITUTE(D618,CHAR(160),CHAR(32))),Metadata!B$1:J$2632,9,FALSE)</f>
        <v>vers</v>
      </c>
      <c r="M618">
        <f>VLOOKUP(TRIM(SUBSTITUTE(D618,CHAR(160),CHAR(32))),Metadata!B$1:K$2632,10,FALSE)</f>
        <v>36600</v>
      </c>
      <c r="N618" t="s">
        <v>1075</v>
      </c>
      <c r="O618">
        <v>118</v>
      </c>
      <c r="P618">
        <v>124</v>
      </c>
    </row>
    <row r="619" spans="1:16" x14ac:dyDescent="0.25">
      <c r="A619" t="s">
        <v>4354</v>
      </c>
      <c r="B619" t="s">
        <v>1144</v>
      </c>
      <c r="C619" t="s">
        <v>47</v>
      </c>
      <c r="D619" t="s">
        <v>7905</v>
      </c>
      <c r="E619" t="str">
        <f>VLOOKUP(TRIM(SUBSTITUTE(D619,CHAR(160),CHAR(32))),Metadata!B$1:C$2632,2,FALSE)</f>
        <v>Retz, Jean François Paul de Gondi de, 1613-1679.</v>
      </c>
      <c r="F619" t="str">
        <f>VLOOKUP(TRIM(SUBSTITUTE(D619,CHAR(160),CHAR(32))),Metadata!B$1:D$2632,3,FALSE)</f>
        <v>Memoires. T. 2</v>
      </c>
      <c r="G619">
        <f>VLOOKUP(TRIM(SUBSTITUTE(D619,CHAR(160),CHAR(32))),Metadata!B$1:E$2632,4,FALSE)</f>
        <v>1679</v>
      </c>
      <c r="H619" t="s">
        <v>445</v>
      </c>
      <c r="J619" t="str">
        <f>VLOOKUP(TRIM(SUBSTITUTE(D619,CHAR(160),CHAR(32))),Metadata!B$1:H$2632,7,FALSE)</f>
        <v>memoires</v>
      </c>
      <c r="L619" t="str">
        <f>VLOOKUP(TRIM(SUBSTITUTE(D619,CHAR(160),CHAR(32))),Metadata!B$1:J$2632,9,FALSE)</f>
        <v>prose</v>
      </c>
      <c r="M619">
        <f>VLOOKUP(TRIM(SUBSTITUTE(D619,CHAR(160),CHAR(32))),Metadata!B$1:K$2632,10,FALSE)</f>
        <v>110889</v>
      </c>
      <c r="N619" s="1" t="s">
        <v>1076</v>
      </c>
      <c r="O619">
        <v>113</v>
      </c>
      <c r="P619">
        <v>120</v>
      </c>
    </row>
    <row r="620" spans="1:16" x14ac:dyDescent="0.25">
      <c r="A620" t="s">
        <v>4354</v>
      </c>
      <c r="B620" t="s">
        <v>1144</v>
      </c>
      <c r="C620" t="s">
        <v>47</v>
      </c>
      <c r="D620" t="s">
        <v>7977</v>
      </c>
      <c r="E620" t="str">
        <f>VLOOKUP(TRIM(SUBSTITUTE(D620,CHAR(160),CHAR(32))),Metadata!B$1:C$2632,2,FALSE)</f>
        <v>Aulnoy, Madame d' (Marie-Catherine), 1650 or 51-1705.</v>
      </c>
      <c r="F620" t="str">
        <f>VLOOKUP(TRIM(SUBSTITUTE(D620,CHAR(160),CHAR(32))),Metadata!B$1:D$2632,3,FALSE)</f>
        <v>Relation du Voyage d'Espagne</v>
      </c>
      <c r="G620">
        <f>VLOOKUP(TRIM(SUBSTITUTE(D620,CHAR(160),CHAR(32))),Metadata!B$1:E$2632,4,FALSE)</f>
        <v>1691</v>
      </c>
      <c r="H620" t="s">
        <v>445</v>
      </c>
      <c r="J620" t="str">
        <f>VLOOKUP(TRIM(SUBSTITUTE(D620,CHAR(160),CHAR(32))),Metadata!B$1:H$2632,7,FALSE)</f>
        <v>recit de voyage</v>
      </c>
      <c r="L620" t="str">
        <f>VLOOKUP(TRIM(SUBSTITUTE(D620,CHAR(160),CHAR(32))),Metadata!B$1:J$2632,9,FALSE)</f>
        <v>prose</v>
      </c>
      <c r="M620">
        <f>VLOOKUP(TRIM(SUBSTITUTE(D620,CHAR(160),CHAR(32))),Metadata!B$1:K$2632,10,FALSE)</f>
        <v>141618</v>
      </c>
      <c r="N620" s="1" t="s">
        <v>1077</v>
      </c>
      <c r="O620">
        <v>353</v>
      </c>
      <c r="P620">
        <v>360</v>
      </c>
    </row>
    <row r="621" spans="1:16" x14ac:dyDescent="0.25">
      <c r="A621" t="s">
        <v>4354</v>
      </c>
      <c r="B621" t="s">
        <v>1144</v>
      </c>
      <c r="C621" t="s">
        <v>47</v>
      </c>
      <c r="D621" t="s">
        <v>7958</v>
      </c>
      <c r="E621" t="str">
        <f>VLOOKUP(TRIM(SUBSTITUTE(D621,CHAR(160),CHAR(32))),Metadata!B$1:C$2632,2,FALSE)</f>
        <v>Arnauld d'Andilly, Monsieur (Robert), 1588-1674.</v>
      </c>
      <c r="F621" t="str">
        <f>VLOOKUP(TRIM(SUBSTITUTE(D621,CHAR(160),CHAR(32))),Metadata!B$1:D$2632,3,FALSE)</f>
        <v>Fondations Monasteres Carmel.</v>
      </c>
      <c r="G621">
        <f>VLOOKUP(TRIM(SUBSTITUTE(D621,CHAR(160),CHAR(32))),Metadata!B$1:E$2632,4,FALSE)</f>
        <v>1670</v>
      </c>
      <c r="H621" t="s">
        <v>445</v>
      </c>
      <c r="J621" t="str">
        <f>VLOOKUP(TRIM(SUBSTITUTE(D621,CHAR(160),CHAR(32))),Metadata!B$1:H$2632,7,FALSE)</f>
        <v>traite ou essai</v>
      </c>
      <c r="L621" t="str">
        <f>VLOOKUP(TRIM(SUBSTITUTE(D621,CHAR(160),CHAR(32))),Metadata!B$1:J$2632,9,FALSE)</f>
        <v>prose</v>
      </c>
      <c r="M621">
        <f>VLOOKUP(TRIM(SUBSTITUTE(D621,CHAR(160),CHAR(32))),Metadata!B$1:K$2632,10,FALSE)</f>
        <v>93416</v>
      </c>
      <c r="N621" s="1" t="s">
        <v>1078</v>
      </c>
      <c r="O621">
        <v>176</v>
      </c>
      <c r="P621">
        <v>182</v>
      </c>
    </row>
    <row r="622" spans="1:16" x14ac:dyDescent="0.25">
      <c r="A622" t="s">
        <v>4354</v>
      </c>
      <c r="B622" t="s">
        <v>1144</v>
      </c>
      <c r="C622" t="s">
        <v>47</v>
      </c>
      <c r="D622" t="s">
        <v>8039</v>
      </c>
      <c r="E622" t="str">
        <f>VLOOKUP(TRIM(SUBSTITUTE(D622,CHAR(160),CHAR(32))),Metadata!B$1:C$2632,2,FALSE)</f>
        <v>Dassoucy, M. (Charles), 1605-1677.</v>
      </c>
      <c r="F622" t="str">
        <f>VLOOKUP(TRIM(SUBSTITUTE(D622,CHAR(160),CHAR(32))),Metadata!B$1:D$2632,3,FALSE)</f>
        <v>Poésies et Lettres</v>
      </c>
      <c r="G622">
        <f>VLOOKUP(TRIM(SUBSTITUTE(D622,CHAR(160),CHAR(32))),Metadata!B$1:E$2632,4,FALSE)</f>
        <v>1650</v>
      </c>
      <c r="H622" t="s">
        <v>445</v>
      </c>
      <c r="J622" t="str">
        <f>VLOOKUP(TRIM(SUBSTITUTE(D622,CHAR(160),CHAR(32))),Metadata!B$1:H$2632,7,FALSE)</f>
        <v>poesie</v>
      </c>
      <c r="L622" t="str">
        <f>VLOOKUP(TRIM(SUBSTITUTE(D622,CHAR(160),CHAR(32))),Metadata!B$1:J$2632,9,FALSE)</f>
        <v>vers</v>
      </c>
      <c r="M622">
        <f>VLOOKUP(TRIM(SUBSTITUTE(D622,CHAR(160),CHAR(32))),Metadata!B$1:K$2632,10,FALSE)</f>
        <v>28666</v>
      </c>
      <c r="N622" t="s">
        <v>1079</v>
      </c>
      <c r="O622">
        <v>299</v>
      </c>
      <c r="P622">
        <v>307</v>
      </c>
    </row>
    <row r="623" spans="1:16" x14ac:dyDescent="0.25">
      <c r="A623" t="s">
        <v>4354</v>
      </c>
      <c r="B623" t="s">
        <v>1144</v>
      </c>
      <c r="C623" t="s">
        <v>47</v>
      </c>
      <c r="D623" t="s">
        <v>8151</v>
      </c>
      <c r="E623" t="str">
        <f>VLOOKUP(TRIM(SUBSTITUTE(D623,CHAR(160),CHAR(32))),Metadata!B$1:C$2632,2,FALSE)</f>
        <v>Sévigné, Marie de Rabutin-Chantal, marquise de, 1626-1696.</v>
      </c>
      <c r="F623" t="str">
        <f>VLOOKUP(TRIM(SUBSTITUTE(D623,CHAR(160),CHAR(32))),Metadata!B$1:D$2632,3,FALSE)</f>
        <v>Correspondance T. 2, 1675-1680</v>
      </c>
      <c r="G623">
        <f>VLOOKUP(TRIM(SUBSTITUTE(D623,CHAR(160),CHAR(32))),Metadata!B$1:E$2632,4,FALSE)</f>
        <v>1680</v>
      </c>
      <c r="H623" t="s">
        <v>445</v>
      </c>
      <c r="J623" t="str">
        <f>VLOOKUP(TRIM(SUBSTITUTE(D623,CHAR(160),CHAR(32))),Metadata!B$1:H$2632,7,FALSE)</f>
        <v>correspondance</v>
      </c>
      <c r="L623" t="str">
        <f>VLOOKUP(TRIM(SUBSTITUTE(D623,CHAR(160),CHAR(32))),Metadata!B$1:J$2632,9,FALSE)</f>
        <v>prose</v>
      </c>
      <c r="M623">
        <f>VLOOKUP(TRIM(SUBSTITUTE(D623,CHAR(160),CHAR(32))),Metadata!B$1:K$2632,10,FALSE)</f>
        <v>404376</v>
      </c>
      <c r="N623" s="1" t="s">
        <v>1080</v>
      </c>
      <c r="O623">
        <v>23</v>
      </c>
      <c r="P623">
        <v>29</v>
      </c>
    </row>
    <row r="624" spans="1:16" x14ac:dyDescent="0.25">
      <c r="A624" t="s">
        <v>4354</v>
      </c>
      <c r="B624" t="s">
        <v>1144</v>
      </c>
      <c r="C624" t="s">
        <v>47</v>
      </c>
      <c r="D624" t="s">
        <v>8153</v>
      </c>
      <c r="E624" t="str">
        <f>VLOOKUP(TRIM(SUBSTITUTE(D624,CHAR(160),CHAR(32))),Metadata!B$1:C$2632,2,FALSE)</f>
        <v>Sévigné, Marie de Rabutin-Chantal, marquise de, 1626-1696.</v>
      </c>
      <c r="F624" t="str">
        <f>VLOOKUP(TRIM(SUBSTITUTE(D624,CHAR(160),CHAR(32))),Metadata!B$1:D$2632,3,FALSE)</f>
        <v>Correspondance. T. 3, 1680-1696</v>
      </c>
      <c r="G624">
        <f>VLOOKUP(TRIM(SUBSTITUTE(D624,CHAR(160),CHAR(32))),Metadata!B$1:E$2632,4,FALSE)</f>
        <v>1696</v>
      </c>
      <c r="H624" t="s">
        <v>445</v>
      </c>
      <c r="J624" t="str">
        <f>VLOOKUP(TRIM(SUBSTITUTE(D624,CHAR(160),CHAR(32))),Metadata!B$1:H$2632,7,FALSE)</f>
        <v>correspondance</v>
      </c>
      <c r="L624" t="str">
        <f>VLOOKUP(TRIM(SUBSTITUTE(D624,CHAR(160),CHAR(32))),Metadata!B$1:J$2632,9,FALSE)</f>
        <v>prose</v>
      </c>
      <c r="M624">
        <f>VLOOKUP(TRIM(SUBSTITUTE(D624,CHAR(160),CHAR(32))),Metadata!B$1:K$2632,10,FALSE)</f>
        <v>388745</v>
      </c>
      <c r="N624" s="1" t="s">
        <v>1081</v>
      </c>
      <c r="O624">
        <v>83</v>
      </c>
      <c r="P624">
        <v>89</v>
      </c>
    </row>
    <row r="625" spans="1:16" x14ac:dyDescent="0.25">
      <c r="A625" t="s">
        <v>4354</v>
      </c>
      <c r="B625" t="s">
        <v>1144</v>
      </c>
      <c r="C625" t="s">
        <v>47</v>
      </c>
      <c r="D625" t="s">
        <v>8133</v>
      </c>
      <c r="E625" t="str">
        <f>VLOOKUP(TRIM(SUBSTITUTE(D625,CHAR(160),CHAR(32))),Metadata!B$1:C$2632,2,FALSE)</f>
        <v>Regnard, Jean François, 1655-1709.</v>
      </c>
      <c r="F625" t="str">
        <f>VLOOKUP(TRIM(SUBSTITUTE(D625,CHAR(160),CHAR(32))),Metadata!B$1:D$2632,3,FALSE)</f>
        <v>La serenade</v>
      </c>
      <c r="G625">
        <f>VLOOKUP(TRIM(SUBSTITUTE(D625,CHAR(160),CHAR(32))),Metadata!B$1:E$2632,4,FALSE)</f>
        <v>1695</v>
      </c>
      <c r="H625" t="s">
        <v>445</v>
      </c>
      <c r="J625" t="str">
        <f>VLOOKUP(TRIM(SUBSTITUTE(D625,CHAR(160),CHAR(32))),Metadata!B$1:H$2632,7,FALSE)</f>
        <v>theatre</v>
      </c>
      <c r="L625" t="str">
        <f>VLOOKUP(TRIM(SUBSTITUTE(D625,CHAR(160),CHAR(32))),Metadata!B$1:J$2632,9,FALSE)</f>
        <v>prose</v>
      </c>
      <c r="M625">
        <f>VLOOKUP(TRIM(SUBSTITUTE(D625,CHAR(160),CHAR(32))),Metadata!B$1:K$2632,10,FALSE)</f>
        <v>7628</v>
      </c>
      <c r="N625" s="1" t="s">
        <v>1082</v>
      </c>
      <c r="O625">
        <v>61</v>
      </c>
      <c r="P625">
        <v>68</v>
      </c>
    </row>
    <row r="626" spans="1:16" x14ac:dyDescent="0.25">
      <c r="A626" t="s">
        <v>4354</v>
      </c>
      <c r="B626" t="s">
        <v>1144</v>
      </c>
      <c r="C626" t="s">
        <v>47</v>
      </c>
      <c r="D626" t="s">
        <v>8001</v>
      </c>
      <c r="E626" t="str">
        <f>VLOOKUP(TRIM(SUBSTITUTE(D626,CHAR(160),CHAR(32))),Metadata!B$1:C$2632,2,FALSE)</f>
        <v>Brébeuf, Georges de, 1617?-1661.</v>
      </c>
      <c r="F626" t="str">
        <f>VLOOKUP(TRIM(SUBSTITUTE(D626,CHAR(160),CHAR(32))),Metadata!B$1:D$2632,3,FALSE)</f>
        <v>Lucain Travesti</v>
      </c>
      <c r="G626">
        <f>VLOOKUP(TRIM(SUBSTITUTE(D626,CHAR(160),CHAR(32))),Metadata!B$1:E$2632,4,FALSE)</f>
        <v>1656</v>
      </c>
      <c r="H626" t="s">
        <v>445</v>
      </c>
      <c r="J626" t="str">
        <f>VLOOKUP(TRIM(SUBSTITUTE(D626,CHAR(160),CHAR(32))),Metadata!B$1:H$2632,7,FALSE)</f>
        <v>poesie</v>
      </c>
      <c r="L626" t="str">
        <f>VLOOKUP(TRIM(SUBSTITUTE(D626,CHAR(160),CHAR(32))),Metadata!B$1:J$2632,9,FALSE)</f>
        <v>vers</v>
      </c>
      <c r="M626">
        <f>VLOOKUP(TRIM(SUBSTITUTE(D626,CHAR(160),CHAR(32))),Metadata!B$1:K$2632,10,FALSE)</f>
        <v>17525</v>
      </c>
      <c r="N626" t="s">
        <v>1083</v>
      </c>
      <c r="O626">
        <v>201</v>
      </c>
      <c r="P626">
        <v>207</v>
      </c>
    </row>
    <row r="627" spans="1:16" x14ac:dyDescent="0.25">
      <c r="A627" t="s">
        <v>4354</v>
      </c>
      <c r="B627" t="s">
        <v>1144</v>
      </c>
      <c r="C627" t="s">
        <v>47</v>
      </c>
      <c r="D627" t="s">
        <v>8342</v>
      </c>
      <c r="E627" t="str">
        <f>VLOOKUP(TRIM(SUBSTITUTE(D627,CHAR(160),CHAR(32))),Metadata!B$1:C$2632,2,FALSE)</f>
        <v>Montesquieu, Charles de Secondat, baron de, 1689-1755.</v>
      </c>
      <c r="F627" t="str">
        <f>VLOOKUP(TRIM(SUBSTITUTE(D627,CHAR(160),CHAR(32))),Metadata!B$1:D$2632,3,FALSE)</f>
        <v>De l'esprit des loix. T. 1</v>
      </c>
      <c r="G627">
        <f>VLOOKUP(TRIM(SUBSTITUTE(D627,CHAR(160),CHAR(32))),Metadata!B$1:E$2632,4,FALSE)</f>
        <v>1755</v>
      </c>
      <c r="H627" t="s">
        <v>448</v>
      </c>
      <c r="J627" t="str">
        <f>VLOOKUP(TRIM(SUBSTITUTE(D627,CHAR(160),CHAR(32))),Metadata!B$1:H$2632,7,FALSE)</f>
        <v>traite ou essai</v>
      </c>
      <c r="L627" t="str">
        <f>VLOOKUP(TRIM(SUBSTITUTE(D627,CHAR(160),CHAR(32))),Metadata!B$1:J$2632,9,FALSE)</f>
        <v>prose</v>
      </c>
      <c r="M627">
        <f>VLOOKUP(TRIM(SUBSTITUTE(D627,CHAR(160),CHAR(32))),Metadata!B$1:K$2632,10,FALSE)</f>
        <v>43905</v>
      </c>
      <c r="N627" s="1" t="s">
        <v>1084</v>
      </c>
      <c r="O627">
        <v>88</v>
      </c>
      <c r="P627">
        <v>96</v>
      </c>
    </row>
    <row r="628" spans="1:16" x14ac:dyDescent="0.25">
      <c r="A628" t="s">
        <v>4354</v>
      </c>
      <c r="B628" t="s">
        <v>1144</v>
      </c>
      <c r="C628" t="s">
        <v>47</v>
      </c>
      <c r="D628" t="s">
        <v>8239</v>
      </c>
      <c r="E628" t="str">
        <f>VLOOKUP(TRIM(SUBSTITUTE(D628,CHAR(160),CHAR(32))),Metadata!B$1:C$2632,2,FALSE)</f>
        <v>Diderot, Denis, 1713-1784.</v>
      </c>
      <c r="F628" t="str">
        <f>VLOOKUP(TRIM(SUBSTITUTE(D628,CHAR(160),CHAR(32))),Metadata!B$1:D$2632,3,FALSE)</f>
        <v>Lettres à Sophie Volland</v>
      </c>
      <c r="G628">
        <f>VLOOKUP(TRIM(SUBSTITUTE(D628,CHAR(160),CHAR(32))),Metadata!B$1:E$2632,4,FALSE)</f>
        <v>1762</v>
      </c>
      <c r="H628" t="s">
        <v>448</v>
      </c>
      <c r="J628" t="str">
        <f>VLOOKUP(TRIM(SUBSTITUTE(D628,CHAR(160),CHAR(32))),Metadata!B$1:H$2632,7,FALSE)</f>
        <v>correspondance</v>
      </c>
      <c r="L628" t="str">
        <f>VLOOKUP(TRIM(SUBSTITUTE(D628,CHAR(160),CHAR(32))),Metadata!B$1:J$2632,9,FALSE)</f>
        <v>prose</v>
      </c>
      <c r="M628">
        <f>VLOOKUP(TRIM(SUBSTITUTE(D628,CHAR(160),CHAR(32))),Metadata!B$1:K$2632,10,FALSE)</f>
        <v>167497</v>
      </c>
      <c r="N628" s="1" t="s">
        <v>1085</v>
      </c>
      <c r="O628">
        <v>27</v>
      </c>
      <c r="P628">
        <v>34</v>
      </c>
    </row>
    <row r="629" spans="1:16" x14ac:dyDescent="0.25">
      <c r="A629" t="s">
        <v>4354</v>
      </c>
      <c r="B629" t="s">
        <v>1144</v>
      </c>
      <c r="C629" t="s">
        <v>47</v>
      </c>
      <c r="D629" t="s">
        <v>8169</v>
      </c>
      <c r="E629" t="str">
        <f>VLOOKUP(TRIM(SUBSTITUTE(D629,CHAR(160),CHAR(32))),Metadata!B$1:C$2632,2,FALSE)</f>
        <v>Alemán, Mateo, 1547-1614?</v>
      </c>
      <c r="F629" t="str">
        <f>VLOOKUP(TRIM(SUBSTITUTE(D629,CHAR(160),CHAR(32))),Metadata!B$1:D$2632,3,FALSE)</f>
        <v>Histoire de Guzman d'Alfarache</v>
      </c>
      <c r="G629">
        <f>VLOOKUP(TRIM(SUBSTITUTE(D629,CHAR(160),CHAR(32))),Metadata!B$1:E$2632,4,FALSE)</f>
        <v>1732</v>
      </c>
      <c r="H629" t="s">
        <v>448</v>
      </c>
      <c r="J629" t="str">
        <f>VLOOKUP(TRIM(SUBSTITUTE(D629,CHAR(160),CHAR(32))),Metadata!B$1:H$2632,7,FALSE)</f>
        <v>roman</v>
      </c>
      <c r="L629" t="str">
        <f>VLOOKUP(TRIM(SUBSTITUTE(D629,CHAR(160),CHAR(32))),Metadata!B$1:J$2632,9,FALSE)</f>
        <v>prose</v>
      </c>
      <c r="M629">
        <f>VLOOKUP(TRIM(SUBSTITUTE(D629,CHAR(160),CHAR(32))),Metadata!B$1:K$2632,10,FALSE)</f>
        <v>187186</v>
      </c>
      <c r="N629" s="1" t="s">
        <v>1086</v>
      </c>
      <c r="O629">
        <v>37</v>
      </c>
      <c r="P629">
        <v>43</v>
      </c>
    </row>
    <row r="630" spans="1:16" x14ac:dyDescent="0.25">
      <c r="A630" t="s">
        <v>4354</v>
      </c>
      <c r="B630" t="s">
        <v>1144</v>
      </c>
      <c r="C630" t="s">
        <v>47</v>
      </c>
      <c r="D630" t="s">
        <v>8422</v>
      </c>
      <c r="E630" t="str">
        <f>VLOOKUP(TRIM(SUBSTITUTE(D630,CHAR(160),CHAR(32))),Metadata!B$1:C$2632,2,FALSE)</f>
        <v>Voltaire, 1694-1778.</v>
      </c>
      <c r="F630" t="str">
        <f>VLOOKUP(TRIM(SUBSTITUTE(D630,CHAR(160),CHAR(32))),Metadata!B$1:D$2632,3,FALSE)</f>
        <v>L'homme aux quarante écus</v>
      </c>
      <c r="G630">
        <f>VLOOKUP(TRIM(SUBSTITUTE(D630,CHAR(160),CHAR(32))),Metadata!B$1:E$2632,4,FALSE)</f>
        <v>1768</v>
      </c>
      <c r="H630" t="s">
        <v>448</v>
      </c>
      <c r="J630" t="str">
        <f>VLOOKUP(TRIM(SUBSTITUTE(D630,CHAR(160),CHAR(32))),Metadata!B$1:H$2632,7,FALSE)</f>
        <v>roman</v>
      </c>
      <c r="L630" t="str">
        <f>VLOOKUP(TRIM(SUBSTITUTE(D630,CHAR(160),CHAR(32))),Metadata!B$1:J$2632,9,FALSE)</f>
        <v>prose</v>
      </c>
      <c r="M630">
        <f>VLOOKUP(TRIM(SUBSTITUTE(D630,CHAR(160),CHAR(32))),Metadata!B$1:K$2632,10,FALSE)</f>
        <v>21221</v>
      </c>
      <c r="N630" s="1" t="s">
        <v>1087</v>
      </c>
      <c r="O630">
        <v>180</v>
      </c>
      <c r="P630">
        <v>187</v>
      </c>
    </row>
    <row r="631" spans="1:16" x14ac:dyDescent="0.25">
      <c r="A631" t="s">
        <v>4354</v>
      </c>
      <c r="B631" t="s">
        <v>1144</v>
      </c>
      <c r="C631" t="s">
        <v>47</v>
      </c>
      <c r="D631" t="s">
        <v>8416</v>
      </c>
      <c r="E631" t="str">
        <f>VLOOKUP(TRIM(SUBSTITUTE(D631,CHAR(160),CHAR(32))),Metadata!B$1:C$2632,2,FALSE)</f>
        <v>Voltaire, 1694-1778.</v>
      </c>
      <c r="F631" t="str">
        <f>VLOOKUP(TRIM(SUBSTITUTE(D631,CHAR(160),CHAR(32))),Metadata!B$1:D$2632,3,FALSE)</f>
        <v>Essay sur l'hist. génèrale / Voltaire.</v>
      </c>
      <c r="G631">
        <f>VLOOKUP(TRIM(SUBSTITUTE(D631,CHAR(160),CHAR(32))),Metadata!B$1:E$2632,4,FALSE)</f>
        <v>1756</v>
      </c>
      <c r="H631" t="s">
        <v>448</v>
      </c>
      <c r="J631" t="str">
        <f>VLOOKUP(TRIM(SUBSTITUTE(D631,CHAR(160),CHAR(32))),Metadata!B$1:H$2632,7,FALSE)</f>
        <v>traite ou essai</v>
      </c>
      <c r="L631" t="str">
        <f>VLOOKUP(TRIM(SUBSTITUTE(D631,CHAR(160),CHAR(32))),Metadata!B$1:J$2632,9,FALSE)</f>
        <v>prose</v>
      </c>
      <c r="M631">
        <f>VLOOKUP(TRIM(SUBSTITUTE(D631,CHAR(160),CHAR(32))),Metadata!B$1:K$2632,10,FALSE)</f>
        <v>371791</v>
      </c>
      <c r="N631" s="1" t="s">
        <v>1088</v>
      </c>
      <c r="O631">
        <v>194</v>
      </c>
      <c r="P631">
        <v>200</v>
      </c>
    </row>
    <row r="632" spans="1:16" x14ac:dyDescent="0.25">
      <c r="A632" t="s">
        <v>4354</v>
      </c>
      <c r="B632" t="s">
        <v>1144</v>
      </c>
      <c r="C632" t="s">
        <v>47</v>
      </c>
      <c r="D632" t="s">
        <v>8364</v>
      </c>
      <c r="E632" t="str">
        <f>VLOOKUP(TRIM(SUBSTITUTE(D632,CHAR(160),CHAR(32))),Metadata!B$1:C$2632,2,FALSE)</f>
        <v>Raynal, abbé (Guillaume-Thomas-François), 1713-1796.</v>
      </c>
      <c r="F632" t="str">
        <f>VLOOKUP(TRIM(SUBSTITUTE(D632,CHAR(160),CHAR(32))),Metadata!B$1:D$2632,3,FALSE)</f>
        <v>Histoire philosophique et politique des établissements et du commerce des Européens dans les deux Indes. T. 6</v>
      </c>
      <c r="G632">
        <f>VLOOKUP(TRIM(SUBSTITUTE(D632,CHAR(160),CHAR(32))),Metadata!B$1:E$2632,4,FALSE)</f>
        <v>1770</v>
      </c>
      <c r="H632" t="s">
        <v>448</v>
      </c>
      <c r="J632" t="str">
        <f>VLOOKUP(TRIM(SUBSTITUTE(D632,CHAR(160),CHAR(32))),Metadata!B$1:H$2632,7,FALSE)</f>
        <v>traite ou essai</v>
      </c>
      <c r="L632" t="str">
        <f>VLOOKUP(TRIM(SUBSTITUTE(D632,CHAR(160),CHAR(32))),Metadata!B$1:J$2632,9,FALSE)</f>
        <v>prose</v>
      </c>
      <c r="M632">
        <f>VLOOKUP(TRIM(SUBSTITUTE(D632,CHAR(160),CHAR(32))),Metadata!B$1:K$2632,10,FALSE)</f>
        <v>123544</v>
      </c>
      <c r="N632" s="1" t="s">
        <v>1089</v>
      </c>
      <c r="O632">
        <v>19</v>
      </c>
      <c r="P632">
        <v>25</v>
      </c>
    </row>
    <row r="633" spans="1:16" x14ac:dyDescent="0.25">
      <c r="A633" t="s">
        <v>4354</v>
      </c>
      <c r="B633" t="s">
        <v>1144</v>
      </c>
      <c r="C633" t="s">
        <v>47</v>
      </c>
      <c r="D633" t="s">
        <v>8381</v>
      </c>
      <c r="E633" t="str">
        <f>VLOOKUP(TRIM(SUBSTITUTE(D633,CHAR(160),CHAR(32))),Metadata!B$1:C$2632,2,FALSE)</f>
        <v>Rousseau, Jean-Jacques, 1712-1778.</v>
      </c>
      <c r="F633" t="str">
        <f>VLOOKUP(TRIM(SUBSTITUTE(D633,CHAR(160),CHAR(32))),Metadata!B$1:D$2632,3,FALSE)</f>
        <v>La nouvelle Héloïse</v>
      </c>
      <c r="G633">
        <f>VLOOKUP(TRIM(SUBSTITUTE(D633,CHAR(160),CHAR(32))),Metadata!B$1:E$2632,4,FALSE)</f>
        <v>1761</v>
      </c>
      <c r="H633" t="s">
        <v>448</v>
      </c>
      <c r="J633" t="str">
        <f>VLOOKUP(TRIM(SUBSTITUTE(D633,CHAR(160),CHAR(32))),Metadata!B$1:H$2632,7,FALSE)</f>
        <v>roman</v>
      </c>
      <c r="L633" t="str">
        <f>VLOOKUP(TRIM(SUBSTITUTE(D633,CHAR(160),CHAR(32))),Metadata!B$1:J$2632,9,FALSE)</f>
        <v>prose</v>
      </c>
      <c r="M633">
        <f>VLOOKUP(TRIM(SUBSTITUTE(D633,CHAR(160),CHAR(32))),Metadata!B$1:K$2632,10,FALSE)</f>
        <v>299094</v>
      </c>
      <c r="N633" s="1" t="s">
        <v>1090</v>
      </c>
      <c r="O633">
        <v>209</v>
      </c>
      <c r="P633">
        <v>216</v>
      </c>
    </row>
    <row r="634" spans="1:16" x14ac:dyDescent="0.25">
      <c r="A634" t="s">
        <v>4354</v>
      </c>
      <c r="B634" t="s">
        <v>1144</v>
      </c>
      <c r="C634" t="s">
        <v>47</v>
      </c>
      <c r="D634" t="s">
        <v>8332</v>
      </c>
      <c r="E634" t="str">
        <f>VLOOKUP(TRIM(SUBSTITUTE(D634,CHAR(160),CHAR(32))),Metadata!B$1:C$2632,2,FALSE)</f>
        <v>Mercier, Louis-Sébastien, 1740-1814.</v>
      </c>
      <c r="F634" t="str">
        <f>VLOOKUP(TRIM(SUBSTITUTE(D634,CHAR(160),CHAR(32))),Metadata!B$1:D$2632,3,FALSE)</f>
        <v>La destruction de la ligue, ou, La réduction de Paris</v>
      </c>
      <c r="G634">
        <f>VLOOKUP(TRIM(SUBSTITUTE(D634,CHAR(160),CHAR(32))),Metadata!B$1:E$2632,4,FALSE)</f>
        <v>1782</v>
      </c>
      <c r="H634" t="s">
        <v>448</v>
      </c>
      <c r="J634" t="str">
        <f>VLOOKUP(TRIM(SUBSTITUTE(D634,CHAR(160),CHAR(32))),Metadata!B$1:H$2632,7,FALSE)</f>
        <v>theatre</v>
      </c>
      <c r="L634" t="str">
        <f>VLOOKUP(TRIM(SUBSTITUTE(D634,CHAR(160),CHAR(32))),Metadata!B$1:J$2632,9,FALSE)</f>
        <v>prose</v>
      </c>
      <c r="M634">
        <f>VLOOKUP(TRIM(SUBSTITUTE(D634,CHAR(160),CHAR(32))),Metadata!B$1:K$2632,10,FALSE)</f>
        <v>33828</v>
      </c>
      <c r="N634" s="1" t="s">
        <v>1091</v>
      </c>
      <c r="O634">
        <v>131</v>
      </c>
      <c r="P634">
        <v>139</v>
      </c>
    </row>
    <row r="635" spans="1:16" x14ac:dyDescent="0.25">
      <c r="A635" t="s">
        <v>4354</v>
      </c>
      <c r="B635" t="s">
        <v>1144</v>
      </c>
      <c r="C635" t="s">
        <v>47</v>
      </c>
      <c r="D635" t="s">
        <v>8398</v>
      </c>
      <c r="E635" t="str">
        <f>VLOOKUP(TRIM(SUBSTITUTE(D635,CHAR(160),CHAR(32))),Metadata!B$1:C$2632,2,FALSE)</f>
        <v>Sénac de Meilhan, Gabriel, 1736-1803.</v>
      </c>
      <c r="F635" t="str">
        <f>VLOOKUP(TRIM(SUBSTITUTE(D635,CHAR(160),CHAR(32))),Metadata!B$1:D$2632,3,FALSE)</f>
        <v>L'émigré</v>
      </c>
      <c r="G635">
        <f>VLOOKUP(TRIM(SUBSTITUTE(D635,CHAR(160),CHAR(32))),Metadata!B$1:E$2632,4,FALSE)</f>
        <v>1797</v>
      </c>
      <c r="H635" t="s">
        <v>448</v>
      </c>
      <c r="J635" t="str">
        <f>VLOOKUP(TRIM(SUBSTITUTE(D635,CHAR(160),CHAR(32))),Metadata!B$1:H$2632,7,FALSE)</f>
        <v>roman</v>
      </c>
      <c r="L635" t="str">
        <f>VLOOKUP(TRIM(SUBSTITUTE(D635,CHAR(160),CHAR(32))),Metadata!B$1:J$2632,9,FALSE)</f>
        <v>prose</v>
      </c>
      <c r="M635">
        <f>VLOOKUP(TRIM(SUBSTITUTE(D635,CHAR(160),CHAR(32))),Metadata!B$1:K$2632,10,FALSE)</f>
        <v>139354</v>
      </c>
      <c r="N635" s="1" t="s">
        <v>1092</v>
      </c>
      <c r="O635">
        <v>117</v>
      </c>
      <c r="P635">
        <v>124</v>
      </c>
    </row>
    <row r="636" spans="1:16" x14ac:dyDescent="0.25">
      <c r="A636" t="s">
        <v>4354</v>
      </c>
      <c r="B636" t="s">
        <v>1144</v>
      </c>
      <c r="C636" t="s">
        <v>47</v>
      </c>
      <c r="D636" t="s">
        <v>8249</v>
      </c>
      <c r="E636" t="str">
        <f>VLOOKUP(TRIM(SUBSTITUTE(D636,CHAR(160),CHAR(32))),Metadata!B$1:C$2632,2,FALSE)</f>
        <v>Dubos, abbé (Jean-Baptiste), 1670-1742.</v>
      </c>
      <c r="F636" t="str">
        <f>VLOOKUP(TRIM(SUBSTITUTE(D636,CHAR(160),CHAR(32))),Metadata!B$1:D$2632,3,FALSE)</f>
        <v>Réflexions critiques sur la poésie et sur la peinture</v>
      </c>
      <c r="G636">
        <f>VLOOKUP(TRIM(SUBSTITUTE(D636,CHAR(160),CHAR(32))),Metadata!B$1:E$2632,4,FALSE)</f>
        <v>1733</v>
      </c>
      <c r="H636" t="s">
        <v>448</v>
      </c>
      <c r="J636" t="str">
        <f>VLOOKUP(TRIM(SUBSTITUTE(D636,CHAR(160),CHAR(32))),Metadata!B$1:H$2632,7,FALSE)</f>
        <v>melanges litteraires</v>
      </c>
      <c r="L636" t="str">
        <f>VLOOKUP(TRIM(SUBSTITUTE(D636,CHAR(160),CHAR(32))),Metadata!B$1:J$2632,9,FALSE)</f>
        <v>prose</v>
      </c>
      <c r="M636">
        <f>VLOOKUP(TRIM(SUBSTITUTE(D636,CHAR(160),CHAR(32))),Metadata!B$1:K$2632,10,FALSE)</f>
        <v>256009</v>
      </c>
      <c r="N636" s="1" t="s">
        <v>1093</v>
      </c>
      <c r="O636">
        <v>22</v>
      </c>
      <c r="P636">
        <v>28</v>
      </c>
    </row>
    <row r="637" spans="1:16" x14ac:dyDescent="0.25">
      <c r="A637" t="s">
        <v>4354</v>
      </c>
      <c r="B637" t="s">
        <v>1144</v>
      </c>
      <c r="C637" t="s">
        <v>47</v>
      </c>
      <c r="D637" t="s">
        <v>8410</v>
      </c>
      <c r="E637" t="str">
        <f>VLOOKUP(TRIM(SUBSTITUTE(D637,CHAR(160),CHAR(32))),Metadata!B$1:C$2632,2,FALSE)</f>
        <v>Varenne, Jacques de, 1710?-1780?.</v>
      </c>
      <c r="F637" t="str">
        <f>VLOOKUP(TRIM(SUBSTITUTE(D637,CHAR(160),CHAR(32))),Metadata!B$1:D$2632,3,FALSE)</f>
        <v>Mémoires du chevalier de Ravanne, page de S.A.R. le duc régent, et mousquetaire.</v>
      </c>
      <c r="G637">
        <f>VLOOKUP(TRIM(SUBSTITUTE(D637,CHAR(160),CHAR(32))),Metadata!B$1:E$2632,4,FALSE)</f>
        <v>1740</v>
      </c>
      <c r="H637" t="s">
        <v>448</v>
      </c>
      <c r="J637" t="str">
        <f>VLOOKUP(TRIM(SUBSTITUTE(D637,CHAR(160),CHAR(32))),Metadata!B$1:H$2632,7,FALSE)</f>
        <v>roman</v>
      </c>
      <c r="L637" t="str">
        <f>VLOOKUP(TRIM(SUBSTITUTE(D637,CHAR(160),CHAR(32))),Metadata!B$1:J$2632,9,FALSE)</f>
        <v>prose</v>
      </c>
      <c r="M637">
        <f>VLOOKUP(TRIM(SUBSTITUTE(D637,CHAR(160),CHAR(32))),Metadata!B$1:K$2632,10,FALSE)</f>
        <v>182286</v>
      </c>
      <c r="N637" s="1" t="s">
        <v>1094</v>
      </c>
      <c r="O637">
        <v>17</v>
      </c>
      <c r="P637">
        <v>25</v>
      </c>
    </row>
    <row r="638" spans="1:16" x14ac:dyDescent="0.25">
      <c r="A638" t="s">
        <v>4354</v>
      </c>
      <c r="B638" t="s">
        <v>1144</v>
      </c>
      <c r="C638" t="s">
        <v>47</v>
      </c>
      <c r="D638" t="s">
        <v>8415</v>
      </c>
      <c r="E638" t="str">
        <f>VLOOKUP(TRIM(SUBSTITUTE(D638,CHAR(160),CHAR(32))),Metadata!B$1:C$2632,2,FALSE)</f>
        <v>Voltaire, 1694-1778.</v>
      </c>
      <c r="F638" t="str">
        <f>VLOOKUP(TRIM(SUBSTITUTE(D638,CHAR(160),CHAR(32))),Metadata!B$1:D$2632,3,FALSE)</f>
        <v>Correspondance. T. 90-92</v>
      </c>
      <c r="G638">
        <f>VLOOKUP(TRIM(SUBSTITUTE(D638,CHAR(160),CHAR(32))),Metadata!B$1:E$2632,4,FALSE)</f>
        <v>1775</v>
      </c>
      <c r="H638" t="s">
        <v>448</v>
      </c>
      <c r="J638" t="str">
        <f>VLOOKUP(TRIM(SUBSTITUTE(D638,CHAR(160),CHAR(32))),Metadata!B$1:H$2632,7,FALSE)</f>
        <v>correspondance</v>
      </c>
      <c r="L638" t="str">
        <f>VLOOKUP(TRIM(SUBSTITUTE(D638,CHAR(160),CHAR(32))),Metadata!B$1:J$2632,9,FALSE)</f>
        <v>prose</v>
      </c>
      <c r="M638">
        <f>VLOOKUP(TRIM(SUBSTITUTE(D638,CHAR(160),CHAR(32))),Metadata!B$1:K$2632,10,FALSE)</f>
        <v>109539</v>
      </c>
      <c r="N638" s="1" t="s">
        <v>1095</v>
      </c>
      <c r="O638">
        <v>110</v>
      </c>
      <c r="P638">
        <v>116</v>
      </c>
    </row>
    <row r="639" spans="1:16" x14ac:dyDescent="0.25">
      <c r="A639" t="s">
        <v>4354</v>
      </c>
      <c r="B639" t="s">
        <v>1144</v>
      </c>
      <c r="C639" t="s">
        <v>47</v>
      </c>
      <c r="D639" t="s">
        <v>8265</v>
      </c>
      <c r="E639" t="str">
        <f>VLOOKUP(TRIM(SUBSTITUTE(D639,CHAR(160),CHAR(32))),Metadata!B$1:C$2632,2,FALSE)</f>
        <v>Galiani, Ferdinando, 1728-1787.</v>
      </c>
      <c r="F639" t="str">
        <f>VLOOKUP(TRIM(SUBSTITUTE(D639,CHAR(160),CHAR(32))),Metadata!B$1:D$2632,3,FALSE)</f>
        <v>Dialogues sur le commerce des bleds.</v>
      </c>
      <c r="G639">
        <f>VLOOKUP(TRIM(SUBSTITUTE(D639,CHAR(160),CHAR(32))),Metadata!B$1:E$2632,4,FALSE)</f>
        <v>1770</v>
      </c>
      <c r="H639" t="s">
        <v>448</v>
      </c>
      <c r="J639" t="str">
        <f>VLOOKUP(TRIM(SUBSTITUTE(D639,CHAR(160),CHAR(32))),Metadata!B$1:H$2632,7,FALSE)</f>
        <v>traite ou essai</v>
      </c>
      <c r="L639" t="str">
        <f>VLOOKUP(TRIM(SUBSTITUTE(D639,CHAR(160),CHAR(32))),Metadata!B$1:J$2632,9,FALSE)</f>
        <v>prose</v>
      </c>
      <c r="M639">
        <f>VLOOKUP(TRIM(SUBSTITUTE(D639,CHAR(160),CHAR(32))),Metadata!B$1:K$2632,10,FALSE)</f>
        <v>81053</v>
      </c>
      <c r="N639" s="1" t="s">
        <v>1096</v>
      </c>
      <c r="O639">
        <v>28</v>
      </c>
      <c r="P639">
        <v>36</v>
      </c>
    </row>
    <row r="640" spans="1:16" x14ac:dyDescent="0.25">
      <c r="A640" t="s">
        <v>4354</v>
      </c>
      <c r="B640" t="s">
        <v>1144</v>
      </c>
      <c r="C640" t="s">
        <v>47</v>
      </c>
      <c r="D640" t="s">
        <v>8240</v>
      </c>
      <c r="E640" t="str">
        <f>VLOOKUP(TRIM(SUBSTITUTE(D640,CHAR(160),CHAR(32))),Metadata!B$1:C$2632,2,FALSE)</f>
        <v>Diderot, Denis, 1713-1784.</v>
      </c>
      <c r="F640" t="str">
        <f>VLOOKUP(TRIM(SUBSTITUTE(D640,CHAR(160),CHAR(32))),Metadata!B$1:D$2632,3,FALSE)</f>
        <v>Lettres à Sophie Volland</v>
      </c>
      <c r="G640">
        <f>VLOOKUP(TRIM(SUBSTITUTE(D640,CHAR(160),CHAR(32))),Metadata!B$1:E$2632,4,FALSE)</f>
        <v>1774</v>
      </c>
      <c r="H640" t="s">
        <v>448</v>
      </c>
      <c r="J640" t="str">
        <f>VLOOKUP(TRIM(SUBSTITUTE(D640,CHAR(160),CHAR(32))),Metadata!B$1:H$2632,7,FALSE)</f>
        <v>correspondance</v>
      </c>
      <c r="L640" t="str">
        <f>VLOOKUP(TRIM(SUBSTITUTE(D640,CHAR(160),CHAR(32))),Metadata!B$1:J$2632,9,FALSE)</f>
        <v>prose</v>
      </c>
      <c r="M640">
        <f>VLOOKUP(TRIM(SUBSTITUTE(D640,CHAR(160),CHAR(32))),Metadata!B$1:K$2632,10,FALSE)</f>
        <v>167497</v>
      </c>
      <c r="N640" s="1" t="s">
        <v>1097</v>
      </c>
      <c r="O640">
        <v>99</v>
      </c>
      <c r="P640">
        <v>105</v>
      </c>
    </row>
    <row r="641" spans="1:16" x14ac:dyDescent="0.25">
      <c r="A641" t="s">
        <v>4354</v>
      </c>
      <c r="B641" t="s">
        <v>1144</v>
      </c>
      <c r="C641" t="s">
        <v>47</v>
      </c>
      <c r="D641" t="s">
        <v>8299</v>
      </c>
      <c r="E641" t="str">
        <f>VLOOKUP(TRIM(SUBSTITUTE(D641,CHAR(160),CHAR(32))),Metadata!B$1:C$2632,2,FALSE)</f>
        <v>Le Sage, Alain René, 1668-1747.</v>
      </c>
      <c r="F641" t="str">
        <f>VLOOKUP(TRIM(SUBSTITUTE(D641,CHAR(160),CHAR(32))),Metadata!B$1:D$2632,3,FALSE)</f>
        <v>Histoire de Gil Blas de Santillane Livres I-IX</v>
      </c>
      <c r="G641">
        <f>VLOOKUP(TRIM(SUBSTITUTE(D641,CHAR(160),CHAR(32))),Metadata!B$1:E$2632,4,FALSE)</f>
        <v>1732</v>
      </c>
      <c r="H641" t="s">
        <v>448</v>
      </c>
      <c r="J641" t="str">
        <f>VLOOKUP(TRIM(SUBSTITUTE(D641,CHAR(160),CHAR(32))),Metadata!B$1:H$2632,7,FALSE)</f>
        <v>roman</v>
      </c>
      <c r="L641" t="str">
        <f>VLOOKUP(TRIM(SUBSTITUTE(D641,CHAR(160),CHAR(32))),Metadata!B$1:J$2632,9,FALSE)</f>
        <v>prose</v>
      </c>
      <c r="M641">
        <f>VLOOKUP(TRIM(SUBSTITUTE(D641,CHAR(160),CHAR(32))),Metadata!B$1:K$2632,10,FALSE)</f>
        <v>223962</v>
      </c>
      <c r="N641" s="1" t="s">
        <v>1098</v>
      </c>
      <c r="O641">
        <v>128</v>
      </c>
      <c r="P641">
        <v>135</v>
      </c>
    </row>
    <row r="642" spans="1:16" x14ac:dyDescent="0.25">
      <c r="A642" t="s">
        <v>4354</v>
      </c>
      <c r="B642" t="s">
        <v>1144</v>
      </c>
      <c r="C642" t="s">
        <v>47</v>
      </c>
      <c r="D642" t="s">
        <v>8342</v>
      </c>
      <c r="E642" t="str">
        <f>VLOOKUP(TRIM(SUBSTITUTE(D642,CHAR(160),CHAR(32))),Metadata!B$1:C$2632,2,FALSE)</f>
        <v>Montesquieu, Charles de Secondat, baron de, 1689-1755.</v>
      </c>
      <c r="F642" t="str">
        <f>VLOOKUP(TRIM(SUBSTITUTE(D642,CHAR(160),CHAR(32))),Metadata!B$1:D$2632,3,FALSE)</f>
        <v>De l'esprit des loix. T. 1</v>
      </c>
      <c r="G642">
        <f>VLOOKUP(TRIM(SUBSTITUTE(D642,CHAR(160),CHAR(32))),Metadata!B$1:E$2632,4,FALSE)</f>
        <v>1755</v>
      </c>
      <c r="H642" t="s">
        <v>448</v>
      </c>
      <c r="J642" t="str">
        <f>VLOOKUP(TRIM(SUBSTITUTE(D642,CHAR(160),CHAR(32))),Metadata!B$1:H$2632,7,FALSE)</f>
        <v>traite ou essai</v>
      </c>
      <c r="L642" t="str">
        <f>VLOOKUP(TRIM(SUBSTITUTE(D642,CHAR(160),CHAR(32))),Metadata!B$1:J$2632,9,FALSE)</f>
        <v>prose</v>
      </c>
      <c r="M642">
        <f>VLOOKUP(TRIM(SUBSTITUTE(D642,CHAR(160),CHAR(32))),Metadata!B$1:K$2632,10,FALSE)</f>
        <v>43905</v>
      </c>
      <c r="N642" s="1" t="s">
        <v>1099</v>
      </c>
      <c r="O642">
        <v>27</v>
      </c>
      <c r="P642">
        <v>37</v>
      </c>
    </row>
    <row r="643" spans="1:16" x14ac:dyDescent="0.25">
      <c r="A643" t="s">
        <v>4354</v>
      </c>
      <c r="B643" t="s">
        <v>1144</v>
      </c>
      <c r="C643" t="s">
        <v>47</v>
      </c>
      <c r="D643" t="s">
        <v>8405</v>
      </c>
      <c r="E643" t="str">
        <f>VLOOKUP(TRIM(SUBSTITUTE(D643,CHAR(160),CHAR(32))),Metadata!B$1:C$2632,2,FALSE)</f>
        <v>Tencin, Claudine Alexandrine Guérin de, 1682-1749.</v>
      </c>
      <c r="F643" t="str">
        <f>VLOOKUP(TRIM(SUBSTITUTE(D643,CHAR(160),CHAR(32))),Metadata!B$1:D$2632,3,FALSE)</f>
        <v>Les malheurs de l'amour</v>
      </c>
      <c r="G643">
        <f>VLOOKUP(TRIM(SUBSTITUTE(D643,CHAR(160),CHAR(32))),Metadata!B$1:E$2632,4,FALSE)</f>
        <v>1747</v>
      </c>
      <c r="H643" t="s">
        <v>448</v>
      </c>
      <c r="J643" t="str">
        <f>VLOOKUP(TRIM(SUBSTITUTE(D643,CHAR(160),CHAR(32))),Metadata!B$1:H$2632,7,FALSE)</f>
        <v>roman</v>
      </c>
      <c r="L643" t="str">
        <f>VLOOKUP(TRIM(SUBSTITUTE(D643,CHAR(160),CHAR(32))),Metadata!B$1:J$2632,9,FALSE)</f>
        <v>prose</v>
      </c>
      <c r="M643">
        <f>VLOOKUP(TRIM(SUBSTITUTE(D643,CHAR(160),CHAR(32))),Metadata!B$1:K$2632,10,FALSE)</f>
        <v>43046</v>
      </c>
      <c r="N643" s="1" t="s">
        <v>1100</v>
      </c>
      <c r="O643">
        <v>90</v>
      </c>
      <c r="P643">
        <v>97</v>
      </c>
    </row>
    <row r="644" spans="1:16" x14ac:dyDescent="0.25">
      <c r="A644" t="s">
        <v>4354</v>
      </c>
      <c r="B644" t="s">
        <v>1144</v>
      </c>
      <c r="C644" t="s">
        <v>47</v>
      </c>
      <c r="D644" t="s">
        <v>8316</v>
      </c>
      <c r="E644" t="str">
        <f>VLOOKUP(TRIM(SUBSTITUTE(D644,CHAR(160),CHAR(32))),Metadata!B$1:C$2632,2,FALSE)</f>
        <v>Marat, Jean Paul, 1743-1793.</v>
      </c>
      <c r="F644" t="str">
        <f>VLOOKUP(TRIM(SUBSTITUTE(D644,CHAR(160),CHAR(32))),Metadata!B$1:D$2632,3,FALSE)</f>
        <v>Les pamphlets--1792</v>
      </c>
      <c r="G644">
        <f>VLOOKUP(TRIM(SUBSTITUTE(D644,CHAR(160),CHAR(32))),Metadata!B$1:E$2632,4,FALSE)</f>
        <v>1792</v>
      </c>
      <c r="H644" t="s">
        <v>448</v>
      </c>
      <c r="J644" t="str">
        <f>VLOOKUP(TRIM(SUBSTITUTE(D644,CHAR(160),CHAR(32))),Metadata!B$1:H$2632,7,FALSE)</f>
        <v>pamphlet</v>
      </c>
      <c r="L644" t="str">
        <f>VLOOKUP(TRIM(SUBSTITUTE(D644,CHAR(160),CHAR(32))),Metadata!B$1:J$2632,9,FALSE)</f>
        <v>prose</v>
      </c>
      <c r="M644">
        <f>VLOOKUP(TRIM(SUBSTITUTE(D644,CHAR(160),CHAR(32))),Metadata!B$1:K$2632,10,FALSE)</f>
        <v>43011</v>
      </c>
      <c r="N644" s="1" t="s">
        <v>1101</v>
      </c>
      <c r="O644">
        <v>247</v>
      </c>
      <c r="P644">
        <v>254</v>
      </c>
    </row>
    <row r="645" spans="1:16" x14ac:dyDescent="0.25">
      <c r="A645" t="s">
        <v>4354</v>
      </c>
      <c r="B645" t="s">
        <v>1144</v>
      </c>
      <c r="C645" t="s">
        <v>47</v>
      </c>
      <c r="D645" t="s">
        <v>8259</v>
      </c>
      <c r="E645" t="str">
        <f>VLOOKUP(TRIM(SUBSTITUTE(D645,CHAR(160),CHAR(32))),Metadata!B$1:C$2632,2,FALSE)</f>
        <v>Fénelon, François de Salignac de La Mothe-, 1651-1715.</v>
      </c>
      <c r="F645" t="str">
        <f>VLOOKUP(TRIM(SUBSTITUTE(D645,CHAR(160),CHAR(32))),Metadata!B$1:D$2632,3,FALSE)</f>
        <v>Dialogues des morts: composés pour l'éducation d'un prince</v>
      </c>
      <c r="G645">
        <f>VLOOKUP(TRIM(SUBSTITUTE(D645,CHAR(160),CHAR(32))),Metadata!B$1:E$2632,4,FALSE)</f>
        <v>1715</v>
      </c>
      <c r="H645" t="s">
        <v>448</v>
      </c>
      <c r="J645" t="str">
        <f>VLOOKUP(TRIM(SUBSTITUTE(D645,CHAR(160),CHAR(32))),Metadata!B$1:H$2632,7,FALSE)</f>
        <v>melanges litteraires</v>
      </c>
      <c r="L645" t="str">
        <f>VLOOKUP(TRIM(SUBSTITUTE(D645,CHAR(160),CHAR(32))),Metadata!B$1:J$2632,9,FALSE)</f>
        <v>prose</v>
      </c>
      <c r="M645">
        <f>VLOOKUP(TRIM(SUBSTITUTE(D645,CHAR(160),CHAR(32))),Metadata!B$1:K$2632,10,FALSE)</f>
        <v>79080</v>
      </c>
      <c r="N645" s="1" t="s">
        <v>1102</v>
      </c>
      <c r="O645">
        <v>189</v>
      </c>
      <c r="P645">
        <v>196</v>
      </c>
    </row>
    <row r="646" spans="1:16" x14ac:dyDescent="0.25">
      <c r="A646" t="s">
        <v>4354</v>
      </c>
      <c r="B646" t="s">
        <v>1144</v>
      </c>
      <c r="C646" t="s">
        <v>47</v>
      </c>
      <c r="D646" t="s">
        <v>8415</v>
      </c>
      <c r="E646" t="str">
        <f>VLOOKUP(TRIM(SUBSTITUTE(D646,CHAR(160),CHAR(32))),Metadata!B$1:C$2632,2,FALSE)</f>
        <v>Voltaire, 1694-1778.</v>
      </c>
      <c r="F646" t="str">
        <f>VLOOKUP(TRIM(SUBSTITUTE(D646,CHAR(160),CHAR(32))),Metadata!B$1:D$2632,3,FALSE)</f>
        <v>Correspondance. T. 90-92</v>
      </c>
      <c r="G646">
        <f>VLOOKUP(TRIM(SUBSTITUTE(D646,CHAR(160),CHAR(32))),Metadata!B$1:E$2632,4,FALSE)</f>
        <v>1775</v>
      </c>
      <c r="H646" t="s">
        <v>448</v>
      </c>
      <c r="J646" t="str">
        <f>VLOOKUP(TRIM(SUBSTITUTE(D646,CHAR(160),CHAR(32))),Metadata!B$1:H$2632,7,FALSE)</f>
        <v>correspondance</v>
      </c>
      <c r="L646" t="str">
        <f>VLOOKUP(TRIM(SUBSTITUTE(D646,CHAR(160),CHAR(32))),Metadata!B$1:J$2632,9,FALSE)</f>
        <v>prose</v>
      </c>
      <c r="M646">
        <f>VLOOKUP(TRIM(SUBSTITUTE(D646,CHAR(160),CHAR(32))),Metadata!B$1:K$2632,10,FALSE)</f>
        <v>109539</v>
      </c>
      <c r="N646" s="1" t="s">
        <v>1103</v>
      </c>
      <c r="O646">
        <v>35</v>
      </c>
      <c r="P646">
        <v>42</v>
      </c>
    </row>
    <row r="647" spans="1:16" x14ac:dyDescent="0.25">
      <c r="A647" t="s">
        <v>4354</v>
      </c>
      <c r="B647" t="s">
        <v>1144</v>
      </c>
      <c r="C647" t="s">
        <v>47</v>
      </c>
      <c r="D647" t="s">
        <v>8677</v>
      </c>
      <c r="E647" t="str">
        <f>VLOOKUP(TRIM(SUBSTITUTE(D647,CHAR(160),CHAR(32))),Metadata!B$1:C$2632,2,FALSE)</f>
        <v>Stendhal, 1783-1842.</v>
      </c>
      <c r="F647" t="str">
        <f>VLOOKUP(TRIM(SUBSTITUTE(D647,CHAR(160),CHAR(32))),Metadata!B$1:D$2632,3,FALSE)</f>
        <v>L'abbesse de Castro.</v>
      </c>
      <c r="G647">
        <f>VLOOKUP(TRIM(SUBSTITUTE(D647,CHAR(160),CHAR(32))),Metadata!B$1:E$2632,4,FALSE)</f>
        <v>1839</v>
      </c>
      <c r="H647" t="s">
        <v>450</v>
      </c>
      <c r="J647" t="str">
        <f>VLOOKUP(TRIM(SUBSTITUTE(D647,CHAR(160),CHAR(32))),Metadata!B$1:H$2632,7,FALSE)</f>
        <v>roman</v>
      </c>
      <c r="L647" t="str">
        <f>VLOOKUP(TRIM(SUBSTITUTE(D647,CHAR(160),CHAR(32))),Metadata!B$1:J$2632,9,FALSE)</f>
        <v>prose</v>
      </c>
      <c r="M647">
        <f>VLOOKUP(TRIM(SUBSTITUTE(D647,CHAR(160),CHAR(32))),Metadata!B$1:K$2632,10,FALSE)</f>
        <v>37596</v>
      </c>
      <c r="N647" s="1" t="s">
        <v>1104</v>
      </c>
      <c r="O647">
        <v>167</v>
      </c>
      <c r="P647">
        <v>173</v>
      </c>
    </row>
    <row r="648" spans="1:16" x14ac:dyDescent="0.25">
      <c r="A648" t="s">
        <v>4354</v>
      </c>
      <c r="B648" t="s">
        <v>1144</v>
      </c>
      <c r="C648" t="s">
        <v>47</v>
      </c>
      <c r="D648" t="s">
        <v>8670</v>
      </c>
      <c r="E648" t="str">
        <f>VLOOKUP(TRIM(SUBSTITUTE(D648,CHAR(160),CHAR(32))),Metadata!B$1:C$2632,2,FALSE)</f>
        <v>Staël, Madame de (Anne-Louise-Germaine), 1766-1817.</v>
      </c>
      <c r="F648" t="str">
        <f>VLOOKUP(TRIM(SUBSTITUTE(D648,CHAR(160),CHAR(32))),Metadata!B$1:D$2632,3,FALSE)</f>
        <v>Considérations sur la révolution française</v>
      </c>
      <c r="G648">
        <f>VLOOKUP(TRIM(SUBSTITUTE(D648,CHAR(160),CHAR(32))),Metadata!B$1:E$2632,4,FALSE)</f>
        <v>1817</v>
      </c>
      <c r="H648" t="s">
        <v>450</v>
      </c>
      <c r="J648" t="str">
        <f>VLOOKUP(TRIM(SUBSTITUTE(D648,CHAR(160),CHAR(32))),Metadata!B$1:H$2632,7,FALSE)</f>
        <v>traite ou essai</v>
      </c>
      <c r="L648" t="str">
        <f>VLOOKUP(TRIM(SUBSTITUTE(D648,CHAR(160),CHAR(32))),Metadata!B$1:J$2632,9,FALSE)</f>
        <v>prose</v>
      </c>
      <c r="M648">
        <f>VLOOKUP(TRIM(SUBSTITUTE(D648,CHAR(160),CHAR(32))),Metadata!B$1:K$2632,10,FALSE)</f>
        <v>237484</v>
      </c>
      <c r="N648" s="1" t="s">
        <v>1105</v>
      </c>
      <c r="O648">
        <v>190</v>
      </c>
      <c r="P648">
        <v>200</v>
      </c>
    </row>
    <row r="649" spans="1:16" x14ac:dyDescent="0.25">
      <c r="A649" t="s">
        <v>4354</v>
      </c>
      <c r="B649" t="s">
        <v>1144</v>
      </c>
      <c r="C649" t="s">
        <v>47</v>
      </c>
      <c r="D649" t="s">
        <v>8673</v>
      </c>
      <c r="E649" t="str">
        <f>VLOOKUP(TRIM(SUBSTITUTE(D649,CHAR(160),CHAR(32))),Metadata!B$1:C$2632,2,FALSE)</f>
        <v>Staël, Madame de (Anne-Louise-Germaine), 1766-1817.</v>
      </c>
      <c r="F649" t="str">
        <f>VLOOKUP(TRIM(SUBSTITUTE(D649,CHAR(160),CHAR(32))),Metadata!B$1:D$2632,3,FALSE)</f>
        <v>De l'Allemagne</v>
      </c>
      <c r="G649">
        <f>VLOOKUP(TRIM(SUBSTITUTE(D649,CHAR(160),CHAR(32))),Metadata!B$1:E$2632,4,FALSE)</f>
        <v>1810</v>
      </c>
      <c r="H649" t="s">
        <v>450</v>
      </c>
      <c r="J649" t="str">
        <f>VLOOKUP(TRIM(SUBSTITUTE(D649,CHAR(160),CHAR(32))),Metadata!B$1:H$2632,7,FALSE)</f>
        <v>traite ou essai</v>
      </c>
      <c r="L649" t="str">
        <f>VLOOKUP(TRIM(SUBSTITUTE(D649,CHAR(160),CHAR(32))),Metadata!B$1:J$2632,9,FALSE)</f>
        <v>prose</v>
      </c>
      <c r="M649">
        <f>VLOOKUP(TRIM(SUBSTITUTE(D649,CHAR(160),CHAR(32))),Metadata!B$1:K$2632,10,FALSE)</f>
        <v>224261</v>
      </c>
      <c r="N649" s="1" t="s">
        <v>1106</v>
      </c>
      <c r="O649">
        <v>213</v>
      </c>
      <c r="P649">
        <v>220</v>
      </c>
    </row>
    <row r="650" spans="1:16" x14ac:dyDescent="0.25">
      <c r="A650" t="s">
        <v>4354</v>
      </c>
      <c r="B650" t="s">
        <v>1144</v>
      </c>
      <c r="C650" t="s">
        <v>47</v>
      </c>
      <c r="D650" t="s">
        <v>8036</v>
      </c>
      <c r="E650" t="str">
        <f>VLOOKUP(TRIM(SUBSTITUTE(D650,CHAR(160),CHAR(32))),Metadata!B$1:C$2632,2,FALSE)</f>
        <v>Dangeau, Philippe de Courcillon, marquis de, 1638-1720.</v>
      </c>
      <c r="F650" t="str">
        <f>VLOOKUP(TRIM(SUBSTITUTE(D650,CHAR(160),CHAR(32))),Metadata!B$1:D$2632,3,FALSE)</f>
        <v>Journal T. 1 1684-1685-1686</v>
      </c>
      <c r="G650">
        <f>VLOOKUP(TRIM(SUBSTITUTE(D650,CHAR(160),CHAR(32))),Metadata!B$1:E$2632,4,FALSE)</f>
        <v>1686</v>
      </c>
      <c r="H650" t="s">
        <v>450</v>
      </c>
      <c r="J650" t="str">
        <f>VLOOKUP(TRIM(SUBSTITUTE(D650,CHAR(160),CHAR(32))),Metadata!B$1:H$2632,7,FALSE)</f>
        <v>memoires</v>
      </c>
      <c r="L650" t="str">
        <f>VLOOKUP(TRIM(SUBSTITUTE(D650,CHAR(160),CHAR(32))),Metadata!B$1:J$2632,9,FALSE)</f>
        <v>prose</v>
      </c>
      <c r="M650">
        <f>VLOOKUP(TRIM(SUBSTITUTE(D650,CHAR(160),CHAR(32))),Metadata!B$1:K$2632,10,FALSE)</f>
        <v>131667</v>
      </c>
      <c r="N650" s="1" t="s">
        <v>1107</v>
      </c>
      <c r="O650">
        <v>51</v>
      </c>
      <c r="P650">
        <v>58</v>
      </c>
    </row>
    <row r="651" spans="1:16" x14ac:dyDescent="0.25">
      <c r="A651" t="s">
        <v>4354</v>
      </c>
      <c r="B651" t="s">
        <v>1144</v>
      </c>
      <c r="C651" t="s">
        <v>47</v>
      </c>
      <c r="D651" t="s">
        <v>8690</v>
      </c>
      <c r="E651" t="str">
        <f>VLOOKUP(TRIM(SUBSTITUTE(D651,CHAR(160),CHAR(32))),Metadata!B$1:C$2632,2,FALSE)</f>
        <v>Tristan, Flora, 1803-1844.</v>
      </c>
      <c r="F651" t="str">
        <f>VLOOKUP(TRIM(SUBSTITUTE(D651,CHAR(160),CHAR(32))),Metadata!B$1:D$2632,3,FALSE)</f>
        <v>Le tour de France: État actuel de la classe ouvrière sous l'aspect moral, intellectuel et matériel I</v>
      </c>
      <c r="G651">
        <f>VLOOKUP(TRIM(SUBSTITUTE(D651,CHAR(160),CHAR(32))),Metadata!B$1:E$2632,4,FALSE)</f>
        <v>1843</v>
      </c>
      <c r="H651" t="s">
        <v>450</v>
      </c>
      <c r="J651" t="str">
        <f>VLOOKUP(TRIM(SUBSTITUTE(D651,CHAR(160),CHAR(32))),Metadata!B$1:H$2632,7,FALSE)</f>
        <v>recit de voyage</v>
      </c>
      <c r="L651" t="str">
        <f>VLOOKUP(TRIM(SUBSTITUTE(D651,CHAR(160),CHAR(32))),Metadata!B$1:J$2632,9,FALSE)</f>
        <v/>
      </c>
      <c r="M651">
        <f>VLOOKUP(TRIM(SUBSTITUTE(D651,CHAR(160),CHAR(32))),Metadata!B$1:K$2632,10,FALSE)</f>
        <v>66123</v>
      </c>
      <c r="N651" s="1" t="s">
        <v>1108</v>
      </c>
      <c r="O651">
        <v>69</v>
      </c>
      <c r="P651">
        <v>77</v>
      </c>
    </row>
    <row r="652" spans="1:16" x14ac:dyDescent="0.25">
      <c r="A652" t="s">
        <v>4354</v>
      </c>
      <c r="B652" t="s">
        <v>1144</v>
      </c>
      <c r="C652" t="s">
        <v>47</v>
      </c>
      <c r="D652" t="s">
        <v>8533</v>
      </c>
      <c r="E652" t="str">
        <f>VLOOKUP(TRIM(SUBSTITUTE(D652,CHAR(160),CHAR(32))),Metadata!B$1:C$2632,2,FALSE)</f>
        <v>Flaubert, Gustave, 1821-1880.</v>
      </c>
      <c r="F652" t="str">
        <f>VLOOKUP(TRIM(SUBSTITUTE(D652,CHAR(160),CHAR(32))),Metadata!B$1:D$2632,3,FALSE)</f>
        <v>La première éducation sentimentale</v>
      </c>
      <c r="G652">
        <f>VLOOKUP(TRIM(SUBSTITUTE(D652,CHAR(160),CHAR(32))),Metadata!B$1:E$2632,4,FALSE)</f>
        <v>1845</v>
      </c>
      <c r="H652" t="s">
        <v>450</v>
      </c>
      <c r="J652" t="str">
        <f>VLOOKUP(TRIM(SUBSTITUTE(D652,CHAR(160),CHAR(32))),Metadata!B$1:H$2632,7,FALSE)</f>
        <v>roman</v>
      </c>
      <c r="L652" t="str">
        <f>VLOOKUP(TRIM(SUBSTITUTE(D652,CHAR(160),CHAR(32))),Metadata!B$1:J$2632,9,FALSE)</f>
        <v>prose</v>
      </c>
      <c r="M652">
        <f>VLOOKUP(TRIM(SUBSTITUTE(D652,CHAR(160),CHAR(32))),Metadata!B$1:K$2632,10,FALSE)</f>
        <v>105575</v>
      </c>
      <c r="N652" s="1" t="s">
        <v>1109</v>
      </c>
      <c r="O652">
        <v>62</v>
      </c>
      <c r="P652">
        <v>68</v>
      </c>
    </row>
    <row r="653" spans="1:16" x14ac:dyDescent="0.25">
      <c r="A653" t="s">
        <v>4354</v>
      </c>
      <c r="B653" t="s">
        <v>1144</v>
      </c>
      <c r="C653" t="s">
        <v>47</v>
      </c>
      <c r="D653" t="s">
        <v>8720</v>
      </c>
      <c r="E653" t="str">
        <f>VLOOKUP(TRIM(SUBSTITUTE(D653,CHAR(160),CHAR(32))),Metadata!B$1:C$2632,2,FALSE)</f>
        <v>Zola, Emile, 1840-1902.</v>
      </c>
      <c r="F653" t="str">
        <f>VLOOKUP(TRIM(SUBSTITUTE(D653,CHAR(160),CHAR(32))),Metadata!B$1:D$2632,3,FALSE)</f>
        <v>Le ventre de Paris</v>
      </c>
      <c r="G653">
        <f>VLOOKUP(TRIM(SUBSTITUTE(D653,CHAR(160),CHAR(32))),Metadata!B$1:E$2632,4,FALSE)</f>
        <v>1873</v>
      </c>
      <c r="H653" t="s">
        <v>450</v>
      </c>
      <c r="J653" t="str">
        <f>VLOOKUP(TRIM(SUBSTITUTE(D653,CHAR(160),CHAR(32))),Metadata!B$1:H$2632,7,FALSE)</f>
        <v>roman</v>
      </c>
      <c r="L653" t="str">
        <f>VLOOKUP(TRIM(SUBSTITUTE(D653,CHAR(160),CHAR(32))),Metadata!B$1:J$2632,9,FALSE)</f>
        <v>prose</v>
      </c>
      <c r="M653">
        <f>VLOOKUP(TRIM(SUBSTITUTE(D653,CHAR(160),CHAR(32))),Metadata!B$1:K$2632,10,FALSE)</f>
        <v>118217</v>
      </c>
      <c r="N653" s="1" t="s">
        <v>1110</v>
      </c>
      <c r="O653">
        <v>236</v>
      </c>
      <c r="P653">
        <v>243</v>
      </c>
    </row>
    <row r="654" spans="1:16" x14ac:dyDescent="0.25">
      <c r="A654" t="s">
        <v>4354</v>
      </c>
      <c r="B654" t="s">
        <v>1144</v>
      </c>
      <c r="C654" t="s">
        <v>47</v>
      </c>
      <c r="D654" t="s">
        <v>8580</v>
      </c>
      <c r="E654" t="str">
        <f>VLOOKUP(TRIM(SUBSTITUTE(D654,CHAR(160),CHAR(32))),Metadata!B$1:C$2632,2,FALSE)</f>
        <v>Karr, Alphonse, 1808-1890.</v>
      </c>
      <c r="F654" t="str">
        <f>VLOOKUP(TRIM(SUBSTITUTE(D654,CHAR(160),CHAR(32))),Metadata!B$1:D$2632,3,FALSE)</f>
        <v>Sous les tilleuls</v>
      </c>
      <c r="G654">
        <f>VLOOKUP(TRIM(SUBSTITUTE(D654,CHAR(160),CHAR(32))),Metadata!B$1:E$2632,4,FALSE)</f>
        <v>1832</v>
      </c>
      <c r="H654" t="s">
        <v>450</v>
      </c>
      <c r="J654" t="str">
        <f>VLOOKUP(TRIM(SUBSTITUTE(D654,CHAR(160),CHAR(32))),Metadata!B$1:H$2632,7,FALSE)</f>
        <v>roman</v>
      </c>
      <c r="L654" t="str">
        <f>VLOOKUP(TRIM(SUBSTITUTE(D654,CHAR(160),CHAR(32))),Metadata!B$1:J$2632,9,FALSE)</f>
        <v>prose</v>
      </c>
      <c r="M654">
        <f>VLOOKUP(TRIM(SUBSTITUTE(D654,CHAR(160),CHAR(32))),Metadata!B$1:K$2632,10,FALSE)</f>
        <v>119659</v>
      </c>
      <c r="N654" s="1" t="s">
        <v>1111</v>
      </c>
      <c r="O654">
        <v>15</v>
      </c>
      <c r="P654">
        <v>22</v>
      </c>
    </row>
    <row r="655" spans="1:16" x14ac:dyDescent="0.25">
      <c r="A655" t="s">
        <v>4354</v>
      </c>
      <c r="B655" t="s">
        <v>1144</v>
      </c>
      <c r="C655" t="s">
        <v>47</v>
      </c>
      <c r="D655" t="s">
        <v>8506</v>
      </c>
      <c r="E655" t="str">
        <f>VLOOKUP(TRIM(SUBSTITUTE(D655,CHAR(160),CHAR(32))),Metadata!B$1:C$2632,2,FALSE)</f>
        <v>Dumas, Alexandre (père), 1802-1870.</v>
      </c>
      <c r="F655" t="str">
        <f>VLOOKUP(TRIM(SUBSTITUTE(D655,CHAR(160),CHAR(32))),Metadata!B$1:D$2632,3,FALSE)</f>
        <v>Vicomte de Bragelonne (Le)</v>
      </c>
      <c r="G655">
        <f>VLOOKUP(TRIM(SUBSTITUTE(D655,CHAR(160),CHAR(32))),Metadata!B$1:E$2632,4,FALSE)</f>
        <v>1848</v>
      </c>
      <c r="H655" t="s">
        <v>450</v>
      </c>
      <c r="J655" t="str">
        <f>VLOOKUP(TRIM(SUBSTITUTE(D655,CHAR(160),CHAR(32))),Metadata!B$1:H$2632,7,FALSE)</f>
        <v>Narratif, Roman</v>
      </c>
      <c r="L655" t="str">
        <f>VLOOKUP(TRIM(SUBSTITUTE(D655,CHAR(160),CHAR(32))),Metadata!B$1:J$2632,9,FALSE)</f>
        <v/>
      </c>
      <c r="M655">
        <f>VLOOKUP(TRIM(SUBSTITUTE(D655,CHAR(160),CHAR(32))),Metadata!B$1:K$2632,10,FALSE)</f>
        <v>700272</v>
      </c>
      <c r="N655" s="1" t="s">
        <v>1112</v>
      </c>
      <c r="O655">
        <v>69</v>
      </c>
      <c r="P655">
        <v>76</v>
      </c>
    </row>
    <row r="656" spans="1:16" x14ac:dyDescent="0.25">
      <c r="A656" t="s">
        <v>4354</v>
      </c>
      <c r="B656" t="s">
        <v>1144</v>
      </c>
      <c r="C656" t="s">
        <v>47</v>
      </c>
      <c r="D656" t="s">
        <v>8608</v>
      </c>
      <c r="E656" t="str">
        <f>VLOOKUP(TRIM(SUBSTITUTE(D656,CHAR(160),CHAR(32))),Metadata!B$1:C$2632,2,FALSE)</f>
        <v>Maupassant, Guy de, 1850-1893.</v>
      </c>
      <c r="F656" t="str">
        <f>VLOOKUP(TRIM(SUBSTITUTE(D656,CHAR(160),CHAR(32))),Metadata!B$1:D$2632,3,FALSE)</f>
        <v>Mont-Oriol</v>
      </c>
      <c r="G656">
        <f>VLOOKUP(TRIM(SUBSTITUTE(D656,CHAR(160),CHAR(32))),Metadata!B$1:E$2632,4,FALSE)</f>
        <v>1887</v>
      </c>
      <c r="H656" t="s">
        <v>450</v>
      </c>
      <c r="J656" t="str">
        <f>VLOOKUP(TRIM(SUBSTITUTE(D656,CHAR(160),CHAR(32))),Metadata!B$1:H$2632,7,FALSE)</f>
        <v>roman</v>
      </c>
      <c r="L656" t="str">
        <f>VLOOKUP(TRIM(SUBSTITUTE(D656,CHAR(160),CHAR(32))),Metadata!B$1:J$2632,9,FALSE)</f>
        <v/>
      </c>
      <c r="M656">
        <f>VLOOKUP(TRIM(SUBSTITUTE(D656,CHAR(160),CHAR(32))),Metadata!B$1:K$2632,10,FALSE)</f>
        <v>84740</v>
      </c>
      <c r="N656" s="1" t="s">
        <v>1113</v>
      </c>
      <c r="O656">
        <v>61</v>
      </c>
      <c r="P656">
        <v>68</v>
      </c>
    </row>
    <row r="657" spans="1:16" x14ac:dyDescent="0.25">
      <c r="A657" t="s">
        <v>4354</v>
      </c>
      <c r="B657" t="s">
        <v>1144</v>
      </c>
      <c r="C657" t="s">
        <v>47</v>
      </c>
      <c r="D657" t="s">
        <v>8721</v>
      </c>
      <c r="E657" t="str">
        <f>VLOOKUP(TRIM(SUBSTITUTE(D657,CHAR(160),CHAR(32))),Metadata!B$1:C$2632,2,FALSE)</f>
        <v>Zola, Emile, 1840-1902.</v>
      </c>
      <c r="F657" t="str">
        <f>VLOOKUP(TRIM(SUBSTITUTE(D657,CHAR(160),CHAR(32))),Metadata!B$1:D$2632,3,FALSE)</f>
        <v>L'Oeuvre</v>
      </c>
      <c r="G657">
        <f>VLOOKUP(TRIM(SUBSTITUTE(D657,CHAR(160),CHAR(32))),Metadata!B$1:E$2632,4,FALSE)</f>
        <v>1886</v>
      </c>
      <c r="H657" t="s">
        <v>450</v>
      </c>
      <c r="J657" t="str">
        <f>VLOOKUP(TRIM(SUBSTITUTE(D657,CHAR(160),CHAR(32))),Metadata!B$1:H$2632,7,FALSE)</f>
        <v>roman</v>
      </c>
      <c r="L657" t="str">
        <f>VLOOKUP(TRIM(SUBSTITUTE(D657,CHAR(160),CHAR(32))),Metadata!B$1:J$2632,9,FALSE)</f>
        <v>prose</v>
      </c>
      <c r="M657">
        <f>VLOOKUP(TRIM(SUBSTITUTE(D657,CHAR(160),CHAR(32))),Metadata!B$1:K$2632,10,FALSE)</f>
        <v>141254</v>
      </c>
      <c r="N657" s="1" t="s">
        <v>1114</v>
      </c>
      <c r="O657">
        <v>51</v>
      </c>
      <c r="P657">
        <v>57</v>
      </c>
    </row>
    <row r="658" spans="1:16" x14ac:dyDescent="0.25">
      <c r="A658" t="s">
        <v>4354</v>
      </c>
      <c r="B658" t="s">
        <v>1144</v>
      </c>
      <c r="C658" t="s">
        <v>47</v>
      </c>
      <c r="D658" t="s">
        <v>5828</v>
      </c>
      <c r="E658" t="str">
        <f>VLOOKUP(TRIM(SUBSTITUTE(D658,CHAR(160),CHAR(32))),Metadata!B$1:C$2632,2,FALSE)</f>
        <v>Fourier, Charles, 1772-1837.</v>
      </c>
      <c r="F658" t="str">
        <f>VLOOKUP(TRIM(SUBSTITUTE(D658,CHAR(160),CHAR(32))),Metadata!B$1:D$2632,3,FALSE)</f>
        <v>Le nouveau monde amoureux</v>
      </c>
      <c r="G658">
        <f>VLOOKUP(TRIM(SUBSTITUTE(D658,CHAR(160),CHAR(32))),Metadata!B$1:E$2632,4,FALSE)</f>
        <v>1816</v>
      </c>
      <c r="H658" t="s">
        <v>450</v>
      </c>
      <c r="J658" t="str">
        <f>VLOOKUP(TRIM(SUBSTITUTE(D658,CHAR(160),CHAR(32))),Metadata!B$1:H$2632,7,FALSE)</f>
        <v>traite</v>
      </c>
      <c r="L658" t="str">
        <f>VLOOKUP(TRIM(SUBSTITUTE(D658,CHAR(160),CHAR(32))),Metadata!B$1:J$2632,9,FALSE)</f>
        <v/>
      </c>
      <c r="M658">
        <f>VLOOKUP(TRIM(SUBSTITUTE(D658,CHAR(160),CHAR(32))),Metadata!B$1:K$2632,10,FALSE)</f>
        <v>107113</v>
      </c>
      <c r="N658" s="1" t="s">
        <v>1115</v>
      </c>
      <c r="O658">
        <v>198</v>
      </c>
      <c r="P658">
        <v>204</v>
      </c>
    </row>
    <row r="659" spans="1:16" x14ac:dyDescent="0.25">
      <c r="A659" t="s">
        <v>4354</v>
      </c>
      <c r="B659" t="s">
        <v>1144</v>
      </c>
      <c r="C659" t="s">
        <v>47</v>
      </c>
      <c r="D659" t="s">
        <v>8491</v>
      </c>
      <c r="E659" t="str">
        <f>VLOOKUP(TRIM(SUBSTITUTE(D659,CHAR(160),CHAR(32))),Metadata!B$1:C$2632,2,FALSE)</f>
        <v>Dumas, Alexandre (père), 1802-1870.</v>
      </c>
      <c r="F659" t="str">
        <f>VLOOKUP(TRIM(SUBSTITUTE(D659,CHAR(160),CHAR(32))),Metadata!B$1:D$2632,3,FALSE)</f>
        <v>Collier de la Reine (Le)</v>
      </c>
      <c r="G659">
        <f>VLOOKUP(TRIM(SUBSTITUTE(D659,CHAR(160),CHAR(32))),Metadata!B$1:E$2632,4,FALSE)</f>
        <v>1849</v>
      </c>
      <c r="H659" t="s">
        <v>450</v>
      </c>
      <c r="J659" t="str">
        <f>VLOOKUP(TRIM(SUBSTITUTE(D659,CHAR(160),CHAR(32))),Metadata!B$1:H$2632,7,FALSE)</f>
        <v>Narratif, Roman</v>
      </c>
      <c r="L659" t="str">
        <f>VLOOKUP(TRIM(SUBSTITUTE(D659,CHAR(160),CHAR(32))),Metadata!B$1:J$2632,9,FALSE)</f>
        <v/>
      </c>
      <c r="M659">
        <f>VLOOKUP(TRIM(SUBSTITUTE(D659,CHAR(160),CHAR(32))),Metadata!B$1:K$2632,10,FALSE)</f>
        <v>266437</v>
      </c>
      <c r="N659" s="1" t="s">
        <v>1116</v>
      </c>
      <c r="O659">
        <v>73</v>
      </c>
      <c r="P659">
        <v>81</v>
      </c>
    </row>
    <row r="660" spans="1:16" x14ac:dyDescent="0.25">
      <c r="A660" t="s">
        <v>4354</v>
      </c>
      <c r="B660" t="s">
        <v>1144</v>
      </c>
      <c r="C660" t="s">
        <v>47</v>
      </c>
      <c r="D660" t="s">
        <v>8506</v>
      </c>
      <c r="E660" t="str">
        <f>VLOOKUP(TRIM(SUBSTITUTE(D660,CHAR(160),CHAR(32))),Metadata!B$1:C$2632,2,FALSE)</f>
        <v>Dumas, Alexandre (père), 1802-1870.</v>
      </c>
      <c r="F660" t="str">
        <f>VLOOKUP(TRIM(SUBSTITUTE(D660,CHAR(160),CHAR(32))),Metadata!B$1:D$2632,3,FALSE)</f>
        <v>Vicomte de Bragelonne (Le)</v>
      </c>
      <c r="G660">
        <f>VLOOKUP(TRIM(SUBSTITUTE(D660,CHAR(160),CHAR(32))),Metadata!B$1:E$2632,4,FALSE)</f>
        <v>1848</v>
      </c>
      <c r="H660" t="s">
        <v>450</v>
      </c>
      <c r="J660" t="str">
        <f>VLOOKUP(TRIM(SUBSTITUTE(D660,CHAR(160),CHAR(32))),Metadata!B$1:H$2632,7,FALSE)</f>
        <v>Narratif, Roman</v>
      </c>
      <c r="L660" t="str">
        <f>VLOOKUP(TRIM(SUBSTITUTE(D660,CHAR(160),CHAR(32))),Metadata!B$1:J$2632,9,FALSE)</f>
        <v/>
      </c>
      <c r="M660">
        <f>VLOOKUP(TRIM(SUBSTITUTE(D660,CHAR(160),CHAR(32))),Metadata!B$1:K$2632,10,FALSE)</f>
        <v>700272</v>
      </c>
      <c r="N660" s="1" t="s">
        <v>1117</v>
      </c>
      <c r="O660">
        <v>19</v>
      </c>
      <c r="P660">
        <v>25</v>
      </c>
    </row>
    <row r="661" spans="1:16" x14ac:dyDescent="0.25">
      <c r="A661" t="s">
        <v>4354</v>
      </c>
      <c r="B661" t="s">
        <v>1144</v>
      </c>
      <c r="C661" t="s">
        <v>47</v>
      </c>
      <c r="D661" t="s">
        <v>8676</v>
      </c>
      <c r="E661" t="str">
        <f>VLOOKUP(TRIM(SUBSTITUTE(D661,CHAR(160),CHAR(32))),Metadata!B$1:C$2632,2,FALSE)</f>
        <v>Stendhal, 1783-1842.</v>
      </c>
      <c r="F661" t="str">
        <f>VLOOKUP(TRIM(SUBSTITUTE(D661,CHAR(160),CHAR(32))),Metadata!B$1:D$2632,3,FALSE)</f>
        <v>La chartreuse de Parme</v>
      </c>
      <c r="G661">
        <f>VLOOKUP(TRIM(SUBSTITUTE(D661,CHAR(160),CHAR(32))),Metadata!B$1:E$2632,4,FALSE)</f>
        <v>1839</v>
      </c>
      <c r="H661" t="s">
        <v>450</v>
      </c>
      <c r="J661" t="str">
        <f>VLOOKUP(TRIM(SUBSTITUTE(D661,CHAR(160),CHAR(32))),Metadata!B$1:H$2632,7,FALSE)</f>
        <v>roman</v>
      </c>
      <c r="L661" t="str">
        <f>VLOOKUP(TRIM(SUBSTITUTE(D661,CHAR(160),CHAR(32))),Metadata!B$1:J$2632,9,FALSE)</f>
        <v>prose</v>
      </c>
      <c r="M661">
        <f>VLOOKUP(TRIM(SUBSTITUTE(D661,CHAR(160),CHAR(32))),Metadata!B$1:K$2632,10,FALSE)</f>
        <v>195086</v>
      </c>
      <c r="N661" s="1" t="s">
        <v>1118</v>
      </c>
      <c r="O661">
        <v>68</v>
      </c>
      <c r="P661">
        <v>76</v>
      </c>
    </row>
    <row r="662" spans="1:16" x14ac:dyDescent="0.25">
      <c r="A662" t="s">
        <v>4354</v>
      </c>
      <c r="B662" t="s">
        <v>1144</v>
      </c>
      <c r="C662" t="s">
        <v>47</v>
      </c>
      <c r="D662" t="s">
        <v>8559</v>
      </c>
      <c r="E662" t="str">
        <f>VLOOKUP(TRIM(SUBSTITUTE(D662,CHAR(160),CHAR(32))),Metadata!B$1:C$2632,2,FALSE)</f>
        <v>Goncourt, Edmond de, 1822-1896: Goncourt, Jules de, 1830-1870.</v>
      </c>
      <c r="F662" t="str">
        <f>VLOOKUP(TRIM(SUBSTITUTE(D662,CHAR(160),CHAR(32))),Metadata!B$1:D$2632,3,FALSE)</f>
        <v>Journal, T. 3, 1879-1890</v>
      </c>
      <c r="G662">
        <f>VLOOKUP(TRIM(SUBSTITUTE(D662,CHAR(160),CHAR(32))),Metadata!B$1:E$2632,4,FALSE)</f>
        <v>1890</v>
      </c>
      <c r="H662" t="s">
        <v>450</v>
      </c>
      <c r="J662" t="str">
        <f>VLOOKUP(TRIM(SUBSTITUTE(D662,CHAR(160),CHAR(32))),Metadata!B$1:H$2632,7,FALSE)</f>
        <v>memoires</v>
      </c>
      <c r="L662" t="str">
        <f>VLOOKUP(TRIM(SUBSTITUTE(D662,CHAR(160),CHAR(32))),Metadata!B$1:J$2632,9,FALSE)</f>
        <v>prose</v>
      </c>
      <c r="M662">
        <f>VLOOKUP(TRIM(SUBSTITUTE(D662,CHAR(160),CHAR(32))),Metadata!B$1:K$2632,10,FALSE)</f>
        <v>430703</v>
      </c>
      <c r="N662" s="1" t="s">
        <v>1119</v>
      </c>
      <c r="O662">
        <v>220</v>
      </c>
      <c r="P662">
        <v>227</v>
      </c>
    </row>
    <row r="663" spans="1:16" x14ac:dyDescent="0.25">
      <c r="A663" t="s">
        <v>4354</v>
      </c>
      <c r="B663" t="s">
        <v>1144</v>
      </c>
      <c r="C663" t="s">
        <v>47</v>
      </c>
      <c r="D663" t="s">
        <v>8109</v>
      </c>
      <c r="E663" t="str">
        <f>VLOOKUP(TRIM(SUBSTITUTE(D663,CHAR(160),CHAR(32))),Metadata!B$1:C$2632,2,FALSE)</f>
        <v>Montchrestien, Antoine de, ca. 1575-1621.</v>
      </c>
      <c r="F663" t="str">
        <f>VLOOKUP(TRIM(SUBSTITUTE(D663,CHAR(160),CHAR(32))),Metadata!B$1:D$2632,3,FALSE)</f>
        <v>Traicté de l'Oeconomie politique: dedié en 1615 au roy et à la reyne mere du roy</v>
      </c>
      <c r="G663">
        <f>VLOOKUP(TRIM(SUBSTITUTE(D663,CHAR(160),CHAR(32))),Metadata!B$1:E$2632,4,FALSE)</f>
        <v>1615</v>
      </c>
      <c r="H663" t="s">
        <v>450</v>
      </c>
      <c r="J663" t="str">
        <f>VLOOKUP(TRIM(SUBSTITUTE(D663,CHAR(160),CHAR(32))),Metadata!B$1:H$2632,7,FALSE)</f>
        <v>traite ou essai</v>
      </c>
      <c r="L663" t="str">
        <f>VLOOKUP(TRIM(SUBSTITUTE(D663,CHAR(160),CHAR(32))),Metadata!B$1:J$2632,9,FALSE)</f>
        <v>prose</v>
      </c>
      <c r="M663">
        <f>VLOOKUP(TRIM(SUBSTITUTE(D663,CHAR(160),CHAR(32))),Metadata!B$1:K$2632,10,FALSE)</f>
        <v>92941</v>
      </c>
      <c r="N663" s="1" t="s">
        <v>1120</v>
      </c>
      <c r="O663">
        <v>79</v>
      </c>
      <c r="P663">
        <v>87</v>
      </c>
    </row>
    <row r="664" spans="1:16" x14ac:dyDescent="0.25">
      <c r="A664" t="s">
        <v>4354</v>
      </c>
      <c r="B664" t="s">
        <v>1144</v>
      </c>
      <c r="C664" t="s">
        <v>47</v>
      </c>
      <c r="D664" t="s">
        <v>8640</v>
      </c>
      <c r="E664" t="str">
        <f>VLOOKUP(TRIM(SUBSTITUTE(D664,CHAR(160),CHAR(32))),Metadata!B$1:C$2632,2,FALSE)</f>
        <v>Proudhon, P.-J. (Pierre-Joseph), 1809-1865.</v>
      </c>
      <c r="F664" t="str">
        <f>VLOOKUP(TRIM(SUBSTITUTE(D664,CHAR(160),CHAR(32))),Metadata!B$1:D$2632,3,FALSE)</f>
        <v>Qu'est-ce que la propriété?</v>
      </c>
      <c r="G664">
        <f>VLOOKUP(TRIM(SUBSTITUTE(D664,CHAR(160),CHAR(32))),Metadata!B$1:E$2632,4,FALSE)</f>
        <v>1840</v>
      </c>
      <c r="H664" t="s">
        <v>450</v>
      </c>
      <c r="J664" t="str">
        <f>VLOOKUP(TRIM(SUBSTITUTE(D664,CHAR(160),CHAR(32))),Metadata!B$1:H$2632,7,FALSE)</f>
        <v>traite ou essai</v>
      </c>
      <c r="L664" t="str">
        <f>VLOOKUP(TRIM(SUBSTITUTE(D664,CHAR(160),CHAR(32))),Metadata!B$1:J$2632,9,FALSE)</f>
        <v>prose</v>
      </c>
      <c r="M664">
        <f>VLOOKUP(TRIM(SUBSTITUTE(D664,CHAR(160),CHAR(32))),Metadata!B$1:K$2632,10,FALSE)</f>
        <v>90059</v>
      </c>
      <c r="N664" s="1" t="s">
        <v>1121</v>
      </c>
      <c r="O664">
        <v>101</v>
      </c>
      <c r="P664">
        <v>107</v>
      </c>
    </row>
    <row r="665" spans="1:16" x14ac:dyDescent="0.25">
      <c r="A665" t="s">
        <v>4354</v>
      </c>
      <c r="B665" t="s">
        <v>1144</v>
      </c>
      <c r="C665" t="s">
        <v>47</v>
      </c>
      <c r="D665" t="s">
        <v>8668</v>
      </c>
      <c r="E665" t="str">
        <f>VLOOKUP(TRIM(SUBSTITUTE(D665,CHAR(160),CHAR(32))),Metadata!B$1:C$2632,2,FALSE)</f>
        <v>Soulié, Frédéric, 1800-1847.</v>
      </c>
      <c r="F665" t="str">
        <f>VLOOKUP(TRIM(SUBSTITUTE(D665,CHAR(160),CHAR(32))),Metadata!B$1:D$2632,3,FALSE)</f>
        <v>Les mémoires du diable</v>
      </c>
      <c r="G665">
        <f>VLOOKUP(TRIM(SUBSTITUTE(D665,CHAR(160),CHAR(32))),Metadata!B$1:E$2632,4,FALSE)</f>
        <v>1837</v>
      </c>
      <c r="H665" t="s">
        <v>450</v>
      </c>
      <c r="J665" t="str">
        <f>VLOOKUP(TRIM(SUBSTITUTE(D665,CHAR(160),CHAR(32))),Metadata!B$1:H$2632,7,FALSE)</f>
        <v>roman</v>
      </c>
      <c r="L665" t="str">
        <f>VLOOKUP(TRIM(SUBSTITUTE(D665,CHAR(160),CHAR(32))),Metadata!B$1:J$2632,9,FALSE)</f>
        <v>prose</v>
      </c>
      <c r="M665">
        <f>VLOOKUP(TRIM(SUBSTITUTE(D665,CHAR(160),CHAR(32))),Metadata!B$1:K$2632,10,FALSE)</f>
        <v>112445</v>
      </c>
      <c r="N665" s="1" t="s">
        <v>1122</v>
      </c>
      <c r="O665">
        <v>98</v>
      </c>
      <c r="P665">
        <v>105</v>
      </c>
    </row>
    <row r="666" spans="1:16" x14ac:dyDescent="0.25">
      <c r="A666" t="s">
        <v>4354</v>
      </c>
      <c r="B666" t="s">
        <v>1144</v>
      </c>
      <c r="C666" t="s">
        <v>47</v>
      </c>
      <c r="D666" t="s">
        <v>5824</v>
      </c>
      <c r="E666" t="str">
        <f>VLOOKUP(TRIM(SUBSTITUTE(D666,CHAR(160),CHAR(32))),Metadata!B$1:C$2632,2,FALSE)</f>
        <v>Say, Jean Baptiste, 1767-1832.</v>
      </c>
      <c r="F666" t="str">
        <f>VLOOKUP(TRIM(SUBSTITUTE(D666,CHAR(160),CHAR(32))),Metadata!B$1:D$2632,3,FALSE)</f>
        <v>Catéchisme d'économie politique</v>
      </c>
      <c r="G666">
        <f>VLOOKUP(TRIM(SUBSTITUTE(D666,CHAR(160),CHAR(32))),Metadata!B$1:E$2632,4,FALSE)</f>
        <v>1815</v>
      </c>
      <c r="H666" t="s">
        <v>450</v>
      </c>
      <c r="J666" t="str">
        <f>VLOOKUP(TRIM(SUBSTITUTE(D666,CHAR(160),CHAR(32))),Metadata!B$1:H$2632,7,FALSE)</f>
        <v>traite</v>
      </c>
      <c r="L666" t="str">
        <f>VLOOKUP(TRIM(SUBSTITUTE(D666,CHAR(160),CHAR(32))),Metadata!B$1:J$2632,9,FALSE)</f>
        <v/>
      </c>
      <c r="M666">
        <f>VLOOKUP(TRIM(SUBSTITUTE(D666,CHAR(160),CHAR(32))),Metadata!B$1:K$2632,10,FALSE)</f>
        <v>49966</v>
      </c>
      <c r="N666" s="1" t="s">
        <v>1123</v>
      </c>
      <c r="O666">
        <v>203</v>
      </c>
      <c r="P666">
        <v>210</v>
      </c>
    </row>
    <row r="667" spans="1:16" x14ac:dyDescent="0.25">
      <c r="A667" t="s">
        <v>4354</v>
      </c>
      <c r="B667" t="s">
        <v>1144</v>
      </c>
      <c r="C667" t="s">
        <v>47</v>
      </c>
      <c r="D667" t="s">
        <v>8980</v>
      </c>
      <c r="E667" t="str">
        <f>VLOOKUP(TRIM(SUBSTITUTE(D667,CHAR(160),CHAR(32))),Metadata!B$1:C$2632,2,FALSE)</f>
        <v>Proust, Marcel, 1871-1922.</v>
      </c>
      <c r="F667" t="str">
        <f>VLOOKUP(TRIM(SUBSTITUTE(D667,CHAR(160),CHAR(32))),Metadata!B$1:D$2632,3,FALSE)</f>
        <v>La prisonnière</v>
      </c>
      <c r="G667">
        <f>VLOOKUP(TRIM(SUBSTITUTE(D667,CHAR(160),CHAR(32))),Metadata!B$1:E$2632,4,FALSE)</f>
        <v>1922</v>
      </c>
      <c r="H667" t="s">
        <v>534</v>
      </c>
      <c r="J667" t="str">
        <f>VLOOKUP(TRIM(SUBSTITUTE(D667,CHAR(160),CHAR(32))),Metadata!B$1:H$2632,7,FALSE)</f>
        <v>roman</v>
      </c>
      <c r="L667" t="str">
        <f>VLOOKUP(TRIM(SUBSTITUTE(D667,CHAR(160),CHAR(32))),Metadata!B$1:J$2632,9,FALSE)</f>
        <v>prose</v>
      </c>
      <c r="M667">
        <f>VLOOKUP(TRIM(SUBSTITUTE(D667,CHAR(160),CHAR(32))),Metadata!B$1:K$2632,10,FALSE)</f>
        <v>170309</v>
      </c>
      <c r="N667" s="1" t="s">
        <v>1124</v>
      </c>
      <c r="O667">
        <v>143</v>
      </c>
      <c r="P667">
        <v>150</v>
      </c>
    </row>
    <row r="668" spans="1:16" x14ac:dyDescent="0.25">
      <c r="A668" t="s">
        <v>4354</v>
      </c>
      <c r="B668" t="s">
        <v>1144</v>
      </c>
      <c r="C668" t="s">
        <v>47</v>
      </c>
      <c r="D668" t="s">
        <v>8896</v>
      </c>
      <c r="E668" t="str">
        <f>VLOOKUP(TRIM(SUBSTITUTE(D668,CHAR(160),CHAR(32))),Metadata!B$1:C$2632,2,FALSE)</f>
        <v>Gracq, Julien, 1910-2007.</v>
      </c>
      <c r="F668" t="str">
        <f>VLOOKUP(TRIM(SUBSTITUTE(D668,CHAR(160),CHAR(32))),Metadata!B$1:D$2632,3,FALSE)</f>
        <v>Un beau ténébreux</v>
      </c>
      <c r="G668">
        <f>VLOOKUP(TRIM(SUBSTITUTE(D668,CHAR(160),CHAR(32))),Metadata!B$1:E$2632,4,FALSE)</f>
        <v>1945</v>
      </c>
      <c r="H668" t="s">
        <v>534</v>
      </c>
      <c r="J668" t="str">
        <f>VLOOKUP(TRIM(SUBSTITUTE(D668,CHAR(160),CHAR(32))),Metadata!B$1:H$2632,7,FALSE)</f>
        <v>roman</v>
      </c>
      <c r="L668" t="str">
        <f>VLOOKUP(TRIM(SUBSTITUTE(D668,CHAR(160),CHAR(32))),Metadata!B$1:J$2632,9,FALSE)</f>
        <v>prose</v>
      </c>
      <c r="M668">
        <f>VLOOKUP(TRIM(SUBSTITUTE(D668,CHAR(160),CHAR(32))),Metadata!B$1:K$2632,10,FALSE)</f>
        <v>62115</v>
      </c>
      <c r="N668" s="1" t="s">
        <v>1125</v>
      </c>
      <c r="O668">
        <v>101</v>
      </c>
      <c r="P668">
        <v>108</v>
      </c>
    </row>
    <row r="669" spans="1:16" x14ac:dyDescent="0.25">
      <c r="A669" t="s">
        <v>4354</v>
      </c>
      <c r="B669" t="s">
        <v>1144</v>
      </c>
      <c r="C669" t="s">
        <v>47</v>
      </c>
      <c r="D669" t="s">
        <v>8762</v>
      </c>
      <c r="E669" t="str">
        <f>VLOOKUP(TRIM(SUBSTITUTE(D669,CHAR(160),CHAR(32))),Metadata!B$1:C$2632,2,FALSE)</f>
        <v>Barrès, Maurice, 1862-1923.</v>
      </c>
      <c r="F669" t="str">
        <f>VLOOKUP(TRIM(SUBSTITUTE(D669,CHAR(160),CHAR(32))),Metadata!B$1:D$2632,3,FALSE)</f>
        <v>Mes cahiers, T. 13 1920-1922</v>
      </c>
      <c r="G669">
        <f>VLOOKUP(TRIM(SUBSTITUTE(D669,CHAR(160),CHAR(32))),Metadata!B$1:E$2632,4,FALSE)</f>
        <v>1922</v>
      </c>
      <c r="H669" t="s">
        <v>534</v>
      </c>
      <c r="J669" t="str">
        <f>VLOOKUP(TRIM(SUBSTITUTE(D669,CHAR(160),CHAR(32))),Metadata!B$1:H$2632,7,FALSE)</f>
        <v>memoires</v>
      </c>
      <c r="L669" t="str">
        <f>VLOOKUP(TRIM(SUBSTITUTE(D669,CHAR(160),CHAR(32))),Metadata!B$1:J$2632,9,FALSE)</f>
        <v>prose</v>
      </c>
      <c r="M669">
        <f>VLOOKUP(TRIM(SUBSTITUTE(D669,CHAR(160),CHAR(32))),Metadata!B$1:K$2632,10,FALSE)</f>
        <v>49421</v>
      </c>
      <c r="N669" s="3" t="s">
        <v>1126</v>
      </c>
      <c r="O669">
        <v>5</v>
      </c>
      <c r="P669">
        <v>11</v>
      </c>
    </row>
    <row r="670" spans="1:16" x14ac:dyDescent="0.25">
      <c r="A670" t="s">
        <v>4354</v>
      </c>
      <c r="B670" t="s">
        <v>1144</v>
      </c>
      <c r="C670" t="s">
        <v>47</v>
      </c>
      <c r="D670" t="s">
        <v>8478</v>
      </c>
      <c r="E670" t="str">
        <f>VLOOKUP(TRIM(SUBSTITUTE(D670,CHAR(160),CHAR(32))),Metadata!B$1:C$2632,2,FALSE)</f>
        <v>Delécluze, E. J. (Etienne Jean), 1781-1863.</v>
      </c>
      <c r="F670" t="str">
        <f>VLOOKUP(TRIM(SUBSTITUTE(D670,CHAR(160),CHAR(32))),Metadata!B$1:D$2632,3,FALSE)</f>
        <v>Journal</v>
      </c>
      <c r="G670">
        <f>VLOOKUP(TRIM(SUBSTITUTE(D670,CHAR(160),CHAR(32))),Metadata!B$1:E$2632,4,FALSE)</f>
        <v>1828</v>
      </c>
      <c r="H670" t="s">
        <v>534</v>
      </c>
      <c r="J670" t="str">
        <f>VLOOKUP(TRIM(SUBSTITUTE(D670,CHAR(160),CHAR(32))),Metadata!B$1:H$2632,7,FALSE)</f>
        <v>memoires</v>
      </c>
      <c r="L670" t="str">
        <f>VLOOKUP(TRIM(SUBSTITUTE(D670,CHAR(160),CHAR(32))),Metadata!B$1:J$2632,9,FALSE)</f>
        <v>prose</v>
      </c>
      <c r="M670">
        <f>VLOOKUP(TRIM(SUBSTITUTE(D670,CHAR(160),CHAR(32))),Metadata!B$1:K$2632,10,FALSE)</f>
        <v>171446</v>
      </c>
      <c r="N670" s="1" t="s">
        <v>1127</v>
      </c>
      <c r="O670">
        <v>25</v>
      </c>
      <c r="P670">
        <v>32</v>
      </c>
    </row>
    <row r="671" spans="1:16" x14ac:dyDescent="0.25">
      <c r="A671" t="s">
        <v>4354</v>
      </c>
      <c r="B671" t="s">
        <v>1144</v>
      </c>
      <c r="C671" t="s">
        <v>47</v>
      </c>
      <c r="D671" t="s">
        <v>8957</v>
      </c>
      <c r="E671" t="str">
        <f>VLOOKUP(TRIM(SUBSTITUTE(D671,CHAR(160),CHAR(32))),Metadata!B$1:C$2632,2,FALSE)</f>
        <v>Morand, Paul, 1888-1976.</v>
      </c>
      <c r="F671" t="str">
        <f>VLOOKUP(TRIM(SUBSTITUTE(D671,CHAR(160),CHAR(32))),Metadata!B$1:D$2632,3,FALSE)</f>
        <v>New York</v>
      </c>
      <c r="G671">
        <f>VLOOKUP(TRIM(SUBSTITUTE(D671,CHAR(160),CHAR(32))),Metadata!B$1:E$2632,4,FALSE)</f>
        <v>1930</v>
      </c>
      <c r="H671" t="s">
        <v>534</v>
      </c>
      <c r="J671" t="str">
        <f>VLOOKUP(TRIM(SUBSTITUTE(D671,CHAR(160),CHAR(32))),Metadata!B$1:H$2632,7,FALSE)</f>
        <v>traite ou essai</v>
      </c>
      <c r="L671" t="str">
        <f>VLOOKUP(TRIM(SUBSTITUTE(D671,CHAR(160),CHAR(32))),Metadata!B$1:J$2632,9,FALSE)</f>
        <v>prose</v>
      </c>
      <c r="M671">
        <f>VLOOKUP(TRIM(SUBSTITUTE(D671,CHAR(160),CHAR(32))),Metadata!B$1:K$2632,10,FALSE)</f>
        <v>57305</v>
      </c>
      <c r="N671" s="1" t="s">
        <v>1128</v>
      </c>
      <c r="O671">
        <v>15</v>
      </c>
      <c r="P671">
        <v>22</v>
      </c>
    </row>
    <row r="672" spans="1:16" x14ac:dyDescent="0.25">
      <c r="A672" t="s">
        <v>4354</v>
      </c>
      <c r="B672" t="s">
        <v>1144</v>
      </c>
      <c r="C672" t="s">
        <v>47</v>
      </c>
      <c r="D672" t="s">
        <v>8478</v>
      </c>
      <c r="E672" t="str">
        <f>VLOOKUP(TRIM(SUBSTITUTE(D672,CHAR(160),CHAR(32))),Metadata!B$1:C$2632,2,FALSE)</f>
        <v>Delécluze, E. J. (Etienne Jean), 1781-1863.</v>
      </c>
      <c r="F672" t="str">
        <f>VLOOKUP(TRIM(SUBSTITUTE(D672,CHAR(160),CHAR(32))),Metadata!B$1:D$2632,3,FALSE)</f>
        <v>Journal</v>
      </c>
      <c r="G672">
        <f>VLOOKUP(TRIM(SUBSTITUTE(D672,CHAR(160),CHAR(32))),Metadata!B$1:E$2632,4,FALSE)</f>
        <v>1828</v>
      </c>
      <c r="H672" t="s">
        <v>534</v>
      </c>
      <c r="J672" t="str">
        <f>VLOOKUP(TRIM(SUBSTITUTE(D672,CHAR(160),CHAR(32))),Metadata!B$1:H$2632,7,FALSE)</f>
        <v>memoires</v>
      </c>
      <c r="L672" t="str">
        <f>VLOOKUP(TRIM(SUBSTITUTE(D672,CHAR(160),CHAR(32))),Metadata!B$1:J$2632,9,FALSE)</f>
        <v>prose</v>
      </c>
      <c r="M672">
        <f>VLOOKUP(TRIM(SUBSTITUTE(D672,CHAR(160),CHAR(32))),Metadata!B$1:K$2632,10,FALSE)</f>
        <v>171446</v>
      </c>
      <c r="N672" s="1" t="s">
        <v>1129</v>
      </c>
      <c r="O672">
        <v>72</v>
      </c>
      <c r="P672">
        <v>78</v>
      </c>
    </row>
    <row r="673" spans="1:16" x14ac:dyDescent="0.25">
      <c r="A673" t="s">
        <v>4354</v>
      </c>
      <c r="B673" t="s">
        <v>1144</v>
      </c>
      <c r="C673" t="s">
        <v>47</v>
      </c>
      <c r="D673" t="s">
        <v>8932</v>
      </c>
      <c r="E673" t="str">
        <f>VLOOKUP(TRIM(SUBSTITUTE(D673,CHAR(160),CHAR(32))),Metadata!B$1:C$2632,2,FALSE)</f>
        <v>Martin Du Gard, Roger, 1881-1958.</v>
      </c>
      <c r="F673" t="str">
        <f>VLOOKUP(TRIM(SUBSTITUTE(D673,CHAR(160),CHAR(32))),Metadata!B$1:D$2632,3,FALSE)</f>
        <v>Les Thibault. Eté 1914</v>
      </c>
      <c r="G673">
        <f>VLOOKUP(TRIM(SUBSTITUTE(D673,CHAR(160),CHAR(32))),Metadata!B$1:E$2632,4,FALSE)</f>
        <v>1936</v>
      </c>
      <c r="H673" t="s">
        <v>534</v>
      </c>
      <c r="J673" t="str">
        <f>VLOOKUP(TRIM(SUBSTITUTE(D673,CHAR(160),CHAR(32))),Metadata!B$1:H$2632,7,FALSE)</f>
        <v>roman</v>
      </c>
      <c r="L673" t="str">
        <f>VLOOKUP(TRIM(SUBSTITUTE(D673,CHAR(160),CHAR(32))),Metadata!B$1:J$2632,9,FALSE)</f>
        <v>prose</v>
      </c>
      <c r="M673">
        <f>VLOOKUP(TRIM(SUBSTITUTE(D673,CHAR(160),CHAR(32))),Metadata!B$1:K$2632,10,FALSE)</f>
        <v>270617</v>
      </c>
      <c r="N673" s="1" t="s">
        <v>1130</v>
      </c>
      <c r="O673">
        <v>88</v>
      </c>
      <c r="P673">
        <v>95</v>
      </c>
    </row>
    <row r="674" spans="1:16" x14ac:dyDescent="0.25">
      <c r="A674" t="s">
        <v>4354</v>
      </c>
      <c r="B674" t="s">
        <v>1144</v>
      </c>
      <c r="C674" t="s">
        <v>47</v>
      </c>
      <c r="D674" t="s">
        <v>8942</v>
      </c>
      <c r="E674" t="str">
        <f>VLOOKUP(TRIM(SUBSTITUTE(D674,CHAR(160),CHAR(32))),Metadata!B$1:C$2632,2,FALSE)</f>
        <v>Maurois, André, 1885-1967.</v>
      </c>
      <c r="F674" t="str">
        <f>VLOOKUP(TRIM(SUBSTITUTE(D674,CHAR(160),CHAR(32))),Metadata!B$1:D$2632,3,FALSE)</f>
        <v>La Vie de Disraëli</v>
      </c>
      <c r="G674">
        <f>VLOOKUP(TRIM(SUBSTITUTE(D674,CHAR(160),CHAR(32))),Metadata!B$1:E$2632,4,FALSE)</f>
        <v>1927</v>
      </c>
      <c r="H674" t="s">
        <v>534</v>
      </c>
      <c r="J674" t="str">
        <f>VLOOKUP(TRIM(SUBSTITUTE(D674,CHAR(160),CHAR(32))),Metadata!B$1:H$2632,7,FALSE)</f>
        <v>roman</v>
      </c>
      <c r="L674" t="str">
        <f>VLOOKUP(TRIM(SUBSTITUTE(D674,CHAR(160),CHAR(32))),Metadata!B$1:J$2632,9,FALSE)</f>
        <v>prose</v>
      </c>
      <c r="M674">
        <f>VLOOKUP(TRIM(SUBSTITUTE(D674,CHAR(160),CHAR(32))),Metadata!B$1:K$2632,10,FALSE)</f>
        <v>82540</v>
      </c>
      <c r="N674" s="1" t="s">
        <v>1131</v>
      </c>
      <c r="O674">
        <v>168</v>
      </c>
      <c r="P674">
        <v>174</v>
      </c>
    </row>
    <row r="675" spans="1:16" x14ac:dyDescent="0.25">
      <c r="A675" t="s">
        <v>4354</v>
      </c>
      <c r="B675" t="s">
        <v>1144</v>
      </c>
      <c r="C675" t="s">
        <v>47</v>
      </c>
      <c r="D675" t="s">
        <v>8990</v>
      </c>
      <c r="E675" t="str">
        <f>VLOOKUP(TRIM(SUBSTITUTE(D675,CHAR(160),CHAR(32))),Metadata!B$1:C$2632,2,FALSE)</f>
        <v>Rivière, Jacques, 1886-1925.</v>
      </c>
      <c r="F675" t="str">
        <f>VLOOKUP(TRIM(SUBSTITUTE(D675,CHAR(160),CHAR(32))),Metadata!B$1:D$2632,3,FALSE)</f>
        <v>Correspondance avec J. Rivière</v>
      </c>
      <c r="G675">
        <f>VLOOKUP(TRIM(SUBSTITUTE(D675,CHAR(160),CHAR(32))),Metadata!B$1:E$2632,4,FALSE)</f>
        <v>1914</v>
      </c>
      <c r="H675" t="s">
        <v>534</v>
      </c>
      <c r="J675" t="str">
        <f>VLOOKUP(TRIM(SUBSTITUTE(D675,CHAR(160),CHAR(32))),Metadata!B$1:H$2632,7,FALSE)</f>
        <v>correspondance</v>
      </c>
      <c r="L675" t="str">
        <f>VLOOKUP(TRIM(SUBSTITUTE(D675,CHAR(160),CHAR(32))),Metadata!B$1:J$2632,9,FALSE)</f>
        <v>prose</v>
      </c>
      <c r="M675">
        <f>VLOOKUP(TRIM(SUBSTITUTE(D675,CHAR(160),CHAR(32))),Metadata!B$1:K$2632,10,FALSE)</f>
        <v>357600</v>
      </c>
      <c r="N675" s="1" t="s">
        <v>1132</v>
      </c>
      <c r="O675">
        <v>20</v>
      </c>
      <c r="P675">
        <v>27</v>
      </c>
    </row>
    <row r="676" spans="1:16" x14ac:dyDescent="0.25">
      <c r="A676" t="s">
        <v>4354</v>
      </c>
      <c r="B676" t="s">
        <v>1144</v>
      </c>
      <c r="C676" t="s">
        <v>47</v>
      </c>
      <c r="D676" t="s">
        <v>9005</v>
      </c>
      <c r="E676" t="str">
        <f>VLOOKUP(TRIM(SUBSTITUTE(D676,CHAR(160),CHAR(32))),Metadata!B$1:C$2632,2,FALSE)</f>
        <v>Roy, Gabrielle, 1909-</v>
      </c>
      <c r="F676" t="str">
        <f>VLOOKUP(TRIM(SUBSTITUTE(D676,CHAR(160),CHAR(32))),Metadata!B$1:D$2632,3,FALSE)</f>
        <v>Bonheur d'occasion: roman</v>
      </c>
      <c r="G676">
        <f>VLOOKUP(TRIM(SUBSTITUTE(D676,CHAR(160),CHAR(32))),Metadata!B$1:E$2632,4,FALSE)</f>
        <v>1945</v>
      </c>
      <c r="H676" t="s">
        <v>534</v>
      </c>
      <c r="J676" t="str">
        <f>VLOOKUP(TRIM(SUBSTITUTE(D676,CHAR(160),CHAR(32))),Metadata!B$1:H$2632,7,FALSE)</f>
        <v>roman</v>
      </c>
      <c r="L676" t="str">
        <f>VLOOKUP(TRIM(SUBSTITUTE(D676,CHAR(160),CHAR(32))),Metadata!B$1:J$2632,9,FALSE)</f>
        <v>prose</v>
      </c>
      <c r="M676">
        <f>VLOOKUP(TRIM(SUBSTITUTE(D676,CHAR(160),CHAR(32))),Metadata!B$1:K$2632,10,FALSE)</f>
        <v>135459</v>
      </c>
      <c r="N676" s="1" t="s">
        <v>1133</v>
      </c>
      <c r="O676">
        <v>189</v>
      </c>
      <c r="P676">
        <v>196</v>
      </c>
    </row>
    <row r="677" spans="1:16" x14ac:dyDescent="0.25">
      <c r="A677" t="s">
        <v>4354</v>
      </c>
      <c r="B677" t="s">
        <v>1144</v>
      </c>
      <c r="C677" t="s">
        <v>47</v>
      </c>
      <c r="D677" t="s">
        <v>8855</v>
      </c>
      <c r="E677" t="str">
        <f>VLOOKUP(TRIM(SUBSTITUTE(D677,CHAR(160),CHAR(32))),Metadata!B$1:C$2632,2,FALSE)</f>
        <v>Feydeau, Georges, 1862-1921.</v>
      </c>
      <c r="F677" t="str">
        <f>VLOOKUP(TRIM(SUBSTITUTE(D677,CHAR(160),CHAR(32))),Metadata!B$1:D$2632,3,FALSE)</f>
        <v>Cent millions qui tombent</v>
      </c>
      <c r="G677">
        <f>VLOOKUP(TRIM(SUBSTITUTE(D677,CHAR(160),CHAR(32))),Metadata!B$1:E$2632,4,FALSE)</f>
        <v>1911</v>
      </c>
      <c r="H677" t="s">
        <v>534</v>
      </c>
      <c r="J677" t="str">
        <f>VLOOKUP(TRIM(SUBSTITUTE(D677,CHAR(160),CHAR(32))),Metadata!B$1:H$2632,7,FALSE)</f>
        <v>theatre</v>
      </c>
      <c r="L677" t="str">
        <f>VLOOKUP(TRIM(SUBSTITUTE(D677,CHAR(160),CHAR(32))),Metadata!B$1:J$2632,9,FALSE)</f>
        <v/>
      </c>
      <c r="M677">
        <f>VLOOKUP(TRIM(SUBSTITUTE(D677,CHAR(160),CHAR(32))),Metadata!B$1:K$2632,10,FALSE)</f>
        <v>22608</v>
      </c>
      <c r="N677" t="s">
        <v>1134</v>
      </c>
      <c r="O677">
        <v>14</v>
      </c>
      <c r="P677">
        <v>20</v>
      </c>
    </row>
    <row r="678" spans="1:16" x14ac:dyDescent="0.25">
      <c r="A678" t="s">
        <v>4354</v>
      </c>
      <c r="B678" t="s">
        <v>1144</v>
      </c>
      <c r="C678" t="s">
        <v>47</v>
      </c>
      <c r="D678" t="s">
        <v>8944</v>
      </c>
      <c r="E678" t="str">
        <f>VLOOKUP(TRIM(SUBSTITUTE(D678,CHAR(160),CHAR(32))),Metadata!B$1:C$2632,2,FALSE)</f>
        <v>Meersch, Maxence van der, 1907-1951.</v>
      </c>
      <c r="F678" t="str">
        <f>VLOOKUP(TRIM(SUBSTITUTE(D678,CHAR(160),CHAR(32))),Metadata!B$1:D$2632,3,FALSE)</f>
        <v>Invasion 14: roman / Maxence van der Meersch.</v>
      </c>
      <c r="G678">
        <f>VLOOKUP(TRIM(SUBSTITUTE(D678,CHAR(160),CHAR(32))),Metadata!B$1:E$2632,4,FALSE)</f>
        <v>1935</v>
      </c>
      <c r="H678" t="s">
        <v>534</v>
      </c>
      <c r="J678" t="str">
        <f>VLOOKUP(TRIM(SUBSTITUTE(D678,CHAR(160),CHAR(32))),Metadata!B$1:H$2632,7,FALSE)</f>
        <v>roman</v>
      </c>
      <c r="L678" t="str">
        <f>VLOOKUP(TRIM(SUBSTITUTE(D678,CHAR(160),CHAR(32))),Metadata!B$1:J$2632,9,FALSE)</f>
        <v>prose</v>
      </c>
      <c r="M678">
        <f>VLOOKUP(TRIM(SUBSTITUTE(D678,CHAR(160),CHAR(32))),Metadata!B$1:K$2632,10,FALSE)</f>
        <v>176328</v>
      </c>
      <c r="N678" s="1" t="s">
        <v>1135</v>
      </c>
      <c r="O678">
        <v>17</v>
      </c>
      <c r="P678">
        <v>24</v>
      </c>
    </row>
    <row r="679" spans="1:16" x14ac:dyDescent="0.25">
      <c r="A679" t="s">
        <v>4354</v>
      </c>
      <c r="B679" t="s">
        <v>1144</v>
      </c>
      <c r="C679" t="s">
        <v>47</v>
      </c>
      <c r="D679" t="s">
        <v>8949</v>
      </c>
      <c r="E679" t="str">
        <f>VLOOKUP(TRIM(SUBSTITUTE(D679,CHAR(160),CHAR(32))),Metadata!B$1:C$2632,2,FALSE)</f>
        <v>Mirbeau, Octave, 1850-1917.</v>
      </c>
      <c r="F679" t="str">
        <f>VLOOKUP(TRIM(SUBSTITUTE(D679,CHAR(160),CHAR(32))),Metadata!B$1:D$2632,3,FALSE)</f>
        <v>Le journal d'une femme de chambre</v>
      </c>
      <c r="G679">
        <f>VLOOKUP(TRIM(SUBSTITUTE(D679,CHAR(160),CHAR(32))),Metadata!B$1:E$2632,4,FALSE)</f>
        <v>1900</v>
      </c>
      <c r="H679" t="s">
        <v>534</v>
      </c>
      <c r="J679" t="str">
        <f>VLOOKUP(TRIM(SUBSTITUTE(D679,CHAR(160),CHAR(32))),Metadata!B$1:H$2632,7,FALSE)</f>
        <v>roman</v>
      </c>
      <c r="L679" t="str">
        <f>VLOOKUP(TRIM(SUBSTITUTE(D679,CHAR(160),CHAR(32))),Metadata!B$1:J$2632,9,FALSE)</f>
        <v>prose</v>
      </c>
      <c r="M679">
        <f>VLOOKUP(TRIM(SUBSTITUTE(D679,CHAR(160),CHAR(32))),Metadata!B$1:K$2632,10,FALSE)</f>
        <v>116998</v>
      </c>
      <c r="N679" s="1" t="s">
        <v>1136</v>
      </c>
      <c r="O679">
        <v>60</v>
      </c>
      <c r="P679">
        <v>68</v>
      </c>
    </row>
    <row r="680" spans="1:16" x14ac:dyDescent="0.25">
      <c r="A680" t="s">
        <v>4354</v>
      </c>
      <c r="B680" t="s">
        <v>1144</v>
      </c>
      <c r="C680" t="s">
        <v>47</v>
      </c>
      <c r="D680" t="s">
        <v>8806</v>
      </c>
      <c r="E680" t="str">
        <f>VLOOKUP(TRIM(SUBSTITUTE(D680,CHAR(160),CHAR(32))),Metadata!B$1:C$2632,2,FALSE)</f>
        <v>Camus, Albert, 1913-1960.</v>
      </c>
      <c r="F680" t="str">
        <f>VLOOKUP(TRIM(SUBSTITUTE(D680,CHAR(160),CHAR(32))),Metadata!B$1:D$2632,3,FALSE)</f>
        <v>La peste</v>
      </c>
      <c r="G680">
        <f>VLOOKUP(TRIM(SUBSTITUTE(D680,CHAR(160),CHAR(32))),Metadata!B$1:E$2632,4,FALSE)</f>
        <v>1947</v>
      </c>
      <c r="H680" t="s">
        <v>534</v>
      </c>
      <c r="J680" t="str">
        <f>VLOOKUP(TRIM(SUBSTITUTE(D680,CHAR(160),CHAR(32))),Metadata!B$1:H$2632,7,FALSE)</f>
        <v>roman</v>
      </c>
      <c r="L680" t="str">
        <f>VLOOKUP(TRIM(SUBSTITUTE(D680,CHAR(160),CHAR(32))),Metadata!B$1:J$2632,9,FALSE)</f>
        <v>prose</v>
      </c>
      <c r="M680">
        <f>VLOOKUP(TRIM(SUBSTITUTE(D680,CHAR(160),CHAR(32))),Metadata!B$1:K$2632,10,FALSE)</f>
        <v>88106</v>
      </c>
      <c r="N680" s="1" t="s">
        <v>1137</v>
      </c>
      <c r="O680">
        <v>107</v>
      </c>
      <c r="P680">
        <v>117</v>
      </c>
    </row>
    <row r="681" spans="1:16" x14ac:dyDescent="0.25">
      <c r="A681" t="s">
        <v>4354</v>
      </c>
      <c r="B681" t="s">
        <v>1144</v>
      </c>
      <c r="C681" t="s">
        <v>47</v>
      </c>
      <c r="D681" t="s">
        <v>7484</v>
      </c>
      <c r="E681" t="str">
        <f>VLOOKUP(TRIM(SUBSTITUTE(D681,CHAR(160),CHAR(32))),Metadata!B$1:C$2632,2,FALSE)</f>
        <v>Hazard, Paul, 1878-1944.</v>
      </c>
      <c r="F681" t="str">
        <f>VLOOKUP(TRIM(SUBSTITUTE(D681,CHAR(160),CHAR(32))),Metadata!B$1:D$2632,3,FALSE)</f>
        <v>La crise de la conscience européenne</v>
      </c>
      <c r="G681">
        <f>VLOOKUP(TRIM(SUBSTITUTE(D681,CHAR(160),CHAR(32))),Metadata!B$1:E$2632,4,FALSE)</f>
        <v>1935</v>
      </c>
      <c r="H681" t="s">
        <v>534</v>
      </c>
      <c r="J681" t="str">
        <f>VLOOKUP(TRIM(SUBSTITUTE(D681,CHAR(160),CHAR(32))),Metadata!B$1:H$2632,7,FALSE)</f>
        <v>traite</v>
      </c>
      <c r="L681" t="str">
        <f>VLOOKUP(TRIM(SUBSTITUTE(D681,CHAR(160),CHAR(32))),Metadata!B$1:J$2632,9,FALSE)</f>
        <v/>
      </c>
      <c r="M681">
        <f>VLOOKUP(TRIM(SUBSTITUTE(D681,CHAR(160),CHAR(32))),Metadata!B$1:K$2632,10,FALSE)</f>
        <v>179542</v>
      </c>
      <c r="N681" s="1" t="s">
        <v>1138</v>
      </c>
      <c r="O681">
        <v>175</v>
      </c>
      <c r="P681">
        <v>183</v>
      </c>
    </row>
    <row r="682" spans="1:16" x14ac:dyDescent="0.25">
      <c r="A682" t="s">
        <v>4354</v>
      </c>
      <c r="B682" t="s">
        <v>1144</v>
      </c>
      <c r="C682" t="s">
        <v>47</v>
      </c>
      <c r="D682" t="s">
        <v>8728</v>
      </c>
      <c r="E682" t="str">
        <f>VLOOKUP(TRIM(SUBSTITUTE(D682,CHAR(160),CHAR(32))),Metadata!B$1:C$2632,2,FALSE)</f>
        <v>Alain, 1868-1951.</v>
      </c>
      <c r="F682" t="str">
        <f>VLOOKUP(TRIM(SUBSTITUTE(D682,CHAR(160),CHAR(32))),Metadata!B$1:D$2632,3,FALSE)</f>
        <v>ÉLÉMENTS DE PHILOSOPHIE</v>
      </c>
      <c r="G682">
        <f>VLOOKUP(TRIM(SUBSTITUTE(D682,CHAR(160),CHAR(32))),Metadata!B$1:E$2632,4,FALSE)</f>
        <v>1916</v>
      </c>
      <c r="H682" t="s">
        <v>534</v>
      </c>
      <c r="J682" t="str">
        <f>VLOOKUP(TRIM(SUBSTITUTE(D682,CHAR(160),CHAR(32))),Metadata!B$1:H$2632,7,FALSE)</f>
        <v>traite</v>
      </c>
      <c r="L682" t="str">
        <f>VLOOKUP(TRIM(SUBSTITUTE(D682,CHAR(160),CHAR(32))),Metadata!B$1:J$2632,9,FALSE)</f>
        <v/>
      </c>
      <c r="M682">
        <f>VLOOKUP(TRIM(SUBSTITUTE(D682,CHAR(160),CHAR(32))),Metadata!B$1:K$2632,10,FALSE)</f>
        <v>110708</v>
      </c>
      <c r="N682" s="1" t="s">
        <v>1139</v>
      </c>
      <c r="O682">
        <v>137</v>
      </c>
      <c r="P682">
        <v>143</v>
      </c>
    </row>
    <row r="683" spans="1:16" x14ac:dyDescent="0.25">
      <c r="A683" t="s">
        <v>4354</v>
      </c>
      <c r="B683" t="s">
        <v>1144</v>
      </c>
      <c r="C683" t="s">
        <v>47</v>
      </c>
      <c r="D683" t="s">
        <v>8753</v>
      </c>
      <c r="E683" t="str">
        <f>VLOOKUP(TRIM(SUBSTITUTE(D683,CHAR(160),CHAR(32))),Metadata!B$1:C$2632,2,FALSE)</f>
        <v>Aymé, Marcel, 1902-1967.</v>
      </c>
      <c r="F683" t="str">
        <f>VLOOKUP(TRIM(SUBSTITUTE(D683,CHAR(160),CHAR(32))),Metadata!B$1:D$2632,3,FALSE)</f>
        <v>La jument verte</v>
      </c>
      <c r="G683">
        <f>VLOOKUP(TRIM(SUBSTITUTE(D683,CHAR(160),CHAR(32))),Metadata!B$1:E$2632,4,FALSE)</f>
        <v>1933</v>
      </c>
      <c r="H683" t="s">
        <v>534</v>
      </c>
      <c r="J683" t="str">
        <f>VLOOKUP(TRIM(SUBSTITUTE(D683,CHAR(160),CHAR(32))),Metadata!B$1:H$2632,7,FALSE)</f>
        <v>roman</v>
      </c>
      <c r="L683" t="str">
        <f>VLOOKUP(TRIM(SUBSTITUTE(D683,CHAR(160),CHAR(32))),Metadata!B$1:J$2632,9,FALSE)</f>
        <v>prose</v>
      </c>
      <c r="M683">
        <f>VLOOKUP(TRIM(SUBSTITUTE(D683,CHAR(160),CHAR(32))),Metadata!B$1:K$2632,10,FALSE)</f>
        <v>81126</v>
      </c>
      <c r="N683" s="1" t="s">
        <v>1140</v>
      </c>
      <c r="O683">
        <v>36</v>
      </c>
      <c r="P683">
        <v>44</v>
      </c>
    </row>
    <row r="684" spans="1:16" x14ac:dyDescent="0.25">
      <c r="A684" t="s">
        <v>4354</v>
      </c>
      <c r="B684" t="s">
        <v>1144</v>
      </c>
      <c r="C684" t="s">
        <v>47</v>
      </c>
      <c r="D684" t="s">
        <v>8948</v>
      </c>
      <c r="E684" t="str">
        <f>VLOOKUP(TRIM(SUBSTITUTE(D684,CHAR(160),CHAR(32))),Metadata!B$1:C$2632,2,FALSE)</f>
        <v>Miomandre, Francis de, 1880-1959.</v>
      </c>
      <c r="F684" t="str">
        <f>VLOOKUP(TRIM(SUBSTITUTE(D684,CHAR(160),CHAR(32))),Metadata!B$1:D$2632,3,FALSE)</f>
        <v>Écrit sur de l'eau</v>
      </c>
      <c r="G684">
        <f>VLOOKUP(TRIM(SUBSTITUTE(D684,CHAR(160),CHAR(32))),Metadata!B$1:E$2632,4,FALSE)</f>
        <v>1908</v>
      </c>
      <c r="H684" t="s">
        <v>534</v>
      </c>
      <c r="J684" t="str">
        <f>VLOOKUP(TRIM(SUBSTITUTE(D684,CHAR(160),CHAR(32))),Metadata!B$1:H$2632,7,FALSE)</f>
        <v>melanges litteraires</v>
      </c>
      <c r="L684" t="str">
        <f>VLOOKUP(TRIM(SUBSTITUTE(D684,CHAR(160),CHAR(32))),Metadata!B$1:J$2632,9,FALSE)</f>
        <v>prose</v>
      </c>
      <c r="M684">
        <f>VLOOKUP(TRIM(SUBSTITUTE(D684,CHAR(160),CHAR(32))),Metadata!B$1:K$2632,10,FALSE)</f>
        <v>49451</v>
      </c>
      <c r="N684" s="1" t="s">
        <v>1141</v>
      </c>
      <c r="O684">
        <v>72</v>
      </c>
      <c r="P684">
        <v>79</v>
      </c>
    </row>
    <row r="685" spans="1:16" x14ac:dyDescent="0.25">
      <c r="A685" t="s">
        <v>4354</v>
      </c>
      <c r="B685" t="s">
        <v>1144</v>
      </c>
      <c r="C685" t="s">
        <v>47</v>
      </c>
      <c r="D685" t="s">
        <v>8767</v>
      </c>
      <c r="E685" t="str">
        <f>VLOOKUP(TRIM(SUBSTITUTE(D685,CHAR(160),CHAR(32))),Metadata!B$1:C$2632,2,FALSE)</f>
        <v>Barrès, Maurice, 1862-1923.</v>
      </c>
      <c r="F685" t="str">
        <f>VLOOKUP(TRIM(SUBSTITUTE(D685,CHAR(160),CHAR(32))),Metadata!B$1:D$2632,3,FALSE)</f>
        <v>Mes cahiers, T. 9 1911-1912</v>
      </c>
      <c r="G685">
        <f>VLOOKUP(TRIM(SUBSTITUTE(D685,CHAR(160),CHAR(32))),Metadata!B$1:E$2632,4,FALSE)</f>
        <v>1912</v>
      </c>
      <c r="H685" t="s">
        <v>534</v>
      </c>
      <c r="J685" t="str">
        <f>VLOOKUP(TRIM(SUBSTITUTE(D685,CHAR(160),CHAR(32))),Metadata!B$1:H$2632,7,FALSE)</f>
        <v>memoires</v>
      </c>
      <c r="L685" t="str">
        <f>VLOOKUP(TRIM(SUBSTITUTE(D685,CHAR(160),CHAR(32))),Metadata!B$1:J$2632,9,FALSE)</f>
        <v>prose</v>
      </c>
      <c r="M685">
        <f>VLOOKUP(TRIM(SUBSTITUTE(D685,CHAR(160),CHAR(32))),Metadata!B$1:K$2632,10,FALSE)</f>
        <v>79112</v>
      </c>
      <c r="N685" s="1" t="s">
        <v>1142</v>
      </c>
      <c r="O685">
        <v>36</v>
      </c>
      <c r="P685">
        <v>43</v>
      </c>
    </row>
    <row r="686" spans="1:16" x14ac:dyDescent="0.25">
      <c r="A686" t="s">
        <v>4354</v>
      </c>
      <c r="B686" t="s">
        <v>1144</v>
      </c>
      <c r="C686" t="s">
        <v>47</v>
      </c>
      <c r="D686" t="s">
        <v>9016</v>
      </c>
      <c r="E686" t="str">
        <f>VLOOKUP(TRIM(SUBSTITUTE(D686,CHAR(160),CHAR(32))),Metadata!B$1:C$2632,2,FALSE)</f>
        <v>Vailland, Roger, 1907-1965.</v>
      </c>
      <c r="F686" t="str">
        <f>VLOOKUP(TRIM(SUBSTITUTE(D686,CHAR(160),CHAR(32))),Metadata!B$1:D$2632,3,FALSE)</f>
        <v>Drôle de jeu: roman</v>
      </c>
      <c r="G686">
        <f>VLOOKUP(TRIM(SUBSTITUTE(D686,CHAR(160),CHAR(32))),Metadata!B$1:E$2632,4,FALSE)</f>
        <v>1945</v>
      </c>
      <c r="H686" t="s">
        <v>534</v>
      </c>
      <c r="J686" t="str">
        <f>VLOOKUP(TRIM(SUBSTITUTE(D686,CHAR(160),CHAR(32))),Metadata!B$1:H$2632,7,FALSE)</f>
        <v>roman</v>
      </c>
      <c r="L686" t="str">
        <f>VLOOKUP(TRIM(SUBSTITUTE(D686,CHAR(160),CHAR(32))),Metadata!B$1:J$2632,9,FALSE)</f>
        <v>prose</v>
      </c>
      <c r="M686">
        <f>VLOOKUP(TRIM(SUBSTITUTE(D686,CHAR(160),CHAR(32))),Metadata!B$1:K$2632,10,FALSE)</f>
        <v>79286</v>
      </c>
      <c r="N686" s="1" t="s">
        <v>1143</v>
      </c>
      <c r="O686">
        <v>117</v>
      </c>
      <c r="P686">
        <v>125</v>
      </c>
    </row>
    <row r="687" spans="1:16" x14ac:dyDescent="0.25">
      <c r="A687" t="s">
        <v>4354</v>
      </c>
      <c r="B687" t="s">
        <v>1205</v>
      </c>
      <c r="C687" t="s">
        <v>47</v>
      </c>
      <c r="D687" t="s">
        <v>8265</v>
      </c>
      <c r="E687" t="str">
        <f>VLOOKUP(TRIM(SUBSTITUTE(D687,CHAR(160),CHAR(32))),Metadata!B$1:C$2632,2,FALSE)</f>
        <v>Galiani, Ferdinando, 1728-1787.</v>
      </c>
      <c r="F687" t="str">
        <f>VLOOKUP(TRIM(SUBSTITUTE(D687,CHAR(160),CHAR(32))),Metadata!B$1:D$2632,3,FALSE)</f>
        <v>Dialogues sur le commerce des bleds.</v>
      </c>
      <c r="G687">
        <f>VLOOKUP(TRIM(SUBSTITUTE(D687,CHAR(160),CHAR(32))),Metadata!B$1:E$2632,4,FALSE)</f>
        <v>1770</v>
      </c>
      <c r="H687" t="s">
        <v>448</v>
      </c>
      <c r="J687" t="str">
        <f>VLOOKUP(TRIM(SUBSTITUTE(D687,CHAR(160),CHAR(32))),Metadata!B$1:H$2632,7,FALSE)</f>
        <v>traite ou essai</v>
      </c>
      <c r="L687" t="str">
        <f>VLOOKUP(TRIM(SUBSTITUTE(D687,CHAR(160),CHAR(32))),Metadata!B$1:J$2632,9,FALSE)</f>
        <v>prose</v>
      </c>
      <c r="M687">
        <f>VLOOKUP(TRIM(SUBSTITUTE(D687,CHAR(160),CHAR(32))),Metadata!B$1:K$2632,10,FALSE)</f>
        <v>81053</v>
      </c>
      <c r="N687" s="1" t="s">
        <v>1145</v>
      </c>
      <c r="O687">
        <v>62</v>
      </c>
      <c r="P687">
        <v>74</v>
      </c>
    </row>
    <row r="688" spans="1:16" x14ac:dyDescent="0.25">
      <c r="A688" t="s">
        <v>4354</v>
      </c>
      <c r="B688" t="s">
        <v>1205</v>
      </c>
      <c r="C688" t="s">
        <v>47</v>
      </c>
      <c r="D688" t="s">
        <v>5388</v>
      </c>
      <c r="E688" t="str">
        <f>VLOOKUP(TRIM(SUBSTITUTE(D688,CHAR(160),CHAR(32))),Metadata!B$1:C$2632,2,FALSE)</f>
        <v>Diderot, Denis, 1713-1784.</v>
      </c>
      <c r="F688" t="str">
        <f>VLOOKUP(TRIM(SUBSTITUTE(D688,CHAR(160),CHAR(32))),Metadata!B$1:D$2632,3,FALSE)</f>
        <v>“Lettre sur le commerce des livres”</v>
      </c>
      <c r="G688">
        <f>VLOOKUP(TRIM(SUBSTITUTE(D688,CHAR(160),CHAR(32))),Metadata!B$1:E$2632,4,FALSE)</f>
        <v>1763</v>
      </c>
      <c r="H688" t="s">
        <v>448</v>
      </c>
      <c r="J688" t="str">
        <f>VLOOKUP(TRIM(SUBSTITUTE(D688,CHAR(160),CHAR(32))),Metadata!B$1:H$2632,7,FALSE)</f>
        <v>traite</v>
      </c>
      <c r="L688" t="str">
        <f>VLOOKUP(TRIM(SUBSTITUTE(D688,CHAR(160),CHAR(32))),Metadata!B$1:J$2632,9,FALSE)</f>
        <v/>
      </c>
      <c r="M688">
        <f>VLOOKUP(TRIM(SUBSTITUTE(D688,CHAR(160),CHAR(32))),Metadata!B$1:K$2632,10,FALSE)</f>
        <v>30014</v>
      </c>
      <c r="N688" s="1" t="s">
        <v>1146</v>
      </c>
      <c r="O688">
        <v>231</v>
      </c>
      <c r="P688">
        <v>242</v>
      </c>
    </row>
    <row r="689" spans="1:16" x14ac:dyDescent="0.25">
      <c r="A689" t="s">
        <v>4354</v>
      </c>
      <c r="B689" t="s">
        <v>1205</v>
      </c>
      <c r="C689" t="s">
        <v>47</v>
      </c>
      <c r="D689" t="s">
        <v>8227</v>
      </c>
      <c r="E689" t="str">
        <f>VLOOKUP(TRIM(SUBSTITUTE(D689,CHAR(160),CHAR(32))),Metadata!B$1:C$2632,2,FALSE)</f>
        <v>Delille, Jacques, 1738-1813.</v>
      </c>
      <c r="F689" t="str">
        <f>VLOOKUP(TRIM(SUBSTITUTE(D689,CHAR(160),CHAR(32))),Metadata!B$1:D$2632,3,FALSE)</f>
        <v>Les jardins, ou L'art d'embellir les paysages</v>
      </c>
      <c r="G689">
        <f>VLOOKUP(TRIM(SUBSTITUTE(D689,CHAR(160),CHAR(32))),Metadata!B$1:E$2632,4,FALSE)</f>
        <v>1782</v>
      </c>
      <c r="H689" t="s">
        <v>448</v>
      </c>
      <c r="J689" t="str">
        <f>VLOOKUP(TRIM(SUBSTITUTE(D689,CHAR(160),CHAR(32))),Metadata!B$1:H$2632,7,FALSE)</f>
        <v>poesie</v>
      </c>
      <c r="L689" t="str">
        <f>VLOOKUP(TRIM(SUBSTITUTE(D689,CHAR(160),CHAR(32))),Metadata!B$1:J$2632,9,FALSE)</f>
        <v>vers</v>
      </c>
      <c r="M689">
        <f>VLOOKUP(TRIM(SUBSTITUTE(D689,CHAR(160),CHAR(32))),Metadata!B$1:K$2632,10,FALSE)</f>
        <v>17344</v>
      </c>
      <c r="N689" t="s">
        <v>1147</v>
      </c>
      <c r="O689">
        <v>61</v>
      </c>
      <c r="P689">
        <v>71</v>
      </c>
    </row>
    <row r="690" spans="1:16" x14ac:dyDescent="0.25">
      <c r="A690" t="s">
        <v>4354</v>
      </c>
      <c r="B690" t="s">
        <v>1205</v>
      </c>
      <c r="C690" t="s">
        <v>47</v>
      </c>
      <c r="D690" t="s">
        <v>8256</v>
      </c>
      <c r="E690" t="str">
        <f>VLOOKUP(TRIM(SUBSTITUTE(D690,CHAR(160),CHAR(32))),Metadata!B$1:C$2632,2,FALSE)</f>
        <v>Dusaulx, Jean, 1728-1799.</v>
      </c>
      <c r="F690" t="str">
        <f>VLOOKUP(TRIM(SUBSTITUTE(D690,CHAR(160),CHAR(32))),Metadata!B$1:D$2632,3,FALSE)</f>
        <v>Voyage à Barege</v>
      </c>
      <c r="G690">
        <f>VLOOKUP(TRIM(SUBSTITUTE(D690,CHAR(160),CHAR(32))),Metadata!B$1:E$2632,4,FALSE)</f>
        <v>1796</v>
      </c>
      <c r="H690" t="s">
        <v>448</v>
      </c>
      <c r="J690" t="str">
        <f>VLOOKUP(TRIM(SUBSTITUTE(D690,CHAR(160),CHAR(32))),Metadata!B$1:H$2632,7,FALSE)</f>
        <v>recit de voyage</v>
      </c>
      <c r="L690" t="str">
        <f>VLOOKUP(TRIM(SUBSTITUTE(D690,CHAR(160),CHAR(32))),Metadata!B$1:J$2632,9,FALSE)</f>
        <v>prose</v>
      </c>
      <c r="M690">
        <f>VLOOKUP(TRIM(SUBSTITUTE(D690,CHAR(160),CHAR(32))),Metadata!B$1:K$2632,10,FALSE)</f>
        <v>80592</v>
      </c>
      <c r="N690" s="1" t="s">
        <v>1148</v>
      </c>
      <c r="O690">
        <v>292</v>
      </c>
      <c r="P690">
        <v>304</v>
      </c>
    </row>
    <row r="691" spans="1:16" x14ac:dyDescent="0.25">
      <c r="A691" t="s">
        <v>4354</v>
      </c>
      <c r="B691" t="s">
        <v>1205</v>
      </c>
      <c r="C691" t="s">
        <v>47</v>
      </c>
      <c r="D691" t="s">
        <v>8212</v>
      </c>
      <c r="E691" t="str">
        <f>VLOOKUP(TRIM(SUBSTITUTE(D691,CHAR(160),CHAR(32))),Metadata!B$1:C$2632,2,FALSE)</f>
        <v>Condillac, Etienne Bonnot de, 1714-1780.</v>
      </c>
      <c r="F691" t="str">
        <f>VLOOKUP(TRIM(SUBSTITUTE(D691,CHAR(160),CHAR(32))),Metadata!B$1:D$2632,3,FALSE)</f>
        <v>Le commerce et le gouvernement</v>
      </c>
      <c r="G691">
        <f>VLOOKUP(TRIM(SUBSTITUTE(D691,CHAR(160),CHAR(32))),Metadata!B$1:E$2632,4,FALSE)</f>
        <v>1776</v>
      </c>
      <c r="H691" t="s">
        <v>448</v>
      </c>
      <c r="J691" t="str">
        <f>VLOOKUP(TRIM(SUBSTITUTE(D691,CHAR(160),CHAR(32))),Metadata!B$1:H$2632,7,FALSE)</f>
        <v>traite ou essai</v>
      </c>
      <c r="L691" t="str">
        <f>VLOOKUP(TRIM(SUBSTITUTE(D691,CHAR(160),CHAR(32))),Metadata!B$1:J$2632,9,FALSE)</f>
        <v>prose</v>
      </c>
      <c r="M691">
        <f>VLOOKUP(TRIM(SUBSTITUTE(D691,CHAR(160),CHAR(32))),Metadata!B$1:K$2632,10,FALSE)</f>
        <v>89868</v>
      </c>
      <c r="N691" s="1" t="s">
        <v>1149</v>
      </c>
      <c r="O691">
        <v>131</v>
      </c>
      <c r="P691">
        <v>141</v>
      </c>
    </row>
    <row r="692" spans="1:16" x14ac:dyDescent="0.25">
      <c r="A692" t="s">
        <v>4354</v>
      </c>
      <c r="B692" t="s">
        <v>1205</v>
      </c>
      <c r="C692" t="s">
        <v>47</v>
      </c>
      <c r="D692" t="s">
        <v>8333</v>
      </c>
      <c r="E692" t="str">
        <f>VLOOKUP(TRIM(SUBSTITUTE(D692,CHAR(160),CHAR(32))),Metadata!B$1:C$2632,2,FALSE)</f>
        <v>Mercier, Louis-Sébastien, 1740-1814.</v>
      </c>
      <c r="F692" t="str">
        <f>VLOOKUP(TRIM(SUBSTITUTE(D692,CHAR(160),CHAR(32))),Metadata!B$1:D$2632,3,FALSE)</f>
        <v>Tableau de Paris t. 1</v>
      </c>
      <c r="G692">
        <f>VLOOKUP(TRIM(SUBSTITUTE(D692,CHAR(160),CHAR(32))),Metadata!B$1:E$2632,4,FALSE)</f>
        <v>1782</v>
      </c>
      <c r="H692" t="s">
        <v>448</v>
      </c>
      <c r="J692" t="str">
        <f>VLOOKUP(TRIM(SUBSTITUTE(D692,CHAR(160),CHAR(32))),Metadata!B$1:H$2632,7,FALSE)</f>
        <v>melanges litteraires</v>
      </c>
      <c r="L692" t="str">
        <f>VLOOKUP(TRIM(SUBSTITUTE(D692,CHAR(160),CHAR(32))),Metadata!B$1:J$2632,9,FALSE)</f>
        <v>prose</v>
      </c>
      <c r="M692">
        <f>VLOOKUP(TRIM(SUBSTITUTE(D692,CHAR(160),CHAR(32))),Metadata!B$1:K$2632,10,FALSE)</f>
        <v>212948</v>
      </c>
      <c r="N692" s="1" t="s">
        <v>1150</v>
      </c>
      <c r="O692">
        <v>195</v>
      </c>
      <c r="P692">
        <v>207</v>
      </c>
    </row>
    <row r="693" spans="1:16" x14ac:dyDescent="0.25">
      <c r="A693" t="s">
        <v>4354</v>
      </c>
      <c r="B693" t="s">
        <v>1205</v>
      </c>
      <c r="C693" t="s">
        <v>47</v>
      </c>
      <c r="D693" t="s">
        <v>8183</v>
      </c>
      <c r="E693" t="str">
        <f>VLOOKUP(TRIM(SUBSTITUTE(D693,CHAR(160),CHAR(32))),Metadata!B$1:C$2632,2,FALSE)</f>
        <v>Barthélemy, Jean-Jacques, 1716-1795.</v>
      </c>
      <c r="F693" t="str">
        <f>VLOOKUP(TRIM(SUBSTITUTE(D693,CHAR(160),CHAR(32))),Metadata!B$1:D$2632,3,FALSE)</f>
        <v>Voyage du jeune anacharsis</v>
      </c>
      <c r="G693">
        <f>VLOOKUP(TRIM(SUBSTITUTE(D693,CHAR(160),CHAR(32))),Metadata!B$1:E$2632,4,FALSE)</f>
        <v>1788</v>
      </c>
      <c r="H693" t="s">
        <v>448</v>
      </c>
      <c r="J693" t="str">
        <f>VLOOKUP(TRIM(SUBSTITUTE(D693,CHAR(160),CHAR(32))),Metadata!B$1:H$2632,7,FALSE)</f>
        <v>melanges litteraires</v>
      </c>
      <c r="L693" t="str">
        <f>VLOOKUP(TRIM(SUBSTITUTE(D693,CHAR(160),CHAR(32))),Metadata!B$1:J$2632,9,FALSE)</f>
        <v>prose</v>
      </c>
      <c r="M693">
        <f>VLOOKUP(TRIM(SUBSTITUTE(D693,CHAR(160),CHAR(32))),Metadata!B$1:K$2632,10,FALSE)</f>
        <v>539817</v>
      </c>
      <c r="N693" s="1" t="s">
        <v>1151</v>
      </c>
      <c r="O693">
        <v>201</v>
      </c>
      <c r="P693">
        <v>213</v>
      </c>
    </row>
    <row r="694" spans="1:16" x14ac:dyDescent="0.25">
      <c r="A694" t="s">
        <v>4354</v>
      </c>
      <c r="B694" t="s">
        <v>1205</v>
      </c>
      <c r="C694" t="s">
        <v>47</v>
      </c>
      <c r="D694" t="s">
        <v>7911</v>
      </c>
      <c r="E694" t="str">
        <f>VLOOKUP(TRIM(SUBSTITUTE(D694,CHAR(160),CHAR(32))),Metadata!B$1:C$2632,2,FALSE)</f>
        <v>Condorcet, Marie Jean Antoine-Nicolas de Caritat, marquis de, 1743-1794.</v>
      </c>
      <c r="F694" t="str">
        <f>VLOOKUP(TRIM(SUBSTITUTE(D694,CHAR(160),CHAR(32))),Metadata!B$1:D$2632,3,FALSE)</f>
        <v>Cinq mémoires sur l'instruction publique</v>
      </c>
      <c r="G694">
        <f>VLOOKUP(TRIM(SUBSTITUTE(D694,CHAR(160),CHAR(32))),Metadata!B$1:E$2632,4,FALSE)</f>
        <v>1791</v>
      </c>
      <c r="H694" t="s">
        <v>448</v>
      </c>
      <c r="J694" t="str">
        <f>VLOOKUP(TRIM(SUBSTITUTE(D694,CHAR(160),CHAR(32))),Metadata!B$1:H$2632,7,FALSE)</f>
        <v>traite</v>
      </c>
      <c r="L694" t="str">
        <f>VLOOKUP(TRIM(SUBSTITUTE(D694,CHAR(160),CHAR(32))),Metadata!B$1:J$2632,9,FALSE)</f>
        <v/>
      </c>
      <c r="M694">
        <f>VLOOKUP(TRIM(SUBSTITUTE(D694,CHAR(160),CHAR(32))),Metadata!B$1:K$2632,10,FALSE)</f>
        <v>77502</v>
      </c>
      <c r="N694" s="1" t="s">
        <v>1152</v>
      </c>
      <c r="O694">
        <v>207</v>
      </c>
      <c r="P694">
        <v>217</v>
      </c>
    </row>
    <row r="695" spans="1:16" x14ac:dyDescent="0.25">
      <c r="A695" t="s">
        <v>4354</v>
      </c>
      <c r="B695" t="s">
        <v>1205</v>
      </c>
      <c r="C695" t="s">
        <v>47</v>
      </c>
      <c r="D695" t="s">
        <v>8316</v>
      </c>
      <c r="E695" t="str">
        <f>VLOOKUP(TRIM(SUBSTITUTE(D695,CHAR(160),CHAR(32))),Metadata!B$1:C$2632,2,FALSE)</f>
        <v>Marat, Jean Paul, 1743-1793.</v>
      </c>
      <c r="F695" t="str">
        <f>VLOOKUP(TRIM(SUBSTITUTE(D695,CHAR(160),CHAR(32))),Metadata!B$1:D$2632,3,FALSE)</f>
        <v>Les pamphlets--1792</v>
      </c>
      <c r="G695">
        <f>VLOOKUP(TRIM(SUBSTITUTE(D695,CHAR(160),CHAR(32))),Metadata!B$1:E$2632,4,FALSE)</f>
        <v>1792</v>
      </c>
      <c r="H695" t="s">
        <v>448</v>
      </c>
      <c r="J695" t="str">
        <f>VLOOKUP(TRIM(SUBSTITUTE(D695,CHAR(160),CHAR(32))),Metadata!B$1:H$2632,7,FALSE)</f>
        <v>pamphlet</v>
      </c>
      <c r="L695" t="str">
        <f>VLOOKUP(TRIM(SUBSTITUTE(D695,CHAR(160),CHAR(32))),Metadata!B$1:J$2632,9,FALSE)</f>
        <v>prose</v>
      </c>
      <c r="M695">
        <f>VLOOKUP(TRIM(SUBSTITUTE(D695,CHAR(160),CHAR(32))),Metadata!B$1:K$2632,10,FALSE)</f>
        <v>43011</v>
      </c>
      <c r="N695" s="1" t="s">
        <v>1153</v>
      </c>
      <c r="O695">
        <v>32</v>
      </c>
      <c r="P695">
        <v>44</v>
      </c>
    </row>
    <row r="696" spans="1:16" x14ac:dyDescent="0.25">
      <c r="A696" t="s">
        <v>4354</v>
      </c>
      <c r="B696" t="s">
        <v>1205</v>
      </c>
      <c r="C696" t="s">
        <v>47</v>
      </c>
      <c r="D696" t="s">
        <v>8311</v>
      </c>
      <c r="E696" t="str">
        <f>VLOOKUP(TRIM(SUBSTITUTE(D696,CHAR(160),CHAR(32))),Metadata!B$1:C$2632,2,FALSE)</f>
        <v>Mably, abbé de, 1709-1785.</v>
      </c>
      <c r="F696" t="str">
        <f>VLOOKUP(TRIM(SUBSTITUTE(D696,CHAR(160),CHAR(32))),Metadata!B$1:D$2632,3,FALSE)</f>
        <v>Observations sur l'histoire de France</v>
      </c>
      <c r="G696">
        <f>VLOOKUP(TRIM(SUBSTITUTE(D696,CHAR(160),CHAR(32))),Metadata!B$1:E$2632,4,FALSE)</f>
        <v>1765</v>
      </c>
      <c r="H696" t="s">
        <v>448</v>
      </c>
      <c r="J696" t="str">
        <f>VLOOKUP(TRIM(SUBSTITUTE(D696,CHAR(160),CHAR(32))),Metadata!B$1:H$2632,7,FALSE)</f>
        <v>traite ou essai</v>
      </c>
      <c r="L696" t="str">
        <f>VLOOKUP(TRIM(SUBSTITUTE(D696,CHAR(160),CHAR(32))),Metadata!B$1:J$2632,9,FALSE)</f>
        <v>prose</v>
      </c>
      <c r="M696">
        <f>VLOOKUP(TRIM(SUBSTITUTE(D696,CHAR(160),CHAR(32))),Metadata!B$1:K$2632,10,FALSE)</f>
        <v>78809</v>
      </c>
      <c r="N696" s="1" t="s">
        <v>1154</v>
      </c>
      <c r="O696">
        <v>142</v>
      </c>
      <c r="P696">
        <v>152</v>
      </c>
    </row>
    <row r="697" spans="1:16" x14ac:dyDescent="0.25">
      <c r="A697" t="s">
        <v>4354</v>
      </c>
      <c r="B697" t="s">
        <v>1205</v>
      </c>
      <c r="C697" t="s">
        <v>47</v>
      </c>
      <c r="D697" t="s">
        <v>8310</v>
      </c>
      <c r="E697" t="str">
        <f>VLOOKUP(TRIM(SUBSTITUTE(D697,CHAR(160),CHAR(32))),Metadata!B$1:C$2632,2,FALSE)</f>
        <v>Mably, abbé de, 1709-1785.</v>
      </c>
      <c r="F697" t="str">
        <f>VLOOKUP(TRIM(SUBSTITUTE(D697,CHAR(160),CHAR(32))),Metadata!B$1:D$2632,3,FALSE)</f>
        <v>Observations sur les Grecs</v>
      </c>
      <c r="G697">
        <f>VLOOKUP(TRIM(SUBSTITUTE(D697,CHAR(160),CHAR(32))),Metadata!B$1:E$2632,4,FALSE)</f>
        <v>1749</v>
      </c>
      <c r="H697" t="s">
        <v>448</v>
      </c>
      <c r="J697" t="str">
        <f>VLOOKUP(TRIM(SUBSTITUTE(D697,CHAR(160),CHAR(32))),Metadata!B$1:H$2632,7,FALSE)</f>
        <v>traite ou essai</v>
      </c>
      <c r="L697" t="str">
        <f>VLOOKUP(TRIM(SUBSTITUTE(D697,CHAR(160),CHAR(32))),Metadata!B$1:J$2632,9,FALSE)</f>
        <v>prose</v>
      </c>
      <c r="M697">
        <f>VLOOKUP(TRIM(SUBSTITUTE(D697,CHAR(160),CHAR(32))),Metadata!B$1:K$2632,10,FALSE)</f>
        <v>40386</v>
      </c>
      <c r="N697" t="s">
        <v>1155</v>
      </c>
      <c r="O697">
        <v>111</v>
      </c>
      <c r="P697">
        <v>123</v>
      </c>
    </row>
    <row r="698" spans="1:16" x14ac:dyDescent="0.25">
      <c r="A698" t="s">
        <v>4354</v>
      </c>
      <c r="B698" t="s">
        <v>1205</v>
      </c>
      <c r="C698" t="s">
        <v>47</v>
      </c>
      <c r="D698" t="s">
        <v>8212</v>
      </c>
      <c r="E698" t="str">
        <f>VLOOKUP(TRIM(SUBSTITUTE(D698,CHAR(160),CHAR(32))),Metadata!B$1:C$2632,2,FALSE)</f>
        <v>Condillac, Etienne Bonnot de, 1714-1780.</v>
      </c>
      <c r="F698" t="str">
        <f>VLOOKUP(TRIM(SUBSTITUTE(D698,CHAR(160),CHAR(32))),Metadata!B$1:D$2632,3,FALSE)</f>
        <v>Le commerce et le gouvernement</v>
      </c>
      <c r="G698">
        <f>VLOOKUP(TRIM(SUBSTITUTE(D698,CHAR(160),CHAR(32))),Metadata!B$1:E$2632,4,FALSE)</f>
        <v>1776</v>
      </c>
      <c r="H698" t="s">
        <v>448</v>
      </c>
      <c r="J698" t="str">
        <f>VLOOKUP(TRIM(SUBSTITUTE(D698,CHAR(160),CHAR(32))),Metadata!B$1:H$2632,7,FALSE)</f>
        <v>traite ou essai</v>
      </c>
      <c r="L698" t="str">
        <f>VLOOKUP(TRIM(SUBSTITUTE(D698,CHAR(160),CHAR(32))),Metadata!B$1:J$2632,9,FALSE)</f>
        <v>prose</v>
      </c>
      <c r="M698">
        <f>VLOOKUP(TRIM(SUBSTITUTE(D698,CHAR(160),CHAR(32))),Metadata!B$1:K$2632,10,FALSE)</f>
        <v>89868</v>
      </c>
      <c r="N698" s="1" t="s">
        <v>1156</v>
      </c>
      <c r="O698">
        <v>93</v>
      </c>
      <c r="P698">
        <v>103</v>
      </c>
    </row>
    <row r="699" spans="1:16" x14ac:dyDescent="0.25">
      <c r="A699" t="s">
        <v>4354</v>
      </c>
      <c r="B699" t="s">
        <v>1205</v>
      </c>
      <c r="C699" t="s">
        <v>47</v>
      </c>
      <c r="D699" t="s">
        <v>8256</v>
      </c>
      <c r="E699" t="str">
        <f>VLOOKUP(TRIM(SUBSTITUTE(D699,CHAR(160),CHAR(32))),Metadata!B$1:C$2632,2,FALSE)</f>
        <v>Dusaulx, Jean, 1728-1799.</v>
      </c>
      <c r="F699" t="str">
        <f>VLOOKUP(TRIM(SUBSTITUTE(D699,CHAR(160),CHAR(32))),Metadata!B$1:D$2632,3,FALSE)</f>
        <v>Voyage à Barege</v>
      </c>
      <c r="G699">
        <f>VLOOKUP(TRIM(SUBSTITUTE(D699,CHAR(160),CHAR(32))),Metadata!B$1:E$2632,4,FALSE)</f>
        <v>1796</v>
      </c>
      <c r="H699" t="s">
        <v>448</v>
      </c>
      <c r="J699" t="str">
        <f>VLOOKUP(TRIM(SUBSTITUTE(D699,CHAR(160),CHAR(32))),Metadata!B$1:H$2632,7,FALSE)</f>
        <v>recit de voyage</v>
      </c>
      <c r="L699" t="str">
        <f>VLOOKUP(TRIM(SUBSTITUTE(D699,CHAR(160),CHAR(32))),Metadata!B$1:J$2632,9,FALSE)</f>
        <v>prose</v>
      </c>
      <c r="M699">
        <f>VLOOKUP(TRIM(SUBSTITUTE(D699,CHAR(160),CHAR(32))),Metadata!B$1:K$2632,10,FALSE)</f>
        <v>80592</v>
      </c>
      <c r="N699" s="1" t="s">
        <v>1157</v>
      </c>
      <c r="O699">
        <v>42</v>
      </c>
      <c r="P699">
        <v>52</v>
      </c>
    </row>
    <row r="700" spans="1:16" x14ac:dyDescent="0.25">
      <c r="A700" t="s">
        <v>4354</v>
      </c>
      <c r="B700" t="s">
        <v>1205</v>
      </c>
      <c r="C700" t="s">
        <v>47</v>
      </c>
      <c r="D700" t="s">
        <v>8413</v>
      </c>
      <c r="E700" t="str">
        <f>VLOOKUP(TRIM(SUBSTITUTE(D700,CHAR(160),CHAR(32))),Metadata!B$1:C$2632,2,FALSE)</f>
        <v>Volney, C.-F. (Constantin-François), 1757-1820.</v>
      </c>
      <c r="F700" t="str">
        <f>VLOOKUP(TRIM(SUBSTITUTE(D700,CHAR(160),CHAR(32))),Metadata!B$1:D$2632,3,FALSE)</f>
        <v>Les ruines</v>
      </c>
      <c r="G700">
        <f>VLOOKUP(TRIM(SUBSTITUTE(D700,CHAR(160),CHAR(32))),Metadata!B$1:E$2632,4,FALSE)</f>
        <v>1791</v>
      </c>
      <c r="H700" t="s">
        <v>448</v>
      </c>
      <c r="J700" t="str">
        <f>VLOOKUP(TRIM(SUBSTITUTE(D700,CHAR(160),CHAR(32))),Metadata!B$1:H$2632,7,FALSE)</f>
        <v>traite ou essai</v>
      </c>
      <c r="L700" t="str">
        <f>VLOOKUP(TRIM(SUBSTITUTE(D700,CHAR(160),CHAR(32))),Metadata!B$1:J$2632,9,FALSE)</f>
        <v>prose</v>
      </c>
      <c r="M700">
        <f>VLOOKUP(TRIM(SUBSTITUTE(D700,CHAR(160),CHAR(32))),Metadata!B$1:K$2632,10,FALSE)</f>
        <v>55267</v>
      </c>
      <c r="N700" s="2" t="s">
        <v>1158</v>
      </c>
      <c r="O700">
        <v>47</v>
      </c>
      <c r="P700">
        <v>57</v>
      </c>
    </row>
    <row r="701" spans="1:16" x14ac:dyDescent="0.25">
      <c r="A701" t="s">
        <v>4354</v>
      </c>
      <c r="B701" t="s">
        <v>1205</v>
      </c>
      <c r="C701" t="s">
        <v>47</v>
      </c>
      <c r="D701" t="s">
        <v>8414</v>
      </c>
      <c r="E701" t="str">
        <f>VLOOKUP(TRIM(SUBSTITUTE(D701,CHAR(160),CHAR(32))),Metadata!B$1:C$2632,2,FALSE)</f>
        <v>Volney, C.-F. (Constantin-François), 1757-1820.</v>
      </c>
      <c r="F701" t="str">
        <f>VLOOKUP(TRIM(SUBSTITUTE(D701,CHAR(160),CHAR(32))),Metadata!B$1:D$2632,3,FALSE)</f>
        <v>Voyage en Syrie et en Égypte</v>
      </c>
      <c r="G701">
        <f>VLOOKUP(TRIM(SUBSTITUTE(D701,CHAR(160),CHAR(32))),Metadata!B$1:E$2632,4,FALSE)</f>
        <v>1787</v>
      </c>
      <c r="H701" t="s">
        <v>448</v>
      </c>
      <c r="J701" t="str">
        <f>VLOOKUP(TRIM(SUBSTITUTE(D701,CHAR(160),CHAR(32))),Metadata!B$1:H$2632,7,FALSE)</f>
        <v>recit de voyage</v>
      </c>
      <c r="L701" t="str">
        <f>VLOOKUP(TRIM(SUBSTITUTE(D701,CHAR(160),CHAR(32))),Metadata!B$1:J$2632,9,FALSE)</f>
        <v>prose</v>
      </c>
      <c r="M701">
        <f>VLOOKUP(TRIM(SUBSTITUTE(D701,CHAR(160),CHAR(32))),Metadata!B$1:K$2632,10,FALSE)</f>
        <v>166253</v>
      </c>
      <c r="N701" s="1" t="s">
        <v>1159</v>
      </c>
      <c r="O701">
        <v>42</v>
      </c>
      <c r="P701">
        <v>53</v>
      </c>
    </row>
    <row r="702" spans="1:16" x14ac:dyDescent="0.25">
      <c r="A702" t="s">
        <v>4354</v>
      </c>
      <c r="B702" t="s">
        <v>1205</v>
      </c>
      <c r="C702" t="s">
        <v>47</v>
      </c>
      <c r="D702" t="s">
        <v>8339</v>
      </c>
      <c r="E702" t="str">
        <f>VLOOKUP(TRIM(SUBSTITUTE(D702,CHAR(160),CHAR(32))),Metadata!B$1:C$2632,2,FALSE)</f>
        <v>Mirabeau, Victor de Riquetti, marquis de, 1715-1789.</v>
      </c>
      <c r="F702" t="str">
        <f>VLOOKUP(TRIM(SUBSTITUTE(D702,CHAR(160),CHAR(32))),Metadata!B$1:D$2632,3,FALSE)</f>
        <v>L'ami des hommes, ou, Traité de la population</v>
      </c>
      <c r="G702">
        <f>VLOOKUP(TRIM(SUBSTITUTE(D702,CHAR(160),CHAR(32))),Metadata!B$1:E$2632,4,FALSE)</f>
        <v>1755</v>
      </c>
      <c r="H702" t="s">
        <v>448</v>
      </c>
      <c r="J702" t="str">
        <f>VLOOKUP(TRIM(SUBSTITUTE(D702,CHAR(160),CHAR(32))),Metadata!B$1:H$2632,7,FALSE)</f>
        <v>traite ou essai</v>
      </c>
      <c r="L702" t="str">
        <f>VLOOKUP(TRIM(SUBSTITUTE(D702,CHAR(160),CHAR(32))),Metadata!B$1:J$2632,9,FALSE)</f>
        <v>prose</v>
      </c>
      <c r="M702">
        <f>VLOOKUP(TRIM(SUBSTITUTE(D702,CHAR(160),CHAR(32))),Metadata!B$1:K$2632,10,FALSE)</f>
        <v>239430</v>
      </c>
      <c r="N702" s="1" t="s">
        <v>1160</v>
      </c>
      <c r="O702">
        <v>33</v>
      </c>
      <c r="P702">
        <v>43</v>
      </c>
    </row>
    <row r="703" spans="1:16" x14ac:dyDescent="0.25">
      <c r="A703" t="s">
        <v>4354</v>
      </c>
      <c r="B703" t="s">
        <v>1205</v>
      </c>
      <c r="C703" t="s">
        <v>47</v>
      </c>
      <c r="D703" t="s">
        <v>8314</v>
      </c>
      <c r="E703" t="str">
        <f>VLOOKUP(TRIM(SUBSTITUTE(D703,CHAR(160),CHAR(32))),Metadata!B$1:C$2632,2,FALSE)</f>
        <v>Marat, Jean Paul, 1743-1793.</v>
      </c>
      <c r="F703" t="str">
        <f>VLOOKUP(TRIM(SUBSTITUTE(D703,CHAR(160),CHAR(32))),Metadata!B$1:D$2632,3,FALSE)</f>
        <v>Les chaînes de l'esclavage</v>
      </c>
      <c r="G703">
        <f>VLOOKUP(TRIM(SUBSTITUTE(D703,CHAR(160),CHAR(32))),Metadata!B$1:E$2632,4,FALSE)</f>
        <v>1792</v>
      </c>
      <c r="H703" t="s">
        <v>448</v>
      </c>
      <c r="J703" t="str">
        <f>VLOOKUP(TRIM(SUBSTITUTE(D703,CHAR(160),CHAR(32))),Metadata!B$1:H$2632,7,FALSE)</f>
        <v>traite</v>
      </c>
      <c r="L703" t="str">
        <f>VLOOKUP(TRIM(SUBSTITUTE(D703,CHAR(160),CHAR(32))),Metadata!B$1:J$2632,9,FALSE)</f>
        <v/>
      </c>
      <c r="M703">
        <f>VLOOKUP(TRIM(SUBSTITUTE(D703,CHAR(160),CHAR(32))),Metadata!B$1:K$2632,10,FALSE)</f>
        <v>93252</v>
      </c>
      <c r="N703" s="1" t="s">
        <v>1161</v>
      </c>
      <c r="O703">
        <v>87</v>
      </c>
      <c r="P703">
        <v>97</v>
      </c>
    </row>
    <row r="704" spans="1:16" x14ac:dyDescent="0.25">
      <c r="A704" t="s">
        <v>4354</v>
      </c>
      <c r="B704" t="s">
        <v>1205</v>
      </c>
      <c r="C704" t="s">
        <v>47</v>
      </c>
      <c r="D704" t="s">
        <v>8212</v>
      </c>
      <c r="E704" t="str">
        <f>VLOOKUP(TRIM(SUBSTITUTE(D704,CHAR(160),CHAR(32))),Metadata!B$1:C$2632,2,FALSE)</f>
        <v>Condillac, Etienne Bonnot de, 1714-1780.</v>
      </c>
      <c r="F704" t="str">
        <f>VLOOKUP(TRIM(SUBSTITUTE(D704,CHAR(160),CHAR(32))),Metadata!B$1:D$2632,3,FALSE)</f>
        <v>Le commerce et le gouvernement</v>
      </c>
      <c r="G704">
        <f>VLOOKUP(TRIM(SUBSTITUTE(D704,CHAR(160),CHAR(32))),Metadata!B$1:E$2632,4,FALSE)</f>
        <v>1776</v>
      </c>
      <c r="H704" t="s">
        <v>448</v>
      </c>
      <c r="J704" t="str">
        <f>VLOOKUP(TRIM(SUBSTITUTE(D704,CHAR(160),CHAR(32))),Metadata!B$1:H$2632,7,FALSE)</f>
        <v>traite ou essai</v>
      </c>
      <c r="L704" t="str">
        <f>VLOOKUP(TRIM(SUBSTITUTE(D704,CHAR(160),CHAR(32))),Metadata!B$1:J$2632,9,FALSE)</f>
        <v>prose</v>
      </c>
      <c r="M704">
        <f>VLOOKUP(TRIM(SUBSTITUTE(D704,CHAR(160),CHAR(32))),Metadata!B$1:K$2632,10,FALSE)</f>
        <v>89868</v>
      </c>
      <c r="N704" s="1" t="s">
        <v>1162</v>
      </c>
      <c r="O704">
        <v>110</v>
      </c>
      <c r="P704">
        <v>120</v>
      </c>
    </row>
    <row r="705" spans="1:16" x14ac:dyDescent="0.25">
      <c r="A705" t="s">
        <v>4354</v>
      </c>
      <c r="B705" t="s">
        <v>1205</v>
      </c>
      <c r="C705" t="s">
        <v>47</v>
      </c>
      <c r="D705" t="s">
        <v>8314</v>
      </c>
      <c r="E705" t="str">
        <f>VLOOKUP(TRIM(SUBSTITUTE(D705,CHAR(160),CHAR(32))),Metadata!B$1:C$2632,2,FALSE)</f>
        <v>Marat, Jean Paul, 1743-1793.</v>
      </c>
      <c r="F705" t="str">
        <f>VLOOKUP(TRIM(SUBSTITUTE(D705,CHAR(160),CHAR(32))),Metadata!B$1:D$2632,3,FALSE)</f>
        <v>Les chaînes de l'esclavage</v>
      </c>
      <c r="G705">
        <f>VLOOKUP(TRIM(SUBSTITUTE(D705,CHAR(160),CHAR(32))),Metadata!B$1:E$2632,4,FALSE)</f>
        <v>1792</v>
      </c>
      <c r="H705" t="s">
        <v>448</v>
      </c>
      <c r="J705" t="str">
        <f>VLOOKUP(TRIM(SUBSTITUTE(D705,CHAR(160),CHAR(32))),Metadata!B$1:H$2632,7,FALSE)</f>
        <v>traite</v>
      </c>
      <c r="L705" t="str">
        <f>VLOOKUP(TRIM(SUBSTITUTE(D705,CHAR(160),CHAR(32))),Metadata!B$1:J$2632,9,FALSE)</f>
        <v/>
      </c>
      <c r="M705">
        <f>VLOOKUP(TRIM(SUBSTITUTE(D705,CHAR(160),CHAR(32))),Metadata!B$1:K$2632,10,FALSE)</f>
        <v>93252</v>
      </c>
      <c r="N705" s="1" t="s">
        <v>1163</v>
      </c>
      <c r="O705">
        <v>148</v>
      </c>
      <c r="P705">
        <v>158</v>
      </c>
    </row>
    <row r="706" spans="1:16" x14ac:dyDescent="0.25">
      <c r="A706" t="s">
        <v>4354</v>
      </c>
      <c r="B706" t="s">
        <v>1205</v>
      </c>
      <c r="C706" t="s">
        <v>47</v>
      </c>
      <c r="D706" t="s">
        <v>8381</v>
      </c>
      <c r="E706" t="str">
        <f>VLOOKUP(TRIM(SUBSTITUTE(D706,CHAR(160),CHAR(32))),Metadata!B$1:C$2632,2,FALSE)</f>
        <v>Rousseau, Jean-Jacques, 1712-1778.</v>
      </c>
      <c r="F706" t="str">
        <f>VLOOKUP(TRIM(SUBSTITUTE(D706,CHAR(160),CHAR(32))),Metadata!B$1:D$2632,3,FALSE)</f>
        <v>La nouvelle Héloïse</v>
      </c>
      <c r="G706">
        <f>VLOOKUP(TRIM(SUBSTITUTE(D706,CHAR(160),CHAR(32))),Metadata!B$1:E$2632,4,FALSE)</f>
        <v>1761</v>
      </c>
      <c r="H706" t="s">
        <v>448</v>
      </c>
      <c r="J706" t="str">
        <f>VLOOKUP(TRIM(SUBSTITUTE(D706,CHAR(160),CHAR(32))),Metadata!B$1:H$2632,7,FALSE)</f>
        <v>roman</v>
      </c>
      <c r="L706" t="str">
        <f>VLOOKUP(TRIM(SUBSTITUTE(D706,CHAR(160),CHAR(32))),Metadata!B$1:J$2632,9,FALSE)</f>
        <v>prose</v>
      </c>
      <c r="M706">
        <f>VLOOKUP(TRIM(SUBSTITUTE(D706,CHAR(160),CHAR(32))),Metadata!B$1:K$2632,10,FALSE)</f>
        <v>299094</v>
      </c>
      <c r="N706" s="1" t="s">
        <v>1164</v>
      </c>
      <c r="O706">
        <v>148</v>
      </c>
      <c r="P706">
        <v>159</v>
      </c>
    </row>
    <row r="707" spans="1:16" x14ac:dyDescent="0.25">
      <c r="A707" t="s">
        <v>4354</v>
      </c>
      <c r="B707" t="s">
        <v>1205</v>
      </c>
      <c r="C707" t="s">
        <v>47</v>
      </c>
      <c r="D707" t="s">
        <v>8689</v>
      </c>
      <c r="E707" t="str">
        <f>VLOOKUP(TRIM(SUBSTITUTE(D707,CHAR(160),CHAR(32))),Metadata!B$1:C$2632,2,FALSE)</f>
        <v>Töpffer, Rodolphe, 1799-1846.</v>
      </c>
      <c r="F707" t="str">
        <f>VLOOKUP(TRIM(SUBSTITUTE(D707,CHAR(160),CHAR(32))),Metadata!B$1:D$2632,3,FALSE)</f>
        <v>Nouvelles genevoises</v>
      </c>
      <c r="G707">
        <f>VLOOKUP(TRIM(SUBSTITUTE(D707,CHAR(160),CHAR(32))),Metadata!B$1:E$2632,4,FALSE)</f>
        <v>1839</v>
      </c>
      <c r="H707" t="s">
        <v>450</v>
      </c>
      <c r="J707" t="str">
        <f>VLOOKUP(TRIM(SUBSTITUTE(D707,CHAR(160),CHAR(32))),Metadata!B$1:H$2632,7,FALSE)</f>
        <v>roman</v>
      </c>
      <c r="L707" t="str">
        <f>VLOOKUP(TRIM(SUBSTITUTE(D707,CHAR(160),CHAR(32))),Metadata!B$1:J$2632,9,FALSE)</f>
        <v>prose</v>
      </c>
      <c r="M707">
        <f>VLOOKUP(TRIM(SUBSTITUTE(D707,CHAR(160),CHAR(32))),Metadata!B$1:K$2632,10,FALSE)</f>
        <v>124018</v>
      </c>
      <c r="N707" s="1" t="s">
        <v>1165</v>
      </c>
      <c r="O707">
        <v>71</v>
      </c>
      <c r="P707">
        <v>82</v>
      </c>
    </row>
    <row r="708" spans="1:16" x14ac:dyDescent="0.25">
      <c r="A708" t="s">
        <v>4354</v>
      </c>
      <c r="B708" t="s">
        <v>1205</v>
      </c>
      <c r="C708" t="s">
        <v>47</v>
      </c>
      <c r="D708" t="s">
        <v>8466</v>
      </c>
      <c r="E708" t="str">
        <f>VLOOKUP(TRIM(SUBSTITUTE(D708,CHAR(160),CHAR(32))),Metadata!B$1:C$2632,2,FALSE)</f>
        <v>Constant, Benjamin, 1767-1830.</v>
      </c>
      <c r="F708" t="str">
        <f>VLOOKUP(TRIM(SUBSTITUTE(D708,CHAR(160),CHAR(32))),Metadata!B$1:D$2632,3,FALSE)</f>
        <v>De l'esprit de conquête</v>
      </c>
      <c r="G708">
        <f>VLOOKUP(TRIM(SUBSTITUTE(D708,CHAR(160),CHAR(32))),Metadata!B$1:E$2632,4,FALSE)</f>
        <v>1813</v>
      </c>
      <c r="H708" t="s">
        <v>450</v>
      </c>
      <c r="J708" t="str">
        <f>VLOOKUP(TRIM(SUBSTITUTE(D708,CHAR(160),CHAR(32))),Metadata!B$1:H$2632,7,FALSE)</f>
        <v>traite ou essai</v>
      </c>
      <c r="L708" t="str">
        <f>VLOOKUP(TRIM(SUBSTITUTE(D708,CHAR(160),CHAR(32))),Metadata!B$1:J$2632,9,FALSE)</f>
        <v>prose</v>
      </c>
      <c r="M708">
        <f>VLOOKUP(TRIM(SUBSTITUTE(D708,CHAR(160),CHAR(32))),Metadata!B$1:K$2632,10,FALSE)</f>
        <v>35106</v>
      </c>
      <c r="N708" s="1" t="s">
        <v>1166</v>
      </c>
      <c r="O708">
        <v>36</v>
      </c>
      <c r="P708">
        <v>47</v>
      </c>
    </row>
    <row r="709" spans="1:16" x14ac:dyDescent="0.25">
      <c r="A709" t="s">
        <v>4354</v>
      </c>
      <c r="B709" t="s">
        <v>1205</v>
      </c>
      <c r="C709" t="s">
        <v>47</v>
      </c>
      <c r="D709" t="s">
        <v>6615</v>
      </c>
      <c r="E709" t="str">
        <f>VLOOKUP(TRIM(SUBSTITUTE(D709,CHAR(160),CHAR(32))),Metadata!B$1:C$2632,2,FALSE)</f>
        <v>Lafargue, Paul, 1842-1911.</v>
      </c>
      <c r="F709" t="str">
        <f>VLOOKUP(TRIM(SUBSTITUTE(D709,CHAR(160),CHAR(32))),Metadata!B$1:D$2632,3,FALSE)</f>
        <v>Le droit à la paresse</v>
      </c>
      <c r="G709">
        <f>VLOOKUP(TRIM(SUBSTITUTE(D709,CHAR(160),CHAR(32))),Metadata!B$1:E$2632,4,FALSE)</f>
        <v>1883</v>
      </c>
      <c r="H709" t="s">
        <v>450</v>
      </c>
      <c r="J709" t="str">
        <f>VLOOKUP(TRIM(SUBSTITUTE(D709,CHAR(160),CHAR(32))),Metadata!B$1:H$2632,7,FALSE)</f>
        <v>traite</v>
      </c>
      <c r="L709" t="str">
        <f>VLOOKUP(TRIM(SUBSTITUTE(D709,CHAR(160),CHAR(32))),Metadata!B$1:J$2632,9,FALSE)</f>
        <v/>
      </c>
      <c r="M709">
        <f>VLOOKUP(TRIM(SUBSTITUTE(D709,CHAR(160),CHAR(32))),Metadata!B$1:K$2632,10,FALSE)</f>
        <v>12742</v>
      </c>
      <c r="N709" s="1" t="s">
        <v>1167</v>
      </c>
      <c r="O709">
        <v>207</v>
      </c>
      <c r="P709">
        <v>217</v>
      </c>
    </row>
    <row r="710" spans="1:16" x14ac:dyDescent="0.25">
      <c r="A710" t="s">
        <v>4354</v>
      </c>
      <c r="B710" t="s">
        <v>1205</v>
      </c>
      <c r="C710" t="s">
        <v>47</v>
      </c>
      <c r="D710" t="s">
        <v>8669</v>
      </c>
      <c r="E710" t="str">
        <f>VLOOKUP(TRIM(SUBSTITUTE(D710,CHAR(160),CHAR(32))),Metadata!B$1:C$2632,2,FALSE)</f>
        <v>St. John de Crèvecoeur, J. Hector, 1735-1813.</v>
      </c>
      <c r="F710" t="str">
        <f>VLOOKUP(TRIM(SUBSTITUTE(D710,CHAR(160),CHAR(32))),Metadata!B$1:D$2632,3,FALSE)</f>
        <v>Voyage Pensylvanie</v>
      </c>
      <c r="G710">
        <f>VLOOKUP(TRIM(SUBSTITUTE(D710,CHAR(160),CHAR(32))),Metadata!B$1:E$2632,4,FALSE)</f>
        <v>1801</v>
      </c>
      <c r="H710" t="s">
        <v>450</v>
      </c>
      <c r="J710" t="str">
        <f>VLOOKUP(TRIM(SUBSTITUTE(D710,CHAR(160),CHAR(32))),Metadata!B$1:H$2632,7,FALSE)</f>
        <v>recit de voyage</v>
      </c>
      <c r="L710" t="str">
        <f>VLOOKUP(TRIM(SUBSTITUTE(D710,CHAR(160),CHAR(32))),Metadata!B$1:J$2632,9,FALSE)</f>
        <v>prose</v>
      </c>
      <c r="M710">
        <f>VLOOKUP(TRIM(SUBSTITUTE(D710,CHAR(160),CHAR(32))),Metadata!B$1:K$2632,10,FALSE)</f>
        <v>215566</v>
      </c>
      <c r="N710" s="1" t="s">
        <v>1168</v>
      </c>
      <c r="O710">
        <v>159</v>
      </c>
      <c r="P710">
        <v>171</v>
      </c>
    </row>
    <row r="711" spans="1:16" x14ac:dyDescent="0.25">
      <c r="A711" t="s">
        <v>4354</v>
      </c>
      <c r="B711" t="s">
        <v>1205</v>
      </c>
      <c r="C711" t="s">
        <v>47</v>
      </c>
      <c r="D711" t="s">
        <v>8650</v>
      </c>
      <c r="E711" t="str">
        <f>VLOOKUP(TRIM(SUBSTITUTE(D711,CHAR(160),CHAR(32))),Metadata!B$1:C$2632,2,FALSE)</f>
        <v>Sainte-Beuve, Charles Augustin, 1804-1869.</v>
      </c>
      <c r="F711" t="str">
        <f>VLOOKUP(TRIM(SUBSTITUTE(D711,CHAR(160),CHAR(32))),Metadata!B$1:D$2632,3,FALSE)</f>
        <v>Port-Royal T. 5</v>
      </c>
      <c r="G711">
        <f>VLOOKUP(TRIM(SUBSTITUTE(D711,CHAR(160),CHAR(32))),Metadata!B$1:E$2632,4,FALSE)</f>
        <v>1859</v>
      </c>
      <c r="H711" t="s">
        <v>450</v>
      </c>
      <c r="J711" t="str">
        <f>VLOOKUP(TRIM(SUBSTITUTE(D711,CHAR(160),CHAR(32))),Metadata!B$1:H$2632,7,FALSE)</f>
        <v>traite ou essai</v>
      </c>
      <c r="L711" t="str">
        <f>VLOOKUP(TRIM(SUBSTITUTE(D711,CHAR(160),CHAR(32))),Metadata!B$1:J$2632,9,FALSE)</f>
        <v>prose</v>
      </c>
      <c r="M711">
        <f>VLOOKUP(TRIM(SUBSTITUTE(D711,CHAR(160),CHAR(32))),Metadata!B$1:K$2632,10,FALSE)</f>
        <v>131858</v>
      </c>
      <c r="N711" s="1" t="s">
        <v>1169</v>
      </c>
      <c r="O711">
        <v>179</v>
      </c>
      <c r="P711">
        <v>189</v>
      </c>
    </row>
    <row r="712" spans="1:16" x14ac:dyDescent="0.25">
      <c r="A712" t="s">
        <v>4354</v>
      </c>
      <c r="B712" t="s">
        <v>1205</v>
      </c>
      <c r="C712" t="s">
        <v>47</v>
      </c>
      <c r="D712" t="s">
        <v>8669</v>
      </c>
      <c r="E712" t="str">
        <f>VLOOKUP(TRIM(SUBSTITUTE(D712,CHAR(160),CHAR(32))),Metadata!B$1:C$2632,2,FALSE)</f>
        <v>St. John de Crèvecoeur, J. Hector, 1735-1813.</v>
      </c>
      <c r="F712" t="str">
        <f>VLOOKUP(TRIM(SUBSTITUTE(D712,CHAR(160),CHAR(32))),Metadata!B$1:D$2632,3,FALSE)</f>
        <v>Voyage Pensylvanie</v>
      </c>
      <c r="G712">
        <f>VLOOKUP(TRIM(SUBSTITUTE(D712,CHAR(160),CHAR(32))),Metadata!B$1:E$2632,4,FALSE)</f>
        <v>1801</v>
      </c>
      <c r="H712" t="s">
        <v>450</v>
      </c>
      <c r="J712" t="str">
        <f>VLOOKUP(TRIM(SUBSTITUTE(D712,CHAR(160),CHAR(32))),Metadata!B$1:H$2632,7,FALSE)</f>
        <v>recit de voyage</v>
      </c>
      <c r="L712" t="str">
        <f>VLOOKUP(TRIM(SUBSTITUTE(D712,CHAR(160),CHAR(32))),Metadata!B$1:J$2632,9,FALSE)</f>
        <v>prose</v>
      </c>
      <c r="M712">
        <f>VLOOKUP(TRIM(SUBSTITUTE(D712,CHAR(160),CHAR(32))),Metadata!B$1:K$2632,10,FALSE)</f>
        <v>215566</v>
      </c>
      <c r="N712" s="1" t="s">
        <v>1170</v>
      </c>
      <c r="O712">
        <v>250</v>
      </c>
      <c r="P712">
        <v>261</v>
      </c>
    </row>
    <row r="713" spans="1:16" x14ac:dyDescent="0.25">
      <c r="A713" t="s">
        <v>4354</v>
      </c>
      <c r="B713" t="s">
        <v>1205</v>
      </c>
      <c r="C713" t="s">
        <v>47</v>
      </c>
      <c r="D713" t="s">
        <v>8651</v>
      </c>
      <c r="E713" t="str">
        <f>VLOOKUP(TRIM(SUBSTITUTE(D713,CHAR(160),CHAR(32))),Metadata!B$1:C$2632,2,FALSE)</f>
        <v>Sainte-Beuve, Charles Augustin, 1804-1869.</v>
      </c>
      <c r="F713" t="str">
        <f>VLOOKUP(TRIM(SUBSTITUTE(D713,CHAR(160),CHAR(32))),Metadata!B$1:D$2632,3,FALSE)</f>
        <v>Port-Royal. T. 1</v>
      </c>
      <c r="G713">
        <f>VLOOKUP(TRIM(SUBSTITUTE(D713,CHAR(160),CHAR(32))),Metadata!B$1:E$2632,4,FALSE)</f>
        <v>1840</v>
      </c>
      <c r="H713" t="s">
        <v>450</v>
      </c>
      <c r="J713" t="str">
        <f>VLOOKUP(TRIM(SUBSTITUTE(D713,CHAR(160),CHAR(32))),Metadata!B$1:H$2632,7,FALSE)</f>
        <v>traite ou essai</v>
      </c>
      <c r="L713" t="str">
        <f>VLOOKUP(TRIM(SUBSTITUTE(D713,CHAR(160),CHAR(32))),Metadata!B$1:J$2632,9,FALSE)</f>
        <v>prose</v>
      </c>
      <c r="M713">
        <f>VLOOKUP(TRIM(SUBSTITUTE(D713,CHAR(160),CHAR(32))),Metadata!B$1:K$2632,10,FALSE)</f>
        <v>118449</v>
      </c>
      <c r="N713" s="1" t="s">
        <v>1171</v>
      </c>
      <c r="O713">
        <v>150</v>
      </c>
      <c r="P713">
        <v>160</v>
      </c>
    </row>
    <row r="714" spans="1:16" x14ac:dyDescent="0.25">
      <c r="A714" t="s">
        <v>4354</v>
      </c>
      <c r="B714" t="s">
        <v>1205</v>
      </c>
      <c r="C714" t="s">
        <v>47</v>
      </c>
      <c r="D714" t="s">
        <v>8670</v>
      </c>
      <c r="E714" t="str">
        <f>VLOOKUP(TRIM(SUBSTITUTE(D714,CHAR(160),CHAR(32))),Metadata!B$1:C$2632,2,FALSE)</f>
        <v>Staël, Madame de (Anne-Louise-Germaine), 1766-1817.</v>
      </c>
      <c r="F714" t="str">
        <f>VLOOKUP(TRIM(SUBSTITUTE(D714,CHAR(160),CHAR(32))),Metadata!B$1:D$2632,3,FALSE)</f>
        <v>Considérations sur la révolution française</v>
      </c>
      <c r="G714">
        <f>VLOOKUP(TRIM(SUBSTITUTE(D714,CHAR(160),CHAR(32))),Metadata!B$1:E$2632,4,FALSE)</f>
        <v>1817</v>
      </c>
      <c r="H714" t="s">
        <v>450</v>
      </c>
      <c r="J714" t="str">
        <f>VLOOKUP(TRIM(SUBSTITUTE(D714,CHAR(160),CHAR(32))),Metadata!B$1:H$2632,7,FALSE)</f>
        <v>traite ou essai</v>
      </c>
      <c r="L714" t="str">
        <f>VLOOKUP(TRIM(SUBSTITUTE(D714,CHAR(160),CHAR(32))),Metadata!B$1:J$2632,9,FALSE)</f>
        <v>prose</v>
      </c>
      <c r="M714">
        <f>VLOOKUP(TRIM(SUBSTITUTE(D714,CHAR(160),CHAR(32))),Metadata!B$1:K$2632,10,FALSE)</f>
        <v>237484</v>
      </c>
      <c r="N714" s="1" t="s">
        <v>1172</v>
      </c>
      <c r="O714">
        <v>10</v>
      </c>
      <c r="P714">
        <v>20</v>
      </c>
    </row>
    <row r="715" spans="1:16" x14ac:dyDescent="0.25">
      <c r="A715" t="s">
        <v>4354</v>
      </c>
      <c r="B715" t="s">
        <v>1205</v>
      </c>
      <c r="C715" t="s">
        <v>47</v>
      </c>
      <c r="D715" t="s">
        <v>8610</v>
      </c>
      <c r="E715" t="str">
        <f>VLOOKUP(TRIM(SUBSTITUTE(D715,CHAR(160),CHAR(32))),Metadata!B$1:C$2632,2,FALSE)</f>
        <v>Maurras, Charles, 1868-1952.</v>
      </c>
      <c r="F715" t="str">
        <f>VLOOKUP(TRIM(SUBSTITUTE(D715,CHAR(160),CHAR(32))),Metadata!B$1:D$2632,3,FALSE)</f>
        <v>Le chemin de paradis</v>
      </c>
      <c r="G715">
        <f>VLOOKUP(TRIM(SUBSTITUTE(D715,CHAR(160),CHAR(32))),Metadata!B$1:E$2632,4,FALSE)</f>
        <v>1894</v>
      </c>
      <c r="H715" t="s">
        <v>450</v>
      </c>
      <c r="J715" t="str">
        <f>VLOOKUP(TRIM(SUBSTITUTE(D715,CHAR(160),CHAR(32))),Metadata!B$1:H$2632,7,FALSE)</f>
        <v>melanges litteraires</v>
      </c>
      <c r="L715" t="str">
        <f>VLOOKUP(TRIM(SUBSTITUTE(D715,CHAR(160),CHAR(32))),Metadata!B$1:J$2632,9,FALSE)</f>
        <v>prose</v>
      </c>
      <c r="M715">
        <f>VLOOKUP(TRIM(SUBSTITUTE(D715,CHAR(160),CHAR(32))),Metadata!B$1:K$2632,10,FALSE)</f>
        <v>40180</v>
      </c>
      <c r="N715" s="1" t="s">
        <v>1173</v>
      </c>
      <c r="O715">
        <v>16</v>
      </c>
      <c r="P715">
        <v>26</v>
      </c>
    </row>
    <row r="716" spans="1:16" x14ac:dyDescent="0.25">
      <c r="A716" t="s">
        <v>4354</v>
      </c>
      <c r="B716" t="s">
        <v>1205</v>
      </c>
      <c r="C716" t="s">
        <v>47</v>
      </c>
      <c r="D716" t="s">
        <v>6505</v>
      </c>
      <c r="E716" t="str">
        <f>VLOOKUP(TRIM(SUBSTITUTE(D716,CHAR(160),CHAR(32))),Metadata!B$1:C$2632,2,FALSE)</f>
        <v>Aubertin, Charles, 1825-??.</v>
      </c>
      <c r="F716" t="str">
        <f>VLOOKUP(TRIM(SUBSTITUTE(D716,CHAR(160),CHAR(32))),Metadata!B$1:D$2632,3,FALSE)</f>
        <v>L'esprit public au XVIIIe siècle. Etude sur les mémoires et les correspondances politiques des contemporains, 1715-1789</v>
      </c>
      <c r="G716">
        <f>VLOOKUP(TRIM(SUBSTITUTE(D716,CHAR(160),CHAR(32))),Metadata!B$1:E$2632,4,FALSE)</f>
        <v>1873</v>
      </c>
      <c r="H716" t="s">
        <v>450</v>
      </c>
      <c r="J716" t="str">
        <f>VLOOKUP(TRIM(SUBSTITUTE(D716,CHAR(160),CHAR(32))),Metadata!B$1:H$2632,7,FALSE)</f>
        <v>traite</v>
      </c>
      <c r="L716" t="str">
        <f>VLOOKUP(TRIM(SUBSTITUTE(D716,CHAR(160),CHAR(32))),Metadata!B$1:J$2632,9,FALSE)</f>
        <v/>
      </c>
      <c r="M716">
        <f>VLOOKUP(TRIM(SUBSTITUTE(D716,CHAR(160),CHAR(32))),Metadata!B$1:K$2632,10,FALSE)</f>
        <v>152664</v>
      </c>
      <c r="N716" s="1" t="s">
        <v>1174</v>
      </c>
      <c r="O716">
        <v>130</v>
      </c>
      <c r="P716">
        <v>141</v>
      </c>
    </row>
    <row r="717" spans="1:16" x14ac:dyDescent="0.25">
      <c r="A717" t="s">
        <v>4354</v>
      </c>
      <c r="B717" t="s">
        <v>1205</v>
      </c>
      <c r="C717" t="s">
        <v>47</v>
      </c>
      <c r="D717" t="s">
        <v>8594</v>
      </c>
      <c r="E717" t="str">
        <f>VLOOKUP(TRIM(SUBSTITUTE(D717,CHAR(160),CHAR(32))),Metadata!B$1:C$2632,2,FALSE)</f>
        <v>Las Cases, Emmanuel-Auguste-Dieudonné, comte de, 1766-1842.</v>
      </c>
      <c r="F717" t="str">
        <f>VLOOKUP(TRIM(SUBSTITUTE(D717,CHAR(160),CHAR(32))),Metadata!B$1:D$2632,3,FALSE)</f>
        <v>Le mémorial de Sainte-Hélène.</v>
      </c>
      <c r="G717">
        <f>VLOOKUP(TRIM(SUBSTITUTE(D717,CHAR(160),CHAR(32))),Metadata!B$1:E$2632,4,FALSE)</f>
        <v>1823</v>
      </c>
      <c r="H717" t="s">
        <v>450</v>
      </c>
      <c r="J717" t="str">
        <f>VLOOKUP(TRIM(SUBSTITUTE(D717,CHAR(160),CHAR(32))),Metadata!B$1:H$2632,7,FALSE)</f>
        <v>memoires</v>
      </c>
      <c r="L717" t="str">
        <f>VLOOKUP(TRIM(SUBSTITUTE(D717,CHAR(160),CHAR(32))),Metadata!B$1:J$2632,9,FALSE)</f>
        <v>prose</v>
      </c>
      <c r="M717">
        <f>VLOOKUP(TRIM(SUBSTITUTE(D717,CHAR(160),CHAR(32))),Metadata!B$1:K$2632,10,FALSE)</f>
        <v>643639</v>
      </c>
      <c r="N717" s="1" t="s">
        <v>1175</v>
      </c>
      <c r="O717">
        <v>59</v>
      </c>
      <c r="P717">
        <v>69</v>
      </c>
    </row>
    <row r="718" spans="1:16" x14ac:dyDescent="0.25">
      <c r="A718" t="s">
        <v>4354</v>
      </c>
      <c r="B718" t="s">
        <v>1205</v>
      </c>
      <c r="C718" t="s">
        <v>47</v>
      </c>
      <c r="D718" t="s">
        <v>8521</v>
      </c>
      <c r="E718" t="str">
        <f>VLOOKUP(TRIM(SUBSTITUTE(D718,CHAR(160),CHAR(32))),Metadata!B$1:C$2632,2,FALSE)</f>
        <v>Flaubert, Gustave, 1821-1880.</v>
      </c>
      <c r="F718" t="str">
        <f>VLOOKUP(TRIM(SUBSTITUTE(D718,CHAR(160),CHAR(32))),Metadata!B$1:D$2632,3,FALSE)</f>
        <v>Bouvard et Pécuchet</v>
      </c>
      <c r="G718">
        <f>VLOOKUP(TRIM(SUBSTITUTE(D718,CHAR(160),CHAR(32))),Metadata!B$1:E$2632,4,FALSE)</f>
        <v>1880</v>
      </c>
      <c r="H718" t="s">
        <v>450</v>
      </c>
      <c r="J718" t="str">
        <f>VLOOKUP(TRIM(SUBSTITUTE(D718,CHAR(160),CHAR(32))),Metadata!B$1:H$2632,7,FALSE)</f>
        <v>roman</v>
      </c>
      <c r="L718" t="str">
        <f>VLOOKUP(TRIM(SUBSTITUTE(D718,CHAR(160),CHAR(32))),Metadata!B$1:J$2632,9,FALSE)</f>
        <v>prose</v>
      </c>
      <c r="M718">
        <f>VLOOKUP(TRIM(SUBSTITUTE(D718,CHAR(160),CHAR(32))),Metadata!B$1:K$2632,10,FALSE)</f>
        <v>94583</v>
      </c>
      <c r="N718" t="s">
        <v>1176</v>
      </c>
      <c r="O718">
        <v>85</v>
      </c>
      <c r="P718">
        <v>95</v>
      </c>
    </row>
    <row r="719" spans="1:16" x14ac:dyDescent="0.25">
      <c r="A719" t="s">
        <v>4354</v>
      </c>
      <c r="B719" t="s">
        <v>1205</v>
      </c>
      <c r="C719" t="s">
        <v>47</v>
      </c>
      <c r="D719" t="s">
        <v>6268</v>
      </c>
      <c r="E719" t="str">
        <f>VLOOKUP(TRIM(SUBSTITUTE(D719,CHAR(160),CHAR(32))),Metadata!B$1:C$2632,2,FALSE)</f>
        <v>Gobineau, Arthur, comte de, 1816-1882.</v>
      </c>
      <c r="F719" t="str">
        <f>VLOOKUP(TRIM(SUBSTITUTE(D719,CHAR(160),CHAR(32))),Metadata!B$1:D$2632,3,FALSE)</f>
        <v>Essai sur l'inégalité des races humaines, [1]</v>
      </c>
      <c r="G719">
        <f>VLOOKUP(TRIM(SUBSTITUTE(D719,CHAR(160),CHAR(32))),Metadata!B$1:E$2632,4,FALSE)</f>
        <v>1853</v>
      </c>
      <c r="H719" t="s">
        <v>450</v>
      </c>
      <c r="J719" t="str">
        <f>VLOOKUP(TRIM(SUBSTITUTE(D719,CHAR(160),CHAR(32))),Metadata!B$1:H$2632,7,FALSE)</f>
        <v>traite</v>
      </c>
      <c r="L719" t="str">
        <f>VLOOKUP(TRIM(SUBSTITUTE(D719,CHAR(160),CHAR(32))),Metadata!B$1:J$2632,9,FALSE)</f>
        <v/>
      </c>
      <c r="M719">
        <f>VLOOKUP(TRIM(SUBSTITUTE(D719,CHAR(160),CHAR(32))),Metadata!B$1:K$2632,10,FALSE)</f>
        <v>248229</v>
      </c>
      <c r="N719" s="1" t="s">
        <v>1177</v>
      </c>
      <c r="O719">
        <v>196</v>
      </c>
      <c r="P719">
        <v>207</v>
      </c>
    </row>
    <row r="720" spans="1:16" x14ac:dyDescent="0.25">
      <c r="A720" t="s">
        <v>4354</v>
      </c>
      <c r="B720" t="s">
        <v>1205</v>
      </c>
      <c r="C720" t="s">
        <v>47</v>
      </c>
      <c r="D720" t="s">
        <v>8669</v>
      </c>
      <c r="E720" t="str">
        <f>VLOOKUP(TRIM(SUBSTITUTE(D720,CHAR(160),CHAR(32))),Metadata!B$1:C$2632,2,FALSE)</f>
        <v>St. John de Crèvecoeur, J. Hector, 1735-1813.</v>
      </c>
      <c r="F720" t="str">
        <f>VLOOKUP(TRIM(SUBSTITUTE(D720,CHAR(160),CHAR(32))),Metadata!B$1:D$2632,3,FALSE)</f>
        <v>Voyage Pensylvanie</v>
      </c>
      <c r="G720">
        <f>VLOOKUP(TRIM(SUBSTITUTE(D720,CHAR(160),CHAR(32))),Metadata!B$1:E$2632,4,FALSE)</f>
        <v>1801</v>
      </c>
      <c r="H720" t="s">
        <v>450</v>
      </c>
      <c r="J720" t="str">
        <f>VLOOKUP(TRIM(SUBSTITUTE(D720,CHAR(160),CHAR(32))),Metadata!B$1:H$2632,7,FALSE)</f>
        <v>recit de voyage</v>
      </c>
      <c r="L720" t="str">
        <f>VLOOKUP(TRIM(SUBSTITUTE(D720,CHAR(160),CHAR(32))),Metadata!B$1:J$2632,9,FALSE)</f>
        <v>prose</v>
      </c>
      <c r="M720">
        <f>VLOOKUP(TRIM(SUBSTITUTE(D720,CHAR(160),CHAR(32))),Metadata!B$1:K$2632,10,FALSE)</f>
        <v>215566</v>
      </c>
      <c r="N720" s="1" t="s">
        <v>1178</v>
      </c>
      <c r="O720">
        <v>12</v>
      </c>
      <c r="P720">
        <v>22</v>
      </c>
    </row>
    <row r="721" spans="1:16" x14ac:dyDescent="0.25">
      <c r="A721" t="s">
        <v>4354</v>
      </c>
      <c r="B721" t="s">
        <v>1205</v>
      </c>
      <c r="C721" t="s">
        <v>47</v>
      </c>
      <c r="D721" t="s">
        <v>8528</v>
      </c>
      <c r="E721" t="str">
        <f>VLOOKUP(TRIM(SUBSTITUTE(D721,CHAR(160),CHAR(32))),Metadata!B$1:C$2632,2,FALSE)</f>
        <v>Flaubert, Gustave, 1821-1880.</v>
      </c>
      <c r="F721" t="str">
        <f>VLOOKUP(TRIM(SUBSTITUTE(D721,CHAR(160),CHAR(32))),Metadata!B$1:D$2632,3,FALSE)</f>
        <v>Correspondance, 1868</v>
      </c>
      <c r="G721">
        <f>VLOOKUP(TRIM(SUBSTITUTE(D721,CHAR(160),CHAR(32))),Metadata!B$1:E$2632,4,FALSE)</f>
        <v>1868</v>
      </c>
      <c r="H721" t="s">
        <v>450</v>
      </c>
      <c r="J721" t="str">
        <f>VLOOKUP(TRIM(SUBSTITUTE(D721,CHAR(160),CHAR(32))),Metadata!B$1:H$2632,7,FALSE)</f>
        <v>correspondance</v>
      </c>
      <c r="L721" t="str">
        <f>VLOOKUP(TRIM(SUBSTITUTE(D721,CHAR(160),CHAR(32))),Metadata!B$1:J$2632,9,FALSE)</f>
        <v>prose</v>
      </c>
      <c r="M721">
        <f>VLOOKUP(TRIM(SUBSTITUTE(D721,CHAR(160),CHAR(32))),Metadata!B$1:K$2632,10,FALSE)</f>
        <v>73713</v>
      </c>
      <c r="N721" s="1" t="s">
        <v>1179</v>
      </c>
      <c r="O721">
        <v>29</v>
      </c>
      <c r="P721">
        <v>40</v>
      </c>
    </row>
    <row r="722" spans="1:16" x14ac:dyDescent="0.25">
      <c r="A722" t="s">
        <v>4354</v>
      </c>
      <c r="B722" t="s">
        <v>1205</v>
      </c>
      <c r="C722" t="s">
        <v>47</v>
      </c>
      <c r="D722" t="s">
        <v>8436</v>
      </c>
      <c r="E722" t="str">
        <f>VLOOKUP(TRIM(SUBSTITUTE(D722,CHAR(160),CHAR(32))),Metadata!B$1:C$2632,2,FALSE)</f>
        <v>Barrès, Maurice, 1862-1923.</v>
      </c>
      <c r="F722" t="str">
        <f>VLOOKUP(TRIM(SUBSTITUTE(D722,CHAR(160),CHAR(32))),Metadata!B$1:D$2632,3,FALSE)</f>
        <v>Sous l'oeil des barbares</v>
      </c>
      <c r="G722">
        <f>VLOOKUP(TRIM(SUBSTITUTE(D722,CHAR(160),CHAR(32))),Metadata!B$1:E$2632,4,FALSE)</f>
        <v>1888</v>
      </c>
      <c r="H722" t="s">
        <v>450</v>
      </c>
      <c r="J722" t="str">
        <f>VLOOKUP(TRIM(SUBSTITUTE(D722,CHAR(160),CHAR(32))),Metadata!B$1:H$2632,7,FALSE)</f>
        <v>roman</v>
      </c>
      <c r="L722" t="str">
        <f>VLOOKUP(TRIM(SUBSTITUTE(D722,CHAR(160),CHAR(32))),Metadata!B$1:J$2632,9,FALSE)</f>
        <v>prose</v>
      </c>
      <c r="M722">
        <f>VLOOKUP(TRIM(SUBSTITUTE(D722,CHAR(160),CHAR(32))),Metadata!B$1:K$2632,10,FALSE)</f>
        <v>27351</v>
      </c>
      <c r="N722" s="1" t="s">
        <v>1180</v>
      </c>
      <c r="O722">
        <v>98</v>
      </c>
      <c r="P722">
        <v>108</v>
      </c>
    </row>
    <row r="723" spans="1:16" x14ac:dyDescent="0.25">
      <c r="A723" t="s">
        <v>4354</v>
      </c>
      <c r="B723" t="s">
        <v>1205</v>
      </c>
      <c r="C723" t="s">
        <v>47</v>
      </c>
      <c r="D723" t="s">
        <v>8704</v>
      </c>
      <c r="E723" t="str">
        <f>VLOOKUP(TRIM(SUBSTITUTE(D723,CHAR(160),CHAR(32))),Metadata!B$1:C$2632,2,FALSE)</f>
        <v>Vigny, Alfred de, 1797-1863.</v>
      </c>
      <c r="F723" t="str">
        <f>VLOOKUP(TRIM(SUBSTITUTE(D723,CHAR(160),CHAR(32))),Metadata!B$1:D$2632,3,FALSE)</f>
        <v>Le journal d'un poète</v>
      </c>
      <c r="G723">
        <f>VLOOKUP(TRIM(SUBSTITUTE(D723,CHAR(160),CHAR(32))),Metadata!B$1:E$2632,4,FALSE)</f>
        <v>1863</v>
      </c>
      <c r="H723" t="s">
        <v>450</v>
      </c>
      <c r="J723" t="str">
        <f>VLOOKUP(TRIM(SUBSTITUTE(D723,CHAR(160),CHAR(32))),Metadata!B$1:H$2632,7,FALSE)</f>
        <v>memoires</v>
      </c>
      <c r="L723" t="str">
        <f>VLOOKUP(TRIM(SUBSTITUTE(D723,CHAR(160),CHAR(32))),Metadata!B$1:J$2632,9,FALSE)</f>
        <v>prose</v>
      </c>
      <c r="M723">
        <f>VLOOKUP(TRIM(SUBSTITUTE(D723,CHAR(160),CHAR(32))),Metadata!B$1:K$2632,10,FALSE)</f>
        <v>152357</v>
      </c>
      <c r="N723" s="1" t="s">
        <v>1181</v>
      </c>
      <c r="O723">
        <v>48</v>
      </c>
      <c r="P723">
        <v>58</v>
      </c>
    </row>
    <row r="724" spans="1:16" x14ac:dyDescent="0.25">
      <c r="A724" t="s">
        <v>4354</v>
      </c>
      <c r="B724" t="s">
        <v>1205</v>
      </c>
      <c r="C724" t="s">
        <v>47</v>
      </c>
      <c r="D724" t="s">
        <v>6710</v>
      </c>
      <c r="E724" t="str">
        <f>VLOOKUP(TRIM(SUBSTITUTE(D724,CHAR(160),CHAR(32))),Metadata!B$1:C$2632,2,FALSE)</f>
        <v>Taine, Hippolyte, 1828-1893.</v>
      </c>
      <c r="F724" t="str">
        <f>VLOOKUP(TRIM(SUBSTITUTE(D724,CHAR(160),CHAR(32))),Metadata!B$1:D$2632,3,FALSE)</f>
        <v>Les origines de la France contemporaine. Le régime moderne</v>
      </c>
      <c r="G724">
        <f>VLOOKUP(TRIM(SUBSTITUTE(D724,CHAR(160),CHAR(32))),Metadata!B$1:E$2632,4,FALSE)</f>
        <v>1890</v>
      </c>
      <c r="H724" t="s">
        <v>450</v>
      </c>
      <c r="J724" t="str">
        <f>VLOOKUP(TRIM(SUBSTITUTE(D724,CHAR(160),CHAR(32))),Metadata!B$1:H$2632,7,FALSE)</f>
        <v>traite</v>
      </c>
      <c r="L724" t="str">
        <f>VLOOKUP(TRIM(SUBSTITUTE(D724,CHAR(160),CHAR(32))),Metadata!B$1:J$2632,9,FALSE)</f>
        <v/>
      </c>
      <c r="M724">
        <f>VLOOKUP(TRIM(SUBSTITUTE(D724,CHAR(160),CHAR(32))),Metadata!B$1:K$2632,10,FALSE)</f>
        <v>266441</v>
      </c>
      <c r="N724" s="1" t="s">
        <v>1182</v>
      </c>
      <c r="O724">
        <v>19</v>
      </c>
      <c r="P724">
        <v>29</v>
      </c>
    </row>
    <row r="725" spans="1:16" x14ac:dyDescent="0.25">
      <c r="A725" t="s">
        <v>4354</v>
      </c>
      <c r="B725" t="s">
        <v>1205</v>
      </c>
      <c r="C725" t="s">
        <v>47</v>
      </c>
      <c r="D725" t="s">
        <v>8537</v>
      </c>
      <c r="E725" t="str">
        <f>VLOOKUP(TRIM(SUBSTITUTE(D725,CHAR(160),CHAR(32))),Metadata!B$1:C$2632,2,FALSE)</f>
        <v>Fourier, Charles, 1772-1837.</v>
      </c>
      <c r="F725" t="str">
        <f>VLOOKUP(TRIM(SUBSTITUTE(D725,CHAR(160),CHAR(32))),Metadata!B$1:D$2632,3,FALSE)</f>
        <v>Le nouveau monde industriel, ou, Invention du procédé d'industrie attrayante et combinée, distribuée en séries passionnées</v>
      </c>
      <c r="G725">
        <f>VLOOKUP(TRIM(SUBSTITUTE(D725,CHAR(160),CHAR(32))),Metadata!B$1:E$2632,4,FALSE)</f>
        <v>1830</v>
      </c>
      <c r="H725" t="s">
        <v>450</v>
      </c>
      <c r="J725" t="str">
        <f>VLOOKUP(TRIM(SUBSTITUTE(D725,CHAR(160),CHAR(32))),Metadata!B$1:H$2632,7,FALSE)</f>
        <v>traite ou essai</v>
      </c>
      <c r="L725" t="str">
        <f>VLOOKUP(TRIM(SUBSTITUTE(D725,CHAR(160),CHAR(32))),Metadata!B$1:J$2632,9,FALSE)</f>
        <v>prose</v>
      </c>
      <c r="M725">
        <f>VLOOKUP(TRIM(SUBSTITUTE(D725,CHAR(160),CHAR(32))),Metadata!B$1:K$2632,10,FALSE)</f>
        <v>28840</v>
      </c>
      <c r="N725" s="1" t="s">
        <v>1183</v>
      </c>
      <c r="O725">
        <v>112</v>
      </c>
      <c r="P725">
        <v>123</v>
      </c>
    </row>
    <row r="726" spans="1:16" x14ac:dyDescent="0.25">
      <c r="A726" t="s">
        <v>4354</v>
      </c>
      <c r="B726" t="s">
        <v>1205</v>
      </c>
      <c r="C726" t="s">
        <v>47</v>
      </c>
      <c r="D726" t="s">
        <v>8109</v>
      </c>
      <c r="E726" t="str">
        <f>VLOOKUP(TRIM(SUBSTITUTE(D726,CHAR(160),CHAR(32))),Metadata!B$1:C$2632,2,FALSE)</f>
        <v>Montchrestien, Antoine de, ca. 1575-1621.</v>
      </c>
      <c r="F726" t="str">
        <f>VLOOKUP(TRIM(SUBSTITUTE(D726,CHAR(160),CHAR(32))),Metadata!B$1:D$2632,3,FALSE)</f>
        <v>Traicté de l'Oeconomie politique: dedié en 1615 au roy et à la reyne mere du roy</v>
      </c>
      <c r="G726">
        <f>VLOOKUP(TRIM(SUBSTITUTE(D726,CHAR(160),CHAR(32))),Metadata!B$1:E$2632,4,FALSE)</f>
        <v>1615</v>
      </c>
      <c r="H726" t="s">
        <v>450</v>
      </c>
      <c r="J726" t="str">
        <f>VLOOKUP(TRIM(SUBSTITUTE(D726,CHAR(160),CHAR(32))),Metadata!B$1:H$2632,7,FALSE)</f>
        <v>traite ou essai</v>
      </c>
      <c r="L726" t="str">
        <f>VLOOKUP(TRIM(SUBSTITUTE(D726,CHAR(160),CHAR(32))),Metadata!B$1:J$2632,9,FALSE)</f>
        <v>prose</v>
      </c>
      <c r="M726">
        <f>VLOOKUP(TRIM(SUBSTITUTE(D726,CHAR(160),CHAR(32))),Metadata!B$1:K$2632,10,FALSE)</f>
        <v>92941</v>
      </c>
      <c r="N726" s="1" t="s">
        <v>1184</v>
      </c>
      <c r="O726">
        <v>198</v>
      </c>
      <c r="P726">
        <v>209</v>
      </c>
    </row>
    <row r="727" spans="1:16" x14ac:dyDescent="0.25">
      <c r="A727" t="s">
        <v>4354</v>
      </c>
      <c r="B727" t="s">
        <v>1205</v>
      </c>
      <c r="C727" t="s">
        <v>47</v>
      </c>
      <c r="D727" t="s">
        <v>8864</v>
      </c>
      <c r="E727" t="str">
        <f>VLOOKUP(TRIM(SUBSTITUTE(D727,CHAR(160),CHAR(32))),Metadata!B$1:C$2632,2,FALSE)</f>
        <v>Gaulle, Charles de, 1890-1970.</v>
      </c>
      <c r="F727" t="str">
        <f>VLOOKUP(TRIM(SUBSTITUTE(D727,CHAR(160),CHAR(32))),Metadata!B$1:D$2632,3,FALSE)</f>
        <v>Mémoires de guerre, le salut, 1944-1946</v>
      </c>
      <c r="G727">
        <f>VLOOKUP(TRIM(SUBSTITUTE(D727,CHAR(160),CHAR(32))),Metadata!B$1:E$2632,4,FALSE)</f>
        <v>1959</v>
      </c>
      <c r="H727" t="s">
        <v>534</v>
      </c>
      <c r="J727" t="str">
        <f>VLOOKUP(TRIM(SUBSTITUTE(D727,CHAR(160),CHAR(32))),Metadata!B$1:H$2632,7,FALSE)</f>
        <v>memoires</v>
      </c>
      <c r="L727" t="str">
        <f>VLOOKUP(TRIM(SUBSTITUTE(D727,CHAR(160),CHAR(32))),Metadata!B$1:J$2632,9,FALSE)</f>
        <v>prose</v>
      </c>
      <c r="M727">
        <f>VLOOKUP(TRIM(SUBSTITUTE(D727,CHAR(160),CHAR(32))),Metadata!B$1:K$2632,10,FALSE)</f>
        <v>192393</v>
      </c>
      <c r="N727" s="1" t="s">
        <v>1185</v>
      </c>
      <c r="O727">
        <v>156</v>
      </c>
      <c r="P727">
        <v>167</v>
      </c>
    </row>
    <row r="728" spans="1:16" x14ac:dyDescent="0.25">
      <c r="A728" t="s">
        <v>4354</v>
      </c>
      <c r="B728" t="s">
        <v>1205</v>
      </c>
      <c r="C728" t="s">
        <v>47</v>
      </c>
      <c r="D728" t="s">
        <v>8847</v>
      </c>
      <c r="E728" t="str">
        <f>VLOOKUP(TRIM(SUBSTITUTE(D728,CHAR(160),CHAR(32))),Metadata!B$1:C$2632,2,FALSE)</f>
        <v>Durkheim, Emile, 1858-1917.</v>
      </c>
      <c r="F728" t="str">
        <f>VLOOKUP(TRIM(SUBSTITUTE(D728,CHAR(160),CHAR(32))),Metadata!B$1:D$2632,3,FALSE)</f>
        <v>L'éducation morale</v>
      </c>
      <c r="G728">
        <f>VLOOKUP(TRIM(SUBSTITUTE(D728,CHAR(160),CHAR(32))),Metadata!B$1:E$2632,4,FALSE)</f>
        <v>1903</v>
      </c>
      <c r="H728" t="s">
        <v>534</v>
      </c>
      <c r="J728" t="str">
        <f>VLOOKUP(TRIM(SUBSTITUTE(D728,CHAR(160),CHAR(32))),Metadata!B$1:H$2632,7,FALSE)</f>
        <v>traite</v>
      </c>
      <c r="L728" t="str">
        <f>VLOOKUP(TRIM(SUBSTITUTE(D728,CHAR(160),CHAR(32))),Metadata!B$1:J$2632,9,FALSE)</f>
        <v/>
      </c>
      <c r="M728">
        <f>VLOOKUP(TRIM(SUBSTITUTE(D728,CHAR(160),CHAR(32))),Metadata!B$1:K$2632,10,FALSE)</f>
        <v>105540</v>
      </c>
      <c r="N728" s="1" t="s">
        <v>1186</v>
      </c>
      <c r="O728">
        <v>127</v>
      </c>
      <c r="P728">
        <v>139</v>
      </c>
    </row>
    <row r="729" spans="1:16" x14ac:dyDescent="0.25">
      <c r="A729" t="s">
        <v>4354</v>
      </c>
      <c r="B729" t="s">
        <v>1205</v>
      </c>
      <c r="C729" t="s">
        <v>47</v>
      </c>
      <c r="D729" t="s">
        <v>8865</v>
      </c>
      <c r="E729" t="str">
        <f>VLOOKUP(TRIM(SUBSTITUTE(D729,CHAR(160),CHAR(32))),Metadata!B$1:C$2632,2,FALSE)</f>
        <v>Gaulle, Charles de, 1890-1970.</v>
      </c>
      <c r="F729" t="str">
        <f>VLOOKUP(TRIM(SUBSTITUTE(D729,CHAR(160),CHAR(32))),Metadata!B$1:D$2632,3,FALSE)</f>
        <v>Mémoires de guerre, l'unité, 1942-1944</v>
      </c>
      <c r="G729">
        <f>VLOOKUP(TRIM(SUBSTITUTE(D729,CHAR(160),CHAR(32))),Metadata!B$1:E$2632,4,FALSE)</f>
        <v>1956</v>
      </c>
      <c r="H729" t="s">
        <v>534</v>
      </c>
      <c r="J729" t="str">
        <f>VLOOKUP(TRIM(SUBSTITUTE(D729,CHAR(160),CHAR(32))),Metadata!B$1:H$2632,7,FALSE)</f>
        <v>memoires</v>
      </c>
      <c r="L729" t="str">
        <f>VLOOKUP(TRIM(SUBSTITUTE(D729,CHAR(160),CHAR(32))),Metadata!B$1:J$2632,9,FALSE)</f>
        <v>prose</v>
      </c>
      <c r="M729">
        <f>VLOOKUP(TRIM(SUBSTITUTE(D729,CHAR(160),CHAR(32))),Metadata!B$1:K$2632,10,FALSE)</f>
        <v>208002</v>
      </c>
      <c r="N729" s="1" t="s">
        <v>1187</v>
      </c>
      <c r="O729">
        <v>61</v>
      </c>
      <c r="P729">
        <v>71</v>
      </c>
    </row>
    <row r="730" spans="1:16" x14ac:dyDescent="0.25">
      <c r="A730" t="s">
        <v>4354</v>
      </c>
      <c r="B730" t="s">
        <v>1205</v>
      </c>
      <c r="C730" t="s">
        <v>47</v>
      </c>
      <c r="D730" t="s">
        <v>8779</v>
      </c>
      <c r="E730" t="str">
        <f>VLOOKUP(TRIM(SUBSTITUTE(D730,CHAR(160),CHAR(32))),Metadata!B$1:C$2632,2,FALSE)</f>
        <v>Beckett, Samuel, 1906-1989.</v>
      </c>
      <c r="F730" t="str">
        <f>VLOOKUP(TRIM(SUBSTITUTE(D730,CHAR(160),CHAR(32))),Metadata!B$1:D$2632,3,FALSE)</f>
        <v>Watt</v>
      </c>
      <c r="G730">
        <f>VLOOKUP(TRIM(SUBSTITUTE(D730,CHAR(160),CHAR(32))),Metadata!B$1:E$2632,4,FALSE)</f>
        <v>1968</v>
      </c>
      <c r="H730" t="s">
        <v>534</v>
      </c>
      <c r="J730" t="str">
        <f>VLOOKUP(TRIM(SUBSTITUTE(D730,CHAR(160),CHAR(32))),Metadata!B$1:H$2632,7,FALSE)</f>
        <v>roman</v>
      </c>
      <c r="L730" t="str">
        <f>VLOOKUP(TRIM(SUBSTITUTE(D730,CHAR(160),CHAR(32))),Metadata!B$1:J$2632,9,FALSE)</f>
        <v/>
      </c>
      <c r="M730">
        <f>VLOOKUP(TRIM(SUBSTITUTE(D730,CHAR(160),CHAR(32))),Metadata!B$1:K$2632,10,FALSE)</f>
        <v>89677</v>
      </c>
      <c r="N730" s="1" t="s">
        <v>1188</v>
      </c>
      <c r="O730">
        <v>263</v>
      </c>
      <c r="P730">
        <v>273</v>
      </c>
    </row>
    <row r="731" spans="1:16" x14ac:dyDescent="0.25">
      <c r="A731" t="s">
        <v>4354</v>
      </c>
      <c r="B731" t="s">
        <v>1205</v>
      </c>
      <c r="C731" t="s">
        <v>47</v>
      </c>
      <c r="D731" t="s">
        <v>8770</v>
      </c>
      <c r="E731" t="str">
        <f>VLOOKUP(TRIM(SUBSTITUTE(D731,CHAR(160),CHAR(32))),Metadata!B$1:C$2632,2,FALSE)</f>
        <v>Bazin, Hervé, 1911-1996.</v>
      </c>
      <c r="F731" t="str">
        <f>VLOOKUP(TRIM(SUBSTITUTE(D731,CHAR(160),CHAR(32))),Metadata!B$1:D$2632,3,FALSE)</f>
        <v>Vipère au poing</v>
      </c>
      <c r="G731">
        <f>VLOOKUP(TRIM(SUBSTITUTE(D731,CHAR(160),CHAR(32))),Metadata!B$1:E$2632,4,FALSE)</f>
        <v>1948</v>
      </c>
      <c r="H731" t="s">
        <v>534</v>
      </c>
      <c r="J731" t="str">
        <f>VLOOKUP(TRIM(SUBSTITUTE(D731,CHAR(160),CHAR(32))),Metadata!B$1:H$2632,7,FALSE)</f>
        <v>roman</v>
      </c>
      <c r="L731" t="str">
        <f>VLOOKUP(TRIM(SUBSTITUTE(D731,CHAR(160),CHAR(32))),Metadata!B$1:J$2632,9,FALSE)</f>
        <v>prose</v>
      </c>
      <c r="M731">
        <f>VLOOKUP(TRIM(SUBSTITUTE(D731,CHAR(160),CHAR(32))),Metadata!B$1:K$2632,10,FALSE)</f>
        <v>57298</v>
      </c>
      <c r="N731" s="1" t="s">
        <v>1189</v>
      </c>
      <c r="O731">
        <v>23</v>
      </c>
      <c r="P731">
        <v>33</v>
      </c>
    </row>
    <row r="732" spans="1:16" x14ac:dyDescent="0.25">
      <c r="A732" t="s">
        <v>4354</v>
      </c>
      <c r="B732" t="s">
        <v>1205</v>
      </c>
      <c r="C732" t="s">
        <v>47</v>
      </c>
      <c r="D732" t="s">
        <v>7740</v>
      </c>
      <c r="E732" t="str">
        <f>VLOOKUP(TRIM(SUBSTITUTE(D732,CHAR(160),CHAR(32))),Metadata!B$1:C$2632,2,FALSE)</f>
        <v>Lot, Ferdinand, 1866-1952.</v>
      </c>
      <c r="F732" t="str">
        <f>VLOOKUP(TRIM(SUBSTITUTE(D732,CHAR(160),CHAR(32))),Metadata!B$1:D$2632,3,FALSE)</f>
        <v>Naissance de la France</v>
      </c>
      <c r="G732">
        <f>VLOOKUP(TRIM(SUBSTITUTE(D732,CHAR(160),CHAR(32))),Metadata!B$1:E$2632,4,FALSE)</f>
        <v>1948</v>
      </c>
      <c r="H732" t="s">
        <v>534</v>
      </c>
      <c r="J732" t="str">
        <f>VLOOKUP(TRIM(SUBSTITUTE(D732,CHAR(160),CHAR(32))),Metadata!B$1:H$2632,7,FALSE)</f>
        <v>traite</v>
      </c>
      <c r="L732" t="str">
        <f>VLOOKUP(TRIM(SUBSTITUTE(D732,CHAR(160),CHAR(32))),Metadata!B$1:J$2632,9,FALSE)</f>
        <v/>
      </c>
      <c r="M732">
        <f>VLOOKUP(TRIM(SUBSTITUTE(D732,CHAR(160),CHAR(32))),Metadata!B$1:K$2632,10,FALSE)</f>
        <v>289090</v>
      </c>
      <c r="N732" s="1" t="s">
        <v>1190</v>
      </c>
      <c r="O732">
        <v>52</v>
      </c>
      <c r="P732">
        <v>62</v>
      </c>
    </row>
    <row r="733" spans="1:16" x14ac:dyDescent="0.25">
      <c r="A733" t="s">
        <v>4354</v>
      </c>
      <c r="B733" t="s">
        <v>1205</v>
      </c>
      <c r="C733" t="s">
        <v>47</v>
      </c>
      <c r="D733" t="s">
        <v>8880</v>
      </c>
      <c r="E733" t="str">
        <f>VLOOKUP(TRIM(SUBSTITUTE(D733,CHAR(160),CHAR(32))),Metadata!B$1:C$2632,2,FALSE)</f>
        <v>Gide, André, 1869-1951.</v>
      </c>
      <c r="F733" t="str">
        <f>VLOOKUP(TRIM(SUBSTITUTE(D733,CHAR(160),CHAR(32))),Metadata!B$1:D$2632,3,FALSE)</f>
        <v>Les faux-monnayeurs</v>
      </c>
      <c r="G733">
        <f>VLOOKUP(TRIM(SUBSTITUTE(D733,CHAR(160),CHAR(32))),Metadata!B$1:E$2632,4,FALSE)</f>
        <v>1925</v>
      </c>
      <c r="H733" t="s">
        <v>534</v>
      </c>
      <c r="J733" t="str">
        <f>VLOOKUP(TRIM(SUBSTITUTE(D733,CHAR(160),CHAR(32))),Metadata!B$1:H$2632,7,FALSE)</f>
        <v>roman</v>
      </c>
      <c r="L733" t="str">
        <f>VLOOKUP(TRIM(SUBSTITUTE(D733,CHAR(160),CHAR(32))),Metadata!B$1:J$2632,9,FALSE)</f>
        <v>prose</v>
      </c>
      <c r="M733">
        <f>VLOOKUP(TRIM(SUBSTITUTE(D733,CHAR(160),CHAR(32))),Metadata!B$1:K$2632,10,FALSE)</f>
        <v>120403</v>
      </c>
      <c r="N733" s="1" t="s">
        <v>1191</v>
      </c>
      <c r="O733">
        <v>235</v>
      </c>
      <c r="P733">
        <v>246</v>
      </c>
    </row>
    <row r="734" spans="1:16" x14ac:dyDescent="0.25">
      <c r="A734" t="s">
        <v>4354</v>
      </c>
      <c r="B734" t="s">
        <v>1205</v>
      </c>
      <c r="C734" t="s">
        <v>47</v>
      </c>
      <c r="D734" t="s">
        <v>8824</v>
      </c>
      <c r="E734" t="str">
        <f>VLOOKUP(TRIM(SUBSTITUTE(D734,CHAR(160),CHAR(32))),Metadata!B$1:C$2632,2,FALSE)</f>
        <v>Montesquieu, Charles de Secondat, baron de, 1689-1755.</v>
      </c>
      <c r="F734" t="str">
        <f>VLOOKUP(TRIM(SUBSTITUTE(D734,CHAR(160),CHAR(32))),Metadata!B$1:D$2632,3,FALSE)</f>
        <v>Correspondance de Montesquieu</v>
      </c>
      <c r="G734">
        <f>VLOOKUP(TRIM(SUBSTITUTE(D734,CHAR(160),CHAR(32))),Metadata!B$1:E$2632,4,FALSE)</f>
        <v>1755</v>
      </c>
      <c r="H734" t="s">
        <v>534</v>
      </c>
      <c r="J734" t="str">
        <f>VLOOKUP(TRIM(SUBSTITUTE(D734,CHAR(160),CHAR(32))),Metadata!B$1:H$2632,7,FALSE)</f>
        <v>correspondance</v>
      </c>
      <c r="L734" t="str">
        <f>VLOOKUP(TRIM(SUBSTITUTE(D734,CHAR(160),CHAR(32))),Metadata!B$1:J$2632,9,FALSE)</f>
        <v>prose</v>
      </c>
      <c r="M734">
        <f>VLOOKUP(TRIM(SUBSTITUTE(D734,CHAR(160),CHAR(32))),Metadata!B$1:K$2632,10,FALSE)</f>
        <v>111275</v>
      </c>
      <c r="N734" s="1" t="s">
        <v>1192</v>
      </c>
      <c r="O734">
        <v>63</v>
      </c>
      <c r="P734">
        <v>73</v>
      </c>
    </row>
    <row r="735" spans="1:16" x14ac:dyDescent="0.25">
      <c r="A735" t="s">
        <v>4354</v>
      </c>
      <c r="B735" t="s">
        <v>1205</v>
      </c>
      <c r="C735" t="s">
        <v>47</v>
      </c>
      <c r="D735" t="s">
        <v>8892</v>
      </c>
      <c r="E735" t="str">
        <f>VLOOKUP(TRIM(SUBSTITUTE(D735,CHAR(160),CHAR(32))),Metadata!B$1:C$2632,2,FALSE)</f>
        <v>Giraudoux, Jean, 1882-1944.</v>
      </c>
      <c r="F735" t="str">
        <f>VLOOKUP(TRIM(SUBSTITUTE(D735,CHAR(160),CHAR(32))),Metadata!B$1:D$2632,3,FALSE)</f>
        <v>Siegfried et le Limousin</v>
      </c>
      <c r="G735">
        <f>VLOOKUP(TRIM(SUBSTITUTE(D735,CHAR(160),CHAR(32))),Metadata!B$1:E$2632,4,FALSE)</f>
        <v>1922</v>
      </c>
      <c r="H735" t="s">
        <v>534</v>
      </c>
      <c r="J735" t="str">
        <f>VLOOKUP(TRIM(SUBSTITUTE(D735,CHAR(160),CHAR(32))),Metadata!B$1:H$2632,7,FALSE)</f>
        <v>roman</v>
      </c>
      <c r="L735" t="str">
        <f>VLOOKUP(TRIM(SUBSTITUTE(D735,CHAR(160),CHAR(32))),Metadata!B$1:J$2632,9,FALSE)</f>
        <v>prose</v>
      </c>
      <c r="M735">
        <f>VLOOKUP(TRIM(SUBSTITUTE(D735,CHAR(160),CHAR(32))),Metadata!B$1:K$2632,10,FALSE)</f>
        <v>67557</v>
      </c>
      <c r="N735" s="1" t="s">
        <v>1193</v>
      </c>
      <c r="O735">
        <v>27</v>
      </c>
      <c r="P735">
        <v>37</v>
      </c>
    </row>
    <row r="736" spans="1:16" x14ac:dyDescent="0.25">
      <c r="A736" t="s">
        <v>4354</v>
      </c>
      <c r="B736" t="s">
        <v>1205</v>
      </c>
      <c r="C736" t="s">
        <v>47</v>
      </c>
      <c r="D736" t="s">
        <v>8906</v>
      </c>
      <c r="E736" t="str">
        <f>VLOOKUP(TRIM(SUBSTITUTE(D736,CHAR(160),CHAR(32))),Metadata!B$1:C$2632,2,FALSE)</f>
        <v>Huyghe, René, 1906-1997.</v>
      </c>
      <c r="F736" t="str">
        <f>VLOOKUP(TRIM(SUBSTITUTE(D736,CHAR(160),CHAR(32))),Metadata!B$1:D$2632,3,FALSE)</f>
        <v>Dialogue avec le visible</v>
      </c>
      <c r="G736">
        <f>VLOOKUP(TRIM(SUBSTITUTE(D736,CHAR(160),CHAR(32))),Metadata!B$1:E$2632,4,FALSE)</f>
        <v>1955</v>
      </c>
      <c r="H736" t="s">
        <v>534</v>
      </c>
      <c r="J736" t="str">
        <f>VLOOKUP(TRIM(SUBSTITUTE(D736,CHAR(160),CHAR(32))),Metadata!B$1:H$2632,7,FALSE)</f>
        <v>traite ou essai</v>
      </c>
      <c r="L736" t="str">
        <f>VLOOKUP(TRIM(SUBSTITUTE(D736,CHAR(160),CHAR(32))),Metadata!B$1:J$2632,9,FALSE)</f>
        <v>prose</v>
      </c>
      <c r="M736">
        <f>VLOOKUP(TRIM(SUBSTITUTE(D736,CHAR(160),CHAR(32))),Metadata!B$1:K$2632,10,FALSE)</f>
        <v>136952</v>
      </c>
      <c r="N736" s="1" t="s">
        <v>1194</v>
      </c>
      <c r="O736">
        <v>243</v>
      </c>
      <c r="P736">
        <v>254</v>
      </c>
    </row>
    <row r="737" spans="1:20" x14ac:dyDescent="0.25">
      <c r="A737" t="s">
        <v>4354</v>
      </c>
      <c r="B737" t="s">
        <v>1205</v>
      </c>
      <c r="C737" t="s">
        <v>47</v>
      </c>
      <c r="D737" t="s">
        <v>7896</v>
      </c>
      <c r="E737" t="str">
        <f>VLOOKUP(TRIM(SUBSTITUTE(D737,CHAR(160),CHAR(32))),Metadata!B$1:C$2632,2,FALSE)</f>
        <v>Alain, 1868-1951.</v>
      </c>
      <c r="F737" t="str">
        <f>VLOOKUP(TRIM(SUBSTITUTE(D737,CHAR(160),CHAR(32))),Metadata!B$1:D$2632,3,FALSE)</f>
        <v>Propos d'économique</v>
      </c>
      <c r="G737">
        <f>VLOOKUP(TRIM(SUBSTITUTE(D737,CHAR(160),CHAR(32))),Metadata!B$1:E$2632,4,FALSE)</f>
        <v>1934</v>
      </c>
      <c r="H737" t="s">
        <v>534</v>
      </c>
      <c r="J737" t="str">
        <f>VLOOKUP(TRIM(SUBSTITUTE(D737,CHAR(160),CHAR(32))),Metadata!B$1:H$2632,7,FALSE)</f>
        <v>traite</v>
      </c>
      <c r="L737" t="str">
        <f>VLOOKUP(TRIM(SUBSTITUTE(D737,CHAR(160),CHAR(32))),Metadata!B$1:J$2632,9,FALSE)</f>
        <v/>
      </c>
      <c r="M737">
        <f>VLOOKUP(TRIM(SUBSTITUTE(D737,CHAR(160),CHAR(32))),Metadata!B$1:K$2632,10,FALSE)</f>
        <v>71827</v>
      </c>
      <c r="N737" s="1" t="s">
        <v>1195</v>
      </c>
      <c r="O737">
        <v>80</v>
      </c>
      <c r="P737">
        <v>92</v>
      </c>
    </row>
    <row r="738" spans="1:20" x14ac:dyDescent="0.25">
      <c r="A738" t="s">
        <v>4354</v>
      </c>
      <c r="B738" t="s">
        <v>1205</v>
      </c>
      <c r="C738" t="s">
        <v>47</v>
      </c>
      <c r="D738" t="s">
        <v>8770</v>
      </c>
      <c r="E738" t="str">
        <f>VLOOKUP(TRIM(SUBSTITUTE(D738,CHAR(160),CHAR(32))),Metadata!B$1:C$2632,2,FALSE)</f>
        <v>Bazin, Hervé, 1911-1996.</v>
      </c>
      <c r="F738" t="str">
        <f>VLOOKUP(TRIM(SUBSTITUTE(D738,CHAR(160),CHAR(32))),Metadata!B$1:D$2632,3,FALSE)</f>
        <v>Vipère au poing</v>
      </c>
      <c r="G738">
        <f>VLOOKUP(TRIM(SUBSTITUTE(D738,CHAR(160),CHAR(32))),Metadata!B$1:E$2632,4,FALSE)</f>
        <v>1948</v>
      </c>
      <c r="H738" t="s">
        <v>534</v>
      </c>
      <c r="J738" t="str">
        <f>VLOOKUP(TRIM(SUBSTITUTE(D738,CHAR(160),CHAR(32))),Metadata!B$1:H$2632,7,FALSE)</f>
        <v>roman</v>
      </c>
      <c r="L738" t="str">
        <f>VLOOKUP(TRIM(SUBSTITUTE(D738,CHAR(160),CHAR(32))),Metadata!B$1:J$2632,9,FALSE)</f>
        <v>prose</v>
      </c>
      <c r="M738">
        <f>VLOOKUP(TRIM(SUBSTITUTE(D738,CHAR(160),CHAR(32))),Metadata!B$1:K$2632,10,FALSE)</f>
        <v>57298</v>
      </c>
      <c r="N738" s="1" t="s">
        <v>1196</v>
      </c>
      <c r="O738">
        <v>72</v>
      </c>
      <c r="P738">
        <v>84</v>
      </c>
    </row>
    <row r="739" spans="1:20" x14ac:dyDescent="0.25">
      <c r="A739" t="s">
        <v>4354</v>
      </c>
      <c r="B739" t="s">
        <v>1205</v>
      </c>
      <c r="C739" t="s">
        <v>47</v>
      </c>
      <c r="D739" t="s">
        <v>7194</v>
      </c>
      <c r="E739" t="str">
        <f>VLOOKUP(TRIM(SUBSTITUTE(D739,CHAR(160),CHAR(32))),Metadata!B$1:C$2632,2,FALSE)</f>
        <v>Febvre, Lucien, 1878-1956.</v>
      </c>
      <c r="F739" t="str">
        <f>VLOOKUP(TRIM(SUBSTITUTE(D739,CHAR(160),CHAR(32))),Metadata!B$1:D$2632,3,FALSE)</f>
        <v>La terre et l'évolution humaine. Introduction géographique à l'histoire</v>
      </c>
      <c r="G739">
        <f>VLOOKUP(TRIM(SUBSTITUTE(D739,CHAR(160),CHAR(32))),Metadata!B$1:E$2632,4,FALSE)</f>
        <v>1922</v>
      </c>
      <c r="H739" t="s">
        <v>534</v>
      </c>
      <c r="J739" t="str">
        <f>VLOOKUP(TRIM(SUBSTITUTE(D739,CHAR(160),CHAR(32))),Metadata!B$1:H$2632,7,FALSE)</f>
        <v>traite</v>
      </c>
      <c r="L739" t="str">
        <f>VLOOKUP(TRIM(SUBSTITUTE(D739,CHAR(160),CHAR(32))),Metadata!B$1:J$2632,9,FALSE)</f>
        <v/>
      </c>
      <c r="M739">
        <f>VLOOKUP(TRIM(SUBSTITUTE(D739,CHAR(160),CHAR(32))),Metadata!B$1:K$2632,10,FALSE)</f>
        <v>152090</v>
      </c>
      <c r="N739" s="1" t="s">
        <v>1197</v>
      </c>
      <c r="O739">
        <v>143</v>
      </c>
      <c r="P739">
        <v>155</v>
      </c>
    </row>
    <row r="740" spans="1:20" x14ac:dyDescent="0.25">
      <c r="A740" t="s">
        <v>4354</v>
      </c>
      <c r="B740" t="s">
        <v>1205</v>
      </c>
      <c r="C740" t="s">
        <v>47</v>
      </c>
      <c r="D740" t="s">
        <v>8947</v>
      </c>
      <c r="E740" t="str">
        <f>VLOOKUP(TRIM(SUBSTITUTE(D740,CHAR(160),CHAR(32))),Metadata!B$1:C$2632,2,FALSE)</f>
        <v>Milosz, O. V. de L. (Oscar Vladislas de Lubicz), 1877-1939.</v>
      </c>
      <c r="F740" t="str">
        <f>VLOOKUP(TRIM(SUBSTITUTE(D740,CHAR(160),CHAR(32))),Metadata!B$1:D$2632,3,FALSE)</f>
        <v>L'amoureuse initiation: roman</v>
      </c>
      <c r="G740">
        <f>VLOOKUP(TRIM(SUBSTITUTE(D740,CHAR(160),CHAR(32))),Metadata!B$1:E$2632,4,FALSE)</f>
        <v>1910</v>
      </c>
      <c r="H740" t="s">
        <v>534</v>
      </c>
      <c r="J740" t="str">
        <f>VLOOKUP(TRIM(SUBSTITUTE(D740,CHAR(160),CHAR(32))),Metadata!B$1:H$2632,7,FALSE)</f>
        <v>roman</v>
      </c>
      <c r="L740" t="str">
        <f>VLOOKUP(TRIM(SUBSTITUTE(D740,CHAR(160),CHAR(32))),Metadata!B$1:J$2632,9,FALSE)</f>
        <v>prose</v>
      </c>
      <c r="M740">
        <f>VLOOKUP(TRIM(SUBSTITUTE(D740,CHAR(160),CHAR(32))),Metadata!B$1:K$2632,10,FALSE)</f>
        <v>59265</v>
      </c>
      <c r="N740" s="1" t="s">
        <v>1198</v>
      </c>
      <c r="O740">
        <v>295</v>
      </c>
      <c r="P740">
        <v>306</v>
      </c>
    </row>
    <row r="741" spans="1:20" x14ac:dyDescent="0.25">
      <c r="A741" t="s">
        <v>4354</v>
      </c>
      <c r="B741" t="s">
        <v>1205</v>
      </c>
      <c r="C741" t="s">
        <v>47</v>
      </c>
      <c r="D741" t="s">
        <v>8948</v>
      </c>
      <c r="E741" t="str">
        <f>VLOOKUP(TRIM(SUBSTITUTE(D741,CHAR(160),CHAR(32))),Metadata!B$1:C$2632,2,FALSE)</f>
        <v>Miomandre, Francis de, 1880-1959.</v>
      </c>
      <c r="F741" t="str">
        <f>VLOOKUP(TRIM(SUBSTITUTE(D741,CHAR(160),CHAR(32))),Metadata!B$1:D$2632,3,FALSE)</f>
        <v>Écrit sur de l'eau</v>
      </c>
      <c r="G741">
        <f>VLOOKUP(TRIM(SUBSTITUTE(D741,CHAR(160),CHAR(32))),Metadata!B$1:E$2632,4,FALSE)</f>
        <v>1908</v>
      </c>
      <c r="H741" t="s">
        <v>534</v>
      </c>
      <c r="J741" t="str">
        <f>VLOOKUP(TRIM(SUBSTITUTE(D741,CHAR(160),CHAR(32))),Metadata!B$1:H$2632,7,FALSE)</f>
        <v>melanges litteraires</v>
      </c>
      <c r="L741" t="str">
        <f>VLOOKUP(TRIM(SUBSTITUTE(D741,CHAR(160),CHAR(32))),Metadata!B$1:J$2632,9,FALSE)</f>
        <v>prose</v>
      </c>
      <c r="M741">
        <f>VLOOKUP(TRIM(SUBSTITUTE(D741,CHAR(160),CHAR(32))),Metadata!B$1:K$2632,10,FALSE)</f>
        <v>49451</v>
      </c>
      <c r="N741" s="1" t="s">
        <v>1199</v>
      </c>
      <c r="O741">
        <v>114</v>
      </c>
      <c r="P741">
        <v>125</v>
      </c>
    </row>
    <row r="742" spans="1:20" x14ac:dyDescent="0.25">
      <c r="A742" t="s">
        <v>4354</v>
      </c>
      <c r="B742" t="s">
        <v>1205</v>
      </c>
      <c r="C742" t="s">
        <v>47</v>
      </c>
      <c r="D742" t="s">
        <v>8866</v>
      </c>
      <c r="E742" t="str">
        <f>VLOOKUP(TRIM(SUBSTITUTE(D742,CHAR(160),CHAR(32))),Metadata!B$1:C$2632,2,FALSE)</f>
        <v>Gaultier, Jules de, 1858-1942.</v>
      </c>
      <c r="F742" t="str">
        <f>VLOOKUP(TRIM(SUBSTITUTE(D742,CHAR(160),CHAR(32))),Metadata!B$1:D$2632,3,FALSE)</f>
        <v>Le Bovarysme.</v>
      </c>
      <c r="G742">
        <f>VLOOKUP(TRIM(SUBSTITUTE(D742,CHAR(160),CHAR(32))),Metadata!B$1:E$2632,4,FALSE)</f>
        <v>1902</v>
      </c>
      <c r="H742" t="s">
        <v>534</v>
      </c>
      <c r="J742" t="str">
        <f>VLOOKUP(TRIM(SUBSTITUTE(D742,CHAR(160),CHAR(32))),Metadata!B$1:H$2632,7,FALSE)</f>
        <v>traite ou essai</v>
      </c>
      <c r="L742" t="str">
        <f>VLOOKUP(TRIM(SUBSTITUTE(D742,CHAR(160),CHAR(32))),Metadata!B$1:J$2632,9,FALSE)</f>
        <v>prose</v>
      </c>
      <c r="M742">
        <f>VLOOKUP(TRIM(SUBSTITUTE(D742,CHAR(160),CHAR(32))),Metadata!B$1:K$2632,10,FALSE)</f>
        <v>61753</v>
      </c>
      <c r="N742" s="1" t="s">
        <v>1200</v>
      </c>
      <c r="O742">
        <v>154</v>
      </c>
      <c r="P742">
        <v>166</v>
      </c>
    </row>
    <row r="743" spans="1:20" x14ac:dyDescent="0.25">
      <c r="A743" t="s">
        <v>4354</v>
      </c>
      <c r="B743" t="s">
        <v>1205</v>
      </c>
      <c r="C743" t="s">
        <v>47</v>
      </c>
      <c r="D743" t="s">
        <v>7695</v>
      </c>
      <c r="E743" t="str">
        <f>VLOOKUP(TRIM(SUBSTITUTE(D743,CHAR(160),CHAR(32))),Metadata!B$1:C$2632,2,FALSE)</f>
        <v>Bréhier, Louis, 1868-1951.</v>
      </c>
      <c r="F743" t="str">
        <f>VLOOKUP(TRIM(SUBSTITUTE(D743,CHAR(160),CHAR(32))),Metadata!B$1:D$2632,3,FALSE)</f>
        <v>Vie et mort de Byzance</v>
      </c>
      <c r="G743">
        <f>VLOOKUP(TRIM(SUBSTITUTE(D743,CHAR(160),CHAR(32))),Metadata!B$1:E$2632,4,FALSE)</f>
        <v>1946</v>
      </c>
      <c r="H743" t="s">
        <v>534</v>
      </c>
      <c r="J743" t="str">
        <f>VLOOKUP(TRIM(SUBSTITUTE(D743,CHAR(160),CHAR(32))),Metadata!B$1:H$2632,7,FALSE)</f>
        <v>traite</v>
      </c>
      <c r="L743" t="str">
        <f>VLOOKUP(TRIM(SUBSTITUTE(D743,CHAR(160),CHAR(32))),Metadata!B$1:J$2632,9,FALSE)</f>
        <v/>
      </c>
      <c r="M743">
        <f>VLOOKUP(TRIM(SUBSTITUTE(D743,CHAR(160),CHAR(32))),Metadata!B$1:K$2632,10,FALSE)</f>
        <v>267923</v>
      </c>
      <c r="N743" s="1" t="s">
        <v>1201</v>
      </c>
      <c r="O743">
        <v>272</v>
      </c>
      <c r="P743">
        <v>282</v>
      </c>
    </row>
    <row r="744" spans="1:20" x14ac:dyDescent="0.25">
      <c r="A744" t="s">
        <v>4354</v>
      </c>
      <c r="B744" t="s">
        <v>1205</v>
      </c>
      <c r="C744" t="s">
        <v>47</v>
      </c>
      <c r="D744" t="s">
        <v>7473</v>
      </c>
      <c r="E744" t="str">
        <f>VLOOKUP(TRIM(SUBSTITUTE(D744,CHAR(160),CHAR(32))),Metadata!B$1:C$2632,2,FALSE)</f>
        <v>Bainville, Jacques, 1879-1936.</v>
      </c>
      <c r="F744" t="str">
        <f>VLOOKUP(TRIM(SUBSTITUTE(D744,CHAR(160),CHAR(32))),Metadata!B$1:D$2632,3,FALSE)</f>
        <v>Les dictateurs</v>
      </c>
      <c r="G744">
        <f>VLOOKUP(TRIM(SUBSTITUTE(D744,CHAR(160),CHAR(32))),Metadata!B$1:E$2632,4,FALSE)</f>
        <v>1935</v>
      </c>
      <c r="H744" t="s">
        <v>534</v>
      </c>
      <c r="J744" t="str">
        <f>VLOOKUP(TRIM(SUBSTITUTE(D744,CHAR(160),CHAR(32))),Metadata!B$1:H$2632,7,FALSE)</f>
        <v>traite</v>
      </c>
      <c r="L744" t="str">
        <f>VLOOKUP(TRIM(SUBSTITUTE(D744,CHAR(160),CHAR(32))),Metadata!B$1:J$2632,9,FALSE)</f>
        <v/>
      </c>
      <c r="M744">
        <f>VLOOKUP(TRIM(SUBSTITUTE(D744,CHAR(160),CHAR(32))),Metadata!B$1:K$2632,10,FALSE)</f>
        <v>52339</v>
      </c>
      <c r="N744" s="4" t="s">
        <v>1202</v>
      </c>
      <c r="O744">
        <v>265</v>
      </c>
      <c r="P744">
        <v>276</v>
      </c>
    </row>
    <row r="745" spans="1:20" x14ac:dyDescent="0.25">
      <c r="A745" t="s">
        <v>4354</v>
      </c>
      <c r="B745" t="s">
        <v>1205</v>
      </c>
      <c r="C745" t="s">
        <v>47</v>
      </c>
      <c r="D745" t="s">
        <v>7716</v>
      </c>
      <c r="E745" t="str">
        <f>VLOOKUP(TRIM(SUBSTITUTE(D745,CHAR(160),CHAR(32))),Metadata!B$1:C$2632,2,FALSE)</f>
        <v>Lot, Ferdinand, 1866-1952.</v>
      </c>
      <c r="F745" t="str">
        <f>VLOOKUP(TRIM(SUBSTITUTE(D745,CHAR(160),CHAR(32))),Metadata!B$1:D$2632,3,FALSE)</f>
        <v>La Gaule. Les fondements ethniques, sociaux et politiques de la nation française</v>
      </c>
      <c r="G745">
        <f>VLOOKUP(TRIM(SUBSTITUTE(D745,CHAR(160),CHAR(32))),Metadata!B$1:E$2632,4,FALSE)</f>
        <v>1947</v>
      </c>
      <c r="H745" t="s">
        <v>534</v>
      </c>
      <c r="J745" t="str">
        <f>VLOOKUP(TRIM(SUBSTITUTE(D745,CHAR(160),CHAR(32))),Metadata!B$1:H$2632,7,FALSE)</f>
        <v>traite</v>
      </c>
      <c r="L745" t="str">
        <f>VLOOKUP(TRIM(SUBSTITUTE(D745,CHAR(160),CHAR(32))),Metadata!B$1:J$2632,9,FALSE)</f>
        <v/>
      </c>
      <c r="M745">
        <f>VLOOKUP(TRIM(SUBSTITUTE(D745,CHAR(160),CHAR(32))),Metadata!B$1:K$2632,10,FALSE)</f>
        <v>163006</v>
      </c>
      <c r="N745" s="1" t="s">
        <v>1203</v>
      </c>
      <c r="O745">
        <v>97</v>
      </c>
      <c r="P745">
        <v>107</v>
      </c>
    </row>
    <row r="746" spans="1:20" x14ac:dyDescent="0.25">
      <c r="A746" t="s">
        <v>4354</v>
      </c>
      <c r="B746" t="s">
        <v>1205</v>
      </c>
      <c r="C746" t="s">
        <v>47</v>
      </c>
      <c r="D746" t="s">
        <v>7648</v>
      </c>
      <c r="E746" t="str">
        <f>VLOOKUP(TRIM(SUBSTITUTE(D746,CHAR(160),CHAR(32))),Metadata!B$1:C$2632,2,FALSE)</f>
        <v>Febvre, Lucien, 1878-1956.</v>
      </c>
      <c r="F746" t="str">
        <f>VLOOKUP(TRIM(SUBSTITUTE(D746,CHAR(160),CHAR(32))),Metadata!B$1:D$2632,3,FALSE)</f>
        <v>Autour de l'Heptaméron. Amour sacré, amour profane.</v>
      </c>
      <c r="G746">
        <f>VLOOKUP(TRIM(SUBSTITUTE(D746,CHAR(160),CHAR(32))),Metadata!B$1:E$2632,4,FALSE)</f>
        <v>1944</v>
      </c>
      <c r="H746" t="s">
        <v>534</v>
      </c>
      <c r="J746" t="str">
        <f>VLOOKUP(TRIM(SUBSTITUTE(D746,CHAR(160),CHAR(32))),Metadata!B$1:H$2632,7,FALSE)</f>
        <v>traite</v>
      </c>
      <c r="L746" t="str">
        <f>VLOOKUP(TRIM(SUBSTITUTE(D746,CHAR(160),CHAR(32))),Metadata!B$1:J$2632,9,FALSE)</f>
        <v/>
      </c>
      <c r="M746">
        <f>VLOOKUP(TRIM(SUBSTITUTE(D746,CHAR(160),CHAR(32))),Metadata!B$1:K$2632,10,FALSE)</f>
        <v>111814</v>
      </c>
      <c r="N746" s="1" t="s">
        <v>1204</v>
      </c>
      <c r="O746">
        <v>167</v>
      </c>
      <c r="P746">
        <v>178</v>
      </c>
    </row>
    <row r="747" spans="1:20" x14ac:dyDescent="0.25">
      <c r="A747" t="s">
        <v>4354</v>
      </c>
      <c r="B747" t="s">
        <v>1221</v>
      </c>
      <c r="C747" t="s">
        <v>47</v>
      </c>
      <c r="D747" t="s">
        <v>8296</v>
      </c>
      <c r="E747" t="str">
        <f>VLOOKUP(TRIM(SUBSTITUTE(D747,CHAR(160),CHAR(32))),Metadata!B$1:C$2632,2,FALSE)</f>
        <v>Laya, J. L. (Jean Louis), 1761-1833.</v>
      </c>
      <c r="F747" t="str">
        <f>VLOOKUP(TRIM(SUBSTITUTE(D747,CHAR(160),CHAR(32))),Metadata!B$1:D$2632,3,FALSE)</f>
        <v>L'ami des loix: comédie en cinq actes, en vers: representée par les Comédiens de la nation, le 2 janvier 1793.</v>
      </c>
      <c r="G747">
        <f>VLOOKUP(TRIM(SUBSTITUTE(D747,CHAR(160),CHAR(32))),Metadata!B$1:E$2632,4,FALSE)</f>
        <v>1793</v>
      </c>
      <c r="H747" t="s">
        <v>448</v>
      </c>
      <c r="J747" t="str">
        <f>VLOOKUP(TRIM(SUBSTITUTE(D747,CHAR(160),CHAR(32))),Metadata!B$1:H$2632,7,FALSE)</f>
        <v>theatre</v>
      </c>
      <c r="L747" t="str">
        <f>VLOOKUP(TRIM(SUBSTITUTE(D747,CHAR(160),CHAR(32))),Metadata!B$1:J$2632,9,FALSE)</f>
        <v>vers</v>
      </c>
      <c r="M747">
        <f>VLOOKUP(TRIM(SUBSTITUTE(D747,CHAR(160),CHAR(32))),Metadata!B$1:K$2632,10,FALSE)</f>
        <v>16120</v>
      </c>
      <c r="N747" t="s">
        <v>1206</v>
      </c>
      <c r="O747">
        <v>27</v>
      </c>
      <c r="P747">
        <v>42</v>
      </c>
    </row>
    <row r="748" spans="1:20" x14ac:dyDescent="0.25">
      <c r="A748" t="s">
        <v>4354</v>
      </c>
      <c r="B748" t="s">
        <v>1221</v>
      </c>
      <c r="C748" t="s">
        <v>47</v>
      </c>
      <c r="D748" t="s">
        <v>8200</v>
      </c>
      <c r="E748" t="str">
        <f>VLOOKUP(TRIM(SUBSTITUTE(D748,CHAR(160),CHAR(32))),Metadata!B$1:C$2632,2,FALSE)</f>
        <v>Challes, Robert, 1659-ca. 1720.</v>
      </c>
      <c r="F748" t="str">
        <f>VLOOKUP(TRIM(SUBSTITUTE(D748,CHAR(160),CHAR(32))),Metadata!B$1:D$2632,3,FALSE)</f>
        <v>Les illustres françoises</v>
      </c>
      <c r="G748">
        <f>VLOOKUP(TRIM(SUBSTITUTE(D748,CHAR(160),CHAR(32))),Metadata!B$1:E$2632,4,FALSE)</f>
        <v>1713</v>
      </c>
      <c r="H748" t="s">
        <v>448</v>
      </c>
      <c r="J748" t="str">
        <f>VLOOKUP(TRIM(SUBSTITUTE(D748,CHAR(160),CHAR(32))),Metadata!B$1:H$2632,7,FALSE)</f>
        <v>roman</v>
      </c>
      <c r="L748" t="str">
        <f>VLOOKUP(TRIM(SUBSTITUTE(D748,CHAR(160),CHAR(32))),Metadata!B$1:J$2632,9,FALSE)</f>
        <v>prose</v>
      </c>
      <c r="M748">
        <f>VLOOKUP(TRIM(SUBSTITUTE(D748,CHAR(160),CHAR(32))),Metadata!B$1:K$2632,10,FALSE)</f>
        <v>221100</v>
      </c>
      <c r="N748" s="1" t="s">
        <v>1207</v>
      </c>
      <c r="O748">
        <v>54</v>
      </c>
      <c r="P748">
        <v>59</v>
      </c>
      <c r="Q748">
        <v>78</v>
      </c>
      <c r="R748">
        <v>79</v>
      </c>
      <c r="S748">
        <v>94</v>
      </c>
      <c r="T748">
        <v>98</v>
      </c>
    </row>
    <row r="749" spans="1:20" x14ac:dyDescent="0.25">
      <c r="A749" t="s">
        <v>4354</v>
      </c>
      <c r="B749" t="s">
        <v>1221</v>
      </c>
      <c r="C749" t="s">
        <v>47</v>
      </c>
      <c r="D749" t="s">
        <v>8659</v>
      </c>
      <c r="E749" t="str">
        <f>VLOOKUP(TRIM(SUBSTITUTE(D749,CHAR(160),CHAR(32))),Metadata!B$1:C$2632,2,FALSE)</f>
        <v>Sand, George, 1804-1876.</v>
      </c>
      <c r="F749" t="str">
        <f>VLOOKUP(TRIM(SUBSTITUTE(D749,CHAR(160),CHAR(32))),Metadata!B$1:D$2632,3,FALSE)</f>
        <v>Histoire de ma vie</v>
      </c>
      <c r="G749">
        <f>VLOOKUP(TRIM(SUBSTITUTE(D749,CHAR(160),CHAR(32))),Metadata!B$1:E$2632,4,FALSE)</f>
        <v>1855</v>
      </c>
      <c r="H749" t="s">
        <v>450</v>
      </c>
      <c r="J749" t="str">
        <f>VLOOKUP(TRIM(SUBSTITUTE(D749,CHAR(160),CHAR(32))),Metadata!B$1:H$2632,7,FALSE)</f>
        <v>memoires</v>
      </c>
      <c r="L749" t="str">
        <f>VLOOKUP(TRIM(SUBSTITUTE(D749,CHAR(160),CHAR(32))),Metadata!B$1:J$2632,9,FALSE)</f>
        <v>prose</v>
      </c>
      <c r="M749">
        <f>VLOOKUP(TRIM(SUBSTITUTE(D749,CHAR(160),CHAR(32))),Metadata!B$1:K$2632,10,FALSE)</f>
        <v>490251</v>
      </c>
      <c r="N749" s="1" t="s">
        <v>1208</v>
      </c>
      <c r="O749">
        <v>99</v>
      </c>
      <c r="P749">
        <v>104</v>
      </c>
      <c r="Q749">
        <v>106</v>
      </c>
      <c r="R749">
        <v>108</v>
      </c>
      <c r="S749">
        <v>110</v>
      </c>
      <c r="T749">
        <v>114</v>
      </c>
    </row>
    <row r="750" spans="1:20" x14ac:dyDescent="0.25">
      <c r="A750" t="s">
        <v>4354</v>
      </c>
      <c r="B750" t="s">
        <v>1221</v>
      </c>
      <c r="C750" t="s">
        <v>47</v>
      </c>
      <c r="D750" t="s">
        <v>8598</v>
      </c>
      <c r="E750" t="str">
        <f>VLOOKUP(TRIM(SUBSTITUTE(D750,CHAR(160),CHAR(32))),Metadata!B$1:C$2632,2,FALSE)</f>
        <v>Leroy-Beaulieu, Anatole, 1842-1912.</v>
      </c>
      <c r="F750" t="str">
        <f>VLOOKUP(TRIM(SUBSTITUTE(D750,CHAR(160),CHAR(32))),Metadata!B$1:D$2632,3,FALSE)</f>
        <v>La Révolution et le libéralisme. Essais de critique et d'histoire.</v>
      </c>
      <c r="G750">
        <f>VLOOKUP(TRIM(SUBSTITUTE(D750,CHAR(160),CHAR(32))),Metadata!B$1:E$2632,4,FALSE)</f>
        <v>1890</v>
      </c>
      <c r="H750" t="s">
        <v>450</v>
      </c>
      <c r="J750" t="str">
        <f>VLOOKUP(TRIM(SUBSTITUTE(D750,CHAR(160),CHAR(32))),Metadata!B$1:H$2632,7,FALSE)</f>
        <v>traite</v>
      </c>
      <c r="L750" t="str">
        <f>VLOOKUP(TRIM(SUBSTITUTE(D750,CHAR(160),CHAR(32))),Metadata!B$1:J$2632,9,FALSE)</f>
        <v/>
      </c>
      <c r="M750">
        <f>VLOOKUP(TRIM(SUBSTITUTE(D750,CHAR(160),CHAR(32))),Metadata!B$1:K$2632,10,FALSE)</f>
        <v>91243</v>
      </c>
      <c r="N750" s="1" t="s">
        <v>1209</v>
      </c>
      <c r="O750">
        <v>374</v>
      </c>
      <c r="P750">
        <v>379</v>
      </c>
      <c r="Q750">
        <v>398</v>
      </c>
      <c r="R750">
        <v>399</v>
      </c>
      <c r="S750">
        <v>407</v>
      </c>
      <c r="T750">
        <v>411</v>
      </c>
    </row>
    <row r="751" spans="1:20" x14ac:dyDescent="0.25">
      <c r="A751" t="s">
        <v>4354</v>
      </c>
      <c r="B751" t="s">
        <v>1221</v>
      </c>
      <c r="C751" t="s">
        <v>47</v>
      </c>
      <c r="D751" t="s">
        <v>9023</v>
      </c>
      <c r="E751" t="str">
        <f>VLOOKUP(TRIM(SUBSTITUTE(D751,CHAR(160),CHAR(32))),Metadata!B$1:C$2632,2,FALSE)</f>
        <v>Vuillemin, Jules, 1920-2001.</v>
      </c>
      <c r="F751" t="str">
        <f>VLOOKUP(TRIM(SUBSTITUTE(D751,CHAR(160),CHAR(32))),Metadata!B$1:D$2632,3,FALSE)</f>
        <v>L'être et la travail: les conditions dialectiques de la psychologie et de la sociologie</v>
      </c>
      <c r="G751">
        <f>VLOOKUP(TRIM(SUBSTITUTE(D751,CHAR(160),CHAR(32))),Metadata!B$1:E$2632,4,FALSE)</f>
        <v>1949</v>
      </c>
      <c r="H751" t="s">
        <v>534</v>
      </c>
      <c r="J751" t="str">
        <f>VLOOKUP(TRIM(SUBSTITUTE(D751,CHAR(160),CHAR(32))),Metadata!B$1:H$2632,7,FALSE)</f>
        <v>traite ou essai</v>
      </c>
      <c r="L751" t="str">
        <f>VLOOKUP(TRIM(SUBSTITUTE(D751,CHAR(160),CHAR(32))),Metadata!B$1:J$2632,9,FALSE)</f>
        <v>prose</v>
      </c>
      <c r="M751">
        <f>VLOOKUP(TRIM(SUBSTITUTE(D751,CHAR(160),CHAR(32))),Metadata!B$1:K$2632,10,FALSE)</f>
        <v>65326</v>
      </c>
      <c r="N751" s="1" t="s">
        <v>1210</v>
      </c>
      <c r="O751">
        <v>484</v>
      </c>
      <c r="P751">
        <v>490</v>
      </c>
      <c r="Q751">
        <v>502</v>
      </c>
      <c r="R751">
        <v>504</v>
      </c>
      <c r="S751">
        <v>506</v>
      </c>
      <c r="T751">
        <v>511</v>
      </c>
    </row>
    <row r="752" spans="1:20" x14ac:dyDescent="0.25">
      <c r="A752" t="s">
        <v>4354</v>
      </c>
      <c r="B752" t="s">
        <v>1221</v>
      </c>
      <c r="C752" t="s">
        <v>47</v>
      </c>
      <c r="D752" t="s">
        <v>6919</v>
      </c>
      <c r="E752" t="str">
        <f>VLOOKUP(TRIM(SUBSTITUTE(D752,CHAR(160),CHAR(32))),Metadata!B$1:C$2632,2,FALSE)</f>
        <v>Sorel, Georges, 1847-1922.</v>
      </c>
      <c r="F752" t="str">
        <f>VLOOKUP(TRIM(SUBSTITUTE(D752,CHAR(160),CHAR(32))),Metadata!B$1:D$2632,3,FALSE)</f>
        <v>Introduction à l'économie moderne</v>
      </c>
      <c r="G752">
        <f>VLOOKUP(TRIM(SUBSTITUTE(D752,CHAR(160),CHAR(32))),Metadata!B$1:E$2632,4,FALSE)</f>
        <v>1903</v>
      </c>
      <c r="H752" t="s">
        <v>534</v>
      </c>
      <c r="J752" t="str">
        <f>VLOOKUP(TRIM(SUBSTITUTE(D752,CHAR(160),CHAR(32))),Metadata!B$1:H$2632,7,FALSE)</f>
        <v>traite</v>
      </c>
      <c r="L752" t="str">
        <f>VLOOKUP(TRIM(SUBSTITUTE(D752,CHAR(160),CHAR(32))),Metadata!B$1:J$2632,9,FALSE)</f>
        <v/>
      </c>
      <c r="M752">
        <f>VLOOKUP(TRIM(SUBSTITUTE(D752,CHAR(160),CHAR(32))),Metadata!B$1:K$2632,10,FALSE)</f>
        <v>113441</v>
      </c>
      <c r="N752" s="1" t="s">
        <v>1211</v>
      </c>
      <c r="O752">
        <v>76</v>
      </c>
      <c r="P752">
        <v>81</v>
      </c>
      <c r="Q752">
        <v>112</v>
      </c>
      <c r="R752">
        <v>113</v>
      </c>
      <c r="S752">
        <v>121</v>
      </c>
      <c r="T752">
        <v>125</v>
      </c>
    </row>
    <row r="753" spans="1:20" x14ac:dyDescent="0.25">
      <c r="A753" t="s">
        <v>4354</v>
      </c>
      <c r="B753" t="s">
        <v>1221</v>
      </c>
      <c r="C753" t="s">
        <v>47</v>
      </c>
      <c r="D753" t="s">
        <v>8968</v>
      </c>
      <c r="E753" t="str">
        <f>VLOOKUP(TRIM(SUBSTITUTE(D753,CHAR(160),CHAR(32))),Metadata!B$1:C$2632,2,FALSE)</f>
        <v>Perroux, François, 1903-</v>
      </c>
      <c r="F753" t="str">
        <f>VLOOKUP(TRIM(SUBSTITUTE(D753,CHAR(160),CHAR(32))),Metadata!B$1:D$2632,3,FALSE)</f>
        <v>L'économie du XXe siècle</v>
      </c>
      <c r="G753">
        <f>VLOOKUP(TRIM(SUBSTITUTE(D753,CHAR(160),CHAR(32))),Metadata!B$1:E$2632,4,FALSE)</f>
        <v>1964</v>
      </c>
      <c r="H753" t="s">
        <v>534</v>
      </c>
      <c r="J753" t="str">
        <f>VLOOKUP(TRIM(SUBSTITUTE(D753,CHAR(160),CHAR(32))),Metadata!B$1:H$2632,7,FALSE)</f>
        <v>traite ou essai</v>
      </c>
      <c r="L753" t="str">
        <f>VLOOKUP(TRIM(SUBSTITUTE(D753,CHAR(160),CHAR(32))),Metadata!B$1:J$2632,9,FALSE)</f>
        <v>prose</v>
      </c>
      <c r="M753">
        <f>VLOOKUP(TRIM(SUBSTITUTE(D753,CHAR(160),CHAR(32))),Metadata!B$1:K$2632,10,FALSE)</f>
        <v>208903</v>
      </c>
      <c r="N753" s="1" t="s">
        <v>1212</v>
      </c>
      <c r="O753">
        <v>35</v>
      </c>
      <c r="P753">
        <v>40</v>
      </c>
      <c r="Q753">
        <v>42</v>
      </c>
      <c r="R753">
        <v>43</v>
      </c>
      <c r="S753">
        <v>49</v>
      </c>
      <c r="T753">
        <v>53</v>
      </c>
    </row>
    <row r="754" spans="1:20" x14ac:dyDescent="0.25">
      <c r="A754" t="s">
        <v>4354</v>
      </c>
      <c r="B754" t="s">
        <v>1221</v>
      </c>
      <c r="C754" t="s">
        <v>47</v>
      </c>
      <c r="D754" t="s">
        <v>8968</v>
      </c>
      <c r="E754" t="str">
        <f>VLOOKUP(TRIM(SUBSTITUTE(D754,CHAR(160),CHAR(32))),Metadata!B$1:C$2632,2,FALSE)</f>
        <v>Perroux, François, 1903-</v>
      </c>
      <c r="F754" t="str">
        <f>VLOOKUP(TRIM(SUBSTITUTE(D754,CHAR(160),CHAR(32))),Metadata!B$1:D$2632,3,FALSE)</f>
        <v>L'économie du XXe siècle</v>
      </c>
      <c r="G754">
        <f>VLOOKUP(TRIM(SUBSTITUTE(D754,CHAR(160),CHAR(32))),Metadata!B$1:E$2632,4,FALSE)</f>
        <v>1964</v>
      </c>
      <c r="H754" t="s">
        <v>534</v>
      </c>
      <c r="J754" t="str">
        <f>VLOOKUP(TRIM(SUBSTITUTE(D754,CHAR(160),CHAR(32))),Metadata!B$1:H$2632,7,FALSE)</f>
        <v>traite ou essai</v>
      </c>
      <c r="L754" t="str">
        <f>VLOOKUP(TRIM(SUBSTITUTE(D754,CHAR(160),CHAR(32))),Metadata!B$1:J$2632,9,FALSE)</f>
        <v>prose</v>
      </c>
      <c r="M754">
        <f>VLOOKUP(TRIM(SUBSTITUTE(D754,CHAR(160),CHAR(32))),Metadata!B$1:K$2632,10,FALSE)</f>
        <v>208903</v>
      </c>
      <c r="N754" s="1" t="s">
        <v>1213</v>
      </c>
      <c r="O754">
        <v>25</v>
      </c>
      <c r="P754">
        <v>30</v>
      </c>
      <c r="Q754">
        <v>32</v>
      </c>
      <c r="R754">
        <v>33</v>
      </c>
      <c r="S754">
        <v>39</v>
      </c>
      <c r="T754">
        <v>43</v>
      </c>
    </row>
    <row r="755" spans="1:20" x14ac:dyDescent="0.25">
      <c r="A755" t="s">
        <v>4354</v>
      </c>
      <c r="B755" t="s">
        <v>1221</v>
      </c>
      <c r="C755" t="s">
        <v>47</v>
      </c>
      <c r="D755" t="s">
        <v>8968</v>
      </c>
      <c r="E755" t="str">
        <f>VLOOKUP(TRIM(SUBSTITUTE(D755,CHAR(160),CHAR(32))),Metadata!B$1:C$2632,2,FALSE)</f>
        <v>Perroux, François, 1903-</v>
      </c>
      <c r="F755" t="str">
        <f>VLOOKUP(TRIM(SUBSTITUTE(D755,CHAR(160),CHAR(32))),Metadata!B$1:D$2632,3,FALSE)</f>
        <v>L'économie du XXe siècle</v>
      </c>
      <c r="G755">
        <f>VLOOKUP(TRIM(SUBSTITUTE(D755,CHAR(160),CHAR(32))),Metadata!B$1:E$2632,4,FALSE)</f>
        <v>1964</v>
      </c>
      <c r="H755" t="s">
        <v>534</v>
      </c>
      <c r="J755" t="str">
        <f>VLOOKUP(TRIM(SUBSTITUTE(D755,CHAR(160),CHAR(32))),Metadata!B$1:H$2632,7,FALSE)</f>
        <v>traite ou essai</v>
      </c>
      <c r="L755" t="str">
        <f>VLOOKUP(TRIM(SUBSTITUTE(D755,CHAR(160),CHAR(32))),Metadata!B$1:J$2632,9,FALSE)</f>
        <v>prose</v>
      </c>
      <c r="M755">
        <f>VLOOKUP(TRIM(SUBSTITUTE(D755,CHAR(160),CHAR(32))),Metadata!B$1:K$2632,10,FALSE)</f>
        <v>208903</v>
      </c>
      <c r="N755" s="1" t="s">
        <v>1214</v>
      </c>
      <c r="O755">
        <v>51</v>
      </c>
      <c r="P755">
        <v>56</v>
      </c>
      <c r="Q755">
        <v>58</v>
      </c>
      <c r="R755">
        <v>59</v>
      </c>
      <c r="S755">
        <v>61</v>
      </c>
      <c r="T755">
        <v>65</v>
      </c>
    </row>
    <row r="756" spans="1:20" x14ac:dyDescent="0.25">
      <c r="A756" t="s">
        <v>4354</v>
      </c>
      <c r="B756" t="s">
        <v>1221</v>
      </c>
      <c r="C756" t="s">
        <v>47</v>
      </c>
      <c r="D756" t="s">
        <v>8968</v>
      </c>
      <c r="E756" t="str">
        <f>VLOOKUP(TRIM(SUBSTITUTE(D756,CHAR(160),CHAR(32))),Metadata!B$1:C$2632,2,FALSE)</f>
        <v>Perroux, François, 1903-</v>
      </c>
      <c r="F756" t="str">
        <f>VLOOKUP(TRIM(SUBSTITUTE(D756,CHAR(160),CHAR(32))),Metadata!B$1:D$2632,3,FALSE)</f>
        <v>L'économie du XXe siècle</v>
      </c>
      <c r="G756">
        <f>VLOOKUP(TRIM(SUBSTITUTE(D756,CHAR(160),CHAR(32))),Metadata!B$1:E$2632,4,FALSE)</f>
        <v>1964</v>
      </c>
      <c r="H756" t="s">
        <v>534</v>
      </c>
      <c r="J756" t="str">
        <f>VLOOKUP(TRIM(SUBSTITUTE(D756,CHAR(160),CHAR(32))),Metadata!B$1:H$2632,7,FALSE)</f>
        <v>traite ou essai</v>
      </c>
      <c r="L756" t="str">
        <f>VLOOKUP(TRIM(SUBSTITUTE(D756,CHAR(160),CHAR(32))),Metadata!B$1:J$2632,9,FALSE)</f>
        <v>prose</v>
      </c>
      <c r="M756">
        <f>VLOOKUP(TRIM(SUBSTITUTE(D756,CHAR(160),CHAR(32))),Metadata!B$1:K$2632,10,FALSE)</f>
        <v>208903</v>
      </c>
      <c r="N756" s="1" t="s">
        <v>1215</v>
      </c>
      <c r="O756">
        <v>38</v>
      </c>
      <c r="P756">
        <v>43</v>
      </c>
      <c r="Q756">
        <v>45</v>
      </c>
      <c r="R756">
        <v>47</v>
      </c>
      <c r="S756">
        <v>49</v>
      </c>
      <c r="T756">
        <v>53</v>
      </c>
    </row>
    <row r="757" spans="1:20" x14ac:dyDescent="0.25">
      <c r="A757" t="s">
        <v>4354</v>
      </c>
      <c r="B757" t="s">
        <v>1221</v>
      </c>
      <c r="C757" t="s">
        <v>47</v>
      </c>
      <c r="D757" t="s">
        <v>8968</v>
      </c>
      <c r="E757" t="str">
        <f>VLOOKUP(TRIM(SUBSTITUTE(D757,CHAR(160),CHAR(32))),Metadata!B$1:C$2632,2,FALSE)</f>
        <v>Perroux, François, 1903-</v>
      </c>
      <c r="F757" t="str">
        <f>VLOOKUP(TRIM(SUBSTITUTE(D757,CHAR(160),CHAR(32))),Metadata!B$1:D$2632,3,FALSE)</f>
        <v>L'économie du XXe siècle</v>
      </c>
      <c r="G757">
        <f>VLOOKUP(TRIM(SUBSTITUTE(D757,CHAR(160),CHAR(32))),Metadata!B$1:E$2632,4,FALSE)</f>
        <v>1964</v>
      </c>
      <c r="H757" t="s">
        <v>534</v>
      </c>
      <c r="J757" t="str">
        <f>VLOOKUP(TRIM(SUBSTITUTE(D757,CHAR(160),CHAR(32))),Metadata!B$1:H$2632,7,FALSE)</f>
        <v>traite ou essai</v>
      </c>
      <c r="L757" t="str">
        <f>VLOOKUP(TRIM(SUBSTITUTE(D757,CHAR(160),CHAR(32))),Metadata!B$1:J$2632,9,FALSE)</f>
        <v>prose</v>
      </c>
      <c r="M757">
        <f>VLOOKUP(TRIM(SUBSTITUTE(D757,CHAR(160),CHAR(32))),Metadata!B$1:K$2632,10,FALSE)</f>
        <v>208903</v>
      </c>
      <c r="N757" s="1" t="s">
        <v>1216</v>
      </c>
      <c r="O757">
        <v>38</v>
      </c>
      <c r="P757">
        <v>43</v>
      </c>
      <c r="Q757">
        <v>45</v>
      </c>
      <c r="R757">
        <v>46</v>
      </c>
      <c r="S757">
        <v>51</v>
      </c>
      <c r="T757">
        <v>54</v>
      </c>
    </row>
    <row r="758" spans="1:20" x14ac:dyDescent="0.25">
      <c r="A758" t="s">
        <v>4354</v>
      </c>
      <c r="B758" t="s">
        <v>1221</v>
      </c>
      <c r="C758" t="s">
        <v>47</v>
      </c>
      <c r="D758" t="s">
        <v>8968</v>
      </c>
      <c r="E758" t="str">
        <f>VLOOKUP(TRIM(SUBSTITUTE(D758,CHAR(160),CHAR(32))),Metadata!B$1:C$2632,2,FALSE)</f>
        <v>Perroux, François, 1903-</v>
      </c>
      <c r="F758" t="str">
        <f>VLOOKUP(TRIM(SUBSTITUTE(D758,CHAR(160),CHAR(32))),Metadata!B$1:D$2632,3,FALSE)</f>
        <v>L'économie du XXe siècle</v>
      </c>
      <c r="G758">
        <f>VLOOKUP(TRIM(SUBSTITUTE(D758,CHAR(160),CHAR(32))),Metadata!B$1:E$2632,4,FALSE)</f>
        <v>1964</v>
      </c>
      <c r="H758" t="s">
        <v>534</v>
      </c>
      <c r="J758" t="str">
        <f>VLOOKUP(TRIM(SUBSTITUTE(D758,CHAR(160),CHAR(32))),Metadata!B$1:H$2632,7,FALSE)</f>
        <v>traite ou essai</v>
      </c>
      <c r="L758" t="str">
        <f>VLOOKUP(TRIM(SUBSTITUTE(D758,CHAR(160),CHAR(32))),Metadata!B$1:J$2632,9,FALSE)</f>
        <v>prose</v>
      </c>
      <c r="M758">
        <f>VLOOKUP(TRIM(SUBSTITUTE(D758,CHAR(160),CHAR(32))),Metadata!B$1:K$2632,10,FALSE)</f>
        <v>208903</v>
      </c>
      <c r="N758" s="1" t="s">
        <v>1217</v>
      </c>
      <c r="O758">
        <v>88</v>
      </c>
      <c r="P758">
        <v>93</v>
      </c>
      <c r="Q758">
        <v>95</v>
      </c>
      <c r="R758">
        <v>96</v>
      </c>
      <c r="S758">
        <v>98</v>
      </c>
      <c r="T758">
        <v>102</v>
      </c>
    </row>
    <row r="759" spans="1:20" x14ac:dyDescent="0.25">
      <c r="A759" t="s">
        <v>4354</v>
      </c>
      <c r="B759" t="s">
        <v>1221</v>
      </c>
      <c r="C759" t="s">
        <v>47</v>
      </c>
      <c r="D759" t="s">
        <v>8968</v>
      </c>
      <c r="E759" t="str">
        <f>VLOOKUP(TRIM(SUBSTITUTE(D759,CHAR(160),CHAR(32))),Metadata!B$1:C$2632,2,FALSE)</f>
        <v>Perroux, François, 1903-</v>
      </c>
      <c r="F759" t="str">
        <f>VLOOKUP(TRIM(SUBSTITUTE(D759,CHAR(160),CHAR(32))),Metadata!B$1:D$2632,3,FALSE)</f>
        <v>L'économie du XXe siècle</v>
      </c>
      <c r="G759">
        <f>VLOOKUP(TRIM(SUBSTITUTE(D759,CHAR(160),CHAR(32))),Metadata!B$1:E$2632,4,FALSE)</f>
        <v>1964</v>
      </c>
      <c r="H759" t="s">
        <v>534</v>
      </c>
      <c r="J759" t="str">
        <f>VLOOKUP(TRIM(SUBSTITUTE(D759,CHAR(160),CHAR(32))),Metadata!B$1:H$2632,7,FALSE)</f>
        <v>traite ou essai</v>
      </c>
      <c r="L759" t="str">
        <f>VLOOKUP(TRIM(SUBSTITUTE(D759,CHAR(160),CHAR(32))),Metadata!B$1:J$2632,9,FALSE)</f>
        <v>prose</v>
      </c>
      <c r="M759">
        <f>VLOOKUP(TRIM(SUBSTITUTE(D759,CHAR(160),CHAR(32))),Metadata!B$1:K$2632,10,FALSE)</f>
        <v>208903</v>
      </c>
      <c r="N759" s="1" t="s">
        <v>1218</v>
      </c>
      <c r="O759">
        <v>32</v>
      </c>
      <c r="P759">
        <v>37</v>
      </c>
      <c r="Q759">
        <v>39</v>
      </c>
      <c r="R759">
        <v>40</v>
      </c>
      <c r="S759">
        <v>46</v>
      </c>
      <c r="T759">
        <v>50</v>
      </c>
    </row>
    <row r="760" spans="1:20" x14ac:dyDescent="0.25">
      <c r="A760" t="s">
        <v>4354</v>
      </c>
      <c r="B760" t="s">
        <v>1221</v>
      </c>
      <c r="C760" t="s">
        <v>47</v>
      </c>
      <c r="D760" t="s">
        <v>8910</v>
      </c>
      <c r="E760" t="str">
        <f>VLOOKUP(TRIM(SUBSTITUTE(D760,CHAR(160),CHAR(32))),Metadata!B$1:C$2632,2,FALSE)</f>
        <v>Jaurès, Jean, 1859-1914.</v>
      </c>
      <c r="F760" t="str">
        <f>VLOOKUP(TRIM(SUBSTITUTE(D760,CHAR(160),CHAR(32))),Metadata!B$1:D$2632,3,FALSE)</f>
        <v>Etudes socialistes.</v>
      </c>
      <c r="G760">
        <f>VLOOKUP(TRIM(SUBSTITUTE(D760,CHAR(160),CHAR(32))),Metadata!B$1:E$2632,4,FALSE)</f>
        <v>1901</v>
      </c>
      <c r="H760" t="s">
        <v>534</v>
      </c>
      <c r="J760" t="str">
        <f>VLOOKUP(TRIM(SUBSTITUTE(D760,CHAR(160),CHAR(32))),Metadata!B$1:H$2632,7,FALSE)</f>
        <v>melanges litteraires</v>
      </c>
      <c r="L760" t="str">
        <f>VLOOKUP(TRIM(SUBSTITUTE(D760,CHAR(160),CHAR(32))),Metadata!B$1:J$2632,9,FALSE)</f>
        <v>prose</v>
      </c>
      <c r="M760">
        <f>VLOOKUP(TRIM(SUBSTITUTE(D760,CHAR(160),CHAR(32))),Metadata!B$1:K$2632,10,FALSE)</f>
        <v>63745</v>
      </c>
      <c r="N760" s="1" t="s">
        <v>1219</v>
      </c>
      <c r="O760">
        <v>223</v>
      </c>
      <c r="P760">
        <v>228</v>
      </c>
      <c r="Q760">
        <v>230</v>
      </c>
      <c r="R760">
        <v>231</v>
      </c>
      <c r="S760">
        <v>239</v>
      </c>
      <c r="T760">
        <v>243</v>
      </c>
    </row>
    <row r="761" spans="1:20" x14ac:dyDescent="0.25">
      <c r="A761" t="s">
        <v>4354</v>
      </c>
      <c r="B761" t="s">
        <v>1221</v>
      </c>
      <c r="C761" t="s">
        <v>47</v>
      </c>
      <c r="D761" t="s">
        <v>8968</v>
      </c>
      <c r="E761" t="str">
        <f>VLOOKUP(TRIM(SUBSTITUTE(D761,CHAR(160),CHAR(32))),Metadata!B$1:C$2632,2,FALSE)</f>
        <v>Perroux, François, 1903-</v>
      </c>
      <c r="F761" t="str">
        <f>VLOOKUP(TRIM(SUBSTITUTE(D761,CHAR(160),CHAR(32))),Metadata!B$1:D$2632,3,FALSE)</f>
        <v>L'économie du XXe siècle</v>
      </c>
      <c r="G761">
        <f>VLOOKUP(TRIM(SUBSTITUTE(D761,CHAR(160),CHAR(32))),Metadata!B$1:E$2632,4,FALSE)</f>
        <v>1964</v>
      </c>
      <c r="H761" t="s">
        <v>534</v>
      </c>
      <c r="J761" t="str">
        <f>VLOOKUP(TRIM(SUBSTITUTE(D761,CHAR(160),CHAR(32))),Metadata!B$1:H$2632,7,FALSE)</f>
        <v>traite ou essai</v>
      </c>
      <c r="L761" t="str">
        <f>VLOOKUP(TRIM(SUBSTITUTE(D761,CHAR(160),CHAR(32))),Metadata!B$1:J$2632,9,FALSE)</f>
        <v>prose</v>
      </c>
      <c r="M761">
        <f>VLOOKUP(TRIM(SUBSTITUTE(D761,CHAR(160),CHAR(32))),Metadata!B$1:K$2632,10,FALSE)</f>
        <v>208903</v>
      </c>
      <c r="N761" s="1" t="s">
        <v>1220</v>
      </c>
      <c r="O761">
        <v>243</v>
      </c>
      <c r="P761">
        <v>249</v>
      </c>
      <c r="Q761">
        <v>251</v>
      </c>
      <c r="R761">
        <v>252</v>
      </c>
      <c r="S761">
        <v>254</v>
      </c>
      <c r="T761">
        <v>258</v>
      </c>
    </row>
    <row r="762" spans="1:20" x14ac:dyDescent="0.25">
      <c r="A762" t="s">
        <v>4354</v>
      </c>
      <c r="B762" t="s">
        <v>245</v>
      </c>
      <c r="C762" t="s">
        <v>47</v>
      </c>
      <c r="D762" t="s">
        <v>7925</v>
      </c>
      <c r="E762" t="str">
        <f>VLOOKUP(TRIM(SUBSTITUTE(D762,CHAR(160),CHAR(32))),Metadata!B$1:C$2632,2,FALSE)</f>
        <v>Du Bellay, Joachim</v>
      </c>
      <c r="F762" t="str">
        <f>VLOOKUP(TRIM(SUBSTITUTE(D762,CHAR(160),CHAR(32))),Metadata!B$1:D$2632,3,FALSE)</f>
        <v>Les Regrets</v>
      </c>
      <c r="G762">
        <f>VLOOKUP(TRIM(SUBSTITUTE(D762,CHAR(160),CHAR(32))),Metadata!B$1:E$2632,4,FALSE)</f>
        <v>1558</v>
      </c>
      <c r="H762" t="s">
        <v>456</v>
      </c>
      <c r="J762" t="str">
        <f>VLOOKUP(TRIM(SUBSTITUTE(D762,CHAR(160),CHAR(32))),Metadata!B$1:H$2632,7,FALSE)</f>
        <v>poesie</v>
      </c>
      <c r="L762" t="str">
        <f>VLOOKUP(TRIM(SUBSTITUTE(D762,CHAR(160),CHAR(32))),Metadata!B$1:J$2632,9,FALSE)</f>
        <v/>
      </c>
      <c r="M762">
        <f>VLOOKUP(TRIM(SUBSTITUTE(D762,CHAR(160),CHAR(32))),Metadata!B$1:K$2632,10,FALSE)</f>
        <v>24574</v>
      </c>
      <c r="N762" t="s">
        <v>1222</v>
      </c>
      <c r="O762">
        <v>83</v>
      </c>
      <c r="P762">
        <v>90</v>
      </c>
      <c r="Q762">
        <v>102</v>
      </c>
      <c r="R762">
        <v>106</v>
      </c>
    </row>
    <row r="763" spans="1:20" x14ac:dyDescent="0.25">
      <c r="A763" t="s">
        <v>4354</v>
      </c>
      <c r="B763" t="s">
        <v>245</v>
      </c>
      <c r="C763" t="s">
        <v>47</v>
      </c>
      <c r="D763" t="s">
        <v>7968</v>
      </c>
      <c r="E763" t="str">
        <f>VLOOKUP(TRIM(SUBSTITUTE(D763,CHAR(160),CHAR(32))),Metadata!B$1:C$2632,2,FALSE)</f>
        <v>Audiguier, Vital d', 1569-1624.</v>
      </c>
      <c r="F763" t="str">
        <f>VLOOKUP(TRIM(SUBSTITUTE(D763,CHAR(160),CHAR(32))),Metadata!B$1:D$2632,3,FALSE)</f>
        <v>Histoire trage-comique de nostre temps</v>
      </c>
      <c r="G763">
        <f>VLOOKUP(TRIM(SUBSTITUTE(D763,CHAR(160),CHAR(32))),Metadata!B$1:E$2632,4,FALSE)</f>
        <v>1615</v>
      </c>
      <c r="H763" t="s">
        <v>445</v>
      </c>
      <c r="J763" t="str">
        <f>VLOOKUP(TRIM(SUBSTITUTE(D763,CHAR(160),CHAR(32))),Metadata!B$1:H$2632,7,FALSE)</f>
        <v>roman</v>
      </c>
      <c r="L763" t="str">
        <f>VLOOKUP(TRIM(SUBSTITUTE(D763,CHAR(160),CHAR(32))),Metadata!B$1:J$2632,9,FALSE)</f>
        <v>prose</v>
      </c>
      <c r="M763">
        <f>VLOOKUP(TRIM(SUBSTITUTE(D763,CHAR(160),CHAR(32))),Metadata!B$1:K$2632,10,FALSE)</f>
        <v>104473</v>
      </c>
      <c r="N763" s="1" t="s">
        <v>1223</v>
      </c>
      <c r="O763">
        <v>170</v>
      </c>
      <c r="P763">
        <v>179</v>
      </c>
      <c r="Q763">
        <v>190</v>
      </c>
      <c r="R763">
        <v>193</v>
      </c>
    </row>
    <row r="764" spans="1:20" x14ac:dyDescent="0.25">
      <c r="A764" t="s">
        <v>4354</v>
      </c>
      <c r="B764" t="s">
        <v>245</v>
      </c>
      <c r="C764" t="s">
        <v>47</v>
      </c>
      <c r="D764" t="s">
        <v>8078</v>
      </c>
      <c r="E764" t="str">
        <f>VLOOKUP(TRIM(SUBSTITUTE(D764,CHAR(160),CHAR(32))),Metadata!B$1:C$2632,2,FALSE)</f>
        <v>Le Comte, Louis, 1655-1728.</v>
      </c>
      <c r="F764" t="str">
        <f>VLOOKUP(TRIM(SUBSTITUTE(D764,CHAR(160),CHAR(32))),Metadata!B$1:D$2632,3,FALSE)</f>
        <v>Nouveaux mémoires sur l'état présent de la Chine</v>
      </c>
      <c r="G764">
        <f>VLOOKUP(TRIM(SUBSTITUTE(D764,CHAR(160),CHAR(32))),Metadata!B$1:E$2632,4,FALSE)</f>
        <v>1696</v>
      </c>
      <c r="H764" t="s">
        <v>445</v>
      </c>
      <c r="J764" t="str">
        <f>VLOOKUP(TRIM(SUBSTITUTE(D764,CHAR(160),CHAR(32))),Metadata!B$1:H$2632,7,FALSE)</f>
        <v>recit de voyage</v>
      </c>
      <c r="L764" t="str">
        <f>VLOOKUP(TRIM(SUBSTITUTE(D764,CHAR(160),CHAR(32))),Metadata!B$1:J$2632,9,FALSE)</f>
        <v>prose</v>
      </c>
      <c r="M764">
        <f>VLOOKUP(TRIM(SUBSTITUTE(D764,CHAR(160),CHAR(32))),Metadata!B$1:K$2632,10,FALSE)</f>
        <v>178609</v>
      </c>
      <c r="N764" s="1" t="s">
        <v>1224</v>
      </c>
      <c r="O764">
        <v>143</v>
      </c>
      <c r="P764">
        <v>150</v>
      </c>
      <c r="Q764">
        <v>170</v>
      </c>
      <c r="R764">
        <v>174</v>
      </c>
    </row>
    <row r="765" spans="1:20" x14ac:dyDescent="0.25">
      <c r="A765" t="s">
        <v>4354</v>
      </c>
      <c r="B765" t="s">
        <v>245</v>
      </c>
      <c r="C765" t="s">
        <v>47</v>
      </c>
      <c r="D765" t="s">
        <v>8162</v>
      </c>
      <c r="E765" t="str">
        <f>VLOOKUP(TRIM(SUBSTITUTE(D765,CHAR(160),CHAR(32))),Metadata!B$1:C$2632,2,FALSE)</f>
        <v>Tristan L'Hermite, François, 1601-1655.</v>
      </c>
      <c r="F765" t="str">
        <f>VLOOKUP(TRIM(SUBSTITUTE(D765,CHAR(160),CHAR(32))),Metadata!B$1:D$2632,3,FALSE)</f>
        <v>Le parasite: comédie</v>
      </c>
      <c r="G765">
        <f>VLOOKUP(TRIM(SUBSTITUTE(D765,CHAR(160),CHAR(32))),Metadata!B$1:E$2632,4,FALSE)</f>
        <v>1654</v>
      </c>
      <c r="H765" t="s">
        <v>445</v>
      </c>
      <c r="J765" t="str">
        <f>VLOOKUP(TRIM(SUBSTITUTE(D765,CHAR(160),CHAR(32))),Metadata!B$1:H$2632,7,FALSE)</f>
        <v>theatre</v>
      </c>
      <c r="L765" t="str">
        <f>VLOOKUP(TRIM(SUBSTITUTE(D765,CHAR(160),CHAR(32))),Metadata!B$1:J$2632,9,FALSE)</f>
        <v>vers</v>
      </c>
      <c r="M765">
        <f>VLOOKUP(TRIM(SUBSTITUTE(D765,CHAR(160),CHAR(32))),Metadata!B$1:K$2632,10,FALSE)</f>
        <v>16946</v>
      </c>
      <c r="N765" t="s">
        <v>1225</v>
      </c>
      <c r="O765">
        <v>70</v>
      </c>
      <c r="P765">
        <v>77</v>
      </c>
      <c r="Q765">
        <v>88</v>
      </c>
      <c r="R765">
        <v>91</v>
      </c>
    </row>
    <row r="766" spans="1:20" x14ac:dyDescent="0.25">
      <c r="A766" t="s">
        <v>4354</v>
      </c>
      <c r="B766" t="s">
        <v>245</v>
      </c>
      <c r="C766" t="s">
        <v>47</v>
      </c>
      <c r="D766" t="s">
        <v>8005</v>
      </c>
      <c r="E766" t="str">
        <f>VLOOKUP(TRIM(SUBSTITUTE(D766,CHAR(160),CHAR(32))),Metadata!B$1:C$2632,2,FALSE)</f>
        <v>Camus, Jean-Pierre, 1584-1652.</v>
      </c>
      <c r="F766" t="str">
        <f>VLOOKUP(TRIM(SUBSTITUTE(D766,CHAR(160),CHAR(32))),Metadata!B$1:D$2632,3,FALSE)</f>
        <v>Palombe, ou La femme honorable</v>
      </c>
      <c r="G766">
        <f>VLOOKUP(TRIM(SUBSTITUTE(D766,CHAR(160),CHAR(32))),Metadata!B$1:E$2632,4,FALSE)</f>
        <v>1625</v>
      </c>
      <c r="H766" t="s">
        <v>445</v>
      </c>
      <c r="J766" t="str">
        <f>VLOOKUP(TRIM(SUBSTITUTE(D766,CHAR(160),CHAR(32))),Metadata!B$1:H$2632,7,FALSE)</f>
        <v>roman</v>
      </c>
      <c r="L766" t="str">
        <f>VLOOKUP(TRIM(SUBSTITUTE(D766,CHAR(160),CHAR(32))),Metadata!B$1:J$2632,9,FALSE)</f>
        <v>prose</v>
      </c>
      <c r="M766">
        <f>VLOOKUP(TRIM(SUBSTITUTE(D766,CHAR(160),CHAR(32))),Metadata!B$1:K$2632,10,FALSE)</f>
        <v>119158</v>
      </c>
      <c r="N766" s="1" t="s">
        <v>1226</v>
      </c>
      <c r="O766">
        <v>158</v>
      </c>
      <c r="P766">
        <v>165</v>
      </c>
      <c r="Q766">
        <v>176</v>
      </c>
      <c r="R766">
        <v>179</v>
      </c>
    </row>
    <row r="767" spans="1:20" x14ac:dyDescent="0.25">
      <c r="A767" t="s">
        <v>4354</v>
      </c>
      <c r="B767" t="s">
        <v>245</v>
      </c>
      <c r="C767" t="s">
        <v>47</v>
      </c>
      <c r="D767" t="s">
        <v>8051</v>
      </c>
      <c r="E767" t="str">
        <f>VLOOKUP(TRIM(SUBSTITUTE(D767,CHAR(160),CHAR(32))),Metadata!B$1:C$2632,2,FALSE)</f>
        <v>Fauchet, Claude, 1530-1601.</v>
      </c>
      <c r="F767" t="str">
        <f>VLOOKUP(TRIM(SUBSTITUTE(D767,CHAR(160),CHAR(32))),Metadata!B$1:D$2632,3,FALSE)</f>
        <v>Fleur de la maison de Charlemagne: qui est la continuation des antiquitez françoises contenant les faits de Pépin ses successeurs depuis l'an 751 iusques à l'an 840 de Iesus-Christ</v>
      </c>
      <c r="G767">
        <f>VLOOKUP(TRIM(SUBSTITUTE(D767,CHAR(160),CHAR(32))),Metadata!B$1:E$2632,4,FALSE)</f>
        <v>1601</v>
      </c>
      <c r="H767" t="s">
        <v>445</v>
      </c>
      <c r="J767" t="str">
        <f>VLOOKUP(TRIM(SUBSTITUTE(D767,CHAR(160),CHAR(32))),Metadata!B$1:H$2632,7,FALSE)</f>
        <v>traite ou essai</v>
      </c>
      <c r="L767" t="str">
        <f>VLOOKUP(TRIM(SUBSTITUTE(D767,CHAR(160),CHAR(32))),Metadata!B$1:J$2632,9,FALSE)</f>
        <v>prose</v>
      </c>
      <c r="M767">
        <f>VLOOKUP(TRIM(SUBSTITUTE(D767,CHAR(160),CHAR(32))),Metadata!B$1:K$2632,10,FALSE)</f>
        <v>127257</v>
      </c>
      <c r="N767" s="1" t="s">
        <v>1227</v>
      </c>
      <c r="O767">
        <v>110</v>
      </c>
      <c r="P767">
        <v>117</v>
      </c>
      <c r="Q767">
        <v>123</v>
      </c>
      <c r="R767">
        <v>127</v>
      </c>
    </row>
    <row r="768" spans="1:20" x14ac:dyDescent="0.25">
      <c r="A768" t="s">
        <v>4354</v>
      </c>
      <c r="B768" t="s">
        <v>245</v>
      </c>
      <c r="C768" t="s">
        <v>47</v>
      </c>
      <c r="D768" t="s">
        <v>8074</v>
      </c>
      <c r="E768" t="str">
        <f>VLOOKUP(TRIM(SUBSTITUTE(D768,CHAR(160),CHAR(32))),Metadata!B$1:C$2632,2,FALSE)</f>
        <v>La Fontaine, Jean de, 1621-1695.</v>
      </c>
      <c r="F768" t="str">
        <f>VLOOKUP(TRIM(SUBSTITUTE(D768,CHAR(160),CHAR(32))),Metadata!B$1:D$2632,3,FALSE)</f>
        <v>Fables</v>
      </c>
      <c r="G768">
        <f>VLOOKUP(TRIM(SUBSTITUTE(D768,CHAR(160),CHAR(32))),Metadata!B$1:E$2632,4,FALSE)</f>
        <v>1668</v>
      </c>
      <c r="H768" t="s">
        <v>445</v>
      </c>
      <c r="J768" t="str">
        <f>VLOOKUP(TRIM(SUBSTITUTE(D768,CHAR(160),CHAR(32))),Metadata!B$1:H$2632,7,FALSE)</f>
        <v>poesie</v>
      </c>
      <c r="L768" t="str">
        <f>VLOOKUP(TRIM(SUBSTITUTE(D768,CHAR(160),CHAR(32))),Metadata!B$1:J$2632,9,FALSE)</f>
        <v/>
      </c>
      <c r="M768">
        <f>VLOOKUP(TRIM(SUBSTITUTE(D768,CHAR(160),CHAR(32))),Metadata!B$1:K$2632,10,FALSE)</f>
        <v>95949</v>
      </c>
      <c r="N768" t="s">
        <v>1228</v>
      </c>
      <c r="O768">
        <v>39</v>
      </c>
      <c r="P768">
        <v>45</v>
      </c>
      <c r="Q768">
        <v>65</v>
      </c>
      <c r="R768">
        <v>69</v>
      </c>
    </row>
    <row r="769" spans="1:18" x14ac:dyDescent="0.25">
      <c r="A769" t="s">
        <v>4354</v>
      </c>
      <c r="B769" t="s">
        <v>245</v>
      </c>
      <c r="C769" t="s">
        <v>47</v>
      </c>
      <c r="D769" t="s">
        <v>7905</v>
      </c>
      <c r="E769" t="str">
        <f>VLOOKUP(TRIM(SUBSTITUTE(D769,CHAR(160),CHAR(32))),Metadata!B$1:C$2632,2,FALSE)</f>
        <v>Retz, Jean François Paul de Gondi de, 1613-1679.</v>
      </c>
      <c r="F769" t="str">
        <f>VLOOKUP(TRIM(SUBSTITUTE(D769,CHAR(160),CHAR(32))),Metadata!B$1:D$2632,3,FALSE)</f>
        <v>Memoires. T. 2</v>
      </c>
      <c r="G769">
        <f>VLOOKUP(TRIM(SUBSTITUTE(D769,CHAR(160),CHAR(32))),Metadata!B$1:E$2632,4,FALSE)</f>
        <v>1679</v>
      </c>
      <c r="H769" t="s">
        <v>445</v>
      </c>
      <c r="J769" t="str">
        <f>VLOOKUP(TRIM(SUBSTITUTE(D769,CHAR(160),CHAR(32))),Metadata!B$1:H$2632,7,FALSE)</f>
        <v>memoires</v>
      </c>
      <c r="L769" t="str">
        <f>VLOOKUP(TRIM(SUBSTITUTE(D769,CHAR(160),CHAR(32))),Metadata!B$1:J$2632,9,FALSE)</f>
        <v>prose</v>
      </c>
      <c r="M769">
        <f>VLOOKUP(TRIM(SUBSTITUTE(D769,CHAR(160),CHAR(32))),Metadata!B$1:K$2632,10,FALSE)</f>
        <v>110889</v>
      </c>
      <c r="N769" s="1" t="s">
        <v>1229</v>
      </c>
      <c r="O769">
        <v>91</v>
      </c>
      <c r="P769">
        <v>97</v>
      </c>
      <c r="Q769">
        <v>106</v>
      </c>
      <c r="R769">
        <v>109</v>
      </c>
    </row>
    <row r="770" spans="1:18" x14ac:dyDescent="0.25">
      <c r="A770" t="s">
        <v>4354</v>
      </c>
      <c r="B770" t="s">
        <v>245</v>
      </c>
      <c r="C770" t="s">
        <v>47</v>
      </c>
      <c r="D770" t="s">
        <v>7986</v>
      </c>
      <c r="E770" t="str">
        <f>VLOOKUP(TRIM(SUBSTITUTE(D770,CHAR(160),CHAR(32))),Metadata!B$1:C$2632,2,FALSE)</f>
        <v>Balzac, Jean-Louis Guez, seigneur de, 1597-1654.</v>
      </c>
      <c r="F770" t="str">
        <f>VLOOKUP(TRIM(SUBSTITUTE(D770,CHAR(160),CHAR(32))),Metadata!B$1:D$2632,3,FALSE)</f>
        <v>Lettres, 1624</v>
      </c>
      <c r="G770">
        <f>VLOOKUP(TRIM(SUBSTITUTE(D770,CHAR(160),CHAR(32))),Metadata!B$1:E$2632,4,FALSE)</f>
        <v>1624</v>
      </c>
      <c r="H770" t="s">
        <v>445</v>
      </c>
      <c r="J770" t="str">
        <f>VLOOKUP(TRIM(SUBSTITUTE(D770,CHAR(160),CHAR(32))),Metadata!B$1:H$2632,7,FALSE)</f>
        <v>correspondance</v>
      </c>
      <c r="L770" t="str">
        <f>VLOOKUP(TRIM(SUBSTITUTE(D770,CHAR(160),CHAR(32))),Metadata!B$1:J$2632,9,FALSE)</f>
        <v>prose</v>
      </c>
      <c r="M770">
        <f>VLOOKUP(TRIM(SUBSTITUTE(D770,CHAR(160),CHAR(32))),Metadata!B$1:K$2632,10,FALSE)</f>
        <v>48489</v>
      </c>
      <c r="N770" s="1" t="s">
        <v>1230</v>
      </c>
      <c r="O770">
        <v>28</v>
      </c>
      <c r="P770">
        <v>35</v>
      </c>
      <c r="Q770">
        <v>44</v>
      </c>
      <c r="R770">
        <v>47</v>
      </c>
    </row>
    <row r="771" spans="1:18" x14ac:dyDescent="0.25">
      <c r="A771" t="s">
        <v>4354</v>
      </c>
      <c r="B771" t="s">
        <v>245</v>
      </c>
      <c r="C771" t="s">
        <v>47</v>
      </c>
      <c r="D771" t="s">
        <v>8069</v>
      </c>
      <c r="E771" t="str">
        <f>VLOOKUP(TRIM(SUBSTITUTE(D771,CHAR(160),CHAR(32))),Metadata!B$1:C$2632,2,FALSE)</f>
        <v>La Bruyère, Jean de, 1645-1696.</v>
      </c>
      <c r="F771" t="str">
        <f>VLOOKUP(TRIM(SUBSTITUTE(D771,CHAR(160),CHAR(32))),Metadata!B$1:D$2632,3,FALSE)</f>
        <v>Les caractères ou les moeurs de ce siècle</v>
      </c>
      <c r="G771">
        <f>VLOOKUP(TRIM(SUBSTITUTE(D771,CHAR(160),CHAR(32))),Metadata!B$1:E$2632,4,FALSE)</f>
        <v>1694</v>
      </c>
      <c r="H771" t="s">
        <v>445</v>
      </c>
      <c r="J771" t="str">
        <f>VLOOKUP(TRIM(SUBSTITUTE(D771,CHAR(160),CHAR(32))),Metadata!B$1:H$2632,7,FALSE)</f>
        <v>melanges litteraires</v>
      </c>
      <c r="L771" t="str">
        <f>VLOOKUP(TRIM(SUBSTITUTE(D771,CHAR(160),CHAR(32))),Metadata!B$1:J$2632,9,FALSE)</f>
        <v/>
      </c>
      <c r="M771">
        <f>VLOOKUP(TRIM(SUBSTITUTE(D771,CHAR(160),CHAR(32))),Metadata!B$1:K$2632,10,FALSE)</f>
        <v>129983</v>
      </c>
      <c r="N771" s="1" t="s">
        <v>1231</v>
      </c>
      <c r="O771">
        <v>258</v>
      </c>
      <c r="P771">
        <v>264</v>
      </c>
      <c r="Q771">
        <v>270</v>
      </c>
      <c r="R771">
        <v>273</v>
      </c>
    </row>
    <row r="772" spans="1:18" x14ac:dyDescent="0.25">
      <c r="A772" t="s">
        <v>4354</v>
      </c>
      <c r="B772" t="s">
        <v>245</v>
      </c>
      <c r="C772" t="s">
        <v>47</v>
      </c>
      <c r="D772" t="s">
        <v>8109</v>
      </c>
      <c r="E772" t="str">
        <f>VLOOKUP(TRIM(SUBSTITUTE(D772,CHAR(160),CHAR(32))),Metadata!B$1:C$2632,2,FALSE)</f>
        <v>Montchrestien, Antoine de, ca. 1575-1621.</v>
      </c>
      <c r="F772" t="str">
        <f>VLOOKUP(TRIM(SUBSTITUTE(D772,CHAR(160),CHAR(32))),Metadata!B$1:D$2632,3,FALSE)</f>
        <v>Traicté de l'Oeconomie politique: dedié en 1615 au roy et à la reyne mere du roy</v>
      </c>
      <c r="G772">
        <f>VLOOKUP(TRIM(SUBSTITUTE(D772,CHAR(160),CHAR(32))),Metadata!B$1:E$2632,4,FALSE)</f>
        <v>1615</v>
      </c>
      <c r="H772" t="s">
        <v>445</v>
      </c>
      <c r="J772" t="str">
        <f>VLOOKUP(TRIM(SUBSTITUTE(D772,CHAR(160),CHAR(32))),Metadata!B$1:H$2632,7,FALSE)</f>
        <v>traite ou essai</v>
      </c>
      <c r="L772" t="str">
        <f>VLOOKUP(TRIM(SUBSTITUTE(D772,CHAR(160),CHAR(32))),Metadata!B$1:J$2632,9,FALSE)</f>
        <v>prose</v>
      </c>
      <c r="M772">
        <f>VLOOKUP(TRIM(SUBSTITUTE(D772,CHAR(160),CHAR(32))),Metadata!B$1:K$2632,10,FALSE)</f>
        <v>92941</v>
      </c>
      <c r="N772" s="1" t="s">
        <v>1232</v>
      </c>
      <c r="O772">
        <v>82</v>
      </c>
      <c r="P772">
        <v>90</v>
      </c>
      <c r="Q772">
        <v>106</v>
      </c>
      <c r="R772">
        <v>109</v>
      </c>
    </row>
    <row r="773" spans="1:18" x14ac:dyDescent="0.25">
      <c r="A773" t="s">
        <v>4354</v>
      </c>
      <c r="B773" t="s">
        <v>245</v>
      </c>
      <c r="C773" t="s">
        <v>47</v>
      </c>
      <c r="D773" t="s">
        <v>7969</v>
      </c>
      <c r="E773" t="str">
        <f>VLOOKUP(TRIM(SUBSTITUTE(D773,CHAR(160),CHAR(32))),Metadata!B$1:C$2632,2,FALSE)</f>
        <v>Audiguier, Vital d', 1569-1624.</v>
      </c>
      <c r="F773" t="str">
        <f>VLOOKUP(TRIM(SUBSTITUTE(D773,CHAR(160),CHAR(32))),Metadata!B$1:D$2632,3,FALSE)</f>
        <v>Les amours d'Aristandre et de Cléonice</v>
      </c>
      <c r="G773">
        <f>VLOOKUP(TRIM(SUBSTITUTE(D773,CHAR(160),CHAR(32))),Metadata!B$1:E$2632,4,FALSE)</f>
        <v>1624</v>
      </c>
      <c r="H773" t="s">
        <v>445</v>
      </c>
      <c r="J773" t="str">
        <f>VLOOKUP(TRIM(SUBSTITUTE(D773,CHAR(160),CHAR(32))),Metadata!B$1:H$2632,7,FALSE)</f>
        <v>roman</v>
      </c>
      <c r="L773" t="str">
        <f>VLOOKUP(TRIM(SUBSTITUTE(D773,CHAR(160),CHAR(32))),Metadata!B$1:J$2632,9,FALSE)</f>
        <v>prose</v>
      </c>
      <c r="M773">
        <f>VLOOKUP(TRIM(SUBSTITUTE(D773,CHAR(160),CHAR(32))),Metadata!B$1:K$2632,10,FALSE)</f>
        <v>53595</v>
      </c>
      <c r="N773" s="1" t="s">
        <v>1233</v>
      </c>
      <c r="O773">
        <v>59</v>
      </c>
      <c r="P773">
        <v>65</v>
      </c>
      <c r="Q773">
        <v>88</v>
      </c>
      <c r="R773">
        <v>91</v>
      </c>
    </row>
    <row r="774" spans="1:18" x14ac:dyDescent="0.25">
      <c r="A774" t="s">
        <v>4354</v>
      </c>
      <c r="B774" t="s">
        <v>245</v>
      </c>
      <c r="C774" t="s">
        <v>47</v>
      </c>
      <c r="D774" t="s">
        <v>8403</v>
      </c>
      <c r="E774" t="str">
        <f>VLOOKUP(TRIM(SUBSTITUTE(D774,CHAR(160),CHAR(32))),Metadata!B$1:C$2632,2,FALSE)</f>
        <v>Suchon, Gabrielle, 1631-1703.</v>
      </c>
      <c r="F774" t="str">
        <f>VLOOKUP(TRIM(SUBSTITUTE(D774,CHAR(160),CHAR(32))),Metadata!B$1:D$2632,3,FALSE)</f>
        <v>Du célibat volontaire ou La vie sans engagement</v>
      </c>
      <c r="G774">
        <f>VLOOKUP(TRIM(SUBSTITUTE(D774,CHAR(160),CHAR(32))),Metadata!B$1:E$2632,4,FALSE)</f>
        <v>1700</v>
      </c>
      <c r="H774" t="s">
        <v>448</v>
      </c>
      <c r="J774" t="str">
        <f>VLOOKUP(TRIM(SUBSTITUTE(D774,CHAR(160),CHAR(32))),Metadata!B$1:H$2632,7,FALSE)</f>
        <v>traite ou essai</v>
      </c>
      <c r="L774" t="str">
        <f>VLOOKUP(TRIM(SUBSTITUTE(D774,CHAR(160),CHAR(32))),Metadata!B$1:J$2632,9,FALSE)</f>
        <v/>
      </c>
      <c r="M774">
        <f>VLOOKUP(TRIM(SUBSTITUTE(D774,CHAR(160),CHAR(32))),Metadata!B$1:K$2632,10,FALSE)</f>
        <v>56099</v>
      </c>
      <c r="N774" s="1" t="s">
        <v>1234</v>
      </c>
      <c r="O774">
        <v>351</v>
      </c>
      <c r="P774">
        <v>361</v>
      </c>
      <c r="Q774">
        <v>369</v>
      </c>
      <c r="R774">
        <v>373</v>
      </c>
    </row>
    <row r="775" spans="1:18" x14ac:dyDescent="0.25">
      <c r="A775" t="s">
        <v>4354</v>
      </c>
      <c r="B775" t="s">
        <v>245</v>
      </c>
      <c r="C775" t="s">
        <v>47</v>
      </c>
      <c r="D775" t="s">
        <v>8407</v>
      </c>
      <c r="E775" t="str">
        <f>VLOOKUP(TRIM(SUBSTITUTE(D775,CHAR(160),CHAR(32))),Metadata!B$1:C$2632,2,FALSE)</f>
        <v>Terrasson, Jean, 1670-1750.</v>
      </c>
      <c r="F775" t="str">
        <f>VLOOKUP(TRIM(SUBSTITUTE(D775,CHAR(160),CHAR(32))),Metadata!B$1:D$2632,3,FALSE)</f>
        <v>Sethos: histoire, ou, Vie tirée des monumens anecdotes de l'ancienne Egypte.</v>
      </c>
      <c r="G775">
        <f>VLOOKUP(TRIM(SUBSTITUTE(D775,CHAR(160),CHAR(32))),Metadata!B$1:E$2632,4,FALSE)</f>
        <v>1731</v>
      </c>
      <c r="H775" t="s">
        <v>448</v>
      </c>
      <c r="J775" t="str">
        <f>VLOOKUP(TRIM(SUBSTITUTE(D775,CHAR(160),CHAR(32))),Metadata!B$1:H$2632,7,FALSE)</f>
        <v>roman</v>
      </c>
      <c r="L775" t="str">
        <f>VLOOKUP(TRIM(SUBSTITUTE(D775,CHAR(160),CHAR(32))),Metadata!B$1:J$2632,9,FALSE)</f>
        <v>prose</v>
      </c>
      <c r="M775">
        <f>VLOOKUP(TRIM(SUBSTITUTE(D775,CHAR(160),CHAR(32))),Metadata!B$1:K$2632,10,FALSE)</f>
        <v>220986</v>
      </c>
      <c r="N775" s="1" t="s">
        <v>1235</v>
      </c>
      <c r="O775">
        <v>120</v>
      </c>
      <c r="P775">
        <v>126</v>
      </c>
      <c r="Q775">
        <v>132</v>
      </c>
      <c r="R775">
        <v>136</v>
      </c>
    </row>
    <row r="776" spans="1:18" x14ac:dyDescent="0.25">
      <c r="A776" t="s">
        <v>4354</v>
      </c>
      <c r="B776" t="s">
        <v>245</v>
      </c>
      <c r="C776" t="s">
        <v>47</v>
      </c>
      <c r="D776" t="s">
        <v>8351</v>
      </c>
      <c r="E776" t="str">
        <f>VLOOKUP(TRIM(SUBSTITUTE(D776,CHAR(160),CHAR(32))),Metadata!B$1:C$2632,2,FALSE)</f>
        <v>Prévost, abbé, 1697-1763.</v>
      </c>
      <c r="F776" t="str">
        <f>VLOOKUP(TRIM(SUBSTITUTE(D776,CHAR(160),CHAR(32))),Metadata!B$1:D$2632,3,FALSE)</f>
        <v>Le monde moral, ou, Mémoires pour servir: à l'histoire du coeur humain</v>
      </c>
      <c r="G776">
        <f>VLOOKUP(TRIM(SUBSTITUTE(D776,CHAR(160),CHAR(32))),Metadata!B$1:E$2632,4,FALSE)</f>
        <v>1760</v>
      </c>
      <c r="H776" t="s">
        <v>448</v>
      </c>
      <c r="J776" t="str">
        <f>VLOOKUP(TRIM(SUBSTITUTE(D776,CHAR(160),CHAR(32))),Metadata!B$1:H$2632,7,FALSE)</f>
        <v>roman</v>
      </c>
      <c r="L776" t="str">
        <f>VLOOKUP(TRIM(SUBSTITUTE(D776,CHAR(160),CHAR(32))),Metadata!B$1:J$2632,9,FALSE)</f>
        <v>prose</v>
      </c>
      <c r="M776">
        <f>VLOOKUP(TRIM(SUBSTITUTE(D776,CHAR(160),CHAR(32))),Metadata!B$1:K$2632,10,FALSE)</f>
        <v>148539</v>
      </c>
      <c r="N776" s="1" t="s">
        <v>1236</v>
      </c>
      <c r="O776">
        <v>184</v>
      </c>
      <c r="P776">
        <v>191</v>
      </c>
      <c r="Q776">
        <v>197</v>
      </c>
      <c r="R776">
        <v>200</v>
      </c>
    </row>
    <row r="777" spans="1:18" x14ac:dyDescent="0.25">
      <c r="A777" t="s">
        <v>4354</v>
      </c>
      <c r="B777" t="s">
        <v>245</v>
      </c>
      <c r="C777" t="s">
        <v>47</v>
      </c>
      <c r="D777" t="s">
        <v>8246</v>
      </c>
      <c r="E777" t="str">
        <f>VLOOKUP(TRIM(SUBSTITUTE(D777,CHAR(160),CHAR(32))),Metadata!B$1:C$2632,2,FALSE)</f>
        <v>Du Laurens, Henri-Joseph, 1719-1797.</v>
      </c>
      <c r="F777" t="str">
        <f>VLOOKUP(TRIM(SUBSTITUTE(D777,CHAR(160),CHAR(32))),Metadata!B$1:D$2632,3,FALSE)</f>
        <v>Le compère Mathieu</v>
      </c>
      <c r="G777">
        <f>VLOOKUP(TRIM(SUBSTITUTE(D777,CHAR(160),CHAR(32))),Metadata!B$1:E$2632,4,FALSE)</f>
        <v>1766</v>
      </c>
      <c r="H777" t="s">
        <v>448</v>
      </c>
      <c r="J777" t="str">
        <f>VLOOKUP(TRIM(SUBSTITUTE(D777,CHAR(160),CHAR(32))),Metadata!B$1:H$2632,7,FALSE)</f>
        <v>roman</v>
      </c>
      <c r="L777" t="str">
        <f>VLOOKUP(TRIM(SUBSTITUTE(D777,CHAR(160),CHAR(32))),Metadata!B$1:J$2632,9,FALSE)</f>
        <v>prose</v>
      </c>
      <c r="M777">
        <f>VLOOKUP(TRIM(SUBSTITUTE(D777,CHAR(160),CHAR(32))),Metadata!B$1:K$2632,10,FALSE)</f>
        <v>145925</v>
      </c>
      <c r="N777" s="1" t="s">
        <v>1237</v>
      </c>
      <c r="O777">
        <v>4</v>
      </c>
      <c r="P777">
        <v>14</v>
      </c>
      <c r="Q777">
        <v>42</v>
      </c>
      <c r="R777">
        <v>46</v>
      </c>
    </row>
    <row r="778" spans="1:18" x14ac:dyDescent="0.25">
      <c r="A778" t="s">
        <v>4354</v>
      </c>
      <c r="B778" t="s">
        <v>245</v>
      </c>
      <c r="C778" t="s">
        <v>47</v>
      </c>
      <c r="D778" t="s">
        <v>8371</v>
      </c>
      <c r="E778" t="str">
        <f>VLOOKUP(TRIM(SUBSTITUTE(D778,CHAR(160),CHAR(32))),Metadata!B$1:C$2632,2,FALSE)</f>
        <v>Riccoboni, Marie Jeanne de Heurles Laboras de Mezières, 1713-1792.</v>
      </c>
      <c r="F778" t="str">
        <f>VLOOKUP(TRIM(SUBSTITUTE(D778,CHAR(160),CHAR(32))),Metadata!B$1:D$2632,3,FALSE)</f>
        <v>Lettres de Mylord Rivers à Sir Charles Cardigan</v>
      </c>
      <c r="G778">
        <f>VLOOKUP(TRIM(SUBSTITUTE(D778,CHAR(160),CHAR(32))),Metadata!B$1:E$2632,4,FALSE)</f>
        <v>1776</v>
      </c>
      <c r="H778" t="s">
        <v>448</v>
      </c>
      <c r="J778" t="str">
        <f>VLOOKUP(TRIM(SUBSTITUTE(D778,CHAR(160),CHAR(32))),Metadata!B$1:H$2632,7,FALSE)</f>
        <v>roman</v>
      </c>
      <c r="L778" t="str">
        <f>VLOOKUP(TRIM(SUBSTITUTE(D778,CHAR(160),CHAR(32))),Metadata!B$1:J$2632,9,FALSE)</f>
        <v/>
      </c>
      <c r="M778">
        <f>VLOOKUP(TRIM(SUBSTITUTE(D778,CHAR(160),CHAR(32))),Metadata!B$1:K$2632,10,FALSE)</f>
        <v>49146</v>
      </c>
      <c r="N778" s="1" t="s">
        <v>1238</v>
      </c>
      <c r="O778">
        <v>43</v>
      </c>
      <c r="P778">
        <v>50</v>
      </c>
      <c r="Q778">
        <v>63</v>
      </c>
      <c r="R778">
        <v>67</v>
      </c>
    </row>
    <row r="779" spans="1:18" x14ac:dyDescent="0.25">
      <c r="A779" t="s">
        <v>4354</v>
      </c>
      <c r="B779" t="s">
        <v>245</v>
      </c>
      <c r="C779" t="s">
        <v>47</v>
      </c>
      <c r="D779" t="s">
        <v>8403</v>
      </c>
      <c r="E779" t="str">
        <f>VLOOKUP(TRIM(SUBSTITUTE(D779,CHAR(160),CHAR(32))),Metadata!B$1:C$2632,2,FALSE)</f>
        <v>Suchon, Gabrielle, 1631-1703.</v>
      </c>
      <c r="F779" t="str">
        <f>VLOOKUP(TRIM(SUBSTITUTE(D779,CHAR(160),CHAR(32))),Metadata!B$1:D$2632,3,FALSE)</f>
        <v>Du célibat volontaire ou La vie sans engagement</v>
      </c>
      <c r="G779">
        <f>VLOOKUP(TRIM(SUBSTITUTE(D779,CHAR(160),CHAR(32))),Metadata!B$1:E$2632,4,FALSE)</f>
        <v>1700</v>
      </c>
      <c r="H779" t="s">
        <v>448</v>
      </c>
      <c r="J779" t="str">
        <f>VLOOKUP(TRIM(SUBSTITUTE(D779,CHAR(160),CHAR(32))),Metadata!B$1:H$2632,7,FALSE)</f>
        <v>traite ou essai</v>
      </c>
      <c r="L779" t="str">
        <f>VLOOKUP(TRIM(SUBSTITUTE(D779,CHAR(160),CHAR(32))),Metadata!B$1:J$2632,9,FALSE)</f>
        <v/>
      </c>
      <c r="M779">
        <f>VLOOKUP(TRIM(SUBSTITUTE(D779,CHAR(160),CHAR(32))),Metadata!B$1:K$2632,10,FALSE)</f>
        <v>56099</v>
      </c>
      <c r="N779" s="1" t="s">
        <v>1239</v>
      </c>
      <c r="O779">
        <v>134</v>
      </c>
      <c r="P779">
        <v>142</v>
      </c>
      <c r="Q779">
        <v>148</v>
      </c>
      <c r="R779">
        <v>151</v>
      </c>
    </row>
    <row r="780" spans="1:18" x14ac:dyDescent="0.25">
      <c r="A780" t="s">
        <v>4354</v>
      </c>
      <c r="B780" t="s">
        <v>245</v>
      </c>
      <c r="C780" t="s">
        <v>47</v>
      </c>
      <c r="D780" t="s">
        <v>8403</v>
      </c>
      <c r="E780" t="str">
        <f>VLOOKUP(TRIM(SUBSTITUTE(D780,CHAR(160),CHAR(32))),Metadata!B$1:C$2632,2,FALSE)</f>
        <v>Suchon, Gabrielle, 1631-1703.</v>
      </c>
      <c r="F780" t="str">
        <f>VLOOKUP(TRIM(SUBSTITUTE(D780,CHAR(160),CHAR(32))),Metadata!B$1:D$2632,3,FALSE)</f>
        <v>Du célibat volontaire ou La vie sans engagement</v>
      </c>
      <c r="G780">
        <f>VLOOKUP(TRIM(SUBSTITUTE(D780,CHAR(160),CHAR(32))),Metadata!B$1:E$2632,4,FALSE)</f>
        <v>1700</v>
      </c>
      <c r="H780" t="s">
        <v>448</v>
      </c>
      <c r="J780" t="str">
        <f>VLOOKUP(TRIM(SUBSTITUTE(D780,CHAR(160),CHAR(32))),Metadata!B$1:H$2632,7,FALSE)</f>
        <v>traite ou essai</v>
      </c>
      <c r="L780" t="str">
        <f>VLOOKUP(TRIM(SUBSTITUTE(D780,CHAR(160),CHAR(32))),Metadata!B$1:J$2632,9,FALSE)</f>
        <v/>
      </c>
      <c r="M780">
        <f>VLOOKUP(TRIM(SUBSTITUTE(D780,CHAR(160),CHAR(32))),Metadata!B$1:K$2632,10,FALSE)</f>
        <v>56099</v>
      </c>
      <c r="N780" s="1" t="s">
        <v>1240</v>
      </c>
      <c r="O780">
        <v>275</v>
      </c>
      <c r="P780">
        <v>283</v>
      </c>
      <c r="Q780">
        <v>296</v>
      </c>
      <c r="R780">
        <v>300</v>
      </c>
    </row>
    <row r="781" spans="1:18" x14ac:dyDescent="0.25">
      <c r="A781" t="s">
        <v>4354</v>
      </c>
      <c r="B781" t="s">
        <v>245</v>
      </c>
      <c r="C781" t="s">
        <v>47</v>
      </c>
      <c r="D781" t="s">
        <v>8357</v>
      </c>
      <c r="E781" t="str">
        <f>VLOOKUP(TRIM(SUBSTITUTE(D781,CHAR(160),CHAR(32))),Metadata!B$1:C$2632,2,FALSE)</f>
        <v>Prévost, abbé, 1697-1763.</v>
      </c>
      <c r="F781" t="str">
        <f>VLOOKUP(TRIM(SUBSTITUTE(D781,CHAR(160),CHAR(32))),Metadata!B$1:D$2632,3,FALSE)</f>
        <v>Lettres angloises, ou Histoire de Miss Clarisse Harlove. T. 3</v>
      </c>
      <c r="G781">
        <f>VLOOKUP(TRIM(SUBSTITUTE(D781,CHAR(160),CHAR(32))),Metadata!B$1:E$2632,4,FALSE)</f>
        <v>1751</v>
      </c>
      <c r="H781" t="s">
        <v>448</v>
      </c>
      <c r="J781" t="str">
        <f>VLOOKUP(TRIM(SUBSTITUTE(D781,CHAR(160),CHAR(32))),Metadata!B$1:H$2632,7,FALSE)</f>
        <v>roman</v>
      </c>
      <c r="L781" t="str">
        <f>VLOOKUP(TRIM(SUBSTITUTE(D781,CHAR(160),CHAR(32))),Metadata!B$1:J$2632,9,FALSE)</f>
        <v>prose</v>
      </c>
      <c r="M781">
        <f>VLOOKUP(TRIM(SUBSTITUTE(D781,CHAR(160),CHAR(32))),Metadata!B$1:K$2632,10,FALSE)</f>
        <v>120594</v>
      </c>
      <c r="N781" s="1" t="s">
        <v>1241</v>
      </c>
      <c r="O781">
        <v>175</v>
      </c>
      <c r="P781">
        <v>181</v>
      </c>
      <c r="Q781">
        <v>210</v>
      </c>
      <c r="R781">
        <v>213</v>
      </c>
    </row>
    <row r="782" spans="1:18" x14ac:dyDescent="0.25">
      <c r="A782" t="s">
        <v>4354</v>
      </c>
      <c r="B782" t="s">
        <v>245</v>
      </c>
      <c r="C782" t="s">
        <v>47</v>
      </c>
      <c r="D782" t="s">
        <v>8351</v>
      </c>
      <c r="E782" t="str">
        <f>VLOOKUP(TRIM(SUBSTITUTE(D782,CHAR(160),CHAR(32))),Metadata!B$1:C$2632,2,FALSE)</f>
        <v>Prévost, abbé, 1697-1763.</v>
      </c>
      <c r="F782" t="str">
        <f>VLOOKUP(TRIM(SUBSTITUTE(D782,CHAR(160),CHAR(32))),Metadata!B$1:D$2632,3,FALSE)</f>
        <v>Le monde moral, ou, Mémoires pour servir: à l'histoire du coeur humain</v>
      </c>
      <c r="G782">
        <f>VLOOKUP(TRIM(SUBSTITUTE(D782,CHAR(160),CHAR(32))),Metadata!B$1:E$2632,4,FALSE)</f>
        <v>1760</v>
      </c>
      <c r="H782" t="s">
        <v>448</v>
      </c>
      <c r="J782" t="str">
        <f>VLOOKUP(TRIM(SUBSTITUTE(D782,CHAR(160),CHAR(32))),Metadata!B$1:H$2632,7,FALSE)</f>
        <v>roman</v>
      </c>
      <c r="L782" t="str">
        <f>VLOOKUP(TRIM(SUBSTITUTE(D782,CHAR(160),CHAR(32))),Metadata!B$1:J$2632,9,FALSE)</f>
        <v>prose</v>
      </c>
      <c r="M782">
        <f>VLOOKUP(TRIM(SUBSTITUTE(D782,CHAR(160),CHAR(32))),Metadata!B$1:K$2632,10,FALSE)</f>
        <v>148539</v>
      </c>
      <c r="N782" s="1" t="s">
        <v>1242</v>
      </c>
      <c r="O782">
        <v>62</v>
      </c>
      <c r="P782">
        <v>72</v>
      </c>
      <c r="Q782">
        <v>103</v>
      </c>
      <c r="R782">
        <v>106</v>
      </c>
    </row>
    <row r="783" spans="1:18" x14ac:dyDescent="0.25">
      <c r="A783" t="s">
        <v>4354</v>
      </c>
      <c r="B783" t="s">
        <v>245</v>
      </c>
      <c r="C783" t="s">
        <v>47</v>
      </c>
      <c r="D783" t="s">
        <v>6565</v>
      </c>
      <c r="E783" t="str">
        <f>VLOOKUP(TRIM(SUBSTITUTE(D783,CHAR(160),CHAR(32))),Metadata!B$1:C$2632,2,FALSE)</f>
        <v>Taine, Hippolyte, 1828-1893.</v>
      </c>
      <c r="F783" t="str">
        <f>VLOOKUP(TRIM(SUBSTITUTE(D783,CHAR(160),CHAR(32))),Metadata!B$1:D$2632,3,FALSE)</f>
        <v>Les origines de la France contemporaine. La révolution : l'anarchie</v>
      </c>
      <c r="G783">
        <f>VLOOKUP(TRIM(SUBSTITUTE(D783,CHAR(160),CHAR(32))),Metadata!B$1:E$2632,4,FALSE)</f>
        <v>1878</v>
      </c>
      <c r="H783" t="s">
        <v>450</v>
      </c>
      <c r="J783" t="str">
        <f>VLOOKUP(TRIM(SUBSTITUTE(D783,CHAR(160),CHAR(32))),Metadata!B$1:H$2632,7,FALSE)</f>
        <v>traite</v>
      </c>
      <c r="L783" t="str">
        <f>VLOOKUP(TRIM(SUBSTITUTE(D783,CHAR(160),CHAR(32))),Metadata!B$1:J$2632,9,FALSE)</f>
        <v/>
      </c>
      <c r="M783">
        <f>VLOOKUP(TRIM(SUBSTITUTE(D783,CHAR(160),CHAR(32))),Metadata!B$1:K$2632,10,FALSE)</f>
        <v>154570</v>
      </c>
      <c r="N783" s="1" t="s">
        <v>1243</v>
      </c>
      <c r="O783">
        <v>18</v>
      </c>
      <c r="P783">
        <v>25</v>
      </c>
      <c r="Q783">
        <v>31</v>
      </c>
      <c r="R783">
        <v>35</v>
      </c>
    </row>
    <row r="784" spans="1:18" x14ac:dyDescent="0.25">
      <c r="A784" t="s">
        <v>4354</v>
      </c>
      <c r="B784" t="s">
        <v>245</v>
      </c>
      <c r="C784" t="s">
        <v>47</v>
      </c>
      <c r="D784" t="s">
        <v>8695</v>
      </c>
      <c r="E784" t="str">
        <f>VLOOKUP(TRIM(SUBSTITUTE(D784,CHAR(160),CHAR(32))),Metadata!B$1:C$2632,2,FALSE)</f>
        <v>Tristan, Flora, 1803-1844.</v>
      </c>
      <c r="F784" t="str">
        <f>VLOOKUP(TRIM(SUBSTITUTE(D784,CHAR(160),CHAR(32))),Metadata!B$1:D$2632,3,FALSE)</f>
        <v>Union ouvrière</v>
      </c>
      <c r="G784">
        <f>VLOOKUP(TRIM(SUBSTITUTE(D784,CHAR(160),CHAR(32))),Metadata!B$1:E$2632,4,FALSE)</f>
        <v>1844</v>
      </c>
      <c r="H784" t="s">
        <v>450</v>
      </c>
      <c r="J784" t="str">
        <f>VLOOKUP(TRIM(SUBSTITUTE(D784,CHAR(160),CHAR(32))),Metadata!B$1:H$2632,7,FALSE)</f>
        <v>traite ou essai</v>
      </c>
      <c r="L784" t="str">
        <f>VLOOKUP(TRIM(SUBSTITUTE(D784,CHAR(160),CHAR(32))),Metadata!B$1:J$2632,9,FALSE)</f>
        <v/>
      </c>
      <c r="M784">
        <f>VLOOKUP(TRIM(SUBSTITUTE(D784,CHAR(160),CHAR(32))),Metadata!B$1:K$2632,10,FALSE)</f>
        <v>49910</v>
      </c>
      <c r="N784" s="1" t="s">
        <v>1244</v>
      </c>
      <c r="O784">
        <v>143</v>
      </c>
      <c r="P784">
        <v>151</v>
      </c>
      <c r="Q784">
        <v>159</v>
      </c>
      <c r="R784">
        <v>163</v>
      </c>
    </row>
    <row r="785" spans="1:18" x14ac:dyDescent="0.25">
      <c r="A785" t="s">
        <v>4354</v>
      </c>
      <c r="B785" t="s">
        <v>245</v>
      </c>
      <c r="C785" t="s">
        <v>47</v>
      </c>
      <c r="D785" t="s">
        <v>8430</v>
      </c>
      <c r="E785" t="str">
        <f>VLOOKUP(TRIM(SUBSTITUTE(D785,CHAR(160),CHAR(32))),Metadata!B$1:C$2632,2,FALSE)</f>
        <v>Barante, Amable-Guillaume-Prosper Brugière, baron de, 1782-1866.</v>
      </c>
      <c r="F785" t="str">
        <f>VLOOKUP(TRIM(SUBSTITUTE(D785,CHAR(160),CHAR(32))),Metadata!B$1:D$2632,3,FALSE)</f>
        <v>Histoire des ducs de Bourgogne</v>
      </c>
      <c r="G785">
        <f>VLOOKUP(TRIM(SUBSTITUTE(D785,CHAR(160),CHAR(32))),Metadata!B$1:E$2632,4,FALSE)</f>
        <v>1824</v>
      </c>
      <c r="H785" t="s">
        <v>450</v>
      </c>
      <c r="J785" t="str">
        <f>VLOOKUP(TRIM(SUBSTITUTE(D785,CHAR(160),CHAR(32))),Metadata!B$1:H$2632,7,FALSE)</f>
        <v>traite ou essai</v>
      </c>
      <c r="L785" t="str">
        <f>VLOOKUP(TRIM(SUBSTITUTE(D785,CHAR(160),CHAR(32))),Metadata!B$1:J$2632,9,FALSE)</f>
        <v>prose</v>
      </c>
      <c r="M785">
        <f>VLOOKUP(TRIM(SUBSTITUTE(D785,CHAR(160),CHAR(32))),Metadata!B$1:K$2632,10,FALSE)</f>
        <v>295212</v>
      </c>
      <c r="N785" s="1" t="s">
        <v>1245</v>
      </c>
      <c r="O785">
        <v>59</v>
      </c>
      <c r="P785">
        <v>66</v>
      </c>
      <c r="Q785">
        <v>85</v>
      </c>
      <c r="R785">
        <v>89</v>
      </c>
    </row>
    <row r="786" spans="1:18" x14ac:dyDescent="0.25">
      <c r="A786" t="s">
        <v>4354</v>
      </c>
      <c r="B786" t="s">
        <v>245</v>
      </c>
      <c r="C786" t="s">
        <v>47</v>
      </c>
      <c r="D786" t="s">
        <v>8539</v>
      </c>
      <c r="E786" t="str">
        <f>VLOOKUP(TRIM(SUBSTITUTE(D786,CHAR(160),CHAR(32))),Metadata!B$1:C$2632,2,FALSE)</f>
        <v>France, Anatole, 1844-1924.</v>
      </c>
      <c r="F786" t="str">
        <f>VLOOKUP(TRIM(SUBSTITUTE(D786,CHAR(160),CHAR(32))),Metadata!B$1:D$2632,3,FALSE)</f>
        <v>Opinions de M. Jérôme Coignard (Les)</v>
      </c>
      <c r="G786">
        <f>VLOOKUP(TRIM(SUBSTITUTE(D786,CHAR(160),CHAR(32))),Metadata!B$1:E$2632,4,FALSE)</f>
        <v>1893</v>
      </c>
      <c r="H786" t="s">
        <v>450</v>
      </c>
      <c r="J786" t="str">
        <f>VLOOKUP(TRIM(SUBSTITUTE(D786,CHAR(160),CHAR(32))),Metadata!B$1:H$2632,7,FALSE)</f>
        <v>Narratif, Roman</v>
      </c>
      <c r="L786" t="str">
        <f>VLOOKUP(TRIM(SUBSTITUTE(D786,CHAR(160),CHAR(32))),Metadata!B$1:J$2632,9,FALSE)</f>
        <v/>
      </c>
      <c r="M786">
        <f>VLOOKUP(TRIM(SUBSTITUTE(D786,CHAR(160),CHAR(32))),Metadata!B$1:K$2632,10,FALSE)</f>
        <v>48798</v>
      </c>
      <c r="N786" s="1" t="s">
        <v>1246</v>
      </c>
      <c r="O786">
        <v>64</v>
      </c>
      <c r="P786">
        <v>70</v>
      </c>
      <c r="Q786">
        <v>76</v>
      </c>
      <c r="R786">
        <v>79</v>
      </c>
    </row>
    <row r="787" spans="1:18" x14ac:dyDescent="0.25">
      <c r="A787" t="s">
        <v>4354</v>
      </c>
      <c r="B787" t="s">
        <v>245</v>
      </c>
      <c r="C787" t="s">
        <v>47</v>
      </c>
      <c r="D787" t="s">
        <v>8659</v>
      </c>
      <c r="E787" t="str">
        <f>VLOOKUP(TRIM(SUBSTITUTE(D787,CHAR(160),CHAR(32))),Metadata!B$1:C$2632,2,FALSE)</f>
        <v>Sand, George, 1804-1876.</v>
      </c>
      <c r="F787" t="str">
        <f>VLOOKUP(TRIM(SUBSTITUTE(D787,CHAR(160),CHAR(32))),Metadata!B$1:D$2632,3,FALSE)</f>
        <v>Histoire de ma vie</v>
      </c>
      <c r="G787">
        <f>VLOOKUP(TRIM(SUBSTITUTE(D787,CHAR(160),CHAR(32))),Metadata!B$1:E$2632,4,FALSE)</f>
        <v>1855</v>
      </c>
      <c r="H787" t="s">
        <v>450</v>
      </c>
      <c r="J787" t="str">
        <f>VLOOKUP(TRIM(SUBSTITUTE(D787,CHAR(160),CHAR(32))),Metadata!B$1:H$2632,7,FALSE)</f>
        <v>memoires</v>
      </c>
      <c r="L787" t="str">
        <f>VLOOKUP(TRIM(SUBSTITUTE(D787,CHAR(160),CHAR(32))),Metadata!B$1:J$2632,9,FALSE)</f>
        <v>prose</v>
      </c>
      <c r="M787">
        <f>VLOOKUP(TRIM(SUBSTITUTE(D787,CHAR(160),CHAR(32))),Metadata!B$1:K$2632,10,FALSE)</f>
        <v>490251</v>
      </c>
      <c r="N787" s="1" t="s">
        <v>1247</v>
      </c>
      <c r="O787">
        <v>130</v>
      </c>
      <c r="P787">
        <v>136</v>
      </c>
      <c r="Q787">
        <v>144</v>
      </c>
      <c r="R787">
        <v>148</v>
      </c>
    </row>
    <row r="788" spans="1:18" x14ac:dyDescent="0.25">
      <c r="A788" t="s">
        <v>4354</v>
      </c>
      <c r="B788" t="s">
        <v>245</v>
      </c>
      <c r="C788" t="s">
        <v>47</v>
      </c>
      <c r="D788" t="s">
        <v>7209</v>
      </c>
      <c r="E788" t="str">
        <f>VLOOKUP(TRIM(SUBSTITUTE(D788,CHAR(160),CHAR(32))),Metadata!B$1:C$2632,2,FALSE)</f>
        <v>Mathiez, Albert, 1874-1932.</v>
      </c>
      <c r="F788" t="str">
        <f>VLOOKUP(TRIM(SUBSTITUTE(D788,CHAR(160),CHAR(32))),Metadata!B$1:D$2632,3,FALSE)</f>
        <v>La révolution française</v>
      </c>
      <c r="G788">
        <f>VLOOKUP(TRIM(SUBSTITUTE(D788,CHAR(160),CHAR(32))),Metadata!B$1:E$2632,4,FALSE)</f>
        <v>1922</v>
      </c>
      <c r="H788" t="s">
        <v>534</v>
      </c>
      <c r="J788" t="str">
        <f>VLOOKUP(TRIM(SUBSTITUTE(D788,CHAR(160),CHAR(32))),Metadata!B$1:H$2632,7,FALSE)</f>
        <v>traite</v>
      </c>
      <c r="L788" t="str">
        <f>VLOOKUP(TRIM(SUBSTITUTE(D788,CHAR(160),CHAR(32))),Metadata!B$1:J$2632,9,FALSE)</f>
        <v/>
      </c>
      <c r="M788">
        <f>VLOOKUP(TRIM(SUBSTITUTE(D788,CHAR(160),CHAR(32))),Metadata!B$1:K$2632,10,FALSE)</f>
        <v>207556</v>
      </c>
      <c r="N788" s="1" t="s">
        <v>1248</v>
      </c>
      <c r="O788">
        <v>64</v>
      </c>
      <c r="P788">
        <v>71</v>
      </c>
      <c r="Q788">
        <v>77</v>
      </c>
      <c r="R788">
        <v>81</v>
      </c>
    </row>
    <row r="789" spans="1:18" x14ac:dyDescent="0.25">
      <c r="A789" t="s">
        <v>4354</v>
      </c>
      <c r="B789" t="s">
        <v>245</v>
      </c>
      <c r="C789" t="s">
        <v>47</v>
      </c>
      <c r="D789" t="s">
        <v>8968</v>
      </c>
      <c r="E789" t="str">
        <f>VLOOKUP(TRIM(SUBSTITUTE(D789,CHAR(160),CHAR(32))),Metadata!B$1:C$2632,2,FALSE)</f>
        <v>Perroux, François, 1903-</v>
      </c>
      <c r="F789" t="str">
        <f>VLOOKUP(TRIM(SUBSTITUTE(D789,CHAR(160),CHAR(32))),Metadata!B$1:D$2632,3,FALSE)</f>
        <v>L'économie du XXe siècle</v>
      </c>
      <c r="G789">
        <f>VLOOKUP(TRIM(SUBSTITUTE(D789,CHAR(160),CHAR(32))),Metadata!B$1:E$2632,4,FALSE)</f>
        <v>1964</v>
      </c>
      <c r="H789" t="s">
        <v>534</v>
      </c>
      <c r="J789" t="str">
        <f>VLOOKUP(TRIM(SUBSTITUTE(D789,CHAR(160),CHAR(32))),Metadata!B$1:H$2632,7,FALSE)</f>
        <v>traite ou essai</v>
      </c>
      <c r="L789" t="str">
        <f>VLOOKUP(TRIM(SUBSTITUTE(D789,CHAR(160),CHAR(32))),Metadata!B$1:J$2632,9,FALSE)</f>
        <v>prose</v>
      </c>
      <c r="M789">
        <f>VLOOKUP(TRIM(SUBSTITUTE(D789,CHAR(160),CHAR(32))),Metadata!B$1:K$2632,10,FALSE)</f>
        <v>208903</v>
      </c>
      <c r="N789" s="1" t="s">
        <v>1249</v>
      </c>
      <c r="O789">
        <v>162</v>
      </c>
      <c r="P789">
        <v>168</v>
      </c>
      <c r="Q789">
        <v>173</v>
      </c>
      <c r="R789">
        <v>177</v>
      </c>
    </row>
    <row r="790" spans="1:18" x14ac:dyDescent="0.25">
      <c r="A790" t="s">
        <v>4354</v>
      </c>
      <c r="B790" t="s">
        <v>245</v>
      </c>
      <c r="C790" t="s">
        <v>47</v>
      </c>
      <c r="D790" t="s">
        <v>7209</v>
      </c>
      <c r="E790" t="str">
        <f>VLOOKUP(TRIM(SUBSTITUTE(D790,CHAR(160),CHAR(32))),Metadata!B$1:C$2632,2,FALSE)</f>
        <v>Mathiez, Albert, 1874-1932.</v>
      </c>
      <c r="F790" t="str">
        <f>VLOOKUP(TRIM(SUBSTITUTE(D790,CHAR(160),CHAR(32))),Metadata!B$1:D$2632,3,FALSE)</f>
        <v>La révolution française</v>
      </c>
      <c r="G790">
        <f>VLOOKUP(TRIM(SUBSTITUTE(D790,CHAR(160),CHAR(32))),Metadata!B$1:E$2632,4,FALSE)</f>
        <v>1922</v>
      </c>
      <c r="H790" t="s">
        <v>534</v>
      </c>
      <c r="J790" t="str">
        <f>VLOOKUP(TRIM(SUBSTITUTE(D790,CHAR(160),CHAR(32))),Metadata!B$1:H$2632,7,FALSE)</f>
        <v>traite</v>
      </c>
      <c r="L790" t="str">
        <f>VLOOKUP(TRIM(SUBSTITUTE(D790,CHAR(160),CHAR(32))),Metadata!B$1:J$2632,9,FALSE)</f>
        <v/>
      </c>
      <c r="M790">
        <f>VLOOKUP(TRIM(SUBSTITUTE(D790,CHAR(160),CHAR(32))),Metadata!B$1:K$2632,10,FALSE)</f>
        <v>207556</v>
      </c>
      <c r="N790" s="1" t="s">
        <v>1250</v>
      </c>
      <c r="O790">
        <v>89</v>
      </c>
      <c r="P790">
        <v>95</v>
      </c>
      <c r="Q790">
        <v>103</v>
      </c>
      <c r="R790">
        <v>107</v>
      </c>
    </row>
    <row r="791" spans="1:18" x14ac:dyDescent="0.25">
      <c r="A791" t="s">
        <v>4354</v>
      </c>
      <c r="B791" t="s">
        <v>245</v>
      </c>
      <c r="C791" t="s">
        <v>47</v>
      </c>
      <c r="D791" t="s">
        <v>9023</v>
      </c>
      <c r="E791" t="str">
        <f>VLOOKUP(TRIM(SUBSTITUTE(D791,CHAR(160),CHAR(32))),Metadata!B$1:C$2632,2,FALSE)</f>
        <v>Vuillemin, Jules, 1920-2001.</v>
      </c>
      <c r="F791" t="str">
        <f>VLOOKUP(TRIM(SUBSTITUTE(D791,CHAR(160),CHAR(32))),Metadata!B$1:D$2632,3,FALSE)</f>
        <v>L'être et la travail: les conditions dialectiques de la psychologie et de la sociologie</v>
      </c>
      <c r="G791">
        <f>VLOOKUP(TRIM(SUBSTITUTE(D791,CHAR(160),CHAR(32))),Metadata!B$1:E$2632,4,FALSE)</f>
        <v>1949</v>
      </c>
      <c r="H791" t="s">
        <v>534</v>
      </c>
      <c r="J791" t="str">
        <f>VLOOKUP(TRIM(SUBSTITUTE(D791,CHAR(160),CHAR(32))),Metadata!B$1:H$2632,7,FALSE)</f>
        <v>traite ou essai</v>
      </c>
      <c r="L791" t="str">
        <f>VLOOKUP(TRIM(SUBSTITUTE(D791,CHAR(160),CHAR(32))),Metadata!B$1:J$2632,9,FALSE)</f>
        <v>prose</v>
      </c>
      <c r="M791">
        <f>VLOOKUP(TRIM(SUBSTITUTE(D791,CHAR(160),CHAR(32))),Metadata!B$1:K$2632,10,FALSE)</f>
        <v>65326</v>
      </c>
      <c r="N791" s="1" t="s">
        <v>1251</v>
      </c>
      <c r="O791">
        <v>484</v>
      </c>
      <c r="P791">
        <v>490</v>
      </c>
      <c r="Q791">
        <v>506</v>
      </c>
      <c r="R791">
        <v>511</v>
      </c>
    </row>
    <row r="792" spans="1:18" x14ac:dyDescent="0.25">
      <c r="A792" t="s">
        <v>4354</v>
      </c>
      <c r="B792" t="s">
        <v>1333</v>
      </c>
      <c r="C792" t="s">
        <v>47</v>
      </c>
      <c r="D792" t="s">
        <v>7936</v>
      </c>
      <c r="E792" t="str">
        <f>VLOOKUP(TRIM(SUBSTITUTE(D792,CHAR(160),CHAR(32))),Metadata!B$1:C$2632,2,FALSE)</f>
        <v>Marguerite, Queen, consort of Henry II, King of Navarre, 1492-1549.</v>
      </c>
      <c r="F792" t="str">
        <f>VLOOKUP(TRIM(SUBSTITUTE(D792,CHAR(160),CHAR(32))),Metadata!B$1:D$2632,3,FALSE)</f>
        <v>L'Heptaméron</v>
      </c>
      <c r="G792">
        <f>VLOOKUP(TRIM(SUBSTITUTE(D792,CHAR(160),CHAR(32))),Metadata!B$1:E$2632,4,FALSE)</f>
        <v>1559</v>
      </c>
      <c r="H792" t="s">
        <v>456</v>
      </c>
      <c r="J792" t="str">
        <f>VLOOKUP(TRIM(SUBSTITUTE(D792,CHAR(160),CHAR(32))),Metadata!B$1:H$2632,7,FALSE)</f>
        <v>roman</v>
      </c>
      <c r="L792" t="str">
        <f>VLOOKUP(TRIM(SUBSTITUTE(D792,CHAR(160),CHAR(32))),Metadata!B$1:J$2632,9,FALSE)</f>
        <v/>
      </c>
      <c r="M792">
        <f>VLOOKUP(TRIM(SUBSTITUTE(D792,CHAR(160),CHAR(32))),Metadata!B$1:K$2632,10,FALSE)</f>
        <v>182112</v>
      </c>
      <c r="N792" s="1" t="s">
        <v>1252</v>
      </c>
      <c r="O792">
        <v>113</v>
      </c>
      <c r="P792">
        <v>114</v>
      </c>
      <c r="Q792">
        <v>116</v>
      </c>
      <c r="R792">
        <v>125</v>
      </c>
    </row>
    <row r="793" spans="1:18" x14ac:dyDescent="0.25">
      <c r="A793" t="s">
        <v>4354</v>
      </c>
      <c r="B793" t="s">
        <v>1333</v>
      </c>
      <c r="C793" t="s">
        <v>47</v>
      </c>
      <c r="D793" t="s">
        <v>8126</v>
      </c>
      <c r="E793" t="str">
        <f>VLOOKUP(TRIM(SUBSTITUTE(D793,CHAR(160),CHAR(32))),Metadata!B$1:C$2632,2,FALSE)</f>
        <v>Racine, Jean, 1639-1699.</v>
      </c>
      <c r="F793" t="str">
        <f>VLOOKUP(TRIM(SUBSTITUTE(D793,CHAR(160),CHAR(32))),Metadata!B$1:D$2632,3,FALSE)</f>
        <v>Abrégé Hist. de Port-Royal</v>
      </c>
      <c r="G793">
        <f>VLOOKUP(TRIM(SUBSTITUTE(D793,CHAR(160),CHAR(32))),Metadata!B$1:E$2632,4,FALSE)</f>
        <v>1699</v>
      </c>
      <c r="H793" t="s">
        <v>445</v>
      </c>
      <c r="J793" t="str">
        <f>VLOOKUP(TRIM(SUBSTITUTE(D793,CHAR(160),CHAR(32))),Metadata!B$1:H$2632,7,FALSE)</f>
        <v>traite ou essai</v>
      </c>
      <c r="L793" t="str">
        <f>VLOOKUP(TRIM(SUBSTITUTE(D793,CHAR(160),CHAR(32))),Metadata!B$1:J$2632,9,FALSE)</f>
        <v>prose</v>
      </c>
      <c r="M793">
        <f>VLOOKUP(TRIM(SUBSTITUTE(D793,CHAR(160),CHAR(32))),Metadata!B$1:K$2632,10,FALSE)</f>
        <v>45781</v>
      </c>
      <c r="N793" t="s">
        <v>1253</v>
      </c>
      <c r="O793">
        <v>184</v>
      </c>
      <c r="P793">
        <v>185</v>
      </c>
      <c r="Q793">
        <v>189</v>
      </c>
      <c r="R793">
        <v>193</v>
      </c>
    </row>
    <row r="794" spans="1:18" x14ac:dyDescent="0.25">
      <c r="A794" t="s">
        <v>4354</v>
      </c>
      <c r="B794" t="s">
        <v>1333</v>
      </c>
      <c r="C794" t="s">
        <v>47</v>
      </c>
      <c r="D794" t="s">
        <v>7994</v>
      </c>
      <c r="E794" t="str">
        <f>VLOOKUP(TRIM(SUBSTITUTE(D794,CHAR(160),CHAR(32))),Metadata!B$1:C$2632,2,FALSE)</f>
        <v>Boisguilbert, P. Le Pesant de (Pierre Le Pesant), 1646-1714.</v>
      </c>
      <c r="F794" t="str">
        <f>VLOOKUP(TRIM(SUBSTITUTE(D794,CHAR(160),CHAR(32))),Metadata!B$1:D$2632,3,FALSE)</f>
        <v>Le détail de la France, sous le regne present</v>
      </c>
      <c r="G794">
        <f>VLOOKUP(TRIM(SUBSTITUTE(D794,CHAR(160),CHAR(32))),Metadata!B$1:E$2632,4,FALSE)</f>
        <v>1695</v>
      </c>
      <c r="H794" t="s">
        <v>445</v>
      </c>
      <c r="J794" t="str">
        <f>VLOOKUP(TRIM(SUBSTITUTE(D794,CHAR(160),CHAR(32))),Metadata!B$1:H$2632,7,FALSE)</f>
        <v>traite ou essai</v>
      </c>
      <c r="L794" t="str">
        <f>VLOOKUP(TRIM(SUBSTITUTE(D794,CHAR(160),CHAR(32))),Metadata!B$1:J$2632,9,FALSE)</f>
        <v>prose</v>
      </c>
      <c r="M794">
        <f>VLOOKUP(TRIM(SUBSTITUTE(D794,CHAR(160),CHAR(32))),Metadata!B$1:K$2632,10,FALSE)</f>
        <v>114653</v>
      </c>
      <c r="N794" s="1" t="s">
        <v>1254</v>
      </c>
      <c r="O794">
        <v>491</v>
      </c>
      <c r="P794">
        <v>492</v>
      </c>
      <c r="Q794">
        <v>494</v>
      </c>
      <c r="R794">
        <v>499</v>
      </c>
    </row>
    <row r="795" spans="1:18" x14ac:dyDescent="0.25">
      <c r="A795" t="s">
        <v>4354</v>
      </c>
      <c r="B795" t="s">
        <v>1333</v>
      </c>
      <c r="C795" t="s">
        <v>47</v>
      </c>
      <c r="D795" t="s">
        <v>7907</v>
      </c>
      <c r="E795" t="str">
        <f>VLOOKUP(TRIM(SUBSTITUTE(D795,CHAR(160),CHAR(32))),Metadata!B$1:C$2632,2,FALSE)</f>
        <v>Retz, Jean François Paul de Gondi de, 1613-1679.</v>
      </c>
      <c r="F795" t="str">
        <f>VLOOKUP(TRIM(SUBSTITUTE(D795,CHAR(160),CHAR(32))),Metadata!B$1:D$2632,3,FALSE)</f>
        <v>Mémoires. T. 4</v>
      </c>
      <c r="G795">
        <f>VLOOKUP(TRIM(SUBSTITUTE(D795,CHAR(160),CHAR(32))),Metadata!B$1:E$2632,4,FALSE)</f>
        <v>1679</v>
      </c>
      <c r="H795" t="s">
        <v>445</v>
      </c>
      <c r="J795" t="str">
        <f>VLOOKUP(TRIM(SUBSTITUTE(D795,CHAR(160),CHAR(32))),Metadata!B$1:H$2632,7,FALSE)</f>
        <v>memoires</v>
      </c>
      <c r="L795" t="str">
        <f>VLOOKUP(TRIM(SUBSTITUTE(D795,CHAR(160),CHAR(32))),Metadata!B$1:J$2632,9,FALSE)</f>
        <v>prose</v>
      </c>
      <c r="M795">
        <f>VLOOKUP(TRIM(SUBSTITUTE(D795,CHAR(160),CHAR(32))),Metadata!B$1:K$2632,10,FALSE)</f>
        <v>107209</v>
      </c>
      <c r="N795" s="1" t="s">
        <v>1255</v>
      </c>
      <c r="O795">
        <v>23</v>
      </c>
      <c r="P795">
        <v>24</v>
      </c>
      <c r="Q795">
        <v>26</v>
      </c>
      <c r="R795">
        <v>31</v>
      </c>
    </row>
    <row r="796" spans="1:18" x14ac:dyDescent="0.25">
      <c r="A796" t="s">
        <v>4354</v>
      </c>
      <c r="B796" t="s">
        <v>1333</v>
      </c>
      <c r="C796" t="s">
        <v>47</v>
      </c>
      <c r="D796" t="s">
        <v>8151</v>
      </c>
      <c r="E796" t="str">
        <f>VLOOKUP(TRIM(SUBSTITUTE(D796,CHAR(160),CHAR(32))),Metadata!B$1:C$2632,2,FALSE)</f>
        <v>Sévigné, Marie de Rabutin-Chantal, marquise de, 1626-1696.</v>
      </c>
      <c r="F796" t="str">
        <f>VLOOKUP(TRIM(SUBSTITUTE(D796,CHAR(160),CHAR(32))),Metadata!B$1:D$2632,3,FALSE)</f>
        <v>Correspondance T. 2, 1675-1680</v>
      </c>
      <c r="G796">
        <f>VLOOKUP(TRIM(SUBSTITUTE(D796,CHAR(160),CHAR(32))),Metadata!B$1:E$2632,4,FALSE)</f>
        <v>1680</v>
      </c>
      <c r="H796" t="s">
        <v>445</v>
      </c>
      <c r="J796" t="str">
        <f>VLOOKUP(TRIM(SUBSTITUTE(D796,CHAR(160),CHAR(32))),Metadata!B$1:H$2632,7,FALSE)</f>
        <v>correspondance</v>
      </c>
      <c r="L796" t="str">
        <f>VLOOKUP(TRIM(SUBSTITUTE(D796,CHAR(160),CHAR(32))),Metadata!B$1:J$2632,9,FALSE)</f>
        <v>prose</v>
      </c>
      <c r="M796">
        <f>VLOOKUP(TRIM(SUBSTITUTE(D796,CHAR(160),CHAR(32))),Metadata!B$1:K$2632,10,FALSE)</f>
        <v>404376</v>
      </c>
      <c r="N796" s="1" t="s">
        <v>1256</v>
      </c>
      <c r="O796">
        <v>6</v>
      </c>
      <c r="P796">
        <v>7</v>
      </c>
      <c r="Q796">
        <v>9</v>
      </c>
      <c r="R796">
        <v>13</v>
      </c>
    </row>
    <row r="797" spans="1:18" x14ac:dyDescent="0.25">
      <c r="A797" t="s">
        <v>4354</v>
      </c>
      <c r="B797" t="s">
        <v>1333</v>
      </c>
      <c r="C797" t="s">
        <v>47</v>
      </c>
      <c r="D797" t="s">
        <v>7903</v>
      </c>
      <c r="E797" t="str">
        <f>VLOOKUP(TRIM(SUBSTITUTE(D797,CHAR(160),CHAR(32))),Metadata!B$1:C$2632,2,FALSE)</f>
        <v>Boisrobert, sieur de (François Le Métel), 1592-1662.</v>
      </c>
      <c r="F797" t="str">
        <f>VLOOKUP(TRIM(SUBSTITUTE(D797,CHAR(160),CHAR(32))),Metadata!B$1:D$2632,3,FALSE)</f>
        <v>Epistres En Vers T. 2</v>
      </c>
      <c r="G797">
        <f>VLOOKUP(TRIM(SUBSTITUTE(D797,CHAR(160),CHAR(32))),Metadata!B$1:E$2632,4,FALSE)</f>
        <v>1659</v>
      </c>
      <c r="H797" t="s">
        <v>445</v>
      </c>
      <c r="J797" t="str">
        <f>VLOOKUP(TRIM(SUBSTITUTE(D797,CHAR(160),CHAR(32))),Metadata!B$1:H$2632,7,FALSE)</f>
        <v>poesie</v>
      </c>
      <c r="L797" t="str">
        <f>VLOOKUP(TRIM(SUBSTITUTE(D797,CHAR(160),CHAR(32))),Metadata!B$1:J$2632,9,FALSE)</f>
        <v>vers</v>
      </c>
      <c r="M797">
        <f>VLOOKUP(TRIM(SUBSTITUTE(D797,CHAR(160),CHAR(32))),Metadata!B$1:K$2632,10,FALSE)</f>
        <v>36600</v>
      </c>
      <c r="N797" t="s">
        <v>1257</v>
      </c>
      <c r="O797">
        <v>233</v>
      </c>
      <c r="P797">
        <v>241</v>
      </c>
    </row>
    <row r="798" spans="1:18" x14ac:dyDescent="0.25">
      <c r="A798" t="s">
        <v>4354</v>
      </c>
      <c r="B798" t="s">
        <v>1333</v>
      </c>
      <c r="C798" t="s">
        <v>47</v>
      </c>
      <c r="D798" t="s">
        <v>7977</v>
      </c>
      <c r="E798" t="str">
        <f>VLOOKUP(TRIM(SUBSTITUTE(D798,CHAR(160),CHAR(32))),Metadata!B$1:C$2632,2,FALSE)</f>
        <v>Aulnoy, Madame d' (Marie-Catherine), 1650 or 51-1705.</v>
      </c>
      <c r="F798" t="str">
        <f>VLOOKUP(TRIM(SUBSTITUTE(D798,CHAR(160),CHAR(32))),Metadata!B$1:D$2632,3,FALSE)</f>
        <v>Relation du Voyage d'Espagne</v>
      </c>
      <c r="G798">
        <f>VLOOKUP(TRIM(SUBSTITUTE(D798,CHAR(160),CHAR(32))),Metadata!B$1:E$2632,4,FALSE)</f>
        <v>1691</v>
      </c>
      <c r="H798" t="s">
        <v>445</v>
      </c>
      <c r="J798" t="str">
        <f>VLOOKUP(TRIM(SUBSTITUTE(D798,CHAR(160),CHAR(32))),Metadata!B$1:H$2632,7,FALSE)</f>
        <v>recit de voyage</v>
      </c>
      <c r="L798" t="str">
        <f>VLOOKUP(TRIM(SUBSTITUTE(D798,CHAR(160),CHAR(32))),Metadata!B$1:J$2632,9,FALSE)</f>
        <v>prose</v>
      </c>
      <c r="M798">
        <f>VLOOKUP(TRIM(SUBSTITUTE(D798,CHAR(160),CHAR(32))),Metadata!B$1:K$2632,10,FALSE)</f>
        <v>141618</v>
      </c>
      <c r="N798" s="1" t="s">
        <v>1258</v>
      </c>
      <c r="O798">
        <v>213</v>
      </c>
      <c r="P798">
        <v>214</v>
      </c>
      <c r="Q798">
        <v>216</v>
      </c>
      <c r="R798">
        <v>220</v>
      </c>
    </row>
    <row r="799" spans="1:18" x14ac:dyDescent="0.25">
      <c r="A799" t="s">
        <v>4354</v>
      </c>
      <c r="B799" t="s">
        <v>1333</v>
      </c>
      <c r="C799" t="s">
        <v>47</v>
      </c>
      <c r="D799" t="s">
        <v>7994</v>
      </c>
      <c r="E799" t="str">
        <f>VLOOKUP(TRIM(SUBSTITUTE(D799,CHAR(160),CHAR(32))),Metadata!B$1:C$2632,2,FALSE)</f>
        <v>Boisguilbert, P. Le Pesant de (Pierre Le Pesant), 1646-1714.</v>
      </c>
      <c r="F799" t="str">
        <f>VLOOKUP(TRIM(SUBSTITUTE(D799,CHAR(160),CHAR(32))),Metadata!B$1:D$2632,3,FALSE)</f>
        <v>Le détail de la France, sous le regne present</v>
      </c>
      <c r="G799">
        <f>VLOOKUP(TRIM(SUBSTITUTE(D799,CHAR(160),CHAR(32))),Metadata!B$1:E$2632,4,FALSE)</f>
        <v>1695</v>
      </c>
      <c r="H799" t="s">
        <v>445</v>
      </c>
      <c r="J799" t="str">
        <f>VLOOKUP(TRIM(SUBSTITUTE(D799,CHAR(160),CHAR(32))),Metadata!B$1:H$2632,7,FALSE)</f>
        <v>traite ou essai</v>
      </c>
      <c r="L799" t="str">
        <f>VLOOKUP(TRIM(SUBSTITUTE(D799,CHAR(160),CHAR(32))),Metadata!B$1:J$2632,9,FALSE)</f>
        <v>prose</v>
      </c>
      <c r="M799">
        <f>VLOOKUP(TRIM(SUBSTITUTE(D799,CHAR(160),CHAR(32))),Metadata!B$1:K$2632,10,FALSE)</f>
        <v>114653</v>
      </c>
      <c r="N799" s="1" t="s">
        <v>1259</v>
      </c>
      <c r="O799">
        <v>377</v>
      </c>
      <c r="P799">
        <v>378</v>
      </c>
      <c r="Q799">
        <v>380</v>
      </c>
      <c r="R799">
        <v>388</v>
      </c>
    </row>
    <row r="800" spans="1:18" x14ac:dyDescent="0.25">
      <c r="A800" t="s">
        <v>4354</v>
      </c>
      <c r="B800" t="s">
        <v>1333</v>
      </c>
      <c r="C800" t="s">
        <v>47</v>
      </c>
      <c r="D800" t="s">
        <v>8074</v>
      </c>
      <c r="E800" t="str">
        <f>VLOOKUP(TRIM(SUBSTITUTE(D800,CHAR(160),CHAR(32))),Metadata!B$1:C$2632,2,FALSE)</f>
        <v>La Fontaine, Jean de, 1621-1695.</v>
      </c>
      <c r="F800" t="str">
        <f>VLOOKUP(TRIM(SUBSTITUTE(D800,CHAR(160),CHAR(32))),Metadata!B$1:D$2632,3,FALSE)</f>
        <v>Fables</v>
      </c>
      <c r="G800">
        <f>VLOOKUP(TRIM(SUBSTITUTE(D800,CHAR(160),CHAR(32))),Metadata!B$1:E$2632,4,FALSE)</f>
        <v>1668</v>
      </c>
      <c r="H800" t="s">
        <v>445</v>
      </c>
      <c r="J800" t="str">
        <f>VLOOKUP(TRIM(SUBSTITUTE(D800,CHAR(160),CHAR(32))),Metadata!B$1:H$2632,7,FALSE)</f>
        <v>poesie</v>
      </c>
      <c r="L800" t="str">
        <f>VLOOKUP(TRIM(SUBSTITUTE(D800,CHAR(160),CHAR(32))),Metadata!B$1:J$2632,9,FALSE)</f>
        <v/>
      </c>
      <c r="M800">
        <f>VLOOKUP(TRIM(SUBSTITUTE(D800,CHAR(160),CHAR(32))),Metadata!B$1:K$2632,10,FALSE)</f>
        <v>95949</v>
      </c>
      <c r="N800" t="s">
        <v>1260</v>
      </c>
      <c r="O800">
        <v>17</v>
      </c>
      <c r="P800">
        <v>24</v>
      </c>
    </row>
    <row r="801" spans="1:18" x14ac:dyDescent="0.25">
      <c r="A801" t="s">
        <v>4354</v>
      </c>
      <c r="B801" t="s">
        <v>1333</v>
      </c>
      <c r="C801" t="s">
        <v>47</v>
      </c>
      <c r="D801" t="s">
        <v>8168</v>
      </c>
      <c r="E801" t="str">
        <f>VLOOKUP(TRIM(SUBSTITUTE(D801,CHAR(160),CHAR(32))),Metadata!B$1:C$2632,2,FALSE)</f>
        <v>Voiture, Monsieur de (Vincent), 1597-1648.</v>
      </c>
      <c r="F801" t="str">
        <f>VLOOKUP(TRIM(SUBSTITUTE(D801,CHAR(160),CHAR(32))),Metadata!B$1:D$2632,3,FALSE)</f>
        <v>Lettres</v>
      </c>
      <c r="G801">
        <f>VLOOKUP(TRIM(SUBSTITUTE(D801,CHAR(160),CHAR(32))),Metadata!B$1:E$2632,4,FALSE)</f>
        <v>1648</v>
      </c>
      <c r="H801" t="s">
        <v>445</v>
      </c>
      <c r="J801" t="str">
        <f>VLOOKUP(TRIM(SUBSTITUTE(D801,CHAR(160),CHAR(32))),Metadata!B$1:H$2632,7,FALSE)</f>
        <v>correspondance</v>
      </c>
      <c r="L801" t="str">
        <f>VLOOKUP(TRIM(SUBSTITUTE(D801,CHAR(160),CHAR(32))),Metadata!B$1:J$2632,9,FALSE)</f>
        <v>prose</v>
      </c>
      <c r="M801">
        <f>VLOOKUP(TRIM(SUBSTITUTE(D801,CHAR(160),CHAR(32))),Metadata!B$1:K$2632,10,FALSE)</f>
        <v>141446</v>
      </c>
      <c r="N801" s="1" t="s">
        <v>1261</v>
      </c>
      <c r="O801">
        <v>82</v>
      </c>
      <c r="P801">
        <v>83</v>
      </c>
      <c r="Q801">
        <v>85</v>
      </c>
      <c r="R801">
        <v>90</v>
      </c>
    </row>
    <row r="802" spans="1:18" x14ac:dyDescent="0.25">
      <c r="A802" t="s">
        <v>4354</v>
      </c>
      <c r="B802" t="s">
        <v>1333</v>
      </c>
      <c r="C802" t="s">
        <v>47</v>
      </c>
      <c r="D802" t="s">
        <v>8121</v>
      </c>
      <c r="E802" t="str">
        <f>VLOOKUP(TRIM(SUBSTITUTE(D802,CHAR(160),CHAR(32))),Metadata!B$1:C$2632,2,FALSE)</f>
        <v>Peiresc, Nicolas Claude Fabri de, 1580-1637.</v>
      </c>
      <c r="F802" t="str">
        <f>VLOOKUP(TRIM(SUBSTITUTE(D802,CHAR(160),CHAR(32))),Metadata!B$1:D$2632,3,FALSE)</f>
        <v>Lettres de Peiresc. Tome septième, Lettres de Peiresc à divers: 1620-1637</v>
      </c>
      <c r="G802">
        <f>VLOOKUP(TRIM(SUBSTITUTE(D802,CHAR(160),CHAR(32))),Metadata!B$1:E$2632,4,FALSE)</f>
        <v>1637</v>
      </c>
      <c r="H802" t="s">
        <v>445</v>
      </c>
      <c r="J802" t="str">
        <f>VLOOKUP(TRIM(SUBSTITUTE(D802,CHAR(160),CHAR(32))),Metadata!B$1:H$2632,7,FALSE)</f>
        <v>correspondance</v>
      </c>
      <c r="L802" t="str">
        <f>VLOOKUP(TRIM(SUBSTITUTE(D802,CHAR(160),CHAR(32))),Metadata!B$1:J$2632,9,FALSE)</f>
        <v>prose</v>
      </c>
      <c r="M802">
        <f>VLOOKUP(TRIM(SUBSTITUTE(D802,CHAR(160),CHAR(32))),Metadata!B$1:K$2632,10,FALSE)</f>
        <v>81879</v>
      </c>
      <c r="N802" s="1" t="s">
        <v>1262</v>
      </c>
      <c r="O802">
        <v>85</v>
      </c>
      <c r="P802">
        <v>86</v>
      </c>
      <c r="Q802">
        <v>88</v>
      </c>
      <c r="R802">
        <v>93</v>
      </c>
    </row>
    <row r="803" spans="1:18" x14ac:dyDescent="0.25">
      <c r="A803" t="s">
        <v>4354</v>
      </c>
      <c r="B803" t="s">
        <v>1333</v>
      </c>
      <c r="C803" t="s">
        <v>47</v>
      </c>
      <c r="D803" t="s">
        <v>8078</v>
      </c>
      <c r="E803" t="str">
        <f>VLOOKUP(TRIM(SUBSTITUTE(D803,CHAR(160),CHAR(32))),Metadata!B$1:C$2632,2,FALSE)</f>
        <v>Le Comte, Louis, 1655-1728.</v>
      </c>
      <c r="F803" t="str">
        <f>VLOOKUP(TRIM(SUBSTITUTE(D803,CHAR(160),CHAR(32))),Metadata!B$1:D$2632,3,FALSE)</f>
        <v>Nouveaux mémoires sur l'état présent de la Chine</v>
      </c>
      <c r="G803">
        <f>VLOOKUP(TRIM(SUBSTITUTE(D803,CHAR(160),CHAR(32))),Metadata!B$1:E$2632,4,FALSE)</f>
        <v>1696</v>
      </c>
      <c r="H803" t="s">
        <v>445</v>
      </c>
      <c r="J803" t="str">
        <f>VLOOKUP(TRIM(SUBSTITUTE(D803,CHAR(160),CHAR(32))),Metadata!B$1:H$2632,7,FALSE)</f>
        <v>recit de voyage</v>
      </c>
      <c r="L803" t="str">
        <f>VLOOKUP(TRIM(SUBSTITUTE(D803,CHAR(160),CHAR(32))),Metadata!B$1:J$2632,9,FALSE)</f>
        <v>prose</v>
      </c>
      <c r="M803">
        <f>VLOOKUP(TRIM(SUBSTITUTE(D803,CHAR(160),CHAR(32))),Metadata!B$1:K$2632,10,FALSE)</f>
        <v>178609</v>
      </c>
      <c r="N803" s="1" t="s">
        <v>1263</v>
      </c>
      <c r="O803">
        <v>302</v>
      </c>
      <c r="P803">
        <v>303</v>
      </c>
      <c r="Q803">
        <v>305</v>
      </c>
      <c r="R803">
        <v>309</v>
      </c>
    </row>
    <row r="804" spans="1:18" x14ac:dyDescent="0.25">
      <c r="A804" t="s">
        <v>4354</v>
      </c>
      <c r="B804" t="s">
        <v>1333</v>
      </c>
      <c r="C804" t="s">
        <v>47</v>
      </c>
      <c r="D804" t="s">
        <v>7994</v>
      </c>
      <c r="E804" t="str">
        <f>VLOOKUP(TRIM(SUBSTITUTE(D804,CHAR(160),CHAR(32))),Metadata!B$1:C$2632,2,FALSE)</f>
        <v>Boisguilbert, P. Le Pesant de (Pierre Le Pesant), 1646-1714.</v>
      </c>
      <c r="F804" t="str">
        <f>VLOOKUP(TRIM(SUBSTITUTE(D804,CHAR(160),CHAR(32))),Metadata!B$1:D$2632,3,FALSE)</f>
        <v>Le détail de la France, sous le regne present</v>
      </c>
      <c r="G804">
        <f>VLOOKUP(TRIM(SUBSTITUTE(D804,CHAR(160),CHAR(32))),Metadata!B$1:E$2632,4,FALSE)</f>
        <v>1695</v>
      </c>
      <c r="H804" t="s">
        <v>445</v>
      </c>
      <c r="J804" t="str">
        <f>VLOOKUP(TRIM(SUBSTITUTE(D804,CHAR(160),CHAR(32))),Metadata!B$1:H$2632,7,FALSE)</f>
        <v>traite ou essai</v>
      </c>
      <c r="L804" t="str">
        <f>VLOOKUP(TRIM(SUBSTITUTE(D804,CHAR(160),CHAR(32))),Metadata!B$1:J$2632,9,FALSE)</f>
        <v>prose</v>
      </c>
      <c r="M804">
        <f>VLOOKUP(TRIM(SUBSTITUTE(D804,CHAR(160),CHAR(32))),Metadata!B$1:K$2632,10,FALSE)</f>
        <v>114653</v>
      </c>
      <c r="N804" s="1" t="s">
        <v>1264</v>
      </c>
      <c r="O804">
        <v>209</v>
      </c>
      <c r="P804">
        <v>210</v>
      </c>
      <c r="Q804">
        <v>212</v>
      </c>
      <c r="R804">
        <v>216</v>
      </c>
    </row>
    <row r="805" spans="1:18" x14ac:dyDescent="0.25">
      <c r="A805" t="s">
        <v>4354</v>
      </c>
      <c r="B805" t="s">
        <v>1333</v>
      </c>
      <c r="C805" t="s">
        <v>47</v>
      </c>
      <c r="D805" t="s">
        <v>7994</v>
      </c>
      <c r="E805" t="str">
        <f>VLOOKUP(TRIM(SUBSTITUTE(D805,CHAR(160),CHAR(32))),Metadata!B$1:C$2632,2,FALSE)</f>
        <v>Boisguilbert, P. Le Pesant de (Pierre Le Pesant), 1646-1714.</v>
      </c>
      <c r="F805" t="str">
        <f>VLOOKUP(TRIM(SUBSTITUTE(D805,CHAR(160),CHAR(32))),Metadata!B$1:D$2632,3,FALSE)</f>
        <v>Le détail de la France, sous le regne present</v>
      </c>
      <c r="G805">
        <f>VLOOKUP(TRIM(SUBSTITUTE(D805,CHAR(160),CHAR(32))),Metadata!B$1:E$2632,4,FALSE)</f>
        <v>1695</v>
      </c>
      <c r="H805" t="s">
        <v>445</v>
      </c>
      <c r="J805" t="str">
        <f>VLOOKUP(TRIM(SUBSTITUTE(D805,CHAR(160),CHAR(32))),Metadata!B$1:H$2632,7,FALSE)</f>
        <v>traite ou essai</v>
      </c>
      <c r="L805" t="str">
        <f>VLOOKUP(TRIM(SUBSTITUTE(D805,CHAR(160),CHAR(32))),Metadata!B$1:J$2632,9,FALSE)</f>
        <v>prose</v>
      </c>
      <c r="M805">
        <f>VLOOKUP(TRIM(SUBSTITUTE(D805,CHAR(160),CHAR(32))),Metadata!B$1:K$2632,10,FALSE)</f>
        <v>114653</v>
      </c>
      <c r="N805" s="1" t="s">
        <v>1265</v>
      </c>
      <c r="O805">
        <v>116</v>
      </c>
      <c r="P805">
        <v>117</v>
      </c>
      <c r="Q805">
        <v>119</v>
      </c>
      <c r="R805">
        <v>125</v>
      </c>
    </row>
    <row r="806" spans="1:18" x14ac:dyDescent="0.25">
      <c r="A806" t="s">
        <v>4354</v>
      </c>
      <c r="B806" t="s">
        <v>1333</v>
      </c>
      <c r="C806" t="s">
        <v>47</v>
      </c>
      <c r="D806" t="s">
        <v>7994</v>
      </c>
      <c r="E806" t="str">
        <f>VLOOKUP(TRIM(SUBSTITUTE(D806,CHAR(160),CHAR(32))),Metadata!B$1:C$2632,2,FALSE)</f>
        <v>Boisguilbert, P. Le Pesant de (Pierre Le Pesant), 1646-1714.</v>
      </c>
      <c r="F806" t="str">
        <f>VLOOKUP(TRIM(SUBSTITUTE(D806,CHAR(160),CHAR(32))),Metadata!B$1:D$2632,3,FALSE)</f>
        <v>Le détail de la France, sous le regne present</v>
      </c>
      <c r="G806">
        <f>VLOOKUP(TRIM(SUBSTITUTE(D806,CHAR(160),CHAR(32))),Metadata!B$1:E$2632,4,FALSE)</f>
        <v>1695</v>
      </c>
      <c r="H806" t="s">
        <v>445</v>
      </c>
      <c r="J806" t="str">
        <f>VLOOKUP(TRIM(SUBSTITUTE(D806,CHAR(160),CHAR(32))),Metadata!B$1:H$2632,7,FALSE)</f>
        <v>traite ou essai</v>
      </c>
      <c r="L806" t="str">
        <f>VLOOKUP(TRIM(SUBSTITUTE(D806,CHAR(160),CHAR(32))),Metadata!B$1:J$2632,9,FALSE)</f>
        <v>prose</v>
      </c>
      <c r="M806">
        <f>VLOOKUP(TRIM(SUBSTITUTE(D806,CHAR(160),CHAR(32))),Metadata!B$1:K$2632,10,FALSE)</f>
        <v>114653</v>
      </c>
      <c r="N806" s="1" t="s">
        <v>1266</v>
      </c>
      <c r="O806">
        <v>142</v>
      </c>
      <c r="P806">
        <v>143</v>
      </c>
      <c r="Q806">
        <v>145</v>
      </c>
      <c r="R806">
        <v>149</v>
      </c>
    </row>
    <row r="807" spans="1:18" x14ac:dyDescent="0.25">
      <c r="A807" t="s">
        <v>4354</v>
      </c>
      <c r="B807" t="s">
        <v>1333</v>
      </c>
      <c r="C807" t="s">
        <v>47</v>
      </c>
      <c r="D807" t="s">
        <v>8014</v>
      </c>
      <c r="E807" t="str">
        <f>VLOOKUP(TRIM(SUBSTITUTE(D807,CHAR(160),CHAR(32))),Metadata!B$1:C$2632,2,FALSE)</f>
        <v>Corneille, Pierre, 1606-1684.</v>
      </c>
      <c r="F807" t="str">
        <f>VLOOKUP(TRIM(SUBSTITUTE(D807,CHAR(160),CHAR(32))),Metadata!B$1:D$2632,3,FALSE)</f>
        <v>Attila</v>
      </c>
      <c r="G807">
        <f>VLOOKUP(TRIM(SUBSTITUTE(D807,CHAR(160),CHAR(32))),Metadata!B$1:E$2632,4,FALSE)</f>
        <v>1667</v>
      </c>
      <c r="H807" t="s">
        <v>445</v>
      </c>
      <c r="J807" t="str">
        <f>VLOOKUP(TRIM(SUBSTITUTE(D807,CHAR(160),CHAR(32))),Metadata!B$1:H$2632,7,FALSE)</f>
        <v>theatre</v>
      </c>
      <c r="L807" t="str">
        <f>VLOOKUP(TRIM(SUBSTITUTE(D807,CHAR(160),CHAR(32))),Metadata!B$1:J$2632,9,FALSE)</f>
        <v/>
      </c>
      <c r="M807">
        <f>VLOOKUP(TRIM(SUBSTITUTE(D807,CHAR(160),CHAR(32))),Metadata!B$1:K$2632,10,FALSE)</f>
        <v>16925</v>
      </c>
      <c r="N807" s="1" t="s">
        <v>1267</v>
      </c>
      <c r="O807">
        <v>84</v>
      </c>
      <c r="P807">
        <v>85</v>
      </c>
      <c r="Q807">
        <v>90</v>
      </c>
      <c r="R807">
        <v>95</v>
      </c>
    </row>
    <row r="808" spans="1:18" x14ac:dyDescent="0.25">
      <c r="A808" t="s">
        <v>4354</v>
      </c>
      <c r="B808" t="s">
        <v>1333</v>
      </c>
      <c r="C808" t="s">
        <v>47</v>
      </c>
      <c r="D808" t="s">
        <v>8093</v>
      </c>
      <c r="E808" t="str">
        <f>VLOOKUP(TRIM(SUBSTITUTE(D808,CHAR(160),CHAR(32))),Metadata!B$1:C$2632,2,FALSE)</f>
        <v>Molière, 1622-1673.</v>
      </c>
      <c r="F808" t="str">
        <f>VLOOKUP(TRIM(SUBSTITUTE(D808,CHAR(160),CHAR(32))),Metadata!B$1:D$2632,3,FALSE)</f>
        <v>Dom Juan, ou, Le festin de Pierre: comédie</v>
      </c>
      <c r="G808">
        <f>VLOOKUP(TRIM(SUBSTITUTE(D808,CHAR(160),CHAR(32))),Metadata!B$1:E$2632,4,FALSE)</f>
        <v>1665</v>
      </c>
      <c r="H808" t="s">
        <v>445</v>
      </c>
      <c r="J808" t="str">
        <f>VLOOKUP(TRIM(SUBSTITUTE(D808,CHAR(160),CHAR(32))),Metadata!B$1:H$2632,7,FALSE)</f>
        <v>theatre</v>
      </c>
      <c r="L808" t="str">
        <f>VLOOKUP(TRIM(SUBSTITUTE(D808,CHAR(160),CHAR(32))),Metadata!B$1:J$2632,9,FALSE)</f>
        <v/>
      </c>
      <c r="M808">
        <f>VLOOKUP(TRIM(SUBSTITUTE(D808,CHAR(160),CHAR(32))),Metadata!B$1:K$2632,10,FALSE)</f>
        <v>18293</v>
      </c>
      <c r="N808" s="1" t="s">
        <v>1268</v>
      </c>
      <c r="O808">
        <v>92</v>
      </c>
      <c r="P808">
        <v>93</v>
      </c>
      <c r="Q808">
        <v>97</v>
      </c>
      <c r="R808">
        <v>101</v>
      </c>
    </row>
    <row r="809" spans="1:18" x14ac:dyDescent="0.25">
      <c r="A809" t="s">
        <v>4354</v>
      </c>
      <c r="B809" t="s">
        <v>1333</v>
      </c>
      <c r="C809" t="s">
        <v>47</v>
      </c>
      <c r="D809" t="s">
        <v>8152</v>
      </c>
      <c r="E809" t="str">
        <f>VLOOKUP(TRIM(SUBSTITUTE(D809,CHAR(160),CHAR(32))),Metadata!B$1:C$2632,2,FALSE)</f>
        <v>Sévigné, Marie de Rabutin-Chantal, marquise de, 1626-1696.</v>
      </c>
      <c r="F809" t="str">
        <f>VLOOKUP(TRIM(SUBSTITUTE(D809,CHAR(160),CHAR(32))),Metadata!B$1:D$2632,3,FALSE)</f>
        <v>Correspondance. T. 1, 1646-1675</v>
      </c>
      <c r="G809">
        <f>VLOOKUP(TRIM(SUBSTITUTE(D809,CHAR(160),CHAR(32))),Metadata!B$1:E$2632,4,FALSE)</f>
        <v>1675</v>
      </c>
      <c r="H809" t="s">
        <v>445</v>
      </c>
      <c r="J809" t="str">
        <f>VLOOKUP(TRIM(SUBSTITUTE(D809,CHAR(160),CHAR(32))),Metadata!B$1:H$2632,7,FALSE)</f>
        <v>correspondance</v>
      </c>
      <c r="L809" t="str">
        <f>VLOOKUP(TRIM(SUBSTITUTE(D809,CHAR(160),CHAR(32))),Metadata!B$1:J$2632,9,FALSE)</f>
        <v>prose</v>
      </c>
      <c r="M809">
        <f>VLOOKUP(TRIM(SUBSTITUTE(D809,CHAR(160),CHAR(32))),Metadata!B$1:K$2632,10,FALSE)</f>
        <v>257427</v>
      </c>
      <c r="N809" s="1" t="s">
        <v>1269</v>
      </c>
      <c r="O809">
        <v>153</v>
      </c>
      <c r="P809">
        <v>154</v>
      </c>
      <c r="Q809">
        <v>160</v>
      </c>
      <c r="R809">
        <v>164</v>
      </c>
    </row>
    <row r="810" spans="1:18" x14ac:dyDescent="0.25">
      <c r="A810" t="s">
        <v>4354</v>
      </c>
      <c r="B810" t="s">
        <v>1333</v>
      </c>
      <c r="C810" t="s">
        <v>47</v>
      </c>
      <c r="D810" t="s">
        <v>8131</v>
      </c>
      <c r="E810" t="str">
        <f>VLOOKUP(TRIM(SUBSTITUTE(D810,CHAR(160),CHAR(32))),Metadata!B$1:C$2632,2,FALSE)</f>
        <v>Racine, Jean, 1639-1699.</v>
      </c>
      <c r="F810" t="str">
        <f>VLOOKUP(TRIM(SUBSTITUTE(D810,CHAR(160),CHAR(32))),Metadata!B$1:D$2632,3,FALSE)</f>
        <v>Les plaideurs: comédie</v>
      </c>
      <c r="G810">
        <f>VLOOKUP(TRIM(SUBSTITUTE(D810,CHAR(160),CHAR(32))),Metadata!B$1:E$2632,4,FALSE)</f>
        <v>1669</v>
      </c>
      <c r="H810" t="s">
        <v>445</v>
      </c>
      <c r="J810" t="str">
        <f>VLOOKUP(TRIM(SUBSTITUTE(D810,CHAR(160),CHAR(32))),Metadata!B$1:H$2632,7,FALSE)</f>
        <v>theatre</v>
      </c>
      <c r="L810" t="str">
        <f>VLOOKUP(TRIM(SUBSTITUTE(D810,CHAR(160),CHAR(32))),Metadata!B$1:J$2632,9,FALSE)</f>
        <v/>
      </c>
      <c r="M810">
        <f>VLOOKUP(TRIM(SUBSTITUTE(D810,CHAR(160),CHAR(32))),Metadata!B$1:K$2632,10,FALSE)</f>
        <v>8881</v>
      </c>
      <c r="N810" s="1" t="s">
        <v>1270</v>
      </c>
      <c r="O810">
        <v>61</v>
      </c>
      <c r="P810">
        <v>62</v>
      </c>
      <c r="Q810">
        <v>64</v>
      </c>
      <c r="R810">
        <v>68</v>
      </c>
    </row>
    <row r="811" spans="1:18" x14ac:dyDescent="0.25">
      <c r="A811" t="s">
        <v>4354</v>
      </c>
      <c r="B811" t="s">
        <v>1333</v>
      </c>
      <c r="C811" t="s">
        <v>47</v>
      </c>
      <c r="D811" t="s">
        <v>8155</v>
      </c>
      <c r="E811" t="str">
        <f>VLOOKUP(TRIM(SUBSTITUTE(D811,CHAR(160),CHAR(32))),Metadata!B$1:C$2632,2,FALSE)</f>
        <v>Sorel, Charles, 1602?-1674.</v>
      </c>
      <c r="F811" t="str">
        <f>VLOOKUP(TRIM(SUBSTITUTE(D811,CHAR(160),CHAR(32))),Metadata!B$1:D$2632,3,FALSE)</f>
        <v>Le berger extravagant</v>
      </c>
      <c r="G811">
        <f>VLOOKUP(TRIM(SUBSTITUTE(D811,CHAR(160),CHAR(32))),Metadata!B$1:E$2632,4,FALSE)</f>
        <v>1627</v>
      </c>
      <c r="H811" t="s">
        <v>445</v>
      </c>
      <c r="J811" t="str">
        <f>VLOOKUP(TRIM(SUBSTITUTE(D811,CHAR(160),CHAR(32))),Metadata!B$1:H$2632,7,FALSE)</f>
        <v>roman</v>
      </c>
      <c r="L811" t="str">
        <f>VLOOKUP(TRIM(SUBSTITUTE(D811,CHAR(160),CHAR(32))),Metadata!B$1:J$2632,9,FALSE)</f>
        <v>prose</v>
      </c>
      <c r="M811">
        <f>VLOOKUP(TRIM(SUBSTITUTE(D811,CHAR(160),CHAR(32))),Metadata!B$1:K$2632,10,FALSE)</f>
        <v>289478</v>
      </c>
      <c r="N811" s="1" t="s">
        <v>1271</v>
      </c>
      <c r="O811">
        <v>148</v>
      </c>
      <c r="P811">
        <v>149</v>
      </c>
      <c r="Q811">
        <v>151</v>
      </c>
      <c r="R811">
        <v>158</v>
      </c>
    </row>
    <row r="812" spans="1:18" x14ac:dyDescent="0.25">
      <c r="A812" t="s">
        <v>4354</v>
      </c>
      <c r="B812" t="s">
        <v>1333</v>
      </c>
      <c r="C812" t="s">
        <v>47</v>
      </c>
      <c r="D812" t="s">
        <v>8071</v>
      </c>
      <c r="E812" t="str">
        <f>VLOOKUP(TRIM(SUBSTITUTE(D812,CHAR(160),CHAR(32))),Metadata!B$1:C$2632,2,FALSE)</f>
        <v>La Fayette, Madame de (Marie-Madeleine Pioche de La Vergne), 1634-1693.</v>
      </c>
      <c r="F812" t="str">
        <f>VLOOKUP(TRIM(SUBSTITUTE(D812,CHAR(160),CHAR(32))),Metadata!B$1:D$2632,3,FALSE)</f>
        <v>La Princesse de Montpensier</v>
      </c>
      <c r="G812">
        <f>VLOOKUP(TRIM(SUBSTITUTE(D812,CHAR(160),CHAR(32))),Metadata!B$1:E$2632,4,FALSE)</f>
        <v>1662</v>
      </c>
      <c r="H812" t="s">
        <v>445</v>
      </c>
      <c r="J812" t="str">
        <f>VLOOKUP(TRIM(SUBSTITUTE(D812,CHAR(160),CHAR(32))),Metadata!B$1:H$2632,7,FALSE)</f>
        <v>roman</v>
      </c>
      <c r="L812" t="str">
        <f>VLOOKUP(TRIM(SUBSTITUTE(D812,CHAR(160),CHAR(32))),Metadata!B$1:J$2632,9,FALSE)</f>
        <v/>
      </c>
      <c r="M812">
        <f>VLOOKUP(TRIM(SUBSTITUTE(D812,CHAR(160),CHAR(32))),Metadata!B$1:K$2632,10,FALSE)</f>
        <v>11906</v>
      </c>
      <c r="N812" s="1" t="s">
        <v>1272</v>
      </c>
      <c r="O812">
        <v>5</v>
      </c>
      <c r="P812">
        <v>6</v>
      </c>
      <c r="Q812">
        <v>8</v>
      </c>
      <c r="R812">
        <v>14</v>
      </c>
    </row>
    <row r="813" spans="1:18" x14ac:dyDescent="0.25">
      <c r="A813" t="s">
        <v>4354</v>
      </c>
      <c r="B813" t="s">
        <v>1333</v>
      </c>
      <c r="C813" t="s">
        <v>47</v>
      </c>
      <c r="D813" t="s">
        <v>8416</v>
      </c>
      <c r="E813" t="str">
        <f>VLOOKUP(TRIM(SUBSTITUTE(D813,CHAR(160),CHAR(32))),Metadata!B$1:C$2632,2,FALSE)</f>
        <v>Voltaire, 1694-1778.</v>
      </c>
      <c r="F813" t="str">
        <f>VLOOKUP(TRIM(SUBSTITUTE(D813,CHAR(160),CHAR(32))),Metadata!B$1:D$2632,3,FALSE)</f>
        <v>Essay sur l'hist. génèrale / Voltaire.</v>
      </c>
      <c r="G813">
        <f>VLOOKUP(TRIM(SUBSTITUTE(D813,CHAR(160),CHAR(32))),Metadata!B$1:E$2632,4,FALSE)</f>
        <v>1756</v>
      </c>
      <c r="H813" t="s">
        <v>448</v>
      </c>
      <c r="J813" t="str">
        <f>VLOOKUP(TRIM(SUBSTITUTE(D813,CHAR(160),CHAR(32))),Metadata!B$1:H$2632,7,FALSE)</f>
        <v>traite ou essai</v>
      </c>
      <c r="L813" t="str">
        <f>VLOOKUP(TRIM(SUBSTITUTE(D813,CHAR(160),CHAR(32))),Metadata!B$1:J$2632,9,FALSE)</f>
        <v>prose</v>
      </c>
      <c r="M813">
        <f>VLOOKUP(TRIM(SUBSTITUTE(D813,CHAR(160),CHAR(32))),Metadata!B$1:K$2632,10,FALSE)</f>
        <v>371791</v>
      </c>
      <c r="N813" s="1" t="s">
        <v>1273</v>
      </c>
      <c r="O813">
        <v>9</v>
      </c>
      <c r="P813">
        <v>10</v>
      </c>
      <c r="Q813">
        <v>12</v>
      </c>
      <c r="R813">
        <v>16</v>
      </c>
    </row>
    <row r="814" spans="1:18" x14ac:dyDescent="0.25">
      <c r="A814" t="s">
        <v>4354</v>
      </c>
      <c r="B814" t="s">
        <v>1333</v>
      </c>
      <c r="C814" t="s">
        <v>47</v>
      </c>
      <c r="D814" t="s">
        <v>8169</v>
      </c>
      <c r="E814" t="str">
        <f>VLOOKUP(TRIM(SUBSTITUTE(D814,CHAR(160),CHAR(32))),Metadata!B$1:C$2632,2,FALSE)</f>
        <v>Alemán, Mateo, 1547-1614?</v>
      </c>
      <c r="F814" t="str">
        <f>VLOOKUP(TRIM(SUBSTITUTE(D814,CHAR(160),CHAR(32))),Metadata!B$1:D$2632,3,FALSE)</f>
        <v>Histoire de Guzman d'Alfarache</v>
      </c>
      <c r="G814">
        <f>VLOOKUP(TRIM(SUBSTITUTE(D814,CHAR(160),CHAR(32))),Metadata!B$1:E$2632,4,FALSE)</f>
        <v>1732</v>
      </c>
      <c r="H814" t="s">
        <v>448</v>
      </c>
      <c r="J814" t="str">
        <f>VLOOKUP(TRIM(SUBSTITUTE(D814,CHAR(160),CHAR(32))),Metadata!B$1:H$2632,7,FALSE)</f>
        <v>roman</v>
      </c>
      <c r="L814" t="str">
        <f>VLOOKUP(TRIM(SUBSTITUTE(D814,CHAR(160),CHAR(32))),Metadata!B$1:J$2632,9,FALSE)</f>
        <v>prose</v>
      </c>
      <c r="M814">
        <f>VLOOKUP(TRIM(SUBSTITUTE(D814,CHAR(160),CHAR(32))),Metadata!B$1:K$2632,10,FALSE)</f>
        <v>187186</v>
      </c>
      <c r="N814" s="1" t="s">
        <v>1274</v>
      </c>
      <c r="O814">
        <v>195</v>
      </c>
      <c r="P814">
        <v>196</v>
      </c>
      <c r="Q814">
        <v>198</v>
      </c>
      <c r="R814">
        <v>204</v>
      </c>
    </row>
    <row r="815" spans="1:18" x14ac:dyDescent="0.25">
      <c r="A815" t="s">
        <v>4354</v>
      </c>
      <c r="B815" t="s">
        <v>1333</v>
      </c>
      <c r="C815" t="s">
        <v>47</v>
      </c>
      <c r="D815" t="s">
        <v>8381</v>
      </c>
      <c r="E815" t="str">
        <f>VLOOKUP(TRIM(SUBSTITUTE(D815,CHAR(160),CHAR(32))),Metadata!B$1:C$2632,2,FALSE)</f>
        <v>Rousseau, Jean-Jacques, 1712-1778.</v>
      </c>
      <c r="F815" t="str">
        <f>VLOOKUP(TRIM(SUBSTITUTE(D815,CHAR(160),CHAR(32))),Metadata!B$1:D$2632,3,FALSE)</f>
        <v>La nouvelle Héloïse</v>
      </c>
      <c r="G815">
        <f>VLOOKUP(TRIM(SUBSTITUTE(D815,CHAR(160),CHAR(32))),Metadata!B$1:E$2632,4,FALSE)</f>
        <v>1761</v>
      </c>
      <c r="H815" t="s">
        <v>448</v>
      </c>
      <c r="J815" t="str">
        <f>VLOOKUP(TRIM(SUBSTITUTE(D815,CHAR(160),CHAR(32))),Metadata!B$1:H$2632,7,FALSE)</f>
        <v>roman</v>
      </c>
      <c r="L815" t="str">
        <f>VLOOKUP(TRIM(SUBSTITUTE(D815,CHAR(160),CHAR(32))),Metadata!B$1:J$2632,9,FALSE)</f>
        <v>prose</v>
      </c>
      <c r="M815">
        <f>VLOOKUP(TRIM(SUBSTITUTE(D815,CHAR(160),CHAR(32))),Metadata!B$1:K$2632,10,FALSE)</f>
        <v>299094</v>
      </c>
      <c r="N815" t="s">
        <v>1275</v>
      </c>
      <c r="O815">
        <v>29</v>
      </c>
      <c r="P815">
        <v>30</v>
      </c>
      <c r="Q815">
        <v>32</v>
      </c>
      <c r="R815">
        <v>38</v>
      </c>
    </row>
    <row r="816" spans="1:18" x14ac:dyDescent="0.25">
      <c r="A816" t="s">
        <v>4354</v>
      </c>
      <c r="B816" t="s">
        <v>1333</v>
      </c>
      <c r="C816" t="s">
        <v>47</v>
      </c>
      <c r="D816" t="s">
        <v>8410</v>
      </c>
      <c r="E816" t="str">
        <f>VLOOKUP(TRIM(SUBSTITUTE(D816,CHAR(160),CHAR(32))),Metadata!B$1:C$2632,2,FALSE)</f>
        <v>Varenne, Jacques de, 1710?-1780?.</v>
      </c>
      <c r="F816" t="str">
        <f>VLOOKUP(TRIM(SUBSTITUTE(D816,CHAR(160),CHAR(32))),Metadata!B$1:D$2632,3,FALSE)</f>
        <v>Mémoires du chevalier de Ravanne, page de S.A.R. le duc régent, et mousquetaire.</v>
      </c>
      <c r="G816">
        <f>VLOOKUP(TRIM(SUBSTITUTE(D816,CHAR(160),CHAR(32))),Metadata!B$1:E$2632,4,FALSE)</f>
        <v>1740</v>
      </c>
      <c r="H816" t="s">
        <v>448</v>
      </c>
      <c r="J816" t="str">
        <f>VLOOKUP(TRIM(SUBSTITUTE(D816,CHAR(160),CHAR(32))),Metadata!B$1:H$2632,7,FALSE)</f>
        <v>roman</v>
      </c>
      <c r="L816" t="str">
        <f>VLOOKUP(TRIM(SUBSTITUTE(D816,CHAR(160),CHAR(32))),Metadata!B$1:J$2632,9,FALSE)</f>
        <v>prose</v>
      </c>
      <c r="M816">
        <f>VLOOKUP(TRIM(SUBSTITUTE(D816,CHAR(160),CHAR(32))),Metadata!B$1:K$2632,10,FALSE)</f>
        <v>182286</v>
      </c>
      <c r="N816" s="1" t="s">
        <v>1276</v>
      </c>
      <c r="O816">
        <v>66</v>
      </c>
      <c r="P816">
        <v>67</v>
      </c>
      <c r="Q816">
        <v>77</v>
      </c>
      <c r="R816">
        <v>81</v>
      </c>
    </row>
    <row r="817" spans="1:18" x14ac:dyDescent="0.25">
      <c r="A817" t="s">
        <v>4354</v>
      </c>
      <c r="B817" t="s">
        <v>1333</v>
      </c>
      <c r="C817" t="s">
        <v>47</v>
      </c>
      <c r="D817" t="s">
        <v>8343</v>
      </c>
      <c r="E817" t="str">
        <f>VLOOKUP(TRIM(SUBSTITUTE(D817,CHAR(160),CHAR(32))),Metadata!B$1:C$2632,2,FALSE)</f>
        <v>Montesquieu, Charles de Secondat, baron de, 1689-1755.</v>
      </c>
      <c r="F817" t="str">
        <f>VLOOKUP(TRIM(SUBSTITUTE(D817,CHAR(160),CHAR(32))),Metadata!B$1:D$2632,3,FALSE)</f>
        <v>De l'esprit des loix. T. 2</v>
      </c>
      <c r="G817">
        <f>VLOOKUP(TRIM(SUBSTITUTE(D817,CHAR(160),CHAR(32))),Metadata!B$1:E$2632,4,FALSE)</f>
        <v>1755</v>
      </c>
      <c r="H817" t="s">
        <v>448</v>
      </c>
      <c r="J817" t="str">
        <f>VLOOKUP(TRIM(SUBSTITUTE(D817,CHAR(160),CHAR(32))),Metadata!B$1:H$2632,7,FALSE)</f>
        <v>traite ou essai</v>
      </c>
      <c r="L817" t="str">
        <f>VLOOKUP(TRIM(SUBSTITUTE(D817,CHAR(160),CHAR(32))),Metadata!B$1:J$2632,9,FALSE)</f>
        <v>prose</v>
      </c>
      <c r="M817">
        <f>VLOOKUP(TRIM(SUBSTITUTE(D817,CHAR(160),CHAR(32))),Metadata!B$1:K$2632,10,FALSE)</f>
        <v>57455</v>
      </c>
      <c r="N817" s="1" t="s">
        <v>1277</v>
      </c>
      <c r="O817">
        <v>51</v>
      </c>
      <c r="P817">
        <v>52</v>
      </c>
      <c r="Q817">
        <v>54</v>
      </c>
      <c r="R817">
        <v>58</v>
      </c>
    </row>
    <row r="818" spans="1:18" x14ac:dyDescent="0.25">
      <c r="A818" t="s">
        <v>4354</v>
      </c>
      <c r="B818" t="s">
        <v>1333</v>
      </c>
      <c r="C818" t="s">
        <v>47</v>
      </c>
      <c r="D818" t="s">
        <v>8386</v>
      </c>
      <c r="E818" t="str">
        <f>VLOOKUP(TRIM(SUBSTITUTE(D818,CHAR(160),CHAR(32))),Metadata!B$1:C$2632,2,FALSE)</f>
        <v>Sade, marquis de, 1740-1814.</v>
      </c>
      <c r="F818" t="str">
        <f>VLOOKUP(TRIM(SUBSTITUTE(D818,CHAR(160),CHAR(32))),Metadata!B$1:D$2632,3,FALSE)</f>
        <v>Justine, ou, Les malheurs de la vertu</v>
      </c>
      <c r="G818">
        <f>VLOOKUP(TRIM(SUBSTITUTE(D818,CHAR(160),CHAR(32))),Metadata!B$1:E$2632,4,FALSE)</f>
        <v>1791</v>
      </c>
      <c r="H818" t="s">
        <v>448</v>
      </c>
      <c r="J818" t="str">
        <f>VLOOKUP(TRIM(SUBSTITUTE(D818,CHAR(160),CHAR(32))),Metadata!B$1:H$2632,7,FALSE)</f>
        <v>roman</v>
      </c>
      <c r="L818" t="str">
        <f>VLOOKUP(TRIM(SUBSTITUTE(D818,CHAR(160),CHAR(32))),Metadata!B$1:J$2632,9,FALSE)</f>
        <v>prose</v>
      </c>
      <c r="M818">
        <f>VLOOKUP(TRIM(SUBSTITUTE(D818,CHAR(160),CHAR(32))),Metadata!B$1:K$2632,10,FALSE)</f>
        <v>119795</v>
      </c>
      <c r="N818" s="1" t="s">
        <v>1278</v>
      </c>
      <c r="O818">
        <v>250</v>
      </c>
      <c r="P818">
        <v>251</v>
      </c>
      <c r="Q818">
        <v>253</v>
      </c>
      <c r="R818">
        <v>257</v>
      </c>
    </row>
    <row r="819" spans="1:18" x14ac:dyDescent="0.25">
      <c r="A819" t="s">
        <v>4354</v>
      </c>
      <c r="B819" t="s">
        <v>1333</v>
      </c>
      <c r="C819" t="s">
        <v>47</v>
      </c>
      <c r="D819" t="s">
        <v>8172</v>
      </c>
      <c r="E819" t="str">
        <f>VLOOKUP(TRIM(SUBSTITUTE(D819,CHAR(160),CHAR(32))),Metadata!B$1:C$2632,2,FALSE)</f>
        <v>Argens, Jean-Baptiste de Boyer, marquis d', 1704-1771.</v>
      </c>
      <c r="F819" t="str">
        <f>VLOOKUP(TRIM(SUBSTITUTE(D819,CHAR(160),CHAR(32))),Metadata!B$1:D$2632,3,FALSE)</f>
        <v>Lettres juives</v>
      </c>
      <c r="G819">
        <f>VLOOKUP(TRIM(SUBSTITUTE(D819,CHAR(160),CHAR(32))),Metadata!B$1:E$2632,4,FALSE)</f>
        <v>1738</v>
      </c>
      <c r="H819" t="s">
        <v>448</v>
      </c>
      <c r="J819" t="str">
        <f>VLOOKUP(TRIM(SUBSTITUTE(D819,CHAR(160),CHAR(32))),Metadata!B$1:H$2632,7,FALSE)</f>
        <v>melanges litteraires</v>
      </c>
      <c r="L819" t="str">
        <f>VLOOKUP(TRIM(SUBSTITUTE(D819,CHAR(160),CHAR(32))),Metadata!B$1:J$2632,9,FALSE)</f>
        <v>prose</v>
      </c>
      <c r="M819">
        <f>VLOOKUP(TRIM(SUBSTITUTE(D819,CHAR(160),CHAR(32))),Metadata!B$1:K$2632,10,FALSE)</f>
        <v>427095</v>
      </c>
      <c r="N819" s="1" t="s">
        <v>1279</v>
      </c>
      <c r="O819">
        <v>292</v>
      </c>
      <c r="P819">
        <v>293</v>
      </c>
      <c r="Q819">
        <v>295</v>
      </c>
      <c r="R819">
        <v>299</v>
      </c>
    </row>
    <row r="820" spans="1:18" x14ac:dyDescent="0.25">
      <c r="A820" t="s">
        <v>4354</v>
      </c>
      <c r="B820" t="s">
        <v>1333</v>
      </c>
      <c r="C820" t="s">
        <v>47</v>
      </c>
      <c r="D820" t="s">
        <v>8380</v>
      </c>
      <c r="E820" t="str">
        <f>VLOOKUP(TRIM(SUBSTITUTE(D820,CHAR(160),CHAR(32))),Metadata!B$1:C$2632,2,FALSE)</f>
        <v>Rousseau, Jean-Jacques, 1712-1778.</v>
      </c>
      <c r="F820" t="str">
        <f>VLOOKUP(TRIM(SUBSTITUTE(D820,CHAR(160),CHAR(32))),Metadata!B$1:D$2632,3,FALSE)</f>
        <v>Emile, ou, De l'éducation</v>
      </c>
      <c r="G820">
        <f>VLOOKUP(TRIM(SUBSTITUTE(D820,CHAR(160),CHAR(32))),Metadata!B$1:E$2632,4,FALSE)</f>
        <v>1762</v>
      </c>
      <c r="H820" t="s">
        <v>448</v>
      </c>
      <c r="J820" t="str">
        <f>VLOOKUP(TRIM(SUBSTITUTE(D820,CHAR(160),CHAR(32))),Metadata!B$1:H$2632,7,FALSE)</f>
        <v>traite ou essai</v>
      </c>
      <c r="L820" t="str">
        <f>VLOOKUP(TRIM(SUBSTITUTE(D820,CHAR(160),CHAR(32))),Metadata!B$1:J$2632,9,FALSE)</f>
        <v>prose</v>
      </c>
      <c r="M820">
        <f>VLOOKUP(TRIM(SUBSTITUTE(D820,CHAR(160),CHAR(32))),Metadata!B$1:K$2632,10,FALSE)</f>
        <v>258224</v>
      </c>
      <c r="N820" s="1" t="s">
        <v>1280</v>
      </c>
      <c r="O820">
        <v>85</v>
      </c>
      <c r="P820">
        <v>86</v>
      </c>
      <c r="Q820">
        <v>88</v>
      </c>
      <c r="R820">
        <v>92</v>
      </c>
    </row>
    <row r="821" spans="1:18" x14ac:dyDescent="0.25">
      <c r="A821" t="s">
        <v>4354</v>
      </c>
      <c r="B821" t="s">
        <v>1333</v>
      </c>
      <c r="C821" t="s">
        <v>47</v>
      </c>
      <c r="D821" t="s">
        <v>8385</v>
      </c>
      <c r="E821" t="str">
        <f>VLOOKUP(TRIM(SUBSTITUTE(D821,CHAR(160),CHAR(32))),Metadata!B$1:C$2632,2,FALSE)</f>
        <v>Rousseau, Jean-Jacques, 1712-1778.</v>
      </c>
      <c r="F821" t="str">
        <f>VLOOKUP(TRIM(SUBSTITUTE(D821,CHAR(160),CHAR(32))),Metadata!B$1:D$2632,3,FALSE)</f>
        <v>Rousseau juge de Jean-Jacques, Dialogues</v>
      </c>
      <c r="G821">
        <f>VLOOKUP(TRIM(SUBSTITUTE(D821,CHAR(160),CHAR(32))),Metadata!B$1:E$2632,4,FALSE)</f>
        <v>1776</v>
      </c>
      <c r="H821" t="s">
        <v>448</v>
      </c>
      <c r="J821" t="str">
        <f>VLOOKUP(TRIM(SUBSTITUTE(D821,CHAR(160),CHAR(32))),Metadata!B$1:H$2632,7,FALSE)</f>
        <v>memoires</v>
      </c>
      <c r="L821" t="str">
        <f>VLOOKUP(TRIM(SUBSTITUTE(D821,CHAR(160),CHAR(32))),Metadata!B$1:J$2632,9,FALSE)</f>
        <v>prose</v>
      </c>
      <c r="M821">
        <f>VLOOKUP(TRIM(SUBSTITUTE(D821,CHAR(160),CHAR(32))),Metadata!B$1:K$2632,10,FALSE)</f>
        <v>128799</v>
      </c>
      <c r="N821" s="1" t="s">
        <v>1281</v>
      </c>
      <c r="O821">
        <v>220</v>
      </c>
      <c r="P821">
        <v>221</v>
      </c>
      <c r="Q821">
        <v>223</v>
      </c>
      <c r="R821">
        <v>227</v>
      </c>
    </row>
    <row r="822" spans="1:18" x14ac:dyDescent="0.25">
      <c r="A822" t="s">
        <v>4354</v>
      </c>
      <c r="B822" t="s">
        <v>1333</v>
      </c>
      <c r="C822" t="s">
        <v>47</v>
      </c>
      <c r="D822" t="s">
        <v>8183</v>
      </c>
      <c r="E822" t="str">
        <f>VLOOKUP(TRIM(SUBSTITUTE(D822,CHAR(160),CHAR(32))),Metadata!B$1:C$2632,2,FALSE)</f>
        <v>Barthélemy, Jean-Jacques, 1716-1795.</v>
      </c>
      <c r="F822" t="str">
        <f>VLOOKUP(TRIM(SUBSTITUTE(D822,CHAR(160),CHAR(32))),Metadata!B$1:D$2632,3,FALSE)</f>
        <v>Voyage du jeune anacharsis</v>
      </c>
      <c r="G822">
        <f>VLOOKUP(TRIM(SUBSTITUTE(D822,CHAR(160),CHAR(32))),Metadata!B$1:E$2632,4,FALSE)</f>
        <v>1788</v>
      </c>
      <c r="H822" t="s">
        <v>448</v>
      </c>
      <c r="J822" t="str">
        <f>VLOOKUP(TRIM(SUBSTITUTE(D822,CHAR(160),CHAR(32))),Metadata!B$1:H$2632,7,FALSE)</f>
        <v>melanges litteraires</v>
      </c>
      <c r="L822" t="str">
        <f>VLOOKUP(TRIM(SUBSTITUTE(D822,CHAR(160),CHAR(32))),Metadata!B$1:J$2632,9,FALSE)</f>
        <v>prose</v>
      </c>
      <c r="M822">
        <f>VLOOKUP(TRIM(SUBSTITUTE(D822,CHAR(160),CHAR(32))),Metadata!B$1:K$2632,10,FALSE)</f>
        <v>539817</v>
      </c>
      <c r="N822" s="1" t="s">
        <v>1282</v>
      </c>
      <c r="O822">
        <v>3</v>
      </c>
      <c r="P822">
        <v>4</v>
      </c>
      <c r="Q822">
        <v>6</v>
      </c>
      <c r="R822">
        <v>10</v>
      </c>
    </row>
    <row r="823" spans="1:18" x14ac:dyDescent="0.25">
      <c r="A823" t="s">
        <v>4354</v>
      </c>
      <c r="B823" t="s">
        <v>1333</v>
      </c>
      <c r="C823" t="s">
        <v>47</v>
      </c>
      <c r="D823" t="s">
        <v>5719</v>
      </c>
      <c r="E823" t="str">
        <f>VLOOKUP(TRIM(SUBSTITUTE(D823,CHAR(160),CHAR(32))),Metadata!B$1:C$2632,2,FALSE)</f>
        <v>Maistre, Joseph Marie, comte de, 1753-1821.</v>
      </c>
      <c r="F823" t="str">
        <f>VLOOKUP(TRIM(SUBSTITUTE(D823,CHAR(160),CHAR(32))),Metadata!B$1:D$2632,3,FALSE)</f>
        <v>Considérations sur la France</v>
      </c>
      <c r="G823">
        <f>VLOOKUP(TRIM(SUBSTITUTE(D823,CHAR(160),CHAR(32))),Metadata!B$1:E$2632,4,FALSE)</f>
        <v>1796</v>
      </c>
      <c r="H823" t="s">
        <v>448</v>
      </c>
      <c r="J823" t="str">
        <f>VLOOKUP(TRIM(SUBSTITUTE(D823,CHAR(160),CHAR(32))),Metadata!B$1:H$2632,7,FALSE)</f>
        <v>traite</v>
      </c>
      <c r="L823" t="str">
        <f>VLOOKUP(TRIM(SUBSTITUTE(D823,CHAR(160),CHAR(32))),Metadata!B$1:J$2632,9,FALSE)</f>
        <v/>
      </c>
      <c r="M823">
        <f>VLOOKUP(TRIM(SUBSTITUTE(D823,CHAR(160),CHAR(32))),Metadata!B$1:K$2632,10,FALSE)</f>
        <v>47649</v>
      </c>
      <c r="N823" s="1" t="s">
        <v>1283</v>
      </c>
      <c r="O823">
        <v>70</v>
      </c>
      <c r="P823">
        <v>71</v>
      </c>
      <c r="Q823">
        <v>78</v>
      </c>
      <c r="R823">
        <v>83</v>
      </c>
    </row>
    <row r="824" spans="1:18" x14ac:dyDescent="0.25">
      <c r="A824" t="s">
        <v>4354</v>
      </c>
      <c r="B824" t="s">
        <v>1333</v>
      </c>
      <c r="C824" t="s">
        <v>47</v>
      </c>
      <c r="D824" t="s">
        <v>5388</v>
      </c>
      <c r="E824" t="str">
        <f>VLOOKUP(TRIM(SUBSTITUTE(D824,CHAR(160),CHAR(32))),Metadata!B$1:C$2632,2,FALSE)</f>
        <v>Diderot, Denis, 1713-1784.</v>
      </c>
      <c r="F824" t="str">
        <f>VLOOKUP(TRIM(SUBSTITUTE(D824,CHAR(160),CHAR(32))),Metadata!B$1:D$2632,3,FALSE)</f>
        <v>“Lettre sur le commerce des livres”</v>
      </c>
      <c r="G824">
        <f>VLOOKUP(TRIM(SUBSTITUTE(D824,CHAR(160),CHAR(32))),Metadata!B$1:E$2632,4,FALSE)</f>
        <v>1763</v>
      </c>
      <c r="H824" t="s">
        <v>448</v>
      </c>
      <c r="J824" t="str">
        <f>VLOOKUP(TRIM(SUBSTITUTE(D824,CHAR(160),CHAR(32))),Metadata!B$1:H$2632,7,FALSE)</f>
        <v>traite</v>
      </c>
      <c r="L824" t="str">
        <f>VLOOKUP(TRIM(SUBSTITUTE(D824,CHAR(160),CHAR(32))),Metadata!B$1:J$2632,9,FALSE)</f>
        <v/>
      </c>
      <c r="M824">
        <f>VLOOKUP(TRIM(SUBSTITUTE(D824,CHAR(160),CHAR(32))),Metadata!B$1:K$2632,10,FALSE)</f>
        <v>30014</v>
      </c>
      <c r="N824" s="1" t="s">
        <v>1284</v>
      </c>
      <c r="O824">
        <v>192</v>
      </c>
      <c r="P824">
        <v>193</v>
      </c>
      <c r="Q824">
        <v>202</v>
      </c>
      <c r="R824">
        <v>206</v>
      </c>
    </row>
    <row r="825" spans="1:18" x14ac:dyDescent="0.25">
      <c r="A825" t="s">
        <v>4354</v>
      </c>
      <c r="B825" t="s">
        <v>1333</v>
      </c>
      <c r="C825" t="s">
        <v>47</v>
      </c>
      <c r="D825" t="s">
        <v>8225</v>
      </c>
      <c r="E825" t="str">
        <f>VLOOKUP(TRIM(SUBSTITUTE(D825,CHAR(160),CHAR(32))),Metadata!B$1:C$2632,2,FALSE)</f>
        <v>Dangeau, Philippe de Courcillon, marquis de, 1638-1720.</v>
      </c>
      <c r="F825" t="str">
        <f>VLOOKUP(TRIM(SUBSTITUTE(D825,CHAR(160),CHAR(32))),Metadata!B$1:D$2632,3,FALSE)</f>
        <v>Journal du marquis de Dangeau, T. 14, 1711-1713</v>
      </c>
      <c r="G825">
        <f>VLOOKUP(TRIM(SUBSTITUTE(D825,CHAR(160),CHAR(32))),Metadata!B$1:E$2632,4,FALSE)</f>
        <v>1713</v>
      </c>
      <c r="H825" t="s">
        <v>448</v>
      </c>
      <c r="J825" t="str">
        <f>VLOOKUP(TRIM(SUBSTITUTE(D825,CHAR(160),CHAR(32))),Metadata!B$1:H$2632,7,FALSE)</f>
        <v>memoires</v>
      </c>
      <c r="L825" t="str">
        <f>VLOOKUP(TRIM(SUBSTITUTE(D825,CHAR(160),CHAR(32))),Metadata!B$1:J$2632,9,FALSE)</f>
        <v>prose</v>
      </c>
      <c r="M825">
        <f>VLOOKUP(TRIM(SUBSTITUTE(D825,CHAR(160),CHAR(32))),Metadata!B$1:K$2632,10,FALSE)</f>
        <v>143943</v>
      </c>
      <c r="N825" s="1" t="s">
        <v>1285</v>
      </c>
      <c r="O825">
        <v>11</v>
      </c>
      <c r="P825">
        <v>12</v>
      </c>
      <c r="Q825">
        <v>14</v>
      </c>
      <c r="R825">
        <v>18</v>
      </c>
    </row>
    <row r="826" spans="1:18" x14ac:dyDescent="0.25">
      <c r="A826" t="s">
        <v>4354</v>
      </c>
      <c r="B826" t="s">
        <v>1333</v>
      </c>
      <c r="C826" t="s">
        <v>47</v>
      </c>
      <c r="D826" t="s">
        <v>8424</v>
      </c>
      <c r="E826" t="str">
        <f>VLOOKUP(TRIM(SUBSTITUTE(D826,CHAR(160),CHAR(32))),Metadata!B$1:C$2632,2,FALSE)</f>
        <v>Voltaire, 1694-1778.</v>
      </c>
      <c r="F826" t="str">
        <f>VLOOKUP(TRIM(SUBSTITUTE(D826,CHAR(160),CHAR(32))),Metadata!B$1:D$2632,3,FALSE)</f>
        <v>Précis du siècle de Louis XV par M. de Voltaire.</v>
      </c>
      <c r="G826">
        <f>VLOOKUP(TRIM(SUBSTITUTE(D826,CHAR(160),CHAR(32))),Metadata!B$1:E$2632,4,FALSE)</f>
        <v>1769</v>
      </c>
      <c r="H826" t="s">
        <v>448</v>
      </c>
      <c r="J826" t="str">
        <f>VLOOKUP(TRIM(SUBSTITUTE(D826,CHAR(160),CHAR(32))),Metadata!B$1:H$2632,7,FALSE)</f>
        <v>traite ou essai</v>
      </c>
      <c r="L826" t="str">
        <f>VLOOKUP(TRIM(SUBSTITUTE(D826,CHAR(160),CHAR(32))),Metadata!B$1:J$2632,9,FALSE)</f>
        <v>prose</v>
      </c>
      <c r="M826">
        <f>VLOOKUP(TRIM(SUBSTITUTE(D826,CHAR(160),CHAR(32))),Metadata!B$1:K$2632,10,FALSE)</f>
        <v>89125</v>
      </c>
      <c r="N826" s="1" t="s">
        <v>1286</v>
      </c>
      <c r="O826">
        <v>83</v>
      </c>
      <c r="P826">
        <v>84</v>
      </c>
      <c r="Q826">
        <v>88</v>
      </c>
      <c r="R826">
        <v>92</v>
      </c>
    </row>
    <row r="827" spans="1:18" x14ac:dyDescent="0.25">
      <c r="A827" t="s">
        <v>4354</v>
      </c>
      <c r="B827" t="s">
        <v>1333</v>
      </c>
      <c r="C827" t="s">
        <v>47</v>
      </c>
      <c r="D827" t="s">
        <v>8365</v>
      </c>
      <c r="E827" t="str">
        <f>VLOOKUP(TRIM(SUBSTITUTE(D827,CHAR(160),CHAR(32))),Metadata!B$1:C$2632,2,FALSE)</f>
        <v>Restif de la Bretonne, Nicolas Edme, 1734-1806.</v>
      </c>
      <c r="F827" t="str">
        <f>VLOOKUP(TRIM(SUBSTITUTE(D827,CHAR(160),CHAR(32))),Metadata!B$1:D$2632,3,FALSE)</f>
        <v>Le paysan perverti, ou, Les dangers de la ville: histoire récent: mise-au-jour d'après les véritables lettres des personnages</v>
      </c>
      <c r="G827">
        <f>VLOOKUP(TRIM(SUBSTITUTE(D827,CHAR(160),CHAR(32))),Metadata!B$1:E$2632,4,FALSE)</f>
        <v>1776</v>
      </c>
      <c r="H827" t="s">
        <v>448</v>
      </c>
      <c r="J827" t="str">
        <f>VLOOKUP(TRIM(SUBSTITUTE(D827,CHAR(160),CHAR(32))),Metadata!B$1:H$2632,7,FALSE)</f>
        <v>roman</v>
      </c>
      <c r="L827" t="str">
        <f>VLOOKUP(TRIM(SUBSTITUTE(D827,CHAR(160),CHAR(32))),Metadata!B$1:J$2632,9,FALSE)</f>
        <v>prose</v>
      </c>
      <c r="M827">
        <f>VLOOKUP(TRIM(SUBSTITUTE(D827,CHAR(160),CHAR(32))),Metadata!B$1:K$2632,10,FALSE)</f>
        <v>228253</v>
      </c>
      <c r="N827" s="1" t="s">
        <v>1287</v>
      </c>
      <c r="O827">
        <v>118</v>
      </c>
      <c r="P827">
        <v>119</v>
      </c>
      <c r="Q827">
        <v>121</v>
      </c>
      <c r="R827">
        <v>125</v>
      </c>
    </row>
    <row r="828" spans="1:18" x14ac:dyDescent="0.25">
      <c r="A828" t="s">
        <v>4354</v>
      </c>
      <c r="B828" t="s">
        <v>1333</v>
      </c>
      <c r="C828" t="s">
        <v>47</v>
      </c>
      <c r="D828" t="s">
        <v>8188</v>
      </c>
      <c r="E828" t="str">
        <f>VLOOKUP(TRIM(SUBSTITUTE(D828,CHAR(160),CHAR(32))),Metadata!B$1:C$2632,2,FALSE)</f>
        <v>Berquin, M. (Arnaud), 1747-1791.</v>
      </c>
      <c r="F828" t="str">
        <f>VLOOKUP(TRIM(SUBSTITUTE(D828,CHAR(160),CHAR(32))),Metadata!B$1:D$2632,3,FALSE)</f>
        <v>L'ami des enfants</v>
      </c>
      <c r="G828">
        <f>VLOOKUP(TRIM(SUBSTITUTE(D828,CHAR(160),CHAR(32))),Metadata!B$1:E$2632,4,FALSE)</f>
        <v>1783</v>
      </c>
      <c r="H828" t="s">
        <v>448</v>
      </c>
      <c r="J828" t="str">
        <f>VLOOKUP(TRIM(SUBSTITUTE(D828,CHAR(160),CHAR(32))),Metadata!B$1:H$2632,7,FALSE)</f>
        <v>roman</v>
      </c>
      <c r="L828" t="str">
        <f>VLOOKUP(TRIM(SUBSTITUTE(D828,CHAR(160),CHAR(32))),Metadata!B$1:J$2632,9,FALSE)</f>
        <v>prose</v>
      </c>
      <c r="M828">
        <f>VLOOKUP(TRIM(SUBSTITUTE(D828,CHAR(160),CHAR(32))),Metadata!B$1:K$2632,10,FALSE)</f>
        <v>38341</v>
      </c>
      <c r="N828" s="1" t="s">
        <v>1288</v>
      </c>
      <c r="O828">
        <v>38</v>
      </c>
      <c r="P828">
        <v>39</v>
      </c>
      <c r="Q828">
        <v>41</v>
      </c>
      <c r="R828">
        <v>45</v>
      </c>
    </row>
    <row r="829" spans="1:18" x14ac:dyDescent="0.25">
      <c r="A829" t="s">
        <v>4354</v>
      </c>
      <c r="B829" t="s">
        <v>1333</v>
      </c>
      <c r="C829" t="s">
        <v>47</v>
      </c>
      <c r="D829" t="s">
        <v>8383</v>
      </c>
      <c r="E829" t="str">
        <f>VLOOKUP(TRIM(SUBSTITUTE(D829,CHAR(160),CHAR(32))),Metadata!B$1:C$2632,2,FALSE)</f>
        <v>Rousseau, Jean-Jacques, 1712-1778.</v>
      </c>
      <c r="F829" t="str">
        <f>VLOOKUP(TRIM(SUBSTITUTE(D829,CHAR(160),CHAR(32))),Metadata!B$1:D$2632,3,FALSE)</f>
        <v>Lettre à Mr. d'Alembert sur les spectacles</v>
      </c>
      <c r="G829">
        <f>VLOOKUP(TRIM(SUBSTITUTE(D829,CHAR(160),CHAR(32))),Metadata!B$1:E$2632,4,FALSE)</f>
        <v>1758</v>
      </c>
      <c r="H829" t="s">
        <v>448</v>
      </c>
      <c r="J829" t="str">
        <f>VLOOKUP(TRIM(SUBSTITUTE(D829,CHAR(160),CHAR(32))),Metadata!B$1:H$2632,7,FALSE)</f>
        <v>traite ou essai</v>
      </c>
      <c r="L829" t="str">
        <f>VLOOKUP(TRIM(SUBSTITUTE(D829,CHAR(160),CHAR(32))),Metadata!B$1:J$2632,9,FALSE)</f>
        <v>prose</v>
      </c>
      <c r="M829">
        <f>VLOOKUP(TRIM(SUBSTITUTE(D829,CHAR(160),CHAR(32))),Metadata!B$1:K$2632,10,FALSE)</f>
        <v>47067</v>
      </c>
      <c r="N829" s="2" t="s">
        <v>1289</v>
      </c>
      <c r="O829">
        <v>35</v>
      </c>
      <c r="P829">
        <v>36</v>
      </c>
      <c r="Q829">
        <v>45</v>
      </c>
      <c r="R829">
        <v>51</v>
      </c>
    </row>
    <row r="830" spans="1:18" x14ac:dyDescent="0.25">
      <c r="A830" t="s">
        <v>4354</v>
      </c>
      <c r="B830" t="s">
        <v>1333</v>
      </c>
      <c r="C830" t="s">
        <v>47</v>
      </c>
      <c r="D830" t="s">
        <v>8381</v>
      </c>
      <c r="E830" t="str">
        <f>VLOOKUP(TRIM(SUBSTITUTE(D830,CHAR(160),CHAR(32))),Metadata!B$1:C$2632,2,FALSE)</f>
        <v>Rousseau, Jean-Jacques, 1712-1778.</v>
      </c>
      <c r="F830" t="str">
        <f>VLOOKUP(TRIM(SUBSTITUTE(D830,CHAR(160),CHAR(32))),Metadata!B$1:D$2632,3,FALSE)</f>
        <v>La nouvelle Héloïse</v>
      </c>
      <c r="G830">
        <f>VLOOKUP(TRIM(SUBSTITUTE(D830,CHAR(160),CHAR(32))),Metadata!B$1:E$2632,4,FALSE)</f>
        <v>1761</v>
      </c>
      <c r="H830" t="s">
        <v>448</v>
      </c>
      <c r="J830" t="str">
        <f>VLOOKUP(TRIM(SUBSTITUTE(D830,CHAR(160),CHAR(32))),Metadata!B$1:H$2632,7,FALSE)</f>
        <v>roman</v>
      </c>
      <c r="L830" t="str">
        <f>VLOOKUP(TRIM(SUBSTITUTE(D830,CHAR(160),CHAR(32))),Metadata!B$1:J$2632,9,FALSE)</f>
        <v>prose</v>
      </c>
      <c r="M830">
        <f>VLOOKUP(TRIM(SUBSTITUTE(D830,CHAR(160),CHAR(32))),Metadata!B$1:K$2632,10,FALSE)</f>
        <v>299094</v>
      </c>
      <c r="N830" s="1" t="s">
        <v>1290</v>
      </c>
      <c r="O830">
        <v>22</v>
      </c>
      <c r="P830">
        <v>23</v>
      </c>
      <c r="Q830">
        <v>25</v>
      </c>
      <c r="R830">
        <v>29</v>
      </c>
    </row>
    <row r="831" spans="1:18" x14ac:dyDescent="0.25">
      <c r="A831" t="s">
        <v>4354</v>
      </c>
      <c r="B831" t="s">
        <v>1333</v>
      </c>
      <c r="C831" t="s">
        <v>47</v>
      </c>
      <c r="D831" t="s">
        <v>8338</v>
      </c>
      <c r="E831" t="str">
        <f>VLOOKUP(TRIM(SUBSTITUTE(D831,CHAR(160),CHAR(32))),Metadata!B$1:C$2632,2,FALSE)</f>
        <v>Mirabeau, Honoré-Gabriel de Riquetti, comte de, 1749-1791.</v>
      </c>
      <c r="F831" t="str">
        <f>VLOOKUP(TRIM(SUBSTITUTE(D831,CHAR(160),CHAR(32))),Metadata!B$1:D$2632,3,FALSE)</f>
        <v>Lettres originales de Mirabeau: écrites du donjon de Vicennes, pendant les années 1777, 78, 79 et 80: contenant tous les détails sur sa vie privée, ses malheurs, et ses amours avec Sophie Ruffei, marquise de Monnier.</v>
      </c>
      <c r="G831">
        <f>VLOOKUP(TRIM(SUBSTITUTE(D831,CHAR(160),CHAR(32))),Metadata!B$1:E$2632,4,FALSE)</f>
        <v>1780</v>
      </c>
      <c r="H831" t="s">
        <v>448</v>
      </c>
      <c r="J831" t="str">
        <f>VLOOKUP(TRIM(SUBSTITUTE(D831,CHAR(160),CHAR(32))),Metadata!B$1:H$2632,7,FALSE)</f>
        <v>correspondance</v>
      </c>
      <c r="L831" t="str">
        <f>VLOOKUP(TRIM(SUBSTITUTE(D831,CHAR(160),CHAR(32))),Metadata!B$1:J$2632,9,FALSE)</f>
        <v>prose</v>
      </c>
      <c r="M831">
        <f>VLOOKUP(TRIM(SUBSTITUTE(D831,CHAR(160),CHAR(32))),Metadata!B$1:K$2632,10,FALSE)</f>
        <v>301975</v>
      </c>
      <c r="N831" s="1" t="s">
        <v>1291</v>
      </c>
      <c r="O831">
        <v>141</v>
      </c>
      <c r="P831">
        <v>142</v>
      </c>
      <c r="Q831">
        <v>144</v>
      </c>
      <c r="R831">
        <v>148</v>
      </c>
    </row>
    <row r="832" spans="1:18" x14ac:dyDescent="0.25">
      <c r="A832" t="s">
        <v>4354</v>
      </c>
      <c r="B832" t="s">
        <v>1333</v>
      </c>
      <c r="C832" t="s">
        <v>47</v>
      </c>
      <c r="D832" t="s">
        <v>8191</v>
      </c>
      <c r="E832" t="str">
        <f>VLOOKUP(TRIM(SUBSTITUTE(D832,CHAR(160),CHAR(32))),Metadata!B$1:C$2632,2,FALSE)</f>
        <v>Bonnet, Charles, 1720-1793.</v>
      </c>
      <c r="F832" t="str">
        <f>VLOOKUP(TRIM(SUBSTITUTE(D832,CHAR(160),CHAR(32))),Metadata!B$1:D$2632,3,FALSE)</f>
        <v>Contemplation de la nature</v>
      </c>
      <c r="G832">
        <f>VLOOKUP(TRIM(SUBSTITUTE(D832,CHAR(160),CHAR(32))),Metadata!B$1:E$2632,4,FALSE)</f>
        <v>1764</v>
      </c>
      <c r="H832" t="s">
        <v>448</v>
      </c>
      <c r="J832" t="str">
        <f>VLOOKUP(TRIM(SUBSTITUTE(D832,CHAR(160),CHAR(32))),Metadata!B$1:H$2632,7,FALSE)</f>
        <v>traite ou essai</v>
      </c>
      <c r="L832" t="str">
        <f>VLOOKUP(TRIM(SUBSTITUTE(D832,CHAR(160),CHAR(32))),Metadata!B$1:J$2632,9,FALSE)</f>
        <v>prose</v>
      </c>
      <c r="M832">
        <f>VLOOKUP(TRIM(SUBSTITUTE(D832,CHAR(160),CHAR(32))),Metadata!B$1:K$2632,10,FALSE)</f>
        <v>139979</v>
      </c>
      <c r="N832" s="1" t="s">
        <v>1292</v>
      </c>
      <c r="O832">
        <v>120</v>
      </c>
      <c r="P832">
        <v>121</v>
      </c>
      <c r="Q832">
        <v>135</v>
      </c>
      <c r="R832">
        <v>139</v>
      </c>
    </row>
    <row r="833" spans="1:18" x14ac:dyDescent="0.25">
      <c r="A833" t="s">
        <v>4354</v>
      </c>
      <c r="B833" t="s">
        <v>1333</v>
      </c>
      <c r="C833" t="s">
        <v>47</v>
      </c>
      <c r="D833" t="s">
        <v>8495</v>
      </c>
      <c r="E833" t="str">
        <f>VLOOKUP(TRIM(SUBSTITUTE(D833,CHAR(160),CHAR(32))),Metadata!B$1:C$2632,2,FALSE)</f>
        <v>Dumas, Alexandre (père), 1802-1870.</v>
      </c>
      <c r="F833" t="str">
        <f>VLOOKUP(TRIM(SUBSTITUTE(D833,CHAR(160),CHAR(32))),Metadata!B$1:D$2632,3,FALSE)</f>
        <v>Fils du forçat (Le)</v>
      </c>
      <c r="G833">
        <f>VLOOKUP(TRIM(SUBSTITUTE(D833,CHAR(160),CHAR(32))),Metadata!B$1:E$2632,4,FALSE)</f>
        <v>1865</v>
      </c>
      <c r="H833" t="s">
        <v>450</v>
      </c>
      <c r="J833" t="str">
        <f>VLOOKUP(TRIM(SUBSTITUTE(D833,CHAR(160),CHAR(32))),Metadata!B$1:H$2632,7,FALSE)</f>
        <v>Narratif, Roman</v>
      </c>
      <c r="L833" t="str">
        <f>VLOOKUP(TRIM(SUBSTITUTE(D833,CHAR(160),CHAR(32))),Metadata!B$1:J$2632,9,FALSE)</f>
        <v/>
      </c>
      <c r="M833">
        <f>VLOOKUP(TRIM(SUBSTITUTE(D833,CHAR(160),CHAR(32))),Metadata!B$1:K$2632,10,FALSE)</f>
        <v>70241</v>
      </c>
      <c r="N833" t="s">
        <v>1293</v>
      </c>
      <c r="O833">
        <v>474</v>
      </c>
      <c r="P833">
        <v>482</v>
      </c>
    </row>
    <row r="834" spans="1:18" x14ac:dyDescent="0.25">
      <c r="A834" t="s">
        <v>4354</v>
      </c>
      <c r="B834" t="s">
        <v>1333</v>
      </c>
      <c r="C834" t="s">
        <v>47</v>
      </c>
      <c r="D834" t="s">
        <v>8621</v>
      </c>
      <c r="E834" t="str">
        <f>VLOOKUP(TRIM(SUBSTITUTE(D834,CHAR(160),CHAR(32))),Metadata!B$1:C$2632,2,FALSE)</f>
        <v>Musset, Alfred de, 1810-1857.</v>
      </c>
      <c r="F834" t="str">
        <f>VLOOKUP(TRIM(SUBSTITUTE(D834,CHAR(160),CHAR(32))),Metadata!B$1:D$2632,3,FALSE)</f>
        <v>Confess. enf. du siècle</v>
      </c>
      <c r="G834">
        <f>VLOOKUP(TRIM(SUBSTITUTE(D834,CHAR(160),CHAR(32))),Metadata!B$1:E$2632,4,FALSE)</f>
        <v>1836</v>
      </c>
      <c r="H834" t="s">
        <v>450</v>
      </c>
      <c r="J834" t="str">
        <f>VLOOKUP(TRIM(SUBSTITUTE(D834,CHAR(160),CHAR(32))),Metadata!B$1:H$2632,7,FALSE)</f>
        <v>roman</v>
      </c>
      <c r="L834" t="str">
        <f>VLOOKUP(TRIM(SUBSTITUTE(D834,CHAR(160),CHAR(32))),Metadata!B$1:J$2632,9,FALSE)</f>
        <v>prose</v>
      </c>
      <c r="M834">
        <f>VLOOKUP(TRIM(SUBSTITUTE(D834,CHAR(160),CHAR(32))),Metadata!B$1:K$2632,10,FALSE)</f>
        <v>97044</v>
      </c>
      <c r="N834" s="1" t="s">
        <v>1294</v>
      </c>
      <c r="O834">
        <v>105</v>
      </c>
      <c r="P834">
        <v>106</v>
      </c>
      <c r="Q834">
        <v>110</v>
      </c>
      <c r="R834">
        <v>114</v>
      </c>
    </row>
    <row r="835" spans="1:18" x14ac:dyDescent="0.25">
      <c r="A835" t="s">
        <v>4354</v>
      </c>
      <c r="B835" t="s">
        <v>1333</v>
      </c>
      <c r="C835" t="s">
        <v>47</v>
      </c>
      <c r="D835" t="s">
        <v>8579</v>
      </c>
      <c r="E835" t="str">
        <f>VLOOKUP(TRIM(SUBSTITUTE(D835,CHAR(160),CHAR(32))),Metadata!B$1:C$2632,2,FALSE)</f>
        <v>Jouy, Etienne de, 1764-1846.</v>
      </c>
      <c r="F835" t="str">
        <f>VLOOKUP(TRIM(SUBSTITUTE(D835,CHAR(160),CHAR(32))),Metadata!B$1:D$2632,3,FALSE)</f>
        <v>L'hermite de la Chaussée-d'Antin, ou, Observations sur les moeurs et les usages parisiens au commencement du XIXe siècle. 1813:</v>
      </c>
      <c r="G835">
        <f>VLOOKUP(TRIM(SUBSTITUTE(D835,CHAR(160),CHAR(32))),Metadata!B$1:E$2632,4,FALSE)</f>
        <v>1813</v>
      </c>
      <c r="H835" t="s">
        <v>450</v>
      </c>
      <c r="J835" t="str">
        <f>VLOOKUP(TRIM(SUBSTITUTE(D835,CHAR(160),CHAR(32))),Metadata!B$1:H$2632,7,FALSE)</f>
        <v>traite ou essai</v>
      </c>
      <c r="L835" t="str">
        <f>VLOOKUP(TRIM(SUBSTITUTE(D835,CHAR(160),CHAR(32))),Metadata!B$1:J$2632,9,FALSE)</f>
        <v>prose</v>
      </c>
      <c r="M835">
        <f>VLOOKUP(TRIM(SUBSTITUTE(D835,CHAR(160),CHAR(32))),Metadata!B$1:K$2632,10,FALSE)</f>
        <v>137489</v>
      </c>
      <c r="N835" s="1" t="s">
        <v>1295</v>
      </c>
      <c r="O835">
        <v>35</v>
      </c>
      <c r="P835">
        <v>36</v>
      </c>
      <c r="Q835">
        <v>38</v>
      </c>
      <c r="R835">
        <v>44</v>
      </c>
    </row>
    <row r="836" spans="1:18" x14ac:dyDescent="0.25">
      <c r="A836" t="s">
        <v>4354</v>
      </c>
      <c r="B836" t="s">
        <v>1333</v>
      </c>
      <c r="C836" t="s">
        <v>47</v>
      </c>
      <c r="D836" t="s">
        <v>8498</v>
      </c>
      <c r="E836" t="str">
        <f>VLOOKUP(TRIM(SUBSTITUTE(D836,CHAR(160),CHAR(32))),Metadata!B$1:C$2632,2,FALSE)</f>
        <v>Dumas, Alexandre (père), 1802-1870.</v>
      </c>
      <c r="F836" t="str">
        <f>VLOOKUP(TRIM(SUBSTITUTE(D836,CHAR(160),CHAR(32))),Metadata!B$1:D$2632,3,FALSE)</f>
        <v>Joseph Balsamo</v>
      </c>
      <c r="G836">
        <f>VLOOKUP(TRIM(SUBSTITUTE(D836,CHAR(160),CHAR(32))),Metadata!B$1:E$2632,4,FALSE)</f>
        <v>1846</v>
      </c>
      <c r="H836" t="s">
        <v>450</v>
      </c>
      <c r="J836" t="str">
        <f>VLOOKUP(TRIM(SUBSTITUTE(D836,CHAR(160),CHAR(32))),Metadata!B$1:H$2632,7,FALSE)</f>
        <v>Narratif, Roman</v>
      </c>
      <c r="L836" t="str">
        <f>VLOOKUP(TRIM(SUBSTITUTE(D836,CHAR(160),CHAR(32))),Metadata!B$1:J$2632,9,FALSE)</f>
        <v/>
      </c>
      <c r="M836">
        <f>VLOOKUP(TRIM(SUBSTITUTE(D836,CHAR(160),CHAR(32))),Metadata!B$1:K$2632,10,FALSE)</f>
        <v>471547</v>
      </c>
      <c r="N836" s="1" t="s">
        <v>1296</v>
      </c>
      <c r="O836">
        <v>34</v>
      </c>
      <c r="P836">
        <v>35</v>
      </c>
      <c r="Q836">
        <v>37</v>
      </c>
      <c r="R836">
        <v>42</v>
      </c>
    </row>
    <row r="837" spans="1:18" x14ac:dyDescent="0.25">
      <c r="A837" t="s">
        <v>4354</v>
      </c>
      <c r="B837" t="s">
        <v>1333</v>
      </c>
      <c r="C837" t="s">
        <v>47</v>
      </c>
      <c r="D837" t="s">
        <v>8480</v>
      </c>
      <c r="E837" t="str">
        <f>VLOOKUP(TRIM(SUBSTITUTE(D837,CHAR(160),CHAR(32))),Metadata!B$1:C$2632,2,FALSE)</f>
        <v>Destutt de Tracy, Antoine Louis Claude, comte, 1754-1836.</v>
      </c>
      <c r="F837" t="str">
        <f>VLOOKUP(TRIM(SUBSTITUTE(D837,CHAR(160),CHAR(32))),Metadata!B$1:D$2632,3,FALSE)</f>
        <v>Commentaire sur l'Esprit des lois de Montesquieu</v>
      </c>
      <c r="G837">
        <f>VLOOKUP(TRIM(SUBSTITUTE(D837,CHAR(160),CHAR(32))),Metadata!B$1:E$2632,4,FALSE)</f>
        <v>1807</v>
      </c>
      <c r="H837" t="s">
        <v>450</v>
      </c>
      <c r="J837" t="str">
        <f>VLOOKUP(TRIM(SUBSTITUTE(D837,CHAR(160),CHAR(32))),Metadata!B$1:H$2632,7,FALSE)</f>
        <v>traite ou essai</v>
      </c>
      <c r="L837" t="str">
        <f>VLOOKUP(TRIM(SUBSTITUTE(D837,CHAR(160),CHAR(32))),Metadata!B$1:J$2632,9,FALSE)</f>
        <v>prose</v>
      </c>
      <c r="M837">
        <f>VLOOKUP(TRIM(SUBSTITUTE(D837,CHAR(160),CHAR(32))),Metadata!B$1:K$2632,10,FALSE)</f>
        <v>83222</v>
      </c>
      <c r="N837" s="1" t="s">
        <v>1297</v>
      </c>
      <c r="O837">
        <v>196</v>
      </c>
      <c r="P837">
        <v>197</v>
      </c>
      <c r="Q837">
        <v>201</v>
      </c>
      <c r="R837">
        <v>205</v>
      </c>
    </row>
    <row r="838" spans="1:18" x14ac:dyDescent="0.25">
      <c r="A838" t="s">
        <v>4354</v>
      </c>
      <c r="B838" t="s">
        <v>1333</v>
      </c>
      <c r="C838" t="s">
        <v>47</v>
      </c>
      <c r="D838" t="s">
        <v>8648</v>
      </c>
      <c r="E838" t="str">
        <f>VLOOKUP(TRIM(SUBSTITUTE(D838,CHAR(160),CHAR(32))),Metadata!B$1:C$2632,2,FALSE)</f>
        <v>Reybaud, Louis, 1799-1879.</v>
      </c>
      <c r="F838" t="str">
        <f>VLOOKUP(TRIM(SUBSTITUTE(D838,CHAR(160),CHAR(32))),Metadata!B$1:D$2632,3,FALSE)</f>
        <v>Jérôme Paturot à la recherche d'une position sociale</v>
      </c>
      <c r="G838">
        <f>VLOOKUP(TRIM(SUBSTITUTE(D838,CHAR(160),CHAR(32))),Metadata!B$1:E$2632,4,FALSE)</f>
        <v>1842</v>
      </c>
      <c r="H838" t="s">
        <v>450</v>
      </c>
      <c r="J838" t="str">
        <f>VLOOKUP(TRIM(SUBSTITUTE(D838,CHAR(160),CHAR(32))),Metadata!B$1:H$2632,7,FALSE)</f>
        <v>roman</v>
      </c>
      <c r="L838" t="str">
        <f>VLOOKUP(TRIM(SUBSTITUTE(D838,CHAR(160),CHAR(32))),Metadata!B$1:J$2632,9,FALSE)</f>
        <v>prose</v>
      </c>
      <c r="M838">
        <f>VLOOKUP(TRIM(SUBSTITUTE(D838,CHAR(160),CHAR(32))),Metadata!B$1:K$2632,10,FALSE)</f>
        <v>143726</v>
      </c>
      <c r="N838" s="1" t="s">
        <v>1298</v>
      </c>
      <c r="O838">
        <v>66</v>
      </c>
      <c r="P838">
        <v>67</v>
      </c>
      <c r="Q838">
        <v>69</v>
      </c>
      <c r="R838">
        <v>75</v>
      </c>
    </row>
    <row r="839" spans="1:18" x14ac:dyDescent="0.25">
      <c r="A839" t="s">
        <v>4354</v>
      </c>
      <c r="B839" t="s">
        <v>1333</v>
      </c>
      <c r="C839" t="s">
        <v>47</v>
      </c>
      <c r="D839" t="s">
        <v>8426</v>
      </c>
      <c r="E839" t="str">
        <f>VLOOKUP(TRIM(SUBSTITUTE(D839,CHAR(160),CHAR(32))),Metadata!B$1:C$2632,2,FALSE)</f>
        <v>About, Edmond, 1828-1885.</v>
      </c>
      <c r="F839" t="str">
        <f>VLOOKUP(TRIM(SUBSTITUTE(D839,CHAR(160),CHAR(32))),Metadata!B$1:D$2632,3,FALSE)</f>
        <v>La Grèce contemporaine</v>
      </c>
      <c r="G839">
        <f>VLOOKUP(TRIM(SUBSTITUTE(D839,CHAR(160),CHAR(32))),Metadata!B$1:E$2632,4,FALSE)</f>
        <v>1854</v>
      </c>
      <c r="H839" t="s">
        <v>450</v>
      </c>
      <c r="J839" t="str">
        <f>VLOOKUP(TRIM(SUBSTITUTE(D839,CHAR(160),CHAR(32))),Metadata!B$1:H$2632,7,FALSE)</f>
        <v>recit de voyage</v>
      </c>
      <c r="L839" t="str">
        <f>VLOOKUP(TRIM(SUBSTITUTE(D839,CHAR(160),CHAR(32))),Metadata!B$1:J$2632,9,FALSE)</f>
        <v>prose</v>
      </c>
      <c r="M839">
        <f>VLOOKUP(TRIM(SUBSTITUTE(D839,CHAR(160),CHAR(32))),Metadata!B$1:K$2632,10,FALSE)</f>
        <v>101524</v>
      </c>
      <c r="N839" s="1" t="s">
        <v>1299</v>
      </c>
      <c r="O839">
        <v>50</v>
      </c>
      <c r="P839">
        <v>51</v>
      </c>
      <c r="Q839">
        <v>53</v>
      </c>
      <c r="R839">
        <v>58</v>
      </c>
    </row>
    <row r="840" spans="1:18" x14ac:dyDescent="0.25">
      <c r="A840" t="s">
        <v>4354</v>
      </c>
      <c r="B840" t="s">
        <v>1333</v>
      </c>
      <c r="C840" t="s">
        <v>47</v>
      </c>
      <c r="D840" t="s">
        <v>8439</v>
      </c>
      <c r="E840" t="str">
        <f>VLOOKUP(TRIM(SUBSTITUTE(D840,CHAR(160),CHAR(32))),Metadata!B$1:C$2632,2,FALSE)</f>
        <v>Baudry de Lozieres, Louis Narcisse, 1761-1841.</v>
      </c>
      <c r="F840" t="str">
        <f>VLOOKUP(TRIM(SUBSTITUTE(D840,CHAR(160),CHAR(32))),Metadata!B$1:D$2632,3,FALSE)</f>
        <v>Voyage à la Louisiane</v>
      </c>
      <c r="G840">
        <f>VLOOKUP(TRIM(SUBSTITUTE(D840,CHAR(160),CHAR(32))),Metadata!B$1:E$2632,4,FALSE)</f>
        <v>1802</v>
      </c>
      <c r="H840" t="s">
        <v>450</v>
      </c>
      <c r="J840" t="str">
        <f>VLOOKUP(TRIM(SUBSTITUTE(D840,CHAR(160),CHAR(32))),Metadata!B$1:H$2632,7,FALSE)</f>
        <v>recit de voyage</v>
      </c>
      <c r="L840" t="str">
        <f>VLOOKUP(TRIM(SUBSTITUTE(D840,CHAR(160),CHAR(32))),Metadata!B$1:J$2632,9,FALSE)</f>
        <v>prose</v>
      </c>
      <c r="M840">
        <f>VLOOKUP(TRIM(SUBSTITUTE(D840,CHAR(160),CHAR(32))),Metadata!B$1:K$2632,10,FALSE)</f>
        <v>66048</v>
      </c>
      <c r="N840" s="1" t="s">
        <v>1300</v>
      </c>
      <c r="O840">
        <v>150</v>
      </c>
      <c r="P840">
        <v>151</v>
      </c>
      <c r="Q840">
        <v>153</v>
      </c>
      <c r="R840">
        <v>161</v>
      </c>
    </row>
    <row r="841" spans="1:18" x14ac:dyDescent="0.25">
      <c r="A841" t="s">
        <v>4354</v>
      </c>
      <c r="B841" t="s">
        <v>1333</v>
      </c>
      <c r="C841" t="s">
        <v>47</v>
      </c>
      <c r="D841" t="s">
        <v>8525</v>
      </c>
      <c r="E841" t="str">
        <f>VLOOKUP(TRIM(SUBSTITUTE(D841,CHAR(160),CHAR(32))),Metadata!B$1:C$2632,2,FALSE)</f>
        <v>Flaubert, Gustave, 1821-1880.</v>
      </c>
      <c r="F841" t="str">
        <f>VLOOKUP(TRIM(SUBSTITUTE(D841,CHAR(160),CHAR(32))),Metadata!B$1:D$2632,3,FALSE)</f>
        <v>Correspondance, 1853</v>
      </c>
      <c r="G841">
        <f>VLOOKUP(TRIM(SUBSTITUTE(D841,CHAR(160),CHAR(32))),Metadata!B$1:E$2632,4,FALSE)</f>
        <v>1853</v>
      </c>
      <c r="H841" t="s">
        <v>450</v>
      </c>
      <c r="J841" t="str">
        <f>VLOOKUP(TRIM(SUBSTITUTE(D841,CHAR(160),CHAR(32))),Metadata!B$1:H$2632,7,FALSE)</f>
        <v>correspondance</v>
      </c>
      <c r="L841" t="str">
        <f>VLOOKUP(TRIM(SUBSTITUTE(D841,CHAR(160),CHAR(32))),Metadata!B$1:J$2632,9,FALSE)</f>
        <v>prose</v>
      </c>
      <c r="M841">
        <f>VLOOKUP(TRIM(SUBSTITUTE(D841,CHAR(160),CHAR(32))),Metadata!B$1:K$2632,10,FALSE)</f>
        <v>95714</v>
      </c>
      <c r="N841" s="1" t="s">
        <v>1301</v>
      </c>
      <c r="O841">
        <v>28</v>
      </c>
      <c r="P841">
        <v>29</v>
      </c>
      <c r="Q841">
        <v>31</v>
      </c>
      <c r="R841">
        <v>35</v>
      </c>
    </row>
    <row r="842" spans="1:18" x14ac:dyDescent="0.25">
      <c r="A842" t="s">
        <v>4354</v>
      </c>
      <c r="B842" t="s">
        <v>1333</v>
      </c>
      <c r="C842" t="s">
        <v>47</v>
      </c>
      <c r="D842" t="s">
        <v>8109</v>
      </c>
      <c r="E842" t="str">
        <f>VLOOKUP(TRIM(SUBSTITUTE(D842,CHAR(160),CHAR(32))),Metadata!B$1:C$2632,2,FALSE)</f>
        <v>Montchrestien, Antoine de, ca. 1575-1621.</v>
      </c>
      <c r="F842" t="str">
        <f>VLOOKUP(TRIM(SUBSTITUTE(D842,CHAR(160),CHAR(32))),Metadata!B$1:D$2632,3,FALSE)</f>
        <v>Traicté de l'Oeconomie politique: dedié en 1615 au roy et à la reyne mere du roy</v>
      </c>
      <c r="G842">
        <f>VLOOKUP(TRIM(SUBSTITUTE(D842,CHAR(160),CHAR(32))),Metadata!B$1:E$2632,4,FALSE)</f>
        <v>1615</v>
      </c>
      <c r="H842" t="s">
        <v>450</v>
      </c>
      <c r="J842" t="str">
        <f>VLOOKUP(TRIM(SUBSTITUTE(D842,CHAR(160),CHAR(32))),Metadata!B$1:H$2632,7,FALSE)</f>
        <v>traite ou essai</v>
      </c>
      <c r="L842" t="str">
        <f>VLOOKUP(TRIM(SUBSTITUTE(D842,CHAR(160),CHAR(32))),Metadata!B$1:J$2632,9,FALSE)</f>
        <v>prose</v>
      </c>
      <c r="M842">
        <f>VLOOKUP(TRIM(SUBSTITUTE(D842,CHAR(160),CHAR(32))),Metadata!B$1:K$2632,10,FALSE)</f>
        <v>92941</v>
      </c>
      <c r="N842" s="1" t="s">
        <v>1302</v>
      </c>
      <c r="O842">
        <v>106</v>
      </c>
      <c r="P842">
        <v>107</v>
      </c>
      <c r="Q842">
        <v>109</v>
      </c>
      <c r="R842">
        <v>113</v>
      </c>
    </row>
    <row r="843" spans="1:18" x14ac:dyDescent="0.25">
      <c r="A843" t="s">
        <v>4354</v>
      </c>
      <c r="B843" t="s">
        <v>1333</v>
      </c>
      <c r="C843" t="s">
        <v>47</v>
      </c>
      <c r="D843" t="s">
        <v>8594</v>
      </c>
      <c r="E843" t="str">
        <f>VLOOKUP(TRIM(SUBSTITUTE(D843,CHAR(160),CHAR(32))),Metadata!B$1:C$2632,2,FALSE)</f>
        <v>Las Cases, Emmanuel-Auguste-Dieudonné, comte de, 1766-1842.</v>
      </c>
      <c r="F843" t="str">
        <f>VLOOKUP(TRIM(SUBSTITUTE(D843,CHAR(160),CHAR(32))),Metadata!B$1:D$2632,3,FALSE)</f>
        <v>Le mémorial de Sainte-Hélène.</v>
      </c>
      <c r="G843">
        <f>VLOOKUP(TRIM(SUBSTITUTE(D843,CHAR(160),CHAR(32))),Metadata!B$1:E$2632,4,FALSE)</f>
        <v>1823</v>
      </c>
      <c r="H843" t="s">
        <v>450</v>
      </c>
      <c r="J843" t="str">
        <f>VLOOKUP(TRIM(SUBSTITUTE(D843,CHAR(160),CHAR(32))),Metadata!B$1:H$2632,7,FALSE)</f>
        <v>memoires</v>
      </c>
      <c r="L843" t="str">
        <f>VLOOKUP(TRIM(SUBSTITUTE(D843,CHAR(160),CHAR(32))),Metadata!B$1:J$2632,9,FALSE)</f>
        <v>prose</v>
      </c>
      <c r="M843">
        <f>VLOOKUP(TRIM(SUBSTITUTE(D843,CHAR(160),CHAR(32))),Metadata!B$1:K$2632,10,FALSE)</f>
        <v>643639</v>
      </c>
      <c r="N843" s="1" t="s">
        <v>1303</v>
      </c>
      <c r="O843">
        <v>13</v>
      </c>
      <c r="P843">
        <v>14</v>
      </c>
      <c r="Q843">
        <v>16</v>
      </c>
      <c r="R843">
        <v>22</v>
      </c>
    </row>
    <row r="844" spans="1:18" x14ac:dyDescent="0.25">
      <c r="A844" t="s">
        <v>4354</v>
      </c>
      <c r="B844" t="s">
        <v>1333</v>
      </c>
      <c r="C844" t="s">
        <v>47</v>
      </c>
      <c r="D844" t="s">
        <v>7894</v>
      </c>
      <c r="E844" t="str">
        <f>VLOOKUP(TRIM(SUBSTITUTE(D844,CHAR(160),CHAR(32))),Metadata!B$1:C$2632,2,FALSE)</f>
        <v>Michelet, Jules, 1798-1874.</v>
      </c>
      <c r="F844" t="str">
        <f>VLOOKUP(TRIM(SUBSTITUTE(D844,CHAR(160),CHAR(32))),Metadata!B$1:D$2632,3,FALSE)</f>
        <v>Histoire de France</v>
      </c>
      <c r="G844">
        <f>VLOOKUP(TRIM(SUBSTITUTE(D844,CHAR(160),CHAR(32))),Metadata!B$1:E$2632,4,FALSE)</f>
        <v>1893</v>
      </c>
      <c r="H844" t="s">
        <v>450</v>
      </c>
      <c r="J844" t="str">
        <f>VLOOKUP(TRIM(SUBSTITUTE(D844,CHAR(160),CHAR(32))),Metadata!B$1:H$2632,7,FALSE)</f>
        <v>traite</v>
      </c>
      <c r="L844" t="str">
        <f>VLOOKUP(TRIM(SUBSTITUTE(D844,CHAR(160),CHAR(32))),Metadata!B$1:J$2632,9,FALSE)</f>
        <v/>
      </c>
      <c r="M844">
        <f>VLOOKUP(TRIM(SUBSTITUTE(D844,CHAR(160),CHAR(32))),Metadata!B$1:K$2632,10,FALSE)</f>
        <v>119715</v>
      </c>
      <c r="N844" s="1" t="s">
        <v>1304</v>
      </c>
      <c r="O844">
        <v>126</v>
      </c>
      <c r="P844">
        <v>127</v>
      </c>
      <c r="Q844">
        <v>129</v>
      </c>
      <c r="R844">
        <v>133</v>
      </c>
    </row>
    <row r="845" spans="1:18" x14ac:dyDescent="0.25">
      <c r="A845" t="s">
        <v>4354</v>
      </c>
      <c r="B845" t="s">
        <v>1333</v>
      </c>
      <c r="C845" t="s">
        <v>47</v>
      </c>
      <c r="D845" t="s">
        <v>8478</v>
      </c>
      <c r="E845" t="str">
        <f>VLOOKUP(TRIM(SUBSTITUTE(D845,CHAR(160),CHAR(32))),Metadata!B$1:C$2632,2,FALSE)</f>
        <v>Delécluze, E. J. (Etienne Jean), 1781-1863.</v>
      </c>
      <c r="F845" t="str">
        <f>VLOOKUP(TRIM(SUBSTITUTE(D845,CHAR(160),CHAR(32))),Metadata!B$1:D$2632,3,FALSE)</f>
        <v>Journal</v>
      </c>
      <c r="G845">
        <f>VLOOKUP(TRIM(SUBSTITUTE(D845,CHAR(160),CHAR(32))),Metadata!B$1:E$2632,4,FALSE)</f>
        <v>1828</v>
      </c>
      <c r="H845" t="s">
        <v>450</v>
      </c>
      <c r="J845" t="str">
        <f>VLOOKUP(TRIM(SUBSTITUTE(D845,CHAR(160),CHAR(32))),Metadata!B$1:H$2632,7,FALSE)</f>
        <v>memoires</v>
      </c>
      <c r="L845" t="str">
        <f>VLOOKUP(TRIM(SUBSTITUTE(D845,CHAR(160),CHAR(32))),Metadata!B$1:J$2632,9,FALSE)</f>
        <v>prose</v>
      </c>
      <c r="M845">
        <f>VLOOKUP(TRIM(SUBSTITUTE(D845,CHAR(160),CHAR(32))),Metadata!B$1:K$2632,10,FALSE)</f>
        <v>171446</v>
      </c>
      <c r="N845" s="1" t="s">
        <v>1305</v>
      </c>
      <c r="O845">
        <v>51</v>
      </c>
      <c r="P845">
        <v>52</v>
      </c>
      <c r="Q845">
        <v>54</v>
      </c>
      <c r="R845">
        <v>58</v>
      </c>
    </row>
    <row r="846" spans="1:18" x14ac:dyDescent="0.25">
      <c r="A846" t="s">
        <v>4354</v>
      </c>
      <c r="B846" t="s">
        <v>1333</v>
      </c>
      <c r="C846" t="s">
        <v>47</v>
      </c>
      <c r="D846" t="s">
        <v>8109</v>
      </c>
      <c r="E846" t="str">
        <f>VLOOKUP(TRIM(SUBSTITUTE(D846,CHAR(160),CHAR(32))),Metadata!B$1:C$2632,2,FALSE)</f>
        <v>Montchrestien, Antoine de, ca. 1575-1621.</v>
      </c>
      <c r="F846" t="str">
        <f>VLOOKUP(TRIM(SUBSTITUTE(D846,CHAR(160),CHAR(32))),Metadata!B$1:D$2632,3,FALSE)</f>
        <v>Traicté de l'Oeconomie politique: dedié en 1615 au roy et à la reyne mere du roy</v>
      </c>
      <c r="G846">
        <f>VLOOKUP(TRIM(SUBSTITUTE(D846,CHAR(160),CHAR(32))),Metadata!B$1:E$2632,4,FALSE)</f>
        <v>1615</v>
      </c>
      <c r="H846" t="s">
        <v>450</v>
      </c>
      <c r="J846" t="str">
        <f>VLOOKUP(TRIM(SUBSTITUTE(D846,CHAR(160),CHAR(32))),Metadata!B$1:H$2632,7,FALSE)</f>
        <v>traite ou essai</v>
      </c>
      <c r="L846" t="str">
        <f>VLOOKUP(TRIM(SUBSTITUTE(D846,CHAR(160),CHAR(32))),Metadata!B$1:J$2632,9,FALSE)</f>
        <v>prose</v>
      </c>
      <c r="M846">
        <f>VLOOKUP(TRIM(SUBSTITUTE(D846,CHAR(160),CHAR(32))),Metadata!B$1:K$2632,10,FALSE)</f>
        <v>92941</v>
      </c>
      <c r="N846" s="1" t="s">
        <v>1306</v>
      </c>
      <c r="O846">
        <v>153</v>
      </c>
      <c r="P846">
        <v>154</v>
      </c>
      <c r="Q846">
        <v>156</v>
      </c>
      <c r="R846">
        <v>160</v>
      </c>
    </row>
    <row r="847" spans="1:18" x14ac:dyDescent="0.25">
      <c r="A847" t="s">
        <v>4354</v>
      </c>
      <c r="B847" t="s">
        <v>1333</v>
      </c>
      <c r="C847" t="s">
        <v>47</v>
      </c>
      <c r="D847" t="s">
        <v>8471</v>
      </c>
      <c r="E847" t="str">
        <f>VLOOKUP(TRIM(SUBSTITUTE(D847,CHAR(160),CHAR(32))),Metadata!B$1:C$2632,2,FALSE)</f>
        <v>Courier, Paul-Louis, 1772-1825.</v>
      </c>
      <c r="F847" t="str">
        <f>VLOOKUP(TRIM(SUBSTITUTE(D847,CHAR(160),CHAR(32))),Metadata!B$1:D$2632,3,FALSE)</f>
        <v>Pamphlets politiques</v>
      </c>
      <c r="G847">
        <f>VLOOKUP(TRIM(SUBSTITUTE(D847,CHAR(160),CHAR(32))),Metadata!B$1:E$2632,4,FALSE)</f>
        <v>1824</v>
      </c>
      <c r="H847" t="s">
        <v>450</v>
      </c>
      <c r="J847" t="str">
        <f>VLOOKUP(TRIM(SUBSTITUTE(D847,CHAR(160),CHAR(32))),Metadata!B$1:H$2632,7,FALSE)</f>
        <v>pamphlet</v>
      </c>
      <c r="L847" t="str">
        <f>VLOOKUP(TRIM(SUBSTITUTE(D847,CHAR(160),CHAR(32))),Metadata!B$1:J$2632,9,FALSE)</f>
        <v>prose</v>
      </c>
      <c r="M847">
        <f>VLOOKUP(TRIM(SUBSTITUTE(D847,CHAR(160),CHAR(32))),Metadata!B$1:K$2632,10,FALSE)</f>
        <v>89776</v>
      </c>
      <c r="N847" s="1" t="s">
        <v>1307</v>
      </c>
      <c r="O847">
        <v>103</v>
      </c>
      <c r="P847">
        <v>104</v>
      </c>
      <c r="Q847">
        <v>106</v>
      </c>
      <c r="R847">
        <v>110</v>
      </c>
    </row>
    <row r="848" spans="1:18" x14ac:dyDescent="0.25">
      <c r="A848" t="s">
        <v>4354</v>
      </c>
      <c r="B848" t="s">
        <v>1333</v>
      </c>
      <c r="C848" t="s">
        <v>47</v>
      </c>
      <c r="D848" t="s">
        <v>6710</v>
      </c>
      <c r="E848" t="str">
        <f>VLOOKUP(TRIM(SUBSTITUTE(D848,CHAR(160),CHAR(32))),Metadata!B$1:C$2632,2,FALSE)</f>
        <v>Taine, Hippolyte, 1828-1893.</v>
      </c>
      <c r="F848" t="str">
        <f>VLOOKUP(TRIM(SUBSTITUTE(D848,CHAR(160),CHAR(32))),Metadata!B$1:D$2632,3,FALSE)</f>
        <v>Les origines de la France contemporaine. Le régime moderne</v>
      </c>
      <c r="G848">
        <f>VLOOKUP(TRIM(SUBSTITUTE(D848,CHAR(160),CHAR(32))),Metadata!B$1:E$2632,4,FALSE)</f>
        <v>1890</v>
      </c>
      <c r="H848" t="s">
        <v>450</v>
      </c>
      <c r="J848" t="str">
        <f>VLOOKUP(TRIM(SUBSTITUTE(D848,CHAR(160),CHAR(32))),Metadata!B$1:H$2632,7,FALSE)</f>
        <v>traite</v>
      </c>
      <c r="L848" t="str">
        <f>VLOOKUP(TRIM(SUBSTITUTE(D848,CHAR(160),CHAR(32))),Metadata!B$1:J$2632,9,FALSE)</f>
        <v/>
      </c>
      <c r="M848">
        <f>VLOOKUP(TRIM(SUBSTITUTE(D848,CHAR(160),CHAR(32))),Metadata!B$1:K$2632,10,FALSE)</f>
        <v>266441</v>
      </c>
      <c r="N848" s="1" t="s">
        <v>1308</v>
      </c>
      <c r="O848">
        <v>98</v>
      </c>
      <c r="P848">
        <v>99</v>
      </c>
      <c r="Q848">
        <v>101</v>
      </c>
      <c r="R848">
        <v>105</v>
      </c>
    </row>
    <row r="849" spans="1:18" x14ac:dyDescent="0.25">
      <c r="A849" t="s">
        <v>4354</v>
      </c>
      <c r="B849" t="s">
        <v>1333</v>
      </c>
      <c r="C849" t="s">
        <v>47</v>
      </c>
      <c r="D849" t="s">
        <v>8498</v>
      </c>
      <c r="E849" t="str">
        <f>VLOOKUP(TRIM(SUBSTITUTE(D849,CHAR(160),CHAR(32))),Metadata!B$1:C$2632,2,FALSE)</f>
        <v>Dumas, Alexandre (père), 1802-1870.</v>
      </c>
      <c r="F849" t="str">
        <f>VLOOKUP(TRIM(SUBSTITUTE(D849,CHAR(160),CHAR(32))),Metadata!B$1:D$2632,3,FALSE)</f>
        <v>Joseph Balsamo</v>
      </c>
      <c r="G849">
        <f>VLOOKUP(TRIM(SUBSTITUTE(D849,CHAR(160),CHAR(32))),Metadata!B$1:E$2632,4,FALSE)</f>
        <v>1846</v>
      </c>
      <c r="H849" t="s">
        <v>450</v>
      </c>
      <c r="J849" t="str">
        <f>VLOOKUP(TRIM(SUBSTITUTE(D849,CHAR(160),CHAR(32))),Metadata!B$1:H$2632,7,FALSE)</f>
        <v>Narratif, Roman</v>
      </c>
      <c r="L849" t="str">
        <f>VLOOKUP(TRIM(SUBSTITUTE(D849,CHAR(160),CHAR(32))),Metadata!B$1:J$2632,9,FALSE)</f>
        <v/>
      </c>
      <c r="M849">
        <f>VLOOKUP(TRIM(SUBSTITUTE(D849,CHAR(160),CHAR(32))),Metadata!B$1:K$2632,10,FALSE)</f>
        <v>471547</v>
      </c>
      <c r="N849" s="1" t="s">
        <v>1309</v>
      </c>
      <c r="O849">
        <v>25</v>
      </c>
      <c r="P849">
        <v>26</v>
      </c>
      <c r="Q849">
        <v>28</v>
      </c>
      <c r="R849">
        <v>32</v>
      </c>
    </row>
    <row r="850" spans="1:18" x14ac:dyDescent="0.25">
      <c r="A850" t="s">
        <v>4354</v>
      </c>
      <c r="B850" t="s">
        <v>1333</v>
      </c>
      <c r="C850" t="s">
        <v>47</v>
      </c>
      <c r="D850" t="s">
        <v>8678</v>
      </c>
      <c r="E850" t="str">
        <f>VLOOKUP(TRIM(SUBSTITUTE(D850,CHAR(160),CHAR(32))),Metadata!B$1:C$2632,2,FALSE)</f>
        <v>Stendhal, 1783-1842.</v>
      </c>
      <c r="F850" t="str">
        <f>VLOOKUP(TRIM(SUBSTITUTE(D850,CHAR(160),CHAR(32))),Metadata!B$1:D$2632,3,FALSE)</f>
        <v>Le rouge et le noir</v>
      </c>
      <c r="G850">
        <f>VLOOKUP(TRIM(SUBSTITUTE(D850,CHAR(160),CHAR(32))),Metadata!B$1:E$2632,4,FALSE)</f>
        <v>1830</v>
      </c>
      <c r="H850" t="s">
        <v>450</v>
      </c>
      <c r="J850" t="str">
        <f>VLOOKUP(TRIM(SUBSTITUTE(D850,CHAR(160),CHAR(32))),Metadata!B$1:H$2632,7,FALSE)</f>
        <v>roman</v>
      </c>
      <c r="L850" t="str">
        <f>VLOOKUP(TRIM(SUBSTITUTE(D850,CHAR(160),CHAR(32))),Metadata!B$1:J$2632,9,FALSE)</f>
        <v>prose</v>
      </c>
      <c r="M850">
        <f>VLOOKUP(TRIM(SUBSTITUTE(D850,CHAR(160),CHAR(32))),Metadata!B$1:K$2632,10,FALSE)</f>
        <v>182715</v>
      </c>
      <c r="N850" s="1" t="s">
        <v>1310</v>
      </c>
      <c r="O850">
        <v>24</v>
      </c>
      <c r="P850">
        <v>25</v>
      </c>
      <c r="Q850">
        <v>34</v>
      </c>
      <c r="R850">
        <v>39</v>
      </c>
    </row>
    <row r="851" spans="1:18" x14ac:dyDescent="0.25">
      <c r="A851" t="s">
        <v>4354</v>
      </c>
      <c r="B851" t="s">
        <v>1333</v>
      </c>
      <c r="C851" t="s">
        <v>47</v>
      </c>
      <c r="D851" t="s">
        <v>8426</v>
      </c>
      <c r="E851" t="str">
        <f>VLOOKUP(TRIM(SUBSTITUTE(D851,CHAR(160),CHAR(32))),Metadata!B$1:C$2632,2,FALSE)</f>
        <v>About, Edmond, 1828-1885.</v>
      </c>
      <c r="F851" t="str">
        <f>VLOOKUP(TRIM(SUBSTITUTE(D851,CHAR(160),CHAR(32))),Metadata!B$1:D$2632,3,FALSE)</f>
        <v>La Grèce contemporaine</v>
      </c>
      <c r="G851">
        <f>VLOOKUP(TRIM(SUBSTITUTE(D851,CHAR(160),CHAR(32))),Metadata!B$1:E$2632,4,FALSE)</f>
        <v>1854</v>
      </c>
      <c r="H851" t="s">
        <v>450</v>
      </c>
      <c r="J851" t="str">
        <f>VLOOKUP(TRIM(SUBSTITUTE(D851,CHAR(160),CHAR(32))),Metadata!B$1:H$2632,7,FALSE)</f>
        <v>recit de voyage</v>
      </c>
      <c r="L851" t="str">
        <f>VLOOKUP(TRIM(SUBSTITUTE(D851,CHAR(160),CHAR(32))),Metadata!B$1:J$2632,9,FALSE)</f>
        <v>prose</v>
      </c>
      <c r="M851">
        <f>VLOOKUP(TRIM(SUBSTITUTE(D851,CHAR(160),CHAR(32))),Metadata!B$1:K$2632,10,FALSE)</f>
        <v>101524</v>
      </c>
      <c r="N851" s="1" t="s">
        <v>1311</v>
      </c>
      <c r="O851">
        <v>99</v>
      </c>
      <c r="P851">
        <v>100</v>
      </c>
      <c r="Q851">
        <v>102</v>
      </c>
      <c r="R851">
        <v>106</v>
      </c>
    </row>
    <row r="852" spans="1:18" x14ac:dyDescent="0.25">
      <c r="A852" t="s">
        <v>4354</v>
      </c>
      <c r="B852" t="s">
        <v>1333</v>
      </c>
      <c r="C852" t="s">
        <v>47</v>
      </c>
      <c r="D852" t="s">
        <v>8527</v>
      </c>
      <c r="E852" t="str">
        <f>VLOOKUP(TRIM(SUBSTITUTE(D852,CHAR(160),CHAR(32))),Metadata!B$1:C$2632,2,FALSE)</f>
        <v>Flaubert, Gustave, 1821-1880.</v>
      </c>
      <c r="F852" t="str">
        <f>VLOOKUP(TRIM(SUBSTITUTE(D852,CHAR(160),CHAR(32))),Metadata!B$1:D$2632,3,FALSE)</f>
        <v>Correspondance, 1865</v>
      </c>
      <c r="G852">
        <f>VLOOKUP(TRIM(SUBSTITUTE(D852,CHAR(160),CHAR(32))),Metadata!B$1:E$2632,4,FALSE)</f>
        <v>1865</v>
      </c>
      <c r="H852" t="s">
        <v>450</v>
      </c>
      <c r="J852" t="str">
        <f>VLOOKUP(TRIM(SUBSTITUTE(D852,CHAR(160),CHAR(32))),Metadata!B$1:H$2632,7,FALSE)</f>
        <v>correspondance</v>
      </c>
      <c r="L852" t="str">
        <f>VLOOKUP(TRIM(SUBSTITUTE(D852,CHAR(160),CHAR(32))),Metadata!B$1:J$2632,9,FALSE)</f>
        <v>prose</v>
      </c>
      <c r="M852">
        <f>VLOOKUP(TRIM(SUBSTITUTE(D852,CHAR(160),CHAR(32))),Metadata!B$1:K$2632,10,FALSE)</f>
        <v>79671</v>
      </c>
      <c r="N852" s="1" t="s">
        <v>1312</v>
      </c>
      <c r="O852">
        <v>144</v>
      </c>
      <c r="P852">
        <v>145</v>
      </c>
      <c r="Q852">
        <v>149</v>
      </c>
      <c r="R852">
        <v>153</v>
      </c>
    </row>
    <row r="853" spans="1:18" x14ac:dyDescent="0.25">
      <c r="A853" t="s">
        <v>4354</v>
      </c>
      <c r="B853" t="s">
        <v>1333</v>
      </c>
      <c r="C853" t="s">
        <v>47</v>
      </c>
      <c r="D853" t="s">
        <v>6919</v>
      </c>
      <c r="E853" t="str">
        <f>VLOOKUP(TRIM(SUBSTITUTE(D853,CHAR(160),CHAR(32))),Metadata!B$1:C$2632,2,FALSE)</f>
        <v>Sorel, Georges, 1847-1922.</v>
      </c>
      <c r="F853" t="str">
        <f>VLOOKUP(TRIM(SUBSTITUTE(D853,CHAR(160),CHAR(32))),Metadata!B$1:D$2632,3,FALSE)</f>
        <v>Introduction à l'économie moderne</v>
      </c>
      <c r="G853">
        <f>VLOOKUP(TRIM(SUBSTITUTE(D853,CHAR(160),CHAR(32))),Metadata!B$1:E$2632,4,FALSE)</f>
        <v>1903</v>
      </c>
      <c r="H853" t="s">
        <v>534</v>
      </c>
      <c r="J853" t="str">
        <f>VLOOKUP(TRIM(SUBSTITUTE(D853,CHAR(160),CHAR(32))),Metadata!B$1:H$2632,7,FALSE)</f>
        <v>traite</v>
      </c>
      <c r="L853" t="str">
        <f>VLOOKUP(TRIM(SUBSTITUTE(D853,CHAR(160),CHAR(32))),Metadata!B$1:J$2632,9,FALSE)</f>
        <v/>
      </c>
      <c r="M853">
        <f>VLOOKUP(TRIM(SUBSTITUTE(D853,CHAR(160),CHAR(32))),Metadata!B$1:K$2632,10,FALSE)</f>
        <v>113441</v>
      </c>
      <c r="N853" s="1" t="s">
        <v>1313</v>
      </c>
      <c r="O853">
        <v>152</v>
      </c>
      <c r="P853">
        <v>153</v>
      </c>
      <c r="Q853">
        <v>155</v>
      </c>
      <c r="R853">
        <v>159</v>
      </c>
    </row>
    <row r="854" spans="1:18" x14ac:dyDescent="0.25">
      <c r="A854" t="s">
        <v>4354</v>
      </c>
      <c r="B854" t="s">
        <v>1333</v>
      </c>
      <c r="C854" t="s">
        <v>47</v>
      </c>
      <c r="D854" t="s">
        <v>7442</v>
      </c>
      <c r="E854" t="str">
        <f>VLOOKUP(TRIM(SUBSTITUTE(D854,CHAR(160),CHAR(32))),Metadata!B$1:C$2632,2,FALSE)</f>
        <v>Mornet, Daniel, 1878-1954.</v>
      </c>
      <c r="F854" t="str">
        <f>VLOOKUP(TRIM(SUBSTITUTE(D854,CHAR(160),CHAR(32))),Metadata!B$1:D$2632,3,FALSE)</f>
        <v>Les origines intellectuelles de la révolution française</v>
      </c>
      <c r="G854">
        <f>VLOOKUP(TRIM(SUBSTITUTE(D854,CHAR(160),CHAR(32))),Metadata!B$1:E$2632,4,FALSE)</f>
        <v>1933</v>
      </c>
      <c r="H854" t="s">
        <v>534</v>
      </c>
      <c r="J854" t="str">
        <f>VLOOKUP(TRIM(SUBSTITUTE(D854,CHAR(160),CHAR(32))),Metadata!B$1:H$2632,7,FALSE)</f>
        <v>traite</v>
      </c>
      <c r="L854" t="str">
        <f>VLOOKUP(TRIM(SUBSTITUTE(D854,CHAR(160),CHAR(32))),Metadata!B$1:J$2632,9,FALSE)</f>
        <v/>
      </c>
      <c r="M854">
        <f>VLOOKUP(TRIM(SUBSTITUTE(D854,CHAR(160),CHAR(32))),Metadata!B$1:K$2632,10,FALSE)</f>
        <v>230114</v>
      </c>
      <c r="N854" s="1" t="s">
        <v>1314</v>
      </c>
      <c r="O854">
        <v>141</v>
      </c>
      <c r="P854">
        <v>142</v>
      </c>
      <c r="Q854">
        <v>144</v>
      </c>
      <c r="R854">
        <v>148</v>
      </c>
    </row>
    <row r="855" spans="1:18" x14ac:dyDescent="0.25">
      <c r="A855" t="s">
        <v>4354</v>
      </c>
      <c r="B855" t="s">
        <v>1333</v>
      </c>
      <c r="C855" t="s">
        <v>47</v>
      </c>
      <c r="D855" t="s">
        <v>8771</v>
      </c>
      <c r="E855" t="str">
        <f>VLOOKUP(TRIM(SUBSTITUTE(D855,CHAR(160),CHAR(32))),Metadata!B$1:C$2632,2,FALSE)</f>
        <v>Bazin, René, 1853-1932.</v>
      </c>
      <c r="F855" t="str">
        <f>VLOOKUP(TRIM(SUBSTITUTE(D855,CHAR(160),CHAR(32))),Metadata!B$1:D$2632,3,FALSE)</f>
        <v>Le Ble qui leve</v>
      </c>
      <c r="G855">
        <f>VLOOKUP(TRIM(SUBSTITUTE(D855,CHAR(160),CHAR(32))),Metadata!B$1:E$2632,4,FALSE)</f>
        <v>1907</v>
      </c>
      <c r="H855" t="s">
        <v>534</v>
      </c>
      <c r="J855" t="str">
        <f>VLOOKUP(TRIM(SUBSTITUTE(D855,CHAR(160),CHAR(32))),Metadata!B$1:H$2632,7,FALSE)</f>
        <v>roman</v>
      </c>
      <c r="L855" t="str">
        <f>VLOOKUP(TRIM(SUBSTITUTE(D855,CHAR(160),CHAR(32))),Metadata!B$1:J$2632,9,FALSE)</f>
        <v>prose</v>
      </c>
      <c r="M855">
        <f>VLOOKUP(TRIM(SUBSTITUTE(D855,CHAR(160),CHAR(32))),Metadata!B$1:K$2632,10,FALSE)</f>
        <v>88387</v>
      </c>
      <c r="N855" s="1" t="s">
        <v>1315</v>
      </c>
      <c r="O855">
        <v>8</v>
      </c>
      <c r="P855">
        <v>9</v>
      </c>
      <c r="Q855">
        <v>11</v>
      </c>
      <c r="R855">
        <v>17</v>
      </c>
    </row>
    <row r="856" spans="1:18" x14ac:dyDescent="0.25">
      <c r="A856" t="s">
        <v>4354</v>
      </c>
      <c r="B856" t="s">
        <v>1333</v>
      </c>
      <c r="C856" t="s">
        <v>47</v>
      </c>
      <c r="D856" t="s">
        <v>8732</v>
      </c>
      <c r="E856" t="str">
        <f>VLOOKUP(TRIM(SUBSTITUTE(D856,CHAR(160),CHAR(32))),Metadata!B$1:C$2632,2,FALSE)</f>
        <v>Alain, 1868-1951.</v>
      </c>
      <c r="F856" t="str">
        <f>VLOOKUP(TRIM(SUBSTITUTE(D856,CHAR(160),CHAR(32))),Metadata!B$1:D$2632,3,FALSE)</f>
        <v>Le citoyen contre les pouvoirs</v>
      </c>
      <c r="G856">
        <f>VLOOKUP(TRIM(SUBSTITUTE(D856,CHAR(160),CHAR(32))),Metadata!B$1:E$2632,4,FALSE)</f>
        <v>1926</v>
      </c>
      <c r="H856" t="s">
        <v>534</v>
      </c>
      <c r="J856" t="str">
        <f>VLOOKUP(TRIM(SUBSTITUTE(D856,CHAR(160),CHAR(32))),Metadata!B$1:H$2632,7,FALSE)</f>
        <v>traite</v>
      </c>
      <c r="L856" t="str">
        <f>VLOOKUP(TRIM(SUBSTITUTE(D856,CHAR(160),CHAR(32))),Metadata!B$1:J$2632,9,FALSE)</f>
        <v/>
      </c>
      <c r="M856">
        <f>VLOOKUP(TRIM(SUBSTITUTE(D856,CHAR(160),CHAR(32))),Metadata!B$1:K$2632,10,FALSE)</f>
        <v>56769</v>
      </c>
      <c r="N856" s="1" t="s">
        <v>1316</v>
      </c>
      <c r="O856">
        <v>169</v>
      </c>
      <c r="P856">
        <v>170</v>
      </c>
      <c r="Q856">
        <v>172</v>
      </c>
      <c r="R856">
        <v>176</v>
      </c>
    </row>
    <row r="857" spans="1:18" x14ac:dyDescent="0.25">
      <c r="A857" t="s">
        <v>4354</v>
      </c>
      <c r="B857" t="s">
        <v>1333</v>
      </c>
      <c r="C857" t="s">
        <v>47</v>
      </c>
      <c r="D857" t="s">
        <v>6934</v>
      </c>
      <c r="E857" t="str">
        <f>VLOOKUP(TRIM(SUBSTITUTE(D857,CHAR(160),CHAR(32))),Metadata!B$1:C$2632,2,FALSE)</f>
        <v>Jaurès, Jean, 1859-1914.</v>
      </c>
      <c r="F857" t="str">
        <f>VLOOKUP(TRIM(SUBSTITUTE(D857,CHAR(160),CHAR(32))),Metadata!B$1:D$2632,3,FALSE)</f>
        <v>Discours parlementaires</v>
      </c>
      <c r="G857">
        <f>VLOOKUP(TRIM(SUBSTITUTE(D857,CHAR(160),CHAR(32))),Metadata!B$1:E$2632,4,FALSE)</f>
        <v>1904</v>
      </c>
      <c r="H857" t="s">
        <v>534</v>
      </c>
      <c r="J857" t="str">
        <f>VLOOKUP(TRIM(SUBSTITUTE(D857,CHAR(160),CHAR(32))),Metadata!B$1:H$2632,7,FALSE)</f>
        <v>traite</v>
      </c>
      <c r="L857" t="str">
        <f>VLOOKUP(TRIM(SUBSTITUTE(D857,CHAR(160),CHAR(32))),Metadata!B$1:J$2632,9,FALSE)</f>
        <v/>
      </c>
      <c r="M857">
        <f>VLOOKUP(TRIM(SUBSTITUTE(D857,CHAR(160),CHAR(32))),Metadata!B$1:K$2632,10,FALSE)</f>
        <v>301388</v>
      </c>
      <c r="N857" s="1" t="s">
        <v>1317</v>
      </c>
      <c r="O857">
        <v>28</v>
      </c>
      <c r="P857">
        <v>29</v>
      </c>
      <c r="Q857">
        <v>31</v>
      </c>
      <c r="R857">
        <v>35</v>
      </c>
    </row>
    <row r="858" spans="1:18" x14ac:dyDescent="0.25">
      <c r="A858" t="s">
        <v>4354</v>
      </c>
      <c r="B858" t="s">
        <v>1333</v>
      </c>
      <c r="C858" t="s">
        <v>47</v>
      </c>
      <c r="D858" t="s">
        <v>7020</v>
      </c>
      <c r="E858" t="str">
        <f>VLOOKUP(TRIM(SUBSTITUTE(D858,CHAR(160),CHAR(32))),Metadata!B$1:C$2632,2,FALSE)</f>
        <v>Levy-Bruhl, Lucien, 1857-1939.</v>
      </c>
      <c r="F858" t="str">
        <f>VLOOKUP(TRIM(SUBSTITUTE(D858,CHAR(160),CHAR(32))),Metadata!B$1:D$2632,3,FALSE)</f>
        <v>Les fonctions mentales dans les sociétés inférieures [1-2]</v>
      </c>
      <c r="G858">
        <f>VLOOKUP(TRIM(SUBSTITUTE(D858,CHAR(160),CHAR(32))),Metadata!B$1:E$2632,4,FALSE)</f>
        <v>1910</v>
      </c>
      <c r="H858" t="s">
        <v>534</v>
      </c>
      <c r="J858" t="str">
        <f>VLOOKUP(TRIM(SUBSTITUTE(D858,CHAR(160),CHAR(32))),Metadata!B$1:H$2632,7,FALSE)</f>
        <v>traite</v>
      </c>
      <c r="L858" t="str">
        <f>VLOOKUP(TRIM(SUBSTITUTE(D858,CHAR(160),CHAR(32))),Metadata!B$1:J$2632,9,FALSE)</f>
        <v/>
      </c>
      <c r="M858">
        <f>VLOOKUP(TRIM(SUBSTITUTE(D858,CHAR(160),CHAR(32))),Metadata!B$1:K$2632,10,FALSE)</f>
        <v>84519</v>
      </c>
      <c r="N858" s="1" t="s">
        <v>1318</v>
      </c>
      <c r="O858">
        <v>264</v>
      </c>
      <c r="P858">
        <v>265</v>
      </c>
      <c r="Q858">
        <v>269</v>
      </c>
      <c r="R858">
        <v>273</v>
      </c>
    </row>
    <row r="859" spans="1:18" x14ac:dyDescent="0.25">
      <c r="A859" t="s">
        <v>4354</v>
      </c>
      <c r="B859" t="s">
        <v>1333</v>
      </c>
      <c r="C859" t="s">
        <v>47</v>
      </c>
      <c r="D859" t="s">
        <v>8730</v>
      </c>
      <c r="E859" t="str">
        <f>VLOOKUP(TRIM(SUBSTITUTE(D859,CHAR(160),CHAR(32))),Metadata!B$1:C$2632,2,FALSE)</f>
        <v>Alain, 1868-1951.</v>
      </c>
      <c r="F859" t="str">
        <f>VLOOKUP(TRIM(SUBSTITUTE(D859,CHAR(160),CHAR(32))),Metadata!B$1:D$2632,3,FALSE)</f>
        <v>Esquisses de l'homme</v>
      </c>
      <c r="G859">
        <f>VLOOKUP(TRIM(SUBSTITUTE(D859,CHAR(160),CHAR(32))),Metadata!B$1:E$2632,4,FALSE)</f>
        <v>1927</v>
      </c>
      <c r="H859" t="s">
        <v>534</v>
      </c>
      <c r="J859" t="str">
        <f>VLOOKUP(TRIM(SUBSTITUTE(D859,CHAR(160),CHAR(32))),Metadata!B$1:H$2632,7,FALSE)</f>
        <v>traite</v>
      </c>
      <c r="L859" t="str">
        <f>VLOOKUP(TRIM(SUBSTITUTE(D859,CHAR(160),CHAR(32))),Metadata!B$1:J$2632,9,FALSE)</f>
        <v/>
      </c>
      <c r="M859">
        <f>VLOOKUP(TRIM(SUBSTITUTE(D859,CHAR(160),CHAR(32))),Metadata!B$1:K$2632,10,FALSE)</f>
        <v>78319</v>
      </c>
      <c r="N859" s="1" t="s">
        <v>1319</v>
      </c>
      <c r="O859">
        <v>13</v>
      </c>
      <c r="P859">
        <v>14</v>
      </c>
      <c r="Q859">
        <v>16</v>
      </c>
      <c r="R859">
        <v>24</v>
      </c>
    </row>
    <row r="860" spans="1:18" x14ac:dyDescent="0.25">
      <c r="A860" t="s">
        <v>4354</v>
      </c>
      <c r="B860" t="s">
        <v>1333</v>
      </c>
      <c r="C860" t="s">
        <v>47</v>
      </c>
      <c r="D860" t="s">
        <v>8874</v>
      </c>
      <c r="E860" t="str">
        <f>VLOOKUP(TRIM(SUBSTITUTE(D860,CHAR(160),CHAR(32))),Metadata!B$1:C$2632,2,FALSE)</f>
        <v>Gide, André, 1869-1951.</v>
      </c>
      <c r="F860" t="str">
        <f>VLOOKUP(TRIM(SUBSTITUTE(D860,CHAR(160),CHAR(32))),Metadata!B$1:D$2632,3,FALSE)</f>
        <v>Journal, 1889-1939</v>
      </c>
      <c r="G860">
        <f>VLOOKUP(TRIM(SUBSTITUTE(D860,CHAR(160),CHAR(32))),Metadata!B$1:E$2632,4,FALSE)</f>
        <v>1939</v>
      </c>
      <c r="H860" t="s">
        <v>534</v>
      </c>
      <c r="J860" t="str">
        <f>VLOOKUP(TRIM(SUBSTITUTE(D860,CHAR(160),CHAR(32))),Metadata!B$1:H$2632,7,FALSE)</f>
        <v>memoires</v>
      </c>
      <c r="L860" t="str">
        <f>VLOOKUP(TRIM(SUBSTITUTE(D860,CHAR(160),CHAR(32))),Metadata!B$1:J$2632,9,FALSE)</f>
        <v>prose</v>
      </c>
      <c r="M860">
        <f>VLOOKUP(TRIM(SUBSTITUTE(D860,CHAR(160),CHAR(32))),Metadata!B$1:K$2632,10,FALSE)</f>
        <v>484035</v>
      </c>
      <c r="N860" s="1" t="s">
        <v>1320</v>
      </c>
      <c r="O860">
        <v>50</v>
      </c>
      <c r="P860">
        <v>51</v>
      </c>
      <c r="Q860">
        <v>53</v>
      </c>
      <c r="R860">
        <v>57</v>
      </c>
    </row>
    <row r="861" spans="1:18" x14ac:dyDescent="0.25">
      <c r="A861" t="s">
        <v>4354</v>
      </c>
      <c r="B861" t="s">
        <v>1333</v>
      </c>
      <c r="C861" t="s">
        <v>47</v>
      </c>
      <c r="D861" t="s">
        <v>8939</v>
      </c>
      <c r="E861" t="str">
        <f>VLOOKUP(TRIM(SUBSTITUTE(D861,CHAR(160),CHAR(32))),Metadata!B$1:C$2632,2,FALSE)</f>
        <v>Mauriac, François, 1885-1970.</v>
      </c>
      <c r="F861" t="str">
        <f>VLOOKUP(TRIM(SUBSTITUTE(D861,CHAR(160),CHAR(32))),Metadata!B$1:D$2632,3,FALSE)</f>
        <v>La vie de Jean Racine</v>
      </c>
      <c r="G861">
        <f>VLOOKUP(TRIM(SUBSTITUTE(D861,CHAR(160),CHAR(32))),Metadata!B$1:E$2632,4,FALSE)</f>
        <v>1928</v>
      </c>
      <c r="H861" t="s">
        <v>534</v>
      </c>
      <c r="J861" t="str">
        <f>VLOOKUP(TRIM(SUBSTITUTE(D861,CHAR(160),CHAR(32))),Metadata!B$1:H$2632,7,FALSE)</f>
        <v>traite ou essai</v>
      </c>
      <c r="L861" t="str">
        <f>VLOOKUP(TRIM(SUBSTITUTE(D861,CHAR(160),CHAR(32))),Metadata!B$1:J$2632,9,FALSE)</f>
        <v>prose</v>
      </c>
      <c r="M861">
        <f>VLOOKUP(TRIM(SUBSTITUTE(D861,CHAR(160),CHAR(32))),Metadata!B$1:K$2632,10,FALSE)</f>
        <v>38322</v>
      </c>
      <c r="N861" s="1" t="s">
        <v>1321</v>
      </c>
      <c r="O861">
        <v>185</v>
      </c>
      <c r="P861">
        <v>186</v>
      </c>
      <c r="Q861">
        <v>188</v>
      </c>
      <c r="R861">
        <v>192</v>
      </c>
    </row>
    <row r="862" spans="1:18" x14ac:dyDescent="0.25">
      <c r="A862" t="s">
        <v>4354</v>
      </c>
      <c r="B862" t="s">
        <v>1333</v>
      </c>
      <c r="C862" t="s">
        <v>47</v>
      </c>
      <c r="D862" t="s">
        <v>8752</v>
      </c>
      <c r="E862" t="str">
        <f>VLOOKUP(TRIM(SUBSTITUTE(D862,CHAR(160),CHAR(32))),Metadata!B$1:C$2632,2,FALSE)</f>
        <v>Arland, Marcel, 1899-1986.</v>
      </c>
      <c r="F862" t="str">
        <f>VLOOKUP(TRIM(SUBSTITUTE(D862,CHAR(160),CHAR(32))),Metadata!B$1:D$2632,3,FALSE)</f>
        <v>L'ordre</v>
      </c>
      <c r="G862">
        <f>VLOOKUP(TRIM(SUBSTITUTE(D862,CHAR(160),CHAR(32))),Metadata!B$1:E$2632,4,FALSE)</f>
        <v>1929</v>
      </c>
      <c r="H862" t="s">
        <v>534</v>
      </c>
      <c r="J862" t="str">
        <f>VLOOKUP(TRIM(SUBSTITUTE(D862,CHAR(160),CHAR(32))),Metadata!B$1:H$2632,7,FALSE)</f>
        <v>roman</v>
      </c>
      <c r="L862" t="str">
        <f>VLOOKUP(TRIM(SUBSTITUTE(D862,CHAR(160),CHAR(32))),Metadata!B$1:J$2632,9,FALSE)</f>
        <v>prose</v>
      </c>
      <c r="M862">
        <f>VLOOKUP(TRIM(SUBSTITUTE(D862,CHAR(160),CHAR(32))),Metadata!B$1:K$2632,10,FALSE)</f>
        <v>168529</v>
      </c>
      <c r="N862" s="1" t="s">
        <v>1322</v>
      </c>
      <c r="O862">
        <v>27</v>
      </c>
      <c r="P862">
        <v>28</v>
      </c>
      <c r="Q862">
        <v>30</v>
      </c>
      <c r="R862">
        <v>35</v>
      </c>
    </row>
    <row r="863" spans="1:18" x14ac:dyDescent="0.25">
      <c r="A863" t="s">
        <v>4354</v>
      </c>
      <c r="B863" t="s">
        <v>1333</v>
      </c>
      <c r="C863" t="s">
        <v>47</v>
      </c>
      <c r="D863" t="s">
        <v>7896</v>
      </c>
      <c r="E863" t="str">
        <f>VLOOKUP(TRIM(SUBSTITUTE(D863,CHAR(160),CHAR(32))),Metadata!B$1:C$2632,2,FALSE)</f>
        <v>Alain, 1868-1951.</v>
      </c>
      <c r="F863" t="str">
        <f>VLOOKUP(TRIM(SUBSTITUTE(D863,CHAR(160),CHAR(32))),Metadata!B$1:D$2632,3,FALSE)</f>
        <v>Propos d'économique</v>
      </c>
      <c r="G863">
        <f>VLOOKUP(TRIM(SUBSTITUTE(D863,CHAR(160),CHAR(32))),Metadata!B$1:E$2632,4,FALSE)</f>
        <v>1934</v>
      </c>
      <c r="H863" t="s">
        <v>534</v>
      </c>
      <c r="J863" t="str">
        <f>VLOOKUP(TRIM(SUBSTITUTE(D863,CHAR(160),CHAR(32))),Metadata!B$1:H$2632,7,FALSE)</f>
        <v>traite</v>
      </c>
      <c r="L863" t="str">
        <f>VLOOKUP(TRIM(SUBSTITUTE(D863,CHAR(160),CHAR(32))),Metadata!B$1:J$2632,9,FALSE)</f>
        <v/>
      </c>
      <c r="M863">
        <f>VLOOKUP(TRIM(SUBSTITUTE(D863,CHAR(160),CHAR(32))),Metadata!B$1:K$2632,10,FALSE)</f>
        <v>71827</v>
      </c>
      <c r="N863" s="1" t="s">
        <v>1323</v>
      </c>
      <c r="O863">
        <v>149</v>
      </c>
      <c r="P863">
        <v>150</v>
      </c>
      <c r="Q863">
        <v>158</v>
      </c>
      <c r="R863">
        <v>163</v>
      </c>
    </row>
    <row r="864" spans="1:18" x14ac:dyDescent="0.25">
      <c r="A864" t="s">
        <v>4354</v>
      </c>
      <c r="B864" t="s">
        <v>1333</v>
      </c>
      <c r="C864" t="s">
        <v>47</v>
      </c>
      <c r="D864" t="s">
        <v>8974</v>
      </c>
      <c r="E864" t="str">
        <f>VLOOKUP(TRIM(SUBSTITUTE(D864,CHAR(160),CHAR(32))),Metadata!B$1:C$2632,2,FALSE)</f>
        <v>Pourrat, Henri, 1887-1959.</v>
      </c>
      <c r="F864" t="str">
        <f>VLOOKUP(TRIM(SUBSTITUTE(D864,CHAR(160),CHAR(32))),Metadata!B$1:D$2632,3,FALSE)</f>
        <v>Les vaillances, farces et gentillesses de Gaspard des montagnes: le chateau des sept portes, ou, Les enfances de Gaspard</v>
      </c>
      <c r="G864">
        <f>VLOOKUP(TRIM(SUBSTITUTE(D864,CHAR(160),CHAR(32))),Metadata!B$1:E$2632,4,FALSE)</f>
        <v>1922</v>
      </c>
      <c r="H864" t="s">
        <v>534</v>
      </c>
      <c r="J864" t="str">
        <f>VLOOKUP(TRIM(SUBSTITUTE(D864,CHAR(160),CHAR(32))),Metadata!B$1:H$2632,7,FALSE)</f>
        <v>roman</v>
      </c>
      <c r="L864" t="str">
        <f>VLOOKUP(TRIM(SUBSTITUTE(D864,CHAR(160),CHAR(32))),Metadata!B$1:J$2632,9,FALSE)</f>
        <v>prose</v>
      </c>
      <c r="M864">
        <f>VLOOKUP(TRIM(SUBSTITUTE(D864,CHAR(160),CHAR(32))),Metadata!B$1:K$2632,10,FALSE)</f>
        <v>64957</v>
      </c>
      <c r="N864" s="1" t="s">
        <v>1324</v>
      </c>
      <c r="O864">
        <v>69</v>
      </c>
      <c r="P864">
        <v>70</v>
      </c>
      <c r="Q864">
        <v>72</v>
      </c>
      <c r="R864">
        <v>76</v>
      </c>
    </row>
    <row r="865" spans="1:18" x14ac:dyDescent="0.25">
      <c r="A865" t="s">
        <v>4354</v>
      </c>
      <c r="B865" t="s">
        <v>1333</v>
      </c>
      <c r="C865" t="s">
        <v>47</v>
      </c>
      <c r="D865" t="s">
        <v>8875</v>
      </c>
      <c r="E865" t="str">
        <f>VLOOKUP(TRIM(SUBSTITUTE(D865,CHAR(160),CHAR(32))),Metadata!B$1:C$2632,2,FALSE)</f>
        <v>Gide, André, 1869-1951.</v>
      </c>
      <c r="F865" t="str">
        <f>VLOOKUP(TRIM(SUBSTITUTE(D865,CHAR(160),CHAR(32))),Metadata!B$1:D$2632,3,FALSE)</f>
        <v>Journal, 1939-1949</v>
      </c>
      <c r="G865">
        <f>VLOOKUP(TRIM(SUBSTITUTE(D865,CHAR(160),CHAR(32))),Metadata!B$1:E$2632,4,FALSE)</f>
        <v>1949</v>
      </c>
      <c r="H865" t="s">
        <v>534</v>
      </c>
      <c r="J865" t="str">
        <f>VLOOKUP(TRIM(SUBSTITUTE(D865,CHAR(160),CHAR(32))),Metadata!B$1:H$2632,7,FALSE)</f>
        <v>memoires</v>
      </c>
      <c r="L865" t="str">
        <f>VLOOKUP(TRIM(SUBSTITUTE(D865,CHAR(160),CHAR(32))),Metadata!B$1:J$2632,9,FALSE)</f>
        <v>prose</v>
      </c>
      <c r="M865">
        <f>VLOOKUP(TRIM(SUBSTITUTE(D865,CHAR(160),CHAR(32))),Metadata!B$1:K$2632,10,FALSE)</f>
        <v>123690</v>
      </c>
      <c r="N865" s="1" t="s">
        <v>1325</v>
      </c>
      <c r="O865">
        <v>50</v>
      </c>
      <c r="P865">
        <v>51</v>
      </c>
      <c r="Q865">
        <v>53</v>
      </c>
      <c r="R865">
        <v>57</v>
      </c>
    </row>
    <row r="866" spans="1:18" x14ac:dyDescent="0.25">
      <c r="A866" t="s">
        <v>4354</v>
      </c>
      <c r="B866" t="s">
        <v>1333</v>
      </c>
      <c r="C866" t="s">
        <v>47</v>
      </c>
      <c r="D866" t="s">
        <v>7515</v>
      </c>
      <c r="E866" t="str">
        <f>VLOOKUP(TRIM(SUBSTITUTE(D866,CHAR(160),CHAR(32))),Metadata!B$1:C$2632,2,FALSE)</f>
        <v>Bainville, Jacques, 1879-1936.</v>
      </c>
      <c r="F866" t="str">
        <f>VLOOKUP(TRIM(SUBSTITUTE(D866,CHAR(160),CHAR(32))),Metadata!B$1:D$2632,3,FALSE)</f>
        <v>La fortune de la France</v>
      </c>
      <c r="G866">
        <f>VLOOKUP(TRIM(SUBSTITUTE(D866,CHAR(160),CHAR(32))),Metadata!B$1:E$2632,4,FALSE)</f>
        <v>1937</v>
      </c>
      <c r="H866" t="s">
        <v>534</v>
      </c>
      <c r="J866" t="str">
        <f>VLOOKUP(TRIM(SUBSTITUTE(D866,CHAR(160),CHAR(32))),Metadata!B$1:H$2632,7,FALSE)</f>
        <v>traite</v>
      </c>
      <c r="L866" t="str">
        <f>VLOOKUP(TRIM(SUBSTITUTE(D866,CHAR(160),CHAR(32))),Metadata!B$1:J$2632,9,FALSE)</f>
        <v/>
      </c>
      <c r="M866">
        <f>VLOOKUP(TRIM(SUBSTITUTE(D866,CHAR(160),CHAR(32))),Metadata!B$1:K$2632,10,FALSE)</f>
        <v>91828</v>
      </c>
      <c r="N866" s="1" t="s">
        <v>1326</v>
      </c>
      <c r="O866">
        <v>93</v>
      </c>
      <c r="P866">
        <v>94</v>
      </c>
      <c r="Q866">
        <v>96</v>
      </c>
      <c r="R866">
        <v>100</v>
      </c>
    </row>
    <row r="867" spans="1:18" x14ac:dyDescent="0.25">
      <c r="A867" t="s">
        <v>4354</v>
      </c>
      <c r="B867" t="s">
        <v>1333</v>
      </c>
      <c r="C867" t="s">
        <v>47</v>
      </c>
      <c r="D867" t="s">
        <v>8799</v>
      </c>
      <c r="E867" t="str">
        <f>VLOOKUP(TRIM(SUBSTITUTE(D867,CHAR(160),CHAR(32))),Metadata!B$1:C$2632,2,FALSE)</f>
        <v>Bousquet, Joë 1897-1950.</v>
      </c>
      <c r="F867" t="str">
        <f>VLOOKUP(TRIM(SUBSTITUTE(D867,CHAR(160),CHAR(32))),Metadata!B$1:D$2632,3,FALSE)</f>
        <v>Traduit du silence</v>
      </c>
      <c r="G867">
        <f>VLOOKUP(TRIM(SUBSTITUTE(D867,CHAR(160),CHAR(32))),Metadata!B$1:E$2632,4,FALSE)</f>
        <v>1936</v>
      </c>
      <c r="H867" t="s">
        <v>534</v>
      </c>
      <c r="J867" t="str">
        <f>VLOOKUP(TRIM(SUBSTITUTE(D867,CHAR(160),CHAR(32))),Metadata!B$1:H$2632,7,FALSE)</f>
        <v>memoires</v>
      </c>
      <c r="L867" t="str">
        <f>VLOOKUP(TRIM(SUBSTITUTE(D867,CHAR(160),CHAR(32))),Metadata!B$1:J$2632,9,FALSE)</f>
        <v>prose</v>
      </c>
      <c r="M867">
        <f>VLOOKUP(TRIM(SUBSTITUTE(D867,CHAR(160),CHAR(32))),Metadata!B$1:K$2632,10,FALSE)</f>
        <v>99632</v>
      </c>
      <c r="N867" s="1" t="s">
        <v>1327</v>
      </c>
      <c r="O867">
        <v>25</v>
      </c>
      <c r="P867">
        <v>26</v>
      </c>
      <c r="Q867">
        <v>28</v>
      </c>
      <c r="R867">
        <v>34</v>
      </c>
    </row>
    <row r="868" spans="1:18" x14ac:dyDescent="0.25">
      <c r="A868" t="s">
        <v>4354</v>
      </c>
      <c r="B868" t="s">
        <v>1333</v>
      </c>
      <c r="C868" t="s">
        <v>47</v>
      </c>
      <c r="D868" t="s">
        <v>6934</v>
      </c>
      <c r="E868" t="str">
        <f>VLOOKUP(TRIM(SUBSTITUTE(D868,CHAR(160),CHAR(32))),Metadata!B$1:C$2632,2,FALSE)</f>
        <v>Jaurès, Jean, 1859-1914.</v>
      </c>
      <c r="F868" t="str">
        <f>VLOOKUP(TRIM(SUBSTITUTE(D868,CHAR(160),CHAR(32))),Metadata!B$1:D$2632,3,FALSE)</f>
        <v>Discours parlementaires</v>
      </c>
      <c r="G868">
        <f>VLOOKUP(TRIM(SUBSTITUTE(D868,CHAR(160),CHAR(32))),Metadata!B$1:E$2632,4,FALSE)</f>
        <v>1904</v>
      </c>
      <c r="H868" t="s">
        <v>534</v>
      </c>
      <c r="J868" t="str">
        <f>VLOOKUP(TRIM(SUBSTITUTE(D868,CHAR(160),CHAR(32))),Metadata!B$1:H$2632,7,FALSE)</f>
        <v>traite</v>
      </c>
      <c r="L868" t="str">
        <f>VLOOKUP(TRIM(SUBSTITUTE(D868,CHAR(160),CHAR(32))),Metadata!B$1:J$2632,9,FALSE)</f>
        <v/>
      </c>
      <c r="M868">
        <f>VLOOKUP(TRIM(SUBSTITUTE(D868,CHAR(160),CHAR(32))),Metadata!B$1:K$2632,10,FALSE)</f>
        <v>301388</v>
      </c>
      <c r="N868" s="1" t="s">
        <v>1328</v>
      </c>
      <c r="O868">
        <v>44</v>
      </c>
      <c r="P868">
        <v>45</v>
      </c>
      <c r="Q868">
        <v>47</v>
      </c>
      <c r="R868">
        <v>53</v>
      </c>
    </row>
    <row r="869" spans="1:18" x14ac:dyDescent="0.25">
      <c r="A869" t="s">
        <v>4354</v>
      </c>
      <c r="B869" t="s">
        <v>1333</v>
      </c>
      <c r="C869" t="s">
        <v>47</v>
      </c>
      <c r="D869" t="s">
        <v>8996</v>
      </c>
      <c r="E869" t="str">
        <f>VLOOKUP(TRIM(SUBSTITUTE(D869,CHAR(160),CHAR(32))),Metadata!B$1:C$2632,2,FALSE)</f>
        <v>Rolland, Romain, 1866-1944.</v>
      </c>
      <c r="F869" t="str">
        <f>VLOOKUP(TRIM(SUBSTITUTE(D869,CHAR(160),CHAR(32))),Metadata!B$1:D$2632,3,FALSE)</f>
        <v>J.-Ch la révolte</v>
      </c>
      <c r="G869">
        <f>VLOOKUP(TRIM(SUBSTITUTE(D869,CHAR(160),CHAR(32))),Metadata!B$1:E$2632,4,FALSE)</f>
        <v>1907</v>
      </c>
      <c r="H869" t="s">
        <v>534</v>
      </c>
      <c r="J869" t="str">
        <f>VLOOKUP(TRIM(SUBSTITUTE(D869,CHAR(160),CHAR(32))),Metadata!B$1:H$2632,7,FALSE)</f>
        <v>roman</v>
      </c>
      <c r="L869" t="str">
        <f>VLOOKUP(TRIM(SUBSTITUTE(D869,CHAR(160),CHAR(32))),Metadata!B$1:J$2632,9,FALSE)</f>
        <v>prose</v>
      </c>
      <c r="M869">
        <f>VLOOKUP(TRIM(SUBSTITUTE(D869,CHAR(160),CHAR(32))),Metadata!B$1:K$2632,10,FALSE)</f>
        <v>97280</v>
      </c>
      <c r="N869" s="1" t="s">
        <v>1329</v>
      </c>
      <c r="O869">
        <v>53</v>
      </c>
      <c r="P869">
        <v>54</v>
      </c>
      <c r="Q869">
        <v>65</v>
      </c>
      <c r="R869">
        <v>69</v>
      </c>
    </row>
    <row r="870" spans="1:18" x14ac:dyDescent="0.25">
      <c r="A870" t="s">
        <v>4354</v>
      </c>
      <c r="B870" t="s">
        <v>1333</v>
      </c>
      <c r="C870" t="s">
        <v>47</v>
      </c>
      <c r="D870" t="s">
        <v>8793</v>
      </c>
      <c r="E870" t="str">
        <f>VLOOKUP(TRIM(SUBSTITUTE(D870,CHAR(160),CHAR(32))),Metadata!B$1:C$2632,2,FALSE)</f>
        <v>Bloch, Jean Richard, 1884-1947.</v>
      </c>
      <c r="F870" t="str">
        <f>VLOOKUP(TRIM(SUBSTITUTE(D870,CHAR(160),CHAR(32))),Metadata!B$1:D$2632,3,FALSE)</f>
        <v>Destin du siècle</v>
      </c>
      <c r="G870">
        <f>VLOOKUP(TRIM(SUBSTITUTE(D870,CHAR(160),CHAR(32))),Metadata!B$1:E$2632,4,FALSE)</f>
        <v>1931</v>
      </c>
      <c r="H870" t="s">
        <v>534</v>
      </c>
      <c r="J870" t="str">
        <f>VLOOKUP(TRIM(SUBSTITUTE(D870,CHAR(160),CHAR(32))),Metadata!B$1:H$2632,7,FALSE)</f>
        <v>melanges litteraires</v>
      </c>
      <c r="L870" t="str">
        <f>VLOOKUP(TRIM(SUBSTITUTE(D870,CHAR(160),CHAR(32))),Metadata!B$1:J$2632,9,FALSE)</f>
        <v>prose</v>
      </c>
      <c r="M870">
        <f>VLOOKUP(TRIM(SUBSTITUTE(D870,CHAR(160),CHAR(32))),Metadata!B$1:K$2632,10,FALSE)</f>
        <v>50457</v>
      </c>
      <c r="N870" s="1" t="s">
        <v>1330</v>
      </c>
      <c r="O870">
        <v>8</v>
      </c>
      <c r="P870">
        <v>9</v>
      </c>
      <c r="Q870">
        <v>11</v>
      </c>
      <c r="R870">
        <v>19</v>
      </c>
    </row>
    <row r="871" spans="1:18" x14ac:dyDescent="0.25">
      <c r="A871" t="s">
        <v>4354</v>
      </c>
      <c r="B871" t="s">
        <v>1333</v>
      </c>
      <c r="C871" t="s">
        <v>47</v>
      </c>
      <c r="D871" t="s">
        <v>8824</v>
      </c>
      <c r="E871" t="str">
        <f>VLOOKUP(TRIM(SUBSTITUTE(D871,CHAR(160),CHAR(32))),Metadata!B$1:C$2632,2,FALSE)</f>
        <v>Montesquieu, Charles de Secondat, baron de, 1689-1755.</v>
      </c>
      <c r="F871" t="str">
        <f>VLOOKUP(TRIM(SUBSTITUTE(D871,CHAR(160),CHAR(32))),Metadata!B$1:D$2632,3,FALSE)</f>
        <v>Correspondance de Montesquieu</v>
      </c>
      <c r="G871">
        <f>VLOOKUP(TRIM(SUBSTITUTE(D871,CHAR(160),CHAR(32))),Metadata!B$1:E$2632,4,FALSE)</f>
        <v>1755</v>
      </c>
      <c r="H871" t="s">
        <v>534</v>
      </c>
      <c r="J871" t="str">
        <f>VLOOKUP(TRIM(SUBSTITUTE(D871,CHAR(160),CHAR(32))),Metadata!B$1:H$2632,7,FALSE)</f>
        <v>correspondance</v>
      </c>
      <c r="L871" t="str">
        <f>VLOOKUP(TRIM(SUBSTITUTE(D871,CHAR(160),CHAR(32))),Metadata!B$1:J$2632,9,FALSE)</f>
        <v>prose</v>
      </c>
      <c r="M871">
        <f>VLOOKUP(TRIM(SUBSTITUTE(D871,CHAR(160),CHAR(32))),Metadata!B$1:K$2632,10,FALSE)</f>
        <v>111275</v>
      </c>
      <c r="N871" s="1" t="s">
        <v>1331</v>
      </c>
      <c r="O871">
        <v>5</v>
      </c>
      <c r="P871">
        <v>6</v>
      </c>
      <c r="Q871">
        <v>8</v>
      </c>
      <c r="R871">
        <v>16</v>
      </c>
    </row>
    <row r="872" spans="1:18" x14ac:dyDescent="0.25">
      <c r="A872" t="s">
        <v>4354</v>
      </c>
      <c r="B872" t="s">
        <v>1333</v>
      </c>
      <c r="C872" t="s">
        <v>47</v>
      </c>
      <c r="D872" t="s">
        <v>8911</v>
      </c>
      <c r="E872" t="str">
        <f>VLOOKUP(TRIM(SUBSTITUTE(D872,CHAR(160),CHAR(32))),Metadata!B$1:C$2632,2,FALSE)</f>
        <v>Duclos, Charles Pinot-, 1704-1772.</v>
      </c>
      <c r="F872" t="str">
        <f>VLOOKUP(TRIM(SUBSTITUTE(D872,CHAR(160),CHAR(32))),Metadata!B$1:D$2632,3,FALSE)</f>
        <v>Mémoires pour servir à l'histoire des moeurs du XVIII siècle</v>
      </c>
      <c r="G872">
        <f>VLOOKUP(TRIM(SUBSTITUTE(D872,CHAR(160),CHAR(32))),Metadata!B$1:E$2632,4,FALSE)</f>
        <v>1751</v>
      </c>
      <c r="H872" t="s">
        <v>534</v>
      </c>
      <c r="J872" t="str">
        <f>VLOOKUP(TRIM(SUBSTITUTE(D872,CHAR(160),CHAR(32))),Metadata!B$1:H$2632,7,FALSE)</f>
        <v>roman</v>
      </c>
      <c r="L872" t="str">
        <f>VLOOKUP(TRIM(SUBSTITUTE(D872,CHAR(160),CHAR(32))),Metadata!B$1:J$2632,9,FALSE)</f>
        <v>prose</v>
      </c>
      <c r="M872">
        <f>VLOOKUP(TRIM(SUBSTITUTE(D872,CHAR(160),CHAR(32))),Metadata!B$1:K$2632,10,FALSE)</f>
        <v>37841</v>
      </c>
      <c r="N872" s="1" t="s">
        <v>1332</v>
      </c>
      <c r="O872">
        <v>6</v>
      </c>
      <c r="P872">
        <v>7</v>
      </c>
      <c r="Q872">
        <v>9</v>
      </c>
      <c r="R872">
        <v>13</v>
      </c>
    </row>
    <row r="873" spans="1:18" x14ac:dyDescent="0.25">
      <c r="A873" t="s">
        <v>4354</v>
      </c>
      <c r="B873" t="s">
        <v>247</v>
      </c>
      <c r="C873" t="s">
        <v>47</v>
      </c>
      <c r="D873" t="s">
        <v>7924</v>
      </c>
      <c r="E873" t="str">
        <f>VLOOKUP(TRIM(SUBSTITUTE(D873,CHAR(160),CHAR(32))),Metadata!B$1:C$2632,2,FALSE)</f>
        <v>Du Bellay, Joachim</v>
      </c>
      <c r="F873" t="str">
        <f>VLOOKUP(TRIM(SUBSTITUTE(D873,CHAR(160),CHAR(32))),Metadata!B$1:D$2632,3,FALSE)</f>
        <v>Divers jeux rustiques</v>
      </c>
      <c r="G873">
        <f>VLOOKUP(TRIM(SUBSTITUTE(D873,CHAR(160),CHAR(32))),Metadata!B$1:E$2632,4,FALSE)</f>
        <v>1558</v>
      </c>
      <c r="H873" t="s">
        <v>456</v>
      </c>
      <c r="J873" t="str">
        <f>VLOOKUP(TRIM(SUBSTITUTE(D873,CHAR(160),CHAR(32))),Metadata!B$1:H$2632,7,FALSE)</f>
        <v>poesie</v>
      </c>
      <c r="L873" t="str">
        <f>VLOOKUP(TRIM(SUBSTITUTE(D873,CHAR(160),CHAR(32))),Metadata!B$1:J$2632,9,FALSE)</f>
        <v/>
      </c>
      <c r="M873">
        <f>VLOOKUP(TRIM(SUBSTITUTE(D873,CHAR(160),CHAR(32))),Metadata!B$1:K$2632,10,FALSE)</f>
        <v>26689</v>
      </c>
      <c r="N873" t="s">
        <v>1334</v>
      </c>
      <c r="O873">
        <v>112</v>
      </c>
      <c r="P873">
        <v>136</v>
      </c>
    </row>
    <row r="874" spans="1:18" x14ac:dyDescent="0.25">
      <c r="A874" t="s">
        <v>4354</v>
      </c>
      <c r="B874" t="s">
        <v>247</v>
      </c>
      <c r="C874" t="s">
        <v>47</v>
      </c>
      <c r="D874" t="s">
        <v>7922</v>
      </c>
      <c r="E874" t="str">
        <f>VLOOKUP(TRIM(SUBSTITUTE(D874,CHAR(160),CHAR(32))),Metadata!B$1:C$2632,2,FALSE)</f>
        <v>Des Périers, Bonaventure, 1500?-1544?</v>
      </c>
      <c r="F874" t="str">
        <f>VLOOKUP(TRIM(SUBSTITUTE(D874,CHAR(160),CHAR(32))),Metadata!B$1:D$2632,3,FALSE)</f>
        <v>Les nouvelles récréations et joyeux devis</v>
      </c>
      <c r="G874">
        <f>VLOOKUP(TRIM(SUBSTITUTE(D874,CHAR(160),CHAR(32))),Metadata!B$1:E$2632,4,FALSE)</f>
        <v>1557</v>
      </c>
      <c r="H874" t="s">
        <v>456</v>
      </c>
      <c r="J874" t="str">
        <f>VLOOKUP(TRIM(SUBSTITUTE(D874,CHAR(160),CHAR(32))),Metadata!B$1:H$2632,7,FALSE)</f>
        <v>traite ou essai</v>
      </c>
      <c r="L874" t="str">
        <f>VLOOKUP(TRIM(SUBSTITUTE(D874,CHAR(160),CHAR(32))),Metadata!B$1:J$2632,9,FALSE)</f>
        <v/>
      </c>
      <c r="M874">
        <f>VLOOKUP(TRIM(SUBSTITUTE(D874,CHAR(160),CHAR(32))),Metadata!B$1:K$2632,10,FALSE)</f>
        <v>92068</v>
      </c>
      <c r="N874" s="1" t="s">
        <v>1335</v>
      </c>
      <c r="O874">
        <v>63</v>
      </c>
      <c r="P874">
        <v>67</v>
      </c>
      <c r="Q874">
        <v>76</v>
      </c>
      <c r="R874">
        <v>83</v>
      </c>
    </row>
    <row r="875" spans="1:18" x14ac:dyDescent="0.25">
      <c r="A875" t="s">
        <v>4354</v>
      </c>
      <c r="B875" t="s">
        <v>247</v>
      </c>
      <c r="C875" t="s">
        <v>47</v>
      </c>
      <c r="D875" t="s">
        <v>7936</v>
      </c>
      <c r="E875" t="str">
        <f>VLOOKUP(TRIM(SUBSTITUTE(D875,CHAR(160),CHAR(32))),Metadata!B$1:C$2632,2,FALSE)</f>
        <v>Marguerite, Queen, consort of Henry II, King of Navarre, 1492-1549.</v>
      </c>
      <c r="F875" t="str">
        <f>VLOOKUP(TRIM(SUBSTITUTE(D875,CHAR(160),CHAR(32))),Metadata!B$1:D$2632,3,FALSE)</f>
        <v>L'Heptaméron</v>
      </c>
      <c r="G875">
        <f>VLOOKUP(TRIM(SUBSTITUTE(D875,CHAR(160),CHAR(32))),Metadata!B$1:E$2632,4,FALSE)</f>
        <v>1559</v>
      </c>
      <c r="H875" t="s">
        <v>456</v>
      </c>
      <c r="J875" t="str">
        <f>VLOOKUP(TRIM(SUBSTITUTE(D875,CHAR(160),CHAR(32))),Metadata!B$1:H$2632,7,FALSE)</f>
        <v>roman</v>
      </c>
      <c r="L875" t="str">
        <f>VLOOKUP(TRIM(SUBSTITUTE(D875,CHAR(160),CHAR(32))),Metadata!B$1:J$2632,9,FALSE)</f>
        <v/>
      </c>
      <c r="M875">
        <f>VLOOKUP(TRIM(SUBSTITUTE(D875,CHAR(160),CHAR(32))),Metadata!B$1:K$2632,10,FALSE)</f>
        <v>182112</v>
      </c>
      <c r="N875" s="1" t="s">
        <v>1336</v>
      </c>
      <c r="O875">
        <v>28</v>
      </c>
      <c r="P875">
        <v>36</v>
      </c>
      <c r="Q875">
        <v>44</v>
      </c>
      <c r="R875">
        <v>51</v>
      </c>
    </row>
    <row r="876" spans="1:18" x14ac:dyDescent="0.25">
      <c r="A876" t="s">
        <v>4354</v>
      </c>
      <c r="B876" t="s">
        <v>247</v>
      </c>
      <c r="C876" t="s">
        <v>47</v>
      </c>
      <c r="D876" t="s">
        <v>7925</v>
      </c>
      <c r="E876" t="str">
        <f>VLOOKUP(TRIM(SUBSTITUTE(D876,CHAR(160),CHAR(32))),Metadata!B$1:C$2632,2,FALSE)</f>
        <v>Du Bellay, Joachim</v>
      </c>
      <c r="F876" t="str">
        <f>VLOOKUP(TRIM(SUBSTITUTE(D876,CHAR(160),CHAR(32))),Metadata!B$1:D$2632,3,FALSE)</f>
        <v>Les Regrets</v>
      </c>
      <c r="G876">
        <f>VLOOKUP(TRIM(SUBSTITUTE(D876,CHAR(160),CHAR(32))),Metadata!B$1:E$2632,4,FALSE)</f>
        <v>1558</v>
      </c>
      <c r="H876" t="s">
        <v>456</v>
      </c>
      <c r="J876" t="str">
        <f>VLOOKUP(TRIM(SUBSTITUTE(D876,CHAR(160),CHAR(32))),Metadata!B$1:H$2632,7,FALSE)</f>
        <v>poesie</v>
      </c>
      <c r="L876" t="str">
        <f>VLOOKUP(TRIM(SUBSTITUTE(D876,CHAR(160),CHAR(32))),Metadata!B$1:J$2632,9,FALSE)</f>
        <v/>
      </c>
      <c r="M876">
        <f>VLOOKUP(TRIM(SUBSTITUTE(D876,CHAR(160),CHAR(32))),Metadata!B$1:K$2632,10,FALSE)</f>
        <v>24574</v>
      </c>
      <c r="N876" t="s">
        <v>1337</v>
      </c>
      <c r="O876">
        <v>6</v>
      </c>
      <c r="P876">
        <v>9</v>
      </c>
      <c r="Q876">
        <v>27</v>
      </c>
      <c r="R876">
        <v>38</v>
      </c>
    </row>
    <row r="877" spans="1:18" x14ac:dyDescent="0.25">
      <c r="A877" t="s">
        <v>4354</v>
      </c>
      <c r="B877" t="s">
        <v>247</v>
      </c>
      <c r="C877" t="s">
        <v>47</v>
      </c>
      <c r="D877" t="s">
        <v>7925</v>
      </c>
      <c r="E877" t="str">
        <f>VLOOKUP(TRIM(SUBSTITUTE(D877,CHAR(160),CHAR(32))),Metadata!B$1:C$2632,2,FALSE)</f>
        <v>Du Bellay, Joachim</v>
      </c>
      <c r="F877" t="str">
        <f>VLOOKUP(TRIM(SUBSTITUTE(D877,CHAR(160),CHAR(32))),Metadata!B$1:D$2632,3,FALSE)</f>
        <v>Les Regrets</v>
      </c>
      <c r="G877">
        <f>VLOOKUP(TRIM(SUBSTITUTE(D877,CHAR(160),CHAR(32))),Metadata!B$1:E$2632,4,FALSE)</f>
        <v>1558</v>
      </c>
      <c r="H877" t="s">
        <v>456</v>
      </c>
      <c r="J877" t="str">
        <f>VLOOKUP(TRIM(SUBSTITUTE(D877,CHAR(160),CHAR(32))),Metadata!B$1:H$2632,7,FALSE)</f>
        <v>poesie</v>
      </c>
      <c r="L877" t="str">
        <f>VLOOKUP(TRIM(SUBSTITUTE(D877,CHAR(160),CHAR(32))),Metadata!B$1:J$2632,9,FALSE)</f>
        <v/>
      </c>
      <c r="M877">
        <f>VLOOKUP(TRIM(SUBSTITUTE(D877,CHAR(160),CHAR(32))),Metadata!B$1:K$2632,10,FALSE)</f>
        <v>24574</v>
      </c>
      <c r="N877" t="s">
        <v>1338</v>
      </c>
      <c r="O877">
        <v>48</v>
      </c>
      <c r="P877">
        <v>52</v>
      </c>
      <c r="Q877">
        <v>76</v>
      </c>
      <c r="R877">
        <v>83</v>
      </c>
    </row>
    <row r="878" spans="1:18" x14ac:dyDescent="0.25">
      <c r="A878" t="s">
        <v>4354</v>
      </c>
      <c r="B878" t="s">
        <v>247</v>
      </c>
      <c r="C878" t="s">
        <v>47</v>
      </c>
      <c r="D878" t="s">
        <v>7922</v>
      </c>
      <c r="E878" t="str">
        <f>VLOOKUP(TRIM(SUBSTITUTE(D878,CHAR(160),CHAR(32))),Metadata!B$1:C$2632,2,FALSE)</f>
        <v>Des Périers, Bonaventure, 1500?-1544?</v>
      </c>
      <c r="F878" t="str">
        <f>VLOOKUP(TRIM(SUBSTITUTE(D878,CHAR(160),CHAR(32))),Metadata!B$1:D$2632,3,FALSE)</f>
        <v>Les nouvelles récréations et joyeux devis</v>
      </c>
      <c r="G878">
        <f>VLOOKUP(TRIM(SUBSTITUTE(D878,CHAR(160),CHAR(32))),Metadata!B$1:E$2632,4,FALSE)</f>
        <v>1557</v>
      </c>
      <c r="H878" t="s">
        <v>456</v>
      </c>
      <c r="J878" t="str">
        <f>VLOOKUP(TRIM(SUBSTITUTE(D878,CHAR(160),CHAR(32))),Metadata!B$1:H$2632,7,FALSE)</f>
        <v>traite ou essai</v>
      </c>
      <c r="L878" t="str">
        <f>VLOOKUP(TRIM(SUBSTITUTE(D878,CHAR(160),CHAR(32))),Metadata!B$1:J$2632,9,FALSE)</f>
        <v/>
      </c>
      <c r="M878">
        <f>VLOOKUP(TRIM(SUBSTITUTE(D878,CHAR(160),CHAR(32))),Metadata!B$1:K$2632,10,FALSE)</f>
        <v>92068</v>
      </c>
      <c r="N878" s="1" t="s">
        <v>1339</v>
      </c>
      <c r="O878">
        <v>64</v>
      </c>
      <c r="P878">
        <v>68</v>
      </c>
      <c r="Q878">
        <v>96</v>
      </c>
      <c r="R878">
        <v>103</v>
      </c>
    </row>
    <row r="879" spans="1:18" x14ac:dyDescent="0.25">
      <c r="A879" t="s">
        <v>4354</v>
      </c>
      <c r="B879" t="s">
        <v>247</v>
      </c>
      <c r="C879" t="s">
        <v>47</v>
      </c>
      <c r="D879" t="s">
        <v>7936</v>
      </c>
      <c r="E879" t="str">
        <f>VLOOKUP(TRIM(SUBSTITUTE(D879,CHAR(160),CHAR(32))),Metadata!B$1:C$2632,2,FALSE)</f>
        <v>Marguerite, Queen, consort of Henry II, King of Navarre, 1492-1549.</v>
      </c>
      <c r="F879" t="str">
        <f>VLOOKUP(TRIM(SUBSTITUTE(D879,CHAR(160),CHAR(32))),Metadata!B$1:D$2632,3,FALSE)</f>
        <v>L'Heptaméron</v>
      </c>
      <c r="G879">
        <f>VLOOKUP(TRIM(SUBSTITUTE(D879,CHAR(160),CHAR(32))),Metadata!B$1:E$2632,4,FALSE)</f>
        <v>1559</v>
      </c>
      <c r="H879" t="s">
        <v>456</v>
      </c>
      <c r="J879" t="str">
        <f>VLOOKUP(TRIM(SUBSTITUTE(D879,CHAR(160),CHAR(32))),Metadata!B$1:H$2632,7,FALSE)</f>
        <v>roman</v>
      </c>
      <c r="L879" t="str">
        <f>VLOOKUP(TRIM(SUBSTITUTE(D879,CHAR(160),CHAR(32))),Metadata!B$1:J$2632,9,FALSE)</f>
        <v/>
      </c>
      <c r="M879">
        <f>VLOOKUP(TRIM(SUBSTITUTE(D879,CHAR(160),CHAR(32))),Metadata!B$1:K$2632,10,FALSE)</f>
        <v>182112</v>
      </c>
      <c r="N879" s="1" t="s">
        <v>1340</v>
      </c>
      <c r="O879">
        <v>417</v>
      </c>
      <c r="P879">
        <v>424</v>
      </c>
      <c r="Q879">
        <v>453</v>
      </c>
      <c r="R879">
        <v>457</v>
      </c>
    </row>
    <row r="880" spans="1:18" x14ac:dyDescent="0.25">
      <c r="A880" t="s">
        <v>4354</v>
      </c>
      <c r="B880" t="s">
        <v>247</v>
      </c>
      <c r="C880" t="s">
        <v>47</v>
      </c>
      <c r="D880" t="s">
        <v>8036</v>
      </c>
      <c r="E880" t="str">
        <f>VLOOKUP(TRIM(SUBSTITUTE(D880,CHAR(160),CHAR(32))),Metadata!B$1:C$2632,2,FALSE)</f>
        <v>Dangeau, Philippe de Courcillon, marquis de, 1638-1720.</v>
      </c>
      <c r="F880" t="str">
        <f>VLOOKUP(TRIM(SUBSTITUTE(D880,CHAR(160),CHAR(32))),Metadata!B$1:D$2632,3,FALSE)</f>
        <v>Journal T. 1 1684-1685-1686</v>
      </c>
      <c r="G880">
        <f>VLOOKUP(TRIM(SUBSTITUTE(D880,CHAR(160),CHAR(32))),Metadata!B$1:E$2632,4,FALSE)</f>
        <v>1686</v>
      </c>
      <c r="H880" t="s">
        <v>445</v>
      </c>
      <c r="J880" t="str">
        <f>VLOOKUP(TRIM(SUBSTITUTE(D880,CHAR(160),CHAR(32))),Metadata!B$1:H$2632,7,FALSE)</f>
        <v>memoires</v>
      </c>
      <c r="L880" t="str">
        <f>VLOOKUP(TRIM(SUBSTITUTE(D880,CHAR(160),CHAR(32))),Metadata!B$1:J$2632,9,FALSE)</f>
        <v>prose</v>
      </c>
      <c r="M880">
        <f>VLOOKUP(TRIM(SUBSTITUTE(D880,CHAR(160),CHAR(32))),Metadata!B$1:K$2632,10,FALSE)</f>
        <v>131667</v>
      </c>
      <c r="N880" s="1" t="s">
        <v>1341</v>
      </c>
      <c r="O880">
        <v>10</v>
      </c>
      <c r="P880">
        <v>13</v>
      </c>
      <c r="Q880">
        <v>18</v>
      </c>
      <c r="R880">
        <v>24</v>
      </c>
    </row>
    <row r="881" spans="1:18" x14ac:dyDescent="0.25">
      <c r="A881" t="s">
        <v>4354</v>
      </c>
      <c r="B881" t="s">
        <v>247</v>
      </c>
      <c r="C881" t="s">
        <v>47</v>
      </c>
      <c r="D881" t="s">
        <v>8151</v>
      </c>
      <c r="E881" t="str">
        <f>VLOOKUP(TRIM(SUBSTITUTE(D881,CHAR(160),CHAR(32))),Metadata!B$1:C$2632,2,FALSE)</f>
        <v>Sévigné, Marie de Rabutin-Chantal, marquise de, 1626-1696.</v>
      </c>
      <c r="F881" t="str">
        <f>VLOOKUP(TRIM(SUBSTITUTE(D881,CHAR(160),CHAR(32))),Metadata!B$1:D$2632,3,FALSE)</f>
        <v>Correspondance T. 2, 1675-1680</v>
      </c>
      <c r="G881">
        <f>VLOOKUP(TRIM(SUBSTITUTE(D881,CHAR(160),CHAR(32))),Metadata!B$1:E$2632,4,FALSE)</f>
        <v>1680</v>
      </c>
      <c r="H881" t="s">
        <v>445</v>
      </c>
      <c r="J881" t="str">
        <f>VLOOKUP(TRIM(SUBSTITUTE(D881,CHAR(160),CHAR(32))),Metadata!B$1:H$2632,7,FALSE)</f>
        <v>correspondance</v>
      </c>
      <c r="L881" t="str">
        <f>VLOOKUP(TRIM(SUBSTITUTE(D881,CHAR(160),CHAR(32))),Metadata!B$1:J$2632,9,FALSE)</f>
        <v>prose</v>
      </c>
      <c r="M881">
        <f>VLOOKUP(TRIM(SUBSTITUTE(D881,CHAR(160),CHAR(32))),Metadata!B$1:K$2632,10,FALSE)</f>
        <v>404376</v>
      </c>
      <c r="N881" s="1" t="s">
        <v>1342</v>
      </c>
      <c r="O881">
        <v>223</v>
      </c>
      <c r="P881">
        <v>227</v>
      </c>
      <c r="Q881">
        <v>245</v>
      </c>
      <c r="R881">
        <v>251</v>
      </c>
    </row>
    <row r="882" spans="1:18" x14ac:dyDescent="0.25">
      <c r="A882" t="s">
        <v>4354</v>
      </c>
      <c r="B882" t="s">
        <v>247</v>
      </c>
      <c r="C882" t="s">
        <v>47</v>
      </c>
      <c r="D882" t="s">
        <v>8045</v>
      </c>
      <c r="E882" t="str">
        <f>VLOOKUP(TRIM(SUBSTITUTE(D882,CHAR(160),CHAR(32))),Metadata!B$1:C$2632,2,FALSE)</f>
        <v>Du Lorens, Jacques, 1580-1655.</v>
      </c>
      <c r="F882" t="str">
        <f>VLOOKUP(TRIM(SUBSTITUTE(D882,CHAR(160),CHAR(32))),Metadata!B$1:D$2632,3,FALSE)</f>
        <v>Premières satires de Dulorens</v>
      </c>
      <c r="G882">
        <f>VLOOKUP(TRIM(SUBSTITUTE(D882,CHAR(160),CHAR(32))),Metadata!B$1:E$2632,4,FALSE)</f>
        <v>1624</v>
      </c>
      <c r="H882" t="s">
        <v>445</v>
      </c>
      <c r="J882" t="str">
        <f>VLOOKUP(TRIM(SUBSTITUTE(D882,CHAR(160),CHAR(32))),Metadata!B$1:H$2632,7,FALSE)</f>
        <v>poesie</v>
      </c>
      <c r="L882" t="str">
        <f>VLOOKUP(TRIM(SUBSTITUTE(D882,CHAR(160),CHAR(32))),Metadata!B$1:J$2632,9,FALSE)</f>
        <v>vers</v>
      </c>
      <c r="M882">
        <f>VLOOKUP(TRIM(SUBSTITUTE(D882,CHAR(160),CHAR(32))),Metadata!B$1:K$2632,10,FALSE)</f>
        <v>41990</v>
      </c>
      <c r="N882" t="s">
        <v>1343</v>
      </c>
      <c r="O882">
        <v>24</v>
      </c>
      <c r="P882">
        <v>42</v>
      </c>
    </row>
    <row r="883" spans="1:18" x14ac:dyDescent="0.25">
      <c r="A883" t="s">
        <v>4354</v>
      </c>
      <c r="B883" t="s">
        <v>247</v>
      </c>
      <c r="C883" t="s">
        <v>47</v>
      </c>
      <c r="D883" t="s">
        <v>8009</v>
      </c>
      <c r="E883" t="str">
        <f>VLOOKUP(TRIM(SUBSTITUTE(D883,CHAR(160),CHAR(32))),Metadata!B$1:C$2632,2,FALSE)</f>
        <v>Coeffeteau, Nicolas, 1574-1623.</v>
      </c>
      <c r="F883" t="str">
        <f>VLOOKUP(TRIM(SUBSTITUTE(D883,CHAR(160),CHAR(32))),Metadata!B$1:D$2632,3,FALSE)</f>
        <v>Histoire romaine</v>
      </c>
      <c r="G883">
        <f>VLOOKUP(TRIM(SUBSTITUTE(D883,CHAR(160),CHAR(32))),Metadata!B$1:E$2632,4,FALSE)</f>
        <v>1623</v>
      </c>
      <c r="H883" t="s">
        <v>445</v>
      </c>
      <c r="J883" t="str">
        <f>VLOOKUP(TRIM(SUBSTITUTE(D883,CHAR(160),CHAR(32))),Metadata!B$1:H$2632,7,FALSE)</f>
        <v>traite ou essai</v>
      </c>
      <c r="L883" t="str">
        <f>VLOOKUP(TRIM(SUBSTITUTE(D883,CHAR(160),CHAR(32))),Metadata!B$1:J$2632,9,FALSE)</f>
        <v>prose</v>
      </c>
      <c r="M883">
        <f>VLOOKUP(TRIM(SUBSTITUTE(D883,CHAR(160),CHAR(32))),Metadata!B$1:K$2632,10,FALSE)</f>
        <v>263154</v>
      </c>
      <c r="N883" s="1" t="s">
        <v>1344</v>
      </c>
      <c r="O883">
        <v>247</v>
      </c>
      <c r="P883">
        <v>251</v>
      </c>
      <c r="Q883">
        <v>256</v>
      </c>
      <c r="R883">
        <v>263</v>
      </c>
    </row>
    <row r="884" spans="1:18" x14ac:dyDescent="0.25">
      <c r="A884" t="s">
        <v>4354</v>
      </c>
      <c r="B884" t="s">
        <v>247</v>
      </c>
      <c r="C884" t="s">
        <v>47</v>
      </c>
      <c r="D884" t="s">
        <v>8120</v>
      </c>
      <c r="E884" t="str">
        <f>VLOOKUP(TRIM(SUBSTITUTE(D884,CHAR(160),CHAR(32))),Metadata!B$1:C$2632,2,FALSE)</f>
        <v>Peiresc, Nicolas Claude Fabri de, 1580-1637.</v>
      </c>
      <c r="F884" t="str">
        <f>VLOOKUP(TRIM(SUBSTITUTE(D884,CHAR(160),CHAR(32))),Metadata!B$1:D$2632,3,FALSE)</f>
        <v>Lettres de Peiresc. Tome quatrième, Lettres de Peiresc à Borrilly, à Bouchard et à Gassendi, lettres de Gassendi à Peiresc, 1626-1637</v>
      </c>
      <c r="G884">
        <f>VLOOKUP(TRIM(SUBSTITUTE(D884,CHAR(160),CHAR(32))),Metadata!B$1:E$2632,4,FALSE)</f>
        <v>1637</v>
      </c>
      <c r="H884" t="s">
        <v>445</v>
      </c>
      <c r="J884" t="str">
        <f>VLOOKUP(TRIM(SUBSTITUTE(D884,CHAR(160),CHAR(32))),Metadata!B$1:H$2632,7,FALSE)</f>
        <v>correspondance</v>
      </c>
      <c r="L884" t="str">
        <f>VLOOKUP(TRIM(SUBSTITUTE(D884,CHAR(160),CHAR(32))),Metadata!B$1:J$2632,9,FALSE)</f>
        <v>prose</v>
      </c>
      <c r="M884">
        <f>VLOOKUP(TRIM(SUBSTITUTE(D884,CHAR(160),CHAR(32))),Metadata!B$1:K$2632,10,FALSE)</f>
        <v>81344</v>
      </c>
      <c r="N884" s="1" t="s">
        <v>1345</v>
      </c>
      <c r="O884">
        <v>127</v>
      </c>
      <c r="P884">
        <v>132</v>
      </c>
      <c r="Q884">
        <v>161</v>
      </c>
      <c r="R884">
        <v>168</v>
      </c>
    </row>
    <row r="885" spans="1:18" x14ac:dyDescent="0.25">
      <c r="A885" t="s">
        <v>4354</v>
      </c>
      <c r="B885" t="s">
        <v>247</v>
      </c>
      <c r="C885" t="s">
        <v>47</v>
      </c>
      <c r="D885" t="s">
        <v>8078</v>
      </c>
      <c r="E885" t="str">
        <f>VLOOKUP(TRIM(SUBSTITUTE(D885,CHAR(160),CHAR(32))),Metadata!B$1:C$2632,2,FALSE)</f>
        <v>Le Comte, Louis, 1655-1728.</v>
      </c>
      <c r="F885" t="str">
        <f>VLOOKUP(TRIM(SUBSTITUTE(D885,CHAR(160),CHAR(32))),Metadata!B$1:D$2632,3,FALSE)</f>
        <v>Nouveaux mémoires sur l'état présent de la Chine</v>
      </c>
      <c r="G885">
        <f>VLOOKUP(TRIM(SUBSTITUTE(D885,CHAR(160),CHAR(32))),Metadata!B$1:E$2632,4,FALSE)</f>
        <v>1696</v>
      </c>
      <c r="H885" t="s">
        <v>445</v>
      </c>
      <c r="J885" t="str">
        <f>VLOOKUP(TRIM(SUBSTITUTE(D885,CHAR(160),CHAR(32))),Metadata!B$1:H$2632,7,FALSE)</f>
        <v>recit de voyage</v>
      </c>
      <c r="L885" t="str">
        <f>VLOOKUP(TRIM(SUBSTITUTE(D885,CHAR(160),CHAR(32))),Metadata!B$1:J$2632,9,FALSE)</f>
        <v>prose</v>
      </c>
      <c r="M885">
        <f>VLOOKUP(TRIM(SUBSTITUTE(D885,CHAR(160),CHAR(32))),Metadata!B$1:K$2632,10,FALSE)</f>
        <v>178609</v>
      </c>
      <c r="N885" s="1" t="s">
        <v>1346</v>
      </c>
      <c r="O885">
        <v>102</v>
      </c>
      <c r="P885">
        <v>105</v>
      </c>
      <c r="Q885">
        <v>116</v>
      </c>
      <c r="R885">
        <v>122</v>
      </c>
    </row>
    <row r="886" spans="1:18" x14ac:dyDescent="0.25">
      <c r="A886" t="s">
        <v>4354</v>
      </c>
      <c r="B886" t="s">
        <v>247</v>
      </c>
      <c r="C886" t="s">
        <v>47</v>
      </c>
      <c r="D886" t="s">
        <v>8047</v>
      </c>
      <c r="E886" t="str">
        <f>VLOOKUP(TRIM(SUBSTITUTE(D886,CHAR(160),CHAR(32))),Metadata!B$1:C$2632,2,FALSE)</f>
        <v>Esprit, Mr. (Jacques), 1611-1678.</v>
      </c>
      <c r="F886" t="str">
        <f>VLOOKUP(TRIM(SUBSTITUTE(D886,CHAR(160),CHAR(32))),Metadata!B$1:D$2632,3,FALSE)</f>
        <v>La fausseté des vertus humaines</v>
      </c>
      <c r="G886">
        <f>VLOOKUP(TRIM(SUBSTITUTE(D886,CHAR(160),CHAR(32))),Metadata!B$1:E$2632,4,FALSE)</f>
        <v>1678</v>
      </c>
      <c r="H886" t="s">
        <v>445</v>
      </c>
      <c r="J886" t="str">
        <f>VLOOKUP(TRIM(SUBSTITUTE(D886,CHAR(160),CHAR(32))),Metadata!B$1:H$2632,7,FALSE)</f>
        <v>traite ou essai</v>
      </c>
      <c r="L886" t="str">
        <f>VLOOKUP(TRIM(SUBSTITUTE(D886,CHAR(160),CHAR(32))),Metadata!B$1:J$2632,9,FALSE)</f>
        <v>prose</v>
      </c>
      <c r="M886">
        <f>VLOOKUP(TRIM(SUBSTITUTE(D886,CHAR(160),CHAR(32))),Metadata!B$1:K$2632,10,FALSE)</f>
        <v>165161</v>
      </c>
      <c r="N886" s="1" t="s">
        <v>1347</v>
      </c>
      <c r="O886">
        <v>503</v>
      </c>
      <c r="P886">
        <v>509</v>
      </c>
      <c r="Q886">
        <v>514</v>
      </c>
      <c r="R886">
        <v>520</v>
      </c>
    </row>
    <row r="887" spans="1:18" x14ac:dyDescent="0.25">
      <c r="A887" t="s">
        <v>4354</v>
      </c>
      <c r="B887" t="s">
        <v>247</v>
      </c>
      <c r="C887" t="s">
        <v>47</v>
      </c>
      <c r="D887" t="s">
        <v>8009</v>
      </c>
      <c r="E887" t="str">
        <f>VLOOKUP(TRIM(SUBSTITUTE(D887,CHAR(160),CHAR(32))),Metadata!B$1:C$2632,2,FALSE)</f>
        <v>Coeffeteau, Nicolas, 1574-1623.</v>
      </c>
      <c r="F887" t="str">
        <f>VLOOKUP(TRIM(SUBSTITUTE(D887,CHAR(160),CHAR(32))),Metadata!B$1:D$2632,3,FALSE)</f>
        <v>Histoire romaine</v>
      </c>
      <c r="G887">
        <f>VLOOKUP(TRIM(SUBSTITUTE(D887,CHAR(160),CHAR(32))),Metadata!B$1:E$2632,4,FALSE)</f>
        <v>1623</v>
      </c>
      <c r="H887" t="s">
        <v>445</v>
      </c>
      <c r="J887" t="str">
        <f>VLOOKUP(TRIM(SUBSTITUTE(D887,CHAR(160),CHAR(32))),Metadata!B$1:H$2632,7,FALSE)</f>
        <v>traite ou essai</v>
      </c>
      <c r="L887" t="str">
        <f>VLOOKUP(TRIM(SUBSTITUTE(D887,CHAR(160),CHAR(32))),Metadata!B$1:J$2632,9,FALSE)</f>
        <v>prose</v>
      </c>
      <c r="M887">
        <f>VLOOKUP(TRIM(SUBSTITUTE(D887,CHAR(160),CHAR(32))),Metadata!B$1:K$2632,10,FALSE)</f>
        <v>263154</v>
      </c>
      <c r="N887" s="1" t="s">
        <v>1348</v>
      </c>
      <c r="O887">
        <v>83</v>
      </c>
      <c r="P887">
        <v>87</v>
      </c>
      <c r="Q887">
        <v>92</v>
      </c>
      <c r="R887">
        <v>99</v>
      </c>
    </row>
    <row r="888" spans="1:18" x14ac:dyDescent="0.25">
      <c r="A888" t="s">
        <v>4354</v>
      </c>
      <c r="B888" t="s">
        <v>247</v>
      </c>
      <c r="C888" t="s">
        <v>47</v>
      </c>
      <c r="D888" t="s">
        <v>8152</v>
      </c>
      <c r="E888" t="str">
        <f>VLOOKUP(TRIM(SUBSTITUTE(D888,CHAR(160),CHAR(32))),Metadata!B$1:C$2632,2,FALSE)</f>
        <v>Sévigné, Marie de Rabutin-Chantal, marquise de, 1626-1696.</v>
      </c>
      <c r="F888" t="str">
        <f>VLOOKUP(TRIM(SUBSTITUTE(D888,CHAR(160),CHAR(32))),Metadata!B$1:D$2632,3,FALSE)</f>
        <v>Correspondance. T. 1, 1646-1675</v>
      </c>
      <c r="G888">
        <f>VLOOKUP(TRIM(SUBSTITUTE(D888,CHAR(160),CHAR(32))),Metadata!B$1:E$2632,4,FALSE)</f>
        <v>1675</v>
      </c>
      <c r="H888" t="s">
        <v>445</v>
      </c>
      <c r="J888" t="str">
        <f>VLOOKUP(TRIM(SUBSTITUTE(D888,CHAR(160),CHAR(32))),Metadata!B$1:H$2632,7,FALSE)</f>
        <v>correspondance</v>
      </c>
      <c r="L888" t="str">
        <f>VLOOKUP(TRIM(SUBSTITUTE(D888,CHAR(160),CHAR(32))),Metadata!B$1:J$2632,9,FALSE)</f>
        <v>prose</v>
      </c>
      <c r="M888">
        <f>VLOOKUP(TRIM(SUBSTITUTE(D888,CHAR(160),CHAR(32))),Metadata!B$1:K$2632,10,FALSE)</f>
        <v>257427</v>
      </c>
      <c r="N888" s="1" t="s">
        <v>1349</v>
      </c>
      <c r="O888">
        <v>176</v>
      </c>
      <c r="P888">
        <v>182</v>
      </c>
      <c r="Q888">
        <v>192</v>
      </c>
      <c r="R888">
        <v>195</v>
      </c>
    </row>
    <row r="889" spans="1:18" x14ac:dyDescent="0.25">
      <c r="A889" t="s">
        <v>4354</v>
      </c>
      <c r="B889" t="s">
        <v>247</v>
      </c>
      <c r="C889" t="s">
        <v>47</v>
      </c>
      <c r="D889" t="s">
        <v>8151</v>
      </c>
      <c r="E889" t="str">
        <f>VLOOKUP(TRIM(SUBSTITUTE(D889,CHAR(160),CHAR(32))),Metadata!B$1:C$2632,2,FALSE)</f>
        <v>Sévigné, Marie de Rabutin-Chantal, marquise de, 1626-1696.</v>
      </c>
      <c r="F889" t="str">
        <f>VLOOKUP(TRIM(SUBSTITUTE(D889,CHAR(160),CHAR(32))),Metadata!B$1:D$2632,3,FALSE)</f>
        <v>Correspondance T. 2, 1675-1680</v>
      </c>
      <c r="G889">
        <f>VLOOKUP(TRIM(SUBSTITUTE(D889,CHAR(160),CHAR(32))),Metadata!B$1:E$2632,4,FALSE)</f>
        <v>1680</v>
      </c>
      <c r="H889" t="s">
        <v>445</v>
      </c>
      <c r="J889" t="str">
        <f>VLOOKUP(TRIM(SUBSTITUTE(D889,CHAR(160),CHAR(32))),Metadata!B$1:H$2632,7,FALSE)</f>
        <v>correspondance</v>
      </c>
      <c r="L889" t="str">
        <f>VLOOKUP(TRIM(SUBSTITUTE(D889,CHAR(160),CHAR(32))),Metadata!B$1:J$2632,9,FALSE)</f>
        <v>prose</v>
      </c>
      <c r="M889">
        <f>VLOOKUP(TRIM(SUBSTITUTE(D889,CHAR(160),CHAR(32))),Metadata!B$1:K$2632,10,FALSE)</f>
        <v>404376</v>
      </c>
      <c r="N889" s="1" t="s">
        <v>1350</v>
      </c>
      <c r="O889">
        <v>42</v>
      </c>
      <c r="P889">
        <v>46</v>
      </c>
      <c r="Q889">
        <v>54</v>
      </c>
      <c r="R889">
        <v>61</v>
      </c>
    </row>
    <row r="890" spans="1:18" x14ac:dyDescent="0.25">
      <c r="A890" t="s">
        <v>4354</v>
      </c>
      <c r="B890" t="s">
        <v>247</v>
      </c>
      <c r="C890" t="s">
        <v>47</v>
      </c>
      <c r="D890" t="s">
        <v>8060</v>
      </c>
      <c r="E890" t="str">
        <f>VLOOKUP(TRIM(SUBSTITUTE(D890,CHAR(160),CHAR(32))),Metadata!B$1:C$2632,2,FALSE)</f>
        <v>Furetière, Antoine, 1619-1688.</v>
      </c>
      <c r="F890" t="str">
        <f>VLOOKUP(TRIM(SUBSTITUTE(D890,CHAR(160),CHAR(32))),Metadata!B$1:D$2632,3,FALSE)</f>
        <v>Roman Bourgeois (Le)</v>
      </c>
      <c r="G890">
        <f>VLOOKUP(TRIM(SUBSTITUTE(D890,CHAR(160),CHAR(32))),Metadata!B$1:E$2632,4,FALSE)</f>
        <v>1666</v>
      </c>
      <c r="H890" t="s">
        <v>445</v>
      </c>
      <c r="J890" t="str">
        <f>VLOOKUP(TRIM(SUBSTITUTE(D890,CHAR(160),CHAR(32))),Metadata!B$1:H$2632,7,FALSE)</f>
        <v>Narratif, Roman</v>
      </c>
      <c r="L890" t="str">
        <f>VLOOKUP(TRIM(SUBSTITUTE(D890,CHAR(160),CHAR(32))),Metadata!B$1:J$2632,9,FALSE)</f>
        <v/>
      </c>
      <c r="M890">
        <f>VLOOKUP(TRIM(SUBSTITUTE(D890,CHAR(160),CHAR(32))),Metadata!B$1:K$2632,10,FALSE)</f>
        <v>85645</v>
      </c>
      <c r="N890" s="1" t="s">
        <v>1351</v>
      </c>
      <c r="O890">
        <v>45</v>
      </c>
      <c r="P890">
        <v>48</v>
      </c>
      <c r="Q890">
        <v>61</v>
      </c>
      <c r="R890">
        <v>67</v>
      </c>
    </row>
    <row r="891" spans="1:18" x14ac:dyDescent="0.25">
      <c r="A891" t="s">
        <v>4354</v>
      </c>
      <c r="B891" t="s">
        <v>247</v>
      </c>
      <c r="C891" t="s">
        <v>47</v>
      </c>
      <c r="D891" t="s">
        <v>7998</v>
      </c>
      <c r="E891" t="str">
        <f>VLOOKUP(TRIM(SUBSTITUTE(D891,CHAR(160),CHAR(32))),Metadata!B$1:C$2632,2,FALSE)</f>
        <v>Bouhours, Dominique, 1628-1702.</v>
      </c>
      <c r="F891" t="str">
        <f>VLOOKUP(TRIM(SUBSTITUTE(D891,CHAR(160),CHAR(32))),Metadata!B$1:D$2632,3,FALSE)</f>
        <v>Les entretiens d'Ariste et d'Eugène</v>
      </c>
      <c r="G891">
        <f>VLOOKUP(TRIM(SUBSTITUTE(D891,CHAR(160),CHAR(32))),Metadata!B$1:E$2632,4,FALSE)</f>
        <v>1671</v>
      </c>
      <c r="H891" t="s">
        <v>445</v>
      </c>
      <c r="J891" t="str">
        <f>VLOOKUP(TRIM(SUBSTITUTE(D891,CHAR(160),CHAR(32))),Metadata!B$1:H$2632,7,FALSE)</f>
        <v>traite ou essai</v>
      </c>
      <c r="L891" t="str">
        <f>VLOOKUP(TRIM(SUBSTITUTE(D891,CHAR(160),CHAR(32))),Metadata!B$1:J$2632,9,FALSE)</f>
        <v>prose</v>
      </c>
      <c r="M891">
        <f>VLOOKUP(TRIM(SUBSTITUTE(D891,CHAR(160),CHAR(32))),Metadata!B$1:K$2632,10,FALSE)</f>
        <v>55009</v>
      </c>
      <c r="N891" s="1" t="s">
        <v>1352</v>
      </c>
      <c r="O891">
        <v>105</v>
      </c>
      <c r="P891">
        <v>108</v>
      </c>
      <c r="Q891">
        <v>127</v>
      </c>
      <c r="R891">
        <v>134</v>
      </c>
    </row>
    <row r="892" spans="1:18" x14ac:dyDescent="0.25">
      <c r="A892" t="s">
        <v>4354</v>
      </c>
      <c r="B892" t="s">
        <v>247</v>
      </c>
      <c r="C892" t="s">
        <v>47</v>
      </c>
      <c r="D892" t="s">
        <v>7958</v>
      </c>
      <c r="E892" t="str">
        <f>VLOOKUP(TRIM(SUBSTITUTE(D892,CHAR(160),CHAR(32))),Metadata!B$1:C$2632,2,FALSE)</f>
        <v>Arnauld d'Andilly, Monsieur (Robert), 1588-1674.</v>
      </c>
      <c r="F892" t="str">
        <f>VLOOKUP(TRIM(SUBSTITUTE(D892,CHAR(160),CHAR(32))),Metadata!B$1:D$2632,3,FALSE)</f>
        <v>Fondations Monasteres Carmel.</v>
      </c>
      <c r="G892">
        <f>VLOOKUP(TRIM(SUBSTITUTE(D892,CHAR(160),CHAR(32))),Metadata!B$1:E$2632,4,FALSE)</f>
        <v>1670</v>
      </c>
      <c r="H892" t="s">
        <v>445</v>
      </c>
      <c r="J892" t="str">
        <f>VLOOKUP(TRIM(SUBSTITUTE(D892,CHAR(160),CHAR(32))),Metadata!B$1:H$2632,7,FALSE)</f>
        <v>traite ou essai</v>
      </c>
      <c r="L892" t="str">
        <f>VLOOKUP(TRIM(SUBSTITUTE(D892,CHAR(160),CHAR(32))),Metadata!B$1:J$2632,9,FALSE)</f>
        <v>prose</v>
      </c>
      <c r="M892">
        <f>VLOOKUP(TRIM(SUBSTITUTE(D892,CHAR(160),CHAR(32))),Metadata!B$1:K$2632,10,FALSE)</f>
        <v>93416</v>
      </c>
      <c r="N892" s="1" t="s">
        <v>1353</v>
      </c>
      <c r="O892">
        <v>239</v>
      </c>
      <c r="P892">
        <v>243</v>
      </c>
      <c r="Q892">
        <v>259</v>
      </c>
      <c r="R892">
        <v>265</v>
      </c>
    </row>
    <row r="893" spans="1:18" x14ac:dyDescent="0.25">
      <c r="A893" t="s">
        <v>4354</v>
      </c>
      <c r="B893" t="s">
        <v>247</v>
      </c>
      <c r="C893" t="s">
        <v>47</v>
      </c>
      <c r="D893" t="s">
        <v>8142</v>
      </c>
      <c r="E893" t="str">
        <f>VLOOKUP(TRIM(SUBSTITUTE(D893,CHAR(160),CHAR(32))),Metadata!B$1:C$2632,2,FALSE)</f>
        <v>Saint-Réal, M. l'abbé de (César Vichard), 1639-1692.</v>
      </c>
      <c r="F893" t="str">
        <f>VLOOKUP(TRIM(SUBSTITUTE(D893,CHAR(160),CHAR(32))),Metadata!B$1:D$2632,3,FALSE)</f>
        <v>Dom Carlos</v>
      </c>
      <c r="G893">
        <f>VLOOKUP(TRIM(SUBSTITUTE(D893,CHAR(160),CHAR(32))),Metadata!B$1:E$2632,4,FALSE)</f>
        <v>1672</v>
      </c>
      <c r="H893" t="s">
        <v>445</v>
      </c>
      <c r="J893" t="str">
        <f>VLOOKUP(TRIM(SUBSTITUTE(D893,CHAR(160),CHAR(32))),Metadata!B$1:H$2632,7,FALSE)</f>
        <v>roman</v>
      </c>
      <c r="L893" t="str">
        <f>VLOOKUP(TRIM(SUBSTITUTE(D893,CHAR(160),CHAR(32))),Metadata!B$1:J$2632,9,FALSE)</f>
        <v>prose</v>
      </c>
      <c r="M893">
        <f>VLOOKUP(TRIM(SUBSTITUTE(D893,CHAR(160),CHAR(32))),Metadata!B$1:K$2632,10,FALSE)</f>
        <v>24305</v>
      </c>
      <c r="N893" s="1" t="s">
        <v>1354</v>
      </c>
      <c r="O893">
        <v>42</v>
      </c>
      <c r="P893">
        <v>44</v>
      </c>
      <c r="Q893">
        <v>50</v>
      </c>
      <c r="R893">
        <v>56</v>
      </c>
    </row>
    <row r="894" spans="1:18" x14ac:dyDescent="0.25">
      <c r="A894" t="s">
        <v>4354</v>
      </c>
      <c r="B894" t="s">
        <v>247</v>
      </c>
      <c r="C894" t="s">
        <v>47</v>
      </c>
      <c r="D894" t="s">
        <v>8151</v>
      </c>
      <c r="E894" t="str">
        <f>VLOOKUP(TRIM(SUBSTITUTE(D894,CHAR(160),CHAR(32))),Metadata!B$1:C$2632,2,FALSE)</f>
        <v>Sévigné, Marie de Rabutin-Chantal, marquise de, 1626-1696.</v>
      </c>
      <c r="F894" t="str">
        <f>VLOOKUP(TRIM(SUBSTITUTE(D894,CHAR(160),CHAR(32))),Metadata!B$1:D$2632,3,FALSE)</f>
        <v>Correspondance T. 2, 1675-1680</v>
      </c>
      <c r="G894">
        <f>VLOOKUP(TRIM(SUBSTITUTE(D894,CHAR(160),CHAR(32))),Metadata!B$1:E$2632,4,FALSE)</f>
        <v>1680</v>
      </c>
      <c r="H894" t="s">
        <v>445</v>
      </c>
      <c r="J894" t="str">
        <f>VLOOKUP(TRIM(SUBSTITUTE(D894,CHAR(160),CHAR(32))),Metadata!B$1:H$2632,7,FALSE)</f>
        <v>correspondance</v>
      </c>
      <c r="L894" t="str">
        <f>VLOOKUP(TRIM(SUBSTITUTE(D894,CHAR(160),CHAR(32))),Metadata!B$1:J$2632,9,FALSE)</f>
        <v>prose</v>
      </c>
      <c r="M894">
        <f>VLOOKUP(TRIM(SUBSTITUTE(D894,CHAR(160),CHAR(32))),Metadata!B$1:K$2632,10,FALSE)</f>
        <v>404376</v>
      </c>
      <c r="N894" s="1" t="s">
        <v>1355</v>
      </c>
      <c r="O894">
        <v>152</v>
      </c>
      <c r="P894">
        <v>157</v>
      </c>
      <c r="Q894">
        <v>162</v>
      </c>
      <c r="R894">
        <v>168</v>
      </c>
    </row>
    <row r="895" spans="1:18" x14ac:dyDescent="0.25">
      <c r="A895" t="s">
        <v>4354</v>
      </c>
      <c r="B895" t="s">
        <v>247</v>
      </c>
      <c r="C895" t="s">
        <v>47</v>
      </c>
      <c r="D895" t="s">
        <v>8153</v>
      </c>
      <c r="E895" t="str">
        <f>VLOOKUP(TRIM(SUBSTITUTE(D895,CHAR(160),CHAR(32))),Metadata!B$1:C$2632,2,FALSE)</f>
        <v>Sévigné, Marie de Rabutin-Chantal, marquise de, 1626-1696.</v>
      </c>
      <c r="F895" t="str">
        <f>VLOOKUP(TRIM(SUBSTITUTE(D895,CHAR(160),CHAR(32))),Metadata!B$1:D$2632,3,FALSE)</f>
        <v>Correspondance. T. 3, 1680-1696</v>
      </c>
      <c r="G895">
        <f>VLOOKUP(TRIM(SUBSTITUTE(D895,CHAR(160),CHAR(32))),Metadata!B$1:E$2632,4,FALSE)</f>
        <v>1696</v>
      </c>
      <c r="H895" t="s">
        <v>445</v>
      </c>
      <c r="J895" t="str">
        <f>VLOOKUP(TRIM(SUBSTITUTE(D895,CHAR(160),CHAR(32))),Metadata!B$1:H$2632,7,FALSE)</f>
        <v>correspondance</v>
      </c>
      <c r="L895" t="str">
        <f>VLOOKUP(TRIM(SUBSTITUTE(D895,CHAR(160),CHAR(32))),Metadata!B$1:J$2632,9,FALSE)</f>
        <v>prose</v>
      </c>
      <c r="M895">
        <f>VLOOKUP(TRIM(SUBSTITUTE(D895,CHAR(160),CHAR(32))),Metadata!B$1:K$2632,10,FALSE)</f>
        <v>388745</v>
      </c>
      <c r="N895" s="1" t="s">
        <v>1356</v>
      </c>
      <c r="O895">
        <v>172</v>
      </c>
      <c r="P895">
        <v>176</v>
      </c>
      <c r="Q895">
        <v>189</v>
      </c>
      <c r="R895">
        <v>195</v>
      </c>
    </row>
    <row r="896" spans="1:18" x14ac:dyDescent="0.25">
      <c r="A896" t="s">
        <v>4354</v>
      </c>
      <c r="B896" t="s">
        <v>247</v>
      </c>
      <c r="C896" t="s">
        <v>47</v>
      </c>
      <c r="D896" t="s">
        <v>8153</v>
      </c>
      <c r="E896" t="str">
        <f>VLOOKUP(TRIM(SUBSTITUTE(D896,CHAR(160),CHAR(32))),Metadata!B$1:C$2632,2,FALSE)</f>
        <v>Sévigné, Marie de Rabutin-Chantal, marquise de, 1626-1696.</v>
      </c>
      <c r="F896" t="str">
        <f>VLOOKUP(TRIM(SUBSTITUTE(D896,CHAR(160),CHAR(32))),Metadata!B$1:D$2632,3,FALSE)</f>
        <v>Correspondance. T. 3, 1680-1696</v>
      </c>
      <c r="G896">
        <f>VLOOKUP(TRIM(SUBSTITUTE(D896,CHAR(160),CHAR(32))),Metadata!B$1:E$2632,4,FALSE)</f>
        <v>1696</v>
      </c>
      <c r="H896" t="s">
        <v>445</v>
      </c>
      <c r="J896" t="str">
        <f>VLOOKUP(TRIM(SUBSTITUTE(D896,CHAR(160),CHAR(32))),Metadata!B$1:H$2632,7,FALSE)</f>
        <v>correspondance</v>
      </c>
      <c r="L896" t="str">
        <f>VLOOKUP(TRIM(SUBSTITUTE(D896,CHAR(160),CHAR(32))),Metadata!B$1:J$2632,9,FALSE)</f>
        <v>prose</v>
      </c>
      <c r="M896">
        <f>VLOOKUP(TRIM(SUBSTITUTE(D896,CHAR(160),CHAR(32))),Metadata!B$1:K$2632,10,FALSE)</f>
        <v>388745</v>
      </c>
      <c r="N896" s="1" t="s">
        <v>1357</v>
      </c>
      <c r="O896">
        <v>3</v>
      </c>
      <c r="P896">
        <v>6</v>
      </c>
      <c r="Q896">
        <v>12</v>
      </c>
      <c r="R896">
        <v>18</v>
      </c>
    </row>
    <row r="897" spans="1:18" x14ac:dyDescent="0.25">
      <c r="A897" t="s">
        <v>4354</v>
      </c>
      <c r="B897" t="s">
        <v>247</v>
      </c>
      <c r="C897" t="s">
        <v>47</v>
      </c>
      <c r="D897" t="s">
        <v>8119</v>
      </c>
      <c r="E897" t="str">
        <f>VLOOKUP(TRIM(SUBSTITUTE(D897,CHAR(160),CHAR(32))),Metadata!B$1:C$2632,2,FALSE)</f>
        <v>Peiresc, Nicolas Claude Fabri de, 1580-1637.</v>
      </c>
      <c r="F897" t="str">
        <f>VLOOKUP(TRIM(SUBSTITUTE(D897,CHAR(160),CHAR(32))),Metadata!B$1:D$2632,3,FALSE)</f>
        <v>Lettres de Peiresc. Tome cinquième, Lettres de Peiresc à Guillemin, à Holstenius et à Menestrier, lettres de Menestrier à Peiresc, 1610-1637</v>
      </c>
      <c r="G897">
        <f>VLOOKUP(TRIM(SUBSTITUTE(D897,CHAR(160),CHAR(32))),Metadata!B$1:E$2632,4,FALSE)</f>
        <v>1637</v>
      </c>
      <c r="H897" t="s">
        <v>445</v>
      </c>
      <c r="J897" t="str">
        <f>VLOOKUP(TRIM(SUBSTITUTE(D897,CHAR(160),CHAR(32))),Metadata!B$1:H$2632,7,FALSE)</f>
        <v>correspondance</v>
      </c>
      <c r="L897" t="str">
        <f>VLOOKUP(TRIM(SUBSTITUTE(D897,CHAR(160),CHAR(32))),Metadata!B$1:J$2632,9,FALSE)</f>
        <v>prose</v>
      </c>
      <c r="M897">
        <f>VLOOKUP(TRIM(SUBSTITUTE(D897,CHAR(160),CHAR(32))),Metadata!B$1:K$2632,10,FALSE)</f>
        <v>69692</v>
      </c>
      <c r="N897" s="1" t="s">
        <v>1358</v>
      </c>
      <c r="O897">
        <v>137</v>
      </c>
      <c r="P897">
        <v>141</v>
      </c>
      <c r="Q897">
        <v>146</v>
      </c>
      <c r="R897">
        <v>153</v>
      </c>
    </row>
    <row r="898" spans="1:18" x14ac:dyDescent="0.25">
      <c r="A898" t="s">
        <v>4354</v>
      </c>
      <c r="B898" t="s">
        <v>247</v>
      </c>
      <c r="C898" t="s">
        <v>47</v>
      </c>
      <c r="D898" t="s">
        <v>8055</v>
      </c>
      <c r="E898" t="str">
        <f>VLOOKUP(TRIM(SUBSTITUTE(D898,CHAR(160),CHAR(32))),Metadata!B$1:C$2632,2,FALSE)</f>
        <v>Fénelon, François de Salignac de La Mothe-, 1651-1715.</v>
      </c>
      <c r="F898" t="str">
        <f>VLOOKUP(TRIM(SUBSTITUTE(D898,CHAR(160),CHAR(32))),Metadata!B$1:D$2632,3,FALSE)</f>
        <v>Traité de l'éducation des filles /</v>
      </c>
      <c r="G898">
        <f>VLOOKUP(TRIM(SUBSTITUTE(D898,CHAR(160),CHAR(32))),Metadata!B$1:E$2632,4,FALSE)</f>
        <v>1687</v>
      </c>
      <c r="H898" t="s">
        <v>445</v>
      </c>
      <c r="J898" t="str">
        <f>VLOOKUP(TRIM(SUBSTITUTE(D898,CHAR(160),CHAR(32))),Metadata!B$1:H$2632,7,FALSE)</f>
        <v>traite ou essai</v>
      </c>
      <c r="L898" t="str">
        <f>VLOOKUP(TRIM(SUBSTITUTE(D898,CHAR(160),CHAR(32))),Metadata!B$1:J$2632,9,FALSE)</f>
        <v>prose</v>
      </c>
      <c r="M898">
        <f>VLOOKUP(TRIM(SUBSTITUTE(D898,CHAR(160),CHAR(32))),Metadata!B$1:K$2632,10,FALSE)</f>
        <v>35067</v>
      </c>
      <c r="N898" s="1" t="s">
        <v>1359</v>
      </c>
      <c r="O898">
        <v>107</v>
      </c>
      <c r="P898">
        <v>110</v>
      </c>
      <c r="Q898">
        <v>137</v>
      </c>
      <c r="R898">
        <v>144</v>
      </c>
    </row>
    <row r="899" spans="1:18" x14ac:dyDescent="0.25">
      <c r="A899" t="s">
        <v>4354</v>
      </c>
      <c r="B899" t="s">
        <v>247</v>
      </c>
      <c r="C899" t="s">
        <v>47</v>
      </c>
      <c r="D899" t="s">
        <v>8047</v>
      </c>
      <c r="E899" t="str">
        <f>VLOOKUP(TRIM(SUBSTITUTE(D899,CHAR(160),CHAR(32))),Metadata!B$1:C$2632,2,FALSE)</f>
        <v>Esprit, Mr. (Jacques), 1611-1678.</v>
      </c>
      <c r="F899" t="str">
        <f>VLOOKUP(TRIM(SUBSTITUTE(D899,CHAR(160),CHAR(32))),Metadata!B$1:D$2632,3,FALSE)</f>
        <v>La fausseté des vertus humaines</v>
      </c>
      <c r="G899">
        <f>VLOOKUP(TRIM(SUBSTITUTE(D899,CHAR(160),CHAR(32))),Metadata!B$1:E$2632,4,FALSE)</f>
        <v>1678</v>
      </c>
      <c r="H899" t="s">
        <v>445</v>
      </c>
      <c r="J899" t="str">
        <f>VLOOKUP(TRIM(SUBSTITUTE(D899,CHAR(160),CHAR(32))),Metadata!B$1:H$2632,7,FALSE)</f>
        <v>traite ou essai</v>
      </c>
      <c r="L899" t="str">
        <f>VLOOKUP(TRIM(SUBSTITUTE(D899,CHAR(160),CHAR(32))),Metadata!B$1:J$2632,9,FALSE)</f>
        <v>prose</v>
      </c>
      <c r="M899">
        <f>VLOOKUP(TRIM(SUBSTITUTE(D899,CHAR(160),CHAR(32))),Metadata!B$1:K$2632,10,FALSE)</f>
        <v>165161</v>
      </c>
      <c r="N899" s="1" t="s">
        <v>1360</v>
      </c>
      <c r="O899">
        <v>480</v>
      </c>
      <c r="P899">
        <v>484</v>
      </c>
      <c r="Q899">
        <v>501</v>
      </c>
      <c r="R899">
        <v>507</v>
      </c>
    </row>
    <row r="900" spans="1:18" x14ac:dyDescent="0.25">
      <c r="A900" t="s">
        <v>4354</v>
      </c>
      <c r="B900" t="s">
        <v>247</v>
      </c>
      <c r="C900" t="s">
        <v>47</v>
      </c>
      <c r="D900" t="s">
        <v>8300</v>
      </c>
      <c r="E900" t="str">
        <f>VLOOKUP(TRIM(SUBSTITUTE(D900,CHAR(160),CHAR(32))),Metadata!B$1:C$2632,2,FALSE)</f>
        <v>Le Sage, Alain René, 1668-1747.</v>
      </c>
      <c r="F900" t="str">
        <f>VLOOKUP(TRIM(SUBSTITUTE(D900,CHAR(160),CHAR(32))),Metadata!B$1:D$2632,3,FALSE)</f>
        <v>La valise trouvée</v>
      </c>
      <c r="G900">
        <f>VLOOKUP(TRIM(SUBSTITUTE(D900,CHAR(160),CHAR(32))),Metadata!B$1:E$2632,4,FALSE)</f>
        <v>1740</v>
      </c>
      <c r="H900" t="s">
        <v>448</v>
      </c>
      <c r="J900" t="str">
        <f>VLOOKUP(TRIM(SUBSTITUTE(D900,CHAR(160),CHAR(32))),Metadata!B$1:H$2632,7,FALSE)</f>
        <v>roman</v>
      </c>
      <c r="L900" t="str">
        <f>VLOOKUP(TRIM(SUBSTITUTE(D900,CHAR(160),CHAR(32))),Metadata!B$1:J$2632,9,FALSE)</f>
        <v>prose</v>
      </c>
      <c r="M900">
        <f>VLOOKUP(TRIM(SUBSTITUTE(D900,CHAR(160),CHAR(32))),Metadata!B$1:K$2632,10,FALSE)</f>
        <v>34560</v>
      </c>
      <c r="N900" s="1" t="s">
        <v>1361</v>
      </c>
      <c r="O900">
        <v>3</v>
      </c>
      <c r="P900">
        <v>7</v>
      </c>
      <c r="Q900">
        <v>18</v>
      </c>
      <c r="R900">
        <v>24</v>
      </c>
    </row>
    <row r="901" spans="1:18" x14ac:dyDescent="0.25">
      <c r="A901" t="s">
        <v>4354</v>
      </c>
      <c r="B901" t="s">
        <v>247</v>
      </c>
      <c r="C901" t="s">
        <v>47</v>
      </c>
      <c r="D901" t="s">
        <v>8325</v>
      </c>
      <c r="E901" t="str">
        <f>VLOOKUP(TRIM(SUBSTITUTE(D901,CHAR(160),CHAR(32))),Metadata!B$1:C$2632,2,FALSE)</f>
        <v>Marivaux, Pierre Carlet de Chamblain de, 1688-1763.</v>
      </c>
      <c r="F901" t="str">
        <f>VLOOKUP(TRIM(SUBSTITUTE(D901,CHAR(160),CHAR(32))),Metadata!B$1:D$2632,3,FALSE)</f>
        <v>L'indigent philosophe</v>
      </c>
      <c r="G901">
        <f>VLOOKUP(TRIM(SUBSTITUTE(D901,CHAR(160),CHAR(32))),Metadata!B$1:E$2632,4,FALSE)</f>
        <v>1727</v>
      </c>
      <c r="H901" t="s">
        <v>448</v>
      </c>
      <c r="J901" t="str">
        <f>VLOOKUP(TRIM(SUBSTITUTE(D901,CHAR(160),CHAR(32))),Metadata!B$1:H$2632,7,FALSE)</f>
        <v>melanges litteraires</v>
      </c>
      <c r="L901" t="str">
        <f>VLOOKUP(TRIM(SUBSTITUTE(D901,CHAR(160),CHAR(32))),Metadata!B$1:J$2632,9,FALSE)</f>
        <v>prose</v>
      </c>
      <c r="M901">
        <f>VLOOKUP(TRIM(SUBSTITUTE(D901,CHAR(160),CHAR(32))),Metadata!B$1:K$2632,10,FALSE)</f>
        <v>24078</v>
      </c>
      <c r="N901" s="1" t="s">
        <v>1362</v>
      </c>
      <c r="O901">
        <v>134</v>
      </c>
      <c r="P901">
        <v>137</v>
      </c>
      <c r="Q901">
        <v>145</v>
      </c>
      <c r="R901">
        <v>151</v>
      </c>
    </row>
    <row r="902" spans="1:18" x14ac:dyDescent="0.25">
      <c r="A902" t="s">
        <v>4354</v>
      </c>
      <c r="B902" t="s">
        <v>247</v>
      </c>
      <c r="C902" t="s">
        <v>47</v>
      </c>
      <c r="D902" t="s">
        <v>8302</v>
      </c>
      <c r="E902" t="str">
        <f>VLOOKUP(TRIM(SUBSTITUTE(D902,CHAR(160),CHAR(32))),Metadata!B$1:C$2632,2,FALSE)</f>
        <v>Le Sage, Alain René, 1668-1747.</v>
      </c>
      <c r="F902" t="str">
        <f>VLOOKUP(TRIM(SUBSTITUTE(D902,CHAR(160),CHAR(32))),Metadata!B$1:D$2632,3,FALSE)</f>
        <v>Le diable boiteux</v>
      </c>
      <c r="G902">
        <f>VLOOKUP(TRIM(SUBSTITUTE(D902,CHAR(160),CHAR(32))),Metadata!B$1:E$2632,4,FALSE)</f>
        <v>1726</v>
      </c>
      <c r="H902" t="s">
        <v>448</v>
      </c>
      <c r="J902" t="str">
        <f>VLOOKUP(TRIM(SUBSTITUTE(D902,CHAR(160),CHAR(32))),Metadata!B$1:H$2632,7,FALSE)</f>
        <v>roman</v>
      </c>
      <c r="L902" t="str">
        <f>VLOOKUP(TRIM(SUBSTITUTE(D902,CHAR(160),CHAR(32))),Metadata!B$1:J$2632,9,FALSE)</f>
        <v>prose</v>
      </c>
      <c r="M902">
        <f>VLOOKUP(TRIM(SUBSTITUTE(D902,CHAR(160),CHAR(32))),Metadata!B$1:K$2632,10,FALSE)</f>
        <v>92766</v>
      </c>
      <c r="N902" s="1" t="s">
        <v>1363</v>
      </c>
      <c r="O902">
        <v>41</v>
      </c>
      <c r="P902">
        <v>45</v>
      </c>
      <c r="Q902">
        <v>53</v>
      </c>
      <c r="R902">
        <v>59</v>
      </c>
    </row>
    <row r="903" spans="1:18" x14ac:dyDescent="0.25">
      <c r="A903" t="s">
        <v>4354</v>
      </c>
      <c r="B903" t="s">
        <v>247</v>
      </c>
      <c r="C903" t="s">
        <v>47</v>
      </c>
      <c r="D903" t="s">
        <v>8267</v>
      </c>
      <c r="E903" t="str">
        <f>VLOOKUP(TRIM(SUBSTITUTE(D903,CHAR(160),CHAR(32))),Metadata!B$1:C$2632,2,FALSE)</f>
        <v>Genlis, Stéphanie Félicité, comtesse de, 1746-1830.</v>
      </c>
      <c r="F903" t="str">
        <f>VLOOKUP(TRIM(SUBSTITUTE(D903,CHAR(160),CHAR(32))),Metadata!B$1:D$2632,3,FALSE)</f>
        <v>Adèle et Théodore, ou, Lettres sur l'éducation</v>
      </c>
      <c r="G903">
        <f>VLOOKUP(TRIM(SUBSTITUTE(D903,CHAR(160),CHAR(32))),Metadata!B$1:E$2632,4,FALSE)</f>
        <v>1782</v>
      </c>
      <c r="H903" t="s">
        <v>448</v>
      </c>
      <c r="J903" t="str">
        <f>VLOOKUP(TRIM(SUBSTITUTE(D903,CHAR(160),CHAR(32))),Metadata!B$1:H$2632,7,FALSE)</f>
        <v>roman</v>
      </c>
      <c r="L903" t="str">
        <f>VLOOKUP(TRIM(SUBSTITUTE(D903,CHAR(160),CHAR(32))),Metadata!B$1:J$2632,9,FALSE)</f>
        <v>prose</v>
      </c>
      <c r="M903">
        <f>VLOOKUP(TRIM(SUBSTITUTE(D903,CHAR(160),CHAR(32))),Metadata!B$1:K$2632,10,FALSE)</f>
        <v>264516</v>
      </c>
      <c r="N903" s="1" t="s">
        <v>1364</v>
      </c>
      <c r="O903">
        <v>43</v>
      </c>
      <c r="P903">
        <v>47</v>
      </c>
      <c r="Q903">
        <v>55</v>
      </c>
      <c r="R903">
        <v>61</v>
      </c>
    </row>
    <row r="904" spans="1:18" x14ac:dyDescent="0.25">
      <c r="A904" t="s">
        <v>4354</v>
      </c>
      <c r="B904" t="s">
        <v>247</v>
      </c>
      <c r="C904" t="s">
        <v>47</v>
      </c>
      <c r="D904" t="s">
        <v>8179</v>
      </c>
      <c r="E904" t="str">
        <f>VLOOKUP(TRIM(SUBSTITUTE(D904,CHAR(160),CHAR(32))),Metadata!B$1:C$2632,2,FALSE)</f>
        <v>Bachaumont, Louis petit de, 1690-1771.</v>
      </c>
      <c r="F904" t="str">
        <f>VLOOKUP(TRIM(SUBSTITUTE(D904,CHAR(160),CHAR(32))),Metadata!B$1:D$2632,3,FALSE)</f>
        <v>Mémoires secrets depuis 1762</v>
      </c>
      <c r="G904">
        <f>VLOOKUP(TRIM(SUBSTITUTE(D904,CHAR(160),CHAR(32))),Metadata!B$1:E$2632,4,FALSE)</f>
        <v>1763</v>
      </c>
      <c r="H904" t="s">
        <v>448</v>
      </c>
      <c r="J904" t="str">
        <f>VLOOKUP(TRIM(SUBSTITUTE(D904,CHAR(160),CHAR(32))),Metadata!B$1:H$2632,7,FALSE)</f>
        <v>memoires</v>
      </c>
      <c r="L904" t="str">
        <f>VLOOKUP(TRIM(SUBSTITUTE(D904,CHAR(160),CHAR(32))),Metadata!B$1:J$2632,9,FALSE)</f>
        <v>prose</v>
      </c>
      <c r="M904">
        <f>VLOOKUP(TRIM(SUBSTITUTE(D904,CHAR(160),CHAR(32))),Metadata!B$1:K$2632,10,FALSE)</f>
        <v>73074</v>
      </c>
      <c r="N904" t="s">
        <v>1365</v>
      </c>
      <c r="O904">
        <v>79</v>
      </c>
      <c r="P904">
        <v>82</v>
      </c>
      <c r="Q904">
        <v>88</v>
      </c>
      <c r="R904">
        <v>95</v>
      </c>
    </row>
    <row r="905" spans="1:18" x14ac:dyDescent="0.25">
      <c r="A905" t="s">
        <v>4354</v>
      </c>
      <c r="B905" t="s">
        <v>247</v>
      </c>
      <c r="C905" t="s">
        <v>47</v>
      </c>
      <c r="D905" t="s">
        <v>8255</v>
      </c>
      <c r="E905" t="str">
        <f>VLOOKUP(TRIM(SUBSTITUTE(D905,CHAR(160),CHAR(32))),Metadata!B$1:C$2632,2,FALSE)</f>
        <v>Dupuis, Charles François, 1742-1809.</v>
      </c>
      <c r="F905" t="str">
        <f>VLOOKUP(TRIM(SUBSTITUTE(D905,CHAR(160),CHAR(32))),Metadata!B$1:D$2632,3,FALSE)</f>
        <v>Abrégé de l'origine de tous les cultes</v>
      </c>
      <c r="G905">
        <f>VLOOKUP(TRIM(SUBSTITUTE(D905,CHAR(160),CHAR(32))),Metadata!B$1:E$2632,4,FALSE)</f>
        <v>1796</v>
      </c>
      <c r="H905" t="s">
        <v>448</v>
      </c>
      <c r="J905" t="str">
        <f>VLOOKUP(TRIM(SUBSTITUTE(D905,CHAR(160),CHAR(32))),Metadata!B$1:H$2632,7,FALSE)</f>
        <v>traite ou essai</v>
      </c>
      <c r="L905" t="str">
        <f>VLOOKUP(TRIM(SUBSTITUTE(D905,CHAR(160),CHAR(32))),Metadata!B$1:J$2632,9,FALSE)</f>
        <v>prose</v>
      </c>
      <c r="M905">
        <f>VLOOKUP(TRIM(SUBSTITUTE(D905,CHAR(160),CHAR(32))),Metadata!B$1:K$2632,10,FALSE)</f>
        <v>133281</v>
      </c>
      <c r="N905" s="1" t="s">
        <v>1366</v>
      </c>
      <c r="O905">
        <v>27</v>
      </c>
      <c r="P905">
        <v>30</v>
      </c>
      <c r="Q905">
        <v>49</v>
      </c>
      <c r="R905">
        <v>55</v>
      </c>
    </row>
    <row r="906" spans="1:18" x14ac:dyDescent="0.25">
      <c r="A906" t="s">
        <v>4354</v>
      </c>
      <c r="B906" t="s">
        <v>247</v>
      </c>
      <c r="C906" t="s">
        <v>47</v>
      </c>
      <c r="D906" t="s">
        <v>8249</v>
      </c>
      <c r="E906" t="str">
        <f>VLOOKUP(TRIM(SUBSTITUTE(D906,CHAR(160),CHAR(32))),Metadata!B$1:C$2632,2,FALSE)</f>
        <v>Dubos, abbé (Jean-Baptiste), 1670-1742.</v>
      </c>
      <c r="F906" t="str">
        <f>VLOOKUP(TRIM(SUBSTITUTE(D906,CHAR(160),CHAR(32))),Metadata!B$1:D$2632,3,FALSE)</f>
        <v>Réflexions critiques sur la poésie et sur la peinture</v>
      </c>
      <c r="G906">
        <f>VLOOKUP(TRIM(SUBSTITUTE(D906,CHAR(160),CHAR(32))),Metadata!B$1:E$2632,4,FALSE)</f>
        <v>1733</v>
      </c>
      <c r="H906" t="s">
        <v>448</v>
      </c>
      <c r="J906" t="str">
        <f>VLOOKUP(TRIM(SUBSTITUTE(D906,CHAR(160),CHAR(32))),Metadata!B$1:H$2632,7,FALSE)</f>
        <v>melanges litteraires</v>
      </c>
      <c r="L906" t="str">
        <f>VLOOKUP(TRIM(SUBSTITUTE(D906,CHAR(160),CHAR(32))),Metadata!B$1:J$2632,9,FALSE)</f>
        <v>prose</v>
      </c>
      <c r="M906">
        <f>VLOOKUP(TRIM(SUBSTITUTE(D906,CHAR(160),CHAR(32))),Metadata!B$1:K$2632,10,FALSE)</f>
        <v>256009</v>
      </c>
      <c r="N906" s="1" t="s">
        <v>1367</v>
      </c>
      <c r="O906">
        <v>101</v>
      </c>
      <c r="P906">
        <v>104</v>
      </c>
      <c r="Q906">
        <v>109</v>
      </c>
      <c r="R906">
        <v>115</v>
      </c>
    </row>
    <row r="907" spans="1:18" x14ac:dyDescent="0.25">
      <c r="A907" t="s">
        <v>4354</v>
      </c>
      <c r="B907" t="s">
        <v>247</v>
      </c>
      <c r="C907" t="s">
        <v>47</v>
      </c>
      <c r="D907" t="s">
        <v>8364</v>
      </c>
      <c r="E907" t="str">
        <f>VLOOKUP(TRIM(SUBSTITUTE(D907,CHAR(160),CHAR(32))),Metadata!B$1:C$2632,2,FALSE)</f>
        <v>Raynal, abbé (Guillaume-Thomas-François), 1713-1796.</v>
      </c>
      <c r="F907" t="str">
        <f>VLOOKUP(TRIM(SUBSTITUTE(D907,CHAR(160),CHAR(32))),Metadata!B$1:D$2632,3,FALSE)</f>
        <v>Histoire philosophique et politique des établissements et du commerce des Européens dans les deux Indes. T. 6</v>
      </c>
      <c r="G907">
        <f>VLOOKUP(TRIM(SUBSTITUTE(D907,CHAR(160),CHAR(32))),Metadata!B$1:E$2632,4,FALSE)</f>
        <v>1770</v>
      </c>
      <c r="H907" t="s">
        <v>448</v>
      </c>
      <c r="J907" t="str">
        <f>VLOOKUP(TRIM(SUBSTITUTE(D907,CHAR(160),CHAR(32))),Metadata!B$1:H$2632,7,FALSE)</f>
        <v>traite ou essai</v>
      </c>
      <c r="L907" t="str">
        <f>VLOOKUP(TRIM(SUBSTITUTE(D907,CHAR(160),CHAR(32))),Metadata!B$1:J$2632,9,FALSE)</f>
        <v>prose</v>
      </c>
      <c r="M907">
        <f>VLOOKUP(TRIM(SUBSTITUTE(D907,CHAR(160),CHAR(32))),Metadata!B$1:K$2632,10,FALSE)</f>
        <v>123544</v>
      </c>
      <c r="N907" s="1" t="s">
        <v>1368</v>
      </c>
      <c r="O907">
        <v>104</v>
      </c>
      <c r="P907">
        <v>107</v>
      </c>
      <c r="Q907">
        <v>113</v>
      </c>
      <c r="R907">
        <v>120</v>
      </c>
    </row>
    <row r="908" spans="1:18" x14ac:dyDescent="0.25">
      <c r="A908" t="s">
        <v>4354</v>
      </c>
      <c r="B908" t="s">
        <v>247</v>
      </c>
      <c r="C908" t="s">
        <v>47</v>
      </c>
      <c r="D908" t="s">
        <v>8398</v>
      </c>
      <c r="E908" t="str">
        <f>VLOOKUP(TRIM(SUBSTITUTE(D908,CHAR(160),CHAR(32))),Metadata!B$1:C$2632,2,FALSE)</f>
        <v>Sénac de Meilhan, Gabriel, 1736-1803.</v>
      </c>
      <c r="F908" t="str">
        <f>VLOOKUP(TRIM(SUBSTITUTE(D908,CHAR(160),CHAR(32))),Metadata!B$1:D$2632,3,FALSE)</f>
        <v>L'émigré</v>
      </c>
      <c r="G908">
        <f>VLOOKUP(TRIM(SUBSTITUTE(D908,CHAR(160),CHAR(32))),Metadata!B$1:E$2632,4,FALSE)</f>
        <v>1797</v>
      </c>
      <c r="H908" t="s">
        <v>448</v>
      </c>
      <c r="J908" t="str">
        <f>VLOOKUP(TRIM(SUBSTITUTE(D908,CHAR(160),CHAR(32))),Metadata!B$1:H$2632,7,FALSE)</f>
        <v>roman</v>
      </c>
      <c r="L908" t="str">
        <f>VLOOKUP(TRIM(SUBSTITUTE(D908,CHAR(160),CHAR(32))),Metadata!B$1:J$2632,9,FALSE)</f>
        <v>prose</v>
      </c>
      <c r="M908">
        <f>VLOOKUP(TRIM(SUBSTITUTE(D908,CHAR(160),CHAR(32))),Metadata!B$1:K$2632,10,FALSE)</f>
        <v>139354</v>
      </c>
      <c r="N908" s="1" t="s">
        <v>1369</v>
      </c>
      <c r="O908">
        <v>55</v>
      </c>
      <c r="P908">
        <v>59</v>
      </c>
      <c r="Q908">
        <v>67</v>
      </c>
      <c r="R908">
        <v>73</v>
      </c>
    </row>
    <row r="909" spans="1:18" x14ac:dyDescent="0.25">
      <c r="A909" t="s">
        <v>4354</v>
      </c>
      <c r="B909" t="s">
        <v>247</v>
      </c>
      <c r="C909" t="s">
        <v>47</v>
      </c>
      <c r="D909" t="s">
        <v>8261</v>
      </c>
      <c r="E909" t="str">
        <f>VLOOKUP(TRIM(SUBSTITUTE(D909,CHAR(160),CHAR(32))),Metadata!B$1:C$2632,2,FALSE)</f>
        <v>Fénelon, François de Salignac de La Mothe-, 1651-1715.</v>
      </c>
      <c r="F909" t="str">
        <f>VLOOKUP(TRIM(SUBSTITUTE(D909,CHAR(160),CHAR(32))),Metadata!B$1:D$2632,3,FALSE)</f>
        <v>Fables et contes</v>
      </c>
      <c r="G909">
        <f>VLOOKUP(TRIM(SUBSTITUTE(D909,CHAR(160),CHAR(32))),Metadata!B$1:E$2632,4,FALSE)</f>
        <v>1701</v>
      </c>
      <c r="H909" t="s">
        <v>448</v>
      </c>
      <c r="J909" t="str">
        <f>VLOOKUP(TRIM(SUBSTITUTE(D909,CHAR(160),CHAR(32))),Metadata!B$1:H$2632,7,FALSE)</f>
        <v>Fable, Conte</v>
      </c>
      <c r="L909" t="str">
        <f>VLOOKUP(TRIM(SUBSTITUTE(D909,CHAR(160),CHAR(32))),Metadata!B$1:J$2632,9,FALSE)</f>
        <v/>
      </c>
      <c r="M909">
        <f>VLOOKUP(TRIM(SUBSTITUTE(D909,CHAR(160),CHAR(32))),Metadata!B$1:K$2632,10,FALSE)</f>
        <v>25592</v>
      </c>
      <c r="N909" s="1" t="s">
        <v>1370</v>
      </c>
      <c r="O909">
        <v>120</v>
      </c>
      <c r="P909">
        <v>122</v>
      </c>
      <c r="Q909">
        <v>128</v>
      </c>
      <c r="R909">
        <v>134</v>
      </c>
    </row>
    <row r="910" spans="1:18" x14ac:dyDescent="0.25">
      <c r="A910" t="s">
        <v>4354</v>
      </c>
      <c r="B910" t="s">
        <v>247</v>
      </c>
      <c r="C910" t="s">
        <v>47</v>
      </c>
      <c r="D910" t="s">
        <v>8248</v>
      </c>
      <c r="E910" t="str">
        <f>VLOOKUP(TRIM(SUBSTITUTE(D910,CHAR(160),CHAR(32))),Metadata!B$1:C$2632,2,FALSE)</f>
        <v>Dubos, abbé (Jean-Baptiste), 1670-1742.</v>
      </c>
      <c r="F910" t="str">
        <f>VLOOKUP(TRIM(SUBSTITUTE(D910,CHAR(160),CHAR(32))),Metadata!B$1:D$2632,3,FALSE)</f>
        <v>Histoire critique de l’établissement de la monarchie françoise dans les Gaules</v>
      </c>
      <c r="G910">
        <f>VLOOKUP(TRIM(SUBSTITUTE(D910,CHAR(160),CHAR(32))),Metadata!B$1:E$2632,4,FALSE)</f>
        <v>1734</v>
      </c>
      <c r="H910" t="s">
        <v>448</v>
      </c>
      <c r="J910" t="str">
        <f>VLOOKUP(TRIM(SUBSTITUTE(D910,CHAR(160),CHAR(32))),Metadata!B$1:H$2632,7,FALSE)</f>
        <v>traite ou essai</v>
      </c>
      <c r="L910" t="str">
        <f>VLOOKUP(TRIM(SUBSTITUTE(D910,CHAR(160),CHAR(32))),Metadata!B$1:J$2632,9,FALSE)</f>
        <v>prose</v>
      </c>
      <c r="M910">
        <f>VLOOKUP(TRIM(SUBSTITUTE(D910,CHAR(160),CHAR(32))),Metadata!B$1:K$2632,10,FALSE)</f>
        <v>406083</v>
      </c>
      <c r="N910" s="1" t="s">
        <v>1371</v>
      </c>
      <c r="O910">
        <v>226</v>
      </c>
      <c r="P910">
        <v>230</v>
      </c>
      <c r="Q910">
        <v>236</v>
      </c>
      <c r="R910">
        <v>243</v>
      </c>
    </row>
    <row r="911" spans="1:18" x14ac:dyDescent="0.25">
      <c r="A911" t="s">
        <v>4354</v>
      </c>
      <c r="B911" t="s">
        <v>247</v>
      </c>
      <c r="C911" t="s">
        <v>47</v>
      </c>
      <c r="D911" t="s">
        <v>8172</v>
      </c>
      <c r="E911" t="str">
        <f>VLOOKUP(TRIM(SUBSTITUTE(D911,CHAR(160),CHAR(32))),Metadata!B$1:C$2632,2,FALSE)</f>
        <v>Argens, Jean-Baptiste de Boyer, marquis d', 1704-1771.</v>
      </c>
      <c r="F911" t="str">
        <f>VLOOKUP(TRIM(SUBSTITUTE(D911,CHAR(160),CHAR(32))),Metadata!B$1:D$2632,3,FALSE)</f>
        <v>Lettres juives</v>
      </c>
      <c r="G911">
        <f>VLOOKUP(TRIM(SUBSTITUTE(D911,CHAR(160),CHAR(32))),Metadata!B$1:E$2632,4,FALSE)</f>
        <v>1738</v>
      </c>
      <c r="H911" t="s">
        <v>448</v>
      </c>
      <c r="J911" t="str">
        <f>VLOOKUP(TRIM(SUBSTITUTE(D911,CHAR(160),CHAR(32))),Metadata!B$1:H$2632,7,FALSE)</f>
        <v>melanges litteraires</v>
      </c>
      <c r="L911" t="str">
        <f>VLOOKUP(TRIM(SUBSTITUTE(D911,CHAR(160),CHAR(32))),Metadata!B$1:J$2632,9,FALSE)</f>
        <v>prose</v>
      </c>
      <c r="M911">
        <f>VLOOKUP(TRIM(SUBSTITUTE(D911,CHAR(160),CHAR(32))),Metadata!B$1:K$2632,10,FALSE)</f>
        <v>427095</v>
      </c>
      <c r="N911" s="1" t="s">
        <v>1372</v>
      </c>
      <c r="O911">
        <v>29</v>
      </c>
      <c r="P911">
        <v>33</v>
      </c>
      <c r="Q911">
        <v>48</v>
      </c>
      <c r="R911">
        <v>54</v>
      </c>
    </row>
    <row r="912" spans="1:18" x14ac:dyDescent="0.25">
      <c r="A912" t="s">
        <v>4354</v>
      </c>
      <c r="B912" t="s">
        <v>247</v>
      </c>
      <c r="C912" t="s">
        <v>47</v>
      </c>
      <c r="D912" t="s">
        <v>8179</v>
      </c>
      <c r="E912" t="str">
        <f>VLOOKUP(TRIM(SUBSTITUTE(D912,CHAR(160),CHAR(32))),Metadata!B$1:C$2632,2,FALSE)</f>
        <v>Bachaumont, Louis petit de, 1690-1771.</v>
      </c>
      <c r="F912" t="str">
        <f>VLOOKUP(TRIM(SUBSTITUTE(D912,CHAR(160),CHAR(32))),Metadata!B$1:D$2632,3,FALSE)</f>
        <v>Mémoires secrets depuis 1762</v>
      </c>
      <c r="G912">
        <f>VLOOKUP(TRIM(SUBSTITUTE(D912,CHAR(160),CHAR(32))),Metadata!B$1:E$2632,4,FALSE)</f>
        <v>1763</v>
      </c>
      <c r="H912" t="s">
        <v>448</v>
      </c>
      <c r="J912" t="str">
        <f>VLOOKUP(TRIM(SUBSTITUTE(D912,CHAR(160),CHAR(32))),Metadata!B$1:H$2632,7,FALSE)</f>
        <v>memoires</v>
      </c>
      <c r="L912" t="str">
        <f>VLOOKUP(TRIM(SUBSTITUTE(D912,CHAR(160),CHAR(32))),Metadata!B$1:J$2632,9,FALSE)</f>
        <v>prose</v>
      </c>
      <c r="M912">
        <f>VLOOKUP(TRIM(SUBSTITUTE(D912,CHAR(160),CHAR(32))),Metadata!B$1:K$2632,10,FALSE)</f>
        <v>73074</v>
      </c>
      <c r="N912" s="1" t="s">
        <v>1373</v>
      </c>
      <c r="O912">
        <v>101</v>
      </c>
      <c r="P912">
        <v>104</v>
      </c>
      <c r="Q912">
        <v>112</v>
      </c>
      <c r="R912">
        <v>118</v>
      </c>
    </row>
    <row r="913" spans="1:18" x14ac:dyDescent="0.25">
      <c r="A913" t="s">
        <v>4354</v>
      </c>
      <c r="B913" t="s">
        <v>247</v>
      </c>
      <c r="C913" t="s">
        <v>47</v>
      </c>
      <c r="D913" t="s">
        <v>8302</v>
      </c>
      <c r="E913" t="str">
        <f>VLOOKUP(TRIM(SUBSTITUTE(D913,CHAR(160),CHAR(32))),Metadata!B$1:C$2632,2,FALSE)</f>
        <v>Le Sage, Alain René, 1668-1747.</v>
      </c>
      <c r="F913" t="str">
        <f>VLOOKUP(TRIM(SUBSTITUTE(D913,CHAR(160),CHAR(32))),Metadata!B$1:D$2632,3,FALSE)</f>
        <v>Le diable boiteux</v>
      </c>
      <c r="G913">
        <f>VLOOKUP(TRIM(SUBSTITUTE(D913,CHAR(160),CHAR(32))),Metadata!B$1:E$2632,4,FALSE)</f>
        <v>1726</v>
      </c>
      <c r="H913" t="s">
        <v>448</v>
      </c>
      <c r="J913" t="str">
        <f>VLOOKUP(TRIM(SUBSTITUTE(D913,CHAR(160),CHAR(32))),Metadata!B$1:H$2632,7,FALSE)</f>
        <v>roman</v>
      </c>
      <c r="L913" t="str">
        <f>VLOOKUP(TRIM(SUBSTITUTE(D913,CHAR(160),CHAR(32))),Metadata!B$1:J$2632,9,FALSE)</f>
        <v>prose</v>
      </c>
      <c r="M913">
        <f>VLOOKUP(TRIM(SUBSTITUTE(D913,CHAR(160),CHAR(32))),Metadata!B$1:K$2632,10,FALSE)</f>
        <v>92766</v>
      </c>
      <c r="N913" s="1" t="s">
        <v>1374</v>
      </c>
      <c r="O913">
        <v>89</v>
      </c>
      <c r="P913">
        <v>92</v>
      </c>
      <c r="Q913">
        <v>108</v>
      </c>
      <c r="R913">
        <v>114</v>
      </c>
    </row>
    <row r="914" spans="1:18" x14ac:dyDescent="0.25">
      <c r="A914" t="s">
        <v>4354</v>
      </c>
      <c r="B914" t="s">
        <v>247</v>
      </c>
      <c r="C914" t="s">
        <v>47</v>
      </c>
      <c r="D914" t="s">
        <v>8341</v>
      </c>
      <c r="E914" t="str">
        <f>VLOOKUP(TRIM(SUBSTITUTE(D914,CHAR(160),CHAR(32))),Metadata!B$1:C$2632,2,FALSE)</f>
        <v>Montesquieu, Charles de Secondat, baron de, 1689-1755.</v>
      </c>
      <c r="F914" t="str">
        <f>VLOOKUP(TRIM(SUBSTITUTE(D914,CHAR(160),CHAR(32))),Metadata!B$1:D$2632,3,FALSE)</f>
        <v>Correspondance de Montesquieu</v>
      </c>
      <c r="G914">
        <f>VLOOKUP(TRIM(SUBSTITUTE(D914,CHAR(160),CHAR(32))),Metadata!B$1:E$2632,4,FALSE)</f>
        <v>1755</v>
      </c>
      <c r="H914" t="s">
        <v>448</v>
      </c>
      <c r="J914" t="str">
        <f>VLOOKUP(TRIM(SUBSTITUTE(D914,CHAR(160),CHAR(32))),Metadata!B$1:H$2632,7,FALSE)</f>
        <v>correspondance</v>
      </c>
      <c r="L914" t="str">
        <f>VLOOKUP(TRIM(SUBSTITUTE(D914,CHAR(160),CHAR(32))),Metadata!B$1:J$2632,9,FALSE)</f>
        <v>prose</v>
      </c>
      <c r="M914">
        <f>VLOOKUP(TRIM(SUBSTITUTE(D914,CHAR(160),CHAR(32))),Metadata!B$1:K$2632,10,FALSE)</f>
        <v>111275</v>
      </c>
      <c r="N914" s="1" t="s">
        <v>1375</v>
      </c>
      <c r="O914">
        <v>15</v>
      </c>
      <c r="P914">
        <v>19</v>
      </c>
      <c r="Q914">
        <v>24</v>
      </c>
      <c r="R914">
        <v>31</v>
      </c>
    </row>
    <row r="915" spans="1:18" x14ac:dyDescent="0.25">
      <c r="A915" t="s">
        <v>4354</v>
      </c>
      <c r="B915" t="s">
        <v>247</v>
      </c>
      <c r="C915" t="s">
        <v>47</v>
      </c>
      <c r="D915" t="s">
        <v>8245</v>
      </c>
      <c r="E915" t="str">
        <f>VLOOKUP(TRIM(SUBSTITUTE(D915,CHAR(160),CHAR(32))),Metadata!B$1:C$2632,2,FALSE)</f>
        <v>Du Halde, J.-B. (Jean-Baptiste), 1674-1743.</v>
      </c>
      <c r="F915" t="str">
        <f>VLOOKUP(TRIM(SUBSTITUTE(D915,CHAR(160),CHAR(32))),Metadata!B$1:D$2632,3,FALSE)</f>
        <v>Description géographique, historique, chronologique, politique, et physique de l'empire de la Chine et de la Tartarie chinoise: enrichie des cartes générales et particulières de ces pays, de la carte générale des cartes particulières du Thibet, de la Corée: ornée d'un grand nombre de figures et de vignettes gravées en taille-douce</v>
      </c>
      <c r="G915">
        <f>VLOOKUP(TRIM(SUBSTITUTE(D915,CHAR(160),CHAR(32))),Metadata!B$1:E$2632,4,FALSE)</f>
        <v>1735</v>
      </c>
      <c r="H915" t="s">
        <v>448</v>
      </c>
      <c r="J915" t="str">
        <f>VLOOKUP(TRIM(SUBSTITUTE(D915,CHAR(160),CHAR(32))),Metadata!B$1:H$2632,7,FALSE)</f>
        <v>recit de voyage</v>
      </c>
      <c r="L915" t="str">
        <f>VLOOKUP(TRIM(SUBSTITUTE(D915,CHAR(160),CHAR(32))),Metadata!B$1:J$2632,9,FALSE)</f>
        <v>prose</v>
      </c>
      <c r="M915">
        <f>VLOOKUP(TRIM(SUBSTITUTE(D915,CHAR(160),CHAR(32))),Metadata!B$1:K$2632,10,FALSE)</f>
        <v>152712</v>
      </c>
      <c r="N915" s="1" t="s">
        <v>1376</v>
      </c>
      <c r="O915">
        <v>25</v>
      </c>
      <c r="P915">
        <v>29</v>
      </c>
      <c r="Q915">
        <v>37</v>
      </c>
      <c r="R915">
        <v>43</v>
      </c>
    </row>
    <row r="916" spans="1:18" x14ac:dyDescent="0.25">
      <c r="A916" t="s">
        <v>4354</v>
      </c>
      <c r="B916" t="s">
        <v>247</v>
      </c>
      <c r="C916" t="s">
        <v>47</v>
      </c>
      <c r="D916" t="s">
        <v>8239</v>
      </c>
      <c r="E916" t="str">
        <f>VLOOKUP(TRIM(SUBSTITUTE(D916,CHAR(160),CHAR(32))),Metadata!B$1:C$2632,2,FALSE)</f>
        <v>Diderot, Denis, 1713-1784.</v>
      </c>
      <c r="F916" t="str">
        <f>VLOOKUP(TRIM(SUBSTITUTE(D916,CHAR(160),CHAR(32))),Metadata!B$1:D$2632,3,FALSE)</f>
        <v>Lettres à Sophie Volland</v>
      </c>
      <c r="G916">
        <f>VLOOKUP(TRIM(SUBSTITUTE(D916,CHAR(160),CHAR(32))),Metadata!B$1:E$2632,4,FALSE)</f>
        <v>1762</v>
      </c>
      <c r="H916" t="s">
        <v>448</v>
      </c>
      <c r="J916" t="str">
        <f>VLOOKUP(TRIM(SUBSTITUTE(D916,CHAR(160),CHAR(32))),Metadata!B$1:H$2632,7,FALSE)</f>
        <v>correspondance</v>
      </c>
      <c r="L916" t="str">
        <f>VLOOKUP(TRIM(SUBSTITUTE(D916,CHAR(160),CHAR(32))),Metadata!B$1:J$2632,9,FALSE)</f>
        <v>prose</v>
      </c>
      <c r="M916">
        <f>VLOOKUP(TRIM(SUBSTITUTE(D916,CHAR(160),CHAR(32))),Metadata!B$1:K$2632,10,FALSE)</f>
        <v>167497</v>
      </c>
      <c r="N916" s="1" t="s">
        <v>1377</v>
      </c>
      <c r="O916">
        <v>137</v>
      </c>
      <c r="P916">
        <v>140</v>
      </c>
      <c r="Q916">
        <v>151</v>
      </c>
      <c r="R916">
        <v>157</v>
      </c>
    </row>
    <row r="917" spans="1:18" x14ac:dyDescent="0.25">
      <c r="A917" t="s">
        <v>4354</v>
      </c>
      <c r="B917" t="s">
        <v>247</v>
      </c>
      <c r="C917" t="s">
        <v>47</v>
      </c>
      <c r="D917" t="s">
        <v>8347</v>
      </c>
      <c r="E917" t="str">
        <f>VLOOKUP(TRIM(SUBSTITUTE(D917,CHAR(160),CHAR(32))),Metadata!B$1:C$2632,2,FALSE)</f>
        <v>Montesquieu, Charles de Secondat, baron de, 1689-1755.</v>
      </c>
      <c r="F917" t="str">
        <f>VLOOKUP(TRIM(SUBSTITUTE(D917,CHAR(160),CHAR(32))),Metadata!B$1:D$2632,3,FALSE)</f>
        <v>Lettres persanes.</v>
      </c>
      <c r="G917">
        <f>VLOOKUP(TRIM(SUBSTITUTE(D917,CHAR(160),CHAR(32))),Metadata!B$1:E$2632,4,FALSE)</f>
        <v>1721</v>
      </c>
      <c r="H917" t="s">
        <v>448</v>
      </c>
      <c r="J917" t="str">
        <f>VLOOKUP(TRIM(SUBSTITUTE(D917,CHAR(160),CHAR(32))),Metadata!B$1:H$2632,7,FALSE)</f>
        <v>roman</v>
      </c>
      <c r="L917" t="str">
        <f>VLOOKUP(TRIM(SUBSTITUTE(D917,CHAR(160),CHAR(32))),Metadata!B$1:J$2632,9,FALSE)</f>
        <v>prose</v>
      </c>
      <c r="M917">
        <f>VLOOKUP(TRIM(SUBSTITUTE(D917,CHAR(160),CHAR(32))),Metadata!B$1:K$2632,10,FALSE)</f>
        <v>87592</v>
      </c>
      <c r="N917" s="1" t="s">
        <v>1378</v>
      </c>
      <c r="O917">
        <v>87</v>
      </c>
      <c r="P917">
        <v>90</v>
      </c>
      <c r="Q917">
        <v>98</v>
      </c>
      <c r="R917">
        <v>105</v>
      </c>
    </row>
    <row r="918" spans="1:18" x14ac:dyDescent="0.25">
      <c r="A918" t="s">
        <v>4354</v>
      </c>
      <c r="B918" t="s">
        <v>247</v>
      </c>
      <c r="C918" t="s">
        <v>47</v>
      </c>
      <c r="D918" t="s">
        <v>8197</v>
      </c>
      <c r="E918" t="str">
        <f>VLOOKUP(TRIM(SUBSTITUTE(D918,CHAR(160),CHAR(32))),Metadata!B$1:C$2632,2,FALSE)</f>
        <v>Carmontelle, Louis Carrogis, 1717-1806.</v>
      </c>
      <c r="F918" t="str">
        <f>VLOOKUP(TRIM(SUBSTITUTE(D918,CHAR(160),CHAR(32))),Metadata!B$1:D$2632,3,FALSE)</f>
        <v>La chanson</v>
      </c>
      <c r="G918">
        <f>VLOOKUP(TRIM(SUBSTITUTE(D918,CHAR(160),CHAR(32))),Metadata!B$1:E$2632,4,FALSE)</f>
        <v>1775</v>
      </c>
      <c r="H918" t="s">
        <v>448</v>
      </c>
      <c r="J918" t="str">
        <f>VLOOKUP(TRIM(SUBSTITUTE(D918,CHAR(160),CHAR(32))),Metadata!B$1:H$2632,7,FALSE)</f>
        <v>theatre</v>
      </c>
      <c r="L918" t="str">
        <f>VLOOKUP(TRIM(SUBSTITUTE(D918,CHAR(160),CHAR(32))),Metadata!B$1:J$2632,9,FALSE)</f>
        <v>prose</v>
      </c>
      <c r="M918">
        <f>VLOOKUP(TRIM(SUBSTITUTE(D918,CHAR(160),CHAR(32))),Metadata!B$1:K$2632,10,FALSE)</f>
        <v>3637</v>
      </c>
      <c r="N918" s="1" t="s">
        <v>1379</v>
      </c>
      <c r="O918">
        <v>3</v>
      </c>
      <c r="P918">
        <v>6</v>
      </c>
      <c r="Q918">
        <v>15</v>
      </c>
      <c r="R918">
        <v>21</v>
      </c>
    </row>
    <row r="919" spans="1:18" x14ac:dyDescent="0.25">
      <c r="A919" t="s">
        <v>4354</v>
      </c>
      <c r="B919" t="s">
        <v>247</v>
      </c>
      <c r="C919" t="s">
        <v>47</v>
      </c>
      <c r="D919" t="s">
        <v>7894</v>
      </c>
      <c r="E919" t="str">
        <f>VLOOKUP(TRIM(SUBSTITUTE(D919,CHAR(160),CHAR(32))),Metadata!B$1:C$2632,2,FALSE)</f>
        <v>Michelet, Jules, 1798-1874.</v>
      </c>
      <c r="F919" t="str">
        <f>VLOOKUP(TRIM(SUBSTITUTE(D919,CHAR(160),CHAR(32))),Metadata!B$1:D$2632,3,FALSE)</f>
        <v>Histoire de France</v>
      </c>
      <c r="G919">
        <f>VLOOKUP(TRIM(SUBSTITUTE(D919,CHAR(160),CHAR(32))),Metadata!B$1:E$2632,4,FALSE)</f>
        <v>1893</v>
      </c>
      <c r="H919" t="s">
        <v>450</v>
      </c>
      <c r="J919" t="str">
        <f>VLOOKUP(TRIM(SUBSTITUTE(D919,CHAR(160),CHAR(32))),Metadata!B$1:H$2632,7,FALSE)</f>
        <v>traite</v>
      </c>
      <c r="L919" t="str">
        <f>VLOOKUP(TRIM(SUBSTITUTE(D919,CHAR(160),CHAR(32))),Metadata!B$1:J$2632,9,FALSE)</f>
        <v/>
      </c>
      <c r="M919">
        <f>VLOOKUP(TRIM(SUBSTITUTE(D919,CHAR(160),CHAR(32))),Metadata!B$1:K$2632,10,FALSE)</f>
        <v>119715</v>
      </c>
      <c r="N919" s="1" t="s">
        <v>1380</v>
      </c>
      <c r="O919">
        <v>45</v>
      </c>
      <c r="P919">
        <v>52</v>
      </c>
      <c r="Q919">
        <v>57</v>
      </c>
      <c r="R919">
        <v>63</v>
      </c>
    </row>
    <row r="920" spans="1:18" x14ac:dyDescent="0.25">
      <c r="A920" t="s">
        <v>4354</v>
      </c>
      <c r="B920" t="s">
        <v>247</v>
      </c>
      <c r="C920" t="s">
        <v>47</v>
      </c>
      <c r="D920" t="s">
        <v>6009</v>
      </c>
      <c r="E920" t="str">
        <f>VLOOKUP(TRIM(SUBSTITUTE(D920,CHAR(160),CHAR(32))),Metadata!B$1:C$2632,2,FALSE)</f>
        <v>Tocqueville, Alexis de, 1805-1859.</v>
      </c>
      <c r="F920" t="str">
        <f>VLOOKUP(TRIM(SUBSTITUTE(D920,CHAR(160),CHAR(32))),Metadata!B$1:D$2632,3,FALSE)</f>
        <v>De la démocratie en Amérique I [2]</v>
      </c>
      <c r="G920">
        <f>VLOOKUP(TRIM(SUBSTITUTE(D920,CHAR(160),CHAR(32))),Metadata!B$1:E$2632,4,FALSE)</f>
        <v>1835</v>
      </c>
      <c r="H920" t="s">
        <v>450</v>
      </c>
      <c r="J920" t="str">
        <f>VLOOKUP(TRIM(SUBSTITUTE(D920,CHAR(160),CHAR(32))),Metadata!B$1:H$2632,7,FALSE)</f>
        <v>traite</v>
      </c>
      <c r="L920" t="str">
        <f>VLOOKUP(TRIM(SUBSTITUTE(D920,CHAR(160),CHAR(32))),Metadata!B$1:J$2632,9,FALSE)</f>
        <v/>
      </c>
      <c r="M920">
        <f>VLOOKUP(TRIM(SUBSTITUTE(D920,CHAR(160),CHAR(32))),Metadata!B$1:K$2632,10,FALSE)</f>
        <v>116472</v>
      </c>
      <c r="N920" s="1" t="s">
        <v>1381</v>
      </c>
      <c r="O920">
        <v>176</v>
      </c>
      <c r="P920">
        <v>179</v>
      </c>
      <c r="Q920">
        <v>185</v>
      </c>
      <c r="R920">
        <v>192</v>
      </c>
    </row>
    <row r="921" spans="1:18" x14ac:dyDescent="0.25">
      <c r="A921" t="s">
        <v>4354</v>
      </c>
      <c r="B921" t="s">
        <v>247</v>
      </c>
      <c r="C921" t="s">
        <v>47</v>
      </c>
      <c r="D921" t="s">
        <v>8564</v>
      </c>
      <c r="E921" t="str">
        <f>VLOOKUP(TRIM(SUBSTITUTE(D921,CHAR(160),CHAR(32))),Metadata!B$1:C$2632,2,FALSE)</f>
        <v>Halévy, Ludovic, 1834-1908: Meilhac, Henri, 1831-1897.</v>
      </c>
      <c r="F921" t="str">
        <f>VLOOKUP(TRIM(SUBSTITUTE(D921,CHAR(160),CHAR(32))),Metadata!B$1:D$2632,3,FALSE)</f>
        <v>La cigale</v>
      </c>
      <c r="G921">
        <f>VLOOKUP(TRIM(SUBSTITUTE(D921,CHAR(160),CHAR(32))),Metadata!B$1:E$2632,4,FALSE)</f>
        <v>1877</v>
      </c>
      <c r="H921" t="s">
        <v>450</v>
      </c>
      <c r="J921" t="str">
        <f>VLOOKUP(TRIM(SUBSTITUTE(D921,CHAR(160),CHAR(32))),Metadata!B$1:H$2632,7,FALSE)</f>
        <v>theatre</v>
      </c>
      <c r="L921" t="str">
        <f>VLOOKUP(TRIM(SUBSTITUTE(D921,CHAR(160),CHAR(32))),Metadata!B$1:J$2632,9,FALSE)</f>
        <v>prose</v>
      </c>
      <c r="M921">
        <f>VLOOKUP(TRIM(SUBSTITUTE(D921,CHAR(160),CHAR(32))),Metadata!B$1:K$2632,10,FALSE)</f>
        <v>25977</v>
      </c>
      <c r="N921" s="1" t="s">
        <v>1382</v>
      </c>
      <c r="O921">
        <v>76</v>
      </c>
      <c r="P921">
        <v>81</v>
      </c>
      <c r="Q921">
        <v>89</v>
      </c>
      <c r="R921">
        <v>95</v>
      </c>
    </row>
    <row r="922" spans="1:18" x14ac:dyDescent="0.25">
      <c r="A922" t="s">
        <v>4354</v>
      </c>
      <c r="B922" t="s">
        <v>247</v>
      </c>
      <c r="C922" t="s">
        <v>47</v>
      </c>
      <c r="D922" t="s">
        <v>8442</v>
      </c>
      <c r="E922" t="str">
        <f>VLOOKUP(TRIM(SUBSTITUTE(D922,CHAR(160),CHAR(32))),Metadata!B$1:C$2632,2,FALSE)</f>
        <v>Bloy, Léon, 1846-1917.</v>
      </c>
      <c r="F922" t="str">
        <f>VLOOKUP(TRIM(SUBSTITUTE(D922,CHAR(160),CHAR(32))),Metadata!B$1:D$2632,3,FALSE)</f>
        <v>La femme pauvre</v>
      </c>
      <c r="G922">
        <f>VLOOKUP(TRIM(SUBSTITUTE(D922,CHAR(160),CHAR(32))),Metadata!B$1:E$2632,4,FALSE)</f>
        <v>1897</v>
      </c>
      <c r="H922" t="s">
        <v>450</v>
      </c>
      <c r="J922" t="str">
        <f>VLOOKUP(TRIM(SUBSTITUTE(D922,CHAR(160),CHAR(32))),Metadata!B$1:H$2632,7,FALSE)</f>
        <v>roman</v>
      </c>
      <c r="L922" t="str">
        <f>VLOOKUP(TRIM(SUBSTITUTE(D922,CHAR(160),CHAR(32))),Metadata!B$1:J$2632,9,FALSE)</f>
        <v>prose</v>
      </c>
      <c r="M922">
        <f>VLOOKUP(TRIM(SUBSTITUTE(D922,CHAR(160),CHAR(32))),Metadata!B$1:K$2632,10,FALSE)</f>
        <v>97332</v>
      </c>
      <c r="N922" s="1" t="s">
        <v>1383</v>
      </c>
      <c r="O922">
        <v>44</v>
      </c>
      <c r="P922">
        <v>47</v>
      </c>
      <c r="Q922">
        <v>52</v>
      </c>
      <c r="R922">
        <v>58</v>
      </c>
    </row>
    <row r="923" spans="1:18" x14ac:dyDescent="0.25">
      <c r="A923" t="s">
        <v>4354</v>
      </c>
      <c r="B923" t="s">
        <v>247</v>
      </c>
      <c r="C923" t="s">
        <v>47</v>
      </c>
      <c r="D923" t="s">
        <v>6377</v>
      </c>
      <c r="E923" t="str">
        <f>VLOOKUP(TRIM(SUBSTITUTE(D923,CHAR(160),CHAR(32))),Metadata!B$1:C$2632,2,FALSE)</f>
        <v>Proudhon, P.-J. (Pierre-Joseph), 1809-1865.</v>
      </c>
      <c r="F923" t="str">
        <f>VLOOKUP(TRIM(SUBSTITUTE(D923,CHAR(160),CHAR(32))),Metadata!B$1:D$2632,3,FALSE)</f>
        <v>Théorie de la propriété</v>
      </c>
      <c r="G923">
        <f>VLOOKUP(TRIM(SUBSTITUTE(D923,CHAR(160),CHAR(32))),Metadata!B$1:E$2632,4,FALSE)</f>
        <v>1862</v>
      </c>
      <c r="H923" t="s">
        <v>450</v>
      </c>
      <c r="J923" t="str">
        <f>VLOOKUP(TRIM(SUBSTITUTE(D923,CHAR(160),CHAR(32))),Metadata!B$1:H$2632,7,FALSE)</f>
        <v>traite</v>
      </c>
      <c r="L923" t="str">
        <f>VLOOKUP(TRIM(SUBSTITUTE(D923,CHAR(160),CHAR(32))),Metadata!B$1:J$2632,9,FALSE)</f>
        <v/>
      </c>
      <c r="M923">
        <f>VLOOKUP(TRIM(SUBSTITUTE(D923,CHAR(160),CHAR(32))),Metadata!B$1:K$2632,10,FALSE)</f>
        <v>64180</v>
      </c>
      <c r="N923" s="1" t="s">
        <v>1384</v>
      </c>
      <c r="O923">
        <v>49</v>
      </c>
      <c r="P923">
        <v>52</v>
      </c>
      <c r="Q923">
        <v>58</v>
      </c>
      <c r="R923">
        <v>65</v>
      </c>
    </row>
    <row r="924" spans="1:18" x14ac:dyDescent="0.25">
      <c r="A924" t="s">
        <v>4354</v>
      </c>
      <c r="B924" t="s">
        <v>247</v>
      </c>
      <c r="C924" t="s">
        <v>47</v>
      </c>
      <c r="D924" t="s">
        <v>8507</v>
      </c>
      <c r="E924" t="str">
        <f>VLOOKUP(TRIM(SUBSTITUTE(D924,CHAR(160),CHAR(32))),Metadata!B$1:C$2632,2,FALSE)</f>
        <v>Dumas, Alexandre, 1802-1870.</v>
      </c>
      <c r="F924" t="str">
        <f>VLOOKUP(TRIM(SUBSTITUTE(D924,CHAR(160),CHAR(32))),Metadata!B$1:D$2632,3,FALSE)</f>
        <v>Le comte de Monte-Cristo</v>
      </c>
      <c r="G924">
        <f>VLOOKUP(TRIM(SUBSTITUTE(D924,CHAR(160),CHAR(32))),Metadata!B$1:E$2632,4,FALSE)</f>
        <v>1846</v>
      </c>
      <c r="H924" t="s">
        <v>450</v>
      </c>
      <c r="J924" t="str">
        <f>VLOOKUP(TRIM(SUBSTITUTE(D924,CHAR(160),CHAR(32))),Metadata!B$1:H$2632,7,FALSE)</f>
        <v>roman</v>
      </c>
      <c r="L924" t="str">
        <f>VLOOKUP(TRIM(SUBSTITUTE(D924,CHAR(160),CHAR(32))),Metadata!B$1:J$2632,9,FALSE)</f>
        <v>prose</v>
      </c>
      <c r="M924">
        <f>VLOOKUP(TRIM(SUBSTITUTE(D924,CHAR(160),CHAR(32))),Metadata!B$1:K$2632,10,FALSE)</f>
        <v>512538</v>
      </c>
      <c r="N924" s="1" t="s">
        <v>1385</v>
      </c>
      <c r="O924">
        <v>140</v>
      </c>
      <c r="P924">
        <v>143</v>
      </c>
      <c r="Q924">
        <v>158</v>
      </c>
      <c r="R924">
        <v>164</v>
      </c>
    </row>
    <row r="925" spans="1:18" x14ac:dyDescent="0.25">
      <c r="A925" t="s">
        <v>4354</v>
      </c>
      <c r="B925" t="s">
        <v>247</v>
      </c>
      <c r="C925" t="s">
        <v>47</v>
      </c>
      <c r="D925" t="s">
        <v>6009</v>
      </c>
      <c r="E925" t="str">
        <f>VLOOKUP(TRIM(SUBSTITUTE(D925,CHAR(160),CHAR(32))),Metadata!B$1:C$2632,2,FALSE)</f>
        <v>Tocqueville, Alexis de, 1805-1859.</v>
      </c>
      <c r="F925" t="str">
        <f>VLOOKUP(TRIM(SUBSTITUTE(D925,CHAR(160),CHAR(32))),Metadata!B$1:D$2632,3,FALSE)</f>
        <v>De la démocratie en Amérique I [2]</v>
      </c>
      <c r="G925">
        <f>VLOOKUP(TRIM(SUBSTITUTE(D925,CHAR(160),CHAR(32))),Metadata!B$1:E$2632,4,FALSE)</f>
        <v>1835</v>
      </c>
      <c r="H925" t="s">
        <v>450</v>
      </c>
      <c r="J925" t="str">
        <f>VLOOKUP(TRIM(SUBSTITUTE(D925,CHAR(160),CHAR(32))),Metadata!B$1:H$2632,7,FALSE)</f>
        <v>traite</v>
      </c>
      <c r="L925" t="str">
        <f>VLOOKUP(TRIM(SUBSTITUTE(D925,CHAR(160),CHAR(32))),Metadata!B$1:J$2632,9,FALSE)</f>
        <v/>
      </c>
      <c r="M925">
        <f>VLOOKUP(TRIM(SUBSTITUTE(D925,CHAR(160),CHAR(32))),Metadata!B$1:K$2632,10,FALSE)</f>
        <v>116472</v>
      </c>
      <c r="N925" s="1" t="s">
        <v>1386</v>
      </c>
      <c r="O925">
        <v>274</v>
      </c>
      <c r="P925">
        <v>277</v>
      </c>
      <c r="Q925">
        <v>283</v>
      </c>
      <c r="R925">
        <v>290</v>
      </c>
    </row>
    <row r="926" spans="1:18" x14ac:dyDescent="0.25">
      <c r="A926" t="s">
        <v>4354</v>
      </c>
      <c r="B926" t="s">
        <v>247</v>
      </c>
      <c r="C926" t="s">
        <v>47</v>
      </c>
      <c r="D926" t="s">
        <v>6588</v>
      </c>
      <c r="E926" t="str">
        <f>VLOOKUP(TRIM(SUBSTITUTE(D926,CHAR(160),CHAR(32))),Metadata!B$1:C$2632,2,FALSE)</f>
        <v>Le Bon, Gustave, 1841-1931.</v>
      </c>
      <c r="F926" t="str">
        <f>VLOOKUP(TRIM(SUBSTITUTE(D926,CHAR(160),CHAR(32))),Metadata!B$1:D$2632,3,FALSE)</f>
        <v>L'homme et les sociétés. Leurs origines et leur développement (Deuxième partie).</v>
      </c>
      <c r="G926">
        <f>VLOOKUP(TRIM(SUBSTITUTE(D926,CHAR(160),CHAR(32))),Metadata!B$1:E$2632,4,FALSE)</f>
        <v>1881</v>
      </c>
      <c r="H926" t="s">
        <v>450</v>
      </c>
      <c r="J926" t="str">
        <f>VLOOKUP(TRIM(SUBSTITUTE(D926,CHAR(160),CHAR(32))),Metadata!B$1:H$2632,7,FALSE)</f>
        <v>traite</v>
      </c>
      <c r="L926" t="str">
        <f>VLOOKUP(TRIM(SUBSTITUTE(D926,CHAR(160),CHAR(32))),Metadata!B$1:J$2632,9,FALSE)</f>
        <v/>
      </c>
      <c r="M926">
        <f>VLOOKUP(TRIM(SUBSTITUTE(D926,CHAR(160),CHAR(32))),Metadata!B$1:K$2632,10,FALSE)</f>
        <v>163801</v>
      </c>
      <c r="N926" s="1" t="s">
        <v>1387</v>
      </c>
      <c r="O926">
        <v>66</v>
      </c>
      <c r="P926">
        <v>70</v>
      </c>
      <c r="Q926">
        <v>76</v>
      </c>
      <c r="R926">
        <v>83</v>
      </c>
    </row>
    <row r="927" spans="1:18" x14ac:dyDescent="0.25">
      <c r="A927" t="s">
        <v>4354</v>
      </c>
      <c r="B927" t="s">
        <v>247</v>
      </c>
      <c r="C927" t="s">
        <v>47</v>
      </c>
      <c r="D927" t="s">
        <v>8566</v>
      </c>
      <c r="E927" t="str">
        <f>VLOOKUP(TRIM(SUBSTITUTE(D927,CHAR(160),CHAR(32))),Metadata!B$1:C$2632,2,FALSE)</f>
        <v>Hugo, Victor, 1802-1885.</v>
      </c>
      <c r="F927" t="str">
        <f>VLOOKUP(TRIM(SUBSTITUTE(D927,CHAR(160),CHAR(32))),Metadata!B$1:D$2632,3,FALSE)</f>
        <v>Correspondance (1849-1866)</v>
      </c>
      <c r="G927">
        <f>VLOOKUP(TRIM(SUBSTITUTE(D927,CHAR(160),CHAR(32))),Metadata!B$1:E$2632,4,FALSE)</f>
        <v>1866</v>
      </c>
      <c r="H927" t="s">
        <v>450</v>
      </c>
      <c r="J927" t="str">
        <f>VLOOKUP(TRIM(SUBSTITUTE(D927,CHAR(160),CHAR(32))),Metadata!B$1:H$2632,7,FALSE)</f>
        <v>correspondance</v>
      </c>
      <c r="L927" t="str">
        <f>VLOOKUP(TRIM(SUBSTITUTE(D927,CHAR(160),CHAR(32))),Metadata!B$1:J$2632,9,FALSE)</f>
        <v>prose</v>
      </c>
      <c r="M927">
        <f>VLOOKUP(TRIM(SUBSTITUTE(D927,CHAR(160),CHAR(32))),Metadata!B$1:K$2632,10,FALSE)</f>
        <v>199176</v>
      </c>
      <c r="N927" s="1" t="s">
        <v>1388</v>
      </c>
      <c r="O927">
        <v>29</v>
      </c>
      <c r="P927">
        <v>33</v>
      </c>
      <c r="Q927">
        <v>41</v>
      </c>
      <c r="R927">
        <v>47</v>
      </c>
    </row>
    <row r="928" spans="1:18" x14ac:dyDescent="0.25">
      <c r="A928" t="s">
        <v>4354</v>
      </c>
      <c r="B928" t="s">
        <v>247</v>
      </c>
      <c r="C928" t="s">
        <v>47</v>
      </c>
      <c r="D928" t="s">
        <v>8577</v>
      </c>
      <c r="E928" t="str">
        <f>VLOOKUP(TRIM(SUBSTITUTE(D928,CHAR(160),CHAR(32))),Metadata!B$1:C$2632,2,FALSE)</f>
        <v>Jarry, Alfred, 1873-1907.</v>
      </c>
      <c r="F928" t="str">
        <f>VLOOKUP(TRIM(SUBSTITUTE(D928,CHAR(160),CHAR(32))),Metadata!B$1:D$2632,3,FALSE)</f>
        <v>Ubu roi</v>
      </c>
      <c r="G928">
        <f>VLOOKUP(TRIM(SUBSTITUTE(D928,CHAR(160),CHAR(32))),Metadata!B$1:E$2632,4,FALSE)</f>
        <v>1895</v>
      </c>
      <c r="H928" t="s">
        <v>450</v>
      </c>
      <c r="J928" t="str">
        <f>VLOOKUP(TRIM(SUBSTITUTE(D928,CHAR(160),CHAR(32))),Metadata!B$1:H$2632,7,FALSE)</f>
        <v>theatre</v>
      </c>
      <c r="L928" t="str">
        <f>VLOOKUP(TRIM(SUBSTITUTE(D928,CHAR(160),CHAR(32))),Metadata!B$1:J$2632,9,FALSE)</f>
        <v>prose</v>
      </c>
      <c r="M928">
        <f>VLOOKUP(TRIM(SUBSTITUTE(D928,CHAR(160),CHAR(32))),Metadata!B$1:K$2632,10,FALSE)</f>
        <v>13348</v>
      </c>
      <c r="N928" s="1" t="s">
        <v>1389</v>
      </c>
      <c r="O928">
        <v>35</v>
      </c>
      <c r="P928">
        <v>39</v>
      </c>
      <c r="Q928">
        <v>51</v>
      </c>
      <c r="R928">
        <v>58</v>
      </c>
    </row>
    <row r="929" spans="1:18" x14ac:dyDescent="0.25">
      <c r="A929" t="s">
        <v>4354</v>
      </c>
      <c r="B929" t="s">
        <v>247</v>
      </c>
      <c r="C929" t="s">
        <v>47</v>
      </c>
      <c r="D929" t="s">
        <v>8109</v>
      </c>
      <c r="E929" t="str">
        <f>VLOOKUP(TRIM(SUBSTITUTE(D929,CHAR(160),CHAR(32))),Metadata!B$1:C$2632,2,FALSE)</f>
        <v>Montchrestien, Antoine de, ca. 1575-1621.</v>
      </c>
      <c r="F929" t="str">
        <f>VLOOKUP(TRIM(SUBSTITUTE(D929,CHAR(160),CHAR(32))),Metadata!B$1:D$2632,3,FALSE)</f>
        <v>Traicté de l'Oeconomie politique: dedié en 1615 au roy et à la reyne mere du roy</v>
      </c>
      <c r="G929">
        <f>VLOOKUP(TRIM(SUBSTITUTE(D929,CHAR(160),CHAR(32))),Metadata!B$1:E$2632,4,FALSE)</f>
        <v>1615</v>
      </c>
      <c r="H929" t="s">
        <v>450</v>
      </c>
      <c r="J929" t="str">
        <f>VLOOKUP(TRIM(SUBSTITUTE(D929,CHAR(160),CHAR(32))),Metadata!B$1:H$2632,7,FALSE)</f>
        <v>traite ou essai</v>
      </c>
      <c r="L929" t="str">
        <f>VLOOKUP(TRIM(SUBSTITUTE(D929,CHAR(160),CHAR(32))),Metadata!B$1:J$2632,9,FALSE)</f>
        <v>prose</v>
      </c>
      <c r="M929">
        <f>VLOOKUP(TRIM(SUBSTITUTE(D929,CHAR(160),CHAR(32))),Metadata!B$1:K$2632,10,FALSE)</f>
        <v>92941</v>
      </c>
      <c r="N929" s="1" t="s">
        <v>1390</v>
      </c>
      <c r="O929">
        <v>8</v>
      </c>
      <c r="P929">
        <v>11</v>
      </c>
      <c r="Q929">
        <v>33</v>
      </c>
      <c r="R929">
        <v>40</v>
      </c>
    </row>
    <row r="930" spans="1:18" x14ac:dyDescent="0.25">
      <c r="A930" t="s">
        <v>4354</v>
      </c>
      <c r="B930" t="s">
        <v>247</v>
      </c>
      <c r="C930" t="s">
        <v>47</v>
      </c>
      <c r="D930" t="s">
        <v>8625</v>
      </c>
      <c r="E930" t="str">
        <f>VLOOKUP(TRIM(SUBSTITUTE(D930,CHAR(160),CHAR(32))),Metadata!B$1:C$2632,2,FALSE)</f>
        <v>Nerval, Gérard de, 1808-1855.</v>
      </c>
      <c r="F930" t="str">
        <f>VLOOKUP(TRIM(SUBSTITUTE(D930,CHAR(160),CHAR(32))),Metadata!B$1:D$2632,3,FALSE)</f>
        <v>Les Filles du feu</v>
      </c>
      <c r="G930">
        <f>VLOOKUP(TRIM(SUBSTITUTE(D930,CHAR(160),CHAR(32))),Metadata!B$1:E$2632,4,FALSE)</f>
        <v>1854</v>
      </c>
      <c r="H930" t="s">
        <v>450</v>
      </c>
      <c r="J930" t="str">
        <f>VLOOKUP(TRIM(SUBSTITUTE(D930,CHAR(160),CHAR(32))),Metadata!B$1:H$2632,7,FALSE)</f>
        <v>poesie</v>
      </c>
      <c r="L930" t="str">
        <f>VLOOKUP(TRIM(SUBSTITUTE(D930,CHAR(160),CHAR(32))),Metadata!B$1:J$2632,9,FALSE)</f>
        <v/>
      </c>
      <c r="M930">
        <f>VLOOKUP(TRIM(SUBSTITUTE(D930,CHAR(160),CHAR(32))),Metadata!B$1:K$2632,10,FALSE)</f>
        <v>63669</v>
      </c>
      <c r="N930" t="s">
        <v>1391</v>
      </c>
      <c r="O930">
        <v>85</v>
      </c>
      <c r="P930">
        <v>89</v>
      </c>
      <c r="Q930">
        <v>94</v>
      </c>
      <c r="R930">
        <v>100</v>
      </c>
    </row>
    <row r="931" spans="1:18" x14ac:dyDescent="0.25">
      <c r="A931" t="s">
        <v>4354</v>
      </c>
      <c r="B931" t="s">
        <v>247</v>
      </c>
      <c r="C931" t="s">
        <v>47</v>
      </c>
      <c r="D931" t="s">
        <v>8491</v>
      </c>
      <c r="E931" t="str">
        <f>VLOOKUP(TRIM(SUBSTITUTE(D931,CHAR(160),CHAR(32))),Metadata!B$1:C$2632,2,FALSE)</f>
        <v>Dumas, Alexandre (père), 1802-1870.</v>
      </c>
      <c r="F931" t="str">
        <f>VLOOKUP(TRIM(SUBSTITUTE(D931,CHAR(160),CHAR(32))),Metadata!B$1:D$2632,3,FALSE)</f>
        <v>Collier de la Reine (Le)</v>
      </c>
      <c r="G931">
        <f>VLOOKUP(TRIM(SUBSTITUTE(D931,CHAR(160),CHAR(32))),Metadata!B$1:E$2632,4,FALSE)</f>
        <v>1849</v>
      </c>
      <c r="H931" t="s">
        <v>450</v>
      </c>
      <c r="J931" t="str">
        <f>VLOOKUP(TRIM(SUBSTITUTE(D931,CHAR(160),CHAR(32))),Metadata!B$1:H$2632,7,FALSE)</f>
        <v>Narratif, Roman</v>
      </c>
      <c r="L931" t="str">
        <f>VLOOKUP(TRIM(SUBSTITUTE(D931,CHAR(160),CHAR(32))),Metadata!B$1:J$2632,9,FALSE)</f>
        <v/>
      </c>
      <c r="M931">
        <f>VLOOKUP(TRIM(SUBSTITUTE(D931,CHAR(160),CHAR(32))),Metadata!B$1:K$2632,10,FALSE)</f>
        <v>266437</v>
      </c>
      <c r="N931" s="1" t="s">
        <v>1392</v>
      </c>
      <c r="O931">
        <v>24</v>
      </c>
      <c r="P931">
        <v>32</v>
      </c>
      <c r="Q931">
        <v>41</v>
      </c>
      <c r="R931">
        <v>47</v>
      </c>
    </row>
    <row r="932" spans="1:18" x14ac:dyDescent="0.25">
      <c r="A932" t="s">
        <v>4354</v>
      </c>
      <c r="B932" t="s">
        <v>247</v>
      </c>
      <c r="C932" t="s">
        <v>47</v>
      </c>
      <c r="D932" t="s">
        <v>8545</v>
      </c>
      <c r="E932" t="str">
        <f>VLOOKUP(TRIM(SUBSTITUTE(D932,CHAR(160),CHAR(32))),Metadata!B$1:C$2632,2,FALSE)</f>
        <v>Gautier, Théophile, 1811-1872.</v>
      </c>
      <c r="F932" t="str">
        <f>VLOOKUP(TRIM(SUBSTITUTE(D932,CHAR(160),CHAR(32))),Metadata!B$1:D$2632,3,FALSE)</f>
        <v>Critique d'INGRES</v>
      </c>
      <c r="G932">
        <f>VLOOKUP(TRIM(SUBSTITUTE(D932,CHAR(160),CHAR(32))),Metadata!B$1:E$2632,4,FALSE)</f>
        <v>1844</v>
      </c>
      <c r="H932" t="s">
        <v>450</v>
      </c>
      <c r="J932" t="str">
        <f>VLOOKUP(TRIM(SUBSTITUTE(D932,CHAR(160),CHAR(32))),Metadata!B$1:H$2632,7,FALSE)</f>
        <v>traite</v>
      </c>
      <c r="L932" t="str">
        <f>VLOOKUP(TRIM(SUBSTITUTE(D932,CHAR(160),CHAR(32))),Metadata!B$1:J$2632,9,FALSE)</f>
        <v/>
      </c>
      <c r="M932">
        <f>VLOOKUP(TRIM(SUBSTITUTE(D932,CHAR(160),CHAR(32))),Metadata!B$1:K$2632,10,FALSE)</f>
        <v>45605</v>
      </c>
      <c r="N932" s="1" t="s">
        <v>1393</v>
      </c>
      <c r="O932">
        <v>10</v>
      </c>
      <c r="P932">
        <v>13</v>
      </c>
      <c r="Q932">
        <v>33</v>
      </c>
      <c r="R932">
        <v>39</v>
      </c>
    </row>
    <row r="933" spans="1:18" x14ac:dyDescent="0.25">
      <c r="A933" t="s">
        <v>4354</v>
      </c>
      <c r="B933" t="s">
        <v>247</v>
      </c>
      <c r="C933" t="s">
        <v>47</v>
      </c>
      <c r="D933" t="s">
        <v>8036</v>
      </c>
      <c r="E933" t="str">
        <f>VLOOKUP(TRIM(SUBSTITUTE(D933,CHAR(160),CHAR(32))),Metadata!B$1:C$2632,2,FALSE)</f>
        <v>Dangeau, Philippe de Courcillon, marquis de, 1638-1720.</v>
      </c>
      <c r="F933" t="str">
        <f>VLOOKUP(TRIM(SUBSTITUTE(D933,CHAR(160),CHAR(32))),Metadata!B$1:D$2632,3,FALSE)</f>
        <v>Journal T. 1 1684-1685-1686</v>
      </c>
      <c r="G933">
        <f>VLOOKUP(TRIM(SUBSTITUTE(D933,CHAR(160),CHAR(32))),Metadata!B$1:E$2632,4,FALSE)</f>
        <v>1686</v>
      </c>
      <c r="H933" t="s">
        <v>450</v>
      </c>
      <c r="J933" t="str">
        <f>VLOOKUP(TRIM(SUBSTITUTE(D933,CHAR(160),CHAR(32))),Metadata!B$1:H$2632,7,FALSE)</f>
        <v>memoires</v>
      </c>
      <c r="L933" t="str">
        <f>VLOOKUP(TRIM(SUBSTITUTE(D933,CHAR(160),CHAR(32))),Metadata!B$1:J$2632,9,FALSE)</f>
        <v>prose</v>
      </c>
      <c r="M933">
        <f>VLOOKUP(TRIM(SUBSTITUTE(D933,CHAR(160),CHAR(32))),Metadata!B$1:K$2632,10,FALSE)</f>
        <v>131667</v>
      </c>
      <c r="N933" s="1" t="s">
        <v>1394</v>
      </c>
      <c r="O933">
        <v>5</v>
      </c>
      <c r="P933">
        <v>11</v>
      </c>
      <c r="Q933">
        <v>27</v>
      </c>
      <c r="R933">
        <v>34</v>
      </c>
    </row>
    <row r="934" spans="1:18" x14ac:dyDescent="0.25">
      <c r="A934" t="s">
        <v>4354</v>
      </c>
      <c r="B934" t="s">
        <v>247</v>
      </c>
      <c r="C934" t="s">
        <v>47</v>
      </c>
      <c r="D934" t="s">
        <v>8504</v>
      </c>
      <c r="E934" t="str">
        <f>VLOOKUP(TRIM(SUBSTITUTE(D934,CHAR(160),CHAR(32))),Metadata!B$1:C$2632,2,FALSE)</f>
        <v>Dumas, Alexandre (père), 1802-1870.</v>
      </c>
      <c r="F934" t="str">
        <f>VLOOKUP(TRIM(SUBSTITUTE(D934,CHAR(160),CHAR(32))),Metadata!B$1:D$2632,3,FALSE)</f>
        <v>Trois Mousquetaires (Les)</v>
      </c>
      <c r="G934">
        <f>VLOOKUP(TRIM(SUBSTITUTE(D934,CHAR(160),CHAR(32))),Metadata!B$1:E$2632,4,FALSE)</f>
        <v>1844</v>
      </c>
      <c r="H934" t="s">
        <v>450</v>
      </c>
      <c r="J934" t="str">
        <f>VLOOKUP(TRIM(SUBSTITUTE(D934,CHAR(160),CHAR(32))),Metadata!B$1:H$2632,7,FALSE)</f>
        <v>Narratif, Roman</v>
      </c>
      <c r="L934" t="str">
        <f>VLOOKUP(TRIM(SUBSTITUTE(D934,CHAR(160),CHAR(32))),Metadata!B$1:J$2632,9,FALSE)</f>
        <v/>
      </c>
      <c r="M934">
        <f>VLOOKUP(TRIM(SUBSTITUTE(D934,CHAR(160),CHAR(32))),Metadata!B$1:K$2632,10,FALSE)</f>
        <v>240601</v>
      </c>
      <c r="N934" s="1" t="s">
        <v>1395</v>
      </c>
      <c r="O934">
        <v>23</v>
      </c>
      <c r="P934">
        <v>27</v>
      </c>
      <c r="Q934">
        <v>51</v>
      </c>
      <c r="R934">
        <v>58</v>
      </c>
    </row>
    <row r="935" spans="1:18" x14ac:dyDescent="0.25">
      <c r="A935" t="s">
        <v>4354</v>
      </c>
      <c r="B935" t="s">
        <v>247</v>
      </c>
      <c r="C935" t="s">
        <v>47</v>
      </c>
      <c r="D935" t="s">
        <v>8439</v>
      </c>
      <c r="E935" t="str">
        <f>VLOOKUP(TRIM(SUBSTITUTE(D935,CHAR(160),CHAR(32))),Metadata!B$1:C$2632,2,FALSE)</f>
        <v>Baudry de Lozieres, Louis Narcisse, 1761-1841.</v>
      </c>
      <c r="F935" t="str">
        <f>VLOOKUP(TRIM(SUBSTITUTE(D935,CHAR(160),CHAR(32))),Metadata!B$1:D$2632,3,FALSE)</f>
        <v>Voyage à la Louisiane</v>
      </c>
      <c r="G935">
        <f>VLOOKUP(TRIM(SUBSTITUTE(D935,CHAR(160),CHAR(32))),Metadata!B$1:E$2632,4,FALSE)</f>
        <v>1802</v>
      </c>
      <c r="H935" t="s">
        <v>450</v>
      </c>
      <c r="J935" t="str">
        <f>VLOOKUP(TRIM(SUBSTITUTE(D935,CHAR(160),CHAR(32))),Metadata!B$1:H$2632,7,FALSE)</f>
        <v>recit de voyage</v>
      </c>
      <c r="L935" t="str">
        <f>VLOOKUP(TRIM(SUBSTITUTE(D935,CHAR(160),CHAR(32))),Metadata!B$1:J$2632,9,FALSE)</f>
        <v>prose</v>
      </c>
      <c r="M935">
        <f>VLOOKUP(TRIM(SUBSTITUTE(D935,CHAR(160),CHAR(32))),Metadata!B$1:K$2632,10,FALSE)</f>
        <v>66048</v>
      </c>
      <c r="N935" s="1" t="s">
        <v>1396</v>
      </c>
      <c r="O935">
        <v>141</v>
      </c>
      <c r="P935">
        <v>144</v>
      </c>
      <c r="Q935">
        <v>150</v>
      </c>
      <c r="R935">
        <v>156</v>
      </c>
    </row>
    <row r="936" spans="1:18" x14ac:dyDescent="0.25">
      <c r="A936" t="s">
        <v>4354</v>
      </c>
      <c r="B936" t="s">
        <v>247</v>
      </c>
      <c r="C936" t="s">
        <v>47</v>
      </c>
      <c r="D936" t="s">
        <v>8491</v>
      </c>
      <c r="E936" t="str">
        <f>VLOOKUP(TRIM(SUBSTITUTE(D936,CHAR(160),CHAR(32))),Metadata!B$1:C$2632,2,FALSE)</f>
        <v>Dumas, Alexandre (père), 1802-1870.</v>
      </c>
      <c r="F936" t="str">
        <f>VLOOKUP(TRIM(SUBSTITUTE(D936,CHAR(160),CHAR(32))),Metadata!B$1:D$2632,3,FALSE)</f>
        <v>Collier de la Reine (Le)</v>
      </c>
      <c r="G936">
        <f>VLOOKUP(TRIM(SUBSTITUTE(D936,CHAR(160),CHAR(32))),Metadata!B$1:E$2632,4,FALSE)</f>
        <v>1849</v>
      </c>
      <c r="H936" t="s">
        <v>450</v>
      </c>
      <c r="J936" t="str">
        <f>VLOOKUP(TRIM(SUBSTITUTE(D936,CHAR(160),CHAR(32))),Metadata!B$1:H$2632,7,FALSE)</f>
        <v>Narratif, Roman</v>
      </c>
      <c r="L936" t="str">
        <f>VLOOKUP(TRIM(SUBSTITUTE(D936,CHAR(160),CHAR(32))),Metadata!B$1:J$2632,9,FALSE)</f>
        <v/>
      </c>
      <c r="M936">
        <f>VLOOKUP(TRIM(SUBSTITUTE(D936,CHAR(160),CHAR(32))),Metadata!B$1:K$2632,10,FALSE)</f>
        <v>266437</v>
      </c>
      <c r="N936" s="1" t="s">
        <v>1397</v>
      </c>
      <c r="O936">
        <v>64</v>
      </c>
      <c r="P936">
        <v>67</v>
      </c>
      <c r="Q936">
        <v>75</v>
      </c>
      <c r="R936">
        <v>81</v>
      </c>
    </row>
    <row r="937" spans="1:18" x14ac:dyDescent="0.25">
      <c r="A937" t="s">
        <v>4354</v>
      </c>
      <c r="B937" t="s">
        <v>247</v>
      </c>
      <c r="C937" t="s">
        <v>47</v>
      </c>
      <c r="D937" t="s">
        <v>8616</v>
      </c>
      <c r="E937" t="str">
        <f>VLOOKUP(TRIM(SUBSTITUTE(D937,CHAR(160),CHAR(32))),Metadata!B$1:C$2632,2,FALSE)</f>
        <v>Michelet, Jules, 1798-1874.</v>
      </c>
      <c r="F937" t="str">
        <f>VLOOKUP(TRIM(SUBSTITUTE(D937,CHAR(160),CHAR(32))),Metadata!B$1:D$2632,3,FALSE)</f>
        <v>Le peuple.</v>
      </c>
      <c r="G937">
        <f>VLOOKUP(TRIM(SUBSTITUTE(D937,CHAR(160),CHAR(32))),Metadata!B$1:E$2632,4,FALSE)</f>
        <v>1846</v>
      </c>
      <c r="H937" t="s">
        <v>450</v>
      </c>
      <c r="J937" t="str">
        <f>VLOOKUP(TRIM(SUBSTITUTE(D937,CHAR(160),CHAR(32))),Metadata!B$1:H$2632,7,FALSE)</f>
        <v>traite ou essai</v>
      </c>
      <c r="L937" t="str">
        <f>VLOOKUP(TRIM(SUBSTITUTE(D937,CHAR(160),CHAR(32))),Metadata!B$1:J$2632,9,FALSE)</f>
        <v>prose</v>
      </c>
      <c r="M937">
        <f>VLOOKUP(TRIM(SUBSTITUTE(D937,CHAR(160),CHAR(32))),Metadata!B$1:K$2632,10,FALSE)</f>
        <v>63481</v>
      </c>
      <c r="N937" s="1" t="s">
        <v>1398</v>
      </c>
      <c r="O937">
        <v>254</v>
      </c>
      <c r="P937">
        <v>258</v>
      </c>
      <c r="Q937">
        <v>266</v>
      </c>
      <c r="R937">
        <v>272</v>
      </c>
    </row>
    <row r="938" spans="1:18" x14ac:dyDescent="0.25">
      <c r="A938" t="s">
        <v>4354</v>
      </c>
      <c r="B938" t="s">
        <v>247</v>
      </c>
      <c r="C938" t="s">
        <v>47</v>
      </c>
      <c r="D938" t="s">
        <v>8036</v>
      </c>
      <c r="E938" t="str">
        <f>VLOOKUP(TRIM(SUBSTITUTE(D938,CHAR(160),CHAR(32))),Metadata!B$1:C$2632,2,FALSE)</f>
        <v>Dangeau, Philippe de Courcillon, marquis de, 1638-1720.</v>
      </c>
      <c r="F938" t="str">
        <f>VLOOKUP(TRIM(SUBSTITUTE(D938,CHAR(160),CHAR(32))),Metadata!B$1:D$2632,3,FALSE)</f>
        <v>Journal T. 1 1684-1685-1686</v>
      </c>
      <c r="G938">
        <f>VLOOKUP(TRIM(SUBSTITUTE(D938,CHAR(160),CHAR(32))),Metadata!B$1:E$2632,4,FALSE)</f>
        <v>1686</v>
      </c>
      <c r="H938" t="s">
        <v>450</v>
      </c>
      <c r="J938" t="str">
        <f>VLOOKUP(TRIM(SUBSTITUTE(D938,CHAR(160),CHAR(32))),Metadata!B$1:H$2632,7,FALSE)</f>
        <v>memoires</v>
      </c>
      <c r="L938" t="str">
        <f>VLOOKUP(TRIM(SUBSTITUTE(D938,CHAR(160),CHAR(32))),Metadata!B$1:J$2632,9,FALSE)</f>
        <v>prose</v>
      </c>
      <c r="M938">
        <f>VLOOKUP(TRIM(SUBSTITUTE(D938,CHAR(160),CHAR(32))),Metadata!B$1:K$2632,10,FALSE)</f>
        <v>131667</v>
      </c>
      <c r="N938" s="1" t="s">
        <v>1399</v>
      </c>
      <c r="O938">
        <v>116</v>
      </c>
      <c r="P938">
        <v>120</v>
      </c>
      <c r="Q938">
        <v>125</v>
      </c>
      <c r="R938">
        <v>131</v>
      </c>
    </row>
    <row r="939" spans="1:18" x14ac:dyDescent="0.25">
      <c r="A939" t="s">
        <v>4354</v>
      </c>
      <c r="B939" t="s">
        <v>247</v>
      </c>
      <c r="C939" t="s">
        <v>47</v>
      </c>
      <c r="D939" t="s">
        <v>8936</v>
      </c>
      <c r="E939" t="str">
        <f>VLOOKUP(TRIM(SUBSTITUTE(D939,CHAR(160),CHAR(32))),Metadata!B$1:C$2632,2,FALSE)</f>
        <v>Martin Du Gard, Roger, 1881-1958.</v>
      </c>
      <c r="F939" t="str">
        <f>VLOOKUP(TRIM(SUBSTITUTE(D939,CHAR(160),CHAR(32))),Metadata!B$1:D$2632,3,FALSE)</f>
        <v>Vielle France</v>
      </c>
      <c r="G939">
        <f>VLOOKUP(TRIM(SUBSTITUTE(D939,CHAR(160),CHAR(32))),Metadata!B$1:E$2632,4,FALSE)</f>
        <v>1933</v>
      </c>
      <c r="H939" t="s">
        <v>534</v>
      </c>
      <c r="J939" t="str">
        <f>VLOOKUP(TRIM(SUBSTITUTE(D939,CHAR(160),CHAR(32))),Metadata!B$1:H$2632,7,FALSE)</f>
        <v>roman</v>
      </c>
      <c r="L939" t="str">
        <f>VLOOKUP(TRIM(SUBSTITUTE(D939,CHAR(160),CHAR(32))),Metadata!B$1:J$2632,9,FALSE)</f>
        <v>prose</v>
      </c>
      <c r="M939">
        <f>VLOOKUP(TRIM(SUBSTITUTE(D939,CHAR(160),CHAR(32))),Metadata!B$1:K$2632,10,FALSE)</f>
        <v>30080</v>
      </c>
      <c r="N939" s="1" t="s">
        <v>1400</v>
      </c>
      <c r="O939">
        <v>43</v>
      </c>
      <c r="P939">
        <v>46</v>
      </c>
      <c r="Q939">
        <v>51</v>
      </c>
      <c r="R939">
        <v>57</v>
      </c>
    </row>
    <row r="940" spans="1:18" x14ac:dyDescent="0.25">
      <c r="A940" t="s">
        <v>4354</v>
      </c>
      <c r="B940" t="s">
        <v>247</v>
      </c>
      <c r="C940" t="s">
        <v>47</v>
      </c>
      <c r="D940" t="s">
        <v>9000</v>
      </c>
      <c r="E940" t="str">
        <f>VLOOKUP(TRIM(SUBSTITUTE(D940,CHAR(160),CHAR(32))),Metadata!B$1:C$2632,2,FALSE)</f>
        <v>Romains, Jules, 1885-1972.</v>
      </c>
      <c r="F940" t="str">
        <f>VLOOKUP(TRIM(SUBSTITUTE(D940,CHAR(160),CHAR(32))),Metadata!B$1:D$2632,3,FALSE)</f>
        <v>La douceur de la vie</v>
      </c>
      <c r="G940">
        <f>VLOOKUP(TRIM(SUBSTITUTE(D940,CHAR(160),CHAR(32))),Metadata!B$1:E$2632,4,FALSE)</f>
        <v>1939</v>
      </c>
      <c r="H940" t="s">
        <v>534</v>
      </c>
      <c r="J940" t="str">
        <f>VLOOKUP(TRIM(SUBSTITUTE(D940,CHAR(160),CHAR(32))),Metadata!B$1:H$2632,7,FALSE)</f>
        <v>roman</v>
      </c>
      <c r="L940" t="str">
        <f>VLOOKUP(TRIM(SUBSTITUTE(D940,CHAR(160),CHAR(32))),Metadata!B$1:J$2632,9,FALSE)</f>
        <v>prose</v>
      </c>
      <c r="M940">
        <f>VLOOKUP(TRIM(SUBSTITUTE(D940,CHAR(160),CHAR(32))),Metadata!B$1:K$2632,10,FALSE)</f>
        <v>75914</v>
      </c>
      <c r="N940" s="1" t="s">
        <v>1401</v>
      </c>
      <c r="O940">
        <v>19</v>
      </c>
      <c r="P940">
        <v>23</v>
      </c>
      <c r="Q940">
        <v>34</v>
      </c>
      <c r="R940">
        <v>41</v>
      </c>
    </row>
    <row r="941" spans="1:18" x14ac:dyDescent="0.25">
      <c r="A941" t="s">
        <v>4354</v>
      </c>
      <c r="B941" t="s">
        <v>247</v>
      </c>
      <c r="C941" t="s">
        <v>47</v>
      </c>
      <c r="D941" t="s">
        <v>7484</v>
      </c>
      <c r="E941" t="str">
        <f>VLOOKUP(TRIM(SUBSTITUTE(D941,CHAR(160),CHAR(32))),Metadata!B$1:C$2632,2,FALSE)</f>
        <v>Hazard, Paul, 1878-1944.</v>
      </c>
      <c r="F941" t="str">
        <f>VLOOKUP(TRIM(SUBSTITUTE(D941,CHAR(160),CHAR(32))),Metadata!B$1:D$2632,3,FALSE)</f>
        <v>La crise de la conscience européenne</v>
      </c>
      <c r="G941">
        <f>VLOOKUP(TRIM(SUBSTITUTE(D941,CHAR(160),CHAR(32))),Metadata!B$1:E$2632,4,FALSE)</f>
        <v>1935</v>
      </c>
      <c r="H941" t="s">
        <v>534</v>
      </c>
      <c r="J941" t="str">
        <f>VLOOKUP(TRIM(SUBSTITUTE(D941,CHAR(160),CHAR(32))),Metadata!B$1:H$2632,7,FALSE)</f>
        <v>traite</v>
      </c>
      <c r="L941" t="str">
        <f>VLOOKUP(TRIM(SUBSTITUTE(D941,CHAR(160),CHAR(32))),Metadata!B$1:J$2632,9,FALSE)</f>
        <v/>
      </c>
      <c r="M941">
        <f>VLOOKUP(TRIM(SUBSTITUTE(D941,CHAR(160),CHAR(32))),Metadata!B$1:K$2632,10,FALSE)</f>
        <v>179542</v>
      </c>
      <c r="N941" s="1" t="s">
        <v>1402</v>
      </c>
      <c r="O941">
        <v>127</v>
      </c>
      <c r="P941">
        <v>130</v>
      </c>
      <c r="Q941">
        <v>147</v>
      </c>
      <c r="R941">
        <v>154</v>
      </c>
    </row>
    <row r="942" spans="1:18" x14ac:dyDescent="0.25">
      <c r="A942" t="s">
        <v>4354</v>
      </c>
      <c r="B942" t="s">
        <v>247</v>
      </c>
      <c r="C942" t="s">
        <v>47</v>
      </c>
      <c r="D942" t="s">
        <v>8992</v>
      </c>
      <c r="E942" t="str">
        <f>VLOOKUP(TRIM(SUBSTITUTE(D942,CHAR(160),CHAR(32))),Metadata!B$1:C$2632,2,FALSE)</f>
        <v>Rolland, Romain, 1866-1944.</v>
      </c>
      <c r="F942" t="str">
        <f>VLOOKUP(TRIM(SUBSTITUTE(D942,CHAR(160),CHAR(32))),Metadata!B$1:D$2632,3,FALSE)</f>
        <v>Beethoven: les grandes époques créatrices</v>
      </c>
      <c r="G942">
        <f>VLOOKUP(TRIM(SUBSTITUTE(D942,CHAR(160),CHAR(32))),Metadata!B$1:E$2632,4,FALSE)</f>
        <v>1937</v>
      </c>
      <c r="H942" t="s">
        <v>534</v>
      </c>
      <c r="J942" t="str">
        <f>VLOOKUP(TRIM(SUBSTITUTE(D942,CHAR(160),CHAR(32))),Metadata!B$1:H$2632,7,FALSE)</f>
        <v>traite ou essai</v>
      </c>
      <c r="L942" t="str">
        <f>VLOOKUP(TRIM(SUBSTITUTE(D942,CHAR(160),CHAR(32))),Metadata!B$1:J$2632,9,FALSE)</f>
        <v>prose</v>
      </c>
      <c r="M942">
        <f>VLOOKUP(TRIM(SUBSTITUTE(D942,CHAR(160),CHAR(32))),Metadata!B$1:K$2632,10,FALSE)</f>
        <v>107418</v>
      </c>
      <c r="N942" s="2" t="s">
        <v>1403</v>
      </c>
      <c r="O942">
        <v>65</v>
      </c>
      <c r="P942">
        <v>69</v>
      </c>
      <c r="Q942">
        <v>77</v>
      </c>
      <c r="R942">
        <v>83</v>
      </c>
    </row>
    <row r="943" spans="1:18" x14ac:dyDescent="0.25">
      <c r="A943" t="s">
        <v>4354</v>
      </c>
      <c r="B943" t="s">
        <v>247</v>
      </c>
      <c r="C943" t="s">
        <v>47</v>
      </c>
      <c r="D943" t="s">
        <v>8728</v>
      </c>
      <c r="E943" t="str">
        <f>VLOOKUP(TRIM(SUBSTITUTE(D943,CHAR(160),CHAR(32))),Metadata!B$1:C$2632,2,FALSE)</f>
        <v>Alain, 1868-1951.</v>
      </c>
      <c r="F943" t="str">
        <f>VLOOKUP(TRIM(SUBSTITUTE(D943,CHAR(160),CHAR(32))),Metadata!B$1:D$2632,3,FALSE)</f>
        <v>ÉLÉMENTS DE PHILOSOPHIE</v>
      </c>
      <c r="G943">
        <f>VLOOKUP(TRIM(SUBSTITUTE(D943,CHAR(160),CHAR(32))),Metadata!B$1:E$2632,4,FALSE)</f>
        <v>1916</v>
      </c>
      <c r="H943" t="s">
        <v>534</v>
      </c>
      <c r="J943" t="str">
        <f>VLOOKUP(TRIM(SUBSTITUTE(D943,CHAR(160),CHAR(32))),Metadata!B$1:H$2632,7,FALSE)</f>
        <v>traite</v>
      </c>
      <c r="L943" t="str">
        <f>VLOOKUP(TRIM(SUBSTITUTE(D943,CHAR(160),CHAR(32))),Metadata!B$1:J$2632,9,FALSE)</f>
        <v/>
      </c>
      <c r="M943">
        <f>VLOOKUP(TRIM(SUBSTITUTE(D943,CHAR(160),CHAR(32))),Metadata!B$1:K$2632,10,FALSE)</f>
        <v>110708</v>
      </c>
      <c r="N943" s="1" t="s">
        <v>1404</v>
      </c>
      <c r="O943">
        <v>191</v>
      </c>
      <c r="P943">
        <v>197</v>
      </c>
      <c r="Q943">
        <v>203</v>
      </c>
      <c r="R943">
        <v>210</v>
      </c>
    </row>
    <row r="944" spans="1:18" x14ac:dyDescent="0.25">
      <c r="A944" t="s">
        <v>4354</v>
      </c>
      <c r="B944" t="s">
        <v>247</v>
      </c>
      <c r="C944" t="s">
        <v>47</v>
      </c>
      <c r="D944" t="s">
        <v>8941</v>
      </c>
      <c r="E944" t="str">
        <f>VLOOKUP(TRIM(SUBSTITUTE(D944,CHAR(160),CHAR(32))),Metadata!B$1:C$2632,2,FALSE)</f>
        <v>Mauriac, François, 1885-1970.</v>
      </c>
      <c r="F944" t="str">
        <f>VLOOKUP(TRIM(SUBSTITUTE(D944,CHAR(160),CHAR(32))),Metadata!B$1:D$2632,3,FALSE)</f>
        <v>Le noeud de vipères</v>
      </c>
      <c r="G944">
        <f>VLOOKUP(TRIM(SUBSTITUTE(D944,CHAR(160),CHAR(32))),Metadata!B$1:E$2632,4,FALSE)</f>
        <v>1932</v>
      </c>
      <c r="H944" t="s">
        <v>534</v>
      </c>
      <c r="J944" t="str">
        <f>VLOOKUP(TRIM(SUBSTITUTE(D944,CHAR(160),CHAR(32))),Metadata!B$1:H$2632,7,FALSE)</f>
        <v>roman</v>
      </c>
      <c r="L944" t="str">
        <f>VLOOKUP(TRIM(SUBSTITUTE(D944,CHAR(160),CHAR(32))),Metadata!B$1:J$2632,9,FALSE)</f>
        <v>prose</v>
      </c>
      <c r="M944">
        <f>VLOOKUP(TRIM(SUBSTITUTE(D944,CHAR(160),CHAR(32))),Metadata!B$1:K$2632,10,FALSE)</f>
        <v>59431</v>
      </c>
      <c r="N944" s="1" t="s">
        <v>1405</v>
      </c>
      <c r="O944">
        <v>42</v>
      </c>
      <c r="P944">
        <v>46</v>
      </c>
      <c r="Q944">
        <v>55</v>
      </c>
      <c r="R944">
        <v>61</v>
      </c>
    </row>
    <row r="945" spans="1:18" x14ac:dyDescent="0.25">
      <c r="A945" t="s">
        <v>4354</v>
      </c>
      <c r="B945" t="s">
        <v>247</v>
      </c>
      <c r="C945" t="s">
        <v>47</v>
      </c>
      <c r="D945" t="s">
        <v>8861</v>
      </c>
      <c r="E945" t="str">
        <f>VLOOKUP(TRIM(SUBSTITUTE(D945,CHAR(160),CHAR(32))),Metadata!B$1:C$2632,2,FALSE)</f>
        <v>France, Anatole, 1844-1924.</v>
      </c>
      <c r="F945" t="str">
        <f>VLOOKUP(TRIM(SUBSTITUTE(D945,CHAR(160),CHAR(32))),Metadata!B$1:D$2632,3,FALSE)</f>
        <v>Les dieux ont soif</v>
      </c>
      <c r="G945">
        <f>VLOOKUP(TRIM(SUBSTITUTE(D945,CHAR(160),CHAR(32))),Metadata!B$1:E$2632,4,FALSE)</f>
        <v>1912</v>
      </c>
      <c r="H945" t="s">
        <v>534</v>
      </c>
      <c r="J945" t="str">
        <f>VLOOKUP(TRIM(SUBSTITUTE(D945,CHAR(160),CHAR(32))),Metadata!B$1:H$2632,7,FALSE)</f>
        <v>roman</v>
      </c>
      <c r="L945" t="str">
        <f>VLOOKUP(TRIM(SUBSTITUTE(D945,CHAR(160),CHAR(32))),Metadata!B$1:J$2632,9,FALSE)</f>
        <v>prose</v>
      </c>
      <c r="M945">
        <f>VLOOKUP(TRIM(SUBSTITUTE(D945,CHAR(160),CHAR(32))),Metadata!B$1:K$2632,10,FALSE)</f>
        <v>71884</v>
      </c>
      <c r="N945" s="1" t="s">
        <v>1406</v>
      </c>
      <c r="O945">
        <v>59</v>
      </c>
      <c r="P945">
        <v>65</v>
      </c>
      <c r="Q945">
        <v>75</v>
      </c>
      <c r="R945">
        <v>82</v>
      </c>
    </row>
    <row r="946" spans="1:18" x14ac:dyDescent="0.25">
      <c r="A946" t="s">
        <v>4354</v>
      </c>
      <c r="B946" t="s">
        <v>247</v>
      </c>
      <c r="C946" t="s">
        <v>47</v>
      </c>
      <c r="D946" t="s">
        <v>8859</v>
      </c>
      <c r="E946" t="str">
        <f>VLOOKUP(TRIM(SUBSTITUTE(D946,CHAR(160),CHAR(32))),Metadata!B$1:C$2632,2,FALSE)</f>
        <v>France, Anatole, 1844-1924.</v>
      </c>
      <c r="F946" t="str">
        <f>VLOOKUP(TRIM(SUBSTITUTE(D946,CHAR(160),CHAR(32))),Metadata!B$1:D$2632,3,FALSE)</f>
        <v>La vie en fleur</v>
      </c>
      <c r="G946">
        <f>VLOOKUP(TRIM(SUBSTITUTE(D946,CHAR(160),CHAR(32))),Metadata!B$1:E$2632,4,FALSE)</f>
        <v>1922</v>
      </c>
      <c r="H946" t="s">
        <v>534</v>
      </c>
      <c r="J946" t="str">
        <f>VLOOKUP(TRIM(SUBSTITUTE(D946,CHAR(160),CHAR(32))),Metadata!B$1:H$2632,7,FALSE)</f>
        <v>roman</v>
      </c>
      <c r="L946" t="str">
        <f>VLOOKUP(TRIM(SUBSTITUTE(D946,CHAR(160),CHAR(32))),Metadata!B$1:J$2632,9,FALSE)</f>
        <v>prose</v>
      </c>
      <c r="M946">
        <f>VLOOKUP(TRIM(SUBSTITUTE(D946,CHAR(160),CHAR(32))),Metadata!B$1:K$2632,10,FALSE)</f>
        <v>64355</v>
      </c>
      <c r="N946" t="s">
        <v>1407</v>
      </c>
      <c r="O946">
        <v>46</v>
      </c>
      <c r="P946">
        <v>50</v>
      </c>
      <c r="Q946">
        <v>56</v>
      </c>
      <c r="R946">
        <v>63</v>
      </c>
    </row>
    <row r="947" spans="1:18" x14ac:dyDescent="0.25">
      <c r="A947" t="s">
        <v>4354</v>
      </c>
      <c r="B947" t="s">
        <v>247</v>
      </c>
      <c r="C947" t="s">
        <v>47</v>
      </c>
      <c r="D947" t="s">
        <v>8904</v>
      </c>
      <c r="E947" t="str">
        <f>VLOOKUP(TRIM(SUBSTITUTE(D947,CHAR(160),CHAR(32))),Metadata!B$1:C$2632,2,FALSE)</f>
        <v>Hémon, Louis, 1880-1913.</v>
      </c>
      <c r="F947" t="str">
        <f>VLOOKUP(TRIM(SUBSTITUTE(D947,CHAR(160),CHAR(32))),Metadata!B$1:D$2632,3,FALSE)</f>
        <v>Maria Chapdelaine: récit du Canada français</v>
      </c>
      <c r="G947">
        <f>VLOOKUP(TRIM(SUBSTITUTE(D947,CHAR(160),CHAR(32))),Metadata!B$1:E$2632,4,FALSE)</f>
        <v>1916</v>
      </c>
      <c r="H947" t="s">
        <v>534</v>
      </c>
      <c r="J947" t="str">
        <f>VLOOKUP(TRIM(SUBSTITUTE(D947,CHAR(160),CHAR(32))),Metadata!B$1:H$2632,7,FALSE)</f>
        <v>roman</v>
      </c>
      <c r="L947" t="str">
        <f>VLOOKUP(TRIM(SUBSTITUTE(D947,CHAR(160),CHAR(32))),Metadata!B$1:J$2632,9,FALSE)</f>
        <v>prose</v>
      </c>
      <c r="M947">
        <f>VLOOKUP(TRIM(SUBSTITUTE(D947,CHAR(160),CHAR(32))),Metadata!B$1:K$2632,10,FALSE)</f>
        <v>49424</v>
      </c>
      <c r="N947" s="1" t="s">
        <v>1408</v>
      </c>
      <c r="O947">
        <v>269</v>
      </c>
      <c r="P947">
        <v>272</v>
      </c>
      <c r="Q947">
        <v>280</v>
      </c>
      <c r="R947">
        <v>286</v>
      </c>
    </row>
    <row r="948" spans="1:18" x14ac:dyDescent="0.25">
      <c r="A948" t="s">
        <v>4354</v>
      </c>
      <c r="B948" t="s">
        <v>247</v>
      </c>
      <c r="C948" t="s">
        <v>47</v>
      </c>
      <c r="D948" t="s">
        <v>6965</v>
      </c>
      <c r="E948" t="str">
        <f>VLOOKUP(TRIM(SUBSTITUTE(D948,CHAR(160),CHAR(32))),Metadata!B$1:C$2632,2,FALSE)</f>
        <v>Bergson, Henri Louis, 1859-1941.</v>
      </c>
      <c r="F948" t="str">
        <f>VLOOKUP(TRIM(SUBSTITUTE(D948,CHAR(160),CHAR(32))),Metadata!B$1:D$2632,3,FALSE)</f>
        <v>L'évolution créatrice</v>
      </c>
      <c r="G948">
        <f>VLOOKUP(TRIM(SUBSTITUTE(D948,CHAR(160),CHAR(32))),Metadata!B$1:E$2632,4,FALSE)</f>
        <v>1907</v>
      </c>
      <c r="H948" t="s">
        <v>534</v>
      </c>
      <c r="J948" t="str">
        <f>VLOOKUP(TRIM(SUBSTITUTE(D948,CHAR(160),CHAR(32))),Metadata!B$1:H$2632,7,FALSE)</f>
        <v>traite ou essai</v>
      </c>
      <c r="L948" t="str">
        <f>VLOOKUP(TRIM(SUBSTITUTE(D948,CHAR(160),CHAR(32))),Metadata!B$1:J$2632,9,FALSE)</f>
        <v/>
      </c>
      <c r="M948">
        <f>VLOOKUP(TRIM(SUBSTITUTE(D948,CHAR(160),CHAR(32))),Metadata!B$1:K$2632,10,FALSE)</f>
        <v>130446</v>
      </c>
      <c r="N948" s="1" t="s">
        <v>1409</v>
      </c>
      <c r="O948">
        <v>21</v>
      </c>
      <c r="P948">
        <v>25</v>
      </c>
      <c r="Q948">
        <v>31</v>
      </c>
      <c r="R948">
        <v>38</v>
      </c>
    </row>
    <row r="949" spans="1:18" x14ac:dyDescent="0.25">
      <c r="A949" t="s">
        <v>4354</v>
      </c>
      <c r="B949" t="s">
        <v>247</v>
      </c>
      <c r="C949" t="s">
        <v>47</v>
      </c>
      <c r="D949" t="s">
        <v>7016</v>
      </c>
      <c r="E949" t="str">
        <f>VLOOKUP(TRIM(SUBSTITUTE(D949,CHAR(160),CHAR(32))),Metadata!B$1:C$2632,2,FALSE)</f>
        <v>Le Bon, Gustave, 1841-1931.</v>
      </c>
      <c r="F949" t="str">
        <f>VLOOKUP(TRIM(SUBSTITUTE(D949,CHAR(160),CHAR(32))),Metadata!B$1:D$2632,3,FALSE)</f>
        <v>Psychologie de l'éducation</v>
      </c>
      <c r="G949">
        <f>VLOOKUP(TRIM(SUBSTITUTE(D949,CHAR(160),CHAR(32))),Metadata!B$1:E$2632,4,FALSE)</f>
        <v>1910</v>
      </c>
      <c r="H949" t="s">
        <v>534</v>
      </c>
      <c r="J949" t="str">
        <f>VLOOKUP(TRIM(SUBSTITUTE(D949,CHAR(160),CHAR(32))),Metadata!B$1:H$2632,7,FALSE)</f>
        <v>traite</v>
      </c>
      <c r="L949" t="str">
        <f>VLOOKUP(TRIM(SUBSTITUTE(D949,CHAR(160),CHAR(32))),Metadata!B$1:J$2632,9,FALSE)</f>
        <v/>
      </c>
      <c r="M949">
        <f>VLOOKUP(TRIM(SUBSTITUTE(D949,CHAR(160),CHAR(32))),Metadata!B$1:K$2632,10,FALSE)</f>
        <v>104349</v>
      </c>
      <c r="N949" s="1" t="s">
        <v>1410</v>
      </c>
      <c r="O949">
        <v>39</v>
      </c>
      <c r="P949">
        <v>42</v>
      </c>
      <c r="Q949">
        <v>55</v>
      </c>
      <c r="R949">
        <v>62</v>
      </c>
    </row>
    <row r="950" spans="1:18" x14ac:dyDescent="0.25">
      <c r="A950" t="s">
        <v>4354</v>
      </c>
      <c r="B950" t="s">
        <v>247</v>
      </c>
      <c r="C950" t="s">
        <v>47</v>
      </c>
      <c r="D950" t="s">
        <v>8952</v>
      </c>
      <c r="E950" t="str">
        <f>VLOOKUP(TRIM(SUBSTITUTE(D950,CHAR(160),CHAR(32))),Metadata!B$1:C$2632,2,FALSE)</f>
        <v>Montherlant, Henry de, 1896-1972.</v>
      </c>
      <c r="F950" t="str">
        <f>VLOOKUP(TRIM(SUBSTITUTE(D950,CHAR(160),CHAR(32))),Metadata!B$1:D$2632,3,FALSE)</f>
        <v>Les célibataires</v>
      </c>
      <c r="G950">
        <f>VLOOKUP(TRIM(SUBSTITUTE(D950,CHAR(160),CHAR(32))),Metadata!B$1:E$2632,4,FALSE)</f>
        <v>1934</v>
      </c>
      <c r="H950" t="s">
        <v>534</v>
      </c>
      <c r="J950" t="str">
        <f>VLOOKUP(TRIM(SUBSTITUTE(D950,CHAR(160),CHAR(32))),Metadata!B$1:H$2632,7,FALSE)</f>
        <v>roman</v>
      </c>
      <c r="L950" t="str">
        <f>VLOOKUP(TRIM(SUBSTITUTE(D950,CHAR(160),CHAR(32))),Metadata!B$1:J$2632,9,FALSE)</f>
        <v>prose</v>
      </c>
      <c r="M950">
        <f>VLOOKUP(TRIM(SUBSTITUTE(D950,CHAR(160),CHAR(32))),Metadata!B$1:K$2632,10,FALSE)</f>
        <v>73252</v>
      </c>
      <c r="N950" s="1" t="s">
        <v>1411</v>
      </c>
      <c r="O950">
        <v>14</v>
      </c>
      <c r="P950">
        <v>18</v>
      </c>
      <c r="Q950">
        <v>24</v>
      </c>
      <c r="R950">
        <v>30</v>
      </c>
    </row>
    <row r="951" spans="1:18" x14ac:dyDescent="0.25">
      <c r="A951" t="s">
        <v>4354</v>
      </c>
      <c r="B951" t="s">
        <v>247</v>
      </c>
      <c r="C951" t="s">
        <v>47</v>
      </c>
      <c r="D951" t="s">
        <v>8860</v>
      </c>
      <c r="E951" t="str">
        <f>VLOOKUP(TRIM(SUBSTITUTE(D951,CHAR(160),CHAR(32))),Metadata!B$1:C$2632,2,FALSE)</f>
        <v>France, Anatole, 1844-1924.</v>
      </c>
      <c r="F951" t="str">
        <f>VLOOKUP(TRIM(SUBSTITUTE(D951,CHAR(160),CHAR(32))),Metadata!B$1:D$2632,3,FALSE)</f>
        <v>Le petit Pierre</v>
      </c>
      <c r="G951">
        <f>VLOOKUP(TRIM(SUBSTITUTE(D951,CHAR(160),CHAR(32))),Metadata!B$1:E$2632,4,FALSE)</f>
        <v>1918</v>
      </c>
      <c r="H951" t="s">
        <v>534</v>
      </c>
      <c r="J951" t="str">
        <f>VLOOKUP(TRIM(SUBSTITUTE(D951,CHAR(160),CHAR(32))),Metadata!B$1:H$2632,7,FALSE)</f>
        <v>roman</v>
      </c>
      <c r="L951" t="str">
        <f>VLOOKUP(TRIM(SUBSTITUTE(D951,CHAR(160),CHAR(32))),Metadata!B$1:J$2632,9,FALSE)</f>
        <v>prose</v>
      </c>
      <c r="M951">
        <f>VLOOKUP(TRIM(SUBSTITUTE(D951,CHAR(160),CHAR(32))),Metadata!B$1:K$2632,10,FALSE)</f>
        <v>61946</v>
      </c>
      <c r="N951" s="1" t="s">
        <v>1412</v>
      </c>
      <c r="O951">
        <v>34</v>
      </c>
      <c r="P951">
        <v>40</v>
      </c>
      <c r="Q951">
        <v>53</v>
      </c>
      <c r="R951">
        <v>60</v>
      </c>
    </row>
    <row r="952" spans="1:18" x14ac:dyDescent="0.25">
      <c r="A952" t="s">
        <v>4354</v>
      </c>
      <c r="B952" t="s">
        <v>247</v>
      </c>
      <c r="C952" t="s">
        <v>47</v>
      </c>
      <c r="D952" t="s">
        <v>8948</v>
      </c>
      <c r="E952" t="str">
        <f>VLOOKUP(TRIM(SUBSTITUTE(D952,CHAR(160),CHAR(32))),Metadata!B$1:C$2632,2,FALSE)</f>
        <v>Miomandre, Francis de, 1880-1959.</v>
      </c>
      <c r="F952" t="str">
        <f>VLOOKUP(TRIM(SUBSTITUTE(D952,CHAR(160),CHAR(32))),Metadata!B$1:D$2632,3,FALSE)</f>
        <v>Écrit sur de l'eau</v>
      </c>
      <c r="G952">
        <f>VLOOKUP(TRIM(SUBSTITUTE(D952,CHAR(160),CHAR(32))),Metadata!B$1:E$2632,4,FALSE)</f>
        <v>1908</v>
      </c>
      <c r="H952" t="s">
        <v>534</v>
      </c>
      <c r="J952" t="str">
        <f>VLOOKUP(TRIM(SUBSTITUTE(D952,CHAR(160),CHAR(32))),Metadata!B$1:H$2632,7,FALSE)</f>
        <v>melanges litteraires</v>
      </c>
      <c r="L952" t="str">
        <f>VLOOKUP(TRIM(SUBSTITUTE(D952,CHAR(160),CHAR(32))),Metadata!B$1:J$2632,9,FALSE)</f>
        <v>prose</v>
      </c>
      <c r="M952">
        <f>VLOOKUP(TRIM(SUBSTITUTE(D952,CHAR(160),CHAR(32))),Metadata!B$1:K$2632,10,FALSE)</f>
        <v>49451</v>
      </c>
      <c r="N952" s="1" t="s">
        <v>1413</v>
      </c>
      <c r="O952">
        <v>22</v>
      </c>
      <c r="P952">
        <v>26</v>
      </c>
      <c r="Q952">
        <v>38</v>
      </c>
      <c r="R952">
        <v>45</v>
      </c>
    </row>
    <row r="953" spans="1:18" x14ac:dyDescent="0.25">
      <c r="A953" t="s">
        <v>4354</v>
      </c>
      <c r="B953" t="s">
        <v>247</v>
      </c>
      <c r="C953" t="s">
        <v>47</v>
      </c>
      <c r="D953" t="s">
        <v>7119</v>
      </c>
      <c r="E953" t="str">
        <f>VLOOKUP(TRIM(SUBSTITUTE(D953,CHAR(160),CHAR(32))),Metadata!B$1:C$2632,2,FALSE)</f>
        <v>Le Bon, Gustave, 1841-1931.</v>
      </c>
      <c r="F953" t="str">
        <f>VLOOKUP(TRIM(SUBSTITUTE(D953,CHAR(160),CHAR(32))),Metadata!B$1:D$2632,3,FALSE)</f>
        <v>Premières conséquences de la guerre. Transformation mentale des peuples.</v>
      </c>
      <c r="G953">
        <f>VLOOKUP(TRIM(SUBSTITUTE(D953,CHAR(160),CHAR(32))),Metadata!B$1:E$2632,4,FALSE)</f>
        <v>1916</v>
      </c>
      <c r="H953" t="s">
        <v>534</v>
      </c>
      <c r="J953" t="str">
        <f>VLOOKUP(TRIM(SUBSTITUTE(D953,CHAR(160),CHAR(32))),Metadata!B$1:H$2632,7,FALSE)</f>
        <v>traite</v>
      </c>
      <c r="L953" t="str">
        <f>VLOOKUP(TRIM(SUBSTITUTE(D953,CHAR(160),CHAR(32))),Metadata!B$1:J$2632,9,FALSE)</f>
        <v/>
      </c>
      <c r="M953">
        <f>VLOOKUP(TRIM(SUBSTITUTE(D953,CHAR(160),CHAR(32))),Metadata!B$1:K$2632,10,FALSE)</f>
        <v>84915</v>
      </c>
      <c r="N953" s="1" t="s">
        <v>1414</v>
      </c>
      <c r="O953">
        <v>72</v>
      </c>
      <c r="P953">
        <v>75</v>
      </c>
      <c r="Q953">
        <v>88</v>
      </c>
      <c r="R953">
        <v>95</v>
      </c>
    </row>
    <row r="954" spans="1:18" x14ac:dyDescent="0.25">
      <c r="A954" t="s">
        <v>4354</v>
      </c>
      <c r="B954" t="s">
        <v>247</v>
      </c>
      <c r="C954" t="s">
        <v>47</v>
      </c>
      <c r="D954" t="s">
        <v>8785</v>
      </c>
      <c r="E954" t="str">
        <f>VLOOKUP(TRIM(SUBSTITUTE(D954,CHAR(160),CHAR(32))),Metadata!B$1:C$2632,2,FALSE)</f>
        <v>Bernanos, Georges, 1888-1948.</v>
      </c>
      <c r="F954" t="str">
        <f>VLOOKUP(TRIM(SUBSTITUTE(D954,CHAR(160),CHAR(32))),Metadata!B$1:D$2632,3,FALSE)</f>
        <v>La joie</v>
      </c>
      <c r="G954">
        <f>VLOOKUP(TRIM(SUBSTITUTE(D954,CHAR(160),CHAR(32))),Metadata!B$1:E$2632,4,FALSE)</f>
        <v>1929</v>
      </c>
      <c r="H954" t="s">
        <v>534</v>
      </c>
      <c r="J954" t="str">
        <f>VLOOKUP(TRIM(SUBSTITUTE(D954,CHAR(160),CHAR(32))),Metadata!B$1:H$2632,7,FALSE)</f>
        <v>roman</v>
      </c>
      <c r="L954" t="str">
        <f>VLOOKUP(TRIM(SUBSTITUTE(D954,CHAR(160),CHAR(32))),Metadata!B$1:J$2632,9,FALSE)</f>
        <v>prose</v>
      </c>
      <c r="M954">
        <f>VLOOKUP(TRIM(SUBSTITUTE(D954,CHAR(160),CHAR(32))),Metadata!B$1:K$2632,10,FALSE)</f>
        <v>77119</v>
      </c>
      <c r="N954" s="1" t="s">
        <v>1415</v>
      </c>
      <c r="O954">
        <v>38</v>
      </c>
      <c r="P954">
        <v>41</v>
      </c>
      <c r="Q954">
        <v>46</v>
      </c>
      <c r="R954">
        <v>52</v>
      </c>
    </row>
    <row r="955" spans="1:18" x14ac:dyDescent="0.25">
      <c r="A955" t="s">
        <v>4354</v>
      </c>
      <c r="B955" t="s">
        <v>247</v>
      </c>
      <c r="C955" t="s">
        <v>47</v>
      </c>
      <c r="D955" t="s">
        <v>8815</v>
      </c>
      <c r="E955" t="str">
        <f>VLOOKUP(TRIM(SUBSTITUTE(D955,CHAR(160),CHAR(32))),Metadata!B$1:C$2632,2,FALSE)</f>
        <v>Cendrars, Blaise, 1887-1961.</v>
      </c>
      <c r="F955" t="str">
        <f>VLOOKUP(TRIM(SUBSTITUTE(D955,CHAR(160),CHAR(32))),Metadata!B$1:D$2632,3,FALSE)</f>
        <v>Bourlinguer</v>
      </c>
      <c r="G955">
        <f>VLOOKUP(TRIM(SUBSTITUTE(D955,CHAR(160),CHAR(32))),Metadata!B$1:E$2632,4,FALSE)</f>
        <v>1948</v>
      </c>
      <c r="H955" t="s">
        <v>534</v>
      </c>
      <c r="J955" t="str">
        <f>VLOOKUP(TRIM(SUBSTITUTE(D955,CHAR(160),CHAR(32))),Metadata!B$1:H$2632,7,FALSE)</f>
        <v>memoires</v>
      </c>
      <c r="L955" t="str">
        <f>VLOOKUP(TRIM(SUBSTITUTE(D955,CHAR(160),CHAR(32))),Metadata!B$1:J$2632,9,FALSE)</f>
        <v>prose</v>
      </c>
      <c r="M955">
        <f>VLOOKUP(TRIM(SUBSTITUTE(D955,CHAR(160),CHAR(32))),Metadata!B$1:K$2632,10,FALSE)</f>
        <v>135924</v>
      </c>
      <c r="N955" s="1" t="s">
        <v>1416</v>
      </c>
      <c r="O955">
        <v>293</v>
      </c>
      <c r="P955">
        <v>297</v>
      </c>
      <c r="Q955">
        <v>302</v>
      </c>
      <c r="R955">
        <v>308</v>
      </c>
    </row>
    <row r="956" spans="1:18" x14ac:dyDescent="0.25">
      <c r="A956" t="s">
        <v>4354</v>
      </c>
      <c r="B956" t="s">
        <v>247</v>
      </c>
      <c r="C956" t="s">
        <v>47</v>
      </c>
      <c r="D956" t="s">
        <v>8815</v>
      </c>
      <c r="E956" t="str">
        <f>VLOOKUP(TRIM(SUBSTITUTE(D956,CHAR(160),CHAR(32))),Metadata!B$1:C$2632,2,FALSE)</f>
        <v>Cendrars, Blaise, 1887-1961.</v>
      </c>
      <c r="F956" t="str">
        <f>VLOOKUP(TRIM(SUBSTITUTE(D956,CHAR(160),CHAR(32))),Metadata!B$1:D$2632,3,FALSE)</f>
        <v>Bourlinguer</v>
      </c>
      <c r="G956">
        <f>VLOOKUP(TRIM(SUBSTITUTE(D956,CHAR(160),CHAR(32))),Metadata!B$1:E$2632,4,FALSE)</f>
        <v>1948</v>
      </c>
      <c r="H956" t="s">
        <v>534</v>
      </c>
      <c r="J956" t="str">
        <f>VLOOKUP(TRIM(SUBSTITUTE(D956,CHAR(160),CHAR(32))),Metadata!B$1:H$2632,7,FALSE)</f>
        <v>memoires</v>
      </c>
      <c r="L956" t="str">
        <f>VLOOKUP(TRIM(SUBSTITUTE(D956,CHAR(160),CHAR(32))),Metadata!B$1:J$2632,9,FALSE)</f>
        <v>prose</v>
      </c>
      <c r="M956">
        <f>VLOOKUP(TRIM(SUBSTITUTE(D956,CHAR(160),CHAR(32))),Metadata!B$1:K$2632,10,FALSE)</f>
        <v>135924</v>
      </c>
      <c r="N956" s="1" t="s">
        <v>1417</v>
      </c>
      <c r="O956">
        <v>336</v>
      </c>
      <c r="P956">
        <v>339</v>
      </c>
      <c r="Q956">
        <v>344</v>
      </c>
      <c r="R956">
        <v>350</v>
      </c>
    </row>
    <row r="957" spans="1:18" x14ac:dyDescent="0.25">
      <c r="A957" t="s">
        <v>4354</v>
      </c>
      <c r="B957" t="s">
        <v>247</v>
      </c>
      <c r="C957" t="s">
        <v>47</v>
      </c>
      <c r="D957" t="s">
        <v>8927</v>
      </c>
      <c r="E957" t="str">
        <f>VLOOKUP(TRIM(SUBSTITUTE(D957,CHAR(160),CHAR(32))),Metadata!B$1:C$2632,2,FALSE)</f>
        <v>Martin Du Gard, Roger, 1881-1958.</v>
      </c>
      <c r="F957" t="str">
        <f>VLOOKUP(TRIM(SUBSTITUTE(D957,CHAR(160),CHAR(32))),Metadata!B$1:D$2632,3,FALSE)</f>
        <v>Devenir!</v>
      </c>
      <c r="G957">
        <f>VLOOKUP(TRIM(SUBSTITUTE(D957,CHAR(160),CHAR(32))),Metadata!B$1:E$2632,4,FALSE)</f>
        <v>1909</v>
      </c>
      <c r="H957" t="s">
        <v>534</v>
      </c>
      <c r="J957" t="str">
        <f>VLOOKUP(TRIM(SUBSTITUTE(D957,CHAR(160),CHAR(32))),Metadata!B$1:H$2632,7,FALSE)</f>
        <v>roman</v>
      </c>
      <c r="L957" t="str">
        <f>VLOOKUP(TRIM(SUBSTITUTE(D957,CHAR(160),CHAR(32))),Metadata!B$1:J$2632,9,FALSE)</f>
        <v>prose</v>
      </c>
      <c r="M957">
        <f>VLOOKUP(TRIM(SUBSTITUTE(D957,CHAR(160),CHAR(32))),Metadata!B$1:K$2632,10,FALSE)</f>
        <v>67252</v>
      </c>
      <c r="N957" s="1" t="s">
        <v>1418</v>
      </c>
      <c r="O957">
        <v>32</v>
      </c>
      <c r="P957">
        <v>36</v>
      </c>
      <c r="Q957">
        <v>42</v>
      </c>
      <c r="R957">
        <v>49</v>
      </c>
    </row>
    <row r="958" spans="1:18" x14ac:dyDescent="0.25">
      <c r="A958" t="s">
        <v>4354</v>
      </c>
      <c r="B958" t="s">
        <v>247</v>
      </c>
      <c r="C958" t="s">
        <v>47</v>
      </c>
      <c r="D958" t="s">
        <v>8478</v>
      </c>
      <c r="E958" t="str">
        <f>VLOOKUP(TRIM(SUBSTITUTE(D958,CHAR(160),CHAR(32))),Metadata!B$1:C$2632,2,FALSE)</f>
        <v>Delécluze, E. J. (Etienne Jean), 1781-1863.</v>
      </c>
      <c r="F958" t="str">
        <f>VLOOKUP(TRIM(SUBSTITUTE(D958,CHAR(160),CHAR(32))),Metadata!B$1:D$2632,3,FALSE)</f>
        <v>Journal</v>
      </c>
      <c r="G958">
        <f>VLOOKUP(TRIM(SUBSTITUTE(D958,CHAR(160),CHAR(32))),Metadata!B$1:E$2632,4,FALSE)</f>
        <v>1828</v>
      </c>
      <c r="H958" t="s">
        <v>534</v>
      </c>
      <c r="J958" t="str">
        <f>VLOOKUP(TRIM(SUBSTITUTE(D958,CHAR(160),CHAR(32))),Metadata!B$1:H$2632,7,FALSE)</f>
        <v>memoires</v>
      </c>
      <c r="L958" t="str">
        <f>VLOOKUP(TRIM(SUBSTITUTE(D958,CHAR(160),CHAR(32))),Metadata!B$1:J$2632,9,FALSE)</f>
        <v>prose</v>
      </c>
      <c r="M958">
        <f>VLOOKUP(TRIM(SUBSTITUTE(D958,CHAR(160),CHAR(32))),Metadata!B$1:K$2632,10,FALSE)</f>
        <v>171446</v>
      </c>
      <c r="N958" s="1" t="s">
        <v>1419</v>
      </c>
      <c r="O958">
        <v>54</v>
      </c>
      <c r="P958">
        <v>57</v>
      </c>
      <c r="Q958">
        <v>75</v>
      </c>
      <c r="R958">
        <v>81</v>
      </c>
    </row>
    <row r="959" spans="1:18" x14ac:dyDescent="0.25">
      <c r="A959" t="s">
        <v>4354</v>
      </c>
      <c r="B959" t="s">
        <v>252</v>
      </c>
      <c r="C959" t="s">
        <v>47</v>
      </c>
      <c r="D959" t="s">
        <v>8090</v>
      </c>
      <c r="E959" t="str">
        <f>VLOOKUP(TRIM(SUBSTITUTE(D959,CHAR(160),CHAR(32))),Metadata!B$1:C$2632,2,FALSE)</f>
        <v>Mersenne, Marin, 1588-1648.</v>
      </c>
      <c r="F959" t="str">
        <f>VLOOKUP(TRIM(SUBSTITUTE(D959,CHAR(160),CHAR(32))),Metadata!B$1:D$2632,3,FALSE)</f>
        <v>Correspondance du P. Marin Mersenne. T. 7, 1638</v>
      </c>
      <c r="G959">
        <f>VLOOKUP(TRIM(SUBSTITUTE(D959,CHAR(160),CHAR(32))),Metadata!B$1:E$2632,4,FALSE)</f>
        <v>1638</v>
      </c>
      <c r="H959" t="s">
        <v>445</v>
      </c>
      <c r="J959" t="str">
        <f>VLOOKUP(TRIM(SUBSTITUTE(D959,CHAR(160),CHAR(32))),Metadata!B$1:H$2632,7,FALSE)</f>
        <v>correspondance</v>
      </c>
      <c r="L959" t="str">
        <f>VLOOKUP(TRIM(SUBSTITUTE(D959,CHAR(160),CHAR(32))),Metadata!B$1:J$2632,9,FALSE)</f>
        <v>prose</v>
      </c>
      <c r="M959">
        <f>VLOOKUP(TRIM(SUBSTITUTE(D959,CHAR(160),CHAR(32))),Metadata!B$1:K$2632,10,FALSE)</f>
        <v>5533</v>
      </c>
      <c r="N959" s="1" t="s">
        <v>1420</v>
      </c>
      <c r="O959">
        <v>213</v>
      </c>
      <c r="P959">
        <v>219</v>
      </c>
      <c r="Q959">
        <v>230</v>
      </c>
      <c r="R959">
        <v>234</v>
      </c>
    </row>
    <row r="960" spans="1:18" x14ac:dyDescent="0.25">
      <c r="A960" t="s">
        <v>4354</v>
      </c>
      <c r="B960" t="s">
        <v>252</v>
      </c>
      <c r="C960" t="s">
        <v>47</v>
      </c>
      <c r="D960" t="s">
        <v>7994</v>
      </c>
      <c r="E960" t="str">
        <f>VLOOKUP(TRIM(SUBSTITUTE(D960,CHAR(160),CHAR(32))),Metadata!B$1:C$2632,2,FALSE)</f>
        <v>Boisguilbert, P. Le Pesant de (Pierre Le Pesant), 1646-1714.</v>
      </c>
      <c r="F960" t="str">
        <f>VLOOKUP(TRIM(SUBSTITUTE(D960,CHAR(160),CHAR(32))),Metadata!B$1:D$2632,3,FALSE)</f>
        <v>Le détail de la France, sous le regne present</v>
      </c>
      <c r="G960">
        <f>VLOOKUP(TRIM(SUBSTITUTE(D960,CHAR(160),CHAR(32))),Metadata!B$1:E$2632,4,FALSE)</f>
        <v>1695</v>
      </c>
      <c r="H960" t="s">
        <v>445</v>
      </c>
      <c r="J960" t="str">
        <f>VLOOKUP(TRIM(SUBSTITUTE(D960,CHAR(160),CHAR(32))),Metadata!B$1:H$2632,7,FALSE)</f>
        <v>traite ou essai</v>
      </c>
      <c r="L960" t="str">
        <f>VLOOKUP(TRIM(SUBSTITUTE(D960,CHAR(160),CHAR(32))),Metadata!B$1:J$2632,9,FALSE)</f>
        <v>prose</v>
      </c>
      <c r="M960">
        <f>VLOOKUP(TRIM(SUBSTITUTE(D960,CHAR(160),CHAR(32))),Metadata!B$1:K$2632,10,FALSE)</f>
        <v>114653</v>
      </c>
      <c r="N960" s="1" t="s">
        <v>1421</v>
      </c>
      <c r="O960">
        <v>17</v>
      </c>
      <c r="P960">
        <v>20</v>
      </c>
      <c r="Q960">
        <v>26</v>
      </c>
      <c r="R960">
        <v>30</v>
      </c>
    </row>
    <row r="961" spans="1:18" x14ac:dyDescent="0.25">
      <c r="A961" t="s">
        <v>4354</v>
      </c>
      <c r="B961" t="s">
        <v>252</v>
      </c>
      <c r="C961" t="s">
        <v>47</v>
      </c>
      <c r="D961" t="s">
        <v>8005</v>
      </c>
      <c r="E961" t="str">
        <f>VLOOKUP(TRIM(SUBSTITUTE(D961,CHAR(160),CHAR(32))),Metadata!B$1:C$2632,2,FALSE)</f>
        <v>Camus, Jean-Pierre, 1584-1652.</v>
      </c>
      <c r="F961" t="str">
        <f>VLOOKUP(TRIM(SUBSTITUTE(D961,CHAR(160),CHAR(32))),Metadata!B$1:D$2632,3,FALSE)</f>
        <v>Palombe, ou La femme honorable</v>
      </c>
      <c r="G961">
        <f>VLOOKUP(TRIM(SUBSTITUTE(D961,CHAR(160),CHAR(32))),Metadata!B$1:E$2632,4,FALSE)</f>
        <v>1625</v>
      </c>
      <c r="H961" t="s">
        <v>445</v>
      </c>
      <c r="J961" t="str">
        <f>VLOOKUP(TRIM(SUBSTITUTE(D961,CHAR(160),CHAR(32))),Metadata!B$1:H$2632,7,FALSE)</f>
        <v>roman</v>
      </c>
      <c r="L961" t="str">
        <f>VLOOKUP(TRIM(SUBSTITUTE(D961,CHAR(160),CHAR(32))),Metadata!B$1:J$2632,9,FALSE)</f>
        <v>prose</v>
      </c>
      <c r="M961">
        <f>VLOOKUP(TRIM(SUBSTITUTE(D961,CHAR(160),CHAR(32))),Metadata!B$1:K$2632,10,FALSE)</f>
        <v>119158</v>
      </c>
      <c r="N961" s="1" t="s">
        <v>1422</v>
      </c>
      <c r="O961">
        <v>3</v>
      </c>
      <c r="P961">
        <v>5</v>
      </c>
      <c r="Q961">
        <v>11</v>
      </c>
      <c r="R961">
        <v>15</v>
      </c>
    </row>
    <row r="962" spans="1:18" x14ac:dyDescent="0.25">
      <c r="A962" t="s">
        <v>4354</v>
      </c>
      <c r="B962" t="s">
        <v>252</v>
      </c>
      <c r="C962" t="s">
        <v>47</v>
      </c>
      <c r="D962" t="s">
        <v>8134</v>
      </c>
      <c r="E962" t="str">
        <f>VLOOKUP(TRIM(SUBSTITUTE(D962,CHAR(160),CHAR(32))),Metadata!B$1:C$2632,2,FALSE)</f>
        <v>Regnard, Jean François, 1655-1709.</v>
      </c>
      <c r="F962" t="str">
        <f>VLOOKUP(TRIM(SUBSTITUTE(D962,CHAR(160),CHAR(32))),Metadata!B$1:D$2632,3,FALSE)</f>
        <v>Le distrait</v>
      </c>
      <c r="G962">
        <f>VLOOKUP(TRIM(SUBSTITUTE(D962,CHAR(160),CHAR(32))),Metadata!B$1:E$2632,4,FALSE)</f>
        <v>1698</v>
      </c>
      <c r="H962" t="s">
        <v>445</v>
      </c>
      <c r="J962" t="str">
        <f>VLOOKUP(TRIM(SUBSTITUTE(D962,CHAR(160),CHAR(32))),Metadata!B$1:H$2632,7,FALSE)</f>
        <v>theatre</v>
      </c>
      <c r="L962" t="str">
        <f>VLOOKUP(TRIM(SUBSTITUTE(D962,CHAR(160),CHAR(32))),Metadata!B$1:J$2632,9,FALSE)</f>
        <v>vers</v>
      </c>
      <c r="M962">
        <f>VLOOKUP(TRIM(SUBSTITUTE(D962,CHAR(160),CHAR(32))),Metadata!B$1:K$2632,10,FALSE)</f>
        <v>17696</v>
      </c>
      <c r="N962" t="s">
        <v>1423</v>
      </c>
      <c r="O962">
        <v>0</v>
      </c>
      <c r="P962">
        <v>4</v>
      </c>
      <c r="Q962">
        <v>24</v>
      </c>
      <c r="R962">
        <v>28</v>
      </c>
    </row>
    <row r="963" spans="1:18" x14ac:dyDescent="0.25">
      <c r="A963" t="s">
        <v>4354</v>
      </c>
      <c r="B963" t="s">
        <v>252</v>
      </c>
      <c r="C963" t="s">
        <v>47</v>
      </c>
      <c r="D963" t="s">
        <v>7958</v>
      </c>
      <c r="E963" t="str">
        <f>VLOOKUP(TRIM(SUBSTITUTE(D963,CHAR(160),CHAR(32))),Metadata!B$1:C$2632,2,FALSE)</f>
        <v>Arnauld d'Andilly, Monsieur (Robert), 1588-1674.</v>
      </c>
      <c r="F963" t="str">
        <f>VLOOKUP(TRIM(SUBSTITUTE(D963,CHAR(160),CHAR(32))),Metadata!B$1:D$2632,3,FALSE)</f>
        <v>Fondations Monasteres Carmel.</v>
      </c>
      <c r="G963">
        <f>VLOOKUP(TRIM(SUBSTITUTE(D963,CHAR(160),CHAR(32))),Metadata!B$1:E$2632,4,FALSE)</f>
        <v>1670</v>
      </c>
      <c r="H963" t="s">
        <v>445</v>
      </c>
      <c r="J963" t="str">
        <f>VLOOKUP(TRIM(SUBSTITUTE(D963,CHAR(160),CHAR(32))),Metadata!B$1:H$2632,7,FALSE)</f>
        <v>traite ou essai</v>
      </c>
      <c r="L963" t="str">
        <f>VLOOKUP(TRIM(SUBSTITUTE(D963,CHAR(160),CHAR(32))),Metadata!B$1:J$2632,9,FALSE)</f>
        <v>prose</v>
      </c>
      <c r="M963">
        <f>VLOOKUP(TRIM(SUBSTITUTE(D963,CHAR(160),CHAR(32))),Metadata!B$1:K$2632,10,FALSE)</f>
        <v>93416</v>
      </c>
      <c r="N963" s="1" t="s">
        <v>1424</v>
      </c>
      <c r="O963">
        <v>97</v>
      </c>
      <c r="P963">
        <v>101</v>
      </c>
      <c r="Q963">
        <v>107</v>
      </c>
      <c r="R963">
        <v>111</v>
      </c>
    </row>
    <row r="964" spans="1:18" x14ac:dyDescent="0.25">
      <c r="A964" t="s">
        <v>4354</v>
      </c>
      <c r="B964" t="s">
        <v>252</v>
      </c>
      <c r="C964" t="s">
        <v>47</v>
      </c>
      <c r="D964" t="s">
        <v>7983</v>
      </c>
      <c r="E964" t="str">
        <f>VLOOKUP(TRIM(SUBSTITUTE(D964,CHAR(160),CHAR(32))),Metadata!B$1:C$2632,2,FALSE)</f>
        <v>Balzac, Jean-Louis Guez, seigneur de, 1597-1654.</v>
      </c>
      <c r="F964" t="str">
        <f>VLOOKUP(TRIM(SUBSTITUTE(D964,CHAR(160),CHAR(32))),Metadata!B$1:D$2632,3,FALSE)</f>
        <v>Dissertations Politiques</v>
      </c>
      <c r="G964">
        <f>VLOOKUP(TRIM(SUBSTITUTE(D964,CHAR(160),CHAR(32))),Metadata!B$1:E$2632,4,FALSE)</f>
        <v>1654</v>
      </c>
      <c r="H964" t="s">
        <v>445</v>
      </c>
      <c r="J964" t="str">
        <f>VLOOKUP(TRIM(SUBSTITUTE(D964,CHAR(160),CHAR(32))),Metadata!B$1:H$2632,7,FALSE)</f>
        <v>traite ou essai</v>
      </c>
      <c r="L964" t="str">
        <f>VLOOKUP(TRIM(SUBSTITUTE(D964,CHAR(160),CHAR(32))),Metadata!B$1:J$2632,9,FALSE)</f>
        <v>prose</v>
      </c>
      <c r="M964">
        <f>VLOOKUP(TRIM(SUBSTITUTE(D964,CHAR(160),CHAR(32))),Metadata!B$1:K$2632,10,FALSE)</f>
        <v>43665</v>
      </c>
      <c r="N964" s="1" t="s">
        <v>1425</v>
      </c>
      <c r="O964">
        <v>245</v>
      </c>
      <c r="P964">
        <v>249</v>
      </c>
      <c r="Q964">
        <v>255</v>
      </c>
      <c r="R964">
        <v>259</v>
      </c>
    </row>
    <row r="965" spans="1:18" x14ac:dyDescent="0.25">
      <c r="A965" t="s">
        <v>4354</v>
      </c>
      <c r="B965" t="s">
        <v>252</v>
      </c>
      <c r="C965" t="s">
        <v>47</v>
      </c>
      <c r="D965" t="s">
        <v>8126</v>
      </c>
      <c r="E965" t="str">
        <f>VLOOKUP(TRIM(SUBSTITUTE(D965,CHAR(160),CHAR(32))),Metadata!B$1:C$2632,2,FALSE)</f>
        <v>Racine, Jean, 1639-1699.</v>
      </c>
      <c r="F965" t="str">
        <f>VLOOKUP(TRIM(SUBSTITUTE(D965,CHAR(160),CHAR(32))),Metadata!B$1:D$2632,3,FALSE)</f>
        <v>Abrégé Hist. de Port-Royal</v>
      </c>
      <c r="G965">
        <f>VLOOKUP(TRIM(SUBSTITUTE(D965,CHAR(160),CHAR(32))),Metadata!B$1:E$2632,4,FALSE)</f>
        <v>1699</v>
      </c>
      <c r="H965" t="s">
        <v>445</v>
      </c>
      <c r="J965" t="str">
        <f>VLOOKUP(TRIM(SUBSTITUTE(D965,CHAR(160),CHAR(32))),Metadata!B$1:H$2632,7,FALSE)</f>
        <v>traite ou essai</v>
      </c>
      <c r="L965" t="str">
        <f>VLOOKUP(TRIM(SUBSTITUTE(D965,CHAR(160),CHAR(32))),Metadata!B$1:J$2632,9,FALSE)</f>
        <v>prose</v>
      </c>
      <c r="M965">
        <f>VLOOKUP(TRIM(SUBSTITUTE(D965,CHAR(160),CHAR(32))),Metadata!B$1:K$2632,10,FALSE)</f>
        <v>45781</v>
      </c>
      <c r="N965" s="1" t="s">
        <v>1426</v>
      </c>
      <c r="O965">
        <v>105</v>
      </c>
      <c r="P965">
        <v>109</v>
      </c>
      <c r="Q965">
        <v>115</v>
      </c>
      <c r="R965">
        <v>119</v>
      </c>
    </row>
    <row r="966" spans="1:18" x14ac:dyDescent="0.25">
      <c r="A966" t="s">
        <v>4354</v>
      </c>
      <c r="B966" t="s">
        <v>252</v>
      </c>
      <c r="C966" t="s">
        <v>47</v>
      </c>
      <c r="D966" t="s">
        <v>8038</v>
      </c>
      <c r="E966" t="str">
        <f>VLOOKUP(TRIM(SUBSTITUTE(D966,CHAR(160),CHAR(32))),Metadata!B$1:C$2632,2,FALSE)</f>
        <v>Dassoucy, M. (Charles), 1605-1677.</v>
      </c>
      <c r="F966" t="str">
        <f>VLOOKUP(TRIM(SUBSTITUTE(D966,CHAR(160),CHAR(32))),Metadata!B$1:D$2632,3,FALSE)</f>
        <v>Le Ravissement de Proserpine</v>
      </c>
      <c r="G966">
        <f>VLOOKUP(TRIM(SUBSTITUTE(D966,CHAR(160),CHAR(32))),Metadata!B$1:E$2632,4,FALSE)</f>
        <v>1650</v>
      </c>
      <c r="H966" t="s">
        <v>445</v>
      </c>
      <c r="J966" t="str">
        <f>VLOOKUP(TRIM(SUBSTITUTE(D966,CHAR(160),CHAR(32))),Metadata!B$1:H$2632,7,FALSE)</f>
        <v>poesie</v>
      </c>
      <c r="L966" t="str">
        <f>VLOOKUP(TRIM(SUBSTITUTE(D966,CHAR(160),CHAR(32))),Metadata!B$1:J$2632,9,FALSE)</f>
        <v>vers</v>
      </c>
      <c r="M966">
        <f>VLOOKUP(TRIM(SUBSTITUTE(D966,CHAR(160),CHAR(32))),Metadata!B$1:K$2632,10,FALSE)</f>
        <v>12407</v>
      </c>
      <c r="N966" s="1" t="s">
        <v>1427</v>
      </c>
      <c r="O966">
        <v>88</v>
      </c>
      <c r="P966">
        <v>90</v>
      </c>
      <c r="Q966">
        <v>98</v>
      </c>
      <c r="R966">
        <v>102</v>
      </c>
    </row>
    <row r="967" spans="1:18" x14ac:dyDescent="0.25">
      <c r="A967" t="s">
        <v>4354</v>
      </c>
      <c r="B967" t="s">
        <v>252</v>
      </c>
      <c r="C967" t="s">
        <v>47</v>
      </c>
      <c r="D967" t="s">
        <v>7964</v>
      </c>
      <c r="E967" t="str">
        <f>VLOOKUP(TRIM(SUBSTITUTE(D967,CHAR(160),CHAR(32))),Metadata!B$1:C$2632,2,FALSE)</f>
        <v>Aubignac, François-Hédelin, abbé d', 1604-1676.</v>
      </c>
      <c r="F967" t="str">
        <f>VLOOKUP(TRIM(SUBSTITUTE(D967,CHAR(160),CHAR(32))),Metadata!B$1:D$2632,3,FALSE)</f>
        <v>La pratique du théâtre</v>
      </c>
      <c r="G967">
        <f>VLOOKUP(TRIM(SUBSTITUTE(D967,CHAR(160),CHAR(32))),Metadata!B$1:E$2632,4,FALSE)</f>
        <v>1657</v>
      </c>
      <c r="H967" t="s">
        <v>445</v>
      </c>
      <c r="J967" t="str">
        <f>VLOOKUP(TRIM(SUBSTITUTE(D967,CHAR(160),CHAR(32))),Metadata!B$1:H$2632,7,FALSE)</f>
        <v>traite ou essai</v>
      </c>
      <c r="L967" t="str">
        <f>VLOOKUP(TRIM(SUBSTITUTE(D967,CHAR(160),CHAR(32))),Metadata!B$1:J$2632,9,FALSE)</f>
        <v>prose</v>
      </c>
      <c r="M967">
        <f>VLOOKUP(TRIM(SUBSTITUTE(D967,CHAR(160),CHAR(32))),Metadata!B$1:K$2632,10,FALSE)</f>
        <v>112315</v>
      </c>
      <c r="N967" s="1" t="s">
        <v>1428</v>
      </c>
      <c r="O967">
        <v>86</v>
      </c>
      <c r="P967">
        <v>89</v>
      </c>
      <c r="Q967">
        <v>100</v>
      </c>
      <c r="R967">
        <v>104</v>
      </c>
    </row>
    <row r="968" spans="1:18" x14ac:dyDescent="0.25">
      <c r="A968" t="s">
        <v>4354</v>
      </c>
      <c r="B968" t="s">
        <v>252</v>
      </c>
      <c r="C968" t="s">
        <v>47</v>
      </c>
      <c r="D968" t="s">
        <v>8088</v>
      </c>
      <c r="E968" t="str">
        <f>VLOOKUP(TRIM(SUBSTITUTE(D968,CHAR(160),CHAR(32))),Metadata!B$1:C$2632,2,FALSE)</f>
        <v>Mersenne, Marin, 1588-1648.</v>
      </c>
      <c r="F968" t="str">
        <f>VLOOKUP(TRIM(SUBSTITUTE(D968,CHAR(160),CHAR(32))),Metadata!B$1:D$2632,3,FALSE)</f>
        <v>Correspondance du P. Marin Mersenne, religieux minime. T. 5, 1635</v>
      </c>
      <c r="G968">
        <f>VLOOKUP(TRIM(SUBSTITUTE(D968,CHAR(160),CHAR(32))),Metadata!B$1:E$2632,4,FALSE)</f>
        <v>1635</v>
      </c>
      <c r="H968" t="s">
        <v>445</v>
      </c>
      <c r="J968" t="str">
        <f>VLOOKUP(TRIM(SUBSTITUTE(D968,CHAR(160),CHAR(32))),Metadata!B$1:H$2632,7,FALSE)</f>
        <v>correspondance</v>
      </c>
      <c r="L968" t="str">
        <f>VLOOKUP(TRIM(SUBSTITUTE(D968,CHAR(160),CHAR(32))),Metadata!B$1:J$2632,9,FALSE)</f>
        <v>prose</v>
      </c>
      <c r="M968">
        <f>VLOOKUP(TRIM(SUBSTITUTE(D968,CHAR(160),CHAR(32))),Metadata!B$1:K$2632,10,FALSE)</f>
        <v>22321</v>
      </c>
      <c r="N968" s="1" t="s">
        <v>1429</v>
      </c>
      <c r="O968">
        <v>130</v>
      </c>
      <c r="P968">
        <v>134</v>
      </c>
      <c r="Q968">
        <v>151</v>
      </c>
      <c r="R968">
        <v>155</v>
      </c>
    </row>
    <row r="969" spans="1:18" x14ac:dyDescent="0.25">
      <c r="A969" t="s">
        <v>4354</v>
      </c>
      <c r="B969" t="s">
        <v>252</v>
      </c>
      <c r="C969" t="s">
        <v>47</v>
      </c>
      <c r="D969" t="s">
        <v>8074</v>
      </c>
      <c r="E969" t="str">
        <f>VLOOKUP(TRIM(SUBSTITUTE(D969,CHAR(160),CHAR(32))),Metadata!B$1:C$2632,2,FALSE)</f>
        <v>La Fontaine, Jean de, 1621-1695.</v>
      </c>
      <c r="F969" t="str">
        <f>VLOOKUP(TRIM(SUBSTITUTE(D969,CHAR(160),CHAR(32))),Metadata!B$1:D$2632,3,FALSE)</f>
        <v>Fables</v>
      </c>
      <c r="G969">
        <f>VLOOKUP(TRIM(SUBSTITUTE(D969,CHAR(160),CHAR(32))),Metadata!B$1:E$2632,4,FALSE)</f>
        <v>1668</v>
      </c>
      <c r="H969" t="s">
        <v>445</v>
      </c>
      <c r="J969" t="str">
        <f>VLOOKUP(TRIM(SUBSTITUTE(D969,CHAR(160),CHAR(32))),Metadata!B$1:H$2632,7,FALSE)</f>
        <v>poesie</v>
      </c>
      <c r="L969" t="str">
        <f>VLOOKUP(TRIM(SUBSTITUTE(D969,CHAR(160),CHAR(32))),Metadata!B$1:J$2632,9,FALSE)</f>
        <v/>
      </c>
      <c r="M969">
        <f>VLOOKUP(TRIM(SUBSTITUTE(D969,CHAR(160),CHAR(32))),Metadata!B$1:K$2632,10,FALSE)</f>
        <v>95949</v>
      </c>
      <c r="N969" t="s">
        <v>1430</v>
      </c>
      <c r="O969">
        <v>58</v>
      </c>
      <c r="P969">
        <v>61</v>
      </c>
      <c r="Q969">
        <v>67</v>
      </c>
      <c r="R969">
        <v>71</v>
      </c>
    </row>
    <row r="970" spans="1:18" x14ac:dyDescent="0.25">
      <c r="A970" t="s">
        <v>4354</v>
      </c>
      <c r="B970" t="s">
        <v>252</v>
      </c>
      <c r="C970" t="s">
        <v>47</v>
      </c>
      <c r="D970" t="s">
        <v>7994</v>
      </c>
      <c r="E970" t="str">
        <f>VLOOKUP(TRIM(SUBSTITUTE(D970,CHAR(160),CHAR(32))),Metadata!B$1:C$2632,2,FALSE)</f>
        <v>Boisguilbert, P. Le Pesant de (Pierre Le Pesant), 1646-1714.</v>
      </c>
      <c r="F970" t="str">
        <f>VLOOKUP(TRIM(SUBSTITUTE(D970,CHAR(160),CHAR(32))),Metadata!B$1:D$2632,3,FALSE)</f>
        <v>Le détail de la France, sous le regne present</v>
      </c>
      <c r="G970">
        <f>VLOOKUP(TRIM(SUBSTITUTE(D970,CHAR(160),CHAR(32))),Metadata!B$1:E$2632,4,FALSE)</f>
        <v>1695</v>
      </c>
      <c r="H970" t="s">
        <v>445</v>
      </c>
      <c r="J970" t="str">
        <f>VLOOKUP(TRIM(SUBSTITUTE(D970,CHAR(160),CHAR(32))),Metadata!B$1:H$2632,7,FALSE)</f>
        <v>traite ou essai</v>
      </c>
      <c r="L970" t="str">
        <f>VLOOKUP(TRIM(SUBSTITUTE(D970,CHAR(160),CHAR(32))),Metadata!B$1:J$2632,9,FALSE)</f>
        <v>prose</v>
      </c>
      <c r="M970">
        <f>VLOOKUP(TRIM(SUBSTITUTE(D970,CHAR(160),CHAR(32))),Metadata!B$1:K$2632,10,FALSE)</f>
        <v>114653</v>
      </c>
      <c r="N970" s="1" t="s">
        <v>1431</v>
      </c>
      <c r="O970">
        <v>218</v>
      </c>
      <c r="P970">
        <v>222</v>
      </c>
      <c r="Q970">
        <v>228</v>
      </c>
      <c r="R970">
        <v>232</v>
      </c>
    </row>
    <row r="971" spans="1:18" x14ac:dyDescent="0.25">
      <c r="A971" t="s">
        <v>4354</v>
      </c>
      <c r="B971" t="s">
        <v>252</v>
      </c>
      <c r="C971" t="s">
        <v>47</v>
      </c>
      <c r="D971" t="s">
        <v>8096</v>
      </c>
      <c r="E971" t="str">
        <f>VLOOKUP(TRIM(SUBSTITUTE(D971,CHAR(160),CHAR(32))),Metadata!B$1:C$2632,2,FALSE)</f>
        <v>Molière, 1622-1673.</v>
      </c>
      <c r="F971" t="str">
        <f>VLOOKUP(TRIM(SUBSTITUTE(D971,CHAR(160),CHAR(32))),Metadata!B$1:D$2632,3,FALSE)</f>
        <v>L'avare: comédie</v>
      </c>
      <c r="G971">
        <f>VLOOKUP(TRIM(SUBSTITUTE(D971,CHAR(160),CHAR(32))),Metadata!B$1:E$2632,4,FALSE)</f>
        <v>1669</v>
      </c>
      <c r="H971" t="s">
        <v>445</v>
      </c>
      <c r="J971" t="str">
        <f>VLOOKUP(TRIM(SUBSTITUTE(D971,CHAR(160),CHAR(32))),Metadata!B$1:H$2632,7,FALSE)</f>
        <v>theatre</v>
      </c>
      <c r="L971" t="str">
        <f>VLOOKUP(TRIM(SUBSTITUTE(D971,CHAR(160),CHAR(32))),Metadata!B$1:J$2632,9,FALSE)</f>
        <v/>
      </c>
      <c r="M971">
        <f>VLOOKUP(TRIM(SUBSTITUTE(D971,CHAR(160),CHAR(32))),Metadata!B$1:K$2632,10,FALSE)</f>
        <v>22123</v>
      </c>
      <c r="N971" s="1" t="s">
        <v>1432</v>
      </c>
      <c r="O971">
        <v>22</v>
      </c>
      <c r="P971">
        <v>26</v>
      </c>
      <c r="Q971">
        <v>37</v>
      </c>
      <c r="R971">
        <v>41</v>
      </c>
    </row>
    <row r="972" spans="1:18" x14ac:dyDescent="0.25">
      <c r="A972" t="s">
        <v>4354</v>
      </c>
      <c r="B972" t="s">
        <v>252</v>
      </c>
      <c r="C972" t="s">
        <v>47</v>
      </c>
      <c r="D972" t="s">
        <v>8057</v>
      </c>
      <c r="E972" t="str">
        <f>VLOOKUP(TRIM(SUBSTITUTE(D972,CHAR(160),CHAR(32))),Metadata!B$1:C$2632,2,FALSE)</f>
        <v>Foigny, Gabriel de, ca. 1630-1692.</v>
      </c>
      <c r="F972" t="str">
        <f>VLOOKUP(TRIM(SUBSTITUTE(D972,CHAR(160),CHAR(32))),Metadata!B$1:D$2632,3,FALSE)</f>
        <v>La terre australe connue</v>
      </c>
      <c r="G972">
        <f>VLOOKUP(TRIM(SUBSTITUTE(D972,CHAR(160),CHAR(32))),Metadata!B$1:E$2632,4,FALSE)</f>
        <v>1676</v>
      </c>
      <c r="H972" t="s">
        <v>445</v>
      </c>
      <c r="J972" t="str">
        <f>VLOOKUP(TRIM(SUBSTITUTE(D972,CHAR(160),CHAR(32))),Metadata!B$1:H$2632,7,FALSE)</f>
        <v>recit de voyage</v>
      </c>
      <c r="L972" t="str">
        <f>VLOOKUP(TRIM(SUBSTITUTE(D972,CHAR(160),CHAR(32))),Metadata!B$1:J$2632,9,FALSE)</f>
        <v>prose</v>
      </c>
      <c r="M972">
        <f>VLOOKUP(TRIM(SUBSTITUTE(D972,CHAR(160),CHAR(32))),Metadata!B$1:K$2632,10,FALSE)</f>
        <v>51504</v>
      </c>
      <c r="N972" s="1" t="s">
        <v>1433</v>
      </c>
      <c r="O972">
        <v>136</v>
      </c>
      <c r="P972">
        <v>140</v>
      </c>
      <c r="Q972">
        <v>146</v>
      </c>
      <c r="R972">
        <v>150</v>
      </c>
    </row>
    <row r="973" spans="1:18" x14ac:dyDescent="0.25">
      <c r="A973" t="s">
        <v>4354</v>
      </c>
      <c r="B973" t="s">
        <v>252</v>
      </c>
      <c r="C973" t="s">
        <v>47</v>
      </c>
      <c r="D973" t="s">
        <v>7994</v>
      </c>
      <c r="E973" t="str">
        <f>VLOOKUP(TRIM(SUBSTITUTE(D973,CHAR(160),CHAR(32))),Metadata!B$1:C$2632,2,FALSE)</f>
        <v>Boisguilbert, P. Le Pesant de (Pierre Le Pesant), 1646-1714.</v>
      </c>
      <c r="F973" t="str">
        <f>VLOOKUP(TRIM(SUBSTITUTE(D973,CHAR(160),CHAR(32))),Metadata!B$1:D$2632,3,FALSE)</f>
        <v>Le détail de la France, sous le regne present</v>
      </c>
      <c r="G973">
        <f>VLOOKUP(TRIM(SUBSTITUTE(D973,CHAR(160),CHAR(32))),Metadata!B$1:E$2632,4,FALSE)</f>
        <v>1695</v>
      </c>
      <c r="H973" t="s">
        <v>445</v>
      </c>
      <c r="J973" t="str">
        <f>VLOOKUP(TRIM(SUBSTITUTE(D973,CHAR(160),CHAR(32))),Metadata!B$1:H$2632,7,FALSE)</f>
        <v>traite ou essai</v>
      </c>
      <c r="L973" t="str">
        <f>VLOOKUP(TRIM(SUBSTITUTE(D973,CHAR(160),CHAR(32))),Metadata!B$1:J$2632,9,FALSE)</f>
        <v>prose</v>
      </c>
      <c r="M973">
        <f>VLOOKUP(TRIM(SUBSTITUTE(D973,CHAR(160),CHAR(32))),Metadata!B$1:K$2632,10,FALSE)</f>
        <v>114653</v>
      </c>
      <c r="N973" s="1" t="s">
        <v>1434</v>
      </c>
      <c r="O973">
        <v>156</v>
      </c>
      <c r="P973">
        <v>159</v>
      </c>
      <c r="Q973">
        <v>165</v>
      </c>
      <c r="R973">
        <v>169</v>
      </c>
    </row>
    <row r="974" spans="1:18" x14ac:dyDescent="0.25">
      <c r="A974" t="s">
        <v>4354</v>
      </c>
      <c r="B974" t="s">
        <v>252</v>
      </c>
      <c r="C974" t="s">
        <v>47</v>
      </c>
      <c r="D974" t="s">
        <v>8037</v>
      </c>
      <c r="E974" t="str">
        <f>VLOOKUP(TRIM(SUBSTITUTE(D974,CHAR(160),CHAR(32))),Metadata!B$1:C$2632,2,FALSE)</f>
        <v>Daniel, Gabriel, 1649-1728.</v>
      </c>
      <c r="F974" t="str">
        <f>VLOOKUP(TRIM(SUBSTITUTE(D974,CHAR(160),CHAR(32))),Metadata!B$1:D$2632,3,FALSE)</f>
        <v>Voiage du Monde de Descartes</v>
      </c>
      <c r="G974">
        <f>VLOOKUP(TRIM(SUBSTITUTE(D974,CHAR(160),CHAR(32))),Metadata!B$1:E$2632,4,FALSE)</f>
        <v>1690</v>
      </c>
      <c r="H974" t="s">
        <v>445</v>
      </c>
      <c r="J974" t="str">
        <f>VLOOKUP(TRIM(SUBSTITUTE(D974,CHAR(160),CHAR(32))),Metadata!B$1:H$2632,7,FALSE)</f>
        <v>traite ou essai</v>
      </c>
      <c r="L974" t="str">
        <f>VLOOKUP(TRIM(SUBSTITUTE(D974,CHAR(160),CHAR(32))),Metadata!B$1:J$2632,9,FALSE)</f>
        <v>prose</v>
      </c>
      <c r="M974">
        <f>VLOOKUP(TRIM(SUBSTITUTE(D974,CHAR(160),CHAR(32))),Metadata!B$1:K$2632,10,FALSE)</f>
        <v>87134</v>
      </c>
      <c r="N974" s="1" t="s">
        <v>1435</v>
      </c>
      <c r="O974">
        <v>237</v>
      </c>
      <c r="P974">
        <v>241</v>
      </c>
      <c r="Q974">
        <v>247</v>
      </c>
      <c r="R974">
        <v>251</v>
      </c>
    </row>
    <row r="975" spans="1:18" x14ac:dyDescent="0.25">
      <c r="A975" t="s">
        <v>4354</v>
      </c>
      <c r="B975" t="s">
        <v>252</v>
      </c>
      <c r="C975" t="s">
        <v>47</v>
      </c>
      <c r="D975" t="s">
        <v>7970</v>
      </c>
      <c r="E975" t="str">
        <f>VLOOKUP(TRIM(SUBSTITUTE(D975,CHAR(160),CHAR(32))),Metadata!B$1:C$2632,2,FALSE)</f>
        <v>Aulnoy, Madame d' (Marie-Catherine), 1650 or 51-1705.</v>
      </c>
      <c r="F975" t="str">
        <f>VLOOKUP(TRIM(SUBSTITUTE(D975,CHAR(160),CHAR(32))),Metadata!B$1:D$2632,3,FALSE)</f>
        <v>Belle-Belle, ou le Chevalier Fortuné</v>
      </c>
      <c r="G975">
        <f>VLOOKUP(TRIM(SUBSTITUTE(D975,CHAR(160),CHAR(32))),Metadata!B$1:E$2632,4,FALSE)</f>
        <v>1698</v>
      </c>
      <c r="H975" t="s">
        <v>445</v>
      </c>
      <c r="J975" t="str">
        <f>VLOOKUP(TRIM(SUBSTITUTE(D975,CHAR(160),CHAR(32))),Metadata!B$1:H$2632,7,FALSE)</f>
        <v>Narratif, Conte</v>
      </c>
      <c r="L975" t="str">
        <f>VLOOKUP(TRIM(SUBSTITUTE(D975,CHAR(160),CHAR(32))),Metadata!B$1:J$2632,9,FALSE)</f>
        <v/>
      </c>
      <c r="M975">
        <f>VLOOKUP(TRIM(SUBSTITUTE(D975,CHAR(160),CHAR(32))),Metadata!B$1:K$2632,10,FALSE)</f>
        <v>18679</v>
      </c>
      <c r="N975" s="1" t="s">
        <v>1436</v>
      </c>
      <c r="O975">
        <v>76</v>
      </c>
      <c r="P975">
        <v>80</v>
      </c>
      <c r="Q975">
        <v>86</v>
      </c>
      <c r="R975">
        <v>90</v>
      </c>
    </row>
    <row r="976" spans="1:18" x14ac:dyDescent="0.25">
      <c r="A976" t="s">
        <v>4354</v>
      </c>
      <c r="B976" t="s">
        <v>252</v>
      </c>
      <c r="C976" t="s">
        <v>47</v>
      </c>
      <c r="D976" t="s">
        <v>7994</v>
      </c>
      <c r="E976" t="str">
        <f>VLOOKUP(TRIM(SUBSTITUTE(D976,CHAR(160),CHAR(32))),Metadata!B$1:C$2632,2,FALSE)</f>
        <v>Boisguilbert, P. Le Pesant de (Pierre Le Pesant), 1646-1714.</v>
      </c>
      <c r="F976" t="str">
        <f>VLOOKUP(TRIM(SUBSTITUTE(D976,CHAR(160),CHAR(32))),Metadata!B$1:D$2632,3,FALSE)</f>
        <v>Le détail de la France, sous le regne present</v>
      </c>
      <c r="G976">
        <f>VLOOKUP(TRIM(SUBSTITUTE(D976,CHAR(160),CHAR(32))),Metadata!B$1:E$2632,4,FALSE)</f>
        <v>1695</v>
      </c>
      <c r="H976" t="s">
        <v>445</v>
      </c>
      <c r="J976" t="str">
        <f>VLOOKUP(TRIM(SUBSTITUTE(D976,CHAR(160),CHAR(32))),Metadata!B$1:H$2632,7,FALSE)</f>
        <v>traite ou essai</v>
      </c>
      <c r="L976" t="str">
        <f>VLOOKUP(TRIM(SUBSTITUTE(D976,CHAR(160),CHAR(32))),Metadata!B$1:J$2632,9,FALSE)</f>
        <v>prose</v>
      </c>
      <c r="M976">
        <f>VLOOKUP(TRIM(SUBSTITUTE(D976,CHAR(160),CHAR(32))),Metadata!B$1:K$2632,10,FALSE)</f>
        <v>114653</v>
      </c>
      <c r="N976" s="1" t="s">
        <v>1437</v>
      </c>
      <c r="O976">
        <v>211</v>
      </c>
      <c r="P976">
        <v>215</v>
      </c>
      <c r="Q976">
        <v>221</v>
      </c>
      <c r="R976">
        <v>225</v>
      </c>
    </row>
    <row r="977" spans="1:18" x14ac:dyDescent="0.25">
      <c r="A977" t="s">
        <v>4354</v>
      </c>
      <c r="B977" t="s">
        <v>252</v>
      </c>
      <c r="C977" t="s">
        <v>47</v>
      </c>
      <c r="D977" t="s">
        <v>8101</v>
      </c>
      <c r="E977" t="str">
        <f>VLOOKUP(TRIM(SUBSTITUTE(D977,CHAR(160),CHAR(32))),Metadata!B$1:C$2632,2,FALSE)</f>
        <v>Molière, 1622-1673.</v>
      </c>
      <c r="F977" t="str">
        <f>VLOOKUP(TRIM(SUBSTITUTE(D977,CHAR(160),CHAR(32))),Metadata!B$1:D$2632,3,FALSE)</f>
        <v>Le misanthrope: comédie</v>
      </c>
      <c r="G977">
        <f>VLOOKUP(TRIM(SUBSTITUTE(D977,CHAR(160),CHAR(32))),Metadata!B$1:E$2632,4,FALSE)</f>
        <v>1667</v>
      </c>
      <c r="H977" t="s">
        <v>445</v>
      </c>
      <c r="J977" t="str">
        <f>VLOOKUP(TRIM(SUBSTITUTE(D977,CHAR(160),CHAR(32))),Metadata!B$1:H$2632,7,FALSE)</f>
        <v>theatre</v>
      </c>
      <c r="L977" t="str">
        <f>VLOOKUP(TRIM(SUBSTITUTE(D977,CHAR(160),CHAR(32))),Metadata!B$1:J$2632,9,FALSE)</f>
        <v/>
      </c>
      <c r="M977">
        <f>VLOOKUP(TRIM(SUBSTITUTE(D977,CHAR(160),CHAR(32))),Metadata!B$1:K$2632,10,FALSE)</f>
        <v>17618</v>
      </c>
      <c r="N977" s="1" t="s">
        <v>1438</v>
      </c>
      <c r="O977">
        <v>77</v>
      </c>
      <c r="P977">
        <v>81</v>
      </c>
      <c r="Q977">
        <v>92</v>
      </c>
      <c r="R977">
        <v>96</v>
      </c>
    </row>
    <row r="978" spans="1:18" x14ac:dyDescent="0.25">
      <c r="A978" t="s">
        <v>4354</v>
      </c>
      <c r="B978" t="s">
        <v>252</v>
      </c>
      <c r="C978" t="s">
        <v>47</v>
      </c>
      <c r="D978" t="s">
        <v>7974</v>
      </c>
      <c r="E978" t="str">
        <f>VLOOKUP(TRIM(SUBSTITUTE(D978,CHAR(160),CHAR(32))),Metadata!B$1:C$2632,2,FALSE)</f>
        <v>Aulnoy, Madame d' (Marie-Catherine), 1650 or 51-1705.</v>
      </c>
      <c r="F978" t="str">
        <f>VLOOKUP(TRIM(SUBSTITUTE(D978,CHAR(160),CHAR(32))),Metadata!B$1:D$2632,3,FALSE)</f>
        <v>Nouveau Gentilhomme Bourgeois (Le)</v>
      </c>
      <c r="G978">
        <f>VLOOKUP(TRIM(SUBSTITUTE(D978,CHAR(160),CHAR(32))),Metadata!B$1:E$2632,4,FALSE)</f>
        <v>1698</v>
      </c>
      <c r="H978" t="s">
        <v>445</v>
      </c>
      <c r="J978" t="str">
        <f>VLOOKUP(TRIM(SUBSTITUTE(D978,CHAR(160),CHAR(32))),Metadata!B$1:H$2632,7,FALSE)</f>
        <v>Narratif, Conte</v>
      </c>
      <c r="L978" t="str">
        <f>VLOOKUP(TRIM(SUBSTITUTE(D978,CHAR(160),CHAR(32))),Metadata!B$1:J$2632,9,FALSE)</f>
        <v/>
      </c>
      <c r="M978">
        <f>VLOOKUP(TRIM(SUBSTITUTE(D978,CHAR(160),CHAR(32))),Metadata!B$1:K$2632,10,FALSE)</f>
        <v>30796</v>
      </c>
      <c r="N978" s="1" t="s">
        <v>1439</v>
      </c>
      <c r="O978">
        <v>82</v>
      </c>
      <c r="P978">
        <v>84</v>
      </c>
      <c r="Q978">
        <v>90</v>
      </c>
      <c r="R978">
        <v>94</v>
      </c>
    </row>
    <row r="979" spans="1:18" x14ac:dyDescent="0.25">
      <c r="A979" t="s">
        <v>4354</v>
      </c>
      <c r="B979" t="s">
        <v>252</v>
      </c>
      <c r="C979" t="s">
        <v>47</v>
      </c>
      <c r="D979" t="s">
        <v>8305</v>
      </c>
      <c r="E979" t="str">
        <f>VLOOKUP(TRIM(SUBSTITUTE(D979,CHAR(160),CHAR(32))),Metadata!B$1:C$2632,2,FALSE)</f>
        <v>Lespinasse, Julie de, 1732-1776.</v>
      </c>
      <c r="F979" t="str">
        <f>VLOOKUP(TRIM(SUBSTITUTE(D979,CHAR(160),CHAR(32))),Metadata!B$1:D$2632,3,FALSE)</f>
        <v>Lettres inédites de mademoiselle de Lespinasse à Condorcet ...</v>
      </c>
      <c r="G979">
        <f>VLOOKUP(TRIM(SUBSTITUTE(D979,CHAR(160),CHAR(32))),Metadata!B$1:E$2632,4,FALSE)</f>
        <v>1776</v>
      </c>
      <c r="H979" t="s">
        <v>448</v>
      </c>
      <c r="J979" t="str">
        <f>VLOOKUP(TRIM(SUBSTITUTE(D979,CHAR(160),CHAR(32))),Metadata!B$1:H$2632,7,FALSE)</f>
        <v>correspondance</v>
      </c>
      <c r="L979" t="str">
        <f>VLOOKUP(TRIM(SUBSTITUTE(D979,CHAR(160),CHAR(32))),Metadata!B$1:J$2632,9,FALSE)</f>
        <v>prose</v>
      </c>
      <c r="M979">
        <f>VLOOKUP(TRIM(SUBSTITUTE(D979,CHAR(160),CHAR(32))),Metadata!B$1:K$2632,10,FALSE)</f>
        <v>25327</v>
      </c>
      <c r="N979" s="1" t="s">
        <v>1440</v>
      </c>
      <c r="O979">
        <v>67</v>
      </c>
      <c r="P979">
        <v>70</v>
      </c>
      <c r="Q979">
        <v>101</v>
      </c>
      <c r="R979">
        <v>105</v>
      </c>
    </row>
    <row r="980" spans="1:18" x14ac:dyDescent="0.25">
      <c r="A980" t="s">
        <v>4354</v>
      </c>
      <c r="B980" t="s">
        <v>252</v>
      </c>
      <c r="C980" t="s">
        <v>47</v>
      </c>
      <c r="D980" t="s">
        <v>8247</v>
      </c>
      <c r="E980" t="str">
        <f>VLOOKUP(TRIM(SUBSTITUTE(D980,CHAR(160),CHAR(32))),Metadata!B$1:C$2632,2,FALSE)</f>
        <v>Du Pont de Nemours, Pierre Samuel, 1739-1817.</v>
      </c>
      <c r="F980" t="str">
        <f>VLOOKUP(TRIM(SUBSTITUTE(D980,CHAR(160),CHAR(32))),Metadata!B$1:D$2632,3,FALSE)</f>
        <v>De l'origine et des progrès d'une science nouvelle</v>
      </c>
      <c r="G980">
        <f>VLOOKUP(TRIM(SUBSTITUTE(D980,CHAR(160),CHAR(32))),Metadata!B$1:E$2632,4,FALSE)</f>
        <v>1768</v>
      </c>
      <c r="H980" t="s">
        <v>448</v>
      </c>
      <c r="J980" t="str">
        <f>VLOOKUP(TRIM(SUBSTITUTE(D980,CHAR(160),CHAR(32))),Metadata!B$1:H$2632,7,FALSE)</f>
        <v>traite ou essai</v>
      </c>
      <c r="L980" t="str">
        <f>VLOOKUP(TRIM(SUBSTITUTE(D980,CHAR(160),CHAR(32))),Metadata!B$1:J$2632,9,FALSE)</f>
        <v>prose</v>
      </c>
      <c r="M980">
        <f>VLOOKUP(TRIM(SUBSTITUTE(D980,CHAR(160),CHAR(32))),Metadata!B$1:K$2632,10,FALSE)</f>
        <v>12296</v>
      </c>
      <c r="N980" s="1" t="s">
        <v>1441</v>
      </c>
      <c r="O980">
        <v>328</v>
      </c>
      <c r="P980">
        <v>332</v>
      </c>
      <c r="Q980">
        <v>338</v>
      </c>
      <c r="R980">
        <v>342</v>
      </c>
    </row>
    <row r="981" spans="1:18" x14ac:dyDescent="0.25">
      <c r="A981" t="s">
        <v>4354</v>
      </c>
      <c r="B981" t="s">
        <v>252</v>
      </c>
      <c r="C981" t="s">
        <v>47</v>
      </c>
      <c r="D981" t="s">
        <v>8171</v>
      </c>
      <c r="E981" t="str">
        <f>VLOOKUP(TRIM(SUBSTITUTE(D981,CHAR(160),CHAR(32))),Metadata!B$1:C$2632,2,FALSE)</f>
        <v>Allainval, M. d'(Léonor-Jean-Christine Soulas), 1700-1753.</v>
      </c>
      <c r="F981" t="str">
        <f>VLOOKUP(TRIM(SUBSTITUTE(D981,CHAR(160),CHAR(32))),Metadata!B$1:D$2632,3,FALSE)</f>
        <v>L'école des bourgeois</v>
      </c>
      <c r="G981">
        <f>VLOOKUP(TRIM(SUBSTITUTE(D981,CHAR(160),CHAR(32))),Metadata!B$1:E$2632,4,FALSE)</f>
        <v>1729</v>
      </c>
      <c r="H981" t="s">
        <v>448</v>
      </c>
      <c r="J981" t="str">
        <f>VLOOKUP(TRIM(SUBSTITUTE(D981,CHAR(160),CHAR(32))),Metadata!B$1:H$2632,7,FALSE)</f>
        <v>theatre</v>
      </c>
      <c r="L981" t="str">
        <f>VLOOKUP(TRIM(SUBSTITUTE(D981,CHAR(160),CHAR(32))),Metadata!B$1:J$2632,9,FALSE)</f>
        <v>prose</v>
      </c>
      <c r="M981">
        <f>VLOOKUP(TRIM(SUBSTITUTE(D981,CHAR(160),CHAR(32))),Metadata!B$1:K$2632,10,FALSE)</f>
        <v>15036</v>
      </c>
      <c r="N981" s="1" t="s">
        <v>1442</v>
      </c>
      <c r="O981">
        <v>53</v>
      </c>
      <c r="P981">
        <v>57</v>
      </c>
      <c r="Q981">
        <v>68</v>
      </c>
      <c r="R981">
        <v>72</v>
      </c>
    </row>
    <row r="982" spans="1:18" x14ac:dyDescent="0.25">
      <c r="A982" t="s">
        <v>4354</v>
      </c>
      <c r="B982" t="s">
        <v>252</v>
      </c>
      <c r="C982" t="s">
        <v>47</v>
      </c>
      <c r="D982" t="s">
        <v>8303</v>
      </c>
      <c r="E982" t="str">
        <f>VLOOKUP(TRIM(SUBSTITUTE(D982,CHAR(160),CHAR(32))),Metadata!B$1:C$2632,2,FALSE)</f>
        <v>Le Sage, Alain René, 1668-1747.</v>
      </c>
      <c r="F982" t="str">
        <f>VLOOKUP(TRIM(SUBSTITUTE(D982,CHAR(160),CHAR(32))),Metadata!B$1:D$2632,3,FALSE)</f>
        <v>Les aventures du Chevalier de Beauchesne</v>
      </c>
      <c r="G982">
        <f>VLOOKUP(TRIM(SUBSTITUTE(D982,CHAR(160),CHAR(32))),Metadata!B$1:E$2632,4,FALSE)</f>
        <v>1732</v>
      </c>
      <c r="H982" t="s">
        <v>448</v>
      </c>
      <c r="J982" t="str">
        <f>VLOOKUP(TRIM(SUBSTITUTE(D982,CHAR(160),CHAR(32))),Metadata!B$1:H$2632,7,FALSE)</f>
        <v>roman</v>
      </c>
      <c r="L982" t="str">
        <f>VLOOKUP(TRIM(SUBSTITUTE(D982,CHAR(160),CHAR(32))),Metadata!B$1:J$2632,9,FALSE)</f>
        <v>prose</v>
      </c>
      <c r="M982">
        <f>VLOOKUP(TRIM(SUBSTITUTE(D982,CHAR(160),CHAR(32))),Metadata!B$1:K$2632,10,FALSE)</f>
        <v>109680</v>
      </c>
      <c r="N982" s="1" t="s">
        <v>1443</v>
      </c>
      <c r="O982">
        <v>94</v>
      </c>
      <c r="P982">
        <v>98</v>
      </c>
      <c r="Q982">
        <v>104</v>
      </c>
      <c r="R982">
        <v>108</v>
      </c>
    </row>
    <row r="983" spans="1:18" x14ac:dyDescent="0.25">
      <c r="A983" t="s">
        <v>4354</v>
      </c>
      <c r="B983" t="s">
        <v>252</v>
      </c>
      <c r="C983" t="s">
        <v>47</v>
      </c>
      <c r="D983" t="s">
        <v>8169</v>
      </c>
      <c r="E983" t="str">
        <f>VLOOKUP(TRIM(SUBSTITUTE(D983,CHAR(160),CHAR(32))),Metadata!B$1:C$2632,2,FALSE)</f>
        <v>Alemán, Mateo, 1547-1614?</v>
      </c>
      <c r="F983" t="str">
        <f>VLOOKUP(TRIM(SUBSTITUTE(D983,CHAR(160),CHAR(32))),Metadata!B$1:D$2632,3,FALSE)</f>
        <v>Histoire de Guzman d'Alfarache</v>
      </c>
      <c r="G983">
        <f>VLOOKUP(TRIM(SUBSTITUTE(D983,CHAR(160),CHAR(32))),Metadata!B$1:E$2632,4,FALSE)</f>
        <v>1732</v>
      </c>
      <c r="H983" t="s">
        <v>448</v>
      </c>
      <c r="J983" t="str">
        <f>VLOOKUP(TRIM(SUBSTITUTE(D983,CHAR(160),CHAR(32))),Metadata!B$1:H$2632,7,FALSE)</f>
        <v>roman</v>
      </c>
      <c r="L983" t="str">
        <f>VLOOKUP(TRIM(SUBSTITUTE(D983,CHAR(160),CHAR(32))),Metadata!B$1:J$2632,9,FALSE)</f>
        <v>prose</v>
      </c>
      <c r="M983">
        <f>VLOOKUP(TRIM(SUBSTITUTE(D983,CHAR(160),CHAR(32))),Metadata!B$1:K$2632,10,FALSE)</f>
        <v>187186</v>
      </c>
      <c r="N983" s="1" t="s">
        <v>1444</v>
      </c>
      <c r="O983">
        <v>57</v>
      </c>
      <c r="P983">
        <v>62</v>
      </c>
      <c r="Q983">
        <v>68</v>
      </c>
      <c r="R983">
        <v>72</v>
      </c>
    </row>
    <row r="984" spans="1:18" x14ac:dyDescent="0.25">
      <c r="A984" t="s">
        <v>4354</v>
      </c>
      <c r="B984" t="s">
        <v>252</v>
      </c>
      <c r="C984" t="s">
        <v>47</v>
      </c>
      <c r="D984" t="s">
        <v>8256</v>
      </c>
      <c r="E984" t="str">
        <f>VLOOKUP(TRIM(SUBSTITUTE(D984,CHAR(160),CHAR(32))),Metadata!B$1:C$2632,2,FALSE)</f>
        <v>Dusaulx, Jean, 1728-1799.</v>
      </c>
      <c r="F984" t="str">
        <f>VLOOKUP(TRIM(SUBSTITUTE(D984,CHAR(160),CHAR(32))),Metadata!B$1:D$2632,3,FALSE)</f>
        <v>Voyage à Barege</v>
      </c>
      <c r="G984">
        <f>VLOOKUP(TRIM(SUBSTITUTE(D984,CHAR(160),CHAR(32))),Metadata!B$1:E$2632,4,FALSE)</f>
        <v>1796</v>
      </c>
      <c r="H984" t="s">
        <v>448</v>
      </c>
      <c r="J984" t="str">
        <f>VLOOKUP(TRIM(SUBSTITUTE(D984,CHAR(160),CHAR(32))),Metadata!B$1:H$2632,7,FALSE)</f>
        <v>recit de voyage</v>
      </c>
      <c r="L984" t="str">
        <f>VLOOKUP(TRIM(SUBSTITUTE(D984,CHAR(160),CHAR(32))),Metadata!B$1:J$2632,9,FALSE)</f>
        <v>prose</v>
      </c>
      <c r="M984">
        <f>VLOOKUP(TRIM(SUBSTITUTE(D984,CHAR(160),CHAR(32))),Metadata!B$1:K$2632,10,FALSE)</f>
        <v>80592</v>
      </c>
      <c r="N984" s="1" t="s">
        <v>1445</v>
      </c>
      <c r="O984">
        <v>188</v>
      </c>
      <c r="P984">
        <v>192</v>
      </c>
      <c r="Q984">
        <v>198</v>
      </c>
      <c r="R984">
        <v>202</v>
      </c>
    </row>
    <row r="985" spans="1:18" x14ac:dyDescent="0.25">
      <c r="A985" t="s">
        <v>4354</v>
      </c>
      <c r="B985" t="s">
        <v>252</v>
      </c>
      <c r="C985" t="s">
        <v>47</v>
      </c>
      <c r="D985" t="s">
        <v>8245</v>
      </c>
      <c r="E985" t="str">
        <f>VLOOKUP(TRIM(SUBSTITUTE(D985,CHAR(160),CHAR(32))),Metadata!B$1:C$2632,2,FALSE)</f>
        <v>Du Halde, J.-B. (Jean-Baptiste), 1674-1743.</v>
      </c>
      <c r="F985" t="str">
        <f>VLOOKUP(TRIM(SUBSTITUTE(D985,CHAR(160),CHAR(32))),Metadata!B$1:D$2632,3,FALSE)</f>
        <v>Description géographique, historique, chronologique, politique, et physique de l'empire de la Chine et de la Tartarie chinoise: enrichie des cartes générales et particulières de ces pays, de la carte générale des cartes particulières du Thibet, de la Corée: ornée d'un grand nombre de figures et de vignettes gravées en taille-douce</v>
      </c>
      <c r="G985">
        <f>VLOOKUP(TRIM(SUBSTITUTE(D985,CHAR(160),CHAR(32))),Metadata!B$1:E$2632,4,FALSE)</f>
        <v>1735</v>
      </c>
      <c r="H985" t="s">
        <v>448</v>
      </c>
      <c r="J985" t="str">
        <f>VLOOKUP(TRIM(SUBSTITUTE(D985,CHAR(160),CHAR(32))),Metadata!B$1:H$2632,7,FALSE)</f>
        <v>recit de voyage</v>
      </c>
      <c r="L985" t="str">
        <f>VLOOKUP(TRIM(SUBSTITUTE(D985,CHAR(160),CHAR(32))),Metadata!B$1:J$2632,9,FALSE)</f>
        <v>prose</v>
      </c>
      <c r="M985">
        <f>VLOOKUP(TRIM(SUBSTITUTE(D985,CHAR(160),CHAR(32))),Metadata!B$1:K$2632,10,FALSE)</f>
        <v>152712</v>
      </c>
      <c r="N985" s="1" t="s">
        <v>1446</v>
      </c>
      <c r="O985">
        <v>57</v>
      </c>
      <c r="P985">
        <v>61</v>
      </c>
      <c r="Q985">
        <v>67</v>
      </c>
      <c r="R985">
        <v>71</v>
      </c>
    </row>
    <row r="986" spans="1:18" x14ac:dyDescent="0.25">
      <c r="A986" t="s">
        <v>4354</v>
      </c>
      <c r="B986" t="s">
        <v>252</v>
      </c>
      <c r="C986" t="s">
        <v>47</v>
      </c>
      <c r="D986" t="s">
        <v>8398</v>
      </c>
      <c r="E986" t="str">
        <f>VLOOKUP(TRIM(SUBSTITUTE(D986,CHAR(160),CHAR(32))),Metadata!B$1:C$2632,2,FALSE)</f>
        <v>Sénac de Meilhan, Gabriel, 1736-1803.</v>
      </c>
      <c r="F986" t="str">
        <f>VLOOKUP(TRIM(SUBSTITUTE(D986,CHAR(160),CHAR(32))),Metadata!B$1:D$2632,3,FALSE)</f>
        <v>L'émigré</v>
      </c>
      <c r="G986">
        <f>VLOOKUP(TRIM(SUBSTITUTE(D986,CHAR(160),CHAR(32))),Metadata!B$1:E$2632,4,FALSE)</f>
        <v>1797</v>
      </c>
      <c r="H986" t="s">
        <v>448</v>
      </c>
      <c r="J986" t="str">
        <f>VLOOKUP(TRIM(SUBSTITUTE(D986,CHAR(160),CHAR(32))),Metadata!B$1:H$2632,7,FALSE)</f>
        <v>roman</v>
      </c>
      <c r="L986" t="str">
        <f>VLOOKUP(TRIM(SUBSTITUTE(D986,CHAR(160),CHAR(32))),Metadata!B$1:J$2632,9,FALSE)</f>
        <v>prose</v>
      </c>
      <c r="M986">
        <f>VLOOKUP(TRIM(SUBSTITUTE(D986,CHAR(160),CHAR(32))),Metadata!B$1:K$2632,10,FALSE)</f>
        <v>139354</v>
      </c>
      <c r="N986" s="1" t="s">
        <v>1447</v>
      </c>
      <c r="O986">
        <v>10</v>
      </c>
      <c r="P986">
        <v>13</v>
      </c>
      <c r="Q986">
        <v>19</v>
      </c>
      <c r="R986">
        <v>23</v>
      </c>
    </row>
    <row r="987" spans="1:18" x14ac:dyDescent="0.25">
      <c r="A987" t="s">
        <v>4354</v>
      </c>
      <c r="B987" t="s">
        <v>252</v>
      </c>
      <c r="C987" t="s">
        <v>47</v>
      </c>
      <c r="D987" t="s">
        <v>8250</v>
      </c>
      <c r="E987" t="str">
        <f>VLOOKUP(TRIM(SUBSTITUTE(D987,CHAR(160),CHAR(32))),Metadata!B$1:C$2632,2,FALSE)</f>
        <v>Duclos, Charles Pinot-, 1704-1772.</v>
      </c>
      <c r="F987" t="str">
        <f>VLOOKUP(TRIM(SUBSTITUTE(D987,CHAR(160),CHAR(32))),Metadata!B$1:D$2632,3,FALSE)</f>
        <v>Histoire de Louis XI</v>
      </c>
      <c r="G987">
        <f>VLOOKUP(TRIM(SUBSTITUTE(D987,CHAR(160),CHAR(32))),Metadata!B$1:E$2632,4,FALSE)</f>
        <v>1745</v>
      </c>
      <c r="H987" t="s">
        <v>448</v>
      </c>
      <c r="J987" t="str">
        <f>VLOOKUP(TRIM(SUBSTITUTE(D987,CHAR(160),CHAR(32))),Metadata!B$1:H$2632,7,FALSE)</f>
        <v>traite ou essai</v>
      </c>
      <c r="L987" t="str">
        <f>VLOOKUP(TRIM(SUBSTITUTE(D987,CHAR(160),CHAR(32))),Metadata!B$1:J$2632,9,FALSE)</f>
        <v>prose</v>
      </c>
      <c r="M987">
        <f>VLOOKUP(TRIM(SUBSTITUTE(D987,CHAR(160),CHAR(32))),Metadata!B$1:K$2632,10,FALSE)</f>
        <v>186795</v>
      </c>
      <c r="N987" s="1" t="s">
        <v>1448</v>
      </c>
      <c r="O987">
        <v>31</v>
      </c>
      <c r="P987">
        <v>35</v>
      </c>
      <c r="Q987">
        <v>41</v>
      </c>
      <c r="R987">
        <v>45</v>
      </c>
    </row>
    <row r="988" spans="1:18" x14ac:dyDescent="0.25">
      <c r="A988" t="s">
        <v>4354</v>
      </c>
      <c r="B988" t="s">
        <v>252</v>
      </c>
      <c r="C988" t="s">
        <v>47</v>
      </c>
      <c r="D988" t="s">
        <v>8338</v>
      </c>
      <c r="E988" t="str">
        <f>VLOOKUP(TRIM(SUBSTITUTE(D988,CHAR(160),CHAR(32))),Metadata!B$1:C$2632,2,FALSE)</f>
        <v>Mirabeau, Honoré-Gabriel de Riquetti, comte de, 1749-1791.</v>
      </c>
      <c r="F988" t="str">
        <f>VLOOKUP(TRIM(SUBSTITUTE(D988,CHAR(160),CHAR(32))),Metadata!B$1:D$2632,3,FALSE)</f>
        <v>Lettres originales de Mirabeau: écrites du donjon de Vicennes, pendant les années 1777, 78, 79 et 80: contenant tous les détails sur sa vie privée, ses malheurs, et ses amours avec Sophie Ruffei, marquise de Monnier.</v>
      </c>
      <c r="G988">
        <f>VLOOKUP(TRIM(SUBSTITUTE(D988,CHAR(160),CHAR(32))),Metadata!B$1:E$2632,4,FALSE)</f>
        <v>1780</v>
      </c>
      <c r="H988" t="s">
        <v>448</v>
      </c>
      <c r="J988" t="str">
        <f>VLOOKUP(TRIM(SUBSTITUTE(D988,CHAR(160),CHAR(32))),Metadata!B$1:H$2632,7,FALSE)</f>
        <v>correspondance</v>
      </c>
      <c r="L988" t="str">
        <f>VLOOKUP(TRIM(SUBSTITUTE(D988,CHAR(160),CHAR(32))),Metadata!B$1:J$2632,9,FALSE)</f>
        <v>prose</v>
      </c>
      <c r="M988">
        <f>VLOOKUP(TRIM(SUBSTITUTE(D988,CHAR(160),CHAR(32))),Metadata!B$1:K$2632,10,FALSE)</f>
        <v>301975</v>
      </c>
      <c r="N988" s="1" t="s">
        <v>1449</v>
      </c>
      <c r="O988">
        <v>68</v>
      </c>
      <c r="P988">
        <v>72</v>
      </c>
      <c r="Q988">
        <v>83</v>
      </c>
      <c r="R988">
        <v>87</v>
      </c>
    </row>
    <row r="989" spans="1:18" x14ac:dyDescent="0.25">
      <c r="A989" t="s">
        <v>4354</v>
      </c>
      <c r="B989" t="s">
        <v>252</v>
      </c>
      <c r="C989" t="s">
        <v>47</v>
      </c>
      <c r="D989" t="s">
        <v>8316</v>
      </c>
      <c r="E989" t="str">
        <f>VLOOKUP(TRIM(SUBSTITUTE(D989,CHAR(160),CHAR(32))),Metadata!B$1:C$2632,2,FALSE)</f>
        <v>Marat, Jean Paul, 1743-1793.</v>
      </c>
      <c r="F989" t="str">
        <f>VLOOKUP(TRIM(SUBSTITUTE(D989,CHAR(160),CHAR(32))),Metadata!B$1:D$2632,3,FALSE)</f>
        <v>Les pamphlets--1792</v>
      </c>
      <c r="G989">
        <f>VLOOKUP(TRIM(SUBSTITUTE(D989,CHAR(160),CHAR(32))),Metadata!B$1:E$2632,4,FALSE)</f>
        <v>1792</v>
      </c>
      <c r="H989" t="s">
        <v>448</v>
      </c>
      <c r="J989" t="str">
        <f>VLOOKUP(TRIM(SUBSTITUTE(D989,CHAR(160),CHAR(32))),Metadata!B$1:H$2632,7,FALSE)</f>
        <v>pamphlet</v>
      </c>
      <c r="L989" t="str">
        <f>VLOOKUP(TRIM(SUBSTITUTE(D989,CHAR(160),CHAR(32))),Metadata!B$1:J$2632,9,FALSE)</f>
        <v>prose</v>
      </c>
      <c r="M989">
        <f>VLOOKUP(TRIM(SUBSTITUTE(D989,CHAR(160),CHAR(32))),Metadata!B$1:K$2632,10,FALSE)</f>
        <v>43011</v>
      </c>
      <c r="N989" s="1" t="s">
        <v>1450</v>
      </c>
      <c r="O989">
        <v>110</v>
      </c>
      <c r="P989">
        <v>112</v>
      </c>
      <c r="Q989">
        <v>118</v>
      </c>
      <c r="R989">
        <v>122</v>
      </c>
    </row>
    <row r="990" spans="1:18" x14ac:dyDescent="0.25">
      <c r="A990" t="s">
        <v>4354</v>
      </c>
      <c r="B990" t="s">
        <v>252</v>
      </c>
      <c r="C990" t="s">
        <v>47</v>
      </c>
      <c r="D990" t="s">
        <v>8249</v>
      </c>
      <c r="E990" t="str">
        <f>VLOOKUP(TRIM(SUBSTITUTE(D990,CHAR(160),CHAR(32))),Metadata!B$1:C$2632,2,FALSE)</f>
        <v>Dubos, abbé (Jean-Baptiste), 1670-1742.</v>
      </c>
      <c r="F990" t="str">
        <f>VLOOKUP(TRIM(SUBSTITUTE(D990,CHAR(160),CHAR(32))),Metadata!B$1:D$2632,3,FALSE)</f>
        <v>Réflexions critiques sur la poésie et sur la peinture</v>
      </c>
      <c r="G990">
        <f>VLOOKUP(TRIM(SUBSTITUTE(D990,CHAR(160),CHAR(32))),Metadata!B$1:E$2632,4,FALSE)</f>
        <v>1733</v>
      </c>
      <c r="H990" t="s">
        <v>448</v>
      </c>
      <c r="J990" t="str">
        <f>VLOOKUP(TRIM(SUBSTITUTE(D990,CHAR(160),CHAR(32))),Metadata!B$1:H$2632,7,FALSE)</f>
        <v>melanges litteraires</v>
      </c>
      <c r="L990" t="str">
        <f>VLOOKUP(TRIM(SUBSTITUTE(D990,CHAR(160),CHAR(32))),Metadata!B$1:J$2632,9,FALSE)</f>
        <v>prose</v>
      </c>
      <c r="M990">
        <f>VLOOKUP(TRIM(SUBSTITUTE(D990,CHAR(160),CHAR(32))),Metadata!B$1:K$2632,10,FALSE)</f>
        <v>256009</v>
      </c>
      <c r="N990" s="1" t="s">
        <v>1451</v>
      </c>
      <c r="O990">
        <v>151</v>
      </c>
      <c r="P990">
        <v>159</v>
      </c>
      <c r="Q990">
        <v>165</v>
      </c>
      <c r="R990">
        <v>169</v>
      </c>
    </row>
    <row r="991" spans="1:18" x14ac:dyDescent="0.25">
      <c r="A991" t="s">
        <v>4354</v>
      </c>
      <c r="B991" t="s">
        <v>252</v>
      </c>
      <c r="C991" t="s">
        <v>47</v>
      </c>
      <c r="D991" t="s">
        <v>8212</v>
      </c>
      <c r="E991" t="str">
        <f>VLOOKUP(TRIM(SUBSTITUTE(D991,CHAR(160),CHAR(32))),Metadata!B$1:C$2632,2,FALSE)</f>
        <v>Condillac, Etienne Bonnot de, 1714-1780.</v>
      </c>
      <c r="F991" t="str">
        <f>VLOOKUP(TRIM(SUBSTITUTE(D991,CHAR(160),CHAR(32))),Metadata!B$1:D$2632,3,FALSE)</f>
        <v>Le commerce et le gouvernement</v>
      </c>
      <c r="G991">
        <f>VLOOKUP(TRIM(SUBSTITUTE(D991,CHAR(160),CHAR(32))),Metadata!B$1:E$2632,4,FALSE)</f>
        <v>1776</v>
      </c>
      <c r="H991" t="s">
        <v>448</v>
      </c>
      <c r="J991" t="str">
        <f>VLOOKUP(TRIM(SUBSTITUTE(D991,CHAR(160),CHAR(32))),Metadata!B$1:H$2632,7,FALSE)</f>
        <v>traite ou essai</v>
      </c>
      <c r="L991" t="str">
        <f>VLOOKUP(TRIM(SUBSTITUTE(D991,CHAR(160),CHAR(32))),Metadata!B$1:J$2632,9,FALSE)</f>
        <v>prose</v>
      </c>
      <c r="M991">
        <f>VLOOKUP(TRIM(SUBSTITUTE(D991,CHAR(160),CHAR(32))),Metadata!B$1:K$2632,10,FALSE)</f>
        <v>89868</v>
      </c>
      <c r="N991" s="1" t="s">
        <v>1452</v>
      </c>
      <c r="O991">
        <v>9</v>
      </c>
      <c r="P991">
        <v>12</v>
      </c>
      <c r="Q991">
        <v>18</v>
      </c>
      <c r="R991">
        <v>22</v>
      </c>
    </row>
    <row r="992" spans="1:18" x14ac:dyDescent="0.25">
      <c r="A992" t="s">
        <v>4354</v>
      </c>
      <c r="B992" t="s">
        <v>252</v>
      </c>
      <c r="C992" t="s">
        <v>47</v>
      </c>
      <c r="D992" t="s">
        <v>8201</v>
      </c>
      <c r="E992" t="str">
        <f>VLOOKUP(TRIM(SUBSTITUTE(D992,CHAR(160),CHAR(32))),Metadata!B$1:C$2632,2,FALSE)</f>
        <v>Chamfort, Sébastien-Roch-Nicolas, 1741-1794.</v>
      </c>
      <c r="F992" t="str">
        <f>VLOOKUP(TRIM(SUBSTITUTE(D992,CHAR(160),CHAR(32))),Metadata!B$1:D$2632,3,FALSE)</f>
        <v>Caractères et anecdotes</v>
      </c>
      <c r="G992">
        <f>VLOOKUP(TRIM(SUBSTITUTE(D992,CHAR(160),CHAR(32))),Metadata!B$1:E$2632,4,FALSE)</f>
        <v>1794</v>
      </c>
      <c r="H992" t="s">
        <v>448</v>
      </c>
      <c r="J992" t="str">
        <f>VLOOKUP(TRIM(SUBSTITUTE(D992,CHAR(160),CHAR(32))),Metadata!B$1:H$2632,7,FALSE)</f>
        <v>melanges litteraires</v>
      </c>
      <c r="L992" t="str">
        <f>VLOOKUP(TRIM(SUBSTITUTE(D992,CHAR(160),CHAR(32))),Metadata!B$1:J$2632,9,FALSE)</f>
        <v>prose</v>
      </c>
      <c r="M992">
        <f>VLOOKUP(TRIM(SUBSTITUTE(D992,CHAR(160),CHAR(32))),Metadata!B$1:K$2632,10,FALSE)</f>
        <v>39078</v>
      </c>
      <c r="N992" s="1" t="s">
        <v>1453</v>
      </c>
      <c r="O992">
        <v>142</v>
      </c>
      <c r="P992">
        <v>145</v>
      </c>
      <c r="Q992">
        <v>163</v>
      </c>
      <c r="R992">
        <v>167</v>
      </c>
    </row>
    <row r="993" spans="1:18" x14ac:dyDescent="0.25">
      <c r="A993" t="s">
        <v>4354</v>
      </c>
      <c r="B993" t="s">
        <v>252</v>
      </c>
      <c r="C993" t="s">
        <v>47</v>
      </c>
      <c r="D993" t="s">
        <v>8298</v>
      </c>
      <c r="E993" t="str">
        <f>VLOOKUP(TRIM(SUBSTITUTE(D993,CHAR(160),CHAR(32))),Metadata!B$1:C$2632,2,FALSE)</f>
        <v>Le Sage, Alain René, 1668-1747.</v>
      </c>
      <c r="F993" t="str">
        <f>VLOOKUP(TRIM(SUBSTITUTE(D993,CHAR(160),CHAR(32))),Metadata!B$1:D$2632,3,FALSE)</f>
        <v>Histoire de Gil Blas de Santillane</v>
      </c>
      <c r="G993">
        <f>VLOOKUP(TRIM(SUBSTITUTE(D993,CHAR(160),CHAR(32))),Metadata!B$1:E$2632,4,FALSE)</f>
        <v>1737</v>
      </c>
      <c r="H993" t="s">
        <v>448</v>
      </c>
      <c r="J993" t="str">
        <f>VLOOKUP(TRIM(SUBSTITUTE(D993,CHAR(160),CHAR(32))),Metadata!B$1:H$2632,7,FALSE)</f>
        <v>roman</v>
      </c>
      <c r="L993" t="str">
        <f>VLOOKUP(TRIM(SUBSTITUTE(D993,CHAR(160),CHAR(32))),Metadata!B$1:J$2632,9,FALSE)</f>
        <v>prose</v>
      </c>
      <c r="M993">
        <f>VLOOKUP(TRIM(SUBSTITUTE(D993,CHAR(160),CHAR(32))),Metadata!B$1:K$2632,10,FALSE)</f>
        <v>223962</v>
      </c>
      <c r="N993" t="s">
        <v>1454</v>
      </c>
      <c r="O993">
        <v>109</v>
      </c>
      <c r="P993">
        <v>113</v>
      </c>
      <c r="Q993">
        <v>124</v>
      </c>
      <c r="R993">
        <v>128</v>
      </c>
    </row>
    <row r="994" spans="1:18" x14ac:dyDescent="0.25">
      <c r="A994" t="s">
        <v>4354</v>
      </c>
      <c r="B994" t="s">
        <v>252</v>
      </c>
      <c r="C994" t="s">
        <v>47</v>
      </c>
      <c r="D994" t="s">
        <v>8169</v>
      </c>
      <c r="E994" t="str">
        <f>VLOOKUP(TRIM(SUBSTITUTE(D994,CHAR(160),CHAR(32))),Metadata!B$1:C$2632,2,FALSE)</f>
        <v>Alemán, Mateo, 1547-1614?</v>
      </c>
      <c r="F994" t="str">
        <f>VLOOKUP(TRIM(SUBSTITUTE(D994,CHAR(160),CHAR(32))),Metadata!B$1:D$2632,3,FALSE)</f>
        <v>Histoire de Guzman d'Alfarache</v>
      </c>
      <c r="G994">
        <f>VLOOKUP(TRIM(SUBSTITUTE(D994,CHAR(160),CHAR(32))),Metadata!B$1:E$2632,4,FALSE)</f>
        <v>1732</v>
      </c>
      <c r="H994" t="s">
        <v>448</v>
      </c>
      <c r="J994" t="str">
        <f>VLOOKUP(TRIM(SUBSTITUTE(D994,CHAR(160),CHAR(32))),Metadata!B$1:H$2632,7,FALSE)</f>
        <v>roman</v>
      </c>
      <c r="L994" t="str">
        <f>VLOOKUP(TRIM(SUBSTITUTE(D994,CHAR(160),CHAR(32))),Metadata!B$1:J$2632,9,FALSE)</f>
        <v>prose</v>
      </c>
      <c r="M994">
        <f>VLOOKUP(TRIM(SUBSTITUTE(D994,CHAR(160),CHAR(32))),Metadata!B$1:K$2632,10,FALSE)</f>
        <v>187186</v>
      </c>
      <c r="N994" s="1" t="s">
        <v>1455</v>
      </c>
      <c r="O994">
        <v>111</v>
      </c>
      <c r="P994">
        <v>115</v>
      </c>
      <c r="Q994">
        <v>121</v>
      </c>
      <c r="R994">
        <v>125</v>
      </c>
    </row>
    <row r="995" spans="1:18" x14ac:dyDescent="0.25">
      <c r="A995" t="s">
        <v>4354</v>
      </c>
      <c r="B995" t="s">
        <v>252</v>
      </c>
      <c r="C995" t="s">
        <v>47</v>
      </c>
      <c r="D995" t="s">
        <v>8339</v>
      </c>
      <c r="E995" t="str">
        <f>VLOOKUP(TRIM(SUBSTITUTE(D995,CHAR(160),CHAR(32))),Metadata!B$1:C$2632,2,FALSE)</f>
        <v>Mirabeau, Victor de Riquetti, marquis de, 1715-1789.</v>
      </c>
      <c r="F995" t="str">
        <f>VLOOKUP(TRIM(SUBSTITUTE(D995,CHAR(160),CHAR(32))),Metadata!B$1:D$2632,3,FALSE)</f>
        <v>L'ami des hommes, ou, Traité de la population</v>
      </c>
      <c r="G995">
        <f>VLOOKUP(TRIM(SUBSTITUTE(D995,CHAR(160),CHAR(32))),Metadata!B$1:E$2632,4,FALSE)</f>
        <v>1755</v>
      </c>
      <c r="H995" t="s">
        <v>448</v>
      </c>
      <c r="J995" t="str">
        <f>VLOOKUP(TRIM(SUBSTITUTE(D995,CHAR(160),CHAR(32))),Metadata!B$1:H$2632,7,FALSE)</f>
        <v>traite ou essai</v>
      </c>
      <c r="L995" t="str">
        <f>VLOOKUP(TRIM(SUBSTITUTE(D995,CHAR(160),CHAR(32))),Metadata!B$1:J$2632,9,FALSE)</f>
        <v>prose</v>
      </c>
      <c r="M995">
        <f>VLOOKUP(TRIM(SUBSTITUTE(D995,CHAR(160),CHAR(32))),Metadata!B$1:K$2632,10,FALSE)</f>
        <v>239430</v>
      </c>
      <c r="N995" s="1" t="s">
        <v>1456</v>
      </c>
      <c r="O995">
        <v>205</v>
      </c>
      <c r="P995">
        <v>209</v>
      </c>
      <c r="Q995">
        <v>215</v>
      </c>
      <c r="R995">
        <v>219</v>
      </c>
    </row>
    <row r="996" spans="1:18" x14ac:dyDescent="0.25">
      <c r="A996" t="s">
        <v>4354</v>
      </c>
      <c r="B996" t="s">
        <v>252</v>
      </c>
      <c r="C996" t="s">
        <v>47</v>
      </c>
      <c r="D996" t="s">
        <v>8390</v>
      </c>
      <c r="E996" t="str">
        <f>VLOOKUP(TRIM(SUBSTITUTE(D996,CHAR(160),CHAR(32))),Metadata!B$1:C$2632,2,FALSE)</f>
        <v>Saint-Pierre, Bernardin de, 1737-1814.</v>
      </c>
      <c r="F996" t="str">
        <f>VLOOKUP(TRIM(SUBSTITUTE(D996,CHAR(160),CHAR(32))),Metadata!B$1:D$2632,3,FALSE)</f>
        <v>Études de la nature, T. 2</v>
      </c>
      <c r="G996">
        <f>VLOOKUP(TRIM(SUBSTITUTE(D996,CHAR(160),CHAR(32))),Metadata!B$1:E$2632,4,FALSE)</f>
        <v>1784</v>
      </c>
      <c r="H996" t="s">
        <v>448</v>
      </c>
      <c r="J996" t="str">
        <f>VLOOKUP(TRIM(SUBSTITUTE(D996,CHAR(160),CHAR(32))),Metadata!B$1:H$2632,7,FALSE)</f>
        <v>traite ou essai</v>
      </c>
      <c r="L996" t="str">
        <f>VLOOKUP(TRIM(SUBSTITUTE(D996,CHAR(160),CHAR(32))),Metadata!B$1:J$2632,9,FALSE)</f>
        <v>prose</v>
      </c>
      <c r="M996">
        <f>VLOOKUP(TRIM(SUBSTITUTE(D996,CHAR(160),CHAR(32))),Metadata!B$1:K$2632,10,FALSE)</f>
        <v>112322</v>
      </c>
      <c r="N996" s="1" t="s">
        <v>1457</v>
      </c>
      <c r="O996">
        <v>40</v>
      </c>
      <c r="P996">
        <v>46</v>
      </c>
      <c r="Q996">
        <v>52</v>
      </c>
      <c r="R996">
        <v>56</v>
      </c>
    </row>
    <row r="997" spans="1:18" x14ac:dyDescent="0.25">
      <c r="A997" t="s">
        <v>4354</v>
      </c>
      <c r="B997" t="s">
        <v>252</v>
      </c>
      <c r="C997" t="s">
        <v>47</v>
      </c>
      <c r="D997" t="s">
        <v>8263</v>
      </c>
      <c r="E997" t="str">
        <f>VLOOKUP(TRIM(SUBSTITUTE(D997,CHAR(160),CHAR(32))),Metadata!B$1:C$2632,2,FALSE)</f>
        <v>Florian, Jean-Pierre Claris de, 1755-1794.</v>
      </c>
      <c r="F997" t="str">
        <f>VLOOKUP(TRIM(SUBSTITUTE(D997,CHAR(160),CHAR(32))),Metadata!B$1:D$2632,3,FALSE)</f>
        <v>Estelle</v>
      </c>
      <c r="G997">
        <f>VLOOKUP(TRIM(SUBSTITUTE(D997,CHAR(160),CHAR(32))),Metadata!B$1:E$2632,4,FALSE)</f>
        <v>1788</v>
      </c>
      <c r="H997" t="s">
        <v>448</v>
      </c>
      <c r="J997" t="str">
        <f>VLOOKUP(TRIM(SUBSTITUTE(D997,CHAR(160),CHAR(32))),Metadata!B$1:H$2632,7,FALSE)</f>
        <v>roman</v>
      </c>
      <c r="L997" t="str">
        <f>VLOOKUP(TRIM(SUBSTITUTE(D997,CHAR(160),CHAR(32))),Metadata!B$1:J$2632,9,FALSE)</f>
        <v>prose</v>
      </c>
      <c r="M997">
        <f>VLOOKUP(TRIM(SUBSTITUTE(D997,CHAR(160),CHAR(32))),Metadata!B$1:K$2632,10,FALSE)</f>
        <v>37999</v>
      </c>
      <c r="N997" s="1" t="s">
        <v>1458</v>
      </c>
      <c r="O997">
        <v>18</v>
      </c>
      <c r="P997">
        <v>21</v>
      </c>
      <c r="Q997">
        <v>27</v>
      </c>
      <c r="R997">
        <v>31</v>
      </c>
    </row>
    <row r="998" spans="1:18" x14ac:dyDescent="0.25">
      <c r="A998" t="s">
        <v>4354</v>
      </c>
      <c r="B998" t="s">
        <v>252</v>
      </c>
      <c r="C998" t="s">
        <v>47</v>
      </c>
      <c r="D998" t="s">
        <v>8341</v>
      </c>
      <c r="E998" t="str">
        <f>VLOOKUP(TRIM(SUBSTITUTE(D998,CHAR(160),CHAR(32))),Metadata!B$1:C$2632,2,FALSE)</f>
        <v>Montesquieu, Charles de Secondat, baron de, 1689-1755.</v>
      </c>
      <c r="F998" t="str">
        <f>VLOOKUP(TRIM(SUBSTITUTE(D998,CHAR(160),CHAR(32))),Metadata!B$1:D$2632,3,FALSE)</f>
        <v>Correspondance de Montesquieu</v>
      </c>
      <c r="G998">
        <f>VLOOKUP(TRIM(SUBSTITUTE(D998,CHAR(160),CHAR(32))),Metadata!B$1:E$2632,4,FALSE)</f>
        <v>1755</v>
      </c>
      <c r="H998" t="s">
        <v>448</v>
      </c>
      <c r="J998" t="str">
        <f>VLOOKUP(TRIM(SUBSTITUTE(D998,CHAR(160),CHAR(32))),Metadata!B$1:H$2632,7,FALSE)</f>
        <v>correspondance</v>
      </c>
      <c r="L998" t="str">
        <f>VLOOKUP(TRIM(SUBSTITUTE(D998,CHAR(160),CHAR(32))),Metadata!B$1:J$2632,9,FALSE)</f>
        <v>prose</v>
      </c>
      <c r="M998">
        <f>VLOOKUP(TRIM(SUBSTITUTE(D998,CHAR(160),CHAR(32))),Metadata!B$1:K$2632,10,FALSE)</f>
        <v>111275</v>
      </c>
      <c r="N998" s="1" t="s">
        <v>1459</v>
      </c>
      <c r="O998">
        <v>25</v>
      </c>
      <c r="P998">
        <v>29</v>
      </c>
      <c r="Q998">
        <v>46</v>
      </c>
      <c r="R998">
        <v>50</v>
      </c>
    </row>
    <row r="999" spans="1:18" x14ac:dyDescent="0.25">
      <c r="A999" t="s">
        <v>4354</v>
      </c>
      <c r="B999" t="s">
        <v>252</v>
      </c>
      <c r="C999" t="s">
        <v>47</v>
      </c>
      <c r="D999" t="s">
        <v>8565</v>
      </c>
      <c r="E999" t="str">
        <f>VLOOKUP(TRIM(SUBSTITUTE(D999,CHAR(160),CHAR(32))),Metadata!B$1:C$2632,2,FALSE)</f>
        <v>Halévy, Ludovic, 1834-1908: Meilhac, Henri, 1831-1897.</v>
      </c>
      <c r="F999" t="str">
        <f>VLOOKUP(TRIM(SUBSTITUTE(D999,CHAR(160),CHAR(32))),Metadata!B$1:D$2632,3,FALSE)</f>
        <v>La vie parisienne: pièce en cinq actes</v>
      </c>
      <c r="G999">
        <f>VLOOKUP(TRIM(SUBSTITUTE(D999,CHAR(160),CHAR(32))),Metadata!B$1:E$2632,4,FALSE)</f>
        <v>1867</v>
      </c>
      <c r="H999" t="s">
        <v>450</v>
      </c>
      <c r="J999" t="str">
        <f>VLOOKUP(TRIM(SUBSTITUTE(D999,CHAR(160),CHAR(32))),Metadata!B$1:H$2632,7,FALSE)</f>
        <v>theatre</v>
      </c>
      <c r="L999" t="str">
        <f>VLOOKUP(TRIM(SUBSTITUTE(D999,CHAR(160),CHAR(32))),Metadata!B$1:J$2632,9,FALSE)</f>
        <v>prose</v>
      </c>
      <c r="M999">
        <f>VLOOKUP(TRIM(SUBSTITUTE(D999,CHAR(160),CHAR(32))),Metadata!B$1:K$2632,10,FALSE)</f>
        <v>21062</v>
      </c>
      <c r="N999" s="1" t="s">
        <v>1460</v>
      </c>
      <c r="O999">
        <v>108</v>
      </c>
      <c r="P999">
        <v>111</v>
      </c>
      <c r="Q999">
        <v>117</v>
      </c>
      <c r="R999">
        <v>121</v>
      </c>
    </row>
    <row r="1000" spans="1:18" x14ac:dyDescent="0.25">
      <c r="A1000" t="s">
        <v>4354</v>
      </c>
      <c r="B1000" t="s">
        <v>252</v>
      </c>
      <c r="C1000" t="s">
        <v>47</v>
      </c>
      <c r="D1000" t="s">
        <v>8109</v>
      </c>
      <c r="E1000" t="str">
        <f>VLOOKUP(TRIM(SUBSTITUTE(D1000,CHAR(160),CHAR(32))),Metadata!B$1:C$2632,2,FALSE)</f>
        <v>Montchrestien, Antoine de, ca. 1575-1621.</v>
      </c>
      <c r="F1000" t="str">
        <f>VLOOKUP(TRIM(SUBSTITUTE(D1000,CHAR(160),CHAR(32))),Metadata!B$1:D$2632,3,FALSE)</f>
        <v>Traicté de l'Oeconomie politique: dedié en 1615 au roy et à la reyne mere du roy</v>
      </c>
      <c r="G1000">
        <f>VLOOKUP(TRIM(SUBSTITUTE(D1000,CHAR(160),CHAR(32))),Metadata!B$1:E$2632,4,FALSE)</f>
        <v>1615</v>
      </c>
      <c r="H1000" t="s">
        <v>450</v>
      </c>
      <c r="J1000" t="str">
        <f>VLOOKUP(TRIM(SUBSTITUTE(D1000,CHAR(160),CHAR(32))),Metadata!B$1:H$2632,7,FALSE)</f>
        <v>traite ou essai</v>
      </c>
      <c r="L1000" t="str">
        <f>VLOOKUP(TRIM(SUBSTITUTE(D1000,CHAR(160),CHAR(32))),Metadata!B$1:J$2632,9,FALSE)</f>
        <v>prose</v>
      </c>
      <c r="M1000">
        <f>VLOOKUP(TRIM(SUBSTITUTE(D1000,CHAR(160),CHAR(32))),Metadata!B$1:K$2632,10,FALSE)</f>
        <v>92941</v>
      </c>
      <c r="N1000" s="1" t="s">
        <v>1461</v>
      </c>
      <c r="O1000">
        <v>100</v>
      </c>
      <c r="P1000">
        <v>103</v>
      </c>
      <c r="Q1000">
        <v>136</v>
      </c>
      <c r="R1000">
        <v>140</v>
      </c>
    </row>
    <row r="1001" spans="1:18" x14ac:dyDescent="0.25">
      <c r="A1001" t="s">
        <v>4354</v>
      </c>
      <c r="B1001" t="s">
        <v>252</v>
      </c>
      <c r="C1001" t="s">
        <v>47</v>
      </c>
      <c r="D1001" t="s">
        <v>8542</v>
      </c>
      <c r="E1001" t="str">
        <f>VLOOKUP(TRIM(SUBSTITUTE(D1001,CHAR(160),CHAR(32))),Metadata!B$1:C$2632,2,FALSE)</f>
        <v>Fustel de Coulanges, Numa Denis, 1830-1889.</v>
      </c>
      <c r="F1001" t="str">
        <f>VLOOKUP(TRIM(SUBSTITUTE(D1001,CHAR(160),CHAR(32))),Metadata!B$1:D$2632,3,FALSE)</f>
        <v>La cité antique: étude sur le culte, le droit, les institutions de la Grèce et de Rome</v>
      </c>
      <c r="G1001">
        <f>VLOOKUP(TRIM(SUBSTITUTE(D1001,CHAR(160),CHAR(32))),Metadata!B$1:E$2632,4,FALSE)</f>
        <v>1864</v>
      </c>
      <c r="H1001" t="s">
        <v>450</v>
      </c>
      <c r="J1001" t="str">
        <f>VLOOKUP(TRIM(SUBSTITUTE(D1001,CHAR(160),CHAR(32))),Metadata!B$1:H$2632,7,FALSE)</f>
        <v>traite ou essai</v>
      </c>
      <c r="L1001" t="str">
        <f>VLOOKUP(TRIM(SUBSTITUTE(D1001,CHAR(160),CHAR(32))),Metadata!B$1:J$2632,9,FALSE)</f>
        <v>prose</v>
      </c>
      <c r="M1001">
        <f>VLOOKUP(TRIM(SUBSTITUTE(D1001,CHAR(160),CHAR(32))),Metadata!B$1:K$2632,10,FALSE)</f>
        <v>147513</v>
      </c>
      <c r="N1001" s="1" t="s">
        <v>1462</v>
      </c>
      <c r="O1001">
        <v>33</v>
      </c>
      <c r="P1001">
        <v>36</v>
      </c>
      <c r="Q1001">
        <v>42</v>
      </c>
      <c r="R1001">
        <v>46</v>
      </c>
    </row>
    <row r="1002" spans="1:18" x14ac:dyDescent="0.25">
      <c r="A1002" t="s">
        <v>4354</v>
      </c>
      <c r="B1002" t="s">
        <v>252</v>
      </c>
      <c r="C1002" t="s">
        <v>47</v>
      </c>
      <c r="D1002" t="s">
        <v>8609</v>
      </c>
      <c r="E1002" t="str">
        <f>VLOOKUP(TRIM(SUBSTITUTE(D1002,CHAR(160),CHAR(32))),Metadata!B$1:C$2632,2,FALSE)</f>
        <v>Maupassant, Guy de, 1850-1893.</v>
      </c>
      <c r="F1002" t="str">
        <f>VLOOKUP(TRIM(SUBSTITUTE(D1002,CHAR(160),CHAR(32))),Metadata!B$1:D$2632,3,FALSE)</f>
        <v>Notre Coeur</v>
      </c>
      <c r="G1002">
        <f>VLOOKUP(TRIM(SUBSTITUTE(D1002,CHAR(160),CHAR(32))),Metadata!B$1:E$2632,4,FALSE)</f>
        <v>1890</v>
      </c>
      <c r="H1002" t="s">
        <v>450</v>
      </c>
      <c r="J1002" t="str">
        <f>VLOOKUP(TRIM(SUBSTITUTE(D1002,CHAR(160),CHAR(32))),Metadata!B$1:H$2632,7,FALSE)</f>
        <v>roman</v>
      </c>
      <c r="L1002" t="str">
        <f>VLOOKUP(TRIM(SUBSTITUTE(D1002,CHAR(160),CHAR(32))),Metadata!B$1:J$2632,9,FALSE)</f>
        <v/>
      </c>
      <c r="M1002">
        <f>VLOOKUP(TRIM(SUBSTITUTE(D1002,CHAR(160),CHAR(32))),Metadata!B$1:K$2632,10,FALSE)</f>
        <v>59896</v>
      </c>
      <c r="N1002" s="1" t="s">
        <v>1463</v>
      </c>
      <c r="O1002">
        <v>5</v>
      </c>
      <c r="P1002">
        <v>7</v>
      </c>
      <c r="Q1002">
        <v>13</v>
      </c>
      <c r="R1002">
        <v>17</v>
      </c>
    </row>
    <row r="1003" spans="1:18" x14ac:dyDescent="0.25">
      <c r="A1003" t="s">
        <v>4354</v>
      </c>
      <c r="B1003" t="s">
        <v>252</v>
      </c>
      <c r="C1003" t="s">
        <v>47</v>
      </c>
      <c r="D1003" t="s">
        <v>8475</v>
      </c>
      <c r="E1003" t="str">
        <f>VLOOKUP(TRIM(SUBSTITUTE(D1003,CHAR(160),CHAR(32))),Metadata!B$1:C$2632,2,FALSE)</f>
        <v>Daudet, Alphonse, 1840-1897.</v>
      </c>
      <c r="F1003" t="str">
        <f>VLOOKUP(TRIM(SUBSTITUTE(D1003,CHAR(160),CHAR(32))),Metadata!B$1:D$2632,3,FALSE)</f>
        <v>Nabab (Le)</v>
      </c>
      <c r="G1003">
        <f>VLOOKUP(TRIM(SUBSTITUTE(D1003,CHAR(160),CHAR(32))),Metadata!B$1:E$2632,4,FALSE)</f>
        <v>1878</v>
      </c>
      <c r="H1003" t="s">
        <v>450</v>
      </c>
      <c r="J1003" t="str">
        <f>VLOOKUP(TRIM(SUBSTITUTE(D1003,CHAR(160),CHAR(32))),Metadata!B$1:H$2632,7,FALSE)</f>
        <v>Narratif, Roman</v>
      </c>
      <c r="L1003" t="str">
        <f>VLOOKUP(TRIM(SUBSTITUTE(D1003,CHAR(160),CHAR(32))),Metadata!B$1:J$2632,9,FALSE)</f>
        <v/>
      </c>
      <c r="M1003">
        <f>VLOOKUP(TRIM(SUBSTITUTE(D1003,CHAR(160),CHAR(32))),Metadata!B$1:K$2632,10,FALSE)</f>
        <v>146209</v>
      </c>
      <c r="N1003" s="1" t="s">
        <v>1464</v>
      </c>
      <c r="O1003">
        <v>73</v>
      </c>
      <c r="P1003">
        <v>76</v>
      </c>
      <c r="Q1003">
        <v>82</v>
      </c>
      <c r="R1003">
        <v>86</v>
      </c>
    </row>
    <row r="1004" spans="1:18" x14ac:dyDescent="0.25">
      <c r="A1004" t="s">
        <v>4354</v>
      </c>
      <c r="B1004" t="s">
        <v>252</v>
      </c>
      <c r="C1004" t="s">
        <v>47</v>
      </c>
      <c r="D1004" t="s">
        <v>5824</v>
      </c>
      <c r="E1004" t="str">
        <f>VLOOKUP(TRIM(SUBSTITUTE(D1004,CHAR(160),CHAR(32))),Metadata!B$1:C$2632,2,FALSE)</f>
        <v>Say, Jean Baptiste, 1767-1832.</v>
      </c>
      <c r="F1004" t="str">
        <f>VLOOKUP(TRIM(SUBSTITUTE(D1004,CHAR(160),CHAR(32))),Metadata!B$1:D$2632,3,FALSE)</f>
        <v>Catéchisme d'économie politique</v>
      </c>
      <c r="G1004">
        <f>VLOOKUP(TRIM(SUBSTITUTE(D1004,CHAR(160),CHAR(32))),Metadata!B$1:E$2632,4,FALSE)</f>
        <v>1815</v>
      </c>
      <c r="H1004" t="s">
        <v>450</v>
      </c>
      <c r="J1004" t="str">
        <f>VLOOKUP(TRIM(SUBSTITUTE(D1004,CHAR(160),CHAR(32))),Metadata!B$1:H$2632,7,FALSE)</f>
        <v>traite</v>
      </c>
      <c r="L1004" t="str">
        <f>VLOOKUP(TRIM(SUBSTITUTE(D1004,CHAR(160),CHAR(32))),Metadata!B$1:J$2632,9,FALSE)</f>
        <v/>
      </c>
      <c r="M1004">
        <f>VLOOKUP(TRIM(SUBSTITUTE(D1004,CHAR(160),CHAR(32))),Metadata!B$1:K$2632,10,FALSE)</f>
        <v>49966</v>
      </c>
      <c r="N1004" s="1" t="s">
        <v>1465</v>
      </c>
      <c r="O1004">
        <v>37</v>
      </c>
      <c r="P1004">
        <v>40</v>
      </c>
      <c r="Q1004">
        <v>46</v>
      </c>
      <c r="R1004">
        <v>50</v>
      </c>
    </row>
    <row r="1005" spans="1:18" x14ac:dyDescent="0.25">
      <c r="A1005" t="s">
        <v>4354</v>
      </c>
      <c r="B1005" t="s">
        <v>252</v>
      </c>
      <c r="C1005" t="s">
        <v>47</v>
      </c>
      <c r="D1005" t="s">
        <v>5828</v>
      </c>
      <c r="E1005" t="str">
        <f>VLOOKUP(TRIM(SUBSTITUTE(D1005,CHAR(160),CHAR(32))),Metadata!B$1:C$2632,2,FALSE)</f>
        <v>Fourier, Charles, 1772-1837.</v>
      </c>
      <c r="F1005" t="str">
        <f>VLOOKUP(TRIM(SUBSTITUTE(D1005,CHAR(160),CHAR(32))),Metadata!B$1:D$2632,3,FALSE)</f>
        <v>Le nouveau monde amoureux</v>
      </c>
      <c r="G1005">
        <f>VLOOKUP(TRIM(SUBSTITUTE(D1005,CHAR(160),CHAR(32))),Metadata!B$1:E$2632,4,FALSE)</f>
        <v>1816</v>
      </c>
      <c r="H1005" t="s">
        <v>450</v>
      </c>
      <c r="J1005" t="str">
        <f>VLOOKUP(TRIM(SUBSTITUTE(D1005,CHAR(160),CHAR(32))),Metadata!B$1:H$2632,7,FALSE)</f>
        <v>traite</v>
      </c>
      <c r="L1005" t="str">
        <f>VLOOKUP(TRIM(SUBSTITUTE(D1005,CHAR(160),CHAR(32))),Metadata!B$1:J$2632,9,FALSE)</f>
        <v/>
      </c>
      <c r="M1005">
        <f>VLOOKUP(TRIM(SUBSTITUTE(D1005,CHAR(160),CHAR(32))),Metadata!B$1:K$2632,10,FALSE)</f>
        <v>107113</v>
      </c>
      <c r="N1005" s="1" t="s">
        <v>1466</v>
      </c>
      <c r="O1005">
        <v>181</v>
      </c>
      <c r="P1005">
        <v>184</v>
      </c>
      <c r="Q1005">
        <v>200</v>
      </c>
      <c r="R1005">
        <v>204</v>
      </c>
    </row>
    <row r="1006" spans="1:18" x14ac:dyDescent="0.25">
      <c r="A1006" t="s">
        <v>4354</v>
      </c>
      <c r="B1006" t="s">
        <v>252</v>
      </c>
      <c r="C1006" t="s">
        <v>47</v>
      </c>
      <c r="D1006" t="s">
        <v>8716</v>
      </c>
      <c r="E1006" t="str">
        <f>VLOOKUP(TRIM(SUBSTITUTE(D1006,CHAR(160),CHAR(32))),Metadata!B$1:C$2632,2,FALSE)</f>
        <v>Zola, Emile, 1840-1902.</v>
      </c>
      <c r="F1006" t="str">
        <f>VLOOKUP(TRIM(SUBSTITUTE(D1006,CHAR(160),CHAR(32))),Metadata!B$1:D$2632,3,FALSE)</f>
        <v>La terre</v>
      </c>
      <c r="G1006">
        <f>VLOOKUP(TRIM(SUBSTITUTE(D1006,CHAR(160),CHAR(32))),Metadata!B$1:E$2632,4,FALSE)</f>
        <v>1887</v>
      </c>
      <c r="H1006" t="s">
        <v>450</v>
      </c>
      <c r="J1006" t="str">
        <f>VLOOKUP(TRIM(SUBSTITUTE(D1006,CHAR(160),CHAR(32))),Metadata!B$1:H$2632,7,FALSE)</f>
        <v>roman</v>
      </c>
      <c r="L1006" t="str">
        <f>VLOOKUP(TRIM(SUBSTITUTE(D1006,CHAR(160),CHAR(32))),Metadata!B$1:J$2632,9,FALSE)</f>
        <v>prose</v>
      </c>
      <c r="M1006">
        <f>VLOOKUP(TRIM(SUBSTITUTE(D1006,CHAR(160),CHAR(32))),Metadata!B$1:K$2632,10,FALSE)</f>
        <v>177166</v>
      </c>
      <c r="N1006" s="1" t="s">
        <v>1467</v>
      </c>
      <c r="O1006">
        <v>41</v>
      </c>
      <c r="P1006">
        <v>45</v>
      </c>
      <c r="Q1006">
        <v>51</v>
      </c>
      <c r="R1006">
        <v>55</v>
      </c>
    </row>
    <row r="1007" spans="1:18" x14ac:dyDescent="0.25">
      <c r="A1007" t="s">
        <v>4354</v>
      </c>
      <c r="B1007" t="s">
        <v>252</v>
      </c>
      <c r="C1007" t="s">
        <v>47</v>
      </c>
      <c r="D1007" t="s">
        <v>8109</v>
      </c>
      <c r="E1007" t="str">
        <f>VLOOKUP(TRIM(SUBSTITUTE(D1007,CHAR(160),CHAR(32))),Metadata!B$1:C$2632,2,FALSE)</f>
        <v>Montchrestien, Antoine de, ca. 1575-1621.</v>
      </c>
      <c r="F1007" t="str">
        <f>VLOOKUP(TRIM(SUBSTITUTE(D1007,CHAR(160),CHAR(32))),Metadata!B$1:D$2632,3,FALSE)</f>
        <v>Traicté de l'Oeconomie politique: dedié en 1615 au roy et à la reyne mere du roy</v>
      </c>
      <c r="G1007">
        <f>VLOOKUP(TRIM(SUBSTITUTE(D1007,CHAR(160),CHAR(32))),Metadata!B$1:E$2632,4,FALSE)</f>
        <v>1615</v>
      </c>
      <c r="H1007" t="s">
        <v>450</v>
      </c>
      <c r="J1007" t="str">
        <f>VLOOKUP(TRIM(SUBSTITUTE(D1007,CHAR(160),CHAR(32))),Metadata!B$1:H$2632,7,FALSE)</f>
        <v>traite ou essai</v>
      </c>
      <c r="L1007" t="str">
        <f>VLOOKUP(TRIM(SUBSTITUTE(D1007,CHAR(160),CHAR(32))),Metadata!B$1:J$2632,9,FALSE)</f>
        <v>prose</v>
      </c>
      <c r="M1007">
        <f>VLOOKUP(TRIM(SUBSTITUTE(D1007,CHAR(160),CHAR(32))),Metadata!B$1:K$2632,10,FALSE)</f>
        <v>92941</v>
      </c>
      <c r="N1007" s="1" t="s">
        <v>1468</v>
      </c>
      <c r="O1007">
        <v>322</v>
      </c>
      <c r="P1007">
        <v>326</v>
      </c>
      <c r="Q1007">
        <v>336</v>
      </c>
      <c r="R1007">
        <v>340</v>
      </c>
    </row>
    <row r="1008" spans="1:18" x14ac:dyDescent="0.25">
      <c r="A1008" t="s">
        <v>4354</v>
      </c>
      <c r="B1008" t="s">
        <v>252</v>
      </c>
      <c r="C1008" t="s">
        <v>47</v>
      </c>
      <c r="D1008" t="s">
        <v>6782</v>
      </c>
      <c r="E1008" t="str">
        <f>VLOOKUP(TRIM(SUBSTITUTE(D1008,CHAR(160),CHAR(32))),Metadata!B$1:C$2632,2,FALSE)</f>
        <v>Tarde, Gabriel, 1843-1904.</v>
      </c>
      <c r="F1008" t="str">
        <f>VLOOKUP(TRIM(SUBSTITUTE(D1008,CHAR(160),CHAR(32))),Metadata!B$1:D$2632,3,FALSE)</f>
        <v>La logique sociale [1]</v>
      </c>
      <c r="G1008">
        <f>VLOOKUP(TRIM(SUBSTITUTE(D1008,CHAR(160),CHAR(32))),Metadata!B$1:E$2632,4,FALSE)</f>
        <v>1895</v>
      </c>
      <c r="H1008" t="s">
        <v>450</v>
      </c>
      <c r="J1008" t="str">
        <f>VLOOKUP(TRIM(SUBSTITUTE(D1008,CHAR(160),CHAR(32))),Metadata!B$1:H$2632,7,FALSE)</f>
        <v>traite</v>
      </c>
      <c r="L1008" t="str">
        <f>VLOOKUP(TRIM(SUBSTITUTE(D1008,CHAR(160),CHAR(32))),Metadata!B$1:J$2632,9,FALSE)</f>
        <v/>
      </c>
      <c r="M1008">
        <f>VLOOKUP(TRIM(SUBSTITUTE(D1008,CHAR(160),CHAR(32))),Metadata!B$1:K$2632,10,FALSE)</f>
        <v>99497</v>
      </c>
      <c r="N1008" s="1" t="s">
        <v>1469</v>
      </c>
      <c r="O1008">
        <v>177</v>
      </c>
      <c r="P1008">
        <v>180</v>
      </c>
      <c r="Q1008">
        <v>186</v>
      </c>
      <c r="R1008">
        <v>190</v>
      </c>
    </row>
    <row r="1009" spans="1:18" x14ac:dyDescent="0.25">
      <c r="A1009" t="s">
        <v>4354</v>
      </c>
      <c r="B1009" t="s">
        <v>252</v>
      </c>
      <c r="C1009" t="s">
        <v>47</v>
      </c>
      <c r="D1009" t="s">
        <v>6651</v>
      </c>
      <c r="E1009" t="str">
        <f>VLOOKUP(TRIM(SUBSTITUTE(D1009,CHAR(160),CHAR(32))),Metadata!B$1:C$2632,2,FALSE)</f>
        <v>Bloy, Léon, 1846-1917.</v>
      </c>
      <c r="F1009" t="str">
        <f>VLOOKUP(TRIM(SUBSTITUTE(D1009,CHAR(160),CHAR(32))),Metadata!B$1:D$2632,3,FALSE)</f>
        <v>Le Désespéré</v>
      </c>
      <c r="G1009">
        <f>VLOOKUP(TRIM(SUBSTITUTE(D1009,CHAR(160),CHAR(32))),Metadata!B$1:E$2632,4,FALSE)</f>
        <v>1886</v>
      </c>
      <c r="H1009" t="s">
        <v>450</v>
      </c>
      <c r="J1009" t="str">
        <f>VLOOKUP(TRIM(SUBSTITUTE(D1009,CHAR(160),CHAR(32))),Metadata!B$1:H$2632,7,FALSE)</f>
        <v>roman</v>
      </c>
      <c r="L1009" t="str">
        <f>VLOOKUP(TRIM(SUBSTITUTE(D1009,CHAR(160),CHAR(32))),Metadata!B$1:J$2632,9,FALSE)</f>
        <v/>
      </c>
      <c r="M1009">
        <f>VLOOKUP(TRIM(SUBSTITUTE(D1009,CHAR(160),CHAR(32))),Metadata!B$1:K$2632,10,FALSE)</f>
        <v>112763</v>
      </c>
      <c r="N1009" s="1" t="s">
        <v>1470</v>
      </c>
      <c r="O1009">
        <v>130</v>
      </c>
      <c r="P1009">
        <v>134</v>
      </c>
      <c r="Q1009">
        <v>140</v>
      </c>
      <c r="R1009">
        <v>144</v>
      </c>
    </row>
    <row r="1010" spans="1:18" x14ac:dyDescent="0.25">
      <c r="A1010" t="s">
        <v>4354</v>
      </c>
      <c r="B1010" t="s">
        <v>252</v>
      </c>
      <c r="C1010" t="s">
        <v>47</v>
      </c>
      <c r="D1010" t="s">
        <v>8541</v>
      </c>
      <c r="E1010" t="str">
        <f>VLOOKUP(TRIM(SUBSTITUTE(D1010,CHAR(160),CHAR(32))),Metadata!B$1:C$2632,2,FALSE)</f>
        <v>Fromentin, Eugène, 1820-1876.</v>
      </c>
      <c r="F1010" t="str">
        <f>VLOOKUP(TRIM(SUBSTITUTE(D1010,CHAR(160),CHAR(32))),Metadata!B$1:D$2632,3,FALSE)</f>
        <v>Un été dans le Sahara</v>
      </c>
      <c r="G1010">
        <f>VLOOKUP(TRIM(SUBSTITUTE(D1010,CHAR(160),CHAR(32))),Metadata!B$1:E$2632,4,FALSE)</f>
        <v>1857</v>
      </c>
      <c r="H1010" t="s">
        <v>450</v>
      </c>
      <c r="J1010" t="str">
        <f>VLOOKUP(TRIM(SUBSTITUTE(D1010,CHAR(160),CHAR(32))),Metadata!B$1:H$2632,7,FALSE)</f>
        <v>recit de voyage</v>
      </c>
      <c r="L1010" t="str">
        <f>VLOOKUP(TRIM(SUBSTITUTE(D1010,CHAR(160),CHAR(32))),Metadata!B$1:J$2632,9,FALSE)</f>
        <v>prose</v>
      </c>
      <c r="M1010">
        <f>VLOOKUP(TRIM(SUBSTITUTE(D1010,CHAR(160),CHAR(32))),Metadata!B$1:K$2632,10,FALSE)</f>
        <v>69822</v>
      </c>
      <c r="N1010" s="1" t="s">
        <v>1471</v>
      </c>
      <c r="O1010">
        <v>55</v>
      </c>
      <c r="P1010">
        <v>58</v>
      </c>
      <c r="Q1010">
        <v>66</v>
      </c>
      <c r="R1010">
        <v>70</v>
      </c>
    </row>
    <row r="1011" spans="1:18" x14ac:dyDescent="0.25">
      <c r="A1011" t="s">
        <v>4354</v>
      </c>
      <c r="B1011" t="s">
        <v>252</v>
      </c>
      <c r="C1011" t="s">
        <v>47</v>
      </c>
      <c r="D1011" t="s">
        <v>8657</v>
      </c>
      <c r="E1011" t="str">
        <f>VLOOKUP(TRIM(SUBSTITUTE(D1011,CHAR(160),CHAR(32))),Metadata!B$1:C$2632,2,FALSE)</f>
        <v>Sand, George, 1804-1876.</v>
      </c>
      <c r="F1011" t="str">
        <f>VLOOKUP(TRIM(SUBSTITUTE(D1011,CHAR(160),CHAR(32))),Metadata!B$1:D$2632,3,FALSE)</f>
        <v>Consuelo (tome 2)</v>
      </c>
      <c r="G1011">
        <f>VLOOKUP(TRIM(SUBSTITUTE(D1011,CHAR(160),CHAR(32))),Metadata!B$1:E$2632,4,FALSE)</f>
        <v>1843</v>
      </c>
      <c r="H1011" t="s">
        <v>450</v>
      </c>
      <c r="J1011" t="str">
        <f>VLOOKUP(TRIM(SUBSTITUTE(D1011,CHAR(160),CHAR(32))),Metadata!B$1:H$2632,7,FALSE)</f>
        <v>roman</v>
      </c>
      <c r="L1011" t="str">
        <f>VLOOKUP(TRIM(SUBSTITUTE(D1011,CHAR(160),CHAR(32))),Metadata!B$1:J$2632,9,FALSE)</f>
        <v/>
      </c>
      <c r="M1011">
        <f>VLOOKUP(TRIM(SUBSTITUTE(D1011,CHAR(160),CHAR(32))),Metadata!B$1:K$2632,10,FALSE)</f>
        <v>169677</v>
      </c>
      <c r="N1011" s="1" t="s">
        <v>1472</v>
      </c>
      <c r="O1011">
        <v>88</v>
      </c>
      <c r="P1011">
        <v>93</v>
      </c>
      <c r="Q1011">
        <v>129</v>
      </c>
      <c r="R1011">
        <v>133</v>
      </c>
    </row>
    <row r="1012" spans="1:18" x14ac:dyDescent="0.25">
      <c r="A1012" t="s">
        <v>4354</v>
      </c>
      <c r="B1012" t="s">
        <v>252</v>
      </c>
      <c r="C1012" t="s">
        <v>47</v>
      </c>
      <c r="D1012" t="s">
        <v>8539</v>
      </c>
      <c r="E1012" t="str">
        <f>VLOOKUP(TRIM(SUBSTITUTE(D1012,CHAR(160),CHAR(32))),Metadata!B$1:C$2632,2,FALSE)</f>
        <v>France, Anatole, 1844-1924.</v>
      </c>
      <c r="F1012" t="str">
        <f>VLOOKUP(TRIM(SUBSTITUTE(D1012,CHAR(160),CHAR(32))),Metadata!B$1:D$2632,3,FALSE)</f>
        <v>Opinions de M. Jérôme Coignard (Les)</v>
      </c>
      <c r="G1012">
        <f>VLOOKUP(TRIM(SUBSTITUTE(D1012,CHAR(160),CHAR(32))),Metadata!B$1:E$2632,4,FALSE)</f>
        <v>1893</v>
      </c>
      <c r="H1012" t="s">
        <v>450</v>
      </c>
      <c r="J1012" t="str">
        <f>VLOOKUP(TRIM(SUBSTITUTE(D1012,CHAR(160),CHAR(32))),Metadata!B$1:H$2632,7,FALSE)</f>
        <v>Narratif, Roman</v>
      </c>
      <c r="L1012" t="str">
        <f>VLOOKUP(TRIM(SUBSTITUTE(D1012,CHAR(160),CHAR(32))),Metadata!B$1:J$2632,9,FALSE)</f>
        <v/>
      </c>
      <c r="M1012">
        <f>VLOOKUP(TRIM(SUBSTITUTE(D1012,CHAR(160),CHAR(32))),Metadata!B$1:K$2632,10,FALSE)</f>
        <v>48798</v>
      </c>
      <c r="N1012" s="1" t="s">
        <v>1473</v>
      </c>
      <c r="O1012">
        <v>148</v>
      </c>
      <c r="P1012">
        <v>152</v>
      </c>
      <c r="Q1012">
        <v>158</v>
      </c>
      <c r="R1012">
        <v>162</v>
      </c>
    </row>
    <row r="1013" spans="1:18" x14ac:dyDescent="0.25">
      <c r="A1013" t="s">
        <v>4354</v>
      </c>
      <c r="B1013" t="s">
        <v>252</v>
      </c>
      <c r="C1013" t="s">
        <v>47</v>
      </c>
      <c r="D1013" t="s">
        <v>8594</v>
      </c>
      <c r="E1013" t="str">
        <f>VLOOKUP(TRIM(SUBSTITUTE(D1013,CHAR(160),CHAR(32))),Metadata!B$1:C$2632,2,FALSE)</f>
        <v>Las Cases, Emmanuel-Auguste-Dieudonné, comte de, 1766-1842.</v>
      </c>
      <c r="F1013" t="str">
        <f>VLOOKUP(TRIM(SUBSTITUTE(D1013,CHAR(160),CHAR(32))),Metadata!B$1:D$2632,3,FALSE)</f>
        <v>Le mémorial de Sainte-Hélène.</v>
      </c>
      <c r="G1013">
        <f>VLOOKUP(TRIM(SUBSTITUTE(D1013,CHAR(160),CHAR(32))),Metadata!B$1:E$2632,4,FALSE)</f>
        <v>1823</v>
      </c>
      <c r="H1013" t="s">
        <v>450</v>
      </c>
      <c r="J1013" t="str">
        <f>VLOOKUP(TRIM(SUBSTITUTE(D1013,CHAR(160),CHAR(32))),Metadata!B$1:H$2632,7,FALSE)</f>
        <v>memoires</v>
      </c>
      <c r="L1013" t="str">
        <f>VLOOKUP(TRIM(SUBSTITUTE(D1013,CHAR(160),CHAR(32))),Metadata!B$1:J$2632,9,FALSE)</f>
        <v>prose</v>
      </c>
      <c r="M1013">
        <f>VLOOKUP(TRIM(SUBSTITUTE(D1013,CHAR(160),CHAR(32))),Metadata!B$1:K$2632,10,FALSE)</f>
        <v>643639</v>
      </c>
      <c r="N1013" s="1" t="s">
        <v>1474</v>
      </c>
      <c r="O1013">
        <v>80</v>
      </c>
      <c r="P1013">
        <v>84</v>
      </c>
      <c r="Q1013">
        <v>90</v>
      </c>
      <c r="R1013">
        <v>94</v>
      </c>
    </row>
    <row r="1014" spans="1:18" x14ac:dyDescent="0.25">
      <c r="A1014" t="s">
        <v>4354</v>
      </c>
      <c r="B1014" t="s">
        <v>252</v>
      </c>
      <c r="C1014" t="s">
        <v>47</v>
      </c>
      <c r="D1014" t="s">
        <v>8566</v>
      </c>
      <c r="E1014" t="str">
        <f>VLOOKUP(TRIM(SUBSTITUTE(D1014,CHAR(160),CHAR(32))),Metadata!B$1:C$2632,2,FALSE)</f>
        <v>Hugo, Victor, 1802-1885.</v>
      </c>
      <c r="F1014" t="str">
        <f>VLOOKUP(TRIM(SUBSTITUTE(D1014,CHAR(160),CHAR(32))),Metadata!B$1:D$2632,3,FALSE)</f>
        <v>Correspondance (1849-1866)</v>
      </c>
      <c r="G1014">
        <f>VLOOKUP(TRIM(SUBSTITUTE(D1014,CHAR(160),CHAR(32))),Metadata!B$1:E$2632,4,FALSE)</f>
        <v>1866</v>
      </c>
      <c r="H1014" t="s">
        <v>450</v>
      </c>
      <c r="J1014" t="str">
        <f>VLOOKUP(TRIM(SUBSTITUTE(D1014,CHAR(160),CHAR(32))),Metadata!B$1:H$2632,7,FALSE)</f>
        <v>correspondance</v>
      </c>
      <c r="L1014" t="str">
        <f>VLOOKUP(TRIM(SUBSTITUTE(D1014,CHAR(160),CHAR(32))),Metadata!B$1:J$2632,9,FALSE)</f>
        <v>prose</v>
      </c>
      <c r="M1014">
        <f>VLOOKUP(TRIM(SUBSTITUTE(D1014,CHAR(160),CHAR(32))),Metadata!B$1:K$2632,10,FALSE)</f>
        <v>199176</v>
      </c>
      <c r="N1014" s="3" t="s">
        <v>1475</v>
      </c>
      <c r="O1014">
        <v>0</v>
      </c>
      <c r="P1014">
        <v>4</v>
      </c>
      <c r="Q1014">
        <v>10</v>
      </c>
      <c r="R1014">
        <v>14</v>
      </c>
    </row>
    <row r="1015" spans="1:18" x14ac:dyDescent="0.25">
      <c r="A1015" t="s">
        <v>4354</v>
      </c>
      <c r="B1015" t="s">
        <v>252</v>
      </c>
      <c r="C1015" t="s">
        <v>47</v>
      </c>
      <c r="D1015" t="s">
        <v>8648</v>
      </c>
      <c r="E1015" t="str">
        <f>VLOOKUP(TRIM(SUBSTITUTE(D1015,CHAR(160),CHAR(32))),Metadata!B$1:C$2632,2,FALSE)</f>
        <v>Reybaud, Louis, 1799-1879.</v>
      </c>
      <c r="F1015" t="str">
        <f>VLOOKUP(TRIM(SUBSTITUTE(D1015,CHAR(160),CHAR(32))),Metadata!B$1:D$2632,3,FALSE)</f>
        <v>Jérôme Paturot à la recherche d'une position sociale</v>
      </c>
      <c r="G1015">
        <f>VLOOKUP(TRIM(SUBSTITUTE(D1015,CHAR(160),CHAR(32))),Metadata!B$1:E$2632,4,FALSE)</f>
        <v>1842</v>
      </c>
      <c r="H1015" t="s">
        <v>450</v>
      </c>
      <c r="J1015" t="str">
        <f>VLOOKUP(TRIM(SUBSTITUTE(D1015,CHAR(160),CHAR(32))),Metadata!B$1:H$2632,7,FALSE)</f>
        <v>roman</v>
      </c>
      <c r="L1015" t="str">
        <f>VLOOKUP(TRIM(SUBSTITUTE(D1015,CHAR(160),CHAR(32))),Metadata!B$1:J$2632,9,FALSE)</f>
        <v>prose</v>
      </c>
      <c r="M1015">
        <f>VLOOKUP(TRIM(SUBSTITUTE(D1015,CHAR(160),CHAR(32))),Metadata!B$1:K$2632,10,FALSE)</f>
        <v>143726</v>
      </c>
      <c r="N1015" s="1" t="s">
        <v>1476</v>
      </c>
      <c r="O1015">
        <v>55</v>
      </c>
      <c r="P1015">
        <v>58</v>
      </c>
      <c r="Q1015">
        <v>64</v>
      </c>
      <c r="R1015">
        <v>68</v>
      </c>
    </row>
    <row r="1016" spans="1:18" x14ac:dyDescent="0.25">
      <c r="A1016" t="s">
        <v>4354</v>
      </c>
      <c r="B1016" t="s">
        <v>252</v>
      </c>
      <c r="C1016" t="s">
        <v>47</v>
      </c>
      <c r="D1016" t="s">
        <v>8430</v>
      </c>
      <c r="E1016" t="str">
        <f>VLOOKUP(TRIM(SUBSTITUTE(D1016,CHAR(160),CHAR(32))),Metadata!B$1:C$2632,2,FALSE)</f>
        <v>Barante, Amable-Guillaume-Prosper Brugière, baron de, 1782-1866.</v>
      </c>
      <c r="F1016" t="str">
        <f>VLOOKUP(TRIM(SUBSTITUTE(D1016,CHAR(160),CHAR(32))),Metadata!B$1:D$2632,3,FALSE)</f>
        <v>Histoire des ducs de Bourgogne</v>
      </c>
      <c r="G1016">
        <f>VLOOKUP(TRIM(SUBSTITUTE(D1016,CHAR(160),CHAR(32))),Metadata!B$1:E$2632,4,FALSE)</f>
        <v>1824</v>
      </c>
      <c r="H1016" t="s">
        <v>450</v>
      </c>
      <c r="J1016" t="str">
        <f>VLOOKUP(TRIM(SUBSTITUTE(D1016,CHAR(160),CHAR(32))),Metadata!B$1:H$2632,7,FALSE)</f>
        <v>traite ou essai</v>
      </c>
      <c r="L1016" t="str">
        <f>VLOOKUP(TRIM(SUBSTITUTE(D1016,CHAR(160),CHAR(32))),Metadata!B$1:J$2632,9,FALSE)</f>
        <v>prose</v>
      </c>
      <c r="M1016">
        <f>VLOOKUP(TRIM(SUBSTITUTE(D1016,CHAR(160),CHAR(32))),Metadata!B$1:K$2632,10,FALSE)</f>
        <v>295212</v>
      </c>
      <c r="N1016" s="1" t="s">
        <v>1477</v>
      </c>
      <c r="O1016">
        <v>32</v>
      </c>
      <c r="P1016">
        <v>35</v>
      </c>
      <c r="Q1016">
        <v>55</v>
      </c>
      <c r="R1016">
        <v>59</v>
      </c>
    </row>
    <row r="1017" spans="1:18" x14ac:dyDescent="0.25">
      <c r="A1017" t="s">
        <v>4354</v>
      </c>
      <c r="B1017" t="s">
        <v>252</v>
      </c>
      <c r="C1017" t="s">
        <v>47</v>
      </c>
      <c r="D1017" t="s">
        <v>8658</v>
      </c>
      <c r="E1017" t="str">
        <f>VLOOKUP(TRIM(SUBSTITUTE(D1017,CHAR(160),CHAR(32))),Metadata!B$1:C$2632,2,FALSE)</f>
        <v>Sand, George, 1804-1876.</v>
      </c>
      <c r="F1017" t="str">
        <f>VLOOKUP(TRIM(SUBSTITUTE(D1017,CHAR(160),CHAR(32))),Metadata!B$1:D$2632,3,FALSE)</f>
        <v>François le champi</v>
      </c>
      <c r="G1017">
        <f>VLOOKUP(TRIM(SUBSTITUTE(D1017,CHAR(160),CHAR(32))),Metadata!B$1:E$2632,4,FALSE)</f>
        <v>1850</v>
      </c>
      <c r="H1017" t="s">
        <v>450</v>
      </c>
      <c r="J1017" t="str">
        <f>VLOOKUP(TRIM(SUBSTITUTE(D1017,CHAR(160),CHAR(32))),Metadata!B$1:H$2632,7,FALSE)</f>
        <v>roman</v>
      </c>
      <c r="L1017" t="str">
        <f>VLOOKUP(TRIM(SUBSTITUTE(D1017,CHAR(160),CHAR(32))),Metadata!B$1:J$2632,9,FALSE)</f>
        <v/>
      </c>
      <c r="M1017">
        <f>VLOOKUP(TRIM(SUBSTITUTE(D1017,CHAR(160),CHAR(32))),Metadata!B$1:K$2632,10,FALSE)</f>
        <v>51992</v>
      </c>
      <c r="N1017" s="1" t="s">
        <v>1478</v>
      </c>
      <c r="O1017">
        <v>245</v>
      </c>
      <c r="P1017">
        <v>249</v>
      </c>
      <c r="Q1017">
        <v>254</v>
      </c>
      <c r="R1017">
        <v>258</v>
      </c>
    </row>
    <row r="1018" spans="1:18" x14ac:dyDescent="0.25">
      <c r="A1018" t="s">
        <v>4354</v>
      </c>
      <c r="B1018" t="s">
        <v>252</v>
      </c>
      <c r="C1018" t="s">
        <v>47</v>
      </c>
      <c r="D1018" t="s">
        <v>6634</v>
      </c>
      <c r="E1018" t="str">
        <f>VLOOKUP(TRIM(SUBSTITUTE(D1018,CHAR(160),CHAR(32))),Metadata!B$1:C$2632,2,FALSE)</f>
        <v>Taine, Hippolyte, 1828-1893.</v>
      </c>
      <c r="F1018" t="str">
        <f>VLOOKUP(TRIM(SUBSTITUTE(D1018,CHAR(160),CHAR(32))),Metadata!B$1:D$2632,3,FALSE)</f>
        <v>Les origines de la France contemporaine. La révolution: le gouvernement révolutionnaire</v>
      </c>
      <c r="G1018">
        <f>VLOOKUP(TRIM(SUBSTITUTE(D1018,CHAR(160),CHAR(32))),Metadata!B$1:E$2632,4,FALSE)</f>
        <v>1884</v>
      </c>
      <c r="H1018" t="s">
        <v>450</v>
      </c>
      <c r="J1018" t="str">
        <f>VLOOKUP(TRIM(SUBSTITUTE(D1018,CHAR(160),CHAR(32))),Metadata!B$1:H$2632,7,FALSE)</f>
        <v>traite</v>
      </c>
      <c r="L1018" t="str">
        <f>VLOOKUP(TRIM(SUBSTITUTE(D1018,CHAR(160),CHAR(32))),Metadata!B$1:J$2632,9,FALSE)</f>
        <v/>
      </c>
      <c r="M1018">
        <f>VLOOKUP(TRIM(SUBSTITUTE(D1018,CHAR(160),CHAR(32))),Metadata!B$1:K$2632,10,FALSE)</f>
        <v>237396</v>
      </c>
      <c r="N1018" s="1" t="s">
        <v>1479</v>
      </c>
      <c r="O1018">
        <v>56</v>
      </c>
      <c r="P1018">
        <v>60</v>
      </c>
      <c r="Q1018">
        <v>70</v>
      </c>
      <c r="R1018">
        <v>74</v>
      </c>
    </row>
    <row r="1019" spans="1:18" x14ac:dyDescent="0.25">
      <c r="A1019" t="s">
        <v>4354</v>
      </c>
      <c r="B1019" t="s">
        <v>252</v>
      </c>
      <c r="C1019" t="s">
        <v>47</v>
      </c>
      <c r="D1019" t="s">
        <v>8922</v>
      </c>
      <c r="E1019" t="str">
        <f>VLOOKUP(TRIM(SUBSTITUTE(D1019,CHAR(160),CHAR(32))),Metadata!B$1:C$2632,2,FALSE)</f>
        <v>Malègue, Joseph, 1876-1940.</v>
      </c>
      <c r="F1019" t="str">
        <f>VLOOKUP(TRIM(SUBSTITUTE(D1019,CHAR(160),CHAR(32))),Metadata!B$1:D$2632,3,FALSE)</f>
        <v>Augustin, ou, Le maître est là. Volume 2.</v>
      </c>
      <c r="G1019">
        <f>VLOOKUP(TRIM(SUBSTITUTE(D1019,CHAR(160),CHAR(32))),Metadata!B$1:E$2632,4,FALSE)</f>
        <v>1933</v>
      </c>
      <c r="H1019" t="s">
        <v>534</v>
      </c>
      <c r="J1019" t="str">
        <f>VLOOKUP(TRIM(SUBSTITUTE(D1019,CHAR(160),CHAR(32))),Metadata!B$1:H$2632,7,FALSE)</f>
        <v>roman</v>
      </c>
      <c r="L1019" t="str">
        <f>VLOOKUP(TRIM(SUBSTITUTE(D1019,CHAR(160),CHAR(32))),Metadata!B$1:J$2632,9,FALSE)</f>
        <v>prose</v>
      </c>
      <c r="M1019">
        <f>VLOOKUP(TRIM(SUBSTITUTE(D1019,CHAR(160),CHAR(32))),Metadata!B$1:K$2632,10,FALSE)</f>
        <v>167446</v>
      </c>
      <c r="N1019" s="1" t="s">
        <v>1480</v>
      </c>
      <c r="O1019">
        <v>82</v>
      </c>
      <c r="P1019">
        <v>86</v>
      </c>
      <c r="Q1019">
        <v>92</v>
      </c>
      <c r="R1019">
        <v>96</v>
      </c>
    </row>
    <row r="1020" spans="1:18" x14ac:dyDescent="0.25">
      <c r="A1020" t="s">
        <v>4354</v>
      </c>
      <c r="B1020" t="s">
        <v>252</v>
      </c>
      <c r="C1020" t="s">
        <v>47</v>
      </c>
      <c r="D1020" t="s">
        <v>8750</v>
      </c>
      <c r="E1020" t="str">
        <f>VLOOKUP(TRIM(SUBSTITUTE(D1020,CHAR(160),CHAR(32))),Metadata!B$1:C$2632,2,FALSE)</f>
        <v>Aragon, Louis, 1897-1982.</v>
      </c>
      <c r="F1020" t="str">
        <f>VLOOKUP(TRIM(SUBSTITUTE(D1020,CHAR(160),CHAR(32))),Metadata!B$1:D$2632,3,FALSE)</f>
        <v>Les beaux quartiers</v>
      </c>
      <c r="G1020">
        <f>VLOOKUP(TRIM(SUBSTITUTE(D1020,CHAR(160),CHAR(32))),Metadata!B$1:E$2632,4,FALSE)</f>
        <v>1936</v>
      </c>
      <c r="H1020" t="s">
        <v>534</v>
      </c>
      <c r="J1020" t="str">
        <f>VLOOKUP(TRIM(SUBSTITUTE(D1020,CHAR(160),CHAR(32))),Metadata!B$1:H$2632,7,FALSE)</f>
        <v>roman</v>
      </c>
      <c r="L1020" t="str">
        <f>VLOOKUP(TRIM(SUBSTITUTE(D1020,CHAR(160),CHAR(32))),Metadata!B$1:J$2632,9,FALSE)</f>
        <v>prose</v>
      </c>
      <c r="M1020">
        <f>VLOOKUP(TRIM(SUBSTITUTE(D1020,CHAR(160),CHAR(32))),Metadata!B$1:K$2632,10,FALSE)</f>
        <v>185099</v>
      </c>
      <c r="N1020" s="1" t="s">
        <v>1481</v>
      </c>
      <c r="O1020">
        <v>158</v>
      </c>
      <c r="P1020">
        <v>163</v>
      </c>
      <c r="Q1020">
        <v>169</v>
      </c>
      <c r="R1020">
        <v>173</v>
      </c>
    </row>
    <row r="1021" spans="1:18" x14ac:dyDescent="0.25">
      <c r="A1021" t="s">
        <v>4354</v>
      </c>
      <c r="B1021" t="s">
        <v>252</v>
      </c>
      <c r="C1021" t="s">
        <v>47</v>
      </c>
      <c r="D1021" t="s">
        <v>8788</v>
      </c>
      <c r="E1021" t="str">
        <f>VLOOKUP(TRIM(SUBSTITUTE(D1021,CHAR(160),CHAR(32))),Metadata!B$1:C$2632,2,FALSE)</f>
        <v>Bernanos, Georges, 1888-1948.</v>
      </c>
      <c r="F1021" t="str">
        <f>VLOOKUP(TRIM(SUBSTITUTE(D1021,CHAR(160),CHAR(32))),Metadata!B$1:D$2632,3,FALSE)</f>
        <v>Sous le soleil de Satan</v>
      </c>
      <c r="G1021">
        <f>VLOOKUP(TRIM(SUBSTITUTE(D1021,CHAR(160),CHAR(32))),Metadata!B$1:E$2632,4,FALSE)</f>
        <v>1926</v>
      </c>
      <c r="H1021" t="s">
        <v>534</v>
      </c>
      <c r="J1021" t="str">
        <f>VLOOKUP(TRIM(SUBSTITUTE(D1021,CHAR(160),CHAR(32))),Metadata!B$1:H$2632,7,FALSE)</f>
        <v>roman</v>
      </c>
      <c r="L1021" t="str">
        <f>VLOOKUP(TRIM(SUBSTITUTE(D1021,CHAR(160),CHAR(32))),Metadata!B$1:J$2632,9,FALSE)</f>
        <v>prose</v>
      </c>
      <c r="M1021">
        <f>VLOOKUP(TRIM(SUBSTITUTE(D1021,CHAR(160),CHAR(32))),Metadata!B$1:K$2632,10,FALSE)</f>
        <v>97216</v>
      </c>
      <c r="N1021" s="1" t="s">
        <v>1482</v>
      </c>
      <c r="O1021">
        <v>21</v>
      </c>
      <c r="P1021">
        <v>23</v>
      </c>
      <c r="Q1021">
        <v>41</v>
      </c>
      <c r="R1021">
        <v>45</v>
      </c>
    </row>
    <row r="1022" spans="1:18" x14ac:dyDescent="0.25">
      <c r="A1022" t="s">
        <v>4354</v>
      </c>
      <c r="B1022" t="s">
        <v>252</v>
      </c>
      <c r="C1022" t="s">
        <v>47</v>
      </c>
      <c r="D1022" t="s">
        <v>8919</v>
      </c>
      <c r="E1022" t="str">
        <f>VLOOKUP(TRIM(SUBSTITUTE(D1022,CHAR(160),CHAR(32))),Metadata!B$1:C$2632,2,FALSE)</f>
        <v>Leroux, Gaston, 1868-1927.</v>
      </c>
      <c r="F1022" t="str">
        <f>VLOOKUP(TRIM(SUBSTITUTE(D1022,CHAR(160),CHAR(32))),Metadata!B$1:D$2632,3,FALSE)</f>
        <v>Rouletabille chez le tsar</v>
      </c>
      <c r="G1022">
        <f>VLOOKUP(TRIM(SUBSTITUTE(D1022,CHAR(160),CHAR(32))),Metadata!B$1:E$2632,4,FALSE)</f>
        <v>1912</v>
      </c>
      <c r="H1022" t="s">
        <v>534</v>
      </c>
      <c r="J1022" t="str">
        <f>VLOOKUP(TRIM(SUBSTITUTE(D1022,CHAR(160),CHAR(32))),Metadata!B$1:H$2632,7,FALSE)</f>
        <v>roman</v>
      </c>
      <c r="L1022" t="str">
        <f>VLOOKUP(TRIM(SUBSTITUTE(D1022,CHAR(160),CHAR(32))),Metadata!B$1:J$2632,9,FALSE)</f>
        <v>prose</v>
      </c>
      <c r="M1022">
        <f>VLOOKUP(TRIM(SUBSTITUTE(D1022,CHAR(160),CHAR(32))),Metadata!B$1:K$2632,10,FALSE)</f>
        <v>103004</v>
      </c>
      <c r="N1022" s="1" t="s">
        <v>1483</v>
      </c>
      <c r="O1022">
        <v>53</v>
      </c>
      <c r="P1022">
        <v>57</v>
      </c>
      <c r="Q1022">
        <v>63</v>
      </c>
      <c r="R1022">
        <v>67</v>
      </c>
    </row>
    <row r="1023" spans="1:18" x14ac:dyDescent="0.25">
      <c r="A1023" t="s">
        <v>4354</v>
      </c>
      <c r="B1023" t="s">
        <v>252</v>
      </c>
      <c r="C1023" t="s">
        <v>47</v>
      </c>
      <c r="D1023" t="s">
        <v>8753</v>
      </c>
      <c r="E1023" t="str">
        <f>VLOOKUP(TRIM(SUBSTITUTE(D1023,CHAR(160),CHAR(32))),Metadata!B$1:C$2632,2,FALSE)</f>
        <v>Aymé, Marcel, 1902-1967.</v>
      </c>
      <c r="F1023" t="str">
        <f>VLOOKUP(TRIM(SUBSTITUTE(D1023,CHAR(160),CHAR(32))),Metadata!B$1:D$2632,3,FALSE)</f>
        <v>La jument verte</v>
      </c>
      <c r="G1023">
        <f>VLOOKUP(TRIM(SUBSTITUTE(D1023,CHAR(160),CHAR(32))),Metadata!B$1:E$2632,4,FALSE)</f>
        <v>1933</v>
      </c>
      <c r="H1023" t="s">
        <v>534</v>
      </c>
      <c r="J1023" t="str">
        <f>VLOOKUP(TRIM(SUBSTITUTE(D1023,CHAR(160),CHAR(32))),Metadata!B$1:H$2632,7,FALSE)</f>
        <v>roman</v>
      </c>
      <c r="L1023" t="str">
        <f>VLOOKUP(TRIM(SUBSTITUTE(D1023,CHAR(160),CHAR(32))),Metadata!B$1:J$2632,9,FALSE)</f>
        <v>prose</v>
      </c>
      <c r="M1023">
        <f>VLOOKUP(TRIM(SUBSTITUTE(D1023,CHAR(160),CHAR(32))),Metadata!B$1:K$2632,10,FALSE)</f>
        <v>81126</v>
      </c>
      <c r="N1023" s="1" t="s">
        <v>1484</v>
      </c>
      <c r="O1023">
        <v>60</v>
      </c>
      <c r="P1023">
        <v>65</v>
      </c>
      <c r="Q1023">
        <v>71</v>
      </c>
      <c r="R1023">
        <v>75</v>
      </c>
    </row>
    <row r="1024" spans="1:18" x14ac:dyDescent="0.25">
      <c r="A1024" t="s">
        <v>4354</v>
      </c>
      <c r="B1024" t="s">
        <v>252</v>
      </c>
      <c r="C1024" t="s">
        <v>47</v>
      </c>
      <c r="D1024" t="s">
        <v>7149</v>
      </c>
      <c r="E1024" t="str">
        <f>VLOOKUP(TRIM(SUBSTITUTE(D1024,CHAR(160),CHAR(32))),Metadata!B$1:C$2632,2,FALSE)</f>
        <v>Bouglé, Célestin, 1870-1940.</v>
      </c>
      <c r="F1024" t="str">
        <f>VLOOKUP(TRIM(SUBSTITUTE(D1024,CHAR(160),CHAR(32))),Metadata!B$1:D$2632,3,FALSE)</f>
        <v>Qu'est-ce que l'esprit français ?</v>
      </c>
      <c r="G1024">
        <f>VLOOKUP(TRIM(SUBSTITUTE(D1024,CHAR(160),CHAR(32))),Metadata!B$1:E$2632,4,FALSE)</f>
        <v>1920</v>
      </c>
      <c r="H1024" t="s">
        <v>534</v>
      </c>
      <c r="J1024" t="str">
        <f>VLOOKUP(TRIM(SUBSTITUTE(D1024,CHAR(160),CHAR(32))),Metadata!B$1:H$2632,7,FALSE)</f>
        <v>traite</v>
      </c>
      <c r="L1024" t="str">
        <f>VLOOKUP(TRIM(SUBSTITUTE(D1024,CHAR(160),CHAR(32))),Metadata!B$1:J$2632,9,FALSE)</f>
        <v/>
      </c>
      <c r="M1024">
        <f>VLOOKUP(TRIM(SUBSTITUTE(D1024,CHAR(160),CHAR(32))),Metadata!B$1:K$2632,10,FALSE)</f>
        <v>16802</v>
      </c>
      <c r="N1024" s="1" t="s">
        <v>1485</v>
      </c>
      <c r="O1024">
        <v>77</v>
      </c>
      <c r="P1024">
        <v>80</v>
      </c>
      <c r="Q1024">
        <v>86</v>
      </c>
      <c r="R1024">
        <v>90</v>
      </c>
    </row>
    <row r="1025" spans="1:18" x14ac:dyDescent="0.25">
      <c r="A1025" t="s">
        <v>4354</v>
      </c>
      <c r="B1025" t="s">
        <v>252</v>
      </c>
      <c r="C1025" t="s">
        <v>47</v>
      </c>
      <c r="D1025" t="s">
        <v>8834</v>
      </c>
      <c r="E1025" t="str">
        <f>VLOOKUP(TRIM(SUBSTITUTE(D1025,CHAR(160),CHAR(32))),Metadata!B$1:C$2632,2,FALSE)</f>
        <v>Druon, Maurice, 1918-</v>
      </c>
      <c r="F1025" t="str">
        <f>VLOOKUP(TRIM(SUBSTITUTE(D1025,CHAR(160),CHAR(32))),Metadata!B$1:D$2632,3,FALSE)</f>
        <v>Les grandes familles</v>
      </c>
      <c r="G1025">
        <f>VLOOKUP(TRIM(SUBSTITUTE(D1025,CHAR(160),CHAR(32))),Metadata!B$1:E$2632,4,FALSE)</f>
        <v>1948</v>
      </c>
      <c r="H1025" t="s">
        <v>534</v>
      </c>
      <c r="J1025" t="str">
        <f>VLOOKUP(TRIM(SUBSTITUTE(D1025,CHAR(160),CHAR(32))),Metadata!B$1:H$2632,7,FALSE)</f>
        <v>roman</v>
      </c>
      <c r="L1025" t="str">
        <f>VLOOKUP(TRIM(SUBSTITUTE(D1025,CHAR(160),CHAR(32))),Metadata!B$1:J$2632,9,FALSE)</f>
        <v>prose</v>
      </c>
      <c r="M1025">
        <f>VLOOKUP(TRIM(SUBSTITUTE(D1025,CHAR(160),CHAR(32))),Metadata!B$1:K$2632,10,FALSE)</f>
        <v>111974</v>
      </c>
      <c r="N1025" s="1" t="s">
        <v>1486</v>
      </c>
      <c r="O1025">
        <v>139</v>
      </c>
      <c r="P1025">
        <v>142</v>
      </c>
      <c r="Q1025">
        <v>161</v>
      </c>
      <c r="R1025">
        <v>165</v>
      </c>
    </row>
    <row r="1026" spans="1:18" x14ac:dyDescent="0.25">
      <c r="A1026" t="s">
        <v>4354</v>
      </c>
      <c r="B1026" t="s">
        <v>252</v>
      </c>
      <c r="C1026" t="s">
        <v>47</v>
      </c>
      <c r="D1026" t="s">
        <v>8796</v>
      </c>
      <c r="E1026" t="str">
        <f>VLOOKUP(TRIM(SUBSTITUTE(D1026,CHAR(160),CHAR(32))),Metadata!B$1:C$2632,2,FALSE)</f>
        <v>Bourdet, Edouard, 1887-1945.</v>
      </c>
      <c r="F1026" t="str">
        <f>VLOOKUP(TRIM(SUBSTITUTE(D1026,CHAR(160),CHAR(32))),Metadata!B$1:D$2632,3,FALSE)</f>
        <v>Le sexe faible</v>
      </c>
      <c r="G1026">
        <f>VLOOKUP(TRIM(SUBSTITUTE(D1026,CHAR(160),CHAR(32))),Metadata!B$1:E$2632,4,FALSE)</f>
        <v>1931</v>
      </c>
      <c r="H1026" t="s">
        <v>534</v>
      </c>
      <c r="J1026" t="str">
        <f>VLOOKUP(TRIM(SUBSTITUTE(D1026,CHAR(160),CHAR(32))),Metadata!B$1:H$2632,7,FALSE)</f>
        <v>theatre</v>
      </c>
      <c r="L1026" t="str">
        <f>VLOOKUP(TRIM(SUBSTITUTE(D1026,CHAR(160),CHAR(32))),Metadata!B$1:J$2632,9,FALSE)</f>
        <v>prose</v>
      </c>
      <c r="M1026">
        <f>VLOOKUP(TRIM(SUBSTITUTE(D1026,CHAR(160),CHAR(32))),Metadata!B$1:K$2632,10,FALSE)</f>
        <v>40992</v>
      </c>
      <c r="N1026" s="1" t="s">
        <v>1487</v>
      </c>
      <c r="O1026">
        <v>94</v>
      </c>
      <c r="P1026">
        <v>98</v>
      </c>
      <c r="Q1026">
        <v>109</v>
      </c>
      <c r="R1026">
        <v>113</v>
      </c>
    </row>
    <row r="1027" spans="1:18" x14ac:dyDescent="0.25">
      <c r="A1027" t="s">
        <v>4354</v>
      </c>
      <c r="B1027" t="s">
        <v>252</v>
      </c>
      <c r="C1027" t="s">
        <v>47</v>
      </c>
      <c r="D1027" t="s">
        <v>8927</v>
      </c>
      <c r="E1027" t="str">
        <f>VLOOKUP(TRIM(SUBSTITUTE(D1027,CHAR(160),CHAR(32))),Metadata!B$1:C$2632,2,FALSE)</f>
        <v>Martin Du Gard, Roger, 1881-1958.</v>
      </c>
      <c r="F1027" t="str">
        <f>VLOOKUP(TRIM(SUBSTITUTE(D1027,CHAR(160),CHAR(32))),Metadata!B$1:D$2632,3,FALSE)</f>
        <v>Devenir!</v>
      </c>
      <c r="G1027">
        <f>VLOOKUP(TRIM(SUBSTITUTE(D1027,CHAR(160),CHAR(32))),Metadata!B$1:E$2632,4,FALSE)</f>
        <v>1909</v>
      </c>
      <c r="H1027" t="s">
        <v>534</v>
      </c>
      <c r="J1027" t="str">
        <f>VLOOKUP(TRIM(SUBSTITUTE(D1027,CHAR(160),CHAR(32))),Metadata!B$1:H$2632,7,FALSE)</f>
        <v>roman</v>
      </c>
      <c r="L1027" t="str">
        <f>VLOOKUP(TRIM(SUBSTITUTE(D1027,CHAR(160),CHAR(32))),Metadata!B$1:J$2632,9,FALSE)</f>
        <v>prose</v>
      </c>
      <c r="M1027">
        <f>VLOOKUP(TRIM(SUBSTITUTE(D1027,CHAR(160),CHAR(32))),Metadata!B$1:K$2632,10,FALSE)</f>
        <v>67252</v>
      </c>
      <c r="N1027" s="1" t="s">
        <v>1488</v>
      </c>
      <c r="O1027">
        <v>42</v>
      </c>
      <c r="P1027">
        <v>45</v>
      </c>
      <c r="Q1027">
        <v>54</v>
      </c>
      <c r="R1027">
        <v>58</v>
      </c>
    </row>
    <row r="1028" spans="1:18" x14ac:dyDescent="0.25">
      <c r="A1028" t="s">
        <v>4354</v>
      </c>
      <c r="B1028" t="s">
        <v>252</v>
      </c>
      <c r="C1028" t="s">
        <v>47</v>
      </c>
      <c r="D1028" t="s">
        <v>8976</v>
      </c>
      <c r="E1028" t="str">
        <f>VLOOKUP(TRIM(SUBSTITUTE(D1028,CHAR(160),CHAR(32))),Metadata!B$1:C$2632,2,FALSE)</f>
        <v>Proust, Marcel, 1871-1922.</v>
      </c>
      <c r="F1028" t="str">
        <f>VLOOKUP(TRIM(SUBSTITUTE(D1028,CHAR(160),CHAR(32))),Metadata!B$1:D$2632,3,FALSE)</f>
        <v>À l'ombre des jeunes filles en fleurs</v>
      </c>
      <c r="G1028">
        <f>VLOOKUP(TRIM(SUBSTITUTE(D1028,CHAR(160),CHAR(32))),Metadata!B$1:E$2632,4,FALSE)</f>
        <v>1918</v>
      </c>
      <c r="H1028" t="s">
        <v>534</v>
      </c>
      <c r="J1028" t="str">
        <f>VLOOKUP(TRIM(SUBSTITUTE(D1028,CHAR(160),CHAR(32))),Metadata!B$1:H$2632,7,FALSE)</f>
        <v>roman</v>
      </c>
      <c r="L1028" t="str">
        <f>VLOOKUP(TRIM(SUBSTITUTE(D1028,CHAR(160),CHAR(32))),Metadata!B$1:J$2632,9,FALSE)</f>
        <v>prose</v>
      </c>
      <c r="M1028">
        <f>VLOOKUP(TRIM(SUBSTITUTE(D1028,CHAR(160),CHAR(32))),Metadata!B$1:K$2632,10,FALSE)</f>
        <v>223187</v>
      </c>
      <c r="N1028" s="1" t="s">
        <v>1489</v>
      </c>
      <c r="O1028">
        <v>337</v>
      </c>
      <c r="P1028">
        <v>341</v>
      </c>
      <c r="Q1028">
        <v>347</v>
      </c>
      <c r="R1028">
        <v>351</v>
      </c>
    </row>
    <row r="1029" spans="1:18" x14ac:dyDescent="0.25">
      <c r="A1029" t="s">
        <v>4354</v>
      </c>
      <c r="B1029" t="s">
        <v>252</v>
      </c>
      <c r="C1029" t="s">
        <v>47</v>
      </c>
      <c r="D1029" t="s">
        <v>8800</v>
      </c>
      <c r="E1029" t="str">
        <f>VLOOKUP(TRIM(SUBSTITUTE(D1029,CHAR(160),CHAR(32))),Metadata!B$1:C$2632,2,FALSE)</f>
        <v>Boylesve, René, 1867-1926.</v>
      </c>
      <c r="F1029" t="str">
        <f>VLOOKUP(TRIM(SUBSTITUTE(D1029,CHAR(160),CHAR(32))),Metadata!B$1:D$2632,3,FALSE)</f>
        <v>Le leçon d'amour dans un parc</v>
      </c>
      <c r="G1029">
        <f>VLOOKUP(TRIM(SUBSTITUTE(D1029,CHAR(160),CHAR(32))),Metadata!B$1:E$2632,4,FALSE)</f>
        <v>1902</v>
      </c>
      <c r="H1029" t="s">
        <v>534</v>
      </c>
      <c r="J1029" t="str">
        <f>VLOOKUP(TRIM(SUBSTITUTE(D1029,CHAR(160),CHAR(32))),Metadata!B$1:H$2632,7,FALSE)</f>
        <v>roman</v>
      </c>
      <c r="L1029" t="str">
        <f>VLOOKUP(TRIM(SUBSTITUTE(D1029,CHAR(160),CHAR(32))),Metadata!B$1:J$2632,9,FALSE)</f>
        <v>prose</v>
      </c>
      <c r="M1029">
        <f>VLOOKUP(TRIM(SUBSTITUTE(D1029,CHAR(160),CHAR(32))),Metadata!B$1:K$2632,10,FALSE)</f>
        <v>48393</v>
      </c>
      <c r="N1029" t="s">
        <v>1490</v>
      </c>
      <c r="O1029">
        <v>21</v>
      </c>
      <c r="P1029">
        <v>24</v>
      </c>
      <c r="Q1029">
        <v>37</v>
      </c>
      <c r="R1029">
        <v>41</v>
      </c>
    </row>
    <row r="1030" spans="1:18" x14ac:dyDescent="0.25">
      <c r="A1030" t="s">
        <v>4354</v>
      </c>
      <c r="B1030" t="s">
        <v>252</v>
      </c>
      <c r="C1030" t="s">
        <v>47</v>
      </c>
      <c r="D1030" t="s">
        <v>8940</v>
      </c>
      <c r="E1030" t="str">
        <f>VLOOKUP(TRIM(SUBSTITUTE(D1030,CHAR(160),CHAR(32))),Metadata!B$1:C$2632,2,FALSE)</f>
        <v>Mauriac, François, 1885-1970.</v>
      </c>
      <c r="F1030" t="str">
        <f>VLOOKUP(TRIM(SUBSTITUTE(D1030,CHAR(160),CHAR(32))),Metadata!B$1:D$2632,3,FALSE)</f>
        <v>Le mystère Frontenac</v>
      </c>
      <c r="G1030">
        <f>VLOOKUP(TRIM(SUBSTITUTE(D1030,CHAR(160),CHAR(32))),Metadata!B$1:E$2632,4,FALSE)</f>
        <v>1933</v>
      </c>
      <c r="H1030" t="s">
        <v>534</v>
      </c>
      <c r="J1030" t="str">
        <f>VLOOKUP(TRIM(SUBSTITUTE(D1030,CHAR(160),CHAR(32))),Metadata!B$1:H$2632,7,FALSE)</f>
        <v>roman</v>
      </c>
      <c r="L1030" t="str">
        <f>VLOOKUP(TRIM(SUBSTITUTE(D1030,CHAR(160),CHAR(32))),Metadata!B$1:J$2632,9,FALSE)</f>
        <v>prose</v>
      </c>
      <c r="M1030">
        <f>VLOOKUP(TRIM(SUBSTITUTE(D1030,CHAR(160),CHAR(32))),Metadata!B$1:K$2632,10,FALSE)</f>
        <v>49207</v>
      </c>
      <c r="N1030" s="1" t="s">
        <v>1491</v>
      </c>
      <c r="O1030">
        <v>13</v>
      </c>
      <c r="P1030">
        <v>17</v>
      </c>
      <c r="Q1030">
        <v>27</v>
      </c>
      <c r="R1030">
        <v>32</v>
      </c>
    </row>
    <row r="1031" spans="1:18" x14ac:dyDescent="0.25">
      <c r="A1031" t="s">
        <v>4354</v>
      </c>
      <c r="B1031" t="s">
        <v>252</v>
      </c>
      <c r="C1031" t="s">
        <v>47</v>
      </c>
      <c r="D1031" t="s">
        <v>8776</v>
      </c>
      <c r="E1031" t="str">
        <f>VLOOKUP(TRIM(SUBSTITUTE(D1031,CHAR(160),CHAR(32))),Metadata!B$1:C$2632,2,FALSE)</f>
        <v>Beckett, Samuel, 1906-1989.</v>
      </c>
      <c r="F1031" t="str">
        <f>VLOOKUP(TRIM(SUBSTITUTE(D1031,CHAR(160),CHAR(32))),Metadata!B$1:D$2632,3,FALSE)</f>
        <v>Molloy</v>
      </c>
      <c r="G1031">
        <f>VLOOKUP(TRIM(SUBSTITUTE(D1031,CHAR(160),CHAR(32))),Metadata!B$1:E$2632,4,FALSE)</f>
        <v>1947</v>
      </c>
      <c r="H1031" t="s">
        <v>534</v>
      </c>
      <c r="J1031" t="str">
        <f>VLOOKUP(TRIM(SUBSTITUTE(D1031,CHAR(160),CHAR(32))),Metadata!B$1:H$2632,7,FALSE)</f>
        <v>roman</v>
      </c>
      <c r="L1031" t="str">
        <f>VLOOKUP(TRIM(SUBSTITUTE(D1031,CHAR(160),CHAR(32))),Metadata!B$1:J$2632,9,FALSE)</f>
        <v/>
      </c>
      <c r="M1031">
        <f>VLOOKUP(TRIM(SUBSTITUTE(D1031,CHAR(160),CHAR(32))),Metadata!B$1:K$2632,10,FALSE)</f>
        <v>82400</v>
      </c>
      <c r="N1031" s="1" t="s">
        <v>1492</v>
      </c>
      <c r="O1031">
        <v>147</v>
      </c>
      <c r="P1031">
        <v>151</v>
      </c>
      <c r="Q1031">
        <v>157</v>
      </c>
      <c r="R1031">
        <v>161</v>
      </c>
    </row>
    <row r="1032" spans="1:18" x14ac:dyDescent="0.25">
      <c r="A1032" t="s">
        <v>4354</v>
      </c>
      <c r="B1032" t="s">
        <v>252</v>
      </c>
      <c r="C1032" t="s">
        <v>47</v>
      </c>
      <c r="D1032" t="s">
        <v>8777</v>
      </c>
      <c r="E1032" t="str">
        <f>VLOOKUP(TRIM(SUBSTITUTE(D1032,CHAR(160),CHAR(32))),Metadata!B$1:C$2632,2,FALSE)</f>
        <v>Beckett, Samuel, 1906-1989.</v>
      </c>
      <c r="F1032" t="str">
        <f>VLOOKUP(TRIM(SUBSTITUTE(D1032,CHAR(160),CHAR(32))),Metadata!B$1:D$2632,3,FALSE)</f>
        <v>Murphy</v>
      </c>
      <c r="G1032">
        <f>VLOOKUP(TRIM(SUBSTITUTE(D1032,CHAR(160),CHAR(32))),Metadata!B$1:E$2632,4,FALSE)</f>
        <v>1947</v>
      </c>
      <c r="H1032" t="s">
        <v>534</v>
      </c>
      <c r="J1032" t="str">
        <f>VLOOKUP(TRIM(SUBSTITUTE(D1032,CHAR(160),CHAR(32))),Metadata!B$1:H$2632,7,FALSE)</f>
        <v>roman</v>
      </c>
      <c r="L1032" t="str">
        <f>VLOOKUP(TRIM(SUBSTITUTE(D1032,CHAR(160),CHAR(32))),Metadata!B$1:J$2632,9,FALSE)</f>
        <v/>
      </c>
      <c r="M1032">
        <f>VLOOKUP(TRIM(SUBSTITUTE(D1032,CHAR(160),CHAR(32))),Metadata!B$1:K$2632,10,FALSE)</f>
        <v>64799</v>
      </c>
      <c r="N1032" s="1" t="s">
        <v>1493</v>
      </c>
      <c r="O1032">
        <v>49</v>
      </c>
      <c r="P1032">
        <v>52</v>
      </c>
      <c r="Q1032">
        <v>58</v>
      </c>
      <c r="R1032">
        <v>62</v>
      </c>
    </row>
    <row r="1033" spans="1:18" x14ac:dyDescent="0.25">
      <c r="A1033" t="s">
        <v>4354</v>
      </c>
      <c r="B1033" t="s">
        <v>252</v>
      </c>
      <c r="C1033" t="s">
        <v>47</v>
      </c>
      <c r="D1033" t="s">
        <v>8932</v>
      </c>
      <c r="E1033" t="str">
        <f>VLOOKUP(TRIM(SUBSTITUTE(D1033,CHAR(160),CHAR(32))),Metadata!B$1:C$2632,2,FALSE)</f>
        <v>Martin Du Gard, Roger, 1881-1958.</v>
      </c>
      <c r="F1033" t="str">
        <f>VLOOKUP(TRIM(SUBSTITUTE(D1033,CHAR(160),CHAR(32))),Metadata!B$1:D$2632,3,FALSE)</f>
        <v>Les Thibault. Eté 1914</v>
      </c>
      <c r="G1033">
        <f>VLOOKUP(TRIM(SUBSTITUTE(D1033,CHAR(160),CHAR(32))),Metadata!B$1:E$2632,4,FALSE)</f>
        <v>1936</v>
      </c>
      <c r="H1033" t="s">
        <v>534</v>
      </c>
      <c r="J1033" t="str">
        <f>VLOOKUP(TRIM(SUBSTITUTE(D1033,CHAR(160),CHAR(32))),Metadata!B$1:H$2632,7,FALSE)</f>
        <v>roman</v>
      </c>
      <c r="L1033" t="str">
        <f>VLOOKUP(TRIM(SUBSTITUTE(D1033,CHAR(160),CHAR(32))),Metadata!B$1:J$2632,9,FALSE)</f>
        <v>prose</v>
      </c>
      <c r="M1033">
        <f>VLOOKUP(TRIM(SUBSTITUTE(D1033,CHAR(160),CHAR(32))),Metadata!B$1:K$2632,10,FALSE)</f>
        <v>270617</v>
      </c>
      <c r="N1033" s="1" t="s">
        <v>1494</v>
      </c>
      <c r="O1033">
        <v>187</v>
      </c>
      <c r="P1033">
        <v>191</v>
      </c>
      <c r="Q1033">
        <v>197</v>
      </c>
      <c r="R1033">
        <v>201</v>
      </c>
    </row>
    <row r="1034" spans="1:18" x14ac:dyDescent="0.25">
      <c r="A1034" t="s">
        <v>4354</v>
      </c>
      <c r="B1034" t="s">
        <v>252</v>
      </c>
      <c r="C1034" t="s">
        <v>47</v>
      </c>
      <c r="D1034" t="s">
        <v>8853</v>
      </c>
      <c r="E1034" t="str">
        <f>VLOOKUP(TRIM(SUBSTITUTE(D1034,CHAR(160),CHAR(32))),Metadata!B$1:C$2632,2,FALSE)</f>
        <v>Faral, Edmond, 1882-1958.</v>
      </c>
      <c r="F1034" t="str">
        <f>VLOOKUP(TRIM(SUBSTITUTE(D1034,CHAR(160),CHAR(32))),Metadata!B$1:D$2632,3,FALSE)</f>
        <v>La vie quotidienne au temps de Saint Louis</v>
      </c>
      <c r="G1034">
        <f>VLOOKUP(TRIM(SUBSTITUTE(D1034,CHAR(160),CHAR(32))),Metadata!B$1:E$2632,4,FALSE)</f>
        <v>1942</v>
      </c>
      <c r="H1034" t="s">
        <v>534</v>
      </c>
      <c r="J1034" t="str">
        <f>VLOOKUP(TRIM(SUBSTITUTE(D1034,CHAR(160),CHAR(32))),Metadata!B$1:H$2632,7,FALSE)</f>
        <v>traite ou essai</v>
      </c>
      <c r="L1034" t="str">
        <f>VLOOKUP(TRIM(SUBSTITUTE(D1034,CHAR(160),CHAR(32))),Metadata!B$1:J$2632,9,FALSE)</f>
        <v>prose</v>
      </c>
      <c r="M1034">
        <f>VLOOKUP(TRIM(SUBSTITUTE(D1034,CHAR(160),CHAR(32))),Metadata!B$1:K$2632,10,FALSE)</f>
        <v>91366</v>
      </c>
      <c r="N1034" s="1" t="s">
        <v>1495</v>
      </c>
      <c r="O1034">
        <v>69</v>
      </c>
      <c r="P1034">
        <v>72</v>
      </c>
      <c r="Q1034">
        <v>78</v>
      </c>
      <c r="R1034">
        <v>82</v>
      </c>
    </row>
    <row r="1035" spans="1:18" x14ac:dyDescent="0.25">
      <c r="A1035" t="s">
        <v>4354</v>
      </c>
      <c r="B1035" t="s">
        <v>252</v>
      </c>
      <c r="C1035" t="s">
        <v>47</v>
      </c>
      <c r="D1035" t="s">
        <v>8561</v>
      </c>
      <c r="E1035" t="str">
        <f>VLOOKUP(TRIM(SUBSTITUTE(D1035,CHAR(160),CHAR(32))),Metadata!B$1:C$2632,2,FALSE)</f>
        <v>Goncourt, Edmond de, 1822-1896: Goncourt, Jules de, 1830-1870.</v>
      </c>
      <c r="F1035" t="str">
        <f>VLOOKUP(TRIM(SUBSTITUTE(D1035,CHAR(160),CHAR(32))),Metadata!B$1:D$2632,3,FALSE)</f>
        <v>Journal. T. 2, 1864-1878</v>
      </c>
      <c r="G1035">
        <f>VLOOKUP(TRIM(SUBSTITUTE(D1035,CHAR(160),CHAR(32))),Metadata!B$1:E$2632,4,FALSE)</f>
        <v>1878</v>
      </c>
      <c r="H1035" t="s">
        <v>534</v>
      </c>
      <c r="J1035" t="str">
        <f>VLOOKUP(TRIM(SUBSTITUTE(D1035,CHAR(160),CHAR(32))),Metadata!B$1:H$2632,7,FALSE)</f>
        <v>memoires</v>
      </c>
      <c r="L1035" t="str">
        <f>VLOOKUP(TRIM(SUBSTITUTE(D1035,CHAR(160),CHAR(32))),Metadata!B$1:J$2632,9,FALSE)</f>
        <v>prose</v>
      </c>
      <c r="M1035">
        <f>VLOOKUP(TRIM(SUBSTITUTE(D1035,CHAR(160),CHAR(32))),Metadata!B$1:K$2632,10,FALSE)</f>
        <v>428542</v>
      </c>
      <c r="N1035" s="1" t="s">
        <v>1496</v>
      </c>
      <c r="O1035">
        <v>67</v>
      </c>
      <c r="P1035">
        <v>70</v>
      </c>
      <c r="Q1035">
        <v>76</v>
      </c>
      <c r="R1035">
        <v>80</v>
      </c>
    </row>
    <row r="1036" spans="1:18" x14ac:dyDescent="0.25">
      <c r="A1036" t="s">
        <v>4354</v>
      </c>
      <c r="B1036" t="s">
        <v>252</v>
      </c>
      <c r="C1036" t="s">
        <v>47</v>
      </c>
      <c r="D1036" t="s">
        <v>8753</v>
      </c>
      <c r="E1036" t="str">
        <f>VLOOKUP(TRIM(SUBSTITUTE(D1036,CHAR(160),CHAR(32))),Metadata!B$1:C$2632,2,FALSE)</f>
        <v>Aymé, Marcel, 1902-1967.</v>
      </c>
      <c r="F1036" t="str">
        <f>VLOOKUP(TRIM(SUBSTITUTE(D1036,CHAR(160),CHAR(32))),Metadata!B$1:D$2632,3,FALSE)</f>
        <v>La jument verte</v>
      </c>
      <c r="G1036">
        <f>VLOOKUP(TRIM(SUBSTITUTE(D1036,CHAR(160),CHAR(32))),Metadata!B$1:E$2632,4,FALSE)</f>
        <v>1933</v>
      </c>
      <c r="H1036" t="s">
        <v>534</v>
      </c>
      <c r="J1036" t="str">
        <f>VLOOKUP(TRIM(SUBSTITUTE(D1036,CHAR(160),CHAR(32))),Metadata!B$1:H$2632,7,FALSE)</f>
        <v>roman</v>
      </c>
      <c r="L1036" t="str">
        <f>VLOOKUP(TRIM(SUBSTITUTE(D1036,CHAR(160),CHAR(32))),Metadata!B$1:J$2632,9,FALSE)</f>
        <v>prose</v>
      </c>
      <c r="M1036">
        <f>VLOOKUP(TRIM(SUBSTITUTE(D1036,CHAR(160),CHAR(32))),Metadata!B$1:K$2632,10,FALSE)</f>
        <v>81126</v>
      </c>
      <c r="N1036" s="1" t="s">
        <v>1497</v>
      </c>
      <c r="O1036">
        <v>14</v>
      </c>
      <c r="P1036">
        <v>17</v>
      </c>
      <c r="Q1036">
        <v>23</v>
      </c>
      <c r="R1036">
        <v>27</v>
      </c>
    </row>
    <row r="1037" spans="1:18" x14ac:dyDescent="0.25">
      <c r="A1037" t="s">
        <v>4354</v>
      </c>
      <c r="B1037" t="s">
        <v>252</v>
      </c>
      <c r="C1037" t="s">
        <v>47</v>
      </c>
      <c r="D1037" t="s">
        <v>8804</v>
      </c>
      <c r="E1037" t="str">
        <f>VLOOKUP(TRIM(SUBSTITUTE(D1037,CHAR(160),CHAR(32))),Metadata!B$1:C$2632,2,FALSE)</f>
        <v>Breton, André, 1896-1966.</v>
      </c>
      <c r="F1037" t="str">
        <f>VLOOKUP(TRIM(SUBSTITUTE(D1037,CHAR(160),CHAR(32))),Metadata!B$1:D$2632,3,FALSE)</f>
        <v>Les manifestes du Surréalisme</v>
      </c>
      <c r="G1037">
        <f>VLOOKUP(TRIM(SUBSTITUTE(D1037,CHAR(160),CHAR(32))),Metadata!B$1:E$2632,4,FALSE)</f>
        <v>1942</v>
      </c>
      <c r="H1037" t="s">
        <v>534</v>
      </c>
      <c r="J1037" t="str">
        <f>VLOOKUP(TRIM(SUBSTITUTE(D1037,CHAR(160),CHAR(32))),Metadata!B$1:H$2632,7,FALSE)</f>
        <v>traite ou essai</v>
      </c>
      <c r="L1037" t="str">
        <f>VLOOKUP(TRIM(SUBSTITUTE(D1037,CHAR(160),CHAR(32))),Metadata!B$1:J$2632,9,FALSE)</f>
        <v>prose</v>
      </c>
      <c r="M1037">
        <f>VLOOKUP(TRIM(SUBSTITUTE(D1037,CHAR(160),CHAR(32))),Metadata!B$1:K$2632,10,FALSE)</f>
        <v>42485</v>
      </c>
      <c r="N1037" s="1" t="s">
        <v>1498</v>
      </c>
      <c r="O1037">
        <v>405</v>
      </c>
      <c r="P1037">
        <v>411</v>
      </c>
      <c r="Q1037">
        <v>417</v>
      </c>
      <c r="R1037">
        <v>421</v>
      </c>
    </row>
    <row r="1038" spans="1:18" x14ac:dyDescent="0.25">
      <c r="A1038" t="s">
        <v>4354</v>
      </c>
      <c r="B1038" t="s">
        <v>252</v>
      </c>
      <c r="C1038" t="s">
        <v>47</v>
      </c>
      <c r="D1038" t="s">
        <v>7897</v>
      </c>
      <c r="E1038" t="str">
        <f>VLOOKUP(TRIM(SUBSTITUTE(D1038,CHAR(160),CHAR(32))),Metadata!B$1:C$2632,2,FALSE)</f>
        <v>Febvre, Lucien, 1878-1956.</v>
      </c>
      <c r="F1038" t="str">
        <f>VLOOKUP(TRIM(SUBSTITUTE(D1038,CHAR(160),CHAR(32))),Metadata!B$1:D$2632,3,FALSE)</f>
        <v>L'apparition du livre.</v>
      </c>
      <c r="G1038">
        <f>VLOOKUP(TRIM(SUBSTITUTE(D1038,CHAR(160),CHAR(32))),Metadata!B$1:E$2632,4,FALSE)</f>
        <v>1958</v>
      </c>
      <c r="H1038" t="s">
        <v>534</v>
      </c>
      <c r="J1038" t="str">
        <f>VLOOKUP(TRIM(SUBSTITUTE(D1038,CHAR(160),CHAR(32))),Metadata!B$1:H$2632,7,FALSE)</f>
        <v>traite</v>
      </c>
      <c r="L1038" t="str">
        <f>VLOOKUP(TRIM(SUBSTITUTE(D1038,CHAR(160),CHAR(32))),Metadata!B$1:J$2632,9,FALSE)</f>
        <v/>
      </c>
      <c r="M1038">
        <f>VLOOKUP(TRIM(SUBSTITUTE(D1038,CHAR(160),CHAR(32))),Metadata!B$1:K$2632,10,FALSE)</f>
        <v>88665</v>
      </c>
      <c r="N1038" s="1" t="s">
        <v>1499</v>
      </c>
      <c r="O1038">
        <v>176</v>
      </c>
      <c r="P1038">
        <v>180</v>
      </c>
      <c r="Q1038">
        <v>186</v>
      </c>
      <c r="R1038">
        <v>190</v>
      </c>
    </row>
    <row r="1039" spans="1:18" x14ac:dyDescent="0.25">
      <c r="A1039" t="s">
        <v>4354</v>
      </c>
      <c r="B1039" t="s">
        <v>255</v>
      </c>
      <c r="C1039" t="s">
        <v>47</v>
      </c>
      <c r="D1039" t="s">
        <v>7945</v>
      </c>
      <c r="E1039" t="str">
        <f>VLOOKUP(TRIM(SUBSTITUTE(D1039,CHAR(160),CHAR(32))),Metadata!B$1:C$2632,2,FALSE)</f>
        <v>Montaigne, Michel Eyquem de</v>
      </c>
      <c r="F1039" t="str">
        <f>VLOOKUP(TRIM(SUBSTITUTE(D1039,CHAR(160),CHAR(32))),Metadata!B$1:D$2632,3,FALSE)</f>
        <v>Les Essais</v>
      </c>
      <c r="G1039">
        <f>VLOOKUP(TRIM(SUBSTITUTE(D1039,CHAR(160),CHAR(32))),Metadata!B$1:E$2632,4,FALSE)</f>
        <v>1595</v>
      </c>
      <c r="H1039" t="s">
        <v>456</v>
      </c>
      <c r="J1039" t="str">
        <f>VLOOKUP(TRIM(SUBSTITUTE(D1039,CHAR(160),CHAR(32))),Metadata!B$1:H$2632,7,FALSE)</f>
        <v>essai</v>
      </c>
      <c r="L1039" t="str">
        <f>VLOOKUP(TRIM(SUBSTITUTE(D1039,CHAR(160),CHAR(32))),Metadata!B$1:J$2632,9,FALSE)</f>
        <v/>
      </c>
      <c r="M1039">
        <f>VLOOKUP(TRIM(SUBSTITUTE(D1039,CHAR(160),CHAR(32))),Metadata!B$1:K$2632,10,FALSE)</f>
        <v>438631</v>
      </c>
      <c r="N1039" s="1" t="s">
        <v>1500</v>
      </c>
      <c r="O1039">
        <v>49</v>
      </c>
      <c r="P1039">
        <v>52</v>
      </c>
    </row>
    <row r="1040" spans="1:18" x14ac:dyDescent="0.25">
      <c r="A1040" t="s">
        <v>4354</v>
      </c>
      <c r="B1040" t="s">
        <v>255</v>
      </c>
      <c r="C1040" t="s">
        <v>47</v>
      </c>
      <c r="D1040" t="s">
        <v>7947</v>
      </c>
      <c r="E1040" t="str">
        <f>VLOOKUP(TRIM(SUBSTITUTE(D1040,CHAR(160),CHAR(32))),Metadata!B$1:C$2632,2,FALSE)</f>
        <v>Rabelais, François, ca. 1490-1553?.</v>
      </c>
      <c r="F1040" t="str">
        <f>VLOOKUP(TRIM(SUBSTITUTE(D1040,CHAR(160),CHAR(32))),Metadata!B$1:D$2632,3,FALSE)</f>
        <v>Pantagruel</v>
      </c>
      <c r="G1040">
        <f>VLOOKUP(TRIM(SUBSTITUTE(D1040,CHAR(160),CHAR(32))),Metadata!B$1:E$2632,4,FALSE)</f>
        <v>1532</v>
      </c>
      <c r="H1040" t="s">
        <v>456</v>
      </c>
      <c r="J1040" t="str">
        <f>VLOOKUP(TRIM(SUBSTITUTE(D1040,CHAR(160),CHAR(32))),Metadata!B$1:H$2632,7,FALSE)</f>
        <v>roman</v>
      </c>
      <c r="L1040" t="str">
        <f>VLOOKUP(TRIM(SUBSTITUTE(D1040,CHAR(160),CHAR(32))),Metadata!B$1:J$2632,9,FALSE)</f>
        <v/>
      </c>
      <c r="M1040">
        <f>VLOOKUP(TRIM(SUBSTITUTE(D1040,CHAR(160),CHAR(32))),Metadata!B$1:K$2632,10,FALSE)</f>
        <v>3112</v>
      </c>
      <c r="N1040" t="s">
        <v>1501</v>
      </c>
      <c r="O1040">
        <v>111</v>
      </c>
      <c r="P1040">
        <v>115</v>
      </c>
    </row>
    <row r="1041" spans="1:16" x14ac:dyDescent="0.25">
      <c r="A1041" t="s">
        <v>4354</v>
      </c>
      <c r="B1041" t="s">
        <v>255</v>
      </c>
      <c r="C1041" t="s">
        <v>47</v>
      </c>
      <c r="D1041" t="s">
        <v>7913</v>
      </c>
      <c r="E1041" t="str">
        <f>VLOOKUP(TRIM(SUBSTITUTE(D1041,CHAR(160),CHAR(32))),Metadata!B$1:C$2632,2,FALSE)</f>
        <v>Pollion, Marc Vitruve</v>
      </c>
      <c r="F1041" t="str">
        <f>VLOOKUP(TRIM(SUBSTITUTE(D1041,CHAR(160),CHAR(32))),Metadata!B$1:D$2632,3,FALSE)</f>
        <v>Architecture ou Art de bien bastir</v>
      </c>
      <c r="G1041">
        <f>VLOOKUP(TRIM(SUBSTITUTE(D1041,CHAR(160),CHAR(32))),Metadata!B$1:E$2632,4,FALSE)</f>
        <v>1547</v>
      </c>
      <c r="H1041" t="s">
        <v>456</v>
      </c>
      <c r="J1041" t="str">
        <f>VLOOKUP(TRIM(SUBSTITUTE(D1041,CHAR(160),CHAR(32))),Metadata!B$1:H$2632,7,FALSE)</f>
        <v>traite ou essai</v>
      </c>
      <c r="L1041" t="str">
        <f>VLOOKUP(TRIM(SUBSTITUTE(D1041,CHAR(160),CHAR(32))),Metadata!B$1:J$2632,9,FALSE)</f>
        <v/>
      </c>
      <c r="M1041">
        <f>VLOOKUP(TRIM(SUBSTITUTE(D1041,CHAR(160),CHAR(32))),Metadata!B$1:K$2632,10,FALSE)</f>
        <v>146173</v>
      </c>
      <c r="N1041" t="s">
        <v>1502</v>
      </c>
      <c r="O1041">
        <v>57</v>
      </c>
      <c r="P1041">
        <v>61</v>
      </c>
    </row>
    <row r="1042" spans="1:16" x14ac:dyDescent="0.25">
      <c r="A1042" t="s">
        <v>4354</v>
      </c>
      <c r="B1042" t="s">
        <v>255</v>
      </c>
      <c r="C1042" t="s">
        <v>47</v>
      </c>
      <c r="D1042" t="s">
        <v>7913</v>
      </c>
      <c r="E1042" t="str">
        <f>VLOOKUP(TRIM(SUBSTITUTE(D1042,CHAR(160),CHAR(32))),Metadata!B$1:C$2632,2,FALSE)</f>
        <v>Pollion, Marc Vitruve</v>
      </c>
      <c r="F1042" t="str">
        <f>VLOOKUP(TRIM(SUBSTITUTE(D1042,CHAR(160),CHAR(32))),Metadata!B$1:D$2632,3,FALSE)</f>
        <v>Architecture ou Art de bien bastir</v>
      </c>
      <c r="G1042">
        <f>VLOOKUP(TRIM(SUBSTITUTE(D1042,CHAR(160),CHAR(32))),Metadata!B$1:E$2632,4,FALSE)</f>
        <v>1547</v>
      </c>
      <c r="H1042" t="s">
        <v>456</v>
      </c>
      <c r="J1042" t="str">
        <f>VLOOKUP(TRIM(SUBSTITUTE(D1042,CHAR(160),CHAR(32))),Metadata!B$1:H$2632,7,FALSE)</f>
        <v>traite ou essai</v>
      </c>
      <c r="L1042" t="str">
        <f>VLOOKUP(TRIM(SUBSTITUTE(D1042,CHAR(160),CHAR(32))),Metadata!B$1:J$2632,9,FALSE)</f>
        <v/>
      </c>
      <c r="M1042">
        <f>VLOOKUP(TRIM(SUBSTITUTE(D1042,CHAR(160),CHAR(32))),Metadata!B$1:K$2632,10,FALSE)</f>
        <v>146173</v>
      </c>
      <c r="N1042" t="s">
        <v>1503</v>
      </c>
      <c r="O1042">
        <v>176</v>
      </c>
      <c r="P1042">
        <v>180</v>
      </c>
    </row>
    <row r="1043" spans="1:16" x14ac:dyDescent="0.25">
      <c r="A1043" t="s">
        <v>4354</v>
      </c>
      <c r="B1043" t="s">
        <v>255</v>
      </c>
      <c r="C1043" t="s">
        <v>47</v>
      </c>
      <c r="D1043" t="s">
        <v>7947</v>
      </c>
      <c r="E1043" t="str">
        <f>VLOOKUP(TRIM(SUBSTITUTE(D1043,CHAR(160),CHAR(32))),Metadata!B$1:C$2632,2,FALSE)</f>
        <v>Rabelais, François, ca. 1490-1553?.</v>
      </c>
      <c r="F1043" t="str">
        <f>VLOOKUP(TRIM(SUBSTITUTE(D1043,CHAR(160),CHAR(32))),Metadata!B$1:D$2632,3,FALSE)</f>
        <v>Pantagruel</v>
      </c>
      <c r="G1043">
        <f>VLOOKUP(TRIM(SUBSTITUTE(D1043,CHAR(160),CHAR(32))),Metadata!B$1:E$2632,4,FALSE)</f>
        <v>1532</v>
      </c>
      <c r="H1043" t="s">
        <v>456</v>
      </c>
      <c r="J1043" t="str">
        <f>VLOOKUP(TRIM(SUBSTITUTE(D1043,CHAR(160),CHAR(32))),Metadata!B$1:H$2632,7,FALSE)</f>
        <v>roman</v>
      </c>
      <c r="L1043" t="str">
        <f>VLOOKUP(TRIM(SUBSTITUTE(D1043,CHAR(160),CHAR(32))),Metadata!B$1:J$2632,9,FALSE)</f>
        <v/>
      </c>
      <c r="M1043">
        <f>VLOOKUP(TRIM(SUBSTITUTE(D1043,CHAR(160),CHAR(32))),Metadata!B$1:K$2632,10,FALSE)</f>
        <v>3112</v>
      </c>
      <c r="N1043" t="s">
        <v>1504</v>
      </c>
      <c r="O1043">
        <v>131</v>
      </c>
      <c r="P1043">
        <v>135</v>
      </c>
    </row>
    <row r="1044" spans="1:16" x14ac:dyDescent="0.25">
      <c r="A1044" t="s">
        <v>4354</v>
      </c>
      <c r="B1044" t="s">
        <v>255</v>
      </c>
      <c r="C1044" t="s">
        <v>47</v>
      </c>
      <c r="D1044" t="s">
        <v>7913</v>
      </c>
      <c r="E1044" t="str">
        <f>VLOOKUP(TRIM(SUBSTITUTE(D1044,CHAR(160),CHAR(32))),Metadata!B$1:C$2632,2,FALSE)</f>
        <v>Pollion, Marc Vitruve</v>
      </c>
      <c r="F1044" t="str">
        <f>VLOOKUP(TRIM(SUBSTITUTE(D1044,CHAR(160),CHAR(32))),Metadata!B$1:D$2632,3,FALSE)</f>
        <v>Architecture ou Art de bien bastir</v>
      </c>
      <c r="G1044">
        <f>VLOOKUP(TRIM(SUBSTITUTE(D1044,CHAR(160),CHAR(32))),Metadata!B$1:E$2632,4,FALSE)</f>
        <v>1547</v>
      </c>
      <c r="H1044" t="s">
        <v>456</v>
      </c>
      <c r="J1044" t="str">
        <f>VLOOKUP(TRIM(SUBSTITUTE(D1044,CHAR(160),CHAR(32))),Metadata!B$1:H$2632,7,FALSE)</f>
        <v>traite ou essai</v>
      </c>
      <c r="L1044" t="str">
        <f>VLOOKUP(TRIM(SUBSTITUTE(D1044,CHAR(160),CHAR(32))),Metadata!B$1:J$2632,9,FALSE)</f>
        <v/>
      </c>
      <c r="M1044">
        <f>VLOOKUP(TRIM(SUBSTITUTE(D1044,CHAR(160),CHAR(32))),Metadata!B$1:K$2632,10,FALSE)</f>
        <v>146173</v>
      </c>
      <c r="N1044" t="s">
        <v>1505</v>
      </c>
      <c r="O1044">
        <v>138</v>
      </c>
      <c r="P1044">
        <v>142</v>
      </c>
    </row>
    <row r="1045" spans="1:16" x14ac:dyDescent="0.25">
      <c r="A1045" t="s">
        <v>4354</v>
      </c>
      <c r="B1045" t="s">
        <v>255</v>
      </c>
      <c r="C1045" t="s">
        <v>47</v>
      </c>
      <c r="D1045" t="s">
        <v>7924</v>
      </c>
      <c r="E1045" t="str">
        <f>VLOOKUP(TRIM(SUBSTITUTE(D1045,CHAR(160),CHAR(32))),Metadata!B$1:C$2632,2,FALSE)</f>
        <v>Du Bellay, Joachim</v>
      </c>
      <c r="F1045" t="str">
        <f>VLOOKUP(TRIM(SUBSTITUTE(D1045,CHAR(160),CHAR(32))),Metadata!B$1:D$2632,3,FALSE)</f>
        <v>Divers jeux rustiques</v>
      </c>
      <c r="G1045">
        <f>VLOOKUP(TRIM(SUBSTITUTE(D1045,CHAR(160),CHAR(32))),Metadata!B$1:E$2632,4,FALSE)</f>
        <v>1558</v>
      </c>
      <c r="H1045" t="s">
        <v>456</v>
      </c>
      <c r="J1045" t="str">
        <f>VLOOKUP(TRIM(SUBSTITUTE(D1045,CHAR(160),CHAR(32))),Metadata!B$1:H$2632,7,FALSE)</f>
        <v>poesie</v>
      </c>
      <c r="L1045" t="str">
        <f>VLOOKUP(TRIM(SUBSTITUTE(D1045,CHAR(160),CHAR(32))),Metadata!B$1:J$2632,9,FALSE)</f>
        <v/>
      </c>
      <c r="M1045">
        <f>VLOOKUP(TRIM(SUBSTITUTE(D1045,CHAR(160),CHAR(32))),Metadata!B$1:K$2632,10,FALSE)</f>
        <v>26689</v>
      </c>
      <c r="N1045" s="1" t="s">
        <v>1506</v>
      </c>
      <c r="O1045">
        <v>122</v>
      </c>
      <c r="P1045">
        <v>126</v>
      </c>
    </row>
    <row r="1046" spans="1:16" x14ac:dyDescent="0.25">
      <c r="A1046" t="s">
        <v>4354</v>
      </c>
      <c r="B1046" t="s">
        <v>255</v>
      </c>
      <c r="C1046" t="s">
        <v>47</v>
      </c>
      <c r="D1046" t="s">
        <v>7922</v>
      </c>
      <c r="E1046" t="str">
        <f>VLOOKUP(TRIM(SUBSTITUTE(D1046,CHAR(160),CHAR(32))),Metadata!B$1:C$2632,2,FALSE)</f>
        <v>Des Périers, Bonaventure, 1500?-1544?</v>
      </c>
      <c r="F1046" t="str">
        <f>VLOOKUP(TRIM(SUBSTITUTE(D1046,CHAR(160),CHAR(32))),Metadata!B$1:D$2632,3,FALSE)</f>
        <v>Les nouvelles récréations et joyeux devis</v>
      </c>
      <c r="G1046">
        <f>VLOOKUP(TRIM(SUBSTITUTE(D1046,CHAR(160),CHAR(32))),Metadata!B$1:E$2632,4,FALSE)</f>
        <v>1557</v>
      </c>
      <c r="H1046" t="s">
        <v>456</v>
      </c>
      <c r="J1046" t="str">
        <f>VLOOKUP(TRIM(SUBSTITUTE(D1046,CHAR(160),CHAR(32))),Metadata!B$1:H$2632,7,FALSE)</f>
        <v>traite ou essai</v>
      </c>
      <c r="L1046" t="str">
        <f>VLOOKUP(TRIM(SUBSTITUTE(D1046,CHAR(160),CHAR(32))),Metadata!B$1:J$2632,9,FALSE)</f>
        <v/>
      </c>
      <c r="M1046">
        <f>VLOOKUP(TRIM(SUBSTITUTE(D1046,CHAR(160),CHAR(32))),Metadata!B$1:K$2632,10,FALSE)</f>
        <v>92068</v>
      </c>
      <c r="N1046" s="1" t="s">
        <v>1507</v>
      </c>
      <c r="O1046">
        <v>157</v>
      </c>
      <c r="P1046">
        <v>161</v>
      </c>
    </row>
    <row r="1047" spans="1:16" x14ac:dyDescent="0.25">
      <c r="A1047" t="s">
        <v>4354</v>
      </c>
      <c r="B1047" t="s">
        <v>255</v>
      </c>
      <c r="C1047" t="s">
        <v>47</v>
      </c>
      <c r="D1047" t="s">
        <v>7913</v>
      </c>
      <c r="E1047" t="str">
        <f>VLOOKUP(TRIM(SUBSTITUTE(D1047,CHAR(160),CHAR(32))),Metadata!B$1:C$2632,2,FALSE)</f>
        <v>Pollion, Marc Vitruve</v>
      </c>
      <c r="F1047" t="str">
        <f>VLOOKUP(TRIM(SUBSTITUTE(D1047,CHAR(160),CHAR(32))),Metadata!B$1:D$2632,3,FALSE)</f>
        <v>Architecture ou Art de bien bastir</v>
      </c>
      <c r="G1047">
        <f>VLOOKUP(TRIM(SUBSTITUTE(D1047,CHAR(160),CHAR(32))),Metadata!B$1:E$2632,4,FALSE)</f>
        <v>1547</v>
      </c>
      <c r="H1047" t="s">
        <v>456</v>
      </c>
      <c r="J1047" t="str">
        <f>VLOOKUP(TRIM(SUBSTITUTE(D1047,CHAR(160),CHAR(32))),Metadata!B$1:H$2632,7,FALSE)</f>
        <v>traite ou essai</v>
      </c>
      <c r="L1047" t="str">
        <f>VLOOKUP(TRIM(SUBSTITUTE(D1047,CHAR(160),CHAR(32))),Metadata!B$1:J$2632,9,FALSE)</f>
        <v/>
      </c>
      <c r="M1047">
        <f>VLOOKUP(TRIM(SUBSTITUTE(D1047,CHAR(160),CHAR(32))),Metadata!B$1:K$2632,10,FALSE)</f>
        <v>146173</v>
      </c>
      <c r="N1047" t="s">
        <v>1508</v>
      </c>
      <c r="O1047">
        <v>43</v>
      </c>
      <c r="P1047">
        <v>47</v>
      </c>
    </row>
    <row r="1048" spans="1:16" x14ac:dyDescent="0.25">
      <c r="A1048" t="s">
        <v>4354</v>
      </c>
      <c r="B1048" t="s">
        <v>255</v>
      </c>
      <c r="C1048" t="s">
        <v>47</v>
      </c>
      <c r="D1048" t="s">
        <v>7913</v>
      </c>
      <c r="E1048" t="str">
        <f>VLOOKUP(TRIM(SUBSTITUTE(D1048,CHAR(160),CHAR(32))),Metadata!B$1:C$2632,2,FALSE)</f>
        <v>Pollion, Marc Vitruve</v>
      </c>
      <c r="F1048" t="str">
        <f>VLOOKUP(TRIM(SUBSTITUTE(D1048,CHAR(160),CHAR(32))),Metadata!B$1:D$2632,3,FALSE)</f>
        <v>Architecture ou Art de bien bastir</v>
      </c>
      <c r="G1048">
        <f>VLOOKUP(TRIM(SUBSTITUTE(D1048,CHAR(160),CHAR(32))),Metadata!B$1:E$2632,4,FALSE)</f>
        <v>1547</v>
      </c>
      <c r="H1048" t="s">
        <v>456</v>
      </c>
      <c r="J1048" t="str">
        <f>VLOOKUP(TRIM(SUBSTITUTE(D1048,CHAR(160),CHAR(32))),Metadata!B$1:H$2632,7,FALSE)</f>
        <v>traite ou essai</v>
      </c>
      <c r="L1048" t="str">
        <f>VLOOKUP(TRIM(SUBSTITUTE(D1048,CHAR(160),CHAR(32))),Metadata!B$1:J$2632,9,FALSE)</f>
        <v/>
      </c>
      <c r="M1048">
        <f>VLOOKUP(TRIM(SUBSTITUTE(D1048,CHAR(160),CHAR(32))),Metadata!B$1:K$2632,10,FALSE)</f>
        <v>146173</v>
      </c>
      <c r="N1048" t="s">
        <v>1509</v>
      </c>
      <c r="O1048">
        <v>66</v>
      </c>
      <c r="P1048">
        <v>70</v>
      </c>
    </row>
    <row r="1049" spans="1:16" x14ac:dyDescent="0.25">
      <c r="A1049" t="s">
        <v>4354</v>
      </c>
      <c r="B1049" t="s">
        <v>255</v>
      </c>
      <c r="C1049" t="s">
        <v>47</v>
      </c>
      <c r="D1049" t="s">
        <v>7913</v>
      </c>
      <c r="E1049" t="str">
        <f>VLOOKUP(TRIM(SUBSTITUTE(D1049,CHAR(160),CHAR(32))),Metadata!B$1:C$2632,2,FALSE)</f>
        <v>Pollion, Marc Vitruve</v>
      </c>
      <c r="F1049" t="str">
        <f>VLOOKUP(TRIM(SUBSTITUTE(D1049,CHAR(160),CHAR(32))),Metadata!B$1:D$2632,3,FALSE)</f>
        <v>Architecture ou Art de bien bastir</v>
      </c>
      <c r="G1049">
        <f>VLOOKUP(TRIM(SUBSTITUTE(D1049,CHAR(160),CHAR(32))),Metadata!B$1:E$2632,4,FALSE)</f>
        <v>1547</v>
      </c>
      <c r="H1049" t="s">
        <v>456</v>
      </c>
      <c r="J1049" t="str">
        <f>VLOOKUP(TRIM(SUBSTITUTE(D1049,CHAR(160),CHAR(32))),Metadata!B$1:H$2632,7,FALSE)</f>
        <v>traite ou essai</v>
      </c>
      <c r="L1049" t="str">
        <f>VLOOKUP(TRIM(SUBSTITUTE(D1049,CHAR(160),CHAR(32))),Metadata!B$1:J$2632,9,FALSE)</f>
        <v/>
      </c>
      <c r="M1049">
        <f>VLOOKUP(TRIM(SUBSTITUTE(D1049,CHAR(160),CHAR(32))),Metadata!B$1:K$2632,10,FALSE)</f>
        <v>146173</v>
      </c>
      <c r="N1049" t="s">
        <v>1510</v>
      </c>
      <c r="O1049">
        <v>74</v>
      </c>
      <c r="P1049">
        <v>78</v>
      </c>
    </row>
    <row r="1050" spans="1:16" x14ac:dyDescent="0.25">
      <c r="A1050" t="s">
        <v>4354</v>
      </c>
      <c r="B1050" t="s">
        <v>255</v>
      </c>
      <c r="C1050" t="s">
        <v>47</v>
      </c>
      <c r="D1050" t="s">
        <v>7936</v>
      </c>
      <c r="E1050" t="str">
        <f>VLOOKUP(TRIM(SUBSTITUTE(D1050,CHAR(160),CHAR(32))),Metadata!B$1:C$2632,2,FALSE)</f>
        <v>Marguerite, Queen, consort of Henry II, King of Navarre, 1492-1549.</v>
      </c>
      <c r="F1050" t="str">
        <f>VLOOKUP(TRIM(SUBSTITUTE(D1050,CHAR(160),CHAR(32))),Metadata!B$1:D$2632,3,FALSE)</f>
        <v>L'Heptaméron</v>
      </c>
      <c r="G1050">
        <f>VLOOKUP(TRIM(SUBSTITUTE(D1050,CHAR(160),CHAR(32))),Metadata!B$1:E$2632,4,FALSE)</f>
        <v>1559</v>
      </c>
      <c r="H1050" t="s">
        <v>456</v>
      </c>
      <c r="J1050" t="str">
        <f>VLOOKUP(TRIM(SUBSTITUTE(D1050,CHAR(160),CHAR(32))),Metadata!B$1:H$2632,7,FALSE)</f>
        <v>roman</v>
      </c>
      <c r="L1050" t="str">
        <f>VLOOKUP(TRIM(SUBSTITUTE(D1050,CHAR(160),CHAR(32))),Metadata!B$1:J$2632,9,FALSE)</f>
        <v/>
      </c>
      <c r="M1050">
        <f>VLOOKUP(TRIM(SUBSTITUTE(D1050,CHAR(160),CHAR(32))),Metadata!B$1:K$2632,10,FALSE)</f>
        <v>182112</v>
      </c>
      <c r="N1050" s="1" t="s">
        <v>1511</v>
      </c>
      <c r="O1050">
        <v>137</v>
      </c>
      <c r="P1050">
        <v>141</v>
      </c>
    </row>
    <row r="1051" spans="1:16" x14ac:dyDescent="0.25">
      <c r="A1051" t="s">
        <v>4354</v>
      </c>
      <c r="B1051" t="s">
        <v>255</v>
      </c>
      <c r="C1051" t="s">
        <v>47</v>
      </c>
      <c r="D1051" t="s">
        <v>7913</v>
      </c>
      <c r="E1051" t="str">
        <f>VLOOKUP(TRIM(SUBSTITUTE(D1051,CHAR(160),CHAR(32))),Metadata!B$1:C$2632,2,FALSE)</f>
        <v>Pollion, Marc Vitruve</v>
      </c>
      <c r="F1051" t="str">
        <f>VLOOKUP(TRIM(SUBSTITUTE(D1051,CHAR(160),CHAR(32))),Metadata!B$1:D$2632,3,FALSE)</f>
        <v>Architecture ou Art de bien bastir</v>
      </c>
      <c r="G1051">
        <f>VLOOKUP(TRIM(SUBSTITUTE(D1051,CHAR(160),CHAR(32))),Metadata!B$1:E$2632,4,FALSE)</f>
        <v>1547</v>
      </c>
      <c r="H1051" t="s">
        <v>456</v>
      </c>
      <c r="J1051" t="str">
        <f>VLOOKUP(TRIM(SUBSTITUTE(D1051,CHAR(160),CHAR(32))),Metadata!B$1:H$2632,7,FALSE)</f>
        <v>traite ou essai</v>
      </c>
      <c r="L1051" t="str">
        <f>VLOOKUP(TRIM(SUBSTITUTE(D1051,CHAR(160),CHAR(32))),Metadata!B$1:J$2632,9,FALSE)</f>
        <v/>
      </c>
      <c r="M1051">
        <f>VLOOKUP(TRIM(SUBSTITUTE(D1051,CHAR(160),CHAR(32))),Metadata!B$1:K$2632,10,FALSE)</f>
        <v>146173</v>
      </c>
      <c r="N1051" t="s">
        <v>1512</v>
      </c>
      <c r="O1051">
        <v>130</v>
      </c>
      <c r="P1051">
        <v>134</v>
      </c>
    </row>
    <row r="1052" spans="1:16" x14ac:dyDescent="0.25">
      <c r="A1052" t="s">
        <v>4354</v>
      </c>
      <c r="B1052" t="s">
        <v>255</v>
      </c>
      <c r="C1052" t="s">
        <v>47</v>
      </c>
      <c r="D1052" t="s">
        <v>7913</v>
      </c>
      <c r="E1052" t="str">
        <f>VLOOKUP(TRIM(SUBSTITUTE(D1052,CHAR(160),CHAR(32))),Metadata!B$1:C$2632,2,FALSE)</f>
        <v>Pollion, Marc Vitruve</v>
      </c>
      <c r="F1052" t="str">
        <f>VLOOKUP(TRIM(SUBSTITUTE(D1052,CHAR(160),CHAR(32))),Metadata!B$1:D$2632,3,FALSE)</f>
        <v>Architecture ou Art de bien bastir</v>
      </c>
      <c r="G1052">
        <f>VLOOKUP(TRIM(SUBSTITUTE(D1052,CHAR(160),CHAR(32))),Metadata!B$1:E$2632,4,FALSE)</f>
        <v>1547</v>
      </c>
      <c r="H1052" t="s">
        <v>456</v>
      </c>
      <c r="J1052" t="str">
        <f>VLOOKUP(TRIM(SUBSTITUTE(D1052,CHAR(160),CHAR(32))),Metadata!B$1:H$2632,7,FALSE)</f>
        <v>traite ou essai</v>
      </c>
      <c r="L1052" t="str">
        <f>VLOOKUP(TRIM(SUBSTITUTE(D1052,CHAR(160),CHAR(32))),Metadata!B$1:J$2632,9,FALSE)</f>
        <v/>
      </c>
      <c r="M1052">
        <f>VLOOKUP(TRIM(SUBSTITUTE(D1052,CHAR(160),CHAR(32))),Metadata!B$1:K$2632,10,FALSE)</f>
        <v>146173</v>
      </c>
      <c r="N1052" t="s">
        <v>1513</v>
      </c>
      <c r="O1052">
        <v>85</v>
      </c>
      <c r="P1052">
        <v>89</v>
      </c>
    </row>
    <row r="1053" spans="1:16" x14ac:dyDescent="0.25">
      <c r="A1053" t="s">
        <v>4354</v>
      </c>
      <c r="B1053" t="s">
        <v>255</v>
      </c>
      <c r="C1053" t="s">
        <v>47</v>
      </c>
      <c r="D1053" t="s">
        <v>7913</v>
      </c>
      <c r="E1053" t="str">
        <f>VLOOKUP(TRIM(SUBSTITUTE(D1053,CHAR(160),CHAR(32))),Metadata!B$1:C$2632,2,FALSE)</f>
        <v>Pollion, Marc Vitruve</v>
      </c>
      <c r="F1053" t="str">
        <f>VLOOKUP(TRIM(SUBSTITUTE(D1053,CHAR(160),CHAR(32))),Metadata!B$1:D$2632,3,FALSE)</f>
        <v>Architecture ou Art de bien bastir</v>
      </c>
      <c r="G1053">
        <f>VLOOKUP(TRIM(SUBSTITUTE(D1053,CHAR(160),CHAR(32))),Metadata!B$1:E$2632,4,FALSE)</f>
        <v>1547</v>
      </c>
      <c r="H1053" t="s">
        <v>456</v>
      </c>
      <c r="J1053" t="str">
        <f>VLOOKUP(TRIM(SUBSTITUTE(D1053,CHAR(160),CHAR(32))),Metadata!B$1:H$2632,7,FALSE)</f>
        <v>traite ou essai</v>
      </c>
      <c r="L1053" t="str">
        <f>VLOOKUP(TRIM(SUBSTITUTE(D1053,CHAR(160),CHAR(32))),Metadata!B$1:J$2632,9,FALSE)</f>
        <v/>
      </c>
      <c r="M1053">
        <f>VLOOKUP(TRIM(SUBSTITUTE(D1053,CHAR(160),CHAR(32))),Metadata!B$1:K$2632,10,FALSE)</f>
        <v>146173</v>
      </c>
      <c r="N1053" t="s">
        <v>1514</v>
      </c>
      <c r="O1053">
        <v>233</v>
      </c>
      <c r="P1053">
        <v>237</v>
      </c>
    </row>
    <row r="1054" spans="1:16" x14ac:dyDescent="0.25">
      <c r="A1054" t="s">
        <v>4354</v>
      </c>
      <c r="B1054" t="s">
        <v>255</v>
      </c>
      <c r="C1054" t="s">
        <v>47</v>
      </c>
      <c r="D1054" t="s">
        <v>7913</v>
      </c>
      <c r="E1054" t="str">
        <f>VLOOKUP(TRIM(SUBSTITUTE(D1054,CHAR(160),CHAR(32))),Metadata!B$1:C$2632,2,FALSE)</f>
        <v>Pollion, Marc Vitruve</v>
      </c>
      <c r="F1054" t="str">
        <f>VLOOKUP(TRIM(SUBSTITUTE(D1054,CHAR(160),CHAR(32))),Metadata!B$1:D$2632,3,FALSE)</f>
        <v>Architecture ou Art de bien bastir</v>
      </c>
      <c r="G1054">
        <f>VLOOKUP(TRIM(SUBSTITUTE(D1054,CHAR(160),CHAR(32))),Metadata!B$1:E$2632,4,FALSE)</f>
        <v>1547</v>
      </c>
      <c r="H1054" t="s">
        <v>456</v>
      </c>
      <c r="J1054" t="str">
        <f>VLOOKUP(TRIM(SUBSTITUTE(D1054,CHAR(160),CHAR(32))),Metadata!B$1:H$2632,7,FALSE)</f>
        <v>traite ou essai</v>
      </c>
      <c r="L1054" t="str">
        <f>VLOOKUP(TRIM(SUBSTITUTE(D1054,CHAR(160),CHAR(32))),Metadata!B$1:J$2632,9,FALSE)</f>
        <v/>
      </c>
      <c r="M1054">
        <f>VLOOKUP(TRIM(SUBSTITUTE(D1054,CHAR(160),CHAR(32))),Metadata!B$1:K$2632,10,FALSE)</f>
        <v>146173</v>
      </c>
      <c r="N1054" t="s">
        <v>1515</v>
      </c>
      <c r="O1054">
        <v>134</v>
      </c>
      <c r="P1054">
        <v>138</v>
      </c>
    </row>
    <row r="1055" spans="1:16" x14ac:dyDescent="0.25">
      <c r="A1055" t="s">
        <v>4354</v>
      </c>
      <c r="B1055" t="s">
        <v>255</v>
      </c>
      <c r="C1055" t="s">
        <v>47</v>
      </c>
      <c r="D1055" t="s">
        <v>7945</v>
      </c>
      <c r="E1055" t="str">
        <f>VLOOKUP(TRIM(SUBSTITUTE(D1055,CHAR(160),CHAR(32))),Metadata!B$1:C$2632,2,FALSE)</f>
        <v>Montaigne, Michel Eyquem de</v>
      </c>
      <c r="F1055" t="str">
        <f>VLOOKUP(TRIM(SUBSTITUTE(D1055,CHAR(160),CHAR(32))),Metadata!B$1:D$2632,3,FALSE)</f>
        <v>Les Essais</v>
      </c>
      <c r="G1055">
        <f>VLOOKUP(TRIM(SUBSTITUTE(D1055,CHAR(160),CHAR(32))),Metadata!B$1:E$2632,4,FALSE)</f>
        <v>1595</v>
      </c>
      <c r="H1055" t="s">
        <v>456</v>
      </c>
      <c r="J1055" t="str">
        <f>VLOOKUP(TRIM(SUBSTITUTE(D1055,CHAR(160),CHAR(32))),Metadata!B$1:H$2632,7,FALSE)</f>
        <v>essai</v>
      </c>
      <c r="L1055" t="str">
        <f>VLOOKUP(TRIM(SUBSTITUTE(D1055,CHAR(160),CHAR(32))),Metadata!B$1:J$2632,9,FALSE)</f>
        <v/>
      </c>
      <c r="M1055">
        <f>VLOOKUP(TRIM(SUBSTITUTE(D1055,CHAR(160),CHAR(32))),Metadata!B$1:K$2632,10,FALSE)</f>
        <v>438631</v>
      </c>
      <c r="N1055" s="1" t="s">
        <v>1516</v>
      </c>
      <c r="O1055">
        <v>354</v>
      </c>
      <c r="P1055">
        <v>358</v>
      </c>
    </row>
    <row r="1056" spans="1:16" x14ac:dyDescent="0.25">
      <c r="A1056" t="s">
        <v>4354</v>
      </c>
      <c r="B1056" t="s">
        <v>255</v>
      </c>
      <c r="C1056" t="s">
        <v>47</v>
      </c>
      <c r="D1056" t="s">
        <v>7913</v>
      </c>
      <c r="E1056" t="str">
        <f>VLOOKUP(TRIM(SUBSTITUTE(D1056,CHAR(160),CHAR(32))),Metadata!B$1:C$2632,2,FALSE)</f>
        <v>Pollion, Marc Vitruve</v>
      </c>
      <c r="F1056" t="str">
        <f>VLOOKUP(TRIM(SUBSTITUTE(D1056,CHAR(160),CHAR(32))),Metadata!B$1:D$2632,3,FALSE)</f>
        <v>Architecture ou Art de bien bastir</v>
      </c>
      <c r="G1056">
        <f>VLOOKUP(TRIM(SUBSTITUTE(D1056,CHAR(160),CHAR(32))),Metadata!B$1:E$2632,4,FALSE)</f>
        <v>1547</v>
      </c>
      <c r="H1056" t="s">
        <v>456</v>
      </c>
      <c r="J1056" t="str">
        <f>VLOOKUP(TRIM(SUBSTITUTE(D1056,CHAR(160),CHAR(32))),Metadata!B$1:H$2632,7,FALSE)</f>
        <v>traite ou essai</v>
      </c>
      <c r="L1056" t="str">
        <f>VLOOKUP(TRIM(SUBSTITUTE(D1056,CHAR(160),CHAR(32))),Metadata!B$1:J$2632,9,FALSE)</f>
        <v/>
      </c>
      <c r="M1056">
        <f>VLOOKUP(TRIM(SUBSTITUTE(D1056,CHAR(160),CHAR(32))),Metadata!B$1:K$2632,10,FALSE)</f>
        <v>146173</v>
      </c>
      <c r="N1056" t="s">
        <v>1517</v>
      </c>
      <c r="O1056">
        <v>433</v>
      </c>
      <c r="P1056">
        <v>437</v>
      </c>
    </row>
    <row r="1057" spans="1:16" x14ac:dyDescent="0.25">
      <c r="A1057" t="s">
        <v>4354</v>
      </c>
      <c r="B1057" t="s">
        <v>255</v>
      </c>
      <c r="C1057" t="s">
        <v>47</v>
      </c>
      <c r="D1057" t="s">
        <v>7930</v>
      </c>
      <c r="E1057" t="str">
        <f>VLOOKUP(TRIM(SUBSTITUTE(D1057,CHAR(160),CHAR(32))),Metadata!B$1:C$2632,2,FALSE)</f>
        <v>Fouilloux, Jacques du, 1521?-1580.</v>
      </c>
      <c r="F1057" t="str">
        <f>VLOOKUP(TRIM(SUBSTITUTE(D1057,CHAR(160),CHAR(32))),Metadata!B$1:D$2632,3,FALSE)</f>
        <v>La vénerie</v>
      </c>
      <c r="G1057">
        <f>VLOOKUP(TRIM(SUBSTITUTE(D1057,CHAR(160),CHAR(32))),Metadata!B$1:E$2632,4,FALSE)</f>
        <v>1562</v>
      </c>
      <c r="H1057" t="s">
        <v>456</v>
      </c>
      <c r="J1057" t="str">
        <f>VLOOKUP(TRIM(SUBSTITUTE(D1057,CHAR(160),CHAR(32))),Metadata!B$1:H$2632,7,FALSE)</f>
        <v>poesie</v>
      </c>
      <c r="L1057" t="str">
        <f>VLOOKUP(TRIM(SUBSTITUTE(D1057,CHAR(160),CHAR(32))),Metadata!B$1:J$2632,9,FALSE)</f>
        <v/>
      </c>
      <c r="M1057">
        <f>VLOOKUP(TRIM(SUBSTITUTE(D1057,CHAR(160),CHAR(32))),Metadata!B$1:K$2632,10,FALSE)</f>
        <v>64224</v>
      </c>
      <c r="N1057" t="s">
        <v>1518</v>
      </c>
      <c r="O1057">
        <v>205</v>
      </c>
      <c r="P1057">
        <v>209</v>
      </c>
    </row>
    <row r="1058" spans="1:16" x14ac:dyDescent="0.25">
      <c r="A1058" t="s">
        <v>4354</v>
      </c>
      <c r="B1058" t="s">
        <v>255</v>
      </c>
      <c r="C1058" t="s">
        <v>47</v>
      </c>
      <c r="D1058" t="s">
        <v>7928</v>
      </c>
      <c r="E1058" t="str">
        <f>VLOOKUP(TRIM(SUBSTITUTE(D1058,CHAR(160),CHAR(32))),Metadata!B$1:C$2632,2,FALSE)</f>
        <v>Du Fail, Noël, 1520?-1591.</v>
      </c>
      <c r="F1058" t="str">
        <f>VLOOKUP(TRIM(SUBSTITUTE(D1058,CHAR(160),CHAR(32))),Metadata!B$1:D$2632,3,FALSE)</f>
        <v>Propos Rustiques</v>
      </c>
      <c r="G1058">
        <f>VLOOKUP(TRIM(SUBSTITUTE(D1058,CHAR(160),CHAR(32))),Metadata!B$1:E$2632,4,FALSE)</f>
        <v>1550</v>
      </c>
      <c r="H1058" t="s">
        <v>456</v>
      </c>
      <c r="J1058" t="str">
        <f>VLOOKUP(TRIM(SUBSTITUTE(D1058,CHAR(160),CHAR(32))),Metadata!B$1:H$2632,7,FALSE)</f>
        <v>prose</v>
      </c>
      <c r="L1058" t="str">
        <f>VLOOKUP(TRIM(SUBSTITUTE(D1058,CHAR(160),CHAR(32))),Metadata!B$1:J$2632,9,FALSE)</f>
        <v/>
      </c>
      <c r="M1058">
        <f>VLOOKUP(TRIM(SUBSTITUTE(D1058,CHAR(160),CHAR(32))),Metadata!B$1:K$2632,10,FALSE)</f>
        <v>22255</v>
      </c>
      <c r="N1058" s="1" t="s">
        <v>1519</v>
      </c>
      <c r="O1058">
        <v>256</v>
      </c>
      <c r="P1058">
        <v>260</v>
      </c>
    </row>
    <row r="1059" spans="1:16" x14ac:dyDescent="0.25">
      <c r="A1059" t="s">
        <v>4354</v>
      </c>
      <c r="B1059" t="s">
        <v>255</v>
      </c>
      <c r="C1059" t="s">
        <v>47</v>
      </c>
      <c r="D1059" t="s">
        <v>8136</v>
      </c>
      <c r="E1059" t="str">
        <f>VLOOKUP(TRIM(SUBSTITUTE(D1059,CHAR(160),CHAR(32))),Metadata!B$1:C$2632,2,FALSE)</f>
        <v>Regnard, Jean François, 1655-1709.</v>
      </c>
      <c r="F1059" t="str">
        <f>VLOOKUP(TRIM(SUBSTITUTE(D1059,CHAR(160),CHAR(32))),Metadata!B$1:D$2632,3,FALSE)</f>
        <v>Le joueur</v>
      </c>
      <c r="G1059">
        <f>VLOOKUP(TRIM(SUBSTITUTE(D1059,CHAR(160),CHAR(32))),Metadata!B$1:E$2632,4,FALSE)</f>
        <v>1697</v>
      </c>
      <c r="H1059" t="s">
        <v>445</v>
      </c>
      <c r="J1059" t="str">
        <f>VLOOKUP(TRIM(SUBSTITUTE(D1059,CHAR(160),CHAR(32))),Metadata!B$1:H$2632,7,FALSE)</f>
        <v>theatre</v>
      </c>
      <c r="L1059" t="str">
        <f>VLOOKUP(TRIM(SUBSTITUTE(D1059,CHAR(160),CHAR(32))),Metadata!B$1:J$2632,9,FALSE)</f>
        <v>vers</v>
      </c>
      <c r="M1059">
        <f>VLOOKUP(TRIM(SUBSTITUTE(D1059,CHAR(160),CHAR(32))),Metadata!B$1:K$2632,10,FALSE)</f>
        <v>18945</v>
      </c>
      <c r="N1059" t="s">
        <v>1520</v>
      </c>
      <c r="O1059">
        <v>74</v>
      </c>
      <c r="P1059">
        <v>78</v>
      </c>
    </row>
    <row r="1060" spans="1:16" x14ac:dyDescent="0.25">
      <c r="A1060" t="s">
        <v>4354</v>
      </c>
      <c r="B1060" t="s">
        <v>255</v>
      </c>
      <c r="C1060" t="s">
        <v>47</v>
      </c>
      <c r="D1060" t="s">
        <v>7994</v>
      </c>
      <c r="E1060" t="str">
        <f>VLOOKUP(TRIM(SUBSTITUTE(D1060,CHAR(160),CHAR(32))),Metadata!B$1:C$2632,2,FALSE)</f>
        <v>Boisguilbert, P. Le Pesant de (Pierre Le Pesant), 1646-1714.</v>
      </c>
      <c r="F1060" t="str">
        <f>VLOOKUP(TRIM(SUBSTITUTE(D1060,CHAR(160),CHAR(32))),Metadata!B$1:D$2632,3,FALSE)</f>
        <v>Le détail de la France, sous le regne present</v>
      </c>
      <c r="G1060">
        <f>VLOOKUP(TRIM(SUBSTITUTE(D1060,CHAR(160),CHAR(32))),Metadata!B$1:E$2632,4,FALSE)</f>
        <v>1695</v>
      </c>
      <c r="H1060" t="s">
        <v>445</v>
      </c>
      <c r="J1060" t="str">
        <f>VLOOKUP(TRIM(SUBSTITUTE(D1060,CHAR(160),CHAR(32))),Metadata!B$1:H$2632,7,FALSE)</f>
        <v>traite ou essai</v>
      </c>
      <c r="L1060" t="str">
        <f>VLOOKUP(TRIM(SUBSTITUTE(D1060,CHAR(160),CHAR(32))),Metadata!B$1:J$2632,9,FALSE)</f>
        <v>prose</v>
      </c>
      <c r="M1060">
        <f>VLOOKUP(TRIM(SUBSTITUTE(D1060,CHAR(160),CHAR(32))),Metadata!B$1:K$2632,10,FALSE)</f>
        <v>114653</v>
      </c>
      <c r="N1060" s="1" t="s">
        <v>1521</v>
      </c>
      <c r="O1060">
        <v>238</v>
      </c>
      <c r="P1060">
        <v>242</v>
      </c>
    </row>
    <row r="1061" spans="1:16" x14ac:dyDescent="0.25">
      <c r="A1061" t="s">
        <v>4354</v>
      </c>
      <c r="B1061" t="s">
        <v>255</v>
      </c>
      <c r="C1061" t="s">
        <v>47</v>
      </c>
      <c r="D1061" t="s">
        <v>7994</v>
      </c>
      <c r="E1061" t="str">
        <f>VLOOKUP(TRIM(SUBSTITUTE(D1061,CHAR(160),CHAR(32))),Metadata!B$1:C$2632,2,FALSE)</f>
        <v>Boisguilbert, P. Le Pesant de (Pierre Le Pesant), 1646-1714.</v>
      </c>
      <c r="F1061" t="str">
        <f>VLOOKUP(TRIM(SUBSTITUTE(D1061,CHAR(160),CHAR(32))),Metadata!B$1:D$2632,3,FALSE)</f>
        <v>Le détail de la France, sous le regne present</v>
      </c>
      <c r="G1061">
        <f>VLOOKUP(TRIM(SUBSTITUTE(D1061,CHAR(160),CHAR(32))),Metadata!B$1:E$2632,4,FALSE)</f>
        <v>1695</v>
      </c>
      <c r="H1061" t="s">
        <v>445</v>
      </c>
      <c r="J1061" t="str">
        <f>VLOOKUP(TRIM(SUBSTITUTE(D1061,CHAR(160),CHAR(32))),Metadata!B$1:H$2632,7,FALSE)</f>
        <v>traite ou essai</v>
      </c>
      <c r="L1061" t="str">
        <f>VLOOKUP(TRIM(SUBSTITUTE(D1061,CHAR(160),CHAR(32))),Metadata!B$1:J$2632,9,FALSE)</f>
        <v>prose</v>
      </c>
      <c r="M1061">
        <f>VLOOKUP(TRIM(SUBSTITUTE(D1061,CHAR(160),CHAR(32))),Metadata!B$1:K$2632,10,FALSE)</f>
        <v>114653</v>
      </c>
      <c r="N1061" s="1" t="s">
        <v>1522</v>
      </c>
      <c r="O1061">
        <v>105</v>
      </c>
      <c r="P1061">
        <v>109</v>
      </c>
    </row>
    <row r="1062" spans="1:16" x14ac:dyDescent="0.25">
      <c r="A1062" t="s">
        <v>4354</v>
      </c>
      <c r="B1062" t="s">
        <v>255</v>
      </c>
      <c r="C1062" t="s">
        <v>47</v>
      </c>
      <c r="D1062" t="s">
        <v>8161</v>
      </c>
      <c r="E1062" t="str">
        <f>VLOOKUP(TRIM(SUBSTITUTE(D1062,CHAR(160),CHAR(32))),Metadata!B$1:C$2632,2,FALSE)</f>
        <v>Tristan L'Hermite, François, 1601-1655.</v>
      </c>
      <c r="F1062" t="str">
        <f>VLOOKUP(TRIM(SUBSTITUTE(D1062,CHAR(160),CHAR(32))),Metadata!B$1:D$2632,3,FALSE)</f>
        <v>Le page disgracié</v>
      </c>
      <c r="G1062">
        <f>VLOOKUP(TRIM(SUBSTITUTE(D1062,CHAR(160),CHAR(32))),Metadata!B$1:E$2632,4,FALSE)</f>
        <v>1643</v>
      </c>
      <c r="H1062" t="s">
        <v>445</v>
      </c>
      <c r="J1062" t="str">
        <f>VLOOKUP(TRIM(SUBSTITUTE(D1062,CHAR(160),CHAR(32))),Metadata!B$1:H$2632,7,FALSE)</f>
        <v>roman</v>
      </c>
      <c r="L1062" t="str">
        <f>VLOOKUP(TRIM(SUBSTITUTE(D1062,CHAR(160),CHAR(32))),Metadata!B$1:J$2632,9,FALSE)</f>
        <v>prose</v>
      </c>
      <c r="M1062">
        <f>VLOOKUP(TRIM(SUBSTITUTE(D1062,CHAR(160),CHAR(32))),Metadata!B$1:K$2632,10,FALSE)</f>
        <v>84244</v>
      </c>
      <c r="N1062" s="1" t="s">
        <v>1523</v>
      </c>
      <c r="O1062">
        <v>76</v>
      </c>
      <c r="P1062">
        <v>80</v>
      </c>
    </row>
    <row r="1063" spans="1:16" x14ac:dyDescent="0.25">
      <c r="A1063" t="s">
        <v>4354</v>
      </c>
      <c r="B1063" t="s">
        <v>255</v>
      </c>
      <c r="C1063" t="s">
        <v>47</v>
      </c>
      <c r="D1063" t="s">
        <v>8079</v>
      </c>
      <c r="E1063" t="str">
        <f>VLOOKUP(TRIM(SUBSTITUTE(D1063,CHAR(160),CHAR(32))),Metadata!B$1:C$2632,2,FALSE)</f>
        <v>Le Moyne, Pierre, 1602-1671.</v>
      </c>
      <c r="F1063" t="str">
        <f>VLOOKUP(TRIM(SUBSTITUTE(D1063,CHAR(160),CHAR(32))),Metadata!B$1:D$2632,3,FALSE)</f>
        <v>Saint-Louys, ou, Le heros chrestien: poëme heroïque</v>
      </c>
      <c r="G1063">
        <f>VLOOKUP(TRIM(SUBSTITUTE(D1063,CHAR(160),CHAR(32))),Metadata!B$1:E$2632,4,FALSE)</f>
        <v>1653</v>
      </c>
      <c r="H1063" t="s">
        <v>445</v>
      </c>
      <c r="J1063" t="str">
        <f>VLOOKUP(TRIM(SUBSTITUTE(D1063,CHAR(160),CHAR(32))),Metadata!B$1:H$2632,7,FALSE)</f>
        <v>poesie</v>
      </c>
      <c r="L1063" t="str">
        <f>VLOOKUP(TRIM(SUBSTITUTE(D1063,CHAR(160),CHAR(32))),Metadata!B$1:J$2632,9,FALSE)</f>
        <v>vers</v>
      </c>
      <c r="M1063">
        <f>VLOOKUP(TRIM(SUBSTITUTE(D1063,CHAR(160),CHAR(32))),Metadata!B$1:K$2632,10,FALSE)</f>
        <v>61561</v>
      </c>
      <c r="N1063" t="s">
        <v>1524</v>
      </c>
      <c r="O1063">
        <v>124</v>
      </c>
      <c r="P1063">
        <v>128</v>
      </c>
    </row>
    <row r="1064" spans="1:16" x14ac:dyDescent="0.25">
      <c r="A1064" t="s">
        <v>4354</v>
      </c>
      <c r="B1064" t="s">
        <v>255</v>
      </c>
      <c r="C1064" t="s">
        <v>47</v>
      </c>
      <c r="D1064" t="s">
        <v>8151</v>
      </c>
      <c r="E1064" t="str">
        <f>VLOOKUP(TRIM(SUBSTITUTE(D1064,CHAR(160),CHAR(32))),Metadata!B$1:C$2632,2,FALSE)</f>
        <v>Sévigné, Marie de Rabutin-Chantal, marquise de, 1626-1696.</v>
      </c>
      <c r="F1064" t="str">
        <f>VLOOKUP(TRIM(SUBSTITUTE(D1064,CHAR(160),CHAR(32))),Metadata!B$1:D$2632,3,FALSE)</f>
        <v>Correspondance T. 2, 1675-1680</v>
      </c>
      <c r="G1064">
        <f>VLOOKUP(TRIM(SUBSTITUTE(D1064,CHAR(160),CHAR(32))),Metadata!B$1:E$2632,4,FALSE)</f>
        <v>1680</v>
      </c>
      <c r="H1064" t="s">
        <v>445</v>
      </c>
      <c r="J1064" t="str">
        <f>VLOOKUP(TRIM(SUBSTITUTE(D1064,CHAR(160),CHAR(32))),Metadata!B$1:H$2632,7,FALSE)</f>
        <v>correspondance</v>
      </c>
      <c r="L1064" t="str">
        <f>VLOOKUP(TRIM(SUBSTITUTE(D1064,CHAR(160),CHAR(32))),Metadata!B$1:J$2632,9,FALSE)</f>
        <v>prose</v>
      </c>
      <c r="M1064">
        <f>VLOOKUP(TRIM(SUBSTITUTE(D1064,CHAR(160),CHAR(32))),Metadata!B$1:K$2632,10,FALSE)</f>
        <v>404376</v>
      </c>
      <c r="N1064" s="1" t="s">
        <v>1525</v>
      </c>
      <c r="O1064">
        <v>40</v>
      </c>
      <c r="P1064">
        <v>44</v>
      </c>
    </row>
    <row r="1065" spans="1:16" x14ac:dyDescent="0.25">
      <c r="A1065" t="s">
        <v>4354</v>
      </c>
      <c r="B1065" t="s">
        <v>255</v>
      </c>
      <c r="C1065" t="s">
        <v>47</v>
      </c>
      <c r="D1065" t="s">
        <v>7990</v>
      </c>
      <c r="E1065" t="str">
        <f>VLOOKUP(TRIM(SUBSTITUTE(D1065,CHAR(160),CHAR(32))),Metadata!B$1:C$2632,2,FALSE)</f>
        <v>Benserade, Isaac de, 1613-1691.</v>
      </c>
      <c r="F1065" t="str">
        <f>VLOOKUP(TRIM(SUBSTITUTE(D1065,CHAR(160),CHAR(32))),Metadata!B$1:D$2632,3,FALSE)</f>
        <v>Métamorphoses d'Ovide</v>
      </c>
      <c r="G1065">
        <f>VLOOKUP(TRIM(SUBSTITUTE(D1065,CHAR(160),CHAR(32))),Metadata!B$1:E$2632,4,FALSE)</f>
        <v>1676</v>
      </c>
      <c r="H1065" t="s">
        <v>445</v>
      </c>
      <c r="J1065" t="str">
        <f>VLOOKUP(TRIM(SUBSTITUTE(D1065,CHAR(160),CHAR(32))),Metadata!B$1:H$2632,7,FALSE)</f>
        <v>poesie</v>
      </c>
      <c r="L1065" t="str">
        <f>VLOOKUP(TRIM(SUBSTITUTE(D1065,CHAR(160),CHAR(32))),Metadata!B$1:J$2632,9,FALSE)</f>
        <v>vers</v>
      </c>
      <c r="M1065">
        <f>VLOOKUP(TRIM(SUBSTITUTE(D1065,CHAR(160),CHAR(32))),Metadata!B$1:K$2632,10,FALSE)</f>
        <v>33823</v>
      </c>
      <c r="N1065" s="1" t="s">
        <v>1526</v>
      </c>
      <c r="O1065">
        <v>9</v>
      </c>
      <c r="P1065">
        <v>13</v>
      </c>
    </row>
    <row r="1066" spans="1:16" x14ac:dyDescent="0.25">
      <c r="A1066" t="s">
        <v>4354</v>
      </c>
      <c r="B1066" t="s">
        <v>255</v>
      </c>
      <c r="C1066" t="s">
        <v>47</v>
      </c>
      <c r="D1066" t="s">
        <v>8110</v>
      </c>
      <c r="E1066" t="str">
        <f>VLOOKUP(TRIM(SUBSTITUTE(D1066,CHAR(160),CHAR(32))),Metadata!B$1:C$2632,2,FALSE)</f>
        <v>Naudé, Gabriel, 1600-1653.</v>
      </c>
      <c r="F1066" t="str">
        <f>VLOOKUP(TRIM(SUBSTITUTE(D1066,CHAR(160),CHAR(32))),Metadata!B$1:D$2632,3,FALSE)</f>
        <v>Advis povr dresser vne bibliotheqve</v>
      </c>
      <c r="G1066">
        <f>VLOOKUP(TRIM(SUBSTITUTE(D1066,CHAR(160),CHAR(32))),Metadata!B$1:E$2632,4,FALSE)</f>
        <v>1643</v>
      </c>
      <c r="H1066" t="s">
        <v>445</v>
      </c>
      <c r="J1066" t="str">
        <f>VLOOKUP(TRIM(SUBSTITUTE(D1066,CHAR(160),CHAR(32))),Metadata!B$1:H$2632,7,FALSE)</f>
        <v>traite ou essai</v>
      </c>
      <c r="L1066" t="str">
        <f>VLOOKUP(TRIM(SUBSTITUTE(D1066,CHAR(160),CHAR(32))),Metadata!B$1:J$2632,9,FALSE)</f>
        <v>prose</v>
      </c>
      <c r="M1066">
        <f>VLOOKUP(TRIM(SUBSTITUTE(D1066,CHAR(160),CHAR(32))),Metadata!B$1:K$2632,10,FALSE)</f>
        <v>18113</v>
      </c>
      <c r="N1066" s="1" t="s">
        <v>1527</v>
      </c>
      <c r="O1066">
        <v>93</v>
      </c>
      <c r="P1066">
        <v>97</v>
      </c>
    </row>
    <row r="1067" spans="1:16" x14ac:dyDescent="0.25">
      <c r="A1067" t="s">
        <v>4354</v>
      </c>
      <c r="B1067" t="s">
        <v>255</v>
      </c>
      <c r="C1067" t="s">
        <v>47</v>
      </c>
      <c r="D1067" t="s">
        <v>8079</v>
      </c>
      <c r="E1067" t="str">
        <f>VLOOKUP(TRIM(SUBSTITUTE(D1067,CHAR(160),CHAR(32))),Metadata!B$1:C$2632,2,FALSE)</f>
        <v>Le Moyne, Pierre, 1602-1671.</v>
      </c>
      <c r="F1067" t="str">
        <f>VLOOKUP(TRIM(SUBSTITUTE(D1067,CHAR(160),CHAR(32))),Metadata!B$1:D$2632,3,FALSE)</f>
        <v>Saint-Louys, ou, Le heros chrestien: poëme heroïque</v>
      </c>
      <c r="G1067">
        <f>VLOOKUP(TRIM(SUBSTITUTE(D1067,CHAR(160),CHAR(32))),Metadata!B$1:E$2632,4,FALSE)</f>
        <v>1653</v>
      </c>
      <c r="H1067" t="s">
        <v>445</v>
      </c>
      <c r="J1067" t="str">
        <f>VLOOKUP(TRIM(SUBSTITUTE(D1067,CHAR(160),CHAR(32))),Metadata!B$1:H$2632,7,FALSE)</f>
        <v>poesie</v>
      </c>
      <c r="L1067" t="str">
        <f>VLOOKUP(TRIM(SUBSTITUTE(D1067,CHAR(160),CHAR(32))),Metadata!B$1:J$2632,9,FALSE)</f>
        <v>vers</v>
      </c>
      <c r="M1067">
        <f>VLOOKUP(TRIM(SUBSTITUTE(D1067,CHAR(160),CHAR(32))),Metadata!B$1:K$2632,10,FALSE)</f>
        <v>61561</v>
      </c>
      <c r="N1067" t="s">
        <v>1528</v>
      </c>
      <c r="O1067">
        <v>50</v>
      </c>
      <c r="P1067">
        <v>54</v>
      </c>
    </row>
    <row r="1068" spans="1:16" x14ac:dyDescent="0.25">
      <c r="A1068" t="s">
        <v>4354</v>
      </c>
      <c r="B1068" t="s">
        <v>255</v>
      </c>
      <c r="C1068" t="s">
        <v>47</v>
      </c>
      <c r="D1068" t="s">
        <v>8068</v>
      </c>
      <c r="E1068" t="str">
        <f>VLOOKUP(TRIM(SUBSTITUTE(D1068,CHAR(160),CHAR(32))),Metadata!B$1:C$2632,2,FALSE)</f>
        <v>La Bruyère, Jean de, 1645-1696.</v>
      </c>
      <c r="F1068" t="str">
        <f>VLOOKUP(TRIM(SUBSTITUTE(D1068,CHAR(160),CHAR(32))),Metadata!B$1:D$2632,3,FALSE)</f>
        <v>Les caractères de Theophraste, traduits du grec</v>
      </c>
      <c r="G1068">
        <f>VLOOKUP(TRIM(SUBSTITUTE(D1068,CHAR(160),CHAR(32))),Metadata!B$1:E$2632,4,FALSE)</f>
        <v>1694</v>
      </c>
      <c r="H1068" t="s">
        <v>445</v>
      </c>
      <c r="J1068" t="str">
        <f>VLOOKUP(TRIM(SUBSTITUTE(D1068,CHAR(160),CHAR(32))),Metadata!B$1:H$2632,7,FALSE)</f>
        <v>melanges litteraires</v>
      </c>
      <c r="L1068" t="str">
        <f>VLOOKUP(TRIM(SUBSTITUTE(D1068,CHAR(160),CHAR(32))),Metadata!B$1:J$2632,9,FALSE)</f>
        <v/>
      </c>
      <c r="M1068">
        <f>VLOOKUP(TRIM(SUBSTITUTE(D1068,CHAR(160),CHAR(32))),Metadata!B$1:K$2632,10,FALSE)</f>
        <v>20148</v>
      </c>
      <c r="N1068" s="1" t="s">
        <v>1529</v>
      </c>
      <c r="O1068">
        <v>295</v>
      </c>
      <c r="P1068">
        <v>299</v>
      </c>
    </row>
    <row r="1069" spans="1:16" x14ac:dyDescent="0.25">
      <c r="A1069" t="s">
        <v>4354</v>
      </c>
      <c r="B1069" t="s">
        <v>255</v>
      </c>
      <c r="C1069" t="s">
        <v>47</v>
      </c>
      <c r="D1069" t="s">
        <v>8233</v>
      </c>
      <c r="E1069" t="str">
        <f>VLOOKUP(TRIM(SUBSTITUTE(D1069,CHAR(160),CHAR(32))),Metadata!B$1:C$2632,2,FALSE)</f>
        <v>Diderot, Denis, 1713-1784.</v>
      </c>
      <c r="F1069" t="str">
        <f>VLOOKUP(TRIM(SUBSTITUTE(D1069,CHAR(160),CHAR(32))),Metadata!B$1:D$2632,3,FALSE)</f>
        <v>Est-il bon est-il méchant?</v>
      </c>
      <c r="G1069">
        <f>VLOOKUP(TRIM(SUBSTITUTE(D1069,CHAR(160),CHAR(32))),Metadata!B$1:E$2632,4,FALSE)</f>
        <v>1784</v>
      </c>
      <c r="H1069" t="s">
        <v>448</v>
      </c>
      <c r="J1069" t="str">
        <f>VLOOKUP(TRIM(SUBSTITUTE(D1069,CHAR(160),CHAR(32))),Metadata!B$1:H$2632,7,FALSE)</f>
        <v>theatre</v>
      </c>
      <c r="L1069" t="str">
        <f>VLOOKUP(TRIM(SUBSTITUTE(D1069,CHAR(160),CHAR(32))),Metadata!B$1:J$2632,9,FALSE)</f>
        <v>prose</v>
      </c>
      <c r="M1069">
        <f>VLOOKUP(TRIM(SUBSTITUTE(D1069,CHAR(160),CHAR(32))),Metadata!B$1:K$2632,10,FALSE)</f>
        <v>24163</v>
      </c>
      <c r="N1069" s="1" t="s">
        <v>1530</v>
      </c>
      <c r="O1069">
        <v>59</v>
      </c>
      <c r="P1069">
        <v>63</v>
      </c>
    </row>
    <row r="1070" spans="1:16" x14ac:dyDescent="0.25">
      <c r="A1070" t="s">
        <v>4354</v>
      </c>
      <c r="B1070" t="s">
        <v>255</v>
      </c>
      <c r="C1070" t="s">
        <v>47</v>
      </c>
      <c r="D1070" t="s">
        <v>8334</v>
      </c>
      <c r="E1070" t="str">
        <f>VLOOKUP(TRIM(SUBSTITUTE(D1070,CHAR(160),CHAR(32))),Metadata!B$1:C$2632,2,FALSE)</f>
        <v>Mercier, Louis-Sébastien, 1740-1814.</v>
      </c>
      <c r="F1070" t="str">
        <f>VLOOKUP(TRIM(SUBSTITUTE(D1070,CHAR(160),CHAR(32))),Metadata!B$1:D$2632,3,FALSE)</f>
        <v>Tableau de Paris t. 5</v>
      </c>
      <c r="G1070">
        <f>VLOOKUP(TRIM(SUBSTITUTE(D1070,CHAR(160),CHAR(32))),Metadata!B$1:E$2632,4,FALSE)</f>
        <v>1783</v>
      </c>
      <c r="H1070" t="s">
        <v>448</v>
      </c>
      <c r="J1070" t="str">
        <f>VLOOKUP(TRIM(SUBSTITUTE(D1070,CHAR(160),CHAR(32))),Metadata!B$1:H$2632,7,FALSE)</f>
        <v>melanges litteraires</v>
      </c>
      <c r="L1070" t="str">
        <f>VLOOKUP(TRIM(SUBSTITUTE(D1070,CHAR(160),CHAR(32))),Metadata!B$1:J$2632,9,FALSE)</f>
        <v>prose</v>
      </c>
      <c r="M1070">
        <f>VLOOKUP(TRIM(SUBSTITUTE(D1070,CHAR(160),CHAR(32))),Metadata!B$1:K$2632,10,FALSE)</f>
        <v>217445</v>
      </c>
      <c r="N1070" s="1" t="s">
        <v>1531</v>
      </c>
      <c r="O1070">
        <v>37</v>
      </c>
      <c r="P1070">
        <v>41</v>
      </c>
    </row>
    <row r="1071" spans="1:16" x14ac:dyDescent="0.25">
      <c r="A1071" t="s">
        <v>4354</v>
      </c>
      <c r="B1071" t="s">
        <v>255</v>
      </c>
      <c r="C1071" t="s">
        <v>47</v>
      </c>
      <c r="D1071" t="s">
        <v>8297</v>
      </c>
      <c r="E1071" t="str">
        <f>VLOOKUP(TRIM(SUBSTITUTE(D1071,CHAR(160),CHAR(32))),Metadata!B$1:C$2632,2,FALSE)</f>
        <v>Le Maitre de Claville, Charles François Nicolas, 1670-1740.</v>
      </c>
      <c r="F1071" t="str">
        <f>VLOOKUP(TRIM(SUBSTITUTE(D1071,CHAR(160),CHAR(32))),Metadata!B$1:D$2632,3,FALSE)</f>
        <v>Traité du vrai merite de l'homme</v>
      </c>
      <c r="G1071">
        <f>VLOOKUP(TRIM(SUBSTITUTE(D1071,CHAR(160),CHAR(32))),Metadata!B$1:E$2632,4,FALSE)</f>
        <v>1736</v>
      </c>
      <c r="H1071" t="s">
        <v>448</v>
      </c>
      <c r="J1071" t="str">
        <f>VLOOKUP(TRIM(SUBSTITUTE(D1071,CHAR(160),CHAR(32))),Metadata!B$1:H$2632,7,FALSE)</f>
        <v>traite ou essai</v>
      </c>
      <c r="L1071" t="str">
        <f>VLOOKUP(TRIM(SUBSTITUTE(D1071,CHAR(160),CHAR(32))),Metadata!B$1:J$2632,9,FALSE)</f>
        <v>prose</v>
      </c>
      <c r="M1071">
        <f>VLOOKUP(TRIM(SUBSTITUTE(D1071,CHAR(160),CHAR(32))),Metadata!B$1:K$2632,10,FALSE)</f>
        <v>104492</v>
      </c>
      <c r="N1071" s="1" t="s">
        <v>1532</v>
      </c>
      <c r="O1071">
        <v>32</v>
      </c>
      <c r="P1071">
        <v>36</v>
      </c>
    </row>
    <row r="1072" spans="1:16" x14ac:dyDescent="0.25">
      <c r="A1072" t="s">
        <v>4354</v>
      </c>
      <c r="B1072" t="s">
        <v>255</v>
      </c>
      <c r="C1072" t="s">
        <v>47</v>
      </c>
      <c r="D1072" t="s">
        <v>8338</v>
      </c>
      <c r="E1072" t="str">
        <f>VLOOKUP(TRIM(SUBSTITUTE(D1072,CHAR(160),CHAR(32))),Metadata!B$1:C$2632,2,FALSE)</f>
        <v>Mirabeau, Honoré-Gabriel de Riquetti, comte de, 1749-1791.</v>
      </c>
      <c r="F1072" t="str">
        <f>VLOOKUP(TRIM(SUBSTITUTE(D1072,CHAR(160),CHAR(32))),Metadata!B$1:D$2632,3,FALSE)</f>
        <v>Lettres originales de Mirabeau: écrites du donjon de Vicennes, pendant les années 1777, 78, 79 et 80: contenant tous les détails sur sa vie privée, ses malheurs, et ses amours avec Sophie Ruffei, marquise de Monnier.</v>
      </c>
      <c r="G1072">
        <f>VLOOKUP(TRIM(SUBSTITUTE(D1072,CHAR(160),CHAR(32))),Metadata!B$1:E$2632,4,FALSE)</f>
        <v>1780</v>
      </c>
      <c r="H1072" t="s">
        <v>448</v>
      </c>
      <c r="J1072" t="str">
        <f>VLOOKUP(TRIM(SUBSTITUTE(D1072,CHAR(160),CHAR(32))),Metadata!B$1:H$2632,7,FALSE)</f>
        <v>correspondance</v>
      </c>
      <c r="L1072" t="str">
        <f>VLOOKUP(TRIM(SUBSTITUTE(D1072,CHAR(160),CHAR(32))),Metadata!B$1:J$2632,9,FALSE)</f>
        <v>prose</v>
      </c>
      <c r="M1072">
        <f>VLOOKUP(TRIM(SUBSTITUTE(D1072,CHAR(160),CHAR(32))),Metadata!B$1:K$2632,10,FALSE)</f>
        <v>301975</v>
      </c>
      <c r="N1072" s="1" t="s">
        <v>1533</v>
      </c>
      <c r="O1072">
        <v>93</v>
      </c>
      <c r="P1072">
        <v>97</v>
      </c>
    </row>
    <row r="1073" spans="1:16" x14ac:dyDescent="0.25">
      <c r="A1073" t="s">
        <v>4354</v>
      </c>
      <c r="B1073" t="s">
        <v>255</v>
      </c>
      <c r="C1073" t="s">
        <v>47</v>
      </c>
      <c r="D1073" t="s">
        <v>8391</v>
      </c>
      <c r="E1073" t="str">
        <f>VLOOKUP(TRIM(SUBSTITUTE(D1073,CHAR(160),CHAR(32))),Metadata!B$1:C$2632,2,FALSE)</f>
        <v>Saint-Pierre, Bernardin de, 1737-1814.</v>
      </c>
      <c r="F1073" t="str">
        <f>VLOOKUP(TRIM(SUBSTITUTE(D1073,CHAR(160),CHAR(32))),Metadata!B$1:D$2632,3,FALSE)</f>
        <v>Études de la nature, T. 3</v>
      </c>
      <c r="G1073">
        <f>VLOOKUP(TRIM(SUBSTITUTE(D1073,CHAR(160),CHAR(32))),Metadata!B$1:E$2632,4,FALSE)</f>
        <v>1784</v>
      </c>
      <c r="H1073" t="s">
        <v>448</v>
      </c>
      <c r="J1073" t="str">
        <f>VLOOKUP(TRIM(SUBSTITUTE(D1073,CHAR(160),CHAR(32))),Metadata!B$1:H$2632,7,FALSE)</f>
        <v>traite ou essai</v>
      </c>
      <c r="L1073" t="str">
        <f>VLOOKUP(TRIM(SUBSTITUTE(D1073,CHAR(160),CHAR(32))),Metadata!B$1:J$2632,9,FALSE)</f>
        <v>prose</v>
      </c>
      <c r="M1073">
        <f>VLOOKUP(TRIM(SUBSTITUTE(D1073,CHAR(160),CHAR(32))),Metadata!B$1:K$2632,10,FALSE)</f>
        <v>115428</v>
      </c>
      <c r="N1073" s="1" t="s">
        <v>1534</v>
      </c>
      <c r="O1073">
        <v>4</v>
      </c>
      <c r="P1073">
        <v>8</v>
      </c>
    </row>
    <row r="1074" spans="1:16" x14ac:dyDescent="0.25">
      <c r="A1074" t="s">
        <v>4354</v>
      </c>
      <c r="B1074" t="s">
        <v>255</v>
      </c>
      <c r="C1074" t="s">
        <v>47</v>
      </c>
      <c r="D1074" t="s">
        <v>8189</v>
      </c>
      <c r="E1074" t="str">
        <f>VLOOKUP(TRIM(SUBSTITUTE(D1074,CHAR(160),CHAR(32))),Metadata!B$1:C$2632,2,FALSE)</f>
        <v>Boileau Despréaux, Nicolas, 1636-1711.</v>
      </c>
      <c r="F1074" t="str">
        <f>VLOOKUP(TRIM(SUBSTITUTE(D1074,CHAR(160),CHAR(32))),Metadata!B$1:D$2632,3,FALSE)</f>
        <v>Satires 1664-1701</v>
      </c>
      <c r="G1074">
        <f>VLOOKUP(TRIM(SUBSTITUTE(D1074,CHAR(160),CHAR(32))),Metadata!B$1:E$2632,4,FALSE)</f>
        <v>1701</v>
      </c>
      <c r="H1074" t="s">
        <v>448</v>
      </c>
      <c r="J1074" t="str">
        <f>VLOOKUP(TRIM(SUBSTITUTE(D1074,CHAR(160),CHAR(32))),Metadata!B$1:H$2632,7,FALSE)</f>
        <v>poesie</v>
      </c>
      <c r="L1074" t="str">
        <f>VLOOKUP(TRIM(SUBSTITUTE(D1074,CHAR(160),CHAR(32))),Metadata!B$1:J$2632,9,FALSE)</f>
        <v>vers</v>
      </c>
      <c r="M1074">
        <f>VLOOKUP(TRIM(SUBSTITUTE(D1074,CHAR(160),CHAR(32))),Metadata!B$1:K$2632,10,FALSE)</f>
        <v>16519</v>
      </c>
      <c r="N1074" s="1" t="s">
        <v>1535</v>
      </c>
      <c r="O1074">
        <v>65</v>
      </c>
      <c r="P1074">
        <v>69</v>
      </c>
    </row>
    <row r="1075" spans="1:16" x14ac:dyDescent="0.25">
      <c r="A1075" t="s">
        <v>4354</v>
      </c>
      <c r="B1075" t="s">
        <v>255</v>
      </c>
      <c r="C1075" t="s">
        <v>47</v>
      </c>
      <c r="D1075" t="s">
        <v>8289</v>
      </c>
      <c r="E1075" t="str">
        <f>VLOOKUP(TRIM(SUBSTITUTE(D1075,CHAR(160),CHAR(32))),Metadata!B$1:C$2632,2,FALSE)</f>
        <v>La Motte, M. de (Antoine Houdar), 1672-1731.</v>
      </c>
      <c r="F1075" t="str">
        <f>VLOOKUP(TRIM(SUBSTITUTE(D1075,CHAR(160),CHAR(32))),Metadata!B$1:D$2632,3,FALSE)</f>
        <v>Fables</v>
      </c>
      <c r="G1075">
        <f>VLOOKUP(TRIM(SUBSTITUTE(D1075,CHAR(160),CHAR(32))),Metadata!B$1:E$2632,4,FALSE)</f>
        <v>1719</v>
      </c>
      <c r="H1075" t="s">
        <v>448</v>
      </c>
      <c r="J1075" t="str">
        <f>VLOOKUP(TRIM(SUBSTITUTE(D1075,CHAR(160),CHAR(32))),Metadata!B$1:H$2632,7,FALSE)</f>
        <v>poesie</v>
      </c>
      <c r="L1075" t="str">
        <f>VLOOKUP(TRIM(SUBSTITUTE(D1075,CHAR(160),CHAR(32))),Metadata!B$1:J$2632,9,FALSE)</f>
        <v>vers</v>
      </c>
      <c r="M1075">
        <f>VLOOKUP(TRIM(SUBSTITUTE(D1075,CHAR(160),CHAR(32))),Metadata!B$1:K$2632,10,FALSE)</f>
        <v>48088</v>
      </c>
      <c r="N1075" s="1" t="s">
        <v>1536</v>
      </c>
      <c r="O1075">
        <v>13</v>
      </c>
      <c r="P1075">
        <v>17</v>
      </c>
    </row>
    <row r="1076" spans="1:16" x14ac:dyDescent="0.25">
      <c r="A1076" t="s">
        <v>4354</v>
      </c>
      <c r="B1076" t="s">
        <v>255</v>
      </c>
      <c r="C1076" t="s">
        <v>47</v>
      </c>
      <c r="D1076" t="s">
        <v>8206</v>
      </c>
      <c r="E1076" t="str">
        <f>VLOOKUP(TRIM(SUBSTITUTE(D1076,CHAR(160),CHAR(32))),Metadata!B$1:C$2632,2,FALSE)</f>
        <v>Charrière, Isabelle de, 1740-1805.</v>
      </c>
      <c r="F1076" t="str">
        <f>VLOOKUP(TRIM(SUBSTITUTE(D1076,CHAR(160),CHAR(32))),Metadata!B$1:D$2632,3,FALSE)</f>
        <v>Lettres Neuchâteloises</v>
      </c>
      <c r="G1076">
        <f>VLOOKUP(TRIM(SUBSTITUTE(D1076,CHAR(160),CHAR(32))),Metadata!B$1:E$2632,4,FALSE)</f>
        <v>1784</v>
      </c>
      <c r="H1076" t="s">
        <v>448</v>
      </c>
      <c r="J1076" t="str">
        <f>VLOOKUP(TRIM(SUBSTITUTE(D1076,CHAR(160),CHAR(32))),Metadata!B$1:H$2632,7,FALSE)</f>
        <v>roman</v>
      </c>
      <c r="L1076" t="str">
        <f>VLOOKUP(TRIM(SUBSTITUTE(D1076,CHAR(160),CHAR(32))),Metadata!B$1:J$2632,9,FALSE)</f>
        <v/>
      </c>
      <c r="M1076">
        <f>VLOOKUP(TRIM(SUBSTITUTE(D1076,CHAR(160),CHAR(32))),Metadata!B$1:K$2632,10,FALSE)</f>
        <v>19650</v>
      </c>
      <c r="N1076" s="1" t="s">
        <v>1537</v>
      </c>
      <c r="O1076">
        <v>71</v>
      </c>
      <c r="P1076">
        <v>75</v>
      </c>
    </row>
    <row r="1077" spans="1:16" x14ac:dyDescent="0.25">
      <c r="A1077" t="s">
        <v>4354</v>
      </c>
      <c r="B1077" t="s">
        <v>255</v>
      </c>
      <c r="C1077" t="s">
        <v>47</v>
      </c>
      <c r="D1077" t="s">
        <v>5736</v>
      </c>
      <c r="E1077" t="str">
        <f>VLOOKUP(TRIM(SUBSTITUTE(D1077,CHAR(160),CHAR(32))),Metadata!B$1:C$2632,2,FALSE)</f>
        <v>Bonaparte, Napoléon, 1769-1821.</v>
      </c>
      <c r="F1077" t="str">
        <f>VLOOKUP(TRIM(SUBSTITUTE(D1077,CHAR(160),CHAR(32))),Metadata!B$1:D$2632,3,FALSE)</f>
        <v>Oeuvres de Napoléon Bonaparte, Tome 3</v>
      </c>
      <c r="G1077">
        <f>VLOOKUP(TRIM(SUBSTITUTE(D1077,CHAR(160),CHAR(32))),Metadata!B$1:E$2632,4,FALSE)</f>
        <v>1799</v>
      </c>
      <c r="H1077" t="s">
        <v>448</v>
      </c>
      <c r="J1077" t="str">
        <f>VLOOKUP(TRIM(SUBSTITUTE(D1077,CHAR(160),CHAR(32))),Metadata!B$1:H$2632,7,FALSE)</f>
        <v>correspondance</v>
      </c>
      <c r="L1077" t="str">
        <f>VLOOKUP(TRIM(SUBSTITUTE(D1077,CHAR(160),CHAR(32))),Metadata!B$1:J$2632,9,FALSE)</f>
        <v/>
      </c>
      <c r="M1077">
        <f>VLOOKUP(TRIM(SUBSTITUTE(D1077,CHAR(160),CHAR(32))),Metadata!B$1:K$2632,10,FALSE)</f>
        <v>152655</v>
      </c>
      <c r="N1077" s="1" t="s">
        <v>1538</v>
      </c>
      <c r="O1077">
        <v>62</v>
      </c>
      <c r="P1077">
        <v>66</v>
      </c>
    </row>
    <row r="1078" spans="1:16" x14ac:dyDescent="0.25">
      <c r="A1078" t="s">
        <v>4354</v>
      </c>
      <c r="B1078" t="s">
        <v>255</v>
      </c>
      <c r="C1078" t="s">
        <v>47</v>
      </c>
      <c r="D1078" t="s">
        <v>5388</v>
      </c>
      <c r="E1078" t="str">
        <f>VLOOKUP(TRIM(SUBSTITUTE(D1078,CHAR(160),CHAR(32))),Metadata!B$1:C$2632,2,FALSE)</f>
        <v>Diderot, Denis, 1713-1784.</v>
      </c>
      <c r="F1078" t="str">
        <f>VLOOKUP(TRIM(SUBSTITUTE(D1078,CHAR(160),CHAR(32))),Metadata!B$1:D$2632,3,FALSE)</f>
        <v>“Lettre sur le commerce des livres”</v>
      </c>
      <c r="G1078">
        <f>VLOOKUP(TRIM(SUBSTITUTE(D1078,CHAR(160),CHAR(32))),Metadata!B$1:E$2632,4,FALSE)</f>
        <v>1763</v>
      </c>
      <c r="H1078" t="s">
        <v>448</v>
      </c>
      <c r="J1078" t="str">
        <f>VLOOKUP(TRIM(SUBSTITUTE(D1078,CHAR(160),CHAR(32))),Metadata!B$1:H$2632,7,FALSE)</f>
        <v>traite</v>
      </c>
      <c r="L1078" t="str">
        <f>VLOOKUP(TRIM(SUBSTITUTE(D1078,CHAR(160),CHAR(32))),Metadata!B$1:J$2632,9,FALSE)</f>
        <v/>
      </c>
      <c r="M1078">
        <f>VLOOKUP(TRIM(SUBSTITUTE(D1078,CHAR(160),CHAR(32))),Metadata!B$1:K$2632,10,FALSE)</f>
        <v>30014</v>
      </c>
      <c r="N1078" s="1" t="s">
        <v>1539</v>
      </c>
      <c r="O1078">
        <v>113</v>
      </c>
      <c r="P1078">
        <v>117</v>
      </c>
    </row>
    <row r="1079" spans="1:16" x14ac:dyDescent="0.25">
      <c r="A1079" t="s">
        <v>4354</v>
      </c>
      <c r="B1079" t="s">
        <v>255</v>
      </c>
      <c r="C1079" t="s">
        <v>47</v>
      </c>
      <c r="D1079" t="s">
        <v>8245</v>
      </c>
      <c r="E1079" t="str">
        <f>VLOOKUP(TRIM(SUBSTITUTE(D1079,CHAR(160),CHAR(32))),Metadata!B$1:C$2632,2,FALSE)</f>
        <v>Du Halde, J.-B. (Jean-Baptiste), 1674-1743.</v>
      </c>
      <c r="F1079" t="str">
        <f>VLOOKUP(TRIM(SUBSTITUTE(D1079,CHAR(160),CHAR(32))),Metadata!B$1:D$2632,3,FALSE)</f>
        <v>Description géographique, historique, chronologique, politique, et physique de l'empire de la Chine et de la Tartarie chinoise: enrichie des cartes générales et particulières de ces pays, de la carte générale des cartes particulières du Thibet, de la Corée: ornée d'un grand nombre de figures et de vignettes gravées en taille-douce</v>
      </c>
      <c r="G1079">
        <f>VLOOKUP(TRIM(SUBSTITUTE(D1079,CHAR(160),CHAR(32))),Metadata!B$1:E$2632,4,FALSE)</f>
        <v>1735</v>
      </c>
      <c r="H1079" t="s">
        <v>448</v>
      </c>
      <c r="J1079" t="str">
        <f>VLOOKUP(TRIM(SUBSTITUTE(D1079,CHAR(160),CHAR(32))),Metadata!B$1:H$2632,7,FALSE)</f>
        <v>recit de voyage</v>
      </c>
      <c r="L1079" t="str">
        <f>VLOOKUP(TRIM(SUBSTITUTE(D1079,CHAR(160),CHAR(32))),Metadata!B$1:J$2632,9,FALSE)</f>
        <v>prose</v>
      </c>
      <c r="M1079">
        <f>VLOOKUP(TRIM(SUBSTITUTE(D1079,CHAR(160),CHAR(32))),Metadata!B$1:K$2632,10,FALSE)</f>
        <v>152712</v>
      </c>
      <c r="N1079" s="1" t="s">
        <v>1540</v>
      </c>
      <c r="O1079">
        <v>38</v>
      </c>
      <c r="P1079">
        <v>42</v>
      </c>
    </row>
    <row r="1080" spans="1:16" x14ac:dyDescent="0.25">
      <c r="A1080" t="s">
        <v>4354</v>
      </c>
      <c r="B1080" t="s">
        <v>255</v>
      </c>
      <c r="C1080" t="s">
        <v>47</v>
      </c>
      <c r="D1080" t="s">
        <v>5388</v>
      </c>
      <c r="E1080" t="str">
        <f>VLOOKUP(TRIM(SUBSTITUTE(D1080,CHAR(160),CHAR(32))),Metadata!B$1:C$2632,2,FALSE)</f>
        <v>Diderot, Denis, 1713-1784.</v>
      </c>
      <c r="F1080" t="str">
        <f>VLOOKUP(TRIM(SUBSTITUTE(D1080,CHAR(160),CHAR(32))),Metadata!B$1:D$2632,3,FALSE)</f>
        <v>“Lettre sur le commerce des livres”</v>
      </c>
      <c r="G1080">
        <f>VLOOKUP(TRIM(SUBSTITUTE(D1080,CHAR(160),CHAR(32))),Metadata!B$1:E$2632,4,FALSE)</f>
        <v>1763</v>
      </c>
      <c r="H1080" t="s">
        <v>448</v>
      </c>
      <c r="J1080" t="str">
        <f>VLOOKUP(TRIM(SUBSTITUTE(D1080,CHAR(160),CHAR(32))),Metadata!B$1:H$2632,7,FALSE)</f>
        <v>traite</v>
      </c>
      <c r="L1080" t="str">
        <f>VLOOKUP(TRIM(SUBSTITUTE(D1080,CHAR(160),CHAR(32))),Metadata!B$1:J$2632,9,FALSE)</f>
        <v/>
      </c>
      <c r="M1080">
        <f>VLOOKUP(TRIM(SUBSTITUTE(D1080,CHAR(160),CHAR(32))),Metadata!B$1:K$2632,10,FALSE)</f>
        <v>30014</v>
      </c>
      <c r="N1080" s="1" t="s">
        <v>1541</v>
      </c>
      <c r="O1080">
        <v>87</v>
      </c>
      <c r="P1080">
        <v>91</v>
      </c>
    </row>
    <row r="1081" spans="1:16" x14ac:dyDescent="0.25">
      <c r="A1081" t="s">
        <v>4354</v>
      </c>
      <c r="B1081" t="s">
        <v>255</v>
      </c>
      <c r="C1081" t="s">
        <v>47</v>
      </c>
      <c r="D1081" t="s">
        <v>8247</v>
      </c>
      <c r="E1081" t="str">
        <f>VLOOKUP(TRIM(SUBSTITUTE(D1081,CHAR(160),CHAR(32))),Metadata!B$1:C$2632,2,FALSE)</f>
        <v>Du Pont de Nemours, Pierre Samuel, 1739-1817.</v>
      </c>
      <c r="F1081" t="str">
        <f>VLOOKUP(TRIM(SUBSTITUTE(D1081,CHAR(160),CHAR(32))),Metadata!B$1:D$2632,3,FALSE)</f>
        <v>De l'origine et des progrès d'une science nouvelle</v>
      </c>
      <c r="G1081">
        <f>VLOOKUP(TRIM(SUBSTITUTE(D1081,CHAR(160),CHAR(32))),Metadata!B$1:E$2632,4,FALSE)</f>
        <v>1768</v>
      </c>
      <c r="H1081" t="s">
        <v>448</v>
      </c>
      <c r="J1081" t="str">
        <f>VLOOKUP(TRIM(SUBSTITUTE(D1081,CHAR(160),CHAR(32))),Metadata!B$1:H$2632,7,FALSE)</f>
        <v>traite ou essai</v>
      </c>
      <c r="L1081" t="str">
        <f>VLOOKUP(TRIM(SUBSTITUTE(D1081,CHAR(160),CHAR(32))),Metadata!B$1:J$2632,9,FALSE)</f>
        <v>prose</v>
      </c>
      <c r="M1081">
        <f>VLOOKUP(TRIM(SUBSTITUTE(D1081,CHAR(160),CHAR(32))),Metadata!B$1:K$2632,10,FALSE)</f>
        <v>12296</v>
      </c>
      <c r="N1081" s="1" t="s">
        <v>1542</v>
      </c>
      <c r="O1081">
        <v>311</v>
      </c>
      <c r="P1081">
        <v>315</v>
      </c>
    </row>
    <row r="1082" spans="1:16" x14ac:dyDescent="0.25">
      <c r="A1082" t="s">
        <v>4354</v>
      </c>
      <c r="B1082" t="s">
        <v>255</v>
      </c>
      <c r="C1082" t="s">
        <v>47</v>
      </c>
      <c r="D1082" t="s">
        <v>8398</v>
      </c>
      <c r="E1082" t="str">
        <f>VLOOKUP(TRIM(SUBSTITUTE(D1082,CHAR(160),CHAR(32))),Metadata!B$1:C$2632,2,FALSE)</f>
        <v>Sénac de Meilhan, Gabriel, 1736-1803.</v>
      </c>
      <c r="F1082" t="str">
        <f>VLOOKUP(TRIM(SUBSTITUTE(D1082,CHAR(160),CHAR(32))),Metadata!B$1:D$2632,3,FALSE)</f>
        <v>L'émigré</v>
      </c>
      <c r="G1082">
        <f>VLOOKUP(TRIM(SUBSTITUTE(D1082,CHAR(160),CHAR(32))),Metadata!B$1:E$2632,4,FALSE)</f>
        <v>1797</v>
      </c>
      <c r="H1082" t="s">
        <v>448</v>
      </c>
      <c r="J1082" t="str">
        <f>VLOOKUP(TRIM(SUBSTITUTE(D1082,CHAR(160),CHAR(32))),Metadata!B$1:H$2632,7,FALSE)</f>
        <v>roman</v>
      </c>
      <c r="L1082" t="str">
        <f>VLOOKUP(TRIM(SUBSTITUTE(D1082,CHAR(160),CHAR(32))),Metadata!B$1:J$2632,9,FALSE)</f>
        <v>prose</v>
      </c>
      <c r="M1082">
        <f>VLOOKUP(TRIM(SUBSTITUTE(D1082,CHAR(160),CHAR(32))),Metadata!B$1:K$2632,10,FALSE)</f>
        <v>139354</v>
      </c>
      <c r="N1082" s="1" t="s">
        <v>1543</v>
      </c>
      <c r="O1082">
        <v>110</v>
      </c>
      <c r="P1082">
        <v>114</v>
      </c>
    </row>
    <row r="1083" spans="1:16" x14ac:dyDescent="0.25">
      <c r="A1083" t="s">
        <v>4354</v>
      </c>
      <c r="B1083" t="s">
        <v>255</v>
      </c>
      <c r="C1083" t="s">
        <v>47</v>
      </c>
      <c r="D1083" t="s">
        <v>8247</v>
      </c>
      <c r="E1083" t="str">
        <f>VLOOKUP(TRIM(SUBSTITUTE(D1083,CHAR(160),CHAR(32))),Metadata!B$1:C$2632,2,FALSE)</f>
        <v>Du Pont de Nemours, Pierre Samuel, 1739-1817.</v>
      </c>
      <c r="F1083" t="str">
        <f>VLOOKUP(TRIM(SUBSTITUTE(D1083,CHAR(160),CHAR(32))),Metadata!B$1:D$2632,3,FALSE)</f>
        <v>De l'origine et des progrès d'une science nouvelle</v>
      </c>
      <c r="G1083">
        <f>VLOOKUP(TRIM(SUBSTITUTE(D1083,CHAR(160),CHAR(32))),Metadata!B$1:E$2632,4,FALSE)</f>
        <v>1768</v>
      </c>
      <c r="H1083" t="s">
        <v>448</v>
      </c>
      <c r="J1083" t="str">
        <f>VLOOKUP(TRIM(SUBSTITUTE(D1083,CHAR(160),CHAR(32))),Metadata!B$1:H$2632,7,FALSE)</f>
        <v>traite ou essai</v>
      </c>
      <c r="L1083" t="str">
        <f>VLOOKUP(TRIM(SUBSTITUTE(D1083,CHAR(160),CHAR(32))),Metadata!B$1:J$2632,9,FALSE)</f>
        <v>prose</v>
      </c>
      <c r="M1083">
        <f>VLOOKUP(TRIM(SUBSTITUTE(D1083,CHAR(160),CHAR(32))),Metadata!B$1:K$2632,10,FALSE)</f>
        <v>12296</v>
      </c>
      <c r="N1083" s="1" t="s">
        <v>1544</v>
      </c>
      <c r="O1083">
        <v>168</v>
      </c>
      <c r="P1083">
        <v>172</v>
      </c>
    </row>
    <row r="1084" spans="1:16" x14ac:dyDescent="0.25">
      <c r="A1084" t="s">
        <v>4354</v>
      </c>
      <c r="B1084" t="s">
        <v>255</v>
      </c>
      <c r="C1084" t="s">
        <v>47</v>
      </c>
      <c r="D1084" t="s">
        <v>8266</v>
      </c>
      <c r="E1084" t="str">
        <f>VLOOKUP(TRIM(SUBSTITUTE(D1084,CHAR(160),CHAR(32))),Metadata!B$1:C$2632,2,FALSE)</f>
        <v>Galland, Antoine, 1646-1715.</v>
      </c>
      <c r="F1084" t="str">
        <f>VLOOKUP(TRIM(SUBSTITUTE(D1084,CHAR(160),CHAR(32))),Metadata!B$1:D$2632,3,FALSE)</f>
        <v>Mille et Une Nuits (Les)</v>
      </c>
      <c r="G1084">
        <f>VLOOKUP(TRIM(SUBSTITUTE(D1084,CHAR(160),CHAR(32))),Metadata!B$1:E$2632,4,FALSE)</f>
        <v>1704</v>
      </c>
      <c r="H1084" t="s">
        <v>448</v>
      </c>
      <c r="J1084" t="str">
        <f>VLOOKUP(TRIM(SUBSTITUTE(D1084,CHAR(160),CHAR(32))),Metadata!B$1:H$2632,7,FALSE)</f>
        <v>Narratif, Conte</v>
      </c>
      <c r="L1084" t="str">
        <f>VLOOKUP(TRIM(SUBSTITUTE(D1084,CHAR(160),CHAR(32))),Metadata!B$1:J$2632,9,FALSE)</f>
        <v/>
      </c>
      <c r="M1084">
        <f>VLOOKUP(TRIM(SUBSTITUTE(D1084,CHAR(160),CHAR(32))),Metadata!B$1:K$2632,10,FALSE)</f>
        <v>557378</v>
      </c>
      <c r="N1084" t="s">
        <v>1545</v>
      </c>
      <c r="O1084">
        <v>107</v>
      </c>
      <c r="P1084">
        <v>112</v>
      </c>
    </row>
    <row r="1085" spans="1:16" x14ac:dyDescent="0.25">
      <c r="A1085" t="s">
        <v>4354</v>
      </c>
      <c r="B1085" t="s">
        <v>255</v>
      </c>
      <c r="C1085" t="s">
        <v>47</v>
      </c>
      <c r="D1085" t="s">
        <v>8339</v>
      </c>
      <c r="E1085" t="str">
        <f>VLOOKUP(TRIM(SUBSTITUTE(D1085,CHAR(160),CHAR(32))),Metadata!B$1:C$2632,2,FALSE)</f>
        <v>Mirabeau, Victor de Riquetti, marquis de, 1715-1789.</v>
      </c>
      <c r="F1085" t="str">
        <f>VLOOKUP(TRIM(SUBSTITUTE(D1085,CHAR(160),CHAR(32))),Metadata!B$1:D$2632,3,FALSE)</f>
        <v>L'ami des hommes, ou, Traité de la population</v>
      </c>
      <c r="G1085">
        <f>VLOOKUP(TRIM(SUBSTITUTE(D1085,CHAR(160),CHAR(32))),Metadata!B$1:E$2632,4,FALSE)</f>
        <v>1755</v>
      </c>
      <c r="H1085" t="s">
        <v>448</v>
      </c>
      <c r="J1085" t="str">
        <f>VLOOKUP(TRIM(SUBSTITUTE(D1085,CHAR(160),CHAR(32))),Metadata!B$1:H$2632,7,FALSE)</f>
        <v>traite ou essai</v>
      </c>
      <c r="L1085" t="str">
        <f>VLOOKUP(TRIM(SUBSTITUTE(D1085,CHAR(160),CHAR(32))),Metadata!B$1:J$2632,9,FALSE)</f>
        <v>prose</v>
      </c>
      <c r="M1085">
        <f>VLOOKUP(TRIM(SUBSTITUTE(D1085,CHAR(160),CHAR(32))),Metadata!B$1:K$2632,10,FALSE)</f>
        <v>239430</v>
      </c>
      <c r="N1085" s="1" t="s">
        <v>1546</v>
      </c>
      <c r="O1085">
        <v>194</v>
      </c>
      <c r="P1085">
        <v>198</v>
      </c>
    </row>
    <row r="1086" spans="1:16" x14ac:dyDescent="0.25">
      <c r="A1086" t="s">
        <v>4354</v>
      </c>
      <c r="B1086" t="s">
        <v>255</v>
      </c>
      <c r="C1086" t="s">
        <v>47</v>
      </c>
      <c r="D1086" t="s">
        <v>8688</v>
      </c>
      <c r="E1086" t="str">
        <f>VLOOKUP(TRIM(SUBSTITUTE(D1086,CHAR(160),CHAR(32))),Metadata!B$1:C$2632,2,FALSE)</f>
        <v>Tocqueville, Alexis de, 1805-1859.</v>
      </c>
      <c r="F1086" t="str">
        <f>VLOOKUP(TRIM(SUBSTITUTE(D1086,CHAR(160),CHAR(32))),Metadata!B$1:D$2632,3,FALSE)</f>
        <v>Tocqueville au Bas-Canada</v>
      </c>
      <c r="G1086">
        <f>VLOOKUP(TRIM(SUBSTITUTE(D1086,CHAR(160),CHAR(32))),Metadata!B$1:E$2632,4,FALSE)</f>
        <v>1859</v>
      </c>
      <c r="H1086" t="s">
        <v>450</v>
      </c>
      <c r="J1086" t="str">
        <f>VLOOKUP(TRIM(SUBSTITUTE(D1086,CHAR(160),CHAR(32))),Metadata!B$1:H$2632,7,FALSE)</f>
        <v>traite</v>
      </c>
      <c r="L1086" t="str">
        <f>VLOOKUP(TRIM(SUBSTITUTE(D1086,CHAR(160),CHAR(32))),Metadata!B$1:J$2632,9,FALSE)</f>
        <v/>
      </c>
      <c r="M1086">
        <f>VLOOKUP(TRIM(SUBSTITUTE(D1086,CHAR(160),CHAR(32))),Metadata!B$1:K$2632,10,FALSE)</f>
        <v>65512</v>
      </c>
      <c r="N1086" s="1" t="s">
        <v>1547</v>
      </c>
      <c r="O1086">
        <v>119</v>
      </c>
      <c r="P1086">
        <v>123</v>
      </c>
    </row>
    <row r="1087" spans="1:16" x14ac:dyDescent="0.25">
      <c r="A1087" t="s">
        <v>4354</v>
      </c>
      <c r="B1087" t="s">
        <v>255</v>
      </c>
      <c r="C1087" t="s">
        <v>47</v>
      </c>
      <c r="D1087" t="s">
        <v>8607</v>
      </c>
      <c r="E1087" t="str">
        <f>VLOOKUP(TRIM(SUBSTITUTE(D1087,CHAR(160),CHAR(32))),Metadata!B$1:C$2632,2,FALSE)</f>
        <v>Maupassant, Guy de, 1850-1893.</v>
      </c>
      <c r="F1087" t="str">
        <f>VLOOKUP(TRIM(SUBSTITUTE(D1087,CHAR(160),CHAR(32))),Metadata!B$1:D$2632,3,FALSE)</f>
        <v>La Vie errante</v>
      </c>
      <c r="G1087">
        <f>VLOOKUP(TRIM(SUBSTITUTE(D1087,CHAR(160),CHAR(32))),Metadata!B$1:E$2632,4,FALSE)</f>
        <v>1890</v>
      </c>
      <c r="H1087" t="s">
        <v>450</v>
      </c>
      <c r="J1087" t="str">
        <f>VLOOKUP(TRIM(SUBSTITUTE(D1087,CHAR(160),CHAR(32))),Metadata!B$1:H$2632,7,FALSE)</f>
        <v>roman</v>
      </c>
      <c r="L1087" t="str">
        <f>VLOOKUP(TRIM(SUBSTITUTE(D1087,CHAR(160),CHAR(32))),Metadata!B$1:J$2632,9,FALSE)</f>
        <v/>
      </c>
      <c r="M1087">
        <f>VLOOKUP(TRIM(SUBSTITUTE(D1087,CHAR(160),CHAR(32))),Metadata!B$1:K$2632,10,FALSE)</f>
        <v>61854</v>
      </c>
      <c r="N1087" s="1" t="s">
        <v>1548</v>
      </c>
      <c r="O1087">
        <v>215</v>
      </c>
      <c r="P1087">
        <v>219</v>
      </c>
    </row>
    <row r="1088" spans="1:16" x14ac:dyDescent="0.25">
      <c r="A1088" t="s">
        <v>4354</v>
      </c>
      <c r="B1088" t="s">
        <v>255</v>
      </c>
      <c r="C1088" t="s">
        <v>47</v>
      </c>
      <c r="D1088" t="s">
        <v>8575</v>
      </c>
      <c r="E1088" t="str">
        <f>VLOOKUP(TRIM(SUBSTITUTE(D1088,CHAR(160),CHAR(32))),Metadata!B$1:C$2632,2,FALSE)</f>
        <v>Huysmans, J.-K. (Joris-Karl), 1848-1907.</v>
      </c>
      <c r="F1088" t="str">
        <f>VLOOKUP(TRIM(SUBSTITUTE(D1088,CHAR(160),CHAR(32))),Metadata!B$1:D$2632,3,FALSE)</f>
        <v>Là-bas</v>
      </c>
      <c r="G1088">
        <f>VLOOKUP(TRIM(SUBSTITUTE(D1088,CHAR(160),CHAR(32))),Metadata!B$1:E$2632,4,FALSE)</f>
        <v>1891</v>
      </c>
      <c r="H1088" t="s">
        <v>450</v>
      </c>
      <c r="J1088" t="str">
        <f>VLOOKUP(TRIM(SUBSTITUTE(D1088,CHAR(160),CHAR(32))),Metadata!B$1:H$2632,7,FALSE)</f>
        <v>roman</v>
      </c>
      <c r="L1088" t="str">
        <f>VLOOKUP(TRIM(SUBSTITUTE(D1088,CHAR(160),CHAR(32))),Metadata!B$1:J$2632,9,FALSE)</f>
        <v>prose</v>
      </c>
      <c r="M1088">
        <f>VLOOKUP(TRIM(SUBSTITUTE(D1088,CHAR(160),CHAR(32))),Metadata!B$1:K$2632,10,FALSE)</f>
        <v>96099</v>
      </c>
      <c r="N1088" s="1" t="s">
        <v>1549</v>
      </c>
      <c r="O1088">
        <v>46</v>
      </c>
      <c r="P1088">
        <v>50</v>
      </c>
    </row>
    <row r="1089" spans="1:16" x14ac:dyDescent="0.25">
      <c r="A1089" t="s">
        <v>4354</v>
      </c>
      <c r="B1089" t="s">
        <v>255</v>
      </c>
      <c r="C1089" t="s">
        <v>47</v>
      </c>
      <c r="D1089" t="s">
        <v>8653</v>
      </c>
      <c r="E1089" t="str">
        <f>VLOOKUP(TRIM(SUBSTITUTE(D1089,CHAR(160),CHAR(32))),Metadata!B$1:C$2632,2,FALSE)</f>
        <v>Sainte-Beuve, Charles Augustin, 1804-1869.</v>
      </c>
      <c r="F1089" t="str">
        <f>VLOOKUP(TRIM(SUBSTITUTE(D1089,CHAR(160),CHAR(32))),Metadata!B$1:D$2632,3,FALSE)</f>
        <v>Port-Royal. T. 4</v>
      </c>
      <c r="G1089">
        <f>VLOOKUP(TRIM(SUBSTITUTE(D1089,CHAR(160),CHAR(32))),Metadata!B$1:E$2632,4,FALSE)</f>
        <v>1859</v>
      </c>
      <c r="H1089" t="s">
        <v>450</v>
      </c>
      <c r="J1089" t="str">
        <f>VLOOKUP(TRIM(SUBSTITUTE(D1089,CHAR(160),CHAR(32))),Metadata!B$1:H$2632,7,FALSE)</f>
        <v>traite ou essai</v>
      </c>
      <c r="L1089" t="str">
        <f>VLOOKUP(TRIM(SUBSTITUTE(D1089,CHAR(160),CHAR(32))),Metadata!B$1:J$2632,9,FALSE)</f>
        <v>prose</v>
      </c>
      <c r="M1089">
        <f>VLOOKUP(TRIM(SUBSTITUTE(D1089,CHAR(160),CHAR(32))),Metadata!B$1:K$2632,10,FALSE)</f>
        <v>123341</v>
      </c>
      <c r="N1089" s="1" t="s">
        <v>1550</v>
      </c>
      <c r="O1089">
        <v>104</v>
      </c>
      <c r="P1089">
        <v>108</v>
      </c>
    </row>
    <row r="1090" spans="1:16" x14ac:dyDescent="0.25">
      <c r="A1090" t="s">
        <v>4354</v>
      </c>
      <c r="B1090" t="s">
        <v>255</v>
      </c>
      <c r="C1090" t="s">
        <v>47</v>
      </c>
      <c r="D1090" t="s">
        <v>8109</v>
      </c>
      <c r="E1090" t="str">
        <f>VLOOKUP(TRIM(SUBSTITUTE(D1090,CHAR(160),CHAR(32))),Metadata!B$1:C$2632,2,FALSE)</f>
        <v>Montchrestien, Antoine de, ca. 1575-1621.</v>
      </c>
      <c r="F1090" t="str">
        <f>VLOOKUP(TRIM(SUBSTITUTE(D1090,CHAR(160),CHAR(32))),Metadata!B$1:D$2632,3,FALSE)</f>
        <v>Traicté de l'Oeconomie politique: dedié en 1615 au roy et à la reyne mere du roy</v>
      </c>
      <c r="G1090">
        <f>VLOOKUP(TRIM(SUBSTITUTE(D1090,CHAR(160),CHAR(32))),Metadata!B$1:E$2632,4,FALSE)</f>
        <v>1615</v>
      </c>
      <c r="H1090" t="s">
        <v>450</v>
      </c>
      <c r="J1090" t="str">
        <f>VLOOKUP(TRIM(SUBSTITUTE(D1090,CHAR(160),CHAR(32))),Metadata!B$1:H$2632,7,FALSE)</f>
        <v>traite ou essai</v>
      </c>
      <c r="L1090" t="str">
        <f>VLOOKUP(TRIM(SUBSTITUTE(D1090,CHAR(160),CHAR(32))),Metadata!B$1:J$2632,9,FALSE)</f>
        <v>prose</v>
      </c>
      <c r="M1090">
        <f>VLOOKUP(TRIM(SUBSTITUTE(D1090,CHAR(160),CHAR(32))),Metadata!B$1:K$2632,10,FALSE)</f>
        <v>92941</v>
      </c>
      <c r="N1090" s="1" t="s">
        <v>1551</v>
      </c>
      <c r="O1090">
        <v>94</v>
      </c>
      <c r="P1090">
        <v>98</v>
      </c>
    </row>
    <row r="1091" spans="1:16" x14ac:dyDescent="0.25">
      <c r="A1091" t="s">
        <v>4354</v>
      </c>
      <c r="B1091" t="s">
        <v>255</v>
      </c>
      <c r="C1091" t="s">
        <v>47</v>
      </c>
      <c r="D1091" t="s">
        <v>8535</v>
      </c>
      <c r="E1091" t="str">
        <f>VLOOKUP(TRIM(SUBSTITUTE(D1091,CHAR(160),CHAR(32))),Metadata!B$1:C$2632,2,FALSE)</f>
        <v>Flaubert, Gustave, 1821-1880.</v>
      </c>
      <c r="F1091" t="str">
        <f>VLOOKUP(TRIM(SUBSTITUTE(D1091,CHAR(160),CHAR(32))),Metadata!B$1:D$2632,3,FALSE)</f>
        <v>L'éducation sentimentale</v>
      </c>
      <c r="G1091">
        <f>VLOOKUP(TRIM(SUBSTITUTE(D1091,CHAR(160),CHAR(32))),Metadata!B$1:E$2632,4,FALSE)</f>
        <v>1869</v>
      </c>
      <c r="H1091" t="s">
        <v>450</v>
      </c>
      <c r="J1091" t="str">
        <f>VLOOKUP(TRIM(SUBSTITUTE(D1091,CHAR(160),CHAR(32))),Metadata!B$1:H$2632,7,FALSE)</f>
        <v>roman</v>
      </c>
      <c r="L1091" t="str">
        <f>VLOOKUP(TRIM(SUBSTITUTE(D1091,CHAR(160),CHAR(32))),Metadata!B$1:J$2632,9,FALSE)</f>
        <v>prose</v>
      </c>
      <c r="M1091">
        <f>VLOOKUP(TRIM(SUBSTITUTE(D1091,CHAR(160),CHAR(32))),Metadata!B$1:K$2632,10,FALSE)</f>
        <v>149831</v>
      </c>
      <c r="N1091" t="s">
        <v>1552</v>
      </c>
      <c r="O1091">
        <v>81</v>
      </c>
      <c r="P1091">
        <v>85</v>
      </c>
    </row>
    <row r="1092" spans="1:16" x14ac:dyDescent="0.25">
      <c r="A1092" t="s">
        <v>4354</v>
      </c>
      <c r="B1092" t="s">
        <v>255</v>
      </c>
      <c r="C1092" t="s">
        <v>47</v>
      </c>
      <c r="D1092" t="s">
        <v>8676</v>
      </c>
      <c r="E1092" t="str">
        <f>VLOOKUP(TRIM(SUBSTITUTE(D1092,CHAR(160),CHAR(32))),Metadata!B$1:C$2632,2,FALSE)</f>
        <v>Stendhal, 1783-1842.</v>
      </c>
      <c r="F1092" t="str">
        <f>VLOOKUP(TRIM(SUBSTITUTE(D1092,CHAR(160),CHAR(32))),Metadata!B$1:D$2632,3,FALSE)</f>
        <v>La chartreuse de Parme</v>
      </c>
      <c r="G1092">
        <f>VLOOKUP(TRIM(SUBSTITUTE(D1092,CHAR(160),CHAR(32))),Metadata!B$1:E$2632,4,FALSE)</f>
        <v>1839</v>
      </c>
      <c r="H1092" t="s">
        <v>450</v>
      </c>
      <c r="J1092" t="str">
        <f>VLOOKUP(TRIM(SUBSTITUTE(D1092,CHAR(160),CHAR(32))),Metadata!B$1:H$2632,7,FALSE)</f>
        <v>roman</v>
      </c>
      <c r="L1092" t="str">
        <f>VLOOKUP(TRIM(SUBSTITUTE(D1092,CHAR(160),CHAR(32))),Metadata!B$1:J$2632,9,FALSE)</f>
        <v>prose</v>
      </c>
      <c r="M1092">
        <f>VLOOKUP(TRIM(SUBSTITUTE(D1092,CHAR(160),CHAR(32))),Metadata!B$1:K$2632,10,FALSE)</f>
        <v>195086</v>
      </c>
      <c r="N1092" s="1" t="s">
        <v>1553</v>
      </c>
      <c r="O1092">
        <v>9</v>
      </c>
      <c r="P1092">
        <v>13</v>
      </c>
    </row>
    <row r="1093" spans="1:16" x14ac:dyDescent="0.25">
      <c r="A1093" t="s">
        <v>4354</v>
      </c>
      <c r="B1093" t="s">
        <v>255</v>
      </c>
      <c r="C1093" t="s">
        <v>47</v>
      </c>
      <c r="D1093" t="s">
        <v>8109</v>
      </c>
      <c r="E1093" t="str">
        <f>VLOOKUP(TRIM(SUBSTITUTE(D1093,CHAR(160),CHAR(32))),Metadata!B$1:C$2632,2,FALSE)</f>
        <v>Montchrestien, Antoine de, ca. 1575-1621.</v>
      </c>
      <c r="F1093" t="str">
        <f>VLOOKUP(TRIM(SUBSTITUTE(D1093,CHAR(160),CHAR(32))),Metadata!B$1:D$2632,3,FALSE)</f>
        <v>Traicté de l'Oeconomie politique: dedié en 1615 au roy et à la reyne mere du roy</v>
      </c>
      <c r="G1093">
        <f>VLOOKUP(TRIM(SUBSTITUTE(D1093,CHAR(160),CHAR(32))),Metadata!B$1:E$2632,4,FALSE)</f>
        <v>1615</v>
      </c>
      <c r="H1093" t="s">
        <v>450</v>
      </c>
      <c r="J1093" t="str">
        <f>VLOOKUP(TRIM(SUBSTITUTE(D1093,CHAR(160),CHAR(32))),Metadata!B$1:H$2632,7,FALSE)</f>
        <v>traite ou essai</v>
      </c>
      <c r="L1093" t="str">
        <f>VLOOKUP(TRIM(SUBSTITUTE(D1093,CHAR(160),CHAR(32))),Metadata!B$1:J$2632,9,FALSE)</f>
        <v>prose</v>
      </c>
      <c r="M1093">
        <f>VLOOKUP(TRIM(SUBSTITUTE(D1093,CHAR(160),CHAR(32))),Metadata!B$1:K$2632,10,FALSE)</f>
        <v>92941</v>
      </c>
      <c r="N1093" s="1" t="s">
        <v>1554</v>
      </c>
      <c r="O1093">
        <v>122</v>
      </c>
      <c r="P1093">
        <v>126</v>
      </c>
    </row>
    <row r="1094" spans="1:16" x14ac:dyDescent="0.25">
      <c r="A1094" t="s">
        <v>4354</v>
      </c>
      <c r="B1094" t="s">
        <v>255</v>
      </c>
      <c r="C1094" t="s">
        <v>47</v>
      </c>
      <c r="D1094" t="s">
        <v>8566</v>
      </c>
      <c r="E1094" t="str">
        <f>VLOOKUP(TRIM(SUBSTITUTE(D1094,CHAR(160),CHAR(32))),Metadata!B$1:C$2632,2,FALSE)</f>
        <v>Hugo, Victor, 1802-1885.</v>
      </c>
      <c r="F1094" t="str">
        <f>VLOOKUP(TRIM(SUBSTITUTE(D1094,CHAR(160),CHAR(32))),Metadata!B$1:D$2632,3,FALSE)</f>
        <v>Correspondance (1849-1866)</v>
      </c>
      <c r="G1094">
        <f>VLOOKUP(TRIM(SUBSTITUTE(D1094,CHAR(160),CHAR(32))),Metadata!B$1:E$2632,4,FALSE)</f>
        <v>1866</v>
      </c>
      <c r="H1094" t="s">
        <v>450</v>
      </c>
      <c r="J1094" t="str">
        <f>VLOOKUP(TRIM(SUBSTITUTE(D1094,CHAR(160),CHAR(32))),Metadata!B$1:H$2632,7,FALSE)</f>
        <v>correspondance</v>
      </c>
      <c r="L1094" t="str">
        <f>VLOOKUP(TRIM(SUBSTITUTE(D1094,CHAR(160),CHAR(32))),Metadata!B$1:J$2632,9,FALSE)</f>
        <v>prose</v>
      </c>
      <c r="M1094">
        <f>VLOOKUP(TRIM(SUBSTITUTE(D1094,CHAR(160),CHAR(32))),Metadata!B$1:K$2632,10,FALSE)</f>
        <v>199176</v>
      </c>
      <c r="N1094" s="1" t="s">
        <v>1555</v>
      </c>
      <c r="O1094">
        <v>51</v>
      </c>
      <c r="P1094">
        <v>55</v>
      </c>
    </row>
    <row r="1095" spans="1:16" x14ac:dyDescent="0.25">
      <c r="A1095" t="s">
        <v>4354</v>
      </c>
      <c r="B1095" t="s">
        <v>255</v>
      </c>
      <c r="C1095" t="s">
        <v>47</v>
      </c>
      <c r="D1095" t="s">
        <v>8440</v>
      </c>
      <c r="E1095" t="str">
        <f>VLOOKUP(TRIM(SUBSTITUTE(D1095,CHAR(160),CHAR(32))),Metadata!B$1:C$2632,2,FALSE)</f>
        <v>Becque, Henri, 1837-1899.</v>
      </c>
      <c r="F1095" t="str">
        <f>VLOOKUP(TRIM(SUBSTITUTE(D1095,CHAR(160),CHAR(32))),Metadata!B$1:D$2632,3,FALSE)</f>
        <v>Les corbeaux</v>
      </c>
      <c r="G1095">
        <f>VLOOKUP(TRIM(SUBSTITUTE(D1095,CHAR(160),CHAR(32))),Metadata!B$1:E$2632,4,FALSE)</f>
        <v>1882</v>
      </c>
      <c r="H1095" t="s">
        <v>450</v>
      </c>
      <c r="J1095" t="str">
        <f>VLOOKUP(TRIM(SUBSTITUTE(D1095,CHAR(160),CHAR(32))),Metadata!B$1:H$2632,7,FALSE)</f>
        <v>theatre</v>
      </c>
      <c r="L1095" t="str">
        <f>VLOOKUP(TRIM(SUBSTITUTE(D1095,CHAR(160),CHAR(32))),Metadata!B$1:J$2632,9,FALSE)</f>
        <v>prose</v>
      </c>
      <c r="M1095">
        <f>VLOOKUP(TRIM(SUBSTITUTE(D1095,CHAR(160),CHAR(32))),Metadata!B$1:K$2632,10,FALSE)</f>
        <v>32097</v>
      </c>
      <c r="N1095" s="1" t="s">
        <v>1556</v>
      </c>
      <c r="O1095">
        <v>46</v>
      </c>
      <c r="P1095">
        <v>50</v>
      </c>
    </row>
    <row r="1096" spans="1:16" x14ac:dyDescent="0.25">
      <c r="A1096" t="s">
        <v>4354</v>
      </c>
      <c r="B1096" t="s">
        <v>255</v>
      </c>
      <c r="C1096" t="s">
        <v>47</v>
      </c>
      <c r="D1096" t="s">
        <v>8506</v>
      </c>
      <c r="E1096" t="str">
        <f>VLOOKUP(TRIM(SUBSTITUTE(D1096,CHAR(160),CHAR(32))),Metadata!B$1:C$2632,2,FALSE)</f>
        <v>Dumas, Alexandre (père), 1802-1870.</v>
      </c>
      <c r="F1096" t="str">
        <f>VLOOKUP(TRIM(SUBSTITUTE(D1096,CHAR(160),CHAR(32))),Metadata!B$1:D$2632,3,FALSE)</f>
        <v>Vicomte de Bragelonne (Le)</v>
      </c>
      <c r="G1096">
        <f>VLOOKUP(TRIM(SUBSTITUTE(D1096,CHAR(160),CHAR(32))),Metadata!B$1:E$2632,4,FALSE)</f>
        <v>1848</v>
      </c>
      <c r="H1096" t="s">
        <v>450</v>
      </c>
      <c r="J1096" t="str">
        <f>VLOOKUP(TRIM(SUBSTITUTE(D1096,CHAR(160),CHAR(32))),Metadata!B$1:H$2632,7,FALSE)</f>
        <v>Narratif, Roman</v>
      </c>
      <c r="L1096" t="str">
        <f>VLOOKUP(TRIM(SUBSTITUTE(D1096,CHAR(160),CHAR(32))),Metadata!B$1:J$2632,9,FALSE)</f>
        <v/>
      </c>
      <c r="M1096">
        <f>VLOOKUP(TRIM(SUBSTITUTE(D1096,CHAR(160),CHAR(32))),Metadata!B$1:K$2632,10,FALSE)</f>
        <v>700272</v>
      </c>
      <c r="N1096" s="1" t="s">
        <v>1557</v>
      </c>
      <c r="O1096">
        <v>56</v>
      </c>
      <c r="P1096">
        <v>61</v>
      </c>
    </row>
    <row r="1097" spans="1:16" x14ac:dyDescent="0.25">
      <c r="A1097" t="s">
        <v>4354</v>
      </c>
      <c r="B1097" t="s">
        <v>255</v>
      </c>
      <c r="C1097" t="s">
        <v>47</v>
      </c>
      <c r="D1097" t="s">
        <v>8594</v>
      </c>
      <c r="E1097" t="str">
        <f>VLOOKUP(TRIM(SUBSTITUTE(D1097,CHAR(160),CHAR(32))),Metadata!B$1:C$2632,2,FALSE)</f>
        <v>Las Cases, Emmanuel-Auguste-Dieudonné, comte de, 1766-1842.</v>
      </c>
      <c r="F1097" t="str">
        <f>VLOOKUP(TRIM(SUBSTITUTE(D1097,CHAR(160),CHAR(32))),Metadata!B$1:D$2632,3,FALSE)</f>
        <v>Le mémorial de Sainte-Hélène.</v>
      </c>
      <c r="G1097">
        <f>VLOOKUP(TRIM(SUBSTITUTE(D1097,CHAR(160),CHAR(32))),Metadata!B$1:E$2632,4,FALSE)</f>
        <v>1823</v>
      </c>
      <c r="H1097" t="s">
        <v>450</v>
      </c>
      <c r="J1097" t="str">
        <f>VLOOKUP(TRIM(SUBSTITUTE(D1097,CHAR(160),CHAR(32))),Metadata!B$1:H$2632,7,FALSE)</f>
        <v>memoires</v>
      </c>
      <c r="L1097" t="str">
        <f>VLOOKUP(TRIM(SUBSTITUTE(D1097,CHAR(160),CHAR(32))),Metadata!B$1:J$2632,9,FALSE)</f>
        <v>prose</v>
      </c>
      <c r="M1097">
        <f>VLOOKUP(TRIM(SUBSTITUTE(D1097,CHAR(160),CHAR(32))),Metadata!B$1:K$2632,10,FALSE)</f>
        <v>643639</v>
      </c>
      <c r="N1097" s="1" t="s">
        <v>1558</v>
      </c>
      <c r="O1097">
        <v>387</v>
      </c>
      <c r="P1097">
        <v>391</v>
      </c>
    </row>
    <row r="1098" spans="1:16" x14ac:dyDescent="0.25">
      <c r="A1098" t="s">
        <v>4354</v>
      </c>
      <c r="B1098" t="s">
        <v>255</v>
      </c>
      <c r="C1098" t="s">
        <v>47</v>
      </c>
      <c r="D1098" t="s">
        <v>8575</v>
      </c>
      <c r="E1098" t="str">
        <f>VLOOKUP(TRIM(SUBSTITUTE(D1098,CHAR(160),CHAR(32))),Metadata!B$1:C$2632,2,FALSE)</f>
        <v>Huysmans, J.-K. (Joris-Karl), 1848-1907.</v>
      </c>
      <c r="F1098" t="str">
        <f>VLOOKUP(TRIM(SUBSTITUTE(D1098,CHAR(160),CHAR(32))),Metadata!B$1:D$2632,3,FALSE)</f>
        <v>Là-bas</v>
      </c>
      <c r="G1098">
        <f>VLOOKUP(TRIM(SUBSTITUTE(D1098,CHAR(160),CHAR(32))),Metadata!B$1:E$2632,4,FALSE)</f>
        <v>1891</v>
      </c>
      <c r="H1098" t="s">
        <v>450</v>
      </c>
      <c r="J1098" t="str">
        <f>VLOOKUP(TRIM(SUBSTITUTE(D1098,CHAR(160),CHAR(32))),Metadata!B$1:H$2632,7,FALSE)</f>
        <v>roman</v>
      </c>
      <c r="L1098" t="str">
        <f>VLOOKUP(TRIM(SUBSTITUTE(D1098,CHAR(160),CHAR(32))),Metadata!B$1:J$2632,9,FALSE)</f>
        <v>prose</v>
      </c>
      <c r="M1098">
        <f>VLOOKUP(TRIM(SUBSTITUTE(D1098,CHAR(160),CHAR(32))),Metadata!B$1:K$2632,10,FALSE)</f>
        <v>96099</v>
      </c>
      <c r="N1098" s="1" t="s">
        <v>1559</v>
      </c>
      <c r="O1098">
        <v>168</v>
      </c>
      <c r="P1098">
        <v>172</v>
      </c>
    </row>
    <row r="1099" spans="1:16" x14ac:dyDescent="0.25">
      <c r="A1099" t="s">
        <v>4354</v>
      </c>
      <c r="B1099" t="s">
        <v>255</v>
      </c>
      <c r="C1099" t="s">
        <v>47</v>
      </c>
      <c r="D1099" t="s">
        <v>8579</v>
      </c>
      <c r="E1099" t="str">
        <f>VLOOKUP(TRIM(SUBSTITUTE(D1099,CHAR(160),CHAR(32))),Metadata!B$1:C$2632,2,FALSE)</f>
        <v>Jouy, Etienne de, 1764-1846.</v>
      </c>
      <c r="F1099" t="str">
        <f>VLOOKUP(TRIM(SUBSTITUTE(D1099,CHAR(160),CHAR(32))),Metadata!B$1:D$2632,3,FALSE)</f>
        <v>L'hermite de la Chaussée-d'Antin, ou, Observations sur les moeurs et les usages parisiens au commencement du XIXe siècle. 1813:</v>
      </c>
      <c r="G1099">
        <f>VLOOKUP(TRIM(SUBSTITUTE(D1099,CHAR(160),CHAR(32))),Metadata!B$1:E$2632,4,FALSE)</f>
        <v>1813</v>
      </c>
      <c r="H1099" t="s">
        <v>450</v>
      </c>
      <c r="J1099" t="str">
        <f>VLOOKUP(TRIM(SUBSTITUTE(D1099,CHAR(160),CHAR(32))),Metadata!B$1:H$2632,7,FALSE)</f>
        <v>traite ou essai</v>
      </c>
      <c r="L1099" t="str">
        <f>VLOOKUP(TRIM(SUBSTITUTE(D1099,CHAR(160),CHAR(32))),Metadata!B$1:J$2632,9,FALSE)</f>
        <v>prose</v>
      </c>
      <c r="M1099">
        <f>VLOOKUP(TRIM(SUBSTITUTE(D1099,CHAR(160),CHAR(32))),Metadata!B$1:K$2632,10,FALSE)</f>
        <v>137489</v>
      </c>
      <c r="N1099" s="1" t="s">
        <v>1560</v>
      </c>
      <c r="O1099">
        <v>145</v>
      </c>
      <c r="P1099">
        <v>149</v>
      </c>
    </row>
    <row r="1100" spans="1:16" x14ac:dyDescent="0.25">
      <c r="A1100" t="s">
        <v>4354</v>
      </c>
      <c r="B1100" t="s">
        <v>255</v>
      </c>
      <c r="C1100" t="s">
        <v>47</v>
      </c>
      <c r="D1100" t="s">
        <v>8591</v>
      </c>
      <c r="E1100" t="str">
        <f>VLOOKUP(TRIM(SUBSTITUTE(D1100,CHAR(160),CHAR(32))),Metadata!B$1:C$2632,2,FALSE)</f>
        <v>Lamartine, Alphonse de, 1790-1869.</v>
      </c>
      <c r="F1100" t="str">
        <f>VLOOKUP(TRIM(SUBSTITUTE(D1100,CHAR(160),CHAR(32))),Metadata!B$1:D$2632,3,FALSE)</f>
        <v>Les confidences</v>
      </c>
      <c r="G1100">
        <f>VLOOKUP(TRIM(SUBSTITUTE(D1100,CHAR(160),CHAR(32))),Metadata!B$1:E$2632,4,FALSE)</f>
        <v>1849</v>
      </c>
      <c r="H1100" t="s">
        <v>450</v>
      </c>
      <c r="J1100" t="str">
        <f>VLOOKUP(TRIM(SUBSTITUTE(D1100,CHAR(160),CHAR(32))),Metadata!B$1:H$2632,7,FALSE)</f>
        <v>memoires</v>
      </c>
      <c r="L1100" t="str">
        <f>VLOOKUP(TRIM(SUBSTITUTE(D1100,CHAR(160),CHAR(32))),Metadata!B$1:J$2632,9,FALSE)</f>
        <v>prose</v>
      </c>
      <c r="M1100">
        <f>VLOOKUP(TRIM(SUBSTITUTE(D1100,CHAR(160),CHAR(32))),Metadata!B$1:K$2632,10,FALSE)</f>
        <v>109615</v>
      </c>
      <c r="N1100" s="1" t="s">
        <v>1561</v>
      </c>
      <c r="O1100">
        <v>116</v>
      </c>
      <c r="P1100">
        <v>120</v>
      </c>
    </row>
    <row r="1101" spans="1:16" x14ac:dyDescent="0.25">
      <c r="A1101" t="s">
        <v>4354</v>
      </c>
      <c r="B1101" t="s">
        <v>255</v>
      </c>
      <c r="C1101" t="s">
        <v>47</v>
      </c>
      <c r="D1101" t="s">
        <v>8525</v>
      </c>
      <c r="E1101" t="str">
        <f>VLOOKUP(TRIM(SUBSTITUTE(D1101,CHAR(160),CHAR(32))),Metadata!B$1:C$2632,2,FALSE)</f>
        <v>Flaubert, Gustave, 1821-1880.</v>
      </c>
      <c r="F1101" t="str">
        <f>VLOOKUP(TRIM(SUBSTITUTE(D1101,CHAR(160),CHAR(32))),Metadata!B$1:D$2632,3,FALSE)</f>
        <v>Correspondance, 1853</v>
      </c>
      <c r="G1101">
        <f>VLOOKUP(TRIM(SUBSTITUTE(D1101,CHAR(160),CHAR(32))),Metadata!B$1:E$2632,4,FALSE)</f>
        <v>1853</v>
      </c>
      <c r="H1101" t="s">
        <v>450</v>
      </c>
      <c r="J1101" t="str">
        <f>VLOOKUP(TRIM(SUBSTITUTE(D1101,CHAR(160),CHAR(32))),Metadata!B$1:H$2632,7,FALSE)</f>
        <v>correspondance</v>
      </c>
      <c r="L1101" t="str">
        <f>VLOOKUP(TRIM(SUBSTITUTE(D1101,CHAR(160),CHAR(32))),Metadata!B$1:J$2632,9,FALSE)</f>
        <v>prose</v>
      </c>
      <c r="M1101">
        <f>VLOOKUP(TRIM(SUBSTITUTE(D1101,CHAR(160),CHAR(32))),Metadata!B$1:K$2632,10,FALSE)</f>
        <v>95714</v>
      </c>
      <c r="N1101" s="1" t="s">
        <v>1562</v>
      </c>
      <c r="O1101">
        <v>43</v>
      </c>
      <c r="P1101">
        <v>47</v>
      </c>
    </row>
    <row r="1102" spans="1:16" x14ac:dyDescent="0.25">
      <c r="A1102" t="s">
        <v>4354</v>
      </c>
      <c r="B1102" t="s">
        <v>255</v>
      </c>
      <c r="C1102" t="s">
        <v>47</v>
      </c>
      <c r="D1102" t="s">
        <v>8427</v>
      </c>
      <c r="E1102" t="str">
        <f>VLOOKUP(TRIM(SUBSTITUTE(D1102,CHAR(160),CHAR(32))),Metadata!B$1:C$2632,2,FALSE)</f>
        <v>About, Edmond, 1828-1885.</v>
      </c>
      <c r="F1102" t="str">
        <f>VLOOKUP(TRIM(SUBSTITUTE(D1102,CHAR(160),CHAR(32))),Metadata!B$1:D$2632,3,FALSE)</f>
        <v>Le roi des montagnes</v>
      </c>
      <c r="G1102">
        <f>VLOOKUP(TRIM(SUBSTITUTE(D1102,CHAR(160),CHAR(32))),Metadata!B$1:E$2632,4,FALSE)</f>
        <v>1857</v>
      </c>
      <c r="H1102" t="s">
        <v>450</v>
      </c>
      <c r="J1102" t="str">
        <f>VLOOKUP(TRIM(SUBSTITUTE(D1102,CHAR(160),CHAR(32))),Metadata!B$1:H$2632,7,FALSE)</f>
        <v>roman</v>
      </c>
      <c r="L1102" t="str">
        <f>VLOOKUP(TRIM(SUBSTITUTE(D1102,CHAR(160),CHAR(32))),Metadata!B$1:J$2632,9,FALSE)</f>
        <v>prose</v>
      </c>
      <c r="M1102">
        <f>VLOOKUP(TRIM(SUBSTITUTE(D1102,CHAR(160),CHAR(32))),Metadata!B$1:K$2632,10,FALSE)</f>
        <v>69090</v>
      </c>
      <c r="N1102" s="1" t="s">
        <v>1563</v>
      </c>
      <c r="O1102">
        <v>184</v>
      </c>
      <c r="P1102">
        <v>188</v>
      </c>
    </row>
    <row r="1103" spans="1:16" x14ac:dyDescent="0.25">
      <c r="A1103" t="s">
        <v>4354</v>
      </c>
      <c r="B1103" t="s">
        <v>255</v>
      </c>
      <c r="C1103" t="s">
        <v>47</v>
      </c>
      <c r="D1103" t="s">
        <v>8491</v>
      </c>
      <c r="E1103" t="str">
        <f>VLOOKUP(TRIM(SUBSTITUTE(D1103,CHAR(160),CHAR(32))),Metadata!B$1:C$2632,2,FALSE)</f>
        <v>Dumas, Alexandre (père), 1802-1870.</v>
      </c>
      <c r="F1103" t="str">
        <f>VLOOKUP(TRIM(SUBSTITUTE(D1103,CHAR(160),CHAR(32))),Metadata!B$1:D$2632,3,FALSE)</f>
        <v>Collier de la Reine (Le)</v>
      </c>
      <c r="G1103">
        <f>VLOOKUP(TRIM(SUBSTITUTE(D1103,CHAR(160),CHAR(32))),Metadata!B$1:E$2632,4,FALSE)</f>
        <v>1849</v>
      </c>
      <c r="H1103" t="s">
        <v>450</v>
      </c>
      <c r="J1103" t="str">
        <f>VLOOKUP(TRIM(SUBSTITUTE(D1103,CHAR(160),CHAR(32))),Metadata!B$1:H$2632,7,FALSE)</f>
        <v>Narratif, Roman</v>
      </c>
      <c r="L1103" t="str">
        <f>VLOOKUP(TRIM(SUBSTITUTE(D1103,CHAR(160),CHAR(32))),Metadata!B$1:J$2632,9,FALSE)</f>
        <v/>
      </c>
      <c r="M1103">
        <f>VLOOKUP(TRIM(SUBSTITUTE(D1103,CHAR(160),CHAR(32))),Metadata!B$1:K$2632,10,FALSE)</f>
        <v>266437</v>
      </c>
      <c r="N1103" s="1" t="s">
        <v>1564</v>
      </c>
      <c r="O1103">
        <v>58</v>
      </c>
      <c r="P1103">
        <v>62</v>
      </c>
    </row>
    <row r="1104" spans="1:16" x14ac:dyDescent="0.25">
      <c r="A1104" t="s">
        <v>4354</v>
      </c>
      <c r="B1104" t="s">
        <v>255</v>
      </c>
      <c r="C1104" t="s">
        <v>47</v>
      </c>
      <c r="D1104" t="s">
        <v>8502</v>
      </c>
      <c r="E1104" t="str">
        <f>VLOOKUP(TRIM(SUBSTITUTE(D1104,CHAR(160),CHAR(32))),Metadata!B$1:C$2632,2,FALSE)</f>
        <v>Dumas, Alexandre (père), 1802-1870.</v>
      </c>
      <c r="F1104" t="str">
        <f>VLOOKUP(TRIM(SUBSTITUTE(D1104,CHAR(160),CHAR(32))),Metadata!B$1:D$2632,3,FALSE)</f>
        <v>Olympe de Clèves</v>
      </c>
      <c r="G1104">
        <f>VLOOKUP(TRIM(SUBSTITUTE(D1104,CHAR(160),CHAR(32))),Metadata!B$1:E$2632,4,FALSE)</f>
        <v>1851</v>
      </c>
      <c r="H1104" t="s">
        <v>450</v>
      </c>
      <c r="J1104" t="str">
        <f>VLOOKUP(TRIM(SUBSTITUTE(D1104,CHAR(160),CHAR(32))),Metadata!B$1:H$2632,7,FALSE)</f>
        <v>Narratif, Roman</v>
      </c>
      <c r="L1104" t="str">
        <f>VLOOKUP(TRIM(SUBSTITUTE(D1104,CHAR(160),CHAR(32))),Metadata!B$1:J$2632,9,FALSE)</f>
        <v/>
      </c>
      <c r="M1104">
        <f>VLOOKUP(TRIM(SUBSTITUTE(D1104,CHAR(160),CHAR(32))),Metadata!B$1:K$2632,10,FALSE)</f>
        <v>260354</v>
      </c>
      <c r="N1104" s="1" t="s">
        <v>1565</v>
      </c>
      <c r="O1104">
        <v>125</v>
      </c>
      <c r="P1104">
        <v>129</v>
      </c>
    </row>
    <row r="1105" spans="1:16" x14ac:dyDescent="0.25">
      <c r="A1105" t="s">
        <v>4354</v>
      </c>
      <c r="B1105" t="s">
        <v>255</v>
      </c>
      <c r="C1105" t="s">
        <v>47</v>
      </c>
      <c r="D1105" t="s">
        <v>8581</v>
      </c>
      <c r="E1105" t="str">
        <f>VLOOKUP(TRIM(SUBSTITUTE(D1105,CHAR(160),CHAR(32))),Metadata!B$1:C$2632,2,FALSE)</f>
        <v>Labiche, Eugène, 1815-1888.</v>
      </c>
      <c r="F1105" t="str">
        <f>VLOOKUP(TRIM(SUBSTITUTE(D1105,CHAR(160),CHAR(32))),Metadata!B$1:D$2632,3,FALSE)</f>
        <v>Célimare le Bien-aimé</v>
      </c>
      <c r="G1105">
        <f>VLOOKUP(TRIM(SUBSTITUTE(D1105,CHAR(160),CHAR(32))),Metadata!B$1:E$2632,4,FALSE)</f>
        <v>1863</v>
      </c>
      <c r="H1105" t="s">
        <v>450</v>
      </c>
      <c r="J1105" t="str">
        <f>VLOOKUP(TRIM(SUBSTITUTE(D1105,CHAR(160),CHAR(32))),Metadata!B$1:H$2632,7,FALSE)</f>
        <v>theatre</v>
      </c>
      <c r="L1105" t="str">
        <f>VLOOKUP(TRIM(SUBSTITUTE(D1105,CHAR(160),CHAR(32))),Metadata!B$1:J$2632,9,FALSE)</f>
        <v/>
      </c>
      <c r="M1105">
        <f>VLOOKUP(TRIM(SUBSTITUTE(D1105,CHAR(160),CHAR(32))),Metadata!B$1:K$2632,10,FALSE)</f>
        <v>18561</v>
      </c>
      <c r="N1105" t="s">
        <v>1566</v>
      </c>
      <c r="O1105">
        <v>78</v>
      </c>
      <c r="P1105">
        <v>82</v>
      </c>
    </row>
    <row r="1106" spans="1:16" x14ac:dyDescent="0.25">
      <c r="A1106" t="s">
        <v>4354</v>
      </c>
      <c r="B1106" t="s">
        <v>255</v>
      </c>
      <c r="C1106" t="s">
        <v>47</v>
      </c>
      <c r="D1106" t="s">
        <v>8874</v>
      </c>
      <c r="E1106" t="str">
        <f>VLOOKUP(TRIM(SUBSTITUTE(D1106,CHAR(160),CHAR(32))),Metadata!B$1:C$2632,2,FALSE)</f>
        <v>Gide, André, 1869-1951.</v>
      </c>
      <c r="F1106" t="str">
        <f>VLOOKUP(TRIM(SUBSTITUTE(D1106,CHAR(160),CHAR(32))),Metadata!B$1:D$2632,3,FALSE)</f>
        <v>Journal, 1889-1939</v>
      </c>
      <c r="G1106">
        <f>VLOOKUP(TRIM(SUBSTITUTE(D1106,CHAR(160),CHAR(32))),Metadata!B$1:E$2632,4,FALSE)</f>
        <v>1939</v>
      </c>
      <c r="H1106" t="s">
        <v>534</v>
      </c>
      <c r="J1106" t="str">
        <f>VLOOKUP(TRIM(SUBSTITUTE(D1106,CHAR(160),CHAR(32))),Metadata!B$1:H$2632,7,FALSE)</f>
        <v>memoires</v>
      </c>
      <c r="L1106" t="str">
        <f>VLOOKUP(TRIM(SUBSTITUTE(D1106,CHAR(160),CHAR(32))),Metadata!B$1:J$2632,9,FALSE)</f>
        <v>prose</v>
      </c>
      <c r="M1106">
        <f>VLOOKUP(TRIM(SUBSTITUTE(D1106,CHAR(160),CHAR(32))),Metadata!B$1:K$2632,10,FALSE)</f>
        <v>484035</v>
      </c>
      <c r="N1106" s="1" t="s">
        <v>1567</v>
      </c>
      <c r="O1106">
        <v>101</v>
      </c>
      <c r="P1106">
        <v>105</v>
      </c>
    </row>
    <row r="1107" spans="1:16" x14ac:dyDescent="0.25">
      <c r="A1107" t="s">
        <v>4354</v>
      </c>
      <c r="B1107" t="s">
        <v>255</v>
      </c>
      <c r="C1107" t="s">
        <v>47</v>
      </c>
      <c r="D1107" t="s">
        <v>8948</v>
      </c>
      <c r="E1107" t="str">
        <f>VLOOKUP(TRIM(SUBSTITUTE(D1107,CHAR(160),CHAR(32))),Metadata!B$1:C$2632,2,FALSE)</f>
        <v>Miomandre, Francis de, 1880-1959.</v>
      </c>
      <c r="F1107" t="str">
        <f>VLOOKUP(TRIM(SUBSTITUTE(D1107,CHAR(160),CHAR(32))),Metadata!B$1:D$2632,3,FALSE)</f>
        <v>Écrit sur de l'eau</v>
      </c>
      <c r="G1107">
        <f>VLOOKUP(TRIM(SUBSTITUTE(D1107,CHAR(160),CHAR(32))),Metadata!B$1:E$2632,4,FALSE)</f>
        <v>1908</v>
      </c>
      <c r="H1107" t="s">
        <v>534</v>
      </c>
      <c r="J1107" t="str">
        <f>VLOOKUP(TRIM(SUBSTITUTE(D1107,CHAR(160),CHAR(32))),Metadata!B$1:H$2632,7,FALSE)</f>
        <v>melanges litteraires</v>
      </c>
      <c r="L1107" t="str">
        <f>VLOOKUP(TRIM(SUBSTITUTE(D1107,CHAR(160),CHAR(32))),Metadata!B$1:J$2632,9,FALSE)</f>
        <v>prose</v>
      </c>
      <c r="M1107">
        <f>VLOOKUP(TRIM(SUBSTITUTE(D1107,CHAR(160),CHAR(32))),Metadata!B$1:K$2632,10,FALSE)</f>
        <v>49451</v>
      </c>
      <c r="N1107" s="1" t="s">
        <v>1568</v>
      </c>
      <c r="O1107">
        <v>165</v>
      </c>
      <c r="P1107">
        <v>169</v>
      </c>
    </row>
    <row r="1108" spans="1:16" x14ac:dyDescent="0.25">
      <c r="A1108" t="s">
        <v>4354</v>
      </c>
      <c r="B1108" t="s">
        <v>255</v>
      </c>
      <c r="C1108" t="s">
        <v>47</v>
      </c>
      <c r="D1108" t="s">
        <v>9016</v>
      </c>
      <c r="E1108" t="str">
        <f>VLOOKUP(TRIM(SUBSTITUTE(D1108,CHAR(160),CHAR(32))),Metadata!B$1:C$2632,2,FALSE)</f>
        <v>Vailland, Roger, 1907-1965.</v>
      </c>
      <c r="F1108" t="str">
        <f>VLOOKUP(TRIM(SUBSTITUTE(D1108,CHAR(160),CHAR(32))),Metadata!B$1:D$2632,3,FALSE)</f>
        <v>Drôle de jeu: roman</v>
      </c>
      <c r="G1108">
        <f>VLOOKUP(TRIM(SUBSTITUTE(D1108,CHAR(160),CHAR(32))),Metadata!B$1:E$2632,4,FALSE)</f>
        <v>1945</v>
      </c>
      <c r="H1108" t="s">
        <v>534</v>
      </c>
      <c r="J1108" t="str">
        <f>VLOOKUP(TRIM(SUBSTITUTE(D1108,CHAR(160),CHAR(32))),Metadata!B$1:H$2632,7,FALSE)</f>
        <v>roman</v>
      </c>
      <c r="L1108" t="str">
        <f>VLOOKUP(TRIM(SUBSTITUTE(D1108,CHAR(160),CHAR(32))),Metadata!B$1:J$2632,9,FALSE)</f>
        <v>prose</v>
      </c>
      <c r="M1108">
        <f>VLOOKUP(TRIM(SUBSTITUTE(D1108,CHAR(160),CHAR(32))),Metadata!B$1:K$2632,10,FALSE)</f>
        <v>79286</v>
      </c>
      <c r="N1108" s="1" t="s">
        <v>1569</v>
      </c>
      <c r="O1108">
        <v>92</v>
      </c>
      <c r="P1108">
        <v>96</v>
      </c>
    </row>
    <row r="1109" spans="1:16" x14ac:dyDescent="0.25">
      <c r="A1109" t="s">
        <v>4354</v>
      </c>
      <c r="B1109" t="s">
        <v>255</v>
      </c>
      <c r="C1109" t="s">
        <v>47</v>
      </c>
      <c r="D1109" t="s">
        <v>8900</v>
      </c>
      <c r="E1109" t="str">
        <f>VLOOKUP(TRIM(SUBSTITUTE(D1109,CHAR(160),CHAR(32))),Metadata!B$1:C$2632,2,FALSE)</f>
        <v>Guéhenno, Jean, 1890-1978.</v>
      </c>
      <c r="F1109" t="str">
        <f>VLOOKUP(TRIM(SUBSTITUTE(D1109,CHAR(160),CHAR(32))),Metadata!B$1:D$2632,3,FALSE)</f>
        <v>Jean-Jacques en marge des Confessions T.I. 1712-1750</v>
      </c>
      <c r="G1109">
        <f>VLOOKUP(TRIM(SUBSTITUTE(D1109,CHAR(160),CHAR(32))),Metadata!B$1:E$2632,4,FALSE)</f>
        <v>1948</v>
      </c>
      <c r="H1109" t="s">
        <v>534</v>
      </c>
      <c r="J1109" t="str">
        <f>VLOOKUP(TRIM(SUBSTITUTE(D1109,CHAR(160),CHAR(32))),Metadata!B$1:H$2632,7,FALSE)</f>
        <v>traite ou essai</v>
      </c>
      <c r="L1109" t="str">
        <f>VLOOKUP(TRIM(SUBSTITUTE(D1109,CHAR(160),CHAR(32))),Metadata!B$1:J$2632,9,FALSE)</f>
        <v>prose</v>
      </c>
      <c r="M1109">
        <f>VLOOKUP(TRIM(SUBSTITUTE(D1109,CHAR(160),CHAR(32))),Metadata!B$1:K$2632,10,FALSE)</f>
        <v>79955</v>
      </c>
      <c r="N1109" s="1" t="s">
        <v>1570</v>
      </c>
      <c r="O1109">
        <v>12</v>
      </c>
      <c r="P1109">
        <v>16</v>
      </c>
    </row>
    <row r="1110" spans="1:16" x14ac:dyDescent="0.25">
      <c r="A1110" t="s">
        <v>4354</v>
      </c>
      <c r="B1110" t="s">
        <v>255</v>
      </c>
      <c r="C1110" t="s">
        <v>47</v>
      </c>
      <c r="D1110" t="s">
        <v>7695</v>
      </c>
      <c r="E1110" t="str">
        <f>VLOOKUP(TRIM(SUBSTITUTE(D1110,CHAR(160),CHAR(32))),Metadata!B$1:C$2632,2,FALSE)</f>
        <v>Bréhier, Louis, 1868-1951.</v>
      </c>
      <c r="F1110" t="str">
        <f>VLOOKUP(TRIM(SUBSTITUTE(D1110,CHAR(160),CHAR(32))),Metadata!B$1:D$2632,3,FALSE)</f>
        <v>Vie et mort de Byzance</v>
      </c>
      <c r="G1110">
        <f>VLOOKUP(TRIM(SUBSTITUTE(D1110,CHAR(160),CHAR(32))),Metadata!B$1:E$2632,4,FALSE)</f>
        <v>1946</v>
      </c>
      <c r="H1110" t="s">
        <v>534</v>
      </c>
      <c r="J1110" t="str">
        <f>VLOOKUP(TRIM(SUBSTITUTE(D1110,CHAR(160),CHAR(32))),Metadata!B$1:H$2632,7,FALSE)</f>
        <v>traite</v>
      </c>
      <c r="L1110" t="str">
        <f>VLOOKUP(TRIM(SUBSTITUTE(D1110,CHAR(160),CHAR(32))),Metadata!B$1:J$2632,9,FALSE)</f>
        <v/>
      </c>
      <c r="M1110">
        <f>VLOOKUP(TRIM(SUBSTITUTE(D1110,CHAR(160),CHAR(32))),Metadata!B$1:K$2632,10,FALSE)</f>
        <v>267923</v>
      </c>
      <c r="N1110" s="1" t="s">
        <v>1571</v>
      </c>
      <c r="O1110">
        <v>49</v>
      </c>
      <c r="P1110">
        <v>53</v>
      </c>
    </row>
    <row r="1111" spans="1:16" x14ac:dyDescent="0.25">
      <c r="A1111" t="s">
        <v>4354</v>
      </c>
      <c r="B1111" t="s">
        <v>255</v>
      </c>
      <c r="C1111" t="s">
        <v>47</v>
      </c>
      <c r="D1111" t="s">
        <v>8949</v>
      </c>
      <c r="E1111" t="str">
        <f>VLOOKUP(TRIM(SUBSTITUTE(D1111,CHAR(160),CHAR(32))),Metadata!B$1:C$2632,2,FALSE)</f>
        <v>Mirbeau, Octave, 1850-1917.</v>
      </c>
      <c r="F1111" t="str">
        <f>VLOOKUP(TRIM(SUBSTITUTE(D1111,CHAR(160),CHAR(32))),Metadata!B$1:D$2632,3,FALSE)</f>
        <v>Le journal d'une femme de chambre</v>
      </c>
      <c r="G1111">
        <f>VLOOKUP(TRIM(SUBSTITUTE(D1111,CHAR(160),CHAR(32))),Metadata!B$1:E$2632,4,FALSE)</f>
        <v>1900</v>
      </c>
      <c r="H1111" t="s">
        <v>534</v>
      </c>
      <c r="J1111" t="str">
        <f>VLOOKUP(TRIM(SUBSTITUTE(D1111,CHAR(160),CHAR(32))),Metadata!B$1:H$2632,7,FALSE)</f>
        <v>roman</v>
      </c>
      <c r="L1111" t="str">
        <f>VLOOKUP(TRIM(SUBSTITUTE(D1111,CHAR(160),CHAR(32))),Metadata!B$1:J$2632,9,FALSE)</f>
        <v>prose</v>
      </c>
      <c r="M1111">
        <f>VLOOKUP(TRIM(SUBSTITUTE(D1111,CHAR(160),CHAR(32))),Metadata!B$1:K$2632,10,FALSE)</f>
        <v>116998</v>
      </c>
      <c r="N1111" s="1" t="s">
        <v>1572</v>
      </c>
      <c r="O1111">
        <v>12</v>
      </c>
      <c r="P1111">
        <v>16</v>
      </c>
    </row>
    <row r="1112" spans="1:16" x14ac:dyDescent="0.25">
      <c r="A1112" t="s">
        <v>4354</v>
      </c>
      <c r="B1112" t="s">
        <v>255</v>
      </c>
      <c r="C1112" t="s">
        <v>47</v>
      </c>
      <c r="D1112" t="s">
        <v>7714</v>
      </c>
      <c r="E1112" t="str">
        <f>VLOOKUP(TRIM(SUBSTITUTE(D1112,CHAR(160),CHAR(32))),Metadata!B$1:C$2632,2,FALSE)</f>
        <v>Febvre, Lucien, 1878-1956.</v>
      </c>
      <c r="F1112" t="str">
        <f>VLOOKUP(TRIM(SUBSTITUTE(D1112,CHAR(160),CHAR(32))),Metadata!B$1:D$2632,3,FALSE)</f>
        <v>Le problème de l'incroyance au XVIe siècle. La religion de Rabelais</v>
      </c>
      <c r="G1112">
        <f>VLOOKUP(TRIM(SUBSTITUTE(D1112,CHAR(160),CHAR(32))),Metadata!B$1:E$2632,4,FALSE)</f>
        <v>1947</v>
      </c>
      <c r="H1112" t="s">
        <v>534</v>
      </c>
      <c r="J1112" t="str">
        <f>VLOOKUP(TRIM(SUBSTITUTE(D1112,CHAR(160),CHAR(32))),Metadata!B$1:H$2632,7,FALSE)</f>
        <v>traite</v>
      </c>
      <c r="L1112" t="str">
        <f>VLOOKUP(TRIM(SUBSTITUTE(D1112,CHAR(160),CHAR(32))),Metadata!B$1:J$2632,9,FALSE)</f>
        <v/>
      </c>
      <c r="M1112">
        <f>VLOOKUP(TRIM(SUBSTITUTE(D1112,CHAR(160),CHAR(32))),Metadata!B$1:K$2632,10,FALSE)</f>
        <v>188184</v>
      </c>
      <c r="N1112" s="1" t="s">
        <v>1573</v>
      </c>
      <c r="O1112">
        <v>68</v>
      </c>
      <c r="P1112">
        <v>73</v>
      </c>
    </row>
    <row r="1113" spans="1:16" x14ac:dyDescent="0.25">
      <c r="A1113" t="s">
        <v>4354</v>
      </c>
      <c r="B1113" t="s">
        <v>255</v>
      </c>
      <c r="C1113" t="s">
        <v>47</v>
      </c>
      <c r="D1113" t="s">
        <v>8968</v>
      </c>
      <c r="E1113" t="str">
        <f>VLOOKUP(TRIM(SUBSTITUTE(D1113,CHAR(160),CHAR(32))),Metadata!B$1:C$2632,2,FALSE)</f>
        <v>Perroux, François, 1903-</v>
      </c>
      <c r="F1113" t="str">
        <f>VLOOKUP(TRIM(SUBSTITUTE(D1113,CHAR(160),CHAR(32))),Metadata!B$1:D$2632,3,FALSE)</f>
        <v>L'économie du XXe siècle</v>
      </c>
      <c r="G1113">
        <f>VLOOKUP(TRIM(SUBSTITUTE(D1113,CHAR(160),CHAR(32))),Metadata!B$1:E$2632,4,FALSE)</f>
        <v>1964</v>
      </c>
      <c r="H1113" t="s">
        <v>534</v>
      </c>
      <c r="J1113" t="str">
        <f>VLOOKUP(TRIM(SUBSTITUTE(D1113,CHAR(160),CHAR(32))),Metadata!B$1:H$2632,7,FALSE)</f>
        <v>traite ou essai</v>
      </c>
      <c r="L1113" t="str">
        <f>VLOOKUP(TRIM(SUBSTITUTE(D1113,CHAR(160),CHAR(32))),Metadata!B$1:J$2632,9,FALSE)</f>
        <v>prose</v>
      </c>
      <c r="M1113">
        <f>VLOOKUP(TRIM(SUBSTITUTE(D1113,CHAR(160),CHAR(32))),Metadata!B$1:K$2632,10,FALSE)</f>
        <v>208903</v>
      </c>
      <c r="N1113" s="1" t="s">
        <v>1574</v>
      </c>
      <c r="O1113">
        <v>117</v>
      </c>
      <c r="P1113">
        <v>121</v>
      </c>
    </row>
    <row r="1114" spans="1:16" x14ac:dyDescent="0.25">
      <c r="A1114" t="s">
        <v>4354</v>
      </c>
      <c r="B1114" t="s">
        <v>255</v>
      </c>
      <c r="C1114" t="s">
        <v>47</v>
      </c>
      <c r="D1114" t="s">
        <v>8954</v>
      </c>
      <c r="E1114" t="str">
        <f>VLOOKUP(TRIM(SUBSTITUTE(D1114,CHAR(160),CHAR(32))),Metadata!B$1:C$2632,2,FALSE)</f>
        <v>Montherlant, Henry de, 1896-1972.</v>
      </c>
      <c r="F1114" t="str">
        <f>VLOOKUP(TRIM(SUBSTITUTE(D1114,CHAR(160),CHAR(32))),Metadata!B$1:D$2632,3,FALSE)</f>
        <v>Malatesta</v>
      </c>
      <c r="G1114">
        <f>VLOOKUP(TRIM(SUBSTITUTE(D1114,CHAR(160),CHAR(32))),Metadata!B$1:E$2632,4,FALSE)</f>
        <v>1946</v>
      </c>
      <c r="H1114" t="s">
        <v>534</v>
      </c>
      <c r="J1114" t="str">
        <f>VLOOKUP(TRIM(SUBSTITUTE(D1114,CHAR(160),CHAR(32))),Metadata!B$1:H$2632,7,FALSE)</f>
        <v>theatre</v>
      </c>
      <c r="L1114" t="str">
        <f>VLOOKUP(TRIM(SUBSTITUTE(D1114,CHAR(160),CHAR(32))),Metadata!B$1:J$2632,9,FALSE)</f>
        <v>prose</v>
      </c>
      <c r="M1114">
        <f>VLOOKUP(TRIM(SUBSTITUTE(D1114,CHAR(160),CHAR(32))),Metadata!B$1:K$2632,10,FALSE)</f>
        <v>25403</v>
      </c>
      <c r="N1114" t="s">
        <v>1575</v>
      </c>
      <c r="O1114">
        <v>61</v>
      </c>
      <c r="P1114">
        <v>65</v>
      </c>
    </row>
    <row r="1115" spans="1:16" x14ac:dyDescent="0.25">
      <c r="A1115" t="s">
        <v>4354</v>
      </c>
      <c r="B1115" t="s">
        <v>255</v>
      </c>
      <c r="C1115" t="s">
        <v>47</v>
      </c>
      <c r="D1115" t="s">
        <v>8968</v>
      </c>
      <c r="E1115" t="str">
        <f>VLOOKUP(TRIM(SUBSTITUTE(D1115,CHAR(160),CHAR(32))),Metadata!B$1:C$2632,2,FALSE)</f>
        <v>Perroux, François, 1903-</v>
      </c>
      <c r="F1115" t="str">
        <f>VLOOKUP(TRIM(SUBSTITUTE(D1115,CHAR(160),CHAR(32))),Metadata!B$1:D$2632,3,FALSE)</f>
        <v>L'économie du XXe siècle</v>
      </c>
      <c r="G1115">
        <f>VLOOKUP(TRIM(SUBSTITUTE(D1115,CHAR(160),CHAR(32))),Metadata!B$1:E$2632,4,FALSE)</f>
        <v>1964</v>
      </c>
      <c r="H1115" t="s">
        <v>534</v>
      </c>
      <c r="J1115" t="str">
        <f>VLOOKUP(TRIM(SUBSTITUTE(D1115,CHAR(160),CHAR(32))),Metadata!B$1:H$2632,7,FALSE)</f>
        <v>traite ou essai</v>
      </c>
      <c r="L1115" t="str">
        <f>VLOOKUP(TRIM(SUBSTITUTE(D1115,CHAR(160),CHAR(32))),Metadata!B$1:J$2632,9,FALSE)</f>
        <v>prose</v>
      </c>
      <c r="M1115">
        <f>VLOOKUP(TRIM(SUBSTITUTE(D1115,CHAR(160),CHAR(32))),Metadata!B$1:K$2632,10,FALSE)</f>
        <v>208903</v>
      </c>
      <c r="N1115" s="1" t="s">
        <v>1576</v>
      </c>
      <c r="O1115">
        <v>50</v>
      </c>
      <c r="P1115">
        <v>54</v>
      </c>
    </row>
    <row r="1116" spans="1:16" x14ac:dyDescent="0.25">
      <c r="A1116" t="s">
        <v>4354</v>
      </c>
      <c r="B1116" t="s">
        <v>255</v>
      </c>
      <c r="C1116" t="s">
        <v>47</v>
      </c>
      <c r="D1116" t="s">
        <v>7188</v>
      </c>
      <c r="E1116" t="str">
        <f>VLOOKUP(TRIM(SUBSTITUTE(D1116,CHAR(160),CHAR(32))),Metadata!B$1:C$2632,2,FALSE)</f>
        <v>Bouglé, Célestin, 1870-1940.</v>
      </c>
      <c r="F1116" t="str">
        <f>VLOOKUP(TRIM(SUBSTITUTE(D1116,CHAR(160),CHAR(32))),Metadata!B$1:D$2632,3,FALSE)</f>
        <v>Leçons de sociologie sur l'évolution des valeurs</v>
      </c>
      <c r="G1116">
        <f>VLOOKUP(TRIM(SUBSTITUTE(D1116,CHAR(160),CHAR(32))),Metadata!B$1:E$2632,4,FALSE)</f>
        <v>1922</v>
      </c>
      <c r="H1116" t="s">
        <v>534</v>
      </c>
      <c r="J1116" t="str">
        <f>VLOOKUP(TRIM(SUBSTITUTE(D1116,CHAR(160),CHAR(32))),Metadata!B$1:H$2632,7,FALSE)</f>
        <v>traite</v>
      </c>
      <c r="L1116" t="str">
        <f>VLOOKUP(TRIM(SUBSTITUTE(D1116,CHAR(160),CHAR(32))),Metadata!B$1:J$2632,9,FALSE)</f>
        <v/>
      </c>
      <c r="M1116">
        <f>VLOOKUP(TRIM(SUBSTITUTE(D1116,CHAR(160),CHAR(32))),Metadata!B$1:K$2632,10,FALSE)</f>
        <v>63921</v>
      </c>
      <c r="N1116" s="1" t="s">
        <v>1577</v>
      </c>
      <c r="O1116">
        <v>121</v>
      </c>
      <c r="P1116">
        <v>125</v>
      </c>
    </row>
    <row r="1117" spans="1:16" x14ac:dyDescent="0.25">
      <c r="A1117" t="s">
        <v>4354</v>
      </c>
      <c r="B1117" t="s">
        <v>255</v>
      </c>
      <c r="C1117" t="s">
        <v>47</v>
      </c>
      <c r="D1117" t="s">
        <v>8988</v>
      </c>
      <c r="E1117" t="str">
        <f>VLOOKUP(TRIM(SUBSTITUTE(D1117,CHAR(160),CHAR(32))),Metadata!B$1:C$2632,2,FALSE)</f>
        <v>Ramuz, C. F. (Charles Ferdinand), 1878-1947.</v>
      </c>
      <c r="F1117" t="str">
        <f>VLOOKUP(TRIM(SUBSTITUTE(D1117,CHAR(160),CHAR(32))),Metadata!B$1:D$2632,3,FALSE)</f>
        <v>La grande peur dans la montagne</v>
      </c>
      <c r="G1117">
        <f>VLOOKUP(TRIM(SUBSTITUTE(D1117,CHAR(160),CHAR(32))),Metadata!B$1:E$2632,4,FALSE)</f>
        <v>1926</v>
      </c>
      <c r="H1117" t="s">
        <v>534</v>
      </c>
      <c r="J1117" t="str">
        <f>VLOOKUP(TRIM(SUBSTITUTE(D1117,CHAR(160),CHAR(32))),Metadata!B$1:H$2632,7,FALSE)</f>
        <v>roman</v>
      </c>
      <c r="L1117" t="str">
        <f>VLOOKUP(TRIM(SUBSTITUTE(D1117,CHAR(160),CHAR(32))),Metadata!B$1:J$2632,9,FALSE)</f>
        <v>prose</v>
      </c>
      <c r="M1117">
        <f>VLOOKUP(TRIM(SUBSTITUTE(D1117,CHAR(160),CHAR(32))),Metadata!B$1:K$2632,10,FALSE)</f>
        <v>53332</v>
      </c>
      <c r="N1117" s="1" t="s">
        <v>1578</v>
      </c>
      <c r="O1117">
        <v>119</v>
      </c>
      <c r="P1117">
        <v>123</v>
      </c>
    </row>
    <row r="1118" spans="1:16" x14ac:dyDescent="0.25">
      <c r="A1118" t="s">
        <v>4354</v>
      </c>
      <c r="B1118" t="s">
        <v>255</v>
      </c>
      <c r="C1118" t="s">
        <v>47</v>
      </c>
      <c r="D1118" t="s">
        <v>8742</v>
      </c>
      <c r="E1118" t="str">
        <f>VLOOKUP(TRIM(SUBSTITUTE(D1118,CHAR(160),CHAR(32))),Metadata!B$1:C$2632,2,FALSE)</f>
        <v>Alain, 1868-1951.</v>
      </c>
      <c r="F1118" t="str">
        <f>VLOOKUP(TRIM(SUBSTITUTE(D1118,CHAR(160),CHAR(32))),Metadata!B$1:D$2632,3,FALSE)</f>
        <v>Vigiles de l'esprit</v>
      </c>
      <c r="G1118">
        <f>VLOOKUP(TRIM(SUBSTITUTE(D1118,CHAR(160),CHAR(32))),Metadata!B$1:E$2632,4,FALSE)</f>
        <v>1942</v>
      </c>
      <c r="H1118" t="s">
        <v>534</v>
      </c>
      <c r="J1118" t="str">
        <f>VLOOKUP(TRIM(SUBSTITUTE(D1118,CHAR(160),CHAR(32))),Metadata!B$1:H$2632,7,FALSE)</f>
        <v>traite</v>
      </c>
      <c r="L1118" t="str">
        <f>VLOOKUP(TRIM(SUBSTITUTE(D1118,CHAR(160),CHAR(32))),Metadata!B$1:J$2632,9,FALSE)</f>
        <v/>
      </c>
      <c r="M1118">
        <f>VLOOKUP(TRIM(SUBSTITUTE(D1118,CHAR(160),CHAR(32))),Metadata!B$1:K$2632,10,FALSE)</f>
        <v>3150</v>
      </c>
      <c r="N1118" s="1" t="s">
        <v>1579</v>
      </c>
      <c r="O1118">
        <v>59</v>
      </c>
      <c r="P1118">
        <v>63</v>
      </c>
    </row>
    <row r="1119" spans="1:16" x14ac:dyDescent="0.25">
      <c r="A1119" t="s">
        <v>4354</v>
      </c>
      <c r="B1119" t="s">
        <v>255</v>
      </c>
      <c r="C1119" t="s">
        <v>47</v>
      </c>
      <c r="D1119" t="s">
        <v>7740</v>
      </c>
      <c r="E1119" t="str">
        <f>VLOOKUP(TRIM(SUBSTITUTE(D1119,CHAR(160),CHAR(32))),Metadata!B$1:C$2632,2,FALSE)</f>
        <v>Lot, Ferdinand, 1866-1952.</v>
      </c>
      <c r="F1119" t="str">
        <f>VLOOKUP(TRIM(SUBSTITUTE(D1119,CHAR(160),CHAR(32))),Metadata!B$1:D$2632,3,FALSE)</f>
        <v>Naissance de la France</v>
      </c>
      <c r="G1119">
        <f>VLOOKUP(TRIM(SUBSTITUTE(D1119,CHAR(160),CHAR(32))),Metadata!B$1:E$2632,4,FALSE)</f>
        <v>1948</v>
      </c>
      <c r="H1119" t="s">
        <v>534</v>
      </c>
      <c r="J1119" t="str">
        <f>VLOOKUP(TRIM(SUBSTITUTE(D1119,CHAR(160),CHAR(32))),Metadata!B$1:H$2632,7,FALSE)</f>
        <v>traite</v>
      </c>
      <c r="L1119" t="str">
        <f>VLOOKUP(TRIM(SUBSTITUTE(D1119,CHAR(160),CHAR(32))),Metadata!B$1:J$2632,9,FALSE)</f>
        <v/>
      </c>
      <c r="M1119">
        <f>VLOOKUP(TRIM(SUBSTITUTE(D1119,CHAR(160),CHAR(32))),Metadata!B$1:K$2632,10,FALSE)</f>
        <v>289090</v>
      </c>
      <c r="N1119" s="1" t="s">
        <v>1580</v>
      </c>
      <c r="O1119">
        <v>40</v>
      </c>
      <c r="P1119">
        <v>44</v>
      </c>
    </row>
    <row r="1120" spans="1:16" x14ac:dyDescent="0.25">
      <c r="A1120" t="s">
        <v>4354</v>
      </c>
      <c r="B1120" t="s">
        <v>255</v>
      </c>
      <c r="C1120" t="s">
        <v>47</v>
      </c>
      <c r="D1120" t="s">
        <v>8841</v>
      </c>
      <c r="E1120" t="str">
        <f>VLOOKUP(TRIM(SUBSTITUTE(D1120,CHAR(160),CHAR(32))),Metadata!B$1:C$2632,2,FALSE)</f>
        <v>Duhamel, Georges, 1884-1966.</v>
      </c>
      <c r="F1120" t="str">
        <f>VLOOKUP(TRIM(SUBSTITUTE(D1120,CHAR(160),CHAR(32))),Metadata!B$1:D$2632,3,FALSE)</f>
        <v>La passion de Joseph Pasquier</v>
      </c>
      <c r="G1120">
        <f>VLOOKUP(TRIM(SUBSTITUTE(D1120,CHAR(160),CHAR(32))),Metadata!B$1:E$2632,4,FALSE)</f>
        <v>1945</v>
      </c>
      <c r="H1120" t="s">
        <v>534</v>
      </c>
      <c r="J1120" t="str">
        <f>VLOOKUP(TRIM(SUBSTITUTE(D1120,CHAR(160),CHAR(32))),Metadata!B$1:H$2632,7,FALSE)</f>
        <v>roman</v>
      </c>
      <c r="L1120" t="str">
        <f>VLOOKUP(TRIM(SUBSTITUTE(D1120,CHAR(160),CHAR(32))),Metadata!B$1:J$2632,9,FALSE)</f>
        <v>prose</v>
      </c>
      <c r="M1120">
        <f>VLOOKUP(TRIM(SUBSTITUTE(D1120,CHAR(160),CHAR(32))),Metadata!B$1:K$2632,10,FALSE)</f>
        <v>68241</v>
      </c>
      <c r="N1120" s="1" t="s">
        <v>1581</v>
      </c>
      <c r="O1120">
        <v>101</v>
      </c>
      <c r="P1120">
        <v>105</v>
      </c>
    </row>
    <row r="1121" spans="1:16" x14ac:dyDescent="0.25">
      <c r="A1121" t="s">
        <v>4354</v>
      </c>
      <c r="B1121" t="s">
        <v>255</v>
      </c>
      <c r="C1121" t="s">
        <v>47</v>
      </c>
      <c r="D1121" t="s">
        <v>7740</v>
      </c>
      <c r="E1121" t="str">
        <f>VLOOKUP(TRIM(SUBSTITUTE(D1121,CHAR(160),CHAR(32))),Metadata!B$1:C$2632,2,FALSE)</f>
        <v>Lot, Ferdinand, 1866-1952.</v>
      </c>
      <c r="F1121" t="str">
        <f>VLOOKUP(TRIM(SUBSTITUTE(D1121,CHAR(160),CHAR(32))),Metadata!B$1:D$2632,3,FALSE)</f>
        <v>Naissance de la France</v>
      </c>
      <c r="G1121">
        <f>VLOOKUP(TRIM(SUBSTITUTE(D1121,CHAR(160),CHAR(32))),Metadata!B$1:E$2632,4,FALSE)</f>
        <v>1948</v>
      </c>
      <c r="H1121" t="s">
        <v>534</v>
      </c>
      <c r="J1121" t="str">
        <f>VLOOKUP(TRIM(SUBSTITUTE(D1121,CHAR(160),CHAR(32))),Metadata!B$1:H$2632,7,FALSE)</f>
        <v>traite</v>
      </c>
      <c r="L1121" t="str">
        <f>VLOOKUP(TRIM(SUBSTITUTE(D1121,CHAR(160),CHAR(32))),Metadata!B$1:J$2632,9,FALSE)</f>
        <v/>
      </c>
      <c r="M1121">
        <f>VLOOKUP(TRIM(SUBSTITUTE(D1121,CHAR(160),CHAR(32))),Metadata!B$1:K$2632,10,FALSE)</f>
        <v>289090</v>
      </c>
      <c r="N1121" s="1" t="s">
        <v>1582</v>
      </c>
      <c r="O1121">
        <v>146</v>
      </c>
      <c r="P1121">
        <v>150</v>
      </c>
    </row>
    <row r="1122" spans="1:16" x14ac:dyDescent="0.25">
      <c r="A1122" t="s">
        <v>4354</v>
      </c>
      <c r="B1122" t="s">
        <v>255</v>
      </c>
      <c r="C1122" t="s">
        <v>47</v>
      </c>
      <c r="D1122" t="s">
        <v>8968</v>
      </c>
      <c r="E1122" t="str">
        <f>VLOOKUP(TRIM(SUBSTITUTE(D1122,CHAR(160),CHAR(32))),Metadata!B$1:C$2632,2,FALSE)</f>
        <v>Perroux, François, 1903-</v>
      </c>
      <c r="F1122" t="str">
        <f>VLOOKUP(TRIM(SUBSTITUTE(D1122,CHAR(160),CHAR(32))),Metadata!B$1:D$2632,3,FALSE)</f>
        <v>L'économie du XXe siècle</v>
      </c>
      <c r="G1122">
        <f>VLOOKUP(TRIM(SUBSTITUTE(D1122,CHAR(160),CHAR(32))),Metadata!B$1:E$2632,4,FALSE)</f>
        <v>1964</v>
      </c>
      <c r="H1122" t="s">
        <v>534</v>
      </c>
      <c r="J1122" t="str">
        <f>VLOOKUP(TRIM(SUBSTITUTE(D1122,CHAR(160),CHAR(32))),Metadata!B$1:H$2632,7,FALSE)</f>
        <v>traite ou essai</v>
      </c>
      <c r="L1122" t="str">
        <f>VLOOKUP(TRIM(SUBSTITUTE(D1122,CHAR(160),CHAR(32))),Metadata!B$1:J$2632,9,FALSE)</f>
        <v>prose</v>
      </c>
      <c r="M1122">
        <f>VLOOKUP(TRIM(SUBSTITUTE(D1122,CHAR(160),CHAR(32))),Metadata!B$1:K$2632,10,FALSE)</f>
        <v>208903</v>
      </c>
      <c r="N1122" s="1" t="s">
        <v>1583</v>
      </c>
      <c r="O1122">
        <v>83</v>
      </c>
      <c r="P1122">
        <v>87</v>
      </c>
    </row>
    <row r="1123" spans="1:16" x14ac:dyDescent="0.25">
      <c r="A1123" t="s">
        <v>4354</v>
      </c>
      <c r="B1123" t="s">
        <v>255</v>
      </c>
      <c r="C1123" t="s">
        <v>47</v>
      </c>
      <c r="D1123" t="s">
        <v>8968</v>
      </c>
      <c r="E1123" t="str">
        <f>VLOOKUP(TRIM(SUBSTITUTE(D1123,CHAR(160),CHAR(32))),Metadata!B$1:C$2632,2,FALSE)</f>
        <v>Perroux, François, 1903-</v>
      </c>
      <c r="F1123" t="str">
        <f>VLOOKUP(TRIM(SUBSTITUTE(D1123,CHAR(160),CHAR(32))),Metadata!B$1:D$2632,3,FALSE)</f>
        <v>L'économie du XXe siècle</v>
      </c>
      <c r="G1123">
        <f>VLOOKUP(TRIM(SUBSTITUTE(D1123,CHAR(160),CHAR(32))),Metadata!B$1:E$2632,4,FALSE)</f>
        <v>1964</v>
      </c>
      <c r="H1123" t="s">
        <v>534</v>
      </c>
      <c r="J1123" t="str">
        <f>VLOOKUP(TRIM(SUBSTITUTE(D1123,CHAR(160),CHAR(32))),Metadata!B$1:H$2632,7,FALSE)</f>
        <v>traite ou essai</v>
      </c>
      <c r="L1123" t="str">
        <f>VLOOKUP(TRIM(SUBSTITUTE(D1123,CHAR(160),CHAR(32))),Metadata!B$1:J$2632,9,FALSE)</f>
        <v>prose</v>
      </c>
      <c r="M1123">
        <f>VLOOKUP(TRIM(SUBSTITUTE(D1123,CHAR(160),CHAR(32))),Metadata!B$1:K$2632,10,FALSE)</f>
        <v>208903</v>
      </c>
      <c r="N1123" s="1" t="s">
        <v>1584</v>
      </c>
      <c r="O1123">
        <v>86</v>
      </c>
      <c r="P1123">
        <v>90</v>
      </c>
    </row>
    <row r="1124" spans="1:16" x14ac:dyDescent="0.25">
      <c r="A1124" t="s">
        <v>4354</v>
      </c>
      <c r="B1124" t="s">
        <v>255</v>
      </c>
      <c r="C1124" t="s">
        <v>47</v>
      </c>
      <c r="D1124" t="s">
        <v>7416</v>
      </c>
      <c r="E1124" t="str">
        <f>VLOOKUP(TRIM(SUBSTITUTE(D1124,CHAR(160),CHAR(32))),Metadata!B$1:C$2632,2,FALSE)</f>
        <v>Janet, Pierre, 1859-1947.</v>
      </c>
      <c r="F1124" t="str">
        <f>VLOOKUP(TRIM(SUBSTITUTE(D1124,CHAR(160),CHAR(32))),Metadata!B$1:D$2632,3,FALSE)</f>
        <v>L'amour et la haine. Notes de cours recueillies et rédigées par M. Miron Epstein. Cours dispensé en 1924-1925 au Collège de France</v>
      </c>
      <c r="G1124">
        <f>VLOOKUP(TRIM(SUBSTITUTE(D1124,CHAR(160),CHAR(32))),Metadata!B$1:E$2632,4,FALSE)</f>
        <v>1932</v>
      </c>
      <c r="H1124" t="s">
        <v>534</v>
      </c>
      <c r="J1124" t="str">
        <f>VLOOKUP(TRIM(SUBSTITUTE(D1124,CHAR(160),CHAR(32))),Metadata!B$1:H$2632,7,FALSE)</f>
        <v>traite</v>
      </c>
      <c r="L1124" t="str">
        <f>VLOOKUP(TRIM(SUBSTITUTE(D1124,CHAR(160),CHAR(32))),Metadata!B$1:J$2632,9,FALSE)</f>
        <v/>
      </c>
      <c r="M1124">
        <f>VLOOKUP(TRIM(SUBSTITUTE(D1124,CHAR(160),CHAR(32))),Metadata!B$1:K$2632,10,FALSE)</f>
        <v>82344</v>
      </c>
      <c r="N1124" s="1" t="s">
        <v>1585</v>
      </c>
      <c r="O1124">
        <v>62</v>
      </c>
      <c r="P1124">
        <v>66</v>
      </c>
    </row>
    <row r="1125" spans="1:16" x14ac:dyDescent="0.25">
      <c r="A1125" t="s">
        <v>4354</v>
      </c>
      <c r="B1125" t="s">
        <v>255</v>
      </c>
      <c r="C1125" t="s">
        <v>47</v>
      </c>
      <c r="D1125" t="s">
        <v>7194</v>
      </c>
      <c r="E1125" t="str">
        <f>VLOOKUP(TRIM(SUBSTITUTE(D1125,CHAR(160),CHAR(32))),Metadata!B$1:C$2632,2,FALSE)</f>
        <v>Febvre, Lucien, 1878-1956.</v>
      </c>
      <c r="F1125" t="str">
        <f>VLOOKUP(TRIM(SUBSTITUTE(D1125,CHAR(160),CHAR(32))),Metadata!B$1:D$2632,3,FALSE)</f>
        <v>La terre et l'évolution humaine. Introduction géographique à l'histoire</v>
      </c>
      <c r="G1125">
        <f>VLOOKUP(TRIM(SUBSTITUTE(D1125,CHAR(160),CHAR(32))),Metadata!B$1:E$2632,4,FALSE)</f>
        <v>1922</v>
      </c>
      <c r="H1125" t="s">
        <v>534</v>
      </c>
      <c r="J1125" t="str">
        <f>VLOOKUP(TRIM(SUBSTITUTE(D1125,CHAR(160),CHAR(32))),Metadata!B$1:H$2632,7,FALSE)</f>
        <v>traite</v>
      </c>
      <c r="L1125" t="str">
        <f>VLOOKUP(TRIM(SUBSTITUTE(D1125,CHAR(160),CHAR(32))),Metadata!B$1:J$2632,9,FALSE)</f>
        <v/>
      </c>
      <c r="M1125">
        <f>VLOOKUP(TRIM(SUBSTITUTE(D1125,CHAR(160),CHAR(32))),Metadata!B$1:K$2632,10,FALSE)</f>
        <v>152090</v>
      </c>
      <c r="N1125" t="s">
        <v>1586</v>
      </c>
      <c r="O1125">
        <v>62</v>
      </c>
      <c r="P1125">
        <v>67</v>
      </c>
    </row>
    <row r="1126" spans="1:16" x14ac:dyDescent="0.25">
      <c r="A1126" t="s">
        <v>4354</v>
      </c>
      <c r="B1126" t="s">
        <v>285</v>
      </c>
      <c r="C1126" t="s">
        <v>47</v>
      </c>
      <c r="D1126" t="s">
        <v>7915</v>
      </c>
      <c r="E1126" t="str">
        <f>VLOOKUP(TRIM(SUBSTITUTE(D1126,CHAR(160),CHAR(32))),Metadata!B$1:C$2632,2,FALSE)</f>
        <v>Mousket, Philippe, 13th cent.</v>
      </c>
      <c r="F1126" t="str">
        <f>VLOOKUP(TRIM(SUBSTITUTE(D1126,CHAR(160),CHAR(32))),Metadata!B$1:D$2632,3,FALSE)</f>
        <v>Chronique</v>
      </c>
      <c r="G1126">
        <f>VLOOKUP(TRIM(SUBSTITUTE(D1126,CHAR(160),CHAR(32))),Metadata!B$1:E$2632,4,FALSE)</f>
        <v>1243</v>
      </c>
      <c r="H1126" t="s">
        <v>453</v>
      </c>
      <c r="J1126" t="str">
        <f>VLOOKUP(TRIM(SUBSTITUTE(D1126,CHAR(160),CHAR(32))),Metadata!B$1:H$2632,7,FALSE)</f>
        <v>melanges litteraires</v>
      </c>
      <c r="L1126" t="str">
        <f>VLOOKUP(TRIM(SUBSTITUTE(D1126,CHAR(160),CHAR(32))),Metadata!B$1:J$2632,9,FALSE)</f>
        <v/>
      </c>
      <c r="M1126">
        <f>VLOOKUP(TRIM(SUBSTITUTE(D1126,CHAR(160),CHAR(32))),Metadata!B$1:K$2632,10,FALSE)</f>
        <v>181719</v>
      </c>
      <c r="N1126" s="1" t="s">
        <v>1587</v>
      </c>
      <c r="O1126">
        <v>109</v>
      </c>
      <c r="P1126">
        <v>112</v>
      </c>
    </row>
    <row r="1127" spans="1:16" x14ac:dyDescent="0.25">
      <c r="A1127" t="s">
        <v>4354</v>
      </c>
      <c r="B1127" t="s">
        <v>285</v>
      </c>
      <c r="C1127" t="s">
        <v>47</v>
      </c>
      <c r="D1127" t="s">
        <v>7916</v>
      </c>
      <c r="E1127" t="str">
        <f>VLOOKUP(TRIM(SUBSTITUTE(D1127,CHAR(160),CHAR(32))),Metadata!B$1:C$2632,2,FALSE)</f>
        <v>Huon le Roi, de Cambrai, 13th cent.</v>
      </c>
      <c r="F1127" t="str">
        <f>VLOOKUP(TRIM(SUBSTITUTE(D1127,CHAR(160),CHAR(32))),Metadata!B$1:D$2632,3,FALSE)</f>
        <v>Le vair palefroi</v>
      </c>
      <c r="G1127">
        <f>VLOOKUP(TRIM(SUBSTITUTE(D1127,CHAR(160),CHAR(32))),Metadata!B$1:E$2632,4,FALSE)</f>
        <v>1260</v>
      </c>
      <c r="H1127" t="s">
        <v>453</v>
      </c>
      <c r="J1127" t="str">
        <f>VLOOKUP(TRIM(SUBSTITUTE(D1127,CHAR(160),CHAR(32))),Metadata!B$1:H$2632,7,FALSE)</f>
        <v>poesie</v>
      </c>
      <c r="L1127" t="str">
        <f>VLOOKUP(TRIM(SUBSTITUTE(D1127,CHAR(160),CHAR(32))),Metadata!B$1:J$2632,9,FALSE)</f>
        <v/>
      </c>
      <c r="M1127">
        <f>VLOOKUP(TRIM(SUBSTITUTE(D1127,CHAR(160),CHAR(32))),Metadata!B$1:K$2632,10,FALSE)</f>
        <v>7817</v>
      </c>
      <c r="N1127" t="s">
        <v>1588</v>
      </c>
      <c r="O1127">
        <v>202</v>
      </c>
      <c r="P1127">
        <v>205</v>
      </c>
    </row>
    <row r="1128" spans="1:16" x14ac:dyDescent="0.25">
      <c r="A1128" t="s">
        <v>4354</v>
      </c>
      <c r="B1128" t="s">
        <v>285</v>
      </c>
      <c r="C1128" t="s">
        <v>47</v>
      </c>
      <c r="D1128" t="s">
        <v>7915</v>
      </c>
      <c r="E1128" t="str">
        <f>VLOOKUP(TRIM(SUBSTITUTE(D1128,CHAR(160),CHAR(32))),Metadata!B$1:C$2632,2,FALSE)</f>
        <v>Mousket, Philippe, 13th cent.</v>
      </c>
      <c r="F1128" t="str">
        <f>VLOOKUP(TRIM(SUBSTITUTE(D1128,CHAR(160),CHAR(32))),Metadata!B$1:D$2632,3,FALSE)</f>
        <v>Chronique</v>
      </c>
      <c r="G1128">
        <f>VLOOKUP(TRIM(SUBSTITUTE(D1128,CHAR(160),CHAR(32))),Metadata!B$1:E$2632,4,FALSE)</f>
        <v>1243</v>
      </c>
      <c r="H1128" t="s">
        <v>453</v>
      </c>
      <c r="J1128" t="str">
        <f>VLOOKUP(TRIM(SUBSTITUTE(D1128,CHAR(160),CHAR(32))),Metadata!B$1:H$2632,7,FALSE)</f>
        <v>melanges litteraires</v>
      </c>
      <c r="L1128" t="str">
        <f>VLOOKUP(TRIM(SUBSTITUTE(D1128,CHAR(160),CHAR(32))),Metadata!B$1:J$2632,9,FALSE)</f>
        <v/>
      </c>
      <c r="M1128">
        <f>VLOOKUP(TRIM(SUBSTITUTE(D1128,CHAR(160),CHAR(32))),Metadata!B$1:K$2632,10,FALSE)</f>
        <v>181719</v>
      </c>
      <c r="N1128" t="s">
        <v>1589</v>
      </c>
      <c r="O1128">
        <v>52</v>
      </c>
      <c r="P1128">
        <v>55</v>
      </c>
    </row>
    <row r="1129" spans="1:16" x14ac:dyDescent="0.25">
      <c r="A1129" t="s">
        <v>4354</v>
      </c>
      <c r="B1129" t="s">
        <v>285</v>
      </c>
      <c r="C1129" t="s">
        <v>47</v>
      </c>
      <c r="D1129" t="s">
        <v>7901</v>
      </c>
      <c r="E1129" t="str">
        <f>VLOOKUP(TRIM(SUBSTITUTE(D1129,CHAR(160),CHAR(32))),Metadata!B$1:C$2632,2,FALSE)</f>
        <v>Rutebeuf</v>
      </c>
      <c r="F1129" t="str">
        <f>VLOOKUP(TRIM(SUBSTITUTE(D1129,CHAR(160),CHAR(32))),Metadata!B$1:D$2632,3,FALSE)</f>
        <v>Oeuvres complètes (ancien français)</v>
      </c>
      <c r="G1129">
        <f>VLOOKUP(TRIM(SUBSTITUTE(D1129,CHAR(160),CHAR(32))),Metadata!B$1:E$2632,4,FALSE)</f>
        <v>1260</v>
      </c>
      <c r="H1129" t="s">
        <v>453</v>
      </c>
      <c r="J1129" t="str">
        <f>VLOOKUP(TRIM(SUBSTITUTE(D1129,CHAR(160),CHAR(32))),Metadata!B$1:H$2632,7,FALSE)</f>
        <v>poesie</v>
      </c>
      <c r="L1129" t="str">
        <f>VLOOKUP(TRIM(SUBSTITUTE(D1129,CHAR(160),CHAR(32))),Metadata!B$1:J$2632,9,FALSE)</f>
        <v/>
      </c>
      <c r="M1129">
        <f>VLOOKUP(TRIM(SUBSTITUTE(D1129,CHAR(160),CHAR(32))),Metadata!B$1:K$2632,10,FALSE)</f>
        <v>74554</v>
      </c>
      <c r="N1129" t="s">
        <v>1590</v>
      </c>
      <c r="O1129">
        <v>25</v>
      </c>
      <c r="P1129">
        <v>28</v>
      </c>
    </row>
    <row r="1130" spans="1:16" x14ac:dyDescent="0.25">
      <c r="A1130" t="s">
        <v>4354</v>
      </c>
      <c r="B1130" t="s">
        <v>285</v>
      </c>
      <c r="C1130" t="s">
        <v>47</v>
      </c>
      <c r="D1130" t="s">
        <v>7901</v>
      </c>
      <c r="E1130" t="str">
        <f>VLOOKUP(TRIM(SUBSTITUTE(D1130,CHAR(160),CHAR(32))),Metadata!B$1:C$2632,2,FALSE)</f>
        <v>Rutebeuf</v>
      </c>
      <c r="F1130" t="str">
        <f>VLOOKUP(TRIM(SUBSTITUTE(D1130,CHAR(160),CHAR(32))),Metadata!B$1:D$2632,3,FALSE)</f>
        <v>Oeuvres complètes (ancien français)</v>
      </c>
      <c r="G1130">
        <f>VLOOKUP(TRIM(SUBSTITUTE(D1130,CHAR(160),CHAR(32))),Metadata!B$1:E$2632,4,FALSE)</f>
        <v>1260</v>
      </c>
      <c r="H1130" t="s">
        <v>453</v>
      </c>
      <c r="J1130" t="str">
        <f>VLOOKUP(TRIM(SUBSTITUTE(D1130,CHAR(160),CHAR(32))),Metadata!B$1:H$2632,7,FALSE)</f>
        <v>poesie</v>
      </c>
      <c r="L1130" t="str">
        <f>VLOOKUP(TRIM(SUBSTITUTE(D1130,CHAR(160),CHAR(32))),Metadata!B$1:J$2632,9,FALSE)</f>
        <v/>
      </c>
      <c r="M1130">
        <f>VLOOKUP(TRIM(SUBSTITUTE(D1130,CHAR(160),CHAR(32))),Metadata!B$1:K$2632,10,FALSE)</f>
        <v>74554</v>
      </c>
      <c r="N1130" t="s">
        <v>1591</v>
      </c>
      <c r="O1130">
        <v>24</v>
      </c>
      <c r="P1130">
        <v>27</v>
      </c>
    </row>
    <row r="1131" spans="1:16" x14ac:dyDescent="0.25">
      <c r="A1131" t="s">
        <v>4354</v>
      </c>
      <c r="B1131" t="s">
        <v>285</v>
      </c>
      <c r="C1131" t="s">
        <v>47</v>
      </c>
      <c r="D1131" t="s">
        <v>7916</v>
      </c>
      <c r="E1131" t="str">
        <f>VLOOKUP(TRIM(SUBSTITUTE(D1131,CHAR(160),CHAR(32))),Metadata!B$1:C$2632,2,FALSE)</f>
        <v>Huon le Roi, de Cambrai, 13th cent.</v>
      </c>
      <c r="F1131" t="str">
        <f>VLOOKUP(TRIM(SUBSTITUTE(D1131,CHAR(160),CHAR(32))),Metadata!B$1:D$2632,3,FALSE)</f>
        <v>Le vair palefroi</v>
      </c>
      <c r="G1131">
        <f>VLOOKUP(TRIM(SUBSTITUTE(D1131,CHAR(160),CHAR(32))),Metadata!B$1:E$2632,4,FALSE)</f>
        <v>1260</v>
      </c>
      <c r="H1131" t="s">
        <v>453</v>
      </c>
      <c r="J1131" t="str">
        <f>VLOOKUP(TRIM(SUBSTITUTE(D1131,CHAR(160),CHAR(32))),Metadata!B$1:H$2632,7,FALSE)</f>
        <v>poesie</v>
      </c>
      <c r="L1131" t="str">
        <f>VLOOKUP(TRIM(SUBSTITUTE(D1131,CHAR(160),CHAR(32))),Metadata!B$1:J$2632,9,FALSE)</f>
        <v/>
      </c>
      <c r="M1131">
        <f>VLOOKUP(TRIM(SUBSTITUTE(D1131,CHAR(160),CHAR(32))),Metadata!B$1:K$2632,10,FALSE)</f>
        <v>7817</v>
      </c>
      <c r="N1131" t="s">
        <v>1592</v>
      </c>
      <c r="O1131">
        <v>72</v>
      </c>
      <c r="P1131">
        <v>75</v>
      </c>
    </row>
    <row r="1132" spans="1:16" x14ac:dyDescent="0.25">
      <c r="A1132" t="s">
        <v>4354</v>
      </c>
      <c r="B1132" t="s">
        <v>285</v>
      </c>
      <c r="C1132" t="s">
        <v>47</v>
      </c>
      <c r="D1132" t="s">
        <v>7915</v>
      </c>
      <c r="E1132" t="str">
        <f>VLOOKUP(TRIM(SUBSTITUTE(D1132,CHAR(160),CHAR(32))),Metadata!B$1:C$2632,2,FALSE)</f>
        <v>Mousket, Philippe, 13th cent.</v>
      </c>
      <c r="F1132" t="str">
        <f>VLOOKUP(TRIM(SUBSTITUTE(D1132,CHAR(160),CHAR(32))),Metadata!B$1:D$2632,3,FALSE)</f>
        <v>Chronique</v>
      </c>
      <c r="G1132">
        <f>VLOOKUP(TRIM(SUBSTITUTE(D1132,CHAR(160),CHAR(32))),Metadata!B$1:E$2632,4,FALSE)</f>
        <v>1243</v>
      </c>
      <c r="H1132" t="s">
        <v>453</v>
      </c>
      <c r="J1132" t="str">
        <f>VLOOKUP(TRIM(SUBSTITUTE(D1132,CHAR(160),CHAR(32))),Metadata!B$1:H$2632,7,FALSE)</f>
        <v>melanges litteraires</v>
      </c>
      <c r="L1132" t="str">
        <f>VLOOKUP(TRIM(SUBSTITUTE(D1132,CHAR(160),CHAR(32))),Metadata!B$1:J$2632,9,FALSE)</f>
        <v/>
      </c>
      <c r="M1132">
        <f>VLOOKUP(TRIM(SUBSTITUTE(D1132,CHAR(160),CHAR(32))),Metadata!B$1:K$2632,10,FALSE)</f>
        <v>181719</v>
      </c>
      <c r="N1132" t="s">
        <v>1593</v>
      </c>
      <c r="O1132">
        <v>115</v>
      </c>
      <c r="P1132">
        <v>118</v>
      </c>
    </row>
    <row r="1133" spans="1:16" x14ac:dyDescent="0.25">
      <c r="A1133" t="s">
        <v>4354</v>
      </c>
      <c r="B1133" t="s">
        <v>285</v>
      </c>
      <c r="C1133" t="s">
        <v>47</v>
      </c>
      <c r="D1133" t="s">
        <v>7915</v>
      </c>
      <c r="E1133" t="str">
        <f>VLOOKUP(TRIM(SUBSTITUTE(D1133,CHAR(160),CHAR(32))),Metadata!B$1:C$2632,2,FALSE)</f>
        <v>Mousket, Philippe, 13th cent.</v>
      </c>
      <c r="F1133" t="str">
        <f>VLOOKUP(TRIM(SUBSTITUTE(D1133,CHAR(160),CHAR(32))),Metadata!B$1:D$2632,3,FALSE)</f>
        <v>Chronique</v>
      </c>
      <c r="G1133">
        <f>VLOOKUP(TRIM(SUBSTITUTE(D1133,CHAR(160),CHAR(32))),Metadata!B$1:E$2632,4,FALSE)</f>
        <v>1243</v>
      </c>
      <c r="H1133" t="s">
        <v>453</v>
      </c>
      <c r="J1133" t="str">
        <f>VLOOKUP(TRIM(SUBSTITUTE(D1133,CHAR(160),CHAR(32))),Metadata!B$1:H$2632,7,FALSE)</f>
        <v>melanges litteraires</v>
      </c>
      <c r="L1133" t="str">
        <f>VLOOKUP(TRIM(SUBSTITUTE(D1133,CHAR(160),CHAR(32))),Metadata!B$1:J$2632,9,FALSE)</f>
        <v/>
      </c>
      <c r="M1133">
        <f>VLOOKUP(TRIM(SUBSTITUTE(D1133,CHAR(160),CHAR(32))),Metadata!B$1:K$2632,10,FALSE)</f>
        <v>181719</v>
      </c>
      <c r="N1133" t="s">
        <v>1594</v>
      </c>
      <c r="O1133">
        <v>26</v>
      </c>
      <c r="P1133">
        <v>29</v>
      </c>
    </row>
    <row r="1134" spans="1:16" x14ac:dyDescent="0.25">
      <c r="A1134" t="s">
        <v>4354</v>
      </c>
      <c r="B1134" t="s">
        <v>285</v>
      </c>
      <c r="C1134" t="s">
        <v>47</v>
      </c>
      <c r="D1134" t="s">
        <v>7915</v>
      </c>
      <c r="E1134" t="str">
        <f>VLOOKUP(TRIM(SUBSTITUTE(D1134,CHAR(160),CHAR(32))),Metadata!B$1:C$2632,2,FALSE)</f>
        <v>Mousket, Philippe, 13th cent.</v>
      </c>
      <c r="F1134" t="str">
        <f>VLOOKUP(TRIM(SUBSTITUTE(D1134,CHAR(160),CHAR(32))),Metadata!B$1:D$2632,3,FALSE)</f>
        <v>Chronique</v>
      </c>
      <c r="G1134">
        <f>VLOOKUP(TRIM(SUBSTITUTE(D1134,CHAR(160),CHAR(32))),Metadata!B$1:E$2632,4,FALSE)</f>
        <v>1243</v>
      </c>
      <c r="H1134" t="s">
        <v>453</v>
      </c>
      <c r="J1134" t="str">
        <f>VLOOKUP(TRIM(SUBSTITUTE(D1134,CHAR(160),CHAR(32))),Metadata!B$1:H$2632,7,FALSE)</f>
        <v>melanges litteraires</v>
      </c>
      <c r="L1134" t="str">
        <f>VLOOKUP(TRIM(SUBSTITUTE(D1134,CHAR(160),CHAR(32))),Metadata!B$1:J$2632,9,FALSE)</f>
        <v/>
      </c>
      <c r="M1134">
        <f>VLOOKUP(TRIM(SUBSTITUTE(D1134,CHAR(160),CHAR(32))),Metadata!B$1:K$2632,10,FALSE)</f>
        <v>181719</v>
      </c>
      <c r="N1134" t="s">
        <v>1595</v>
      </c>
      <c r="O1134">
        <v>362</v>
      </c>
      <c r="P1134">
        <v>365</v>
      </c>
    </row>
    <row r="1135" spans="1:16" x14ac:dyDescent="0.25">
      <c r="A1135" t="s">
        <v>4354</v>
      </c>
      <c r="B1135" t="s">
        <v>285</v>
      </c>
      <c r="C1135" t="s">
        <v>47</v>
      </c>
      <c r="D1135" t="s">
        <v>7915</v>
      </c>
      <c r="E1135" t="str">
        <f>VLOOKUP(TRIM(SUBSTITUTE(D1135,CHAR(160),CHAR(32))),Metadata!B$1:C$2632,2,FALSE)</f>
        <v>Mousket, Philippe, 13th cent.</v>
      </c>
      <c r="F1135" t="str">
        <f>VLOOKUP(TRIM(SUBSTITUTE(D1135,CHAR(160),CHAR(32))),Metadata!B$1:D$2632,3,FALSE)</f>
        <v>Chronique</v>
      </c>
      <c r="G1135">
        <f>VLOOKUP(TRIM(SUBSTITUTE(D1135,CHAR(160),CHAR(32))),Metadata!B$1:E$2632,4,FALSE)</f>
        <v>1243</v>
      </c>
      <c r="H1135" t="s">
        <v>453</v>
      </c>
      <c r="J1135" t="str">
        <f>VLOOKUP(TRIM(SUBSTITUTE(D1135,CHAR(160),CHAR(32))),Metadata!B$1:H$2632,7,FALSE)</f>
        <v>melanges litteraires</v>
      </c>
      <c r="L1135" t="str">
        <f>VLOOKUP(TRIM(SUBSTITUTE(D1135,CHAR(160),CHAR(32))),Metadata!B$1:J$2632,9,FALSE)</f>
        <v/>
      </c>
      <c r="M1135">
        <f>VLOOKUP(TRIM(SUBSTITUTE(D1135,CHAR(160),CHAR(32))),Metadata!B$1:K$2632,10,FALSE)</f>
        <v>181719</v>
      </c>
      <c r="N1135" t="s">
        <v>1596</v>
      </c>
      <c r="O1135">
        <v>240</v>
      </c>
      <c r="P1135">
        <v>243</v>
      </c>
    </row>
    <row r="1136" spans="1:16" x14ac:dyDescent="0.25">
      <c r="A1136" t="s">
        <v>4354</v>
      </c>
      <c r="B1136" t="s">
        <v>285</v>
      </c>
      <c r="C1136" t="s">
        <v>47</v>
      </c>
      <c r="D1136" t="s">
        <v>7901</v>
      </c>
      <c r="E1136" t="str">
        <f>VLOOKUP(TRIM(SUBSTITUTE(D1136,CHAR(160),CHAR(32))),Metadata!B$1:C$2632,2,FALSE)</f>
        <v>Rutebeuf</v>
      </c>
      <c r="F1136" t="str">
        <f>VLOOKUP(TRIM(SUBSTITUTE(D1136,CHAR(160),CHAR(32))),Metadata!B$1:D$2632,3,FALSE)</f>
        <v>Oeuvres complètes (ancien français)</v>
      </c>
      <c r="G1136">
        <f>VLOOKUP(TRIM(SUBSTITUTE(D1136,CHAR(160),CHAR(32))),Metadata!B$1:E$2632,4,FALSE)</f>
        <v>1260</v>
      </c>
      <c r="H1136" t="s">
        <v>453</v>
      </c>
      <c r="J1136" t="str">
        <f>VLOOKUP(TRIM(SUBSTITUTE(D1136,CHAR(160),CHAR(32))),Metadata!B$1:H$2632,7,FALSE)</f>
        <v>poesie</v>
      </c>
      <c r="L1136" t="str">
        <f>VLOOKUP(TRIM(SUBSTITUTE(D1136,CHAR(160),CHAR(32))),Metadata!B$1:J$2632,9,FALSE)</f>
        <v/>
      </c>
      <c r="M1136">
        <f>VLOOKUP(TRIM(SUBSTITUTE(D1136,CHAR(160),CHAR(32))),Metadata!B$1:K$2632,10,FALSE)</f>
        <v>74554</v>
      </c>
      <c r="N1136" t="s">
        <v>1597</v>
      </c>
      <c r="O1136">
        <v>86</v>
      </c>
      <c r="P1136">
        <v>89</v>
      </c>
    </row>
    <row r="1137" spans="1:16" x14ac:dyDescent="0.25">
      <c r="A1137" t="s">
        <v>4354</v>
      </c>
      <c r="B1137" t="s">
        <v>285</v>
      </c>
      <c r="C1137" t="s">
        <v>47</v>
      </c>
      <c r="D1137" t="s">
        <v>7915</v>
      </c>
      <c r="E1137" t="str">
        <f>VLOOKUP(TRIM(SUBSTITUTE(D1137,CHAR(160),CHAR(32))),Metadata!B$1:C$2632,2,FALSE)</f>
        <v>Mousket, Philippe, 13th cent.</v>
      </c>
      <c r="F1137" t="str">
        <f>VLOOKUP(TRIM(SUBSTITUTE(D1137,CHAR(160),CHAR(32))),Metadata!B$1:D$2632,3,FALSE)</f>
        <v>Chronique</v>
      </c>
      <c r="G1137">
        <f>VLOOKUP(TRIM(SUBSTITUTE(D1137,CHAR(160),CHAR(32))),Metadata!B$1:E$2632,4,FALSE)</f>
        <v>1243</v>
      </c>
      <c r="H1137" t="s">
        <v>453</v>
      </c>
      <c r="J1137" t="str">
        <f>VLOOKUP(TRIM(SUBSTITUTE(D1137,CHAR(160),CHAR(32))),Metadata!B$1:H$2632,7,FALSE)</f>
        <v>melanges litteraires</v>
      </c>
      <c r="L1137" t="str">
        <f>VLOOKUP(TRIM(SUBSTITUTE(D1137,CHAR(160),CHAR(32))),Metadata!B$1:J$2632,9,FALSE)</f>
        <v/>
      </c>
      <c r="M1137">
        <f>VLOOKUP(TRIM(SUBSTITUTE(D1137,CHAR(160),CHAR(32))),Metadata!B$1:K$2632,10,FALSE)</f>
        <v>181719</v>
      </c>
      <c r="N1137" t="s">
        <v>1598</v>
      </c>
      <c r="O1137">
        <v>351</v>
      </c>
      <c r="P1137">
        <v>355</v>
      </c>
    </row>
    <row r="1138" spans="1:16" x14ac:dyDescent="0.25">
      <c r="A1138" t="s">
        <v>4354</v>
      </c>
      <c r="B1138" t="s">
        <v>285</v>
      </c>
      <c r="C1138" t="s">
        <v>47</v>
      </c>
      <c r="D1138" t="s">
        <v>7914</v>
      </c>
      <c r="E1138" t="str">
        <f>VLOOKUP(TRIM(SUBSTITUTE(D1138,CHAR(160),CHAR(32))),Metadata!B$1:C$2632,2,FALSE)</f>
        <v>Chrétien, de Troyes, 12th cent.</v>
      </c>
      <c r="F1138" t="str">
        <f>VLOOKUP(TRIM(SUBSTITUTE(D1138,CHAR(160),CHAR(32))),Metadata!B$1:D$2632,3,FALSE)</f>
        <v>Le Chevalier de la Charrette (Lancelot)</v>
      </c>
      <c r="G1138">
        <f>VLOOKUP(TRIM(SUBSTITUTE(D1138,CHAR(160),CHAR(32))),Metadata!B$1:E$2632,4,FALSE)</f>
        <v>1240</v>
      </c>
      <c r="H1138" t="s">
        <v>453</v>
      </c>
      <c r="J1138" t="str">
        <f>VLOOKUP(TRIM(SUBSTITUTE(D1138,CHAR(160),CHAR(32))),Metadata!B$1:H$2632,7,FALSE)</f>
        <v>roman</v>
      </c>
      <c r="L1138" t="str">
        <f>VLOOKUP(TRIM(SUBSTITUTE(D1138,CHAR(160),CHAR(32))),Metadata!B$1:J$2632,9,FALSE)</f>
        <v/>
      </c>
      <c r="M1138">
        <f>VLOOKUP(TRIM(SUBSTITUTE(D1138,CHAR(160),CHAR(32))),Metadata!B$1:K$2632,10,FALSE)</f>
        <v>51031</v>
      </c>
      <c r="N1138" t="s">
        <v>1599</v>
      </c>
      <c r="O1138">
        <v>108</v>
      </c>
      <c r="P1138">
        <v>111</v>
      </c>
    </row>
    <row r="1139" spans="1:16" x14ac:dyDescent="0.25">
      <c r="A1139" t="s">
        <v>4354</v>
      </c>
      <c r="B1139" t="s">
        <v>285</v>
      </c>
      <c r="C1139" t="s">
        <v>47</v>
      </c>
      <c r="D1139" t="s">
        <v>7915</v>
      </c>
      <c r="E1139" t="str">
        <f>VLOOKUP(TRIM(SUBSTITUTE(D1139,CHAR(160),CHAR(32))),Metadata!B$1:C$2632,2,FALSE)</f>
        <v>Mousket, Philippe, 13th cent.</v>
      </c>
      <c r="F1139" t="str">
        <f>VLOOKUP(TRIM(SUBSTITUTE(D1139,CHAR(160),CHAR(32))),Metadata!B$1:D$2632,3,FALSE)</f>
        <v>Chronique</v>
      </c>
      <c r="G1139">
        <f>VLOOKUP(TRIM(SUBSTITUTE(D1139,CHAR(160),CHAR(32))),Metadata!B$1:E$2632,4,FALSE)</f>
        <v>1243</v>
      </c>
      <c r="H1139" t="s">
        <v>453</v>
      </c>
      <c r="J1139" t="str">
        <f>VLOOKUP(TRIM(SUBSTITUTE(D1139,CHAR(160),CHAR(32))),Metadata!B$1:H$2632,7,FALSE)</f>
        <v>melanges litteraires</v>
      </c>
      <c r="L1139" t="str">
        <f>VLOOKUP(TRIM(SUBSTITUTE(D1139,CHAR(160),CHAR(32))),Metadata!B$1:J$2632,9,FALSE)</f>
        <v/>
      </c>
      <c r="M1139">
        <f>VLOOKUP(TRIM(SUBSTITUTE(D1139,CHAR(160),CHAR(32))),Metadata!B$1:K$2632,10,FALSE)</f>
        <v>181719</v>
      </c>
      <c r="N1139" t="s">
        <v>1600</v>
      </c>
      <c r="O1139">
        <v>143</v>
      </c>
      <c r="P1139">
        <v>146</v>
      </c>
    </row>
    <row r="1140" spans="1:16" x14ac:dyDescent="0.25">
      <c r="A1140" t="s">
        <v>4354</v>
      </c>
      <c r="B1140" t="s">
        <v>285</v>
      </c>
      <c r="C1140" t="s">
        <v>47</v>
      </c>
      <c r="D1140" t="s">
        <v>7915</v>
      </c>
      <c r="E1140" t="str">
        <f>VLOOKUP(TRIM(SUBSTITUTE(D1140,CHAR(160),CHAR(32))),Metadata!B$1:C$2632,2,FALSE)</f>
        <v>Mousket, Philippe, 13th cent.</v>
      </c>
      <c r="F1140" t="str">
        <f>VLOOKUP(TRIM(SUBSTITUTE(D1140,CHAR(160),CHAR(32))),Metadata!B$1:D$2632,3,FALSE)</f>
        <v>Chronique</v>
      </c>
      <c r="G1140">
        <f>VLOOKUP(TRIM(SUBSTITUTE(D1140,CHAR(160),CHAR(32))),Metadata!B$1:E$2632,4,FALSE)</f>
        <v>1243</v>
      </c>
      <c r="H1140" t="s">
        <v>453</v>
      </c>
      <c r="J1140" t="str">
        <f>VLOOKUP(TRIM(SUBSTITUTE(D1140,CHAR(160),CHAR(32))),Metadata!B$1:H$2632,7,FALSE)</f>
        <v>melanges litteraires</v>
      </c>
      <c r="L1140" t="str">
        <f>VLOOKUP(TRIM(SUBSTITUTE(D1140,CHAR(160),CHAR(32))),Metadata!B$1:J$2632,9,FALSE)</f>
        <v/>
      </c>
      <c r="M1140">
        <f>VLOOKUP(TRIM(SUBSTITUTE(D1140,CHAR(160),CHAR(32))),Metadata!B$1:K$2632,10,FALSE)</f>
        <v>181719</v>
      </c>
      <c r="N1140" t="s">
        <v>1601</v>
      </c>
      <c r="O1140">
        <v>114</v>
      </c>
      <c r="P1140">
        <v>117</v>
      </c>
    </row>
    <row r="1141" spans="1:16" x14ac:dyDescent="0.25">
      <c r="A1141" t="s">
        <v>4354</v>
      </c>
      <c r="B1141" t="s">
        <v>285</v>
      </c>
      <c r="C1141" t="s">
        <v>47</v>
      </c>
      <c r="D1141" t="s">
        <v>7915</v>
      </c>
      <c r="E1141" t="str">
        <f>VLOOKUP(TRIM(SUBSTITUTE(D1141,CHAR(160),CHAR(32))),Metadata!B$1:C$2632,2,FALSE)</f>
        <v>Mousket, Philippe, 13th cent.</v>
      </c>
      <c r="F1141" t="str">
        <f>VLOOKUP(TRIM(SUBSTITUTE(D1141,CHAR(160),CHAR(32))),Metadata!B$1:D$2632,3,FALSE)</f>
        <v>Chronique</v>
      </c>
      <c r="G1141">
        <f>VLOOKUP(TRIM(SUBSTITUTE(D1141,CHAR(160),CHAR(32))),Metadata!B$1:E$2632,4,FALSE)</f>
        <v>1243</v>
      </c>
      <c r="H1141" t="s">
        <v>453</v>
      </c>
      <c r="J1141" t="str">
        <f>VLOOKUP(TRIM(SUBSTITUTE(D1141,CHAR(160),CHAR(32))),Metadata!B$1:H$2632,7,FALSE)</f>
        <v>melanges litteraires</v>
      </c>
      <c r="L1141" t="str">
        <f>VLOOKUP(TRIM(SUBSTITUTE(D1141,CHAR(160),CHAR(32))),Metadata!B$1:J$2632,9,FALSE)</f>
        <v/>
      </c>
      <c r="M1141">
        <f>VLOOKUP(TRIM(SUBSTITUTE(D1141,CHAR(160),CHAR(32))),Metadata!B$1:K$2632,10,FALSE)</f>
        <v>181719</v>
      </c>
      <c r="N1141" t="s">
        <v>1602</v>
      </c>
      <c r="O1141">
        <v>239</v>
      </c>
      <c r="P1141">
        <v>242</v>
      </c>
    </row>
    <row r="1142" spans="1:16" x14ac:dyDescent="0.25">
      <c r="A1142" t="s">
        <v>4354</v>
      </c>
      <c r="B1142" t="s">
        <v>285</v>
      </c>
      <c r="C1142" t="s">
        <v>47</v>
      </c>
      <c r="D1142" t="s">
        <v>7915</v>
      </c>
      <c r="E1142" t="str">
        <f>VLOOKUP(TRIM(SUBSTITUTE(D1142,CHAR(160),CHAR(32))),Metadata!B$1:C$2632,2,FALSE)</f>
        <v>Mousket, Philippe, 13th cent.</v>
      </c>
      <c r="F1142" t="str">
        <f>VLOOKUP(TRIM(SUBSTITUTE(D1142,CHAR(160),CHAR(32))),Metadata!B$1:D$2632,3,FALSE)</f>
        <v>Chronique</v>
      </c>
      <c r="G1142">
        <f>VLOOKUP(TRIM(SUBSTITUTE(D1142,CHAR(160),CHAR(32))),Metadata!B$1:E$2632,4,FALSE)</f>
        <v>1243</v>
      </c>
      <c r="H1142" t="s">
        <v>453</v>
      </c>
      <c r="J1142" t="str">
        <f>VLOOKUP(TRIM(SUBSTITUTE(D1142,CHAR(160),CHAR(32))),Metadata!B$1:H$2632,7,FALSE)</f>
        <v>melanges litteraires</v>
      </c>
      <c r="L1142" t="str">
        <f>VLOOKUP(TRIM(SUBSTITUTE(D1142,CHAR(160),CHAR(32))),Metadata!B$1:J$2632,9,FALSE)</f>
        <v/>
      </c>
      <c r="M1142">
        <f>VLOOKUP(TRIM(SUBSTITUTE(D1142,CHAR(160),CHAR(32))),Metadata!B$1:K$2632,10,FALSE)</f>
        <v>181719</v>
      </c>
      <c r="N1142" s="1" t="s">
        <v>1603</v>
      </c>
      <c r="O1142">
        <v>22</v>
      </c>
      <c r="P1142">
        <v>25</v>
      </c>
    </row>
    <row r="1143" spans="1:16" x14ac:dyDescent="0.25">
      <c r="A1143" t="s">
        <v>4354</v>
      </c>
      <c r="B1143" t="s">
        <v>285</v>
      </c>
      <c r="C1143" t="s">
        <v>47</v>
      </c>
      <c r="D1143" t="s">
        <v>7917</v>
      </c>
      <c r="E1143" t="str">
        <f>VLOOKUP(TRIM(SUBSTITUTE(D1143,CHAR(160),CHAR(32))),Metadata!B$1:C$2632,2,FALSE)</f>
        <v>Mézières, Philippe de, 1327?-1405.</v>
      </c>
      <c r="F1143" t="str">
        <f>VLOOKUP(TRIM(SUBSTITUTE(D1143,CHAR(160),CHAR(32))),Metadata!B$1:D$2632,3,FALSE)</f>
        <v>L'estoire de Griseldis, en rimes et par personnages (1395).</v>
      </c>
      <c r="G1143">
        <f>VLOOKUP(TRIM(SUBSTITUTE(D1143,CHAR(160),CHAR(32))),Metadata!B$1:E$2632,4,FALSE)</f>
        <v>1395</v>
      </c>
      <c r="H1143" t="s">
        <v>1604</v>
      </c>
      <c r="J1143" t="str">
        <f>VLOOKUP(TRIM(SUBSTITUTE(D1143,CHAR(160),CHAR(32))),Metadata!B$1:H$2632,7,FALSE)</f>
        <v>poesie</v>
      </c>
      <c r="L1143" t="str">
        <f>VLOOKUP(TRIM(SUBSTITUTE(D1143,CHAR(160),CHAR(32))),Metadata!B$1:J$2632,9,FALSE)</f>
        <v/>
      </c>
      <c r="M1143">
        <f>VLOOKUP(TRIM(SUBSTITUTE(D1143,CHAR(160),CHAR(32))),Metadata!B$1:K$2632,10,FALSE)</f>
        <v>15698</v>
      </c>
      <c r="N1143" t="s">
        <v>1605</v>
      </c>
      <c r="O1143">
        <v>91</v>
      </c>
      <c r="P1143">
        <v>94</v>
      </c>
    </row>
    <row r="1144" spans="1:16" x14ac:dyDescent="0.25">
      <c r="A1144" t="s">
        <v>4354</v>
      </c>
      <c r="B1144" t="s">
        <v>285</v>
      </c>
      <c r="C1144" t="s">
        <v>47</v>
      </c>
      <c r="D1144" t="s">
        <v>7918</v>
      </c>
      <c r="E1144" t="str">
        <f>VLOOKUP(TRIM(SUBSTITUTE(D1144,CHAR(160),CHAR(32))),Metadata!B$1:C$2632,2,FALSE)</f>
        <v>Christine, de Pisan, ca. 1364-ca. 1431.</v>
      </c>
      <c r="F1144" t="str">
        <f>VLOOKUP(TRIM(SUBSTITUTE(D1144,CHAR(160),CHAR(32))),Metadata!B$1:D$2632,3,FALSE)</f>
        <v>Le Livre du chemin de lonc estude</v>
      </c>
      <c r="G1144">
        <f>VLOOKUP(TRIM(SUBSTITUTE(D1144,CHAR(160),CHAR(32))),Metadata!B$1:E$2632,4,FALSE)</f>
        <v>1402</v>
      </c>
      <c r="H1144" t="s">
        <v>571</v>
      </c>
      <c r="J1144" t="str">
        <f>VLOOKUP(TRIM(SUBSTITUTE(D1144,CHAR(160),CHAR(32))),Metadata!B$1:H$2632,7,FALSE)</f>
        <v>traite ou essai</v>
      </c>
      <c r="L1144" t="str">
        <f>VLOOKUP(TRIM(SUBSTITUTE(D1144,CHAR(160),CHAR(32))),Metadata!B$1:J$2632,9,FALSE)</f>
        <v/>
      </c>
      <c r="M1144">
        <f>VLOOKUP(TRIM(SUBSTITUTE(D1144,CHAR(160),CHAR(32))),Metadata!B$1:K$2632,10,FALSE)</f>
        <v>36789</v>
      </c>
      <c r="N1144" t="s">
        <v>1606</v>
      </c>
      <c r="O1144">
        <v>54</v>
      </c>
      <c r="P1144">
        <v>57</v>
      </c>
    </row>
    <row r="1145" spans="1:16" x14ac:dyDescent="0.25">
      <c r="A1145" t="s">
        <v>4354</v>
      </c>
      <c r="B1145" t="s">
        <v>1678</v>
      </c>
      <c r="C1145" t="s">
        <v>47</v>
      </c>
      <c r="D1145" t="s">
        <v>7945</v>
      </c>
      <c r="E1145" t="str">
        <f>VLOOKUP(TRIM(SUBSTITUTE(D1145,CHAR(160),CHAR(32))),Metadata!B$1:C$2632,2,FALSE)</f>
        <v>Montaigne, Michel Eyquem de</v>
      </c>
      <c r="F1145" t="str">
        <f>VLOOKUP(TRIM(SUBSTITUTE(D1145,CHAR(160),CHAR(32))),Metadata!B$1:D$2632,3,FALSE)</f>
        <v>Les Essais</v>
      </c>
      <c r="G1145">
        <f>VLOOKUP(TRIM(SUBSTITUTE(D1145,CHAR(160),CHAR(32))),Metadata!B$1:E$2632,4,FALSE)</f>
        <v>1595</v>
      </c>
      <c r="H1145" t="s">
        <v>456</v>
      </c>
      <c r="J1145" t="str">
        <f>VLOOKUP(TRIM(SUBSTITUTE(D1145,CHAR(160),CHAR(32))),Metadata!B$1:H$2632,7,FALSE)</f>
        <v>essai</v>
      </c>
      <c r="L1145" t="str">
        <f>VLOOKUP(TRIM(SUBSTITUTE(D1145,CHAR(160),CHAR(32))),Metadata!B$1:J$2632,9,FALSE)</f>
        <v/>
      </c>
      <c r="M1145">
        <f>VLOOKUP(TRIM(SUBSTITUTE(D1145,CHAR(160),CHAR(32))),Metadata!B$1:K$2632,10,FALSE)</f>
        <v>438631</v>
      </c>
      <c r="N1145" s="1" t="s">
        <v>1607</v>
      </c>
      <c r="O1145">
        <v>185</v>
      </c>
      <c r="P1145">
        <v>193</v>
      </c>
    </row>
    <row r="1146" spans="1:16" x14ac:dyDescent="0.25">
      <c r="A1146" t="s">
        <v>4354</v>
      </c>
      <c r="B1146" t="s">
        <v>1678</v>
      </c>
      <c r="C1146" t="s">
        <v>47</v>
      </c>
      <c r="D1146" t="s">
        <v>7945</v>
      </c>
      <c r="E1146" t="str">
        <f>VLOOKUP(TRIM(SUBSTITUTE(D1146,CHAR(160),CHAR(32))),Metadata!B$1:C$2632,2,FALSE)</f>
        <v>Montaigne, Michel Eyquem de</v>
      </c>
      <c r="F1146" t="str">
        <f>VLOOKUP(TRIM(SUBSTITUTE(D1146,CHAR(160),CHAR(32))),Metadata!B$1:D$2632,3,FALSE)</f>
        <v>Les Essais</v>
      </c>
      <c r="G1146">
        <f>VLOOKUP(TRIM(SUBSTITUTE(D1146,CHAR(160),CHAR(32))),Metadata!B$1:E$2632,4,FALSE)</f>
        <v>1595</v>
      </c>
      <c r="H1146" t="s">
        <v>456</v>
      </c>
      <c r="J1146" t="str">
        <f>VLOOKUP(TRIM(SUBSTITUTE(D1146,CHAR(160),CHAR(32))),Metadata!B$1:H$2632,7,FALSE)</f>
        <v>essai</v>
      </c>
      <c r="L1146" t="str">
        <f>VLOOKUP(TRIM(SUBSTITUTE(D1146,CHAR(160),CHAR(32))),Metadata!B$1:J$2632,9,FALSE)</f>
        <v/>
      </c>
      <c r="M1146">
        <f>VLOOKUP(TRIM(SUBSTITUTE(D1146,CHAR(160),CHAR(32))),Metadata!B$1:K$2632,10,FALSE)</f>
        <v>438631</v>
      </c>
      <c r="N1146" s="1" t="s">
        <v>1608</v>
      </c>
      <c r="O1146">
        <v>102</v>
      </c>
      <c r="P1146">
        <v>108</v>
      </c>
    </row>
    <row r="1147" spans="1:16" x14ac:dyDescent="0.25">
      <c r="A1147" t="s">
        <v>4354</v>
      </c>
      <c r="B1147" t="s">
        <v>1678</v>
      </c>
      <c r="C1147" t="s">
        <v>47</v>
      </c>
      <c r="D1147" t="s">
        <v>7994</v>
      </c>
      <c r="E1147" t="str">
        <f>VLOOKUP(TRIM(SUBSTITUTE(D1147,CHAR(160),CHAR(32))),Metadata!B$1:C$2632,2,FALSE)</f>
        <v>Boisguilbert, P. Le Pesant de (Pierre Le Pesant), 1646-1714.</v>
      </c>
      <c r="F1147" t="str">
        <f>VLOOKUP(TRIM(SUBSTITUTE(D1147,CHAR(160),CHAR(32))),Metadata!B$1:D$2632,3,FALSE)</f>
        <v>Le détail de la France, sous le regne present</v>
      </c>
      <c r="G1147">
        <f>VLOOKUP(TRIM(SUBSTITUTE(D1147,CHAR(160),CHAR(32))),Metadata!B$1:E$2632,4,FALSE)</f>
        <v>1695</v>
      </c>
      <c r="H1147" t="s">
        <v>445</v>
      </c>
      <c r="J1147" t="str">
        <f>VLOOKUP(TRIM(SUBSTITUTE(D1147,CHAR(160),CHAR(32))),Metadata!B$1:H$2632,7,FALSE)</f>
        <v>traite ou essai</v>
      </c>
      <c r="L1147" t="str">
        <f>VLOOKUP(TRIM(SUBSTITUTE(D1147,CHAR(160),CHAR(32))),Metadata!B$1:J$2632,9,FALSE)</f>
        <v>prose</v>
      </c>
      <c r="M1147">
        <f>VLOOKUP(TRIM(SUBSTITUTE(D1147,CHAR(160),CHAR(32))),Metadata!B$1:K$2632,10,FALSE)</f>
        <v>114653</v>
      </c>
      <c r="N1147" s="1" t="s">
        <v>1609</v>
      </c>
      <c r="O1147">
        <v>362</v>
      </c>
      <c r="P1147">
        <v>370</v>
      </c>
    </row>
    <row r="1148" spans="1:16" x14ac:dyDescent="0.25">
      <c r="A1148" t="s">
        <v>4354</v>
      </c>
      <c r="B1148" t="s">
        <v>1678</v>
      </c>
      <c r="C1148" t="s">
        <v>47</v>
      </c>
      <c r="D1148" t="s">
        <v>8069</v>
      </c>
      <c r="E1148" t="str">
        <f>VLOOKUP(TRIM(SUBSTITUTE(D1148,CHAR(160),CHAR(32))),Metadata!B$1:C$2632,2,FALSE)</f>
        <v>La Bruyère, Jean de, 1645-1696.</v>
      </c>
      <c r="F1148" t="str">
        <f>VLOOKUP(TRIM(SUBSTITUTE(D1148,CHAR(160),CHAR(32))),Metadata!B$1:D$2632,3,FALSE)</f>
        <v>Les caractères ou les moeurs de ce siècle</v>
      </c>
      <c r="G1148">
        <f>VLOOKUP(TRIM(SUBSTITUTE(D1148,CHAR(160),CHAR(32))),Metadata!B$1:E$2632,4,FALSE)</f>
        <v>1694</v>
      </c>
      <c r="H1148" t="s">
        <v>445</v>
      </c>
      <c r="J1148" t="str">
        <f>VLOOKUP(TRIM(SUBSTITUTE(D1148,CHAR(160),CHAR(32))),Metadata!B$1:H$2632,7,FALSE)</f>
        <v>melanges litteraires</v>
      </c>
      <c r="L1148" t="str">
        <f>VLOOKUP(TRIM(SUBSTITUTE(D1148,CHAR(160),CHAR(32))),Metadata!B$1:J$2632,9,FALSE)</f>
        <v/>
      </c>
      <c r="M1148">
        <f>VLOOKUP(TRIM(SUBSTITUTE(D1148,CHAR(160),CHAR(32))),Metadata!B$1:K$2632,10,FALSE)</f>
        <v>129983</v>
      </c>
      <c r="N1148" s="1" t="s">
        <v>1610</v>
      </c>
      <c r="O1148">
        <v>81</v>
      </c>
      <c r="P1148">
        <v>87</v>
      </c>
    </row>
    <row r="1149" spans="1:16" x14ac:dyDescent="0.25">
      <c r="A1149" t="s">
        <v>4354</v>
      </c>
      <c r="B1149" t="s">
        <v>1678</v>
      </c>
      <c r="C1149" t="s">
        <v>47</v>
      </c>
      <c r="D1149" t="s">
        <v>8005</v>
      </c>
      <c r="E1149" t="str">
        <f>VLOOKUP(TRIM(SUBSTITUTE(D1149,CHAR(160),CHAR(32))),Metadata!B$1:C$2632,2,FALSE)</f>
        <v>Camus, Jean-Pierre, 1584-1652.</v>
      </c>
      <c r="F1149" t="str">
        <f>VLOOKUP(TRIM(SUBSTITUTE(D1149,CHAR(160),CHAR(32))),Metadata!B$1:D$2632,3,FALSE)</f>
        <v>Palombe, ou La femme honorable</v>
      </c>
      <c r="G1149">
        <f>VLOOKUP(TRIM(SUBSTITUTE(D1149,CHAR(160),CHAR(32))),Metadata!B$1:E$2632,4,FALSE)</f>
        <v>1625</v>
      </c>
      <c r="H1149" t="s">
        <v>445</v>
      </c>
      <c r="J1149" t="str">
        <f>VLOOKUP(TRIM(SUBSTITUTE(D1149,CHAR(160),CHAR(32))),Metadata!B$1:H$2632,7,FALSE)</f>
        <v>roman</v>
      </c>
      <c r="L1149" t="str">
        <f>VLOOKUP(TRIM(SUBSTITUTE(D1149,CHAR(160),CHAR(32))),Metadata!B$1:J$2632,9,FALSE)</f>
        <v>prose</v>
      </c>
      <c r="M1149">
        <f>VLOOKUP(TRIM(SUBSTITUTE(D1149,CHAR(160),CHAR(32))),Metadata!B$1:K$2632,10,FALSE)</f>
        <v>119158</v>
      </c>
      <c r="N1149" s="1" t="s">
        <v>1611</v>
      </c>
      <c r="O1149">
        <v>464</v>
      </c>
      <c r="P1149">
        <v>472</v>
      </c>
    </row>
    <row r="1150" spans="1:16" x14ac:dyDescent="0.25">
      <c r="A1150" t="s">
        <v>4354</v>
      </c>
      <c r="B1150" t="s">
        <v>1678</v>
      </c>
      <c r="C1150" t="s">
        <v>47</v>
      </c>
      <c r="D1150" t="s">
        <v>8069</v>
      </c>
      <c r="E1150" t="str">
        <f>VLOOKUP(TRIM(SUBSTITUTE(D1150,CHAR(160),CHAR(32))),Metadata!B$1:C$2632,2,FALSE)</f>
        <v>La Bruyère, Jean de, 1645-1696.</v>
      </c>
      <c r="F1150" t="str">
        <f>VLOOKUP(TRIM(SUBSTITUTE(D1150,CHAR(160),CHAR(32))),Metadata!B$1:D$2632,3,FALSE)</f>
        <v>Les caractères ou les moeurs de ce siècle</v>
      </c>
      <c r="G1150">
        <f>VLOOKUP(TRIM(SUBSTITUTE(D1150,CHAR(160),CHAR(32))),Metadata!B$1:E$2632,4,FALSE)</f>
        <v>1694</v>
      </c>
      <c r="H1150" t="s">
        <v>445</v>
      </c>
      <c r="J1150" t="str">
        <f>VLOOKUP(TRIM(SUBSTITUTE(D1150,CHAR(160),CHAR(32))),Metadata!B$1:H$2632,7,FALSE)</f>
        <v>melanges litteraires</v>
      </c>
      <c r="L1150" t="str">
        <f>VLOOKUP(TRIM(SUBSTITUTE(D1150,CHAR(160),CHAR(32))),Metadata!B$1:J$2632,9,FALSE)</f>
        <v/>
      </c>
      <c r="M1150">
        <f>VLOOKUP(TRIM(SUBSTITUTE(D1150,CHAR(160),CHAR(32))),Metadata!B$1:K$2632,10,FALSE)</f>
        <v>129983</v>
      </c>
      <c r="N1150" s="1" t="s">
        <v>1612</v>
      </c>
      <c r="O1150">
        <v>233</v>
      </c>
      <c r="P1150">
        <v>239</v>
      </c>
    </row>
    <row r="1151" spans="1:16" x14ac:dyDescent="0.25">
      <c r="A1151" t="s">
        <v>4354</v>
      </c>
      <c r="B1151" t="s">
        <v>1678</v>
      </c>
      <c r="C1151" t="s">
        <v>47</v>
      </c>
      <c r="D1151" t="s">
        <v>8009</v>
      </c>
      <c r="E1151" t="str">
        <f>VLOOKUP(TRIM(SUBSTITUTE(D1151,CHAR(160),CHAR(32))),Metadata!B$1:C$2632,2,FALSE)</f>
        <v>Coeffeteau, Nicolas, 1574-1623.</v>
      </c>
      <c r="F1151" t="str">
        <f>VLOOKUP(TRIM(SUBSTITUTE(D1151,CHAR(160),CHAR(32))),Metadata!B$1:D$2632,3,FALSE)</f>
        <v>Histoire romaine</v>
      </c>
      <c r="G1151">
        <f>VLOOKUP(TRIM(SUBSTITUTE(D1151,CHAR(160),CHAR(32))),Metadata!B$1:E$2632,4,FALSE)</f>
        <v>1623</v>
      </c>
      <c r="H1151" t="s">
        <v>445</v>
      </c>
      <c r="J1151" t="str">
        <f>VLOOKUP(TRIM(SUBSTITUTE(D1151,CHAR(160),CHAR(32))),Metadata!B$1:H$2632,7,FALSE)</f>
        <v>traite ou essai</v>
      </c>
      <c r="L1151" t="str">
        <f>VLOOKUP(TRIM(SUBSTITUTE(D1151,CHAR(160),CHAR(32))),Metadata!B$1:J$2632,9,FALSE)</f>
        <v>prose</v>
      </c>
      <c r="M1151">
        <f>VLOOKUP(TRIM(SUBSTITUTE(D1151,CHAR(160),CHAR(32))),Metadata!B$1:K$2632,10,FALSE)</f>
        <v>263154</v>
      </c>
      <c r="N1151" s="1" t="s">
        <v>1613</v>
      </c>
      <c r="O1151">
        <v>340</v>
      </c>
      <c r="P1151">
        <v>347</v>
      </c>
    </row>
    <row r="1152" spans="1:16" x14ac:dyDescent="0.25">
      <c r="A1152" t="s">
        <v>4354</v>
      </c>
      <c r="B1152" t="s">
        <v>1678</v>
      </c>
      <c r="C1152" t="s">
        <v>47</v>
      </c>
      <c r="D1152" t="s">
        <v>8007</v>
      </c>
      <c r="E1152" t="str">
        <f>VLOOKUP(TRIM(SUBSTITUTE(D1152,CHAR(160),CHAR(32))),Metadata!B$1:C$2632,2,FALSE)</f>
        <v>Charron, Pierre, 1541-1603.</v>
      </c>
      <c r="F1152" t="str">
        <f>VLOOKUP(TRIM(SUBSTITUTE(D1152,CHAR(160),CHAR(32))),Metadata!B$1:D$2632,3,FALSE)</f>
        <v>De la Sagesse, Trois Livres</v>
      </c>
      <c r="G1152">
        <f>VLOOKUP(TRIM(SUBSTITUTE(D1152,CHAR(160),CHAR(32))),Metadata!B$1:E$2632,4,FALSE)</f>
        <v>1601</v>
      </c>
      <c r="H1152" t="s">
        <v>445</v>
      </c>
      <c r="J1152" t="str">
        <f>VLOOKUP(TRIM(SUBSTITUTE(D1152,CHAR(160),CHAR(32))),Metadata!B$1:H$2632,7,FALSE)</f>
        <v>traite ou essai</v>
      </c>
      <c r="L1152" t="str">
        <f>VLOOKUP(TRIM(SUBSTITUTE(D1152,CHAR(160),CHAR(32))),Metadata!B$1:J$2632,9,FALSE)</f>
        <v>prose</v>
      </c>
      <c r="M1152">
        <f>VLOOKUP(TRIM(SUBSTITUTE(D1152,CHAR(160),CHAR(32))),Metadata!B$1:K$2632,10,FALSE)</f>
        <v>178481</v>
      </c>
      <c r="N1152" s="1" t="s">
        <v>1614</v>
      </c>
      <c r="O1152">
        <v>215</v>
      </c>
      <c r="P1152">
        <v>221</v>
      </c>
    </row>
    <row r="1153" spans="1:16" x14ac:dyDescent="0.25">
      <c r="A1153" t="s">
        <v>4354</v>
      </c>
      <c r="B1153" t="s">
        <v>1678</v>
      </c>
      <c r="C1153" t="s">
        <v>47</v>
      </c>
      <c r="D1153" t="s">
        <v>7979</v>
      </c>
      <c r="E1153" t="str">
        <f>VLOOKUP(TRIM(SUBSTITUTE(D1153,CHAR(160),CHAR(32))),Metadata!B$1:C$2632,2,FALSE)</f>
        <v>Baillet, Adrien, 1649-1706.</v>
      </c>
      <c r="F1153" t="str">
        <f>VLOOKUP(TRIM(SUBSTITUTE(D1153,CHAR(160),CHAR(32))),Metadata!B$1:D$2632,3,FALSE)</f>
        <v>La Vie de Monsieur Descartes</v>
      </c>
      <c r="G1153">
        <f>VLOOKUP(TRIM(SUBSTITUTE(D1153,CHAR(160),CHAR(32))),Metadata!B$1:E$2632,4,FALSE)</f>
        <v>1691</v>
      </c>
      <c r="H1153" t="s">
        <v>445</v>
      </c>
      <c r="J1153" t="str">
        <f>VLOOKUP(TRIM(SUBSTITUTE(D1153,CHAR(160),CHAR(32))),Metadata!B$1:H$2632,7,FALSE)</f>
        <v>traite ou essai</v>
      </c>
      <c r="L1153" t="str">
        <f>VLOOKUP(TRIM(SUBSTITUTE(D1153,CHAR(160),CHAR(32))),Metadata!B$1:J$2632,9,FALSE)</f>
        <v>prose</v>
      </c>
      <c r="M1153">
        <f>VLOOKUP(TRIM(SUBSTITUTE(D1153,CHAR(160),CHAR(32))),Metadata!B$1:K$2632,10,FALSE)</f>
        <v>156062</v>
      </c>
      <c r="N1153" s="1" t="s">
        <v>1615</v>
      </c>
      <c r="O1153">
        <v>153</v>
      </c>
      <c r="P1153">
        <v>159</v>
      </c>
    </row>
    <row r="1154" spans="1:16" x14ac:dyDescent="0.25">
      <c r="A1154" t="s">
        <v>4354</v>
      </c>
      <c r="B1154" t="s">
        <v>1678</v>
      </c>
      <c r="C1154" t="s">
        <v>47</v>
      </c>
      <c r="D1154" t="s">
        <v>8007</v>
      </c>
      <c r="E1154" t="str">
        <f>VLOOKUP(TRIM(SUBSTITUTE(D1154,CHAR(160),CHAR(32))),Metadata!B$1:C$2632,2,FALSE)</f>
        <v>Charron, Pierre, 1541-1603.</v>
      </c>
      <c r="F1154" t="str">
        <f>VLOOKUP(TRIM(SUBSTITUTE(D1154,CHAR(160),CHAR(32))),Metadata!B$1:D$2632,3,FALSE)</f>
        <v>De la Sagesse, Trois Livres</v>
      </c>
      <c r="G1154">
        <f>VLOOKUP(TRIM(SUBSTITUTE(D1154,CHAR(160),CHAR(32))),Metadata!B$1:E$2632,4,FALSE)</f>
        <v>1601</v>
      </c>
      <c r="H1154" t="s">
        <v>445</v>
      </c>
      <c r="J1154" t="str">
        <f>VLOOKUP(TRIM(SUBSTITUTE(D1154,CHAR(160),CHAR(32))),Metadata!B$1:H$2632,7,FALSE)</f>
        <v>traite ou essai</v>
      </c>
      <c r="L1154" t="str">
        <f>VLOOKUP(TRIM(SUBSTITUTE(D1154,CHAR(160),CHAR(32))),Metadata!B$1:J$2632,9,FALSE)</f>
        <v>prose</v>
      </c>
      <c r="M1154">
        <f>VLOOKUP(TRIM(SUBSTITUTE(D1154,CHAR(160),CHAR(32))),Metadata!B$1:K$2632,10,FALSE)</f>
        <v>178481</v>
      </c>
      <c r="N1154" s="1" t="s">
        <v>1616</v>
      </c>
      <c r="O1154">
        <v>441</v>
      </c>
      <c r="P1154">
        <v>447</v>
      </c>
    </row>
    <row r="1155" spans="1:16" x14ac:dyDescent="0.25">
      <c r="A1155" t="s">
        <v>4354</v>
      </c>
      <c r="B1155" t="s">
        <v>1678</v>
      </c>
      <c r="C1155" t="s">
        <v>47</v>
      </c>
      <c r="D1155" t="s">
        <v>7904</v>
      </c>
      <c r="E1155" t="str">
        <f>VLOOKUP(TRIM(SUBSTITUTE(D1155,CHAR(160),CHAR(32))),Metadata!B$1:C$2632,2,FALSE)</f>
        <v>Retz, Jean François Paul de Gondi de, 1613-1679.</v>
      </c>
      <c r="F1155" t="str">
        <f>VLOOKUP(TRIM(SUBSTITUTE(D1155,CHAR(160),CHAR(32))),Metadata!B$1:D$2632,3,FALSE)</f>
        <v>Mémoires. T. 1</v>
      </c>
      <c r="G1155">
        <f>VLOOKUP(TRIM(SUBSTITUTE(D1155,CHAR(160),CHAR(32))),Metadata!B$1:E$2632,4,FALSE)</f>
        <v>1679</v>
      </c>
      <c r="H1155" t="s">
        <v>445</v>
      </c>
      <c r="J1155" t="str">
        <f>VLOOKUP(TRIM(SUBSTITUTE(D1155,CHAR(160),CHAR(32))),Metadata!B$1:H$2632,7,FALSE)</f>
        <v>memoires</v>
      </c>
      <c r="L1155" t="str">
        <f>VLOOKUP(TRIM(SUBSTITUTE(D1155,CHAR(160),CHAR(32))),Metadata!B$1:J$2632,9,FALSE)</f>
        <v>prose</v>
      </c>
      <c r="M1155">
        <f>VLOOKUP(TRIM(SUBSTITUTE(D1155,CHAR(160),CHAR(32))),Metadata!B$1:K$2632,10,FALSE)</f>
        <v>35141</v>
      </c>
      <c r="N1155" s="1" t="s">
        <v>1617</v>
      </c>
      <c r="O1155">
        <v>58</v>
      </c>
      <c r="P1155">
        <v>64</v>
      </c>
    </row>
    <row r="1156" spans="1:16" x14ac:dyDescent="0.25">
      <c r="A1156" t="s">
        <v>4354</v>
      </c>
      <c r="B1156" t="s">
        <v>1678</v>
      </c>
      <c r="C1156" t="s">
        <v>47</v>
      </c>
      <c r="D1156" t="s">
        <v>8374</v>
      </c>
      <c r="E1156" t="str">
        <f>VLOOKUP(TRIM(SUBSTITUTE(D1156,CHAR(160),CHAR(32))),Metadata!B$1:C$2632,2,FALSE)</f>
        <v>Robespierre, Maximilien, 1758-1794.</v>
      </c>
      <c r="F1156" t="str">
        <f>VLOOKUP(TRIM(SUBSTITUTE(D1156,CHAR(160),CHAR(32))),Metadata!B$1:D$2632,3,FALSE)</f>
        <v>Discours</v>
      </c>
      <c r="G1156">
        <f>VLOOKUP(TRIM(SUBSTITUTE(D1156,CHAR(160),CHAR(32))),Metadata!B$1:E$2632,4,FALSE)</f>
        <v>1793</v>
      </c>
      <c r="H1156" t="s">
        <v>448</v>
      </c>
      <c r="J1156" t="str">
        <f>VLOOKUP(TRIM(SUBSTITUTE(D1156,CHAR(160),CHAR(32))),Metadata!B$1:H$2632,7,FALSE)</f>
        <v>eloquence</v>
      </c>
      <c r="L1156" t="str">
        <f>VLOOKUP(TRIM(SUBSTITUTE(D1156,CHAR(160),CHAR(32))),Metadata!B$1:J$2632,9,FALSE)</f>
        <v>prose</v>
      </c>
      <c r="M1156">
        <f>VLOOKUP(TRIM(SUBSTITUTE(D1156,CHAR(160),CHAR(32))),Metadata!B$1:K$2632,10,FALSE)</f>
        <v>75094</v>
      </c>
      <c r="N1156" s="1" t="s">
        <v>1618</v>
      </c>
      <c r="O1156">
        <v>508</v>
      </c>
      <c r="P1156">
        <v>514</v>
      </c>
    </row>
    <row r="1157" spans="1:16" x14ac:dyDescent="0.25">
      <c r="A1157" t="s">
        <v>4354</v>
      </c>
      <c r="B1157" t="s">
        <v>1678</v>
      </c>
      <c r="C1157" t="s">
        <v>47</v>
      </c>
      <c r="D1157" t="s">
        <v>8250</v>
      </c>
      <c r="E1157" t="str">
        <f>VLOOKUP(TRIM(SUBSTITUTE(D1157,CHAR(160),CHAR(32))),Metadata!B$1:C$2632,2,FALSE)</f>
        <v>Duclos, Charles Pinot-, 1704-1772.</v>
      </c>
      <c r="F1157" t="str">
        <f>VLOOKUP(TRIM(SUBSTITUTE(D1157,CHAR(160),CHAR(32))),Metadata!B$1:D$2632,3,FALSE)</f>
        <v>Histoire de Louis XI</v>
      </c>
      <c r="G1157">
        <f>VLOOKUP(TRIM(SUBSTITUTE(D1157,CHAR(160),CHAR(32))),Metadata!B$1:E$2632,4,FALSE)</f>
        <v>1745</v>
      </c>
      <c r="H1157" t="s">
        <v>448</v>
      </c>
      <c r="J1157" t="str">
        <f>VLOOKUP(TRIM(SUBSTITUTE(D1157,CHAR(160),CHAR(32))),Metadata!B$1:H$2632,7,FALSE)</f>
        <v>traite ou essai</v>
      </c>
      <c r="L1157" t="str">
        <f>VLOOKUP(TRIM(SUBSTITUTE(D1157,CHAR(160),CHAR(32))),Metadata!B$1:J$2632,9,FALSE)</f>
        <v>prose</v>
      </c>
      <c r="M1157">
        <f>VLOOKUP(TRIM(SUBSTITUTE(D1157,CHAR(160),CHAR(32))),Metadata!B$1:K$2632,10,FALSE)</f>
        <v>186795</v>
      </c>
      <c r="N1157" s="1" t="s">
        <v>1619</v>
      </c>
      <c r="O1157">
        <v>70</v>
      </c>
      <c r="P1157">
        <v>78</v>
      </c>
    </row>
    <row r="1158" spans="1:16" x14ac:dyDescent="0.25">
      <c r="A1158" t="s">
        <v>4354</v>
      </c>
      <c r="B1158" t="s">
        <v>1678</v>
      </c>
      <c r="C1158" t="s">
        <v>47</v>
      </c>
      <c r="D1158" t="s">
        <v>8407</v>
      </c>
      <c r="E1158" t="str">
        <f>VLOOKUP(TRIM(SUBSTITUTE(D1158,CHAR(160),CHAR(32))),Metadata!B$1:C$2632,2,FALSE)</f>
        <v>Terrasson, Jean, 1670-1750.</v>
      </c>
      <c r="F1158" t="str">
        <f>VLOOKUP(TRIM(SUBSTITUTE(D1158,CHAR(160),CHAR(32))),Metadata!B$1:D$2632,3,FALSE)</f>
        <v>Sethos: histoire, ou, Vie tirée des monumens anecdotes de l'ancienne Egypte.</v>
      </c>
      <c r="G1158">
        <f>VLOOKUP(TRIM(SUBSTITUTE(D1158,CHAR(160),CHAR(32))),Metadata!B$1:E$2632,4,FALSE)</f>
        <v>1731</v>
      </c>
      <c r="H1158" t="s">
        <v>448</v>
      </c>
      <c r="J1158" t="str">
        <f>VLOOKUP(TRIM(SUBSTITUTE(D1158,CHAR(160),CHAR(32))),Metadata!B$1:H$2632,7,FALSE)</f>
        <v>roman</v>
      </c>
      <c r="L1158" t="str">
        <f>VLOOKUP(TRIM(SUBSTITUTE(D1158,CHAR(160),CHAR(32))),Metadata!B$1:J$2632,9,FALSE)</f>
        <v>prose</v>
      </c>
      <c r="M1158">
        <f>VLOOKUP(TRIM(SUBSTITUTE(D1158,CHAR(160),CHAR(32))),Metadata!B$1:K$2632,10,FALSE)</f>
        <v>220986</v>
      </c>
      <c r="N1158" s="1" t="s">
        <v>1620</v>
      </c>
      <c r="O1158">
        <v>342</v>
      </c>
      <c r="P1158">
        <v>350</v>
      </c>
    </row>
    <row r="1159" spans="1:16" x14ac:dyDescent="0.25">
      <c r="A1159" t="s">
        <v>4354</v>
      </c>
      <c r="B1159" t="s">
        <v>1678</v>
      </c>
      <c r="C1159" t="s">
        <v>47</v>
      </c>
      <c r="D1159" t="s">
        <v>8220</v>
      </c>
      <c r="E1159" t="str">
        <f>VLOOKUP(TRIM(SUBSTITUTE(D1159,CHAR(160),CHAR(32))),Metadata!B$1:C$2632,2,FALSE)</f>
        <v>Crébillon, Claude-Prosper Jolyot de, 1707-1777.</v>
      </c>
      <c r="F1159" t="str">
        <f>VLOOKUP(TRIM(SUBSTITUTE(D1159,CHAR(160),CHAR(32))),Metadata!B$1:D$2632,3,FALSE)</f>
        <v>Lettres athéniennes</v>
      </c>
      <c r="G1159">
        <f>VLOOKUP(TRIM(SUBSTITUTE(D1159,CHAR(160),CHAR(32))),Metadata!B$1:E$2632,4,FALSE)</f>
        <v>1771</v>
      </c>
      <c r="H1159" t="s">
        <v>448</v>
      </c>
      <c r="J1159" t="str">
        <f>VLOOKUP(TRIM(SUBSTITUTE(D1159,CHAR(160),CHAR(32))),Metadata!B$1:H$2632,7,FALSE)</f>
        <v>roman</v>
      </c>
      <c r="L1159" t="str">
        <f>VLOOKUP(TRIM(SUBSTITUTE(D1159,CHAR(160),CHAR(32))),Metadata!B$1:J$2632,9,FALSE)</f>
        <v>prose</v>
      </c>
      <c r="M1159">
        <f>VLOOKUP(TRIM(SUBSTITUTE(D1159,CHAR(160),CHAR(32))),Metadata!B$1:K$2632,10,FALSE)</f>
        <v>182199</v>
      </c>
      <c r="N1159" s="1" t="s">
        <v>1621</v>
      </c>
      <c r="O1159">
        <v>368</v>
      </c>
      <c r="P1159">
        <v>375</v>
      </c>
    </row>
    <row r="1160" spans="1:16" x14ac:dyDescent="0.25">
      <c r="A1160" t="s">
        <v>4354</v>
      </c>
      <c r="B1160" t="s">
        <v>1678</v>
      </c>
      <c r="C1160" t="s">
        <v>47</v>
      </c>
      <c r="D1160" t="s">
        <v>8378</v>
      </c>
      <c r="E1160" t="str">
        <f>VLOOKUP(TRIM(SUBSTITUTE(D1160,CHAR(160),CHAR(32))),Metadata!B$1:C$2632,2,FALSE)</f>
        <v>Rousseau, Jean-Jacques, 1712-1778.</v>
      </c>
      <c r="F1160" t="str">
        <f>VLOOKUP(TRIM(SUBSTITUTE(D1160,CHAR(160),CHAR(32))),Metadata!B$1:D$2632,3,FALSE)</f>
        <v>Discours sur l'origine et les fondements de l'inéqalité parmi les hommes</v>
      </c>
      <c r="G1160">
        <f>VLOOKUP(TRIM(SUBSTITUTE(D1160,CHAR(160),CHAR(32))),Metadata!B$1:E$2632,4,FALSE)</f>
        <v>1755</v>
      </c>
      <c r="H1160" t="s">
        <v>448</v>
      </c>
      <c r="J1160" t="str">
        <f>VLOOKUP(TRIM(SUBSTITUTE(D1160,CHAR(160),CHAR(32))),Metadata!B$1:H$2632,7,FALSE)</f>
        <v>traite ou essai</v>
      </c>
      <c r="L1160" t="str">
        <f>VLOOKUP(TRIM(SUBSTITUTE(D1160,CHAR(160),CHAR(32))),Metadata!B$1:J$2632,9,FALSE)</f>
        <v>prose</v>
      </c>
      <c r="M1160">
        <f>VLOOKUP(TRIM(SUBSTITUTE(D1160,CHAR(160),CHAR(32))),Metadata!B$1:K$2632,10,FALSE)</f>
        <v>31863</v>
      </c>
      <c r="N1160" s="1" t="s">
        <v>1622</v>
      </c>
      <c r="O1160">
        <v>249</v>
      </c>
      <c r="P1160">
        <v>255</v>
      </c>
    </row>
    <row r="1161" spans="1:16" x14ac:dyDescent="0.25">
      <c r="A1161" t="s">
        <v>4354</v>
      </c>
      <c r="B1161" t="s">
        <v>1678</v>
      </c>
      <c r="C1161" t="s">
        <v>47</v>
      </c>
      <c r="D1161" t="s">
        <v>8338</v>
      </c>
      <c r="E1161" t="str">
        <f>VLOOKUP(TRIM(SUBSTITUTE(D1161,CHAR(160),CHAR(32))),Metadata!B$1:C$2632,2,FALSE)</f>
        <v>Mirabeau, Honoré-Gabriel de Riquetti, comte de, 1749-1791.</v>
      </c>
      <c r="F1161" t="str">
        <f>VLOOKUP(TRIM(SUBSTITUTE(D1161,CHAR(160),CHAR(32))),Metadata!B$1:D$2632,3,FALSE)</f>
        <v>Lettres originales de Mirabeau: écrites du donjon de Vicennes, pendant les années 1777, 78, 79 et 80: contenant tous les détails sur sa vie privée, ses malheurs, et ses amours avec Sophie Ruffei, marquise de Monnier.</v>
      </c>
      <c r="G1161">
        <f>VLOOKUP(TRIM(SUBSTITUTE(D1161,CHAR(160),CHAR(32))),Metadata!B$1:E$2632,4,FALSE)</f>
        <v>1780</v>
      </c>
      <c r="H1161" t="s">
        <v>448</v>
      </c>
      <c r="J1161" t="str">
        <f>VLOOKUP(TRIM(SUBSTITUTE(D1161,CHAR(160),CHAR(32))),Metadata!B$1:H$2632,7,FALSE)</f>
        <v>correspondance</v>
      </c>
      <c r="L1161" t="str">
        <f>VLOOKUP(TRIM(SUBSTITUTE(D1161,CHAR(160),CHAR(32))),Metadata!B$1:J$2632,9,FALSE)</f>
        <v>prose</v>
      </c>
      <c r="M1161">
        <f>VLOOKUP(TRIM(SUBSTITUTE(D1161,CHAR(160),CHAR(32))),Metadata!B$1:K$2632,10,FALSE)</f>
        <v>301975</v>
      </c>
      <c r="N1161" s="1" t="s">
        <v>1623</v>
      </c>
      <c r="O1161">
        <v>105</v>
      </c>
      <c r="P1161">
        <v>111</v>
      </c>
    </row>
    <row r="1162" spans="1:16" x14ac:dyDescent="0.25">
      <c r="A1162" t="s">
        <v>4354</v>
      </c>
      <c r="B1162" t="s">
        <v>1678</v>
      </c>
      <c r="C1162" t="s">
        <v>47</v>
      </c>
      <c r="D1162" t="s">
        <v>8269</v>
      </c>
      <c r="E1162" t="str">
        <f>VLOOKUP(TRIM(SUBSTITUTE(D1162,CHAR(160),CHAR(32))),Metadata!B$1:C$2632,2,FALSE)</f>
        <v>Gérard, Philippe Louis, 1737-1813.</v>
      </c>
      <c r="F1162" t="str">
        <f>VLOOKUP(TRIM(SUBSTITUTE(D1162,CHAR(160),CHAR(32))),Metadata!B$1:D$2632,3,FALSE)</f>
        <v>Le comte de Valmont</v>
      </c>
      <c r="G1162">
        <f>VLOOKUP(TRIM(SUBSTITUTE(D1162,CHAR(160),CHAR(32))),Metadata!B$1:E$2632,4,FALSE)</f>
        <v>1775</v>
      </c>
      <c r="H1162" t="s">
        <v>448</v>
      </c>
      <c r="J1162" t="str">
        <f>VLOOKUP(TRIM(SUBSTITUTE(D1162,CHAR(160),CHAR(32))),Metadata!B$1:H$2632,7,FALSE)</f>
        <v>roman</v>
      </c>
      <c r="L1162" t="str">
        <f>VLOOKUP(TRIM(SUBSTITUTE(D1162,CHAR(160),CHAR(32))),Metadata!B$1:J$2632,9,FALSE)</f>
        <v>prose</v>
      </c>
      <c r="M1162">
        <f>VLOOKUP(TRIM(SUBSTITUTE(D1162,CHAR(160),CHAR(32))),Metadata!B$1:K$2632,10,FALSE)</f>
        <v>189295</v>
      </c>
      <c r="N1162" s="1" t="s">
        <v>1624</v>
      </c>
      <c r="O1162">
        <v>119</v>
      </c>
      <c r="P1162">
        <v>125</v>
      </c>
    </row>
    <row r="1163" spans="1:16" x14ac:dyDescent="0.25">
      <c r="A1163" t="s">
        <v>4354</v>
      </c>
      <c r="B1163" t="s">
        <v>1678</v>
      </c>
      <c r="C1163" t="s">
        <v>47</v>
      </c>
      <c r="D1163" t="s">
        <v>8374</v>
      </c>
      <c r="E1163" t="str">
        <f>VLOOKUP(TRIM(SUBSTITUTE(D1163,CHAR(160),CHAR(32))),Metadata!B$1:C$2632,2,FALSE)</f>
        <v>Robespierre, Maximilien, 1758-1794.</v>
      </c>
      <c r="F1163" t="str">
        <f>VLOOKUP(TRIM(SUBSTITUTE(D1163,CHAR(160),CHAR(32))),Metadata!B$1:D$2632,3,FALSE)</f>
        <v>Discours</v>
      </c>
      <c r="G1163">
        <f>VLOOKUP(TRIM(SUBSTITUTE(D1163,CHAR(160),CHAR(32))),Metadata!B$1:E$2632,4,FALSE)</f>
        <v>1793</v>
      </c>
      <c r="H1163" t="s">
        <v>448</v>
      </c>
      <c r="J1163" t="str">
        <f>VLOOKUP(TRIM(SUBSTITUTE(D1163,CHAR(160),CHAR(32))),Metadata!B$1:H$2632,7,FALSE)</f>
        <v>eloquence</v>
      </c>
      <c r="L1163" t="str">
        <f>VLOOKUP(TRIM(SUBSTITUTE(D1163,CHAR(160),CHAR(32))),Metadata!B$1:J$2632,9,FALSE)</f>
        <v>prose</v>
      </c>
      <c r="M1163">
        <f>VLOOKUP(TRIM(SUBSTITUTE(D1163,CHAR(160),CHAR(32))),Metadata!B$1:K$2632,10,FALSE)</f>
        <v>75094</v>
      </c>
      <c r="N1163" s="1" t="s">
        <v>1625</v>
      </c>
      <c r="O1163">
        <v>109</v>
      </c>
      <c r="P1163">
        <v>115</v>
      </c>
    </row>
    <row r="1164" spans="1:16" x14ac:dyDescent="0.25">
      <c r="A1164" t="s">
        <v>4354</v>
      </c>
      <c r="B1164" t="s">
        <v>1678</v>
      </c>
      <c r="C1164" t="s">
        <v>47</v>
      </c>
      <c r="D1164" t="s">
        <v>8217</v>
      </c>
      <c r="E1164" t="str">
        <f>VLOOKUP(TRIM(SUBSTITUTE(D1164,CHAR(160),CHAR(32))),Metadata!B$1:C$2632,2,FALSE)</f>
        <v>Crébillon, Claude-Prosper Jolyot de, 1707-1777.</v>
      </c>
      <c r="F1164" t="str">
        <f>VLOOKUP(TRIM(SUBSTITUTE(D1164,CHAR(160),CHAR(32))),Metadata!B$1:D$2632,3,FALSE)</f>
        <v>Ah quel conte</v>
      </c>
      <c r="G1164">
        <f>VLOOKUP(TRIM(SUBSTITUTE(D1164,CHAR(160),CHAR(32))),Metadata!B$1:E$2632,4,FALSE)</f>
        <v>1751</v>
      </c>
      <c r="H1164" t="s">
        <v>448</v>
      </c>
      <c r="J1164" t="str">
        <f>VLOOKUP(TRIM(SUBSTITUTE(D1164,CHAR(160),CHAR(32))),Metadata!B$1:H$2632,7,FALSE)</f>
        <v>roman</v>
      </c>
      <c r="L1164" t="str">
        <f>VLOOKUP(TRIM(SUBSTITUTE(D1164,CHAR(160),CHAR(32))),Metadata!B$1:J$2632,9,FALSE)</f>
        <v>prose</v>
      </c>
      <c r="M1164">
        <f>VLOOKUP(TRIM(SUBSTITUTE(D1164,CHAR(160),CHAR(32))),Metadata!B$1:K$2632,10,FALSE)</f>
        <v>136396</v>
      </c>
      <c r="N1164" s="1" t="s">
        <v>1626</v>
      </c>
      <c r="O1164">
        <v>163</v>
      </c>
      <c r="P1164">
        <v>171</v>
      </c>
    </row>
    <row r="1165" spans="1:16" x14ac:dyDescent="0.25">
      <c r="A1165" t="s">
        <v>4354</v>
      </c>
      <c r="B1165" t="s">
        <v>1678</v>
      </c>
      <c r="C1165" t="s">
        <v>47</v>
      </c>
      <c r="D1165" t="s">
        <v>8205</v>
      </c>
      <c r="E1165" t="str">
        <f>VLOOKUP(TRIM(SUBSTITUTE(D1165,CHAR(160),CHAR(32))),Metadata!B$1:C$2632,2,FALSE)</f>
        <v>Charrière, Isabelle de, 1740-1805.</v>
      </c>
      <c r="F1165" t="str">
        <f>VLOOKUP(TRIM(SUBSTITUTE(D1165,CHAR(160),CHAR(32))),Metadata!B$1:D$2632,3,FALSE)</f>
        <v>Lettre d'un Français et réponse d'un Suisse</v>
      </c>
      <c r="G1165">
        <f>VLOOKUP(TRIM(SUBSTITUTE(D1165,CHAR(160),CHAR(32))),Metadata!B$1:E$2632,4,FALSE)</f>
        <v>1793</v>
      </c>
      <c r="H1165" t="s">
        <v>448</v>
      </c>
      <c r="J1165" t="str">
        <f>VLOOKUP(TRIM(SUBSTITUTE(D1165,CHAR(160),CHAR(32))),Metadata!B$1:H$2632,7,FALSE)</f>
        <v>melanges litteraires</v>
      </c>
      <c r="L1165" t="str">
        <f>VLOOKUP(TRIM(SUBSTITUTE(D1165,CHAR(160),CHAR(32))),Metadata!B$1:J$2632,9,FALSE)</f>
        <v/>
      </c>
      <c r="M1165">
        <f>VLOOKUP(TRIM(SUBSTITUTE(D1165,CHAR(160),CHAR(32))),Metadata!B$1:K$2632,10,FALSE)</f>
        <v>13764</v>
      </c>
      <c r="N1165" s="1" t="s">
        <v>1627</v>
      </c>
      <c r="O1165">
        <v>64</v>
      </c>
      <c r="P1165">
        <v>70</v>
      </c>
    </row>
    <row r="1166" spans="1:16" x14ac:dyDescent="0.25">
      <c r="A1166" t="s">
        <v>4354</v>
      </c>
      <c r="B1166" t="s">
        <v>1678</v>
      </c>
      <c r="C1166" t="s">
        <v>47</v>
      </c>
      <c r="D1166" t="s">
        <v>8383</v>
      </c>
      <c r="E1166" t="str">
        <f>VLOOKUP(TRIM(SUBSTITUTE(D1166,CHAR(160),CHAR(32))),Metadata!B$1:C$2632,2,FALSE)</f>
        <v>Rousseau, Jean-Jacques, 1712-1778.</v>
      </c>
      <c r="F1166" t="str">
        <f>VLOOKUP(TRIM(SUBSTITUTE(D1166,CHAR(160),CHAR(32))),Metadata!B$1:D$2632,3,FALSE)</f>
        <v>Lettre à Mr. d'Alembert sur les spectacles</v>
      </c>
      <c r="G1166">
        <f>VLOOKUP(TRIM(SUBSTITUTE(D1166,CHAR(160),CHAR(32))),Metadata!B$1:E$2632,4,FALSE)</f>
        <v>1758</v>
      </c>
      <c r="H1166" t="s">
        <v>448</v>
      </c>
      <c r="J1166" t="str">
        <f>VLOOKUP(TRIM(SUBSTITUTE(D1166,CHAR(160),CHAR(32))),Metadata!B$1:H$2632,7,FALSE)</f>
        <v>traite ou essai</v>
      </c>
      <c r="L1166" t="str">
        <f>VLOOKUP(TRIM(SUBSTITUTE(D1166,CHAR(160),CHAR(32))),Metadata!B$1:J$2632,9,FALSE)</f>
        <v>prose</v>
      </c>
      <c r="M1166">
        <f>VLOOKUP(TRIM(SUBSTITUTE(D1166,CHAR(160),CHAR(32))),Metadata!B$1:K$2632,10,FALSE)</f>
        <v>47067</v>
      </c>
      <c r="N1166" s="1" t="s">
        <v>1628</v>
      </c>
      <c r="O1166">
        <v>92</v>
      </c>
      <c r="P1166">
        <v>99</v>
      </c>
    </row>
    <row r="1167" spans="1:16" x14ac:dyDescent="0.25">
      <c r="A1167" t="s">
        <v>4354</v>
      </c>
      <c r="B1167" t="s">
        <v>1678</v>
      </c>
      <c r="C1167" t="s">
        <v>47</v>
      </c>
      <c r="D1167" t="s">
        <v>8196</v>
      </c>
      <c r="E1167" t="str">
        <f>VLOOKUP(TRIM(SUBSTITUTE(D1167,CHAR(160),CHAR(32))),Metadata!B$1:C$2632,2,FALSE)</f>
        <v>Carbonnières, L.F.E (Louis François Elisabeth) Ramond de, 1753-1827.</v>
      </c>
      <c r="F1167" t="str">
        <f>VLOOKUP(TRIM(SUBSTITUTE(D1167,CHAR(160),CHAR(32))),Metadata!B$1:D$2632,3,FALSE)</f>
        <v>Lettres de M. William Coxe à M. W. Melmoth</v>
      </c>
      <c r="G1167">
        <f>VLOOKUP(TRIM(SUBSTITUTE(D1167,CHAR(160),CHAR(32))),Metadata!B$1:E$2632,4,FALSE)</f>
        <v>1781</v>
      </c>
      <c r="H1167" t="s">
        <v>448</v>
      </c>
      <c r="J1167" t="str">
        <f>VLOOKUP(TRIM(SUBSTITUTE(D1167,CHAR(160),CHAR(32))),Metadata!B$1:H$2632,7,FALSE)</f>
        <v>melanges litteraires</v>
      </c>
      <c r="L1167" t="str">
        <f>VLOOKUP(TRIM(SUBSTITUTE(D1167,CHAR(160),CHAR(32))),Metadata!B$1:J$2632,9,FALSE)</f>
        <v>prose</v>
      </c>
      <c r="M1167">
        <f>VLOOKUP(TRIM(SUBSTITUTE(D1167,CHAR(160),CHAR(32))),Metadata!B$1:K$2632,10,FALSE)</f>
        <v>130784</v>
      </c>
      <c r="N1167" s="1" t="s">
        <v>1629</v>
      </c>
      <c r="O1167">
        <v>146</v>
      </c>
      <c r="P1167">
        <v>153</v>
      </c>
    </row>
    <row r="1168" spans="1:16" x14ac:dyDescent="0.25">
      <c r="A1168" t="s">
        <v>4354</v>
      </c>
      <c r="B1168" t="s">
        <v>1678</v>
      </c>
      <c r="C1168" t="s">
        <v>47</v>
      </c>
      <c r="D1168" t="s">
        <v>8414</v>
      </c>
      <c r="E1168" t="str">
        <f>VLOOKUP(TRIM(SUBSTITUTE(D1168,CHAR(160),CHAR(32))),Metadata!B$1:C$2632,2,FALSE)</f>
        <v>Volney, C.-F. (Constantin-François), 1757-1820.</v>
      </c>
      <c r="F1168" t="str">
        <f>VLOOKUP(TRIM(SUBSTITUTE(D1168,CHAR(160),CHAR(32))),Metadata!B$1:D$2632,3,FALSE)</f>
        <v>Voyage en Syrie et en Égypte</v>
      </c>
      <c r="G1168">
        <f>VLOOKUP(TRIM(SUBSTITUTE(D1168,CHAR(160),CHAR(32))),Metadata!B$1:E$2632,4,FALSE)</f>
        <v>1787</v>
      </c>
      <c r="H1168" t="s">
        <v>448</v>
      </c>
      <c r="J1168" t="str">
        <f>VLOOKUP(TRIM(SUBSTITUTE(D1168,CHAR(160),CHAR(32))),Metadata!B$1:H$2632,7,FALSE)</f>
        <v>recit de voyage</v>
      </c>
      <c r="L1168" t="str">
        <f>VLOOKUP(TRIM(SUBSTITUTE(D1168,CHAR(160),CHAR(32))),Metadata!B$1:J$2632,9,FALSE)</f>
        <v>prose</v>
      </c>
      <c r="M1168">
        <f>VLOOKUP(TRIM(SUBSTITUTE(D1168,CHAR(160),CHAR(32))),Metadata!B$1:K$2632,10,FALSE)</f>
        <v>166253</v>
      </c>
      <c r="N1168" s="1" t="s">
        <v>1630</v>
      </c>
      <c r="O1168">
        <v>80</v>
      </c>
      <c r="P1168">
        <v>88</v>
      </c>
    </row>
    <row r="1169" spans="1:16" x14ac:dyDescent="0.25">
      <c r="A1169" t="s">
        <v>4354</v>
      </c>
      <c r="B1169" t="s">
        <v>1678</v>
      </c>
      <c r="C1169" t="s">
        <v>47</v>
      </c>
      <c r="D1169" t="s">
        <v>8411</v>
      </c>
      <c r="E1169" t="str">
        <f>VLOOKUP(TRIM(SUBSTITUTE(D1169,CHAR(160),CHAR(32))),Metadata!B$1:C$2632,2,FALSE)</f>
        <v>Vertot, abbé de, 1655-1735.</v>
      </c>
      <c r="F1169" t="str">
        <f>VLOOKUP(TRIM(SUBSTITUTE(D1169,CHAR(160),CHAR(32))),Metadata!B$1:D$2632,3,FALSE)</f>
        <v>Histoire des révolutions arrivés dans le gouvernement de la République romaine</v>
      </c>
      <c r="G1169">
        <f>VLOOKUP(TRIM(SUBSTITUTE(D1169,CHAR(160),CHAR(32))),Metadata!B$1:E$2632,4,FALSE)</f>
        <v>1719</v>
      </c>
      <c r="H1169" t="s">
        <v>448</v>
      </c>
      <c r="J1169" t="str">
        <f>VLOOKUP(TRIM(SUBSTITUTE(D1169,CHAR(160),CHAR(32))),Metadata!B$1:H$2632,7,FALSE)</f>
        <v>traite ou essai</v>
      </c>
      <c r="L1169" t="str">
        <f>VLOOKUP(TRIM(SUBSTITUTE(D1169,CHAR(160),CHAR(32))),Metadata!B$1:J$2632,9,FALSE)</f>
        <v>prose</v>
      </c>
      <c r="M1169">
        <f>VLOOKUP(TRIM(SUBSTITUTE(D1169,CHAR(160),CHAR(32))),Metadata!B$1:K$2632,10,FALSE)</f>
        <v>238681</v>
      </c>
      <c r="N1169" s="1" t="s">
        <v>1631</v>
      </c>
      <c r="O1169">
        <v>138</v>
      </c>
      <c r="P1169">
        <v>146</v>
      </c>
    </row>
    <row r="1170" spans="1:16" x14ac:dyDescent="0.25">
      <c r="A1170" t="s">
        <v>4354</v>
      </c>
      <c r="B1170" t="s">
        <v>1678</v>
      </c>
      <c r="C1170" t="s">
        <v>47</v>
      </c>
      <c r="D1170" t="s">
        <v>8265</v>
      </c>
      <c r="E1170" t="str">
        <f>VLOOKUP(TRIM(SUBSTITUTE(D1170,CHAR(160),CHAR(32))),Metadata!B$1:C$2632,2,FALSE)</f>
        <v>Galiani, Ferdinando, 1728-1787.</v>
      </c>
      <c r="F1170" t="str">
        <f>VLOOKUP(TRIM(SUBSTITUTE(D1170,CHAR(160),CHAR(32))),Metadata!B$1:D$2632,3,FALSE)</f>
        <v>Dialogues sur le commerce des bleds.</v>
      </c>
      <c r="G1170">
        <f>VLOOKUP(TRIM(SUBSTITUTE(D1170,CHAR(160),CHAR(32))),Metadata!B$1:E$2632,4,FALSE)</f>
        <v>1770</v>
      </c>
      <c r="H1170" t="s">
        <v>448</v>
      </c>
      <c r="J1170" t="str">
        <f>VLOOKUP(TRIM(SUBSTITUTE(D1170,CHAR(160),CHAR(32))),Metadata!B$1:H$2632,7,FALSE)</f>
        <v>traite ou essai</v>
      </c>
      <c r="L1170" t="str">
        <f>VLOOKUP(TRIM(SUBSTITUTE(D1170,CHAR(160),CHAR(32))),Metadata!B$1:J$2632,9,FALSE)</f>
        <v>prose</v>
      </c>
      <c r="M1170">
        <f>VLOOKUP(TRIM(SUBSTITUTE(D1170,CHAR(160),CHAR(32))),Metadata!B$1:K$2632,10,FALSE)</f>
        <v>81053</v>
      </c>
      <c r="N1170" s="1" t="s">
        <v>1632</v>
      </c>
      <c r="O1170">
        <v>50</v>
      </c>
      <c r="P1170">
        <v>56</v>
      </c>
    </row>
    <row r="1171" spans="1:16" x14ac:dyDescent="0.25">
      <c r="A1171" t="s">
        <v>4354</v>
      </c>
      <c r="B1171" t="s">
        <v>1678</v>
      </c>
      <c r="C1171" t="s">
        <v>47</v>
      </c>
      <c r="D1171" t="s">
        <v>8339</v>
      </c>
      <c r="E1171" t="str">
        <f>VLOOKUP(TRIM(SUBSTITUTE(D1171,CHAR(160),CHAR(32))),Metadata!B$1:C$2632,2,FALSE)</f>
        <v>Mirabeau, Victor de Riquetti, marquis de, 1715-1789.</v>
      </c>
      <c r="F1171" t="str">
        <f>VLOOKUP(TRIM(SUBSTITUTE(D1171,CHAR(160),CHAR(32))),Metadata!B$1:D$2632,3,FALSE)</f>
        <v>L'ami des hommes, ou, Traité de la population</v>
      </c>
      <c r="G1171">
        <f>VLOOKUP(TRIM(SUBSTITUTE(D1171,CHAR(160),CHAR(32))),Metadata!B$1:E$2632,4,FALSE)</f>
        <v>1755</v>
      </c>
      <c r="H1171" t="s">
        <v>448</v>
      </c>
      <c r="J1171" t="str">
        <f>VLOOKUP(TRIM(SUBSTITUTE(D1171,CHAR(160),CHAR(32))),Metadata!B$1:H$2632,7,FALSE)</f>
        <v>traite ou essai</v>
      </c>
      <c r="L1171" t="str">
        <f>VLOOKUP(TRIM(SUBSTITUTE(D1171,CHAR(160),CHAR(32))),Metadata!B$1:J$2632,9,FALSE)</f>
        <v>prose</v>
      </c>
      <c r="M1171">
        <f>VLOOKUP(TRIM(SUBSTITUTE(D1171,CHAR(160),CHAR(32))),Metadata!B$1:K$2632,10,FALSE)</f>
        <v>239430</v>
      </c>
      <c r="N1171" s="1" t="s">
        <v>1633</v>
      </c>
      <c r="O1171">
        <v>206</v>
      </c>
      <c r="P1171">
        <v>214</v>
      </c>
    </row>
    <row r="1172" spans="1:16" x14ac:dyDescent="0.25">
      <c r="A1172" t="s">
        <v>4354</v>
      </c>
      <c r="B1172" t="s">
        <v>1678</v>
      </c>
      <c r="C1172" t="s">
        <v>47</v>
      </c>
      <c r="D1172" t="s">
        <v>8414</v>
      </c>
      <c r="E1172" t="str">
        <f>VLOOKUP(TRIM(SUBSTITUTE(D1172,CHAR(160),CHAR(32))),Metadata!B$1:C$2632,2,FALSE)</f>
        <v>Volney, C.-F. (Constantin-François), 1757-1820.</v>
      </c>
      <c r="F1172" t="str">
        <f>VLOOKUP(TRIM(SUBSTITUTE(D1172,CHAR(160),CHAR(32))),Metadata!B$1:D$2632,3,FALSE)</f>
        <v>Voyage en Syrie et en Égypte</v>
      </c>
      <c r="G1172">
        <f>VLOOKUP(TRIM(SUBSTITUTE(D1172,CHAR(160),CHAR(32))),Metadata!B$1:E$2632,4,FALSE)</f>
        <v>1787</v>
      </c>
      <c r="H1172" t="s">
        <v>448</v>
      </c>
      <c r="J1172" t="str">
        <f>VLOOKUP(TRIM(SUBSTITUTE(D1172,CHAR(160),CHAR(32))),Metadata!B$1:H$2632,7,FALSE)</f>
        <v>recit de voyage</v>
      </c>
      <c r="L1172" t="str">
        <f>VLOOKUP(TRIM(SUBSTITUTE(D1172,CHAR(160),CHAR(32))),Metadata!B$1:J$2632,9,FALSE)</f>
        <v>prose</v>
      </c>
      <c r="M1172">
        <f>VLOOKUP(TRIM(SUBSTITUTE(D1172,CHAR(160),CHAR(32))),Metadata!B$1:K$2632,10,FALSE)</f>
        <v>166253</v>
      </c>
      <c r="N1172" s="2" t="s">
        <v>1634</v>
      </c>
      <c r="O1172">
        <v>134</v>
      </c>
      <c r="P1172">
        <v>140</v>
      </c>
    </row>
    <row r="1173" spans="1:16" x14ac:dyDescent="0.25">
      <c r="A1173" t="s">
        <v>4354</v>
      </c>
      <c r="B1173" t="s">
        <v>1678</v>
      </c>
      <c r="C1173" t="s">
        <v>47</v>
      </c>
      <c r="D1173" t="s">
        <v>8339</v>
      </c>
      <c r="E1173" t="str">
        <f>VLOOKUP(TRIM(SUBSTITUTE(D1173,CHAR(160),CHAR(32))),Metadata!B$1:C$2632,2,FALSE)</f>
        <v>Mirabeau, Victor de Riquetti, marquis de, 1715-1789.</v>
      </c>
      <c r="F1173" t="str">
        <f>VLOOKUP(TRIM(SUBSTITUTE(D1173,CHAR(160),CHAR(32))),Metadata!B$1:D$2632,3,FALSE)</f>
        <v>L'ami des hommes, ou, Traité de la population</v>
      </c>
      <c r="G1173">
        <f>VLOOKUP(TRIM(SUBSTITUTE(D1173,CHAR(160),CHAR(32))),Metadata!B$1:E$2632,4,FALSE)</f>
        <v>1755</v>
      </c>
      <c r="H1173" t="s">
        <v>448</v>
      </c>
      <c r="J1173" t="str">
        <f>VLOOKUP(TRIM(SUBSTITUTE(D1173,CHAR(160),CHAR(32))),Metadata!B$1:H$2632,7,FALSE)</f>
        <v>traite ou essai</v>
      </c>
      <c r="L1173" t="str">
        <f>VLOOKUP(TRIM(SUBSTITUTE(D1173,CHAR(160),CHAR(32))),Metadata!B$1:J$2632,9,FALSE)</f>
        <v>prose</v>
      </c>
      <c r="M1173">
        <f>VLOOKUP(TRIM(SUBSTITUTE(D1173,CHAR(160),CHAR(32))),Metadata!B$1:K$2632,10,FALSE)</f>
        <v>239430</v>
      </c>
      <c r="N1173" s="1" t="s">
        <v>1635</v>
      </c>
      <c r="O1173">
        <v>115</v>
      </c>
      <c r="P1173">
        <v>121</v>
      </c>
    </row>
    <row r="1174" spans="1:16" x14ac:dyDescent="0.25">
      <c r="A1174" t="s">
        <v>4354</v>
      </c>
      <c r="B1174" t="s">
        <v>1678</v>
      </c>
      <c r="C1174" t="s">
        <v>47</v>
      </c>
      <c r="D1174" t="s">
        <v>8220</v>
      </c>
      <c r="E1174" t="str">
        <f>VLOOKUP(TRIM(SUBSTITUTE(D1174,CHAR(160),CHAR(32))),Metadata!B$1:C$2632,2,FALSE)</f>
        <v>Crébillon, Claude-Prosper Jolyot de, 1707-1777.</v>
      </c>
      <c r="F1174" t="str">
        <f>VLOOKUP(TRIM(SUBSTITUTE(D1174,CHAR(160),CHAR(32))),Metadata!B$1:D$2632,3,FALSE)</f>
        <v>Lettres athéniennes</v>
      </c>
      <c r="G1174">
        <f>VLOOKUP(TRIM(SUBSTITUTE(D1174,CHAR(160),CHAR(32))),Metadata!B$1:E$2632,4,FALSE)</f>
        <v>1771</v>
      </c>
      <c r="H1174" t="s">
        <v>448</v>
      </c>
      <c r="J1174" t="str">
        <f>VLOOKUP(TRIM(SUBSTITUTE(D1174,CHAR(160),CHAR(32))),Metadata!B$1:H$2632,7,FALSE)</f>
        <v>roman</v>
      </c>
      <c r="L1174" t="str">
        <f>VLOOKUP(TRIM(SUBSTITUTE(D1174,CHAR(160),CHAR(32))),Metadata!B$1:J$2632,9,FALSE)</f>
        <v>prose</v>
      </c>
      <c r="M1174">
        <f>VLOOKUP(TRIM(SUBSTITUTE(D1174,CHAR(160),CHAR(32))),Metadata!B$1:K$2632,10,FALSE)</f>
        <v>182199</v>
      </c>
      <c r="N1174" s="1" t="s">
        <v>1636</v>
      </c>
      <c r="O1174">
        <v>107</v>
      </c>
      <c r="P1174">
        <v>115</v>
      </c>
    </row>
    <row r="1175" spans="1:16" x14ac:dyDescent="0.25">
      <c r="A1175" t="s">
        <v>4354</v>
      </c>
      <c r="B1175" t="s">
        <v>1678</v>
      </c>
      <c r="C1175" t="s">
        <v>47</v>
      </c>
      <c r="D1175" t="s">
        <v>8339</v>
      </c>
      <c r="E1175" t="str">
        <f>VLOOKUP(TRIM(SUBSTITUTE(D1175,CHAR(160),CHAR(32))),Metadata!B$1:C$2632,2,FALSE)</f>
        <v>Mirabeau, Victor de Riquetti, marquis de, 1715-1789.</v>
      </c>
      <c r="F1175" t="str">
        <f>VLOOKUP(TRIM(SUBSTITUTE(D1175,CHAR(160),CHAR(32))),Metadata!B$1:D$2632,3,FALSE)</f>
        <v>L'ami des hommes, ou, Traité de la population</v>
      </c>
      <c r="G1175">
        <f>VLOOKUP(TRIM(SUBSTITUTE(D1175,CHAR(160),CHAR(32))),Metadata!B$1:E$2632,4,FALSE)</f>
        <v>1755</v>
      </c>
      <c r="H1175" t="s">
        <v>448</v>
      </c>
      <c r="J1175" t="str">
        <f>VLOOKUP(TRIM(SUBSTITUTE(D1175,CHAR(160),CHAR(32))),Metadata!B$1:H$2632,7,FALSE)</f>
        <v>traite ou essai</v>
      </c>
      <c r="L1175" t="str">
        <f>VLOOKUP(TRIM(SUBSTITUTE(D1175,CHAR(160),CHAR(32))),Metadata!B$1:J$2632,9,FALSE)</f>
        <v>prose</v>
      </c>
      <c r="M1175">
        <f>VLOOKUP(TRIM(SUBSTITUTE(D1175,CHAR(160),CHAR(32))),Metadata!B$1:K$2632,10,FALSE)</f>
        <v>239430</v>
      </c>
      <c r="N1175" s="1" t="s">
        <v>1637</v>
      </c>
      <c r="O1175">
        <v>123</v>
      </c>
      <c r="P1175">
        <v>129</v>
      </c>
    </row>
    <row r="1176" spans="1:16" x14ac:dyDescent="0.25">
      <c r="A1176" t="s">
        <v>4354</v>
      </c>
      <c r="B1176" t="s">
        <v>1678</v>
      </c>
      <c r="C1176" t="s">
        <v>47</v>
      </c>
      <c r="D1176" t="s">
        <v>8471</v>
      </c>
      <c r="E1176" t="str">
        <f>VLOOKUP(TRIM(SUBSTITUTE(D1176,CHAR(160),CHAR(32))),Metadata!B$1:C$2632,2,FALSE)</f>
        <v>Courier, Paul-Louis, 1772-1825.</v>
      </c>
      <c r="F1176" t="str">
        <f>VLOOKUP(TRIM(SUBSTITUTE(D1176,CHAR(160),CHAR(32))),Metadata!B$1:D$2632,3,FALSE)</f>
        <v>Pamphlets politiques</v>
      </c>
      <c r="G1176">
        <f>VLOOKUP(TRIM(SUBSTITUTE(D1176,CHAR(160),CHAR(32))),Metadata!B$1:E$2632,4,FALSE)</f>
        <v>1824</v>
      </c>
      <c r="H1176" t="s">
        <v>450</v>
      </c>
      <c r="J1176" t="str">
        <f>VLOOKUP(TRIM(SUBSTITUTE(D1176,CHAR(160),CHAR(32))),Metadata!B$1:H$2632,7,FALSE)</f>
        <v>pamphlet</v>
      </c>
      <c r="L1176" t="str">
        <f>VLOOKUP(TRIM(SUBSTITUTE(D1176,CHAR(160),CHAR(32))),Metadata!B$1:J$2632,9,FALSE)</f>
        <v>prose</v>
      </c>
      <c r="M1176">
        <f>VLOOKUP(TRIM(SUBSTITUTE(D1176,CHAR(160),CHAR(32))),Metadata!B$1:K$2632,10,FALSE)</f>
        <v>89776</v>
      </c>
      <c r="N1176" t="s">
        <v>1638</v>
      </c>
      <c r="O1176">
        <v>45</v>
      </c>
      <c r="P1176">
        <v>51</v>
      </c>
    </row>
    <row r="1177" spans="1:16" x14ac:dyDescent="0.25">
      <c r="A1177" t="s">
        <v>4354</v>
      </c>
      <c r="B1177" t="s">
        <v>1678</v>
      </c>
      <c r="C1177" t="s">
        <v>47</v>
      </c>
      <c r="D1177" t="s">
        <v>8624</v>
      </c>
      <c r="E1177" t="str">
        <f>VLOOKUP(TRIM(SUBSTITUTE(D1177,CHAR(160),CHAR(32))),Metadata!B$1:C$2632,2,FALSE)</f>
        <v>NA</v>
      </c>
      <c r="F1177" t="str">
        <f>VLOOKUP(TRIM(SUBSTITUTE(D1177,CHAR(160),CHAR(32))),Metadata!B$1:D$2632,3,FALSE)</f>
        <v>Code civil des Français</v>
      </c>
      <c r="G1177">
        <f>VLOOKUP(TRIM(SUBSTITUTE(D1177,CHAR(160),CHAR(32))),Metadata!B$1:E$2632,4,FALSE)</f>
        <v>1804</v>
      </c>
      <c r="H1177" t="s">
        <v>450</v>
      </c>
      <c r="J1177" t="str">
        <f>VLOOKUP(TRIM(SUBSTITUTE(D1177,CHAR(160),CHAR(32))),Metadata!B$1:H$2632,7,FALSE)</f>
        <v>traite ou essai</v>
      </c>
      <c r="L1177" t="str">
        <f>VLOOKUP(TRIM(SUBSTITUTE(D1177,CHAR(160),CHAR(32))),Metadata!B$1:J$2632,9,FALSE)</f>
        <v>prose</v>
      </c>
      <c r="M1177">
        <f>VLOOKUP(TRIM(SUBSTITUTE(D1177,CHAR(160),CHAR(32))),Metadata!B$1:K$2632,10,FALSE)</f>
        <v>112441</v>
      </c>
      <c r="N1177" s="1" t="s">
        <v>1639</v>
      </c>
      <c r="O1177">
        <v>19</v>
      </c>
      <c r="P1177">
        <v>25</v>
      </c>
    </row>
    <row r="1178" spans="1:16" x14ac:dyDescent="0.25">
      <c r="A1178" t="s">
        <v>4354</v>
      </c>
      <c r="B1178" t="s">
        <v>1678</v>
      </c>
      <c r="C1178" t="s">
        <v>47</v>
      </c>
      <c r="D1178" t="s">
        <v>8667</v>
      </c>
      <c r="E1178" t="str">
        <f>VLOOKUP(TRIM(SUBSTITUTE(D1178,CHAR(160),CHAR(32))),Metadata!B$1:C$2632,2,FALSE)</f>
        <v>Senancour, Etienne Pivert de, 1770-1846.</v>
      </c>
      <c r="F1178" t="str">
        <f>VLOOKUP(TRIM(SUBSTITUTE(D1178,CHAR(160),CHAR(32))),Metadata!B$1:D$2632,3,FALSE)</f>
        <v>Obermann</v>
      </c>
      <c r="G1178">
        <f>VLOOKUP(TRIM(SUBSTITUTE(D1178,CHAR(160),CHAR(32))),Metadata!B$1:E$2632,4,FALSE)</f>
        <v>1840</v>
      </c>
      <c r="H1178" t="s">
        <v>450</v>
      </c>
      <c r="J1178" t="str">
        <f>VLOOKUP(TRIM(SUBSTITUTE(D1178,CHAR(160),CHAR(32))),Metadata!B$1:H$2632,7,FALSE)</f>
        <v>roman</v>
      </c>
      <c r="L1178" t="str">
        <f>VLOOKUP(TRIM(SUBSTITUTE(D1178,CHAR(160),CHAR(32))),Metadata!B$1:J$2632,9,FALSE)</f>
        <v>prose</v>
      </c>
      <c r="M1178">
        <f>VLOOKUP(TRIM(SUBSTITUTE(D1178,CHAR(160),CHAR(32))),Metadata!B$1:K$2632,10,FALSE)</f>
        <v>130065</v>
      </c>
      <c r="N1178" s="1" t="s">
        <v>1640</v>
      </c>
      <c r="O1178">
        <v>14</v>
      </c>
      <c r="P1178">
        <v>20</v>
      </c>
    </row>
    <row r="1179" spans="1:16" x14ac:dyDescent="0.25">
      <c r="A1179" t="s">
        <v>4354</v>
      </c>
      <c r="B1179" t="s">
        <v>1678</v>
      </c>
      <c r="C1179" t="s">
        <v>47</v>
      </c>
      <c r="D1179" t="s">
        <v>6113</v>
      </c>
      <c r="E1179" t="str">
        <f>VLOOKUP(TRIM(SUBSTITUTE(D1179,CHAR(160),CHAR(32))),Metadata!B$1:C$2632,2,FALSE)</f>
        <v>Tocqueville, Alexis de, 1805-1859.</v>
      </c>
      <c r="F1179" t="str">
        <f>VLOOKUP(TRIM(SUBSTITUTE(D1179,CHAR(160),CHAR(32))),Metadata!B$1:D$2632,3,FALSE)</f>
        <v>Travail sur l'Algérie</v>
      </c>
      <c r="G1179">
        <f>VLOOKUP(TRIM(SUBSTITUTE(D1179,CHAR(160),CHAR(32))),Metadata!B$1:E$2632,4,FALSE)</f>
        <v>1841</v>
      </c>
      <c r="H1179" t="s">
        <v>450</v>
      </c>
      <c r="J1179" t="str">
        <f>VLOOKUP(TRIM(SUBSTITUTE(D1179,CHAR(160),CHAR(32))),Metadata!B$1:H$2632,7,FALSE)</f>
        <v>traite</v>
      </c>
      <c r="L1179" t="str">
        <f>VLOOKUP(TRIM(SUBSTITUTE(D1179,CHAR(160),CHAR(32))),Metadata!B$1:J$2632,9,FALSE)</f>
        <v/>
      </c>
      <c r="M1179">
        <f>VLOOKUP(TRIM(SUBSTITUTE(D1179,CHAR(160),CHAR(32))),Metadata!B$1:K$2632,10,FALSE)</f>
        <v>29295</v>
      </c>
      <c r="N1179" s="1" t="s">
        <v>1641</v>
      </c>
      <c r="O1179">
        <v>137</v>
      </c>
      <c r="P1179">
        <v>144</v>
      </c>
    </row>
    <row r="1180" spans="1:16" x14ac:dyDescent="0.25">
      <c r="A1180" t="s">
        <v>4354</v>
      </c>
      <c r="B1180" t="s">
        <v>1678</v>
      </c>
      <c r="C1180" t="s">
        <v>47</v>
      </c>
      <c r="D1180" t="s">
        <v>8467</v>
      </c>
      <c r="E1180" t="str">
        <f>VLOOKUP(TRIM(SUBSTITUTE(D1180,CHAR(160),CHAR(32))),Metadata!B$1:C$2632,2,FALSE)</f>
        <v>Constant, Benjamin, 1767-1830.</v>
      </c>
      <c r="F1180" t="str">
        <f>VLOOKUP(TRIM(SUBSTITUTE(D1180,CHAR(160),CHAR(32))),Metadata!B$1:D$2632,3,FALSE)</f>
        <v>Journaux intimes</v>
      </c>
      <c r="G1180">
        <f>VLOOKUP(TRIM(SUBSTITUTE(D1180,CHAR(160),CHAR(32))),Metadata!B$1:E$2632,4,FALSE)</f>
        <v>1816</v>
      </c>
      <c r="H1180" t="s">
        <v>450</v>
      </c>
      <c r="J1180" t="str">
        <f>VLOOKUP(TRIM(SUBSTITUTE(D1180,CHAR(160),CHAR(32))),Metadata!B$1:H$2632,7,FALSE)</f>
        <v>memoires</v>
      </c>
      <c r="L1180" t="str">
        <f>VLOOKUP(TRIM(SUBSTITUTE(D1180,CHAR(160),CHAR(32))),Metadata!B$1:J$2632,9,FALSE)</f>
        <v>prose</v>
      </c>
      <c r="M1180">
        <f>VLOOKUP(TRIM(SUBSTITUTE(D1180,CHAR(160),CHAR(32))),Metadata!B$1:K$2632,10,FALSE)</f>
        <v>167412</v>
      </c>
      <c r="N1180" s="1" t="s">
        <v>1642</v>
      </c>
      <c r="O1180">
        <v>164</v>
      </c>
      <c r="P1180">
        <v>171</v>
      </c>
    </row>
    <row r="1181" spans="1:16" x14ac:dyDescent="0.25">
      <c r="A1181" t="s">
        <v>4354</v>
      </c>
      <c r="B1181" t="s">
        <v>1678</v>
      </c>
      <c r="C1181" t="s">
        <v>47</v>
      </c>
      <c r="D1181" t="s">
        <v>8624</v>
      </c>
      <c r="E1181" t="str">
        <f>VLOOKUP(TRIM(SUBSTITUTE(D1181,CHAR(160),CHAR(32))),Metadata!B$1:C$2632,2,FALSE)</f>
        <v>NA</v>
      </c>
      <c r="F1181" t="str">
        <f>VLOOKUP(TRIM(SUBSTITUTE(D1181,CHAR(160),CHAR(32))),Metadata!B$1:D$2632,3,FALSE)</f>
        <v>Code civil des Français</v>
      </c>
      <c r="G1181">
        <f>VLOOKUP(TRIM(SUBSTITUTE(D1181,CHAR(160),CHAR(32))),Metadata!B$1:E$2632,4,FALSE)</f>
        <v>1804</v>
      </c>
      <c r="H1181" t="s">
        <v>450</v>
      </c>
      <c r="J1181" t="str">
        <f>VLOOKUP(TRIM(SUBSTITUTE(D1181,CHAR(160),CHAR(32))),Metadata!B$1:H$2632,7,FALSE)</f>
        <v>traite ou essai</v>
      </c>
      <c r="L1181" t="str">
        <f>VLOOKUP(TRIM(SUBSTITUTE(D1181,CHAR(160),CHAR(32))),Metadata!B$1:J$2632,9,FALSE)</f>
        <v>prose</v>
      </c>
      <c r="M1181">
        <f>VLOOKUP(TRIM(SUBSTITUTE(D1181,CHAR(160),CHAR(32))),Metadata!B$1:K$2632,10,FALSE)</f>
        <v>112441</v>
      </c>
      <c r="N1181" s="1" t="s">
        <v>1643</v>
      </c>
      <c r="O1181">
        <v>237</v>
      </c>
      <c r="P1181">
        <v>244</v>
      </c>
    </row>
    <row r="1182" spans="1:16" x14ac:dyDescent="0.25">
      <c r="A1182" t="s">
        <v>4354</v>
      </c>
      <c r="B1182" t="s">
        <v>1678</v>
      </c>
      <c r="C1182" t="s">
        <v>47</v>
      </c>
      <c r="D1182" t="s">
        <v>8468</v>
      </c>
      <c r="E1182" t="str">
        <f>VLOOKUP(TRIM(SUBSTITUTE(D1182,CHAR(160),CHAR(32))),Metadata!B$1:C$2632,2,FALSE)</f>
        <v>Constant, Benjamin, 1767-1830.</v>
      </c>
      <c r="F1182" t="str">
        <f>VLOOKUP(TRIM(SUBSTITUTE(D1182,CHAR(160),CHAR(32))),Metadata!B$1:D$2632,3,FALSE)</f>
        <v>Principes de politique</v>
      </c>
      <c r="G1182">
        <f>VLOOKUP(TRIM(SUBSTITUTE(D1182,CHAR(160),CHAR(32))),Metadata!B$1:E$2632,4,FALSE)</f>
        <v>1815</v>
      </c>
      <c r="H1182" t="s">
        <v>450</v>
      </c>
      <c r="J1182" t="str">
        <f>VLOOKUP(TRIM(SUBSTITUTE(D1182,CHAR(160),CHAR(32))),Metadata!B$1:H$2632,7,FALSE)</f>
        <v>traite ou essai</v>
      </c>
      <c r="L1182" t="str">
        <f>VLOOKUP(TRIM(SUBSTITUTE(D1182,CHAR(160),CHAR(32))),Metadata!B$1:J$2632,9,FALSE)</f>
        <v>prose</v>
      </c>
      <c r="M1182">
        <f>VLOOKUP(TRIM(SUBSTITUTE(D1182,CHAR(160),CHAR(32))),Metadata!B$1:K$2632,10,FALSE)</f>
        <v>54016</v>
      </c>
      <c r="N1182" s="1" t="s">
        <v>1644</v>
      </c>
      <c r="O1182">
        <v>226</v>
      </c>
      <c r="P1182">
        <v>233</v>
      </c>
    </row>
    <row r="1183" spans="1:16" x14ac:dyDescent="0.25">
      <c r="A1183" t="s">
        <v>4354</v>
      </c>
      <c r="B1183" t="s">
        <v>1678</v>
      </c>
      <c r="C1183" t="s">
        <v>47</v>
      </c>
      <c r="D1183" t="s">
        <v>6565</v>
      </c>
      <c r="E1183" t="str">
        <f>VLOOKUP(TRIM(SUBSTITUTE(D1183,CHAR(160),CHAR(32))),Metadata!B$1:C$2632,2,FALSE)</f>
        <v>Taine, Hippolyte, 1828-1893.</v>
      </c>
      <c r="F1183" t="str">
        <f>VLOOKUP(TRIM(SUBSTITUTE(D1183,CHAR(160),CHAR(32))),Metadata!B$1:D$2632,3,FALSE)</f>
        <v>Les origines de la France contemporaine. La révolution : l'anarchie</v>
      </c>
      <c r="G1183">
        <f>VLOOKUP(TRIM(SUBSTITUTE(D1183,CHAR(160),CHAR(32))),Metadata!B$1:E$2632,4,FALSE)</f>
        <v>1878</v>
      </c>
      <c r="H1183" t="s">
        <v>450</v>
      </c>
      <c r="J1183" t="str">
        <f>VLOOKUP(TRIM(SUBSTITUTE(D1183,CHAR(160),CHAR(32))),Metadata!B$1:H$2632,7,FALSE)</f>
        <v>traite</v>
      </c>
      <c r="L1183" t="str">
        <f>VLOOKUP(TRIM(SUBSTITUTE(D1183,CHAR(160),CHAR(32))),Metadata!B$1:J$2632,9,FALSE)</f>
        <v/>
      </c>
      <c r="M1183">
        <f>VLOOKUP(TRIM(SUBSTITUTE(D1183,CHAR(160),CHAR(32))),Metadata!B$1:K$2632,10,FALSE)</f>
        <v>154570</v>
      </c>
      <c r="N1183" s="1" t="s">
        <v>1645</v>
      </c>
      <c r="O1183">
        <v>51</v>
      </c>
      <c r="P1183">
        <v>58</v>
      </c>
    </row>
    <row r="1184" spans="1:16" x14ac:dyDescent="0.25">
      <c r="A1184" t="s">
        <v>4354</v>
      </c>
      <c r="B1184" t="s">
        <v>1678</v>
      </c>
      <c r="C1184" t="s">
        <v>47</v>
      </c>
      <c r="D1184" t="s">
        <v>8648</v>
      </c>
      <c r="E1184" t="str">
        <f>VLOOKUP(TRIM(SUBSTITUTE(D1184,CHAR(160),CHAR(32))),Metadata!B$1:C$2632,2,FALSE)</f>
        <v>Reybaud, Louis, 1799-1879.</v>
      </c>
      <c r="F1184" t="str">
        <f>VLOOKUP(TRIM(SUBSTITUTE(D1184,CHAR(160),CHAR(32))),Metadata!B$1:D$2632,3,FALSE)</f>
        <v>Jérôme Paturot à la recherche d'une position sociale</v>
      </c>
      <c r="G1184">
        <f>VLOOKUP(TRIM(SUBSTITUTE(D1184,CHAR(160),CHAR(32))),Metadata!B$1:E$2632,4,FALSE)</f>
        <v>1842</v>
      </c>
      <c r="H1184" t="s">
        <v>450</v>
      </c>
      <c r="J1184" t="str">
        <f>VLOOKUP(TRIM(SUBSTITUTE(D1184,CHAR(160),CHAR(32))),Metadata!B$1:H$2632,7,FALSE)</f>
        <v>roman</v>
      </c>
      <c r="L1184" t="str">
        <f>VLOOKUP(TRIM(SUBSTITUTE(D1184,CHAR(160),CHAR(32))),Metadata!B$1:J$2632,9,FALSE)</f>
        <v>prose</v>
      </c>
      <c r="M1184">
        <f>VLOOKUP(TRIM(SUBSTITUTE(D1184,CHAR(160),CHAR(32))),Metadata!B$1:K$2632,10,FALSE)</f>
        <v>143726</v>
      </c>
      <c r="N1184" s="1" t="s">
        <v>1646</v>
      </c>
      <c r="O1184">
        <v>186</v>
      </c>
      <c r="P1184">
        <v>193</v>
      </c>
    </row>
    <row r="1185" spans="1:16" x14ac:dyDescent="0.25">
      <c r="A1185" t="s">
        <v>4354</v>
      </c>
      <c r="B1185" t="s">
        <v>1678</v>
      </c>
      <c r="C1185" t="s">
        <v>47</v>
      </c>
      <c r="D1185" t="s">
        <v>8648</v>
      </c>
      <c r="E1185" t="str">
        <f>VLOOKUP(TRIM(SUBSTITUTE(D1185,CHAR(160),CHAR(32))),Metadata!B$1:C$2632,2,FALSE)</f>
        <v>Reybaud, Louis, 1799-1879.</v>
      </c>
      <c r="F1185" t="str">
        <f>VLOOKUP(TRIM(SUBSTITUTE(D1185,CHAR(160),CHAR(32))),Metadata!B$1:D$2632,3,FALSE)</f>
        <v>Jérôme Paturot à la recherche d'une position sociale</v>
      </c>
      <c r="G1185">
        <f>VLOOKUP(TRIM(SUBSTITUTE(D1185,CHAR(160),CHAR(32))),Metadata!B$1:E$2632,4,FALSE)</f>
        <v>1842</v>
      </c>
      <c r="H1185" t="s">
        <v>450</v>
      </c>
      <c r="J1185" t="str">
        <f>VLOOKUP(TRIM(SUBSTITUTE(D1185,CHAR(160),CHAR(32))),Metadata!B$1:H$2632,7,FALSE)</f>
        <v>roman</v>
      </c>
      <c r="L1185" t="str">
        <f>VLOOKUP(TRIM(SUBSTITUTE(D1185,CHAR(160),CHAR(32))),Metadata!B$1:J$2632,9,FALSE)</f>
        <v>prose</v>
      </c>
      <c r="M1185">
        <f>VLOOKUP(TRIM(SUBSTITUTE(D1185,CHAR(160),CHAR(32))),Metadata!B$1:K$2632,10,FALSE)</f>
        <v>143726</v>
      </c>
      <c r="N1185" s="1" t="s">
        <v>1647</v>
      </c>
      <c r="O1185">
        <v>85</v>
      </c>
      <c r="P1185">
        <v>91</v>
      </c>
    </row>
    <row r="1186" spans="1:16" x14ac:dyDescent="0.25">
      <c r="A1186" t="s">
        <v>4354</v>
      </c>
      <c r="B1186" t="s">
        <v>1678</v>
      </c>
      <c r="C1186" t="s">
        <v>47</v>
      </c>
      <c r="D1186" t="s">
        <v>6377</v>
      </c>
      <c r="E1186" t="str">
        <f>VLOOKUP(TRIM(SUBSTITUTE(D1186,CHAR(160),CHAR(32))),Metadata!B$1:C$2632,2,FALSE)</f>
        <v>Proudhon, P.-J. (Pierre-Joseph), 1809-1865.</v>
      </c>
      <c r="F1186" t="str">
        <f>VLOOKUP(TRIM(SUBSTITUTE(D1186,CHAR(160),CHAR(32))),Metadata!B$1:D$2632,3,FALSE)</f>
        <v>Théorie de la propriété</v>
      </c>
      <c r="G1186">
        <f>VLOOKUP(TRIM(SUBSTITUTE(D1186,CHAR(160),CHAR(32))),Metadata!B$1:E$2632,4,FALSE)</f>
        <v>1862</v>
      </c>
      <c r="H1186" t="s">
        <v>450</v>
      </c>
      <c r="J1186" t="str">
        <f>VLOOKUP(TRIM(SUBSTITUTE(D1186,CHAR(160),CHAR(32))),Metadata!B$1:H$2632,7,FALSE)</f>
        <v>traite</v>
      </c>
      <c r="L1186" t="str">
        <f>VLOOKUP(TRIM(SUBSTITUTE(D1186,CHAR(160),CHAR(32))),Metadata!B$1:J$2632,9,FALSE)</f>
        <v/>
      </c>
      <c r="M1186">
        <f>VLOOKUP(TRIM(SUBSTITUTE(D1186,CHAR(160),CHAR(32))),Metadata!B$1:K$2632,10,FALSE)</f>
        <v>64180</v>
      </c>
      <c r="N1186" s="1" t="s">
        <v>1648</v>
      </c>
      <c r="O1186">
        <v>360</v>
      </c>
      <c r="P1186">
        <v>366</v>
      </c>
    </row>
    <row r="1187" spans="1:16" x14ac:dyDescent="0.25">
      <c r="A1187" t="s">
        <v>4354</v>
      </c>
      <c r="B1187" t="s">
        <v>1678</v>
      </c>
      <c r="C1187" t="s">
        <v>47</v>
      </c>
      <c r="D1187" t="s">
        <v>8496</v>
      </c>
      <c r="E1187" t="str">
        <f>VLOOKUP(TRIM(SUBSTITUTE(D1187,CHAR(160),CHAR(32))),Metadata!B$1:C$2632,2,FALSE)</f>
        <v>Dumas, Alexandre (père), 1802-1870.</v>
      </c>
      <c r="F1187" t="str">
        <f>VLOOKUP(TRIM(SUBSTITUTE(D1187,CHAR(160),CHAR(32))),Metadata!B$1:D$2632,3,FALSE)</f>
        <v>Ingénue</v>
      </c>
      <c r="G1187">
        <f>VLOOKUP(TRIM(SUBSTITUTE(D1187,CHAR(160),CHAR(32))),Metadata!B$1:E$2632,4,FALSE)</f>
        <v>1853</v>
      </c>
      <c r="H1187" t="s">
        <v>450</v>
      </c>
      <c r="J1187" t="str">
        <f>VLOOKUP(TRIM(SUBSTITUTE(D1187,CHAR(160),CHAR(32))),Metadata!B$1:H$2632,7,FALSE)</f>
        <v>Narratif, Roman</v>
      </c>
      <c r="L1187" t="str">
        <f>VLOOKUP(TRIM(SUBSTITUTE(D1187,CHAR(160),CHAR(32))),Metadata!B$1:J$2632,9,FALSE)</f>
        <v/>
      </c>
      <c r="M1187">
        <f>VLOOKUP(TRIM(SUBSTITUTE(D1187,CHAR(160),CHAR(32))),Metadata!B$1:K$2632,10,FALSE)</f>
        <v>186686</v>
      </c>
      <c r="N1187" s="1" t="s">
        <v>1649</v>
      </c>
      <c r="O1187">
        <v>247</v>
      </c>
      <c r="P1187">
        <v>254</v>
      </c>
    </row>
    <row r="1188" spans="1:16" x14ac:dyDescent="0.25">
      <c r="A1188" t="s">
        <v>4354</v>
      </c>
      <c r="B1188" t="s">
        <v>1678</v>
      </c>
      <c r="C1188" t="s">
        <v>47</v>
      </c>
      <c r="D1188" t="s">
        <v>6541</v>
      </c>
      <c r="E1188" t="str">
        <f>VLOOKUP(TRIM(SUBSTITUTE(D1188,CHAR(160),CHAR(32))),Metadata!B$1:C$2632,2,FALSE)</f>
        <v>Taine, Hippolyte, 1828-1893.</v>
      </c>
      <c r="F1188" t="str">
        <f>VLOOKUP(TRIM(SUBSTITUTE(D1188,CHAR(160),CHAR(32))),Metadata!B$1:D$2632,3,FALSE)</f>
        <v>Les origines de la France contemporaine. L'ancien régime</v>
      </c>
      <c r="G1188">
        <f>VLOOKUP(TRIM(SUBSTITUTE(D1188,CHAR(160),CHAR(32))),Metadata!B$1:E$2632,4,FALSE)</f>
        <v>1875</v>
      </c>
      <c r="H1188" t="s">
        <v>450</v>
      </c>
      <c r="J1188" t="str">
        <f>VLOOKUP(TRIM(SUBSTITUTE(D1188,CHAR(160),CHAR(32))),Metadata!B$1:H$2632,7,FALSE)</f>
        <v>traite</v>
      </c>
      <c r="L1188" t="str">
        <f>VLOOKUP(TRIM(SUBSTITUTE(D1188,CHAR(160),CHAR(32))),Metadata!B$1:J$2632,9,FALSE)</f>
        <v/>
      </c>
      <c r="M1188">
        <f>VLOOKUP(TRIM(SUBSTITUTE(D1188,CHAR(160),CHAR(32))),Metadata!B$1:K$2632,10,FALSE)</f>
        <v>183669</v>
      </c>
      <c r="N1188" s="1" t="s">
        <v>1650</v>
      </c>
      <c r="O1188">
        <v>69</v>
      </c>
      <c r="P1188">
        <v>75</v>
      </c>
    </row>
    <row r="1189" spans="1:16" x14ac:dyDescent="0.25">
      <c r="A1189" t="s">
        <v>4354</v>
      </c>
      <c r="B1189" t="s">
        <v>1678</v>
      </c>
      <c r="C1189" t="s">
        <v>47</v>
      </c>
      <c r="D1189" t="s">
        <v>8624</v>
      </c>
      <c r="E1189" t="str">
        <f>VLOOKUP(TRIM(SUBSTITUTE(D1189,CHAR(160),CHAR(32))),Metadata!B$1:C$2632,2,FALSE)</f>
        <v>NA</v>
      </c>
      <c r="F1189" t="str">
        <f>VLOOKUP(TRIM(SUBSTITUTE(D1189,CHAR(160),CHAR(32))),Metadata!B$1:D$2632,3,FALSE)</f>
        <v>Code civil des Français</v>
      </c>
      <c r="G1189">
        <f>VLOOKUP(TRIM(SUBSTITUTE(D1189,CHAR(160),CHAR(32))),Metadata!B$1:E$2632,4,FALSE)</f>
        <v>1804</v>
      </c>
      <c r="H1189" t="s">
        <v>450</v>
      </c>
      <c r="J1189" t="str">
        <f>VLOOKUP(TRIM(SUBSTITUTE(D1189,CHAR(160),CHAR(32))),Metadata!B$1:H$2632,7,FALSE)</f>
        <v>traite ou essai</v>
      </c>
      <c r="L1189" t="str">
        <f>VLOOKUP(TRIM(SUBSTITUTE(D1189,CHAR(160),CHAR(32))),Metadata!B$1:J$2632,9,FALSE)</f>
        <v>prose</v>
      </c>
      <c r="M1189">
        <f>VLOOKUP(TRIM(SUBSTITUTE(D1189,CHAR(160),CHAR(32))),Metadata!B$1:K$2632,10,FALSE)</f>
        <v>112441</v>
      </c>
      <c r="N1189" s="1" t="s">
        <v>1651</v>
      </c>
      <c r="O1189">
        <v>190</v>
      </c>
      <c r="P1189">
        <v>196</v>
      </c>
    </row>
    <row r="1190" spans="1:16" x14ac:dyDescent="0.25">
      <c r="A1190" t="s">
        <v>4354</v>
      </c>
      <c r="B1190" t="s">
        <v>1678</v>
      </c>
      <c r="C1190" t="s">
        <v>47</v>
      </c>
      <c r="D1190" t="s">
        <v>8707</v>
      </c>
      <c r="E1190" t="str">
        <f>VLOOKUP(TRIM(SUBSTITUTE(D1190,CHAR(160),CHAR(32))),Metadata!B$1:C$2632,2,FALSE)</f>
        <v>Villiers de L'Isle-Adam, Auguste, comte de, 1838-1889.</v>
      </c>
      <c r="F1190" t="str">
        <f>VLOOKUP(TRIM(SUBSTITUTE(D1190,CHAR(160),CHAR(32))),Metadata!B$1:D$2632,3,FALSE)</f>
        <v>Contes cruels</v>
      </c>
      <c r="G1190">
        <f>VLOOKUP(TRIM(SUBSTITUTE(D1190,CHAR(160),CHAR(32))),Metadata!B$1:E$2632,4,FALSE)</f>
        <v>1883</v>
      </c>
      <c r="H1190" t="s">
        <v>450</v>
      </c>
      <c r="J1190" t="str">
        <f>VLOOKUP(TRIM(SUBSTITUTE(D1190,CHAR(160),CHAR(32))),Metadata!B$1:H$2632,7,FALSE)</f>
        <v>roman</v>
      </c>
      <c r="L1190" t="str">
        <f>VLOOKUP(TRIM(SUBSTITUTE(D1190,CHAR(160),CHAR(32))),Metadata!B$1:J$2632,9,FALSE)</f>
        <v>prose</v>
      </c>
      <c r="M1190">
        <f>VLOOKUP(TRIM(SUBSTITUTE(D1190,CHAR(160),CHAR(32))),Metadata!B$1:K$2632,10,FALSE)</f>
        <v>76827</v>
      </c>
      <c r="N1190" s="1" t="s">
        <v>1652</v>
      </c>
      <c r="O1190">
        <v>199</v>
      </c>
      <c r="P1190">
        <v>205</v>
      </c>
    </row>
    <row r="1191" spans="1:16" x14ac:dyDescent="0.25">
      <c r="A1191" t="s">
        <v>4354</v>
      </c>
      <c r="B1191" t="s">
        <v>1678</v>
      </c>
      <c r="C1191" t="s">
        <v>47</v>
      </c>
      <c r="D1191" t="s">
        <v>8197</v>
      </c>
      <c r="E1191" t="str">
        <f>VLOOKUP(TRIM(SUBSTITUTE(D1191,CHAR(160),CHAR(32))),Metadata!B$1:C$2632,2,FALSE)</f>
        <v>Carmontelle, Louis Carrogis, 1717-1806.</v>
      </c>
      <c r="F1191" t="str">
        <f>VLOOKUP(TRIM(SUBSTITUTE(D1191,CHAR(160),CHAR(32))),Metadata!B$1:D$2632,3,FALSE)</f>
        <v>La chanson</v>
      </c>
      <c r="G1191">
        <f>VLOOKUP(TRIM(SUBSTITUTE(D1191,CHAR(160),CHAR(32))),Metadata!B$1:E$2632,4,FALSE)</f>
        <v>1775</v>
      </c>
      <c r="H1191" t="s">
        <v>450</v>
      </c>
      <c r="J1191" t="str">
        <f>VLOOKUP(TRIM(SUBSTITUTE(D1191,CHAR(160),CHAR(32))),Metadata!B$1:H$2632,7,FALSE)</f>
        <v>theatre</v>
      </c>
      <c r="L1191" t="str">
        <f>VLOOKUP(TRIM(SUBSTITUTE(D1191,CHAR(160),CHAR(32))),Metadata!B$1:J$2632,9,FALSE)</f>
        <v>prose</v>
      </c>
      <c r="M1191">
        <f>VLOOKUP(TRIM(SUBSTITUTE(D1191,CHAR(160),CHAR(32))),Metadata!B$1:K$2632,10,FALSE)</f>
        <v>3637</v>
      </c>
      <c r="N1191" s="1" t="s">
        <v>1653</v>
      </c>
      <c r="O1191">
        <v>19</v>
      </c>
      <c r="P1191">
        <v>25</v>
      </c>
    </row>
    <row r="1192" spans="1:16" x14ac:dyDescent="0.25">
      <c r="A1192" t="s">
        <v>4354</v>
      </c>
      <c r="B1192" t="s">
        <v>1678</v>
      </c>
      <c r="C1192" t="s">
        <v>47</v>
      </c>
      <c r="D1192" t="s">
        <v>5790</v>
      </c>
      <c r="E1192" t="str">
        <f>VLOOKUP(TRIM(SUBSTITUTE(D1192,CHAR(160),CHAR(32))),Metadata!B$1:C$2632,2,FALSE)</f>
        <v>Rabaut, Jean-Paul, 1743-1793.</v>
      </c>
      <c r="F1192" t="str">
        <f>VLOOKUP(TRIM(SUBSTITUTE(D1192,CHAR(160),CHAR(32))),Metadata!B$1:D$2632,3,FALSE)</f>
        <v>PRÉCIS HISTORIQUE DE LA RÉVOLUTION FRANÇAISE</v>
      </c>
      <c r="G1192">
        <f>VLOOKUP(TRIM(SUBSTITUTE(D1192,CHAR(160),CHAR(32))),Metadata!B$1:E$2632,4,FALSE)</f>
        <v>1807</v>
      </c>
      <c r="H1192" t="s">
        <v>450</v>
      </c>
      <c r="J1192" t="str">
        <f>VLOOKUP(TRIM(SUBSTITUTE(D1192,CHAR(160),CHAR(32))),Metadata!B$1:H$2632,7,FALSE)</f>
        <v>traite</v>
      </c>
      <c r="L1192" t="str">
        <f>VLOOKUP(TRIM(SUBSTITUTE(D1192,CHAR(160),CHAR(32))),Metadata!B$1:J$2632,9,FALSE)</f>
        <v/>
      </c>
      <c r="M1192">
        <f>VLOOKUP(TRIM(SUBSTITUTE(D1192,CHAR(160),CHAR(32))),Metadata!B$1:K$2632,10,FALSE)</f>
        <v>69845</v>
      </c>
      <c r="N1192" s="1" t="s">
        <v>1654</v>
      </c>
      <c r="O1192">
        <v>37</v>
      </c>
      <c r="P1192">
        <v>43</v>
      </c>
    </row>
    <row r="1193" spans="1:16" x14ac:dyDescent="0.25">
      <c r="A1193" t="s">
        <v>4354</v>
      </c>
      <c r="B1193" t="s">
        <v>1678</v>
      </c>
      <c r="C1193" t="s">
        <v>47</v>
      </c>
      <c r="D1193" t="s">
        <v>8624</v>
      </c>
      <c r="E1193" t="str">
        <f>VLOOKUP(TRIM(SUBSTITUTE(D1193,CHAR(160),CHAR(32))),Metadata!B$1:C$2632,2,FALSE)</f>
        <v>NA</v>
      </c>
      <c r="F1193" t="str">
        <f>VLOOKUP(TRIM(SUBSTITUTE(D1193,CHAR(160),CHAR(32))),Metadata!B$1:D$2632,3,FALSE)</f>
        <v>Code civil des Français</v>
      </c>
      <c r="G1193">
        <f>VLOOKUP(TRIM(SUBSTITUTE(D1193,CHAR(160),CHAR(32))),Metadata!B$1:E$2632,4,FALSE)</f>
        <v>1804</v>
      </c>
      <c r="H1193" t="s">
        <v>450</v>
      </c>
      <c r="J1193" t="str">
        <f>VLOOKUP(TRIM(SUBSTITUTE(D1193,CHAR(160),CHAR(32))),Metadata!B$1:H$2632,7,FALSE)</f>
        <v>traite ou essai</v>
      </c>
      <c r="L1193" t="str">
        <f>VLOOKUP(TRIM(SUBSTITUTE(D1193,CHAR(160),CHAR(32))),Metadata!B$1:J$2632,9,FALSE)</f>
        <v>prose</v>
      </c>
      <c r="M1193">
        <f>VLOOKUP(TRIM(SUBSTITUTE(D1193,CHAR(160),CHAR(32))),Metadata!B$1:K$2632,10,FALSE)</f>
        <v>112441</v>
      </c>
      <c r="N1193" s="1" t="s">
        <v>1655</v>
      </c>
      <c r="O1193">
        <v>107</v>
      </c>
      <c r="P1193">
        <v>115</v>
      </c>
    </row>
    <row r="1194" spans="1:16" x14ac:dyDescent="0.25">
      <c r="A1194" t="s">
        <v>4354</v>
      </c>
      <c r="B1194" t="s">
        <v>1678</v>
      </c>
      <c r="C1194" t="s">
        <v>47</v>
      </c>
      <c r="D1194" t="s">
        <v>6541</v>
      </c>
      <c r="E1194" t="str">
        <f>VLOOKUP(TRIM(SUBSTITUTE(D1194,CHAR(160),CHAR(32))),Metadata!B$1:C$2632,2,FALSE)</f>
        <v>Taine, Hippolyte, 1828-1893.</v>
      </c>
      <c r="F1194" t="str">
        <f>VLOOKUP(TRIM(SUBSTITUTE(D1194,CHAR(160),CHAR(32))),Metadata!B$1:D$2632,3,FALSE)</f>
        <v>Les origines de la France contemporaine. L'ancien régime</v>
      </c>
      <c r="G1194">
        <f>VLOOKUP(TRIM(SUBSTITUTE(D1194,CHAR(160),CHAR(32))),Metadata!B$1:E$2632,4,FALSE)</f>
        <v>1875</v>
      </c>
      <c r="H1194" t="s">
        <v>450</v>
      </c>
      <c r="J1194" t="str">
        <f>VLOOKUP(TRIM(SUBSTITUTE(D1194,CHAR(160),CHAR(32))),Metadata!B$1:H$2632,7,FALSE)</f>
        <v>traite</v>
      </c>
      <c r="L1194" t="str">
        <f>VLOOKUP(TRIM(SUBSTITUTE(D1194,CHAR(160),CHAR(32))),Metadata!B$1:J$2632,9,FALSE)</f>
        <v/>
      </c>
      <c r="M1194">
        <f>VLOOKUP(TRIM(SUBSTITUTE(D1194,CHAR(160),CHAR(32))),Metadata!B$1:K$2632,10,FALSE)</f>
        <v>183669</v>
      </c>
      <c r="N1194" s="1" t="s">
        <v>1656</v>
      </c>
      <c r="O1194">
        <v>190</v>
      </c>
      <c r="P1194">
        <v>198</v>
      </c>
    </row>
    <row r="1195" spans="1:16" x14ac:dyDescent="0.25">
      <c r="A1195" t="s">
        <v>4354</v>
      </c>
      <c r="B1195" t="s">
        <v>1678</v>
      </c>
      <c r="C1195" t="s">
        <v>47</v>
      </c>
      <c r="D1195" t="s">
        <v>8687</v>
      </c>
      <c r="E1195" t="str">
        <f>VLOOKUP(TRIM(SUBSTITUTE(D1195,CHAR(160),CHAR(32))),Metadata!B$1:C$2632,2,FALSE)</f>
        <v>Tocqueville, Alexis de, 1805-1859.</v>
      </c>
      <c r="F1195" t="str">
        <f>VLOOKUP(TRIM(SUBSTITUTE(D1195,CHAR(160),CHAR(32))),Metadata!B$1:D$2632,3,FALSE)</f>
        <v>L'ancien régime et la révolution</v>
      </c>
      <c r="G1195">
        <f>VLOOKUP(TRIM(SUBSTITUTE(D1195,CHAR(160),CHAR(32))),Metadata!B$1:E$2632,4,FALSE)</f>
        <v>1856</v>
      </c>
      <c r="H1195" t="s">
        <v>450</v>
      </c>
      <c r="J1195" t="str">
        <f>VLOOKUP(TRIM(SUBSTITUTE(D1195,CHAR(160),CHAR(32))),Metadata!B$1:H$2632,7,FALSE)</f>
        <v>traite ou essai</v>
      </c>
      <c r="L1195" t="str">
        <f>VLOOKUP(TRIM(SUBSTITUTE(D1195,CHAR(160),CHAR(32))),Metadata!B$1:J$2632,9,FALSE)</f>
        <v>prose</v>
      </c>
      <c r="M1195">
        <f>VLOOKUP(TRIM(SUBSTITUTE(D1195,CHAR(160),CHAR(32))),Metadata!B$1:K$2632,10,FALSE)</f>
        <v>78701</v>
      </c>
      <c r="N1195" s="1" t="s">
        <v>1657</v>
      </c>
      <c r="O1195">
        <v>193</v>
      </c>
      <c r="P1195">
        <v>200</v>
      </c>
    </row>
    <row r="1196" spans="1:16" x14ac:dyDescent="0.25">
      <c r="A1196" t="s">
        <v>4354</v>
      </c>
      <c r="B1196" t="s">
        <v>1678</v>
      </c>
      <c r="C1196" t="s">
        <v>47</v>
      </c>
      <c r="D1196" t="s">
        <v>8968</v>
      </c>
      <c r="E1196" t="str">
        <f>VLOOKUP(TRIM(SUBSTITUTE(D1196,CHAR(160),CHAR(32))),Metadata!B$1:C$2632,2,FALSE)</f>
        <v>Perroux, François, 1903-</v>
      </c>
      <c r="F1196" t="str">
        <f>VLOOKUP(TRIM(SUBSTITUTE(D1196,CHAR(160),CHAR(32))),Metadata!B$1:D$2632,3,FALSE)</f>
        <v>L'économie du XXe siècle</v>
      </c>
      <c r="G1196">
        <f>VLOOKUP(TRIM(SUBSTITUTE(D1196,CHAR(160),CHAR(32))),Metadata!B$1:E$2632,4,FALSE)</f>
        <v>1964</v>
      </c>
      <c r="H1196" t="s">
        <v>534</v>
      </c>
      <c r="J1196" t="str">
        <f>VLOOKUP(TRIM(SUBSTITUTE(D1196,CHAR(160),CHAR(32))),Metadata!B$1:H$2632,7,FALSE)</f>
        <v>traite ou essai</v>
      </c>
      <c r="L1196" t="str">
        <f>VLOOKUP(TRIM(SUBSTITUTE(D1196,CHAR(160),CHAR(32))),Metadata!B$1:J$2632,9,FALSE)</f>
        <v>prose</v>
      </c>
      <c r="M1196">
        <f>VLOOKUP(TRIM(SUBSTITUTE(D1196,CHAR(160),CHAR(32))),Metadata!B$1:K$2632,10,FALSE)</f>
        <v>208903</v>
      </c>
      <c r="N1196" s="1" t="s">
        <v>1658</v>
      </c>
      <c r="O1196">
        <v>50</v>
      </c>
      <c r="P1196">
        <v>56</v>
      </c>
    </row>
    <row r="1197" spans="1:16" ht="17.25" x14ac:dyDescent="0.25">
      <c r="A1197" t="s">
        <v>4354</v>
      </c>
      <c r="B1197" t="s">
        <v>1678</v>
      </c>
      <c r="C1197" t="s">
        <v>47</v>
      </c>
      <c r="D1197" t="s">
        <v>7387</v>
      </c>
      <c r="E1197" t="str">
        <f>VLOOKUP(TRIM(SUBSTITUTE(D1197,CHAR(160),CHAR(32))),Metadata!B$1:C$2632,2,FALSE)</f>
        <v>Bloch, Marc Léopold Benjamin, 1886-1944.</v>
      </c>
      <c r="F1197" t="str">
        <f>VLOOKUP(TRIM(SUBSTITUTE(D1197,CHAR(160),CHAR(32))),Metadata!B$1:D$2632,3,FALSE)</f>
        <v>Les caractères originaux de l'Histoire rurale française</v>
      </c>
      <c r="G1197">
        <f>VLOOKUP(TRIM(SUBSTITUTE(D1197,CHAR(160),CHAR(32))),Metadata!B$1:E$2632,4,FALSE)</f>
        <v>1931</v>
      </c>
      <c r="H1197" t="s">
        <v>534</v>
      </c>
      <c r="J1197" t="str">
        <f>VLOOKUP(TRIM(SUBSTITUTE(D1197,CHAR(160),CHAR(32))),Metadata!B$1:H$2632,7,FALSE)</f>
        <v>traite</v>
      </c>
      <c r="L1197" t="str">
        <f>VLOOKUP(TRIM(SUBSTITUTE(D1197,CHAR(160),CHAR(32))),Metadata!B$1:J$2632,9,FALSE)</f>
        <v/>
      </c>
      <c r="M1197">
        <f>VLOOKUP(TRIM(SUBSTITUTE(D1197,CHAR(160),CHAR(32))),Metadata!B$1:K$2632,10,FALSE)</f>
        <v>111230</v>
      </c>
      <c r="N1197" s="1" t="s">
        <v>1659</v>
      </c>
      <c r="O1197">
        <v>193</v>
      </c>
      <c r="P1197">
        <v>199</v>
      </c>
    </row>
    <row r="1198" spans="1:16" x14ac:dyDescent="0.25">
      <c r="A1198" t="s">
        <v>4354</v>
      </c>
      <c r="B1198" t="s">
        <v>1678</v>
      </c>
      <c r="C1198" t="s">
        <v>47</v>
      </c>
      <c r="D1198" t="s">
        <v>7773</v>
      </c>
      <c r="E1198" t="str">
        <f>VLOOKUP(TRIM(SUBSTITUTE(D1198,CHAR(160),CHAR(32))),Metadata!B$1:C$2632,2,FALSE)</f>
        <v>Louis Bréhier</v>
      </c>
      <c r="F1198" t="str">
        <f>VLOOKUP(TRIM(SUBSTITUTE(D1198,CHAR(160),CHAR(32))),Metadata!B$1:D$2632,3,FALSE)</f>
        <v>Le monde byzantin: La civilisation byzantine</v>
      </c>
      <c r="G1198">
        <f>VLOOKUP(TRIM(SUBSTITUTE(D1198,CHAR(160),CHAR(32))),Metadata!B$1:E$2632,4,FALSE)</f>
        <v>1950</v>
      </c>
      <c r="H1198" t="s">
        <v>534</v>
      </c>
      <c r="J1198" t="str">
        <f>VLOOKUP(TRIM(SUBSTITUTE(D1198,CHAR(160),CHAR(32))),Metadata!B$1:H$2632,7,FALSE)</f>
        <v>traite</v>
      </c>
      <c r="L1198" t="str">
        <f>VLOOKUP(TRIM(SUBSTITUTE(D1198,CHAR(160),CHAR(32))),Metadata!B$1:J$2632,9,FALSE)</f>
        <v/>
      </c>
      <c r="M1198">
        <f>VLOOKUP(TRIM(SUBSTITUTE(D1198,CHAR(160),CHAR(32))),Metadata!B$1:K$2632,10,FALSE)</f>
        <v>205279</v>
      </c>
      <c r="N1198" s="1" t="s">
        <v>1660</v>
      </c>
      <c r="O1198">
        <v>104</v>
      </c>
      <c r="P1198">
        <v>110</v>
      </c>
    </row>
    <row r="1199" spans="1:16" x14ac:dyDescent="0.25">
      <c r="A1199" t="s">
        <v>4354</v>
      </c>
      <c r="B1199" t="s">
        <v>1678</v>
      </c>
      <c r="C1199" t="s">
        <v>47</v>
      </c>
      <c r="D1199" t="s">
        <v>8968</v>
      </c>
      <c r="E1199" t="str">
        <f>VLOOKUP(TRIM(SUBSTITUTE(D1199,CHAR(160),CHAR(32))),Metadata!B$1:C$2632,2,FALSE)</f>
        <v>Perroux, François, 1903-</v>
      </c>
      <c r="F1199" t="str">
        <f>VLOOKUP(TRIM(SUBSTITUTE(D1199,CHAR(160),CHAR(32))),Metadata!B$1:D$2632,3,FALSE)</f>
        <v>L'économie du XXe siècle</v>
      </c>
      <c r="G1199">
        <f>VLOOKUP(TRIM(SUBSTITUTE(D1199,CHAR(160),CHAR(32))),Metadata!B$1:E$2632,4,FALSE)</f>
        <v>1964</v>
      </c>
      <c r="H1199" t="s">
        <v>534</v>
      </c>
      <c r="J1199" t="str">
        <f>VLOOKUP(TRIM(SUBSTITUTE(D1199,CHAR(160),CHAR(32))),Metadata!B$1:H$2632,7,FALSE)</f>
        <v>traite ou essai</v>
      </c>
      <c r="L1199" t="str">
        <f>VLOOKUP(TRIM(SUBSTITUTE(D1199,CHAR(160),CHAR(32))),Metadata!B$1:J$2632,9,FALSE)</f>
        <v>prose</v>
      </c>
      <c r="M1199">
        <f>VLOOKUP(TRIM(SUBSTITUTE(D1199,CHAR(160),CHAR(32))),Metadata!B$1:K$2632,10,FALSE)</f>
        <v>208903</v>
      </c>
      <c r="N1199" s="1" t="s">
        <v>1661</v>
      </c>
      <c r="O1199">
        <v>62</v>
      </c>
      <c r="P1199">
        <v>68</v>
      </c>
    </row>
    <row r="1200" spans="1:16" x14ac:dyDescent="0.25">
      <c r="A1200" t="s">
        <v>4354</v>
      </c>
      <c r="B1200" t="s">
        <v>1678</v>
      </c>
      <c r="C1200" t="s">
        <v>47</v>
      </c>
      <c r="D1200" t="s">
        <v>6934</v>
      </c>
      <c r="E1200" t="str">
        <f>VLOOKUP(TRIM(SUBSTITUTE(D1200,CHAR(160),CHAR(32))),Metadata!B$1:C$2632,2,FALSE)</f>
        <v>Jaurès, Jean, 1859-1914.</v>
      </c>
      <c r="F1200" t="str">
        <f>VLOOKUP(TRIM(SUBSTITUTE(D1200,CHAR(160),CHAR(32))),Metadata!B$1:D$2632,3,FALSE)</f>
        <v>Discours parlementaires</v>
      </c>
      <c r="G1200">
        <f>VLOOKUP(TRIM(SUBSTITUTE(D1200,CHAR(160),CHAR(32))),Metadata!B$1:E$2632,4,FALSE)</f>
        <v>1904</v>
      </c>
      <c r="H1200" t="s">
        <v>534</v>
      </c>
      <c r="J1200" t="str">
        <f>VLOOKUP(TRIM(SUBSTITUTE(D1200,CHAR(160),CHAR(32))),Metadata!B$1:H$2632,7,FALSE)</f>
        <v>traite</v>
      </c>
      <c r="L1200" t="str">
        <f>VLOOKUP(TRIM(SUBSTITUTE(D1200,CHAR(160),CHAR(32))),Metadata!B$1:J$2632,9,FALSE)</f>
        <v/>
      </c>
      <c r="M1200">
        <f>VLOOKUP(TRIM(SUBSTITUTE(D1200,CHAR(160),CHAR(32))),Metadata!B$1:K$2632,10,FALSE)</f>
        <v>301388</v>
      </c>
      <c r="N1200" s="1" t="s">
        <v>1662</v>
      </c>
      <c r="O1200">
        <v>46</v>
      </c>
      <c r="P1200">
        <v>52</v>
      </c>
    </row>
    <row r="1201" spans="1:16" x14ac:dyDescent="0.25">
      <c r="A1201" t="s">
        <v>4354</v>
      </c>
      <c r="B1201" t="s">
        <v>1678</v>
      </c>
      <c r="C1201" t="s">
        <v>47</v>
      </c>
      <c r="D1201" t="s">
        <v>8840</v>
      </c>
      <c r="E1201" t="str">
        <f>VLOOKUP(TRIM(SUBSTITUTE(D1201,CHAR(160),CHAR(32))),Metadata!B$1:C$2632,2,FALSE)</f>
        <v>Duhamel, Georges, 1884-1966.</v>
      </c>
      <c r="F1201" t="str">
        <f>VLOOKUP(TRIM(SUBSTITUTE(D1201,CHAR(160),CHAR(32))),Metadata!B$1:D$2632,3,FALSE)</f>
        <v>La nuit de la Saint-Jean</v>
      </c>
      <c r="G1201">
        <f>VLOOKUP(TRIM(SUBSTITUTE(D1201,CHAR(160),CHAR(32))),Metadata!B$1:E$2632,4,FALSE)</f>
        <v>1935</v>
      </c>
      <c r="H1201" t="s">
        <v>534</v>
      </c>
      <c r="J1201" t="str">
        <f>VLOOKUP(TRIM(SUBSTITUTE(D1201,CHAR(160),CHAR(32))),Metadata!B$1:H$2632,7,FALSE)</f>
        <v>roman</v>
      </c>
      <c r="L1201" t="str">
        <f>VLOOKUP(TRIM(SUBSTITUTE(D1201,CHAR(160),CHAR(32))),Metadata!B$1:J$2632,9,FALSE)</f>
        <v>prose</v>
      </c>
      <c r="M1201">
        <f>VLOOKUP(TRIM(SUBSTITUTE(D1201,CHAR(160),CHAR(32))),Metadata!B$1:K$2632,10,FALSE)</f>
        <v>53677</v>
      </c>
      <c r="N1201" s="1" t="s">
        <v>1663</v>
      </c>
      <c r="O1201">
        <v>47</v>
      </c>
      <c r="P1201">
        <v>53</v>
      </c>
    </row>
    <row r="1202" spans="1:16" x14ac:dyDescent="0.25">
      <c r="A1202" t="s">
        <v>4354</v>
      </c>
      <c r="B1202" t="s">
        <v>1678</v>
      </c>
      <c r="C1202" t="s">
        <v>47</v>
      </c>
      <c r="D1202" t="s">
        <v>8745</v>
      </c>
      <c r="E1202" t="str">
        <f>VLOOKUP(TRIM(SUBSTITUTE(D1202,CHAR(160),CHAR(32))),Metadata!B$1:C$2632,2,FALSE)</f>
        <v>Ambrière, Francis, 1907-</v>
      </c>
      <c r="F1202" t="str">
        <f>VLOOKUP(TRIM(SUBSTITUTE(D1202,CHAR(160),CHAR(32))),Metadata!B$1:D$2632,3,FALSE)</f>
        <v>Les grandes vacances</v>
      </c>
      <c r="G1202">
        <f>VLOOKUP(TRIM(SUBSTITUTE(D1202,CHAR(160),CHAR(32))),Metadata!B$1:E$2632,4,FALSE)</f>
        <v>1946</v>
      </c>
      <c r="H1202" t="s">
        <v>534</v>
      </c>
      <c r="J1202" t="str">
        <f>VLOOKUP(TRIM(SUBSTITUTE(D1202,CHAR(160),CHAR(32))),Metadata!B$1:H$2632,7,FALSE)</f>
        <v>roman</v>
      </c>
      <c r="L1202" t="str">
        <f>VLOOKUP(TRIM(SUBSTITUTE(D1202,CHAR(160),CHAR(32))),Metadata!B$1:J$2632,9,FALSE)</f>
        <v>prose</v>
      </c>
      <c r="M1202">
        <f>VLOOKUP(TRIM(SUBSTITUTE(D1202,CHAR(160),CHAR(32))),Metadata!B$1:K$2632,10,FALSE)</f>
        <v>124263</v>
      </c>
      <c r="N1202" t="s">
        <v>1664</v>
      </c>
      <c r="O1202">
        <v>59</v>
      </c>
      <c r="P1202">
        <v>65</v>
      </c>
    </row>
    <row r="1203" spans="1:16" x14ac:dyDescent="0.25">
      <c r="A1203" t="s">
        <v>4354</v>
      </c>
      <c r="B1203" t="s">
        <v>1678</v>
      </c>
      <c r="C1203" t="s">
        <v>47</v>
      </c>
      <c r="D1203" t="s">
        <v>6919</v>
      </c>
      <c r="E1203" t="str">
        <f>VLOOKUP(TRIM(SUBSTITUTE(D1203,CHAR(160),CHAR(32))),Metadata!B$1:C$2632,2,FALSE)</f>
        <v>Sorel, Georges, 1847-1922.</v>
      </c>
      <c r="F1203" t="str">
        <f>VLOOKUP(TRIM(SUBSTITUTE(D1203,CHAR(160),CHAR(32))),Metadata!B$1:D$2632,3,FALSE)</f>
        <v>Introduction à l'économie moderne</v>
      </c>
      <c r="G1203">
        <f>VLOOKUP(TRIM(SUBSTITUTE(D1203,CHAR(160),CHAR(32))),Metadata!B$1:E$2632,4,FALSE)</f>
        <v>1903</v>
      </c>
      <c r="H1203" t="s">
        <v>534</v>
      </c>
      <c r="J1203" t="str">
        <f>VLOOKUP(TRIM(SUBSTITUTE(D1203,CHAR(160),CHAR(32))),Metadata!B$1:H$2632,7,FALSE)</f>
        <v>traite</v>
      </c>
      <c r="L1203" t="str">
        <f>VLOOKUP(TRIM(SUBSTITUTE(D1203,CHAR(160),CHAR(32))),Metadata!B$1:J$2632,9,FALSE)</f>
        <v/>
      </c>
      <c r="M1203">
        <f>VLOOKUP(TRIM(SUBSTITUTE(D1203,CHAR(160),CHAR(32))),Metadata!B$1:K$2632,10,FALSE)</f>
        <v>113441</v>
      </c>
      <c r="N1203" s="1" t="s">
        <v>1665</v>
      </c>
      <c r="O1203">
        <v>143</v>
      </c>
      <c r="P1203">
        <v>149</v>
      </c>
    </row>
    <row r="1204" spans="1:16" x14ac:dyDescent="0.25">
      <c r="A1204" t="s">
        <v>4354</v>
      </c>
      <c r="B1204" t="s">
        <v>1678</v>
      </c>
      <c r="C1204" t="s">
        <v>47</v>
      </c>
      <c r="D1204" t="s">
        <v>6883</v>
      </c>
      <c r="E1204" t="str">
        <f>VLOOKUP(TRIM(SUBSTITUTE(D1204,CHAR(160),CHAR(32))),Metadata!B$1:C$2632,2,FALSE)</f>
        <v>Aulard, Alphonse, 1849-1928.</v>
      </c>
      <c r="F1204" t="str">
        <f>VLOOKUP(TRIM(SUBSTITUTE(D1204,CHAR(160),CHAR(32))),Metadata!B$1:D$2632,3,FALSE)</f>
        <v>POLÉMIQUE ET HISTOIRE</v>
      </c>
      <c r="G1204">
        <f>VLOOKUP(TRIM(SUBSTITUTE(D1204,CHAR(160),CHAR(32))),Metadata!B$1:E$2632,4,FALSE)</f>
        <v>1901</v>
      </c>
      <c r="H1204" t="s">
        <v>534</v>
      </c>
      <c r="J1204" t="str">
        <f>VLOOKUP(TRIM(SUBSTITUTE(D1204,CHAR(160),CHAR(32))),Metadata!B$1:H$2632,7,FALSE)</f>
        <v>traite ou essai</v>
      </c>
      <c r="L1204" t="str">
        <f>VLOOKUP(TRIM(SUBSTITUTE(D1204,CHAR(160),CHAR(32))),Metadata!B$1:J$2632,9,FALSE)</f>
        <v/>
      </c>
      <c r="M1204">
        <f>VLOOKUP(TRIM(SUBSTITUTE(D1204,CHAR(160),CHAR(32))),Metadata!B$1:K$2632,10,FALSE)</f>
        <v>113529</v>
      </c>
      <c r="N1204" s="1" t="s">
        <v>1666</v>
      </c>
      <c r="O1204">
        <v>147</v>
      </c>
      <c r="P1204">
        <v>153</v>
      </c>
    </row>
    <row r="1205" spans="1:16" x14ac:dyDescent="0.25">
      <c r="A1205" t="s">
        <v>4354</v>
      </c>
      <c r="B1205" t="s">
        <v>1678</v>
      </c>
      <c r="C1205" t="s">
        <v>47</v>
      </c>
      <c r="D1205" t="s">
        <v>7897</v>
      </c>
      <c r="E1205" t="str">
        <f>VLOOKUP(TRIM(SUBSTITUTE(D1205,CHAR(160),CHAR(32))),Metadata!B$1:C$2632,2,FALSE)</f>
        <v>Febvre, Lucien, 1878-1956.</v>
      </c>
      <c r="F1205" t="str">
        <f>VLOOKUP(TRIM(SUBSTITUTE(D1205,CHAR(160),CHAR(32))),Metadata!B$1:D$2632,3,FALSE)</f>
        <v>L'apparition du livre.</v>
      </c>
      <c r="G1205">
        <f>VLOOKUP(TRIM(SUBSTITUTE(D1205,CHAR(160),CHAR(32))),Metadata!B$1:E$2632,4,FALSE)</f>
        <v>1958</v>
      </c>
      <c r="H1205" t="s">
        <v>534</v>
      </c>
      <c r="J1205" t="str">
        <f>VLOOKUP(TRIM(SUBSTITUTE(D1205,CHAR(160),CHAR(32))),Metadata!B$1:H$2632,7,FALSE)</f>
        <v>traite</v>
      </c>
      <c r="L1205" t="str">
        <f>VLOOKUP(TRIM(SUBSTITUTE(D1205,CHAR(160),CHAR(32))),Metadata!B$1:J$2632,9,FALSE)</f>
        <v/>
      </c>
      <c r="M1205">
        <f>VLOOKUP(TRIM(SUBSTITUTE(D1205,CHAR(160),CHAR(32))),Metadata!B$1:K$2632,10,FALSE)</f>
        <v>88665</v>
      </c>
      <c r="N1205" s="1" t="s">
        <v>1667</v>
      </c>
      <c r="O1205">
        <v>82</v>
      </c>
      <c r="P1205">
        <v>89</v>
      </c>
    </row>
    <row r="1206" spans="1:16" x14ac:dyDescent="0.25">
      <c r="A1206" t="s">
        <v>4354</v>
      </c>
      <c r="B1206" t="s">
        <v>1678</v>
      </c>
      <c r="C1206" t="s">
        <v>47</v>
      </c>
      <c r="D1206" t="s">
        <v>7740</v>
      </c>
      <c r="E1206" t="str">
        <f>VLOOKUP(TRIM(SUBSTITUTE(D1206,CHAR(160),CHAR(32))),Metadata!B$1:C$2632,2,FALSE)</f>
        <v>Lot, Ferdinand, 1866-1952.</v>
      </c>
      <c r="F1206" t="str">
        <f>VLOOKUP(TRIM(SUBSTITUTE(D1206,CHAR(160),CHAR(32))),Metadata!B$1:D$2632,3,FALSE)</f>
        <v>Naissance de la France</v>
      </c>
      <c r="G1206">
        <f>VLOOKUP(TRIM(SUBSTITUTE(D1206,CHAR(160),CHAR(32))),Metadata!B$1:E$2632,4,FALSE)</f>
        <v>1948</v>
      </c>
      <c r="H1206" t="s">
        <v>534</v>
      </c>
      <c r="J1206" t="str">
        <f>VLOOKUP(TRIM(SUBSTITUTE(D1206,CHAR(160),CHAR(32))),Metadata!B$1:H$2632,7,FALSE)</f>
        <v>traite</v>
      </c>
      <c r="L1206" t="str">
        <f>VLOOKUP(TRIM(SUBSTITUTE(D1206,CHAR(160),CHAR(32))),Metadata!B$1:J$2632,9,FALSE)</f>
        <v/>
      </c>
      <c r="M1206">
        <f>VLOOKUP(TRIM(SUBSTITUTE(D1206,CHAR(160),CHAR(32))),Metadata!B$1:K$2632,10,FALSE)</f>
        <v>289090</v>
      </c>
      <c r="N1206" s="1" t="s">
        <v>1668</v>
      </c>
      <c r="O1206">
        <v>22</v>
      </c>
      <c r="P1206">
        <v>28</v>
      </c>
    </row>
    <row r="1207" spans="1:16" x14ac:dyDescent="0.25">
      <c r="A1207" t="s">
        <v>4354</v>
      </c>
      <c r="B1207" t="s">
        <v>1678</v>
      </c>
      <c r="C1207" t="s">
        <v>47</v>
      </c>
      <c r="D1207" t="s">
        <v>8561</v>
      </c>
      <c r="E1207" t="str">
        <f>VLOOKUP(TRIM(SUBSTITUTE(D1207,CHAR(160),CHAR(32))),Metadata!B$1:C$2632,2,FALSE)</f>
        <v>Goncourt, Edmond de, 1822-1896: Goncourt, Jules de, 1830-1870.</v>
      </c>
      <c r="F1207" t="str">
        <f>VLOOKUP(TRIM(SUBSTITUTE(D1207,CHAR(160),CHAR(32))),Metadata!B$1:D$2632,3,FALSE)</f>
        <v>Journal. T. 2, 1864-1878</v>
      </c>
      <c r="G1207">
        <f>VLOOKUP(TRIM(SUBSTITUTE(D1207,CHAR(160),CHAR(32))),Metadata!B$1:E$2632,4,FALSE)</f>
        <v>1878</v>
      </c>
      <c r="H1207" t="s">
        <v>534</v>
      </c>
      <c r="J1207" t="str">
        <f>VLOOKUP(TRIM(SUBSTITUTE(D1207,CHAR(160),CHAR(32))),Metadata!B$1:H$2632,7,FALSE)</f>
        <v>memoires</v>
      </c>
      <c r="L1207" t="str">
        <f>VLOOKUP(TRIM(SUBSTITUTE(D1207,CHAR(160),CHAR(32))),Metadata!B$1:J$2632,9,FALSE)</f>
        <v>prose</v>
      </c>
      <c r="M1207">
        <f>VLOOKUP(TRIM(SUBSTITUTE(D1207,CHAR(160),CHAR(32))),Metadata!B$1:K$2632,10,FALSE)</f>
        <v>428542</v>
      </c>
      <c r="N1207" s="1" t="s">
        <v>1669</v>
      </c>
      <c r="O1207">
        <v>159</v>
      </c>
      <c r="P1207">
        <v>165</v>
      </c>
    </row>
    <row r="1208" spans="1:16" x14ac:dyDescent="0.25">
      <c r="A1208" t="s">
        <v>4354</v>
      </c>
      <c r="B1208" t="s">
        <v>1678</v>
      </c>
      <c r="C1208" t="s">
        <v>47</v>
      </c>
      <c r="D1208" t="s">
        <v>6934</v>
      </c>
      <c r="E1208" t="str">
        <f>VLOOKUP(TRIM(SUBSTITUTE(D1208,CHAR(160),CHAR(32))),Metadata!B$1:C$2632,2,FALSE)</f>
        <v>Jaurès, Jean, 1859-1914.</v>
      </c>
      <c r="F1208" t="str">
        <f>VLOOKUP(TRIM(SUBSTITUTE(D1208,CHAR(160),CHAR(32))),Metadata!B$1:D$2632,3,FALSE)</f>
        <v>Discours parlementaires</v>
      </c>
      <c r="G1208">
        <f>VLOOKUP(TRIM(SUBSTITUTE(D1208,CHAR(160),CHAR(32))),Metadata!B$1:E$2632,4,FALSE)</f>
        <v>1904</v>
      </c>
      <c r="H1208" t="s">
        <v>534</v>
      </c>
      <c r="J1208" t="str">
        <f>VLOOKUP(TRIM(SUBSTITUTE(D1208,CHAR(160),CHAR(32))),Metadata!B$1:H$2632,7,FALSE)</f>
        <v>traite</v>
      </c>
      <c r="L1208" t="str">
        <f>VLOOKUP(TRIM(SUBSTITUTE(D1208,CHAR(160),CHAR(32))),Metadata!B$1:J$2632,9,FALSE)</f>
        <v/>
      </c>
      <c r="M1208">
        <f>VLOOKUP(TRIM(SUBSTITUTE(D1208,CHAR(160),CHAR(32))),Metadata!B$1:K$2632,10,FALSE)</f>
        <v>301388</v>
      </c>
      <c r="N1208" s="1" t="s">
        <v>1670</v>
      </c>
      <c r="O1208">
        <v>141</v>
      </c>
      <c r="P1208">
        <v>150</v>
      </c>
    </row>
    <row r="1209" spans="1:16" x14ac:dyDescent="0.25">
      <c r="A1209" t="s">
        <v>4354</v>
      </c>
      <c r="B1209" t="s">
        <v>1678</v>
      </c>
      <c r="C1209" t="s">
        <v>47</v>
      </c>
      <c r="D1209" t="s">
        <v>7716</v>
      </c>
      <c r="E1209" t="str">
        <f>VLOOKUP(TRIM(SUBSTITUTE(D1209,CHAR(160),CHAR(32))),Metadata!B$1:C$2632,2,FALSE)</f>
        <v>Lot, Ferdinand, 1866-1952.</v>
      </c>
      <c r="F1209" t="str">
        <f>VLOOKUP(TRIM(SUBSTITUTE(D1209,CHAR(160),CHAR(32))),Metadata!B$1:D$2632,3,FALSE)</f>
        <v>La Gaule. Les fondements ethniques, sociaux et politiques de la nation française</v>
      </c>
      <c r="G1209">
        <f>VLOOKUP(TRIM(SUBSTITUTE(D1209,CHAR(160),CHAR(32))),Metadata!B$1:E$2632,4,FALSE)</f>
        <v>1947</v>
      </c>
      <c r="H1209" t="s">
        <v>534</v>
      </c>
      <c r="J1209" t="str">
        <f>VLOOKUP(TRIM(SUBSTITUTE(D1209,CHAR(160),CHAR(32))),Metadata!B$1:H$2632,7,FALSE)</f>
        <v>traite</v>
      </c>
      <c r="L1209" t="str">
        <f>VLOOKUP(TRIM(SUBSTITUTE(D1209,CHAR(160),CHAR(32))),Metadata!B$1:J$2632,9,FALSE)</f>
        <v/>
      </c>
      <c r="M1209">
        <f>VLOOKUP(TRIM(SUBSTITUTE(D1209,CHAR(160),CHAR(32))),Metadata!B$1:K$2632,10,FALSE)</f>
        <v>163006</v>
      </c>
      <c r="N1209" s="1" t="s">
        <v>1671</v>
      </c>
      <c r="O1209">
        <v>37</v>
      </c>
      <c r="P1209">
        <v>43</v>
      </c>
    </row>
    <row r="1210" spans="1:16" x14ac:dyDescent="0.25">
      <c r="A1210" t="s">
        <v>4354</v>
      </c>
      <c r="B1210" t="s">
        <v>1678</v>
      </c>
      <c r="C1210" t="s">
        <v>47</v>
      </c>
      <c r="D1210" t="s">
        <v>8864</v>
      </c>
      <c r="E1210" t="str">
        <f>VLOOKUP(TRIM(SUBSTITUTE(D1210,CHAR(160),CHAR(32))),Metadata!B$1:C$2632,2,FALSE)</f>
        <v>Gaulle, Charles de, 1890-1970.</v>
      </c>
      <c r="F1210" t="str">
        <f>VLOOKUP(TRIM(SUBSTITUTE(D1210,CHAR(160),CHAR(32))),Metadata!B$1:D$2632,3,FALSE)</f>
        <v>Mémoires de guerre, le salut, 1944-1946</v>
      </c>
      <c r="G1210">
        <f>VLOOKUP(TRIM(SUBSTITUTE(D1210,CHAR(160),CHAR(32))),Metadata!B$1:E$2632,4,FALSE)</f>
        <v>1959</v>
      </c>
      <c r="H1210" t="s">
        <v>534</v>
      </c>
      <c r="J1210" t="str">
        <f>VLOOKUP(TRIM(SUBSTITUTE(D1210,CHAR(160),CHAR(32))),Metadata!B$1:H$2632,7,FALSE)</f>
        <v>memoires</v>
      </c>
      <c r="L1210" t="str">
        <f>VLOOKUP(TRIM(SUBSTITUTE(D1210,CHAR(160),CHAR(32))),Metadata!B$1:J$2632,9,FALSE)</f>
        <v>prose</v>
      </c>
      <c r="M1210">
        <f>VLOOKUP(TRIM(SUBSTITUTE(D1210,CHAR(160),CHAR(32))),Metadata!B$1:K$2632,10,FALSE)</f>
        <v>192393</v>
      </c>
      <c r="N1210" s="1" t="s">
        <v>1672</v>
      </c>
      <c r="O1210">
        <v>57</v>
      </c>
      <c r="P1210">
        <v>63</v>
      </c>
    </row>
    <row r="1211" spans="1:16" x14ac:dyDescent="0.25">
      <c r="A1211" t="s">
        <v>4354</v>
      </c>
      <c r="B1211" t="s">
        <v>1678</v>
      </c>
      <c r="C1211" t="s">
        <v>47</v>
      </c>
      <c r="D1211" t="s">
        <v>8964</v>
      </c>
      <c r="E1211" t="str">
        <f>VLOOKUP(TRIM(SUBSTITUTE(D1211,CHAR(160),CHAR(32))),Metadata!B$1:C$2632,2,FALSE)</f>
        <v>Noailles, Anna Elisabeth de Brancovan, comtesse de, 1876-1933.</v>
      </c>
      <c r="F1211" t="str">
        <f>VLOOKUP(TRIM(SUBSTITUTE(D1211,CHAR(160),CHAR(32))),Metadata!B$1:D$2632,3,FALSE)</f>
        <v>Le livre de ma vie</v>
      </c>
      <c r="G1211">
        <f>VLOOKUP(TRIM(SUBSTITUTE(D1211,CHAR(160),CHAR(32))),Metadata!B$1:E$2632,4,FALSE)</f>
        <v>1932</v>
      </c>
      <c r="H1211" t="s">
        <v>534</v>
      </c>
      <c r="J1211" t="str">
        <f>VLOOKUP(TRIM(SUBSTITUTE(D1211,CHAR(160),CHAR(32))),Metadata!B$1:H$2632,7,FALSE)</f>
        <v>memoires</v>
      </c>
      <c r="L1211" t="str">
        <f>VLOOKUP(TRIM(SUBSTITUTE(D1211,CHAR(160),CHAR(32))),Metadata!B$1:J$2632,9,FALSE)</f>
        <v/>
      </c>
      <c r="M1211">
        <f>VLOOKUP(TRIM(SUBSTITUTE(D1211,CHAR(160),CHAR(32))),Metadata!B$1:K$2632,10,FALSE)</f>
        <v>65508</v>
      </c>
      <c r="N1211" s="1" t="s">
        <v>1673</v>
      </c>
      <c r="O1211">
        <v>114</v>
      </c>
      <c r="P1211">
        <v>122</v>
      </c>
    </row>
    <row r="1212" spans="1:16" x14ac:dyDescent="0.25">
      <c r="A1212" t="s">
        <v>4354</v>
      </c>
      <c r="B1212" t="s">
        <v>1678</v>
      </c>
      <c r="C1212" t="s">
        <v>47</v>
      </c>
      <c r="D1212" t="s">
        <v>8836</v>
      </c>
      <c r="E1212" t="str">
        <f>VLOOKUP(TRIM(SUBSTITUTE(D1212,CHAR(160),CHAR(32))),Metadata!B$1:C$2632,2,FALSE)</f>
        <v>Goncourt, Edmond de, 1822-1896: Goncourt, Jules de, 1830-1870.</v>
      </c>
      <c r="F1212" t="str">
        <f>VLOOKUP(TRIM(SUBSTITUTE(D1212,CHAR(160),CHAR(32))),Metadata!B$1:D$2632,3,FALSE)</f>
        <v>Journal. T. 2, 1864-1878</v>
      </c>
      <c r="G1212">
        <f>VLOOKUP(TRIM(SUBSTITUTE(D1212,CHAR(160),CHAR(32))),Metadata!B$1:E$2632,4,FALSE)</f>
        <v>1878</v>
      </c>
      <c r="H1212" t="s">
        <v>534</v>
      </c>
      <c r="J1212" t="str">
        <f>VLOOKUP(TRIM(SUBSTITUTE(D1212,CHAR(160),CHAR(32))),Metadata!B$1:H$2632,7,FALSE)</f>
        <v>memoires</v>
      </c>
      <c r="L1212" t="str">
        <f>VLOOKUP(TRIM(SUBSTITUTE(D1212,CHAR(160),CHAR(32))),Metadata!B$1:J$2632,9,FALSE)</f>
        <v>prose</v>
      </c>
      <c r="M1212">
        <f>VLOOKUP(TRIM(SUBSTITUTE(D1212,CHAR(160),CHAR(32))),Metadata!B$1:K$2632,10,FALSE)</f>
        <v>428542</v>
      </c>
      <c r="N1212" s="1" t="s">
        <v>1674</v>
      </c>
      <c r="O1212">
        <v>194</v>
      </c>
      <c r="P1212">
        <v>200</v>
      </c>
    </row>
    <row r="1213" spans="1:16" x14ac:dyDescent="0.25">
      <c r="A1213" t="s">
        <v>4354</v>
      </c>
      <c r="B1213" t="s">
        <v>1678</v>
      </c>
      <c r="C1213" t="s">
        <v>47</v>
      </c>
      <c r="D1213" t="s">
        <v>7695</v>
      </c>
      <c r="E1213" t="str">
        <f>VLOOKUP(TRIM(SUBSTITUTE(D1213,CHAR(160),CHAR(32))),Metadata!B$1:C$2632,2,FALSE)</f>
        <v>Bréhier, Louis, 1868-1951.</v>
      </c>
      <c r="F1213" t="str">
        <f>VLOOKUP(TRIM(SUBSTITUTE(D1213,CHAR(160),CHAR(32))),Metadata!B$1:D$2632,3,FALSE)</f>
        <v>Vie et mort de Byzance</v>
      </c>
      <c r="G1213">
        <f>VLOOKUP(TRIM(SUBSTITUTE(D1213,CHAR(160),CHAR(32))),Metadata!B$1:E$2632,4,FALSE)</f>
        <v>1946</v>
      </c>
      <c r="H1213" t="s">
        <v>534</v>
      </c>
      <c r="J1213" t="str">
        <f>VLOOKUP(TRIM(SUBSTITUTE(D1213,CHAR(160),CHAR(32))),Metadata!B$1:H$2632,7,FALSE)</f>
        <v>traite</v>
      </c>
      <c r="L1213" t="str">
        <f>VLOOKUP(TRIM(SUBSTITUTE(D1213,CHAR(160),CHAR(32))),Metadata!B$1:J$2632,9,FALSE)</f>
        <v/>
      </c>
      <c r="M1213">
        <f>VLOOKUP(TRIM(SUBSTITUTE(D1213,CHAR(160),CHAR(32))),Metadata!B$1:K$2632,10,FALSE)</f>
        <v>267923</v>
      </c>
      <c r="N1213" s="1" t="s">
        <v>1675</v>
      </c>
      <c r="O1213">
        <v>51</v>
      </c>
      <c r="P1213">
        <v>57</v>
      </c>
    </row>
    <row r="1214" spans="1:16" x14ac:dyDescent="0.25">
      <c r="A1214" t="s">
        <v>4354</v>
      </c>
      <c r="B1214" t="s">
        <v>1678</v>
      </c>
      <c r="C1214" t="s">
        <v>47</v>
      </c>
      <c r="D1214" t="s">
        <v>6934</v>
      </c>
      <c r="E1214" t="str">
        <f>VLOOKUP(TRIM(SUBSTITUTE(D1214,CHAR(160),CHAR(32))),Metadata!B$1:C$2632,2,FALSE)</f>
        <v>Jaurès, Jean, 1859-1914.</v>
      </c>
      <c r="F1214" t="str">
        <f>VLOOKUP(TRIM(SUBSTITUTE(D1214,CHAR(160),CHAR(32))),Metadata!B$1:D$2632,3,FALSE)</f>
        <v>Discours parlementaires</v>
      </c>
      <c r="G1214">
        <f>VLOOKUP(TRIM(SUBSTITUTE(D1214,CHAR(160),CHAR(32))),Metadata!B$1:E$2632,4,FALSE)</f>
        <v>1904</v>
      </c>
      <c r="H1214" t="s">
        <v>534</v>
      </c>
      <c r="J1214" t="str">
        <f>VLOOKUP(TRIM(SUBSTITUTE(D1214,CHAR(160),CHAR(32))),Metadata!B$1:H$2632,7,FALSE)</f>
        <v>traite</v>
      </c>
      <c r="L1214" t="str">
        <f>VLOOKUP(TRIM(SUBSTITUTE(D1214,CHAR(160),CHAR(32))),Metadata!B$1:J$2632,9,FALSE)</f>
        <v/>
      </c>
      <c r="M1214">
        <f>VLOOKUP(TRIM(SUBSTITUTE(D1214,CHAR(160),CHAR(32))),Metadata!B$1:K$2632,10,FALSE)</f>
        <v>301388</v>
      </c>
      <c r="N1214" s="1" t="s">
        <v>1676</v>
      </c>
      <c r="O1214">
        <v>262</v>
      </c>
      <c r="P1214">
        <v>270</v>
      </c>
    </row>
    <row r="1215" spans="1:16" x14ac:dyDescent="0.25">
      <c r="A1215" t="s">
        <v>4354</v>
      </c>
      <c r="B1215" t="s">
        <v>1678</v>
      </c>
      <c r="C1215" t="s">
        <v>47</v>
      </c>
      <c r="D1215" t="s">
        <v>8968</v>
      </c>
      <c r="E1215" t="str">
        <f>VLOOKUP(TRIM(SUBSTITUTE(D1215,CHAR(160),CHAR(32))),Metadata!B$1:C$2632,2,FALSE)</f>
        <v>Perroux, François, 1903-</v>
      </c>
      <c r="F1215" t="str">
        <f>VLOOKUP(TRIM(SUBSTITUTE(D1215,CHAR(160),CHAR(32))),Metadata!B$1:D$2632,3,FALSE)</f>
        <v>L'économie du XXe siècle</v>
      </c>
      <c r="G1215">
        <f>VLOOKUP(TRIM(SUBSTITUTE(D1215,CHAR(160),CHAR(32))),Metadata!B$1:E$2632,4,FALSE)</f>
        <v>1964</v>
      </c>
      <c r="H1215" t="s">
        <v>534</v>
      </c>
      <c r="J1215" t="str">
        <f>VLOOKUP(TRIM(SUBSTITUTE(D1215,CHAR(160),CHAR(32))),Metadata!B$1:H$2632,7,FALSE)</f>
        <v>traite ou essai</v>
      </c>
      <c r="L1215" t="str">
        <f>VLOOKUP(TRIM(SUBSTITUTE(D1215,CHAR(160),CHAR(32))),Metadata!B$1:J$2632,9,FALSE)</f>
        <v>prose</v>
      </c>
      <c r="M1215">
        <f>VLOOKUP(TRIM(SUBSTITUTE(D1215,CHAR(160),CHAR(32))),Metadata!B$1:K$2632,10,FALSE)</f>
        <v>208903</v>
      </c>
      <c r="N1215" s="1" t="s">
        <v>1677</v>
      </c>
      <c r="O1215">
        <v>38</v>
      </c>
      <c r="P1215">
        <v>44</v>
      </c>
    </row>
    <row r="1216" spans="1:16" x14ac:dyDescent="0.25">
      <c r="A1216" t="s">
        <v>4354</v>
      </c>
      <c r="B1216" t="s">
        <v>306</v>
      </c>
      <c r="C1216" t="s">
        <v>47</v>
      </c>
      <c r="D1216" t="s">
        <v>7901</v>
      </c>
      <c r="E1216" t="str">
        <f>VLOOKUP(TRIM(SUBSTITUTE(D1216,CHAR(160),CHAR(32))),Metadata!B$1:C$2632,2,FALSE)</f>
        <v>Rutebeuf</v>
      </c>
      <c r="F1216" t="str">
        <f>VLOOKUP(TRIM(SUBSTITUTE(D1216,CHAR(160),CHAR(32))),Metadata!B$1:D$2632,3,FALSE)</f>
        <v>Oeuvres complètes (ancien français)</v>
      </c>
      <c r="G1216">
        <f>VLOOKUP(TRIM(SUBSTITUTE(D1216,CHAR(160),CHAR(32))),Metadata!B$1:E$2632,4,FALSE)</f>
        <v>1260</v>
      </c>
      <c r="H1216" t="s">
        <v>453</v>
      </c>
      <c r="J1216" t="str">
        <f>VLOOKUP(TRIM(SUBSTITUTE(D1216,CHAR(160),CHAR(32))),Metadata!B$1:H$2632,7,FALSE)</f>
        <v>poesie</v>
      </c>
      <c r="L1216" t="str">
        <f>VLOOKUP(TRIM(SUBSTITUTE(D1216,CHAR(160),CHAR(32))),Metadata!B$1:J$2632,9,FALSE)</f>
        <v/>
      </c>
      <c r="M1216">
        <f>VLOOKUP(TRIM(SUBSTITUTE(D1216,CHAR(160),CHAR(32))),Metadata!B$1:K$2632,10,FALSE)</f>
        <v>74554</v>
      </c>
      <c r="N1216" t="s">
        <v>1679</v>
      </c>
      <c r="O1216">
        <v>61</v>
      </c>
      <c r="P1216">
        <v>64</v>
      </c>
    </row>
    <row r="1217" spans="1:16" x14ac:dyDescent="0.25">
      <c r="A1217" t="s">
        <v>4354</v>
      </c>
      <c r="B1217" t="s">
        <v>306</v>
      </c>
      <c r="C1217" t="s">
        <v>47</v>
      </c>
      <c r="D1217" t="s">
        <v>7916</v>
      </c>
      <c r="E1217" t="str">
        <f>VLOOKUP(TRIM(SUBSTITUTE(D1217,CHAR(160),CHAR(32))),Metadata!B$1:C$2632,2,FALSE)</f>
        <v>Huon le Roi, de Cambrai, 13th cent.</v>
      </c>
      <c r="F1217" t="str">
        <f>VLOOKUP(TRIM(SUBSTITUTE(D1217,CHAR(160),CHAR(32))),Metadata!B$1:D$2632,3,FALSE)</f>
        <v>Le vair palefroi</v>
      </c>
      <c r="G1217">
        <f>VLOOKUP(TRIM(SUBSTITUTE(D1217,CHAR(160),CHAR(32))),Metadata!B$1:E$2632,4,FALSE)</f>
        <v>1260</v>
      </c>
      <c r="H1217" t="s">
        <v>453</v>
      </c>
      <c r="J1217" t="str">
        <f>VLOOKUP(TRIM(SUBSTITUTE(D1217,CHAR(160),CHAR(32))),Metadata!B$1:H$2632,7,FALSE)</f>
        <v>poesie</v>
      </c>
      <c r="L1217" t="str">
        <f>VLOOKUP(TRIM(SUBSTITUTE(D1217,CHAR(160),CHAR(32))),Metadata!B$1:J$2632,9,FALSE)</f>
        <v/>
      </c>
      <c r="M1217">
        <f>VLOOKUP(TRIM(SUBSTITUTE(D1217,CHAR(160),CHAR(32))),Metadata!B$1:K$2632,10,FALSE)</f>
        <v>7817</v>
      </c>
      <c r="N1217" t="s">
        <v>1680</v>
      </c>
      <c r="O1217">
        <v>91</v>
      </c>
      <c r="P1217">
        <v>94</v>
      </c>
    </row>
    <row r="1218" spans="1:16" x14ac:dyDescent="0.25">
      <c r="A1218" t="s">
        <v>4354</v>
      </c>
      <c r="B1218" t="s">
        <v>306</v>
      </c>
      <c r="C1218" t="s">
        <v>47</v>
      </c>
      <c r="D1218" t="s">
        <v>7918</v>
      </c>
      <c r="E1218" t="str">
        <f>VLOOKUP(TRIM(SUBSTITUTE(D1218,CHAR(160),CHAR(32))),Metadata!B$1:C$2632,2,FALSE)</f>
        <v>Christine, de Pisan, ca. 1364-ca. 1431.</v>
      </c>
      <c r="F1218" t="str">
        <f>VLOOKUP(TRIM(SUBSTITUTE(D1218,CHAR(160),CHAR(32))),Metadata!B$1:D$2632,3,FALSE)</f>
        <v>Le Livre du chemin de lonc estude</v>
      </c>
      <c r="G1218">
        <f>VLOOKUP(TRIM(SUBSTITUTE(D1218,CHAR(160),CHAR(32))),Metadata!B$1:E$2632,4,FALSE)</f>
        <v>1402</v>
      </c>
      <c r="H1218" t="s">
        <v>571</v>
      </c>
      <c r="J1218" t="str">
        <f>VLOOKUP(TRIM(SUBSTITUTE(D1218,CHAR(160),CHAR(32))),Metadata!B$1:H$2632,7,FALSE)</f>
        <v>traite ou essai</v>
      </c>
      <c r="L1218" t="str">
        <f>VLOOKUP(TRIM(SUBSTITUTE(D1218,CHAR(160),CHAR(32))),Metadata!B$1:J$2632,9,FALSE)</f>
        <v/>
      </c>
      <c r="M1218">
        <f>VLOOKUP(TRIM(SUBSTITUTE(D1218,CHAR(160),CHAR(32))),Metadata!B$1:K$2632,10,FALSE)</f>
        <v>36789</v>
      </c>
      <c r="N1218" t="s">
        <v>1681</v>
      </c>
      <c r="O1218">
        <v>129</v>
      </c>
      <c r="P1218">
        <v>132</v>
      </c>
    </row>
    <row r="1219" spans="1:16" x14ac:dyDescent="0.25">
      <c r="A1219" t="s">
        <v>4354</v>
      </c>
      <c r="B1219" t="s">
        <v>306</v>
      </c>
      <c r="C1219" t="s">
        <v>47</v>
      </c>
      <c r="D1219" t="s">
        <v>7938</v>
      </c>
      <c r="E1219" t="str">
        <f>VLOOKUP(TRIM(SUBSTITUTE(D1219,CHAR(160),CHAR(32))),Metadata!B$1:C$2632,2,FALSE)</f>
        <v>Marot, Clément</v>
      </c>
      <c r="F1219" t="str">
        <f>VLOOKUP(TRIM(SUBSTITUTE(D1219,CHAR(160),CHAR(32))),Metadata!B$1:D$2632,3,FALSE)</f>
        <v>Des inédits</v>
      </c>
      <c r="G1219">
        <f>VLOOKUP(TRIM(SUBSTITUTE(D1219,CHAR(160),CHAR(32))),Metadata!B$1:E$2632,4,FALSE)</f>
        <v>1526</v>
      </c>
      <c r="H1219" t="s">
        <v>456</v>
      </c>
      <c r="J1219" t="str">
        <f>VLOOKUP(TRIM(SUBSTITUTE(D1219,CHAR(160),CHAR(32))),Metadata!B$1:H$2632,7,FALSE)</f>
        <v>poesie</v>
      </c>
      <c r="L1219" t="str">
        <f>VLOOKUP(TRIM(SUBSTITUTE(D1219,CHAR(160),CHAR(32))),Metadata!B$1:J$2632,9,FALSE)</f>
        <v/>
      </c>
      <c r="M1219">
        <f>VLOOKUP(TRIM(SUBSTITUTE(D1219,CHAR(160),CHAR(32))),Metadata!B$1:K$2632,10,FALSE)</f>
        <v>11159</v>
      </c>
      <c r="N1219" t="s">
        <v>1682</v>
      </c>
      <c r="O1219">
        <v>3</v>
      </c>
      <c r="P1219">
        <v>6</v>
      </c>
    </row>
    <row r="1220" spans="1:16" x14ac:dyDescent="0.25">
      <c r="A1220" t="s">
        <v>4354</v>
      </c>
      <c r="B1220" t="s">
        <v>306</v>
      </c>
      <c r="C1220" t="s">
        <v>47</v>
      </c>
      <c r="D1220" t="s">
        <v>7919</v>
      </c>
      <c r="E1220" t="str">
        <f>VLOOKUP(TRIM(SUBSTITUTE(D1220,CHAR(160),CHAR(32))),Metadata!B$1:C$2632,2,FALSE)</f>
        <v>Des Masures, Louis, 1523?-1574.</v>
      </c>
      <c r="F1220" t="str">
        <f>VLOOKUP(TRIM(SUBSTITUTE(D1220,CHAR(160),CHAR(32))),Metadata!B$1:D$2632,3,FALSE)</f>
        <v>David combattant</v>
      </c>
      <c r="G1220">
        <f>VLOOKUP(TRIM(SUBSTITUTE(D1220,CHAR(160),CHAR(32))),Metadata!B$1:E$2632,4,FALSE)</f>
        <v>1566</v>
      </c>
      <c r="H1220" t="s">
        <v>456</v>
      </c>
      <c r="J1220" t="str">
        <f>VLOOKUP(TRIM(SUBSTITUTE(D1220,CHAR(160),CHAR(32))),Metadata!B$1:H$2632,7,FALSE)</f>
        <v>poesie</v>
      </c>
      <c r="L1220" t="str">
        <f>VLOOKUP(TRIM(SUBSTITUTE(D1220,CHAR(160),CHAR(32))),Metadata!B$1:J$2632,9,FALSE)</f>
        <v/>
      </c>
      <c r="M1220">
        <f>VLOOKUP(TRIM(SUBSTITUTE(D1220,CHAR(160),CHAR(32))),Metadata!B$1:K$2632,10,FALSE)</f>
        <v>15183</v>
      </c>
      <c r="N1220" t="s">
        <v>1683</v>
      </c>
      <c r="O1220">
        <v>84</v>
      </c>
      <c r="P1220">
        <v>87</v>
      </c>
    </row>
    <row r="1221" spans="1:16" x14ac:dyDescent="0.25">
      <c r="A1221" t="s">
        <v>4354</v>
      </c>
      <c r="B1221" t="s">
        <v>306</v>
      </c>
      <c r="C1221" t="s">
        <v>47</v>
      </c>
      <c r="D1221" t="s">
        <v>7945</v>
      </c>
      <c r="E1221" t="str">
        <f>VLOOKUP(TRIM(SUBSTITUTE(D1221,CHAR(160),CHAR(32))),Metadata!B$1:C$2632,2,FALSE)</f>
        <v>Montaigne, Michel Eyquem de</v>
      </c>
      <c r="F1221" t="str">
        <f>VLOOKUP(TRIM(SUBSTITUTE(D1221,CHAR(160),CHAR(32))),Metadata!B$1:D$2632,3,FALSE)</f>
        <v>Les Essais</v>
      </c>
      <c r="G1221">
        <f>VLOOKUP(TRIM(SUBSTITUTE(D1221,CHAR(160),CHAR(32))),Metadata!B$1:E$2632,4,FALSE)</f>
        <v>1595</v>
      </c>
      <c r="H1221" t="s">
        <v>456</v>
      </c>
      <c r="J1221" t="str">
        <f>VLOOKUP(TRIM(SUBSTITUTE(D1221,CHAR(160),CHAR(32))),Metadata!B$1:H$2632,7,FALSE)</f>
        <v>essai</v>
      </c>
      <c r="L1221" t="str">
        <f>VLOOKUP(TRIM(SUBSTITUTE(D1221,CHAR(160),CHAR(32))),Metadata!B$1:J$2632,9,FALSE)</f>
        <v/>
      </c>
      <c r="M1221">
        <f>VLOOKUP(TRIM(SUBSTITUTE(D1221,CHAR(160),CHAR(32))),Metadata!B$1:K$2632,10,FALSE)</f>
        <v>438631</v>
      </c>
      <c r="N1221" s="1" t="s">
        <v>1684</v>
      </c>
      <c r="O1221">
        <v>166</v>
      </c>
      <c r="P1221">
        <v>169</v>
      </c>
    </row>
    <row r="1222" spans="1:16" x14ac:dyDescent="0.25">
      <c r="A1222" t="s">
        <v>4354</v>
      </c>
      <c r="B1222" t="s">
        <v>306</v>
      </c>
      <c r="C1222" t="s">
        <v>47</v>
      </c>
      <c r="D1222" t="s">
        <v>7945</v>
      </c>
      <c r="E1222" t="str">
        <f>VLOOKUP(TRIM(SUBSTITUTE(D1222,CHAR(160),CHAR(32))),Metadata!B$1:C$2632,2,FALSE)</f>
        <v>Montaigne, Michel Eyquem de</v>
      </c>
      <c r="F1222" t="str">
        <f>VLOOKUP(TRIM(SUBSTITUTE(D1222,CHAR(160),CHAR(32))),Metadata!B$1:D$2632,3,FALSE)</f>
        <v>Les Essais</v>
      </c>
      <c r="G1222">
        <f>VLOOKUP(TRIM(SUBSTITUTE(D1222,CHAR(160),CHAR(32))),Metadata!B$1:E$2632,4,FALSE)</f>
        <v>1595</v>
      </c>
      <c r="H1222" t="s">
        <v>456</v>
      </c>
      <c r="J1222" t="str">
        <f>VLOOKUP(TRIM(SUBSTITUTE(D1222,CHAR(160),CHAR(32))),Metadata!B$1:H$2632,7,FALSE)</f>
        <v>essai</v>
      </c>
      <c r="L1222" t="str">
        <f>VLOOKUP(TRIM(SUBSTITUTE(D1222,CHAR(160),CHAR(32))),Metadata!B$1:J$2632,9,FALSE)</f>
        <v/>
      </c>
      <c r="M1222">
        <f>VLOOKUP(TRIM(SUBSTITUTE(D1222,CHAR(160),CHAR(32))),Metadata!B$1:K$2632,10,FALSE)</f>
        <v>438631</v>
      </c>
      <c r="N1222" s="1" t="s">
        <v>1685</v>
      </c>
      <c r="O1222">
        <v>45</v>
      </c>
      <c r="P1222">
        <v>48</v>
      </c>
    </row>
    <row r="1223" spans="1:16" x14ac:dyDescent="0.25">
      <c r="A1223" t="s">
        <v>4354</v>
      </c>
      <c r="B1223" t="s">
        <v>306</v>
      </c>
      <c r="C1223" t="s">
        <v>47</v>
      </c>
      <c r="D1223" t="s">
        <v>7934</v>
      </c>
      <c r="E1223" t="str">
        <f>VLOOKUP(TRIM(SUBSTITUTE(D1223,CHAR(160),CHAR(32))),Metadata!B$1:C$2632,2,FALSE)</f>
        <v>La Boétie, Etienne de, 1530-1563.</v>
      </c>
      <c r="F1223" t="str">
        <f>VLOOKUP(TRIM(SUBSTITUTE(D1223,CHAR(160),CHAR(32))),Metadata!B$1:D$2632,3,FALSE)</f>
        <v>Discours de la servitude volontaire ou le Contr'un</v>
      </c>
      <c r="G1223">
        <f>VLOOKUP(TRIM(SUBSTITUTE(D1223,CHAR(160),CHAR(32))),Metadata!B$1:E$2632,4,FALSE)</f>
        <v>1549</v>
      </c>
      <c r="H1223" t="s">
        <v>456</v>
      </c>
      <c r="J1223" t="str">
        <f>VLOOKUP(TRIM(SUBSTITUTE(D1223,CHAR(160),CHAR(32))),Metadata!B$1:H$2632,7,FALSE)</f>
        <v>traite</v>
      </c>
      <c r="L1223" t="str">
        <f>VLOOKUP(TRIM(SUBSTITUTE(D1223,CHAR(160),CHAR(32))),Metadata!B$1:J$2632,9,FALSE)</f>
        <v/>
      </c>
      <c r="M1223">
        <f>VLOOKUP(TRIM(SUBSTITUTE(D1223,CHAR(160),CHAR(32))),Metadata!B$1:K$2632,10,FALSE)</f>
        <v>34645</v>
      </c>
      <c r="N1223" s="1" t="s">
        <v>1686</v>
      </c>
      <c r="O1223">
        <v>360</v>
      </c>
      <c r="P1223">
        <v>363</v>
      </c>
    </row>
    <row r="1224" spans="1:16" x14ac:dyDescent="0.25">
      <c r="A1224" t="s">
        <v>4354</v>
      </c>
      <c r="B1224" t="s">
        <v>306</v>
      </c>
      <c r="C1224" t="s">
        <v>47</v>
      </c>
      <c r="D1224" t="s">
        <v>7945</v>
      </c>
      <c r="E1224" t="str">
        <f>VLOOKUP(TRIM(SUBSTITUTE(D1224,CHAR(160),CHAR(32))),Metadata!B$1:C$2632,2,FALSE)</f>
        <v>Montaigne, Michel Eyquem de</v>
      </c>
      <c r="F1224" t="str">
        <f>VLOOKUP(TRIM(SUBSTITUTE(D1224,CHAR(160),CHAR(32))),Metadata!B$1:D$2632,3,FALSE)</f>
        <v>Les Essais</v>
      </c>
      <c r="G1224">
        <f>VLOOKUP(TRIM(SUBSTITUTE(D1224,CHAR(160),CHAR(32))),Metadata!B$1:E$2632,4,FALSE)</f>
        <v>1595</v>
      </c>
      <c r="H1224" t="s">
        <v>456</v>
      </c>
      <c r="J1224" t="str">
        <f>VLOOKUP(TRIM(SUBSTITUTE(D1224,CHAR(160),CHAR(32))),Metadata!B$1:H$2632,7,FALSE)</f>
        <v>essai</v>
      </c>
      <c r="L1224" t="str">
        <f>VLOOKUP(TRIM(SUBSTITUTE(D1224,CHAR(160),CHAR(32))),Metadata!B$1:J$2632,9,FALSE)</f>
        <v/>
      </c>
      <c r="M1224">
        <f>VLOOKUP(TRIM(SUBSTITUTE(D1224,CHAR(160),CHAR(32))),Metadata!B$1:K$2632,10,FALSE)</f>
        <v>438631</v>
      </c>
      <c r="N1224" s="1" t="s">
        <v>1687</v>
      </c>
      <c r="O1224">
        <v>9</v>
      </c>
      <c r="P1224">
        <v>12</v>
      </c>
    </row>
    <row r="1225" spans="1:16" x14ac:dyDescent="0.25">
      <c r="A1225" t="s">
        <v>4354</v>
      </c>
      <c r="B1225" t="s">
        <v>306</v>
      </c>
      <c r="C1225" t="s">
        <v>47</v>
      </c>
      <c r="D1225" t="s">
        <v>7950</v>
      </c>
      <c r="E1225" t="str">
        <f>VLOOKUP(TRIM(SUBSTITUTE(D1225,CHAR(160),CHAR(32))),Metadata!B$1:C$2632,2,FALSE)</f>
        <v>Rabelais, François, ca. 1490-1553?.</v>
      </c>
      <c r="F1225" t="str">
        <f>VLOOKUP(TRIM(SUBSTITUTE(D1225,CHAR(160),CHAR(32))),Metadata!B$1:D$2632,3,FALSE)</f>
        <v>Le tiers livre.</v>
      </c>
      <c r="G1225">
        <f>VLOOKUP(TRIM(SUBSTITUTE(D1225,CHAR(160),CHAR(32))),Metadata!B$1:E$2632,4,FALSE)</f>
        <v>1546</v>
      </c>
      <c r="H1225" t="s">
        <v>456</v>
      </c>
      <c r="J1225" t="str">
        <f>VLOOKUP(TRIM(SUBSTITUTE(D1225,CHAR(160),CHAR(32))),Metadata!B$1:H$2632,7,FALSE)</f>
        <v>poesie</v>
      </c>
      <c r="L1225" t="str">
        <f>VLOOKUP(TRIM(SUBSTITUTE(D1225,CHAR(160),CHAR(32))),Metadata!B$1:J$2632,9,FALSE)</f>
        <v/>
      </c>
      <c r="M1225">
        <f>VLOOKUP(TRIM(SUBSTITUTE(D1225,CHAR(160),CHAR(32))),Metadata!B$1:K$2632,10,FALSE)</f>
        <v>54784</v>
      </c>
      <c r="N1225" t="s">
        <v>1688</v>
      </c>
      <c r="O1225">
        <v>382</v>
      </c>
      <c r="P1225">
        <v>385</v>
      </c>
    </row>
    <row r="1226" spans="1:16" x14ac:dyDescent="0.25">
      <c r="A1226" t="s">
        <v>4354</v>
      </c>
      <c r="B1226" t="s">
        <v>306</v>
      </c>
      <c r="C1226" t="s">
        <v>47</v>
      </c>
      <c r="D1226" t="s">
        <v>7946</v>
      </c>
      <c r="E1226" t="str">
        <f>VLOOKUP(TRIM(SUBSTITUTE(D1226,CHAR(160),CHAR(32))),Metadata!B$1:C$2632,2,FALSE)</f>
        <v>Poissenot, Bénigne</v>
      </c>
      <c r="F1226" t="str">
        <f>VLOOKUP(TRIM(SUBSTITUTE(D1226,CHAR(160),CHAR(32))),Metadata!B$1:D$2632,3,FALSE)</f>
        <v>L'Esté</v>
      </c>
      <c r="G1226">
        <f>VLOOKUP(TRIM(SUBSTITUTE(D1226,CHAR(160),CHAR(32))),Metadata!B$1:E$2632,4,FALSE)</f>
        <v>1583</v>
      </c>
      <c r="H1226" t="s">
        <v>456</v>
      </c>
      <c r="J1226" t="str">
        <f>VLOOKUP(TRIM(SUBSTITUTE(D1226,CHAR(160),CHAR(32))),Metadata!B$1:H$2632,7,FALSE)</f>
        <v>roman</v>
      </c>
      <c r="L1226" t="str">
        <f>VLOOKUP(TRIM(SUBSTITUTE(D1226,CHAR(160),CHAR(32))),Metadata!B$1:J$2632,9,FALSE)</f>
        <v/>
      </c>
      <c r="M1226">
        <f>VLOOKUP(TRIM(SUBSTITUTE(D1226,CHAR(160),CHAR(32))),Metadata!B$1:K$2632,10,FALSE)</f>
        <v>14576</v>
      </c>
      <c r="N1226" s="1" t="s">
        <v>1689</v>
      </c>
      <c r="O1226">
        <v>194</v>
      </c>
      <c r="P1226">
        <v>197</v>
      </c>
    </row>
    <row r="1227" spans="1:16" x14ac:dyDescent="0.25">
      <c r="A1227" t="s">
        <v>4354</v>
      </c>
      <c r="B1227" t="s">
        <v>306</v>
      </c>
      <c r="C1227" t="s">
        <v>47</v>
      </c>
      <c r="D1227" t="s">
        <v>7921</v>
      </c>
      <c r="E1227" t="str">
        <f>VLOOKUP(TRIM(SUBSTITUTE(D1227,CHAR(160),CHAR(32))),Metadata!B$1:C$2632,2,FALSE)</f>
        <v>Des Masures, Louis, 1523?-1574.</v>
      </c>
      <c r="F1227" t="str">
        <f>VLOOKUP(TRIM(SUBSTITUTE(D1227,CHAR(160),CHAR(32))),Metadata!B$1:D$2632,3,FALSE)</f>
        <v>David triomphant</v>
      </c>
      <c r="G1227">
        <f>VLOOKUP(TRIM(SUBSTITUTE(D1227,CHAR(160),CHAR(32))),Metadata!B$1:E$2632,4,FALSE)</f>
        <v>1566</v>
      </c>
      <c r="H1227" t="s">
        <v>456</v>
      </c>
      <c r="J1227" t="str">
        <f>VLOOKUP(TRIM(SUBSTITUTE(D1227,CHAR(160),CHAR(32))),Metadata!B$1:H$2632,7,FALSE)</f>
        <v>poesie</v>
      </c>
      <c r="L1227" t="str">
        <f>VLOOKUP(TRIM(SUBSTITUTE(D1227,CHAR(160),CHAR(32))),Metadata!B$1:J$2632,9,FALSE)</f>
        <v/>
      </c>
      <c r="M1227">
        <f>VLOOKUP(TRIM(SUBSTITUTE(D1227,CHAR(160),CHAR(32))),Metadata!B$1:K$2632,10,FALSE)</f>
        <v>15991</v>
      </c>
      <c r="N1227" t="s">
        <v>1690</v>
      </c>
      <c r="O1227">
        <v>42</v>
      </c>
      <c r="P1227">
        <v>45</v>
      </c>
    </row>
    <row r="1228" spans="1:16" x14ac:dyDescent="0.25">
      <c r="A1228" t="s">
        <v>4354</v>
      </c>
      <c r="B1228" t="s">
        <v>306</v>
      </c>
      <c r="C1228" t="s">
        <v>47</v>
      </c>
      <c r="D1228" t="s">
        <v>7948</v>
      </c>
      <c r="E1228" t="str">
        <f>VLOOKUP(TRIM(SUBSTITUTE(D1228,CHAR(160),CHAR(32))),Metadata!B$1:C$2632,2,FALSE)</f>
        <v>Rabelais, François, ca. 1490-1553?.</v>
      </c>
      <c r="F1228" t="str">
        <f>VLOOKUP(TRIM(SUBSTITUTE(D1228,CHAR(160),CHAR(32))),Metadata!B$1:D$2632,3,FALSE)</f>
        <v>Pantagrueline Prognostication</v>
      </c>
      <c r="G1228">
        <f>VLOOKUP(TRIM(SUBSTITUTE(D1228,CHAR(160),CHAR(32))),Metadata!B$1:E$2632,4,FALSE)</f>
        <v>1532</v>
      </c>
      <c r="H1228" t="s">
        <v>456</v>
      </c>
      <c r="J1228" t="str">
        <f>VLOOKUP(TRIM(SUBSTITUTE(D1228,CHAR(160),CHAR(32))),Metadata!B$1:H$2632,7,FALSE)</f>
        <v>traite</v>
      </c>
      <c r="L1228" t="str">
        <f>VLOOKUP(TRIM(SUBSTITUTE(D1228,CHAR(160),CHAR(32))),Metadata!B$1:J$2632,9,FALSE)</f>
        <v/>
      </c>
      <c r="M1228">
        <f>VLOOKUP(TRIM(SUBSTITUTE(D1228,CHAR(160),CHAR(32))),Metadata!B$1:K$2632,10,FALSE)</f>
        <v>3112</v>
      </c>
      <c r="N1228" s="1" t="s">
        <v>1691</v>
      </c>
      <c r="O1228">
        <v>68</v>
      </c>
      <c r="P1228">
        <v>71</v>
      </c>
    </row>
    <row r="1229" spans="1:16" x14ac:dyDescent="0.25">
      <c r="A1229" t="s">
        <v>4354</v>
      </c>
      <c r="B1229" t="s">
        <v>306</v>
      </c>
      <c r="C1229" t="s">
        <v>47</v>
      </c>
      <c r="D1229" t="s">
        <v>7945</v>
      </c>
      <c r="E1229" t="str">
        <f>VLOOKUP(TRIM(SUBSTITUTE(D1229,CHAR(160),CHAR(32))),Metadata!B$1:C$2632,2,FALSE)</f>
        <v>Montaigne, Michel Eyquem de</v>
      </c>
      <c r="F1229" t="str">
        <f>VLOOKUP(TRIM(SUBSTITUTE(D1229,CHAR(160),CHAR(32))),Metadata!B$1:D$2632,3,FALSE)</f>
        <v>Les Essais</v>
      </c>
      <c r="G1229">
        <f>VLOOKUP(TRIM(SUBSTITUTE(D1229,CHAR(160),CHAR(32))),Metadata!B$1:E$2632,4,FALSE)</f>
        <v>1595</v>
      </c>
      <c r="H1229" t="s">
        <v>456</v>
      </c>
      <c r="J1229" t="str">
        <f>VLOOKUP(TRIM(SUBSTITUTE(D1229,CHAR(160),CHAR(32))),Metadata!B$1:H$2632,7,FALSE)</f>
        <v>essai</v>
      </c>
      <c r="L1229" t="str">
        <f>VLOOKUP(TRIM(SUBSTITUTE(D1229,CHAR(160),CHAR(32))),Metadata!B$1:J$2632,9,FALSE)</f>
        <v/>
      </c>
      <c r="M1229">
        <f>VLOOKUP(TRIM(SUBSTITUTE(D1229,CHAR(160),CHAR(32))),Metadata!B$1:K$2632,10,FALSE)</f>
        <v>438631</v>
      </c>
      <c r="N1229" s="1" t="s">
        <v>1692</v>
      </c>
      <c r="O1229">
        <v>101</v>
      </c>
      <c r="P1229">
        <v>104</v>
      </c>
    </row>
    <row r="1230" spans="1:16" x14ac:dyDescent="0.25">
      <c r="A1230" t="s">
        <v>4354</v>
      </c>
      <c r="B1230" t="s">
        <v>306</v>
      </c>
      <c r="C1230" t="s">
        <v>47</v>
      </c>
      <c r="D1230" t="s">
        <v>7936</v>
      </c>
      <c r="E1230" t="str">
        <f>VLOOKUP(TRIM(SUBSTITUTE(D1230,CHAR(160),CHAR(32))),Metadata!B$1:C$2632,2,FALSE)</f>
        <v>Marguerite, Queen, consort of Henry II, King of Navarre, 1492-1549.</v>
      </c>
      <c r="F1230" t="str">
        <f>VLOOKUP(TRIM(SUBSTITUTE(D1230,CHAR(160),CHAR(32))),Metadata!B$1:D$2632,3,FALSE)</f>
        <v>L'Heptaméron</v>
      </c>
      <c r="G1230">
        <f>VLOOKUP(TRIM(SUBSTITUTE(D1230,CHAR(160),CHAR(32))),Metadata!B$1:E$2632,4,FALSE)</f>
        <v>1559</v>
      </c>
      <c r="H1230" t="s">
        <v>456</v>
      </c>
      <c r="J1230" t="str">
        <f>VLOOKUP(TRIM(SUBSTITUTE(D1230,CHAR(160),CHAR(32))),Metadata!B$1:H$2632,7,FALSE)</f>
        <v>roman</v>
      </c>
      <c r="L1230" t="str">
        <f>VLOOKUP(TRIM(SUBSTITUTE(D1230,CHAR(160),CHAR(32))),Metadata!B$1:J$2632,9,FALSE)</f>
        <v/>
      </c>
      <c r="M1230">
        <f>VLOOKUP(TRIM(SUBSTITUTE(D1230,CHAR(160),CHAR(32))),Metadata!B$1:K$2632,10,FALSE)</f>
        <v>182112</v>
      </c>
      <c r="N1230" s="1" t="s">
        <v>1693</v>
      </c>
      <c r="O1230">
        <v>64</v>
      </c>
      <c r="P1230">
        <v>67</v>
      </c>
    </row>
    <row r="1231" spans="1:16" x14ac:dyDescent="0.25">
      <c r="A1231" t="s">
        <v>4354</v>
      </c>
      <c r="B1231" t="s">
        <v>306</v>
      </c>
      <c r="C1231" t="s">
        <v>47</v>
      </c>
      <c r="D1231" t="s">
        <v>7921</v>
      </c>
      <c r="E1231" t="str">
        <f>VLOOKUP(TRIM(SUBSTITUTE(D1231,CHAR(160),CHAR(32))),Metadata!B$1:C$2632,2,FALSE)</f>
        <v>Des Masures, Louis, 1523?-1574.</v>
      </c>
      <c r="F1231" t="str">
        <f>VLOOKUP(TRIM(SUBSTITUTE(D1231,CHAR(160),CHAR(32))),Metadata!B$1:D$2632,3,FALSE)</f>
        <v>David triomphant</v>
      </c>
      <c r="G1231">
        <f>VLOOKUP(TRIM(SUBSTITUTE(D1231,CHAR(160),CHAR(32))),Metadata!B$1:E$2632,4,FALSE)</f>
        <v>1566</v>
      </c>
      <c r="H1231" t="s">
        <v>456</v>
      </c>
      <c r="J1231" t="str">
        <f>VLOOKUP(TRIM(SUBSTITUTE(D1231,CHAR(160),CHAR(32))),Metadata!B$1:H$2632,7,FALSE)</f>
        <v>poesie</v>
      </c>
      <c r="L1231" t="str">
        <f>VLOOKUP(TRIM(SUBSTITUTE(D1231,CHAR(160),CHAR(32))),Metadata!B$1:J$2632,9,FALSE)</f>
        <v/>
      </c>
      <c r="M1231">
        <f>VLOOKUP(TRIM(SUBSTITUTE(D1231,CHAR(160),CHAR(32))),Metadata!B$1:K$2632,10,FALSE)</f>
        <v>15991</v>
      </c>
      <c r="N1231" t="s">
        <v>1694</v>
      </c>
      <c r="O1231">
        <v>78</v>
      </c>
      <c r="P1231">
        <v>81</v>
      </c>
    </row>
    <row r="1232" spans="1:16" x14ac:dyDescent="0.25">
      <c r="A1232" t="s">
        <v>4354</v>
      </c>
      <c r="B1232" t="s">
        <v>306</v>
      </c>
      <c r="C1232" t="s">
        <v>47</v>
      </c>
      <c r="D1232" t="s">
        <v>7945</v>
      </c>
      <c r="E1232" t="str">
        <f>VLOOKUP(TRIM(SUBSTITUTE(D1232,CHAR(160),CHAR(32))),Metadata!B$1:C$2632,2,FALSE)</f>
        <v>Montaigne, Michel Eyquem de</v>
      </c>
      <c r="F1232" t="str">
        <f>VLOOKUP(TRIM(SUBSTITUTE(D1232,CHAR(160),CHAR(32))),Metadata!B$1:D$2632,3,FALSE)</f>
        <v>Les Essais</v>
      </c>
      <c r="G1232">
        <f>VLOOKUP(TRIM(SUBSTITUTE(D1232,CHAR(160),CHAR(32))),Metadata!B$1:E$2632,4,FALSE)</f>
        <v>1595</v>
      </c>
      <c r="H1232" t="s">
        <v>456</v>
      </c>
      <c r="J1232" t="str">
        <f>VLOOKUP(TRIM(SUBSTITUTE(D1232,CHAR(160),CHAR(32))),Metadata!B$1:H$2632,7,FALSE)</f>
        <v>essai</v>
      </c>
      <c r="L1232" t="str">
        <f>VLOOKUP(TRIM(SUBSTITUTE(D1232,CHAR(160),CHAR(32))),Metadata!B$1:J$2632,9,FALSE)</f>
        <v/>
      </c>
      <c r="M1232">
        <f>VLOOKUP(TRIM(SUBSTITUTE(D1232,CHAR(160),CHAR(32))),Metadata!B$1:K$2632,10,FALSE)</f>
        <v>438631</v>
      </c>
      <c r="N1232" t="s">
        <v>1695</v>
      </c>
      <c r="O1232">
        <v>193</v>
      </c>
      <c r="P1232">
        <v>196</v>
      </c>
    </row>
    <row r="1233" spans="1:16" x14ac:dyDescent="0.25">
      <c r="A1233" t="s">
        <v>4354</v>
      </c>
      <c r="B1233" t="s">
        <v>306</v>
      </c>
      <c r="C1233" t="s">
        <v>47</v>
      </c>
      <c r="D1233" t="s">
        <v>7945</v>
      </c>
      <c r="E1233" t="str">
        <f>VLOOKUP(TRIM(SUBSTITUTE(D1233,CHAR(160),CHAR(32))),Metadata!B$1:C$2632,2,FALSE)</f>
        <v>Montaigne, Michel Eyquem de</v>
      </c>
      <c r="F1233" t="str">
        <f>VLOOKUP(TRIM(SUBSTITUTE(D1233,CHAR(160),CHAR(32))),Metadata!B$1:D$2632,3,FALSE)</f>
        <v>Les Essais</v>
      </c>
      <c r="G1233">
        <f>VLOOKUP(TRIM(SUBSTITUTE(D1233,CHAR(160),CHAR(32))),Metadata!B$1:E$2632,4,FALSE)</f>
        <v>1595</v>
      </c>
      <c r="H1233" t="s">
        <v>456</v>
      </c>
      <c r="J1233" t="str">
        <f>VLOOKUP(TRIM(SUBSTITUTE(D1233,CHAR(160),CHAR(32))),Metadata!B$1:H$2632,7,FALSE)</f>
        <v>essai</v>
      </c>
      <c r="L1233" t="str">
        <f>VLOOKUP(TRIM(SUBSTITUTE(D1233,CHAR(160),CHAR(32))),Metadata!B$1:J$2632,9,FALSE)</f>
        <v/>
      </c>
      <c r="M1233">
        <f>VLOOKUP(TRIM(SUBSTITUTE(D1233,CHAR(160),CHAR(32))),Metadata!B$1:K$2632,10,FALSE)</f>
        <v>438631</v>
      </c>
      <c r="N1233" t="s">
        <v>1696</v>
      </c>
      <c r="O1233">
        <v>188</v>
      </c>
      <c r="P1233">
        <v>191</v>
      </c>
    </row>
    <row r="1234" spans="1:16" x14ac:dyDescent="0.25">
      <c r="A1234" t="s">
        <v>4354</v>
      </c>
      <c r="B1234" t="s">
        <v>306</v>
      </c>
      <c r="C1234" t="s">
        <v>47</v>
      </c>
      <c r="D1234" t="s">
        <v>7951</v>
      </c>
      <c r="E1234" t="str">
        <f>VLOOKUP(TRIM(SUBSTITUTE(D1234,CHAR(160),CHAR(32))),Metadata!B$1:C$2632,2,FALSE)</f>
        <v>Rabelais, François, ca. 1490-1553?.</v>
      </c>
      <c r="F1234" t="str">
        <f>VLOOKUP(TRIM(SUBSTITUTE(D1234,CHAR(160),CHAR(32))),Metadata!B$1:D$2632,3,FALSE)</f>
        <v>Le Quart-Livre</v>
      </c>
      <c r="G1234">
        <f>VLOOKUP(TRIM(SUBSTITUTE(D1234,CHAR(160),CHAR(32))),Metadata!B$1:E$2632,4,FALSE)</f>
        <v>1552</v>
      </c>
      <c r="H1234" t="s">
        <v>456</v>
      </c>
      <c r="J1234" t="str">
        <f>VLOOKUP(TRIM(SUBSTITUTE(D1234,CHAR(160),CHAR(32))),Metadata!B$1:H$2632,7,FALSE)</f>
        <v>roman</v>
      </c>
      <c r="L1234" t="str">
        <f>VLOOKUP(TRIM(SUBSTITUTE(D1234,CHAR(160),CHAR(32))),Metadata!B$1:J$2632,9,FALSE)</f>
        <v/>
      </c>
      <c r="M1234">
        <f>VLOOKUP(TRIM(SUBSTITUTE(D1234,CHAR(160),CHAR(32))),Metadata!B$1:K$2632,10,FALSE)</f>
        <v>60714</v>
      </c>
      <c r="N1234" s="1" t="s">
        <v>1697</v>
      </c>
      <c r="O1234">
        <v>48</v>
      </c>
      <c r="P1234">
        <v>51</v>
      </c>
    </row>
    <row r="1235" spans="1:16" x14ac:dyDescent="0.25">
      <c r="A1235" t="s">
        <v>4354</v>
      </c>
      <c r="B1235" t="s">
        <v>306</v>
      </c>
      <c r="C1235" t="s">
        <v>47</v>
      </c>
      <c r="D1235" t="s">
        <v>7945</v>
      </c>
      <c r="E1235" t="str">
        <f>VLOOKUP(TRIM(SUBSTITUTE(D1235,CHAR(160),CHAR(32))),Metadata!B$1:C$2632,2,FALSE)</f>
        <v>Montaigne, Michel Eyquem de</v>
      </c>
      <c r="F1235" t="str">
        <f>VLOOKUP(TRIM(SUBSTITUTE(D1235,CHAR(160),CHAR(32))),Metadata!B$1:D$2632,3,FALSE)</f>
        <v>Les Essais</v>
      </c>
      <c r="G1235">
        <f>VLOOKUP(TRIM(SUBSTITUTE(D1235,CHAR(160),CHAR(32))),Metadata!B$1:E$2632,4,FALSE)</f>
        <v>1595</v>
      </c>
      <c r="H1235" t="s">
        <v>456</v>
      </c>
      <c r="J1235" t="str">
        <f>VLOOKUP(TRIM(SUBSTITUTE(D1235,CHAR(160),CHAR(32))),Metadata!B$1:H$2632,7,FALSE)</f>
        <v>essai</v>
      </c>
      <c r="L1235" t="str">
        <f>VLOOKUP(TRIM(SUBSTITUTE(D1235,CHAR(160),CHAR(32))),Metadata!B$1:J$2632,9,FALSE)</f>
        <v/>
      </c>
      <c r="M1235">
        <f>VLOOKUP(TRIM(SUBSTITUTE(D1235,CHAR(160),CHAR(32))),Metadata!B$1:K$2632,10,FALSE)</f>
        <v>438631</v>
      </c>
      <c r="N1235" s="1" t="s">
        <v>1698</v>
      </c>
      <c r="O1235">
        <v>43</v>
      </c>
      <c r="P1235">
        <v>46</v>
      </c>
    </row>
    <row r="1236" spans="1:16" x14ac:dyDescent="0.25">
      <c r="A1236" t="s">
        <v>4354</v>
      </c>
      <c r="B1236" t="s">
        <v>306</v>
      </c>
      <c r="C1236" t="s">
        <v>47</v>
      </c>
      <c r="D1236" t="s">
        <v>7945</v>
      </c>
      <c r="E1236" t="str">
        <f>VLOOKUP(TRIM(SUBSTITUTE(D1236,CHAR(160),CHAR(32))),Metadata!B$1:C$2632,2,FALSE)</f>
        <v>Montaigne, Michel Eyquem de</v>
      </c>
      <c r="F1236" t="str">
        <f>VLOOKUP(TRIM(SUBSTITUTE(D1236,CHAR(160),CHAR(32))),Metadata!B$1:D$2632,3,FALSE)</f>
        <v>Les Essais</v>
      </c>
      <c r="G1236">
        <f>VLOOKUP(TRIM(SUBSTITUTE(D1236,CHAR(160),CHAR(32))),Metadata!B$1:E$2632,4,FALSE)</f>
        <v>1595</v>
      </c>
      <c r="H1236" t="s">
        <v>456</v>
      </c>
      <c r="J1236" t="str">
        <f>VLOOKUP(TRIM(SUBSTITUTE(D1236,CHAR(160),CHAR(32))),Metadata!B$1:H$2632,7,FALSE)</f>
        <v>essai</v>
      </c>
      <c r="L1236" t="str">
        <f>VLOOKUP(TRIM(SUBSTITUTE(D1236,CHAR(160),CHAR(32))),Metadata!B$1:J$2632,9,FALSE)</f>
        <v/>
      </c>
      <c r="M1236">
        <f>VLOOKUP(TRIM(SUBSTITUTE(D1236,CHAR(160),CHAR(32))),Metadata!B$1:K$2632,10,FALSE)</f>
        <v>438631</v>
      </c>
      <c r="N1236" s="1" t="s">
        <v>1699</v>
      </c>
      <c r="O1236">
        <v>39</v>
      </c>
      <c r="P1236">
        <v>42</v>
      </c>
    </row>
    <row r="1237" spans="1:16" x14ac:dyDescent="0.25">
      <c r="A1237" t="s">
        <v>4354</v>
      </c>
      <c r="B1237" t="s">
        <v>306</v>
      </c>
      <c r="C1237" t="s">
        <v>47</v>
      </c>
      <c r="D1237" t="s">
        <v>7944</v>
      </c>
      <c r="E1237" t="str">
        <f>VLOOKUP(TRIM(SUBSTITUTE(D1237,CHAR(160),CHAR(32))),Metadata!B$1:C$2632,2,FALSE)</f>
        <v>Marot, Clément</v>
      </c>
      <c r="F1237" t="str">
        <f>VLOOKUP(TRIM(SUBSTITUTE(D1237,CHAR(160),CHAR(32))),Metadata!B$1:D$2632,3,FALSE)</f>
        <v>La Suite de l' Adolescence clémentine</v>
      </c>
      <c r="G1237">
        <f>VLOOKUP(TRIM(SUBSTITUTE(D1237,CHAR(160),CHAR(32))),Metadata!B$1:E$2632,4,FALSE)</f>
        <v>1534</v>
      </c>
      <c r="H1237" t="s">
        <v>456</v>
      </c>
      <c r="J1237" t="str">
        <f>VLOOKUP(TRIM(SUBSTITUTE(D1237,CHAR(160),CHAR(32))),Metadata!B$1:H$2632,7,FALSE)</f>
        <v>poesie</v>
      </c>
      <c r="L1237" t="str">
        <f>VLOOKUP(TRIM(SUBSTITUTE(D1237,CHAR(160),CHAR(32))),Metadata!B$1:J$2632,9,FALSE)</f>
        <v/>
      </c>
      <c r="M1237">
        <f>VLOOKUP(TRIM(SUBSTITUTE(D1237,CHAR(160),CHAR(32))),Metadata!B$1:K$2632,10,FALSE)</f>
        <v>43329</v>
      </c>
      <c r="N1237" t="s">
        <v>1700</v>
      </c>
      <c r="O1237">
        <v>75</v>
      </c>
      <c r="P1237">
        <v>78</v>
      </c>
    </row>
    <row r="1238" spans="1:16" x14ac:dyDescent="0.25">
      <c r="A1238" t="s">
        <v>4354</v>
      </c>
      <c r="B1238" t="s">
        <v>306</v>
      </c>
      <c r="C1238" t="s">
        <v>47</v>
      </c>
      <c r="D1238" t="s">
        <v>7945</v>
      </c>
      <c r="E1238" t="str">
        <f>VLOOKUP(TRIM(SUBSTITUTE(D1238,CHAR(160),CHAR(32))),Metadata!B$1:C$2632,2,FALSE)</f>
        <v>Montaigne, Michel Eyquem de</v>
      </c>
      <c r="F1238" t="str">
        <f>VLOOKUP(TRIM(SUBSTITUTE(D1238,CHAR(160),CHAR(32))),Metadata!B$1:D$2632,3,FALSE)</f>
        <v>Les Essais</v>
      </c>
      <c r="G1238">
        <f>VLOOKUP(TRIM(SUBSTITUTE(D1238,CHAR(160),CHAR(32))),Metadata!B$1:E$2632,4,FALSE)</f>
        <v>1595</v>
      </c>
      <c r="H1238" t="s">
        <v>456</v>
      </c>
      <c r="J1238" t="str">
        <f>VLOOKUP(TRIM(SUBSTITUTE(D1238,CHAR(160),CHAR(32))),Metadata!B$1:H$2632,7,FALSE)</f>
        <v>essai</v>
      </c>
      <c r="L1238" t="str">
        <f>VLOOKUP(TRIM(SUBSTITUTE(D1238,CHAR(160),CHAR(32))),Metadata!B$1:J$2632,9,FALSE)</f>
        <v/>
      </c>
      <c r="M1238">
        <f>VLOOKUP(TRIM(SUBSTITUTE(D1238,CHAR(160),CHAR(32))),Metadata!B$1:K$2632,10,FALSE)</f>
        <v>438631</v>
      </c>
      <c r="N1238" s="1" t="s">
        <v>1701</v>
      </c>
      <c r="O1238">
        <v>168</v>
      </c>
      <c r="P1238">
        <v>171</v>
      </c>
    </row>
    <row r="1239" spans="1:16" x14ac:dyDescent="0.25">
      <c r="A1239" t="s">
        <v>4354</v>
      </c>
      <c r="B1239" t="s">
        <v>306</v>
      </c>
      <c r="C1239" t="s">
        <v>47</v>
      </c>
      <c r="D1239" t="s">
        <v>8156</v>
      </c>
      <c r="E1239" t="str">
        <f>VLOOKUP(TRIM(SUBSTITUTE(D1239,CHAR(160),CHAR(32))),Metadata!B$1:C$2632,2,FALSE)</f>
        <v>Sorel, Charles, 1602?-1674.</v>
      </c>
      <c r="F1239" t="str">
        <f>VLOOKUP(TRIM(SUBSTITUTE(D1239,CHAR(160),CHAR(32))),Metadata!B$1:D$2632,3,FALSE)</f>
        <v>Les nouvelles françaises où se trouvent divers effets de l'amour et de la fortune</v>
      </c>
      <c r="G1239">
        <f>VLOOKUP(TRIM(SUBSTITUTE(D1239,CHAR(160),CHAR(32))),Metadata!B$1:E$2632,4,FALSE)</f>
        <v>1623</v>
      </c>
      <c r="H1239" t="s">
        <v>445</v>
      </c>
      <c r="J1239" t="str">
        <f>VLOOKUP(TRIM(SUBSTITUTE(D1239,CHAR(160),CHAR(32))),Metadata!B$1:H$2632,7,FALSE)</f>
        <v>roman</v>
      </c>
      <c r="L1239" t="str">
        <f>VLOOKUP(TRIM(SUBSTITUTE(D1239,CHAR(160),CHAR(32))),Metadata!B$1:J$2632,9,FALSE)</f>
        <v>prose</v>
      </c>
      <c r="M1239">
        <f>VLOOKUP(TRIM(SUBSTITUTE(D1239,CHAR(160),CHAR(32))),Metadata!B$1:K$2632,10,FALSE)</f>
        <v>83426</v>
      </c>
      <c r="N1239" s="1" t="s">
        <v>1702</v>
      </c>
      <c r="O1239">
        <v>88</v>
      </c>
      <c r="P1239">
        <v>91</v>
      </c>
    </row>
    <row r="1240" spans="1:16" x14ac:dyDescent="0.25">
      <c r="A1240" t="s">
        <v>4354</v>
      </c>
      <c r="B1240" t="s">
        <v>306</v>
      </c>
      <c r="C1240" t="s">
        <v>47</v>
      </c>
      <c r="D1240" t="s">
        <v>7994</v>
      </c>
      <c r="E1240" t="str">
        <f>VLOOKUP(TRIM(SUBSTITUTE(D1240,CHAR(160),CHAR(32))),Metadata!B$1:C$2632,2,FALSE)</f>
        <v>Boisguilbert, P. Le Pesant de (Pierre Le Pesant), 1646-1714.</v>
      </c>
      <c r="F1240" t="str">
        <f>VLOOKUP(TRIM(SUBSTITUTE(D1240,CHAR(160),CHAR(32))),Metadata!B$1:D$2632,3,FALSE)</f>
        <v>Le détail de la France, sous le regne present</v>
      </c>
      <c r="G1240">
        <f>VLOOKUP(TRIM(SUBSTITUTE(D1240,CHAR(160),CHAR(32))),Metadata!B$1:E$2632,4,FALSE)</f>
        <v>1695</v>
      </c>
      <c r="H1240" t="s">
        <v>445</v>
      </c>
      <c r="J1240" t="str">
        <f>VLOOKUP(TRIM(SUBSTITUTE(D1240,CHAR(160),CHAR(32))),Metadata!B$1:H$2632,7,FALSE)</f>
        <v>traite ou essai</v>
      </c>
      <c r="L1240" t="str">
        <f>VLOOKUP(TRIM(SUBSTITUTE(D1240,CHAR(160),CHAR(32))),Metadata!B$1:J$2632,9,FALSE)</f>
        <v>prose</v>
      </c>
      <c r="M1240">
        <f>VLOOKUP(TRIM(SUBSTITUTE(D1240,CHAR(160),CHAR(32))),Metadata!B$1:K$2632,10,FALSE)</f>
        <v>114653</v>
      </c>
      <c r="N1240" s="1" t="s">
        <v>1703</v>
      </c>
      <c r="O1240">
        <v>243</v>
      </c>
      <c r="P1240">
        <v>246</v>
      </c>
    </row>
    <row r="1241" spans="1:16" x14ac:dyDescent="0.25">
      <c r="A1241" t="s">
        <v>4354</v>
      </c>
      <c r="B1241" t="s">
        <v>306</v>
      </c>
      <c r="C1241" t="s">
        <v>47</v>
      </c>
      <c r="D1241" t="s">
        <v>7994</v>
      </c>
      <c r="E1241" t="str">
        <f>VLOOKUP(TRIM(SUBSTITUTE(D1241,CHAR(160),CHAR(32))),Metadata!B$1:C$2632,2,FALSE)</f>
        <v>Boisguilbert, P. Le Pesant de (Pierre Le Pesant), 1646-1714.</v>
      </c>
      <c r="F1241" t="str">
        <f>VLOOKUP(TRIM(SUBSTITUTE(D1241,CHAR(160),CHAR(32))),Metadata!B$1:D$2632,3,FALSE)</f>
        <v>Le détail de la France, sous le regne present</v>
      </c>
      <c r="G1241">
        <f>VLOOKUP(TRIM(SUBSTITUTE(D1241,CHAR(160),CHAR(32))),Metadata!B$1:E$2632,4,FALSE)</f>
        <v>1695</v>
      </c>
      <c r="H1241" t="s">
        <v>445</v>
      </c>
      <c r="J1241" t="str">
        <f>VLOOKUP(TRIM(SUBSTITUTE(D1241,CHAR(160),CHAR(32))),Metadata!B$1:H$2632,7,FALSE)</f>
        <v>traite ou essai</v>
      </c>
      <c r="L1241" t="str">
        <f>VLOOKUP(TRIM(SUBSTITUTE(D1241,CHAR(160),CHAR(32))),Metadata!B$1:J$2632,9,FALSE)</f>
        <v>prose</v>
      </c>
      <c r="M1241">
        <f>VLOOKUP(TRIM(SUBSTITUTE(D1241,CHAR(160),CHAR(32))),Metadata!B$1:K$2632,10,FALSE)</f>
        <v>114653</v>
      </c>
      <c r="N1241" s="1" t="s">
        <v>1704</v>
      </c>
      <c r="O1241">
        <v>498</v>
      </c>
      <c r="P1241">
        <v>501</v>
      </c>
    </row>
    <row r="1242" spans="1:16" x14ac:dyDescent="0.25">
      <c r="A1242" t="s">
        <v>4354</v>
      </c>
      <c r="B1242" t="s">
        <v>306</v>
      </c>
      <c r="C1242" t="s">
        <v>47</v>
      </c>
      <c r="D1242" t="s">
        <v>8017</v>
      </c>
      <c r="E1242" t="str">
        <f>VLOOKUP(TRIM(SUBSTITUTE(D1242,CHAR(160),CHAR(32))),Metadata!B$1:C$2632,2,FALSE)</f>
        <v>Corneille, Pierre, 1606-1684.</v>
      </c>
      <c r="F1242" t="str">
        <f>VLOOKUP(TRIM(SUBSTITUTE(D1242,CHAR(160),CHAR(32))),Metadata!B$1:D$2632,3,FALSE)</f>
        <v>Horace</v>
      </c>
      <c r="G1242">
        <f>VLOOKUP(TRIM(SUBSTITUTE(D1242,CHAR(160),CHAR(32))),Metadata!B$1:E$2632,4,FALSE)</f>
        <v>1641</v>
      </c>
      <c r="H1242" t="s">
        <v>445</v>
      </c>
      <c r="J1242" t="str">
        <f>VLOOKUP(TRIM(SUBSTITUTE(D1242,CHAR(160),CHAR(32))),Metadata!B$1:H$2632,7,FALSE)</f>
        <v>theatre</v>
      </c>
      <c r="L1242" t="str">
        <f>VLOOKUP(TRIM(SUBSTITUTE(D1242,CHAR(160),CHAR(32))),Metadata!B$1:J$2632,9,FALSE)</f>
        <v/>
      </c>
      <c r="M1242">
        <f>VLOOKUP(TRIM(SUBSTITUTE(D1242,CHAR(160),CHAR(32))),Metadata!B$1:K$2632,10,FALSE)</f>
        <v>16548</v>
      </c>
      <c r="N1242" s="1" t="s">
        <v>1705</v>
      </c>
      <c r="O1242">
        <v>10</v>
      </c>
      <c r="P1242">
        <v>13</v>
      </c>
    </row>
    <row r="1243" spans="1:16" x14ac:dyDescent="0.25">
      <c r="A1243" t="s">
        <v>4354</v>
      </c>
      <c r="B1243" t="s">
        <v>306</v>
      </c>
      <c r="C1243" t="s">
        <v>47</v>
      </c>
      <c r="D1243" t="s">
        <v>8167</v>
      </c>
      <c r="E1243" t="str">
        <f>VLOOKUP(TRIM(SUBSTITUTE(D1243,CHAR(160),CHAR(32))),Metadata!B$1:C$2632,2,FALSE)</f>
        <v>Villedieu, Madame de, d. 1683.</v>
      </c>
      <c r="F1243" t="str">
        <f>VLOOKUP(TRIM(SUBSTITUTE(D1243,CHAR(160),CHAR(32))),Metadata!B$1:D$2632,3,FALSE)</f>
        <v>Les désordres de l'amour</v>
      </c>
      <c r="G1243">
        <f>VLOOKUP(TRIM(SUBSTITUTE(D1243,CHAR(160),CHAR(32))),Metadata!B$1:E$2632,4,FALSE)</f>
        <v>1675</v>
      </c>
      <c r="H1243" t="s">
        <v>445</v>
      </c>
      <c r="J1243" t="str">
        <f>VLOOKUP(TRIM(SUBSTITUTE(D1243,CHAR(160),CHAR(32))),Metadata!B$1:H$2632,7,FALSE)</f>
        <v>roman</v>
      </c>
      <c r="L1243" t="str">
        <f>VLOOKUP(TRIM(SUBSTITUTE(D1243,CHAR(160),CHAR(32))),Metadata!B$1:J$2632,9,FALSE)</f>
        <v>prose</v>
      </c>
      <c r="M1243">
        <f>VLOOKUP(TRIM(SUBSTITUTE(D1243,CHAR(160),CHAR(32))),Metadata!B$1:K$2632,10,FALSE)</f>
        <v>45305</v>
      </c>
      <c r="N1243" s="1" t="s">
        <v>1706</v>
      </c>
      <c r="O1243">
        <v>151</v>
      </c>
      <c r="P1243">
        <v>154</v>
      </c>
    </row>
    <row r="1244" spans="1:16" x14ac:dyDescent="0.25">
      <c r="A1244" t="s">
        <v>4354</v>
      </c>
      <c r="B1244" t="s">
        <v>306</v>
      </c>
      <c r="C1244" t="s">
        <v>47</v>
      </c>
      <c r="D1244" t="s">
        <v>8062</v>
      </c>
      <c r="E1244" t="str">
        <f>VLOOKUP(TRIM(SUBSTITUTE(D1244,CHAR(160),CHAR(32))),Metadata!B$1:C$2632,2,FALSE)</f>
        <v>Godeau, Antoine, 1605-1672.</v>
      </c>
      <c r="F1244" t="str">
        <f>VLOOKUP(TRIM(SUBSTITUTE(D1244,CHAR(160),CHAR(32))),Metadata!B$1:D$2632,3,FALSE)</f>
        <v>Prières et méditations chrestiennes.</v>
      </c>
      <c r="G1244">
        <f>VLOOKUP(TRIM(SUBSTITUTE(D1244,CHAR(160),CHAR(32))),Metadata!B$1:E$2632,4,FALSE)</f>
        <v>1633</v>
      </c>
      <c r="H1244" t="s">
        <v>445</v>
      </c>
      <c r="J1244" t="str">
        <f>VLOOKUP(TRIM(SUBSTITUTE(D1244,CHAR(160),CHAR(32))),Metadata!B$1:H$2632,7,FALSE)</f>
        <v>melanges litteraires</v>
      </c>
      <c r="L1244" t="str">
        <f>VLOOKUP(TRIM(SUBSTITUTE(D1244,CHAR(160),CHAR(32))),Metadata!B$1:J$2632,9,FALSE)</f>
        <v>prose</v>
      </c>
      <c r="M1244">
        <f>VLOOKUP(TRIM(SUBSTITUTE(D1244,CHAR(160),CHAR(32))),Metadata!B$1:K$2632,10,FALSE)</f>
        <v>24838</v>
      </c>
      <c r="N1244" s="1" t="s">
        <v>1707</v>
      </c>
      <c r="O1244">
        <v>69</v>
      </c>
      <c r="P1244">
        <v>72</v>
      </c>
    </row>
    <row r="1245" spans="1:16" x14ac:dyDescent="0.25">
      <c r="A1245" t="s">
        <v>4354</v>
      </c>
      <c r="B1245" t="s">
        <v>306</v>
      </c>
      <c r="C1245" t="s">
        <v>47</v>
      </c>
      <c r="D1245" t="s">
        <v>8143</v>
      </c>
      <c r="E1245" t="str">
        <f>VLOOKUP(TRIM(SUBSTITUTE(D1245,CHAR(160),CHAR(32))),Metadata!B$1:C$2632,2,FALSE)</f>
        <v>Saint-Réal, M. l'abbé de (César Vichard), 1639-1692.</v>
      </c>
      <c r="F1245" t="str">
        <f>VLOOKUP(TRIM(SUBSTITUTE(D1245,CHAR(160),CHAR(32))),Metadata!B$1:D$2632,3,FALSE)</f>
        <v>La conjuration des Espagnols</v>
      </c>
      <c r="G1245">
        <f>VLOOKUP(TRIM(SUBSTITUTE(D1245,CHAR(160),CHAR(32))),Metadata!B$1:E$2632,4,FALSE)</f>
        <v>1674</v>
      </c>
      <c r="H1245" t="s">
        <v>445</v>
      </c>
      <c r="J1245" t="str">
        <f>VLOOKUP(TRIM(SUBSTITUTE(D1245,CHAR(160),CHAR(32))),Metadata!B$1:H$2632,7,FALSE)</f>
        <v>roman</v>
      </c>
      <c r="L1245" t="str">
        <f>VLOOKUP(TRIM(SUBSTITUTE(D1245,CHAR(160),CHAR(32))),Metadata!B$1:J$2632,9,FALSE)</f>
        <v>prose</v>
      </c>
      <c r="M1245">
        <f>VLOOKUP(TRIM(SUBSTITUTE(D1245,CHAR(160),CHAR(32))),Metadata!B$1:K$2632,10,FALSE)</f>
        <v>24305</v>
      </c>
      <c r="N1245" s="1" t="s">
        <v>1708</v>
      </c>
      <c r="O1245">
        <v>166</v>
      </c>
      <c r="P1245">
        <v>169</v>
      </c>
    </row>
    <row r="1246" spans="1:16" x14ac:dyDescent="0.25">
      <c r="A1246" t="s">
        <v>4354</v>
      </c>
      <c r="B1246" t="s">
        <v>306</v>
      </c>
      <c r="C1246" t="s">
        <v>47</v>
      </c>
      <c r="D1246" t="s">
        <v>8137</v>
      </c>
      <c r="E1246" t="str">
        <f>VLOOKUP(TRIM(SUBSTITUTE(D1246,CHAR(160),CHAR(32))),Metadata!B$1:C$2632,2,FALSE)</f>
        <v>Regnard, Jean François, 1655-1709.</v>
      </c>
      <c r="F1246" t="str">
        <f>VLOOKUP(TRIM(SUBSTITUTE(D1246,CHAR(160),CHAR(32))),Metadata!B$1:D$2632,3,FALSE)</f>
        <v>Voyage de Laponie</v>
      </c>
      <c r="G1246">
        <f>VLOOKUP(TRIM(SUBSTITUTE(D1246,CHAR(160),CHAR(32))),Metadata!B$1:E$2632,4,FALSE)</f>
        <v>1681</v>
      </c>
      <c r="H1246" t="s">
        <v>445</v>
      </c>
      <c r="J1246" t="str">
        <f>VLOOKUP(TRIM(SUBSTITUTE(D1246,CHAR(160),CHAR(32))),Metadata!B$1:H$2632,7,FALSE)</f>
        <v>recit de voyage</v>
      </c>
      <c r="L1246" t="str">
        <f>VLOOKUP(TRIM(SUBSTITUTE(D1246,CHAR(160),CHAR(32))),Metadata!B$1:J$2632,9,FALSE)</f>
        <v>prose</v>
      </c>
      <c r="M1246">
        <f>VLOOKUP(TRIM(SUBSTITUTE(D1246,CHAR(160),CHAR(32))),Metadata!B$1:K$2632,10,FALSE)</f>
        <v>39167</v>
      </c>
      <c r="N1246" s="1" t="s">
        <v>1709</v>
      </c>
      <c r="O1246">
        <v>150</v>
      </c>
      <c r="P1246">
        <v>154</v>
      </c>
    </row>
    <row r="1247" spans="1:16" x14ac:dyDescent="0.25">
      <c r="A1247" t="s">
        <v>4354</v>
      </c>
      <c r="B1247" t="s">
        <v>306</v>
      </c>
      <c r="C1247" t="s">
        <v>47</v>
      </c>
      <c r="D1247" t="s">
        <v>7981</v>
      </c>
      <c r="E1247" t="str">
        <f>VLOOKUP(TRIM(SUBSTITUTE(D1247,CHAR(160),CHAR(32))),Metadata!B$1:C$2632,2,FALSE)</f>
        <v>Balzac, Jean-Louis Guez, seigneur de, 1597-1654.</v>
      </c>
      <c r="F1247" t="str">
        <f>VLOOKUP(TRIM(SUBSTITUTE(D1247,CHAR(160),CHAR(32))),Metadata!B$1:D$2632,3,FALSE)</f>
        <v>Dissertations Chrestiennes et Morales</v>
      </c>
      <c r="G1247">
        <f>VLOOKUP(TRIM(SUBSTITUTE(D1247,CHAR(160),CHAR(32))),Metadata!B$1:E$2632,4,FALSE)</f>
        <v>1654</v>
      </c>
      <c r="H1247" t="s">
        <v>445</v>
      </c>
      <c r="J1247" t="str">
        <f>VLOOKUP(TRIM(SUBSTITUTE(D1247,CHAR(160),CHAR(32))),Metadata!B$1:H$2632,7,FALSE)</f>
        <v>traite ou essai</v>
      </c>
      <c r="L1247" t="str">
        <f>VLOOKUP(TRIM(SUBSTITUTE(D1247,CHAR(160),CHAR(32))),Metadata!B$1:J$2632,9,FALSE)</f>
        <v>prose</v>
      </c>
      <c r="M1247">
        <f>VLOOKUP(TRIM(SUBSTITUTE(D1247,CHAR(160),CHAR(32))),Metadata!B$1:K$2632,10,FALSE)</f>
        <v>65116</v>
      </c>
      <c r="N1247" s="1" t="s">
        <v>1710</v>
      </c>
      <c r="O1247">
        <v>30</v>
      </c>
      <c r="P1247">
        <v>33</v>
      </c>
    </row>
    <row r="1248" spans="1:16" x14ac:dyDescent="0.25">
      <c r="A1248" t="s">
        <v>4354</v>
      </c>
      <c r="B1248" t="s">
        <v>306</v>
      </c>
      <c r="C1248" t="s">
        <v>47</v>
      </c>
      <c r="D1248" t="s">
        <v>8036</v>
      </c>
      <c r="E1248" t="str">
        <f>VLOOKUP(TRIM(SUBSTITUTE(D1248,CHAR(160),CHAR(32))),Metadata!B$1:C$2632,2,FALSE)</f>
        <v>Dangeau, Philippe de Courcillon, marquis de, 1638-1720.</v>
      </c>
      <c r="F1248" t="str">
        <f>VLOOKUP(TRIM(SUBSTITUTE(D1248,CHAR(160),CHAR(32))),Metadata!B$1:D$2632,3,FALSE)</f>
        <v>Journal T. 1 1684-1685-1686</v>
      </c>
      <c r="G1248">
        <f>VLOOKUP(TRIM(SUBSTITUTE(D1248,CHAR(160),CHAR(32))),Metadata!B$1:E$2632,4,FALSE)</f>
        <v>1686</v>
      </c>
      <c r="H1248" t="s">
        <v>445</v>
      </c>
      <c r="J1248" t="str">
        <f>VLOOKUP(TRIM(SUBSTITUTE(D1248,CHAR(160),CHAR(32))),Metadata!B$1:H$2632,7,FALSE)</f>
        <v>memoires</v>
      </c>
      <c r="L1248" t="str">
        <f>VLOOKUP(TRIM(SUBSTITUTE(D1248,CHAR(160),CHAR(32))),Metadata!B$1:J$2632,9,FALSE)</f>
        <v>prose</v>
      </c>
      <c r="M1248">
        <f>VLOOKUP(TRIM(SUBSTITUTE(D1248,CHAR(160),CHAR(32))),Metadata!B$1:K$2632,10,FALSE)</f>
        <v>131667</v>
      </c>
      <c r="N1248" t="s">
        <v>1711</v>
      </c>
      <c r="O1248">
        <v>79</v>
      </c>
      <c r="P1248">
        <v>83</v>
      </c>
    </row>
    <row r="1249" spans="1:16" x14ac:dyDescent="0.25">
      <c r="A1249" t="s">
        <v>4354</v>
      </c>
      <c r="B1249" t="s">
        <v>306</v>
      </c>
      <c r="C1249" t="s">
        <v>47</v>
      </c>
      <c r="D1249" t="s">
        <v>8074</v>
      </c>
      <c r="E1249" t="str">
        <f>VLOOKUP(TRIM(SUBSTITUTE(D1249,CHAR(160),CHAR(32))),Metadata!B$1:C$2632,2,FALSE)</f>
        <v>La Fontaine, Jean de, 1621-1695.</v>
      </c>
      <c r="F1249" t="str">
        <f>VLOOKUP(TRIM(SUBSTITUTE(D1249,CHAR(160),CHAR(32))),Metadata!B$1:D$2632,3,FALSE)</f>
        <v>Fables</v>
      </c>
      <c r="G1249">
        <f>VLOOKUP(TRIM(SUBSTITUTE(D1249,CHAR(160),CHAR(32))),Metadata!B$1:E$2632,4,FALSE)</f>
        <v>1668</v>
      </c>
      <c r="H1249" t="s">
        <v>445</v>
      </c>
      <c r="J1249" t="str">
        <f>VLOOKUP(TRIM(SUBSTITUTE(D1249,CHAR(160),CHAR(32))),Metadata!B$1:H$2632,7,FALSE)</f>
        <v>poesie</v>
      </c>
      <c r="L1249" t="str">
        <f>VLOOKUP(TRIM(SUBSTITUTE(D1249,CHAR(160),CHAR(32))),Metadata!B$1:J$2632,9,FALSE)</f>
        <v/>
      </c>
      <c r="M1249">
        <f>VLOOKUP(TRIM(SUBSTITUTE(D1249,CHAR(160),CHAR(32))),Metadata!B$1:K$2632,10,FALSE)</f>
        <v>95949</v>
      </c>
      <c r="N1249" t="s">
        <v>1712</v>
      </c>
      <c r="O1249">
        <v>37</v>
      </c>
      <c r="P1249">
        <v>40</v>
      </c>
    </row>
    <row r="1250" spans="1:16" x14ac:dyDescent="0.25">
      <c r="A1250" t="s">
        <v>4354</v>
      </c>
      <c r="B1250" t="s">
        <v>306</v>
      </c>
      <c r="C1250" t="s">
        <v>47</v>
      </c>
      <c r="D1250" t="s">
        <v>8020</v>
      </c>
      <c r="E1250" t="str">
        <f>VLOOKUP(TRIM(SUBSTITUTE(D1250,CHAR(160),CHAR(32))),Metadata!B$1:C$2632,2,FALSE)</f>
        <v>Corneille, Pierre, 1606-1684.</v>
      </c>
      <c r="F1250" t="str">
        <f>VLOOKUP(TRIM(SUBSTITUTE(D1250,CHAR(160),CHAR(32))),Metadata!B$1:D$2632,3,FALSE)</f>
        <v>La Toison d'or</v>
      </c>
      <c r="G1250">
        <f>VLOOKUP(TRIM(SUBSTITUTE(D1250,CHAR(160),CHAR(32))),Metadata!B$1:E$2632,4,FALSE)</f>
        <v>1661</v>
      </c>
      <c r="H1250" t="s">
        <v>445</v>
      </c>
      <c r="J1250" t="str">
        <f>VLOOKUP(TRIM(SUBSTITUTE(D1250,CHAR(160),CHAR(32))),Metadata!B$1:H$2632,7,FALSE)</f>
        <v>theatre</v>
      </c>
      <c r="L1250" t="str">
        <f>VLOOKUP(TRIM(SUBSTITUTE(D1250,CHAR(160),CHAR(32))),Metadata!B$1:J$2632,9,FALSE)</f>
        <v/>
      </c>
      <c r="M1250">
        <f>VLOOKUP(TRIM(SUBSTITUTE(D1250,CHAR(160),CHAR(32))),Metadata!B$1:K$2632,10,FALSE)</f>
        <v>20407</v>
      </c>
      <c r="N1250" s="1" t="s">
        <v>1713</v>
      </c>
      <c r="O1250">
        <v>18</v>
      </c>
      <c r="P1250">
        <v>21</v>
      </c>
    </row>
    <row r="1251" spans="1:16" x14ac:dyDescent="0.25">
      <c r="A1251" t="s">
        <v>4354</v>
      </c>
      <c r="B1251" t="s">
        <v>306</v>
      </c>
      <c r="C1251" t="s">
        <v>47</v>
      </c>
      <c r="D1251" t="s">
        <v>8048</v>
      </c>
      <c r="E1251" t="str">
        <f>VLOOKUP(TRIM(SUBSTITUTE(D1251,CHAR(160),CHAR(32))),Metadata!B$1:C$2632,2,FALSE)</f>
        <v>Esternod, Claude d', ca. 1590-ca. 1640.</v>
      </c>
      <c r="F1251" t="str">
        <f>VLOOKUP(TRIM(SUBSTITUTE(D1251,CHAR(160),CHAR(32))),Metadata!B$1:D$2632,3,FALSE)</f>
        <v>L'espadon satyrique</v>
      </c>
      <c r="G1251">
        <f>VLOOKUP(TRIM(SUBSTITUTE(D1251,CHAR(160),CHAR(32))),Metadata!B$1:E$2632,4,FALSE)</f>
        <v>1619</v>
      </c>
      <c r="H1251" t="s">
        <v>445</v>
      </c>
      <c r="J1251" t="str">
        <f>VLOOKUP(TRIM(SUBSTITUTE(D1251,CHAR(160),CHAR(32))),Metadata!B$1:H$2632,7,FALSE)</f>
        <v>poesie</v>
      </c>
      <c r="L1251" t="str">
        <f>VLOOKUP(TRIM(SUBSTITUTE(D1251,CHAR(160),CHAR(32))),Metadata!B$1:J$2632,9,FALSE)</f>
        <v>vers</v>
      </c>
      <c r="M1251">
        <f>VLOOKUP(TRIM(SUBSTITUTE(D1251,CHAR(160),CHAR(32))),Metadata!B$1:K$2632,10,FALSE)</f>
        <v>22879</v>
      </c>
      <c r="N1251" t="s">
        <v>1714</v>
      </c>
      <c r="O1251">
        <v>288</v>
      </c>
      <c r="P1251">
        <v>291</v>
      </c>
    </row>
    <row r="1252" spans="1:16" x14ac:dyDescent="0.25">
      <c r="A1252" t="s">
        <v>4354</v>
      </c>
      <c r="B1252" t="s">
        <v>306</v>
      </c>
      <c r="C1252" t="s">
        <v>47</v>
      </c>
      <c r="D1252" t="s">
        <v>7999</v>
      </c>
      <c r="E1252" t="str">
        <f>VLOOKUP(TRIM(SUBSTITUTE(D1252,CHAR(160),CHAR(32))),Metadata!B$1:C$2632,2,FALSE)</f>
        <v>Brébeuf, Georges de, 1617?-1661.</v>
      </c>
      <c r="F1252" t="str">
        <f>VLOOKUP(TRIM(SUBSTITUTE(D1252,CHAR(160),CHAR(32))),Metadata!B$1:D$2632,3,FALSE)</f>
        <v>Entretiens Solitaires</v>
      </c>
      <c r="G1252">
        <f>VLOOKUP(TRIM(SUBSTITUTE(D1252,CHAR(160),CHAR(32))),Metadata!B$1:E$2632,4,FALSE)</f>
        <v>1660</v>
      </c>
      <c r="H1252" t="s">
        <v>445</v>
      </c>
      <c r="J1252" t="str">
        <f>VLOOKUP(TRIM(SUBSTITUTE(D1252,CHAR(160),CHAR(32))),Metadata!B$1:H$2632,7,FALSE)</f>
        <v>poesie</v>
      </c>
      <c r="L1252" t="str">
        <f>VLOOKUP(TRIM(SUBSTITUTE(D1252,CHAR(160),CHAR(32))),Metadata!B$1:J$2632,9,FALSE)</f>
        <v>vers</v>
      </c>
      <c r="M1252">
        <f>VLOOKUP(TRIM(SUBSTITUTE(D1252,CHAR(160),CHAR(32))),Metadata!B$1:K$2632,10,FALSE)</f>
        <v>46372</v>
      </c>
      <c r="N1252" t="s">
        <v>1715</v>
      </c>
      <c r="O1252">
        <v>31</v>
      </c>
      <c r="P1252">
        <v>34</v>
      </c>
    </row>
    <row r="1253" spans="1:16" x14ac:dyDescent="0.25">
      <c r="A1253" t="s">
        <v>4354</v>
      </c>
      <c r="B1253" t="s">
        <v>306</v>
      </c>
      <c r="C1253" t="s">
        <v>47</v>
      </c>
      <c r="D1253" t="s">
        <v>8025</v>
      </c>
      <c r="E1253" t="str">
        <f>VLOOKUP(TRIM(SUBSTITUTE(D1253,CHAR(160),CHAR(32))),Metadata!B$1:C$2632,2,FALSE)</f>
        <v>Corneille, Pierre, 1606-1684.</v>
      </c>
      <c r="F1253" t="str">
        <f>VLOOKUP(TRIM(SUBSTITUTE(D1253,CHAR(160),CHAR(32))),Metadata!B$1:D$2632,3,FALSE)</f>
        <v>Pertharite</v>
      </c>
      <c r="G1253">
        <f>VLOOKUP(TRIM(SUBSTITUTE(D1253,CHAR(160),CHAR(32))),Metadata!B$1:E$2632,4,FALSE)</f>
        <v>1653</v>
      </c>
      <c r="H1253" t="s">
        <v>445</v>
      </c>
      <c r="J1253" t="str">
        <f>VLOOKUP(TRIM(SUBSTITUTE(D1253,CHAR(160),CHAR(32))),Metadata!B$1:H$2632,7,FALSE)</f>
        <v>theatre</v>
      </c>
      <c r="L1253" t="str">
        <f>VLOOKUP(TRIM(SUBSTITUTE(D1253,CHAR(160),CHAR(32))),Metadata!B$1:J$2632,9,FALSE)</f>
        <v/>
      </c>
      <c r="M1253">
        <f>VLOOKUP(TRIM(SUBSTITUTE(D1253,CHAR(160),CHAR(32))),Metadata!B$1:K$2632,10,FALSE)</f>
        <v>17280</v>
      </c>
      <c r="N1253" s="1" t="s">
        <v>1716</v>
      </c>
      <c r="O1253">
        <v>12</v>
      </c>
      <c r="P1253">
        <v>15</v>
      </c>
    </row>
    <row r="1254" spans="1:16" x14ac:dyDescent="0.25">
      <c r="A1254" t="s">
        <v>4354</v>
      </c>
      <c r="B1254" t="s">
        <v>306</v>
      </c>
      <c r="C1254" t="s">
        <v>47</v>
      </c>
      <c r="D1254" t="s">
        <v>7994</v>
      </c>
      <c r="E1254" t="str">
        <f>VLOOKUP(TRIM(SUBSTITUTE(D1254,CHAR(160),CHAR(32))),Metadata!B$1:C$2632,2,FALSE)</f>
        <v>Boisguilbert, P. Le Pesant de (Pierre Le Pesant), 1646-1714.</v>
      </c>
      <c r="F1254" t="str">
        <f>VLOOKUP(TRIM(SUBSTITUTE(D1254,CHAR(160),CHAR(32))),Metadata!B$1:D$2632,3,FALSE)</f>
        <v>Le détail de la France, sous le regne present</v>
      </c>
      <c r="G1254">
        <f>VLOOKUP(TRIM(SUBSTITUTE(D1254,CHAR(160),CHAR(32))),Metadata!B$1:E$2632,4,FALSE)</f>
        <v>1695</v>
      </c>
      <c r="H1254" t="s">
        <v>445</v>
      </c>
      <c r="J1254" t="str">
        <f>VLOOKUP(TRIM(SUBSTITUTE(D1254,CHAR(160),CHAR(32))),Metadata!B$1:H$2632,7,FALSE)</f>
        <v>traite ou essai</v>
      </c>
      <c r="L1254" t="str">
        <f>VLOOKUP(TRIM(SUBSTITUTE(D1254,CHAR(160),CHAR(32))),Metadata!B$1:J$2632,9,FALSE)</f>
        <v>prose</v>
      </c>
      <c r="M1254">
        <f>VLOOKUP(TRIM(SUBSTITUTE(D1254,CHAR(160),CHAR(32))),Metadata!B$1:K$2632,10,FALSE)</f>
        <v>114653</v>
      </c>
      <c r="N1254" s="1" t="s">
        <v>1717</v>
      </c>
      <c r="O1254">
        <v>157</v>
      </c>
      <c r="P1254">
        <v>160</v>
      </c>
    </row>
    <row r="1255" spans="1:16" x14ac:dyDescent="0.25">
      <c r="A1255" t="s">
        <v>4354</v>
      </c>
      <c r="B1255" t="s">
        <v>306</v>
      </c>
      <c r="C1255" t="s">
        <v>47</v>
      </c>
      <c r="D1255" t="s">
        <v>8154</v>
      </c>
      <c r="E1255" t="str">
        <f>VLOOKUP(TRIM(SUBSTITUTE(D1255,CHAR(160),CHAR(32))),Metadata!B$1:C$2632,2,FALSE)</f>
        <v>Sorel, Charles, 1602?-1674.</v>
      </c>
      <c r="F1255" t="str">
        <f>VLOOKUP(TRIM(SUBSTITUTE(D1255,CHAR(160),CHAR(32))),Metadata!B$1:D$2632,3,FALSE)</f>
        <v>La bibliothèque françoise</v>
      </c>
      <c r="G1255">
        <f>VLOOKUP(TRIM(SUBSTITUTE(D1255,CHAR(160),CHAR(32))),Metadata!B$1:E$2632,4,FALSE)</f>
        <v>1664</v>
      </c>
      <c r="H1255" t="s">
        <v>445</v>
      </c>
      <c r="J1255" t="str">
        <f>VLOOKUP(TRIM(SUBSTITUTE(D1255,CHAR(160),CHAR(32))),Metadata!B$1:H$2632,7,FALSE)</f>
        <v>traite ou essai</v>
      </c>
      <c r="L1255" t="str">
        <f>VLOOKUP(TRIM(SUBSTITUTE(D1255,CHAR(160),CHAR(32))),Metadata!B$1:J$2632,9,FALSE)</f>
        <v>prose</v>
      </c>
      <c r="M1255">
        <f>VLOOKUP(TRIM(SUBSTITUTE(D1255,CHAR(160),CHAR(32))),Metadata!B$1:K$2632,10,FALSE)</f>
        <v>67985</v>
      </c>
      <c r="N1255" s="1" t="s">
        <v>1718</v>
      </c>
      <c r="O1255">
        <v>107</v>
      </c>
      <c r="P1255">
        <v>110</v>
      </c>
    </row>
    <row r="1256" spans="1:16" x14ac:dyDescent="0.25">
      <c r="A1256" t="s">
        <v>4354</v>
      </c>
      <c r="B1256" t="s">
        <v>306</v>
      </c>
      <c r="C1256" t="s">
        <v>47</v>
      </c>
      <c r="D1256" t="s">
        <v>8385</v>
      </c>
      <c r="E1256" t="str">
        <f>VLOOKUP(TRIM(SUBSTITUTE(D1256,CHAR(160),CHAR(32))),Metadata!B$1:C$2632,2,FALSE)</f>
        <v>Rousseau, Jean-Jacques, 1712-1778.</v>
      </c>
      <c r="F1256" t="str">
        <f>VLOOKUP(TRIM(SUBSTITUTE(D1256,CHAR(160),CHAR(32))),Metadata!B$1:D$2632,3,FALSE)</f>
        <v>Rousseau juge de Jean-Jacques, Dialogues</v>
      </c>
      <c r="G1256">
        <f>VLOOKUP(TRIM(SUBSTITUTE(D1256,CHAR(160),CHAR(32))),Metadata!B$1:E$2632,4,FALSE)</f>
        <v>1776</v>
      </c>
      <c r="H1256" t="s">
        <v>448</v>
      </c>
      <c r="J1256" t="str">
        <f>VLOOKUP(TRIM(SUBSTITUTE(D1256,CHAR(160),CHAR(32))),Metadata!B$1:H$2632,7,FALSE)</f>
        <v>memoires</v>
      </c>
      <c r="L1256" t="str">
        <f>VLOOKUP(TRIM(SUBSTITUTE(D1256,CHAR(160),CHAR(32))),Metadata!B$1:J$2632,9,FALSE)</f>
        <v>prose</v>
      </c>
      <c r="M1256">
        <f>VLOOKUP(TRIM(SUBSTITUTE(D1256,CHAR(160),CHAR(32))),Metadata!B$1:K$2632,10,FALSE)</f>
        <v>128799</v>
      </c>
      <c r="N1256" s="1" t="s">
        <v>1719</v>
      </c>
      <c r="O1256">
        <v>109</v>
      </c>
      <c r="P1256">
        <v>112</v>
      </c>
    </row>
    <row r="1257" spans="1:16" x14ac:dyDescent="0.25">
      <c r="A1257" t="s">
        <v>4354</v>
      </c>
      <c r="B1257" t="s">
        <v>306</v>
      </c>
      <c r="C1257" t="s">
        <v>47</v>
      </c>
      <c r="D1257" t="s">
        <v>8386</v>
      </c>
      <c r="E1257" t="str">
        <f>VLOOKUP(TRIM(SUBSTITUTE(D1257,CHAR(160),CHAR(32))),Metadata!B$1:C$2632,2,FALSE)</f>
        <v>Sade, marquis de, 1740-1814.</v>
      </c>
      <c r="F1257" t="str">
        <f>VLOOKUP(TRIM(SUBSTITUTE(D1257,CHAR(160),CHAR(32))),Metadata!B$1:D$2632,3,FALSE)</f>
        <v>Justine, ou, Les malheurs de la vertu</v>
      </c>
      <c r="G1257">
        <f>VLOOKUP(TRIM(SUBSTITUTE(D1257,CHAR(160),CHAR(32))),Metadata!B$1:E$2632,4,FALSE)</f>
        <v>1791</v>
      </c>
      <c r="H1257" t="s">
        <v>448</v>
      </c>
      <c r="J1257" t="str">
        <f>VLOOKUP(TRIM(SUBSTITUTE(D1257,CHAR(160),CHAR(32))),Metadata!B$1:H$2632,7,FALSE)</f>
        <v>roman</v>
      </c>
      <c r="L1257" t="str">
        <f>VLOOKUP(TRIM(SUBSTITUTE(D1257,CHAR(160),CHAR(32))),Metadata!B$1:J$2632,9,FALSE)</f>
        <v>prose</v>
      </c>
      <c r="M1257">
        <f>VLOOKUP(TRIM(SUBSTITUTE(D1257,CHAR(160),CHAR(32))),Metadata!B$1:K$2632,10,FALSE)</f>
        <v>119795</v>
      </c>
      <c r="N1257" s="1" t="s">
        <v>1720</v>
      </c>
      <c r="O1257">
        <v>172</v>
      </c>
      <c r="P1257">
        <v>175</v>
      </c>
    </row>
    <row r="1258" spans="1:16" x14ac:dyDescent="0.25">
      <c r="A1258" t="s">
        <v>4354</v>
      </c>
      <c r="B1258" t="s">
        <v>306</v>
      </c>
      <c r="C1258" t="s">
        <v>47</v>
      </c>
      <c r="D1258" t="s">
        <v>8381</v>
      </c>
      <c r="E1258" t="str">
        <f>VLOOKUP(TRIM(SUBSTITUTE(D1258,CHAR(160),CHAR(32))),Metadata!B$1:C$2632,2,FALSE)</f>
        <v>Rousseau, Jean-Jacques, 1712-1778.</v>
      </c>
      <c r="F1258" t="str">
        <f>VLOOKUP(TRIM(SUBSTITUTE(D1258,CHAR(160),CHAR(32))),Metadata!B$1:D$2632,3,FALSE)</f>
        <v>La nouvelle Héloïse</v>
      </c>
      <c r="G1258">
        <f>VLOOKUP(TRIM(SUBSTITUTE(D1258,CHAR(160),CHAR(32))),Metadata!B$1:E$2632,4,FALSE)</f>
        <v>1761</v>
      </c>
      <c r="H1258" t="s">
        <v>448</v>
      </c>
      <c r="J1258" t="str">
        <f>VLOOKUP(TRIM(SUBSTITUTE(D1258,CHAR(160),CHAR(32))),Metadata!B$1:H$2632,7,FALSE)</f>
        <v>roman</v>
      </c>
      <c r="L1258" t="str">
        <f>VLOOKUP(TRIM(SUBSTITUTE(D1258,CHAR(160),CHAR(32))),Metadata!B$1:J$2632,9,FALSE)</f>
        <v>prose</v>
      </c>
      <c r="M1258">
        <f>VLOOKUP(TRIM(SUBSTITUTE(D1258,CHAR(160),CHAR(32))),Metadata!B$1:K$2632,10,FALSE)</f>
        <v>299094</v>
      </c>
      <c r="N1258" s="1" t="s">
        <v>1721</v>
      </c>
      <c r="O1258">
        <v>79</v>
      </c>
      <c r="P1258">
        <v>82</v>
      </c>
    </row>
    <row r="1259" spans="1:16" x14ac:dyDescent="0.25">
      <c r="A1259" t="s">
        <v>4354</v>
      </c>
      <c r="B1259" t="s">
        <v>306</v>
      </c>
      <c r="C1259" t="s">
        <v>47</v>
      </c>
      <c r="D1259" t="s">
        <v>8175</v>
      </c>
      <c r="E1259" t="str">
        <f>VLOOKUP(TRIM(SUBSTITUTE(D1259,CHAR(160),CHAR(32))),Metadata!B$1:C$2632,2,FALSE)</f>
        <v>Arnaud, François-Thomas-Marie de Baculard d', 1718-1805.</v>
      </c>
      <c r="F1259" t="str">
        <f>VLOOKUP(TRIM(SUBSTITUTE(D1259,CHAR(160),CHAR(32))),Metadata!B$1:D$2632,3,FALSE)</f>
        <v>Épreuves du sentiment</v>
      </c>
      <c r="G1259">
        <f>VLOOKUP(TRIM(SUBSTITUTE(D1259,CHAR(160),CHAR(32))),Metadata!B$1:E$2632,4,FALSE)</f>
        <v>1772</v>
      </c>
      <c r="H1259" t="s">
        <v>448</v>
      </c>
      <c r="J1259" t="str">
        <f>VLOOKUP(TRIM(SUBSTITUTE(D1259,CHAR(160),CHAR(32))),Metadata!B$1:H$2632,7,FALSE)</f>
        <v>roman</v>
      </c>
      <c r="L1259" t="str">
        <f>VLOOKUP(TRIM(SUBSTITUTE(D1259,CHAR(160),CHAR(32))),Metadata!B$1:J$2632,9,FALSE)</f>
        <v>prose</v>
      </c>
      <c r="M1259">
        <f>VLOOKUP(TRIM(SUBSTITUTE(D1259,CHAR(160),CHAR(32))),Metadata!B$1:K$2632,10,FALSE)</f>
        <v>220102</v>
      </c>
      <c r="N1259" s="1" t="s">
        <v>1722</v>
      </c>
      <c r="O1259">
        <v>55</v>
      </c>
      <c r="P1259">
        <v>58</v>
      </c>
    </row>
    <row r="1260" spans="1:16" x14ac:dyDescent="0.25">
      <c r="A1260" t="s">
        <v>4354</v>
      </c>
      <c r="B1260" t="s">
        <v>306</v>
      </c>
      <c r="C1260" t="s">
        <v>47</v>
      </c>
      <c r="D1260" t="s">
        <v>8313</v>
      </c>
      <c r="E1260" t="str">
        <f>VLOOKUP(TRIM(SUBSTITUTE(D1260,CHAR(160),CHAR(32))),Metadata!B$1:C$2632,2,FALSE)</f>
        <v>Marat, Jean Paul, 1743-1793.</v>
      </c>
      <c r="F1260" t="str">
        <f>VLOOKUP(TRIM(SUBSTITUTE(D1260,CHAR(160),CHAR(32))),Metadata!B$1:D$2632,3,FALSE)</f>
        <v>Eloge de Montesquieu: présenté à l'Académie de Bordeaux le 28 mars 1785</v>
      </c>
      <c r="G1260">
        <f>VLOOKUP(TRIM(SUBSTITUTE(D1260,CHAR(160),CHAR(32))),Metadata!B$1:E$2632,4,FALSE)</f>
        <v>1785</v>
      </c>
      <c r="H1260" t="s">
        <v>448</v>
      </c>
      <c r="J1260" t="str">
        <f>VLOOKUP(TRIM(SUBSTITUTE(D1260,CHAR(160),CHAR(32))),Metadata!B$1:H$2632,7,FALSE)</f>
        <v>traite ou essai</v>
      </c>
      <c r="L1260" t="str">
        <f>VLOOKUP(TRIM(SUBSTITUTE(D1260,CHAR(160),CHAR(32))),Metadata!B$1:J$2632,9,FALSE)</f>
        <v>prose</v>
      </c>
      <c r="M1260">
        <f>VLOOKUP(TRIM(SUBSTITUTE(D1260,CHAR(160),CHAR(32))),Metadata!B$1:K$2632,10,FALSE)</f>
        <v>24030</v>
      </c>
      <c r="N1260" t="s">
        <v>1723</v>
      </c>
      <c r="O1260">
        <v>37</v>
      </c>
      <c r="P1260">
        <v>40</v>
      </c>
    </row>
    <row r="1261" spans="1:16" x14ac:dyDescent="0.25">
      <c r="A1261" t="s">
        <v>4354</v>
      </c>
      <c r="B1261" t="s">
        <v>306</v>
      </c>
      <c r="C1261" t="s">
        <v>47</v>
      </c>
      <c r="D1261" t="s">
        <v>5444</v>
      </c>
      <c r="E1261" t="str">
        <f>VLOOKUP(TRIM(SUBSTITUTE(D1261,CHAR(160),CHAR(32))),Metadata!B$1:C$2632,2,FALSE)</f>
        <v>Holbach, Paul Henri Thiry, baron d', 1723-1789</v>
      </c>
      <c r="F1261" t="str">
        <f>VLOOKUP(TRIM(SUBSTITUTE(D1261,CHAR(160),CHAR(32))),Metadata!B$1:D$2632,3,FALSE)</f>
        <v>La contagion sacrée ou Histoire naturelle de la superstition OU Tableau des effets que les opinions religieuses ont produits sur la terre. Tome II</v>
      </c>
      <c r="G1261">
        <f>VLOOKUP(TRIM(SUBSTITUTE(D1261,CHAR(160),CHAR(32))),Metadata!B$1:E$2632,4,FALSE)</f>
        <v>1768</v>
      </c>
      <c r="H1261" t="s">
        <v>448</v>
      </c>
      <c r="J1261" t="str">
        <f>VLOOKUP(TRIM(SUBSTITUTE(D1261,CHAR(160),CHAR(32))),Metadata!B$1:H$2632,7,FALSE)</f>
        <v>traite</v>
      </c>
      <c r="L1261" t="str">
        <f>VLOOKUP(TRIM(SUBSTITUTE(D1261,CHAR(160),CHAR(32))),Metadata!B$1:J$2632,9,FALSE)</f>
        <v/>
      </c>
      <c r="M1261">
        <f>VLOOKUP(TRIM(SUBSTITUTE(D1261,CHAR(160),CHAR(32))),Metadata!B$1:K$2632,10,FALSE)</f>
        <v>39364</v>
      </c>
      <c r="N1261" s="1" t="s">
        <v>1724</v>
      </c>
      <c r="O1261">
        <v>5</v>
      </c>
      <c r="P1261">
        <v>8</v>
      </c>
    </row>
    <row r="1262" spans="1:16" x14ac:dyDescent="0.25">
      <c r="A1262" t="s">
        <v>4354</v>
      </c>
      <c r="B1262" t="s">
        <v>306</v>
      </c>
      <c r="C1262" t="s">
        <v>47</v>
      </c>
      <c r="D1262" t="s">
        <v>8212</v>
      </c>
      <c r="E1262" t="str">
        <f>VLOOKUP(TRIM(SUBSTITUTE(D1262,CHAR(160),CHAR(32))),Metadata!B$1:C$2632,2,FALSE)</f>
        <v>Condillac, Etienne Bonnot de, 1714-1780.</v>
      </c>
      <c r="F1262" t="str">
        <f>VLOOKUP(TRIM(SUBSTITUTE(D1262,CHAR(160),CHAR(32))),Metadata!B$1:D$2632,3,FALSE)</f>
        <v>Le commerce et le gouvernement</v>
      </c>
      <c r="G1262">
        <f>VLOOKUP(TRIM(SUBSTITUTE(D1262,CHAR(160),CHAR(32))),Metadata!B$1:E$2632,4,FALSE)</f>
        <v>1776</v>
      </c>
      <c r="H1262" t="s">
        <v>448</v>
      </c>
      <c r="J1262" t="str">
        <f>VLOOKUP(TRIM(SUBSTITUTE(D1262,CHAR(160),CHAR(32))),Metadata!B$1:H$2632,7,FALSE)</f>
        <v>traite ou essai</v>
      </c>
      <c r="L1262" t="str">
        <f>VLOOKUP(TRIM(SUBSTITUTE(D1262,CHAR(160),CHAR(32))),Metadata!B$1:J$2632,9,FALSE)</f>
        <v>prose</v>
      </c>
      <c r="M1262">
        <f>VLOOKUP(TRIM(SUBSTITUTE(D1262,CHAR(160),CHAR(32))),Metadata!B$1:K$2632,10,FALSE)</f>
        <v>89868</v>
      </c>
      <c r="N1262" s="1" t="s">
        <v>1725</v>
      </c>
      <c r="O1262">
        <v>131</v>
      </c>
      <c r="P1262">
        <v>134</v>
      </c>
    </row>
    <row r="1263" spans="1:16" x14ac:dyDescent="0.25">
      <c r="A1263" t="s">
        <v>4354</v>
      </c>
      <c r="B1263" t="s">
        <v>306</v>
      </c>
      <c r="C1263" t="s">
        <v>47</v>
      </c>
      <c r="D1263" t="s">
        <v>8339</v>
      </c>
      <c r="E1263" t="str">
        <f>VLOOKUP(TRIM(SUBSTITUTE(D1263,CHAR(160),CHAR(32))),Metadata!B$1:C$2632,2,FALSE)</f>
        <v>Mirabeau, Victor de Riquetti, marquis de, 1715-1789.</v>
      </c>
      <c r="F1263" t="str">
        <f>VLOOKUP(TRIM(SUBSTITUTE(D1263,CHAR(160),CHAR(32))),Metadata!B$1:D$2632,3,FALSE)</f>
        <v>L'ami des hommes, ou, Traité de la population</v>
      </c>
      <c r="G1263">
        <f>VLOOKUP(TRIM(SUBSTITUTE(D1263,CHAR(160),CHAR(32))),Metadata!B$1:E$2632,4,FALSE)</f>
        <v>1755</v>
      </c>
      <c r="H1263" t="s">
        <v>448</v>
      </c>
      <c r="J1263" t="str">
        <f>VLOOKUP(TRIM(SUBSTITUTE(D1263,CHAR(160),CHAR(32))),Metadata!B$1:H$2632,7,FALSE)</f>
        <v>traite ou essai</v>
      </c>
      <c r="L1263" t="str">
        <f>VLOOKUP(TRIM(SUBSTITUTE(D1263,CHAR(160),CHAR(32))),Metadata!B$1:J$2632,9,FALSE)</f>
        <v>prose</v>
      </c>
      <c r="M1263">
        <f>VLOOKUP(TRIM(SUBSTITUTE(D1263,CHAR(160),CHAR(32))),Metadata!B$1:K$2632,10,FALSE)</f>
        <v>239430</v>
      </c>
      <c r="N1263" s="1" t="s">
        <v>1726</v>
      </c>
      <c r="O1263">
        <v>193</v>
      </c>
      <c r="P1263">
        <v>196</v>
      </c>
    </row>
    <row r="1264" spans="1:16" x14ac:dyDescent="0.25">
      <c r="A1264" t="s">
        <v>4354</v>
      </c>
      <c r="B1264" t="s">
        <v>306</v>
      </c>
      <c r="C1264" t="s">
        <v>47</v>
      </c>
      <c r="D1264" t="s">
        <v>8414</v>
      </c>
      <c r="E1264" t="str">
        <f>VLOOKUP(TRIM(SUBSTITUTE(D1264,CHAR(160),CHAR(32))),Metadata!B$1:C$2632,2,FALSE)</f>
        <v>Volney, C.-F. (Constantin-François), 1757-1820.</v>
      </c>
      <c r="F1264" t="str">
        <f>VLOOKUP(TRIM(SUBSTITUTE(D1264,CHAR(160),CHAR(32))),Metadata!B$1:D$2632,3,FALSE)</f>
        <v>Voyage en Syrie et en Égypte</v>
      </c>
      <c r="G1264">
        <f>VLOOKUP(TRIM(SUBSTITUTE(D1264,CHAR(160),CHAR(32))),Metadata!B$1:E$2632,4,FALSE)</f>
        <v>1787</v>
      </c>
      <c r="H1264" t="s">
        <v>448</v>
      </c>
      <c r="J1264" t="str">
        <f>VLOOKUP(TRIM(SUBSTITUTE(D1264,CHAR(160),CHAR(32))),Metadata!B$1:H$2632,7,FALSE)</f>
        <v>recit de voyage</v>
      </c>
      <c r="L1264" t="str">
        <f>VLOOKUP(TRIM(SUBSTITUTE(D1264,CHAR(160),CHAR(32))),Metadata!B$1:J$2632,9,FALSE)</f>
        <v>prose</v>
      </c>
      <c r="M1264">
        <f>VLOOKUP(TRIM(SUBSTITUTE(D1264,CHAR(160),CHAR(32))),Metadata!B$1:K$2632,10,FALSE)</f>
        <v>166253</v>
      </c>
      <c r="N1264" s="1" t="s">
        <v>1727</v>
      </c>
      <c r="O1264">
        <v>158</v>
      </c>
      <c r="P1264">
        <v>161</v>
      </c>
    </row>
    <row r="1265" spans="1:16" x14ac:dyDescent="0.25">
      <c r="A1265" t="s">
        <v>4354</v>
      </c>
      <c r="B1265" t="s">
        <v>306</v>
      </c>
      <c r="C1265" t="s">
        <v>47</v>
      </c>
      <c r="D1265" t="s">
        <v>5707</v>
      </c>
      <c r="E1265" t="str">
        <f>VLOOKUP(TRIM(SUBSTITUTE(D1265,CHAR(160),CHAR(32))),Metadata!B$1:C$2632,2,FALSE)</f>
        <v>Bonaparte, Napoléon, 1769-1821.</v>
      </c>
      <c r="F1265" t="str">
        <f>VLOOKUP(TRIM(SUBSTITUTE(D1265,CHAR(160),CHAR(32))),Metadata!B$1:D$2632,3,FALSE)</f>
        <v>Oeuvres de Napoléon Bonaparte, Tome 1</v>
      </c>
      <c r="G1265">
        <f>VLOOKUP(TRIM(SUBSTITUTE(D1265,CHAR(160),CHAR(32))),Metadata!B$1:E$2632,4,FALSE)</f>
        <v>1796</v>
      </c>
      <c r="H1265" t="s">
        <v>448</v>
      </c>
      <c r="J1265" t="str">
        <f>VLOOKUP(TRIM(SUBSTITUTE(D1265,CHAR(160),CHAR(32))),Metadata!B$1:H$2632,7,FALSE)</f>
        <v>correspondance</v>
      </c>
      <c r="L1265" t="str">
        <f>VLOOKUP(TRIM(SUBSTITUTE(D1265,CHAR(160),CHAR(32))),Metadata!B$1:J$2632,9,FALSE)</f>
        <v/>
      </c>
      <c r="M1265">
        <f>VLOOKUP(TRIM(SUBSTITUTE(D1265,CHAR(160),CHAR(32))),Metadata!B$1:K$2632,10,FALSE)</f>
        <v>189076</v>
      </c>
      <c r="N1265" s="1" t="s">
        <v>1728</v>
      </c>
      <c r="O1265">
        <v>34</v>
      </c>
      <c r="P1265">
        <v>37</v>
      </c>
    </row>
    <row r="1266" spans="1:16" x14ac:dyDescent="0.25">
      <c r="A1266" t="s">
        <v>4354</v>
      </c>
      <c r="B1266" t="s">
        <v>306</v>
      </c>
      <c r="C1266" t="s">
        <v>47</v>
      </c>
      <c r="D1266" t="s">
        <v>8177</v>
      </c>
      <c r="E1266" t="str">
        <f>VLOOKUP(TRIM(SUBSTITUTE(D1266,CHAR(160),CHAR(32))),Metadata!B$1:C$2632,2,FALSE)</f>
        <v>Arnaud, François-Thomas-Marie de Baculard d', 1718-1805.</v>
      </c>
      <c r="F1266" t="str">
        <f>VLOOKUP(TRIM(SUBSTITUTE(D1266,CHAR(160),CHAR(32))),Metadata!B$1:D$2632,3,FALSE)</f>
        <v>Les époux malheureux</v>
      </c>
      <c r="G1266">
        <f>VLOOKUP(TRIM(SUBSTITUTE(D1266,CHAR(160),CHAR(32))),Metadata!B$1:E$2632,4,FALSE)</f>
        <v>1745</v>
      </c>
      <c r="H1266" t="s">
        <v>448</v>
      </c>
      <c r="J1266" t="str">
        <f>VLOOKUP(TRIM(SUBSTITUTE(D1266,CHAR(160),CHAR(32))),Metadata!B$1:H$2632,7,FALSE)</f>
        <v>roman</v>
      </c>
      <c r="L1266" t="str">
        <f>VLOOKUP(TRIM(SUBSTITUTE(D1266,CHAR(160),CHAR(32))),Metadata!B$1:J$2632,9,FALSE)</f>
        <v>prose</v>
      </c>
      <c r="M1266">
        <f>VLOOKUP(TRIM(SUBSTITUTE(D1266,CHAR(160),CHAR(32))),Metadata!B$1:K$2632,10,FALSE)</f>
        <v>76993</v>
      </c>
      <c r="N1266" s="1" t="s">
        <v>1729</v>
      </c>
      <c r="O1266">
        <v>85</v>
      </c>
      <c r="P1266">
        <v>88</v>
      </c>
    </row>
    <row r="1267" spans="1:16" x14ac:dyDescent="0.25">
      <c r="A1267" t="s">
        <v>4354</v>
      </c>
      <c r="B1267" t="s">
        <v>306</v>
      </c>
      <c r="C1267" t="s">
        <v>47</v>
      </c>
      <c r="D1267" t="s">
        <v>8354</v>
      </c>
      <c r="E1267" t="str">
        <f>VLOOKUP(TRIM(SUBSTITUTE(D1267,CHAR(160),CHAR(32))),Metadata!B$1:C$2632,2,FALSE)</f>
        <v>Prévost, abbé, 1697-1763.</v>
      </c>
      <c r="F1267" t="str">
        <f>VLOOKUP(TRIM(SUBSTITUTE(D1267,CHAR(160),CHAR(32))),Metadata!B$1:D$2632,3,FALSE)</f>
        <v>Le philosophe anglois, ou, Histoire de monsieur Cleveland, fils naturel de Cromwel. T. 5-6</v>
      </c>
      <c r="G1267">
        <f>VLOOKUP(TRIM(SUBSTITUTE(D1267,CHAR(160),CHAR(32))),Metadata!B$1:E$2632,4,FALSE)</f>
        <v>1739</v>
      </c>
      <c r="H1267" t="s">
        <v>448</v>
      </c>
      <c r="J1267" t="str">
        <f>VLOOKUP(TRIM(SUBSTITUTE(D1267,CHAR(160),CHAR(32))),Metadata!B$1:H$2632,7,FALSE)</f>
        <v>roman</v>
      </c>
      <c r="L1267" t="str">
        <f>VLOOKUP(TRIM(SUBSTITUTE(D1267,CHAR(160),CHAR(32))),Metadata!B$1:J$2632,9,FALSE)</f>
        <v>prose</v>
      </c>
      <c r="M1267">
        <f>VLOOKUP(TRIM(SUBSTITUTE(D1267,CHAR(160),CHAR(32))),Metadata!B$1:K$2632,10,FALSE)</f>
        <v>149906</v>
      </c>
      <c r="N1267" s="1" t="s">
        <v>1730</v>
      </c>
      <c r="O1267">
        <v>17</v>
      </c>
      <c r="P1267">
        <v>20</v>
      </c>
    </row>
    <row r="1268" spans="1:16" x14ac:dyDescent="0.25">
      <c r="A1268" t="s">
        <v>4354</v>
      </c>
      <c r="B1268" t="s">
        <v>306</v>
      </c>
      <c r="C1268" t="s">
        <v>47</v>
      </c>
      <c r="D1268" t="s">
        <v>8265</v>
      </c>
      <c r="E1268" t="str">
        <f>VLOOKUP(TRIM(SUBSTITUTE(D1268,CHAR(160),CHAR(32))),Metadata!B$1:C$2632,2,FALSE)</f>
        <v>Galiani, Ferdinando, 1728-1787.</v>
      </c>
      <c r="F1268" t="str">
        <f>VLOOKUP(TRIM(SUBSTITUTE(D1268,CHAR(160),CHAR(32))),Metadata!B$1:D$2632,3,FALSE)</f>
        <v>Dialogues sur le commerce des bleds.</v>
      </c>
      <c r="G1268">
        <f>VLOOKUP(TRIM(SUBSTITUTE(D1268,CHAR(160),CHAR(32))),Metadata!B$1:E$2632,4,FALSE)</f>
        <v>1770</v>
      </c>
      <c r="H1268" t="s">
        <v>448</v>
      </c>
      <c r="J1268" t="str">
        <f>VLOOKUP(TRIM(SUBSTITUTE(D1268,CHAR(160),CHAR(32))),Metadata!B$1:H$2632,7,FALSE)</f>
        <v>traite ou essai</v>
      </c>
      <c r="L1268" t="str">
        <f>VLOOKUP(TRIM(SUBSTITUTE(D1268,CHAR(160),CHAR(32))),Metadata!B$1:J$2632,9,FALSE)</f>
        <v>prose</v>
      </c>
      <c r="M1268">
        <f>VLOOKUP(TRIM(SUBSTITUTE(D1268,CHAR(160),CHAR(32))),Metadata!B$1:K$2632,10,FALSE)</f>
        <v>81053</v>
      </c>
      <c r="N1268" s="1" t="s">
        <v>1731</v>
      </c>
      <c r="O1268">
        <v>70</v>
      </c>
      <c r="P1268">
        <v>73</v>
      </c>
    </row>
    <row r="1269" spans="1:16" x14ac:dyDescent="0.25">
      <c r="A1269" t="s">
        <v>4354</v>
      </c>
      <c r="B1269" t="s">
        <v>306</v>
      </c>
      <c r="C1269" t="s">
        <v>47</v>
      </c>
      <c r="D1269" t="s">
        <v>8624</v>
      </c>
      <c r="E1269" t="str">
        <f>VLOOKUP(TRIM(SUBSTITUTE(D1269,CHAR(160),CHAR(32))),Metadata!B$1:C$2632,2,FALSE)</f>
        <v>NA</v>
      </c>
      <c r="F1269" t="str">
        <f>VLOOKUP(TRIM(SUBSTITUTE(D1269,CHAR(160),CHAR(32))),Metadata!B$1:D$2632,3,FALSE)</f>
        <v>Code civil des Français</v>
      </c>
      <c r="G1269">
        <f>VLOOKUP(TRIM(SUBSTITUTE(D1269,CHAR(160),CHAR(32))),Metadata!B$1:E$2632,4,FALSE)</f>
        <v>1804</v>
      </c>
      <c r="H1269" t="s">
        <v>450</v>
      </c>
      <c r="J1269" t="str">
        <f>VLOOKUP(TRIM(SUBSTITUTE(D1269,CHAR(160),CHAR(32))),Metadata!B$1:H$2632,7,FALSE)</f>
        <v>traite ou essai</v>
      </c>
      <c r="L1269" t="str">
        <f>VLOOKUP(TRIM(SUBSTITUTE(D1269,CHAR(160),CHAR(32))),Metadata!B$1:J$2632,9,FALSE)</f>
        <v>prose</v>
      </c>
      <c r="M1269">
        <f>VLOOKUP(TRIM(SUBSTITUTE(D1269,CHAR(160),CHAR(32))),Metadata!B$1:K$2632,10,FALSE)</f>
        <v>112441</v>
      </c>
      <c r="N1269" s="1" t="s">
        <v>1732</v>
      </c>
      <c r="O1269">
        <v>203</v>
      </c>
      <c r="P1269">
        <v>206</v>
      </c>
    </row>
    <row r="1270" spans="1:16" x14ac:dyDescent="0.25">
      <c r="A1270" t="s">
        <v>4354</v>
      </c>
      <c r="B1270" t="s">
        <v>306</v>
      </c>
      <c r="C1270" t="s">
        <v>47</v>
      </c>
      <c r="D1270" t="s">
        <v>8506</v>
      </c>
      <c r="E1270" t="str">
        <f>VLOOKUP(TRIM(SUBSTITUTE(D1270,CHAR(160),CHAR(32))),Metadata!B$1:C$2632,2,FALSE)</f>
        <v>Dumas, Alexandre (père), 1802-1870.</v>
      </c>
      <c r="F1270" t="str">
        <f>VLOOKUP(TRIM(SUBSTITUTE(D1270,CHAR(160),CHAR(32))),Metadata!B$1:D$2632,3,FALSE)</f>
        <v>Vicomte de Bragelonne (Le)</v>
      </c>
      <c r="G1270">
        <f>VLOOKUP(TRIM(SUBSTITUTE(D1270,CHAR(160),CHAR(32))),Metadata!B$1:E$2632,4,FALSE)</f>
        <v>1848</v>
      </c>
      <c r="H1270" t="s">
        <v>450</v>
      </c>
      <c r="J1270" t="str">
        <f>VLOOKUP(TRIM(SUBSTITUTE(D1270,CHAR(160),CHAR(32))),Metadata!B$1:H$2632,7,FALSE)</f>
        <v>Narratif, Roman</v>
      </c>
      <c r="L1270" t="str">
        <f>VLOOKUP(TRIM(SUBSTITUTE(D1270,CHAR(160),CHAR(32))),Metadata!B$1:J$2632,9,FALSE)</f>
        <v/>
      </c>
      <c r="M1270">
        <f>VLOOKUP(TRIM(SUBSTITUTE(D1270,CHAR(160),CHAR(32))),Metadata!B$1:K$2632,10,FALSE)</f>
        <v>700272</v>
      </c>
      <c r="N1270" t="s">
        <v>1733</v>
      </c>
      <c r="O1270">
        <v>86</v>
      </c>
      <c r="P1270">
        <v>89</v>
      </c>
    </row>
    <row r="1271" spans="1:16" x14ac:dyDescent="0.25">
      <c r="A1271" t="s">
        <v>4354</v>
      </c>
      <c r="B1271" t="s">
        <v>306</v>
      </c>
      <c r="C1271" t="s">
        <v>47</v>
      </c>
      <c r="D1271" t="s">
        <v>7895</v>
      </c>
      <c r="E1271" t="str">
        <f>VLOOKUP(TRIM(SUBSTITUTE(D1271,CHAR(160),CHAR(32))),Metadata!B$1:C$2632,2,FALSE)</f>
        <v>Dupont-White, Charles Brook, 1807-1878.</v>
      </c>
      <c r="F1271" t="str">
        <f>VLOOKUP(TRIM(SUBSTITUTE(D1271,CHAR(160),CHAR(32))),Metadata!B$1:D$2632,3,FALSE)</f>
        <v>Essais sur les relations du travail avec le capital</v>
      </c>
      <c r="G1271">
        <f>VLOOKUP(TRIM(SUBSTITUTE(D1271,CHAR(160),CHAR(32))),Metadata!B$1:E$2632,4,FALSE)</f>
        <v>1845</v>
      </c>
      <c r="H1271" t="s">
        <v>450</v>
      </c>
      <c r="J1271" t="str">
        <f>VLOOKUP(TRIM(SUBSTITUTE(D1271,CHAR(160),CHAR(32))),Metadata!B$1:H$2632,7,FALSE)</f>
        <v>traite</v>
      </c>
      <c r="L1271" t="str">
        <f>VLOOKUP(TRIM(SUBSTITUTE(D1271,CHAR(160),CHAR(32))),Metadata!B$1:J$2632,9,FALSE)</f>
        <v/>
      </c>
      <c r="M1271">
        <f>VLOOKUP(TRIM(SUBSTITUTE(D1271,CHAR(160),CHAR(32))),Metadata!B$1:K$2632,10,FALSE)</f>
        <v>97424</v>
      </c>
      <c r="N1271" s="1" t="s">
        <v>1734</v>
      </c>
      <c r="O1271">
        <v>53</v>
      </c>
      <c r="P1271">
        <v>56</v>
      </c>
    </row>
    <row r="1272" spans="1:16" x14ac:dyDescent="0.25">
      <c r="A1272" t="s">
        <v>4354</v>
      </c>
      <c r="B1272" t="s">
        <v>306</v>
      </c>
      <c r="C1272" t="s">
        <v>47</v>
      </c>
      <c r="D1272" t="s">
        <v>8687</v>
      </c>
      <c r="E1272" t="str">
        <f>VLOOKUP(TRIM(SUBSTITUTE(D1272,CHAR(160),CHAR(32))),Metadata!B$1:C$2632,2,FALSE)</f>
        <v>Tocqueville, Alexis de, 1805-1859.</v>
      </c>
      <c r="F1272" t="str">
        <f>VLOOKUP(TRIM(SUBSTITUTE(D1272,CHAR(160),CHAR(32))),Metadata!B$1:D$2632,3,FALSE)</f>
        <v>L'ancien régime et la révolution</v>
      </c>
      <c r="G1272">
        <f>VLOOKUP(TRIM(SUBSTITUTE(D1272,CHAR(160),CHAR(32))),Metadata!B$1:E$2632,4,FALSE)</f>
        <v>1856</v>
      </c>
      <c r="H1272" t="s">
        <v>450</v>
      </c>
      <c r="J1272" t="str">
        <f>VLOOKUP(TRIM(SUBSTITUTE(D1272,CHAR(160),CHAR(32))),Metadata!B$1:H$2632,7,FALSE)</f>
        <v>traite ou essai</v>
      </c>
      <c r="L1272" t="str">
        <f>VLOOKUP(TRIM(SUBSTITUTE(D1272,CHAR(160),CHAR(32))),Metadata!B$1:J$2632,9,FALSE)</f>
        <v>prose</v>
      </c>
      <c r="M1272">
        <f>VLOOKUP(TRIM(SUBSTITUTE(D1272,CHAR(160),CHAR(32))),Metadata!B$1:K$2632,10,FALSE)</f>
        <v>78701</v>
      </c>
      <c r="N1272" s="1" t="s">
        <v>1735</v>
      </c>
      <c r="O1272">
        <v>123</v>
      </c>
      <c r="P1272">
        <v>126</v>
      </c>
    </row>
    <row r="1273" spans="1:16" x14ac:dyDescent="0.25">
      <c r="A1273" t="s">
        <v>4354</v>
      </c>
      <c r="B1273" t="s">
        <v>306</v>
      </c>
      <c r="C1273" t="s">
        <v>47</v>
      </c>
      <c r="D1273" t="s">
        <v>8516</v>
      </c>
      <c r="E1273" t="str">
        <f>VLOOKUP(TRIM(SUBSTITUTE(D1273,CHAR(160),CHAR(32))),Metadata!B$1:C$2632,2,FALSE)</f>
        <v>Erckmann, Emile, 1822-1899.</v>
      </c>
      <c r="F1273" t="str">
        <f>VLOOKUP(TRIM(SUBSTITUTE(D1273,CHAR(160),CHAR(32))),Metadata!B$1:D$2632,3,FALSE)</f>
        <v>L'ami Fritz</v>
      </c>
      <c r="G1273">
        <f>VLOOKUP(TRIM(SUBSTITUTE(D1273,CHAR(160),CHAR(32))),Metadata!B$1:E$2632,4,FALSE)</f>
        <v>1864</v>
      </c>
      <c r="H1273" t="s">
        <v>450</v>
      </c>
      <c r="J1273" t="str">
        <f>VLOOKUP(TRIM(SUBSTITUTE(D1273,CHAR(160),CHAR(32))),Metadata!B$1:H$2632,7,FALSE)</f>
        <v>roman</v>
      </c>
      <c r="L1273" t="str">
        <f>VLOOKUP(TRIM(SUBSTITUTE(D1273,CHAR(160),CHAR(32))),Metadata!B$1:J$2632,9,FALSE)</f>
        <v>prose</v>
      </c>
      <c r="M1273">
        <f>VLOOKUP(TRIM(SUBSTITUTE(D1273,CHAR(160),CHAR(32))),Metadata!B$1:K$2632,10,FALSE)</f>
        <v>66634</v>
      </c>
      <c r="N1273" s="1" t="s">
        <v>1736</v>
      </c>
      <c r="O1273">
        <v>54</v>
      </c>
      <c r="P1273">
        <v>57</v>
      </c>
    </row>
    <row r="1274" spans="1:16" x14ac:dyDescent="0.25">
      <c r="A1274" t="s">
        <v>4354</v>
      </c>
      <c r="B1274" t="s">
        <v>306</v>
      </c>
      <c r="C1274" t="s">
        <v>47</v>
      </c>
      <c r="D1274" t="s">
        <v>8197</v>
      </c>
      <c r="E1274" t="str">
        <f>VLOOKUP(TRIM(SUBSTITUTE(D1274,CHAR(160),CHAR(32))),Metadata!B$1:C$2632,2,FALSE)</f>
        <v>Carmontelle, Louis Carrogis, 1717-1806.</v>
      </c>
      <c r="F1274" t="str">
        <f>VLOOKUP(TRIM(SUBSTITUTE(D1274,CHAR(160),CHAR(32))),Metadata!B$1:D$2632,3,FALSE)</f>
        <v>La chanson</v>
      </c>
      <c r="G1274">
        <f>VLOOKUP(TRIM(SUBSTITUTE(D1274,CHAR(160),CHAR(32))),Metadata!B$1:E$2632,4,FALSE)</f>
        <v>1775</v>
      </c>
      <c r="H1274" t="s">
        <v>450</v>
      </c>
      <c r="J1274" t="str">
        <f>VLOOKUP(TRIM(SUBSTITUTE(D1274,CHAR(160),CHAR(32))),Metadata!B$1:H$2632,7,FALSE)</f>
        <v>theatre</v>
      </c>
      <c r="L1274" t="str">
        <f>VLOOKUP(TRIM(SUBSTITUTE(D1274,CHAR(160),CHAR(32))),Metadata!B$1:J$2632,9,FALSE)</f>
        <v>prose</v>
      </c>
      <c r="M1274">
        <f>VLOOKUP(TRIM(SUBSTITUTE(D1274,CHAR(160),CHAR(32))),Metadata!B$1:K$2632,10,FALSE)</f>
        <v>3637</v>
      </c>
      <c r="N1274" t="s">
        <v>1737</v>
      </c>
      <c r="O1274">
        <v>41</v>
      </c>
      <c r="P1274">
        <v>44</v>
      </c>
    </row>
    <row r="1275" spans="1:16" x14ac:dyDescent="0.25">
      <c r="A1275" t="s">
        <v>4354</v>
      </c>
      <c r="B1275" t="s">
        <v>306</v>
      </c>
      <c r="C1275" t="s">
        <v>47</v>
      </c>
      <c r="D1275" t="s">
        <v>8600</v>
      </c>
      <c r="E1275" t="str">
        <f>VLOOKUP(TRIM(SUBSTITUTE(D1275,CHAR(160),CHAR(32))),Metadata!B$1:C$2632,2,FALSE)</f>
        <v>Loti, Pierre, 1850-1923.</v>
      </c>
      <c r="F1275" t="str">
        <f>VLOOKUP(TRIM(SUBSTITUTE(D1275,CHAR(160),CHAR(32))),Metadata!B$1:D$2632,3,FALSE)</f>
        <v>Madame Chrysanthème</v>
      </c>
      <c r="G1275">
        <f>VLOOKUP(TRIM(SUBSTITUTE(D1275,CHAR(160),CHAR(32))),Metadata!B$1:E$2632,4,FALSE)</f>
        <v>1887</v>
      </c>
      <c r="H1275" t="s">
        <v>450</v>
      </c>
      <c r="J1275" t="str">
        <f>VLOOKUP(TRIM(SUBSTITUTE(D1275,CHAR(160),CHAR(32))),Metadata!B$1:H$2632,7,FALSE)</f>
        <v>Narratif, Roman</v>
      </c>
      <c r="L1275" t="str">
        <f>VLOOKUP(TRIM(SUBSTITUTE(D1275,CHAR(160),CHAR(32))),Metadata!B$1:J$2632,9,FALSE)</f>
        <v/>
      </c>
      <c r="M1275">
        <f>VLOOKUP(TRIM(SUBSTITUTE(D1275,CHAR(160),CHAR(32))),Metadata!B$1:K$2632,10,FALSE)</f>
        <v>48830</v>
      </c>
      <c r="N1275" s="1" t="s">
        <v>1738</v>
      </c>
      <c r="O1275">
        <v>64</v>
      </c>
      <c r="P1275">
        <v>67</v>
      </c>
    </row>
    <row r="1276" spans="1:16" x14ac:dyDescent="0.25">
      <c r="A1276" t="s">
        <v>4354</v>
      </c>
      <c r="B1276" t="s">
        <v>306</v>
      </c>
      <c r="C1276" t="s">
        <v>47</v>
      </c>
      <c r="D1276" t="s">
        <v>7895</v>
      </c>
      <c r="E1276" t="str">
        <f>VLOOKUP(TRIM(SUBSTITUTE(D1276,CHAR(160),CHAR(32))),Metadata!B$1:C$2632,2,FALSE)</f>
        <v>Dupont-White, Charles Brook, 1807-1878.</v>
      </c>
      <c r="F1276" t="str">
        <f>VLOOKUP(TRIM(SUBSTITUTE(D1276,CHAR(160),CHAR(32))),Metadata!B$1:D$2632,3,FALSE)</f>
        <v>Essais sur les relations du travail avec le capital</v>
      </c>
      <c r="G1276">
        <f>VLOOKUP(TRIM(SUBSTITUTE(D1276,CHAR(160),CHAR(32))),Metadata!B$1:E$2632,4,FALSE)</f>
        <v>1845</v>
      </c>
      <c r="H1276" t="s">
        <v>450</v>
      </c>
      <c r="J1276" t="str">
        <f>VLOOKUP(TRIM(SUBSTITUTE(D1276,CHAR(160),CHAR(32))),Metadata!B$1:H$2632,7,FALSE)</f>
        <v>traite</v>
      </c>
      <c r="L1276" t="str">
        <f>VLOOKUP(TRIM(SUBSTITUTE(D1276,CHAR(160),CHAR(32))),Metadata!B$1:J$2632,9,FALSE)</f>
        <v/>
      </c>
      <c r="M1276">
        <f>VLOOKUP(TRIM(SUBSTITUTE(D1276,CHAR(160),CHAR(32))),Metadata!B$1:K$2632,10,FALSE)</f>
        <v>97424</v>
      </c>
      <c r="N1276" s="1" t="s">
        <v>1739</v>
      </c>
      <c r="O1276">
        <v>124</v>
      </c>
      <c r="P1276">
        <v>127</v>
      </c>
    </row>
    <row r="1277" spans="1:16" x14ac:dyDescent="0.25">
      <c r="A1277" t="s">
        <v>4354</v>
      </c>
      <c r="B1277" t="s">
        <v>306</v>
      </c>
      <c r="C1277" t="s">
        <v>47</v>
      </c>
      <c r="D1277" t="s">
        <v>6541</v>
      </c>
      <c r="E1277" t="str">
        <f>VLOOKUP(TRIM(SUBSTITUTE(D1277,CHAR(160),CHAR(32))),Metadata!B$1:C$2632,2,FALSE)</f>
        <v>Taine, Hippolyte, 1828-1893.</v>
      </c>
      <c r="F1277" t="str">
        <f>VLOOKUP(TRIM(SUBSTITUTE(D1277,CHAR(160),CHAR(32))),Metadata!B$1:D$2632,3,FALSE)</f>
        <v>Les origines de la France contemporaine. L'ancien régime</v>
      </c>
      <c r="G1277">
        <f>VLOOKUP(TRIM(SUBSTITUTE(D1277,CHAR(160),CHAR(32))),Metadata!B$1:E$2632,4,FALSE)</f>
        <v>1875</v>
      </c>
      <c r="H1277" t="s">
        <v>450</v>
      </c>
      <c r="J1277" t="str">
        <f>VLOOKUP(TRIM(SUBSTITUTE(D1277,CHAR(160),CHAR(32))),Metadata!B$1:H$2632,7,FALSE)</f>
        <v>traite</v>
      </c>
      <c r="L1277" t="str">
        <f>VLOOKUP(TRIM(SUBSTITUTE(D1277,CHAR(160),CHAR(32))),Metadata!B$1:J$2632,9,FALSE)</f>
        <v/>
      </c>
      <c r="M1277">
        <f>VLOOKUP(TRIM(SUBSTITUTE(D1277,CHAR(160),CHAR(32))),Metadata!B$1:K$2632,10,FALSE)</f>
        <v>183669</v>
      </c>
      <c r="N1277" s="1" t="s">
        <v>1740</v>
      </c>
      <c r="O1277">
        <v>151</v>
      </c>
      <c r="P1277">
        <v>154</v>
      </c>
    </row>
    <row r="1278" spans="1:16" x14ac:dyDescent="0.25">
      <c r="A1278" t="s">
        <v>4354</v>
      </c>
      <c r="B1278" t="s">
        <v>306</v>
      </c>
      <c r="C1278" t="s">
        <v>47</v>
      </c>
      <c r="D1278" t="s">
        <v>6717</v>
      </c>
      <c r="E1278" t="str">
        <f>VLOOKUP(TRIM(SUBSTITUTE(D1278,CHAR(160),CHAR(32))),Metadata!B$1:C$2632,2,FALSE)</f>
        <v>Tarde, Gabriel, 1843-1904.</v>
      </c>
      <c r="F1278" t="str">
        <f>VLOOKUP(TRIM(SUBSTITUTE(D1278,CHAR(160),CHAR(32))),Metadata!B$1:D$2632,3,FALSE)</f>
        <v>La philosophie pénale [2]</v>
      </c>
      <c r="G1278">
        <f>VLOOKUP(TRIM(SUBSTITUTE(D1278,CHAR(160),CHAR(32))),Metadata!B$1:E$2632,4,FALSE)</f>
        <v>1890</v>
      </c>
      <c r="H1278" t="s">
        <v>450</v>
      </c>
      <c r="J1278" t="str">
        <f>VLOOKUP(TRIM(SUBSTITUTE(D1278,CHAR(160),CHAR(32))),Metadata!B$1:H$2632,7,FALSE)</f>
        <v>traite</v>
      </c>
      <c r="L1278" t="str">
        <f>VLOOKUP(TRIM(SUBSTITUTE(D1278,CHAR(160),CHAR(32))),Metadata!B$1:J$2632,9,FALSE)</f>
        <v/>
      </c>
      <c r="M1278">
        <f>VLOOKUP(TRIM(SUBSTITUTE(D1278,CHAR(160),CHAR(32))),Metadata!B$1:K$2632,10,FALSE)</f>
        <v>118390</v>
      </c>
      <c r="N1278" s="1" t="s">
        <v>1741</v>
      </c>
      <c r="O1278">
        <v>11</v>
      </c>
      <c r="P1278">
        <v>14</v>
      </c>
    </row>
    <row r="1279" spans="1:16" x14ac:dyDescent="0.25">
      <c r="A1279" t="s">
        <v>4354</v>
      </c>
      <c r="B1279" t="s">
        <v>306</v>
      </c>
      <c r="C1279" t="s">
        <v>47</v>
      </c>
      <c r="D1279" t="s">
        <v>8552</v>
      </c>
      <c r="E1279" t="str">
        <f>VLOOKUP(TRIM(SUBSTITUTE(D1279,CHAR(160),CHAR(32))),Metadata!B$1:C$2632,2,FALSE)</f>
        <v>Gide, André, 1869-1951.</v>
      </c>
      <c r="F1279" t="str">
        <f>VLOOKUP(TRIM(SUBSTITUTE(D1279,CHAR(160),CHAR(32))),Metadata!B$1:D$2632,3,FALSE)</f>
        <v>Les nourritures terrestres</v>
      </c>
      <c r="G1279">
        <f>VLOOKUP(TRIM(SUBSTITUTE(D1279,CHAR(160),CHAR(32))),Metadata!B$1:E$2632,4,FALSE)</f>
        <v>1897</v>
      </c>
      <c r="H1279" t="s">
        <v>450</v>
      </c>
      <c r="J1279" t="str">
        <f>VLOOKUP(TRIM(SUBSTITUTE(D1279,CHAR(160),CHAR(32))),Metadata!B$1:H$2632,7,FALSE)</f>
        <v>traite ou essai</v>
      </c>
      <c r="L1279" t="str">
        <f>VLOOKUP(TRIM(SUBSTITUTE(D1279,CHAR(160),CHAR(32))),Metadata!B$1:J$2632,9,FALSE)</f>
        <v>prose</v>
      </c>
      <c r="M1279">
        <f>VLOOKUP(TRIM(SUBSTITUTE(D1279,CHAR(160),CHAR(32))),Metadata!B$1:K$2632,10,FALSE)</f>
        <v>30128</v>
      </c>
      <c r="N1279" s="1" t="s">
        <v>1742</v>
      </c>
      <c r="O1279">
        <v>285</v>
      </c>
      <c r="P1279">
        <v>288</v>
      </c>
    </row>
    <row r="1280" spans="1:16" x14ac:dyDescent="0.25">
      <c r="A1280" t="s">
        <v>4354</v>
      </c>
      <c r="B1280" t="s">
        <v>306</v>
      </c>
      <c r="C1280" t="s">
        <v>47</v>
      </c>
      <c r="D1280" t="s">
        <v>8426</v>
      </c>
      <c r="E1280" t="str">
        <f>VLOOKUP(TRIM(SUBSTITUTE(D1280,CHAR(160),CHAR(32))),Metadata!B$1:C$2632,2,FALSE)</f>
        <v>About, Edmond, 1828-1885.</v>
      </c>
      <c r="F1280" t="str">
        <f>VLOOKUP(TRIM(SUBSTITUTE(D1280,CHAR(160),CHAR(32))),Metadata!B$1:D$2632,3,FALSE)</f>
        <v>La Grèce contemporaine</v>
      </c>
      <c r="G1280">
        <f>VLOOKUP(TRIM(SUBSTITUTE(D1280,CHAR(160),CHAR(32))),Metadata!B$1:E$2632,4,FALSE)</f>
        <v>1854</v>
      </c>
      <c r="H1280" t="s">
        <v>450</v>
      </c>
      <c r="J1280" t="str">
        <f>VLOOKUP(TRIM(SUBSTITUTE(D1280,CHAR(160),CHAR(32))),Metadata!B$1:H$2632,7,FALSE)</f>
        <v>recit de voyage</v>
      </c>
      <c r="L1280" t="str">
        <f>VLOOKUP(TRIM(SUBSTITUTE(D1280,CHAR(160),CHAR(32))),Metadata!B$1:J$2632,9,FALSE)</f>
        <v>prose</v>
      </c>
      <c r="M1280">
        <f>VLOOKUP(TRIM(SUBSTITUTE(D1280,CHAR(160),CHAR(32))),Metadata!B$1:K$2632,10,FALSE)</f>
        <v>101524</v>
      </c>
      <c r="N1280" s="1" t="s">
        <v>1743</v>
      </c>
      <c r="O1280">
        <v>43</v>
      </c>
      <c r="P1280">
        <v>46</v>
      </c>
    </row>
    <row r="1281" spans="1:16" x14ac:dyDescent="0.25">
      <c r="A1281" t="s">
        <v>4354</v>
      </c>
      <c r="B1281" t="s">
        <v>306</v>
      </c>
      <c r="C1281" t="s">
        <v>47</v>
      </c>
      <c r="D1281" t="s">
        <v>8702</v>
      </c>
      <c r="E1281" t="str">
        <f>VLOOKUP(TRIM(SUBSTITUTE(D1281,CHAR(160),CHAR(32))),Metadata!B$1:C$2632,2,FALSE)</f>
        <v>Verne, Jules, 1828-1905.</v>
      </c>
      <c r="F1281" t="str">
        <f>VLOOKUP(TRIM(SUBSTITUTE(D1281,CHAR(160),CHAR(32))),Metadata!B$1:D$2632,3,FALSE)</f>
        <v>L'île mystérieuse</v>
      </c>
      <c r="G1281">
        <f>VLOOKUP(TRIM(SUBSTITUTE(D1281,CHAR(160),CHAR(32))),Metadata!B$1:E$2632,4,FALSE)</f>
        <v>1874</v>
      </c>
      <c r="H1281" t="s">
        <v>450</v>
      </c>
      <c r="J1281" t="str">
        <f>VLOOKUP(TRIM(SUBSTITUTE(D1281,CHAR(160),CHAR(32))),Metadata!B$1:H$2632,7,FALSE)</f>
        <v>roman</v>
      </c>
      <c r="L1281" t="str">
        <f>VLOOKUP(TRIM(SUBSTITUTE(D1281,CHAR(160),CHAR(32))),Metadata!B$1:J$2632,9,FALSE)</f>
        <v>prose</v>
      </c>
      <c r="M1281">
        <f>VLOOKUP(TRIM(SUBSTITUTE(D1281,CHAR(160),CHAR(32))),Metadata!B$1:K$2632,10,FALSE)</f>
        <v>210129</v>
      </c>
      <c r="N1281" s="1" t="s">
        <v>1744</v>
      </c>
      <c r="O1281">
        <v>53</v>
      </c>
      <c r="P1281">
        <v>56</v>
      </c>
    </row>
    <row r="1282" spans="1:16" x14ac:dyDescent="0.25">
      <c r="A1282" t="s">
        <v>4354</v>
      </c>
      <c r="B1282" t="s">
        <v>306</v>
      </c>
      <c r="C1282" t="s">
        <v>47</v>
      </c>
      <c r="D1282" t="s">
        <v>8579</v>
      </c>
      <c r="E1282" t="str">
        <f>VLOOKUP(TRIM(SUBSTITUTE(D1282,CHAR(160),CHAR(32))),Metadata!B$1:C$2632,2,FALSE)</f>
        <v>Jouy, Etienne de, 1764-1846.</v>
      </c>
      <c r="F1282" t="str">
        <f>VLOOKUP(TRIM(SUBSTITUTE(D1282,CHAR(160),CHAR(32))),Metadata!B$1:D$2632,3,FALSE)</f>
        <v>L'hermite de la Chaussée-d'Antin, ou, Observations sur les moeurs et les usages parisiens au commencement du XIXe siècle. 1813:</v>
      </c>
      <c r="G1282">
        <f>VLOOKUP(TRIM(SUBSTITUTE(D1282,CHAR(160),CHAR(32))),Metadata!B$1:E$2632,4,FALSE)</f>
        <v>1813</v>
      </c>
      <c r="H1282" t="s">
        <v>450</v>
      </c>
      <c r="J1282" t="str">
        <f>VLOOKUP(TRIM(SUBSTITUTE(D1282,CHAR(160),CHAR(32))),Metadata!B$1:H$2632,7,FALSE)</f>
        <v>traite ou essai</v>
      </c>
      <c r="L1282" t="str">
        <f>VLOOKUP(TRIM(SUBSTITUTE(D1282,CHAR(160),CHAR(32))),Metadata!B$1:J$2632,9,FALSE)</f>
        <v>prose</v>
      </c>
      <c r="M1282">
        <f>VLOOKUP(TRIM(SUBSTITUTE(D1282,CHAR(160),CHAR(32))),Metadata!B$1:K$2632,10,FALSE)</f>
        <v>137489</v>
      </c>
      <c r="N1282" s="1" t="s">
        <v>1745</v>
      </c>
      <c r="O1282">
        <v>214</v>
      </c>
      <c r="P1282">
        <v>217</v>
      </c>
    </row>
    <row r="1283" spans="1:16" x14ac:dyDescent="0.25">
      <c r="A1283" t="s">
        <v>4354</v>
      </c>
      <c r="B1283" t="s">
        <v>306</v>
      </c>
      <c r="C1283" t="s">
        <v>47</v>
      </c>
      <c r="D1283" t="s">
        <v>7894</v>
      </c>
      <c r="E1283" t="str">
        <f>VLOOKUP(TRIM(SUBSTITUTE(D1283,CHAR(160),CHAR(32))),Metadata!B$1:C$2632,2,FALSE)</f>
        <v>Michelet, Jules, 1798-1874.</v>
      </c>
      <c r="F1283" t="str">
        <f>VLOOKUP(TRIM(SUBSTITUTE(D1283,CHAR(160),CHAR(32))),Metadata!B$1:D$2632,3,FALSE)</f>
        <v>Histoire de France</v>
      </c>
      <c r="G1283">
        <f>VLOOKUP(TRIM(SUBSTITUTE(D1283,CHAR(160),CHAR(32))),Metadata!B$1:E$2632,4,FALSE)</f>
        <v>1893</v>
      </c>
      <c r="H1283" t="s">
        <v>450</v>
      </c>
      <c r="J1283" t="str">
        <f>VLOOKUP(TRIM(SUBSTITUTE(D1283,CHAR(160),CHAR(32))),Metadata!B$1:H$2632,7,FALSE)</f>
        <v>traite</v>
      </c>
      <c r="L1283" t="str">
        <f>VLOOKUP(TRIM(SUBSTITUTE(D1283,CHAR(160),CHAR(32))),Metadata!B$1:J$2632,9,FALSE)</f>
        <v/>
      </c>
      <c r="M1283">
        <f>VLOOKUP(TRIM(SUBSTITUTE(D1283,CHAR(160),CHAR(32))),Metadata!B$1:K$2632,10,FALSE)</f>
        <v>119715</v>
      </c>
      <c r="N1283" s="1" t="s">
        <v>1746</v>
      </c>
      <c r="O1283">
        <v>176</v>
      </c>
      <c r="P1283">
        <v>179</v>
      </c>
    </row>
    <row r="1284" spans="1:16" x14ac:dyDescent="0.25">
      <c r="A1284" t="s">
        <v>4354</v>
      </c>
      <c r="B1284" t="s">
        <v>306</v>
      </c>
      <c r="C1284" t="s">
        <v>47</v>
      </c>
      <c r="D1284" t="s">
        <v>8606</v>
      </c>
      <c r="E1284" t="str">
        <f>VLOOKUP(TRIM(SUBSTITUTE(D1284,CHAR(160),CHAR(32))),Metadata!B$1:C$2632,2,FALSE)</f>
        <v>Maupassant, Guy de, 1850-1893.</v>
      </c>
      <c r="F1284" t="str">
        <f>VLOOKUP(TRIM(SUBSTITUTE(D1284,CHAR(160),CHAR(32))),Metadata!B$1:D$2632,3,FALSE)</f>
        <v>Contes et nouvelles 1889</v>
      </c>
      <c r="G1284">
        <f>VLOOKUP(TRIM(SUBSTITUTE(D1284,CHAR(160),CHAR(32))),Metadata!B$1:E$2632,4,FALSE)</f>
        <v>1889</v>
      </c>
      <c r="H1284" t="s">
        <v>450</v>
      </c>
      <c r="J1284" t="str">
        <f>VLOOKUP(TRIM(SUBSTITUTE(D1284,CHAR(160),CHAR(32))),Metadata!B$1:H$2632,7,FALSE)</f>
        <v>roman</v>
      </c>
      <c r="L1284" t="str">
        <f>VLOOKUP(TRIM(SUBSTITUTE(D1284,CHAR(160),CHAR(32))),Metadata!B$1:J$2632,9,FALSE)</f>
        <v>prose</v>
      </c>
      <c r="M1284">
        <f>VLOOKUP(TRIM(SUBSTITUTE(D1284,CHAR(160),CHAR(32))),Metadata!B$1:K$2632,10,FALSE)</f>
        <v>40865</v>
      </c>
      <c r="N1284" s="1" t="s">
        <v>1747</v>
      </c>
      <c r="O1284">
        <v>96</v>
      </c>
      <c r="P1284">
        <v>99</v>
      </c>
    </row>
    <row r="1285" spans="1:16" x14ac:dyDescent="0.25">
      <c r="A1285" t="s">
        <v>4354</v>
      </c>
      <c r="B1285" t="s">
        <v>306</v>
      </c>
      <c r="C1285" t="s">
        <v>47</v>
      </c>
      <c r="D1285" t="s">
        <v>8636</v>
      </c>
      <c r="E1285" t="str">
        <f>VLOOKUP(TRIM(SUBSTITUTE(D1285,CHAR(160),CHAR(32))),Metadata!B$1:C$2632,2,FALSE)</f>
        <v>Ponsard, François, 1814-1867.</v>
      </c>
      <c r="F1285" t="str">
        <f>VLOOKUP(TRIM(SUBSTITUTE(D1285,CHAR(160),CHAR(32))),Metadata!B$1:D$2632,3,FALSE)</f>
        <v>L'honneur et l'argent: comédie en cinq actes et en vers</v>
      </c>
      <c r="G1285">
        <f>VLOOKUP(TRIM(SUBSTITUTE(D1285,CHAR(160),CHAR(32))),Metadata!B$1:E$2632,4,FALSE)</f>
        <v>1853</v>
      </c>
      <c r="H1285" t="s">
        <v>450</v>
      </c>
      <c r="J1285" t="str">
        <f>VLOOKUP(TRIM(SUBSTITUTE(D1285,CHAR(160),CHAR(32))),Metadata!B$1:H$2632,7,FALSE)</f>
        <v>theatre</v>
      </c>
      <c r="L1285" t="str">
        <f>VLOOKUP(TRIM(SUBSTITUTE(D1285,CHAR(160),CHAR(32))),Metadata!B$1:J$2632,9,FALSE)</f>
        <v>vers</v>
      </c>
      <c r="M1285">
        <f>VLOOKUP(TRIM(SUBSTITUTE(D1285,CHAR(160),CHAR(32))),Metadata!B$1:K$2632,10,FALSE)</f>
        <v>22973</v>
      </c>
      <c r="N1285" s="1" t="s">
        <v>1748</v>
      </c>
      <c r="O1285">
        <v>19</v>
      </c>
      <c r="P1285">
        <v>22</v>
      </c>
    </row>
    <row r="1286" spans="1:16" x14ac:dyDescent="0.25">
      <c r="A1286" t="s">
        <v>4354</v>
      </c>
      <c r="B1286" t="s">
        <v>306</v>
      </c>
      <c r="C1286" t="s">
        <v>47</v>
      </c>
      <c r="D1286" t="s">
        <v>8502</v>
      </c>
      <c r="E1286" t="str">
        <f>VLOOKUP(TRIM(SUBSTITUTE(D1286,CHAR(160),CHAR(32))),Metadata!B$1:C$2632,2,FALSE)</f>
        <v>Dumas, Alexandre (père), 1802-1870.</v>
      </c>
      <c r="F1286" t="str">
        <f>VLOOKUP(TRIM(SUBSTITUTE(D1286,CHAR(160),CHAR(32))),Metadata!B$1:D$2632,3,FALSE)</f>
        <v>Olympe de Clèves</v>
      </c>
      <c r="G1286">
        <f>VLOOKUP(TRIM(SUBSTITUTE(D1286,CHAR(160),CHAR(32))),Metadata!B$1:E$2632,4,FALSE)</f>
        <v>1851</v>
      </c>
      <c r="H1286" t="s">
        <v>450</v>
      </c>
      <c r="J1286" t="str">
        <f>VLOOKUP(TRIM(SUBSTITUTE(D1286,CHAR(160),CHAR(32))),Metadata!B$1:H$2632,7,FALSE)</f>
        <v>Narratif, Roman</v>
      </c>
      <c r="L1286" t="str">
        <f>VLOOKUP(TRIM(SUBSTITUTE(D1286,CHAR(160),CHAR(32))),Metadata!B$1:J$2632,9,FALSE)</f>
        <v/>
      </c>
      <c r="M1286">
        <f>VLOOKUP(TRIM(SUBSTITUTE(D1286,CHAR(160),CHAR(32))),Metadata!B$1:K$2632,10,FALSE)</f>
        <v>260354</v>
      </c>
      <c r="N1286" s="1" t="s">
        <v>1749</v>
      </c>
      <c r="O1286">
        <v>32</v>
      </c>
      <c r="P1286">
        <v>35</v>
      </c>
    </row>
    <row r="1287" spans="1:16" x14ac:dyDescent="0.25">
      <c r="A1287" t="s">
        <v>4354</v>
      </c>
      <c r="B1287" t="s">
        <v>306</v>
      </c>
      <c r="C1287" t="s">
        <v>47</v>
      </c>
      <c r="D1287" t="s">
        <v>6174</v>
      </c>
      <c r="E1287" t="str">
        <f>VLOOKUP(TRIM(SUBSTITUTE(D1287,CHAR(160),CHAR(32))),Metadata!B$1:C$2632,2,FALSE)</f>
        <v>Proudhon, P.-J. (Pierre-Joseph), 1809-1865.</v>
      </c>
      <c r="F1287" t="str">
        <f>VLOOKUP(TRIM(SUBSTITUTE(D1287,CHAR(160),CHAR(32))),Metadata!B$1:D$2632,3,FALSE)</f>
        <v>Système des contradictions économiques ou Philosophie de la misère.</v>
      </c>
      <c r="G1287">
        <f>VLOOKUP(TRIM(SUBSTITUTE(D1287,CHAR(160),CHAR(32))),Metadata!B$1:E$2632,4,FALSE)</f>
        <v>1846</v>
      </c>
      <c r="H1287" t="s">
        <v>450</v>
      </c>
      <c r="J1287" t="str">
        <f>VLOOKUP(TRIM(SUBSTITUTE(D1287,CHAR(160),CHAR(32))),Metadata!B$1:H$2632,7,FALSE)</f>
        <v>traite</v>
      </c>
      <c r="L1287" t="str">
        <f>VLOOKUP(TRIM(SUBSTITUTE(D1287,CHAR(160),CHAR(32))),Metadata!B$1:J$2632,9,FALSE)</f>
        <v/>
      </c>
      <c r="M1287">
        <f>VLOOKUP(TRIM(SUBSTITUTE(D1287,CHAR(160),CHAR(32))),Metadata!B$1:K$2632,10,FALSE)</f>
        <v>83914</v>
      </c>
      <c r="N1287" s="1" t="s">
        <v>1750</v>
      </c>
      <c r="O1287">
        <v>82</v>
      </c>
      <c r="P1287">
        <v>86</v>
      </c>
    </row>
    <row r="1288" spans="1:16" x14ac:dyDescent="0.25">
      <c r="A1288" t="s">
        <v>4354</v>
      </c>
      <c r="B1288" t="s">
        <v>306</v>
      </c>
      <c r="C1288" t="s">
        <v>47</v>
      </c>
      <c r="D1288" t="s">
        <v>5824</v>
      </c>
      <c r="E1288" t="str">
        <f>VLOOKUP(TRIM(SUBSTITUTE(D1288,CHAR(160),CHAR(32))),Metadata!B$1:C$2632,2,FALSE)</f>
        <v>Say, Jean Baptiste, 1767-1832.</v>
      </c>
      <c r="F1288" t="str">
        <f>VLOOKUP(TRIM(SUBSTITUTE(D1288,CHAR(160),CHAR(32))),Metadata!B$1:D$2632,3,FALSE)</f>
        <v>Catéchisme d'économie politique</v>
      </c>
      <c r="G1288">
        <f>VLOOKUP(TRIM(SUBSTITUTE(D1288,CHAR(160),CHAR(32))),Metadata!B$1:E$2632,4,FALSE)</f>
        <v>1815</v>
      </c>
      <c r="H1288" t="s">
        <v>450</v>
      </c>
      <c r="J1288" t="str">
        <f>VLOOKUP(TRIM(SUBSTITUTE(D1288,CHAR(160),CHAR(32))),Metadata!B$1:H$2632,7,FALSE)</f>
        <v>traite</v>
      </c>
      <c r="L1288" t="str">
        <f>VLOOKUP(TRIM(SUBSTITUTE(D1288,CHAR(160),CHAR(32))),Metadata!B$1:J$2632,9,FALSE)</f>
        <v/>
      </c>
      <c r="M1288">
        <f>VLOOKUP(TRIM(SUBSTITUTE(D1288,CHAR(160),CHAR(32))),Metadata!B$1:K$2632,10,FALSE)</f>
        <v>49966</v>
      </c>
      <c r="N1288" s="1" t="s">
        <v>1751</v>
      </c>
      <c r="O1288">
        <v>91</v>
      </c>
      <c r="P1288">
        <v>94</v>
      </c>
    </row>
    <row r="1289" spans="1:16" x14ac:dyDescent="0.25">
      <c r="A1289" t="s">
        <v>4354</v>
      </c>
      <c r="B1289" t="s">
        <v>306</v>
      </c>
      <c r="C1289" t="s">
        <v>47</v>
      </c>
      <c r="D1289" t="s">
        <v>8739</v>
      </c>
      <c r="E1289" t="str">
        <f>VLOOKUP(TRIM(SUBSTITUTE(D1289,CHAR(160),CHAR(32))),Metadata!B$1:C$2632,2,FALSE)</f>
        <v>Alain, 1868-1951.</v>
      </c>
      <c r="F1289" t="str">
        <f>VLOOKUP(TRIM(SUBSTITUTE(D1289,CHAR(160),CHAR(32))),Metadata!B$1:D$2632,3,FALSE)</f>
        <v>Souvenirs de Guerre</v>
      </c>
      <c r="G1289">
        <f>VLOOKUP(TRIM(SUBSTITUTE(D1289,CHAR(160),CHAR(32))),Metadata!B$1:E$2632,4,FALSE)</f>
        <v>1937</v>
      </c>
      <c r="H1289" t="s">
        <v>534</v>
      </c>
      <c r="J1289" t="str">
        <f>VLOOKUP(TRIM(SUBSTITUTE(D1289,CHAR(160),CHAR(32))),Metadata!B$1:H$2632,7,FALSE)</f>
        <v>traite</v>
      </c>
      <c r="L1289" t="str">
        <f>VLOOKUP(TRIM(SUBSTITUTE(D1289,CHAR(160),CHAR(32))),Metadata!B$1:J$2632,9,FALSE)</f>
        <v/>
      </c>
      <c r="M1289">
        <f>VLOOKUP(TRIM(SUBSTITUTE(D1289,CHAR(160),CHAR(32))),Metadata!B$1:K$2632,10,FALSE)</f>
        <v>50001</v>
      </c>
      <c r="N1289" s="1" t="s">
        <v>1752</v>
      </c>
      <c r="O1289">
        <v>158</v>
      </c>
      <c r="P1289">
        <v>161</v>
      </c>
    </row>
    <row r="1290" spans="1:16" x14ac:dyDescent="0.25">
      <c r="A1290" t="s">
        <v>4354</v>
      </c>
      <c r="B1290" t="s">
        <v>306</v>
      </c>
      <c r="C1290" t="s">
        <v>47</v>
      </c>
      <c r="D1290" t="s">
        <v>7897</v>
      </c>
      <c r="E1290" t="str">
        <f>VLOOKUP(TRIM(SUBSTITUTE(D1290,CHAR(160),CHAR(32))),Metadata!B$1:C$2632,2,FALSE)</f>
        <v>Febvre, Lucien, 1878-1956.</v>
      </c>
      <c r="F1290" t="str">
        <f>VLOOKUP(TRIM(SUBSTITUTE(D1290,CHAR(160),CHAR(32))),Metadata!B$1:D$2632,3,FALSE)</f>
        <v>L'apparition du livre.</v>
      </c>
      <c r="G1290">
        <f>VLOOKUP(TRIM(SUBSTITUTE(D1290,CHAR(160),CHAR(32))),Metadata!B$1:E$2632,4,FALSE)</f>
        <v>1958</v>
      </c>
      <c r="H1290" t="s">
        <v>534</v>
      </c>
      <c r="J1290" t="str">
        <f>VLOOKUP(TRIM(SUBSTITUTE(D1290,CHAR(160),CHAR(32))),Metadata!B$1:H$2632,7,FALSE)</f>
        <v>traite</v>
      </c>
      <c r="L1290" t="str">
        <f>VLOOKUP(TRIM(SUBSTITUTE(D1290,CHAR(160),CHAR(32))),Metadata!B$1:J$2632,9,FALSE)</f>
        <v/>
      </c>
      <c r="M1290">
        <f>VLOOKUP(TRIM(SUBSTITUTE(D1290,CHAR(160),CHAR(32))),Metadata!B$1:K$2632,10,FALSE)</f>
        <v>88665</v>
      </c>
      <c r="N1290" s="1" t="s">
        <v>1753</v>
      </c>
      <c r="O1290">
        <v>183</v>
      </c>
      <c r="P1290">
        <v>186</v>
      </c>
    </row>
    <row r="1291" spans="1:16" x14ac:dyDescent="0.25">
      <c r="A1291" t="s">
        <v>4354</v>
      </c>
      <c r="B1291" t="s">
        <v>306</v>
      </c>
      <c r="C1291" t="s">
        <v>47</v>
      </c>
      <c r="D1291" t="s">
        <v>8982</v>
      </c>
      <c r="E1291" t="str">
        <f>VLOOKUP(TRIM(SUBSTITUTE(D1291,CHAR(160),CHAR(32))),Metadata!B$1:C$2632,2,FALSE)</f>
        <v>Proust, Marcel, 1871-1922.</v>
      </c>
      <c r="F1291" t="str">
        <f>VLOOKUP(TRIM(SUBSTITUTE(D1291,CHAR(160),CHAR(32))),Metadata!B$1:D$2632,3,FALSE)</f>
        <v>Sodome et Gomorrhe</v>
      </c>
      <c r="G1291">
        <f>VLOOKUP(TRIM(SUBSTITUTE(D1291,CHAR(160),CHAR(32))),Metadata!B$1:E$2632,4,FALSE)</f>
        <v>1922</v>
      </c>
      <c r="H1291" t="s">
        <v>534</v>
      </c>
      <c r="J1291" t="str">
        <f>VLOOKUP(TRIM(SUBSTITUTE(D1291,CHAR(160),CHAR(32))),Metadata!B$1:H$2632,7,FALSE)</f>
        <v>roman</v>
      </c>
      <c r="L1291" t="str">
        <f>VLOOKUP(TRIM(SUBSTITUTE(D1291,CHAR(160),CHAR(32))),Metadata!B$1:J$2632,9,FALSE)</f>
        <v>prose</v>
      </c>
      <c r="M1291">
        <f>VLOOKUP(TRIM(SUBSTITUTE(D1291,CHAR(160),CHAR(32))),Metadata!B$1:K$2632,10,FALSE)</f>
        <v>225259</v>
      </c>
      <c r="N1291" s="1" t="s">
        <v>1754</v>
      </c>
      <c r="O1291">
        <v>287</v>
      </c>
      <c r="P1291">
        <v>290</v>
      </c>
    </row>
    <row r="1292" spans="1:16" x14ac:dyDescent="0.25">
      <c r="A1292" t="s">
        <v>4354</v>
      </c>
      <c r="B1292" t="s">
        <v>306</v>
      </c>
      <c r="C1292" t="s">
        <v>47</v>
      </c>
      <c r="D1292" t="s">
        <v>8856</v>
      </c>
      <c r="E1292" t="str">
        <f>VLOOKUP(TRIM(SUBSTITUTE(D1292,CHAR(160),CHAR(32))),Metadata!B$1:C$2632,2,FALSE)</f>
        <v>Feydeau, Georges, 1862-1921.</v>
      </c>
      <c r="F1292" t="str">
        <f>VLOOKUP(TRIM(SUBSTITUTE(D1292,CHAR(160),CHAR(32))),Metadata!B$1:D$2632,3,FALSE)</f>
        <v>Je ne trompe pas mon mari</v>
      </c>
      <c r="G1292">
        <f>VLOOKUP(TRIM(SUBSTITUTE(D1292,CHAR(160),CHAR(32))),Metadata!B$1:E$2632,4,FALSE)</f>
        <v>1914</v>
      </c>
      <c r="H1292" t="s">
        <v>534</v>
      </c>
      <c r="J1292" t="str">
        <f>VLOOKUP(TRIM(SUBSTITUTE(D1292,CHAR(160),CHAR(32))),Metadata!B$1:H$2632,7,FALSE)</f>
        <v>theatre</v>
      </c>
      <c r="L1292" t="str">
        <f>VLOOKUP(TRIM(SUBSTITUTE(D1292,CHAR(160),CHAR(32))),Metadata!B$1:J$2632,9,FALSE)</f>
        <v/>
      </c>
      <c r="M1292">
        <f>VLOOKUP(TRIM(SUBSTITUTE(D1292,CHAR(160),CHAR(32))),Metadata!B$1:K$2632,10,FALSE)</f>
        <v>34318</v>
      </c>
      <c r="N1292" t="s">
        <v>1755</v>
      </c>
      <c r="O1292">
        <v>27</v>
      </c>
      <c r="P1292">
        <v>30</v>
      </c>
    </row>
    <row r="1293" spans="1:16" x14ac:dyDescent="0.25">
      <c r="A1293" t="s">
        <v>4354</v>
      </c>
      <c r="B1293" t="s">
        <v>306</v>
      </c>
      <c r="C1293" t="s">
        <v>47</v>
      </c>
      <c r="D1293" t="s">
        <v>8767</v>
      </c>
      <c r="E1293" t="str">
        <f>VLOOKUP(TRIM(SUBSTITUTE(D1293,CHAR(160),CHAR(32))),Metadata!B$1:C$2632,2,FALSE)</f>
        <v>Barrès, Maurice, 1862-1923.</v>
      </c>
      <c r="F1293" t="str">
        <f>VLOOKUP(TRIM(SUBSTITUTE(D1293,CHAR(160),CHAR(32))),Metadata!B$1:D$2632,3,FALSE)</f>
        <v>Mes cahiers, T. 9 1911-1912</v>
      </c>
      <c r="G1293">
        <f>VLOOKUP(TRIM(SUBSTITUTE(D1293,CHAR(160),CHAR(32))),Metadata!B$1:E$2632,4,FALSE)</f>
        <v>1912</v>
      </c>
      <c r="H1293" t="s">
        <v>534</v>
      </c>
      <c r="J1293" t="str">
        <f>VLOOKUP(TRIM(SUBSTITUTE(D1293,CHAR(160),CHAR(32))),Metadata!B$1:H$2632,7,FALSE)</f>
        <v>memoires</v>
      </c>
      <c r="L1293" t="str">
        <f>VLOOKUP(TRIM(SUBSTITUTE(D1293,CHAR(160),CHAR(32))),Metadata!B$1:J$2632,9,FALSE)</f>
        <v>prose</v>
      </c>
      <c r="M1293">
        <f>VLOOKUP(TRIM(SUBSTITUTE(D1293,CHAR(160),CHAR(32))),Metadata!B$1:K$2632,10,FALSE)</f>
        <v>79112</v>
      </c>
      <c r="N1293" s="1" t="s">
        <v>1756</v>
      </c>
      <c r="O1293">
        <v>111</v>
      </c>
      <c r="P1293">
        <v>114</v>
      </c>
    </row>
    <row r="1294" spans="1:16" x14ac:dyDescent="0.25">
      <c r="A1294" t="s">
        <v>4354</v>
      </c>
      <c r="B1294" t="s">
        <v>306</v>
      </c>
      <c r="C1294" t="s">
        <v>47</v>
      </c>
      <c r="D1294" t="s">
        <v>7703</v>
      </c>
      <c r="E1294" t="str">
        <f>VLOOKUP(TRIM(SUBSTITUTE(D1294,CHAR(160),CHAR(32))),Metadata!B$1:C$2632,2,FALSE)</f>
        <v>Mantoux, Étienne, 1913-1945.</v>
      </c>
      <c r="F1294" t="str">
        <f>VLOOKUP(TRIM(SUBSTITUTE(D1294,CHAR(160),CHAR(32))),Metadata!B$1:D$2632,3,FALSE)</f>
        <v>La paix calomniée ou les conséquences économiques de M. Keynes</v>
      </c>
      <c r="G1294">
        <f>VLOOKUP(TRIM(SUBSTITUTE(D1294,CHAR(160),CHAR(32))),Metadata!B$1:E$2632,4,FALSE)</f>
        <v>1946</v>
      </c>
      <c r="H1294" t="s">
        <v>534</v>
      </c>
      <c r="J1294" t="str">
        <f>VLOOKUP(TRIM(SUBSTITUTE(D1294,CHAR(160),CHAR(32))),Metadata!B$1:H$2632,7,FALSE)</f>
        <v>traite</v>
      </c>
      <c r="L1294" t="str">
        <f>VLOOKUP(TRIM(SUBSTITUTE(D1294,CHAR(160),CHAR(32))),Metadata!B$1:J$2632,9,FALSE)</f>
        <v/>
      </c>
      <c r="M1294">
        <f>VLOOKUP(TRIM(SUBSTITUTE(D1294,CHAR(160),CHAR(32))),Metadata!B$1:K$2632,10,FALSE)</f>
        <v>102525</v>
      </c>
      <c r="N1294" s="1" t="s">
        <v>1757</v>
      </c>
      <c r="O1294">
        <v>22</v>
      </c>
      <c r="P1294">
        <v>25</v>
      </c>
    </row>
    <row r="1295" spans="1:16" x14ac:dyDescent="0.25">
      <c r="A1295" t="s">
        <v>4354</v>
      </c>
      <c r="B1295" t="s">
        <v>306</v>
      </c>
      <c r="C1295" t="s">
        <v>47</v>
      </c>
      <c r="D1295" t="s">
        <v>8895</v>
      </c>
      <c r="E1295" t="str">
        <f>VLOOKUP(TRIM(SUBSTITUTE(D1295,CHAR(160),CHAR(32))),Metadata!B$1:C$2632,2,FALSE)</f>
        <v>Goldschmidt, Bertrand, 1912-2002.</v>
      </c>
      <c r="F1295" t="str">
        <f>VLOOKUP(TRIM(SUBSTITUTE(D1295,CHAR(160),CHAR(32))),Metadata!B$1:D$2632,3,FALSE)</f>
        <v>L'aventure atomique: ses aspects politiques et techniques</v>
      </c>
      <c r="G1295">
        <f>VLOOKUP(TRIM(SUBSTITUTE(D1295,CHAR(160),CHAR(32))),Metadata!B$1:E$2632,4,FALSE)</f>
        <v>1962</v>
      </c>
      <c r="H1295" t="s">
        <v>534</v>
      </c>
      <c r="J1295" t="str">
        <f>VLOOKUP(TRIM(SUBSTITUTE(D1295,CHAR(160),CHAR(32))),Metadata!B$1:H$2632,7,FALSE)</f>
        <v>traite ou essai</v>
      </c>
      <c r="L1295" t="str">
        <f>VLOOKUP(TRIM(SUBSTITUTE(D1295,CHAR(160),CHAR(32))),Metadata!B$1:J$2632,9,FALSE)</f>
        <v>prose</v>
      </c>
      <c r="M1295">
        <f>VLOOKUP(TRIM(SUBSTITUTE(D1295,CHAR(160),CHAR(32))),Metadata!B$1:K$2632,10,FALSE)</f>
        <v>91532</v>
      </c>
      <c r="N1295" s="1" t="s">
        <v>1758</v>
      </c>
      <c r="O1295">
        <v>143</v>
      </c>
      <c r="P1295">
        <v>146</v>
      </c>
    </row>
    <row r="1296" spans="1:16" ht="17.25" x14ac:dyDescent="0.25">
      <c r="A1296" t="s">
        <v>4354</v>
      </c>
      <c r="B1296" t="s">
        <v>306</v>
      </c>
      <c r="C1296" t="s">
        <v>47</v>
      </c>
      <c r="D1296" t="s">
        <v>7388</v>
      </c>
      <c r="E1296" t="str">
        <f>VLOOKUP(TRIM(SUBSTITUTE(D1296,CHAR(160),CHAR(32))),Metadata!B$1:C$2632,2,FALSE)</f>
        <v>Bloch, Marc Léopold Benjamin, 1886-1944.</v>
      </c>
      <c r="F1296" t="str">
        <f>VLOOKUP(TRIM(SUBSTITUTE(D1296,CHAR(160),CHAR(32))),Metadata!B$1:D$2632,3,FALSE)</f>
        <v>Les caractères originaux de l'Histoire rurale française</v>
      </c>
      <c r="G1296">
        <f>VLOOKUP(TRIM(SUBSTITUTE(D1296,CHAR(160),CHAR(32))),Metadata!B$1:E$2632,4,FALSE)</f>
        <v>1931</v>
      </c>
      <c r="H1296" t="s">
        <v>534</v>
      </c>
      <c r="J1296" t="str">
        <f>VLOOKUP(TRIM(SUBSTITUTE(D1296,CHAR(160),CHAR(32))),Metadata!B$1:H$2632,7,FALSE)</f>
        <v>traite</v>
      </c>
      <c r="L1296" t="str">
        <f>VLOOKUP(TRIM(SUBSTITUTE(D1296,CHAR(160),CHAR(32))),Metadata!B$1:J$2632,9,FALSE)</f>
        <v/>
      </c>
      <c r="M1296">
        <f>VLOOKUP(TRIM(SUBSTITUTE(D1296,CHAR(160),CHAR(32))),Metadata!B$1:K$2632,10,FALSE)</f>
        <v>111230</v>
      </c>
      <c r="N1296" s="1" t="s">
        <v>1759</v>
      </c>
      <c r="O1296">
        <v>138</v>
      </c>
      <c r="P1296">
        <v>141</v>
      </c>
    </row>
    <row r="1297" spans="1:18" x14ac:dyDescent="0.25">
      <c r="A1297" t="s">
        <v>4354</v>
      </c>
      <c r="B1297" t="s">
        <v>306</v>
      </c>
      <c r="C1297" t="s">
        <v>47</v>
      </c>
      <c r="D1297" t="s">
        <v>7442</v>
      </c>
      <c r="E1297" t="str">
        <f>VLOOKUP(TRIM(SUBSTITUTE(D1297,CHAR(160),CHAR(32))),Metadata!B$1:C$2632,2,FALSE)</f>
        <v>Mornet, Daniel, 1878-1954.</v>
      </c>
      <c r="F1297" t="str">
        <f>VLOOKUP(TRIM(SUBSTITUTE(D1297,CHAR(160),CHAR(32))),Metadata!B$1:D$2632,3,FALSE)</f>
        <v>Les origines intellectuelles de la révolution française</v>
      </c>
      <c r="G1297">
        <f>VLOOKUP(TRIM(SUBSTITUTE(D1297,CHAR(160),CHAR(32))),Metadata!B$1:E$2632,4,FALSE)</f>
        <v>1933</v>
      </c>
      <c r="H1297" t="s">
        <v>534</v>
      </c>
      <c r="J1297" t="str">
        <f>VLOOKUP(TRIM(SUBSTITUTE(D1297,CHAR(160),CHAR(32))),Metadata!B$1:H$2632,7,FALSE)</f>
        <v>traite</v>
      </c>
      <c r="L1297" t="str">
        <f>VLOOKUP(TRIM(SUBSTITUTE(D1297,CHAR(160),CHAR(32))),Metadata!B$1:J$2632,9,FALSE)</f>
        <v/>
      </c>
      <c r="M1297">
        <f>VLOOKUP(TRIM(SUBSTITUTE(D1297,CHAR(160),CHAR(32))),Metadata!B$1:K$2632,10,FALSE)</f>
        <v>230114</v>
      </c>
      <c r="N1297" s="1" t="s">
        <v>1760</v>
      </c>
      <c r="O1297">
        <v>15</v>
      </c>
      <c r="P1297">
        <v>18</v>
      </c>
    </row>
    <row r="1298" spans="1:18" x14ac:dyDescent="0.25">
      <c r="A1298" t="s">
        <v>4354</v>
      </c>
      <c r="B1298" t="s">
        <v>306</v>
      </c>
      <c r="C1298" t="s">
        <v>47</v>
      </c>
      <c r="D1298" t="s">
        <v>8846</v>
      </c>
      <c r="E1298" t="str">
        <f>VLOOKUP(TRIM(SUBSTITUTE(D1298,CHAR(160),CHAR(32))),Metadata!B$1:C$2632,2,FALSE)</f>
        <v>Durkheim, Emile, 1858-1917.</v>
      </c>
      <c r="F1298" t="str">
        <f>VLOOKUP(TRIM(SUBSTITUTE(D1298,CHAR(160),CHAR(32))),Metadata!B$1:D$2632,3,FALSE)</f>
        <v>Leçons de sociologie: physique des mœurs et du droit</v>
      </c>
      <c r="G1298">
        <f>VLOOKUP(TRIM(SUBSTITUTE(D1298,CHAR(160),CHAR(32))),Metadata!B$1:E$2632,4,FALSE)</f>
        <v>1900</v>
      </c>
      <c r="H1298" t="s">
        <v>534</v>
      </c>
      <c r="J1298" t="str">
        <f>VLOOKUP(TRIM(SUBSTITUTE(D1298,CHAR(160),CHAR(32))),Metadata!B$1:H$2632,7,FALSE)</f>
        <v>traite</v>
      </c>
      <c r="L1298" t="str">
        <f>VLOOKUP(TRIM(SUBSTITUTE(D1298,CHAR(160),CHAR(32))),Metadata!B$1:J$2632,9,FALSE)</f>
        <v/>
      </c>
      <c r="M1298">
        <f>VLOOKUP(TRIM(SUBSTITUTE(D1298,CHAR(160),CHAR(32))),Metadata!B$1:K$2632,10,FALSE)</f>
        <v>91274</v>
      </c>
      <c r="N1298" s="1" t="s">
        <v>1761</v>
      </c>
      <c r="O1298">
        <v>16</v>
      </c>
      <c r="P1298">
        <v>19</v>
      </c>
    </row>
    <row r="1299" spans="1:18" x14ac:dyDescent="0.25">
      <c r="A1299" t="s">
        <v>4354</v>
      </c>
      <c r="B1299" t="s">
        <v>306</v>
      </c>
      <c r="C1299" t="s">
        <v>47</v>
      </c>
      <c r="D1299" t="s">
        <v>8968</v>
      </c>
      <c r="E1299" t="str">
        <f>VLOOKUP(TRIM(SUBSTITUTE(D1299,CHAR(160),CHAR(32))),Metadata!B$1:C$2632,2,FALSE)</f>
        <v>Perroux, François, 1903-</v>
      </c>
      <c r="F1299" t="str">
        <f>VLOOKUP(TRIM(SUBSTITUTE(D1299,CHAR(160),CHAR(32))),Metadata!B$1:D$2632,3,FALSE)</f>
        <v>L'économie du XXe siècle</v>
      </c>
      <c r="G1299">
        <f>VLOOKUP(TRIM(SUBSTITUTE(D1299,CHAR(160),CHAR(32))),Metadata!B$1:E$2632,4,FALSE)</f>
        <v>1964</v>
      </c>
      <c r="H1299" t="s">
        <v>534</v>
      </c>
      <c r="J1299" t="str">
        <f>VLOOKUP(TRIM(SUBSTITUTE(D1299,CHAR(160),CHAR(32))),Metadata!B$1:H$2632,7,FALSE)</f>
        <v>traite ou essai</v>
      </c>
      <c r="L1299" t="str">
        <f>VLOOKUP(TRIM(SUBSTITUTE(D1299,CHAR(160),CHAR(32))),Metadata!B$1:J$2632,9,FALSE)</f>
        <v>prose</v>
      </c>
      <c r="M1299">
        <f>VLOOKUP(TRIM(SUBSTITUTE(D1299,CHAR(160),CHAR(32))),Metadata!B$1:K$2632,10,FALSE)</f>
        <v>208903</v>
      </c>
      <c r="N1299" s="1" t="s">
        <v>1762</v>
      </c>
      <c r="O1299">
        <v>56</v>
      </c>
      <c r="P1299">
        <v>59</v>
      </c>
    </row>
    <row r="1300" spans="1:18" x14ac:dyDescent="0.25">
      <c r="A1300" t="s">
        <v>4354</v>
      </c>
      <c r="B1300" t="s">
        <v>306</v>
      </c>
      <c r="C1300" t="s">
        <v>47</v>
      </c>
      <c r="D1300" t="s">
        <v>7525</v>
      </c>
      <c r="E1300" t="str">
        <f>VLOOKUP(TRIM(SUBSTITUTE(D1300,CHAR(160),CHAR(32))),Metadata!B$1:C$2632,2,FALSE)</f>
        <v>Mantoux, Étienne, 1913-1945.</v>
      </c>
      <c r="F1300" t="str">
        <f>VLOOKUP(TRIM(SUBSTITUTE(D1300,CHAR(160),CHAR(32))),Metadata!B$1:D$2632,3,FALSE)</f>
        <v>“La théorie générale de M. Keynes”.</v>
      </c>
      <c r="G1300">
        <f>VLOOKUP(TRIM(SUBSTITUTE(D1300,CHAR(160),CHAR(32))),Metadata!B$1:E$2632,4,FALSE)</f>
        <v>1937</v>
      </c>
      <c r="H1300" t="s">
        <v>534</v>
      </c>
      <c r="J1300" t="str">
        <f>VLOOKUP(TRIM(SUBSTITUTE(D1300,CHAR(160),CHAR(32))),Metadata!B$1:H$2632,7,FALSE)</f>
        <v>traite</v>
      </c>
      <c r="L1300" t="str">
        <f>VLOOKUP(TRIM(SUBSTITUTE(D1300,CHAR(160),CHAR(32))),Metadata!B$1:J$2632,9,FALSE)</f>
        <v/>
      </c>
      <c r="M1300">
        <f>VLOOKUP(TRIM(SUBSTITUTE(D1300,CHAR(160),CHAR(32))),Metadata!B$1:K$2632,10,FALSE)</f>
        <v>12203</v>
      </c>
      <c r="N1300" s="1" t="s">
        <v>1763</v>
      </c>
      <c r="O1300">
        <v>114</v>
      </c>
      <c r="P1300">
        <v>117</v>
      </c>
    </row>
    <row r="1301" spans="1:18" x14ac:dyDescent="0.25">
      <c r="A1301" t="s">
        <v>4354</v>
      </c>
      <c r="B1301" t="s">
        <v>306</v>
      </c>
      <c r="C1301" t="s">
        <v>47</v>
      </c>
      <c r="D1301" t="s">
        <v>9011</v>
      </c>
      <c r="E1301" t="str">
        <f>VLOOKUP(TRIM(SUBSTITUTE(D1301,CHAR(160),CHAR(32))),Metadata!B$1:C$2632,2,FALSE)</f>
        <v>Sorel, Georges, 1847-1922.</v>
      </c>
      <c r="F1301" t="str">
        <f>VLOOKUP(TRIM(SUBSTITUTE(D1301,CHAR(160),CHAR(32))),Metadata!B$1:D$2632,3,FALSE)</f>
        <v>Réflexions sur la violence</v>
      </c>
      <c r="G1301">
        <f>VLOOKUP(TRIM(SUBSTITUTE(D1301,CHAR(160),CHAR(32))),Metadata!B$1:E$2632,4,FALSE)</f>
        <v>1908</v>
      </c>
      <c r="H1301" t="s">
        <v>534</v>
      </c>
      <c r="J1301" t="str">
        <f>VLOOKUP(TRIM(SUBSTITUTE(D1301,CHAR(160),CHAR(32))),Metadata!B$1:H$2632,7,FALSE)</f>
        <v>traite</v>
      </c>
      <c r="L1301" t="str">
        <f>VLOOKUP(TRIM(SUBSTITUTE(D1301,CHAR(160),CHAR(32))),Metadata!B$1:J$2632,9,FALSE)</f>
        <v/>
      </c>
      <c r="M1301">
        <f>VLOOKUP(TRIM(SUBSTITUTE(D1301,CHAR(160),CHAR(32))),Metadata!B$1:K$2632,10,FALSE)</f>
        <v>111160</v>
      </c>
      <c r="N1301" s="1" t="s">
        <v>1764</v>
      </c>
      <c r="O1301">
        <v>46</v>
      </c>
      <c r="P1301">
        <v>49</v>
      </c>
    </row>
    <row r="1302" spans="1:18" x14ac:dyDescent="0.25">
      <c r="A1302" t="s">
        <v>4354</v>
      </c>
      <c r="B1302" t="s">
        <v>306</v>
      </c>
      <c r="C1302" t="s">
        <v>47</v>
      </c>
      <c r="D1302" t="s">
        <v>7897</v>
      </c>
      <c r="E1302" t="str">
        <f>VLOOKUP(TRIM(SUBSTITUTE(D1302,CHAR(160),CHAR(32))),Metadata!B$1:C$2632,2,FALSE)</f>
        <v>Febvre, Lucien, 1878-1956.</v>
      </c>
      <c r="F1302" t="str">
        <f>VLOOKUP(TRIM(SUBSTITUTE(D1302,CHAR(160),CHAR(32))),Metadata!B$1:D$2632,3,FALSE)</f>
        <v>L'apparition du livre.</v>
      </c>
      <c r="G1302">
        <f>VLOOKUP(TRIM(SUBSTITUTE(D1302,CHAR(160),CHAR(32))),Metadata!B$1:E$2632,4,FALSE)</f>
        <v>1958</v>
      </c>
      <c r="H1302" t="s">
        <v>534</v>
      </c>
      <c r="J1302" t="str">
        <f>VLOOKUP(TRIM(SUBSTITUTE(D1302,CHAR(160),CHAR(32))),Metadata!B$1:H$2632,7,FALSE)</f>
        <v>traite</v>
      </c>
      <c r="L1302" t="str">
        <f>VLOOKUP(TRIM(SUBSTITUTE(D1302,CHAR(160),CHAR(32))),Metadata!B$1:J$2632,9,FALSE)</f>
        <v/>
      </c>
      <c r="M1302">
        <f>VLOOKUP(TRIM(SUBSTITUTE(D1302,CHAR(160),CHAR(32))),Metadata!B$1:K$2632,10,FALSE)</f>
        <v>88665</v>
      </c>
      <c r="N1302" s="1" t="s">
        <v>1765</v>
      </c>
      <c r="O1302">
        <v>156</v>
      </c>
      <c r="P1302">
        <v>159</v>
      </c>
    </row>
    <row r="1303" spans="1:18" x14ac:dyDescent="0.25">
      <c r="A1303" t="s">
        <v>4354</v>
      </c>
      <c r="B1303" t="s">
        <v>306</v>
      </c>
      <c r="C1303" t="s">
        <v>47</v>
      </c>
      <c r="D1303" t="s">
        <v>8907</v>
      </c>
      <c r="E1303" t="str">
        <f>VLOOKUP(TRIM(SUBSTITUTE(D1303,CHAR(160),CHAR(32))),Metadata!B$1:C$2632,2,FALSE)</f>
        <v>Huysmans, J.-K. (Joris-Karl), 1848-1907.</v>
      </c>
      <c r="F1303" t="str">
        <f>VLOOKUP(TRIM(SUBSTITUTE(D1303,CHAR(160),CHAR(32))),Metadata!B$1:D$2632,3,FALSE)</f>
        <v>L'oblat</v>
      </c>
      <c r="G1303">
        <f>VLOOKUP(TRIM(SUBSTITUTE(D1303,CHAR(160),CHAR(32))),Metadata!B$1:E$2632,4,FALSE)</f>
        <v>1903</v>
      </c>
      <c r="H1303" t="s">
        <v>534</v>
      </c>
      <c r="J1303" t="str">
        <f>VLOOKUP(TRIM(SUBSTITUTE(D1303,CHAR(160),CHAR(32))),Metadata!B$1:H$2632,7,FALSE)</f>
        <v>roman</v>
      </c>
      <c r="L1303" t="str">
        <f>VLOOKUP(TRIM(SUBSTITUTE(D1303,CHAR(160),CHAR(32))),Metadata!B$1:J$2632,9,FALSE)</f>
        <v>prose</v>
      </c>
      <c r="M1303">
        <f>VLOOKUP(TRIM(SUBSTITUTE(D1303,CHAR(160),CHAR(32))),Metadata!B$1:K$2632,10,FALSE)</f>
        <v>124894</v>
      </c>
      <c r="N1303" s="1" t="s">
        <v>1766</v>
      </c>
      <c r="O1303">
        <v>7</v>
      </c>
      <c r="P1303">
        <v>10</v>
      </c>
    </row>
    <row r="1304" spans="1:18" x14ac:dyDescent="0.25">
      <c r="A1304" t="s">
        <v>4354</v>
      </c>
      <c r="B1304" t="s">
        <v>306</v>
      </c>
      <c r="C1304" t="s">
        <v>47</v>
      </c>
      <c r="D1304" t="s">
        <v>8968</v>
      </c>
      <c r="E1304" t="str">
        <f>VLOOKUP(TRIM(SUBSTITUTE(D1304,CHAR(160),CHAR(32))),Metadata!B$1:C$2632,2,FALSE)</f>
        <v>Perroux, François, 1903-</v>
      </c>
      <c r="F1304" t="str">
        <f>VLOOKUP(TRIM(SUBSTITUTE(D1304,CHAR(160),CHAR(32))),Metadata!B$1:D$2632,3,FALSE)</f>
        <v>L'économie du XXe siècle</v>
      </c>
      <c r="G1304">
        <f>VLOOKUP(TRIM(SUBSTITUTE(D1304,CHAR(160),CHAR(32))),Metadata!B$1:E$2632,4,FALSE)</f>
        <v>1964</v>
      </c>
      <c r="H1304" t="s">
        <v>534</v>
      </c>
      <c r="J1304" t="str">
        <f>VLOOKUP(TRIM(SUBSTITUTE(D1304,CHAR(160),CHAR(32))),Metadata!B$1:H$2632,7,FALSE)</f>
        <v>traite ou essai</v>
      </c>
      <c r="L1304" t="str">
        <f>VLOOKUP(TRIM(SUBSTITUTE(D1304,CHAR(160),CHAR(32))),Metadata!B$1:J$2632,9,FALSE)</f>
        <v>prose</v>
      </c>
      <c r="M1304">
        <f>VLOOKUP(TRIM(SUBSTITUTE(D1304,CHAR(160),CHAR(32))),Metadata!B$1:K$2632,10,FALSE)</f>
        <v>208903</v>
      </c>
      <c r="N1304" s="1" t="s">
        <v>1767</v>
      </c>
      <c r="O1304">
        <v>159</v>
      </c>
      <c r="P1304">
        <v>162</v>
      </c>
    </row>
    <row r="1305" spans="1:18" x14ac:dyDescent="0.25">
      <c r="A1305" t="s">
        <v>4354</v>
      </c>
      <c r="B1305" t="s">
        <v>306</v>
      </c>
      <c r="C1305" t="s">
        <v>47</v>
      </c>
      <c r="D1305" t="s">
        <v>8760</v>
      </c>
      <c r="E1305" t="str">
        <f>VLOOKUP(TRIM(SUBSTITUTE(D1305,CHAR(160),CHAR(32))),Metadata!B$1:C$2632,2,FALSE)</f>
        <v>Barrès, Maurice, 1862-1923.</v>
      </c>
      <c r="F1305" t="str">
        <f>VLOOKUP(TRIM(SUBSTITUTE(D1305,CHAR(160),CHAR(32))),Metadata!B$1:D$2632,3,FALSE)</f>
        <v>Mes cahiers, T. 11 1914-1918</v>
      </c>
      <c r="G1305">
        <f>VLOOKUP(TRIM(SUBSTITUTE(D1305,CHAR(160),CHAR(32))),Metadata!B$1:E$2632,4,FALSE)</f>
        <v>1918</v>
      </c>
      <c r="H1305" t="s">
        <v>534</v>
      </c>
      <c r="J1305" t="str">
        <f>VLOOKUP(TRIM(SUBSTITUTE(D1305,CHAR(160),CHAR(32))),Metadata!B$1:H$2632,7,FALSE)</f>
        <v>memoires</v>
      </c>
      <c r="L1305" t="str">
        <f>VLOOKUP(TRIM(SUBSTITUTE(D1305,CHAR(160),CHAR(32))),Metadata!B$1:J$2632,9,FALSE)</f>
        <v>prose</v>
      </c>
      <c r="M1305">
        <f>VLOOKUP(TRIM(SUBSTITUTE(D1305,CHAR(160),CHAR(32))),Metadata!B$1:K$2632,10,FALSE)</f>
        <v>80392</v>
      </c>
      <c r="N1305" s="1" t="s">
        <v>1768</v>
      </c>
      <c r="O1305">
        <v>56</v>
      </c>
      <c r="P1305">
        <v>59</v>
      </c>
    </row>
    <row r="1306" spans="1:18" x14ac:dyDescent="0.25">
      <c r="A1306" t="s">
        <v>4354</v>
      </c>
      <c r="B1306" t="s">
        <v>306</v>
      </c>
      <c r="C1306" t="s">
        <v>47</v>
      </c>
      <c r="D1306" t="s">
        <v>8968</v>
      </c>
      <c r="E1306" t="str">
        <f>VLOOKUP(TRIM(SUBSTITUTE(D1306,CHAR(160),CHAR(32))),Metadata!B$1:C$2632,2,FALSE)</f>
        <v>Perroux, François, 1903-</v>
      </c>
      <c r="F1306" t="str">
        <f>VLOOKUP(TRIM(SUBSTITUTE(D1306,CHAR(160),CHAR(32))),Metadata!B$1:D$2632,3,FALSE)</f>
        <v>L'économie du XXe siècle</v>
      </c>
      <c r="G1306">
        <f>VLOOKUP(TRIM(SUBSTITUTE(D1306,CHAR(160),CHAR(32))),Metadata!B$1:E$2632,4,FALSE)</f>
        <v>1964</v>
      </c>
      <c r="H1306" t="s">
        <v>534</v>
      </c>
      <c r="J1306" t="str">
        <f>VLOOKUP(TRIM(SUBSTITUTE(D1306,CHAR(160),CHAR(32))),Metadata!B$1:H$2632,7,FALSE)</f>
        <v>traite ou essai</v>
      </c>
      <c r="L1306" t="str">
        <f>VLOOKUP(TRIM(SUBSTITUTE(D1306,CHAR(160),CHAR(32))),Metadata!B$1:J$2632,9,FALSE)</f>
        <v>prose</v>
      </c>
      <c r="M1306">
        <f>VLOOKUP(TRIM(SUBSTITUTE(D1306,CHAR(160),CHAR(32))),Metadata!B$1:K$2632,10,FALSE)</f>
        <v>208903</v>
      </c>
      <c r="N1306" s="1" t="s">
        <v>1769</v>
      </c>
      <c r="O1306">
        <v>134</v>
      </c>
      <c r="P1306">
        <v>137</v>
      </c>
    </row>
    <row r="1307" spans="1:18" x14ac:dyDescent="0.25">
      <c r="A1307" t="s">
        <v>4354</v>
      </c>
      <c r="B1307" t="s">
        <v>306</v>
      </c>
      <c r="C1307" t="s">
        <v>47</v>
      </c>
      <c r="D1307" t="s">
        <v>7357</v>
      </c>
      <c r="E1307" t="str">
        <f>VLOOKUP(TRIM(SUBSTITUTE(D1307,CHAR(160),CHAR(32))),Metadata!B$1:C$2632,2,FALSE)</f>
        <v>Febvre, Lucien, 1878-1956.</v>
      </c>
      <c r="F1307" t="str">
        <f>VLOOKUP(TRIM(SUBSTITUTE(D1307,CHAR(160),CHAR(32))),Metadata!B$1:D$2632,3,FALSE)</f>
        <v>Civilisation - Le mot et l'idée</v>
      </c>
      <c r="G1307">
        <f>VLOOKUP(TRIM(SUBSTITUTE(D1307,CHAR(160),CHAR(32))),Metadata!B$1:E$2632,4,FALSE)</f>
        <v>1929</v>
      </c>
      <c r="H1307" t="s">
        <v>534</v>
      </c>
      <c r="J1307" t="str">
        <f>VLOOKUP(TRIM(SUBSTITUTE(D1307,CHAR(160),CHAR(32))),Metadata!B$1:H$2632,7,FALSE)</f>
        <v>traite</v>
      </c>
      <c r="L1307" t="str">
        <f>VLOOKUP(TRIM(SUBSTITUTE(D1307,CHAR(160),CHAR(32))),Metadata!B$1:J$2632,9,FALSE)</f>
        <v/>
      </c>
      <c r="M1307">
        <f>VLOOKUP(TRIM(SUBSTITUTE(D1307,CHAR(160),CHAR(32))),Metadata!B$1:K$2632,10,FALSE)</f>
        <v>49789</v>
      </c>
      <c r="N1307" s="1" t="s">
        <v>1770</v>
      </c>
      <c r="O1307">
        <v>120</v>
      </c>
      <c r="P1307">
        <v>123</v>
      </c>
    </row>
    <row r="1308" spans="1:18" x14ac:dyDescent="0.25">
      <c r="A1308" t="s">
        <v>4354</v>
      </c>
      <c r="B1308" t="s">
        <v>306</v>
      </c>
      <c r="C1308" t="s">
        <v>47</v>
      </c>
      <c r="D1308" t="s">
        <v>8823</v>
      </c>
      <c r="E1308" t="str">
        <f>VLOOKUP(TRIM(SUBSTITUTE(D1308,CHAR(160),CHAR(32))),Metadata!B$1:C$2632,2,FALSE)</f>
        <v>Claudel, Paul, 1868-1955.</v>
      </c>
      <c r="F1308" t="str">
        <f>VLOOKUP(TRIM(SUBSTITUTE(D1308,CHAR(160),CHAR(32))),Metadata!B$1:D$2632,3,FALSE)</f>
        <v>L'échange: deuxieme version</v>
      </c>
      <c r="G1308">
        <f>VLOOKUP(TRIM(SUBSTITUTE(D1308,CHAR(160),CHAR(32))),Metadata!B$1:E$2632,4,FALSE)</f>
        <v>1954</v>
      </c>
      <c r="H1308" t="s">
        <v>534</v>
      </c>
      <c r="J1308" t="str">
        <f>VLOOKUP(TRIM(SUBSTITUTE(D1308,CHAR(160),CHAR(32))),Metadata!B$1:H$2632,7,FALSE)</f>
        <v>theatre</v>
      </c>
      <c r="L1308" t="str">
        <f>VLOOKUP(TRIM(SUBSTITUTE(D1308,CHAR(160),CHAR(32))),Metadata!B$1:J$2632,9,FALSE)</f>
        <v>prose</v>
      </c>
      <c r="M1308">
        <f>VLOOKUP(TRIM(SUBSTITUTE(D1308,CHAR(160),CHAR(32))),Metadata!B$1:K$2632,10,FALSE)</f>
        <v>21341</v>
      </c>
      <c r="N1308" s="1" t="s">
        <v>1771</v>
      </c>
      <c r="O1308">
        <v>53</v>
      </c>
      <c r="P1308">
        <v>56</v>
      </c>
    </row>
    <row r="1309" spans="1:18" x14ac:dyDescent="0.25">
      <c r="A1309" t="s">
        <v>4354</v>
      </c>
      <c r="B1309" t="s">
        <v>323</v>
      </c>
      <c r="C1309" t="s">
        <v>47</v>
      </c>
      <c r="D1309" t="s">
        <v>8009</v>
      </c>
      <c r="E1309" t="str">
        <f>VLOOKUP(TRIM(SUBSTITUTE(D1309,CHAR(160),CHAR(32))),Metadata!B$1:C$2632,2,FALSE)</f>
        <v>Coeffeteau, Nicolas, 1574-1623.</v>
      </c>
      <c r="F1309" t="str">
        <f>VLOOKUP(TRIM(SUBSTITUTE(D1309,CHAR(160),CHAR(32))),Metadata!B$1:D$2632,3,FALSE)</f>
        <v>Histoire romaine</v>
      </c>
      <c r="G1309">
        <f>VLOOKUP(TRIM(SUBSTITUTE(D1309,CHAR(160),CHAR(32))),Metadata!B$1:E$2632,4,FALSE)</f>
        <v>1623</v>
      </c>
      <c r="H1309" t="s">
        <v>445</v>
      </c>
      <c r="J1309" t="str">
        <f>VLOOKUP(TRIM(SUBSTITUTE(D1309,CHAR(160),CHAR(32))),Metadata!B$1:H$2632,7,FALSE)</f>
        <v>traite ou essai</v>
      </c>
      <c r="L1309" t="str">
        <f>VLOOKUP(TRIM(SUBSTITUTE(D1309,CHAR(160),CHAR(32))),Metadata!B$1:J$2632,9,FALSE)</f>
        <v>prose</v>
      </c>
      <c r="M1309">
        <f>VLOOKUP(TRIM(SUBSTITUTE(D1309,CHAR(160),CHAR(32))),Metadata!B$1:K$2632,10,FALSE)</f>
        <v>263154</v>
      </c>
      <c r="N1309" s="1" t="s">
        <v>1772</v>
      </c>
      <c r="O1309">
        <v>38</v>
      </c>
      <c r="P1309">
        <v>43</v>
      </c>
      <c r="Q1309">
        <v>57</v>
      </c>
      <c r="R1309">
        <v>64</v>
      </c>
    </row>
    <row r="1310" spans="1:18" x14ac:dyDescent="0.25">
      <c r="A1310" t="s">
        <v>4354</v>
      </c>
      <c r="B1310" t="s">
        <v>323</v>
      </c>
      <c r="C1310" t="s">
        <v>47</v>
      </c>
      <c r="D1310" t="s">
        <v>7977</v>
      </c>
      <c r="E1310" t="str">
        <f>VLOOKUP(TRIM(SUBSTITUTE(D1310,CHAR(160),CHAR(32))),Metadata!B$1:C$2632,2,FALSE)</f>
        <v>Aulnoy, Madame d' (Marie-Catherine), 1650 or 51-1705.</v>
      </c>
      <c r="F1310" t="str">
        <f>VLOOKUP(TRIM(SUBSTITUTE(D1310,CHAR(160),CHAR(32))),Metadata!B$1:D$2632,3,FALSE)</f>
        <v>Relation du Voyage d'Espagne</v>
      </c>
      <c r="G1310">
        <f>VLOOKUP(TRIM(SUBSTITUTE(D1310,CHAR(160),CHAR(32))),Metadata!B$1:E$2632,4,FALSE)</f>
        <v>1691</v>
      </c>
      <c r="H1310" t="s">
        <v>445</v>
      </c>
      <c r="J1310" t="str">
        <f>VLOOKUP(TRIM(SUBSTITUTE(D1310,CHAR(160),CHAR(32))),Metadata!B$1:H$2632,7,FALSE)</f>
        <v>recit de voyage</v>
      </c>
      <c r="L1310" t="str">
        <f>VLOOKUP(TRIM(SUBSTITUTE(D1310,CHAR(160),CHAR(32))),Metadata!B$1:J$2632,9,FALSE)</f>
        <v>prose</v>
      </c>
      <c r="M1310">
        <f>VLOOKUP(TRIM(SUBSTITUTE(D1310,CHAR(160),CHAR(32))),Metadata!B$1:K$2632,10,FALSE)</f>
        <v>141618</v>
      </c>
      <c r="N1310" s="1" t="s">
        <v>1773</v>
      </c>
      <c r="O1310">
        <v>84</v>
      </c>
      <c r="P1310">
        <v>88</v>
      </c>
      <c r="Q1310">
        <v>90</v>
      </c>
      <c r="R1310">
        <v>97</v>
      </c>
    </row>
    <row r="1311" spans="1:18" x14ac:dyDescent="0.25">
      <c r="A1311" t="s">
        <v>4354</v>
      </c>
      <c r="B1311" t="s">
        <v>323</v>
      </c>
      <c r="C1311" t="s">
        <v>47</v>
      </c>
      <c r="D1311" t="s">
        <v>8381</v>
      </c>
      <c r="E1311" t="str">
        <f>VLOOKUP(TRIM(SUBSTITUTE(D1311,CHAR(160),CHAR(32))),Metadata!B$1:C$2632,2,FALSE)</f>
        <v>Rousseau, Jean-Jacques, 1712-1778.</v>
      </c>
      <c r="F1311" t="str">
        <f>VLOOKUP(TRIM(SUBSTITUTE(D1311,CHAR(160),CHAR(32))),Metadata!B$1:D$2632,3,FALSE)</f>
        <v>La nouvelle Héloïse</v>
      </c>
      <c r="G1311">
        <f>VLOOKUP(TRIM(SUBSTITUTE(D1311,CHAR(160),CHAR(32))),Metadata!B$1:E$2632,4,FALSE)</f>
        <v>1761</v>
      </c>
      <c r="H1311" t="s">
        <v>448</v>
      </c>
      <c r="J1311" t="str">
        <f>VLOOKUP(TRIM(SUBSTITUTE(D1311,CHAR(160),CHAR(32))),Metadata!B$1:H$2632,7,FALSE)</f>
        <v>roman</v>
      </c>
      <c r="L1311" t="str">
        <f>VLOOKUP(TRIM(SUBSTITUTE(D1311,CHAR(160),CHAR(32))),Metadata!B$1:J$2632,9,FALSE)</f>
        <v>prose</v>
      </c>
      <c r="M1311">
        <f>VLOOKUP(TRIM(SUBSTITUTE(D1311,CHAR(160),CHAR(32))),Metadata!B$1:K$2632,10,FALSE)</f>
        <v>299094</v>
      </c>
      <c r="N1311" s="1" t="s">
        <v>1774</v>
      </c>
      <c r="O1311">
        <v>101</v>
      </c>
      <c r="P1311">
        <v>111</v>
      </c>
      <c r="Q1311">
        <v>113</v>
      </c>
      <c r="R1311">
        <v>120</v>
      </c>
    </row>
    <row r="1312" spans="1:18" x14ac:dyDescent="0.25">
      <c r="A1312" t="s">
        <v>4354</v>
      </c>
      <c r="B1312" t="s">
        <v>323</v>
      </c>
      <c r="C1312" t="s">
        <v>47</v>
      </c>
      <c r="D1312" t="s">
        <v>5388</v>
      </c>
      <c r="E1312" t="str">
        <f>VLOOKUP(TRIM(SUBSTITUTE(D1312,CHAR(160),CHAR(32))),Metadata!B$1:C$2632,2,FALSE)</f>
        <v>Diderot, Denis, 1713-1784.</v>
      </c>
      <c r="F1312" t="str">
        <f>VLOOKUP(TRIM(SUBSTITUTE(D1312,CHAR(160),CHAR(32))),Metadata!B$1:D$2632,3,FALSE)</f>
        <v>“Lettre sur le commerce des livres”</v>
      </c>
      <c r="G1312">
        <f>VLOOKUP(TRIM(SUBSTITUTE(D1312,CHAR(160),CHAR(32))),Metadata!B$1:E$2632,4,FALSE)</f>
        <v>1763</v>
      </c>
      <c r="H1312" t="s">
        <v>448</v>
      </c>
      <c r="J1312" t="str">
        <f>VLOOKUP(TRIM(SUBSTITUTE(D1312,CHAR(160),CHAR(32))),Metadata!B$1:H$2632,7,FALSE)</f>
        <v>traite</v>
      </c>
      <c r="L1312" t="str">
        <f>VLOOKUP(TRIM(SUBSTITUTE(D1312,CHAR(160),CHAR(32))),Metadata!B$1:J$2632,9,FALSE)</f>
        <v/>
      </c>
      <c r="M1312">
        <f>VLOOKUP(TRIM(SUBSTITUTE(D1312,CHAR(160),CHAR(32))),Metadata!B$1:K$2632,10,FALSE)</f>
        <v>30014</v>
      </c>
      <c r="N1312" s="1" t="s">
        <v>1775</v>
      </c>
      <c r="O1312">
        <v>195</v>
      </c>
      <c r="P1312">
        <v>199</v>
      </c>
      <c r="Q1312">
        <v>201</v>
      </c>
      <c r="R1312">
        <v>208</v>
      </c>
    </row>
    <row r="1313" spans="1:20" x14ac:dyDescent="0.25">
      <c r="A1313" t="s">
        <v>4354</v>
      </c>
      <c r="B1313" t="s">
        <v>323</v>
      </c>
      <c r="C1313" t="s">
        <v>47</v>
      </c>
      <c r="D1313" t="s">
        <v>8417</v>
      </c>
      <c r="E1313" t="str">
        <f>VLOOKUP(TRIM(SUBSTITUTE(D1313,CHAR(160),CHAR(32))),Metadata!B$1:C$2632,2,FALSE)</f>
        <v>Voltaire, 1694-1778.</v>
      </c>
      <c r="F1313" t="str">
        <f>VLOOKUP(TRIM(SUBSTITUTE(D1313,CHAR(160),CHAR(32))),Metadata!B$1:D$2632,3,FALSE)</f>
        <v>Histoire de l'empire de Russie sous Pierre le Grande</v>
      </c>
      <c r="G1313">
        <f>VLOOKUP(TRIM(SUBSTITUTE(D1313,CHAR(160),CHAR(32))),Metadata!B$1:E$2632,4,FALSE)</f>
        <v>1763</v>
      </c>
      <c r="H1313" t="s">
        <v>448</v>
      </c>
      <c r="J1313" t="str">
        <f>VLOOKUP(TRIM(SUBSTITUTE(D1313,CHAR(160),CHAR(32))),Metadata!B$1:H$2632,7,FALSE)</f>
        <v>traite ou essai</v>
      </c>
      <c r="L1313" t="str">
        <f>VLOOKUP(TRIM(SUBSTITUTE(D1313,CHAR(160),CHAR(32))),Metadata!B$1:J$2632,9,FALSE)</f>
        <v>prose</v>
      </c>
      <c r="M1313">
        <f>VLOOKUP(TRIM(SUBSTITUTE(D1313,CHAR(160),CHAR(32))),Metadata!B$1:K$2632,10,FALSE)</f>
        <v>44275</v>
      </c>
      <c r="N1313" s="1" t="s">
        <v>1776</v>
      </c>
      <c r="O1313">
        <v>159</v>
      </c>
      <c r="P1313">
        <v>167</v>
      </c>
      <c r="Q1313">
        <v>181</v>
      </c>
      <c r="R1313">
        <v>188</v>
      </c>
    </row>
    <row r="1314" spans="1:20" x14ac:dyDescent="0.25">
      <c r="A1314" t="s">
        <v>4354</v>
      </c>
      <c r="B1314" t="s">
        <v>323</v>
      </c>
      <c r="C1314" t="s">
        <v>47</v>
      </c>
      <c r="D1314" t="s">
        <v>8377</v>
      </c>
      <c r="E1314" t="str">
        <f>VLOOKUP(TRIM(SUBSTITUTE(D1314,CHAR(160),CHAR(32))),Metadata!B$1:C$2632,2,FALSE)</f>
        <v>Rousseau, Jean-Jacques, 1712-1778.</v>
      </c>
      <c r="F1314" t="str">
        <f>VLOOKUP(TRIM(SUBSTITUTE(D1314,CHAR(160),CHAR(32))),Metadata!B$1:D$2632,3,FALSE)</f>
        <v>Considérations sur le gouvernement de Pologne</v>
      </c>
      <c r="G1314">
        <f>VLOOKUP(TRIM(SUBSTITUTE(D1314,CHAR(160),CHAR(32))),Metadata!B$1:E$2632,4,FALSE)</f>
        <v>1771</v>
      </c>
      <c r="H1314" t="s">
        <v>448</v>
      </c>
      <c r="J1314" t="str">
        <f>VLOOKUP(TRIM(SUBSTITUTE(D1314,CHAR(160),CHAR(32))),Metadata!B$1:H$2632,7,FALSE)</f>
        <v>traite ou essai</v>
      </c>
      <c r="L1314" t="str">
        <f>VLOOKUP(TRIM(SUBSTITUTE(D1314,CHAR(160),CHAR(32))),Metadata!B$1:J$2632,9,FALSE)</f>
        <v>prose</v>
      </c>
      <c r="M1314">
        <f>VLOOKUP(TRIM(SUBSTITUTE(D1314,CHAR(160),CHAR(32))),Metadata!B$1:K$2632,10,FALSE)</f>
        <v>36093</v>
      </c>
      <c r="N1314" s="1" t="s">
        <v>1777</v>
      </c>
      <c r="O1314">
        <v>123</v>
      </c>
      <c r="P1314">
        <v>131</v>
      </c>
      <c r="Q1314">
        <v>133</v>
      </c>
      <c r="R1314">
        <v>140</v>
      </c>
    </row>
    <row r="1315" spans="1:20" x14ac:dyDescent="0.25">
      <c r="A1315" t="s">
        <v>4354</v>
      </c>
      <c r="B1315" t="s">
        <v>323</v>
      </c>
      <c r="C1315" t="s">
        <v>47</v>
      </c>
      <c r="D1315" t="s">
        <v>8173</v>
      </c>
      <c r="E1315" t="str">
        <f>VLOOKUP(TRIM(SUBSTITUTE(D1315,CHAR(160),CHAR(32))),Metadata!B$1:C$2632,2,FALSE)</f>
        <v>Argenson, René-Louis de Voyer, marquis d', 1694-1757.</v>
      </c>
      <c r="F1315" t="str">
        <f>VLOOKUP(TRIM(SUBSTITUTE(D1315,CHAR(160),CHAR(32))),Metadata!B$1:D$2632,3,FALSE)</f>
        <v>Considérations sur le gouvernement ancien et présent de la France</v>
      </c>
      <c r="G1315">
        <f>VLOOKUP(TRIM(SUBSTITUTE(D1315,CHAR(160),CHAR(32))),Metadata!B$1:E$2632,4,FALSE)</f>
        <v>1757</v>
      </c>
      <c r="H1315" t="s">
        <v>448</v>
      </c>
      <c r="J1315" t="str">
        <f>VLOOKUP(TRIM(SUBSTITUTE(D1315,CHAR(160),CHAR(32))),Metadata!B$1:H$2632,7,FALSE)</f>
        <v>traite ou essai</v>
      </c>
      <c r="L1315" t="str">
        <f>VLOOKUP(TRIM(SUBSTITUTE(D1315,CHAR(160),CHAR(32))),Metadata!B$1:J$2632,9,FALSE)</f>
        <v>prose</v>
      </c>
      <c r="M1315">
        <f>VLOOKUP(TRIM(SUBSTITUTE(D1315,CHAR(160),CHAR(32))),Metadata!B$1:K$2632,10,FALSE)</f>
        <v>42700</v>
      </c>
      <c r="N1315" s="1" t="s">
        <v>1778</v>
      </c>
      <c r="O1315">
        <v>136</v>
      </c>
      <c r="P1315">
        <v>142</v>
      </c>
      <c r="Q1315">
        <v>144</v>
      </c>
      <c r="R1315">
        <v>151</v>
      </c>
    </row>
    <row r="1316" spans="1:20" x14ac:dyDescent="0.25">
      <c r="A1316" t="s">
        <v>4354</v>
      </c>
      <c r="B1316" t="s">
        <v>323</v>
      </c>
      <c r="C1316" t="s">
        <v>47</v>
      </c>
      <c r="D1316" t="s">
        <v>8260</v>
      </c>
      <c r="E1316" t="str">
        <f>VLOOKUP(TRIM(SUBSTITUTE(D1316,CHAR(160),CHAR(32))),Metadata!B$1:C$2632,2,FALSE)</f>
        <v>Fénelon, François de Salignac de La Mothe-, 1651-1715.</v>
      </c>
      <c r="F1316" t="str">
        <f>VLOOKUP(TRIM(SUBSTITUTE(D1316,CHAR(160),CHAR(32))),Metadata!B$1:D$2632,3,FALSE)</f>
        <v>Examen de conscience sur les devoirs de la royauté: mémoirs pour le duc de Bourgogne</v>
      </c>
      <c r="G1316">
        <f>VLOOKUP(TRIM(SUBSTITUTE(D1316,CHAR(160),CHAR(32))),Metadata!B$1:E$2632,4,FALSE)</f>
        <v>1702</v>
      </c>
      <c r="H1316" t="s">
        <v>448</v>
      </c>
      <c r="J1316" t="str">
        <f>VLOOKUP(TRIM(SUBSTITUTE(D1316,CHAR(160),CHAR(32))),Metadata!B$1:H$2632,7,FALSE)</f>
        <v>traite ou essai</v>
      </c>
      <c r="L1316" t="str">
        <f>VLOOKUP(TRIM(SUBSTITUTE(D1316,CHAR(160),CHAR(32))),Metadata!B$1:J$2632,9,FALSE)</f>
        <v>prose</v>
      </c>
      <c r="M1316">
        <f>VLOOKUP(TRIM(SUBSTITUTE(D1316,CHAR(160),CHAR(32))),Metadata!B$1:K$2632,10,FALSE)</f>
        <v>11512</v>
      </c>
      <c r="N1316" s="1" t="s">
        <v>1779</v>
      </c>
      <c r="O1316">
        <v>54</v>
      </c>
      <c r="P1316">
        <v>58</v>
      </c>
      <c r="Q1316">
        <v>60</v>
      </c>
      <c r="R1316">
        <v>67</v>
      </c>
    </row>
    <row r="1317" spans="1:20" x14ac:dyDescent="0.25">
      <c r="A1317" t="s">
        <v>4354</v>
      </c>
      <c r="B1317" t="s">
        <v>323</v>
      </c>
      <c r="C1317" t="s">
        <v>47</v>
      </c>
      <c r="D1317" t="s">
        <v>8354</v>
      </c>
      <c r="E1317" t="str">
        <f>VLOOKUP(TRIM(SUBSTITUTE(D1317,CHAR(160),CHAR(32))),Metadata!B$1:C$2632,2,FALSE)</f>
        <v>Prévost, abbé, 1697-1763.</v>
      </c>
      <c r="F1317" t="str">
        <f>VLOOKUP(TRIM(SUBSTITUTE(D1317,CHAR(160),CHAR(32))),Metadata!B$1:D$2632,3,FALSE)</f>
        <v>Le philosophe anglois, ou, Histoire de monsieur Cleveland, fils naturel de Cromwel. T. 5-6</v>
      </c>
      <c r="G1317">
        <f>VLOOKUP(TRIM(SUBSTITUTE(D1317,CHAR(160),CHAR(32))),Metadata!B$1:E$2632,4,FALSE)</f>
        <v>1739</v>
      </c>
      <c r="H1317" t="s">
        <v>448</v>
      </c>
      <c r="J1317" t="str">
        <f>VLOOKUP(TRIM(SUBSTITUTE(D1317,CHAR(160),CHAR(32))),Metadata!B$1:H$2632,7,FALSE)</f>
        <v>roman</v>
      </c>
      <c r="L1317" t="str">
        <f>VLOOKUP(TRIM(SUBSTITUTE(D1317,CHAR(160),CHAR(32))),Metadata!B$1:J$2632,9,FALSE)</f>
        <v>prose</v>
      </c>
      <c r="M1317">
        <f>VLOOKUP(TRIM(SUBSTITUTE(D1317,CHAR(160),CHAR(32))),Metadata!B$1:K$2632,10,FALSE)</f>
        <v>149906</v>
      </c>
      <c r="N1317" t="s">
        <v>1780</v>
      </c>
      <c r="O1317">
        <v>201</v>
      </c>
      <c r="P1317">
        <v>214</v>
      </c>
    </row>
    <row r="1318" spans="1:20" x14ac:dyDescent="0.25">
      <c r="A1318" t="s">
        <v>4354</v>
      </c>
      <c r="B1318" t="s">
        <v>323</v>
      </c>
      <c r="C1318" t="s">
        <v>47</v>
      </c>
      <c r="D1318" t="s">
        <v>8240</v>
      </c>
      <c r="E1318" t="str">
        <f>VLOOKUP(TRIM(SUBSTITUTE(D1318,CHAR(160),CHAR(32))),Metadata!B$1:C$2632,2,FALSE)</f>
        <v>Diderot, Denis, 1713-1784.</v>
      </c>
      <c r="F1318" t="str">
        <f>VLOOKUP(TRIM(SUBSTITUTE(D1318,CHAR(160),CHAR(32))),Metadata!B$1:D$2632,3,FALSE)</f>
        <v>Lettres à Sophie Volland</v>
      </c>
      <c r="G1318">
        <f>VLOOKUP(TRIM(SUBSTITUTE(D1318,CHAR(160),CHAR(32))),Metadata!B$1:E$2632,4,FALSE)</f>
        <v>1774</v>
      </c>
      <c r="H1318" t="s">
        <v>448</v>
      </c>
      <c r="J1318" t="str">
        <f>VLOOKUP(TRIM(SUBSTITUTE(D1318,CHAR(160),CHAR(32))),Metadata!B$1:H$2632,7,FALSE)</f>
        <v>correspondance</v>
      </c>
      <c r="L1318" t="str">
        <f>VLOOKUP(TRIM(SUBSTITUTE(D1318,CHAR(160),CHAR(32))),Metadata!B$1:J$2632,9,FALSE)</f>
        <v>prose</v>
      </c>
      <c r="M1318">
        <f>VLOOKUP(TRIM(SUBSTITUTE(D1318,CHAR(160),CHAR(32))),Metadata!B$1:K$2632,10,FALSE)</f>
        <v>167497</v>
      </c>
      <c r="N1318" s="1" t="s">
        <v>1781</v>
      </c>
      <c r="O1318">
        <v>112</v>
      </c>
      <c r="P1318">
        <v>116</v>
      </c>
      <c r="Q1318">
        <v>118</v>
      </c>
      <c r="R1318">
        <v>125</v>
      </c>
    </row>
    <row r="1319" spans="1:20" x14ac:dyDescent="0.25">
      <c r="A1319" t="s">
        <v>4354</v>
      </c>
      <c r="B1319" t="s">
        <v>323</v>
      </c>
      <c r="C1319" t="s">
        <v>47</v>
      </c>
      <c r="D1319" t="s">
        <v>8561</v>
      </c>
      <c r="E1319" t="str">
        <f>VLOOKUP(TRIM(SUBSTITUTE(D1319,CHAR(160),CHAR(32))),Metadata!B$1:C$2632,2,FALSE)</f>
        <v>Goncourt, Edmond de, 1822-1896: Goncourt, Jules de, 1830-1870.</v>
      </c>
      <c r="F1319" t="str">
        <f>VLOOKUP(TRIM(SUBSTITUTE(D1319,CHAR(160),CHAR(32))),Metadata!B$1:D$2632,3,FALSE)</f>
        <v>Journal. T. 2, 1864-1878</v>
      </c>
      <c r="G1319">
        <f>VLOOKUP(TRIM(SUBSTITUTE(D1319,CHAR(160),CHAR(32))),Metadata!B$1:E$2632,4,FALSE)</f>
        <v>1878</v>
      </c>
      <c r="H1319" t="s">
        <v>450</v>
      </c>
      <c r="J1319" t="str">
        <f>VLOOKUP(TRIM(SUBSTITUTE(D1319,CHAR(160),CHAR(32))),Metadata!B$1:H$2632,7,FALSE)</f>
        <v>memoires</v>
      </c>
      <c r="L1319" t="str">
        <f>VLOOKUP(TRIM(SUBSTITUTE(D1319,CHAR(160),CHAR(32))),Metadata!B$1:J$2632,9,FALSE)</f>
        <v>prose</v>
      </c>
      <c r="M1319">
        <f>VLOOKUP(TRIM(SUBSTITUTE(D1319,CHAR(160),CHAR(32))),Metadata!B$1:K$2632,10,FALSE)</f>
        <v>428542</v>
      </c>
      <c r="N1319" s="1" t="s">
        <v>1782</v>
      </c>
      <c r="O1319">
        <v>78</v>
      </c>
      <c r="P1319">
        <v>84</v>
      </c>
      <c r="Q1319">
        <v>86</v>
      </c>
      <c r="R1319">
        <v>93</v>
      </c>
    </row>
    <row r="1320" spans="1:20" x14ac:dyDescent="0.25">
      <c r="A1320" t="s">
        <v>4354</v>
      </c>
      <c r="B1320" t="s">
        <v>323</v>
      </c>
      <c r="C1320" t="s">
        <v>47</v>
      </c>
      <c r="D1320" t="s">
        <v>8556</v>
      </c>
      <c r="E1320" t="str">
        <f>VLOOKUP(TRIM(SUBSTITUTE(D1320,CHAR(160),CHAR(32))),Metadata!B$1:C$2632,2,FALSE)</f>
        <v>Gobineau, Arthur, comte de, 1816-1882.</v>
      </c>
      <c r="F1320" t="str">
        <f>VLOOKUP(TRIM(SUBSTITUTE(D1320,CHAR(160),CHAR(32))),Metadata!B$1:D$2632,3,FALSE)</f>
        <v>Correspondance d'Alexis de Tocqueville et d'Arthur de Gobineau</v>
      </c>
      <c r="G1320">
        <f>VLOOKUP(TRIM(SUBSTITUTE(D1320,CHAR(160),CHAR(32))),Metadata!B$1:E$2632,4,FALSE)</f>
        <v>1859</v>
      </c>
      <c r="H1320" t="s">
        <v>450</v>
      </c>
      <c r="J1320" t="str">
        <f>VLOOKUP(TRIM(SUBSTITUTE(D1320,CHAR(160),CHAR(32))),Metadata!B$1:H$2632,7,FALSE)</f>
        <v>correspondance</v>
      </c>
      <c r="L1320" t="str">
        <f>VLOOKUP(TRIM(SUBSTITUTE(D1320,CHAR(160),CHAR(32))),Metadata!B$1:J$2632,9,FALSE)</f>
        <v>prose</v>
      </c>
      <c r="M1320">
        <f>VLOOKUP(TRIM(SUBSTITUTE(D1320,CHAR(160),CHAR(32))),Metadata!B$1:K$2632,10,FALSE)</f>
        <v>61866</v>
      </c>
      <c r="N1320" s="1" t="s">
        <v>1783</v>
      </c>
      <c r="O1320">
        <v>87</v>
      </c>
      <c r="P1320">
        <v>93</v>
      </c>
      <c r="Q1320">
        <v>95</v>
      </c>
      <c r="R1320">
        <v>102</v>
      </c>
    </row>
    <row r="1321" spans="1:20" x14ac:dyDescent="0.25">
      <c r="A1321" t="s">
        <v>4354</v>
      </c>
      <c r="B1321" t="s">
        <v>323</v>
      </c>
      <c r="C1321" t="s">
        <v>47</v>
      </c>
      <c r="D1321" t="s">
        <v>8553</v>
      </c>
      <c r="E1321" t="str">
        <f>VLOOKUP(TRIM(SUBSTITUTE(D1321,CHAR(160),CHAR(32))),Metadata!B$1:C$2632,2,FALSE)</f>
        <v>Girardin, Emile de, Mme, 1804-1855.</v>
      </c>
      <c r="F1321" t="str">
        <f>VLOOKUP(TRIM(SUBSTITUTE(D1321,CHAR(160),CHAR(32))),Metadata!B$1:D$2632,3,FALSE)</f>
        <v>Chroniques Parisiennes</v>
      </c>
      <c r="G1321">
        <f>VLOOKUP(TRIM(SUBSTITUTE(D1321,CHAR(160),CHAR(32))),Metadata!B$1:E$2632,4,FALSE)</f>
        <v>1848</v>
      </c>
      <c r="H1321" t="s">
        <v>450</v>
      </c>
      <c r="J1321" t="str">
        <f>VLOOKUP(TRIM(SUBSTITUTE(D1321,CHAR(160),CHAR(32))),Metadata!B$1:H$2632,7,FALSE)</f>
        <v>melanges litteraires</v>
      </c>
      <c r="L1321" t="str">
        <f>VLOOKUP(TRIM(SUBSTITUTE(D1321,CHAR(160),CHAR(32))),Metadata!B$1:J$2632,9,FALSE)</f>
        <v/>
      </c>
      <c r="M1321">
        <f>VLOOKUP(TRIM(SUBSTITUTE(D1321,CHAR(160),CHAR(32))),Metadata!B$1:K$2632,10,FALSE)</f>
        <v>110177</v>
      </c>
      <c r="N1321" s="1" t="s">
        <v>1784</v>
      </c>
      <c r="O1321">
        <v>146</v>
      </c>
      <c r="P1321">
        <v>152</v>
      </c>
      <c r="Q1321">
        <v>177</v>
      </c>
      <c r="R1321">
        <v>184</v>
      </c>
    </row>
    <row r="1322" spans="1:20" x14ac:dyDescent="0.25">
      <c r="A1322" t="s">
        <v>4354</v>
      </c>
      <c r="B1322" t="s">
        <v>323</v>
      </c>
      <c r="C1322" t="s">
        <v>47</v>
      </c>
      <c r="D1322" t="s">
        <v>8801</v>
      </c>
      <c r="E1322" t="str">
        <f>VLOOKUP(TRIM(SUBSTITUTE(D1322,CHAR(160),CHAR(32))),Metadata!B$1:C$2632,2,FALSE)</f>
        <v>Brasillach, Robert, 1909-1945.</v>
      </c>
      <c r="F1322" t="str">
        <f>VLOOKUP(TRIM(SUBSTITUTE(D1322,CHAR(160),CHAR(32))),Metadata!B$1:D$2632,3,FALSE)</f>
        <v>Pierre Corneille</v>
      </c>
      <c r="G1322">
        <f>VLOOKUP(TRIM(SUBSTITUTE(D1322,CHAR(160),CHAR(32))),Metadata!B$1:E$2632,4,FALSE)</f>
        <v>1938</v>
      </c>
      <c r="H1322" t="s">
        <v>534</v>
      </c>
      <c r="J1322" t="str">
        <f>VLOOKUP(TRIM(SUBSTITUTE(D1322,CHAR(160),CHAR(32))),Metadata!B$1:H$2632,7,FALSE)</f>
        <v>traite ou essai</v>
      </c>
      <c r="L1322" t="str">
        <f>VLOOKUP(TRIM(SUBSTITUTE(D1322,CHAR(160),CHAR(32))),Metadata!B$1:J$2632,9,FALSE)</f>
        <v>prose</v>
      </c>
      <c r="M1322">
        <f>VLOOKUP(TRIM(SUBSTITUTE(D1322,CHAR(160),CHAR(32))),Metadata!B$1:K$2632,10,FALSE)</f>
        <v>112194</v>
      </c>
      <c r="N1322" s="1" t="s">
        <v>1785</v>
      </c>
      <c r="O1322">
        <v>96</v>
      </c>
      <c r="P1322">
        <v>100</v>
      </c>
      <c r="Q1322">
        <v>102</v>
      </c>
      <c r="R1322">
        <v>109</v>
      </c>
    </row>
    <row r="1323" spans="1:20" x14ac:dyDescent="0.25">
      <c r="A1323" t="s">
        <v>4354</v>
      </c>
      <c r="B1323" t="s">
        <v>325</v>
      </c>
      <c r="C1323" t="s">
        <v>47</v>
      </c>
      <c r="D1323" t="s">
        <v>8153</v>
      </c>
      <c r="E1323" t="str">
        <f>VLOOKUP(TRIM(SUBSTITUTE(D1323,CHAR(160),CHAR(32))),Metadata!B$1:C$2632,2,FALSE)</f>
        <v>Sévigné, Marie de Rabutin-Chantal, marquise de, 1626-1696.</v>
      </c>
      <c r="F1323" t="str">
        <f>VLOOKUP(TRIM(SUBSTITUTE(D1323,CHAR(160),CHAR(32))),Metadata!B$1:D$2632,3,FALSE)</f>
        <v>Correspondance. T. 3, 1680-1696</v>
      </c>
      <c r="G1323">
        <f>VLOOKUP(TRIM(SUBSTITUTE(D1323,CHAR(160),CHAR(32))),Metadata!B$1:E$2632,4,FALSE)</f>
        <v>1696</v>
      </c>
      <c r="H1323" t="s">
        <v>445</v>
      </c>
      <c r="J1323" t="str">
        <f>VLOOKUP(TRIM(SUBSTITUTE(D1323,CHAR(160),CHAR(32))),Metadata!B$1:H$2632,7,FALSE)</f>
        <v>correspondance</v>
      </c>
      <c r="L1323" t="str">
        <f>VLOOKUP(TRIM(SUBSTITUTE(D1323,CHAR(160),CHAR(32))),Metadata!B$1:J$2632,9,FALSE)</f>
        <v>prose</v>
      </c>
      <c r="M1323">
        <f>VLOOKUP(TRIM(SUBSTITUTE(D1323,CHAR(160),CHAR(32))),Metadata!B$1:K$2632,10,FALSE)</f>
        <v>388745</v>
      </c>
      <c r="N1323" s="1" t="s">
        <v>1786</v>
      </c>
      <c r="O1323">
        <v>60</v>
      </c>
      <c r="P1323">
        <v>60</v>
      </c>
      <c r="Q1323">
        <v>70</v>
      </c>
      <c r="R1323">
        <v>74</v>
      </c>
      <c r="S1323">
        <v>76</v>
      </c>
      <c r="T1323">
        <v>79</v>
      </c>
    </row>
    <row r="1324" spans="1:20" x14ac:dyDescent="0.25">
      <c r="A1324" t="s">
        <v>4354</v>
      </c>
      <c r="B1324" t="s">
        <v>325</v>
      </c>
      <c r="C1324" t="s">
        <v>47</v>
      </c>
      <c r="D1324" t="s">
        <v>8078</v>
      </c>
      <c r="E1324" t="str">
        <f>VLOOKUP(TRIM(SUBSTITUTE(D1324,CHAR(160),CHAR(32))),Metadata!B$1:C$2632,2,FALSE)</f>
        <v>Le Comte, Louis, 1655-1728.</v>
      </c>
      <c r="F1324" t="str">
        <f>VLOOKUP(TRIM(SUBSTITUTE(D1324,CHAR(160),CHAR(32))),Metadata!B$1:D$2632,3,FALSE)</f>
        <v>Nouveaux mémoires sur l'état présent de la Chine</v>
      </c>
      <c r="G1324">
        <f>VLOOKUP(TRIM(SUBSTITUTE(D1324,CHAR(160),CHAR(32))),Metadata!B$1:E$2632,4,FALSE)</f>
        <v>1696</v>
      </c>
      <c r="H1324" t="s">
        <v>445</v>
      </c>
      <c r="J1324" t="str">
        <f>VLOOKUP(TRIM(SUBSTITUTE(D1324,CHAR(160),CHAR(32))),Metadata!B$1:H$2632,7,FALSE)</f>
        <v>recit de voyage</v>
      </c>
      <c r="L1324" t="str">
        <f>VLOOKUP(TRIM(SUBSTITUTE(D1324,CHAR(160),CHAR(32))),Metadata!B$1:J$2632,9,FALSE)</f>
        <v>prose</v>
      </c>
      <c r="M1324">
        <f>VLOOKUP(TRIM(SUBSTITUTE(D1324,CHAR(160),CHAR(32))),Metadata!B$1:K$2632,10,FALSE)</f>
        <v>178609</v>
      </c>
      <c r="N1324" s="1" t="s">
        <v>1787</v>
      </c>
      <c r="O1324">
        <v>108</v>
      </c>
      <c r="P1324">
        <v>110</v>
      </c>
      <c r="Q1324">
        <v>122</v>
      </c>
      <c r="R1324">
        <v>126</v>
      </c>
      <c r="S1324">
        <v>128</v>
      </c>
      <c r="T1324">
        <v>131</v>
      </c>
    </row>
    <row r="1325" spans="1:20" x14ac:dyDescent="0.25">
      <c r="A1325" t="s">
        <v>4354</v>
      </c>
      <c r="B1325" t="s">
        <v>325</v>
      </c>
      <c r="C1325" t="s">
        <v>47</v>
      </c>
      <c r="D1325" t="s">
        <v>8154</v>
      </c>
      <c r="E1325" t="str">
        <f>VLOOKUP(TRIM(SUBSTITUTE(D1325,CHAR(160),CHAR(32))),Metadata!B$1:C$2632,2,FALSE)</f>
        <v>Sorel, Charles, 1602?-1674.</v>
      </c>
      <c r="F1325" t="str">
        <f>VLOOKUP(TRIM(SUBSTITUTE(D1325,CHAR(160),CHAR(32))),Metadata!B$1:D$2632,3,FALSE)</f>
        <v>La bibliothèque françoise</v>
      </c>
      <c r="G1325">
        <f>VLOOKUP(TRIM(SUBSTITUTE(D1325,CHAR(160),CHAR(32))),Metadata!B$1:E$2632,4,FALSE)</f>
        <v>1664</v>
      </c>
      <c r="H1325" t="s">
        <v>445</v>
      </c>
      <c r="J1325" t="str">
        <f>VLOOKUP(TRIM(SUBSTITUTE(D1325,CHAR(160),CHAR(32))),Metadata!B$1:H$2632,7,FALSE)</f>
        <v>traite ou essai</v>
      </c>
      <c r="L1325" t="str">
        <f>VLOOKUP(TRIM(SUBSTITUTE(D1325,CHAR(160),CHAR(32))),Metadata!B$1:J$2632,9,FALSE)</f>
        <v>prose</v>
      </c>
      <c r="M1325">
        <f>VLOOKUP(TRIM(SUBSTITUTE(D1325,CHAR(160),CHAR(32))),Metadata!B$1:K$2632,10,FALSE)</f>
        <v>67985</v>
      </c>
      <c r="N1325" s="1" t="s">
        <v>1788</v>
      </c>
      <c r="O1325">
        <v>54</v>
      </c>
      <c r="P1325">
        <v>55</v>
      </c>
      <c r="Q1325">
        <v>57</v>
      </c>
      <c r="R1325">
        <v>61</v>
      </c>
      <c r="S1325">
        <v>63</v>
      </c>
      <c r="T1325">
        <v>66</v>
      </c>
    </row>
    <row r="1326" spans="1:20" x14ac:dyDescent="0.25">
      <c r="A1326" t="s">
        <v>4354</v>
      </c>
      <c r="B1326" t="s">
        <v>325</v>
      </c>
      <c r="C1326" t="s">
        <v>47</v>
      </c>
      <c r="D1326" t="s">
        <v>8115</v>
      </c>
      <c r="E1326" t="str">
        <f>VLOOKUP(TRIM(SUBSTITUTE(D1326,CHAR(160),CHAR(32))),Metadata!B$1:C$2632,2,FALSE)</f>
        <v>Pascal, Blaise, 1623-1662.</v>
      </c>
      <c r="F1326" t="str">
        <f>VLOOKUP(TRIM(SUBSTITUTE(D1326,CHAR(160),CHAR(32))),Metadata!B$1:D$2632,3,FALSE)</f>
        <v>De l'esprit géometrique</v>
      </c>
      <c r="G1326">
        <f>VLOOKUP(TRIM(SUBSTITUTE(D1326,CHAR(160),CHAR(32))),Metadata!B$1:E$2632,4,FALSE)</f>
        <v>1655</v>
      </c>
      <c r="H1326" t="s">
        <v>445</v>
      </c>
      <c r="J1326" t="str">
        <f>VLOOKUP(TRIM(SUBSTITUTE(D1326,CHAR(160),CHAR(32))),Metadata!B$1:H$2632,7,FALSE)</f>
        <v>traite ou essai</v>
      </c>
      <c r="L1326" t="str">
        <f>VLOOKUP(TRIM(SUBSTITUTE(D1326,CHAR(160),CHAR(32))),Metadata!B$1:J$2632,9,FALSE)</f>
        <v>prose</v>
      </c>
      <c r="M1326">
        <f>VLOOKUP(TRIM(SUBSTITUTE(D1326,CHAR(160),CHAR(32))),Metadata!B$1:K$2632,10,FALSE)</f>
        <v>11195</v>
      </c>
      <c r="N1326" s="1" t="s">
        <v>1789</v>
      </c>
      <c r="O1326">
        <v>300</v>
      </c>
      <c r="P1326">
        <v>301</v>
      </c>
      <c r="Q1326">
        <v>303</v>
      </c>
      <c r="R1326">
        <v>307</v>
      </c>
      <c r="S1326">
        <v>309</v>
      </c>
      <c r="T1326">
        <v>312</v>
      </c>
    </row>
    <row r="1327" spans="1:20" x14ac:dyDescent="0.25">
      <c r="A1327" t="s">
        <v>4354</v>
      </c>
      <c r="B1327" t="s">
        <v>325</v>
      </c>
      <c r="C1327" t="s">
        <v>47</v>
      </c>
      <c r="D1327" t="s">
        <v>8079</v>
      </c>
      <c r="E1327" t="str">
        <f>VLOOKUP(TRIM(SUBSTITUTE(D1327,CHAR(160),CHAR(32))),Metadata!B$1:C$2632,2,FALSE)</f>
        <v>Le Moyne, Pierre, 1602-1671.</v>
      </c>
      <c r="F1327" t="str">
        <f>VLOOKUP(TRIM(SUBSTITUTE(D1327,CHAR(160),CHAR(32))),Metadata!B$1:D$2632,3,FALSE)</f>
        <v>Saint-Louys, ou, Le heros chrestien: poëme heroïque</v>
      </c>
      <c r="G1327">
        <f>VLOOKUP(TRIM(SUBSTITUTE(D1327,CHAR(160),CHAR(32))),Metadata!B$1:E$2632,4,FALSE)</f>
        <v>1653</v>
      </c>
      <c r="H1327" t="s">
        <v>445</v>
      </c>
      <c r="J1327" t="str">
        <f>VLOOKUP(TRIM(SUBSTITUTE(D1327,CHAR(160),CHAR(32))),Metadata!B$1:H$2632,7,FALSE)</f>
        <v>poesie</v>
      </c>
      <c r="L1327" t="str">
        <f>VLOOKUP(TRIM(SUBSTITUTE(D1327,CHAR(160),CHAR(32))),Metadata!B$1:J$2632,9,FALSE)</f>
        <v>vers</v>
      </c>
      <c r="M1327">
        <f>VLOOKUP(TRIM(SUBSTITUTE(D1327,CHAR(160),CHAR(32))),Metadata!B$1:K$2632,10,FALSE)</f>
        <v>61561</v>
      </c>
      <c r="N1327" t="s">
        <v>1790</v>
      </c>
      <c r="O1327">
        <v>59</v>
      </c>
      <c r="P1327">
        <v>59</v>
      </c>
      <c r="Q1327">
        <v>67</v>
      </c>
      <c r="R1327">
        <v>76</v>
      </c>
    </row>
    <row r="1328" spans="1:20" x14ac:dyDescent="0.25">
      <c r="A1328" t="s">
        <v>4354</v>
      </c>
      <c r="B1328" t="s">
        <v>325</v>
      </c>
      <c r="C1328" t="s">
        <v>47</v>
      </c>
      <c r="D1328" t="s">
        <v>8065</v>
      </c>
      <c r="E1328" t="str">
        <f>VLOOKUP(TRIM(SUBSTITUTE(D1328,CHAR(160),CHAR(32))),Metadata!B$1:C$2632,2,FALSE)</f>
        <v>Guyon, Jeanne Marie Bouvier de La Motte, 1648-1717.</v>
      </c>
      <c r="F1328" t="str">
        <f>VLOOKUP(TRIM(SUBSTITUTE(D1328,CHAR(160),CHAR(32))),Metadata!B$1:D$2632,3,FALSE)</f>
        <v>Commentaire au</v>
      </c>
      <c r="G1328">
        <f>VLOOKUP(TRIM(SUBSTITUTE(D1328,CHAR(160),CHAR(32))),Metadata!B$1:E$2632,4,FALSE)</f>
        <v>1683</v>
      </c>
      <c r="H1328" t="s">
        <v>445</v>
      </c>
      <c r="J1328" t="str">
        <f>VLOOKUP(TRIM(SUBSTITUTE(D1328,CHAR(160),CHAR(32))),Metadata!B$1:H$2632,7,FALSE)</f>
        <v>traite ou essai</v>
      </c>
      <c r="L1328" t="str">
        <f>VLOOKUP(TRIM(SUBSTITUTE(D1328,CHAR(160),CHAR(32))),Metadata!B$1:J$2632,9,FALSE)</f>
        <v/>
      </c>
      <c r="M1328">
        <f>VLOOKUP(TRIM(SUBSTITUTE(D1328,CHAR(160),CHAR(32))),Metadata!B$1:K$2632,10,FALSE)</f>
        <v>38824</v>
      </c>
      <c r="N1328" s="2" t="s">
        <v>1791</v>
      </c>
      <c r="O1328">
        <v>40</v>
      </c>
      <c r="P1328">
        <v>42</v>
      </c>
      <c r="Q1328">
        <v>54</v>
      </c>
      <c r="R1328">
        <v>58</v>
      </c>
      <c r="S1328">
        <v>60</v>
      </c>
      <c r="T1328">
        <v>63</v>
      </c>
    </row>
    <row r="1329" spans="1:20" x14ac:dyDescent="0.25">
      <c r="A1329" t="s">
        <v>4354</v>
      </c>
      <c r="B1329" t="s">
        <v>325</v>
      </c>
      <c r="C1329" t="s">
        <v>47</v>
      </c>
      <c r="D1329" t="s">
        <v>8002</v>
      </c>
      <c r="E1329" t="str">
        <f>VLOOKUP(TRIM(SUBSTITUTE(D1329,CHAR(160),CHAR(32))),Metadata!B$1:C$2632,2,FALSE)</f>
        <v>Bussy-Rabutin R. de</v>
      </c>
      <c r="F1329" t="str">
        <f>VLOOKUP(TRIM(SUBSTITUTE(D1329,CHAR(160),CHAR(32))),Metadata!B$1:D$2632,3,FALSE)</f>
        <v>Les Lettres T. 2 1681-1692</v>
      </c>
      <c r="G1329">
        <f>VLOOKUP(TRIM(SUBSTITUTE(D1329,CHAR(160),CHAR(32))),Metadata!B$1:E$2632,4,FALSE)</f>
        <v>1692</v>
      </c>
      <c r="H1329" t="s">
        <v>445</v>
      </c>
      <c r="J1329" t="str">
        <f>VLOOKUP(TRIM(SUBSTITUTE(D1329,CHAR(160),CHAR(32))),Metadata!B$1:H$2632,7,FALSE)</f>
        <v>correspondance</v>
      </c>
      <c r="L1329" t="str">
        <f>VLOOKUP(TRIM(SUBSTITUTE(D1329,CHAR(160),CHAR(32))),Metadata!B$1:J$2632,9,FALSE)</f>
        <v>prose</v>
      </c>
      <c r="M1329">
        <f>VLOOKUP(TRIM(SUBSTITUTE(D1329,CHAR(160),CHAR(32))),Metadata!B$1:K$2632,10,FALSE)</f>
        <v>21440</v>
      </c>
      <c r="N1329" s="1" t="s">
        <v>1792</v>
      </c>
      <c r="O1329">
        <v>270</v>
      </c>
      <c r="P1329">
        <v>271</v>
      </c>
      <c r="Q1329">
        <v>278</v>
      </c>
      <c r="R1329">
        <v>282</v>
      </c>
      <c r="S1329">
        <v>284</v>
      </c>
      <c r="T1329">
        <v>287</v>
      </c>
    </row>
    <row r="1330" spans="1:20" x14ac:dyDescent="0.25">
      <c r="A1330" t="s">
        <v>4354</v>
      </c>
      <c r="B1330" t="s">
        <v>325</v>
      </c>
      <c r="C1330" t="s">
        <v>47</v>
      </c>
      <c r="D1330" t="s">
        <v>7988</v>
      </c>
      <c r="E1330" t="str">
        <f>VLOOKUP(TRIM(SUBSTITUTE(D1330,CHAR(160),CHAR(32))),Metadata!B$1:C$2632,2,FALSE)</f>
        <v>Baro, Balthasar, 1600-1650.</v>
      </c>
      <c r="F1330" t="str">
        <f>VLOOKUP(TRIM(SUBSTITUTE(D1330,CHAR(160),CHAR(32))),Metadata!B$1:D$2632,3,FALSE)</f>
        <v>La conclusion et derniere partie d'Astree</v>
      </c>
      <c r="G1330">
        <f>VLOOKUP(TRIM(SUBSTITUTE(D1330,CHAR(160),CHAR(32))),Metadata!B$1:E$2632,4,FALSE)</f>
        <v>1627</v>
      </c>
      <c r="H1330" t="s">
        <v>445</v>
      </c>
      <c r="J1330" t="str">
        <f>VLOOKUP(TRIM(SUBSTITUTE(D1330,CHAR(160),CHAR(32))),Metadata!B$1:H$2632,7,FALSE)</f>
        <v>roman</v>
      </c>
      <c r="L1330" t="str">
        <f>VLOOKUP(TRIM(SUBSTITUTE(D1330,CHAR(160),CHAR(32))),Metadata!B$1:J$2632,9,FALSE)</f>
        <v>prose</v>
      </c>
      <c r="M1330">
        <f>VLOOKUP(TRIM(SUBSTITUTE(D1330,CHAR(160),CHAR(32))),Metadata!B$1:K$2632,10,FALSE)</f>
        <v>237066</v>
      </c>
      <c r="N1330" s="1" t="s">
        <v>1793</v>
      </c>
      <c r="O1330">
        <v>150</v>
      </c>
      <c r="P1330">
        <v>151</v>
      </c>
      <c r="Q1330">
        <v>156</v>
      </c>
      <c r="R1330">
        <v>160</v>
      </c>
      <c r="S1330">
        <v>162</v>
      </c>
      <c r="T1330">
        <v>165</v>
      </c>
    </row>
    <row r="1331" spans="1:20" x14ac:dyDescent="0.25">
      <c r="A1331" t="s">
        <v>4354</v>
      </c>
      <c r="B1331" t="s">
        <v>325</v>
      </c>
      <c r="C1331" t="s">
        <v>47</v>
      </c>
      <c r="D1331" t="s">
        <v>7994</v>
      </c>
      <c r="E1331" t="str">
        <f>VLOOKUP(TRIM(SUBSTITUTE(D1331,CHAR(160),CHAR(32))),Metadata!B$1:C$2632,2,FALSE)</f>
        <v>Boisguilbert, P. Le Pesant de (Pierre Le Pesant), 1646-1714.</v>
      </c>
      <c r="F1331" t="str">
        <f>VLOOKUP(TRIM(SUBSTITUTE(D1331,CHAR(160),CHAR(32))),Metadata!B$1:D$2632,3,FALSE)</f>
        <v>Le détail de la France, sous le regne present</v>
      </c>
      <c r="G1331">
        <f>VLOOKUP(TRIM(SUBSTITUTE(D1331,CHAR(160),CHAR(32))),Metadata!B$1:E$2632,4,FALSE)</f>
        <v>1695</v>
      </c>
      <c r="H1331" t="s">
        <v>445</v>
      </c>
      <c r="J1331" t="str">
        <f>VLOOKUP(TRIM(SUBSTITUTE(D1331,CHAR(160),CHAR(32))),Metadata!B$1:H$2632,7,FALSE)</f>
        <v>traite ou essai</v>
      </c>
      <c r="L1331" t="str">
        <f>VLOOKUP(TRIM(SUBSTITUTE(D1331,CHAR(160),CHAR(32))),Metadata!B$1:J$2632,9,FALSE)</f>
        <v>prose</v>
      </c>
      <c r="M1331">
        <f>VLOOKUP(TRIM(SUBSTITUTE(D1331,CHAR(160),CHAR(32))),Metadata!B$1:K$2632,10,FALSE)</f>
        <v>114653</v>
      </c>
      <c r="N1331" s="1" t="s">
        <v>1794</v>
      </c>
      <c r="O1331">
        <v>70</v>
      </c>
      <c r="P1331">
        <v>71</v>
      </c>
      <c r="Q1331">
        <v>78</v>
      </c>
      <c r="R1331">
        <v>82</v>
      </c>
      <c r="S1331">
        <v>84</v>
      </c>
      <c r="T1331">
        <v>87</v>
      </c>
    </row>
    <row r="1332" spans="1:20" x14ac:dyDescent="0.25">
      <c r="A1332" t="s">
        <v>4354</v>
      </c>
      <c r="B1332" t="s">
        <v>325</v>
      </c>
      <c r="C1332" t="s">
        <v>47</v>
      </c>
      <c r="D1332" t="s">
        <v>7977</v>
      </c>
      <c r="E1332" t="str">
        <f>VLOOKUP(TRIM(SUBSTITUTE(D1332,CHAR(160),CHAR(32))),Metadata!B$1:C$2632,2,FALSE)</f>
        <v>Aulnoy, Madame d' (Marie-Catherine), 1650 or 51-1705.</v>
      </c>
      <c r="F1332" t="str">
        <f>VLOOKUP(TRIM(SUBSTITUTE(D1332,CHAR(160),CHAR(32))),Metadata!B$1:D$2632,3,FALSE)</f>
        <v>Relation du Voyage d'Espagne</v>
      </c>
      <c r="G1332">
        <f>VLOOKUP(TRIM(SUBSTITUTE(D1332,CHAR(160),CHAR(32))),Metadata!B$1:E$2632,4,FALSE)</f>
        <v>1691</v>
      </c>
      <c r="H1332" t="s">
        <v>445</v>
      </c>
      <c r="J1332" t="str">
        <f>VLOOKUP(TRIM(SUBSTITUTE(D1332,CHAR(160),CHAR(32))),Metadata!B$1:H$2632,7,FALSE)</f>
        <v>recit de voyage</v>
      </c>
      <c r="L1332" t="str">
        <f>VLOOKUP(TRIM(SUBSTITUTE(D1332,CHAR(160),CHAR(32))),Metadata!B$1:J$2632,9,FALSE)</f>
        <v>prose</v>
      </c>
      <c r="M1332">
        <f>VLOOKUP(TRIM(SUBSTITUTE(D1332,CHAR(160),CHAR(32))),Metadata!B$1:K$2632,10,FALSE)</f>
        <v>141618</v>
      </c>
      <c r="N1332" s="1" t="s">
        <v>1795</v>
      </c>
      <c r="O1332">
        <v>57</v>
      </c>
      <c r="P1332">
        <v>58</v>
      </c>
      <c r="Q1332">
        <v>60</v>
      </c>
      <c r="R1332">
        <v>64</v>
      </c>
      <c r="S1332">
        <v>66</v>
      </c>
      <c r="T1332">
        <v>69</v>
      </c>
    </row>
    <row r="1333" spans="1:20" x14ac:dyDescent="0.25">
      <c r="A1333" t="s">
        <v>4354</v>
      </c>
      <c r="B1333" t="s">
        <v>325</v>
      </c>
      <c r="C1333" t="s">
        <v>47</v>
      </c>
      <c r="D1333" t="s">
        <v>8123</v>
      </c>
      <c r="E1333" t="str">
        <f>VLOOKUP(TRIM(SUBSTITUTE(D1333,CHAR(160),CHAR(32))),Metadata!B$1:C$2632,2,FALSE)</f>
        <v>Peiresc, Nicolas Claude Fabri de, 1580-1637.</v>
      </c>
      <c r="F1333" t="str">
        <f>VLOOKUP(TRIM(SUBSTITUTE(D1333,CHAR(160),CHAR(32))),Metadata!B$1:D$2632,3,FALSE)</f>
        <v>Lettres de Peiresc. Tome troisième, Janvier 1634-juin 1637</v>
      </c>
      <c r="G1333">
        <f>VLOOKUP(TRIM(SUBSTITUTE(D1333,CHAR(160),CHAR(32))),Metadata!B$1:E$2632,4,FALSE)</f>
        <v>1634</v>
      </c>
      <c r="H1333" t="s">
        <v>445</v>
      </c>
      <c r="J1333" t="str">
        <f>VLOOKUP(TRIM(SUBSTITUTE(D1333,CHAR(160),CHAR(32))),Metadata!B$1:H$2632,7,FALSE)</f>
        <v>correspondance</v>
      </c>
      <c r="L1333" t="str">
        <f>VLOOKUP(TRIM(SUBSTITUTE(D1333,CHAR(160),CHAR(32))),Metadata!B$1:J$2632,9,FALSE)</f>
        <v>prose</v>
      </c>
      <c r="M1333">
        <f>VLOOKUP(TRIM(SUBSTITUTE(D1333,CHAR(160),CHAR(32))),Metadata!B$1:K$2632,10,FALSE)</f>
        <v>79710</v>
      </c>
      <c r="N1333" s="1" t="s">
        <v>1796</v>
      </c>
      <c r="O1333">
        <v>15</v>
      </c>
      <c r="P1333">
        <v>16</v>
      </c>
      <c r="Q1333">
        <v>23</v>
      </c>
      <c r="R1333">
        <v>27</v>
      </c>
      <c r="S1333">
        <v>29</v>
      </c>
      <c r="T1333">
        <v>32</v>
      </c>
    </row>
    <row r="1334" spans="1:20" x14ac:dyDescent="0.25">
      <c r="A1334" t="s">
        <v>4354</v>
      </c>
      <c r="B1334" t="s">
        <v>325</v>
      </c>
      <c r="C1334" t="s">
        <v>47</v>
      </c>
      <c r="D1334" t="s">
        <v>4920</v>
      </c>
      <c r="E1334" t="str">
        <f>VLOOKUP(TRIM(SUBSTITUTE(D1334,CHAR(160),CHAR(32))),Metadata!B$1:C$2632,2,FALSE)</f>
        <v>Fontenelle, M. de (Bernard Le Bovier), 1657-1757.</v>
      </c>
      <c r="F1334" t="str">
        <f>VLOOKUP(TRIM(SUBSTITUTE(D1334,CHAR(160),CHAR(32))),Metadata!B$1:D$2632,3,FALSE)</f>
        <v>Histoire des oracles</v>
      </c>
      <c r="G1334">
        <f>VLOOKUP(TRIM(SUBSTITUTE(D1334,CHAR(160),CHAR(32))),Metadata!B$1:E$2632,4,FALSE)</f>
        <v>1687</v>
      </c>
      <c r="H1334" t="s">
        <v>445</v>
      </c>
      <c r="J1334" t="str">
        <f>VLOOKUP(TRIM(SUBSTITUTE(D1334,CHAR(160),CHAR(32))),Metadata!B$1:H$2632,7,FALSE)</f>
        <v>traite</v>
      </c>
      <c r="L1334" t="str">
        <f>VLOOKUP(TRIM(SUBSTITUTE(D1334,CHAR(160),CHAR(32))),Metadata!B$1:J$2632,9,FALSE)</f>
        <v/>
      </c>
      <c r="M1334">
        <f>VLOOKUP(TRIM(SUBSTITUTE(D1334,CHAR(160),CHAR(32))),Metadata!B$1:K$2632,10,FALSE)</f>
        <v>36068</v>
      </c>
      <c r="N1334" s="1" t="s">
        <v>1797</v>
      </c>
      <c r="O1334">
        <v>84</v>
      </c>
      <c r="P1334">
        <v>84</v>
      </c>
      <c r="Q1334">
        <v>94</v>
      </c>
      <c r="R1334">
        <v>98</v>
      </c>
      <c r="S1334">
        <v>100</v>
      </c>
      <c r="T1334">
        <v>103</v>
      </c>
    </row>
    <row r="1335" spans="1:20" x14ac:dyDescent="0.25">
      <c r="A1335" t="s">
        <v>4354</v>
      </c>
      <c r="B1335" t="s">
        <v>325</v>
      </c>
      <c r="C1335" t="s">
        <v>47</v>
      </c>
      <c r="D1335" t="s">
        <v>8065</v>
      </c>
      <c r="E1335" t="str">
        <f>VLOOKUP(TRIM(SUBSTITUTE(D1335,CHAR(160),CHAR(32))),Metadata!B$1:C$2632,2,FALSE)</f>
        <v>Guyon, Jeanne Marie Bouvier de La Motte, 1648-1717.</v>
      </c>
      <c r="F1335" t="str">
        <f>VLOOKUP(TRIM(SUBSTITUTE(D1335,CHAR(160),CHAR(32))),Metadata!B$1:D$2632,3,FALSE)</f>
        <v>Commentaire au</v>
      </c>
      <c r="G1335">
        <f>VLOOKUP(TRIM(SUBSTITUTE(D1335,CHAR(160),CHAR(32))),Metadata!B$1:E$2632,4,FALSE)</f>
        <v>1683</v>
      </c>
      <c r="H1335" t="s">
        <v>445</v>
      </c>
      <c r="J1335" t="str">
        <f>VLOOKUP(TRIM(SUBSTITUTE(D1335,CHAR(160),CHAR(32))),Metadata!B$1:H$2632,7,FALSE)</f>
        <v>traite ou essai</v>
      </c>
      <c r="L1335" t="str">
        <f>VLOOKUP(TRIM(SUBSTITUTE(D1335,CHAR(160),CHAR(32))),Metadata!B$1:J$2632,9,FALSE)</f>
        <v/>
      </c>
      <c r="M1335">
        <f>VLOOKUP(TRIM(SUBSTITUTE(D1335,CHAR(160),CHAR(32))),Metadata!B$1:K$2632,10,FALSE)</f>
        <v>38824</v>
      </c>
      <c r="N1335" s="1" t="s">
        <v>1798</v>
      </c>
      <c r="O1335">
        <v>153</v>
      </c>
      <c r="P1335">
        <v>154</v>
      </c>
      <c r="Q1335">
        <v>156</v>
      </c>
      <c r="R1335">
        <v>160</v>
      </c>
      <c r="S1335">
        <v>162</v>
      </c>
      <c r="T1335">
        <v>165</v>
      </c>
    </row>
    <row r="1336" spans="1:20" x14ac:dyDescent="0.25">
      <c r="A1336" t="s">
        <v>4354</v>
      </c>
      <c r="B1336" t="s">
        <v>325</v>
      </c>
      <c r="C1336" t="s">
        <v>47</v>
      </c>
      <c r="D1336" t="s">
        <v>8087</v>
      </c>
      <c r="E1336" t="str">
        <f>VLOOKUP(TRIM(SUBSTITUTE(D1336,CHAR(160),CHAR(32))),Metadata!B$1:C$2632,2,FALSE)</f>
        <v>Méré, Antoine Gombault, chevalier de, 1610-1684 and Palluau, Philippe de Clérembault, comte de, 1606-1665.</v>
      </c>
      <c r="F1336" t="str">
        <f>VLOOKUP(TRIM(SUBSTITUTE(D1336,CHAR(160),CHAR(32))),Metadata!B$1:D$2632,3,FALSE)</f>
        <v>Les Conversations</v>
      </c>
      <c r="G1336">
        <f>VLOOKUP(TRIM(SUBSTITUTE(D1336,CHAR(160),CHAR(32))),Metadata!B$1:E$2632,4,FALSE)</f>
        <v>1669</v>
      </c>
      <c r="H1336" t="s">
        <v>445</v>
      </c>
      <c r="J1336" t="str">
        <f>VLOOKUP(TRIM(SUBSTITUTE(D1336,CHAR(160),CHAR(32))),Metadata!B$1:H$2632,7,FALSE)</f>
        <v>essai</v>
      </c>
      <c r="L1336" t="str">
        <f>VLOOKUP(TRIM(SUBSTITUTE(D1336,CHAR(160),CHAR(32))),Metadata!B$1:J$2632,9,FALSE)</f>
        <v/>
      </c>
      <c r="M1336">
        <f>VLOOKUP(TRIM(SUBSTITUTE(D1336,CHAR(160),CHAR(32))),Metadata!B$1:K$2632,10,FALSE)</f>
        <v>30842</v>
      </c>
      <c r="N1336" t="s">
        <v>1799</v>
      </c>
      <c r="O1336">
        <v>44</v>
      </c>
      <c r="P1336">
        <v>56</v>
      </c>
    </row>
    <row r="1337" spans="1:20" x14ac:dyDescent="0.25">
      <c r="A1337" t="s">
        <v>4354</v>
      </c>
      <c r="B1337" t="s">
        <v>325</v>
      </c>
      <c r="C1337" t="s">
        <v>47</v>
      </c>
      <c r="D1337" t="s">
        <v>8009</v>
      </c>
      <c r="E1337" t="str">
        <f>VLOOKUP(TRIM(SUBSTITUTE(D1337,CHAR(160),CHAR(32))),Metadata!B$1:C$2632,2,FALSE)</f>
        <v>Coeffeteau, Nicolas, 1574-1623.</v>
      </c>
      <c r="F1337" t="str">
        <f>VLOOKUP(TRIM(SUBSTITUTE(D1337,CHAR(160),CHAR(32))),Metadata!B$1:D$2632,3,FALSE)</f>
        <v>Histoire romaine</v>
      </c>
      <c r="G1337">
        <f>VLOOKUP(TRIM(SUBSTITUTE(D1337,CHAR(160),CHAR(32))),Metadata!B$1:E$2632,4,FALSE)</f>
        <v>1623</v>
      </c>
      <c r="H1337" t="s">
        <v>445</v>
      </c>
      <c r="J1337" t="str">
        <f>VLOOKUP(TRIM(SUBSTITUTE(D1337,CHAR(160),CHAR(32))),Metadata!B$1:H$2632,7,FALSE)</f>
        <v>traite ou essai</v>
      </c>
      <c r="L1337" t="str">
        <f>VLOOKUP(TRIM(SUBSTITUTE(D1337,CHAR(160),CHAR(32))),Metadata!B$1:J$2632,9,FALSE)</f>
        <v>prose</v>
      </c>
      <c r="M1337">
        <f>VLOOKUP(TRIM(SUBSTITUTE(D1337,CHAR(160),CHAR(32))),Metadata!B$1:K$2632,10,FALSE)</f>
        <v>263154</v>
      </c>
      <c r="N1337" s="1" t="s">
        <v>1800</v>
      </c>
      <c r="O1337">
        <v>159</v>
      </c>
      <c r="P1337">
        <v>160</v>
      </c>
      <c r="Q1337">
        <v>162</v>
      </c>
      <c r="R1337">
        <v>166</v>
      </c>
      <c r="S1337">
        <v>168</v>
      </c>
      <c r="T1337">
        <v>172</v>
      </c>
    </row>
    <row r="1338" spans="1:20" x14ac:dyDescent="0.25">
      <c r="A1338" t="s">
        <v>4354</v>
      </c>
      <c r="B1338" t="s">
        <v>325</v>
      </c>
      <c r="C1338" t="s">
        <v>47</v>
      </c>
      <c r="D1338" t="s">
        <v>7959</v>
      </c>
      <c r="E1338" t="str">
        <f>VLOOKUP(TRIM(SUBSTITUTE(D1338,CHAR(160),CHAR(32))),Metadata!B$1:C$2632,2,FALSE)</f>
        <v>Arnauld d'Andilly, Monsieur (Robert), 1588-1674.</v>
      </c>
      <c r="F1338" t="str">
        <f>VLOOKUP(TRIM(SUBSTITUTE(D1338,CHAR(160),CHAR(32))),Metadata!B$1:D$2632,3,FALSE)</f>
        <v>Le Chemin de la Perfection</v>
      </c>
      <c r="G1338">
        <f>VLOOKUP(TRIM(SUBSTITUTE(D1338,CHAR(160),CHAR(32))),Metadata!B$1:E$2632,4,FALSE)</f>
        <v>1659</v>
      </c>
      <c r="H1338" t="s">
        <v>445</v>
      </c>
      <c r="J1338" t="str">
        <f>VLOOKUP(TRIM(SUBSTITUTE(D1338,CHAR(160),CHAR(32))),Metadata!B$1:H$2632,7,FALSE)</f>
        <v>traite ou essai</v>
      </c>
      <c r="L1338" t="str">
        <f>VLOOKUP(TRIM(SUBSTITUTE(D1338,CHAR(160),CHAR(32))),Metadata!B$1:J$2632,9,FALSE)</f>
        <v>prose</v>
      </c>
      <c r="M1338">
        <f>VLOOKUP(TRIM(SUBSTITUTE(D1338,CHAR(160),CHAR(32))),Metadata!B$1:K$2632,10,FALSE)</f>
        <v>81275</v>
      </c>
      <c r="N1338" s="1" t="s">
        <v>1801</v>
      </c>
      <c r="O1338">
        <v>100</v>
      </c>
      <c r="P1338">
        <v>101</v>
      </c>
      <c r="Q1338">
        <v>106</v>
      </c>
      <c r="R1338">
        <v>110</v>
      </c>
      <c r="S1338">
        <v>112</v>
      </c>
      <c r="T1338">
        <v>115</v>
      </c>
    </row>
    <row r="1339" spans="1:20" x14ac:dyDescent="0.25">
      <c r="A1339" t="s">
        <v>4354</v>
      </c>
      <c r="B1339" t="s">
        <v>325</v>
      </c>
      <c r="C1339" t="s">
        <v>47</v>
      </c>
      <c r="D1339" t="s">
        <v>8168</v>
      </c>
      <c r="E1339" t="str">
        <f>VLOOKUP(TRIM(SUBSTITUTE(D1339,CHAR(160),CHAR(32))),Metadata!B$1:C$2632,2,FALSE)</f>
        <v>Voiture, Monsieur de (Vincent), 1597-1648.</v>
      </c>
      <c r="F1339" t="str">
        <f>VLOOKUP(TRIM(SUBSTITUTE(D1339,CHAR(160),CHAR(32))),Metadata!B$1:D$2632,3,FALSE)</f>
        <v>Lettres</v>
      </c>
      <c r="G1339">
        <f>VLOOKUP(TRIM(SUBSTITUTE(D1339,CHAR(160),CHAR(32))),Metadata!B$1:E$2632,4,FALSE)</f>
        <v>1648</v>
      </c>
      <c r="H1339" t="s">
        <v>445</v>
      </c>
      <c r="J1339" t="str">
        <f>VLOOKUP(TRIM(SUBSTITUTE(D1339,CHAR(160),CHAR(32))),Metadata!B$1:H$2632,7,FALSE)</f>
        <v>correspondance</v>
      </c>
      <c r="L1339" t="str">
        <f>VLOOKUP(TRIM(SUBSTITUTE(D1339,CHAR(160),CHAR(32))),Metadata!B$1:J$2632,9,FALSE)</f>
        <v>prose</v>
      </c>
      <c r="M1339">
        <f>VLOOKUP(TRIM(SUBSTITUTE(D1339,CHAR(160),CHAR(32))),Metadata!B$1:K$2632,10,FALSE)</f>
        <v>141446</v>
      </c>
      <c r="N1339" s="1" t="s">
        <v>1802</v>
      </c>
      <c r="O1339">
        <v>312</v>
      </c>
      <c r="P1339">
        <v>313</v>
      </c>
      <c r="Q1339">
        <v>318</v>
      </c>
      <c r="R1339">
        <v>322</v>
      </c>
      <c r="S1339">
        <v>324</v>
      </c>
      <c r="T1339">
        <v>327</v>
      </c>
    </row>
    <row r="1340" spans="1:20" x14ac:dyDescent="0.25">
      <c r="A1340" t="s">
        <v>4354</v>
      </c>
      <c r="B1340" t="s">
        <v>325</v>
      </c>
      <c r="C1340" t="s">
        <v>47</v>
      </c>
      <c r="D1340" t="s">
        <v>8140</v>
      </c>
      <c r="E1340" t="str">
        <f>VLOOKUP(TRIM(SUBSTITUTE(D1340,CHAR(160),CHAR(32))),Metadata!B$1:C$2632,2,FALSE)</f>
        <v>Rotrou, Jean, 1609-1650.</v>
      </c>
      <c r="F1340" t="str">
        <f>VLOOKUP(TRIM(SUBSTITUTE(D1340,CHAR(160),CHAR(32))),Metadata!B$1:D$2632,3,FALSE)</f>
        <v>Cosroès: tragédie</v>
      </c>
      <c r="G1340">
        <f>VLOOKUP(TRIM(SUBSTITUTE(D1340,CHAR(160),CHAR(32))),Metadata!B$1:E$2632,4,FALSE)</f>
        <v>1649</v>
      </c>
      <c r="H1340" t="s">
        <v>445</v>
      </c>
      <c r="J1340" t="str">
        <f>VLOOKUP(TRIM(SUBSTITUTE(D1340,CHAR(160),CHAR(32))),Metadata!B$1:H$2632,7,FALSE)</f>
        <v>theatre</v>
      </c>
      <c r="L1340" t="str">
        <f>VLOOKUP(TRIM(SUBSTITUTE(D1340,CHAR(160),CHAR(32))),Metadata!B$1:J$2632,9,FALSE)</f>
        <v/>
      </c>
      <c r="M1340">
        <f>VLOOKUP(TRIM(SUBSTITUTE(D1340,CHAR(160),CHAR(32))),Metadata!B$1:K$2632,10,FALSE)</f>
        <v>15768</v>
      </c>
      <c r="N1340" s="1" t="s">
        <v>1803</v>
      </c>
      <c r="O1340">
        <v>308</v>
      </c>
      <c r="P1340">
        <v>309</v>
      </c>
      <c r="Q1340">
        <v>311</v>
      </c>
      <c r="R1340">
        <v>315</v>
      </c>
      <c r="S1340">
        <v>317</v>
      </c>
      <c r="T1340">
        <v>320</v>
      </c>
    </row>
    <row r="1341" spans="1:20" x14ac:dyDescent="0.25">
      <c r="A1341" t="s">
        <v>4354</v>
      </c>
      <c r="B1341" t="s">
        <v>325</v>
      </c>
      <c r="C1341" t="s">
        <v>47</v>
      </c>
      <c r="D1341" t="s">
        <v>8212</v>
      </c>
      <c r="E1341" t="str">
        <f>VLOOKUP(TRIM(SUBSTITUTE(D1341,CHAR(160),CHAR(32))),Metadata!B$1:C$2632,2,FALSE)</f>
        <v>Condillac, Etienne Bonnot de, 1714-1780.</v>
      </c>
      <c r="F1341" t="str">
        <f>VLOOKUP(TRIM(SUBSTITUTE(D1341,CHAR(160),CHAR(32))),Metadata!B$1:D$2632,3,FALSE)</f>
        <v>Le commerce et le gouvernement</v>
      </c>
      <c r="G1341">
        <f>VLOOKUP(TRIM(SUBSTITUTE(D1341,CHAR(160),CHAR(32))),Metadata!B$1:E$2632,4,FALSE)</f>
        <v>1776</v>
      </c>
      <c r="H1341" t="s">
        <v>448</v>
      </c>
      <c r="J1341" t="str">
        <f>VLOOKUP(TRIM(SUBSTITUTE(D1341,CHAR(160),CHAR(32))),Metadata!B$1:H$2632,7,FALSE)</f>
        <v>traite ou essai</v>
      </c>
      <c r="L1341" t="str">
        <f>VLOOKUP(TRIM(SUBSTITUTE(D1341,CHAR(160),CHAR(32))),Metadata!B$1:J$2632,9,FALSE)</f>
        <v>prose</v>
      </c>
      <c r="M1341">
        <f>VLOOKUP(TRIM(SUBSTITUTE(D1341,CHAR(160),CHAR(32))),Metadata!B$1:K$2632,10,FALSE)</f>
        <v>89868</v>
      </c>
      <c r="N1341" s="1" t="s">
        <v>1804</v>
      </c>
      <c r="O1341">
        <v>15</v>
      </c>
      <c r="P1341">
        <v>15</v>
      </c>
      <c r="Q1341">
        <v>25</v>
      </c>
      <c r="R1341">
        <v>29</v>
      </c>
      <c r="S1341">
        <v>31</v>
      </c>
      <c r="T1341">
        <v>34</v>
      </c>
    </row>
    <row r="1342" spans="1:20" x14ac:dyDescent="0.25">
      <c r="A1342" t="s">
        <v>4354</v>
      </c>
      <c r="B1342" t="s">
        <v>325</v>
      </c>
      <c r="C1342" t="s">
        <v>47</v>
      </c>
      <c r="D1342" t="s">
        <v>8341</v>
      </c>
      <c r="E1342" t="str">
        <f>VLOOKUP(TRIM(SUBSTITUTE(D1342,CHAR(160),CHAR(32))),Metadata!B$1:C$2632,2,FALSE)</f>
        <v>Montesquieu, Charles de Secondat, baron de, 1689-1755.</v>
      </c>
      <c r="F1342" t="str">
        <f>VLOOKUP(TRIM(SUBSTITUTE(D1342,CHAR(160),CHAR(32))),Metadata!B$1:D$2632,3,FALSE)</f>
        <v>Correspondance de Montesquieu</v>
      </c>
      <c r="G1342">
        <f>VLOOKUP(TRIM(SUBSTITUTE(D1342,CHAR(160),CHAR(32))),Metadata!B$1:E$2632,4,FALSE)</f>
        <v>1755</v>
      </c>
      <c r="H1342" t="s">
        <v>448</v>
      </c>
      <c r="J1342" t="str">
        <f>VLOOKUP(TRIM(SUBSTITUTE(D1342,CHAR(160),CHAR(32))),Metadata!B$1:H$2632,7,FALSE)</f>
        <v>correspondance</v>
      </c>
      <c r="L1342" t="str">
        <f>VLOOKUP(TRIM(SUBSTITUTE(D1342,CHAR(160),CHAR(32))),Metadata!B$1:J$2632,9,FALSE)</f>
        <v>prose</v>
      </c>
      <c r="M1342">
        <f>VLOOKUP(TRIM(SUBSTITUTE(D1342,CHAR(160),CHAR(32))),Metadata!B$1:K$2632,10,FALSE)</f>
        <v>111275</v>
      </c>
      <c r="N1342" s="1" t="s">
        <v>1805</v>
      </c>
      <c r="O1342">
        <v>96</v>
      </c>
      <c r="P1342">
        <v>96</v>
      </c>
      <c r="Q1342">
        <v>101</v>
      </c>
      <c r="R1342">
        <v>105</v>
      </c>
      <c r="S1342">
        <v>107</v>
      </c>
      <c r="T1342">
        <v>110</v>
      </c>
    </row>
    <row r="1343" spans="1:20" x14ac:dyDescent="0.25">
      <c r="A1343" t="s">
        <v>4354</v>
      </c>
      <c r="B1343" t="s">
        <v>325</v>
      </c>
      <c r="C1343" t="s">
        <v>47</v>
      </c>
      <c r="D1343" t="s">
        <v>8261</v>
      </c>
      <c r="E1343" t="str">
        <f>VLOOKUP(TRIM(SUBSTITUTE(D1343,CHAR(160),CHAR(32))),Metadata!B$1:C$2632,2,FALSE)</f>
        <v>Fénelon, François de Salignac de La Mothe-, 1651-1715.</v>
      </c>
      <c r="F1343" t="str">
        <f>VLOOKUP(TRIM(SUBSTITUTE(D1343,CHAR(160),CHAR(32))),Metadata!B$1:D$2632,3,FALSE)</f>
        <v>Fables et contes</v>
      </c>
      <c r="G1343">
        <f>VLOOKUP(TRIM(SUBSTITUTE(D1343,CHAR(160),CHAR(32))),Metadata!B$1:E$2632,4,FALSE)</f>
        <v>1701</v>
      </c>
      <c r="H1343" t="s">
        <v>448</v>
      </c>
      <c r="J1343" t="str">
        <f>VLOOKUP(TRIM(SUBSTITUTE(D1343,CHAR(160),CHAR(32))),Metadata!B$1:H$2632,7,FALSE)</f>
        <v>Fable, Conte</v>
      </c>
      <c r="L1343" t="str">
        <f>VLOOKUP(TRIM(SUBSTITUTE(D1343,CHAR(160),CHAR(32))),Metadata!B$1:J$2632,9,FALSE)</f>
        <v/>
      </c>
      <c r="M1343">
        <f>VLOOKUP(TRIM(SUBSTITUTE(D1343,CHAR(160),CHAR(32))),Metadata!B$1:K$2632,10,FALSE)</f>
        <v>25592</v>
      </c>
      <c r="N1343" s="1" t="s">
        <v>1806</v>
      </c>
      <c r="O1343">
        <v>244</v>
      </c>
      <c r="P1343">
        <v>244</v>
      </c>
      <c r="Q1343">
        <v>249</v>
      </c>
      <c r="R1343">
        <v>253</v>
      </c>
      <c r="S1343">
        <v>255</v>
      </c>
      <c r="T1343">
        <v>258</v>
      </c>
    </row>
    <row r="1344" spans="1:20" x14ac:dyDescent="0.25">
      <c r="A1344" t="s">
        <v>4354</v>
      </c>
      <c r="B1344" t="s">
        <v>325</v>
      </c>
      <c r="C1344" t="s">
        <v>47</v>
      </c>
      <c r="D1344" t="s">
        <v>8265</v>
      </c>
      <c r="E1344" t="str">
        <f>VLOOKUP(TRIM(SUBSTITUTE(D1344,CHAR(160),CHAR(32))),Metadata!B$1:C$2632,2,FALSE)</f>
        <v>Galiani, Ferdinando, 1728-1787.</v>
      </c>
      <c r="F1344" t="str">
        <f>VLOOKUP(TRIM(SUBSTITUTE(D1344,CHAR(160),CHAR(32))),Metadata!B$1:D$2632,3,FALSE)</f>
        <v>Dialogues sur le commerce des bleds.</v>
      </c>
      <c r="G1344">
        <f>VLOOKUP(TRIM(SUBSTITUTE(D1344,CHAR(160),CHAR(32))),Metadata!B$1:E$2632,4,FALSE)</f>
        <v>1770</v>
      </c>
      <c r="H1344" t="s">
        <v>448</v>
      </c>
      <c r="J1344" t="str">
        <f>VLOOKUP(TRIM(SUBSTITUTE(D1344,CHAR(160),CHAR(32))),Metadata!B$1:H$2632,7,FALSE)</f>
        <v>traite ou essai</v>
      </c>
      <c r="L1344" t="str">
        <f>VLOOKUP(TRIM(SUBSTITUTE(D1344,CHAR(160),CHAR(32))),Metadata!B$1:J$2632,9,FALSE)</f>
        <v>prose</v>
      </c>
      <c r="M1344">
        <f>VLOOKUP(TRIM(SUBSTITUTE(D1344,CHAR(160),CHAR(32))),Metadata!B$1:K$2632,10,FALSE)</f>
        <v>81053</v>
      </c>
      <c r="N1344" s="1" t="s">
        <v>1807</v>
      </c>
      <c r="O1344">
        <v>152</v>
      </c>
      <c r="P1344">
        <v>153</v>
      </c>
      <c r="Q1344">
        <v>160</v>
      </c>
      <c r="R1344">
        <v>165</v>
      </c>
      <c r="S1344">
        <v>167</v>
      </c>
      <c r="T1344">
        <v>170</v>
      </c>
    </row>
    <row r="1345" spans="1:20" x14ac:dyDescent="0.25">
      <c r="A1345" t="s">
        <v>4354</v>
      </c>
      <c r="B1345" t="s">
        <v>325</v>
      </c>
      <c r="C1345" t="s">
        <v>47</v>
      </c>
      <c r="D1345" t="s">
        <v>8289</v>
      </c>
      <c r="E1345" t="str">
        <f>VLOOKUP(TRIM(SUBSTITUTE(D1345,CHAR(160),CHAR(32))),Metadata!B$1:C$2632,2,FALSE)</f>
        <v>La Motte, M. de (Antoine Houdar), 1672-1731.</v>
      </c>
      <c r="F1345" t="str">
        <f>VLOOKUP(TRIM(SUBSTITUTE(D1345,CHAR(160),CHAR(32))),Metadata!B$1:D$2632,3,FALSE)</f>
        <v>Fables</v>
      </c>
      <c r="G1345">
        <f>VLOOKUP(TRIM(SUBSTITUTE(D1345,CHAR(160),CHAR(32))),Metadata!B$1:E$2632,4,FALSE)</f>
        <v>1719</v>
      </c>
      <c r="H1345" t="s">
        <v>448</v>
      </c>
      <c r="J1345" t="str">
        <f>VLOOKUP(TRIM(SUBSTITUTE(D1345,CHAR(160),CHAR(32))),Metadata!B$1:H$2632,7,FALSE)</f>
        <v>poesie</v>
      </c>
      <c r="L1345" t="str">
        <f>VLOOKUP(TRIM(SUBSTITUTE(D1345,CHAR(160),CHAR(32))),Metadata!B$1:J$2632,9,FALSE)</f>
        <v>vers</v>
      </c>
      <c r="M1345">
        <f>VLOOKUP(TRIM(SUBSTITUTE(D1345,CHAR(160),CHAR(32))),Metadata!B$1:K$2632,10,FALSE)</f>
        <v>48088</v>
      </c>
      <c r="N1345" t="s">
        <v>1808</v>
      </c>
      <c r="O1345">
        <v>57</v>
      </c>
      <c r="P1345">
        <v>57</v>
      </c>
      <c r="Q1345">
        <v>67</v>
      </c>
      <c r="R1345">
        <v>71</v>
      </c>
      <c r="S1345">
        <v>73</v>
      </c>
      <c r="T1345">
        <v>76</v>
      </c>
    </row>
    <row r="1346" spans="1:20" x14ac:dyDescent="0.25">
      <c r="A1346" t="s">
        <v>4354</v>
      </c>
      <c r="B1346" t="s">
        <v>325</v>
      </c>
      <c r="C1346" t="s">
        <v>47</v>
      </c>
      <c r="D1346" t="s">
        <v>8244</v>
      </c>
      <c r="E1346" t="str">
        <f>VLOOKUP(TRIM(SUBSTITUTE(D1346,CHAR(160),CHAR(32))),Metadata!B$1:C$2632,2,FALSE)</f>
        <v>Dorat, Claude Joseph, 1734-1780.</v>
      </c>
      <c r="F1346" t="str">
        <f>VLOOKUP(TRIM(SUBSTITUTE(D1346,CHAR(160),CHAR(32))),Metadata!B$1:D$2632,3,FALSE)</f>
        <v>Les malheurs de l'inconstance</v>
      </c>
      <c r="G1346">
        <f>VLOOKUP(TRIM(SUBSTITUTE(D1346,CHAR(160),CHAR(32))),Metadata!B$1:E$2632,4,FALSE)</f>
        <v>1772</v>
      </c>
      <c r="H1346" t="s">
        <v>448</v>
      </c>
      <c r="J1346" t="str">
        <f>VLOOKUP(TRIM(SUBSTITUTE(D1346,CHAR(160),CHAR(32))),Metadata!B$1:H$2632,7,FALSE)</f>
        <v>roman</v>
      </c>
      <c r="L1346" t="str">
        <f>VLOOKUP(TRIM(SUBSTITUTE(D1346,CHAR(160),CHAR(32))),Metadata!B$1:J$2632,9,FALSE)</f>
        <v>prose</v>
      </c>
      <c r="M1346">
        <f>VLOOKUP(TRIM(SUBSTITUTE(D1346,CHAR(160),CHAR(32))),Metadata!B$1:K$2632,10,FALSE)</f>
        <v>68706</v>
      </c>
      <c r="N1346" s="1" t="s">
        <v>1809</v>
      </c>
      <c r="O1346">
        <v>88</v>
      </c>
      <c r="P1346">
        <v>89</v>
      </c>
      <c r="Q1346">
        <v>96</v>
      </c>
      <c r="R1346">
        <v>104</v>
      </c>
    </row>
    <row r="1347" spans="1:20" x14ac:dyDescent="0.25">
      <c r="A1347" t="s">
        <v>4354</v>
      </c>
      <c r="B1347" t="s">
        <v>325</v>
      </c>
      <c r="C1347" t="s">
        <v>47</v>
      </c>
      <c r="D1347" t="s">
        <v>8226</v>
      </c>
      <c r="E1347" t="str">
        <f>VLOOKUP(TRIM(SUBSTITUTE(D1347,CHAR(160),CHAR(32))),Metadata!B$1:C$2632,2,FALSE)</f>
        <v>Delille, Jacques, 1738-1813.</v>
      </c>
      <c r="F1347" t="str">
        <f>VLOOKUP(TRIM(SUBSTITUTE(D1347,CHAR(160),CHAR(32))),Metadata!B$1:D$2632,3,FALSE)</f>
        <v>Les Georgiques: texte de Virgile.</v>
      </c>
      <c r="G1347">
        <f>VLOOKUP(TRIM(SUBSTITUTE(D1347,CHAR(160),CHAR(32))),Metadata!B$1:E$2632,4,FALSE)</f>
        <v>1770</v>
      </c>
      <c r="H1347" t="s">
        <v>448</v>
      </c>
      <c r="J1347" t="str">
        <f>VLOOKUP(TRIM(SUBSTITUTE(D1347,CHAR(160),CHAR(32))),Metadata!B$1:H$2632,7,FALSE)</f>
        <v>poesie</v>
      </c>
      <c r="L1347" t="str">
        <f>VLOOKUP(TRIM(SUBSTITUTE(D1347,CHAR(160),CHAR(32))),Metadata!B$1:J$2632,9,FALSE)</f>
        <v>vers</v>
      </c>
      <c r="M1347">
        <f>VLOOKUP(TRIM(SUBSTITUTE(D1347,CHAR(160),CHAR(32))),Metadata!B$1:K$2632,10,FALSE)</f>
        <v>21707</v>
      </c>
      <c r="N1347" t="s">
        <v>1810</v>
      </c>
      <c r="O1347">
        <v>29</v>
      </c>
      <c r="P1347">
        <v>29</v>
      </c>
      <c r="Q1347">
        <v>39</v>
      </c>
      <c r="R1347">
        <v>43</v>
      </c>
      <c r="S1347">
        <v>45</v>
      </c>
      <c r="T1347">
        <v>48</v>
      </c>
    </row>
    <row r="1348" spans="1:20" x14ac:dyDescent="0.25">
      <c r="A1348" t="s">
        <v>4354</v>
      </c>
      <c r="B1348" t="s">
        <v>325</v>
      </c>
      <c r="C1348" t="s">
        <v>47</v>
      </c>
      <c r="D1348" t="s">
        <v>8212</v>
      </c>
      <c r="E1348" t="str">
        <f>VLOOKUP(TRIM(SUBSTITUTE(D1348,CHAR(160),CHAR(32))),Metadata!B$1:C$2632,2,FALSE)</f>
        <v>Condillac, Etienne Bonnot de, 1714-1780.</v>
      </c>
      <c r="F1348" t="str">
        <f>VLOOKUP(TRIM(SUBSTITUTE(D1348,CHAR(160),CHAR(32))),Metadata!B$1:D$2632,3,FALSE)</f>
        <v>Le commerce et le gouvernement</v>
      </c>
      <c r="G1348">
        <f>VLOOKUP(TRIM(SUBSTITUTE(D1348,CHAR(160),CHAR(32))),Metadata!B$1:E$2632,4,FALSE)</f>
        <v>1776</v>
      </c>
      <c r="H1348" t="s">
        <v>448</v>
      </c>
      <c r="J1348" t="str">
        <f>VLOOKUP(TRIM(SUBSTITUTE(D1348,CHAR(160),CHAR(32))),Metadata!B$1:H$2632,7,FALSE)</f>
        <v>traite ou essai</v>
      </c>
      <c r="L1348" t="str">
        <f>VLOOKUP(TRIM(SUBSTITUTE(D1348,CHAR(160),CHAR(32))),Metadata!B$1:J$2632,9,FALSE)</f>
        <v>prose</v>
      </c>
      <c r="M1348">
        <f>VLOOKUP(TRIM(SUBSTITUTE(D1348,CHAR(160),CHAR(32))),Metadata!B$1:K$2632,10,FALSE)</f>
        <v>89868</v>
      </c>
      <c r="N1348" s="1" t="s">
        <v>1811</v>
      </c>
      <c r="O1348">
        <v>237</v>
      </c>
      <c r="P1348">
        <v>237</v>
      </c>
      <c r="Q1348">
        <v>242</v>
      </c>
      <c r="R1348">
        <v>246</v>
      </c>
      <c r="S1348">
        <v>248</v>
      </c>
      <c r="T1348">
        <v>252</v>
      </c>
    </row>
    <row r="1349" spans="1:20" x14ac:dyDescent="0.25">
      <c r="A1349" t="s">
        <v>4354</v>
      </c>
      <c r="B1349" t="s">
        <v>325</v>
      </c>
      <c r="C1349" t="s">
        <v>47</v>
      </c>
      <c r="D1349" t="s">
        <v>8277</v>
      </c>
      <c r="E1349" t="str">
        <f>VLOOKUP(TRIM(SUBSTITUTE(D1349,CHAR(160),CHAR(32))),Metadata!B$1:C$2632,2,FALSE)</f>
        <v>Holbach, Paul Henri Thiry, baron d', 1723-1789.</v>
      </c>
      <c r="F1349" t="str">
        <f>VLOOKUP(TRIM(SUBSTITUTE(D1349,CHAR(160),CHAR(32))),Metadata!B$1:D$2632,3,FALSE)</f>
        <v>La morale universelle, ou, Les devoirs de l'homme fondés sur sa nature.</v>
      </c>
      <c r="G1349">
        <f>VLOOKUP(TRIM(SUBSTITUTE(D1349,CHAR(160),CHAR(32))),Metadata!B$1:E$2632,4,FALSE)</f>
        <v>1776</v>
      </c>
      <c r="H1349" t="s">
        <v>448</v>
      </c>
      <c r="J1349" t="str">
        <f>VLOOKUP(TRIM(SUBSTITUTE(D1349,CHAR(160),CHAR(32))),Metadata!B$1:H$2632,7,FALSE)</f>
        <v>traite ou essai</v>
      </c>
      <c r="L1349" t="str">
        <f>VLOOKUP(TRIM(SUBSTITUTE(D1349,CHAR(160),CHAR(32))),Metadata!B$1:J$2632,9,FALSE)</f>
        <v>prose</v>
      </c>
      <c r="M1349">
        <f>VLOOKUP(TRIM(SUBSTITUTE(D1349,CHAR(160),CHAR(32))),Metadata!B$1:K$2632,10,FALSE)</f>
        <v>217026</v>
      </c>
      <c r="N1349" s="1" t="s">
        <v>1812</v>
      </c>
      <c r="O1349">
        <v>127</v>
      </c>
      <c r="P1349">
        <v>127</v>
      </c>
      <c r="Q1349">
        <v>132</v>
      </c>
      <c r="R1349">
        <v>136</v>
      </c>
      <c r="S1349">
        <v>138</v>
      </c>
      <c r="T1349">
        <v>141</v>
      </c>
    </row>
    <row r="1350" spans="1:20" x14ac:dyDescent="0.25">
      <c r="A1350" t="s">
        <v>4354</v>
      </c>
      <c r="B1350" t="s">
        <v>325</v>
      </c>
      <c r="C1350" t="s">
        <v>47</v>
      </c>
      <c r="D1350" t="s">
        <v>8359</v>
      </c>
      <c r="E1350" t="str">
        <f>VLOOKUP(TRIM(SUBSTITUTE(D1350,CHAR(160),CHAR(32))),Metadata!B$1:C$2632,2,FALSE)</f>
        <v>Prévost, abbé, 1697-1763.</v>
      </c>
      <c r="F1350" t="str">
        <f>VLOOKUP(TRIM(SUBSTITUTE(D1350,CHAR(160),CHAR(32))),Metadata!B$1:D$2632,3,FALSE)</f>
        <v>Lettres angloises, ou Histoire de Miss Clarisse Harlove. T. 5</v>
      </c>
      <c r="G1350">
        <f>VLOOKUP(TRIM(SUBSTITUTE(D1350,CHAR(160),CHAR(32))),Metadata!B$1:E$2632,4,FALSE)</f>
        <v>1751</v>
      </c>
      <c r="H1350" t="s">
        <v>448</v>
      </c>
      <c r="J1350" t="str">
        <f>VLOOKUP(TRIM(SUBSTITUTE(D1350,CHAR(160),CHAR(32))),Metadata!B$1:H$2632,7,FALSE)</f>
        <v>roman</v>
      </c>
      <c r="L1350" t="str">
        <f>VLOOKUP(TRIM(SUBSTITUTE(D1350,CHAR(160),CHAR(32))),Metadata!B$1:J$2632,9,FALSE)</f>
        <v>prose</v>
      </c>
      <c r="M1350">
        <f>VLOOKUP(TRIM(SUBSTITUTE(D1350,CHAR(160),CHAR(32))),Metadata!B$1:K$2632,10,FALSE)</f>
        <v>121407</v>
      </c>
      <c r="N1350" s="1" t="s">
        <v>1813</v>
      </c>
      <c r="O1350">
        <v>9</v>
      </c>
      <c r="P1350">
        <v>9</v>
      </c>
      <c r="Q1350">
        <v>14</v>
      </c>
      <c r="R1350">
        <v>18</v>
      </c>
      <c r="S1350">
        <v>20</v>
      </c>
      <c r="T1350">
        <v>23</v>
      </c>
    </row>
    <row r="1351" spans="1:20" x14ac:dyDescent="0.25">
      <c r="A1351" t="s">
        <v>4354</v>
      </c>
      <c r="B1351" t="s">
        <v>325</v>
      </c>
      <c r="C1351" t="s">
        <v>47</v>
      </c>
      <c r="D1351" t="s">
        <v>8266</v>
      </c>
      <c r="E1351" t="str">
        <f>VLOOKUP(TRIM(SUBSTITUTE(D1351,CHAR(160),CHAR(32))),Metadata!B$1:C$2632,2,FALSE)</f>
        <v>Galland, Antoine, 1646-1715.</v>
      </c>
      <c r="F1351" t="str">
        <f>VLOOKUP(TRIM(SUBSTITUTE(D1351,CHAR(160),CHAR(32))),Metadata!B$1:D$2632,3,FALSE)</f>
        <v>Mille et Une Nuits (Les)</v>
      </c>
      <c r="G1351">
        <f>VLOOKUP(TRIM(SUBSTITUTE(D1351,CHAR(160),CHAR(32))),Metadata!B$1:E$2632,4,FALSE)</f>
        <v>1704</v>
      </c>
      <c r="H1351" t="s">
        <v>448</v>
      </c>
      <c r="J1351" t="str">
        <f>VLOOKUP(TRIM(SUBSTITUTE(D1351,CHAR(160),CHAR(32))),Metadata!B$1:H$2632,7,FALSE)</f>
        <v>Narratif, Conte</v>
      </c>
      <c r="L1351" t="str">
        <f>VLOOKUP(TRIM(SUBSTITUTE(D1351,CHAR(160),CHAR(32))),Metadata!B$1:J$2632,9,FALSE)</f>
        <v/>
      </c>
      <c r="M1351">
        <f>VLOOKUP(TRIM(SUBSTITUTE(D1351,CHAR(160),CHAR(32))),Metadata!B$1:K$2632,10,FALSE)</f>
        <v>557378</v>
      </c>
      <c r="N1351" s="1" t="s">
        <v>1814</v>
      </c>
      <c r="O1351">
        <v>18</v>
      </c>
      <c r="P1351">
        <v>19</v>
      </c>
      <c r="Q1351">
        <v>21</v>
      </c>
      <c r="R1351">
        <v>25</v>
      </c>
      <c r="S1351">
        <v>27</v>
      </c>
      <c r="T1351">
        <v>30</v>
      </c>
    </row>
    <row r="1352" spans="1:20" x14ac:dyDescent="0.25">
      <c r="A1352" t="s">
        <v>4354</v>
      </c>
      <c r="B1352" t="s">
        <v>325</v>
      </c>
      <c r="C1352" t="s">
        <v>47</v>
      </c>
      <c r="D1352" t="s">
        <v>8259</v>
      </c>
      <c r="E1352" t="str">
        <f>VLOOKUP(TRIM(SUBSTITUTE(D1352,CHAR(160),CHAR(32))),Metadata!B$1:C$2632,2,FALSE)</f>
        <v>Fénelon, François de Salignac de La Mothe-, 1651-1715.</v>
      </c>
      <c r="F1352" t="str">
        <f>VLOOKUP(TRIM(SUBSTITUTE(D1352,CHAR(160),CHAR(32))),Metadata!B$1:D$2632,3,FALSE)</f>
        <v>Dialogues des morts: composés pour l'éducation d'un prince</v>
      </c>
      <c r="G1352">
        <f>VLOOKUP(TRIM(SUBSTITUTE(D1352,CHAR(160),CHAR(32))),Metadata!B$1:E$2632,4,FALSE)</f>
        <v>1715</v>
      </c>
      <c r="H1352" t="s">
        <v>448</v>
      </c>
      <c r="J1352" t="str">
        <f>VLOOKUP(TRIM(SUBSTITUTE(D1352,CHAR(160),CHAR(32))),Metadata!B$1:H$2632,7,FALSE)</f>
        <v>melanges litteraires</v>
      </c>
      <c r="L1352" t="str">
        <f>VLOOKUP(TRIM(SUBSTITUTE(D1352,CHAR(160),CHAR(32))),Metadata!B$1:J$2632,9,FALSE)</f>
        <v>prose</v>
      </c>
      <c r="M1352">
        <f>VLOOKUP(TRIM(SUBSTITUTE(D1352,CHAR(160),CHAR(32))),Metadata!B$1:K$2632,10,FALSE)</f>
        <v>79080</v>
      </c>
      <c r="N1352" s="1" t="s">
        <v>1815</v>
      </c>
      <c r="O1352">
        <v>33</v>
      </c>
      <c r="P1352">
        <v>34</v>
      </c>
      <c r="Q1352">
        <v>36</v>
      </c>
      <c r="R1352">
        <v>40</v>
      </c>
      <c r="S1352">
        <v>42</v>
      </c>
      <c r="T1352">
        <v>45</v>
      </c>
    </row>
    <row r="1353" spans="1:20" x14ac:dyDescent="0.25">
      <c r="A1353" t="s">
        <v>4354</v>
      </c>
      <c r="B1353" t="s">
        <v>325</v>
      </c>
      <c r="C1353" t="s">
        <v>47</v>
      </c>
      <c r="D1353" t="s">
        <v>5388</v>
      </c>
      <c r="E1353" t="str">
        <f>VLOOKUP(TRIM(SUBSTITUTE(D1353,CHAR(160),CHAR(32))),Metadata!B$1:C$2632,2,FALSE)</f>
        <v>Diderot, Denis, 1713-1784.</v>
      </c>
      <c r="F1353" t="str">
        <f>VLOOKUP(TRIM(SUBSTITUTE(D1353,CHAR(160),CHAR(32))),Metadata!B$1:D$2632,3,FALSE)</f>
        <v>“Lettre sur le commerce des livres”</v>
      </c>
      <c r="G1353">
        <f>VLOOKUP(TRIM(SUBSTITUTE(D1353,CHAR(160),CHAR(32))),Metadata!B$1:E$2632,4,FALSE)</f>
        <v>1763</v>
      </c>
      <c r="H1353" t="s">
        <v>448</v>
      </c>
      <c r="J1353" t="str">
        <f>VLOOKUP(TRIM(SUBSTITUTE(D1353,CHAR(160),CHAR(32))),Metadata!B$1:H$2632,7,FALSE)</f>
        <v>traite</v>
      </c>
      <c r="L1353" t="str">
        <f>VLOOKUP(TRIM(SUBSTITUTE(D1353,CHAR(160),CHAR(32))),Metadata!B$1:J$2632,9,FALSE)</f>
        <v/>
      </c>
      <c r="M1353">
        <f>VLOOKUP(TRIM(SUBSTITUTE(D1353,CHAR(160),CHAR(32))),Metadata!B$1:K$2632,10,FALSE)</f>
        <v>30014</v>
      </c>
      <c r="N1353" t="s">
        <v>1816</v>
      </c>
      <c r="O1353">
        <v>232</v>
      </c>
      <c r="P1353">
        <v>232</v>
      </c>
      <c r="Q1353">
        <v>237</v>
      </c>
      <c r="R1353">
        <v>246</v>
      </c>
    </row>
    <row r="1354" spans="1:20" x14ac:dyDescent="0.25">
      <c r="A1354" t="s">
        <v>4354</v>
      </c>
      <c r="B1354" t="s">
        <v>325</v>
      </c>
      <c r="C1354" t="s">
        <v>47</v>
      </c>
      <c r="D1354" t="s">
        <v>8252</v>
      </c>
      <c r="E1354" t="str">
        <f>VLOOKUP(TRIM(SUBSTITUTE(D1354,CHAR(160),CHAR(32))),Metadata!B$1:C$2632,2,FALSE)</f>
        <v>Duclos, Charles Pinot-, 1704-1772.</v>
      </c>
      <c r="F1354" t="str">
        <f>VLOOKUP(TRIM(SUBSTITUTE(D1354,CHAR(160),CHAR(32))),Metadata!B$1:D$2632,3,FALSE)</f>
        <v>Les confessions du comte de ***</v>
      </c>
      <c r="G1354">
        <f>VLOOKUP(TRIM(SUBSTITUTE(D1354,CHAR(160),CHAR(32))),Metadata!B$1:E$2632,4,FALSE)</f>
        <v>1741</v>
      </c>
      <c r="H1354" t="s">
        <v>448</v>
      </c>
      <c r="J1354" t="str">
        <f>VLOOKUP(TRIM(SUBSTITUTE(D1354,CHAR(160),CHAR(32))),Metadata!B$1:H$2632,7,FALSE)</f>
        <v>roman</v>
      </c>
      <c r="L1354" t="str">
        <f>VLOOKUP(TRIM(SUBSTITUTE(D1354,CHAR(160),CHAR(32))),Metadata!B$1:J$2632,9,FALSE)</f>
        <v>prose</v>
      </c>
      <c r="M1354">
        <f>VLOOKUP(TRIM(SUBSTITUTE(D1354,CHAR(160),CHAR(32))),Metadata!B$1:K$2632,10,FALSE)</f>
        <v>44811</v>
      </c>
      <c r="N1354" s="1" t="s">
        <v>1817</v>
      </c>
      <c r="O1354">
        <v>79</v>
      </c>
      <c r="P1354">
        <v>79</v>
      </c>
      <c r="Q1354">
        <v>84</v>
      </c>
      <c r="R1354">
        <v>88</v>
      </c>
      <c r="S1354">
        <v>90</v>
      </c>
      <c r="T1354">
        <v>93</v>
      </c>
    </row>
    <row r="1355" spans="1:20" x14ac:dyDescent="0.25">
      <c r="A1355" t="s">
        <v>4354</v>
      </c>
      <c r="B1355" t="s">
        <v>325</v>
      </c>
      <c r="C1355" t="s">
        <v>47</v>
      </c>
      <c r="D1355" t="s">
        <v>8200</v>
      </c>
      <c r="E1355" t="str">
        <f>VLOOKUP(TRIM(SUBSTITUTE(D1355,CHAR(160),CHAR(32))),Metadata!B$1:C$2632,2,FALSE)</f>
        <v>Challes, Robert, 1659-ca. 1720.</v>
      </c>
      <c r="F1355" t="str">
        <f>VLOOKUP(TRIM(SUBSTITUTE(D1355,CHAR(160),CHAR(32))),Metadata!B$1:D$2632,3,FALSE)</f>
        <v>Les illustres françoises</v>
      </c>
      <c r="G1355">
        <f>VLOOKUP(TRIM(SUBSTITUTE(D1355,CHAR(160),CHAR(32))),Metadata!B$1:E$2632,4,FALSE)</f>
        <v>1713</v>
      </c>
      <c r="H1355" t="s">
        <v>448</v>
      </c>
      <c r="J1355" t="str">
        <f>VLOOKUP(TRIM(SUBSTITUTE(D1355,CHAR(160),CHAR(32))),Metadata!B$1:H$2632,7,FALSE)</f>
        <v>roman</v>
      </c>
      <c r="L1355" t="str">
        <f>VLOOKUP(TRIM(SUBSTITUTE(D1355,CHAR(160),CHAR(32))),Metadata!B$1:J$2632,9,FALSE)</f>
        <v>prose</v>
      </c>
      <c r="M1355">
        <f>VLOOKUP(TRIM(SUBSTITUTE(D1355,CHAR(160),CHAR(32))),Metadata!B$1:K$2632,10,FALSE)</f>
        <v>221100</v>
      </c>
      <c r="N1355" s="1" t="s">
        <v>1818</v>
      </c>
      <c r="O1355">
        <v>108</v>
      </c>
      <c r="P1355">
        <v>109</v>
      </c>
      <c r="Q1355">
        <v>111</v>
      </c>
      <c r="R1355">
        <v>115</v>
      </c>
      <c r="S1355">
        <v>117</v>
      </c>
      <c r="T1355">
        <v>120</v>
      </c>
    </row>
    <row r="1356" spans="1:20" x14ac:dyDescent="0.25">
      <c r="A1356" t="s">
        <v>4354</v>
      </c>
      <c r="B1356" t="s">
        <v>325</v>
      </c>
      <c r="C1356" t="s">
        <v>47</v>
      </c>
      <c r="D1356" t="s">
        <v>8275</v>
      </c>
      <c r="E1356" t="str">
        <f>VLOOKUP(TRIM(SUBSTITUTE(D1356,CHAR(160),CHAR(32))),Metadata!B$1:C$2632,2,FALSE)</f>
        <v>Helvétius, Claude Adrien, 1715-1771.</v>
      </c>
      <c r="F1356" t="str">
        <f>VLOOKUP(TRIM(SUBSTITUTE(D1356,CHAR(160),CHAR(32))),Metadata!B$1:D$2632,3,FALSE)</f>
        <v>De l'esprit.</v>
      </c>
      <c r="G1356">
        <f>VLOOKUP(TRIM(SUBSTITUTE(D1356,CHAR(160),CHAR(32))),Metadata!B$1:E$2632,4,FALSE)</f>
        <v>1758</v>
      </c>
      <c r="H1356" t="s">
        <v>448</v>
      </c>
      <c r="J1356" t="str">
        <f>VLOOKUP(TRIM(SUBSTITUTE(D1356,CHAR(160),CHAR(32))),Metadata!B$1:H$2632,7,FALSE)</f>
        <v>traite ou essai</v>
      </c>
      <c r="L1356" t="str">
        <f>VLOOKUP(TRIM(SUBSTITUTE(D1356,CHAR(160),CHAR(32))),Metadata!B$1:J$2632,9,FALSE)</f>
        <v>prose</v>
      </c>
      <c r="M1356">
        <f>VLOOKUP(TRIM(SUBSTITUTE(D1356,CHAR(160),CHAR(32))),Metadata!B$1:K$2632,10,FALSE)</f>
        <v>161176</v>
      </c>
      <c r="N1356" s="1" t="s">
        <v>1819</v>
      </c>
      <c r="O1356">
        <v>46</v>
      </c>
      <c r="P1356">
        <v>46</v>
      </c>
      <c r="Q1356">
        <v>54</v>
      </c>
      <c r="R1356">
        <v>58</v>
      </c>
      <c r="S1356">
        <v>60</v>
      </c>
      <c r="T1356">
        <v>63</v>
      </c>
    </row>
    <row r="1357" spans="1:20" x14ac:dyDescent="0.25">
      <c r="A1357" t="s">
        <v>4354</v>
      </c>
      <c r="B1357" t="s">
        <v>325</v>
      </c>
      <c r="C1357" t="s">
        <v>47</v>
      </c>
      <c r="D1357" t="s">
        <v>8287</v>
      </c>
      <c r="E1357" t="str">
        <f>VLOOKUP(TRIM(SUBSTITUTE(D1357,CHAR(160),CHAR(32))),Metadata!B$1:C$2632,2,FALSE)</f>
        <v>Regnard, Jean François, 1655-1709.</v>
      </c>
      <c r="F1357" t="str">
        <f>VLOOKUP(TRIM(SUBSTITUTE(D1357,CHAR(160),CHAR(32))),Metadata!B$1:D$2632,3,FALSE)</f>
        <v>Le distrait</v>
      </c>
      <c r="G1357">
        <f>VLOOKUP(TRIM(SUBSTITUTE(D1357,CHAR(160),CHAR(32))),Metadata!B$1:E$2632,4,FALSE)</f>
        <v>1698</v>
      </c>
      <c r="H1357" t="s">
        <v>448</v>
      </c>
      <c r="J1357" t="str">
        <f>VLOOKUP(TRIM(SUBSTITUTE(D1357,CHAR(160),CHAR(32))),Metadata!B$1:H$2632,7,FALSE)</f>
        <v>theatre</v>
      </c>
      <c r="L1357" t="str">
        <f>VLOOKUP(TRIM(SUBSTITUTE(D1357,CHAR(160),CHAR(32))),Metadata!B$1:J$2632,9,FALSE)</f>
        <v>vers</v>
      </c>
      <c r="M1357">
        <f>VLOOKUP(TRIM(SUBSTITUTE(D1357,CHAR(160),CHAR(32))),Metadata!B$1:K$2632,10,FALSE)</f>
        <v>17696</v>
      </c>
      <c r="N1357" s="1" t="s">
        <v>1820</v>
      </c>
      <c r="O1357">
        <v>145</v>
      </c>
      <c r="P1357">
        <v>145</v>
      </c>
      <c r="Q1357">
        <v>155</v>
      </c>
      <c r="R1357">
        <v>159</v>
      </c>
      <c r="S1357">
        <v>161</v>
      </c>
      <c r="T1357">
        <v>164</v>
      </c>
    </row>
    <row r="1358" spans="1:20" x14ac:dyDescent="0.25">
      <c r="A1358" t="s">
        <v>4354</v>
      </c>
      <c r="B1358" t="s">
        <v>325</v>
      </c>
      <c r="C1358" t="s">
        <v>47</v>
      </c>
      <c r="D1358" t="s">
        <v>8209</v>
      </c>
      <c r="E1358" t="str">
        <f>VLOOKUP(TRIM(SUBSTITUTE(D1358,CHAR(160),CHAR(32))),Metadata!B$1:C$2632,2,FALSE)</f>
        <v>Chevrier, M. de (François Antoine), 1721-1762.</v>
      </c>
      <c r="F1358" t="str">
        <f>VLOOKUP(TRIM(SUBSTITUTE(D1358,CHAR(160),CHAR(32))),Metadata!B$1:D$2632,3,FALSE)</f>
        <v>Le colporteur</v>
      </c>
      <c r="G1358">
        <f>VLOOKUP(TRIM(SUBSTITUTE(D1358,CHAR(160),CHAR(32))),Metadata!B$1:E$2632,4,FALSE)</f>
        <v>1761</v>
      </c>
      <c r="H1358" t="s">
        <v>448</v>
      </c>
      <c r="J1358" t="str">
        <f>VLOOKUP(TRIM(SUBSTITUTE(D1358,CHAR(160),CHAR(32))),Metadata!B$1:H$2632,7,FALSE)</f>
        <v>roman</v>
      </c>
      <c r="L1358" t="str">
        <f>VLOOKUP(TRIM(SUBSTITUTE(D1358,CHAR(160),CHAR(32))),Metadata!B$1:J$2632,9,FALSE)</f>
        <v>prose</v>
      </c>
      <c r="M1358">
        <f>VLOOKUP(TRIM(SUBSTITUTE(D1358,CHAR(160),CHAR(32))),Metadata!B$1:K$2632,10,FALSE)</f>
        <v>44201</v>
      </c>
      <c r="N1358" s="1" t="s">
        <v>1821</v>
      </c>
      <c r="O1358">
        <v>243</v>
      </c>
      <c r="P1358">
        <v>244</v>
      </c>
      <c r="Q1358">
        <v>246</v>
      </c>
      <c r="R1358">
        <v>250</v>
      </c>
      <c r="S1358">
        <v>252</v>
      </c>
      <c r="T1358">
        <v>255</v>
      </c>
    </row>
    <row r="1359" spans="1:20" x14ac:dyDescent="0.25">
      <c r="A1359" t="s">
        <v>4354</v>
      </c>
      <c r="B1359" t="s">
        <v>325</v>
      </c>
      <c r="C1359" t="s">
        <v>47</v>
      </c>
      <c r="D1359" t="s">
        <v>8366</v>
      </c>
      <c r="E1359" t="str">
        <f>VLOOKUP(TRIM(SUBSTITUTE(D1359,CHAR(160),CHAR(32))),Metadata!B$1:C$2632,2,FALSE)</f>
        <v>Riccoboni, Marie Jeanne de Heurles Laboras de Mezières, 1713-1792.</v>
      </c>
      <c r="F1359" t="str">
        <f>VLOOKUP(TRIM(SUBSTITUTE(D1359,CHAR(160),CHAR(32))),Metadata!B$1:D$2632,3,FALSE)</f>
        <v>Histoire de Miss Jenny</v>
      </c>
      <c r="G1359">
        <f>VLOOKUP(TRIM(SUBSTITUTE(D1359,CHAR(160),CHAR(32))),Metadata!B$1:E$2632,4,FALSE)</f>
        <v>1764</v>
      </c>
      <c r="H1359" t="s">
        <v>448</v>
      </c>
      <c r="J1359" t="str">
        <f>VLOOKUP(TRIM(SUBSTITUTE(D1359,CHAR(160),CHAR(32))),Metadata!B$1:H$2632,7,FALSE)</f>
        <v>roman</v>
      </c>
      <c r="L1359" t="str">
        <f>VLOOKUP(TRIM(SUBSTITUTE(D1359,CHAR(160),CHAR(32))),Metadata!B$1:J$2632,9,FALSE)</f>
        <v>prose</v>
      </c>
      <c r="M1359">
        <f>VLOOKUP(TRIM(SUBSTITUTE(D1359,CHAR(160),CHAR(32))),Metadata!B$1:K$2632,10,FALSE)</f>
        <v>94731</v>
      </c>
      <c r="N1359" s="1" t="s">
        <v>1822</v>
      </c>
      <c r="O1359">
        <v>34</v>
      </c>
      <c r="P1359">
        <v>35</v>
      </c>
      <c r="Q1359">
        <v>37</v>
      </c>
      <c r="R1359">
        <v>41</v>
      </c>
      <c r="S1359">
        <v>43</v>
      </c>
      <c r="T1359">
        <v>46</v>
      </c>
    </row>
    <row r="1360" spans="1:20" x14ac:dyDescent="0.25">
      <c r="A1360" t="s">
        <v>4354</v>
      </c>
      <c r="B1360" t="s">
        <v>325</v>
      </c>
      <c r="C1360" t="s">
        <v>47</v>
      </c>
      <c r="D1360" t="s">
        <v>8507</v>
      </c>
      <c r="E1360" t="str">
        <f>VLOOKUP(TRIM(SUBSTITUTE(D1360,CHAR(160),CHAR(32))),Metadata!B$1:C$2632,2,FALSE)</f>
        <v>Dumas, Alexandre, 1802-1870.</v>
      </c>
      <c r="F1360" t="str">
        <f>VLOOKUP(TRIM(SUBSTITUTE(D1360,CHAR(160),CHAR(32))),Metadata!B$1:D$2632,3,FALSE)</f>
        <v>Le comte de Monte-Cristo</v>
      </c>
      <c r="G1360">
        <f>VLOOKUP(TRIM(SUBSTITUTE(D1360,CHAR(160),CHAR(32))),Metadata!B$1:E$2632,4,FALSE)</f>
        <v>1846</v>
      </c>
      <c r="H1360" t="s">
        <v>450</v>
      </c>
      <c r="J1360" t="str">
        <f>VLOOKUP(TRIM(SUBSTITUTE(D1360,CHAR(160),CHAR(32))),Metadata!B$1:H$2632,7,FALSE)</f>
        <v>roman</v>
      </c>
      <c r="L1360" t="str">
        <f>VLOOKUP(TRIM(SUBSTITUTE(D1360,CHAR(160),CHAR(32))),Metadata!B$1:J$2632,9,FALSE)</f>
        <v>prose</v>
      </c>
      <c r="M1360">
        <f>VLOOKUP(TRIM(SUBSTITUTE(D1360,CHAR(160),CHAR(32))),Metadata!B$1:K$2632,10,FALSE)</f>
        <v>512538</v>
      </c>
      <c r="N1360" s="1" t="s">
        <v>1823</v>
      </c>
      <c r="O1360">
        <v>47</v>
      </c>
      <c r="P1360">
        <v>47</v>
      </c>
      <c r="Q1360">
        <v>58</v>
      </c>
      <c r="R1360">
        <v>62</v>
      </c>
      <c r="S1360">
        <v>64</v>
      </c>
      <c r="T1360">
        <v>67</v>
      </c>
    </row>
    <row r="1361" spans="1:20" x14ac:dyDescent="0.25">
      <c r="A1361" t="s">
        <v>4354</v>
      </c>
      <c r="B1361" t="s">
        <v>325</v>
      </c>
      <c r="C1361" t="s">
        <v>47</v>
      </c>
      <c r="D1361" t="s">
        <v>8680</v>
      </c>
      <c r="E1361" t="str">
        <f>VLOOKUP(TRIM(SUBSTITUTE(D1361,CHAR(160),CHAR(32))),Metadata!B$1:C$2632,2,FALSE)</f>
        <v>Stendhal, 1783-1842.</v>
      </c>
      <c r="F1361" t="str">
        <f>VLOOKUP(TRIM(SUBSTITUTE(D1361,CHAR(160),CHAR(32))),Metadata!B$1:D$2632,3,FALSE)</f>
        <v>Lucien Leuwen. t. 2</v>
      </c>
      <c r="G1361">
        <f>VLOOKUP(TRIM(SUBSTITUTE(D1361,CHAR(160),CHAR(32))),Metadata!B$1:E$2632,4,FALSE)</f>
        <v>1835</v>
      </c>
      <c r="H1361" t="s">
        <v>450</v>
      </c>
      <c r="J1361" t="str">
        <f>VLOOKUP(TRIM(SUBSTITUTE(D1361,CHAR(160),CHAR(32))),Metadata!B$1:H$2632,7,FALSE)</f>
        <v>roman</v>
      </c>
      <c r="L1361" t="str">
        <f>VLOOKUP(TRIM(SUBSTITUTE(D1361,CHAR(160),CHAR(32))),Metadata!B$1:J$2632,9,FALSE)</f>
        <v>prose</v>
      </c>
      <c r="M1361">
        <f>VLOOKUP(TRIM(SUBSTITUTE(D1361,CHAR(160),CHAR(32))),Metadata!B$1:K$2632,10,FALSE)</f>
        <v>82840</v>
      </c>
      <c r="N1361" s="1" t="s">
        <v>1824</v>
      </c>
      <c r="O1361">
        <v>105</v>
      </c>
      <c r="P1361">
        <v>106</v>
      </c>
      <c r="Q1361">
        <v>108</v>
      </c>
      <c r="R1361">
        <v>112</v>
      </c>
      <c r="S1361">
        <v>114</v>
      </c>
      <c r="T1361">
        <v>117</v>
      </c>
    </row>
    <row r="1362" spans="1:20" x14ac:dyDescent="0.25">
      <c r="A1362" t="s">
        <v>4354</v>
      </c>
      <c r="B1362" t="s">
        <v>325</v>
      </c>
      <c r="C1362" t="s">
        <v>47</v>
      </c>
      <c r="D1362" t="s">
        <v>8612</v>
      </c>
      <c r="E1362" t="str">
        <f>VLOOKUP(TRIM(SUBSTITUTE(D1362,CHAR(160),CHAR(32))),Metadata!B$1:C$2632,2,FALSE)</f>
        <v>Mérimée, Prosper, 1803-1870.</v>
      </c>
      <c r="F1362" t="str">
        <f>VLOOKUP(TRIM(SUBSTITUTE(D1362,CHAR(160),CHAR(32))),Metadata!B$1:D$2632,3,FALSE)</f>
        <v>Colomba</v>
      </c>
      <c r="G1362">
        <f>VLOOKUP(TRIM(SUBSTITUTE(D1362,CHAR(160),CHAR(32))),Metadata!B$1:E$2632,4,FALSE)</f>
        <v>1840</v>
      </c>
      <c r="H1362" t="s">
        <v>450</v>
      </c>
      <c r="J1362" t="str">
        <f>VLOOKUP(TRIM(SUBSTITUTE(D1362,CHAR(160),CHAR(32))),Metadata!B$1:H$2632,7,FALSE)</f>
        <v>roman</v>
      </c>
      <c r="L1362" t="str">
        <f>VLOOKUP(TRIM(SUBSTITUTE(D1362,CHAR(160),CHAR(32))),Metadata!B$1:J$2632,9,FALSE)</f>
        <v>prose</v>
      </c>
      <c r="M1362">
        <f>VLOOKUP(TRIM(SUBSTITUTE(D1362,CHAR(160),CHAR(32))),Metadata!B$1:K$2632,10,FALSE)</f>
        <v>48482</v>
      </c>
      <c r="N1362" s="1" t="s">
        <v>1825</v>
      </c>
      <c r="O1362">
        <v>305</v>
      </c>
      <c r="P1362">
        <v>306</v>
      </c>
      <c r="Q1362">
        <v>308</v>
      </c>
      <c r="R1362">
        <v>312</v>
      </c>
      <c r="S1362">
        <v>314</v>
      </c>
      <c r="T1362">
        <v>317</v>
      </c>
    </row>
    <row r="1363" spans="1:20" x14ac:dyDescent="0.25">
      <c r="A1363" t="s">
        <v>4354</v>
      </c>
      <c r="B1363" t="s">
        <v>325</v>
      </c>
      <c r="C1363" t="s">
        <v>47</v>
      </c>
      <c r="D1363" t="s">
        <v>8486</v>
      </c>
      <c r="E1363" t="str">
        <f>VLOOKUP(TRIM(SUBSTITUTE(D1363,CHAR(160),CHAR(32))),Metadata!B$1:C$2632,2,FALSE)</f>
        <v>Dumas, Alexandre (père), 1802-1870.</v>
      </c>
      <c r="F1363" t="str">
        <f>VLOOKUP(TRIM(SUBSTITUTE(D1363,CHAR(160),CHAR(32))),Metadata!B$1:D$2632,3,FALSE)</f>
        <v>Aventures de John Davys</v>
      </c>
      <c r="G1363">
        <f>VLOOKUP(TRIM(SUBSTITUTE(D1363,CHAR(160),CHAR(32))),Metadata!B$1:E$2632,4,FALSE)</f>
        <v>1840</v>
      </c>
      <c r="H1363" t="s">
        <v>450</v>
      </c>
      <c r="J1363" t="str">
        <f>VLOOKUP(TRIM(SUBSTITUTE(D1363,CHAR(160),CHAR(32))),Metadata!B$1:H$2632,7,FALSE)</f>
        <v>Narratif, Roman</v>
      </c>
      <c r="L1363" t="str">
        <f>VLOOKUP(TRIM(SUBSTITUTE(D1363,CHAR(160),CHAR(32))),Metadata!B$1:J$2632,9,FALSE)</f>
        <v/>
      </c>
      <c r="M1363">
        <f>VLOOKUP(TRIM(SUBSTITUTE(D1363,CHAR(160),CHAR(32))),Metadata!B$1:K$2632,10,FALSE)</f>
        <v>161863</v>
      </c>
      <c r="N1363" s="1" t="s">
        <v>1826</v>
      </c>
      <c r="O1363">
        <v>72</v>
      </c>
      <c r="P1363">
        <v>73</v>
      </c>
      <c r="Q1363">
        <v>80</v>
      </c>
      <c r="R1363">
        <v>84</v>
      </c>
      <c r="S1363">
        <v>86</v>
      </c>
      <c r="T1363">
        <v>89</v>
      </c>
    </row>
    <row r="1364" spans="1:20" x14ac:dyDescent="0.25">
      <c r="A1364" t="s">
        <v>4354</v>
      </c>
      <c r="B1364" t="s">
        <v>325</v>
      </c>
      <c r="C1364" t="s">
        <v>47</v>
      </c>
      <c r="D1364" t="s">
        <v>8488</v>
      </c>
      <c r="E1364" t="str">
        <f>VLOOKUP(TRIM(SUBSTITUTE(D1364,CHAR(160),CHAR(32))),Metadata!B$1:C$2632,2,FALSE)</f>
        <v>Dumas, Alexandre (père), 1802-1870.</v>
      </c>
      <c r="F1364" t="str">
        <f>VLOOKUP(TRIM(SUBSTITUTE(D1364,CHAR(160),CHAR(32))),Metadata!B$1:D$2632,3,FALSE)</f>
        <v>Capitaine Paul (Le)</v>
      </c>
      <c r="G1364">
        <f>VLOOKUP(TRIM(SUBSTITUTE(D1364,CHAR(160),CHAR(32))),Metadata!B$1:E$2632,4,FALSE)</f>
        <v>1838</v>
      </c>
      <c r="H1364" t="s">
        <v>450</v>
      </c>
      <c r="J1364" t="str">
        <f>VLOOKUP(TRIM(SUBSTITUTE(D1364,CHAR(160),CHAR(32))),Metadata!B$1:H$2632,7,FALSE)</f>
        <v>Narratif, Roman</v>
      </c>
      <c r="L1364" t="str">
        <f>VLOOKUP(TRIM(SUBSTITUTE(D1364,CHAR(160),CHAR(32))),Metadata!B$1:J$2632,9,FALSE)</f>
        <v/>
      </c>
      <c r="M1364">
        <f>VLOOKUP(TRIM(SUBSTITUTE(D1364,CHAR(160),CHAR(32))),Metadata!B$1:K$2632,10,FALSE)</f>
        <v>65792</v>
      </c>
      <c r="N1364" s="1" t="s">
        <v>1827</v>
      </c>
      <c r="O1364">
        <v>329</v>
      </c>
      <c r="P1364">
        <v>330</v>
      </c>
      <c r="Q1364">
        <v>337</v>
      </c>
      <c r="R1364">
        <v>341</v>
      </c>
      <c r="S1364">
        <v>343</v>
      </c>
      <c r="T1364">
        <v>346</v>
      </c>
    </row>
    <row r="1365" spans="1:20" x14ac:dyDescent="0.25">
      <c r="A1365" t="s">
        <v>4354</v>
      </c>
      <c r="B1365" t="s">
        <v>325</v>
      </c>
      <c r="C1365" t="s">
        <v>47</v>
      </c>
      <c r="D1365" t="s">
        <v>8686</v>
      </c>
      <c r="E1365" t="str">
        <f>VLOOKUP(TRIM(SUBSTITUTE(D1365,CHAR(160),CHAR(32))),Metadata!B$1:C$2632,2,FALSE)</f>
        <v>Thierry, Augustin, 1795-1856.</v>
      </c>
      <c r="F1365" t="str">
        <f>VLOOKUP(TRIM(SUBSTITUTE(D1365,CHAR(160),CHAR(32))),Metadata!B$1:D$2632,3,FALSE)</f>
        <v>Récits des temps mérovingiens: précédés de considérations sur l'histoire de France</v>
      </c>
      <c r="G1365">
        <f>VLOOKUP(TRIM(SUBSTITUTE(D1365,CHAR(160),CHAR(32))),Metadata!B$1:E$2632,4,FALSE)</f>
        <v>1840</v>
      </c>
      <c r="H1365" t="s">
        <v>450</v>
      </c>
      <c r="J1365" t="str">
        <f>VLOOKUP(TRIM(SUBSTITUTE(D1365,CHAR(160),CHAR(32))),Metadata!B$1:H$2632,7,FALSE)</f>
        <v>traite ou essai</v>
      </c>
      <c r="L1365" t="str">
        <f>VLOOKUP(TRIM(SUBSTITUTE(D1365,CHAR(160),CHAR(32))),Metadata!B$1:J$2632,9,FALSE)</f>
        <v>prose</v>
      </c>
      <c r="M1365">
        <f>VLOOKUP(TRIM(SUBSTITUTE(D1365,CHAR(160),CHAR(32))),Metadata!B$1:K$2632,10,FALSE)</f>
        <v>78951</v>
      </c>
      <c r="N1365" s="1" t="s">
        <v>1828</v>
      </c>
      <c r="O1365">
        <v>85</v>
      </c>
      <c r="P1365">
        <v>85</v>
      </c>
      <c r="Q1365">
        <v>90</v>
      </c>
      <c r="R1365">
        <v>94</v>
      </c>
      <c r="S1365">
        <v>96</v>
      </c>
      <c r="T1365">
        <v>99</v>
      </c>
    </row>
    <row r="1366" spans="1:20" x14ac:dyDescent="0.25">
      <c r="A1366" t="s">
        <v>4354</v>
      </c>
      <c r="B1366" t="s">
        <v>325</v>
      </c>
      <c r="C1366" t="s">
        <v>47</v>
      </c>
      <c r="D1366" t="s">
        <v>8568</v>
      </c>
      <c r="E1366" t="str">
        <f>VLOOKUP(TRIM(SUBSTITUTE(D1366,CHAR(160),CHAR(32))),Metadata!B$1:C$2632,2,FALSE)</f>
        <v>Hugo, Victor, 1802-1885.</v>
      </c>
      <c r="F1366" t="str">
        <f>VLOOKUP(TRIM(SUBSTITUTE(D1366,CHAR(160),CHAR(32))),Metadata!B$1:D$2632,3,FALSE)</f>
        <v>Les misérables</v>
      </c>
      <c r="G1366">
        <f>VLOOKUP(TRIM(SUBSTITUTE(D1366,CHAR(160),CHAR(32))),Metadata!B$1:E$2632,4,FALSE)</f>
        <v>1862</v>
      </c>
      <c r="H1366" t="s">
        <v>450</v>
      </c>
      <c r="J1366" t="str">
        <f>VLOOKUP(TRIM(SUBSTITUTE(D1366,CHAR(160),CHAR(32))),Metadata!B$1:H$2632,7,FALSE)</f>
        <v>roman</v>
      </c>
      <c r="L1366" t="str">
        <f>VLOOKUP(TRIM(SUBSTITUTE(D1366,CHAR(160),CHAR(32))),Metadata!B$1:J$2632,9,FALSE)</f>
        <v>prose</v>
      </c>
      <c r="M1366">
        <f>VLOOKUP(TRIM(SUBSTITUTE(D1366,CHAR(160),CHAR(32))),Metadata!B$1:K$2632,10,FALSE)</f>
        <v>555727</v>
      </c>
      <c r="N1366" t="s">
        <v>1829</v>
      </c>
      <c r="O1366">
        <v>58</v>
      </c>
      <c r="P1366">
        <v>58</v>
      </c>
      <c r="Q1366">
        <v>63</v>
      </c>
      <c r="R1366">
        <v>67</v>
      </c>
      <c r="S1366">
        <v>69</v>
      </c>
      <c r="T1366">
        <v>72</v>
      </c>
    </row>
    <row r="1367" spans="1:20" x14ac:dyDescent="0.25">
      <c r="A1367" t="s">
        <v>4354</v>
      </c>
      <c r="B1367" t="s">
        <v>325</v>
      </c>
      <c r="C1367" t="s">
        <v>47</v>
      </c>
      <c r="D1367" t="s">
        <v>8594</v>
      </c>
      <c r="E1367" t="str">
        <f>VLOOKUP(TRIM(SUBSTITUTE(D1367,CHAR(160),CHAR(32))),Metadata!B$1:C$2632,2,FALSE)</f>
        <v>Las Cases, Emmanuel-Auguste-Dieudonné, comte de, 1766-1842.</v>
      </c>
      <c r="F1367" t="str">
        <f>VLOOKUP(TRIM(SUBSTITUTE(D1367,CHAR(160),CHAR(32))),Metadata!B$1:D$2632,3,FALSE)</f>
        <v>Le mémorial de Sainte-Hélène.</v>
      </c>
      <c r="G1367">
        <f>VLOOKUP(TRIM(SUBSTITUTE(D1367,CHAR(160),CHAR(32))),Metadata!B$1:E$2632,4,FALSE)</f>
        <v>1823</v>
      </c>
      <c r="H1367" t="s">
        <v>450</v>
      </c>
      <c r="J1367" t="str">
        <f>VLOOKUP(TRIM(SUBSTITUTE(D1367,CHAR(160),CHAR(32))),Metadata!B$1:H$2632,7,FALSE)</f>
        <v>memoires</v>
      </c>
      <c r="L1367" t="str">
        <f>VLOOKUP(TRIM(SUBSTITUTE(D1367,CHAR(160),CHAR(32))),Metadata!B$1:J$2632,9,FALSE)</f>
        <v>prose</v>
      </c>
      <c r="M1367">
        <f>VLOOKUP(TRIM(SUBSTITUTE(D1367,CHAR(160),CHAR(32))),Metadata!B$1:K$2632,10,FALSE)</f>
        <v>643639</v>
      </c>
      <c r="N1367" s="1" t="s">
        <v>1830</v>
      </c>
      <c r="O1367">
        <v>354</v>
      </c>
      <c r="P1367">
        <v>355</v>
      </c>
      <c r="Q1367">
        <v>362</v>
      </c>
      <c r="R1367">
        <v>366</v>
      </c>
      <c r="S1367">
        <v>368</v>
      </c>
      <c r="T1367">
        <v>371</v>
      </c>
    </row>
    <row r="1368" spans="1:20" x14ac:dyDescent="0.25">
      <c r="A1368" t="s">
        <v>4354</v>
      </c>
      <c r="B1368" t="s">
        <v>325</v>
      </c>
      <c r="C1368" t="s">
        <v>47</v>
      </c>
      <c r="D1368" t="s">
        <v>8667</v>
      </c>
      <c r="E1368" t="str">
        <f>VLOOKUP(TRIM(SUBSTITUTE(D1368,CHAR(160),CHAR(32))),Metadata!B$1:C$2632,2,FALSE)</f>
        <v>Senancour, Etienne Pivert de, 1770-1846.</v>
      </c>
      <c r="F1368" t="str">
        <f>VLOOKUP(TRIM(SUBSTITUTE(D1368,CHAR(160),CHAR(32))),Metadata!B$1:D$2632,3,FALSE)</f>
        <v>Obermann</v>
      </c>
      <c r="G1368">
        <f>VLOOKUP(TRIM(SUBSTITUTE(D1368,CHAR(160),CHAR(32))),Metadata!B$1:E$2632,4,FALSE)</f>
        <v>1840</v>
      </c>
      <c r="H1368" t="s">
        <v>450</v>
      </c>
      <c r="J1368" t="str">
        <f>VLOOKUP(TRIM(SUBSTITUTE(D1368,CHAR(160),CHAR(32))),Metadata!B$1:H$2632,7,FALSE)</f>
        <v>roman</v>
      </c>
      <c r="L1368" t="str">
        <f>VLOOKUP(TRIM(SUBSTITUTE(D1368,CHAR(160),CHAR(32))),Metadata!B$1:J$2632,9,FALSE)</f>
        <v>prose</v>
      </c>
      <c r="M1368">
        <f>VLOOKUP(TRIM(SUBSTITUTE(D1368,CHAR(160),CHAR(32))),Metadata!B$1:K$2632,10,FALSE)</f>
        <v>130065</v>
      </c>
      <c r="N1368" s="1" t="s">
        <v>1831</v>
      </c>
      <c r="O1368">
        <v>44</v>
      </c>
      <c r="P1368">
        <v>44</v>
      </c>
      <c r="Q1368">
        <v>49</v>
      </c>
      <c r="R1368">
        <v>53</v>
      </c>
      <c r="S1368">
        <v>55</v>
      </c>
      <c r="T1368">
        <v>58</v>
      </c>
    </row>
    <row r="1369" spans="1:20" x14ac:dyDescent="0.25">
      <c r="A1369" t="s">
        <v>4354</v>
      </c>
      <c r="B1369" t="s">
        <v>325</v>
      </c>
      <c r="C1369" t="s">
        <v>47</v>
      </c>
      <c r="D1369" t="s">
        <v>8451</v>
      </c>
      <c r="E1369" t="str">
        <f>VLOOKUP(TRIM(SUBSTITUTE(D1369,CHAR(160),CHAR(32))),Metadata!B$1:C$2632,2,FALSE)</f>
        <v>Brillat-Savarin, Jean Anthelme, 1755-1826.</v>
      </c>
      <c r="F1369" t="str">
        <f>VLOOKUP(TRIM(SUBSTITUTE(D1369,CHAR(160),CHAR(32))),Metadata!B$1:D$2632,3,FALSE)</f>
        <v>Physiologie du gout</v>
      </c>
      <c r="G1369">
        <f>VLOOKUP(TRIM(SUBSTITUTE(D1369,CHAR(160),CHAR(32))),Metadata!B$1:E$2632,4,FALSE)</f>
        <v>1825</v>
      </c>
      <c r="H1369" t="s">
        <v>450</v>
      </c>
      <c r="J1369" t="str">
        <f>VLOOKUP(TRIM(SUBSTITUTE(D1369,CHAR(160),CHAR(32))),Metadata!B$1:H$2632,7,FALSE)</f>
        <v>traite ou essai</v>
      </c>
      <c r="L1369" t="str">
        <f>VLOOKUP(TRIM(SUBSTITUTE(D1369,CHAR(160),CHAR(32))),Metadata!B$1:J$2632,9,FALSE)</f>
        <v>prose</v>
      </c>
      <c r="M1369">
        <f>VLOOKUP(TRIM(SUBSTITUTE(D1369,CHAR(160),CHAR(32))),Metadata!B$1:K$2632,10,FALSE)</f>
        <v>112182</v>
      </c>
      <c r="N1369" s="1" t="s">
        <v>1832</v>
      </c>
      <c r="O1369">
        <v>265</v>
      </c>
      <c r="P1369">
        <v>266</v>
      </c>
      <c r="Q1369">
        <v>268</v>
      </c>
      <c r="R1369">
        <v>273</v>
      </c>
      <c r="S1369">
        <v>275</v>
      </c>
      <c r="T1369">
        <v>278</v>
      </c>
    </row>
    <row r="1370" spans="1:20" x14ac:dyDescent="0.25">
      <c r="A1370" t="s">
        <v>4354</v>
      </c>
      <c r="B1370" t="s">
        <v>325</v>
      </c>
      <c r="C1370" t="s">
        <v>47</v>
      </c>
      <c r="D1370" t="s">
        <v>6717</v>
      </c>
      <c r="E1370" t="str">
        <f>VLOOKUP(TRIM(SUBSTITUTE(D1370,CHAR(160),CHAR(32))),Metadata!B$1:C$2632,2,FALSE)</f>
        <v>Tarde, Gabriel, 1843-1904.</v>
      </c>
      <c r="F1370" t="str">
        <f>VLOOKUP(TRIM(SUBSTITUTE(D1370,CHAR(160),CHAR(32))),Metadata!B$1:D$2632,3,FALSE)</f>
        <v>La philosophie pénale [2]</v>
      </c>
      <c r="G1370">
        <f>VLOOKUP(TRIM(SUBSTITUTE(D1370,CHAR(160),CHAR(32))),Metadata!B$1:E$2632,4,FALSE)</f>
        <v>1890</v>
      </c>
      <c r="H1370" t="s">
        <v>450</v>
      </c>
      <c r="J1370" t="str">
        <f>VLOOKUP(TRIM(SUBSTITUTE(D1370,CHAR(160),CHAR(32))),Metadata!B$1:H$2632,7,FALSE)</f>
        <v>traite</v>
      </c>
      <c r="L1370" t="str">
        <f>VLOOKUP(TRIM(SUBSTITUTE(D1370,CHAR(160),CHAR(32))),Metadata!B$1:J$2632,9,FALSE)</f>
        <v/>
      </c>
      <c r="M1370">
        <f>VLOOKUP(TRIM(SUBSTITUTE(D1370,CHAR(160),CHAR(32))),Metadata!B$1:K$2632,10,FALSE)</f>
        <v>118390</v>
      </c>
      <c r="N1370" s="1" t="s">
        <v>1833</v>
      </c>
      <c r="O1370">
        <v>45</v>
      </c>
      <c r="P1370">
        <v>46</v>
      </c>
      <c r="Q1370">
        <v>48</v>
      </c>
      <c r="R1370">
        <v>52</v>
      </c>
      <c r="S1370">
        <v>54</v>
      </c>
      <c r="T1370">
        <v>57</v>
      </c>
    </row>
    <row r="1371" spans="1:20" x14ac:dyDescent="0.25">
      <c r="A1371" t="s">
        <v>4354</v>
      </c>
      <c r="B1371" t="s">
        <v>325</v>
      </c>
      <c r="C1371" t="s">
        <v>47</v>
      </c>
      <c r="D1371" t="s">
        <v>5824</v>
      </c>
      <c r="E1371" t="str">
        <f>VLOOKUP(TRIM(SUBSTITUTE(D1371,CHAR(160),CHAR(32))),Metadata!B$1:C$2632,2,FALSE)</f>
        <v>Say, Jean Baptiste, 1767-1832.</v>
      </c>
      <c r="F1371" t="str">
        <f>VLOOKUP(TRIM(SUBSTITUTE(D1371,CHAR(160),CHAR(32))),Metadata!B$1:D$2632,3,FALSE)</f>
        <v>Catéchisme d'économie politique</v>
      </c>
      <c r="G1371">
        <f>VLOOKUP(TRIM(SUBSTITUTE(D1371,CHAR(160),CHAR(32))),Metadata!B$1:E$2632,4,FALSE)</f>
        <v>1815</v>
      </c>
      <c r="H1371" t="s">
        <v>450</v>
      </c>
      <c r="J1371" t="str">
        <f>VLOOKUP(TRIM(SUBSTITUTE(D1371,CHAR(160),CHAR(32))),Metadata!B$1:H$2632,7,FALSE)</f>
        <v>traite</v>
      </c>
      <c r="L1371" t="str">
        <f>VLOOKUP(TRIM(SUBSTITUTE(D1371,CHAR(160),CHAR(32))),Metadata!B$1:J$2632,9,FALSE)</f>
        <v/>
      </c>
      <c r="M1371">
        <f>VLOOKUP(TRIM(SUBSTITUTE(D1371,CHAR(160),CHAR(32))),Metadata!B$1:K$2632,10,FALSE)</f>
        <v>49966</v>
      </c>
      <c r="N1371" s="1" t="s">
        <v>1834</v>
      </c>
      <c r="O1371">
        <v>173</v>
      </c>
      <c r="P1371">
        <v>173</v>
      </c>
      <c r="Q1371">
        <v>178</v>
      </c>
      <c r="R1371">
        <v>182</v>
      </c>
      <c r="S1371">
        <v>184</v>
      </c>
      <c r="T1371">
        <v>187</v>
      </c>
    </row>
    <row r="1372" spans="1:20" x14ac:dyDescent="0.25">
      <c r="A1372" t="s">
        <v>4354</v>
      </c>
      <c r="B1372" t="s">
        <v>325</v>
      </c>
      <c r="C1372" t="s">
        <v>47</v>
      </c>
      <c r="D1372" t="s">
        <v>8657</v>
      </c>
      <c r="E1372" t="str">
        <f>VLOOKUP(TRIM(SUBSTITUTE(D1372,CHAR(160),CHAR(32))),Metadata!B$1:C$2632,2,FALSE)</f>
        <v>Sand, George, 1804-1876.</v>
      </c>
      <c r="F1372" t="str">
        <f>VLOOKUP(TRIM(SUBSTITUTE(D1372,CHAR(160),CHAR(32))),Metadata!B$1:D$2632,3,FALSE)</f>
        <v>Consuelo (tome 2)</v>
      </c>
      <c r="G1372">
        <f>VLOOKUP(TRIM(SUBSTITUTE(D1372,CHAR(160),CHAR(32))),Metadata!B$1:E$2632,4,FALSE)</f>
        <v>1843</v>
      </c>
      <c r="H1372" t="s">
        <v>450</v>
      </c>
      <c r="J1372" t="str">
        <f>VLOOKUP(TRIM(SUBSTITUTE(D1372,CHAR(160),CHAR(32))),Metadata!B$1:H$2632,7,FALSE)</f>
        <v>roman</v>
      </c>
      <c r="L1372" t="str">
        <f>VLOOKUP(TRIM(SUBSTITUTE(D1372,CHAR(160),CHAR(32))),Metadata!B$1:J$2632,9,FALSE)</f>
        <v/>
      </c>
      <c r="M1372">
        <f>VLOOKUP(TRIM(SUBSTITUTE(D1372,CHAR(160),CHAR(32))),Metadata!B$1:K$2632,10,FALSE)</f>
        <v>169677</v>
      </c>
      <c r="N1372" s="1" t="s">
        <v>1835</v>
      </c>
      <c r="O1372">
        <v>112</v>
      </c>
      <c r="P1372">
        <v>112</v>
      </c>
      <c r="Q1372">
        <v>117</v>
      </c>
      <c r="R1372">
        <v>121</v>
      </c>
      <c r="S1372">
        <v>123</v>
      </c>
      <c r="T1372">
        <v>126</v>
      </c>
    </row>
    <row r="1373" spans="1:20" x14ac:dyDescent="0.25">
      <c r="A1373" t="s">
        <v>4354</v>
      </c>
      <c r="B1373" t="s">
        <v>325</v>
      </c>
      <c r="C1373" t="s">
        <v>47</v>
      </c>
      <c r="D1373" t="s">
        <v>8686</v>
      </c>
      <c r="E1373" t="str">
        <f>VLOOKUP(TRIM(SUBSTITUTE(D1373,CHAR(160),CHAR(32))),Metadata!B$1:C$2632,2,FALSE)</f>
        <v>Thierry, Augustin, 1795-1856.</v>
      </c>
      <c r="F1373" t="str">
        <f>VLOOKUP(TRIM(SUBSTITUTE(D1373,CHAR(160),CHAR(32))),Metadata!B$1:D$2632,3,FALSE)</f>
        <v>Récits des temps mérovingiens: précédés de considérations sur l'histoire de France</v>
      </c>
      <c r="G1373">
        <f>VLOOKUP(TRIM(SUBSTITUTE(D1373,CHAR(160),CHAR(32))),Metadata!B$1:E$2632,4,FALSE)</f>
        <v>1840</v>
      </c>
      <c r="H1373" t="s">
        <v>450</v>
      </c>
      <c r="J1373" t="str">
        <f>VLOOKUP(TRIM(SUBSTITUTE(D1373,CHAR(160),CHAR(32))),Metadata!B$1:H$2632,7,FALSE)</f>
        <v>traite ou essai</v>
      </c>
      <c r="L1373" t="str">
        <f>VLOOKUP(TRIM(SUBSTITUTE(D1373,CHAR(160),CHAR(32))),Metadata!B$1:J$2632,9,FALSE)</f>
        <v>prose</v>
      </c>
      <c r="M1373">
        <f>VLOOKUP(TRIM(SUBSTITUTE(D1373,CHAR(160),CHAR(32))),Metadata!B$1:K$2632,10,FALSE)</f>
        <v>78951</v>
      </c>
      <c r="N1373" s="1" t="s">
        <v>1836</v>
      </c>
      <c r="O1373">
        <v>169</v>
      </c>
      <c r="P1373">
        <v>170</v>
      </c>
      <c r="Q1373">
        <v>172</v>
      </c>
      <c r="R1373">
        <v>176</v>
      </c>
      <c r="S1373">
        <v>178</v>
      </c>
      <c r="T1373">
        <v>181</v>
      </c>
    </row>
    <row r="1374" spans="1:20" x14ac:dyDescent="0.25">
      <c r="A1374" t="s">
        <v>4354</v>
      </c>
      <c r="B1374" t="s">
        <v>325</v>
      </c>
      <c r="C1374" t="s">
        <v>47</v>
      </c>
      <c r="D1374" t="s">
        <v>8579</v>
      </c>
      <c r="E1374" t="str">
        <f>VLOOKUP(TRIM(SUBSTITUTE(D1374,CHAR(160),CHAR(32))),Metadata!B$1:C$2632,2,FALSE)</f>
        <v>Jouy, Etienne de, 1764-1846.</v>
      </c>
      <c r="F1374" t="str">
        <f>VLOOKUP(TRIM(SUBSTITUTE(D1374,CHAR(160),CHAR(32))),Metadata!B$1:D$2632,3,FALSE)</f>
        <v>L'hermite de la Chaussée-d'Antin, ou, Observations sur les moeurs et les usages parisiens au commencement du XIXe siècle. 1813:</v>
      </c>
      <c r="G1374">
        <f>VLOOKUP(TRIM(SUBSTITUTE(D1374,CHAR(160),CHAR(32))),Metadata!B$1:E$2632,4,FALSE)</f>
        <v>1813</v>
      </c>
      <c r="H1374" t="s">
        <v>450</v>
      </c>
      <c r="J1374" t="str">
        <f>VLOOKUP(TRIM(SUBSTITUTE(D1374,CHAR(160),CHAR(32))),Metadata!B$1:H$2632,7,FALSE)</f>
        <v>traite ou essai</v>
      </c>
      <c r="L1374" t="str">
        <f>VLOOKUP(TRIM(SUBSTITUTE(D1374,CHAR(160),CHAR(32))),Metadata!B$1:J$2632,9,FALSE)</f>
        <v>prose</v>
      </c>
      <c r="M1374">
        <f>VLOOKUP(TRIM(SUBSTITUTE(D1374,CHAR(160),CHAR(32))),Metadata!B$1:K$2632,10,FALSE)</f>
        <v>137489</v>
      </c>
      <c r="N1374" s="1" t="s">
        <v>1837</v>
      </c>
      <c r="O1374">
        <v>107</v>
      </c>
      <c r="P1374">
        <v>108</v>
      </c>
      <c r="Q1374">
        <v>115</v>
      </c>
      <c r="R1374">
        <v>119</v>
      </c>
      <c r="S1374">
        <v>121</v>
      </c>
      <c r="T1374">
        <v>124</v>
      </c>
    </row>
    <row r="1375" spans="1:20" x14ac:dyDescent="0.25">
      <c r="A1375" t="s">
        <v>4354</v>
      </c>
      <c r="B1375" t="s">
        <v>325</v>
      </c>
      <c r="C1375" t="s">
        <v>47</v>
      </c>
      <c r="D1375" t="s">
        <v>8546</v>
      </c>
      <c r="E1375" t="str">
        <f>VLOOKUP(TRIM(SUBSTITUTE(D1375,CHAR(160),CHAR(32))),Metadata!B$1:C$2632,2,FALSE)</f>
        <v>Gautier, Théophile, 1811-1872.</v>
      </c>
      <c r="F1375" t="str">
        <f>VLOOKUP(TRIM(SUBSTITUTE(D1375,CHAR(160),CHAR(32))),Metadata!B$1:D$2632,3,FALSE)</f>
        <v>Fortunio</v>
      </c>
      <c r="G1375">
        <f>VLOOKUP(TRIM(SUBSTITUTE(D1375,CHAR(160),CHAR(32))),Metadata!B$1:E$2632,4,FALSE)</f>
        <v>1838</v>
      </c>
      <c r="H1375" t="s">
        <v>450</v>
      </c>
      <c r="J1375" t="str">
        <f>VLOOKUP(TRIM(SUBSTITUTE(D1375,CHAR(160),CHAR(32))),Metadata!B$1:H$2632,7,FALSE)</f>
        <v>Narratif, Roman</v>
      </c>
      <c r="L1375" t="str">
        <f>VLOOKUP(TRIM(SUBSTITUTE(D1375,CHAR(160),CHAR(32))),Metadata!B$1:J$2632,9,FALSE)</f>
        <v/>
      </c>
      <c r="M1375">
        <f>VLOOKUP(TRIM(SUBSTITUTE(D1375,CHAR(160),CHAR(32))),Metadata!B$1:K$2632,10,FALSE)</f>
        <v>49471</v>
      </c>
      <c r="N1375" s="1" t="s">
        <v>1838</v>
      </c>
      <c r="O1375">
        <v>195</v>
      </c>
      <c r="P1375">
        <v>195</v>
      </c>
      <c r="Q1375">
        <v>205</v>
      </c>
      <c r="R1375">
        <v>213</v>
      </c>
    </row>
    <row r="1376" spans="1:20" x14ac:dyDescent="0.25">
      <c r="A1376" t="s">
        <v>4354</v>
      </c>
      <c r="B1376" t="s">
        <v>325</v>
      </c>
      <c r="C1376" t="s">
        <v>47</v>
      </c>
      <c r="D1376" t="s">
        <v>8626</v>
      </c>
      <c r="E1376" t="str">
        <f>VLOOKUP(TRIM(SUBSTITUTE(D1376,CHAR(160),CHAR(32))),Metadata!B$1:C$2632,2,FALSE)</f>
        <v>Nerval, Gérard de, 1808-1855.</v>
      </c>
      <c r="F1376" t="str">
        <f>VLOOKUP(TRIM(SUBSTITUTE(D1376,CHAR(160),CHAR(32))),Metadata!B$1:D$2632,3,FALSE)</f>
        <v>Les Illuminés ou Les Précurseurs du socialisme</v>
      </c>
      <c r="G1376">
        <f>VLOOKUP(TRIM(SUBSTITUTE(D1376,CHAR(160),CHAR(32))),Metadata!B$1:E$2632,4,FALSE)</f>
        <v>1852</v>
      </c>
      <c r="H1376" t="s">
        <v>450</v>
      </c>
      <c r="J1376" t="str">
        <f>VLOOKUP(TRIM(SUBSTITUTE(D1376,CHAR(160),CHAR(32))),Metadata!B$1:H$2632,7,FALSE)</f>
        <v>poesie</v>
      </c>
      <c r="L1376" t="str">
        <f>VLOOKUP(TRIM(SUBSTITUTE(D1376,CHAR(160),CHAR(32))),Metadata!B$1:J$2632,9,FALSE)</f>
        <v/>
      </c>
      <c r="M1376">
        <f>VLOOKUP(TRIM(SUBSTITUTE(D1376,CHAR(160),CHAR(32))),Metadata!B$1:K$2632,10,FALSE)</f>
        <v>114256</v>
      </c>
      <c r="N1376" s="1" t="s">
        <v>1839</v>
      </c>
      <c r="O1376">
        <v>116</v>
      </c>
      <c r="P1376">
        <v>116</v>
      </c>
      <c r="Q1376">
        <v>121</v>
      </c>
      <c r="R1376">
        <v>130</v>
      </c>
    </row>
    <row r="1377" spans="1:20" x14ac:dyDescent="0.25">
      <c r="A1377" t="s">
        <v>4354</v>
      </c>
      <c r="B1377" t="s">
        <v>325</v>
      </c>
      <c r="C1377" t="s">
        <v>47</v>
      </c>
      <c r="D1377" t="s">
        <v>8504</v>
      </c>
      <c r="E1377" t="str">
        <f>VLOOKUP(TRIM(SUBSTITUTE(D1377,CHAR(160),CHAR(32))),Metadata!B$1:C$2632,2,FALSE)</f>
        <v>Dumas, Alexandre (père), 1802-1870.</v>
      </c>
      <c r="F1377" t="str">
        <f>VLOOKUP(TRIM(SUBSTITUTE(D1377,CHAR(160),CHAR(32))),Metadata!B$1:D$2632,3,FALSE)</f>
        <v>Trois Mousquetaires (Les)</v>
      </c>
      <c r="G1377">
        <f>VLOOKUP(TRIM(SUBSTITUTE(D1377,CHAR(160),CHAR(32))),Metadata!B$1:E$2632,4,FALSE)</f>
        <v>1844</v>
      </c>
      <c r="H1377" t="s">
        <v>450</v>
      </c>
      <c r="J1377" t="str">
        <f>VLOOKUP(TRIM(SUBSTITUTE(D1377,CHAR(160),CHAR(32))),Metadata!B$1:H$2632,7,FALSE)</f>
        <v>Narratif, Roman</v>
      </c>
      <c r="L1377" t="str">
        <f>VLOOKUP(TRIM(SUBSTITUTE(D1377,CHAR(160),CHAR(32))),Metadata!B$1:J$2632,9,FALSE)</f>
        <v/>
      </c>
      <c r="M1377">
        <f>VLOOKUP(TRIM(SUBSTITUTE(D1377,CHAR(160),CHAR(32))),Metadata!B$1:K$2632,10,FALSE)</f>
        <v>240601</v>
      </c>
      <c r="N1377" s="1" t="s">
        <v>1840</v>
      </c>
      <c r="O1377">
        <v>33</v>
      </c>
      <c r="P1377">
        <v>33</v>
      </c>
      <c r="Q1377">
        <v>38</v>
      </c>
      <c r="R1377">
        <v>42</v>
      </c>
      <c r="S1377">
        <v>44</v>
      </c>
      <c r="T1377">
        <v>47</v>
      </c>
    </row>
    <row r="1378" spans="1:20" x14ac:dyDescent="0.25">
      <c r="A1378" t="s">
        <v>4354</v>
      </c>
      <c r="B1378" t="s">
        <v>325</v>
      </c>
      <c r="C1378" t="s">
        <v>47</v>
      </c>
      <c r="D1378" t="s">
        <v>8507</v>
      </c>
      <c r="E1378" t="str">
        <f>VLOOKUP(TRIM(SUBSTITUTE(D1378,CHAR(160),CHAR(32))),Metadata!B$1:C$2632,2,FALSE)</f>
        <v>Dumas, Alexandre, 1802-1870.</v>
      </c>
      <c r="F1378" t="str">
        <f>VLOOKUP(TRIM(SUBSTITUTE(D1378,CHAR(160),CHAR(32))),Metadata!B$1:D$2632,3,FALSE)</f>
        <v>Le comte de Monte-Cristo</v>
      </c>
      <c r="G1378">
        <f>VLOOKUP(TRIM(SUBSTITUTE(D1378,CHAR(160),CHAR(32))),Metadata!B$1:E$2632,4,FALSE)</f>
        <v>1846</v>
      </c>
      <c r="H1378" t="s">
        <v>450</v>
      </c>
      <c r="J1378" t="str">
        <f>VLOOKUP(TRIM(SUBSTITUTE(D1378,CHAR(160),CHAR(32))),Metadata!B$1:H$2632,7,FALSE)</f>
        <v>roman</v>
      </c>
      <c r="L1378" t="str">
        <f>VLOOKUP(TRIM(SUBSTITUTE(D1378,CHAR(160),CHAR(32))),Metadata!B$1:J$2632,9,FALSE)</f>
        <v>prose</v>
      </c>
      <c r="M1378">
        <f>VLOOKUP(TRIM(SUBSTITUTE(D1378,CHAR(160),CHAR(32))),Metadata!B$1:K$2632,10,FALSE)</f>
        <v>512538</v>
      </c>
      <c r="N1378" s="1" t="s">
        <v>1841</v>
      </c>
      <c r="O1378">
        <v>142</v>
      </c>
      <c r="P1378">
        <v>142</v>
      </c>
      <c r="Q1378">
        <v>147</v>
      </c>
      <c r="R1378">
        <v>151</v>
      </c>
      <c r="S1378">
        <v>153</v>
      </c>
      <c r="T1378">
        <v>157</v>
      </c>
    </row>
    <row r="1379" spans="1:20" x14ac:dyDescent="0.25">
      <c r="A1379" t="s">
        <v>4354</v>
      </c>
      <c r="B1379" t="s">
        <v>325</v>
      </c>
      <c r="C1379" t="s">
        <v>47</v>
      </c>
      <c r="D1379" t="s">
        <v>8484</v>
      </c>
      <c r="E1379" t="str">
        <f>VLOOKUP(TRIM(SUBSTITUTE(D1379,CHAR(160),CHAR(32))),Metadata!B$1:C$2632,2,FALSE)</f>
        <v>Dumas, Alexandre (père), 1802-1870.</v>
      </c>
      <c r="F1379" t="str">
        <f>VLOOKUP(TRIM(SUBSTITUTE(D1379,CHAR(160),CHAR(32))),Metadata!B$1:D$2632,3,FALSE)</f>
        <v>Ange Pitou</v>
      </c>
      <c r="G1379">
        <f>VLOOKUP(TRIM(SUBSTITUTE(D1379,CHAR(160),CHAR(32))),Metadata!B$1:E$2632,4,FALSE)</f>
        <v>1851</v>
      </c>
      <c r="H1379" t="s">
        <v>450</v>
      </c>
      <c r="J1379" t="str">
        <f>VLOOKUP(TRIM(SUBSTITUTE(D1379,CHAR(160),CHAR(32))),Metadata!B$1:H$2632,7,FALSE)</f>
        <v>Narratif, Roman</v>
      </c>
      <c r="L1379" t="str">
        <f>VLOOKUP(TRIM(SUBSTITUTE(D1379,CHAR(160),CHAR(32))),Metadata!B$1:J$2632,9,FALSE)</f>
        <v/>
      </c>
      <c r="M1379">
        <f>VLOOKUP(TRIM(SUBSTITUTE(D1379,CHAR(160),CHAR(32))),Metadata!B$1:K$2632,10,FALSE)</f>
        <v>216803</v>
      </c>
      <c r="N1379" s="1" t="s">
        <v>1842</v>
      </c>
      <c r="O1379">
        <v>100</v>
      </c>
      <c r="P1379">
        <v>100</v>
      </c>
      <c r="Q1379">
        <v>105</v>
      </c>
      <c r="R1379">
        <v>109</v>
      </c>
      <c r="S1379">
        <v>111</v>
      </c>
      <c r="T1379">
        <v>114</v>
      </c>
    </row>
    <row r="1380" spans="1:20" x14ac:dyDescent="0.25">
      <c r="A1380" t="s">
        <v>4354</v>
      </c>
      <c r="B1380" t="s">
        <v>325</v>
      </c>
      <c r="C1380" t="s">
        <v>47</v>
      </c>
      <c r="D1380" t="s">
        <v>8757</v>
      </c>
      <c r="E1380" t="str">
        <f>VLOOKUP(TRIM(SUBSTITUTE(D1380,CHAR(160),CHAR(32))),Metadata!B$1:C$2632,2,FALSE)</f>
        <v>Barrès, Maurice, 1862-1923.</v>
      </c>
      <c r="F1380" t="str">
        <f>VLOOKUP(TRIM(SUBSTITUTE(D1380,CHAR(160),CHAR(32))),Metadata!B$1:D$2632,3,FALSE)</f>
        <v>La colline inspirée</v>
      </c>
      <c r="G1380">
        <f>VLOOKUP(TRIM(SUBSTITUTE(D1380,CHAR(160),CHAR(32))),Metadata!B$1:E$2632,4,FALSE)</f>
        <v>1913</v>
      </c>
      <c r="H1380" t="s">
        <v>534</v>
      </c>
      <c r="J1380" t="str">
        <f>VLOOKUP(TRIM(SUBSTITUTE(D1380,CHAR(160),CHAR(32))),Metadata!B$1:H$2632,7,FALSE)</f>
        <v>roman</v>
      </c>
      <c r="L1380" t="str">
        <f>VLOOKUP(TRIM(SUBSTITUTE(D1380,CHAR(160),CHAR(32))),Metadata!B$1:J$2632,9,FALSE)</f>
        <v>prose</v>
      </c>
      <c r="M1380">
        <f>VLOOKUP(TRIM(SUBSTITUTE(D1380,CHAR(160),CHAR(32))),Metadata!B$1:K$2632,10,FALSE)</f>
        <v>83955</v>
      </c>
      <c r="N1380" s="1" t="s">
        <v>1843</v>
      </c>
      <c r="O1380">
        <v>231</v>
      </c>
      <c r="P1380">
        <v>231</v>
      </c>
      <c r="Q1380">
        <v>236</v>
      </c>
      <c r="R1380">
        <v>240</v>
      </c>
      <c r="S1380">
        <v>242</v>
      </c>
      <c r="T1380">
        <v>245</v>
      </c>
    </row>
    <row r="1381" spans="1:20" x14ac:dyDescent="0.25">
      <c r="A1381" t="s">
        <v>4354</v>
      </c>
      <c r="B1381" t="s">
        <v>325</v>
      </c>
      <c r="C1381" t="s">
        <v>47</v>
      </c>
      <c r="D1381" t="s">
        <v>8874</v>
      </c>
      <c r="E1381" t="str">
        <f>VLOOKUP(TRIM(SUBSTITUTE(D1381,CHAR(160),CHAR(32))),Metadata!B$1:C$2632,2,FALSE)</f>
        <v>Gide, André, 1869-1951.</v>
      </c>
      <c r="F1381" t="str">
        <f>VLOOKUP(TRIM(SUBSTITUTE(D1381,CHAR(160),CHAR(32))),Metadata!B$1:D$2632,3,FALSE)</f>
        <v>Journal, 1889-1939</v>
      </c>
      <c r="G1381">
        <f>VLOOKUP(TRIM(SUBSTITUTE(D1381,CHAR(160),CHAR(32))),Metadata!B$1:E$2632,4,FALSE)</f>
        <v>1939</v>
      </c>
      <c r="H1381" t="s">
        <v>534</v>
      </c>
      <c r="J1381" t="str">
        <f>VLOOKUP(TRIM(SUBSTITUTE(D1381,CHAR(160),CHAR(32))),Metadata!B$1:H$2632,7,FALSE)</f>
        <v>memoires</v>
      </c>
      <c r="L1381" t="str">
        <f>VLOOKUP(TRIM(SUBSTITUTE(D1381,CHAR(160),CHAR(32))),Metadata!B$1:J$2632,9,FALSE)</f>
        <v>prose</v>
      </c>
      <c r="M1381">
        <f>VLOOKUP(TRIM(SUBSTITUTE(D1381,CHAR(160),CHAR(32))),Metadata!B$1:K$2632,10,FALSE)</f>
        <v>484035</v>
      </c>
      <c r="N1381" s="1" t="s">
        <v>1844</v>
      </c>
      <c r="O1381">
        <v>84</v>
      </c>
      <c r="P1381">
        <v>85</v>
      </c>
      <c r="Q1381">
        <v>87</v>
      </c>
      <c r="R1381">
        <v>91</v>
      </c>
      <c r="S1381">
        <v>93</v>
      </c>
      <c r="T1381">
        <v>96</v>
      </c>
    </row>
    <row r="1382" spans="1:20" x14ac:dyDescent="0.25">
      <c r="A1382" t="s">
        <v>4354</v>
      </c>
      <c r="B1382" t="s">
        <v>325</v>
      </c>
      <c r="C1382" t="s">
        <v>47</v>
      </c>
      <c r="D1382" t="s">
        <v>9008</v>
      </c>
      <c r="E1382" t="str">
        <f>VLOOKUP(TRIM(SUBSTITUTE(D1382,CHAR(160),CHAR(32))),Metadata!B$1:C$2632,2,FALSE)</f>
        <v>Saint-Exupéry, Antoine de, 1900-1944.</v>
      </c>
      <c r="F1382" t="str">
        <f>VLOOKUP(TRIM(SUBSTITUTE(D1382,CHAR(160),CHAR(32))),Metadata!B$1:D$2632,3,FALSE)</f>
        <v>Citadelle</v>
      </c>
      <c r="G1382">
        <f>VLOOKUP(TRIM(SUBSTITUTE(D1382,CHAR(160),CHAR(32))),Metadata!B$1:E$2632,4,FALSE)</f>
        <v>1944</v>
      </c>
      <c r="H1382" t="s">
        <v>534</v>
      </c>
      <c r="J1382" t="str">
        <f>VLOOKUP(TRIM(SUBSTITUTE(D1382,CHAR(160),CHAR(32))),Metadata!B$1:H$2632,7,FALSE)</f>
        <v>memoires</v>
      </c>
      <c r="L1382" t="str">
        <f>VLOOKUP(TRIM(SUBSTITUTE(D1382,CHAR(160),CHAR(32))),Metadata!B$1:J$2632,9,FALSE)</f>
        <v>prose</v>
      </c>
      <c r="M1382">
        <f>VLOOKUP(TRIM(SUBSTITUTE(D1382,CHAR(160),CHAR(32))),Metadata!B$1:K$2632,10,FALSE)</f>
        <v>199438</v>
      </c>
      <c r="N1382" s="1" t="s">
        <v>1845</v>
      </c>
      <c r="O1382">
        <v>65</v>
      </c>
      <c r="P1382">
        <v>65</v>
      </c>
      <c r="Q1382">
        <v>70</v>
      </c>
      <c r="R1382">
        <v>74</v>
      </c>
      <c r="S1382">
        <v>76</v>
      </c>
      <c r="T1382">
        <v>79</v>
      </c>
    </row>
    <row r="1383" spans="1:20" x14ac:dyDescent="0.25">
      <c r="A1383" t="s">
        <v>4354</v>
      </c>
      <c r="B1383" t="s">
        <v>325</v>
      </c>
      <c r="C1383" t="s">
        <v>47</v>
      </c>
      <c r="D1383" t="s">
        <v>8561</v>
      </c>
      <c r="E1383" t="str">
        <f>VLOOKUP(TRIM(SUBSTITUTE(D1383,CHAR(160),CHAR(32))),Metadata!B$1:C$2632,2,FALSE)</f>
        <v>Goncourt, Edmond de, 1822-1896: Goncourt, Jules de, 1830-1870.</v>
      </c>
      <c r="F1383" t="str">
        <f>VLOOKUP(TRIM(SUBSTITUTE(D1383,CHAR(160),CHAR(32))),Metadata!B$1:D$2632,3,FALSE)</f>
        <v>Journal. T. 2, 1864-1878</v>
      </c>
      <c r="G1383">
        <f>VLOOKUP(TRIM(SUBSTITUTE(D1383,CHAR(160),CHAR(32))),Metadata!B$1:E$2632,4,FALSE)</f>
        <v>1878</v>
      </c>
      <c r="H1383" t="s">
        <v>534</v>
      </c>
      <c r="J1383" t="str">
        <f>VLOOKUP(TRIM(SUBSTITUTE(D1383,CHAR(160),CHAR(32))),Metadata!B$1:H$2632,7,FALSE)</f>
        <v>memoires</v>
      </c>
      <c r="L1383" t="str">
        <f>VLOOKUP(TRIM(SUBSTITUTE(D1383,CHAR(160),CHAR(32))),Metadata!B$1:J$2632,9,FALSE)</f>
        <v>prose</v>
      </c>
      <c r="M1383">
        <f>VLOOKUP(TRIM(SUBSTITUTE(D1383,CHAR(160),CHAR(32))),Metadata!B$1:K$2632,10,FALSE)</f>
        <v>428542</v>
      </c>
      <c r="N1383" s="1" t="s">
        <v>1846</v>
      </c>
      <c r="O1383">
        <v>93</v>
      </c>
      <c r="P1383">
        <v>93</v>
      </c>
      <c r="Q1383">
        <v>103</v>
      </c>
      <c r="R1383">
        <v>107</v>
      </c>
      <c r="S1383">
        <v>109</v>
      </c>
      <c r="T1383">
        <v>112</v>
      </c>
    </row>
    <row r="1384" spans="1:20" x14ac:dyDescent="0.25">
      <c r="A1384" t="s">
        <v>4354</v>
      </c>
      <c r="B1384" t="s">
        <v>325</v>
      </c>
      <c r="C1384" t="s">
        <v>47</v>
      </c>
      <c r="D1384" t="s">
        <v>8874</v>
      </c>
      <c r="E1384" t="str">
        <f>VLOOKUP(TRIM(SUBSTITUTE(D1384,CHAR(160),CHAR(32))),Metadata!B$1:C$2632,2,FALSE)</f>
        <v>Gide, André, 1869-1951.</v>
      </c>
      <c r="F1384" t="str">
        <f>VLOOKUP(TRIM(SUBSTITUTE(D1384,CHAR(160),CHAR(32))),Metadata!B$1:D$2632,3,FALSE)</f>
        <v>Journal, 1889-1939</v>
      </c>
      <c r="G1384">
        <f>VLOOKUP(TRIM(SUBSTITUTE(D1384,CHAR(160),CHAR(32))),Metadata!B$1:E$2632,4,FALSE)</f>
        <v>1939</v>
      </c>
      <c r="H1384" t="s">
        <v>534</v>
      </c>
      <c r="J1384" t="str">
        <f>VLOOKUP(TRIM(SUBSTITUTE(D1384,CHAR(160),CHAR(32))),Metadata!B$1:H$2632,7,FALSE)</f>
        <v>memoires</v>
      </c>
      <c r="L1384" t="str">
        <f>VLOOKUP(TRIM(SUBSTITUTE(D1384,CHAR(160),CHAR(32))),Metadata!B$1:J$2632,9,FALSE)</f>
        <v>prose</v>
      </c>
      <c r="M1384">
        <f>VLOOKUP(TRIM(SUBSTITUTE(D1384,CHAR(160),CHAR(32))),Metadata!B$1:K$2632,10,FALSE)</f>
        <v>484035</v>
      </c>
      <c r="N1384" s="1" t="s">
        <v>1847</v>
      </c>
      <c r="O1384">
        <v>17</v>
      </c>
      <c r="P1384">
        <v>18</v>
      </c>
      <c r="Q1384">
        <v>20</v>
      </c>
      <c r="R1384">
        <v>24</v>
      </c>
      <c r="S1384">
        <v>26</v>
      </c>
      <c r="T1384">
        <v>29</v>
      </c>
    </row>
    <row r="1385" spans="1:20" x14ac:dyDescent="0.25">
      <c r="A1385" t="s">
        <v>4354</v>
      </c>
      <c r="B1385" t="s">
        <v>325</v>
      </c>
      <c r="C1385" t="s">
        <v>47</v>
      </c>
      <c r="D1385" t="s">
        <v>8832</v>
      </c>
      <c r="E1385" t="str">
        <f>VLOOKUP(TRIM(SUBSTITUTE(D1385,CHAR(160),CHAR(32))),Metadata!B$1:C$2632,2,FALSE)</f>
        <v>Daniel-Rops, Henri, 1901-1965.</v>
      </c>
      <c r="F1385" t="str">
        <f>VLOOKUP(TRIM(SUBSTITUTE(D1385,CHAR(160),CHAR(32))),Metadata!B$1:D$2632,3,FALSE)</f>
        <v>Mort, où est ta victoire?</v>
      </c>
      <c r="G1385">
        <f>VLOOKUP(TRIM(SUBSTITUTE(D1385,CHAR(160),CHAR(32))),Metadata!B$1:E$2632,4,FALSE)</f>
        <v>1934</v>
      </c>
      <c r="H1385" t="s">
        <v>534</v>
      </c>
      <c r="J1385" t="str">
        <f>VLOOKUP(TRIM(SUBSTITUTE(D1385,CHAR(160),CHAR(32))),Metadata!B$1:H$2632,7,FALSE)</f>
        <v>roman</v>
      </c>
      <c r="L1385" t="str">
        <f>VLOOKUP(TRIM(SUBSTITUTE(D1385,CHAR(160),CHAR(32))),Metadata!B$1:J$2632,9,FALSE)</f>
        <v>prose</v>
      </c>
      <c r="M1385">
        <f>VLOOKUP(TRIM(SUBSTITUTE(D1385,CHAR(160),CHAR(32))),Metadata!B$1:K$2632,10,FALSE)</f>
        <v>173036</v>
      </c>
      <c r="N1385" t="s">
        <v>1848</v>
      </c>
      <c r="O1385">
        <v>112</v>
      </c>
      <c r="P1385">
        <v>113</v>
      </c>
      <c r="Q1385">
        <v>115</v>
      </c>
      <c r="R1385">
        <v>119</v>
      </c>
      <c r="S1385">
        <v>121</v>
      </c>
      <c r="T1385">
        <v>124</v>
      </c>
    </row>
    <row r="1386" spans="1:20" x14ac:dyDescent="0.25">
      <c r="A1386" t="s">
        <v>4354</v>
      </c>
      <c r="B1386" t="s">
        <v>325</v>
      </c>
      <c r="C1386" t="s">
        <v>47</v>
      </c>
      <c r="D1386" t="s">
        <v>7897</v>
      </c>
      <c r="E1386" t="str">
        <f>VLOOKUP(TRIM(SUBSTITUTE(D1386,CHAR(160),CHAR(32))),Metadata!B$1:C$2632,2,FALSE)</f>
        <v>Febvre, Lucien, 1878-1956.</v>
      </c>
      <c r="F1386" t="str">
        <f>VLOOKUP(TRIM(SUBSTITUTE(D1386,CHAR(160),CHAR(32))),Metadata!B$1:D$2632,3,FALSE)</f>
        <v>L'apparition du livre.</v>
      </c>
      <c r="G1386">
        <f>VLOOKUP(TRIM(SUBSTITUTE(D1386,CHAR(160),CHAR(32))),Metadata!B$1:E$2632,4,FALSE)</f>
        <v>1958</v>
      </c>
      <c r="H1386" t="s">
        <v>534</v>
      </c>
      <c r="J1386" t="str">
        <f>VLOOKUP(TRIM(SUBSTITUTE(D1386,CHAR(160),CHAR(32))),Metadata!B$1:H$2632,7,FALSE)</f>
        <v>traite</v>
      </c>
      <c r="L1386" t="str">
        <f>VLOOKUP(TRIM(SUBSTITUTE(D1386,CHAR(160),CHAR(32))),Metadata!B$1:J$2632,9,FALSE)</f>
        <v/>
      </c>
      <c r="M1386">
        <f>VLOOKUP(TRIM(SUBSTITUTE(D1386,CHAR(160),CHAR(32))),Metadata!B$1:K$2632,10,FALSE)</f>
        <v>88665</v>
      </c>
      <c r="N1386" s="1" t="s">
        <v>1849</v>
      </c>
      <c r="O1386">
        <v>26</v>
      </c>
      <c r="P1386">
        <v>26</v>
      </c>
      <c r="Q1386">
        <v>36</v>
      </c>
      <c r="R1386">
        <v>40</v>
      </c>
      <c r="S1386">
        <v>42</v>
      </c>
      <c r="T1386">
        <v>45</v>
      </c>
    </row>
    <row r="1387" spans="1:20" x14ac:dyDescent="0.25">
      <c r="A1387" t="s">
        <v>4354</v>
      </c>
      <c r="B1387" t="s">
        <v>325</v>
      </c>
      <c r="C1387" t="s">
        <v>47</v>
      </c>
      <c r="D1387" t="s">
        <v>7484</v>
      </c>
      <c r="E1387" t="str">
        <f>VLOOKUP(TRIM(SUBSTITUTE(D1387,CHAR(160),CHAR(32))),Metadata!B$1:C$2632,2,FALSE)</f>
        <v>Hazard, Paul, 1878-1944.</v>
      </c>
      <c r="F1387" t="str">
        <f>VLOOKUP(TRIM(SUBSTITUTE(D1387,CHAR(160),CHAR(32))),Metadata!B$1:D$2632,3,FALSE)</f>
        <v>La crise de la conscience européenne</v>
      </c>
      <c r="G1387">
        <f>VLOOKUP(TRIM(SUBSTITUTE(D1387,CHAR(160),CHAR(32))),Metadata!B$1:E$2632,4,FALSE)</f>
        <v>1935</v>
      </c>
      <c r="H1387" t="s">
        <v>534</v>
      </c>
      <c r="J1387" t="str">
        <f>VLOOKUP(TRIM(SUBSTITUTE(D1387,CHAR(160),CHAR(32))),Metadata!B$1:H$2632,7,FALSE)</f>
        <v>traite</v>
      </c>
      <c r="L1387" t="str">
        <f>VLOOKUP(TRIM(SUBSTITUTE(D1387,CHAR(160),CHAR(32))),Metadata!B$1:J$2632,9,FALSE)</f>
        <v/>
      </c>
      <c r="M1387">
        <f>VLOOKUP(TRIM(SUBSTITUTE(D1387,CHAR(160),CHAR(32))),Metadata!B$1:K$2632,10,FALSE)</f>
        <v>179542</v>
      </c>
      <c r="N1387" s="2" t="s">
        <v>1850</v>
      </c>
      <c r="O1387">
        <v>204</v>
      </c>
      <c r="P1387">
        <v>205</v>
      </c>
      <c r="Q1387">
        <v>207</v>
      </c>
      <c r="R1387">
        <v>211</v>
      </c>
      <c r="S1387">
        <v>213</v>
      </c>
      <c r="T1387">
        <v>216</v>
      </c>
    </row>
    <row r="1388" spans="1:20" x14ac:dyDescent="0.25">
      <c r="A1388" t="s">
        <v>4354</v>
      </c>
      <c r="B1388" t="s">
        <v>325</v>
      </c>
      <c r="C1388" t="s">
        <v>47</v>
      </c>
      <c r="D1388" t="s">
        <v>8820</v>
      </c>
      <c r="E1388" t="str">
        <f>VLOOKUP(TRIM(SUBSTITUTE(D1388,CHAR(160),CHAR(32))),Metadata!B$1:C$2632,2,FALSE)</f>
        <v>Claudel, Paul, 1868-1955.</v>
      </c>
      <c r="F1388" t="str">
        <f>VLOOKUP(TRIM(SUBSTITUTE(D1388,CHAR(160),CHAR(32))),Metadata!B$1:D$2632,3,FALSE)</f>
        <v>Corona benignitatis anni Dei</v>
      </c>
      <c r="G1388">
        <f>VLOOKUP(TRIM(SUBSTITUTE(D1388,CHAR(160),CHAR(32))),Metadata!B$1:E$2632,4,FALSE)</f>
        <v>1915</v>
      </c>
      <c r="H1388" t="s">
        <v>534</v>
      </c>
      <c r="J1388" t="str">
        <f>VLOOKUP(TRIM(SUBSTITUTE(D1388,CHAR(160),CHAR(32))),Metadata!B$1:H$2632,7,FALSE)</f>
        <v>poesie</v>
      </c>
      <c r="L1388" t="str">
        <f>VLOOKUP(TRIM(SUBSTITUTE(D1388,CHAR(160),CHAR(32))),Metadata!B$1:J$2632,9,FALSE)</f>
        <v>vers</v>
      </c>
      <c r="M1388">
        <f>VLOOKUP(TRIM(SUBSTITUTE(D1388,CHAR(160),CHAR(32))),Metadata!B$1:K$2632,10,FALSE)</f>
        <v>26609</v>
      </c>
      <c r="N1388" t="s">
        <v>1851</v>
      </c>
      <c r="O1388">
        <v>133</v>
      </c>
      <c r="P1388">
        <v>145</v>
      </c>
    </row>
    <row r="1389" spans="1:20" x14ac:dyDescent="0.25">
      <c r="A1389" t="s">
        <v>4354</v>
      </c>
      <c r="B1389" t="s">
        <v>325</v>
      </c>
      <c r="C1389" t="s">
        <v>47</v>
      </c>
      <c r="D1389" t="s">
        <v>8876</v>
      </c>
      <c r="E1389" t="str">
        <f>VLOOKUP(TRIM(SUBSTITUTE(D1389,CHAR(160),CHAR(32))),Metadata!B$1:C$2632,2,FALSE)</f>
        <v>Gide, André, 1869-1951.</v>
      </c>
      <c r="F1389" t="str">
        <f>VLOOKUP(TRIM(SUBSTITUTE(D1389,CHAR(160),CHAR(32))),Metadata!B$1:D$2632,3,FALSE)</f>
        <v>La porte étroite</v>
      </c>
      <c r="G1389">
        <f>VLOOKUP(TRIM(SUBSTITUTE(D1389,CHAR(160),CHAR(32))),Metadata!B$1:E$2632,4,FALSE)</f>
        <v>1909</v>
      </c>
      <c r="H1389" t="s">
        <v>534</v>
      </c>
      <c r="J1389" t="str">
        <f>VLOOKUP(TRIM(SUBSTITUTE(D1389,CHAR(160),CHAR(32))),Metadata!B$1:H$2632,7,FALSE)</f>
        <v>roman</v>
      </c>
      <c r="L1389" t="str">
        <f>VLOOKUP(TRIM(SUBSTITUTE(D1389,CHAR(160),CHAR(32))),Metadata!B$1:J$2632,9,FALSE)</f>
        <v>prose</v>
      </c>
      <c r="M1389">
        <f>VLOOKUP(TRIM(SUBSTITUTE(D1389,CHAR(160),CHAR(32))),Metadata!B$1:K$2632,10,FALSE)</f>
        <v>39968</v>
      </c>
      <c r="N1389" t="s">
        <v>1852</v>
      </c>
      <c r="O1389">
        <v>36</v>
      </c>
      <c r="P1389">
        <v>37</v>
      </c>
      <c r="Q1389">
        <v>39</v>
      </c>
      <c r="R1389">
        <v>43</v>
      </c>
      <c r="S1389">
        <v>45</v>
      </c>
      <c r="T1389">
        <v>48</v>
      </c>
    </row>
    <row r="1390" spans="1:20" x14ac:dyDescent="0.25">
      <c r="A1390" t="s">
        <v>4354</v>
      </c>
      <c r="B1390" t="s">
        <v>1874</v>
      </c>
      <c r="C1390" t="s">
        <v>47</v>
      </c>
      <c r="D1390" t="s">
        <v>7928</v>
      </c>
      <c r="E1390" t="str">
        <f>VLOOKUP(TRIM(SUBSTITUTE(D1390,CHAR(160),CHAR(32))),Metadata!B$1:C$2632,2,FALSE)</f>
        <v>Du Fail, Noël, 1520?-1591.</v>
      </c>
      <c r="F1390" t="str">
        <f>VLOOKUP(TRIM(SUBSTITUTE(D1390,CHAR(160),CHAR(32))),Metadata!B$1:D$2632,3,FALSE)</f>
        <v>Propos Rustiques</v>
      </c>
      <c r="G1390">
        <f>VLOOKUP(TRIM(SUBSTITUTE(D1390,CHAR(160),CHAR(32))),Metadata!B$1:E$2632,4,FALSE)</f>
        <v>1550</v>
      </c>
      <c r="H1390" t="s">
        <v>456</v>
      </c>
      <c r="J1390" t="str">
        <f>VLOOKUP(TRIM(SUBSTITUTE(D1390,CHAR(160),CHAR(32))),Metadata!B$1:H$2632,7,FALSE)</f>
        <v>prose</v>
      </c>
      <c r="L1390" t="str">
        <f>VLOOKUP(TRIM(SUBSTITUTE(D1390,CHAR(160),CHAR(32))),Metadata!B$1:J$2632,9,FALSE)</f>
        <v/>
      </c>
      <c r="M1390">
        <f>VLOOKUP(TRIM(SUBSTITUTE(D1390,CHAR(160),CHAR(32))),Metadata!B$1:K$2632,10,FALSE)</f>
        <v>22255</v>
      </c>
      <c r="N1390" s="1" t="s">
        <v>1853</v>
      </c>
      <c r="O1390">
        <v>13</v>
      </c>
      <c r="P1390">
        <v>16</v>
      </c>
      <c r="Q1390">
        <v>23</v>
      </c>
      <c r="R1390">
        <v>28</v>
      </c>
    </row>
    <row r="1391" spans="1:20" x14ac:dyDescent="0.25">
      <c r="A1391" t="s">
        <v>4354</v>
      </c>
      <c r="B1391" t="s">
        <v>1874</v>
      </c>
      <c r="C1391" t="s">
        <v>47</v>
      </c>
      <c r="D1391" t="s">
        <v>8086</v>
      </c>
      <c r="E1391" t="str">
        <f>VLOOKUP(TRIM(SUBSTITUTE(D1391,CHAR(160),CHAR(32))),Metadata!B$1:C$2632,2,FALSE)</f>
        <v>Maynard, François de, 1582?-1646.</v>
      </c>
      <c r="F1391" t="str">
        <f>VLOOKUP(TRIM(SUBSTITUTE(D1391,CHAR(160),CHAR(32))),Metadata!B$1:D$2632,3,FALSE)</f>
        <v>Poésies de François Maynard</v>
      </c>
      <c r="G1391">
        <f>VLOOKUP(TRIM(SUBSTITUTE(D1391,CHAR(160),CHAR(32))),Metadata!B$1:E$2632,4,FALSE)</f>
        <v>1646</v>
      </c>
      <c r="H1391" t="s">
        <v>445</v>
      </c>
      <c r="J1391" t="str">
        <f>VLOOKUP(TRIM(SUBSTITUTE(D1391,CHAR(160),CHAR(32))),Metadata!B$1:H$2632,7,FALSE)</f>
        <v>poesie</v>
      </c>
      <c r="L1391" t="str">
        <f>VLOOKUP(TRIM(SUBSTITUTE(D1391,CHAR(160),CHAR(32))),Metadata!B$1:J$2632,9,FALSE)</f>
        <v>vers</v>
      </c>
      <c r="M1391">
        <f>VLOOKUP(TRIM(SUBSTITUTE(D1391,CHAR(160),CHAR(32))),Metadata!B$1:K$2632,10,FALSE)</f>
        <v>35279</v>
      </c>
      <c r="N1391" t="s">
        <v>1854</v>
      </c>
      <c r="O1391">
        <v>5</v>
      </c>
      <c r="P1391">
        <v>9</v>
      </c>
      <c r="Q1391">
        <v>36</v>
      </c>
      <c r="R1391">
        <v>41</v>
      </c>
    </row>
    <row r="1392" spans="1:20" x14ac:dyDescent="0.25">
      <c r="A1392" t="s">
        <v>4354</v>
      </c>
      <c r="B1392" t="s">
        <v>1874</v>
      </c>
      <c r="C1392" t="s">
        <v>47</v>
      </c>
      <c r="D1392" t="s">
        <v>8152</v>
      </c>
      <c r="E1392" t="str">
        <f>VLOOKUP(TRIM(SUBSTITUTE(D1392,CHAR(160),CHAR(32))),Metadata!B$1:C$2632,2,FALSE)</f>
        <v>Sévigné, Marie de Rabutin-Chantal, marquise de, 1626-1696.</v>
      </c>
      <c r="F1392" t="str">
        <f>VLOOKUP(TRIM(SUBSTITUTE(D1392,CHAR(160),CHAR(32))),Metadata!B$1:D$2632,3,FALSE)</f>
        <v>Correspondance. T. 1, 1646-1675</v>
      </c>
      <c r="G1392">
        <f>VLOOKUP(TRIM(SUBSTITUTE(D1392,CHAR(160),CHAR(32))),Metadata!B$1:E$2632,4,FALSE)</f>
        <v>1675</v>
      </c>
      <c r="H1392" t="s">
        <v>445</v>
      </c>
      <c r="J1392" t="str">
        <f>VLOOKUP(TRIM(SUBSTITUTE(D1392,CHAR(160),CHAR(32))),Metadata!B$1:H$2632,7,FALSE)</f>
        <v>correspondance</v>
      </c>
      <c r="L1392" t="str">
        <f>VLOOKUP(TRIM(SUBSTITUTE(D1392,CHAR(160),CHAR(32))),Metadata!B$1:J$2632,9,FALSE)</f>
        <v>prose</v>
      </c>
      <c r="M1392">
        <f>VLOOKUP(TRIM(SUBSTITUTE(D1392,CHAR(160),CHAR(32))),Metadata!B$1:K$2632,10,FALSE)</f>
        <v>257427</v>
      </c>
      <c r="N1392" s="1" t="s">
        <v>1855</v>
      </c>
      <c r="O1392">
        <v>370</v>
      </c>
      <c r="P1392">
        <v>374</v>
      </c>
      <c r="Q1392">
        <v>382</v>
      </c>
      <c r="R1392">
        <v>387</v>
      </c>
    </row>
    <row r="1393" spans="1:18" x14ac:dyDescent="0.25">
      <c r="A1393" t="s">
        <v>4354</v>
      </c>
      <c r="B1393" t="s">
        <v>1874</v>
      </c>
      <c r="C1393" t="s">
        <v>47</v>
      </c>
      <c r="D1393" t="s">
        <v>7965</v>
      </c>
      <c r="E1393" t="str">
        <f>VLOOKUP(TRIM(SUBSTITUTE(D1393,CHAR(160),CHAR(32))),Metadata!B$1:C$2632,2,FALSE)</f>
        <v>Aubignac, François-Hédelin, abbé d', 1604-1676.</v>
      </c>
      <c r="F1393" t="str">
        <f>VLOOKUP(TRIM(SUBSTITUTE(D1393,CHAR(160),CHAR(32))),Metadata!B$1:D$2632,3,FALSE)</f>
        <v>Le Royaume de coquetterie</v>
      </c>
      <c r="G1393">
        <f>VLOOKUP(TRIM(SUBSTITUTE(D1393,CHAR(160),CHAR(32))),Metadata!B$1:E$2632,4,FALSE)</f>
        <v>1654</v>
      </c>
      <c r="H1393" t="s">
        <v>445</v>
      </c>
      <c r="J1393" t="str">
        <f>VLOOKUP(TRIM(SUBSTITUTE(D1393,CHAR(160),CHAR(32))),Metadata!B$1:H$2632,7,FALSE)</f>
        <v>roman</v>
      </c>
      <c r="L1393" t="str">
        <f>VLOOKUP(TRIM(SUBSTITUTE(D1393,CHAR(160),CHAR(32))),Metadata!B$1:J$2632,9,FALSE)</f>
        <v>prose</v>
      </c>
      <c r="M1393">
        <f>VLOOKUP(TRIM(SUBSTITUTE(D1393,CHAR(160),CHAR(32))),Metadata!B$1:K$2632,10,FALSE)</f>
        <v>5659</v>
      </c>
      <c r="N1393" s="1" t="s">
        <v>1856</v>
      </c>
      <c r="O1393">
        <v>21</v>
      </c>
      <c r="P1393">
        <v>26</v>
      </c>
      <c r="Q1393">
        <v>38</v>
      </c>
      <c r="R1393">
        <v>43</v>
      </c>
    </row>
    <row r="1394" spans="1:18" x14ac:dyDescent="0.25">
      <c r="A1394" t="s">
        <v>4354</v>
      </c>
      <c r="B1394" t="s">
        <v>1874</v>
      </c>
      <c r="C1394" t="s">
        <v>47</v>
      </c>
      <c r="D1394" t="s">
        <v>8061</v>
      </c>
      <c r="E1394" t="str">
        <f>VLOOKUP(TRIM(SUBSTITUTE(D1394,CHAR(160),CHAR(32))),Metadata!B$1:C$2632,2,FALSE)</f>
        <v>Garasse, François, 1584-1631.</v>
      </c>
      <c r="F1394" t="str">
        <f>VLOOKUP(TRIM(SUBSTITUTE(D1394,CHAR(160),CHAR(32))),Metadata!B$1:D$2632,3,FALSE)</f>
        <v>La doctrine cvrievse des beavx esprits de ce temps, ov, Pretendvs tels</v>
      </c>
      <c r="G1394">
        <f>VLOOKUP(TRIM(SUBSTITUTE(D1394,CHAR(160),CHAR(32))),Metadata!B$1:E$2632,4,FALSE)</f>
        <v>1623</v>
      </c>
      <c r="H1394" t="s">
        <v>445</v>
      </c>
      <c r="J1394" t="str">
        <f>VLOOKUP(TRIM(SUBSTITUTE(D1394,CHAR(160),CHAR(32))),Metadata!B$1:H$2632,7,FALSE)</f>
        <v>pamphlet</v>
      </c>
      <c r="L1394" t="str">
        <f>VLOOKUP(TRIM(SUBSTITUTE(D1394,CHAR(160),CHAR(32))),Metadata!B$1:J$2632,9,FALSE)</f>
        <v>prose</v>
      </c>
      <c r="M1394">
        <f>VLOOKUP(TRIM(SUBSTITUTE(D1394,CHAR(160),CHAR(32))),Metadata!B$1:K$2632,10,FALSE)</f>
        <v>244231</v>
      </c>
      <c r="N1394" s="1" t="s">
        <v>1857</v>
      </c>
      <c r="O1394">
        <v>168</v>
      </c>
      <c r="P1394">
        <v>173</v>
      </c>
      <c r="Q1394">
        <v>195</v>
      </c>
      <c r="R1394">
        <v>200</v>
      </c>
    </row>
    <row r="1395" spans="1:18" x14ac:dyDescent="0.25">
      <c r="A1395" t="s">
        <v>4354</v>
      </c>
      <c r="B1395" t="s">
        <v>1874</v>
      </c>
      <c r="C1395" t="s">
        <v>47</v>
      </c>
      <c r="D1395" t="s">
        <v>8044</v>
      </c>
      <c r="E1395" t="str">
        <f>VLOOKUP(TRIM(SUBSTITUTE(D1395,CHAR(160),CHAR(32))),Metadata!B$1:C$2632,2,FALSE)</f>
        <v>Du Fresny, Charles, 1648-1724.</v>
      </c>
      <c r="F1395" t="str">
        <f>VLOOKUP(TRIM(SUBSTITUTE(D1395,CHAR(160),CHAR(32))),Metadata!B$1:D$2632,3,FALSE)</f>
        <v>Amusemens sérieux et comiques</v>
      </c>
      <c r="G1395">
        <f>VLOOKUP(TRIM(SUBSTITUTE(D1395,CHAR(160),CHAR(32))),Metadata!B$1:E$2632,4,FALSE)</f>
        <v>1699</v>
      </c>
      <c r="H1395" t="s">
        <v>445</v>
      </c>
      <c r="J1395" t="str">
        <f>VLOOKUP(TRIM(SUBSTITUTE(D1395,CHAR(160),CHAR(32))),Metadata!B$1:H$2632,7,FALSE)</f>
        <v>roman</v>
      </c>
      <c r="L1395" t="str">
        <f>VLOOKUP(TRIM(SUBSTITUTE(D1395,CHAR(160),CHAR(32))),Metadata!B$1:J$2632,9,FALSE)</f>
        <v>prose</v>
      </c>
      <c r="M1395">
        <f>VLOOKUP(TRIM(SUBSTITUTE(D1395,CHAR(160),CHAR(32))),Metadata!B$1:K$2632,10,FALSE)</f>
        <v>20849</v>
      </c>
      <c r="N1395" s="4" t="s">
        <v>1858</v>
      </c>
      <c r="O1395">
        <v>19</v>
      </c>
      <c r="P1395">
        <v>22</v>
      </c>
      <c r="Q1395">
        <v>30</v>
      </c>
      <c r="R1395">
        <v>35</v>
      </c>
    </row>
    <row r="1396" spans="1:18" x14ac:dyDescent="0.25">
      <c r="A1396" t="s">
        <v>4354</v>
      </c>
      <c r="B1396" t="s">
        <v>1874</v>
      </c>
      <c r="C1396" t="s">
        <v>47</v>
      </c>
      <c r="D1396" t="s">
        <v>7991</v>
      </c>
      <c r="E1396" t="str">
        <f>VLOOKUP(TRIM(SUBSTITUTE(D1396,CHAR(160),CHAR(32))),Metadata!B$1:C$2632,2,FALSE)</f>
        <v>Bernier, François, 1620-1688.</v>
      </c>
      <c r="F1396" t="str">
        <f>VLOOKUP(TRIM(SUBSTITUTE(D1396,CHAR(160),CHAR(32))),Metadata!B$1:D$2632,3,FALSE)</f>
        <v>Abrégé de la philosophie de Gassendi</v>
      </c>
      <c r="G1396">
        <f>VLOOKUP(TRIM(SUBSTITUTE(D1396,CHAR(160),CHAR(32))),Metadata!B$1:E$2632,4,FALSE)</f>
        <v>1684</v>
      </c>
      <c r="H1396" t="s">
        <v>445</v>
      </c>
      <c r="J1396" t="str">
        <f>VLOOKUP(TRIM(SUBSTITUTE(D1396,CHAR(160),CHAR(32))),Metadata!B$1:H$2632,7,FALSE)</f>
        <v>traite ou essai</v>
      </c>
      <c r="L1396" t="str">
        <f>VLOOKUP(TRIM(SUBSTITUTE(D1396,CHAR(160),CHAR(32))),Metadata!B$1:J$2632,9,FALSE)</f>
        <v>prose</v>
      </c>
      <c r="M1396">
        <f>VLOOKUP(TRIM(SUBSTITUTE(D1396,CHAR(160),CHAR(32))),Metadata!B$1:K$2632,10,FALSE)</f>
        <v>622333</v>
      </c>
      <c r="N1396" s="1" t="s">
        <v>1859</v>
      </c>
      <c r="O1396">
        <v>345</v>
      </c>
      <c r="P1396">
        <v>349</v>
      </c>
      <c r="Q1396">
        <v>366</v>
      </c>
      <c r="R1396">
        <v>371</v>
      </c>
    </row>
    <row r="1397" spans="1:18" x14ac:dyDescent="0.25">
      <c r="A1397" t="s">
        <v>4354</v>
      </c>
      <c r="B1397" t="s">
        <v>1874</v>
      </c>
      <c r="C1397" t="s">
        <v>47</v>
      </c>
      <c r="D1397" t="s">
        <v>8044</v>
      </c>
      <c r="E1397" t="str">
        <f>VLOOKUP(TRIM(SUBSTITUTE(D1397,CHAR(160),CHAR(32))),Metadata!B$1:C$2632,2,FALSE)</f>
        <v>Du Fresny, Charles, 1648-1724.</v>
      </c>
      <c r="F1397" t="str">
        <f>VLOOKUP(TRIM(SUBSTITUTE(D1397,CHAR(160),CHAR(32))),Metadata!B$1:D$2632,3,FALSE)</f>
        <v>Amusemens sérieux et comiques</v>
      </c>
      <c r="G1397">
        <f>VLOOKUP(TRIM(SUBSTITUTE(D1397,CHAR(160),CHAR(32))),Metadata!B$1:E$2632,4,FALSE)</f>
        <v>1699</v>
      </c>
      <c r="H1397" t="s">
        <v>445</v>
      </c>
      <c r="J1397" t="str">
        <f>VLOOKUP(TRIM(SUBSTITUTE(D1397,CHAR(160),CHAR(32))),Metadata!B$1:H$2632,7,FALSE)</f>
        <v>roman</v>
      </c>
      <c r="L1397" t="str">
        <f>VLOOKUP(TRIM(SUBSTITUTE(D1397,CHAR(160),CHAR(32))),Metadata!B$1:J$2632,9,FALSE)</f>
        <v>prose</v>
      </c>
      <c r="M1397">
        <f>VLOOKUP(TRIM(SUBSTITUTE(D1397,CHAR(160),CHAR(32))),Metadata!B$1:K$2632,10,FALSE)</f>
        <v>20849</v>
      </c>
      <c r="N1397" s="1" t="s">
        <v>1860</v>
      </c>
      <c r="O1397">
        <v>96</v>
      </c>
      <c r="P1397">
        <v>99</v>
      </c>
      <c r="Q1397">
        <v>107</v>
      </c>
      <c r="R1397">
        <v>112</v>
      </c>
    </row>
    <row r="1398" spans="1:18" x14ac:dyDescent="0.25">
      <c r="A1398" t="s">
        <v>4354</v>
      </c>
      <c r="B1398" t="s">
        <v>1874</v>
      </c>
      <c r="C1398" t="s">
        <v>47</v>
      </c>
      <c r="D1398" t="s">
        <v>8266</v>
      </c>
      <c r="E1398" t="str">
        <f>VLOOKUP(TRIM(SUBSTITUTE(D1398,CHAR(160),CHAR(32))),Metadata!B$1:C$2632,2,FALSE)</f>
        <v>Galland, Antoine, 1646-1715.</v>
      </c>
      <c r="F1398" t="str">
        <f>VLOOKUP(TRIM(SUBSTITUTE(D1398,CHAR(160),CHAR(32))),Metadata!B$1:D$2632,3,FALSE)</f>
        <v>Mille et Une Nuits (Les)</v>
      </c>
      <c r="G1398">
        <f>VLOOKUP(TRIM(SUBSTITUTE(D1398,CHAR(160),CHAR(32))),Metadata!B$1:E$2632,4,FALSE)</f>
        <v>1704</v>
      </c>
      <c r="H1398" t="s">
        <v>448</v>
      </c>
      <c r="J1398" t="str">
        <f>VLOOKUP(TRIM(SUBSTITUTE(D1398,CHAR(160),CHAR(32))),Metadata!B$1:H$2632,7,FALSE)</f>
        <v>Narratif, Conte</v>
      </c>
      <c r="L1398" t="str">
        <f>VLOOKUP(TRIM(SUBSTITUTE(D1398,CHAR(160),CHAR(32))),Metadata!B$1:J$2632,9,FALSE)</f>
        <v/>
      </c>
      <c r="M1398">
        <f>VLOOKUP(TRIM(SUBSTITUTE(D1398,CHAR(160),CHAR(32))),Metadata!B$1:K$2632,10,FALSE)</f>
        <v>557378</v>
      </c>
      <c r="N1398" s="1" t="s">
        <v>1861</v>
      </c>
      <c r="O1398">
        <v>18</v>
      </c>
      <c r="P1398">
        <v>21</v>
      </c>
      <c r="Q1398">
        <v>42</v>
      </c>
      <c r="R1398">
        <v>47</v>
      </c>
    </row>
    <row r="1399" spans="1:18" x14ac:dyDescent="0.25">
      <c r="A1399" t="s">
        <v>4354</v>
      </c>
      <c r="B1399" t="s">
        <v>1874</v>
      </c>
      <c r="C1399" t="s">
        <v>47</v>
      </c>
      <c r="D1399" t="s">
        <v>8298</v>
      </c>
      <c r="E1399" t="str">
        <f>VLOOKUP(TRIM(SUBSTITUTE(D1399,CHAR(160),CHAR(32))),Metadata!B$1:C$2632,2,FALSE)</f>
        <v>Le Sage, Alain René, 1668-1747.</v>
      </c>
      <c r="F1399" t="str">
        <f>VLOOKUP(TRIM(SUBSTITUTE(D1399,CHAR(160),CHAR(32))),Metadata!B$1:D$2632,3,FALSE)</f>
        <v>Histoire de Gil Blas de Santillane</v>
      </c>
      <c r="G1399">
        <f>VLOOKUP(TRIM(SUBSTITUTE(D1399,CHAR(160),CHAR(32))),Metadata!B$1:E$2632,4,FALSE)</f>
        <v>1737</v>
      </c>
      <c r="H1399" t="s">
        <v>448</v>
      </c>
      <c r="J1399" t="str">
        <f>VLOOKUP(TRIM(SUBSTITUTE(D1399,CHAR(160),CHAR(32))),Metadata!B$1:H$2632,7,FALSE)</f>
        <v>roman</v>
      </c>
      <c r="L1399" t="str">
        <f>VLOOKUP(TRIM(SUBSTITUTE(D1399,CHAR(160),CHAR(32))),Metadata!B$1:J$2632,9,FALSE)</f>
        <v>prose</v>
      </c>
      <c r="M1399">
        <f>VLOOKUP(TRIM(SUBSTITUTE(D1399,CHAR(160),CHAR(32))),Metadata!B$1:K$2632,10,FALSE)</f>
        <v>223962</v>
      </c>
      <c r="N1399" s="1" t="s">
        <v>1862</v>
      </c>
      <c r="O1399">
        <v>15</v>
      </c>
      <c r="P1399">
        <v>18</v>
      </c>
      <c r="Q1399">
        <v>26</v>
      </c>
      <c r="R1399">
        <v>31</v>
      </c>
    </row>
    <row r="1400" spans="1:18" x14ac:dyDescent="0.25">
      <c r="A1400" t="s">
        <v>4354</v>
      </c>
      <c r="B1400" t="s">
        <v>1874</v>
      </c>
      <c r="C1400" t="s">
        <v>47</v>
      </c>
      <c r="D1400" t="s">
        <v>8209</v>
      </c>
      <c r="E1400" t="str">
        <f>VLOOKUP(TRIM(SUBSTITUTE(D1400,CHAR(160),CHAR(32))),Metadata!B$1:C$2632,2,FALSE)</f>
        <v>Chevrier, M. de (François Antoine), 1721-1762.</v>
      </c>
      <c r="F1400" t="str">
        <f>VLOOKUP(TRIM(SUBSTITUTE(D1400,CHAR(160),CHAR(32))),Metadata!B$1:D$2632,3,FALSE)</f>
        <v>Le colporteur</v>
      </c>
      <c r="G1400">
        <f>VLOOKUP(TRIM(SUBSTITUTE(D1400,CHAR(160),CHAR(32))),Metadata!B$1:E$2632,4,FALSE)</f>
        <v>1761</v>
      </c>
      <c r="H1400" t="s">
        <v>448</v>
      </c>
      <c r="J1400" t="str">
        <f>VLOOKUP(TRIM(SUBSTITUTE(D1400,CHAR(160),CHAR(32))),Metadata!B$1:H$2632,7,FALSE)</f>
        <v>roman</v>
      </c>
      <c r="L1400" t="str">
        <f>VLOOKUP(TRIM(SUBSTITUTE(D1400,CHAR(160),CHAR(32))),Metadata!B$1:J$2632,9,FALSE)</f>
        <v>prose</v>
      </c>
      <c r="M1400">
        <f>VLOOKUP(TRIM(SUBSTITUTE(D1400,CHAR(160),CHAR(32))),Metadata!B$1:K$2632,10,FALSE)</f>
        <v>44201</v>
      </c>
      <c r="N1400" t="s">
        <v>1863</v>
      </c>
      <c r="O1400">
        <v>90</v>
      </c>
      <c r="P1400">
        <v>93</v>
      </c>
      <c r="Q1400">
        <v>111</v>
      </c>
      <c r="R1400">
        <v>116</v>
      </c>
    </row>
    <row r="1401" spans="1:18" x14ac:dyDescent="0.25">
      <c r="A1401" t="s">
        <v>4354</v>
      </c>
      <c r="B1401" t="s">
        <v>1874</v>
      </c>
      <c r="C1401" t="s">
        <v>47</v>
      </c>
      <c r="D1401" t="s">
        <v>8266</v>
      </c>
      <c r="E1401" t="str">
        <f>VLOOKUP(TRIM(SUBSTITUTE(D1401,CHAR(160),CHAR(32))),Metadata!B$1:C$2632,2,FALSE)</f>
        <v>Galland, Antoine, 1646-1715.</v>
      </c>
      <c r="F1401" t="str">
        <f>VLOOKUP(TRIM(SUBSTITUTE(D1401,CHAR(160),CHAR(32))),Metadata!B$1:D$2632,3,FALSE)</f>
        <v>Mille et Une Nuits (Les)</v>
      </c>
      <c r="G1401">
        <f>VLOOKUP(TRIM(SUBSTITUTE(D1401,CHAR(160),CHAR(32))),Metadata!B$1:E$2632,4,FALSE)</f>
        <v>1704</v>
      </c>
      <c r="H1401" t="s">
        <v>448</v>
      </c>
      <c r="J1401" t="str">
        <f>VLOOKUP(TRIM(SUBSTITUTE(D1401,CHAR(160),CHAR(32))),Metadata!B$1:H$2632,7,FALSE)</f>
        <v>Narratif, Conte</v>
      </c>
      <c r="L1401" t="str">
        <f>VLOOKUP(TRIM(SUBSTITUTE(D1401,CHAR(160),CHAR(32))),Metadata!B$1:J$2632,9,FALSE)</f>
        <v/>
      </c>
      <c r="M1401">
        <f>VLOOKUP(TRIM(SUBSTITUTE(D1401,CHAR(160),CHAR(32))),Metadata!B$1:K$2632,10,FALSE)</f>
        <v>557378</v>
      </c>
      <c r="N1401" s="1" t="s">
        <v>1864</v>
      </c>
      <c r="O1401">
        <v>95</v>
      </c>
      <c r="P1401">
        <v>98</v>
      </c>
      <c r="Q1401">
        <v>106</v>
      </c>
      <c r="R1401">
        <v>111</v>
      </c>
    </row>
    <row r="1402" spans="1:18" x14ac:dyDescent="0.25">
      <c r="A1402" t="s">
        <v>4354</v>
      </c>
      <c r="B1402" t="s">
        <v>1874</v>
      </c>
      <c r="C1402" t="s">
        <v>47</v>
      </c>
      <c r="D1402" t="s">
        <v>8266</v>
      </c>
      <c r="E1402" t="str">
        <f>VLOOKUP(TRIM(SUBSTITUTE(D1402,CHAR(160),CHAR(32))),Metadata!B$1:C$2632,2,FALSE)</f>
        <v>Galland, Antoine, 1646-1715.</v>
      </c>
      <c r="F1402" t="str">
        <f>VLOOKUP(TRIM(SUBSTITUTE(D1402,CHAR(160),CHAR(32))),Metadata!B$1:D$2632,3,FALSE)</f>
        <v>Mille et Une Nuits (Les)</v>
      </c>
      <c r="G1402">
        <f>VLOOKUP(TRIM(SUBSTITUTE(D1402,CHAR(160),CHAR(32))),Metadata!B$1:E$2632,4,FALSE)</f>
        <v>1704</v>
      </c>
      <c r="H1402" t="s">
        <v>448</v>
      </c>
      <c r="J1402" t="str">
        <f>VLOOKUP(TRIM(SUBSTITUTE(D1402,CHAR(160),CHAR(32))),Metadata!B$1:H$2632,7,FALSE)</f>
        <v>Narratif, Conte</v>
      </c>
      <c r="L1402" t="str">
        <f>VLOOKUP(TRIM(SUBSTITUTE(D1402,CHAR(160),CHAR(32))),Metadata!B$1:J$2632,9,FALSE)</f>
        <v/>
      </c>
      <c r="M1402">
        <f>VLOOKUP(TRIM(SUBSTITUTE(D1402,CHAR(160),CHAR(32))),Metadata!B$1:K$2632,10,FALSE)</f>
        <v>557378</v>
      </c>
      <c r="N1402" s="1" t="s">
        <v>1865</v>
      </c>
      <c r="O1402">
        <v>209</v>
      </c>
      <c r="P1402">
        <v>214</v>
      </c>
      <c r="Q1402">
        <v>222</v>
      </c>
      <c r="R1402">
        <v>227</v>
      </c>
    </row>
    <row r="1403" spans="1:18" x14ac:dyDescent="0.25">
      <c r="A1403" t="s">
        <v>4354</v>
      </c>
      <c r="B1403" t="s">
        <v>1874</v>
      </c>
      <c r="C1403" t="s">
        <v>47</v>
      </c>
      <c r="D1403" t="s">
        <v>8282</v>
      </c>
      <c r="E1403" t="str">
        <f>VLOOKUP(TRIM(SUBSTITUTE(D1403,CHAR(160),CHAR(32))),Metadata!B$1:C$2632,2,FALSE)</f>
        <v>Jourdan, Jean-Baptiste, 1711-1793.</v>
      </c>
      <c r="F1403" t="str">
        <f>VLOOKUP(TRIM(SUBSTITUTE(D1403,CHAR(160),CHAR(32))),Metadata!B$1:D$2632,3,FALSE)</f>
        <v>Le guerrier philosophe, ou Mémoires de M. le Duc de**</v>
      </c>
      <c r="G1403">
        <f>VLOOKUP(TRIM(SUBSTITUTE(D1403,CHAR(160),CHAR(32))),Metadata!B$1:E$2632,4,FALSE)</f>
        <v>1744</v>
      </c>
      <c r="H1403" t="s">
        <v>448</v>
      </c>
      <c r="J1403" t="str">
        <f>VLOOKUP(TRIM(SUBSTITUTE(D1403,CHAR(160),CHAR(32))),Metadata!B$1:H$2632,7,FALSE)</f>
        <v>roman</v>
      </c>
      <c r="L1403" t="str">
        <f>VLOOKUP(TRIM(SUBSTITUTE(D1403,CHAR(160),CHAR(32))),Metadata!B$1:J$2632,9,FALSE)</f>
        <v>prose</v>
      </c>
      <c r="M1403">
        <f>VLOOKUP(TRIM(SUBSTITUTE(D1403,CHAR(160),CHAR(32))),Metadata!B$1:K$2632,10,FALSE)</f>
        <v>93754</v>
      </c>
      <c r="N1403" s="1" t="s">
        <v>1866</v>
      </c>
      <c r="O1403">
        <v>63</v>
      </c>
      <c r="P1403">
        <v>68</v>
      </c>
      <c r="Q1403">
        <v>91</v>
      </c>
      <c r="R1403">
        <v>96</v>
      </c>
    </row>
    <row r="1404" spans="1:18" x14ac:dyDescent="0.25">
      <c r="A1404" t="s">
        <v>4354</v>
      </c>
      <c r="B1404" t="s">
        <v>1874</v>
      </c>
      <c r="C1404" t="s">
        <v>47</v>
      </c>
      <c r="D1404" t="s">
        <v>6710</v>
      </c>
      <c r="E1404" t="str">
        <f>VLOOKUP(TRIM(SUBSTITUTE(D1404,CHAR(160),CHAR(32))),Metadata!B$1:C$2632,2,FALSE)</f>
        <v>Taine, Hippolyte, 1828-1893.</v>
      </c>
      <c r="F1404" t="str">
        <f>VLOOKUP(TRIM(SUBSTITUTE(D1404,CHAR(160),CHAR(32))),Metadata!B$1:D$2632,3,FALSE)</f>
        <v>Les origines de la France contemporaine. Le régime moderne</v>
      </c>
      <c r="G1404">
        <f>VLOOKUP(TRIM(SUBSTITUTE(D1404,CHAR(160),CHAR(32))),Metadata!B$1:E$2632,4,FALSE)</f>
        <v>1890</v>
      </c>
      <c r="H1404" t="s">
        <v>450</v>
      </c>
      <c r="J1404" t="str">
        <f>VLOOKUP(TRIM(SUBSTITUTE(D1404,CHAR(160),CHAR(32))),Metadata!B$1:H$2632,7,FALSE)</f>
        <v>traite</v>
      </c>
      <c r="L1404" t="str">
        <f>VLOOKUP(TRIM(SUBSTITUTE(D1404,CHAR(160),CHAR(32))),Metadata!B$1:J$2632,9,FALSE)</f>
        <v/>
      </c>
      <c r="M1404">
        <f>VLOOKUP(TRIM(SUBSTITUTE(D1404,CHAR(160),CHAR(32))),Metadata!B$1:K$2632,10,FALSE)</f>
        <v>266441</v>
      </c>
      <c r="N1404" s="1" t="s">
        <v>1867</v>
      </c>
      <c r="O1404">
        <v>62</v>
      </c>
      <c r="P1404">
        <v>67</v>
      </c>
      <c r="Q1404">
        <v>90</v>
      </c>
      <c r="R1404">
        <v>95</v>
      </c>
    </row>
    <row r="1405" spans="1:18" x14ac:dyDescent="0.25">
      <c r="A1405" t="s">
        <v>4354</v>
      </c>
      <c r="B1405" t="s">
        <v>1874</v>
      </c>
      <c r="C1405" t="s">
        <v>47</v>
      </c>
      <c r="D1405" t="s">
        <v>6436</v>
      </c>
      <c r="E1405" t="str">
        <f>VLOOKUP(TRIM(SUBSTITUTE(D1405,CHAR(160),CHAR(32))),Metadata!B$1:C$2632,2,FALSE)</f>
        <v>Léouzon Le Duc, Louis.</v>
      </c>
      <c r="F1405" t="str">
        <f>VLOOKUP(TRIM(SUBSTITUTE(D1405,CHAR(160),CHAR(32))),Metadata!B$1:D$2632,3,FALSE)</f>
        <v>Voltaire et la police</v>
      </c>
      <c r="G1405">
        <f>VLOOKUP(TRIM(SUBSTITUTE(D1405,CHAR(160),CHAR(32))),Metadata!B$1:E$2632,4,FALSE)</f>
        <v>1867</v>
      </c>
      <c r="H1405" t="s">
        <v>450</v>
      </c>
      <c r="J1405" t="str">
        <f>VLOOKUP(TRIM(SUBSTITUTE(D1405,CHAR(160),CHAR(32))),Metadata!B$1:H$2632,7,FALSE)</f>
        <v>traite</v>
      </c>
      <c r="L1405" t="str">
        <f>VLOOKUP(TRIM(SUBSTITUTE(D1405,CHAR(160),CHAR(32))),Metadata!B$1:J$2632,9,FALSE)</f>
        <v/>
      </c>
      <c r="M1405">
        <f>VLOOKUP(TRIM(SUBSTITUTE(D1405,CHAR(160),CHAR(32))),Metadata!B$1:K$2632,10,FALSE)</f>
        <v>56774</v>
      </c>
      <c r="N1405" s="1" t="s">
        <v>1868</v>
      </c>
      <c r="O1405">
        <v>3</v>
      </c>
      <c r="P1405">
        <v>7</v>
      </c>
      <c r="Q1405">
        <v>25</v>
      </c>
      <c r="R1405">
        <v>30</v>
      </c>
    </row>
    <row r="1406" spans="1:18" x14ac:dyDescent="0.25">
      <c r="A1406" t="s">
        <v>4354</v>
      </c>
      <c r="B1406" t="s">
        <v>1874</v>
      </c>
      <c r="C1406" t="s">
        <v>47</v>
      </c>
      <c r="D1406" t="s">
        <v>8568</v>
      </c>
      <c r="E1406" t="str">
        <f>VLOOKUP(TRIM(SUBSTITUTE(D1406,CHAR(160),CHAR(32))),Metadata!B$1:C$2632,2,FALSE)</f>
        <v>Hugo, Victor, 1802-1885.</v>
      </c>
      <c r="F1406" t="str">
        <f>VLOOKUP(TRIM(SUBSTITUTE(D1406,CHAR(160),CHAR(32))),Metadata!B$1:D$2632,3,FALSE)</f>
        <v>Les misérables</v>
      </c>
      <c r="G1406">
        <f>VLOOKUP(TRIM(SUBSTITUTE(D1406,CHAR(160),CHAR(32))),Metadata!B$1:E$2632,4,FALSE)</f>
        <v>1862</v>
      </c>
      <c r="H1406" t="s">
        <v>450</v>
      </c>
      <c r="J1406" t="str">
        <f>VLOOKUP(TRIM(SUBSTITUTE(D1406,CHAR(160),CHAR(32))),Metadata!B$1:H$2632,7,FALSE)</f>
        <v>roman</v>
      </c>
      <c r="L1406" t="str">
        <f>VLOOKUP(TRIM(SUBSTITUTE(D1406,CHAR(160),CHAR(32))),Metadata!B$1:J$2632,9,FALSE)</f>
        <v>prose</v>
      </c>
      <c r="M1406">
        <f>VLOOKUP(TRIM(SUBSTITUTE(D1406,CHAR(160),CHAR(32))),Metadata!B$1:K$2632,10,FALSE)</f>
        <v>555727</v>
      </c>
      <c r="N1406" t="s">
        <v>1869</v>
      </c>
      <c r="O1406">
        <v>12</v>
      </c>
      <c r="P1406">
        <v>15</v>
      </c>
      <c r="Q1406">
        <v>39</v>
      </c>
      <c r="R1406">
        <v>44</v>
      </c>
    </row>
    <row r="1407" spans="1:18" x14ac:dyDescent="0.25">
      <c r="A1407" t="s">
        <v>4354</v>
      </c>
      <c r="B1407" t="s">
        <v>1874</v>
      </c>
      <c r="C1407" t="s">
        <v>47</v>
      </c>
      <c r="D1407" t="s">
        <v>6443</v>
      </c>
      <c r="E1407" t="str">
        <f>VLOOKUP(TRIM(SUBSTITUTE(D1407,CHAR(160),CHAR(32))),Metadata!B$1:C$2632,2,FALSE)</f>
        <v>Daudet, Alphonse, 1840-1897.</v>
      </c>
      <c r="F1407" t="str">
        <f>VLOOKUP(TRIM(SUBSTITUTE(D1407,CHAR(160),CHAR(32))),Metadata!B$1:D$2632,3,FALSE)</f>
        <v>Le Petit Chose</v>
      </c>
      <c r="G1407">
        <f>VLOOKUP(TRIM(SUBSTITUTE(D1407,CHAR(160),CHAR(32))),Metadata!B$1:E$2632,4,FALSE)</f>
        <v>1868</v>
      </c>
      <c r="H1407" t="s">
        <v>450</v>
      </c>
      <c r="J1407" t="str">
        <f>VLOOKUP(TRIM(SUBSTITUTE(D1407,CHAR(160),CHAR(32))),Metadata!B$1:H$2632,7,FALSE)</f>
        <v>roman</v>
      </c>
      <c r="L1407" t="str">
        <f>VLOOKUP(TRIM(SUBSTITUTE(D1407,CHAR(160),CHAR(32))),Metadata!B$1:J$2632,9,FALSE)</f>
        <v/>
      </c>
      <c r="M1407">
        <f>VLOOKUP(TRIM(SUBSTITUTE(D1407,CHAR(160),CHAR(32))),Metadata!B$1:K$2632,10,FALSE)</f>
        <v>87770</v>
      </c>
      <c r="N1407" s="2" t="s">
        <v>1870</v>
      </c>
      <c r="O1407">
        <v>38</v>
      </c>
      <c r="P1407">
        <v>42</v>
      </c>
      <c r="Q1407">
        <v>63</v>
      </c>
      <c r="R1407">
        <v>68</v>
      </c>
    </row>
    <row r="1408" spans="1:18" x14ac:dyDescent="0.25">
      <c r="A1408" t="s">
        <v>4354</v>
      </c>
      <c r="B1408" t="s">
        <v>1874</v>
      </c>
      <c r="C1408" t="s">
        <v>47</v>
      </c>
      <c r="D1408" t="s">
        <v>8521</v>
      </c>
      <c r="E1408" t="str">
        <f>VLOOKUP(TRIM(SUBSTITUTE(D1408,CHAR(160),CHAR(32))),Metadata!B$1:C$2632,2,FALSE)</f>
        <v>Flaubert, Gustave, 1821-1880.</v>
      </c>
      <c r="F1408" t="str">
        <f>VLOOKUP(TRIM(SUBSTITUTE(D1408,CHAR(160),CHAR(32))),Metadata!B$1:D$2632,3,FALSE)</f>
        <v>Bouvard et Pécuchet</v>
      </c>
      <c r="G1408">
        <f>VLOOKUP(TRIM(SUBSTITUTE(D1408,CHAR(160),CHAR(32))),Metadata!B$1:E$2632,4,FALSE)</f>
        <v>1880</v>
      </c>
      <c r="H1408" t="s">
        <v>450</v>
      </c>
      <c r="J1408" t="str">
        <f>VLOOKUP(TRIM(SUBSTITUTE(D1408,CHAR(160),CHAR(32))),Metadata!B$1:H$2632,7,FALSE)</f>
        <v>roman</v>
      </c>
      <c r="L1408" t="str">
        <f>VLOOKUP(TRIM(SUBSTITUTE(D1408,CHAR(160),CHAR(32))),Metadata!B$1:J$2632,9,FALSE)</f>
        <v>prose</v>
      </c>
      <c r="M1408">
        <f>VLOOKUP(TRIM(SUBSTITUTE(D1408,CHAR(160),CHAR(32))),Metadata!B$1:K$2632,10,FALSE)</f>
        <v>94583</v>
      </c>
      <c r="N1408" s="1" t="s">
        <v>1871</v>
      </c>
      <c r="O1408">
        <v>68</v>
      </c>
      <c r="P1408">
        <v>71</v>
      </c>
      <c r="Q1408">
        <v>91</v>
      </c>
      <c r="R1408">
        <v>96</v>
      </c>
    </row>
    <row r="1409" spans="1:18" x14ac:dyDescent="0.25">
      <c r="A1409" t="s">
        <v>4354</v>
      </c>
      <c r="B1409" t="s">
        <v>1874</v>
      </c>
      <c r="C1409" t="s">
        <v>47</v>
      </c>
      <c r="D1409" t="s">
        <v>8638</v>
      </c>
      <c r="E1409" t="str">
        <f>VLOOKUP(TRIM(SUBSTITUTE(D1409,CHAR(160),CHAR(32))),Metadata!B$1:C$2632,2,FALSE)</f>
        <v>Ponson du Terrail, 1829-1871.</v>
      </c>
      <c r="F1409" t="str">
        <f>VLOOKUP(TRIM(SUBSTITUTE(D1409,CHAR(160),CHAR(32))),Metadata!B$1:D$2632,3,FALSE)</f>
        <v>Le club des valets de coeur. 2. ptie. Turquoise la pécheresse.</v>
      </c>
      <c r="G1409">
        <f>VLOOKUP(TRIM(SUBSTITUTE(D1409,CHAR(160),CHAR(32))),Metadata!B$1:E$2632,4,FALSE)</f>
        <v>1859</v>
      </c>
      <c r="H1409" t="s">
        <v>450</v>
      </c>
      <c r="J1409" t="str">
        <f>VLOOKUP(TRIM(SUBSTITUTE(D1409,CHAR(160),CHAR(32))),Metadata!B$1:H$2632,7,FALSE)</f>
        <v>roman</v>
      </c>
      <c r="L1409" t="str">
        <f>VLOOKUP(TRIM(SUBSTITUTE(D1409,CHAR(160),CHAR(32))),Metadata!B$1:J$2632,9,FALSE)</f>
        <v>prose</v>
      </c>
      <c r="M1409">
        <f>VLOOKUP(TRIM(SUBSTITUTE(D1409,CHAR(160),CHAR(32))),Metadata!B$1:K$2632,10,FALSE)</f>
        <v>143088</v>
      </c>
      <c r="N1409" s="1" t="s">
        <v>1872</v>
      </c>
      <c r="O1409">
        <v>65</v>
      </c>
      <c r="P1409">
        <v>68</v>
      </c>
      <c r="Q1409">
        <v>85</v>
      </c>
      <c r="R1409">
        <v>90</v>
      </c>
    </row>
    <row r="1410" spans="1:18" x14ac:dyDescent="0.25">
      <c r="A1410" t="s">
        <v>4354</v>
      </c>
      <c r="B1410" t="s">
        <v>1874</v>
      </c>
      <c r="C1410" t="s">
        <v>47</v>
      </c>
      <c r="D1410" t="s">
        <v>8491</v>
      </c>
      <c r="E1410" t="str">
        <f>VLOOKUP(TRIM(SUBSTITUTE(D1410,CHAR(160),CHAR(32))),Metadata!B$1:C$2632,2,FALSE)</f>
        <v>Dumas, Alexandre (père), 1802-1870.</v>
      </c>
      <c r="F1410" t="str">
        <f>VLOOKUP(TRIM(SUBSTITUTE(D1410,CHAR(160),CHAR(32))),Metadata!B$1:D$2632,3,FALSE)</f>
        <v>Collier de la Reine (Le)</v>
      </c>
      <c r="G1410">
        <f>VLOOKUP(TRIM(SUBSTITUTE(D1410,CHAR(160),CHAR(32))),Metadata!B$1:E$2632,4,FALSE)</f>
        <v>1849</v>
      </c>
      <c r="H1410" t="s">
        <v>450</v>
      </c>
      <c r="J1410" t="str">
        <f>VLOOKUP(TRIM(SUBSTITUTE(D1410,CHAR(160),CHAR(32))),Metadata!B$1:H$2632,7,FALSE)</f>
        <v>Narratif, Roman</v>
      </c>
      <c r="L1410" t="str">
        <f>VLOOKUP(TRIM(SUBSTITUTE(D1410,CHAR(160),CHAR(32))),Metadata!B$1:J$2632,9,FALSE)</f>
        <v/>
      </c>
      <c r="M1410">
        <f>VLOOKUP(TRIM(SUBSTITUTE(D1410,CHAR(160),CHAR(32))),Metadata!B$1:K$2632,10,FALSE)</f>
        <v>266437</v>
      </c>
      <c r="N1410" s="1" t="s">
        <v>1873</v>
      </c>
      <c r="O1410">
        <v>158</v>
      </c>
      <c r="P1410">
        <v>161</v>
      </c>
      <c r="Q1410">
        <v>169</v>
      </c>
      <c r="R1410">
        <v>174</v>
      </c>
    </row>
    <row r="1411" spans="1:18" x14ac:dyDescent="0.25">
      <c r="A1411" t="s">
        <v>4354</v>
      </c>
      <c r="B1411" t="s">
        <v>17</v>
      </c>
      <c r="C1411" t="s">
        <v>18</v>
      </c>
      <c r="D1411" t="s">
        <v>7932</v>
      </c>
      <c r="E1411" t="str">
        <f>VLOOKUP(TRIM(SUBSTITUTE(D1411,CHAR(160),CHAR(32))),Metadata!B$1:C$2632,2,FALSE)</f>
        <v>Hélisenne de Crenne (pseudonym of Marguerite Briet), ca. 1510- ca. 1552.</v>
      </c>
      <c r="F1411" t="str">
        <f>VLOOKUP(TRIM(SUBSTITUTE(D1411,CHAR(160),CHAR(32))),Metadata!B$1:D$2632,3,FALSE)</f>
        <v>Les Angoysses douloureuses qui procedent d'amours</v>
      </c>
      <c r="G1411">
        <f>VLOOKUP(TRIM(SUBSTITUTE(D1411,CHAR(160),CHAR(32))),Metadata!B$1:E$2632,4,FALSE)</f>
        <v>1538</v>
      </c>
      <c r="H1411" t="s">
        <v>456</v>
      </c>
      <c r="J1411" t="str">
        <f>VLOOKUP(TRIM(SUBSTITUTE(D1411,CHAR(160),CHAR(32))),Metadata!B$1:H$2632,7,FALSE)</f>
        <v>roman</v>
      </c>
      <c r="L1411" t="str">
        <f>VLOOKUP(TRIM(SUBSTITUTE(D1411,CHAR(160),CHAR(32))),Metadata!B$1:J$2632,9,FALSE)</f>
        <v/>
      </c>
      <c r="M1411">
        <f>VLOOKUP(TRIM(SUBSTITUTE(D1411,CHAR(160),CHAR(32))),Metadata!B$1:K$2632,10,FALSE)</f>
        <v>92091</v>
      </c>
      <c r="N1411" s="1" t="s">
        <v>1875</v>
      </c>
      <c r="O1411">
        <v>99</v>
      </c>
      <c r="P1411">
        <v>108</v>
      </c>
    </row>
    <row r="1412" spans="1:18" x14ac:dyDescent="0.25">
      <c r="A1412" t="s">
        <v>4354</v>
      </c>
      <c r="B1412" t="s">
        <v>17</v>
      </c>
      <c r="C1412" t="s">
        <v>18</v>
      </c>
      <c r="D1412" t="s">
        <v>7945</v>
      </c>
      <c r="E1412" t="str">
        <f>VLOOKUP(TRIM(SUBSTITUTE(D1412,CHAR(160),CHAR(32))),Metadata!B$1:C$2632,2,FALSE)</f>
        <v>Montaigne, Michel Eyquem de</v>
      </c>
      <c r="F1412" t="str">
        <f>VLOOKUP(TRIM(SUBSTITUTE(D1412,CHAR(160),CHAR(32))),Metadata!B$1:D$2632,3,FALSE)</f>
        <v>Les Essais</v>
      </c>
      <c r="G1412">
        <f>VLOOKUP(TRIM(SUBSTITUTE(D1412,CHAR(160),CHAR(32))),Metadata!B$1:E$2632,4,FALSE)</f>
        <v>1595</v>
      </c>
      <c r="H1412" t="s">
        <v>456</v>
      </c>
      <c r="J1412" t="str">
        <f>VLOOKUP(TRIM(SUBSTITUTE(D1412,CHAR(160),CHAR(32))),Metadata!B$1:H$2632,7,FALSE)</f>
        <v>essai</v>
      </c>
      <c r="L1412" t="str">
        <f>VLOOKUP(TRIM(SUBSTITUTE(D1412,CHAR(160),CHAR(32))),Metadata!B$1:J$2632,9,FALSE)</f>
        <v/>
      </c>
      <c r="M1412">
        <f>VLOOKUP(TRIM(SUBSTITUTE(D1412,CHAR(160),CHAR(32))),Metadata!B$1:K$2632,10,FALSE)</f>
        <v>438631</v>
      </c>
      <c r="N1412" s="1" t="s">
        <v>1876</v>
      </c>
      <c r="O1412">
        <v>37</v>
      </c>
      <c r="P1412">
        <v>46</v>
      </c>
    </row>
    <row r="1413" spans="1:18" x14ac:dyDescent="0.25">
      <c r="A1413" t="s">
        <v>4354</v>
      </c>
      <c r="B1413" t="s">
        <v>17</v>
      </c>
      <c r="C1413" t="s">
        <v>18</v>
      </c>
      <c r="D1413" t="s">
        <v>7945</v>
      </c>
      <c r="E1413" t="str">
        <f>VLOOKUP(TRIM(SUBSTITUTE(D1413,CHAR(160),CHAR(32))),Metadata!B$1:C$2632,2,FALSE)</f>
        <v>Montaigne, Michel Eyquem de</v>
      </c>
      <c r="F1413" t="str">
        <f>VLOOKUP(TRIM(SUBSTITUTE(D1413,CHAR(160),CHAR(32))),Metadata!B$1:D$2632,3,FALSE)</f>
        <v>Les Essais</v>
      </c>
      <c r="G1413">
        <f>VLOOKUP(TRIM(SUBSTITUTE(D1413,CHAR(160),CHAR(32))),Metadata!B$1:E$2632,4,FALSE)</f>
        <v>1595</v>
      </c>
      <c r="H1413" t="s">
        <v>456</v>
      </c>
      <c r="J1413" t="str">
        <f>VLOOKUP(TRIM(SUBSTITUTE(D1413,CHAR(160),CHAR(32))),Metadata!B$1:H$2632,7,FALSE)</f>
        <v>essai</v>
      </c>
      <c r="L1413" t="str">
        <f>VLOOKUP(TRIM(SUBSTITUTE(D1413,CHAR(160),CHAR(32))),Metadata!B$1:J$2632,9,FALSE)</f>
        <v/>
      </c>
      <c r="M1413">
        <f>VLOOKUP(TRIM(SUBSTITUTE(D1413,CHAR(160),CHAR(32))),Metadata!B$1:K$2632,10,FALSE)</f>
        <v>438631</v>
      </c>
      <c r="N1413" s="1" t="s">
        <v>1877</v>
      </c>
      <c r="O1413">
        <v>174</v>
      </c>
      <c r="P1413">
        <v>181</v>
      </c>
    </row>
    <row r="1414" spans="1:18" x14ac:dyDescent="0.25">
      <c r="A1414" t="s">
        <v>4354</v>
      </c>
      <c r="B1414" t="s">
        <v>17</v>
      </c>
      <c r="C1414" t="s">
        <v>18</v>
      </c>
      <c r="D1414" t="s">
        <v>7945</v>
      </c>
      <c r="E1414" t="str">
        <f>VLOOKUP(TRIM(SUBSTITUTE(D1414,CHAR(160),CHAR(32))),Metadata!B$1:C$2632,2,FALSE)</f>
        <v>Montaigne, Michel Eyquem de</v>
      </c>
      <c r="F1414" t="str">
        <f>VLOOKUP(TRIM(SUBSTITUTE(D1414,CHAR(160),CHAR(32))),Metadata!B$1:D$2632,3,FALSE)</f>
        <v>Les Essais</v>
      </c>
      <c r="G1414">
        <f>VLOOKUP(TRIM(SUBSTITUTE(D1414,CHAR(160),CHAR(32))),Metadata!B$1:E$2632,4,FALSE)</f>
        <v>1595</v>
      </c>
      <c r="H1414" t="s">
        <v>456</v>
      </c>
      <c r="J1414" t="str">
        <f>VLOOKUP(TRIM(SUBSTITUTE(D1414,CHAR(160),CHAR(32))),Metadata!B$1:H$2632,7,FALSE)</f>
        <v>essai</v>
      </c>
      <c r="L1414" t="str">
        <f>VLOOKUP(TRIM(SUBSTITUTE(D1414,CHAR(160),CHAR(32))),Metadata!B$1:J$2632,9,FALSE)</f>
        <v/>
      </c>
      <c r="M1414">
        <f>VLOOKUP(TRIM(SUBSTITUTE(D1414,CHAR(160),CHAR(32))),Metadata!B$1:K$2632,10,FALSE)</f>
        <v>438631</v>
      </c>
      <c r="N1414" s="1" t="s">
        <v>1878</v>
      </c>
      <c r="O1414">
        <v>53</v>
      </c>
      <c r="P1414">
        <v>61</v>
      </c>
    </row>
    <row r="1415" spans="1:18" x14ac:dyDescent="0.25">
      <c r="A1415" t="s">
        <v>4354</v>
      </c>
      <c r="B1415" t="s">
        <v>17</v>
      </c>
      <c r="C1415" t="s">
        <v>18</v>
      </c>
      <c r="D1415" t="s">
        <v>7945</v>
      </c>
      <c r="E1415" t="str">
        <f>VLOOKUP(TRIM(SUBSTITUTE(D1415,CHAR(160),CHAR(32))),Metadata!B$1:C$2632,2,FALSE)</f>
        <v>Montaigne, Michel Eyquem de</v>
      </c>
      <c r="F1415" t="str">
        <f>VLOOKUP(TRIM(SUBSTITUTE(D1415,CHAR(160),CHAR(32))),Metadata!B$1:D$2632,3,FALSE)</f>
        <v>Les Essais</v>
      </c>
      <c r="G1415">
        <f>VLOOKUP(TRIM(SUBSTITUTE(D1415,CHAR(160),CHAR(32))),Metadata!B$1:E$2632,4,FALSE)</f>
        <v>1595</v>
      </c>
      <c r="H1415" t="s">
        <v>456</v>
      </c>
      <c r="J1415" t="str">
        <f>VLOOKUP(TRIM(SUBSTITUTE(D1415,CHAR(160),CHAR(32))),Metadata!B$1:H$2632,7,FALSE)</f>
        <v>essai</v>
      </c>
      <c r="L1415" t="str">
        <f>VLOOKUP(TRIM(SUBSTITUTE(D1415,CHAR(160),CHAR(32))),Metadata!B$1:J$2632,9,FALSE)</f>
        <v/>
      </c>
      <c r="M1415">
        <f>VLOOKUP(TRIM(SUBSTITUTE(D1415,CHAR(160),CHAR(32))),Metadata!B$1:K$2632,10,FALSE)</f>
        <v>438631</v>
      </c>
      <c r="N1415" s="1" t="s">
        <v>1879</v>
      </c>
      <c r="O1415">
        <v>305</v>
      </c>
      <c r="P1415">
        <v>313</v>
      </c>
    </row>
    <row r="1416" spans="1:18" x14ac:dyDescent="0.25">
      <c r="A1416" t="s">
        <v>4354</v>
      </c>
      <c r="B1416" t="s">
        <v>17</v>
      </c>
      <c r="C1416" t="s">
        <v>18</v>
      </c>
      <c r="D1416" t="s">
        <v>7945</v>
      </c>
      <c r="E1416" t="str">
        <f>VLOOKUP(TRIM(SUBSTITUTE(D1416,CHAR(160),CHAR(32))),Metadata!B$1:C$2632,2,FALSE)</f>
        <v>Montaigne, Michel Eyquem de</v>
      </c>
      <c r="F1416" t="str">
        <f>VLOOKUP(TRIM(SUBSTITUTE(D1416,CHAR(160),CHAR(32))),Metadata!B$1:D$2632,3,FALSE)</f>
        <v>Les Essais</v>
      </c>
      <c r="G1416">
        <f>VLOOKUP(TRIM(SUBSTITUTE(D1416,CHAR(160),CHAR(32))),Metadata!B$1:E$2632,4,FALSE)</f>
        <v>1595</v>
      </c>
      <c r="H1416" t="s">
        <v>456</v>
      </c>
      <c r="J1416" t="str">
        <f>VLOOKUP(TRIM(SUBSTITUTE(D1416,CHAR(160),CHAR(32))),Metadata!B$1:H$2632,7,FALSE)</f>
        <v>essai</v>
      </c>
      <c r="L1416" t="str">
        <f>VLOOKUP(TRIM(SUBSTITUTE(D1416,CHAR(160),CHAR(32))),Metadata!B$1:J$2632,9,FALSE)</f>
        <v/>
      </c>
      <c r="M1416">
        <f>VLOOKUP(TRIM(SUBSTITUTE(D1416,CHAR(160),CHAR(32))),Metadata!B$1:K$2632,10,FALSE)</f>
        <v>438631</v>
      </c>
      <c r="N1416" s="1" t="s">
        <v>1880</v>
      </c>
      <c r="O1416">
        <v>121</v>
      </c>
      <c r="P1416">
        <v>130</v>
      </c>
    </row>
    <row r="1417" spans="1:18" x14ac:dyDescent="0.25">
      <c r="A1417" t="s">
        <v>4354</v>
      </c>
      <c r="B1417" t="s">
        <v>17</v>
      </c>
      <c r="C1417" t="s">
        <v>18</v>
      </c>
      <c r="D1417" t="s">
        <v>7945</v>
      </c>
      <c r="E1417" t="str">
        <f>VLOOKUP(TRIM(SUBSTITUTE(D1417,CHAR(160),CHAR(32))),Metadata!B$1:C$2632,2,FALSE)</f>
        <v>Montaigne, Michel Eyquem de</v>
      </c>
      <c r="F1417" t="str">
        <f>VLOOKUP(TRIM(SUBSTITUTE(D1417,CHAR(160),CHAR(32))),Metadata!B$1:D$2632,3,FALSE)</f>
        <v>Les Essais</v>
      </c>
      <c r="G1417">
        <f>VLOOKUP(TRIM(SUBSTITUTE(D1417,CHAR(160),CHAR(32))),Metadata!B$1:E$2632,4,FALSE)</f>
        <v>1595</v>
      </c>
      <c r="H1417" t="s">
        <v>456</v>
      </c>
      <c r="J1417" t="str">
        <f>VLOOKUP(TRIM(SUBSTITUTE(D1417,CHAR(160),CHAR(32))),Metadata!B$1:H$2632,7,FALSE)</f>
        <v>essai</v>
      </c>
      <c r="L1417" t="str">
        <f>VLOOKUP(TRIM(SUBSTITUTE(D1417,CHAR(160),CHAR(32))),Metadata!B$1:J$2632,9,FALSE)</f>
        <v/>
      </c>
      <c r="M1417">
        <f>VLOOKUP(TRIM(SUBSTITUTE(D1417,CHAR(160),CHAR(32))),Metadata!B$1:K$2632,10,FALSE)</f>
        <v>438631</v>
      </c>
      <c r="N1417" s="1" t="s">
        <v>1881</v>
      </c>
      <c r="O1417">
        <v>6</v>
      </c>
      <c r="P1417">
        <v>14</v>
      </c>
    </row>
    <row r="1418" spans="1:18" x14ac:dyDescent="0.25">
      <c r="A1418" t="s">
        <v>4354</v>
      </c>
      <c r="B1418" t="s">
        <v>17</v>
      </c>
      <c r="C1418" t="s">
        <v>18</v>
      </c>
      <c r="D1418" t="s">
        <v>7936</v>
      </c>
      <c r="E1418" t="str">
        <f>VLOOKUP(TRIM(SUBSTITUTE(D1418,CHAR(160),CHAR(32))),Metadata!B$1:C$2632,2,FALSE)</f>
        <v>Marguerite, Queen, consort of Henry II, King of Navarre, 1492-1549.</v>
      </c>
      <c r="F1418" t="str">
        <f>VLOOKUP(TRIM(SUBSTITUTE(D1418,CHAR(160),CHAR(32))),Metadata!B$1:D$2632,3,FALSE)</f>
        <v>L'Heptaméron</v>
      </c>
      <c r="G1418">
        <f>VLOOKUP(TRIM(SUBSTITUTE(D1418,CHAR(160),CHAR(32))),Metadata!B$1:E$2632,4,FALSE)</f>
        <v>1559</v>
      </c>
      <c r="H1418" t="s">
        <v>456</v>
      </c>
      <c r="J1418" t="str">
        <f>VLOOKUP(TRIM(SUBSTITUTE(D1418,CHAR(160),CHAR(32))),Metadata!B$1:H$2632,7,FALSE)</f>
        <v>roman</v>
      </c>
      <c r="L1418" t="str">
        <f>VLOOKUP(TRIM(SUBSTITUTE(D1418,CHAR(160),CHAR(32))),Metadata!B$1:J$2632,9,FALSE)</f>
        <v/>
      </c>
      <c r="M1418">
        <f>VLOOKUP(TRIM(SUBSTITUTE(D1418,CHAR(160),CHAR(32))),Metadata!B$1:K$2632,10,FALSE)</f>
        <v>182112</v>
      </c>
      <c r="N1418" s="1" t="s">
        <v>1882</v>
      </c>
      <c r="O1418">
        <v>192</v>
      </c>
      <c r="P1418">
        <v>199</v>
      </c>
    </row>
    <row r="1419" spans="1:18" x14ac:dyDescent="0.25">
      <c r="A1419" t="s">
        <v>4354</v>
      </c>
      <c r="B1419" t="s">
        <v>17</v>
      </c>
      <c r="C1419" t="s">
        <v>18</v>
      </c>
      <c r="D1419" t="s">
        <v>7932</v>
      </c>
      <c r="E1419" t="str">
        <f>VLOOKUP(TRIM(SUBSTITUTE(D1419,CHAR(160),CHAR(32))),Metadata!B$1:C$2632,2,FALSE)</f>
        <v>Hélisenne de Crenne (pseudonym of Marguerite Briet), ca. 1510- ca. 1552.</v>
      </c>
      <c r="F1419" t="str">
        <f>VLOOKUP(TRIM(SUBSTITUTE(D1419,CHAR(160),CHAR(32))),Metadata!B$1:D$2632,3,FALSE)</f>
        <v>Les Angoysses douloureuses qui procedent d'amours</v>
      </c>
      <c r="G1419">
        <f>VLOOKUP(TRIM(SUBSTITUTE(D1419,CHAR(160),CHAR(32))),Metadata!B$1:E$2632,4,FALSE)</f>
        <v>1538</v>
      </c>
      <c r="H1419" t="s">
        <v>456</v>
      </c>
      <c r="J1419" t="str">
        <f>VLOOKUP(TRIM(SUBSTITUTE(D1419,CHAR(160),CHAR(32))),Metadata!B$1:H$2632,7,FALSE)</f>
        <v>roman</v>
      </c>
      <c r="L1419" t="str">
        <f>VLOOKUP(TRIM(SUBSTITUTE(D1419,CHAR(160),CHAR(32))),Metadata!B$1:J$2632,9,FALSE)</f>
        <v/>
      </c>
      <c r="M1419">
        <f>VLOOKUP(TRIM(SUBSTITUTE(D1419,CHAR(160),CHAR(32))),Metadata!B$1:K$2632,10,FALSE)</f>
        <v>92091</v>
      </c>
      <c r="N1419" s="1" t="s">
        <v>1883</v>
      </c>
      <c r="O1419">
        <v>121</v>
      </c>
      <c r="P1419">
        <v>129</v>
      </c>
    </row>
    <row r="1420" spans="1:18" x14ac:dyDescent="0.25">
      <c r="A1420" t="s">
        <v>4354</v>
      </c>
      <c r="B1420" t="s">
        <v>17</v>
      </c>
      <c r="C1420" t="s">
        <v>18</v>
      </c>
      <c r="D1420" t="s">
        <v>7945</v>
      </c>
      <c r="E1420" t="str">
        <f>VLOOKUP(TRIM(SUBSTITUTE(D1420,CHAR(160),CHAR(32))),Metadata!B$1:C$2632,2,FALSE)</f>
        <v>Montaigne, Michel Eyquem de</v>
      </c>
      <c r="F1420" t="str">
        <f>VLOOKUP(TRIM(SUBSTITUTE(D1420,CHAR(160),CHAR(32))),Metadata!B$1:D$2632,3,FALSE)</f>
        <v>Les Essais</v>
      </c>
      <c r="G1420">
        <f>VLOOKUP(TRIM(SUBSTITUTE(D1420,CHAR(160),CHAR(32))),Metadata!B$1:E$2632,4,FALSE)</f>
        <v>1595</v>
      </c>
      <c r="H1420" t="s">
        <v>456</v>
      </c>
      <c r="J1420" t="str">
        <f>VLOOKUP(TRIM(SUBSTITUTE(D1420,CHAR(160),CHAR(32))),Metadata!B$1:H$2632,7,FALSE)</f>
        <v>essai</v>
      </c>
      <c r="L1420" t="str">
        <f>VLOOKUP(TRIM(SUBSTITUTE(D1420,CHAR(160),CHAR(32))),Metadata!B$1:J$2632,9,FALSE)</f>
        <v/>
      </c>
      <c r="M1420">
        <f>VLOOKUP(TRIM(SUBSTITUTE(D1420,CHAR(160),CHAR(32))),Metadata!B$1:K$2632,10,FALSE)</f>
        <v>438631</v>
      </c>
      <c r="N1420" s="1" t="s">
        <v>1884</v>
      </c>
      <c r="O1420">
        <v>16</v>
      </c>
      <c r="P1420">
        <v>23</v>
      </c>
    </row>
    <row r="1421" spans="1:18" x14ac:dyDescent="0.25">
      <c r="A1421" t="s">
        <v>4354</v>
      </c>
      <c r="B1421" t="s">
        <v>17</v>
      </c>
      <c r="C1421" t="s">
        <v>18</v>
      </c>
      <c r="D1421" t="s">
        <v>7945</v>
      </c>
      <c r="E1421" t="str">
        <f>VLOOKUP(TRIM(SUBSTITUTE(D1421,CHAR(160),CHAR(32))),Metadata!B$1:C$2632,2,FALSE)</f>
        <v>Montaigne, Michel Eyquem de</v>
      </c>
      <c r="F1421" t="str">
        <f>VLOOKUP(TRIM(SUBSTITUTE(D1421,CHAR(160),CHAR(32))),Metadata!B$1:D$2632,3,FALSE)</f>
        <v>Les Essais</v>
      </c>
      <c r="G1421">
        <f>VLOOKUP(TRIM(SUBSTITUTE(D1421,CHAR(160),CHAR(32))),Metadata!B$1:E$2632,4,FALSE)</f>
        <v>1595</v>
      </c>
      <c r="H1421" t="s">
        <v>456</v>
      </c>
      <c r="J1421" t="str">
        <f>VLOOKUP(TRIM(SUBSTITUTE(D1421,CHAR(160),CHAR(32))),Metadata!B$1:H$2632,7,FALSE)</f>
        <v>essai</v>
      </c>
      <c r="L1421" t="str">
        <f>VLOOKUP(TRIM(SUBSTITUTE(D1421,CHAR(160),CHAR(32))),Metadata!B$1:J$2632,9,FALSE)</f>
        <v/>
      </c>
      <c r="M1421">
        <f>VLOOKUP(TRIM(SUBSTITUTE(D1421,CHAR(160),CHAR(32))),Metadata!B$1:K$2632,10,FALSE)</f>
        <v>438631</v>
      </c>
      <c r="N1421" s="1" t="s">
        <v>1885</v>
      </c>
      <c r="O1421">
        <v>332</v>
      </c>
      <c r="P1421">
        <v>341</v>
      </c>
    </row>
    <row r="1422" spans="1:18" x14ac:dyDescent="0.25">
      <c r="A1422" t="s">
        <v>4354</v>
      </c>
      <c r="B1422" t="s">
        <v>17</v>
      </c>
      <c r="C1422" t="s">
        <v>18</v>
      </c>
      <c r="D1422" t="s">
        <v>7945</v>
      </c>
      <c r="E1422" t="str">
        <f>VLOOKUP(TRIM(SUBSTITUTE(D1422,CHAR(160),CHAR(32))),Metadata!B$1:C$2632,2,FALSE)</f>
        <v>Montaigne, Michel Eyquem de</v>
      </c>
      <c r="F1422" t="str">
        <f>VLOOKUP(TRIM(SUBSTITUTE(D1422,CHAR(160),CHAR(32))),Metadata!B$1:D$2632,3,FALSE)</f>
        <v>Les Essais</v>
      </c>
      <c r="G1422">
        <f>VLOOKUP(TRIM(SUBSTITUTE(D1422,CHAR(160),CHAR(32))),Metadata!B$1:E$2632,4,FALSE)</f>
        <v>1595</v>
      </c>
      <c r="H1422" t="s">
        <v>456</v>
      </c>
      <c r="J1422" t="str">
        <f>VLOOKUP(TRIM(SUBSTITUTE(D1422,CHAR(160),CHAR(32))),Metadata!B$1:H$2632,7,FALSE)</f>
        <v>essai</v>
      </c>
      <c r="L1422" t="str">
        <f>VLOOKUP(TRIM(SUBSTITUTE(D1422,CHAR(160),CHAR(32))),Metadata!B$1:J$2632,9,FALSE)</f>
        <v/>
      </c>
      <c r="M1422">
        <f>VLOOKUP(TRIM(SUBSTITUTE(D1422,CHAR(160),CHAR(32))),Metadata!B$1:K$2632,10,FALSE)</f>
        <v>438631</v>
      </c>
      <c r="N1422" s="1" t="s">
        <v>1886</v>
      </c>
      <c r="O1422">
        <v>96</v>
      </c>
      <c r="P1422">
        <v>107</v>
      </c>
    </row>
    <row r="1423" spans="1:18" x14ac:dyDescent="0.25">
      <c r="A1423" t="s">
        <v>4354</v>
      </c>
      <c r="B1423" t="s">
        <v>17</v>
      </c>
      <c r="C1423" t="s">
        <v>18</v>
      </c>
      <c r="D1423" t="s">
        <v>7945</v>
      </c>
      <c r="E1423" t="str">
        <f>VLOOKUP(TRIM(SUBSTITUTE(D1423,CHAR(160),CHAR(32))),Metadata!B$1:C$2632,2,FALSE)</f>
        <v>Montaigne, Michel Eyquem de</v>
      </c>
      <c r="F1423" t="str">
        <f>VLOOKUP(TRIM(SUBSTITUTE(D1423,CHAR(160),CHAR(32))),Metadata!B$1:D$2632,3,FALSE)</f>
        <v>Les Essais</v>
      </c>
      <c r="G1423">
        <f>VLOOKUP(TRIM(SUBSTITUTE(D1423,CHAR(160),CHAR(32))),Metadata!B$1:E$2632,4,FALSE)</f>
        <v>1595</v>
      </c>
      <c r="H1423" t="s">
        <v>456</v>
      </c>
      <c r="J1423" t="str">
        <f>VLOOKUP(TRIM(SUBSTITUTE(D1423,CHAR(160),CHAR(32))),Metadata!B$1:H$2632,7,FALSE)</f>
        <v>essai</v>
      </c>
      <c r="L1423" t="str">
        <f>VLOOKUP(TRIM(SUBSTITUTE(D1423,CHAR(160),CHAR(32))),Metadata!B$1:J$2632,9,FALSE)</f>
        <v/>
      </c>
      <c r="M1423">
        <f>VLOOKUP(TRIM(SUBSTITUTE(D1423,CHAR(160),CHAR(32))),Metadata!B$1:K$2632,10,FALSE)</f>
        <v>438631</v>
      </c>
      <c r="N1423" s="1" t="s">
        <v>1887</v>
      </c>
      <c r="O1423">
        <v>205</v>
      </c>
      <c r="P1423">
        <v>213</v>
      </c>
    </row>
    <row r="1424" spans="1:18" x14ac:dyDescent="0.25">
      <c r="A1424" t="s">
        <v>4354</v>
      </c>
      <c r="B1424" t="s">
        <v>17</v>
      </c>
      <c r="C1424" t="s">
        <v>18</v>
      </c>
      <c r="D1424" t="s">
        <v>7955</v>
      </c>
      <c r="E1424" t="str">
        <f>VLOOKUP(TRIM(SUBSTITUTE(D1424,CHAR(160),CHAR(32))),Metadata!B$1:C$2632,2,FALSE)</f>
        <v>Yver, Jacques, 1520-1572.</v>
      </c>
      <c r="F1424" t="str">
        <f>VLOOKUP(TRIM(SUBSTITUTE(D1424,CHAR(160),CHAR(32))),Metadata!B$1:D$2632,3,FALSE)</f>
        <v>Le Printemps (extraits)</v>
      </c>
      <c r="G1424">
        <f>VLOOKUP(TRIM(SUBSTITUTE(D1424,CHAR(160),CHAR(32))),Metadata!B$1:E$2632,4,FALSE)</f>
        <v>1557</v>
      </c>
      <c r="H1424" t="s">
        <v>456</v>
      </c>
      <c r="J1424" t="str">
        <f>VLOOKUP(TRIM(SUBSTITUTE(D1424,CHAR(160),CHAR(32))),Metadata!B$1:H$2632,7,FALSE)</f>
        <v>traite ou essai</v>
      </c>
      <c r="L1424" t="str">
        <f>VLOOKUP(TRIM(SUBSTITUTE(D1424,CHAR(160),CHAR(32))),Metadata!B$1:J$2632,9,FALSE)</f>
        <v/>
      </c>
      <c r="M1424">
        <f>VLOOKUP(TRIM(SUBSTITUTE(D1424,CHAR(160),CHAR(32))),Metadata!B$1:K$2632,10,FALSE)</f>
        <v>55236</v>
      </c>
      <c r="N1424" s="1" t="s">
        <v>1888</v>
      </c>
      <c r="O1424">
        <v>13</v>
      </c>
      <c r="P1424">
        <v>21</v>
      </c>
    </row>
    <row r="1425" spans="1:16" x14ac:dyDescent="0.25">
      <c r="A1425" t="s">
        <v>4354</v>
      </c>
      <c r="B1425" t="s">
        <v>17</v>
      </c>
      <c r="C1425" t="s">
        <v>18</v>
      </c>
      <c r="D1425" t="s">
        <v>7934</v>
      </c>
      <c r="E1425" t="str">
        <f>VLOOKUP(TRIM(SUBSTITUTE(D1425,CHAR(160),CHAR(32))),Metadata!B$1:C$2632,2,FALSE)</f>
        <v>La Boétie, Etienne de, 1530-1563.</v>
      </c>
      <c r="F1425" t="str">
        <f>VLOOKUP(TRIM(SUBSTITUTE(D1425,CHAR(160),CHAR(32))),Metadata!B$1:D$2632,3,FALSE)</f>
        <v>Discours de la servitude volontaire ou le Contr'un</v>
      </c>
      <c r="G1425">
        <f>VLOOKUP(TRIM(SUBSTITUTE(D1425,CHAR(160),CHAR(32))),Metadata!B$1:E$2632,4,FALSE)</f>
        <v>1549</v>
      </c>
      <c r="H1425" t="s">
        <v>456</v>
      </c>
      <c r="J1425" t="str">
        <f>VLOOKUP(TRIM(SUBSTITUTE(D1425,CHAR(160),CHAR(32))),Metadata!B$1:H$2632,7,FALSE)</f>
        <v>traite</v>
      </c>
      <c r="L1425" t="str">
        <f>VLOOKUP(TRIM(SUBSTITUTE(D1425,CHAR(160),CHAR(32))),Metadata!B$1:J$2632,9,FALSE)</f>
        <v/>
      </c>
      <c r="M1425">
        <f>VLOOKUP(TRIM(SUBSTITUTE(D1425,CHAR(160),CHAR(32))),Metadata!B$1:K$2632,10,FALSE)</f>
        <v>34645</v>
      </c>
      <c r="N1425" s="1" t="s">
        <v>1889</v>
      </c>
      <c r="O1425">
        <v>157</v>
      </c>
      <c r="P1425">
        <v>166</v>
      </c>
    </row>
    <row r="1426" spans="1:16" x14ac:dyDescent="0.25">
      <c r="A1426" t="s">
        <v>4354</v>
      </c>
      <c r="B1426" t="s">
        <v>17</v>
      </c>
      <c r="C1426" t="s">
        <v>18</v>
      </c>
      <c r="D1426" t="s">
        <v>7937</v>
      </c>
      <c r="E1426" t="str">
        <f>VLOOKUP(TRIM(SUBSTITUTE(D1426,CHAR(160),CHAR(32))),Metadata!B$1:C$2632,2,FALSE)</f>
        <v>Marguerite, Queen, consort of Henry IV, King of France, 1553-1615.</v>
      </c>
      <c r="F1426" t="str">
        <f>VLOOKUP(TRIM(SUBSTITUTE(D1426,CHAR(160),CHAR(32))),Metadata!B$1:D$2632,3,FALSE)</f>
        <v>Mémoires de Marguerite de Valois</v>
      </c>
      <c r="G1426">
        <f>VLOOKUP(TRIM(SUBSTITUTE(D1426,CHAR(160),CHAR(32))),Metadata!B$1:E$2632,4,FALSE)</f>
        <v>1586</v>
      </c>
      <c r="H1426" t="s">
        <v>456</v>
      </c>
      <c r="J1426" t="str">
        <f>VLOOKUP(TRIM(SUBSTITUTE(D1426,CHAR(160),CHAR(32))),Metadata!B$1:H$2632,7,FALSE)</f>
        <v>memoires</v>
      </c>
      <c r="L1426" t="str">
        <f>VLOOKUP(TRIM(SUBSTITUTE(D1426,CHAR(160),CHAR(32))),Metadata!B$1:J$2632,9,FALSE)</f>
        <v/>
      </c>
      <c r="M1426">
        <f>VLOOKUP(TRIM(SUBSTITUTE(D1426,CHAR(160),CHAR(32))),Metadata!B$1:K$2632,10,FALSE)</f>
        <v>49150</v>
      </c>
      <c r="N1426" s="1" t="s">
        <v>1890</v>
      </c>
      <c r="O1426">
        <v>80</v>
      </c>
      <c r="P1426">
        <v>87</v>
      </c>
    </row>
    <row r="1427" spans="1:16" x14ac:dyDescent="0.25">
      <c r="A1427" t="s">
        <v>4354</v>
      </c>
      <c r="B1427" t="s">
        <v>17</v>
      </c>
      <c r="C1427" t="s">
        <v>18</v>
      </c>
      <c r="D1427" t="s">
        <v>7955</v>
      </c>
      <c r="E1427" t="str">
        <f>VLOOKUP(TRIM(SUBSTITUTE(D1427,CHAR(160),CHAR(32))),Metadata!B$1:C$2632,2,FALSE)</f>
        <v>Yver, Jacques, 1520-1572.</v>
      </c>
      <c r="F1427" t="str">
        <f>VLOOKUP(TRIM(SUBSTITUTE(D1427,CHAR(160),CHAR(32))),Metadata!B$1:D$2632,3,FALSE)</f>
        <v>Le Printemps (extraits)</v>
      </c>
      <c r="G1427">
        <f>VLOOKUP(TRIM(SUBSTITUTE(D1427,CHAR(160),CHAR(32))),Metadata!B$1:E$2632,4,FALSE)</f>
        <v>1557</v>
      </c>
      <c r="H1427" t="s">
        <v>456</v>
      </c>
      <c r="J1427" t="str">
        <f>VLOOKUP(TRIM(SUBSTITUTE(D1427,CHAR(160),CHAR(32))),Metadata!B$1:H$2632,7,FALSE)</f>
        <v>traite ou essai</v>
      </c>
      <c r="L1427" t="str">
        <f>VLOOKUP(TRIM(SUBSTITUTE(D1427,CHAR(160),CHAR(32))),Metadata!B$1:J$2632,9,FALSE)</f>
        <v/>
      </c>
      <c r="M1427">
        <f>VLOOKUP(TRIM(SUBSTITUTE(D1427,CHAR(160),CHAR(32))),Metadata!B$1:K$2632,10,FALSE)</f>
        <v>55236</v>
      </c>
      <c r="N1427" s="1" t="s">
        <v>1891</v>
      </c>
      <c r="O1427">
        <v>375</v>
      </c>
      <c r="P1427">
        <v>384</v>
      </c>
    </row>
    <row r="1428" spans="1:16" x14ac:dyDescent="0.25">
      <c r="A1428" t="s">
        <v>4354</v>
      </c>
      <c r="B1428" t="s">
        <v>17</v>
      </c>
      <c r="C1428" t="s">
        <v>18</v>
      </c>
      <c r="D1428" t="s">
        <v>7945</v>
      </c>
      <c r="E1428" t="str">
        <f>VLOOKUP(TRIM(SUBSTITUTE(D1428,CHAR(160),CHAR(32))),Metadata!B$1:C$2632,2,FALSE)</f>
        <v>Montaigne, Michel Eyquem de</v>
      </c>
      <c r="F1428" t="str">
        <f>VLOOKUP(TRIM(SUBSTITUTE(D1428,CHAR(160),CHAR(32))),Metadata!B$1:D$2632,3,FALSE)</f>
        <v>Les Essais</v>
      </c>
      <c r="G1428">
        <f>VLOOKUP(TRIM(SUBSTITUTE(D1428,CHAR(160),CHAR(32))),Metadata!B$1:E$2632,4,FALSE)</f>
        <v>1595</v>
      </c>
      <c r="H1428" t="s">
        <v>456</v>
      </c>
      <c r="J1428" t="str">
        <f>VLOOKUP(TRIM(SUBSTITUTE(D1428,CHAR(160),CHAR(32))),Metadata!B$1:H$2632,7,FALSE)</f>
        <v>essai</v>
      </c>
      <c r="L1428" t="str">
        <f>VLOOKUP(TRIM(SUBSTITUTE(D1428,CHAR(160),CHAR(32))),Metadata!B$1:J$2632,9,FALSE)</f>
        <v/>
      </c>
      <c r="M1428">
        <f>VLOOKUP(TRIM(SUBSTITUTE(D1428,CHAR(160),CHAR(32))),Metadata!B$1:K$2632,10,FALSE)</f>
        <v>438631</v>
      </c>
      <c r="N1428" s="1" t="s">
        <v>1892</v>
      </c>
      <c r="O1428">
        <v>129</v>
      </c>
      <c r="P1428">
        <v>136</v>
      </c>
    </row>
    <row r="1429" spans="1:16" x14ac:dyDescent="0.25">
      <c r="A1429" t="s">
        <v>4354</v>
      </c>
      <c r="B1429" t="s">
        <v>17</v>
      </c>
      <c r="C1429" t="s">
        <v>18</v>
      </c>
      <c r="D1429" t="s">
        <v>7945</v>
      </c>
      <c r="E1429" t="str">
        <f>VLOOKUP(TRIM(SUBSTITUTE(D1429,CHAR(160),CHAR(32))),Metadata!B$1:C$2632,2,FALSE)</f>
        <v>Montaigne, Michel Eyquem de</v>
      </c>
      <c r="F1429" t="str">
        <f>VLOOKUP(TRIM(SUBSTITUTE(D1429,CHAR(160),CHAR(32))),Metadata!B$1:D$2632,3,FALSE)</f>
        <v>Les Essais</v>
      </c>
      <c r="G1429">
        <f>VLOOKUP(TRIM(SUBSTITUTE(D1429,CHAR(160),CHAR(32))),Metadata!B$1:E$2632,4,FALSE)</f>
        <v>1595</v>
      </c>
      <c r="H1429" t="s">
        <v>456</v>
      </c>
      <c r="J1429" t="str">
        <f>VLOOKUP(TRIM(SUBSTITUTE(D1429,CHAR(160),CHAR(32))),Metadata!B$1:H$2632,7,FALSE)</f>
        <v>essai</v>
      </c>
      <c r="L1429" t="str">
        <f>VLOOKUP(TRIM(SUBSTITUTE(D1429,CHAR(160),CHAR(32))),Metadata!B$1:J$2632,9,FALSE)</f>
        <v/>
      </c>
      <c r="M1429">
        <f>VLOOKUP(TRIM(SUBSTITUTE(D1429,CHAR(160),CHAR(32))),Metadata!B$1:K$2632,10,FALSE)</f>
        <v>438631</v>
      </c>
      <c r="N1429" s="1" t="s">
        <v>1893</v>
      </c>
      <c r="O1429">
        <v>138</v>
      </c>
      <c r="P1429">
        <v>147</v>
      </c>
    </row>
    <row r="1430" spans="1:16" x14ac:dyDescent="0.25">
      <c r="A1430" t="s">
        <v>4354</v>
      </c>
      <c r="B1430" t="s">
        <v>17</v>
      </c>
      <c r="C1430" t="s">
        <v>18</v>
      </c>
      <c r="D1430" t="s">
        <v>7945</v>
      </c>
      <c r="E1430" t="str">
        <f>VLOOKUP(TRIM(SUBSTITUTE(D1430,CHAR(160),CHAR(32))),Metadata!B$1:C$2632,2,FALSE)</f>
        <v>Montaigne, Michel Eyquem de</v>
      </c>
      <c r="F1430" t="str">
        <f>VLOOKUP(TRIM(SUBSTITUTE(D1430,CHAR(160),CHAR(32))),Metadata!B$1:D$2632,3,FALSE)</f>
        <v>Les Essais</v>
      </c>
      <c r="G1430">
        <f>VLOOKUP(TRIM(SUBSTITUTE(D1430,CHAR(160),CHAR(32))),Metadata!B$1:E$2632,4,FALSE)</f>
        <v>1595</v>
      </c>
      <c r="H1430" t="s">
        <v>456</v>
      </c>
      <c r="J1430" t="str">
        <f>VLOOKUP(TRIM(SUBSTITUTE(D1430,CHAR(160),CHAR(32))),Metadata!B$1:H$2632,7,FALSE)</f>
        <v>essai</v>
      </c>
      <c r="L1430" t="str">
        <f>VLOOKUP(TRIM(SUBSTITUTE(D1430,CHAR(160),CHAR(32))),Metadata!B$1:J$2632,9,FALSE)</f>
        <v/>
      </c>
      <c r="M1430">
        <f>VLOOKUP(TRIM(SUBSTITUTE(D1430,CHAR(160),CHAR(32))),Metadata!B$1:K$2632,10,FALSE)</f>
        <v>438631</v>
      </c>
      <c r="N1430" s="1" t="s">
        <v>1894</v>
      </c>
      <c r="O1430">
        <v>143</v>
      </c>
      <c r="P1430">
        <v>150</v>
      </c>
    </row>
    <row r="1431" spans="1:16" x14ac:dyDescent="0.25">
      <c r="A1431" t="s">
        <v>4354</v>
      </c>
      <c r="B1431" t="s">
        <v>17</v>
      </c>
      <c r="C1431" t="s">
        <v>18</v>
      </c>
      <c r="D1431" t="s">
        <v>8085</v>
      </c>
      <c r="E1431" t="str">
        <f>VLOOKUP(TRIM(SUBSTITUTE(D1431,CHAR(160),CHAR(32))),Metadata!B$1:C$2632,2,FALSE)</f>
        <v>Mareschal, André, fl. 1631-1646.</v>
      </c>
      <c r="F1431" t="str">
        <f>VLOOKUP(TRIM(SUBSTITUTE(D1431,CHAR(160),CHAR(32))),Metadata!B$1:D$2632,3,FALSE)</f>
        <v>La chrysolite</v>
      </c>
      <c r="G1431">
        <f>VLOOKUP(TRIM(SUBSTITUTE(D1431,CHAR(160),CHAR(32))),Metadata!B$1:E$2632,4,FALSE)</f>
        <v>1627</v>
      </c>
      <c r="H1431" t="s">
        <v>445</v>
      </c>
      <c r="J1431" t="str">
        <f>VLOOKUP(TRIM(SUBSTITUTE(D1431,CHAR(160),CHAR(32))),Metadata!B$1:H$2632,7,FALSE)</f>
        <v>roman</v>
      </c>
      <c r="L1431" t="str">
        <f>VLOOKUP(TRIM(SUBSTITUTE(D1431,CHAR(160),CHAR(32))),Metadata!B$1:J$2632,9,FALSE)</f>
        <v>prose</v>
      </c>
      <c r="M1431">
        <f>VLOOKUP(TRIM(SUBSTITUTE(D1431,CHAR(160),CHAR(32))),Metadata!B$1:K$2632,10,FALSE)</f>
        <v>124434</v>
      </c>
      <c r="N1431" t="s">
        <v>1895</v>
      </c>
      <c r="O1431">
        <v>244</v>
      </c>
      <c r="P1431">
        <v>253</v>
      </c>
    </row>
    <row r="1432" spans="1:16" x14ac:dyDescent="0.25">
      <c r="A1432" t="s">
        <v>4354</v>
      </c>
      <c r="B1432" t="s">
        <v>17</v>
      </c>
      <c r="C1432" t="s">
        <v>18</v>
      </c>
      <c r="D1432" t="s">
        <v>4920</v>
      </c>
      <c r="E1432" t="str">
        <f>VLOOKUP(TRIM(SUBSTITUTE(D1432,CHAR(160),CHAR(32))),Metadata!B$1:C$2632,2,FALSE)</f>
        <v>Fontenelle, M. de (Bernard Le Bovier), 1657-1757.</v>
      </c>
      <c r="F1432" t="str">
        <f>VLOOKUP(TRIM(SUBSTITUTE(D1432,CHAR(160),CHAR(32))),Metadata!B$1:D$2632,3,FALSE)</f>
        <v>Histoire des oracles</v>
      </c>
      <c r="G1432">
        <f>VLOOKUP(TRIM(SUBSTITUTE(D1432,CHAR(160),CHAR(32))),Metadata!B$1:E$2632,4,FALSE)</f>
        <v>1687</v>
      </c>
      <c r="H1432" t="s">
        <v>445</v>
      </c>
      <c r="J1432" t="str">
        <f>VLOOKUP(TRIM(SUBSTITUTE(D1432,CHAR(160),CHAR(32))),Metadata!B$1:H$2632,7,FALSE)</f>
        <v>traite</v>
      </c>
      <c r="L1432" t="str">
        <f>VLOOKUP(TRIM(SUBSTITUTE(D1432,CHAR(160),CHAR(32))),Metadata!B$1:J$2632,9,FALSE)</f>
        <v/>
      </c>
      <c r="M1432">
        <f>VLOOKUP(TRIM(SUBSTITUTE(D1432,CHAR(160),CHAR(32))),Metadata!B$1:K$2632,10,FALSE)</f>
        <v>36068</v>
      </c>
      <c r="N1432" s="1" t="s">
        <v>1896</v>
      </c>
      <c r="O1432">
        <v>130</v>
      </c>
      <c r="P1432">
        <v>137</v>
      </c>
    </row>
    <row r="1433" spans="1:16" x14ac:dyDescent="0.25">
      <c r="A1433" t="s">
        <v>4354</v>
      </c>
      <c r="B1433" t="s">
        <v>17</v>
      </c>
      <c r="C1433" t="s">
        <v>18</v>
      </c>
      <c r="D1433" t="s">
        <v>7996</v>
      </c>
      <c r="E1433" t="str">
        <f>VLOOKUP(TRIM(SUBSTITUTE(D1433,CHAR(160),CHAR(32))),Metadata!B$1:C$2632,2,FALSE)</f>
        <v>Bossuet, Jacques Bénigne, 1627-1704.</v>
      </c>
      <c r="F1433" t="str">
        <f>VLOOKUP(TRIM(SUBSTITUTE(D1433,CHAR(160),CHAR(32))),Metadata!B$1:D$2632,3,FALSE)</f>
        <v>Discours sur l'histoire universelle</v>
      </c>
      <c r="G1433">
        <f>VLOOKUP(TRIM(SUBSTITUTE(D1433,CHAR(160),CHAR(32))),Metadata!B$1:E$2632,4,FALSE)</f>
        <v>1681</v>
      </c>
      <c r="H1433" t="s">
        <v>445</v>
      </c>
      <c r="J1433" t="str">
        <f>VLOOKUP(TRIM(SUBSTITUTE(D1433,CHAR(160),CHAR(32))),Metadata!B$1:H$2632,7,FALSE)</f>
        <v>traite ou essai</v>
      </c>
      <c r="L1433" t="str">
        <f>VLOOKUP(TRIM(SUBSTITUTE(D1433,CHAR(160),CHAR(32))),Metadata!B$1:J$2632,9,FALSE)</f>
        <v>prose</v>
      </c>
      <c r="M1433">
        <f>VLOOKUP(TRIM(SUBSTITUTE(D1433,CHAR(160),CHAR(32))),Metadata!B$1:K$2632,10,FALSE)</f>
        <v>135092</v>
      </c>
      <c r="N1433" s="1" t="s">
        <v>1897</v>
      </c>
      <c r="O1433">
        <v>36</v>
      </c>
      <c r="P1433">
        <v>45</v>
      </c>
    </row>
    <row r="1434" spans="1:16" x14ac:dyDescent="0.25">
      <c r="A1434" t="s">
        <v>4354</v>
      </c>
      <c r="B1434" t="s">
        <v>17</v>
      </c>
      <c r="C1434" t="s">
        <v>18</v>
      </c>
      <c r="D1434" t="s">
        <v>8155</v>
      </c>
      <c r="E1434" t="str">
        <f>VLOOKUP(TRIM(SUBSTITUTE(D1434,CHAR(160),CHAR(32))),Metadata!B$1:C$2632,2,FALSE)</f>
        <v>Sorel, Charles, 1602?-1674.</v>
      </c>
      <c r="F1434" t="str">
        <f>VLOOKUP(TRIM(SUBSTITUTE(D1434,CHAR(160),CHAR(32))),Metadata!B$1:D$2632,3,FALSE)</f>
        <v>Le berger extravagant</v>
      </c>
      <c r="G1434">
        <f>VLOOKUP(TRIM(SUBSTITUTE(D1434,CHAR(160),CHAR(32))),Metadata!B$1:E$2632,4,FALSE)</f>
        <v>1627</v>
      </c>
      <c r="H1434" t="s">
        <v>445</v>
      </c>
      <c r="J1434" t="str">
        <f>VLOOKUP(TRIM(SUBSTITUTE(D1434,CHAR(160),CHAR(32))),Metadata!B$1:H$2632,7,FALSE)</f>
        <v>roman</v>
      </c>
      <c r="L1434" t="str">
        <f>VLOOKUP(TRIM(SUBSTITUTE(D1434,CHAR(160),CHAR(32))),Metadata!B$1:J$2632,9,FALSE)</f>
        <v>prose</v>
      </c>
      <c r="M1434">
        <f>VLOOKUP(TRIM(SUBSTITUTE(D1434,CHAR(160),CHAR(32))),Metadata!B$1:K$2632,10,FALSE)</f>
        <v>289478</v>
      </c>
      <c r="N1434" s="1" t="s">
        <v>1898</v>
      </c>
      <c r="O1434">
        <v>50</v>
      </c>
      <c r="P1434">
        <v>59</v>
      </c>
    </row>
    <row r="1435" spans="1:16" x14ac:dyDescent="0.25">
      <c r="A1435" t="s">
        <v>4354</v>
      </c>
      <c r="B1435" t="s">
        <v>17</v>
      </c>
      <c r="C1435" t="s">
        <v>18</v>
      </c>
      <c r="D1435" t="s">
        <v>8051</v>
      </c>
      <c r="E1435" t="str">
        <f>VLOOKUP(TRIM(SUBSTITUTE(D1435,CHAR(160),CHAR(32))),Metadata!B$1:C$2632,2,FALSE)</f>
        <v>Fauchet, Claude, 1530-1601.</v>
      </c>
      <c r="F1435" t="str">
        <f>VLOOKUP(TRIM(SUBSTITUTE(D1435,CHAR(160),CHAR(32))),Metadata!B$1:D$2632,3,FALSE)</f>
        <v>Fleur de la maison de Charlemagne: qui est la continuation des antiquitez françoises contenant les faits de Pépin ses successeurs depuis l'an 751 iusques à l'an 840 de Iesus-Christ</v>
      </c>
      <c r="G1435">
        <f>VLOOKUP(TRIM(SUBSTITUTE(D1435,CHAR(160),CHAR(32))),Metadata!B$1:E$2632,4,FALSE)</f>
        <v>1601</v>
      </c>
      <c r="H1435" t="s">
        <v>445</v>
      </c>
      <c r="J1435" t="str">
        <f>VLOOKUP(TRIM(SUBSTITUTE(D1435,CHAR(160),CHAR(32))),Metadata!B$1:H$2632,7,FALSE)</f>
        <v>traite ou essai</v>
      </c>
      <c r="L1435" t="str">
        <f>VLOOKUP(TRIM(SUBSTITUTE(D1435,CHAR(160),CHAR(32))),Metadata!B$1:J$2632,9,FALSE)</f>
        <v>prose</v>
      </c>
      <c r="M1435">
        <f>VLOOKUP(TRIM(SUBSTITUTE(D1435,CHAR(160),CHAR(32))),Metadata!B$1:K$2632,10,FALSE)</f>
        <v>127257</v>
      </c>
      <c r="N1435" s="1" t="s">
        <v>1899</v>
      </c>
      <c r="O1435">
        <v>75</v>
      </c>
      <c r="P1435">
        <v>86</v>
      </c>
    </row>
    <row r="1436" spans="1:16" x14ac:dyDescent="0.25">
      <c r="A1436" t="s">
        <v>4354</v>
      </c>
      <c r="B1436" t="s">
        <v>17</v>
      </c>
      <c r="C1436" t="s">
        <v>18</v>
      </c>
      <c r="D1436" t="s">
        <v>7956</v>
      </c>
      <c r="E1436" t="str">
        <f>VLOOKUP(TRIM(SUBSTITUTE(D1436,CHAR(160),CHAR(32))),Metadata!B$1:C$2632,2,FALSE)</f>
        <v>Abbadie, Jacques, 1654-1727.</v>
      </c>
      <c r="F1436" t="str">
        <f>VLOOKUP(TRIM(SUBSTITUTE(D1436,CHAR(160),CHAR(32))),Metadata!B$1:D$2632,3,FALSE)</f>
        <v>Traité de la vérité de la religion chrétienne 1</v>
      </c>
      <c r="G1436">
        <f>VLOOKUP(TRIM(SUBSTITUTE(D1436,CHAR(160),CHAR(32))),Metadata!B$1:E$2632,4,FALSE)</f>
        <v>1684</v>
      </c>
      <c r="H1436" t="s">
        <v>445</v>
      </c>
      <c r="J1436" t="str">
        <f>VLOOKUP(TRIM(SUBSTITUTE(D1436,CHAR(160),CHAR(32))),Metadata!B$1:H$2632,7,FALSE)</f>
        <v>traite ou essai</v>
      </c>
      <c r="L1436" t="str">
        <f>VLOOKUP(TRIM(SUBSTITUTE(D1436,CHAR(160),CHAR(32))),Metadata!B$1:J$2632,9,FALSE)</f>
        <v>prose</v>
      </c>
      <c r="M1436">
        <f>VLOOKUP(TRIM(SUBSTITUTE(D1436,CHAR(160),CHAR(32))),Metadata!B$1:K$2632,10,FALSE)</f>
        <v>113883</v>
      </c>
      <c r="N1436" s="1" t="s">
        <v>1900</v>
      </c>
      <c r="O1436">
        <v>257</v>
      </c>
      <c r="P1436">
        <v>266</v>
      </c>
    </row>
    <row r="1437" spans="1:16" x14ac:dyDescent="0.25">
      <c r="A1437" t="s">
        <v>4354</v>
      </c>
      <c r="B1437" t="s">
        <v>17</v>
      </c>
      <c r="C1437" t="s">
        <v>18</v>
      </c>
      <c r="D1437" t="s">
        <v>7978</v>
      </c>
      <c r="E1437" t="str">
        <f>VLOOKUP(TRIM(SUBSTITUTE(D1437,CHAR(160),CHAR(32))),Metadata!B$1:C$2632,2,FALSE)</f>
        <v>Auvray, Jean 1590?-1633.</v>
      </c>
      <c r="F1437" t="str">
        <f>VLOOKUP(TRIM(SUBSTITUTE(D1437,CHAR(160),CHAR(32))),Metadata!B$1:D$2632,3,FALSE)</f>
        <v>Le banquet des muses</v>
      </c>
      <c r="G1437">
        <f>VLOOKUP(TRIM(SUBSTITUTE(D1437,CHAR(160),CHAR(32))),Metadata!B$1:E$2632,4,FALSE)</f>
        <v>1623</v>
      </c>
      <c r="H1437" t="s">
        <v>445</v>
      </c>
      <c r="J1437" t="str">
        <f>VLOOKUP(TRIM(SUBSTITUTE(D1437,CHAR(160),CHAR(32))),Metadata!B$1:H$2632,7,FALSE)</f>
        <v>poesie</v>
      </c>
      <c r="L1437" t="str">
        <f>VLOOKUP(TRIM(SUBSTITUTE(D1437,CHAR(160),CHAR(32))),Metadata!B$1:J$2632,9,FALSE)</f>
        <v>vers</v>
      </c>
      <c r="M1437">
        <f>VLOOKUP(TRIM(SUBSTITUTE(D1437,CHAR(160),CHAR(32))),Metadata!B$1:K$2632,10,FALSE)</f>
        <v>64538</v>
      </c>
      <c r="N1437" t="s">
        <v>1901</v>
      </c>
      <c r="O1437">
        <v>303</v>
      </c>
      <c r="P1437">
        <v>311</v>
      </c>
    </row>
    <row r="1438" spans="1:16" x14ac:dyDescent="0.25">
      <c r="A1438" t="s">
        <v>4354</v>
      </c>
      <c r="B1438" t="s">
        <v>17</v>
      </c>
      <c r="C1438" t="s">
        <v>18</v>
      </c>
      <c r="D1438" t="s">
        <v>4647</v>
      </c>
      <c r="E1438" t="str">
        <f>VLOOKUP(TRIM(SUBSTITUTE(D1438,CHAR(160),CHAR(32))),Metadata!B$1:C$2632,2,FALSE)</f>
        <v>Descartes, René, 1596-1650.</v>
      </c>
      <c r="F1438" t="str">
        <f>VLOOKUP(TRIM(SUBSTITUTE(D1438,CHAR(160),CHAR(32))),Metadata!B$1:D$2632,3,FALSE)</f>
        <v>Les méditations</v>
      </c>
      <c r="G1438">
        <f>VLOOKUP(TRIM(SUBSTITUTE(D1438,CHAR(160),CHAR(32))),Metadata!B$1:E$2632,4,FALSE)</f>
        <v>1641</v>
      </c>
      <c r="H1438" t="s">
        <v>445</v>
      </c>
      <c r="J1438" t="str">
        <f>VLOOKUP(TRIM(SUBSTITUTE(D1438,CHAR(160),CHAR(32))),Metadata!B$1:H$2632,7,FALSE)</f>
        <v>traite</v>
      </c>
      <c r="L1438" t="str">
        <f>VLOOKUP(TRIM(SUBSTITUTE(D1438,CHAR(160),CHAR(32))),Metadata!B$1:J$2632,9,FALSE)</f>
        <v/>
      </c>
      <c r="M1438">
        <f>VLOOKUP(TRIM(SUBSTITUTE(D1438,CHAR(160),CHAR(32))),Metadata!B$1:K$2632,10,FALSE)</f>
        <v>31787</v>
      </c>
      <c r="N1438" s="1" t="s">
        <v>1902</v>
      </c>
      <c r="O1438">
        <v>560</v>
      </c>
      <c r="P1438">
        <v>568</v>
      </c>
    </row>
    <row r="1439" spans="1:16" x14ac:dyDescent="0.25">
      <c r="A1439" t="s">
        <v>4354</v>
      </c>
      <c r="B1439" t="s">
        <v>17</v>
      </c>
      <c r="C1439" t="s">
        <v>18</v>
      </c>
      <c r="D1439" t="s">
        <v>8080</v>
      </c>
      <c r="E1439" t="str">
        <f>VLOOKUP(TRIM(SUBSTITUTE(D1439,CHAR(160),CHAR(32))),Metadata!B$1:C$2632,2,FALSE)</f>
        <v>Mabillon, Jean, 1632-1707.</v>
      </c>
      <c r="F1439" t="str">
        <f>VLOOKUP(TRIM(SUBSTITUTE(D1439,CHAR(160),CHAR(32))),Metadata!B$1:D$2632,3,FALSE)</f>
        <v>Traité des études monastiques</v>
      </c>
      <c r="G1439">
        <f>VLOOKUP(TRIM(SUBSTITUTE(D1439,CHAR(160),CHAR(32))),Metadata!B$1:E$2632,4,FALSE)</f>
        <v>1691</v>
      </c>
      <c r="H1439" t="s">
        <v>445</v>
      </c>
      <c r="J1439" t="str">
        <f>VLOOKUP(TRIM(SUBSTITUTE(D1439,CHAR(160),CHAR(32))),Metadata!B$1:H$2632,7,FALSE)</f>
        <v>traite ou essai</v>
      </c>
      <c r="L1439" t="str">
        <f>VLOOKUP(TRIM(SUBSTITUTE(D1439,CHAR(160),CHAR(32))),Metadata!B$1:J$2632,9,FALSE)</f>
        <v>prose</v>
      </c>
      <c r="M1439">
        <f>VLOOKUP(TRIM(SUBSTITUTE(D1439,CHAR(160),CHAR(32))),Metadata!B$1:K$2632,10,FALSE)</f>
        <v>111310</v>
      </c>
      <c r="N1439" s="1" t="s">
        <v>1903</v>
      </c>
      <c r="O1439">
        <v>48</v>
      </c>
      <c r="P1439">
        <v>55</v>
      </c>
    </row>
    <row r="1440" spans="1:16" x14ac:dyDescent="0.25">
      <c r="A1440" t="s">
        <v>4354</v>
      </c>
      <c r="B1440" t="s">
        <v>17</v>
      </c>
      <c r="C1440" t="s">
        <v>18</v>
      </c>
      <c r="D1440" t="s">
        <v>7961</v>
      </c>
      <c r="E1440" t="str">
        <f>VLOOKUP(TRIM(SUBSTITUTE(D1440,CHAR(160),CHAR(32))),Metadata!B$1:C$2632,2,FALSE)</f>
        <v>Arnauld, Antoine, 1612-1694 and Nicole, Pierre, 1625-1695.</v>
      </c>
      <c r="F1440" t="str">
        <f>VLOOKUP(TRIM(SUBSTITUTE(D1440,CHAR(160),CHAR(32))),Metadata!B$1:D$2632,3,FALSE)</f>
        <v>La logique; ou, L'art de penser</v>
      </c>
      <c r="G1440">
        <f>VLOOKUP(TRIM(SUBSTITUTE(D1440,CHAR(160),CHAR(32))),Metadata!B$1:E$2632,4,FALSE)</f>
        <v>1662</v>
      </c>
      <c r="H1440" t="s">
        <v>445</v>
      </c>
      <c r="J1440" t="str">
        <f>VLOOKUP(TRIM(SUBSTITUTE(D1440,CHAR(160),CHAR(32))),Metadata!B$1:H$2632,7,FALSE)</f>
        <v>traite ou essai</v>
      </c>
      <c r="L1440" t="str">
        <f>VLOOKUP(TRIM(SUBSTITUTE(D1440,CHAR(160),CHAR(32))),Metadata!B$1:J$2632,9,FALSE)</f>
        <v>prose</v>
      </c>
      <c r="M1440">
        <f>VLOOKUP(TRIM(SUBSTITUTE(D1440,CHAR(160),CHAR(32))),Metadata!B$1:K$2632,10,FALSE)</f>
        <v>97802</v>
      </c>
      <c r="N1440" s="1" t="s">
        <v>1904</v>
      </c>
      <c r="O1440">
        <v>327</v>
      </c>
      <c r="P1440">
        <v>335</v>
      </c>
    </row>
    <row r="1441" spans="1:16" x14ac:dyDescent="0.25">
      <c r="A1441" t="s">
        <v>4354</v>
      </c>
      <c r="B1441" t="s">
        <v>17</v>
      </c>
      <c r="C1441" t="s">
        <v>18</v>
      </c>
      <c r="D1441" t="s">
        <v>7904</v>
      </c>
      <c r="E1441" t="str">
        <f>VLOOKUP(TRIM(SUBSTITUTE(D1441,CHAR(160),CHAR(32))),Metadata!B$1:C$2632,2,FALSE)</f>
        <v>Retz, Jean François Paul de Gondi de, 1613-1679.</v>
      </c>
      <c r="F1441" t="str">
        <f>VLOOKUP(TRIM(SUBSTITUTE(D1441,CHAR(160),CHAR(32))),Metadata!B$1:D$2632,3,FALSE)</f>
        <v>Mémoires. T. 1</v>
      </c>
      <c r="G1441">
        <f>VLOOKUP(TRIM(SUBSTITUTE(D1441,CHAR(160),CHAR(32))),Metadata!B$1:E$2632,4,FALSE)</f>
        <v>1679</v>
      </c>
      <c r="H1441" t="s">
        <v>445</v>
      </c>
      <c r="J1441" t="str">
        <f>VLOOKUP(TRIM(SUBSTITUTE(D1441,CHAR(160),CHAR(32))),Metadata!B$1:H$2632,7,FALSE)</f>
        <v>memoires</v>
      </c>
      <c r="L1441" t="str">
        <f>VLOOKUP(TRIM(SUBSTITUTE(D1441,CHAR(160),CHAR(32))),Metadata!B$1:J$2632,9,FALSE)</f>
        <v>prose</v>
      </c>
      <c r="M1441">
        <f>VLOOKUP(TRIM(SUBSTITUTE(D1441,CHAR(160),CHAR(32))),Metadata!B$1:K$2632,10,FALSE)</f>
        <v>35141</v>
      </c>
      <c r="N1441" s="1" t="s">
        <v>1905</v>
      </c>
      <c r="O1441">
        <v>107</v>
      </c>
      <c r="P1441">
        <v>115</v>
      </c>
    </row>
    <row r="1442" spans="1:16" x14ac:dyDescent="0.25">
      <c r="A1442" t="s">
        <v>4354</v>
      </c>
      <c r="B1442" t="s">
        <v>17</v>
      </c>
      <c r="C1442" t="s">
        <v>18</v>
      </c>
      <c r="D1442" t="s">
        <v>8113</v>
      </c>
      <c r="E1442" t="str">
        <f>VLOOKUP(TRIM(SUBSTITUTE(D1442,CHAR(160),CHAR(32))),Metadata!B$1:C$2632,2,FALSE)</f>
        <v>Nicole, Pierre, 1625-1695.</v>
      </c>
      <c r="F1442" t="str">
        <f>VLOOKUP(TRIM(SUBSTITUTE(D1442,CHAR(160),CHAR(32))),Metadata!B$1:D$2632,3,FALSE)</f>
        <v>Essais de morale. T. 2</v>
      </c>
      <c r="G1442">
        <f>VLOOKUP(TRIM(SUBSTITUTE(D1442,CHAR(160),CHAR(32))),Metadata!B$1:E$2632,4,FALSE)</f>
        <v>1671</v>
      </c>
      <c r="H1442" t="s">
        <v>445</v>
      </c>
      <c r="J1442" t="str">
        <f>VLOOKUP(TRIM(SUBSTITUTE(D1442,CHAR(160),CHAR(32))),Metadata!B$1:H$2632,7,FALSE)</f>
        <v>traite ou essai</v>
      </c>
      <c r="L1442" t="str">
        <f>VLOOKUP(TRIM(SUBSTITUTE(D1442,CHAR(160),CHAR(32))),Metadata!B$1:J$2632,9,FALSE)</f>
        <v>prose</v>
      </c>
      <c r="M1442">
        <f>VLOOKUP(TRIM(SUBSTITUTE(D1442,CHAR(160),CHAR(32))),Metadata!B$1:K$2632,10,FALSE)</f>
        <v>66688</v>
      </c>
      <c r="N1442" s="1" t="s">
        <v>1906</v>
      </c>
      <c r="O1442">
        <v>192</v>
      </c>
      <c r="P1442">
        <v>200</v>
      </c>
    </row>
    <row r="1443" spans="1:16" x14ac:dyDescent="0.25">
      <c r="A1443" t="s">
        <v>4354</v>
      </c>
      <c r="B1443" t="s">
        <v>17</v>
      </c>
      <c r="C1443" t="s">
        <v>18</v>
      </c>
      <c r="D1443" t="s">
        <v>8009</v>
      </c>
      <c r="E1443" t="str">
        <f>VLOOKUP(TRIM(SUBSTITUTE(D1443,CHAR(160),CHAR(32))),Metadata!B$1:C$2632,2,FALSE)</f>
        <v>Coeffeteau, Nicolas, 1574-1623.</v>
      </c>
      <c r="F1443" t="str">
        <f>VLOOKUP(TRIM(SUBSTITUTE(D1443,CHAR(160),CHAR(32))),Metadata!B$1:D$2632,3,FALSE)</f>
        <v>Histoire romaine</v>
      </c>
      <c r="G1443">
        <f>VLOOKUP(TRIM(SUBSTITUTE(D1443,CHAR(160),CHAR(32))),Metadata!B$1:E$2632,4,FALSE)</f>
        <v>1623</v>
      </c>
      <c r="H1443" t="s">
        <v>445</v>
      </c>
      <c r="J1443" t="str">
        <f>VLOOKUP(TRIM(SUBSTITUTE(D1443,CHAR(160),CHAR(32))),Metadata!B$1:H$2632,7,FALSE)</f>
        <v>traite ou essai</v>
      </c>
      <c r="L1443" t="str">
        <f>VLOOKUP(TRIM(SUBSTITUTE(D1443,CHAR(160),CHAR(32))),Metadata!B$1:J$2632,9,FALSE)</f>
        <v>prose</v>
      </c>
      <c r="M1443">
        <f>VLOOKUP(TRIM(SUBSTITUTE(D1443,CHAR(160),CHAR(32))),Metadata!B$1:K$2632,10,FALSE)</f>
        <v>263154</v>
      </c>
      <c r="N1443" t="s">
        <v>1907</v>
      </c>
      <c r="O1443">
        <v>265</v>
      </c>
      <c r="P1443">
        <v>272</v>
      </c>
    </row>
    <row r="1444" spans="1:16" x14ac:dyDescent="0.25">
      <c r="A1444" t="s">
        <v>4354</v>
      </c>
      <c r="B1444" t="s">
        <v>17</v>
      </c>
      <c r="C1444" t="s">
        <v>18</v>
      </c>
      <c r="D1444" t="s">
        <v>8089</v>
      </c>
      <c r="E1444" t="str">
        <f>VLOOKUP(TRIM(SUBSTITUTE(D1444,CHAR(160),CHAR(32))),Metadata!B$1:C$2632,2,FALSE)</f>
        <v>Mersenne, Marin, 1588-1648.</v>
      </c>
      <c r="F1444" t="str">
        <f>VLOOKUP(TRIM(SUBSTITUTE(D1444,CHAR(160),CHAR(32))),Metadata!B$1:D$2632,3,FALSE)</f>
        <v>Correspondance du P. Marin Mersenne. T. 10, 1640-1641</v>
      </c>
      <c r="G1444">
        <f>VLOOKUP(TRIM(SUBSTITUTE(D1444,CHAR(160),CHAR(32))),Metadata!B$1:E$2632,4,FALSE)</f>
        <v>1641</v>
      </c>
      <c r="H1444" t="s">
        <v>445</v>
      </c>
      <c r="J1444" t="str">
        <f>VLOOKUP(TRIM(SUBSTITUTE(D1444,CHAR(160),CHAR(32))),Metadata!B$1:H$2632,7,FALSE)</f>
        <v>correspondance</v>
      </c>
      <c r="L1444" t="str">
        <f>VLOOKUP(TRIM(SUBSTITUTE(D1444,CHAR(160),CHAR(32))),Metadata!B$1:J$2632,9,FALSE)</f>
        <v>prose</v>
      </c>
      <c r="M1444">
        <f>VLOOKUP(TRIM(SUBSTITUTE(D1444,CHAR(160),CHAR(32))),Metadata!B$1:K$2632,10,FALSE)</f>
        <v>12529</v>
      </c>
      <c r="N1444" s="1" t="s">
        <v>1908</v>
      </c>
      <c r="O1444">
        <v>239</v>
      </c>
      <c r="P1444">
        <v>246</v>
      </c>
    </row>
    <row r="1445" spans="1:16" x14ac:dyDescent="0.25">
      <c r="A1445" t="s">
        <v>4354</v>
      </c>
      <c r="B1445" t="s">
        <v>17</v>
      </c>
      <c r="C1445" t="s">
        <v>18</v>
      </c>
      <c r="D1445" t="s">
        <v>7907</v>
      </c>
      <c r="E1445" t="str">
        <f>VLOOKUP(TRIM(SUBSTITUTE(D1445,CHAR(160),CHAR(32))),Metadata!B$1:C$2632,2,FALSE)</f>
        <v>Retz, Jean François Paul de Gondi de, 1613-1679.</v>
      </c>
      <c r="F1445" t="str">
        <f>VLOOKUP(TRIM(SUBSTITUTE(D1445,CHAR(160),CHAR(32))),Metadata!B$1:D$2632,3,FALSE)</f>
        <v>Mémoires. T. 4</v>
      </c>
      <c r="G1445">
        <f>VLOOKUP(TRIM(SUBSTITUTE(D1445,CHAR(160),CHAR(32))),Metadata!B$1:E$2632,4,FALSE)</f>
        <v>1679</v>
      </c>
      <c r="H1445" t="s">
        <v>445</v>
      </c>
      <c r="J1445" t="str">
        <f>VLOOKUP(TRIM(SUBSTITUTE(D1445,CHAR(160),CHAR(32))),Metadata!B$1:H$2632,7,FALSE)</f>
        <v>memoires</v>
      </c>
      <c r="L1445" t="str">
        <f>VLOOKUP(TRIM(SUBSTITUTE(D1445,CHAR(160),CHAR(32))),Metadata!B$1:J$2632,9,FALSE)</f>
        <v>prose</v>
      </c>
      <c r="M1445">
        <f>VLOOKUP(TRIM(SUBSTITUTE(D1445,CHAR(160),CHAR(32))),Metadata!B$1:K$2632,10,FALSE)</f>
        <v>107209</v>
      </c>
      <c r="N1445" s="1" t="s">
        <v>1909</v>
      </c>
      <c r="O1445">
        <v>2</v>
      </c>
      <c r="P1445">
        <v>9</v>
      </c>
    </row>
    <row r="1446" spans="1:16" x14ac:dyDescent="0.25">
      <c r="A1446" t="s">
        <v>4354</v>
      </c>
      <c r="B1446" t="s">
        <v>17</v>
      </c>
      <c r="C1446" t="s">
        <v>18</v>
      </c>
      <c r="D1446" t="s">
        <v>8406</v>
      </c>
      <c r="E1446" t="str">
        <f>VLOOKUP(TRIM(SUBSTITUTE(D1446,CHAR(160),CHAR(32))),Metadata!B$1:C$2632,2,FALSE)</f>
        <v>Tencin, Claudine Alexandrine Guérin de, 1682-1749.</v>
      </c>
      <c r="F1446" t="str">
        <f>VLOOKUP(TRIM(SUBSTITUTE(D1446,CHAR(160),CHAR(32))),Metadata!B$1:D$2632,3,FALSE)</f>
        <v>Memoires du comte de Comminges</v>
      </c>
      <c r="G1446">
        <f>VLOOKUP(TRIM(SUBSTITUTE(D1446,CHAR(160),CHAR(32))),Metadata!B$1:E$2632,4,FALSE)</f>
        <v>1735</v>
      </c>
      <c r="H1446" t="s">
        <v>448</v>
      </c>
      <c r="J1446" t="str">
        <f>VLOOKUP(TRIM(SUBSTITUTE(D1446,CHAR(160),CHAR(32))),Metadata!B$1:H$2632,7,FALSE)</f>
        <v>roman</v>
      </c>
      <c r="L1446" t="str">
        <f>VLOOKUP(TRIM(SUBSTITUTE(D1446,CHAR(160),CHAR(32))),Metadata!B$1:J$2632,9,FALSE)</f>
        <v>prose</v>
      </c>
      <c r="M1446">
        <f>VLOOKUP(TRIM(SUBSTITUTE(D1446,CHAR(160),CHAR(32))),Metadata!B$1:K$2632,10,FALSE)</f>
        <v>19159</v>
      </c>
      <c r="N1446" s="1" t="s">
        <v>1910</v>
      </c>
      <c r="O1446">
        <v>36</v>
      </c>
      <c r="P1446">
        <v>44</v>
      </c>
    </row>
    <row r="1447" spans="1:16" x14ac:dyDescent="0.25">
      <c r="A1447" t="s">
        <v>4354</v>
      </c>
      <c r="B1447" t="s">
        <v>17</v>
      </c>
      <c r="C1447" t="s">
        <v>18</v>
      </c>
      <c r="D1447" t="s">
        <v>8357</v>
      </c>
      <c r="E1447" t="str">
        <f>VLOOKUP(TRIM(SUBSTITUTE(D1447,CHAR(160),CHAR(32))),Metadata!B$1:C$2632,2,FALSE)</f>
        <v>Prévost, abbé, 1697-1763.</v>
      </c>
      <c r="F1447" t="str">
        <f>VLOOKUP(TRIM(SUBSTITUTE(D1447,CHAR(160),CHAR(32))),Metadata!B$1:D$2632,3,FALSE)</f>
        <v>Lettres angloises, ou Histoire de Miss Clarisse Harlove. T. 3</v>
      </c>
      <c r="G1447">
        <f>VLOOKUP(TRIM(SUBSTITUTE(D1447,CHAR(160),CHAR(32))),Metadata!B$1:E$2632,4,FALSE)</f>
        <v>1751</v>
      </c>
      <c r="H1447" t="s">
        <v>448</v>
      </c>
      <c r="J1447" t="str">
        <f>VLOOKUP(TRIM(SUBSTITUTE(D1447,CHAR(160),CHAR(32))),Metadata!B$1:H$2632,7,FALSE)</f>
        <v>roman</v>
      </c>
      <c r="L1447" t="str">
        <f>VLOOKUP(TRIM(SUBSTITUTE(D1447,CHAR(160),CHAR(32))),Metadata!B$1:J$2632,9,FALSE)</f>
        <v>prose</v>
      </c>
      <c r="M1447">
        <f>VLOOKUP(TRIM(SUBSTITUTE(D1447,CHAR(160),CHAR(32))),Metadata!B$1:K$2632,10,FALSE)</f>
        <v>120594</v>
      </c>
      <c r="N1447" s="1" t="s">
        <v>1911</v>
      </c>
      <c r="O1447">
        <v>170</v>
      </c>
      <c r="P1447">
        <v>178</v>
      </c>
    </row>
    <row r="1448" spans="1:16" x14ac:dyDescent="0.25">
      <c r="A1448" t="s">
        <v>4354</v>
      </c>
      <c r="B1448" t="s">
        <v>17</v>
      </c>
      <c r="C1448" t="s">
        <v>18</v>
      </c>
      <c r="D1448" t="s">
        <v>8292</v>
      </c>
      <c r="E1448" t="str">
        <f>VLOOKUP(TRIM(SUBSTITUTE(D1448,CHAR(160),CHAR(32))),Metadata!B$1:C$2632,2,FALSE)</f>
        <v>La Pérouse, Jean-François de Galaup, comte de, 1741-1788.</v>
      </c>
      <c r="F1448" t="str">
        <f>VLOOKUP(TRIM(SUBSTITUTE(D1448,CHAR(160),CHAR(32))),Metadata!B$1:D$2632,3,FALSE)</f>
        <v>Voyage de la Pérouse</v>
      </c>
      <c r="G1448">
        <f>VLOOKUP(TRIM(SUBSTITUTE(D1448,CHAR(160),CHAR(32))),Metadata!B$1:E$2632,4,FALSE)</f>
        <v>1797</v>
      </c>
      <c r="H1448" t="s">
        <v>448</v>
      </c>
      <c r="J1448" t="str">
        <f>VLOOKUP(TRIM(SUBSTITUTE(D1448,CHAR(160),CHAR(32))),Metadata!B$1:H$2632,7,FALSE)</f>
        <v>recit de voyage</v>
      </c>
      <c r="L1448" t="str">
        <f>VLOOKUP(TRIM(SUBSTITUTE(D1448,CHAR(160),CHAR(32))),Metadata!B$1:J$2632,9,FALSE)</f>
        <v>prose</v>
      </c>
      <c r="M1448">
        <f>VLOOKUP(TRIM(SUBSTITUTE(D1448,CHAR(160),CHAR(32))),Metadata!B$1:K$2632,10,FALSE)</f>
        <v>299579</v>
      </c>
      <c r="N1448" s="1" t="s">
        <v>1912</v>
      </c>
      <c r="O1448">
        <v>154</v>
      </c>
      <c r="P1448">
        <v>161</v>
      </c>
    </row>
    <row r="1449" spans="1:16" x14ac:dyDescent="0.25">
      <c r="A1449" t="s">
        <v>4354</v>
      </c>
      <c r="B1449" t="s">
        <v>17</v>
      </c>
      <c r="C1449" t="s">
        <v>18</v>
      </c>
      <c r="D1449" t="s">
        <v>8249</v>
      </c>
      <c r="E1449" t="str">
        <f>VLOOKUP(TRIM(SUBSTITUTE(D1449,CHAR(160),CHAR(32))),Metadata!B$1:C$2632,2,FALSE)</f>
        <v>Dubos, abbé (Jean-Baptiste), 1670-1742.</v>
      </c>
      <c r="F1449" t="str">
        <f>VLOOKUP(TRIM(SUBSTITUTE(D1449,CHAR(160),CHAR(32))),Metadata!B$1:D$2632,3,FALSE)</f>
        <v>Réflexions critiques sur la poésie et sur la peinture</v>
      </c>
      <c r="G1449">
        <f>VLOOKUP(TRIM(SUBSTITUTE(D1449,CHAR(160),CHAR(32))),Metadata!B$1:E$2632,4,FALSE)</f>
        <v>1733</v>
      </c>
      <c r="H1449" t="s">
        <v>448</v>
      </c>
      <c r="J1449" t="str">
        <f>VLOOKUP(TRIM(SUBSTITUTE(D1449,CHAR(160),CHAR(32))),Metadata!B$1:H$2632,7,FALSE)</f>
        <v>melanges litteraires</v>
      </c>
      <c r="L1449" t="str">
        <f>VLOOKUP(TRIM(SUBSTITUTE(D1449,CHAR(160),CHAR(32))),Metadata!B$1:J$2632,9,FALSE)</f>
        <v>prose</v>
      </c>
      <c r="M1449">
        <f>VLOOKUP(TRIM(SUBSTITUTE(D1449,CHAR(160),CHAR(32))),Metadata!B$1:K$2632,10,FALSE)</f>
        <v>256009</v>
      </c>
      <c r="N1449" s="1" t="s">
        <v>1913</v>
      </c>
      <c r="O1449">
        <v>22</v>
      </c>
      <c r="P1449">
        <v>30</v>
      </c>
    </row>
    <row r="1450" spans="1:16" x14ac:dyDescent="0.25">
      <c r="A1450" t="s">
        <v>4354</v>
      </c>
      <c r="B1450" t="s">
        <v>17</v>
      </c>
      <c r="C1450" t="s">
        <v>18</v>
      </c>
      <c r="D1450" t="s">
        <v>5726</v>
      </c>
      <c r="E1450" t="str">
        <f>VLOOKUP(TRIM(SUBSTITUTE(D1450,CHAR(160),CHAR(32))),Metadata!B$1:C$2632,2,FALSE)</f>
        <v>Constant, Benjamin, 1767-1830.</v>
      </c>
      <c r="F1450" t="str">
        <f>VLOOKUP(TRIM(SUBSTITUTE(D1450,CHAR(160),CHAR(32))),Metadata!B$1:D$2632,3,FALSE)</f>
        <v>Des effets de la terreur</v>
      </c>
      <c r="G1450">
        <f>VLOOKUP(TRIM(SUBSTITUTE(D1450,CHAR(160),CHAR(32))),Metadata!B$1:E$2632,4,FALSE)</f>
        <v>1797</v>
      </c>
      <c r="H1450" t="s">
        <v>448</v>
      </c>
      <c r="J1450" t="str">
        <f>VLOOKUP(TRIM(SUBSTITUTE(D1450,CHAR(160),CHAR(32))),Metadata!B$1:H$2632,7,FALSE)</f>
        <v>traite</v>
      </c>
      <c r="L1450" t="str">
        <f>VLOOKUP(TRIM(SUBSTITUTE(D1450,CHAR(160),CHAR(32))),Metadata!B$1:J$2632,9,FALSE)</f>
        <v/>
      </c>
      <c r="M1450">
        <f>VLOOKUP(TRIM(SUBSTITUTE(D1450,CHAR(160),CHAR(32))),Metadata!B$1:K$2632,10,FALSE)</f>
        <v>6306</v>
      </c>
      <c r="N1450" s="1" t="s">
        <v>1914</v>
      </c>
      <c r="O1450">
        <v>25</v>
      </c>
      <c r="P1450">
        <v>33</v>
      </c>
    </row>
    <row r="1451" spans="1:16" x14ac:dyDescent="0.25">
      <c r="A1451" t="s">
        <v>4354</v>
      </c>
      <c r="B1451" t="s">
        <v>17</v>
      </c>
      <c r="C1451" t="s">
        <v>18</v>
      </c>
      <c r="D1451" t="s">
        <v>8351</v>
      </c>
      <c r="E1451" t="str">
        <f>VLOOKUP(TRIM(SUBSTITUTE(D1451,CHAR(160),CHAR(32))),Metadata!B$1:C$2632,2,FALSE)</f>
        <v>Prévost, abbé, 1697-1763.</v>
      </c>
      <c r="F1451" t="str">
        <f>VLOOKUP(TRIM(SUBSTITUTE(D1451,CHAR(160),CHAR(32))),Metadata!B$1:D$2632,3,FALSE)</f>
        <v>Le monde moral, ou, Mémoires pour servir: à l'histoire du coeur humain</v>
      </c>
      <c r="G1451">
        <f>VLOOKUP(TRIM(SUBSTITUTE(D1451,CHAR(160),CHAR(32))),Metadata!B$1:E$2632,4,FALSE)</f>
        <v>1760</v>
      </c>
      <c r="H1451" t="s">
        <v>448</v>
      </c>
      <c r="J1451" t="str">
        <f>VLOOKUP(TRIM(SUBSTITUTE(D1451,CHAR(160),CHAR(32))),Metadata!B$1:H$2632,7,FALSE)</f>
        <v>roman</v>
      </c>
      <c r="L1451" t="str">
        <f>VLOOKUP(TRIM(SUBSTITUTE(D1451,CHAR(160),CHAR(32))),Metadata!B$1:J$2632,9,FALSE)</f>
        <v>prose</v>
      </c>
      <c r="M1451">
        <f>VLOOKUP(TRIM(SUBSTITUTE(D1451,CHAR(160),CHAR(32))),Metadata!B$1:K$2632,10,FALSE)</f>
        <v>148539</v>
      </c>
      <c r="N1451" s="1" t="s">
        <v>1915</v>
      </c>
      <c r="O1451">
        <v>128</v>
      </c>
      <c r="P1451">
        <v>135</v>
      </c>
    </row>
    <row r="1452" spans="1:16" x14ac:dyDescent="0.25">
      <c r="A1452" t="s">
        <v>4354</v>
      </c>
      <c r="B1452" t="s">
        <v>17</v>
      </c>
      <c r="C1452" t="s">
        <v>18</v>
      </c>
      <c r="D1452" t="s">
        <v>8348</v>
      </c>
      <c r="E1452" t="str">
        <f>VLOOKUP(TRIM(SUBSTITUTE(D1452,CHAR(160),CHAR(32))),Metadata!B$1:C$2632,2,FALSE)</f>
        <v>Mouhy, Charles de Fieux, chevalier de, 1701-1784.</v>
      </c>
      <c r="F1452" t="str">
        <f>VLOOKUP(TRIM(SUBSTITUTE(D1452,CHAR(160),CHAR(32))),Metadata!B$1:D$2632,3,FALSE)</f>
        <v>La paysanne parvenue, ou, Les mémoires de Madame la marquise de L.V.</v>
      </c>
      <c r="G1452">
        <f>VLOOKUP(TRIM(SUBSTITUTE(D1452,CHAR(160),CHAR(32))),Metadata!B$1:E$2632,4,FALSE)</f>
        <v>1735</v>
      </c>
      <c r="H1452" t="s">
        <v>448</v>
      </c>
      <c r="J1452" t="str">
        <f>VLOOKUP(TRIM(SUBSTITUTE(D1452,CHAR(160),CHAR(32))),Metadata!B$1:H$2632,7,FALSE)</f>
        <v>roman</v>
      </c>
      <c r="L1452" t="str">
        <f>VLOOKUP(TRIM(SUBSTITUTE(D1452,CHAR(160),CHAR(32))),Metadata!B$1:J$2632,9,FALSE)</f>
        <v>prose</v>
      </c>
      <c r="M1452">
        <f>VLOOKUP(TRIM(SUBSTITUTE(D1452,CHAR(160),CHAR(32))),Metadata!B$1:K$2632,10,FALSE)</f>
        <v>219670</v>
      </c>
      <c r="N1452" s="1" t="s">
        <v>1916</v>
      </c>
      <c r="O1452">
        <v>44</v>
      </c>
      <c r="P1452">
        <v>55</v>
      </c>
    </row>
    <row r="1453" spans="1:16" x14ac:dyDescent="0.25">
      <c r="A1453" t="s">
        <v>4354</v>
      </c>
      <c r="B1453" t="s">
        <v>17</v>
      </c>
      <c r="C1453" t="s">
        <v>18</v>
      </c>
      <c r="D1453" t="s">
        <v>8351</v>
      </c>
      <c r="E1453" t="str">
        <f>VLOOKUP(TRIM(SUBSTITUTE(D1453,CHAR(160),CHAR(32))),Metadata!B$1:C$2632,2,FALSE)</f>
        <v>Prévost, abbé, 1697-1763.</v>
      </c>
      <c r="F1453" t="str">
        <f>VLOOKUP(TRIM(SUBSTITUTE(D1453,CHAR(160),CHAR(32))),Metadata!B$1:D$2632,3,FALSE)</f>
        <v>Le monde moral, ou, Mémoires pour servir: à l'histoire du coeur humain</v>
      </c>
      <c r="G1453">
        <f>VLOOKUP(TRIM(SUBSTITUTE(D1453,CHAR(160),CHAR(32))),Metadata!B$1:E$2632,4,FALSE)</f>
        <v>1760</v>
      </c>
      <c r="H1453" t="s">
        <v>448</v>
      </c>
      <c r="J1453" t="str">
        <f>VLOOKUP(TRIM(SUBSTITUTE(D1453,CHAR(160),CHAR(32))),Metadata!B$1:H$2632,7,FALSE)</f>
        <v>roman</v>
      </c>
      <c r="L1453" t="str">
        <f>VLOOKUP(TRIM(SUBSTITUTE(D1453,CHAR(160),CHAR(32))),Metadata!B$1:J$2632,9,FALSE)</f>
        <v>prose</v>
      </c>
      <c r="M1453">
        <f>VLOOKUP(TRIM(SUBSTITUTE(D1453,CHAR(160),CHAR(32))),Metadata!B$1:K$2632,10,FALSE)</f>
        <v>148539</v>
      </c>
      <c r="N1453" s="1" t="s">
        <v>1917</v>
      </c>
      <c r="O1453">
        <v>39</v>
      </c>
      <c r="P1453">
        <v>47</v>
      </c>
    </row>
    <row r="1454" spans="1:16" x14ac:dyDescent="0.25">
      <c r="A1454" t="s">
        <v>4354</v>
      </c>
      <c r="B1454" t="s">
        <v>17</v>
      </c>
      <c r="C1454" t="s">
        <v>18</v>
      </c>
      <c r="D1454" t="s">
        <v>8402</v>
      </c>
      <c r="E1454" t="str">
        <f>VLOOKUP(TRIM(SUBSTITUTE(D1454,CHAR(160),CHAR(32))),Metadata!B$1:C$2632,2,FALSE)</f>
        <v>Staël, Madame de (Anne-Louise-Germaine), 1766-1817.</v>
      </c>
      <c r="F1454" t="str">
        <f>VLOOKUP(TRIM(SUBSTITUTE(D1454,CHAR(160),CHAR(32))),Metadata!B$1:D$2632,3,FALSE)</f>
        <v>Lettres inédites à Louis de Narbonne, 1794.</v>
      </c>
      <c r="G1454">
        <f>VLOOKUP(TRIM(SUBSTITUTE(D1454,CHAR(160),CHAR(32))),Metadata!B$1:E$2632,4,FALSE)</f>
        <v>1794</v>
      </c>
      <c r="H1454" t="s">
        <v>448</v>
      </c>
      <c r="J1454" t="str">
        <f>VLOOKUP(TRIM(SUBSTITUTE(D1454,CHAR(160),CHAR(32))),Metadata!B$1:H$2632,7,FALSE)</f>
        <v>correspondance</v>
      </c>
      <c r="L1454" t="str">
        <f>VLOOKUP(TRIM(SUBSTITUTE(D1454,CHAR(160),CHAR(32))),Metadata!B$1:J$2632,9,FALSE)</f>
        <v>prose</v>
      </c>
      <c r="M1454">
        <f>VLOOKUP(TRIM(SUBSTITUTE(D1454,CHAR(160),CHAR(32))),Metadata!B$1:K$2632,10,FALSE)</f>
        <v>107787</v>
      </c>
      <c r="N1454" s="1" t="s">
        <v>1918</v>
      </c>
      <c r="O1454">
        <v>79</v>
      </c>
      <c r="P1454">
        <v>86</v>
      </c>
    </row>
    <row r="1455" spans="1:16" x14ac:dyDescent="0.25">
      <c r="A1455" t="s">
        <v>4354</v>
      </c>
      <c r="B1455" t="s">
        <v>17</v>
      </c>
      <c r="C1455" t="s">
        <v>18</v>
      </c>
      <c r="D1455" t="s">
        <v>8340</v>
      </c>
      <c r="E1455" t="str">
        <f>VLOOKUP(TRIM(SUBSTITUTE(D1455,CHAR(160),CHAR(32))),Metadata!B$1:C$2632,2,FALSE)</f>
        <v>Montesquieu, Charles de Secondat, baron de, 1689-1755.</v>
      </c>
      <c r="F1455" t="str">
        <f>VLOOKUP(TRIM(SUBSTITUTE(D1455,CHAR(160),CHAR(32))),Metadata!B$1:D$2632,3,FALSE)</f>
        <v>Considérations sur les causes de la grandeur des Romains et de leur décadence</v>
      </c>
      <c r="G1455">
        <f>VLOOKUP(TRIM(SUBSTITUTE(D1455,CHAR(160),CHAR(32))),Metadata!B$1:E$2632,4,FALSE)</f>
        <v>1748</v>
      </c>
      <c r="H1455" t="s">
        <v>448</v>
      </c>
      <c r="J1455" t="str">
        <f>VLOOKUP(TRIM(SUBSTITUTE(D1455,CHAR(160),CHAR(32))),Metadata!B$1:H$2632,7,FALSE)</f>
        <v>traite ou essai</v>
      </c>
      <c r="L1455" t="str">
        <f>VLOOKUP(TRIM(SUBSTITUTE(D1455,CHAR(160),CHAR(32))),Metadata!B$1:J$2632,9,FALSE)</f>
        <v>prose</v>
      </c>
      <c r="M1455">
        <f>VLOOKUP(TRIM(SUBSTITUTE(D1455,CHAR(160),CHAR(32))),Metadata!B$1:K$2632,10,FALSE)</f>
        <v>46404</v>
      </c>
      <c r="N1455" s="1" t="s">
        <v>1919</v>
      </c>
      <c r="O1455">
        <v>138</v>
      </c>
      <c r="P1455">
        <v>147</v>
      </c>
    </row>
    <row r="1456" spans="1:16" x14ac:dyDescent="0.25">
      <c r="A1456" t="s">
        <v>4354</v>
      </c>
      <c r="B1456" t="s">
        <v>17</v>
      </c>
      <c r="C1456" t="s">
        <v>18</v>
      </c>
      <c r="D1456" t="s">
        <v>8172</v>
      </c>
      <c r="E1456" t="str">
        <f>VLOOKUP(TRIM(SUBSTITUTE(D1456,CHAR(160),CHAR(32))),Metadata!B$1:C$2632,2,FALSE)</f>
        <v>Argens, Jean-Baptiste de Boyer, marquis d', 1704-1771.</v>
      </c>
      <c r="F1456" t="str">
        <f>VLOOKUP(TRIM(SUBSTITUTE(D1456,CHAR(160),CHAR(32))),Metadata!B$1:D$2632,3,FALSE)</f>
        <v>Lettres juives</v>
      </c>
      <c r="G1456">
        <f>VLOOKUP(TRIM(SUBSTITUTE(D1456,CHAR(160),CHAR(32))),Metadata!B$1:E$2632,4,FALSE)</f>
        <v>1738</v>
      </c>
      <c r="H1456" t="s">
        <v>448</v>
      </c>
      <c r="J1456" t="str">
        <f>VLOOKUP(TRIM(SUBSTITUTE(D1456,CHAR(160),CHAR(32))),Metadata!B$1:H$2632,7,FALSE)</f>
        <v>melanges litteraires</v>
      </c>
      <c r="L1456" t="str">
        <f>VLOOKUP(TRIM(SUBSTITUTE(D1456,CHAR(160),CHAR(32))),Metadata!B$1:J$2632,9,FALSE)</f>
        <v>prose</v>
      </c>
      <c r="M1456">
        <f>VLOOKUP(TRIM(SUBSTITUTE(D1456,CHAR(160),CHAR(32))),Metadata!B$1:K$2632,10,FALSE)</f>
        <v>427095</v>
      </c>
      <c r="N1456" s="1" t="s">
        <v>1920</v>
      </c>
      <c r="O1456">
        <v>84</v>
      </c>
      <c r="P1456">
        <v>92</v>
      </c>
    </row>
    <row r="1457" spans="1:16" x14ac:dyDescent="0.25">
      <c r="A1457" t="s">
        <v>4354</v>
      </c>
      <c r="B1457" t="s">
        <v>17</v>
      </c>
      <c r="C1457" t="s">
        <v>18</v>
      </c>
      <c r="D1457" t="s">
        <v>8214</v>
      </c>
      <c r="E1457" t="str">
        <f>VLOOKUP(TRIM(SUBSTITUTE(D1457,CHAR(160),CHAR(32))),Metadata!B$1:C$2632,2,FALSE)</f>
        <v>Condorcet, Marie Jean Antoine-Nicolas de Caritat, marquis de, 1743-1794.</v>
      </c>
      <c r="F1457" t="str">
        <f>VLOOKUP(TRIM(SUBSTITUTE(D1457,CHAR(160),CHAR(32))),Metadata!B$1:D$2632,3,FALSE)</f>
        <v>Esquisse d'un tableau</v>
      </c>
      <c r="G1457">
        <f>VLOOKUP(TRIM(SUBSTITUTE(D1457,CHAR(160),CHAR(32))),Metadata!B$1:E$2632,4,FALSE)</f>
        <v>1794</v>
      </c>
      <c r="H1457" t="s">
        <v>448</v>
      </c>
      <c r="J1457" t="str">
        <f>VLOOKUP(TRIM(SUBSTITUTE(D1457,CHAR(160),CHAR(32))),Metadata!B$1:H$2632,7,FALSE)</f>
        <v>traite ou essai</v>
      </c>
      <c r="L1457" t="str">
        <f>VLOOKUP(TRIM(SUBSTITUTE(D1457,CHAR(160),CHAR(32))),Metadata!B$1:J$2632,9,FALSE)</f>
        <v>prose</v>
      </c>
      <c r="M1457">
        <f>VLOOKUP(TRIM(SUBSTITUTE(D1457,CHAR(160),CHAR(32))),Metadata!B$1:K$2632,10,FALSE)</f>
        <v>66733</v>
      </c>
      <c r="N1457" s="1" t="s">
        <v>1921</v>
      </c>
      <c r="O1457">
        <v>118</v>
      </c>
      <c r="P1457">
        <v>126</v>
      </c>
    </row>
    <row r="1458" spans="1:16" x14ac:dyDescent="0.25">
      <c r="A1458" t="s">
        <v>4354</v>
      </c>
      <c r="B1458" t="s">
        <v>17</v>
      </c>
      <c r="C1458" t="s">
        <v>18</v>
      </c>
      <c r="D1458" t="s">
        <v>5477</v>
      </c>
      <c r="E1458" t="str">
        <f>VLOOKUP(TRIM(SUBSTITUTE(D1458,CHAR(160),CHAR(32))),Metadata!B$1:C$2632,2,FALSE)</f>
        <v>Holbach, Paul Henri Thiry, baron d', 1723-1789.</v>
      </c>
      <c r="F1458" t="str">
        <f>VLOOKUP(TRIM(SUBSTITUTE(D1458,CHAR(160),CHAR(32))),Metadata!B$1:D$2632,3,FALSE)</f>
        <v>Histoire critique de Jésus-Christ ou analyse raisonnée des Évangiles</v>
      </c>
      <c r="G1458">
        <f>VLOOKUP(TRIM(SUBSTITUTE(D1458,CHAR(160),CHAR(32))),Metadata!B$1:E$2632,4,FALSE)</f>
        <v>1770</v>
      </c>
      <c r="H1458" t="s">
        <v>448</v>
      </c>
      <c r="J1458" t="str">
        <f>VLOOKUP(TRIM(SUBSTITUTE(D1458,CHAR(160),CHAR(32))),Metadata!B$1:H$2632,7,FALSE)</f>
        <v>traite</v>
      </c>
      <c r="L1458" t="str">
        <f>VLOOKUP(TRIM(SUBSTITUTE(D1458,CHAR(160),CHAR(32))),Metadata!B$1:J$2632,9,FALSE)</f>
        <v/>
      </c>
      <c r="M1458">
        <f>VLOOKUP(TRIM(SUBSTITUTE(D1458,CHAR(160),CHAR(32))),Metadata!B$1:K$2632,10,FALSE)</f>
        <v>88506</v>
      </c>
      <c r="N1458" s="1" t="s">
        <v>1922</v>
      </c>
      <c r="O1458">
        <v>182</v>
      </c>
      <c r="P1458">
        <v>193</v>
      </c>
    </row>
    <row r="1459" spans="1:16" x14ac:dyDescent="0.25">
      <c r="A1459" t="s">
        <v>4354</v>
      </c>
      <c r="B1459" t="s">
        <v>17</v>
      </c>
      <c r="C1459" t="s">
        <v>18</v>
      </c>
      <c r="D1459" t="s">
        <v>8196</v>
      </c>
      <c r="E1459" t="str">
        <f>VLOOKUP(TRIM(SUBSTITUTE(D1459,CHAR(160),CHAR(32))),Metadata!B$1:C$2632,2,FALSE)</f>
        <v>Carbonnières, L.F.E (Louis François Elisabeth) Ramond de, 1753-1827.</v>
      </c>
      <c r="F1459" t="str">
        <f>VLOOKUP(TRIM(SUBSTITUTE(D1459,CHAR(160),CHAR(32))),Metadata!B$1:D$2632,3,FALSE)</f>
        <v>Lettres de M. William Coxe à M. W. Melmoth</v>
      </c>
      <c r="G1459">
        <f>VLOOKUP(TRIM(SUBSTITUTE(D1459,CHAR(160),CHAR(32))),Metadata!B$1:E$2632,4,FALSE)</f>
        <v>1781</v>
      </c>
      <c r="H1459" t="s">
        <v>448</v>
      </c>
      <c r="J1459" t="str">
        <f>VLOOKUP(TRIM(SUBSTITUTE(D1459,CHAR(160),CHAR(32))),Metadata!B$1:H$2632,7,FALSE)</f>
        <v>melanges litteraires</v>
      </c>
      <c r="L1459" t="str">
        <f>VLOOKUP(TRIM(SUBSTITUTE(D1459,CHAR(160),CHAR(32))),Metadata!B$1:J$2632,9,FALSE)</f>
        <v>prose</v>
      </c>
      <c r="M1459">
        <f>VLOOKUP(TRIM(SUBSTITUTE(D1459,CHAR(160),CHAR(32))),Metadata!B$1:K$2632,10,FALSE)</f>
        <v>130784</v>
      </c>
      <c r="N1459" s="1" t="s">
        <v>1923</v>
      </c>
      <c r="O1459">
        <v>129</v>
      </c>
      <c r="P1459">
        <v>136</v>
      </c>
    </row>
    <row r="1460" spans="1:16" x14ac:dyDescent="0.25">
      <c r="A1460" t="s">
        <v>4354</v>
      </c>
      <c r="B1460" t="s">
        <v>17</v>
      </c>
      <c r="C1460" t="s">
        <v>18</v>
      </c>
      <c r="D1460" t="s">
        <v>8275</v>
      </c>
      <c r="E1460" t="str">
        <f>VLOOKUP(TRIM(SUBSTITUTE(D1460,CHAR(160),CHAR(32))),Metadata!B$1:C$2632,2,FALSE)</f>
        <v>Helvétius, Claude Adrien, 1715-1771.</v>
      </c>
      <c r="F1460" t="str">
        <f>VLOOKUP(TRIM(SUBSTITUTE(D1460,CHAR(160),CHAR(32))),Metadata!B$1:D$2632,3,FALSE)</f>
        <v>De l'esprit.</v>
      </c>
      <c r="G1460">
        <f>VLOOKUP(TRIM(SUBSTITUTE(D1460,CHAR(160),CHAR(32))),Metadata!B$1:E$2632,4,FALSE)</f>
        <v>1758</v>
      </c>
      <c r="H1460" t="s">
        <v>448</v>
      </c>
      <c r="J1460" t="str">
        <f>VLOOKUP(TRIM(SUBSTITUTE(D1460,CHAR(160),CHAR(32))),Metadata!B$1:H$2632,7,FALSE)</f>
        <v>traite ou essai</v>
      </c>
      <c r="L1460" t="str">
        <f>VLOOKUP(TRIM(SUBSTITUTE(D1460,CHAR(160),CHAR(32))),Metadata!B$1:J$2632,9,FALSE)</f>
        <v>prose</v>
      </c>
      <c r="M1460">
        <f>VLOOKUP(TRIM(SUBSTITUTE(D1460,CHAR(160),CHAR(32))),Metadata!B$1:K$2632,10,FALSE)</f>
        <v>161176</v>
      </c>
      <c r="N1460" s="1" t="s">
        <v>1924</v>
      </c>
      <c r="O1460">
        <v>40</v>
      </c>
      <c r="P1460">
        <v>48</v>
      </c>
    </row>
    <row r="1461" spans="1:16" x14ac:dyDescent="0.25">
      <c r="A1461" t="s">
        <v>4354</v>
      </c>
      <c r="B1461" t="s">
        <v>17</v>
      </c>
      <c r="C1461" t="s">
        <v>18</v>
      </c>
      <c r="D1461" t="s">
        <v>8381</v>
      </c>
      <c r="E1461" t="str">
        <f>VLOOKUP(TRIM(SUBSTITUTE(D1461,CHAR(160),CHAR(32))),Metadata!B$1:C$2632,2,FALSE)</f>
        <v>Rousseau, Jean-Jacques, 1712-1778.</v>
      </c>
      <c r="F1461" t="str">
        <f>VLOOKUP(TRIM(SUBSTITUTE(D1461,CHAR(160),CHAR(32))),Metadata!B$1:D$2632,3,FALSE)</f>
        <v>La nouvelle Héloïse</v>
      </c>
      <c r="G1461">
        <f>VLOOKUP(TRIM(SUBSTITUTE(D1461,CHAR(160),CHAR(32))),Metadata!B$1:E$2632,4,FALSE)</f>
        <v>1761</v>
      </c>
      <c r="H1461" t="s">
        <v>448</v>
      </c>
      <c r="J1461" t="str">
        <f>VLOOKUP(TRIM(SUBSTITUTE(D1461,CHAR(160),CHAR(32))),Metadata!B$1:H$2632,7,FALSE)</f>
        <v>roman</v>
      </c>
      <c r="L1461" t="str">
        <f>VLOOKUP(TRIM(SUBSTITUTE(D1461,CHAR(160),CHAR(32))),Metadata!B$1:J$2632,9,FALSE)</f>
        <v>prose</v>
      </c>
      <c r="M1461">
        <f>VLOOKUP(TRIM(SUBSTITUTE(D1461,CHAR(160),CHAR(32))),Metadata!B$1:K$2632,10,FALSE)</f>
        <v>299094</v>
      </c>
      <c r="N1461" s="1" t="s">
        <v>1925</v>
      </c>
      <c r="O1461">
        <v>63</v>
      </c>
      <c r="P1461">
        <v>71</v>
      </c>
    </row>
    <row r="1462" spans="1:16" x14ac:dyDescent="0.25">
      <c r="A1462" t="s">
        <v>4354</v>
      </c>
      <c r="B1462" t="s">
        <v>17</v>
      </c>
      <c r="C1462" t="s">
        <v>18</v>
      </c>
      <c r="D1462" t="s">
        <v>8190</v>
      </c>
      <c r="E1462" t="str">
        <f>VLOOKUP(TRIM(SUBSTITUTE(D1462,CHAR(160),CHAR(32))),Metadata!B$1:C$2632,2,FALSE)</f>
        <v>Bonnet, Charles, 1720-1793.</v>
      </c>
      <c r="F1462" t="str">
        <f>VLOOKUP(TRIM(SUBSTITUTE(D1462,CHAR(160),CHAR(32))),Metadata!B$1:D$2632,3,FALSE)</f>
        <v>Considérations sur les corps organisés</v>
      </c>
      <c r="G1462">
        <f>VLOOKUP(TRIM(SUBSTITUTE(D1462,CHAR(160),CHAR(32))),Metadata!B$1:E$2632,4,FALSE)</f>
        <v>1762</v>
      </c>
      <c r="H1462" t="s">
        <v>448</v>
      </c>
      <c r="J1462" t="str">
        <f>VLOOKUP(TRIM(SUBSTITUTE(D1462,CHAR(160),CHAR(32))),Metadata!B$1:H$2632,7,FALSE)</f>
        <v>traite ou essai</v>
      </c>
      <c r="L1462" t="str">
        <f>VLOOKUP(TRIM(SUBSTITUTE(D1462,CHAR(160),CHAR(32))),Metadata!B$1:J$2632,9,FALSE)</f>
        <v>prose</v>
      </c>
      <c r="M1462">
        <f>VLOOKUP(TRIM(SUBSTITUTE(D1462,CHAR(160),CHAR(32))),Metadata!B$1:K$2632,10,FALSE)</f>
        <v>122484</v>
      </c>
      <c r="N1462" s="1" t="s">
        <v>1926</v>
      </c>
      <c r="O1462">
        <v>56</v>
      </c>
      <c r="P1462">
        <v>63</v>
      </c>
    </row>
    <row r="1463" spans="1:16" x14ac:dyDescent="0.25">
      <c r="A1463" t="s">
        <v>4354</v>
      </c>
      <c r="B1463" t="s">
        <v>17</v>
      </c>
      <c r="C1463" t="s">
        <v>18</v>
      </c>
      <c r="D1463" t="s">
        <v>8389</v>
      </c>
      <c r="E1463" t="str">
        <f>VLOOKUP(TRIM(SUBSTITUTE(D1463,CHAR(160),CHAR(32))),Metadata!B$1:C$2632,2,FALSE)</f>
        <v>Saint-Pierre, Bernardin de, 1737-1814.</v>
      </c>
      <c r="F1463" t="str">
        <f>VLOOKUP(TRIM(SUBSTITUTE(D1463,CHAR(160),CHAR(32))),Metadata!B$1:D$2632,3,FALSE)</f>
        <v>Études de la nature, T. 1</v>
      </c>
      <c r="G1463">
        <f>VLOOKUP(TRIM(SUBSTITUTE(D1463,CHAR(160),CHAR(32))),Metadata!B$1:E$2632,4,FALSE)</f>
        <v>1784</v>
      </c>
      <c r="H1463" t="s">
        <v>448</v>
      </c>
      <c r="J1463" t="str">
        <f>VLOOKUP(TRIM(SUBSTITUTE(D1463,CHAR(160),CHAR(32))),Metadata!B$1:H$2632,7,FALSE)</f>
        <v>traite ou essai</v>
      </c>
      <c r="L1463" t="str">
        <f>VLOOKUP(TRIM(SUBSTITUTE(D1463,CHAR(160),CHAR(32))),Metadata!B$1:J$2632,9,FALSE)</f>
        <v>prose</v>
      </c>
      <c r="M1463">
        <f>VLOOKUP(TRIM(SUBSTITUTE(D1463,CHAR(160),CHAR(32))),Metadata!B$1:K$2632,10,FALSE)</f>
        <v>101466</v>
      </c>
      <c r="N1463" s="1" t="s">
        <v>1927</v>
      </c>
      <c r="O1463">
        <v>50</v>
      </c>
      <c r="P1463">
        <v>59</v>
      </c>
    </row>
    <row r="1464" spans="1:16" x14ac:dyDescent="0.25">
      <c r="A1464" t="s">
        <v>4354</v>
      </c>
      <c r="B1464" t="s">
        <v>17</v>
      </c>
      <c r="C1464" t="s">
        <v>18</v>
      </c>
      <c r="D1464" t="s">
        <v>8375</v>
      </c>
      <c r="E1464" t="str">
        <f>VLOOKUP(TRIM(SUBSTITUTE(D1464,CHAR(160),CHAR(32))),Metadata!B$1:C$2632,2,FALSE)</f>
        <v>Robinet, J. B. (Jean Baptiste), 1735-1820.</v>
      </c>
      <c r="F1464" t="str">
        <f>VLOOKUP(TRIM(SUBSTITUTE(D1464,CHAR(160),CHAR(32))),Metadata!B$1:D$2632,3,FALSE)</f>
        <v>De la nature</v>
      </c>
      <c r="G1464">
        <f>VLOOKUP(TRIM(SUBSTITUTE(D1464,CHAR(160),CHAR(32))),Metadata!B$1:E$2632,4,FALSE)</f>
        <v>1761</v>
      </c>
      <c r="H1464" t="s">
        <v>448</v>
      </c>
      <c r="J1464" t="str">
        <f>VLOOKUP(TRIM(SUBSTITUTE(D1464,CHAR(160),CHAR(32))),Metadata!B$1:H$2632,7,FALSE)</f>
        <v>traite ou essai</v>
      </c>
      <c r="L1464" t="str">
        <f>VLOOKUP(TRIM(SUBSTITUTE(D1464,CHAR(160),CHAR(32))),Metadata!B$1:J$2632,9,FALSE)</f>
        <v>prose</v>
      </c>
      <c r="M1464">
        <f>VLOOKUP(TRIM(SUBSTITUTE(D1464,CHAR(160),CHAR(32))),Metadata!B$1:K$2632,10,FALSE)</f>
        <v>92631</v>
      </c>
      <c r="N1464" s="1" t="s">
        <v>1928</v>
      </c>
      <c r="O1464">
        <v>11</v>
      </c>
      <c r="P1464">
        <v>19</v>
      </c>
    </row>
    <row r="1465" spans="1:16" x14ac:dyDescent="0.25">
      <c r="A1465" t="s">
        <v>4354</v>
      </c>
      <c r="B1465" t="s">
        <v>17</v>
      </c>
      <c r="C1465" t="s">
        <v>18</v>
      </c>
      <c r="D1465" t="s">
        <v>5800</v>
      </c>
      <c r="E1465" t="str">
        <f>VLOOKUP(TRIM(SUBSTITUTE(D1465,CHAR(160),CHAR(32))),Metadata!B$1:C$2632,2,FALSE)</f>
        <v>Fourier, Charles, 1772-1837.</v>
      </c>
      <c r="F1465" t="str">
        <f>VLOOKUP(TRIM(SUBSTITUTE(D1465,CHAR(160),CHAR(32))),Metadata!B$1:D$2632,3,FALSE)</f>
        <v>Théorie des quatre mouvements, 2e partie</v>
      </c>
      <c r="G1465">
        <f>VLOOKUP(TRIM(SUBSTITUTE(D1465,CHAR(160),CHAR(32))),Metadata!B$1:E$2632,4,FALSE)</f>
        <v>1808</v>
      </c>
      <c r="H1465" t="s">
        <v>450</v>
      </c>
      <c r="J1465" t="str">
        <f>VLOOKUP(TRIM(SUBSTITUTE(D1465,CHAR(160),CHAR(32))),Metadata!B$1:H$2632,7,FALSE)</f>
        <v>traite</v>
      </c>
      <c r="L1465" t="str">
        <f>VLOOKUP(TRIM(SUBSTITUTE(D1465,CHAR(160),CHAR(32))),Metadata!B$1:J$2632,9,FALSE)</f>
        <v/>
      </c>
      <c r="M1465">
        <f>VLOOKUP(TRIM(SUBSTITUTE(D1465,CHAR(160),CHAR(32))),Metadata!B$1:K$2632,10,FALSE)</f>
        <v>86131</v>
      </c>
      <c r="N1465" s="1" t="s">
        <v>1929</v>
      </c>
      <c r="O1465">
        <v>9</v>
      </c>
      <c r="P1465">
        <v>17</v>
      </c>
    </row>
    <row r="1466" spans="1:16" x14ac:dyDescent="0.25">
      <c r="A1466" t="s">
        <v>4354</v>
      </c>
      <c r="B1466" t="s">
        <v>17</v>
      </c>
      <c r="C1466" t="s">
        <v>18</v>
      </c>
      <c r="D1466" t="s">
        <v>8535</v>
      </c>
      <c r="E1466" t="str">
        <f>VLOOKUP(TRIM(SUBSTITUTE(D1466,CHAR(160),CHAR(32))),Metadata!B$1:C$2632,2,FALSE)</f>
        <v>Flaubert, Gustave, 1821-1880.</v>
      </c>
      <c r="F1466" t="str">
        <f>VLOOKUP(TRIM(SUBSTITUTE(D1466,CHAR(160),CHAR(32))),Metadata!B$1:D$2632,3,FALSE)</f>
        <v>L'éducation sentimentale</v>
      </c>
      <c r="G1466">
        <f>VLOOKUP(TRIM(SUBSTITUTE(D1466,CHAR(160),CHAR(32))),Metadata!B$1:E$2632,4,FALSE)</f>
        <v>1869</v>
      </c>
      <c r="H1466" t="s">
        <v>450</v>
      </c>
      <c r="J1466" t="str">
        <f>VLOOKUP(TRIM(SUBSTITUTE(D1466,CHAR(160),CHAR(32))),Metadata!B$1:H$2632,7,FALSE)</f>
        <v>roman</v>
      </c>
      <c r="L1466" t="str">
        <f>VLOOKUP(TRIM(SUBSTITUTE(D1466,CHAR(160),CHAR(32))),Metadata!B$1:J$2632,9,FALSE)</f>
        <v>prose</v>
      </c>
      <c r="M1466">
        <f>VLOOKUP(TRIM(SUBSTITUTE(D1466,CHAR(160),CHAR(32))),Metadata!B$1:K$2632,10,FALSE)</f>
        <v>149831</v>
      </c>
      <c r="N1466" s="1" t="s">
        <v>1930</v>
      </c>
      <c r="O1466">
        <v>39</v>
      </c>
      <c r="P1466">
        <v>48</v>
      </c>
    </row>
    <row r="1467" spans="1:16" x14ac:dyDescent="0.25">
      <c r="A1467" t="s">
        <v>4354</v>
      </c>
      <c r="B1467" t="s">
        <v>17</v>
      </c>
      <c r="C1467" t="s">
        <v>18</v>
      </c>
      <c r="D1467" t="s">
        <v>8594</v>
      </c>
      <c r="E1467" t="str">
        <f>VLOOKUP(TRIM(SUBSTITUTE(D1467,CHAR(160),CHAR(32))),Metadata!B$1:C$2632,2,FALSE)</f>
        <v>Las Cases, Emmanuel-Auguste-Dieudonné, comte de, 1766-1842.</v>
      </c>
      <c r="F1467" t="str">
        <f>VLOOKUP(TRIM(SUBSTITUTE(D1467,CHAR(160),CHAR(32))),Metadata!B$1:D$2632,3,FALSE)</f>
        <v>Le mémorial de Sainte-Hélène.</v>
      </c>
      <c r="G1467">
        <f>VLOOKUP(TRIM(SUBSTITUTE(D1467,CHAR(160),CHAR(32))),Metadata!B$1:E$2632,4,FALSE)</f>
        <v>1823</v>
      </c>
      <c r="H1467" t="s">
        <v>450</v>
      </c>
      <c r="J1467" t="str">
        <f>VLOOKUP(TRIM(SUBSTITUTE(D1467,CHAR(160),CHAR(32))),Metadata!B$1:H$2632,7,FALSE)</f>
        <v>memoires</v>
      </c>
      <c r="L1467" t="str">
        <f>VLOOKUP(TRIM(SUBSTITUTE(D1467,CHAR(160),CHAR(32))),Metadata!B$1:J$2632,9,FALSE)</f>
        <v>prose</v>
      </c>
      <c r="M1467">
        <f>VLOOKUP(TRIM(SUBSTITUTE(D1467,CHAR(160),CHAR(32))),Metadata!B$1:K$2632,10,FALSE)</f>
        <v>643639</v>
      </c>
      <c r="N1467" s="1" t="s">
        <v>1931</v>
      </c>
      <c r="O1467">
        <v>80</v>
      </c>
      <c r="P1467">
        <v>87</v>
      </c>
    </row>
    <row r="1468" spans="1:16" x14ac:dyDescent="0.25">
      <c r="A1468" t="s">
        <v>4354</v>
      </c>
      <c r="B1468" t="s">
        <v>17</v>
      </c>
      <c r="C1468" t="s">
        <v>18</v>
      </c>
      <c r="D1468" t="s">
        <v>8673</v>
      </c>
      <c r="E1468" t="str">
        <f>VLOOKUP(TRIM(SUBSTITUTE(D1468,CHAR(160),CHAR(32))),Metadata!B$1:C$2632,2,FALSE)</f>
        <v>Staël, Madame de (Anne-Louise-Germaine), 1766-1817.</v>
      </c>
      <c r="F1468" t="str">
        <f>VLOOKUP(TRIM(SUBSTITUTE(D1468,CHAR(160),CHAR(32))),Metadata!B$1:D$2632,3,FALSE)</f>
        <v>De l'Allemagne</v>
      </c>
      <c r="G1468">
        <f>VLOOKUP(TRIM(SUBSTITUTE(D1468,CHAR(160),CHAR(32))),Metadata!B$1:E$2632,4,FALSE)</f>
        <v>1810</v>
      </c>
      <c r="H1468" t="s">
        <v>450</v>
      </c>
      <c r="J1468" t="str">
        <f>VLOOKUP(TRIM(SUBSTITUTE(D1468,CHAR(160),CHAR(32))),Metadata!B$1:H$2632,7,FALSE)</f>
        <v>traite ou essai</v>
      </c>
      <c r="L1468" t="str">
        <f>VLOOKUP(TRIM(SUBSTITUTE(D1468,CHAR(160),CHAR(32))),Metadata!B$1:J$2632,9,FALSE)</f>
        <v>prose</v>
      </c>
      <c r="M1468">
        <f>VLOOKUP(TRIM(SUBSTITUTE(D1468,CHAR(160),CHAR(32))),Metadata!B$1:K$2632,10,FALSE)</f>
        <v>224261</v>
      </c>
      <c r="N1468" s="1" t="s">
        <v>1932</v>
      </c>
      <c r="O1468">
        <v>150</v>
      </c>
      <c r="P1468">
        <v>159</v>
      </c>
    </row>
    <row r="1469" spans="1:16" x14ac:dyDescent="0.25">
      <c r="A1469" t="s">
        <v>4354</v>
      </c>
      <c r="B1469" t="s">
        <v>17</v>
      </c>
      <c r="C1469" t="s">
        <v>18</v>
      </c>
      <c r="D1469" t="s">
        <v>8498</v>
      </c>
      <c r="E1469" t="str">
        <f>VLOOKUP(TRIM(SUBSTITUTE(D1469,CHAR(160),CHAR(32))),Metadata!B$1:C$2632,2,FALSE)</f>
        <v>Dumas, Alexandre (père), 1802-1870.</v>
      </c>
      <c r="F1469" t="str">
        <f>VLOOKUP(TRIM(SUBSTITUTE(D1469,CHAR(160),CHAR(32))),Metadata!B$1:D$2632,3,FALSE)</f>
        <v>Joseph Balsamo</v>
      </c>
      <c r="G1469">
        <f>VLOOKUP(TRIM(SUBSTITUTE(D1469,CHAR(160),CHAR(32))),Metadata!B$1:E$2632,4,FALSE)</f>
        <v>1846</v>
      </c>
      <c r="H1469" t="s">
        <v>450</v>
      </c>
      <c r="J1469" t="str">
        <f>VLOOKUP(TRIM(SUBSTITUTE(D1469,CHAR(160),CHAR(32))),Metadata!B$1:H$2632,7,FALSE)</f>
        <v>Narratif, Roman</v>
      </c>
      <c r="L1469" t="str">
        <f>VLOOKUP(TRIM(SUBSTITUTE(D1469,CHAR(160),CHAR(32))),Metadata!B$1:J$2632,9,FALSE)</f>
        <v/>
      </c>
      <c r="M1469">
        <f>VLOOKUP(TRIM(SUBSTITUTE(D1469,CHAR(160),CHAR(32))),Metadata!B$1:K$2632,10,FALSE)</f>
        <v>471547</v>
      </c>
      <c r="N1469" s="1" t="s">
        <v>1933</v>
      </c>
      <c r="O1469">
        <v>175</v>
      </c>
      <c r="P1469">
        <v>182</v>
      </c>
    </row>
    <row r="1470" spans="1:16" x14ac:dyDescent="0.25">
      <c r="A1470" t="s">
        <v>4354</v>
      </c>
      <c r="B1470" t="s">
        <v>17</v>
      </c>
      <c r="C1470" t="s">
        <v>18</v>
      </c>
      <c r="D1470" t="s">
        <v>8672</v>
      </c>
      <c r="E1470" t="str">
        <f>VLOOKUP(TRIM(SUBSTITUTE(D1470,CHAR(160),CHAR(32))),Metadata!B$1:C$2632,2,FALSE)</f>
        <v>Staël, Madame de (Anne-Louise-Germaine), 1766-1817.</v>
      </c>
      <c r="F1470" t="str">
        <f>VLOOKUP(TRIM(SUBSTITUTE(D1470,CHAR(160),CHAR(32))),Metadata!B$1:D$2632,3,FALSE)</f>
        <v>De la littérature</v>
      </c>
      <c r="G1470">
        <f>VLOOKUP(TRIM(SUBSTITUTE(D1470,CHAR(160),CHAR(32))),Metadata!B$1:E$2632,4,FALSE)</f>
        <v>1800</v>
      </c>
      <c r="H1470" t="s">
        <v>450</v>
      </c>
      <c r="J1470" t="str">
        <f>VLOOKUP(TRIM(SUBSTITUTE(D1470,CHAR(160),CHAR(32))),Metadata!B$1:H$2632,7,FALSE)</f>
        <v>traite ou essai</v>
      </c>
      <c r="L1470" t="str">
        <f>VLOOKUP(TRIM(SUBSTITUTE(D1470,CHAR(160),CHAR(32))),Metadata!B$1:J$2632,9,FALSE)</f>
        <v/>
      </c>
      <c r="M1470">
        <f>VLOOKUP(TRIM(SUBSTITUTE(D1470,CHAR(160),CHAR(32))),Metadata!B$1:K$2632,10,FALSE)</f>
        <v>124878</v>
      </c>
      <c r="N1470" s="1" t="s">
        <v>1934</v>
      </c>
      <c r="O1470">
        <v>189</v>
      </c>
      <c r="P1470">
        <v>197</v>
      </c>
    </row>
    <row r="1471" spans="1:16" x14ac:dyDescent="0.25">
      <c r="A1471" t="s">
        <v>4354</v>
      </c>
      <c r="B1471" t="s">
        <v>17</v>
      </c>
      <c r="C1471" t="s">
        <v>18</v>
      </c>
      <c r="D1471" t="s">
        <v>8499</v>
      </c>
      <c r="E1471" t="str">
        <f>VLOOKUP(TRIM(SUBSTITUTE(D1471,CHAR(160),CHAR(32))),Metadata!B$1:C$2632,2,FALSE)</f>
        <v>Dumas, Alexandre (père), 1802-1870.</v>
      </c>
      <c r="F1471" t="str">
        <f>VLOOKUP(TRIM(SUBSTITUTE(D1471,CHAR(160),CHAR(32))),Metadata!B$1:D$2632,3,FALSE)</f>
        <v>Maître d'Armes (Le)</v>
      </c>
      <c r="G1471">
        <f>VLOOKUP(TRIM(SUBSTITUTE(D1471,CHAR(160),CHAR(32))),Metadata!B$1:E$2632,4,FALSE)</f>
        <v>1840</v>
      </c>
      <c r="H1471" t="s">
        <v>450</v>
      </c>
      <c r="J1471" t="str">
        <f>VLOOKUP(TRIM(SUBSTITUTE(D1471,CHAR(160),CHAR(32))),Metadata!B$1:H$2632,7,FALSE)</f>
        <v>Narratif, Roman</v>
      </c>
      <c r="L1471" t="str">
        <f>VLOOKUP(TRIM(SUBSTITUTE(D1471,CHAR(160),CHAR(32))),Metadata!B$1:J$2632,9,FALSE)</f>
        <v/>
      </c>
      <c r="M1471">
        <f>VLOOKUP(TRIM(SUBSTITUTE(D1471,CHAR(160),CHAR(32))),Metadata!B$1:K$2632,10,FALSE)</f>
        <v>121377</v>
      </c>
      <c r="N1471" s="1" t="s">
        <v>1935</v>
      </c>
      <c r="O1471">
        <v>112</v>
      </c>
      <c r="P1471">
        <v>120</v>
      </c>
    </row>
    <row r="1472" spans="1:16" x14ac:dyDescent="0.25">
      <c r="A1472" t="s">
        <v>4354</v>
      </c>
      <c r="B1472" t="s">
        <v>17</v>
      </c>
      <c r="C1472" t="s">
        <v>18</v>
      </c>
      <c r="D1472" t="s">
        <v>6588</v>
      </c>
      <c r="E1472" t="str">
        <f>VLOOKUP(TRIM(SUBSTITUTE(D1472,CHAR(160),CHAR(32))),Metadata!B$1:C$2632,2,FALSE)</f>
        <v>Le Bon, Gustave, 1841-1931.</v>
      </c>
      <c r="F1472" t="str">
        <f>VLOOKUP(TRIM(SUBSTITUTE(D1472,CHAR(160),CHAR(32))),Metadata!B$1:D$2632,3,FALSE)</f>
        <v>L'homme et les sociétés. Leurs origines et leur développement (Deuxième partie).</v>
      </c>
      <c r="G1472">
        <f>VLOOKUP(TRIM(SUBSTITUTE(D1472,CHAR(160),CHAR(32))),Metadata!B$1:E$2632,4,FALSE)</f>
        <v>1881</v>
      </c>
      <c r="H1472" t="s">
        <v>450</v>
      </c>
      <c r="J1472" t="str">
        <f>VLOOKUP(TRIM(SUBSTITUTE(D1472,CHAR(160),CHAR(32))),Metadata!B$1:H$2632,7,FALSE)</f>
        <v>traite</v>
      </c>
      <c r="L1472" t="str">
        <f>VLOOKUP(TRIM(SUBSTITUTE(D1472,CHAR(160),CHAR(32))),Metadata!B$1:J$2632,9,FALSE)</f>
        <v/>
      </c>
      <c r="M1472">
        <f>VLOOKUP(TRIM(SUBSTITUTE(D1472,CHAR(160),CHAR(32))),Metadata!B$1:K$2632,10,FALSE)</f>
        <v>163801</v>
      </c>
      <c r="N1472" s="1" t="s">
        <v>1936</v>
      </c>
      <c r="O1472">
        <v>135</v>
      </c>
      <c r="P1472">
        <v>144</v>
      </c>
    </row>
    <row r="1473" spans="1:16" x14ac:dyDescent="0.25">
      <c r="A1473" t="s">
        <v>4354</v>
      </c>
      <c r="B1473" t="s">
        <v>17</v>
      </c>
      <c r="C1473" t="s">
        <v>18</v>
      </c>
      <c r="D1473" t="s">
        <v>8469</v>
      </c>
      <c r="E1473" t="str">
        <f>VLOOKUP(TRIM(SUBSTITUTE(D1473,CHAR(160),CHAR(32))),Metadata!B$1:C$2632,2,FALSE)</f>
        <v>Cottin, Madame (Sophie) 1770-1807.</v>
      </c>
      <c r="F1473" t="str">
        <f>VLOOKUP(TRIM(SUBSTITUTE(D1473,CHAR(160),CHAR(32))),Metadata!B$1:D$2632,3,FALSE)</f>
        <v>Mathilde</v>
      </c>
      <c r="G1473">
        <f>VLOOKUP(TRIM(SUBSTITUTE(D1473,CHAR(160),CHAR(32))),Metadata!B$1:E$2632,4,FALSE)</f>
        <v>1805</v>
      </c>
      <c r="H1473" t="s">
        <v>450</v>
      </c>
      <c r="J1473" t="str">
        <f>VLOOKUP(TRIM(SUBSTITUTE(D1473,CHAR(160),CHAR(32))),Metadata!B$1:H$2632,7,FALSE)</f>
        <v>roman</v>
      </c>
      <c r="L1473" t="str">
        <f>VLOOKUP(TRIM(SUBSTITUTE(D1473,CHAR(160),CHAR(32))),Metadata!B$1:J$2632,9,FALSE)</f>
        <v>prose</v>
      </c>
      <c r="M1473">
        <f>VLOOKUP(TRIM(SUBSTITUTE(D1473,CHAR(160),CHAR(32))),Metadata!B$1:K$2632,10,FALSE)</f>
        <v>194919</v>
      </c>
      <c r="N1473" s="1" t="s">
        <v>1937</v>
      </c>
      <c r="O1473">
        <v>80</v>
      </c>
      <c r="P1473">
        <v>88</v>
      </c>
    </row>
    <row r="1474" spans="1:16" x14ac:dyDescent="0.25">
      <c r="A1474" t="s">
        <v>4354</v>
      </c>
      <c r="B1474" t="s">
        <v>17</v>
      </c>
      <c r="C1474" t="s">
        <v>18</v>
      </c>
      <c r="D1474" t="s">
        <v>6419</v>
      </c>
      <c r="E1474" t="str">
        <f>VLOOKUP(TRIM(SUBSTITUTE(D1474,CHAR(160),CHAR(32))),Metadata!B$1:C$2632,2,FALSE)</f>
        <v>Verne, Jules, 1828-1905.</v>
      </c>
      <c r="F1474" t="str">
        <f>VLOOKUP(TRIM(SUBSTITUTE(D1474,CHAR(160),CHAR(32))),Metadata!B$1:D$2632,3,FALSE)</f>
        <v>De la terre à la lune</v>
      </c>
      <c r="G1474">
        <f>VLOOKUP(TRIM(SUBSTITUTE(D1474,CHAR(160),CHAR(32))),Metadata!B$1:E$2632,4,FALSE)</f>
        <v>1865</v>
      </c>
      <c r="H1474" t="s">
        <v>450</v>
      </c>
      <c r="J1474" t="str">
        <f>VLOOKUP(TRIM(SUBSTITUTE(D1474,CHAR(160),CHAR(32))),Metadata!B$1:H$2632,7,FALSE)</f>
        <v>roman</v>
      </c>
      <c r="L1474" t="str">
        <f>VLOOKUP(TRIM(SUBSTITUTE(D1474,CHAR(160),CHAR(32))),Metadata!B$1:J$2632,9,FALSE)</f>
        <v/>
      </c>
      <c r="M1474">
        <f>VLOOKUP(TRIM(SUBSTITUTE(D1474,CHAR(160),CHAR(32))),Metadata!B$1:K$2632,10,FALSE)</f>
        <v>57404</v>
      </c>
      <c r="N1474" s="1" t="s">
        <v>1938</v>
      </c>
      <c r="O1474">
        <v>61</v>
      </c>
      <c r="P1474">
        <v>69</v>
      </c>
    </row>
    <row r="1475" spans="1:16" x14ac:dyDescent="0.25">
      <c r="A1475" t="s">
        <v>4354</v>
      </c>
      <c r="B1475" t="s">
        <v>17</v>
      </c>
      <c r="C1475" t="s">
        <v>18</v>
      </c>
      <c r="D1475" t="s">
        <v>8667</v>
      </c>
      <c r="E1475" t="str">
        <f>VLOOKUP(TRIM(SUBSTITUTE(D1475,CHAR(160),CHAR(32))),Metadata!B$1:C$2632,2,FALSE)</f>
        <v>Senancour, Etienne Pivert de, 1770-1846.</v>
      </c>
      <c r="F1475" t="str">
        <f>VLOOKUP(TRIM(SUBSTITUTE(D1475,CHAR(160),CHAR(32))),Metadata!B$1:D$2632,3,FALSE)</f>
        <v>Obermann</v>
      </c>
      <c r="G1475">
        <f>VLOOKUP(TRIM(SUBSTITUTE(D1475,CHAR(160),CHAR(32))),Metadata!B$1:E$2632,4,FALSE)</f>
        <v>1840</v>
      </c>
      <c r="H1475" t="s">
        <v>450</v>
      </c>
      <c r="J1475" t="str">
        <f>VLOOKUP(TRIM(SUBSTITUTE(D1475,CHAR(160),CHAR(32))),Metadata!B$1:H$2632,7,FALSE)</f>
        <v>roman</v>
      </c>
      <c r="L1475" t="str">
        <f>VLOOKUP(TRIM(SUBSTITUTE(D1475,CHAR(160),CHAR(32))),Metadata!B$1:J$2632,9,FALSE)</f>
        <v>prose</v>
      </c>
      <c r="M1475">
        <f>VLOOKUP(TRIM(SUBSTITUTE(D1475,CHAR(160),CHAR(32))),Metadata!B$1:K$2632,10,FALSE)</f>
        <v>130065</v>
      </c>
      <c r="N1475" s="1" t="s">
        <v>1939</v>
      </c>
      <c r="O1475">
        <v>221</v>
      </c>
      <c r="P1475">
        <v>229</v>
      </c>
    </row>
    <row r="1476" spans="1:16" x14ac:dyDescent="0.25">
      <c r="A1476" t="s">
        <v>4354</v>
      </c>
      <c r="B1476" t="s">
        <v>17</v>
      </c>
      <c r="C1476" t="s">
        <v>18</v>
      </c>
      <c r="D1476" t="s">
        <v>8447</v>
      </c>
      <c r="E1476" t="str">
        <f>VLOOKUP(TRIM(SUBSTITUTE(D1476,CHAR(160),CHAR(32))),Metadata!B$1:C$2632,2,FALSE)</f>
        <v>Bourges, Elémir, 1852-1925.</v>
      </c>
      <c r="F1476" t="str">
        <f>VLOOKUP(TRIM(SUBSTITUTE(D1476,CHAR(160),CHAR(32))),Metadata!B$1:D$2632,3,FALSE)</f>
        <v>Le crépuscule des dieux</v>
      </c>
      <c r="G1476">
        <f>VLOOKUP(TRIM(SUBSTITUTE(D1476,CHAR(160),CHAR(32))),Metadata!B$1:E$2632,4,FALSE)</f>
        <v>1884</v>
      </c>
      <c r="H1476" t="s">
        <v>450</v>
      </c>
      <c r="J1476" t="str">
        <f>VLOOKUP(TRIM(SUBSTITUTE(D1476,CHAR(160),CHAR(32))),Metadata!B$1:H$2632,7,FALSE)</f>
        <v>roman</v>
      </c>
      <c r="L1476" t="str">
        <f>VLOOKUP(TRIM(SUBSTITUTE(D1476,CHAR(160),CHAR(32))),Metadata!B$1:J$2632,9,FALSE)</f>
        <v>prose</v>
      </c>
      <c r="M1476">
        <f>VLOOKUP(TRIM(SUBSTITUTE(D1476,CHAR(160),CHAR(32))),Metadata!B$1:K$2632,10,FALSE)</f>
        <v>80453</v>
      </c>
      <c r="N1476" s="1" t="s">
        <v>1940</v>
      </c>
      <c r="O1476">
        <v>102</v>
      </c>
      <c r="P1476">
        <v>110</v>
      </c>
    </row>
    <row r="1477" spans="1:16" x14ac:dyDescent="0.25">
      <c r="A1477" t="s">
        <v>4354</v>
      </c>
      <c r="B1477" t="s">
        <v>17</v>
      </c>
      <c r="C1477" t="s">
        <v>18</v>
      </c>
      <c r="D1477" t="s">
        <v>7895</v>
      </c>
      <c r="E1477" t="str">
        <f>VLOOKUP(TRIM(SUBSTITUTE(D1477,CHAR(160),CHAR(32))),Metadata!B$1:C$2632,2,FALSE)</f>
        <v>Dupont-White, Charles Brook, 1807-1878.</v>
      </c>
      <c r="F1477" t="str">
        <f>VLOOKUP(TRIM(SUBSTITUTE(D1477,CHAR(160),CHAR(32))),Metadata!B$1:D$2632,3,FALSE)</f>
        <v>Essais sur les relations du travail avec le capital</v>
      </c>
      <c r="G1477">
        <f>VLOOKUP(TRIM(SUBSTITUTE(D1477,CHAR(160),CHAR(32))),Metadata!B$1:E$2632,4,FALSE)</f>
        <v>1845</v>
      </c>
      <c r="H1477" t="s">
        <v>450</v>
      </c>
      <c r="J1477" t="str">
        <f>VLOOKUP(TRIM(SUBSTITUTE(D1477,CHAR(160),CHAR(32))),Metadata!B$1:H$2632,7,FALSE)</f>
        <v>traite</v>
      </c>
      <c r="L1477" t="str">
        <f>VLOOKUP(TRIM(SUBSTITUTE(D1477,CHAR(160),CHAR(32))),Metadata!B$1:J$2632,9,FALSE)</f>
        <v/>
      </c>
      <c r="M1477">
        <f>VLOOKUP(TRIM(SUBSTITUTE(D1477,CHAR(160),CHAR(32))),Metadata!B$1:K$2632,10,FALSE)</f>
        <v>97424</v>
      </c>
      <c r="N1477" s="1" t="s">
        <v>1941</v>
      </c>
      <c r="O1477">
        <v>275</v>
      </c>
      <c r="P1477">
        <v>283</v>
      </c>
    </row>
    <row r="1478" spans="1:16" x14ac:dyDescent="0.25">
      <c r="A1478" t="s">
        <v>4354</v>
      </c>
      <c r="B1478" t="s">
        <v>17</v>
      </c>
      <c r="C1478" t="s">
        <v>18</v>
      </c>
      <c r="D1478" t="s">
        <v>8498</v>
      </c>
      <c r="E1478" t="str">
        <f>VLOOKUP(TRIM(SUBSTITUTE(D1478,CHAR(160),CHAR(32))),Metadata!B$1:C$2632,2,FALSE)</f>
        <v>Dumas, Alexandre (père), 1802-1870.</v>
      </c>
      <c r="F1478" t="str">
        <f>VLOOKUP(TRIM(SUBSTITUTE(D1478,CHAR(160),CHAR(32))),Metadata!B$1:D$2632,3,FALSE)</f>
        <v>Joseph Balsamo</v>
      </c>
      <c r="G1478">
        <f>VLOOKUP(TRIM(SUBSTITUTE(D1478,CHAR(160),CHAR(32))),Metadata!B$1:E$2632,4,FALSE)</f>
        <v>1846</v>
      </c>
      <c r="H1478" t="s">
        <v>450</v>
      </c>
      <c r="J1478" t="str">
        <f>VLOOKUP(TRIM(SUBSTITUTE(D1478,CHAR(160),CHAR(32))),Metadata!B$1:H$2632,7,FALSE)</f>
        <v>Narratif, Roman</v>
      </c>
      <c r="L1478" t="str">
        <f>VLOOKUP(TRIM(SUBSTITUTE(D1478,CHAR(160),CHAR(32))),Metadata!B$1:J$2632,9,FALSE)</f>
        <v/>
      </c>
      <c r="M1478">
        <f>VLOOKUP(TRIM(SUBSTITUTE(D1478,CHAR(160),CHAR(32))),Metadata!B$1:K$2632,10,FALSE)</f>
        <v>471547</v>
      </c>
      <c r="N1478" s="1" t="s">
        <v>1942</v>
      </c>
      <c r="O1478">
        <v>191</v>
      </c>
      <c r="P1478">
        <v>202</v>
      </c>
    </row>
    <row r="1479" spans="1:16" x14ac:dyDescent="0.25">
      <c r="A1479" t="s">
        <v>4354</v>
      </c>
      <c r="B1479" t="s">
        <v>17</v>
      </c>
      <c r="C1479" t="s">
        <v>18</v>
      </c>
      <c r="D1479" t="s">
        <v>8659</v>
      </c>
      <c r="E1479" t="str">
        <f>VLOOKUP(TRIM(SUBSTITUTE(D1479,CHAR(160),CHAR(32))),Metadata!B$1:C$2632,2,FALSE)</f>
        <v>Sand, George, 1804-1876.</v>
      </c>
      <c r="F1479" t="str">
        <f>VLOOKUP(TRIM(SUBSTITUTE(D1479,CHAR(160),CHAR(32))),Metadata!B$1:D$2632,3,FALSE)</f>
        <v>Histoire de ma vie</v>
      </c>
      <c r="G1479">
        <f>VLOOKUP(TRIM(SUBSTITUTE(D1479,CHAR(160),CHAR(32))),Metadata!B$1:E$2632,4,FALSE)</f>
        <v>1855</v>
      </c>
      <c r="H1479" t="s">
        <v>450</v>
      </c>
      <c r="J1479" t="str">
        <f>VLOOKUP(TRIM(SUBSTITUTE(D1479,CHAR(160),CHAR(32))),Metadata!B$1:H$2632,7,FALSE)</f>
        <v>memoires</v>
      </c>
      <c r="L1479" t="str">
        <f>VLOOKUP(TRIM(SUBSTITUTE(D1479,CHAR(160),CHAR(32))),Metadata!B$1:J$2632,9,FALSE)</f>
        <v>prose</v>
      </c>
      <c r="M1479">
        <f>VLOOKUP(TRIM(SUBSTITUTE(D1479,CHAR(160),CHAR(32))),Metadata!B$1:K$2632,10,FALSE)</f>
        <v>490251</v>
      </c>
      <c r="N1479" s="1" t="s">
        <v>1943</v>
      </c>
      <c r="O1479">
        <v>39</v>
      </c>
      <c r="P1479">
        <v>48</v>
      </c>
    </row>
    <row r="1480" spans="1:16" x14ac:dyDescent="0.25">
      <c r="A1480" t="s">
        <v>4354</v>
      </c>
      <c r="B1480" t="s">
        <v>17</v>
      </c>
      <c r="C1480" t="s">
        <v>18</v>
      </c>
      <c r="D1480" t="s">
        <v>8610</v>
      </c>
      <c r="E1480" t="str">
        <f>VLOOKUP(TRIM(SUBSTITUTE(D1480,CHAR(160),CHAR(32))),Metadata!B$1:C$2632,2,FALSE)</f>
        <v>Maurras, Charles, 1868-1952.</v>
      </c>
      <c r="F1480" t="str">
        <f>VLOOKUP(TRIM(SUBSTITUTE(D1480,CHAR(160),CHAR(32))),Metadata!B$1:D$2632,3,FALSE)</f>
        <v>Le chemin de paradis</v>
      </c>
      <c r="G1480">
        <f>VLOOKUP(TRIM(SUBSTITUTE(D1480,CHAR(160),CHAR(32))),Metadata!B$1:E$2632,4,FALSE)</f>
        <v>1894</v>
      </c>
      <c r="H1480" t="s">
        <v>450</v>
      </c>
      <c r="J1480" t="str">
        <f>VLOOKUP(TRIM(SUBSTITUTE(D1480,CHAR(160),CHAR(32))),Metadata!B$1:H$2632,7,FALSE)</f>
        <v>melanges litteraires</v>
      </c>
      <c r="L1480" t="str">
        <f>VLOOKUP(TRIM(SUBSTITUTE(D1480,CHAR(160),CHAR(32))),Metadata!B$1:J$2632,9,FALSE)</f>
        <v>prose</v>
      </c>
      <c r="M1480">
        <f>VLOOKUP(TRIM(SUBSTITUTE(D1480,CHAR(160),CHAR(32))),Metadata!B$1:K$2632,10,FALSE)</f>
        <v>40180</v>
      </c>
      <c r="N1480" s="1" t="s">
        <v>1944</v>
      </c>
      <c r="O1480">
        <v>19</v>
      </c>
      <c r="P1480">
        <v>27</v>
      </c>
    </row>
    <row r="1481" spans="1:16" x14ac:dyDescent="0.25">
      <c r="A1481" t="s">
        <v>4354</v>
      </c>
      <c r="B1481" t="s">
        <v>17</v>
      </c>
      <c r="C1481" t="s">
        <v>18</v>
      </c>
      <c r="D1481" t="s">
        <v>8560</v>
      </c>
      <c r="E1481" t="str">
        <f>VLOOKUP(TRIM(SUBSTITUTE(D1481,CHAR(160),CHAR(32))),Metadata!B$1:C$2632,2,FALSE)</f>
        <v>Goncourt, Edmond de, 1822-1896: Goncourt, Jules de, 1830-1870.</v>
      </c>
      <c r="F1481" t="str">
        <f>VLOOKUP(TRIM(SUBSTITUTE(D1481,CHAR(160),CHAR(32))),Metadata!B$1:D$2632,3,FALSE)</f>
        <v>Journal, T. 4, 1891-1896</v>
      </c>
      <c r="G1481">
        <f>VLOOKUP(TRIM(SUBSTITUTE(D1481,CHAR(160),CHAR(32))),Metadata!B$1:E$2632,4,FALSE)</f>
        <v>1896</v>
      </c>
      <c r="H1481" t="s">
        <v>450</v>
      </c>
      <c r="J1481" t="str">
        <f>VLOOKUP(TRIM(SUBSTITUTE(D1481,CHAR(160),CHAR(32))),Metadata!B$1:H$2632,7,FALSE)</f>
        <v>memoires</v>
      </c>
      <c r="L1481" t="str">
        <f>VLOOKUP(TRIM(SUBSTITUTE(D1481,CHAR(160),CHAR(32))),Metadata!B$1:J$2632,9,FALSE)</f>
        <v>prose</v>
      </c>
      <c r="M1481">
        <f>VLOOKUP(TRIM(SUBSTITUTE(D1481,CHAR(160),CHAR(32))),Metadata!B$1:K$2632,10,FALSE)</f>
        <v>341281</v>
      </c>
      <c r="N1481" s="1" t="s">
        <v>1945</v>
      </c>
      <c r="O1481">
        <v>2</v>
      </c>
      <c r="P1481">
        <v>9</v>
      </c>
    </row>
    <row r="1482" spans="1:16" x14ac:dyDescent="0.25">
      <c r="A1482" t="s">
        <v>4354</v>
      </c>
      <c r="B1482" t="s">
        <v>17</v>
      </c>
      <c r="C1482" t="s">
        <v>18</v>
      </c>
      <c r="D1482" t="s">
        <v>8560</v>
      </c>
      <c r="E1482" t="str">
        <f>VLOOKUP(TRIM(SUBSTITUTE(D1482,CHAR(160),CHAR(32))),Metadata!B$1:C$2632,2,FALSE)</f>
        <v>Goncourt, Edmond de, 1822-1896: Goncourt, Jules de, 1830-1870.</v>
      </c>
      <c r="F1482" t="str">
        <f>VLOOKUP(TRIM(SUBSTITUTE(D1482,CHAR(160),CHAR(32))),Metadata!B$1:D$2632,3,FALSE)</f>
        <v>Journal, T. 4, 1891-1896</v>
      </c>
      <c r="G1482">
        <f>VLOOKUP(TRIM(SUBSTITUTE(D1482,CHAR(160),CHAR(32))),Metadata!B$1:E$2632,4,FALSE)</f>
        <v>1896</v>
      </c>
      <c r="H1482" t="s">
        <v>450</v>
      </c>
      <c r="J1482" t="str">
        <f>VLOOKUP(TRIM(SUBSTITUTE(D1482,CHAR(160),CHAR(32))),Metadata!B$1:H$2632,7,FALSE)</f>
        <v>memoires</v>
      </c>
      <c r="L1482" t="str">
        <f>VLOOKUP(TRIM(SUBSTITUTE(D1482,CHAR(160),CHAR(32))),Metadata!B$1:J$2632,9,FALSE)</f>
        <v>prose</v>
      </c>
      <c r="M1482">
        <f>VLOOKUP(TRIM(SUBSTITUTE(D1482,CHAR(160),CHAR(32))),Metadata!B$1:K$2632,10,FALSE)</f>
        <v>341281</v>
      </c>
      <c r="N1482" t="s">
        <v>1946</v>
      </c>
      <c r="O1482">
        <v>93</v>
      </c>
      <c r="P1482">
        <v>101</v>
      </c>
    </row>
    <row r="1483" spans="1:16" x14ac:dyDescent="0.25">
      <c r="A1483" t="s">
        <v>4354</v>
      </c>
      <c r="B1483" t="s">
        <v>17</v>
      </c>
      <c r="C1483" t="s">
        <v>18</v>
      </c>
      <c r="D1483" t="s">
        <v>8626</v>
      </c>
      <c r="E1483" t="str">
        <f>VLOOKUP(TRIM(SUBSTITUTE(D1483,CHAR(160),CHAR(32))),Metadata!B$1:C$2632,2,FALSE)</f>
        <v>Nerval, Gérard de, 1808-1855.</v>
      </c>
      <c r="F1483" t="str">
        <f>VLOOKUP(TRIM(SUBSTITUTE(D1483,CHAR(160),CHAR(32))),Metadata!B$1:D$2632,3,FALSE)</f>
        <v>Les Illuminés ou Les Précurseurs du socialisme</v>
      </c>
      <c r="G1483">
        <f>VLOOKUP(TRIM(SUBSTITUTE(D1483,CHAR(160),CHAR(32))),Metadata!B$1:E$2632,4,FALSE)</f>
        <v>1852</v>
      </c>
      <c r="H1483" t="s">
        <v>450</v>
      </c>
      <c r="J1483" t="str">
        <f>VLOOKUP(TRIM(SUBSTITUTE(D1483,CHAR(160),CHAR(32))),Metadata!B$1:H$2632,7,FALSE)</f>
        <v>poesie</v>
      </c>
      <c r="L1483" t="str">
        <f>VLOOKUP(TRIM(SUBSTITUTE(D1483,CHAR(160),CHAR(32))),Metadata!B$1:J$2632,9,FALSE)</f>
        <v/>
      </c>
      <c r="M1483">
        <f>VLOOKUP(TRIM(SUBSTITUTE(D1483,CHAR(160),CHAR(32))),Metadata!B$1:K$2632,10,FALSE)</f>
        <v>114256</v>
      </c>
      <c r="N1483" t="s">
        <v>1947</v>
      </c>
      <c r="O1483">
        <v>182</v>
      </c>
      <c r="P1483">
        <v>189</v>
      </c>
    </row>
    <row r="1484" spans="1:16" x14ac:dyDescent="0.25">
      <c r="A1484" t="s">
        <v>4354</v>
      </c>
      <c r="B1484" t="s">
        <v>17</v>
      </c>
      <c r="C1484" t="s">
        <v>18</v>
      </c>
      <c r="D1484" t="s">
        <v>8513</v>
      </c>
      <c r="E1484" t="str">
        <f>VLOOKUP(TRIM(SUBSTITUTE(D1484,CHAR(160),CHAR(32))),Metadata!B$1:C$2632,2,FALSE)</f>
        <v>Durkheim, Emile, 1858-1917.</v>
      </c>
      <c r="F1484" t="str">
        <f>VLOOKUP(TRIM(SUBSTITUTE(D1484,CHAR(160),CHAR(32))),Metadata!B$1:D$2632,3,FALSE)</f>
        <v>Le suicide. Étude sociologique, 2</v>
      </c>
      <c r="G1484">
        <f>VLOOKUP(TRIM(SUBSTITUTE(D1484,CHAR(160),CHAR(32))),Metadata!B$1:E$2632,4,FALSE)</f>
        <v>1897</v>
      </c>
      <c r="H1484" t="s">
        <v>450</v>
      </c>
      <c r="J1484" t="str">
        <f>VLOOKUP(TRIM(SUBSTITUTE(D1484,CHAR(160),CHAR(32))),Metadata!B$1:H$2632,7,FALSE)</f>
        <v>traite</v>
      </c>
      <c r="L1484" t="str">
        <f>VLOOKUP(TRIM(SUBSTITUTE(D1484,CHAR(160),CHAR(32))),Metadata!B$1:J$2632,9,FALSE)</f>
        <v/>
      </c>
      <c r="M1484">
        <f>VLOOKUP(TRIM(SUBSTITUTE(D1484,CHAR(160),CHAR(32))),Metadata!B$1:K$2632,10,FALSE)</f>
        <v>65898</v>
      </c>
      <c r="N1484" s="1" t="s">
        <v>1948</v>
      </c>
      <c r="O1484">
        <v>69</v>
      </c>
      <c r="P1484">
        <v>77</v>
      </c>
    </row>
    <row r="1485" spans="1:16" x14ac:dyDescent="0.25">
      <c r="A1485" t="s">
        <v>4354</v>
      </c>
      <c r="B1485" t="s">
        <v>17</v>
      </c>
      <c r="C1485" t="s">
        <v>18</v>
      </c>
      <c r="D1485" t="s">
        <v>9016</v>
      </c>
      <c r="E1485" t="str">
        <f>VLOOKUP(TRIM(SUBSTITUTE(D1485,CHAR(160),CHAR(32))),Metadata!B$1:C$2632,2,FALSE)</f>
        <v>Vailland, Roger, 1907-1965.</v>
      </c>
      <c r="F1485" t="str">
        <f>VLOOKUP(TRIM(SUBSTITUTE(D1485,CHAR(160),CHAR(32))),Metadata!B$1:D$2632,3,FALSE)</f>
        <v>Drôle de jeu: roman</v>
      </c>
      <c r="G1485">
        <f>VLOOKUP(TRIM(SUBSTITUTE(D1485,CHAR(160),CHAR(32))),Metadata!B$1:E$2632,4,FALSE)</f>
        <v>1945</v>
      </c>
      <c r="H1485" t="s">
        <v>534</v>
      </c>
      <c r="J1485" t="str">
        <f>VLOOKUP(TRIM(SUBSTITUTE(D1485,CHAR(160),CHAR(32))),Metadata!B$1:H$2632,7,FALSE)</f>
        <v>roman</v>
      </c>
      <c r="L1485" t="str">
        <f>VLOOKUP(TRIM(SUBSTITUTE(D1485,CHAR(160),CHAR(32))),Metadata!B$1:J$2632,9,FALSE)</f>
        <v>prose</v>
      </c>
      <c r="M1485">
        <f>VLOOKUP(TRIM(SUBSTITUTE(D1485,CHAR(160),CHAR(32))),Metadata!B$1:K$2632,10,FALSE)</f>
        <v>79286</v>
      </c>
      <c r="N1485" s="1" t="s">
        <v>1949</v>
      </c>
      <c r="O1485">
        <v>63</v>
      </c>
      <c r="P1485">
        <v>72</v>
      </c>
    </row>
    <row r="1486" spans="1:16" x14ac:dyDescent="0.25">
      <c r="A1486" t="s">
        <v>4354</v>
      </c>
      <c r="B1486" t="s">
        <v>17</v>
      </c>
      <c r="C1486" t="s">
        <v>18</v>
      </c>
      <c r="D1486" t="s">
        <v>8999</v>
      </c>
      <c r="E1486" t="str">
        <f>VLOOKUP(TRIM(SUBSTITUTE(D1486,CHAR(160),CHAR(32))),Metadata!B$1:C$2632,2,FALSE)</f>
        <v>Rolland, Romain, 1866-1944.</v>
      </c>
      <c r="F1486" t="str">
        <f>VLOOKUP(TRIM(SUBSTITUTE(D1486,CHAR(160),CHAR(32))),Metadata!B$1:D$2632,3,FALSE)</f>
        <v>J.-Ch les amies</v>
      </c>
      <c r="G1486">
        <f>VLOOKUP(TRIM(SUBSTITUTE(D1486,CHAR(160),CHAR(32))),Metadata!B$1:E$2632,4,FALSE)</f>
        <v>1910</v>
      </c>
      <c r="H1486" t="s">
        <v>534</v>
      </c>
      <c r="J1486" t="str">
        <f>VLOOKUP(TRIM(SUBSTITUTE(D1486,CHAR(160),CHAR(32))),Metadata!B$1:H$2632,7,FALSE)</f>
        <v>roman</v>
      </c>
      <c r="L1486" t="str">
        <f>VLOOKUP(TRIM(SUBSTITUTE(D1486,CHAR(160),CHAR(32))),Metadata!B$1:J$2632,9,FALSE)</f>
        <v>prose</v>
      </c>
      <c r="M1486">
        <f>VLOOKUP(TRIM(SUBSTITUTE(D1486,CHAR(160),CHAR(32))),Metadata!B$1:K$2632,10,FALSE)</f>
        <v>58767</v>
      </c>
      <c r="N1486" s="1" t="s">
        <v>1950</v>
      </c>
      <c r="O1486">
        <v>71</v>
      </c>
      <c r="P1486">
        <v>80</v>
      </c>
    </row>
    <row r="1487" spans="1:16" x14ac:dyDescent="0.25">
      <c r="A1487" t="s">
        <v>4354</v>
      </c>
      <c r="B1487" t="s">
        <v>17</v>
      </c>
      <c r="C1487" t="s">
        <v>18</v>
      </c>
      <c r="D1487" t="s">
        <v>8749</v>
      </c>
      <c r="E1487" t="str">
        <f>VLOOKUP(TRIM(SUBSTITUTE(D1487,CHAR(160),CHAR(32))),Metadata!B$1:C$2632,2,FALSE)</f>
        <v>Apollinaire, Guillaume, 1880-1918.</v>
      </c>
      <c r="F1487" t="str">
        <f>VLOOKUP(TRIM(SUBSTITUTE(D1487,CHAR(160),CHAR(32))),Metadata!B$1:D$2632,3,FALSE)</f>
        <v>Les mamelles de Tirésias</v>
      </c>
      <c r="G1487">
        <f>VLOOKUP(TRIM(SUBSTITUTE(D1487,CHAR(160),CHAR(32))),Metadata!B$1:E$2632,4,FALSE)</f>
        <v>1918</v>
      </c>
      <c r="H1487" t="s">
        <v>534</v>
      </c>
      <c r="J1487" t="str">
        <f>VLOOKUP(TRIM(SUBSTITUTE(D1487,CHAR(160),CHAR(32))),Metadata!B$1:H$2632,7,FALSE)</f>
        <v>theatre</v>
      </c>
      <c r="L1487" t="str">
        <f>VLOOKUP(TRIM(SUBSTITUTE(D1487,CHAR(160),CHAR(32))),Metadata!B$1:J$2632,9,FALSE)</f>
        <v>vers</v>
      </c>
      <c r="M1487">
        <f>VLOOKUP(TRIM(SUBSTITUTE(D1487,CHAR(160),CHAR(32))),Metadata!B$1:K$2632,10,FALSE)</f>
        <v>8495</v>
      </c>
      <c r="N1487" t="s">
        <v>1951</v>
      </c>
      <c r="O1487">
        <v>89</v>
      </c>
      <c r="P1487">
        <v>96</v>
      </c>
    </row>
    <row r="1488" spans="1:16" x14ac:dyDescent="0.25">
      <c r="A1488" t="s">
        <v>4354</v>
      </c>
      <c r="B1488" t="s">
        <v>17</v>
      </c>
      <c r="C1488" t="s">
        <v>18</v>
      </c>
      <c r="D1488" t="s">
        <v>8728</v>
      </c>
      <c r="E1488" t="str">
        <f>VLOOKUP(TRIM(SUBSTITUTE(D1488,CHAR(160),CHAR(32))),Metadata!B$1:C$2632,2,FALSE)</f>
        <v>Alain, 1868-1951.</v>
      </c>
      <c r="F1488" t="str">
        <f>VLOOKUP(TRIM(SUBSTITUTE(D1488,CHAR(160),CHAR(32))),Metadata!B$1:D$2632,3,FALSE)</f>
        <v>ÉLÉMENTS DE PHILOSOPHIE</v>
      </c>
      <c r="G1488">
        <f>VLOOKUP(TRIM(SUBSTITUTE(D1488,CHAR(160),CHAR(32))),Metadata!B$1:E$2632,4,FALSE)</f>
        <v>1916</v>
      </c>
      <c r="H1488" t="s">
        <v>534</v>
      </c>
      <c r="J1488" t="str">
        <f>VLOOKUP(TRIM(SUBSTITUTE(D1488,CHAR(160),CHAR(32))),Metadata!B$1:H$2632,7,FALSE)</f>
        <v>traite</v>
      </c>
      <c r="L1488" t="str">
        <f>VLOOKUP(TRIM(SUBSTITUTE(D1488,CHAR(160),CHAR(32))),Metadata!B$1:J$2632,9,FALSE)</f>
        <v/>
      </c>
      <c r="M1488">
        <f>VLOOKUP(TRIM(SUBSTITUTE(D1488,CHAR(160),CHAR(32))),Metadata!B$1:K$2632,10,FALSE)</f>
        <v>110708</v>
      </c>
      <c r="N1488" s="1" t="s">
        <v>1952</v>
      </c>
      <c r="O1488">
        <v>80</v>
      </c>
      <c r="P1488">
        <v>88</v>
      </c>
    </row>
    <row r="1489" spans="1:16" x14ac:dyDescent="0.25">
      <c r="A1489" t="s">
        <v>4354</v>
      </c>
      <c r="B1489" t="s">
        <v>17</v>
      </c>
      <c r="C1489" t="s">
        <v>18</v>
      </c>
      <c r="D1489" t="s">
        <v>6916</v>
      </c>
      <c r="E1489" t="str">
        <f>VLOOKUP(TRIM(SUBSTITUTE(D1489,CHAR(160),CHAR(32))),Metadata!B$1:C$2632,2,FALSE)</f>
        <v>Levy-Bruhl, Lucien, 1857-1939.</v>
      </c>
      <c r="F1489" t="str">
        <f>VLOOKUP(TRIM(SUBSTITUTE(D1489,CHAR(160),CHAR(32))),Metadata!B$1:D$2632,3,FALSE)</f>
        <v>La morale et la science des moeurs</v>
      </c>
      <c r="G1489">
        <f>VLOOKUP(TRIM(SUBSTITUTE(D1489,CHAR(160),CHAR(32))),Metadata!B$1:E$2632,4,FALSE)</f>
        <v>1903</v>
      </c>
      <c r="H1489" t="s">
        <v>534</v>
      </c>
      <c r="J1489" t="str">
        <f>VLOOKUP(TRIM(SUBSTITUTE(D1489,CHAR(160),CHAR(32))),Metadata!B$1:H$2632,7,FALSE)</f>
        <v>traite</v>
      </c>
      <c r="L1489" t="str">
        <f>VLOOKUP(TRIM(SUBSTITUTE(D1489,CHAR(160),CHAR(32))),Metadata!B$1:J$2632,9,FALSE)</f>
        <v/>
      </c>
      <c r="M1489">
        <f>VLOOKUP(TRIM(SUBSTITUTE(D1489,CHAR(160),CHAR(32))),Metadata!B$1:K$2632,10,FALSE)</f>
        <v>103975</v>
      </c>
      <c r="N1489" s="1" t="s">
        <v>1953</v>
      </c>
      <c r="O1489">
        <v>23</v>
      </c>
      <c r="P1489">
        <v>31</v>
      </c>
    </row>
    <row r="1490" spans="1:16" x14ac:dyDescent="0.25">
      <c r="A1490" t="s">
        <v>4354</v>
      </c>
      <c r="B1490" t="s">
        <v>17</v>
      </c>
      <c r="C1490" t="s">
        <v>18</v>
      </c>
      <c r="D1490" t="s">
        <v>7404</v>
      </c>
      <c r="E1490" t="str">
        <f>VLOOKUP(TRIM(SUBSTITUTE(D1490,CHAR(160),CHAR(32))),Metadata!B$1:C$2632,2,FALSE)</f>
        <v>Levy-Bruhl, Lucien, 1857-1939.</v>
      </c>
      <c r="F1490" t="str">
        <f>VLOOKUP(TRIM(SUBSTITUTE(D1490,CHAR(160),CHAR(32))),Metadata!B$1:D$2632,3,FALSE)</f>
        <v>Le surnaturel et la nature dans la mentalité primitive</v>
      </c>
      <c r="G1490">
        <f>VLOOKUP(TRIM(SUBSTITUTE(D1490,CHAR(160),CHAR(32))),Metadata!B$1:E$2632,4,FALSE)</f>
        <v>1931</v>
      </c>
      <c r="H1490" t="s">
        <v>534</v>
      </c>
      <c r="J1490" t="str">
        <f>VLOOKUP(TRIM(SUBSTITUTE(D1490,CHAR(160),CHAR(32))),Metadata!B$1:H$2632,7,FALSE)</f>
        <v>traite</v>
      </c>
      <c r="L1490" t="str">
        <f>VLOOKUP(TRIM(SUBSTITUTE(D1490,CHAR(160),CHAR(32))),Metadata!B$1:J$2632,9,FALSE)</f>
        <v/>
      </c>
      <c r="M1490">
        <f>VLOOKUP(TRIM(SUBSTITUTE(D1490,CHAR(160),CHAR(32))),Metadata!B$1:K$2632,10,FALSE)</f>
        <v>168073</v>
      </c>
      <c r="N1490" t="s">
        <v>1954</v>
      </c>
      <c r="O1490">
        <v>36</v>
      </c>
      <c r="P1490">
        <v>44</v>
      </c>
    </row>
    <row r="1491" spans="1:16" x14ac:dyDescent="0.25">
      <c r="A1491" t="s">
        <v>4354</v>
      </c>
      <c r="B1491" t="s">
        <v>17</v>
      </c>
      <c r="C1491" t="s">
        <v>18</v>
      </c>
      <c r="D1491" t="s">
        <v>7402</v>
      </c>
      <c r="E1491" t="str">
        <f>VLOOKUP(TRIM(SUBSTITUTE(D1491,CHAR(160),CHAR(32))),Metadata!B$1:C$2632,2,FALSE)</f>
        <v>Le Bon, Gustave, 1841-1931.</v>
      </c>
      <c r="F1491" t="str">
        <f>VLOOKUP(TRIM(SUBSTITUTE(D1491,CHAR(160),CHAR(32))),Metadata!B$1:D$2632,3,FALSE)</f>
        <v>Bases scientifiques d'une Philosophie de l'Histoire</v>
      </c>
      <c r="G1491">
        <f>VLOOKUP(TRIM(SUBSTITUTE(D1491,CHAR(160),CHAR(32))),Metadata!B$1:E$2632,4,FALSE)</f>
        <v>1931</v>
      </c>
      <c r="H1491" t="s">
        <v>534</v>
      </c>
      <c r="J1491" t="str">
        <f>VLOOKUP(TRIM(SUBSTITUTE(D1491,CHAR(160),CHAR(32))),Metadata!B$1:H$2632,7,FALSE)</f>
        <v>traite</v>
      </c>
      <c r="L1491" t="str">
        <f>VLOOKUP(TRIM(SUBSTITUTE(D1491,CHAR(160),CHAR(32))),Metadata!B$1:J$2632,9,FALSE)</f>
        <v/>
      </c>
      <c r="M1491">
        <f>VLOOKUP(TRIM(SUBSTITUTE(D1491,CHAR(160),CHAR(32))),Metadata!B$1:K$2632,10,FALSE)</f>
        <v>58061</v>
      </c>
      <c r="N1491" s="1" t="s">
        <v>1955</v>
      </c>
      <c r="O1491">
        <v>183</v>
      </c>
      <c r="P1491">
        <v>191</v>
      </c>
    </row>
    <row r="1492" spans="1:16" x14ac:dyDescent="0.25">
      <c r="A1492" t="s">
        <v>4354</v>
      </c>
      <c r="B1492" t="s">
        <v>17</v>
      </c>
      <c r="C1492" t="s">
        <v>18</v>
      </c>
      <c r="D1492" t="s">
        <v>8943</v>
      </c>
      <c r="E1492" t="str">
        <f>VLOOKUP(TRIM(SUBSTITUTE(D1492,CHAR(160),CHAR(32))),Metadata!B$1:C$2632,2,FALSE)</f>
        <v>Maurras, Charles, 1868-1952.</v>
      </c>
      <c r="F1492" t="str">
        <f>VLOOKUP(TRIM(SUBSTITUTE(D1492,CHAR(160),CHAR(32))),Metadata!B$1:D$2632,3,FALSE)</f>
        <v>Kiel et Tanger</v>
      </c>
      <c r="G1492">
        <f>VLOOKUP(TRIM(SUBSTITUTE(D1492,CHAR(160),CHAR(32))),Metadata!B$1:E$2632,4,FALSE)</f>
        <v>1914</v>
      </c>
      <c r="H1492" t="s">
        <v>534</v>
      </c>
      <c r="J1492" t="str">
        <f>VLOOKUP(TRIM(SUBSTITUTE(D1492,CHAR(160),CHAR(32))),Metadata!B$1:H$2632,7,FALSE)</f>
        <v>traite ou essai</v>
      </c>
      <c r="L1492" t="str">
        <f>VLOOKUP(TRIM(SUBSTITUTE(D1492,CHAR(160),CHAR(32))),Metadata!B$1:J$2632,9,FALSE)</f>
        <v>prose</v>
      </c>
      <c r="M1492">
        <f>VLOOKUP(TRIM(SUBSTITUTE(D1492,CHAR(160),CHAR(32))),Metadata!B$1:K$2632,10,FALSE)</f>
        <v>68318</v>
      </c>
      <c r="N1492" t="s">
        <v>1956</v>
      </c>
      <c r="O1492">
        <v>10</v>
      </c>
      <c r="P1492">
        <v>17</v>
      </c>
    </row>
    <row r="1493" spans="1:16" x14ac:dyDescent="0.25">
      <c r="A1493" t="s">
        <v>4354</v>
      </c>
      <c r="B1493" t="s">
        <v>17</v>
      </c>
      <c r="C1493" t="s">
        <v>18</v>
      </c>
      <c r="D1493" t="s">
        <v>8783</v>
      </c>
      <c r="E1493" t="str">
        <f>VLOOKUP(TRIM(SUBSTITUTE(D1493,CHAR(160),CHAR(32))),Metadata!B$1:C$2632,2,FALSE)</f>
        <v>Bergson, Henri Louis, 1859-1941.</v>
      </c>
      <c r="F1493" t="str">
        <f>VLOOKUP(TRIM(SUBSTITUTE(D1493,CHAR(160),CHAR(32))),Metadata!B$1:D$2632,3,FALSE)</f>
        <v>Deux sources morale religion</v>
      </c>
      <c r="G1493">
        <f>VLOOKUP(TRIM(SUBSTITUTE(D1493,CHAR(160),CHAR(32))),Metadata!B$1:E$2632,4,FALSE)</f>
        <v>1932</v>
      </c>
      <c r="H1493" t="s">
        <v>534</v>
      </c>
      <c r="J1493" t="str">
        <f>VLOOKUP(TRIM(SUBSTITUTE(D1493,CHAR(160),CHAR(32))),Metadata!B$1:H$2632,7,FALSE)</f>
        <v>traite ou essai</v>
      </c>
      <c r="L1493" t="str">
        <f>VLOOKUP(TRIM(SUBSTITUTE(D1493,CHAR(160),CHAR(32))),Metadata!B$1:J$2632,9,FALSE)</f>
        <v>prose</v>
      </c>
      <c r="M1493">
        <f>VLOOKUP(TRIM(SUBSTITUTE(D1493,CHAR(160),CHAR(32))),Metadata!B$1:K$2632,10,FALSE)</f>
        <v>108252</v>
      </c>
      <c r="N1493" s="1" t="s">
        <v>1957</v>
      </c>
      <c r="O1493">
        <v>78</v>
      </c>
      <c r="P1493">
        <v>87</v>
      </c>
    </row>
    <row r="1494" spans="1:16" x14ac:dyDescent="0.25">
      <c r="A1494" t="s">
        <v>4354</v>
      </c>
      <c r="B1494" t="s">
        <v>17</v>
      </c>
      <c r="C1494" t="s">
        <v>18</v>
      </c>
      <c r="D1494" t="s">
        <v>8763</v>
      </c>
      <c r="E1494" t="str">
        <f>VLOOKUP(TRIM(SUBSTITUTE(D1494,CHAR(160),CHAR(32))),Metadata!B$1:C$2632,2,FALSE)</f>
        <v>Barrès, Maurice, 1862-1923.</v>
      </c>
      <c r="F1494" t="str">
        <f>VLOOKUP(TRIM(SUBSTITUTE(D1494,CHAR(160),CHAR(32))),Metadata!B$1:D$2632,3,FALSE)</f>
        <v>Mes cahiers, T. 2 1898-1902</v>
      </c>
      <c r="G1494">
        <f>VLOOKUP(TRIM(SUBSTITUTE(D1494,CHAR(160),CHAR(32))),Metadata!B$1:E$2632,4,FALSE)</f>
        <v>1902</v>
      </c>
      <c r="H1494" t="s">
        <v>534</v>
      </c>
      <c r="J1494" t="str">
        <f>VLOOKUP(TRIM(SUBSTITUTE(D1494,CHAR(160),CHAR(32))),Metadata!B$1:H$2632,7,FALSE)</f>
        <v>memoires</v>
      </c>
      <c r="L1494" t="str">
        <f>VLOOKUP(TRIM(SUBSTITUTE(D1494,CHAR(160),CHAR(32))),Metadata!B$1:J$2632,9,FALSE)</f>
        <v>prose</v>
      </c>
      <c r="M1494">
        <f>VLOOKUP(TRIM(SUBSTITUTE(D1494,CHAR(160),CHAR(32))),Metadata!B$1:K$2632,10,FALSE)</f>
        <v>52628</v>
      </c>
      <c r="N1494" s="1" t="s">
        <v>1958</v>
      </c>
      <c r="O1494">
        <v>8</v>
      </c>
      <c r="P1494">
        <v>16</v>
      </c>
    </row>
    <row r="1495" spans="1:16" x14ac:dyDescent="0.25">
      <c r="A1495" t="s">
        <v>4354</v>
      </c>
      <c r="B1495" t="s">
        <v>17</v>
      </c>
      <c r="C1495" t="s">
        <v>18</v>
      </c>
      <c r="D1495" t="s">
        <v>7484</v>
      </c>
      <c r="E1495" t="str">
        <f>VLOOKUP(TRIM(SUBSTITUTE(D1495,CHAR(160),CHAR(32))),Metadata!B$1:C$2632,2,FALSE)</f>
        <v>Hazard, Paul, 1878-1944.</v>
      </c>
      <c r="F1495" t="str">
        <f>VLOOKUP(TRIM(SUBSTITUTE(D1495,CHAR(160),CHAR(32))),Metadata!B$1:D$2632,3,FALSE)</f>
        <v>La crise de la conscience européenne</v>
      </c>
      <c r="G1495">
        <f>VLOOKUP(TRIM(SUBSTITUTE(D1495,CHAR(160),CHAR(32))),Metadata!B$1:E$2632,4,FALSE)</f>
        <v>1935</v>
      </c>
      <c r="H1495" t="s">
        <v>534</v>
      </c>
      <c r="J1495" t="str">
        <f>VLOOKUP(TRIM(SUBSTITUTE(D1495,CHAR(160),CHAR(32))),Metadata!B$1:H$2632,7,FALSE)</f>
        <v>traite</v>
      </c>
      <c r="L1495" t="str">
        <f>VLOOKUP(TRIM(SUBSTITUTE(D1495,CHAR(160),CHAR(32))),Metadata!B$1:J$2632,9,FALSE)</f>
        <v/>
      </c>
      <c r="M1495">
        <f>VLOOKUP(TRIM(SUBSTITUTE(D1495,CHAR(160),CHAR(32))),Metadata!B$1:K$2632,10,FALSE)</f>
        <v>179542</v>
      </c>
      <c r="N1495" s="1" t="s">
        <v>1959</v>
      </c>
      <c r="O1495">
        <v>104</v>
      </c>
      <c r="P1495">
        <v>112</v>
      </c>
    </row>
    <row r="1496" spans="1:16" x14ac:dyDescent="0.25">
      <c r="A1496" t="s">
        <v>4354</v>
      </c>
      <c r="B1496" t="s">
        <v>17</v>
      </c>
      <c r="C1496" t="s">
        <v>18</v>
      </c>
      <c r="D1496" t="s">
        <v>7716</v>
      </c>
      <c r="E1496" t="str">
        <f>VLOOKUP(TRIM(SUBSTITUTE(D1496,CHAR(160),CHAR(32))),Metadata!B$1:C$2632,2,FALSE)</f>
        <v>Lot, Ferdinand, 1866-1952.</v>
      </c>
      <c r="F1496" t="str">
        <f>VLOOKUP(TRIM(SUBSTITUTE(D1496,CHAR(160),CHAR(32))),Metadata!B$1:D$2632,3,FALSE)</f>
        <v>La Gaule. Les fondements ethniques, sociaux et politiques de la nation française</v>
      </c>
      <c r="G1496">
        <f>VLOOKUP(TRIM(SUBSTITUTE(D1496,CHAR(160),CHAR(32))),Metadata!B$1:E$2632,4,FALSE)</f>
        <v>1947</v>
      </c>
      <c r="H1496" t="s">
        <v>534</v>
      </c>
      <c r="J1496" t="str">
        <f>VLOOKUP(TRIM(SUBSTITUTE(D1496,CHAR(160),CHAR(32))),Metadata!B$1:H$2632,7,FALSE)</f>
        <v>traite</v>
      </c>
      <c r="L1496" t="str">
        <f>VLOOKUP(TRIM(SUBSTITUTE(D1496,CHAR(160),CHAR(32))),Metadata!B$1:J$2632,9,FALSE)</f>
        <v/>
      </c>
      <c r="M1496">
        <f>VLOOKUP(TRIM(SUBSTITUTE(D1496,CHAR(160),CHAR(32))),Metadata!B$1:K$2632,10,FALSE)</f>
        <v>163006</v>
      </c>
      <c r="N1496" s="1" t="s">
        <v>1960</v>
      </c>
      <c r="O1496">
        <v>75</v>
      </c>
      <c r="P1496">
        <v>84</v>
      </c>
    </row>
    <row r="1497" spans="1:16" x14ac:dyDescent="0.25">
      <c r="A1497" t="s">
        <v>4354</v>
      </c>
      <c r="B1497" t="s">
        <v>17</v>
      </c>
      <c r="C1497" t="s">
        <v>18</v>
      </c>
      <c r="D1497" t="s">
        <v>7020</v>
      </c>
      <c r="E1497" t="str">
        <f>VLOOKUP(TRIM(SUBSTITUTE(D1497,CHAR(160),CHAR(32))),Metadata!B$1:C$2632,2,FALSE)</f>
        <v>Levy-Bruhl, Lucien, 1857-1939.</v>
      </c>
      <c r="F1497" t="str">
        <f>VLOOKUP(TRIM(SUBSTITUTE(D1497,CHAR(160),CHAR(32))),Metadata!B$1:D$2632,3,FALSE)</f>
        <v>Les fonctions mentales dans les sociétés inférieures [1-2]</v>
      </c>
      <c r="G1497">
        <f>VLOOKUP(TRIM(SUBSTITUTE(D1497,CHAR(160),CHAR(32))),Metadata!B$1:E$2632,4,FALSE)</f>
        <v>1910</v>
      </c>
      <c r="H1497" t="s">
        <v>534</v>
      </c>
      <c r="J1497" t="str">
        <f>VLOOKUP(TRIM(SUBSTITUTE(D1497,CHAR(160),CHAR(32))),Metadata!B$1:H$2632,7,FALSE)</f>
        <v>traite</v>
      </c>
      <c r="L1497" t="str">
        <f>VLOOKUP(TRIM(SUBSTITUTE(D1497,CHAR(160),CHAR(32))),Metadata!B$1:J$2632,9,FALSE)</f>
        <v/>
      </c>
      <c r="M1497">
        <f>VLOOKUP(TRIM(SUBSTITUTE(D1497,CHAR(160),CHAR(32))),Metadata!B$1:K$2632,10,FALSE)</f>
        <v>84519</v>
      </c>
      <c r="N1497" s="1" t="s">
        <v>1961</v>
      </c>
      <c r="O1497">
        <v>29</v>
      </c>
      <c r="P1497">
        <v>37</v>
      </c>
    </row>
    <row r="1498" spans="1:16" x14ac:dyDescent="0.25">
      <c r="A1498" t="s">
        <v>4354</v>
      </c>
      <c r="B1498" t="s">
        <v>17</v>
      </c>
      <c r="C1498" t="s">
        <v>18</v>
      </c>
      <c r="D1498" t="s">
        <v>8947</v>
      </c>
      <c r="E1498" t="str">
        <f>VLOOKUP(TRIM(SUBSTITUTE(D1498,CHAR(160),CHAR(32))),Metadata!B$1:C$2632,2,FALSE)</f>
        <v>Milosz, O. V. de L. (Oscar Vladislas de Lubicz), 1877-1939.</v>
      </c>
      <c r="F1498" t="str">
        <f>VLOOKUP(TRIM(SUBSTITUTE(D1498,CHAR(160),CHAR(32))),Metadata!B$1:D$2632,3,FALSE)</f>
        <v>L'amoureuse initiation: roman</v>
      </c>
      <c r="G1498">
        <f>VLOOKUP(TRIM(SUBSTITUTE(D1498,CHAR(160),CHAR(32))),Metadata!B$1:E$2632,4,FALSE)</f>
        <v>1910</v>
      </c>
      <c r="H1498" t="s">
        <v>534</v>
      </c>
      <c r="J1498" t="str">
        <f>VLOOKUP(TRIM(SUBSTITUTE(D1498,CHAR(160),CHAR(32))),Metadata!B$1:H$2632,7,FALSE)</f>
        <v>roman</v>
      </c>
      <c r="L1498" t="str">
        <f>VLOOKUP(TRIM(SUBSTITUTE(D1498,CHAR(160),CHAR(32))),Metadata!B$1:J$2632,9,FALSE)</f>
        <v>prose</v>
      </c>
      <c r="M1498">
        <f>VLOOKUP(TRIM(SUBSTITUTE(D1498,CHAR(160),CHAR(32))),Metadata!B$1:K$2632,10,FALSE)</f>
        <v>59265</v>
      </c>
      <c r="N1498" s="1" t="s">
        <v>1962</v>
      </c>
      <c r="O1498">
        <v>211</v>
      </c>
      <c r="P1498">
        <v>219</v>
      </c>
    </row>
    <row r="1499" spans="1:16" x14ac:dyDescent="0.25">
      <c r="A1499" t="s">
        <v>4354</v>
      </c>
      <c r="B1499" t="s">
        <v>17</v>
      </c>
      <c r="C1499" t="s">
        <v>18</v>
      </c>
      <c r="D1499" t="s">
        <v>8826</v>
      </c>
      <c r="E1499" t="str">
        <f>VLOOKUP(TRIM(SUBSTITUTE(D1499,CHAR(160),CHAR(32))),Metadata!B$1:C$2632,2,FALSE)</f>
        <v>Cocteau, Jean, 1889-1963.</v>
      </c>
      <c r="F1499" t="str">
        <f>VLOOKUP(TRIM(SUBSTITUTE(D1499,CHAR(160),CHAR(32))),Metadata!B$1:D$2632,3,FALSE)</f>
        <v>Les infants terrible</v>
      </c>
      <c r="G1499">
        <f>VLOOKUP(TRIM(SUBSTITUTE(D1499,CHAR(160),CHAR(32))),Metadata!B$1:E$2632,4,FALSE)</f>
        <v>1929</v>
      </c>
      <c r="H1499" t="s">
        <v>534</v>
      </c>
      <c r="J1499" t="str">
        <f>VLOOKUP(TRIM(SUBSTITUTE(D1499,CHAR(160),CHAR(32))),Metadata!B$1:H$2632,7,FALSE)</f>
        <v>roman</v>
      </c>
      <c r="L1499" t="str">
        <f>VLOOKUP(TRIM(SUBSTITUTE(D1499,CHAR(160),CHAR(32))),Metadata!B$1:J$2632,9,FALSE)</f>
        <v>prose</v>
      </c>
      <c r="M1499">
        <f>VLOOKUP(TRIM(SUBSTITUTE(D1499,CHAR(160),CHAR(32))),Metadata!B$1:K$2632,10,FALSE)</f>
        <v>25876</v>
      </c>
      <c r="N1499" s="1" t="s">
        <v>1963</v>
      </c>
      <c r="O1499">
        <v>108</v>
      </c>
      <c r="P1499">
        <v>116</v>
      </c>
    </row>
    <row r="1500" spans="1:16" x14ac:dyDescent="0.25">
      <c r="A1500" t="s">
        <v>4354</v>
      </c>
      <c r="B1500" t="s">
        <v>17</v>
      </c>
      <c r="C1500" t="s">
        <v>18</v>
      </c>
      <c r="D1500" t="s">
        <v>8911</v>
      </c>
      <c r="E1500" t="str">
        <f>VLOOKUP(TRIM(SUBSTITUTE(D1500,CHAR(160),CHAR(32))),Metadata!B$1:C$2632,2,FALSE)</f>
        <v>Duclos, Charles Pinot-, 1704-1772.</v>
      </c>
      <c r="F1500" t="str">
        <f>VLOOKUP(TRIM(SUBSTITUTE(D1500,CHAR(160),CHAR(32))),Metadata!B$1:D$2632,3,FALSE)</f>
        <v>Mémoires pour servir à l'histoire des moeurs du XVIII siècle</v>
      </c>
      <c r="G1500">
        <f>VLOOKUP(TRIM(SUBSTITUTE(D1500,CHAR(160),CHAR(32))),Metadata!B$1:E$2632,4,FALSE)</f>
        <v>1751</v>
      </c>
      <c r="H1500" t="s">
        <v>534</v>
      </c>
      <c r="J1500" t="str">
        <f>VLOOKUP(TRIM(SUBSTITUTE(D1500,CHAR(160),CHAR(32))),Metadata!B$1:H$2632,7,FALSE)</f>
        <v>roman</v>
      </c>
      <c r="L1500" t="str">
        <f>VLOOKUP(TRIM(SUBSTITUTE(D1500,CHAR(160),CHAR(32))),Metadata!B$1:J$2632,9,FALSE)</f>
        <v>prose</v>
      </c>
      <c r="M1500">
        <f>VLOOKUP(TRIM(SUBSTITUTE(D1500,CHAR(160),CHAR(32))),Metadata!B$1:K$2632,10,FALSE)</f>
        <v>37841</v>
      </c>
      <c r="N1500" s="1" t="s">
        <v>1964</v>
      </c>
      <c r="O1500">
        <v>117</v>
      </c>
      <c r="P1500">
        <v>125</v>
      </c>
    </row>
    <row r="1501" spans="1:16" x14ac:dyDescent="0.25">
      <c r="A1501" t="s">
        <v>4354</v>
      </c>
      <c r="B1501" t="s">
        <v>17</v>
      </c>
      <c r="C1501" t="s">
        <v>18</v>
      </c>
      <c r="D1501" t="s">
        <v>9022</v>
      </c>
      <c r="E1501" t="str">
        <f>VLOOKUP(TRIM(SUBSTITUTE(D1501,CHAR(160),CHAR(32))),Metadata!B$1:C$2632,2,FALSE)</f>
        <v>Vuillemin, Jules, 1920-2001.</v>
      </c>
      <c r="F1501" t="str">
        <f>VLOOKUP(TRIM(SUBSTITUTE(D1501,CHAR(160),CHAR(32))),Metadata!B$1:D$2632,3,FALSE)</f>
        <v>Essai sur la signification de la mort</v>
      </c>
      <c r="G1501">
        <f>VLOOKUP(TRIM(SUBSTITUTE(D1501,CHAR(160),CHAR(32))),Metadata!B$1:E$2632,4,FALSE)</f>
        <v>1949</v>
      </c>
      <c r="H1501" t="s">
        <v>534</v>
      </c>
      <c r="J1501" t="str">
        <f>VLOOKUP(TRIM(SUBSTITUTE(D1501,CHAR(160),CHAR(32))),Metadata!B$1:H$2632,7,FALSE)</f>
        <v>traite ou essai</v>
      </c>
      <c r="L1501" t="str">
        <f>VLOOKUP(TRIM(SUBSTITUTE(D1501,CHAR(160),CHAR(32))),Metadata!B$1:J$2632,9,FALSE)</f>
        <v>prose</v>
      </c>
      <c r="M1501">
        <f>VLOOKUP(TRIM(SUBSTITUTE(D1501,CHAR(160),CHAR(32))),Metadata!B$1:K$2632,10,FALSE)</f>
        <v>136910</v>
      </c>
      <c r="N1501" s="1" t="s">
        <v>1965</v>
      </c>
      <c r="O1501">
        <v>330</v>
      </c>
      <c r="P1501">
        <v>338</v>
      </c>
    </row>
    <row r="1502" spans="1:16" x14ac:dyDescent="0.25">
      <c r="A1502" t="s">
        <v>4354</v>
      </c>
      <c r="B1502" t="s">
        <v>17</v>
      </c>
      <c r="C1502" t="s">
        <v>18</v>
      </c>
      <c r="D1502" t="s">
        <v>8979</v>
      </c>
      <c r="E1502" t="str">
        <f>VLOOKUP(TRIM(SUBSTITUTE(D1502,CHAR(160),CHAR(32))),Metadata!B$1:C$2632,2,FALSE)</f>
        <v>Proust, Marcel, 1871-1922.</v>
      </c>
      <c r="F1502" t="str">
        <f>VLOOKUP(TRIM(SUBSTITUTE(D1502,CHAR(160),CHAR(32))),Metadata!B$1:D$2632,3,FALSE)</f>
        <v>La fugitive</v>
      </c>
      <c r="G1502">
        <f>VLOOKUP(TRIM(SUBSTITUTE(D1502,CHAR(160),CHAR(32))),Metadata!B$1:E$2632,4,FALSE)</f>
        <v>1922</v>
      </c>
      <c r="H1502" t="s">
        <v>534</v>
      </c>
      <c r="J1502" t="str">
        <f>VLOOKUP(TRIM(SUBSTITUTE(D1502,CHAR(160),CHAR(32))),Metadata!B$1:H$2632,7,FALSE)</f>
        <v>roman</v>
      </c>
      <c r="L1502" t="str">
        <f>VLOOKUP(TRIM(SUBSTITUTE(D1502,CHAR(160),CHAR(32))),Metadata!B$1:J$2632,9,FALSE)</f>
        <v>prose</v>
      </c>
      <c r="M1502">
        <f>VLOOKUP(TRIM(SUBSTITUTE(D1502,CHAR(160),CHAR(32))),Metadata!B$1:K$2632,10,FALSE)</f>
        <v>114855</v>
      </c>
      <c r="N1502" s="1" t="s">
        <v>1966</v>
      </c>
      <c r="O1502">
        <v>91</v>
      </c>
      <c r="P1502">
        <v>98</v>
      </c>
    </row>
    <row r="1503" spans="1:16" x14ac:dyDescent="0.25">
      <c r="A1503" t="s">
        <v>4354</v>
      </c>
      <c r="B1503" t="s">
        <v>17</v>
      </c>
      <c r="C1503" t="s">
        <v>18</v>
      </c>
      <c r="D1503" t="s">
        <v>7096</v>
      </c>
      <c r="E1503" t="str">
        <f>VLOOKUP(TRIM(SUBSTITUTE(D1503,CHAR(160),CHAR(32))),Metadata!B$1:C$2632,2,FALSE)</f>
        <v>Sorel, Georges, 1847-1922.</v>
      </c>
      <c r="F1503" t="str">
        <f>VLOOKUP(TRIM(SUBSTITUTE(D1503,CHAR(160),CHAR(32))),Metadata!B$1:D$2632,3,FALSE)</f>
        <v>Matériaux d'une théorie du prolétariat</v>
      </c>
      <c r="G1503">
        <f>VLOOKUP(TRIM(SUBSTITUTE(D1503,CHAR(160),CHAR(32))),Metadata!B$1:E$2632,4,FALSE)</f>
        <v>1914</v>
      </c>
      <c r="H1503" t="s">
        <v>534</v>
      </c>
      <c r="J1503" t="str">
        <f>VLOOKUP(TRIM(SUBSTITUTE(D1503,CHAR(160),CHAR(32))),Metadata!B$1:H$2632,7,FALSE)</f>
        <v>traite</v>
      </c>
      <c r="L1503" t="str">
        <f>VLOOKUP(TRIM(SUBSTITUTE(D1503,CHAR(160),CHAR(32))),Metadata!B$1:J$2632,9,FALSE)</f>
        <v/>
      </c>
      <c r="M1503">
        <f>VLOOKUP(TRIM(SUBSTITUTE(D1503,CHAR(160),CHAR(32))),Metadata!B$1:K$2632,10,FALSE)</f>
        <v>125918</v>
      </c>
      <c r="N1503" s="1" t="s">
        <v>1967</v>
      </c>
      <c r="O1503">
        <v>141</v>
      </c>
      <c r="P1503">
        <v>149</v>
      </c>
    </row>
    <row r="1504" spans="1:16" x14ac:dyDescent="0.25">
      <c r="A1504" t="s">
        <v>4354</v>
      </c>
      <c r="B1504" t="s">
        <v>17</v>
      </c>
      <c r="C1504" t="s">
        <v>18</v>
      </c>
      <c r="D1504" t="s">
        <v>7018</v>
      </c>
      <c r="E1504" t="str">
        <f>VLOOKUP(TRIM(SUBSTITUTE(D1504,CHAR(160),CHAR(32))),Metadata!B$1:C$2632,2,FALSE)</f>
        <v>Levy-Bruhl, Lucien, 1857-1939.</v>
      </c>
      <c r="F1504" t="str">
        <f>VLOOKUP(TRIM(SUBSTITUTE(D1504,CHAR(160),CHAR(32))),Metadata!B$1:D$2632,3,FALSE)</f>
        <v>Les fonctions mentales dans les sociétés inférieures</v>
      </c>
      <c r="G1504">
        <f>VLOOKUP(TRIM(SUBSTITUTE(D1504,CHAR(160),CHAR(32))),Metadata!B$1:E$2632,4,FALSE)</f>
        <v>1910</v>
      </c>
      <c r="H1504" t="s">
        <v>534</v>
      </c>
      <c r="J1504" t="str">
        <f>VLOOKUP(TRIM(SUBSTITUTE(D1504,CHAR(160),CHAR(32))),Metadata!B$1:H$2632,7,FALSE)</f>
        <v>traite</v>
      </c>
      <c r="L1504" t="str">
        <f>VLOOKUP(TRIM(SUBSTITUTE(D1504,CHAR(160),CHAR(32))),Metadata!B$1:J$2632,9,FALSE)</f>
        <v/>
      </c>
      <c r="M1504">
        <f>VLOOKUP(TRIM(SUBSTITUTE(D1504,CHAR(160),CHAR(32))),Metadata!B$1:K$2632,10,FALSE)</f>
        <v>66473</v>
      </c>
      <c r="N1504" s="1" t="s">
        <v>1968</v>
      </c>
      <c r="O1504">
        <v>63</v>
      </c>
      <c r="P1504">
        <v>71</v>
      </c>
    </row>
    <row r="1505" spans="1:16" x14ac:dyDescent="0.25">
      <c r="A1505" t="s">
        <v>4354</v>
      </c>
      <c r="B1505" t="s">
        <v>1976</v>
      </c>
      <c r="C1505" t="s">
        <v>18</v>
      </c>
      <c r="D1505" t="s">
        <v>8152</v>
      </c>
      <c r="E1505" t="str">
        <f>VLOOKUP(TRIM(SUBSTITUTE(D1505,CHAR(160),CHAR(32))),Metadata!B$1:C$2632,2,FALSE)</f>
        <v>Sévigné, Marie de Rabutin-Chantal, marquise de, 1626-1696.</v>
      </c>
      <c r="F1505" t="str">
        <f>VLOOKUP(TRIM(SUBSTITUTE(D1505,CHAR(160),CHAR(32))),Metadata!B$1:D$2632,3,FALSE)</f>
        <v>Correspondance. T. 1, 1646-1675</v>
      </c>
      <c r="G1505">
        <f>VLOOKUP(TRIM(SUBSTITUTE(D1505,CHAR(160),CHAR(32))),Metadata!B$1:E$2632,4,FALSE)</f>
        <v>1675</v>
      </c>
      <c r="H1505" t="s">
        <v>450</v>
      </c>
      <c r="J1505" t="str">
        <f>VLOOKUP(TRIM(SUBSTITUTE(D1505,CHAR(160),CHAR(32))),Metadata!B$1:H$2632,7,FALSE)</f>
        <v>correspondance</v>
      </c>
      <c r="L1505" t="str">
        <f>VLOOKUP(TRIM(SUBSTITUTE(D1505,CHAR(160),CHAR(32))),Metadata!B$1:J$2632,9,FALSE)</f>
        <v>prose</v>
      </c>
      <c r="M1505">
        <f>VLOOKUP(TRIM(SUBSTITUTE(D1505,CHAR(160),CHAR(32))),Metadata!B$1:K$2632,10,FALSE)</f>
        <v>257427</v>
      </c>
      <c r="N1505" s="1" t="s">
        <v>1969</v>
      </c>
      <c r="O1505">
        <v>87</v>
      </c>
      <c r="P1505">
        <v>97</v>
      </c>
    </row>
    <row r="1506" spans="1:16" x14ac:dyDescent="0.25">
      <c r="A1506" t="s">
        <v>4354</v>
      </c>
      <c r="B1506" t="s">
        <v>1976</v>
      </c>
      <c r="C1506" t="s">
        <v>18</v>
      </c>
      <c r="D1506" t="s">
        <v>6822</v>
      </c>
      <c r="E1506" t="str">
        <f>VLOOKUP(TRIM(SUBSTITUTE(D1506,CHAR(160),CHAR(32))),Metadata!B$1:C$2632,2,FALSE)</f>
        <v>Jaurès, Jean, 1859-1914.</v>
      </c>
      <c r="F1506" t="str">
        <f>VLOOKUP(TRIM(SUBSTITUTE(D1506,CHAR(160),CHAR(32))),Metadata!B$1:D$2632,3,FALSE)</f>
        <v>Les preuves</v>
      </c>
      <c r="G1506">
        <f>VLOOKUP(TRIM(SUBSTITUTE(D1506,CHAR(160),CHAR(32))),Metadata!B$1:E$2632,4,FALSE)</f>
        <v>1898</v>
      </c>
      <c r="H1506" t="s">
        <v>450</v>
      </c>
      <c r="J1506" t="str">
        <f>VLOOKUP(TRIM(SUBSTITUTE(D1506,CHAR(160),CHAR(32))),Metadata!B$1:H$2632,7,FALSE)</f>
        <v>traite</v>
      </c>
      <c r="L1506" t="str">
        <f>VLOOKUP(TRIM(SUBSTITUTE(D1506,CHAR(160),CHAR(32))),Metadata!B$1:J$2632,9,FALSE)</f>
        <v/>
      </c>
      <c r="M1506">
        <f>VLOOKUP(TRIM(SUBSTITUTE(D1506,CHAR(160),CHAR(32))),Metadata!B$1:K$2632,10,FALSE)</f>
        <v>100091</v>
      </c>
      <c r="N1506" t="s">
        <v>1970</v>
      </c>
      <c r="O1506">
        <v>91</v>
      </c>
      <c r="P1506">
        <v>101</v>
      </c>
    </row>
    <row r="1507" spans="1:16" x14ac:dyDescent="0.25">
      <c r="A1507" t="s">
        <v>4354</v>
      </c>
      <c r="B1507" t="s">
        <v>1976</v>
      </c>
      <c r="C1507" t="s">
        <v>18</v>
      </c>
      <c r="D1507" t="s">
        <v>7513</v>
      </c>
      <c r="E1507" t="str">
        <f>VLOOKUP(TRIM(SUBSTITUTE(D1507,CHAR(160),CHAR(32))),Metadata!B$1:C$2632,2,FALSE)</f>
        <v>Bainville, Jacques, 1879-1936.</v>
      </c>
      <c r="F1507" t="str">
        <f>VLOOKUP(TRIM(SUBSTITUTE(D1507,CHAR(160),CHAR(32))),Metadata!B$1:D$2632,3,FALSE)</f>
        <v>La Russie et la barrière de l'Est</v>
      </c>
      <c r="G1507">
        <f>VLOOKUP(TRIM(SUBSTITUTE(D1507,CHAR(160),CHAR(32))),Metadata!B$1:E$2632,4,FALSE)</f>
        <v>1937</v>
      </c>
      <c r="H1507" t="s">
        <v>534</v>
      </c>
      <c r="J1507" t="str">
        <f>VLOOKUP(TRIM(SUBSTITUTE(D1507,CHAR(160),CHAR(32))),Metadata!B$1:H$2632,7,FALSE)</f>
        <v>traite</v>
      </c>
      <c r="L1507" t="str">
        <f>VLOOKUP(TRIM(SUBSTITUTE(D1507,CHAR(160),CHAR(32))),Metadata!B$1:J$2632,9,FALSE)</f>
        <v/>
      </c>
      <c r="M1507">
        <f>VLOOKUP(TRIM(SUBSTITUTE(D1507,CHAR(160),CHAR(32))),Metadata!B$1:K$2632,10,FALSE)</f>
        <v>70748</v>
      </c>
      <c r="N1507" s="1" t="s">
        <v>1971</v>
      </c>
      <c r="O1507">
        <v>2</v>
      </c>
      <c r="P1507">
        <v>12</v>
      </c>
    </row>
    <row r="1508" spans="1:16" x14ac:dyDescent="0.25">
      <c r="A1508" t="s">
        <v>4354</v>
      </c>
      <c r="B1508" t="s">
        <v>1976</v>
      </c>
      <c r="C1508" t="s">
        <v>18</v>
      </c>
      <c r="D1508" t="s">
        <v>8851</v>
      </c>
      <c r="E1508" t="str">
        <f>VLOOKUP(TRIM(SUBSTITUTE(D1508,CHAR(160),CHAR(32))),Metadata!B$1:C$2632,2,FALSE)</f>
        <v>Durry, Marie Jeanne, 1901-</v>
      </c>
      <c r="F1508" t="str">
        <f>VLOOKUP(TRIM(SUBSTITUTE(D1508,CHAR(160),CHAR(32))),Metadata!B$1:D$2632,3,FALSE)</f>
        <v>Gérard de Nerval et le mythe</v>
      </c>
      <c r="G1508">
        <f>VLOOKUP(TRIM(SUBSTITUTE(D1508,CHAR(160),CHAR(32))),Metadata!B$1:E$2632,4,FALSE)</f>
        <v>1956</v>
      </c>
      <c r="H1508" t="s">
        <v>534</v>
      </c>
      <c r="J1508" t="str">
        <f>VLOOKUP(TRIM(SUBSTITUTE(D1508,CHAR(160),CHAR(32))),Metadata!B$1:H$2632,7,FALSE)</f>
        <v>traite ou essai</v>
      </c>
      <c r="L1508" t="str">
        <f>VLOOKUP(TRIM(SUBSTITUTE(D1508,CHAR(160),CHAR(32))),Metadata!B$1:J$2632,9,FALSE)</f>
        <v>prose</v>
      </c>
      <c r="M1508">
        <f>VLOOKUP(TRIM(SUBSTITUTE(D1508,CHAR(160),CHAR(32))),Metadata!B$1:K$2632,10,FALSE)</f>
        <v>34188</v>
      </c>
      <c r="N1508" s="1" t="s">
        <v>1972</v>
      </c>
      <c r="O1508">
        <v>256</v>
      </c>
      <c r="P1508">
        <v>266</v>
      </c>
    </row>
    <row r="1509" spans="1:16" x14ac:dyDescent="0.25">
      <c r="A1509" t="s">
        <v>4354</v>
      </c>
      <c r="B1509" t="s">
        <v>1976</v>
      </c>
      <c r="C1509" t="s">
        <v>18</v>
      </c>
      <c r="D1509" t="s">
        <v>7327</v>
      </c>
      <c r="E1509" t="str">
        <f>VLOOKUP(TRIM(SUBSTITUTE(D1509,CHAR(160),CHAR(32))),Metadata!B$1:C$2632,2,FALSE)</f>
        <v>Fauconnet, Paul, 1874-1938.</v>
      </c>
      <c r="F1509" t="str">
        <f>VLOOKUP(TRIM(SUBSTITUTE(D1509,CHAR(160),CHAR(32))),Metadata!B$1:D$2632,3,FALSE)</f>
        <v>LA RESPONSABILITÉ</v>
      </c>
      <c r="G1509">
        <f>VLOOKUP(TRIM(SUBSTITUTE(D1509,CHAR(160),CHAR(32))),Metadata!B$1:E$2632,4,FALSE)</f>
        <v>1928</v>
      </c>
      <c r="H1509" t="s">
        <v>534</v>
      </c>
      <c r="J1509" t="str">
        <f>VLOOKUP(TRIM(SUBSTITUTE(D1509,CHAR(160),CHAR(32))),Metadata!B$1:H$2632,7,FALSE)</f>
        <v>traite</v>
      </c>
      <c r="L1509" t="str">
        <f>VLOOKUP(TRIM(SUBSTITUTE(D1509,CHAR(160),CHAR(32))),Metadata!B$1:J$2632,9,FALSE)</f>
        <v/>
      </c>
      <c r="M1509">
        <f>VLOOKUP(TRIM(SUBSTITUTE(D1509,CHAR(160),CHAR(32))),Metadata!B$1:K$2632,10,FALSE)</f>
        <v>137297</v>
      </c>
      <c r="N1509" s="1" t="s">
        <v>1973</v>
      </c>
      <c r="O1509">
        <v>127</v>
      </c>
      <c r="P1509">
        <v>137</v>
      </c>
    </row>
    <row r="1510" spans="1:16" x14ac:dyDescent="0.25">
      <c r="A1510" t="s">
        <v>4354</v>
      </c>
      <c r="B1510" t="s">
        <v>1976</v>
      </c>
      <c r="C1510" t="s">
        <v>18</v>
      </c>
      <c r="D1510" t="s">
        <v>7327</v>
      </c>
      <c r="E1510" t="str">
        <f>VLOOKUP(TRIM(SUBSTITUTE(D1510,CHAR(160),CHAR(32))),Metadata!B$1:C$2632,2,FALSE)</f>
        <v>Fauconnet, Paul, 1874-1938.</v>
      </c>
      <c r="F1510" t="str">
        <f>VLOOKUP(TRIM(SUBSTITUTE(D1510,CHAR(160),CHAR(32))),Metadata!B$1:D$2632,3,FALSE)</f>
        <v>LA RESPONSABILITÉ</v>
      </c>
      <c r="G1510">
        <f>VLOOKUP(TRIM(SUBSTITUTE(D1510,CHAR(160),CHAR(32))),Metadata!B$1:E$2632,4,FALSE)</f>
        <v>1928</v>
      </c>
      <c r="H1510" t="s">
        <v>534</v>
      </c>
      <c r="J1510" t="str">
        <f>VLOOKUP(TRIM(SUBSTITUTE(D1510,CHAR(160),CHAR(32))),Metadata!B$1:H$2632,7,FALSE)</f>
        <v>traite</v>
      </c>
      <c r="L1510" t="str">
        <f>VLOOKUP(TRIM(SUBSTITUTE(D1510,CHAR(160),CHAR(32))),Metadata!B$1:J$2632,9,FALSE)</f>
        <v/>
      </c>
      <c r="M1510">
        <f>VLOOKUP(TRIM(SUBSTITUTE(D1510,CHAR(160),CHAR(32))),Metadata!B$1:K$2632,10,FALSE)</f>
        <v>137297</v>
      </c>
      <c r="N1510" s="1" t="s">
        <v>1974</v>
      </c>
      <c r="O1510">
        <v>272</v>
      </c>
      <c r="P1510">
        <v>282</v>
      </c>
    </row>
    <row r="1511" spans="1:16" x14ac:dyDescent="0.25">
      <c r="A1511" t="s">
        <v>4354</v>
      </c>
      <c r="B1511" t="s">
        <v>1976</v>
      </c>
      <c r="C1511" t="s">
        <v>18</v>
      </c>
      <c r="D1511" t="s">
        <v>8835</v>
      </c>
      <c r="E1511" t="str">
        <f>VLOOKUP(TRIM(SUBSTITUTE(D1511,CHAR(160),CHAR(32))),Metadata!B$1:C$2632,2,FALSE)</f>
        <v>Dangeau, Philippe de Courcillon, marquis de, 1638-1720.</v>
      </c>
      <c r="F1511" t="str">
        <f>VLOOKUP(TRIM(SUBSTITUTE(D1511,CHAR(160),CHAR(32))),Metadata!B$1:D$2632,3,FALSE)</f>
        <v>Journal T. 1 1684-1685-1686</v>
      </c>
      <c r="G1511">
        <f>VLOOKUP(TRIM(SUBSTITUTE(D1511,CHAR(160),CHAR(32))),Metadata!B$1:E$2632,4,FALSE)</f>
        <v>1686</v>
      </c>
      <c r="H1511" t="s">
        <v>534</v>
      </c>
      <c r="J1511" t="str">
        <f>VLOOKUP(TRIM(SUBSTITUTE(D1511,CHAR(160),CHAR(32))),Metadata!B$1:H$2632,7,FALSE)</f>
        <v>memoires</v>
      </c>
      <c r="L1511" t="str">
        <f>VLOOKUP(TRIM(SUBSTITUTE(D1511,CHAR(160),CHAR(32))),Metadata!B$1:J$2632,9,FALSE)</f>
        <v>prose</v>
      </c>
      <c r="M1511">
        <f>VLOOKUP(TRIM(SUBSTITUTE(D1511,CHAR(160),CHAR(32))),Metadata!B$1:K$2632,10,FALSE)</f>
        <v>131667</v>
      </c>
      <c r="N1511" s="1" t="s">
        <v>1975</v>
      </c>
      <c r="O1511">
        <v>21</v>
      </c>
      <c r="P1511">
        <v>31</v>
      </c>
    </row>
    <row r="1512" spans="1:16" x14ac:dyDescent="0.25">
      <c r="A1512" t="s">
        <v>4354</v>
      </c>
      <c r="B1512" t="s">
        <v>2058</v>
      </c>
      <c r="C1512" t="s">
        <v>18</v>
      </c>
      <c r="D1512" t="s">
        <v>7913</v>
      </c>
      <c r="E1512" t="str">
        <f>VLOOKUP(TRIM(SUBSTITUTE(D1512,CHAR(160),CHAR(32))),Metadata!B$1:C$2632,2,FALSE)</f>
        <v>Pollion, Marc Vitruve</v>
      </c>
      <c r="F1512" t="str">
        <f>VLOOKUP(TRIM(SUBSTITUTE(D1512,CHAR(160),CHAR(32))),Metadata!B$1:D$2632,3,FALSE)</f>
        <v>Architecture ou Art de bien bastir</v>
      </c>
      <c r="G1512">
        <f>VLOOKUP(TRIM(SUBSTITUTE(D1512,CHAR(160),CHAR(32))),Metadata!B$1:E$2632,4,FALSE)</f>
        <v>1547</v>
      </c>
      <c r="H1512" t="s">
        <v>456</v>
      </c>
      <c r="J1512" t="str">
        <f>VLOOKUP(TRIM(SUBSTITUTE(D1512,CHAR(160),CHAR(32))),Metadata!B$1:H$2632,7,FALSE)</f>
        <v>traite ou essai</v>
      </c>
      <c r="L1512" t="str">
        <f>VLOOKUP(TRIM(SUBSTITUTE(D1512,CHAR(160),CHAR(32))),Metadata!B$1:J$2632,9,FALSE)</f>
        <v/>
      </c>
      <c r="M1512">
        <f>VLOOKUP(TRIM(SUBSTITUTE(D1512,CHAR(160),CHAR(32))),Metadata!B$1:K$2632,10,FALSE)</f>
        <v>146173</v>
      </c>
      <c r="N1512" t="s">
        <v>1977</v>
      </c>
      <c r="O1512">
        <v>274</v>
      </c>
      <c r="P1512">
        <v>285</v>
      </c>
    </row>
    <row r="1513" spans="1:16" x14ac:dyDescent="0.25">
      <c r="A1513" t="s">
        <v>4354</v>
      </c>
      <c r="B1513" t="s">
        <v>2058</v>
      </c>
      <c r="C1513" t="s">
        <v>18</v>
      </c>
      <c r="D1513" t="s">
        <v>8041</v>
      </c>
      <c r="E1513" t="str">
        <f>VLOOKUP(TRIM(SUBSTITUTE(D1513,CHAR(160),CHAR(32))),Metadata!B$1:C$2632,2,FALSE)</f>
        <v>Descartes, René, 1596-1650.</v>
      </c>
      <c r="F1513" t="str">
        <f>VLOOKUP(TRIM(SUBSTITUTE(D1513,CHAR(160),CHAR(32))),Metadata!B$1:D$2632,3,FALSE)</f>
        <v>Discours de la methode</v>
      </c>
      <c r="G1513">
        <f>VLOOKUP(TRIM(SUBSTITUTE(D1513,CHAR(160),CHAR(32))),Metadata!B$1:E$2632,4,FALSE)</f>
        <v>1637</v>
      </c>
      <c r="H1513" t="s">
        <v>445</v>
      </c>
      <c r="J1513" t="str">
        <f>VLOOKUP(TRIM(SUBSTITUTE(D1513,CHAR(160),CHAR(32))),Metadata!B$1:H$2632,7,FALSE)</f>
        <v>traite ou essai</v>
      </c>
      <c r="L1513" t="str">
        <f>VLOOKUP(TRIM(SUBSTITUTE(D1513,CHAR(160),CHAR(32))),Metadata!B$1:J$2632,9,FALSE)</f>
        <v/>
      </c>
      <c r="M1513">
        <f>VLOOKUP(TRIM(SUBSTITUTE(D1513,CHAR(160),CHAR(32))),Metadata!B$1:K$2632,10,FALSE)</f>
        <v>23200</v>
      </c>
      <c r="N1513" s="1" t="s">
        <v>1978</v>
      </c>
      <c r="O1513">
        <v>93</v>
      </c>
      <c r="P1513">
        <v>103</v>
      </c>
    </row>
    <row r="1514" spans="1:16" x14ac:dyDescent="0.25">
      <c r="A1514" t="s">
        <v>4354</v>
      </c>
      <c r="B1514" t="s">
        <v>2058</v>
      </c>
      <c r="C1514" t="s">
        <v>18</v>
      </c>
      <c r="D1514" t="s">
        <v>7957</v>
      </c>
      <c r="E1514" t="str">
        <f>VLOOKUP(TRIM(SUBSTITUTE(D1514,CHAR(160),CHAR(32))),Metadata!B$1:C$2632,2,FALSE)</f>
        <v>Abbadie, Jacques, 1654-1727.</v>
      </c>
      <c r="F1514" t="str">
        <f>VLOOKUP(TRIM(SUBSTITUTE(D1514,CHAR(160),CHAR(32))),Metadata!B$1:D$2632,3,FALSE)</f>
        <v>Traité de la vérité de la religion chrétienne 2</v>
      </c>
      <c r="G1514">
        <f>VLOOKUP(TRIM(SUBSTITUTE(D1514,CHAR(160),CHAR(32))),Metadata!B$1:E$2632,4,FALSE)</f>
        <v>1684</v>
      </c>
      <c r="H1514" t="s">
        <v>445</v>
      </c>
      <c r="J1514" t="str">
        <f>VLOOKUP(TRIM(SUBSTITUTE(D1514,CHAR(160),CHAR(32))),Metadata!B$1:H$2632,7,FALSE)</f>
        <v>traite ou essai</v>
      </c>
      <c r="L1514" t="str">
        <f>VLOOKUP(TRIM(SUBSTITUTE(D1514,CHAR(160),CHAR(32))),Metadata!B$1:J$2632,9,FALSE)</f>
        <v>prose</v>
      </c>
      <c r="M1514">
        <f>VLOOKUP(TRIM(SUBSTITUTE(D1514,CHAR(160),CHAR(32))),Metadata!B$1:K$2632,10,FALSE)</f>
        <v>89563</v>
      </c>
      <c r="N1514" t="s">
        <v>1979</v>
      </c>
      <c r="O1514">
        <v>175</v>
      </c>
      <c r="P1514">
        <v>186</v>
      </c>
    </row>
    <row r="1515" spans="1:16" x14ac:dyDescent="0.25">
      <c r="A1515" t="s">
        <v>4354</v>
      </c>
      <c r="B1515" t="s">
        <v>2058</v>
      </c>
      <c r="C1515" t="s">
        <v>18</v>
      </c>
      <c r="D1515" t="s">
        <v>4645</v>
      </c>
      <c r="E1515" t="str">
        <f>VLOOKUP(TRIM(SUBSTITUTE(D1515,CHAR(160),CHAR(32))),Metadata!B$1:C$2632,2,FALSE)</f>
        <v>Descartes, René, 1596-1650.</v>
      </c>
      <c r="F1515" t="str">
        <f>VLOOKUP(TRIM(SUBSTITUTE(D1515,CHAR(160),CHAR(32))),Metadata!B$1:D$2632,3,FALSE)</f>
        <v>Correspondance, 1641-1647</v>
      </c>
      <c r="G1515">
        <f>VLOOKUP(TRIM(SUBSTITUTE(D1515,CHAR(160),CHAR(32))),Metadata!B$1:E$2632,4,FALSE)</f>
        <v>1641</v>
      </c>
      <c r="H1515" t="s">
        <v>445</v>
      </c>
      <c r="J1515" t="str">
        <f>VLOOKUP(TRIM(SUBSTITUTE(D1515,CHAR(160),CHAR(32))),Metadata!B$1:H$2632,7,FALSE)</f>
        <v>correspondance</v>
      </c>
      <c r="L1515" t="str">
        <f>VLOOKUP(TRIM(SUBSTITUTE(D1515,CHAR(160),CHAR(32))),Metadata!B$1:J$2632,9,FALSE)</f>
        <v/>
      </c>
      <c r="M1515">
        <f>VLOOKUP(TRIM(SUBSTITUTE(D1515,CHAR(160),CHAR(32))),Metadata!B$1:K$2632,10,FALSE)</f>
        <v>12244</v>
      </c>
      <c r="N1515" s="1" t="s">
        <v>1980</v>
      </c>
      <c r="O1515">
        <v>172</v>
      </c>
      <c r="P1515">
        <v>182</v>
      </c>
    </row>
    <row r="1516" spans="1:16" x14ac:dyDescent="0.25">
      <c r="A1516" t="s">
        <v>4354</v>
      </c>
      <c r="B1516" t="s">
        <v>2058</v>
      </c>
      <c r="C1516" t="s">
        <v>18</v>
      </c>
      <c r="D1516" t="s">
        <v>8037</v>
      </c>
      <c r="E1516" t="str">
        <f>VLOOKUP(TRIM(SUBSTITUTE(D1516,CHAR(160),CHAR(32))),Metadata!B$1:C$2632,2,FALSE)</f>
        <v>Daniel, Gabriel, 1649-1728.</v>
      </c>
      <c r="F1516" t="str">
        <f>VLOOKUP(TRIM(SUBSTITUTE(D1516,CHAR(160),CHAR(32))),Metadata!B$1:D$2632,3,FALSE)</f>
        <v>Voiage du Monde de Descartes</v>
      </c>
      <c r="G1516">
        <f>VLOOKUP(TRIM(SUBSTITUTE(D1516,CHAR(160),CHAR(32))),Metadata!B$1:E$2632,4,FALSE)</f>
        <v>1690</v>
      </c>
      <c r="H1516" t="s">
        <v>445</v>
      </c>
      <c r="J1516" t="str">
        <f>VLOOKUP(TRIM(SUBSTITUTE(D1516,CHAR(160),CHAR(32))),Metadata!B$1:H$2632,7,FALSE)</f>
        <v>traite ou essai</v>
      </c>
      <c r="L1516" t="str">
        <f>VLOOKUP(TRIM(SUBSTITUTE(D1516,CHAR(160),CHAR(32))),Metadata!B$1:J$2632,9,FALSE)</f>
        <v>prose</v>
      </c>
      <c r="M1516">
        <f>VLOOKUP(TRIM(SUBSTITUTE(D1516,CHAR(160),CHAR(32))),Metadata!B$1:K$2632,10,FALSE)</f>
        <v>87134</v>
      </c>
      <c r="N1516" s="1" t="s">
        <v>1981</v>
      </c>
      <c r="O1516">
        <v>15</v>
      </c>
      <c r="P1516">
        <v>25</v>
      </c>
    </row>
    <row r="1517" spans="1:16" x14ac:dyDescent="0.25">
      <c r="A1517" t="s">
        <v>4354</v>
      </c>
      <c r="B1517" t="s">
        <v>2058</v>
      </c>
      <c r="C1517" t="s">
        <v>18</v>
      </c>
      <c r="D1517" t="s">
        <v>8037</v>
      </c>
      <c r="E1517" t="str">
        <f>VLOOKUP(TRIM(SUBSTITUTE(D1517,CHAR(160),CHAR(32))),Metadata!B$1:C$2632,2,FALSE)</f>
        <v>Daniel, Gabriel, 1649-1728.</v>
      </c>
      <c r="F1517" t="str">
        <f>VLOOKUP(TRIM(SUBSTITUTE(D1517,CHAR(160),CHAR(32))),Metadata!B$1:D$2632,3,FALSE)</f>
        <v>Voiage du Monde de Descartes</v>
      </c>
      <c r="G1517">
        <f>VLOOKUP(TRIM(SUBSTITUTE(D1517,CHAR(160),CHAR(32))),Metadata!B$1:E$2632,4,FALSE)</f>
        <v>1690</v>
      </c>
      <c r="H1517" t="s">
        <v>445</v>
      </c>
      <c r="J1517" t="str">
        <f>VLOOKUP(TRIM(SUBSTITUTE(D1517,CHAR(160),CHAR(32))),Metadata!B$1:H$2632,7,FALSE)</f>
        <v>traite ou essai</v>
      </c>
      <c r="L1517" t="str">
        <f>VLOOKUP(TRIM(SUBSTITUTE(D1517,CHAR(160),CHAR(32))),Metadata!B$1:J$2632,9,FALSE)</f>
        <v>prose</v>
      </c>
      <c r="M1517">
        <f>VLOOKUP(TRIM(SUBSTITUTE(D1517,CHAR(160),CHAR(32))),Metadata!B$1:K$2632,10,FALSE)</f>
        <v>87134</v>
      </c>
      <c r="N1517" s="1" t="s">
        <v>1982</v>
      </c>
      <c r="O1517">
        <v>73</v>
      </c>
      <c r="P1517">
        <v>83</v>
      </c>
    </row>
    <row r="1518" spans="1:16" x14ac:dyDescent="0.25">
      <c r="A1518" t="s">
        <v>4354</v>
      </c>
      <c r="B1518" t="s">
        <v>2058</v>
      </c>
      <c r="C1518" t="s">
        <v>18</v>
      </c>
      <c r="D1518" t="s">
        <v>7957</v>
      </c>
      <c r="E1518" t="str">
        <f>VLOOKUP(TRIM(SUBSTITUTE(D1518,CHAR(160),CHAR(32))),Metadata!B$1:C$2632,2,FALSE)</f>
        <v>Abbadie, Jacques, 1654-1727.</v>
      </c>
      <c r="F1518" t="str">
        <f>VLOOKUP(TRIM(SUBSTITUTE(D1518,CHAR(160),CHAR(32))),Metadata!B$1:D$2632,3,FALSE)</f>
        <v>Traité de la vérité de la religion chrétienne 2</v>
      </c>
      <c r="G1518">
        <f>VLOOKUP(TRIM(SUBSTITUTE(D1518,CHAR(160),CHAR(32))),Metadata!B$1:E$2632,4,FALSE)</f>
        <v>1684</v>
      </c>
      <c r="H1518" t="s">
        <v>445</v>
      </c>
      <c r="J1518" t="str">
        <f>VLOOKUP(TRIM(SUBSTITUTE(D1518,CHAR(160),CHAR(32))),Metadata!B$1:H$2632,7,FALSE)</f>
        <v>traite ou essai</v>
      </c>
      <c r="L1518" t="str">
        <f>VLOOKUP(TRIM(SUBSTITUTE(D1518,CHAR(160),CHAR(32))),Metadata!B$1:J$2632,9,FALSE)</f>
        <v>prose</v>
      </c>
      <c r="M1518">
        <f>VLOOKUP(TRIM(SUBSTITUTE(D1518,CHAR(160),CHAR(32))),Metadata!B$1:K$2632,10,FALSE)</f>
        <v>89563</v>
      </c>
      <c r="N1518" s="1" t="s">
        <v>1983</v>
      </c>
      <c r="O1518">
        <v>21</v>
      </c>
      <c r="P1518">
        <v>32</v>
      </c>
    </row>
    <row r="1519" spans="1:16" x14ac:dyDescent="0.25">
      <c r="A1519" t="s">
        <v>4354</v>
      </c>
      <c r="B1519" t="s">
        <v>2058</v>
      </c>
      <c r="C1519" t="s">
        <v>18</v>
      </c>
      <c r="D1519" t="s">
        <v>7991</v>
      </c>
      <c r="E1519" t="str">
        <f>VLOOKUP(TRIM(SUBSTITUTE(D1519,CHAR(160),CHAR(32))),Metadata!B$1:C$2632,2,FALSE)</f>
        <v>Bernier, François, 1620-1688.</v>
      </c>
      <c r="F1519" t="str">
        <f>VLOOKUP(TRIM(SUBSTITUTE(D1519,CHAR(160),CHAR(32))),Metadata!B$1:D$2632,3,FALSE)</f>
        <v>Abrégé de la philosophie de Gassendi</v>
      </c>
      <c r="G1519">
        <f>VLOOKUP(TRIM(SUBSTITUTE(D1519,CHAR(160),CHAR(32))),Metadata!B$1:E$2632,4,FALSE)</f>
        <v>1684</v>
      </c>
      <c r="H1519" t="s">
        <v>445</v>
      </c>
      <c r="J1519" t="str">
        <f>VLOOKUP(TRIM(SUBSTITUTE(D1519,CHAR(160),CHAR(32))),Metadata!B$1:H$2632,7,FALSE)</f>
        <v>traite ou essai</v>
      </c>
      <c r="L1519" t="str">
        <f>VLOOKUP(TRIM(SUBSTITUTE(D1519,CHAR(160),CHAR(32))),Metadata!B$1:J$2632,9,FALSE)</f>
        <v>prose</v>
      </c>
      <c r="M1519">
        <f>VLOOKUP(TRIM(SUBSTITUTE(D1519,CHAR(160),CHAR(32))),Metadata!B$1:K$2632,10,FALSE)</f>
        <v>622333</v>
      </c>
      <c r="N1519" s="1" t="s">
        <v>1984</v>
      </c>
      <c r="O1519">
        <v>842</v>
      </c>
      <c r="P1519">
        <v>853</v>
      </c>
    </row>
    <row r="1520" spans="1:16" x14ac:dyDescent="0.25">
      <c r="A1520" t="s">
        <v>4354</v>
      </c>
      <c r="B1520" t="s">
        <v>2058</v>
      </c>
      <c r="C1520" t="s">
        <v>18</v>
      </c>
      <c r="D1520" t="s">
        <v>7991</v>
      </c>
      <c r="E1520" t="str">
        <f>VLOOKUP(TRIM(SUBSTITUTE(D1520,CHAR(160),CHAR(32))),Metadata!B$1:C$2632,2,FALSE)</f>
        <v>Bernier, François, 1620-1688.</v>
      </c>
      <c r="F1520" t="str">
        <f>VLOOKUP(TRIM(SUBSTITUTE(D1520,CHAR(160),CHAR(32))),Metadata!B$1:D$2632,3,FALSE)</f>
        <v>Abrégé de la philosophie de Gassendi</v>
      </c>
      <c r="G1520">
        <f>VLOOKUP(TRIM(SUBSTITUTE(D1520,CHAR(160),CHAR(32))),Metadata!B$1:E$2632,4,FALSE)</f>
        <v>1684</v>
      </c>
      <c r="H1520" t="s">
        <v>445</v>
      </c>
      <c r="J1520" t="str">
        <f>VLOOKUP(TRIM(SUBSTITUTE(D1520,CHAR(160),CHAR(32))),Metadata!B$1:H$2632,7,FALSE)</f>
        <v>traite ou essai</v>
      </c>
      <c r="L1520" t="str">
        <f>VLOOKUP(TRIM(SUBSTITUTE(D1520,CHAR(160),CHAR(32))),Metadata!B$1:J$2632,9,FALSE)</f>
        <v>prose</v>
      </c>
      <c r="M1520">
        <f>VLOOKUP(TRIM(SUBSTITUTE(D1520,CHAR(160),CHAR(32))),Metadata!B$1:K$2632,10,FALSE)</f>
        <v>622333</v>
      </c>
      <c r="N1520" s="1" t="s">
        <v>1985</v>
      </c>
      <c r="O1520">
        <v>65</v>
      </c>
      <c r="P1520">
        <v>75</v>
      </c>
    </row>
    <row r="1521" spans="1:16" x14ac:dyDescent="0.25">
      <c r="A1521" t="s">
        <v>4354</v>
      </c>
      <c r="B1521" t="s">
        <v>2058</v>
      </c>
      <c r="C1521" t="s">
        <v>18</v>
      </c>
      <c r="D1521" t="s">
        <v>8165</v>
      </c>
      <c r="E1521" t="str">
        <f>VLOOKUP(TRIM(SUBSTITUTE(D1521,CHAR(160),CHAR(32))),Metadata!B$1:C$2632,2,FALSE)</f>
        <v>Vauquelin, Nicolas, sieur des Yveteaux, 1567-1649.</v>
      </c>
      <c r="F1521" t="str">
        <f>VLOOKUP(TRIM(SUBSTITUTE(D1521,CHAR(160),CHAR(32))),Metadata!B$1:D$2632,3,FALSE)</f>
        <v>Oeuvres poétiques</v>
      </c>
      <c r="G1521">
        <f>VLOOKUP(TRIM(SUBSTITUTE(D1521,CHAR(160),CHAR(32))),Metadata!B$1:E$2632,4,FALSE)</f>
        <v>1648</v>
      </c>
      <c r="H1521" t="s">
        <v>445</v>
      </c>
      <c r="J1521" t="str">
        <f>VLOOKUP(TRIM(SUBSTITUTE(D1521,CHAR(160),CHAR(32))),Metadata!B$1:H$2632,7,FALSE)</f>
        <v>poesie</v>
      </c>
      <c r="L1521" t="str">
        <f>VLOOKUP(TRIM(SUBSTITUTE(D1521,CHAR(160),CHAR(32))),Metadata!B$1:J$2632,9,FALSE)</f>
        <v>vers</v>
      </c>
      <c r="M1521">
        <f>VLOOKUP(TRIM(SUBSTITUTE(D1521,CHAR(160),CHAR(32))),Metadata!B$1:K$2632,10,FALSE)</f>
        <v>27301</v>
      </c>
      <c r="N1521" t="s">
        <v>1986</v>
      </c>
      <c r="O1521">
        <v>9</v>
      </c>
      <c r="P1521">
        <v>19</v>
      </c>
    </row>
    <row r="1522" spans="1:16" x14ac:dyDescent="0.25">
      <c r="A1522" t="s">
        <v>4354</v>
      </c>
      <c r="B1522" t="s">
        <v>2058</v>
      </c>
      <c r="C1522" t="s">
        <v>18</v>
      </c>
      <c r="D1522" t="s">
        <v>8287</v>
      </c>
      <c r="E1522" t="str">
        <f>VLOOKUP(TRIM(SUBSTITUTE(D1522,CHAR(160),CHAR(32))),Metadata!B$1:C$2632,2,FALSE)</f>
        <v>Regnard, Jean François, 1655-1709.</v>
      </c>
      <c r="F1522" t="str">
        <f>VLOOKUP(TRIM(SUBSTITUTE(D1522,CHAR(160),CHAR(32))),Metadata!B$1:D$2632,3,FALSE)</f>
        <v>Le distrait</v>
      </c>
      <c r="G1522">
        <f>VLOOKUP(TRIM(SUBSTITUTE(D1522,CHAR(160),CHAR(32))),Metadata!B$1:E$2632,4,FALSE)</f>
        <v>1698</v>
      </c>
      <c r="H1522" t="s">
        <v>445</v>
      </c>
      <c r="J1522" t="str">
        <f>VLOOKUP(TRIM(SUBSTITUTE(D1522,CHAR(160),CHAR(32))),Metadata!B$1:H$2632,7,FALSE)</f>
        <v>theatre</v>
      </c>
      <c r="L1522" t="str">
        <f>VLOOKUP(TRIM(SUBSTITUTE(D1522,CHAR(160),CHAR(32))),Metadata!B$1:J$2632,9,FALSE)</f>
        <v>vers</v>
      </c>
      <c r="M1522">
        <f>VLOOKUP(TRIM(SUBSTITUTE(D1522,CHAR(160),CHAR(32))),Metadata!B$1:K$2632,10,FALSE)</f>
        <v>17696</v>
      </c>
      <c r="N1522" s="1" t="s">
        <v>1987</v>
      </c>
      <c r="O1522">
        <v>6</v>
      </c>
      <c r="P1522">
        <v>16</v>
      </c>
    </row>
    <row r="1523" spans="1:16" x14ac:dyDescent="0.25">
      <c r="A1523" t="s">
        <v>4354</v>
      </c>
      <c r="B1523" t="s">
        <v>2058</v>
      </c>
      <c r="C1523" t="s">
        <v>18</v>
      </c>
      <c r="D1523" t="s">
        <v>8168</v>
      </c>
      <c r="E1523" t="str">
        <f>VLOOKUP(TRIM(SUBSTITUTE(D1523,CHAR(160),CHAR(32))),Metadata!B$1:C$2632,2,FALSE)</f>
        <v>Voiture, Monsieur de (Vincent), 1597-1648.</v>
      </c>
      <c r="F1523" t="str">
        <f>VLOOKUP(TRIM(SUBSTITUTE(D1523,CHAR(160),CHAR(32))),Metadata!B$1:D$2632,3,FALSE)</f>
        <v>Lettres</v>
      </c>
      <c r="G1523">
        <f>VLOOKUP(TRIM(SUBSTITUTE(D1523,CHAR(160),CHAR(32))),Metadata!B$1:E$2632,4,FALSE)</f>
        <v>1648</v>
      </c>
      <c r="H1523" t="s">
        <v>445</v>
      </c>
      <c r="J1523" t="str">
        <f>VLOOKUP(TRIM(SUBSTITUTE(D1523,CHAR(160),CHAR(32))),Metadata!B$1:H$2632,7,FALSE)</f>
        <v>correspondance</v>
      </c>
      <c r="L1523" t="str">
        <f>VLOOKUP(TRIM(SUBSTITUTE(D1523,CHAR(160),CHAR(32))),Metadata!B$1:J$2632,9,FALSE)</f>
        <v>prose</v>
      </c>
      <c r="M1523">
        <f>VLOOKUP(TRIM(SUBSTITUTE(D1523,CHAR(160),CHAR(32))),Metadata!B$1:K$2632,10,FALSE)</f>
        <v>141446</v>
      </c>
      <c r="N1523" s="1" t="s">
        <v>1988</v>
      </c>
      <c r="O1523">
        <v>62</v>
      </c>
      <c r="P1523">
        <v>72</v>
      </c>
    </row>
    <row r="1524" spans="1:16" x14ac:dyDescent="0.25">
      <c r="A1524" t="s">
        <v>4354</v>
      </c>
      <c r="B1524" t="s">
        <v>2058</v>
      </c>
      <c r="C1524" t="s">
        <v>18</v>
      </c>
      <c r="D1524" t="s">
        <v>7962</v>
      </c>
      <c r="E1524" t="str">
        <f>VLOOKUP(TRIM(SUBSTITUTE(D1524,CHAR(160),CHAR(32))),Metadata!B$1:C$2632,2,FALSE)</f>
        <v>Arnauld, Antoine, 1612-1694.</v>
      </c>
      <c r="F1524" t="str">
        <f>VLOOKUP(TRIM(SUBSTITUTE(D1524,CHAR(160),CHAR(32))),Metadata!B$1:D$2632,3,FALSE)</f>
        <v>De la Frequente Communion</v>
      </c>
      <c r="G1524">
        <f>VLOOKUP(TRIM(SUBSTITUTE(D1524,CHAR(160),CHAR(32))),Metadata!B$1:E$2632,4,FALSE)</f>
        <v>1643</v>
      </c>
      <c r="H1524" t="s">
        <v>445</v>
      </c>
      <c r="J1524" t="str">
        <f>VLOOKUP(TRIM(SUBSTITUTE(D1524,CHAR(160),CHAR(32))),Metadata!B$1:H$2632,7,FALSE)</f>
        <v>traite ou essai</v>
      </c>
      <c r="L1524" t="str">
        <f>VLOOKUP(TRIM(SUBSTITUTE(D1524,CHAR(160),CHAR(32))),Metadata!B$1:J$2632,9,FALSE)</f>
        <v>prose</v>
      </c>
      <c r="M1524">
        <f>VLOOKUP(TRIM(SUBSTITUTE(D1524,CHAR(160),CHAR(32))),Metadata!B$1:K$2632,10,FALSE)</f>
        <v>127275</v>
      </c>
      <c r="N1524" s="2" t="s">
        <v>1989</v>
      </c>
      <c r="O1524">
        <v>12</v>
      </c>
      <c r="P1524">
        <v>22</v>
      </c>
    </row>
    <row r="1525" spans="1:16" x14ac:dyDescent="0.25">
      <c r="A1525" t="s">
        <v>4354</v>
      </c>
      <c r="B1525" t="s">
        <v>2058</v>
      </c>
      <c r="C1525" t="s">
        <v>18</v>
      </c>
      <c r="D1525" t="s">
        <v>8035</v>
      </c>
      <c r="E1525" t="str">
        <f>VLOOKUP(TRIM(SUBSTITUTE(D1525,CHAR(160),CHAR(32))),Metadata!B$1:C$2632,2,FALSE)</f>
        <v>Cyrano de Bergerac, 1619-1655.</v>
      </c>
      <c r="F1525" t="str">
        <f>VLOOKUP(TRIM(SUBSTITUTE(D1525,CHAR(160),CHAR(32))),Metadata!B$1:D$2632,3,FALSE)</f>
        <v>Estats et Empires de la Lune</v>
      </c>
      <c r="G1525">
        <f>VLOOKUP(TRIM(SUBSTITUTE(D1525,CHAR(160),CHAR(32))),Metadata!B$1:E$2632,4,FALSE)</f>
        <v>1655</v>
      </c>
      <c r="H1525" t="s">
        <v>445</v>
      </c>
      <c r="J1525" t="str">
        <f>VLOOKUP(TRIM(SUBSTITUTE(D1525,CHAR(160),CHAR(32))),Metadata!B$1:H$2632,7,FALSE)</f>
        <v>roman</v>
      </c>
      <c r="L1525" t="str">
        <f>VLOOKUP(TRIM(SUBSTITUTE(D1525,CHAR(160),CHAR(32))),Metadata!B$1:J$2632,9,FALSE)</f>
        <v>prose</v>
      </c>
      <c r="M1525">
        <f>VLOOKUP(TRIM(SUBSTITUTE(D1525,CHAR(160),CHAR(32))),Metadata!B$1:K$2632,10,FALSE)</f>
        <v>39659</v>
      </c>
      <c r="N1525" s="1" t="s">
        <v>1990</v>
      </c>
      <c r="O1525">
        <v>56</v>
      </c>
      <c r="P1525">
        <v>66</v>
      </c>
    </row>
    <row r="1526" spans="1:16" x14ac:dyDescent="0.25">
      <c r="A1526" t="s">
        <v>4354</v>
      </c>
      <c r="B1526" t="s">
        <v>2058</v>
      </c>
      <c r="C1526" t="s">
        <v>18</v>
      </c>
      <c r="D1526" t="s">
        <v>8126</v>
      </c>
      <c r="E1526" t="str">
        <f>VLOOKUP(TRIM(SUBSTITUTE(D1526,CHAR(160),CHAR(32))),Metadata!B$1:C$2632,2,FALSE)</f>
        <v>Racine, Jean, 1639-1699.</v>
      </c>
      <c r="F1526" t="str">
        <f>VLOOKUP(TRIM(SUBSTITUTE(D1526,CHAR(160),CHAR(32))),Metadata!B$1:D$2632,3,FALSE)</f>
        <v>Abrégé Hist. de Port-Royal</v>
      </c>
      <c r="G1526">
        <f>VLOOKUP(TRIM(SUBSTITUTE(D1526,CHAR(160),CHAR(32))),Metadata!B$1:E$2632,4,FALSE)</f>
        <v>1699</v>
      </c>
      <c r="H1526" t="s">
        <v>445</v>
      </c>
      <c r="J1526" t="str">
        <f>VLOOKUP(TRIM(SUBSTITUTE(D1526,CHAR(160),CHAR(32))),Metadata!B$1:H$2632,7,FALSE)</f>
        <v>traite ou essai</v>
      </c>
      <c r="L1526" t="str">
        <f>VLOOKUP(TRIM(SUBSTITUTE(D1526,CHAR(160),CHAR(32))),Metadata!B$1:J$2632,9,FALSE)</f>
        <v>prose</v>
      </c>
      <c r="M1526">
        <f>VLOOKUP(TRIM(SUBSTITUTE(D1526,CHAR(160),CHAR(32))),Metadata!B$1:K$2632,10,FALSE)</f>
        <v>45781</v>
      </c>
      <c r="N1526" s="1" t="s">
        <v>1991</v>
      </c>
      <c r="O1526">
        <v>259</v>
      </c>
      <c r="P1526">
        <v>269</v>
      </c>
    </row>
    <row r="1527" spans="1:16" x14ac:dyDescent="0.25">
      <c r="A1527" t="s">
        <v>4354</v>
      </c>
      <c r="B1527" t="s">
        <v>2058</v>
      </c>
      <c r="C1527" t="s">
        <v>18</v>
      </c>
      <c r="D1527" t="s">
        <v>8035</v>
      </c>
      <c r="E1527" t="str">
        <f>VLOOKUP(TRIM(SUBSTITUTE(D1527,CHAR(160),CHAR(32))),Metadata!B$1:C$2632,2,FALSE)</f>
        <v>Cyrano de Bergerac, 1619-1655.</v>
      </c>
      <c r="F1527" t="str">
        <f>VLOOKUP(TRIM(SUBSTITUTE(D1527,CHAR(160),CHAR(32))),Metadata!B$1:D$2632,3,FALSE)</f>
        <v>Estats et Empires de la Lune</v>
      </c>
      <c r="G1527">
        <f>VLOOKUP(TRIM(SUBSTITUTE(D1527,CHAR(160),CHAR(32))),Metadata!B$1:E$2632,4,FALSE)</f>
        <v>1655</v>
      </c>
      <c r="H1527" t="s">
        <v>445</v>
      </c>
      <c r="J1527" t="str">
        <f>VLOOKUP(TRIM(SUBSTITUTE(D1527,CHAR(160),CHAR(32))),Metadata!B$1:H$2632,7,FALSE)</f>
        <v>roman</v>
      </c>
      <c r="L1527" t="str">
        <f>VLOOKUP(TRIM(SUBSTITUTE(D1527,CHAR(160),CHAR(32))),Metadata!B$1:J$2632,9,FALSE)</f>
        <v>prose</v>
      </c>
      <c r="M1527">
        <f>VLOOKUP(TRIM(SUBSTITUTE(D1527,CHAR(160),CHAR(32))),Metadata!B$1:K$2632,10,FALSE)</f>
        <v>39659</v>
      </c>
      <c r="N1527" s="1" t="s">
        <v>1992</v>
      </c>
      <c r="O1527">
        <v>54</v>
      </c>
      <c r="P1527">
        <v>64</v>
      </c>
    </row>
    <row r="1528" spans="1:16" x14ac:dyDescent="0.25">
      <c r="A1528" t="s">
        <v>4354</v>
      </c>
      <c r="B1528" t="s">
        <v>2058</v>
      </c>
      <c r="C1528" t="s">
        <v>18</v>
      </c>
      <c r="D1528" t="s">
        <v>8015</v>
      </c>
      <c r="E1528" t="str">
        <f>VLOOKUP(TRIM(SUBSTITUTE(D1528,CHAR(160),CHAR(32))),Metadata!B$1:C$2632,2,FALSE)</f>
        <v>Corneille, Pierre, 1606-1684.</v>
      </c>
      <c r="F1528" t="str">
        <f>VLOOKUP(TRIM(SUBSTITUTE(D1528,CHAR(160),CHAR(32))),Metadata!B$1:D$2632,3,FALSE)</f>
        <v>Discours de l'utilité et des parties du poème dramatique</v>
      </c>
      <c r="G1528">
        <f>VLOOKUP(TRIM(SUBSTITUTE(D1528,CHAR(160),CHAR(32))),Metadata!B$1:E$2632,4,FALSE)</f>
        <v>1660</v>
      </c>
      <c r="H1528" t="s">
        <v>445</v>
      </c>
      <c r="J1528" t="str">
        <f>VLOOKUP(TRIM(SUBSTITUTE(D1528,CHAR(160),CHAR(32))),Metadata!B$1:H$2632,7,FALSE)</f>
        <v>traite ou essai</v>
      </c>
      <c r="L1528" t="str">
        <f>VLOOKUP(TRIM(SUBSTITUTE(D1528,CHAR(160),CHAR(32))),Metadata!B$1:J$2632,9,FALSE)</f>
        <v>prose</v>
      </c>
      <c r="M1528">
        <f>VLOOKUP(TRIM(SUBSTITUTE(D1528,CHAR(160),CHAR(32))),Metadata!B$1:K$2632,10,FALSE)</f>
        <v>10829</v>
      </c>
      <c r="N1528" s="1" t="s">
        <v>1993</v>
      </c>
      <c r="O1528">
        <v>41</v>
      </c>
      <c r="P1528">
        <v>51</v>
      </c>
    </row>
    <row r="1529" spans="1:16" x14ac:dyDescent="0.25">
      <c r="A1529" t="s">
        <v>4354</v>
      </c>
      <c r="B1529" t="s">
        <v>2058</v>
      </c>
      <c r="C1529" t="s">
        <v>18</v>
      </c>
      <c r="D1529" t="s">
        <v>8037</v>
      </c>
      <c r="E1529" t="str">
        <f>VLOOKUP(TRIM(SUBSTITUTE(D1529,CHAR(160),CHAR(32))),Metadata!B$1:C$2632,2,FALSE)</f>
        <v>Daniel, Gabriel, 1649-1728.</v>
      </c>
      <c r="F1529" t="str">
        <f>VLOOKUP(TRIM(SUBSTITUTE(D1529,CHAR(160),CHAR(32))),Metadata!B$1:D$2632,3,FALSE)</f>
        <v>Voiage du Monde de Descartes</v>
      </c>
      <c r="G1529">
        <f>VLOOKUP(TRIM(SUBSTITUTE(D1529,CHAR(160),CHAR(32))),Metadata!B$1:E$2632,4,FALSE)</f>
        <v>1690</v>
      </c>
      <c r="H1529" t="s">
        <v>445</v>
      </c>
      <c r="J1529" t="str">
        <f>VLOOKUP(TRIM(SUBSTITUTE(D1529,CHAR(160),CHAR(32))),Metadata!B$1:H$2632,7,FALSE)</f>
        <v>traite ou essai</v>
      </c>
      <c r="L1529" t="str">
        <f>VLOOKUP(TRIM(SUBSTITUTE(D1529,CHAR(160),CHAR(32))),Metadata!B$1:J$2632,9,FALSE)</f>
        <v>prose</v>
      </c>
      <c r="M1529">
        <f>VLOOKUP(TRIM(SUBSTITUTE(D1529,CHAR(160),CHAR(32))),Metadata!B$1:K$2632,10,FALSE)</f>
        <v>87134</v>
      </c>
      <c r="N1529" s="1" t="s">
        <v>1994</v>
      </c>
      <c r="O1529">
        <v>128</v>
      </c>
      <c r="P1529">
        <v>138</v>
      </c>
    </row>
    <row r="1530" spans="1:16" x14ac:dyDescent="0.25">
      <c r="A1530" t="s">
        <v>4354</v>
      </c>
      <c r="B1530" t="s">
        <v>2058</v>
      </c>
      <c r="C1530" t="s">
        <v>18</v>
      </c>
      <c r="D1530" t="s">
        <v>8287</v>
      </c>
      <c r="E1530" t="str">
        <f>VLOOKUP(TRIM(SUBSTITUTE(D1530,CHAR(160),CHAR(32))),Metadata!B$1:C$2632,2,FALSE)</f>
        <v>Regnard, Jean François, 1655-1709.</v>
      </c>
      <c r="F1530" t="str">
        <f>VLOOKUP(TRIM(SUBSTITUTE(D1530,CHAR(160),CHAR(32))),Metadata!B$1:D$2632,3,FALSE)</f>
        <v>Le distrait</v>
      </c>
      <c r="G1530">
        <f>VLOOKUP(TRIM(SUBSTITUTE(D1530,CHAR(160),CHAR(32))),Metadata!B$1:E$2632,4,FALSE)</f>
        <v>1698</v>
      </c>
      <c r="H1530" t="s">
        <v>445</v>
      </c>
      <c r="J1530" t="str">
        <f>VLOOKUP(TRIM(SUBSTITUTE(D1530,CHAR(160),CHAR(32))),Metadata!B$1:H$2632,7,FALSE)</f>
        <v>theatre</v>
      </c>
      <c r="L1530" t="str">
        <f>VLOOKUP(TRIM(SUBSTITUTE(D1530,CHAR(160),CHAR(32))),Metadata!B$1:J$2632,9,FALSE)</f>
        <v>vers</v>
      </c>
      <c r="M1530">
        <f>VLOOKUP(TRIM(SUBSTITUTE(D1530,CHAR(160),CHAR(32))),Metadata!B$1:K$2632,10,FALSE)</f>
        <v>17696</v>
      </c>
      <c r="N1530" s="1" t="s">
        <v>1995</v>
      </c>
      <c r="O1530">
        <v>6</v>
      </c>
      <c r="P1530">
        <v>16</v>
      </c>
    </row>
    <row r="1531" spans="1:16" x14ac:dyDescent="0.25">
      <c r="A1531" t="s">
        <v>4354</v>
      </c>
      <c r="B1531" t="s">
        <v>2058</v>
      </c>
      <c r="C1531" t="s">
        <v>18</v>
      </c>
      <c r="D1531" t="s">
        <v>8126</v>
      </c>
      <c r="E1531" t="str">
        <f>VLOOKUP(TRIM(SUBSTITUTE(D1531,CHAR(160),CHAR(32))),Metadata!B$1:C$2632,2,FALSE)</f>
        <v>Racine, Jean, 1639-1699.</v>
      </c>
      <c r="F1531" t="str">
        <f>VLOOKUP(TRIM(SUBSTITUTE(D1531,CHAR(160),CHAR(32))),Metadata!B$1:D$2632,3,FALSE)</f>
        <v>Abrégé Hist. de Port-Royal</v>
      </c>
      <c r="G1531">
        <f>VLOOKUP(TRIM(SUBSTITUTE(D1531,CHAR(160),CHAR(32))),Metadata!B$1:E$2632,4,FALSE)</f>
        <v>1699</v>
      </c>
      <c r="H1531" t="s">
        <v>445</v>
      </c>
      <c r="J1531" t="str">
        <f>VLOOKUP(TRIM(SUBSTITUTE(D1531,CHAR(160),CHAR(32))),Metadata!B$1:H$2632,7,FALSE)</f>
        <v>traite ou essai</v>
      </c>
      <c r="L1531" t="str">
        <f>VLOOKUP(TRIM(SUBSTITUTE(D1531,CHAR(160),CHAR(32))),Metadata!B$1:J$2632,9,FALSE)</f>
        <v>prose</v>
      </c>
      <c r="M1531">
        <f>VLOOKUP(TRIM(SUBSTITUTE(D1531,CHAR(160),CHAR(32))),Metadata!B$1:K$2632,10,FALSE)</f>
        <v>45781</v>
      </c>
      <c r="N1531" s="1" t="s">
        <v>1996</v>
      </c>
      <c r="O1531">
        <v>53</v>
      </c>
      <c r="P1531">
        <v>63</v>
      </c>
    </row>
    <row r="1532" spans="1:16" x14ac:dyDescent="0.25">
      <c r="A1532" t="s">
        <v>4354</v>
      </c>
      <c r="B1532" t="s">
        <v>2058</v>
      </c>
      <c r="C1532" t="s">
        <v>18</v>
      </c>
      <c r="D1532" t="s">
        <v>7906</v>
      </c>
      <c r="E1532" t="str">
        <f>VLOOKUP(TRIM(SUBSTITUTE(D1532,CHAR(160),CHAR(32))),Metadata!B$1:C$2632,2,FALSE)</f>
        <v>Retz, Jean François Paul de Gondi de, 1613-1679.</v>
      </c>
      <c r="F1532" t="str">
        <f>VLOOKUP(TRIM(SUBSTITUTE(D1532,CHAR(160),CHAR(32))),Metadata!B$1:D$2632,3,FALSE)</f>
        <v>Mémoires. T. 3</v>
      </c>
      <c r="G1532">
        <f>VLOOKUP(TRIM(SUBSTITUTE(D1532,CHAR(160),CHAR(32))),Metadata!B$1:E$2632,4,FALSE)</f>
        <v>1679</v>
      </c>
      <c r="H1532" t="s">
        <v>445</v>
      </c>
      <c r="J1532" t="str">
        <f>VLOOKUP(TRIM(SUBSTITUTE(D1532,CHAR(160),CHAR(32))),Metadata!B$1:H$2632,7,FALSE)</f>
        <v>memoires</v>
      </c>
      <c r="L1532" t="str">
        <f>VLOOKUP(TRIM(SUBSTITUTE(D1532,CHAR(160),CHAR(32))),Metadata!B$1:J$2632,9,FALSE)</f>
        <v>prose</v>
      </c>
      <c r="M1532">
        <f>VLOOKUP(TRIM(SUBSTITUTE(D1532,CHAR(160),CHAR(32))),Metadata!B$1:K$2632,10,FALSE)</f>
        <v>108982</v>
      </c>
      <c r="N1532" s="1" t="s">
        <v>1997</v>
      </c>
      <c r="O1532">
        <v>107</v>
      </c>
      <c r="P1532">
        <v>118</v>
      </c>
    </row>
    <row r="1533" spans="1:16" x14ac:dyDescent="0.25">
      <c r="A1533" t="s">
        <v>4354</v>
      </c>
      <c r="B1533" t="s">
        <v>2058</v>
      </c>
      <c r="C1533" t="s">
        <v>18</v>
      </c>
      <c r="D1533" t="s">
        <v>8190</v>
      </c>
      <c r="E1533" t="str">
        <f>VLOOKUP(TRIM(SUBSTITUTE(D1533,CHAR(160),CHAR(32))),Metadata!B$1:C$2632,2,FALSE)</f>
        <v>Bonnet, Charles, 1720-1793.</v>
      </c>
      <c r="F1533" t="str">
        <f>VLOOKUP(TRIM(SUBSTITUTE(D1533,CHAR(160),CHAR(32))),Metadata!B$1:D$2632,3,FALSE)</f>
        <v>Considérations sur les corps organisés</v>
      </c>
      <c r="G1533">
        <f>VLOOKUP(TRIM(SUBSTITUTE(D1533,CHAR(160),CHAR(32))),Metadata!B$1:E$2632,4,FALSE)</f>
        <v>1762</v>
      </c>
      <c r="H1533" t="s">
        <v>448</v>
      </c>
      <c r="J1533" t="str">
        <f>VLOOKUP(TRIM(SUBSTITUTE(D1533,CHAR(160),CHAR(32))),Metadata!B$1:H$2632,7,FALSE)</f>
        <v>traite ou essai</v>
      </c>
      <c r="L1533" t="str">
        <f>VLOOKUP(TRIM(SUBSTITUTE(D1533,CHAR(160),CHAR(32))),Metadata!B$1:J$2632,9,FALSE)</f>
        <v>prose</v>
      </c>
      <c r="M1533">
        <f>VLOOKUP(TRIM(SUBSTITUTE(D1533,CHAR(160),CHAR(32))),Metadata!B$1:K$2632,10,FALSE)</f>
        <v>122484</v>
      </c>
      <c r="N1533" s="1" t="s">
        <v>1998</v>
      </c>
      <c r="O1533">
        <v>7</v>
      </c>
      <c r="P1533">
        <v>17</v>
      </c>
    </row>
    <row r="1534" spans="1:16" x14ac:dyDescent="0.25">
      <c r="A1534" t="s">
        <v>4354</v>
      </c>
      <c r="B1534" t="s">
        <v>2058</v>
      </c>
      <c r="C1534" t="s">
        <v>18</v>
      </c>
      <c r="D1534" t="s">
        <v>8358</v>
      </c>
      <c r="E1534" t="str">
        <f>VLOOKUP(TRIM(SUBSTITUTE(D1534,CHAR(160),CHAR(32))),Metadata!B$1:C$2632,2,FALSE)</f>
        <v>Prévost, abbé, 1697-1763.</v>
      </c>
      <c r="F1534" t="str">
        <f>VLOOKUP(TRIM(SUBSTITUTE(D1534,CHAR(160),CHAR(32))),Metadata!B$1:D$2632,3,FALSE)</f>
        <v>Lettres angloises, ou Histoire de Miss Clarisse Harlove. T. 4</v>
      </c>
      <c r="G1534">
        <f>VLOOKUP(TRIM(SUBSTITUTE(D1534,CHAR(160),CHAR(32))),Metadata!B$1:E$2632,4,FALSE)</f>
        <v>1751</v>
      </c>
      <c r="H1534" t="s">
        <v>448</v>
      </c>
      <c r="J1534" t="str">
        <f>VLOOKUP(TRIM(SUBSTITUTE(D1534,CHAR(160),CHAR(32))),Metadata!B$1:H$2632,7,FALSE)</f>
        <v>roman</v>
      </c>
      <c r="L1534" t="str">
        <f>VLOOKUP(TRIM(SUBSTITUTE(D1534,CHAR(160),CHAR(32))),Metadata!B$1:J$2632,9,FALSE)</f>
        <v>prose</v>
      </c>
      <c r="M1534">
        <f>VLOOKUP(TRIM(SUBSTITUTE(D1534,CHAR(160),CHAR(32))),Metadata!B$1:K$2632,10,FALSE)</f>
        <v>115781</v>
      </c>
      <c r="N1534" s="1" t="s">
        <v>1999</v>
      </c>
      <c r="O1534">
        <v>220</v>
      </c>
      <c r="P1534">
        <v>230</v>
      </c>
    </row>
    <row r="1535" spans="1:16" x14ac:dyDescent="0.25">
      <c r="A1535" t="s">
        <v>4354</v>
      </c>
      <c r="B1535" t="s">
        <v>2058</v>
      </c>
      <c r="C1535" t="s">
        <v>18</v>
      </c>
      <c r="D1535" t="s">
        <v>8382</v>
      </c>
      <c r="E1535" t="str">
        <f>VLOOKUP(TRIM(SUBSTITUTE(D1535,CHAR(160),CHAR(32))),Metadata!B$1:C$2632,2,FALSE)</f>
        <v>Rousseau, Jean-Jacques, 1712-1778.</v>
      </c>
      <c r="F1535" t="str">
        <f>VLOOKUP(TRIM(SUBSTITUTE(D1535,CHAR(160),CHAR(32))),Metadata!B$1:D$2632,3,FALSE)</f>
        <v>Les rêveries du promeneur solitaire</v>
      </c>
      <c r="G1535">
        <f>VLOOKUP(TRIM(SUBSTITUTE(D1535,CHAR(160),CHAR(32))),Metadata!B$1:E$2632,4,FALSE)</f>
        <v>1778</v>
      </c>
      <c r="H1535" t="s">
        <v>448</v>
      </c>
      <c r="J1535" t="str">
        <f>VLOOKUP(TRIM(SUBSTITUTE(D1535,CHAR(160),CHAR(32))),Metadata!B$1:H$2632,7,FALSE)</f>
        <v>memoires</v>
      </c>
      <c r="L1535" t="str">
        <f>VLOOKUP(TRIM(SUBSTITUTE(D1535,CHAR(160),CHAR(32))),Metadata!B$1:J$2632,9,FALSE)</f>
        <v>prose</v>
      </c>
      <c r="M1535">
        <f>VLOOKUP(TRIM(SUBSTITUTE(D1535,CHAR(160),CHAR(32))),Metadata!B$1:K$2632,10,FALSE)</f>
        <v>44132</v>
      </c>
      <c r="N1535" s="1" t="s">
        <v>2000</v>
      </c>
      <c r="O1535">
        <v>55</v>
      </c>
      <c r="P1535">
        <v>66</v>
      </c>
    </row>
    <row r="1536" spans="1:16" x14ac:dyDescent="0.25">
      <c r="A1536" t="s">
        <v>4354</v>
      </c>
      <c r="B1536" t="s">
        <v>2058</v>
      </c>
      <c r="C1536" t="s">
        <v>18</v>
      </c>
      <c r="D1536" t="s">
        <v>8361</v>
      </c>
      <c r="E1536" t="str">
        <f>VLOOKUP(TRIM(SUBSTITUTE(D1536,CHAR(160),CHAR(32))),Metadata!B$1:C$2632,2,FALSE)</f>
        <v>Prévost, abbé, 1697-1763.</v>
      </c>
      <c r="F1536" t="str">
        <f>VLOOKUP(TRIM(SUBSTITUTE(D1536,CHAR(160),CHAR(32))),Metadata!B$1:D$2632,3,FALSE)</f>
        <v>Mémoires pour servir à l'histoire de Malte, ou, Histoire de la jeunesse du commandeur de ***</v>
      </c>
      <c r="G1536">
        <f>VLOOKUP(TRIM(SUBSTITUTE(D1536,CHAR(160),CHAR(32))),Metadata!B$1:E$2632,4,FALSE)</f>
        <v>1741</v>
      </c>
      <c r="H1536" t="s">
        <v>448</v>
      </c>
      <c r="J1536" t="str">
        <f>VLOOKUP(TRIM(SUBSTITUTE(D1536,CHAR(160),CHAR(32))),Metadata!B$1:H$2632,7,FALSE)</f>
        <v>roman</v>
      </c>
      <c r="L1536" t="str">
        <f>VLOOKUP(TRIM(SUBSTITUTE(D1536,CHAR(160),CHAR(32))),Metadata!B$1:J$2632,9,FALSE)</f>
        <v>prose</v>
      </c>
      <c r="M1536">
        <f>VLOOKUP(TRIM(SUBSTITUTE(D1536,CHAR(160),CHAR(32))),Metadata!B$1:K$2632,10,FALSE)</f>
        <v>91980</v>
      </c>
      <c r="N1536" s="1" t="s">
        <v>2001</v>
      </c>
      <c r="O1536">
        <v>81</v>
      </c>
      <c r="P1536">
        <v>92</v>
      </c>
    </row>
    <row r="1537" spans="1:16" x14ac:dyDescent="0.25">
      <c r="A1537" t="s">
        <v>4354</v>
      </c>
      <c r="B1537" t="s">
        <v>2058</v>
      </c>
      <c r="C1537" t="s">
        <v>18</v>
      </c>
      <c r="D1537" t="s">
        <v>8352</v>
      </c>
      <c r="E1537" t="str">
        <f>VLOOKUP(TRIM(SUBSTITUTE(D1537,CHAR(160),CHAR(32))),Metadata!B$1:C$2632,2,FALSE)</f>
        <v>Prévost, abbé, 1697-1763.</v>
      </c>
      <c r="F1537" t="str">
        <f>VLOOKUP(TRIM(SUBSTITUTE(D1537,CHAR(160),CHAR(32))),Metadata!B$1:D$2632,3,FALSE)</f>
        <v>Le philosophe anglois, ou, Histoire de monsieur Cleveland, fils naturel de Cromwel. T. 1-3</v>
      </c>
      <c r="G1537">
        <f>VLOOKUP(TRIM(SUBSTITUTE(D1537,CHAR(160),CHAR(32))),Metadata!B$1:E$2632,4,FALSE)</f>
        <v>1731</v>
      </c>
      <c r="H1537" t="s">
        <v>448</v>
      </c>
      <c r="J1537" t="str">
        <f>VLOOKUP(TRIM(SUBSTITUTE(D1537,CHAR(160),CHAR(32))),Metadata!B$1:H$2632,7,FALSE)</f>
        <v>roman</v>
      </c>
      <c r="L1537" t="str">
        <f>VLOOKUP(TRIM(SUBSTITUTE(D1537,CHAR(160),CHAR(32))),Metadata!B$1:J$2632,9,FALSE)</f>
        <v>prose</v>
      </c>
      <c r="M1537">
        <f>VLOOKUP(TRIM(SUBSTITUTE(D1537,CHAR(160),CHAR(32))),Metadata!B$1:K$2632,10,FALSE)</f>
        <v>281280</v>
      </c>
      <c r="N1537" s="1" t="s">
        <v>2002</v>
      </c>
      <c r="O1537">
        <v>265</v>
      </c>
      <c r="P1537">
        <v>275</v>
      </c>
    </row>
    <row r="1538" spans="1:16" x14ac:dyDescent="0.25">
      <c r="A1538" t="s">
        <v>4354</v>
      </c>
      <c r="B1538" t="s">
        <v>2058</v>
      </c>
      <c r="C1538" t="s">
        <v>18</v>
      </c>
      <c r="D1538" t="s">
        <v>8351</v>
      </c>
      <c r="E1538" t="str">
        <f>VLOOKUP(TRIM(SUBSTITUTE(D1538,CHAR(160),CHAR(32))),Metadata!B$1:C$2632,2,FALSE)</f>
        <v>Prévost, abbé, 1697-1763.</v>
      </c>
      <c r="F1538" t="str">
        <f>VLOOKUP(TRIM(SUBSTITUTE(D1538,CHAR(160),CHAR(32))),Metadata!B$1:D$2632,3,FALSE)</f>
        <v>Le monde moral, ou, Mémoires pour servir: à l'histoire du coeur humain</v>
      </c>
      <c r="G1538">
        <f>VLOOKUP(TRIM(SUBSTITUTE(D1538,CHAR(160),CHAR(32))),Metadata!B$1:E$2632,4,FALSE)</f>
        <v>1760</v>
      </c>
      <c r="H1538" t="s">
        <v>448</v>
      </c>
      <c r="J1538" t="str">
        <f>VLOOKUP(TRIM(SUBSTITUTE(D1538,CHAR(160),CHAR(32))),Metadata!B$1:H$2632,7,FALSE)</f>
        <v>roman</v>
      </c>
      <c r="L1538" t="str">
        <f>VLOOKUP(TRIM(SUBSTITUTE(D1538,CHAR(160),CHAR(32))),Metadata!B$1:J$2632,9,FALSE)</f>
        <v>prose</v>
      </c>
      <c r="M1538">
        <f>VLOOKUP(TRIM(SUBSTITUTE(D1538,CHAR(160),CHAR(32))),Metadata!B$1:K$2632,10,FALSE)</f>
        <v>148539</v>
      </c>
      <c r="N1538" s="1" t="s">
        <v>2003</v>
      </c>
      <c r="O1538">
        <v>272</v>
      </c>
      <c r="P1538">
        <v>283</v>
      </c>
    </row>
    <row r="1539" spans="1:16" x14ac:dyDescent="0.25">
      <c r="A1539" t="s">
        <v>4354</v>
      </c>
      <c r="B1539" t="s">
        <v>2058</v>
      </c>
      <c r="C1539" t="s">
        <v>18</v>
      </c>
      <c r="D1539" t="s">
        <v>8359</v>
      </c>
      <c r="E1539" t="str">
        <f>VLOOKUP(TRIM(SUBSTITUTE(D1539,CHAR(160),CHAR(32))),Metadata!B$1:C$2632,2,FALSE)</f>
        <v>Prévost, abbé, 1697-1763.</v>
      </c>
      <c r="F1539" t="str">
        <f>VLOOKUP(TRIM(SUBSTITUTE(D1539,CHAR(160),CHAR(32))),Metadata!B$1:D$2632,3,FALSE)</f>
        <v>Lettres angloises, ou Histoire de Miss Clarisse Harlove. T. 5</v>
      </c>
      <c r="G1539">
        <f>VLOOKUP(TRIM(SUBSTITUTE(D1539,CHAR(160),CHAR(32))),Metadata!B$1:E$2632,4,FALSE)</f>
        <v>1751</v>
      </c>
      <c r="H1539" t="s">
        <v>448</v>
      </c>
      <c r="J1539" t="str">
        <f>VLOOKUP(TRIM(SUBSTITUTE(D1539,CHAR(160),CHAR(32))),Metadata!B$1:H$2632,7,FALSE)</f>
        <v>roman</v>
      </c>
      <c r="L1539" t="str">
        <f>VLOOKUP(TRIM(SUBSTITUTE(D1539,CHAR(160),CHAR(32))),Metadata!B$1:J$2632,9,FALSE)</f>
        <v>prose</v>
      </c>
      <c r="M1539">
        <f>VLOOKUP(TRIM(SUBSTITUTE(D1539,CHAR(160),CHAR(32))),Metadata!B$1:K$2632,10,FALSE)</f>
        <v>121407</v>
      </c>
      <c r="N1539" s="2" t="s">
        <v>2004</v>
      </c>
      <c r="O1539">
        <v>52</v>
      </c>
      <c r="P1539">
        <v>62</v>
      </c>
    </row>
    <row r="1540" spans="1:16" x14ac:dyDescent="0.25">
      <c r="A1540" t="s">
        <v>4354</v>
      </c>
      <c r="B1540" t="s">
        <v>2058</v>
      </c>
      <c r="C1540" t="s">
        <v>18</v>
      </c>
      <c r="D1540" t="s">
        <v>8213</v>
      </c>
      <c r="E1540" t="str">
        <f>VLOOKUP(TRIM(SUBSTITUTE(D1540,CHAR(160),CHAR(32))),Metadata!B$1:C$2632,2,FALSE)</f>
        <v>Condillac, Etienne Bonnot de, 1714-1780.</v>
      </c>
      <c r="F1540" t="str">
        <f>VLOOKUP(TRIM(SUBSTITUTE(D1540,CHAR(160),CHAR(32))),Metadata!B$1:D$2632,3,FALSE)</f>
        <v>Traité des systèmes</v>
      </c>
      <c r="G1540">
        <f>VLOOKUP(TRIM(SUBSTITUTE(D1540,CHAR(160),CHAR(32))),Metadata!B$1:E$2632,4,FALSE)</f>
        <v>1749</v>
      </c>
      <c r="H1540" t="s">
        <v>448</v>
      </c>
      <c r="J1540" t="str">
        <f>VLOOKUP(TRIM(SUBSTITUTE(D1540,CHAR(160),CHAR(32))),Metadata!B$1:H$2632,7,FALSE)</f>
        <v>traite ou essai</v>
      </c>
      <c r="L1540" t="str">
        <f>VLOOKUP(TRIM(SUBSTITUTE(D1540,CHAR(160),CHAR(32))),Metadata!B$1:J$2632,9,FALSE)</f>
        <v>prose</v>
      </c>
      <c r="M1540">
        <f>VLOOKUP(TRIM(SUBSTITUTE(D1540,CHAR(160),CHAR(32))),Metadata!B$1:K$2632,10,FALSE)</f>
        <v>61523</v>
      </c>
      <c r="N1540" s="1" t="s">
        <v>2005</v>
      </c>
      <c r="O1540">
        <v>126</v>
      </c>
      <c r="P1540">
        <v>136</v>
      </c>
    </row>
    <row r="1541" spans="1:16" x14ac:dyDescent="0.25">
      <c r="A1541" t="s">
        <v>4354</v>
      </c>
      <c r="B1541" t="s">
        <v>2058</v>
      </c>
      <c r="C1541" t="s">
        <v>18</v>
      </c>
      <c r="D1541" t="s">
        <v>8407</v>
      </c>
      <c r="E1541" t="str">
        <f>VLOOKUP(TRIM(SUBSTITUTE(D1541,CHAR(160),CHAR(32))),Metadata!B$1:C$2632,2,FALSE)</f>
        <v>Terrasson, Jean, 1670-1750.</v>
      </c>
      <c r="F1541" t="str">
        <f>VLOOKUP(TRIM(SUBSTITUTE(D1541,CHAR(160),CHAR(32))),Metadata!B$1:D$2632,3,FALSE)</f>
        <v>Sethos: histoire, ou, Vie tirée des monumens anecdotes de l'ancienne Egypte.</v>
      </c>
      <c r="G1541">
        <f>VLOOKUP(TRIM(SUBSTITUTE(D1541,CHAR(160),CHAR(32))),Metadata!B$1:E$2632,4,FALSE)</f>
        <v>1731</v>
      </c>
      <c r="H1541" t="s">
        <v>448</v>
      </c>
      <c r="J1541" t="str">
        <f>VLOOKUP(TRIM(SUBSTITUTE(D1541,CHAR(160),CHAR(32))),Metadata!B$1:H$2632,7,FALSE)</f>
        <v>roman</v>
      </c>
      <c r="L1541" t="str">
        <f>VLOOKUP(TRIM(SUBSTITUTE(D1541,CHAR(160),CHAR(32))),Metadata!B$1:J$2632,9,FALSE)</f>
        <v>prose</v>
      </c>
      <c r="M1541">
        <f>VLOOKUP(TRIM(SUBSTITUTE(D1541,CHAR(160),CHAR(32))),Metadata!B$1:K$2632,10,FALSE)</f>
        <v>220986</v>
      </c>
      <c r="N1541" s="1" t="s">
        <v>2006</v>
      </c>
      <c r="O1541">
        <v>40</v>
      </c>
      <c r="P1541">
        <v>50</v>
      </c>
    </row>
    <row r="1542" spans="1:16" x14ac:dyDescent="0.25">
      <c r="A1542" t="s">
        <v>4354</v>
      </c>
      <c r="B1542" t="s">
        <v>2058</v>
      </c>
      <c r="C1542" t="s">
        <v>18</v>
      </c>
      <c r="D1542" t="s">
        <v>8385</v>
      </c>
      <c r="E1542" t="str">
        <f>VLOOKUP(TRIM(SUBSTITUTE(D1542,CHAR(160),CHAR(32))),Metadata!B$1:C$2632,2,FALSE)</f>
        <v>Rousseau, Jean-Jacques, 1712-1778.</v>
      </c>
      <c r="F1542" t="str">
        <f>VLOOKUP(TRIM(SUBSTITUTE(D1542,CHAR(160),CHAR(32))),Metadata!B$1:D$2632,3,FALSE)</f>
        <v>Rousseau juge de Jean-Jacques, Dialogues</v>
      </c>
      <c r="G1542">
        <f>VLOOKUP(TRIM(SUBSTITUTE(D1542,CHAR(160),CHAR(32))),Metadata!B$1:E$2632,4,FALSE)</f>
        <v>1776</v>
      </c>
      <c r="H1542" t="s">
        <v>448</v>
      </c>
      <c r="J1542" t="str">
        <f>VLOOKUP(TRIM(SUBSTITUTE(D1542,CHAR(160),CHAR(32))),Metadata!B$1:H$2632,7,FALSE)</f>
        <v>memoires</v>
      </c>
      <c r="L1542" t="str">
        <f>VLOOKUP(TRIM(SUBSTITUTE(D1542,CHAR(160),CHAR(32))),Metadata!B$1:J$2632,9,FALSE)</f>
        <v>prose</v>
      </c>
      <c r="M1542">
        <f>VLOOKUP(TRIM(SUBSTITUTE(D1542,CHAR(160),CHAR(32))),Metadata!B$1:K$2632,10,FALSE)</f>
        <v>128799</v>
      </c>
      <c r="N1542" s="1" t="s">
        <v>2007</v>
      </c>
      <c r="O1542">
        <v>4</v>
      </c>
      <c r="P1542">
        <v>15</v>
      </c>
    </row>
    <row r="1543" spans="1:16" x14ac:dyDescent="0.25">
      <c r="A1543" t="s">
        <v>4354</v>
      </c>
      <c r="B1543" t="s">
        <v>2058</v>
      </c>
      <c r="C1543" t="s">
        <v>18</v>
      </c>
      <c r="D1543" t="s">
        <v>8182</v>
      </c>
      <c r="E1543" t="str">
        <f>VLOOKUP(TRIM(SUBSTITUTE(D1543,CHAR(160),CHAR(32))),Metadata!B$1:C$2632,2,FALSE)</f>
        <v>Barruel, Abbé Augustin, 1741-1820.</v>
      </c>
      <c r="F1543" t="str">
        <f>VLOOKUP(TRIM(SUBSTITUTE(D1543,CHAR(160),CHAR(32))),Metadata!B$1:D$2632,3,FALSE)</f>
        <v>Les helviennes</v>
      </c>
      <c r="G1543">
        <f>VLOOKUP(TRIM(SUBSTITUTE(D1543,CHAR(160),CHAR(32))),Metadata!B$1:E$2632,4,FALSE)</f>
        <v>1781</v>
      </c>
      <c r="H1543" t="s">
        <v>448</v>
      </c>
      <c r="J1543" t="str">
        <f>VLOOKUP(TRIM(SUBSTITUTE(D1543,CHAR(160),CHAR(32))),Metadata!B$1:H$2632,7,FALSE)</f>
        <v>traite ou essai</v>
      </c>
      <c r="L1543" t="str">
        <f>VLOOKUP(TRIM(SUBSTITUTE(D1543,CHAR(160),CHAR(32))),Metadata!B$1:J$2632,9,FALSE)</f>
        <v>prose</v>
      </c>
      <c r="M1543">
        <f>VLOOKUP(TRIM(SUBSTITUTE(D1543,CHAR(160),CHAR(32))),Metadata!B$1:K$2632,10,FALSE)</f>
        <v>331511</v>
      </c>
      <c r="N1543" s="1" t="s">
        <v>2008</v>
      </c>
      <c r="O1543">
        <v>25</v>
      </c>
      <c r="P1543">
        <v>35</v>
      </c>
    </row>
    <row r="1544" spans="1:16" x14ac:dyDescent="0.25">
      <c r="A1544" t="s">
        <v>4354</v>
      </c>
      <c r="B1544" t="s">
        <v>2058</v>
      </c>
      <c r="C1544" t="s">
        <v>18</v>
      </c>
      <c r="D1544" t="s">
        <v>8361</v>
      </c>
      <c r="E1544" t="str">
        <f>VLOOKUP(TRIM(SUBSTITUTE(D1544,CHAR(160),CHAR(32))),Metadata!B$1:C$2632,2,FALSE)</f>
        <v>Prévost, abbé, 1697-1763.</v>
      </c>
      <c r="F1544" t="str">
        <f>VLOOKUP(TRIM(SUBSTITUTE(D1544,CHAR(160),CHAR(32))),Metadata!B$1:D$2632,3,FALSE)</f>
        <v>Mémoires pour servir à l'histoire de Malte, ou, Histoire de la jeunesse du commandeur de ***</v>
      </c>
      <c r="G1544">
        <f>VLOOKUP(TRIM(SUBSTITUTE(D1544,CHAR(160),CHAR(32))),Metadata!B$1:E$2632,4,FALSE)</f>
        <v>1741</v>
      </c>
      <c r="H1544" t="s">
        <v>448</v>
      </c>
      <c r="J1544" t="str">
        <f>VLOOKUP(TRIM(SUBSTITUTE(D1544,CHAR(160),CHAR(32))),Metadata!B$1:H$2632,7,FALSE)</f>
        <v>roman</v>
      </c>
      <c r="L1544" t="str">
        <f>VLOOKUP(TRIM(SUBSTITUTE(D1544,CHAR(160),CHAR(32))),Metadata!B$1:J$2632,9,FALSE)</f>
        <v>prose</v>
      </c>
      <c r="M1544">
        <f>VLOOKUP(TRIM(SUBSTITUTE(D1544,CHAR(160),CHAR(32))),Metadata!B$1:K$2632,10,FALSE)</f>
        <v>91980</v>
      </c>
      <c r="N1544" s="1" t="s">
        <v>2009</v>
      </c>
      <c r="O1544">
        <v>16</v>
      </c>
      <c r="P1544">
        <v>27</v>
      </c>
    </row>
    <row r="1545" spans="1:16" x14ac:dyDescent="0.25">
      <c r="A1545" t="s">
        <v>4354</v>
      </c>
      <c r="B1545" t="s">
        <v>2058</v>
      </c>
      <c r="C1545" t="s">
        <v>18</v>
      </c>
      <c r="D1545" t="s">
        <v>8182</v>
      </c>
      <c r="E1545" t="str">
        <f>VLOOKUP(TRIM(SUBSTITUTE(D1545,CHAR(160),CHAR(32))),Metadata!B$1:C$2632,2,FALSE)</f>
        <v>Barruel, Abbé Augustin, 1741-1820.</v>
      </c>
      <c r="F1545" t="str">
        <f>VLOOKUP(TRIM(SUBSTITUTE(D1545,CHAR(160),CHAR(32))),Metadata!B$1:D$2632,3,FALSE)</f>
        <v>Les helviennes</v>
      </c>
      <c r="G1545">
        <f>VLOOKUP(TRIM(SUBSTITUTE(D1545,CHAR(160),CHAR(32))),Metadata!B$1:E$2632,4,FALSE)</f>
        <v>1781</v>
      </c>
      <c r="H1545" t="s">
        <v>448</v>
      </c>
      <c r="J1545" t="str">
        <f>VLOOKUP(TRIM(SUBSTITUTE(D1545,CHAR(160),CHAR(32))),Metadata!B$1:H$2632,7,FALSE)</f>
        <v>traite ou essai</v>
      </c>
      <c r="L1545" t="str">
        <f>VLOOKUP(TRIM(SUBSTITUTE(D1545,CHAR(160),CHAR(32))),Metadata!B$1:J$2632,9,FALSE)</f>
        <v>prose</v>
      </c>
      <c r="M1545">
        <f>VLOOKUP(TRIM(SUBSTITUTE(D1545,CHAR(160),CHAR(32))),Metadata!B$1:K$2632,10,FALSE)</f>
        <v>331511</v>
      </c>
      <c r="N1545" s="1" t="s">
        <v>2010</v>
      </c>
      <c r="O1545">
        <v>113</v>
      </c>
      <c r="P1545">
        <v>123</v>
      </c>
    </row>
    <row r="1546" spans="1:16" x14ac:dyDescent="0.25">
      <c r="A1546" t="s">
        <v>4354</v>
      </c>
      <c r="B1546" t="s">
        <v>2058</v>
      </c>
      <c r="C1546" t="s">
        <v>18</v>
      </c>
      <c r="D1546" t="s">
        <v>8195</v>
      </c>
      <c r="E1546" t="str">
        <f>VLOOKUP(TRIM(SUBSTITUTE(D1546,CHAR(160),CHAR(32))),Metadata!B$1:C$2632,2,FALSE)</f>
        <v>Buffon, Georges Louis Leclerc, comte de, 1707-1788.</v>
      </c>
      <c r="F1546" t="str">
        <f>VLOOKUP(TRIM(SUBSTITUTE(D1546,CHAR(160),CHAR(32))),Metadata!B$1:D$2632,3,FALSE)</f>
        <v>Des époques de la nature</v>
      </c>
      <c r="G1546">
        <f>VLOOKUP(TRIM(SUBSTITUTE(D1546,CHAR(160),CHAR(32))),Metadata!B$1:E$2632,4,FALSE)</f>
        <v>1778</v>
      </c>
      <c r="H1546" t="s">
        <v>448</v>
      </c>
      <c r="J1546" t="str">
        <f>VLOOKUP(TRIM(SUBSTITUTE(D1546,CHAR(160),CHAR(32))),Metadata!B$1:H$2632,7,FALSE)</f>
        <v>traite ou essai</v>
      </c>
      <c r="L1546" t="str">
        <f>VLOOKUP(TRIM(SUBSTITUTE(D1546,CHAR(160),CHAR(32))),Metadata!B$1:J$2632,9,FALSE)</f>
        <v>prose</v>
      </c>
      <c r="M1546">
        <f>VLOOKUP(TRIM(SUBSTITUTE(D1546,CHAR(160),CHAR(32))),Metadata!B$1:K$2632,10,FALSE)</f>
        <v>65536</v>
      </c>
      <c r="N1546" s="1" t="s">
        <v>2011</v>
      </c>
      <c r="O1546">
        <v>26</v>
      </c>
      <c r="P1546">
        <v>36</v>
      </c>
    </row>
    <row r="1547" spans="1:16" x14ac:dyDescent="0.25">
      <c r="A1547" t="s">
        <v>4354</v>
      </c>
      <c r="B1547" t="s">
        <v>2058</v>
      </c>
      <c r="C1547" t="s">
        <v>18</v>
      </c>
      <c r="D1547" t="s">
        <v>8381</v>
      </c>
      <c r="E1547" t="str">
        <f>VLOOKUP(TRIM(SUBSTITUTE(D1547,CHAR(160),CHAR(32))),Metadata!B$1:C$2632,2,FALSE)</f>
        <v>Rousseau, Jean-Jacques, 1712-1778.</v>
      </c>
      <c r="F1547" t="str">
        <f>VLOOKUP(TRIM(SUBSTITUTE(D1547,CHAR(160),CHAR(32))),Metadata!B$1:D$2632,3,FALSE)</f>
        <v>La nouvelle Héloïse</v>
      </c>
      <c r="G1547">
        <f>VLOOKUP(TRIM(SUBSTITUTE(D1547,CHAR(160),CHAR(32))),Metadata!B$1:E$2632,4,FALSE)</f>
        <v>1761</v>
      </c>
      <c r="H1547" t="s">
        <v>448</v>
      </c>
      <c r="J1547" t="str">
        <f>VLOOKUP(TRIM(SUBSTITUTE(D1547,CHAR(160),CHAR(32))),Metadata!B$1:H$2632,7,FALSE)</f>
        <v>roman</v>
      </c>
      <c r="L1547" t="str">
        <f>VLOOKUP(TRIM(SUBSTITUTE(D1547,CHAR(160),CHAR(32))),Metadata!B$1:J$2632,9,FALSE)</f>
        <v>prose</v>
      </c>
      <c r="M1547">
        <f>VLOOKUP(TRIM(SUBSTITUTE(D1547,CHAR(160),CHAR(32))),Metadata!B$1:K$2632,10,FALSE)</f>
        <v>299094</v>
      </c>
      <c r="N1547" s="1" t="s">
        <v>2012</v>
      </c>
      <c r="O1547">
        <v>170</v>
      </c>
      <c r="P1547">
        <v>180</v>
      </c>
    </row>
    <row r="1548" spans="1:16" x14ac:dyDescent="0.25">
      <c r="A1548" t="s">
        <v>4354</v>
      </c>
      <c r="B1548" t="s">
        <v>2058</v>
      </c>
      <c r="C1548" t="s">
        <v>18</v>
      </c>
      <c r="D1548" t="s">
        <v>8295</v>
      </c>
      <c r="E1548" t="str">
        <f>VLOOKUP(TRIM(SUBSTITUTE(D1548,CHAR(160),CHAR(32))),Metadata!B$1:C$2632,2,FALSE)</f>
        <v>Laplace, Pierre Simon, marquis de, 1749-1827.</v>
      </c>
      <c r="F1548" t="str">
        <f>VLOOKUP(TRIM(SUBSTITUTE(D1548,CHAR(160),CHAR(32))),Metadata!B$1:D$2632,3,FALSE)</f>
        <v>Exposition du système du monde.</v>
      </c>
      <c r="G1548">
        <f>VLOOKUP(TRIM(SUBSTITUTE(D1548,CHAR(160),CHAR(32))),Metadata!B$1:E$2632,4,FALSE)</f>
        <v>1796</v>
      </c>
      <c r="H1548" t="s">
        <v>448</v>
      </c>
      <c r="J1548" t="str">
        <f>VLOOKUP(TRIM(SUBSTITUTE(D1548,CHAR(160),CHAR(32))),Metadata!B$1:H$2632,7,FALSE)</f>
        <v>traite ou essai</v>
      </c>
      <c r="L1548" t="str">
        <f>VLOOKUP(TRIM(SUBSTITUTE(D1548,CHAR(160),CHAR(32))),Metadata!B$1:J$2632,9,FALSE)</f>
        <v>prose</v>
      </c>
      <c r="M1548">
        <f>VLOOKUP(TRIM(SUBSTITUTE(D1548,CHAR(160),CHAR(32))),Metadata!B$1:K$2632,10,FALSE)</f>
        <v>125390</v>
      </c>
      <c r="N1548" s="1" t="s">
        <v>2013</v>
      </c>
      <c r="O1548">
        <v>64</v>
      </c>
      <c r="P1548">
        <v>74</v>
      </c>
    </row>
    <row r="1549" spans="1:16" x14ac:dyDescent="0.25">
      <c r="A1549" t="s">
        <v>4354</v>
      </c>
      <c r="B1549" t="s">
        <v>2058</v>
      </c>
      <c r="C1549" t="s">
        <v>18</v>
      </c>
      <c r="D1549" t="s">
        <v>8351</v>
      </c>
      <c r="E1549" t="str">
        <f>VLOOKUP(TRIM(SUBSTITUTE(D1549,CHAR(160),CHAR(32))),Metadata!B$1:C$2632,2,FALSE)</f>
        <v>Prévost, abbé, 1697-1763.</v>
      </c>
      <c r="F1549" t="str">
        <f>VLOOKUP(TRIM(SUBSTITUTE(D1549,CHAR(160),CHAR(32))),Metadata!B$1:D$2632,3,FALSE)</f>
        <v>Le monde moral, ou, Mémoires pour servir: à l'histoire du coeur humain</v>
      </c>
      <c r="G1549">
        <f>VLOOKUP(TRIM(SUBSTITUTE(D1549,CHAR(160),CHAR(32))),Metadata!B$1:E$2632,4,FALSE)</f>
        <v>1760</v>
      </c>
      <c r="H1549" t="s">
        <v>448</v>
      </c>
      <c r="J1549" t="str">
        <f>VLOOKUP(TRIM(SUBSTITUTE(D1549,CHAR(160),CHAR(32))),Metadata!B$1:H$2632,7,FALSE)</f>
        <v>roman</v>
      </c>
      <c r="L1549" t="str">
        <f>VLOOKUP(TRIM(SUBSTITUTE(D1549,CHAR(160),CHAR(32))),Metadata!B$1:J$2632,9,FALSE)</f>
        <v>prose</v>
      </c>
      <c r="M1549">
        <f>VLOOKUP(TRIM(SUBSTITUTE(D1549,CHAR(160),CHAR(32))),Metadata!B$1:K$2632,10,FALSE)</f>
        <v>148539</v>
      </c>
      <c r="N1549" s="1" t="s">
        <v>2014</v>
      </c>
      <c r="O1549">
        <v>11</v>
      </c>
      <c r="P1549">
        <v>22</v>
      </c>
    </row>
    <row r="1550" spans="1:16" x14ac:dyDescent="0.25">
      <c r="A1550" t="s">
        <v>4354</v>
      </c>
      <c r="B1550" t="s">
        <v>2058</v>
      </c>
      <c r="C1550" t="s">
        <v>18</v>
      </c>
      <c r="D1550" t="s">
        <v>8182</v>
      </c>
      <c r="E1550" t="str">
        <f>VLOOKUP(TRIM(SUBSTITUTE(D1550,CHAR(160),CHAR(32))),Metadata!B$1:C$2632,2,FALSE)</f>
        <v>Barruel, Abbé Augustin, 1741-1820.</v>
      </c>
      <c r="F1550" t="str">
        <f>VLOOKUP(TRIM(SUBSTITUTE(D1550,CHAR(160),CHAR(32))),Metadata!B$1:D$2632,3,FALSE)</f>
        <v>Les helviennes</v>
      </c>
      <c r="G1550">
        <f>VLOOKUP(TRIM(SUBSTITUTE(D1550,CHAR(160),CHAR(32))),Metadata!B$1:E$2632,4,FALSE)</f>
        <v>1781</v>
      </c>
      <c r="H1550" t="s">
        <v>448</v>
      </c>
      <c r="J1550" t="str">
        <f>VLOOKUP(TRIM(SUBSTITUTE(D1550,CHAR(160),CHAR(32))),Metadata!B$1:H$2632,7,FALSE)</f>
        <v>traite ou essai</v>
      </c>
      <c r="L1550" t="str">
        <f>VLOOKUP(TRIM(SUBSTITUTE(D1550,CHAR(160),CHAR(32))),Metadata!B$1:J$2632,9,FALSE)</f>
        <v>prose</v>
      </c>
      <c r="M1550">
        <f>VLOOKUP(TRIM(SUBSTITUTE(D1550,CHAR(160),CHAR(32))),Metadata!B$1:K$2632,10,FALSE)</f>
        <v>331511</v>
      </c>
      <c r="N1550" s="1" t="s">
        <v>2015</v>
      </c>
      <c r="O1550">
        <v>157</v>
      </c>
      <c r="P1550">
        <v>167</v>
      </c>
    </row>
    <row r="1551" spans="1:16" x14ac:dyDescent="0.25">
      <c r="A1551" t="s">
        <v>4354</v>
      </c>
      <c r="B1551" t="s">
        <v>2058</v>
      </c>
      <c r="C1551" t="s">
        <v>18</v>
      </c>
      <c r="D1551" t="s">
        <v>8216</v>
      </c>
      <c r="E1551" t="str">
        <f>VLOOKUP(TRIM(SUBSTITUTE(D1551,CHAR(160),CHAR(32))),Metadata!B$1:C$2632,2,FALSE)</f>
        <v>Cottin, Madame (Sophie) 1770-1807.</v>
      </c>
      <c r="F1551" t="str">
        <f>VLOOKUP(TRIM(SUBSTITUTE(D1551,CHAR(160),CHAR(32))),Metadata!B$1:D$2632,3,FALSE)</f>
        <v>Claire d'Albe</v>
      </c>
      <c r="G1551">
        <f>VLOOKUP(TRIM(SUBSTITUTE(D1551,CHAR(160),CHAR(32))),Metadata!B$1:E$2632,4,FALSE)</f>
        <v>1799</v>
      </c>
      <c r="H1551" t="s">
        <v>448</v>
      </c>
      <c r="J1551" t="str">
        <f>VLOOKUP(TRIM(SUBSTITUTE(D1551,CHAR(160),CHAR(32))),Metadata!B$1:H$2632,7,FALSE)</f>
        <v>roman</v>
      </c>
      <c r="L1551" t="str">
        <f>VLOOKUP(TRIM(SUBSTITUTE(D1551,CHAR(160),CHAR(32))),Metadata!B$1:J$2632,9,FALSE)</f>
        <v>prose</v>
      </c>
      <c r="M1551">
        <f>VLOOKUP(TRIM(SUBSTITUTE(D1551,CHAR(160),CHAR(32))),Metadata!B$1:K$2632,10,FALSE)</f>
        <v>40449</v>
      </c>
      <c r="N1551" s="1" t="s">
        <v>2016</v>
      </c>
      <c r="O1551">
        <v>312</v>
      </c>
      <c r="P1551">
        <v>322</v>
      </c>
    </row>
    <row r="1552" spans="1:16" x14ac:dyDescent="0.25">
      <c r="A1552" t="s">
        <v>4354</v>
      </c>
      <c r="B1552" t="s">
        <v>2058</v>
      </c>
      <c r="C1552" t="s">
        <v>18</v>
      </c>
      <c r="D1552" t="s">
        <v>8419</v>
      </c>
      <c r="E1552" t="str">
        <f>VLOOKUP(TRIM(SUBSTITUTE(D1552,CHAR(160),CHAR(32))),Metadata!B$1:C$2632,2,FALSE)</f>
        <v>Voltaire, 1694-1778.</v>
      </c>
      <c r="F1552" t="str">
        <f>VLOOKUP(TRIM(SUBSTITUTE(D1552,CHAR(160),CHAR(32))),Metadata!B$1:D$2632,3,FALSE)</f>
        <v>La bible enfin expliquée</v>
      </c>
      <c r="G1552">
        <f>VLOOKUP(TRIM(SUBSTITUTE(D1552,CHAR(160),CHAR(32))),Metadata!B$1:E$2632,4,FALSE)</f>
        <v>1776</v>
      </c>
      <c r="H1552" t="s">
        <v>448</v>
      </c>
      <c r="J1552" t="str">
        <f>VLOOKUP(TRIM(SUBSTITUTE(D1552,CHAR(160),CHAR(32))),Metadata!B$1:H$2632,7,FALSE)</f>
        <v>traite ou essai</v>
      </c>
      <c r="L1552" t="str">
        <f>VLOOKUP(TRIM(SUBSTITUTE(D1552,CHAR(160),CHAR(32))),Metadata!B$1:J$2632,9,FALSE)</f>
        <v>prose</v>
      </c>
      <c r="M1552">
        <f>VLOOKUP(TRIM(SUBSTITUTE(D1552,CHAR(160),CHAR(32))),Metadata!B$1:K$2632,10,FALSE)</f>
        <v>167283</v>
      </c>
      <c r="N1552" s="1" t="s">
        <v>2017</v>
      </c>
      <c r="O1552">
        <v>46</v>
      </c>
      <c r="P1552">
        <v>56</v>
      </c>
    </row>
    <row r="1553" spans="1:16" x14ac:dyDescent="0.25">
      <c r="A1553" t="s">
        <v>4354</v>
      </c>
      <c r="B1553" t="s">
        <v>2058</v>
      </c>
      <c r="C1553" t="s">
        <v>18</v>
      </c>
      <c r="D1553" t="s">
        <v>8442</v>
      </c>
      <c r="E1553" t="str">
        <f>VLOOKUP(TRIM(SUBSTITUTE(D1553,CHAR(160),CHAR(32))),Metadata!B$1:C$2632,2,FALSE)</f>
        <v>Bloy, Léon, 1846-1917.</v>
      </c>
      <c r="F1553" t="str">
        <f>VLOOKUP(TRIM(SUBSTITUTE(D1553,CHAR(160),CHAR(32))),Metadata!B$1:D$2632,3,FALSE)</f>
        <v>La femme pauvre</v>
      </c>
      <c r="G1553">
        <f>VLOOKUP(TRIM(SUBSTITUTE(D1553,CHAR(160),CHAR(32))),Metadata!B$1:E$2632,4,FALSE)</f>
        <v>1897</v>
      </c>
      <c r="H1553" t="s">
        <v>450</v>
      </c>
      <c r="J1553" t="str">
        <f>VLOOKUP(TRIM(SUBSTITUTE(D1553,CHAR(160),CHAR(32))),Metadata!B$1:H$2632,7,FALSE)</f>
        <v>roman</v>
      </c>
      <c r="L1553" t="str">
        <f>VLOOKUP(TRIM(SUBSTITUTE(D1553,CHAR(160),CHAR(32))),Metadata!B$1:J$2632,9,FALSE)</f>
        <v>prose</v>
      </c>
      <c r="M1553">
        <f>VLOOKUP(TRIM(SUBSTITUTE(D1553,CHAR(160),CHAR(32))),Metadata!B$1:K$2632,10,FALSE)</f>
        <v>97332</v>
      </c>
      <c r="N1553" s="1" t="s">
        <v>2018</v>
      </c>
      <c r="O1553">
        <v>23</v>
      </c>
      <c r="P1553">
        <v>34</v>
      </c>
    </row>
    <row r="1554" spans="1:16" x14ac:dyDescent="0.25">
      <c r="A1554" t="s">
        <v>4354</v>
      </c>
      <c r="B1554" t="s">
        <v>2058</v>
      </c>
      <c r="C1554" t="s">
        <v>18</v>
      </c>
      <c r="D1554" t="s">
        <v>8501</v>
      </c>
      <c r="E1554" t="str">
        <f>VLOOKUP(TRIM(SUBSTITUTE(D1554,CHAR(160),CHAR(32))),Metadata!B$1:C$2632,2,FALSE)</f>
        <v>Dumas, Alexandre (père), 1802-1870.</v>
      </c>
      <c r="F1554" t="str">
        <f>VLOOKUP(TRIM(SUBSTITUTE(D1554,CHAR(160),CHAR(32))),Metadata!B$1:D$2632,3,FALSE)</f>
        <v>Mille et un Fantômes (Les)</v>
      </c>
      <c r="G1554">
        <f>VLOOKUP(TRIM(SUBSTITUTE(D1554,CHAR(160),CHAR(32))),Metadata!B$1:E$2632,4,FALSE)</f>
        <v>1849</v>
      </c>
      <c r="H1554" t="s">
        <v>450</v>
      </c>
      <c r="J1554" t="str">
        <f>VLOOKUP(TRIM(SUBSTITUTE(D1554,CHAR(160),CHAR(32))),Metadata!B$1:H$2632,7,FALSE)</f>
        <v>Narratif, Roman</v>
      </c>
      <c r="L1554" t="str">
        <f>VLOOKUP(TRIM(SUBSTITUTE(D1554,CHAR(160),CHAR(32))),Metadata!B$1:J$2632,9,FALSE)</f>
        <v/>
      </c>
      <c r="M1554">
        <f>VLOOKUP(TRIM(SUBSTITUTE(D1554,CHAR(160),CHAR(32))),Metadata!B$1:K$2632,10,FALSE)</f>
        <v>277219</v>
      </c>
      <c r="N1554" s="1" t="s">
        <v>2019</v>
      </c>
      <c r="O1554">
        <v>36</v>
      </c>
      <c r="P1554">
        <v>46</v>
      </c>
    </row>
    <row r="1555" spans="1:16" x14ac:dyDescent="0.25">
      <c r="A1555" t="s">
        <v>4354</v>
      </c>
      <c r="B1555" t="s">
        <v>2058</v>
      </c>
      <c r="C1555" t="s">
        <v>18</v>
      </c>
      <c r="D1555" t="s">
        <v>8647</v>
      </c>
      <c r="E1555" t="str">
        <f>VLOOKUP(TRIM(SUBSTITUTE(D1555,CHAR(160),CHAR(32))),Metadata!B$1:C$2632,2,FALSE)</f>
        <v>Renouvier, Charles, 1815-1903.</v>
      </c>
      <c r="F1555" t="str">
        <f>VLOOKUP(TRIM(SUBSTITUTE(D1555,CHAR(160),CHAR(32))),Metadata!B$1:D$2632,3,FALSE)</f>
        <v>Essais de critique générale</v>
      </c>
      <c r="G1555">
        <f>VLOOKUP(TRIM(SUBSTITUTE(D1555,CHAR(160),CHAR(32))),Metadata!B$1:E$2632,4,FALSE)</f>
        <v>1864</v>
      </c>
      <c r="H1555" t="s">
        <v>450</v>
      </c>
      <c r="J1555" t="str">
        <f>VLOOKUP(TRIM(SUBSTITUTE(D1555,CHAR(160),CHAR(32))),Metadata!B$1:H$2632,7,FALSE)</f>
        <v>traite ou essai</v>
      </c>
      <c r="L1555" t="str">
        <f>VLOOKUP(TRIM(SUBSTITUTE(D1555,CHAR(160),CHAR(32))),Metadata!B$1:J$2632,9,FALSE)</f>
        <v>prose</v>
      </c>
      <c r="M1555">
        <f>VLOOKUP(TRIM(SUBSTITUTE(D1555,CHAR(160),CHAR(32))),Metadata!B$1:K$2632,10,FALSE)</f>
        <v>72722</v>
      </c>
      <c r="N1555" s="1" t="s">
        <v>2020</v>
      </c>
      <c r="O1555">
        <v>217</v>
      </c>
      <c r="P1555">
        <v>227</v>
      </c>
    </row>
    <row r="1556" spans="1:16" x14ac:dyDescent="0.25">
      <c r="A1556" t="s">
        <v>4354</v>
      </c>
      <c r="B1556" t="s">
        <v>2058</v>
      </c>
      <c r="C1556" t="s">
        <v>18</v>
      </c>
      <c r="D1556" t="s">
        <v>8487</v>
      </c>
      <c r="E1556" t="str">
        <f>VLOOKUP(TRIM(SUBSTITUTE(D1556,CHAR(160),CHAR(32))),Metadata!B$1:C$2632,2,FALSE)</f>
        <v>Dumas, Alexandre (père), 1802-1870.</v>
      </c>
      <c r="F1556" t="str">
        <f>VLOOKUP(TRIM(SUBSTITUTE(D1556,CHAR(160),CHAR(32))),Metadata!B$1:D$2632,3,FALSE)</f>
        <v>Bâtard de Mauléon (Le)</v>
      </c>
      <c r="G1556">
        <f>VLOOKUP(TRIM(SUBSTITUTE(D1556,CHAR(160),CHAR(32))),Metadata!B$1:E$2632,4,FALSE)</f>
        <v>1846</v>
      </c>
      <c r="H1556" t="s">
        <v>450</v>
      </c>
      <c r="J1556" t="str">
        <f>VLOOKUP(TRIM(SUBSTITUTE(D1556,CHAR(160),CHAR(32))),Metadata!B$1:H$2632,7,FALSE)</f>
        <v>Narratif, Roman</v>
      </c>
      <c r="L1556" t="str">
        <f>VLOOKUP(TRIM(SUBSTITUTE(D1556,CHAR(160),CHAR(32))),Metadata!B$1:J$2632,9,FALSE)</f>
        <v/>
      </c>
      <c r="M1556">
        <f>VLOOKUP(TRIM(SUBSTITUTE(D1556,CHAR(160),CHAR(32))),Metadata!B$1:K$2632,10,FALSE)</f>
        <v>212187</v>
      </c>
      <c r="N1556" s="1" t="s">
        <v>2021</v>
      </c>
      <c r="O1556">
        <v>88</v>
      </c>
      <c r="P1556">
        <v>98</v>
      </c>
    </row>
    <row r="1557" spans="1:16" x14ac:dyDescent="0.25">
      <c r="A1557" t="s">
        <v>4354</v>
      </c>
      <c r="B1557" t="s">
        <v>2058</v>
      </c>
      <c r="C1557" t="s">
        <v>18</v>
      </c>
      <c r="D1557" t="s">
        <v>8571</v>
      </c>
      <c r="E1557" t="str">
        <f>VLOOKUP(TRIM(SUBSTITUTE(D1557,CHAR(160),CHAR(32))),Metadata!B$1:C$2632,2,FALSE)</f>
        <v>Hugo, Victor, 1802-1885.</v>
      </c>
      <c r="F1557" t="str">
        <f>VLOOKUP(TRIM(SUBSTITUTE(D1557,CHAR(160),CHAR(32))),Metadata!B$1:D$2632,3,FALSE)</f>
        <v>Lettres à la fiancée</v>
      </c>
      <c r="G1557">
        <f>VLOOKUP(TRIM(SUBSTITUTE(D1557,CHAR(160),CHAR(32))),Metadata!B$1:E$2632,4,FALSE)</f>
        <v>1822</v>
      </c>
      <c r="H1557" t="s">
        <v>450</v>
      </c>
      <c r="J1557" t="str">
        <f>VLOOKUP(TRIM(SUBSTITUTE(D1557,CHAR(160),CHAR(32))),Metadata!B$1:H$2632,7,FALSE)</f>
        <v>correspondance</v>
      </c>
      <c r="L1557" t="str">
        <f>VLOOKUP(TRIM(SUBSTITUTE(D1557,CHAR(160),CHAR(32))),Metadata!B$1:J$2632,9,FALSE)</f>
        <v>prose</v>
      </c>
      <c r="M1557">
        <f>VLOOKUP(TRIM(SUBSTITUTE(D1557,CHAR(160),CHAR(32))),Metadata!B$1:K$2632,10,FALSE)</f>
        <v>95346</v>
      </c>
      <c r="N1557" s="1" t="s">
        <v>2022</v>
      </c>
      <c r="O1557">
        <v>58</v>
      </c>
      <c r="P1557">
        <v>69</v>
      </c>
    </row>
    <row r="1558" spans="1:16" x14ac:dyDescent="0.25">
      <c r="A1558" t="s">
        <v>4354</v>
      </c>
      <c r="B1558" t="s">
        <v>2058</v>
      </c>
      <c r="C1558" t="s">
        <v>18</v>
      </c>
      <c r="D1558" t="s">
        <v>6011</v>
      </c>
      <c r="E1558" t="str">
        <f>VLOOKUP(TRIM(SUBSTITUTE(D1558,CHAR(160),CHAR(32))),Metadata!B$1:C$2632,2,FALSE)</f>
        <v>Tocqueville, Alexis de, 1805-1859.</v>
      </c>
      <c r="F1558" t="str">
        <f>VLOOKUP(TRIM(SUBSTITUTE(D1558,CHAR(160),CHAR(32))),Metadata!B$1:D$2632,3,FALSE)</f>
        <v>Mémoire sur le paupérisme</v>
      </c>
      <c r="G1558">
        <f>VLOOKUP(TRIM(SUBSTITUTE(D1558,CHAR(160),CHAR(32))),Metadata!B$1:E$2632,4,FALSE)</f>
        <v>1835</v>
      </c>
      <c r="H1558" t="s">
        <v>450</v>
      </c>
      <c r="J1558" t="str">
        <f>VLOOKUP(TRIM(SUBSTITUTE(D1558,CHAR(160),CHAR(32))),Metadata!B$1:H$2632,7,FALSE)</f>
        <v>traite</v>
      </c>
      <c r="L1558" t="str">
        <f>VLOOKUP(TRIM(SUBSTITUTE(D1558,CHAR(160),CHAR(32))),Metadata!B$1:J$2632,9,FALSE)</f>
        <v/>
      </c>
      <c r="M1558">
        <f>VLOOKUP(TRIM(SUBSTITUTE(D1558,CHAR(160),CHAR(32))),Metadata!B$1:K$2632,10,FALSE)</f>
        <v>10509</v>
      </c>
      <c r="N1558" s="1" t="s">
        <v>2023</v>
      </c>
      <c r="O1558">
        <v>50</v>
      </c>
      <c r="P1558">
        <v>60</v>
      </c>
    </row>
    <row r="1559" spans="1:16" x14ac:dyDescent="0.25">
      <c r="A1559" t="s">
        <v>4354</v>
      </c>
      <c r="B1559" t="s">
        <v>2058</v>
      </c>
      <c r="C1559" t="s">
        <v>18</v>
      </c>
      <c r="D1559" t="s">
        <v>8513</v>
      </c>
      <c r="E1559" t="str">
        <f>VLOOKUP(TRIM(SUBSTITUTE(D1559,CHAR(160),CHAR(32))),Metadata!B$1:C$2632,2,FALSE)</f>
        <v>Durkheim, Emile, 1858-1917.</v>
      </c>
      <c r="F1559" t="str">
        <f>VLOOKUP(TRIM(SUBSTITUTE(D1559,CHAR(160),CHAR(32))),Metadata!B$1:D$2632,3,FALSE)</f>
        <v>Le suicide. Étude sociologique, 2</v>
      </c>
      <c r="G1559">
        <f>VLOOKUP(TRIM(SUBSTITUTE(D1559,CHAR(160),CHAR(32))),Metadata!B$1:E$2632,4,FALSE)</f>
        <v>1897</v>
      </c>
      <c r="H1559" t="s">
        <v>450</v>
      </c>
      <c r="J1559" t="str">
        <f>VLOOKUP(TRIM(SUBSTITUTE(D1559,CHAR(160),CHAR(32))),Metadata!B$1:H$2632,7,FALSE)</f>
        <v>traite</v>
      </c>
      <c r="L1559" t="str">
        <f>VLOOKUP(TRIM(SUBSTITUTE(D1559,CHAR(160),CHAR(32))),Metadata!B$1:J$2632,9,FALSE)</f>
        <v/>
      </c>
      <c r="M1559">
        <f>VLOOKUP(TRIM(SUBSTITUTE(D1559,CHAR(160),CHAR(32))),Metadata!B$1:K$2632,10,FALSE)</f>
        <v>65898</v>
      </c>
      <c r="N1559" s="1" t="s">
        <v>2024</v>
      </c>
      <c r="O1559">
        <v>13</v>
      </c>
      <c r="P1559">
        <v>23</v>
      </c>
    </row>
    <row r="1560" spans="1:16" x14ac:dyDescent="0.25">
      <c r="A1560" t="s">
        <v>4354</v>
      </c>
      <c r="B1560" t="s">
        <v>2058</v>
      </c>
      <c r="C1560" t="s">
        <v>18</v>
      </c>
      <c r="D1560" t="s">
        <v>7895</v>
      </c>
      <c r="E1560" t="str">
        <f>VLOOKUP(TRIM(SUBSTITUTE(D1560,CHAR(160),CHAR(32))),Metadata!B$1:C$2632,2,FALSE)</f>
        <v>Dupont-White, Charles Brook, 1807-1878.</v>
      </c>
      <c r="F1560" t="str">
        <f>VLOOKUP(TRIM(SUBSTITUTE(D1560,CHAR(160),CHAR(32))),Metadata!B$1:D$2632,3,FALSE)</f>
        <v>Essais sur les relations du travail avec le capital</v>
      </c>
      <c r="G1560">
        <f>VLOOKUP(TRIM(SUBSTITUTE(D1560,CHAR(160),CHAR(32))),Metadata!B$1:E$2632,4,FALSE)</f>
        <v>1845</v>
      </c>
      <c r="H1560" t="s">
        <v>450</v>
      </c>
      <c r="J1560" t="str">
        <f>VLOOKUP(TRIM(SUBSTITUTE(D1560,CHAR(160),CHAR(32))),Metadata!B$1:H$2632,7,FALSE)</f>
        <v>traite</v>
      </c>
      <c r="L1560" t="str">
        <f>VLOOKUP(TRIM(SUBSTITUTE(D1560,CHAR(160),CHAR(32))),Metadata!B$1:J$2632,9,FALSE)</f>
        <v/>
      </c>
      <c r="M1560">
        <f>VLOOKUP(TRIM(SUBSTITUTE(D1560,CHAR(160),CHAR(32))),Metadata!B$1:K$2632,10,FALSE)</f>
        <v>97424</v>
      </c>
      <c r="N1560" s="1" t="s">
        <v>2025</v>
      </c>
      <c r="O1560">
        <v>123</v>
      </c>
      <c r="P1560">
        <v>133</v>
      </c>
    </row>
    <row r="1561" spans="1:16" x14ac:dyDescent="0.25">
      <c r="A1561" t="s">
        <v>4354</v>
      </c>
      <c r="B1561" t="s">
        <v>2058</v>
      </c>
      <c r="C1561" t="s">
        <v>18</v>
      </c>
      <c r="D1561" t="s">
        <v>8638</v>
      </c>
      <c r="E1561" t="str">
        <f>VLOOKUP(TRIM(SUBSTITUTE(D1561,CHAR(160),CHAR(32))),Metadata!B$1:C$2632,2,FALSE)</f>
        <v>Ponson du Terrail, 1829-1871.</v>
      </c>
      <c r="F1561" t="str">
        <f>VLOOKUP(TRIM(SUBSTITUTE(D1561,CHAR(160),CHAR(32))),Metadata!B$1:D$2632,3,FALSE)</f>
        <v>Le club des valets de coeur. 2. ptie. Turquoise la pécheresse.</v>
      </c>
      <c r="G1561">
        <f>VLOOKUP(TRIM(SUBSTITUTE(D1561,CHAR(160),CHAR(32))),Metadata!B$1:E$2632,4,FALSE)</f>
        <v>1859</v>
      </c>
      <c r="H1561" t="s">
        <v>450</v>
      </c>
      <c r="J1561" t="str">
        <f>VLOOKUP(TRIM(SUBSTITUTE(D1561,CHAR(160),CHAR(32))),Metadata!B$1:H$2632,7,FALSE)</f>
        <v>roman</v>
      </c>
      <c r="L1561" t="str">
        <f>VLOOKUP(TRIM(SUBSTITUTE(D1561,CHAR(160),CHAR(32))),Metadata!B$1:J$2632,9,FALSE)</f>
        <v>prose</v>
      </c>
      <c r="M1561">
        <f>VLOOKUP(TRIM(SUBSTITUTE(D1561,CHAR(160),CHAR(32))),Metadata!B$1:K$2632,10,FALSE)</f>
        <v>143088</v>
      </c>
      <c r="N1561" s="1" t="s">
        <v>2026</v>
      </c>
      <c r="O1561">
        <v>95</v>
      </c>
      <c r="P1561">
        <v>105</v>
      </c>
    </row>
    <row r="1562" spans="1:16" x14ac:dyDescent="0.25">
      <c r="A1562" t="s">
        <v>4354</v>
      </c>
      <c r="B1562" t="s">
        <v>2058</v>
      </c>
      <c r="C1562" t="s">
        <v>18</v>
      </c>
      <c r="D1562" t="s">
        <v>8506</v>
      </c>
      <c r="E1562" t="str">
        <f>VLOOKUP(TRIM(SUBSTITUTE(D1562,CHAR(160),CHAR(32))),Metadata!B$1:C$2632,2,FALSE)</f>
        <v>Dumas, Alexandre (père), 1802-1870.</v>
      </c>
      <c r="F1562" t="str">
        <f>VLOOKUP(TRIM(SUBSTITUTE(D1562,CHAR(160),CHAR(32))),Metadata!B$1:D$2632,3,FALSE)</f>
        <v>Vicomte de Bragelonne (Le)</v>
      </c>
      <c r="G1562">
        <f>VLOOKUP(TRIM(SUBSTITUTE(D1562,CHAR(160),CHAR(32))),Metadata!B$1:E$2632,4,FALSE)</f>
        <v>1848</v>
      </c>
      <c r="H1562" t="s">
        <v>450</v>
      </c>
      <c r="J1562" t="str">
        <f>VLOOKUP(TRIM(SUBSTITUTE(D1562,CHAR(160),CHAR(32))),Metadata!B$1:H$2632,7,FALSE)</f>
        <v>Narratif, Roman</v>
      </c>
      <c r="L1562" t="str">
        <f>VLOOKUP(TRIM(SUBSTITUTE(D1562,CHAR(160),CHAR(32))),Metadata!B$1:J$2632,9,FALSE)</f>
        <v/>
      </c>
      <c r="M1562">
        <f>VLOOKUP(TRIM(SUBSTITUTE(D1562,CHAR(160),CHAR(32))),Metadata!B$1:K$2632,10,FALSE)</f>
        <v>700272</v>
      </c>
      <c r="N1562" s="1" t="s">
        <v>2027</v>
      </c>
      <c r="O1562">
        <v>173</v>
      </c>
      <c r="P1562">
        <v>183</v>
      </c>
    </row>
    <row r="1563" spans="1:16" x14ac:dyDescent="0.25">
      <c r="A1563" t="s">
        <v>4354</v>
      </c>
      <c r="B1563" t="s">
        <v>2058</v>
      </c>
      <c r="C1563" t="s">
        <v>18</v>
      </c>
      <c r="D1563" t="s">
        <v>8506</v>
      </c>
      <c r="E1563" t="str">
        <f>VLOOKUP(TRIM(SUBSTITUTE(D1563,CHAR(160),CHAR(32))),Metadata!B$1:C$2632,2,FALSE)</f>
        <v>Dumas, Alexandre (père), 1802-1870.</v>
      </c>
      <c r="F1563" t="str">
        <f>VLOOKUP(TRIM(SUBSTITUTE(D1563,CHAR(160),CHAR(32))),Metadata!B$1:D$2632,3,FALSE)</f>
        <v>Vicomte de Bragelonne (Le)</v>
      </c>
      <c r="G1563">
        <f>VLOOKUP(TRIM(SUBSTITUTE(D1563,CHAR(160),CHAR(32))),Metadata!B$1:E$2632,4,FALSE)</f>
        <v>1848</v>
      </c>
      <c r="H1563" t="s">
        <v>450</v>
      </c>
      <c r="J1563" t="str">
        <f>VLOOKUP(TRIM(SUBSTITUTE(D1563,CHAR(160),CHAR(32))),Metadata!B$1:H$2632,7,FALSE)</f>
        <v>Narratif, Roman</v>
      </c>
      <c r="L1563" t="str">
        <f>VLOOKUP(TRIM(SUBSTITUTE(D1563,CHAR(160),CHAR(32))),Metadata!B$1:J$2632,9,FALSE)</f>
        <v/>
      </c>
      <c r="M1563">
        <f>VLOOKUP(TRIM(SUBSTITUTE(D1563,CHAR(160),CHAR(32))),Metadata!B$1:K$2632,10,FALSE)</f>
        <v>700272</v>
      </c>
      <c r="N1563" s="1" t="s">
        <v>2028</v>
      </c>
      <c r="O1563">
        <v>16</v>
      </c>
      <c r="P1563">
        <v>26</v>
      </c>
    </row>
    <row r="1564" spans="1:16" x14ac:dyDescent="0.25">
      <c r="A1564" t="s">
        <v>4354</v>
      </c>
      <c r="B1564" t="s">
        <v>2058</v>
      </c>
      <c r="C1564" t="s">
        <v>18</v>
      </c>
      <c r="D1564" t="s">
        <v>6838</v>
      </c>
      <c r="E1564" t="str">
        <f>VLOOKUP(TRIM(SUBSTITUTE(D1564,CHAR(160),CHAR(32))),Metadata!B$1:C$2632,2,FALSE)</f>
        <v>Bouglé, Célestin, 1870-1940.</v>
      </c>
      <c r="F1564" t="str">
        <f>VLOOKUP(TRIM(SUBSTITUTE(D1564,CHAR(160),CHAR(32))),Metadata!B$1:D$2632,3,FALSE)</f>
        <v>Les idées égalitaires</v>
      </c>
      <c r="G1564">
        <f>VLOOKUP(TRIM(SUBSTITUTE(D1564,CHAR(160),CHAR(32))),Metadata!B$1:E$2632,4,FALSE)</f>
        <v>1899</v>
      </c>
      <c r="H1564" t="s">
        <v>450</v>
      </c>
      <c r="J1564" t="str">
        <f>VLOOKUP(TRIM(SUBSTITUTE(D1564,CHAR(160),CHAR(32))),Metadata!B$1:H$2632,7,FALSE)</f>
        <v>traite</v>
      </c>
      <c r="L1564" t="str">
        <f>VLOOKUP(TRIM(SUBSTITUTE(D1564,CHAR(160),CHAR(32))),Metadata!B$1:J$2632,9,FALSE)</f>
        <v/>
      </c>
      <c r="M1564">
        <f>VLOOKUP(TRIM(SUBSTITUTE(D1564,CHAR(160),CHAR(32))),Metadata!B$1:K$2632,10,FALSE)</f>
        <v>55577</v>
      </c>
      <c r="N1564" s="1" t="s">
        <v>2029</v>
      </c>
      <c r="O1564">
        <v>4</v>
      </c>
      <c r="P1564">
        <v>14</v>
      </c>
    </row>
    <row r="1565" spans="1:16" x14ac:dyDescent="0.25">
      <c r="A1565" t="s">
        <v>4354</v>
      </c>
      <c r="B1565" t="s">
        <v>2058</v>
      </c>
      <c r="C1565" t="s">
        <v>18</v>
      </c>
      <c r="D1565" t="s">
        <v>6816</v>
      </c>
      <c r="E1565" t="str">
        <f>VLOOKUP(TRIM(SUBSTITUTE(D1565,CHAR(160),CHAR(32))),Metadata!B$1:C$2632,2,FALSE)</f>
        <v>Tarde, Gabriel, 1843-1904.</v>
      </c>
      <c r="F1565" t="str">
        <f>VLOOKUP(TRIM(SUBSTITUTE(D1565,CHAR(160),CHAR(32))),Metadata!B$1:D$2632,3,FALSE)</f>
        <v>La logique sociale [2]</v>
      </c>
      <c r="G1565">
        <f>VLOOKUP(TRIM(SUBSTITUTE(D1565,CHAR(160),CHAR(32))),Metadata!B$1:E$2632,4,FALSE)</f>
        <v>1897</v>
      </c>
      <c r="H1565" t="s">
        <v>450</v>
      </c>
      <c r="J1565" t="str">
        <f>VLOOKUP(TRIM(SUBSTITUTE(D1565,CHAR(160),CHAR(32))),Metadata!B$1:H$2632,7,FALSE)</f>
        <v>traite</v>
      </c>
      <c r="L1565" t="str">
        <f>VLOOKUP(TRIM(SUBSTITUTE(D1565,CHAR(160),CHAR(32))),Metadata!B$1:J$2632,9,FALSE)</f>
        <v/>
      </c>
      <c r="M1565">
        <f>VLOOKUP(TRIM(SUBSTITUTE(D1565,CHAR(160),CHAR(32))),Metadata!B$1:K$2632,10,FALSE)</f>
        <v>100663</v>
      </c>
      <c r="N1565" s="1" t="s">
        <v>2030</v>
      </c>
      <c r="O1565">
        <v>91</v>
      </c>
      <c r="P1565">
        <v>101</v>
      </c>
    </row>
    <row r="1566" spans="1:16" x14ac:dyDescent="0.25">
      <c r="A1566" t="s">
        <v>4354</v>
      </c>
      <c r="B1566" t="s">
        <v>2058</v>
      </c>
      <c r="C1566" t="s">
        <v>18</v>
      </c>
      <c r="D1566" t="s">
        <v>8715</v>
      </c>
      <c r="E1566" t="str">
        <f>VLOOKUP(TRIM(SUBSTITUTE(D1566,CHAR(160),CHAR(32))),Metadata!B$1:C$2632,2,FALSE)</f>
        <v>Zola, Emile, 1840-1902.</v>
      </c>
      <c r="F1566" t="str">
        <f>VLOOKUP(TRIM(SUBSTITUTE(D1566,CHAR(160),CHAR(32))),Metadata!B$1:D$2632,3,FALSE)</f>
        <v>La joie de vivre</v>
      </c>
      <c r="G1566">
        <f>VLOOKUP(TRIM(SUBSTITUTE(D1566,CHAR(160),CHAR(32))),Metadata!B$1:E$2632,4,FALSE)</f>
        <v>1884</v>
      </c>
      <c r="H1566" t="s">
        <v>450</v>
      </c>
      <c r="J1566" t="str">
        <f>VLOOKUP(TRIM(SUBSTITUTE(D1566,CHAR(160),CHAR(32))),Metadata!B$1:H$2632,7,FALSE)</f>
        <v>roman</v>
      </c>
      <c r="L1566" t="str">
        <f>VLOOKUP(TRIM(SUBSTITUTE(D1566,CHAR(160),CHAR(32))),Metadata!B$1:J$2632,9,FALSE)</f>
        <v>prose</v>
      </c>
      <c r="M1566">
        <f>VLOOKUP(TRIM(SUBSTITUTE(D1566,CHAR(160),CHAR(32))),Metadata!B$1:K$2632,10,FALSE)</f>
        <v>126663</v>
      </c>
      <c r="N1566" t="s">
        <v>2031</v>
      </c>
      <c r="O1566">
        <v>20</v>
      </c>
      <c r="P1566">
        <v>30</v>
      </c>
    </row>
    <row r="1567" spans="1:16" x14ac:dyDescent="0.25">
      <c r="A1567" t="s">
        <v>4354</v>
      </c>
      <c r="B1567" t="s">
        <v>2058</v>
      </c>
      <c r="C1567" t="s">
        <v>18</v>
      </c>
      <c r="D1567" t="s">
        <v>8506</v>
      </c>
      <c r="E1567" t="str">
        <f>VLOOKUP(TRIM(SUBSTITUTE(D1567,CHAR(160),CHAR(32))),Metadata!B$1:C$2632,2,FALSE)</f>
        <v>Dumas, Alexandre (père), 1802-1870.</v>
      </c>
      <c r="F1567" t="str">
        <f>VLOOKUP(TRIM(SUBSTITUTE(D1567,CHAR(160),CHAR(32))),Metadata!B$1:D$2632,3,FALSE)</f>
        <v>Vicomte de Bragelonne (Le)</v>
      </c>
      <c r="G1567">
        <f>VLOOKUP(TRIM(SUBSTITUTE(D1567,CHAR(160),CHAR(32))),Metadata!B$1:E$2632,4,FALSE)</f>
        <v>1848</v>
      </c>
      <c r="H1567" t="s">
        <v>450</v>
      </c>
      <c r="J1567" t="str">
        <f>VLOOKUP(TRIM(SUBSTITUTE(D1567,CHAR(160),CHAR(32))),Metadata!B$1:H$2632,7,FALSE)</f>
        <v>Narratif, Roman</v>
      </c>
      <c r="L1567" t="str">
        <f>VLOOKUP(TRIM(SUBSTITUTE(D1567,CHAR(160),CHAR(32))),Metadata!B$1:J$2632,9,FALSE)</f>
        <v/>
      </c>
      <c r="M1567">
        <f>VLOOKUP(TRIM(SUBSTITUTE(D1567,CHAR(160),CHAR(32))),Metadata!B$1:K$2632,10,FALSE)</f>
        <v>700272</v>
      </c>
      <c r="N1567" s="1" t="s">
        <v>2032</v>
      </c>
      <c r="O1567">
        <v>6</v>
      </c>
      <c r="P1567">
        <v>16</v>
      </c>
    </row>
    <row r="1568" spans="1:16" x14ac:dyDescent="0.25">
      <c r="A1568" t="s">
        <v>4354</v>
      </c>
      <c r="B1568" t="s">
        <v>2058</v>
      </c>
      <c r="C1568" t="s">
        <v>18</v>
      </c>
      <c r="D1568" t="s">
        <v>8496</v>
      </c>
      <c r="E1568" t="str">
        <f>VLOOKUP(TRIM(SUBSTITUTE(D1568,CHAR(160),CHAR(32))),Metadata!B$1:C$2632,2,FALSE)</f>
        <v>Dumas, Alexandre (père), 1802-1870.</v>
      </c>
      <c r="F1568" t="str">
        <f>VLOOKUP(TRIM(SUBSTITUTE(D1568,CHAR(160),CHAR(32))),Metadata!B$1:D$2632,3,FALSE)</f>
        <v>Ingénue</v>
      </c>
      <c r="G1568">
        <f>VLOOKUP(TRIM(SUBSTITUTE(D1568,CHAR(160),CHAR(32))),Metadata!B$1:E$2632,4,FALSE)</f>
        <v>1853</v>
      </c>
      <c r="H1568" t="s">
        <v>450</v>
      </c>
      <c r="J1568" t="str">
        <f>VLOOKUP(TRIM(SUBSTITUTE(D1568,CHAR(160),CHAR(32))),Metadata!B$1:H$2632,7,FALSE)</f>
        <v>Narratif, Roman</v>
      </c>
      <c r="L1568" t="str">
        <f>VLOOKUP(TRIM(SUBSTITUTE(D1568,CHAR(160),CHAR(32))),Metadata!B$1:J$2632,9,FALSE)</f>
        <v/>
      </c>
      <c r="M1568">
        <f>VLOOKUP(TRIM(SUBSTITUTE(D1568,CHAR(160),CHAR(32))),Metadata!B$1:K$2632,10,FALSE)</f>
        <v>186686</v>
      </c>
      <c r="N1568" s="1" t="s">
        <v>2033</v>
      </c>
      <c r="O1568">
        <v>58</v>
      </c>
      <c r="P1568">
        <v>68</v>
      </c>
    </row>
    <row r="1569" spans="1:16" x14ac:dyDescent="0.25">
      <c r="A1569" t="s">
        <v>4354</v>
      </c>
      <c r="B1569" t="s">
        <v>2058</v>
      </c>
      <c r="C1569" t="s">
        <v>18</v>
      </c>
      <c r="D1569" t="s">
        <v>8036</v>
      </c>
      <c r="E1569" t="str">
        <f>VLOOKUP(TRIM(SUBSTITUTE(D1569,CHAR(160),CHAR(32))),Metadata!B$1:C$2632,2,FALSE)</f>
        <v>Dangeau, Philippe de Courcillon, marquis de, 1638-1720.</v>
      </c>
      <c r="F1569" t="str">
        <f>VLOOKUP(TRIM(SUBSTITUTE(D1569,CHAR(160),CHAR(32))),Metadata!B$1:D$2632,3,FALSE)</f>
        <v>Journal T. 1 1684-1685-1686</v>
      </c>
      <c r="G1569">
        <f>VLOOKUP(TRIM(SUBSTITUTE(D1569,CHAR(160),CHAR(32))),Metadata!B$1:E$2632,4,FALSE)</f>
        <v>1686</v>
      </c>
      <c r="H1569" t="s">
        <v>450</v>
      </c>
      <c r="J1569" t="str">
        <f>VLOOKUP(TRIM(SUBSTITUTE(D1569,CHAR(160),CHAR(32))),Metadata!B$1:H$2632,7,FALSE)</f>
        <v>memoires</v>
      </c>
      <c r="L1569" t="str">
        <f>VLOOKUP(TRIM(SUBSTITUTE(D1569,CHAR(160),CHAR(32))),Metadata!B$1:J$2632,9,FALSE)</f>
        <v>prose</v>
      </c>
      <c r="M1569">
        <f>VLOOKUP(TRIM(SUBSTITUTE(D1569,CHAR(160),CHAR(32))),Metadata!B$1:K$2632,10,FALSE)</f>
        <v>131667</v>
      </c>
      <c r="N1569" s="1" t="s">
        <v>2034</v>
      </c>
      <c r="O1569">
        <v>140</v>
      </c>
      <c r="P1569">
        <v>150</v>
      </c>
    </row>
    <row r="1570" spans="1:16" x14ac:dyDescent="0.25">
      <c r="A1570" t="s">
        <v>4354</v>
      </c>
      <c r="B1570" t="s">
        <v>2058</v>
      </c>
      <c r="C1570" t="s">
        <v>18</v>
      </c>
      <c r="D1570" t="s">
        <v>8507</v>
      </c>
      <c r="E1570" t="str">
        <f>VLOOKUP(TRIM(SUBSTITUTE(D1570,CHAR(160),CHAR(32))),Metadata!B$1:C$2632,2,FALSE)</f>
        <v>Dumas, Alexandre, 1802-1870.</v>
      </c>
      <c r="F1570" t="str">
        <f>VLOOKUP(TRIM(SUBSTITUTE(D1570,CHAR(160),CHAR(32))),Metadata!B$1:D$2632,3,FALSE)</f>
        <v>Le comte de Monte-Cristo</v>
      </c>
      <c r="G1570">
        <f>VLOOKUP(TRIM(SUBSTITUTE(D1570,CHAR(160),CHAR(32))),Metadata!B$1:E$2632,4,FALSE)</f>
        <v>1846</v>
      </c>
      <c r="H1570" t="s">
        <v>450</v>
      </c>
      <c r="J1570" t="str">
        <f>VLOOKUP(TRIM(SUBSTITUTE(D1570,CHAR(160),CHAR(32))),Metadata!B$1:H$2632,7,FALSE)</f>
        <v>roman</v>
      </c>
      <c r="L1570" t="str">
        <f>VLOOKUP(TRIM(SUBSTITUTE(D1570,CHAR(160),CHAR(32))),Metadata!B$1:J$2632,9,FALSE)</f>
        <v>prose</v>
      </c>
      <c r="M1570">
        <f>VLOOKUP(TRIM(SUBSTITUTE(D1570,CHAR(160),CHAR(32))),Metadata!B$1:K$2632,10,FALSE)</f>
        <v>512538</v>
      </c>
      <c r="N1570" s="1" t="s">
        <v>2035</v>
      </c>
      <c r="O1570">
        <v>54</v>
      </c>
      <c r="P1570">
        <v>65</v>
      </c>
    </row>
    <row r="1571" spans="1:16" x14ac:dyDescent="0.25">
      <c r="A1571" t="s">
        <v>4354</v>
      </c>
      <c r="B1571" t="s">
        <v>2058</v>
      </c>
      <c r="C1571" t="s">
        <v>18</v>
      </c>
      <c r="D1571" t="s">
        <v>8540</v>
      </c>
      <c r="E1571" t="str">
        <f>VLOOKUP(TRIM(SUBSTITUTE(D1571,CHAR(160),CHAR(32))),Metadata!B$1:C$2632,2,FALSE)</f>
        <v>Fromentin, Eugène, 1820-1876.</v>
      </c>
      <c r="F1571" t="str">
        <f>VLOOKUP(TRIM(SUBSTITUTE(D1571,CHAR(160),CHAR(32))),Metadata!B$1:D$2632,3,FALSE)</f>
        <v>Dominique</v>
      </c>
      <c r="G1571">
        <f>VLOOKUP(TRIM(SUBSTITUTE(D1571,CHAR(160),CHAR(32))),Metadata!B$1:E$2632,4,FALSE)</f>
        <v>1863</v>
      </c>
      <c r="H1571" t="s">
        <v>450</v>
      </c>
      <c r="J1571" t="str">
        <f>VLOOKUP(TRIM(SUBSTITUTE(D1571,CHAR(160),CHAR(32))),Metadata!B$1:H$2632,7,FALSE)</f>
        <v>roman</v>
      </c>
      <c r="L1571" t="str">
        <f>VLOOKUP(TRIM(SUBSTITUTE(D1571,CHAR(160),CHAR(32))),Metadata!B$1:J$2632,9,FALSE)</f>
        <v>prose</v>
      </c>
      <c r="M1571">
        <f>VLOOKUP(TRIM(SUBSTITUTE(D1571,CHAR(160),CHAR(32))),Metadata!B$1:K$2632,10,FALSE)</f>
        <v>76872</v>
      </c>
      <c r="N1571" s="1" t="s">
        <v>2036</v>
      </c>
      <c r="O1571">
        <v>68</v>
      </c>
      <c r="P1571">
        <v>78</v>
      </c>
    </row>
    <row r="1572" spans="1:16" x14ac:dyDescent="0.25">
      <c r="A1572" t="s">
        <v>4354</v>
      </c>
      <c r="B1572" t="s">
        <v>2058</v>
      </c>
      <c r="C1572" t="s">
        <v>18</v>
      </c>
      <c r="D1572" t="s">
        <v>8702</v>
      </c>
      <c r="E1572" t="str">
        <f>VLOOKUP(TRIM(SUBSTITUTE(D1572,CHAR(160),CHAR(32))),Metadata!B$1:C$2632,2,FALSE)</f>
        <v>Verne, Jules, 1828-1905.</v>
      </c>
      <c r="F1572" t="str">
        <f>VLOOKUP(TRIM(SUBSTITUTE(D1572,CHAR(160),CHAR(32))),Metadata!B$1:D$2632,3,FALSE)</f>
        <v>L'île mystérieuse</v>
      </c>
      <c r="G1572">
        <f>VLOOKUP(TRIM(SUBSTITUTE(D1572,CHAR(160),CHAR(32))),Metadata!B$1:E$2632,4,FALSE)</f>
        <v>1874</v>
      </c>
      <c r="H1572" t="s">
        <v>450</v>
      </c>
      <c r="J1572" t="str">
        <f>VLOOKUP(TRIM(SUBSTITUTE(D1572,CHAR(160),CHAR(32))),Metadata!B$1:H$2632,7,FALSE)</f>
        <v>roman</v>
      </c>
      <c r="L1572" t="str">
        <f>VLOOKUP(TRIM(SUBSTITUTE(D1572,CHAR(160),CHAR(32))),Metadata!B$1:J$2632,9,FALSE)</f>
        <v>prose</v>
      </c>
      <c r="M1572">
        <f>VLOOKUP(TRIM(SUBSTITUTE(D1572,CHAR(160),CHAR(32))),Metadata!B$1:K$2632,10,FALSE)</f>
        <v>210129</v>
      </c>
      <c r="N1572" s="1" t="s">
        <v>2037</v>
      </c>
      <c r="O1572">
        <v>58</v>
      </c>
      <c r="P1572">
        <v>68</v>
      </c>
    </row>
    <row r="1573" spans="1:16" x14ac:dyDescent="0.25">
      <c r="A1573" t="s">
        <v>4354</v>
      </c>
      <c r="B1573" t="s">
        <v>2058</v>
      </c>
      <c r="C1573" t="s">
        <v>18</v>
      </c>
      <c r="D1573" t="s">
        <v>9012</v>
      </c>
      <c r="E1573" t="str">
        <f>VLOOKUP(TRIM(SUBSTITUTE(D1573,CHAR(160),CHAR(32))),Metadata!B$1:C$2632,2,FALSE)</f>
        <v>Teilhard de Chardin, Pierre, 1881-1955.</v>
      </c>
      <c r="F1573" t="str">
        <f>VLOOKUP(TRIM(SUBSTITUTE(D1573,CHAR(160),CHAR(32))),Metadata!B$1:D$2632,3,FALSE)</f>
        <v>Le phénomène humain</v>
      </c>
      <c r="G1573">
        <f>VLOOKUP(TRIM(SUBSTITUTE(D1573,CHAR(160),CHAR(32))),Metadata!B$1:E$2632,4,FALSE)</f>
        <v>1955</v>
      </c>
      <c r="H1573" t="s">
        <v>534</v>
      </c>
      <c r="J1573" t="str">
        <f>VLOOKUP(TRIM(SUBSTITUTE(D1573,CHAR(160),CHAR(32))),Metadata!B$1:H$2632,7,FALSE)</f>
        <v>traite ou essai</v>
      </c>
      <c r="L1573" t="str">
        <f>VLOOKUP(TRIM(SUBSTITUTE(D1573,CHAR(160),CHAR(32))),Metadata!B$1:J$2632,9,FALSE)</f>
        <v>prose</v>
      </c>
      <c r="M1573">
        <f>VLOOKUP(TRIM(SUBSTITUTE(D1573,CHAR(160),CHAR(32))),Metadata!B$1:K$2632,10,FALSE)</f>
        <v>90601</v>
      </c>
      <c r="N1573" s="1" t="s">
        <v>2038</v>
      </c>
      <c r="O1573">
        <v>191</v>
      </c>
      <c r="P1573">
        <v>202</v>
      </c>
    </row>
    <row r="1574" spans="1:16" x14ac:dyDescent="0.25">
      <c r="A1574" t="s">
        <v>4354</v>
      </c>
      <c r="B1574" t="s">
        <v>2058</v>
      </c>
      <c r="C1574" t="s">
        <v>18</v>
      </c>
      <c r="D1574" t="s">
        <v>8848</v>
      </c>
      <c r="E1574" t="str">
        <f>VLOOKUP(TRIM(SUBSTITUTE(D1574,CHAR(160),CHAR(32))),Metadata!B$1:C$2632,2,FALSE)</f>
        <v>Durkheim, Emile, 1858-1917.</v>
      </c>
      <c r="F1574" t="str">
        <f>VLOOKUP(TRIM(SUBSTITUTE(D1574,CHAR(160),CHAR(32))),Metadata!B$1:D$2632,3,FALSE)</f>
        <v>Les formes élémentaires de la vie religieuse, 3</v>
      </c>
      <c r="G1574">
        <f>VLOOKUP(TRIM(SUBSTITUTE(D1574,CHAR(160),CHAR(32))),Metadata!B$1:E$2632,4,FALSE)</f>
        <v>1912</v>
      </c>
      <c r="H1574" t="s">
        <v>534</v>
      </c>
      <c r="J1574" t="str">
        <f>VLOOKUP(TRIM(SUBSTITUTE(D1574,CHAR(160),CHAR(32))),Metadata!B$1:H$2632,7,FALSE)</f>
        <v>traite</v>
      </c>
      <c r="L1574" t="str">
        <f>VLOOKUP(TRIM(SUBSTITUTE(D1574,CHAR(160),CHAR(32))),Metadata!B$1:J$2632,9,FALSE)</f>
        <v/>
      </c>
      <c r="M1574">
        <f>VLOOKUP(TRIM(SUBSTITUTE(D1574,CHAR(160),CHAR(32))),Metadata!B$1:K$2632,10,FALSE)</f>
        <v>75569</v>
      </c>
      <c r="N1574" s="1" t="s">
        <v>2039</v>
      </c>
      <c r="O1574">
        <v>51</v>
      </c>
      <c r="P1574">
        <v>61</v>
      </c>
    </row>
    <row r="1575" spans="1:16" x14ac:dyDescent="0.25">
      <c r="A1575" t="s">
        <v>4354</v>
      </c>
      <c r="B1575" t="s">
        <v>2058</v>
      </c>
      <c r="C1575" t="s">
        <v>18</v>
      </c>
      <c r="D1575" t="s">
        <v>7204</v>
      </c>
      <c r="E1575" t="str">
        <f>VLOOKUP(TRIM(SUBSTITUTE(D1575,CHAR(160),CHAR(32))),Metadata!B$1:C$2632,2,FALSE)</f>
        <v>Levy-Bruhl, Lucien, 1857-1939.</v>
      </c>
      <c r="F1575" t="str">
        <f>VLOOKUP(TRIM(SUBSTITUTE(D1575,CHAR(160),CHAR(32))),Metadata!B$1:D$2632,3,FALSE)</f>
        <v>La mythologie primitive</v>
      </c>
      <c r="G1575">
        <f>VLOOKUP(TRIM(SUBSTITUTE(D1575,CHAR(160),CHAR(32))),Metadata!B$1:E$2632,4,FALSE)</f>
        <v>1922</v>
      </c>
      <c r="H1575" t="s">
        <v>534</v>
      </c>
      <c r="J1575" t="str">
        <f>VLOOKUP(TRIM(SUBSTITUTE(D1575,CHAR(160),CHAR(32))),Metadata!B$1:H$2632,7,FALSE)</f>
        <v>traite</v>
      </c>
      <c r="L1575" t="str">
        <f>VLOOKUP(TRIM(SUBSTITUTE(D1575,CHAR(160),CHAR(32))),Metadata!B$1:J$2632,9,FALSE)</f>
        <v/>
      </c>
      <c r="M1575">
        <f>VLOOKUP(TRIM(SUBSTITUTE(D1575,CHAR(160),CHAR(32))),Metadata!B$1:K$2632,10,FALSE)</f>
        <v>100465</v>
      </c>
      <c r="N1575" s="1" t="s">
        <v>2040</v>
      </c>
      <c r="O1575">
        <v>45</v>
      </c>
      <c r="P1575">
        <v>56</v>
      </c>
    </row>
    <row r="1576" spans="1:16" x14ac:dyDescent="0.25">
      <c r="A1576" t="s">
        <v>4354</v>
      </c>
      <c r="B1576" t="s">
        <v>2058</v>
      </c>
      <c r="C1576" t="s">
        <v>18</v>
      </c>
      <c r="D1576" t="s">
        <v>8862</v>
      </c>
      <c r="E1576" t="str">
        <f>VLOOKUP(TRIM(SUBSTITUTE(D1576,CHAR(160),CHAR(32))),Metadata!B$1:C$2632,2,FALSE)</f>
        <v>Frapié, Léon, 1863-1949.</v>
      </c>
      <c r="F1576" t="str">
        <f>VLOOKUP(TRIM(SUBSTITUTE(D1576,CHAR(160),CHAR(32))),Metadata!B$1:D$2632,3,FALSE)</f>
        <v>La maternelle: roman</v>
      </c>
      <c r="G1576">
        <f>VLOOKUP(TRIM(SUBSTITUTE(D1576,CHAR(160),CHAR(32))),Metadata!B$1:E$2632,4,FALSE)</f>
        <v>1904</v>
      </c>
      <c r="H1576" t="s">
        <v>534</v>
      </c>
      <c r="J1576" t="str">
        <f>VLOOKUP(TRIM(SUBSTITUTE(D1576,CHAR(160),CHAR(32))),Metadata!B$1:H$2632,7,FALSE)</f>
        <v>roman</v>
      </c>
      <c r="L1576" t="str">
        <f>VLOOKUP(TRIM(SUBSTITUTE(D1576,CHAR(160),CHAR(32))),Metadata!B$1:J$2632,9,FALSE)</f>
        <v>prose</v>
      </c>
      <c r="M1576">
        <f>VLOOKUP(TRIM(SUBSTITUTE(D1576,CHAR(160),CHAR(32))),Metadata!B$1:K$2632,10,FALSE)</f>
        <v>71998</v>
      </c>
      <c r="N1576" s="1" t="s">
        <v>2041</v>
      </c>
      <c r="O1576">
        <v>30</v>
      </c>
      <c r="P1576">
        <v>40</v>
      </c>
    </row>
    <row r="1577" spans="1:16" x14ac:dyDescent="0.25">
      <c r="A1577" t="s">
        <v>4354</v>
      </c>
      <c r="B1577" t="s">
        <v>2058</v>
      </c>
      <c r="C1577" t="s">
        <v>18</v>
      </c>
      <c r="D1577" t="s">
        <v>7402</v>
      </c>
      <c r="E1577" t="str">
        <f>VLOOKUP(TRIM(SUBSTITUTE(D1577,CHAR(160),CHAR(32))),Metadata!B$1:C$2632,2,FALSE)</f>
        <v>Le Bon, Gustave, 1841-1931.</v>
      </c>
      <c r="F1577" t="str">
        <f>VLOOKUP(TRIM(SUBSTITUTE(D1577,CHAR(160),CHAR(32))),Metadata!B$1:D$2632,3,FALSE)</f>
        <v>Bases scientifiques d'une Philosophie de l'Histoire</v>
      </c>
      <c r="G1577">
        <f>VLOOKUP(TRIM(SUBSTITUTE(D1577,CHAR(160),CHAR(32))),Metadata!B$1:E$2632,4,FALSE)</f>
        <v>1931</v>
      </c>
      <c r="H1577" t="s">
        <v>534</v>
      </c>
      <c r="J1577" t="str">
        <f>VLOOKUP(TRIM(SUBSTITUTE(D1577,CHAR(160),CHAR(32))),Metadata!B$1:H$2632,7,FALSE)</f>
        <v>traite</v>
      </c>
      <c r="L1577" t="str">
        <f>VLOOKUP(TRIM(SUBSTITUTE(D1577,CHAR(160),CHAR(32))),Metadata!B$1:J$2632,9,FALSE)</f>
        <v/>
      </c>
      <c r="M1577">
        <f>VLOOKUP(TRIM(SUBSTITUTE(D1577,CHAR(160),CHAR(32))),Metadata!B$1:K$2632,10,FALSE)</f>
        <v>58061</v>
      </c>
      <c r="N1577" s="1" t="s">
        <v>2042</v>
      </c>
      <c r="O1577">
        <v>33</v>
      </c>
      <c r="P1577">
        <v>43</v>
      </c>
    </row>
    <row r="1578" spans="1:16" x14ac:dyDescent="0.25">
      <c r="A1578" t="s">
        <v>4354</v>
      </c>
      <c r="B1578" t="s">
        <v>2058</v>
      </c>
      <c r="C1578" t="s">
        <v>18</v>
      </c>
      <c r="D1578" t="s">
        <v>7735</v>
      </c>
      <c r="E1578" t="str">
        <f>VLOOKUP(TRIM(SUBSTITUTE(D1578,CHAR(160),CHAR(32))),Metadata!B$1:C$2632,2,FALSE)</f>
        <v>Dumas, Georges</v>
      </c>
      <c r="F1578" t="str">
        <f>VLOOKUP(TRIM(SUBSTITUTE(D1578,CHAR(160),CHAR(32))),Metadata!B$1:D$2632,3,FALSE)</f>
        <v>LA VIE AFFECTIVE</v>
      </c>
      <c r="G1578">
        <f>VLOOKUP(TRIM(SUBSTITUTE(D1578,CHAR(160),CHAR(32))),Metadata!B$1:E$2632,4,FALSE)</f>
        <v>1948</v>
      </c>
      <c r="H1578" t="s">
        <v>534</v>
      </c>
      <c r="J1578" t="str">
        <f>VLOOKUP(TRIM(SUBSTITUTE(D1578,CHAR(160),CHAR(32))),Metadata!B$1:H$2632,7,FALSE)</f>
        <v>traite</v>
      </c>
      <c r="L1578" t="str">
        <f>VLOOKUP(TRIM(SUBSTITUTE(D1578,CHAR(160),CHAR(32))),Metadata!B$1:J$2632,9,FALSE)</f>
        <v/>
      </c>
      <c r="M1578">
        <f>VLOOKUP(TRIM(SUBSTITUTE(D1578,CHAR(160),CHAR(32))),Metadata!B$1:K$2632,10,FALSE)</f>
        <v>149889</v>
      </c>
      <c r="N1578" s="1" t="s">
        <v>2043</v>
      </c>
      <c r="O1578">
        <v>38</v>
      </c>
      <c r="P1578">
        <v>49</v>
      </c>
    </row>
    <row r="1579" spans="1:16" x14ac:dyDescent="0.25">
      <c r="A1579" t="s">
        <v>4354</v>
      </c>
      <c r="B1579" t="s">
        <v>2058</v>
      </c>
      <c r="C1579" t="s">
        <v>18</v>
      </c>
      <c r="D1579" t="s">
        <v>7020</v>
      </c>
      <c r="E1579" t="str">
        <f>VLOOKUP(TRIM(SUBSTITUTE(D1579,CHAR(160),CHAR(32))),Metadata!B$1:C$2632,2,FALSE)</f>
        <v>Levy-Bruhl, Lucien, 1857-1939.</v>
      </c>
      <c r="F1579" t="str">
        <f>VLOOKUP(TRIM(SUBSTITUTE(D1579,CHAR(160),CHAR(32))),Metadata!B$1:D$2632,3,FALSE)</f>
        <v>Les fonctions mentales dans les sociétés inférieures [1-2]</v>
      </c>
      <c r="G1579">
        <f>VLOOKUP(TRIM(SUBSTITUTE(D1579,CHAR(160),CHAR(32))),Metadata!B$1:E$2632,4,FALSE)</f>
        <v>1910</v>
      </c>
      <c r="H1579" t="s">
        <v>534</v>
      </c>
      <c r="J1579" t="str">
        <f>VLOOKUP(TRIM(SUBSTITUTE(D1579,CHAR(160),CHAR(32))),Metadata!B$1:H$2632,7,FALSE)</f>
        <v>traite</v>
      </c>
      <c r="L1579" t="str">
        <f>VLOOKUP(TRIM(SUBSTITUTE(D1579,CHAR(160),CHAR(32))),Metadata!B$1:J$2632,9,FALSE)</f>
        <v/>
      </c>
      <c r="M1579">
        <f>VLOOKUP(TRIM(SUBSTITUTE(D1579,CHAR(160),CHAR(32))),Metadata!B$1:K$2632,10,FALSE)</f>
        <v>84519</v>
      </c>
      <c r="N1579" s="1" t="s">
        <v>2044</v>
      </c>
      <c r="O1579">
        <v>7</v>
      </c>
      <c r="P1579">
        <v>17</v>
      </c>
    </row>
    <row r="1580" spans="1:16" x14ac:dyDescent="0.25">
      <c r="A1580" t="s">
        <v>4354</v>
      </c>
      <c r="B1580" t="s">
        <v>2058</v>
      </c>
      <c r="C1580" t="s">
        <v>18</v>
      </c>
      <c r="D1580" t="s">
        <v>7548</v>
      </c>
      <c r="E1580" t="str">
        <f>VLOOKUP(TRIM(SUBSTITUTE(D1580,CHAR(160),CHAR(32))),Metadata!B$1:C$2632,2,FALSE)</f>
        <v>Levy-Bruhl, Lucien, 1857-1939.</v>
      </c>
      <c r="F1580" t="str">
        <f>VLOOKUP(TRIM(SUBSTITUTE(D1580,CHAR(160),CHAR(32))),Metadata!B$1:D$2632,3,FALSE)</f>
        <v>L'expérience mystique et les symboles chez les primitifs</v>
      </c>
      <c r="G1580">
        <f>VLOOKUP(TRIM(SUBSTITUTE(D1580,CHAR(160),CHAR(32))),Metadata!B$1:E$2632,4,FALSE)</f>
        <v>1938</v>
      </c>
      <c r="H1580" t="s">
        <v>534</v>
      </c>
      <c r="J1580" t="str">
        <f>VLOOKUP(TRIM(SUBSTITUTE(D1580,CHAR(160),CHAR(32))),Metadata!B$1:H$2632,7,FALSE)</f>
        <v>traite</v>
      </c>
      <c r="L1580" t="str">
        <f>VLOOKUP(TRIM(SUBSTITUTE(D1580,CHAR(160),CHAR(32))),Metadata!B$1:J$2632,9,FALSE)</f>
        <v/>
      </c>
      <c r="M1580">
        <f>VLOOKUP(TRIM(SUBSTITUTE(D1580,CHAR(160),CHAR(32))),Metadata!B$1:K$2632,10,FALSE)</f>
        <v>89437</v>
      </c>
      <c r="N1580" s="1" t="s">
        <v>2045</v>
      </c>
      <c r="O1580">
        <v>53</v>
      </c>
      <c r="P1580">
        <v>64</v>
      </c>
    </row>
    <row r="1581" spans="1:16" x14ac:dyDescent="0.25">
      <c r="A1581" t="s">
        <v>4354</v>
      </c>
      <c r="B1581" t="s">
        <v>2058</v>
      </c>
      <c r="C1581" t="s">
        <v>18</v>
      </c>
      <c r="D1581" t="s">
        <v>7513</v>
      </c>
      <c r="E1581" t="str">
        <f>VLOOKUP(TRIM(SUBSTITUTE(D1581,CHAR(160),CHAR(32))),Metadata!B$1:C$2632,2,FALSE)</f>
        <v>Bainville, Jacques, 1879-1936.</v>
      </c>
      <c r="F1581" t="str">
        <f>VLOOKUP(TRIM(SUBSTITUTE(D1581,CHAR(160),CHAR(32))),Metadata!B$1:D$2632,3,FALSE)</f>
        <v>La Russie et la barrière de l'Est</v>
      </c>
      <c r="G1581">
        <f>VLOOKUP(TRIM(SUBSTITUTE(D1581,CHAR(160),CHAR(32))),Metadata!B$1:E$2632,4,FALSE)</f>
        <v>1937</v>
      </c>
      <c r="H1581" t="s">
        <v>534</v>
      </c>
      <c r="J1581" t="str">
        <f>VLOOKUP(TRIM(SUBSTITUTE(D1581,CHAR(160),CHAR(32))),Metadata!B$1:H$2632,7,FALSE)</f>
        <v>traite</v>
      </c>
      <c r="L1581" t="str">
        <f>VLOOKUP(TRIM(SUBSTITUTE(D1581,CHAR(160),CHAR(32))),Metadata!B$1:J$2632,9,FALSE)</f>
        <v/>
      </c>
      <c r="M1581">
        <f>VLOOKUP(TRIM(SUBSTITUTE(D1581,CHAR(160),CHAR(32))),Metadata!B$1:K$2632,10,FALSE)</f>
        <v>70748</v>
      </c>
      <c r="N1581" s="1" t="s">
        <v>2046</v>
      </c>
      <c r="O1581">
        <v>61</v>
      </c>
      <c r="P1581">
        <v>71</v>
      </c>
    </row>
    <row r="1582" spans="1:16" x14ac:dyDescent="0.25">
      <c r="A1582" t="s">
        <v>4354</v>
      </c>
      <c r="B1582" t="s">
        <v>2058</v>
      </c>
      <c r="C1582" t="s">
        <v>18</v>
      </c>
      <c r="D1582" t="s">
        <v>7020</v>
      </c>
      <c r="E1582" t="str">
        <f>VLOOKUP(TRIM(SUBSTITUTE(D1582,CHAR(160),CHAR(32))),Metadata!B$1:C$2632,2,FALSE)</f>
        <v>Levy-Bruhl, Lucien, 1857-1939.</v>
      </c>
      <c r="F1582" t="str">
        <f>VLOOKUP(TRIM(SUBSTITUTE(D1582,CHAR(160),CHAR(32))),Metadata!B$1:D$2632,3,FALSE)</f>
        <v>Les fonctions mentales dans les sociétés inférieures [1-2]</v>
      </c>
      <c r="G1582">
        <f>VLOOKUP(TRIM(SUBSTITUTE(D1582,CHAR(160),CHAR(32))),Metadata!B$1:E$2632,4,FALSE)</f>
        <v>1910</v>
      </c>
      <c r="H1582" t="s">
        <v>534</v>
      </c>
      <c r="J1582" t="str">
        <f>VLOOKUP(TRIM(SUBSTITUTE(D1582,CHAR(160),CHAR(32))),Metadata!B$1:H$2632,7,FALSE)</f>
        <v>traite</v>
      </c>
      <c r="L1582" t="str">
        <f>VLOOKUP(TRIM(SUBSTITUTE(D1582,CHAR(160),CHAR(32))),Metadata!B$1:J$2632,9,FALSE)</f>
        <v/>
      </c>
      <c r="M1582">
        <f>VLOOKUP(TRIM(SUBSTITUTE(D1582,CHAR(160),CHAR(32))),Metadata!B$1:K$2632,10,FALSE)</f>
        <v>84519</v>
      </c>
      <c r="N1582" s="1" t="s">
        <v>2047</v>
      </c>
      <c r="O1582">
        <v>18</v>
      </c>
      <c r="P1582">
        <v>28</v>
      </c>
    </row>
    <row r="1583" spans="1:16" x14ac:dyDescent="0.25">
      <c r="A1583" t="s">
        <v>4354</v>
      </c>
      <c r="B1583" t="s">
        <v>2058</v>
      </c>
      <c r="C1583" t="s">
        <v>18</v>
      </c>
      <c r="D1583" t="s">
        <v>7563</v>
      </c>
      <c r="E1583" t="str">
        <f>VLOOKUP(TRIM(SUBSTITUTE(D1583,CHAR(160),CHAR(32))),Metadata!B$1:C$2632,2,FALSE)</f>
        <v>Bergson, Henri Louis, 1859-1941.</v>
      </c>
      <c r="F1583" t="str">
        <f>VLOOKUP(TRIM(SUBSTITUTE(D1583,CHAR(160),CHAR(32))),Metadata!B$1:D$2632,3,FALSE)</f>
        <v>Matière et mémoire. Essai sur la relation du corps à l'esprit.</v>
      </c>
      <c r="G1583">
        <f>VLOOKUP(TRIM(SUBSTITUTE(D1583,CHAR(160),CHAR(32))),Metadata!B$1:E$2632,4,FALSE)</f>
        <v>1939</v>
      </c>
      <c r="H1583" t="s">
        <v>534</v>
      </c>
      <c r="J1583" t="str">
        <f>VLOOKUP(TRIM(SUBSTITUTE(D1583,CHAR(160),CHAR(32))),Metadata!B$1:H$2632,7,FALSE)</f>
        <v>traite ou essai</v>
      </c>
      <c r="L1583" t="str">
        <f>VLOOKUP(TRIM(SUBSTITUTE(D1583,CHAR(160),CHAR(32))),Metadata!B$1:J$2632,9,FALSE)</f>
        <v/>
      </c>
      <c r="M1583">
        <f>VLOOKUP(TRIM(SUBSTITUTE(D1583,CHAR(160),CHAR(32))),Metadata!B$1:K$2632,10,FALSE)</f>
        <v>85582</v>
      </c>
      <c r="N1583" s="1" t="s">
        <v>2048</v>
      </c>
      <c r="O1583">
        <v>136</v>
      </c>
      <c r="P1583">
        <v>146</v>
      </c>
    </row>
    <row r="1584" spans="1:16" x14ac:dyDescent="0.25">
      <c r="A1584" t="s">
        <v>4354</v>
      </c>
      <c r="B1584" t="s">
        <v>2058</v>
      </c>
      <c r="C1584" t="s">
        <v>18</v>
      </c>
      <c r="D1584" t="s">
        <v>8850</v>
      </c>
      <c r="E1584" t="str">
        <f>VLOOKUP(TRIM(SUBSTITUTE(D1584,CHAR(160),CHAR(32))),Metadata!B$1:C$2632,2,FALSE)</f>
        <v>Durkheim, Emile, 1858-1917.</v>
      </c>
      <c r="F1584" t="str">
        <f>VLOOKUP(TRIM(SUBSTITUTE(D1584,CHAR(160),CHAR(32))),Metadata!B$1:D$2632,3,FALSE)</f>
        <v>L'évolution pédagogique en France, 2</v>
      </c>
      <c r="G1584">
        <f>VLOOKUP(TRIM(SUBSTITUTE(D1584,CHAR(160),CHAR(32))),Metadata!B$1:E$2632,4,FALSE)</f>
        <v>1905</v>
      </c>
      <c r="H1584" t="s">
        <v>534</v>
      </c>
      <c r="J1584" t="str">
        <f>VLOOKUP(TRIM(SUBSTITUTE(D1584,CHAR(160),CHAR(32))),Metadata!B$1:H$2632,7,FALSE)</f>
        <v>traite</v>
      </c>
      <c r="L1584" t="str">
        <f>VLOOKUP(TRIM(SUBSTITUTE(D1584,CHAR(160),CHAR(32))),Metadata!B$1:J$2632,9,FALSE)</f>
        <v/>
      </c>
      <c r="M1584">
        <f>VLOOKUP(TRIM(SUBSTITUTE(D1584,CHAR(160),CHAR(32))),Metadata!B$1:K$2632,10,FALSE)</f>
        <v>78976</v>
      </c>
      <c r="N1584" s="1" t="s">
        <v>2049</v>
      </c>
      <c r="O1584">
        <v>11</v>
      </c>
      <c r="P1584">
        <v>21</v>
      </c>
    </row>
    <row r="1585" spans="1:16" x14ac:dyDescent="0.25">
      <c r="A1585" t="s">
        <v>4354</v>
      </c>
      <c r="B1585" t="s">
        <v>2058</v>
      </c>
      <c r="C1585" t="s">
        <v>18</v>
      </c>
      <c r="D1585" t="s">
        <v>7735</v>
      </c>
      <c r="E1585" t="str">
        <f>VLOOKUP(TRIM(SUBSTITUTE(D1585,CHAR(160),CHAR(32))),Metadata!B$1:C$2632,2,FALSE)</f>
        <v>Dumas, Georges</v>
      </c>
      <c r="F1585" t="str">
        <f>VLOOKUP(TRIM(SUBSTITUTE(D1585,CHAR(160),CHAR(32))),Metadata!B$1:D$2632,3,FALSE)</f>
        <v>LA VIE AFFECTIVE</v>
      </c>
      <c r="G1585">
        <f>VLOOKUP(TRIM(SUBSTITUTE(D1585,CHAR(160),CHAR(32))),Metadata!B$1:E$2632,4,FALSE)</f>
        <v>1948</v>
      </c>
      <c r="H1585" t="s">
        <v>534</v>
      </c>
      <c r="J1585" t="str">
        <f>VLOOKUP(TRIM(SUBSTITUTE(D1585,CHAR(160),CHAR(32))),Metadata!B$1:H$2632,7,FALSE)</f>
        <v>traite</v>
      </c>
      <c r="L1585" t="str">
        <f>VLOOKUP(TRIM(SUBSTITUTE(D1585,CHAR(160),CHAR(32))),Metadata!B$1:J$2632,9,FALSE)</f>
        <v/>
      </c>
      <c r="M1585">
        <f>VLOOKUP(TRIM(SUBSTITUTE(D1585,CHAR(160),CHAR(32))),Metadata!B$1:K$2632,10,FALSE)</f>
        <v>149889</v>
      </c>
      <c r="N1585" s="1" t="s">
        <v>2050</v>
      </c>
      <c r="O1585">
        <v>4</v>
      </c>
      <c r="P1585">
        <v>15</v>
      </c>
    </row>
    <row r="1586" spans="1:16" x14ac:dyDescent="0.25">
      <c r="A1586" t="s">
        <v>4354</v>
      </c>
      <c r="B1586" t="s">
        <v>2058</v>
      </c>
      <c r="C1586" t="s">
        <v>18</v>
      </c>
      <c r="D1586" t="s">
        <v>9000</v>
      </c>
      <c r="E1586" t="str">
        <f>VLOOKUP(TRIM(SUBSTITUTE(D1586,CHAR(160),CHAR(32))),Metadata!B$1:C$2632,2,FALSE)</f>
        <v>Romains, Jules, 1885-1972.</v>
      </c>
      <c r="F1586" t="str">
        <f>VLOOKUP(TRIM(SUBSTITUTE(D1586,CHAR(160),CHAR(32))),Metadata!B$1:D$2632,3,FALSE)</f>
        <v>La douceur de la vie</v>
      </c>
      <c r="G1586">
        <f>VLOOKUP(TRIM(SUBSTITUTE(D1586,CHAR(160),CHAR(32))),Metadata!B$1:E$2632,4,FALSE)</f>
        <v>1939</v>
      </c>
      <c r="H1586" t="s">
        <v>534</v>
      </c>
      <c r="J1586" t="str">
        <f>VLOOKUP(TRIM(SUBSTITUTE(D1586,CHAR(160),CHAR(32))),Metadata!B$1:H$2632,7,FALSE)</f>
        <v>roman</v>
      </c>
      <c r="L1586" t="str">
        <f>VLOOKUP(TRIM(SUBSTITUTE(D1586,CHAR(160),CHAR(32))),Metadata!B$1:J$2632,9,FALSE)</f>
        <v>prose</v>
      </c>
      <c r="M1586">
        <f>VLOOKUP(TRIM(SUBSTITUTE(D1586,CHAR(160),CHAR(32))),Metadata!B$1:K$2632,10,FALSE)</f>
        <v>75914</v>
      </c>
      <c r="N1586" s="1" t="s">
        <v>2051</v>
      </c>
      <c r="O1586">
        <v>25</v>
      </c>
      <c r="P1586">
        <v>36</v>
      </c>
    </row>
    <row r="1587" spans="1:16" x14ac:dyDescent="0.25">
      <c r="A1587" t="s">
        <v>4354</v>
      </c>
      <c r="B1587" t="s">
        <v>2058</v>
      </c>
      <c r="C1587" t="s">
        <v>18</v>
      </c>
      <c r="D1587" t="s">
        <v>8786</v>
      </c>
      <c r="E1587" t="str">
        <f>VLOOKUP(TRIM(SUBSTITUTE(D1587,CHAR(160),CHAR(32))),Metadata!B$1:C$2632,2,FALSE)</f>
        <v>Bernanos, Georges, 1888-1948.</v>
      </c>
      <c r="F1587" t="str">
        <f>VLOOKUP(TRIM(SUBSTITUTE(D1587,CHAR(160),CHAR(32))),Metadata!B$1:D$2632,3,FALSE)</f>
        <v>L'imposture</v>
      </c>
      <c r="G1587">
        <f>VLOOKUP(TRIM(SUBSTITUTE(D1587,CHAR(160),CHAR(32))),Metadata!B$1:E$2632,4,FALSE)</f>
        <v>1927</v>
      </c>
      <c r="H1587" t="s">
        <v>534</v>
      </c>
      <c r="J1587" t="str">
        <f>VLOOKUP(TRIM(SUBSTITUTE(D1587,CHAR(160),CHAR(32))),Metadata!B$1:H$2632,7,FALSE)</f>
        <v>roman</v>
      </c>
      <c r="L1587" t="str">
        <f>VLOOKUP(TRIM(SUBSTITUTE(D1587,CHAR(160),CHAR(32))),Metadata!B$1:J$2632,9,FALSE)</f>
        <v>prose</v>
      </c>
      <c r="M1587">
        <f>VLOOKUP(TRIM(SUBSTITUTE(D1587,CHAR(160),CHAR(32))),Metadata!B$1:K$2632,10,FALSE)</f>
        <v>86810</v>
      </c>
      <c r="N1587" s="1" t="s">
        <v>2052</v>
      </c>
      <c r="O1587">
        <v>140</v>
      </c>
      <c r="P1587">
        <v>151</v>
      </c>
    </row>
    <row r="1588" spans="1:16" x14ac:dyDescent="0.25">
      <c r="A1588" t="s">
        <v>4354</v>
      </c>
      <c r="B1588" t="s">
        <v>2058</v>
      </c>
      <c r="C1588" t="s">
        <v>18</v>
      </c>
      <c r="D1588" t="s">
        <v>7018</v>
      </c>
      <c r="E1588" t="str">
        <f>VLOOKUP(TRIM(SUBSTITUTE(D1588,CHAR(160),CHAR(32))),Metadata!B$1:C$2632,2,FALSE)</f>
        <v>Levy-Bruhl, Lucien, 1857-1939.</v>
      </c>
      <c r="F1588" t="str">
        <f>VLOOKUP(TRIM(SUBSTITUTE(D1588,CHAR(160),CHAR(32))),Metadata!B$1:D$2632,3,FALSE)</f>
        <v>Les fonctions mentales dans les sociétés inférieures</v>
      </c>
      <c r="G1588">
        <f>VLOOKUP(TRIM(SUBSTITUTE(D1588,CHAR(160),CHAR(32))),Metadata!B$1:E$2632,4,FALSE)</f>
        <v>1910</v>
      </c>
      <c r="H1588" t="s">
        <v>534</v>
      </c>
      <c r="J1588" t="str">
        <f>VLOOKUP(TRIM(SUBSTITUTE(D1588,CHAR(160),CHAR(32))),Metadata!B$1:H$2632,7,FALSE)</f>
        <v>traite</v>
      </c>
      <c r="L1588" t="str">
        <f>VLOOKUP(TRIM(SUBSTITUTE(D1588,CHAR(160),CHAR(32))),Metadata!B$1:J$2632,9,FALSE)</f>
        <v/>
      </c>
      <c r="M1588">
        <f>VLOOKUP(TRIM(SUBSTITUTE(D1588,CHAR(160),CHAR(32))),Metadata!B$1:K$2632,10,FALSE)</f>
        <v>66473</v>
      </c>
      <c r="N1588" s="1" t="s">
        <v>2053</v>
      </c>
      <c r="O1588">
        <v>24</v>
      </c>
      <c r="P1588">
        <v>34</v>
      </c>
    </row>
    <row r="1589" spans="1:16" x14ac:dyDescent="0.25">
      <c r="A1589" t="s">
        <v>4354</v>
      </c>
      <c r="B1589" t="s">
        <v>2058</v>
      </c>
      <c r="C1589" t="s">
        <v>18</v>
      </c>
      <c r="D1589" t="s">
        <v>7382</v>
      </c>
      <c r="E1589" t="str">
        <f>VLOOKUP(TRIM(SUBSTITUTE(D1589,CHAR(160),CHAR(32))),Metadata!B$1:C$2632,2,FALSE)</f>
        <v>Bainville, Jacques, 1879-1936.</v>
      </c>
      <c r="F1589" t="str">
        <f>VLOOKUP(TRIM(SUBSTITUTE(D1589,CHAR(160),CHAR(32))),Metadata!B$1:D$2632,3,FALSE)</f>
        <v>Napoléon</v>
      </c>
      <c r="G1589">
        <f>VLOOKUP(TRIM(SUBSTITUTE(D1589,CHAR(160),CHAR(32))),Metadata!B$1:E$2632,4,FALSE)</f>
        <v>1931</v>
      </c>
      <c r="H1589" t="s">
        <v>534</v>
      </c>
      <c r="J1589" t="str">
        <f>VLOOKUP(TRIM(SUBSTITUTE(D1589,CHAR(160),CHAR(32))),Metadata!B$1:H$2632,7,FALSE)</f>
        <v>traite ou essai</v>
      </c>
      <c r="L1589" t="str">
        <f>VLOOKUP(TRIM(SUBSTITUTE(D1589,CHAR(160),CHAR(32))),Metadata!B$1:J$2632,9,FALSE)</f>
        <v/>
      </c>
      <c r="M1589">
        <f>VLOOKUP(TRIM(SUBSTITUTE(D1589,CHAR(160),CHAR(32))),Metadata!B$1:K$2632,10,FALSE)</f>
        <v>191193</v>
      </c>
      <c r="N1589" s="1" t="s">
        <v>2054</v>
      </c>
      <c r="O1589">
        <v>11</v>
      </c>
      <c r="P1589">
        <v>23</v>
      </c>
    </row>
    <row r="1590" spans="1:16" x14ac:dyDescent="0.25">
      <c r="A1590" t="s">
        <v>4354</v>
      </c>
      <c r="B1590" t="s">
        <v>2058</v>
      </c>
      <c r="C1590" t="s">
        <v>18</v>
      </c>
      <c r="D1590" t="s">
        <v>8744</v>
      </c>
      <c r="E1590" t="str">
        <f>VLOOKUP(TRIM(SUBSTITUTE(D1590,CHAR(160),CHAR(32))),Metadata!B$1:C$2632,2,FALSE)</f>
        <v>Alain-Fournier, 1886-1914.</v>
      </c>
      <c r="F1590" t="str">
        <f>VLOOKUP(TRIM(SUBSTITUTE(D1590,CHAR(160),CHAR(32))),Metadata!B$1:D$2632,3,FALSE)</f>
        <v>Le grand meaulnes</v>
      </c>
      <c r="G1590">
        <f>VLOOKUP(TRIM(SUBSTITUTE(D1590,CHAR(160),CHAR(32))),Metadata!B$1:E$2632,4,FALSE)</f>
        <v>1913</v>
      </c>
      <c r="H1590" t="s">
        <v>534</v>
      </c>
      <c r="J1590" t="str">
        <f>VLOOKUP(TRIM(SUBSTITUTE(D1590,CHAR(160),CHAR(32))),Metadata!B$1:H$2632,7,FALSE)</f>
        <v>roman</v>
      </c>
      <c r="L1590" t="str">
        <f>VLOOKUP(TRIM(SUBSTITUTE(D1590,CHAR(160),CHAR(32))),Metadata!B$1:J$2632,9,FALSE)</f>
        <v>prose</v>
      </c>
      <c r="M1590">
        <f>VLOOKUP(TRIM(SUBSTITUTE(D1590,CHAR(160),CHAR(32))),Metadata!B$1:K$2632,10,FALSE)</f>
        <v>68495</v>
      </c>
      <c r="N1590" s="1" t="s">
        <v>2055</v>
      </c>
      <c r="O1590">
        <v>214</v>
      </c>
      <c r="P1590">
        <v>225</v>
      </c>
    </row>
    <row r="1591" spans="1:16" x14ac:dyDescent="0.25">
      <c r="A1591" t="s">
        <v>4354</v>
      </c>
      <c r="B1591" t="s">
        <v>2058</v>
      </c>
      <c r="C1591" t="s">
        <v>18</v>
      </c>
      <c r="D1591" t="s">
        <v>7020</v>
      </c>
      <c r="E1591" t="str">
        <f>VLOOKUP(TRIM(SUBSTITUTE(D1591,CHAR(160),CHAR(32))),Metadata!B$1:C$2632,2,FALSE)</f>
        <v>Levy-Bruhl, Lucien, 1857-1939.</v>
      </c>
      <c r="F1591" t="str">
        <f>VLOOKUP(TRIM(SUBSTITUTE(D1591,CHAR(160),CHAR(32))),Metadata!B$1:D$2632,3,FALSE)</f>
        <v>Les fonctions mentales dans les sociétés inférieures [1-2]</v>
      </c>
      <c r="G1591">
        <f>VLOOKUP(TRIM(SUBSTITUTE(D1591,CHAR(160),CHAR(32))),Metadata!B$1:E$2632,4,FALSE)</f>
        <v>1910</v>
      </c>
      <c r="H1591" t="s">
        <v>534</v>
      </c>
      <c r="J1591" t="str">
        <f>VLOOKUP(TRIM(SUBSTITUTE(D1591,CHAR(160),CHAR(32))),Metadata!B$1:H$2632,7,FALSE)</f>
        <v>traite</v>
      </c>
      <c r="L1591" t="str">
        <f>VLOOKUP(TRIM(SUBSTITUTE(D1591,CHAR(160),CHAR(32))),Metadata!B$1:J$2632,9,FALSE)</f>
        <v/>
      </c>
      <c r="M1591">
        <f>VLOOKUP(TRIM(SUBSTITUTE(D1591,CHAR(160),CHAR(32))),Metadata!B$1:K$2632,10,FALSE)</f>
        <v>84519</v>
      </c>
      <c r="N1591" s="1" t="s">
        <v>2056</v>
      </c>
      <c r="O1591">
        <v>42</v>
      </c>
      <c r="P1591">
        <v>52</v>
      </c>
    </row>
    <row r="1592" spans="1:16" x14ac:dyDescent="0.25">
      <c r="A1592" t="s">
        <v>4354</v>
      </c>
      <c r="B1592" t="s">
        <v>2058</v>
      </c>
      <c r="C1592" t="s">
        <v>18</v>
      </c>
      <c r="D1592" t="s">
        <v>7020</v>
      </c>
      <c r="E1592" t="str">
        <f>VLOOKUP(TRIM(SUBSTITUTE(D1592,CHAR(160),CHAR(32))),Metadata!B$1:C$2632,2,FALSE)</f>
        <v>Levy-Bruhl, Lucien, 1857-1939.</v>
      </c>
      <c r="F1592" t="str">
        <f>VLOOKUP(TRIM(SUBSTITUTE(D1592,CHAR(160),CHAR(32))),Metadata!B$1:D$2632,3,FALSE)</f>
        <v>Les fonctions mentales dans les sociétés inférieures [1-2]</v>
      </c>
      <c r="G1592">
        <f>VLOOKUP(TRIM(SUBSTITUTE(D1592,CHAR(160),CHAR(32))),Metadata!B$1:E$2632,4,FALSE)</f>
        <v>1910</v>
      </c>
      <c r="H1592" t="s">
        <v>534</v>
      </c>
      <c r="J1592" t="str">
        <f>VLOOKUP(TRIM(SUBSTITUTE(D1592,CHAR(160),CHAR(32))),Metadata!B$1:H$2632,7,FALSE)</f>
        <v>traite</v>
      </c>
      <c r="L1592" t="str">
        <f>VLOOKUP(TRIM(SUBSTITUTE(D1592,CHAR(160),CHAR(32))),Metadata!B$1:J$2632,9,FALSE)</f>
        <v/>
      </c>
      <c r="M1592">
        <f>VLOOKUP(TRIM(SUBSTITUTE(D1592,CHAR(160),CHAR(32))),Metadata!B$1:K$2632,10,FALSE)</f>
        <v>84519</v>
      </c>
      <c r="N1592" s="1" t="s">
        <v>2057</v>
      </c>
      <c r="O1592">
        <v>100</v>
      </c>
      <c r="P1592">
        <v>110</v>
      </c>
    </row>
    <row r="1593" spans="1:16" x14ac:dyDescent="0.25">
      <c r="A1593" t="s">
        <v>4354</v>
      </c>
      <c r="B1593" t="s">
        <v>2142</v>
      </c>
      <c r="C1593" t="s">
        <v>18</v>
      </c>
      <c r="D1593" t="s">
        <v>7913</v>
      </c>
      <c r="E1593" t="str">
        <f>VLOOKUP(TRIM(SUBSTITUTE(D1593,CHAR(160),CHAR(32))),Metadata!B$1:C$2632,2,FALSE)</f>
        <v>Pollion, Marc Vitruve</v>
      </c>
      <c r="F1593" t="str">
        <f>VLOOKUP(TRIM(SUBSTITUTE(D1593,CHAR(160),CHAR(32))),Metadata!B$1:D$2632,3,FALSE)</f>
        <v>Architecture ou Art de bien bastir</v>
      </c>
      <c r="G1593">
        <f>VLOOKUP(TRIM(SUBSTITUTE(D1593,CHAR(160),CHAR(32))),Metadata!B$1:E$2632,4,FALSE)</f>
        <v>1547</v>
      </c>
      <c r="H1593" t="s">
        <v>456</v>
      </c>
      <c r="J1593" t="str">
        <f>VLOOKUP(TRIM(SUBSTITUTE(D1593,CHAR(160),CHAR(32))),Metadata!B$1:H$2632,7,FALSE)</f>
        <v>traite ou essai</v>
      </c>
      <c r="L1593" t="str">
        <f>VLOOKUP(TRIM(SUBSTITUTE(D1593,CHAR(160),CHAR(32))),Metadata!B$1:J$2632,9,FALSE)</f>
        <v/>
      </c>
      <c r="M1593">
        <f>VLOOKUP(TRIM(SUBSTITUTE(D1593,CHAR(160),CHAR(32))),Metadata!B$1:K$2632,10,FALSE)</f>
        <v>146173</v>
      </c>
      <c r="N1593" t="s">
        <v>2059</v>
      </c>
      <c r="O1593">
        <v>31</v>
      </c>
      <c r="P1593">
        <v>39</v>
      </c>
    </row>
    <row r="1594" spans="1:16" x14ac:dyDescent="0.25">
      <c r="A1594" t="s">
        <v>4354</v>
      </c>
      <c r="B1594" t="s">
        <v>2142</v>
      </c>
      <c r="C1594" t="s">
        <v>18</v>
      </c>
      <c r="D1594" t="s">
        <v>7945</v>
      </c>
      <c r="E1594" t="str">
        <f>VLOOKUP(TRIM(SUBSTITUTE(D1594,CHAR(160),CHAR(32))),Metadata!B$1:C$2632,2,FALSE)</f>
        <v>Montaigne, Michel Eyquem de</v>
      </c>
      <c r="F1594" t="str">
        <f>VLOOKUP(TRIM(SUBSTITUTE(D1594,CHAR(160),CHAR(32))),Metadata!B$1:D$2632,3,FALSE)</f>
        <v>Les Essais</v>
      </c>
      <c r="G1594">
        <f>VLOOKUP(TRIM(SUBSTITUTE(D1594,CHAR(160),CHAR(32))),Metadata!B$1:E$2632,4,FALSE)</f>
        <v>1595</v>
      </c>
      <c r="H1594" t="s">
        <v>456</v>
      </c>
      <c r="J1594" t="str">
        <f>VLOOKUP(TRIM(SUBSTITUTE(D1594,CHAR(160),CHAR(32))),Metadata!B$1:H$2632,7,FALSE)</f>
        <v>essai</v>
      </c>
      <c r="L1594" t="str">
        <f>VLOOKUP(TRIM(SUBSTITUTE(D1594,CHAR(160),CHAR(32))),Metadata!B$1:J$2632,9,FALSE)</f>
        <v/>
      </c>
      <c r="M1594">
        <f>VLOOKUP(TRIM(SUBSTITUTE(D1594,CHAR(160),CHAR(32))),Metadata!B$1:K$2632,10,FALSE)</f>
        <v>438631</v>
      </c>
      <c r="N1594" s="1" t="s">
        <v>2060</v>
      </c>
      <c r="O1594">
        <v>62</v>
      </c>
      <c r="P1594">
        <v>70</v>
      </c>
    </row>
    <row r="1595" spans="1:16" x14ac:dyDescent="0.25">
      <c r="A1595" t="s">
        <v>4354</v>
      </c>
      <c r="B1595" t="s">
        <v>2142</v>
      </c>
      <c r="C1595" t="s">
        <v>18</v>
      </c>
      <c r="D1595" t="s">
        <v>7913</v>
      </c>
      <c r="E1595" t="str">
        <f>VLOOKUP(TRIM(SUBSTITUTE(D1595,CHAR(160),CHAR(32))),Metadata!B$1:C$2632,2,FALSE)</f>
        <v>Pollion, Marc Vitruve</v>
      </c>
      <c r="F1595" t="str">
        <f>VLOOKUP(TRIM(SUBSTITUTE(D1595,CHAR(160),CHAR(32))),Metadata!B$1:D$2632,3,FALSE)</f>
        <v>Architecture ou Art de bien bastir</v>
      </c>
      <c r="G1595">
        <f>VLOOKUP(TRIM(SUBSTITUTE(D1595,CHAR(160),CHAR(32))),Metadata!B$1:E$2632,4,FALSE)</f>
        <v>1547</v>
      </c>
      <c r="H1595" t="s">
        <v>456</v>
      </c>
      <c r="J1595" t="str">
        <f>VLOOKUP(TRIM(SUBSTITUTE(D1595,CHAR(160),CHAR(32))),Metadata!B$1:H$2632,7,FALSE)</f>
        <v>traite ou essai</v>
      </c>
      <c r="L1595" t="str">
        <f>VLOOKUP(TRIM(SUBSTITUTE(D1595,CHAR(160),CHAR(32))),Metadata!B$1:J$2632,9,FALSE)</f>
        <v/>
      </c>
      <c r="M1595">
        <f>VLOOKUP(TRIM(SUBSTITUTE(D1595,CHAR(160),CHAR(32))),Metadata!B$1:K$2632,10,FALSE)</f>
        <v>146173</v>
      </c>
      <c r="N1595" t="s">
        <v>2061</v>
      </c>
      <c r="O1595">
        <v>376</v>
      </c>
      <c r="P1595">
        <v>384</v>
      </c>
    </row>
    <row r="1596" spans="1:16" x14ac:dyDescent="0.25">
      <c r="A1596" t="s">
        <v>4354</v>
      </c>
      <c r="B1596" t="s">
        <v>2142</v>
      </c>
      <c r="C1596" t="s">
        <v>18</v>
      </c>
      <c r="D1596" t="s">
        <v>8037</v>
      </c>
      <c r="E1596" t="str">
        <f>VLOOKUP(TRIM(SUBSTITUTE(D1596,CHAR(160),CHAR(32))),Metadata!B$1:C$2632,2,FALSE)</f>
        <v>Daniel, Gabriel, 1649-1728.</v>
      </c>
      <c r="F1596" t="str">
        <f>VLOOKUP(TRIM(SUBSTITUTE(D1596,CHAR(160),CHAR(32))),Metadata!B$1:D$2632,3,FALSE)</f>
        <v>Voiage du Monde de Descartes</v>
      </c>
      <c r="G1596">
        <f>VLOOKUP(TRIM(SUBSTITUTE(D1596,CHAR(160),CHAR(32))),Metadata!B$1:E$2632,4,FALSE)</f>
        <v>1690</v>
      </c>
      <c r="H1596" t="s">
        <v>445</v>
      </c>
      <c r="J1596" t="str">
        <f>VLOOKUP(TRIM(SUBSTITUTE(D1596,CHAR(160),CHAR(32))),Metadata!B$1:H$2632,7,FALSE)</f>
        <v>traite ou essai</v>
      </c>
      <c r="L1596" t="str">
        <f>VLOOKUP(TRIM(SUBSTITUTE(D1596,CHAR(160),CHAR(32))),Metadata!B$1:J$2632,9,FALSE)</f>
        <v>prose</v>
      </c>
      <c r="M1596">
        <f>VLOOKUP(TRIM(SUBSTITUTE(D1596,CHAR(160),CHAR(32))),Metadata!B$1:K$2632,10,FALSE)</f>
        <v>87134</v>
      </c>
      <c r="N1596" s="1" t="s">
        <v>2062</v>
      </c>
      <c r="O1596">
        <v>39</v>
      </c>
      <c r="P1596">
        <v>48</v>
      </c>
    </row>
    <row r="1597" spans="1:16" x14ac:dyDescent="0.25">
      <c r="A1597" t="s">
        <v>4354</v>
      </c>
      <c r="B1597" t="s">
        <v>2142</v>
      </c>
      <c r="C1597" t="s">
        <v>18</v>
      </c>
      <c r="D1597" t="s">
        <v>7998</v>
      </c>
      <c r="E1597" t="str">
        <f>VLOOKUP(TRIM(SUBSTITUTE(D1597,CHAR(160),CHAR(32))),Metadata!B$1:C$2632,2,FALSE)</f>
        <v>Bouhours, Dominique, 1628-1702.</v>
      </c>
      <c r="F1597" t="str">
        <f>VLOOKUP(TRIM(SUBSTITUTE(D1597,CHAR(160),CHAR(32))),Metadata!B$1:D$2632,3,FALSE)</f>
        <v>Les entretiens d'Ariste et d'Eugène</v>
      </c>
      <c r="G1597">
        <f>VLOOKUP(TRIM(SUBSTITUTE(D1597,CHAR(160),CHAR(32))),Metadata!B$1:E$2632,4,FALSE)</f>
        <v>1671</v>
      </c>
      <c r="H1597" t="s">
        <v>445</v>
      </c>
      <c r="J1597" t="str">
        <f>VLOOKUP(TRIM(SUBSTITUTE(D1597,CHAR(160),CHAR(32))),Metadata!B$1:H$2632,7,FALSE)</f>
        <v>traite ou essai</v>
      </c>
      <c r="L1597" t="str">
        <f>VLOOKUP(TRIM(SUBSTITUTE(D1597,CHAR(160),CHAR(32))),Metadata!B$1:J$2632,9,FALSE)</f>
        <v>prose</v>
      </c>
      <c r="M1597">
        <f>VLOOKUP(TRIM(SUBSTITUTE(D1597,CHAR(160),CHAR(32))),Metadata!B$1:K$2632,10,FALSE)</f>
        <v>55009</v>
      </c>
      <c r="N1597" s="1" t="s">
        <v>2063</v>
      </c>
      <c r="O1597">
        <v>90</v>
      </c>
      <c r="P1597">
        <v>98</v>
      </c>
    </row>
    <row r="1598" spans="1:16" x14ac:dyDescent="0.25">
      <c r="A1598" t="s">
        <v>4354</v>
      </c>
      <c r="B1598" t="s">
        <v>2142</v>
      </c>
      <c r="C1598" t="s">
        <v>18</v>
      </c>
      <c r="D1598" t="s">
        <v>7961</v>
      </c>
      <c r="E1598" t="str">
        <f>VLOOKUP(TRIM(SUBSTITUTE(D1598,CHAR(160),CHAR(32))),Metadata!B$1:C$2632,2,FALSE)</f>
        <v>Arnauld, Antoine, 1612-1694 and Nicole, Pierre, 1625-1695.</v>
      </c>
      <c r="F1598" t="str">
        <f>VLOOKUP(TRIM(SUBSTITUTE(D1598,CHAR(160),CHAR(32))),Metadata!B$1:D$2632,3,FALSE)</f>
        <v>La logique; ou, L'art de penser</v>
      </c>
      <c r="G1598">
        <f>VLOOKUP(TRIM(SUBSTITUTE(D1598,CHAR(160),CHAR(32))),Metadata!B$1:E$2632,4,FALSE)</f>
        <v>1662</v>
      </c>
      <c r="H1598" t="s">
        <v>445</v>
      </c>
      <c r="J1598" t="str">
        <f>VLOOKUP(TRIM(SUBSTITUTE(D1598,CHAR(160),CHAR(32))),Metadata!B$1:H$2632,7,FALSE)</f>
        <v>traite ou essai</v>
      </c>
      <c r="L1598" t="str">
        <f>VLOOKUP(TRIM(SUBSTITUTE(D1598,CHAR(160),CHAR(32))),Metadata!B$1:J$2632,9,FALSE)</f>
        <v>prose</v>
      </c>
      <c r="M1598">
        <f>VLOOKUP(TRIM(SUBSTITUTE(D1598,CHAR(160),CHAR(32))),Metadata!B$1:K$2632,10,FALSE)</f>
        <v>97802</v>
      </c>
      <c r="N1598" s="1" t="s">
        <v>2064</v>
      </c>
      <c r="O1598">
        <v>121</v>
      </c>
      <c r="P1598">
        <v>129</v>
      </c>
    </row>
    <row r="1599" spans="1:16" x14ac:dyDescent="0.25">
      <c r="A1599" t="s">
        <v>4354</v>
      </c>
      <c r="B1599" t="s">
        <v>2142</v>
      </c>
      <c r="C1599" t="s">
        <v>18</v>
      </c>
      <c r="D1599" t="s">
        <v>7991</v>
      </c>
      <c r="E1599" t="str">
        <f>VLOOKUP(TRIM(SUBSTITUTE(D1599,CHAR(160),CHAR(32))),Metadata!B$1:C$2632,2,FALSE)</f>
        <v>Bernier, François, 1620-1688.</v>
      </c>
      <c r="F1599" t="str">
        <f>VLOOKUP(TRIM(SUBSTITUTE(D1599,CHAR(160),CHAR(32))),Metadata!B$1:D$2632,3,FALSE)</f>
        <v>Abrégé de la philosophie de Gassendi</v>
      </c>
      <c r="G1599">
        <f>VLOOKUP(TRIM(SUBSTITUTE(D1599,CHAR(160),CHAR(32))),Metadata!B$1:E$2632,4,FALSE)</f>
        <v>1684</v>
      </c>
      <c r="H1599" t="s">
        <v>445</v>
      </c>
      <c r="J1599" t="str">
        <f>VLOOKUP(TRIM(SUBSTITUTE(D1599,CHAR(160),CHAR(32))),Metadata!B$1:H$2632,7,FALSE)</f>
        <v>traite ou essai</v>
      </c>
      <c r="L1599" t="str">
        <f>VLOOKUP(TRIM(SUBSTITUTE(D1599,CHAR(160),CHAR(32))),Metadata!B$1:J$2632,9,FALSE)</f>
        <v>prose</v>
      </c>
      <c r="M1599">
        <f>VLOOKUP(TRIM(SUBSTITUTE(D1599,CHAR(160),CHAR(32))),Metadata!B$1:K$2632,10,FALSE)</f>
        <v>622333</v>
      </c>
      <c r="N1599" t="s">
        <v>2065</v>
      </c>
      <c r="O1599">
        <v>8</v>
      </c>
      <c r="P1599">
        <v>15</v>
      </c>
    </row>
    <row r="1600" spans="1:16" x14ac:dyDescent="0.25">
      <c r="A1600" t="s">
        <v>4354</v>
      </c>
      <c r="B1600" t="s">
        <v>2142</v>
      </c>
      <c r="C1600" t="s">
        <v>18</v>
      </c>
      <c r="D1600" t="s">
        <v>4626</v>
      </c>
      <c r="E1600" t="str">
        <f>VLOOKUP(TRIM(SUBSTITUTE(D1600,CHAR(160),CHAR(32))),Metadata!B$1:C$2632,2,FALSE)</f>
        <v>Descartes, René, 1596-1650.</v>
      </c>
      <c r="F1600" t="str">
        <f>VLOOKUP(TRIM(SUBSTITUTE(D1600,CHAR(160),CHAR(32))),Metadata!B$1:D$2632,3,FALSE)</f>
        <v>La dioptrique</v>
      </c>
      <c r="G1600">
        <f>VLOOKUP(TRIM(SUBSTITUTE(D1600,CHAR(160),CHAR(32))),Metadata!B$1:E$2632,4,FALSE)</f>
        <v>1637</v>
      </c>
      <c r="H1600" t="s">
        <v>445</v>
      </c>
      <c r="J1600" t="str">
        <f>VLOOKUP(TRIM(SUBSTITUTE(D1600,CHAR(160),CHAR(32))),Metadata!B$1:H$2632,7,FALSE)</f>
        <v>traite</v>
      </c>
      <c r="L1600" t="str">
        <f>VLOOKUP(TRIM(SUBSTITUTE(D1600,CHAR(160),CHAR(32))),Metadata!B$1:J$2632,9,FALSE)</f>
        <v/>
      </c>
      <c r="M1600">
        <f>VLOOKUP(TRIM(SUBSTITUTE(D1600,CHAR(160),CHAR(32))),Metadata!B$1:K$2632,10,FALSE)</f>
        <v>20768</v>
      </c>
      <c r="N1600" s="1" t="s">
        <v>2066</v>
      </c>
      <c r="O1600">
        <v>196</v>
      </c>
      <c r="P1600">
        <v>204</v>
      </c>
    </row>
    <row r="1601" spans="1:16" x14ac:dyDescent="0.25">
      <c r="A1601" t="s">
        <v>4354</v>
      </c>
      <c r="B1601" t="s">
        <v>2142</v>
      </c>
      <c r="C1601" t="s">
        <v>18</v>
      </c>
      <c r="D1601" t="s">
        <v>8078</v>
      </c>
      <c r="E1601" t="str">
        <f>VLOOKUP(TRIM(SUBSTITUTE(D1601,CHAR(160),CHAR(32))),Metadata!B$1:C$2632,2,FALSE)</f>
        <v>Le Comte, Louis, 1655-1728.</v>
      </c>
      <c r="F1601" t="str">
        <f>VLOOKUP(TRIM(SUBSTITUTE(D1601,CHAR(160),CHAR(32))),Metadata!B$1:D$2632,3,FALSE)</f>
        <v>Nouveaux mémoires sur l'état présent de la Chine</v>
      </c>
      <c r="G1601">
        <f>VLOOKUP(TRIM(SUBSTITUTE(D1601,CHAR(160),CHAR(32))),Metadata!B$1:E$2632,4,FALSE)</f>
        <v>1696</v>
      </c>
      <c r="H1601" t="s">
        <v>445</v>
      </c>
      <c r="J1601" t="str">
        <f>VLOOKUP(TRIM(SUBSTITUTE(D1601,CHAR(160),CHAR(32))),Metadata!B$1:H$2632,7,FALSE)</f>
        <v>recit de voyage</v>
      </c>
      <c r="L1601" t="str">
        <f>VLOOKUP(TRIM(SUBSTITUTE(D1601,CHAR(160),CHAR(32))),Metadata!B$1:J$2632,9,FALSE)</f>
        <v>prose</v>
      </c>
      <c r="M1601">
        <f>VLOOKUP(TRIM(SUBSTITUTE(D1601,CHAR(160),CHAR(32))),Metadata!B$1:K$2632,10,FALSE)</f>
        <v>178609</v>
      </c>
      <c r="N1601" t="s">
        <v>2067</v>
      </c>
      <c r="O1601">
        <v>90</v>
      </c>
      <c r="P1601">
        <v>98</v>
      </c>
    </row>
    <row r="1602" spans="1:16" x14ac:dyDescent="0.25">
      <c r="A1602" t="s">
        <v>4354</v>
      </c>
      <c r="B1602" t="s">
        <v>2142</v>
      </c>
      <c r="C1602" t="s">
        <v>18</v>
      </c>
      <c r="D1602" t="s">
        <v>7991</v>
      </c>
      <c r="E1602" t="str">
        <f>VLOOKUP(TRIM(SUBSTITUTE(D1602,CHAR(160),CHAR(32))),Metadata!B$1:C$2632,2,FALSE)</f>
        <v>Bernier, François, 1620-1688.</v>
      </c>
      <c r="F1602" t="str">
        <f>VLOOKUP(TRIM(SUBSTITUTE(D1602,CHAR(160),CHAR(32))),Metadata!B$1:D$2632,3,FALSE)</f>
        <v>Abrégé de la philosophie de Gassendi</v>
      </c>
      <c r="G1602">
        <f>VLOOKUP(TRIM(SUBSTITUTE(D1602,CHAR(160),CHAR(32))),Metadata!B$1:E$2632,4,FALSE)</f>
        <v>1684</v>
      </c>
      <c r="H1602" t="s">
        <v>445</v>
      </c>
      <c r="J1602" t="str">
        <f>VLOOKUP(TRIM(SUBSTITUTE(D1602,CHAR(160),CHAR(32))),Metadata!B$1:H$2632,7,FALSE)</f>
        <v>traite ou essai</v>
      </c>
      <c r="L1602" t="str">
        <f>VLOOKUP(TRIM(SUBSTITUTE(D1602,CHAR(160),CHAR(32))),Metadata!B$1:J$2632,9,FALSE)</f>
        <v>prose</v>
      </c>
      <c r="M1602">
        <f>VLOOKUP(TRIM(SUBSTITUTE(D1602,CHAR(160),CHAR(32))),Metadata!B$1:K$2632,10,FALSE)</f>
        <v>622333</v>
      </c>
      <c r="N1602" s="1" t="s">
        <v>2068</v>
      </c>
      <c r="O1602">
        <v>186</v>
      </c>
      <c r="P1602">
        <v>194</v>
      </c>
    </row>
    <row r="1603" spans="1:16" x14ac:dyDescent="0.25">
      <c r="A1603" t="s">
        <v>4354</v>
      </c>
      <c r="B1603" t="s">
        <v>2142</v>
      </c>
      <c r="C1603" t="s">
        <v>18</v>
      </c>
      <c r="D1603" t="s">
        <v>4626</v>
      </c>
      <c r="E1603" t="str">
        <f>VLOOKUP(TRIM(SUBSTITUTE(D1603,CHAR(160),CHAR(32))),Metadata!B$1:C$2632,2,FALSE)</f>
        <v>Descartes, René, 1596-1650.</v>
      </c>
      <c r="F1603" t="str">
        <f>VLOOKUP(TRIM(SUBSTITUTE(D1603,CHAR(160),CHAR(32))),Metadata!B$1:D$2632,3,FALSE)</f>
        <v>La dioptrique</v>
      </c>
      <c r="G1603">
        <f>VLOOKUP(TRIM(SUBSTITUTE(D1603,CHAR(160),CHAR(32))),Metadata!B$1:E$2632,4,FALSE)</f>
        <v>1637</v>
      </c>
      <c r="H1603" t="s">
        <v>445</v>
      </c>
      <c r="J1603" t="str">
        <f>VLOOKUP(TRIM(SUBSTITUTE(D1603,CHAR(160),CHAR(32))),Metadata!B$1:H$2632,7,FALSE)</f>
        <v>traite</v>
      </c>
      <c r="L1603" t="str">
        <f>VLOOKUP(TRIM(SUBSTITUTE(D1603,CHAR(160),CHAR(32))),Metadata!B$1:J$2632,9,FALSE)</f>
        <v/>
      </c>
      <c r="M1603">
        <f>VLOOKUP(TRIM(SUBSTITUTE(D1603,CHAR(160),CHAR(32))),Metadata!B$1:K$2632,10,FALSE)</f>
        <v>20768</v>
      </c>
      <c r="N1603" s="1" t="s">
        <v>2069</v>
      </c>
      <c r="O1603">
        <v>128</v>
      </c>
      <c r="P1603">
        <v>136</v>
      </c>
    </row>
    <row r="1604" spans="1:16" x14ac:dyDescent="0.25">
      <c r="A1604" t="s">
        <v>4354</v>
      </c>
      <c r="B1604" t="s">
        <v>2142</v>
      </c>
      <c r="C1604" t="s">
        <v>18</v>
      </c>
      <c r="D1604" t="s">
        <v>8057</v>
      </c>
      <c r="E1604" t="str">
        <f>VLOOKUP(TRIM(SUBSTITUTE(D1604,CHAR(160),CHAR(32))),Metadata!B$1:C$2632,2,FALSE)</f>
        <v>Foigny, Gabriel de, ca. 1630-1692.</v>
      </c>
      <c r="F1604" t="str">
        <f>VLOOKUP(TRIM(SUBSTITUTE(D1604,CHAR(160),CHAR(32))),Metadata!B$1:D$2632,3,FALSE)</f>
        <v>La terre australe connue</v>
      </c>
      <c r="G1604">
        <f>VLOOKUP(TRIM(SUBSTITUTE(D1604,CHAR(160),CHAR(32))),Metadata!B$1:E$2632,4,FALSE)</f>
        <v>1676</v>
      </c>
      <c r="H1604" t="s">
        <v>445</v>
      </c>
      <c r="J1604" t="str">
        <f>VLOOKUP(TRIM(SUBSTITUTE(D1604,CHAR(160),CHAR(32))),Metadata!B$1:H$2632,7,FALSE)</f>
        <v>recit de voyage</v>
      </c>
      <c r="L1604" t="str">
        <f>VLOOKUP(TRIM(SUBSTITUTE(D1604,CHAR(160),CHAR(32))),Metadata!B$1:J$2632,9,FALSE)</f>
        <v>prose</v>
      </c>
      <c r="M1604">
        <f>VLOOKUP(TRIM(SUBSTITUTE(D1604,CHAR(160),CHAR(32))),Metadata!B$1:K$2632,10,FALSE)</f>
        <v>51504</v>
      </c>
      <c r="N1604" s="2" t="s">
        <v>2070</v>
      </c>
      <c r="O1604">
        <v>155</v>
      </c>
      <c r="P1604">
        <v>163</v>
      </c>
    </row>
    <row r="1605" spans="1:16" x14ac:dyDescent="0.25">
      <c r="A1605" t="s">
        <v>4354</v>
      </c>
      <c r="B1605" t="s">
        <v>2142</v>
      </c>
      <c r="C1605" t="s">
        <v>18</v>
      </c>
      <c r="D1605" t="s">
        <v>8093</v>
      </c>
      <c r="E1605" t="str">
        <f>VLOOKUP(TRIM(SUBSTITUTE(D1605,CHAR(160),CHAR(32))),Metadata!B$1:C$2632,2,FALSE)</f>
        <v>Molière, 1622-1673.</v>
      </c>
      <c r="F1605" t="str">
        <f>VLOOKUP(TRIM(SUBSTITUTE(D1605,CHAR(160),CHAR(32))),Metadata!B$1:D$2632,3,FALSE)</f>
        <v>Dom Juan, ou, Le festin de Pierre: comédie</v>
      </c>
      <c r="G1605">
        <f>VLOOKUP(TRIM(SUBSTITUTE(D1605,CHAR(160),CHAR(32))),Metadata!B$1:E$2632,4,FALSE)</f>
        <v>1665</v>
      </c>
      <c r="H1605" t="s">
        <v>445</v>
      </c>
      <c r="J1605" t="str">
        <f>VLOOKUP(TRIM(SUBSTITUTE(D1605,CHAR(160),CHAR(32))),Metadata!B$1:H$2632,7,FALSE)</f>
        <v>theatre</v>
      </c>
      <c r="L1605" t="str">
        <f>VLOOKUP(TRIM(SUBSTITUTE(D1605,CHAR(160),CHAR(32))),Metadata!B$1:J$2632,9,FALSE)</f>
        <v/>
      </c>
      <c r="M1605">
        <f>VLOOKUP(TRIM(SUBSTITUTE(D1605,CHAR(160),CHAR(32))),Metadata!B$1:K$2632,10,FALSE)</f>
        <v>18293</v>
      </c>
      <c r="N1605" s="1" t="s">
        <v>2071</v>
      </c>
      <c r="O1605">
        <v>134</v>
      </c>
      <c r="P1605">
        <v>142</v>
      </c>
    </row>
    <row r="1606" spans="1:16" x14ac:dyDescent="0.25">
      <c r="A1606" t="s">
        <v>4354</v>
      </c>
      <c r="B1606" t="s">
        <v>2142</v>
      </c>
      <c r="C1606" t="s">
        <v>18</v>
      </c>
      <c r="D1606" t="s">
        <v>8026</v>
      </c>
      <c r="E1606" t="str">
        <f>VLOOKUP(TRIM(SUBSTITUTE(D1606,CHAR(160),CHAR(32))),Metadata!B$1:C$2632,2,FALSE)</f>
        <v>Corneille, Pierre, 1606-1684.</v>
      </c>
      <c r="F1606" t="str">
        <f>VLOOKUP(TRIM(SUBSTITUTE(D1606,CHAR(160),CHAR(32))),Metadata!B$1:D$2632,3,FALSE)</f>
        <v>Pulchérie</v>
      </c>
      <c r="G1606">
        <f>VLOOKUP(TRIM(SUBSTITUTE(D1606,CHAR(160),CHAR(32))),Metadata!B$1:E$2632,4,FALSE)</f>
        <v>1673</v>
      </c>
      <c r="H1606" t="s">
        <v>445</v>
      </c>
      <c r="J1606" t="str">
        <f>VLOOKUP(TRIM(SUBSTITUTE(D1606,CHAR(160),CHAR(32))),Metadata!B$1:H$2632,7,FALSE)</f>
        <v>theatre</v>
      </c>
      <c r="L1606" t="str">
        <f>VLOOKUP(TRIM(SUBSTITUTE(D1606,CHAR(160),CHAR(32))),Metadata!B$1:J$2632,9,FALSE)</f>
        <v/>
      </c>
      <c r="M1606">
        <f>VLOOKUP(TRIM(SUBSTITUTE(D1606,CHAR(160),CHAR(32))),Metadata!B$1:K$2632,10,FALSE)</f>
        <v>16872</v>
      </c>
      <c r="N1606" s="1" t="s">
        <v>2072</v>
      </c>
      <c r="O1606">
        <v>132</v>
      </c>
      <c r="P1606">
        <v>141</v>
      </c>
    </row>
    <row r="1607" spans="1:16" x14ac:dyDescent="0.25">
      <c r="A1607" t="s">
        <v>4354</v>
      </c>
      <c r="B1607" t="s">
        <v>2142</v>
      </c>
      <c r="C1607" t="s">
        <v>18</v>
      </c>
      <c r="D1607" t="s">
        <v>7991</v>
      </c>
      <c r="E1607" t="str">
        <f>VLOOKUP(TRIM(SUBSTITUTE(D1607,CHAR(160),CHAR(32))),Metadata!B$1:C$2632,2,FALSE)</f>
        <v>Bernier, François, 1620-1688.</v>
      </c>
      <c r="F1607" t="str">
        <f>VLOOKUP(TRIM(SUBSTITUTE(D1607,CHAR(160),CHAR(32))),Metadata!B$1:D$2632,3,FALSE)</f>
        <v>Abrégé de la philosophie de Gassendi</v>
      </c>
      <c r="G1607">
        <f>VLOOKUP(TRIM(SUBSTITUTE(D1607,CHAR(160),CHAR(32))),Metadata!B$1:E$2632,4,FALSE)</f>
        <v>1684</v>
      </c>
      <c r="H1607" t="s">
        <v>445</v>
      </c>
      <c r="J1607" t="str">
        <f>VLOOKUP(TRIM(SUBSTITUTE(D1607,CHAR(160),CHAR(32))),Metadata!B$1:H$2632,7,FALSE)</f>
        <v>traite ou essai</v>
      </c>
      <c r="L1607" t="str">
        <f>VLOOKUP(TRIM(SUBSTITUTE(D1607,CHAR(160),CHAR(32))),Metadata!B$1:J$2632,9,FALSE)</f>
        <v>prose</v>
      </c>
      <c r="M1607">
        <f>VLOOKUP(TRIM(SUBSTITUTE(D1607,CHAR(160),CHAR(32))),Metadata!B$1:K$2632,10,FALSE)</f>
        <v>622333</v>
      </c>
      <c r="N1607" s="1" t="s">
        <v>2073</v>
      </c>
      <c r="O1607">
        <v>92</v>
      </c>
      <c r="P1607">
        <v>100</v>
      </c>
    </row>
    <row r="1608" spans="1:16" x14ac:dyDescent="0.25">
      <c r="A1608" t="s">
        <v>4354</v>
      </c>
      <c r="B1608" t="s">
        <v>2142</v>
      </c>
      <c r="C1608" t="s">
        <v>18</v>
      </c>
      <c r="D1608" t="s">
        <v>8111</v>
      </c>
      <c r="E1608" t="str">
        <f>VLOOKUP(TRIM(SUBSTITUTE(D1608,CHAR(160),CHAR(32))),Metadata!B$1:C$2632,2,FALSE)</f>
        <v>Naudé, Gabriel, 1600-1653.</v>
      </c>
      <c r="F1608" t="str">
        <f>VLOOKUP(TRIM(SUBSTITUTE(D1608,CHAR(160),CHAR(32))),Metadata!B$1:D$2632,3,FALSE)</f>
        <v>Apologie pour tous les grand hommes qui ont esté accusez de magie.</v>
      </c>
      <c r="G1608">
        <f>VLOOKUP(TRIM(SUBSTITUTE(D1608,CHAR(160),CHAR(32))),Metadata!B$1:E$2632,4,FALSE)</f>
        <v>1625</v>
      </c>
      <c r="H1608" t="s">
        <v>445</v>
      </c>
      <c r="J1608" t="str">
        <f>VLOOKUP(TRIM(SUBSTITUTE(D1608,CHAR(160),CHAR(32))),Metadata!B$1:H$2632,7,FALSE)</f>
        <v>traite ou essai</v>
      </c>
      <c r="L1608" t="str">
        <f>VLOOKUP(TRIM(SUBSTITUTE(D1608,CHAR(160),CHAR(32))),Metadata!B$1:J$2632,9,FALSE)</f>
        <v>prose</v>
      </c>
      <c r="M1608">
        <f>VLOOKUP(TRIM(SUBSTITUTE(D1608,CHAR(160),CHAR(32))),Metadata!B$1:K$2632,10,FALSE)</f>
        <v>85338</v>
      </c>
      <c r="N1608" s="1" t="s">
        <v>2074</v>
      </c>
      <c r="O1608">
        <v>446</v>
      </c>
      <c r="P1608">
        <v>454</v>
      </c>
    </row>
    <row r="1609" spans="1:16" x14ac:dyDescent="0.25">
      <c r="A1609" t="s">
        <v>4354</v>
      </c>
      <c r="B1609" t="s">
        <v>2142</v>
      </c>
      <c r="C1609" t="s">
        <v>18</v>
      </c>
      <c r="D1609" t="s">
        <v>7991</v>
      </c>
      <c r="E1609" t="str">
        <f>VLOOKUP(TRIM(SUBSTITUTE(D1609,CHAR(160),CHAR(32))),Metadata!B$1:C$2632,2,FALSE)</f>
        <v>Bernier, François, 1620-1688.</v>
      </c>
      <c r="F1609" t="str">
        <f>VLOOKUP(TRIM(SUBSTITUTE(D1609,CHAR(160),CHAR(32))),Metadata!B$1:D$2632,3,FALSE)</f>
        <v>Abrégé de la philosophie de Gassendi</v>
      </c>
      <c r="G1609">
        <f>VLOOKUP(TRIM(SUBSTITUTE(D1609,CHAR(160),CHAR(32))),Metadata!B$1:E$2632,4,FALSE)</f>
        <v>1684</v>
      </c>
      <c r="H1609" t="s">
        <v>445</v>
      </c>
      <c r="J1609" t="str">
        <f>VLOOKUP(TRIM(SUBSTITUTE(D1609,CHAR(160),CHAR(32))),Metadata!B$1:H$2632,7,FALSE)</f>
        <v>traite ou essai</v>
      </c>
      <c r="L1609" t="str">
        <f>VLOOKUP(TRIM(SUBSTITUTE(D1609,CHAR(160),CHAR(32))),Metadata!B$1:J$2632,9,FALSE)</f>
        <v>prose</v>
      </c>
      <c r="M1609">
        <f>VLOOKUP(TRIM(SUBSTITUTE(D1609,CHAR(160),CHAR(32))),Metadata!B$1:K$2632,10,FALSE)</f>
        <v>622333</v>
      </c>
      <c r="N1609" s="1" t="s">
        <v>2075</v>
      </c>
      <c r="O1609">
        <v>217</v>
      </c>
      <c r="P1609">
        <v>224</v>
      </c>
    </row>
    <row r="1610" spans="1:16" x14ac:dyDescent="0.25">
      <c r="A1610" t="s">
        <v>4354</v>
      </c>
      <c r="B1610" t="s">
        <v>2142</v>
      </c>
      <c r="C1610" t="s">
        <v>18</v>
      </c>
      <c r="D1610" t="s">
        <v>7991</v>
      </c>
      <c r="E1610" t="str">
        <f>VLOOKUP(TRIM(SUBSTITUTE(D1610,CHAR(160),CHAR(32))),Metadata!B$1:C$2632,2,FALSE)</f>
        <v>Bernier, François, 1620-1688.</v>
      </c>
      <c r="F1610" t="str">
        <f>VLOOKUP(TRIM(SUBSTITUTE(D1610,CHAR(160),CHAR(32))),Metadata!B$1:D$2632,3,FALSE)</f>
        <v>Abrégé de la philosophie de Gassendi</v>
      </c>
      <c r="G1610">
        <f>VLOOKUP(TRIM(SUBSTITUTE(D1610,CHAR(160),CHAR(32))),Metadata!B$1:E$2632,4,FALSE)</f>
        <v>1684</v>
      </c>
      <c r="H1610" t="s">
        <v>445</v>
      </c>
      <c r="J1610" t="str">
        <f>VLOOKUP(TRIM(SUBSTITUTE(D1610,CHAR(160),CHAR(32))),Metadata!B$1:H$2632,7,FALSE)</f>
        <v>traite ou essai</v>
      </c>
      <c r="L1610" t="str">
        <f>VLOOKUP(TRIM(SUBSTITUTE(D1610,CHAR(160),CHAR(32))),Metadata!B$1:J$2632,9,FALSE)</f>
        <v>prose</v>
      </c>
      <c r="M1610">
        <f>VLOOKUP(TRIM(SUBSTITUTE(D1610,CHAR(160),CHAR(32))),Metadata!B$1:K$2632,10,FALSE)</f>
        <v>622333</v>
      </c>
      <c r="N1610" s="1" t="s">
        <v>2076</v>
      </c>
      <c r="O1610">
        <v>174</v>
      </c>
      <c r="P1610">
        <v>182</v>
      </c>
    </row>
    <row r="1611" spans="1:16" x14ac:dyDescent="0.25">
      <c r="A1611" t="s">
        <v>4354</v>
      </c>
      <c r="B1611" t="s">
        <v>2142</v>
      </c>
      <c r="C1611" t="s">
        <v>18</v>
      </c>
      <c r="D1611" t="s">
        <v>7979</v>
      </c>
      <c r="E1611" t="str">
        <f>VLOOKUP(TRIM(SUBSTITUTE(D1611,CHAR(160),CHAR(32))),Metadata!B$1:C$2632,2,FALSE)</f>
        <v>Baillet, Adrien, 1649-1706.</v>
      </c>
      <c r="F1611" t="str">
        <f>VLOOKUP(TRIM(SUBSTITUTE(D1611,CHAR(160),CHAR(32))),Metadata!B$1:D$2632,3,FALSE)</f>
        <v>La Vie de Monsieur Descartes</v>
      </c>
      <c r="G1611">
        <f>VLOOKUP(TRIM(SUBSTITUTE(D1611,CHAR(160),CHAR(32))),Metadata!B$1:E$2632,4,FALSE)</f>
        <v>1691</v>
      </c>
      <c r="H1611" t="s">
        <v>445</v>
      </c>
      <c r="J1611" t="str">
        <f>VLOOKUP(TRIM(SUBSTITUTE(D1611,CHAR(160),CHAR(32))),Metadata!B$1:H$2632,7,FALSE)</f>
        <v>traite ou essai</v>
      </c>
      <c r="L1611" t="str">
        <f>VLOOKUP(TRIM(SUBSTITUTE(D1611,CHAR(160),CHAR(32))),Metadata!B$1:J$2632,9,FALSE)</f>
        <v>prose</v>
      </c>
      <c r="M1611">
        <f>VLOOKUP(TRIM(SUBSTITUTE(D1611,CHAR(160),CHAR(32))),Metadata!B$1:K$2632,10,FALSE)</f>
        <v>156062</v>
      </c>
      <c r="N1611" s="1" t="s">
        <v>2077</v>
      </c>
      <c r="O1611">
        <v>56</v>
      </c>
      <c r="P1611">
        <v>64</v>
      </c>
    </row>
    <row r="1612" spans="1:16" x14ac:dyDescent="0.25">
      <c r="A1612" t="s">
        <v>4354</v>
      </c>
      <c r="B1612" t="s">
        <v>2142</v>
      </c>
      <c r="C1612" t="s">
        <v>18</v>
      </c>
      <c r="D1612" t="s">
        <v>8037</v>
      </c>
      <c r="E1612" t="str">
        <f>VLOOKUP(TRIM(SUBSTITUTE(D1612,CHAR(160),CHAR(32))),Metadata!B$1:C$2632,2,FALSE)</f>
        <v>Daniel, Gabriel, 1649-1728.</v>
      </c>
      <c r="F1612" t="str">
        <f>VLOOKUP(TRIM(SUBSTITUTE(D1612,CHAR(160),CHAR(32))),Metadata!B$1:D$2632,3,FALSE)</f>
        <v>Voiage du Monde de Descartes</v>
      </c>
      <c r="G1612">
        <f>VLOOKUP(TRIM(SUBSTITUTE(D1612,CHAR(160),CHAR(32))),Metadata!B$1:E$2632,4,FALSE)</f>
        <v>1690</v>
      </c>
      <c r="H1612" t="s">
        <v>445</v>
      </c>
      <c r="J1612" t="str">
        <f>VLOOKUP(TRIM(SUBSTITUTE(D1612,CHAR(160),CHAR(32))),Metadata!B$1:H$2632,7,FALSE)</f>
        <v>traite ou essai</v>
      </c>
      <c r="L1612" t="str">
        <f>VLOOKUP(TRIM(SUBSTITUTE(D1612,CHAR(160),CHAR(32))),Metadata!B$1:J$2632,9,FALSE)</f>
        <v>prose</v>
      </c>
      <c r="M1612">
        <f>VLOOKUP(TRIM(SUBSTITUTE(D1612,CHAR(160),CHAR(32))),Metadata!B$1:K$2632,10,FALSE)</f>
        <v>87134</v>
      </c>
      <c r="N1612" s="1" t="s">
        <v>2078</v>
      </c>
      <c r="O1612">
        <v>269</v>
      </c>
      <c r="P1612">
        <v>277</v>
      </c>
    </row>
    <row r="1613" spans="1:16" x14ac:dyDescent="0.25">
      <c r="A1613" t="s">
        <v>4354</v>
      </c>
      <c r="B1613" t="s">
        <v>2142</v>
      </c>
      <c r="C1613" t="s">
        <v>18</v>
      </c>
      <c r="D1613" t="s">
        <v>8068</v>
      </c>
      <c r="E1613" t="str">
        <f>VLOOKUP(TRIM(SUBSTITUTE(D1613,CHAR(160),CHAR(32))),Metadata!B$1:C$2632,2,FALSE)</f>
        <v>La Bruyère, Jean de, 1645-1696.</v>
      </c>
      <c r="F1613" t="str">
        <f>VLOOKUP(TRIM(SUBSTITUTE(D1613,CHAR(160),CHAR(32))),Metadata!B$1:D$2632,3,FALSE)</f>
        <v>Les caractères de Theophraste, traduits du grec</v>
      </c>
      <c r="G1613">
        <f>VLOOKUP(TRIM(SUBSTITUTE(D1613,CHAR(160),CHAR(32))),Metadata!B$1:E$2632,4,FALSE)</f>
        <v>1694</v>
      </c>
      <c r="H1613" t="s">
        <v>445</v>
      </c>
      <c r="J1613" t="str">
        <f>VLOOKUP(TRIM(SUBSTITUTE(D1613,CHAR(160),CHAR(32))),Metadata!B$1:H$2632,7,FALSE)</f>
        <v>melanges litteraires</v>
      </c>
      <c r="L1613" t="str">
        <f>VLOOKUP(TRIM(SUBSTITUTE(D1613,CHAR(160),CHAR(32))),Metadata!B$1:J$2632,9,FALSE)</f>
        <v/>
      </c>
      <c r="M1613">
        <f>VLOOKUP(TRIM(SUBSTITUTE(D1613,CHAR(160),CHAR(32))),Metadata!B$1:K$2632,10,FALSE)</f>
        <v>20148</v>
      </c>
      <c r="N1613" s="1" t="s">
        <v>2079</v>
      </c>
      <c r="O1613">
        <v>74</v>
      </c>
      <c r="P1613">
        <v>81</v>
      </c>
    </row>
    <row r="1614" spans="1:16" x14ac:dyDescent="0.25">
      <c r="A1614" t="s">
        <v>4354</v>
      </c>
      <c r="B1614" t="s">
        <v>2142</v>
      </c>
      <c r="C1614" t="s">
        <v>18</v>
      </c>
      <c r="D1614" t="s">
        <v>8111</v>
      </c>
      <c r="E1614" t="str">
        <f>VLOOKUP(TRIM(SUBSTITUTE(D1614,CHAR(160),CHAR(32))),Metadata!B$1:C$2632,2,FALSE)</f>
        <v>Naudé, Gabriel, 1600-1653.</v>
      </c>
      <c r="F1614" t="str">
        <f>VLOOKUP(TRIM(SUBSTITUTE(D1614,CHAR(160),CHAR(32))),Metadata!B$1:D$2632,3,FALSE)</f>
        <v>Apologie pour tous les grand hommes qui ont esté accusez de magie.</v>
      </c>
      <c r="G1614">
        <f>VLOOKUP(TRIM(SUBSTITUTE(D1614,CHAR(160),CHAR(32))),Metadata!B$1:E$2632,4,FALSE)</f>
        <v>1625</v>
      </c>
      <c r="H1614" t="s">
        <v>445</v>
      </c>
      <c r="J1614" t="str">
        <f>VLOOKUP(TRIM(SUBSTITUTE(D1614,CHAR(160),CHAR(32))),Metadata!B$1:H$2632,7,FALSE)</f>
        <v>traite ou essai</v>
      </c>
      <c r="L1614" t="str">
        <f>VLOOKUP(TRIM(SUBSTITUTE(D1614,CHAR(160),CHAR(32))),Metadata!B$1:J$2632,9,FALSE)</f>
        <v>prose</v>
      </c>
      <c r="M1614">
        <f>VLOOKUP(TRIM(SUBSTITUTE(D1614,CHAR(160),CHAR(32))),Metadata!B$1:K$2632,10,FALSE)</f>
        <v>85338</v>
      </c>
      <c r="N1614" s="1" t="s">
        <v>2080</v>
      </c>
      <c r="O1614">
        <v>602</v>
      </c>
      <c r="P1614">
        <v>609</v>
      </c>
    </row>
    <row r="1615" spans="1:16" x14ac:dyDescent="0.25">
      <c r="A1615" t="s">
        <v>4354</v>
      </c>
      <c r="B1615" t="s">
        <v>2142</v>
      </c>
      <c r="C1615" t="s">
        <v>18</v>
      </c>
      <c r="D1615" t="s">
        <v>8078</v>
      </c>
      <c r="E1615" t="str">
        <f>VLOOKUP(TRIM(SUBSTITUTE(D1615,CHAR(160),CHAR(32))),Metadata!B$1:C$2632,2,FALSE)</f>
        <v>Le Comte, Louis, 1655-1728.</v>
      </c>
      <c r="F1615" t="str">
        <f>VLOOKUP(TRIM(SUBSTITUTE(D1615,CHAR(160),CHAR(32))),Metadata!B$1:D$2632,3,FALSE)</f>
        <v>Nouveaux mémoires sur l'état présent de la Chine</v>
      </c>
      <c r="G1615">
        <f>VLOOKUP(TRIM(SUBSTITUTE(D1615,CHAR(160),CHAR(32))),Metadata!B$1:E$2632,4,FALSE)</f>
        <v>1696</v>
      </c>
      <c r="H1615" t="s">
        <v>445</v>
      </c>
      <c r="J1615" t="str">
        <f>VLOOKUP(TRIM(SUBSTITUTE(D1615,CHAR(160),CHAR(32))),Metadata!B$1:H$2632,7,FALSE)</f>
        <v>recit de voyage</v>
      </c>
      <c r="L1615" t="str">
        <f>VLOOKUP(TRIM(SUBSTITUTE(D1615,CHAR(160),CHAR(32))),Metadata!B$1:J$2632,9,FALSE)</f>
        <v>prose</v>
      </c>
      <c r="M1615">
        <f>VLOOKUP(TRIM(SUBSTITUTE(D1615,CHAR(160),CHAR(32))),Metadata!B$1:K$2632,10,FALSE)</f>
        <v>178609</v>
      </c>
      <c r="N1615" s="1" t="s">
        <v>2081</v>
      </c>
      <c r="O1615">
        <v>84</v>
      </c>
      <c r="P1615">
        <v>92</v>
      </c>
    </row>
    <row r="1616" spans="1:16" x14ac:dyDescent="0.25">
      <c r="A1616" t="s">
        <v>4354</v>
      </c>
      <c r="B1616" t="s">
        <v>2142</v>
      </c>
      <c r="C1616" t="s">
        <v>18</v>
      </c>
      <c r="D1616" t="s">
        <v>8319</v>
      </c>
      <c r="E1616" t="str">
        <f>VLOOKUP(TRIM(SUBSTITUTE(D1616,CHAR(160),CHAR(32))),Metadata!B$1:C$2632,2,FALSE)</f>
        <v>Marivaux, Pierre Carlet de Chamblain de, 1688-1763.</v>
      </c>
      <c r="F1616" t="str">
        <f>VLOOKUP(TRIM(SUBSTITUTE(D1616,CHAR(160),CHAR(32))),Metadata!B$1:D$2632,3,FALSE)</f>
        <v>Le cabinet du philosophe</v>
      </c>
      <c r="G1616">
        <f>VLOOKUP(TRIM(SUBSTITUTE(D1616,CHAR(160),CHAR(32))),Metadata!B$1:E$2632,4,FALSE)</f>
        <v>1734</v>
      </c>
      <c r="H1616" t="s">
        <v>448</v>
      </c>
      <c r="J1616" t="str">
        <f>VLOOKUP(TRIM(SUBSTITUTE(D1616,CHAR(160),CHAR(32))),Metadata!B$1:H$2632,7,FALSE)</f>
        <v>melanges litteraires</v>
      </c>
      <c r="L1616" t="str">
        <f>VLOOKUP(TRIM(SUBSTITUTE(D1616,CHAR(160),CHAR(32))),Metadata!B$1:J$2632,9,FALSE)</f>
        <v>prose</v>
      </c>
      <c r="M1616">
        <f>VLOOKUP(TRIM(SUBSTITUTE(D1616,CHAR(160),CHAR(32))),Metadata!B$1:K$2632,10,FALSE)</f>
        <v>45092</v>
      </c>
      <c r="N1616" s="1" t="s">
        <v>2082</v>
      </c>
      <c r="O1616">
        <v>14</v>
      </c>
      <c r="P1616">
        <v>22</v>
      </c>
    </row>
    <row r="1617" spans="1:16" x14ac:dyDescent="0.25">
      <c r="A1617" t="s">
        <v>4354</v>
      </c>
      <c r="B1617" t="s">
        <v>2142</v>
      </c>
      <c r="C1617" t="s">
        <v>18</v>
      </c>
      <c r="D1617" t="s">
        <v>8389</v>
      </c>
      <c r="E1617" t="str">
        <f>VLOOKUP(TRIM(SUBSTITUTE(D1617,CHAR(160),CHAR(32))),Metadata!B$1:C$2632,2,FALSE)</f>
        <v>Saint-Pierre, Bernardin de, 1737-1814.</v>
      </c>
      <c r="F1617" t="str">
        <f>VLOOKUP(TRIM(SUBSTITUTE(D1617,CHAR(160),CHAR(32))),Metadata!B$1:D$2632,3,FALSE)</f>
        <v>Études de la nature, T. 1</v>
      </c>
      <c r="G1617">
        <f>VLOOKUP(TRIM(SUBSTITUTE(D1617,CHAR(160),CHAR(32))),Metadata!B$1:E$2632,4,FALSE)</f>
        <v>1784</v>
      </c>
      <c r="H1617" t="s">
        <v>448</v>
      </c>
      <c r="J1617" t="str">
        <f>VLOOKUP(TRIM(SUBSTITUTE(D1617,CHAR(160),CHAR(32))),Metadata!B$1:H$2632,7,FALSE)</f>
        <v>traite ou essai</v>
      </c>
      <c r="L1617" t="str">
        <f>VLOOKUP(TRIM(SUBSTITUTE(D1617,CHAR(160),CHAR(32))),Metadata!B$1:J$2632,9,FALSE)</f>
        <v>prose</v>
      </c>
      <c r="M1617">
        <f>VLOOKUP(TRIM(SUBSTITUTE(D1617,CHAR(160),CHAR(32))),Metadata!B$1:K$2632,10,FALSE)</f>
        <v>101466</v>
      </c>
      <c r="N1617" s="1" t="s">
        <v>2083</v>
      </c>
      <c r="O1617">
        <v>175</v>
      </c>
      <c r="P1617">
        <v>183</v>
      </c>
    </row>
    <row r="1618" spans="1:16" x14ac:dyDescent="0.25">
      <c r="A1618" t="s">
        <v>4354</v>
      </c>
      <c r="B1618" t="s">
        <v>2142</v>
      </c>
      <c r="C1618" t="s">
        <v>18</v>
      </c>
      <c r="D1618" t="s">
        <v>8390</v>
      </c>
      <c r="E1618" t="str">
        <f>VLOOKUP(TRIM(SUBSTITUTE(D1618,CHAR(160),CHAR(32))),Metadata!B$1:C$2632,2,FALSE)</f>
        <v>Saint-Pierre, Bernardin de, 1737-1814.</v>
      </c>
      <c r="F1618" t="str">
        <f>VLOOKUP(TRIM(SUBSTITUTE(D1618,CHAR(160),CHAR(32))),Metadata!B$1:D$2632,3,FALSE)</f>
        <v>Études de la nature, T. 2</v>
      </c>
      <c r="G1618">
        <f>VLOOKUP(TRIM(SUBSTITUTE(D1618,CHAR(160),CHAR(32))),Metadata!B$1:E$2632,4,FALSE)</f>
        <v>1784</v>
      </c>
      <c r="H1618" t="s">
        <v>448</v>
      </c>
      <c r="J1618" t="str">
        <f>VLOOKUP(TRIM(SUBSTITUTE(D1618,CHAR(160),CHAR(32))),Metadata!B$1:H$2632,7,FALSE)</f>
        <v>traite ou essai</v>
      </c>
      <c r="L1618" t="str">
        <f>VLOOKUP(TRIM(SUBSTITUTE(D1618,CHAR(160),CHAR(32))),Metadata!B$1:J$2632,9,FALSE)</f>
        <v>prose</v>
      </c>
      <c r="M1618">
        <f>VLOOKUP(TRIM(SUBSTITUTE(D1618,CHAR(160),CHAR(32))),Metadata!B$1:K$2632,10,FALSE)</f>
        <v>112322</v>
      </c>
      <c r="N1618" s="1" t="s">
        <v>2084</v>
      </c>
      <c r="O1618">
        <v>41</v>
      </c>
      <c r="P1618">
        <v>49</v>
      </c>
    </row>
    <row r="1619" spans="1:16" x14ac:dyDescent="0.25">
      <c r="A1619" t="s">
        <v>4354</v>
      </c>
      <c r="B1619" t="s">
        <v>2142</v>
      </c>
      <c r="C1619" t="s">
        <v>18</v>
      </c>
      <c r="D1619" t="s">
        <v>8340</v>
      </c>
      <c r="E1619" t="str">
        <f>VLOOKUP(TRIM(SUBSTITUTE(D1619,CHAR(160),CHAR(32))),Metadata!B$1:C$2632,2,FALSE)</f>
        <v>Montesquieu, Charles de Secondat, baron de, 1689-1755.</v>
      </c>
      <c r="F1619" t="str">
        <f>VLOOKUP(TRIM(SUBSTITUTE(D1619,CHAR(160),CHAR(32))),Metadata!B$1:D$2632,3,FALSE)</f>
        <v>Considérations sur les causes de la grandeur des Romains et de leur décadence</v>
      </c>
      <c r="G1619">
        <f>VLOOKUP(TRIM(SUBSTITUTE(D1619,CHAR(160),CHAR(32))),Metadata!B$1:E$2632,4,FALSE)</f>
        <v>1748</v>
      </c>
      <c r="H1619" t="s">
        <v>448</v>
      </c>
      <c r="J1619" t="str">
        <f>VLOOKUP(TRIM(SUBSTITUTE(D1619,CHAR(160),CHAR(32))),Metadata!B$1:H$2632,7,FALSE)</f>
        <v>traite ou essai</v>
      </c>
      <c r="L1619" t="str">
        <f>VLOOKUP(TRIM(SUBSTITUTE(D1619,CHAR(160),CHAR(32))),Metadata!B$1:J$2632,9,FALSE)</f>
        <v>prose</v>
      </c>
      <c r="M1619">
        <f>VLOOKUP(TRIM(SUBSTITUTE(D1619,CHAR(160),CHAR(32))),Metadata!B$1:K$2632,10,FALSE)</f>
        <v>46404</v>
      </c>
      <c r="N1619" s="1" t="s">
        <v>2085</v>
      </c>
      <c r="O1619">
        <v>5</v>
      </c>
      <c r="P1619">
        <v>13</v>
      </c>
    </row>
    <row r="1620" spans="1:16" x14ac:dyDescent="0.25">
      <c r="A1620" t="s">
        <v>4354</v>
      </c>
      <c r="B1620" t="s">
        <v>2142</v>
      </c>
      <c r="C1620" t="s">
        <v>18</v>
      </c>
      <c r="D1620" t="s">
        <v>8190</v>
      </c>
      <c r="E1620" t="str">
        <f>VLOOKUP(TRIM(SUBSTITUTE(D1620,CHAR(160),CHAR(32))),Metadata!B$1:C$2632,2,FALSE)</f>
        <v>Bonnet, Charles, 1720-1793.</v>
      </c>
      <c r="F1620" t="str">
        <f>VLOOKUP(TRIM(SUBSTITUTE(D1620,CHAR(160),CHAR(32))),Metadata!B$1:D$2632,3,FALSE)</f>
        <v>Considérations sur les corps organisés</v>
      </c>
      <c r="G1620">
        <f>VLOOKUP(TRIM(SUBSTITUTE(D1620,CHAR(160),CHAR(32))),Metadata!B$1:E$2632,4,FALSE)</f>
        <v>1762</v>
      </c>
      <c r="H1620" t="s">
        <v>448</v>
      </c>
      <c r="J1620" t="str">
        <f>VLOOKUP(TRIM(SUBSTITUTE(D1620,CHAR(160),CHAR(32))),Metadata!B$1:H$2632,7,FALSE)</f>
        <v>traite ou essai</v>
      </c>
      <c r="L1620" t="str">
        <f>VLOOKUP(TRIM(SUBSTITUTE(D1620,CHAR(160),CHAR(32))),Metadata!B$1:J$2632,9,FALSE)</f>
        <v>prose</v>
      </c>
      <c r="M1620">
        <f>VLOOKUP(TRIM(SUBSTITUTE(D1620,CHAR(160),CHAR(32))),Metadata!B$1:K$2632,10,FALSE)</f>
        <v>122484</v>
      </c>
      <c r="N1620" s="1" t="s">
        <v>2086</v>
      </c>
      <c r="O1620">
        <v>238</v>
      </c>
      <c r="P1620">
        <v>249</v>
      </c>
    </row>
    <row r="1621" spans="1:16" x14ac:dyDescent="0.25">
      <c r="A1621" t="s">
        <v>4354</v>
      </c>
      <c r="B1621" t="s">
        <v>2142</v>
      </c>
      <c r="C1621" t="s">
        <v>18</v>
      </c>
      <c r="D1621" t="s">
        <v>8295</v>
      </c>
      <c r="E1621" t="str">
        <f>VLOOKUP(TRIM(SUBSTITUTE(D1621,CHAR(160),CHAR(32))),Metadata!B$1:C$2632,2,FALSE)</f>
        <v>Laplace, Pierre Simon, marquis de, 1749-1827.</v>
      </c>
      <c r="F1621" t="str">
        <f>VLOOKUP(TRIM(SUBSTITUTE(D1621,CHAR(160),CHAR(32))),Metadata!B$1:D$2632,3,FALSE)</f>
        <v>Exposition du système du monde.</v>
      </c>
      <c r="G1621">
        <f>VLOOKUP(TRIM(SUBSTITUTE(D1621,CHAR(160),CHAR(32))),Metadata!B$1:E$2632,4,FALSE)</f>
        <v>1796</v>
      </c>
      <c r="H1621" t="s">
        <v>448</v>
      </c>
      <c r="J1621" t="str">
        <f>VLOOKUP(TRIM(SUBSTITUTE(D1621,CHAR(160),CHAR(32))),Metadata!B$1:H$2632,7,FALSE)</f>
        <v>traite ou essai</v>
      </c>
      <c r="L1621" t="str">
        <f>VLOOKUP(TRIM(SUBSTITUTE(D1621,CHAR(160),CHAR(32))),Metadata!B$1:J$2632,9,FALSE)</f>
        <v>prose</v>
      </c>
      <c r="M1621">
        <f>VLOOKUP(TRIM(SUBSTITUTE(D1621,CHAR(160),CHAR(32))),Metadata!B$1:K$2632,10,FALSE)</f>
        <v>125390</v>
      </c>
      <c r="N1621" s="1" t="s">
        <v>2087</v>
      </c>
      <c r="O1621">
        <v>120</v>
      </c>
      <c r="P1621">
        <v>128</v>
      </c>
    </row>
    <row r="1622" spans="1:16" x14ac:dyDescent="0.25">
      <c r="A1622" t="s">
        <v>4354</v>
      </c>
      <c r="B1622" t="s">
        <v>2142</v>
      </c>
      <c r="C1622" t="s">
        <v>18</v>
      </c>
      <c r="D1622" t="s">
        <v>8375</v>
      </c>
      <c r="E1622" t="str">
        <f>VLOOKUP(TRIM(SUBSTITUTE(D1622,CHAR(160),CHAR(32))),Metadata!B$1:C$2632,2,FALSE)</f>
        <v>Robinet, J. B. (Jean Baptiste), 1735-1820.</v>
      </c>
      <c r="F1622" t="str">
        <f>VLOOKUP(TRIM(SUBSTITUTE(D1622,CHAR(160),CHAR(32))),Metadata!B$1:D$2632,3,FALSE)</f>
        <v>De la nature</v>
      </c>
      <c r="G1622">
        <f>VLOOKUP(TRIM(SUBSTITUTE(D1622,CHAR(160),CHAR(32))),Metadata!B$1:E$2632,4,FALSE)</f>
        <v>1761</v>
      </c>
      <c r="H1622" t="s">
        <v>448</v>
      </c>
      <c r="J1622" t="str">
        <f>VLOOKUP(TRIM(SUBSTITUTE(D1622,CHAR(160),CHAR(32))),Metadata!B$1:H$2632,7,FALSE)</f>
        <v>traite ou essai</v>
      </c>
      <c r="L1622" t="str">
        <f>VLOOKUP(TRIM(SUBSTITUTE(D1622,CHAR(160),CHAR(32))),Metadata!B$1:J$2632,9,FALSE)</f>
        <v>prose</v>
      </c>
      <c r="M1622">
        <f>VLOOKUP(TRIM(SUBSTITUTE(D1622,CHAR(160),CHAR(32))),Metadata!B$1:K$2632,10,FALSE)</f>
        <v>92631</v>
      </c>
      <c r="N1622" s="1" t="s">
        <v>2088</v>
      </c>
      <c r="O1622">
        <v>8</v>
      </c>
      <c r="P1622">
        <v>16</v>
      </c>
    </row>
    <row r="1623" spans="1:16" x14ac:dyDescent="0.25">
      <c r="A1623" t="s">
        <v>4354</v>
      </c>
      <c r="B1623" t="s">
        <v>2142</v>
      </c>
      <c r="C1623" t="s">
        <v>18</v>
      </c>
      <c r="D1623" t="s">
        <v>8213</v>
      </c>
      <c r="E1623" t="str">
        <f>VLOOKUP(TRIM(SUBSTITUTE(D1623,CHAR(160),CHAR(32))),Metadata!B$1:C$2632,2,FALSE)</f>
        <v>Condillac, Etienne Bonnot de, 1714-1780.</v>
      </c>
      <c r="F1623" t="str">
        <f>VLOOKUP(TRIM(SUBSTITUTE(D1623,CHAR(160),CHAR(32))),Metadata!B$1:D$2632,3,FALSE)</f>
        <v>Traité des systèmes</v>
      </c>
      <c r="G1623">
        <f>VLOOKUP(TRIM(SUBSTITUTE(D1623,CHAR(160),CHAR(32))),Metadata!B$1:E$2632,4,FALSE)</f>
        <v>1749</v>
      </c>
      <c r="H1623" t="s">
        <v>448</v>
      </c>
      <c r="J1623" t="str">
        <f>VLOOKUP(TRIM(SUBSTITUTE(D1623,CHAR(160),CHAR(32))),Metadata!B$1:H$2632,7,FALSE)</f>
        <v>traite ou essai</v>
      </c>
      <c r="L1623" t="str">
        <f>VLOOKUP(TRIM(SUBSTITUTE(D1623,CHAR(160),CHAR(32))),Metadata!B$1:J$2632,9,FALSE)</f>
        <v>prose</v>
      </c>
      <c r="M1623">
        <f>VLOOKUP(TRIM(SUBSTITUTE(D1623,CHAR(160),CHAR(32))),Metadata!B$1:K$2632,10,FALSE)</f>
        <v>61523</v>
      </c>
      <c r="N1623" s="1" t="s">
        <v>2089</v>
      </c>
      <c r="O1623">
        <v>14</v>
      </c>
      <c r="P1623">
        <v>22</v>
      </c>
    </row>
    <row r="1624" spans="1:16" x14ac:dyDescent="0.25">
      <c r="A1624" t="s">
        <v>4354</v>
      </c>
      <c r="B1624" t="s">
        <v>2142</v>
      </c>
      <c r="C1624" t="s">
        <v>18</v>
      </c>
      <c r="D1624" t="s">
        <v>8279</v>
      </c>
      <c r="E1624" t="str">
        <f>VLOOKUP(TRIM(SUBSTITUTE(D1624,CHAR(160),CHAR(32))),Metadata!B$1:C$2632,2,FALSE)</f>
        <v>Holbach, Paul Henri Thiry, baron d', 1723-1789.</v>
      </c>
      <c r="F1624" t="str">
        <f>VLOOKUP(TRIM(SUBSTITUTE(D1624,CHAR(160),CHAR(32))),Metadata!B$1:D$2632,3,FALSE)</f>
        <v>Système de la nature, ou, Des loix du monde physique du monde moral</v>
      </c>
      <c r="G1624">
        <f>VLOOKUP(TRIM(SUBSTITUTE(D1624,CHAR(160),CHAR(32))),Metadata!B$1:E$2632,4,FALSE)</f>
        <v>1770</v>
      </c>
      <c r="H1624" t="s">
        <v>448</v>
      </c>
      <c r="J1624" t="str">
        <f>VLOOKUP(TRIM(SUBSTITUTE(D1624,CHAR(160),CHAR(32))),Metadata!B$1:H$2632,7,FALSE)</f>
        <v>traite ou essai</v>
      </c>
      <c r="L1624" t="str">
        <f>VLOOKUP(TRIM(SUBSTITUTE(D1624,CHAR(160),CHAR(32))),Metadata!B$1:J$2632,9,FALSE)</f>
        <v>prose</v>
      </c>
      <c r="M1624">
        <f>VLOOKUP(TRIM(SUBSTITUTE(D1624,CHAR(160),CHAR(32))),Metadata!B$1:K$2632,10,FALSE)</f>
        <v>215107</v>
      </c>
      <c r="N1624" s="1" t="s">
        <v>2090</v>
      </c>
      <c r="O1624">
        <v>62</v>
      </c>
      <c r="P1624">
        <v>70</v>
      </c>
    </row>
    <row r="1625" spans="1:16" x14ac:dyDescent="0.25">
      <c r="A1625" t="s">
        <v>4354</v>
      </c>
      <c r="B1625" t="s">
        <v>2142</v>
      </c>
      <c r="C1625" t="s">
        <v>18</v>
      </c>
      <c r="D1625" t="s">
        <v>5271</v>
      </c>
      <c r="E1625" t="str">
        <f>VLOOKUP(TRIM(SUBSTITUTE(D1625,CHAR(160),CHAR(32))),Metadata!B$1:C$2632,2,FALSE)</f>
        <v>Montesquieu, Charles de Secondat, baron de, 1689-1755.</v>
      </c>
      <c r="F1625" t="str">
        <f>VLOOKUP(TRIM(SUBSTITUTE(D1625,CHAR(160),CHAR(32))),Metadata!B$1:D$2632,3,FALSE)</f>
        <v>Défense de l'esprit des lois</v>
      </c>
      <c r="G1625">
        <f>VLOOKUP(TRIM(SUBSTITUTE(D1625,CHAR(160),CHAR(32))),Metadata!B$1:E$2632,4,FALSE)</f>
        <v>1750</v>
      </c>
      <c r="H1625" t="s">
        <v>448</v>
      </c>
      <c r="J1625" t="str">
        <f>VLOOKUP(TRIM(SUBSTITUTE(D1625,CHAR(160),CHAR(32))),Metadata!B$1:H$2632,7,FALSE)</f>
        <v>traite</v>
      </c>
      <c r="L1625" t="str">
        <f>VLOOKUP(TRIM(SUBSTITUTE(D1625,CHAR(160),CHAR(32))),Metadata!B$1:J$2632,9,FALSE)</f>
        <v/>
      </c>
      <c r="M1625">
        <f>VLOOKUP(TRIM(SUBSTITUTE(D1625,CHAR(160),CHAR(32))),Metadata!B$1:K$2632,10,FALSE)</f>
        <v>18051</v>
      </c>
      <c r="N1625" s="1" t="s">
        <v>2091</v>
      </c>
      <c r="O1625">
        <v>14</v>
      </c>
      <c r="P1625">
        <v>21</v>
      </c>
    </row>
    <row r="1626" spans="1:16" x14ac:dyDescent="0.25">
      <c r="A1626" t="s">
        <v>4354</v>
      </c>
      <c r="B1626" t="s">
        <v>2142</v>
      </c>
      <c r="C1626" t="s">
        <v>18</v>
      </c>
      <c r="D1626" t="s">
        <v>8380</v>
      </c>
      <c r="E1626" t="str">
        <f>VLOOKUP(TRIM(SUBSTITUTE(D1626,CHAR(160),CHAR(32))),Metadata!B$1:C$2632,2,FALSE)</f>
        <v>Rousseau, Jean-Jacques, 1712-1778.</v>
      </c>
      <c r="F1626" t="str">
        <f>VLOOKUP(TRIM(SUBSTITUTE(D1626,CHAR(160),CHAR(32))),Metadata!B$1:D$2632,3,FALSE)</f>
        <v>Emile, ou, De l'éducation</v>
      </c>
      <c r="G1626">
        <f>VLOOKUP(TRIM(SUBSTITUTE(D1626,CHAR(160),CHAR(32))),Metadata!B$1:E$2632,4,FALSE)</f>
        <v>1762</v>
      </c>
      <c r="H1626" t="s">
        <v>448</v>
      </c>
      <c r="J1626" t="str">
        <f>VLOOKUP(TRIM(SUBSTITUTE(D1626,CHAR(160),CHAR(32))),Metadata!B$1:H$2632,7,FALSE)</f>
        <v>traite ou essai</v>
      </c>
      <c r="L1626" t="str">
        <f>VLOOKUP(TRIM(SUBSTITUTE(D1626,CHAR(160),CHAR(32))),Metadata!B$1:J$2632,9,FALSE)</f>
        <v>prose</v>
      </c>
      <c r="M1626">
        <f>VLOOKUP(TRIM(SUBSTITUTE(D1626,CHAR(160),CHAR(32))),Metadata!B$1:K$2632,10,FALSE)</f>
        <v>258224</v>
      </c>
      <c r="N1626" s="1" t="s">
        <v>2092</v>
      </c>
      <c r="O1626">
        <v>169</v>
      </c>
      <c r="P1626">
        <v>176</v>
      </c>
    </row>
    <row r="1627" spans="1:16" x14ac:dyDescent="0.25">
      <c r="A1627" t="s">
        <v>4354</v>
      </c>
      <c r="B1627" t="s">
        <v>2142</v>
      </c>
      <c r="C1627" t="s">
        <v>18</v>
      </c>
      <c r="D1627" t="s">
        <v>8213</v>
      </c>
      <c r="E1627" t="str">
        <f>VLOOKUP(TRIM(SUBSTITUTE(D1627,CHAR(160),CHAR(32))),Metadata!B$1:C$2632,2,FALSE)</f>
        <v>Condillac, Etienne Bonnot de, 1714-1780.</v>
      </c>
      <c r="F1627" t="str">
        <f>VLOOKUP(TRIM(SUBSTITUTE(D1627,CHAR(160),CHAR(32))),Metadata!B$1:D$2632,3,FALSE)</f>
        <v>Traité des systèmes</v>
      </c>
      <c r="G1627">
        <f>VLOOKUP(TRIM(SUBSTITUTE(D1627,CHAR(160),CHAR(32))),Metadata!B$1:E$2632,4,FALSE)</f>
        <v>1749</v>
      </c>
      <c r="H1627" t="s">
        <v>448</v>
      </c>
      <c r="J1627" t="str">
        <f>VLOOKUP(TRIM(SUBSTITUTE(D1627,CHAR(160),CHAR(32))),Metadata!B$1:H$2632,7,FALSE)</f>
        <v>traite ou essai</v>
      </c>
      <c r="L1627" t="str">
        <f>VLOOKUP(TRIM(SUBSTITUTE(D1627,CHAR(160),CHAR(32))),Metadata!B$1:J$2632,9,FALSE)</f>
        <v>prose</v>
      </c>
      <c r="M1627">
        <f>VLOOKUP(TRIM(SUBSTITUTE(D1627,CHAR(160),CHAR(32))),Metadata!B$1:K$2632,10,FALSE)</f>
        <v>61523</v>
      </c>
      <c r="N1627" s="1" t="s">
        <v>2093</v>
      </c>
      <c r="O1627">
        <v>136</v>
      </c>
      <c r="P1627">
        <v>144</v>
      </c>
    </row>
    <row r="1628" spans="1:16" x14ac:dyDescent="0.25">
      <c r="A1628" t="s">
        <v>4354</v>
      </c>
      <c r="B1628" t="s">
        <v>2142</v>
      </c>
      <c r="C1628" t="s">
        <v>18</v>
      </c>
      <c r="D1628" t="s">
        <v>8190</v>
      </c>
      <c r="E1628" t="str">
        <f>VLOOKUP(TRIM(SUBSTITUTE(D1628,CHAR(160),CHAR(32))),Metadata!B$1:C$2632,2,FALSE)</f>
        <v>Bonnet, Charles, 1720-1793.</v>
      </c>
      <c r="F1628" t="str">
        <f>VLOOKUP(TRIM(SUBSTITUTE(D1628,CHAR(160),CHAR(32))),Metadata!B$1:D$2632,3,FALSE)</f>
        <v>Considérations sur les corps organisés</v>
      </c>
      <c r="G1628">
        <f>VLOOKUP(TRIM(SUBSTITUTE(D1628,CHAR(160),CHAR(32))),Metadata!B$1:E$2632,4,FALSE)</f>
        <v>1762</v>
      </c>
      <c r="H1628" t="s">
        <v>448</v>
      </c>
      <c r="J1628" t="str">
        <f>VLOOKUP(TRIM(SUBSTITUTE(D1628,CHAR(160),CHAR(32))),Metadata!B$1:H$2632,7,FALSE)</f>
        <v>traite ou essai</v>
      </c>
      <c r="L1628" t="str">
        <f>VLOOKUP(TRIM(SUBSTITUTE(D1628,CHAR(160),CHAR(32))),Metadata!B$1:J$2632,9,FALSE)</f>
        <v>prose</v>
      </c>
      <c r="M1628">
        <f>VLOOKUP(TRIM(SUBSTITUTE(D1628,CHAR(160),CHAR(32))),Metadata!B$1:K$2632,10,FALSE)</f>
        <v>122484</v>
      </c>
      <c r="N1628" s="1" t="s">
        <v>2094</v>
      </c>
      <c r="O1628">
        <v>110</v>
      </c>
      <c r="P1628">
        <v>118</v>
      </c>
    </row>
    <row r="1629" spans="1:16" x14ac:dyDescent="0.25">
      <c r="A1629" t="s">
        <v>4354</v>
      </c>
      <c r="B1629" t="s">
        <v>2142</v>
      </c>
      <c r="C1629" t="s">
        <v>18</v>
      </c>
      <c r="D1629" t="s">
        <v>8385</v>
      </c>
      <c r="E1629" t="str">
        <f>VLOOKUP(TRIM(SUBSTITUTE(D1629,CHAR(160),CHAR(32))),Metadata!B$1:C$2632,2,FALSE)</f>
        <v>Rousseau, Jean-Jacques, 1712-1778.</v>
      </c>
      <c r="F1629" t="str">
        <f>VLOOKUP(TRIM(SUBSTITUTE(D1629,CHAR(160),CHAR(32))),Metadata!B$1:D$2632,3,FALSE)</f>
        <v>Rousseau juge de Jean-Jacques, Dialogues</v>
      </c>
      <c r="G1629">
        <f>VLOOKUP(TRIM(SUBSTITUTE(D1629,CHAR(160),CHAR(32))),Metadata!B$1:E$2632,4,FALSE)</f>
        <v>1776</v>
      </c>
      <c r="H1629" t="s">
        <v>448</v>
      </c>
      <c r="J1629" t="str">
        <f>VLOOKUP(TRIM(SUBSTITUTE(D1629,CHAR(160),CHAR(32))),Metadata!B$1:H$2632,7,FALSE)</f>
        <v>memoires</v>
      </c>
      <c r="L1629" t="str">
        <f>VLOOKUP(TRIM(SUBSTITUTE(D1629,CHAR(160),CHAR(32))),Metadata!B$1:J$2632,9,FALSE)</f>
        <v>prose</v>
      </c>
      <c r="M1629">
        <f>VLOOKUP(TRIM(SUBSTITUTE(D1629,CHAR(160),CHAR(32))),Metadata!B$1:K$2632,10,FALSE)</f>
        <v>128799</v>
      </c>
      <c r="N1629" s="1" t="s">
        <v>2095</v>
      </c>
      <c r="O1629">
        <v>23</v>
      </c>
      <c r="P1629">
        <v>31</v>
      </c>
    </row>
    <row r="1630" spans="1:16" x14ac:dyDescent="0.25">
      <c r="A1630" t="s">
        <v>4354</v>
      </c>
      <c r="B1630" t="s">
        <v>2142</v>
      </c>
      <c r="C1630" t="s">
        <v>18</v>
      </c>
      <c r="D1630" t="s">
        <v>8293</v>
      </c>
      <c r="E1630" t="str">
        <f>VLOOKUP(TRIM(SUBSTITUTE(D1630,CHAR(160),CHAR(32))),Metadata!B$1:C$2632,2,FALSE)</f>
        <v>Laclos, Choderlos de, 1741-1803.</v>
      </c>
      <c r="F1630" t="str">
        <f>VLOOKUP(TRIM(SUBSTITUTE(D1630,CHAR(160),CHAR(32))),Metadata!B$1:D$2632,3,FALSE)</f>
        <v>Les liaisons dangereuses</v>
      </c>
      <c r="G1630">
        <f>VLOOKUP(TRIM(SUBSTITUTE(D1630,CHAR(160),CHAR(32))),Metadata!B$1:E$2632,4,FALSE)</f>
        <v>1782</v>
      </c>
      <c r="H1630" t="s">
        <v>448</v>
      </c>
      <c r="J1630" t="str">
        <f>VLOOKUP(TRIM(SUBSTITUTE(D1630,CHAR(160),CHAR(32))),Metadata!B$1:H$2632,7,FALSE)</f>
        <v>roman</v>
      </c>
      <c r="L1630" t="str">
        <f>VLOOKUP(TRIM(SUBSTITUTE(D1630,CHAR(160),CHAR(32))),Metadata!B$1:J$2632,9,FALSE)</f>
        <v>prose</v>
      </c>
      <c r="M1630">
        <f>VLOOKUP(TRIM(SUBSTITUTE(D1630,CHAR(160),CHAR(32))),Metadata!B$1:K$2632,10,FALSE)</f>
        <v>149273</v>
      </c>
      <c r="N1630" s="1" t="s">
        <v>2096</v>
      </c>
      <c r="O1630">
        <v>50</v>
      </c>
      <c r="P1630">
        <v>58</v>
      </c>
    </row>
    <row r="1631" spans="1:16" x14ac:dyDescent="0.25">
      <c r="A1631" t="s">
        <v>4354</v>
      </c>
      <c r="B1631" t="s">
        <v>2142</v>
      </c>
      <c r="C1631" t="s">
        <v>18</v>
      </c>
      <c r="D1631" t="s">
        <v>8191</v>
      </c>
      <c r="E1631" t="str">
        <f>VLOOKUP(TRIM(SUBSTITUTE(D1631,CHAR(160),CHAR(32))),Metadata!B$1:C$2632,2,FALSE)</f>
        <v>Bonnet, Charles, 1720-1793.</v>
      </c>
      <c r="F1631" t="str">
        <f>VLOOKUP(TRIM(SUBSTITUTE(D1631,CHAR(160),CHAR(32))),Metadata!B$1:D$2632,3,FALSE)</f>
        <v>Contemplation de la nature</v>
      </c>
      <c r="G1631">
        <f>VLOOKUP(TRIM(SUBSTITUTE(D1631,CHAR(160),CHAR(32))),Metadata!B$1:E$2632,4,FALSE)</f>
        <v>1764</v>
      </c>
      <c r="H1631" t="s">
        <v>448</v>
      </c>
      <c r="J1631" t="str">
        <f>VLOOKUP(TRIM(SUBSTITUTE(D1631,CHAR(160),CHAR(32))),Metadata!B$1:H$2632,7,FALSE)</f>
        <v>traite ou essai</v>
      </c>
      <c r="L1631" t="str">
        <f>VLOOKUP(TRIM(SUBSTITUTE(D1631,CHAR(160),CHAR(32))),Metadata!B$1:J$2632,9,FALSE)</f>
        <v>prose</v>
      </c>
      <c r="M1631">
        <f>VLOOKUP(TRIM(SUBSTITUTE(D1631,CHAR(160),CHAR(32))),Metadata!B$1:K$2632,10,FALSE)</f>
        <v>139979</v>
      </c>
      <c r="N1631" s="1" t="s">
        <v>2097</v>
      </c>
      <c r="O1631">
        <v>49</v>
      </c>
      <c r="P1631">
        <v>59</v>
      </c>
    </row>
    <row r="1632" spans="1:16" x14ac:dyDescent="0.25">
      <c r="A1632" t="s">
        <v>4354</v>
      </c>
      <c r="B1632" t="s">
        <v>2142</v>
      </c>
      <c r="C1632" t="s">
        <v>18</v>
      </c>
      <c r="D1632" t="s">
        <v>5442</v>
      </c>
      <c r="E1632" t="str">
        <f>VLOOKUP(TRIM(SUBSTITUTE(D1632,CHAR(160),CHAR(32))),Metadata!B$1:C$2632,2,FALSE)</f>
        <v>Holbach, Paul Henri Thiry, baron d', 1723-1789</v>
      </c>
      <c r="F1632" t="str">
        <f>VLOOKUP(TRIM(SUBSTITUTE(D1632,CHAR(160),CHAR(32))),Metadata!B$1:D$2632,3,FALSE)</f>
        <v>La contagion sacrée ou Histoire naturelle de la superstition OU Tableau des effets que les opinions religieuses ont produits sur la terre. Tome I</v>
      </c>
      <c r="G1632">
        <f>VLOOKUP(TRIM(SUBSTITUTE(D1632,CHAR(160),CHAR(32))),Metadata!B$1:E$2632,4,FALSE)</f>
        <v>1768</v>
      </c>
      <c r="H1632" t="s">
        <v>448</v>
      </c>
      <c r="J1632" t="str">
        <f>VLOOKUP(TRIM(SUBSTITUTE(D1632,CHAR(160),CHAR(32))),Metadata!B$1:H$2632,7,FALSE)</f>
        <v>traite</v>
      </c>
      <c r="L1632" t="str">
        <f>VLOOKUP(TRIM(SUBSTITUTE(D1632,CHAR(160),CHAR(32))),Metadata!B$1:J$2632,9,FALSE)</f>
        <v/>
      </c>
      <c r="M1632">
        <f>VLOOKUP(TRIM(SUBSTITUTE(D1632,CHAR(160),CHAR(32))),Metadata!B$1:K$2632,10,FALSE)</f>
        <v>35460</v>
      </c>
      <c r="N1632" s="1" t="s">
        <v>2098</v>
      </c>
      <c r="O1632">
        <v>69</v>
      </c>
      <c r="P1632">
        <v>77</v>
      </c>
    </row>
    <row r="1633" spans="1:16" x14ac:dyDescent="0.25">
      <c r="A1633" t="s">
        <v>4354</v>
      </c>
      <c r="B1633" t="s">
        <v>2142</v>
      </c>
      <c r="C1633" t="s">
        <v>18</v>
      </c>
      <c r="D1633" t="s">
        <v>8358</v>
      </c>
      <c r="E1633" t="str">
        <f>VLOOKUP(TRIM(SUBSTITUTE(D1633,CHAR(160),CHAR(32))),Metadata!B$1:C$2632,2,FALSE)</f>
        <v>Prévost, abbé, 1697-1763.</v>
      </c>
      <c r="F1633" t="str">
        <f>VLOOKUP(TRIM(SUBSTITUTE(D1633,CHAR(160),CHAR(32))),Metadata!B$1:D$2632,3,FALSE)</f>
        <v>Lettres angloises, ou Histoire de Miss Clarisse Harlove. T. 4</v>
      </c>
      <c r="G1633">
        <f>VLOOKUP(TRIM(SUBSTITUTE(D1633,CHAR(160),CHAR(32))),Metadata!B$1:E$2632,4,FALSE)</f>
        <v>1751</v>
      </c>
      <c r="H1633" t="s">
        <v>448</v>
      </c>
      <c r="J1633" t="str">
        <f>VLOOKUP(TRIM(SUBSTITUTE(D1633,CHAR(160),CHAR(32))),Metadata!B$1:H$2632,7,FALSE)</f>
        <v>roman</v>
      </c>
      <c r="L1633" t="str">
        <f>VLOOKUP(TRIM(SUBSTITUTE(D1633,CHAR(160),CHAR(32))),Metadata!B$1:J$2632,9,FALSE)</f>
        <v>prose</v>
      </c>
      <c r="M1633">
        <f>VLOOKUP(TRIM(SUBSTITUTE(D1633,CHAR(160),CHAR(32))),Metadata!B$1:K$2632,10,FALSE)</f>
        <v>115781</v>
      </c>
      <c r="N1633" s="1" t="s">
        <v>2099</v>
      </c>
      <c r="O1633">
        <v>71</v>
      </c>
      <c r="P1633">
        <v>79</v>
      </c>
    </row>
    <row r="1634" spans="1:16" x14ac:dyDescent="0.25">
      <c r="A1634" t="s">
        <v>4354</v>
      </c>
      <c r="B1634" t="s">
        <v>2142</v>
      </c>
      <c r="C1634" t="s">
        <v>18</v>
      </c>
      <c r="D1634" t="s">
        <v>8402</v>
      </c>
      <c r="E1634" t="str">
        <f>VLOOKUP(TRIM(SUBSTITUTE(D1634,CHAR(160),CHAR(32))),Metadata!B$1:C$2632,2,FALSE)</f>
        <v>Staël, Madame de (Anne-Louise-Germaine), 1766-1817.</v>
      </c>
      <c r="F1634" t="str">
        <f>VLOOKUP(TRIM(SUBSTITUTE(D1634,CHAR(160),CHAR(32))),Metadata!B$1:D$2632,3,FALSE)</f>
        <v>Lettres inédites à Louis de Narbonne, 1794.</v>
      </c>
      <c r="G1634">
        <f>VLOOKUP(TRIM(SUBSTITUTE(D1634,CHAR(160),CHAR(32))),Metadata!B$1:E$2632,4,FALSE)</f>
        <v>1794</v>
      </c>
      <c r="H1634" t="s">
        <v>448</v>
      </c>
      <c r="J1634" t="str">
        <f>VLOOKUP(TRIM(SUBSTITUTE(D1634,CHAR(160),CHAR(32))),Metadata!B$1:H$2632,7,FALSE)</f>
        <v>correspondance</v>
      </c>
      <c r="L1634" t="str">
        <f>VLOOKUP(TRIM(SUBSTITUTE(D1634,CHAR(160),CHAR(32))),Metadata!B$1:J$2632,9,FALSE)</f>
        <v>prose</v>
      </c>
      <c r="M1634">
        <f>VLOOKUP(TRIM(SUBSTITUTE(D1634,CHAR(160),CHAR(32))),Metadata!B$1:K$2632,10,FALSE)</f>
        <v>107787</v>
      </c>
      <c r="N1634" s="5" t="s">
        <v>2100</v>
      </c>
      <c r="O1634">
        <v>49</v>
      </c>
      <c r="P1634">
        <v>56</v>
      </c>
    </row>
    <row r="1635" spans="1:16" x14ac:dyDescent="0.25">
      <c r="A1635" t="s">
        <v>4354</v>
      </c>
      <c r="B1635" t="s">
        <v>2142</v>
      </c>
      <c r="C1635" t="s">
        <v>18</v>
      </c>
      <c r="D1635" t="s">
        <v>8182</v>
      </c>
      <c r="E1635" t="str">
        <f>VLOOKUP(TRIM(SUBSTITUTE(D1635,CHAR(160),CHAR(32))),Metadata!B$1:C$2632,2,FALSE)</f>
        <v>Barruel, Abbé Augustin, 1741-1820.</v>
      </c>
      <c r="F1635" t="str">
        <f>VLOOKUP(TRIM(SUBSTITUTE(D1635,CHAR(160),CHAR(32))),Metadata!B$1:D$2632,3,FALSE)</f>
        <v>Les helviennes</v>
      </c>
      <c r="G1635">
        <f>VLOOKUP(TRIM(SUBSTITUTE(D1635,CHAR(160),CHAR(32))),Metadata!B$1:E$2632,4,FALSE)</f>
        <v>1781</v>
      </c>
      <c r="H1635" t="s">
        <v>448</v>
      </c>
      <c r="J1635" t="str">
        <f>VLOOKUP(TRIM(SUBSTITUTE(D1635,CHAR(160),CHAR(32))),Metadata!B$1:H$2632,7,FALSE)</f>
        <v>traite ou essai</v>
      </c>
      <c r="L1635" t="str">
        <f>VLOOKUP(TRIM(SUBSTITUTE(D1635,CHAR(160),CHAR(32))),Metadata!B$1:J$2632,9,FALSE)</f>
        <v>prose</v>
      </c>
      <c r="M1635">
        <f>VLOOKUP(TRIM(SUBSTITUTE(D1635,CHAR(160),CHAR(32))),Metadata!B$1:K$2632,10,FALSE)</f>
        <v>331511</v>
      </c>
      <c r="N1635" s="1" t="s">
        <v>2101</v>
      </c>
      <c r="O1635">
        <v>38</v>
      </c>
      <c r="P1635">
        <v>45</v>
      </c>
    </row>
    <row r="1636" spans="1:16" x14ac:dyDescent="0.25">
      <c r="A1636" t="s">
        <v>4354</v>
      </c>
      <c r="B1636" t="s">
        <v>2142</v>
      </c>
      <c r="C1636" t="s">
        <v>18</v>
      </c>
      <c r="D1636" t="s">
        <v>6588</v>
      </c>
      <c r="E1636" t="str">
        <f>VLOOKUP(TRIM(SUBSTITUTE(D1636,CHAR(160),CHAR(32))),Metadata!B$1:C$2632,2,FALSE)</f>
        <v>Le Bon, Gustave, 1841-1931.</v>
      </c>
      <c r="F1636" t="str">
        <f>VLOOKUP(TRIM(SUBSTITUTE(D1636,CHAR(160),CHAR(32))),Metadata!B$1:D$2632,3,FALSE)</f>
        <v>L'homme et les sociétés. Leurs origines et leur développement (Deuxième partie).</v>
      </c>
      <c r="G1636">
        <f>VLOOKUP(TRIM(SUBSTITUTE(D1636,CHAR(160),CHAR(32))),Metadata!B$1:E$2632,4,FALSE)</f>
        <v>1881</v>
      </c>
      <c r="H1636" t="s">
        <v>450</v>
      </c>
      <c r="J1636" t="str">
        <f>VLOOKUP(TRIM(SUBSTITUTE(D1636,CHAR(160),CHAR(32))),Metadata!B$1:H$2632,7,FALSE)</f>
        <v>traite</v>
      </c>
      <c r="L1636" t="str">
        <f>VLOOKUP(TRIM(SUBSTITUTE(D1636,CHAR(160),CHAR(32))),Metadata!B$1:J$2632,9,FALSE)</f>
        <v/>
      </c>
      <c r="M1636">
        <f>VLOOKUP(TRIM(SUBSTITUTE(D1636,CHAR(160),CHAR(32))),Metadata!B$1:K$2632,10,FALSE)</f>
        <v>163801</v>
      </c>
      <c r="N1636" s="1" t="s">
        <v>2102</v>
      </c>
      <c r="O1636">
        <v>189</v>
      </c>
      <c r="P1636">
        <v>197</v>
      </c>
    </row>
    <row r="1637" spans="1:16" x14ac:dyDescent="0.25">
      <c r="A1637" t="s">
        <v>4354</v>
      </c>
      <c r="B1637" t="s">
        <v>2142</v>
      </c>
      <c r="C1637" t="s">
        <v>18</v>
      </c>
      <c r="D1637" t="s">
        <v>8674</v>
      </c>
      <c r="E1637" t="str">
        <f>VLOOKUP(TRIM(SUBSTITUTE(D1637,CHAR(160),CHAR(32))),Metadata!B$1:C$2632,2,FALSE)</f>
        <v>Staël, Madame de (Anne-Louise-Germaine), 1766-1817.</v>
      </c>
      <c r="F1637" t="str">
        <f>VLOOKUP(TRIM(SUBSTITUTE(D1637,CHAR(160),CHAR(32))),Metadata!B$1:D$2632,3,FALSE)</f>
        <v>Delphine (tome 1)</v>
      </c>
      <c r="G1637">
        <f>VLOOKUP(TRIM(SUBSTITUTE(D1637,CHAR(160),CHAR(32))),Metadata!B$1:E$2632,4,FALSE)</f>
        <v>1802</v>
      </c>
      <c r="H1637" t="s">
        <v>450</v>
      </c>
      <c r="J1637" t="str">
        <f>VLOOKUP(TRIM(SUBSTITUTE(D1637,CHAR(160),CHAR(32))),Metadata!B$1:H$2632,7,FALSE)</f>
        <v>roman</v>
      </c>
      <c r="L1637" t="str">
        <f>VLOOKUP(TRIM(SUBSTITUTE(D1637,CHAR(160),CHAR(32))),Metadata!B$1:J$2632,9,FALSE)</f>
        <v/>
      </c>
      <c r="M1637">
        <f>VLOOKUP(TRIM(SUBSTITUTE(D1637,CHAR(160),CHAR(32))),Metadata!B$1:K$2632,10,FALSE)</f>
        <v>160132</v>
      </c>
      <c r="N1637" s="1" t="s">
        <v>2103</v>
      </c>
      <c r="O1637">
        <v>187</v>
      </c>
      <c r="P1637">
        <v>195</v>
      </c>
    </row>
    <row r="1638" spans="1:16" x14ac:dyDescent="0.25">
      <c r="A1638" t="s">
        <v>4354</v>
      </c>
      <c r="B1638" t="s">
        <v>2142</v>
      </c>
      <c r="C1638" t="s">
        <v>18</v>
      </c>
      <c r="D1638" t="s">
        <v>6744</v>
      </c>
      <c r="E1638" t="str">
        <f>VLOOKUP(TRIM(SUBSTITUTE(D1638,CHAR(160),CHAR(32))),Metadata!B$1:C$2632,2,FALSE)</f>
        <v>Tarde, Gabriel, 1843-1904.</v>
      </c>
      <c r="F1638" t="str">
        <f>VLOOKUP(TRIM(SUBSTITUTE(D1638,CHAR(160),CHAR(32))),Metadata!B$1:D$2632,3,FALSE)</f>
        <v>ÉTUDES PÉNALES ET SOCIALES</v>
      </c>
      <c r="G1638">
        <f>VLOOKUP(TRIM(SUBSTITUTE(D1638,CHAR(160),CHAR(32))),Metadata!B$1:E$2632,4,FALSE)</f>
        <v>1892</v>
      </c>
      <c r="H1638" t="s">
        <v>450</v>
      </c>
      <c r="J1638" t="str">
        <f>VLOOKUP(TRIM(SUBSTITUTE(D1638,CHAR(160),CHAR(32))),Metadata!B$1:H$2632,7,FALSE)</f>
        <v>traite</v>
      </c>
      <c r="L1638" t="str">
        <f>VLOOKUP(TRIM(SUBSTITUTE(D1638,CHAR(160),CHAR(32))),Metadata!B$1:J$2632,9,FALSE)</f>
        <v/>
      </c>
      <c r="M1638">
        <f>VLOOKUP(TRIM(SUBSTITUTE(D1638,CHAR(160),CHAR(32))),Metadata!B$1:K$2632,10,FALSE)</f>
        <v>167737</v>
      </c>
      <c r="N1638" s="1" t="s">
        <v>2104</v>
      </c>
      <c r="O1638">
        <v>538</v>
      </c>
      <c r="P1638">
        <v>546</v>
      </c>
    </row>
    <row r="1639" spans="1:16" x14ac:dyDescent="0.25">
      <c r="A1639" t="s">
        <v>4354</v>
      </c>
      <c r="B1639" t="s">
        <v>2142</v>
      </c>
      <c r="C1639" t="s">
        <v>18</v>
      </c>
      <c r="D1639" t="s">
        <v>8036</v>
      </c>
      <c r="E1639" t="str">
        <f>VLOOKUP(TRIM(SUBSTITUTE(D1639,CHAR(160),CHAR(32))),Metadata!B$1:C$2632,2,FALSE)</f>
        <v>Dangeau, Philippe de Courcillon, marquis de, 1638-1720.</v>
      </c>
      <c r="F1639" t="str">
        <f>VLOOKUP(TRIM(SUBSTITUTE(D1639,CHAR(160),CHAR(32))),Metadata!B$1:D$2632,3,FALSE)</f>
        <v>Journal T. 1 1684-1685-1686</v>
      </c>
      <c r="G1639">
        <f>VLOOKUP(TRIM(SUBSTITUTE(D1639,CHAR(160),CHAR(32))),Metadata!B$1:E$2632,4,FALSE)</f>
        <v>1686</v>
      </c>
      <c r="H1639" t="s">
        <v>450</v>
      </c>
      <c r="J1639" t="str">
        <f>VLOOKUP(TRIM(SUBSTITUTE(D1639,CHAR(160),CHAR(32))),Metadata!B$1:H$2632,7,FALSE)</f>
        <v>memoires</v>
      </c>
      <c r="L1639" t="str">
        <f>VLOOKUP(TRIM(SUBSTITUTE(D1639,CHAR(160),CHAR(32))),Metadata!B$1:J$2632,9,FALSE)</f>
        <v>prose</v>
      </c>
      <c r="M1639">
        <f>VLOOKUP(TRIM(SUBSTITUTE(D1639,CHAR(160),CHAR(32))),Metadata!B$1:K$2632,10,FALSE)</f>
        <v>131667</v>
      </c>
      <c r="N1639" s="1" t="s">
        <v>2105</v>
      </c>
      <c r="O1639">
        <v>8</v>
      </c>
      <c r="P1639">
        <v>15</v>
      </c>
    </row>
    <row r="1640" spans="1:16" x14ac:dyDescent="0.25">
      <c r="A1640" t="s">
        <v>4354</v>
      </c>
      <c r="B1640" t="s">
        <v>2142</v>
      </c>
      <c r="C1640" t="s">
        <v>18</v>
      </c>
      <c r="D1640" t="s">
        <v>8563</v>
      </c>
      <c r="E1640" t="str">
        <f>VLOOKUP(TRIM(SUBSTITUTE(D1640,CHAR(160),CHAR(32))),Metadata!B$1:C$2632,2,FALSE)</f>
        <v>Gozlan, Léon, 1803-1866.</v>
      </c>
      <c r="F1640" t="str">
        <f>VLOOKUP(TRIM(SUBSTITUTE(D1640,CHAR(160),CHAR(32))),Metadata!B$1:D$2632,3,FALSE)</f>
        <v>Le notaire de Chantilly</v>
      </c>
      <c r="G1640">
        <f>VLOOKUP(TRIM(SUBSTITUTE(D1640,CHAR(160),CHAR(32))),Metadata!B$1:E$2632,4,FALSE)</f>
        <v>1836</v>
      </c>
      <c r="H1640" t="s">
        <v>450</v>
      </c>
      <c r="J1640" t="str">
        <f>VLOOKUP(TRIM(SUBSTITUTE(D1640,CHAR(160),CHAR(32))),Metadata!B$1:H$2632,7,FALSE)</f>
        <v>roman</v>
      </c>
      <c r="L1640" t="str">
        <f>VLOOKUP(TRIM(SUBSTITUTE(D1640,CHAR(160),CHAR(32))),Metadata!B$1:J$2632,9,FALSE)</f>
        <v>prose</v>
      </c>
      <c r="M1640">
        <f>VLOOKUP(TRIM(SUBSTITUTE(D1640,CHAR(160),CHAR(32))),Metadata!B$1:K$2632,10,FALSE)</f>
        <v>118175</v>
      </c>
      <c r="N1640" s="1" t="s">
        <v>2106</v>
      </c>
      <c r="O1640">
        <v>90</v>
      </c>
      <c r="P1640">
        <v>99</v>
      </c>
    </row>
    <row r="1641" spans="1:16" x14ac:dyDescent="0.25">
      <c r="A1641" t="s">
        <v>4354</v>
      </c>
      <c r="B1641" t="s">
        <v>2142</v>
      </c>
      <c r="C1641" t="s">
        <v>18</v>
      </c>
      <c r="D1641" t="s">
        <v>8725</v>
      </c>
      <c r="E1641" t="str">
        <f>VLOOKUP(TRIM(SUBSTITUTE(D1641,CHAR(160),CHAR(32))),Metadata!B$1:C$2632,2,FALSE)</f>
        <v>Zola, Emile, 1840-1902.</v>
      </c>
      <c r="F1641" t="str">
        <f>VLOOKUP(TRIM(SUBSTITUTE(D1641,CHAR(160),CHAR(32))),Metadata!B$1:D$2632,3,FALSE)</f>
        <v>Une page d'amour</v>
      </c>
      <c r="G1641">
        <f>VLOOKUP(TRIM(SUBSTITUTE(D1641,CHAR(160),CHAR(32))),Metadata!B$1:E$2632,4,FALSE)</f>
        <v>1878</v>
      </c>
      <c r="H1641" t="s">
        <v>450</v>
      </c>
      <c r="J1641" t="str">
        <f>VLOOKUP(TRIM(SUBSTITUTE(D1641,CHAR(160),CHAR(32))),Metadata!B$1:H$2632,7,FALSE)</f>
        <v>roman</v>
      </c>
      <c r="L1641" t="str">
        <f>VLOOKUP(TRIM(SUBSTITUTE(D1641,CHAR(160),CHAR(32))),Metadata!B$1:J$2632,9,FALSE)</f>
        <v>prose</v>
      </c>
      <c r="M1641">
        <f>VLOOKUP(TRIM(SUBSTITUTE(D1641,CHAR(160),CHAR(32))),Metadata!B$1:K$2632,10,FALSE)</f>
        <v>109964</v>
      </c>
      <c r="N1641" s="1" t="s">
        <v>2107</v>
      </c>
      <c r="O1641">
        <v>16</v>
      </c>
      <c r="P1641">
        <v>24</v>
      </c>
    </row>
    <row r="1642" spans="1:16" x14ac:dyDescent="0.25">
      <c r="A1642" t="s">
        <v>4354</v>
      </c>
      <c r="B1642" t="s">
        <v>2142</v>
      </c>
      <c r="C1642" t="s">
        <v>18</v>
      </c>
      <c r="D1642" t="s">
        <v>6174</v>
      </c>
      <c r="E1642" t="str">
        <f>VLOOKUP(TRIM(SUBSTITUTE(D1642,CHAR(160),CHAR(32))),Metadata!B$1:C$2632,2,FALSE)</f>
        <v>Proudhon, P.-J. (Pierre-Joseph), 1809-1865.</v>
      </c>
      <c r="F1642" t="str">
        <f>VLOOKUP(TRIM(SUBSTITUTE(D1642,CHAR(160),CHAR(32))),Metadata!B$1:D$2632,3,FALSE)</f>
        <v>Système des contradictions économiques ou Philosophie de la misère.</v>
      </c>
      <c r="G1642">
        <f>VLOOKUP(TRIM(SUBSTITUTE(D1642,CHAR(160),CHAR(32))),Metadata!B$1:E$2632,4,FALSE)</f>
        <v>1846</v>
      </c>
      <c r="H1642" t="s">
        <v>450</v>
      </c>
      <c r="J1642" t="str">
        <f>VLOOKUP(TRIM(SUBSTITUTE(D1642,CHAR(160),CHAR(32))),Metadata!B$1:H$2632,7,FALSE)</f>
        <v>traite</v>
      </c>
      <c r="L1642" t="str">
        <f>VLOOKUP(TRIM(SUBSTITUTE(D1642,CHAR(160),CHAR(32))),Metadata!B$1:J$2632,9,FALSE)</f>
        <v/>
      </c>
      <c r="M1642">
        <f>VLOOKUP(TRIM(SUBSTITUTE(D1642,CHAR(160),CHAR(32))),Metadata!B$1:K$2632,10,FALSE)</f>
        <v>83914</v>
      </c>
      <c r="N1642" s="1" t="s">
        <v>2108</v>
      </c>
      <c r="O1642">
        <v>80</v>
      </c>
      <c r="P1642">
        <v>88</v>
      </c>
    </row>
    <row r="1643" spans="1:16" x14ac:dyDescent="0.25">
      <c r="A1643" t="s">
        <v>4354</v>
      </c>
      <c r="B1643" t="s">
        <v>2142</v>
      </c>
      <c r="C1643" t="s">
        <v>18</v>
      </c>
      <c r="D1643" t="s">
        <v>8441</v>
      </c>
      <c r="E1643" t="str">
        <f>VLOOKUP(TRIM(SUBSTITUTE(D1643,CHAR(160),CHAR(32))),Metadata!B$1:C$2632,2,FALSE)</f>
        <v>Blondel, Maurice, 1861-1949.</v>
      </c>
      <c r="F1643" t="str">
        <f>VLOOKUP(TRIM(SUBSTITUTE(D1643,CHAR(160),CHAR(32))),Metadata!B$1:D$2632,3,FALSE)</f>
        <v>L'action</v>
      </c>
      <c r="G1643">
        <f>VLOOKUP(TRIM(SUBSTITUTE(D1643,CHAR(160),CHAR(32))),Metadata!B$1:E$2632,4,FALSE)</f>
        <v>1893</v>
      </c>
      <c r="H1643" t="s">
        <v>450</v>
      </c>
      <c r="J1643" t="str">
        <f>VLOOKUP(TRIM(SUBSTITUTE(D1643,CHAR(160),CHAR(32))),Metadata!B$1:H$2632,7,FALSE)</f>
        <v>traite ou essai</v>
      </c>
      <c r="L1643" t="str">
        <f>VLOOKUP(TRIM(SUBSTITUTE(D1643,CHAR(160),CHAR(32))),Metadata!B$1:J$2632,9,FALSE)</f>
        <v>prose</v>
      </c>
      <c r="M1643">
        <f>VLOOKUP(TRIM(SUBSTITUTE(D1643,CHAR(160),CHAR(32))),Metadata!B$1:K$2632,10,FALSE)</f>
        <v>178641</v>
      </c>
      <c r="N1643" s="1" t="s">
        <v>2109</v>
      </c>
      <c r="O1643">
        <v>124</v>
      </c>
      <c r="P1643">
        <v>132</v>
      </c>
    </row>
    <row r="1644" spans="1:16" x14ac:dyDescent="0.25">
      <c r="A1644" t="s">
        <v>4354</v>
      </c>
      <c r="B1644" t="s">
        <v>2142</v>
      </c>
      <c r="C1644" t="s">
        <v>18</v>
      </c>
      <c r="D1644" t="s">
        <v>8715</v>
      </c>
      <c r="E1644" t="str">
        <f>VLOOKUP(TRIM(SUBSTITUTE(D1644,CHAR(160),CHAR(32))),Metadata!B$1:C$2632,2,FALSE)</f>
        <v>Zola, Emile, 1840-1902.</v>
      </c>
      <c r="F1644" t="str">
        <f>VLOOKUP(TRIM(SUBSTITUTE(D1644,CHAR(160),CHAR(32))),Metadata!B$1:D$2632,3,FALSE)</f>
        <v>La joie de vivre</v>
      </c>
      <c r="G1644">
        <f>VLOOKUP(TRIM(SUBSTITUTE(D1644,CHAR(160),CHAR(32))),Metadata!B$1:E$2632,4,FALSE)</f>
        <v>1884</v>
      </c>
      <c r="H1644" t="s">
        <v>450</v>
      </c>
      <c r="J1644" t="str">
        <f>VLOOKUP(TRIM(SUBSTITUTE(D1644,CHAR(160),CHAR(32))),Metadata!B$1:H$2632,7,FALSE)</f>
        <v>roman</v>
      </c>
      <c r="L1644" t="str">
        <f>VLOOKUP(TRIM(SUBSTITUTE(D1644,CHAR(160),CHAR(32))),Metadata!B$1:J$2632,9,FALSE)</f>
        <v>prose</v>
      </c>
      <c r="M1644">
        <f>VLOOKUP(TRIM(SUBSTITUTE(D1644,CHAR(160),CHAR(32))),Metadata!B$1:K$2632,10,FALSE)</f>
        <v>126663</v>
      </c>
      <c r="N1644" s="1" t="s">
        <v>2110</v>
      </c>
      <c r="O1644">
        <v>45</v>
      </c>
      <c r="P1644">
        <v>53</v>
      </c>
    </row>
    <row r="1645" spans="1:16" x14ac:dyDescent="0.25">
      <c r="A1645" t="s">
        <v>4354</v>
      </c>
      <c r="B1645" t="s">
        <v>2142</v>
      </c>
      <c r="C1645" t="s">
        <v>18</v>
      </c>
      <c r="D1645" t="s">
        <v>6721</v>
      </c>
      <c r="E1645" t="str">
        <f>VLOOKUP(TRIM(SUBSTITUTE(D1645,CHAR(160),CHAR(32))),Metadata!B$1:C$2632,2,FALSE)</f>
        <v>Tarde, Gabriel, 1843-1904.</v>
      </c>
      <c r="F1645" t="str">
        <f>VLOOKUP(TRIM(SUBSTITUTE(D1645,CHAR(160),CHAR(32))),Metadata!B$1:D$2632,3,FALSE)</f>
        <v>Les lois de l'imitation [2]</v>
      </c>
      <c r="G1645">
        <f>VLOOKUP(TRIM(SUBSTITUTE(D1645,CHAR(160),CHAR(32))),Metadata!B$1:E$2632,4,FALSE)</f>
        <v>1890</v>
      </c>
      <c r="H1645" t="s">
        <v>450</v>
      </c>
      <c r="J1645" t="str">
        <f>VLOOKUP(TRIM(SUBSTITUTE(D1645,CHAR(160),CHAR(32))),Metadata!B$1:H$2632,7,FALSE)</f>
        <v>traite</v>
      </c>
      <c r="L1645" t="str">
        <f>VLOOKUP(TRIM(SUBSTITUTE(D1645,CHAR(160),CHAR(32))),Metadata!B$1:J$2632,9,FALSE)</f>
        <v/>
      </c>
      <c r="M1645">
        <f>VLOOKUP(TRIM(SUBSTITUTE(D1645,CHAR(160),CHAR(32))),Metadata!B$1:K$2632,10,FALSE)</f>
        <v>80009</v>
      </c>
      <c r="N1645" s="1" t="s">
        <v>2111</v>
      </c>
      <c r="O1645">
        <v>66</v>
      </c>
      <c r="P1645">
        <v>73</v>
      </c>
    </row>
    <row r="1646" spans="1:16" x14ac:dyDescent="0.25">
      <c r="A1646" t="s">
        <v>4354</v>
      </c>
      <c r="B1646" t="s">
        <v>2142</v>
      </c>
      <c r="C1646" t="s">
        <v>18</v>
      </c>
      <c r="D1646" t="s">
        <v>8514</v>
      </c>
      <c r="E1646" t="str">
        <f>VLOOKUP(TRIM(SUBSTITUTE(D1646,CHAR(160),CHAR(32))),Metadata!B$1:C$2632,2,FALSE)</f>
        <v>Durkheim, Emile, 1858-1917.</v>
      </c>
      <c r="F1646" t="str">
        <f>VLOOKUP(TRIM(SUBSTITUTE(D1646,CHAR(160),CHAR(32))),Metadata!B$1:D$2632,3,FALSE)</f>
        <v>Le suicide. Étude sociologique, 3</v>
      </c>
      <c r="G1646">
        <f>VLOOKUP(TRIM(SUBSTITUTE(D1646,CHAR(160),CHAR(32))),Metadata!B$1:E$2632,4,FALSE)</f>
        <v>1897</v>
      </c>
      <c r="H1646" t="s">
        <v>450</v>
      </c>
      <c r="J1646" t="str">
        <f>VLOOKUP(TRIM(SUBSTITUTE(D1646,CHAR(160),CHAR(32))),Metadata!B$1:H$2632,7,FALSE)</f>
        <v>traite</v>
      </c>
      <c r="L1646" t="str">
        <f>VLOOKUP(TRIM(SUBSTITUTE(D1646,CHAR(160),CHAR(32))),Metadata!B$1:J$2632,9,FALSE)</f>
        <v/>
      </c>
      <c r="M1646">
        <f>VLOOKUP(TRIM(SUBSTITUTE(D1646,CHAR(160),CHAR(32))),Metadata!B$1:K$2632,10,FALSE)</f>
        <v>44827</v>
      </c>
      <c r="N1646" s="2" t="s">
        <v>2112</v>
      </c>
      <c r="O1646">
        <v>44</v>
      </c>
      <c r="P1646">
        <v>52</v>
      </c>
    </row>
    <row r="1647" spans="1:16" x14ac:dyDescent="0.25">
      <c r="A1647" t="s">
        <v>4354</v>
      </c>
      <c r="B1647" t="s">
        <v>2142</v>
      </c>
      <c r="C1647" t="s">
        <v>18</v>
      </c>
      <c r="D1647" t="s">
        <v>8437</v>
      </c>
      <c r="E1647" t="str">
        <f>VLOOKUP(TRIM(SUBSTITUTE(D1647,CHAR(160),CHAR(32))),Metadata!B$1:C$2632,2,FALSE)</f>
        <v>Barriere, Theodore, 1821-1877: Capendu, Ernest, 1826-1868.</v>
      </c>
      <c r="F1647" t="str">
        <f>VLOOKUP(TRIM(SUBSTITUTE(D1647,CHAR(160),CHAR(32))),Metadata!B$1:D$2632,3,FALSE)</f>
        <v>Les faux bonshommes</v>
      </c>
      <c r="G1647">
        <f>VLOOKUP(TRIM(SUBSTITUTE(D1647,CHAR(160),CHAR(32))),Metadata!B$1:E$2632,4,FALSE)</f>
        <v>1856</v>
      </c>
      <c r="H1647" t="s">
        <v>450</v>
      </c>
      <c r="J1647" t="str">
        <f>VLOOKUP(TRIM(SUBSTITUTE(D1647,CHAR(160),CHAR(32))),Metadata!B$1:H$2632,7,FALSE)</f>
        <v>theatre</v>
      </c>
      <c r="L1647" t="str">
        <f>VLOOKUP(TRIM(SUBSTITUTE(D1647,CHAR(160),CHAR(32))),Metadata!B$1:J$2632,9,FALSE)</f>
        <v>prose</v>
      </c>
      <c r="M1647">
        <f>VLOOKUP(TRIM(SUBSTITUTE(D1647,CHAR(160),CHAR(32))),Metadata!B$1:K$2632,10,FALSE)</f>
        <v>35373</v>
      </c>
      <c r="N1647" s="1" t="s">
        <v>2113</v>
      </c>
      <c r="O1647">
        <v>8</v>
      </c>
      <c r="P1647">
        <v>16</v>
      </c>
    </row>
    <row r="1648" spans="1:16" x14ac:dyDescent="0.25">
      <c r="A1648" t="s">
        <v>4354</v>
      </c>
      <c r="B1648" t="s">
        <v>2142</v>
      </c>
      <c r="C1648" t="s">
        <v>18</v>
      </c>
      <c r="D1648" t="s">
        <v>8560</v>
      </c>
      <c r="E1648" t="str">
        <f>VLOOKUP(TRIM(SUBSTITUTE(D1648,CHAR(160),CHAR(32))),Metadata!B$1:C$2632,2,FALSE)</f>
        <v>Goncourt, Edmond de, 1822-1896: Goncourt, Jules de, 1830-1870.</v>
      </c>
      <c r="F1648" t="str">
        <f>VLOOKUP(TRIM(SUBSTITUTE(D1648,CHAR(160),CHAR(32))),Metadata!B$1:D$2632,3,FALSE)</f>
        <v>Journal, T. 4, 1891-1896</v>
      </c>
      <c r="G1648">
        <f>VLOOKUP(TRIM(SUBSTITUTE(D1648,CHAR(160),CHAR(32))),Metadata!B$1:E$2632,4,FALSE)</f>
        <v>1896</v>
      </c>
      <c r="H1648" t="s">
        <v>450</v>
      </c>
      <c r="J1648" t="str">
        <f>VLOOKUP(TRIM(SUBSTITUTE(D1648,CHAR(160),CHAR(32))),Metadata!B$1:H$2632,7,FALSE)</f>
        <v>memoires</v>
      </c>
      <c r="L1648" t="str">
        <f>VLOOKUP(TRIM(SUBSTITUTE(D1648,CHAR(160),CHAR(32))),Metadata!B$1:J$2632,9,FALSE)</f>
        <v>prose</v>
      </c>
      <c r="M1648">
        <f>VLOOKUP(TRIM(SUBSTITUTE(D1648,CHAR(160),CHAR(32))),Metadata!B$1:K$2632,10,FALSE)</f>
        <v>341281</v>
      </c>
      <c r="N1648" s="1" t="s">
        <v>2114</v>
      </c>
      <c r="O1648">
        <v>13</v>
      </c>
      <c r="P1648">
        <v>20</v>
      </c>
    </row>
    <row r="1649" spans="1:16" x14ac:dyDescent="0.25">
      <c r="A1649" t="s">
        <v>4354</v>
      </c>
      <c r="B1649" t="s">
        <v>2142</v>
      </c>
      <c r="C1649" t="s">
        <v>18</v>
      </c>
      <c r="D1649" t="s">
        <v>8495</v>
      </c>
      <c r="E1649" t="str">
        <f>VLOOKUP(TRIM(SUBSTITUTE(D1649,CHAR(160),CHAR(32))),Metadata!B$1:C$2632,2,FALSE)</f>
        <v>Dumas, Alexandre (père), 1802-1870.</v>
      </c>
      <c r="F1649" t="str">
        <f>VLOOKUP(TRIM(SUBSTITUTE(D1649,CHAR(160),CHAR(32))),Metadata!B$1:D$2632,3,FALSE)</f>
        <v>Fils du forçat (Le)</v>
      </c>
      <c r="G1649">
        <f>VLOOKUP(TRIM(SUBSTITUTE(D1649,CHAR(160),CHAR(32))),Metadata!B$1:E$2632,4,FALSE)</f>
        <v>1865</v>
      </c>
      <c r="H1649" t="s">
        <v>450</v>
      </c>
      <c r="J1649" t="str">
        <f>VLOOKUP(TRIM(SUBSTITUTE(D1649,CHAR(160),CHAR(32))),Metadata!B$1:H$2632,7,FALSE)</f>
        <v>Narratif, Roman</v>
      </c>
      <c r="L1649" t="str">
        <f>VLOOKUP(TRIM(SUBSTITUTE(D1649,CHAR(160),CHAR(32))),Metadata!B$1:J$2632,9,FALSE)</f>
        <v/>
      </c>
      <c r="M1649">
        <f>VLOOKUP(TRIM(SUBSTITUTE(D1649,CHAR(160),CHAR(32))),Metadata!B$1:K$2632,10,FALSE)</f>
        <v>70241</v>
      </c>
      <c r="N1649" s="1" t="s">
        <v>2115</v>
      </c>
      <c r="O1649">
        <v>131</v>
      </c>
      <c r="P1649">
        <v>139</v>
      </c>
    </row>
    <row r="1650" spans="1:16" x14ac:dyDescent="0.25">
      <c r="A1650" t="s">
        <v>4354</v>
      </c>
      <c r="B1650" t="s">
        <v>2142</v>
      </c>
      <c r="C1650" t="s">
        <v>18</v>
      </c>
      <c r="D1650" t="s">
        <v>8668</v>
      </c>
      <c r="E1650" t="str">
        <f>VLOOKUP(TRIM(SUBSTITUTE(D1650,CHAR(160),CHAR(32))),Metadata!B$1:C$2632,2,FALSE)</f>
        <v>Soulié, Frédéric, 1800-1847.</v>
      </c>
      <c r="F1650" t="str">
        <f>VLOOKUP(TRIM(SUBSTITUTE(D1650,CHAR(160),CHAR(32))),Metadata!B$1:D$2632,3,FALSE)</f>
        <v>Les mémoires du diable</v>
      </c>
      <c r="G1650">
        <f>VLOOKUP(TRIM(SUBSTITUTE(D1650,CHAR(160),CHAR(32))),Metadata!B$1:E$2632,4,FALSE)</f>
        <v>1837</v>
      </c>
      <c r="H1650" t="s">
        <v>450</v>
      </c>
      <c r="J1650" t="str">
        <f>VLOOKUP(TRIM(SUBSTITUTE(D1650,CHAR(160),CHAR(32))),Metadata!B$1:H$2632,7,FALSE)</f>
        <v>roman</v>
      </c>
      <c r="L1650" t="str">
        <f>VLOOKUP(TRIM(SUBSTITUTE(D1650,CHAR(160),CHAR(32))),Metadata!B$1:J$2632,9,FALSE)</f>
        <v>prose</v>
      </c>
      <c r="M1650">
        <f>VLOOKUP(TRIM(SUBSTITUTE(D1650,CHAR(160),CHAR(32))),Metadata!B$1:K$2632,10,FALSE)</f>
        <v>112445</v>
      </c>
      <c r="N1650" s="1" t="s">
        <v>2116</v>
      </c>
      <c r="O1650">
        <v>70</v>
      </c>
      <c r="P1650">
        <v>78</v>
      </c>
    </row>
    <row r="1651" spans="1:16" x14ac:dyDescent="0.25">
      <c r="A1651" t="s">
        <v>4354</v>
      </c>
      <c r="B1651" t="s">
        <v>2142</v>
      </c>
      <c r="C1651" t="s">
        <v>18</v>
      </c>
      <c r="D1651" t="s">
        <v>8473</v>
      </c>
      <c r="E1651" t="str">
        <f>VLOOKUP(TRIM(SUBSTITUTE(D1651,CHAR(160),CHAR(32))),Metadata!B$1:C$2632,2,FALSE)</f>
        <v>Cousin, Victor, 1792-1867.</v>
      </c>
      <c r="F1651" t="str">
        <f>VLOOKUP(TRIM(SUBSTITUTE(D1651,CHAR(160),CHAR(32))),Metadata!B$1:D$2632,3,FALSE)</f>
        <v>Cours de l'histoire de la philosophie: histoire de la philosophie du XVIIIe siècle.</v>
      </c>
      <c r="G1651">
        <f>VLOOKUP(TRIM(SUBSTITUTE(D1651,CHAR(160),CHAR(32))),Metadata!B$1:E$2632,4,FALSE)</f>
        <v>1829</v>
      </c>
      <c r="H1651" t="s">
        <v>450</v>
      </c>
      <c r="J1651" t="str">
        <f>VLOOKUP(TRIM(SUBSTITUTE(D1651,CHAR(160),CHAR(32))),Metadata!B$1:H$2632,7,FALSE)</f>
        <v>traite ou essai</v>
      </c>
      <c r="L1651" t="str">
        <f>VLOOKUP(TRIM(SUBSTITUTE(D1651,CHAR(160),CHAR(32))),Metadata!B$1:J$2632,9,FALSE)</f>
        <v>prose</v>
      </c>
      <c r="M1651">
        <f>VLOOKUP(TRIM(SUBSTITUTE(D1651,CHAR(160),CHAR(32))),Metadata!B$1:K$2632,10,FALSE)</f>
        <v>108980</v>
      </c>
      <c r="N1651" s="1" t="s">
        <v>2117</v>
      </c>
      <c r="O1651">
        <v>86</v>
      </c>
      <c r="P1651">
        <v>94</v>
      </c>
    </row>
    <row r="1652" spans="1:16" x14ac:dyDescent="0.25">
      <c r="A1652" t="s">
        <v>4354</v>
      </c>
      <c r="B1652" t="s">
        <v>2142</v>
      </c>
      <c r="C1652" t="s">
        <v>18</v>
      </c>
      <c r="D1652" t="s">
        <v>8574</v>
      </c>
      <c r="E1652" t="str">
        <f>VLOOKUP(TRIM(SUBSTITUTE(D1652,CHAR(160),CHAR(32))),Metadata!B$1:C$2632,2,FALSE)</f>
        <v>Huysmans, J.-K. (Joris-Karl), 1848-1907.</v>
      </c>
      <c r="F1652" t="str">
        <f>VLOOKUP(TRIM(SUBSTITUTE(D1652,CHAR(160),CHAR(32))),Metadata!B$1:D$2632,3,FALSE)</f>
        <v>En route</v>
      </c>
      <c r="G1652">
        <f>VLOOKUP(TRIM(SUBSTITUTE(D1652,CHAR(160),CHAR(32))),Metadata!B$1:E$2632,4,FALSE)</f>
        <v>1895</v>
      </c>
      <c r="H1652" t="s">
        <v>450</v>
      </c>
      <c r="J1652" t="str">
        <f>VLOOKUP(TRIM(SUBSTITUTE(D1652,CHAR(160),CHAR(32))),Metadata!B$1:H$2632,7,FALSE)</f>
        <v>roman</v>
      </c>
      <c r="L1652" t="str">
        <f>VLOOKUP(TRIM(SUBSTITUTE(D1652,CHAR(160),CHAR(32))),Metadata!B$1:J$2632,9,FALSE)</f>
        <v>prose</v>
      </c>
      <c r="M1652">
        <f>VLOOKUP(TRIM(SUBSTITUTE(D1652,CHAR(160),CHAR(32))),Metadata!B$1:K$2632,10,FALSE)</f>
        <v>124595</v>
      </c>
      <c r="N1652" s="1" t="s">
        <v>2118</v>
      </c>
      <c r="O1652">
        <v>78</v>
      </c>
      <c r="P1652">
        <v>87</v>
      </c>
    </row>
    <row r="1653" spans="1:16" x14ac:dyDescent="0.25">
      <c r="A1653" t="s">
        <v>4354</v>
      </c>
      <c r="B1653" t="s">
        <v>2142</v>
      </c>
      <c r="C1653" t="s">
        <v>18</v>
      </c>
      <c r="D1653" t="s">
        <v>8062</v>
      </c>
      <c r="E1653" t="str">
        <f>VLOOKUP(TRIM(SUBSTITUTE(D1653,CHAR(160),CHAR(32))),Metadata!B$1:C$2632,2,FALSE)</f>
        <v>Godeau, Antoine, 1605-1672.</v>
      </c>
      <c r="F1653" t="str">
        <f>VLOOKUP(TRIM(SUBSTITUTE(D1653,CHAR(160),CHAR(32))),Metadata!B$1:D$2632,3,FALSE)</f>
        <v>Prières et méditations chrestiennes.</v>
      </c>
      <c r="G1653">
        <f>VLOOKUP(TRIM(SUBSTITUTE(D1653,CHAR(160),CHAR(32))),Metadata!B$1:E$2632,4,FALSE)</f>
        <v>1633</v>
      </c>
      <c r="H1653" t="s">
        <v>450</v>
      </c>
      <c r="J1653" t="str">
        <f>VLOOKUP(TRIM(SUBSTITUTE(D1653,CHAR(160),CHAR(32))),Metadata!B$1:H$2632,7,FALSE)</f>
        <v>melanges litteraires</v>
      </c>
      <c r="L1653" t="str">
        <f>VLOOKUP(TRIM(SUBSTITUTE(D1653,CHAR(160),CHAR(32))),Metadata!B$1:J$2632,9,FALSE)</f>
        <v>prose</v>
      </c>
      <c r="M1653">
        <f>VLOOKUP(TRIM(SUBSTITUTE(D1653,CHAR(160),CHAR(32))),Metadata!B$1:K$2632,10,FALSE)</f>
        <v>24838</v>
      </c>
      <c r="N1653" s="1" t="s">
        <v>2119</v>
      </c>
      <c r="O1653">
        <v>13</v>
      </c>
      <c r="P1653">
        <v>22</v>
      </c>
    </row>
    <row r="1654" spans="1:16" x14ac:dyDescent="0.25">
      <c r="A1654" t="s">
        <v>4354</v>
      </c>
      <c r="B1654" t="s">
        <v>2142</v>
      </c>
      <c r="C1654" t="s">
        <v>18</v>
      </c>
      <c r="D1654" t="s">
        <v>5909</v>
      </c>
      <c r="E1654" t="str">
        <f>VLOOKUP(TRIM(SUBSTITUTE(D1654,CHAR(160),CHAR(32))),Metadata!B$1:C$2632,2,FALSE)</f>
        <v>Comte, Auguste, 1798-1857.</v>
      </c>
      <c r="F1654" t="str">
        <f>VLOOKUP(TRIM(SUBSTITUTE(D1654,CHAR(160),CHAR(32))),Metadata!B$1:D$2632,3,FALSE)</f>
        <v>Cours de philosophie positive. 1re et 2e leçons</v>
      </c>
      <c r="G1654">
        <f>VLOOKUP(TRIM(SUBSTITUTE(D1654,CHAR(160),CHAR(32))),Metadata!B$1:E$2632,4,FALSE)</f>
        <v>1830</v>
      </c>
      <c r="H1654" t="s">
        <v>450</v>
      </c>
      <c r="J1654" t="str">
        <f>VLOOKUP(TRIM(SUBSTITUTE(D1654,CHAR(160),CHAR(32))),Metadata!B$1:H$2632,7,FALSE)</f>
        <v>traite</v>
      </c>
      <c r="L1654" t="str">
        <f>VLOOKUP(TRIM(SUBSTITUTE(D1654,CHAR(160),CHAR(32))),Metadata!B$1:J$2632,9,FALSE)</f>
        <v/>
      </c>
      <c r="M1654">
        <f>VLOOKUP(TRIM(SUBSTITUTE(D1654,CHAR(160),CHAR(32))),Metadata!B$1:K$2632,10,FALSE)</f>
        <v>43768</v>
      </c>
      <c r="N1654" s="6" t="s">
        <v>2120</v>
      </c>
      <c r="O1654">
        <v>5</v>
      </c>
      <c r="P1654">
        <v>13</v>
      </c>
    </row>
    <row r="1655" spans="1:16" x14ac:dyDescent="0.25">
      <c r="A1655" t="s">
        <v>4354</v>
      </c>
      <c r="B1655" t="s">
        <v>2142</v>
      </c>
      <c r="C1655" t="s">
        <v>18</v>
      </c>
      <c r="D1655" t="s">
        <v>6717</v>
      </c>
      <c r="E1655" t="str">
        <f>VLOOKUP(TRIM(SUBSTITUTE(D1655,CHAR(160),CHAR(32))),Metadata!B$1:C$2632,2,FALSE)</f>
        <v>Tarde, Gabriel, 1843-1904.</v>
      </c>
      <c r="F1655" t="str">
        <f>VLOOKUP(TRIM(SUBSTITUTE(D1655,CHAR(160),CHAR(32))),Metadata!B$1:D$2632,3,FALSE)</f>
        <v>La philosophie pénale [2]</v>
      </c>
      <c r="G1655">
        <f>VLOOKUP(TRIM(SUBSTITUTE(D1655,CHAR(160),CHAR(32))),Metadata!B$1:E$2632,4,FALSE)</f>
        <v>1890</v>
      </c>
      <c r="H1655" t="s">
        <v>450</v>
      </c>
      <c r="J1655" t="str">
        <f>VLOOKUP(TRIM(SUBSTITUTE(D1655,CHAR(160),CHAR(32))),Metadata!B$1:H$2632,7,FALSE)</f>
        <v>traite</v>
      </c>
      <c r="L1655" t="str">
        <f>VLOOKUP(TRIM(SUBSTITUTE(D1655,CHAR(160),CHAR(32))),Metadata!B$1:J$2632,9,FALSE)</f>
        <v/>
      </c>
      <c r="M1655">
        <f>VLOOKUP(TRIM(SUBSTITUTE(D1655,CHAR(160),CHAR(32))),Metadata!B$1:K$2632,10,FALSE)</f>
        <v>118390</v>
      </c>
      <c r="N1655" s="1" t="s">
        <v>2121</v>
      </c>
      <c r="O1655">
        <v>45</v>
      </c>
      <c r="P1655">
        <v>53</v>
      </c>
    </row>
    <row r="1656" spans="1:16" x14ac:dyDescent="0.25">
      <c r="A1656" t="s">
        <v>4354</v>
      </c>
      <c r="B1656" t="s">
        <v>2142</v>
      </c>
      <c r="C1656" t="s">
        <v>18</v>
      </c>
      <c r="D1656" t="s">
        <v>8968</v>
      </c>
      <c r="E1656" t="str">
        <f>VLOOKUP(TRIM(SUBSTITUTE(D1656,CHAR(160),CHAR(32))),Metadata!B$1:C$2632,2,FALSE)</f>
        <v>Perroux, François, 1903-</v>
      </c>
      <c r="F1656" t="str">
        <f>VLOOKUP(TRIM(SUBSTITUTE(D1656,CHAR(160),CHAR(32))),Metadata!B$1:D$2632,3,FALSE)</f>
        <v>L'économie du XXe siècle</v>
      </c>
      <c r="G1656">
        <f>VLOOKUP(TRIM(SUBSTITUTE(D1656,CHAR(160),CHAR(32))),Metadata!B$1:E$2632,4,FALSE)</f>
        <v>1964</v>
      </c>
      <c r="H1656" t="s">
        <v>534</v>
      </c>
      <c r="J1656" t="str">
        <f>VLOOKUP(TRIM(SUBSTITUTE(D1656,CHAR(160),CHAR(32))),Metadata!B$1:H$2632,7,FALSE)</f>
        <v>traite ou essai</v>
      </c>
      <c r="L1656" t="str">
        <f>VLOOKUP(TRIM(SUBSTITUTE(D1656,CHAR(160),CHAR(32))),Metadata!B$1:J$2632,9,FALSE)</f>
        <v>prose</v>
      </c>
      <c r="M1656">
        <f>VLOOKUP(TRIM(SUBSTITUTE(D1656,CHAR(160),CHAR(32))),Metadata!B$1:K$2632,10,FALSE)</f>
        <v>208903</v>
      </c>
      <c r="N1656" s="1" t="s">
        <v>2122</v>
      </c>
      <c r="O1656">
        <v>135</v>
      </c>
      <c r="P1656">
        <v>143</v>
      </c>
    </row>
    <row r="1657" spans="1:16" x14ac:dyDescent="0.25">
      <c r="A1657" t="s">
        <v>4354</v>
      </c>
      <c r="B1657" t="s">
        <v>2142</v>
      </c>
      <c r="C1657" t="s">
        <v>18</v>
      </c>
      <c r="D1657" t="s">
        <v>9003</v>
      </c>
      <c r="E1657" t="str">
        <f>VLOOKUP(TRIM(SUBSTITUTE(D1657,CHAR(160),CHAR(32))),Metadata!B$1:C$2632,2,FALSE)</f>
        <v>Rostand, Jean, 1894-1977.</v>
      </c>
      <c r="F1657" t="str">
        <f>VLOOKUP(TRIM(SUBSTITUTE(D1657,CHAR(160),CHAR(32))),Metadata!B$1:D$2632,3,FALSE)</f>
        <v>La genèse de la vie</v>
      </c>
      <c r="G1657">
        <f>VLOOKUP(TRIM(SUBSTITUTE(D1657,CHAR(160),CHAR(32))),Metadata!B$1:E$2632,4,FALSE)</f>
        <v>1943</v>
      </c>
      <c r="H1657" t="s">
        <v>534</v>
      </c>
      <c r="J1657" t="str">
        <f>VLOOKUP(TRIM(SUBSTITUTE(D1657,CHAR(160),CHAR(32))),Metadata!B$1:H$2632,7,FALSE)</f>
        <v>traite ou essai</v>
      </c>
      <c r="L1657" t="str">
        <f>VLOOKUP(TRIM(SUBSTITUTE(D1657,CHAR(160),CHAR(32))),Metadata!B$1:J$2632,9,FALSE)</f>
        <v>prose</v>
      </c>
      <c r="M1657">
        <f>VLOOKUP(TRIM(SUBSTITUTE(D1657,CHAR(160),CHAR(32))),Metadata!B$1:K$2632,10,FALSE)</f>
        <v>36042</v>
      </c>
      <c r="N1657" s="1" t="s">
        <v>2123</v>
      </c>
      <c r="O1657">
        <v>166</v>
      </c>
      <c r="P1657">
        <v>174</v>
      </c>
    </row>
    <row r="1658" spans="1:16" x14ac:dyDescent="0.25">
      <c r="A1658" t="s">
        <v>4354</v>
      </c>
      <c r="B1658" t="s">
        <v>2142</v>
      </c>
      <c r="C1658" t="s">
        <v>18</v>
      </c>
      <c r="D1658" t="s">
        <v>8731</v>
      </c>
      <c r="E1658" t="str">
        <f>VLOOKUP(TRIM(SUBSTITUTE(D1658,CHAR(160),CHAR(32))),Metadata!B$1:C$2632,2,FALSE)</f>
        <v>Alain, 1868-1951.</v>
      </c>
      <c r="F1658" t="str">
        <f>VLOOKUP(TRIM(SUBSTITUTE(D1658,CHAR(160),CHAR(32))),Metadata!B$1:D$2632,3,FALSE)</f>
        <v>Idées. Introduction à la philosophie. Platon, Descartes, Hegel, Comte (1939)</v>
      </c>
      <c r="G1658">
        <f>VLOOKUP(TRIM(SUBSTITUTE(D1658,CHAR(160),CHAR(32))),Metadata!B$1:E$2632,4,FALSE)</f>
        <v>1939</v>
      </c>
      <c r="H1658" t="s">
        <v>534</v>
      </c>
      <c r="J1658" t="str">
        <f>VLOOKUP(TRIM(SUBSTITUTE(D1658,CHAR(160),CHAR(32))),Metadata!B$1:H$2632,7,FALSE)</f>
        <v>traite</v>
      </c>
      <c r="L1658" t="str">
        <f>VLOOKUP(TRIM(SUBSTITUTE(D1658,CHAR(160),CHAR(32))),Metadata!B$1:J$2632,9,FALSE)</f>
        <v/>
      </c>
      <c r="M1658">
        <f>VLOOKUP(TRIM(SUBSTITUTE(D1658,CHAR(160),CHAR(32))),Metadata!B$1:K$2632,10,FALSE)</f>
        <v>106771</v>
      </c>
      <c r="N1658" s="1" t="s">
        <v>2124</v>
      </c>
      <c r="O1658">
        <v>126</v>
      </c>
      <c r="P1658">
        <v>133</v>
      </c>
    </row>
    <row r="1659" spans="1:16" x14ac:dyDescent="0.25">
      <c r="A1659" t="s">
        <v>4354</v>
      </c>
      <c r="B1659" t="s">
        <v>2142</v>
      </c>
      <c r="C1659" t="s">
        <v>18</v>
      </c>
      <c r="D1659" t="s">
        <v>7563</v>
      </c>
      <c r="E1659" t="str">
        <f>VLOOKUP(TRIM(SUBSTITUTE(D1659,CHAR(160),CHAR(32))),Metadata!B$1:C$2632,2,FALSE)</f>
        <v>Bergson, Henri Louis, 1859-1941.</v>
      </c>
      <c r="F1659" t="str">
        <f>VLOOKUP(TRIM(SUBSTITUTE(D1659,CHAR(160),CHAR(32))),Metadata!B$1:D$2632,3,FALSE)</f>
        <v>Matière et mémoire. Essai sur la relation du corps à l'esprit.</v>
      </c>
      <c r="G1659">
        <f>VLOOKUP(TRIM(SUBSTITUTE(D1659,CHAR(160),CHAR(32))),Metadata!B$1:E$2632,4,FALSE)</f>
        <v>1939</v>
      </c>
      <c r="H1659" t="s">
        <v>534</v>
      </c>
      <c r="J1659" t="str">
        <f>VLOOKUP(TRIM(SUBSTITUTE(D1659,CHAR(160),CHAR(32))),Metadata!B$1:H$2632,7,FALSE)</f>
        <v>traite ou essai</v>
      </c>
      <c r="L1659" t="str">
        <f>VLOOKUP(TRIM(SUBSTITUTE(D1659,CHAR(160),CHAR(32))),Metadata!B$1:J$2632,9,FALSE)</f>
        <v/>
      </c>
      <c r="M1659">
        <f>VLOOKUP(TRIM(SUBSTITUTE(D1659,CHAR(160),CHAR(32))),Metadata!B$1:K$2632,10,FALSE)</f>
        <v>85582</v>
      </c>
      <c r="N1659" s="1" t="s">
        <v>2125</v>
      </c>
      <c r="O1659">
        <v>334</v>
      </c>
      <c r="P1659">
        <v>342</v>
      </c>
    </row>
    <row r="1660" spans="1:16" x14ac:dyDescent="0.25">
      <c r="A1660" t="s">
        <v>4354</v>
      </c>
      <c r="B1660" t="s">
        <v>2142</v>
      </c>
      <c r="C1660" t="s">
        <v>18</v>
      </c>
      <c r="D1660" t="s">
        <v>8874</v>
      </c>
      <c r="E1660" t="str">
        <f>VLOOKUP(TRIM(SUBSTITUTE(D1660,CHAR(160),CHAR(32))),Metadata!B$1:C$2632,2,FALSE)</f>
        <v>Gide, André, 1869-1951.</v>
      </c>
      <c r="F1660" t="str">
        <f>VLOOKUP(TRIM(SUBSTITUTE(D1660,CHAR(160),CHAR(32))),Metadata!B$1:D$2632,3,FALSE)</f>
        <v>Journal, 1889-1939</v>
      </c>
      <c r="G1660">
        <f>VLOOKUP(TRIM(SUBSTITUTE(D1660,CHAR(160),CHAR(32))),Metadata!B$1:E$2632,4,FALSE)</f>
        <v>1939</v>
      </c>
      <c r="H1660" t="s">
        <v>534</v>
      </c>
      <c r="J1660" t="str">
        <f>VLOOKUP(TRIM(SUBSTITUTE(D1660,CHAR(160),CHAR(32))),Metadata!B$1:H$2632,7,FALSE)</f>
        <v>memoires</v>
      </c>
      <c r="L1660" t="str">
        <f>VLOOKUP(TRIM(SUBSTITUTE(D1660,CHAR(160),CHAR(32))),Metadata!B$1:J$2632,9,FALSE)</f>
        <v>prose</v>
      </c>
      <c r="M1660">
        <f>VLOOKUP(TRIM(SUBSTITUTE(D1660,CHAR(160),CHAR(32))),Metadata!B$1:K$2632,10,FALSE)</f>
        <v>484035</v>
      </c>
      <c r="N1660" s="1" t="s">
        <v>2126</v>
      </c>
      <c r="O1660">
        <v>46</v>
      </c>
      <c r="P1660">
        <v>53</v>
      </c>
    </row>
    <row r="1661" spans="1:16" x14ac:dyDescent="0.25">
      <c r="A1661" t="s">
        <v>4354</v>
      </c>
      <c r="B1661" t="s">
        <v>2142</v>
      </c>
      <c r="C1661" t="s">
        <v>18</v>
      </c>
      <c r="D1661" t="s">
        <v>7380</v>
      </c>
      <c r="E1661" t="str">
        <f>VLOOKUP(TRIM(SUBSTITUTE(D1661,CHAR(160),CHAR(32))),Metadata!B$1:C$2632,2,FALSE)</f>
        <v>Vaudet, Charles.</v>
      </c>
      <c r="F1661" t="str">
        <f>VLOOKUP(TRIM(SUBSTITUTE(D1661,CHAR(160),CHAR(32))),Metadata!B$1:D$2632,3,FALSE)</f>
        <v>La vérité sur la question romaine.</v>
      </c>
      <c r="G1661">
        <f>VLOOKUP(TRIM(SUBSTITUTE(D1661,CHAR(160),CHAR(32))),Metadata!B$1:E$2632,4,FALSE)</f>
        <v>1930</v>
      </c>
      <c r="H1661" t="s">
        <v>534</v>
      </c>
      <c r="J1661" t="str">
        <f>VLOOKUP(TRIM(SUBSTITUTE(D1661,CHAR(160),CHAR(32))),Metadata!B$1:H$2632,7,FALSE)</f>
        <v>traite</v>
      </c>
      <c r="L1661" t="str">
        <f>VLOOKUP(TRIM(SUBSTITUTE(D1661,CHAR(160),CHAR(32))),Metadata!B$1:J$2632,9,FALSE)</f>
        <v/>
      </c>
      <c r="M1661">
        <f>VLOOKUP(TRIM(SUBSTITUTE(D1661,CHAR(160),CHAR(32))),Metadata!B$1:K$2632,10,FALSE)</f>
        <v>61629</v>
      </c>
      <c r="N1661" s="1" t="s">
        <v>2127</v>
      </c>
      <c r="O1661">
        <v>77</v>
      </c>
      <c r="P1661">
        <v>84</v>
      </c>
    </row>
    <row r="1662" spans="1:16" x14ac:dyDescent="0.25">
      <c r="A1662" t="s">
        <v>4354</v>
      </c>
      <c r="B1662" t="s">
        <v>2142</v>
      </c>
      <c r="C1662" t="s">
        <v>18</v>
      </c>
      <c r="D1662" t="s">
        <v>8847</v>
      </c>
      <c r="E1662" t="str">
        <f>VLOOKUP(TRIM(SUBSTITUTE(D1662,CHAR(160),CHAR(32))),Metadata!B$1:C$2632,2,FALSE)</f>
        <v>Durkheim, Emile, 1858-1917.</v>
      </c>
      <c r="F1662" t="str">
        <f>VLOOKUP(TRIM(SUBSTITUTE(D1662,CHAR(160),CHAR(32))),Metadata!B$1:D$2632,3,FALSE)</f>
        <v>L'éducation morale</v>
      </c>
      <c r="G1662">
        <f>VLOOKUP(TRIM(SUBSTITUTE(D1662,CHAR(160),CHAR(32))),Metadata!B$1:E$2632,4,FALSE)</f>
        <v>1903</v>
      </c>
      <c r="H1662" t="s">
        <v>534</v>
      </c>
      <c r="J1662" t="str">
        <f>VLOOKUP(TRIM(SUBSTITUTE(D1662,CHAR(160),CHAR(32))),Metadata!B$1:H$2632,7,FALSE)</f>
        <v>traite</v>
      </c>
      <c r="L1662" t="str">
        <f>VLOOKUP(TRIM(SUBSTITUTE(D1662,CHAR(160),CHAR(32))),Metadata!B$1:J$2632,9,FALSE)</f>
        <v/>
      </c>
      <c r="M1662">
        <f>VLOOKUP(TRIM(SUBSTITUTE(D1662,CHAR(160),CHAR(32))),Metadata!B$1:K$2632,10,FALSE)</f>
        <v>105540</v>
      </c>
      <c r="N1662" s="1" t="s">
        <v>2128</v>
      </c>
      <c r="O1662">
        <v>285</v>
      </c>
      <c r="P1662">
        <v>292</v>
      </c>
    </row>
    <row r="1663" spans="1:16" x14ac:dyDescent="0.25">
      <c r="A1663" t="s">
        <v>4354</v>
      </c>
      <c r="B1663" t="s">
        <v>2142</v>
      </c>
      <c r="C1663" t="s">
        <v>18</v>
      </c>
      <c r="D1663" t="s">
        <v>7898</v>
      </c>
      <c r="E1663" t="str">
        <f>VLOOKUP(TRIM(SUBSTITUTE(D1663,CHAR(160),CHAR(32))),Metadata!B$1:C$2632,2,FALSE)</f>
        <v>Durkheim, Emile, 1858-1917.</v>
      </c>
      <c r="F1663" t="str">
        <f>VLOOKUP(TRIM(SUBSTITUTE(D1663,CHAR(160),CHAR(32))),Metadata!B$1:D$2632,3,FALSE)</f>
        <v>Les formes élémentaires de la vie religieuse, 1</v>
      </c>
      <c r="G1663">
        <f>VLOOKUP(TRIM(SUBSTITUTE(D1663,CHAR(160),CHAR(32))),Metadata!B$1:E$2632,4,FALSE)</f>
        <v>1912</v>
      </c>
      <c r="H1663" t="s">
        <v>534</v>
      </c>
      <c r="J1663" t="str">
        <f>VLOOKUP(TRIM(SUBSTITUTE(D1663,CHAR(160),CHAR(32))),Metadata!B$1:H$2632,7,FALSE)</f>
        <v>traite</v>
      </c>
      <c r="L1663" t="str">
        <f>VLOOKUP(TRIM(SUBSTITUTE(D1663,CHAR(160),CHAR(32))),Metadata!B$1:J$2632,9,FALSE)</f>
        <v/>
      </c>
      <c r="M1663">
        <f>VLOOKUP(TRIM(SUBSTITUTE(D1663,CHAR(160),CHAR(32))),Metadata!B$1:K$2632,10,FALSE)</f>
        <v>48196</v>
      </c>
      <c r="N1663" s="1" t="s">
        <v>2129</v>
      </c>
      <c r="O1663">
        <v>48</v>
      </c>
      <c r="P1663">
        <v>56</v>
      </c>
    </row>
    <row r="1664" spans="1:16" x14ac:dyDescent="0.25">
      <c r="A1664" t="s">
        <v>4354</v>
      </c>
      <c r="B1664" t="s">
        <v>2142</v>
      </c>
      <c r="C1664" t="s">
        <v>18</v>
      </c>
      <c r="D1664" t="s">
        <v>9006</v>
      </c>
      <c r="E1664" t="str">
        <f>VLOOKUP(TRIM(SUBSTITUTE(D1664,CHAR(160),CHAR(32))),Metadata!B$1:C$2632,2,FALSE)</f>
        <v>Ruyer, Raymond, 1902-1987.</v>
      </c>
      <c r="F1664" t="str">
        <f>VLOOKUP(TRIM(SUBSTITUTE(D1664,CHAR(160),CHAR(32))),Metadata!B$1:D$2632,3,FALSE)</f>
        <v>Esquisse d'une philosophie de la structure</v>
      </c>
      <c r="G1664">
        <f>VLOOKUP(TRIM(SUBSTITUTE(D1664,CHAR(160),CHAR(32))),Metadata!B$1:E$2632,4,FALSE)</f>
        <v>1930</v>
      </c>
      <c r="H1664" t="s">
        <v>534</v>
      </c>
      <c r="J1664" t="str">
        <f>VLOOKUP(TRIM(SUBSTITUTE(D1664,CHAR(160),CHAR(32))),Metadata!B$1:H$2632,7,FALSE)</f>
        <v>traite ou essai</v>
      </c>
      <c r="L1664" t="str">
        <f>VLOOKUP(TRIM(SUBSTITUTE(D1664,CHAR(160),CHAR(32))),Metadata!B$1:J$2632,9,FALSE)</f>
        <v>prose</v>
      </c>
      <c r="M1664">
        <f>VLOOKUP(TRIM(SUBSTITUTE(D1664,CHAR(160),CHAR(32))),Metadata!B$1:K$2632,10,FALSE)</f>
        <v>122188</v>
      </c>
      <c r="N1664" s="1" t="s">
        <v>2130</v>
      </c>
      <c r="O1664">
        <v>194</v>
      </c>
      <c r="P1664">
        <v>201</v>
      </c>
    </row>
    <row r="1665" spans="1:16" x14ac:dyDescent="0.25">
      <c r="A1665" t="s">
        <v>4354</v>
      </c>
      <c r="B1665" t="s">
        <v>2142</v>
      </c>
      <c r="C1665" t="s">
        <v>18</v>
      </c>
      <c r="D1665" t="s">
        <v>8915</v>
      </c>
      <c r="E1665" t="str">
        <f>VLOOKUP(TRIM(SUBSTITUTE(D1665,CHAR(160),CHAR(32))),Metadata!B$1:C$2632,2,FALSE)</f>
        <v>Lacroix, Jean, 1900-</v>
      </c>
      <c r="F1665" t="str">
        <f>VLOOKUP(TRIM(SUBSTITUTE(D1665,CHAR(160),CHAR(32))),Metadata!B$1:D$2632,3,FALSE)</f>
        <v>Marxisme, existentialisme, personnalisme: présence de l'éternité dans le temps</v>
      </c>
      <c r="G1665">
        <f>VLOOKUP(TRIM(SUBSTITUTE(D1665,CHAR(160),CHAR(32))),Metadata!B$1:E$2632,4,FALSE)</f>
        <v>1949</v>
      </c>
      <c r="H1665" t="s">
        <v>534</v>
      </c>
      <c r="J1665" t="str">
        <f>VLOOKUP(TRIM(SUBSTITUTE(D1665,CHAR(160),CHAR(32))),Metadata!B$1:H$2632,7,FALSE)</f>
        <v>traite ou essai</v>
      </c>
      <c r="L1665" t="str">
        <f>VLOOKUP(TRIM(SUBSTITUTE(D1665,CHAR(160),CHAR(32))),Metadata!B$1:J$2632,9,FALSE)</f>
        <v>prose</v>
      </c>
      <c r="M1665">
        <f>VLOOKUP(TRIM(SUBSTITUTE(D1665,CHAR(160),CHAR(32))),Metadata!B$1:K$2632,10,FALSE)</f>
        <v>40441</v>
      </c>
      <c r="N1665" s="1" t="s">
        <v>2131</v>
      </c>
      <c r="O1665">
        <v>8</v>
      </c>
      <c r="P1665">
        <v>15</v>
      </c>
    </row>
    <row r="1666" spans="1:16" x14ac:dyDescent="0.25">
      <c r="A1666" t="s">
        <v>4354</v>
      </c>
      <c r="B1666" t="s">
        <v>2142</v>
      </c>
      <c r="C1666" t="s">
        <v>18</v>
      </c>
      <c r="D1666" t="s">
        <v>8920</v>
      </c>
      <c r="E1666" t="str">
        <f>VLOOKUP(TRIM(SUBSTITUTE(D1666,CHAR(160),CHAR(32))),Metadata!B$1:C$2632,2,FALSE)</f>
        <v>Lhote, André, 1885-1962.</v>
      </c>
      <c r="F1666" t="str">
        <f>VLOOKUP(TRIM(SUBSTITUTE(D1666,CHAR(160),CHAR(32))),Metadata!B$1:D$2632,3,FALSE)</f>
        <v>Peinture d'abord: essais</v>
      </c>
      <c r="G1666">
        <f>VLOOKUP(TRIM(SUBSTITUTE(D1666,CHAR(160),CHAR(32))),Metadata!B$1:E$2632,4,FALSE)</f>
        <v>1942</v>
      </c>
      <c r="H1666" t="s">
        <v>534</v>
      </c>
      <c r="J1666" t="str">
        <f>VLOOKUP(TRIM(SUBSTITUTE(D1666,CHAR(160),CHAR(32))),Metadata!B$1:H$2632,7,FALSE)</f>
        <v>melanges litteraires</v>
      </c>
      <c r="L1666" t="str">
        <f>VLOOKUP(TRIM(SUBSTITUTE(D1666,CHAR(160),CHAR(32))),Metadata!B$1:J$2632,9,FALSE)</f>
        <v>prose</v>
      </c>
      <c r="M1666">
        <f>VLOOKUP(TRIM(SUBSTITUTE(D1666,CHAR(160),CHAR(32))),Metadata!B$1:K$2632,10,FALSE)</f>
        <v>67083</v>
      </c>
      <c r="N1666" s="1" t="s">
        <v>2132</v>
      </c>
      <c r="O1666">
        <v>64</v>
      </c>
      <c r="P1666">
        <v>72</v>
      </c>
    </row>
    <row r="1667" spans="1:16" x14ac:dyDescent="0.25">
      <c r="A1667" t="s">
        <v>4354</v>
      </c>
      <c r="B1667" t="s">
        <v>2142</v>
      </c>
      <c r="C1667" t="s">
        <v>18</v>
      </c>
      <c r="D1667" t="s">
        <v>7309</v>
      </c>
      <c r="E1667" t="str">
        <f>VLOOKUP(TRIM(SUBSTITUTE(D1667,CHAR(160),CHAR(32))),Metadata!B$1:C$2632,2,FALSE)</f>
        <v>Levy-Bruhl, Lucien, 1857-1939.</v>
      </c>
      <c r="F1667" t="str">
        <f>VLOOKUP(TRIM(SUBSTITUTE(D1667,CHAR(160),CHAR(32))),Metadata!B$1:D$2632,3,FALSE)</f>
        <v>L'âme primitive</v>
      </c>
      <c r="G1667">
        <f>VLOOKUP(TRIM(SUBSTITUTE(D1667,CHAR(160),CHAR(32))),Metadata!B$1:E$2632,4,FALSE)</f>
        <v>1927</v>
      </c>
      <c r="H1667" t="s">
        <v>534</v>
      </c>
      <c r="J1667" t="str">
        <f>VLOOKUP(TRIM(SUBSTITUTE(D1667,CHAR(160),CHAR(32))),Metadata!B$1:H$2632,7,FALSE)</f>
        <v>traite</v>
      </c>
      <c r="L1667" t="str">
        <f>VLOOKUP(TRIM(SUBSTITUTE(D1667,CHAR(160),CHAR(32))),Metadata!B$1:J$2632,9,FALSE)</f>
        <v/>
      </c>
      <c r="M1667">
        <f>VLOOKUP(TRIM(SUBSTITUTE(D1667,CHAR(160),CHAR(32))),Metadata!B$1:K$2632,10,FALSE)</f>
        <v>122436</v>
      </c>
      <c r="N1667" s="1" t="s">
        <v>2133</v>
      </c>
      <c r="O1667">
        <v>8</v>
      </c>
      <c r="P1667">
        <v>17</v>
      </c>
    </row>
    <row r="1668" spans="1:16" x14ac:dyDescent="0.25">
      <c r="A1668" t="s">
        <v>4354</v>
      </c>
      <c r="B1668" t="s">
        <v>2142</v>
      </c>
      <c r="C1668" t="s">
        <v>18</v>
      </c>
      <c r="D1668" t="s">
        <v>8783</v>
      </c>
      <c r="E1668" t="str">
        <f>VLOOKUP(TRIM(SUBSTITUTE(D1668,CHAR(160),CHAR(32))),Metadata!B$1:C$2632,2,FALSE)</f>
        <v>Bergson, Henri Louis, 1859-1941.</v>
      </c>
      <c r="F1668" t="str">
        <f>VLOOKUP(TRIM(SUBSTITUTE(D1668,CHAR(160),CHAR(32))),Metadata!B$1:D$2632,3,FALSE)</f>
        <v>Deux sources morale religion</v>
      </c>
      <c r="G1668">
        <f>VLOOKUP(TRIM(SUBSTITUTE(D1668,CHAR(160),CHAR(32))),Metadata!B$1:E$2632,4,FALSE)</f>
        <v>1932</v>
      </c>
      <c r="H1668" t="s">
        <v>534</v>
      </c>
      <c r="J1668" t="str">
        <f>VLOOKUP(TRIM(SUBSTITUTE(D1668,CHAR(160),CHAR(32))),Metadata!B$1:H$2632,7,FALSE)</f>
        <v>traite ou essai</v>
      </c>
      <c r="L1668" t="str">
        <f>VLOOKUP(TRIM(SUBSTITUTE(D1668,CHAR(160),CHAR(32))),Metadata!B$1:J$2632,9,FALSE)</f>
        <v>prose</v>
      </c>
      <c r="M1668">
        <f>VLOOKUP(TRIM(SUBSTITUTE(D1668,CHAR(160),CHAR(32))),Metadata!B$1:K$2632,10,FALSE)</f>
        <v>108252</v>
      </c>
      <c r="N1668" s="1" t="s">
        <v>2134</v>
      </c>
      <c r="O1668">
        <v>236</v>
      </c>
      <c r="P1668">
        <v>244</v>
      </c>
    </row>
    <row r="1669" spans="1:16" x14ac:dyDescent="0.25">
      <c r="A1669" t="s">
        <v>4354</v>
      </c>
      <c r="B1669" t="s">
        <v>2142</v>
      </c>
      <c r="C1669" t="s">
        <v>18</v>
      </c>
      <c r="D1669" t="s">
        <v>9011</v>
      </c>
      <c r="E1669" t="str">
        <f>VLOOKUP(TRIM(SUBSTITUTE(D1669,CHAR(160),CHAR(32))),Metadata!B$1:C$2632,2,FALSE)</f>
        <v>Sorel, Georges, 1847-1922.</v>
      </c>
      <c r="F1669" t="str">
        <f>VLOOKUP(TRIM(SUBSTITUTE(D1669,CHAR(160),CHAR(32))),Metadata!B$1:D$2632,3,FALSE)</f>
        <v>Réflexions sur la violence</v>
      </c>
      <c r="G1669">
        <f>VLOOKUP(TRIM(SUBSTITUTE(D1669,CHAR(160),CHAR(32))),Metadata!B$1:E$2632,4,FALSE)</f>
        <v>1908</v>
      </c>
      <c r="H1669" t="s">
        <v>534</v>
      </c>
      <c r="J1669" t="str">
        <f>VLOOKUP(TRIM(SUBSTITUTE(D1669,CHAR(160),CHAR(32))),Metadata!B$1:H$2632,7,FALSE)</f>
        <v>traite</v>
      </c>
      <c r="L1669" t="str">
        <f>VLOOKUP(TRIM(SUBSTITUTE(D1669,CHAR(160),CHAR(32))),Metadata!B$1:J$2632,9,FALSE)</f>
        <v/>
      </c>
      <c r="M1669">
        <f>VLOOKUP(TRIM(SUBSTITUTE(D1669,CHAR(160),CHAR(32))),Metadata!B$1:K$2632,10,FALSE)</f>
        <v>111160</v>
      </c>
      <c r="N1669" s="1" t="s">
        <v>2135</v>
      </c>
      <c r="O1669">
        <v>49</v>
      </c>
      <c r="P1669">
        <v>57</v>
      </c>
    </row>
    <row r="1670" spans="1:16" x14ac:dyDescent="0.25">
      <c r="A1670" t="s">
        <v>4354</v>
      </c>
      <c r="B1670" t="s">
        <v>2142</v>
      </c>
      <c r="C1670" t="s">
        <v>18</v>
      </c>
      <c r="D1670" t="s">
        <v>8971</v>
      </c>
      <c r="E1670" t="str">
        <f>VLOOKUP(TRIM(SUBSTITUTE(D1670,CHAR(160),CHAR(32))),Metadata!B$1:C$2632,2,FALSE)</f>
        <v>Poincaré, Henri, 1854-1912.</v>
      </c>
      <c r="F1670" t="str">
        <f>VLOOKUP(TRIM(SUBSTITUTE(D1670,CHAR(160),CHAR(32))),Metadata!B$1:D$2632,3,FALSE)</f>
        <v>La valeur de la science,</v>
      </c>
      <c r="G1670">
        <f>VLOOKUP(TRIM(SUBSTITUTE(D1670,CHAR(160),CHAR(32))),Metadata!B$1:E$2632,4,FALSE)</f>
        <v>1905</v>
      </c>
      <c r="H1670" t="s">
        <v>534</v>
      </c>
      <c r="J1670" t="str">
        <f>VLOOKUP(TRIM(SUBSTITUTE(D1670,CHAR(160),CHAR(32))),Metadata!B$1:H$2632,7,FALSE)</f>
        <v>traite ou essai</v>
      </c>
      <c r="L1670" t="str">
        <f>VLOOKUP(TRIM(SUBSTITUTE(D1670,CHAR(160),CHAR(32))),Metadata!B$1:J$2632,9,FALSE)</f>
        <v>prose</v>
      </c>
      <c r="M1670">
        <f>VLOOKUP(TRIM(SUBSTITUTE(D1670,CHAR(160),CHAR(32))),Metadata!B$1:K$2632,10,FALSE)</f>
        <v>59971</v>
      </c>
      <c r="N1670" s="1" t="s">
        <v>2136</v>
      </c>
      <c r="O1670">
        <v>59</v>
      </c>
      <c r="P1670">
        <v>67</v>
      </c>
    </row>
    <row r="1671" spans="1:16" x14ac:dyDescent="0.25">
      <c r="A1671" t="s">
        <v>4354</v>
      </c>
      <c r="B1671" t="s">
        <v>2142</v>
      </c>
      <c r="C1671" t="s">
        <v>18</v>
      </c>
      <c r="D1671" t="s">
        <v>8989</v>
      </c>
      <c r="E1671" t="str">
        <f>VLOOKUP(TRIM(SUBSTITUTE(D1671,CHAR(160),CHAR(32))),Metadata!B$1:C$2632,2,FALSE)</f>
        <v>Ricoeur, Paul, 1913-2005.</v>
      </c>
      <c r="F1671" t="str">
        <f>VLOOKUP(TRIM(SUBSTITUTE(D1671,CHAR(160),CHAR(32))),Metadata!B$1:D$2632,3,FALSE)</f>
        <v>Philosophie de la volonté. T. 1, Le volontaire et l'involontaire</v>
      </c>
      <c r="G1671">
        <f>VLOOKUP(TRIM(SUBSTITUTE(D1671,CHAR(160),CHAR(32))),Metadata!B$1:E$2632,4,FALSE)</f>
        <v>1949</v>
      </c>
      <c r="H1671" t="s">
        <v>534</v>
      </c>
      <c r="J1671" t="str">
        <f>VLOOKUP(TRIM(SUBSTITUTE(D1671,CHAR(160),CHAR(32))),Metadata!B$1:H$2632,7,FALSE)</f>
        <v>traite ou essai</v>
      </c>
      <c r="L1671" t="str">
        <f>VLOOKUP(TRIM(SUBSTITUTE(D1671,CHAR(160),CHAR(32))),Metadata!B$1:J$2632,9,FALSE)</f>
        <v>prose</v>
      </c>
      <c r="M1671">
        <f>VLOOKUP(TRIM(SUBSTITUTE(D1671,CHAR(160),CHAR(32))),Metadata!B$1:K$2632,10,FALSE)</f>
        <v>205882</v>
      </c>
      <c r="N1671" s="1" t="s">
        <v>2137</v>
      </c>
      <c r="O1671">
        <v>161</v>
      </c>
      <c r="P1671">
        <v>170</v>
      </c>
    </row>
    <row r="1672" spans="1:16" x14ac:dyDescent="0.25">
      <c r="A1672" t="s">
        <v>4354</v>
      </c>
      <c r="B1672" t="s">
        <v>2142</v>
      </c>
      <c r="C1672" t="s">
        <v>18</v>
      </c>
      <c r="D1672" t="s">
        <v>7589</v>
      </c>
      <c r="E1672" t="str">
        <f>VLOOKUP(TRIM(SUBSTITUTE(D1672,CHAR(160),CHAR(32))),Metadata!B$1:C$2632,2,FALSE)</f>
        <v>Bloch, Marc Léopold Benjamin, 1886-1944.</v>
      </c>
      <c r="F1672" t="str">
        <f>VLOOKUP(TRIM(SUBSTITUTE(D1672,CHAR(160),CHAR(32))),Metadata!B$1:D$2632,3,FALSE)</f>
        <v>L'étrange défaite</v>
      </c>
      <c r="G1672">
        <f>VLOOKUP(TRIM(SUBSTITUTE(D1672,CHAR(160),CHAR(32))),Metadata!B$1:E$2632,4,FALSE)</f>
        <v>1940</v>
      </c>
      <c r="H1672" t="s">
        <v>534</v>
      </c>
      <c r="J1672" t="str">
        <f>VLOOKUP(TRIM(SUBSTITUTE(D1672,CHAR(160),CHAR(32))),Metadata!B$1:H$2632,7,FALSE)</f>
        <v>traite</v>
      </c>
      <c r="L1672" t="str">
        <f>VLOOKUP(TRIM(SUBSTITUTE(D1672,CHAR(160),CHAR(32))),Metadata!B$1:J$2632,9,FALSE)</f>
        <v/>
      </c>
      <c r="M1672">
        <f>VLOOKUP(TRIM(SUBSTITUTE(D1672,CHAR(160),CHAR(32))),Metadata!B$1:K$2632,10,FALSE)</f>
        <v>58123</v>
      </c>
      <c r="N1672" s="1" t="s">
        <v>2138</v>
      </c>
      <c r="O1672">
        <v>22</v>
      </c>
      <c r="P1672">
        <v>30</v>
      </c>
    </row>
    <row r="1673" spans="1:16" x14ac:dyDescent="0.25">
      <c r="A1673" t="s">
        <v>4354</v>
      </c>
      <c r="B1673" t="s">
        <v>2142</v>
      </c>
      <c r="C1673" t="s">
        <v>18</v>
      </c>
      <c r="D1673" t="s">
        <v>9023</v>
      </c>
      <c r="E1673" t="str">
        <f>VLOOKUP(TRIM(SUBSTITUTE(D1673,CHAR(160),CHAR(32))),Metadata!B$1:C$2632,2,FALSE)</f>
        <v>Vuillemin, Jules, 1920-2001.</v>
      </c>
      <c r="F1673" t="str">
        <f>VLOOKUP(TRIM(SUBSTITUTE(D1673,CHAR(160),CHAR(32))),Metadata!B$1:D$2632,3,FALSE)</f>
        <v>L'être et la travail: les conditions dialectiques de la psychologie et de la sociologie</v>
      </c>
      <c r="G1673">
        <f>VLOOKUP(TRIM(SUBSTITUTE(D1673,CHAR(160),CHAR(32))),Metadata!B$1:E$2632,4,FALSE)</f>
        <v>1949</v>
      </c>
      <c r="H1673" t="s">
        <v>534</v>
      </c>
      <c r="J1673" t="str">
        <f>VLOOKUP(TRIM(SUBSTITUTE(D1673,CHAR(160),CHAR(32))),Metadata!B$1:H$2632,7,FALSE)</f>
        <v>traite ou essai</v>
      </c>
      <c r="L1673" t="str">
        <f>VLOOKUP(TRIM(SUBSTITUTE(D1673,CHAR(160),CHAR(32))),Metadata!B$1:J$2632,9,FALSE)</f>
        <v>prose</v>
      </c>
      <c r="M1673">
        <f>VLOOKUP(TRIM(SUBSTITUTE(D1673,CHAR(160),CHAR(32))),Metadata!B$1:K$2632,10,FALSE)</f>
        <v>65326</v>
      </c>
      <c r="N1673" s="1" t="s">
        <v>2139</v>
      </c>
      <c r="O1673">
        <v>133</v>
      </c>
      <c r="P1673">
        <v>141</v>
      </c>
    </row>
    <row r="1674" spans="1:16" x14ac:dyDescent="0.25">
      <c r="A1674" t="s">
        <v>4354</v>
      </c>
      <c r="B1674" t="s">
        <v>2142</v>
      </c>
      <c r="C1674" t="s">
        <v>18</v>
      </c>
      <c r="D1674" t="s">
        <v>7476</v>
      </c>
      <c r="E1674" t="str">
        <f>VLOOKUP(TRIM(SUBSTITUTE(D1674,CHAR(160),CHAR(32))),Metadata!B$1:C$2632,2,FALSE)</f>
        <v>Bouglé, Célestin, 1870-1940.</v>
      </c>
      <c r="F1674" t="str">
        <f>VLOOKUP(TRIM(SUBSTITUTE(D1674,CHAR(160),CHAR(32))),Metadata!B$1:D$2632,3,FALSE)</f>
        <v>Bilan de la sociologie française contemporaine</v>
      </c>
      <c r="G1674">
        <f>VLOOKUP(TRIM(SUBSTITUTE(D1674,CHAR(160),CHAR(32))),Metadata!B$1:E$2632,4,FALSE)</f>
        <v>1935</v>
      </c>
      <c r="H1674" t="s">
        <v>534</v>
      </c>
      <c r="J1674" t="str">
        <f>VLOOKUP(TRIM(SUBSTITUTE(D1674,CHAR(160),CHAR(32))),Metadata!B$1:H$2632,7,FALSE)</f>
        <v>traite ou essai</v>
      </c>
      <c r="L1674" t="str">
        <f>VLOOKUP(TRIM(SUBSTITUTE(D1674,CHAR(160),CHAR(32))),Metadata!B$1:J$2632,9,FALSE)</f>
        <v/>
      </c>
      <c r="M1674">
        <f>VLOOKUP(TRIM(SUBSTITUTE(D1674,CHAR(160),CHAR(32))),Metadata!B$1:K$2632,10,FALSE)</f>
        <v>46202</v>
      </c>
      <c r="N1674" s="1" t="s">
        <v>2140</v>
      </c>
      <c r="O1674">
        <v>22</v>
      </c>
      <c r="P1674">
        <v>30</v>
      </c>
    </row>
    <row r="1675" spans="1:16" x14ac:dyDescent="0.25">
      <c r="A1675" t="s">
        <v>4354</v>
      </c>
      <c r="B1675" t="s">
        <v>2142</v>
      </c>
      <c r="C1675" t="s">
        <v>18</v>
      </c>
      <c r="D1675" t="s">
        <v>7202</v>
      </c>
      <c r="E1675" t="str">
        <f>VLOOKUP(TRIM(SUBSTITUTE(D1675,CHAR(160),CHAR(32))),Metadata!B$1:C$2632,2,FALSE)</f>
        <v>Levy-Bruhl, Lucien, 1857-1939.</v>
      </c>
      <c r="F1675" t="str">
        <f>VLOOKUP(TRIM(SUBSTITUTE(D1675,CHAR(160),CHAR(32))),Metadata!B$1:D$2632,3,FALSE)</f>
        <v>La mentalité primitive.</v>
      </c>
      <c r="G1675">
        <f>VLOOKUP(TRIM(SUBSTITUTE(D1675,CHAR(160),CHAR(32))),Metadata!B$1:E$2632,4,FALSE)</f>
        <v>1922</v>
      </c>
      <c r="H1675" t="s">
        <v>534</v>
      </c>
      <c r="J1675" t="str">
        <f>VLOOKUP(TRIM(SUBSTITUTE(D1675,CHAR(160),CHAR(32))),Metadata!B$1:H$2632,7,FALSE)</f>
        <v>traite</v>
      </c>
      <c r="L1675" t="str">
        <f>VLOOKUP(TRIM(SUBSTITUTE(D1675,CHAR(160),CHAR(32))),Metadata!B$1:J$2632,9,FALSE)</f>
        <v/>
      </c>
      <c r="M1675">
        <f>VLOOKUP(TRIM(SUBSTITUTE(D1675,CHAR(160),CHAR(32))),Metadata!B$1:K$2632,10,FALSE)</f>
        <v>91959</v>
      </c>
      <c r="N1675" s="1" t="s">
        <v>2141</v>
      </c>
      <c r="O1675">
        <v>7</v>
      </c>
      <c r="P1675">
        <v>14</v>
      </c>
    </row>
    <row r="1676" spans="1:16" x14ac:dyDescent="0.25">
      <c r="A1676" t="s">
        <v>4354</v>
      </c>
      <c r="B1676" t="s">
        <v>2184</v>
      </c>
      <c r="C1676" t="s">
        <v>18</v>
      </c>
      <c r="D1676" t="s">
        <v>8338</v>
      </c>
      <c r="E1676" t="str">
        <f>VLOOKUP(TRIM(SUBSTITUTE(D1676,CHAR(160),CHAR(32))),Metadata!B$1:C$2632,2,FALSE)</f>
        <v>Mirabeau, Honoré-Gabriel de Riquetti, comte de, 1749-1791.</v>
      </c>
      <c r="F1676" t="str">
        <f>VLOOKUP(TRIM(SUBSTITUTE(D1676,CHAR(160),CHAR(32))),Metadata!B$1:D$2632,3,FALSE)</f>
        <v>Lettres originales de Mirabeau: écrites du donjon de Vicennes, pendant les années 1777, 78, 79 et 80: contenant tous les détails sur sa vie privée, ses malheurs, et ses amours avec Sophie Ruffei, marquise de Monnier.</v>
      </c>
      <c r="G1676">
        <f>VLOOKUP(TRIM(SUBSTITUTE(D1676,CHAR(160),CHAR(32))),Metadata!B$1:E$2632,4,FALSE)</f>
        <v>1780</v>
      </c>
      <c r="H1676" t="s">
        <v>448</v>
      </c>
      <c r="J1676" t="str">
        <f>VLOOKUP(TRIM(SUBSTITUTE(D1676,CHAR(160),CHAR(32))),Metadata!B$1:H$2632,7,FALSE)</f>
        <v>correspondance</v>
      </c>
      <c r="L1676" t="str">
        <f>VLOOKUP(TRIM(SUBSTITUTE(D1676,CHAR(160),CHAR(32))),Metadata!B$1:J$2632,9,FALSE)</f>
        <v>prose</v>
      </c>
      <c r="M1676">
        <f>VLOOKUP(TRIM(SUBSTITUTE(D1676,CHAR(160),CHAR(32))),Metadata!B$1:K$2632,10,FALSE)</f>
        <v>301975</v>
      </c>
      <c r="N1676" s="1" t="s">
        <v>2143</v>
      </c>
      <c r="O1676">
        <v>337</v>
      </c>
      <c r="P1676">
        <v>345</v>
      </c>
    </row>
    <row r="1677" spans="1:16" x14ac:dyDescent="0.25">
      <c r="A1677" t="s">
        <v>4354</v>
      </c>
      <c r="B1677" t="s">
        <v>2184</v>
      </c>
      <c r="C1677" t="s">
        <v>18</v>
      </c>
      <c r="D1677" t="s">
        <v>6715</v>
      </c>
      <c r="E1677" t="str">
        <f>VLOOKUP(TRIM(SUBSTITUTE(D1677,CHAR(160),CHAR(32))),Metadata!B$1:C$2632,2,FALSE)</f>
        <v>Tarde, Gabriel, 1843-1904.</v>
      </c>
      <c r="F1677" t="str">
        <f>VLOOKUP(TRIM(SUBSTITUTE(D1677,CHAR(160),CHAR(32))),Metadata!B$1:D$2632,3,FALSE)</f>
        <v>La philosophie pénale [1]</v>
      </c>
      <c r="G1677">
        <f>VLOOKUP(TRIM(SUBSTITUTE(D1677,CHAR(160),CHAR(32))),Metadata!B$1:E$2632,4,FALSE)</f>
        <v>1890</v>
      </c>
      <c r="H1677" t="s">
        <v>450</v>
      </c>
      <c r="J1677" t="str">
        <f>VLOOKUP(TRIM(SUBSTITUTE(D1677,CHAR(160),CHAR(32))),Metadata!B$1:H$2632,7,FALSE)</f>
        <v>traite</v>
      </c>
      <c r="L1677" t="str">
        <f>VLOOKUP(TRIM(SUBSTITUTE(D1677,CHAR(160),CHAR(32))),Metadata!B$1:J$2632,9,FALSE)</f>
        <v/>
      </c>
      <c r="M1677">
        <f>VLOOKUP(TRIM(SUBSTITUTE(D1677,CHAR(160),CHAR(32))),Metadata!B$1:K$2632,10,FALSE)</f>
        <v>124174</v>
      </c>
      <c r="N1677" s="1" t="s">
        <v>2144</v>
      </c>
      <c r="O1677">
        <v>134</v>
      </c>
      <c r="P1677">
        <v>142</v>
      </c>
    </row>
    <row r="1678" spans="1:16" x14ac:dyDescent="0.25">
      <c r="A1678" t="s">
        <v>4354</v>
      </c>
      <c r="B1678" t="s">
        <v>2184</v>
      </c>
      <c r="C1678" t="s">
        <v>18</v>
      </c>
      <c r="D1678" t="s">
        <v>8512</v>
      </c>
      <c r="E1678" t="str">
        <f>VLOOKUP(TRIM(SUBSTITUTE(D1678,CHAR(160),CHAR(32))),Metadata!B$1:C$2632,2,FALSE)</f>
        <v>Durkheim, Emile, 1858-1917.</v>
      </c>
      <c r="F1678" t="str">
        <f>VLOOKUP(TRIM(SUBSTITUTE(D1678,CHAR(160),CHAR(32))),Metadata!B$1:D$2632,3,FALSE)</f>
        <v>Le suicide. Étude de sociologie, 1</v>
      </c>
      <c r="G1678">
        <f>VLOOKUP(TRIM(SUBSTITUTE(D1678,CHAR(160),CHAR(32))),Metadata!B$1:E$2632,4,FALSE)</f>
        <v>1897</v>
      </c>
      <c r="H1678" t="s">
        <v>450</v>
      </c>
      <c r="J1678" t="str">
        <f>VLOOKUP(TRIM(SUBSTITUTE(D1678,CHAR(160),CHAR(32))),Metadata!B$1:H$2632,7,FALSE)</f>
        <v>traite</v>
      </c>
      <c r="L1678" t="str">
        <f>VLOOKUP(TRIM(SUBSTITUTE(D1678,CHAR(160),CHAR(32))),Metadata!B$1:J$2632,9,FALSE)</f>
        <v/>
      </c>
      <c r="M1678">
        <f>VLOOKUP(TRIM(SUBSTITUTE(D1678,CHAR(160),CHAR(32))),Metadata!B$1:K$2632,10,FALSE)</f>
        <v>44416</v>
      </c>
      <c r="N1678" s="1" t="s">
        <v>2145</v>
      </c>
      <c r="O1678">
        <v>101</v>
      </c>
      <c r="P1678">
        <v>110</v>
      </c>
    </row>
    <row r="1679" spans="1:16" x14ac:dyDescent="0.25">
      <c r="A1679" t="s">
        <v>4354</v>
      </c>
      <c r="B1679" t="s">
        <v>2184</v>
      </c>
      <c r="C1679" t="s">
        <v>18</v>
      </c>
      <c r="D1679" t="s">
        <v>8568</v>
      </c>
      <c r="E1679" t="str">
        <f>VLOOKUP(TRIM(SUBSTITUTE(D1679,CHAR(160),CHAR(32))),Metadata!B$1:C$2632,2,FALSE)</f>
        <v>Hugo, Victor, 1802-1885.</v>
      </c>
      <c r="F1679" t="str">
        <f>VLOOKUP(TRIM(SUBSTITUTE(D1679,CHAR(160),CHAR(32))),Metadata!B$1:D$2632,3,FALSE)</f>
        <v>Les misérables</v>
      </c>
      <c r="G1679">
        <f>VLOOKUP(TRIM(SUBSTITUTE(D1679,CHAR(160),CHAR(32))),Metadata!B$1:E$2632,4,FALSE)</f>
        <v>1862</v>
      </c>
      <c r="H1679" t="s">
        <v>450</v>
      </c>
      <c r="J1679" t="str">
        <f>VLOOKUP(TRIM(SUBSTITUTE(D1679,CHAR(160),CHAR(32))),Metadata!B$1:H$2632,7,FALSE)</f>
        <v>roman</v>
      </c>
      <c r="L1679" t="str">
        <f>VLOOKUP(TRIM(SUBSTITUTE(D1679,CHAR(160),CHAR(32))),Metadata!B$1:J$2632,9,FALSE)</f>
        <v>prose</v>
      </c>
      <c r="M1679">
        <f>VLOOKUP(TRIM(SUBSTITUTE(D1679,CHAR(160),CHAR(32))),Metadata!B$1:K$2632,10,FALSE)</f>
        <v>555727</v>
      </c>
      <c r="N1679" s="1" t="s">
        <v>2146</v>
      </c>
      <c r="O1679">
        <v>19</v>
      </c>
      <c r="P1679">
        <v>27</v>
      </c>
    </row>
    <row r="1680" spans="1:16" x14ac:dyDescent="0.25">
      <c r="A1680" t="s">
        <v>4354</v>
      </c>
      <c r="B1680" t="s">
        <v>2184</v>
      </c>
      <c r="C1680" t="s">
        <v>18</v>
      </c>
      <c r="D1680" t="s">
        <v>6174</v>
      </c>
      <c r="E1680" t="str">
        <f>VLOOKUP(TRIM(SUBSTITUTE(D1680,CHAR(160),CHAR(32))),Metadata!B$1:C$2632,2,FALSE)</f>
        <v>Proudhon, P.-J. (Pierre-Joseph), 1809-1865.</v>
      </c>
      <c r="F1680" t="str">
        <f>VLOOKUP(TRIM(SUBSTITUTE(D1680,CHAR(160),CHAR(32))),Metadata!B$1:D$2632,3,FALSE)</f>
        <v>Système des contradictions économiques ou Philosophie de la misère.</v>
      </c>
      <c r="G1680">
        <f>VLOOKUP(TRIM(SUBSTITUTE(D1680,CHAR(160),CHAR(32))),Metadata!B$1:E$2632,4,FALSE)</f>
        <v>1846</v>
      </c>
      <c r="H1680" t="s">
        <v>450</v>
      </c>
      <c r="J1680" t="str">
        <f>VLOOKUP(TRIM(SUBSTITUTE(D1680,CHAR(160),CHAR(32))),Metadata!B$1:H$2632,7,FALSE)</f>
        <v>traite</v>
      </c>
      <c r="L1680" t="str">
        <f>VLOOKUP(TRIM(SUBSTITUTE(D1680,CHAR(160),CHAR(32))),Metadata!B$1:J$2632,9,FALSE)</f>
        <v/>
      </c>
      <c r="M1680">
        <f>VLOOKUP(TRIM(SUBSTITUTE(D1680,CHAR(160),CHAR(32))),Metadata!B$1:K$2632,10,FALSE)</f>
        <v>83914</v>
      </c>
      <c r="N1680" s="1" t="s">
        <v>2147</v>
      </c>
      <c r="O1680">
        <v>156</v>
      </c>
      <c r="P1680">
        <v>164</v>
      </c>
    </row>
    <row r="1681" spans="1:16" x14ac:dyDescent="0.25">
      <c r="A1681" t="s">
        <v>4354</v>
      </c>
      <c r="B1681" t="s">
        <v>2184</v>
      </c>
      <c r="C1681" t="s">
        <v>18</v>
      </c>
      <c r="D1681" t="s">
        <v>5800</v>
      </c>
      <c r="E1681" t="str">
        <f>VLOOKUP(TRIM(SUBSTITUTE(D1681,CHAR(160),CHAR(32))),Metadata!B$1:C$2632,2,FALSE)</f>
        <v>Fourier, Charles, 1772-1837.</v>
      </c>
      <c r="F1681" t="str">
        <f>VLOOKUP(TRIM(SUBSTITUTE(D1681,CHAR(160),CHAR(32))),Metadata!B$1:D$2632,3,FALSE)</f>
        <v>Théorie des quatre mouvements, 2e partie</v>
      </c>
      <c r="G1681">
        <f>VLOOKUP(TRIM(SUBSTITUTE(D1681,CHAR(160),CHAR(32))),Metadata!B$1:E$2632,4,FALSE)</f>
        <v>1808</v>
      </c>
      <c r="H1681" t="s">
        <v>450</v>
      </c>
      <c r="J1681" t="str">
        <f>VLOOKUP(TRIM(SUBSTITUTE(D1681,CHAR(160),CHAR(32))),Metadata!B$1:H$2632,7,FALSE)</f>
        <v>traite</v>
      </c>
      <c r="L1681" t="str">
        <f>VLOOKUP(TRIM(SUBSTITUTE(D1681,CHAR(160),CHAR(32))),Metadata!B$1:J$2632,9,FALSE)</f>
        <v/>
      </c>
      <c r="M1681">
        <f>VLOOKUP(TRIM(SUBSTITUTE(D1681,CHAR(160),CHAR(32))),Metadata!B$1:K$2632,10,FALSE)</f>
        <v>86131</v>
      </c>
      <c r="N1681" s="2" t="s">
        <v>2148</v>
      </c>
      <c r="O1681">
        <v>67</v>
      </c>
      <c r="P1681">
        <v>75</v>
      </c>
    </row>
    <row r="1682" spans="1:16" x14ac:dyDescent="0.25">
      <c r="A1682" t="s">
        <v>4354</v>
      </c>
      <c r="B1682" t="s">
        <v>2184</v>
      </c>
      <c r="C1682" t="s">
        <v>18</v>
      </c>
      <c r="D1682" t="s">
        <v>6237</v>
      </c>
      <c r="E1682" t="str">
        <f>VLOOKUP(TRIM(SUBSTITUTE(D1682,CHAR(160),CHAR(32))),Metadata!B$1:C$2632,2,FALSE)</f>
        <v>Comte, Auguste, 1798-1857.</v>
      </c>
      <c r="F1682" t="str">
        <f>VLOOKUP(TRIM(SUBSTITUTE(D1682,CHAR(160),CHAR(32))),Metadata!B$1:D$2632,3,FALSE)</f>
        <v>Catéchisme positiviste</v>
      </c>
      <c r="G1682">
        <f>VLOOKUP(TRIM(SUBSTITUTE(D1682,CHAR(160),CHAR(32))),Metadata!B$1:E$2632,4,FALSE)</f>
        <v>1852</v>
      </c>
      <c r="H1682" t="s">
        <v>450</v>
      </c>
      <c r="J1682" t="str">
        <f>VLOOKUP(TRIM(SUBSTITUTE(D1682,CHAR(160),CHAR(32))),Metadata!B$1:H$2632,7,FALSE)</f>
        <v>traite</v>
      </c>
      <c r="L1682" t="str">
        <f>VLOOKUP(TRIM(SUBSTITUTE(D1682,CHAR(160),CHAR(32))),Metadata!B$1:J$2632,9,FALSE)</f>
        <v/>
      </c>
      <c r="M1682">
        <f>VLOOKUP(TRIM(SUBSTITUTE(D1682,CHAR(160),CHAR(32))),Metadata!B$1:K$2632,10,FALSE)</f>
        <v>84547</v>
      </c>
      <c r="N1682" s="1" t="s">
        <v>2149</v>
      </c>
      <c r="O1682">
        <v>86</v>
      </c>
      <c r="P1682">
        <v>95</v>
      </c>
    </row>
    <row r="1683" spans="1:16" x14ac:dyDescent="0.25">
      <c r="A1683" t="s">
        <v>4354</v>
      </c>
      <c r="B1683" t="s">
        <v>2184</v>
      </c>
      <c r="C1683" t="s">
        <v>18</v>
      </c>
      <c r="D1683" t="s">
        <v>6721</v>
      </c>
      <c r="E1683" t="str">
        <f>VLOOKUP(TRIM(SUBSTITUTE(D1683,CHAR(160),CHAR(32))),Metadata!B$1:C$2632,2,FALSE)</f>
        <v>Tarde, Gabriel, 1843-1904.</v>
      </c>
      <c r="F1683" t="str">
        <f>VLOOKUP(TRIM(SUBSTITUTE(D1683,CHAR(160),CHAR(32))),Metadata!B$1:D$2632,3,FALSE)</f>
        <v>Les lois de l'imitation [2]</v>
      </c>
      <c r="G1683">
        <f>VLOOKUP(TRIM(SUBSTITUTE(D1683,CHAR(160),CHAR(32))),Metadata!B$1:E$2632,4,FALSE)</f>
        <v>1890</v>
      </c>
      <c r="H1683" t="s">
        <v>450</v>
      </c>
      <c r="J1683" t="str">
        <f>VLOOKUP(TRIM(SUBSTITUTE(D1683,CHAR(160),CHAR(32))),Metadata!B$1:H$2632,7,FALSE)</f>
        <v>traite</v>
      </c>
      <c r="L1683" t="str">
        <f>VLOOKUP(TRIM(SUBSTITUTE(D1683,CHAR(160),CHAR(32))),Metadata!B$1:J$2632,9,FALSE)</f>
        <v/>
      </c>
      <c r="M1683">
        <f>VLOOKUP(TRIM(SUBSTITUTE(D1683,CHAR(160),CHAR(32))),Metadata!B$1:K$2632,10,FALSE)</f>
        <v>80009</v>
      </c>
      <c r="N1683" s="1" t="s">
        <v>2150</v>
      </c>
      <c r="O1683">
        <v>195</v>
      </c>
      <c r="P1683">
        <v>204</v>
      </c>
    </row>
    <row r="1684" spans="1:16" x14ac:dyDescent="0.25">
      <c r="A1684" t="s">
        <v>4354</v>
      </c>
      <c r="B1684" t="s">
        <v>2184</v>
      </c>
      <c r="C1684" t="s">
        <v>18</v>
      </c>
      <c r="D1684" t="s">
        <v>8464</v>
      </c>
      <c r="E1684" t="str">
        <f>VLOOKUP(TRIM(SUBSTITUTE(D1684,CHAR(160),CHAR(32))),Metadata!B$1:C$2632,2,FALSE)</f>
        <v>Clemenceau, Georges, 1841-1929.</v>
      </c>
      <c r="F1684" t="str">
        <f>VLOOKUP(TRIM(SUBSTITUTE(D1684,CHAR(160),CHAR(32))),Metadata!B$1:D$2632,3,FALSE)</f>
        <v>Vers la réparation</v>
      </c>
      <c r="G1684">
        <f>VLOOKUP(TRIM(SUBSTITUTE(D1684,CHAR(160),CHAR(32))),Metadata!B$1:E$2632,4,FALSE)</f>
        <v>1899</v>
      </c>
      <c r="H1684" t="s">
        <v>450</v>
      </c>
      <c r="J1684" t="str">
        <f>VLOOKUP(TRIM(SUBSTITUTE(D1684,CHAR(160),CHAR(32))),Metadata!B$1:H$2632,7,FALSE)</f>
        <v>memoires</v>
      </c>
      <c r="L1684" t="str">
        <f>VLOOKUP(TRIM(SUBSTITUTE(D1684,CHAR(160),CHAR(32))),Metadata!B$1:J$2632,9,FALSE)</f>
        <v>prose</v>
      </c>
      <c r="M1684">
        <f>VLOOKUP(TRIM(SUBSTITUTE(D1684,CHAR(160),CHAR(32))),Metadata!B$1:K$2632,10,FALSE)</f>
        <v>173586</v>
      </c>
      <c r="N1684" s="1" t="s">
        <v>2151</v>
      </c>
      <c r="O1684">
        <v>58</v>
      </c>
      <c r="P1684">
        <v>66</v>
      </c>
    </row>
    <row r="1685" spans="1:16" x14ac:dyDescent="0.25">
      <c r="A1685" t="s">
        <v>4354</v>
      </c>
      <c r="B1685" t="s">
        <v>2184</v>
      </c>
      <c r="C1685" t="s">
        <v>18</v>
      </c>
      <c r="D1685" t="s">
        <v>8566</v>
      </c>
      <c r="E1685" t="str">
        <f>VLOOKUP(TRIM(SUBSTITUTE(D1685,CHAR(160),CHAR(32))),Metadata!B$1:C$2632,2,FALSE)</f>
        <v>Hugo, Victor, 1802-1885.</v>
      </c>
      <c r="F1685" t="str">
        <f>VLOOKUP(TRIM(SUBSTITUTE(D1685,CHAR(160),CHAR(32))),Metadata!B$1:D$2632,3,FALSE)</f>
        <v>Correspondance (1849-1866)</v>
      </c>
      <c r="G1685">
        <f>VLOOKUP(TRIM(SUBSTITUTE(D1685,CHAR(160),CHAR(32))),Metadata!B$1:E$2632,4,FALSE)</f>
        <v>1866</v>
      </c>
      <c r="H1685" t="s">
        <v>450</v>
      </c>
      <c r="J1685" t="str">
        <f>VLOOKUP(TRIM(SUBSTITUTE(D1685,CHAR(160),CHAR(32))),Metadata!B$1:H$2632,7,FALSE)</f>
        <v>correspondance</v>
      </c>
      <c r="L1685" t="str">
        <f>VLOOKUP(TRIM(SUBSTITUTE(D1685,CHAR(160),CHAR(32))),Metadata!B$1:J$2632,9,FALSE)</f>
        <v>prose</v>
      </c>
      <c r="M1685">
        <f>VLOOKUP(TRIM(SUBSTITUTE(D1685,CHAR(160),CHAR(32))),Metadata!B$1:K$2632,10,FALSE)</f>
        <v>199176</v>
      </c>
      <c r="N1685" s="3" t="s">
        <v>2152</v>
      </c>
      <c r="O1685">
        <v>0</v>
      </c>
      <c r="P1685">
        <v>8</v>
      </c>
    </row>
    <row r="1686" spans="1:16" x14ac:dyDescent="0.25">
      <c r="A1686" t="s">
        <v>4354</v>
      </c>
      <c r="B1686" t="s">
        <v>2184</v>
      </c>
      <c r="C1686" t="s">
        <v>18</v>
      </c>
      <c r="D1686" t="s">
        <v>8463</v>
      </c>
      <c r="E1686" t="str">
        <f>VLOOKUP(TRIM(SUBSTITUTE(D1686,CHAR(160),CHAR(32))),Metadata!B$1:C$2632,2,FALSE)</f>
        <v>Clemenceau, Georges, 1841-1929.</v>
      </c>
      <c r="F1686" t="str">
        <f>VLOOKUP(TRIM(SUBSTITUTE(D1686,CHAR(160),CHAR(32))),Metadata!B$1:D$2632,3,FALSE)</f>
        <v>L'iniquité</v>
      </c>
      <c r="G1686">
        <f>VLOOKUP(TRIM(SUBSTITUTE(D1686,CHAR(160),CHAR(32))),Metadata!B$1:E$2632,4,FALSE)</f>
        <v>1899</v>
      </c>
      <c r="H1686" t="s">
        <v>450</v>
      </c>
      <c r="J1686" t="str">
        <f>VLOOKUP(TRIM(SUBSTITUTE(D1686,CHAR(160),CHAR(32))),Metadata!B$1:H$2632,7,FALSE)</f>
        <v>memoires</v>
      </c>
      <c r="L1686" t="str">
        <f>VLOOKUP(TRIM(SUBSTITUTE(D1686,CHAR(160),CHAR(32))),Metadata!B$1:J$2632,9,FALSE)</f>
        <v>prose</v>
      </c>
      <c r="M1686">
        <f>VLOOKUP(TRIM(SUBSTITUTE(D1686,CHAR(160),CHAR(32))),Metadata!B$1:K$2632,10,FALSE)</f>
        <v>146843</v>
      </c>
      <c r="N1686" s="1" t="s">
        <v>2153</v>
      </c>
      <c r="O1686">
        <v>173</v>
      </c>
      <c r="P1686">
        <v>181</v>
      </c>
    </row>
    <row r="1687" spans="1:16" x14ac:dyDescent="0.25">
      <c r="A1687" t="s">
        <v>4354</v>
      </c>
      <c r="B1687" t="s">
        <v>2184</v>
      </c>
      <c r="C1687" t="s">
        <v>18</v>
      </c>
      <c r="D1687" t="s">
        <v>7895</v>
      </c>
      <c r="E1687" t="str">
        <f>VLOOKUP(TRIM(SUBSTITUTE(D1687,CHAR(160),CHAR(32))),Metadata!B$1:C$2632,2,FALSE)</f>
        <v>Dupont-White, Charles Brook, 1807-1878.</v>
      </c>
      <c r="F1687" t="str">
        <f>VLOOKUP(TRIM(SUBSTITUTE(D1687,CHAR(160),CHAR(32))),Metadata!B$1:D$2632,3,FALSE)</f>
        <v>Essais sur les relations du travail avec le capital</v>
      </c>
      <c r="G1687">
        <f>VLOOKUP(TRIM(SUBSTITUTE(D1687,CHAR(160),CHAR(32))),Metadata!B$1:E$2632,4,FALSE)</f>
        <v>1845</v>
      </c>
      <c r="H1687" t="s">
        <v>450</v>
      </c>
      <c r="J1687" t="str">
        <f>VLOOKUP(TRIM(SUBSTITUTE(D1687,CHAR(160),CHAR(32))),Metadata!B$1:H$2632,7,FALSE)</f>
        <v>traite</v>
      </c>
      <c r="L1687" t="str">
        <f>VLOOKUP(TRIM(SUBSTITUTE(D1687,CHAR(160),CHAR(32))),Metadata!B$1:J$2632,9,FALSE)</f>
        <v/>
      </c>
      <c r="M1687">
        <f>VLOOKUP(TRIM(SUBSTITUTE(D1687,CHAR(160),CHAR(32))),Metadata!B$1:K$2632,10,FALSE)</f>
        <v>97424</v>
      </c>
      <c r="N1687" s="1" t="s">
        <v>2154</v>
      </c>
      <c r="O1687">
        <v>151</v>
      </c>
      <c r="P1687">
        <v>159</v>
      </c>
    </row>
    <row r="1688" spans="1:16" x14ac:dyDescent="0.25">
      <c r="A1688" t="s">
        <v>4354</v>
      </c>
      <c r="B1688" t="s">
        <v>2184</v>
      </c>
      <c r="C1688" t="s">
        <v>18</v>
      </c>
      <c r="D1688" t="s">
        <v>8463</v>
      </c>
      <c r="E1688" t="str">
        <f>VLOOKUP(TRIM(SUBSTITUTE(D1688,CHAR(160),CHAR(32))),Metadata!B$1:C$2632,2,FALSE)</f>
        <v>Clemenceau, Georges, 1841-1929.</v>
      </c>
      <c r="F1688" t="str">
        <f>VLOOKUP(TRIM(SUBSTITUTE(D1688,CHAR(160),CHAR(32))),Metadata!B$1:D$2632,3,FALSE)</f>
        <v>L'iniquité</v>
      </c>
      <c r="G1688">
        <f>VLOOKUP(TRIM(SUBSTITUTE(D1688,CHAR(160),CHAR(32))),Metadata!B$1:E$2632,4,FALSE)</f>
        <v>1899</v>
      </c>
      <c r="H1688" t="s">
        <v>450</v>
      </c>
      <c r="J1688" t="str">
        <f>VLOOKUP(TRIM(SUBSTITUTE(D1688,CHAR(160),CHAR(32))),Metadata!B$1:H$2632,7,FALSE)</f>
        <v>memoires</v>
      </c>
      <c r="L1688" t="str">
        <f>VLOOKUP(TRIM(SUBSTITUTE(D1688,CHAR(160),CHAR(32))),Metadata!B$1:J$2632,9,FALSE)</f>
        <v>prose</v>
      </c>
      <c r="M1688">
        <f>VLOOKUP(TRIM(SUBSTITUTE(D1688,CHAR(160),CHAR(32))),Metadata!B$1:K$2632,10,FALSE)</f>
        <v>146843</v>
      </c>
      <c r="N1688" s="1" t="s">
        <v>2155</v>
      </c>
      <c r="O1688">
        <v>67</v>
      </c>
      <c r="P1688">
        <v>75</v>
      </c>
    </row>
    <row r="1689" spans="1:16" x14ac:dyDescent="0.25">
      <c r="A1689" t="s">
        <v>4354</v>
      </c>
      <c r="B1689" t="s">
        <v>2184</v>
      </c>
      <c r="C1689" t="s">
        <v>18</v>
      </c>
      <c r="D1689" t="s">
        <v>6634</v>
      </c>
      <c r="E1689" t="str">
        <f>VLOOKUP(TRIM(SUBSTITUTE(D1689,CHAR(160),CHAR(32))),Metadata!B$1:C$2632,2,FALSE)</f>
        <v>Taine, Hippolyte, 1828-1893.</v>
      </c>
      <c r="F1689" t="str">
        <f>VLOOKUP(TRIM(SUBSTITUTE(D1689,CHAR(160),CHAR(32))),Metadata!B$1:D$2632,3,FALSE)</f>
        <v>Les origines de la France contemporaine. La révolution: le gouvernement révolutionnaire</v>
      </c>
      <c r="G1689">
        <f>VLOOKUP(TRIM(SUBSTITUTE(D1689,CHAR(160),CHAR(32))),Metadata!B$1:E$2632,4,FALSE)</f>
        <v>1884</v>
      </c>
      <c r="H1689" t="s">
        <v>450</v>
      </c>
      <c r="J1689" t="str">
        <f>VLOOKUP(TRIM(SUBSTITUTE(D1689,CHAR(160),CHAR(32))),Metadata!B$1:H$2632,7,FALSE)</f>
        <v>traite</v>
      </c>
      <c r="L1689" t="str">
        <f>VLOOKUP(TRIM(SUBSTITUTE(D1689,CHAR(160),CHAR(32))),Metadata!B$1:J$2632,9,FALSE)</f>
        <v/>
      </c>
      <c r="M1689">
        <f>VLOOKUP(TRIM(SUBSTITUTE(D1689,CHAR(160),CHAR(32))),Metadata!B$1:K$2632,10,FALSE)</f>
        <v>237396</v>
      </c>
      <c r="N1689" s="1" t="s">
        <v>2156</v>
      </c>
      <c r="O1689">
        <v>485</v>
      </c>
      <c r="P1689">
        <v>493</v>
      </c>
    </row>
    <row r="1690" spans="1:16" x14ac:dyDescent="0.25">
      <c r="A1690" t="s">
        <v>4354</v>
      </c>
      <c r="B1690" t="s">
        <v>2184</v>
      </c>
      <c r="C1690" t="s">
        <v>18</v>
      </c>
      <c r="D1690" t="s">
        <v>8472</v>
      </c>
      <c r="E1690" t="str">
        <f>VLOOKUP(TRIM(SUBSTITUTE(D1690,CHAR(160),CHAR(32))),Metadata!B$1:C$2632,2,FALSE)</f>
        <v>Cournot, A. A. (Antoine Augustin), 1801-1877.</v>
      </c>
      <c r="F1690" t="str">
        <f>VLOOKUP(TRIM(SUBSTITUTE(D1690,CHAR(160),CHAR(32))),Metadata!B$1:D$2632,3,FALSE)</f>
        <v>Essai sur fondements connaiss.</v>
      </c>
      <c r="G1690">
        <f>VLOOKUP(TRIM(SUBSTITUTE(D1690,CHAR(160),CHAR(32))),Metadata!B$1:E$2632,4,FALSE)</f>
        <v>1851</v>
      </c>
      <c r="H1690" t="s">
        <v>450</v>
      </c>
      <c r="J1690" t="str">
        <f>VLOOKUP(TRIM(SUBSTITUTE(D1690,CHAR(160),CHAR(32))),Metadata!B$1:H$2632,7,FALSE)</f>
        <v>traite ou essai</v>
      </c>
      <c r="L1690" t="str">
        <f>VLOOKUP(TRIM(SUBSTITUTE(D1690,CHAR(160),CHAR(32))),Metadata!B$1:J$2632,9,FALSE)</f>
        <v>prose</v>
      </c>
      <c r="M1690">
        <f>VLOOKUP(TRIM(SUBSTITUTE(D1690,CHAR(160),CHAR(32))),Metadata!B$1:K$2632,10,FALSE)</f>
        <v>223007</v>
      </c>
      <c r="N1690" s="1" t="s">
        <v>2157</v>
      </c>
      <c r="O1690">
        <v>39</v>
      </c>
      <c r="P1690">
        <v>47</v>
      </c>
    </row>
    <row r="1691" spans="1:16" x14ac:dyDescent="0.25">
      <c r="A1691" t="s">
        <v>4354</v>
      </c>
      <c r="B1691" t="s">
        <v>2184</v>
      </c>
      <c r="C1691" t="s">
        <v>18</v>
      </c>
      <c r="D1691" t="s">
        <v>8513</v>
      </c>
      <c r="E1691" t="str">
        <f>VLOOKUP(TRIM(SUBSTITUTE(D1691,CHAR(160),CHAR(32))),Metadata!B$1:C$2632,2,FALSE)</f>
        <v>Durkheim, Emile, 1858-1917.</v>
      </c>
      <c r="F1691" t="str">
        <f>VLOOKUP(TRIM(SUBSTITUTE(D1691,CHAR(160),CHAR(32))),Metadata!B$1:D$2632,3,FALSE)</f>
        <v>Le suicide. Étude sociologique, 2</v>
      </c>
      <c r="G1691">
        <f>VLOOKUP(TRIM(SUBSTITUTE(D1691,CHAR(160),CHAR(32))),Metadata!B$1:E$2632,4,FALSE)</f>
        <v>1897</v>
      </c>
      <c r="H1691" t="s">
        <v>450</v>
      </c>
      <c r="J1691" t="str">
        <f>VLOOKUP(TRIM(SUBSTITUTE(D1691,CHAR(160),CHAR(32))),Metadata!B$1:H$2632,7,FALSE)</f>
        <v>traite</v>
      </c>
      <c r="L1691" t="str">
        <f>VLOOKUP(TRIM(SUBSTITUTE(D1691,CHAR(160),CHAR(32))),Metadata!B$1:J$2632,9,FALSE)</f>
        <v/>
      </c>
      <c r="M1691">
        <f>VLOOKUP(TRIM(SUBSTITUTE(D1691,CHAR(160),CHAR(32))),Metadata!B$1:K$2632,10,FALSE)</f>
        <v>65898</v>
      </c>
      <c r="N1691" s="1" t="s">
        <v>2158</v>
      </c>
      <c r="O1691">
        <v>128</v>
      </c>
      <c r="P1691">
        <v>136</v>
      </c>
    </row>
    <row r="1692" spans="1:16" x14ac:dyDescent="0.25">
      <c r="A1692" t="s">
        <v>4354</v>
      </c>
      <c r="B1692" t="s">
        <v>2184</v>
      </c>
      <c r="C1692" t="s">
        <v>18</v>
      </c>
      <c r="D1692" t="s">
        <v>7895</v>
      </c>
      <c r="E1692" t="str">
        <f>VLOOKUP(TRIM(SUBSTITUTE(D1692,CHAR(160),CHAR(32))),Metadata!B$1:C$2632,2,FALSE)</f>
        <v>Dupont-White, Charles Brook, 1807-1878.</v>
      </c>
      <c r="F1692" t="str">
        <f>VLOOKUP(TRIM(SUBSTITUTE(D1692,CHAR(160),CHAR(32))),Metadata!B$1:D$2632,3,FALSE)</f>
        <v>Essais sur les relations du travail avec le capital</v>
      </c>
      <c r="G1692">
        <f>VLOOKUP(TRIM(SUBSTITUTE(D1692,CHAR(160),CHAR(32))),Metadata!B$1:E$2632,4,FALSE)</f>
        <v>1845</v>
      </c>
      <c r="H1692" t="s">
        <v>450</v>
      </c>
      <c r="J1692" t="str">
        <f>VLOOKUP(TRIM(SUBSTITUTE(D1692,CHAR(160),CHAR(32))),Metadata!B$1:H$2632,7,FALSE)</f>
        <v>traite</v>
      </c>
      <c r="L1692" t="str">
        <f>VLOOKUP(TRIM(SUBSTITUTE(D1692,CHAR(160),CHAR(32))),Metadata!B$1:J$2632,9,FALSE)</f>
        <v/>
      </c>
      <c r="M1692">
        <f>VLOOKUP(TRIM(SUBSTITUTE(D1692,CHAR(160),CHAR(32))),Metadata!B$1:K$2632,10,FALSE)</f>
        <v>97424</v>
      </c>
      <c r="N1692" s="1" t="s">
        <v>2159</v>
      </c>
      <c r="O1692">
        <v>12</v>
      </c>
      <c r="P1692">
        <v>20</v>
      </c>
    </row>
    <row r="1693" spans="1:16" x14ac:dyDescent="0.25">
      <c r="A1693" t="s">
        <v>4354</v>
      </c>
      <c r="B1693" t="s">
        <v>2184</v>
      </c>
      <c r="C1693" t="s">
        <v>18</v>
      </c>
      <c r="D1693" t="s">
        <v>8539</v>
      </c>
      <c r="E1693" t="str">
        <f>VLOOKUP(TRIM(SUBSTITUTE(D1693,CHAR(160),CHAR(32))),Metadata!B$1:C$2632,2,FALSE)</f>
        <v>France, Anatole, 1844-1924.</v>
      </c>
      <c r="F1693" t="str">
        <f>VLOOKUP(TRIM(SUBSTITUTE(D1693,CHAR(160),CHAR(32))),Metadata!B$1:D$2632,3,FALSE)</f>
        <v>Opinions de M. Jérôme Coignard (Les)</v>
      </c>
      <c r="G1693">
        <f>VLOOKUP(TRIM(SUBSTITUTE(D1693,CHAR(160),CHAR(32))),Metadata!B$1:E$2632,4,FALSE)</f>
        <v>1893</v>
      </c>
      <c r="H1693" t="s">
        <v>450</v>
      </c>
      <c r="J1693" t="str">
        <f>VLOOKUP(TRIM(SUBSTITUTE(D1693,CHAR(160),CHAR(32))),Metadata!B$1:H$2632,7,FALSE)</f>
        <v>Narratif, Roman</v>
      </c>
      <c r="L1693" t="str">
        <f>VLOOKUP(TRIM(SUBSTITUTE(D1693,CHAR(160),CHAR(32))),Metadata!B$1:J$2632,9,FALSE)</f>
        <v/>
      </c>
      <c r="M1693">
        <f>VLOOKUP(TRIM(SUBSTITUTE(D1693,CHAR(160),CHAR(32))),Metadata!B$1:K$2632,10,FALSE)</f>
        <v>48798</v>
      </c>
      <c r="N1693" s="1" t="s">
        <v>2160</v>
      </c>
      <c r="O1693">
        <v>166</v>
      </c>
      <c r="P1693">
        <v>175</v>
      </c>
    </row>
    <row r="1694" spans="1:16" x14ac:dyDescent="0.25">
      <c r="A1694" t="s">
        <v>4354</v>
      </c>
      <c r="B1694" t="s">
        <v>2184</v>
      </c>
      <c r="C1694" t="s">
        <v>18</v>
      </c>
      <c r="D1694" t="s">
        <v>8498</v>
      </c>
      <c r="E1694" t="str">
        <f>VLOOKUP(TRIM(SUBSTITUTE(D1694,CHAR(160),CHAR(32))),Metadata!B$1:C$2632,2,FALSE)</f>
        <v>Dumas, Alexandre (père), 1802-1870.</v>
      </c>
      <c r="F1694" t="str">
        <f>VLOOKUP(TRIM(SUBSTITUTE(D1694,CHAR(160),CHAR(32))),Metadata!B$1:D$2632,3,FALSE)</f>
        <v>Joseph Balsamo</v>
      </c>
      <c r="G1694">
        <f>VLOOKUP(TRIM(SUBSTITUTE(D1694,CHAR(160),CHAR(32))),Metadata!B$1:E$2632,4,FALSE)</f>
        <v>1846</v>
      </c>
      <c r="H1694" t="s">
        <v>450</v>
      </c>
      <c r="J1694" t="str">
        <f>VLOOKUP(TRIM(SUBSTITUTE(D1694,CHAR(160),CHAR(32))),Metadata!B$1:H$2632,7,FALSE)</f>
        <v>Narratif, Roman</v>
      </c>
      <c r="L1694" t="str">
        <f>VLOOKUP(TRIM(SUBSTITUTE(D1694,CHAR(160),CHAR(32))),Metadata!B$1:J$2632,9,FALSE)</f>
        <v/>
      </c>
      <c r="M1694">
        <f>VLOOKUP(TRIM(SUBSTITUTE(D1694,CHAR(160),CHAR(32))),Metadata!B$1:K$2632,10,FALSE)</f>
        <v>471547</v>
      </c>
      <c r="N1694" s="1" t="s">
        <v>2161</v>
      </c>
      <c r="O1694">
        <v>136</v>
      </c>
      <c r="P1694">
        <v>145</v>
      </c>
    </row>
    <row r="1695" spans="1:16" x14ac:dyDescent="0.25">
      <c r="A1695" t="s">
        <v>4354</v>
      </c>
      <c r="B1695" t="s">
        <v>2184</v>
      </c>
      <c r="C1695" t="s">
        <v>18</v>
      </c>
      <c r="D1695" t="s">
        <v>8580</v>
      </c>
      <c r="E1695" t="str">
        <f>VLOOKUP(TRIM(SUBSTITUTE(D1695,CHAR(160),CHAR(32))),Metadata!B$1:C$2632,2,FALSE)</f>
        <v>Karr, Alphonse, 1808-1890.</v>
      </c>
      <c r="F1695" t="str">
        <f>VLOOKUP(TRIM(SUBSTITUTE(D1695,CHAR(160),CHAR(32))),Metadata!B$1:D$2632,3,FALSE)</f>
        <v>Sous les tilleuls</v>
      </c>
      <c r="G1695">
        <f>VLOOKUP(TRIM(SUBSTITUTE(D1695,CHAR(160),CHAR(32))),Metadata!B$1:E$2632,4,FALSE)</f>
        <v>1832</v>
      </c>
      <c r="H1695" t="s">
        <v>450</v>
      </c>
      <c r="J1695" t="str">
        <f>VLOOKUP(TRIM(SUBSTITUTE(D1695,CHAR(160),CHAR(32))),Metadata!B$1:H$2632,7,FALSE)</f>
        <v>roman</v>
      </c>
      <c r="L1695" t="str">
        <f>VLOOKUP(TRIM(SUBSTITUTE(D1695,CHAR(160),CHAR(32))),Metadata!B$1:J$2632,9,FALSE)</f>
        <v>prose</v>
      </c>
      <c r="M1695">
        <f>VLOOKUP(TRIM(SUBSTITUTE(D1695,CHAR(160),CHAR(32))),Metadata!B$1:K$2632,10,FALSE)</f>
        <v>119659</v>
      </c>
      <c r="N1695" s="1" t="s">
        <v>2162</v>
      </c>
      <c r="O1695">
        <v>75</v>
      </c>
      <c r="P1695">
        <v>83</v>
      </c>
    </row>
    <row r="1696" spans="1:16" x14ac:dyDescent="0.25">
      <c r="A1696" t="s">
        <v>4354</v>
      </c>
      <c r="B1696" t="s">
        <v>2184</v>
      </c>
      <c r="C1696" t="s">
        <v>18</v>
      </c>
      <c r="D1696" t="s">
        <v>6713</v>
      </c>
      <c r="E1696" t="str">
        <f>VLOOKUP(TRIM(SUBSTITUTE(D1696,CHAR(160),CHAR(32))),Metadata!B$1:C$2632,2,FALSE)</f>
        <v>Tarde, Gabriel, 1843-1904.</v>
      </c>
      <c r="F1696" t="str">
        <f>VLOOKUP(TRIM(SUBSTITUTE(D1696,CHAR(160),CHAR(32))),Metadata!B$1:D$2632,3,FALSE)</f>
        <v>La criminalité comparée</v>
      </c>
      <c r="G1696">
        <f>VLOOKUP(TRIM(SUBSTITUTE(D1696,CHAR(160),CHAR(32))),Metadata!B$1:E$2632,4,FALSE)</f>
        <v>1890</v>
      </c>
      <c r="H1696" t="s">
        <v>450</v>
      </c>
      <c r="J1696" t="str">
        <f>VLOOKUP(TRIM(SUBSTITUTE(D1696,CHAR(160),CHAR(32))),Metadata!B$1:H$2632,7,FALSE)</f>
        <v>traite</v>
      </c>
      <c r="L1696" t="str">
        <f>VLOOKUP(TRIM(SUBSTITUTE(D1696,CHAR(160),CHAR(32))),Metadata!B$1:J$2632,9,FALSE)</f>
        <v/>
      </c>
      <c r="M1696">
        <f>VLOOKUP(TRIM(SUBSTITUTE(D1696,CHAR(160),CHAR(32))),Metadata!B$1:K$2632,10,FALSE)</f>
        <v>73815</v>
      </c>
      <c r="N1696" s="1" t="s">
        <v>2163</v>
      </c>
      <c r="O1696">
        <v>143</v>
      </c>
      <c r="P1696">
        <v>152</v>
      </c>
    </row>
    <row r="1697" spans="1:16" x14ac:dyDescent="0.25">
      <c r="A1697" t="s">
        <v>4354</v>
      </c>
      <c r="B1697" t="s">
        <v>2184</v>
      </c>
      <c r="C1697" t="s">
        <v>18</v>
      </c>
      <c r="D1697" t="s">
        <v>6934</v>
      </c>
      <c r="E1697" t="str">
        <f>VLOOKUP(TRIM(SUBSTITUTE(D1697,CHAR(160),CHAR(32))),Metadata!B$1:C$2632,2,FALSE)</f>
        <v>Jaurès, Jean, 1859-1914.</v>
      </c>
      <c r="F1697" t="str">
        <f>VLOOKUP(TRIM(SUBSTITUTE(D1697,CHAR(160),CHAR(32))),Metadata!B$1:D$2632,3,FALSE)</f>
        <v>Discours parlementaires</v>
      </c>
      <c r="G1697">
        <f>VLOOKUP(TRIM(SUBSTITUTE(D1697,CHAR(160),CHAR(32))),Metadata!B$1:E$2632,4,FALSE)</f>
        <v>1904</v>
      </c>
      <c r="H1697" t="s">
        <v>534</v>
      </c>
      <c r="J1697" t="str">
        <f>VLOOKUP(TRIM(SUBSTITUTE(D1697,CHAR(160),CHAR(32))),Metadata!B$1:H$2632,7,FALSE)</f>
        <v>traite</v>
      </c>
      <c r="L1697" t="str">
        <f>VLOOKUP(TRIM(SUBSTITUTE(D1697,CHAR(160),CHAR(32))),Metadata!B$1:J$2632,9,FALSE)</f>
        <v/>
      </c>
      <c r="M1697">
        <f>VLOOKUP(TRIM(SUBSTITUTE(D1697,CHAR(160),CHAR(32))),Metadata!B$1:K$2632,10,FALSE)</f>
        <v>301388</v>
      </c>
      <c r="N1697" s="2" t="s">
        <v>2164</v>
      </c>
      <c r="O1697">
        <v>55</v>
      </c>
      <c r="P1697">
        <v>63</v>
      </c>
    </row>
    <row r="1698" spans="1:16" x14ac:dyDescent="0.25">
      <c r="A1698" t="s">
        <v>4354</v>
      </c>
      <c r="B1698" t="s">
        <v>2184</v>
      </c>
      <c r="C1698" t="s">
        <v>18</v>
      </c>
      <c r="D1698" t="s">
        <v>7327</v>
      </c>
      <c r="E1698" t="str">
        <f>VLOOKUP(TRIM(SUBSTITUTE(D1698,CHAR(160),CHAR(32))),Metadata!B$1:C$2632,2,FALSE)</f>
        <v>Fauconnet, Paul, 1874-1938.</v>
      </c>
      <c r="F1698" t="str">
        <f>VLOOKUP(TRIM(SUBSTITUTE(D1698,CHAR(160),CHAR(32))),Metadata!B$1:D$2632,3,FALSE)</f>
        <v>LA RESPONSABILITÉ</v>
      </c>
      <c r="G1698">
        <f>VLOOKUP(TRIM(SUBSTITUTE(D1698,CHAR(160),CHAR(32))),Metadata!B$1:E$2632,4,FALSE)</f>
        <v>1928</v>
      </c>
      <c r="H1698" t="s">
        <v>534</v>
      </c>
      <c r="J1698" t="str">
        <f>VLOOKUP(TRIM(SUBSTITUTE(D1698,CHAR(160),CHAR(32))),Metadata!B$1:H$2632,7,FALSE)</f>
        <v>traite</v>
      </c>
      <c r="L1698" t="str">
        <f>VLOOKUP(TRIM(SUBSTITUTE(D1698,CHAR(160),CHAR(32))),Metadata!B$1:J$2632,9,FALSE)</f>
        <v/>
      </c>
      <c r="M1698">
        <f>VLOOKUP(TRIM(SUBSTITUTE(D1698,CHAR(160),CHAR(32))),Metadata!B$1:K$2632,10,FALSE)</f>
        <v>137297</v>
      </c>
      <c r="N1698" s="1" t="s">
        <v>2165</v>
      </c>
      <c r="O1698">
        <v>138</v>
      </c>
      <c r="P1698">
        <v>146</v>
      </c>
    </row>
    <row r="1699" spans="1:16" x14ac:dyDescent="0.25">
      <c r="A1699" t="s">
        <v>4354</v>
      </c>
      <c r="B1699" t="s">
        <v>2184</v>
      </c>
      <c r="C1699" t="s">
        <v>18</v>
      </c>
      <c r="D1699" t="s">
        <v>8734</v>
      </c>
      <c r="E1699" t="str">
        <f>VLOOKUP(TRIM(SUBSTITUTE(D1699,CHAR(160),CHAR(32))),Metadata!B$1:C$2632,2,FALSE)</f>
        <v>Alain, 1868-1951.</v>
      </c>
      <c r="F1699" t="str">
        <f>VLOOKUP(TRIM(SUBSTITUTE(D1699,CHAR(160),CHAR(32))),Metadata!B$1:D$2632,3,FALSE)</f>
        <v>Les idées et les âges</v>
      </c>
      <c r="G1699">
        <f>VLOOKUP(TRIM(SUBSTITUTE(D1699,CHAR(160),CHAR(32))),Metadata!B$1:E$2632,4,FALSE)</f>
        <v>1927</v>
      </c>
      <c r="H1699" t="s">
        <v>534</v>
      </c>
      <c r="J1699" t="str">
        <f>VLOOKUP(TRIM(SUBSTITUTE(D1699,CHAR(160),CHAR(32))),Metadata!B$1:H$2632,7,FALSE)</f>
        <v>traite</v>
      </c>
      <c r="L1699" t="str">
        <f>VLOOKUP(TRIM(SUBSTITUTE(D1699,CHAR(160),CHAR(32))),Metadata!B$1:J$2632,9,FALSE)</f>
        <v/>
      </c>
      <c r="M1699">
        <f>VLOOKUP(TRIM(SUBSTITUTE(D1699,CHAR(160),CHAR(32))),Metadata!B$1:K$2632,10,FALSE)</f>
        <v>121063</v>
      </c>
      <c r="N1699" s="1" t="s">
        <v>2166</v>
      </c>
      <c r="O1699">
        <v>103</v>
      </c>
      <c r="P1699">
        <v>111</v>
      </c>
    </row>
    <row r="1700" spans="1:16" x14ac:dyDescent="0.25">
      <c r="A1700" t="s">
        <v>4354</v>
      </c>
      <c r="B1700" t="s">
        <v>2184</v>
      </c>
      <c r="C1700" t="s">
        <v>18</v>
      </c>
      <c r="D1700" t="s">
        <v>8911</v>
      </c>
      <c r="E1700" t="str">
        <f>VLOOKUP(TRIM(SUBSTITUTE(D1700,CHAR(160),CHAR(32))),Metadata!B$1:C$2632,2,FALSE)</f>
        <v>Duclos, Charles Pinot-, 1704-1772.</v>
      </c>
      <c r="F1700" t="str">
        <f>VLOOKUP(TRIM(SUBSTITUTE(D1700,CHAR(160),CHAR(32))),Metadata!B$1:D$2632,3,FALSE)</f>
        <v>Mémoires pour servir à l'histoire des moeurs du XVIII siècle</v>
      </c>
      <c r="G1700">
        <f>VLOOKUP(TRIM(SUBSTITUTE(D1700,CHAR(160),CHAR(32))),Metadata!B$1:E$2632,4,FALSE)</f>
        <v>1751</v>
      </c>
      <c r="H1700" t="s">
        <v>534</v>
      </c>
      <c r="J1700" t="str">
        <f>VLOOKUP(TRIM(SUBSTITUTE(D1700,CHAR(160),CHAR(32))),Metadata!B$1:H$2632,7,FALSE)</f>
        <v>roman</v>
      </c>
      <c r="L1700" t="str">
        <f>VLOOKUP(TRIM(SUBSTITUTE(D1700,CHAR(160),CHAR(32))),Metadata!B$1:J$2632,9,FALSE)</f>
        <v>prose</v>
      </c>
      <c r="M1700">
        <f>VLOOKUP(TRIM(SUBSTITUTE(D1700,CHAR(160),CHAR(32))),Metadata!B$1:K$2632,10,FALSE)</f>
        <v>37841</v>
      </c>
      <c r="N1700" s="1" t="s">
        <v>2167</v>
      </c>
      <c r="O1700">
        <v>168</v>
      </c>
      <c r="P1700">
        <v>176</v>
      </c>
    </row>
    <row r="1701" spans="1:16" x14ac:dyDescent="0.25">
      <c r="A1701" t="s">
        <v>4354</v>
      </c>
      <c r="B1701" t="s">
        <v>2184</v>
      </c>
      <c r="C1701" t="s">
        <v>18</v>
      </c>
      <c r="D1701" t="s">
        <v>8911</v>
      </c>
      <c r="E1701" t="str">
        <f>VLOOKUP(TRIM(SUBSTITUTE(D1701,CHAR(160),CHAR(32))),Metadata!B$1:C$2632,2,FALSE)</f>
        <v>Duclos, Charles Pinot-, 1704-1772.</v>
      </c>
      <c r="F1701" t="str">
        <f>VLOOKUP(TRIM(SUBSTITUTE(D1701,CHAR(160),CHAR(32))),Metadata!B$1:D$2632,3,FALSE)</f>
        <v>Mémoires pour servir à l'histoire des moeurs du XVIII siècle</v>
      </c>
      <c r="G1701">
        <f>VLOOKUP(TRIM(SUBSTITUTE(D1701,CHAR(160),CHAR(32))),Metadata!B$1:E$2632,4,FALSE)</f>
        <v>1751</v>
      </c>
      <c r="H1701" t="s">
        <v>534</v>
      </c>
      <c r="J1701" t="str">
        <f>VLOOKUP(TRIM(SUBSTITUTE(D1701,CHAR(160),CHAR(32))),Metadata!B$1:H$2632,7,FALSE)</f>
        <v>roman</v>
      </c>
      <c r="L1701" t="str">
        <f>VLOOKUP(TRIM(SUBSTITUTE(D1701,CHAR(160),CHAR(32))),Metadata!B$1:J$2632,9,FALSE)</f>
        <v>prose</v>
      </c>
      <c r="M1701">
        <f>VLOOKUP(TRIM(SUBSTITUTE(D1701,CHAR(160),CHAR(32))),Metadata!B$1:K$2632,10,FALSE)</f>
        <v>37841</v>
      </c>
      <c r="N1701" s="1" t="s">
        <v>2168</v>
      </c>
      <c r="O1701">
        <v>153</v>
      </c>
      <c r="P1701">
        <v>162</v>
      </c>
    </row>
    <row r="1702" spans="1:16" x14ac:dyDescent="0.25">
      <c r="A1702" t="s">
        <v>4354</v>
      </c>
      <c r="B1702" t="s">
        <v>2184</v>
      </c>
      <c r="C1702" t="s">
        <v>18</v>
      </c>
      <c r="D1702" t="s">
        <v>7703</v>
      </c>
      <c r="E1702" t="str">
        <f>VLOOKUP(TRIM(SUBSTITUTE(D1702,CHAR(160),CHAR(32))),Metadata!B$1:C$2632,2,FALSE)</f>
        <v>Mantoux, Étienne, 1913-1945.</v>
      </c>
      <c r="F1702" t="str">
        <f>VLOOKUP(TRIM(SUBSTITUTE(D1702,CHAR(160),CHAR(32))),Metadata!B$1:D$2632,3,FALSE)</f>
        <v>La paix calomniée ou les conséquences économiques de M. Keynes</v>
      </c>
      <c r="G1702">
        <f>VLOOKUP(TRIM(SUBSTITUTE(D1702,CHAR(160),CHAR(32))),Metadata!B$1:E$2632,4,FALSE)</f>
        <v>1946</v>
      </c>
      <c r="H1702" t="s">
        <v>534</v>
      </c>
      <c r="J1702" t="str">
        <f>VLOOKUP(TRIM(SUBSTITUTE(D1702,CHAR(160),CHAR(32))),Metadata!B$1:H$2632,7,FALSE)</f>
        <v>traite</v>
      </c>
      <c r="L1702" t="str">
        <f>VLOOKUP(TRIM(SUBSTITUTE(D1702,CHAR(160),CHAR(32))),Metadata!B$1:J$2632,9,FALSE)</f>
        <v/>
      </c>
      <c r="M1702">
        <f>VLOOKUP(TRIM(SUBSTITUTE(D1702,CHAR(160),CHAR(32))),Metadata!B$1:K$2632,10,FALSE)</f>
        <v>102525</v>
      </c>
      <c r="N1702" s="1" t="s">
        <v>2169</v>
      </c>
      <c r="O1702">
        <v>147</v>
      </c>
      <c r="P1702">
        <v>156</v>
      </c>
    </row>
    <row r="1703" spans="1:16" x14ac:dyDescent="0.25">
      <c r="A1703" t="s">
        <v>4354</v>
      </c>
      <c r="B1703" t="s">
        <v>2184</v>
      </c>
      <c r="C1703" t="s">
        <v>18</v>
      </c>
      <c r="D1703" t="s">
        <v>8793</v>
      </c>
      <c r="E1703" t="str">
        <f>VLOOKUP(TRIM(SUBSTITUTE(D1703,CHAR(160),CHAR(32))),Metadata!B$1:C$2632,2,FALSE)</f>
        <v>Bloch, Jean Richard, 1884-1947.</v>
      </c>
      <c r="F1703" t="str">
        <f>VLOOKUP(TRIM(SUBSTITUTE(D1703,CHAR(160),CHAR(32))),Metadata!B$1:D$2632,3,FALSE)</f>
        <v>Destin du siècle</v>
      </c>
      <c r="G1703">
        <f>VLOOKUP(TRIM(SUBSTITUTE(D1703,CHAR(160),CHAR(32))),Metadata!B$1:E$2632,4,FALSE)</f>
        <v>1931</v>
      </c>
      <c r="H1703" t="s">
        <v>534</v>
      </c>
      <c r="J1703" t="str">
        <f>VLOOKUP(TRIM(SUBSTITUTE(D1703,CHAR(160),CHAR(32))),Metadata!B$1:H$2632,7,FALSE)</f>
        <v>melanges litteraires</v>
      </c>
      <c r="L1703" t="str">
        <f>VLOOKUP(TRIM(SUBSTITUTE(D1703,CHAR(160),CHAR(32))),Metadata!B$1:J$2632,9,FALSE)</f>
        <v>prose</v>
      </c>
      <c r="M1703">
        <f>VLOOKUP(TRIM(SUBSTITUTE(D1703,CHAR(160),CHAR(32))),Metadata!B$1:K$2632,10,FALSE)</f>
        <v>50457</v>
      </c>
      <c r="N1703" s="1" t="s">
        <v>2170</v>
      </c>
      <c r="O1703">
        <v>34</v>
      </c>
      <c r="P1703">
        <v>42</v>
      </c>
    </row>
    <row r="1704" spans="1:16" x14ac:dyDescent="0.25">
      <c r="A1704" t="s">
        <v>4354</v>
      </c>
      <c r="B1704" t="s">
        <v>2184</v>
      </c>
      <c r="C1704" t="s">
        <v>18</v>
      </c>
      <c r="D1704" t="s">
        <v>8989</v>
      </c>
      <c r="E1704" t="str">
        <f>VLOOKUP(TRIM(SUBSTITUTE(D1704,CHAR(160),CHAR(32))),Metadata!B$1:C$2632,2,FALSE)</f>
        <v>Ricoeur, Paul, 1913-2005.</v>
      </c>
      <c r="F1704" t="str">
        <f>VLOOKUP(TRIM(SUBSTITUTE(D1704,CHAR(160),CHAR(32))),Metadata!B$1:D$2632,3,FALSE)</f>
        <v>Philosophie de la volonté. T. 1, Le volontaire et l'involontaire</v>
      </c>
      <c r="G1704">
        <f>VLOOKUP(TRIM(SUBSTITUTE(D1704,CHAR(160),CHAR(32))),Metadata!B$1:E$2632,4,FALSE)</f>
        <v>1949</v>
      </c>
      <c r="H1704" t="s">
        <v>534</v>
      </c>
      <c r="J1704" t="str">
        <f>VLOOKUP(TRIM(SUBSTITUTE(D1704,CHAR(160),CHAR(32))),Metadata!B$1:H$2632,7,FALSE)</f>
        <v>traite ou essai</v>
      </c>
      <c r="L1704" t="str">
        <f>VLOOKUP(TRIM(SUBSTITUTE(D1704,CHAR(160),CHAR(32))),Metadata!B$1:J$2632,9,FALSE)</f>
        <v>prose</v>
      </c>
      <c r="M1704">
        <f>VLOOKUP(TRIM(SUBSTITUTE(D1704,CHAR(160),CHAR(32))),Metadata!B$1:K$2632,10,FALSE)</f>
        <v>205882</v>
      </c>
      <c r="N1704" s="1" t="s">
        <v>2171</v>
      </c>
      <c r="O1704">
        <v>161</v>
      </c>
      <c r="P1704">
        <v>169</v>
      </c>
    </row>
    <row r="1705" spans="1:16" x14ac:dyDescent="0.25">
      <c r="A1705" t="s">
        <v>4354</v>
      </c>
      <c r="B1705" t="s">
        <v>2184</v>
      </c>
      <c r="C1705" t="s">
        <v>18</v>
      </c>
      <c r="D1705" t="s">
        <v>7327</v>
      </c>
      <c r="E1705" t="str">
        <f>VLOOKUP(TRIM(SUBSTITUTE(D1705,CHAR(160),CHAR(32))),Metadata!B$1:C$2632,2,FALSE)</f>
        <v>Fauconnet, Paul, 1874-1938.</v>
      </c>
      <c r="F1705" t="str">
        <f>VLOOKUP(TRIM(SUBSTITUTE(D1705,CHAR(160),CHAR(32))),Metadata!B$1:D$2632,3,FALSE)</f>
        <v>LA RESPONSABILITÉ</v>
      </c>
      <c r="G1705">
        <f>VLOOKUP(TRIM(SUBSTITUTE(D1705,CHAR(160),CHAR(32))),Metadata!B$1:E$2632,4,FALSE)</f>
        <v>1928</v>
      </c>
      <c r="H1705" t="s">
        <v>534</v>
      </c>
      <c r="J1705" t="str">
        <f>VLOOKUP(TRIM(SUBSTITUTE(D1705,CHAR(160),CHAR(32))),Metadata!B$1:H$2632,7,FALSE)</f>
        <v>traite</v>
      </c>
      <c r="L1705" t="str">
        <f>VLOOKUP(TRIM(SUBSTITUTE(D1705,CHAR(160),CHAR(32))),Metadata!B$1:J$2632,9,FALSE)</f>
        <v/>
      </c>
      <c r="M1705">
        <f>VLOOKUP(TRIM(SUBSTITUTE(D1705,CHAR(160),CHAR(32))),Metadata!B$1:K$2632,10,FALSE)</f>
        <v>137297</v>
      </c>
      <c r="N1705" s="1" t="s">
        <v>2172</v>
      </c>
      <c r="O1705">
        <v>27</v>
      </c>
      <c r="P1705">
        <v>35</v>
      </c>
    </row>
    <row r="1706" spans="1:16" x14ac:dyDescent="0.25">
      <c r="A1706" t="s">
        <v>4354</v>
      </c>
      <c r="B1706" t="s">
        <v>2184</v>
      </c>
      <c r="C1706" t="s">
        <v>18</v>
      </c>
      <c r="D1706" t="s">
        <v>8946</v>
      </c>
      <c r="E1706" t="str">
        <f>VLOOKUP(TRIM(SUBSTITUTE(D1706,CHAR(160),CHAR(32))),Metadata!B$1:C$2632,2,FALSE)</f>
        <v>Merleau-Ponty, Maurice, 1908-1961.</v>
      </c>
      <c r="F1706" t="str">
        <f>VLOOKUP(TRIM(SUBSTITUTE(D1706,CHAR(160),CHAR(32))),Metadata!B$1:D$2632,3,FALSE)</f>
        <v>Phénoménologie de la perception</v>
      </c>
      <c r="G1706">
        <f>VLOOKUP(TRIM(SUBSTITUTE(D1706,CHAR(160),CHAR(32))),Metadata!B$1:E$2632,4,FALSE)</f>
        <v>1945</v>
      </c>
      <c r="H1706" t="s">
        <v>534</v>
      </c>
      <c r="J1706" t="str">
        <f>VLOOKUP(TRIM(SUBSTITUTE(D1706,CHAR(160),CHAR(32))),Metadata!B$1:H$2632,7,FALSE)</f>
        <v>traite ou essai</v>
      </c>
      <c r="L1706" t="str">
        <f>VLOOKUP(TRIM(SUBSTITUTE(D1706,CHAR(160),CHAR(32))),Metadata!B$1:J$2632,9,FALSE)</f>
        <v>prose</v>
      </c>
      <c r="M1706">
        <f>VLOOKUP(TRIM(SUBSTITUTE(D1706,CHAR(160),CHAR(32))),Metadata!B$1:K$2632,10,FALSE)</f>
        <v>215042</v>
      </c>
      <c r="N1706" s="1" t="s">
        <v>2173</v>
      </c>
      <c r="O1706">
        <v>169</v>
      </c>
      <c r="P1706">
        <v>178</v>
      </c>
    </row>
    <row r="1707" spans="1:16" x14ac:dyDescent="0.25">
      <c r="A1707" t="s">
        <v>4354</v>
      </c>
      <c r="B1707" t="s">
        <v>2184</v>
      </c>
      <c r="C1707" t="s">
        <v>18</v>
      </c>
      <c r="D1707" t="s">
        <v>8968</v>
      </c>
      <c r="E1707" t="str">
        <f>VLOOKUP(TRIM(SUBSTITUTE(D1707,CHAR(160),CHAR(32))),Metadata!B$1:C$2632,2,FALSE)</f>
        <v>Perroux, François, 1903-</v>
      </c>
      <c r="F1707" t="str">
        <f>VLOOKUP(TRIM(SUBSTITUTE(D1707,CHAR(160),CHAR(32))),Metadata!B$1:D$2632,3,FALSE)</f>
        <v>L'économie du XXe siècle</v>
      </c>
      <c r="G1707">
        <f>VLOOKUP(TRIM(SUBSTITUTE(D1707,CHAR(160),CHAR(32))),Metadata!B$1:E$2632,4,FALSE)</f>
        <v>1964</v>
      </c>
      <c r="H1707" t="s">
        <v>534</v>
      </c>
      <c r="J1707" t="str">
        <f>VLOOKUP(TRIM(SUBSTITUTE(D1707,CHAR(160),CHAR(32))),Metadata!B$1:H$2632,7,FALSE)</f>
        <v>traite ou essai</v>
      </c>
      <c r="L1707" t="str">
        <f>VLOOKUP(TRIM(SUBSTITUTE(D1707,CHAR(160),CHAR(32))),Metadata!B$1:J$2632,9,FALSE)</f>
        <v>prose</v>
      </c>
      <c r="M1707">
        <f>VLOOKUP(TRIM(SUBSTITUTE(D1707,CHAR(160),CHAR(32))),Metadata!B$1:K$2632,10,FALSE)</f>
        <v>208903</v>
      </c>
      <c r="N1707" s="1" t="s">
        <v>2174</v>
      </c>
      <c r="O1707">
        <v>63</v>
      </c>
      <c r="P1707">
        <v>72</v>
      </c>
    </row>
    <row r="1708" spans="1:16" x14ac:dyDescent="0.25">
      <c r="A1708" t="s">
        <v>4354</v>
      </c>
      <c r="B1708" t="s">
        <v>2184</v>
      </c>
      <c r="C1708" t="s">
        <v>18</v>
      </c>
      <c r="D1708" t="s">
        <v>8745</v>
      </c>
      <c r="E1708" t="str">
        <f>VLOOKUP(TRIM(SUBSTITUTE(D1708,CHAR(160),CHAR(32))),Metadata!B$1:C$2632,2,FALSE)</f>
        <v>Ambrière, Francis, 1907-</v>
      </c>
      <c r="F1708" t="str">
        <f>VLOOKUP(TRIM(SUBSTITUTE(D1708,CHAR(160),CHAR(32))),Metadata!B$1:D$2632,3,FALSE)</f>
        <v>Les grandes vacances</v>
      </c>
      <c r="G1708">
        <f>VLOOKUP(TRIM(SUBSTITUTE(D1708,CHAR(160),CHAR(32))),Metadata!B$1:E$2632,4,FALSE)</f>
        <v>1946</v>
      </c>
      <c r="H1708" t="s">
        <v>534</v>
      </c>
      <c r="J1708" t="str">
        <f>VLOOKUP(TRIM(SUBSTITUTE(D1708,CHAR(160),CHAR(32))),Metadata!B$1:H$2632,7,FALSE)</f>
        <v>roman</v>
      </c>
      <c r="L1708" t="str">
        <f>VLOOKUP(TRIM(SUBSTITUTE(D1708,CHAR(160),CHAR(32))),Metadata!B$1:J$2632,9,FALSE)</f>
        <v>prose</v>
      </c>
      <c r="M1708">
        <f>VLOOKUP(TRIM(SUBSTITUTE(D1708,CHAR(160),CHAR(32))),Metadata!B$1:K$2632,10,FALSE)</f>
        <v>124263</v>
      </c>
      <c r="N1708" s="1" t="s">
        <v>2175</v>
      </c>
      <c r="O1708">
        <v>221</v>
      </c>
      <c r="P1708">
        <v>229</v>
      </c>
    </row>
    <row r="1709" spans="1:16" x14ac:dyDescent="0.25">
      <c r="A1709" t="s">
        <v>4354</v>
      </c>
      <c r="B1709" t="s">
        <v>2184</v>
      </c>
      <c r="C1709" t="s">
        <v>18</v>
      </c>
      <c r="D1709" t="s">
        <v>8863</v>
      </c>
      <c r="E1709" t="str">
        <f>VLOOKUP(TRIM(SUBSTITUTE(D1709,CHAR(160),CHAR(32))),Metadata!B$1:C$2632,2,FALSE)</f>
        <v>Gaulle, Charles de, 1890-1970.</v>
      </c>
      <c r="F1709" t="str">
        <f>VLOOKUP(TRIM(SUBSTITUTE(D1709,CHAR(160),CHAR(32))),Metadata!B$1:D$2632,3,FALSE)</f>
        <v>Mémoires de guerre, l'appel, 1940-1942</v>
      </c>
      <c r="G1709">
        <f>VLOOKUP(TRIM(SUBSTITUTE(D1709,CHAR(160),CHAR(32))),Metadata!B$1:E$2632,4,FALSE)</f>
        <v>1954</v>
      </c>
      <c r="H1709" t="s">
        <v>534</v>
      </c>
      <c r="J1709" t="str">
        <f>VLOOKUP(TRIM(SUBSTITUTE(D1709,CHAR(160),CHAR(32))),Metadata!B$1:H$2632,7,FALSE)</f>
        <v>memoires</v>
      </c>
      <c r="L1709" t="str">
        <f>VLOOKUP(TRIM(SUBSTITUTE(D1709,CHAR(160),CHAR(32))),Metadata!B$1:J$2632,9,FALSE)</f>
        <v>prose</v>
      </c>
      <c r="M1709">
        <f>VLOOKUP(TRIM(SUBSTITUTE(D1709,CHAR(160),CHAR(32))),Metadata!B$1:K$2632,10,FALSE)</f>
        <v>192282</v>
      </c>
      <c r="N1709" s="1" t="s">
        <v>2176</v>
      </c>
      <c r="O1709">
        <v>120</v>
      </c>
      <c r="P1709">
        <v>128</v>
      </c>
    </row>
    <row r="1710" spans="1:16" x14ac:dyDescent="0.25">
      <c r="A1710" t="s">
        <v>4354</v>
      </c>
      <c r="B1710" t="s">
        <v>2184</v>
      </c>
      <c r="C1710" t="s">
        <v>18</v>
      </c>
      <c r="D1710" t="s">
        <v>7327</v>
      </c>
      <c r="E1710" t="str">
        <f>VLOOKUP(TRIM(SUBSTITUTE(D1710,CHAR(160),CHAR(32))),Metadata!B$1:C$2632,2,FALSE)</f>
        <v>Fauconnet, Paul, 1874-1938.</v>
      </c>
      <c r="F1710" t="str">
        <f>VLOOKUP(TRIM(SUBSTITUTE(D1710,CHAR(160),CHAR(32))),Metadata!B$1:D$2632,3,FALSE)</f>
        <v>LA RESPONSABILITÉ</v>
      </c>
      <c r="G1710">
        <f>VLOOKUP(TRIM(SUBSTITUTE(D1710,CHAR(160),CHAR(32))),Metadata!B$1:E$2632,4,FALSE)</f>
        <v>1928</v>
      </c>
      <c r="H1710" t="s">
        <v>534</v>
      </c>
      <c r="J1710" t="str">
        <f>VLOOKUP(TRIM(SUBSTITUTE(D1710,CHAR(160),CHAR(32))),Metadata!B$1:H$2632,7,FALSE)</f>
        <v>traite</v>
      </c>
      <c r="L1710" t="str">
        <f>VLOOKUP(TRIM(SUBSTITUTE(D1710,CHAR(160),CHAR(32))),Metadata!B$1:J$2632,9,FALSE)</f>
        <v/>
      </c>
      <c r="M1710">
        <f>VLOOKUP(TRIM(SUBSTITUTE(D1710,CHAR(160),CHAR(32))),Metadata!B$1:K$2632,10,FALSE)</f>
        <v>137297</v>
      </c>
      <c r="N1710" s="1" t="s">
        <v>2177</v>
      </c>
      <c r="O1710">
        <v>528</v>
      </c>
      <c r="P1710">
        <v>537</v>
      </c>
    </row>
    <row r="1711" spans="1:16" x14ac:dyDescent="0.25">
      <c r="A1711" t="s">
        <v>4354</v>
      </c>
      <c r="B1711" t="s">
        <v>2184</v>
      </c>
      <c r="C1711" t="s">
        <v>18</v>
      </c>
      <c r="D1711" t="s">
        <v>8968</v>
      </c>
      <c r="E1711" t="str">
        <f>VLOOKUP(TRIM(SUBSTITUTE(D1711,CHAR(160),CHAR(32))),Metadata!B$1:C$2632,2,FALSE)</f>
        <v>Perroux, François, 1903-</v>
      </c>
      <c r="F1711" t="str">
        <f>VLOOKUP(TRIM(SUBSTITUTE(D1711,CHAR(160),CHAR(32))),Metadata!B$1:D$2632,3,FALSE)</f>
        <v>L'économie du XXe siècle</v>
      </c>
      <c r="G1711">
        <f>VLOOKUP(TRIM(SUBSTITUTE(D1711,CHAR(160),CHAR(32))),Metadata!B$1:E$2632,4,FALSE)</f>
        <v>1964</v>
      </c>
      <c r="H1711" t="s">
        <v>534</v>
      </c>
      <c r="J1711" t="str">
        <f>VLOOKUP(TRIM(SUBSTITUTE(D1711,CHAR(160),CHAR(32))),Metadata!B$1:H$2632,7,FALSE)</f>
        <v>traite ou essai</v>
      </c>
      <c r="L1711" t="str">
        <f>VLOOKUP(TRIM(SUBSTITUTE(D1711,CHAR(160),CHAR(32))),Metadata!B$1:J$2632,9,FALSE)</f>
        <v>prose</v>
      </c>
      <c r="M1711">
        <f>VLOOKUP(TRIM(SUBSTITUTE(D1711,CHAR(160),CHAR(32))),Metadata!B$1:K$2632,10,FALSE)</f>
        <v>208903</v>
      </c>
      <c r="N1711" s="1" t="s">
        <v>2178</v>
      </c>
      <c r="O1711">
        <v>144</v>
      </c>
      <c r="P1711">
        <v>152</v>
      </c>
    </row>
    <row r="1712" spans="1:16" x14ac:dyDescent="0.25">
      <c r="A1712" t="s">
        <v>4354</v>
      </c>
      <c r="B1712" t="s">
        <v>2184</v>
      </c>
      <c r="C1712" t="s">
        <v>18</v>
      </c>
      <c r="D1712" t="s">
        <v>8864</v>
      </c>
      <c r="E1712" t="str">
        <f>VLOOKUP(TRIM(SUBSTITUTE(D1712,CHAR(160),CHAR(32))),Metadata!B$1:C$2632,2,FALSE)</f>
        <v>Gaulle, Charles de, 1890-1970.</v>
      </c>
      <c r="F1712" t="str">
        <f>VLOOKUP(TRIM(SUBSTITUTE(D1712,CHAR(160),CHAR(32))),Metadata!B$1:D$2632,3,FALSE)</f>
        <v>Mémoires de guerre, le salut, 1944-1946</v>
      </c>
      <c r="G1712">
        <f>VLOOKUP(TRIM(SUBSTITUTE(D1712,CHAR(160),CHAR(32))),Metadata!B$1:E$2632,4,FALSE)</f>
        <v>1959</v>
      </c>
      <c r="H1712" t="s">
        <v>534</v>
      </c>
      <c r="J1712" t="str">
        <f>VLOOKUP(TRIM(SUBSTITUTE(D1712,CHAR(160),CHAR(32))),Metadata!B$1:H$2632,7,FALSE)</f>
        <v>memoires</v>
      </c>
      <c r="L1712" t="str">
        <f>VLOOKUP(TRIM(SUBSTITUTE(D1712,CHAR(160),CHAR(32))),Metadata!B$1:J$2632,9,FALSE)</f>
        <v>prose</v>
      </c>
      <c r="M1712">
        <f>VLOOKUP(TRIM(SUBSTITUTE(D1712,CHAR(160),CHAR(32))),Metadata!B$1:K$2632,10,FALSE)</f>
        <v>192393</v>
      </c>
      <c r="N1712" s="1" t="s">
        <v>2179</v>
      </c>
      <c r="O1712">
        <v>623</v>
      </c>
      <c r="P1712">
        <v>631</v>
      </c>
    </row>
    <row r="1713" spans="1:16" x14ac:dyDescent="0.25">
      <c r="A1713" t="s">
        <v>4354</v>
      </c>
      <c r="B1713" t="s">
        <v>2184</v>
      </c>
      <c r="C1713" t="s">
        <v>18</v>
      </c>
      <c r="D1713" t="s">
        <v>7327</v>
      </c>
      <c r="E1713" t="str">
        <f>VLOOKUP(TRIM(SUBSTITUTE(D1713,CHAR(160),CHAR(32))),Metadata!B$1:C$2632,2,FALSE)</f>
        <v>Fauconnet, Paul, 1874-1938.</v>
      </c>
      <c r="F1713" t="str">
        <f>VLOOKUP(TRIM(SUBSTITUTE(D1713,CHAR(160),CHAR(32))),Metadata!B$1:D$2632,3,FALSE)</f>
        <v>LA RESPONSABILITÉ</v>
      </c>
      <c r="G1713">
        <f>VLOOKUP(TRIM(SUBSTITUTE(D1713,CHAR(160),CHAR(32))),Metadata!B$1:E$2632,4,FALSE)</f>
        <v>1928</v>
      </c>
      <c r="H1713" t="s">
        <v>534</v>
      </c>
      <c r="J1713" t="str">
        <f>VLOOKUP(TRIM(SUBSTITUTE(D1713,CHAR(160),CHAR(32))),Metadata!B$1:H$2632,7,FALSE)</f>
        <v>traite</v>
      </c>
      <c r="L1713" t="str">
        <f>VLOOKUP(TRIM(SUBSTITUTE(D1713,CHAR(160),CHAR(32))),Metadata!B$1:J$2632,9,FALSE)</f>
        <v/>
      </c>
      <c r="M1713">
        <f>VLOOKUP(TRIM(SUBSTITUTE(D1713,CHAR(160),CHAR(32))),Metadata!B$1:K$2632,10,FALSE)</f>
        <v>137297</v>
      </c>
      <c r="N1713" s="1" t="s">
        <v>2180</v>
      </c>
      <c r="O1713">
        <v>64</v>
      </c>
      <c r="P1713">
        <v>72</v>
      </c>
    </row>
    <row r="1714" spans="1:16" x14ac:dyDescent="0.25">
      <c r="A1714" t="s">
        <v>4354</v>
      </c>
      <c r="B1714" t="s">
        <v>2184</v>
      </c>
      <c r="C1714" t="s">
        <v>18</v>
      </c>
      <c r="D1714" t="s">
        <v>8849</v>
      </c>
      <c r="E1714" t="str">
        <f>VLOOKUP(TRIM(SUBSTITUTE(D1714,CHAR(160),CHAR(32))),Metadata!B$1:C$2632,2,FALSE)</f>
        <v>Durkheim, Emile, 1858-1917.</v>
      </c>
      <c r="F1714" t="str">
        <f>VLOOKUP(TRIM(SUBSTITUTE(D1714,CHAR(160),CHAR(32))),Metadata!B$1:D$2632,3,FALSE)</f>
        <v>L'évolution pédagogique en France, 1</v>
      </c>
      <c r="G1714">
        <f>VLOOKUP(TRIM(SUBSTITUTE(D1714,CHAR(160),CHAR(32))),Metadata!B$1:E$2632,4,FALSE)</f>
        <v>1905</v>
      </c>
      <c r="H1714" t="s">
        <v>534</v>
      </c>
      <c r="J1714" t="str">
        <f>VLOOKUP(TRIM(SUBSTITUTE(D1714,CHAR(160),CHAR(32))),Metadata!B$1:H$2632,7,FALSE)</f>
        <v>traite</v>
      </c>
      <c r="L1714" t="str">
        <f>VLOOKUP(TRIM(SUBSTITUTE(D1714,CHAR(160),CHAR(32))),Metadata!B$1:J$2632,9,FALSE)</f>
        <v/>
      </c>
      <c r="M1714">
        <f>VLOOKUP(TRIM(SUBSTITUTE(D1714,CHAR(160),CHAR(32))),Metadata!B$1:K$2632,10,FALSE)</f>
        <v>79245</v>
      </c>
      <c r="N1714" s="1" t="s">
        <v>2181</v>
      </c>
      <c r="O1714">
        <v>114</v>
      </c>
      <c r="P1714">
        <v>123</v>
      </c>
    </row>
    <row r="1715" spans="1:16" x14ac:dyDescent="0.25">
      <c r="A1715" t="s">
        <v>4354</v>
      </c>
      <c r="B1715" t="s">
        <v>2184</v>
      </c>
      <c r="C1715" t="s">
        <v>18</v>
      </c>
      <c r="D1715" t="s">
        <v>8932</v>
      </c>
      <c r="E1715" t="str">
        <f>VLOOKUP(TRIM(SUBSTITUTE(D1715,CHAR(160),CHAR(32))),Metadata!B$1:C$2632,2,FALSE)</f>
        <v>Martin Du Gard, Roger, 1881-1958.</v>
      </c>
      <c r="F1715" t="str">
        <f>VLOOKUP(TRIM(SUBSTITUTE(D1715,CHAR(160),CHAR(32))),Metadata!B$1:D$2632,3,FALSE)</f>
        <v>Les Thibault. Eté 1914</v>
      </c>
      <c r="G1715">
        <f>VLOOKUP(TRIM(SUBSTITUTE(D1715,CHAR(160),CHAR(32))),Metadata!B$1:E$2632,4,FALSE)</f>
        <v>1936</v>
      </c>
      <c r="H1715" t="s">
        <v>534</v>
      </c>
      <c r="J1715" t="str">
        <f>VLOOKUP(TRIM(SUBSTITUTE(D1715,CHAR(160),CHAR(32))),Metadata!B$1:H$2632,7,FALSE)</f>
        <v>roman</v>
      </c>
      <c r="L1715" t="str">
        <f>VLOOKUP(TRIM(SUBSTITUTE(D1715,CHAR(160),CHAR(32))),Metadata!B$1:J$2632,9,FALSE)</f>
        <v>prose</v>
      </c>
      <c r="M1715">
        <f>VLOOKUP(TRIM(SUBSTITUTE(D1715,CHAR(160),CHAR(32))),Metadata!B$1:K$2632,10,FALSE)</f>
        <v>270617</v>
      </c>
      <c r="N1715" s="1" t="s">
        <v>2182</v>
      </c>
      <c r="O1715">
        <v>71</v>
      </c>
      <c r="P1715">
        <v>79</v>
      </c>
    </row>
    <row r="1716" spans="1:16" x14ac:dyDescent="0.25">
      <c r="A1716" t="s">
        <v>4354</v>
      </c>
      <c r="B1716" t="s">
        <v>2184</v>
      </c>
      <c r="C1716" t="s">
        <v>18</v>
      </c>
      <c r="D1716" t="s">
        <v>9022</v>
      </c>
      <c r="E1716" t="str">
        <f>VLOOKUP(TRIM(SUBSTITUTE(D1716,CHAR(160),CHAR(32))),Metadata!B$1:C$2632,2,FALSE)</f>
        <v>Vuillemin, Jules, 1920-2001.</v>
      </c>
      <c r="F1716" t="str">
        <f>VLOOKUP(TRIM(SUBSTITUTE(D1716,CHAR(160),CHAR(32))),Metadata!B$1:D$2632,3,FALSE)</f>
        <v>Essai sur la signification de la mort</v>
      </c>
      <c r="G1716">
        <f>VLOOKUP(TRIM(SUBSTITUTE(D1716,CHAR(160),CHAR(32))),Metadata!B$1:E$2632,4,FALSE)</f>
        <v>1949</v>
      </c>
      <c r="H1716" t="s">
        <v>534</v>
      </c>
      <c r="J1716" t="str">
        <f>VLOOKUP(TRIM(SUBSTITUTE(D1716,CHAR(160),CHAR(32))),Metadata!B$1:H$2632,7,FALSE)</f>
        <v>traite ou essai</v>
      </c>
      <c r="L1716" t="str">
        <f>VLOOKUP(TRIM(SUBSTITUTE(D1716,CHAR(160),CHAR(32))),Metadata!B$1:J$2632,9,FALSE)</f>
        <v>prose</v>
      </c>
      <c r="M1716">
        <f>VLOOKUP(TRIM(SUBSTITUTE(D1716,CHAR(160),CHAR(32))),Metadata!B$1:K$2632,10,FALSE)</f>
        <v>136910</v>
      </c>
      <c r="N1716" s="1" t="s">
        <v>2183</v>
      </c>
      <c r="O1716">
        <v>132</v>
      </c>
      <c r="P1716">
        <v>141</v>
      </c>
    </row>
    <row r="1717" spans="1:16" x14ac:dyDescent="0.25">
      <c r="A1717" t="s">
        <v>4354</v>
      </c>
      <c r="B1717" t="s">
        <v>38</v>
      </c>
      <c r="C1717" t="s">
        <v>18</v>
      </c>
      <c r="D1717" t="s">
        <v>7917</v>
      </c>
      <c r="E1717" t="str">
        <f>VLOOKUP(TRIM(SUBSTITUTE(D1717,CHAR(160),CHAR(32))),Metadata!B$1:C$2632,2,FALSE)</f>
        <v>Mézières, Philippe de, 1327?-1405.</v>
      </c>
      <c r="F1717" t="str">
        <f>VLOOKUP(TRIM(SUBSTITUTE(D1717,CHAR(160),CHAR(32))),Metadata!B$1:D$2632,3,FALSE)</f>
        <v>L'estoire de Griseldis, en rimes et par personnages (1395).</v>
      </c>
      <c r="G1717">
        <f>VLOOKUP(TRIM(SUBSTITUTE(D1717,CHAR(160),CHAR(32))),Metadata!B$1:E$2632,4,FALSE)</f>
        <v>1395</v>
      </c>
      <c r="H1717" t="s">
        <v>1604</v>
      </c>
      <c r="J1717" t="str">
        <f>VLOOKUP(TRIM(SUBSTITUTE(D1717,CHAR(160),CHAR(32))),Metadata!B$1:H$2632,7,FALSE)</f>
        <v>poesie</v>
      </c>
      <c r="L1717" t="str">
        <f>VLOOKUP(TRIM(SUBSTITUTE(D1717,CHAR(160),CHAR(32))),Metadata!B$1:J$2632,9,FALSE)</f>
        <v/>
      </c>
      <c r="M1717">
        <f>VLOOKUP(TRIM(SUBSTITUTE(D1717,CHAR(160),CHAR(32))),Metadata!B$1:K$2632,10,FALSE)</f>
        <v>15698</v>
      </c>
      <c r="N1717" t="s">
        <v>2185</v>
      </c>
      <c r="O1717">
        <v>75</v>
      </c>
      <c r="P1717">
        <v>81</v>
      </c>
    </row>
    <row r="1718" spans="1:16" x14ac:dyDescent="0.25">
      <c r="A1718" t="s">
        <v>4354</v>
      </c>
      <c r="B1718" t="s">
        <v>38</v>
      </c>
      <c r="C1718" t="s">
        <v>18</v>
      </c>
      <c r="D1718" t="s">
        <v>7950</v>
      </c>
      <c r="E1718" t="str">
        <f>VLOOKUP(TRIM(SUBSTITUTE(D1718,CHAR(160),CHAR(32))),Metadata!B$1:C$2632,2,FALSE)</f>
        <v>Rabelais, François, ca. 1490-1553?.</v>
      </c>
      <c r="F1718" t="str">
        <f>VLOOKUP(TRIM(SUBSTITUTE(D1718,CHAR(160),CHAR(32))),Metadata!B$1:D$2632,3,FALSE)</f>
        <v>Le tiers livre.</v>
      </c>
      <c r="G1718">
        <f>VLOOKUP(TRIM(SUBSTITUTE(D1718,CHAR(160),CHAR(32))),Metadata!B$1:E$2632,4,FALSE)</f>
        <v>1546</v>
      </c>
      <c r="H1718" t="s">
        <v>456</v>
      </c>
      <c r="J1718" t="str">
        <f>VLOOKUP(TRIM(SUBSTITUTE(D1718,CHAR(160),CHAR(32))),Metadata!B$1:H$2632,7,FALSE)</f>
        <v>poesie</v>
      </c>
      <c r="L1718" t="str">
        <f>VLOOKUP(TRIM(SUBSTITUTE(D1718,CHAR(160),CHAR(32))),Metadata!B$1:J$2632,9,FALSE)</f>
        <v/>
      </c>
      <c r="M1718">
        <f>VLOOKUP(TRIM(SUBSTITUTE(D1718,CHAR(160),CHAR(32))),Metadata!B$1:K$2632,10,FALSE)</f>
        <v>54784</v>
      </c>
      <c r="N1718" t="s">
        <v>2186</v>
      </c>
      <c r="O1718">
        <v>457</v>
      </c>
      <c r="P1718">
        <v>464</v>
      </c>
    </row>
    <row r="1719" spans="1:16" x14ac:dyDescent="0.25">
      <c r="A1719" t="s">
        <v>4354</v>
      </c>
      <c r="B1719" t="s">
        <v>38</v>
      </c>
      <c r="C1719" t="s">
        <v>18</v>
      </c>
      <c r="D1719" t="s">
        <v>7932</v>
      </c>
      <c r="E1719" t="str">
        <f>VLOOKUP(TRIM(SUBSTITUTE(D1719,CHAR(160),CHAR(32))),Metadata!B$1:C$2632,2,FALSE)</f>
        <v>Hélisenne de Crenne (pseudonym of Marguerite Briet), ca. 1510- ca. 1552.</v>
      </c>
      <c r="F1719" t="str">
        <f>VLOOKUP(TRIM(SUBSTITUTE(D1719,CHAR(160),CHAR(32))),Metadata!B$1:D$2632,3,FALSE)</f>
        <v>Les Angoysses douloureuses qui procedent d'amours</v>
      </c>
      <c r="G1719">
        <f>VLOOKUP(TRIM(SUBSTITUTE(D1719,CHAR(160),CHAR(32))),Metadata!B$1:E$2632,4,FALSE)</f>
        <v>1538</v>
      </c>
      <c r="H1719" t="s">
        <v>456</v>
      </c>
      <c r="J1719" t="str">
        <f>VLOOKUP(TRIM(SUBSTITUTE(D1719,CHAR(160),CHAR(32))),Metadata!B$1:H$2632,7,FALSE)</f>
        <v>roman</v>
      </c>
      <c r="L1719" t="str">
        <f>VLOOKUP(TRIM(SUBSTITUTE(D1719,CHAR(160),CHAR(32))),Metadata!B$1:J$2632,9,FALSE)</f>
        <v/>
      </c>
      <c r="M1719">
        <f>VLOOKUP(TRIM(SUBSTITUTE(D1719,CHAR(160),CHAR(32))),Metadata!B$1:K$2632,10,FALSE)</f>
        <v>92091</v>
      </c>
      <c r="N1719" s="1" t="s">
        <v>2187</v>
      </c>
      <c r="O1719">
        <v>76</v>
      </c>
      <c r="P1719">
        <v>82</v>
      </c>
    </row>
    <row r="1720" spans="1:16" x14ac:dyDescent="0.25">
      <c r="A1720" t="s">
        <v>4354</v>
      </c>
      <c r="B1720" t="s">
        <v>38</v>
      </c>
      <c r="C1720" t="s">
        <v>18</v>
      </c>
      <c r="D1720" t="s">
        <v>7936</v>
      </c>
      <c r="E1720" t="str">
        <f>VLOOKUP(TRIM(SUBSTITUTE(D1720,CHAR(160),CHAR(32))),Metadata!B$1:C$2632,2,FALSE)</f>
        <v>Marguerite, Queen, consort of Henry II, King of Navarre, 1492-1549.</v>
      </c>
      <c r="F1720" t="str">
        <f>VLOOKUP(TRIM(SUBSTITUTE(D1720,CHAR(160),CHAR(32))),Metadata!B$1:D$2632,3,FALSE)</f>
        <v>L'Heptaméron</v>
      </c>
      <c r="G1720">
        <f>VLOOKUP(TRIM(SUBSTITUTE(D1720,CHAR(160),CHAR(32))),Metadata!B$1:E$2632,4,FALSE)</f>
        <v>1559</v>
      </c>
      <c r="H1720" t="s">
        <v>456</v>
      </c>
      <c r="J1720" t="str">
        <f>VLOOKUP(TRIM(SUBSTITUTE(D1720,CHAR(160),CHAR(32))),Metadata!B$1:H$2632,7,FALSE)</f>
        <v>roman</v>
      </c>
      <c r="L1720" t="str">
        <f>VLOOKUP(TRIM(SUBSTITUTE(D1720,CHAR(160),CHAR(32))),Metadata!B$1:J$2632,9,FALSE)</f>
        <v/>
      </c>
      <c r="M1720">
        <f>VLOOKUP(TRIM(SUBSTITUTE(D1720,CHAR(160),CHAR(32))),Metadata!B$1:K$2632,10,FALSE)</f>
        <v>182112</v>
      </c>
      <c r="N1720" t="s">
        <v>2188</v>
      </c>
      <c r="O1720">
        <v>92</v>
      </c>
      <c r="P1720">
        <v>97</v>
      </c>
    </row>
    <row r="1721" spans="1:16" x14ac:dyDescent="0.25">
      <c r="A1721" t="s">
        <v>4354</v>
      </c>
      <c r="B1721" t="s">
        <v>38</v>
      </c>
      <c r="C1721" t="s">
        <v>18</v>
      </c>
      <c r="D1721" t="s">
        <v>7932</v>
      </c>
      <c r="E1721" t="str">
        <f>VLOOKUP(TRIM(SUBSTITUTE(D1721,CHAR(160),CHAR(32))),Metadata!B$1:C$2632,2,FALSE)</f>
        <v>Hélisenne de Crenne (pseudonym of Marguerite Briet), ca. 1510- ca. 1552.</v>
      </c>
      <c r="F1721" t="str">
        <f>VLOOKUP(TRIM(SUBSTITUTE(D1721,CHAR(160),CHAR(32))),Metadata!B$1:D$2632,3,FALSE)</f>
        <v>Les Angoysses douloureuses qui procedent d'amours</v>
      </c>
      <c r="G1721">
        <f>VLOOKUP(TRIM(SUBSTITUTE(D1721,CHAR(160),CHAR(32))),Metadata!B$1:E$2632,4,FALSE)</f>
        <v>1538</v>
      </c>
      <c r="H1721" t="s">
        <v>456</v>
      </c>
      <c r="J1721" t="str">
        <f>VLOOKUP(TRIM(SUBSTITUTE(D1721,CHAR(160),CHAR(32))),Metadata!B$1:H$2632,7,FALSE)</f>
        <v>roman</v>
      </c>
      <c r="L1721" t="str">
        <f>VLOOKUP(TRIM(SUBSTITUTE(D1721,CHAR(160),CHAR(32))),Metadata!B$1:J$2632,9,FALSE)</f>
        <v/>
      </c>
      <c r="M1721">
        <f>VLOOKUP(TRIM(SUBSTITUTE(D1721,CHAR(160),CHAR(32))),Metadata!B$1:K$2632,10,FALSE)</f>
        <v>92091</v>
      </c>
      <c r="N1721" s="1" t="s">
        <v>2189</v>
      </c>
      <c r="O1721">
        <v>201</v>
      </c>
      <c r="P1721">
        <v>207</v>
      </c>
    </row>
    <row r="1722" spans="1:16" x14ac:dyDescent="0.25">
      <c r="A1722" t="s">
        <v>4354</v>
      </c>
      <c r="B1722" t="s">
        <v>38</v>
      </c>
      <c r="C1722" t="s">
        <v>18</v>
      </c>
      <c r="D1722" t="s">
        <v>7952</v>
      </c>
      <c r="E1722" t="str">
        <f>VLOOKUP(TRIM(SUBSTITUTE(D1722,CHAR(160),CHAR(32))),Metadata!B$1:C$2632,2,FALSE)</f>
        <v>Ronsard, Pierre de, 1524-1585</v>
      </c>
      <c r="F1722" t="str">
        <f>VLOOKUP(TRIM(SUBSTITUTE(D1722,CHAR(160),CHAR(32))),Metadata!B$1:D$2632,3,FALSE)</f>
        <v>Les Amours</v>
      </c>
      <c r="G1722">
        <f>VLOOKUP(TRIM(SUBSTITUTE(D1722,CHAR(160),CHAR(32))),Metadata!B$1:E$2632,4,FALSE)</f>
        <v>1552</v>
      </c>
      <c r="H1722" t="s">
        <v>456</v>
      </c>
      <c r="J1722" t="str">
        <f>VLOOKUP(TRIM(SUBSTITUTE(D1722,CHAR(160),CHAR(32))),Metadata!B$1:H$2632,7,FALSE)</f>
        <v>poesie</v>
      </c>
      <c r="L1722" t="str">
        <f>VLOOKUP(TRIM(SUBSTITUTE(D1722,CHAR(160),CHAR(32))),Metadata!B$1:J$2632,9,FALSE)</f>
        <v/>
      </c>
      <c r="M1722">
        <f>VLOOKUP(TRIM(SUBSTITUTE(D1722,CHAR(160),CHAR(32))),Metadata!B$1:K$2632,10,FALSE)</f>
        <v>98912</v>
      </c>
      <c r="N1722" t="s">
        <v>2190</v>
      </c>
      <c r="O1722">
        <v>101</v>
      </c>
      <c r="P1722">
        <v>107</v>
      </c>
    </row>
    <row r="1723" spans="1:16" x14ac:dyDescent="0.25">
      <c r="A1723" t="s">
        <v>4354</v>
      </c>
      <c r="B1723" t="s">
        <v>38</v>
      </c>
      <c r="C1723" t="s">
        <v>18</v>
      </c>
      <c r="D1723" t="s">
        <v>7929</v>
      </c>
      <c r="E1723" t="str">
        <f>VLOOKUP(TRIM(SUBSTITUTE(D1723,CHAR(160),CHAR(32))),Metadata!B$1:C$2632,2,FALSE)</f>
        <v>Du Guillet, Pernette, 1520?-1545.</v>
      </c>
      <c r="F1723" t="str">
        <f>VLOOKUP(TRIM(SUBSTITUTE(D1723,CHAR(160),CHAR(32))),Metadata!B$1:D$2632,3,FALSE)</f>
        <v>Rymes</v>
      </c>
      <c r="G1723">
        <f>VLOOKUP(TRIM(SUBSTITUTE(D1723,CHAR(160),CHAR(32))),Metadata!B$1:E$2632,4,FALSE)</f>
        <v>1545</v>
      </c>
      <c r="H1723" t="s">
        <v>456</v>
      </c>
      <c r="J1723" t="str">
        <f>VLOOKUP(TRIM(SUBSTITUTE(D1723,CHAR(160),CHAR(32))),Metadata!B$1:H$2632,7,FALSE)</f>
        <v>poesie</v>
      </c>
      <c r="L1723" t="str">
        <f>VLOOKUP(TRIM(SUBSTITUTE(D1723,CHAR(160),CHAR(32))),Metadata!B$1:J$2632,9,FALSE)</f>
        <v/>
      </c>
      <c r="M1723">
        <f>VLOOKUP(TRIM(SUBSTITUTE(D1723,CHAR(160),CHAR(32))),Metadata!B$1:K$2632,10,FALSE)</f>
        <v>10624</v>
      </c>
      <c r="N1723" s="1" t="s">
        <v>2191</v>
      </c>
      <c r="O1723">
        <v>88</v>
      </c>
      <c r="P1723">
        <v>94</v>
      </c>
    </row>
    <row r="1724" spans="1:16" x14ac:dyDescent="0.25">
      <c r="A1724" t="s">
        <v>4354</v>
      </c>
      <c r="B1724" t="s">
        <v>38</v>
      </c>
      <c r="C1724" t="s">
        <v>18</v>
      </c>
      <c r="D1724" t="s">
        <v>7937</v>
      </c>
      <c r="E1724" t="str">
        <f>VLOOKUP(TRIM(SUBSTITUTE(D1724,CHAR(160),CHAR(32))),Metadata!B$1:C$2632,2,FALSE)</f>
        <v>Marguerite, Queen, consort of Henry IV, King of France, 1553-1615.</v>
      </c>
      <c r="F1724" t="str">
        <f>VLOOKUP(TRIM(SUBSTITUTE(D1724,CHAR(160),CHAR(32))),Metadata!B$1:D$2632,3,FALSE)</f>
        <v>Mémoires de Marguerite de Valois</v>
      </c>
      <c r="G1724">
        <f>VLOOKUP(TRIM(SUBSTITUTE(D1724,CHAR(160),CHAR(32))),Metadata!B$1:E$2632,4,FALSE)</f>
        <v>1586</v>
      </c>
      <c r="H1724" t="s">
        <v>456</v>
      </c>
      <c r="J1724" t="str">
        <f>VLOOKUP(TRIM(SUBSTITUTE(D1724,CHAR(160),CHAR(32))),Metadata!B$1:H$2632,7,FALSE)</f>
        <v>memoires</v>
      </c>
      <c r="L1724" t="str">
        <f>VLOOKUP(TRIM(SUBSTITUTE(D1724,CHAR(160),CHAR(32))),Metadata!B$1:J$2632,9,FALSE)</f>
        <v/>
      </c>
      <c r="M1724">
        <f>VLOOKUP(TRIM(SUBSTITUTE(D1724,CHAR(160),CHAR(32))),Metadata!B$1:K$2632,10,FALSE)</f>
        <v>49150</v>
      </c>
      <c r="N1724" s="1" t="s">
        <v>2192</v>
      </c>
      <c r="O1724">
        <v>213</v>
      </c>
      <c r="P1724">
        <v>219</v>
      </c>
    </row>
    <row r="1725" spans="1:16" x14ac:dyDescent="0.25">
      <c r="A1725" t="s">
        <v>4354</v>
      </c>
      <c r="B1725" t="s">
        <v>38</v>
      </c>
      <c r="C1725" t="s">
        <v>18</v>
      </c>
      <c r="D1725" t="s">
        <v>7950</v>
      </c>
      <c r="E1725" t="str">
        <f>VLOOKUP(TRIM(SUBSTITUTE(D1725,CHAR(160),CHAR(32))),Metadata!B$1:C$2632,2,FALSE)</f>
        <v>Rabelais, François, ca. 1490-1553?.</v>
      </c>
      <c r="F1725" t="str">
        <f>VLOOKUP(TRIM(SUBSTITUTE(D1725,CHAR(160),CHAR(32))),Metadata!B$1:D$2632,3,FALSE)</f>
        <v>Le tiers livre.</v>
      </c>
      <c r="G1725">
        <f>VLOOKUP(TRIM(SUBSTITUTE(D1725,CHAR(160),CHAR(32))),Metadata!B$1:E$2632,4,FALSE)</f>
        <v>1546</v>
      </c>
      <c r="H1725" t="s">
        <v>456</v>
      </c>
      <c r="J1725" t="str">
        <f>VLOOKUP(TRIM(SUBSTITUTE(D1725,CHAR(160),CHAR(32))),Metadata!B$1:H$2632,7,FALSE)</f>
        <v>poesie</v>
      </c>
      <c r="L1725" t="str">
        <f>VLOOKUP(TRIM(SUBSTITUTE(D1725,CHAR(160),CHAR(32))),Metadata!B$1:J$2632,9,FALSE)</f>
        <v/>
      </c>
      <c r="M1725">
        <f>VLOOKUP(TRIM(SUBSTITUTE(D1725,CHAR(160),CHAR(32))),Metadata!B$1:K$2632,10,FALSE)</f>
        <v>54784</v>
      </c>
      <c r="N1725" s="1" t="s">
        <v>2193</v>
      </c>
      <c r="O1725">
        <v>68</v>
      </c>
      <c r="P1725">
        <v>73</v>
      </c>
    </row>
    <row r="1726" spans="1:16" x14ac:dyDescent="0.25">
      <c r="A1726" t="s">
        <v>4354</v>
      </c>
      <c r="B1726" t="s">
        <v>38</v>
      </c>
      <c r="C1726" t="s">
        <v>18</v>
      </c>
      <c r="D1726" t="s">
        <v>7955</v>
      </c>
      <c r="E1726" t="str">
        <f>VLOOKUP(TRIM(SUBSTITUTE(D1726,CHAR(160),CHAR(32))),Metadata!B$1:C$2632,2,FALSE)</f>
        <v>Yver, Jacques, 1520-1572.</v>
      </c>
      <c r="F1726" t="str">
        <f>VLOOKUP(TRIM(SUBSTITUTE(D1726,CHAR(160),CHAR(32))),Metadata!B$1:D$2632,3,FALSE)</f>
        <v>Le Printemps (extraits)</v>
      </c>
      <c r="G1726">
        <f>VLOOKUP(TRIM(SUBSTITUTE(D1726,CHAR(160),CHAR(32))),Metadata!B$1:E$2632,4,FALSE)</f>
        <v>1557</v>
      </c>
      <c r="H1726" t="s">
        <v>456</v>
      </c>
      <c r="J1726" t="str">
        <f>VLOOKUP(TRIM(SUBSTITUTE(D1726,CHAR(160),CHAR(32))),Metadata!B$1:H$2632,7,FALSE)</f>
        <v>traite ou essai</v>
      </c>
      <c r="L1726" t="str">
        <f>VLOOKUP(TRIM(SUBSTITUTE(D1726,CHAR(160),CHAR(32))),Metadata!B$1:J$2632,9,FALSE)</f>
        <v/>
      </c>
      <c r="M1726">
        <f>VLOOKUP(TRIM(SUBSTITUTE(D1726,CHAR(160),CHAR(32))),Metadata!B$1:K$2632,10,FALSE)</f>
        <v>55236</v>
      </c>
      <c r="N1726" s="1" t="s">
        <v>2194</v>
      </c>
      <c r="O1726">
        <v>186</v>
      </c>
      <c r="P1726">
        <v>192</v>
      </c>
    </row>
    <row r="1727" spans="1:16" x14ac:dyDescent="0.25">
      <c r="A1727" t="s">
        <v>4354</v>
      </c>
      <c r="B1727" t="s">
        <v>38</v>
      </c>
      <c r="C1727" t="s">
        <v>18</v>
      </c>
      <c r="D1727" t="s">
        <v>7936</v>
      </c>
      <c r="E1727" t="str">
        <f>VLOOKUP(TRIM(SUBSTITUTE(D1727,CHAR(160),CHAR(32))),Metadata!B$1:C$2632,2,FALSE)</f>
        <v>Marguerite, Queen, consort of Henry II, King of Navarre, 1492-1549.</v>
      </c>
      <c r="F1727" t="str">
        <f>VLOOKUP(TRIM(SUBSTITUTE(D1727,CHAR(160),CHAR(32))),Metadata!B$1:D$2632,3,FALSE)</f>
        <v>L'Heptaméron</v>
      </c>
      <c r="G1727">
        <f>VLOOKUP(TRIM(SUBSTITUTE(D1727,CHAR(160),CHAR(32))),Metadata!B$1:E$2632,4,FALSE)</f>
        <v>1559</v>
      </c>
      <c r="H1727" t="s">
        <v>456</v>
      </c>
      <c r="J1727" t="str">
        <f>VLOOKUP(TRIM(SUBSTITUTE(D1727,CHAR(160),CHAR(32))),Metadata!B$1:H$2632,7,FALSE)</f>
        <v>roman</v>
      </c>
      <c r="L1727" t="str">
        <f>VLOOKUP(TRIM(SUBSTITUTE(D1727,CHAR(160),CHAR(32))),Metadata!B$1:J$2632,9,FALSE)</f>
        <v/>
      </c>
      <c r="M1727">
        <f>VLOOKUP(TRIM(SUBSTITUTE(D1727,CHAR(160),CHAR(32))),Metadata!B$1:K$2632,10,FALSE)</f>
        <v>182112</v>
      </c>
      <c r="N1727" s="1" t="s">
        <v>2195</v>
      </c>
      <c r="O1727">
        <v>234</v>
      </c>
      <c r="P1727">
        <v>240</v>
      </c>
    </row>
    <row r="1728" spans="1:16" x14ac:dyDescent="0.25">
      <c r="A1728" t="s">
        <v>4354</v>
      </c>
      <c r="B1728" t="s">
        <v>38</v>
      </c>
      <c r="C1728" t="s">
        <v>18</v>
      </c>
      <c r="D1728" t="s">
        <v>7950</v>
      </c>
      <c r="E1728" t="str">
        <f>VLOOKUP(TRIM(SUBSTITUTE(D1728,CHAR(160),CHAR(32))),Metadata!B$1:C$2632,2,FALSE)</f>
        <v>Rabelais, François, ca. 1490-1553?.</v>
      </c>
      <c r="F1728" t="str">
        <f>VLOOKUP(TRIM(SUBSTITUTE(D1728,CHAR(160),CHAR(32))),Metadata!B$1:D$2632,3,FALSE)</f>
        <v>Le tiers livre.</v>
      </c>
      <c r="G1728">
        <f>VLOOKUP(TRIM(SUBSTITUTE(D1728,CHAR(160),CHAR(32))),Metadata!B$1:E$2632,4,FALSE)</f>
        <v>1546</v>
      </c>
      <c r="H1728" t="s">
        <v>456</v>
      </c>
      <c r="J1728" t="str">
        <f>VLOOKUP(TRIM(SUBSTITUTE(D1728,CHAR(160),CHAR(32))),Metadata!B$1:H$2632,7,FALSE)</f>
        <v>poesie</v>
      </c>
      <c r="L1728" t="str">
        <f>VLOOKUP(TRIM(SUBSTITUTE(D1728,CHAR(160),CHAR(32))),Metadata!B$1:J$2632,9,FALSE)</f>
        <v/>
      </c>
      <c r="M1728">
        <f>VLOOKUP(TRIM(SUBSTITUTE(D1728,CHAR(160),CHAR(32))),Metadata!B$1:K$2632,10,FALSE)</f>
        <v>54784</v>
      </c>
      <c r="N1728" s="1" t="s">
        <v>2196</v>
      </c>
      <c r="O1728">
        <v>122</v>
      </c>
      <c r="P1728">
        <v>127</v>
      </c>
    </row>
    <row r="1729" spans="1:16" x14ac:dyDescent="0.25">
      <c r="A1729" t="s">
        <v>4354</v>
      </c>
      <c r="B1729" t="s">
        <v>38</v>
      </c>
      <c r="C1729" t="s">
        <v>18</v>
      </c>
      <c r="D1729" t="s">
        <v>7936</v>
      </c>
      <c r="E1729" t="str">
        <f>VLOOKUP(TRIM(SUBSTITUTE(D1729,CHAR(160),CHAR(32))),Metadata!B$1:C$2632,2,FALSE)</f>
        <v>Marguerite, Queen, consort of Henry II, King of Navarre, 1492-1549.</v>
      </c>
      <c r="F1729" t="str">
        <f>VLOOKUP(TRIM(SUBSTITUTE(D1729,CHAR(160),CHAR(32))),Metadata!B$1:D$2632,3,FALSE)</f>
        <v>L'Heptaméron</v>
      </c>
      <c r="G1729">
        <f>VLOOKUP(TRIM(SUBSTITUTE(D1729,CHAR(160),CHAR(32))),Metadata!B$1:E$2632,4,FALSE)</f>
        <v>1559</v>
      </c>
      <c r="H1729" t="s">
        <v>456</v>
      </c>
      <c r="J1729" t="str">
        <f>VLOOKUP(TRIM(SUBSTITUTE(D1729,CHAR(160),CHAR(32))),Metadata!B$1:H$2632,7,FALSE)</f>
        <v>roman</v>
      </c>
      <c r="L1729" t="str">
        <f>VLOOKUP(TRIM(SUBSTITUTE(D1729,CHAR(160),CHAR(32))),Metadata!B$1:J$2632,9,FALSE)</f>
        <v/>
      </c>
      <c r="M1729">
        <f>VLOOKUP(TRIM(SUBSTITUTE(D1729,CHAR(160),CHAR(32))),Metadata!B$1:K$2632,10,FALSE)</f>
        <v>182112</v>
      </c>
      <c r="N1729" s="1" t="s">
        <v>2197</v>
      </c>
      <c r="O1729">
        <v>88</v>
      </c>
      <c r="P1729">
        <v>94</v>
      </c>
    </row>
    <row r="1730" spans="1:16" x14ac:dyDescent="0.25">
      <c r="A1730" t="s">
        <v>4354</v>
      </c>
      <c r="B1730" t="s">
        <v>38</v>
      </c>
      <c r="C1730" t="s">
        <v>18</v>
      </c>
      <c r="D1730" t="s">
        <v>7936</v>
      </c>
      <c r="E1730" t="str">
        <f>VLOOKUP(TRIM(SUBSTITUTE(D1730,CHAR(160),CHAR(32))),Metadata!B$1:C$2632,2,FALSE)</f>
        <v>Marguerite, Queen, consort of Henry II, King of Navarre, 1492-1549.</v>
      </c>
      <c r="F1730" t="str">
        <f>VLOOKUP(TRIM(SUBSTITUTE(D1730,CHAR(160),CHAR(32))),Metadata!B$1:D$2632,3,FALSE)</f>
        <v>L'Heptaméron</v>
      </c>
      <c r="G1730">
        <f>VLOOKUP(TRIM(SUBSTITUTE(D1730,CHAR(160),CHAR(32))),Metadata!B$1:E$2632,4,FALSE)</f>
        <v>1559</v>
      </c>
      <c r="H1730" t="s">
        <v>456</v>
      </c>
      <c r="J1730" t="str">
        <f>VLOOKUP(TRIM(SUBSTITUTE(D1730,CHAR(160),CHAR(32))),Metadata!B$1:H$2632,7,FALSE)</f>
        <v>roman</v>
      </c>
      <c r="L1730" t="str">
        <f>VLOOKUP(TRIM(SUBSTITUTE(D1730,CHAR(160),CHAR(32))),Metadata!B$1:J$2632,9,FALSE)</f>
        <v/>
      </c>
      <c r="M1730">
        <f>VLOOKUP(TRIM(SUBSTITUTE(D1730,CHAR(160),CHAR(32))),Metadata!B$1:K$2632,10,FALSE)</f>
        <v>182112</v>
      </c>
      <c r="N1730" s="1" t="s">
        <v>2198</v>
      </c>
      <c r="O1730">
        <v>137</v>
      </c>
      <c r="P1730">
        <v>142</v>
      </c>
    </row>
    <row r="1731" spans="1:16" x14ac:dyDescent="0.25">
      <c r="A1731" t="s">
        <v>4354</v>
      </c>
      <c r="B1731" t="s">
        <v>38</v>
      </c>
      <c r="C1731" t="s">
        <v>18</v>
      </c>
      <c r="D1731" t="s">
        <v>7942</v>
      </c>
      <c r="E1731" t="str">
        <f>VLOOKUP(TRIM(SUBSTITUTE(D1731,CHAR(160),CHAR(32))),Metadata!B$1:C$2632,2,FALSE)</f>
        <v>Marot, Clément</v>
      </c>
      <c r="F1731" t="str">
        <f>VLOOKUP(TRIM(SUBSTITUTE(D1731,CHAR(160),CHAR(32))),Metadata!B$1:D$2632,3,FALSE)</f>
        <v>Les Traductions</v>
      </c>
      <c r="G1731">
        <f>VLOOKUP(TRIM(SUBSTITUTE(D1731,CHAR(160),CHAR(32))),Metadata!B$1:E$2632,4,FALSE)</f>
        <v>1526</v>
      </c>
      <c r="H1731" t="s">
        <v>456</v>
      </c>
      <c r="J1731" t="str">
        <f>VLOOKUP(TRIM(SUBSTITUTE(D1731,CHAR(160),CHAR(32))),Metadata!B$1:H$2632,7,FALSE)</f>
        <v>poesie</v>
      </c>
      <c r="L1731" t="str">
        <f>VLOOKUP(TRIM(SUBSTITUTE(D1731,CHAR(160),CHAR(32))),Metadata!B$1:J$2632,9,FALSE)</f>
        <v/>
      </c>
      <c r="M1731">
        <f>VLOOKUP(TRIM(SUBSTITUTE(D1731,CHAR(160),CHAR(32))),Metadata!B$1:K$2632,10,FALSE)</f>
        <v>59231</v>
      </c>
      <c r="N1731" s="1" t="s">
        <v>2199</v>
      </c>
      <c r="O1731">
        <v>77</v>
      </c>
      <c r="P1731">
        <v>82</v>
      </c>
    </row>
    <row r="1732" spans="1:16" x14ac:dyDescent="0.25">
      <c r="A1732" t="s">
        <v>4354</v>
      </c>
      <c r="B1732" t="s">
        <v>38</v>
      </c>
      <c r="C1732" t="s">
        <v>18</v>
      </c>
      <c r="D1732" t="s">
        <v>7932</v>
      </c>
      <c r="E1732" t="str">
        <f>VLOOKUP(TRIM(SUBSTITUTE(D1732,CHAR(160),CHAR(32))),Metadata!B$1:C$2632,2,FALSE)</f>
        <v>Hélisenne de Crenne (pseudonym of Marguerite Briet), ca. 1510- ca. 1552.</v>
      </c>
      <c r="F1732" t="str">
        <f>VLOOKUP(TRIM(SUBSTITUTE(D1732,CHAR(160),CHAR(32))),Metadata!B$1:D$2632,3,FALSE)</f>
        <v>Les Angoysses douloureuses qui procedent d'amours</v>
      </c>
      <c r="G1732">
        <f>VLOOKUP(TRIM(SUBSTITUTE(D1732,CHAR(160),CHAR(32))),Metadata!B$1:E$2632,4,FALSE)</f>
        <v>1538</v>
      </c>
      <c r="H1732" t="s">
        <v>456</v>
      </c>
      <c r="J1732" t="str">
        <f>VLOOKUP(TRIM(SUBSTITUTE(D1732,CHAR(160),CHAR(32))),Metadata!B$1:H$2632,7,FALSE)</f>
        <v>roman</v>
      </c>
      <c r="L1732" t="str">
        <f>VLOOKUP(TRIM(SUBSTITUTE(D1732,CHAR(160),CHAR(32))),Metadata!B$1:J$2632,9,FALSE)</f>
        <v/>
      </c>
      <c r="M1732">
        <f>VLOOKUP(TRIM(SUBSTITUTE(D1732,CHAR(160),CHAR(32))),Metadata!B$1:K$2632,10,FALSE)</f>
        <v>92091</v>
      </c>
      <c r="N1732" s="1" t="s">
        <v>2200</v>
      </c>
      <c r="O1732">
        <v>92</v>
      </c>
      <c r="P1732">
        <v>98</v>
      </c>
    </row>
    <row r="1733" spans="1:16" x14ac:dyDescent="0.25">
      <c r="A1733" t="s">
        <v>4354</v>
      </c>
      <c r="B1733" t="s">
        <v>38</v>
      </c>
      <c r="C1733" t="s">
        <v>18</v>
      </c>
      <c r="D1733" t="s">
        <v>7932</v>
      </c>
      <c r="E1733" t="str">
        <f>VLOOKUP(TRIM(SUBSTITUTE(D1733,CHAR(160),CHAR(32))),Metadata!B$1:C$2632,2,FALSE)</f>
        <v>Hélisenne de Crenne (pseudonym of Marguerite Briet), ca. 1510- ca. 1552.</v>
      </c>
      <c r="F1733" t="str">
        <f>VLOOKUP(TRIM(SUBSTITUTE(D1733,CHAR(160),CHAR(32))),Metadata!B$1:D$2632,3,FALSE)</f>
        <v>Les Angoysses douloureuses qui procedent d'amours</v>
      </c>
      <c r="G1733">
        <f>VLOOKUP(TRIM(SUBSTITUTE(D1733,CHAR(160),CHAR(32))),Metadata!B$1:E$2632,4,FALSE)</f>
        <v>1538</v>
      </c>
      <c r="H1733" t="s">
        <v>456</v>
      </c>
      <c r="J1733" t="str">
        <f>VLOOKUP(TRIM(SUBSTITUTE(D1733,CHAR(160),CHAR(32))),Metadata!B$1:H$2632,7,FALSE)</f>
        <v>roman</v>
      </c>
      <c r="L1733" t="str">
        <f>VLOOKUP(TRIM(SUBSTITUTE(D1733,CHAR(160),CHAR(32))),Metadata!B$1:J$2632,9,FALSE)</f>
        <v/>
      </c>
      <c r="M1733">
        <f>VLOOKUP(TRIM(SUBSTITUTE(D1733,CHAR(160),CHAR(32))),Metadata!B$1:K$2632,10,FALSE)</f>
        <v>92091</v>
      </c>
      <c r="N1733" s="1" t="s">
        <v>2201</v>
      </c>
      <c r="O1733">
        <v>109</v>
      </c>
      <c r="P1733">
        <v>115</v>
      </c>
    </row>
    <row r="1734" spans="1:16" x14ac:dyDescent="0.25">
      <c r="A1734" t="s">
        <v>4354</v>
      </c>
      <c r="B1734" t="s">
        <v>38</v>
      </c>
      <c r="C1734" t="s">
        <v>18</v>
      </c>
      <c r="D1734" t="s">
        <v>7954</v>
      </c>
      <c r="E1734" t="str">
        <f>VLOOKUP(TRIM(SUBSTITUTE(D1734,CHAR(160),CHAR(32))),Metadata!B$1:C$2632,2,FALSE)</f>
        <v>Scève, Maurice, ca. 1501-1564?.</v>
      </c>
      <c r="F1734" t="str">
        <f>VLOOKUP(TRIM(SUBSTITUTE(D1734,CHAR(160),CHAR(32))),Metadata!B$1:D$2632,3,FALSE)</f>
        <v>Délie: objet de plus haute vertu</v>
      </c>
      <c r="G1734">
        <f>VLOOKUP(TRIM(SUBSTITUTE(D1734,CHAR(160),CHAR(32))),Metadata!B$1:E$2632,4,FALSE)</f>
        <v>1544</v>
      </c>
      <c r="H1734" t="s">
        <v>456</v>
      </c>
      <c r="J1734" t="str">
        <f>VLOOKUP(TRIM(SUBSTITUTE(D1734,CHAR(160),CHAR(32))),Metadata!B$1:H$2632,7,FALSE)</f>
        <v>poesie</v>
      </c>
      <c r="L1734" t="str">
        <f>VLOOKUP(TRIM(SUBSTITUTE(D1734,CHAR(160),CHAR(32))),Metadata!B$1:J$2632,9,FALSE)</f>
        <v/>
      </c>
      <c r="M1734">
        <f>VLOOKUP(TRIM(SUBSTITUTE(D1734,CHAR(160),CHAR(32))),Metadata!B$1:K$2632,10,FALSE)</f>
        <v>32467</v>
      </c>
      <c r="N1734" s="1" t="s">
        <v>2202</v>
      </c>
      <c r="O1734">
        <v>21</v>
      </c>
      <c r="P1734">
        <v>26</v>
      </c>
    </row>
    <row r="1735" spans="1:16" x14ac:dyDescent="0.25">
      <c r="A1735" t="s">
        <v>4354</v>
      </c>
      <c r="B1735" t="s">
        <v>38</v>
      </c>
      <c r="C1735" t="s">
        <v>18</v>
      </c>
      <c r="D1735" t="s">
        <v>7924</v>
      </c>
      <c r="E1735" t="str">
        <f>VLOOKUP(TRIM(SUBSTITUTE(D1735,CHAR(160),CHAR(32))),Metadata!B$1:C$2632,2,FALSE)</f>
        <v>Du Bellay, Joachim</v>
      </c>
      <c r="F1735" t="str">
        <f>VLOOKUP(TRIM(SUBSTITUTE(D1735,CHAR(160),CHAR(32))),Metadata!B$1:D$2632,3,FALSE)</f>
        <v>Divers jeux rustiques</v>
      </c>
      <c r="G1735">
        <f>VLOOKUP(TRIM(SUBSTITUTE(D1735,CHAR(160),CHAR(32))),Metadata!B$1:E$2632,4,FALSE)</f>
        <v>1558</v>
      </c>
      <c r="H1735" t="s">
        <v>456</v>
      </c>
      <c r="J1735" t="str">
        <f>VLOOKUP(TRIM(SUBSTITUTE(D1735,CHAR(160),CHAR(32))),Metadata!B$1:H$2632,7,FALSE)</f>
        <v>poesie</v>
      </c>
      <c r="L1735" t="str">
        <f>VLOOKUP(TRIM(SUBSTITUTE(D1735,CHAR(160),CHAR(32))),Metadata!B$1:J$2632,9,FALSE)</f>
        <v/>
      </c>
      <c r="M1735">
        <f>VLOOKUP(TRIM(SUBSTITUTE(D1735,CHAR(160),CHAR(32))),Metadata!B$1:K$2632,10,FALSE)</f>
        <v>26689</v>
      </c>
      <c r="N1735" s="1" t="s">
        <v>2203</v>
      </c>
      <c r="O1735">
        <v>98</v>
      </c>
      <c r="P1735">
        <v>104</v>
      </c>
    </row>
    <row r="1736" spans="1:16" x14ac:dyDescent="0.25">
      <c r="A1736" t="s">
        <v>4354</v>
      </c>
      <c r="B1736" t="s">
        <v>38</v>
      </c>
      <c r="C1736" t="s">
        <v>18</v>
      </c>
      <c r="D1736" t="s">
        <v>7955</v>
      </c>
      <c r="E1736" t="str">
        <f>VLOOKUP(TRIM(SUBSTITUTE(D1736,CHAR(160),CHAR(32))),Metadata!B$1:C$2632,2,FALSE)</f>
        <v>Yver, Jacques, 1520-1572.</v>
      </c>
      <c r="F1736" t="str">
        <f>VLOOKUP(TRIM(SUBSTITUTE(D1736,CHAR(160),CHAR(32))),Metadata!B$1:D$2632,3,FALSE)</f>
        <v>Le Printemps (extraits)</v>
      </c>
      <c r="G1736">
        <f>VLOOKUP(TRIM(SUBSTITUTE(D1736,CHAR(160),CHAR(32))),Metadata!B$1:E$2632,4,FALSE)</f>
        <v>1557</v>
      </c>
      <c r="H1736" t="s">
        <v>456</v>
      </c>
      <c r="J1736" t="str">
        <f>VLOOKUP(TRIM(SUBSTITUTE(D1736,CHAR(160),CHAR(32))),Metadata!B$1:H$2632,7,FALSE)</f>
        <v>traite ou essai</v>
      </c>
      <c r="L1736" t="str">
        <f>VLOOKUP(TRIM(SUBSTITUTE(D1736,CHAR(160),CHAR(32))),Metadata!B$1:J$2632,9,FALSE)</f>
        <v/>
      </c>
      <c r="M1736">
        <f>VLOOKUP(TRIM(SUBSTITUTE(D1736,CHAR(160),CHAR(32))),Metadata!B$1:K$2632,10,FALSE)</f>
        <v>55236</v>
      </c>
      <c r="N1736" s="1" t="s">
        <v>2204</v>
      </c>
      <c r="O1736">
        <v>289</v>
      </c>
      <c r="P1736">
        <v>296</v>
      </c>
    </row>
    <row r="1737" spans="1:16" x14ac:dyDescent="0.25">
      <c r="A1737" t="s">
        <v>4354</v>
      </c>
      <c r="B1737" t="s">
        <v>38</v>
      </c>
      <c r="C1737" t="s">
        <v>18</v>
      </c>
      <c r="D1737" t="s">
        <v>7945</v>
      </c>
      <c r="E1737" t="str">
        <f>VLOOKUP(TRIM(SUBSTITUTE(D1737,CHAR(160),CHAR(32))),Metadata!B$1:C$2632,2,FALSE)</f>
        <v>Montaigne, Michel Eyquem de</v>
      </c>
      <c r="F1737" t="str">
        <f>VLOOKUP(TRIM(SUBSTITUTE(D1737,CHAR(160),CHAR(32))),Metadata!B$1:D$2632,3,FALSE)</f>
        <v>Les Essais</v>
      </c>
      <c r="G1737">
        <f>VLOOKUP(TRIM(SUBSTITUTE(D1737,CHAR(160),CHAR(32))),Metadata!B$1:E$2632,4,FALSE)</f>
        <v>1595</v>
      </c>
      <c r="H1737" t="s">
        <v>456</v>
      </c>
      <c r="J1737" t="str">
        <f>VLOOKUP(TRIM(SUBSTITUTE(D1737,CHAR(160),CHAR(32))),Metadata!B$1:H$2632,7,FALSE)</f>
        <v>essai</v>
      </c>
      <c r="L1737" t="str">
        <f>VLOOKUP(TRIM(SUBSTITUTE(D1737,CHAR(160),CHAR(32))),Metadata!B$1:J$2632,9,FALSE)</f>
        <v/>
      </c>
      <c r="M1737">
        <f>VLOOKUP(TRIM(SUBSTITUTE(D1737,CHAR(160),CHAR(32))),Metadata!B$1:K$2632,10,FALSE)</f>
        <v>438631</v>
      </c>
      <c r="N1737" s="1" t="s">
        <v>2205</v>
      </c>
      <c r="O1737">
        <v>53</v>
      </c>
      <c r="P1737">
        <v>60</v>
      </c>
    </row>
    <row r="1738" spans="1:16" x14ac:dyDescent="0.25">
      <c r="A1738" t="s">
        <v>4354</v>
      </c>
      <c r="B1738" t="s">
        <v>38</v>
      </c>
      <c r="C1738" t="s">
        <v>18</v>
      </c>
      <c r="D1738" t="s">
        <v>7910</v>
      </c>
      <c r="E1738" t="str">
        <f>VLOOKUP(TRIM(SUBSTITUTE(D1738,CHAR(160),CHAR(32))),Metadata!B$1:C$2632,2,FALSE)</f>
        <v>Urfé, Honoré d', 1567-1625.</v>
      </c>
      <c r="F1738" t="str">
        <f>VLOOKUP(TRIM(SUBSTITUTE(D1738,CHAR(160),CHAR(32))),Metadata!B$1:D$2632,3,FALSE)</f>
        <v>L'Astrée. T. 4</v>
      </c>
      <c r="G1738">
        <f>VLOOKUP(TRIM(SUBSTITUTE(D1738,CHAR(160),CHAR(32))),Metadata!B$1:E$2632,4,FALSE)</f>
        <v>1624</v>
      </c>
      <c r="H1738" t="s">
        <v>445</v>
      </c>
      <c r="J1738" t="str">
        <f>VLOOKUP(TRIM(SUBSTITUTE(D1738,CHAR(160),CHAR(32))),Metadata!B$1:H$2632,7,FALSE)</f>
        <v>roman</v>
      </c>
      <c r="L1738" t="str">
        <f>VLOOKUP(TRIM(SUBSTITUTE(D1738,CHAR(160),CHAR(32))),Metadata!B$1:J$2632,9,FALSE)</f>
        <v>prose</v>
      </c>
      <c r="M1738">
        <f>VLOOKUP(TRIM(SUBSTITUTE(D1738,CHAR(160),CHAR(32))),Metadata!B$1:K$2632,10,FALSE)</f>
        <v>360162</v>
      </c>
      <c r="N1738" s="1" t="s">
        <v>2206</v>
      </c>
      <c r="O1738">
        <v>158</v>
      </c>
      <c r="P1738">
        <v>167</v>
      </c>
    </row>
    <row r="1739" spans="1:16" x14ac:dyDescent="0.25">
      <c r="A1739" t="s">
        <v>4354</v>
      </c>
      <c r="B1739" t="s">
        <v>38</v>
      </c>
      <c r="C1739" t="s">
        <v>18</v>
      </c>
      <c r="D1739" t="s">
        <v>8116</v>
      </c>
      <c r="E1739" t="str">
        <f>VLOOKUP(TRIM(SUBSTITUTE(D1739,CHAR(160),CHAR(32))),Metadata!B$1:C$2632,2,FALSE)</f>
        <v>Pascal, Blaise, 1623-1662.</v>
      </c>
      <c r="F1739" t="str">
        <f>VLOOKUP(TRIM(SUBSTITUTE(D1739,CHAR(160),CHAR(32))),Metadata!B$1:D$2632,3,FALSE)</f>
        <v>Les provinciales, ou, Les lettres écrites par Louis de Montalte à un provinciale de ses amis et aux RR. PP. Jésuites</v>
      </c>
      <c r="G1739">
        <f>VLOOKUP(TRIM(SUBSTITUTE(D1739,CHAR(160),CHAR(32))),Metadata!B$1:E$2632,4,FALSE)</f>
        <v>1657</v>
      </c>
      <c r="H1739" t="s">
        <v>445</v>
      </c>
      <c r="J1739" t="str">
        <f>VLOOKUP(TRIM(SUBSTITUTE(D1739,CHAR(160),CHAR(32))),Metadata!B$1:H$2632,7,FALSE)</f>
        <v>pamphlet</v>
      </c>
      <c r="L1739" t="str">
        <f>VLOOKUP(TRIM(SUBSTITUTE(D1739,CHAR(160),CHAR(32))),Metadata!B$1:J$2632,9,FALSE)</f>
        <v>prose</v>
      </c>
      <c r="M1739">
        <f>VLOOKUP(TRIM(SUBSTITUTE(D1739,CHAR(160),CHAR(32))),Metadata!B$1:K$2632,10,FALSE)</f>
        <v>79164</v>
      </c>
      <c r="N1739" s="1" t="s">
        <v>2207</v>
      </c>
      <c r="O1739">
        <v>136</v>
      </c>
      <c r="P1739">
        <v>142</v>
      </c>
    </row>
    <row r="1740" spans="1:16" x14ac:dyDescent="0.25">
      <c r="A1740" t="s">
        <v>4354</v>
      </c>
      <c r="B1740" t="s">
        <v>38</v>
      </c>
      <c r="C1740" t="s">
        <v>18</v>
      </c>
      <c r="D1740" t="s">
        <v>8160</v>
      </c>
      <c r="E1740" t="str">
        <f>VLOOKUP(TRIM(SUBSTITUTE(D1740,CHAR(160),CHAR(32))),Metadata!B$1:C$2632,2,FALSE)</f>
        <v>Tristan L'Hermite, François, 1601-1655.</v>
      </c>
      <c r="F1740" t="str">
        <f>VLOOKUP(TRIM(SUBSTITUTE(D1740,CHAR(160),CHAR(32))),Metadata!B$1:D$2632,3,FALSE)</f>
        <v>La mort de Seneque [computer file]</v>
      </c>
      <c r="G1740">
        <f>VLOOKUP(TRIM(SUBSTITUTE(D1740,CHAR(160),CHAR(32))),Metadata!B$1:E$2632,4,FALSE)</f>
        <v>1645</v>
      </c>
      <c r="H1740" t="s">
        <v>445</v>
      </c>
      <c r="J1740" t="str">
        <f>VLOOKUP(TRIM(SUBSTITUTE(D1740,CHAR(160),CHAR(32))),Metadata!B$1:H$2632,7,FALSE)</f>
        <v>theatre</v>
      </c>
      <c r="L1740" t="str">
        <f>VLOOKUP(TRIM(SUBSTITUTE(D1740,CHAR(160),CHAR(32))),Metadata!B$1:J$2632,9,FALSE)</f>
        <v/>
      </c>
      <c r="M1740">
        <f>VLOOKUP(TRIM(SUBSTITUTE(D1740,CHAR(160),CHAR(32))),Metadata!B$1:K$2632,10,FALSE)</f>
        <v>16731</v>
      </c>
      <c r="N1740" s="1" t="s">
        <v>2208</v>
      </c>
      <c r="O1740">
        <v>206</v>
      </c>
      <c r="P1740">
        <v>212</v>
      </c>
    </row>
    <row r="1741" spans="1:16" x14ac:dyDescent="0.25">
      <c r="A1741" t="s">
        <v>4354</v>
      </c>
      <c r="B1741" t="s">
        <v>38</v>
      </c>
      <c r="C1741" t="s">
        <v>18</v>
      </c>
      <c r="D1741" t="s">
        <v>8128</v>
      </c>
      <c r="E1741" t="str">
        <f>VLOOKUP(TRIM(SUBSTITUTE(D1741,CHAR(160),CHAR(32))),Metadata!B$1:C$2632,2,FALSE)</f>
        <v>Racine, Jean, 1639-1699.</v>
      </c>
      <c r="F1741" t="str">
        <f>VLOOKUP(TRIM(SUBSTITUTE(D1741,CHAR(160),CHAR(32))),Metadata!B$1:D$2632,3,FALSE)</f>
        <v>Athalie</v>
      </c>
      <c r="G1741">
        <f>VLOOKUP(TRIM(SUBSTITUTE(D1741,CHAR(160),CHAR(32))),Metadata!B$1:E$2632,4,FALSE)</f>
        <v>1691</v>
      </c>
      <c r="H1741" t="s">
        <v>445</v>
      </c>
      <c r="J1741" t="str">
        <f>VLOOKUP(TRIM(SUBSTITUTE(D1741,CHAR(160),CHAR(32))),Metadata!B$1:H$2632,7,FALSE)</f>
        <v>theatre</v>
      </c>
      <c r="L1741" t="str">
        <f>VLOOKUP(TRIM(SUBSTITUTE(D1741,CHAR(160),CHAR(32))),Metadata!B$1:J$2632,9,FALSE)</f>
        <v/>
      </c>
      <c r="M1741">
        <f>VLOOKUP(TRIM(SUBSTITUTE(D1741,CHAR(160),CHAR(32))),Metadata!B$1:K$2632,10,FALSE)</f>
        <v>15833</v>
      </c>
      <c r="N1741" s="1" t="s">
        <v>2209</v>
      </c>
      <c r="O1741">
        <v>84</v>
      </c>
      <c r="P1741">
        <v>90</v>
      </c>
    </row>
    <row r="1742" spans="1:16" x14ac:dyDescent="0.25">
      <c r="A1742" t="s">
        <v>4354</v>
      </c>
      <c r="B1742" t="s">
        <v>38</v>
      </c>
      <c r="C1742" t="s">
        <v>18</v>
      </c>
      <c r="D1742" t="s">
        <v>8053</v>
      </c>
      <c r="E1742" t="str">
        <f>VLOOKUP(TRIM(SUBSTITUTE(D1742,CHAR(160),CHAR(32))),Metadata!B$1:C$2632,2,FALSE)</f>
        <v>Fénelon, François de Salignac de La Mothe-, 1651-1715.</v>
      </c>
      <c r="F1742" t="str">
        <f>VLOOKUP(TRIM(SUBSTITUTE(D1742,CHAR(160),CHAR(32))),Metadata!B$1:D$2632,3,FALSE)</f>
        <v>Les aventures de Télémaque</v>
      </c>
      <c r="G1742">
        <f>VLOOKUP(TRIM(SUBSTITUTE(D1742,CHAR(160),CHAR(32))),Metadata!B$1:E$2632,4,FALSE)</f>
        <v>1699</v>
      </c>
      <c r="H1742" t="s">
        <v>445</v>
      </c>
      <c r="J1742" t="str">
        <f>VLOOKUP(TRIM(SUBSTITUTE(D1742,CHAR(160),CHAR(32))),Metadata!B$1:H$2632,7,FALSE)</f>
        <v>roman</v>
      </c>
      <c r="L1742" t="str">
        <f>VLOOKUP(TRIM(SUBSTITUTE(D1742,CHAR(160),CHAR(32))),Metadata!B$1:J$2632,9,FALSE)</f>
        <v>prose</v>
      </c>
      <c r="M1742">
        <f>VLOOKUP(TRIM(SUBSTITUTE(D1742,CHAR(160),CHAR(32))),Metadata!B$1:K$2632,10,FALSE)</f>
        <v>138152</v>
      </c>
      <c r="N1742" s="1" t="s">
        <v>2210</v>
      </c>
      <c r="O1742">
        <v>106</v>
      </c>
      <c r="P1742">
        <v>112</v>
      </c>
    </row>
    <row r="1743" spans="1:16" x14ac:dyDescent="0.25">
      <c r="A1743" t="s">
        <v>4354</v>
      </c>
      <c r="B1743" t="s">
        <v>38</v>
      </c>
      <c r="C1743" t="s">
        <v>18</v>
      </c>
      <c r="D1743" t="s">
        <v>8114</v>
      </c>
      <c r="E1743" t="str">
        <f>VLOOKUP(TRIM(SUBSTITUTE(D1743,CHAR(160),CHAR(32))),Metadata!B$1:C$2632,2,FALSE)</f>
        <v>Nicole, Pierre, 1625-1695.</v>
      </c>
      <c r="F1743" t="str">
        <f>VLOOKUP(TRIM(SUBSTITUTE(D1743,CHAR(160),CHAR(32))),Metadata!B$1:D$2632,3,FALSE)</f>
        <v>Essais de morale. T. 3</v>
      </c>
      <c r="G1743">
        <f>VLOOKUP(TRIM(SUBSTITUTE(D1743,CHAR(160),CHAR(32))),Metadata!B$1:E$2632,4,FALSE)</f>
        <v>1675</v>
      </c>
      <c r="H1743" t="s">
        <v>445</v>
      </c>
      <c r="J1743" t="str">
        <f>VLOOKUP(TRIM(SUBSTITUTE(D1743,CHAR(160),CHAR(32))),Metadata!B$1:H$2632,7,FALSE)</f>
        <v>traite ou essai</v>
      </c>
      <c r="L1743" t="str">
        <f>VLOOKUP(TRIM(SUBSTITUTE(D1743,CHAR(160),CHAR(32))),Metadata!B$1:J$2632,9,FALSE)</f>
        <v>prose</v>
      </c>
      <c r="M1743">
        <f>VLOOKUP(TRIM(SUBSTITUTE(D1743,CHAR(160),CHAR(32))),Metadata!B$1:K$2632,10,FALSE)</f>
        <v>67220</v>
      </c>
      <c r="N1743" s="1" t="s">
        <v>2211</v>
      </c>
      <c r="O1743">
        <v>213</v>
      </c>
      <c r="P1743">
        <v>218</v>
      </c>
    </row>
    <row r="1744" spans="1:16" x14ac:dyDescent="0.25">
      <c r="A1744" t="s">
        <v>4354</v>
      </c>
      <c r="B1744" t="s">
        <v>38</v>
      </c>
      <c r="C1744" t="s">
        <v>18</v>
      </c>
      <c r="D1744" t="s">
        <v>8006</v>
      </c>
      <c r="E1744" t="str">
        <f>VLOOKUP(TRIM(SUBSTITUTE(D1744,CHAR(160),CHAR(32))),Metadata!B$1:C$2632,2,FALSE)</f>
        <v>Chapelain, Jean, 1595-1674.</v>
      </c>
      <c r="F1744" t="str">
        <f>VLOOKUP(TRIM(SUBSTITUTE(D1744,CHAR(160),CHAR(32))),Metadata!B$1:D$2632,3,FALSE)</f>
        <v>La Pucelle</v>
      </c>
      <c r="G1744">
        <f>VLOOKUP(TRIM(SUBSTITUTE(D1744,CHAR(160),CHAR(32))),Metadata!B$1:E$2632,4,FALSE)</f>
        <v>1656</v>
      </c>
      <c r="H1744" t="s">
        <v>445</v>
      </c>
      <c r="J1744" t="str">
        <f>VLOOKUP(TRIM(SUBSTITUTE(D1744,CHAR(160),CHAR(32))),Metadata!B$1:H$2632,7,FALSE)</f>
        <v>poesie</v>
      </c>
      <c r="L1744" t="str">
        <f>VLOOKUP(TRIM(SUBSTITUTE(D1744,CHAR(160),CHAR(32))),Metadata!B$1:J$2632,9,FALSE)</f>
        <v>vers</v>
      </c>
      <c r="M1744">
        <f>VLOOKUP(TRIM(SUBSTITUTE(D1744,CHAR(160),CHAR(32))),Metadata!B$1:K$2632,10,FALSE)</f>
        <v>113885</v>
      </c>
      <c r="N1744" s="1" t="s">
        <v>2212</v>
      </c>
      <c r="O1744">
        <v>70</v>
      </c>
      <c r="P1744">
        <v>76</v>
      </c>
    </row>
    <row r="1745" spans="1:16" x14ac:dyDescent="0.25">
      <c r="A1745" t="s">
        <v>4354</v>
      </c>
      <c r="B1745" t="s">
        <v>38</v>
      </c>
      <c r="C1745" t="s">
        <v>18</v>
      </c>
      <c r="D1745" t="s">
        <v>8125</v>
      </c>
      <c r="E1745" t="str">
        <f>VLOOKUP(TRIM(SUBSTITUTE(D1745,CHAR(160),CHAR(32))),Metadata!B$1:C$2632,2,FALSE)</f>
        <v>Racan, Honorat de Bueil, seigneur de, 1589-1670.</v>
      </c>
      <c r="F1745" t="str">
        <f>VLOOKUP(TRIM(SUBSTITUTE(D1745,CHAR(160),CHAR(32))),Metadata!B$1:D$2632,3,FALSE)</f>
        <v>Les pseaumes.</v>
      </c>
      <c r="G1745">
        <f>VLOOKUP(TRIM(SUBSTITUTE(D1745,CHAR(160),CHAR(32))),Metadata!B$1:E$2632,4,FALSE)</f>
        <v>1660</v>
      </c>
      <c r="H1745" t="s">
        <v>445</v>
      </c>
      <c r="J1745" t="str">
        <f>VLOOKUP(TRIM(SUBSTITUTE(D1745,CHAR(160),CHAR(32))),Metadata!B$1:H$2632,7,FALSE)</f>
        <v>poesie</v>
      </c>
      <c r="L1745" t="str">
        <f>VLOOKUP(TRIM(SUBSTITUTE(D1745,CHAR(160),CHAR(32))),Metadata!B$1:J$2632,9,FALSE)</f>
        <v>vers</v>
      </c>
      <c r="M1745">
        <f>VLOOKUP(TRIM(SUBSTITUTE(D1745,CHAR(160),CHAR(32))),Metadata!B$1:K$2632,10,FALSE)</f>
        <v>77564</v>
      </c>
      <c r="N1745" s="1" t="s">
        <v>2213</v>
      </c>
      <c r="O1745">
        <v>165</v>
      </c>
      <c r="P1745">
        <v>170</v>
      </c>
    </row>
    <row r="1746" spans="1:16" x14ac:dyDescent="0.25">
      <c r="A1746" t="s">
        <v>4354</v>
      </c>
      <c r="B1746" t="s">
        <v>38</v>
      </c>
      <c r="C1746" t="s">
        <v>18</v>
      </c>
      <c r="D1746" t="s">
        <v>8122</v>
      </c>
      <c r="E1746" t="str">
        <f>VLOOKUP(TRIM(SUBSTITUTE(D1746,CHAR(160),CHAR(32))),Metadata!B$1:C$2632,2,FALSE)</f>
        <v>Peiresc, Nicolas Claude Fabri de, 1580-1637.</v>
      </c>
      <c r="F1746" t="str">
        <f>VLOOKUP(TRIM(SUBSTITUTE(D1746,CHAR(160),CHAR(32))),Metadata!B$1:D$2632,3,FALSE)</f>
        <v>Lettres de Peiresc. Tome sixième, Lettres de Peiresc à sa famille et principalement à son frère, 1602-1637</v>
      </c>
      <c r="G1746">
        <f>VLOOKUP(TRIM(SUBSTITUTE(D1746,CHAR(160),CHAR(32))),Metadata!B$1:E$2632,4,FALSE)</f>
        <v>1625</v>
      </c>
      <c r="H1746" t="s">
        <v>445</v>
      </c>
      <c r="J1746" t="str">
        <f>VLOOKUP(TRIM(SUBSTITUTE(D1746,CHAR(160),CHAR(32))),Metadata!B$1:H$2632,7,FALSE)</f>
        <v>correspondance</v>
      </c>
      <c r="L1746" t="str">
        <f>VLOOKUP(TRIM(SUBSTITUTE(D1746,CHAR(160),CHAR(32))),Metadata!B$1:J$2632,9,FALSE)</f>
        <v>prose</v>
      </c>
      <c r="M1746">
        <f>VLOOKUP(TRIM(SUBSTITUTE(D1746,CHAR(160),CHAR(32))),Metadata!B$1:K$2632,10,FALSE)</f>
        <v>83659</v>
      </c>
      <c r="N1746" s="1" t="s">
        <v>2214</v>
      </c>
      <c r="O1746">
        <v>188</v>
      </c>
      <c r="P1746">
        <v>193</v>
      </c>
    </row>
    <row r="1747" spans="1:16" x14ac:dyDescent="0.25">
      <c r="A1747" t="s">
        <v>4354</v>
      </c>
      <c r="B1747" t="s">
        <v>38</v>
      </c>
      <c r="C1747" t="s">
        <v>18</v>
      </c>
      <c r="D1747" t="s">
        <v>7964</v>
      </c>
      <c r="E1747" t="str">
        <f>VLOOKUP(TRIM(SUBSTITUTE(D1747,CHAR(160),CHAR(32))),Metadata!B$1:C$2632,2,FALSE)</f>
        <v>Aubignac, François-Hédelin, abbé d', 1604-1676.</v>
      </c>
      <c r="F1747" t="str">
        <f>VLOOKUP(TRIM(SUBSTITUTE(D1747,CHAR(160),CHAR(32))),Metadata!B$1:D$2632,3,FALSE)</f>
        <v>La pratique du théâtre</v>
      </c>
      <c r="G1747">
        <f>VLOOKUP(TRIM(SUBSTITUTE(D1747,CHAR(160),CHAR(32))),Metadata!B$1:E$2632,4,FALSE)</f>
        <v>1657</v>
      </c>
      <c r="H1747" t="s">
        <v>445</v>
      </c>
      <c r="J1747" t="str">
        <f>VLOOKUP(TRIM(SUBSTITUTE(D1747,CHAR(160),CHAR(32))),Metadata!B$1:H$2632,7,FALSE)</f>
        <v>traite ou essai</v>
      </c>
      <c r="L1747" t="str">
        <f>VLOOKUP(TRIM(SUBSTITUTE(D1747,CHAR(160),CHAR(32))),Metadata!B$1:J$2632,9,FALSE)</f>
        <v>prose</v>
      </c>
      <c r="M1747">
        <f>VLOOKUP(TRIM(SUBSTITUTE(D1747,CHAR(160),CHAR(32))),Metadata!B$1:K$2632,10,FALSE)</f>
        <v>112315</v>
      </c>
      <c r="N1747" s="1" t="s">
        <v>2215</v>
      </c>
      <c r="O1747">
        <v>29</v>
      </c>
      <c r="P1747">
        <v>34</v>
      </c>
    </row>
    <row r="1748" spans="1:16" x14ac:dyDescent="0.25">
      <c r="A1748" t="s">
        <v>4354</v>
      </c>
      <c r="B1748" t="s">
        <v>38</v>
      </c>
      <c r="C1748" t="s">
        <v>18</v>
      </c>
      <c r="D1748" t="s">
        <v>8158</v>
      </c>
      <c r="E1748" t="str">
        <f>VLOOKUP(TRIM(SUBSTITUTE(D1748,CHAR(160),CHAR(32))),Metadata!B$1:C$2632,2,FALSE)</f>
        <v>Tristan L'Hermite, François, 1601-1655.</v>
      </c>
      <c r="F1748" t="str">
        <f>VLOOKUP(TRIM(SUBSTITUTE(D1748,CHAR(160),CHAR(32))),Metadata!B$1:D$2632,3,FALSE)</f>
        <v>La folie dv sage</v>
      </c>
      <c r="G1748">
        <f>VLOOKUP(TRIM(SUBSTITUTE(D1748,CHAR(160),CHAR(32))),Metadata!B$1:E$2632,4,FALSE)</f>
        <v>1645</v>
      </c>
      <c r="H1748" t="s">
        <v>445</v>
      </c>
      <c r="J1748" t="str">
        <f>VLOOKUP(TRIM(SUBSTITUTE(D1748,CHAR(160),CHAR(32))),Metadata!B$1:H$2632,7,FALSE)</f>
        <v>theatre</v>
      </c>
      <c r="L1748" t="str">
        <f>VLOOKUP(TRIM(SUBSTITUTE(D1748,CHAR(160),CHAR(32))),Metadata!B$1:J$2632,9,FALSE)</f>
        <v>vers</v>
      </c>
      <c r="M1748">
        <f>VLOOKUP(TRIM(SUBSTITUTE(D1748,CHAR(160),CHAR(32))),Metadata!B$1:K$2632,10,FALSE)</f>
        <v>15837</v>
      </c>
      <c r="N1748" s="1" t="s">
        <v>2216</v>
      </c>
      <c r="O1748">
        <v>40</v>
      </c>
      <c r="P1748">
        <v>47</v>
      </c>
    </row>
    <row r="1749" spans="1:16" x14ac:dyDescent="0.25">
      <c r="A1749" t="s">
        <v>4354</v>
      </c>
      <c r="B1749" t="s">
        <v>38</v>
      </c>
      <c r="C1749" t="s">
        <v>18</v>
      </c>
      <c r="D1749" t="s">
        <v>8000</v>
      </c>
      <c r="E1749" t="str">
        <f>VLOOKUP(TRIM(SUBSTITUTE(D1749,CHAR(160),CHAR(32))),Metadata!B$1:C$2632,2,FALSE)</f>
        <v>Brébeuf, Georges de, 1617?-1661.</v>
      </c>
      <c r="F1749" t="str">
        <f>VLOOKUP(TRIM(SUBSTITUTE(D1749,CHAR(160),CHAR(32))),Metadata!B$1:D$2632,3,FALSE)</f>
        <v>La Pharsale de Lucain</v>
      </c>
      <c r="G1749">
        <f>VLOOKUP(TRIM(SUBSTITUTE(D1749,CHAR(160),CHAR(32))),Metadata!B$1:E$2632,4,FALSE)</f>
        <v>1654</v>
      </c>
      <c r="H1749" t="s">
        <v>445</v>
      </c>
      <c r="J1749" t="str">
        <f>VLOOKUP(TRIM(SUBSTITUTE(D1749,CHAR(160),CHAR(32))),Metadata!B$1:H$2632,7,FALSE)</f>
        <v>poesie</v>
      </c>
      <c r="L1749" t="str">
        <f>VLOOKUP(TRIM(SUBSTITUTE(D1749,CHAR(160),CHAR(32))),Metadata!B$1:J$2632,9,FALSE)</f>
        <v>vers</v>
      </c>
      <c r="M1749">
        <f>VLOOKUP(TRIM(SUBSTITUTE(D1749,CHAR(160),CHAR(32))),Metadata!B$1:K$2632,10,FALSE)</f>
        <v>107151</v>
      </c>
      <c r="N1749" s="1" t="s">
        <v>2217</v>
      </c>
      <c r="O1749">
        <v>233</v>
      </c>
      <c r="P1749">
        <v>240</v>
      </c>
    </row>
    <row r="1750" spans="1:16" x14ac:dyDescent="0.25">
      <c r="A1750" t="s">
        <v>4354</v>
      </c>
      <c r="B1750" t="s">
        <v>38</v>
      </c>
      <c r="C1750" t="s">
        <v>18</v>
      </c>
      <c r="D1750" t="s">
        <v>8014</v>
      </c>
      <c r="E1750" t="str">
        <f>VLOOKUP(TRIM(SUBSTITUTE(D1750,CHAR(160),CHAR(32))),Metadata!B$1:C$2632,2,FALSE)</f>
        <v>Corneille, Pierre, 1606-1684.</v>
      </c>
      <c r="F1750" t="str">
        <f>VLOOKUP(TRIM(SUBSTITUTE(D1750,CHAR(160),CHAR(32))),Metadata!B$1:D$2632,3,FALSE)</f>
        <v>Attila</v>
      </c>
      <c r="G1750">
        <f>VLOOKUP(TRIM(SUBSTITUTE(D1750,CHAR(160),CHAR(32))),Metadata!B$1:E$2632,4,FALSE)</f>
        <v>1667</v>
      </c>
      <c r="H1750" t="s">
        <v>445</v>
      </c>
      <c r="J1750" t="str">
        <f>VLOOKUP(TRIM(SUBSTITUTE(D1750,CHAR(160),CHAR(32))),Metadata!B$1:H$2632,7,FALSE)</f>
        <v>theatre</v>
      </c>
      <c r="L1750" t="str">
        <f>VLOOKUP(TRIM(SUBSTITUTE(D1750,CHAR(160),CHAR(32))),Metadata!B$1:J$2632,9,FALSE)</f>
        <v/>
      </c>
      <c r="M1750">
        <f>VLOOKUP(TRIM(SUBSTITUTE(D1750,CHAR(160),CHAR(32))),Metadata!B$1:K$2632,10,FALSE)</f>
        <v>16925</v>
      </c>
      <c r="N1750" s="1" t="s">
        <v>2218</v>
      </c>
      <c r="O1750">
        <v>194</v>
      </c>
      <c r="P1750">
        <v>200</v>
      </c>
    </row>
    <row r="1751" spans="1:16" x14ac:dyDescent="0.25">
      <c r="A1751" t="s">
        <v>4354</v>
      </c>
      <c r="B1751" t="s">
        <v>38</v>
      </c>
      <c r="C1751" t="s">
        <v>18</v>
      </c>
      <c r="D1751" t="s">
        <v>8126</v>
      </c>
      <c r="E1751" t="str">
        <f>VLOOKUP(TRIM(SUBSTITUTE(D1751,CHAR(160),CHAR(32))),Metadata!B$1:C$2632,2,FALSE)</f>
        <v>Racine, Jean, 1639-1699.</v>
      </c>
      <c r="F1751" t="str">
        <f>VLOOKUP(TRIM(SUBSTITUTE(D1751,CHAR(160),CHAR(32))),Metadata!B$1:D$2632,3,FALSE)</f>
        <v>Abrégé Hist. de Port-Royal</v>
      </c>
      <c r="G1751">
        <f>VLOOKUP(TRIM(SUBSTITUTE(D1751,CHAR(160),CHAR(32))),Metadata!B$1:E$2632,4,FALSE)</f>
        <v>1699</v>
      </c>
      <c r="H1751" t="s">
        <v>445</v>
      </c>
      <c r="J1751" t="str">
        <f>VLOOKUP(TRIM(SUBSTITUTE(D1751,CHAR(160),CHAR(32))),Metadata!B$1:H$2632,7,FALSE)</f>
        <v>traite ou essai</v>
      </c>
      <c r="L1751" t="str">
        <f>VLOOKUP(TRIM(SUBSTITUTE(D1751,CHAR(160),CHAR(32))),Metadata!B$1:J$2632,9,FALSE)</f>
        <v>prose</v>
      </c>
      <c r="M1751">
        <f>VLOOKUP(TRIM(SUBSTITUTE(D1751,CHAR(160),CHAR(32))),Metadata!B$1:K$2632,10,FALSE)</f>
        <v>45781</v>
      </c>
      <c r="N1751" s="1" t="s">
        <v>2219</v>
      </c>
      <c r="O1751">
        <v>46</v>
      </c>
      <c r="P1751">
        <v>52</v>
      </c>
    </row>
    <row r="1752" spans="1:16" x14ac:dyDescent="0.25">
      <c r="A1752" t="s">
        <v>4354</v>
      </c>
      <c r="B1752" t="s">
        <v>38</v>
      </c>
      <c r="C1752" t="s">
        <v>18</v>
      </c>
      <c r="D1752" t="s">
        <v>8122</v>
      </c>
      <c r="E1752" t="str">
        <f>VLOOKUP(TRIM(SUBSTITUTE(D1752,CHAR(160),CHAR(32))),Metadata!B$1:C$2632,2,FALSE)</f>
        <v>Peiresc, Nicolas Claude Fabri de, 1580-1637.</v>
      </c>
      <c r="F1752" t="str">
        <f>VLOOKUP(TRIM(SUBSTITUTE(D1752,CHAR(160),CHAR(32))),Metadata!B$1:D$2632,3,FALSE)</f>
        <v>Lettres de Peiresc. Tome sixième, Lettres de Peiresc à sa famille et principalement à son frère, 1602-1637</v>
      </c>
      <c r="G1752">
        <f>VLOOKUP(TRIM(SUBSTITUTE(D1752,CHAR(160),CHAR(32))),Metadata!B$1:E$2632,4,FALSE)</f>
        <v>1625</v>
      </c>
      <c r="H1752" t="s">
        <v>445</v>
      </c>
      <c r="J1752" t="str">
        <f>VLOOKUP(TRIM(SUBSTITUTE(D1752,CHAR(160),CHAR(32))),Metadata!B$1:H$2632,7,FALSE)</f>
        <v>correspondance</v>
      </c>
      <c r="L1752" t="str">
        <f>VLOOKUP(TRIM(SUBSTITUTE(D1752,CHAR(160),CHAR(32))),Metadata!B$1:J$2632,9,FALSE)</f>
        <v>prose</v>
      </c>
      <c r="M1752">
        <f>VLOOKUP(TRIM(SUBSTITUTE(D1752,CHAR(160),CHAR(32))),Metadata!B$1:K$2632,10,FALSE)</f>
        <v>83659</v>
      </c>
      <c r="N1752" s="1" t="s">
        <v>2220</v>
      </c>
      <c r="O1752">
        <v>85</v>
      </c>
      <c r="P1752">
        <v>92</v>
      </c>
    </row>
    <row r="1753" spans="1:16" x14ac:dyDescent="0.25">
      <c r="A1753" t="s">
        <v>4354</v>
      </c>
      <c r="B1753" t="s">
        <v>38</v>
      </c>
      <c r="C1753" t="s">
        <v>18</v>
      </c>
      <c r="D1753" t="s">
        <v>8098</v>
      </c>
      <c r="E1753" t="str">
        <f>VLOOKUP(TRIM(SUBSTITUTE(D1753,CHAR(160),CHAR(32))),Metadata!B$1:C$2632,2,FALSE)</f>
        <v>Molière, 1622-1673.</v>
      </c>
      <c r="F1753" t="str">
        <f>VLOOKUP(TRIM(SUBSTITUTE(D1753,CHAR(160),CHAR(32))),Metadata!B$1:D$2632,3,FALSE)</f>
        <v>Le dépit amoureux: comédie répresentée sur le théâtre du Palais Royal</v>
      </c>
      <c r="G1753">
        <f>VLOOKUP(TRIM(SUBSTITUTE(D1753,CHAR(160),CHAR(32))),Metadata!B$1:E$2632,4,FALSE)</f>
        <v>1663</v>
      </c>
      <c r="H1753" t="s">
        <v>445</v>
      </c>
      <c r="J1753" t="str">
        <f>VLOOKUP(TRIM(SUBSTITUTE(D1753,CHAR(160),CHAR(32))),Metadata!B$1:H$2632,7,FALSE)</f>
        <v>theatre</v>
      </c>
      <c r="L1753" t="str">
        <f>VLOOKUP(TRIM(SUBSTITUTE(D1753,CHAR(160),CHAR(32))),Metadata!B$1:J$2632,9,FALSE)</f>
        <v/>
      </c>
      <c r="M1753">
        <f>VLOOKUP(TRIM(SUBSTITUTE(D1753,CHAR(160),CHAR(32))),Metadata!B$1:K$2632,10,FALSE)</f>
        <v>16985</v>
      </c>
      <c r="N1753" s="1" t="s">
        <v>2221</v>
      </c>
      <c r="O1753">
        <v>452</v>
      </c>
      <c r="P1753">
        <v>457</v>
      </c>
    </row>
    <row r="1754" spans="1:16" x14ac:dyDescent="0.25">
      <c r="A1754" t="s">
        <v>4354</v>
      </c>
      <c r="B1754" t="s">
        <v>38</v>
      </c>
      <c r="C1754" t="s">
        <v>18</v>
      </c>
      <c r="D1754" t="s">
        <v>8144</v>
      </c>
      <c r="E1754" t="str">
        <f>VLOOKUP(TRIM(SUBSTITUTE(D1754,CHAR(160),CHAR(32))),Metadata!B$1:C$2632,2,FALSE)</f>
        <v>Schelandre, Jean de, 1585?-1635.</v>
      </c>
      <c r="F1754" t="str">
        <f>VLOOKUP(TRIM(SUBSTITUTE(D1754,CHAR(160),CHAR(32))),Metadata!B$1:D$2632,3,FALSE)</f>
        <v>Tyr et Sidon</v>
      </c>
      <c r="G1754">
        <f>VLOOKUP(TRIM(SUBSTITUTE(D1754,CHAR(160),CHAR(32))),Metadata!B$1:E$2632,4,FALSE)</f>
        <v>1628</v>
      </c>
      <c r="H1754" t="s">
        <v>445</v>
      </c>
      <c r="J1754" t="str">
        <f>VLOOKUP(TRIM(SUBSTITUTE(D1754,CHAR(160),CHAR(32))),Metadata!B$1:H$2632,7,FALSE)</f>
        <v>theatre</v>
      </c>
      <c r="L1754" t="str">
        <f>VLOOKUP(TRIM(SUBSTITUTE(D1754,CHAR(160),CHAR(32))),Metadata!B$1:J$2632,9,FALSE)</f>
        <v>vers</v>
      </c>
      <c r="M1754">
        <f>VLOOKUP(TRIM(SUBSTITUTE(D1754,CHAR(160),CHAR(32))),Metadata!B$1:K$2632,10,FALSE)</f>
        <v>42849</v>
      </c>
      <c r="N1754" s="1" t="s">
        <v>2222</v>
      </c>
      <c r="O1754">
        <v>0</v>
      </c>
      <c r="P1754">
        <v>6</v>
      </c>
    </row>
    <row r="1755" spans="1:16" x14ac:dyDescent="0.25">
      <c r="A1755" t="s">
        <v>4354</v>
      </c>
      <c r="B1755" t="s">
        <v>38</v>
      </c>
      <c r="C1755" t="s">
        <v>18</v>
      </c>
      <c r="D1755" t="s">
        <v>8116</v>
      </c>
      <c r="E1755" t="str">
        <f>VLOOKUP(TRIM(SUBSTITUTE(D1755,CHAR(160),CHAR(32))),Metadata!B$1:C$2632,2,FALSE)</f>
        <v>Pascal, Blaise, 1623-1662.</v>
      </c>
      <c r="F1755" t="str">
        <f>VLOOKUP(TRIM(SUBSTITUTE(D1755,CHAR(160),CHAR(32))),Metadata!B$1:D$2632,3,FALSE)</f>
        <v>Les provinciales, ou, Les lettres écrites par Louis de Montalte à un provinciale de ses amis et aux RR. PP. Jésuites</v>
      </c>
      <c r="G1755">
        <f>VLOOKUP(TRIM(SUBSTITUTE(D1755,CHAR(160),CHAR(32))),Metadata!B$1:E$2632,4,FALSE)</f>
        <v>1657</v>
      </c>
      <c r="H1755" t="s">
        <v>445</v>
      </c>
      <c r="J1755" t="str">
        <f>VLOOKUP(TRIM(SUBSTITUTE(D1755,CHAR(160),CHAR(32))),Metadata!B$1:H$2632,7,FALSE)</f>
        <v>pamphlet</v>
      </c>
      <c r="L1755" t="str">
        <f>VLOOKUP(TRIM(SUBSTITUTE(D1755,CHAR(160),CHAR(32))),Metadata!B$1:J$2632,9,FALSE)</f>
        <v>prose</v>
      </c>
      <c r="M1755">
        <f>VLOOKUP(TRIM(SUBSTITUTE(D1755,CHAR(160),CHAR(32))),Metadata!B$1:K$2632,10,FALSE)</f>
        <v>79164</v>
      </c>
      <c r="N1755" s="1" t="s">
        <v>2223</v>
      </c>
      <c r="O1755">
        <v>119</v>
      </c>
      <c r="P1755">
        <v>125</v>
      </c>
    </row>
    <row r="1756" spans="1:16" x14ac:dyDescent="0.25">
      <c r="A1756" t="s">
        <v>4354</v>
      </c>
      <c r="B1756" t="s">
        <v>38</v>
      </c>
      <c r="C1756" t="s">
        <v>18</v>
      </c>
      <c r="D1756" t="s">
        <v>8114</v>
      </c>
      <c r="E1756" t="str">
        <f>VLOOKUP(TRIM(SUBSTITUTE(D1756,CHAR(160),CHAR(32))),Metadata!B$1:C$2632,2,FALSE)</f>
        <v>Nicole, Pierre, 1625-1695.</v>
      </c>
      <c r="F1756" t="str">
        <f>VLOOKUP(TRIM(SUBSTITUTE(D1756,CHAR(160),CHAR(32))),Metadata!B$1:D$2632,3,FALSE)</f>
        <v>Essais de morale. T. 3</v>
      </c>
      <c r="G1756">
        <f>VLOOKUP(TRIM(SUBSTITUTE(D1756,CHAR(160),CHAR(32))),Metadata!B$1:E$2632,4,FALSE)</f>
        <v>1675</v>
      </c>
      <c r="H1756" t="s">
        <v>445</v>
      </c>
      <c r="J1756" t="str">
        <f>VLOOKUP(TRIM(SUBSTITUTE(D1756,CHAR(160),CHAR(32))),Metadata!B$1:H$2632,7,FALSE)</f>
        <v>traite ou essai</v>
      </c>
      <c r="L1756" t="str">
        <f>VLOOKUP(TRIM(SUBSTITUTE(D1756,CHAR(160),CHAR(32))),Metadata!B$1:J$2632,9,FALSE)</f>
        <v>prose</v>
      </c>
      <c r="M1756">
        <f>VLOOKUP(TRIM(SUBSTITUTE(D1756,CHAR(160),CHAR(32))),Metadata!B$1:K$2632,10,FALSE)</f>
        <v>67220</v>
      </c>
      <c r="N1756" s="1" t="s">
        <v>2224</v>
      </c>
      <c r="O1756">
        <v>199</v>
      </c>
      <c r="P1756">
        <v>205</v>
      </c>
    </row>
    <row r="1757" spans="1:16" x14ac:dyDescent="0.25">
      <c r="A1757" t="s">
        <v>4354</v>
      </c>
      <c r="B1757" t="s">
        <v>38</v>
      </c>
      <c r="C1757" t="s">
        <v>18</v>
      </c>
      <c r="D1757" t="s">
        <v>7910</v>
      </c>
      <c r="E1757" t="str">
        <f>VLOOKUP(TRIM(SUBSTITUTE(D1757,CHAR(160),CHAR(32))),Metadata!B$1:C$2632,2,FALSE)</f>
        <v>Urfé, Honoré d', 1567-1625.</v>
      </c>
      <c r="F1757" t="str">
        <f>VLOOKUP(TRIM(SUBSTITUTE(D1757,CHAR(160),CHAR(32))),Metadata!B$1:D$2632,3,FALSE)</f>
        <v>L'Astrée. T. 4</v>
      </c>
      <c r="G1757">
        <f>VLOOKUP(TRIM(SUBSTITUTE(D1757,CHAR(160),CHAR(32))),Metadata!B$1:E$2632,4,FALSE)</f>
        <v>1624</v>
      </c>
      <c r="H1757" t="s">
        <v>445</v>
      </c>
      <c r="J1757" t="str">
        <f>VLOOKUP(TRIM(SUBSTITUTE(D1757,CHAR(160),CHAR(32))),Metadata!B$1:H$2632,7,FALSE)</f>
        <v>roman</v>
      </c>
      <c r="L1757" t="str">
        <f>VLOOKUP(TRIM(SUBSTITUTE(D1757,CHAR(160),CHAR(32))),Metadata!B$1:J$2632,9,FALSE)</f>
        <v>prose</v>
      </c>
      <c r="M1757">
        <f>VLOOKUP(TRIM(SUBSTITUTE(D1757,CHAR(160),CHAR(32))),Metadata!B$1:K$2632,10,FALSE)</f>
        <v>360162</v>
      </c>
      <c r="N1757" s="1" t="s">
        <v>2225</v>
      </c>
      <c r="O1757">
        <v>160</v>
      </c>
      <c r="P1757">
        <v>166</v>
      </c>
    </row>
    <row r="1758" spans="1:16" x14ac:dyDescent="0.25">
      <c r="A1758" t="s">
        <v>4354</v>
      </c>
      <c r="B1758" t="s">
        <v>38</v>
      </c>
      <c r="C1758" t="s">
        <v>18</v>
      </c>
      <c r="D1758" t="s">
        <v>8267</v>
      </c>
      <c r="E1758" t="str">
        <f>VLOOKUP(TRIM(SUBSTITUTE(D1758,CHAR(160),CHAR(32))),Metadata!B$1:C$2632,2,FALSE)</f>
        <v>Genlis, Stéphanie Félicité, comtesse de, 1746-1830.</v>
      </c>
      <c r="F1758" t="str">
        <f>VLOOKUP(TRIM(SUBSTITUTE(D1758,CHAR(160),CHAR(32))),Metadata!B$1:D$2632,3,FALSE)</f>
        <v>Adèle et Théodore, ou, Lettres sur l'éducation</v>
      </c>
      <c r="G1758">
        <f>VLOOKUP(TRIM(SUBSTITUTE(D1758,CHAR(160),CHAR(32))),Metadata!B$1:E$2632,4,FALSE)</f>
        <v>1782</v>
      </c>
      <c r="H1758" t="s">
        <v>448</v>
      </c>
      <c r="J1758" t="str">
        <f>VLOOKUP(TRIM(SUBSTITUTE(D1758,CHAR(160),CHAR(32))),Metadata!B$1:H$2632,7,FALSE)</f>
        <v>roman</v>
      </c>
      <c r="L1758" t="str">
        <f>VLOOKUP(TRIM(SUBSTITUTE(D1758,CHAR(160),CHAR(32))),Metadata!B$1:J$2632,9,FALSE)</f>
        <v>prose</v>
      </c>
      <c r="M1758">
        <f>VLOOKUP(TRIM(SUBSTITUTE(D1758,CHAR(160),CHAR(32))),Metadata!B$1:K$2632,10,FALSE)</f>
        <v>264516</v>
      </c>
      <c r="N1758" t="s">
        <v>2226</v>
      </c>
      <c r="O1758">
        <v>54</v>
      </c>
      <c r="P1758">
        <v>59</v>
      </c>
    </row>
    <row r="1759" spans="1:16" x14ac:dyDescent="0.25">
      <c r="A1759" t="s">
        <v>4354</v>
      </c>
      <c r="B1759" t="s">
        <v>38</v>
      </c>
      <c r="C1759" t="s">
        <v>18</v>
      </c>
      <c r="D1759" t="s">
        <v>8253</v>
      </c>
      <c r="E1759" t="str">
        <f>VLOOKUP(TRIM(SUBSTITUTE(D1759,CHAR(160),CHAR(32))),Metadata!B$1:C$2632,2,FALSE)</f>
        <v>Duclos, Charles Pinot-, 1704-1772.</v>
      </c>
      <c r="F1759" t="str">
        <f>VLOOKUP(TRIM(SUBSTITUTE(D1759,CHAR(160),CHAR(32))),Metadata!B$1:D$2632,3,FALSE)</f>
        <v>Mémoires pour servir à l'histoire des moeurs du XVIII siècle</v>
      </c>
      <c r="G1759">
        <f>VLOOKUP(TRIM(SUBSTITUTE(D1759,CHAR(160),CHAR(32))),Metadata!B$1:E$2632,4,FALSE)</f>
        <v>1751</v>
      </c>
      <c r="H1759" t="s">
        <v>448</v>
      </c>
      <c r="J1759" t="str">
        <f>VLOOKUP(TRIM(SUBSTITUTE(D1759,CHAR(160),CHAR(32))),Metadata!B$1:H$2632,7,FALSE)</f>
        <v>roman</v>
      </c>
      <c r="L1759" t="str">
        <f>VLOOKUP(TRIM(SUBSTITUTE(D1759,CHAR(160),CHAR(32))),Metadata!B$1:J$2632,9,FALSE)</f>
        <v>prose</v>
      </c>
      <c r="M1759">
        <f>VLOOKUP(TRIM(SUBSTITUTE(D1759,CHAR(160),CHAR(32))),Metadata!B$1:K$2632,10,FALSE)</f>
        <v>37841</v>
      </c>
      <c r="N1759" s="1" t="s">
        <v>2227</v>
      </c>
      <c r="O1759">
        <v>92</v>
      </c>
      <c r="P1759">
        <v>97</v>
      </c>
    </row>
    <row r="1760" spans="1:16" x14ac:dyDescent="0.25">
      <c r="A1760" t="s">
        <v>4354</v>
      </c>
      <c r="B1760" t="s">
        <v>38</v>
      </c>
      <c r="C1760" t="s">
        <v>18</v>
      </c>
      <c r="D1760" t="s">
        <v>8267</v>
      </c>
      <c r="E1760" t="str">
        <f>VLOOKUP(TRIM(SUBSTITUTE(D1760,CHAR(160),CHAR(32))),Metadata!B$1:C$2632,2,FALSE)</f>
        <v>Genlis, Stéphanie Félicité, comtesse de, 1746-1830.</v>
      </c>
      <c r="F1760" t="str">
        <f>VLOOKUP(TRIM(SUBSTITUTE(D1760,CHAR(160),CHAR(32))),Metadata!B$1:D$2632,3,FALSE)</f>
        <v>Adèle et Théodore, ou, Lettres sur l'éducation</v>
      </c>
      <c r="G1760">
        <f>VLOOKUP(TRIM(SUBSTITUTE(D1760,CHAR(160),CHAR(32))),Metadata!B$1:E$2632,4,FALSE)</f>
        <v>1782</v>
      </c>
      <c r="H1760" t="s">
        <v>448</v>
      </c>
      <c r="J1760" t="str">
        <f>VLOOKUP(TRIM(SUBSTITUTE(D1760,CHAR(160),CHAR(32))),Metadata!B$1:H$2632,7,FALSE)</f>
        <v>roman</v>
      </c>
      <c r="L1760" t="str">
        <f>VLOOKUP(TRIM(SUBSTITUTE(D1760,CHAR(160),CHAR(32))),Metadata!B$1:J$2632,9,FALSE)</f>
        <v>prose</v>
      </c>
      <c r="M1760">
        <f>VLOOKUP(TRIM(SUBSTITUTE(D1760,CHAR(160),CHAR(32))),Metadata!B$1:K$2632,10,FALSE)</f>
        <v>264516</v>
      </c>
      <c r="N1760" s="1" t="s">
        <v>2228</v>
      </c>
      <c r="O1760">
        <v>118</v>
      </c>
      <c r="P1760">
        <v>124</v>
      </c>
    </row>
    <row r="1761" spans="1:16" x14ac:dyDescent="0.25">
      <c r="A1761" t="s">
        <v>4354</v>
      </c>
      <c r="B1761" t="s">
        <v>38</v>
      </c>
      <c r="C1761" t="s">
        <v>18</v>
      </c>
      <c r="D1761" t="s">
        <v>8337</v>
      </c>
      <c r="E1761" t="str">
        <f>VLOOKUP(TRIM(SUBSTITUTE(D1761,CHAR(160),CHAR(32))),Metadata!B$1:C$2632,2,FALSE)</f>
        <v>Mirabeau, Honoré-Gabriel de Riquetti, comte de, 1749-1791.</v>
      </c>
      <c r="F1761" t="str">
        <f>VLOOKUP(TRIM(SUBSTITUTE(D1761,CHAR(160),CHAR(32))),Metadata!B$1:D$2632,3,FALSE)</f>
        <v>Le libertin de qualité, ou, Ma conversion</v>
      </c>
      <c r="G1761">
        <f>VLOOKUP(TRIM(SUBSTITUTE(D1761,CHAR(160),CHAR(32))),Metadata!B$1:E$2632,4,FALSE)</f>
        <v>1783</v>
      </c>
      <c r="H1761" t="s">
        <v>448</v>
      </c>
      <c r="J1761" t="str">
        <f>VLOOKUP(TRIM(SUBSTITUTE(D1761,CHAR(160),CHAR(32))),Metadata!B$1:H$2632,7,FALSE)</f>
        <v>roman</v>
      </c>
      <c r="L1761" t="str">
        <f>VLOOKUP(TRIM(SUBSTITUTE(D1761,CHAR(160),CHAR(32))),Metadata!B$1:J$2632,9,FALSE)</f>
        <v>prose</v>
      </c>
      <c r="M1761">
        <f>VLOOKUP(TRIM(SUBSTITUTE(D1761,CHAR(160),CHAR(32))),Metadata!B$1:K$2632,10,FALSE)</f>
        <v>39942</v>
      </c>
      <c r="N1761" s="1" t="s">
        <v>2229</v>
      </c>
      <c r="O1761">
        <v>31</v>
      </c>
      <c r="P1761">
        <v>37</v>
      </c>
    </row>
    <row r="1762" spans="1:16" x14ac:dyDescent="0.25">
      <c r="A1762" t="s">
        <v>4354</v>
      </c>
      <c r="B1762" t="s">
        <v>38</v>
      </c>
      <c r="C1762" t="s">
        <v>18</v>
      </c>
      <c r="D1762" t="s">
        <v>8269</v>
      </c>
      <c r="E1762" t="str">
        <f>VLOOKUP(TRIM(SUBSTITUTE(D1762,CHAR(160),CHAR(32))),Metadata!B$1:C$2632,2,FALSE)</f>
        <v>Gérard, Philippe Louis, 1737-1813.</v>
      </c>
      <c r="F1762" t="str">
        <f>VLOOKUP(TRIM(SUBSTITUTE(D1762,CHAR(160),CHAR(32))),Metadata!B$1:D$2632,3,FALSE)</f>
        <v>Le comte de Valmont</v>
      </c>
      <c r="G1762">
        <f>VLOOKUP(TRIM(SUBSTITUTE(D1762,CHAR(160),CHAR(32))),Metadata!B$1:E$2632,4,FALSE)</f>
        <v>1775</v>
      </c>
      <c r="H1762" t="s">
        <v>448</v>
      </c>
      <c r="J1762" t="str">
        <f>VLOOKUP(TRIM(SUBSTITUTE(D1762,CHAR(160),CHAR(32))),Metadata!B$1:H$2632,7,FALSE)</f>
        <v>roman</v>
      </c>
      <c r="L1762" t="str">
        <f>VLOOKUP(TRIM(SUBSTITUTE(D1762,CHAR(160),CHAR(32))),Metadata!B$1:J$2632,9,FALSE)</f>
        <v>prose</v>
      </c>
      <c r="M1762">
        <f>VLOOKUP(TRIM(SUBSTITUTE(D1762,CHAR(160),CHAR(32))),Metadata!B$1:K$2632,10,FALSE)</f>
        <v>189295</v>
      </c>
      <c r="N1762" s="1" t="s">
        <v>2230</v>
      </c>
      <c r="O1762">
        <v>73</v>
      </c>
      <c r="P1762">
        <v>78</v>
      </c>
    </row>
    <row r="1763" spans="1:16" x14ac:dyDescent="0.25">
      <c r="A1763" t="s">
        <v>4354</v>
      </c>
      <c r="B1763" t="s">
        <v>38</v>
      </c>
      <c r="C1763" t="s">
        <v>18</v>
      </c>
      <c r="D1763" t="s">
        <v>8284</v>
      </c>
      <c r="E1763" t="str">
        <f>VLOOKUP(TRIM(SUBSTITUTE(D1763,CHAR(160),CHAR(32))),Metadata!B$1:C$2632,2,FALSE)</f>
        <v>La Chaussée, Nivelle de, 1692-1754.</v>
      </c>
      <c r="F1763" t="str">
        <f>VLOOKUP(TRIM(SUBSTITUTE(D1763,CHAR(160),CHAR(32))),Metadata!B$1:D$2632,3,FALSE)</f>
        <v>La gouvernante: comédie en vers et en cinq actes</v>
      </c>
      <c r="G1763">
        <f>VLOOKUP(TRIM(SUBSTITUTE(D1763,CHAR(160),CHAR(32))),Metadata!B$1:E$2632,4,FALSE)</f>
        <v>1747</v>
      </c>
      <c r="H1763" t="s">
        <v>448</v>
      </c>
      <c r="J1763" t="str">
        <f>VLOOKUP(TRIM(SUBSTITUTE(D1763,CHAR(160),CHAR(32))),Metadata!B$1:H$2632,7,FALSE)</f>
        <v>theatre</v>
      </c>
      <c r="L1763" t="str">
        <f>VLOOKUP(TRIM(SUBSTITUTE(D1763,CHAR(160),CHAR(32))),Metadata!B$1:J$2632,9,FALSE)</f>
        <v>vers</v>
      </c>
      <c r="M1763">
        <f>VLOOKUP(TRIM(SUBSTITUTE(D1763,CHAR(160),CHAR(32))),Metadata!B$1:K$2632,10,FALSE)</f>
        <v>16867</v>
      </c>
      <c r="N1763" s="1" t="s">
        <v>2231</v>
      </c>
      <c r="O1763">
        <v>52</v>
      </c>
      <c r="P1763">
        <v>59</v>
      </c>
    </row>
    <row r="1764" spans="1:16" x14ac:dyDescent="0.25">
      <c r="A1764" t="s">
        <v>4354</v>
      </c>
      <c r="B1764" t="s">
        <v>38</v>
      </c>
      <c r="C1764" t="s">
        <v>18</v>
      </c>
      <c r="D1764" t="s">
        <v>8185</v>
      </c>
      <c r="E1764" t="str">
        <f>VLOOKUP(TRIM(SUBSTITUTE(D1764,CHAR(160),CHAR(32))),Metadata!B$1:C$2632,2,FALSE)</f>
        <v>Beaumarchais, Pierre Augustin Caron de, 1732-1799.</v>
      </c>
      <c r="F1764" t="str">
        <f>VLOOKUP(TRIM(SUBSTITUTE(D1764,CHAR(160),CHAR(32))),Metadata!B$1:D$2632,3,FALSE)</f>
        <v>Mémoires contre M. Goezmann</v>
      </c>
      <c r="G1764">
        <f>VLOOKUP(TRIM(SUBSTITUTE(D1764,CHAR(160),CHAR(32))),Metadata!B$1:E$2632,4,FALSE)</f>
        <v>1774</v>
      </c>
      <c r="H1764" t="s">
        <v>448</v>
      </c>
      <c r="J1764" t="str">
        <f>VLOOKUP(TRIM(SUBSTITUTE(D1764,CHAR(160),CHAR(32))),Metadata!B$1:H$2632,7,FALSE)</f>
        <v>pamphlet</v>
      </c>
      <c r="L1764" t="str">
        <f>VLOOKUP(TRIM(SUBSTITUTE(D1764,CHAR(160),CHAR(32))),Metadata!B$1:J$2632,9,FALSE)</f>
        <v>prose</v>
      </c>
      <c r="M1764">
        <f>VLOOKUP(TRIM(SUBSTITUTE(D1764,CHAR(160),CHAR(32))),Metadata!B$1:K$2632,10,FALSE)</f>
        <v>106075</v>
      </c>
      <c r="N1764" s="1" t="s">
        <v>2232</v>
      </c>
      <c r="O1764">
        <v>200</v>
      </c>
      <c r="P1764">
        <v>207</v>
      </c>
    </row>
    <row r="1765" spans="1:16" x14ac:dyDescent="0.25">
      <c r="A1765" t="s">
        <v>4354</v>
      </c>
      <c r="B1765" t="s">
        <v>38</v>
      </c>
      <c r="C1765" t="s">
        <v>18</v>
      </c>
      <c r="D1765" t="s">
        <v>8192</v>
      </c>
      <c r="E1765" t="str">
        <f>VLOOKUP(TRIM(SUBSTITUTE(D1765,CHAR(160),CHAR(32))),Metadata!B$1:C$2632,2,FALSE)</f>
        <v>Bonnet, Charles, 1720-1793.</v>
      </c>
      <c r="F1765" t="str">
        <f>VLOOKUP(TRIM(SUBSTITUTE(D1765,CHAR(160),CHAR(32))),Metadata!B$1:D$2632,3,FALSE)</f>
        <v>La palingénésie philosophique</v>
      </c>
      <c r="G1765">
        <f>VLOOKUP(TRIM(SUBSTITUTE(D1765,CHAR(160),CHAR(32))),Metadata!B$1:E$2632,4,FALSE)</f>
        <v>1769</v>
      </c>
      <c r="H1765" t="s">
        <v>448</v>
      </c>
      <c r="J1765" t="str">
        <f>VLOOKUP(TRIM(SUBSTITUTE(D1765,CHAR(160),CHAR(32))),Metadata!B$1:H$2632,7,FALSE)</f>
        <v>traite ou essai</v>
      </c>
      <c r="L1765" t="str">
        <f>VLOOKUP(TRIM(SUBSTITUTE(D1765,CHAR(160),CHAR(32))),Metadata!B$1:J$2632,9,FALSE)</f>
        <v>prose</v>
      </c>
      <c r="M1765">
        <f>VLOOKUP(TRIM(SUBSTITUTE(D1765,CHAR(160),CHAR(32))),Metadata!B$1:K$2632,10,FALSE)</f>
        <v>120130</v>
      </c>
      <c r="N1765" s="1" t="s">
        <v>2233</v>
      </c>
      <c r="O1765">
        <v>217</v>
      </c>
      <c r="P1765">
        <v>224</v>
      </c>
    </row>
    <row r="1766" spans="1:16" x14ac:dyDescent="0.25">
      <c r="A1766" t="s">
        <v>4354</v>
      </c>
      <c r="B1766" t="s">
        <v>38</v>
      </c>
      <c r="C1766" t="s">
        <v>18</v>
      </c>
      <c r="D1766" t="s">
        <v>8410</v>
      </c>
      <c r="E1766" t="str">
        <f>VLOOKUP(TRIM(SUBSTITUTE(D1766,CHAR(160),CHAR(32))),Metadata!B$1:C$2632,2,FALSE)</f>
        <v>Varenne, Jacques de, 1710?-1780?.</v>
      </c>
      <c r="F1766" t="str">
        <f>VLOOKUP(TRIM(SUBSTITUTE(D1766,CHAR(160),CHAR(32))),Metadata!B$1:D$2632,3,FALSE)</f>
        <v>Mémoires du chevalier de Ravanne, page de S.A.R. le duc régent, et mousquetaire.</v>
      </c>
      <c r="G1766">
        <f>VLOOKUP(TRIM(SUBSTITUTE(D1766,CHAR(160),CHAR(32))),Metadata!B$1:E$2632,4,FALSE)</f>
        <v>1740</v>
      </c>
      <c r="H1766" t="s">
        <v>448</v>
      </c>
      <c r="J1766" t="str">
        <f>VLOOKUP(TRIM(SUBSTITUTE(D1766,CHAR(160),CHAR(32))),Metadata!B$1:H$2632,7,FALSE)</f>
        <v>roman</v>
      </c>
      <c r="L1766" t="str">
        <f>VLOOKUP(TRIM(SUBSTITUTE(D1766,CHAR(160),CHAR(32))),Metadata!B$1:J$2632,9,FALSE)</f>
        <v>prose</v>
      </c>
      <c r="M1766">
        <f>VLOOKUP(TRIM(SUBSTITUTE(D1766,CHAR(160),CHAR(32))),Metadata!B$1:K$2632,10,FALSE)</f>
        <v>182286</v>
      </c>
      <c r="N1766" s="1" t="s">
        <v>2234</v>
      </c>
      <c r="O1766">
        <v>48</v>
      </c>
      <c r="P1766">
        <v>55</v>
      </c>
    </row>
    <row r="1767" spans="1:16" x14ac:dyDescent="0.25">
      <c r="A1767" t="s">
        <v>4354</v>
      </c>
      <c r="B1767" t="s">
        <v>38</v>
      </c>
      <c r="C1767" t="s">
        <v>18</v>
      </c>
      <c r="D1767" t="s">
        <v>8221</v>
      </c>
      <c r="E1767" t="str">
        <f>VLOOKUP(TRIM(SUBSTITUTE(D1767,CHAR(160),CHAR(32))),Metadata!B$1:C$2632,2,FALSE)</f>
        <v>Crébillon, M. de (Prosper Jolyot), 1674-1762.</v>
      </c>
      <c r="F1767" t="str">
        <f>VLOOKUP(TRIM(SUBSTITUTE(D1767,CHAR(160),CHAR(32))),Metadata!B$1:D$2632,3,FALSE)</f>
        <v>Atrée et Thyeste</v>
      </c>
      <c r="G1767">
        <f>VLOOKUP(TRIM(SUBSTITUTE(D1767,CHAR(160),CHAR(32))),Metadata!B$1:E$2632,4,FALSE)</f>
        <v>1707</v>
      </c>
      <c r="H1767" t="s">
        <v>448</v>
      </c>
      <c r="J1767" t="str">
        <f>VLOOKUP(TRIM(SUBSTITUTE(D1767,CHAR(160),CHAR(32))),Metadata!B$1:H$2632,7,FALSE)</f>
        <v>theatre</v>
      </c>
      <c r="L1767" t="str">
        <f>VLOOKUP(TRIM(SUBSTITUTE(D1767,CHAR(160),CHAR(32))),Metadata!B$1:J$2632,9,FALSE)</f>
        <v>vers</v>
      </c>
      <c r="M1767">
        <f>VLOOKUP(TRIM(SUBSTITUTE(D1767,CHAR(160),CHAR(32))),Metadata!B$1:K$2632,10,FALSE)</f>
        <v>14376</v>
      </c>
      <c r="N1767" s="1" t="s">
        <v>2235</v>
      </c>
      <c r="O1767">
        <v>25</v>
      </c>
      <c r="P1767">
        <v>30</v>
      </c>
    </row>
    <row r="1768" spans="1:16" x14ac:dyDescent="0.25">
      <c r="A1768" t="s">
        <v>4354</v>
      </c>
      <c r="B1768" t="s">
        <v>38</v>
      </c>
      <c r="C1768" t="s">
        <v>18</v>
      </c>
      <c r="D1768" t="s">
        <v>8192</v>
      </c>
      <c r="E1768" t="str">
        <f>VLOOKUP(TRIM(SUBSTITUTE(D1768,CHAR(160),CHAR(32))),Metadata!B$1:C$2632,2,FALSE)</f>
        <v>Bonnet, Charles, 1720-1793.</v>
      </c>
      <c r="F1768" t="str">
        <f>VLOOKUP(TRIM(SUBSTITUTE(D1768,CHAR(160),CHAR(32))),Metadata!B$1:D$2632,3,FALSE)</f>
        <v>La palingénésie philosophique</v>
      </c>
      <c r="G1768">
        <f>VLOOKUP(TRIM(SUBSTITUTE(D1768,CHAR(160),CHAR(32))),Metadata!B$1:E$2632,4,FALSE)</f>
        <v>1769</v>
      </c>
      <c r="H1768" t="s">
        <v>448</v>
      </c>
      <c r="J1768" t="str">
        <f>VLOOKUP(TRIM(SUBSTITUTE(D1768,CHAR(160),CHAR(32))),Metadata!B$1:H$2632,7,FALSE)</f>
        <v>traite ou essai</v>
      </c>
      <c r="L1768" t="str">
        <f>VLOOKUP(TRIM(SUBSTITUTE(D1768,CHAR(160),CHAR(32))),Metadata!B$1:J$2632,9,FALSE)</f>
        <v>prose</v>
      </c>
      <c r="M1768">
        <f>VLOOKUP(TRIM(SUBSTITUTE(D1768,CHAR(160),CHAR(32))),Metadata!B$1:K$2632,10,FALSE)</f>
        <v>120130</v>
      </c>
      <c r="N1768" s="1" t="s">
        <v>2236</v>
      </c>
      <c r="O1768">
        <v>79</v>
      </c>
      <c r="P1768">
        <v>86</v>
      </c>
    </row>
    <row r="1769" spans="1:16" x14ac:dyDescent="0.25">
      <c r="A1769" t="s">
        <v>4354</v>
      </c>
      <c r="B1769" t="s">
        <v>38</v>
      </c>
      <c r="C1769" t="s">
        <v>18</v>
      </c>
      <c r="D1769" t="s">
        <v>8174</v>
      </c>
      <c r="E1769" t="str">
        <f>VLOOKUP(TRIM(SUBSTITUTE(D1769,CHAR(160),CHAR(32))),Metadata!B$1:C$2632,2,FALSE)</f>
        <v>Argenson, René-Louis de Voyer, marquis d', 1694-1757.</v>
      </c>
      <c r="F1769" t="str">
        <f>VLOOKUP(TRIM(SUBSTITUTE(D1769,CHAR(160),CHAR(32))),Metadata!B$1:D$2632,3,FALSE)</f>
        <v>Journal et mémoires 1755-1757</v>
      </c>
      <c r="G1769">
        <f>VLOOKUP(TRIM(SUBSTITUTE(D1769,CHAR(160),CHAR(32))),Metadata!B$1:E$2632,4,FALSE)</f>
        <v>1757</v>
      </c>
      <c r="H1769" t="s">
        <v>448</v>
      </c>
      <c r="J1769" t="str">
        <f>VLOOKUP(TRIM(SUBSTITUTE(D1769,CHAR(160),CHAR(32))),Metadata!B$1:H$2632,7,FALSE)</f>
        <v>memoires</v>
      </c>
      <c r="L1769" t="str">
        <f>VLOOKUP(TRIM(SUBSTITUTE(D1769,CHAR(160),CHAR(32))),Metadata!B$1:J$2632,9,FALSE)</f>
        <v>prose</v>
      </c>
      <c r="M1769">
        <f>VLOOKUP(TRIM(SUBSTITUTE(D1769,CHAR(160),CHAR(32))),Metadata!B$1:K$2632,10,FALSE)</f>
        <v>105187</v>
      </c>
      <c r="N1769" s="1" t="s">
        <v>2237</v>
      </c>
      <c r="O1769">
        <v>142</v>
      </c>
      <c r="P1769">
        <v>147</v>
      </c>
    </row>
    <row r="1770" spans="1:16" x14ac:dyDescent="0.25">
      <c r="A1770" t="s">
        <v>4354</v>
      </c>
      <c r="B1770" t="s">
        <v>38</v>
      </c>
      <c r="C1770" t="s">
        <v>18</v>
      </c>
      <c r="D1770" t="s">
        <v>8249</v>
      </c>
      <c r="E1770" t="str">
        <f>VLOOKUP(TRIM(SUBSTITUTE(D1770,CHAR(160),CHAR(32))),Metadata!B$1:C$2632,2,FALSE)</f>
        <v>Dubos, abbé (Jean-Baptiste), 1670-1742.</v>
      </c>
      <c r="F1770" t="str">
        <f>VLOOKUP(TRIM(SUBSTITUTE(D1770,CHAR(160),CHAR(32))),Metadata!B$1:D$2632,3,FALSE)</f>
        <v>Réflexions critiques sur la poésie et sur la peinture</v>
      </c>
      <c r="G1770">
        <f>VLOOKUP(TRIM(SUBSTITUTE(D1770,CHAR(160),CHAR(32))),Metadata!B$1:E$2632,4,FALSE)</f>
        <v>1733</v>
      </c>
      <c r="H1770" t="s">
        <v>448</v>
      </c>
      <c r="J1770" t="str">
        <f>VLOOKUP(TRIM(SUBSTITUTE(D1770,CHAR(160),CHAR(32))),Metadata!B$1:H$2632,7,FALSE)</f>
        <v>melanges litteraires</v>
      </c>
      <c r="L1770" t="str">
        <f>VLOOKUP(TRIM(SUBSTITUTE(D1770,CHAR(160),CHAR(32))),Metadata!B$1:J$2632,9,FALSE)</f>
        <v>prose</v>
      </c>
      <c r="M1770">
        <f>VLOOKUP(TRIM(SUBSTITUTE(D1770,CHAR(160),CHAR(32))),Metadata!B$1:K$2632,10,FALSE)</f>
        <v>256009</v>
      </c>
      <c r="N1770" s="1" t="s">
        <v>2238</v>
      </c>
      <c r="O1770">
        <v>64</v>
      </c>
      <c r="P1770">
        <v>70</v>
      </c>
    </row>
    <row r="1771" spans="1:16" x14ac:dyDescent="0.25">
      <c r="A1771" t="s">
        <v>4354</v>
      </c>
      <c r="B1771" t="s">
        <v>38</v>
      </c>
      <c r="C1771" t="s">
        <v>18</v>
      </c>
      <c r="D1771" t="s">
        <v>8194</v>
      </c>
      <c r="E1771" t="str">
        <f>VLOOKUP(TRIM(SUBSTITUTE(D1771,CHAR(160),CHAR(32))),Metadata!B$1:C$2632,2,FALSE)</f>
        <v>Boursault, M. (Edme), 1638-1701.</v>
      </c>
      <c r="F1771" t="str">
        <f>VLOOKUP(TRIM(SUBSTITUTE(D1771,CHAR(160),CHAR(32))),Metadata!B$1:D$2632,3,FALSE)</f>
        <v>Ésope à la cour; comédie héroique</v>
      </c>
      <c r="G1771">
        <f>VLOOKUP(TRIM(SUBSTITUTE(D1771,CHAR(160),CHAR(32))),Metadata!B$1:E$2632,4,FALSE)</f>
        <v>1701</v>
      </c>
      <c r="H1771" t="s">
        <v>448</v>
      </c>
      <c r="J1771" t="str">
        <f>VLOOKUP(TRIM(SUBSTITUTE(D1771,CHAR(160),CHAR(32))),Metadata!B$1:H$2632,7,FALSE)</f>
        <v>theatre</v>
      </c>
      <c r="L1771" t="str">
        <f>VLOOKUP(TRIM(SUBSTITUTE(D1771,CHAR(160),CHAR(32))),Metadata!B$1:J$2632,9,FALSE)</f>
        <v>vers</v>
      </c>
      <c r="M1771">
        <f>VLOOKUP(TRIM(SUBSTITUTE(D1771,CHAR(160),CHAR(32))),Metadata!B$1:K$2632,10,FALSE)</f>
        <v>22800</v>
      </c>
      <c r="N1771" s="1" t="s">
        <v>2239</v>
      </c>
      <c r="O1771">
        <v>73</v>
      </c>
      <c r="P1771">
        <v>79</v>
      </c>
    </row>
    <row r="1772" spans="1:16" x14ac:dyDescent="0.25">
      <c r="A1772" t="s">
        <v>4354</v>
      </c>
      <c r="B1772" t="s">
        <v>38</v>
      </c>
      <c r="C1772" t="s">
        <v>18</v>
      </c>
      <c r="D1772" t="s">
        <v>8228</v>
      </c>
      <c r="E1772" t="str">
        <f>VLOOKUP(TRIM(SUBSTITUTE(D1772,CHAR(160),CHAR(32))),Metadata!B$1:C$2632,2,FALSE)</f>
        <v>Diderot, Denis, 1713-1784.</v>
      </c>
      <c r="F1772" t="str">
        <f>VLOOKUP(TRIM(SUBSTITUTE(D1772,CHAR(160),CHAR(32))),Metadata!B$1:D$2632,3,FALSE)</f>
        <v>Correspondance. t.11</v>
      </c>
      <c r="G1772">
        <f>VLOOKUP(TRIM(SUBSTITUTE(D1772,CHAR(160),CHAR(32))),Metadata!B$1:E$2632,4,FALSE)</f>
        <v>1771</v>
      </c>
      <c r="H1772" t="s">
        <v>448</v>
      </c>
      <c r="J1772" t="str">
        <f>VLOOKUP(TRIM(SUBSTITUTE(D1772,CHAR(160),CHAR(32))),Metadata!B$1:H$2632,7,FALSE)</f>
        <v>correspondance</v>
      </c>
      <c r="L1772" t="str">
        <f>VLOOKUP(TRIM(SUBSTITUTE(D1772,CHAR(160),CHAR(32))),Metadata!B$1:J$2632,9,FALSE)</f>
        <v>prose</v>
      </c>
      <c r="M1772">
        <f>VLOOKUP(TRIM(SUBSTITUTE(D1772,CHAR(160),CHAR(32))),Metadata!B$1:K$2632,10,FALSE)</f>
        <v>30164</v>
      </c>
      <c r="N1772" s="1" t="s">
        <v>2240</v>
      </c>
      <c r="O1772">
        <v>142</v>
      </c>
      <c r="P1772">
        <v>147</v>
      </c>
    </row>
    <row r="1773" spans="1:16" x14ac:dyDescent="0.25">
      <c r="A1773" t="s">
        <v>4354</v>
      </c>
      <c r="B1773" t="s">
        <v>38</v>
      </c>
      <c r="C1773" t="s">
        <v>18</v>
      </c>
      <c r="D1773" t="s">
        <v>8269</v>
      </c>
      <c r="E1773" t="str">
        <f>VLOOKUP(TRIM(SUBSTITUTE(D1773,CHAR(160),CHAR(32))),Metadata!B$1:C$2632,2,FALSE)</f>
        <v>Gérard, Philippe Louis, 1737-1813.</v>
      </c>
      <c r="F1773" t="str">
        <f>VLOOKUP(TRIM(SUBSTITUTE(D1773,CHAR(160),CHAR(32))),Metadata!B$1:D$2632,3,FALSE)</f>
        <v>Le comte de Valmont</v>
      </c>
      <c r="G1773">
        <f>VLOOKUP(TRIM(SUBSTITUTE(D1773,CHAR(160),CHAR(32))),Metadata!B$1:E$2632,4,FALSE)</f>
        <v>1775</v>
      </c>
      <c r="H1773" t="s">
        <v>448</v>
      </c>
      <c r="J1773" t="str">
        <f>VLOOKUP(TRIM(SUBSTITUTE(D1773,CHAR(160),CHAR(32))),Metadata!B$1:H$2632,7,FALSE)</f>
        <v>roman</v>
      </c>
      <c r="L1773" t="str">
        <f>VLOOKUP(TRIM(SUBSTITUTE(D1773,CHAR(160),CHAR(32))),Metadata!B$1:J$2632,9,FALSE)</f>
        <v>prose</v>
      </c>
      <c r="M1773">
        <f>VLOOKUP(TRIM(SUBSTITUTE(D1773,CHAR(160),CHAR(32))),Metadata!B$1:K$2632,10,FALSE)</f>
        <v>189295</v>
      </c>
      <c r="N1773" s="1" t="s">
        <v>2241</v>
      </c>
      <c r="O1773">
        <v>42</v>
      </c>
      <c r="P1773">
        <v>48</v>
      </c>
    </row>
    <row r="1774" spans="1:16" x14ac:dyDescent="0.25">
      <c r="A1774" t="s">
        <v>4354</v>
      </c>
      <c r="B1774" t="s">
        <v>38</v>
      </c>
      <c r="C1774" t="s">
        <v>18</v>
      </c>
      <c r="D1774" t="s">
        <v>8344</v>
      </c>
      <c r="E1774" t="str">
        <f>VLOOKUP(TRIM(SUBSTITUTE(D1774,CHAR(160),CHAR(32))),Metadata!B$1:C$2632,2,FALSE)</f>
        <v>Montesquieu, Charles de Secondat, baron de, 1689-1755.</v>
      </c>
      <c r="F1774" t="str">
        <f>VLOOKUP(TRIM(SUBSTITUTE(D1774,CHAR(160),CHAR(32))),Metadata!B$1:D$2632,3,FALSE)</f>
        <v>De l'esprit des loix. T. 3</v>
      </c>
      <c r="G1774">
        <f>VLOOKUP(TRIM(SUBSTITUTE(D1774,CHAR(160),CHAR(32))),Metadata!B$1:E$2632,4,FALSE)</f>
        <v>1755</v>
      </c>
      <c r="H1774" t="s">
        <v>448</v>
      </c>
      <c r="J1774" t="str">
        <f>VLOOKUP(TRIM(SUBSTITUTE(D1774,CHAR(160),CHAR(32))),Metadata!B$1:H$2632,7,FALSE)</f>
        <v>traite ou essai</v>
      </c>
      <c r="L1774" t="str">
        <f>VLOOKUP(TRIM(SUBSTITUTE(D1774,CHAR(160),CHAR(32))),Metadata!B$1:J$2632,9,FALSE)</f>
        <v>prose</v>
      </c>
      <c r="M1774">
        <f>VLOOKUP(TRIM(SUBSTITUTE(D1774,CHAR(160),CHAR(32))),Metadata!B$1:K$2632,10,FALSE)</f>
        <v>70449</v>
      </c>
      <c r="N1774" s="1" t="s">
        <v>2242</v>
      </c>
      <c r="O1774">
        <v>29</v>
      </c>
      <c r="P1774">
        <v>35</v>
      </c>
    </row>
    <row r="1775" spans="1:16" x14ac:dyDescent="0.25">
      <c r="A1775" t="s">
        <v>4354</v>
      </c>
      <c r="B1775" t="s">
        <v>38</v>
      </c>
      <c r="C1775" t="s">
        <v>18</v>
      </c>
      <c r="D1775" t="s">
        <v>8274</v>
      </c>
      <c r="E1775" t="str">
        <f>VLOOKUP(TRIM(SUBSTITUTE(D1775,CHAR(160),CHAR(32))),Metadata!B$1:C$2632,2,FALSE)</f>
        <v>Guyon, Jeanne Marie Bouvier de La Motte, 1648-1717.</v>
      </c>
      <c r="F1775" t="str">
        <f>VLOOKUP(TRIM(SUBSTITUTE(D1775,CHAR(160),CHAR(32))),Metadata!B$1:D$2632,3,FALSE)</f>
        <v>Récits de captivité</v>
      </c>
      <c r="G1775">
        <f>VLOOKUP(TRIM(SUBSTITUTE(D1775,CHAR(160),CHAR(32))),Metadata!B$1:E$2632,4,FALSE)</f>
        <v>1709</v>
      </c>
      <c r="H1775" t="s">
        <v>448</v>
      </c>
      <c r="J1775" t="str">
        <f>VLOOKUP(TRIM(SUBSTITUTE(D1775,CHAR(160),CHAR(32))),Metadata!B$1:H$2632,7,FALSE)</f>
        <v>memoires</v>
      </c>
      <c r="L1775" t="str">
        <f>VLOOKUP(TRIM(SUBSTITUTE(D1775,CHAR(160),CHAR(32))),Metadata!B$1:J$2632,9,FALSE)</f>
        <v/>
      </c>
      <c r="M1775">
        <f>VLOOKUP(TRIM(SUBSTITUTE(D1775,CHAR(160),CHAR(32))),Metadata!B$1:K$2632,10,FALSE)</f>
        <v>41357</v>
      </c>
      <c r="N1775" s="1" t="s">
        <v>2243</v>
      </c>
      <c r="O1775">
        <v>94</v>
      </c>
      <c r="P1775">
        <v>101</v>
      </c>
    </row>
    <row r="1776" spans="1:16" x14ac:dyDescent="0.25">
      <c r="A1776" t="s">
        <v>4354</v>
      </c>
      <c r="B1776" t="s">
        <v>38</v>
      </c>
      <c r="C1776" t="s">
        <v>18</v>
      </c>
      <c r="D1776" t="s">
        <v>8266</v>
      </c>
      <c r="E1776" t="str">
        <f>VLOOKUP(TRIM(SUBSTITUTE(D1776,CHAR(160),CHAR(32))),Metadata!B$1:C$2632,2,FALSE)</f>
        <v>Galland, Antoine, 1646-1715.</v>
      </c>
      <c r="F1776" t="str">
        <f>VLOOKUP(TRIM(SUBSTITUTE(D1776,CHAR(160),CHAR(32))),Metadata!B$1:D$2632,3,FALSE)</f>
        <v>Mille et Une Nuits (Les)</v>
      </c>
      <c r="G1776">
        <f>VLOOKUP(TRIM(SUBSTITUTE(D1776,CHAR(160),CHAR(32))),Metadata!B$1:E$2632,4,FALSE)</f>
        <v>1704</v>
      </c>
      <c r="H1776" t="s">
        <v>448</v>
      </c>
      <c r="J1776" t="str">
        <f>VLOOKUP(TRIM(SUBSTITUTE(D1776,CHAR(160),CHAR(32))),Metadata!B$1:H$2632,7,FALSE)</f>
        <v>Narratif, Conte</v>
      </c>
      <c r="L1776" t="str">
        <f>VLOOKUP(TRIM(SUBSTITUTE(D1776,CHAR(160),CHAR(32))),Metadata!B$1:J$2632,9,FALSE)</f>
        <v/>
      </c>
      <c r="M1776">
        <f>VLOOKUP(TRIM(SUBSTITUTE(D1776,CHAR(160),CHAR(32))),Metadata!B$1:K$2632,10,FALSE)</f>
        <v>557378</v>
      </c>
      <c r="N1776" s="1" t="s">
        <v>2244</v>
      </c>
      <c r="O1776">
        <v>99</v>
      </c>
      <c r="P1776">
        <v>104</v>
      </c>
    </row>
    <row r="1777" spans="1:16" x14ac:dyDescent="0.25">
      <c r="A1777" t="s">
        <v>4354</v>
      </c>
      <c r="B1777" t="s">
        <v>38</v>
      </c>
      <c r="C1777" t="s">
        <v>18</v>
      </c>
      <c r="D1777" t="s">
        <v>5442</v>
      </c>
      <c r="E1777" t="str">
        <f>VLOOKUP(TRIM(SUBSTITUTE(D1777,CHAR(160),CHAR(32))),Metadata!B$1:C$2632,2,FALSE)</f>
        <v>Holbach, Paul Henri Thiry, baron d', 1723-1789</v>
      </c>
      <c r="F1777" t="str">
        <f>VLOOKUP(TRIM(SUBSTITUTE(D1777,CHAR(160),CHAR(32))),Metadata!B$1:D$2632,3,FALSE)</f>
        <v>La contagion sacrée ou Histoire naturelle de la superstition OU Tableau des effets que les opinions religieuses ont produits sur la terre. Tome I</v>
      </c>
      <c r="G1777">
        <f>VLOOKUP(TRIM(SUBSTITUTE(D1777,CHAR(160),CHAR(32))),Metadata!B$1:E$2632,4,FALSE)</f>
        <v>1768</v>
      </c>
      <c r="H1777" t="s">
        <v>448</v>
      </c>
      <c r="J1777" t="str">
        <f>VLOOKUP(TRIM(SUBSTITUTE(D1777,CHAR(160),CHAR(32))),Metadata!B$1:H$2632,7,FALSE)</f>
        <v>traite</v>
      </c>
      <c r="L1777" t="str">
        <f>VLOOKUP(TRIM(SUBSTITUTE(D1777,CHAR(160),CHAR(32))),Metadata!B$1:J$2632,9,FALSE)</f>
        <v/>
      </c>
      <c r="M1777">
        <f>VLOOKUP(TRIM(SUBSTITUTE(D1777,CHAR(160),CHAR(32))),Metadata!B$1:K$2632,10,FALSE)</f>
        <v>35460</v>
      </c>
      <c r="N1777" s="1" t="s">
        <v>2245</v>
      </c>
      <c r="O1777">
        <v>162</v>
      </c>
      <c r="P1777">
        <v>167</v>
      </c>
    </row>
    <row r="1778" spans="1:16" x14ac:dyDescent="0.25">
      <c r="A1778" t="s">
        <v>4354</v>
      </c>
      <c r="B1778" t="s">
        <v>38</v>
      </c>
      <c r="C1778" t="s">
        <v>18</v>
      </c>
      <c r="D1778" t="s">
        <v>6593</v>
      </c>
      <c r="E1778" t="str">
        <f>VLOOKUP(TRIM(SUBSTITUTE(D1778,CHAR(160),CHAR(32))),Metadata!B$1:C$2632,2,FALSE)</f>
        <v>Taine, Hippolyte, 1828-1893.</v>
      </c>
      <c r="F1778" t="str">
        <f>VLOOKUP(TRIM(SUBSTITUTE(D1778,CHAR(160),CHAR(32))),Metadata!B$1:D$2632,3,FALSE)</f>
        <v>Les origines de la France contemporaine. La révolution: la conquête jacobine</v>
      </c>
      <c r="G1778">
        <f>VLOOKUP(TRIM(SUBSTITUTE(D1778,CHAR(160),CHAR(32))),Metadata!B$1:E$2632,4,FALSE)</f>
        <v>1881</v>
      </c>
      <c r="H1778" t="s">
        <v>450</v>
      </c>
      <c r="J1778" t="str">
        <f>VLOOKUP(TRIM(SUBSTITUTE(D1778,CHAR(160),CHAR(32))),Metadata!B$1:H$2632,7,FALSE)</f>
        <v>traite</v>
      </c>
      <c r="L1778" t="str">
        <f>VLOOKUP(TRIM(SUBSTITUTE(D1778,CHAR(160),CHAR(32))),Metadata!B$1:J$2632,9,FALSE)</f>
        <v/>
      </c>
      <c r="M1778">
        <f>VLOOKUP(TRIM(SUBSTITUTE(D1778,CHAR(160),CHAR(32))),Metadata!B$1:K$2632,10,FALSE)</f>
        <v>174839</v>
      </c>
      <c r="N1778" s="1" t="s">
        <v>2246</v>
      </c>
      <c r="O1778">
        <v>236</v>
      </c>
      <c r="P1778">
        <v>241</v>
      </c>
    </row>
    <row r="1779" spans="1:16" x14ac:dyDescent="0.25">
      <c r="A1779" t="s">
        <v>4354</v>
      </c>
      <c r="B1779" t="s">
        <v>38</v>
      </c>
      <c r="C1779" t="s">
        <v>18</v>
      </c>
      <c r="D1779" t="s">
        <v>8430</v>
      </c>
      <c r="E1779" t="str">
        <f>VLOOKUP(TRIM(SUBSTITUTE(D1779,CHAR(160),CHAR(32))),Metadata!B$1:C$2632,2,FALSE)</f>
        <v>Barante, Amable-Guillaume-Prosper Brugière, baron de, 1782-1866.</v>
      </c>
      <c r="F1779" t="str">
        <f>VLOOKUP(TRIM(SUBSTITUTE(D1779,CHAR(160),CHAR(32))),Metadata!B$1:D$2632,3,FALSE)</f>
        <v>Histoire des ducs de Bourgogne</v>
      </c>
      <c r="G1779">
        <f>VLOOKUP(TRIM(SUBSTITUTE(D1779,CHAR(160),CHAR(32))),Metadata!B$1:E$2632,4,FALSE)</f>
        <v>1824</v>
      </c>
      <c r="H1779" t="s">
        <v>450</v>
      </c>
      <c r="J1779" t="str">
        <f>VLOOKUP(TRIM(SUBSTITUTE(D1779,CHAR(160),CHAR(32))),Metadata!B$1:H$2632,7,FALSE)</f>
        <v>traite ou essai</v>
      </c>
      <c r="L1779" t="str">
        <f>VLOOKUP(TRIM(SUBSTITUTE(D1779,CHAR(160),CHAR(32))),Metadata!B$1:J$2632,9,FALSE)</f>
        <v>prose</v>
      </c>
      <c r="M1779">
        <f>VLOOKUP(TRIM(SUBSTITUTE(D1779,CHAR(160),CHAR(32))),Metadata!B$1:K$2632,10,FALSE)</f>
        <v>295212</v>
      </c>
      <c r="N1779" s="1" t="s">
        <v>2247</v>
      </c>
      <c r="O1779">
        <v>3</v>
      </c>
      <c r="P1779">
        <v>8</v>
      </c>
    </row>
    <row r="1780" spans="1:16" x14ac:dyDescent="0.25">
      <c r="A1780" t="s">
        <v>4354</v>
      </c>
      <c r="B1780" t="s">
        <v>38</v>
      </c>
      <c r="C1780" t="s">
        <v>18</v>
      </c>
      <c r="D1780" t="s">
        <v>8624</v>
      </c>
      <c r="E1780" t="str">
        <f>VLOOKUP(TRIM(SUBSTITUTE(D1780,CHAR(160),CHAR(32))),Metadata!B$1:C$2632,2,FALSE)</f>
        <v>NA</v>
      </c>
      <c r="F1780" t="str">
        <f>VLOOKUP(TRIM(SUBSTITUTE(D1780,CHAR(160),CHAR(32))),Metadata!B$1:D$2632,3,FALSE)</f>
        <v>Code civil des Français</v>
      </c>
      <c r="G1780">
        <f>VLOOKUP(TRIM(SUBSTITUTE(D1780,CHAR(160),CHAR(32))),Metadata!B$1:E$2632,4,FALSE)</f>
        <v>1804</v>
      </c>
      <c r="H1780" t="s">
        <v>450</v>
      </c>
      <c r="J1780" t="str">
        <f>VLOOKUP(TRIM(SUBSTITUTE(D1780,CHAR(160),CHAR(32))),Metadata!B$1:H$2632,7,FALSE)</f>
        <v>traite ou essai</v>
      </c>
      <c r="L1780" t="str">
        <f>VLOOKUP(TRIM(SUBSTITUTE(D1780,CHAR(160),CHAR(32))),Metadata!B$1:J$2632,9,FALSE)</f>
        <v>prose</v>
      </c>
      <c r="M1780">
        <f>VLOOKUP(TRIM(SUBSTITUTE(D1780,CHAR(160),CHAR(32))),Metadata!B$1:K$2632,10,FALSE)</f>
        <v>112441</v>
      </c>
      <c r="N1780" s="1" t="s">
        <v>2248</v>
      </c>
      <c r="O1780">
        <v>91</v>
      </c>
      <c r="P1780">
        <v>96</v>
      </c>
    </row>
    <row r="1781" spans="1:16" x14ac:dyDescent="0.25">
      <c r="A1781" t="s">
        <v>4354</v>
      </c>
      <c r="B1781" t="s">
        <v>38</v>
      </c>
      <c r="C1781" t="s">
        <v>18</v>
      </c>
      <c r="D1781" t="s">
        <v>5960</v>
      </c>
      <c r="E1781" t="str">
        <f>VLOOKUP(TRIM(SUBSTITUTE(D1781,CHAR(160),CHAR(32))),Metadata!B$1:C$2632,2,FALSE)</f>
        <v>Maréchal, Sylvain, 1750-1803.</v>
      </c>
      <c r="F1781" t="str">
        <f>VLOOKUP(TRIM(SUBSTITUTE(D1781,CHAR(160),CHAR(32))),Metadata!B$1:D$2632,3,FALSE)</f>
        <v>Dictionnaire des athées anciens et modernes</v>
      </c>
      <c r="G1781">
        <f>VLOOKUP(TRIM(SUBSTITUTE(D1781,CHAR(160),CHAR(32))),Metadata!B$1:E$2632,4,FALSE)</f>
        <v>1833</v>
      </c>
      <c r="H1781" t="s">
        <v>450</v>
      </c>
      <c r="J1781" t="str">
        <f>VLOOKUP(TRIM(SUBSTITUTE(D1781,CHAR(160),CHAR(32))),Metadata!B$1:H$2632,7,FALSE)</f>
        <v>traite</v>
      </c>
      <c r="L1781" t="str">
        <f>VLOOKUP(TRIM(SUBSTITUTE(D1781,CHAR(160),CHAR(32))),Metadata!B$1:J$2632,9,FALSE)</f>
        <v/>
      </c>
      <c r="M1781">
        <f>VLOOKUP(TRIM(SUBSTITUTE(D1781,CHAR(160),CHAR(32))),Metadata!B$1:K$2632,10,FALSE)</f>
        <v>129623</v>
      </c>
      <c r="N1781" s="1" t="s">
        <v>2249</v>
      </c>
      <c r="O1781">
        <v>72</v>
      </c>
      <c r="P1781">
        <v>78</v>
      </c>
    </row>
    <row r="1782" spans="1:16" x14ac:dyDescent="0.25">
      <c r="A1782" t="s">
        <v>4354</v>
      </c>
      <c r="B1782" t="s">
        <v>38</v>
      </c>
      <c r="C1782" t="s">
        <v>18</v>
      </c>
      <c r="D1782" t="s">
        <v>8431</v>
      </c>
      <c r="E1782" t="str">
        <f>VLOOKUP(TRIM(SUBSTITUTE(D1782,CHAR(160),CHAR(32))),Metadata!B$1:C$2632,2,FALSE)</f>
        <v>Barbey D'Aurevilly, J. (Jules), 1808-1899.</v>
      </c>
      <c r="F1782" t="str">
        <f>VLOOKUP(TRIM(SUBSTITUTE(D1782,CHAR(160),CHAR(32))),Metadata!B$1:D$2632,3,FALSE)</f>
        <v>L'Ensorcelée</v>
      </c>
      <c r="G1782">
        <f>VLOOKUP(TRIM(SUBSTITUTE(D1782,CHAR(160),CHAR(32))),Metadata!B$1:E$2632,4,FALSE)</f>
        <v>1859</v>
      </c>
      <c r="H1782" t="s">
        <v>450</v>
      </c>
      <c r="J1782" t="str">
        <f>VLOOKUP(TRIM(SUBSTITUTE(D1782,CHAR(160),CHAR(32))),Metadata!B$1:H$2632,7,FALSE)</f>
        <v>roman</v>
      </c>
      <c r="L1782" t="str">
        <f>VLOOKUP(TRIM(SUBSTITUTE(D1782,CHAR(160),CHAR(32))),Metadata!B$1:J$2632,9,FALSE)</f>
        <v/>
      </c>
      <c r="M1782">
        <f>VLOOKUP(TRIM(SUBSTITUTE(D1782,CHAR(160),CHAR(32))),Metadata!B$1:K$2632,10,FALSE)</f>
        <v>78313</v>
      </c>
      <c r="N1782" s="1" t="s">
        <v>2250</v>
      </c>
      <c r="O1782">
        <v>81</v>
      </c>
      <c r="P1782">
        <v>87</v>
      </c>
    </row>
    <row r="1783" spans="1:16" x14ac:dyDescent="0.25">
      <c r="A1783" t="s">
        <v>4354</v>
      </c>
      <c r="B1783" t="s">
        <v>38</v>
      </c>
      <c r="C1783" t="s">
        <v>18</v>
      </c>
      <c r="D1783" t="s">
        <v>8472</v>
      </c>
      <c r="E1783" t="str">
        <f>VLOOKUP(TRIM(SUBSTITUTE(D1783,CHAR(160),CHAR(32))),Metadata!B$1:C$2632,2,FALSE)</f>
        <v>Cournot, A. A. (Antoine Augustin), 1801-1877.</v>
      </c>
      <c r="F1783" t="str">
        <f>VLOOKUP(TRIM(SUBSTITUTE(D1783,CHAR(160),CHAR(32))),Metadata!B$1:D$2632,3,FALSE)</f>
        <v>Essai sur fondements connaiss.</v>
      </c>
      <c r="G1783">
        <f>VLOOKUP(TRIM(SUBSTITUTE(D1783,CHAR(160),CHAR(32))),Metadata!B$1:E$2632,4,FALSE)</f>
        <v>1851</v>
      </c>
      <c r="H1783" t="s">
        <v>450</v>
      </c>
      <c r="J1783" t="str">
        <f>VLOOKUP(TRIM(SUBSTITUTE(D1783,CHAR(160),CHAR(32))),Metadata!B$1:H$2632,7,FALSE)</f>
        <v>traite ou essai</v>
      </c>
      <c r="L1783" t="str">
        <f>VLOOKUP(TRIM(SUBSTITUTE(D1783,CHAR(160),CHAR(32))),Metadata!B$1:J$2632,9,FALSE)</f>
        <v>prose</v>
      </c>
      <c r="M1783">
        <f>VLOOKUP(TRIM(SUBSTITUTE(D1783,CHAR(160),CHAR(32))),Metadata!B$1:K$2632,10,FALSE)</f>
        <v>223007</v>
      </c>
      <c r="N1783" s="1" t="s">
        <v>2251</v>
      </c>
      <c r="O1783">
        <v>68</v>
      </c>
      <c r="P1783">
        <v>74</v>
      </c>
    </row>
    <row r="1784" spans="1:16" x14ac:dyDescent="0.25">
      <c r="A1784" t="s">
        <v>4354</v>
      </c>
      <c r="B1784" t="s">
        <v>38</v>
      </c>
      <c r="C1784" t="s">
        <v>18</v>
      </c>
      <c r="D1784" t="s">
        <v>8430</v>
      </c>
      <c r="E1784" t="str">
        <f>VLOOKUP(TRIM(SUBSTITUTE(D1784,CHAR(160),CHAR(32))),Metadata!B$1:C$2632,2,FALSE)</f>
        <v>Barante, Amable-Guillaume-Prosper Brugière, baron de, 1782-1866.</v>
      </c>
      <c r="F1784" t="str">
        <f>VLOOKUP(TRIM(SUBSTITUTE(D1784,CHAR(160),CHAR(32))),Metadata!B$1:D$2632,3,FALSE)</f>
        <v>Histoire des ducs de Bourgogne</v>
      </c>
      <c r="G1784">
        <f>VLOOKUP(TRIM(SUBSTITUTE(D1784,CHAR(160),CHAR(32))),Metadata!B$1:E$2632,4,FALSE)</f>
        <v>1824</v>
      </c>
      <c r="H1784" t="s">
        <v>450</v>
      </c>
      <c r="J1784" t="str">
        <f>VLOOKUP(TRIM(SUBSTITUTE(D1784,CHAR(160),CHAR(32))),Metadata!B$1:H$2632,7,FALSE)</f>
        <v>traite ou essai</v>
      </c>
      <c r="L1784" t="str">
        <f>VLOOKUP(TRIM(SUBSTITUTE(D1784,CHAR(160),CHAR(32))),Metadata!B$1:J$2632,9,FALSE)</f>
        <v>prose</v>
      </c>
      <c r="M1784">
        <f>VLOOKUP(TRIM(SUBSTITUTE(D1784,CHAR(160),CHAR(32))),Metadata!B$1:K$2632,10,FALSE)</f>
        <v>295212</v>
      </c>
      <c r="N1784" s="1" t="s">
        <v>2252</v>
      </c>
      <c r="O1784">
        <v>88</v>
      </c>
      <c r="P1784">
        <v>94</v>
      </c>
    </row>
    <row r="1785" spans="1:16" x14ac:dyDescent="0.25">
      <c r="A1785" t="s">
        <v>4354</v>
      </c>
      <c r="B1785" t="s">
        <v>38</v>
      </c>
      <c r="C1785" t="s">
        <v>18</v>
      </c>
      <c r="D1785" t="s">
        <v>6161</v>
      </c>
      <c r="E1785" t="str">
        <f>VLOOKUP(TRIM(SUBSTITUTE(D1785,CHAR(160),CHAR(32))),Metadata!B$1:C$2632,2,FALSE)</f>
        <v>Guizot, François, 1787-1874.</v>
      </c>
      <c r="F1785" t="str">
        <f>VLOOKUP(TRIM(SUBSTITUTE(D1785,CHAR(160),CHAR(32))),Metadata!B$1:D$2632,3,FALSE)</f>
        <v>Des Conspirations et de la Justice Politique</v>
      </c>
      <c r="G1785">
        <f>VLOOKUP(TRIM(SUBSTITUTE(D1785,CHAR(160),CHAR(32))),Metadata!B$1:E$2632,4,FALSE)</f>
        <v>1845</v>
      </c>
      <c r="H1785" t="s">
        <v>450</v>
      </c>
      <c r="J1785" t="str">
        <f>VLOOKUP(TRIM(SUBSTITUTE(D1785,CHAR(160),CHAR(32))),Metadata!B$1:H$2632,7,FALSE)</f>
        <v>traite</v>
      </c>
      <c r="L1785" t="str">
        <f>VLOOKUP(TRIM(SUBSTITUTE(D1785,CHAR(160),CHAR(32))),Metadata!B$1:J$2632,9,FALSE)</f>
        <v/>
      </c>
      <c r="M1785">
        <f>VLOOKUP(TRIM(SUBSTITUTE(D1785,CHAR(160),CHAR(32))),Metadata!B$1:K$2632,10,FALSE)</f>
        <v>22946</v>
      </c>
      <c r="N1785" s="1" t="s">
        <v>2253</v>
      </c>
      <c r="O1785">
        <v>5</v>
      </c>
      <c r="P1785">
        <v>11</v>
      </c>
    </row>
    <row r="1786" spans="1:16" x14ac:dyDescent="0.25">
      <c r="A1786" t="s">
        <v>4354</v>
      </c>
      <c r="B1786" t="s">
        <v>38</v>
      </c>
      <c r="C1786" t="s">
        <v>18</v>
      </c>
      <c r="D1786" t="s">
        <v>8462</v>
      </c>
      <c r="E1786" t="str">
        <f>VLOOKUP(TRIM(SUBSTITUTE(D1786,CHAR(160),CHAR(32))),Metadata!B$1:C$2632,2,FALSE)</f>
        <v>Cladel, Léon, 1835-1892.</v>
      </c>
      <c r="F1786" t="str">
        <f>VLOOKUP(TRIM(SUBSTITUTE(D1786,CHAR(160),CHAR(32))),Metadata!B$1:D$2632,3,FALSE)</f>
        <v>Ompdrailles</v>
      </c>
      <c r="G1786">
        <f>VLOOKUP(TRIM(SUBSTITUTE(D1786,CHAR(160),CHAR(32))),Metadata!B$1:E$2632,4,FALSE)</f>
        <v>1879</v>
      </c>
      <c r="H1786" t="s">
        <v>450</v>
      </c>
      <c r="J1786" t="str">
        <f>VLOOKUP(TRIM(SUBSTITUTE(D1786,CHAR(160),CHAR(32))),Metadata!B$1:H$2632,7,FALSE)</f>
        <v>roman</v>
      </c>
      <c r="L1786" t="str">
        <f>VLOOKUP(TRIM(SUBSTITUTE(D1786,CHAR(160),CHAR(32))),Metadata!B$1:J$2632,9,FALSE)</f>
        <v>prose</v>
      </c>
      <c r="M1786">
        <f>VLOOKUP(TRIM(SUBSTITUTE(D1786,CHAR(160),CHAR(32))),Metadata!B$1:K$2632,10,FALSE)</f>
        <v>65417</v>
      </c>
      <c r="N1786" s="1" t="s">
        <v>2254</v>
      </c>
      <c r="O1786">
        <v>69</v>
      </c>
      <c r="P1786">
        <v>74</v>
      </c>
    </row>
    <row r="1787" spans="1:16" x14ac:dyDescent="0.25">
      <c r="A1787" t="s">
        <v>4354</v>
      </c>
      <c r="B1787" t="s">
        <v>38</v>
      </c>
      <c r="C1787" t="s">
        <v>18</v>
      </c>
      <c r="D1787" t="s">
        <v>8594</v>
      </c>
      <c r="E1787" t="str">
        <f>VLOOKUP(TRIM(SUBSTITUTE(D1787,CHAR(160),CHAR(32))),Metadata!B$1:C$2632,2,FALSE)</f>
        <v>Las Cases, Emmanuel-Auguste-Dieudonné, comte de, 1766-1842.</v>
      </c>
      <c r="F1787" t="str">
        <f>VLOOKUP(TRIM(SUBSTITUTE(D1787,CHAR(160),CHAR(32))),Metadata!B$1:D$2632,3,FALSE)</f>
        <v>Le mémorial de Sainte-Hélène.</v>
      </c>
      <c r="G1787">
        <f>VLOOKUP(TRIM(SUBSTITUTE(D1787,CHAR(160),CHAR(32))),Metadata!B$1:E$2632,4,FALSE)</f>
        <v>1823</v>
      </c>
      <c r="H1787" t="s">
        <v>450</v>
      </c>
      <c r="J1787" t="str">
        <f>VLOOKUP(TRIM(SUBSTITUTE(D1787,CHAR(160),CHAR(32))),Metadata!B$1:H$2632,7,FALSE)</f>
        <v>memoires</v>
      </c>
      <c r="L1787" t="str">
        <f>VLOOKUP(TRIM(SUBSTITUTE(D1787,CHAR(160),CHAR(32))),Metadata!B$1:J$2632,9,FALSE)</f>
        <v>prose</v>
      </c>
      <c r="M1787">
        <f>VLOOKUP(TRIM(SUBSTITUTE(D1787,CHAR(160),CHAR(32))),Metadata!B$1:K$2632,10,FALSE)</f>
        <v>643639</v>
      </c>
      <c r="N1787" s="1" t="s">
        <v>2255</v>
      </c>
      <c r="O1787">
        <v>77</v>
      </c>
      <c r="P1787">
        <v>82</v>
      </c>
    </row>
    <row r="1788" spans="1:16" x14ac:dyDescent="0.25">
      <c r="A1788" t="s">
        <v>4354</v>
      </c>
      <c r="B1788" t="s">
        <v>38</v>
      </c>
      <c r="C1788" t="s">
        <v>18</v>
      </c>
      <c r="D1788" t="s">
        <v>8430</v>
      </c>
      <c r="E1788" t="str">
        <f>VLOOKUP(TRIM(SUBSTITUTE(D1788,CHAR(160),CHAR(32))),Metadata!B$1:C$2632,2,FALSE)</f>
        <v>Barante, Amable-Guillaume-Prosper Brugière, baron de, 1782-1866.</v>
      </c>
      <c r="F1788" t="str">
        <f>VLOOKUP(TRIM(SUBSTITUTE(D1788,CHAR(160),CHAR(32))),Metadata!B$1:D$2632,3,FALSE)</f>
        <v>Histoire des ducs de Bourgogne</v>
      </c>
      <c r="G1788">
        <f>VLOOKUP(TRIM(SUBSTITUTE(D1788,CHAR(160),CHAR(32))),Metadata!B$1:E$2632,4,FALSE)</f>
        <v>1824</v>
      </c>
      <c r="H1788" t="s">
        <v>450</v>
      </c>
      <c r="J1788" t="str">
        <f>VLOOKUP(TRIM(SUBSTITUTE(D1788,CHAR(160),CHAR(32))),Metadata!B$1:H$2632,7,FALSE)</f>
        <v>traite ou essai</v>
      </c>
      <c r="L1788" t="str">
        <f>VLOOKUP(TRIM(SUBSTITUTE(D1788,CHAR(160),CHAR(32))),Metadata!B$1:J$2632,9,FALSE)</f>
        <v>prose</v>
      </c>
      <c r="M1788">
        <f>VLOOKUP(TRIM(SUBSTITUTE(D1788,CHAR(160),CHAR(32))),Metadata!B$1:K$2632,10,FALSE)</f>
        <v>295212</v>
      </c>
      <c r="N1788" s="1" t="s">
        <v>2256</v>
      </c>
      <c r="O1788">
        <v>41</v>
      </c>
      <c r="P1788">
        <v>47</v>
      </c>
    </row>
    <row r="1789" spans="1:16" x14ac:dyDescent="0.25">
      <c r="A1789" t="s">
        <v>4354</v>
      </c>
      <c r="B1789" t="s">
        <v>38</v>
      </c>
      <c r="C1789" t="s">
        <v>18</v>
      </c>
      <c r="D1789" t="s">
        <v>8686</v>
      </c>
      <c r="E1789" t="str">
        <f>VLOOKUP(TRIM(SUBSTITUTE(D1789,CHAR(160),CHAR(32))),Metadata!B$1:C$2632,2,FALSE)</f>
        <v>Thierry, Augustin, 1795-1856.</v>
      </c>
      <c r="F1789" t="str">
        <f>VLOOKUP(TRIM(SUBSTITUTE(D1789,CHAR(160),CHAR(32))),Metadata!B$1:D$2632,3,FALSE)</f>
        <v>Récits des temps mérovingiens: précédés de considérations sur l'histoire de France</v>
      </c>
      <c r="G1789">
        <f>VLOOKUP(TRIM(SUBSTITUTE(D1789,CHAR(160),CHAR(32))),Metadata!B$1:E$2632,4,FALSE)</f>
        <v>1840</v>
      </c>
      <c r="H1789" t="s">
        <v>450</v>
      </c>
      <c r="J1789" t="str">
        <f>VLOOKUP(TRIM(SUBSTITUTE(D1789,CHAR(160),CHAR(32))),Metadata!B$1:H$2632,7,FALSE)</f>
        <v>traite ou essai</v>
      </c>
      <c r="L1789" t="str">
        <f>VLOOKUP(TRIM(SUBSTITUTE(D1789,CHAR(160),CHAR(32))),Metadata!B$1:J$2632,9,FALSE)</f>
        <v>prose</v>
      </c>
      <c r="M1789">
        <f>VLOOKUP(TRIM(SUBSTITUTE(D1789,CHAR(160),CHAR(32))),Metadata!B$1:K$2632,10,FALSE)</f>
        <v>78951</v>
      </c>
      <c r="N1789" t="s">
        <v>2257</v>
      </c>
      <c r="O1789">
        <v>134</v>
      </c>
      <c r="P1789">
        <v>140</v>
      </c>
    </row>
    <row r="1790" spans="1:16" x14ac:dyDescent="0.25">
      <c r="A1790" t="s">
        <v>4354</v>
      </c>
      <c r="B1790" t="s">
        <v>38</v>
      </c>
      <c r="C1790" t="s">
        <v>18</v>
      </c>
      <c r="D1790" t="s">
        <v>8472</v>
      </c>
      <c r="E1790" t="str">
        <f>VLOOKUP(TRIM(SUBSTITUTE(D1790,CHAR(160),CHAR(32))),Metadata!B$1:C$2632,2,FALSE)</f>
        <v>Cournot, A. A. (Antoine Augustin), 1801-1877.</v>
      </c>
      <c r="F1790" t="str">
        <f>VLOOKUP(TRIM(SUBSTITUTE(D1790,CHAR(160),CHAR(32))),Metadata!B$1:D$2632,3,FALSE)</f>
        <v>Essai sur fondements connaiss.</v>
      </c>
      <c r="G1790">
        <f>VLOOKUP(TRIM(SUBSTITUTE(D1790,CHAR(160),CHAR(32))),Metadata!B$1:E$2632,4,FALSE)</f>
        <v>1851</v>
      </c>
      <c r="H1790" t="s">
        <v>450</v>
      </c>
      <c r="J1790" t="str">
        <f>VLOOKUP(TRIM(SUBSTITUTE(D1790,CHAR(160),CHAR(32))),Metadata!B$1:H$2632,7,FALSE)</f>
        <v>traite ou essai</v>
      </c>
      <c r="L1790" t="str">
        <f>VLOOKUP(TRIM(SUBSTITUTE(D1790,CHAR(160),CHAR(32))),Metadata!B$1:J$2632,9,FALSE)</f>
        <v>prose</v>
      </c>
      <c r="M1790">
        <f>VLOOKUP(TRIM(SUBSTITUTE(D1790,CHAR(160),CHAR(32))),Metadata!B$1:K$2632,10,FALSE)</f>
        <v>223007</v>
      </c>
      <c r="N1790" s="1" t="s">
        <v>2258</v>
      </c>
      <c r="O1790">
        <v>354</v>
      </c>
      <c r="P1790">
        <v>360</v>
      </c>
    </row>
    <row r="1791" spans="1:16" x14ac:dyDescent="0.25">
      <c r="A1791" t="s">
        <v>4354</v>
      </c>
      <c r="B1791" t="s">
        <v>38</v>
      </c>
      <c r="C1791" t="s">
        <v>18</v>
      </c>
      <c r="D1791" t="s">
        <v>8489</v>
      </c>
      <c r="E1791" t="str">
        <f>VLOOKUP(TRIM(SUBSTITUTE(D1791,CHAR(160),CHAR(32))),Metadata!B$1:C$2632,2,FALSE)</f>
        <v>Dumas, Alexandre (père), 1802-1870.</v>
      </c>
      <c r="F1791" t="str">
        <f>VLOOKUP(TRIM(SUBSTITUTE(D1791,CHAR(160),CHAR(32))),Metadata!B$1:D$2632,3,FALSE)</f>
        <v>Chevalier de Maison-Rouge (Le)</v>
      </c>
      <c r="G1791">
        <f>VLOOKUP(TRIM(SUBSTITUTE(D1791,CHAR(160),CHAR(32))),Metadata!B$1:E$2632,4,FALSE)</f>
        <v>1845</v>
      </c>
      <c r="H1791" t="s">
        <v>450</v>
      </c>
      <c r="J1791" t="str">
        <f>VLOOKUP(TRIM(SUBSTITUTE(D1791,CHAR(160),CHAR(32))),Metadata!B$1:H$2632,7,FALSE)</f>
        <v>Narratif, Roman</v>
      </c>
      <c r="L1791" t="str">
        <f>VLOOKUP(TRIM(SUBSTITUTE(D1791,CHAR(160),CHAR(32))),Metadata!B$1:J$2632,9,FALSE)</f>
        <v/>
      </c>
      <c r="M1791">
        <f>VLOOKUP(TRIM(SUBSTITUTE(D1791,CHAR(160),CHAR(32))),Metadata!B$1:K$2632,10,FALSE)</f>
        <v>137368</v>
      </c>
      <c r="N1791" s="1" t="s">
        <v>2259</v>
      </c>
      <c r="O1791">
        <v>125</v>
      </c>
      <c r="P1791">
        <v>131</v>
      </c>
    </row>
    <row r="1792" spans="1:16" x14ac:dyDescent="0.25">
      <c r="A1792" t="s">
        <v>4354</v>
      </c>
      <c r="B1792" t="s">
        <v>38</v>
      </c>
      <c r="C1792" t="s">
        <v>18</v>
      </c>
      <c r="D1792" t="s">
        <v>5784</v>
      </c>
      <c r="E1792" t="str">
        <f>VLOOKUP(TRIM(SUBSTITUTE(D1792,CHAR(160),CHAR(32))),Metadata!B$1:C$2632,2,FALSE)</f>
        <v>Bonaparte, Napoléon, 1769-1821.</v>
      </c>
      <c r="F1792" t="str">
        <f>VLOOKUP(TRIM(SUBSTITUTE(D1792,CHAR(160),CHAR(32))),Metadata!B$1:D$2632,3,FALSE)</f>
        <v>Oeuvres de Napoléon Bonaparte, Tome 4</v>
      </c>
      <c r="G1792">
        <f>VLOOKUP(TRIM(SUBSTITUTE(D1792,CHAR(160),CHAR(32))),Metadata!B$1:E$2632,4,FALSE)</f>
        <v>1806</v>
      </c>
      <c r="H1792" t="s">
        <v>450</v>
      </c>
      <c r="J1792" t="str">
        <f>VLOOKUP(TRIM(SUBSTITUTE(D1792,CHAR(160),CHAR(32))),Metadata!B$1:H$2632,7,FALSE)</f>
        <v>correspondance</v>
      </c>
      <c r="L1792" t="str">
        <f>VLOOKUP(TRIM(SUBSTITUTE(D1792,CHAR(160),CHAR(32))),Metadata!B$1:J$2632,9,FALSE)</f>
        <v/>
      </c>
      <c r="M1792">
        <f>VLOOKUP(TRIM(SUBSTITUTE(D1792,CHAR(160),CHAR(32))),Metadata!B$1:K$2632,10,FALSE)</f>
        <v>161635</v>
      </c>
      <c r="N1792" s="1" t="s">
        <v>2260</v>
      </c>
      <c r="O1792">
        <v>11</v>
      </c>
      <c r="P1792">
        <v>17</v>
      </c>
    </row>
    <row r="1793" spans="1:16" x14ac:dyDescent="0.25">
      <c r="A1793" t="s">
        <v>4354</v>
      </c>
      <c r="B1793" t="s">
        <v>38</v>
      </c>
      <c r="C1793" t="s">
        <v>18</v>
      </c>
      <c r="D1793" t="s">
        <v>6565</v>
      </c>
      <c r="E1793" t="str">
        <f>VLOOKUP(TRIM(SUBSTITUTE(D1793,CHAR(160),CHAR(32))),Metadata!B$1:C$2632,2,FALSE)</f>
        <v>Taine, Hippolyte, 1828-1893.</v>
      </c>
      <c r="F1793" t="str">
        <f>VLOOKUP(TRIM(SUBSTITUTE(D1793,CHAR(160),CHAR(32))),Metadata!B$1:D$2632,3,FALSE)</f>
        <v>Les origines de la France contemporaine. La révolution : l'anarchie</v>
      </c>
      <c r="G1793">
        <f>VLOOKUP(TRIM(SUBSTITUTE(D1793,CHAR(160),CHAR(32))),Metadata!B$1:E$2632,4,FALSE)</f>
        <v>1878</v>
      </c>
      <c r="H1793" t="s">
        <v>450</v>
      </c>
      <c r="J1793" t="str">
        <f>VLOOKUP(TRIM(SUBSTITUTE(D1793,CHAR(160),CHAR(32))),Metadata!B$1:H$2632,7,FALSE)</f>
        <v>traite</v>
      </c>
      <c r="L1793" t="str">
        <f>VLOOKUP(TRIM(SUBSTITUTE(D1793,CHAR(160),CHAR(32))),Metadata!B$1:J$2632,9,FALSE)</f>
        <v/>
      </c>
      <c r="M1793">
        <f>VLOOKUP(TRIM(SUBSTITUTE(D1793,CHAR(160),CHAR(32))),Metadata!B$1:K$2632,10,FALSE)</f>
        <v>154570</v>
      </c>
      <c r="N1793" s="1" t="s">
        <v>2261</v>
      </c>
      <c r="O1793">
        <v>78</v>
      </c>
      <c r="P1793">
        <v>84</v>
      </c>
    </row>
    <row r="1794" spans="1:16" x14ac:dyDescent="0.25">
      <c r="A1794" t="s">
        <v>4354</v>
      </c>
      <c r="B1794" t="s">
        <v>38</v>
      </c>
      <c r="C1794" t="s">
        <v>18</v>
      </c>
      <c r="D1794" t="s">
        <v>7895</v>
      </c>
      <c r="E1794" t="str">
        <f>VLOOKUP(TRIM(SUBSTITUTE(D1794,CHAR(160),CHAR(32))),Metadata!B$1:C$2632,2,FALSE)</f>
        <v>Dupont-White, Charles Brook, 1807-1878.</v>
      </c>
      <c r="F1794" t="str">
        <f>VLOOKUP(TRIM(SUBSTITUTE(D1794,CHAR(160),CHAR(32))),Metadata!B$1:D$2632,3,FALSE)</f>
        <v>Essais sur les relations du travail avec le capital</v>
      </c>
      <c r="G1794">
        <f>VLOOKUP(TRIM(SUBSTITUTE(D1794,CHAR(160),CHAR(32))),Metadata!B$1:E$2632,4,FALSE)</f>
        <v>1845</v>
      </c>
      <c r="H1794" t="s">
        <v>450</v>
      </c>
      <c r="J1794" t="str">
        <f>VLOOKUP(TRIM(SUBSTITUTE(D1794,CHAR(160),CHAR(32))),Metadata!B$1:H$2632,7,FALSE)</f>
        <v>traite</v>
      </c>
      <c r="L1794" t="str">
        <f>VLOOKUP(TRIM(SUBSTITUTE(D1794,CHAR(160),CHAR(32))),Metadata!B$1:J$2632,9,FALSE)</f>
        <v/>
      </c>
      <c r="M1794">
        <f>VLOOKUP(TRIM(SUBSTITUTE(D1794,CHAR(160),CHAR(32))),Metadata!B$1:K$2632,10,FALSE)</f>
        <v>97424</v>
      </c>
      <c r="N1794" s="1" t="s">
        <v>2262</v>
      </c>
      <c r="O1794">
        <v>182</v>
      </c>
      <c r="P1794">
        <v>189</v>
      </c>
    </row>
    <row r="1795" spans="1:16" x14ac:dyDescent="0.25">
      <c r="A1795" t="s">
        <v>4354</v>
      </c>
      <c r="B1795" t="s">
        <v>38</v>
      </c>
      <c r="C1795" t="s">
        <v>18</v>
      </c>
      <c r="D1795" t="s">
        <v>8506</v>
      </c>
      <c r="E1795" t="str">
        <f>VLOOKUP(TRIM(SUBSTITUTE(D1795,CHAR(160),CHAR(32))),Metadata!B$1:C$2632,2,FALSE)</f>
        <v>Dumas, Alexandre (père), 1802-1870.</v>
      </c>
      <c r="F1795" t="str">
        <f>VLOOKUP(TRIM(SUBSTITUTE(D1795,CHAR(160),CHAR(32))),Metadata!B$1:D$2632,3,FALSE)</f>
        <v>Vicomte de Bragelonne (Le)</v>
      </c>
      <c r="G1795">
        <f>VLOOKUP(TRIM(SUBSTITUTE(D1795,CHAR(160),CHAR(32))),Metadata!B$1:E$2632,4,FALSE)</f>
        <v>1848</v>
      </c>
      <c r="H1795" t="s">
        <v>450</v>
      </c>
      <c r="J1795" t="str">
        <f>VLOOKUP(TRIM(SUBSTITUTE(D1795,CHAR(160),CHAR(32))),Metadata!B$1:H$2632,7,FALSE)</f>
        <v>Narratif, Roman</v>
      </c>
      <c r="L1795" t="str">
        <f>VLOOKUP(TRIM(SUBSTITUTE(D1795,CHAR(160),CHAR(32))),Metadata!B$1:J$2632,9,FALSE)</f>
        <v/>
      </c>
      <c r="M1795">
        <f>VLOOKUP(TRIM(SUBSTITUTE(D1795,CHAR(160),CHAR(32))),Metadata!B$1:K$2632,10,FALSE)</f>
        <v>700272</v>
      </c>
      <c r="N1795" s="1" t="s">
        <v>2263</v>
      </c>
      <c r="O1795">
        <v>6</v>
      </c>
      <c r="P1795">
        <v>11</v>
      </c>
    </row>
    <row r="1796" spans="1:16" x14ac:dyDescent="0.25">
      <c r="A1796" t="s">
        <v>4354</v>
      </c>
      <c r="B1796" t="s">
        <v>38</v>
      </c>
      <c r="C1796" t="s">
        <v>18</v>
      </c>
      <c r="D1796" t="s">
        <v>8504</v>
      </c>
      <c r="E1796" t="str">
        <f>VLOOKUP(TRIM(SUBSTITUTE(D1796,CHAR(160),CHAR(32))),Metadata!B$1:C$2632,2,FALSE)</f>
        <v>Dumas, Alexandre (père), 1802-1870.</v>
      </c>
      <c r="F1796" t="str">
        <f>VLOOKUP(TRIM(SUBSTITUTE(D1796,CHAR(160),CHAR(32))),Metadata!B$1:D$2632,3,FALSE)</f>
        <v>Trois Mousquetaires (Les)</v>
      </c>
      <c r="G1796">
        <f>VLOOKUP(TRIM(SUBSTITUTE(D1796,CHAR(160),CHAR(32))),Metadata!B$1:E$2632,4,FALSE)</f>
        <v>1844</v>
      </c>
      <c r="H1796" t="s">
        <v>450</v>
      </c>
      <c r="J1796" t="str">
        <f>VLOOKUP(TRIM(SUBSTITUTE(D1796,CHAR(160),CHAR(32))),Metadata!B$1:H$2632,7,FALSE)</f>
        <v>Narratif, Roman</v>
      </c>
      <c r="L1796" t="str">
        <f>VLOOKUP(TRIM(SUBSTITUTE(D1796,CHAR(160),CHAR(32))),Metadata!B$1:J$2632,9,FALSE)</f>
        <v/>
      </c>
      <c r="M1796">
        <f>VLOOKUP(TRIM(SUBSTITUTE(D1796,CHAR(160),CHAR(32))),Metadata!B$1:K$2632,10,FALSE)</f>
        <v>240601</v>
      </c>
      <c r="N1796" s="1" t="s">
        <v>2264</v>
      </c>
      <c r="O1796">
        <v>72</v>
      </c>
      <c r="P1796">
        <v>77</v>
      </c>
    </row>
    <row r="1797" spans="1:16" x14ac:dyDescent="0.25">
      <c r="A1797" t="s">
        <v>4354</v>
      </c>
      <c r="B1797" t="s">
        <v>38</v>
      </c>
      <c r="C1797" t="s">
        <v>18</v>
      </c>
      <c r="D1797" t="s">
        <v>8602</v>
      </c>
      <c r="E1797" t="str">
        <f>VLOOKUP(TRIM(SUBSTITUTE(D1797,CHAR(160),CHAR(32))),Metadata!B$1:C$2632,2,FALSE)</f>
        <v>Maistre, Joseph Marie, comte de, 1753-1821.</v>
      </c>
      <c r="F1797" t="str">
        <f>VLOOKUP(TRIM(SUBSTITUTE(D1797,CHAR(160),CHAR(32))),Metadata!B$1:D$2632,3,FALSE)</f>
        <v>Les soirées de Saint-Pétersbourg, ou, Entretiens sur le gouvernement temporel de la providence: suivis d'un traité sur les sacrifices</v>
      </c>
      <c r="G1797">
        <f>VLOOKUP(TRIM(SUBSTITUTE(D1797,CHAR(160),CHAR(32))),Metadata!B$1:E$2632,4,FALSE)</f>
        <v>1821</v>
      </c>
      <c r="H1797" t="s">
        <v>450</v>
      </c>
      <c r="J1797" t="str">
        <f>VLOOKUP(TRIM(SUBSTITUTE(D1797,CHAR(160),CHAR(32))),Metadata!B$1:H$2632,7,FALSE)</f>
        <v>melanges litteraires</v>
      </c>
      <c r="L1797" t="str">
        <f>VLOOKUP(TRIM(SUBSTITUTE(D1797,CHAR(160),CHAR(32))),Metadata!B$1:J$2632,9,FALSE)</f>
        <v>prose</v>
      </c>
      <c r="M1797">
        <f>VLOOKUP(TRIM(SUBSTITUTE(D1797,CHAR(160),CHAR(32))),Metadata!B$1:K$2632,10,FALSE)</f>
        <v>124159</v>
      </c>
      <c r="N1797" s="1" t="s">
        <v>2265</v>
      </c>
      <c r="O1797">
        <v>90</v>
      </c>
      <c r="P1797">
        <v>97</v>
      </c>
    </row>
    <row r="1798" spans="1:16" x14ac:dyDescent="0.25">
      <c r="A1798" t="s">
        <v>4354</v>
      </c>
      <c r="B1798" t="s">
        <v>38</v>
      </c>
      <c r="C1798" t="s">
        <v>18</v>
      </c>
      <c r="D1798" t="s">
        <v>7209</v>
      </c>
      <c r="E1798" t="str">
        <f>VLOOKUP(TRIM(SUBSTITUTE(D1798,CHAR(160),CHAR(32))),Metadata!B$1:C$2632,2,FALSE)</f>
        <v>Mathiez, Albert, 1874-1932.</v>
      </c>
      <c r="F1798" t="str">
        <f>VLOOKUP(TRIM(SUBSTITUTE(D1798,CHAR(160),CHAR(32))),Metadata!B$1:D$2632,3,FALSE)</f>
        <v>La révolution française</v>
      </c>
      <c r="G1798">
        <f>VLOOKUP(TRIM(SUBSTITUTE(D1798,CHAR(160),CHAR(32))),Metadata!B$1:E$2632,4,FALSE)</f>
        <v>1922</v>
      </c>
      <c r="H1798" t="s">
        <v>534</v>
      </c>
      <c r="J1798" t="str">
        <f>VLOOKUP(TRIM(SUBSTITUTE(D1798,CHAR(160),CHAR(32))),Metadata!B$1:H$2632,7,FALSE)</f>
        <v>traite</v>
      </c>
      <c r="L1798" t="str">
        <f>VLOOKUP(TRIM(SUBSTITUTE(D1798,CHAR(160),CHAR(32))),Metadata!B$1:J$2632,9,FALSE)</f>
        <v/>
      </c>
      <c r="M1798">
        <f>VLOOKUP(TRIM(SUBSTITUTE(D1798,CHAR(160),CHAR(32))),Metadata!B$1:K$2632,10,FALSE)</f>
        <v>207556</v>
      </c>
      <c r="N1798" s="1" t="s">
        <v>2266</v>
      </c>
      <c r="O1798">
        <v>96</v>
      </c>
      <c r="P1798">
        <v>102</v>
      </c>
    </row>
    <row r="1799" spans="1:16" x14ac:dyDescent="0.25">
      <c r="A1799" t="s">
        <v>4354</v>
      </c>
      <c r="B1799" t="s">
        <v>38</v>
      </c>
      <c r="C1799" t="s">
        <v>18</v>
      </c>
      <c r="D1799" t="s">
        <v>8994</v>
      </c>
      <c r="E1799" t="str">
        <f>VLOOKUP(TRIM(SUBSTITUTE(D1799,CHAR(160),CHAR(32))),Metadata!B$1:C$2632,2,FALSE)</f>
        <v>Rolland, Romain, 1866-1944.</v>
      </c>
      <c r="F1799" t="str">
        <f>VLOOKUP(TRIM(SUBSTITUTE(D1799,CHAR(160),CHAR(32))),Metadata!B$1:D$2632,3,FALSE)</f>
        <v>J.-Ch dans la maison</v>
      </c>
      <c r="G1799">
        <f>VLOOKUP(TRIM(SUBSTITUTE(D1799,CHAR(160),CHAR(32))),Metadata!B$1:E$2632,4,FALSE)</f>
        <v>1909</v>
      </c>
      <c r="H1799" t="s">
        <v>534</v>
      </c>
      <c r="J1799" t="str">
        <f>VLOOKUP(TRIM(SUBSTITUTE(D1799,CHAR(160),CHAR(32))),Metadata!B$1:H$2632,7,FALSE)</f>
        <v>roman</v>
      </c>
      <c r="L1799" t="str">
        <f>VLOOKUP(TRIM(SUBSTITUTE(D1799,CHAR(160),CHAR(32))),Metadata!B$1:J$2632,9,FALSE)</f>
        <v>prose</v>
      </c>
      <c r="M1799">
        <f>VLOOKUP(TRIM(SUBSTITUTE(D1799,CHAR(160),CHAR(32))),Metadata!B$1:K$2632,10,FALSE)</f>
        <v>58922</v>
      </c>
      <c r="N1799" s="1" t="s">
        <v>2267</v>
      </c>
      <c r="O1799">
        <v>146</v>
      </c>
      <c r="P1799">
        <v>152</v>
      </c>
    </row>
    <row r="1800" spans="1:16" x14ac:dyDescent="0.25">
      <c r="A1800" t="s">
        <v>4354</v>
      </c>
      <c r="B1800" t="s">
        <v>38</v>
      </c>
      <c r="C1800" t="s">
        <v>18</v>
      </c>
      <c r="D1800" t="s">
        <v>8821</v>
      </c>
      <c r="E1800" t="str">
        <f>VLOOKUP(TRIM(SUBSTITUTE(D1800,CHAR(160),CHAR(32))),Metadata!B$1:C$2632,2,FALSE)</f>
        <v>Claudel, Paul, 1868-1955.</v>
      </c>
      <c r="F1800" t="str">
        <f>VLOOKUP(TRIM(SUBSTITUTE(D1800,CHAR(160),CHAR(32))),Metadata!B$1:D$2632,3,FALSE)</f>
        <v>Le ravissement de scapin</v>
      </c>
      <c r="G1800">
        <f>VLOOKUP(TRIM(SUBSTITUTE(D1800,CHAR(160),CHAR(32))),Metadata!B$1:E$2632,4,FALSE)</f>
        <v>1952</v>
      </c>
      <c r="H1800" t="s">
        <v>534</v>
      </c>
      <c r="J1800" t="str">
        <f>VLOOKUP(TRIM(SUBSTITUTE(D1800,CHAR(160),CHAR(32))),Metadata!B$1:H$2632,7,FALSE)</f>
        <v>theatre</v>
      </c>
      <c r="L1800" t="str">
        <f>VLOOKUP(TRIM(SUBSTITUTE(D1800,CHAR(160),CHAR(32))),Metadata!B$1:J$2632,9,FALSE)</f>
        <v>prose</v>
      </c>
      <c r="M1800">
        <f>VLOOKUP(TRIM(SUBSTITUTE(D1800,CHAR(160),CHAR(32))),Metadata!B$1:K$2632,10,FALSE)</f>
        <v>10325</v>
      </c>
      <c r="N1800" s="1" t="s">
        <v>2268</v>
      </c>
      <c r="O1800">
        <v>50</v>
      </c>
      <c r="P1800">
        <v>56</v>
      </c>
    </row>
    <row r="1801" spans="1:16" x14ac:dyDescent="0.25">
      <c r="A1801" t="s">
        <v>4354</v>
      </c>
      <c r="B1801" t="s">
        <v>38</v>
      </c>
      <c r="C1801" t="s">
        <v>18</v>
      </c>
      <c r="D1801" t="s">
        <v>6893</v>
      </c>
      <c r="E1801" t="str">
        <f>VLOOKUP(TRIM(SUBSTITUTE(D1801,CHAR(160),CHAR(32))),Metadata!B$1:C$2632,2,FALSE)</f>
        <v>Tarde, Gabriel, 1843-1904.</v>
      </c>
      <c r="F1801" t="str">
        <f>VLOOKUP(TRIM(SUBSTITUTE(D1801,CHAR(160),CHAR(32))),Metadata!B$1:D$2632,3,FALSE)</f>
        <v>L'Opinion et la foule (1901)</v>
      </c>
      <c r="G1801">
        <f>VLOOKUP(TRIM(SUBSTITUTE(D1801,CHAR(160),CHAR(32))),Metadata!B$1:E$2632,4,FALSE)</f>
        <v>1901</v>
      </c>
      <c r="H1801" t="s">
        <v>534</v>
      </c>
      <c r="J1801" t="str">
        <f>VLOOKUP(TRIM(SUBSTITUTE(D1801,CHAR(160),CHAR(32))),Metadata!B$1:H$2632,7,FALSE)</f>
        <v>traite</v>
      </c>
      <c r="L1801" t="str">
        <f>VLOOKUP(TRIM(SUBSTITUTE(D1801,CHAR(160),CHAR(32))),Metadata!B$1:J$2632,9,FALSE)</f>
        <v/>
      </c>
      <c r="M1801">
        <f>VLOOKUP(TRIM(SUBSTITUTE(D1801,CHAR(160),CHAR(32))),Metadata!B$1:K$2632,10,FALSE)</f>
        <v>62914</v>
      </c>
      <c r="N1801" s="1" t="s">
        <v>2269</v>
      </c>
      <c r="O1801">
        <v>137</v>
      </c>
      <c r="P1801">
        <v>143</v>
      </c>
    </row>
    <row r="1802" spans="1:16" x14ac:dyDescent="0.25">
      <c r="A1802" t="s">
        <v>4354</v>
      </c>
      <c r="B1802" t="s">
        <v>38</v>
      </c>
      <c r="C1802" t="s">
        <v>18</v>
      </c>
      <c r="D1802" t="s">
        <v>7327</v>
      </c>
      <c r="E1802" t="str">
        <f>VLOOKUP(TRIM(SUBSTITUTE(D1802,CHAR(160),CHAR(32))),Metadata!B$1:C$2632,2,FALSE)</f>
        <v>Fauconnet, Paul, 1874-1938.</v>
      </c>
      <c r="F1802" t="str">
        <f>VLOOKUP(TRIM(SUBSTITUTE(D1802,CHAR(160),CHAR(32))),Metadata!B$1:D$2632,3,FALSE)</f>
        <v>LA RESPONSABILITÉ</v>
      </c>
      <c r="G1802">
        <f>VLOOKUP(TRIM(SUBSTITUTE(D1802,CHAR(160),CHAR(32))),Metadata!B$1:E$2632,4,FALSE)</f>
        <v>1928</v>
      </c>
      <c r="H1802" t="s">
        <v>534</v>
      </c>
      <c r="J1802" t="str">
        <f>VLOOKUP(TRIM(SUBSTITUTE(D1802,CHAR(160),CHAR(32))),Metadata!B$1:H$2632,7,FALSE)</f>
        <v>traite</v>
      </c>
      <c r="L1802" t="str">
        <f>VLOOKUP(TRIM(SUBSTITUTE(D1802,CHAR(160),CHAR(32))),Metadata!B$1:J$2632,9,FALSE)</f>
        <v/>
      </c>
      <c r="M1802">
        <f>VLOOKUP(TRIM(SUBSTITUTE(D1802,CHAR(160),CHAR(32))),Metadata!B$1:K$2632,10,FALSE)</f>
        <v>137297</v>
      </c>
      <c r="N1802" s="1" t="s">
        <v>2270</v>
      </c>
      <c r="O1802">
        <v>134</v>
      </c>
      <c r="P1802">
        <v>139</v>
      </c>
    </row>
    <row r="1803" spans="1:16" x14ac:dyDescent="0.25">
      <c r="A1803" t="s">
        <v>4354</v>
      </c>
      <c r="B1803" t="s">
        <v>38</v>
      </c>
      <c r="C1803" t="s">
        <v>18</v>
      </c>
      <c r="D1803" t="s">
        <v>8819</v>
      </c>
      <c r="E1803" t="str">
        <f>VLOOKUP(TRIM(SUBSTITUTE(D1803,CHAR(160),CHAR(32))),Metadata!B$1:C$2632,2,FALSE)</f>
        <v>Claudel, Paul, 1868-1955.</v>
      </c>
      <c r="F1803" t="str">
        <f>VLOOKUP(TRIM(SUBSTITUTE(D1803,CHAR(160),CHAR(32))),Metadata!B$1:D$2632,3,FALSE)</f>
        <v>Art poétique</v>
      </c>
      <c r="G1803">
        <f>VLOOKUP(TRIM(SUBSTITUTE(D1803,CHAR(160),CHAR(32))),Metadata!B$1:E$2632,4,FALSE)</f>
        <v>1907</v>
      </c>
      <c r="H1803" t="s">
        <v>534</v>
      </c>
      <c r="J1803" t="str">
        <f>VLOOKUP(TRIM(SUBSTITUTE(D1803,CHAR(160),CHAR(32))),Metadata!B$1:H$2632,7,FALSE)</f>
        <v>traite ou essai</v>
      </c>
      <c r="L1803" t="str">
        <f>VLOOKUP(TRIM(SUBSTITUTE(D1803,CHAR(160),CHAR(32))),Metadata!B$1:J$2632,9,FALSE)</f>
        <v>prose</v>
      </c>
      <c r="M1803">
        <f>VLOOKUP(TRIM(SUBSTITUTE(D1803,CHAR(160),CHAR(32))),Metadata!B$1:K$2632,10,FALSE)</f>
        <v>35992</v>
      </c>
      <c r="N1803" s="1" t="s">
        <v>2271</v>
      </c>
      <c r="O1803">
        <v>13</v>
      </c>
      <c r="P1803">
        <v>19</v>
      </c>
    </row>
    <row r="1804" spans="1:16" x14ac:dyDescent="0.25">
      <c r="A1804" t="s">
        <v>4354</v>
      </c>
      <c r="B1804" t="s">
        <v>38</v>
      </c>
      <c r="C1804" t="s">
        <v>18</v>
      </c>
      <c r="D1804" t="s">
        <v>7740</v>
      </c>
      <c r="E1804" t="str">
        <f>VLOOKUP(TRIM(SUBSTITUTE(D1804,CHAR(160),CHAR(32))),Metadata!B$1:C$2632,2,FALSE)</f>
        <v>Lot, Ferdinand, 1866-1952.</v>
      </c>
      <c r="F1804" t="str">
        <f>VLOOKUP(TRIM(SUBSTITUTE(D1804,CHAR(160),CHAR(32))),Metadata!B$1:D$2632,3,FALSE)</f>
        <v>Naissance de la France</v>
      </c>
      <c r="G1804">
        <f>VLOOKUP(TRIM(SUBSTITUTE(D1804,CHAR(160),CHAR(32))),Metadata!B$1:E$2632,4,FALSE)</f>
        <v>1948</v>
      </c>
      <c r="H1804" t="s">
        <v>534</v>
      </c>
      <c r="J1804" t="str">
        <f>VLOOKUP(TRIM(SUBSTITUTE(D1804,CHAR(160),CHAR(32))),Metadata!B$1:H$2632,7,FALSE)</f>
        <v>traite</v>
      </c>
      <c r="L1804" t="str">
        <f>VLOOKUP(TRIM(SUBSTITUTE(D1804,CHAR(160),CHAR(32))),Metadata!B$1:J$2632,9,FALSE)</f>
        <v/>
      </c>
      <c r="M1804">
        <f>VLOOKUP(TRIM(SUBSTITUTE(D1804,CHAR(160),CHAR(32))),Metadata!B$1:K$2632,10,FALSE)</f>
        <v>289090</v>
      </c>
      <c r="N1804" s="1" t="s">
        <v>2272</v>
      </c>
      <c r="O1804">
        <v>146</v>
      </c>
      <c r="P1804">
        <v>152</v>
      </c>
    </row>
    <row r="1805" spans="1:16" x14ac:dyDescent="0.25">
      <c r="A1805" t="s">
        <v>4354</v>
      </c>
      <c r="B1805" t="s">
        <v>38</v>
      </c>
      <c r="C1805" t="s">
        <v>18</v>
      </c>
      <c r="D1805" t="s">
        <v>8802</v>
      </c>
      <c r="E1805" t="str">
        <f>VLOOKUP(TRIM(SUBSTITUTE(D1805,CHAR(160),CHAR(32))),Metadata!B$1:C$2632,2,FALSE)</f>
        <v>Bremond, Henri, 1865-1933.</v>
      </c>
      <c r="F1805" t="str">
        <f>VLOOKUP(TRIM(SUBSTITUTE(D1805,CHAR(160),CHAR(32))),Metadata!B$1:D$2632,3,FALSE)</f>
        <v>Histoire littéraire du sentiment religieux en France depuis la fin des guerres de religion jusqu'a nos jours</v>
      </c>
      <c r="G1805">
        <f>VLOOKUP(TRIM(SUBSTITUTE(D1805,CHAR(160),CHAR(32))),Metadata!B$1:E$2632,4,FALSE)</f>
        <v>1920</v>
      </c>
      <c r="H1805" t="s">
        <v>534</v>
      </c>
      <c r="J1805" t="str">
        <f>VLOOKUP(TRIM(SUBSTITUTE(D1805,CHAR(160),CHAR(32))),Metadata!B$1:H$2632,7,FALSE)</f>
        <v>traite ou essai</v>
      </c>
      <c r="L1805" t="str">
        <f>VLOOKUP(TRIM(SUBSTITUTE(D1805,CHAR(160),CHAR(32))),Metadata!B$1:J$2632,9,FALSE)</f>
        <v>prose</v>
      </c>
      <c r="M1805">
        <f>VLOOKUP(TRIM(SUBSTITUTE(D1805,CHAR(160),CHAR(32))),Metadata!B$1:K$2632,10,FALSE)</f>
        <v>140659</v>
      </c>
      <c r="N1805" s="2" t="s">
        <v>2273</v>
      </c>
      <c r="O1805">
        <v>104</v>
      </c>
      <c r="P1805">
        <v>110</v>
      </c>
    </row>
    <row r="1806" spans="1:16" x14ac:dyDescent="0.25">
      <c r="A1806" t="s">
        <v>4354</v>
      </c>
      <c r="B1806" t="s">
        <v>38</v>
      </c>
      <c r="C1806" t="s">
        <v>18</v>
      </c>
      <c r="D1806" t="s">
        <v>8863</v>
      </c>
      <c r="E1806" t="str">
        <f>VLOOKUP(TRIM(SUBSTITUTE(D1806,CHAR(160),CHAR(32))),Metadata!B$1:C$2632,2,FALSE)</f>
        <v>Gaulle, Charles de, 1890-1970.</v>
      </c>
      <c r="F1806" t="str">
        <f>VLOOKUP(TRIM(SUBSTITUTE(D1806,CHAR(160),CHAR(32))),Metadata!B$1:D$2632,3,FALSE)</f>
        <v>Mémoires de guerre, l'appel, 1940-1942</v>
      </c>
      <c r="G1806">
        <f>VLOOKUP(TRIM(SUBSTITUTE(D1806,CHAR(160),CHAR(32))),Metadata!B$1:E$2632,4,FALSE)</f>
        <v>1954</v>
      </c>
      <c r="H1806" t="s">
        <v>534</v>
      </c>
      <c r="J1806" t="str">
        <f>VLOOKUP(TRIM(SUBSTITUTE(D1806,CHAR(160),CHAR(32))),Metadata!B$1:H$2632,7,FALSE)</f>
        <v>memoires</v>
      </c>
      <c r="L1806" t="str">
        <f>VLOOKUP(TRIM(SUBSTITUTE(D1806,CHAR(160),CHAR(32))),Metadata!B$1:J$2632,9,FALSE)</f>
        <v>prose</v>
      </c>
      <c r="M1806">
        <f>VLOOKUP(TRIM(SUBSTITUTE(D1806,CHAR(160),CHAR(32))),Metadata!B$1:K$2632,10,FALSE)</f>
        <v>192282</v>
      </c>
      <c r="N1806" s="1" t="s">
        <v>2274</v>
      </c>
      <c r="O1806">
        <v>80</v>
      </c>
      <c r="P1806">
        <v>89</v>
      </c>
    </row>
    <row r="1807" spans="1:16" x14ac:dyDescent="0.25">
      <c r="A1807" t="s">
        <v>4354</v>
      </c>
      <c r="B1807" t="s">
        <v>38</v>
      </c>
      <c r="C1807" t="s">
        <v>18</v>
      </c>
      <c r="D1807" t="s">
        <v>8727</v>
      </c>
      <c r="E1807" t="str">
        <f>VLOOKUP(TRIM(SUBSTITUTE(D1807,CHAR(160),CHAR(32))),Metadata!B$1:C$2632,2,FALSE)</f>
        <v>Adam, Paul, 1862-1920.</v>
      </c>
      <c r="F1807" t="str">
        <f>VLOOKUP(TRIM(SUBSTITUTE(D1807,CHAR(160),CHAR(32))),Metadata!B$1:D$2632,3,FALSE)</f>
        <v>L'enfant d'Austerlitz</v>
      </c>
      <c r="G1807">
        <f>VLOOKUP(TRIM(SUBSTITUTE(D1807,CHAR(160),CHAR(32))),Metadata!B$1:E$2632,4,FALSE)</f>
        <v>1902</v>
      </c>
      <c r="H1807" t="s">
        <v>534</v>
      </c>
      <c r="J1807" t="str">
        <f>VLOOKUP(TRIM(SUBSTITUTE(D1807,CHAR(160),CHAR(32))),Metadata!B$1:H$2632,7,FALSE)</f>
        <v>roman</v>
      </c>
      <c r="L1807" t="str">
        <f>VLOOKUP(TRIM(SUBSTITUTE(D1807,CHAR(160),CHAR(32))),Metadata!B$1:J$2632,9,FALSE)</f>
        <v>prose</v>
      </c>
      <c r="M1807">
        <f>VLOOKUP(TRIM(SUBSTITUTE(D1807,CHAR(160),CHAR(32))),Metadata!B$1:K$2632,10,FALSE)</f>
        <v>164633</v>
      </c>
      <c r="N1807" s="1" t="s">
        <v>2275</v>
      </c>
      <c r="O1807">
        <v>24</v>
      </c>
      <c r="P1807">
        <v>31</v>
      </c>
    </row>
    <row r="1808" spans="1:16" x14ac:dyDescent="0.25">
      <c r="A1808" t="s">
        <v>4354</v>
      </c>
      <c r="B1808" t="s">
        <v>38</v>
      </c>
      <c r="C1808" t="s">
        <v>18</v>
      </c>
      <c r="D1808" t="s">
        <v>8968</v>
      </c>
      <c r="E1808" t="str">
        <f>VLOOKUP(TRIM(SUBSTITUTE(D1808,CHAR(160),CHAR(32))),Metadata!B$1:C$2632,2,FALSE)</f>
        <v>Perroux, François, 1903-</v>
      </c>
      <c r="F1808" t="str">
        <f>VLOOKUP(TRIM(SUBSTITUTE(D1808,CHAR(160),CHAR(32))),Metadata!B$1:D$2632,3,FALSE)</f>
        <v>L'économie du XXe siècle</v>
      </c>
      <c r="G1808">
        <f>VLOOKUP(TRIM(SUBSTITUTE(D1808,CHAR(160),CHAR(32))),Metadata!B$1:E$2632,4,FALSE)</f>
        <v>1964</v>
      </c>
      <c r="H1808" t="s">
        <v>534</v>
      </c>
      <c r="J1808" t="str">
        <f>VLOOKUP(TRIM(SUBSTITUTE(D1808,CHAR(160),CHAR(32))),Metadata!B$1:H$2632,7,FALSE)</f>
        <v>traite ou essai</v>
      </c>
      <c r="L1808" t="str">
        <f>VLOOKUP(TRIM(SUBSTITUTE(D1808,CHAR(160),CHAR(32))),Metadata!B$1:J$2632,9,FALSE)</f>
        <v>prose</v>
      </c>
      <c r="M1808">
        <f>VLOOKUP(TRIM(SUBSTITUTE(D1808,CHAR(160),CHAR(32))),Metadata!B$1:K$2632,10,FALSE)</f>
        <v>208903</v>
      </c>
      <c r="N1808" s="1" t="s">
        <v>2276</v>
      </c>
      <c r="O1808">
        <v>369</v>
      </c>
      <c r="P1808">
        <v>375</v>
      </c>
    </row>
    <row r="1809" spans="1:16" x14ac:dyDescent="0.25">
      <c r="A1809" t="s">
        <v>4354</v>
      </c>
      <c r="B1809" t="s">
        <v>38</v>
      </c>
      <c r="C1809" t="s">
        <v>18</v>
      </c>
      <c r="D1809" t="s">
        <v>7515</v>
      </c>
      <c r="E1809" t="str">
        <f>VLOOKUP(TRIM(SUBSTITUTE(D1809,CHAR(160),CHAR(32))),Metadata!B$1:C$2632,2,FALSE)</f>
        <v>Bainville, Jacques, 1879-1936.</v>
      </c>
      <c r="F1809" t="str">
        <f>VLOOKUP(TRIM(SUBSTITUTE(D1809,CHAR(160),CHAR(32))),Metadata!B$1:D$2632,3,FALSE)</f>
        <v>La fortune de la France</v>
      </c>
      <c r="G1809">
        <f>VLOOKUP(TRIM(SUBSTITUTE(D1809,CHAR(160),CHAR(32))),Metadata!B$1:E$2632,4,FALSE)</f>
        <v>1937</v>
      </c>
      <c r="H1809" t="s">
        <v>534</v>
      </c>
      <c r="J1809" t="str">
        <f>VLOOKUP(TRIM(SUBSTITUTE(D1809,CHAR(160),CHAR(32))),Metadata!B$1:H$2632,7,FALSE)</f>
        <v>traite</v>
      </c>
      <c r="L1809" t="str">
        <f>VLOOKUP(TRIM(SUBSTITUTE(D1809,CHAR(160),CHAR(32))),Metadata!B$1:J$2632,9,FALSE)</f>
        <v/>
      </c>
      <c r="M1809">
        <f>VLOOKUP(TRIM(SUBSTITUTE(D1809,CHAR(160),CHAR(32))),Metadata!B$1:K$2632,10,FALSE)</f>
        <v>91828</v>
      </c>
      <c r="N1809" s="1" t="s">
        <v>2277</v>
      </c>
      <c r="O1809">
        <v>42</v>
      </c>
      <c r="P1809">
        <v>48</v>
      </c>
    </row>
    <row r="1810" spans="1:16" x14ac:dyDescent="0.25">
      <c r="A1810" t="s">
        <v>4354</v>
      </c>
      <c r="B1810" t="s">
        <v>38</v>
      </c>
      <c r="C1810" t="s">
        <v>18</v>
      </c>
      <c r="D1810" t="s">
        <v>8802</v>
      </c>
      <c r="E1810" t="str">
        <f>VLOOKUP(TRIM(SUBSTITUTE(D1810,CHAR(160),CHAR(32))),Metadata!B$1:C$2632,2,FALSE)</f>
        <v>Bremond, Henri, 1865-1933.</v>
      </c>
      <c r="F1810" t="str">
        <f>VLOOKUP(TRIM(SUBSTITUTE(D1810,CHAR(160),CHAR(32))),Metadata!B$1:D$2632,3,FALSE)</f>
        <v>Histoire littéraire du sentiment religieux en France depuis la fin des guerres de religion jusqu'a nos jours</v>
      </c>
      <c r="G1810">
        <f>VLOOKUP(TRIM(SUBSTITUTE(D1810,CHAR(160),CHAR(32))),Metadata!B$1:E$2632,4,FALSE)</f>
        <v>1920</v>
      </c>
      <c r="H1810" t="s">
        <v>534</v>
      </c>
      <c r="J1810" t="str">
        <f>VLOOKUP(TRIM(SUBSTITUTE(D1810,CHAR(160),CHAR(32))),Metadata!B$1:H$2632,7,FALSE)</f>
        <v>traite ou essai</v>
      </c>
      <c r="L1810" t="str">
        <f>VLOOKUP(TRIM(SUBSTITUTE(D1810,CHAR(160),CHAR(32))),Metadata!B$1:J$2632,9,FALSE)</f>
        <v>prose</v>
      </c>
      <c r="M1810">
        <f>VLOOKUP(TRIM(SUBSTITUTE(D1810,CHAR(160),CHAR(32))),Metadata!B$1:K$2632,10,FALSE)</f>
        <v>140659</v>
      </c>
      <c r="N1810" s="1" t="s">
        <v>2278</v>
      </c>
      <c r="O1810">
        <v>8</v>
      </c>
      <c r="P1810">
        <v>14</v>
      </c>
    </row>
    <row r="1811" spans="1:16" x14ac:dyDescent="0.25">
      <c r="A1811" t="s">
        <v>4354</v>
      </c>
      <c r="B1811" t="s">
        <v>38</v>
      </c>
      <c r="C1811" t="s">
        <v>18</v>
      </c>
      <c r="D1811" t="s">
        <v>7327</v>
      </c>
      <c r="E1811" t="str">
        <f>VLOOKUP(TRIM(SUBSTITUTE(D1811,CHAR(160),CHAR(32))),Metadata!B$1:C$2632,2,FALSE)</f>
        <v>Fauconnet, Paul, 1874-1938.</v>
      </c>
      <c r="F1811" t="str">
        <f>VLOOKUP(TRIM(SUBSTITUTE(D1811,CHAR(160),CHAR(32))),Metadata!B$1:D$2632,3,FALSE)</f>
        <v>LA RESPONSABILITÉ</v>
      </c>
      <c r="G1811">
        <f>VLOOKUP(TRIM(SUBSTITUTE(D1811,CHAR(160),CHAR(32))),Metadata!B$1:E$2632,4,FALSE)</f>
        <v>1928</v>
      </c>
      <c r="H1811" t="s">
        <v>534</v>
      </c>
      <c r="J1811" t="str">
        <f>VLOOKUP(TRIM(SUBSTITUTE(D1811,CHAR(160),CHAR(32))),Metadata!B$1:H$2632,7,FALSE)</f>
        <v>traite</v>
      </c>
      <c r="L1811" t="str">
        <f>VLOOKUP(TRIM(SUBSTITUTE(D1811,CHAR(160),CHAR(32))),Metadata!B$1:J$2632,9,FALSE)</f>
        <v/>
      </c>
      <c r="M1811">
        <f>VLOOKUP(TRIM(SUBSTITUTE(D1811,CHAR(160),CHAR(32))),Metadata!B$1:K$2632,10,FALSE)</f>
        <v>137297</v>
      </c>
      <c r="N1811" s="1" t="s">
        <v>2279</v>
      </c>
      <c r="O1811">
        <v>95</v>
      </c>
      <c r="P1811">
        <v>100</v>
      </c>
    </row>
    <row r="1812" spans="1:16" x14ac:dyDescent="0.25">
      <c r="A1812" t="s">
        <v>4354</v>
      </c>
      <c r="B1812" t="s">
        <v>38</v>
      </c>
      <c r="C1812" t="s">
        <v>18</v>
      </c>
      <c r="D1812" t="s">
        <v>8905</v>
      </c>
      <c r="E1812" t="str">
        <f>VLOOKUP(TRIM(SUBSTITUTE(D1812,CHAR(160),CHAR(32))),Metadata!B$1:C$2632,2,FALSE)</f>
        <v>Hermant, Abel, 1862-1950.</v>
      </c>
      <c r="F1812" t="str">
        <f>VLOOKUP(TRIM(SUBSTITUTE(D1812,CHAR(160),CHAR(32))),Metadata!B$1:D$2632,3,FALSE)</f>
        <v>Monsieur de Courpière: comédie en quatre actes</v>
      </c>
      <c r="G1812">
        <f>VLOOKUP(TRIM(SUBSTITUTE(D1812,CHAR(160),CHAR(32))),Metadata!B$1:E$2632,4,FALSE)</f>
        <v>1907</v>
      </c>
      <c r="H1812" t="s">
        <v>534</v>
      </c>
      <c r="J1812" t="str">
        <f>VLOOKUP(TRIM(SUBSTITUTE(D1812,CHAR(160),CHAR(32))),Metadata!B$1:H$2632,7,FALSE)</f>
        <v>theatre</v>
      </c>
      <c r="L1812" t="str">
        <f>VLOOKUP(TRIM(SUBSTITUTE(D1812,CHAR(160),CHAR(32))),Metadata!B$1:J$2632,9,FALSE)</f>
        <v>prose</v>
      </c>
      <c r="M1812">
        <f>VLOOKUP(TRIM(SUBSTITUTE(D1812,CHAR(160),CHAR(32))),Metadata!B$1:K$2632,10,FALSE)</f>
        <v>29332</v>
      </c>
      <c r="N1812" s="1" t="s">
        <v>2280</v>
      </c>
      <c r="O1812">
        <v>78</v>
      </c>
      <c r="P1812">
        <v>83</v>
      </c>
    </row>
    <row r="1813" spans="1:16" x14ac:dyDescent="0.25">
      <c r="A1813" t="s">
        <v>4354</v>
      </c>
      <c r="B1813" t="s">
        <v>38</v>
      </c>
      <c r="C1813" t="s">
        <v>18</v>
      </c>
      <c r="D1813" t="s">
        <v>8863</v>
      </c>
      <c r="E1813" t="str">
        <f>VLOOKUP(TRIM(SUBSTITUTE(D1813,CHAR(160),CHAR(32))),Metadata!B$1:C$2632,2,FALSE)</f>
        <v>Gaulle, Charles de, 1890-1970.</v>
      </c>
      <c r="F1813" t="str">
        <f>VLOOKUP(TRIM(SUBSTITUTE(D1813,CHAR(160),CHAR(32))),Metadata!B$1:D$2632,3,FALSE)</f>
        <v>Mémoires de guerre, l'appel, 1940-1942</v>
      </c>
      <c r="G1813">
        <f>VLOOKUP(TRIM(SUBSTITUTE(D1813,CHAR(160),CHAR(32))),Metadata!B$1:E$2632,4,FALSE)</f>
        <v>1954</v>
      </c>
      <c r="H1813" t="s">
        <v>534</v>
      </c>
      <c r="J1813" t="str">
        <f>VLOOKUP(TRIM(SUBSTITUTE(D1813,CHAR(160),CHAR(32))),Metadata!B$1:H$2632,7,FALSE)</f>
        <v>memoires</v>
      </c>
      <c r="L1813" t="str">
        <f>VLOOKUP(TRIM(SUBSTITUTE(D1813,CHAR(160),CHAR(32))),Metadata!B$1:J$2632,9,FALSE)</f>
        <v>prose</v>
      </c>
      <c r="M1813">
        <f>VLOOKUP(TRIM(SUBSTITUTE(D1813,CHAR(160),CHAR(32))),Metadata!B$1:K$2632,10,FALSE)</f>
        <v>192282</v>
      </c>
      <c r="N1813" s="1" t="s">
        <v>2281</v>
      </c>
      <c r="O1813">
        <v>22</v>
      </c>
      <c r="P1813">
        <v>28</v>
      </c>
    </row>
    <row r="1814" spans="1:16" x14ac:dyDescent="0.25">
      <c r="A1814" t="s">
        <v>4354</v>
      </c>
      <c r="B1814" t="s">
        <v>38</v>
      </c>
      <c r="C1814" t="s">
        <v>18</v>
      </c>
      <c r="D1814" t="s">
        <v>8911</v>
      </c>
      <c r="E1814" t="str">
        <f>VLOOKUP(TRIM(SUBSTITUTE(D1814,CHAR(160),CHAR(32))),Metadata!B$1:C$2632,2,FALSE)</f>
        <v>Duclos, Charles Pinot-, 1704-1772.</v>
      </c>
      <c r="F1814" t="str">
        <f>VLOOKUP(TRIM(SUBSTITUTE(D1814,CHAR(160),CHAR(32))),Metadata!B$1:D$2632,3,FALSE)</f>
        <v>Mémoires pour servir à l'histoire des moeurs du XVIII siècle</v>
      </c>
      <c r="G1814">
        <f>VLOOKUP(TRIM(SUBSTITUTE(D1814,CHAR(160),CHAR(32))),Metadata!B$1:E$2632,4,FALSE)</f>
        <v>1751</v>
      </c>
      <c r="H1814" t="s">
        <v>534</v>
      </c>
      <c r="J1814" t="str">
        <f>VLOOKUP(TRIM(SUBSTITUTE(D1814,CHAR(160),CHAR(32))),Metadata!B$1:H$2632,7,FALSE)</f>
        <v>roman</v>
      </c>
      <c r="L1814" t="str">
        <f>VLOOKUP(TRIM(SUBSTITUTE(D1814,CHAR(160),CHAR(32))),Metadata!B$1:J$2632,9,FALSE)</f>
        <v>prose</v>
      </c>
      <c r="M1814">
        <f>VLOOKUP(TRIM(SUBSTITUTE(D1814,CHAR(160),CHAR(32))),Metadata!B$1:K$2632,10,FALSE)</f>
        <v>37841</v>
      </c>
      <c r="N1814" s="1" t="s">
        <v>2282</v>
      </c>
      <c r="O1814">
        <v>211</v>
      </c>
      <c r="P1814">
        <v>217</v>
      </c>
    </row>
    <row r="1815" spans="1:16" x14ac:dyDescent="0.25">
      <c r="A1815" t="s">
        <v>4354</v>
      </c>
      <c r="B1815" t="s">
        <v>38</v>
      </c>
      <c r="C1815" t="s">
        <v>18</v>
      </c>
      <c r="D1815" t="s">
        <v>7329</v>
      </c>
      <c r="E1815" t="str">
        <f>VLOOKUP(TRIM(SUBSTITUTE(D1815,CHAR(160),CHAR(32))),Metadata!B$1:C$2632,2,FALSE)</f>
        <v>Febvre, Lucien, 1878-1956.</v>
      </c>
      <c r="F1815" t="str">
        <f>VLOOKUP(TRIM(SUBSTITUTE(D1815,CHAR(160),CHAR(32))),Metadata!B$1:D$2632,3,FALSE)</f>
        <v>Martin Luther, un destin</v>
      </c>
      <c r="G1815">
        <f>VLOOKUP(TRIM(SUBSTITUTE(D1815,CHAR(160),CHAR(32))),Metadata!B$1:E$2632,4,FALSE)</f>
        <v>1928</v>
      </c>
      <c r="H1815" t="s">
        <v>534</v>
      </c>
      <c r="J1815" t="str">
        <f>VLOOKUP(TRIM(SUBSTITUTE(D1815,CHAR(160),CHAR(32))),Metadata!B$1:H$2632,7,FALSE)</f>
        <v>traite</v>
      </c>
      <c r="L1815" t="str">
        <f>VLOOKUP(TRIM(SUBSTITUTE(D1815,CHAR(160),CHAR(32))),Metadata!B$1:J$2632,9,FALSE)</f>
        <v/>
      </c>
      <c r="M1815">
        <f>VLOOKUP(TRIM(SUBSTITUTE(D1815,CHAR(160),CHAR(32))),Metadata!B$1:K$2632,10,FALSE)</f>
        <v>90017</v>
      </c>
      <c r="N1815" s="1" t="s">
        <v>2283</v>
      </c>
      <c r="O1815">
        <v>38</v>
      </c>
      <c r="P1815">
        <v>43</v>
      </c>
    </row>
    <row r="1816" spans="1:16" x14ac:dyDescent="0.25">
      <c r="A1816" t="s">
        <v>4354</v>
      </c>
      <c r="B1816" t="s">
        <v>38</v>
      </c>
      <c r="C1816" t="s">
        <v>18</v>
      </c>
      <c r="D1816" t="s">
        <v>8844</v>
      </c>
      <c r="E1816" t="str">
        <f>VLOOKUP(TRIM(SUBSTITUTE(D1816,CHAR(160),CHAR(32))),Metadata!B$1:C$2632,2,FALSE)</f>
        <v>Durkheim, Emile, 1858-1917.</v>
      </c>
      <c r="F1816" t="str">
        <f>VLOOKUP(TRIM(SUBSTITUTE(D1816,CHAR(160),CHAR(32))),Metadata!B$1:D$2632,3,FALSE)</f>
        <v>L'Allemagne au-dessus de tout</v>
      </c>
      <c r="G1816">
        <f>VLOOKUP(TRIM(SUBSTITUTE(D1816,CHAR(160),CHAR(32))),Metadata!B$1:E$2632,4,FALSE)</f>
        <v>1915</v>
      </c>
      <c r="H1816" t="s">
        <v>534</v>
      </c>
      <c r="J1816" t="str">
        <f>VLOOKUP(TRIM(SUBSTITUTE(D1816,CHAR(160),CHAR(32))),Metadata!B$1:H$2632,7,FALSE)</f>
        <v>traite</v>
      </c>
      <c r="L1816" t="str">
        <f>VLOOKUP(TRIM(SUBSTITUTE(D1816,CHAR(160),CHAR(32))),Metadata!B$1:J$2632,9,FALSE)</f>
        <v/>
      </c>
      <c r="M1816">
        <f>VLOOKUP(TRIM(SUBSTITUTE(D1816,CHAR(160),CHAR(32))),Metadata!B$1:K$2632,10,FALSE)</f>
        <v>15706</v>
      </c>
      <c r="N1816" s="1" t="s">
        <v>2284</v>
      </c>
      <c r="O1816">
        <v>184</v>
      </c>
      <c r="P1816">
        <v>190</v>
      </c>
    </row>
    <row r="1817" spans="1:16" x14ac:dyDescent="0.25">
      <c r="A1817" t="s">
        <v>4354</v>
      </c>
      <c r="B1817" t="s">
        <v>38</v>
      </c>
      <c r="C1817" t="s">
        <v>18</v>
      </c>
      <c r="D1817" t="s">
        <v>8849</v>
      </c>
      <c r="E1817" t="str">
        <f>VLOOKUP(TRIM(SUBSTITUTE(D1817,CHAR(160),CHAR(32))),Metadata!B$1:C$2632,2,FALSE)</f>
        <v>Durkheim, Emile, 1858-1917.</v>
      </c>
      <c r="F1817" t="str">
        <f>VLOOKUP(TRIM(SUBSTITUTE(D1817,CHAR(160),CHAR(32))),Metadata!B$1:D$2632,3,FALSE)</f>
        <v>L'évolution pédagogique en France, 1</v>
      </c>
      <c r="G1817">
        <f>VLOOKUP(TRIM(SUBSTITUTE(D1817,CHAR(160),CHAR(32))),Metadata!B$1:E$2632,4,FALSE)</f>
        <v>1905</v>
      </c>
      <c r="H1817" t="s">
        <v>534</v>
      </c>
      <c r="J1817" t="str">
        <f>VLOOKUP(TRIM(SUBSTITUTE(D1817,CHAR(160),CHAR(32))),Metadata!B$1:H$2632,7,FALSE)</f>
        <v>traite</v>
      </c>
      <c r="L1817" t="str">
        <f>VLOOKUP(TRIM(SUBSTITUTE(D1817,CHAR(160),CHAR(32))),Metadata!B$1:J$2632,9,FALSE)</f>
        <v/>
      </c>
      <c r="M1817">
        <f>VLOOKUP(TRIM(SUBSTITUTE(D1817,CHAR(160),CHAR(32))),Metadata!B$1:K$2632,10,FALSE)</f>
        <v>79245</v>
      </c>
      <c r="N1817" s="1" t="s">
        <v>2285</v>
      </c>
      <c r="O1817">
        <v>322</v>
      </c>
      <c r="P1817">
        <v>328</v>
      </c>
    </row>
    <row r="1818" spans="1:16" x14ac:dyDescent="0.25">
      <c r="A1818" t="s">
        <v>4354</v>
      </c>
      <c r="B1818" t="s">
        <v>44</v>
      </c>
      <c r="C1818" t="s">
        <v>18</v>
      </c>
      <c r="D1818" t="s">
        <v>7981</v>
      </c>
      <c r="E1818" t="str">
        <f>VLOOKUP(TRIM(SUBSTITUTE(D1818,CHAR(160),CHAR(32))),Metadata!B$1:C$2632,2,FALSE)</f>
        <v>Balzac, Jean-Louis Guez, seigneur de, 1597-1654.</v>
      </c>
      <c r="F1818" t="str">
        <f>VLOOKUP(TRIM(SUBSTITUTE(D1818,CHAR(160),CHAR(32))),Metadata!B$1:D$2632,3,FALSE)</f>
        <v>Dissertations Chrestiennes et Morales</v>
      </c>
      <c r="G1818">
        <f>VLOOKUP(TRIM(SUBSTITUTE(D1818,CHAR(160),CHAR(32))),Metadata!B$1:E$2632,4,FALSE)</f>
        <v>1654</v>
      </c>
      <c r="H1818" t="s">
        <v>445</v>
      </c>
      <c r="J1818" t="str">
        <f>VLOOKUP(TRIM(SUBSTITUTE(D1818,CHAR(160),CHAR(32))),Metadata!B$1:H$2632,7,FALSE)</f>
        <v>traite ou essai</v>
      </c>
      <c r="L1818" t="str">
        <f>VLOOKUP(TRIM(SUBSTITUTE(D1818,CHAR(160),CHAR(32))),Metadata!B$1:J$2632,9,FALSE)</f>
        <v>prose</v>
      </c>
      <c r="M1818">
        <f>VLOOKUP(TRIM(SUBSTITUTE(D1818,CHAR(160),CHAR(32))),Metadata!B$1:K$2632,10,FALSE)</f>
        <v>65116</v>
      </c>
      <c r="N1818" s="1" t="s">
        <v>2286</v>
      </c>
      <c r="O1818">
        <v>36</v>
      </c>
      <c r="P1818">
        <v>44</v>
      </c>
    </row>
    <row r="1819" spans="1:16" x14ac:dyDescent="0.25">
      <c r="A1819" t="s">
        <v>4354</v>
      </c>
      <c r="B1819" t="s">
        <v>44</v>
      </c>
      <c r="C1819" t="s">
        <v>18</v>
      </c>
      <c r="D1819" t="s">
        <v>8047</v>
      </c>
      <c r="E1819" t="str">
        <f>VLOOKUP(TRIM(SUBSTITUTE(D1819,CHAR(160),CHAR(32))),Metadata!B$1:C$2632,2,FALSE)</f>
        <v>Esprit, Mr. (Jacques), 1611-1678.</v>
      </c>
      <c r="F1819" t="str">
        <f>VLOOKUP(TRIM(SUBSTITUTE(D1819,CHAR(160),CHAR(32))),Metadata!B$1:D$2632,3,FALSE)</f>
        <v>La fausseté des vertus humaines</v>
      </c>
      <c r="G1819">
        <f>VLOOKUP(TRIM(SUBSTITUTE(D1819,CHAR(160),CHAR(32))),Metadata!B$1:E$2632,4,FALSE)</f>
        <v>1678</v>
      </c>
      <c r="H1819" t="s">
        <v>445</v>
      </c>
      <c r="J1819" t="str">
        <f>VLOOKUP(TRIM(SUBSTITUTE(D1819,CHAR(160),CHAR(32))),Metadata!B$1:H$2632,7,FALSE)</f>
        <v>traite ou essai</v>
      </c>
      <c r="L1819" t="str">
        <f>VLOOKUP(TRIM(SUBSTITUTE(D1819,CHAR(160),CHAR(32))),Metadata!B$1:J$2632,9,FALSE)</f>
        <v>prose</v>
      </c>
      <c r="M1819">
        <f>VLOOKUP(TRIM(SUBSTITUTE(D1819,CHAR(160),CHAR(32))),Metadata!B$1:K$2632,10,FALSE)</f>
        <v>165161</v>
      </c>
      <c r="N1819" s="1" t="s">
        <v>2287</v>
      </c>
      <c r="O1819">
        <v>132</v>
      </c>
      <c r="P1819">
        <v>140</v>
      </c>
    </row>
    <row r="1820" spans="1:16" x14ac:dyDescent="0.25">
      <c r="A1820" t="s">
        <v>4354</v>
      </c>
      <c r="B1820" t="s">
        <v>44</v>
      </c>
      <c r="C1820" t="s">
        <v>18</v>
      </c>
      <c r="D1820" t="s">
        <v>8127</v>
      </c>
      <c r="E1820" t="str">
        <f>VLOOKUP(TRIM(SUBSTITUTE(D1820,CHAR(160),CHAR(32))),Metadata!B$1:C$2632,2,FALSE)</f>
        <v>Racine, Jean, 1639-1699.</v>
      </c>
      <c r="F1820" t="str">
        <f>VLOOKUP(TRIM(SUBSTITUTE(D1820,CHAR(160),CHAR(32))),Metadata!B$1:D$2632,3,FALSE)</f>
        <v>Andromaque: tragédie</v>
      </c>
      <c r="G1820">
        <f>VLOOKUP(TRIM(SUBSTITUTE(D1820,CHAR(160),CHAR(32))),Metadata!B$1:E$2632,4,FALSE)</f>
        <v>1668</v>
      </c>
      <c r="H1820" t="s">
        <v>445</v>
      </c>
      <c r="J1820" t="str">
        <f>VLOOKUP(TRIM(SUBSTITUTE(D1820,CHAR(160),CHAR(32))),Metadata!B$1:H$2632,7,FALSE)</f>
        <v>theatre</v>
      </c>
      <c r="L1820" t="str">
        <f>VLOOKUP(TRIM(SUBSTITUTE(D1820,CHAR(160),CHAR(32))),Metadata!B$1:J$2632,9,FALSE)</f>
        <v/>
      </c>
      <c r="M1820">
        <f>VLOOKUP(TRIM(SUBSTITUTE(D1820,CHAR(160),CHAR(32))),Metadata!B$1:K$2632,10,FALSE)</f>
        <v>15276</v>
      </c>
      <c r="N1820" s="1" t="s">
        <v>2288</v>
      </c>
      <c r="O1820">
        <v>24</v>
      </c>
      <c r="P1820">
        <v>33</v>
      </c>
    </row>
    <row r="1821" spans="1:16" x14ac:dyDescent="0.25">
      <c r="A1821" t="s">
        <v>4354</v>
      </c>
      <c r="B1821" t="s">
        <v>44</v>
      </c>
      <c r="C1821" t="s">
        <v>18</v>
      </c>
      <c r="D1821" t="s">
        <v>8050</v>
      </c>
      <c r="E1821" t="str">
        <f>VLOOKUP(TRIM(SUBSTITUTE(D1821,CHAR(160),CHAR(32))),Metadata!B$1:C$2632,2,FALSE)</f>
        <v>Fauchet, Claude, 1530-1601.</v>
      </c>
      <c r="F1821" t="str">
        <f>VLOOKUP(TRIM(SUBSTITUTE(D1821,CHAR(160),CHAR(32))),Metadata!B$1:D$2632,3,FALSE)</f>
        <v>Declin de la maison de Charlemagne: faisant la suitte des antiquitez françoises contenant les faicts de Charles le Chavve &amp; ses successeurs depuis l'an 840 iusques à l'an 987 de Iesus Christ, &amp; entrée du regne de Hugues Capet</v>
      </c>
      <c r="G1821">
        <f>VLOOKUP(TRIM(SUBSTITUTE(D1821,CHAR(160),CHAR(32))),Metadata!B$1:E$2632,4,FALSE)</f>
        <v>1602</v>
      </c>
      <c r="H1821" t="s">
        <v>445</v>
      </c>
      <c r="J1821" t="str">
        <f>VLOOKUP(TRIM(SUBSTITUTE(D1821,CHAR(160),CHAR(32))),Metadata!B$1:H$2632,7,FALSE)</f>
        <v>traite ou essai</v>
      </c>
      <c r="L1821" t="str">
        <f>VLOOKUP(TRIM(SUBSTITUTE(D1821,CHAR(160),CHAR(32))),Metadata!B$1:J$2632,9,FALSE)</f>
        <v>prose</v>
      </c>
      <c r="M1821">
        <f>VLOOKUP(TRIM(SUBSTITUTE(D1821,CHAR(160),CHAR(32))),Metadata!B$1:K$2632,10,FALSE)</f>
        <v>148041</v>
      </c>
      <c r="N1821" s="1" t="s">
        <v>2289</v>
      </c>
      <c r="O1821">
        <v>106</v>
      </c>
      <c r="P1821">
        <v>114</v>
      </c>
    </row>
    <row r="1822" spans="1:16" x14ac:dyDescent="0.25">
      <c r="A1822" t="s">
        <v>4354</v>
      </c>
      <c r="B1822" t="s">
        <v>44</v>
      </c>
      <c r="C1822" t="s">
        <v>18</v>
      </c>
      <c r="D1822" t="s">
        <v>8015</v>
      </c>
      <c r="E1822" t="str">
        <f>VLOOKUP(TRIM(SUBSTITUTE(D1822,CHAR(160),CHAR(32))),Metadata!B$1:C$2632,2,FALSE)</f>
        <v>Corneille, Pierre, 1606-1684.</v>
      </c>
      <c r="F1822" t="str">
        <f>VLOOKUP(TRIM(SUBSTITUTE(D1822,CHAR(160),CHAR(32))),Metadata!B$1:D$2632,3,FALSE)</f>
        <v>Discours de l'utilité et des parties du poème dramatique</v>
      </c>
      <c r="G1822">
        <f>VLOOKUP(TRIM(SUBSTITUTE(D1822,CHAR(160),CHAR(32))),Metadata!B$1:E$2632,4,FALSE)</f>
        <v>1660</v>
      </c>
      <c r="H1822" t="s">
        <v>445</v>
      </c>
      <c r="J1822" t="str">
        <f>VLOOKUP(TRIM(SUBSTITUTE(D1822,CHAR(160),CHAR(32))),Metadata!B$1:H$2632,7,FALSE)</f>
        <v>traite ou essai</v>
      </c>
      <c r="L1822" t="str">
        <f>VLOOKUP(TRIM(SUBSTITUTE(D1822,CHAR(160),CHAR(32))),Metadata!B$1:J$2632,9,FALSE)</f>
        <v>prose</v>
      </c>
      <c r="M1822">
        <f>VLOOKUP(TRIM(SUBSTITUTE(D1822,CHAR(160),CHAR(32))),Metadata!B$1:K$2632,10,FALSE)</f>
        <v>10829</v>
      </c>
      <c r="N1822" t="s">
        <v>2290</v>
      </c>
      <c r="O1822">
        <v>38</v>
      </c>
      <c r="P1822">
        <v>46</v>
      </c>
    </row>
    <row r="1823" spans="1:16" x14ac:dyDescent="0.25">
      <c r="A1823" t="s">
        <v>4354</v>
      </c>
      <c r="B1823" t="s">
        <v>44</v>
      </c>
      <c r="C1823" t="s">
        <v>18</v>
      </c>
      <c r="D1823" t="s">
        <v>7986</v>
      </c>
      <c r="E1823" t="str">
        <f>VLOOKUP(TRIM(SUBSTITUTE(D1823,CHAR(160),CHAR(32))),Metadata!B$1:C$2632,2,FALSE)</f>
        <v>Balzac, Jean-Louis Guez, seigneur de, 1597-1654.</v>
      </c>
      <c r="F1823" t="str">
        <f>VLOOKUP(TRIM(SUBSTITUTE(D1823,CHAR(160),CHAR(32))),Metadata!B$1:D$2632,3,FALSE)</f>
        <v>Lettres, 1624</v>
      </c>
      <c r="G1823">
        <f>VLOOKUP(TRIM(SUBSTITUTE(D1823,CHAR(160),CHAR(32))),Metadata!B$1:E$2632,4,FALSE)</f>
        <v>1624</v>
      </c>
      <c r="H1823" t="s">
        <v>445</v>
      </c>
      <c r="J1823" t="str">
        <f>VLOOKUP(TRIM(SUBSTITUTE(D1823,CHAR(160),CHAR(32))),Metadata!B$1:H$2632,7,FALSE)</f>
        <v>correspondance</v>
      </c>
      <c r="L1823" t="str">
        <f>VLOOKUP(TRIM(SUBSTITUTE(D1823,CHAR(160),CHAR(32))),Metadata!B$1:J$2632,9,FALSE)</f>
        <v>prose</v>
      </c>
      <c r="M1823">
        <f>VLOOKUP(TRIM(SUBSTITUTE(D1823,CHAR(160),CHAR(32))),Metadata!B$1:K$2632,10,FALSE)</f>
        <v>48489</v>
      </c>
      <c r="N1823" s="1" t="s">
        <v>2291</v>
      </c>
      <c r="O1823">
        <v>170</v>
      </c>
      <c r="P1823">
        <v>178</v>
      </c>
    </row>
    <row r="1824" spans="1:16" x14ac:dyDescent="0.25">
      <c r="A1824" t="s">
        <v>4354</v>
      </c>
      <c r="B1824" t="s">
        <v>44</v>
      </c>
      <c r="C1824" t="s">
        <v>18</v>
      </c>
      <c r="D1824" t="s">
        <v>7979</v>
      </c>
      <c r="E1824" t="str">
        <f>VLOOKUP(TRIM(SUBSTITUTE(D1824,CHAR(160),CHAR(32))),Metadata!B$1:C$2632,2,FALSE)</f>
        <v>Baillet, Adrien, 1649-1706.</v>
      </c>
      <c r="F1824" t="str">
        <f>VLOOKUP(TRIM(SUBSTITUTE(D1824,CHAR(160),CHAR(32))),Metadata!B$1:D$2632,3,FALSE)</f>
        <v>La Vie de Monsieur Descartes</v>
      </c>
      <c r="G1824">
        <f>VLOOKUP(TRIM(SUBSTITUTE(D1824,CHAR(160),CHAR(32))),Metadata!B$1:E$2632,4,FALSE)</f>
        <v>1691</v>
      </c>
      <c r="H1824" t="s">
        <v>445</v>
      </c>
      <c r="J1824" t="str">
        <f>VLOOKUP(TRIM(SUBSTITUTE(D1824,CHAR(160),CHAR(32))),Metadata!B$1:H$2632,7,FALSE)</f>
        <v>traite ou essai</v>
      </c>
      <c r="L1824" t="str">
        <f>VLOOKUP(TRIM(SUBSTITUTE(D1824,CHAR(160),CHAR(32))),Metadata!B$1:J$2632,9,FALSE)</f>
        <v>prose</v>
      </c>
      <c r="M1824">
        <f>VLOOKUP(TRIM(SUBSTITUTE(D1824,CHAR(160),CHAR(32))),Metadata!B$1:K$2632,10,FALSE)</f>
        <v>156062</v>
      </c>
      <c r="N1824" t="s">
        <v>2292</v>
      </c>
      <c r="O1824">
        <v>74</v>
      </c>
      <c r="P1824">
        <v>82</v>
      </c>
    </row>
    <row r="1825" spans="1:16" x14ac:dyDescent="0.25">
      <c r="A1825" t="s">
        <v>4354</v>
      </c>
      <c r="B1825" t="s">
        <v>44</v>
      </c>
      <c r="C1825" t="s">
        <v>18</v>
      </c>
      <c r="D1825" t="s">
        <v>7964</v>
      </c>
      <c r="E1825" t="str">
        <f>VLOOKUP(TRIM(SUBSTITUTE(D1825,CHAR(160),CHAR(32))),Metadata!B$1:C$2632,2,FALSE)</f>
        <v>Aubignac, François-Hédelin, abbé d', 1604-1676.</v>
      </c>
      <c r="F1825" t="str">
        <f>VLOOKUP(TRIM(SUBSTITUTE(D1825,CHAR(160),CHAR(32))),Metadata!B$1:D$2632,3,FALSE)</f>
        <v>La pratique du théâtre</v>
      </c>
      <c r="G1825">
        <f>VLOOKUP(TRIM(SUBSTITUTE(D1825,CHAR(160),CHAR(32))),Metadata!B$1:E$2632,4,FALSE)</f>
        <v>1657</v>
      </c>
      <c r="H1825" t="s">
        <v>445</v>
      </c>
      <c r="J1825" t="str">
        <f>VLOOKUP(TRIM(SUBSTITUTE(D1825,CHAR(160),CHAR(32))),Metadata!B$1:H$2632,7,FALSE)</f>
        <v>traite ou essai</v>
      </c>
      <c r="L1825" t="str">
        <f>VLOOKUP(TRIM(SUBSTITUTE(D1825,CHAR(160),CHAR(32))),Metadata!B$1:J$2632,9,FALSE)</f>
        <v>prose</v>
      </c>
      <c r="M1825">
        <f>VLOOKUP(TRIM(SUBSTITUTE(D1825,CHAR(160),CHAR(32))),Metadata!B$1:K$2632,10,FALSE)</f>
        <v>112315</v>
      </c>
      <c r="N1825" s="1" t="s">
        <v>2293</v>
      </c>
      <c r="O1825">
        <v>515</v>
      </c>
      <c r="P1825">
        <v>523</v>
      </c>
    </row>
    <row r="1826" spans="1:16" x14ac:dyDescent="0.25">
      <c r="A1826" t="s">
        <v>4354</v>
      </c>
      <c r="B1826" t="s">
        <v>44</v>
      </c>
      <c r="C1826" t="s">
        <v>18</v>
      </c>
      <c r="D1826" t="s">
        <v>7983</v>
      </c>
      <c r="E1826" t="str">
        <f>VLOOKUP(TRIM(SUBSTITUTE(D1826,CHAR(160),CHAR(32))),Metadata!B$1:C$2632,2,FALSE)</f>
        <v>Balzac, Jean-Louis Guez, seigneur de, 1597-1654.</v>
      </c>
      <c r="F1826" t="str">
        <f>VLOOKUP(TRIM(SUBSTITUTE(D1826,CHAR(160),CHAR(32))),Metadata!B$1:D$2632,3,FALSE)</f>
        <v>Dissertations Politiques</v>
      </c>
      <c r="G1826">
        <f>VLOOKUP(TRIM(SUBSTITUTE(D1826,CHAR(160),CHAR(32))),Metadata!B$1:E$2632,4,FALSE)</f>
        <v>1654</v>
      </c>
      <c r="H1826" t="s">
        <v>445</v>
      </c>
      <c r="J1826" t="str">
        <f>VLOOKUP(TRIM(SUBSTITUTE(D1826,CHAR(160),CHAR(32))),Metadata!B$1:H$2632,7,FALSE)</f>
        <v>traite ou essai</v>
      </c>
      <c r="L1826" t="str">
        <f>VLOOKUP(TRIM(SUBSTITUTE(D1826,CHAR(160),CHAR(32))),Metadata!B$1:J$2632,9,FALSE)</f>
        <v>prose</v>
      </c>
      <c r="M1826">
        <f>VLOOKUP(TRIM(SUBSTITUTE(D1826,CHAR(160),CHAR(32))),Metadata!B$1:K$2632,10,FALSE)</f>
        <v>43665</v>
      </c>
      <c r="N1826" s="1" t="s">
        <v>2294</v>
      </c>
      <c r="O1826">
        <v>153</v>
      </c>
      <c r="P1826">
        <v>164</v>
      </c>
    </row>
    <row r="1827" spans="1:16" x14ac:dyDescent="0.25">
      <c r="A1827" t="s">
        <v>4354</v>
      </c>
      <c r="B1827" t="s">
        <v>44</v>
      </c>
      <c r="C1827" t="s">
        <v>18</v>
      </c>
      <c r="D1827" t="s">
        <v>8124</v>
      </c>
      <c r="E1827" t="str">
        <f>VLOOKUP(TRIM(SUBSTITUTE(D1827,CHAR(160),CHAR(32))),Metadata!B$1:C$2632,2,FALSE)</f>
        <v>Racan, Honorat de Bueil, seigneur de, 1589-1670.</v>
      </c>
      <c r="F1827" t="str">
        <f>VLOOKUP(TRIM(SUBSTITUTE(D1827,CHAR(160),CHAR(32))),Metadata!B$1:D$2632,3,FALSE)</f>
        <v>Les bergeries.</v>
      </c>
      <c r="G1827">
        <f>VLOOKUP(TRIM(SUBSTITUTE(D1827,CHAR(160),CHAR(32))),Metadata!B$1:E$2632,4,FALSE)</f>
        <v>1625</v>
      </c>
      <c r="H1827" t="s">
        <v>445</v>
      </c>
      <c r="J1827" t="str">
        <f>VLOOKUP(TRIM(SUBSTITUTE(D1827,CHAR(160),CHAR(32))),Metadata!B$1:H$2632,7,FALSE)</f>
        <v>theatre</v>
      </c>
      <c r="L1827" t="str">
        <f>VLOOKUP(TRIM(SUBSTITUTE(D1827,CHAR(160),CHAR(32))),Metadata!B$1:J$2632,9,FALSE)</f>
        <v>vers</v>
      </c>
      <c r="M1827">
        <f>VLOOKUP(TRIM(SUBSTITUTE(D1827,CHAR(160),CHAR(32))),Metadata!B$1:K$2632,10,FALSE)</f>
        <v>26426</v>
      </c>
      <c r="N1827" t="s">
        <v>2295</v>
      </c>
      <c r="O1827">
        <v>8</v>
      </c>
      <c r="P1827">
        <v>16</v>
      </c>
    </row>
    <row r="1828" spans="1:16" x14ac:dyDescent="0.25">
      <c r="A1828" t="s">
        <v>4354</v>
      </c>
      <c r="B1828" t="s">
        <v>44</v>
      </c>
      <c r="C1828" t="s">
        <v>18</v>
      </c>
      <c r="D1828" t="s">
        <v>7980</v>
      </c>
      <c r="E1828" t="str">
        <f>VLOOKUP(TRIM(SUBSTITUTE(D1828,CHAR(160),CHAR(32))),Metadata!B$1:C$2632,2,FALSE)</f>
        <v>Balzac, Jean-Louis Guez, seigneur de, 1597-1654.</v>
      </c>
      <c r="F1828" t="str">
        <f>VLOOKUP(TRIM(SUBSTITUTE(D1828,CHAR(160),CHAR(32))),Metadata!B$1:D$2632,3,FALSE)</f>
        <v>Aristippe ou de la Cour</v>
      </c>
      <c r="G1828">
        <f>VLOOKUP(TRIM(SUBSTITUTE(D1828,CHAR(160),CHAR(32))),Metadata!B$1:E$2632,4,FALSE)</f>
        <v>1654</v>
      </c>
      <c r="H1828" t="s">
        <v>445</v>
      </c>
      <c r="J1828" t="str">
        <f>VLOOKUP(TRIM(SUBSTITUTE(D1828,CHAR(160),CHAR(32))),Metadata!B$1:H$2632,7,FALSE)</f>
        <v>traite ou essai</v>
      </c>
      <c r="L1828" t="str">
        <f>VLOOKUP(TRIM(SUBSTITUTE(D1828,CHAR(160),CHAR(32))),Metadata!B$1:J$2632,9,FALSE)</f>
        <v>prose</v>
      </c>
      <c r="M1828">
        <f>VLOOKUP(TRIM(SUBSTITUTE(D1828,CHAR(160),CHAR(32))),Metadata!B$1:K$2632,10,FALSE)</f>
        <v>34377</v>
      </c>
      <c r="N1828" s="1" t="s">
        <v>2296</v>
      </c>
      <c r="O1828">
        <v>67</v>
      </c>
      <c r="P1828">
        <v>75</v>
      </c>
    </row>
    <row r="1829" spans="1:16" x14ac:dyDescent="0.25">
      <c r="A1829" t="s">
        <v>4354</v>
      </c>
      <c r="B1829" t="s">
        <v>44</v>
      </c>
      <c r="C1829" t="s">
        <v>18</v>
      </c>
      <c r="D1829" t="s">
        <v>7962</v>
      </c>
      <c r="E1829" t="str">
        <f>VLOOKUP(TRIM(SUBSTITUTE(D1829,CHAR(160),CHAR(32))),Metadata!B$1:C$2632,2,FALSE)</f>
        <v>Arnauld, Antoine, 1612-1694.</v>
      </c>
      <c r="F1829" t="str">
        <f>VLOOKUP(TRIM(SUBSTITUTE(D1829,CHAR(160),CHAR(32))),Metadata!B$1:D$2632,3,FALSE)</f>
        <v>De la Frequente Communion</v>
      </c>
      <c r="G1829">
        <f>VLOOKUP(TRIM(SUBSTITUTE(D1829,CHAR(160),CHAR(32))),Metadata!B$1:E$2632,4,FALSE)</f>
        <v>1643</v>
      </c>
      <c r="H1829" t="s">
        <v>445</v>
      </c>
      <c r="J1829" t="str">
        <f>VLOOKUP(TRIM(SUBSTITUTE(D1829,CHAR(160),CHAR(32))),Metadata!B$1:H$2632,7,FALSE)</f>
        <v>traite ou essai</v>
      </c>
      <c r="L1829" t="str">
        <f>VLOOKUP(TRIM(SUBSTITUTE(D1829,CHAR(160),CHAR(32))),Metadata!B$1:J$2632,9,FALSE)</f>
        <v>prose</v>
      </c>
      <c r="M1829">
        <f>VLOOKUP(TRIM(SUBSTITUTE(D1829,CHAR(160),CHAR(32))),Metadata!B$1:K$2632,10,FALSE)</f>
        <v>127275</v>
      </c>
      <c r="N1829" s="1" t="s">
        <v>2297</v>
      </c>
      <c r="O1829">
        <v>96</v>
      </c>
      <c r="P1829">
        <v>104</v>
      </c>
    </row>
    <row r="1830" spans="1:16" x14ac:dyDescent="0.25">
      <c r="A1830" t="s">
        <v>4354</v>
      </c>
      <c r="B1830" t="s">
        <v>44</v>
      </c>
      <c r="C1830" t="s">
        <v>18</v>
      </c>
      <c r="D1830" t="s">
        <v>7907</v>
      </c>
      <c r="E1830" t="str">
        <f>VLOOKUP(TRIM(SUBSTITUTE(D1830,CHAR(160),CHAR(32))),Metadata!B$1:C$2632,2,FALSE)</f>
        <v>Retz, Jean François Paul de Gondi de, 1613-1679.</v>
      </c>
      <c r="F1830" t="str">
        <f>VLOOKUP(TRIM(SUBSTITUTE(D1830,CHAR(160),CHAR(32))),Metadata!B$1:D$2632,3,FALSE)</f>
        <v>Mémoires. T. 4</v>
      </c>
      <c r="G1830">
        <f>VLOOKUP(TRIM(SUBSTITUTE(D1830,CHAR(160),CHAR(32))),Metadata!B$1:E$2632,4,FALSE)</f>
        <v>1679</v>
      </c>
      <c r="H1830" t="s">
        <v>445</v>
      </c>
      <c r="J1830" t="str">
        <f>VLOOKUP(TRIM(SUBSTITUTE(D1830,CHAR(160),CHAR(32))),Metadata!B$1:H$2632,7,FALSE)</f>
        <v>memoires</v>
      </c>
      <c r="L1830" t="str">
        <f>VLOOKUP(TRIM(SUBSTITUTE(D1830,CHAR(160),CHAR(32))),Metadata!B$1:J$2632,9,FALSE)</f>
        <v>prose</v>
      </c>
      <c r="M1830">
        <f>VLOOKUP(TRIM(SUBSTITUTE(D1830,CHAR(160),CHAR(32))),Metadata!B$1:K$2632,10,FALSE)</f>
        <v>107209</v>
      </c>
      <c r="N1830" s="1" t="s">
        <v>2298</v>
      </c>
      <c r="O1830">
        <v>503</v>
      </c>
      <c r="P1830">
        <v>511</v>
      </c>
    </row>
    <row r="1831" spans="1:16" x14ac:dyDescent="0.25">
      <c r="A1831" t="s">
        <v>4354</v>
      </c>
      <c r="B1831" t="s">
        <v>44</v>
      </c>
      <c r="C1831" t="s">
        <v>18</v>
      </c>
      <c r="D1831" t="s">
        <v>8150</v>
      </c>
      <c r="E1831" t="str">
        <f>VLOOKUP(TRIM(SUBSTITUTE(D1831,CHAR(160),CHAR(32))),Metadata!B$1:C$2632,2,FALSE)</f>
        <v>Scudéry, Madeleine de, 1607-1701.</v>
      </c>
      <c r="F1831" t="str">
        <f>VLOOKUP(TRIM(SUBSTITUTE(D1831,CHAR(160),CHAR(32))),Metadata!B$1:D$2632,3,FALSE)</f>
        <v>Femmes Illustres</v>
      </c>
      <c r="G1831">
        <f>VLOOKUP(TRIM(SUBSTITUTE(D1831,CHAR(160),CHAR(32))),Metadata!B$1:E$2632,4,FALSE)</f>
        <v>1642</v>
      </c>
      <c r="H1831" t="s">
        <v>445</v>
      </c>
      <c r="J1831" t="str">
        <f>VLOOKUP(TRIM(SUBSTITUTE(D1831,CHAR(160),CHAR(32))),Metadata!B$1:H$2632,7,FALSE)</f>
        <v>traite ou essai</v>
      </c>
      <c r="L1831" t="str">
        <f>VLOOKUP(TRIM(SUBSTITUTE(D1831,CHAR(160),CHAR(32))),Metadata!B$1:J$2632,9,FALSE)</f>
        <v/>
      </c>
      <c r="M1831">
        <f>VLOOKUP(TRIM(SUBSTITUTE(D1831,CHAR(160),CHAR(32))),Metadata!B$1:K$2632,10,FALSE)</f>
        <v>53928</v>
      </c>
      <c r="N1831" s="1" t="s">
        <v>2299</v>
      </c>
      <c r="O1831">
        <v>37</v>
      </c>
      <c r="P1831">
        <v>45</v>
      </c>
    </row>
    <row r="1832" spans="1:16" x14ac:dyDescent="0.25">
      <c r="A1832" t="s">
        <v>4354</v>
      </c>
      <c r="B1832" t="s">
        <v>44</v>
      </c>
      <c r="C1832" t="s">
        <v>18</v>
      </c>
      <c r="D1832" t="s">
        <v>8126</v>
      </c>
      <c r="E1832" t="str">
        <f>VLOOKUP(TRIM(SUBSTITUTE(D1832,CHAR(160),CHAR(32))),Metadata!B$1:C$2632,2,FALSE)</f>
        <v>Racine, Jean, 1639-1699.</v>
      </c>
      <c r="F1832" t="str">
        <f>VLOOKUP(TRIM(SUBSTITUTE(D1832,CHAR(160),CHAR(32))),Metadata!B$1:D$2632,3,FALSE)</f>
        <v>Abrégé Hist. de Port-Royal</v>
      </c>
      <c r="G1832">
        <f>VLOOKUP(TRIM(SUBSTITUTE(D1832,CHAR(160),CHAR(32))),Metadata!B$1:E$2632,4,FALSE)</f>
        <v>1699</v>
      </c>
      <c r="H1832" t="s">
        <v>445</v>
      </c>
      <c r="J1832" t="str">
        <f>VLOOKUP(TRIM(SUBSTITUTE(D1832,CHAR(160),CHAR(32))),Metadata!B$1:H$2632,7,FALSE)</f>
        <v>traite ou essai</v>
      </c>
      <c r="L1832" t="str">
        <f>VLOOKUP(TRIM(SUBSTITUTE(D1832,CHAR(160),CHAR(32))),Metadata!B$1:J$2632,9,FALSE)</f>
        <v>prose</v>
      </c>
      <c r="M1832">
        <f>VLOOKUP(TRIM(SUBSTITUTE(D1832,CHAR(160),CHAR(32))),Metadata!B$1:K$2632,10,FALSE)</f>
        <v>45781</v>
      </c>
      <c r="N1832" s="1" t="s">
        <v>2300</v>
      </c>
      <c r="O1832">
        <v>201</v>
      </c>
      <c r="P1832">
        <v>209</v>
      </c>
    </row>
    <row r="1833" spans="1:16" x14ac:dyDescent="0.25">
      <c r="A1833" t="s">
        <v>4354</v>
      </c>
      <c r="B1833" t="s">
        <v>44</v>
      </c>
      <c r="C1833" t="s">
        <v>18</v>
      </c>
      <c r="D1833" t="s">
        <v>7988</v>
      </c>
      <c r="E1833" t="str">
        <f>VLOOKUP(TRIM(SUBSTITUTE(D1833,CHAR(160),CHAR(32))),Metadata!B$1:C$2632,2,FALSE)</f>
        <v>Baro, Balthasar, 1600-1650.</v>
      </c>
      <c r="F1833" t="str">
        <f>VLOOKUP(TRIM(SUBSTITUTE(D1833,CHAR(160),CHAR(32))),Metadata!B$1:D$2632,3,FALSE)</f>
        <v>La conclusion et derniere partie d'Astree</v>
      </c>
      <c r="G1833">
        <f>VLOOKUP(TRIM(SUBSTITUTE(D1833,CHAR(160),CHAR(32))),Metadata!B$1:E$2632,4,FALSE)</f>
        <v>1627</v>
      </c>
      <c r="H1833" t="s">
        <v>445</v>
      </c>
      <c r="J1833" t="str">
        <f>VLOOKUP(TRIM(SUBSTITUTE(D1833,CHAR(160),CHAR(32))),Metadata!B$1:H$2632,7,FALSE)</f>
        <v>roman</v>
      </c>
      <c r="L1833" t="str">
        <f>VLOOKUP(TRIM(SUBSTITUTE(D1833,CHAR(160),CHAR(32))),Metadata!B$1:J$2632,9,FALSE)</f>
        <v>prose</v>
      </c>
      <c r="M1833">
        <f>VLOOKUP(TRIM(SUBSTITUTE(D1833,CHAR(160),CHAR(32))),Metadata!B$1:K$2632,10,FALSE)</f>
        <v>237066</v>
      </c>
      <c r="N1833" s="1" t="s">
        <v>2301</v>
      </c>
      <c r="O1833">
        <v>180</v>
      </c>
      <c r="P1833">
        <v>189</v>
      </c>
    </row>
    <row r="1834" spans="1:16" x14ac:dyDescent="0.25">
      <c r="A1834" t="s">
        <v>4354</v>
      </c>
      <c r="B1834" t="s">
        <v>44</v>
      </c>
      <c r="C1834" t="s">
        <v>18</v>
      </c>
      <c r="D1834" t="s">
        <v>7963</v>
      </c>
      <c r="E1834" t="str">
        <f>VLOOKUP(TRIM(SUBSTITUTE(D1834,CHAR(160),CHAR(32))),Metadata!B$1:C$2632,2,FALSE)</f>
        <v>Aubignac, François-Hédelin, abbé d', 1604-1676.</v>
      </c>
      <c r="F1834" t="str">
        <f>VLOOKUP(TRIM(SUBSTITUTE(D1834,CHAR(160),CHAR(32))),Metadata!B$1:D$2632,3,FALSE)</f>
        <v>Conjectures académiques</v>
      </c>
      <c r="G1834">
        <f>VLOOKUP(TRIM(SUBSTITUTE(D1834,CHAR(160),CHAR(32))),Metadata!B$1:E$2632,4,FALSE)</f>
        <v>1676</v>
      </c>
      <c r="H1834" t="s">
        <v>445</v>
      </c>
      <c r="J1834" t="str">
        <f>VLOOKUP(TRIM(SUBSTITUTE(D1834,CHAR(160),CHAR(32))),Metadata!B$1:H$2632,7,FALSE)</f>
        <v>traite ou essai</v>
      </c>
      <c r="L1834" t="str">
        <f>VLOOKUP(TRIM(SUBSTITUTE(D1834,CHAR(160),CHAR(32))),Metadata!B$1:J$2632,9,FALSE)</f>
        <v>prose</v>
      </c>
      <c r="M1834">
        <f>VLOOKUP(TRIM(SUBSTITUTE(D1834,CHAR(160),CHAR(32))),Metadata!B$1:K$2632,10,FALSE)</f>
        <v>55380</v>
      </c>
      <c r="N1834" s="1" t="s">
        <v>2302</v>
      </c>
      <c r="O1834">
        <v>88</v>
      </c>
      <c r="P1834">
        <v>96</v>
      </c>
    </row>
    <row r="1835" spans="1:16" x14ac:dyDescent="0.25">
      <c r="A1835" t="s">
        <v>4354</v>
      </c>
      <c r="B1835" t="s">
        <v>44</v>
      </c>
      <c r="C1835" t="s">
        <v>18</v>
      </c>
      <c r="D1835" t="s">
        <v>8009</v>
      </c>
      <c r="E1835" t="str">
        <f>VLOOKUP(TRIM(SUBSTITUTE(D1835,CHAR(160),CHAR(32))),Metadata!B$1:C$2632,2,FALSE)</f>
        <v>Coeffeteau, Nicolas, 1574-1623.</v>
      </c>
      <c r="F1835" t="str">
        <f>VLOOKUP(TRIM(SUBSTITUTE(D1835,CHAR(160),CHAR(32))),Metadata!B$1:D$2632,3,FALSE)</f>
        <v>Histoire romaine</v>
      </c>
      <c r="G1835">
        <f>VLOOKUP(TRIM(SUBSTITUTE(D1835,CHAR(160),CHAR(32))),Metadata!B$1:E$2632,4,FALSE)</f>
        <v>1623</v>
      </c>
      <c r="H1835" t="s">
        <v>445</v>
      </c>
      <c r="J1835" t="str">
        <f>VLOOKUP(TRIM(SUBSTITUTE(D1835,CHAR(160),CHAR(32))),Metadata!B$1:H$2632,7,FALSE)</f>
        <v>traite ou essai</v>
      </c>
      <c r="L1835" t="str">
        <f>VLOOKUP(TRIM(SUBSTITUTE(D1835,CHAR(160),CHAR(32))),Metadata!B$1:J$2632,9,FALSE)</f>
        <v>prose</v>
      </c>
      <c r="M1835">
        <f>VLOOKUP(TRIM(SUBSTITUTE(D1835,CHAR(160),CHAR(32))),Metadata!B$1:K$2632,10,FALSE)</f>
        <v>263154</v>
      </c>
      <c r="N1835" s="1" t="s">
        <v>2303</v>
      </c>
      <c r="O1835">
        <v>112</v>
      </c>
      <c r="P1835">
        <v>120</v>
      </c>
    </row>
    <row r="1836" spans="1:16" x14ac:dyDescent="0.25">
      <c r="A1836" t="s">
        <v>4354</v>
      </c>
      <c r="B1836" t="s">
        <v>44</v>
      </c>
      <c r="C1836" t="s">
        <v>18</v>
      </c>
      <c r="D1836" t="s">
        <v>8146</v>
      </c>
      <c r="E1836" t="str">
        <f>VLOOKUP(TRIM(SUBSTITUTE(D1836,CHAR(160),CHAR(32))),Metadata!B$1:C$2632,2,FALSE)</f>
        <v>Scudéry, M. de (Georges), 1601-1667.</v>
      </c>
      <c r="F1836" t="str">
        <f>VLOOKUP(TRIM(SUBSTITUTE(D1836,CHAR(160),CHAR(32))),Metadata!B$1:D$2632,3,FALSE)</f>
        <v>L'apologie du théâtre</v>
      </c>
      <c r="G1836">
        <f>VLOOKUP(TRIM(SUBSTITUTE(D1836,CHAR(160),CHAR(32))),Metadata!B$1:E$2632,4,FALSE)</f>
        <v>1639</v>
      </c>
      <c r="H1836" t="s">
        <v>445</v>
      </c>
      <c r="J1836" t="str">
        <f>VLOOKUP(TRIM(SUBSTITUTE(D1836,CHAR(160),CHAR(32))),Metadata!B$1:H$2632,7,FALSE)</f>
        <v>traite ou essai</v>
      </c>
      <c r="L1836" t="str">
        <f>VLOOKUP(TRIM(SUBSTITUTE(D1836,CHAR(160),CHAR(32))),Metadata!B$1:J$2632,9,FALSE)</f>
        <v>prose</v>
      </c>
      <c r="M1836">
        <f>VLOOKUP(TRIM(SUBSTITUTE(D1836,CHAR(160),CHAR(32))),Metadata!B$1:K$2632,10,FALSE)</f>
        <v>15342</v>
      </c>
      <c r="N1836" s="1" t="s">
        <v>2304</v>
      </c>
      <c r="O1836">
        <v>138</v>
      </c>
      <c r="P1836">
        <v>146</v>
      </c>
    </row>
    <row r="1837" spans="1:16" x14ac:dyDescent="0.25">
      <c r="A1837" t="s">
        <v>4354</v>
      </c>
      <c r="B1837" t="s">
        <v>44</v>
      </c>
      <c r="C1837" t="s">
        <v>18</v>
      </c>
      <c r="D1837" t="s">
        <v>8359</v>
      </c>
      <c r="E1837" t="str">
        <f>VLOOKUP(TRIM(SUBSTITUTE(D1837,CHAR(160),CHAR(32))),Metadata!B$1:C$2632,2,FALSE)</f>
        <v>Prévost, abbé, 1697-1763.</v>
      </c>
      <c r="F1837" t="str">
        <f>VLOOKUP(TRIM(SUBSTITUTE(D1837,CHAR(160),CHAR(32))),Metadata!B$1:D$2632,3,FALSE)</f>
        <v>Lettres angloises, ou Histoire de Miss Clarisse Harlove. T. 5</v>
      </c>
      <c r="G1837">
        <f>VLOOKUP(TRIM(SUBSTITUTE(D1837,CHAR(160),CHAR(32))),Metadata!B$1:E$2632,4,FALSE)</f>
        <v>1751</v>
      </c>
      <c r="H1837" t="s">
        <v>448</v>
      </c>
      <c r="J1837" t="str">
        <f>VLOOKUP(TRIM(SUBSTITUTE(D1837,CHAR(160),CHAR(32))),Metadata!B$1:H$2632,7,FALSE)</f>
        <v>roman</v>
      </c>
      <c r="L1837" t="str">
        <f>VLOOKUP(TRIM(SUBSTITUTE(D1837,CHAR(160),CHAR(32))),Metadata!B$1:J$2632,9,FALSE)</f>
        <v>prose</v>
      </c>
      <c r="M1837">
        <f>VLOOKUP(TRIM(SUBSTITUTE(D1837,CHAR(160),CHAR(32))),Metadata!B$1:K$2632,10,FALSE)</f>
        <v>121407</v>
      </c>
      <c r="N1837" s="1" t="s">
        <v>2305</v>
      </c>
      <c r="O1837">
        <v>32</v>
      </c>
      <c r="P1837">
        <v>40</v>
      </c>
    </row>
    <row r="1838" spans="1:16" x14ac:dyDescent="0.25">
      <c r="A1838" t="s">
        <v>4354</v>
      </c>
      <c r="B1838" t="s">
        <v>44</v>
      </c>
      <c r="C1838" t="s">
        <v>18</v>
      </c>
      <c r="D1838" t="s">
        <v>8291</v>
      </c>
      <c r="E1838" t="str">
        <f>VLOOKUP(TRIM(SUBSTITUTE(D1838,CHAR(160),CHAR(32))),Metadata!B$1:C$2632,2,FALSE)</f>
        <v>La Motte, M. de (Antoine Houdar), 1672-1731.</v>
      </c>
      <c r="F1838" t="str">
        <f>VLOOKUP(TRIM(SUBSTITUTE(D1838,CHAR(160),CHAR(32))),Metadata!B$1:D$2632,3,FALSE)</f>
        <v>Réflexions sur la critique</v>
      </c>
      <c r="G1838">
        <f>VLOOKUP(TRIM(SUBSTITUTE(D1838,CHAR(160),CHAR(32))),Metadata!B$1:E$2632,4,FALSE)</f>
        <v>1716</v>
      </c>
      <c r="H1838" t="s">
        <v>448</v>
      </c>
      <c r="J1838" t="str">
        <f>VLOOKUP(TRIM(SUBSTITUTE(D1838,CHAR(160),CHAR(32))),Metadata!B$1:H$2632,7,FALSE)</f>
        <v>traite ou essai</v>
      </c>
      <c r="L1838" t="str">
        <f>VLOOKUP(TRIM(SUBSTITUTE(D1838,CHAR(160),CHAR(32))),Metadata!B$1:J$2632,9,FALSE)</f>
        <v>prose</v>
      </c>
      <c r="M1838">
        <f>VLOOKUP(TRIM(SUBSTITUTE(D1838,CHAR(160),CHAR(32))),Metadata!B$1:K$2632,10,FALSE)</f>
        <v>48405</v>
      </c>
      <c r="N1838" s="1" t="s">
        <v>2306</v>
      </c>
      <c r="O1838">
        <v>344</v>
      </c>
      <c r="P1838">
        <v>352</v>
      </c>
    </row>
    <row r="1839" spans="1:16" x14ac:dyDescent="0.25">
      <c r="A1839" t="s">
        <v>4354</v>
      </c>
      <c r="B1839" t="s">
        <v>44</v>
      </c>
      <c r="C1839" t="s">
        <v>18</v>
      </c>
      <c r="D1839" t="s">
        <v>8291</v>
      </c>
      <c r="E1839" t="str">
        <f>VLOOKUP(TRIM(SUBSTITUTE(D1839,CHAR(160),CHAR(32))),Metadata!B$1:C$2632,2,FALSE)</f>
        <v>La Motte, M. de (Antoine Houdar), 1672-1731.</v>
      </c>
      <c r="F1839" t="str">
        <f>VLOOKUP(TRIM(SUBSTITUTE(D1839,CHAR(160),CHAR(32))),Metadata!B$1:D$2632,3,FALSE)</f>
        <v>Réflexions sur la critique</v>
      </c>
      <c r="G1839">
        <f>VLOOKUP(TRIM(SUBSTITUTE(D1839,CHAR(160),CHAR(32))),Metadata!B$1:E$2632,4,FALSE)</f>
        <v>1716</v>
      </c>
      <c r="H1839" t="s">
        <v>448</v>
      </c>
      <c r="J1839" t="str">
        <f>VLOOKUP(TRIM(SUBSTITUTE(D1839,CHAR(160),CHAR(32))),Metadata!B$1:H$2632,7,FALSE)</f>
        <v>traite ou essai</v>
      </c>
      <c r="L1839" t="str">
        <f>VLOOKUP(TRIM(SUBSTITUTE(D1839,CHAR(160),CHAR(32))),Metadata!B$1:J$2632,9,FALSE)</f>
        <v>prose</v>
      </c>
      <c r="M1839">
        <f>VLOOKUP(TRIM(SUBSTITUTE(D1839,CHAR(160),CHAR(32))),Metadata!B$1:K$2632,10,FALSE)</f>
        <v>48405</v>
      </c>
      <c r="N1839" s="1" t="s">
        <v>2307</v>
      </c>
      <c r="O1839">
        <v>143</v>
      </c>
      <c r="P1839">
        <v>150</v>
      </c>
    </row>
    <row r="1840" spans="1:16" x14ac:dyDescent="0.25">
      <c r="A1840" t="s">
        <v>4354</v>
      </c>
      <c r="B1840" t="s">
        <v>44</v>
      </c>
      <c r="C1840" t="s">
        <v>18</v>
      </c>
      <c r="D1840" t="s">
        <v>8354</v>
      </c>
      <c r="E1840" t="str">
        <f>VLOOKUP(TRIM(SUBSTITUTE(D1840,CHAR(160),CHAR(32))),Metadata!B$1:C$2632,2,FALSE)</f>
        <v>Prévost, abbé, 1697-1763.</v>
      </c>
      <c r="F1840" t="str">
        <f>VLOOKUP(TRIM(SUBSTITUTE(D1840,CHAR(160),CHAR(32))),Metadata!B$1:D$2632,3,FALSE)</f>
        <v>Le philosophe anglois, ou, Histoire de monsieur Cleveland, fils naturel de Cromwel. T. 5-6</v>
      </c>
      <c r="G1840">
        <f>VLOOKUP(TRIM(SUBSTITUTE(D1840,CHAR(160),CHAR(32))),Metadata!B$1:E$2632,4,FALSE)</f>
        <v>1739</v>
      </c>
      <c r="H1840" t="s">
        <v>448</v>
      </c>
      <c r="J1840" t="str">
        <f>VLOOKUP(TRIM(SUBSTITUTE(D1840,CHAR(160),CHAR(32))),Metadata!B$1:H$2632,7,FALSE)</f>
        <v>roman</v>
      </c>
      <c r="L1840" t="str">
        <f>VLOOKUP(TRIM(SUBSTITUTE(D1840,CHAR(160),CHAR(32))),Metadata!B$1:J$2632,9,FALSE)</f>
        <v>prose</v>
      </c>
      <c r="M1840">
        <f>VLOOKUP(TRIM(SUBSTITUTE(D1840,CHAR(160),CHAR(32))),Metadata!B$1:K$2632,10,FALSE)</f>
        <v>149906</v>
      </c>
      <c r="N1840" s="1" t="s">
        <v>2308</v>
      </c>
      <c r="O1840">
        <v>246</v>
      </c>
      <c r="P1840">
        <v>254</v>
      </c>
    </row>
    <row r="1841" spans="1:16" x14ac:dyDescent="0.25">
      <c r="A1841" t="s">
        <v>4354</v>
      </c>
      <c r="B1841" t="s">
        <v>44</v>
      </c>
      <c r="C1841" t="s">
        <v>18</v>
      </c>
      <c r="D1841" t="s">
        <v>8310</v>
      </c>
      <c r="E1841" t="str">
        <f>VLOOKUP(TRIM(SUBSTITUTE(D1841,CHAR(160),CHAR(32))),Metadata!B$1:C$2632,2,FALSE)</f>
        <v>Mably, abbé de, 1709-1785.</v>
      </c>
      <c r="F1841" t="str">
        <f>VLOOKUP(TRIM(SUBSTITUTE(D1841,CHAR(160),CHAR(32))),Metadata!B$1:D$2632,3,FALSE)</f>
        <v>Observations sur les Grecs</v>
      </c>
      <c r="G1841">
        <f>VLOOKUP(TRIM(SUBSTITUTE(D1841,CHAR(160),CHAR(32))),Metadata!B$1:E$2632,4,FALSE)</f>
        <v>1749</v>
      </c>
      <c r="H1841" t="s">
        <v>448</v>
      </c>
      <c r="J1841" t="str">
        <f>VLOOKUP(TRIM(SUBSTITUTE(D1841,CHAR(160),CHAR(32))),Metadata!B$1:H$2632,7,FALSE)</f>
        <v>traite ou essai</v>
      </c>
      <c r="L1841" t="str">
        <f>VLOOKUP(TRIM(SUBSTITUTE(D1841,CHAR(160),CHAR(32))),Metadata!B$1:J$2632,9,FALSE)</f>
        <v>prose</v>
      </c>
      <c r="M1841">
        <f>VLOOKUP(TRIM(SUBSTITUTE(D1841,CHAR(160),CHAR(32))),Metadata!B$1:K$2632,10,FALSE)</f>
        <v>40386</v>
      </c>
      <c r="N1841" s="1" t="s">
        <v>2309</v>
      </c>
      <c r="O1841">
        <v>5</v>
      </c>
      <c r="P1841">
        <v>13</v>
      </c>
    </row>
    <row r="1842" spans="1:16" x14ac:dyDescent="0.25">
      <c r="A1842" t="s">
        <v>4354</v>
      </c>
      <c r="B1842" t="s">
        <v>44</v>
      </c>
      <c r="C1842" t="s">
        <v>18</v>
      </c>
      <c r="D1842" t="s">
        <v>8181</v>
      </c>
      <c r="E1842" t="str">
        <f>VLOOKUP(TRIM(SUBSTITUTE(D1842,CHAR(160),CHAR(32))),Metadata!B$1:C$2632,2,FALSE)</f>
        <v>Barbier, Edmond Jean Francois, 1689-1771.</v>
      </c>
      <c r="F1842" t="str">
        <f>VLOOKUP(TRIM(SUBSTITUTE(D1842,CHAR(160),CHAR(32))),Metadata!B$1:D$2632,3,FALSE)</f>
        <v>Chronique de la régence. T. 7-8</v>
      </c>
      <c r="G1842">
        <f>VLOOKUP(TRIM(SUBSTITUTE(D1842,CHAR(160),CHAR(32))),Metadata!B$1:E$2632,4,FALSE)</f>
        <v>1763</v>
      </c>
      <c r="H1842" t="s">
        <v>448</v>
      </c>
      <c r="J1842" t="str">
        <f>VLOOKUP(TRIM(SUBSTITUTE(D1842,CHAR(160),CHAR(32))),Metadata!B$1:H$2632,7,FALSE)</f>
        <v>memoires</v>
      </c>
      <c r="L1842" t="str">
        <f>VLOOKUP(TRIM(SUBSTITUTE(D1842,CHAR(160),CHAR(32))),Metadata!B$1:J$2632,9,FALSE)</f>
        <v>prose</v>
      </c>
      <c r="M1842">
        <f>VLOOKUP(TRIM(SUBSTITUTE(D1842,CHAR(160),CHAR(32))),Metadata!B$1:K$2632,10,FALSE)</f>
        <v>119691</v>
      </c>
      <c r="N1842" s="1" t="s">
        <v>2310</v>
      </c>
      <c r="O1842">
        <v>233</v>
      </c>
      <c r="P1842">
        <v>241</v>
      </c>
    </row>
    <row r="1843" spans="1:16" x14ac:dyDescent="0.25">
      <c r="A1843" t="s">
        <v>4354</v>
      </c>
      <c r="B1843" t="s">
        <v>44</v>
      </c>
      <c r="C1843" t="s">
        <v>18</v>
      </c>
      <c r="D1843" t="s">
        <v>8240</v>
      </c>
      <c r="E1843" t="str">
        <f>VLOOKUP(TRIM(SUBSTITUTE(D1843,CHAR(160),CHAR(32))),Metadata!B$1:C$2632,2,FALSE)</f>
        <v>Diderot, Denis, 1713-1784.</v>
      </c>
      <c r="F1843" t="str">
        <f>VLOOKUP(TRIM(SUBSTITUTE(D1843,CHAR(160),CHAR(32))),Metadata!B$1:D$2632,3,FALSE)</f>
        <v>Lettres à Sophie Volland</v>
      </c>
      <c r="G1843">
        <f>VLOOKUP(TRIM(SUBSTITUTE(D1843,CHAR(160),CHAR(32))),Metadata!B$1:E$2632,4,FALSE)</f>
        <v>1774</v>
      </c>
      <c r="H1843" t="s">
        <v>448</v>
      </c>
      <c r="J1843" t="str">
        <f>VLOOKUP(TRIM(SUBSTITUTE(D1843,CHAR(160),CHAR(32))),Metadata!B$1:H$2632,7,FALSE)</f>
        <v>correspondance</v>
      </c>
      <c r="L1843" t="str">
        <f>VLOOKUP(TRIM(SUBSTITUTE(D1843,CHAR(160),CHAR(32))),Metadata!B$1:J$2632,9,FALSE)</f>
        <v>prose</v>
      </c>
      <c r="M1843">
        <f>VLOOKUP(TRIM(SUBSTITUTE(D1843,CHAR(160),CHAR(32))),Metadata!B$1:K$2632,10,FALSE)</f>
        <v>167497</v>
      </c>
      <c r="N1843" s="1" t="s">
        <v>2311</v>
      </c>
      <c r="O1843">
        <v>139</v>
      </c>
      <c r="P1843">
        <v>150</v>
      </c>
    </row>
    <row r="1844" spans="1:16" x14ac:dyDescent="0.25">
      <c r="A1844" t="s">
        <v>4354</v>
      </c>
      <c r="B1844" t="s">
        <v>44</v>
      </c>
      <c r="C1844" t="s">
        <v>18</v>
      </c>
      <c r="D1844" t="s">
        <v>8381</v>
      </c>
      <c r="E1844" t="str">
        <f>VLOOKUP(TRIM(SUBSTITUTE(D1844,CHAR(160),CHAR(32))),Metadata!B$1:C$2632,2,FALSE)</f>
        <v>Rousseau, Jean-Jacques, 1712-1778.</v>
      </c>
      <c r="F1844" t="str">
        <f>VLOOKUP(TRIM(SUBSTITUTE(D1844,CHAR(160),CHAR(32))),Metadata!B$1:D$2632,3,FALSE)</f>
        <v>La nouvelle Héloïse</v>
      </c>
      <c r="G1844">
        <f>VLOOKUP(TRIM(SUBSTITUTE(D1844,CHAR(160),CHAR(32))),Metadata!B$1:E$2632,4,FALSE)</f>
        <v>1761</v>
      </c>
      <c r="H1844" t="s">
        <v>448</v>
      </c>
      <c r="J1844" t="str">
        <f>VLOOKUP(TRIM(SUBSTITUTE(D1844,CHAR(160),CHAR(32))),Metadata!B$1:H$2632,7,FALSE)</f>
        <v>roman</v>
      </c>
      <c r="L1844" t="str">
        <f>VLOOKUP(TRIM(SUBSTITUTE(D1844,CHAR(160),CHAR(32))),Metadata!B$1:J$2632,9,FALSE)</f>
        <v>prose</v>
      </c>
      <c r="M1844">
        <f>VLOOKUP(TRIM(SUBSTITUTE(D1844,CHAR(160),CHAR(32))),Metadata!B$1:K$2632,10,FALSE)</f>
        <v>299094</v>
      </c>
      <c r="N1844" s="1" t="s">
        <v>2312</v>
      </c>
      <c r="O1844">
        <v>185</v>
      </c>
      <c r="P1844">
        <v>193</v>
      </c>
    </row>
    <row r="1845" spans="1:16" x14ac:dyDescent="0.25">
      <c r="A1845" t="s">
        <v>4354</v>
      </c>
      <c r="B1845" t="s">
        <v>44</v>
      </c>
      <c r="C1845" t="s">
        <v>18</v>
      </c>
      <c r="D1845" t="s">
        <v>8372</v>
      </c>
      <c r="E1845" t="str">
        <f>VLOOKUP(TRIM(SUBSTITUTE(D1845,CHAR(160),CHAR(32))),Metadata!B$1:C$2632,2,FALSE)</f>
        <v>Rivarol, Antoine, 1753-1801.</v>
      </c>
      <c r="F1845" t="str">
        <f>VLOOKUP(TRIM(SUBSTITUTE(D1845,CHAR(160),CHAR(32))),Metadata!B$1:D$2632,3,FALSE)</f>
        <v>De l'universitalité de la langue française: discours qui a remporté le prix à l'Académie de Berlin</v>
      </c>
      <c r="G1845">
        <f>VLOOKUP(TRIM(SUBSTITUTE(D1845,CHAR(160),CHAR(32))),Metadata!B$1:E$2632,4,FALSE)</f>
        <v>1784</v>
      </c>
      <c r="H1845" t="s">
        <v>448</v>
      </c>
      <c r="J1845" t="str">
        <f>VLOOKUP(TRIM(SUBSTITUTE(D1845,CHAR(160),CHAR(32))),Metadata!B$1:H$2632,7,FALSE)</f>
        <v>traite ou essai</v>
      </c>
      <c r="L1845" t="str">
        <f>VLOOKUP(TRIM(SUBSTITUTE(D1845,CHAR(160),CHAR(32))),Metadata!B$1:J$2632,9,FALSE)</f>
        <v>prose</v>
      </c>
      <c r="M1845">
        <f>VLOOKUP(TRIM(SUBSTITUTE(D1845,CHAR(160),CHAR(32))),Metadata!B$1:K$2632,10,FALSE)</f>
        <v>20703</v>
      </c>
      <c r="N1845" s="1" t="s">
        <v>2313</v>
      </c>
      <c r="O1845">
        <v>37</v>
      </c>
      <c r="P1845">
        <v>45</v>
      </c>
    </row>
    <row r="1846" spans="1:16" x14ac:dyDescent="0.25">
      <c r="A1846" t="s">
        <v>4354</v>
      </c>
      <c r="B1846" t="s">
        <v>44</v>
      </c>
      <c r="C1846" t="s">
        <v>18</v>
      </c>
      <c r="D1846" t="s">
        <v>8354</v>
      </c>
      <c r="E1846" t="str">
        <f>VLOOKUP(TRIM(SUBSTITUTE(D1846,CHAR(160),CHAR(32))),Metadata!B$1:C$2632,2,FALSE)</f>
        <v>Prévost, abbé, 1697-1763.</v>
      </c>
      <c r="F1846" t="str">
        <f>VLOOKUP(TRIM(SUBSTITUTE(D1846,CHAR(160),CHAR(32))),Metadata!B$1:D$2632,3,FALSE)</f>
        <v>Le philosophe anglois, ou, Histoire de monsieur Cleveland, fils naturel de Cromwel. T. 5-6</v>
      </c>
      <c r="G1846">
        <f>VLOOKUP(TRIM(SUBSTITUTE(D1846,CHAR(160),CHAR(32))),Metadata!B$1:E$2632,4,FALSE)</f>
        <v>1739</v>
      </c>
      <c r="H1846" t="s">
        <v>448</v>
      </c>
      <c r="J1846" t="str">
        <f>VLOOKUP(TRIM(SUBSTITUTE(D1846,CHAR(160),CHAR(32))),Metadata!B$1:H$2632,7,FALSE)</f>
        <v>roman</v>
      </c>
      <c r="L1846" t="str">
        <f>VLOOKUP(TRIM(SUBSTITUTE(D1846,CHAR(160),CHAR(32))),Metadata!B$1:J$2632,9,FALSE)</f>
        <v>prose</v>
      </c>
      <c r="M1846">
        <f>VLOOKUP(TRIM(SUBSTITUTE(D1846,CHAR(160),CHAR(32))),Metadata!B$1:K$2632,10,FALSE)</f>
        <v>149906</v>
      </c>
      <c r="N1846" s="1" t="s">
        <v>2314</v>
      </c>
      <c r="O1846">
        <v>197</v>
      </c>
      <c r="P1846">
        <v>205</v>
      </c>
    </row>
    <row r="1847" spans="1:16" x14ac:dyDescent="0.25">
      <c r="A1847" t="s">
        <v>4354</v>
      </c>
      <c r="B1847" t="s">
        <v>44</v>
      </c>
      <c r="C1847" t="s">
        <v>18</v>
      </c>
      <c r="D1847" t="s">
        <v>8275</v>
      </c>
      <c r="E1847" t="str">
        <f>VLOOKUP(TRIM(SUBSTITUTE(D1847,CHAR(160),CHAR(32))),Metadata!B$1:C$2632,2,FALSE)</f>
        <v>Helvétius, Claude Adrien, 1715-1771.</v>
      </c>
      <c r="F1847" t="str">
        <f>VLOOKUP(TRIM(SUBSTITUTE(D1847,CHAR(160),CHAR(32))),Metadata!B$1:D$2632,3,FALSE)</f>
        <v>De l'esprit.</v>
      </c>
      <c r="G1847">
        <f>VLOOKUP(TRIM(SUBSTITUTE(D1847,CHAR(160),CHAR(32))),Metadata!B$1:E$2632,4,FALSE)</f>
        <v>1758</v>
      </c>
      <c r="H1847" t="s">
        <v>448</v>
      </c>
      <c r="J1847" t="str">
        <f>VLOOKUP(TRIM(SUBSTITUTE(D1847,CHAR(160),CHAR(32))),Metadata!B$1:H$2632,7,FALSE)</f>
        <v>traite ou essai</v>
      </c>
      <c r="L1847" t="str">
        <f>VLOOKUP(TRIM(SUBSTITUTE(D1847,CHAR(160),CHAR(32))),Metadata!B$1:J$2632,9,FALSE)</f>
        <v>prose</v>
      </c>
      <c r="M1847">
        <f>VLOOKUP(TRIM(SUBSTITUTE(D1847,CHAR(160),CHAR(32))),Metadata!B$1:K$2632,10,FALSE)</f>
        <v>161176</v>
      </c>
      <c r="N1847" s="1" t="s">
        <v>2315</v>
      </c>
      <c r="O1847">
        <v>143</v>
      </c>
      <c r="P1847">
        <v>151</v>
      </c>
    </row>
    <row r="1848" spans="1:16" x14ac:dyDescent="0.25">
      <c r="A1848" t="s">
        <v>4354</v>
      </c>
      <c r="B1848" t="s">
        <v>44</v>
      </c>
      <c r="C1848" t="s">
        <v>18</v>
      </c>
      <c r="D1848" t="s">
        <v>8214</v>
      </c>
      <c r="E1848" t="str">
        <f>VLOOKUP(TRIM(SUBSTITUTE(D1848,CHAR(160),CHAR(32))),Metadata!B$1:C$2632,2,FALSE)</f>
        <v>Condorcet, Marie Jean Antoine-Nicolas de Caritat, marquis de, 1743-1794.</v>
      </c>
      <c r="F1848" t="str">
        <f>VLOOKUP(TRIM(SUBSTITUTE(D1848,CHAR(160),CHAR(32))),Metadata!B$1:D$2632,3,FALSE)</f>
        <v>Esquisse d'un tableau</v>
      </c>
      <c r="G1848">
        <f>VLOOKUP(TRIM(SUBSTITUTE(D1848,CHAR(160),CHAR(32))),Metadata!B$1:E$2632,4,FALSE)</f>
        <v>1794</v>
      </c>
      <c r="H1848" t="s">
        <v>448</v>
      </c>
      <c r="J1848" t="str">
        <f>VLOOKUP(TRIM(SUBSTITUTE(D1848,CHAR(160),CHAR(32))),Metadata!B$1:H$2632,7,FALSE)</f>
        <v>traite ou essai</v>
      </c>
      <c r="L1848" t="str">
        <f>VLOOKUP(TRIM(SUBSTITUTE(D1848,CHAR(160),CHAR(32))),Metadata!B$1:J$2632,9,FALSE)</f>
        <v>prose</v>
      </c>
      <c r="M1848">
        <f>VLOOKUP(TRIM(SUBSTITUTE(D1848,CHAR(160),CHAR(32))),Metadata!B$1:K$2632,10,FALSE)</f>
        <v>66733</v>
      </c>
      <c r="N1848" s="1" t="s">
        <v>2316</v>
      </c>
      <c r="O1848">
        <v>40</v>
      </c>
      <c r="P1848">
        <v>48</v>
      </c>
    </row>
    <row r="1849" spans="1:16" x14ac:dyDescent="0.25">
      <c r="A1849" t="s">
        <v>4354</v>
      </c>
      <c r="B1849" t="s">
        <v>44</v>
      </c>
      <c r="C1849" t="s">
        <v>18</v>
      </c>
      <c r="D1849" t="s">
        <v>8390</v>
      </c>
      <c r="E1849" t="str">
        <f>VLOOKUP(TRIM(SUBSTITUTE(D1849,CHAR(160),CHAR(32))),Metadata!B$1:C$2632,2,FALSE)</f>
        <v>Saint-Pierre, Bernardin de, 1737-1814.</v>
      </c>
      <c r="F1849" t="str">
        <f>VLOOKUP(TRIM(SUBSTITUTE(D1849,CHAR(160),CHAR(32))),Metadata!B$1:D$2632,3,FALSE)</f>
        <v>Études de la nature, T. 2</v>
      </c>
      <c r="G1849">
        <f>VLOOKUP(TRIM(SUBSTITUTE(D1849,CHAR(160),CHAR(32))),Metadata!B$1:E$2632,4,FALSE)</f>
        <v>1784</v>
      </c>
      <c r="H1849" t="s">
        <v>448</v>
      </c>
      <c r="J1849" t="str">
        <f>VLOOKUP(TRIM(SUBSTITUTE(D1849,CHAR(160),CHAR(32))),Metadata!B$1:H$2632,7,FALSE)</f>
        <v>traite ou essai</v>
      </c>
      <c r="L1849" t="str">
        <f>VLOOKUP(TRIM(SUBSTITUTE(D1849,CHAR(160),CHAR(32))),Metadata!B$1:J$2632,9,FALSE)</f>
        <v>prose</v>
      </c>
      <c r="M1849">
        <f>VLOOKUP(TRIM(SUBSTITUTE(D1849,CHAR(160),CHAR(32))),Metadata!B$1:K$2632,10,FALSE)</f>
        <v>112322</v>
      </c>
      <c r="N1849" s="1" t="s">
        <v>2317</v>
      </c>
      <c r="O1849">
        <v>74</v>
      </c>
      <c r="P1849">
        <v>82</v>
      </c>
    </row>
    <row r="1850" spans="1:16" x14ac:dyDescent="0.25">
      <c r="A1850" t="s">
        <v>4354</v>
      </c>
      <c r="B1850" t="s">
        <v>44</v>
      </c>
      <c r="C1850" t="s">
        <v>18</v>
      </c>
      <c r="D1850" t="s">
        <v>8239</v>
      </c>
      <c r="E1850" t="str">
        <f>VLOOKUP(TRIM(SUBSTITUTE(D1850,CHAR(160),CHAR(32))),Metadata!B$1:C$2632,2,FALSE)</f>
        <v>Diderot, Denis, 1713-1784.</v>
      </c>
      <c r="F1850" t="str">
        <f>VLOOKUP(TRIM(SUBSTITUTE(D1850,CHAR(160),CHAR(32))),Metadata!B$1:D$2632,3,FALSE)</f>
        <v>Lettres à Sophie Volland</v>
      </c>
      <c r="G1850">
        <f>VLOOKUP(TRIM(SUBSTITUTE(D1850,CHAR(160),CHAR(32))),Metadata!B$1:E$2632,4,FALSE)</f>
        <v>1762</v>
      </c>
      <c r="H1850" t="s">
        <v>448</v>
      </c>
      <c r="J1850" t="str">
        <f>VLOOKUP(TRIM(SUBSTITUTE(D1850,CHAR(160),CHAR(32))),Metadata!B$1:H$2632,7,FALSE)</f>
        <v>correspondance</v>
      </c>
      <c r="L1850" t="str">
        <f>VLOOKUP(TRIM(SUBSTITUTE(D1850,CHAR(160),CHAR(32))),Metadata!B$1:J$2632,9,FALSE)</f>
        <v>prose</v>
      </c>
      <c r="M1850">
        <f>VLOOKUP(TRIM(SUBSTITUTE(D1850,CHAR(160),CHAR(32))),Metadata!B$1:K$2632,10,FALSE)</f>
        <v>167497</v>
      </c>
      <c r="N1850" s="1" t="s">
        <v>2318</v>
      </c>
      <c r="O1850">
        <v>33</v>
      </c>
      <c r="P1850">
        <v>41</v>
      </c>
    </row>
    <row r="1851" spans="1:16" x14ac:dyDescent="0.25">
      <c r="A1851" t="s">
        <v>4354</v>
      </c>
      <c r="B1851" t="s">
        <v>44</v>
      </c>
      <c r="C1851" t="s">
        <v>18</v>
      </c>
      <c r="D1851" t="s">
        <v>8172</v>
      </c>
      <c r="E1851" t="str">
        <f>VLOOKUP(TRIM(SUBSTITUTE(D1851,CHAR(160),CHAR(32))),Metadata!B$1:C$2632,2,FALSE)</f>
        <v>Argens, Jean-Baptiste de Boyer, marquis d', 1704-1771.</v>
      </c>
      <c r="F1851" t="str">
        <f>VLOOKUP(TRIM(SUBSTITUTE(D1851,CHAR(160),CHAR(32))),Metadata!B$1:D$2632,3,FALSE)</f>
        <v>Lettres juives</v>
      </c>
      <c r="G1851">
        <f>VLOOKUP(TRIM(SUBSTITUTE(D1851,CHAR(160),CHAR(32))),Metadata!B$1:E$2632,4,FALSE)</f>
        <v>1738</v>
      </c>
      <c r="H1851" t="s">
        <v>448</v>
      </c>
      <c r="J1851" t="str">
        <f>VLOOKUP(TRIM(SUBSTITUTE(D1851,CHAR(160),CHAR(32))),Metadata!B$1:H$2632,7,FALSE)</f>
        <v>melanges litteraires</v>
      </c>
      <c r="L1851" t="str">
        <f>VLOOKUP(TRIM(SUBSTITUTE(D1851,CHAR(160),CHAR(32))),Metadata!B$1:J$2632,9,FALSE)</f>
        <v>prose</v>
      </c>
      <c r="M1851">
        <f>VLOOKUP(TRIM(SUBSTITUTE(D1851,CHAR(160),CHAR(32))),Metadata!B$1:K$2632,10,FALSE)</f>
        <v>427095</v>
      </c>
      <c r="N1851" s="1" t="s">
        <v>2319</v>
      </c>
      <c r="O1851">
        <v>40</v>
      </c>
      <c r="P1851">
        <v>48</v>
      </c>
    </row>
    <row r="1852" spans="1:16" x14ac:dyDescent="0.25">
      <c r="A1852" t="s">
        <v>4354</v>
      </c>
      <c r="B1852" t="s">
        <v>44</v>
      </c>
      <c r="C1852" t="s">
        <v>18</v>
      </c>
      <c r="D1852" t="s">
        <v>8172</v>
      </c>
      <c r="E1852" t="str">
        <f>VLOOKUP(TRIM(SUBSTITUTE(D1852,CHAR(160),CHAR(32))),Metadata!B$1:C$2632,2,FALSE)</f>
        <v>Argens, Jean-Baptiste de Boyer, marquis d', 1704-1771.</v>
      </c>
      <c r="F1852" t="str">
        <f>VLOOKUP(TRIM(SUBSTITUTE(D1852,CHAR(160),CHAR(32))),Metadata!B$1:D$2632,3,FALSE)</f>
        <v>Lettres juives</v>
      </c>
      <c r="G1852">
        <f>VLOOKUP(TRIM(SUBSTITUTE(D1852,CHAR(160),CHAR(32))),Metadata!B$1:E$2632,4,FALSE)</f>
        <v>1738</v>
      </c>
      <c r="H1852" t="s">
        <v>448</v>
      </c>
      <c r="J1852" t="str">
        <f>VLOOKUP(TRIM(SUBSTITUTE(D1852,CHAR(160),CHAR(32))),Metadata!B$1:H$2632,7,FALSE)</f>
        <v>melanges litteraires</v>
      </c>
      <c r="L1852" t="str">
        <f>VLOOKUP(TRIM(SUBSTITUTE(D1852,CHAR(160),CHAR(32))),Metadata!B$1:J$2632,9,FALSE)</f>
        <v>prose</v>
      </c>
      <c r="M1852">
        <f>VLOOKUP(TRIM(SUBSTITUTE(D1852,CHAR(160),CHAR(32))),Metadata!B$1:K$2632,10,FALSE)</f>
        <v>427095</v>
      </c>
      <c r="N1852" s="1" t="s">
        <v>2320</v>
      </c>
      <c r="O1852">
        <v>5</v>
      </c>
      <c r="P1852">
        <v>13</v>
      </c>
    </row>
    <row r="1853" spans="1:16" x14ac:dyDescent="0.25">
      <c r="A1853" t="s">
        <v>4354</v>
      </c>
      <c r="B1853" t="s">
        <v>44</v>
      </c>
      <c r="C1853" t="s">
        <v>18</v>
      </c>
      <c r="D1853" t="s">
        <v>8362</v>
      </c>
      <c r="E1853" t="str">
        <f>VLOOKUP(TRIM(SUBSTITUTE(D1853,CHAR(160),CHAR(32))),Metadata!B$1:C$2632,2,FALSE)</f>
        <v>Prévost, abbé, 1697-1763.</v>
      </c>
      <c r="F1853" t="str">
        <f>VLOOKUP(TRIM(SUBSTITUTE(D1853,CHAR(160),CHAR(32))),Metadata!B$1:D$2632,3,FALSE)</f>
        <v>Nouvelles lettres angloises, ou, Histoire du chevalier Grandisson: augmentée de huit lettres qui n'ont point paru dans les éditions précédentes: avec figures.</v>
      </c>
      <c r="G1853">
        <f>VLOOKUP(TRIM(SUBSTITUTE(D1853,CHAR(160),CHAR(32))),Metadata!B$1:E$2632,4,FALSE)</f>
        <v>1755</v>
      </c>
      <c r="H1853" t="s">
        <v>448</v>
      </c>
      <c r="J1853" t="str">
        <f>VLOOKUP(TRIM(SUBSTITUTE(D1853,CHAR(160),CHAR(32))),Metadata!B$1:H$2632,7,FALSE)</f>
        <v>roman</v>
      </c>
      <c r="L1853" t="str">
        <f>VLOOKUP(TRIM(SUBSTITUTE(D1853,CHAR(160),CHAR(32))),Metadata!B$1:J$2632,9,FALSE)</f>
        <v>prose</v>
      </c>
      <c r="M1853">
        <f>VLOOKUP(TRIM(SUBSTITUTE(D1853,CHAR(160),CHAR(32))),Metadata!B$1:K$2632,10,FALSE)</f>
        <v>396311</v>
      </c>
      <c r="N1853" s="1" t="s">
        <v>2321</v>
      </c>
      <c r="O1853">
        <v>222</v>
      </c>
      <c r="P1853">
        <v>230</v>
      </c>
    </row>
    <row r="1854" spans="1:16" x14ac:dyDescent="0.25">
      <c r="A1854" t="s">
        <v>4354</v>
      </c>
      <c r="B1854" t="s">
        <v>44</v>
      </c>
      <c r="C1854" t="s">
        <v>18</v>
      </c>
      <c r="D1854" t="s">
        <v>8299</v>
      </c>
      <c r="E1854" t="str">
        <f>VLOOKUP(TRIM(SUBSTITUTE(D1854,CHAR(160),CHAR(32))),Metadata!B$1:C$2632,2,FALSE)</f>
        <v>Le Sage, Alain René, 1668-1747.</v>
      </c>
      <c r="F1854" t="str">
        <f>VLOOKUP(TRIM(SUBSTITUTE(D1854,CHAR(160),CHAR(32))),Metadata!B$1:D$2632,3,FALSE)</f>
        <v>Histoire de Gil Blas de Santillane Livres I-IX</v>
      </c>
      <c r="G1854">
        <f>VLOOKUP(TRIM(SUBSTITUTE(D1854,CHAR(160),CHAR(32))),Metadata!B$1:E$2632,4,FALSE)</f>
        <v>1732</v>
      </c>
      <c r="H1854" t="s">
        <v>448</v>
      </c>
      <c r="J1854" t="str">
        <f>VLOOKUP(TRIM(SUBSTITUTE(D1854,CHAR(160),CHAR(32))),Metadata!B$1:H$2632,7,FALSE)</f>
        <v>roman</v>
      </c>
      <c r="L1854" t="str">
        <f>VLOOKUP(TRIM(SUBSTITUTE(D1854,CHAR(160),CHAR(32))),Metadata!B$1:J$2632,9,FALSE)</f>
        <v>prose</v>
      </c>
      <c r="M1854">
        <f>VLOOKUP(TRIM(SUBSTITUTE(D1854,CHAR(160),CHAR(32))),Metadata!B$1:K$2632,10,FALSE)</f>
        <v>223962</v>
      </c>
      <c r="N1854" s="1" t="s">
        <v>2322</v>
      </c>
      <c r="O1854">
        <v>46</v>
      </c>
      <c r="P1854">
        <v>54</v>
      </c>
    </row>
    <row r="1855" spans="1:16" x14ac:dyDescent="0.25">
      <c r="A1855" t="s">
        <v>4354</v>
      </c>
      <c r="B1855" t="s">
        <v>44</v>
      </c>
      <c r="C1855" t="s">
        <v>18</v>
      </c>
      <c r="D1855" t="s">
        <v>8369</v>
      </c>
      <c r="E1855" t="str">
        <f>VLOOKUP(TRIM(SUBSTITUTE(D1855,CHAR(160),CHAR(32))),Metadata!B$1:C$2632,2,FALSE)</f>
        <v>Riccoboni, Marie Jeanne de Heurles Laboras de Mezières, 1713-1792.</v>
      </c>
      <c r="F1855" t="str">
        <f>VLOOKUP(TRIM(SUBSTITUTE(D1855,CHAR(160),CHAR(32))),Metadata!B$1:D$2632,3,FALSE)</f>
        <v>Lettres de Fanni Butler</v>
      </c>
      <c r="G1855">
        <f>VLOOKUP(TRIM(SUBSTITUTE(D1855,CHAR(160),CHAR(32))),Metadata!B$1:E$2632,4,FALSE)</f>
        <v>1757</v>
      </c>
      <c r="H1855" t="s">
        <v>448</v>
      </c>
      <c r="J1855" t="str">
        <f>VLOOKUP(TRIM(SUBSTITUTE(D1855,CHAR(160),CHAR(32))),Metadata!B$1:H$2632,7,FALSE)</f>
        <v>roman</v>
      </c>
      <c r="L1855" t="str">
        <f>VLOOKUP(TRIM(SUBSTITUTE(D1855,CHAR(160),CHAR(32))),Metadata!B$1:J$2632,9,FALSE)</f>
        <v>prose</v>
      </c>
      <c r="M1855">
        <f>VLOOKUP(TRIM(SUBSTITUTE(D1855,CHAR(160),CHAR(32))),Metadata!B$1:K$2632,10,FALSE)</f>
        <v>32115</v>
      </c>
      <c r="N1855" s="1" t="s">
        <v>2323</v>
      </c>
      <c r="O1855">
        <v>63</v>
      </c>
      <c r="P1855">
        <v>71</v>
      </c>
    </row>
    <row r="1856" spans="1:16" x14ac:dyDescent="0.25">
      <c r="A1856" t="s">
        <v>4354</v>
      </c>
      <c r="B1856" t="s">
        <v>44</v>
      </c>
      <c r="C1856" t="s">
        <v>18</v>
      </c>
      <c r="D1856" t="s">
        <v>8368</v>
      </c>
      <c r="E1856" t="str">
        <f>VLOOKUP(TRIM(SUBSTITUTE(D1856,CHAR(160),CHAR(32))),Metadata!B$1:C$2632,2,FALSE)</f>
        <v>Riccoboni, Marie Jeanne de Heurles Laboras de Mezières, 1713-1792.</v>
      </c>
      <c r="F1856" t="str">
        <f>VLOOKUP(TRIM(SUBSTITUTE(D1856,CHAR(160),CHAR(32))),Metadata!B$1:D$2632,3,FALSE)</f>
        <v>Lettres d'Adélaïde de Dammartin</v>
      </c>
      <c r="G1856">
        <f>VLOOKUP(TRIM(SUBSTITUTE(D1856,CHAR(160),CHAR(32))),Metadata!B$1:E$2632,4,FALSE)</f>
        <v>1767</v>
      </c>
      <c r="H1856" t="s">
        <v>448</v>
      </c>
      <c r="J1856" t="str">
        <f>VLOOKUP(TRIM(SUBSTITUTE(D1856,CHAR(160),CHAR(32))),Metadata!B$1:H$2632,7,FALSE)</f>
        <v>roman</v>
      </c>
      <c r="L1856" t="str">
        <f>VLOOKUP(TRIM(SUBSTITUTE(D1856,CHAR(160),CHAR(32))),Metadata!B$1:J$2632,9,FALSE)</f>
        <v>prose</v>
      </c>
      <c r="M1856">
        <f>VLOOKUP(TRIM(SUBSTITUTE(D1856,CHAR(160),CHAR(32))),Metadata!B$1:K$2632,10,FALSE)</f>
        <v>49503</v>
      </c>
      <c r="N1856" s="1" t="s">
        <v>2324</v>
      </c>
      <c r="O1856">
        <v>51</v>
      </c>
      <c r="P1856">
        <v>59</v>
      </c>
    </row>
    <row r="1857" spans="1:16" x14ac:dyDescent="0.25">
      <c r="A1857" t="s">
        <v>4354</v>
      </c>
      <c r="B1857" t="s">
        <v>44</v>
      </c>
      <c r="C1857" t="s">
        <v>18</v>
      </c>
      <c r="D1857" t="s">
        <v>8549</v>
      </c>
      <c r="E1857" t="str">
        <f>VLOOKUP(TRIM(SUBSTITUTE(D1857,CHAR(160),CHAR(32))),Metadata!B$1:C$2632,2,FALSE)</f>
        <v>Gautier, Théophile, 1811-1872.</v>
      </c>
      <c r="F1857" t="str">
        <f>VLOOKUP(TRIM(SUBSTITUTE(D1857,CHAR(160),CHAR(32))),Metadata!B$1:D$2632,3,FALSE)</f>
        <v>Mademoiselle de Maupin</v>
      </c>
      <c r="G1857">
        <f>VLOOKUP(TRIM(SUBSTITUTE(D1857,CHAR(160),CHAR(32))),Metadata!B$1:E$2632,4,FALSE)</f>
        <v>1835</v>
      </c>
      <c r="H1857" t="s">
        <v>450</v>
      </c>
      <c r="J1857" t="str">
        <f>VLOOKUP(TRIM(SUBSTITUTE(D1857,CHAR(160),CHAR(32))),Metadata!B$1:H$2632,7,FALSE)</f>
        <v>Narratif, Roman</v>
      </c>
      <c r="L1857" t="str">
        <f>VLOOKUP(TRIM(SUBSTITUTE(D1857,CHAR(160),CHAR(32))),Metadata!B$1:J$2632,9,FALSE)</f>
        <v/>
      </c>
      <c r="M1857">
        <f>VLOOKUP(TRIM(SUBSTITUTE(D1857,CHAR(160),CHAR(32))),Metadata!B$1:K$2632,10,FALSE)</f>
        <v>140254</v>
      </c>
      <c r="N1857" s="1" t="s">
        <v>2325</v>
      </c>
      <c r="O1857">
        <v>170</v>
      </c>
      <c r="P1857">
        <v>178</v>
      </c>
    </row>
    <row r="1858" spans="1:16" x14ac:dyDescent="0.25">
      <c r="A1858" t="s">
        <v>4354</v>
      </c>
      <c r="B1858" t="s">
        <v>44</v>
      </c>
      <c r="C1858" t="s">
        <v>18</v>
      </c>
      <c r="D1858" t="s">
        <v>8473</v>
      </c>
      <c r="E1858" t="str">
        <f>VLOOKUP(TRIM(SUBSTITUTE(D1858,CHAR(160),CHAR(32))),Metadata!B$1:C$2632,2,FALSE)</f>
        <v>Cousin, Victor, 1792-1867.</v>
      </c>
      <c r="F1858" t="str">
        <f>VLOOKUP(TRIM(SUBSTITUTE(D1858,CHAR(160),CHAR(32))),Metadata!B$1:D$2632,3,FALSE)</f>
        <v>Cours de l'histoire de la philosophie: histoire de la philosophie du XVIIIe siècle.</v>
      </c>
      <c r="G1858">
        <f>VLOOKUP(TRIM(SUBSTITUTE(D1858,CHAR(160),CHAR(32))),Metadata!B$1:E$2632,4,FALSE)</f>
        <v>1829</v>
      </c>
      <c r="H1858" t="s">
        <v>450</v>
      </c>
      <c r="J1858" t="str">
        <f>VLOOKUP(TRIM(SUBSTITUTE(D1858,CHAR(160),CHAR(32))),Metadata!B$1:H$2632,7,FALSE)</f>
        <v>traite ou essai</v>
      </c>
      <c r="L1858" t="str">
        <f>VLOOKUP(TRIM(SUBSTITUTE(D1858,CHAR(160),CHAR(32))),Metadata!B$1:J$2632,9,FALSE)</f>
        <v>prose</v>
      </c>
      <c r="M1858">
        <f>VLOOKUP(TRIM(SUBSTITUTE(D1858,CHAR(160),CHAR(32))),Metadata!B$1:K$2632,10,FALSE)</f>
        <v>108980</v>
      </c>
      <c r="N1858" s="1" t="s">
        <v>2326</v>
      </c>
      <c r="O1858">
        <v>46</v>
      </c>
      <c r="P1858">
        <v>54</v>
      </c>
    </row>
    <row r="1859" spans="1:16" x14ac:dyDescent="0.25">
      <c r="A1859" t="s">
        <v>4354</v>
      </c>
      <c r="B1859" t="s">
        <v>44</v>
      </c>
      <c r="C1859" t="s">
        <v>18</v>
      </c>
      <c r="D1859" t="s">
        <v>8645</v>
      </c>
      <c r="E1859" t="str">
        <f>VLOOKUP(TRIM(SUBSTITUTE(D1859,CHAR(160),CHAR(32))),Metadata!B$1:C$2632,2,FALSE)</f>
        <v>Renan, Ernest, 1823-1892.</v>
      </c>
      <c r="F1859" t="str">
        <f>VLOOKUP(TRIM(SUBSTITUTE(D1859,CHAR(160),CHAR(32))),Metadata!B$1:D$2632,3,FALSE)</f>
        <v>L'avenir de la science</v>
      </c>
      <c r="G1859">
        <f>VLOOKUP(TRIM(SUBSTITUTE(D1859,CHAR(160),CHAR(32))),Metadata!B$1:E$2632,4,FALSE)</f>
        <v>1890</v>
      </c>
      <c r="H1859" t="s">
        <v>450</v>
      </c>
      <c r="J1859" t="str">
        <f>VLOOKUP(TRIM(SUBSTITUTE(D1859,CHAR(160),CHAR(32))),Metadata!B$1:H$2632,7,FALSE)</f>
        <v>traite ou essai</v>
      </c>
      <c r="L1859" t="str">
        <f>VLOOKUP(TRIM(SUBSTITUTE(D1859,CHAR(160),CHAR(32))),Metadata!B$1:J$2632,9,FALSE)</f>
        <v>prose</v>
      </c>
      <c r="M1859">
        <f>VLOOKUP(TRIM(SUBSTITUTE(D1859,CHAR(160),CHAR(32))),Metadata!B$1:K$2632,10,FALSE)</f>
        <v>172763</v>
      </c>
      <c r="N1859" s="1" t="s">
        <v>2327</v>
      </c>
      <c r="O1859">
        <v>41</v>
      </c>
      <c r="P1859">
        <v>49</v>
      </c>
    </row>
    <row r="1860" spans="1:16" x14ac:dyDescent="0.25">
      <c r="A1860" t="s">
        <v>4354</v>
      </c>
      <c r="B1860" t="s">
        <v>44</v>
      </c>
      <c r="C1860" t="s">
        <v>18</v>
      </c>
      <c r="D1860" t="s">
        <v>8597</v>
      </c>
      <c r="E1860" t="str">
        <f>VLOOKUP(TRIM(SUBSTITUTE(D1860,CHAR(160),CHAR(32))),Metadata!B$1:C$2632,2,FALSE)</f>
        <v>Leroux, Pierre, 1797-1871.</v>
      </c>
      <c r="F1860" t="str">
        <f>VLOOKUP(TRIM(SUBSTITUTE(D1860,CHAR(160),CHAR(32))),Metadata!B$1:D$2632,3,FALSE)</f>
        <v>De l'humanité: de son principe, et de son avenir: où se trouve exposée la vrai définition de la religion et où l'on explique le sens, la suite et l'enchâinement du mosaisme et du christianisme. Première partie</v>
      </c>
      <c r="G1860">
        <f>VLOOKUP(TRIM(SUBSTITUTE(D1860,CHAR(160),CHAR(32))),Metadata!B$1:E$2632,4,FALSE)</f>
        <v>1840</v>
      </c>
      <c r="H1860" t="s">
        <v>450</v>
      </c>
      <c r="J1860" t="str">
        <f>VLOOKUP(TRIM(SUBSTITUTE(D1860,CHAR(160),CHAR(32))),Metadata!B$1:H$2632,7,FALSE)</f>
        <v>traite ou essai</v>
      </c>
      <c r="L1860" t="str">
        <f>VLOOKUP(TRIM(SUBSTITUTE(D1860,CHAR(160),CHAR(32))),Metadata!B$1:J$2632,9,FALSE)</f>
        <v>prose</v>
      </c>
      <c r="M1860">
        <f>VLOOKUP(TRIM(SUBSTITUTE(D1860,CHAR(160),CHAR(32))),Metadata!B$1:K$2632,10,FALSE)</f>
        <v>207532</v>
      </c>
      <c r="N1860" s="4" t="s">
        <v>2328</v>
      </c>
      <c r="O1860">
        <v>25</v>
      </c>
      <c r="P1860">
        <v>33</v>
      </c>
    </row>
    <row r="1861" spans="1:16" x14ac:dyDescent="0.25">
      <c r="A1861" t="s">
        <v>4354</v>
      </c>
      <c r="B1861" t="s">
        <v>44</v>
      </c>
      <c r="C1861" t="s">
        <v>18</v>
      </c>
      <c r="D1861" t="s">
        <v>8434</v>
      </c>
      <c r="E1861" t="str">
        <f>VLOOKUP(TRIM(SUBSTITUTE(D1861,CHAR(160),CHAR(32))),Metadata!B$1:C$2632,2,FALSE)</f>
        <v>Barbey D'Aurevilly, J. (Jules), 1808-1899.</v>
      </c>
      <c r="F1861" t="str">
        <f>VLOOKUP(TRIM(SUBSTITUTE(D1861,CHAR(160),CHAR(32))),Metadata!B$1:D$2632,3,FALSE)</f>
        <v>Une Page d'Histoire</v>
      </c>
      <c r="G1861">
        <f>VLOOKUP(TRIM(SUBSTITUTE(D1861,CHAR(160),CHAR(32))),Metadata!B$1:E$2632,4,FALSE)</f>
        <v>1886</v>
      </c>
      <c r="H1861" t="s">
        <v>450</v>
      </c>
      <c r="J1861" t="str">
        <f>VLOOKUP(TRIM(SUBSTITUTE(D1861,CHAR(160),CHAR(32))),Metadata!B$1:H$2632,7,FALSE)</f>
        <v>roman</v>
      </c>
      <c r="L1861" t="str">
        <f>VLOOKUP(TRIM(SUBSTITUTE(D1861,CHAR(160),CHAR(32))),Metadata!B$1:J$2632,9,FALSE)</f>
        <v/>
      </c>
      <c r="M1861">
        <f>VLOOKUP(TRIM(SUBSTITUTE(D1861,CHAR(160),CHAR(32))),Metadata!B$1:K$2632,10,FALSE)</f>
        <v>4550</v>
      </c>
      <c r="N1861" s="1" t="s">
        <v>2329</v>
      </c>
      <c r="O1861">
        <v>76</v>
      </c>
      <c r="P1861">
        <v>84</v>
      </c>
    </row>
    <row r="1862" spans="1:16" x14ac:dyDescent="0.25">
      <c r="A1862" t="s">
        <v>4354</v>
      </c>
      <c r="B1862" t="s">
        <v>44</v>
      </c>
      <c r="C1862" t="s">
        <v>18</v>
      </c>
      <c r="D1862" t="s">
        <v>8677</v>
      </c>
      <c r="E1862" t="str">
        <f>VLOOKUP(TRIM(SUBSTITUTE(D1862,CHAR(160),CHAR(32))),Metadata!B$1:C$2632,2,FALSE)</f>
        <v>Stendhal, 1783-1842.</v>
      </c>
      <c r="F1862" t="str">
        <f>VLOOKUP(TRIM(SUBSTITUTE(D1862,CHAR(160),CHAR(32))),Metadata!B$1:D$2632,3,FALSE)</f>
        <v>L'abbesse de Castro.</v>
      </c>
      <c r="G1862">
        <f>VLOOKUP(TRIM(SUBSTITUTE(D1862,CHAR(160),CHAR(32))),Metadata!B$1:E$2632,4,FALSE)</f>
        <v>1839</v>
      </c>
      <c r="H1862" t="s">
        <v>450</v>
      </c>
      <c r="J1862" t="str">
        <f>VLOOKUP(TRIM(SUBSTITUTE(D1862,CHAR(160),CHAR(32))),Metadata!B$1:H$2632,7,FALSE)</f>
        <v>roman</v>
      </c>
      <c r="L1862" t="str">
        <f>VLOOKUP(TRIM(SUBSTITUTE(D1862,CHAR(160),CHAR(32))),Metadata!B$1:J$2632,9,FALSE)</f>
        <v>prose</v>
      </c>
      <c r="M1862">
        <f>VLOOKUP(TRIM(SUBSTITUTE(D1862,CHAR(160),CHAR(32))),Metadata!B$1:K$2632,10,FALSE)</f>
        <v>37596</v>
      </c>
      <c r="N1862" s="1" t="s">
        <v>2330</v>
      </c>
      <c r="O1862">
        <v>36</v>
      </c>
      <c r="P1862">
        <v>44</v>
      </c>
    </row>
    <row r="1863" spans="1:16" x14ac:dyDescent="0.25">
      <c r="A1863" t="s">
        <v>4354</v>
      </c>
      <c r="B1863" t="s">
        <v>44</v>
      </c>
      <c r="C1863" t="s">
        <v>18</v>
      </c>
      <c r="D1863" t="s">
        <v>6838</v>
      </c>
      <c r="E1863" t="str">
        <f>VLOOKUP(TRIM(SUBSTITUTE(D1863,CHAR(160),CHAR(32))),Metadata!B$1:C$2632,2,FALSE)</f>
        <v>Bouglé, Célestin, 1870-1940.</v>
      </c>
      <c r="F1863" t="str">
        <f>VLOOKUP(TRIM(SUBSTITUTE(D1863,CHAR(160),CHAR(32))),Metadata!B$1:D$2632,3,FALSE)</f>
        <v>Les idées égalitaires</v>
      </c>
      <c r="G1863">
        <f>VLOOKUP(TRIM(SUBSTITUTE(D1863,CHAR(160),CHAR(32))),Metadata!B$1:E$2632,4,FALSE)</f>
        <v>1899</v>
      </c>
      <c r="H1863" t="s">
        <v>450</v>
      </c>
      <c r="J1863" t="str">
        <f>VLOOKUP(TRIM(SUBSTITUTE(D1863,CHAR(160),CHAR(32))),Metadata!B$1:H$2632,7,FALSE)</f>
        <v>traite</v>
      </c>
      <c r="L1863" t="str">
        <f>VLOOKUP(TRIM(SUBSTITUTE(D1863,CHAR(160),CHAR(32))),Metadata!B$1:J$2632,9,FALSE)</f>
        <v/>
      </c>
      <c r="M1863">
        <f>VLOOKUP(TRIM(SUBSTITUTE(D1863,CHAR(160),CHAR(32))),Metadata!B$1:K$2632,10,FALSE)</f>
        <v>55577</v>
      </c>
      <c r="N1863" s="1" t="s">
        <v>2331</v>
      </c>
      <c r="O1863">
        <v>59</v>
      </c>
      <c r="P1863">
        <v>67</v>
      </c>
    </row>
    <row r="1864" spans="1:16" x14ac:dyDescent="0.25">
      <c r="A1864" t="s">
        <v>4354</v>
      </c>
      <c r="B1864" t="s">
        <v>44</v>
      </c>
      <c r="C1864" t="s">
        <v>18</v>
      </c>
      <c r="D1864" t="s">
        <v>8435</v>
      </c>
      <c r="E1864" t="str">
        <f>VLOOKUP(TRIM(SUBSTITUTE(D1864,CHAR(160),CHAR(32))),Metadata!B$1:C$2632,2,FALSE)</f>
        <v>Barbey D'Aurevilly, J. (Jules), 1808-1899.</v>
      </c>
      <c r="F1864" t="str">
        <f>VLOOKUP(TRIM(SUBSTITUTE(D1864,CHAR(160),CHAR(32))),Metadata!B$1:D$2632,3,FALSE)</f>
        <v>Une Vieille Maîtresse</v>
      </c>
      <c r="G1864">
        <f>VLOOKUP(TRIM(SUBSTITUTE(D1864,CHAR(160),CHAR(32))),Metadata!B$1:E$2632,4,FALSE)</f>
        <v>1851</v>
      </c>
      <c r="H1864" t="s">
        <v>450</v>
      </c>
      <c r="J1864" t="str">
        <f>VLOOKUP(TRIM(SUBSTITUTE(D1864,CHAR(160),CHAR(32))),Metadata!B$1:H$2632,7,FALSE)</f>
        <v>roman</v>
      </c>
      <c r="L1864" t="str">
        <f>VLOOKUP(TRIM(SUBSTITUTE(D1864,CHAR(160),CHAR(32))),Metadata!B$1:J$2632,9,FALSE)</f>
        <v/>
      </c>
      <c r="M1864">
        <f>VLOOKUP(TRIM(SUBSTITUTE(D1864,CHAR(160),CHAR(32))),Metadata!B$1:K$2632,10,FALSE)</f>
        <v>143601</v>
      </c>
      <c r="N1864" s="1" t="s">
        <v>2332</v>
      </c>
      <c r="O1864">
        <v>72</v>
      </c>
      <c r="P1864">
        <v>80</v>
      </c>
    </row>
    <row r="1865" spans="1:16" x14ac:dyDescent="0.25">
      <c r="A1865" t="s">
        <v>4354</v>
      </c>
      <c r="B1865" t="s">
        <v>44</v>
      </c>
      <c r="C1865" t="s">
        <v>18</v>
      </c>
      <c r="D1865" t="s">
        <v>6717</v>
      </c>
      <c r="E1865" t="str">
        <f>VLOOKUP(TRIM(SUBSTITUTE(D1865,CHAR(160),CHAR(32))),Metadata!B$1:C$2632,2,FALSE)</f>
        <v>Tarde, Gabriel, 1843-1904.</v>
      </c>
      <c r="F1865" t="str">
        <f>VLOOKUP(TRIM(SUBSTITUTE(D1865,CHAR(160),CHAR(32))),Metadata!B$1:D$2632,3,FALSE)</f>
        <v>La philosophie pénale [2]</v>
      </c>
      <c r="G1865">
        <f>VLOOKUP(TRIM(SUBSTITUTE(D1865,CHAR(160),CHAR(32))),Metadata!B$1:E$2632,4,FALSE)</f>
        <v>1890</v>
      </c>
      <c r="H1865" t="s">
        <v>450</v>
      </c>
      <c r="J1865" t="str">
        <f>VLOOKUP(TRIM(SUBSTITUTE(D1865,CHAR(160),CHAR(32))),Metadata!B$1:H$2632,7,FALSE)</f>
        <v>traite</v>
      </c>
      <c r="L1865" t="str">
        <f>VLOOKUP(TRIM(SUBSTITUTE(D1865,CHAR(160),CHAR(32))),Metadata!B$1:J$2632,9,FALSE)</f>
        <v/>
      </c>
      <c r="M1865">
        <f>VLOOKUP(TRIM(SUBSTITUTE(D1865,CHAR(160),CHAR(32))),Metadata!B$1:K$2632,10,FALSE)</f>
        <v>118390</v>
      </c>
      <c r="N1865" s="1" t="s">
        <v>2333</v>
      </c>
      <c r="O1865">
        <v>85</v>
      </c>
      <c r="P1865">
        <v>93</v>
      </c>
    </row>
    <row r="1866" spans="1:16" x14ac:dyDescent="0.25">
      <c r="A1866" t="s">
        <v>4354</v>
      </c>
      <c r="B1866" t="s">
        <v>44</v>
      </c>
      <c r="C1866" t="s">
        <v>18</v>
      </c>
      <c r="D1866" t="s">
        <v>6717</v>
      </c>
      <c r="E1866" t="str">
        <f>VLOOKUP(TRIM(SUBSTITUTE(D1866,CHAR(160),CHAR(32))),Metadata!B$1:C$2632,2,FALSE)</f>
        <v>Tarde, Gabriel, 1843-1904.</v>
      </c>
      <c r="F1866" t="str">
        <f>VLOOKUP(TRIM(SUBSTITUTE(D1866,CHAR(160),CHAR(32))),Metadata!B$1:D$2632,3,FALSE)</f>
        <v>La philosophie pénale [2]</v>
      </c>
      <c r="G1866">
        <f>VLOOKUP(TRIM(SUBSTITUTE(D1866,CHAR(160),CHAR(32))),Metadata!B$1:E$2632,4,FALSE)</f>
        <v>1890</v>
      </c>
      <c r="H1866" t="s">
        <v>450</v>
      </c>
      <c r="J1866" t="str">
        <f>VLOOKUP(TRIM(SUBSTITUTE(D1866,CHAR(160),CHAR(32))),Metadata!B$1:H$2632,7,FALSE)</f>
        <v>traite</v>
      </c>
      <c r="L1866" t="str">
        <f>VLOOKUP(TRIM(SUBSTITUTE(D1866,CHAR(160),CHAR(32))),Metadata!B$1:J$2632,9,FALSE)</f>
        <v/>
      </c>
      <c r="M1866">
        <f>VLOOKUP(TRIM(SUBSTITUTE(D1866,CHAR(160),CHAR(32))),Metadata!B$1:K$2632,10,FALSE)</f>
        <v>118390</v>
      </c>
      <c r="N1866" s="4" t="s">
        <v>2334</v>
      </c>
      <c r="O1866">
        <v>75</v>
      </c>
      <c r="P1866">
        <v>83</v>
      </c>
    </row>
    <row r="1867" spans="1:16" x14ac:dyDescent="0.25">
      <c r="A1867" t="s">
        <v>4354</v>
      </c>
      <c r="B1867" t="s">
        <v>44</v>
      </c>
      <c r="C1867" t="s">
        <v>18</v>
      </c>
      <c r="D1867" t="s">
        <v>8555</v>
      </c>
      <c r="E1867" t="str">
        <f>VLOOKUP(TRIM(SUBSTITUTE(D1867,CHAR(160),CHAR(32))),Metadata!B$1:C$2632,2,FALSE)</f>
        <v>Gobineau, Arthur, comte de, 1816-1882.</v>
      </c>
      <c r="F1867" t="str">
        <f>VLOOKUP(TRIM(SUBSTITUTE(D1867,CHAR(160),CHAR(32))),Metadata!B$1:D$2632,3,FALSE)</f>
        <v>Adelaïde</v>
      </c>
      <c r="G1867">
        <f>VLOOKUP(TRIM(SUBSTITUTE(D1867,CHAR(160),CHAR(32))),Metadata!B$1:E$2632,4,FALSE)</f>
        <v>1869</v>
      </c>
      <c r="H1867" t="s">
        <v>450</v>
      </c>
      <c r="J1867" t="str">
        <f>VLOOKUP(TRIM(SUBSTITUTE(D1867,CHAR(160),CHAR(32))),Metadata!B$1:H$2632,7,FALSE)</f>
        <v>theatre</v>
      </c>
      <c r="L1867" t="str">
        <f>VLOOKUP(TRIM(SUBSTITUTE(D1867,CHAR(160),CHAR(32))),Metadata!B$1:J$2632,9,FALSE)</f>
        <v/>
      </c>
      <c r="M1867">
        <f>VLOOKUP(TRIM(SUBSTITUTE(D1867,CHAR(160),CHAR(32))),Metadata!B$1:K$2632,10,FALSE)</f>
        <v>8564</v>
      </c>
      <c r="N1867" t="s">
        <v>2335</v>
      </c>
      <c r="O1867">
        <v>33</v>
      </c>
      <c r="P1867">
        <v>41</v>
      </c>
    </row>
    <row r="1868" spans="1:16" x14ac:dyDescent="0.25">
      <c r="A1868" t="s">
        <v>4354</v>
      </c>
      <c r="B1868" t="s">
        <v>44</v>
      </c>
      <c r="C1868" t="s">
        <v>18</v>
      </c>
      <c r="D1868" t="s">
        <v>8594</v>
      </c>
      <c r="E1868" t="str">
        <f>VLOOKUP(TRIM(SUBSTITUTE(D1868,CHAR(160),CHAR(32))),Metadata!B$1:C$2632,2,FALSE)</f>
        <v>Las Cases, Emmanuel-Auguste-Dieudonné, comte de, 1766-1842.</v>
      </c>
      <c r="F1868" t="str">
        <f>VLOOKUP(TRIM(SUBSTITUTE(D1868,CHAR(160),CHAR(32))),Metadata!B$1:D$2632,3,FALSE)</f>
        <v>Le mémorial de Sainte-Hélène.</v>
      </c>
      <c r="G1868">
        <f>VLOOKUP(TRIM(SUBSTITUTE(D1868,CHAR(160),CHAR(32))),Metadata!B$1:E$2632,4,FALSE)</f>
        <v>1823</v>
      </c>
      <c r="H1868" t="s">
        <v>450</v>
      </c>
      <c r="J1868" t="str">
        <f>VLOOKUP(TRIM(SUBSTITUTE(D1868,CHAR(160),CHAR(32))),Metadata!B$1:H$2632,7,FALSE)</f>
        <v>memoires</v>
      </c>
      <c r="L1868" t="str">
        <f>VLOOKUP(TRIM(SUBSTITUTE(D1868,CHAR(160),CHAR(32))),Metadata!B$1:J$2632,9,FALSE)</f>
        <v>prose</v>
      </c>
      <c r="M1868">
        <f>VLOOKUP(TRIM(SUBSTITUTE(D1868,CHAR(160),CHAR(32))),Metadata!B$1:K$2632,10,FALSE)</f>
        <v>643639</v>
      </c>
      <c r="N1868" s="1" t="s">
        <v>2336</v>
      </c>
      <c r="O1868">
        <v>29</v>
      </c>
      <c r="P1868">
        <v>37</v>
      </c>
    </row>
    <row r="1869" spans="1:16" x14ac:dyDescent="0.25">
      <c r="A1869" t="s">
        <v>4354</v>
      </c>
      <c r="B1869" t="s">
        <v>44</v>
      </c>
      <c r="C1869" t="s">
        <v>18</v>
      </c>
      <c r="D1869" t="s">
        <v>8234</v>
      </c>
      <c r="E1869" t="str">
        <f>VLOOKUP(TRIM(SUBSTITUTE(D1869,CHAR(160),CHAR(32))),Metadata!B$1:C$2632,2,FALSE)</f>
        <v>Diderot, Denis, 1713-1784.</v>
      </c>
      <c r="F1869" t="str">
        <f>VLOOKUP(TRIM(SUBSTITUTE(D1869,CHAR(160),CHAR(32))),Metadata!B$1:D$2632,3,FALSE)</f>
        <v>La religieuse</v>
      </c>
      <c r="G1869">
        <f>VLOOKUP(TRIM(SUBSTITUTE(D1869,CHAR(160),CHAR(32))),Metadata!B$1:E$2632,4,FALSE)</f>
        <v>1784</v>
      </c>
      <c r="H1869" t="s">
        <v>450</v>
      </c>
      <c r="J1869" t="str">
        <f>VLOOKUP(TRIM(SUBSTITUTE(D1869,CHAR(160),CHAR(32))),Metadata!B$1:H$2632,7,FALSE)</f>
        <v>roman</v>
      </c>
      <c r="L1869" t="str">
        <f>VLOOKUP(TRIM(SUBSTITUTE(D1869,CHAR(160),CHAR(32))),Metadata!B$1:J$2632,9,FALSE)</f>
        <v>prose</v>
      </c>
      <c r="M1869">
        <f>VLOOKUP(TRIM(SUBSTITUTE(D1869,CHAR(160),CHAR(32))),Metadata!B$1:K$2632,10,FALSE)</f>
        <v>65573</v>
      </c>
      <c r="N1869" s="1" t="s">
        <v>2337</v>
      </c>
      <c r="O1869">
        <v>108</v>
      </c>
      <c r="P1869">
        <v>116</v>
      </c>
    </row>
    <row r="1870" spans="1:16" x14ac:dyDescent="0.25">
      <c r="A1870" t="s">
        <v>4354</v>
      </c>
      <c r="B1870" t="s">
        <v>44</v>
      </c>
      <c r="C1870" t="s">
        <v>18</v>
      </c>
      <c r="D1870" t="s">
        <v>8623</v>
      </c>
      <c r="E1870" t="str">
        <f>VLOOKUP(TRIM(SUBSTITUTE(D1870,CHAR(160),CHAR(32))),Metadata!B$1:C$2632,2,FALSE)</f>
        <v>Musset, Alfred de, 1810-1857.</v>
      </c>
      <c r="F1870" t="str">
        <f>VLOOKUP(TRIM(SUBSTITUTE(D1870,CHAR(160),CHAR(32))),Metadata!B$1:D$2632,3,FALSE)</f>
        <v>Secret de Javotte (Le)</v>
      </c>
      <c r="G1870">
        <f>VLOOKUP(TRIM(SUBSTITUTE(D1870,CHAR(160),CHAR(32))),Metadata!B$1:E$2632,4,FALSE)</f>
        <v>1844</v>
      </c>
      <c r="H1870" t="s">
        <v>450</v>
      </c>
      <c r="J1870" t="str">
        <f>VLOOKUP(TRIM(SUBSTITUTE(D1870,CHAR(160),CHAR(32))),Metadata!B$1:H$2632,7,FALSE)</f>
        <v>Narratif, Nouvelle</v>
      </c>
      <c r="L1870" t="str">
        <f>VLOOKUP(TRIM(SUBSTITUTE(D1870,CHAR(160),CHAR(32))),Metadata!B$1:J$2632,9,FALSE)</f>
        <v/>
      </c>
      <c r="M1870">
        <f>VLOOKUP(TRIM(SUBSTITUTE(D1870,CHAR(160),CHAR(32))),Metadata!B$1:K$2632,10,FALSE)</f>
        <v>17487</v>
      </c>
      <c r="N1870" s="1" t="s">
        <v>2338</v>
      </c>
      <c r="O1870">
        <v>56</v>
      </c>
      <c r="P1870">
        <v>64</v>
      </c>
    </row>
    <row r="1871" spans="1:16" x14ac:dyDescent="0.25">
      <c r="A1871" t="s">
        <v>4354</v>
      </c>
      <c r="B1871" t="s">
        <v>44</v>
      </c>
      <c r="C1871" t="s">
        <v>18</v>
      </c>
      <c r="D1871" t="s">
        <v>8435</v>
      </c>
      <c r="E1871" t="str">
        <f>VLOOKUP(TRIM(SUBSTITUTE(D1871,CHAR(160),CHAR(32))),Metadata!B$1:C$2632,2,FALSE)</f>
        <v>Barbey D'Aurevilly, J. (Jules), 1808-1899.</v>
      </c>
      <c r="F1871" t="str">
        <f>VLOOKUP(TRIM(SUBSTITUTE(D1871,CHAR(160),CHAR(32))),Metadata!B$1:D$2632,3,FALSE)</f>
        <v>Une Vieille Maîtresse</v>
      </c>
      <c r="G1871">
        <f>VLOOKUP(TRIM(SUBSTITUTE(D1871,CHAR(160),CHAR(32))),Metadata!B$1:E$2632,4,FALSE)</f>
        <v>1851</v>
      </c>
      <c r="H1871" t="s">
        <v>450</v>
      </c>
      <c r="J1871" t="str">
        <f>VLOOKUP(TRIM(SUBSTITUTE(D1871,CHAR(160),CHAR(32))),Metadata!B$1:H$2632,7,FALSE)</f>
        <v>roman</v>
      </c>
      <c r="L1871" t="str">
        <f>VLOOKUP(TRIM(SUBSTITUTE(D1871,CHAR(160),CHAR(32))),Metadata!B$1:J$2632,9,FALSE)</f>
        <v/>
      </c>
      <c r="M1871">
        <f>VLOOKUP(TRIM(SUBSTITUTE(D1871,CHAR(160),CHAR(32))),Metadata!B$1:K$2632,10,FALSE)</f>
        <v>143601</v>
      </c>
      <c r="N1871" s="1" t="s">
        <v>2339</v>
      </c>
      <c r="O1871">
        <v>82</v>
      </c>
      <c r="P1871">
        <v>90</v>
      </c>
    </row>
    <row r="1872" spans="1:16" x14ac:dyDescent="0.25">
      <c r="A1872" t="s">
        <v>4354</v>
      </c>
      <c r="B1872" t="s">
        <v>44</v>
      </c>
      <c r="C1872" t="s">
        <v>18</v>
      </c>
      <c r="D1872" t="s">
        <v>8631</v>
      </c>
      <c r="E1872" t="str">
        <f>VLOOKUP(TRIM(SUBSTITUTE(D1872,CHAR(160),CHAR(32))),Metadata!B$1:C$2632,2,FALSE)</f>
        <v>Ozanam, Frédéric, 1813-1853.</v>
      </c>
      <c r="F1872" t="str">
        <f>VLOOKUP(TRIM(SUBSTITUTE(D1872,CHAR(160),CHAR(32))),Metadata!B$1:D$2632,3,FALSE)</f>
        <v>Essai sur philosophie de Dante</v>
      </c>
      <c r="G1872">
        <f>VLOOKUP(TRIM(SUBSTITUTE(D1872,CHAR(160),CHAR(32))),Metadata!B$1:E$2632,4,FALSE)</f>
        <v>1838</v>
      </c>
      <c r="H1872" t="s">
        <v>450</v>
      </c>
      <c r="J1872" t="str">
        <f>VLOOKUP(TRIM(SUBSTITUTE(D1872,CHAR(160),CHAR(32))),Metadata!B$1:H$2632,7,FALSE)</f>
        <v>traite ou essai</v>
      </c>
      <c r="L1872" t="str">
        <f>VLOOKUP(TRIM(SUBSTITUTE(D1872,CHAR(160),CHAR(32))),Metadata!B$1:J$2632,9,FALSE)</f>
        <v>prose</v>
      </c>
      <c r="M1872">
        <f>VLOOKUP(TRIM(SUBSTITUTE(D1872,CHAR(160),CHAR(32))),Metadata!B$1:K$2632,10,FALSE)</f>
        <v>59055</v>
      </c>
      <c r="N1872" s="1" t="s">
        <v>2340</v>
      </c>
      <c r="O1872">
        <v>222</v>
      </c>
      <c r="P1872">
        <v>230</v>
      </c>
    </row>
    <row r="1873" spans="1:16" x14ac:dyDescent="0.25">
      <c r="A1873" t="s">
        <v>4354</v>
      </c>
      <c r="B1873" t="s">
        <v>44</v>
      </c>
      <c r="C1873" t="s">
        <v>18</v>
      </c>
      <c r="D1873" t="s">
        <v>8445</v>
      </c>
      <c r="E1873" t="str">
        <f>VLOOKUP(TRIM(SUBSTITUTE(D1873,CHAR(160),CHAR(32))),Metadata!B$1:C$2632,2,FALSE)</f>
        <v>Bornier, Henri, vicomte de, 1825-1901.</v>
      </c>
      <c r="F1873" t="str">
        <f>VLOOKUP(TRIM(SUBSTITUTE(D1873,CHAR(160),CHAR(32))),Metadata!B$1:D$2632,3,FALSE)</f>
        <v>La fille de Roland</v>
      </c>
      <c r="G1873">
        <f>VLOOKUP(TRIM(SUBSTITUTE(D1873,CHAR(160),CHAR(32))),Metadata!B$1:E$2632,4,FALSE)</f>
        <v>1875</v>
      </c>
      <c r="H1873" t="s">
        <v>450</v>
      </c>
      <c r="J1873" t="str">
        <f>VLOOKUP(TRIM(SUBSTITUTE(D1873,CHAR(160),CHAR(32))),Metadata!B$1:H$2632,7,FALSE)</f>
        <v>theatre</v>
      </c>
      <c r="L1873" t="str">
        <f>VLOOKUP(TRIM(SUBSTITUTE(D1873,CHAR(160),CHAR(32))),Metadata!B$1:J$2632,9,FALSE)</f>
        <v>prose</v>
      </c>
      <c r="M1873">
        <f>VLOOKUP(TRIM(SUBSTITUTE(D1873,CHAR(160),CHAR(32))),Metadata!B$1:K$2632,10,FALSE)</f>
        <v>18282</v>
      </c>
      <c r="N1873" s="1" t="s">
        <v>2341</v>
      </c>
      <c r="O1873">
        <v>103</v>
      </c>
      <c r="P1873">
        <v>111</v>
      </c>
    </row>
    <row r="1874" spans="1:16" x14ac:dyDescent="0.25">
      <c r="A1874" t="s">
        <v>4354</v>
      </c>
      <c r="B1874" t="s">
        <v>44</v>
      </c>
      <c r="C1874" t="s">
        <v>18</v>
      </c>
      <c r="D1874" t="s">
        <v>8428</v>
      </c>
      <c r="E1874" t="str">
        <f>VLOOKUP(TRIM(SUBSTITUTE(D1874,CHAR(160),CHAR(32))),Metadata!B$1:C$2632,2,FALSE)</f>
        <v>Amiel, Henri Frédéric, 1821-1881.</v>
      </c>
      <c r="F1874" t="str">
        <f>VLOOKUP(TRIM(SUBSTITUTE(D1874,CHAR(160),CHAR(32))),Metadata!B$1:D$2632,3,FALSE)</f>
        <v>Journal de l'annee 1866</v>
      </c>
      <c r="G1874">
        <f>VLOOKUP(TRIM(SUBSTITUTE(D1874,CHAR(160),CHAR(32))),Metadata!B$1:E$2632,4,FALSE)</f>
        <v>1866</v>
      </c>
      <c r="H1874" t="s">
        <v>450</v>
      </c>
      <c r="J1874" t="str">
        <f>VLOOKUP(TRIM(SUBSTITUTE(D1874,CHAR(160),CHAR(32))),Metadata!B$1:H$2632,7,FALSE)</f>
        <v>memoires</v>
      </c>
      <c r="L1874" t="str">
        <f>VLOOKUP(TRIM(SUBSTITUTE(D1874,CHAR(160),CHAR(32))),Metadata!B$1:J$2632,9,FALSE)</f>
        <v>prose</v>
      </c>
      <c r="M1874">
        <f>VLOOKUP(TRIM(SUBSTITUTE(D1874,CHAR(160),CHAR(32))),Metadata!B$1:K$2632,10,FALSE)</f>
        <v>240754</v>
      </c>
      <c r="N1874" s="1" t="s">
        <v>2342</v>
      </c>
      <c r="O1874">
        <v>30</v>
      </c>
      <c r="P1874">
        <v>39</v>
      </c>
    </row>
    <row r="1875" spans="1:16" x14ac:dyDescent="0.25">
      <c r="A1875" t="s">
        <v>4354</v>
      </c>
      <c r="B1875" t="s">
        <v>44</v>
      </c>
      <c r="C1875" t="s">
        <v>18</v>
      </c>
      <c r="D1875" t="s">
        <v>8573</v>
      </c>
      <c r="E1875" t="str">
        <f>VLOOKUP(TRIM(SUBSTITUTE(D1875,CHAR(160),CHAR(32))),Metadata!B$1:C$2632,2,FALSE)</f>
        <v>Huysmans, J.-K. (Joris-Karl), 1848-1907.</v>
      </c>
      <c r="F1875" t="str">
        <f>VLOOKUP(TRIM(SUBSTITUTE(D1875,CHAR(160),CHAR(32))),Metadata!B$1:D$2632,3,FALSE)</f>
        <v>À rebours</v>
      </c>
      <c r="G1875">
        <f>VLOOKUP(TRIM(SUBSTITUTE(D1875,CHAR(160),CHAR(32))),Metadata!B$1:E$2632,4,FALSE)</f>
        <v>1884</v>
      </c>
      <c r="H1875" t="s">
        <v>450</v>
      </c>
      <c r="J1875" t="str">
        <f>VLOOKUP(TRIM(SUBSTITUTE(D1875,CHAR(160),CHAR(32))),Metadata!B$1:H$2632,7,FALSE)</f>
        <v>roman</v>
      </c>
      <c r="L1875" t="str">
        <f>VLOOKUP(TRIM(SUBSTITUTE(D1875,CHAR(160),CHAR(32))),Metadata!B$1:J$2632,9,FALSE)</f>
        <v>prose</v>
      </c>
      <c r="M1875">
        <f>VLOOKUP(TRIM(SUBSTITUTE(D1875,CHAR(160),CHAR(32))),Metadata!B$1:K$2632,10,FALSE)</f>
        <v>68513</v>
      </c>
      <c r="N1875" s="1" t="s">
        <v>2343</v>
      </c>
      <c r="O1875">
        <v>254</v>
      </c>
      <c r="P1875">
        <v>263</v>
      </c>
    </row>
    <row r="1876" spans="1:16" x14ac:dyDescent="0.25">
      <c r="A1876" t="s">
        <v>4354</v>
      </c>
      <c r="B1876" t="s">
        <v>44</v>
      </c>
      <c r="C1876" t="s">
        <v>18</v>
      </c>
      <c r="D1876" t="s">
        <v>8465</v>
      </c>
      <c r="E1876" t="str">
        <f>VLOOKUP(TRIM(SUBSTITUTE(D1876,CHAR(160),CHAR(32))),Metadata!B$1:C$2632,2,FALSE)</f>
        <v>Colet, Louise, 1810-1876.</v>
      </c>
      <c r="F1876" t="str">
        <f>VLOOKUP(TRIM(SUBSTITUTE(D1876,CHAR(160),CHAR(32))),Metadata!B$1:D$2632,3,FALSE)</f>
        <v>Lui</v>
      </c>
      <c r="G1876">
        <f>VLOOKUP(TRIM(SUBSTITUTE(D1876,CHAR(160),CHAR(32))),Metadata!B$1:E$2632,4,FALSE)</f>
        <v>1864</v>
      </c>
      <c r="H1876" t="s">
        <v>450</v>
      </c>
      <c r="J1876" t="str">
        <f>VLOOKUP(TRIM(SUBSTITUTE(D1876,CHAR(160),CHAR(32))),Metadata!B$1:H$2632,7,FALSE)</f>
        <v>roman</v>
      </c>
      <c r="L1876" t="str">
        <f>VLOOKUP(TRIM(SUBSTITUTE(D1876,CHAR(160),CHAR(32))),Metadata!B$1:J$2632,9,FALSE)</f>
        <v/>
      </c>
      <c r="M1876">
        <f>VLOOKUP(TRIM(SUBSTITUTE(D1876,CHAR(160),CHAR(32))),Metadata!B$1:K$2632,10,FALSE)</f>
        <v>106889</v>
      </c>
      <c r="N1876" s="1" t="s">
        <v>2344</v>
      </c>
      <c r="O1876">
        <v>137</v>
      </c>
      <c r="P1876">
        <v>145</v>
      </c>
    </row>
    <row r="1877" spans="1:16" x14ac:dyDescent="0.25">
      <c r="A1877" t="s">
        <v>4354</v>
      </c>
      <c r="B1877" t="s">
        <v>44</v>
      </c>
      <c r="C1877" t="s">
        <v>18</v>
      </c>
      <c r="D1877" t="s">
        <v>7209</v>
      </c>
      <c r="E1877" t="str">
        <f>VLOOKUP(TRIM(SUBSTITUTE(D1877,CHAR(160),CHAR(32))),Metadata!B$1:C$2632,2,FALSE)</f>
        <v>Mathiez, Albert, 1874-1932.</v>
      </c>
      <c r="F1877" t="str">
        <f>VLOOKUP(TRIM(SUBSTITUTE(D1877,CHAR(160),CHAR(32))),Metadata!B$1:D$2632,3,FALSE)</f>
        <v>La révolution française</v>
      </c>
      <c r="G1877">
        <f>VLOOKUP(TRIM(SUBSTITUTE(D1877,CHAR(160),CHAR(32))),Metadata!B$1:E$2632,4,FALSE)</f>
        <v>1922</v>
      </c>
      <c r="H1877" t="s">
        <v>534</v>
      </c>
      <c r="J1877" t="str">
        <f>VLOOKUP(TRIM(SUBSTITUTE(D1877,CHAR(160),CHAR(32))),Metadata!B$1:H$2632,7,FALSE)</f>
        <v>traite</v>
      </c>
      <c r="L1877" t="str">
        <f>VLOOKUP(TRIM(SUBSTITUTE(D1877,CHAR(160),CHAR(32))),Metadata!B$1:J$2632,9,FALSE)</f>
        <v/>
      </c>
      <c r="M1877">
        <f>VLOOKUP(TRIM(SUBSTITUTE(D1877,CHAR(160),CHAR(32))),Metadata!B$1:K$2632,10,FALSE)</f>
        <v>207556</v>
      </c>
      <c r="N1877" s="1" t="s">
        <v>2345</v>
      </c>
      <c r="O1877">
        <v>53</v>
      </c>
      <c r="P1877">
        <v>60</v>
      </c>
    </row>
    <row r="1878" spans="1:16" x14ac:dyDescent="0.25">
      <c r="A1878" t="s">
        <v>4354</v>
      </c>
      <c r="B1878" t="s">
        <v>44</v>
      </c>
      <c r="C1878" t="s">
        <v>18</v>
      </c>
      <c r="D1878" t="s">
        <v>8911</v>
      </c>
      <c r="E1878" t="str">
        <f>VLOOKUP(TRIM(SUBSTITUTE(D1878,CHAR(160),CHAR(32))),Metadata!B$1:C$2632,2,FALSE)</f>
        <v>Duclos, Charles Pinot-, 1704-1772.</v>
      </c>
      <c r="F1878" t="str">
        <f>VLOOKUP(TRIM(SUBSTITUTE(D1878,CHAR(160),CHAR(32))),Metadata!B$1:D$2632,3,FALSE)</f>
        <v>Mémoires pour servir à l'histoire des moeurs du XVIII siècle</v>
      </c>
      <c r="G1878">
        <f>VLOOKUP(TRIM(SUBSTITUTE(D1878,CHAR(160),CHAR(32))),Metadata!B$1:E$2632,4,FALSE)</f>
        <v>1751</v>
      </c>
      <c r="H1878" t="s">
        <v>534</v>
      </c>
      <c r="J1878" t="str">
        <f>VLOOKUP(TRIM(SUBSTITUTE(D1878,CHAR(160),CHAR(32))),Metadata!B$1:H$2632,7,FALSE)</f>
        <v>roman</v>
      </c>
      <c r="L1878" t="str">
        <f>VLOOKUP(TRIM(SUBSTITUTE(D1878,CHAR(160),CHAR(32))),Metadata!B$1:J$2632,9,FALSE)</f>
        <v>prose</v>
      </c>
      <c r="M1878">
        <f>VLOOKUP(TRIM(SUBSTITUTE(D1878,CHAR(160),CHAR(32))),Metadata!B$1:K$2632,10,FALSE)</f>
        <v>37841</v>
      </c>
      <c r="N1878" s="1" t="s">
        <v>2346</v>
      </c>
      <c r="O1878">
        <v>38</v>
      </c>
      <c r="P1878">
        <v>46</v>
      </c>
    </row>
    <row r="1879" spans="1:16" x14ac:dyDescent="0.25">
      <c r="A1879" t="s">
        <v>4354</v>
      </c>
      <c r="B1879" t="s">
        <v>44</v>
      </c>
      <c r="C1879" t="s">
        <v>18</v>
      </c>
      <c r="D1879" t="s">
        <v>8785</v>
      </c>
      <c r="E1879" t="str">
        <f>VLOOKUP(TRIM(SUBSTITUTE(D1879,CHAR(160),CHAR(32))),Metadata!B$1:C$2632,2,FALSE)</f>
        <v>Bernanos, Georges, 1888-1948.</v>
      </c>
      <c r="F1879" t="str">
        <f>VLOOKUP(TRIM(SUBSTITUTE(D1879,CHAR(160),CHAR(32))),Metadata!B$1:D$2632,3,FALSE)</f>
        <v>La joie</v>
      </c>
      <c r="G1879">
        <f>VLOOKUP(TRIM(SUBSTITUTE(D1879,CHAR(160),CHAR(32))),Metadata!B$1:E$2632,4,FALSE)</f>
        <v>1929</v>
      </c>
      <c r="H1879" t="s">
        <v>534</v>
      </c>
      <c r="J1879" t="str">
        <f>VLOOKUP(TRIM(SUBSTITUTE(D1879,CHAR(160),CHAR(32))),Metadata!B$1:H$2632,7,FALSE)</f>
        <v>roman</v>
      </c>
      <c r="L1879" t="str">
        <f>VLOOKUP(TRIM(SUBSTITUTE(D1879,CHAR(160),CHAR(32))),Metadata!B$1:J$2632,9,FALSE)</f>
        <v>prose</v>
      </c>
      <c r="M1879">
        <f>VLOOKUP(TRIM(SUBSTITUTE(D1879,CHAR(160),CHAR(32))),Metadata!B$1:K$2632,10,FALSE)</f>
        <v>77119</v>
      </c>
      <c r="N1879" s="1" t="s">
        <v>2347</v>
      </c>
      <c r="O1879">
        <v>95</v>
      </c>
      <c r="P1879">
        <v>104</v>
      </c>
    </row>
    <row r="1880" spans="1:16" x14ac:dyDescent="0.25">
      <c r="A1880" t="s">
        <v>4354</v>
      </c>
      <c r="B1880" t="s">
        <v>44</v>
      </c>
      <c r="C1880" t="s">
        <v>18</v>
      </c>
      <c r="D1880" t="s">
        <v>8858</v>
      </c>
      <c r="E1880" t="str">
        <f>VLOOKUP(TRIM(SUBSTITUTE(D1880,CHAR(160),CHAR(32))),Metadata!B$1:C$2632,2,FALSE)</f>
        <v>Foch, Ferdinand, 1851-1929.</v>
      </c>
      <c r="F1880" t="str">
        <f>VLOOKUP(TRIM(SUBSTITUTE(D1880,CHAR(160),CHAR(32))),Metadata!B$1:D$2632,3,FALSE)</f>
        <v>Mémoires pour servir à l'histoire de la guerre de 1914-1918 ....</v>
      </c>
      <c r="G1880">
        <f>VLOOKUP(TRIM(SUBSTITUTE(D1880,CHAR(160),CHAR(32))),Metadata!B$1:E$2632,4,FALSE)</f>
        <v>1929</v>
      </c>
      <c r="H1880" t="s">
        <v>534</v>
      </c>
      <c r="J1880" t="str">
        <f>VLOOKUP(TRIM(SUBSTITUTE(D1880,CHAR(160),CHAR(32))),Metadata!B$1:H$2632,7,FALSE)</f>
        <v>memoires</v>
      </c>
      <c r="L1880" t="str">
        <f>VLOOKUP(TRIM(SUBSTITUTE(D1880,CHAR(160),CHAR(32))),Metadata!B$1:J$2632,9,FALSE)</f>
        <v>prose</v>
      </c>
      <c r="M1880">
        <f>VLOOKUP(TRIM(SUBSTITUTE(D1880,CHAR(160),CHAR(32))),Metadata!B$1:K$2632,10,FALSE)</f>
        <v>155874</v>
      </c>
      <c r="N1880" s="1" t="s">
        <v>2348</v>
      </c>
      <c r="O1880">
        <v>264</v>
      </c>
      <c r="P1880">
        <v>272</v>
      </c>
    </row>
    <row r="1881" spans="1:16" x14ac:dyDescent="0.25">
      <c r="A1881" t="s">
        <v>4354</v>
      </c>
      <c r="B1881" t="s">
        <v>44</v>
      </c>
      <c r="C1881" t="s">
        <v>18</v>
      </c>
      <c r="D1881" t="s">
        <v>8763</v>
      </c>
      <c r="E1881" t="str">
        <f>VLOOKUP(TRIM(SUBSTITUTE(D1881,CHAR(160),CHAR(32))),Metadata!B$1:C$2632,2,FALSE)</f>
        <v>Barrès, Maurice, 1862-1923.</v>
      </c>
      <c r="F1881" t="str">
        <f>VLOOKUP(TRIM(SUBSTITUTE(D1881,CHAR(160),CHAR(32))),Metadata!B$1:D$2632,3,FALSE)</f>
        <v>Mes cahiers, T. 2 1898-1902</v>
      </c>
      <c r="G1881">
        <f>VLOOKUP(TRIM(SUBSTITUTE(D1881,CHAR(160),CHAR(32))),Metadata!B$1:E$2632,4,FALSE)</f>
        <v>1902</v>
      </c>
      <c r="H1881" t="s">
        <v>534</v>
      </c>
      <c r="J1881" t="str">
        <f>VLOOKUP(TRIM(SUBSTITUTE(D1881,CHAR(160),CHAR(32))),Metadata!B$1:H$2632,7,FALSE)</f>
        <v>memoires</v>
      </c>
      <c r="L1881" t="str">
        <f>VLOOKUP(TRIM(SUBSTITUTE(D1881,CHAR(160),CHAR(32))),Metadata!B$1:J$2632,9,FALSE)</f>
        <v>prose</v>
      </c>
      <c r="M1881">
        <f>VLOOKUP(TRIM(SUBSTITUTE(D1881,CHAR(160),CHAR(32))),Metadata!B$1:K$2632,10,FALSE)</f>
        <v>52628</v>
      </c>
      <c r="N1881" s="1" t="s">
        <v>2349</v>
      </c>
      <c r="O1881">
        <v>31</v>
      </c>
      <c r="P1881">
        <v>39</v>
      </c>
    </row>
    <row r="1882" spans="1:16" x14ac:dyDescent="0.25">
      <c r="A1882" t="s">
        <v>4354</v>
      </c>
      <c r="B1882" t="s">
        <v>44</v>
      </c>
      <c r="C1882" t="s">
        <v>18</v>
      </c>
      <c r="D1882" t="s">
        <v>7666</v>
      </c>
      <c r="E1882" t="str">
        <f>VLOOKUP(TRIM(SUBSTITUTE(D1882,CHAR(160),CHAR(32))),Metadata!B$1:C$2632,2,FALSE)</f>
        <v>Brunschvicg, Léon, 1869-1944.</v>
      </c>
      <c r="F1882" t="str">
        <f>VLOOKUP(TRIM(SUBSTITUTE(D1882,CHAR(160),CHAR(32))),Metadata!B$1:D$2632,3,FALSE)</f>
        <v>HÉRITAGE DE MOTS</v>
      </c>
      <c r="G1882">
        <f>VLOOKUP(TRIM(SUBSTITUTE(D1882,CHAR(160),CHAR(32))),Metadata!B$1:E$2632,4,FALSE)</f>
        <v>1945</v>
      </c>
      <c r="H1882" t="s">
        <v>534</v>
      </c>
      <c r="J1882" t="str">
        <f>VLOOKUP(TRIM(SUBSTITUTE(D1882,CHAR(160),CHAR(32))),Metadata!B$1:H$2632,7,FALSE)</f>
        <v>traite</v>
      </c>
      <c r="L1882" t="str">
        <f>VLOOKUP(TRIM(SUBSTITUTE(D1882,CHAR(160),CHAR(32))),Metadata!B$1:J$2632,9,FALSE)</f>
        <v/>
      </c>
      <c r="M1882">
        <f>VLOOKUP(TRIM(SUBSTITUTE(D1882,CHAR(160),CHAR(32))),Metadata!B$1:K$2632,10,FALSE)</f>
        <v>30425</v>
      </c>
      <c r="N1882" s="1" t="s">
        <v>2350</v>
      </c>
      <c r="O1882">
        <v>24</v>
      </c>
      <c r="P1882">
        <v>32</v>
      </c>
    </row>
    <row r="1883" spans="1:16" x14ac:dyDescent="0.25">
      <c r="A1883" t="s">
        <v>4354</v>
      </c>
      <c r="B1883" t="s">
        <v>44</v>
      </c>
      <c r="C1883" t="s">
        <v>18</v>
      </c>
      <c r="D1883" t="s">
        <v>8961</v>
      </c>
      <c r="E1883" t="str">
        <f>VLOOKUP(TRIM(SUBSTITUTE(D1883,CHAR(160),CHAR(32))),Metadata!B$1:C$2632,2,FALSE)</f>
        <v>Mounier, Emmanuel, 1905-1950.</v>
      </c>
      <c r="F1883" t="str">
        <f>VLOOKUP(TRIM(SUBSTITUTE(D1883,CHAR(160),CHAR(32))),Metadata!B$1:D$2632,3,FALSE)</f>
        <v>Traité du caractère</v>
      </c>
      <c r="G1883">
        <f>VLOOKUP(TRIM(SUBSTITUTE(D1883,CHAR(160),CHAR(32))),Metadata!B$1:E$2632,4,FALSE)</f>
        <v>1946</v>
      </c>
      <c r="H1883" t="s">
        <v>534</v>
      </c>
      <c r="J1883" t="str">
        <f>VLOOKUP(TRIM(SUBSTITUTE(D1883,CHAR(160),CHAR(32))),Metadata!B$1:H$2632,7,FALSE)</f>
        <v>traite ou essai</v>
      </c>
      <c r="L1883" t="str">
        <f>VLOOKUP(TRIM(SUBSTITUTE(D1883,CHAR(160),CHAR(32))),Metadata!B$1:J$2632,9,FALSE)</f>
        <v>prose</v>
      </c>
      <c r="M1883">
        <f>VLOOKUP(TRIM(SUBSTITUTE(D1883,CHAR(160),CHAR(32))),Metadata!B$1:K$2632,10,FALSE)</f>
        <v>327375</v>
      </c>
      <c r="N1883" s="1" t="s">
        <v>2351</v>
      </c>
      <c r="O1883">
        <v>216</v>
      </c>
      <c r="P1883">
        <v>224</v>
      </c>
    </row>
    <row r="1884" spans="1:16" x14ac:dyDescent="0.25">
      <c r="A1884" t="s">
        <v>4354</v>
      </c>
      <c r="B1884" t="s">
        <v>44</v>
      </c>
      <c r="C1884" t="s">
        <v>18</v>
      </c>
      <c r="D1884" t="s">
        <v>8900</v>
      </c>
      <c r="E1884" t="str">
        <f>VLOOKUP(TRIM(SUBSTITUTE(D1884,CHAR(160),CHAR(32))),Metadata!B$1:C$2632,2,FALSE)</f>
        <v>Guéhenno, Jean, 1890-1978.</v>
      </c>
      <c r="F1884" t="str">
        <f>VLOOKUP(TRIM(SUBSTITUTE(D1884,CHAR(160),CHAR(32))),Metadata!B$1:D$2632,3,FALSE)</f>
        <v>Jean-Jacques en marge des Confessions T.I. 1712-1750</v>
      </c>
      <c r="G1884">
        <f>VLOOKUP(TRIM(SUBSTITUTE(D1884,CHAR(160),CHAR(32))),Metadata!B$1:E$2632,4,FALSE)</f>
        <v>1948</v>
      </c>
      <c r="H1884" t="s">
        <v>534</v>
      </c>
      <c r="J1884" t="str">
        <f>VLOOKUP(TRIM(SUBSTITUTE(D1884,CHAR(160),CHAR(32))),Metadata!B$1:H$2632,7,FALSE)</f>
        <v>traite ou essai</v>
      </c>
      <c r="L1884" t="str">
        <f>VLOOKUP(TRIM(SUBSTITUTE(D1884,CHAR(160),CHAR(32))),Metadata!B$1:J$2632,9,FALSE)</f>
        <v>prose</v>
      </c>
      <c r="M1884">
        <f>VLOOKUP(TRIM(SUBSTITUTE(D1884,CHAR(160),CHAR(32))),Metadata!B$1:K$2632,10,FALSE)</f>
        <v>79955</v>
      </c>
      <c r="N1884" s="1" t="s">
        <v>2352</v>
      </c>
      <c r="O1884">
        <v>104</v>
      </c>
      <c r="P1884">
        <v>112</v>
      </c>
    </row>
    <row r="1885" spans="1:16" x14ac:dyDescent="0.25">
      <c r="A1885" t="s">
        <v>4354</v>
      </c>
      <c r="B1885" t="s">
        <v>44</v>
      </c>
      <c r="C1885" t="s">
        <v>18</v>
      </c>
      <c r="D1885" t="s">
        <v>9023</v>
      </c>
      <c r="E1885" t="str">
        <f>VLOOKUP(TRIM(SUBSTITUTE(D1885,CHAR(160),CHAR(32))),Metadata!B$1:C$2632,2,FALSE)</f>
        <v>Vuillemin, Jules, 1920-2001.</v>
      </c>
      <c r="F1885" t="str">
        <f>VLOOKUP(TRIM(SUBSTITUTE(D1885,CHAR(160),CHAR(32))),Metadata!B$1:D$2632,3,FALSE)</f>
        <v>L'être et la travail: les conditions dialectiques de la psychologie et de la sociologie</v>
      </c>
      <c r="G1885">
        <f>VLOOKUP(TRIM(SUBSTITUTE(D1885,CHAR(160),CHAR(32))),Metadata!B$1:E$2632,4,FALSE)</f>
        <v>1949</v>
      </c>
      <c r="H1885" t="s">
        <v>534</v>
      </c>
      <c r="J1885" t="str">
        <f>VLOOKUP(TRIM(SUBSTITUTE(D1885,CHAR(160),CHAR(32))),Metadata!B$1:H$2632,7,FALSE)</f>
        <v>traite ou essai</v>
      </c>
      <c r="L1885" t="str">
        <f>VLOOKUP(TRIM(SUBSTITUTE(D1885,CHAR(160),CHAR(32))),Metadata!B$1:J$2632,9,FALSE)</f>
        <v>prose</v>
      </c>
      <c r="M1885">
        <f>VLOOKUP(TRIM(SUBSTITUTE(D1885,CHAR(160),CHAR(32))),Metadata!B$1:K$2632,10,FALSE)</f>
        <v>65326</v>
      </c>
      <c r="N1885" s="1" t="s">
        <v>2353</v>
      </c>
      <c r="O1885">
        <v>290</v>
      </c>
      <c r="P1885">
        <v>298</v>
      </c>
    </row>
    <row r="1886" spans="1:16" x14ac:dyDescent="0.25">
      <c r="A1886" t="s">
        <v>4354</v>
      </c>
      <c r="B1886" t="s">
        <v>44</v>
      </c>
      <c r="C1886" t="s">
        <v>18</v>
      </c>
      <c r="D1886" t="s">
        <v>8779</v>
      </c>
      <c r="E1886" t="str">
        <f>VLOOKUP(TRIM(SUBSTITUTE(D1886,CHAR(160),CHAR(32))),Metadata!B$1:C$2632,2,FALSE)</f>
        <v>Beckett, Samuel, 1906-1989.</v>
      </c>
      <c r="F1886" t="str">
        <f>VLOOKUP(TRIM(SUBSTITUTE(D1886,CHAR(160),CHAR(32))),Metadata!B$1:D$2632,3,FALSE)</f>
        <v>Watt</v>
      </c>
      <c r="G1886">
        <f>VLOOKUP(TRIM(SUBSTITUTE(D1886,CHAR(160),CHAR(32))),Metadata!B$1:E$2632,4,FALSE)</f>
        <v>1968</v>
      </c>
      <c r="H1886" t="s">
        <v>534</v>
      </c>
      <c r="J1886" t="str">
        <f>VLOOKUP(TRIM(SUBSTITUTE(D1886,CHAR(160),CHAR(32))),Metadata!B$1:H$2632,7,FALSE)</f>
        <v>roman</v>
      </c>
      <c r="L1886" t="str">
        <f>VLOOKUP(TRIM(SUBSTITUTE(D1886,CHAR(160),CHAR(32))),Metadata!B$1:J$2632,9,FALSE)</f>
        <v/>
      </c>
      <c r="M1886">
        <f>VLOOKUP(TRIM(SUBSTITUTE(D1886,CHAR(160),CHAR(32))),Metadata!B$1:K$2632,10,FALSE)</f>
        <v>89677</v>
      </c>
      <c r="N1886" s="1" t="s">
        <v>2354</v>
      </c>
      <c r="O1886">
        <v>387</v>
      </c>
      <c r="P1886">
        <v>395</v>
      </c>
    </row>
    <row r="1887" spans="1:16" x14ac:dyDescent="0.25">
      <c r="A1887" t="s">
        <v>4354</v>
      </c>
      <c r="B1887" t="s">
        <v>44</v>
      </c>
      <c r="C1887" t="s">
        <v>18</v>
      </c>
      <c r="D1887" t="s">
        <v>8781</v>
      </c>
      <c r="E1887" t="str">
        <f>VLOOKUP(TRIM(SUBSTITUTE(D1887,CHAR(160),CHAR(32))),Metadata!B$1:C$2632,2,FALSE)</f>
        <v>Benda, Julien, 1867-1956.</v>
      </c>
      <c r="F1887" t="str">
        <f>VLOOKUP(TRIM(SUBSTITUTE(D1887,CHAR(160),CHAR(32))),Metadata!B$1:D$2632,3,FALSE)</f>
        <v>La France byzantine</v>
      </c>
      <c r="G1887">
        <f>VLOOKUP(TRIM(SUBSTITUTE(D1887,CHAR(160),CHAR(32))),Metadata!B$1:E$2632,4,FALSE)</f>
        <v>1945</v>
      </c>
      <c r="H1887" t="s">
        <v>534</v>
      </c>
      <c r="J1887" t="str">
        <f>VLOOKUP(TRIM(SUBSTITUTE(D1887,CHAR(160),CHAR(32))),Metadata!B$1:H$2632,7,FALSE)</f>
        <v>traite ou essai</v>
      </c>
      <c r="L1887" t="str">
        <f>VLOOKUP(TRIM(SUBSTITUTE(D1887,CHAR(160),CHAR(32))),Metadata!B$1:J$2632,9,FALSE)</f>
        <v>prose</v>
      </c>
      <c r="M1887">
        <f>VLOOKUP(TRIM(SUBSTITUTE(D1887,CHAR(160),CHAR(32))),Metadata!B$1:K$2632,10,FALSE)</f>
        <v>71872</v>
      </c>
      <c r="N1887" s="1" t="s">
        <v>2355</v>
      </c>
      <c r="O1887">
        <v>91</v>
      </c>
      <c r="P1887">
        <v>99</v>
      </c>
    </row>
    <row r="1888" spans="1:16" x14ac:dyDescent="0.25">
      <c r="A1888" t="s">
        <v>4354</v>
      </c>
      <c r="B1888" t="s">
        <v>44</v>
      </c>
      <c r="C1888" t="s">
        <v>18</v>
      </c>
      <c r="D1888" t="s">
        <v>8764</v>
      </c>
      <c r="E1888" t="str">
        <f>VLOOKUP(TRIM(SUBSTITUTE(D1888,CHAR(160),CHAR(32))),Metadata!B$1:C$2632,2,FALSE)</f>
        <v>Barrès, Maurice, 1862-1923.</v>
      </c>
      <c r="F1888" t="str">
        <f>VLOOKUP(TRIM(SUBSTITUTE(D1888,CHAR(160),CHAR(32))),Metadata!B$1:D$2632,3,FALSE)</f>
        <v>Mes cahiers, T. 3 1902-1904</v>
      </c>
      <c r="G1888">
        <f>VLOOKUP(TRIM(SUBSTITUTE(D1888,CHAR(160),CHAR(32))),Metadata!B$1:E$2632,4,FALSE)</f>
        <v>1904</v>
      </c>
      <c r="H1888" t="s">
        <v>534</v>
      </c>
      <c r="J1888" t="str">
        <f>VLOOKUP(TRIM(SUBSTITUTE(D1888,CHAR(160),CHAR(32))),Metadata!B$1:H$2632,7,FALSE)</f>
        <v>memoires</v>
      </c>
      <c r="L1888" t="str">
        <f>VLOOKUP(TRIM(SUBSTITUTE(D1888,CHAR(160),CHAR(32))),Metadata!B$1:J$2632,9,FALSE)</f>
        <v>prose</v>
      </c>
      <c r="M1888">
        <f>VLOOKUP(TRIM(SUBSTITUTE(D1888,CHAR(160),CHAR(32))),Metadata!B$1:K$2632,10,FALSE)</f>
        <v>60955</v>
      </c>
      <c r="N1888" s="1" t="s">
        <v>2356</v>
      </c>
      <c r="O1888">
        <v>39</v>
      </c>
      <c r="P1888">
        <v>48</v>
      </c>
    </row>
    <row r="1889" spans="1:20" x14ac:dyDescent="0.25">
      <c r="A1889" t="s">
        <v>4354</v>
      </c>
      <c r="B1889" t="s">
        <v>44</v>
      </c>
      <c r="C1889" t="s">
        <v>18</v>
      </c>
      <c r="D1889" t="s">
        <v>8929</v>
      </c>
      <c r="E1889" t="str">
        <f>VLOOKUP(TRIM(SUBSTITUTE(D1889,CHAR(160),CHAR(32))),Metadata!B$1:C$2632,2,FALSE)</f>
        <v>Martin Du Gard, Roger, 1881-1958.</v>
      </c>
      <c r="F1889" t="str">
        <f>VLOOKUP(TRIM(SUBSTITUTE(D1889,CHAR(160),CHAR(32))),Metadata!B$1:D$2632,3,FALSE)</f>
        <v>Les Thibault, Epilogue</v>
      </c>
      <c r="G1889">
        <f>VLOOKUP(TRIM(SUBSTITUTE(D1889,CHAR(160),CHAR(32))),Metadata!B$1:E$2632,4,FALSE)</f>
        <v>1940</v>
      </c>
      <c r="H1889" t="s">
        <v>534</v>
      </c>
      <c r="J1889" t="str">
        <f>VLOOKUP(TRIM(SUBSTITUTE(D1889,CHAR(160),CHAR(32))),Metadata!B$1:H$2632,7,FALSE)</f>
        <v>roman</v>
      </c>
      <c r="L1889" t="str">
        <f>VLOOKUP(TRIM(SUBSTITUTE(D1889,CHAR(160),CHAR(32))),Metadata!B$1:J$2632,9,FALSE)</f>
        <v>prose</v>
      </c>
      <c r="M1889">
        <f>VLOOKUP(TRIM(SUBSTITUTE(D1889,CHAR(160),CHAR(32))),Metadata!B$1:K$2632,10,FALSE)</f>
        <v>90351</v>
      </c>
      <c r="N1889" s="1" t="s">
        <v>2357</v>
      </c>
      <c r="O1889">
        <v>510</v>
      </c>
      <c r="P1889">
        <v>519</v>
      </c>
    </row>
    <row r="1890" spans="1:20" x14ac:dyDescent="0.25">
      <c r="A1890" t="s">
        <v>4354</v>
      </c>
      <c r="B1890" t="s">
        <v>44</v>
      </c>
      <c r="C1890" t="s">
        <v>18</v>
      </c>
      <c r="D1890" t="s">
        <v>8765</v>
      </c>
      <c r="E1890" t="str">
        <f>VLOOKUP(TRIM(SUBSTITUTE(D1890,CHAR(160),CHAR(32))),Metadata!B$1:C$2632,2,FALSE)</f>
        <v>Barrès, Maurice, 1862-1923.</v>
      </c>
      <c r="F1890" t="str">
        <f>VLOOKUP(TRIM(SUBSTITUTE(D1890,CHAR(160),CHAR(32))),Metadata!B$1:D$2632,3,FALSE)</f>
        <v>Mes cahiers, T. 7 1908-1909</v>
      </c>
      <c r="G1890">
        <f>VLOOKUP(TRIM(SUBSTITUTE(D1890,CHAR(160),CHAR(32))),Metadata!B$1:E$2632,4,FALSE)</f>
        <v>1909</v>
      </c>
      <c r="H1890" t="s">
        <v>534</v>
      </c>
      <c r="J1890" t="str">
        <f>VLOOKUP(TRIM(SUBSTITUTE(D1890,CHAR(160),CHAR(32))),Metadata!B$1:H$2632,7,FALSE)</f>
        <v>memoires</v>
      </c>
      <c r="L1890" t="str">
        <f>VLOOKUP(TRIM(SUBSTITUTE(D1890,CHAR(160),CHAR(32))),Metadata!B$1:J$2632,9,FALSE)</f>
        <v>prose</v>
      </c>
      <c r="M1890">
        <f>VLOOKUP(TRIM(SUBSTITUTE(D1890,CHAR(160),CHAR(32))),Metadata!B$1:K$2632,10,FALSE)</f>
        <v>62936</v>
      </c>
      <c r="N1890" s="1" t="s">
        <v>2358</v>
      </c>
      <c r="O1890">
        <v>9</v>
      </c>
      <c r="P1890">
        <v>16</v>
      </c>
    </row>
    <row r="1891" spans="1:20" x14ac:dyDescent="0.25">
      <c r="A1891" t="s">
        <v>4354</v>
      </c>
      <c r="B1891" t="s">
        <v>44</v>
      </c>
      <c r="C1891" t="s">
        <v>18</v>
      </c>
      <c r="D1891" t="s">
        <v>8837</v>
      </c>
      <c r="E1891" t="str">
        <f>VLOOKUP(TRIM(SUBSTITUTE(D1891,CHAR(160),CHAR(32))),Metadata!B$1:C$2632,2,FALSE)</f>
        <v>Goncourt, Edmond de, 1822-1896: Goncourt, Jules de, 1830-1870.</v>
      </c>
      <c r="F1891" t="str">
        <f>VLOOKUP(TRIM(SUBSTITUTE(D1891,CHAR(160),CHAR(32))),Metadata!B$1:D$2632,3,FALSE)</f>
        <v>Journal, T. 3, 1879-1890</v>
      </c>
      <c r="G1891">
        <f>VLOOKUP(TRIM(SUBSTITUTE(D1891,CHAR(160),CHAR(32))),Metadata!B$1:E$2632,4,FALSE)</f>
        <v>1890</v>
      </c>
      <c r="H1891" t="s">
        <v>534</v>
      </c>
      <c r="J1891" t="str">
        <f>VLOOKUP(TRIM(SUBSTITUTE(D1891,CHAR(160),CHAR(32))),Metadata!B$1:H$2632,7,FALSE)</f>
        <v>memoires</v>
      </c>
      <c r="L1891" t="str">
        <f>VLOOKUP(TRIM(SUBSTITUTE(D1891,CHAR(160),CHAR(32))),Metadata!B$1:J$2632,9,FALSE)</f>
        <v>prose</v>
      </c>
      <c r="M1891">
        <f>VLOOKUP(TRIM(SUBSTITUTE(D1891,CHAR(160),CHAR(32))),Metadata!B$1:K$2632,10,FALSE)</f>
        <v>430703</v>
      </c>
      <c r="N1891" s="1" t="s">
        <v>2359</v>
      </c>
      <c r="O1891">
        <v>15</v>
      </c>
      <c r="P1891">
        <v>23</v>
      </c>
    </row>
    <row r="1892" spans="1:20" x14ac:dyDescent="0.25">
      <c r="A1892" t="s">
        <v>4354</v>
      </c>
      <c r="B1892" t="s">
        <v>44</v>
      </c>
      <c r="C1892" t="s">
        <v>18</v>
      </c>
      <c r="D1892" t="s">
        <v>7875</v>
      </c>
      <c r="E1892" t="str">
        <f>VLOOKUP(TRIM(SUBSTITUTE(D1892,CHAR(160),CHAR(32))),Metadata!B$1:C$2632,2,FALSE)</f>
        <v>Brunschvicg, Léon, 1869-1944.</v>
      </c>
      <c r="F1892" t="str">
        <f>VLOOKUP(TRIM(SUBSTITUTE(D1892,CHAR(160),CHAR(32))),Metadata!B$1:D$2632,3,FALSE)</f>
        <v>Spinoza et ses contemporains</v>
      </c>
      <c r="G1892">
        <f>VLOOKUP(TRIM(SUBSTITUTE(D1892,CHAR(160),CHAR(32))),Metadata!B$1:E$2632,4,FALSE)</f>
        <v>1971</v>
      </c>
      <c r="H1892" t="s">
        <v>534</v>
      </c>
      <c r="J1892" t="str">
        <f>VLOOKUP(TRIM(SUBSTITUTE(D1892,CHAR(160),CHAR(32))),Metadata!B$1:H$2632,7,FALSE)</f>
        <v>traite</v>
      </c>
      <c r="L1892" t="str">
        <f>VLOOKUP(TRIM(SUBSTITUTE(D1892,CHAR(160),CHAR(32))),Metadata!B$1:J$2632,9,FALSE)</f>
        <v/>
      </c>
      <c r="M1892">
        <f>VLOOKUP(TRIM(SUBSTITUTE(D1892,CHAR(160),CHAR(32))),Metadata!B$1:K$2632,10,FALSE)</f>
        <v>142319</v>
      </c>
      <c r="N1892" s="1" t="s">
        <v>2360</v>
      </c>
      <c r="O1892">
        <v>8</v>
      </c>
      <c r="P1892">
        <v>16</v>
      </c>
    </row>
    <row r="1893" spans="1:20" x14ac:dyDescent="0.25">
      <c r="A1893" t="s">
        <v>4354</v>
      </c>
      <c r="B1893" t="s">
        <v>44</v>
      </c>
      <c r="C1893" t="s">
        <v>18</v>
      </c>
      <c r="D1893" t="s">
        <v>8848</v>
      </c>
      <c r="E1893" t="str">
        <f>VLOOKUP(TRIM(SUBSTITUTE(D1893,CHAR(160),CHAR(32))),Metadata!B$1:C$2632,2,FALSE)</f>
        <v>Durkheim, Emile, 1858-1917.</v>
      </c>
      <c r="F1893" t="str">
        <f>VLOOKUP(TRIM(SUBSTITUTE(D1893,CHAR(160),CHAR(32))),Metadata!B$1:D$2632,3,FALSE)</f>
        <v>Les formes élémentaires de la vie religieuse, 3</v>
      </c>
      <c r="G1893">
        <f>VLOOKUP(TRIM(SUBSTITUTE(D1893,CHAR(160),CHAR(32))),Metadata!B$1:E$2632,4,FALSE)</f>
        <v>1912</v>
      </c>
      <c r="H1893" t="s">
        <v>534</v>
      </c>
      <c r="J1893" t="str">
        <f>VLOOKUP(TRIM(SUBSTITUTE(D1893,CHAR(160),CHAR(32))),Metadata!B$1:H$2632,7,FALSE)</f>
        <v>traite</v>
      </c>
      <c r="L1893" t="str">
        <f>VLOOKUP(TRIM(SUBSTITUTE(D1893,CHAR(160),CHAR(32))),Metadata!B$1:J$2632,9,FALSE)</f>
        <v/>
      </c>
      <c r="M1893">
        <f>VLOOKUP(TRIM(SUBSTITUTE(D1893,CHAR(160),CHAR(32))),Metadata!B$1:K$2632,10,FALSE)</f>
        <v>75569</v>
      </c>
      <c r="N1893" s="1" t="s">
        <v>2361</v>
      </c>
      <c r="O1893">
        <v>61</v>
      </c>
      <c r="P1893">
        <v>69</v>
      </c>
    </row>
    <row r="1894" spans="1:20" x14ac:dyDescent="0.25">
      <c r="A1894" t="s">
        <v>4354</v>
      </c>
      <c r="B1894" t="s">
        <v>44</v>
      </c>
      <c r="C1894" t="s">
        <v>18</v>
      </c>
      <c r="D1894" t="s">
        <v>8798</v>
      </c>
      <c r="E1894" t="str">
        <f>VLOOKUP(TRIM(SUBSTITUTE(D1894,CHAR(160),CHAR(32))),Metadata!B$1:C$2632,2,FALSE)</f>
        <v>Bourget, Paul, 1852-1935.</v>
      </c>
      <c r="F1894" t="str">
        <f>VLOOKUP(TRIM(SUBSTITUTE(D1894,CHAR(160),CHAR(32))),Metadata!B$1:D$2632,3,FALSE)</f>
        <v>Nos actes nous suivent</v>
      </c>
      <c r="G1894">
        <f>VLOOKUP(TRIM(SUBSTITUTE(D1894,CHAR(160),CHAR(32))),Metadata!B$1:E$2632,4,FALSE)</f>
        <v>1926</v>
      </c>
      <c r="H1894" t="s">
        <v>534</v>
      </c>
      <c r="J1894" t="str">
        <f>VLOOKUP(TRIM(SUBSTITUTE(D1894,CHAR(160),CHAR(32))),Metadata!B$1:H$2632,7,FALSE)</f>
        <v>roman</v>
      </c>
      <c r="L1894" t="str">
        <f>VLOOKUP(TRIM(SUBSTITUTE(D1894,CHAR(160),CHAR(32))),Metadata!B$1:J$2632,9,FALSE)</f>
        <v>prose</v>
      </c>
      <c r="M1894">
        <f>VLOOKUP(TRIM(SUBSTITUTE(D1894,CHAR(160),CHAR(32))),Metadata!B$1:K$2632,10,FALSE)</f>
        <v>112998</v>
      </c>
      <c r="N1894" s="1" t="s">
        <v>2362</v>
      </c>
      <c r="O1894">
        <v>26</v>
      </c>
      <c r="P1894">
        <v>35</v>
      </c>
    </row>
    <row r="1895" spans="1:20" x14ac:dyDescent="0.25">
      <c r="A1895" t="s">
        <v>4354</v>
      </c>
      <c r="B1895" t="s">
        <v>44</v>
      </c>
      <c r="C1895" t="s">
        <v>18</v>
      </c>
      <c r="D1895" t="s">
        <v>8772</v>
      </c>
      <c r="E1895" t="str">
        <f>VLOOKUP(TRIM(SUBSTITUTE(D1895,CHAR(160),CHAR(32))),Metadata!B$1:C$2632,2,FALSE)</f>
        <v>Beauvoir, Simone de, 1908-1986.</v>
      </c>
      <c r="F1895" t="str">
        <f>VLOOKUP(TRIM(SUBSTITUTE(D1895,CHAR(160),CHAR(32))),Metadata!B$1:D$2632,3,FALSE)</f>
        <v>Les mandarins</v>
      </c>
      <c r="G1895">
        <f>VLOOKUP(TRIM(SUBSTITUTE(D1895,CHAR(160),CHAR(32))),Metadata!B$1:E$2632,4,FALSE)</f>
        <v>1954</v>
      </c>
      <c r="H1895" t="s">
        <v>534</v>
      </c>
      <c r="J1895" t="str">
        <f>VLOOKUP(TRIM(SUBSTITUTE(D1895,CHAR(160),CHAR(32))),Metadata!B$1:H$2632,7,FALSE)</f>
        <v>roman</v>
      </c>
      <c r="L1895" t="str">
        <f>VLOOKUP(TRIM(SUBSTITUTE(D1895,CHAR(160),CHAR(32))),Metadata!B$1:J$2632,9,FALSE)</f>
        <v>prose</v>
      </c>
      <c r="M1895">
        <f>VLOOKUP(TRIM(SUBSTITUTE(D1895,CHAR(160),CHAR(32))),Metadata!B$1:K$2632,10,FALSE)</f>
        <v>291169</v>
      </c>
      <c r="N1895" s="1" t="s">
        <v>2363</v>
      </c>
      <c r="O1895">
        <v>25</v>
      </c>
      <c r="P1895">
        <v>33</v>
      </c>
    </row>
    <row r="1896" spans="1:20" x14ac:dyDescent="0.25">
      <c r="A1896" t="s">
        <v>4354</v>
      </c>
      <c r="B1896" t="s">
        <v>44</v>
      </c>
      <c r="C1896" t="s">
        <v>18</v>
      </c>
      <c r="D1896" t="s">
        <v>8759</v>
      </c>
      <c r="E1896" t="str">
        <f>VLOOKUP(TRIM(SUBSTITUTE(D1896,CHAR(160),CHAR(32))),Metadata!B$1:C$2632,2,FALSE)</f>
        <v>Barrès, Maurice, 1862-1923.</v>
      </c>
      <c r="F1896" t="str">
        <f>VLOOKUP(TRIM(SUBSTITUTE(D1896,CHAR(160),CHAR(32))),Metadata!B$1:D$2632,3,FALSE)</f>
        <v>Mes cahiers, T. 10 1913-1914</v>
      </c>
      <c r="G1896">
        <f>VLOOKUP(TRIM(SUBSTITUTE(D1896,CHAR(160),CHAR(32))),Metadata!B$1:E$2632,4,FALSE)</f>
        <v>1914</v>
      </c>
      <c r="H1896" t="s">
        <v>534</v>
      </c>
      <c r="J1896" t="str">
        <f>VLOOKUP(TRIM(SUBSTITUTE(D1896,CHAR(160),CHAR(32))),Metadata!B$1:H$2632,7,FALSE)</f>
        <v>memoires</v>
      </c>
      <c r="L1896" t="str">
        <f>VLOOKUP(TRIM(SUBSTITUTE(D1896,CHAR(160),CHAR(32))),Metadata!B$1:J$2632,9,FALSE)</f>
        <v>prose</v>
      </c>
      <c r="M1896">
        <f>VLOOKUP(TRIM(SUBSTITUTE(D1896,CHAR(160),CHAR(32))),Metadata!B$1:K$2632,10,FALSE)</f>
        <v>82983</v>
      </c>
      <c r="N1896" s="1" t="s">
        <v>2364</v>
      </c>
      <c r="O1896">
        <v>72</v>
      </c>
      <c r="P1896">
        <v>80</v>
      </c>
    </row>
    <row r="1897" spans="1:20" x14ac:dyDescent="0.25">
      <c r="A1897" t="s">
        <v>4354</v>
      </c>
      <c r="B1897" t="s">
        <v>2433</v>
      </c>
      <c r="C1897" t="s">
        <v>18</v>
      </c>
      <c r="D1897" t="s">
        <v>8151</v>
      </c>
      <c r="E1897" t="str">
        <f>VLOOKUP(TRIM(SUBSTITUTE(D1897,CHAR(160),CHAR(32))),Metadata!B$1:C$2632,2,FALSE)</f>
        <v>Sévigné, Marie de Rabutin-Chantal, marquise de, 1626-1696.</v>
      </c>
      <c r="F1897" t="str">
        <f>VLOOKUP(TRIM(SUBSTITUTE(D1897,CHAR(160),CHAR(32))),Metadata!B$1:D$2632,3,FALSE)</f>
        <v>Correspondance T. 2, 1675-1680</v>
      </c>
      <c r="G1897">
        <f>VLOOKUP(TRIM(SUBSTITUTE(D1897,CHAR(160),CHAR(32))),Metadata!B$1:E$2632,4,FALSE)</f>
        <v>1680</v>
      </c>
      <c r="H1897" t="s">
        <v>445</v>
      </c>
      <c r="J1897" t="str">
        <f>VLOOKUP(TRIM(SUBSTITUTE(D1897,CHAR(160),CHAR(32))),Metadata!B$1:H$2632,7,FALSE)</f>
        <v>correspondance</v>
      </c>
      <c r="L1897" t="str">
        <f>VLOOKUP(TRIM(SUBSTITUTE(D1897,CHAR(160),CHAR(32))),Metadata!B$1:J$2632,9,FALSE)</f>
        <v>prose</v>
      </c>
      <c r="M1897">
        <f>VLOOKUP(TRIM(SUBSTITUTE(D1897,CHAR(160),CHAR(32))),Metadata!B$1:K$2632,10,FALSE)</f>
        <v>404376</v>
      </c>
      <c r="N1897" s="1" t="s">
        <v>2365</v>
      </c>
      <c r="O1897">
        <v>75</v>
      </c>
      <c r="P1897">
        <v>80</v>
      </c>
      <c r="Q1897">
        <v>82</v>
      </c>
      <c r="R1897">
        <v>84</v>
      </c>
      <c r="S1897">
        <v>90</v>
      </c>
      <c r="T1897">
        <v>95</v>
      </c>
    </row>
    <row r="1898" spans="1:20" x14ac:dyDescent="0.25">
      <c r="A1898" t="s">
        <v>4354</v>
      </c>
      <c r="B1898" t="s">
        <v>2433</v>
      </c>
      <c r="C1898" t="s">
        <v>18</v>
      </c>
      <c r="D1898" t="s">
        <v>8120</v>
      </c>
      <c r="E1898" t="str">
        <f>VLOOKUP(TRIM(SUBSTITUTE(D1898,CHAR(160),CHAR(32))),Metadata!B$1:C$2632,2,FALSE)</f>
        <v>Peiresc, Nicolas Claude Fabri de, 1580-1637.</v>
      </c>
      <c r="F1898" t="str">
        <f>VLOOKUP(TRIM(SUBSTITUTE(D1898,CHAR(160),CHAR(32))),Metadata!B$1:D$2632,3,FALSE)</f>
        <v>Lettres de Peiresc. Tome quatrième, Lettres de Peiresc à Borrilly, à Bouchard et à Gassendi, lettres de Gassendi à Peiresc, 1626-1637</v>
      </c>
      <c r="G1898">
        <f>VLOOKUP(TRIM(SUBSTITUTE(D1898,CHAR(160),CHAR(32))),Metadata!B$1:E$2632,4,FALSE)</f>
        <v>1637</v>
      </c>
      <c r="H1898" t="s">
        <v>445</v>
      </c>
      <c r="J1898" t="str">
        <f>VLOOKUP(TRIM(SUBSTITUTE(D1898,CHAR(160),CHAR(32))),Metadata!B$1:H$2632,7,FALSE)</f>
        <v>correspondance</v>
      </c>
      <c r="L1898" t="str">
        <f>VLOOKUP(TRIM(SUBSTITUTE(D1898,CHAR(160),CHAR(32))),Metadata!B$1:J$2632,9,FALSE)</f>
        <v>prose</v>
      </c>
      <c r="M1898">
        <f>VLOOKUP(TRIM(SUBSTITUTE(D1898,CHAR(160),CHAR(32))),Metadata!B$1:K$2632,10,FALSE)</f>
        <v>81344</v>
      </c>
      <c r="N1898" s="1" t="s">
        <v>2366</v>
      </c>
      <c r="O1898">
        <v>120</v>
      </c>
      <c r="P1898">
        <v>125</v>
      </c>
      <c r="Q1898">
        <v>127</v>
      </c>
      <c r="R1898">
        <v>129</v>
      </c>
      <c r="S1898">
        <v>138</v>
      </c>
      <c r="T1898">
        <v>143</v>
      </c>
    </row>
    <row r="1899" spans="1:20" x14ac:dyDescent="0.25">
      <c r="A1899" t="s">
        <v>4354</v>
      </c>
      <c r="B1899" t="s">
        <v>2433</v>
      </c>
      <c r="C1899" t="s">
        <v>18</v>
      </c>
      <c r="D1899" t="s">
        <v>8151</v>
      </c>
      <c r="E1899" t="str">
        <f>VLOOKUP(TRIM(SUBSTITUTE(D1899,CHAR(160),CHAR(32))),Metadata!B$1:C$2632,2,FALSE)</f>
        <v>Sévigné, Marie de Rabutin-Chantal, marquise de, 1626-1696.</v>
      </c>
      <c r="F1899" t="str">
        <f>VLOOKUP(TRIM(SUBSTITUTE(D1899,CHAR(160),CHAR(32))),Metadata!B$1:D$2632,3,FALSE)</f>
        <v>Correspondance T. 2, 1675-1680</v>
      </c>
      <c r="G1899">
        <f>VLOOKUP(TRIM(SUBSTITUTE(D1899,CHAR(160),CHAR(32))),Metadata!B$1:E$2632,4,FALSE)</f>
        <v>1680</v>
      </c>
      <c r="H1899" t="s">
        <v>445</v>
      </c>
      <c r="J1899" t="str">
        <f>VLOOKUP(TRIM(SUBSTITUTE(D1899,CHAR(160),CHAR(32))),Metadata!B$1:H$2632,7,FALSE)</f>
        <v>correspondance</v>
      </c>
      <c r="L1899" t="str">
        <f>VLOOKUP(TRIM(SUBSTITUTE(D1899,CHAR(160),CHAR(32))),Metadata!B$1:J$2632,9,FALSE)</f>
        <v>prose</v>
      </c>
      <c r="M1899">
        <f>VLOOKUP(TRIM(SUBSTITUTE(D1899,CHAR(160),CHAR(32))),Metadata!B$1:K$2632,10,FALSE)</f>
        <v>404376</v>
      </c>
      <c r="N1899" s="1" t="s">
        <v>2367</v>
      </c>
      <c r="O1899">
        <v>26</v>
      </c>
      <c r="P1899">
        <v>31</v>
      </c>
      <c r="Q1899">
        <v>33</v>
      </c>
      <c r="R1899">
        <v>35</v>
      </c>
      <c r="S1899">
        <v>43</v>
      </c>
      <c r="T1899">
        <v>48</v>
      </c>
    </row>
    <row r="1900" spans="1:20" x14ac:dyDescent="0.25">
      <c r="A1900" t="s">
        <v>4354</v>
      </c>
      <c r="B1900" t="s">
        <v>2433</v>
      </c>
      <c r="C1900" t="s">
        <v>18</v>
      </c>
      <c r="D1900" t="s">
        <v>8151</v>
      </c>
      <c r="E1900" t="str">
        <f>VLOOKUP(TRIM(SUBSTITUTE(D1900,CHAR(160),CHAR(32))),Metadata!B$1:C$2632,2,FALSE)</f>
        <v>Sévigné, Marie de Rabutin-Chantal, marquise de, 1626-1696.</v>
      </c>
      <c r="F1900" t="str">
        <f>VLOOKUP(TRIM(SUBSTITUTE(D1900,CHAR(160),CHAR(32))),Metadata!B$1:D$2632,3,FALSE)</f>
        <v>Correspondance T. 2, 1675-1680</v>
      </c>
      <c r="G1900">
        <f>VLOOKUP(TRIM(SUBSTITUTE(D1900,CHAR(160),CHAR(32))),Metadata!B$1:E$2632,4,FALSE)</f>
        <v>1680</v>
      </c>
      <c r="H1900" t="s">
        <v>445</v>
      </c>
      <c r="J1900" t="str">
        <f>VLOOKUP(TRIM(SUBSTITUTE(D1900,CHAR(160),CHAR(32))),Metadata!B$1:H$2632,7,FALSE)</f>
        <v>correspondance</v>
      </c>
      <c r="L1900" t="str">
        <f>VLOOKUP(TRIM(SUBSTITUTE(D1900,CHAR(160),CHAR(32))),Metadata!B$1:J$2632,9,FALSE)</f>
        <v>prose</v>
      </c>
      <c r="M1900">
        <f>VLOOKUP(TRIM(SUBSTITUTE(D1900,CHAR(160),CHAR(32))),Metadata!B$1:K$2632,10,FALSE)</f>
        <v>404376</v>
      </c>
      <c r="N1900" s="1" t="s">
        <v>2368</v>
      </c>
      <c r="O1900">
        <v>97</v>
      </c>
      <c r="P1900">
        <v>102</v>
      </c>
      <c r="Q1900">
        <v>104</v>
      </c>
      <c r="R1900">
        <v>106</v>
      </c>
      <c r="S1900">
        <v>112</v>
      </c>
      <c r="T1900">
        <v>117</v>
      </c>
    </row>
    <row r="1901" spans="1:20" x14ac:dyDescent="0.25">
      <c r="A1901" t="s">
        <v>4354</v>
      </c>
      <c r="B1901" t="s">
        <v>2433</v>
      </c>
      <c r="C1901" t="s">
        <v>18</v>
      </c>
      <c r="D1901" t="s">
        <v>8153</v>
      </c>
      <c r="E1901" t="str">
        <f>VLOOKUP(TRIM(SUBSTITUTE(D1901,CHAR(160),CHAR(32))),Metadata!B$1:C$2632,2,FALSE)</f>
        <v>Sévigné, Marie de Rabutin-Chantal, marquise de, 1626-1696.</v>
      </c>
      <c r="F1901" t="str">
        <f>VLOOKUP(TRIM(SUBSTITUTE(D1901,CHAR(160),CHAR(32))),Metadata!B$1:D$2632,3,FALSE)</f>
        <v>Correspondance. T. 3, 1680-1696</v>
      </c>
      <c r="G1901">
        <f>VLOOKUP(TRIM(SUBSTITUTE(D1901,CHAR(160),CHAR(32))),Metadata!B$1:E$2632,4,FALSE)</f>
        <v>1696</v>
      </c>
      <c r="H1901" t="s">
        <v>445</v>
      </c>
      <c r="J1901" t="str">
        <f>VLOOKUP(TRIM(SUBSTITUTE(D1901,CHAR(160),CHAR(32))),Metadata!B$1:H$2632,7,FALSE)</f>
        <v>correspondance</v>
      </c>
      <c r="L1901" t="str">
        <f>VLOOKUP(TRIM(SUBSTITUTE(D1901,CHAR(160),CHAR(32))),Metadata!B$1:J$2632,9,FALSE)</f>
        <v>prose</v>
      </c>
      <c r="M1901">
        <f>VLOOKUP(TRIM(SUBSTITUTE(D1901,CHAR(160),CHAR(32))),Metadata!B$1:K$2632,10,FALSE)</f>
        <v>388745</v>
      </c>
      <c r="N1901" s="1" t="s">
        <v>2369</v>
      </c>
      <c r="O1901">
        <v>79</v>
      </c>
      <c r="P1901">
        <v>84</v>
      </c>
      <c r="Q1901">
        <v>89</v>
      </c>
      <c r="R1901">
        <v>91</v>
      </c>
      <c r="S1901">
        <v>96</v>
      </c>
      <c r="T1901">
        <v>101</v>
      </c>
    </row>
    <row r="1902" spans="1:20" x14ac:dyDescent="0.25">
      <c r="A1902" t="s">
        <v>4354</v>
      </c>
      <c r="B1902" t="s">
        <v>2433</v>
      </c>
      <c r="C1902" t="s">
        <v>18</v>
      </c>
      <c r="D1902" t="s">
        <v>7994</v>
      </c>
      <c r="E1902" t="str">
        <f>VLOOKUP(TRIM(SUBSTITUTE(D1902,CHAR(160),CHAR(32))),Metadata!B$1:C$2632,2,FALSE)</f>
        <v>Boisguilbert, P. Le Pesant de (Pierre Le Pesant), 1646-1714.</v>
      </c>
      <c r="F1902" t="str">
        <f>VLOOKUP(TRIM(SUBSTITUTE(D1902,CHAR(160),CHAR(32))),Metadata!B$1:D$2632,3,FALSE)</f>
        <v>Le détail de la France, sous le regne present</v>
      </c>
      <c r="G1902">
        <f>VLOOKUP(TRIM(SUBSTITUTE(D1902,CHAR(160),CHAR(32))),Metadata!B$1:E$2632,4,FALSE)</f>
        <v>1695</v>
      </c>
      <c r="H1902" t="s">
        <v>445</v>
      </c>
      <c r="J1902" t="str">
        <f>VLOOKUP(TRIM(SUBSTITUTE(D1902,CHAR(160),CHAR(32))),Metadata!B$1:H$2632,7,FALSE)</f>
        <v>traite ou essai</v>
      </c>
      <c r="L1902" t="str">
        <f>VLOOKUP(TRIM(SUBSTITUTE(D1902,CHAR(160),CHAR(32))),Metadata!B$1:J$2632,9,FALSE)</f>
        <v>prose</v>
      </c>
      <c r="M1902">
        <f>VLOOKUP(TRIM(SUBSTITUTE(D1902,CHAR(160),CHAR(32))),Metadata!B$1:K$2632,10,FALSE)</f>
        <v>114653</v>
      </c>
      <c r="N1902" s="1" t="s">
        <v>2370</v>
      </c>
      <c r="O1902">
        <v>153</v>
      </c>
      <c r="P1902">
        <v>158</v>
      </c>
      <c r="Q1902">
        <v>183</v>
      </c>
      <c r="R1902">
        <v>185</v>
      </c>
      <c r="S1902">
        <v>191</v>
      </c>
      <c r="T1902">
        <v>196</v>
      </c>
    </row>
    <row r="1903" spans="1:20" x14ac:dyDescent="0.25">
      <c r="A1903" t="s">
        <v>4354</v>
      </c>
      <c r="B1903" t="s">
        <v>2433</v>
      </c>
      <c r="C1903" t="s">
        <v>18</v>
      </c>
      <c r="D1903" t="s">
        <v>7994</v>
      </c>
      <c r="E1903" t="str">
        <f>VLOOKUP(TRIM(SUBSTITUTE(D1903,CHAR(160),CHAR(32))),Metadata!B$1:C$2632,2,FALSE)</f>
        <v>Boisguilbert, P. Le Pesant de (Pierre Le Pesant), 1646-1714.</v>
      </c>
      <c r="F1903" t="str">
        <f>VLOOKUP(TRIM(SUBSTITUTE(D1903,CHAR(160),CHAR(32))),Metadata!B$1:D$2632,3,FALSE)</f>
        <v>Le détail de la France, sous le regne present</v>
      </c>
      <c r="G1903">
        <f>VLOOKUP(TRIM(SUBSTITUTE(D1903,CHAR(160),CHAR(32))),Metadata!B$1:E$2632,4,FALSE)</f>
        <v>1695</v>
      </c>
      <c r="H1903" t="s">
        <v>445</v>
      </c>
      <c r="J1903" t="str">
        <f>VLOOKUP(TRIM(SUBSTITUTE(D1903,CHAR(160),CHAR(32))),Metadata!B$1:H$2632,7,FALSE)</f>
        <v>traite ou essai</v>
      </c>
      <c r="L1903" t="str">
        <f>VLOOKUP(TRIM(SUBSTITUTE(D1903,CHAR(160),CHAR(32))),Metadata!B$1:J$2632,9,FALSE)</f>
        <v>prose</v>
      </c>
      <c r="M1903">
        <f>VLOOKUP(TRIM(SUBSTITUTE(D1903,CHAR(160),CHAR(32))),Metadata!B$1:K$2632,10,FALSE)</f>
        <v>114653</v>
      </c>
      <c r="N1903" s="1" t="s">
        <v>2371</v>
      </c>
      <c r="O1903">
        <v>242</v>
      </c>
      <c r="P1903">
        <v>246</v>
      </c>
      <c r="Q1903">
        <v>268</v>
      </c>
      <c r="R1903">
        <v>270</v>
      </c>
      <c r="S1903">
        <v>275</v>
      </c>
      <c r="T1903">
        <v>280</v>
      </c>
    </row>
    <row r="1904" spans="1:20" x14ac:dyDescent="0.25">
      <c r="A1904" t="s">
        <v>4354</v>
      </c>
      <c r="B1904" t="s">
        <v>2433</v>
      </c>
      <c r="C1904" t="s">
        <v>18</v>
      </c>
      <c r="D1904" t="s">
        <v>7994</v>
      </c>
      <c r="E1904" t="str">
        <f>VLOOKUP(TRIM(SUBSTITUTE(D1904,CHAR(160),CHAR(32))),Metadata!B$1:C$2632,2,FALSE)</f>
        <v>Boisguilbert, P. Le Pesant de (Pierre Le Pesant), 1646-1714.</v>
      </c>
      <c r="F1904" t="str">
        <f>VLOOKUP(TRIM(SUBSTITUTE(D1904,CHAR(160),CHAR(32))),Metadata!B$1:D$2632,3,FALSE)</f>
        <v>Le détail de la France, sous le regne present</v>
      </c>
      <c r="G1904">
        <f>VLOOKUP(TRIM(SUBSTITUTE(D1904,CHAR(160),CHAR(32))),Metadata!B$1:E$2632,4,FALSE)</f>
        <v>1695</v>
      </c>
      <c r="H1904" t="s">
        <v>445</v>
      </c>
      <c r="J1904" t="str">
        <f>VLOOKUP(TRIM(SUBSTITUTE(D1904,CHAR(160),CHAR(32))),Metadata!B$1:H$2632,7,FALSE)</f>
        <v>traite ou essai</v>
      </c>
      <c r="L1904" t="str">
        <f>VLOOKUP(TRIM(SUBSTITUTE(D1904,CHAR(160),CHAR(32))),Metadata!B$1:J$2632,9,FALSE)</f>
        <v>prose</v>
      </c>
      <c r="M1904">
        <f>VLOOKUP(TRIM(SUBSTITUTE(D1904,CHAR(160),CHAR(32))),Metadata!B$1:K$2632,10,FALSE)</f>
        <v>114653</v>
      </c>
      <c r="N1904" s="1" t="s">
        <v>2372</v>
      </c>
      <c r="O1904">
        <v>147</v>
      </c>
      <c r="P1904">
        <v>153</v>
      </c>
      <c r="Q1904">
        <v>155</v>
      </c>
      <c r="R1904">
        <v>157</v>
      </c>
      <c r="S1904">
        <v>164</v>
      </c>
      <c r="T1904">
        <v>169</v>
      </c>
    </row>
    <row r="1905" spans="1:20" x14ac:dyDescent="0.25">
      <c r="A1905" t="s">
        <v>4354</v>
      </c>
      <c r="B1905" t="s">
        <v>2433</v>
      </c>
      <c r="C1905" t="s">
        <v>18</v>
      </c>
      <c r="D1905" t="s">
        <v>8248</v>
      </c>
      <c r="E1905" t="str">
        <f>VLOOKUP(TRIM(SUBSTITUTE(D1905,CHAR(160),CHAR(32))),Metadata!B$1:C$2632,2,FALSE)</f>
        <v>Dubos, abbé (Jean-Baptiste), 1670-1742.</v>
      </c>
      <c r="F1905" t="str">
        <f>VLOOKUP(TRIM(SUBSTITUTE(D1905,CHAR(160),CHAR(32))),Metadata!B$1:D$2632,3,FALSE)</f>
        <v>Histoire critique de l’établissement de la monarchie françoise dans les Gaules</v>
      </c>
      <c r="G1905">
        <f>VLOOKUP(TRIM(SUBSTITUTE(D1905,CHAR(160),CHAR(32))),Metadata!B$1:E$2632,4,FALSE)</f>
        <v>1734</v>
      </c>
      <c r="H1905" t="s">
        <v>448</v>
      </c>
      <c r="J1905" t="str">
        <f>VLOOKUP(TRIM(SUBSTITUTE(D1905,CHAR(160),CHAR(32))),Metadata!B$1:H$2632,7,FALSE)</f>
        <v>traite ou essai</v>
      </c>
      <c r="L1905" t="str">
        <f>VLOOKUP(TRIM(SUBSTITUTE(D1905,CHAR(160),CHAR(32))),Metadata!B$1:J$2632,9,FALSE)</f>
        <v>prose</v>
      </c>
      <c r="M1905">
        <f>VLOOKUP(TRIM(SUBSTITUTE(D1905,CHAR(160),CHAR(32))),Metadata!B$1:K$2632,10,FALSE)</f>
        <v>406083</v>
      </c>
      <c r="N1905" s="1" t="s">
        <v>2373</v>
      </c>
      <c r="O1905">
        <v>342</v>
      </c>
      <c r="P1905">
        <v>345</v>
      </c>
      <c r="Q1905">
        <v>347</v>
      </c>
      <c r="R1905">
        <v>349</v>
      </c>
      <c r="S1905">
        <v>354</v>
      </c>
      <c r="T1905">
        <v>360</v>
      </c>
    </row>
    <row r="1906" spans="1:20" x14ac:dyDescent="0.25">
      <c r="A1906" t="s">
        <v>4354</v>
      </c>
      <c r="B1906" t="s">
        <v>2433</v>
      </c>
      <c r="C1906" t="s">
        <v>18</v>
      </c>
      <c r="D1906" t="s">
        <v>8235</v>
      </c>
      <c r="E1906" t="str">
        <f>VLOOKUP(TRIM(SUBSTITUTE(D1906,CHAR(160),CHAR(32))),Metadata!B$1:C$2632,2,FALSE)</f>
        <v>Diderot, Denis, 1713-1784.</v>
      </c>
      <c r="F1906" t="str">
        <f>VLOOKUP(TRIM(SUBSTITUTE(D1906,CHAR(160),CHAR(32))),Metadata!B$1:D$2632,3,FALSE)</f>
        <v>Le neveu de Rameau</v>
      </c>
      <c r="G1906">
        <f>VLOOKUP(TRIM(SUBSTITUTE(D1906,CHAR(160),CHAR(32))),Metadata!B$1:E$2632,4,FALSE)</f>
        <v>1779</v>
      </c>
      <c r="H1906" t="s">
        <v>448</v>
      </c>
      <c r="J1906" t="str">
        <f>VLOOKUP(TRIM(SUBSTITUTE(D1906,CHAR(160),CHAR(32))),Metadata!B$1:H$2632,7,FALSE)</f>
        <v>roman</v>
      </c>
      <c r="L1906" t="str">
        <f>VLOOKUP(TRIM(SUBSTITUTE(D1906,CHAR(160),CHAR(32))),Metadata!B$1:J$2632,9,FALSE)</f>
        <v>prose</v>
      </c>
      <c r="M1906">
        <f>VLOOKUP(TRIM(SUBSTITUTE(D1906,CHAR(160),CHAR(32))),Metadata!B$1:K$2632,10,FALSE)</f>
        <v>33660</v>
      </c>
      <c r="N1906" t="s">
        <v>2374</v>
      </c>
      <c r="O1906">
        <v>14</v>
      </c>
      <c r="P1906">
        <v>19</v>
      </c>
      <c r="Q1906">
        <v>21</v>
      </c>
      <c r="R1906">
        <v>23</v>
      </c>
      <c r="S1906">
        <v>28</v>
      </c>
      <c r="T1906">
        <v>33</v>
      </c>
    </row>
    <row r="1907" spans="1:20" x14ac:dyDescent="0.25">
      <c r="A1907" t="s">
        <v>4354</v>
      </c>
      <c r="B1907" t="s">
        <v>2433</v>
      </c>
      <c r="C1907" t="s">
        <v>18</v>
      </c>
      <c r="D1907" t="s">
        <v>8404</v>
      </c>
      <c r="E1907" t="str">
        <f>VLOOKUP(TRIM(SUBSTITUTE(D1907,CHAR(160),CHAR(32))),Metadata!B$1:C$2632,2,FALSE)</f>
        <v>Tencin, Claudine Alexandrine Guérin de, 1682-1749.</v>
      </c>
      <c r="F1907" t="str">
        <f>VLOOKUP(TRIM(SUBSTITUTE(D1907,CHAR(160),CHAR(32))),Metadata!B$1:D$2632,3,FALSE)</f>
        <v>Le siège de Calais</v>
      </c>
      <c r="G1907">
        <f>VLOOKUP(TRIM(SUBSTITUTE(D1907,CHAR(160),CHAR(32))),Metadata!B$1:E$2632,4,FALSE)</f>
        <v>1739</v>
      </c>
      <c r="H1907" t="s">
        <v>448</v>
      </c>
      <c r="J1907" t="str">
        <f>VLOOKUP(TRIM(SUBSTITUTE(D1907,CHAR(160),CHAR(32))),Metadata!B$1:H$2632,7,FALSE)</f>
        <v>roman</v>
      </c>
      <c r="L1907" t="str">
        <f>VLOOKUP(TRIM(SUBSTITUTE(D1907,CHAR(160),CHAR(32))),Metadata!B$1:J$2632,9,FALSE)</f>
        <v>prose</v>
      </c>
      <c r="M1907">
        <f>VLOOKUP(TRIM(SUBSTITUTE(D1907,CHAR(160),CHAR(32))),Metadata!B$1:K$2632,10,FALSE)</f>
        <v>43774</v>
      </c>
      <c r="N1907" s="1" t="s">
        <v>2375</v>
      </c>
      <c r="O1907">
        <v>18</v>
      </c>
      <c r="P1907">
        <v>21</v>
      </c>
      <c r="Q1907">
        <v>23</v>
      </c>
      <c r="R1907">
        <v>25</v>
      </c>
      <c r="S1907">
        <v>30</v>
      </c>
      <c r="T1907">
        <v>35</v>
      </c>
    </row>
    <row r="1908" spans="1:20" x14ac:dyDescent="0.25">
      <c r="A1908" t="s">
        <v>4354</v>
      </c>
      <c r="B1908" t="s">
        <v>2433</v>
      </c>
      <c r="C1908" t="s">
        <v>18</v>
      </c>
      <c r="D1908" t="s">
        <v>5444</v>
      </c>
      <c r="E1908" t="str">
        <f>VLOOKUP(TRIM(SUBSTITUTE(D1908,CHAR(160),CHAR(32))),Metadata!B$1:C$2632,2,FALSE)</f>
        <v>Holbach, Paul Henri Thiry, baron d', 1723-1789</v>
      </c>
      <c r="F1908" t="str">
        <f>VLOOKUP(TRIM(SUBSTITUTE(D1908,CHAR(160),CHAR(32))),Metadata!B$1:D$2632,3,FALSE)</f>
        <v>La contagion sacrée ou Histoire naturelle de la superstition OU Tableau des effets que les opinions religieuses ont produits sur la terre. Tome II</v>
      </c>
      <c r="G1908">
        <f>VLOOKUP(TRIM(SUBSTITUTE(D1908,CHAR(160),CHAR(32))),Metadata!B$1:E$2632,4,FALSE)</f>
        <v>1768</v>
      </c>
      <c r="H1908" t="s">
        <v>448</v>
      </c>
      <c r="J1908" t="str">
        <f>VLOOKUP(TRIM(SUBSTITUTE(D1908,CHAR(160),CHAR(32))),Metadata!B$1:H$2632,7,FALSE)</f>
        <v>traite</v>
      </c>
      <c r="L1908" t="str">
        <f>VLOOKUP(TRIM(SUBSTITUTE(D1908,CHAR(160),CHAR(32))),Metadata!B$1:J$2632,9,FALSE)</f>
        <v/>
      </c>
      <c r="M1908">
        <f>VLOOKUP(TRIM(SUBSTITUTE(D1908,CHAR(160),CHAR(32))),Metadata!B$1:K$2632,10,FALSE)</f>
        <v>39364</v>
      </c>
      <c r="N1908" s="1" t="s">
        <v>2376</v>
      </c>
      <c r="O1908">
        <v>172</v>
      </c>
      <c r="P1908">
        <v>179</v>
      </c>
      <c r="Q1908">
        <v>192</v>
      </c>
      <c r="R1908">
        <v>194</v>
      </c>
      <c r="S1908">
        <v>199</v>
      </c>
      <c r="T1908">
        <v>204</v>
      </c>
    </row>
    <row r="1909" spans="1:20" x14ac:dyDescent="0.25">
      <c r="A1909" t="s">
        <v>4354</v>
      </c>
      <c r="B1909" t="s">
        <v>2433</v>
      </c>
      <c r="C1909" t="s">
        <v>18</v>
      </c>
      <c r="D1909" t="s">
        <v>8360</v>
      </c>
      <c r="E1909" t="str">
        <f>VLOOKUP(TRIM(SUBSTITUTE(D1909,CHAR(160),CHAR(32))),Metadata!B$1:C$2632,2,FALSE)</f>
        <v>Prévost, abbé, 1697-1763.</v>
      </c>
      <c r="F1909" t="str">
        <f>VLOOKUP(TRIM(SUBSTITUTE(D1909,CHAR(160),CHAR(32))),Metadata!B$1:D$2632,3,FALSE)</f>
        <v>Lettres angloises, ou Histoire de Miss Clarisse Harlove. T. 6</v>
      </c>
      <c r="G1909">
        <f>VLOOKUP(TRIM(SUBSTITUTE(D1909,CHAR(160),CHAR(32))),Metadata!B$1:E$2632,4,FALSE)</f>
        <v>1751</v>
      </c>
      <c r="H1909" t="s">
        <v>448</v>
      </c>
      <c r="J1909" t="str">
        <f>VLOOKUP(TRIM(SUBSTITUTE(D1909,CHAR(160),CHAR(32))),Metadata!B$1:H$2632,7,FALSE)</f>
        <v>roman</v>
      </c>
      <c r="L1909" t="str">
        <f>VLOOKUP(TRIM(SUBSTITUTE(D1909,CHAR(160),CHAR(32))),Metadata!B$1:J$2632,9,FALSE)</f>
        <v>prose</v>
      </c>
      <c r="M1909">
        <f>VLOOKUP(TRIM(SUBSTITUTE(D1909,CHAR(160),CHAR(32))),Metadata!B$1:K$2632,10,FALSE)</f>
        <v>103128</v>
      </c>
      <c r="N1909" t="s">
        <v>2377</v>
      </c>
      <c r="O1909">
        <v>58</v>
      </c>
      <c r="P1909">
        <v>61</v>
      </c>
      <c r="Q1909">
        <v>63</v>
      </c>
      <c r="R1909">
        <v>65</v>
      </c>
      <c r="S1909">
        <v>73</v>
      </c>
      <c r="T1909">
        <v>78</v>
      </c>
    </row>
    <row r="1910" spans="1:20" x14ac:dyDescent="0.25">
      <c r="A1910" t="s">
        <v>4354</v>
      </c>
      <c r="B1910" t="s">
        <v>2433</v>
      </c>
      <c r="C1910" t="s">
        <v>18</v>
      </c>
      <c r="D1910" t="s">
        <v>8356</v>
      </c>
      <c r="E1910" t="str">
        <f>VLOOKUP(TRIM(SUBSTITUTE(D1910,CHAR(160),CHAR(32))),Metadata!B$1:C$2632,2,FALSE)</f>
        <v>Prévost, abbé, 1697-1763.</v>
      </c>
      <c r="F1910" t="str">
        <f>VLOOKUP(TRIM(SUBSTITUTE(D1910,CHAR(160),CHAR(32))),Metadata!B$1:D$2632,3,FALSE)</f>
        <v>Lettres angloises, ou Histoire de Miss Clarisse Harlove. T. 2</v>
      </c>
      <c r="G1910">
        <f>VLOOKUP(TRIM(SUBSTITUTE(D1910,CHAR(160),CHAR(32))),Metadata!B$1:E$2632,4,FALSE)</f>
        <v>1751</v>
      </c>
      <c r="H1910" t="s">
        <v>448</v>
      </c>
      <c r="J1910" t="str">
        <f>VLOOKUP(TRIM(SUBSTITUTE(D1910,CHAR(160),CHAR(32))),Metadata!B$1:H$2632,7,FALSE)</f>
        <v>roman</v>
      </c>
      <c r="L1910" t="str">
        <f>VLOOKUP(TRIM(SUBSTITUTE(D1910,CHAR(160),CHAR(32))),Metadata!B$1:J$2632,9,FALSE)</f>
        <v>prose</v>
      </c>
      <c r="M1910">
        <f>VLOOKUP(TRIM(SUBSTITUTE(D1910,CHAR(160),CHAR(32))),Metadata!B$1:K$2632,10,FALSE)</f>
        <v>123869</v>
      </c>
      <c r="N1910" s="1" t="s">
        <v>2378</v>
      </c>
      <c r="O1910">
        <v>129</v>
      </c>
      <c r="P1910">
        <v>131</v>
      </c>
      <c r="Q1910">
        <v>145</v>
      </c>
      <c r="R1910">
        <v>147</v>
      </c>
      <c r="S1910">
        <v>155</v>
      </c>
      <c r="T1910">
        <v>160</v>
      </c>
    </row>
    <row r="1911" spans="1:20" x14ac:dyDescent="0.25">
      <c r="A1911" t="s">
        <v>4354</v>
      </c>
      <c r="B1911" t="s">
        <v>2433</v>
      </c>
      <c r="C1911" t="s">
        <v>18</v>
      </c>
      <c r="D1911" t="s">
        <v>8318</v>
      </c>
      <c r="E1911" t="str">
        <f>VLOOKUP(TRIM(SUBSTITUTE(D1911,CHAR(160),CHAR(32))),Metadata!B$1:C$2632,2,FALSE)</f>
        <v>Marivaux, Pierre Carlet de Chamblain de, 1688-1763.</v>
      </c>
      <c r="F1911" t="str">
        <f>VLOOKUP(TRIM(SUBSTITUTE(D1911,CHAR(160),CHAR(32))),Metadata!B$1:D$2632,3,FALSE)</f>
        <v>La vie de Mariane, ou, Les aventures de Madame la comtesse de ***</v>
      </c>
      <c r="G1911">
        <f>VLOOKUP(TRIM(SUBSTITUTE(D1911,CHAR(160),CHAR(32))),Metadata!B$1:E$2632,4,FALSE)</f>
        <v>1745</v>
      </c>
      <c r="H1911" t="s">
        <v>448</v>
      </c>
      <c r="J1911" t="str">
        <f>VLOOKUP(TRIM(SUBSTITUTE(D1911,CHAR(160),CHAR(32))),Metadata!B$1:H$2632,7,FALSE)</f>
        <v>roman</v>
      </c>
      <c r="L1911" t="str">
        <f>VLOOKUP(TRIM(SUBSTITUTE(D1911,CHAR(160),CHAR(32))),Metadata!B$1:J$2632,9,FALSE)</f>
        <v>prose</v>
      </c>
      <c r="M1911">
        <f>VLOOKUP(TRIM(SUBSTITUTE(D1911,CHAR(160),CHAR(32))),Metadata!B$1:K$2632,10,FALSE)</f>
        <v>211066</v>
      </c>
      <c r="N1911" s="1" t="s">
        <v>2379</v>
      </c>
      <c r="O1911">
        <v>56</v>
      </c>
      <c r="P1911">
        <v>61</v>
      </c>
      <c r="Q1911">
        <v>66</v>
      </c>
      <c r="R1911">
        <v>68</v>
      </c>
      <c r="S1911">
        <v>74</v>
      </c>
      <c r="T1911">
        <v>79</v>
      </c>
    </row>
    <row r="1912" spans="1:20" x14ac:dyDescent="0.25">
      <c r="A1912" t="s">
        <v>4354</v>
      </c>
      <c r="B1912" t="s">
        <v>2433</v>
      </c>
      <c r="C1912" t="s">
        <v>18</v>
      </c>
      <c r="D1912" t="s">
        <v>8376</v>
      </c>
      <c r="E1912" t="str">
        <f>VLOOKUP(TRIM(SUBSTITUTE(D1912,CHAR(160),CHAR(32))),Metadata!B$1:C$2632,2,FALSE)</f>
        <v>Rollin, Charles, 1661-1741.</v>
      </c>
      <c r="F1912" t="str">
        <f>VLOOKUP(TRIM(SUBSTITUTE(D1912,CHAR(160),CHAR(32))),Metadata!B$1:D$2632,3,FALSE)</f>
        <v>Histoire ancien des Egyptiens. T. 5</v>
      </c>
      <c r="G1912">
        <f>VLOOKUP(TRIM(SUBSTITUTE(D1912,CHAR(160),CHAR(32))),Metadata!B$1:E$2632,4,FALSE)</f>
        <v>1738</v>
      </c>
      <c r="H1912" t="s">
        <v>448</v>
      </c>
      <c r="J1912" t="str">
        <f>VLOOKUP(TRIM(SUBSTITUTE(D1912,CHAR(160),CHAR(32))),Metadata!B$1:H$2632,7,FALSE)</f>
        <v>traite ou essai</v>
      </c>
      <c r="L1912" t="str">
        <f>VLOOKUP(TRIM(SUBSTITUTE(D1912,CHAR(160),CHAR(32))),Metadata!B$1:J$2632,9,FALSE)</f>
        <v>prose</v>
      </c>
      <c r="M1912">
        <f>VLOOKUP(TRIM(SUBSTITUTE(D1912,CHAR(160),CHAR(32))),Metadata!B$1:K$2632,10,FALSE)</f>
        <v>128774</v>
      </c>
      <c r="N1912" t="s">
        <v>2380</v>
      </c>
      <c r="O1912">
        <v>7</v>
      </c>
      <c r="P1912">
        <v>9</v>
      </c>
      <c r="Q1912">
        <v>47</v>
      </c>
      <c r="R1912">
        <v>49</v>
      </c>
      <c r="S1912">
        <v>54</v>
      </c>
      <c r="T1912">
        <v>59</v>
      </c>
    </row>
    <row r="1913" spans="1:20" x14ac:dyDescent="0.25">
      <c r="A1913" t="s">
        <v>4354</v>
      </c>
      <c r="B1913" t="s">
        <v>2433</v>
      </c>
      <c r="C1913" t="s">
        <v>18</v>
      </c>
      <c r="D1913" t="s">
        <v>8389</v>
      </c>
      <c r="E1913" t="str">
        <f>VLOOKUP(TRIM(SUBSTITUTE(D1913,CHAR(160),CHAR(32))),Metadata!B$1:C$2632,2,FALSE)</f>
        <v>Saint-Pierre, Bernardin de, 1737-1814.</v>
      </c>
      <c r="F1913" t="str">
        <f>VLOOKUP(TRIM(SUBSTITUTE(D1913,CHAR(160),CHAR(32))),Metadata!B$1:D$2632,3,FALSE)</f>
        <v>Études de la nature, T. 1</v>
      </c>
      <c r="G1913">
        <f>VLOOKUP(TRIM(SUBSTITUTE(D1913,CHAR(160),CHAR(32))),Metadata!B$1:E$2632,4,FALSE)</f>
        <v>1784</v>
      </c>
      <c r="H1913" t="s">
        <v>448</v>
      </c>
      <c r="J1913" t="str">
        <f>VLOOKUP(TRIM(SUBSTITUTE(D1913,CHAR(160),CHAR(32))),Metadata!B$1:H$2632,7,FALSE)</f>
        <v>traite ou essai</v>
      </c>
      <c r="L1913" t="str">
        <f>VLOOKUP(TRIM(SUBSTITUTE(D1913,CHAR(160),CHAR(32))),Metadata!B$1:J$2632,9,FALSE)</f>
        <v>prose</v>
      </c>
      <c r="M1913">
        <f>VLOOKUP(TRIM(SUBSTITUTE(D1913,CHAR(160),CHAR(32))),Metadata!B$1:K$2632,10,FALSE)</f>
        <v>101466</v>
      </c>
      <c r="N1913" s="1" t="s">
        <v>2381</v>
      </c>
      <c r="O1913">
        <v>83</v>
      </c>
      <c r="P1913">
        <v>88</v>
      </c>
      <c r="Q1913">
        <v>90</v>
      </c>
      <c r="R1913">
        <v>92</v>
      </c>
      <c r="S1913">
        <v>98</v>
      </c>
      <c r="T1913">
        <v>103</v>
      </c>
    </row>
    <row r="1914" spans="1:20" x14ac:dyDescent="0.25">
      <c r="A1914" t="s">
        <v>4354</v>
      </c>
      <c r="B1914" t="s">
        <v>2433</v>
      </c>
      <c r="C1914" t="s">
        <v>18</v>
      </c>
      <c r="D1914" t="s">
        <v>8280</v>
      </c>
      <c r="E1914" t="str">
        <f>VLOOKUP(TRIM(SUBSTITUTE(D1914,CHAR(160),CHAR(32))),Metadata!B$1:C$2632,2,FALSE)</f>
        <v>Holbach, Paul Henri Thiry, baron d', 1723-1789.</v>
      </c>
      <c r="F1914" t="str">
        <f>VLOOKUP(TRIM(SUBSTITUTE(D1914,CHAR(160),CHAR(32))),Metadata!B$1:D$2632,3,FALSE)</f>
        <v>Théologie portative, ou, Dictionnaire abrégé de la religion chrétienne</v>
      </c>
      <c r="G1914">
        <f>VLOOKUP(TRIM(SUBSTITUTE(D1914,CHAR(160),CHAR(32))),Metadata!B$1:E$2632,4,FALSE)</f>
        <v>1768</v>
      </c>
      <c r="H1914" t="s">
        <v>448</v>
      </c>
      <c r="J1914" t="str">
        <f>VLOOKUP(TRIM(SUBSTITUTE(D1914,CHAR(160),CHAR(32))),Metadata!B$1:H$2632,7,FALSE)</f>
        <v>traite ou essai</v>
      </c>
      <c r="L1914" t="str">
        <f>VLOOKUP(TRIM(SUBSTITUTE(D1914,CHAR(160),CHAR(32))),Metadata!B$1:J$2632,9,FALSE)</f>
        <v>prose</v>
      </c>
      <c r="M1914">
        <f>VLOOKUP(TRIM(SUBSTITUTE(D1914,CHAR(160),CHAR(32))),Metadata!B$1:K$2632,10,FALSE)</f>
        <v>42871</v>
      </c>
      <c r="N1914" t="s">
        <v>2382</v>
      </c>
      <c r="O1914">
        <v>107</v>
      </c>
      <c r="P1914">
        <v>112</v>
      </c>
      <c r="Q1914">
        <v>114</v>
      </c>
      <c r="R1914">
        <v>116</v>
      </c>
      <c r="S1914">
        <v>122</v>
      </c>
      <c r="T1914">
        <v>127</v>
      </c>
    </row>
    <row r="1915" spans="1:20" x14ac:dyDescent="0.25">
      <c r="A1915" t="s">
        <v>4354</v>
      </c>
      <c r="B1915" t="s">
        <v>2433</v>
      </c>
      <c r="C1915" t="s">
        <v>18</v>
      </c>
      <c r="D1915" t="s">
        <v>8304</v>
      </c>
      <c r="E1915" t="str">
        <f>VLOOKUP(TRIM(SUBSTITUTE(D1915,CHAR(160),CHAR(32))),Metadata!B$1:C$2632,2,FALSE)</f>
        <v>Lenglet Dufresnoy, Nicolas, 1674-1755.</v>
      </c>
      <c r="F1915" t="str">
        <f>VLOOKUP(TRIM(SUBSTITUTE(D1915,CHAR(160),CHAR(32))),Metadata!B$1:D$2632,3,FALSE)</f>
        <v>De l'usage des romans, où l'on fait voir leur utilité et leurs différents caractères</v>
      </c>
      <c r="G1915">
        <f>VLOOKUP(TRIM(SUBSTITUTE(D1915,CHAR(160),CHAR(32))),Metadata!B$1:E$2632,4,FALSE)</f>
        <v>1734</v>
      </c>
      <c r="H1915" t="s">
        <v>448</v>
      </c>
      <c r="J1915" t="str">
        <f>VLOOKUP(TRIM(SUBSTITUTE(D1915,CHAR(160),CHAR(32))),Metadata!B$1:H$2632,7,FALSE)</f>
        <v>traite ou essai</v>
      </c>
      <c r="L1915" t="str">
        <f>VLOOKUP(TRIM(SUBSTITUTE(D1915,CHAR(160),CHAR(32))),Metadata!B$1:J$2632,9,FALSE)</f>
        <v>prose</v>
      </c>
      <c r="M1915">
        <f>VLOOKUP(TRIM(SUBSTITUTE(D1915,CHAR(160),CHAR(32))),Metadata!B$1:K$2632,10,FALSE)</f>
        <v>42087</v>
      </c>
      <c r="N1915" s="1" t="s">
        <v>2383</v>
      </c>
      <c r="O1915">
        <v>27</v>
      </c>
      <c r="P1915">
        <v>31</v>
      </c>
      <c r="Q1915">
        <v>56</v>
      </c>
      <c r="R1915">
        <v>58</v>
      </c>
      <c r="S1915">
        <v>63</v>
      </c>
      <c r="T1915">
        <v>68</v>
      </c>
    </row>
    <row r="1916" spans="1:20" x14ac:dyDescent="0.25">
      <c r="A1916" t="s">
        <v>4354</v>
      </c>
      <c r="B1916" t="s">
        <v>2433</v>
      </c>
      <c r="C1916" t="s">
        <v>18</v>
      </c>
      <c r="D1916" t="s">
        <v>8303</v>
      </c>
      <c r="E1916" t="str">
        <f>VLOOKUP(TRIM(SUBSTITUTE(D1916,CHAR(160),CHAR(32))),Metadata!B$1:C$2632,2,FALSE)</f>
        <v>Le Sage, Alain René, 1668-1747.</v>
      </c>
      <c r="F1916" t="str">
        <f>VLOOKUP(TRIM(SUBSTITUTE(D1916,CHAR(160),CHAR(32))),Metadata!B$1:D$2632,3,FALSE)</f>
        <v>Les aventures du Chevalier de Beauchesne</v>
      </c>
      <c r="G1916">
        <f>VLOOKUP(TRIM(SUBSTITUTE(D1916,CHAR(160),CHAR(32))),Metadata!B$1:E$2632,4,FALSE)</f>
        <v>1732</v>
      </c>
      <c r="H1916" t="s">
        <v>448</v>
      </c>
      <c r="J1916" t="str">
        <f>VLOOKUP(TRIM(SUBSTITUTE(D1916,CHAR(160),CHAR(32))),Metadata!B$1:H$2632,7,FALSE)</f>
        <v>roman</v>
      </c>
      <c r="L1916" t="str">
        <f>VLOOKUP(TRIM(SUBSTITUTE(D1916,CHAR(160),CHAR(32))),Metadata!B$1:J$2632,9,FALSE)</f>
        <v>prose</v>
      </c>
      <c r="M1916">
        <f>VLOOKUP(TRIM(SUBSTITUTE(D1916,CHAR(160),CHAR(32))),Metadata!B$1:K$2632,10,FALSE)</f>
        <v>109680</v>
      </c>
      <c r="N1916" s="1" t="s">
        <v>2384</v>
      </c>
      <c r="O1916">
        <v>161</v>
      </c>
      <c r="P1916">
        <v>167</v>
      </c>
      <c r="Q1916">
        <v>169</v>
      </c>
      <c r="R1916">
        <v>171</v>
      </c>
      <c r="S1916">
        <v>179</v>
      </c>
      <c r="T1916">
        <v>184</v>
      </c>
    </row>
    <row r="1917" spans="1:20" x14ac:dyDescent="0.25">
      <c r="A1917" t="s">
        <v>4354</v>
      </c>
      <c r="B1917" t="s">
        <v>2433</v>
      </c>
      <c r="C1917" t="s">
        <v>18</v>
      </c>
      <c r="D1917" t="s">
        <v>8248</v>
      </c>
      <c r="E1917" t="str">
        <f>VLOOKUP(TRIM(SUBSTITUTE(D1917,CHAR(160),CHAR(32))),Metadata!B$1:C$2632,2,FALSE)</f>
        <v>Dubos, abbé (Jean-Baptiste), 1670-1742.</v>
      </c>
      <c r="F1917" t="str">
        <f>VLOOKUP(TRIM(SUBSTITUTE(D1917,CHAR(160),CHAR(32))),Metadata!B$1:D$2632,3,FALSE)</f>
        <v>Histoire critique de l’établissement de la monarchie françoise dans les Gaules</v>
      </c>
      <c r="G1917">
        <f>VLOOKUP(TRIM(SUBSTITUTE(D1917,CHAR(160),CHAR(32))),Metadata!B$1:E$2632,4,FALSE)</f>
        <v>1734</v>
      </c>
      <c r="H1917" t="s">
        <v>448</v>
      </c>
      <c r="J1917" t="str">
        <f>VLOOKUP(TRIM(SUBSTITUTE(D1917,CHAR(160),CHAR(32))),Metadata!B$1:H$2632,7,FALSE)</f>
        <v>traite ou essai</v>
      </c>
      <c r="L1917" t="str">
        <f>VLOOKUP(TRIM(SUBSTITUTE(D1917,CHAR(160),CHAR(32))),Metadata!B$1:J$2632,9,FALSE)</f>
        <v>prose</v>
      </c>
      <c r="M1917">
        <f>VLOOKUP(TRIM(SUBSTITUTE(D1917,CHAR(160),CHAR(32))),Metadata!B$1:K$2632,10,FALSE)</f>
        <v>406083</v>
      </c>
      <c r="N1917" s="1" t="s">
        <v>2385</v>
      </c>
      <c r="O1917">
        <v>38</v>
      </c>
      <c r="P1917">
        <v>43</v>
      </c>
      <c r="Q1917">
        <v>57</v>
      </c>
      <c r="R1917">
        <v>59</v>
      </c>
      <c r="S1917">
        <v>64</v>
      </c>
      <c r="T1917">
        <v>69</v>
      </c>
    </row>
    <row r="1918" spans="1:20" x14ac:dyDescent="0.25">
      <c r="A1918" t="s">
        <v>4354</v>
      </c>
      <c r="B1918" t="s">
        <v>2433</v>
      </c>
      <c r="C1918" t="s">
        <v>18</v>
      </c>
      <c r="D1918" t="s">
        <v>8293</v>
      </c>
      <c r="E1918" t="str">
        <f>VLOOKUP(TRIM(SUBSTITUTE(D1918,CHAR(160),CHAR(32))),Metadata!B$1:C$2632,2,FALSE)</f>
        <v>Laclos, Choderlos de, 1741-1803.</v>
      </c>
      <c r="F1918" t="str">
        <f>VLOOKUP(TRIM(SUBSTITUTE(D1918,CHAR(160),CHAR(32))),Metadata!B$1:D$2632,3,FALSE)</f>
        <v>Les liaisons dangereuses</v>
      </c>
      <c r="G1918">
        <f>VLOOKUP(TRIM(SUBSTITUTE(D1918,CHAR(160),CHAR(32))),Metadata!B$1:E$2632,4,FALSE)</f>
        <v>1782</v>
      </c>
      <c r="H1918" t="s">
        <v>448</v>
      </c>
      <c r="J1918" t="str">
        <f>VLOOKUP(TRIM(SUBSTITUTE(D1918,CHAR(160),CHAR(32))),Metadata!B$1:H$2632,7,FALSE)</f>
        <v>roman</v>
      </c>
      <c r="L1918" t="str">
        <f>VLOOKUP(TRIM(SUBSTITUTE(D1918,CHAR(160),CHAR(32))),Metadata!B$1:J$2632,9,FALSE)</f>
        <v>prose</v>
      </c>
      <c r="M1918">
        <f>VLOOKUP(TRIM(SUBSTITUTE(D1918,CHAR(160),CHAR(32))),Metadata!B$1:K$2632,10,FALSE)</f>
        <v>149273</v>
      </c>
      <c r="N1918" s="1" t="s">
        <v>2386</v>
      </c>
      <c r="O1918">
        <v>80</v>
      </c>
      <c r="P1918">
        <v>85</v>
      </c>
      <c r="Q1918">
        <v>87</v>
      </c>
      <c r="R1918">
        <v>89</v>
      </c>
      <c r="S1918">
        <v>94</v>
      </c>
      <c r="T1918">
        <v>99</v>
      </c>
    </row>
    <row r="1919" spans="1:20" x14ac:dyDescent="0.25">
      <c r="A1919" t="s">
        <v>4354</v>
      </c>
      <c r="B1919" t="s">
        <v>2433</v>
      </c>
      <c r="C1919" t="s">
        <v>18</v>
      </c>
      <c r="D1919" t="s">
        <v>8185</v>
      </c>
      <c r="E1919" t="str">
        <f>VLOOKUP(TRIM(SUBSTITUTE(D1919,CHAR(160),CHAR(32))),Metadata!B$1:C$2632,2,FALSE)</f>
        <v>Beaumarchais, Pierre Augustin Caron de, 1732-1799.</v>
      </c>
      <c r="F1919" t="str">
        <f>VLOOKUP(TRIM(SUBSTITUTE(D1919,CHAR(160),CHAR(32))),Metadata!B$1:D$2632,3,FALSE)</f>
        <v>Mémoires contre M. Goezmann</v>
      </c>
      <c r="G1919">
        <f>VLOOKUP(TRIM(SUBSTITUTE(D1919,CHAR(160),CHAR(32))),Metadata!B$1:E$2632,4,FALSE)</f>
        <v>1774</v>
      </c>
      <c r="H1919" t="s">
        <v>448</v>
      </c>
      <c r="J1919" t="str">
        <f>VLOOKUP(TRIM(SUBSTITUTE(D1919,CHAR(160),CHAR(32))),Metadata!B$1:H$2632,7,FALSE)</f>
        <v>pamphlet</v>
      </c>
      <c r="L1919" t="str">
        <f>VLOOKUP(TRIM(SUBSTITUTE(D1919,CHAR(160),CHAR(32))),Metadata!B$1:J$2632,9,FALSE)</f>
        <v>prose</v>
      </c>
      <c r="M1919">
        <f>VLOOKUP(TRIM(SUBSTITUTE(D1919,CHAR(160),CHAR(32))),Metadata!B$1:K$2632,10,FALSE)</f>
        <v>106075</v>
      </c>
      <c r="N1919" s="1" t="s">
        <v>2387</v>
      </c>
      <c r="O1919">
        <v>9</v>
      </c>
      <c r="P1919">
        <v>14</v>
      </c>
      <c r="Q1919">
        <v>16</v>
      </c>
      <c r="R1919">
        <v>18</v>
      </c>
      <c r="S1919">
        <v>23</v>
      </c>
      <c r="T1919">
        <v>28</v>
      </c>
    </row>
    <row r="1920" spans="1:20" x14ac:dyDescent="0.25">
      <c r="A1920" t="s">
        <v>4354</v>
      </c>
      <c r="B1920" t="s">
        <v>2433</v>
      </c>
      <c r="C1920" t="s">
        <v>18</v>
      </c>
      <c r="D1920" t="s">
        <v>8248</v>
      </c>
      <c r="E1920" t="str">
        <f>VLOOKUP(TRIM(SUBSTITUTE(D1920,CHAR(160),CHAR(32))),Metadata!B$1:C$2632,2,FALSE)</f>
        <v>Dubos, abbé (Jean-Baptiste), 1670-1742.</v>
      </c>
      <c r="F1920" t="str">
        <f>VLOOKUP(TRIM(SUBSTITUTE(D1920,CHAR(160),CHAR(32))),Metadata!B$1:D$2632,3,FALSE)</f>
        <v>Histoire critique de l’établissement de la monarchie françoise dans les Gaules</v>
      </c>
      <c r="G1920">
        <f>VLOOKUP(TRIM(SUBSTITUTE(D1920,CHAR(160),CHAR(32))),Metadata!B$1:E$2632,4,FALSE)</f>
        <v>1734</v>
      </c>
      <c r="H1920" t="s">
        <v>448</v>
      </c>
      <c r="J1920" t="str">
        <f>VLOOKUP(TRIM(SUBSTITUTE(D1920,CHAR(160),CHAR(32))),Metadata!B$1:H$2632,7,FALSE)</f>
        <v>traite ou essai</v>
      </c>
      <c r="L1920" t="str">
        <f>VLOOKUP(TRIM(SUBSTITUTE(D1920,CHAR(160),CHAR(32))),Metadata!B$1:J$2632,9,FALSE)</f>
        <v>prose</v>
      </c>
      <c r="M1920">
        <f>VLOOKUP(TRIM(SUBSTITUTE(D1920,CHAR(160),CHAR(32))),Metadata!B$1:K$2632,10,FALSE)</f>
        <v>406083</v>
      </c>
      <c r="N1920" s="1" t="s">
        <v>2388</v>
      </c>
      <c r="O1920">
        <v>18</v>
      </c>
      <c r="P1920">
        <v>23</v>
      </c>
      <c r="Q1920">
        <v>25</v>
      </c>
      <c r="R1920">
        <v>27</v>
      </c>
      <c r="S1920">
        <v>32</v>
      </c>
      <c r="T1920">
        <v>37</v>
      </c>
    </row>
    <row r="1921" spans="1:20" x14ac:dyDescent="0.25">
      <c r="A1921" t="s">
        <v>4354</v>
      </c>
      <c r="B1921" t="s">
        <v>2433</v>
      </c>
      <c r="C1921" t="s">
        <v>18</v>
      </c>
      <c r="D1921" t="s">
        <v>8244</v>
      </c>
      <c r="E1921" t="str">
        <f>VLOOKUP(TRIM(SUBSTITUTE(D1921,CHAR(160),CHAR(32))),Metadata!B$1:C$2632,2,FALSE)</f>
        <v>Dorat, Claude Joseph, 1734-1780.</v>
      </c>
      <c r="F1921" t="str">
        <f>VLOOKUP(TRIM(SUBSTITUTE(D1921,CHAR(160),CHAR(32))),Metadata!B$1:D$2632,3,FALSE)</f>
        <v>Les malheurs de l'inconstance</v>
      </c>
      <c r="G1921">
        <f>VLOOKUP(TRIM(SUBSTITUTE(D1921,CHAR(160),CHAR(32))),Metadata!B$1:E$2632,4,FALSE)</f>
        <v>1772</v>
      </c>
      <c r="H1921" t="s">
        <v>448</v>
      </c>
      <c r="J1921" t="str">
        <f>VLOOKUP(TRIM(SUBSTITUTE(D1921,CHAR(160),CHAR(32))),Metadata!B$1:H$2632,7,FALSE)</f>
        <v>roman</v>
      </c>
      <c r="L1921" t="str">
        <f>VLOOKUP(TRIM(SUBSTITUTE(D1921,CHAR(160),CHAR(32))),Metadata!B$1:J$2632,9,FALSE)</f>
        <v>prose</v>
      </c>
      <c r="M1921">
        <f>VLOOKUP(TRIM(SUBSTITUTE(D1921,CHAR(160),CHAR(32))),Metadata!B$1:K$2632,10,FALSE)</f>
        <v>68706</v>
      </c>
      <c r="N1921" s="1" t="s">
        <v>2389</v>
      </c>
      <c r="O1921">
        <v>74</v>
      </c>
      <c r="P1921">
        <v>79</v>
      </c>
      <c r="Q1921">
        <v>90</v>
      </c>
      <c r="R1921">
        <v>92</v>
      </c>
      <c r="S1921">
        <v>97</v>
      </c>
      <c r="T1921">
        <v>102</v>
      </c>
    </row>
    <row r="1922" spans="1:20" x14ac:dyDescent="0.25">
      <c r="A1922" t="s">
        <v>4354</v>
      </c>
      <c r="B1922" t="s">
        <v>2433</v>
      </c>
      <c r="C1922" t="s">
        <v>18</v>
      </c>
      <c r="D1922" t="s">
        <v>8282</v>
      </c>
      <c r="E1922" t="str">
        <f>VLOOKUP(TRIM(SUBSTITUTE(D1922,CHAR(160),CHAR(32))),Metadata!B$1:C$2632,2,FALSE)</f>
        <v>Jourdan, Jean-Baptiste, 1711-1793.</v>
      </c>
      <c r="F1922" t="str">
        <f>VLOOKUP(TRIM(SUBSTITUTE(D1922,CHAR(160),CHAR(32))),Metadata!B$1:D$2632,3,FALSE)</f>
        <v>Le guerrier philosophe, ou Mémoires de M. le Duc de**</v>
      </c>
      <c r="G1922">
        <f>VLOOKUP(TRIM(SUBSTITUTE(D1922,CHAR(160),CHAR(32))),Metadata!B$1:E$2632,4,FALSE)</f>
        <v>1744</v>
      </c>
      <c r="H1922" t="s">
        <v>448</v>
      </c>
      <c r="J1922" t="str">
        <f>VLOOKUP(TRIM(SUBSTITUTE(D1922,CHAR(160),CHAR(32))),Metadata!B$1:H$2632,7,FALSE)</f>
        <v>roman</v>
      </c>
      <c r="L1922" t="str">
        <f>VLOOKUP(TRIM(SUBSTITUTE(D1922,CHAR(160),CHAR(32))),Metadata!B$1:J$2632,9,FALSE)</f>
        <v>prose</v>
      </c>
      <c r="M1922">
        <f>VLOOKUP(TRIM(SUBSTITUTE(D1922,CHAR(160),CHAR(32))),Metadata!B$1:K$2632,10,FALSE)</f>
        <v>93754</v>
      </c>
      <c r="N1922" s="1" t="s">
        <v>2390</v>
      </c>
      <c r="O1922">
        <v>234</v>
      </c>
      <c r="P1922">
        <v>240</v>
      </c>
      <c r="Q1922">
        <v>242</v>
      </c>
      <c r="R1922">
        <v>244</v>
      </c>
      <c r="S1922">
        <v>250</v>
      </c>
      <c r="T1922">
        <v>256</v>
      </c>
    </row>
    <row r="1923" spans="1:20" x14ac:dyDescent="0.25">
      <c r="A1923" t="s">
        <v>4354</v>
      </c>
      <c r="B1923" t="s">
        <v>2433</v>
      </c>
      <c r="C1923" t="s">
        <v>18</v>
      </c>
      <c r="D1923" t="s">
        <v>8292</v>
      </c>
      <c r="E1923" t="str">
        <f>VLOOKUP(TRIM(SUBSTITUTE(D1923,CHAR(160),CHAR(32))),Metadata!B$1:C$2632,2,FALSE)</f>
        <v>La Pérouse, Jean-François de Galaup, comte de, 1741-1788.</v>
      </c>
      <c r="F1923" t="str">
        <f>VLOOKUP(TRIM(SUBSTITUTE(D1923,CHAR(160),CHAR(32))),Metadata!B$1:D$2632,3,FALSE)</f>
        <v>Voyage de la Pérouse</v>
      </c>
      <c r="G1923">
        <f>VLOOKUP(TRIM(SUBSTITUTE(D1923,CHAR(160),CHAR(32))),Metadata!B$1:E$2632,4,FALSE)</f>
        <v>1797</v>
      </c>
      <c r="H1923" t="s">
        <v>448</v>
      </c>
      <c r="J1923" t="str">
        <f>VLOOKUP(TRIM(SUBSTITUTE(D1923,CHAR(160),CHAR(32))),Metadata!B$1:H$2632,7,FALSE)</f>
        <v>recit de voyage</v>
      </c>
      <c r="L1923" t="str">
        <f>VLOOKUP(TRIM(SUBSTITUTE(D1923,CHAR(160),CHAR(32))),Metadata!B$1:J$2632,9,FALSE)</f>
        <v>prose</v>
      </c>
      <c r="M1923">
        <f>VLOOKUP(TRIM(SUBSTITUTE(D1923,CHAR(160),CHAR(32))),Metadata!B$1:K$2632,10,FALSE)</f>
        <v>299579</v>
      </c>
      <c r="N1923" s="1" t="s">
        <v>2391</v>
      </c>
      <c r="O1923">
        <v>185</v>
      </c>
      <c r="P1923">
        <v>191</v>
      </c>
      <c r="Q1923">
        <v>193</v>
      </c>
      <c r="R1923">
        <v>195</v>
      </c>
      <c r="S1923">
        <v>200</v>
      </c>
      <c r="T1923">
        <v>205</v>
      </c>
    </row>
    <row r="1924" spans="1:20" x14ac:dyDescent="0.25">
      <c r="A1924" t="s">
        <v>4354</v>
      </c>
      <c r="B1924" t="s">
        <v>2433</v>
      </c>
      <c r="C1924" t="s">
        <v>18</v>
      </c>
      <c r="D1924" t="s">
        <v>8172</v>
      </c>
      <c r="E1924" t="str">
        <f>VLOOKUP(TRIM(SUBSTITUTE(D1924,CHAR(160),CHAR(32))),Metadata!B$1:C$2632,2,FALSE)</f>
        <v>Argens, Jean-Baptiste de Boyer, marquis d', 1704-1771.</v>
      </c>
      <c r="F1924" t="str">
        <f>VLOOKUP(TRIM(SUBSTITUTE(D1924,CHAR(160),CHAR(32))),Metadata!B$1:D$2632,3,FALSE)</f>
        <v>Lettres juives</v>
      </c>
      <c r="G1924">
        <f>VLOOKUP(TRIM(SUBSTITUTE(D1924,CHAR(160),CHAR(32))),Metadata!B$1:E$2632,4,FALSE)</f>
        <v>1738</v>
      </c>
      <c r="H1924" t="s">
        <v>448</v>
      </c>
      <c r="J1924" t="str">
        <f>VLOOKUP(TRIM(SUBSTITUTE(D1924,CHAR(160),CHAR(32))),Metadata!B$1:H$2632,7,FALSE)</f>
        <v>melanges litteraires</v>
      </c>
      <c r="L1924" t="str">
        <f>VLOOKUP(TRIM(SUBSTITUTE(D1924,CHAR(160),CHAR(32))),Metadata!B$1:J$2632,9,FALSE)</f>
        <v>prose</v>
      </c>
      <c r="M1924">
        <f>VLOOKUP(TRIM(SUBSTITUTE(D1924,CHAR(160),CHAR(32))),Metadata!B$1:K$2632,10,FALSE)</f>
        <v>427095</v>
      </c>
      <c r="N1924" s="1" t="s">
        <v>2392</v>
      </c>
      <c r="O1924">
        <v>30</v>
      </c>
      <c r="P1924">
        <v>33</v>
      </c>
      <c r="Q1924">
        <v>35</v>
      </c>
      <c r="R1924">
        <v>37</v>
      </c>
      <c r="S1924">
        <v>42</v>
      </c>
      <c r="T1924">
        <v>47</v>
      </c>
    </row>
    <row r="1925" spans="1:20" x14ac:dyDescent="0.25">
      <c r="A1925" t="s">
        <v>4354</v>
      </c>
      <c r="B1925" t="s">
        <v>2433</v>
      </c>
      <c r="C1925" t="s">
        <v>18</v>
      </c>
      <c r="D1925" t="s">
        <v>8522</v>
      </c>
      <c r="E1925" t="str">
        <f>VLOOKUP(TRIM(SUBSTITUTE(D1925,CHAR(160),CHAR(32))),Metadata!B$1:C$2632,2,FALSE)</f>
        <v>Flaubert, Gustave, 1821-1880.</v>
      </c>
      <c r="F1925" t="str">
        <f>VLOOKUP(TRIM(SUBSTITUTE(D1925,CHAR(160),CHAR(32))),Metadata!B$1:D$2632,3,FALSE)</f>
        <v>Correspondance, 1839</v>
      </c>
      <c r="G1925">
        <f>VLOOKUP(TRIM(SUBSTITUTE(D1925,CHAR(160),CHAR(32))),Metadata!B$1:E$2632,4,FALSE)</f>
        <v>1839</v>
      </c>
      <c r="H1925" t="s">
        <v>450</v>
      </c>
      <c r="J1925" t="str">
        <f>VLOOKUP(TRIM(SUBSTITUTE(D1925,CHAR(160),CHAR(32))),Metadata!B$1:H$2632,7,FALSE)</f>
        <v>correspondance</v>
      </c>
      <c r="L1925" t="str">
        <f>VLOOKUP(TRIM(SUBSTITUTE(D1925,CHAR(160),CHAR(32))),Metadata!B$1:J$2632,9,FALSE)</f>
        <v>prose</v>
      </c>
      <c r="M1925">
        <f>VLOOKUP(TRIM(SUBSTITUTE(D1925,CHAR(160),CHAR(32))),Metadata!B$1:K$2632,10,FALSE)</f>
        <v>16450</v>
      </c>
      <c r="N1925" s="1" t="s">
        <v>2393</v>
      </c>
      <c r="O1925">
        <v>46</v>
      </c>
      <c r="P1925">
        <v>49</v>
      </c>
      <c r="Q1925">
        <v>60</v>
      </c>
      <c r="R1925">
        <v>62</v>
      </c>
      <c r="S1925">
        <v>67</v>
      </c>
      <c r="T1925">
        <v>72</v>
      </c>
    </row>
    <row r="1926" spans="1:20" x14ac:dyDescent="0.25">
      <c r="A1926" t="s">
        <v>4354</v>
      </c>
      <c r="B1926" t="s">
        <v>2433</v>
      </c>
      <c r="C1926" t="s">
        <v>18</v>
      </c>
      <c r="D1926" t="s">
        <v>8585</v>
      </c>
      <c r="E1926" t="str">
        <f>VLOOKUP(TRIM(SUBSTITUTE(D1926,CHAR(160),CHAR(32))),Metadata!B$1:C$2632,2,FALSE)</f>
        <v>Labiche, Eugène, 1815-1888.</v>
      </c>
      <c r="F1926" t="str">
        <f>VLOOKUP(TRIM(SUBSTITUTE(D1926,CHAR(160),CHAR(32))),Metadata!B$1:D$2632,3,FALSE)</f>
        <v>Le voyage de Monsieur Perrichon</v>
      </c>
      <c r="G1926">
        <f>VLOOKUP(TRIM(SUBSTITUTE(D1926,CHAR(160),CHAR(32))),Metadata!B$1:E$2632,4,FALSE)</f>
        <v>1860</v>
      </c>
      <c r="H1926" t="s">
        <v>450</v>
      </c>
      <c r="J1926" t="str">
        <f>VLOOKUP(TRIM(SUBSTITUTE(D1926,CHAR(160),CHAR(32))),Metadata!B$1:H$2632,7,FALSE)</f>
        <v>theatre</v>
      </c>
      <c r="L1926" t="str">
        <f>VLOOKUP(TRIM(SUBSTITUTE(D1926,CHAR(160),CHAR(32))),Metadata!B$1:J$2632,9,FALSE)</f>
        <v/>
      </c>
      <c r="M1926">
        <f>VLOOKUP(TRIM(SUBSTITUTE(D1926,CHAR(160),CHAR(32))),Metadata!B$1:K$2632,10,FALSE)</f>
        <v>16725</v>
      </c>
      <c r="N1926" t="s">
        <v>2394</v>
      </c>
      <c r="O1926">
        <v>104</v>
      </c>
      <c r="P1926">
        <v>109</v>
      </c>
      <c r="Q1926">
        <v>121</v>
      </c>
      <c r="R1926">
        <v>123</v>
      </c>
      <c r="S1926">
        <v>128</v>
      </c>
      <c r="T1926">
        <v>133</v>
      </c>
    </row>
    <row r="1927" spans="1:20" x14ac:dyDescent="0.25">
      <c r="A1927" t="s">
        <v>4354</v>
      </c>
      <c r="B1927" t="s">
        <v>2433</v>
      </c>
      <c r="C1927" t="s">
        <v>18</v>
      </c>
      <c r="D1927" t="s">
        <v>8561</v>
      </c>
      <c r="E1927" t="str">
        <f>VLOOKUP(TRIM(SUBSTITUTE(D1927,CHAR(160),CHAR(32))),Metadata!B$1:C$2632,2,FALSE)</f>
        <v>Goncourt, Edmond de, 1822-1896: Goncourt, Jules de, 1830-1870.</v>
      </c>
      <c r="F1927" t="str">
        <f>VLOOKUP(TRIM(SUBSTITUTE(D1927,CHAR(160),CHAR(32))),Metadata!B$1:D$2632,3,FALSE)</f>
        <v>Journal. T. 2, 1864-1878</v>
      </c>
      <c r="G1927">
        <f>VLOOKUP(TRIM(SUBSTITUTE(D1927,CHAR(160),CHAR(32))),Metadata!B$1:E$2632,4,FALSE)</f>
        <v>1878</v>
      </c>
      <c r="H1927" t="s">
        <v>450</v>
      </c>
      <c r="J1927" t="str">
        <f>VLOOKUP(TRIM(SUBSTITUTE(D1927,CHAR(160),CHAR(32))),Metadata!B$1:H$2632,7,FALSE)</f>
        <v>memoires</v>
      </c>
      <c r="L1927" t="str">
        <f>VLOOKUP(TRIM(SUBSTITUTE(D1927,CHAR(160),CHAR(32))),Metadata!B$1:J$2632,9,FALSE)</f>
        <v>prose</v>
      </c>
      <c r="M1927">
        <f>VLOOKUP(TRIM(SUBSTITUTE(D1927,CHAR(160),CHAR(32))),Metadata!B$1:K$2632,10,FALSE)</f>
        <v>428542</v>
      </c>
      <c r="N1927" s="1" t="s">
        <v>2395</v>
      </c>
      <c r="O1927">
        <v>217</v>
      </c>
      <c r="P1927">
        <v>223</v>
      </c>
      <c r="Q1927">
        <v>232</v>
      </c>
      <c r="R1927">
        <v>234</v>
      </c>
      <c r="S1927">
        <v>239</v>
      </c>
      <c r="T1927">
        <v>244</v>
      </c>
    </row>
    <row r="1928" spans="1:20" x14ac:dyDescent="0.25">
      <c r="A1928" t="s">
        <v>4354</v>
      </c>
      <c r="B1928" t="s">
        <v>2433</v>
      </c>
      <c r="C1928" t="s">
        <v>18</v>
      </c>
      <c r="D1928" t="s">
        <v>8492</v>
      </c>
      <c r="E1928" t="str">
        <f>VLOOKUP(TRIM(SUBSTITUTE(D1928,CHAR(160),CHAR(32))),Metadata!B$1:C$2632,2,FALSE)</f>
        <v>Dumas, Alexandre (père), 1802-1870.</v>
      </c>
      <c r="F1928" t="str">
        <f>VLOOKUP(TRIM(SUBSTITUTE(D1928,CHAR(160),CHAR(32))),Metadata!B$1:D$2632,3,FALSE)</f>
        <v>Comtesse de Charny (La)</v>
      </c>
      <c r="G1928">
        <f>VLOOKUP(TRIM(SUBSTITUTE(D1928,CHAR(160),CHAR(32))),Metadata!B$1:E$2632,4,FALSE)</f>
        <v>1852</v>
      </c>
      <c r="H1928" t="s">
        <v>450</v>
      </c>
      <c r="J1928" t="str">
        <f>VLOOKUP(TRIM(SUBSTITUTE(D1928,CHAR(160),CHAR(32))),Metadata!B$1:H$2632,7,FALSE)</f>
        <v>Narratif, Roman</v>
      </c>
      <c r="L1928" t="str">
        <f>VLOOKUP(TRIM(SUBSTITUTE(D1928,CHAR(160),CHAR(32))),Metadata!B$1:J$2632,9,FALSE)</f>
        <v/>
      </c>
      <c r="M1928">
        <f>VLOOKUP(TRIM(SUBSTITUTE(D1928,CHAR(160),CHAR(32))),Metadata!B$1:K$2632,10,FALSE)</f>
        <v>547593</v>
      </c>
      <c r="N1928" s="1" t="s">
        <v>2396</v>
      </c>
      <c r="O1928">
        <v>16</v>
      </c>
      <c r="P1928">
        <v>22</v>
      </c>
      <c r="Q1928">
        <v>35</v>
      </c>
      <c r="R1928">
        <v>37</v>
      </c>
      <c r="S1928">
        <v>42</v>
      </c>
      <c r="T1928">
        <v>47</v>
      </c>
    </row>
    <row r="1929" spans="1:20" x14ac:dyDescent="0.25">
      <c r="A1929" t="s">
        <v>4354</v>
      </c>
      <c r="B1929" t="s">
        <v>2433</v>
      </c>
      <c r="C1929" t="s">
        <v>18</v>
      </c>
      <c r="D1929" t="s">
        <v>8472</v>
      </c>
      <c r="E1929" t="str">
        <f>VLOOKUP(TRIM(SUBSTITUTE(D1929,CHAR(160),CHAR(32))),Metadata!B$1:C$2632,2,FALSE)</f>
        <v>Cournot, A. A. (Antoine Augustin), 1801-1877.</v>
      </c>
      <c r="F1929" t="str">
        <f>VLOOKUP(TRIM(SUBSTITUTE(D1929,CHAR(160),CHAR(32))),Metadata!B$1:D$2632,3,FALSE)</f>
        <v>Essai sur fondements connaiss.</v>
      </c>
      <c r="G1929">
        <f>VLOOKUP(TRIM(SUBSTITUTE(D1929,CHAR(160),CHAR(32))),Metadata!B$1:E$2632,4,FALSE)</f>
        <v>1851</v>
      </c>
      <c r="H1929" t="s">
        <v>450</v>
      </c>
      <c r="J1929" t="str">
        <f>VLOOKUP(TRIM(SUBSTITUTE(D1929,CHAR(160),CHAR(32))),Metadata!B$1:H$2632,7,FALSE)</f>
        <v>traite ou essai</v>
      </c>
      <c r="L1929" t="str">
        <f>VLOOKUP(TRIM(SUBSTITUTE(D1929,CHAR(160),CHAR(32))),Metadata!B$1:J$2632,9,FALSE)</f>
        <v>prose</v>
      </c>
      <c r="M1929">
        <f>VLOOKUP(TRIM(SUBSTITUTE(D1929,CHAR(160),CHAR(32))),Metadata!B$1:K$2632,10,FALSE)</f>
        <v>223007</v>
      </c>
      <c r="N1929" s="1" t="s">
        <v>2397</v>
      </c>
      <c r="O1929">
        <v>461</v>
      </c>
      <c r="P1929">
        <v>466</v>
      </c>
      <c r="Q1929">
        <v>468</v>
      </c>
      <c r="R1929">
        <v>470</v>
      </c>
      <c r="S1929">
        <v>475</v>
      </c>
      <c r="T1929">
        <v>480</v>
      </c>
    </row>
    <row r="1930" spans="1:20" x14ac:dyDescent="0.25">
      <c r="A1930" t="s">
        <v>4354</v>
      </c>
      <c r="B1930" t="s">
        <v>2433</v>
      </c>
      <c r="C1930" t="s">
        <v>18</v>
      </c>
      <c r="D1930" t="s">
        <v>8504</v>
      </c>
      <c r="E1930" t="str">
        <f>VLOOKUP(TRIM(SUBSTITUTE(D1930,CHAR(160),CHAR(32))),Metadata!B$1:C$2632,2,FALSE)</f>
        <v>Dumas, Alexandre (père), 1802-1870.</v>
      </c>
      <c r="F1930" t="str">
        <f>VLOOKUP(TRIM(SUBSTITUTE(D1930,CHAR(160),CHAR(32))),Metadata!B$1:D$2632,3,FALSE)</f>
        <v>Trois Mousquetaires (Les)</v>
      </c>
      <c r="G1930">
        <f>VLOOKUP(TRIM(SUBSTITUTE(D1930,CHAR(160),CHAR(32))),Metadata!B$1:E$2632,4,FALSE)</f>
        <v>1844</v>
      </c>
      <c r="H1930" t="s">
        <v>450</v>
      </c>
      <c r="J1930" t="str">
        <f>VLOOKUP(TRIM(SUBSTITUTE(D1930,CHAR(160),CHAR(32))),Metadata!B$1:H$2632,7,FALSE)</f>
        <v>Narratif, Roman</v>
      </c>
      <c r="L1930" t="str">
        <f>VLOOKUP(TRIM(SUBSTITUTE(D1930,CHAR(160),CHAR(32))),Metadata!B$1:J$2632,9,FALSE)</f>
        <v/>
      </c>
      <c r="M1930">
        <f>VLOOKUP(TRIM(SUBSTITUTE(D1930,CHAR(160),CHAR(32))),Metadata!B$1:K$2632,10,FALSE)</f>
        <v>240601</v>
      </c>
      <c r="N1930" s="1" t="s">
        <v>2398</v>
      </c>
      <c r="O1930">
        <v>21</v>
      </c>
      <c r="P1930">
        <v>23</v>
      </c>
      <c r="Q1930">
        <v>25</v>
      </c>
      <c r="R1930">
        <v>27</v>
      </c>
      <c r="S1930">
        <v>32</v>
      </c>
      <c r="T1930">
        <v>37</v>
      </c>
    </row>
    <row r="1931" spans="1:20" x14ac:dyDescent="0.25">
      <c r="A1931" t="s">
        <v>4354</v>
      </c>
      <c r="B1931" t="s">
        <v>2433</v>
      </c>
      <c r="C1931" t="s">
        <v>18</v>
      </c>
      <c r="D1931" t="s">
        <v>8661</v>
      </c>
      <c r="E1931" t="str">
        <f>VLOOKUP(TRIM(SUBSTITUTE(D1931,CHAR(160),CHAR(32))),Metadata!B$1:C$2632,2,FALSE)</f>
        <v>Sand, George, 1804-1876.</v>
      </c>
      <c r="F1931" t="str">
        <f>VLOOKUP(TRIM(SUBSTITUTE(D1931,CHAR(160),CHAR(32))),Metadata!B$1:D$2632,3,FALSE)</f>
        <v>La Comtesse de Rudolstadt</v>
      </c>
      <c r="G1931">
        <f>VLOOKUP(TRIM(SUBSTITUTE(D1931,CHAR(160),CHAR(32))),Metadata!B$1:E$2632,4,FALSE)</f>
        <v>1843</v>
      </c>
      <c r="H1931" t="s">
        <v>450</v>
      </c>
      <c r="J1931" t="str">
        <f>VLOOKUP(TRIM(SUBSTITUTE(D1931,CHAR(160),CHAR(32))),Metadata!B$1:H$2632,7,FALSE)</f>
        <v>roman</v>
      </c>
      <c r="L1931" t="str">
        <f>VLOOKUP(TRIM(SUBSTITUTE(D1931,CHAR(160),CHAR(32))),Metadata!B$1:J$2632,9,FALSE)</f>
        <v/>
      </c>
      <c r="M1931">
        <f>VLOOKUP(TRIM(SUBSTITUTE(D1931,CHAR(160),CHAR(32))),Metadata!B$1:K$2632,10,FALSE)</f>
        <v>219241</v>
      </c>
      <c r="N1931" s="3" t="s">
        <v>2399</v>
      </c>
      <c r="O1931">
        <v>0</v>
      </c>
      <c r="P1931">
        <v>5</v>
      </c>
      <c r="Q1931">
        <v>12</v>
      </c>
      <c r="R1931">
        <v>14</v>
      </c>
      <c r="S1931">
        <v>19</v>
      </c>
      <c r="T1931">
        <v>24</v>
      </c>
    </row>
    <row r="1932" spans="1:20" x14ac:dyDescent="0.25">
      <c r="A1932" t="s">
        <v>4354</v>
      </c>
      <c r="B1932" t="s">
        <v>2433</v>
      </c>
      <c r="C1932" t="s">
        <v>18</v>
      </c>
      <c r="D1932" t="s">
        <v>8472</v>
      </c>
      <c r="E1932" t="str">
        <f>VLOOKUP(TRIM(SUBSTITUTE(D1932,CHAR(160),CHAR(32))),Metadata!B$1:C$2632,2,FALSE)</f>
        <v>Cournot, A. A. (Antoine Augustin), 1801-1877.</v>
      </c>
      <c r="F1932" t="str">
        <f>VLOOKUP(TRIM(SUBSTITUTE(D1932,CHAR(160),CHAR(32))),Metadata!B$1:D$2632,3,FALSE)</f>
        <v>Essai sur fondements connaiss.</v>
      </c>
      <c r="G1932">
        <f>VLOOKUP(TRIM(SUBSTITUTE(D1932,CHAR(160),CHAR(32))),Metadata!B$1:E$2632,4,FALSE)</f>
        <v>1851</v>
      </c>
      <c r="H1932" t="s">
        <v>450</v>
      </c>
      <c r="J1932" t="str">
        <f>VLOOKUP(TRIM(SUBSTITUTE(D1932,CHAR(160),CHAR(32))),Metadata!B$1:H$2632,7,FALSE)</f>
        <v>traite ou essai</v>
      </c>
      <c r="L1932" t="str">
        <f>VLOOKUP(TRIM(SUBSTITUTE(D1932,CHAR(160),CHAR(32))),Metadata!B$1:J$2632,9,FALSE)</f>
        <v>prose</v>
      </c>
      <c r="M1932">
        <f>VLOOKUP(TRIM(SUBSTITUTE(D1932,CHAR(160),CHAR(32))),Metadata!B$1:K$2632,10,FALSE)</f>
        <v>223007</v>
      </c>
      <c r="N1932" s="1" t="s">
        <v>2400</v>
      </c>
      <c r="O1932">
        <v>106</v>
      </c>
      <c r="P1932">
        <v>108</v>
      </c>
      <c r="Q1932">
        <v>126</v>
      </c>
      <c r="R1932">
        <v>128</v>
      </c>
      <c r="S1932">
        <v>133</v>
      </c>
      <c r="T1932">
        <v>138</v>
      </c>
    </row>
    <row r="1933" spans="1:20" x14ac:dyDescent="0.25">
      <c r="A1933" t="s">
        <v>4354</v>
      </c>
      <c r="B1933" t="s">
        <v>2433</v>
      </c>
      <c r="C1933" t="s">
        <v>18</v>
      </c>
      <c r="D1933" t="s">
        <v>8499</v>
      </c>
      <c r="E1933" t="str">
        <f>VLOOKUP(TRIM(SUBSTITUTE(D1933,CHAR(160),CHAR(32))),Metadata!B$1:C$2632,2,FALSE)</f>
        <v>Dumas, Alexandre (père), 1802-1870.</v>
      </c>
      <c r="F1933" t="str">
        <f>VLOOKUP(TRIM(SUBSTITUTE(D1933,CHAR(160),CHAR(32))),Metadata!B$1:D$2632,3,FALSE)</f>
        <v>Maître d'Armes (Le)</v>
      </c>
      <c r="G1933">
        <f>VLOOKUP(TRIM(SUBSTITUTE(D1933,CHAR(160),CHAR(32))),Metadata!B$1:E$2632,4,FALSE)</f>
        <v>1840</v>
      </c>
      <c r="H1933" t="s">
        <v>450</v>
      </c>
      <c r="J1933" t="str">
        <f>VLOOKUP(TRIM(SUBSTITUTE(D1933,CHAR(160),CHAR(32))),Metadata!B$1:H$2632,7,FALSE)</f>
        <v>Narratif, Roman</v>
      </c>
      <c r="L1933" t="str">
        <f>VLOOKUP(TRIM(SUBSTITUTE(D1933,CHAR(160),CHAR(32))),Metadata!B$1:J$2632,9,FALSE)</f>
        <v/>
      </c>
      <c r="M1933">
        <f>VLOOKUP(TRIM(SUBSTITUTE(D1933,CHAR(160),CHAR(32))),Metadata!B$1:K$2632,10,FALSE)</f>
        <v>121377</v>
      </c>
      <c r="N1933" s="1" t="s">
        <v>2401</v>
      </c>
      <c r="O1933">
        <v>125</v>
      </c>
      <c r="P1933">
        <v>132</v>
      </c>
      <c r="Q1933">
        <v>140</v>
      </c>
      <c r="R1933">
        <v>142</v>
      </c>
      <c r="S1933">
        <v>147</v>
      </c>
      <c r="T1933">
        <v>152</v>
      </c>
    </row>
    <row r="1934" spans="1:20" x14ac:dyDescent="0.25">
      <c r="A1934" t="s">
        <v>4354</v>
      </c>
      <c r="B1934" t="s">
        <v>2433</v>
      </c>
      <c r="C1934" t="s">
        <v>18</v>
      </c>
      <c r="D1934" t="s">
        <v>8498</v>
      </c>
      <c r="E1934" t="str">
        <f>VLOOKUP(TRIM(SUBSTITUTE(D1934,CHAR(160),CHAR(32))),Metadata!B$1:C$2632,2,FALSE)</f>
        <v>Dumas, Alexandre (père), 1802-1870.</v>
      </c>
      <c r="F1934" t="str">
        <f>VLOOKUP(TRIM(SUBSTITUTE(D1934,CHAR(160),CHAR(32))),Metadata!B$1:D$2632,3,FALSE)</f>
        <v>Joseph Balsamo</v>
      </c>
      <c r="G1934">
        <f>VLOOKUP(TRIM(SUBSTITUTE(D1934,CHAR(160),CHAR(32))),Metadata!B$1:E$2632,4,FALSE)</f>
        <v>1846</v>
      </c>
      <c r="H1934" t="s">
        <v>450</v>
      </c>
      <c r="J1934" t="str">
        <f>VLOOKUP(TRIM(SUBSTITUTE(D1934,CHAR(160),CHAR(32))),Metadata!B$1:H$2632,7,FALSE)</f>
        <v>Narratif, Roman</v>
      </c>
      <c r="L1934" t="str">
        <f>VLOOKUP(TRIM(SUBSTITUTE(D1934,CHAR(160),CHAR(32))),Metadata!B$1:J$2632,9,FALSE)</f>
        <v/>
      </c>
      <c r="M1934">
        <f>VLOOKUP(TRIM(SUBSTITUTE(D1934,CHAR(160),CHAR(32))),Metadata!B$1:K$2632,10,FALSE)</f>
        <v>471547</v>
      </c>
      <c r="N1934" s="1" t="s">
        <v>2402</v>
      </c>
      <c r="O1934">
        <v>37</v>
      </c>
      <c r="P1934">
        <v>40</v>
      </c>
      <c r="Q1934">
        <v>42</v>
      </c>
      <c r="R1934">
        <v>44</v>
      </c>
      <c r="S1934">
        <v>49</v>
      </c>
      <c r="T1934">
        <v>54</v>
      </c>
    </row>
    <row r="1935" spans="1:20" x14ac:dyDescent="0.25">
      <c r="A1935" t="s">
        <v>4354</v>
      </c>
      <c r="B1935" t="s">
        <v>2433</v>
      </c>
      <c r="C1935" t="s">
        <v>18</v>
      </c>
      <c r="D1935" t="s">
        <v>8575</v>
      </c>
      <c r="E1935" t="str">
        <f>VLOOKUP(TRIM(SUBSTITUTE(D1935,CHAR(160),CHAR(32))),Metadata!B$1:C$2632,2,FALSE)</f>
        <v>Huysmans, J.-K. (Joris-Karl), 1848-1907.</v>
      </c>
      <c r="F1935" t="str">
        <f>VLOOKUP(TRIM(SUBSTITUTE(D1935,CHAR(160),CHAR(32))),Metadata!B$1:D$2632,3,FALSE)</f>
        <v>Là-bas</v>
      </c>
      <c r="G1935">
        <f>VLOOKUP(TRIM(SUBSTITUTE(D1935,CHAR(160),CHAR(32))),Metadata!B$1:E$2632,4,FALSE)</f>
        <v>1891</v>
      </c>
      <c r="H1935" t="s">
        <v>450</v>
      </c>
      <c r="J1935" t="str">
        <f>VLOOKUP(TRIM(SUBSTITUTE(D1935,CHAR(160),CHAR(32))),Metadata!B$1:H$2632,7,FALSE)</f>
        <v>roman</v>
      </c>
      <c r="L1935" t="str">
        <f>VLOOKUP(TRIM(SUBSTITUTE(D1935,CHAR(160),CHAR(32))),Metadata!B$1:J$2632,9,FALSE)</f>
        <v>prose</v>
      </c>
      <c r="M1935">
        <f>VLOOKUP(TRIM(SUBSTITUTE(D1935,CHAR(160),CHAR(32))),Metadata!B$1:K$2632,10,FALSE)</f>
        <v>96099</v>
      </c>
      <c r="N1935" s="1" t="s">
        <v>2403</v>
      </c>
      <c r="O1935">
        <v>148</v>
      </c>
      <c r="P1935">
        <v>150</v>
      </c>
      <c r="Q1935">
        <v>152</v>
      </c>
      <c r="R1935">
        <v>154</v>
      </c>
      <c r="S1935">
        <v>159</v>
      </c>
      <c r="T1935">
        <v>164</v>
      </c>
    </row>
    <row r="1936" spans="1:20" x14ac:dyDescent="0.25">
      <c r="A1936" t="s">
        <v>4354</v>
      </c>
      <c r="B1936" t="s">
        <v>2433</v>
      </c>
      <c r="C1936" t="s">
        <v>18</v>
      </c>
      <c r="D1936" t="s">
        <v>8341</v>
      </c>
      <c r="E1936" t="str">
        <f>VLOOKUP(TRIM(SUBSTITUTE(D1936,CHAR(160),CHAR(32))),Metadata!B$1:C$2632,2,FALSE)</f>
        <v>Montesquieu, Charles de Secondat, baron de, 1689-1755.</v>
      </c>
      <c r="F1936" t="str">
        <f>VLOOKUP(TRIM(SUBSTITUTE(D1936,CHAR(160),CHAR(32))),Metadata!B$1:D$2632,3,FALSE)</f>
        <v>Correspondance de Montesquieu</v>
      </c>
      <c r="G1936">
        <f>VLOOKUP(TRIM(SUBSTITUTE(D1936,CHAR(160),CHAR(32))),Metadata!B$1:E$2632,4,FALSE)</f>
        <v>1755</v>
      </c>
      <c r="H1936" t="s">
        <v>450</v>
      </c>
      <c r="J1936" t="str">
        <f>VLOOKUP(TRIM(SUBSTITUTE(D1936,CHAR(160),CHAR(32))),Metadata!B$1:H$2632,7,FALSE)</f>
        <v>correspondance</v>
      </c>
      <c r="L1936" t="str">
        <f>VLOOKUP(TRIM(SUBSTITUTE(D1936,CHAR(160),CHAR(32))),Metadata!B$1:J$2632,9,FALSE)</f>
        <v>prose</v>
      </c>
      <c r="M1936">
        <f>VLOOKUP(TRIM(SUBSTITUTE(D1936,CHAR(160),CHAR(32))),Metadata!B$1:K$2632,10,FALSE)</f>
        <v>111275</v>
      </c>
      <c r="N1936" s="1" t="s">
        <v>2404</v>
      </c>
      <c r="O1936">
        <v>112</v>
      </c>
      <c r="P1936">
        <v>116</v>
      </c>
      <c r="Q1936">
        <v>118</v>
      </c>
      <c r="R1936">
        <v>120</v>
      </c>
      <c r="S1936">
        <v>125</v>
      </c>
      <c r="T1936">
        <v>130</v>
      </c>
    </row>
    <row r="1937" spans="1:20" x14ac:dyDescent="0.25">
      <c r="A1937" t="s">
        <v>4354</v>
      </c>
      <c r="B1937" t="s">
        <v>2433</v>
      </c>
      <c r="C1937" t="s">
        <v>18</v>
      </c>
      <c r="D1937" t="s">
        <v>8656</v>
      </c>
      <c r="E1937" t="str">
        <f>VLOOKUP(TRIM(SUBSTITUTE(D1937,CHAR(160),CHAR(32))),Metadata!B$1:C$2632,2,FALSE)</f>
        <v>Sand, George, 1804-1876.</v>
      </c>
      <c r="F1937" t="str">
        <f>VLOOKUP(TRIM(SUBSTITUTE(D1937,CHAR(160),CHAR(32))),Metadata!B$1:D$2632,3,FALSE)</f>
        <v>Consuelo (tome 1)</v>
      </c>
      <c r="G1937">
        <f>VLOOKUP(TRIM(SUBSTITUTE(D1937,CHAR(160),CHAR(32))),Metadata!B$1:E$2632,4,FALSE)</f>
        <v>1842</v>
      </c>
      <c r="H1937" t="s">
        <v>450</v>
      </c>
      <c r="J1937" t="str">
        <f>VLOOKUP(TRIM(SUBSTITUTE(D1937,CHAR(160),CHAR(32))),Metadata!B$1:H$2632,7,FALSE)</f>
        <v>roman</v>
      </c>
      <c r="L1937" t="str">
        <f>VLOOKUP(TRIM(SUBSTITUTE(D1937,CHAR(160),CHAR(32))),Metadata!B$1:J$2632,9,FALSE)</f>
        <v/>
      </c>
      <c r="M1937">
        <f>VLOOKUP(TRIM(SUBSTITUTE(D1937,CHAR(160),CHAR(32))),Metadata!B$1:K$2632,10,FALSE)</f>
        <v>191298</v>
      </c>
      <c r="N1937" s="1" t="s">
        <v>2405</v>
      </c>
      <c r="O1937">
        <v>9</v>
      </c>
      <c r="P1937">
        <v>11</v>
      </c>
      <c r="Q1937">
        <v>13</v>
      </c>
      <c r="R1937">
        <v>15</v>
      </c>
      <c r="S1937">
        <v>20</v>
      </c>
      <c r="T1937">
        <v>25</v>
      </c>
    </row>
    <row r="1938" spans="1:20" x14ac:dyDescent="0.25">
      <c r="A1938" t="s">
        <v>4354</v>
      </c>
      <c r="B1938" t="s">
        <v>2433</v>
      </c>
      <c r="C1938" t="s">
        <v>18</v>
      </c>
      <c r="D1938" t="s">
        <v>8575</v>
      </c>
      <c r="E1938" t="str">
        <f>VLOOKUP(TRIM(SUBSTITUTE(D1938,CHAR(160),CHAR(32))),Metadata!B$1:C$2632,2,FALSE)</f>
        <v>Huysmans, J.-K. (Joris-Karl), 1848-1907.</v>
      </c>
      <c r="F1938" t="str">
        <f>VLOOKUP(TRIM(SUBSTITUTE(D1938,CHAR(160),CHAR(32))),Metadata!B$1:D$2632,3,FALSE)</f>
        <v>Là-bas</v>
      </c>
      <c r="G1938">
        <f>VLOOKUP(TRIM(SUBSTITUTE(D1938,CHAR(160),CHAR(32))),Metadata!B$1:E$2632,4,FALSE)</f>
        <v>1891</v>
      </c>
      <c r="H1938" t="s">
        <v>450</v>
      </c>
      <c r="J1938" t="str">
        <f>VLOOKUP(TRIM(SUBSTITUTE(D1938,CHAR(160),CHAR(32))),Metadata!B$1:H$2632,7,FALSE)</f>
        <v>roman</v>
      </c>
      <c r="L1938" t="str">
        <f>VLOOKUP(TRIM(SUBSTITUTE(D1938,CHAR(160),CHAR(32))),Metadata!B$1:J$2632,9,FALSE)</f>
        <v>prose</v>
      </c>
      <c r="M1938">
        <f>VLOOKUP(TRIM(SUBSTITUTE(D1938,CHAR(160),CHAR(32))),Metadata!B$1:K$2632,10,FALSE)</f>
        <v>96099</v>
      </c>
      <c r="N1938" s="1" t="s">
        <v>2406</v>
      </c>
      <c r="O1938">
        <v>85</v>
      </c>
      <c r="P1938">
        <v>90</v>
      </c>
      <c r="Q1938">
        <v>92</v>
      </c>
      <c r="R1938">
        <v>94</v>
      </c>
      <c r="S1938">
        <v>99</v>
      </c>
      <c r="T1938">
        <v>104</v>
      </c>
    </row>
    <row r="1939" spans="1:20" x14ac:dyDescent="0.25">
      <c r="A1939" t="s">
        <v>4354</v>
      </c>
      <c r="B1939" t="s">
        <v>2433</v>
      </c>
      <c r="C1939" t="s">
        <v>18</v>
      </c>
      <c r="D1939" t="s">
        <v>8604</v>
      </c>
      <c r="E1939" t="str">
        <f>VLOOKUP(TRIM(SUBSTITUTE(D1939,CHAR(160),CHAR(32))),Metadata!B$1:C$2632,2,FALSE)</f>
        <v>Maupassant, Guy de, 1850-1893.</v>
      </c>
      <c r="F1939" t="str">
        <f>VLOOKUP(TRIM(SUBSTITUTE(D1939,CHAR(160),CHAR(32))),Metadata!B$1:D$2632,3,FALSE)</f>
        <v>Contes et nouvelles 1885</v>
      </c>
      <c r="G1939">
        <f>VLOOKUP(TRIM(SUBSTITUTE(D1939,CHAR(160),CHAR(32))),Metadata!B$1:E$2632,4,FALSE)</f>
        <v>1885</v>
      </c>
      <c r="H1939" t="s">
        <v>450</v>
      </c>
      <c r="J1939" t="str">
        <f>VLOOKUP(TRIM(SUBSTITUTE(D1939,CHAR(160),CHAR(32))),Metadata!B$1:H$2632,7,FALSE)</f>
        <v>roman</v>
      </c>
      <c r="L1939" t="str">
        <f>VLOOKUP(TRIM(SUBSTITUTE(D1939,CHAR(160),CHAR(32))),Metadata!B$1:J$2632,9,FALSE)</f>
        <v>prose</v>
      </c>
      <c r="M1939">
        <f>VLOOKUP(TRIM(SUBSTITUTE(D1939,CHAR(160),CHAR(32))),Metadata!B$1:K$2632,10,FALSE)</f>
        <v>68953</v>
      </c>
      <c r="N1939" s="1" t="s">
        <v>2407</v>
      </c>
      <c r="O1939">
        <v>119</v>
      </c>
      <c r="P1939">
        <v>121</v>
      </c>
      <c r="Q1939">
        <v>128</v>
      </c>
      <c r="R1939">
        <v>130</v>
      </c>
      <c r="S1939">
        <v>135</v>
      </c>
      <c r="T1939">
        <v>140</v>
      </c>
    </row>
    <row r="1940" spans="1:20" x14ac:dyDescent="0.25">
      <c r="A1940" t="s">
        <v>4354</v>
      </c>
      <c r="B1940" t="s">
        <v>2433</v>
      </c>
      <c r="C1940" t="s">
        <v>18</v>
      </c>
      <c r="D1940" t="s">
        <v>8504</v>
      </c>
      <c r="E1940" t="str">
        <f>VLOOKUP(TRIM(SUBSTITUTE(D1940,CHAR(160),CHAR(32))),Metadata!B$1:C$2632,2,FALSE)</f>
        <v>Dumas, Alexandre (père), 1802-1870.</v>
      </c>
      <c r="F1940" t="str">
        <f>VLOOKUP(TRIM(SUBSTITUTE(D1940,CHAR(160),CHAR(32))),Metadata!B$1:D$2632,3,FALSE)</f>
        <v>Trois Mousquetaires (Les)</v>
      </c>
      <c r="G1940">
        <f>VLOOKUP(TRIM(SUBSTITUTE(D1940,CHAR(160),CHAR(32))),Metadata!B$1:E$2632,4,FALSE)</f>
        <v>1844</v>
      </c>
      <c r="H1940" t="s">
        <v>450</v>
      </c>
      <c r="J1940" t="str">
        <f>VLOOKUP(TRIM(SUBSTITUTE(D1940,CHAR(160),CHAR(32))),Metadata!B$1:H$2632,7,FALSE)</f>
        <v>Narratif, Roman</v>
      </c>
      <c r="L1940" t="str">
        <f>VLOOKUP(TRIM(SUBSTITUTE(D1940,CHAR(160),CHAR(32))),Metadata!B$1:J$2632,9,FALSE)</f>
        <v/>
      </c>
      <c r="M1940">
        <f>VLOOKUP(TRIM(SUBSTITUTE(D1940,CHAR(160),CHAR(32))),Metadata!B$1:K$2632,10,FALSE)</f>
        <v>240601</v>
      </c>
      <c r="N1940" s="1" t="s">
        <v>2408</v>
      </c>
      <c r="O1940">
        <v>135</v>
      </c>
      <c r="P1940">
        <v>138</v>
      </c>
      <c r="Q1940">
        <v>140</v>
      </c>
      <c r="R1940">
        <v>142</v>
      </c>
      <c r="S1940">
        <v>147</v>
      </c>
      <c r="T1940">
        <v>152</v>
      </c>
    </row>
    <row r="1941" spans="1:20" x14ac:dyDescent="0.25">
      <c r="A1941" t="s">
        <v>4354</v>
      </c>
      <c r="B1941" t="s">
        <v>2433</v>
      </c>
      <c r="C1941" t="s">
        <v>18</v>
      </c>
      <c r="D1941" t="s">
        <v>8523</v>
      </c>
      <c r="E1941" t="str">
        <f>VLOOKUP(TRIM(SUBSTITUTE(D1941,CHAR(160),CHAR(32))),Metadata!B$1:C$2632,2,FALSE)</f>
        <v>Flaubert, Gustave, 1821-1880.</v>
      </c>
      <c r="F1941" t="str">
        <f>VLOOKUP(TRIM(SUBSTITUTE(D1941,CHAR(160),CHAR(32))),Metadata!B$1:D$2632,3,FALSE)</f>
        <v>Correspondance, 1847</v>
      </c>
      <c r="G1941">
        <f>VLOOKUP(TRIM(SUBSTITUTE(D1941,CHAR(160),CHAR(32))),Metadata!B$1:E$2632,4,FALSE)</f>
        <v>1847</v>
      </c>
      <c r="H1941" t="s">
        <v>450</v>
      </c>
      <c r="J1941" t="str">
        <f>VLOOKUP(TRIM(SUBSTITUTE(D1941,CHAR(160),CHAR(32))),Metadata!B$1:H$2632,7,FALSE)</f>
        <v>correspondance</v>
      </c>
      <c r="L1941" t="str">
        <f>VLOOKUP(TRIM(SUBSTITUTE(D1941,CHAR(160),CHAR(32))),Metadata!B$1:J$2632,9,FALSE)</f>
        <v>prose</v>
      </c>
      <c r="M1941">
        <f>VLOOKUP(TRIM(SUBSTITUTE(D1941,CHAR(160),CHAR(32))),Metadata!B$1:K$2632,10,FALSE)</f>
        <v>94662</v>
      </c>
      <c r="N1941" s="1" t="s">
        <v>2409</v>
      </c>
      <c r="O1941">
        <v>3</v>
      </c>
      <c r="P1941">
        <v>6</v>
      </c>
      <c r="Q1941">
        <v>13</v>
      </c>
      <c r="R1941">
        <v>15</v>
      </c>
      <c r="S1941">
        <v>20</v>
      </c>
      <c r="T1941">
        <v>25</v>
      </c>
    </row>
    <row r="1942" spans="1:20" x14ac:dyDescent="0.25">
      <c r="A1942" t="s">
        <v>4354</v>
      </c>
      <c r="B1942" t="s">
        <v>2433</v>
      </c>
      <c r="C1942" t="s">
        <v>18</v>
      </c>
      <c r="D1942" t="s">
        <v>8711</v>
      </c>
      <c r="E1942" t="str">
        <f>VLOOKUP(TRIM(SUBSTITUTE(D1942,CHAR(160),CHAR(32))),Metadata!B$1:C$2632,2,FALSE)</f>
        <v>Zola, Emile, 1840-1902.</v>
      </c>
      <c r="F1942" t="str">
        <f>VLOOKUP(TRIM(SUBSTITUTE(D1942,CHAR(160),CHAR(32))),Metadata!B$1:D$2632,3,FALSE)</f>
        <v>La bête humaine</v>
      </c>
      <c r="G1942">
        <f>VLOOKUP(TRIM(SUBSTITUTE(D1942,CHAR(160),CHAR(32))),Metadata!B$1:E$2632,4,FALSE)</f>
        <v>1890</v>
      </c>
      <c r="H1942" t="s">
        <v>450</v>
      </c>
      <c r="J1942" t="str">
        <f>VLOOKUP(TRIM(SUBSTITUTE(D1942,CHAR(160),CHAR(32))),Metadata!B$1:H$2632,7,FALSE)</f>
        <v>roman</v>
      </c>
      <c r="L1942" t="str">
        <f>VLOOKUP(TRIM(SUBSTITUTE(D1942,CHAR(160),CHAR(32))),Metadata!B$1:J$2632,9,FALSE)</f>
        <v>prose</v>
      </c>
      <c r="M1942">
        <f>VLOOKUP(TRIM(SUBSTITUTE(D1942,CHAR(160),CHAR(32))),Metadata!B$1:K$2632,10,FALSE)</f>
        <v>136418</v>
      </c>
      <c r="N1942" s="1" t="s">
        <v>2410</v>
      </c>
      <c r="O1942">
        <v>3</v>
      </c>
      <c r="P1942">
        <v>5</v>
      </c>
      <c r="Q1942">
        <v>12</v>
      </c>
      <c r="R1942">
        <v>14</v>
      </c>
      <c r="S1942">
        <v>19</v>
      </c>
      <c r="T1942">
        <v>24</v>
      </c>
    </row>
    <row r="1943" spans="1:20" x14ac:dyDescent="0.25">
      <c r="A1943" t="s">
        <v>4354</v>
      </c>
      <c r="B1943" t="s">
        <v>2433</v>
      </c>
      <c r="C1943" t="s">
        <v>18</v>
      </c>
      <c r="D1943" t="s">
        <v>8449</v>
      </c>
      <c r="E1943" t="str">
        <f>VLOOKUP(TRIM(SUBSTITUTE(D1943,CHAR(160),CHAR(32))),Metadata!B$1:C$2632,2,FALSE)</f>
        <v>Bourget, Paul, 1852-1935.</v>
      </c>
      <c r="F1943" t="str">
        <f>VLOOKUP(TRIM(SUBSTITUTE(D1943,CHAR(160),CHAR(32))),Metadata!B$1:D$2632,3,FALSE)</f>
        <v>Le Disciple</v>
      </c>
      <c r="G1943">
        <f>VLOOKUP(TRIM(SUBSTITUTE(D1943,CHAR(160),CHAR(32))),Metadata!B$1:E$2632,4,FALSE)</f>
        <v>1889</v>
      </c>
      <c r="H1943" t="s">
        <v>450</v>
      </c>
      <c r="J1943" t="str">
        <f>VLOOKUP(TRIM(SUBSTITUTE(D1943,CHAR(160),CHAR(32))),Metadata!B$1:H$2632,7,FALSE)</f>
        <v>roman</v>
      </c>
      <c r="L1943" t="str">
        <f>VLOOKUP(TRIM(SUBSTITUTE(D1943,CHAR(160),CHAR(32))),Metadata!B$1:J$2632,9,FALSE)</f>
        <v>prose</v>
      </c>
      <c r="M1943">
        <f>VLOOKUP(TRIM(SUBSTITUTE(D1943,CHAR(160),CHAR(32))),Metadata!B$1:K$2632,10,FALSE)</f>
        <v>87169</v>
      </c>
      <c r="N1943" s="1" t="s">
        <v>2411</v>
      </c>
      <c r="O1943">
        <v>123</v>
      </c>
      <c r="P1943">
        <v>128</v>
      </c>
      <c r="Q1943">
        <v>130</v>
      </c>
      <c r="R1943">
        <v>132</v>
      </c>
      <c r="S1943">
        <v>137</v>
      </c>
      <c r="T1943">
        <v>142</v>
      </c>
    </row>
    <row r="1944" spans="1:20" x14ac:dyDescent="0.25">
      <c r="A1944" t="s">
        <v>4354</v>
      </c>
      <c r="B1944" t="s">
        <v>2433</v>
      </c>
      <c r="C1944" t="s">
        <v>18</v>
      </c>
      <c r="D1944" t="s">
        <v>8561</v>
      </c>
      <c r="E1944" t="str">
        <f>VLOOKUP(TRIM(SUBSTITUTE(D1944,CHAR(160),CHAR(32))),Metadata!B$1:C$2632,2,FALSE)</f>
        <v>Goncourt, Edmond de, 1822-1896: Goncourt, Jules de, 1830-1870.</v>
      </c>
      <c r="F1944" t="str">
        <f>VLOOKUP(TRIM(SUBSTITUTE(D1944,CHAR(160),CHAR(32))),Metadata!B$1:D$2632,3,FALSE)</f>
        <v>Journal. T. 2, 1864-1878</v>
      </c>
      <c r="G1944">
        <f>VLOOKUP(TRIM(SUBSTITUTE(D1944,CHAR(160),CHAR(32))),Metadata!B$1:E$2632,4,FALSE)</f>
        <v>1878</v>
      </c>
      <c r="H1944" t="s">
        <v>450</v>
      </c>
      <c r="J1944" t="str">
        <f>VLOOKUP(TRIM(SUBSTITUTE(D1944,CHAR(160),CHAR(32))),Metadata!B$1:H$2632,7,FALSE)</f>
        <v>memoires</v>
      </c>
      <c r="L1944" t="str">
        <f>VLOOKUP(TRIM(SUBSTITUTE(D1944,CHAR(160),CHAR(32))),Metadata!B$1:J$2632,9,FALSE)</f>
        <v>prose</v>
      </c>
      <c r="M1944">
        <f>VLOOKUP(TRIM(SUBSTITUTE(D1944,CHAR(160),CHAR(32))),Metadata!B$1:K$2632,10,FALSE)</f>
        <v>428542</v>
      </c>
      <c r="N1944" s="1" t="s">
        <v>2412</v>
      </c>
      <c r="O1944">
        <v>301</v>
      </c>
      <c r="P1944">
        <v>307</v>
      </c>
      <c r="Q1944">
        <v>319</v>
      </c>
      <c r="R1944">
        <v>321</v>
      </c>
      <c r="S1944">
        <v>326</v>
      </c>
      <c r="T1944">
        <v>331</v>
      </c>
    </row>
    <row r="1945" spans="1:20" x14ac:dyDescent="0.25">
      <c r="A1945" t="s">
        <v>4354</v>
      </c>
      <c r="B1945" t="s">
        <v>2433</v>
      </c>
      <c r="C1945" t="s">
        <v>18</v>
      </c>
      <c r="D1945" t="s">
        <v>7146</v>
      </c>
      <c r="E1945" t="str">
        <f>VLOOKUP(TRIM(SUBSTITUTE(D1945,CHAR(160),CHAR(32))),Metadata!B$1:C$2632,2,FALSE)</f>
        <v>Bainville, Jacques, 1879-1936.</v>
      </c>
      <c r="F1945" t="str">
        <f>VLOOKUP(TRIM(SUBSTITUTE(D1945,CHAR(160),CHAR(32))),Metadata!B$1:D$2632,3,FALSE)</f>
        <v>LES CONSÉQUENCES POLITIQUES DE LA PAIX</v>
      </c>
      <c r="G1945">
        <f>VLOOKUP(TRIM(SUBSTITUTE(D1945,CHAR(160),CHAR(32))),Metadata!B$1:E$2632,4,FALSE)</f>
        <v>1920</v>
      </c>
      <c r="H1945" t="s">
        <v>534</v>
      </c>
      <c r="J1945" t="str">
        <f>VLOOKUP(TRIM(SUBSTITUTE(D1945,CHAR(160),CHAR(32))),Metadata!B$1:H$2632,7,FALSE)</f>
        <v>traite</v>
      </c>
      <c r="L1945" t="str">
        <f>VLOOKUP(TRIM(SUBSTITUTE(D1945,CHAR(160),CHAR(32))),Metadata!B$1:J$2632,9,FALSE)</f>
        <v/>
      </c>
      <c r="M1945">
        <f>VLOOKUP(TRIM(SUBSTITUTE(D1945,CHAR(160),CHAR(32))),Metadata!B$1:K$2632,10,FALSE)</f>
        <v>48176</v>
      </c>
      <c r="N1945" s="3" t="s">
        <v>2413</v>
      </c>
      <c r="O1945">
        <v>0</v>
      </c>
      <c r="P1945">
        <v>5</v>
      </c>
      <c r="Q1945">
        <v>32</v>
      </c>
      <c r="R1945">
        <v>34</v>
      </c>
      <c r="S1945">
        <v>39</v>
      </c>
      <c r="T1945">
        <v>44</v>
      </c>
    </row>
    <row r="1946" spans="1:20" x14ac:dyDescent="0.25">
      <c r="A1946" t="s">
        <v>4354</v>
      </c>
      <c r="B1946" t="s">
        <v>2433</v>
      </c>
      <c r="C1946" t="s">
        <v>18</v>
      </c>
      <c r="D1946" t="s">
        <v>8949</v>
      </c>
      <c r="E1946" t="str">
        <f>VLOOKUP(TRIM(SUBSTITUTE(D1946,CHAR(160),CHAR(32))),Metadata!B$1:C$2632,2,FALSE)</f>
        <v>Mirbeau, Octave, 1850-1917.</v>
      </c>
      <c r="F1946" t="str">
        <f>VLOOKUP(TRIM(SUBSTITUTE(D1946,CHAR(160),CHAR(32))),Metadata!B$1:D$2632,3,FALSE)</f>
        <v>Le journal d'une femme de chambre</v>
      </c>
      <c r="G1946">
        <f>VLOOKUP(TRIM(SUBSTITUTE(D1946,CHAR(160),CHAR(32))),Metadata!B$1:E$2632,4,FALSE)</f>
        <v>1900</v>
      </c>
      <c r="H1946" t="s">
        <v>534</v>
      </c>
      <c r="J1946" t="str">
        <f>VLOOKUP(TRIM(SUBSTITUTE(D1946,CHAR(160),CHAR(32))),Metadata!B$1:H$2632,7,FALSE)</f>
        <v>roman</v>
      </c>
      <c r="L1946" t="str">
        <f>VLOOKUP(TRIM(SUBSTITUTE(D1946,CHAR(160),CHAR(32))),Metadata!B$1:J$2632,9,FALSE)</f>
        <v>prose</v>
      </c>
      <c r="M1946">
        <f>VLOOKUP(TRIM(SUBSTITUTE(D1946,CHAR(160),CHAR(32))),Metadata!B$1:K$2632,10,FALSE)</f>
        <v>116998</v>
      </c>
      <c r="N1946" s="1" t="s">
        <v>2414</v>
      </c>
      <c r="O1946">
        <v>84</v>
      </c>
      <c r="P1946">
        <v>89</v>
      </c>
      <c r="Q1946">
        <v>106</v>
      </c>
      <c r="R1946">
        <v>108</v>
      </c>
      <c r="S1946">
        <v>113</v>
      </c>
      <c r="T1946">
        <v>118</v>
      </c>
    </row>
    <row r="1947" spans="1:20" x14ac:dyDescent="0.25">
      <c r="A1947" t="s">
        <v>4354</v>
      </c>
      <c r="B1947" t="s">
        <v>2433</v>
      </c>
      <c r="C1947" t="s">
        <v>18</v>
      </c>
      <c r="D1947" t="s">
        <v>9012</v>
      </c>
      <c r="E1947" t="str">
        <f>VLOOKUP(TRIM(SUBSTITUTE(D1947,CHAR(160),CHAR(32))),Metadata!B$1:C$2632,2,FALSE)</f>
        <v>Teilhard de Chardin, Pierre, 1881-1955.</v>
      </c>
      <c r="F1947" t="str">
        <f>VLOOKUP(TRIM(SUBSTITUTE(D1947,CHAR(160),CHAR(32))),Metadata!B$1:D$2632,3,FALSE)</f>
        <v>Le phénomène humain</v>
      </c>
      <c r="G1947">
        <f>VLOOKUP(TRIM(SUBSTITUTE(D1947,CHAR(160),CHAR(32))),Metadata!B$1:E$2632,4,FALSE)</f>
        <v>1955</v>
      </c>
      <c r="H1947" t="s">
        <v>534</v>
      </c>
      <c r="J1947" t="str">
        <f>VLOOKUP(TRIM(SUBSTITUTE(D1947,CHAR(160),CHAR(32))),Metadata!B$1:H$2632,7,FALSE)</f>
        <v>traite ou essai</v>
      </c>
      <c r="L1947" t="str">
        <f>VLOOKUP(TRIM(SUBSTITUTE(D1947,CHAR(160),CHAR(32))),Metadata!B$1:J$2632,9,FALSE)</f>
        <v>prose</v>
      </c>
      <c r="M1947">
        <f>VLOOKUP(TRIM(SUBSTITUTE(D1947,CHAR(160),CHAR(32))),Metadata!B$1:K$2632,10,FALSE)</f>
        <v>90601</v>
      </c>
      <c r="N1947" s="1" t="s">
        <v>2415</v>
      </c>
      <c r="O1947">
        <v>101</v>
      </c>
      <c r="P1947">
        <v>103</v>
      </c>
      <c r="Q1947">
        <v>105</v>
      </c>
      <c r="R1947">
        <v>107</v>
      </c>
      <c r="S1947">
        <v>112</v>
      </c>
      <c r="T1947">
        <v>117</v>
      </c>
    </row>
    <row r="1948" spans="1:20" x14ac:dyDescent="0.25">
      <c r="A1948" t="s">
        <v>4354</v>
      </c>
      <c r="B1948" t="s">
        <v>2433</v>
      </c>
      <c r="C1948" t="s">
        <v>18</v>
      </c>
      <c r="D1948" t="s">
        <v>8800</v>
      </c>
      <c r="E1948" t="str">
        <f>VLOOKUP(TRIM(SUBSTITUTE(D1948,CHAR(160),CHAR(32))),Metadata!B$1:C$2632,2,FALSE)</f>
        <v>Boylesve, René, 1867-1926.</v>
      </c>
      <c r="F1948" t="str">
        <f>VLOOKUP(TRIM(SUBSTITUTE(D1948,CHAR(160),CHAR(32))),Metadata!B$1:D$2632,3,FALSE)</f>
        <v>Le leçon d'amour dans un parc</v>
      </c>
      <c r="G1948">
        <f>VLOOKUP(TRIM(SUBSTITUTE(D1948,CHAR(160),CHAR(32))),Metadata!B$1:E$2632,4,FALSE)</f>
        <v>1902</v>
      </c>
      <c r="H1948" t="s">
        <v>534</v>
      </c>
      <c r="J1948" t="str">
        <f>VLOOKUP(TRIM(SUBSTITUTE(D1948,CHAR(160),CHAR(32))),Metadata!B$1:H$2632,7,FALSE)</f>
        <v>roman</v>
      </c>
      <c r="L1948" t="str">
        <f>VLOOKUP(TRIM(SUBSTITUTE(D1948,CHAR(160),CHAR(32))),Metadata!B$1:J$2632,9,FALSE)</f>
        <v>prose</v>
      </c>
      <c r="M1948">
        <f>VLOOKUP(TRIM(SUBSTITUTE(D1948,CHAR(160),CHAR(32))),Metadata!B$1:K$2632,10,FALSE)</f>
        <v>48393</v>
      </c>
      <c r="N1948" t="s">
        <v>2416</v>
      </c>
      <c r="O1948">
        <v>20</v>
      </c>
      <c r="P1948">
        <v>22</v>
      </c>
      <c r="Q1948">
        <v>29</v>
      </c>
      <c r="R1948">
        <v>31</v>
      </c>
      <c r="S1948">
        <v>36</v>
      </c>
      <c r="T1948">
        <v>41</v>
      </c>
    </row>
    <row r="1949" spans="1:20" x14ac:dyDescent="0.25">
      <c r="A1949" t="s">
        <v>4354</v>
      </c>
      <c r="B1949" t="s">
        <v>2433</v>
      </c>
      <c r="C1949" t="s">
        <v>18</v>
      </c>
      <c r="D1949" t="s">
        <v>7404</v>
      </c>
      <c r="E1949" t="str">
        <f>VLOOKUP(TRIM(SUBSTITUTE(D1949,CHAR(160),CHAR(32))),Metadata!B$1:C$2632,2,FALSE)</f>
        <v>Levy-Bruhl, Lucien, 1857-1939.</v>
      </c>
      <c r="F1949" t="str">
        <f>VLOOKUP(TRIM(SUBSTITUTE(D1949,CHAR(160),CHAR(32))),Metadata!B$1:D$2632,3,FALSE)</f>
        <v>Le surnaturel et la nature dans la mentalité primitive</v>
      </c>
      <c r="G1949">
        <f>VLOOKUP(TRIM(SUBSTITUTE(D1949,CHAR(160),CHAR(32))),Metadata!B$1:E$2632,4,FALSE)</f>
        <v>1931</v>
      </c>
      <c r="H1949" t="s">
        <v>534</v>
      </c>
      <c r="J1949" t="str">
        <f>VLOOKUP(TRIM(SUBSTITUTE(D1949,CHAR(160),CHAR(32))),Metadata!B$1:H$2632,7,FALSE)</f>
        <v>traite</v>
      </c>
      <c r="L1949" t="str">
        <f>VLOOKUP(TRIM(SUBSTITUTE(D1949,CHAR(160),CHAR(32))),Metadata!B$1:J$2632,9,FALSE)</f>
        <v/>
      </c>
      <c r="M1949">
        <f>VLOOKUP(TRIM(SUBSTITUTE(D1949,CHAR(160),CHAR(32))),Metadata!B$1:K$2632,10,FALSE)</f>
        <v>168073</v>
      </c>
      <c r="N1949" s="1" t="s">
        <v>2417</v>
      </c>
      <c r="O1949">
        <v>27</v>
      </c>
      <c r="P1949">
        <v>29</v>
      </c>
      <c r="Q1949">
        <v>31</v>
      </c>
      <c r="R1949">
        <v>33</v>
      </c>
      <c r="S1949">
        <v>41</v>
      </c>
      <c r="T1949">
        <v>46</v>
      </c>
    </row>
    <row r="1950" spans="1:20" x14ac:dyDescent="0.25">
      <c r="A1950" t="s">
        <v>4354</v>
      </c>
      <c r="B1950" t="s">
        <v>2433</v>
      </c>
      <c r="C1950" t="s">
        <v>18</v>
      </c>
      <c r="D1950" t="s">
        <v>8990</v>
      </c>
      <c r="E1950" t="str">
        <f>VLOOKUP(TRIM(SUBSTITUTE(D1950,CHAR(160),CHAR(32))),Metadata!B$1:C$2632,2,FALSE)</f>
        <v>Rivière, Jacques, 1886-1925.</v>
      </c>
      <c r="F1950" t="str">
        <f>VLOOKUP(TRIM(SUBSTITUTE(D1950,CHAR(160),CHAR(32))),Metadata!B$1:D$2632,3,FALSE)</f>
        <v>Correspondance avec J. Rivière</v>
      </c>
      <c r="G1950">
        <f>VLOOKUP(TRIM(SUBSTITUTE(D1950,CHAR(160),CHAR(32))),Metadata!B$1:E$2632,4,FALSE)</f>
        <v>1914</v>
      </c>
      <c r="H1950" t="s">
        <v>534</v>
      </c>
      <c r="J1950" t="str">
        <f>VLOOKUP(TRIM(SUBSTITUTE(D1950,CHAR(160),CHAR(32))),Metadata!B$1:H$2632,7,FALSE)</f>
        <v>correspondance</v>
      </c>
      <c r="L1950" t="str">
        <f>VLOOKUP(TRIM(SUBSTITUTE(D1950,CHAR(160),CHAR(32))),Metadata!B$1:J$2632,9,FALSE)</f>
        <v>prose</v>
      </c>
      <c r="M1950">
        <f>VLOOKUP(TRIM(SUBSTITUTE(D1950,CHAR(160),CHAR(32))),Metadata!B$1:K$2632,10,FALSE)</f>
        <v>357600</v>
      </c>
      <c r="N1950" s="1" t="s">
        <v>2418</v>
      </c>
      <c r="O1950">
        <v>143</v>
      </c>
      <c r="P1950">
        <v>145</v>
      </c>
      <c r="Q1950">
        <v>189</v>
      </c>
      <c r="R1950">
        <v>191</v>
      </c>
      <c r="S1950">
        <v>196</v>
      </c>
      <c r="T1950">
        <v>201</v>
      </c>
    </row>
    <row r="1951" spans="1:20" x14ac:dyDescent="0.25">
      <c r="A1951" t="s">
        <v>4354</v>
      </c>
      <c r="B1951" t="s">
        <v>2433</v>
      </c>
      <c r="C1951" t="s">
        <v>18</v>
      </c>
      <c r="D1951" t="s">
        <v>8825</v>
      </c>
      <c r="E1951" t="str">
        <f>VLOOKUP(TRIM(SUBSTITUTE(D1951,CHAR(160),CHAR(32))),Metadata!B$1:C$2632,2,FALSE)</f>
        <v>Cocteau, Jean, 1889-1963.</v>
      </c>
      <c r="F1951" t="str">
        <f>VLOOKUP(TRIM(SUBSTITUTE(D1951,CHAR(160),CHAR(32))),Metadata!B$1:D$2632,3,FALSE)</f>
        <v>La machine infernale</v>
      </c>
      <c r="G1951">
        <f>VLOOKUP(TRIM(SUBSTITUTE(D1951,CHAR(160),CHAR(32))),Metadata!B$1:E$2632,4,FALSE)</f>
        <v>1934</v>
      </c>
      <c r="H1951" t="s">
        <v>534</v>
      </c>
      <c r="J1951" t="str">
        <f>VLOOKUP(TRIM(SUBSTITUTE(D1951,CHAR(160),CHAR(32))),Metadata!B$1:H$2632,7,FALSE)</f>
        <v>theatre</v>
      </c>
      <c r="L1951" t="str">
        <f>VLOOKUP(TRIM(SUBSTITUTE(D1951,CHAR(160),CHAR(32))),Metadata!B$1:J$2632,9,FALSE)</f>
        <v>prose</v>
      </c>
      <c r="M1951">
        <f>VLOOKUP(TRIM(SUBSTITUTE(D1951,CHAR(160),CHAR(32))),Metadata!B$1:K$2632,10,FALSE)</f>
        <v>25265</v>
      </c>
      <c r="N1951" t="s">
        <v>2419</v>
      </c>
      <c r="O1951">
        <v>13</v>
      </c>
      <c r="P1951">
        <v>18</v>
      </c>
      <c r="Q1951">
        <v>30</v>
      </c>
      <c r="R1951">
        <v>32</v>
      </c>
      <c r="S1951">
        <v>37</v>
      </c>
      <c r="T1951">
        <v>42</v>
      </c>
    </row>
    <row r="1952" spans="1:20" x14ac:dyDescent="0.25">
      <c r="A1952" t="s">
        <v>4354</v>
      </c>
      <c r="B1952" t="s">
        <v>2433</v>
      </c>
      <c r="C1952" t="s">
        <v>18</v>
      </c>
      <c r="D1952" t="s">
        <v>8944</v>
      </c>
      <c r="E1952" t="str">
        <f>VLOOKUP(TRIM(SUBSTITUTE(D1952,CHAR(160),CHAR(32))),Metadata!B$1:C$2632,2,FALSE)</f>
        <v>Meersch, Maxence van der, 1907-1951.</v>
      </c>
      <c r="F1952" t="str">
        <f>VLOOKUP(TRIM(SUBSTITUTE(D1952,CHAR(160),CHAR(32))),Metadata!B$1:D$2632,3,FALSE)</f>
        <v>Invasion 14: roman / Maxence van der Meersch.</v>
      </c>
      <c r="G1952">
        <f>VLOOKUP(TRIM(SUBSTITUTE(D1952,CHAR(160),CHAR(32))),Metadata!B$1:E$2632,4,FALSE)</f>
        <v>1935</v>
      </c>
      <c r="H1952" t="s">
        <v>534</v>
      </c>
      <c r="J1952" t="str">
        <f>VLOOKUP(TRIM(SUBSTITUTE(D1952,CHAR(160),CHAR(32))),Metadata!B$1:H$2632,7,FALSE)</f>
        <v>roman</v>
      </c>
      <c r="L1952" t="str">
        <f>VLOOKUP(TRIM(SUBSTITUTE(D1952,CHAR(160),CHAR(32))),Metadata!B$1:J$2632,9,FALSE)</f>
        <v>prose</v>
      </c>
      <c r="M1952">
        <f>VLOOKUP(TRIM(SUBSTITUTE(D1952,CHAR(160),CHAR(32))),Metadata!B$1:K$2632,10,FALSE)</f>
        <v>176328</v>
      </c>
      <c r="N1952" t="s">
        <v>2420</v>
      </c>
      <c r="O1952">
        <v>39</v>
      </c>
      <c r="P1952">
        <v>45</v>
      </c>
      <c r="Q1952">
        <v>57</v>
      </c>
      <c r="R1952">
        <v>59</v>
      </c>
      <c r="S1952">
        <v>64</v>
      </c>
      <c r="T1952">
        <v>69</v>
      </c>
    </row>
    <row r="1953" spans="1:20" x14ac:dyDescent="0.25">
      <c r="A1953" t="s">
        <v>4354</v>
      </c>
      <c r="B1953" t="s">
        <v>2433</v>
      </c>
      <c r="C1953" t="s">
        <v>18</v>
      </c>
      <c r="D1953" t="s">
        <v>8964</v>
      </c>
      <c r="E1953" t="str">
        <f>VLOOKUP(TRIM(SUBSTITUTE(D1953,CHAR(160),CHAR(32))),Metadata!B$1:C$2632,2,FALSE)</f>
        <v>Noailles, Anna Elisabeth de Brancovan, comtesse de, 1876-1933.</v>
      </c>
      <c r="F1953" t="str">
        <f>VLOOKUP(TRIM(SUBSTITUTE(D1953,CHAR(160),CHAR(32))),Metadata!B$1:D$2632,3,FALSE)</f>
        <v>Le livre de ma vie</v>
      </c>
      <c r="G1953">
        <f>VLOOKUP(TRIM(SUBSTITUTE(D1953,CHAR(160),CHAR(32))),Metadata!B$1:E$2632,4,FALSE)</f>
        <v>1932</v>
      </c>
      <c r="H1953" t="s">
        <v>534</v>
      </c>
      <c r="J1953" t="str">
        <f>VLOOKUP(TRIM(SUBSTITUTE(D1953,CHAR(160),CHAR(32))),Metadata!B$1:H$2632,7,FALSE)</f>
        <v>memoires</v>
      </c>
      <c r="L1953" t="str">
        <f>VLOOKUP(TRIM(SUBSTITUTE(D1953,CHAR(160),CHAR(32))),Metadata!B$1:J$2632,9,FALSE)</f>
        <v/>
      </c>
      <c r="M1953">
        <f>VLOOKUP(TRIM(SUBSTITUTE(D1953,CHAR(160),CHAR(32))),Metadata!B$1:K$2632,10,FALSE)</f>
        <v>65508</v>
      </c>
      <c r="N1953" s="1" t="s">
        <v>2421</v>
      </c>
      <c r="O1953">
        <v>76</v>
      </c>
      <c r="P1953">
        <v>82</v>
      </c>
      <c r="Q1953">
        <v>84</v>
      </c>
      <c r="R1953">
        <v>86</v>
      </c>
      <c r="S1953">
        <v>91</v>
      </c>
      <c r="T1953">
        <v>96</v>
      </c>
    </row>
    <row r="1954" spans="1:20" x14ac:dyDescent="0.25">
      <c r="A1954" t="s">
        <v>4354</v>
      </c>
      <c r="B1954" t="s">
        <v>2433</v>
      </c>
      <c r="C1954" t="s">
        <v>18</v>
      </c>
      <c r="D1954" t="s">
        <v>8986</v>
      </c>
      <c r="E1954" t="str">
        <f>VLOOKUP(TRIM(SUBSTITUTE(D1954,CHAR(160),CHAR(32))),Metadata!B$1:C$2632,2,FALSE)</f>
        <v>Radiguet, Raymond, 1903-1923.</v>
      </c>
      <c r="F1954" t="str">
        <f>VLOOKUP(TRIM(SUBSTITUTE(D1954,CHAR(160),CHAR(32))),Metadata!B$1:D$2632,3,FALSE)</f>
        <v>Le bal du Comte d'Orgel: roman</v>
      </c>
      <c r="G1954">
        <f>VLOOKUP(TRIM(SUBSTITUTE(D1954,CHAR(160),CHAR(32))),Metadata!B$1:E$2632,4,FALSE)</f>
        <v>1923</v>
      </c>
      <c r="H1954" t="s">
        <v>534</v>
      </c>
      <c r="J1954" t="str">
        <f>VLOOKUP(TRIM(SUBSTITUTE(D1954,CHAR(160),CHAR(32))),Metadata!B$1:H$2632,7,FALSE)</f>
        <v>roman</v>
      </c>
      <c r="L1954" t="str">
        <f>VLOOKUP(TRIM(SUBSTITUTE(D1954,CHAR(160),CHAR(32))),Metadata!B$1:J$2632,9,FALSE)</f>
        <v>prose</v>
      </c>
      <c r="M1954">
        <f>VLOOKUP(TRIM(SUBSTITUTE(D1954,CHAR(160),CHAR(32))),Metadata!B$1:K$2632,10,FALSE)</f>
        <v>33767</v>
      </c>
      <c r="N1954" s="1" t="s">
        <v>2422</v>
      </c>
      <c r="O1954">
        <v>107</v>
      </c>
      <c r="P1954">
        <v>112</v>
      </c>
      <c r="Q1954">
        <v>114</v>
      </c>
      <c r="R1954">
        <v>116</v>
      </c>
      <c r="S1954">
        <v>121</v>
      </c>
      <c r="T1954">
        <v>126</v>
      </c>
    </row>
    <row r="1955" spans="1:20" x14ac:dyDescent="0.25">
      <c r="A1955" t="s">
        <v>4354</v>
      </c>
      <c r="B1955" t="s">
        <v>2433</v>
      </c>
      <c r="C1955" t="s">
        <v>18</v>
      </c>
      <c r="D1955" t="s">
        <v>8911</v>
      </c>
      <c r="E1955" t="str">
        <f>VLOOKUP(TRIM(SUBSTITUTE(D1955,CHAR(160),CHAR(32))),Metadata!B$1:C$2632,2,FALSE)</f>
        <v>Duclos, Charles Pinot-, 1704-1772.</v>
      </c>
      <c r="F1955" t="str">
        <f>VLOOKUP(TRIM(SUBSTITUTE(D1955,CHAR(160),CHAR(32))),Metadata!B$1:D$2632,3,FALSE)</f>
        <v>Mémoires pour servir à l'histoire des moeurs du XVIII siècle</v>
      </c>
      <c r="G1955">
        <f>VLOOKUP(TRIM(SUBSTITUTE(D1955,CHAR(160),CHAR(32))),Metadata!B$1:E$2632,4,FALSE)</f>
        <v>1751</v>
      </c>
      <c r="H1955" t="s">
        <v>534</v>
      </c>
      <c r="J1955" t="str">
        <f>VLOOKUP(TRIM(SUBSTITUTE(D1955,CHAR(160),CHAR(32))),Metadata!B$1:H$2632,7,FALSE)</f>
        <v>roman</v>
      </c>
      <c r="L1955" t="str">
        <f>VLOOKUP(TRIM(SUBSTITUTE(D1955,CHAR(160),CHAR(32))),Metadata!B$1:J$2632,9,FALSE)</f>
        <v>prose</v>
      </c>
      <c r="M1955">
        <f>VLOOKUP(TRIM(SUBSTITUTE(D1955,CHAR(160),CHAR(32))),Metadata!B$1:K$2632,10,FALSE)</f>
        <v>37841</v>
      </c>
      <c r="N1955" s="1" t="s">
        <v>2423</v>
      </c>
      <c r="O1955">
        <v>183</v>
      </c>
      <c r="P1955">
        <v>189</v>
      </c>
      <c r="Q1955">
        <v>191</v>
      </c>
      <c r="R1955">
        <v>193</v>
      </c>
      <c r="S1955">
        <v>198</v>
      </c>
      <c r="T1955">
        <v>203</v>
      </c>
    </row>
    <row r="1956" spans="1:20" x14ac:dyDescent="0.25">
      <c r="A1956" t="s">
        <v>4354</v>
      </c>
      <c r="B1956" t="s">
        <v>2433</v>
      </c>
      <c r="C1956" t="s">
        <v>18</v>
      </c>
      <c r="D1956" t="s">
        <v>8986</v>
      </c>
      <c r="E1956" t="str">
        <f>VLOOKUP(TRIM(SUBSTITUTE(D1956,CHAR(160),CHAR(32))),Metadata!B$1:C$2632,2,FALSE)</f>
        <v>Radiguet, Raymond, 1903-1923.</v>
      </c>
      <c r="F1956" t="str">
        <f>VLOOKUP(TRIM(SUBSTITUTE(D1956,CHAR(160),CHAR(32))),Metadata!B$1:D$2632,3,FALSE)</f>
        <v>Le bal du Comte d'Orgel: roman</v>
      </c>
      <c r="G1956">
        <f>VLOOKUP(TRIM(SUBSTITUTE(D1956,CHAR(160),CHAR(32))),Metadata!B$1:E$2632,4,FALSE)</f>
        <v>1923</v>
      </c>
      <c r="H1956" t="s">
        <v>534</v>
      </c>
      <c r="J1956" t="str">
        <f>VLOOKUP(TRIM(SUBSTITUTE(D1956,CHAR(160),CHAR(32))),Metadata!B$1:H$2632,7,FALSE)</f>
        <v>roman</v>
      </c>
      <c r="L1956" t="str">
        <f>VLOOKUP(TRIM(SUBSTITUTE(D1956,CHAR(160),CHAR(32))),Metadata!B$1:J$2632,9,FALSE)</f>
        <v>prose</v>
      </c>
      <c r="M1956">
        <f>VLOOKUP(TRIM(SUBSTITUTE(D1956,CHAR(160),CHAR(32))),Metadata!B$1:K$2632,10,FALSE)</f>
        <v>33767</v>
      </c>
      <c r="N1956" s="1" t="s">
        <v>2424</v>
      </c>
      <c r="O1956">
        <v>14</v>
      </c>
      <c r="P1956">
        <v>23</v>
      </c>
      <c r="Q1956">
        <v>28</v>
      </c>
      <c r="R1956">
        <v>33</v>
      </c>
    </row>
    <row r="1957" spans="1:20" x14ac:dyDescent="0.25">
      <c r="A1957" t="s">
        <v>4354</v>
      </c>
      <c r="B1957" t="s">
        <v>2433</v>
      </c>
      <c r="C1957" t="s">
        <v>18</v>
      </c>
      <c r="D1957" t="s">
        <v>8881</v>
      </c>
      <c r="E1957" t="str">
        <f>VLOOKUP(TRIM(SUBSTITUTE(D1957,CHAR(160),CHAR(32))),Metadata!B$1:C$2632,2,FALSE)</f>
        <v>Gide, André, 1869-1951.</v>
      </c>
      <c r="F1957" t="str">
        <f>VLOOKUP(TRIM(SUBSTITUTE(D1957,CHAR(160),CHAR(32))),Metadata!B$1:D$2632,3,FALSE)</f>
        <v>L'immoraliste</v>
      </c>
      <c r="G1957">
        <f>VLOOKUP(TRIM(SUBSTITUTE(D1957,CHAR(160),CHAR(32))),Metadata!B$1:E$2632,4,FALSE)</f>
        <v>1902</v>
      </c>
      <c r="H1957" t="s">
        <v>534</v>
      </c>
      <c r="J1957" t="str">
        <f>VLOOKUP(TRIM(SUBSTITUTE(D1957,CHAR(160),CHAR(32))),Metadata!B$1:H$2632,7,FALSE)</f>
        <v>roman</v>
      </c>
      <c r="L1957" t="str">
        <f>VLOOKUP(TRIM(SUBSTITUTE(D1957,CHAR(160),CHAR(32))),Metadata!B$1:J$2632,9,FALSE)</f>
        <v>prose</v>
      </c>
      <c r="M1957">
        <f>VLOOKUP(TRIM(SUBSTITUTE(D1957,CHAR(160),CHAR(32))),Metadata!B$1:K$2632,10,FALSE)</f>
        <v>41300</v>
      </c>
      <c r="N1957" s="1" t="s">
        <v>2425</v>
      </c>
      <c r="O1957">
        <v>59</v>
      </c>
      <c r="P1957">
        <v>61</v>
      </c>
      <c r="Q1957">
        <v>63</v>
      </c>
      <c r="R1957">
        <v>65</v>
      </c>
      <c r="S1957">
        <v>70</v>
      </c>
      <c r="T1957">
        <v>75</v>
      </c>
    </row>
    <row r="1958" spans="1:20" x14ac:dyDescent="0.25">
      <c r="A1958" t="s">
        <v>4354</v>
      </c>
      <c r="B1958" t="s">
        <v>2433</v>
      </c>
      <c r="C1958" t="s">
        <v>18</v>
      </c>
      <c r="D1958" t="s">
        <v>7309</v>
      </c>
      <c r="E1958" t="str">
        <f>VLOOKUP(TRIM(SUBSTITUTE(D1958,CHAR(160),CHAR(32))),Metadata!B$1:C$2632,2,FALSE)</f>
        <v>Levy-Bruhl, Lucien, 1857-1939.</v>
      </c>
      <c r="F1958" t="str">
        <f>VLOOKUP(TRIM(SUBSTITUTE(D1958,CHAR(160),CHAR(32))),Metadata!B$1:D$2632,3,FALSE)</f>
        <v>L'âme primitive</v>
      </c>
      <c r="G1958">
        <f>VLOOKUP(TRIM(SUBSTITUTE(D1958,CHAR(160),CHAR(32))),Metadata!B$1:E$2632,4,FALSE)</f>
        <v>1927</v>
      </c>
      <c r="H1958" t="s">
        <v>534</v>
      </c>
      <c r="J1958" t="str">
        <f>VLOOKUP(TRIM(SUBSTITUTE(D1958,CHAR(160),CHAR(32))),Metadata!B$1:H$2632,7,FALSE)</f>
        <v>traite</v>
      </c>
      <c r="L1958" t="str">
        <f>VLOOKUP(TRIM(SUBSTITUTE(D1958,CHAR(160),CHAR(32))),Metadata!B$1:J$2632,9,FALSE)</f>
        <v/>
      </c>
      <c r="M1958">
        <f>VLOOKUP(TRIM(SUBSTITUTE(D1958,CHAR(160),CHAR(32))),Metadata!B$1:K$2632,10,FALSE)</f>
        <v>122436</v>
      </c>
      <c r="N1958" s="1" t="s">
        <v>2426</v>
      </c>
      <c r="O1958">
        <v>44</v>
      </c>
      <c r="P1958">
        <v>46</v>
      </c>
      <c r="Q1958">
        <v>48</v>
      </c>
      <c r="R1958">
        <v>50</v>
      </c>
      <c r="S1958">
        <v>55</v>
      </c>
      <c r="T1958">
        <v>60</v>
      </c>
    </row>
    <row r="1959" spans="1:20" x14ac:dyDescent="0.25">
      <c r="A1959" t="s">
        <v>4354</v>
      </c>
      <c r="B1959" t="s">
        <v>2433</v>
      </c>
      <c r="C1959" t="s">
        <v>18</v>
      </c>
      <c r="D1959" t="s">
        <v>8872</v>
      </c>
      <c r="E1959" t="str">
        <f>VLOOKUP(TRIM(SUBSTITUTE(D1959,CHAR(160),CHAR(32))),Metadata!B$1:C$2632,2,FALSE)</f>
        <v>Gide, André, 1869-1951.</v>
      </c>
      <c r="F1959" t="str">
        <f>VLOOKUP(TRIM(SUBSTITUTE(D1959,CHAR(160),CHAR(32))),Metadata!B$1:D$2632,3,FALSE)</f>
        <v>Geneviève</v>
      </c>
      <c r="G1959">
        <f>VLOOKUP(TRIM(SUBSTITUTE(D1959,CHAR(160),CHAR(32))),Metadata!B$1:E$2632,4,FALSE)</f>
        <v>1936</v>
      </c>
      <c r="H1959" t="s">
        <v>534</v>
      </c>
      <c r="J1959" t="str">
        <f>VLOOKUP(TRIM(SUBSTITUTE(D1959,CHAR(160),CHAR(32))),Metadata!B$1:H$2632,7,FALSE)</f>
        <v>traite ou essai</v>
      </c>
      <c r="L1959" t="str">
        <f>VLOOKUP(TRIM(SUBSTITUTE(D1959,CHAR(160),CHAR(32))),Metadata!B$1:J$2632,9,FALSE)</f>
        <v>prose</v>
      </c>
      <c r="M1959">
        <f>VLOOKUP(TRIM(SUBSTITUTE(D1959,CHAR(160),CHAR(32))),Metadata!B$1:K$2632,10,FALSE)</f>
        <v>23059</v>
      </c>
      <c r="N1959" s="1" t="s">
        <v>2427</v>
      </c>
      <c r="O1959">
        <v>91</v>
      </c>
      <c r="P1959">
        <v>96</v>
      </c>
      <c r="Q1959">
        <v>114</v>
      </c>
      <c r="R1959">
        <v>116</v>
      </c>
      <c r="S1959">
        <v>121</v>
      </c>
      <c r="T1959">
        <v>126</v>
      </c>
    </row>
    <row r="1960" spans="1:20" x14ac:dyDescent="0.25">
      <c r="A1960" t="s">
        <v>4354</v>
      </c>
      <c r="B1960" t="s">
        <v>2433</v>
      </c>
      <c r="C1960" t="s">
        <v>18</v>
      </c>
      <c r="D1960" t="s">
        <v>8778</v>
      </c>
      <c r="E1960" t="str">
        <f>VLOOKUP(TRIM(SUBSTITUTE(D1960,CHAR(160),CHAR(32))),Metadata!B$1:C$2632,2,FALSE)</f>
        <v>Beckett, Samuel, 1906-1989.</v>
      </c>
      <c r="F1960" t="str">
        <f>VLOOKUP(TRIM(SUBSTITUTE(D1960,CHAR(160),CHAR(32))),Metadata!B$1:D$2632,3,FALSE)</f>
        <v>Nouvelles et Textes Pour Rien</v>
      </c>
      <c r="G1960">
        <f>VLOOKUP(TRIM(SUBSTITUTE(D1960,CHAR(160),CHAR(32))),Metadata!B$1:E$2632,4,FALSE)</f>
        <v>1945</v>
      </c>
      <c r="H1960" t="s">
        <v>534</v>
      </c>
      <c r="J1960" t="str">
        <f>VLOOKUP(TRIM(SUBSTITUTE(D1960,CHAR(160),CHAR(32))),Metadata!B$1:H$2632,7,FALSE)</f>
        <v>roman</v>
      </c>
      <c r="L1960" t="str">
        <f>VLOOKUP(TRIM(SUBSTITUTE(D1960,CHAR(160),CHAR(32))),Metadata!B$1:J$2632,9,FALSE)</f>
        <v/>
      </c>
      <c r="M1960">
        <f>VLOOKUP(TRIM(SUBSTITUTE(D1960,CHAR(160),CHAR(32))),Metadata!B$1:K$2632,10,FALSE)</f>
        <v>40148</v>
      </c>
      <c r="N1960" s="1" t="s">
        <v>2428</v>
      </c>
      <c r="O1960">
        <v>304</v>
      </c>
      <c r="P1960">
        <v>310</v>
      </c>
      <c r="Q1960">
        <v>312</v>
      </c>
      <c r="R1960">
        <v>314</v>
      </c>
      <c r="S1960">
        <v>319</v>
      </c>
      <c r="T1960">
        <v>324</v>
      </c>
    </row>
    <row r="1961" spans="1:20" x14ac:dyDescent="0.25">
      <c r="A1961" t="s">
        <v>4354</v>
      </c>
      <c r="B1961" t="s">
        <v>2433</v>
      </c>
      <c r="C1961" t="s">
        <v>18</v>
      </c>
      <c r="D1961" t="s">
        <v>8773</v>
      </c>
      <c r="E1961" t="str">
        <f>VLOOKUP(TRIM(SUBSTITUTE(D1961,CHAR(160),CHAR(32))),Metadata!B$1:C$2632,2,FALSE)</f>
        <v>Beckett, Samuel, 1906-1989.</v>
      </c>
      <c r="F1961" t="str">
        <f>VLOOKUP(TRIM(SUBSTITUTE(D1961,CHAR(160),CHAR(32))),Metadata!B$1:D$2632,3,FALSE)</f>
        <v>Comment C'est</v>
      </c>
      <c r="G1961">
        <f>VLOOKUP(TRIM(SUBSTITUTE(D1961,CHAR(160),CHAR(32))),Metadata!B$1:E$2632,4,FALSE)</f>
        <v>1961</v>
      </c>
      <c r="H1961" t="s">
        <v>534</v>
      </c>
      <c r="J1961" t="str">
        <f>VLOOKUP(TRIM(SUBSTITUTE(D1961,CHAR(160),CHAR(32))),Metadata!B$1:H$2632,7,FALSE)</f>
        <v>theatre</v>
      </c>
      <c r="L1961" t="str">
        <f>VLOOKUP(TRIM(SUBSTITUTE(D1961,CHAR(160),CHAR(32))),Metadata!B$1:J$2632,9,FALSE)</f>
        <v/>
      </c>
      <c r="M1961">
        <f>VLOOKUP(TRIM(SUBSTITUTE(D1961,CHAR(160),CHAR(32))),Metadata!B$1:K$2632,10,FALSE)</f>
        <v>38142</v>
      </c>
      <c r="N1961" s="1" t="s">
        <v>2429</v>
      </c>
      <c r="O1961">
        <v>122</v>
      </c>
      <c r="P1961">
        <v>125</v>
      </c>
      <c r="Q1961">
        <v>127</v>
      </c>
      <c r="R1961">
        <v>129</v>
      </c>
      <c r="S1961">
        <v>134</v>
      </c>
      <c r="T1961">
        <v>139</v>
      </c>
    </row>
    <row r="1962" spans="1:20" x14ac:dyDescent="0.25">
      <c r="A1962" t="s">
        <v>4354</v>
      </c>
      <c r="B1962" t="s">
        <v>2433</v>
      </c>
      <c r="C1962" t="s">
        <v>18</v>
      </c>
      <c r="D1962" t="s">
        <v>8869</v>
      </c>
      <c r="E1962" t="str">
        <f>VLOOKUP(TRIM(SUBSTITUTE(D1962,CHAR(160),CHAR(32))),Metadata!B$1:C$2632,2,FALSE)</f>
        <v>Ghelderode, Michel de, 1898-1962.</v>
      </c>
      <c r="F1962" t="str">
        <f>VLOOKUP(TRIM(SUBSTITUTE(D1962,CHAR(160),CHAR(32))),Metadata!B$1:D$2632,3,FALSE)</f>
        <v>Pantagleize: vaudeville attristant en trois actes, neuf tableaux et un épilogue</v>
      </c>
      <c r="G1962">
        <f>VLOOKUP(TRIM(SUBSTITUTE(D1962,CHAR(160),CHAR(32))),Metadata!B$1:E$2632,4,FALSE)</f>
        <v>1934</v>
      </c>
      <c r="H1962" t="s">
        <v>534</v>
      </c>
      <c r="J1962" t="str">
        <f>VLOOKUP(TRIM(SUBSTITUTE(D1962,CHAR(160),CHAR(32))),Metadata!B$1:H$2632,7,FALSE)</f>
        <v>theatre</v>
      </c>
      <c r="L1962" t="str">
        <f>VLOOKUP(TRIM(SUBSTITUTE(D1962,CHAR(160),CHAR(32))),Metadata!B$1:J$2632,9,FALSE)</f>
        <v>prose</v>
      </c>
      <c r="M1962">
        <f>VLOOKUP(TRIM(SUBSTITUTE(D1962,CHAR(160),CHAR(32))),Metadata!B$1:K$2632,10,FALSE)</f>
        <v>24664</v>
      </c>
      <c r="N1962" s="1" t="s">
        <v>2430</v>
      </c>
      <c r="O1962">
        <v>3</v>
      </c>
      <c r="P1962">
        <v>9</v>
      </c>
      <c r="Q1962">
        <v>14</v>
      </c>
      <c r="R1962">
        <v>16</v>
      </c>
      <c r="S1962">
        <v>21</v>
      </c>
      <c r="T1962">
        <v>26</v>
      </c>
    </row>
    <row r="1963" spans="1:20" x14ac:dyDescent="0.25">
      <c r="A1963" t="s">
        <v>4354</v>
      </c>
      <c r="B1963" t="s">
        <v>2433</v>
      </c>
      <c r="C1963" t="s">
        <v>18</v>
      </c>
      <c r="D1963" t="s">
        <v>7595</v>
      </c>
      <c r="E1963" t="str">
        <f>VLOOKUP(TRIM(SUBSTITUTE(D1963,CHAR(160),CHAR(32))),Metadata!B$1:C$2632,2,FALSE)</f>
        <v>Lavelle, Louis, 1883-1951.</v>
      </c>
      <c r="F1963" t="str">
        <f>VLOOKUP(TRIM(SUBSTITUTE(D1963,CHAR(160),CHAR(32))),Metadata!B$1:D$2632,3,FALSE)</f>
        <v>Le mal et la souffrance</v>
      </c>
      <c r="G1963">
        <f>VLOOKUP(TRIM(SUBSTITUTE(D1963,CHAR(160),CHAR(32))),Metadata!B$1:E$2632,4,FALSE)</f>
        <v>1940</v>
      </c>
      <c r="H1963" t="s">
        <v>534</v>
      </c>
      <c r="J1963" t="str">
        <f>VLOOKUP(TRIM(SUBSTITUTE(D1963,CHAR(160),CHAR(32))),Metadata!B$1:H$2632,7,FALSE)</f>
        <v>traite</v>
      </c>
      <c r="L1963" t="str">
        <f>VLOOKUP(TRIM(SUBSTITUTE(D1963,CHAR(160),CHAR(32))),Metadata!B$1:J$2632,9,FALSE)</f>
        <v/>
      </c>
      <c r="M1963">
        <f>VLOOKUP(TRIM(SUBSTITUTE(D1963,CHAR(160),CHAR(32))),Metadata!B$1:K$2632,10,FALSE)</f>
        <v>44064</v>
      </c>
      <c r="N1963" s="1" t="s">
        <v>2431</v>
      </c>
      <c r="O1963">
        <v>6</v>
      </c>
      <c r="P1963">
        <v>11</v>
      </c>
      <c r="Q1963">
        <v>17</v>
      </c>
      <c r="R1963">
        <v>19</v>
      </c>
      <c r="S1963">
        <v>24</v>
      </c>
      <c r="T1963">
        <v>29</v>
      </c>
    </row>
    <row r="1964" spans="1:20" x14ac:dyDescent="0.25">
      <c r="A1964" t="s">
        <v>4354</v>
      </c>
      <c r="B1964" t="s">
        <v>2433</v>
      </c>
      <c r="C1964" t="s">
        <v>18</v>
      </c>
      <c r="D1964" t="s">
        <v>8783</v>
      </c>
      <c r="E1964" t="str">
        <f>VLOOKUP(TRIM(SUBSTITUTE(D1964,CHAR(160),CHAR(32))),Metadata!B$1:C$2632,2,FALSE)</f>
        <v>Bergson, Henri Louis, 1859-1941.</v>
      </c>
      <c r="F1964" t="str">
        <f>VLOOKUP(TRIM(SUBSTITUTE(D1964,CHAR(160),CHAR(32))),Metadata!B$1:D$2632,3,FALSE)</f>
        <v>Deux sources morale religion</v>
      </c>
      <c r="G1964">
        <f>VLOOKUP(TRIM(SUBSTITUTE(D1964,CHAR(160),CHAR(32))),Metadata!B$1:E$2632,4,FALSE)</f>
        <v>1932</v>
      </c>
      <c r="H1964" t="s">
        <v>534</v>
      </c>
      <c r="J1964" t="str">
        <f>VLOOKUP(TRIM(SUBSTITUTE(D1964,CHAR(160),CHAR(32))),Metadata!B$1:H$2632,7,FALSE)</f>
        <v>traite ou essai</v>
      </c>
      <c r="L1964" t="str">
        <f>VLOOKUP(TRIM(SUBSTITUTE(D1964,CHAR(160),CHAR(32))),Metadata!B$1:J$2632,9,FALSE)</f>
        <v>prose</v>
      </c>
      <c r="M1964">
        <f>VLOOKUP(TRIM(SUBSTITUTE(D1964,CHAR(160),CHAR(32))),Metadata!B$1:K$2632,10,FALSE)</f>
        <v>108252</v>
      </c>
      <c r="N1964" s="1" t="s">
        <v>2432</v>
      </c>
      <c r="O1964">
        <v>17</v>
      </c>
      <c r="P1964">
        <v>24</v>
      </c>
      <c r="Q1964">
        <v>37</v>
      </c>
      <c r="R1964">
        <v>39</v>
      </c>
      <c r="S1964">
        <v>46</v>
      </c>
      <c r="T1964">
        <v>51</v>
      </c>
    </row>
    <row r="1965" spans="1:20" x14ac:dyDescent="0.25">
      <c r="A1965" t="s">
        <v>4354</v>
      </c>
      <c r="B1965" t="s">
        <v>2514</v>
      </c>
      <c r="C1965" t="s">
        <v>330</v>
      </c>
      <c r="D1965" t="s">
        <v>8033</v>
      </c>
      <c r="E1965" t="str">
        <f>VLOOKUP(TRIM(SUBSTITUTE(D1965,CHAR(160),CHAR(32))),Metadata!B$1:C$2632,2,FALSE)</f>
        <v>Corneille, Thomas, 1625-1709.</v>
      </c>
      <c r="F1965" t="str">
        <f>VLOOKUP(TRIM(SUBSTITUTE(D1965,CHAR(160),CHAR(32))),Metadata!B$1:D$2632,3,FALSE)</f>
        <v>Stilicon</v>
      </c>
      <c r="G1965">
        <f>VLOOKUP(TRIM(SUBSTITUTE(D1965,CHAR(160),CHAR(32))),Metadata!B$1:E$2632,4,FALSE)</f>
        <v>1660</v>
      </c>
      <c r="H1965" t="s">
        <v>445</v>
      </c>
      <c r="J1965" t="str">
        <f>VLOOKUP(TRIM(SUBSTITUTE(D1965,CHAR(160),CHAR(32))),Metadata!B$1:H$2632,7,FALSE)</f>
        <v>theatre</v>
      </c>
      <c r="L1965" t="str">
        <f>VLOOKUP(TRIM(SUBSTITUTE(D1965,CHAR(160),CHAR(32))),Metadata!B$1:J$2632,9,FALSE)</f>
        <v>vers</v>
      </c>
      <c r="M1965">
        <f>VLOOKUP(TRIM(SUBSTITUTE(D1965,CHAR(160),CHAR(32))),Metadata!B$1:K$2632,10,FALSE)</f>
        <v>19390</v>
      </c>
      <c r="N1965" s="1" t="s">
        <v>2434</v>
      </c>
      <c r="O1965">
        <v>177</v>
      </c>
      <c r="P1965">
        <v>181</v>
      </c>
    </row>
    <row r="1966" spans="1:20" x14ac:dyDescent="0.25">
      <c r="A1966" t="s">
        <v>4354</v>
      </c>
      <c r="B1966" t="s">
        <v>2514</v>
      </c>
      <c r="C1966" t="s">
        <v>330</v>
      </c>
      <c r="D1966" t="s">
        <v>8167</v>
      </c>
      <c r="E1966" t="str">
        <f>VLOOKUP(TRIM(SUBSTITUTE(D1966,CHAR(160),CHAR(32))),Metadata!B$1:C$2632,2,FALSE)</f>
        <v>Villedieu, Madame de, d. 1683.</v>
      </c>
      <c r="F1966" t="str">
        <f>VLOOKUP(TRIM(SUBSTITUTE(D1966,CHAR(160),CHAR(32))),Metadata!B$1:D$2632,3,FALSE)</f>
        <v>Les désordres de l'amour</v>
      </c>
      <c r="G1966">
        <f>VLOOKUP(TRIM(SUBSTITUTE(D1966,CHAR(160),CHAR(32))),Metadata!B$1:E$2632,4,FALSE)</f>
        <v>1675</v>
      </c>
      <c r="H1966" t="s">
        <v>445</v>
      </c>
      <c r="J1966" t="str">
        <f>VLOOKUP(TRIM(SUBSTITUTE(D1966,CHAR(160),CHAR(32))),Metadata!B$1:H$2632,7,FALSE)</f>
        <v>roman</v>
      </c>
      <c r="L1966" t="str">
        <f>VLOOKUP(TRIM(SUBSTITUTE(D1966,CHAR(160),CHAR(32))),Metadata!B$1:J$2632,9,FALSE)</f>
        <v>prose</v>
      </c>
      <c r="M1966">
        <f>VLOOKUP(TRIM(SUBSTITUTE(D1966,CHAR(160),CHAR(32))),Metadata!B$1:K$2632,10,FALSE)</f>
        <v>45305</v>
      </c>
      <c r="N1966" s="1" t="s">
        <v>2435</v>
      </c>
      <c r="O1966">
        <v>4</v>
      </c>
      <c r="P1966">
        <v>8</v>
      </c>
    </row>
    <row r="1967" spans="1:20" x14ac:dyDescent="0.25">
      <c r="A1967" t="s">
        <v>4354</v>
      </c>
      <c r="B1967" t="s">
        <v>2514</v>
      </c>
      <c r="C1967" t="s">
        <v>330</v>
      </c>
      <c r="D1967" t="s">
        <v>8105</v>
      </c>
      <c r="E1967" t="str">
        <f>VLOOKUP(TRIM(SUBSTITUTE(D1967,CHAR(160),CHAR(32))),Metadata!B$1:C$2632,2,FALSE)</f>
        <v>Molière, 1622-1673.</v>
      </c>
      <c r="F1967" t="str">
        <f>VLOOKUP(TRIM(SUBSTITUTE(D1967,CHAR(160),CHAR(32))),Metadata!B$1:D$2632,3,FALSE)</f>
        <v>Les femmes savantes: comédie</v>
      </c>
      <c r="G1967">
        <f>VLOOKUP(TRIM(SUBSTITUTE(D1967,CHAR(160),CHAR(32))),Metadata!B$1:E$2632,4,FALSE)</f>
        <v>1672</v>
      </c>
      <c r="H1967" t="s">
        <v>445</v>
      </c>
      <c r="J1967" t="str">
        <f>VLOOKUP(TRIM(SUBSTITUTE(D1967,CHAR(160),CHAR(32))),Metadata!B$1:H$2632,7,FALSE)</f>
        <v>theatre</v>
      </c>
      <c r="L1967" t="str">
        <f>VLOOKUP(TRIM(SUBSTITUTE(D1967,CHAR(160),CHAR(32))),Metadata!B$1:J$2632,9,FALSE)</f>
        <v/>
      </c>
      <c r="M1967">
        <f>VLOOKUP(TRIM(SUBSTITUTE(D1967,CHAR(160),CHAR(32))),Metadata!B$1:K$2632,10,FALSE)</f>
        <v>17494</v>
      </c>
      <c r="N1967" s="1" t="s">
        <v>2436</v>
      </c>
      <c r="O1967">
        <v>68</v>
      </c>
      <c r="P1967">
        <v>72</v>
      </c>
    </row>
    <row r="1968" spans="1:20" x14ac:dyDescent="0.25">
      <c r="A1968" t="s">
        <v>4354</v>
      </c>
      <c r="B1968" t="s">
        <v>2514</v>
      </c>
      <c r="C1968" t="s">
        <v>330</v>
      </c>
      <c r="D1968" t="s">
        <v>8108</v>
      </c>
      <c r="E1968" t="str">
        <f>VLOOKUP(TRIM(SUBSTITUTE(D1968,CHAR(160),CHAR(32))),Metadata!B$1:C$2632,2,FALSE)</f>
        <v>Molière, 1622-1673; Corneille, Pierre, 1606-1684.</v>
      </c>
      <c r="F1968" t="str">
        <f>VLOOKUP(TRIM(SUBSTITUTE(D1968,CHAR(160),CHAR(32))),Metadata!B$1:D$2632,3,FALSE)</f>
        <v>Psyché: tragédie-ballet</v>
      </c>
      <c r="G1968">
        <f>VLOOKUP(TRIM(SUBSTITUTE(D1968,CHAR(160),CHAR(32))),Metadata!B$1:E$2632,4,FALSE)</f>
        <v>1671</v>
      </c>
      <c r="H1968" t="s">
        <v>445</v>
      </c>
      <c r="J1968" t="str">
        <f>VLOOKUP(TRIM(SUBSTITUTE(D1968,CHAR(160),CHAR(32))),Metadata!B$1:H$2632,7,FALSE)</f>
        <v>theatre</v>
      </c>
      <c r="L1968" t="str">
        <f>VLOOKUP(TRIM(SUBSTITUTE(D1968,CHAR(160),CHAR(32))),Metadata!B$1:J$2632,9,FALSE)</f>
        <v/>
      </c>
      <c r="M1968">
        <f>VLOOKUP(TRIM(SUBSTITUTE(D1968,CHAR(160),CHAR(32))),Metadata!B$1:K$2632,10,FALSE)</f>
        <v>16420</v>
      </c>
      <c r="N1968" s="1" t="s">
        <v>2437</v>
      </c>
      <c r="O1968">
        <v>2</v>
      </c>
      <c r="P1968">
        <v>5</v>
      </c>
    </row>
    <row r="1969" spans="1:16" x14ac:dyDescent="0.25">
      <c r="A1969" t="s">
        <v>4354</v>
      </c>
      <c r="B1969" t="s">
        <v>2514</v>
      </c>
      <c r="C1969" t="s">
        <v>330</v>
      </c>
      <c r="D1969" t="s">
        <v>8123</v>
      </c>
      <c r="E1969" t="str">
        <f>VLOOKUP(TRIM(SUBSTITUTE(D1969,CHAR(160),CHAR(32))),Metadata!B$1:C$2632,2,FALSE)</f>
        <v>Peiresc, Nicolas Claude Fabri de, 1580-1637.</v>
      </c>
      <c r="F1969" t="str">
        <f>VLOOKUP(TRIM(SUBSTITUTE(D1969,CHAR(160),CHAR(32))),Metadata!B$1:D$2632,3,FALSE)</f>
        <v>Lettres de Peiresc. Tome troisième, Janvier 1634-juin 1637</v>
      </c>
      <c r="G1969">
        <f>VLOOKUP(TRIM(SUBSTITUTE(D1969,CHAR(160),CHAR(32))),Metadata!B$1:E$2632,4,FALSE)</f>
        <v>1634</v>
      </c>
      <c r="H1969" t="s">
        <v>445</v>
      </c>
      <c r="J1969" t="str">
        <f>VLOOKUP(TRIM(SUBSTITUTE(D1969,CHAR(160),CHAR(32))),Metadata!B$1:H$2632,7,FALSE)</f>
        <v>correspondance</v>
      </c>
      <c r="L1969" t="str">
        <f>VLOOKUP(TRIM(SUBSTITUTE(D1969,CHAR(160),CHAR(32))),Metadata!B$1:J$2632,9,FALSE)</f>
        <v>prose</v>
      </c>
      <c r="M1969">
        <f>VLOOKUP(TRIM(SUBSTITUTE(D1969,CHAR(160),CHAR(32))),Metadata!B$1:K$2632,10,FALSE)</f>
        <v>79710</v>
      </c>
      <c r="N1969" s="1" t="s">
        <v>2438</v>
      </c>
      <c r="O1969">
        <v>179</v>
      </c>
      <c r="P1969">
        <v>182</v>
      </c>
    </row>
    <row r="1970" spans="1:16" x14ac:dyDescent="0.25">
      <c r="A1970" t="s">
        <v>4354</v>
      </c>
      <c r="B1970" t="s">
        <v>2514</v>
      </c>
      <c r="C1970" t="s">
        <v>330</v>
      </c>
      <c r="D1970" t="s">
        <v>8075</v>
      </c>
      <c r="E1970" t="str">
        <f>VLOOKUP(TRIM(SUBSTITUTE(D1970,CHAR(160),CHAR(32))),Metadata!B$1:C$2632,2,FALSE)</f>
        <v>La Fontaine, Jean de, 1621-1695.</v>
      </c>
      <c r="F1970" t="str">
        <f>VLOOKUP(TRIM(SUBSTITUTE(D1970,CHAR(160),CHAR(32))),Metadata!B$1:D$2632,3,FALSE)</f>
        <v>Fables nouvelles</v>
      </c>
      <c r="G1970">
        <f>VLOOKUP(TRIM(SUBSTITUTE(D1970,CHAR(160),CHAR(32))),Metadata!B$1:E$2632,4,FALSE)</f>
        <v>1671</v>
      </c>
      <c r="H1970" t="s">
        <v>445</v>
      </c>
      <c r="J1970" t="str">
        <f>VLOOKUP(TRIM(SUBSTITUTE(D1970,CHAR(160),CHAR(32))),Metadata!B$1:H$2632,7,FALSE)</f>
        <v>poesie</v>
      </c>
      <c r="L1970" t="str">
        <f>VLOOKUP(TRIM(SUBSTITUTE(D1970,CHAR(160),CHAR(32))),Metadata!B$1:J$2632,9,FALSE)</f>
        <v>vers</v>
      </c>
      <c r="M1970">
        <f>VLOOKUP(TRIM(SUBSTITUTE(D1970,CHAR(160),CHAR(32))),Metadata!B$1:K$2632,10,FALSE)</f>
        <v>4083</v>
      </c>
      <c r="N1970" s="1" t="s">
        <v>2439</v>
      </c>
      <c r="O1970">
        <v>89</v>
      </c>
      <c r="P1970">
        <v>92</v>
      </c>
    </row>
    <row r="1971" spans="1:16" x14ac:dyDescent="0.25">
      <c r="A1971" t="s">
        <v>4354</v>
      </c>
      <c r="B1971" t="s">
        <v>2514</v>
      </c>
      <c r="C1971" t="s">
        <v>330</v>
      </c>
      <c r="D1971" t="s">
        <v>7956</v>
      </c>
      <c r="E1971" t="str">
        <f>VLOOKUP(TRIM(SUBSTITUTE(D1971,CHAR(160),CHAR(32))),Metadata!B$1:C$2632,2,FALSE)</f>
        <v>Abbadie, Jacques, 1654-1727.</v>
      </c>
      <c r="F1971" t="str">
        <f>VLOOKUP(TRIM(SUBSTITUTE(D1971,CHAR(160),CHAR(32))),Metadata!B$1:D$2632,3,FALSE)</f>
        <v>Traité de la vérité de la religion chrétienne 1</v>
      </c>
      <c r="G1971">
        <f>VLOOKUP(TRIM(SUBSTITUTE(D1971,CHAR(160),CHAR(32))),Metadata!B$1:E$2632,4,FALSE)</f>
        <v>1684</v>
      </c>
      <c r="H1971" t="s">
        <v>445</v>
      </c>
      <c r="J1971" t="str">
        <f>VLOOKUP(TRIM(SUBSTITUTE(D1971,CHAR(160),CHAR(32))),Metadata!B$1:H$2632,7,FALSE)</f>
        <v>traite ou essai</v>
      </c>
      <c r="L1971" t="str">
        <f>VLOOKUP(TRIM(SUBSTITUTE(D1971,CHAR(160),CHAR(32))),Metadata!B$1:J$2632,9,FALSE)</f>
        <v>prose</v>
      </c>
      <c r="M1971">
        <f>VLOOKUP(TRIM(SUBSTITUTE(D1971,CHAR(160),CHAR(32))),Metadata!B$1:K$2632,10,FALSE)</f>
        <v>113883</v>
      </c>
      <c r="N1971" s="1" t="s">
        <v>2440</v>
      </c>
      <c r="O1971">
        <v>208</v>
      </c>
      <c r="P1971">
        <v>211</v>
      </c>
    </row>
    <row r="1972" spans="1:16" x14ac:dyDescent="0.25">
      <c r="A1972" t="s">
        <v>4354</v>
      </c>
      <c r="B1972" t="s">
        <v>2514</v>
      </c>
      <c r="C1972" t="s">
        <v>330</v>
      </c>
      <c r="D1972" t="s">
        <v>7982</v>
      </c>
      <c r="E1972" t="str">
        <f>VLOOKUP(TRIM(SUBSTITUTE(D1972,CHAR(160),CHAR(32))),Metadata!B$1:C$2632,2,FALSE)</f>
        <v>Balzac, Jean-Louis Guez, seigneur de, 1597-1654.</v>
      </c>
      <c r="F1972" t="str">
        <f>VLOOKUP(TRIM(SUBSTITUTE(D1972,CHAR(160),CHAR(32))),Metadata!B$1:D$2632,3,FALSE)</f>
        <v>Dissertations Critiques</v>
      </c>
      <c r="G1972">
        <f>VLOOKUP(TRIM(SUBSTITUTE(D1972,CHAR(160),CHAR(32))),Metadata!B$1:E$2632,4,FALSE)</f>
        <v>1654</v>
      </c>
      <c r="H1972" t="s">
        <v>445</v>
      </c>
      <c r="J1972" t="str">
        <f>VLOOKUP(TRIM(SUBSTITUTE(D1972,CHAR(160),CHAR(32))),Metadata!B$1:H$2632,7,FALSE)</f>
        <v>traite ou essai</v>
      </c>
      <c r="L1972" t="str">
        <f>VLOOKUP(TRIM(SUBSTITUTE(D1972,CHAR(160),CHAR(32))),Metadata!B$1:J$2632,9,FALSE)</f>
        <v>prose</v>
      </c>
      <c r="M1972">
        <f>VLOOKUP(TRIM(SUBSTITUTE(D1972,CHAR(160),CHAR(32))),Metadata!B$1:K$2632,10,FALSE)</f>
        <v>81545</v>
      </c>
      <c r="N1972" s="1" t="s">
        <v>2441</v>
      </c>
      <c r="O1972">
        <v>135</v>
      </c>
      <c r="P1972">
        <v>139</v>
      </c>
    </row>
    <row r="1973" spans="1:16" x14ac:dyDescent="0.25">
      <c r="A1973" t="s">
        <v>4354</v>
      </c>
      <c r="B1973" t="s">
        <v>2514</v>
      </c>
      <c r="C1973" t="s">
        <v>330</v>
      </c>
      <c r="D1973" t="s">
        <v>7960</v>
      </c>
      <c r="E1973" t="str">
        <f>VLOOKUP(TRIM(SUBSTITUTE(D1973,CHAR(160),CHAR(32))),Metadata!B$1:C$2632,2,FALSE)</f>
        <v>Arnauld, Antoine, 1612-1694 and Lancelot, Claude, 1615?-1695.</v>
      </c>
      <c r="F1973" t="str">
        <f>VLOOKUP(TRIM(SUBSTITUTE(D1973,CHAR(160),CHAR(32))),Metadata!B$1:D$2632,3,FALSE)</f>
        <v>Grammaire générale et raisonnée.</v>
      </c>
      <c r="G1973">
        <f>VLOOKUP(TRIM(SUBSTITUTE(D1973,CHAR(160),CHAR(32))),Metadata!B$1:E$2632,4,FALSE)</f>
        <v>1660</v>
      </c>
      <c r="H1973" t="s">
        <v>445</v>
      </c>
      <c r="J1973" t="str">
        <f>VLOOKUP(TRIM(SUBSTITUTE(D1973,CHAR(160),CHAR(32))),Metadata!B$1:H$2632,7,FALSE)</f>
        <v>traite ou essai</v>
      </c>
      <c r="L1973" t="str">
        <f>VLOOKUP(TRIM(SUBSTITUTE(D1973,CHAR(160),CHAR(32))),Metadata!B$1:J$2632,9,FALSE)</f>
        <v>prose</v>
      </c>
      <c r="M1973">
        <f>VLOOKUP(TRIM(SUBSTITUTE(D1973,CHAR(160),CHAR(32))),Metadata!B$1:K$2632,10,FALSE)</f>
        <v>24884</v>
      </c>
      <c r="N1973" s="1" t="s">
        <v>2442</v>
      </c>
      <c r="O1973">
        <v>31</v>
      </c>
      <c r="P1973">
        <v>34</v>
      </c>
    </row>
    <row r="1974" spans="1:16" x14ac:dyDescent="0.25">
      <c r="A1974" t="s">
        <v>4354</v>
      </c>
      <c r="B1974" t="s">
        <v>2514</v>
      </c>
      <c r="C1974" t="s">
        <v>330</v>
      </c>
      <c r="D1974" t="s">
        <v>8070</v>
      </c>
      <c r="E1974" t="str">
        <f>VLOOKUP(TRIM(SUBSTITUTE(D1974,CHAR(160),CHAR(32))),Metadata!B$1:C$2632,2,FALSE)</f>
        <v>La Fayette, Madame de (Marie-Madeleine Pioche de La Vergne), 1634-1693.</v>
      </c>
      <c r="F1974" t="str">
        <f>VLOOKUP(TRIM(SUBSTITUTE(D1974,CHAR(160),CHAR(32))),Metadata!B$1:D$2632,3,FALSE)</f>
        <v>La princesse de Clèves</v>
      </c>
      <c r="G1974">
        <f>VLOOKUP(TRIM(SUBSTITUTE(D1974,CHAR(160),CHAR(32))),Metadata!B$1:E$2632,4,FALSE)</f>
        <v>1678</v>
      </c>
      <c r="H1974" t="s">
        <v>445</v>
      </c>
      <c r="J1974" t="str">
        <f>VLOOKUP(TRIM(SUBSTITUTE(D1974,CHAR(160),CHAR(32))),Metadata!B$1:H$2632,7,FALSE)</f>
        <v>traite ou essai</v>
      </c>
      <c r="L1974" t="str">
        <f>VLOOKUP(TRIM(SUBSTITUTE(D1974,CHAR(160),CHAR(32))),Metadata!B$1:J$2632,9,FALSE)</f>
        <v/>
      </c>
      <c r="M1974">
        <f>VLOOKUP(TRIM(SUBSTITUTE(D1974,CHAR(160),CHAR(32))),Metadata!B$1:K$2632,10,FALSE)</f>
        <v>64170</v>
      </c>
      <c r="N1974" s="1" t="s">
        <v>2443</v>
      </c>
      <c r="O1974">
        <v>87</v>
      </c>
      <c r="P1974">
        <v>90</v>
      </c>
    </row>
    <row r="1975" spans="1:16" x14ac:dyDescent="0.25">
      <c r="A1975" t="s">
        <v>4354</v>
      </c>
      <c r="B1975" t="s">
        <v>2514</v>
      </c>
      <c r="C1975" t="s">
        <v>330</v>
      </c>
      <c r="D1975" t="s">
        <v>8136</v>
      </c>
      <c r="E1975" t="str">
        <f>VLOOKUP(TRIM(SUBSTITUTE(D1975,CHAR(160),CHAR(32))),Metadata!B$1:C$2632,2,FALSE)</f>
        <v>Regnard, Jean François, 1655-1709.</v>
      </c>
      <c r="F1975" t="str">
        <f>VLOOKUP(TRIM(SUBSTITUTE(D1975,CHAR(160),CHAR(32))),Metadata!B$1:D$2632,3,FALSE)</f>
        <v>Le joueur</v>
      </c>
      <c r="G1975">
        <f>VLOOKUP(TRIM(SUBSTITUTE(D1975,CHAR(160),CHAR(32))),Metadata!B$1:E$2632,4,FALSE)</f>
        <v>1697</v>
      </c>
      <c r="H1975" t="s">
        <v>445</v>
      </c>
      <c r="J1975" t="str">
        <f>VLOOKUP(TRIM(SUBSTITUTE(D1975,CHAR(160),CHAR(32))),Metadata!B$1:H$2632,7,FALSE)</f>
        <v>theatre</v>
      </c>
      <c r="L1975" t="str">
        <f>VLOOKUP(TRIM(SUBSTITUTE(D1975,CHAR(160),CHAR(32))),Metadata!B$1:J$2632,9,FALSE)</f>
        <v>vers</v>
      </c>
      <c r="M1975">
        <f>VLOOKUP(TRIM(SUBSTITUTE(D1975,CHAR(160),CHAR(32))),Metadata!B$1:K$2632,10,FALSE)</f>
        <v>18945</v>
      </c>
      <c r="N1975" s="1" t="s">
        <v>2444</v>
      </c>
      <c r="O1975">
        <v>33</v>
      </c>
      <c r="P1975">
        <v>36</v>
      </c>
    </row>
    <row r="1976" spans="1:16" x14ac:dyDescent="0.25">
      <c r="A1976" t="s">
        <v>4354</v>
      </c>
      <c r="B1976" t="s">
        <v>2514</v>
      </c>
      <c r="C1976" t="s">
        <v>330</v>
      </c>
      <c r="D1976" t="s">
        <v>7985</v>
      </c>
      <c r="E1976" t="str">
        <f>VLOOKUP(TRIM(SUBSTITUTE(D1976,CHAR(160),CHAR(32))),Metadata!B$1:C$2632,2,FALSE)</f>
        <v>Balzac, Jean-Louis Guez, seigneur de, 1597-1654.</v>
      </c>
      <c r="F1976" t="str">
        <f>VLOOKUP(TRIM(SUBSTITUTE(D1976,CHAR(160),CHAR(32))),Metadata!B$1:D$2632,3,FALSE)</f>
        <v>Les Entretiens</v>
      </c>
      <c r="G1976">
        <f>VLOOKUP(TRIM(SUBSTITUTE(D1976,CHAR(160),CHAR(32))),Metadata!B$1:E$2632,4,FALSE)</f>
        <v>1654</v>
      </c>
      <c r="H1976" t="s">
        <v>445</v>
      </c>
      <c r="J1976" t="str">
        <f>VLOOKUP(TRIM(SUBSTITUTE(D1976,CHAR(160),CHAR(32))),Metadata!B$1:H$2632,7,FALSE)</f>
        <v>melanges litteraires</v>
      </c>
      <c r="L1976" t="str">
        <f>VLOOKUP(TRIM(SUBSTITUTE(D1976,CHAR(160),CHAR(32))),Metadata!B$1:J$2632,9,FALSE)</f>
        <v>prose</v>
      </c>
      <c r="M1976">
        <f>VLOOKUP(TRIM(SUBSTITUTE(D1976,CHAR(160),CHAR(32))),Metadata!B$1:K$2632,10,FALSE)</f>
        <v>62258</v>
      </c>
      <c r="N1976" s="1" t="s">
        <v>2445</v>
      </c>
      <c r="O1976">
        <v>113</v>
      </c>
      <c r="P1976">
        <v>117</v>
      </c>
    </row>
    <row r="1977" spans="1:16" x14ac:dyDescent="0.25">
      <c r="A1977" t="s">
        <v>4354</v>
      </c>
      <c r="B1977" t="s">
        <v>2514</v>
      </c>
      <c r="C1977" t="s">
        <v>330</v>
      </c>
      <c r="D1977" t="s">
        <v>8117</v>
      </c>
      <c r="E1977" t="str">
        <f>VLOOKUP(TRIM(SUBSTITUTE(D1977,CHAR(160),CHAR(32))),Metadata!B$1:C$2632,2,FALSE)</f>
        <v>Pascal, Blaise, 1623-1662.</v>
      </c>
      <c r="F1977" t="str">
        <f>VLOOKUP(TRIM(SUBSTITUTE(D1977,CHAR(160),CHAR(32))),Metadata!B$1:D$2632,3,FALSE)</f>
        <v>Pensées sur la religion, et sur quelques autres sujets.</v>
      </c>
      <c r="G1977">
        <f>VLOOKUP(TRIM(SUBSTITUTE(D1977,CHAR(160),CHAR(32))),Metadata!B$1:E$2632,4,FALSE)</f>
        <v>1662</v>
      </c>
      <c r="H1977" t="s">
        <v>445</v>
      </c>
      <c r="J1977" t="str">
        <f>VLOOKUP(TRIM(SUBSTITUTE(D1977,CHAR(160),CHAR(32))),Metadata!B$1:H$2632,7,FALSE)</f>
        <v>traite ou essai</v>
      </c>
      <c r="L1977" t="str">
        <f>VLOOKUP(TRIM(SUBSTITUTE(D1977,CHAR(160),CHAR(32))),Metadata!B$1:J$2632,9,FALSE)</f>
        <v>prose</v>
      </c>
      <c r="M1977">
        <f>VLOOKUP(TRIM(SUBSTITUTE(D1977,CHAR(160),CHAR(32))),Metadata!B$1:K$2632,10,FALSE)</f>
        <v>35771</v>
      </c>
      <c r="N1977" s="1" t="s">
        <v>2446</v>
      </c>
      <c r="O1977">
        <v>73</v>
      </c>
      <c r="P1977">
        <v>77</v>
      </c>
    </row>
    <row r="1978" spans="1:16" x14ac:dyDescent="0.25">
      <c r="A1978" t="s">
        <v>4354</v>
      </c>
      <c r="B1978" t="s">
        <v>2514</v>
      </c>
      <c r="C1978" t="s">
        <v>330</v>
      </c>
      <c r="D1978" t="s">
        <v>8028</v>
      </c>
      <c r="E1978" t="str">
        <f>VLOOKUP(TRIM(SUBSTITUTE(D1978,CHAR(160),CHAR(32))),Metadata!B$1:C$2632,2,FALSE)</f>
        <v>Corneille, Pierre, 1606-1684.</v>
      </c>
      <c r="F1978" t="str">
        <f>VLOOKUP(TRIM(SUBSTITUTE(D1978,CHAR(160),CHAR(32))),Metadata!B$1:D$2632,3,FALSE)</f>
        <v>Sertorius</v>
      </c>
      <c r="G1978">
        <f>VLOOKUP(TRIM(SUBSTITUTE(D1978,CHAR(160),CHAR(32))),Metadata!B$1:E$2632,4,FALSE)</f>
        <v>1661</v>
      </c>
      <c r="H1978" t="s">
        <v>445</v>
      </c>
      <c r="J1978" t="str">
        <f>VLOOKUP(TRIM(SUBSTITUTE(D1978,CHAR(160),CHAR(32))),Metadata!B$1:H$2632,7,FALSE)</f>
        <v>theatre</v>
      </c>
      <c r="L1978" t="str">
        <f>VLOOKUP(TRIM(SUBSTITUTE(D1978,CHAR(160),CHAR(32))),Metadata!B$1:J$2632,9,FALSE)</f>
        <v/>
      </c>
      <c r="M1978">
        <f>VLOOKUP(TRIM(SUBSTITUTE(D1978,CHAR(160),CHAR(32))),Metadata!B$1:K$2632,10,FALSE)</f>
        <v>17850</v>
      </c>
      <c r="N1978" s="1" t="s">
        <v>2447</v>
      </c>
      <c r="O1978">
        <v>121</v>
      </c>
      <c r="P1978">
        <v>124</v>
      </c>
    </row>
    <row r="1979" spans="1:16" x14ac:dyDescent="0.25">
      <c r="A1979" t="s">
        <v>4354</v>
      </c>
      <c r="B1979" t="s">
        <v>2514</v>
      </c>
      <c r="C1979" t="s">
        <v>330</v>
      </c>
      <c r="D1979" t="s">
        <v>7972</v>
      </c>
      <c r="E1979" t="str">
        <f>VLOOKUP(TRIM(SUBSTITUTE(D1979,CHAR(160),CHAR(32))),Metadata!B$1:C$2632,2,FALSE)</f>
        <v>Aulnoy, Madame d' (Marie-Catherine), 1650 or 51-1705.</v>
      </c>
      <c r="F1979" t="str">
        <f>VLOOKUP(TRIM(SUBSTITUTE(D1979,CHAR(160),CHAR(32))),Metadata!B$1:D$2632,3,FALSE)</f>
        <v>Dom Gabriel Ponce de Leon</v>
      </c>
      <c r="G1979">
        <f>VLOOKUP(TRIM(SUBSTITUTE(D1979,CHAR(160),CHAR(32))),Metadata!B$1:E$2632,4,FALSE)</f>
        <v>1697</v>
      </c>
      <c r="H1979" t="s">
        <v>445</v>
      </c>
      <c r="J1979" t="str">
        <f>VLOOKUP(TRIM(SUBSTITUTE(D1979,CHAR(160),CHAR(32))),Metadata!B$1:H$2632,7,FALSE)</f>
        <v>Narratif, Conte</v>
      </c>
      <c r="L1979" t="str">
        <f>VLOOKUP(TRIM(SUBSTITUTE(D1979,CHAR(160),CHAR(32))),Metadata!B$1:J$2632,9,FALSE)</f>
        <v/>
      </c>
      <c r="M1979">
        <f>VLOOKUP(TRIM(SUBSTITUTE(D1979,CHAR(160),CHAR(32))),Metadata!B$1:K$2632,10,FALSE)</f>
        <v>14366</v>
      </c>
      <c r="N1979" s="1" t="s">
        <v>2448</v>
      </c>
      <c r="O1979">
        <v>17</v>
      </c>
      <c r="P1979">
        <v>20</v>
      </c>
    </row>
    <row r="1980" spans="1:16" x14ac:dyDescent="0.25">
      <c r="A1980" t="s">
        <v>4354</v>
      </c>
      <c r="B1980" t="s">
        <v>2514</v>
      </c>
      <c r="C1980" t="s">
        <v>330</v>
      </c>
      <c r="D1980" t="s">
        <v>8136</v>
      </c>
      <c r="E1980" t="str">
        <f>VLOOKUP(TRIM(SUBSTITUTE(D1980,CHAR(160),CHAR(32))),Metadata!B$1:C$2632,2,FALSE)</f>
        <v>Regnard, Jean François, 1655-1709.</v>
      </c>
      <c r="F1980" t="str">
        <f>VLOOKUP(TRIM(SUBSTITUTE(D1980,CHAR(160),CHAR(32))),Metadata!B$1:D$2632,3,FALSE)</f>
        <v>Le joueur</v>
      </c>
      <c r="G1980">
        <f>VLOOKUP(TRIM(SUBSTITUTE(D1980,CHAR(160),CHAR(32))),Metadata!B$1:E$2632,4,FALSE)</f>
        <v>1697</v>
      </c>
      <c r="H1980" t="s">
        <v>445</v>
      </c>
      <c r="J1980" t="str">
        <f>VLOOKUP(TRIM(SUBSTITUTE(D1980,CHAR(160),CHAR(32))),Metadata!B$1:H$2632,7,FALSE)</f>
        <v>theatre</v>
      </c>
      <c r="L1980" t="str">
        <f>VLOOKUP(TRIM(SUBSTITUTE(D1980,CHAR(160),CHAR(32))),Metadata!B$1:J$2632,9,FALSE)</f>
        <v>vers</v>
      </c>
      <c r="M1980">
        <f>VLOOKUP(TRIM(SUBSTITUTE(D1980,CHAR(160),CHAR(32))),Metadata!B$1:K$2632,10,FALSE)</f>
        <v>18945</v>
      </c>
      <c r="N1980" s="1" t="s">
        <v>2449</v>
      </c>
      <c r="O1980">
        <v>132</v>
      </c>
      <c r="P1980">
        <v>135</v>
      </c>
    </row>
    <row r="1981" spans="1:16" x14ac:dyDescent="0.25">
      <c r="A1981" t="s">
        <v>4354</v>
      </c>
      <c r="B1981" t="s">
        <v>2514</v>
      </c>
      <c r="C1981" t="s">
        <v>330</v>
      </c>
      <c r="D1981" t="s">
        <v>8033</v>
      </c>
      <c r="E1981" t="str">
        <f>VLOOKUP(TRIM(SUBSTITUTE(D1981,CHAR(160),CHAR(32))),Metadata!B$1:C$2632,2,FALSE)</f>
        <v>Corneille, Thomas, 1625-1709.</v>
      </c>
      <c r="F1981" t="str">
        <f>VLOOKUP(TRIM(SUBSTITUTE(D1981,CHAR(160),CHAR(32))),Metadata!B$1:D$2632,3,FALSE)</f>
        <v>Stilicon</v>
      </c>
      <c r="G1981">
        <f>VLOOKUP(TRIM(SUBSTITUTE(D1981,CHAR(160),CHAR(32))),Metadata!B$1:E$2632,4,FALSE)</f>
        <v>1660</v>
      </c>
      <c r="H1981" t="s">
        <v>445</v>
      </c>
      <c r="J1981" t="str">
        <f>VLOOKUP(TRIM(SUBSTITUTE(D1981,CHAR(160),CHAR(32))),Metadata!B$1:H$2632,7,FALSE)</f>
        <v>theatre</v>
      </c>
      <c r="L1981" t="str">
        <f>VLOOKUP(TRIM(SUBSTITUTE(D1981,CHAR(160),CHAR(32))),Metadata!B$1:J$2632,9,FALSE)</f>
        <v>vers</v>
      </c>
      <c r="M1981">
        <f>VLOOKUP(TRIM(SUBSTITUTE(D1981,CHAR(160),CHAR(32))),Metadata!B$1:K$2632,10,FALSE)</f>
        <v>19390</v>
      </c>
      <c r="N1981" s="1" t="s">
        <v>2450</v>
      </c>
      <c r="O1981">
        <v>18</v>
      </c>
      <c r="P1981">
        <v>22</v>
      </c>
    </row>
    <row r="1982" spans="1:16" x14ac:dyDescent="0.25">
      <c r="A1982" t="s">
        <v>4354</v>
      </c>
      <c r="B1982" t="s">
        <v>2514</v>
      </c>
      <c r="C1982" t="s">
        <v>330</v>
      </c>
      <c r="D1982" t="s">
        <v>8098</v>
      </c>
      <c r="E1982" t="str">
        <f>VLOOKUP(TRIM(SUBSTITUTE(D1982,CHAR(160),CHAR(32))),Metadata!B$1:C$2632,2,FALSE)</f>
        <v>Molière, 1622-1673.</v>
      </c>
      <c r="F1982" t="str">
        <f>VLOOKUP(TRIM(SUBSTITUTE(D1982,CHAR(160),CHAR(32))),Metadata!B$1:D$2632,3,FALSE)</f>
        <v>Le dépit amoureux: comédie répresentée sur le théâtre du Palais Royal</v>
      </c>
      <c r="G1982">
        <f>VLOOKUP(TRIM(SUBSTITUTE(D1982,CHAR(160),CHAR(32))),Metadata!B$1:E$2632,4,FALSE)</f>
        <v>1663</v>
      </c>
      <c r="H1982" t="s">
        <v>445</v>
      </c>
      <c r="J1982" t="str">
        <f>VLOOKUP(TRIM(SUBSTITUTE(D1982,CHAR(160),CHAR(32))),Metadata!B$1:H$2632,7,FALSE)</f>
        <v>theatre</v>
      </c>
      <c r="L1982" t="str">
        <f>VLOOKUP(TRIM(SUBSTITUTE(D1982,CHAR(160),CHAR(32))),Metadata!B$1:J$2632,9,FALSE)</f>
        <v/>
      </c>
      <c r="M1982">
        <f>VLOOKUP(TRIM(SUBSTITUTE(D1982,CHAR(160),CHAR(32))),Metadata!B$1:K$2632,10,FALSE)</f>
        <v>16985</v>
      </c>
      <c r="N1982" s="1" t="s">
        <v>2451</v>
      </c>
      <c r="O1982">
        <v>121</v>
      </c>
      <c r="P1982">
        <v>124</v>
      </c>
    </row>
    <row r="1983" spans="1:16" x14ac:dyDescent="0.25">
      <c r="A1983" t="s">
        <v>4354</v>
      </c>
      <c r="B1983" t="s">
        <v>2514</v>
      </c>
      <c r="C1983" t="s">
        <v>330</v>
      </c>
      <c r="D1983" t="s">
        <v>8083</v>
      </c>
      <c r="E1983" t="str">
        <f>VLOOKUP(TRIM(SUBSTITUTE(D1983,CHAR(160),CHAR(32))),Metadata!B$1:C$2632,2,FALSE)</f>
        <v>Mairet, Jean de, 1604-1686.</v>
      </c>
      <c r="F1983" t="str">
        <f>VLOOKUP(TRIM(SUBSTITUTE(D1983,CHAR(160),CHAR(32))),Metadata!B$1:D$2632,3,FALSE)</f>
        <v>La Sylvie du Sieur Mairet: tragi-comédie-pastorale</v>
      </c>
      <c r="G1983">
        <f>VLOOKUP(TRIM(SUBSTITUTE(D1983,CHAR(160),CHAR(32))),Metadata!B$1:E$2632,4,FALSE)</f>
        <v>1627</v>
      </c>
      <c r="H1983" t="s">
        <v>445</v>
      </c>
      <c r="J1983" t="str">
        <f>VLOOKUP(TRIM(SUBSTITUTE(D1983,CHAR(160),CHAR(32))),Metadata!B$1:H$2632,7,FALSE)</f>
        <v>poesie</v>
      </c>
      <c r="L1983" t="str">
        <f>VLOOKUP(TRIM(SUBSTITUTE(D1983,CHAR(160),CHAR(32))),Metadata!B$1:J$2632,9,FALSE)</f>
        <v/>
      </c>
      <c r="M1983">
        <f>VLOOKUP(TRIM(SUBSTITUTE(D1983,CHAR(160),CHAR(32))),Metadata!B$1:K$2632,10,FALSE)</f>
        <v>20212</v>
      </c>
      <c r="N1983" t="s">
        <v>2452</v>
      </c>
      <c r="O1983">
        <v>107</v>
      </c>
      <c r="P1983">
        <v>112</v>
      </c>
    </row>
    <row r="1984" spans="1:16" x14ac:dyDescent="0.25">
      <c r="A1984" t="s">
        <v>4354</v>
      </c>
      <c r="B1984" t="s">
        <v>2514</v>
      </c>
      <c r="C1984" t="s">
        <v>330</v>
      </c>
      <c r="D1984" t="s">
        <v>8023</v>
      </c>
      <c r="E1984" t="str">
        <f>VLOOKUP(TRIM(SUBSTITUTE(D1984,CHAR(160),CHAR(32))),Metadata!B$1:C$2632,2,FALSE)</f>
        <v>Corneille, Pierre, 1606-1684.</v>
      </c>
      <c r="F1984" t="str">
        <f>VLOOKUP(TRIM(SUBSTITUTE(D1984,CHAR(160),CHAR(32))),Metadata!B$1:D$2632,3,FALSE)</f>
        <v>L'Imitation de Jésus-Christ</v>
      </c>
      <c r="G1984">
        <f>VLOOKUP(TRIM(SUBSTITUTE(D1984,CHAR(160),CHAR(32))),Metadata!B$1:E$2632,4,FALSE)</f>
        <v>1656</v>
      </c>
      <c r="H1984" t="s">
        <v>445</v>
      </c>
      <c r="J1984" t="str">
        <f>VLOOKUP(TRIM(SUBSTITUTE(D1984,CHAR(160),CHAR(32))),Metadata!B$1:H$2632,7,FALSE)</f>
        <v>poesie</v>
      </c>
      <c r="L1984" t="str">
        <f>VLOOKUP(TRIM(SUBSTITUTE(D1984,CHAR(160),CHAR(32))),Metadata!B$1:J$2632,9,FALSE)</f>
        <v>vers</v>
      </c>
      <c r="M1984">
        <f>VLOOKUP(TRIM(SUBSTITUTE(D1984,CHAR(160),CHAR(32))),Metadata!B$1:K$2632,10,FALSE)</f>
        <v>112667</v>
      </c>
      <c r="N1984" s="1" t="s">
        <v>2453</v>
      </c>
      <c r="O1984">
        <v>120</v>
      </c>
      <c r="P1984">
        <v>124</v>
      </c>
    </row>
    <row r="1985" spans="1:16" x14ac:dyDescent="0.25">
      <c r="A1985" t="s">
        <v>4354</v>
      </c>
      <c r="B1985" t="s">
        <v>2514</v>
      </c>
      <c r="C1985" t="s">
        <v>330</v>
      </c>
      <c r="D1985" t="s">
        <v>5477</v>
      </c>
      <c r="E1985" t="str">
        <f>VLOOKUP(TRIM(SUBSTITUTE(D1985,CHAR(160),CHAR(32))),Metadata!B$1:C$2632,2,FALSE)</f>
        <v>Holbach, Paul Henri Thiry, baron d', 1723-1789.</v>
      </c>
      <c r="F1985" t="str">
        <f>VLOOKUP(TRIM(SUBSTITUTE(D1985,CHAR(160),CHAR(32))),Metadata!B$1:D$2632,3,FALSE)</f>
        <v>Histoire critique de Jésus-Christ ou analyse raisonnée des Évangiles</v>
      </c>
      <c r="G1985">
        <f>VLOOKUP(TRIM(SUBSTITUTE(D1985,CHAR(160),CHAR(32))),Metadata!B$1:E$2632,4,FALSE)</f>
        <v>1770</v>
      </c>
      <c r="H1985" t="s">
        <v>448</v>
      </c>
      <c r="J1985" t="str">
        <f>VLOOKUP(TRIM(SUBSTITUTE(D1985,CHAR(160),CHAR(32))),Metadata!B$1:H$2632,7,FALSE)</f>
        <v>traite</v>
      </c>
      <c r="L1985" t="str">
        <f>VLOOKUP(TRIM(SUBSTITUTE(D1985,CHAR(160),CHAR(32))),Metadata!B$1:J$2632,9,FALSE)</f>
        <v/>
      </c>
      <c r="M1985">
        <f>VLOOKUP(TRIM(SUBSTITUTE(D1985,CHAR(160),CHAR(32))),Metadata!B$1:K$2632,10,FALSE)</f>
        <v>88506</v>
      </c>
      <c r="N1985" s="1" t="s">
        <v>2454</v>
      </c>
      <c r="O1985">
        <v>368</v>
      </c>
      <c r="P1985">
        <v>371</v>
      </c>
    </row>
    <row r="1986" spans="1:16" x14ac:dyDescent="0.25">
      <c r="A1986" t="s">
        <v>4354</v>
      </c>
      <c r="B1986" t="s">
        <v>2514</v>
      </c>
      <c r="C1986" t="s">
        <v>330</v>
      </c>
      <c r="D1986" t="s">
        <v>8268</v>
      </c>
      <c r="E1986" t="str">
        <f>VLOOKUP(TRIM(SUBSTITUTE(D1986,CHAR(160),CHAR(32))),Metadata!B$1:C$2632,2,FALSE)</f>
        <v>Genlis, Stéphanie Félicité, comtesse de, 1746-1830.</v>
      </c>
      <c r="F1986" t="str">
        <f>VLOOKUP(TRIM(SUBSTITUTE(D1986,CHAR(160),CHAR(32))),Metadata!B$1:D$2632,3,FALSE)</f>
        <v>Les chevaliers du cygne, ou, La cour de Charlemagne</v>
      </c>
      <c r="G1986">
        <f>VLOOKUP(TRIM(SUBSTITUTE(D1986,CHAR(160),CHAR(32))),Metadata!B$1:E$2632,4,FALSE)</f>
        <v>1795</v>
      </c>
      <c r="H1986" t="s">
        <v>448</v>
      </c>
      <c r="J1986" t="str">
        <f>VLOOKUP(TRIM(SUBSTITUTE(D1986,CHAR(160),CHAR(32))),Metadata!B$1:H$2632,7,FALSE)</f>
        <v>roman</v>
      </c>
      <c r="L1986" t="str">
        <f>VLOOKUP(TRIM(SUBSTITUTE(D1986,CHAR(160),CHAR(32))),Metadata!B$1:J$2632,9,FALSE)</f>
        <v>prose</v>
      </c>
      <c r="M1986">
        <f>VLOOKUP(TRIM(SUBSTITUTE(D1986,CHAR(160),CHAR(32))),Metadata!B$1:K$2632,10,FALSE)</f>
        <v>195717</v>
      </c>
      <c r="N1986" s="1" t="s">
        <v>2455</v>
      </c>
      <c r="O1986">
        <v>10</v>
      </c>
      <c r="P1986">
        <v>13</v>
      </c>
    </row>
    <row r="1987" spans="1:16" x14ac:dyDescent="0.25">
      <c r="A1987" t="s">
        <v>4354</v>
      </c>
      <c r="B1987" t="s">
        <v>2514</v>
      </c>
      <c r="C1987" t="s">
        <v>330</v>
      </c>
      <c r="D1987" t="s">
        <v>8308</v>
      </c>
      <c r="E1987" t="str">
        <f>VLOOKUP(TRIM(SUBSTITUTE(D1987,CHAR(160),CHAR(32))),Metadata!B$1:C$2632,2,FALSE)</f>
        <v>Lintot, Catherine Cailleau, dame de, 1728-1816.</v>
      </c>
      <c r="F1987" t="str">
        <f>VLOOKUP(TRIM(SUBSTITUTE(D1987,CHAR(160),CHAR(32))),Metadata!B$1:D$2632,3,FALSE)</f>
        <v>Prince Sincer (Le)</v>
      </c>
      <c r="G1987">
        <f>VLOOKUP(TRIM(SUBSTITUTE(D1987,CHAR(160),CHAR(32))),Metadata!B$1:E$2632,4,FALSE)</f>
        <v>1735</v>
      </c>
      <c r="H1987" t="s">
        <v>448</v>
      </c>
      <c r="J1987" t="str">
        <f>VLOOKUP(TRIM(SUBSTITUTE(D1987,CHAR(160),CHAR(32))),Metadata!B$1:H$2632,7,FALSE)</f>
        <v>Narratif, Conte</v>
      </c>
      <c r="L1987" t="str">
        <f>VLOOKUP(TRIM(SUBSTITUTE(D1987,CHAR(160),CHAR(32))),Metadata!B$1:J$2632,9,FALSE)</f>
        <v/>
      </c>
      <c r="M1987">
        <f>VLOOKUP(TRIM(SUBSTITUTE(D1987,CHAR(160),CHAR(32))),Metadata!B$1:K$2632,10,FALSE)</f>
        <v>8531</v>
      </c>
      <c r="N1987" s="1" t="s">
        <v>2456</v>
      </c>
      <c r="O1987">
        <v>119</v>
      </c>
      <c r="P1987">
        <v>123</v>
      </c>
    </row>
    <row r="1988" spans="1:16" x14ac:dyDescent="0.25">
      <c r="A1988" t="s">
        <v>4354</v>
      </c>
      <c r="B1988" t="s">
        <v>2514</v>
      </c>
      <c r="C1988" t="s">
        <v>330</v>
      </c>
      <c r="D1988" t="s">
        <v>8266</v>
      </c>
      <c r="E1988" t="str">
        <f>VLOOKUP(TRIM(SUBSTITUTE(D1988,CHAR(160),CHAR(32))),Metadata!B$1:C$2632,2,FALSE)</f>
        <v>Galland, Antoine, 1646-1715.</v>
      </c>
      <c r="F1988" t="str">
        <f>VLOOKUP(TRIM(SUBSTITUTE(D1988,CHAR(160),CHAR(32))),Metadata!B$1:D$2632,3,FALSE)</f>
        <v>Mille et Une Nuits (Les)</v>
      </c>
      <c r="G1988">
        <f>VLOOKUP(TRIM(SUBSTITUTE(D1988,CHAR(160),CHAR(32))),Metadata!B$1:E$2632,4,FALSE)</f>
        <v>1704</v>
      </c>
      <c r="H1988" t="s">
        <v>448</v>
      </c>
      <c r="J1988" t="str">
        <f>VLOOKUP(TRIM(SUBSTITUTE(D1988,CHAR(160),CHAR(32))),Metadata!B$1:H$2632,7,FALSE)</f>
        <v>Narratif, Conte</v>
      </c>
      <c r="L1988" t="str">
        <f>VLOOKUP(TRIM(SUBSTITUTE(D1988,CHAR(160),CHAR(32))),Metadata!B$1:J$2632,9,FALSE)</f>
        <v/>
      </c>
      <c r="M1988">
        <f>VLOOKUP(TRIM(SUBSTITUTE(D1988,CHAR(160),CHAR(32))),Metadata!B$1:K$2632,10,FALSE)</f>
        <v>557378</v>
      </c>
      <c r="N1988" s="1" t="s">
        <v>2457</v>
      </c>
      <c r="O1988">
        <v>230</v>
      </c>
      <c r="P1988">
        <v>233</v>
      </c>
    </row>
    <row r="1989" spans="1:16" x14ac:dyDescent="0.25">
      <c r="A1989" t="s">
        <v>4354</v>
      </c>
      <c r="B1989" t="s">
        <v>2514</v>
      </c>
      <c r="C1989" t="s">
        <v>330</v>
      </c>
      <c r="D1989" t="s">
        <v>8362</v>
      </c>
      <c r="E1989" t="str">
        <f>VLOOKUP(TRIM(SUBSTITUTE(D1989,CHAR(160),CHAR(32))),Metadata!B$1:C$2632,2,FALSE)</f>
        <v>Prévost, abbé, 1697-1763.</v>
      </c>
      <c r="F1989" t="str">
        <f>VLOOKUP(TRIM(SUBSTITUTE(D1989,CHAR(160),CHAR(32))),Metadata!B$1:D$2632,3,FALSE)</f>
        <v>Nouvelles lettres angloises, ou, Histoire du chevalier Grandisson: augmentée de huit lettres qui n'ont point paru dans les éditions précédentes: avec figures.</v>
      </c>
      <c r="G1989">
        <f>VLOOKUP(TRIM(SUBSTITUTE(D1989,CHAR(160),CHAR(32))),Metadata!B$1:E$2632,4,FALSE)</f>
        <v>1755</v>
      </c>
      <c r="H1989" t="s">
        <v>448</v>
      </c>
      <c r="J1989" t="str">
        <f>VLOOKUP(TRIM(SUBSTITUTE(D1989,CHAR(160),CHAR(32))),Metadata!B$1:H$2632,7,FALSE)</f>
        <v>roman</v>
      </c>
      <c r="L1989" t="str">
        <f>VLOOKUP(TRIM(SUBSTITUTE(D1989,CHAR(160),CHAR(32))),Metadata!B$1:J$2632,9,FALSE)</f>
        <v>prose</v>
      </c>
      <c r="M1989">
        <f>VLOOKUP(TRIM(SUBSTITUTE(D1989,CHAR(160),CHAR(32))),Metadata!B$1:K$2632,10,FALSE)</f>
        <v>396311</v>
      </c>
      <c r="N1989" s="1" t="s">
        <v>2458</v>
      </c>
      <c r="O1989">
        <v>77</v>
      </c>
      <c r="P1989">
        <v>81</v>
      </c>
    </row>
    <row r="1990" spans="1:16" x14ac:dyDescent="0.25">
      <c r="A1990" t="s">
        <v>4354</v>
      </c>
      <c r="B1990" t="s">
        <v>2514</v>
      </c>
      <c r="C1990" t="s">
        <v>330</v>
      </c>
      <c r="D1990" t="s">
        <v>8366</v>
      </c>
      <c r="E1990" t="str">
        <f>VLOOKUP(TRIM(SUBSTITUTE(D1990,CHAR(160),CHAR(32))),Metadata!B$1:C$2632,2,FALSE)</f>
        <v>Riccoboni, Marie Jeanne de Heurles Laboras de Mezières, 1713-1792.</v>
      </c>
      <c r="F1990" t="str">
        <f>VLOOKUP(TRIM(SUBSTITUTE(D1990,CHAR(160),CHAR(32))),Metadata!B$1:D$2632,3,FALSE)</f>
        <v>Histoire de Miss Jenny</v>
      </c>
      <c r="G1990">
        <f>VLOOKUP(TRIM(SUBSTITUTE(D1990,CHAR(160),CHAR(32))),Metadata!B$1:E$2632,4,FALSE)</f>
        <v>1764</v>
      </c>
      <c r="H1990" t="s">
        <v>448</v>
      </c>
      <c r="J1990" t="str">
        <f>VLOOKUP(TRIM(SUBSTITUTE(D1990,CHAR(160),CHAR(32))),Metadata!B$1:H$2632,7,FALSE)</f>
        <v>roman</v>
      </c>
      <c r="L1990" t="str">
        <f>VLOOKUP(TRIM(SUBSTITUTE(D1990,CHAR(160),CHAR(32))),Metadata!B$1:J$2632,9,FALSE)</f>
        <v>prose</v>
      </c>
      <c r="M1990">
        <f>VLOOKUP(TRIM(SUBSTITUTE(D1990,CHAR(160),CHAR(32))),Metadata!B$1:K$2632,10,FALSE)</f>
        <v>94731</v>
      </c>
      <c r="N1990" s="1" t="s">
        <v>2459</v>
      </c>
      <c r="O1990">
        <v>207</v>
      </c>
      <c r="P1990">
        <v>210</v>
      </c>
    </row>
    <row r="1991" spans="1:16" x14ac:dyDescent="0.25">
      <c r="A1991" t="s">
        <v>4354</v>
      </c>
      <c r="B1991" t="s">
        <v>2514</v>
      </c>
      <c r="C1991" t="s">
        <v>330</v>
      </c>
      <c r="D1991" t="s">
        <v>8190</v>
      </c>
      <c r="E1991" t="str">
        <f>VLOOKUP(TRIM(SUBSTITUTE(D1991,CHAR(160),CHAR(32))),Metadata!B$1:C$2632,2,FALSE)</f>
        <v>Bonnet, Charles, 1720-1793.</v>
      </c>
      <c r="F1991" t="str">
        <f>VLOOKUP(TRIM(SUBSTITUTE(D1991,CHAR(160),CHAR(32))),Metadata!B$1:D$2632,3,FALSE)</f>
        <v>Considérations sur les corps organisés</v>
      </c>
      <c r="G1991">
        <f>VLOOKUP(TRIM(SUBSTITUTE(D1991,CHAR(160),CHAR(32))),Metadata!B$1:E$2632,4,FALSE)</f>
        <v>1762</v>
      </c>
      <c r="H1991" t="s">
        <v>448</v>
      </c>
      <c r="J1991" t="str">
        <f>VLOOKUP(TRIM(SUBSTITUTE(D1991,CHAR(160),CHAR(32))),Metadata!B$1:H$2632,7,FALSE)</f>
        <v>traite ou essai</v>
      </c>
      <c r="L1991" t="str">
        <f>VLOOKUP(TRIM(SUBSTITUTE(D1991,CHAR(160),CHAR(32))),Metadata!B$1:J$2632,9,FALSE)</f>
        <v>prose</v>
      </c>
      <c r="M1991">
        <f>VLOOKUP(TRIM(SUBSTITUTE(D1991,CHAR(160),CHAR(32))),Metadata!B$1:K$2632,10,FALSE)</f>
        <v>122484</v>
      </c>
      <c r="N1991" s="1" t="s">
        <v>2460</v>
      </c>
      <c r="O1991">
        <v>32</v>
      </c>
      <c r="P1991">
        <v>35</v>
      </c>
    </row>
    <row r="1992" spans="1:16" x14ac:dyDescent="0.25">
      <c r="A1992" t="s">
        <v>4354</v>
      </c>
      <c r="B1992" t="s">
        <v>2514</v>
      </c>
      <c r="C1992" t="s">
        <v>330</v>
      </c>
      <c r="D1992" t="s">
        <v>8380</v>
      </c>
      <c r="E1992" t="str">
        <f>VLOOKUP(TRIM(SUBSTITUTE(D1992,CHAR(160),CHAR(32))),Metadata!B$1:C$2632,2,FALSE)</f>
        <v>Rousseau, Jean-Jacques, 1712-1778.</v>
      </c>
      <c r="F1992" t="str">
        <f>VLOOKUP(TRIM(SUBSTITUTE(D1992,CHAR(160),CHAR(32))),Metadata!B$1:D$2632,3,FALSE)</f>
        <v>Emile, ou, De l'éducation</v>
      </c>
      <c r="G1992">
        <f>VLOOKUP(TRIM(SUBSTITUTE(D1992,CHAR(160),CHAR(32))),Metadata!B$1:E$2632,4,FALSE)</f>
        <v>1762</v>
      </c>
      <c r="H1992" t="s">
        <v>448</v>
      </c>
      <c r="J1992" t="str">
        <f>VLOOKUP(TRIM(SUBSTITUTE(D1992,CHAR(160),CHAR(32))),Metadata!B$1:H$2632,7,FALSE)</f>
        <v>traite ou essai</v>
      </c>
      <c r="L1992" t="str">
        <f>VLOOKUP(TRIM(SUBSTITUTE(D1992,CHAR(160),CHAR(32))),Metadata!B$1:J$2632,9,FALSE)</f>
        <v>prose</v>
      </c>
      <c r="M1992">
        <f>VLOOKUP(TRIM(SUBSTITUTE(D1992,CHAR(160),CHAR(32))),Metadata!B$1:K$2632,10,FALSE)</f>
        <v>258224</v>
      </c>
      <c r="N1992" s="1" t="s">
        <v>2461</v>
      </c>
      <c r="O1992">
        <v>95</v>
      </c>
      <c r="P1992">
        <v>98</v>
      </c>
    </row>
    <row r="1993" spans="1:16" x14ac:dyDescent="0.25">
      <c r="A1993" t="s">
        <v>4354</v>
      </c>
      <c r="B1993" t="s">
        <v>2514</v>
      </c>
      <c r="C1993" t="s">
        <v>330</v>
      </c>
      <c r="D1993" t="s">
        <v>8199</v>
      </c>
      <c r="E1993" t="str">
        <f>VLOOKUP(TRIM(SUBSTITUTE(D1993,CHAR(160),CHAR(32))),Metadata!B$1:C$2632,2,FALSE)</f>
        <v>Caylus, Anne Claude Philippe, comte de, 1692-1765.</v>
      </c>
      <c r="F1993" t="str">
        <f>VLOOKUP(TRIM(SUBSTITUTE(D1993,CHAR(160),CHAR(32))),Metadata!B$1:D$2632,3,FALSE)</f>
        <v>Nouveaux contes orientaux</v>
      </c>
      <c r="G1993">
        <f>VLOOKUP(TRIM(SUBSTITUTE(D1993,CHAR(160),CHAR(32))),Metadata!B$1:E$2632,4,FALSE)</f>
        <v>1743</v>
      </c>
      <c r="H1993" t="s">
        <v>448</v>
      </c>
      <c r="J1993" t="str">
        <f>VLOOKUP(TRIM(SUBSTITUTE(D1993,CHAR(160),CHAR(32))),Metadata!B$1:H$2632,7,FALSE)</f>
        <v>roman</v>
      </c>
      <c r="L1993" t="str">
        <f>VLOOKUP(TRIM(SUBSTITUTE(D1993,CHAR(160),CHAR(32))),Metadata!B$1:J$2632,9,FALSE)</f>
        <v>prose</v>
      </c>
      <c r="M1993">
        <f>VLOOKUP(TRIM(SUBSTITUTE(D1993,CHAR(160),CHAR(32))),Metadata!B$1:K$2632,10,FALSE)</f>
        <v>41676</v>
      </c>
      <c r="N1993" s="1" t="s">
        <v>2462</v>
      </c>
      <c r="O1993">
        <v>4</v>
      </c>
      <c r="P1993">
        <v>8</v>
      </c>
    </row>
    <row r="1994" spans="1:16" x14ac:dyDescent="0.25">
      <c r="A1994" t="s">
        <v>4354</v>
      </c>
      <c r="B1994" t="s">
        <v>2514</v>
      </c>
      <c r="C1994" t="s">
        <v>330</v>
      </c>
      <c r="D1994" t="s">
        <v>8387</v>
      </c>
      <c r="E1994" t="str">
        <f>VLOOKUP(TRIM(SUBSTITUTE(D1994,CHAR(160),CHAR(32))),Metadata!B$1:C$2632,2,FALSE)</f>
        <v>Sainte-Palaye, M. de La Curne de (Jean-Baptiste de La Curne), 1697-1781.</v>
      </c>
      <c r="F1994" t="str">
        <f>VLOOKUP(TRIM(SUBSTITUTE(D1994,CHAR(160),CHAR(32))),Metadata!B$1:D$2632,3,FALSE)</f>
        <v>Mémoires sur l'ancienne chevalerie: considerée comme un établissement politique militaire</v>
      </c>
      <c r="G1994">
        <f>VLOOKUP(TRIM(SUBSTITUTE(D1994,CHAR(160),CHAR(32))),Metadata!B$1:E$2632,4,FALSE)</f>
        <v>1759</v>
      </c>
      <c r="H1994" t="s">
        <v>448</v>
      </c>
      <c r="J1994" t="str">
        <f>VLOOKUP(TRIM(SUBSTITUTE(D1994,CHAR(160),CHAR(32))),Metadata!B$1:H$2632,7,FALSE)</f>
        <v>traite ou essai</v>
      </c>
      <c r="L1994" t="str">
        <f>VLOOKUP(TRIM(SUBSTITUTE(D1994,CHAR(160),CHAR(32))),Metadata!B$1:J$2632,9,FALSE)</f>
        <v>prose</v>
      </c>
      <c r="M1994">
        <f>VLOOKUP(TRIM(SUBSTITUTE(D1994,CHAR(160),CHAR(32))),Metadata!B$1:K$2632,10,FALSE)</f>
        <v>34545</v>
      </c>
      <c r="N1994" s="1" t="s">
        <v>2463</v>
      </c>
      <c r="O1994">
        <v>363</v>
      </c>
      <c r="P1994">
        <v>366</v>
      </c>
    </row>
    <row r="1995" spans="1:16" x14ac:dyDescent="0.25">
      <c r="A1995" t="s">
        <v>4354</v>
      </c>
      <c r="B1995" t="s">
        <v>2514</v>
      </c>
      <c r="C1995" t="s">
        <v>330</v>
      </c>
      <c r="D1995" t="s">
        <v>8290</v>
      </c>
      <c r="E1995" t="str">
        <f>VLOOKUP(TRIM(SUBSTITUTE(D1995,CHAR(160),CHAR(32))),Metadata!B$1:C$2632,2,FALSE)</f>
        <v>La Motte, M. de (Antoine Houdar), 1672-1731.</v>
      </c>
      <c r="F1995" t="str">
        <f>VLOOKUP(TRIM(SUBSTITUTE(D1995,CHAR(160),CHAR(32))),Metadata!B$1:D$2632,3,FALSE)</f>
        <v>Inés de Castro</v>
      </c>
      <c r="G1995">
        <f>VLOOKUP(TRIM(SUBSTITUTE(D1995,CHAR(160),CHAR(32))),Metadata!B$1:E$2632,4,FALSE)</f>
        <v>1723</v>
      </c>
      <c r="H1995" t="s">
        <v>448</v>
      </c>
      <c r="J1995" t="str">
        <f>VLOOKUP(TRIM(SUBSTITUTE(D1995,CHAR(160),CHAR(32))),Metadata!B$1:H$2632,7,FALSE)</f>
        <v>theatre</v>
      </c>
      <c r="L1995" t="str">
        <f>VLOOKUP(TRIM(SUBSTITUTE(D1995,CHAR(160),CHAR(32))),Metadata!B$1:J$2632,9,FALSE)</f>
        <v>vers</v>
      </c>
      <c r="M1995">
        <f>VLOOKUP(TRIM(SUBSTITUTE(D1995,CHAR(160),CHAR(32))),Metadata!B$1:K$2632,10,FALSE)</f>
        <v>11779</v>
      </c>
      <c r="N1995" s="1" t="s">
        <v>2464</v>
      </c>
      <c r="O1995">
        <v>16</v>
      </c>
      <c r="P1995">
        <v>19</v>
      </c>
    </row>
    <row r="1996" spans="1:16" x14ac:dyDescent="0.25">
      <c r="A1996" t="s">
        <v>4354</v>
      </c>
      <c r="B1996" t="s">
        <v>2514</v>
      </c>
      <c r="C1996" t="s">
        <v>330</v>
      </c>
      <c r="D1996" t="s">
        <v>8404</v>
      </c>
      <c r="E1996" t="str">
        <f>VLOOKUP(TRIM(SUBSTITUTE(D1996,CHAR(160),CHAR(32))),Metadata!B$1:C$2632,2,FALSE)</f>
        <v>Tencin, Claudine Alexandrine Guérin de, 1682-1749.</v>
      </c>
      <c r="F1996" t="str">
        <f>VLOOKUP(TRIM(SUBSTITUTE(D1996,CHAR(160),CHAR(32))),Metadata!B$1:D$2632,3,FALSE)</f>
        <v>Le siège de Calais</v>
      </c>
      <c r="G1996">
        <f>VLOOKUP(TRIM(SUBSTITUTE(D1996,CHAR(160),CHAR(32))),Metadata!B$1:E$2632,4,FALSE)</f>
        <v>1739</v>
      </c>
      <c r="H1996" t="s">
        <v>448</v>
      </c>
      <c r="J1996" t="str">
        <f>VLOOKUP(TRIM(SUBSTITUTE(D1996,CHAR(160),CHAR(32))),Metadata!B$1:H$2632,7,FALSE)</f>
        <v>roman</v>
      </c>
      <c r="L1996" t="str">
        <f>VLOOKUP(TRIM(SUBSTITUTE(D1996,CHAR(160),CHAR(32))),Metadata!B$1:J$2632,9,FALSE)</f>
        <v>prose</v>
      </c>
      <c r="M1996">
        <f>VLOOKUP(TRIM(SUBSTITUTE(D1996,CHAR(160),CHAR(32))),Metadata!B$1:K$2632,10,FALSE)</f>
        <v>43774</v>
      </c>
      <c r="N1996" s="1" t="s">
        <v>2465</v>
      </c>
      <c r="O1996">
        <v>154</v>
      </c>
      <c r="P1996">
        <v>157</v>
      </c>
    </row>
    <row r="1997" spans="1:16" x14ac:dyDescent="0.25">
      <c r="A1997" t="s">
        <v>4354</v>
      </c>
      <c r="B1997" t="s">
        <v>2514</v>
      </c>
      <c r="C1997" t="s">
        <v>330</v>
      </c>
      <c r="D1997" t="s">
        <v>8370</v>
      </c>
      <c r="E1997" t="str">
        <f>VLOOKUP(TRIM(SUBSTITUTE(D1997,CHAR(160),CHAR(32))),Metadata!B$1:C$2632,2,FALSE)</f>
        <v>Riccoboni, Marie Jeanne de Heurles Laboras de Mezières, 1713-1792.</v>
      </c>
      <c r="F1997" t="str">
        <f>VLOOKUP(TRIM(SUBSTITUTE(D1997,CHAR(160),CHAR(32))),Metadata!B$1:D$2632,3,FALSE)</f>
        <v>Lettres de milady Juliete Catesby: à milady Henriette Campley</v>
      </c>
      <c r="G1997">
        <f>VLOOKUP(TRIM(SUBSTITUTE(D1997,CHAR(160),CHAR(32))),Metadata!B$1:E$2632,4,FALSE)</f>
        <v>1759</v>
      </c>
      <c r="H1997" t="s">
        <v>448</v>
      </c>
      <c r="J1997" t="str">
        <f>VLOOKUP(TRIM(SUBSTITUTE(D1997,CHAR(160),CHAR(32))),Metadata!B$1:H$2632,7,FALSE)</f>
        <v>roman</v>
      </c>
      <c r="L1997" t="str">
        <f>VLOOKUP(TRIM(SUBSTITUTE(D1997,CHAR(160),CHAR(32))),Metadata!B$1:J$2632,9,FALSE)</f>
        <v>prose</v>
      </c>
      <c r="M1997">
        <f>VLOOKUP(TRIM(SUBSTITUTE(D1997,CHAR(160),CHAR(32))),Metadata!B$1:K$2632,10,FALSE)</f>
        <v>33316</v>
      </c>
      <c r="N1997" s="1" t="s">
        <v>2466</v>
      </c>
      <c r="O1997">
        <v>2</v>
      </c>
      <c r="P1997">
        <v>5</v>
      </c>
    </row>
    <row r="1998" spans="1:16" x14ac:dyDescent="0.25">
      <c r="A1998" t="s">
        <v>4354</v>
      </c>
      <c r="B1998" t="s">
        <v>2514</v>
      </c>
      <c r="C1998" t="s">
        <v>330</v>
      </c>
      <c r="D1998" t="s">
        <v>5477</v>
      </c>
      <c r="E1998" t="str">
        <f>VLOOKUP(TRIM(SUBSTITUTE(D1998,CHAR(160),CHAR(32))),Metadata!B$1:C$2632,2,FALSE)</f>
        <v>Holbach, Paul Henri Thiry, baron d', 1723-1789.</v>
      </c>
      <c r="F1998" t="str">
        <f>VLOOKUP(TRIM(SUBSTITUTE(D1998,CHAR(160),CHAR(32))),Metadata!B$1:D$2632,3,FALSE)</f>
        <v>Histoire critique de Jésus-Christ ou analyse raisonnée des Évangiles</v>
      </c>
      <c r="G1998">
        <f>VLOOKUP(TRIM(SUBSTITUTE(D1998,CHAR(160),CHAR(32))),Metadata!B$1:E$2632,4,FALSE)</f>
        <v>1770</v>
      </c>
      <c r="H1998" t="s">
        <v>448</v>
      </c>
      <c r="J1998" t="str">
        <f>VLOOKUP(TRIM(SUBSTITUTE(D1998,CHAR(160),CHAR(32))),Metadata!B$1:H$2632,7,FALSE)</f>
        <v>traite</v>
      </c>
      <c r="L1998" t="str">
        <f>VLOOKUP(TRIM(SUBSTITUTE(D1998,CHAR(160),CHAR(32))),Metadata!B$1:J$2632,9,FALSE)</f>
        <v/>
      </c>
      <c r="M1998">
        <f>VLOOKUP(TRIM(SUBSTITUTE(D1998,CHAR(160),CHAR(32))),Metadata!B$1:K$2632,10,FALSE)</f>
        <v>88506</v>
      </c>
      <c r="N1998" s="1" t="s">
        <v>2467</v>
      </c>
      <c r="O1998">
        <v>23</v>
      </c>
      <c r="P1998">
        <v>26</v>
      </c>
    </row>
    <row r="1999" spans="1:16" x14ac:dyDescent="0.25">
      <c r="A1999" t="s">
        <v>4354</v>
      </c>
      <c r="B1999" t="s">
        <v>2514</v>
      </c>
      <c r="C1999" t="s">
        <v>330</v>
      </c>
      <c r="D1999" t="s">
        <v>8246</v>
      </c>
      <c r="E1999" t="str">
        <f>VLOOKUP(TRIM(SUBSTITUTE(D1999,CHAR(160),CHAR(32))),Metadata!B$1:C$2632,2,FALSE)</f>
        <v>Du Laurens, Henri-Joseph, 1719-1797.</v>
      </c>
      <c r="F1999" t="str">
        <f>VLOOKUP(TRIM(SUBSTITUTE(D1999,CHAR(160),CHAR(32))),Metadata!B$1:D$2632,3,FALSE)</f>
        <v>Le compère Mathieu</v>
      </c>
      <c r="G1999">
        <f>VLOOKUP(TRIM(SUBSTITUTE(D1999,CHAR(160),CHAR(32))),Metadata!B$1:E$2632,4,FALSE)</f>
        <v>1766</v>
      </c>
      <c r="H1999" t="s">
        <v>448</v>
      </c>
      <c r="J1999" t="str">
        <f>VLOOKUP(TRIM(SUBSTITUTE(D1999,CHAR(160),CHAR(32))),Metadata!B$1:H$2632,7,FALSE)</f>
        <v>roman</v>
      </c>
      <c r="L1999" t="str">
        <f>VLOOKUP(TRIM(SUBSTITUTE(D1999,CHAR(160),CHAR(32))),Metadata!B$1:J$2632,9,FALSE)</f>
        <v>prose</v>
      </c>
      <c r="M1999">
        <f>VLOOKUP(TRIM(SUBSTITUTE(D1999,CHAR(160),CHAR(32))),Metadata!B$1:K$2632,10,FALSE)</f>
        <v>145925</v>
      </c>
      <c r="N1999" s="1" t="s">
        <v>2468</v>
      </c>
      <c r="O1999">
        <v>9</v>
      </c>
      <c r="P1999">
        <v>12</v>
      </c>
    </row>
    <row r="2000" spans="1:16" x14ac:dyDescent="0.25">
      <c r="A2000" t="s">
        <v>4354</v>
      </c>
      <c r="B2000" t="s">
        <v>2514</v>
      </c>
      <c r="C2000" t="s">
        <v>330</v>
      </c>
      <c r="D2000" t="s">
        <v>8367</v>
      </c>
      <c r="E2000" t="str">
        <f>VLOOKUP(TRIM(SUBSTITUTE(D2000,CHAR(160),CHAR(32))),Metadata!B$1:C$2632,2,FALSE)</f>
        <v>Riccoboni, Marie Jeanne de Heurles Laboras de Mezières, 1713-1792.</v>
      </c>
      <c r="F2000" t="str">
        <f>VLOOKUP(TRIM(SUBSTITUTE(D2000,CHAR(160),CHAR(32))),Metadata!B$1:D$2632,3,FALSE)</f>
        <v>Histoire du marquis de Cressy</v>
      </c>
      <c r="G2000">
        <f>VLOOKUP(TRIM(SUBSTITUTE(D2000,CHAR(160),CHAR(32))),Metadata!B$1:E$2632,4,FALSE)</f>
        <v>1758</v>
      </c>
      <c r="H2000" t="s">
        <v>448</v>
      </c>
      <c r="J2000" t="str">
        <f>VLOOKUP(TRIM(SUBSTITUTE(D2000,CHAR(160),CHAR(32))),Metadata!B$1:H$2632,7,FALSE)</f>
        <v>roman</v>
      </c>
      <c r="L2000" t="str">
        <f>VLOOKUP(TRIM(SUBSTITUTE(D2000,CHAR(160),CHAR(32))),Metadata!B$1:J$2632,9,FALSE)</f>
        <v>prose</v>
      </c>
      <c r="M2000">
        <f>VLOOKUP(TRIM(SUBSTITUTE(D2000,CHAR(160),CHAR(32))),Metadata!B$1:K$2632,10,FALSE)</f>
        <v>26089</v>
      </c>
      <c r="N2000" s="1" t="s">
        <v>2469</v>
      </c>
      <c r="O2000">
        <v>19</v>
      </c>
      <c r="P2000">
        <v>23</v>
      </c>
    </row>
    <row r="2001" spans="1:16" x14ac:dyDescent="0.25">
      <c r="A2001" t="s">
        <v>4354</v>
      </c>
      <c r="B2001" t="s">
        <v>2514</v>
      </c>
      <c r="C2001" t="s">
        <v>330</v>
      </c>
      <c r="D2001" t="s">
        <v>8418</v>
      </c>
      <c r="E2001" t="str">
        <f>VLOOKUP(TRIM(SUBSTITUTE(D2001,CHAR(160),CHAR(32))),Metadata!B$1:C$2632,2,FALSE)</f>
        <v>Voltaire, 1694-1778.</v>
      </c>
      <c r="F2001" t="str">
        <f>VLOOKUP(TRIM(SUBSTITUTE(D2001,CHAR(160),CHAR(32))),Metadata!B$1:D$2632,3,FALSE)</f>
        <v>Histoire du parlement de Paris</v>
      </c>
      <c r="G2001">
        <f>VLOOKUP(TRIM(SUBSTITUTE(D2001,CHAR(160),CHAR(32))),Metadata!B$1:E$2632,4,FALSE)</f>
        <v>1769</v>
      </c>
      <c r="H2001" t="s">
        <v>448</v>
      </c>
      <c r="J2001" t="str">
        <f>VLOOKUP(TRIM(SUBSTITUTE(D2001,CHAR(160),CHAR(32))),Metadata!B$1:H$2632,7,FALSE)</f>
        <v>traite ou essai</v>
      </c>
      <c r="L2001" t="str">
        <f>VLOOKUP(TRIM(SUBSTITUTE(D2001,CHAR(160),CHAR(32))),Metadata!B$1:J$2632,9,FALSE)</f>
        <v>prose</v>
      </c>
      <c r="M2001">
        <f>VLOOKUP(TRIM(SUBSTITUTE(D2001,CHAR(160),CHAR(32))),Metadata!B$1:K$2632,10,FALSE)</f>
        <v>82772</v>
      </c>
      <c r="N2001" s="1" t="s">
        <v>2470</v>
      </c>
      <c r="O2001">
        <v>120</v>
      </c>
      <c r="P2001">
        <v>123</v>
      </c>
    </row>
    <row r="2002" spans="1:16" x14ac:dyDescent="0.25">
      <c r="A2002" t="s">
        <v>4354</v>
      </c>
      <c r="B2002" t="s">
        <v>2514</v>
      </c>
      <c r="C2002" t="s">
        <v>330</v>
      </c>
      <c r="D2002" t="s">
        <v>8398</v>
      </c>
      <c r="E2002" t="str">
        <f>VLOOKUP(TRIM(SUBSTITUTE(D2002,CHAR(160),CHAR(32))),Metadata!B$1:C$2632,2,FALSE)</f>
        <v>Sénac de Meilhan, Gabriel, 1736-1803.</v>
      </c>
      <c r="F2002" t="str">
        <f>VLOOKUP(TRIM(SUBSTITUTE(D2002,CHAR(160),CHAR(32))),Metadata!B$1:D$2632,3,FALSE)</f>
        <v>L'émigré</v>
      </c>
      <c r="G2002">
        <f>VLOOKUP(TRIM(SUBSTITUTE(D2002,CHAR(160),CHAR(32))),Metadata!B$1:E$2632,4,FALSE)</f>
        <v>1797</v>
      </c>
      <c r="H2002" t="s">
        <v>448</v>
      </c>
      <c r="J2002" t="str">
        <f>VLOOKUP(TRIM(SUBSTITUTE(D2002,CHAR(160),CHAR(32))),Metadata!B$1:H$2632,7,FALSE)</f>
        <v>roman</v>
      </c>
      <c r="L2002" t="str">
        <f>VLOOKUP(TRIM(SUBSTITUTE(D2002,CHAR(160),CHAR(32))),Metadata!B$1:J$2632,9,FALSE)</f>
        <v>prose</v>
      </c>
      <c r="M2002">
        <f>VLOOKUP(TRIM(SUBSTITUTE(D2002,CHAR(160),CHAR(32))),Metadata!B$1:K$2632,10,FALSE)</f>
        <v>139354</v>
      </c>
      <c r="N2002" s="1" t="s">
        <v>2471</v>
      </c>
      <c r="O2002">
        <v>178</v>
      </c>
      <c r="P2002">
        <v>182</v>
      </c>
    </row>
    <row r="2003" spans="1:16" x14ac:dyDescent="0.25">
      <c r="A2003" t="s">
        <v>4354</v>
      </c>
      <c r="B2003" t="s">
        <v>2514</v>
      </c>
      <c r="C2003" t="s">
        <v>330</v>
      </c>
      <c r="D2003" t="s">
        <v>8267</v>
      </c>
      <c r="E2003" t="str">
        <f>VLOOKUP(TRIM(SUBSTITUTE(D2003,CHAR(160),CHAR(32))),Metadata!B$1:C$2632,2,FALSE)</f>
        <v>Genlis, Stéphanie Félicité, comtesse de, 1746-1830.</v>
      </c>
      <c r="F2003" t="str">
        <f>VLOOKUP(TRIM(SUBSTITUTE(D2003,CHAR(160),CHAR(32))),Metadata!B$1:D$2632,3,FALSE)</f>
        <v>Adèle et Théodore, ou, Lettres sur l'éducation</v>
      </c>
      <c r="G2003">
        <f>VLOOKUP(TRIM(SUBSTITUTE(D2003,CHAR(160),CHAR(32))),Metadata!B$1:E$2632,4,FALSE)</f>
        <v>1782</v>
      </c>
      <c r="H2003" t="s">
        <v>448</v>
      </c>
      <c r="J2003" t="str">
        <f>VLOOKUP(TRIM(SUBSTITUTE(D2003,CHAR(160),CHAR(32))),Metadata!B$1:H$2632,7,FALSE)</f>
        <v>roman</v>
      </c>
      <c r="L2003" t="str">
        <f>VLOOKUP(TRIM(SUBSTITUTE(D2003,CHAR(160),CHAR(32))),Metadata!B$1:J$2632,9,FALSE)</f>
        <v>prose</v>
      </c>
      <c r="M2003">
        <f>VLOOKUP(TRIM(SUBSTITUTE(D2003,CHAR(160),CHAR(32))),Metadata!B$1:K$2632,10,FALSE)</f>
        <v>264516</v>
      </c>
      <c r="N2003" s="1" t="s">
        <v>2472</v>
      </c>
      <c r="O2003">
        <v>5</v>
      </c>
      <c r="P2003">
        <v>8</v>
      </c>
    </row>
    <row r="2004" spans="1:16" x14ac:dyDescent="0.25">
      <c r="A2004" t="s">
        <v>4354</v>
      </c>
      <c r="B2004" t="s">
        <v>2514</v>
      </c>
      <c r="C2004" t="s">
        <v>330</v>
      </c>
      <c r="D2004" t="s">
        <v>8187</v>
      </c>
      <c r="E2004" t="str">
        <f>VLOOKUP(TRIM(SUBSTITUTE(D2004,CHAR(160),CHAR(32))),Metadata!B$1:C$2632,2,FALSE)</f>
        <v>Belloy, Pierre Laurent Buyrette de, 1727-1775.</v>
      </c>
      <c r="F2004" t="str">
        <f>VLOOKUP(TRIM(SUBSTITUTE(D2004,CHAR(160),CHAR(32))),Metadata!B$1:D$2632,3,FALSE)</f>
        <v>Gaston et Bayard</v>
      </c>
      <c r="G2004">
        <f>VLOOKUP(TRIM(SUBSTITUTE(D2004,CHAR(160),CHAR(32))),Metadata!B$1:E$2632,4,FALSE)</f>
        <v>1770</v>
      </c>
      <c r="H2004" t="s">
        <v>448</v>
      </c>
      <c r="J2004" t="str">
        <f>VLOOKUP(TRIM(SUBSTITUTE(D2004,CHAR(160),CHAR(32))),Metadata!B$1:H$2632,7,FALSE)</f>
        <v>theatre</v>
      </c>
      <c r="L2004" t="str">
        <f>VLOOKUP(TRIM(SUBSTITUTE(D2004,CHAR(160),CHAR(32))),Metadata!B$1:J$2632,9,FALSE)</f>
        <v>vers</v>
      </c>
      <c r="M2004">
        <f>VLOOKUP(TRIM(SUBSTITUTE(D2004,CHAR(160),CHAR(32))),Metadata!B$1:K$2632,10,FALSE)</f>
        <v>19877</v>
      </c>
      <c r="N2004" s="1" t="s">
        <v>2473</v>
      </c>
      <c r="O2004">
        <v>28</v>
      </c>
      <c r="P2004">
        <v>31</v>
      </c>
    </row>
    <row r="2005" spans="1:16" x14ac:dyDescent="0.25">
      <c r="A2005" t="s">
        <v>4354</v>
      </c>
      <c r="B2005" t="s">
        <v>2514</v>
      </c>
      <c r="C2005" t="s">
        <v>330</v>
      </c>
      <c r="D2005" t="s">
        <v>8450</v>
      </c>
      <c r="E2005" t="str">
        <f>VLOOKUP(TRIM(SUBSTITUTE(D2005,CHAR(160),CHAR(32))),Metadata!B$1:C$2632,2,FALSE)</f>
        <v>Bourget, Paul, 1852-1935.</v>
      </c>
      <c r="F2005" t="str">
        <f>VLOOKUP(TRIM(SUBSTITUTE(D2005,CHAR(160),CHAR(32))),Metadata!B$1:D$2632,3,FALSE)</f>
        <v>Nouveaux essais de psychologie contemporaine</v>
      </c>
      <c r="G2005">
        <f>VLOOKUP(TRIM(SUBSTITUTE(D2005,CHAR(160),CHAR(32))),Metadata!B$1:E$2632,4,FALSE)</f>
        <v>1885</v>
      </c>
      <c r="H2005" t="s">
        <v>450</v>
      </c>
      <c r="J2005" t="str">
        <f>VLOOKUP(TRIM(SUBSTITUTE(D2005,CHAR(160),CHAR(32))),Metadata!B$1:H$2632,7,FALSE)</f>
        <v>traite ou essai</v>
      </c>
      <c r="L2005" t="str">
        <f>VLOOKUP(TRIM(SUBSTITUTE(D2005,CHAR(160),CHAR(32))),Metadata!B$1:J$2632,9,FALSE)</f>
        <v>prose</v>
      </c>
      <c r="M2005">
        <f>VLOOKUP(TRIM(SUBSTITUTE(D2005,CHAR(160),CHAR(32))),Metadata!B$1:K$2632,10,FALSE)</f>
        <v>63150</v>
      </c>
      <c r="N2005" s="1" t="s">
        <v>2474</v>
      </c>
      <c r="O2005">
        <v>58</v>
      </c>
      <c r="P2005">
        <v>61</v>
      </c>
    </row>
    <row r="2006" spans="1:16" x14ac:dyDescent="0.25">
      <c r="A2006" t="s">
        <v>4354</v>
      </c>
      <c r="B2006" t="s">
        <v>2514</v>
      </c>
      <c r="C2006" t="s">
        <v>330</v>
      </c>
      <c r="D2006" t="s">
        <v>8583</v>
      </c>
      <c r="E2006" t="str">
        <f>VLOOKUP(TRIM(SUBSTITUTE(D2006,CHAR(160),CHAR(32))),Metadata!B$1:C$2632,2,FALSE)</f>
        <v>Labiche, Eugène, 1815-1888.</v>
      </c>
      <c r="F2006" t="str">
        <f>VLOOKUP(TRIM(SUBSTITUTE(D2006,CHAR(160),CHAR(32))),Metadata!B$1:D$2632,3,FALSE)</f>
        <v>La Cagnotte</v>
      </c>
      <c r="G2006">
        <f>VLOOKUP(TRIM(SUBSTITUTE(D2006,CHAR(160),CHAR(32))),Metadata!B$1:E$2632,4,FALSE)</f>
        <v>1864</v>
      </c>
      <c r="H2006" t="s">
        <v>450</v>
      </c>
      <c r="J2006" t="str">
        <f>VLOOKUP(TRIM(SUBSTITUTE(D2006,CHAR(160),CHAR(32))),Metadata!B$1:H$2632,7,FALSE)</f>
        <v>theatre</v>
      </c>
      <c r="L2006" t="str">
        <f>VLOOKUP(TRIM(SUBSTITUTE(D2006,CHAR(160),CHAR(32))),Metadata!B$1:J$2632,9,FALSE)</f>
        <v/>
      </c>
      <c r="M2006">
        <f>VLOOKUP(TRIM(SUBSTITUTE(D2006,CHAR(160),CHAR(32))),Metadata!B$1:K$2632,10,FALSE)</f>
        <v>22722</v>
      </c>
      <c r="N2006" s="1" t="s">
        <v>2475</v>
      </c>
      <c r="O2006">
        <v>8</v>
      </c>
      <c r="P2006">
        <v>11</v>
      </c>
    </row>
    <row r="2007" spans="1:16" x14ac:dyDescent="0.25">
      <c r="A2007" t="s">
        <v>4354</v>
      </c>
      <c r="B2007" t="s">
        <v>2514</v>
      </c>
      <c r="C2007" t="s">
        <v>330</v>
      </c>
      <c r="D2007" t="s">
        <v>8469</v>
      </c>
      <c r="E2007" t="str">
        <f>VLOOKUP(TRIM(SUBSTITUTE(D2007,CHAR(160),CHAR(32))),Metadata!B$1:C$2632,2,FALSE)</f>
        <v>Cottin, Madame (Sophie) 1770-1807.</v>
      </c>
      <c r="F2007" t="str">
        <f>VLOOKUP(TRIM(SUBSTITUTE(D2007,CHAR(160),CHAR(32))),Metadata!B$1:D$2632,3,FALSE)</f>
        <v>Mathilde</v>
      </c>
      <c r="G2007">
        <f>VLOOKUP(TRIM(SUBSTITUTE(D2007,CHAR(160),CHAR(32))),Metadata!B$1:E$2632,4,FALSE)</f>
        <v>1805</v>
      </c>
      <c r="H2007" t="s">
        <v>450</v>
      </c>
      <c r="J2007" t="str">
        <f>VLOOKUP(TRIM(SUBSTITUTE(D2007,CHAR(160),CHAR(32))),Metadata!B$1:H$2632,7,FALSE)</f>
        <v>roman</v>
      </c>
      <c r="L2007" t="str">
        <f>VLOOKUP(TRIM(SUBSTITUTE(D2007,CHAR(160),CHAR(32))),Metadata!B$1:J$2632,9,FALSE)</f>
        <v>prose</v>
      </c>
      <c r="M2007">
        <f>VLOOKUP(TRIM(SUBSTITUTE(D2007,CHAR(160),CHAR(32))),Metadata!B$1:K$2632,10,FALSE)</f>
        <v>194919</v>
      </c>
      <c r="N2007" t="s">
        <v>2476</v>
      </c>
      <c r="O2007">
        <v>102</v>
      </c>
      <c r="P2007">
        <v>105</v>
      </c>
    </row>
    <row r="2008" spans="1:16" x14ac:dyDescent="0.25">
      <c r="A2008" t="s">
        <v>4354</v>
      </c>
      <c r="B2008" t="s">
        <v>2514</v>
      </c>
      <c r="C2008" t="s">
        <v>330</v>
      </c>
      <c r="D2008" t="s">
        <v>8440</v>
      </c>
      <c r="E2008" t="str">
        <f>VLOOKUP(TRIM(SUBSTITUTE(D2008,CHAR(160),CHAR(32))),Metadata!B$1:C$2632,2,FALSE)</f>
        <v>Becque, Henri, 1837-1899.</v>
      </c>
      <c r="F2008" t="str">
        <f>VLOOKUP(TRIM(SUBSTITUTE(D2008,CHAR(160),CHAR(32))),Metadata!B$1:D$2632,3,FALSE)</f>
        <v>Les corbeaux</v>
      </c>
      <c r="G2008">
        <f>VLOOKUP(TRIM(SUBSTITUTE(D2008,CHAR(160),CHAR(32))),Metadata!B$1:E$2632,4,FALSE)</f>
        <v>1882</v>
      </c>
      <c r="H2008" t="s">
        <v>450</v>
      </c>
      <c r="J2008" t="str">
        <f>VLOOKUP(TRIM(SUBSTITUTE(D2008,CHAR(160),CHAR(32))),Metadata!B$1:H$2632,7,FALSE)</f>
        <v>theatre</v>
      </c>
      <c r="L2008" t="str">
        <f>VLOOKUP(TRIM(SUBSTITUTE(D2008,CHAR(160),CHAR(32))),Metadata!B$1:J$2632,9,FALSE)</f>
        <v>prose</v>
      </c>
      <c r="M2008">
        <f>VLOOKUP(TRIM(SUBSTITUTE(D2008,CHAR(160),CHAR(32))),Metadata!B$1:K$2632,10,FALSE)</f>
        <v>32097</v>
      </c>
      <c r="N2008" s="1" t="s">
        <v>2477</v>
      </c>
      <c r="O2008">
        <v>5</v>
      </c>
      <c r="P2008">
        <v>8</v>
      </c>
    </row>
    <row r="2009" spans="1:16" x14ac:dyDescent="0.25">
      <c r="A2009" t="s">
        <v>4354</v>
      </c>
      <c r="B2009" t="s">
        <v>2514</v>
      </c>
      <c r="C2009" t="s">
        <v>330</v>
      </c>
      <c r="D2009" t="s">
        <v>8678</v>
      </c>
      <c r="E2009" t="str">
        <f>VLOOKUP(TRIM(SUBSTITUTE(D2009,CHAR(160),CHAR(32))),Metadata!B$1:C$2632,2,FALSE)</f>
        <v>Stendhal, 1783-1842.</v>
      </c>
      <c r="F2009" t="str">
        <f>VLOOKUP(TRIM(SUBSTITUTE(D2009,CHAR(160),CHAR(32))),Metadata!B$1:D$2632,3,FALSE)</f>
        <v>Le rouge et le noir</v>
      </c>
      <c r="G2009">
        <f>VLOOKUP(TRIM(SUBSTITUTE(D2009,CHAR(160),CHAR(32))),Metadata!B$1:E$2632,4,FALSE)</f>
        <v>1830</v>
      </c>
      <c r="H2009" t="s">
        <v>450</v>
      </c>
      <c r="J2009" t="str">
        <f>VLOOKUP(TRIM(SUBSTITUTE(D2009,CHAR(160),CHAR(32))),Metadata!B$1:H$2632,7,FALSE)</f>
        <v>roman</v>
      </c>
      <c r="L2009" t="str">
        <f>VLOOKUP(TRIM(SUBSTITUTE(D2009,CHAR(160),CHAR(32))),Metadata!B$1:J$2632,9,FALSE)</f>
        <v>prose</v>
      </c>
      <c r="M2009">
        <f>VLOOKUP(TRIM(SUBSTITUTE(D2009,CHAR(160),CHAR(32))),Metadata!B$1:K$2632,10,FALSE)</f>
        <v>182715</v>
      </c>
      <c r="N2009" s="1" t="s">
        <v>2478</v>
      </c>
      <c r="O2009">
        <v>17</v>
      </c>
      <c r="P2009">
        <v>21</v>
      </c>
    </row>
    <row r="2010" spans="1:16" x14ac:dyDescent="0.25">
      <c r="A2010" t="s">
        <v>4354</v>
      </c>
      <c r="B2010" t="s">
        <v>2514</v>
      </c>
      <c r="C2010" t="s">
        <v>330</v>
      </c>
      <c r="D2010" t="s">
        <v>8197</v>
      </c>
      <c r="E2010" t="str">
        <f>VLOOKUP(TRIM(SUBSTITUTE(D2010,CHAR(160),CHAR(32))),Metadata!B$1:C$2632,2,FALSE)</f>
        <v>Carmontelle, Louis Carrogis, 1717-1806.</v>
      </c>
      <c r="F2010" t="str">
        <f>VLOOKUP(TRIM(SUBSTITUTE(D2010,CHAR(160),CHAR(32))),Metadata!B$1:D$2632,3,FALSE)</f>
        <v>La chanson</v>
      </c>
      <c r="G2010">
        <f>VLOOKUP(TRIM(SUBSTITUTE(D2010,CHAR(160),CHAR(32))),Metadata!B$1:E$2632,4,FALSE)</f>
        <v>1775</v>
      </c>
      <c r="H2010" t="s">
        <v>450</v>
      </c>
      <c r="J2010" t="str">
        <f>VLOOKUP(TRIM(SUBSTITUTE(D2010,CHAR(160),CHAR(32))),Metadata!B$1:H$2632,7,FALSE)</f>
        <v>theatre</v>
      </c>
      <c r="L2010" t="str">
        <f>VLOOKUP(TRIM(SUBSTITUTE(D2010,CHAR(160),CHAR(32))),Metadata!B$1:J$2632,9,FALSE)</f>
        <v>prose</v>
      </c>
      <c r="M2010">
        <f>VLOOKUP(TRIM(SUBSTITUTE(D2010,CHAR(160),CHAR(32))),Metadata!B$1:K$2632,10,FALSE)</f>
        <v>3637</v>
      </c>
      <c r="N2010" s="1" t="s">
        <v>2479</v>
      </c>
      <c r="O2010">
        <v>2</v>
      </c>
      <c r="P2010">
        <v>5</v>
      </c>
    </row>
    <row r="2011" spans="1:16" x14ac:dyDescent="0.25">
      <c r="A2011" t="s">
        <v>4354</v>
      </c>
      <c r="B2011" t="s">
        <v>2514</v>
      </c>
      <c r="C2011" t="s">
        <v>330</v>
      </c>
      <c r="D2011" t="s">
        <v>8575</v>
      </c>
      <c r="E2011" t="str">
        <f>VLOOKUP(TRIM(SUBSTITUTE(D2011,CHAR(160),CHAR(32))),Metadata!B$1:C$2632,2,FALSE)</f>
        <v>Huysmans, J.-K. (Joris-Karl), 1848-1907.</v>
      </c>
      <c r="F2011" t="str">
        <f>VLOOKUP(TRIM(SUBSTITUTE(D2011,CHAR(160),CHAR(32))),Metadata!B$1:D$2632,3,FALSE)</f>
        <v>Là-bas</v>
      </c>
      <c r="G2011">
        <f>VLOOKUP(TRIM(SUBSTITUTE(D2011,CHAR(160),CHAR(32))),Metadata!B$1:E$2632,4,FALSE)</f>
        <v>1891</v>
      </c>
      <c r="H2011" t="s">
        <v>450</v>
      </c>
      <c r="J2011" t="str">
        <f>VLOOKUP(TRIM(SUBSTITUTE(D2011,CHAR(160),CHAR(32))),Metadata!B$1:H$2632,7,FALSE)</f>
        <v>roman</v>
      </c>
      <c r="L2011" t="str">
        <f>VLOOKUP(TRIM(SUBSTITUTE(D2011,CHAR(160),CHAR(32))),Metadata!B$1:J$2632,9,FALSE)</f>
        <v>prose</v>
      </c>
      <c r="M2011">
        <f>VLOOKUP(TRIM(SUBSTITUTE(D2011,CHAR(160),CHAR(32))),Metadata!B$1:K$2632,10,FALSE)</f>
        <v>96099</v>
      </c>
      <c r="N2011" s="1" t="s">
        <v>2480</v>
      </c>
      <c r="O2011">
        <v>248</v>
      </c>
      <c r="P2011">
        <v>253</v>
      </c>
    </row>
    <row r="2012" spans="1:16" x14ac:dyDescent="0.25">
      <c r="A2012" t="s">
        <v>4354</v>
      </c>
      <c r="B2012" t="s">
        <v>2514</v>
      </c>
      <c r="C2012" t="s">
        <v>330</v>
      </c>
      <c r="D2012" t="s">
        <v>8491</v>
      </c>
      <c r="E2012" t="str">
        <f>VLOOKUP(TRIM(SUBSTITUTE(D2012,CHAR(160),CHAR(32))),Metadata!B$1:C$2632,2,FALSE)</f>
        <v>Dumas, Alexandre (père), 1802-1870.</v>
      </c>
      <c r="F2012" t="str">
        <f>VLOOKUP(TRIM(SUBSTITUTE(D2012,CHAR(160),CHAR(32))),Metadata!B$1:D$2632,3,FALSE)</f>
        <v>Collier de la Reine (Le)</v>
      </c>
      <c r="G2012">
        <f>VLOOKUP(TRIM(SUBSTITUTE(D2012,CHAR(160),CHAR(32))),Metadata!B$1:E$2632,4,FALSE)</f>
        <v>1849</v>
      </c>
      <c r="H2012" t="s">
        <v>450</v>
      </c>
      <c r="J2012" t="str">
        <f>VLOOKUP(TRIM(SUBSTITUTE(D2012,CHAR(160),CHAR(32))),Metadata!B$1:H$2632,7,FALSE)</f>
        <v>Narratif, Roman</v>
      </c>
      <c r="L2012" t="str">
        <f>VLOOKUP(TRIM(SUBSTITUTE(D2012,CHAR(160),CHAR(32))),Metadata!B$1:J$2632,9,FALSE)</f>
        <v/>
      </c>
      <c r="M2012">
        <f>VLOOKUP(TRIM(SUBSTITUTE(D2012,CHAR(160),CHAR(32))),Metadata!B$1:K$2632,10,FALSE)</f>
        <v>266437</v>
      </c>
      <c r="N2012" s="1" t="s">
        <v>2481</v>
      </c>
      <c r="O2012">
        <v>4</v>
      </c>
      <c r="P2012">
        <v>7</v>
      </c>
    </row>
    <row r="2013" spans="1:16" x14ac:dyDescent="0.25">
      <c r="A2013" t="s">
        <v>4354</v>
      </c>
      <c r="B2013" t="s">
        <v>2514</v>
      </c>
      <c r="C2013" t="s">
        <v>330</v>
      </c>
      <c r="D2013" t="s">
        <v>8630</v>
      </c>
      <c r="E2013" t="str">
        <f>VLOOKUP(TRIM(SUBSTITUTE(D2013,CHAR(160),CHAR(32))),Metadata!B$1:C$2632,2,FALSE)</f>
        <v>Nodier, Charles, 1780-1844.</v>
      </c>
      <c r="F2013" t="str">
        <f>VLOOKUP(TRIM(SUBSTITUTE(D2013,CHAR(160),CHAR(32))),Metadata!B$1:D$2632,3,FALSE)</f>
        <v>Thérèse Aubert</v>
      </c>
      <c r="G2013">
        <f>VLOOKUP(TRIM(SUBSTITUTE(D2013,CHAR(160),CHAR(32))),Metadata!B$1:E$2632,4,FALSE)</f>
        <v>1819</v>
      </c>
      <c r="H2013" t="s">
        <v>450</v>
      </c>
      <c r="J2013" t="str">
        <f>VLOOKUP(TRIM(SUBSTITUTE(D2013,CHAR(160),CHAR(32))),Metadata!B$1:H$2632,7,FALSE)</f>
        <v>roman</v>
      </c>
      <c r="L2013" t="str">
        <f>VLOOKUP(TRIM(SUBSTITUTE(D2013,CHAR(160),CHAR(32))),Metadata!B$1:J$2632,9,FALSE)</f>
        <v/>
      </c>
      <c r="M2013">
        <f>VLOOKUP(TRIM(SUBSTITUTE(D2013,CHAR(160),CHAR(32))),Metadata!B$1:K$2632,10,FALSE)</f>
        <v>23853</v>
      </c>
      <c r="N2013" s="1" t="s">
        <v>2482</v>
      </c>
      <c r="O2013">
        <v>353</v>
      </c>
      <c r="P2013">
        <v>356</v>
      </c>
    </row>
    <row r="2014" spans="1:16" x14ac:dyDescent="0.25">
      <c r="A2014" t="s">
        <v>4354</v>
      </c>
      <c r="B2014" t="s">
        <v>2514</v>
      </c>
      <c r="C2014" t="s">
        <v>330</v>
      </c>
      <c r="D2014" t="s">
        <v>8559</v>
      </c>
      <c r="E2014" t="str">
        <f>VLOOKUP(TRIM(SUBSTITUTE(D2014,CHAR(160),CHAR(32))),Metadata!B$1:C$2632,2,FALSE)</f>
        <v>Goncourt, Edmond de, 1822-1896: Goncourt, Jules de, 1830-1870.</v>
      </c>
      <c r="F2014" t="str">
        <f>VLOOKUP(TRIM(SUBSTITUTE(D2014,CHAR(160),CHAR(32))),Metadata!B$1:D$2632,3,FALSE)</f>
        <v>Journal, T. 3, 1879-1890</v>
      </c>
      <c r="G2014">
        <f>VLOOKUP(TRIM(SUBSTITUTE(D2014,CHAR(160),CHAR(32))),Metadata!B$1:E$2632,4,FALSE)</f>
        <v>1890</v>
      </c>
      <c r="H2014" t="s">
        <v>450</v>
      </c>
      <c r="J2014" t="str">
        <f>VLOOKUP(TRIM(SUBSTITUTE(D2014,CHAR(160),CHAR(32))),Metadata!B$1:H$2632,7,FALSE)</f>
        <v>memoires</v>
      </c>
      <c r="L2014" t="str">
        <f>VLOOKUP(TRIM(SUBSTITUTE(D2014,CHAR(160),CHAR(32))),Metadata!B$1:J$2632,9,FALSE)</f>
        <v>prose</v>
      </c>
      <c r="M2014">
        <f>VLOOKUP(TRIM(SUBSTITUTE(D2014,CHAR(160),CHAR(32))),Metadata!B$1:K$2632,10,FALSE)</f>
        <v>430703</v>
      </c>
      <c r="N2014" s="1" t="s">
        <v>2483</v>
      </c>
      <c r="O2014">
        <v>78</v>
      </c>
      <c r="P2014">
        <v>81</v>
      </c>
    </row>
    <row r="2015" spans="1:16" x14ac:dyDescent="0.25">
      <c r="A2015" t="s">
        <v>4354</v>
      </c>
      <c r="B2015" t="s">
        <v>2514</v>
      </c>
      <c r="C2015" t="s">
        <v>330</v>
      </c>
      <c r="D2015" t="s">
        <v>8464</v>
      </c>
      <c r="E2015" t="str">
        <f>VLOOKUP(TRIM(SUBSTITUTE(D2015,CHAR(160),CHAR(32))),Metadata!B$1:C$2632,2,FALSE)</f>
        <v>Clemenceau, Georges, 1841-1929.</v>
      </c>
      <c r="F2015" t="str">
        <f>VLOOKUP(TRIM(SUBSTITUTE(D2015,CHAR(160),CHAR(32))),Metadata!B$1:D$2632,3,FALSE)</f>
        <v>Vers la réparation</v>
      </c>
      <c r="G2015">
        <f>VLOOKUP(TRIM(SUBSTITUTE(D2015,CHAR(160),CHAR(32))),Metadata!B$1:E$2632,4,FALSE)</f>
        <v>1899</v>
      </c>
      <c r="H2015" t="s">
        <v>450</v>
      </c>
      <c r="J2015" t="str">
        <f>VLOOKUP(TRIM(SUBSTITUTE(D2015,CHAR(160),CHAR(32))),Metadata!B$1:H$2632,7,FALSE)</f>
        <v>memoires</v>
      </c>
      <c r="L2015" t="str">
        <f>VLOOKUP(TRIM(SUBSTITUTE(D2015,CHAR(160),CHAR(32))),Metadata!B$1:J$2632,9,FALSE)</f>
        <v>prose</v>
      </c>
      <c r="M2015">
        <f>VLOOKUP(TRIM(SUBSTITUTE(D2015,CHAR(160),CHAR(32))),Metadata!B$1:K$2632,10,FALSE)</f>
        <v>173586</v>
      </c>
      <c r="N2015" s="3" t="s">
        <v>2484</v>
      </c>
      <c r="O2015">
        <v>0</v>
      </c>
      <c r="P2015">
        <v>3</v>
      </c>
    </row>
    <row r="2016" spans="1:16" x14ac:dyDescent="0.25">
      <c r="A2016" t="s">
        <v>4354</v>
      </c>
      <c r="B2016" t="s">
        <v>2514</v>
      </c>
      <c r="C2016" t="s">
        <v>330</v>
      </c>
      <c r="D2016" t="s">
        <v>8711</v>
      </c>
      <c r="E2016" t="str">
        <f>VLOOKUP(TRIM(SUBSTITUTE(D2016,CHAR(160),CHAR(32))),Metadata!B$1:C$2632,2,FALSE)</f>
        <v>Zola, Emile, 1840-1902.</v>
      </c>
      <c r="F2016" t="str">
        <f>VLOOKUP(TRIM(SUBSTITUTE(D2016,CHAR(160),CHAR(32))),Metadata!B$1:D$2632,3,FALSE)</f>
        <v>La bête humaine</v>
      </c>
      <c r="G2016">
        <f>VLOOKUP(TRIM(SUBSTITUTE(D2016,CHAR(160),CHAR(32))),Metadata!B$1:E$2632,4,FALSE)</f>
        <v>1890</v>
      </c>
      <c r="H2016" t="s">
        <v>450</v>
      </c>
      <c r="J2016" t="str">
        <f>VLOOKUP(TRIM(SUBSTITUTE(D2016,CHAR(160),CHAR(32))),Metadata!B$1:H$2632,7,FALSE)</f>
        <v>roman</v>
      </c>
      <c r="L2016" t="str">
        <f>VLOOKUP(TRIM(SUBSTITUTE(D2016,CHAR(160),CHAR(32))),Metadata!B$1:J$2632,9,FALSE)</f>
        <v>prose</v>
      </c>
      <c r="M2016">
        <f>VLOOKUP(TRIM(SUBSTITUTE(D2016,CHAR(160),CHAR(32))),Metadata!B$1:K$2632,10,FALSE)</f>
        <v>136418</v>
      </c>
      <c r="N2016" s="1" t="s">
        <v>2485</v>
      </c>
      <c r="O2016">
        <v>179</v>
      </c>
      <c r="P2016">
        <v>182</v>
      </c>
    </row>
    <row r="2017" spans="1:16" x14ac:dyDescent="0.25">
      <c r="A2017" t="s">
        <v>4354</v>
      </c>
      <c r="B2017" t="s">
        <v>2514</v>
      </c>
      <c r="C2017" t="s">
        <v>330</v>
      </c>
      <c r="D2017" t="s">
        <v>8478</v>
      </c>
      <c r="E2017" t="str">
        <f>VLOOKUP(TRIM(SUBSTITUTE(D2017,CHAR(160),CHAR(32))),Metadata!B$1:C$2632,2,FALSE)</f>
        <v>Delécluze, E. J. (Etienne Jean), 1781-1863.</v>
      </c>
      <c r="F2017" t="str">
        <f>VLOOKUP(TRIM(SUBSTITUTE(D2017,CHAR(160),CHAR(32))),Metadata!B$1:D$2632,3,FALSE)</f>
        <v>Journal</v>
      </c>
      <c r="G2017">
        <f>VLOOKUP(TRIM(SUBSTITUTE(D2017,CHAR(160),CHAR(32))),Metadata!B$1:E$2632,4,FALSE)</f>
        <v>1828</v>
      </c>
      <c r="H2017" t="s">
        <v>450</v>
      </c>
      <c r="J2017" t="str">
        <f>VLOOKUP(TRIM(SUBSTITUTE(D2017,CHAR(160),CHAR(32))),Metadata!B$1:H$2632,7,FALSE)</f>
        <v>memoires</v>
      </c>
      <c r="L2017" t="str">
        <f>VLOOKUP(TRIM(SUBSTITUTE(D2017,CHAR(160),CHAR(32))),Metadata!B$1:J$2632,9,FALSE)</f>
        <v>prose</v>
      </c>
      <c r="M2017">
        <f>VLOOKUP(TRIM(SUBSTITUTE(D2017,CHAR(160),CHAR(32))),Metadata!B$1:K$2632,10,FALSE)</f>
        <v>171446</v>
      </c>
      <c r="N2017" s="1" t="s">
        <v>2486</v>
      </c>
      <c r="O2017">
        <v>92</v>
      </c>
      <c r="P2017">
        <v>95</v>
      </c>
    </row>
    <row r="2018" spans="1:16" x14ac:dyDescent="0.25">
      <c r="A2018" t="s">
        <v>4354</v>
      </c>
      <c r="B2018" t="s">
        <v>2514</v>
      </c>
      <c r="C2018" t="s">
        <v>330</v>
      </c>
      <c r="D2018" t="s">
        <v>8713</v>
      </c>
      <c r="E2018" t="str">
        <f>VLOOKUP(TRIM(SUBSTITUTE(D2018,CHAR(160),CHAR(32))),Metadata!B$1:C$2632,2,FALSE)</f>
        <v>Zola, Emile, 1840-1902.</v>
      </c>
      <c r="F2018" t="str">
        <f>VLOOKUP(TRIM(SUBSTITUTE(D2018,CHAR(160),CHAR(32))),Metadata!B$1:D$2632,3,FALSE)</f>
        <v>La curée</v>
      </c>
      <c r="G2018">
        <f>VLOOKUP(TRIM(SUBSTITUTE(D2018,CHAR(160),CHAR(32))),Metadata!B$1:E$2632,4,FALSE)</f>
        <v>1872</v>
      </c>
      <c r="H2018" t="s">
        <v>450</v>
      </c>
      <c r="J2018" t="str">
        <f>VLOOKUP(TRIM(SUBSTITUTE(D2018,CHAR(160),CHAR(32))),Metadata!B$1:H$2632,7,FALSE)</f>
        <v>roman</v>
      </c>
      <c r="L2018" t="str">
        <f>VLOOKUP(TRIM(SUBSTITUTE(D2018,CHAR(160),CHAR(32))),Metadata!B$1:J$2632,9,FALSE)</f>
        <v>prose</v>
      </c>
      <c r="M2018">
        <f>VLOOKUP(TRIM(SUBSTITUTE(D2018,CHAR(160),CHAR(32))),Metadata!B$1:K$2632,10,FALSE)</f>
        <v>112888</v>
      </c>
      <c r="N2018" s="1" t="s">
        <v>2487</v>
      </c>
      <c r="O2018">
        <v>45</v>
      </c>
      <c r="P2018">
        <v>48</v>
      </c>
    </row>
    <row r="2019" spans="1:16" x14ac:dyDescent="0.25">
      <c r="A2019" t="s">
        <v>4354</v>
      </c>
      <c r="B2019" t="s">
        <v>2514</v>
      </c>
      <c r="C2019" t="s">
        <v>330</v>
      </c>
      <c r="D2019" t="s">
        <v>8641</v>
      </c>
      <c r="E2019" t="str">
        <f>VLOOKUP(TRIM(SUBSTITUTE(D2019,CHAR(160),CHAR(32))),Metadata!B$1:C$2632,2,FALSE)</f>
        <v>Prudhomme, Sully (René-François-Armand), 1839-1907.</v>
      </c>
      <c r="F2019" t="str">
        <f>VLOOKUP(TRIM(SUBSTITUTE(D2019,CHAR(160),CHAR(32))),Metadata!B$1:D$2632,3,FALSE)</f>
        <v>Les solitudes</v>
      </c>
      <c r="G2019">
        <f>VLOOKUP(TRIM(SUBSTITUTE(D2019,CHAR(160),CHAR(32))),Metadata!B$1:E$2632,4,FALSE)</f>
        <v>1869</v>
      </c>
      <c r="H2019" t="s">
        <v>450</v>
      </c>
      <c r="J2019" t="str">
        <f>VLOOKUP(TRIM(SUBSTITUTE(D2019,CHAR(160),CHAR(32))),Metadata!B$1:H$2632,7,FALSE)</f>
        <v>poesie</v>
      </c>
      <c r="L2019" t="str">
        <f>VLOOKUP(TRIM(SUBSTITUTE(D2019,CHAR(160),CHAR(32))),Metadata!B$1:J$2632,9,FALSE)</f>
        <v>vers</v>
      </c>
      <c r="M2019">
        <f>VLOOKUP(TRIM(SUBSTITUTE(D2019,CHAR(160),CHAR(32))),Metadata!B$1:K$2632,10,FALSE)</f>
        <v>11229</v>
      </c>
      <c r="N2019" s="1" t="s">
        <v>2488</v>
      </c>
      <c r="O2019">
        <v>4</v>
      </c>
      <c r="P2019">
        <v>8</v>
      </c>
    </row>
    <row r="2020" spans="1:16" x14ac:dyDescent="0.25">
      <c r="A2020" t="s">
        <v>4354</v>
      </c>
      <c r="B2020" t="s">
        <v>2514</v>
      </c>
      <c r="C2020" t="s">
        <v>330</v>
      </c>
      <c r="D2020" t="s">
        <v>6822</v>
      </c>
      <c r="E2020" t="str">
        <f>VLOOKUP(TRIM(SUBSTITUTE(D2020,CHAR(160),CHAR(32))),Metadata!B$1:C$2632,2,FALSE)</f>
        <v>Jaurès, Jean, 1859-1914.</v>
      </c>
      <c r="F2020" t="str">
        <f>VLOOKUP(TRIM(SUBSTITUTE(D2020,CHAR(160),CHAR(32))),Metadata!B$1:D$2632,3,FALSE)</f>
        <v>Les preuves</v>
      </c>
      <c r="G2020">
        <f>VLOOKUP(TRIM(SUBSTITUTE(D2020,CHAR(160),CHAR(32))),Metadata!B$1:E$2632,4,FALSE)</f>
        <v>1898</v>
      </c>
      <c r="H2020" t="s">
        <v>450</v>
      </c>
      <c r="J2020" t="str">
        <f>VLOOKUP(TRIM(SUBSTITUTE(D2020,CHAR(160),CHAR(32))),Metadata!B$1:H$2632,7,FALSE)</f>
        <v>traite</v>
      </c>
      <c r="L2020" t="str">
        <f>VLOOKUP(TRIM(SUBSTITUTE(D2020,CHAR(160),CHAR(32))),Metadata!B$1:J$2632,9,FALSE)</f>
        <v/>
      </c>
      <c r="M2020">
        <f>VLOOKUP(TRIM(SUBSTITUTE(D2020,CHAR(160),CHAR(32))),Metadata!B$1:K$2632,10,FALSE)</f>
        <v>100091</v>
      </c>
      <c r="N2020" s="1" t="s">
        <v>2489</v>
      </c>
      <c r="O2020">
        <v>140</v>
      </c>
      <c r="P2020">
        <v>145</v>
      </c>
    </row>
    <row r="2021" spans="1:16" x14ac:dyDescent="0.25">
      <c r="A2021" t="s">
        <v>4354</v>
      </c>
      <c r="B2021" t="s">
        <v>2514</v>
      </c>
      <c r="C2021" t="s">
        <v>330</v>
      </c>
      <c r="D2021" t="s">
        <v>8559</v>
      </c>
      <c r="E2021" t="str">
        <f>VLOOKUP(TRIM(SUBSTITUTE(D2021,CHAR(160),CHAR(32))),Metadata!B$1:C$2632,2,FALSE)</f>
        <v>Goncourt, Edmond de, 1822-1896: Goncourt, Jules de, 1830-1870.</v>
      </c>
      <c r="F2021" t="str">
        <f>VLOOKUP(TRIM(SUBSTITUTE(D2021,CHAR(160),CHAR(32))),Metadata!B$1:D$2632,3,FALSE)</f>
        <v>Journal, T. 3, 1879-1890</v>
      </c>
      <c r="G2021">
        <f>VLOOKUP(TRIM(SUBSTITUTE(D2021,CHAR(160),CHAR(32))),Metadata!B$1:E$2632,4,FALSE)</f>
        <v>1890</v>
      </c>
      <c r="H2021" t="s">
        <v>450</v>
      </c>
      <c r="J2021" t="str">
        <f>VLOOKUP(TRIM(SUBSTITUTE(D2021,CHAR(160),CHAR(32))),Metadata!B$1:H$2632,7,FALSE)</f>
        <v>memoires</v>
      </c>
      <c r="L2021" t="str">
        <f>VLOOKUP(TRIM(SUBSTITUTE(D2021,CHAR(160),CHAR(32))),Metadata!B$1:J$2632,9,FALSE)</f>
        <v>prose</v>
      </c>
      <c r="M2021">
        <f>VLOOKUP(TRIM(SUBSTITUTE(D2021,CHAR(160),CHAR(32))),Metadata!B$1:K$2632,10,FALSE)</f>
        <v>430703</v>
      </c>
      <c r="N2021" s="1" t="s">
        <v>2490</v>
      </c>
      <c r="O2021">
        <v>4</v>
      </c>
      <c r="P2021">
        <v>7</v>
      </c>
    </row>
    <row r="2022" spans="1:16" x14ac:dyDescent="0.25">
      <c r="A2022" t="s">
        <v>4354</v>
      </c>
      <c r="B2022" t="s">
        <v>2514</v>
      </c>
      <c r="C2022" t="s">
        <v>330</v>
      </c>
      <c r="D2022" t="s">
        <v>8489</v>
      </c>
      <c r="E2022" t="str">
        <f>VLOOKUP(TRIM(SUBSTITUTE(D2022,CHAR(160),CHAR(32))),Metadata!B$1:C$2632,2,FALSE)</f>
        <v>Dumas, Alexandre (père), 1802-1870.</v>
      </c>
      <c r="F2022" t="str">
        <f>VLOOKUP(TRIM(SUBSTITUTE(D2022,CHAR(160),CHAR(32))),Metadata!B$1:D$2632,3,FALSE)</f>
        <v>Chevalier de Maison-Rouge (Le)</v>
      </c>
      <c r="G2022">
        <f>VLOOKUP(TRIM(SUBSTITUTE(D2022,CHAR(160),CHAR(32))),Metadata!B$1:E$2632,4,FALSE)</f>
        <v>1845</v>
      </c>
      <c r="H2022" t="s">
        <v>450</v>
      </c>
      <c r="J2022" t="str">
        <f>VLOOKUP(TRIM(SUBSTITUTE(D2022,CHAR(160),CHAR(32))),Metadata!B$1:H$2632,7,FALSE)</f>
        <v>Narratif, Roman</v>
      </c>
      <c r="L2022" t="str">
        <f>VLOOKUP(TRIM(SUBSTITUTE(D2022,CHAR(160),CHAR(32))),Metadata!B$1:J$2632,9,FALSE)</f>
        <v/>
      </c>
      <c r="M2022">
        <f>VLOOKUP(TRIM(SUBSTITUTE(D2022,CHAR(160),CHAR(32))),Metadata!B$1:K$2632,10,FALSE)</f>
        <v>137368</v>
      </c>
      <c r="N2022" s="1" t="s">
        <v>2491</v>
      </c>
      <c r="O2022">
        <v>4</v>
      </c>
      <c r="P2022">
        <v>7</v>
      </c>
    </row>
    <row r="2023" spans="1:16" x14ac:dyDescent="0.25">
      <c r="A2023" t="s">
        <v>4354</v>
      </c>
      <c r="B2023" t="s">
        <v>2514</v>
      </c>
      <c r="C2023" t="s">
        <v>330</v>
      </c>
      <c r="D2023" t="s">
        <v>6822</v>
      </c>
      <c r="E2023" t="str">
        <f>VLOOKUP(TRIM(SUBSTITUTE(D2023,CHAR(160),CHAR(32))),Metadata!B$1:C$2632,2,FALSE)</f>
        <v>Jaurès, Jean, 1859-1914.</v>
      </c>
      <c r="F2023" t="str">
        <f>VLOOKUP(TRIM(SUBSTITUTE(D2023,CHAR(160),CHAR(32))),Metadata!B$1:D$2632,3,FALSE)</f>
        <v>Les preuves</v>
      </c>
      <c r="G2023">
        <f>VLOOKUP(TRIM(SUBSTITUTE(D2023,CHAR(160),CHAR(32))),Metadata!B$1:E$2632,4,FALSE)</f>
        <v>1898</v>
      </c>
      <c r="H2023" t="s">
        <v>450</v>
      </c>
      <c r="J2023" t="str">
        <f>VLOOKUP(TRIM(SUBSTITUTE(D2023,CHAR(160),CHAR(32))),Metadata!B$1:H$2632,7,FALSE)</f>
        <v>traite</v>
      </c>
      <c r="L2023" t="str">
        <f>VLOOKUP(TRIM(SUBSTITUTE(D2023,CHAR(160),CHAR(32))),Metadata!B$1:J$2632,9,FALSE)</f>
        <v/>
      </c>
      <c r="M2023">
        <f>VLOOKUP(TRIM(SUBSTITUTE(D2023,CHAR(160),CHAR(32))),Metadata!B$1:K$2632,10,FALSE)</f>
        <v>100091</v>
      </c>
      <c r="N2023" s="2" t="s">
        <v>2492</v>
      </c>
      <c r="O2023">
        <v>4</v>
      </c>
      <c r="P2023">
        <v>8</v>
      </c>
    </row>
    <row r="2024" spans="1:16" x14ac:dyDescent="0.25">
      <c r="A2024" t="s">
        <v>4354</v>
      </c>
      <c r="B2024" t="s">
        <v>2514</v>
      </c>
      <c r="C2024" t="s">
        <v>330</v>
      </c>
      <c r="D2024" t="s">
        <v>8704</v>
      </c>
      <c r="E2024" t="str">
        <f>VLOOKUP(TRIM(SUBSTITUTE(D2024,CHAR(160),CHAR(32))),Metadata!B$1:C$2632,2,FALSE)</f>
        <v>Vigny, Alfred de, 1797-1863.</v>
      </c>
      <c r="F2024" t="str">
        <f>VLOOKUP(TRIM(SUBSTITUTE(D2024,CHAR(160),CHAR(32))),Metadata!B$1:D$2632,3,FALSE)</f>
        <v>Le journal d'un poète</v>
      </c>
      <c r="G2024">
        <f>VLOOKUP(TRIM(SUBSTITUTE(D2024,CHAR(160),CHAR(32))),Metadata!B$1:E$2632,4,FALSE)</f>
        <v>1863</v>
      </c>
      <c r="H2024" t="s">
        <v>450</v>
      </c>
      <c r="J2024" t="str">
        <f>VLOOKUP(TRIM(SUBSTITUTE(D2024,CHAR(160),CHAR(32))),Metadata!B$1:H$2632,7,FALSE)</f>
        <v>memoires</v>
      </c>
      <c r="L2024" t="str">
        <f>VLOOKUP(TRIM(SUBSTITUTE(D2024,CHAR(160),CHAR(32))),Metadata!B$1:J$2632,9,FALSE)</f>
        <v>prose</v>
      </c>
      <c r="M2024">
        <f>VLOOKUP(TRIM(SUBSTITUTE(D2024,CHAR(160),CHAR(32))),Metadata!B$1:K$2632,10,FALSE)</f>
        <v>152357</v>
      </c>
      <c r="N2024" s="1" t="s">
        <v>2493</v>
      </c>
      <c r="O2024">
        <v>140</v>
      </c>
      <c r="P2024">
        <v>144</v>
      </c>
    </row>
    <row r="2025" spans="1:16" x14ac:dyDescent="0.25">
      <c r="A2025" t="s">
        <v>4354</v>
      </c>
      <c r="B2025" t="s">
        <v>2514</v>
      </c>
      <c r="C2025" t="s">
        <v>330</v>
      </c>
      <c r="D2025" t="s">
        <v>8978</v>
      </c>
      <c r="E2025" t="str">
        <f>VLOOKUP(TRIM(SUBSTITUTE(D2025,CHAR(160),CHAR(32))),Metadata!B$1:C$2632,2,FALSE)</f>
        <v>Proust, Marcel, 1871-1922.</v>
      </c>
      <c r="F2025" t="str">
        <f>VLOOKUP(TRIM(SUBSTITUTE(D2025,CHAR(160),CHAR(32))),Metadata!B$1:D$2632,3,FALSE)</f>
        <v>Du côté de chez Swann</v>
      </c>
      <c r="G2025">
        <f>VLOOKUP(TRIM(SUBSTITUTE(D2025,CHAR(160),CHAR(32))),Metadata!B$1:E$2632,4,FALSE)</f>
        <v>1913</v>
      </c>
      <c r="H2025" t="s">
        <v>534</v>
      </c>
      <c r="J2025" t="str">
        <f>VLOOKUP(TRIM(SUBSTITUTE(D2025,CHAR(160),CHAR(32))),Metadata!B$1:H$2632,7,FALSE)</f>
        <v>roman</v>
      </c>
      <c r="L2025" t="str">
        <f>VLOOKUP(TRIM(SUBSTITUTE(D2025,CHAR(160),CHAR(32))),Metadata!B$1:J$2632,9,FALSE)</f>
        <v>prose</v>
      </c>
      <c r="M2025">
        <f>VLOOKUP(TRIM(SUBSTITUTE(D2025,CHAR(160),CHAR(32))),Metadata!B$1:K$2632,10,FALSE)</f>
        <v>181434</v>
      </c>
      <c r="N2025" s="1" t="s">
        <v>2494</v>
      </c>
      <c r="O2025">
        <v>15</v>
      </c>
      <c r="P2025">
        <v>19</v>
      </c>
    </row>
    <row r="2026" spans="1:16" x14ac:dyDescent="0.25">
      <c r="A2026" t="s">
        <v>4354</v>
      </c>
      <c r="B2026" t="s">
        <v>2514</v>
      </c>
      <c r="C2026" t="s">
        <v>330</v>
      </c>
      <c r="D2026" t="s">
        <v>9027</v>
      </c>
      <c r="E2026" t="str">
        <f>VLOOKUP(TRIM(SUBSTITUTE(D2026,CHAR(160),CHAR(32))),Metadata!B$1:C$2632,2,FALSE)</f>
        <v>Weil, Simone, 1909-1943.</v>
      </c>
      <c r="F2026" t="str">
        <f>VLOOKUP(TRIM(SUBSTITUTE(D2026,CHAR(160),CHAR(32))),Metadata!B$1:D$2632,3,FALSE)</f>
        <v>L'enracinement</v>
      </c>
      <c r="G2026">
        <f>VLOOKUP(TRIM(SUBSTITUTE(D2026,CHAR(160),CHAR(32))),Metadata!B$1:E$2632,4,FALSE)</f>
        <v>1949</v>
      </c>
      <c r="H2026" t="s">
        <v>534</v>
      </c>
      <c r="J2026" t="str">
        <f>VLOOKUP(TRIM(SUBSTITUTE(D2026,CHAR(160),CHAR(32))),Metadata!B$1:H$2632,7,FALSE)</f>
        <v>traite</v>
      </c>
      <c r="L2026" t="str">
        <f>VLOOKUP(TRIM(SUBSTITUTE(D2026,CHAR(160),CHAR(32))),Metadata!B$1:J$2632,9,FALSE)</f>
        <v/>
      </c>
      <c r="M2026">
        <f>VLOOKUP(TRIM(SUBSTITUTE(D2026,CHAR(160),CHAR(32))),Metadata!B$1:K$2632,10,FALSE)</f>
        <v>96046</v>
      </c>
      <c r="N2026" s="1" t="s">
        <v>2495</v>
      </c>
      <c r="O2026">
        <v>28</v>
      </c>
      <c r="P2026">
        <v>31</v>
      </c>
    </row>
    <row r="2027" spans="1:16" x14ac:dyDescent="0.25">
      <c r="A2027" t="s">
        <v>4354</v>
      </c>
      <c r="B2027" t="s">
        <v>2514</v>
      </c>
      <c r="C2027" t="s">
        <v>330</v>
      </c>
      <c r="D2027" t="s">
        <v>7380</v>
      </c>
      <c r="E2027" t="str">
        <f>VLOOKUP(TRIM(SUBSTITUTE(D2027,CHAR(160),CHAR(32))),Metadata!B$1:C$2632,2,FALSE)</f>
        <v>Vaudet, Charles.</v>
      </c>
      <c r="F2027" t="str">
        <f>VLOOKUP(TRIM(SUBSTITUTE(D2027,CHAR(160),CHAR(32))),Metadata!B$1:D$2632,3,FALSE)</f>
        <v>La vérité sur la question romaine.</v>
      </c>
      <c r="G2027">
        <f>VLOOKUP(TRIM(SUBSTITUTE(D2027,CHAR(160),CHAR(32))),Metadata!B$1:E$2632,4,FALSE)</f>
        <v>1930</v>
      </c>
      <c r="H2027" t="s">
        <v>534</v>
      </c>
      <c r="J2027" t="str">
        <f>VLOOKUP(TRIM(SUBSTITUTE(D2027,CHAR(160),CHAR(32))),Metadata!B$1:H$2632,7,FALSE)</f>
        <v>traite</v>
      </c>
      <c r="L2027" t="str">
        <f>VLOOKUP(TRIM(SUBSTITUTE(D2027,CHAR(160),CHAR(32))),Metadata!B$1:J$2632,9,FALSE)</f>
        <v/>
      </c>
      <c r="M2027">
        <f>VLOOKUP(TRIM(SUBSTITUTE(D2027,CHAR(160),CHAR(32))),Metadata!B$1:K$2632,10,FALSE)</f>
        <v>61629</v>
      </c>
      <c r="N2027" s="1" t="s">
        <v>2496</v>
      </c>
      <c r="O2027">
        <v>2</v>
      </c>
      <c r="P2027">
        <v>5</v>
      </c>
    </row>
    <row r="2028" spans="1:16" x14ac:dyDescent="0.25">
      <c r="A2028" t="s">
        <v>4354</v>
      </c>
      <c r="B2028" t="s">
        <v>2514</v>
      </c>
      <c r="C2028" t="s">
        <v>330</v>
      </c>
      <c r="D2028" t="s">
        <v>8780</v>
      </c>
      <c r="E2028" t="str">
        <f>VLOOKUP(TRIM(SUBSTITUTE(D2028,CHAR(160),CHAR(32))),Metadata!B$1:C$2632,2,FALSE)</f>
        <v>Béguin, Albert, 1898-1957.</v>
      </c>
      <c r="F2028" t="str">
        <f>VLOOKUP(TRIM(SUBSTITUTE(D2028,CHAR(160),CHAR(32))),Metadata!B$1:D$2632,3,FALSE)</f>
        <v>L'âme romantique et le rêve</v>
      </c>
      <c r="G2028">
        <f>VLOOKUP(TRIM(SUBSTITUTE(D2028,CHAR(160),CHAR(32))),Metadata!B$1:E$2632,4,FALSE)</f>
        <v>1939</v>
      </c>
      <c r="H2028" t="s">
        <v>534</v>
      </c>
      <c r="J2028" t="str">
        <f>VLOOKUP(TRIM(SUBSTITUTE(D2028,CHAR(160),CHAR(32))),Metadata!B$1:H$2632,7,FALSE)</f>
        <v>traite ou essai</v>
      </c>
      <c r="L2028" t="str">
        <f>VLOOKUP(TRIM(SUBSTITUTE(D2028,CHAR(160),CHAR(32))),Metadata!B$1:J$2632,9,FALSE)</f>
        <v>prose</v>
      </c>
      <c r="M2028">
        <f>VLOOKUP(TRIM(SUBSTITUTE(D2028,CHAR(160),CHAR(32))),Metadata!B$1:K$2632,10,FALSE)</f>
        <v>191397</v>
      </c>
      <c r="N2028" s="1" t="s">
        <v>2497</v>
      </c>
      <c r="O2028">
        <v>39</v>
      </c>
      <c r="P2028">
        <v>42</v>
      </c>
    </row>
    <row r="2029" spans="1:16" x14ac:dyDescent="0.25">
      <c r="A2029" t="s">
        <v>4354</v>
      </c>
      <c r="B2029" t="s">
        <v>2514</v>
      </c>
      <c r="C2029" t="s">
        <v>330</v>
      </c>
      <c r="D2029" t="s">
        <v>8816</v>
      </c>
      <c r="E2029" t="str">
        <f>VLOOKUP(TRIM(SUBSTITUTE(D2029,CHAR(160),CHAR(32))),Metadata!B$1:C$2632,2,FALSE)</f>
        <v>Chardonne, Jacques, 1884-1968.</v>
      </c>
      <c r="F2029" t="str">
        <f>VLOOKUP(TRIM(SUBSTITUTE(D2029,CHAR(160),CHAR(32))),Metadata!B$1:D$2632,3,FALSE)</f>
        <v>L'épithalame</v>
      </c>
      <c r="G2029">
        <f>VLOOKUP(TRIM(SUBSTITUTE(D2029,CHAR(160),CHAR(32))),Metadata!B$1:E$2632,4,FALSE)</f>
        <v>1921</v>
      </c>
      <c r="H2029" t="s">
        <v>534</v>
      </c>
      <c r="J2029" t="str">
        <f>VLOOKUP(TRIM(SUBSTITUTE(D2029,CHAR(160),CHAR(32))),Metadata!B$1:H$2632,7,FALSE)</f>
        <v>roman</v>
      </c>
      <c r="L2029" t="str">
        <f>VLOOKUP(TRIM(SUBSTITUTE(D2029,CHAR(160),CHAR(32))),Metadata!B$1:J$2632,9,FALSE)</f>
        <v>prose</v>
      </c>
      <c r="M2029">
        <f>VLOOKUP(TRIM(SUBSTITUTE(D2029,CHAR(160),CHAR(32))),Metadata!B$1:K$2632,10,FALSE)</f>
        <v>92220</v>
      </c>
      <c r="N2029" s="1" t="s">
        <v>2498</v>
      </c>
      <c r="O2029">
        <v>9</v>
      </c>
      <c r="P2029">
        <v>12</v>
      </c>
    </row>
    <row r="2030" spans="1:16" x14ac:dyDescent="0.25">
      <c r="A2030" t="s">
        <v>4354</v>
      </c>
      <c r="B2030" t="s">
        <v>2514</v>
      </c>
      <c r="C2030" t="s">
        <v>330</v>
      </c>
      <c r="D2030" t="s">
        <v>9027</v>
      </c>
      <c r="E2030" t="str">
        <f>VLOOKUP(TRIM(SUBSTITUTE(D2030,CHAR(160),CHAR(32))),Metadata!B$1:C$2632,2,FALSE)</f>
        <v>Weil, Simone, 1909-1943.</v>
      </c>
      <c r="F2030" t="str">
        <f>VLOOKUP(TRIM(SUBSTITUTE(D2030,CHAR(160),CHAR(32))),Metadata!B$1:D$2632,3,FALSE)</f>
        <v>L'enracinement</v>
      </c>
      <c r="G2030">
        <f>VLOOKUP(TRIM(SUBSTITUTE(D2030,CHAR(160),CHAR(32))),Metadata!B$1:E$2632,4,FALSE)</f>
        <v>1949</v>
      </c>
      <c r="H2030" t="s">
        <v>534</v>
      </c>
      <c r="J2030" t="str">
        <f>VLOOKUP(TRIM(SUBSTITUTE(D2030,CHAR(160),CHAR(32))),Metadata!B$1:H$2632,7,FALSE)</f>
        <v>traite</v>
      </c>
      <c r="L2030" t="str">
        <f>VLOOKUP(TRIM(SUBSTITUTE(D2030,CHAR(160),CHAR(32))),Metadata!B$1:J$2632,9,FALSE)</f>
        <v/>
      </c>
      <c r="M2030">
        <f>VLOOKUP(TRIM(SUBSTITUTE(D2030,CHAR(160),CHAR(32))),Metadata!B$1:K$2632,10,FALSE)</f>
        <v>96046</v>
      </c>
      <c r="N2030" s="1" t="s">
        <v>2499</v>
      </c>
      <c r="O2030">
        <v>40</v>
      </c>
      <c r="P2030">
        <v>44</v>
      </c>
    </row>
    <row r="2031" spans="1:16" x14ac:dyDescent="0.25">
      <c r="A2031" t="s">
        <v>4354</v>
      </c>
      <c r="B2031" t="s">
        <v>2514</v>
      </c>
      <c r="C2031" t="s">
        <v>330</v>
      </c>
      <c r="D2031" t="s">
        <v>8798</v>
      </c>
      <c r="E2031" t="str">
        <f>VLOOKUP(TRIM(SUBSTITUTE(D2031,CHAR(160),CHAR(32))),Metadata!B$1:C$2632,2,FALSE)</f>
        <v>Bourget, Paul, 1852-1935.</v>
      </c>
      <c r="F2031" t="str">
        <f>VLOOKUP(TRIM(SUBSTITUTE(D2031,CHAR(160),CHAR(32))),Metadata!B$1:D$2632,3,FALSE)</f>
        <v>Nos actes nous suivent</v>
      </c>
      <c r="G2031">
        <f>VLOOKUP(TRIM(SUBSTITUTE(D2031,CHAR(160),CHAR(32))),Metadata!B$1:E$2632,4,FALSE)</f>
        <v>1926</v>
      </c>
      <c r="H2031" t="s">
        <v>534</v>
      </c>
      <c r="J2031" t="str">
        <f>VLOOKUP(TRIM(SUBSTITUTE(D2031,CHAR(160),CHAR(32))),Metadata!B$1:H$2632,7,FALSE)</f>
        <v>roman</v>
      </c>
      <c r="L2031" t="str">
        <f>VLOOKUP(TRIM(SUBSTITUTE(D2031,CHAR(160),CHAR(32))),Metadata!B$1:J$2632,9,FALSE)</f>
        <v>prose</v>
      </c>
      <c r="M2031">
        <f>VLOOKUP(TRIM(SUBSTITUTE(D2031,CHAR(160),CHAR(32))),Metadata!B$1:K$2632,10,FALSE)</f>
        <v>112998</v>
      </c>
      <c r="N2031" s="1" t="s">
        <v>2500</v>
      </c>
      <c r="O2031">
        <v>133</v>
      </c>
      <c r="P2031">
        <v>136</v>
      </c>
    </row>
    <row r="2032" spans="1:16" x14ac:dyDescent="0.25">
      <c r="A2032" t="s">
        <v>4354</v>
      </c>
      <c r="B2032" t="s">
        <v>2514</v>
      </c>
      <c r="C2032" t="s">
        <v>330</v>
      </c>
      <c r="D2032" t="s">
        <v>8874</v>
      </c>
      <c r="E2032" t="str">
        <f>VLOOKUP(TRIM(SUBSTITUTE(D2032,CHAR(160),CHAR(32))),Metadata!B$1:C$2632,2,FALSE)</f>
        <v>Gide, André, 1869-1951.</v>
      </c>
      <c r="F2032" t="str">
        <f>VLOOKUP(TRIM(SUBSTITUTE(D2032,CHAR(160),CHAR(32))),Metadata!B$1:D$2632,3,FALSE)</f>
        <v>Journal, 1889-1939</v>
      </c>
      <c r="G2032">
        <f>VLOOKUP(TRIM(SUBSTITUTE(D2032,CHAR(160),CHAR(32))),Metadata!B$1:E$2632,4,FALSE)</f>
        <v>1939</v>
      </c>
      <c r="H2032" t="s">
        <v>534</v>
      </c>
      <c r="J2032" t="str">
        <f>VLOOKUP(TRIM(SUBSTITUTE(D2032,CHAR(160),CHAR(32))),Metadata!B$1:H$2632,7,FALSE)</f>
        <v>memoires</v>
      </c>
      <c r="L2032" t="str">
        <f>VLOOKUP(TRIM(SUBSTITUTE(D2032,CHAR(160),CHAR(32))),Metadata!B$1:J$2632,9,FALSE)</f>
        <v>prose</v>
      </c>
      <c r="M2032">
        <f>VLOOKUP(TRIM(SUBSTITUTE(D2032,CHAR(160),CHAR(32))),Metadata!B$1:K$2632,10,FALSE)</f>
        <v>484035</v>
      </c>
      <c r="N2032" s="1" t="s">
        <v>2501</v>
      </c>
      <c r="O2032">
        <v>249</v>
      </c>
      <c r="P2032">
        <v>253</v>
      </c>
    </row>
    <row r="2033" spans="1:16" x14ac:dyDescent="0.25">
      <c r="A2033" t="s">
        <v>4354</v>
      </c>
      <c r="B2033" t="s">
        <v>2514</v>
      </c>
      <c r="C2033" t="s">
        <v>330</v>
      </c>
      <c r="D2033" t="s">
        <v>8901</v>
      </c>
      <c r="E2033" t="str">
        <f>VLOOKUP(TRIM(SUBSTITUTE(D2033,CHAR(160),CHAR(32))),Metadata!B$1:C$2632,2,FALSE)</f>
        <v>Guéhenno, Jean, 1890-1978.</v>
      </c>
      <c r="F2033" t="str">
        <f>VLOOKUP(TRIM(SUBSTITUTE(D2033,CHAR(160),CHAR(32))),Metadata!B$1:D$2632,3,FALSE)</f>
        <v>Jean-Jacques. T. 2. Roman et verité, 1750-1758</v>
      </c>
      <c r="G2033">
        <f>VLOOKUP(TRIM(SUBSTITUTE(D2033,CHAR(160),CHAR(32))),Metadata!B$1:E$2632,4,FALSE)</f>
        <v>1950</v>
      </c>
      <c r="H2033" t="s">
        <v>534</v>
      </c>
      <c r="J2033" t="str">
        <f>VLOOKUP(TRIM(SUBSTITUTE(D2033,CHAR(160),CHAR(32))),Metadata!B$1:H$2632,7,FALSE)</f>
        <v>traite ou essai</v>
      </c>
      <c r="L2033" t="str">
        <f>VLOOKUP(TRIM(SUBSTITUTE(D2033,CHAR(160),CHAR(32))),Metadata!B$1:J$2632,9,FALSE)</f>
        <v>prose</v>
      </c>
      <c r="M2033">
        <f>VLOOKUP(TRIM(SUBSTITUTE(D2033,CHAR(160),CHAR(32))),Metadata!B$1:K$2632,10,FALSE)</f>
        <v>70913</v>
      </c>
      <c r="N2033" s="1" t="s">
        <v>2502</v>
      </c>
      <c r="O2033">
        <v>211</v>
      </c>
      <c r="P2033">
        <v>214</v>
      </c>
    </row>
    <row r="2034" spans="1:16" x14ac:dyDescent="0.25">
      <c r="A2034" t="s">
        <v>4354</v>
      </c>
      <c r="B2034" t="s">
        <v>2514</v>
      </c>
      <c r="C2034" t="s">
        <v>330</v>
      </c>
      <c r="D2034" t="s">
        <v>8833</v>
      </c>
      <c r="E2034" t="str">
        <f>VLOOKUP(TRIM(SUBSTITUTE(D2034,CHAR(160),CHAR(32))),Metadata!B$1:C$2632,2,FALSE)</f>
        <v>Drieu La Rochelle, Pierre, 1893-1945.</v>
      </c>
      <c r="F2034" t="str">
        <f>VLOOKUP(TRIM(SUBSTITUTE(D2034,CHAR(160),CHAR(32))),Metadata!B$1:D$2632,3,FALSE)</f>
        <v>Réveuse bourgeoisie</v>
      </c>
      <c r="G2034">
        <f>VLOOKUP(TRIM(SUBSTITUTE(D2034,CHAR(160),CHAR(32))),Metadata!B$1:E$2632,4,FALSE)</f>
        <v>1937</v>
      </c>
      <c r="H2034" t="s">
        <v>534</v>
      </c>
      <c r="J2034" t="str">
        <f>VLOOKUP(TRIM(SUBSTITUTE(D2034,CHAR(160),CHAR(32))),Metadata!B$1:H$2632,7,FALSE)</f>
        <v>roman</v>
      </c>
      <c r="L2034" t="str">
        <f>VLOOKUP(TRIM(SUBSTITUTE(D2034,CHAR(160),CHAR(32))),Metadata!B$1:J$2632,9,FALSE)</f>
        <v>prose</v>
      </c>
      <c r="M2034">
        <f>VLOOKUP(TRIM(SUBSTITUTE(D2034,CHAR(160),CHAR(32))),Metadata!B$1:K$2632,10,FALSE)</f>
        <v>112688</v>
      </c>
      <c r="N2034" t="s">
        <v>2503</v>
      </c>
      <c r="O2034">
        <v>62</v>
      </c>
      <c r="P2034">
        <v>65</v>
      </c>
    </row>
    <row r="2035" spans="1:16" x14ac:dyDescent="0.25">
      <c r="A2035" t="s">
        <v>4354</v>
      </c>
      <c r="B2035" t="s">
        <v>2514</v>
      </c>
      <c r="C2035" t="s">
        <v>330</v>
      </c>
      <c r="D2035" t="s">
        <v>8832</v>
      </c>
      <c r="E2035" t="str">
        <f>VLOOKUP(TRIM(SUBSTITUTE(D2035,CHAR(160),CHAR(32))),Metadata!B$1:C$2632,2,FALSE)</f>
        <v>Daniel-Rops, Henri, 1901-1965.</v>
      </c>
      <c r="F2035" t="str">
        <f>VLOOKUP(TRIM(SUBSTITUTE(D2035,CHAR(160),CHAR(32))),Metadata!B$1:D$2632,3,FALSE)</f>
        <v>Mort, où est ta victoire?</v>
      </c>
      <c r="G2035">
        <f>VLOOKUP(TRIM(SUBSTITUTE(D2035,CHAR(160),CHAR(32))),Metadata!B$1:E$2632,4,FALSE)</f>
        <v>1934</v>
      </c>
      <c r="H2035" t="s">
        <v>534</v>
      </c>
      <c r="J2035" t="str">
        <f>VLOOKUP(TRIM(SUBSTITUTE(D2035,CHAR(160),CHAR(32))),Metadata!B$1:H$2632,7,FALSE)</f>
        <v>roman</v>
      </c>
      <c r="L2035" t="str">
        <f>VLOOKUP(TRIM(SUBSTITUTE(D2035,CHAR(160),CHAR(32))),Metadata!B$1:J$2632,9,FALSE)</f>
        <v>prose</v>
      </c>
      <c r="M2035">
        <f>VLOOKUP(TRIM(SUBSTITUTE(D2035,CHAR(160),CHAR(32))),Metadata!B$1:K$2632,10,FALSE)</f>
        <v>173036</v>
      </c>
      <c r="N2035" s="1" t="s">
        <v>2504</v>
      </c>
      <c r="O2035">
        <v>130</v>
      </c>
      <c r="P2035">
        <v>133</v>
      </c>
    </row>
    <row r="2036" spans="1:16" x14ac:dyDescent="0.25">
      <c r="A2036" t="s">
        <v>4354</v>
      </c>
      <c r="B2036" t="s">
        <v>2514</v>
      </c>
      <c r="C2036" t="s">
        <v>330</v>
      </c>
      <c r="D2036" t="s">
        <v>8788</v>
      </c>
      <c r="E2036" t="str">
        <f>VLOOKUP(TRIM(SUBSTITUTE(D2036,CHAR(160),CHAR(32))),Metadata!B$1:C$2632,2,FALSE)</f>
        <v>Bernanos, Georges, 1888-1948.</v>
      </c>
      <c r="F2036" t="str">
        <f>VLOOKUP(TRIM(SUBSTITUTE(D2036,CHAR(160),CHAR(32))),Metadata!B$1:D$2632,3,FALSE)</f>
        <v>Sous le soleil de Satan</v>
      </c>
      <c r="G2036">
        <f>VLOOKUP(TRIM(SUBSTITUTE(D2036,CHAR(160),CHAR(32))),Metadata!B$1:E$2632,4,FALSE)</f>
        <v>1926</v>
      </c>
      <c r="H2036" t="s">
        <v>534</v>
      </c>
      <c r="J2036" t="str">
        <f>VLOOKUP(TRIM(SUBSTITUTE(D2036,CHAR(160),CHAR(32))),Metadata!B$1:H$2632,7,FALSE)</f>
        <v>roman</v>
      </c>
      <c r="L2036" t="str">
        <f>VLOOKUP(TRIM(SUBSTITUTE(D2036,CHAR(160),CHAR(32))),Metadata!B$1:J$2632,9,FALSE)</f>
        <v>prose</v>
      </c>
      <c r="M2036">
        <f>VLOOKUP(TRIM(SUBSTITUTE(D2036,CHAR(160),CHAR(32))),Metadata!B$1:K$2632,10,FALSE)</f>
        <v>97216</v>
      </c>
      <c r="N2036" s="1" t="s">
        <v>2505</v>
      </c>
      <c r="O2036">
        <v>82</v>
      </c>
      <c r="P2036">
        <v>85</v>
      </c>
    </row>
    <row r="2037" spans="1:16" x14ac:dyDescent="0.25">
      <c r="A2037" t="s">
        <v>4354</v>
      </c>
      <c r="B2037" t="s">
        <v>2514</v>
      </c>
      <c r="C2037" t="s">
        <v>330</v>
      </c>
      <c r="D2037" t="s">
        <v>8780</v>
      </c>
      <c r="E2037" t="str">
        <f>VLOOKUP(TRIM(SUBSTITUTE(D2037,CHAR(160),CHAR(32))),Metadata!B$1:C$2632,2,FALSE)</f>
        <v>Béguin, Albert, 1898-1957.</v>
      </c>
      <c r="F2037" t="str">
        <f>VLOOKUP(TRIM(SUBSTITUTE(D2037,CHAR(160),CHAR(32))),Metadata!B$1:D$2632,3,FALSE)</f>
        <v>L'âme romantique et le rêve</v>
      </c>
      <c r="G2037">
        <f>VLOOKUP(TRIM(SUBSTITUTE(D2037,CHAR(160),CHAR(32))),Metadata!B$1:E$2632,4,FALSE)</f>
        <v>1939</v>
      </c>
      <c r="H2037" t="s">
        <v>534</v>
      </c>
      <c r="J2037" t="str">
        <f>VLOOKUP(TRIM(SUBSTITUTE(D2037,CHAR(160),CHAR(32))),Metadata!B$1:H$2632,7,FALSE)</f>
        <v>traite ou essai</v>
      </c>
      <c r="L2037" t="str">
        <f>VLOOKUP(TRIM(SUBSTITUTE(D2037,CHAR(160),CHAR(32))),Metadata!B$1:J$2632,9,FALSE)</f>
        <v>prose</v>
      </c>
      <c r="M2037">
        <f>VLOOKUP(TRIM(SUBSTITUTE(D2037,CHAR(160),CHAR(32))),Metadata!B$1:K$2632,10,FALSE)</f>
        <v>191397</v>
      </c>
      <c r="N2037" t="s">
        <v>2506</v>
      </c>
      <c r="O2037">
        <v>189</v>
      </c>
      <c r="P2037">
        <v>193</v>
      </c>
    </row>
    <row r="2038" spans="1:16" x14ac:dyDescent="0.25">
      <c r="A2038" t="s">
        <v>4354</v>
      </c>
      <c r="B2038" t="s">
        <v>2514</v>
      </c>
      <c r="C2038" t="s">
        <v>330</v>
      </c>
      <c r="D2038" t="s">
        <v>7387</v>
      </c>
      <c r="E2038" t="str">
        <f>VLOOKUP(TRIM(SUBSTITUTE(D2038,CHAR(160),CHAR(32))),Metadata!B$1:C$2632,2,FALSE)</f>
        <v>Bloch, Marc Léopold Benjamin, 1886-1944.</v>
      </c>
      <c r="F2038" t="str">
        <f>VLOOKUP(TRIM(SUBSTITUTE(D2038,CHAR(160),CHAR(32))),Metadata!B$1:D$2632,3,FALSE)</f>
        <v>Les caractères originaux de l'Histoire rurale française</v>
      </c>
      <c r="G2038">
        <f>VLOOKUP(TRIM(SUBSTITUTE(D2038,CHAR(160),CHAR(32))),Metadata!B$1:E$2632,4,FALSE)</f>
        <v>1931</v>
      </c>
      <c r="H2038" t="s">
        <v>534</v>
      </c>
      <c r="J2038" t="str">
        <f>VLOOKUP(TRIM(SUBSTITUTE(D2038,CHAR(160),CHAR(32))),Metadata!B$1:H$2632,7,FALSE)</f>
        <v>traite</v>
      </c>
      <c r="L2038" t="str">
        <f>VLOOKUP(TRIM(SUBSTITUTE(D2038,CHAR(160),CHAR(32))),Metadata!B$1:J$2632,9,FALSE)</f>
        <v/>
      </c>
      <c r="M2038">
        <f>VLOOKUP(TRIM(SUBSTITUTE(D2038,CHAR(160),CHAR(32))),Metadata!B$1:K$2632,10,FALSE)</f>
        <v>111230</v>
      </c>
      <c r="N2038" s="1" t="s">
        <v>2507</v>
      </c>
      <c r="O2038">
        <v>31</v>
      </c>
      <c r="P2038">
        <v>35</v>
      </c>
    </row>
    <row r="2039" spans="1:16" x14ac:dyDescent="0.25">
      <c r="A2039" t="s">
        <v>4354</v>
      </c>
      <c r="B2039" t="s">
        <v>2514</v>
      </c>
      <c r="C2039" t="s">
        <v>330</v>
      </c>
      <c r="D2039" t="s">
        <v>7404</v>
      </c>
      <c r="E2039" t="str">
        <f>VLOOKUP(TRIM(SUBSTITUTE(D2039,CHAR(160),CHAR(32))),Metadata!B$1:C$2632,2,FALSE)</f>
        <v>Levy-Bruhl, Lucien, 1857-1939.</v>
      </c>
      <c r="F2039" t="str">
        <f>VLOOKUP(TRIM(SUBSTITUTE(D2039,CHAR(160),CHAR(32))),Metadata!B$1:D$2632,3,FALSE)</f>
        <v>Le surnaturel et la nature dans la mentalité primitive</v>
      </c>
      <c r="G2039">
        <f>VLOOKUP(TRIM(SUBSTITUTE(D2039,CHAR(160),CHAR(32))),Metadata!B$1:E$2632,4,FALSE)</f>
        <v>1931</v>
      </c>
      <c r="H2039" t="s">
        <v>534</v>
      </c>
      <c r="J2039" t="str">
        <f>VLOOKUP(TRIM(SUBSTITUTE(D2039,CHAR(160),CHAR(32))),Metadata!B$1:H$2632,7,FALSE)</f>
        <v>traite</v>
      </c>
      <c r="L2039" t="str">
        <f>VLOOKUP(TRIM(SUBSTITUTE(D2039,CHAR(160),CHAR(32))),Metadata!B$1:J$2632,9,FALSE)</f>
        <v/>
      </c>
      <c r="M2039">
        <f>VLOOKUP(TRIM(SUBSTITUTE(D2039,CHAR(160),CHAR(32))),Metadata!B$1:K$2632,10,FALSE)</f>
        <v>168073</v>
      </c>
      <c r="N2039" s="1" t="s">
        <v>2508</v>
      </c>
      <c r="O2039">
        <v>63</v>
      </c>
      <c r="P2039">
        <v>67</v>
      </c>
    </row>
    <row r="2040" spans="1:16" x14ac:dyDescent="0.25">
      <c r="A2040" t="s">
        <v>4354</v>
      </c>
      <c r="B2040" t="s">
        <v>2514</v>
      </c>
      <c r="C2040" t="s">
        <v>330</v>
      </c>
      <c r="D2040" t="s">
        <v>6934</v>
      </c>
      <c r="E2040" t="str">
        <f>VLOOKUP(TRIM(SUBSTITUTE(D2040,CHAR(160),CHAR(32))),Metadata!B$1:C$2632,2,FALSE)</f>
        <v>Jaurès, Jean, 1859-1914.</v>
      </c>
      <c r="F2040" t="str">
        <f>VLOOKUP(TRIM(SUBSTITUTE(D2040,CHAR(160),CHAR(32))),Metadata!B$1:D$2632,3,FALSE)</f>
        <v>Discours parlementaires</v>
      </c>
      <c r="G2040">
        <f>VLOOKUP(TRIM(SUBSTITUTE(D2040,CHAR(160),CHAR(32))),Metadata!B$1:E$2632,4,FALSE)</f>
        <v>1904</v>
      </c>
      <c r="H2040" t="s">
        <v>534</v>
      </c>
      <c r="J2040" t="str">
        <f>VLOOKUP(TRIM(SUBSTITUTE(D2040,CHAR(160),CHAR(32))),Metadata!B$1:H$2632,7,FALSE)</f>
        <v>traite</v>
      </c>
      <c r="L2040" t="str">
        <f>VLOOKUP(TRIM(SUBSTITUTE(D2040,CHAR(160),CHAR(32))),Metadata!B$1:J$2632,9,FALSE)</f>
        <v/>
      </c>
      <c r="M2040">
        <f>VLOOKUP(TRIM(SUBSTITUTE(D2040,CHAR(160),CHAR(32))),Metadata!B$1:K$2632,10,FALSE)</f>
        <v>301388</v>
      </c>
      <c r="N2040" s="1" t="s">
        <v>2509</v>
      </c>
      <c r="O2040">
        <v>64</v>
      </c>
      <c r="P2040">
        <v>67</v>
      </c>
    </row>
    <row r="2041" spans="1:16" x14ac:dyDescent="0.25">
      <c r="A2041" t="s">
        <v>4354</v>
      </c>
      <c r="B2041" t="s">
        <v>2514</v>
      </c>
      <c r="C2041" t="s">
        <v>330</v>
      </c>
      <c r="D2041" t="s">
        <v>8824</v>
      </c>
      <c r="E2041" t="str">
        <f>VLOOKUP(TRIM(SUBSTITUTE(D2041,CHAR(160),CHAR(32))),Metadata!B$1:C$2632,2,FALSE)</f>
        <v>Montesquieu, Charles de Secondat, baron de, 1689-1755.</v>
      </c>
      <c r="F2041" t="str">
        <f>VLOOKUP(TRIM(SUBSTITUTE(D2041,CHAR(160),CHAR(32))),Metadata!B$1:D$2632,3,FALSE)</f>
        <v>Correspondance de Montesquieu</v>
      </c>
      <c r="G2041">
        <f>VLOOKUP(TRIM(SUBSTITUTE(D2041,CHAR(160),CHAR(32))),Metadata!B$1:E$2632,4,FALSE)</f>
        <v>1755</v>
      </c>
      <c r="H2041" t="s">
        <v>534</v>
      </c>
      <c r="J2041" t="str">
        <f>VLOOKUP(TRIM(SUBSTITUTE(D2041,CHAR(160),CHAR(32))),Metadata!B$1:H$2632,7,FALSE)</f>
        <v>correspondance</v>
      </c>
      <c r="L2041" t="str">
        <f>VLOOKUP(TRIM(SUBSTITUTE(D2041,CHAR(160),CHAR(32))),Metadata!B$1:J$2632,9,FALSE)</f>
        <v>prose</v>
      </c>
      <c r="M2041">
        <f>VLOOKUP(TRIM(SUBSTITUTE(D2041,CHAR(160),CHAR(32))),Metadata!B$1:K$2632,10,FALSE)</f>
        <v>111275</v>
      </c>
      <c r="N2041" s="1" t="s">
        <v>2510</v>
      </c>
      <c r="O2041">
        <v>120</v>
      </c>
      <c r="P2041">
        <v>124</v>
      </c>
    </row>
    <row r="2042" spans="1:16" x14ac:dyDescent="0.25">
      <c r="A2042" t="s">
        <v>4354</v>
      </c>
      <c r="B2042" t="s">
        <v>2514</v>
      </c>
      <c r="C2042" t="s">
        <v>330</v>
      </c>
      <c r="D2042" t="s">
        <v>8855</v>
      </c>
      <c r="E2042" t="str">
        <f>VLOOKUP(TRIM(SUBSTITUTE(D2042,CHAR(160),CHAR(32))),Metadata!B$1:C$2632,2,FALSE)</f>
        <v>Feydeau, Georges, 1862-1921.</v>
      </c>
      <c r="F2042" t="str">
        <f>VLOOKUP(TRIM(SUBSTITUTE(D2042,CHAR(160),CHAR(32))),Metadata!B$1:D$2632,3,FALSE)</f>
        <v>Cent millions qui tombent</v>
      </c>
      <c r="G2042">
        <f>VLOOKUP(TRIM(SUBSTITUTE(D2042,CHAR(160),CHAR(32))),Metadata!B$1:E$2632,4,FALSE)</f>
        <v>1911</v>
      </c>
      <c r="H2042" t="s">
        <v>534</v>
      </c>
      <c r="J2042" t="str">
        <f>VLOOKUP(TRIM(SUBSTITUTE(D2042,CHAR(160),CHAR(32))),Metadata!B$1:H$2632,7,FALSE)</f>
        <v>theatre</v>
      </c>
      <c r="L2042" t="str">
        <f>VLOOKUP(TRIM(SUBSTITUTE(D2042,CHAR(160),CHAR(32))),Metadata!B$1:J$2632,9,FALSE)</f>
        <v/>
      </c>
      <c r="M2042">
        <f>VLOOKUP(TRIM(SUBSTITUTE(D2042,CHAR(160),CHAR(32))),Metadata!B$1:K$2632,10,FALSE)</f>
        <v>22608</v>
      </c>
      <c r="N2042" s="1" t="s">
        <v>2511</v>
      </c>
      <c r="O2042">
        <v>30</v>
      </c>
      <c r="P2042">
        <v>33</v>
      </c>
    </row>
    <row r="2043" spans="1:16" x14ac:dyDescent="0.25">
      <c r="A2043" t="s">
        <v>4354</v>
      </c>
      <c r="B2043" t="s">
        <v>2514</v>
      </c>
      <c r="C2043" t="s">
        <v>330</v>
      </c>
      <c r="D2043" t="s">
        <v>8845</v>
      </c>
      <c r="E2043" t="str">
        <f>VLOOKUP(TRIM(SUBSTITUTE(D2043,CHAR(160),CHAR(32))),Metadata!B$1:C$2632,2,FALSE)</f>
        <v>Durkheim, Emile, 1858-1917.</v>
      </c>
      <c r="F2043" t="str">
        <f>VLOOKUP(TRIM(SUBSTITUTE(D2043,CHAR(160),CHAR(32))),Metadata!B$1:D$2632,3,FALSE)</f>
        <v>Le socialisme (1928)</v>
      </c>
      <c r="G2043">
        <f>VLOOKUP(TRIM(SUBSTITUTE(D2043,CHAR(160),CHAR(32))),Metadata!B$1:E$2632,4,FALSE)</f>
        <v>1928</v>
      </c>
      <c r="H2043" t="s">
        <v>534</v>
      </c>
      <c r="J2043" t="str">
        <f>VLOOKUP(TRIM(SUBSTITUTE(D2043,CHAR(160),CHAR(32))),Metadata!B$1:H$2632,7,FALSE)</f>
        <v>traite</v>
      </c>
      <c r="L2043" t="str">
        <f>VLOOKUP(TRIM(SUBSTITUTE(D2043,CHAR(160),CHAR(32))),Metadata!B$1:J$2632,9,FALSE)</f>
        <v/>
      </c>
      <c r="M2043">
        <f>VLOOKUP(TRIM(SUBSTITUTE(D2043,CHAR(160),CHAR(32))),Metadata!B$1:K$2632,10,FALSE)</f>
        <v>104915</v>
      </c>
      <c r="N2043" s="1" t="s">
        <v>2512</v>
      </c>
      <c r="O2043">
        <v>45</v>
      </c>
      <c r="P2043">
        <v>48</v>
      </c>
    </row>
    <row r="2044" spans="1:16" x14ac:dyDescent="0.25">
      <c r="A2044" t="s">
        <v>4354</v>
      </c>
      <c r="B2044" t="s">
        <v>2514</v>
      </c>
      <c r="C2044" t="s">
        <v>330</v>
      </c>
      <c r="D2044" t="s">
        <v>8747</v>
      </c>
      <c r="E2044" t="str">
        <f>VLOOKUP(TRIM(SUBSTITUTE(D2044,CHAR(160),CHAR(32))),Metadata!B$1:C$2632,2,FALSE)</f>
        <v>Anouilh, Jean, 1910-1987.</v>
      </c>
      <c r="F2044" t="str">
        <f>VLOOKUP(TRIM(SUBSTITUTE(D2044,CHAR(160),CHAR(32))),Metadata!B$1:D$2632,3,FALSE)</f>
        <v>La sauvage</v>
      </c>
      <c r="G2044">
        <f>VLOOKUP(TRIM(SUBSTITUTE(D2044,CHAR(160),CHAR(32))),Metadata!B$1:E$2632,4,FALSE)</f>
        <v>1938</v>
      </c>
      <c r="H2044" t="s">
        <v>534</v>
      </c>
      <c r="J2044" t="str">
        <f>VLOOKUP(TRIM(SUBSTITUTE(D2044,CHAR(160),CHAR(32))),Metadata!B$1:H$2632,7,FALSE)</f>
        <v>theatre</v>
      </c>
      <c r="L2044" t="str">
        <f>VLOOKUP(TRIM(SUBSTITUTE(D2044,CHAR(160),CHAR(32))),Metadata!B$1:J$2632,9,FALSE)</f>
        <v>prose</v>
      </c>
      <c r="M2044">
        <f>VLOOKUP(TRIM(SUBSTITUTE(D2044,CHAR(160),CHAR(32))),Metadata!B$1:K$2632,10,FALSE)</f>
        <v>29510</v>
      </c>
      <c r="N2044" s="1" t="s">
        <v>2513</v>
      </c>
      <c r="O2044">
        <v>33</v>
      </c>
      <c r="P2044">
        <v>36</v>
      </c>
    </row>
    <row r="2045" spans="1:16" x14ac:dyDescent="0.25">
      <c r="A2045" t="s">
        <v>4354</v>
      </c>
      <c r="B2045" t="s">
        <v>329</v>
      </c>
      <c r="C2045" t="s">
        <v>330</v>
      </c>
      <c r="D2045" t="s">
        <v>7937</v>
      </c>
      <c r="E2045" t="str">
        <f>VLOOKUP(TRIM(SUBSTITUTE(D2045,CHAR(160),CHAR(32))),Metadata!B$1:C$2632,2,FALSE)</f>
        <v>Marguerite, Queen, consort of Henry IV, King of France, 1553-1615.</v>
      </c>
      <c r="F2045" t="str">
        <f>VLOOKUP(TRIM(SUBSTITUTE(D2045,CHAR(160),CHAR(32))),Metadata!B$1:D$2632,3,FALSE)</f>
        <v>Mémoires de Marguerite de Valois</v>
      </c>
      <c r="G2045">
        <f>VLOOKUP(TRIM(SUBSTITUTE(D2045,CHAR(160),CHAR(32))),Metadata!B$1:E$2632,4,FALSE)</f>
        <v>1586</v>
      </c>
      <c r="H2045" t="s">
        <v>456</v>
      </c>
      <c r="J2045" t="str">
        <f>VLOOKUP(TRIM(SUBSTITUTE(D2045,CHAR(160),CHAR(32))),Metadata!B$1:H$2632,7,FALSE)</f>
        <v>memoires</v>
      </c>
      <c r="L2045" t="str">
        <f>VLOOKUP(TRIM(SUBSTITUTE(D2045,CHAR(160),CHAR(32))),Metadata!B$1:J$2632,9,FALSE)</f>
        <v/>
      </c>
      <c r="M2045">
        <f>VLOOKUP(TRIM(SUBSTITUTE(D2045,CHAR(160),CHAR(32))),Metadata!B$1:K$2632,10,FALSE)</f>
        <v>49150</v>
      </c>
      <c r="N2045" s="1" t="s">
        <v>2515</v>
      </c>
      <c r="O2045">
        <v>268</v>
      </c>
      <c r="P2045">
        <v>272</v>
      </c>
    </row>
    <row r="2046" spans="1:16" x14ac:dyDescent="0.25">
      <c r="A2046" t="s">
        <v>4354</v>
      </c>
      <c r="B2046" t="s">
        <v>329</v>
      </c>
      <c r="C2046" t="s">
        <v>330</v>
      </c>
      <c r="D2046" t="s">
        <v>7937</v>
      </c>
      <c r="E2046" t="str">
        <f>VLOOKUP(TRIM(SUBSTITUTE(D2046,CHAR(160),CHAR(32))),Metadata!B$1:C$2632,2,FALSE)</f>
        <v>Marguerite, Queen, consort of Henry IV, King of France, 1553-1615.</v>
      </c>
      <c r="F2046" t="str">
        <f>VLOOKUP(TRIM(SUBSTITUTE(D2046,CHAR(160),CHAR(32))),Metadata!B$1:D$2632,3,FALSE)</f>
        <v>Mémoires de Marguerite de Valois</v>
      </c>
      <c r="G2046">
        <f>VLOOKUP(TRIM(SUBSTITUTE(D2046,CHAR(160),CHAR(32))),Metadata!B$1:E$2632,4,FALSE)</f>
        <v>1586</v>
      </c>
      <c r="H2046" t="s">
        <v>456</v>
      </c>
      <c r="J2046" t="str">
        <f>VLOOKUP(TRIM(SUBSTITUTE(D2046,CHAR(160),CHAR(32))),Metadata!B$1:H$2632,7,FALSE)</f>
        <v>memoires</v>
      </c>
      <c r="L2046" t="str">
        <f>VLOOKUP(TRIM(SUBSTITUTE(D2046,CHAR(160),CHAR(32))),Metadata!B$1:J$2632,9,FALSE)</f>
        <v/>
      </c>
      <c r="M2046">
        <f>VLOOKUP(TRIM(SUBSTITUTE(D2046,CHAR(160),CHAR(32))),Metadata!B$1:K$2632,10,FALSE)</f>
        <v>49150</v>
      </c>
      <c r="N2046" s="4" t="s">
        <v>2516</v>
      </c>
      <c r="O2046">
        <v>496</v>
      </c>
      <c r="P2046">
        <v>502</v>
      </c>
    </row>
    <row r="2047" spans="1:16" x14ac:dyDescent="0.25">
      <c r="A2047" t="s">
        <v>4354</v>
      </c>
      <c r="B2047" t="s">
        <v>329</v>
      </c>
      <c r="C2047" t="s">
        <v>330</v>
      </c>
      <c r="D2047" t="s">
        <v>7937</v>
      </c>
      <c r="E2047" t="str">
        <f>VLOOKUP(TRIM(SUBSTITUTE(D2047,CHAR(160),CHAR(32))),Metadata!B$1:C$2632,2,FALSE)</f>
        <v>Marguerite, Queen, consort of Henry IV, King of France, 1553-1615.</v>
      </c>
      <c r="F2047" t="str">
        <f>VLOOKUP(TRIM(SUBSTITUTE(D2047,CHAR(160),CHAR(32))),Metadata!B$1:D$2632,3,FALSE)</f>
        <v>Mémoires de Marguerite de Valois</v>
      </c>
      <c r="G2047">
        <f>VLOOKUP(TRIM(SUBSTITUTE(D2047,CHAR(160),CHAR(32))),Metadata!B$1:E$2632,4,FALSE)</f>
        <v>1586</v>
      </c>
      <c r="H2047" t="s">
        <v>456</v>
      </c>
      <c r="J2047" t="str">
        <f>VLOOKUP(TRIM(SUBSTITUTE(D2047,CHAR(160),CHAR(32))),Metadata!B$1:H$2632,7,FALSE)</f>
        <v>memoires</v>
      </c>
      <c r="L2047" t="str">
        <f>VLOOKUP(TRIM(SUBSTITUTE(D2047,CHAR(160),CHAR(32))),Metadata!B$1:J$2632,9,FALSE)</f>
        <v/>
      </c>
      <c r="M2047">
        <f>VLOOKUP(TRIM(SUBSTITUTE(D2047,CHAR(160),CHAR(32))),Metadata!B$1:K$2632,10,FALSE)</f>
        <v>49150</v>
      </c>
      <c r="N2047" s="1" t="s">
        <v>2517</v>
      </c>
      <c r="O2047">
        <v>57</v>
      </c>
      <c r="P2047">
        <v>61</v>
      </c>
    </row>
    <row r="2048" spans="1:16" x14ac:dyDescent="0.25">
      <c r="A2048" t="s">
        <v>4354</v>
      </c>
      <c r="B2048" t="s">
        <v>329</v>
      </c>
      <c r="C2048" t="s">
        <v>330</v>
      </c>
      <c r="D2048" t="s">
        <v>7945</v>
      </c>
      <c r="E2048" t="str">
        <f>VLOOKUP(TRIM(SUBSTITUTE(D2048,CHAR(160),CHAR(32))),Metadata!B$1:C$2632,2,FALSE)</f>
        <v>Montaigne, Michel Eyquem de</v>
      </c>
      <c r="F2048" t="str">
        <f>VLOOKUP(TRIM(SUBSTITUTE(D2048,CHAR(160),CHAR(32))),Metadata!B$1:D$2632,3,FALSE)</f>
        <v>Les Essais</v>
      </c>
      <c r="G2048">
        <f>VLOOKUP(TRIM(SUBSTITUTE(D2048,CHAR(160),CHAR(32))),Metadata!B$1:E$2632,4,FALSE)</f>
        <v>1595</v>
      </c>
      <c r="H2048" t="s">
        <v>456</v>
      </c>
      <c r="J2048" t="str">
        <f>VLOOKUP(TRIM(SUBSTITUTE(D2048,CHAR(160),CHAR(32))),Metadata!B$1:H$2632,7,FALSE)</f>
        <v>essai</v>
      </c>
      <c r="L2048" t="str">
        <f>VLOOKUP(TRIM(SUBSTITUTE(D2048,CHAR(160),CHAR(32))),Metadata!B$1:J$2632,9,FALSE)</f>
        <v/>
      </c>
      <c r="M2048">
        <f>VLOOKUP(TRIM(SUBSTITUTE(D2048,CHAR(160),CHAR(32))),Metadata!B$1:K$2632,10,FALSE)</f>
        <v>438631</v>
      </c>
      <c r="N2048" s="1" t="s">
        <v>2518</v>
      </c>
      <c r="O2048">
        <v>306</v>
      </c>
      <c r="P2048">
        <v>311</v>
      </c>
    </row>
    <row r="2049" spans="1:16" x14ac:dyDescent="0.25">
      <c r="A2049" t="s">
        <v>4354</v>
      </c>
      <c r="B2049" t="s">
        <v>329</v>
      </c>
      <c r="C2049" t="s">
        <v>330</v>
      </c>
      <c r="D2049" t="s">
        <v>7936</v>
      </c>
      <c r="E2049" t="str">
        <f>VLOOKUP(TRIM(SUBSTITUTE(D2049,CHAR(160),CHAR(32))),Metadata!B$1:C$2632,2,FALSE)</f>
        <v>Marguerite, Queen, consort of Henry II, King of Navarre, 1492-1549.</v>
      </c>
      <c r="F2049" t="str">
        <f>VLOOKUP(TRIM(SUBSTITUTE(D2049,CHAR(160),CHAR(32))),Metadata!B$1:D$2632,3,FALSE)</f>
        <v>L'Heptaméron</v>
      </c>
      <c r="G2049">
        <f>VLOOKUP(TRIM(SUBSTITUTE(D2049,CHAR(160),CHAR(32))),Metadata!B$1:E$2632,4,FALSE)</f>
        <v>1559</v>
      </c>
      <c r="H2049" t="s">
        <v>456</v>
      </c>
      <c r="J2049" t="str">
        <f>VLOOKUP(TRIM(SUBSTITUTE(D2049,CHAR(160),CHAR(32))),Metadata!B$1:H$2632,7,FALSE)</f>
        <v>roman</v>
      </c>
      <c r="L2049" t="str">
        <f>VLOOKUP(TRIM(SUBSTITUTE(D2049,CHAR(160),CHAR(32))),Metadata!B$1:J$2632,9,FALSE)</f>
        <v/>
      </c>
      <c r="M2049">
        <f>VLOOKUP(TRIM(SUBSTITUTE(D2049,CHAR(160),CHAR(32))),Metadata!B$1:K$2632,10,FALSE)</f>
        <v>182112</v>
      </c>
      <c r="N2049" s="1" t="s">
        <v>2519</v>
      </c>
      <c r="O2049">
        <v>277</v>
      </c>
      <c r="P2049">
        <v>283</v>
      </c>
    </row>
    <row r="2050" spans="1:16" x14ac:dyDescent="0.25">
      <c r="A2050" t="s">
        <v>4354</v>
      </c>
      <c r="B2050" t="s">
        <v>329</v>
      </c>
      <c r="C2050" t="s">
        <v>330</v>
      </c>
      <c r="D2050" t="s">
        <v>7945</v>
      </c>
      <c r="E2050" t="str">
        <f>VLOOKUP(TRIM(SUBSTITUTE(D2050,CHAR(160),CHAR(32))),Metadata!B$1:C$2632,2,FALSE)</f>
        <v>Montaigne, Michel Eyquem de</v>
      </c>
      <c r="F2050" t="str">
        <f>VLOOKUP(TRIM(SUBSTITUTE(D2050,CHAR(160),CHAR(32))),Metadata!B$1:D$2632,3,FALSE)</f>
        <v>Les Essais</v>
      </c>
      <c r="G2050">
        <f>VLOOKUP(TRIM(SUBSTITUTE(D2050,CHAR(160),CHAR(32))),Metadata!B$1:E$2632,4,FALSE)</f>
        <v>1595</v>
      </c>
      <c r="H2050" t="s">
        <v>456</v>
      </c>
      <c r="J2050" t="str">
        <f>VLOOKUP(TRIM(SUBSTITUTE(D2050,CHAR(160),CHAR(32))),Metadata!B$1:H$2632,7,FALSE)</f>
        <v>essai</v>
      </c>
      <c r="L2050" t="str">
        <f>VLOOKUP(TRIM(SUBSTITUTE(D2050,CHAR(160),CHAR(32))),Metadata!B$1:J$2632,9,FALSE)</f>
        <v/>
      </c>
      <c r="M2050">
        <f>VLOOKUP(TRIM(SUBSTITUTE(D2050,CHAR(160),CHAR(32))),Metadata!B$1:K$2632,10,FALSE)</f>
        <v>438631</v>
      </c>
      <c r="N2050" s="1" t="s">
        <v>2520</v>
      </c>
      <c r="O2050">
        <v>45</v>
      </c>
      <c r="P2050">
        <v>50</v>
      </c>
    </row>
    <row r="2051" spans="1:16" x14ac:dyDescent="0.25">
      <c r="A2051" t="s">
        <v>4354</v>
      </c>
      <c r="B2051" t="s">
        <v>329</v>
      </c>
      <c r="C2051" t="s">
        <v>330</v>
      </c>
      <c r="D2051" t="s">
        <v>7945</v>
      </c>
      <c r="E2051" t="str">
        <f>VLOOKUP(TRIM(SUBSTITUTE(D2051,CHAR(160),CHAR(32))),Metadata!B$1:C$2632,2,FALSE)</f>
        <v>Montaigne, Michel Eyquem de</v>
      </c>
      <c r="F2051" t="str">
        <f>VLOOKUP(TRIM(SUBSTITUTE(D2051,CHAR(160),CHAR(32))),Metadata!B$1:D$2632,3,FALSE)</f>
        <v>Les Essais</v>
      </c>
      <c r="G2051">
        <f>VLOOKUP(TRIM(SUBSTITUTE(D2051,CHAR(160),CHAR(32))),Metadata!B$1:E$2632,4,FALSE)</f>
        <v>1595</v>
      </c>
      <c r="H2051" t="s">
        <v>456</v>
      </c>
      <c r="J2051" t="str">
        <f>VLOOKUP(TRIM(SUBSTITUTE(D2051,CHAR(160),CHAR(32))),Metadata!B$1:H$2632,7,FALSE)</f>
        <v>essai</v>
      </c>
      <c r="L2051" t="str">
        <f>VLOOKUP(TRIM(SUBSTITUTE(D2051,CHAR(160),CHAR(32))),Metadata!B$1:J$2632,9,FALSE)</f>
        <v/>
      </c>
      <c r="M2051">
        <f>VLOOKUP(TRIM(SUBSTITUTE(D2051,CHAR(160),CHAR(32))),Metadata!B$1:K$2632,10,FALSE)</f>
        <v>438631</v>
      </c>
      <c r="N2051" t="s">
        <v>2521</v>
      </c>
      <c r="O2051">
        <v>9</v>
      </c>
      <c r="P2051">
        <v>16</v>
      </c>
    </row>
    <row r="2052" spans="1:16" x14ac:dyDescent="0.25">
      <c r="A2052" t="s">
        <v>4354</v>
      </c>
      <c r="B2052" t="s">
        <v>329</v>
      </c>
      <c r="C2052" t="s">
        <v>330</v>
      </c>
      <c r="D2052" t="s">
        <v>7945</v>
      </c>
      <c r="E2052" t="str">
        <f>VLOOKUP(TRIM(SUBSTITUTE(D2052,CHAR(160),CHAR(32))),Metadata!B$1:C$2632,2,FALSE)</f>
        <v>Montaigne, Michel Eyquem de</v>
      </c>
      <c r="F2052" t="str">
        <f>VLOOKUP(TRIM(SUBSTITUTE(D2052,CHAR(160),CHAR(32))),Metadata!B$1:D$2632,3,FALSE)</f>
        <v>Les Essais</v>
      </c>
      <c r="G2052">
        <f>VLOOKUP(TRIM(SUBSTITUTE(D2052,CHAR(160),CHAR(32))),Metadata!B$1:E$2632,4,FALSE)</f>
        <v>1595</v>
      </c>
      <c r="H2052" t="s">
        <v>456</v>
      </c>
      <c r="J2052" t="str">
        <f>VLOOKUP(TRIM(SUBSTITUTE(D2052,CHAR(160),CHAR(32))),Metadata!B$1:H$2632,7,FALSE)</f>
        <v>essai</v>
      </c>
      <c r="L2052" t="str">
        <f>VLOOKUP(TRIM(SUBSTITUTE(D2052,CHAR(160),CHAR(32))),Metadata!B$1:J$2632,9,FALSE)</f>
        <v/>
      </c>
      <c r="M2052">
        <f>VLOOKUP(TRIM(SUBSTITUTE(D2052,CHAR(160),CHAR(32))),Metadata!B$1:K$2632,10,FALSE)</f>
        <v>438631</v>
      </c>
      <c r="N2052" s="1" t="s">
        <v>2522</v>
      </c>
      <c r="O2052">
        <v>67</v>
      </c>
      <c r="P2052">
        <v>71</v>
      </c>
    </row>
    <row r="2053" spans="1:16" x14ac:dyDescent="0.25">
      <c r="A2053" t="s">
        <v>4354</v>
      </c>
      <c r="B2053" t="s">
        <v>329</v>
      </c>
      <c r="C2053" t="s">
        <v>330</v>
      </c>
      <c r="D2053" t="s">
        <v>7945</v>
      </c>
      <c r="E2053" t="str">
        <f>VLOOKUP(TRIM(SUBSTITUTE(D2053,CHAR(160),CHAR(32))),Metadata!B$1:C$2632,2,FALSE)</f>
        <v>Montaigne, Michel Eyquem de</v>
      </c>
      <c r="F2053" t="str">
        <f>VLOOKUP(TRIM(SUBSTITUTE(D2053,CHAR(160),CHAR(32))),Metadata!B$1:D$2632,3,FALSE)</f>
        <v>Les Essais</v>
      </c>
      <c r="G2053">
        <f>VLOOKUP(TRIM(SUBSTITUTE(D2053,CHAR(160),CHAR(32))),Metadata!B$1:E$2632,4,FALSE)</f>
        <v>1595</v>
      </c>
      <c r="H2053" t="s">
        <v>456</v>
      </c>
      <c r="J2053" t="str">
        <f>VLOOKUP(TRIM(SUBSTITUTE(D2053,CHAR(160),CHAR(32))),Metadata!B$1:H$2632,7,FALSE)</f>
        <v>essai</v>
      </c>
      <c r="L2053" t="str">
        <f>VLOOKUP(TRIM(SUBSTITUTE(D2053,CHAR(160),CHAR(32))),Metadata!B$1:J$2632,9,FALSE)</f>
        <v/>
      </c>
      <c r="M2053">
        <f>VLOOKUP(TRIM(SUBSTITUTE(D2053,CHAR(160),CHAR(32))),Metadata!B$1:K$2632,10,FALSE)</f>
        <v>438631</v>
      </c>
      <c r="N2053" s="1" t="s">
        <v>2523</v>
      </c>
      <c r="O2053">
        <v>172</v>
      </c>
      <c r="P2053">
        <v>177</v>
      </c>
    </row>
    <row r="2054" spans="1:16" x14ac:dyDescent="0.25">
      <c r="A2054" t="s">
        <v>4354</v>
      </c>
      <c r="B2054" t="s">
        <v>329</v>
      </c>
      <c r="C2054" t="s">
        <v>330</v>
      </c>
      <c r="D2054" t="s">
        <v>7936</v>
      </c>
      <c r="E2054" t="str">
        <f>VLOOKUP(TRIM(SUBSTITUTE(D2054,CHAR(160),CHAR(32))),Metadata!B$1:C$2632,2,FALSE)</f>
        <v>Marguerite, Queen, consort of Henry II, King of Navarre, 1492-1549.</v>
      </c>
      <c r="F2054" t="str">
        <f>VLOOKUP(TRIM(SUBSTITUTE(D2054,CHAR(160),CHAR(32))),Metadata!B$1:D$2632,3,FALSE)</f>
        <v>L'Heptaméron</v>
      </c>
      <c r="G2054">
        <f>VLOOKUP(TRIM(SUBSTITUTE(D2054,CHAR(160),CHAR(32))),Metadata!B$1:E$2632,4,FALSE)</f>
        <v>1559</v>
      </c>
      <c r="H2054" t="s">
        <v>456</v>
      </c>
      <c r="J2054" t="str">
        <f>VLOOKUP(TRIM(SUBSTITUTE(D2054,CHAR(160),CHAR(32))),Metadata!B$1:H$2632,7,FALSE)</f>
        <v>roman</v>
      </c>
      <c r="L2054" t="str">
        <f>VLOOKUP(TRIM(SUBSTITUTE(D2054,CHAR(160),CHAR(32))),Metadata!B$1:J$2632,9,FALSE)</f>
        <v/>
      </c>
      <c r="M2054">
        <f>VLOOKUP(TRIM(SUBSTITUTE(D2054,CHAR(160),CHAR(32))),Metadata!B$1:K$2632,10,FALSE)</f>
        <v>182112</v>
      </c>
      <c r="N2054" s="1" t="s">
        <v>2524</v>
      </c>
      <c r="O2054">
        <v>54</v>
      </c>
      <c r="P2054">
        <v>59</v>
      </c>
    </row>
    <row r="2055" spans="1:16" x14ac:dyDescent="0.25">
      <c r="A2055" t="s">
        <v>4354</v>
      </c>
      <c r="B2055" t="s">
        <v>329</v>
      </c>
      <c r="C2055" t="s">
        <v>330</v>
      </c>
      <c r="D2055" t="s">
        <v>7936</v>
      </c>
      <c r="E2055" t="str">
        <f>VLOOKUP(TRIM(SUBSTITUTE(D2055,CHAR(160),CHAR(32))),Metadata!B$1:C$2632,2,FALSE)</f>
        <v>Marguerite, Queen, consort of Henry II, King of Navarre, 1492-1549.</v>
      </c>
      <c r="F2055" t="str">
        <f>VLOOKUP(TRIM(SUBSTITUTE(D2055,CHAR(160),CHAR(32))),Metadata!B$1:D$2632,3,FALSE)</f>
        <v>L'Heptaméron</v>
      </c>
      <c r="G2055">
        <f>VLOOKUP(TRIM(SUBSTITUTE(D2055,CHAR(160),CHAR(32))),Metadata!B$1:E$2632,4,FALSE)</f>
        <v>1559</v>
      </c>
      <c r="H2055" t="s">
        <v>456</v>
      </c>
      <c r="J2055" t="str">
        <f>VLOOKUP(TRIM(SUBSTITUTE(D2055,CHAR(160),CHAR(32))),Metadata!B$1:H$2632,7,FALSE)</f>
        <v>roman</v>
      </c>
      <c r="L2055" t="str">
        <f>VLOOKUP(TRIM(SUBSTITUTE(D2055,CHAR(160),CHAR(32))),Metadata!B$1:J$2632,9,FALSE)</f>
        <v/>
      </c>
      <c r="M2055">
        <f>VLOOKUP(TRIM(SUBSTITUTE(D2055,CHAR(160),CHAR(32))),Metadata!B$1:K$2632,10,FALSE)</f>
        <v>182112</v>
      </c>
      <c r="N2055" s="1" t="s">
        <v>2525</v>
      </c>
      <c r="O2055">
        <v>35</v>
      </c>
      <c r="P2055">
        <v>40</v>
      </c>
    </row>
    <row r="2056" spans="1:16" x14ac:dyDescent="0.25">
      <c r="A2056" t="s">
        <v>4354</v>
      </c>
      <c r="B2056" t="s">
        <v>329</v>
      </c>
      <c r="C2056" t="s">
        <v>330</v>
      </c>
      <c r="D2056" t="s">
        <v>7937</v>
      </c>
      <c r="E2056" t="str">
        <f>VLOOKUP(TRIM(SUBSTITUTE(D2056,CHAR(160),CHAR(32))),Metadata!B$1:C$2632,2,FALSE)</f>
        <v>Marguerite, Queen, consort of Henry IV, King of France, 1553-1615.</v>
      </c>
      <c r="F2056" t="str">
        <f>VLOOKUP(TRIM(SUBSTITUTE(D2056,CHAR(160),CHAR(32))),Metadata!B$1:D$2632,3,FALSE)</f>
        <v>Mémoires de Marguerite de Valois</v>
      </c>
      <c r="G2056">
        <f>VLOOKUP(TRIM(SUBSTITUTE(D2056,CHAR(160),CHAR(32))),Metadata!B$1:E$2632,4,FALSE)</f>
        <v>1586</v>
      </c>
      <c r="H2056" t="s">
        <v>456</v>
      </c>
      <c r="J2056" t="str">
        <f>VLOOKUP(TRIM(SUBSTITUTE(D2056,CHAR(160),CHAR(32))),Metadata!B$1:H$2632,7,FALSE)</f>
        <v>memoires</v>
      </c>
      <c r="L2056" t="str">
        <f>VLOOKUP(TRIM(SUBSTITUTE(D2056,CHAR(160),CHAR(32))),Metadata!B$1:J$2632,9,FALSE)</f>
        <v/>
      </c>
      <c r="M2056">
        <f>VLOOKUP(TRIM(SUBSTITUTE(D2056,CHAR(160),CHAR(32))),Metadata!B$1:K$2632,10,FALSE)</f>
        <v>49150</v>
      </c>
      <c r="N2056" s="4" t="s">
        <v>2526</v>
      </c>
      <c r="O2056">
        <v>327</v>
      </c>
      <c r="P2056">
        <v>334</v>
      </c>
    </row>
    <row r="2057" spans="1:16" x14ac:dyDescent="0.25">
      <c r="A2057" t="s">
        <v>4354</v>
      </c>
      <c r="B2057" t="s">
        <v>329</v>
      </c>
      <c r="C2057" t="s">
        <v>330</v>
      </c>
      <c r="D2057" t="s">
        <v>7945</v>
      </c>
      <c r="E2057" t="str">
        <f>VLOOKUP(TRIM(SUBSTITUTE(D2057,CHAR(160),CHAR(32))),Metadata!B$1:C$2632,2,FALSE)</f>
        <v>Montaigne, Michel Eyquem de</v>
      </c>
      <c r="F2057" t="str">
        <f>VLOOKUP(TRIM(SUBSTITUTE(D2057,CHAR(160),CHAR(32))),Metadata!B$1:D$2632,3,FALSE)</f>
        <v>Les Essais</v>
      </c>
      <c r="G2057">
        <f>VLOOKUP(TRIM(SUBSTITUTE(D2057,CHAR(160),CHAR(32))),Metadata!B$1:E$2632,4,FALSE)</f>
        <v>1595</v>
      </c>
      <c r="H2057" t="s">
        <v>456</v>
      </c>
      <c r="J2057" t="str">
        <f>VLOOKUP(TRIM(SUBSTITUTE(D2057,CHAR(160),CHAR(32))),Metadata!B$1:H$2632,7,FALSE)</f>
        <v>essai</v>
      </c>
      <c r="L2057" t="str">
        <f>VLOOKUP(TRIM(SUBSTITUTE(D2057,CHAR(160),CHAR(32))),Metadata!B$1:J$2632,9,FALSE)</f>
        <v/>
      </c>
      <c r="M2057">
        <f>VLOOKUP(TRIM(SUBSTITUTE(D2057,CHAR(160),CHAR(32))),Metadata!B$1:K$2632,10,FALSE)</f>
        <v>438631</v>
      </c>
      <c r="N2057" s="1" t="s">
        <v>2527</v>
      </c>
      <c r="O2057">
        <v>193</v>
      </c>
      <c r="P2057">
        <v>200</v>
      </c>
    </row>
    <row r="2058" spans="1:16" x14ac:dyDescent="0.25">
      <c r="A2058" t="s">
        <v>4354</v>
      </c>
      <c r="B2058" t="s">
        <v>329</v>
      </c>
      <c r="C2058" t="s">
        <v>330</v>
      </c>
      <c r="D2058" t="s">
        <v>7945</v>
      </c>
      <c r="E2058" t="str">
        <f>VLOOKUP(TRIM(SUBSTITUTE(D2058,CHAR(160),CHAR(32))),Metadata!B$1:C$2632,2,FALSE)</f>
        <v>Montaigne, Michel Eyquem de</v>
      </c>
      <c r="F2058" t="str">
        <f>VLOOKUP(TRIM(SUBSTITUTE(D2058,CHAR(160),CHAR(32))),Metadata!B$1:D$2632,3,FALSE)</f>
        <v>Les Essais</v>
      </c>
      <c r="G2058">
        <f>VLOOKUP(TRIM(SUBSTITUTE(D2058,CHAR(160),CHAR(32))),Metadata!B$1:E$2632,4,FALSE)</f>
        <v>1595</v>
      </c>
      <c r="H2058" t="s">
        <v>456</v>
      </c>
      <c r="J2058" t="str">
        <f>VLOOKUP(TRIM(SUBSTITUTE(D2058,CHAR(160),CHAR(32))),Metadata!B$1:H$2632,7,FALSE)</f>
        <v>essai</v>
      </c>
      <c r="L2058" t="str">
        <f>VLOOKUP(TRIM(SUBSTITUTE(D2058,CHAR(160),CHAR(32))),Metadata!B$1:J$2632,9,FALSE)</f>
        <v/>
      </c>
      <c r="M2058">
        <f>VLOOKUP(TRIM(SUBSTITUTE(D2058,CHAR(160),CHAR(32))),Metadata!B$1:K$2632,10,FALSE)</f>
        <v>438631</v>
      </c>
      <c r="N2058" s="1" t="s">
        <v>2528</v>
      </c>
      <c r="O2058">
        <v>3</v>
      </c>
      <c r="P2058">
        <v>8</v>
      </c>
    </row>
    <row r="2059" spans="1:16" x14ac:dyDescent="0.25">
      <c r="A2059" t="s">
        <v>4354</v>
      </c>
      <c r="B2059" t="s">
        <v>329</v>
      </c>
      <c r="C2059" t="s">
        <v>330</v>
      </c>
      <c r="D2059" t="s">
        <v>7945</v>
      </c>
      <c r="E2059" t="str">
        <f>VLOOKUP(TRIM(SUBSTITUTE(D2059,CHAR(160),CHAR(32))),Metadata!B$1:C$2632,2,FALSE)</f>
        <v>Montaigne, Michel Eyquem de</v>
      </c>
      <c r="F2059" t="str">
        <f>VLOOKUP(TRIM(SUBSTITUTE(D2059,CHAR(160),CHAR(32))),Metadata!B$1:D$2632,3,FALSE)</f>
        <v>Les Essais</v>
      </c>
      <c r="G2059">
        <f>VLOOKUP(TRIM(SUBSTITUTE(D2059,CHAR(160),CHAR(32))),Metadata!B$1:E$2632,4,FALSE)</f>
        <v>1595</v>
      </c>
      <c r="H2059" t="s">
        <v>456</v>
      </c>
      <c r="J2059" t="str">
        <f>VLOOKUP(TRIM(SUBSTITUTE(D2059,CHAR(160),CHAR(32))),Metadata!B$1:H$2632,7,FALSE)</f>
        <v>essai</v>
      </c>
      <c r="L2059" t="str">
        <f>VLOOKUP(TRIM(SUBSTITUTE(D2059,CHAR(160),CHAR(32))),Metadata!B$1:J$2632,9,FALSE)</f>
        <v/>
      </c>
      <c r="M2059">
        <f>VLOOKUP(TRIM(SUBSTITUTE(D2059,CHAR(160),CHAR(32))),Metadata!B$1:K$2632,10,FALSE)</f>
        <v>438631</v>
      </c>
      <c r="N2059" s="1" t="s">
        <v>2529</v>
      </c>
      <c r="O2059">
        <v>136</v>
      </c>
      <c r="P2059">
        <v>143</v>
      </c>
    </row>
    <row r="2060" spans="1:16" x14ac:dyDescent="0.25">
      <c r="A2060" t="s">
        <v>4354</v>
      </c>
      <c r="B2060" t="s">
        <v>329</v>
      </c>
      <c r="C2060" t="s">
        <v>330</v>
      </c>
      <c r="D2060" t="s">
        <v>7945</v>
      </c>
      <c r="E2060" t="str">
        <f>VLOOKUP(TRIM(SUBSTITUTE(D2060,CHAR(160),CHAR(32))),Metadata!B$1:C$2632,2,FALSE)</f>
        <v>Montaigne, Michel Eyquem de</v>
      </c>
      <c r="F2060" t="str">
        <f>VLOOKUP(TRIM(SUBSTITUTE(D2060,CHAR(160),CHAR(32))),Metadata!B$1:D$2632,3,FALSE)</f>
        <v>Les Essais</v>
      </c>
      <c r="G2060">
        <f>VLOOKUP(TRIM(SUBSTITUTE(D2060,CHAR(160),CHAR(32))),Metadata!B$1:E$2632,4,FALSE)</f>
        <v>1595</v>
      </c>
      <c r="H2060" t="s">
        <v>456</v>
      </c>
      <c r="J2060" t="str">
        <f>VLOOKUP(TRIM(SUBSTITUTE(D2060,CHAR(160),CHAR(32))),Metadata!B$1:H$2632,7,FALSE)</f>
        <v>essai</v>
      </c>
      <c r="L2060" t="str">
        <f>VLOOKUP(TRIM(SUBSTITUTE(D2060,CHAR(160),CHAR(32))),Metadata!B$1:J$2632,9,FALSE)</f>
        <v/>
      </c>
      <c r="M2060">
        <f>VLOOKUP(TRIM(SUBSTITUTE(D2060,CHAR(160),CHAR(32))),Metadata!B$1:K$2632,10,FALSE)</f>
        <v>438631</v>
      </c>
      <c r="N2060" s="1" t="s">
        <v>2530</v>
      </c>
      <c r="O2060">
        <v>113</v>
      </c>
      <c r="P2060">
        <v>118</v>
      </c>
    </row>
    <row r="2061" spans="1:16" x14ac:dyDescent="0.25">
      <c r="A2061" t="s">
        <v>4354</v>
      </c>
      <c r="B2061" t="s">
        <v>329</v>
      </c>
      <c r="C2061" t="s">
        <v>330</v>
      </c>
      <c r="D2061" t="s">
        <v>7945</v>
      </c>
      <c r="E2061" t="str">
        <f>VLOOKUP(TRIM(SUBSTITUTE(D2061,CHAR(160),CHAR(32))),Metadata!B$1:C$2632,2,FALSE)</f>
        <v>Montaigne, Michel Eyquem de</v>
      </c>
      <c r="F2061" t="str">
        <f>VLOOKUP(TRIM(SUBSTITUTE(D2061,CHAR(160),CHAR(32))),Metadata!B$1:D$2632,3,FALSE)</f>
        <v>Les Essais</v>
      </c>
      <c r="G2061">
        <f>VLOOKUP(TRIM(SUBSTITUTE(D2061,CHAR(160),CHAR(32))),Metadata!B$1:E$2632,4,FALSE)</f>
        <v>1595</v>
      </c>
      <c r="H2061" t="s">
        <v>456</v>
      </c>
      <c r="J2061" t="str">
        <f>VLOOKUP(TRIM(SUBSTITUTE(D2061,CHAR(160),CHAR(32))),Metadata!B$1:H$2632,7,FALSE)</f>
        <v>essai</v>
      </c>
      <c r="L2061" t="str">
        <f>VLOOKUP(TRIM(SUBSTITUTE(D2061,CHAR(160),CHAR(32))),Metadata!B$1:J$2632,9,FALSE)</f>
        <v/>
      </c>
      <c r="M2061">
        <f>VLOOKUP(TRIM(SUBSTITUTE(D2061,CHAR(160),CHAR(32))),Metadata!B$1:K$2632,10,FALSE)</f>
        <v>438631</v>
      </c>
      <c r="N2061" s="1" t="s">
        <v>2531</v>
      </c>
      <c r="O2061">
        <v>22</v>
      </c>
      <c r="P2061">
        <v>28</v>
      </c>
    </row>
    <row r="2062" spans="1:16" x14ac:dyDescent="0.25">
      <c r="A2062" t="s">
        <v>4354</v>
      </c>
      <c r="B2062" t="s">
        <v>329</v>
      </c>
      <c r="C2062" t="s">
        <v>330</v>
      </c>
      <c r="D2062" t="s">
        <v>7945</v>
      </c>
      <c r="E2062" t="str">
        <f>VLOOKUP(TRIM(SUBSTITUTE(D2062,CHAR(160),CHAR(32))),Metadata!B$1:C$2632,2,FALSE)</f>
        <v>Montaigne, Michel Eyquem de</v>
      </c>
      <c r="F2062" t="str">
        <f>VLOOKUP(TRIM(SUBSTITUTE(D2062,CHAR(160),CHAR(32))),Metadata!B$1:D$2632,3,FALSE)</f>
        <v>Les Essais</v>
      </c>
      <c r="G2062">
        <f>VLOOKUP(TRIM(SUBSTITUTE(D2062,CHAR(160),CHAR(32))),Metadata!B$1:E$2632,4,FALSE)</f>
        <v>1595</v>
      </c>
      <c r="H2062" t="s">
        <v>456</v>
      </c>
      <c r="J2062" t="str">
        <f>VLOOKUP(TRIM(SUBSTITUTE(D2062,CHAR(160),CHAR(32))),Metadata!B$1:H$2632,7,FALSE)</f>
        <v>essai</v>
      </c>
      <c r="L2062" t="str">
        <f>VLOOKUP(TRIM(SUBSTITUTE(D2062,CHAR(160),CHAR(32))),Metadata!B$1:J$2632,9,FALSE)</f>
        <v/>
      </c>
      <c r="M2062">
        <f>VLOOKUP(TRIM(SUBSTITUTE(D2062,CHAR(160),CHAR(32))),Metadata!B$1:K$2632,10,FALSE)</f>
        <v>438631</v>
      </c>
      <c r="N2062" s="1" t="s">
        <v>2532</v>
      </c>
      <c r="O2062">
        <v>38</v>
      </c>
      <c r="P2062">
        <v>44</v>
      </c>
    </row>
    <row r="2063" spans="1:16" x14ac:dyDescent="0.25">
      <c r="A2063" t="s">
        <v>4354</v>
      </c>
      <c r="B2063" t="s">
        <v>329</v>
      </c>
      <c r="C2063" t="s">
        <v>330</v>
      </c>
      <c r="D2063" t="s">
        <v>7910</v>
      </c>
      <c r="E2063" t="str">
        <f>VLOOKUP(TRIM(SUBSTITUTE(D2063,CHAR(160),CHAR(32))),Metadata!B$1:C$2632,2,FALSE)</f>
        <v>Urfé, Honoré d', 1567-1625.</v>
      </c>
      <c r="F2063" t="str">
        <f>VLOOKUP(TRIM(SUBSTITUTE(D2063,CHAR(160),CHAR(32))),Metadata!B$1:D$2632,3,FALSE)</f>
        <v>L'Astrée. T. 4</v>
      </c>
      <c r="G2063">
        <f>VLOOKUP(TRIM(SUBSTITUTE(D2063,CHAR(160),CHAR(32))),Metadata!B$1:E$2632,4,FALSE)</f>
        <v>1624</v>
      </c>
      <c r="H2063" t="s">
        <v>445</v>
      </c>
      <c r="J2063" t="str">
        <f>VLOOKUP(TRIM(SUBSTITUTE(D2063,CHAR(160),CHAR(32))),Metadata!B$1:H$2632,7,FALSE)</f>
        <v>roman</v>
      </c>
      <c r="L2063" t="str">
        <f>VLOOKUP(TRIM(SUBSTITUTE(D2063,CHAR(160),CHAR(32))),Metadata!B$1:J$2632,9,FALSE)</f>
        <v>prose</v>
      </c>
      <c r="M2063">
        <f>VLOOKUP(TRIM(SUBSTITUTE(D2063,CHAR(160),CHAR(32))),Metadata!B$1:K$2632,10,FALSE)</f>
        <v>360162</v>
      </c>
      <c r="N2063" s="1" t="s">
        <v>2533</v>
      </c>
      <c r="O2063">
        <v>204</v>
      </c>
      <c r="P2063">
        <v>211</v>
      </c>
    </row>
    <row r="2064" spans="1:16" x14ac:dyDescent="0.25">
      <c r="A2064" t="s">
        <v>4354</v>
      </c>
      <c r="B2064" t="s">
        <v>329</v>
      </c>
      <c r="C2064" t="s">
        <v>330</v>
      </c>
      <c r="D2064" t="s">
        <v>8138</v>
      </c>
      <c r="E2064" t="str">
        <f>VLOOKUP(TRIM(SUBSTITUTE(D2064,CHAR(160),CHAR(32))),Metadata!B$1:C$2632,2,FALSE)</f>
        <v>Retz, Jean François Paul de Gondi de, 1613-1679.</v>
      </c>
      <c r="F2064" t="str">
        <f>VLOOKUP(TRIM(SUBSTITUTE(D2064,CHAR(160),CHAR(32))),Metadata!B$1:D$2632,3,FALSE)</f>
        <v>Conjuration Comte de Fiesque</v>
      </c>
      <c r="G2064">
        <f>VLOOKUP(TRIM(SUBSTITUTE(D2064,CHAR(160),CHAR(32))),Metadata!B$1:E$2632,4,FALSE)</f>
        <v>1665</v>
      </c>
      <c r="H2064" t="s">
        <v>445</v>
      </c>
      <c r="J2064" t="str">
        <f>VLOOKUP(TRIM(SUBSTITUTE(D2064,CHAR(160),CHAR(32))),Metadata!B$1:H$2632,7,FALSE)</f>
        <v>traite ou essai</v>
      </c>
      <c r="L2064" t="str">
        <f>VLOOKUP(TRIM(SUBSTITUTE(D2064,CHAR(160),CHAR(32))),Metadata!B$1:J$2632,9,FALSE)</f>
        <v>prose</v>
      </c>
      <c r="M2064">
        <f>VLOOKUP(TRIM(SUBSTITUTE(D2064,CHAR(160),CHAR(32))),Metadata!B$1:K$2632,10,FALSE)</f>
        <v>18916</v>
      </c>
      <c r="N2064" s="1" t="s">
        <v>2534</v>
      </c>
      <c r="O2064">
        <v>312</v>
      </c>
      <c r="P2064">
        <v>317</v>
      </c>
    </row>
    <row r="2065" spans="1:16" x14ac:dyDescent="0.25">
      <c r="A2065" t="s">
        <v>4354</v>
      </c>
      <c r="B2065" t="s">
        <v>329</v>
      </c>
      <c r="C2065" t="s">
        <v>330</v>
      </c>
      <c r="D2065" t="s">
        <v>8164</v>
      </c>
      <c r="E2065" t="str">
        <f>VLOOKUP(TRIM(SUBSTITUTE(D2065,CHAR(160),CHAR(32))),Metadata!B$1:C$2632,2,FALSE)</f>
        <v>Urfé, Honoré d', 1567-1625.</v>
      </c>
      <c r="F2065" t="str">
        <f>VLOOKUP(TRIM(SUBSTITUTE(D2065,CHAR(160),CHAR(32))),Metadata!B$1:D$2632,3,FALSE)</f>
        <v>L'Astrée. T. 1</v>
      </c>
      <c r="G2065">
        <f>VLOOKUP(TRIM(SUBSTITUTE(D2065,CHAR(160),CHAR(32))),Metadata!B$1:E$2632,4,FALSE)</f>
        <v>1607</v>
      </c>
      <c r="H2065" t="s">
        <v>445</v>
      </c>
      <c r="J2065" t="str">
        <f>VLOOKUP(TRIM(SUBSTITUTE(D2065,CHAR(160),CHAR(32))),Metadata!B$1:H$2632,7,FALSE)</f>
        <v>roman</v>
      </c>
      <c r="L2065" t="str">
        <f>VLOOKUP(TRIM(SUBSTITUTE(D2065,CHAR(160),CHAR(32))),Metadata!B$1:J$2632,9,FALSE)</f>
        <v>prose</v>
      </c>
      <c r="M2065">
        <f>VLOOKUP(TRIM(SUBSTITUTE(D2065,CHAR(160),CHAR(32))),Metadata!B$1:K$2632,10,FALSE)</f>
        <v>210308</v>
      </c>
      <c r="N2065" s="1" t="s">
        <v>2535</v>
      </c>
      <c r="O2065">
        <v>49</v>
      </c>
      <c r="P2065">
        <v>55</v>
      </c>
    </row>
    <row r="2066" spans="1:16" x14ac:dyDescent="0.25">
      <c r="A2066" t="s">
        <v>4354</v>
      </c>
      <c r="B2066" t="s">
        <v>329</v>
      </c>
      <c r="C2066" t="s">
        <v>330</v>
      </c>
      <c r="D2066" t="s">
        <v>7989</v>
      </c>
      <c r="E2066" t="str">
        <f>VLOOKUP(TRIM(SUBSTITUTE(D2066,CHAR(160),CHAR(32))),Metadata!B$1:C$2632,2,FALSE)</f>
        <v>Bayle, Pierre, 1647-1706.</v>
      </c>
      <c r="F2066" t="str">
        <f>VLOOKUP(TRIM(SUBSTITUTE(D2066,CHAR(160),CHAR(32))),Metadata!B$1:D$2632,3,FALSE)</f>
        <v>Commentaire philosophique sur ces paroles de Jésus-Christ</v>
      </c>
      <c r="G2066">
        <f>VLOOKUP(TRIM(SUBSTITUTE(D2066,CHAR(160),CHAR(32))),Metadata!B$1:E$2632,4,FALSE)</f>
        <v>1686</v>
      </c>
      <c r="H2066" t="s">
        <v>445</v>
      </c>
      <c r="J2066" t="str">
        <f>VLOOKUP(TRIM(SUBSTITUTE(D2066,CHAR(160),CHAR(32))),Metadata!B$1:H$2632,7,FALSE)</f>
        <v>traite ou essai</v>
      </c>
      <c r="L2066" t="str">
        <f>VLOOKUP(TRIM(SUBSTITUTE(D2066,CHAR(160),CHAR(32))),Metadata!B$1:J$2632,9,FALSE)</f>
        <v>prose</v>
      </c>
      <c r="M2066">
        <f>VLOOKUP(TRIM(SUBSTITUTE(D2066,CHAR(160),CHAR(32))),Metadata!B$1:K$2632,10,FALSE)</f>
        <v>125224</v>
      </c>
      <c r="N2066" s="1" t="s">
        <v>2536</v>
      </c>
      <c r="O2066">
        <v>170</v>
      </c>
      <c r="P2066">
        <v>174</v>
      </c>
    </row>
    <row r="2067" spans="1:16" x14ac:dyDescent="0.25">
      <c r="A2067" t="s">
        <v>4354</v>
      </c>
      <c r="B2067" t="s">
        <v>329</v>
      </c>
      <c r="C2067" t="s">
        <v>330</v>
      </c>
      <c r="D2067" t="s">
        <v>7973</v>
      </c>
      <c r="E2067" t="str">
        <f>VLOOKUP(TRIM(SUBSTITUTE(D2067,CHAR(160),CHAR(32))),Metadata!B$1:C$2632,2,FALSE)</f>
        <v>Aulnoy, Madame d' (Marie-Catherine), 1650 or 51-1705.</v>
      </c>
      <c r="F2067" t="str">
        <f>VLOOKUP(TRIM(SUBSTITUTE(D2067,CHAR(160),CHAR(32))),Metadata!B$1:D$2632,3,FALSE)</f>
        <v>La chatte blanche</v>
      </c>
      <c r="G2067">
        <f>VLOOKUP(TRIM(SUBSTITUTE(D2067,CHAR(160),CHAR(32))),Metadata!B$1:E$2632,4,FALSE)</f>
        <v>1698</v>
      </c>
      <c r="H2067" t="s">
        <v>445</v>
      </c>
      <c r="J2067" t="str">
        <f>VLOOKUP(TRIM(SUBSTITUTE(D2067,CHAR(160),CHAR(32))),Metadata!B$1:H$2632,7,FALSE)</f>
        <v>roman</v>
      </c>
      <c r="L2067" t="str">
        <f>VLOOKUP(TRIM(SUBSTITUTE(D2067,CHAR(160),CHAR(32))),Metadata!B$1:J$2632,9,FALSE)</f>
        <v>prose</v>
      </c>
      <c r="M2067">
        <f>VLOOKUP(TRIM(SUBSTITUTE(D2067,CHAR(160),CHAR(32))),Metadata!B$1:K$2632,10,FALSE)</f>
        <v>15351</v>
      </c>
      <c r="N2067" s="1" t="s">
        <v>2537</v>
      </c>
      <c r="O2067">
        <v>40</v>
      </c>
      <c r="P2067">
        <v>44</v>
      </c>
    </row>
    <row r="2068" spans="1:16" x14ac:dyDescent="0.25">
      <c r="A2068" t="s">
        <v>4354</v>
      </c>
      <c r="B2068" t="s">
        <v>329</v>
      </c>
      <c r="C2068" t="s">
        <v>330</v>
      </c>
      <c r="D2068" t="s">
        <v>7909</v>
      </c>
      <c r="E2068" t="str">
        <f>VLOOKUP(TRIM(SUBSTITUTE(D2068,CHAR(160),CHAR(32))),Metadata!B$1:C$2632,2,FALSE)</f>
        <v>Urfé, Honoré d', 1567-1625.</v>
      </c>
      <c r="F2068" t="str">
        <f>VLOOKUP(TRIM(SUBSTITUTE(D2068,CHAR(160),CHAR(32))),Metadata!B$1:D$2632,3,FALSE)</f>
        <v>L'Astrée. T. 3</v>
      </c>
      <c r="G2068">
        <f>VLOOKUP(TRIM(SUBSTITUTE(D2068,CHAR(160),CHAR(32))),Metadata!B$1:E$2632,4,FALSE)</f>
        <v>1619</v>
      </c>
      <c r="H2068" t="s">
        <v>445</v>
      </c>
      <c r="J2068" t="str">
        <f>VLOOKUP(TRIM(SUBSTITUTE(D2068,CHAR(160),CHAR(32))),Metadata!B$1:H$2632,7,FALSE)</f>
        <v>roman</v>
      </c>
      <c r="L2068" t="str">
        <f>VLOOKUP(TRIM(SUBSTITUTE(D2068,CHAR(160),CHAR(32))),Metadata!B$1:J$2632,9,FALSE)</f>
        <v>prose</v>
      </c>
      <c r="M2068">
        <f>VLOOKUP(TRIM(SUBSTITUTE(D2068,CHAR(160),CHAR(32))),Metadata!B$1:K$2632,10,FALSE)</f>
        <v>304708</v>
      </c>
      <c r="N2068" s="1" t="s">
        <v>2538</v>
      </c>
      <c r="O2068">
        <v>3</v>
      </c>
      <c r="P2068">
        <v>7</v>
      </c>
    </row>
    <row r="2069" spans="1:16" x14ac:dyDescent="0.25">
      <c r="A2069" t="s">
        <v>4354</v>
      </c>
      <c r="B2069" t="s">
        <v>329</v>
      </c>
      <c r="C2069" t="s">
        <v>330</v>
      </c>
      <c r="D2069" t="s">
        <v>8102</v>
      </c>
      <c r="E2069" t="str">
        <f>VLOOKUP(TRIM(SUBSTITUTE(D2069,CHAR(160),CHAR(32))),Metadata!B$1:C$2632,2,FALSE)</f>
        <v>Molière, 1622-1673.</v>
      </c>
      <c r="F2069" t="str">
        <f>VLOOKUP(TRIM(SUBSTITUTE(D2069,CHAR(160),CHAR(32))),Metadata!B$1:D$2632,3,FALSE)</f>
        <v>Le Sicilien, ou, L'amour peintre: comédie</v>
      </c>
      <c r="G2069">
        <f>VLOOKUP(TRIM(SUBSTITUTE(D2069,CHAR(160),CHAR(32))),Metadata!B$1:E$2632,4,FALSE)</f>
        <v>1668</v>
      </c>
      <c r="H2069" t="s">
        <v>445</v>
      </c>
      <c r="J2069" t="str">
        <f>VLOOKUP(TRIM(SUBSTITUTE(D2069,CHAR(160),CHAR(32))),Metadata!B$1:H$2632,7,FALSE)</f>
        <v>theatre</v>
      </c>
      <c r="L2069" t="str">
        <f>VLOOKUP(TRIM(SUBSTITUTE(D2069,CHAR(160),CHAR(32))),Metadata!B$1:J$2632,9,FALSE)</f>
        <v/>
      </c>
      <c r="M2069">
        <f>VLOOKUP(TRIM(SUBSTITUTE(D2069,CHAR(160),CHAR(32))),Metadata!B$1:K$2632,10,FALSE)</f>
        <v>5670</v>
      </c>
      <c r="N2069" s="1" t="s">
        <v>2539</v>
      </c>
      <c r="O2069">
        <v>21</v>
      </c>
      <c r="P2069">
        <v>25</v>
      </c>
    </row>
    <row r="2070" spans="1:16" x14ac:dyDescent="0.25">
      <c r="A2070" t="s">
        <v>4354</v>
      </c>
      <c r="B2070" t="s">
        <v>329</v>
      </c>
      <c r="C2070" t="s">
        <v>330</v>
      </c>
      <c r="D2070" t="s">
        <v>8032</v>
      </c>
      <c r="E2070" t="str">
        <f>VLOOKUP(TRIM(SUBSTITUTE(D2070,CHAR(160),CHAR(32))),Metadata!B$1:C$2632,2,FALSE)</f>
        <v>Corneille, Pierre, 1606-1684.</v>
      </c>
      <c r="F2070" t="str">
        <f>VLOOKUP(TRIM(SUBSTITUTE(D2070,CHAR(160),CHAR(32))),Metadata!B$1:D$2632,3,FALSE)</f>
        <v>Tite et Bérénice</v>
      </c>
      <c r="G2070">
        <f>VLOOKUP(TRIM(SUBSTITUTE(D2070,CHAR(160),CHAR(32))),Metadata!B$1:E$2632,4,FALSE)</f>
        <v>1671</v>
      </c>
      <c r="H2070" t="s">
        <v>445</v>
      </c>
      <c r="J2070" t="str">
        <f>VLOOKUP(TRIM(SUBSTITUTE(D2070,CHAR(160),CHAR(32))),Metadata!B$1:H$2632,7,FALSE)</f>
        <v>theatre</v>
      </c>
      <c r="L2070" t="str">
        <f>VLOOKUP(TRIM(SUBSTITUTE(D2070,CHAR(160),CHAR(32))),Metadata!B$1:J$2632,9,FALSE)</f>
        <v/>
      </c>
      <c r="M2070">
        <f>VLOOKUP(TRIM(SUBSTITUTE(D2070,CHAR(160),CHAR(32))),Metadata!B$1:K$2632,10,FALSE)</f>
        <v>16894</v>
      </c>
      <c r="N2070" s="1" t="s">
        <v>2540</v>
      </c>
      <c r="O2070">
        <v>103</v>
      </c>
      <c r="P2070">
        <v>110</v>
      </c>
    </row>
    <row r="2071" spans="1:16" x14ac:dyDescent="0.25">
      <c r="A2071" t="s">
        <v>4354</v>
      </c>
      <c r="B2071" t="s">
        <v>329</v>
      </c>
      <c r="C2071" t="s">
        <v>330</v>
      </c>
      <c r="D2071" t="s">
        <v>8035</v>
      </c>
      <c r="E2071" t="str">
        <f>VLOOKUP(TRIM(SUBSTITUTE(D2071,CHAR(160),CHAR(32))),Metadata!B$1:C$2632,2,FALSE)</f>
        <v>Cyrano de Bergerac, 1619-1655.</v>
      </c>
      <c r="F2071" t="str">
        <f>VLOOKUP(TRIM(SUBSTITUTE(D2071,CHAR(160),CHAR(32))),Metadata!B$1:D$2632,3,FALSE)</f>
        <v>Estats et Empires de la Lune</v>
      </c>
      <c r="G2071">
        <f>VLOOKUP(TRIM(SUBSTITUTE(D2071,CHAR(160),CHAR(32))),Metadata!B$1:E$2632,4,FALSE)</f>
        <v>1655</v>
      </c>
      <c r="H2071" t="s">
        <v>445</v>
      </c>
      <c r="J2071" t="str">
        <f>VLOOKUP(TRIM(SUBSTITUTE(D2071,CHAR(160),CHAR(32))),Metadata!B$1:H$2632,7,FALSE)</f>
        <v>roman</v>
      </c>
      <c r="L2071" t="str">
        <f>VLOOKUP(TRIM(SUBSTITUTE(D2071,CHAR(160),CHAR(32))),Metadata!B$1:J$2632,9,FALSE)</f>
        <v>prose</v>
      </c>
      <c r="M2071">
        <f>VLOOKUP(TRIM(SUBSTITUTE(D2071,CHAR(160),CHAR(32))),Metadata!B$1:K$2632,10,FALSE)</f>
        <v>39659</v>
      </c>
      <c r="N2071" s="2" t="s">
        <v>2541</v>
      </c>
      <c r="O2071">
        <v>3</v>
      </c>
      <c r="P2071">
        <v>8</v>
      </c>
    </row>
    <row r="2072" spans="1:16" x14ac:dyDescent="0.25">
      <c r="A2072" t="s">
        <v>4354</v>
      </c>
      <c r="B2072" t="s">
        <v>329</v>
      </c>
      <c r="C2072" t="s">
        <v>330</v>
      </c>
      <c r="D2072" t="s">
        <v>7910</v>
      </c>
      <c r="E2072" t="str">
        <f>VLOOKUP(TRIM(SUBSTITUTE(D2072,CHAR(160),CHAR(32))),Metadata!B$1:C$2632,2,FALSE)</f>
        <v>Urfé, Honoré d', 1567-1625.</v>
      </c>
      <c r="F2072" t="str">
        <f>VLOOKUP(TRIM(SUBSTITUTE(D2072,CHAR(160),CHAR(32))),Metadata!B$1:D$2632,3,FALSE)</f>
        <v>L'Astrée. T. 4</v>
      </c>
      <c r="G2072">
        <f>VLOOKUP(TRIM(SUBSTITUTE(D2072,CHAR(160),CHAR(32))),Metadata!B$1:E$2632,4,FALSE)</f>
        <v>1624</v>
      </c>
      <c r="H2072" t="s">
        <v>445</v>
      </c>
      <c r="J2072" t="str">
        <f>VLOOKUP(TRIM(SUBSTITUTE(D2072,CHAR(160),CHAR(32))),Metadata!B$1:H$2632,7,FALSE)</f>
        <v>roman</v>
      </c>
      <c r="L2072" t="str">
        <f>VLOOKUP(TRIM(SUBSTITUTE(D2072,CHAR(160),CHAR(32))),Metadata!B$1:J$2632,9,FALSE)</f>
        <v>prose</v>
      </c>
      <c r="M2072">
        <f>VLOOKUP(TRIM(SUBSTITUTE(D2072,CHAR(160),CHAR(32))),Metadata!B$1:K$2632,10,FALSE)</f>
        <v>360162</v>
      </c>
      <c r="N2072" s="1" t="s">
        <v>2542</v>
      </c>
      <c r="O2072">
        <v>3</v>
      </c>
      <c r="P2072">
        <v>7</v>
      </c>
    </row>
    <row r="2073" spans="1:16" x14ac:dyDescent="0.25">
      <c r="A2073" t="s">
        <v>4354</v>
      </c>
      <c r="B2073" t="s">
        <v>329</v>
      </c>
      <c r="C2073" t="s">
        <v>330</v>
      </c>
      <c r="D2073" t="s">
        <v>7976</v>
      </c>
      <c r="E2073" t="str">
        <f>VLOOKUP(TRIM(SUBSTITUTE(D2073,CHAR(160),CHAR(32))),Metadata!B$1:C$2632,2,FALSE)</f>
        <v>Aulnoy, Madame d' (Marie-Catherine), 1650 or 51-1705.</v>
      </c>
      <c r="F2073" t="str">
        <f>VLOOKUP(TRIM(SUBSTITUTE(D2073,CHAR(160),CHAR(32))),Metadata!B$1:D$2632,3,FALSE)</f>
        <v>Princesse Printanière (La)</v>
      </c>
      <c r="G2073">
        <f>VLOOKUP(TRIM(SUBSTITUTE(D2073,CHAR(160),CHAR(32))),Metadata!B$1:E$2632,4,FALSE)</f>
        <v>1697</v>
      </c>
      <c r="H2073" t="s">
        <v>445</v>
      </c>
      <c r="J2073" t="str">
        <f>VLOOKUP(TRIM(SUBSTITUTE(D2073,CHAR(160),CHAR(32))),Metadata!B$1:H$2632,7,FALSE)</f>
        <v>Narratif, Conte</v>
      </c>
      <c r="L2073" t="str">
        <f>VLOOKUP(TRIM(SUBSTITUTE(D2073,CHAR(160),CHAR(32))),Metadata!B$1:J$2632,9,FALSE)</f>
        <v/>
      </c>
      <c r="M2073">
        <f>VLOOKUP(TRIM(SUBSTITUTE(D2073,CHAR(160),CHAR(32))),Metadata!B$1:K$2632,10,FALSE)</f>
        <v>8403</v>
      </c>
      <c r="N2073" s="1" t="s">
        <v>2543</v>
      </c>
      <c r="O2073">
        <v>25</v>
      </c>
      <c r="P2073">
        <v>30</v>
      </c>
    </row>
    <row r="2074" spans="1:16" x14ac:dyDescent="0.25">
      <c r="A2074" t="s">
        <v>4354</v>
      </c>
      <c r="B2074" t="s">
        <v>329</v>
      </c>
      <c r="C2074" t="s">
        <v>330</v>
      </c>
      <c r="D2074" t="s">
        <v>8218</v>
      </c>
      <c r="E2074" t="str">
        <f>VLOOKUP(TRIM(SUBSTITUTE(D2074,CHAR(160),CHAR(32))),Metadata!B$1:C$2632,2,FALSE)</f>
        <v>Crébillon, Claude-Prosper Jolyot de, 1707-1777.</v>
      </c>
      <c r="F2074" t="str">
        <f>VLOOKUP(TRIM(SUBSTITUTE(D2074,CHAR(160),CHAR(32))),Metadata!B$1:D$2632,3,FALSE)</f>
        <v>La nuit et le moment</v>
      </c>
      <c r="G2074">
        <f>VLOOKUP(TRIM(SUBSTITUTE(D2074,CHAR(160),CHAR(32))),Metadata!B$1:E$2632,4,FALSE)</f>
        <v>1755</v>
      </c>
      <c r="H2074" t="s">
        <v>448</v>
      </c>
      <c r="J2074" t="str">
        <f>VLOOKUP(TRIM(SUBSTITUTE(D2074,CHAR(160),CHAR(32))),Metadata!B$1:H$2632,7,FALSE)</f>
        <v>roman</v>
      </c>
      <c r="L2074" t="str">
        <f>VLOOKUP(TRIM(SUBSTITUTE(D2074,CHAR(160),CHAR(32))),Metadata!B$1:J$2632,9,FALSE)</f>
        <v>prose</v>
      </c>
      <c r="M2074">
        <f>VLOOKUP(TRIM(SUBSTITUTE(D2074,CHAR(160),CHAR(32))),Metadata!B$1:K$2632,10,FALSE)</f>
        <v>32859</v>
      </c>
      <c r="N2074" s="1" t="s">
        <v>2544</v>
      </c>
      <c r="O2074">
        <v>82</v>
      </c>
      <c r="P2074">
        <v>86</v>
      </c>
    </row>
    <row r="2075" spans="1:16" x14ac:dyDescent="0.25">
      <c r="A2075" t="s">
        <v>4354</v>
      </c>
      <c r="B2075" t="s">
        <v>329</v>
      </c>
      <c r="C2075" t="s">
        <v>330</v>
      </c>
      <c r="D2075" t="s">
        <v>8416</v>
      </c>
      <c r="E2075" t="str">
        <f>VLOOKUP(TRIM(SUBSTITUTE(D2075,CHAR(160),CHAR(32))),Metadata!B$1:C$2632,2,FALSE)</f>
        <v>Voltaire, 1694-1778.</v>
      </c>
      <c r="F2075" t="str">
        <f>VLOOKUP(TRIM(SUBSTITUTE(D2075,CHAR(160),CHAR(32))),Metadata!B$1:D$2632,3,FALSE)</f>
        <v>Essay sur l'hist. génèrale / Voltaire.</v>
      </c>
      <c r="G2075">
        <f>VLOOKUP(TRIM(SUBSTITUTE(D2075,CHAR(160),CHAR(32))),Metadata!B$1:E$2632,4,FALSE)</f>
        <v>1756</v>
      </c>
      <c r="H2075" t="s">
        <v>448</v>
      </c>
      <c r="J2075" t="str">
        <f>VLOOKUP(TRIM(SUBSTITUTE(D2075,CHAR(160),CHAR(32))),Metadata!B$1:H$2632,7,FALSE)</f>
        <v>traite ou essai</v>
      </c>
      <c r="L2075" t="str">
        <f>VLOOKUP(TRIM(SUBSTITUTE(D2075,CHAR(160),CHAR(32))),Metadata!B$1:J$2632,9,FALSE)</f>
        <v>prose</v>
      </c>
      <c r="M2075">
        <f>VLOOKUP(TRIM(SUBSTITUTE(D2075,CHAR(160),CHAR(32))),Metadata!B$1:K$2632,10,FALSE)</f>
        <v>371791</v>
      </c>
      <c r="N2075" s="1" t="s">
        <v>2545</v>
      </c>
      <c r="O2075">
        <v>8</v>
      </c>
      <c r="P2075">
        <v>13</v>
      </c>
    </row>
    <row r="2076" spans="1:16" x14ac:dyDescent="0.25">
      <c r="A2076" t="s">
        <v>4354</v>
      </c>
      <c r="B2076" t="s">
        <v>329</v>
      </c>
      <c r="C2076" t="s">
        <v>330</v>
      </c>
      <c r="D2076" t="s">
        <v>8284</v>
      </c>
      <c r="E2076" t="str">
        <f>VLOOKUP(TRIM(SUBSTITUTE(D2076,CHAR(160),CHAR(32))),Metadata!B$1:C$2632,2,FALSE)</f>
        <v>La Chaussée, Nivelle de, 1692-1754.</v>
      </c>
      <c r="F2076" t="str">
        <f>VLOOKUP(TRIM(SUBSTITUTE(D2076,CHAR(160),CHAR(32))),Metadata!B$1:D$2632,3,FALSE)</f>
        <v>La gouvernante: comédie en vers et en cinq actes</v>
      </c>
      <c r="G2076">
        <f>VLOOKUP(TRIM(SUBSTITUTE(D2076,CHAR(160),CHAR(32))),Metadata!B$1:E$2632,4,FALSE)</f>
        <v>1747</v>
      </c>
      <c r="H2076" t="s">
        <v>448</v>
      </c>
      <c r="J2076" t="str">
        <f>VLOOKUP(TRIM(SUBSTITUTE(D2076,CHAR(160),CHAR(32))),Metadata!B$1:H$2632,7,FALSE)</f>
        <v>theatre</v>
      </c>
      <c r="L2076" t="str">
        <f>VLOOKUP(TRIM(SUBSTITUTE(D2076,CHAR(160),CHAR(32))),Metadata!B$1:J$2632,9,FALSE)</f>
        <v>vers</v>
      </c>
      <c r="M2076">
        <f>VLOOKUP(TRIM(SUBSTITUTE(D2076,CHAR(160),CHAR(32))),Metadata!B$1:K$2632,10,FALSE)</f>
        <v>16867</v>
      </c>
      <c r="N2076" s="1" t="s">
        <v>2546</v>
      </c>
      <c r="O2076">
        <v>13</v>
      </c>
      <c r="P2076">
        <v>18</v>
      </c>
    </row>
    <row r="2077" spans="1:16" x14ac:dyDescent="0.25">
      <c r="A2077" t="s">
        <v>4354</v>
      </c>
      <c r="B2077" t="s">
        <v>329</v>
      </c>
      <c r="C2077" t="s">
        <v>330</v>
      </c>
      <c r="D2077" t="s">
        <v>8182</v>
      </c>
      <c r="E2077" t="str">
        <f>VLOOKUP(TRIM(SUBSTITUTE(D2077,CHAR(160),CHAR(32))),Metadata!B$1:C$2632,2,FALSE)</f>
        <v>Barruel, Abbé Augustin, 1741-1820.</v>
      </c>
      <c r="F2077" t="str">
        <f>VLOOKUP(TRIM(SUBSTITUTE(D2077,CHAR(160),CHAR(32))),Metadata!B$1:D$2632,3,FALSE)</f>
        <v>Les helviennes</v>
      </c>
      <c r="G2077">
        <f>VLOOKUP(TRIM(SUBSTITUTE(D2077,CHAR(160),CHAR(32))),Metadata!B$1:E$2632,4,FALSE)</f>
        <v>1781</v>
      </c>
      <c r="H2077" t="s">
        <v>448</v>
      </c>
      <c r="J2077" t="str">
        <f>VLOOKUP(TRIM(SUBSTITUTE(D2077,CHAR(160),CHAR(32))),Metadata!B$1:H$2632,7,FALSE)</f>
        <v>traite ou essai</v>
      </c>
      <c r="L2077" t="str">
        <f>VLOOKUP(TRIM(SUBSTITUTE(D2077,CHAR(160),CHAR(32))),Metadata!B$1:J$2632,9,FALSE)</f>
        <v>prose</v>
      </c>
      <c r="M2077">
        <f>VLOOKUP(TRIM(SUBSTITUTE(D2077,CHAR(160),CHAR(32))),Metadata!B$1:K$2632,10,FALSE)</f>
        <v>331511</v>
      </c>
      <c r="N2077" s="1" t="s">
        <v>2547</v>
      </c>
      <c r="O2077">
        <v>65</v>
      </c>
      <c r="P2077">
        <v>69</v>
      </c>
    </row>
    <row r="2078" spans="1:16" x14ac:dyDescent="0.25">
      <c r="A2078" t="s">
        <v>4354</v>
      </c>
      <c r="B2078" t="s">
        <v>329</v>
      </c>
      <c r="C2078" t="s">
        <v>330</v>
      </c>
      <c r="D2078" t="s">
        <v>8329</v>
      </c>
      <c r="E2078" t="str">
        <f>VLOOKUP(TRIM(SUBSTITUTE(D2078,CHAR(160),CHAR(32))),Metadata!B$1:C$2632,2,FALSE)</f>
        <v>Marmontel, Jean François, 1723-1799.</v>
      </c>
      <c r="F2078" t="str">
        <f>VLOOKUP(TRIM(SUBSTITUTE(D2078,CHAR(160),CHAR(32))),Metadata!B$1:D$2632,3,FALSE)</f>
        <v>Poétique françoise</v>
      </c>
      <c r="G2078">
        <f>VLOOKUP(TRIM(SUBSTITUTE(D2078,CHAR(160),CHAR(32))),Metadata!B$1:E$2632,4,FALSE)</f>
        <v>1763</v>
      </c>
      <c r="H2078" t="s">
        <v>448</v>
      </c>
      <c r="J2078" t="str">
        <f>VLOOKUP(TRIM(SUBSTITUTE(D2078,CHAR(160),CHAR(32))),Metadata!B$1:H$2632,7,FALSE)</f>
        <v>melanges litteraires</v>
      </c>
      <c r="L2078" t="str">
        <f>VLOOKUP(TRIM(SUBSTITUTE(D2078,CHAR(160),CHAR(32))),Metadata!B$1:J$2632,9,FALSE)</f>
        <v>prose</v>
      </c>
      <c r="M2078">
        <f>VLOOKUP(TRIM(SUBSTITUTE(D2078,CHAR(160),CHAR(32))),Metadata!B$1:K$2632,10,FALSE)</f>
        <v>160901</v>
      </c>
      <c r="N2078" s="1" t="s">
        <v>2548</v>
      </c>
      <c r="O2078">
        <v>3</v>
      </c>
      <c r="P2078">
        <v>7</v>
      </c>
    </row>
    <row r="2079" spans="1:16" x14ac:dyDescent="0.25">
      <c r="A2079" t="s">
        <v>4354</v>
      </c>
      <c r="B2079" t="s">
        <v>329</v>
      </c>
      <c r="C2079" t="s">
        <v>330</v>
      </c>
      <c r="D2079" t="s">
        <v>8307</v>
      </c>
      <c r="E2079" t="str">
        <f>VLOOKUP(TRIM(SUBSTITUTE(D2079,CHAR(160),CHAR(32))),Metadata!B$1:C$2632,2,FALSE)</f>
        <v>Linguet, Simon Nicolas Henri, 1736-1794.</v>
      </c>
      <c r="F2079" t="str">
        <f>VLOOKUP(TRIM(SUBSTITUTE(D2079,CHAR(160),CHAR(32))),Metadata!B$1:D$2632,3,FALSE)</f>
        <v>Histoire impartiale des Jésuites: depuis leur établissement jusqu'à leur preimiere expulsion</v>
      </c>
      <c r="G2079">
        <f>VLOOKUP(TRIM(SUBSTITUTE(D2079,CHAR(160),CHAR(32))),Metadata!B$1:E$2632,4,FALSE)</f>
        <v>1768</v>
      </c>
      <c r="H2079" t="s">
        <v>448</v>
      </c>
      <c r="J2079" t="str">
        <f>VLOOKUP(TRIM(SUBSTITUTE(D2079,CHAR(160),CHAR(32))),Metadata!B$1:H$2632,7,FALSE)</f>
        <v>traite ou essai</v>
      </c>
      <c r="L2079" t="str">
        <f>VLOOKUP(TRIM(SUBSTITUTE(D2079,CHAR(160),CHAR(32))),Metadata!B$1:J$2632,9,FALSE)</f>
        <v>prose</v>
      </c>
      <c r="M2079">
        <f>VLOOKUP(TRIM(SUBSTITUTE(D2079,CHAR(160),CHAR(32))),Metadata!B$1:K$2632,10,FALSE)</f>
        <v>119167</v>
      </c>
      <c r="N2079" s="1" t="s">
        <v>2549</v>
      </c>
      <c r="O2079">
        <v>96</v>
      </c>
      <c r="P2079">
        <v>101</v>
      </c>
    </row>
    <row r="2080" spans="1:16" x14ac:dyDescent="0.25">
      <c r="A2080" t="s">
        <v>4354</v>
      </c>
      <c r="B2080" t="s">
        <v>329</v>
      </c>
      <c r="C2080" t="s">
        <v>330</v>
      </c>
      <c r="D2080" t="s">
        <v>8317</v>
      </c>
      <c r="E2080" t="str">
        <f>VLOOKUP(TRIM(SUBSTITUTE(D2080,CHAR(160),CHAR(32))),Metadata!B$1:C$2632,2,FALSE)</f>
        <v>Marivaux, Pierre Carlet de Chamblain de, 1688-1763.</v>
      </c>
      <c r="F2080" t="str">
        <f>VLOOKUP(TRIM(SUBSTITUTE(D2080,CHAR(160),CHAR(32))),Metadata!B$1:D$2632,3,FALSE)</f>
        <v>La surprise de l'amour</v>
      </c>
      <c r="G2080">
        <f>VLOOKUP(TRIM(SUBSTITUTE(D2080,CHAR(160),CHAR(32))),Metadata!B$1:E$2632,4,FALSE)</f>
        <v>1723</v>
      </c>
      <c r="H2080" t="s">
        <v>448</v>
      </c>
      <c r="J2080" t="str">
        <f>VLOOKUP(TRIM(SUBSTITUTE(D2080,CHAR(160),CHAR(32))),Metadata!B$1:H$2632,7,FALSE)</f>
        <v>theatre</v>
      </c>
      <c r="L2080" t="str">
        <f>VLOOKUP(TRIM(SUBSTITUTE(D2080,CHAR(160),CHAR(32))),Metadata!B$1:J$2632,9,FALSE)</f>
        <v>prose</v>
      </c>
      <c r="M2080">
        <f>VLOOKUP(TRIM(SUBSTITUTE(D2080,CHAR(160),CHAR(32))),Metadata!B$1:K$2632,10,FALSE)</f>
        <v>18055</v>
      </c>
      <c r="N2080" s="1" t="s">
        <v>2550</v>
      </c>
      <c r="O2080">
        <v>148</v>
      </c>
      <c r="P2080">
        <v>155</v>
      </c>
    </row>
    <row r="2081" spans="1:16" x14ac:dyDescent="0.25">
      <c r="A2081" t="s">
        <v>4354</v>
      </c>
      <c r="B2081" t="s">
        <v>329</v>
      </c>
      <c r="C2081" t="s">
        <v>330</v>
      </c>
      <c r="D2081" t="s">
        <v>8423</v>
      </c>
      <c r="E2081" t="str">
        <f>VLOOKUP(TRIM(SUBSTITUTE(D2081,CHAR(160),CHAR(32))),Metadata!B$1:C$2632,2,FALSE)</f>
        <v>Voltaire, 1694-1778.</v>
      </c>
      <c r="F2081" t="str">
        <f>VLOOKUP(TRIM(SUBSTITUTE(D2081,CHAR(160),CHAR(32))),Metadata!B$1:D$2632,3,FALSE)</f>
        <v>Nanine</v>
      </c>
      <c r="G2081">
        <f>VLOOKUP(TRIM(SUBSTITUTE(D2081,CHAR(160),CHAR(32))),Metadata!B$1:E$2632,4,FALSE)</f>
        <v>1749</v>
      </c>
      <c r="H2081" t="s">
        <v>448</v>
      </c>
      <c r="J2081" t="str">
        <f>VLOOKUP(TRIM(SUBSTITUTE(D2081,CHAR(160),CHAR(32))),Metadata!B$1:H$2632,7,FALSE)</f>
        <v>theatre</v>
      </c>
      <c r="L2081" t="str">
        <f>VLOOKUP(TRIM(SUBSTITUTE(D2081,CHAR(160),CHAR(32))),Metadata!B$1:J$2632,9,FALSE)</f>
        <v>vers</v>
      </c>
      <c r="M2081">
        <f>VLOOKUP(TRIM(SUBSTITUTE(D2081,CHAR(160),CHAR(32))),Metadata!B$1:K$2632,10,FALSE)</f>
        <v>11433</v>
      </c>
      <c r="N2081" s="1" t="s">
        <v>2551</v>
      </c>
      <c r="O2081">
        <v>84</v>
      </c>
      <c r="P2081">
        <v>92</v>
      </c>
    </row>
    <row r="2082" spans="1:16" x14ac:dyDescent="0.25">
      <c r="A2082" t="s">
        <v>4354</v>
      </c>
      <c r="B2082" t="s">
        <v>329</v>
      </c>
      <c r="C2082" t="s">
        <v>330</v>
      </c>
      <c r="D2082" t="s">
        <v>8172</v>
      </c>
      <c r="E2082" t="str">
        <f>VLOOKUP(TRIM(SUBSTITUTE(D2082,CHAR(160),CHAR(32))),Metadata!B$1:C$2632,2,FALSE)</f>
        <v>Argens, Jean-Baptiste de Boyer, marquis d', 1704-1771.</v>
      </c>
      <c r="F2082" t="str">
        <f>VLOOKUP(TRIM(SUBSTITUTE(D2082,CHAR(160),CHAR(32))),Metadata!B$1:D$2632,3,FALSE)</f>
        <v>Lettres juives</v>
      </c>
      <c r="G2082">
        <f>VLOOKUP(TRIM(SUBSTITUTE(D2082,CHAR(160),CHAR(32))),Metadata!B$1:E$2632,4,FALSE)</f>
        <v>1738</v>
      </c>
      <c r="H2082" t="s">
        <v>448</v>
      </c>
      <c r="J2082" t="str">
        <f>VLOOKUP(TRIM(SUBSTITUTE(D2082,CHAR(160),CHAR(32))),Metadata!B$1:H$2632,7,FALSE)</f>
        <v>melanges litteraires</v>
      </c>
      <c r="L2082" t="str">
        <f>VLOOKUP(TRIM(SUBSTITUTE(D2082,CHAR(160),CHAR(32))),Metadata!B$1:J$2632,9,FALSE)</f>
        <v>prose</v>
      </c>
      <c r="M2082">
        <f>VLOOKUP(TRIM(SUBSTITUTE(D2082,CHAR(160),CHAR(32))),Metadata!B$1:K$2632,10,FALSE)</f>
        <v>427095</v>
      </c>
      <c r="N2082" s="1" t="s">
        <v>2552</v>
      </c>
      <c r="O2082">
        <v>8</v>
      </c>
      <c r="P2082">
        <v>13</v>
      </c>
    </row>
    <row r="2083" spans="1:16" x14ac:dyDescent="0.25">
      <c r="A2083" t="s">
        <v>4354</v>
      </c>
      <c r="B2083" t="s">
        <v>329</v>
      </c>
      <c r="C2083" t="s">
        <v>330</v>
      </c>
      <c r="D2083" t="s">
        <v>8172</v>
      </c>
      <c r="E2083" t="str">
        <f>VLOOKUP(TRIM(SUBSTITUTE(D2083,CHAR(160),CHAR(32))),Metadata!B$1:C$2632,2,FALSE)</f>
        <v>Argens, Jean-Baptiste de Boyer, marquis d', 1704-1771.</v>
      </c>
      <c r="F2083" t="str">
        <f>VLOOKUP(TRIM(SUBSTITUTE(D2083,CHAR(160),CHAR(32))),Metadata!B$1:D$2632,3,FALSE)</f>
        <v>Lettres juives</v>
      </c>
      <c r="G2083">
        <f>VLOOKUP(TRIM(SUBSTITUTE(D2083,CHAR(160),CHAR(32))),Metadata!B$1:E$2632,4,FALSE)</f>
        <v>1738</v>
      </c>
      <c r="H2083" t="s">
        <v>448</v>
      </c>
      <c r="J2083" t="str">
        <f>VLOOKUP(TRIM(SUBSTITUTE(D2083,CHAR(160),CHAR(32))),Metadata!B$1:H$2632,7,FALSE)</f>
        <v>melanges litteraires</v>
      </c>
      <c r="L2083" t="str">
        <f>VLOOKUP(TRIM(SUBSTITUTE(D2083,CHAR(160),CHAR(32))),Metadata!B$1:J$2632,9,FALSE)</f>
        <v>prose</v>
      </c>
      <c r="M2083">
        <f>VLOOKUP(TRIM(SUBSTITUTE(D2083,CHAR(160),CHAR(32))),Metadata!B$1:K$2632,10,FALSE)</f>
        <v>427095</v>
      </c>
      <c r="N2083" s="1" t="s">
        <v>2553</v>
      </c>
      <c r="O2083">
        <v>124</v>
      </c>
      <c r="P2083">
        <v>129</v>
      </c>
    </row>
    <row r="2084" spans="1:16" x14ac:dyDescent="0.25">
      <c r="A2084" t="s">
        <v>4354</v>
      </c>
      <c r="B2084" t="s">
        <v>329</v>
      </c>
      <c r="C2084" t="s">
        <v>330</v>
      </c>
      <c r="D2084" t="s">
        <v>8175</v>
      </c>
      <c r="E2084" t="str">
        <f>VLOOKUP(TRIM(SUBSTITUTE(D2084,CHAR(160),CHAR(32))),Metadata!B$1:C$2632,2,FALSE)</f>
        <v>Arnaud, François-Thomas-Marie de Baculard d', 1718-1805.</v>
      </c>
      <c r="F2084" t="str">
        <f>VLOOKUP(TRIM(SUBSTITUTE(D2084,CHAR(160),CHAR(32))),Metadata!B$1:D$2632,3,FALSE)</f>
        <v>Épreuves du sentiment</v>
      </c>
      <c r="G2084">
        <f>VLOOKUP(TRIM(SUBSTITUTE(D2084,CHAR(160),CHAR(32))),Metadata!B$1:E$2632,4,FALSE)</f>
        <v>1772</v>
      </c>
      <c r="H2084" t="s">
        <v>448</v>
      </c>
      <c r="J2084" t="str">
        <f>VLOOKUP(TRIM(SUBSTITUTE(D2084,CHAR(160),CHAR(32))),Metadata!B$1:H$2632,7,FALSE)</f>
        <v>roman</v>
      </c>
      <c r="L2084" t="str">
        <f>VLOOKUP(TRIM(SUBSTITUTE(D2084,CHAR(160),CHAR(32))),Metadata!B$1:J$2632,9,FALSE)</f>
        <v>prose</v>
      </c>
      <c r="M2084">
        <f>VLOOKUP(TRIM(SUBSTITUTE(D2084,CHAR(160),CHAR(32))),Metadata!B$1:K$2632,10,FALSE)</f>
        <v>220102</v>
      </c>
      <c r="N2084" s="1" t="s">
        <v>2554</v>
      </c>
      <c r="O2084">
        <v>93</v>
      </c>
      <c r="P2084">
        <v>100</v>
      </c>
    </row>
    <row r="2085" spans="1:16" x14ac:dyDescent="0.25">
      <c r="A2085" t="s">
        <v>4354</v>
      </c>
      <c r="B2085" t="s">
        <v>329</v>
      </c>
      <c r="C2085" t="s">
        <v>330</v>
      </c>
      <c r="D2085" t="s">
        <v>8502</v>
      </c>
      <c r="E2085" t="str">
        <f>VLOOKUP(TRIM(SUBSTITUTE(D2085,CHAR(160),CHAR(32))),Metadata!B$1:C$2632,2,FALSE)</f>
        <v>Dumas, Alexandre (père), 1802-1870.</v>
      </c>
      <c r="F2085" t="str">
        <f>VLOOKUP(TRIM(SUBSTITUTE(D2085,CHAR(160),CHAR(32))),Metadata!B$1:D$2632,3,FALSE)</f>
        <v>Olympe de Clèves</v>
      </c>
      <c r="G2085">
        <f>VLOOKUP(TRIM(SUBSTITUTE(D2085,CHAR(160),CHAR(32))),Metadata!B$1:E$2632,4,FALSE)</f>
        <v>1851</v>
      </c>
      <c r="H2085" t="s">
        <v>450</v>
      </c>
      <c r="J2085" t="str">
        <f>VLOOKUP(TRIM(SUBSTITUTE(D2085,CHAR(160),CHAR(32))),Metadata!B$1:H$2632,7,FALSE)</f>
        <v>Narratif, Roman</v>
      </c>
      <c r="L2085" t="str">
        <f>VLOOKUP(TRIM(SUBSTITUTE(D2085,CHAR(160),CHAR(32))),Metadata!B$1:J$2632,9,FALSE)</f>
        <v/>
      </c>
      <c r="M2085">
        <f>VLOOKUP(TRIM(SUBSTITUTE(D2085,CHAR(160),CHAR(32))),Metadata!B$1:K$2632,10,FALSE)</f>
        <v>260354</v>
      </c>
      <c r="N2085" s="1" t="s">
        <v>2555</v>
      </c>
      <c r="O2085">
        <v>103</v>
      </c>
      <c r="P2085">
        <v>108</v>
      </c>
    </row>
    <row r="2086" spans="1:16" x14ac:dyDescent="0.25">
      <c r="A2086" t="s">
        <v>4354</v>
      </c>
      <c r="B2086" t="s">
        <v>329</v>
      </c>
      <c r="C2086" t="s">
        <v>330</v>
      </c>
      <c r="D2086" t="s">
        <v>8690</v>
      </c>
      <c r="E2086" t="str">
        <f>VLOOKUP(TRIM(SUBSTITUTE(D2086,CHAR(160),CHAR(32))),Metadata!B$1:C$2632,2,FALSE)</f>
        <v>Tristan, Flora, 1803-1844.</v>
      </c>
      <c r="F2086" t="str">
        <f>VLOOKUP(TRIM(SUBSTITUTE(D2086,CHAR(160),CHAR(32))),Metadata!B$1:D$2632,3,FALSE)</f>
        <v>Le tour de France: État actuel de la classe ouvrière sous l'aspect moral, intellectuel et matériel I</v>
      </c>
      <c r="G2086">
        <f>VLOOKUP(TRIM(SUBSTITUTE(D2086,CHAR(160),CHAR(32))),Metadata!B$1:E$2632,4,FALSE)</f>
        <v>1843</v>
      </c>
      <c r="H2086" t="s">
        <v>450</v>
      </c>
      <c r="J2086" t="str">
        <f>VLOOKUP(TRIM(SUBSTITUTE(D2086,CHAR(160),CHAR(32))),Metadata!B$1:H$2632,7,FALSE)</f>
        <v>recit de voyage</v>
      </c>
      <c r="L2086" t="str">
        <f>VLOOKUP(TRIM(SUBSTITUTE(D2086,CHAR(160),CHAR(32))),Metadata!B$1:J$2632,9,FALSE)</f>
        <v/>
      </c>
      <c r="M2086">
        <f>VLOOKUP(TRIM(SUBSTITUTE(D2086,CHAR(160),CHAR(32))),Metadata!B$1:K$2632,10,FALSE)</f>
        <v>66123</v>
      </c>
      <c r="N2086" s="1" t="s">
        <v>2556</v>
      </c>
      <c r="O2086">
        <v>24</v>
      </c>
      <c r="P2086">
        <v>29</v>
      </c>
    </row>
    <row r="2087" spans="1:16" x14ac:dyDescent="0.25">
      <c r="A2087" t="s">
        <v>4354</v>
      </c>
      <c r="B2087" t="s">
        <v>329</v>
      </c>
      <c r="C2087" t="s">
        <v>330</v>
      </c>
      <c r="D2087" t="s">
        <v>8494</v>
      </c>
      <c r="E2087" t="str">
        <f>VLOOKUP(TRIM(SUBSTITUTE(D2087,CHAR(160),CHAR(32))),Metadata!B$1:C$2632,2,FALSE)</f>
        <v>Dumas, Alexandre (père), 1802-1870.</v>
      </c>
      <c r="F2087" t="str">
        <f>VLOOKUP(TRIM(SUBSTITUTE(D2087,CHAR(160),CHAR(32))),Metadata!B$1:D$2632,3,FALSE)</f>
        <v>Fernande</v>
      </c>
      <c r="G2087">
        <f>VLOOKUP(TRIM(SUBSTITUTE(D2087,CHAR(160),CHAR(32))),Metadata!B$1:E$2632,4,FALSE)</f>
        <v>1844</v>
      </c>
      <c r="H2087" t="s">
        <v>450</v>
      </c>
      <c r="J2087" t="str">
        <f>VLOOKUP(TRIM(SUBSTITUTE(D2087,CHAR(160),CHAR(32))),Metadata!B$1:H$2632,7,FALSE)</f>
        <v>Narratif, Roman</v>
      </c>
      <c r="L2087" t="str">
        <f>VLOOKUP(TRIM(SUBSTITUTE(D2087,CHAR(160),CHAR(32))),Metadata!B$1:J$2632,9,FALSE)</f>
        <v/>
      </c>
      <c r="M2087">
        <f>VLOOKUP(TRIM(SUBSTITUTE(D2087,CHAR(160),CHAR(32))),Metadata!B$1:K$2632,10,FALSE)</f>
        <v>119906</v>
      </c>
      <c r="N2087" s="1" t="s">
        <v>2557</v>
      </c>
      <c r="O2087">
        <v>160</v>
      </c>
      <c r="P2087">
        <v>166</v>
      </c>
    </row>
    <row r="2088" spans="1:16" x14ac:dyDescent="0.25">
      <c r="A2088" t="s">
        <v>4354</v>
      </c>
      <c r="B2088" t="s">
        <v>329</v>
      </c>
      <c r="C2088" t="s">
        <v>330</v>
      </c>
      <c r="D2088" t="s">
        <v>8492</v>
      </c>
      <c r="E2088" t="str">
        <f>VLOOKUP(TRIM(SUBSTITUTE(D2088,CHAR(160),CHAR(32))),Metadata!B$1:C$2632,2,FALSE)</f>
        <v>Dumas, Alexandre (père), 1802-1870.</v>
      </c>
      <c r="F2088" t="str">
        <f>VLOOKUP(TRIM(SUBSTITUTE(D2088,CHAR(160),CHAR(32))),Metadata!B$1:D$2632,3,FALSE)</f>
        <v>Comtesse de Charny (La)</v>
      </c>
      <c r="G2088">
        <f>VLOOKUP(TRIM(SUBSTITUTE(D2088,CHAR(160),CHAR(32))),Metadata!B$1:E$2632,4,FALSE)</f>
        <v>1852</v>
      </c>
      <c r="H2088" t="s">
        <v>450</v>
      </c>
      <c r="J2088" t="str">
        <f>VLOOKUP(TRIM(SUBSTITUTE(D2088,CHAR(160),CHAR(32))),Metadata!B$1:H$2632,7,FALSE)</f>
        <v>Narratif, Roman</v>
      </c>
      <c r="L2088" t="str">
        <f>VLOOKUP(TRIM(SUBSTITUTE(D2088,CHAR(160),CHAR(32))),Metadata!B$1:J$2632,9,FALSE)</f>
        <v/>
      </c>
      <c r="M2088">
        <f>VLOOKUP(TRIM(SUBSTITUTE(D2088,CHAR(160),CHAR(32))),Metadata!B$1:K$2632,10,FALSE)</f>
        <v>547593</v>
      </c>
      <c r="N2088" s="1" t="s">
        <v>2558</v>
      </c>
      <c r="O2088">
        <v>73</v>
      </c>
      <c r="P2088">
        <v>78</v>
      </c>
    </row>
    <row r="2089" spans="1:16" x14ac:dyDescent="0.25">
      <c r="A2089" t="s">
        <v>4354</v>
      </c>
      <c r="B2089" t="s">
        <v>329</v>
      </c>
      <c r="C2089" t="s">
        <v>330</v>
      </c>
      <c r="D2089" t="s">
        <v>8504</v>
      </c>
      <c r="E2089" t="str">
        <f>VLOOKUP(TRIM(SUBSTITUTE(D2089,CHAR(160),CHAR(32))),Metadata!B$1:C$2632,2,FALSE)</f>
        <v>Dumas, Alexandre (père), 1802-1870.</v>
      </c>
      <c r="F2089" t="str">
        <f>VLOOKUP(TRIM(SUBSTITUTE(D2089,CHAR(160),CHAR(32))),Metadata!B$1:D$2632,3,FALSE)</f>
        <v>Trois Mousquetaires (Les)</v>
      </c>
      <c r="G2089">
        <f>VLOOKUP(TRIM(SUBSTITUTE(D2089,CHAR(160),CHAR(32))),Metadata!B$1:E$2632,4,FALSE)</f>
        <v>1844</v>
      </c>
      <c r="H2089" t="s">
        <v>450</v>
      </c>
      <c r="J2089" t="str">
        <f>VLOOKUP(TRIM(SUBSTITUTE(D2089,CHAR(160),CHAR(32))),Metadata!B$1:H$2632,7,FALSE)</f>
        <v>Narratif, Roman</v>
      </c>
      <c r="L2089" t="str">
        <f>VLOOKUP(TRIM(SUBSTITUTE(D2089,CHAR(160),CHAR(32))),Metadata!B$1:J$2632,9,FALSE)</f>
        <v/>
      </c>
      <c r="M2089">
        <f>VLOOKUP(TRIM(SUBSTITUTE(D2089,CHAR(160),CHAR(32))),Metadata!B$1:K$2632,10,FALSE)</f>
        <v>240601</v>
      </c>
      <c r="N2089" s="1" t="s">
        <v>2559</v>
      </c>
      <c r="O2089">
        <v>27</v>
      </c>
      <c r="P2089">
        <v>31</v>
      </c>
    </row>
    <row r="2090" spans="1:16" x14ac:dyDescent="0.25">
      <c r="A2090" t="s">
        <v>4354</v>
      </c>
      <c r="B2090" t="s">
        <v>329</v>
      </c>
      <c r="C2090" t="s">
        <v>330</v>
      </c>
      <c r="D2090" t="s">
        <v>8574</v>
      </c>
      <c r="E2090" t="str">
        <f>VLOOKUP(TRIM(SUBSTITUTE(D2090,CHAR(160),CHAR(32))),Metadata!B$1:C$2632,2,FALSE)</f>
        <v>Huysmans, J.-K. (Joris-Karl), 1848-1907.</v>
      </c>
      <c r="F2090" t="str">
        <f>VLOOKUP(TRIM(SUBSTITUTE(D2090,CHAR(160),CHAR(32))),Metadata!B$1:D$2632,3,FALSE)</f>
        <v>En route</v>
      </c>
      <c r="G2090">
        <f>VLOOKUP(TRIM(SUBSTITUTE(D2090,CHAR(160),CHAR(32))),Metadata!B$1:E$2632,4,FALSE)</f>
        <v>1895</v>
      </c>
      <c r="H2090" t="s">
        <v>450</v>
      </c>
      <c r="J2090" t="str">
        <f>VLOOKUP(TRIM(SUBSTITUTE(D2090,CHAR(160),CHAR(32))),Metadata!B$1:H$2632,7,FALSE)</f>
        <v>roman</v>
      </c>
      <c r="L2090" t="str">
        <f>VLOOKUP(TRIM(SUBSTITUTE(D2090,CHAR(160),CHAR(32))),Metadata!B$1:J$2632,9,FALSE)</f>
        <v>prose</v>
      </c>
      <c r="M2090">
        <f>VLOOKUP(TRIM(SUBSTITUTE(D2090,CHAR(160),CHAR(32))),Metadata!B$1:K$2632,10,FALSE)</f>
        <v>124595</v>
      </c>
      <c r="N2090" s="1" t="s">
        <v>2560</v>
      </c>
      <c r="O2090">
        <v>219</v>
      </c>
      <c r="P2090">
        <v>224</v>
      </c>
    </row>
    <row r="2091" spans="1:16" x14ac:dyDescent="0.25">
      <c r="A2091" t="s">
        <v>4354</v>
      </c>
      <c r="B2091" t="s">
        <v>329</v>
      </c>
      <c r="C2091" t="s">
        <v>330</v>
      </c>
      <c r="D2091" t="s">
        <v>8714</v>
      </c>
      <c r="E2091" t="str">
        <f>VLOOKUP(TRIM(SUBSTITUTE(D2091,CHAR(160),CHAR(32))),Metadata!B$1:C$2632,2,FALSE)</f>
        <v>Zola, Emile, 1840-1902.</v>
      </c>
      <c r="F2091" t="str">
        <f>VLOOKUP(TRIM(SUBSTITUTE(D2091,CHAR(160),CHAR(32))),Metadata!B$1:D$2632,3,FALSE)</f>
        <v>La faute de l'abbé Mouret</v>
      </c>
      <c r="G2091">
        <f>VLOOKUP(TRIM(SUBSTITUTE(D2091,CHAR(160),CHAR(32))),Metadata!B$1:E$2632,4,FALSE)</f>
        <v>1875</v>
      </c>
      <c r="H2091" t="s">
        <v>450</v>
      </c>
      <c r="J2091" t="str">
        <f>VLOOKUP(TRIM(SUBSTITUTE(D2091,CHAR(160),CHAR(32))),Metadata!B$1:H$2632,7,FALSE)</f>
        <v>roman</v>
      </c>
      <c r="L2091" t="str">
        <f>VLOOKUP(TRIM(SUBSTITUTE(D2091,CHAR(160),CHAR(32))),Metadata!B$1:J$2632,9,FALSE)</f>
        <v>prose</v>
      </c>
      <c r="M2091">
        <f>VLOOKUP(TRIM(SUBSTITUTE(D2091,CHAR(160),CHAR(32))),Metadata!B$1:K$2632,10,FALSE)</f>
        <v>124055</v>
      </c>
      <c r="N2091" s="1" t="s">
        <v>2561</v>
      </c>
      <c r="O2091">
        <v>7</v>
      </c>
      <c r="P2091">
        <v>16</v>
      </c>
    </row>
    <row r="2092" spans="1:16" x14ac:dyDescent="0.25">
      <c r="A2092" t="s">
        <v>4354</v>
      </c>
      <c r="B2092" t="s">
        <v>329</v>
      </c>
      <c r="C2092" t="s">
        <v>330</v>
      </c>
      <c r="D2092" t="s">
        <v>8650</v>
      </c>
      <c r="E2092" t="str">
        <f>VLOOKUP(TRIM(SUBSTITUTE(D2092,CHAR(160),CHAR(32))),Metadata!B$1:C$2632,2,FALSE)</f>
        <v>Sainte-Beuve, Charles Augustin, 1804-1869.</v>
      </c>
      <c r="F2092" t="str">
        <f>VLOOKUP(TRIM(SUBSTITUTE(D2092,CHAR(160),CHAR(32))),Metadata!B$1:D$2632,3,FALSE)</f>
        <v>Port-Royal T. 5</v>
      </c>
      <c r="G2092">
        <f>VLOOKUP(TRIM(SUBSTITUTE(D2092,CHAR(160),CHAR(32))),Metadata!B$1:E$2632,4,FALSE)</f>
        <v>1859</v>
      </c>
      <c r="H2092" t="s">
        <v>450</v>
      </c>
      <c r="J2092" t="str">
        <f>VLOOKUP(TRIM(SUBSTITUTE(D2092,CHAR(160),CHAR(32))),Metadata!B$1:H$2632,7,FALSE)</f>
        <v>traite ou essai</v>
      </c>
      <c r="L2092" t="str">
        <f>VLOOKUP(TRIM(SUBSTITUTE(D2092,CHAR(160),CHAR(32))),Metadata!B$1:J$2632,9,FALSE)</f>
        <v>prose</v>
      </c>
      <c r="M2092">
        <f>VLOOKUP(TRIM(SUBSTITUTE(D2092,CHAR(160),CHAR(32))),Metadata!B$1:K$2632,10,FALSE)</f>
        <v>131858</v>
      </c>
      <c r="N2092" s="1" t="s">
        <v>2562</v>
      </c>
      <c r="O2092">
        <v>345</v>
      </c>
      <c r="P2092">
        <v>352</v>
      </c>
    </row>
    <row r="2093" spans="1:16" x14ac:dyDescent="0.25">
      <c r="A2093" t="s">
        <v>4354</v>
      </c>
      <c r="B2093" t="s">
        <v>329</v>
      </c>
      <c r="C2093" t="s">
        <v>330</v>
      </c>
      <c r="D2093" t="s">
        <v>8659</v>
      </c>
      <c r="E2093" t="str">
        <f>VLOOKUP(TRIM(SUBSTITUTE(D2093,CHAR(160),CHAR(32))),Metadata!B$1:C$2632,2,FALSE)</f>
        <v>Sand, George, 1804-1876.</v>
      </c>
      <c r="F2093" t="str">
        <f>VLOOKUP(TRIM(SUBSTITUTE(D2093,CHAR(160),CHAR(32))),Metadata!B$1:D$2632,3,FALSE)</f>
        <v>Histoire de ma vie</v>
      </c>
      <c r="G2093">
        <f>VLOOKUP(TRIM(SUBSTITUTE(D2093,CHAR(160),CHAR(32))),Metadata!B$1:E$2632,4,FALSE)</f>
        <v>1855</v>
      </c>
      <c r="H2093" t="s">
        <v>450</v>
      </c>
      <c r="J2093" t="str">
        <f>VLOOKUP(TRIM(SUBSTITUTE(D2093,CHAR(160),CHAR(32))),Metadata!B$1:H$2632,7,FALSE)</f>
        <v>memoires</v>
      </c>
      <c r="L2093" t="str">
        <f>VLOOKUP(TRIM(SUBSTITUTE(D2093,CHAR(160),CHAR(32))),Metadata!B$1:J$2632,9,FALSE)</f>
        <v>prose</v>
      </c>
      <c r="M2093">
        <f>VLOOKUP(TRIM(SUBSTITUTE(D2093,CHAR(160),CHAR(32))),Metadata!B$1:K$2632,10,FALSE)</f>
        <v>490251</v>
      </c>
      <c r="N2093" s="1" t="s">
        <v>2563</v>
      </c>
      <c r="O2093">
        <v>3</v>
      </c>
      <c r="P2093">
        <v>7</v>
      </c>
    </row>
    <row r="2094" spans="1:16" x14ac:dyDescent="0.25">
      <c r="A2094" t="s">
        <v>4354</v>
      </c>
      <c r="B2094" t="s">
        <v>329</v>
      </c>
      <c r="C2094" t="s">
        <v>330</v>
      </c>
      <c r="D2094" t="s">
        <v>8639</v>
      </c>
      <c r="E2094" t="str">
        <f>VLOOKUP(TRIM(SUBSTITUTE(D2094,CHAR(160),CHAR(32))),Metadata!B$1:C$2632,2,FALSE)</f>
        <v>Ponson du Terrail, 1829-1871.</v>
      </c>
      <c r="F2094" t="str">
        <f>VLOOKUP(TRIM(SUBSTITUTE(D2094,CHAR(160),CHAR(32))),Metadata!B$1:D$2632,3,FALSE)</f>
        <v>L'héritage mystérieux.</v>
      </c>
      <c r="G2094">
        <f>VLOOKUP(TRIM(SUBSTITUTE(D2094,CHAR(160),CHAR(32))),Metadata!B$1:E$2632,4,FALSE)</f>
        <v>1859</v>
      </c>
      <c r="H2094" t="s">
        <v>450</v>
      </c>
      <c r="J2094" t="str">
        <f>VLOOKUP(TRIM(SUBSTITUTE(D2094,CHAR(160),CHAR(32))),Metadata!B$1:H$2632,7,FALSE)</f>
        <v>roman</v>
      </c>
      <c r="L2094" t="str">
        <f>VLOOKUP(TRIM(SUBSTITUTE(D2094,CHAR(160),CHAR(32))),Metadata!B$1:J$2632,9,FALSE)</f>
        <v>prose</v>
      </c>
      <c r="M2094">
        <f>VLOOKUP(TRIM(SUBSTITUTE(D2094,CHAR(160),CHAR(32))),Metadata!B$1:K$2632,10,FALSE)</f>
        <v>189440</v>
      </c>
      <c r="N2094" s="1" t="s">
        <v>2564</v>
      </c>
      <c r="O2094">
        <v>167</v>
      </c>
      <c r="P2094">
        <v>172</v>
      </c>
    </row>
    <row r="2095" spans="1:16" x14ac:dyDescent="0.25">
      <c r="A2095" t="s">
        <v>4354</v>
      </c>
      <c r="B2095" t="s">
        <v>329</v>
      </c>
      <c r="C2095" t="s">
        <v>330</v>
      </c>
      <c r="D2095" t="s">
        <v>6829</v>
      </c>
      <c r="E2095" t="str">
        <f>VLOOKUP(TRIM(SUBSTITUTE(D2095,CHAR(160),CHAR(32))),Metadata!B$1:C$2632,2,FALSE)</f>
        <v>Michel, Louise, 1830-1905.</v>
      </c>
      <c r="F2095" t="str">
        <f>VLOOKUP(TRIM(SUBSTITUTE(D2095,CHAR(160),CHAR(32))),Metadata!B$1:D$2632,3,FALSE)</f>
        <v>La Commune</v>
      </c>
      <c r="G2095">
        <f>VLOOKUP(TRIM(SUBSTITUTE(D2095,CHAR(160),CHAR(32))),Metadata!B$1:E$2632,4,FALSE)</f>
        <v>1898</v>
      </c>
      <c r="H2095" t="s">
        <v>450</v>
      </c>
      <c r="J2095" t="str">
        <f>VLOOKUP(TRIM(SUBSTITUTE(D2095,CHAR(160),CHAR(32))),Metadata!B$1:H$2632,7,FALSE)</f>
        <v>traite</v>
      </c>
      <c r="L2095" t="str">
        <f>VLOOKUP(TRIM(SUBSTITUTE(D2095,CHAR(160),CHAR(32))),Metadata!B$1:J$2632,9,FALSE)</f>
        <v/>
      </c>
      <c r="M2095">
        <f>VLOOKUP(TRIM(SUBSTITUTE(D2095,CHAR(160),CHAR(32))),Metadata!B$1:K$2632,10,FALSE)</f>
        <v>121053</v>
      </c>
      <c r="N2095" s="1" t="s">
        <v>2565</v>
      </c>
      <c r="O2095">
        <v>30</v>
      </c>
      <c r="P2095">
        <v>36</v>
      </c>
    </row>
    <row r="2096" spans="1:16" x14ac:dyDescent="0.25">
      <c r="A2096" t="s">
        <v>4354</v>
      </c>
      <c r="B2096" t="s">
        <v>329</v>
      </c>
      <c r="C2096" t="s">
        <v>330</v>
      </c>
      <c r="D2096" t="s">
        <v>8503</v>
      </c>
      <c r="E2096" t="str">
        <f>VLOOKUP(TRIM(SUBSTITUTE(D2096,CHAR(160),CHAR(32))),Metadata!B$1:C$2632,2,FALSE)</f>
        <v>Dumas, Alexandre (père), 1802-1870.</v>
      </c>
      <c r="F2096" t="str">
        <f>VLOOKUP(TRIM(SUBSTITUTE(D2096,CHAR(160),CHAR(32))),Metadata!B$1:D$2632,3,FALSE)</f>
        <v>Quarante-Cinq (Les)</v>
      </c>
      <c r="G2096">
        <f>VLOOKUP(TRIM(SUBSTITUTE(D2096,CHAR(160),CHAR(32))),Metadata!B$1:E$2632,4,FALSE)</f>
        <v>1847</v>
      </c>
      <c r="H2096" t="s">
        <v>450</v>
      </c>
      <c r="J2096" t="str">
        <f>VLOOKUP(TRIM(SUBSTITUTE(D2096,CHAR(160),CHAR(32))),Metadata!B$1:H$2632,7,FALSE)</f>
        <v>Narratif, Roman</v>
      </c>
      <c r="L2096" t="str">
        <f>VLOOKUP(TRIM(SUBSTITUTE(D2096,CHAR(160),CHAR(32))),Metadata!B$1:J$2632,9,FALSE)</f>
        <v/>
      </c>
      <c r="M2096">
        <f>VLOOKUP(TRIM(SUBSTITUTE(D2096,CHAR(160),CHAR(32))),Metadata!B$1:K$2632,10,FALSE)</f>
        <v>255364</v>
      </c>
      <c r="N2096" s="1" t="s">
        <v>2566</v>
      </c>
      <c r="O2096">
        <v>3</v>
      </c>
      <c r="P2096">
        <v>10</v>
      </c>
    </row>
    <row r="2097" spans="1:16" x14ac:dyDescent="0.25">
      <c r="A2097" t="s">
        <v>4354</v>
      </c>
      <c r="B2097" t="s">
        <v>329</v>
      </c>
      <c r="C2097" t="s">
        <v>330</v>
      </c>
      <c r="D2097" t="s">
        <v>8561</v>
      </c>
      <c r="E2097" t="str">
        <f>VLOOKUP(TRIM(SUBSTITUTE(D2097,CHAR(160),CHAR(32))),Metadata!B$1:C$2632,2,FALSE)</f>
        <v>Goncourt, Edmond de, 1822-1896: Goncourt, Jules de, 1830-1870.</v>
      </c>
      <c r="F2097" t="str">
        <f>VLOOKUP(TRIM(SUBSTITUTE(D2097,CHAR(160),CHAR(32))),Metadata!B$1:D$2632,3,FALSE)</f>
        <v>Journal. T. 2, 1864-1878</v>
      </c>
      <c r="G2097">
        <f>VLOOKUP(TRIM(SUBSTITUTE(D2097,CHAR(160),CHAR(32))),Metadata!B$1:E$2632,4,FALSE)</f>
        <v>1878</v>
      </c>
      <c r="H2097" t="s">
        <v>450</v>
      </c>
      <c r="J2097" t="str">
        <f>VLOOKUP(TRIM(SUBSTITUTE(D2097,CHAR(160),CHAR(32))),Metadata!B$1:H$2632,7,FALSE)</f>
        <v>memoires</v>
      </c>
      <c r="L2097" t="str">
        <f>VLOOKUP(TRIM(SUBSTITUTE(D2097,CHAR(160),CHAR(32))),Metadata!B$1:J$2632,9,FALSE)</f>
        <v>prose</v>
      </c>
      <c r="M2097">
        <f>VLOOKUP(TRIM(SUBSTITUTE(D2097,CHAR(160),CHAR(32))),Metadata!B$1:K$2632,10,FALSE)</f>
        <v>428542</v>
      </c>
      <c r="N2097" s="1" t="s">
        <v>2567</v>
      </c>
      <c r="O2097">
        <v>159</v>
      </c>
      <c r="P2097">
        <v>164</v>
      </c>
    </row>
    <row r="2098" spans="1:16" x14ac:dyDescent="0.25">
      <c r="A2098" t="s">
        <v>4354</v>
      </c>
      <c r="B2098" t="s">
        <v>329</v>
      </c>
      <c r="C2098" t="s">
        <v>330</v>
      </c>
      <c r="D2098" t="s">
        <v>8496</v>
      </c>
      <c r="E2098" t="str">
        <f>VLOOKUP(TRIM(SUBSTITUTE(D2098,CHAR(160),CHAR(32))),Metadata!B$1:C$2632,2,FALSE)</f>
        <v>Dumas, Alexandre (père), 1802-1870.</v>
      </c>
      <c r="F2098" t="str">
        <f>VLOOKUP(TRIM(SUBSTITUTE(D2098,CHAR(160),CHAR(32))),Metadata!B$1:D$2632,3,FALSE)</f>
        <v>Ingénue</v>
      </c>
      <c r="G2098">
        <f>VLOOKUP(TRIM(SUBSTITUTE(D2098,CHAR(160),CHAR(32))),Metadata!B$1:E$2632,4,FALSE)</f>
        <v>1853</v>
      </c>
      <c r="H2098" t="s">
        <v>450</v>
      </c>
      <c r="J2098" t="str">
        <f>VLOOKUP(TRIM(SUBSTITUTE(D2098,CHAR(160),CHAR(32))),Metadata!B$1:H$2632,7,FALSE)</f>
        <v>Narratif, Roman</v>
      </c>
      <c r="L2098" t="str">
        <f>VLOOKUP(TRIM(SUBSTITUTE(D2098,CHAR(160),CHAR(32))),Metadata!B$1:J$2632,9,FALSE)</f>
        <v/>
      </c>
      <c r="M2098">
        <f>VLOOKUP(TRIM(SUBSTITUTE(D2098,CHAR(160),CHAR(32))),Metadata!B$1:K$2632,10,FALSE)</f>
        <v>186686</v>
      </c>
      <c r="N2098" s="1" t="s">
        <v>2568</v>
      </c>
      <c r="O2098">
        <v>36</v>
      </c>
      <c r="P2098">
        <v>41</v>
      </c>
    </row>
    <row r="2099" spans="1:16" x14ac:dyDescent="0.25">
      <c r="A2099" t="s">
        <v>4354</v>
      </c>
      <c r="B2099" t="s">
        <v>329</v>
      </c>
      <c r="C2099" t="s">
        <v>330</v>
      </c>
      <c r="D2099" t="s">
        <v>8484</v>
      </c>
      <c r="E2099" t="str">
        <f>VLOOKUP(TRIM(SUBSTITUTE(D2099,CHAR(160),CHAR(32))),Metadata!B$1:C$2632,2,FALSE)</f>
        <v>Dumas, Alexandre (père), 1802-1870.</v>
      </c>
      <c r="F2099" t="str">
        <f>VLOOKUP(TRIM(SUBSTITUTE(D2099,CHAR(160),CHAR(32))),Metadata!B$1:D$2632,3,FALSE)</f>
        <v>Ange Pitou</v>
      </c>
      <c r="G2099">
        <f>VLOOKUP(TRIM(SUBSTITUTE(D2099,CHAR(160),CHAR(32))),Metadata!B$1:E$2632,4,FALSE)</f>
        <v>1851</v>
      </c>
      <c r="H2099" t="s">
        <v>450</v>
      </c>
      <c r="J2099" t="str">
        <f>VLOOKUP(TRIM(SUBSTITUTE(D2099,CHAR(160),CHAR(32))),Metadata!B$1:H$2632,7,FALSE)</f>
        <v>Narratif, Roman</v>
      </c>
      <c r="L2099" t="str">
        <f>VLOOKUP(TRIM(SUBSTITUTE(D2099,CHAR(160),CHAR(32))),Metadata!B$1:J$2632,9,FALSE)</f>
        <v/>
      </c>
      <c r="M2099">
        <f>VLOOKUP(TRIM(SUBSTITUTE(D2099,CHAR(160),CHAR(32))),Metadata!B$1:K$2632,10,FALSE)</f>
        <v>216803</v>
      </c>
      <c r="N2099" s="1" t="s">
        <v>2569</v>
      </c>
      <c r="O2099">
        <v>69</v>
      </c>
      <c r="P2099">
        <v>75</v>
      </c>
    </row>
    <row r="2100" spans="1:16" x14ac:dyDescent="0.25">
      <c r="A2100" t="s">
        <v>4354</v>
      </c>
      <c r="B2100" t="s">
        <v>329</v>
      </c>
      <c r="C2100" t="s">
        <v>330</v>
      </c>
      <c r="D2100" t="s">
        <v>8452</v>
      </c>
      <c r="E2100" t="str">
        <f>VLOOKUP(TRIM(SUBSTITUTE(D2100,CHAR(160),CHAR(32))),Metadata!B$1:C$2632,2,FALSE)</f>
        <v>Cabanis, P.J.G. (Pierre Jean Georges), 1757-1808.</v>
      </c>
      <c r="F2100" t="str">
        <f>VLOOKUP(TRIM(SUBSTITUTE(D2100,CHAR(160),CHAR(32))),Metadata!B$1:D$2632,3,FALSE)</f>
        <v>Rapports physique moral</v>
      </c>
      <c r="G2100">
        <f>VLOOKUP(TRIM(SUBSTITUTE(D2100,CHAR(160),CHAR(32))),Metadata!B$1:E$2632,4,FALSE)</f>
        <v>1808</v>
      </c>
      <c r="H2100" t="s">
        <v>450</v>
      </c>
      <c r="J2100" t="str">
        <f>VLOOKUP(TRIM(SUBSTITUTE(D2100,CHAR(160),CHAR(32))),Metadata!B$1:H$2632,7,FALSE)</f>
        <v>traite ou essai</v>
      </c>
      <c r="L2100" t="str">
        <f>VLOOKUP(TRIM(SUBSTITUTE(D2100,CHAR(160),CHAR(32))),Metadata!B$1:J$2632,9,FALSE)</f>
        <v>prose</v>
      </c>
      <c r="M2100">
        <f>VLOOKUP(TRIM(SUBSTITUTE(D2100,CHAR(160),CHAR(32))),Metadata!B$1:K$2632,10,FALSE)</f>
        <v>204542</v>
      </c>
      <c r="N2100" s="1" t="s">
        <v>2570</v>
      </c>
      <c r="O2100">
        <v>8</v>
      </c>
      <c r="P2100">
        <v>12</v>
      </c>
    </row>
    <row r="2101" spans="1:16" x14ac:dyDescent="0.25">
      <c r="A2101" t="s">
        <v>4354</v>
      </c>
      <c r="B2101" t="s">
        <v>329</v>
      </c>
      <c r="C2101" t="s">
        <v>330</v>
      </c>
      <c r="D2101" t="s">
        <v>8646</v>
      </c>
      <c r="E2101" t="str">
        <f>VLOOKUP(TRIM(SUBSTITUTE(D2101,CHAR(160),CHAR(32))),Metadata!B$1:C$2632,2,FALSE)</f>
        <v>Renard, Jules, 1864-1910.</v>
      </c>
      <c r="F2101" t="str">
        <f>VLOOKUP(TRIM(SUBSTITUTE(D2101,CHAR(160),CHAR(32))),Metadata!B$1:D$2632,3,FALSE)</f>
        <v>Poil de carotte</v>
      </c>
      <c r="G2101">
        <f>VLOOKUP(TRIM(SUBSTITUTE(D2101,CHAR(160),CHAR(32))),Metadata!B$1:E$2632,4,FALSE)</f>
        <v>1894</v>
      </c>
      <c r="H2101" t="s">
        <v>450</v>
      </c>
      <c r="J2101" t="str">
        <f>VLOOKUP(TRIM(SUBSTITUTE(D2101,CHAR(160),CHAR(32))),Metadata!B$1:H$2632,7,FALSE)</f>
        <v>roman</v>
      </c>
      <c r="L2101" t="str">
        <f>VLOOKUP(TRIM(SUBSTITUTE(D2101,CHAR(160),CHAR(32))),Metadata!B$1:J$2632,9,FALSE)</f>
        <v>prose</v>
      </c>
      <c r="M2101">
        <f>VLOOKUP(TRIM(SUBSTITUTE(D2101,CHAR(160),CHAR(32))),Metadata!B$1:K$2632,10,FALSE)</f>
        <v>35542</v>
      </c>
      <c r="N2101" s="1" t="s">
        <v>2571</v>
      </c>
      <c r="O2101">
        <v>88</v>
      </c>
      <c r="P2101">
        <v>94</v>
      </c>
    </row>
    <row r="2102" spans="1:16" x14ac:dyDescent="0.25">
      <c r="A2102" t="s">
        <v>4354</v>
      </c>
      <c r="B2102" t="s">
        <v>329</v>
      </c>
      <c r="C2102" t="s">
        <v>330</v>
      </c>
      <c r="D2102" t="s">
        <v>8441</v>
      </c>
      <c r="E2102" t="str">
        <f>VLOOKUP(TRIM(SUBSTITUTE(D2102,CHAR(160),CHAR(32))),Metadata!B$1:C$2632,2,FALSE)</f>
        <v>Blondel, Maurice, 1861-1949.</v>
      </c>
      <c r="F2102" t="str">
        <f>VLOOKUP(TRIM(SUBSTITUTE(D2102,CHAR(160),CHAR(32))),Metadata!B$1:D$2632,3,FALSE)</f>
        <v>L'action</v>
      </c>
      <c r="G2102">
        <f>VLOOKUP(TRIM(SUBSTITUTE(D2102,CHAR(160),CHAR(32))),Metadata!B$1:E$2632,4,FALSE)</f>
        <v>1893</v>
      </c>
      <c r="H2102" t="s">
        <v>450</v>
      </c>
      <c r="J2102" t="str">
        <f>VLOOKUP(TRIM(SUBSTITUTE(D2102,CHAR(160),CHAR(32))),Metadata!B$1:H$2632,7,FALSE)</f>
        <v>traite ou essai</v>
      </c>
      <c r="L2102" t="str">
        <f>VLOOKUP(TRIM(SUBSTITUTE(D2102,CHAR(160),CHAR(32))),Metadata!B$1:J$2632,9,FALSE)</f>
        <v>prose</v>
      </c>
      <c r="M2102">
        <f>VLOOKUP(TRIM(SUBSTITUTE(D2102,CHAR(160),CHAR(32))),Metadata!B$1:K$2632,10,FALSE)</f>
        <v>178641</v>
      </c>
      <c r="N2102" s="1" t="s">
        <v>2572</v>
      </c>
      <c r="O2102">
        <v>91</v>
      </c>
      <c r="P2102">
        <v>96</v>
      </c>
    </row>
    <row r="2103" spans="1:16" x14ac:dyDescent="0.25">
      <c r="A2103" t="s">
        <v>4354</v>
      </c>
      <c r="B2103" t="s">
        <v>329</v>
      </c>
      <c r="C2103" t="s">
        <v>330</v>
      </c>
      <c r="D2103" t="s">
        <v>8507</v>
      </c>
      <c r="E2103" t="str">
        <f>VLOOKUP(TRIM(SUBSTITUTE(D2103,CHAR(160),CHAR(32))),Metadata!B$1:C$2632,2,FALSE)</f>
        <v>Dumas, Alexandre, 1802-1870.</v>
      </c>
      <c r="F2103" t="str">
        <f>VLOOKUP(TRIM(SUBSTITUTE(D2103,CHAR(160),CHAR(32))),Metadata!B$1:D$2632,3,FALSE)</f>
        <v>Le comte de Monte-Cristo</v>
      </c>
      <c r="G2103">
        <f>VLOOKUP(TRIM(SUBSTITUTE(D2103,CHAR(160),CHAR(32))),Metadata!B$1:E$2632,4,FALSE)</f>
        <v>1846</v>
      </c>
      <c r="H2103" t="s">
        <v>450</v>
      </c>
      <c r="J2103" t="str">
        <f>VLOOKUP(TRIM(SUBSTITUTE(D2103,CHAR(160),CHAR(32))),Metadata!B$1:H$2632,7,FALSE)</f>
        <v>roman</v>
      </c>
      <c r="L2103" t="str">
        <f>VLOOKUP(TRIM(SUBSTITUTE(D2103,CHAR(160),CHAR(32))),Metadata!B$1:J$2632,9,FALSE)</f>
        <v>prose</v>
      </c>
      <c r="M2103">
        <f>VLOOKUP(TRIM(SUBSTITUTE(D2103,CHAR(160),CHAR(32))),Metadata!B$1:K$2632,10,FALSE)</f>
        <v>512538</v>
      </c>
      <c r="N2103" t="s">
        <v>2573</v>
      </c>
      <c r="O2103">
        <v>593</v>
      </c>
      <c r="P2103">
        <v>599</v>
      </c>
    </row>
    <row r="2104" spans="1:16" x14ac:dyDescent="0.25">
      <c r="A2104" t="s">
        <v>4354</v>
      </c>
      <c r="B2104" t="s">
        <v>329</v>
      </c>
      <c r="C2104" t="s">
        <v>330</v>
      </c>
      <c r="D2104" t="s">
        <v>8661</v>
      </c>
      <c r="E2104" t="str">
        <f>VLOOKUP(TRIM(SUBSTITUTE(D2104,CHAR(160),CHAR(32))),Metadata!B$1:C$2632,2,FALSE)</f>
        <v>Sand, George, 1804-1876.</v>
      </c>
      <c r="F2104" t="str">
        <f>VLOOKUP(TRIM(SUBSTITUTE(D2104,CHAR(160),CHAR(32))),Metadata!B$1:D$2632,3,FALSE)</f>
        <v>La Comtesse de Rudolstadt</v>
      </c>
      <c r="G2104">
        <f>VLOOKUP(TRIM(SUBSTITUTE(D2104,CHAR(160),CHAR(32))),Metadata!B$1:E$2632,4,FALSE)</f>
        <v>1843</v>
      </c>
      <c r="H2104" t="s">
        <v>450</v>
      </c>
      <c r="J2104" t="str">
        <f>VLOOKUP(TRIM(SUBSTITUTE(D2104,CHAR(160),CHAR(32))),Metadata!B$1:H$2632,7,FALSE)</f>
        <v>roman</v>
      </c>
      <c r="L2104" t="str">
        <f>VLOOKUP(TRIM(SUBSTITUTE(D2104,CHAR(160),CHAR(32))),Metadata!B$1:J$2632,9,FALSE)</f>
        <v/>
      </c>
      <c r="M2104">
        <f>VLOOKUP(TRIM(SUBSTITUTE(D2104,CHAR(160),CHAR(32))),Metadata!B$1:K$2632,10,FALSE)</f>
        <v>219241</v>
      </c>
      <c r="N2104" s="1" t="s">
        <v>2574</v>
      </c>
      <c r="O2104">
        <v>66</v>
      </c>
      <c r="P2104">
        <v>70</v>
      </c>
    </row>
    <row r="2105" spans="1:16" x14ac:dyDescent="0.25">
      <c r="A2105" t="s">
        <v>4354</v>
      </c>
      <c r="B2105" t="s">
        <v>329</v>
      </c>
      <c r="C2105" t="s">
        <v>330</v>
      </c>
      <c r="D2105" t="s">
        <v>7202</v>
      </c>
      <c r="E2105" t="str">
        <f>VLOOKUP(TRIM(SUBSTITUTE(D2105,CHAR(160),CHAR(32))),Metadata!B$1:C$2632,2,FALSE)</f>
        <v>Levy-Bruhl, Lucien, 1857-1939.</v>
      </c>
      <c r="F2105" t="str">
        <f>VLOOKUP(TRIM(SUBSTITUTE(D2105,CHAR(160),CHAR(32))),Metadata!B$1:D$2632,3,FALSE)</f>
        <v>La mentalité primitive.</v>
      </c>
      <c r="G2105">
        <f>VLOOKUP(TRIM(SUBSTITUTE(D2105,CHAR(160),CHAR(32))),Metadata!B$1:E$2632,4,FALSE)</f>
        <v>1922</v>
      </c>
      <c r="H2105" t="s">
        <v>534</v>
      </c>
      <c r="J2105" t="str">
        <f>VLOOKUP(TRIM(SUBSTITUTE(D2105,CHAR(160),CHAR(32))),Metadata!B$1:H$2632,7,FALSE)</f>
        <v>traite</v>
      </c>
      <c r="L2105" t="str">
        <f>VLOOKUP(TRIM(SUBSTITUTE(D2105,CHAR(160),CHAR(32))),Metadata!B$1:J$2632,9,FALSE)</f>
        <v/>
      </c>
      <c r="M2105">
        <f>VLOOKUP(TRIM(SUBSTITUTE(D2105,CHAR(160),CHAR(32))),Metadata!B$1:K$2632,10,FALSE)</f>
        <v>91959</v>
      </c>
      <c r="N2105" s="1" t="s">
        <v>2575</v>
      </c>
      <c r="O2105">
        <v>130</v>
      </c>
      <c r="P2105">
        <v>135</v>
      </c>
    </row>
    <row r="2106" spans="1:16" x14ac:dyDescent="0.25">
      <c r="A2106" t="s">
        <v>4354</v>
      </c>
      <c r="B2106" t="s">
        <v>329</v>
      </c>
      <c r="C2106" t="s">
        <v>330</v>
      </c>
      <c r="D2106" t="s">
        <v>8896</v>
      </c>
      <c r="E2106" t="str">
        <f>VLOOKUP(TRIM(SUBSTITUTE(D2106,CHAR(160),CHAR(32))),Metadata!B$1:C$2632,2,FALSE)</f>
        <v>Gracq, Julien, 1910-2007.</v>
      </c>
      <c r="F2106" t="str">
        <f>VLOOKUP(TRIM(SUBSTITUTE(D2106,CHAR(160),CHAR(32))),Metadata!B$1:D$2632,3,FALSE)</f>
        <v>Un beau ténébreux</v>
      </c>
      <c r="G2106">
        <f>VLOOKUP(TRIM(SUBSTITUTE(D2106,CHAR(160),CHAR(32))),Metadata!B$1:E$2632,4,FALSE)</f>
        <v>1945</v>
      </c>
      <c r="H2106" t="s">
        <v>534</v>
      </c>
      <c r="J2106" t="str">
        <f>VLOOKUP(TRIM(SUBSTITUTE(D2106,CHAR(160),CHAR(32))),Metadata!B$1:H$2632,7,FALSE)</f>
        <v>roman</v>
      </c>
      <c r="L2106" t="str">
        <f>VLOOKUP(TRIM(SUBSTITUTE(D2106,CHAR(160),CHAR(32))),Metadata!B$1:J$2632,9,FALSE)</f>
        <v>prose</v>
      </c>
      <c r="M2106">
        <f>VLOOKUP(TRIM(SUBSTITUTE(D2106,CHAR(160),CHAR(32))),Metadata!B$1:K$2632,10,FALSE)</f>
        <v>62115</v>
      </c>
      <c r="N2106" s="1" t="s">
        <v>2576</v>
      </c>
      <c r="O2106">
        <v>6</v>
      </c>
      <c r="P2106">
        <v>10</v>
      </c>
    </row>
    <row r="2107" spans="1:16" x14ac:dyDescent="0.25">
      <c r="A2107" t="s">
        <v>4354</v>
      </c>
      <c r="B2107" t="s">
        <v>329</v>
      </c>
      <c r="C2107" t="s">
        <v>330</v>
      </c>
      <c r="D2107" t="s">
        <v>8874</v>
      </c>
      <c r="E2107" t="str">
        <f>VLOOKUP(TRIM(SUBSTITUTE(D2107,CHAR(160),CHAR(32))),Metadata!B$1:C$2632,2,FALSE)</f>
        <v>Gide, André, 1869-1951.</v>
      </c>
      <c r="F2107" t="str">
        <f>VLOOKUP(TRIM(SUBSTITUTE(D2107,CHAR(160),CHAR(32))),Metadata!B$1:D$2632,3,FALSE)</f>
        <v>Journal, 1889-1939</v>
      </c>
      <c r="G2107">
        <f>VLOOKUP(TRIM(SUBSTITUTE(D2107,CHAR(160),CHAR(32))),Metadata!B$1:E$2632,4,FALSE)</f>
        <v>1939</v>
      </c>
      <c r="H2107" t="s">
        <v>534</v>
      </c>
      <c r="J2107" t="str">
        <f>VLOOKUP(TRIM(SUBSTITUTE(D2107,CHAR(160),CHAR(32))),Metadata!B$1:H$2632,7,FALSE)</f>
        <v>memoires</v>
      </c>
      <c r="L2107" t="str">
        <f>VLOOKUP(TRIM(SUBSTITUTE(D2107,CHAR(160),CHAR(32))),Metadata!B$1:J$2632,9,FALSE)</f>
        <v>prose</v>
      </c>
      <c r="M2107">
        <f>VLOOKUP(TRIM(SUBSTITUTE(D2107,CHAR(160),CHAR(32))),Metadata!B$1:K$2632,10,FALSE)</f>
        <v>484035</v>
      </c>
      <c r="N2107" s="1" t="s">
        <v>2577</v>
      </c>
      <c r="O2107">
        <v>11</v>
      </c>
      <c r="P2107">
        <v>16</v>
      </c>
    </row>
    <row r="2108" spans="1:16" x14ac:dyDescent="0.25">
      <c r="A2108" t="s">
        <v>4354</v>
      </c>
      <c r="B2108" t="s">
        <v>329</v>
      </c>
      <c r="C2108" t="s">
        <v>330</v>
      </c>
      <c r="D2108" t="s">
        <v>8776</v>
      </c>
      <c r="E2108" t="str">
        <f>VLOOKUP(TRIM(SUBSTITUTE(D2108,CHAR(160),CHAR(32))),Metadata!B$1:C$2632,2,FALSE)</f>
        <v>Beckett, Samuel, 1906-1989.</v>
      </c>
      <c r="F2108" t="str">
        <f>VLOOKUP(TRIM(SUBSTITUTE(D2108,CHAR(160),CHAR(32))),Metadata!B$1:D$2632,3,FALSE)</f>
        <v>Molloy</v>
      </c>
      <c r="G2108">
        <f>VLOOKUP(TRIM(SUBSTITUTE(D2108,CHAR(160),CHAR(32))),Metadata!B$1:E$2632,4,FALSE)</f>
        <v>1947</v>
      </c>
      <c r="H2108" t="s">
        <v>534</v>
      </c>
      <c r="J2108" t="str">
        <f>VLOOKUP(TRIM(SUBSTITUTE(D2108,CHAR(160),CHAR(32))),Metadata!B$1:H$2632,7,FALSE)</f>
        <v>roman</v>
      </c>
      <c r="L2108" t="str">
        <f>VLOOKUP(TRIM(SUBSTITUTE(D2108,CHAR(160),CHAR(32))),Metadata!B$1:J$2632,9,FALSE)</f>
        <v/>
      </c>
      <c r="M2108">
        <f>VLOOKUP(TRIM(SUBSTITUTE(D2108,CHAR(160),CHAR(32))),Metadata!B$1:K$2632,10,FALSE)</f>
        <v>82400</v>
      </c>
      <c r="N2108" s="1" t="s">
        <v>2578</v>
      </c>
      <c r="O2108">
        <v>138</v>
      </c>
      <c r="P2108">
        <v>143</v>
      </c>
    </row>
    <row r="2109" spans="1:16" x14ac:dyDescent="0.25">
      <c r="A2109" t="s">
        <v>4354</v>
      </c>
      <c r="B2109" t="s">
        <v>329</v>
      </c>
      <c r="C2109" t="s">
        <v>330</v>
      </c>
      <c r="D2109" t="s">
        <v>8997</v>
      </c>
      <c r="E2109" t="str">
        <f>VLOOKUP(TRIM(SUBSTITUTE(D2109,CHAR(160),CHAR(32))),Metadata!B$1:C$2632,2,FALSE)</f>
        <v>Rolland, Romain, 1866-1944.</v>
      </c>
      <c r="F2109" t="str">
        <f>VLOOKUP(TRIM(SUBSTITUTE(D2109,CHAR(160),CHAR(32))),Metadata!B$1:D$2632,3,FALSE)</f>
        <v>J.-Ch l'adolescent</v>
      </c>
      <c r="G2109">
        <f>VLOOKUP(TRIM(SUBSTITUTE(D2109,CHAR(160),CHAR(32))),Metadata!B$1:E$2632,4,FALSE)</f>
        <v>1905</v>
      </c>
      <c r="H2109" t="s">
        <v>534</v>
      </c>
      <c r="J2109" t="str">
        <f>VLOOKUP(TRIM(SUBSTITUTE(D2109,CHAR(160),CHAR(32))),Metadata!B$1:H$2632,7,FALSE)</f>
        <v>roman</v>
      </c>
      <c r="L2109" t="str">
        <f>VLOOKUP(TRIM(SUBSTITUTE(D2109,CHAR(160),CHAR(32))),Metadata!B$1:J$2632,9,FALSE)</f>
        <v>prose</v>
      </c>
      <c r="M2109">
        <f>VLOOKUP(TRIM(SUBSTITUTE(D2109,CHAR(160),CHAR(32))),Metadata!B$1:K$2632,10,FALSE)</f>
        <v>54398</v>
      </c>
      <c r="N2109" t="s">
        <v>2579</v>
      </c>
      <c r="O2109">
        <v>47</v>
      </c>
      <c r="P2109">
        <v>51</v>
      </c>
    </row>
    <row r="2110" spans="1:16" x14ac:dyDescent="0.25">
      <c r="A2110" t="s">
        <v>4354</v>
      </c>
      <c r="B2110" t="s">
        <v>329</v>
      </c>
      <c r="C2110" t="s">
        <v>330</v>
      </c>
      <c r="D2110" t="s">
        <v>6865</v>
      </c>
      <c r="E2110" t="str">
        <f>VLOOKUP(TRIM(SUBSTITUTE(D2110,CHAR(160),CHAR(32))),Metadata!B$1:C$2632,2,FALSE)</f>
        <v>Bergson, Henri Louis, 1859-1941.</v>
      </c>
      <c r="F2110" t="str">
        <f>VLOOKUP(TRIM(SUBSTITUTE(D2110,CHAR(160),CHAR(32))),Metadata!B$1:D$2632,3,FALSE)</f>
        <v>Le rire. Essais sur la signification du comique</v>
      </c>
      <c r="G2110">
        <f>VLOOKUP(TRIM(SUBSTITUTE(D2110,CHAR(160),CHAR(32))),Metadata!B$1:E$2632,4,FALSE)</f>
        <v>1900</v>
      </c>
      <c r="H2110" t="s">
        <v>534</v>
      </c>
      <c r="J2110" t="str">
        <f>VLOOKUP(TRIM(SUBSTITUTE(D2110,CHAR(160),CHAR(32))),Metadata!B$1:H$2632,7,FALSE)</f>
        <v>traite ou essai</v>
      </c>
      <c r="L2110" t="str">
        <f>VLOOKUP(TRIM(SUBSTITUTE(D2110,CHAR(160),CHAR(32))),Metadata!B$1:J$2632,9,FALSE)</f>
        <v/>
      </c>
      <c r="M2110">
        <f>VLOOKUP(TRIM(SUBSTITUTE(D2110,CHAR(160),CHAR(32))),Metadata!B$1:K$2632,10,FALSE)</f>
        <v>41306</v>
      </c>
      <c r="N2110" s="1" t="s">
        <v>2580</v>
      </c>
      <c r="O2110">
        <v>25</v>
      </c>
      <c r="P2110">
        <v>30</v>
      </c>
    </row>
    <row r="2111" spans="1:16" x14ac:dyDescent="0.25">
      <c r="A2111" t="s">
        <v>4354</v>
      </c>
      <c r="B2111" t="s">
        <v>329</v>
      </c>
      <c r="C2111" t="s">
        <v>330</v>
      </c>
      <c r="D2111" t="s">
        <v>8898</v>
      </c>
      <c r="E2111" t="str">
        <f>VLOOKUP(TRIM(SUBSTITUTE(D2111,CHAR(160),CHAR(32))),Metadata!B$1:C$2632,2,FALSE)</f>
        <v>Green, Julien, 1900-</v>
      </c>
      <c r="F2111" t="str">
        <f>VLOOKUP(TRIM(SUBSTITUTE(D2111,CHAR(160),CHAR(32))),Metadata!B$1:D$2632,3,FALSE)</f>
        <v>Moïra: roman</v>
      </c>
      <c r="G2111">
        <f>VLOOKUP(TRIM(SUBSTITUTE(D2111,CHAR(160),CHAR(32))),Metadata!B$1:E$2632,4,FALSE)</f>
        <v>1950</v>
      </c>
      <c r="H2111" t="s">
        <v>534</v>
      </c>
      <c r="J2111" t="str">
        <f>VLOOKUP(TRIM(SUBSTITUTE(D2111,CHAR(160),CHAR(32))),Metadata!B$1:H$2632,7,FALSE)</f>
        <v>roman</v>
      </c>
      <c r="L2111" t="str">
        <f>VLOOKUP(TRIM(SUBSTITUTE(D2111,CHAR(160),CHAR(32))),Metadata!B$1:J$2632,9,FALSE)</f>
        <v>prose</v>
      </c>
      <c r="M2111">
        <f>VLOOKUP(TRIM(SUBSTITUTE(D2111,CHAR(160),CHAR(32))),Metadata!B$1:K$2632,10,FALSE)</f>
        <v>73515</v>
      </c>
      <c r="N2111" s="3" t="s">
        <v>2581</v>
      </c>
      <c r="O2111">
        <v>0</v>
      </c>
      <c r="P2111">
        <v>5</v>
      </c>
    </row>
    <row r="2112" spans="1:16" x14ac:dyDescent="0.25">
      <c r="A2112" t="s">
        <v>4354</v>
      </c>
      <c r="B2112" t="s">
        <v>329</v>
      </c>
      <c r="C2112" t="s">
        <v>330</v>
      </c>
      <c r="D2112" t="s">
        <v>8977</v>
      </c>
      <c r="E2112" t="str">
        <f>VLOOKUP(TRIM(SUBSTITUTE(D2112,CHAR(160),CHAR(32))),Metadata!B$1:C$2632,2,FALSE)</f>
        <v>Proust, Marcel, 1871-1922.</v>
      </c>
      <c r="F2112" t="str">
        <f>VLOOKUP(TRIM(SUBSTITUTE(D2112,CHAR(160),CHAR(32))),Metadata!B$1:D$2632,3,FALSE)</f>
        <v>Côté de Guermantes</v>
      </c>
      <c r="G2112">
        <f>VLOOKUP(TRIM(SUBSTITUTE(D2112,CHAR(160),CHAR(32))),Metadata!B$1:E$2632,4,FALSE)</f>
        <v>1920</v>
      </c>
      <c r="H2112" t="s">
        <v>534</v>
      </c>
      <c r="J2112" t="str">
        <f>VLOOKUP(TRIM(SUBSTITUTE(D2112,CHAR(160),CHAR(32))),Metadata!B$1:H$2632,7,FALSE)</f>
        <v>roman</v>
      </c>
      <c r="L2112" t="str">
        <f>VLOOKUP(TRIM(SUBSTITUTE(D2112,CHAR(160),CHAR(32))),Metadata!B$1:J$2632,9,FALSE)</f>
        <v>prose</v>
      </c>
      <c r="M2112">
        <f>VLOOKUP(TRIM(SUBSTITUTE(D2112,CHAR(160),CHAR(32))),Metadata!B$1:K$2632,10,FALSE)</f>
        <v>247207</v>
      </c>
      <c r="N2112" s="1" t="s">
        <v>2582</v>
      </c>
      <c r="O2112">
        <v>11</v>
      </c>
      <c r="P2112">
        <v>16</v>
      </c>
    </row>
    <row r="2113" spans="1:16" x14ac:dyDescent="0.25">
      <c r="A2113" t="s">
        <v>4354</v>
      </c>
      <c r="B2113" t="s">
        <v>329</v>
      </c>
      <c r="C2113" t="s">
        <v>330</v>
      </c>
      <c r="D2113" t="s">
        <v>8861</v>
      </c>
      <c r="E2113" t="str">
        <f>VLOOKUP(TRIM(SUBSTITUTE(D2113,CHAR(160),CHAR(32))),Metadata!B$1:C$2632,2,FALSE)</f>
        <v>France, Anatole, 1844-1924.</v>
      </c>
      <c r="F2113" t="str">
        <f>VLOOKUP(TRIM(SUBSTITUTE(D2113,CHAR(160),CHAR(32))),Metadata!B$1:D$2632,3,FALSE)</f>
        <v>Les dieux ont soif</v>
      </c>
      <c r="G2113">
        <f>VLOOKUP(TRIM(SUBSTITUTE(D2113,CHAR(160),CHAR(32))),Metadata!B$1:E$2632,4,FALSE)</f>
        <v>1912</v>
      </c>
      <c r="H2113" t="s">
        <v>534</v>
      </c>
      <c r="J2113" t="str">
        <f>VLOOKUP(TRIM(SUBSTITUTE(D2113,CHAR(160),CHAR(32))),Metadata!B$1:H$2632,7,FALSE)</f>
        <v>roman</v>
      </c>
      <c r="L2113" t="str">
        <f>VLOOKUP(TRIM(SUBSTITUTE(D2113,CHAR(160),CHAR(32))),Metadata!B$1:J$2632,9,FALSE)</f>
        <v>prose</v>
      </c>
      <c r="M2113">
        <f>VLOOKUP(TRIM(SUBSTITUTE(D2113,CHAR(160),CHAR(32))),Metadata!B$1:K$2632,10,FALSE)</f>
        <v>71884</v>
      </c>
      <c r="N2113" s="1" t="s">
        <v>2583</v>
      </c>
      <c r="O2113">
        <v>11</v>
      </c>
      <c r="P2113">
        <v>15</v>
      </c>
    </row>
    <row r="2114" spans="1:16" x14ac:dyDescent="0.25">
      <c r="A2114" t="s">
        <v>4354</v>
      </c>
      <c r="B2114" t="s">
        <v>329</v>
      </c>
      <c r="C2114" t="s">
        <v>330</v>
      </c>
      <c r="D2114" t="s">
        <v>8990</v>
      </c>
      <c r="E2114" t="str">
        <f>VLOOKUP(TRIM(SUBSTITUTE(D2114,CHAR(160),CHAR(32))),Metadata!B$1:C$2632,2,FALSE)</f>
        <v>Rivière, Jacques, 1886-1925.</v>
      </c>
      <c r="F2114" t="str">
        <f>VLOOKUP(TRIM(SUBSTITUTE(D2114,CHAR(160),CHAR(32))),Metadata!B$1:D$2632,3,FALSE)</f>
        <v>Correspondance avec J. Rivière</v>
      </c>
      <c r="G2114">
        <f>VLOOKUP(TRIM(SUBSTITUTE(D2114,CHAR(160),CHAR(32))),Metadata!B$1:E$2632,4,FALSE)</f>
        <v>1914</v>
      </c>
      <c r="H2114" t="s">
        <v>534</v>
      </c>
      <c r="J2114" t="str">
        <f>VLOOKUP(TRIM(SUBSTITUTE(D2114,CHAR(160),CHAR(32))),Metadata!B$1:H$2632,7,FALSE)</f>
        <v>correspondance</v>
      </c>
      <c r="L2114" t="str">
        <f>VLOOKUP(TRIM(SUBSTITUTE(D2114,CHAR(160),CHAR(32))),Metadata!B$1:J$2632,9,FALSE)</f>
        <v>prose</v>
      </c>
      <c r="M2114">
        <f>VLOOKUP(TRIM(SUBSTITUTE(D2114,CHAR(160),CHAR(32))),Metadata!B$1:K$2632,10,FALSE)</f>
        <v>357600</v>
      </c>
      <c r="N2114" s="1" t="s">
        <v>2584</v>
      </c>
      <c r="O2114">
        <v>134</v>
      </c>
      <c r="P2114">
        <v>139</v>
      </c>
    </row>
    <row r="2115" spans="1:16" x14ac:dyDescent="0.25">
      <c r="A2115" t="s">
        <v>4354</v>
      </c>
      <c r="B2115" t="s">
        <v>329</v>
      </c>
      <c r="C2115" t="s">
        <v>330</v>
      </c>
      <c r="D2115" t="s">
        <v>8952</v>
      </c>
      <c r="E2115" t="str">
        <f>VLOOKUP(TRIM(SUBSTITUTE(D2115,CHAR(160),CHAR(32))),Metadata!B$1:C$2632,2,FALSE)</f>
        <v>Montherlant, Henry de, 1896-1972.</v>
      </c>
      <c r="F2115" t="str">
        <f>VLOOKUP(TRIM(SUBSTITUTE(D2115,CHAR(160),CHAR(32))),Metadata!B$1:D$2632,3,FALSE)</f>
        <v>Les célibataires</v>
      </c>
      <c r="G2115">
        <f>VLOOKUP(TRIM(SUBSTITUTE(D2115,CHAR(160),CHAR(32))),Metadata!B$1:E$2632,4,FALSE)</f>
        <v>1934</v>
      </c>
      <c r="H2115" t="s">
        <v>534</v>
      </c>
      <c r="J2115" t="str">
        <f>VLOOKUP(TRIM(SUBSTITUTE(D2115,CHAR(160),CHAR(32))),Metadata!B$1:H$2632,7,FALSE)</f>
        <v>roman</v>
      </c>
      <c r="L2115" t="str">
        <f>VLOOKUP(TRIM(SUBSTITUTE(D2115,CHAR(160),CHAR(32))),Metadata!B$1:J$2632,9,FALSE)</f>
        <v>prose</v>
      </c>
      <c r="M2115">
        <f>VLOOKUP(TRIM(SUBSTITUTE(D2115,CHAR(160),CHAR(32))),Metadata!B$1:K$2632,10,FALSE)</f>
        <v>73252</v>
      </c>
      <c r="N2115" s="1" t="s">
        <v>2585</v>
      </c>
      <c r="O2115">
        <v>108</v>
      </c>
      <c r="P2115">
        <v>112</v>
      </c>
    </row>
    <row r="2116" spans="1:16" x14ac:dyDescent="0.25">
      <c r="A2116" t="s">
        <v>4354</v>
      </c>
      <c r="B2116" t="s">
        <v>329</v>
      </c>
      <c r="C2116" t="s">
        <v>330</v>
      </c>
      <c r="D2116" t="s">
        <v>8841</v>
      </c>
      <c r="E2116" t="str">
        <f>VLOOKUP(TRIM(SUBSTITUTE(D2116,CHAR(160),CHAR(32))),Metadata!B$1:C$2632,2,FALSE)</f>
        <v>Duhamel, Georges, 1884-1966.</v>
      </c>
      <c r="F2116" t="str">
        <f>VLOOKUP(TRIM(SUBSTITUTE(D2116,CHAR(160),CHAR(32))),Metadata!B$1:D$2632,3,FALSE)</f>
        <v>La passion de Joseph Pasquier</v>
      </c>
      <c r="G2116">
        <f>VLOOKUP(TRIM(SUBSTITUTE(D2116,CHAR(160),CHAR(32))),Metadata!B$1:E$2632,4,FALSE)</f>
        <v>1945</v>
      </c>
      <c r="H2116" t="s">
        <v>534</v>
      </c>
      <c r="J2116" t="str">
        <f>VLOOKUP(TRIM(SUBSTITUTE(D2116,CHAR(160),CHAR(32))),Metadata!B$1:H$2632,7,FALSE)</f>
        <v>roman</v>
      </c>
      <c r="L2116" t="str">
        <f>VLOOKUP(TRIM(SUBSTITUTE(D2116,CHAR(160),CHAR(32))),Metadata!B$1:J$2632,9,FALSE)</f>
        <v>prose</v>
      </c>
      <c r="M2116">
        <f>VLOOKUP(TRIM(SUBSTITUTE(D2116,CHAR(160),CHAR(32))),Metadata!B$1:K$2632,10,FALSE)</f>
        <v>68241</v>
      </c>
      <c r="N2116" s="1" t="s">
        <v>2586</v>
      </c>
      <c r="O2116">
        <v>18</v>
      </c>
      <c r="P2116">
        <v>23</v>
      </c>
    </row>
    <row r="2117" spans="1:16" x14ac:dyDescent="0.25">
      <c r="A2117" t="s">
        <v>4354</v>
      </c>
      <c r="B2117" t="s">
        <v>329</v>
      </c>
      <c r="C2117" t="s">
        <v>330</v>
      </c>
      <c r="D2117" t="s">
        <v>8786</v>
      </c>
      <c r="E2117" t="str">
        <f>VLOOKUP(TRIM(SUBSTITUTE(D2117,CHAR(160),CHAR(32))),Metadata!B$1:C$2632,2,FALSE)</f>
        <v>Bernanos, Georges, 1888-1948.</v>
      </c>
      <c r="F2117" t="str">
        <f>VLOOKUP(TRIM(SUBSTITUTE(D2117,CHAR(160),CHAR(32))),Metadata!B$1:D$2632,3,FALSE)</f>
        <v>L'imposture</v>
      </c>
      <c r="G2117">
        <f>VLOOKUP(TRIM(SUBSTITUTE(D2117,CHAR(160),CHAR(32))),Metadata!B$1:E$2632,4,FALSE)</f>
        <v>1927</v>
      </c>
      <c r="H2117" t="s">
        <v>534</v>
      </c>
      <c r="J2117" t="str">
        <f>VLOOKUP(TRIM(SUBSTITUTE(D2117,CHAR(160),CHAR(32))),Metadata!B$1:H$2632,7,FALSE)</f>
        <v>roman</v>
      </c>
      <c r="L2117" t="str">
        <f>VLOOKUP(TRIM(SUBSTITUTE(D2117,CHAR(160),CHAR(32))),Metadata!B$1:J$2632,9,FALSE)</f>
        <v>prose</v>
      </c>
      <c r="M2117">
        <f>VLOOKUP(TRIM(SUBSTITUTE(D2117,CHAR(160),CHAR(32))),Metadata!B$1:K$2632,10,FALSE)</f>
        <v>86810</v>
      </c>
      <c r="N2117" s="1" t="s">
        <v>2587</v>
      </c>
      <c r="O2117">
        <v>202</v>
      </c>
      <c r="P2117">
        <v>206</v>
      </c>
    </row>
    <row r="2118" spans="1:16" x14ac:dyDescent="0.25">
      <c r="A2118" t="s">
        <v>4354</v>
      </c>
      <c r="B2118" t="s">
        <v>329</v>
      </c>
      <c r="C2118" t="s">
        <v>330</v>
      </c>
      <c r="D2118" t="s">
        <v>8955</v>
      </c>
      <c r="E2118" t="str">
        <f>VLOOKUP(TRIM(SUBSTITUTE(D2118,CHAR(160),CHAR(32))),Metadata!B$1:C$2632,2,FALSE)</f>
        <v>Montherlant, Henry de, 1896-1972.</v>
      </c>
      <c r="F2118" t="str">
        <f>VLOOKUP(TRIM(SUBSTITUTE(D2118,CHAR(160),CHAR(32))),Metadata!B$1:D$2632,3,FALSE)</f>
        <v>Pitié pour les femmes</v>
      </c>
      <c r="G2118">
        <f>VLOOKUP(TRIM(SUBSTITUTE(D2118,CHAR(160),CHAR(32))),Metadata!B$1:E$2632,4,FALSE)</f>
        <v>1936</v>
      </c>
      <c r="H2118" t="s">
        <v>534</v>
      </c>
      <c r="J2118" t="str">
        <f>VLOOKUP(TRIM(SUBSTITUTE(D2118,CHAR(160),CHAR(32))),Metadata!B$1:H$2632,7,FALSE)</f>
        <v>roman</v>
      </c>
      <c r="L2118" t="str">
        <f>VLOOKUP(TRIM(SUBSTITUTE(D2118,CHAR(160),CHAR(32))),Metadata!B$1:J$2632,9,FALSE)</f>
        <v>prose</v>
      </c>
      <c r="M2118">
        <f>VLOOKUP(TRIM(SUBSTITUTE(D2118,CHAR(160),CHAR(32))),Metadata!B$1:K$2632,10,FALSE)</f>
        <v>55867</v>
      </c>
      <c r="N2118" s="1" t="s">
        <v>2588</v>
      </c>
      <c r="O2118">
        <v>7</v>
      </c>
      <c r="P2118">
        <v>15</v>
      </c>
    </row>
    <row r="2119" spans="1:16" x14ac:dyDescent="0.25">
      <c r="A2119" t="s">
        <v>4354</v>
      </c>
      <c r="B2119" t="s">
        <v>329</v>
      </c>
      <c r="C2119" t="s">
        <v>330</v>
      </c>
      <c r="D2119" t="s">
        <v>8842</v>
      </c>
      <c r="E2119" t="str">
        <f>VLOOKUP(TRIM(SUBSTITUTE(D2119,CHAR(160),CHAR(32))),Metadata!B$1:C$2632,2,FALSE)</f>
        <v>Duhamel, Georges, 1884-1966.</v>
      </c>
      <c r="F2119" t="str">
        <f>VLOOKUP(TRIM(SUBSTITUTE(D2119,CHAR(160),CHAR(32))),Metadata!B$1:D$2632,3,FALSE)</f>
        <v>Le désert de Bièvres</v>
      </c>
      <c r="G2119">
        <f>VLOOKUP(TRIM(SUBSTITUTE(D2119,CHAR(160),CHAR(32))),Metadata!B$1:E$2632,4,FALSE)</f>
        <v>1937</v>
      </c>
      <c r="H2119" t="s">
        <v>534</v>
      </c>
      <c r="J2119" t="str">
        <f>VLOOKUP(TRIM(SUBSTITUTE(D2119,CHAR(160),CHAR(32))),Metadata!B$1:H$2632,7,FALSE)</f>
        <v>roman</v>
      </c>
      <c r="L2119" t="str">
        <f>VLOOKUP(TRIM(SUBSTITUTE(D2119,CHAR(160),CHAR(32))),Metadata!B$1:J$2632,9,FALSE)</f>
        <v>prose</v>
      </c>
      <c r="M2119">
        <f>VLOOKUP(TRIM(SUBSTITUTE(D2119,CHAR(160),CHAR(32))),Metadata!B$1:K$2632,10,FALSE)</f>
        <v>68696</v>
      </c>
      <c r="N2119" s="1" t="s">
        <v>2589</v>
      </c>
      <c r="O2119">
        <v>19</v>
      </c>
      <c r="P2119">
        <v>24</v>
      </c>
    </row>
    <row r="2120" spans="1:16" x14ac:dyDescent="0.25">
      <c r="A2120" t="s">
        <v>4354</v>
      </c>
      <c r="B2120" t="s">
        <v>329</v>
      </c>
      <c r="C2120" t="s">
        <v>330</v>
      </c>
      <c r="D2120" t="s">
        <v>8920</v>
      </c>
      <c r="E2120" t="str">
        <f>VLOOKUP(TRIM(SUBSTITUTE(D2120,CHAR(160),CHAR(32))),Metadata!B$1:C$2632,2,FALSE)</f>
        <v>Lhote, André, 1885-1962.</v>
      </c>
      <c r="F2120" t="str">
        <f>VLOOKUP(TRIM(SUBSTITUTE(D2120,CHAR(160),CHAR(32))),Metadata!B$1:D$2632,3,FALSE)</f>
        <v>Peinture d'abord: essais</v>
      </c>
      <c r="G2120">
        <f>VLOOKUP(TRIM(SUBSTITUTE(D2120,CHAR(160),CHAR(32))),Metadata!B$1:E$2632,4,FALSE)</f>
        <v>1942</v>
      </c>
      <c r="H2120" t="s">
        <v>534</v>
      </c>
      <c r="J2120" t="str">
        <f>VLOOKUP(TRIM(SUBSTITUTE(D2120,CHAR(160),CHAR(32))),Metadata!B$1:H$2632,7,FALSE)</f>
        <v>melanges litteraires</v>
      </c>
      <c r="L2120" t="str">
        <f>VLOOKUP(TRIM(SUBSTITUTE(D2120,CHAR(160),CHAR(32))),Metadata!B$1:J$2632,9,FALSE)</f>
        <v>prose</v>
      </c>
      <c r="M2120">
        <f>VLOOKUP(TRIM(SUBSTITUTE(D2120,CHAR(160),CHAR(32))),Metadata!B$1:K$2632,10,FALSE)</f>
        <v>67083</v>
      </c>
      <c r="N2120" s="1" t="s">
        <v>2590</v>
      </c>
      <c r="O2120">
        <v>117</v>
      </c>
      <c r="P2120">
        <v>121</v>
      </c>
    </row>
    <row r="2121" spans="1:16" x14ac:dyDescent="0.25">
      <c r="A2121" t="s">
        <v>4354</v>
      </c>
      <c r="B2121" t="s">
        <v>329</v>
      </c>
      <c r="C2121" t="s">
        <v>330</v>
      </c>
      <c r="D2121" t="s">
        <v>9018</v>
      </c>
      <c r="E2121" t="str">
        <f>VLOOKUP(TRIM(SUBSTITUTE(D2121,CHAR(160),CHAR(32))),Metadata!B$1:C$2632,2,FALSE)</f>
        <v>Valéry, Paul, 1871-1945.</v>
      </c>
      <c r="F2121" t="str">
        <f>VLOOKUP(TRIM(SUBSTITUTE(D2121,CHAR(160),CHAR(32))),Metadata!B$1:D$2632,3,FALSE)</f>
        <v>Variété IV</v>
      </c>
      <c r="G2121">
        <f>VLOOKUP(TRIM(SUBSTITUTE(D2121,CHAR(160),CHAR(32))),Metadata!B$1:E$2632,4,FALSE)</f>
        <v>1938</v>
      </c>
      <c r="H2121" t="s">
        <v>534</v>
      </c>
      <c r="J2121" t="str">
        <f>VLOOKUP(TRIM(SUBSTITUTE(D2121,CHAR(160),CHAR(32))),Metadata!B$1:H$2632,7,FALSE)</f>
        <v>traite ou essai</v>
      </c>
      <c r="L2121" t="str">
        <f>VLOOKUP(TRIM(SUBSTITUTE(D2121,CHAR(160),CHAR(32))),Metadata!B$1:J$2632,9,FALSE)</f>
        <v>prose</v>
      </c>
      <c r="M2121">
        <f>VLOOKUP(TRIM(SUBSTITUTE(D2121,CHAR(160),CHAR(32))),Metadata!B$1:K$2632,10,FALSE)</f>
        <v>67006</v>
      </c>
      <c r="N2121" s="1" t="s">
        <v>2591</v>
      </c>
      <c r="O2121">
        <v>22</v>
      </c>
      <c r="P2121">
        <v>26</v>
      </c>
    </row>
    <row r="2122" spans="1:16" x14ac:dyDescent="0.25">
      <c r="A2122" t="s">
        <v>4354</v>
      </c>
      <c r="B2122" t="s">
        <v>329</v>
      </c>
      <c r="C2122" t="s">
        <v>330</v>
      </c>
      <c r="D2122" t="s">
        <v>8779</v>
      </c>
      <c r="E2122" t="str">
        <f>VLOOKUP(TRIM(SUBSTITUTE(D2122,CHAR(160),CHAR(32))),Metadata!B$1:C$2632,2,FALSE)</f>
        <v>Beckett, Samuel, 1906-1989.</v>
      </c>
      <c r="F2122" t="str">
        <f>VLOOKUP(TRIM(SUBSTITUTE(D2122,CHAR(160),CHAR(32))),Metadata!B$1:D$2632,3,FALSE)</f>
        <v>Watt</v>
      </c>
      <c r="G2122">
        <f>VLOOKUP(TRIM(SUBSTITUTE(D2122,CHAR(160),CHAR(32))),Metadata!B$1:E$2632,4,FALSE)</f>
        <v>1968</v>
      </c>
      <c r="H2122" t="s">
        <v>534</v>
      </c>
      <c r="J2122" t="str">
        <f>VLOOKUP(TRIM(SUBSTITUTE(D2122,CHAR(160),CHAR(32))),Metadata!B$1:H$2632,7,FALSE)</f>
        <v>roman</v>
      </c>
      <c r="L2122" t="str">
        <f>VLOOKUP(TRIM(SUBSTITUTE(D2122,CHAR(160),CHAR(32))),Metadata!B$1:J$2632,9,FALSE)</f>
        <v/>
      </c>
      <c r="M2122">
        <f>VLOOKUP(TRIM(SUBSTITUTE(D2122,CHAR(160),CHAR(32))),Metadata!B$1:K$2632,10,FALSE)</f>
        <v>89677</v>
      </c>
      <c r="N2122" s="1" t="s">
        <v>2592</v>
      </c>
      <c r="O2122">
        <v>69</v>
      </c>
      <c r="P2122">
        <v>74</v>
      </c>
    </row>
    <row r="2123" spans="1:16" x14ac:dyDescent="0.25">
      <c r="A2123" t="s">
        <v>4354</v>
      </c>
      <c r="B2123" t="s">
        <v>329</v>
      </c>
      <c r="C2123" t="s">
        <v>330</v>
      </c>
      <c r="D2123" t="s">
        <v>7442</v>
      </c>
      <c r="E2123" t="str">
        <f>VLOOKUP(TRIM(SUBSTITUTE(D2123,CHAR(160),CHAR(32))),Metadata!B$1:C$2632,2,FALSE)</f>
        <v>Mornet, Daniel, 1878-1954.</v>
      </c>
      <c r="F2123" t="str">
        <f>VLOOKUP(TRIM(SUBSTITUTE(D2123,CHAR(160),CHAR(32))),Metadata!B$1:D$2632,3,FALSE)</f>
        <v>Les origines intellectuelles de la révolution française</v>
      </c>
      <c r="G2123">
        <f>VLOOKUP(TRIM(SUBSTITUTE(D2123,CHAR(160),CHAR(32))),Metadata!B$1:E$2632,4,FALSE)</f>
        <v>1933</v>
      </c>
      <c r="H2123" t="s">
        <v>534</v>
      </c>
      <c r="J2123" t="str">
        <f>VLOOKUP(TRIM(SUBSTITUTE(D2123,CHAR(160),CHAR(32))),Metadata!B$1:H$2632,7,FALSE)</f>
        <v>traite</v>
      </c>
      <c r="L2123" t="str">
        <f>VLOOKUP(TRIM(SUBSTITUTE(D2123,CHAR(160),CHAR(32))),Metadata!B$1:J$2632,9,FALSE)</f>
        <v/>
      </c>
      <c r="M2123">
        <f>VLOOKUP(TRIM(SUBSTITUTE(D2123,CHAR(160),CHAR(32))),Metadata!B$1:K$2632,10,FALSE)</f>
        <v>230114</v>
      </c>
      <c r="N2123" s="1" t="s">
        <v>2593</v>
      </c>
      <c r="O2123">
        <v>115</v>
      </c>
      <c r="P2123">
        <v>119</v>
      </c>
    </row>
    <row r="2124" spans="1:16" x14ac:dyDescent="0.25">
      <c r="A2124" t="s">
        <v>4354</v>
      </c>
      <c r="B2124" t="s">
        <v>329</v>
      </c>
      <c r="C2124" t="s">
        <v>330</v>
      </c>
      <c r="D2124" t="s">
        <v>8950</v>
      </c>
      <c r="E2124" t="str">
        <f>VLOOKUP(TRIM(SUBSTITUTE(D2124,CHAR(160),CHAR(32))),Metadata!B$1:C$2632,2,FALSE)</f>
        <v>Montherlant, Henry de, 1896-1972.</v>
      </c>
      <c r="F2124" t="str">
        <f>VLOOKUP(TRIM(SUBSTITUTE(D2124,CHAR(160),CHAR(32))),Metadata!B$1:D$2632,3,FALSE)</f>
        <v>Celles qu'on prend dans ses bras</v>
      </c>
      <c r="G2124">
        <f>VLOOKUP(TRIM(SUBSTITUTE(D2124,CHAR(160),CHAR(32))),Metadata!B$1:E$2632,4,FALSE)</f>
        <v>1950</v>
      </c>
      <c r="H2124" t="s">
        <v>534</v>
      </c>
      <c r="J2124" t="str">
        <f>VLOOKUP(TRIM(SUBSTITUTE(D2124,CHAR(160),CHAR(32))),Metadata!B$1:H$2632,7,FALSE)</f>
        <v>theatre</v>
      </c>
      <c r="L2124" t="str">
        <f>VLOOKUP(TRIM(SUBSTITUTE(D2124,CHAR(160),CHAR(32))),Metadata!B$1:J$2632,9,FALSE)</f>
        <v>prose</v>
      </c>
      <c r="M2124">
        <f>VLOOKUP(TRIM(SUBSTITUTE(D2124,CHAR(160),CHAR(32))),Metadata!B$1:K$2632,10,FALSE)</f>
        <v>15997</v>
      </c>
      <c r="N2124" t="s">
        <v>2594</v>
      </c>
      <c r="O2124">
        <v>215</v>
      </c>
      <c r="P2124">
        <v>219</v>
      </c>
    </row>
    <row r="2125" spans="1:16" x14ac:dyDescent="0.25">
      <c r="A2125" t="s">
        <v>4354</v>
      </c>
      <c r="B2125" t="s">
        <v>2596</v>
      </c>
      <c r="C2125" t="s">
        <v>330</v>
      </c>
      <c r="D2125" t="s">
        <v>8813</v>
      </c>
      <c r="E2125" t="str">
        <f>VLOOKUP(TRIM(SUBSTITUTE(D2125,CHAR(160),CHAR(32))),Metadata!B$1:C$2632,2,FALSE)</f>
        <v>Céline, Louis-Ferdinand, 1894-1961.</v>
      </c>
      <c r="F2125" t="str">
        <f>VLOOKUP(TRIM(SUBSTITUTE(D2125,CHAR(160),CHAR(32))),Metadata!B$1:D$2632,3,FALSE)</f>
        <v>Mort à crédit</v>
      </c>
      <c r="G2125">
        <f>VLOOKUP(TRIM(SUBSTITUTE(D2125,CHAR(160),CHAR(32))),Metadata!B$1:E$2632,4,FALSE)</f>
        <v>1936</v>
      </c>
      <c r="H2125" t="s">
        <v>534</v>
      </c>
      <c r="J2125" t="str">
        <f>VLOOKUP(TRIM(SUBSTITUTE(D2125,CHAR(160),CHAR(32))),Metadata!B$1:H$2632,7,FALSE)</f>
        <v>roman</v>
      </c>
      <c r="L2125" t="str">
        <f>VLOOKUP(TRIM(SUBSTITUTE(D2125,CHAR(160),CHAR(32))),Metadata!B$1:J$2632,9,FALSE)</f>
        <v>prose</v>
      </c>
      <c r="M2125">
        <f>VLOOKUP(TRIM(SUBSTITUTE(D2125,CHAR(160),CHAR(32))),Metadata!B$1:K$2632,10,FALSE)</f>
        <v>229403</v>
      </c>
      <c r="N2125" s="1" t="s">
        <v>2595</v>
      </c>
      <c r="O2125">
        <v>230</v>
      </c>
      <c r="P2125">
        <v>236</v>
      </c>
    </row>
    <row r="2126" spans="1:16" x14ac:dyDescent="0.25">
      <c r="A2126" t="s">
        <v>4354</v>
      </c>
      <c r="B2126" t="s">
        <v>2598</v>
      </c>
      <c r="C2126" t="s">
        <v>330</v>
      </c>
      <c r="D2126" t="s">
        <v>7949</v>
      </c>
      <c r="E2126" t="str">
        <f>VLOOKUP(TRIM(SUBSTITUTE(D2126,CHAR(160),CHAR(32))),Metadata!B$1:C$2632,2,FALSE)</f>
        <v>Rabelais, François, ca. 1490-1553?.</v>
      </c>
      <c r="F2126" t="str">
        <f>VLOOKUP(TRIM(SUBSTITUTE(D2126,CHAR(160),CHAR(32))),Metadata!B$1:D$2632,3,FALSE)</f>
        <v>Gargantua.</v>
      </c>
      <c r="G2126">
        <f>VLOOKUP(TRIM(SUBSTITUTE(D2126,CHAR(160),CHAR(32))),Metadata!B$1:E$2632,4,FALSE)</f>
        <v>1534</v>
      </c>
      <c r="H2126" t="s">
        <v>456</v>
      </c>
      <c r="J2126" t="str">
        <f>VLOOKUP(TRIM(SUBSTITUTE(D2126,CHAR(160),CHAR(32))),Metadata!B$1:H$2632,7,FALSE)</f>
        <v>poesie</v>
      </c>
      <c r="L2126" t="str">
        <f>VLOOKUP(TRIM(SUBSTITUTE(D2126,CHAR(160),CHAR(32))),Metadata!B$1:J$2632,9,FALSE)</f>
        <v/>
      </c>
      <c r="M2126">
        <f>VLOOKUP(TRIM(SUBSTITUTE(D2126,CHAR(160),CHAR(32))),Metadata!B$1:K$2632,10,FALSE)</f>
        <v>44754</v>
      </c>
      <c r="N2126" s="1" t="s">
        <v>2597</v>
      </c>
      <c r="O2126">
        <v>137</v>
      </c>
      <c r="P2126">
        <v>143</v>
      </c>
    </row>
    <row r="2127" spans="1:16" x14ac:dyDescent="0.25">
      <c r="A2127" t="s">
        <v>4354</v>
      </c>
      <c r="B2127" t="s">
        <v>353</v>
      </c>
      <c r="C2127" t="s">
        <v>330</v>
      </c>
      <c r="D2127" t="s">
        <v>7914</v>
      </c>
      <c r="E2127" t="str">
        <f>VLOOKUP(TRIM(SUBSTITUTE(D2127,CHAR(160),CHAR(32))),Metadata!B$1:C$2632,2,FALSE)</f>
        <v>Chrétien, de Troyes, 12th cent.</v>
      </c>
      <c r="F2127" t="str">
        <f>VLOOKUP(TRIM(SUBSTITUTE(D2127,CHAR(160),CHAR(32))),Metadata!B$1:D$2632,3,FALSE)</f>
        <v>Le Chevalier de la Charrette (Lancelot)</v>
      </c>
      <c r="G2127">
        <f>VLOOKUP(TRIM(SUBSTITUTE(D2127,CHAR(160),CHAR(32))),Metadata!B$1:E$2632,4,FALSE)</f>
        <v>1240</v>
      </c>
      <c r="H2127" t="s">
        <v>453</v>
      </c>
      <c r="J2127" t="str">
        <f>VLOOKUP(TRIM(SUBSTITUTE(D2127,CHAR(160),CHAR(32))),Metadata!B$1:H$2632,7,FALSE)</f>
        <v>roman</v>
      </c>
      <c r="L2127" t="str">
        <f>VLOOKUP(TRIM(SUBSTITUTE(D2127,CHAR(160),CHAR(32))),Metadata!B$1:J$2632,9,FALSE)</f>
        <v/>
      </c>
      <c r="M2127">
        <f>VLOOKUP(TRIM(SUBSTITUTE(D2127,CHAR(160),CHAR(32))),Metadata!B$1:K$2632,10,FALSE)</f>
        <v>51031</v>
      </c>
      <c r="N2127" t="s">
        <v>2599</v>
      </c>
      <c r="O2127">
        <v>72</v>
      </c>
      <c r="P2127">
        <v>79</v>
      </c>
    </row>
    <row r="2128" spans="1:16" x14ac:dyDescent="0.25">
      <c r="A2128" t="s">
        <v>4354</v>
      </c>
      <c r="B2128" t="s">
        <v>353</v>
      </c>
      <c r="C2128" t="s">
        <v>330</v>
      </c>
      <c r="D2128" t="s">
        <v>7900</v>
      </c>
      <c r="E2128" t="str">
        <f>VLOOKUP(TRIM(SUBSTITUTE(D2128,CHAR(160),CHAR(32))),Metadata!B$1:C$2632,2,FALSE)</f>
        <v>Anonymous</v>
      </c>
      <c r="F2128" t="str">
        <f>VLOOKUP(TRIM(SUBSTITUTE(D2128,CHAR(160),CHAR(32))),Metadata!B$1:D$2632,3,FALSE)</f>
        <v>Simon De Pouille</v>
      </c>
      <c r="G2128">
        <f>VLOOKUP(TRIM(SUBSTITUTE(D2128,CHAR(160),CHAR(32))),Metadata!B$1:E$2632,4,FALSE)</f>
        <v>1225</v>
      </c>
      <c r="H2128" t="s">
        <v>453</v>
      </c>
      <c r="J2128" t="str">
        <f>VLOOKUP(TRIM(SUBSTITUTE(D2128,CHAR(160),CHAR(32))),Metadata!B$1:H$2632,7,FALSE)</f>
        <v>poesie</v>
      </c>
      <c r="L2128" t="str">
        <f>VLOOKUP(TRIM(SUBSTITUTE(D2128,CHAR(160),CHAR(32))),Metadata!B$1:J$2632,9,FALSE)</f>
        <v/>
      </c>
      <c r="M2128">
        <f>VLOOKUP(TRIM(SUBSTITUTE(D2128,CHAR(160),CHAR(32))),Metadata!B$1:K$2632,10,FALSE)</f>
        <v>18668</v>
      </c>
      <c r="N2128" t="s">
        <v>2600</v>
      </c>
      <c r="O2128">
        <v>205</v>
      </c>
      <c r="P2128">
        <v>213</v>
      </c>
    </row>
    <row r="2129" spans="1:16" x14ac:dyDescent="0.25">
      <c r="A2129" t="s">
        <v>4354</v>
      </c>
      <c r="B2129" t="s">
        <v>353</v>
      </c>
      <c r="C2129" t="s">
        <v>330</v>
      </c>
      <c r="D2129" t="s">
        <v>7917</v>
      </c>
      <c r="E2129" t="str">
        <f>VLOOKUP(TRIM(SUBSTITUTE(D2129,CHAR(160),CHAR(32))),Metadata!B$1:C$2632,2,FALSE)</f>
        <v>Mézières, Philippe de, 1327?-1405.</v>
      </c>
      <c r="F2129" t="str">
        <f>VLOOKUP(TRIM(SUBSTITUTE(D2129,CHAR(160),CHAR(32))),Metadata!B$1:D$2632,3,FALSE)</f>
        <v>L'estoire de Griseldis, en rimes et par personnages (1395).</v>
      </c>
      <c r="G2129">
        <f>VLOOKUP(TRIM(SUBSTITUTE(D2129,CHAR(160),CHAR(32))),Metadata!B$1:E$2632,4,FALSE)</f>
        <v>1395</v>
      </c>
      <c r="H2129" t="s">
        <v>1604</v>
      </c>
      <c r="J2129" t="str">
        <f>VLOOKUP(TRIM(SUBSTITUTE(D2129,CHAR(160),CHAR(32))),Metadata!B$1:H$2632,7,FALSE)</f>
        <v>poesie</v>
      </c>
      <c r="L2129" t="str">
        <f>VLOOKUP(TRIM(SUBSTITUTE(D2129,CHAR(160),CHAR(32))),Metadata!B$1:J$2632,9,FALSE)</f>
        <v/>
      </c>
      <c r="M2129">
        <f>VLOOKUP(TRIM(SUBSTITUTE(D2129,CHAR(160),CHAR(32))),Metadata!B$1:K$2632,10,FALSE)</f>
        <v>15698</v>
      </c>
      <c r="N2129" t="s">
        <v>2601</v>
      </c>
      <c r="O2129">
        <v>72</v>
      </c>
      <c r="P2129">
        <v>79</v>
      </c>
    </row>
    <row r="2130" spans="1:16" x14ac:dyDescent="0.25">
      <c r="A2130" t="s">
        <v>4354</v>
      </c>
      <c r="B2130" t="s">
        <v>353</v>
      </c>
      <c r="C2130" t="s">
        <v>330</v>
      </c>
      <c r="D2130" t="s">
        <v>7945</v>
      </c>
      <c r="E2130" t="str">
        <f>VLOOKUP(TRIM(SUBSTITUTE(D2130,CHAR(160),CHAR(32))),Metadata!B$1:C$2632,2,FALSE)</f>
        <v>Montaigne, Michel Eyquem de</v>
      </c>
      <c r="F2130" t="str">
        <f>VLOOKUP(TRIM(SUBSTITUTE(D2130,CHAR(160),CHAR(32))),Metadata!B$1:D$2632,3,FALSE)</f>
        <v>Les Essais</v>
      </c>
      <c r="G2130">
        <f>VLOOKUP(TRIM(SUBSTITUTE(D2130,CHAR(160),CHAR(32))),Metadata!B$1:E$2632,4,FALSE)</f>
        <v>1595</v>
      </c>
      <c r="H2130" t="s">
        <v>456</v>
      </c>
      <c r="J2130" t="str">
        <f>VLOOKUP(TRIM(SUBSTITUTE(D2130,CHAR(160),CHAR(32))),Metadata!B$1:H$2632,7,FALSE)</f>
        <v>essai</v>
      </c>
      <c r="L2130" t="str">
        <f>VLOOKUP(TRIM(SUBSTITUTE(D2130,CHAR(160),CHAR(32))),Metadata!B$1:J$2632,9,FALSE)</f>
        <v/>
      </c>
      <c r="M2130">
        <f>VLOOKUP(TRIM(SUBSTITUTE(D2130,CHAR(160),CHAR(32))),Metadata!B$1:K$2632,10,FALSE)</f>
        <v>438631</v>
      </c>
      <c r="N2130" s="1" t="s">
        <v>2602</v>
      </c>
      <c r="O2130">
        <v>470</v>
      </c>
      <c r="P2130">
        <v>477</v>
      </c>
    </row>
    <row r="2131" spans="1:16" x14ac:dyDescent="0.25">
      <c r="A2131" t="s">
        <v>4354</v>
      </c>
      <c r="B2131" t="s">
        <v>353</v>
      </c>
      <c r="C2131" t="s">
        <v>330</v>
      </c>
      <c r="D2131" t="s">
        <v>7944</v>
      </c>
      <c r="E2131" t="str">
        <f>VLOOKUP(TRIM(SUBSTITUTE(D2131,CHAR(160),CHAR(32))),Metadata!B$1:C$2632,2,FALSE)</f>
        <v>Marot, Clément</v>
      </c>
      <c r="F2131" t="str">
        <f>VLOOKUP(TRIM(SUBSTITUTE(D2131,CHAR(160),CHAR(32))),Metadata!B$1:D$2632,3,FALSE)</f>
        <v>La Suite de l' Adolescence clémentine</v>
      </c>
      <c r="G2131">
        <f>VLOOKUP(TRIM(SUBSTITUTE(D2131,CHAR(160),CHAR(32))),Metadata!B$1:E$2632,4,FALSE)</f>
        <v>1534</v>
      </c>
      <c r="H2131" t="s">
        <v>456</v>
      </c>
      <c r="J2131" t="str">
        <f>VLOOKUP(TRIM(SUBSTITUTE(D2131,CHAR(160),CHAR(32))),Metadata!B$1:H$2632,7,FALSE)</f>
        <v>poesie</v>
      </c>
      <c r="L2131" t="str">
        <f>VLOOKUP(TRIM(SUBSTITUTE(D2131,CHAR(160),CHAR(32))),Metadata!B$1:J$2632,9,FALSE)</f>
        <v/>
      </c>
      <c r="M2131">
        <f>VLOOKUP(TRIM(SUBSTITUTE(D2131,CHAR(160),CHAR(32))),Metadata!B$1:K$2632,10,FALSE)</f>
        <v>43329</v>
      </c>
      <c r="N2131" t="s">
        <v>2603</v>
      </c>
      <c r="O2131">
        <v>214</v>
      </c>
      <c r="P2131">
        <v>221</v>
      </c>
    </row>
    <row r="2132" spans="1:16" x14ac:dyDescent="0.25">
      <c r="A2132" t="s">
        <v>4354</v>
      </c>
      <c r="B2132" t="s">
        <v>353</v>
      </c>
      <c r="C2132" t="s">
        <v>330</v>
      </c>
      <c r="D2132" t="s">
        <v>7936</v>
      </c>
      <c r="E2132" t="str">
        <f>VLOOKUP(TRIM(SUBSTITUTE(D2132,CHAR(160),CHAR(32))),Metadata!B$1:C$2632,2,FALSE)</f>
        <v>Marguerite, Queen, consort of Henry II, King of Navarre, 1492-1549.</v>
      </c>
      <c r="F2132" t="str">
        <f>VLOOKUP(TRIM(SUBSTITUTE(D2132,CHAR(160),CHAR(32))),Metadata!B$1:D$2632,3,FALSE)</f>
        <v>L'Heptaméron</v>
      </c>
      <c r="G2132">
        <f>VLOOKUP(TRIM(SUBSTITUTE(D2132,CHAR(160),CHAR(32))),Metadata!B$1:E$2632,4,FALSE)</f>
        <v>1559</v>
      </c>
      <c r="H2132" t="s">
        <v>456</v>
      </c>
      <c r="J2132" t="str">
        <f>VLOOKUP(TRIM(SUBSTITUTE(D2132,CHAR(160),CHAR(32))),Metadata!B$1:H$2632,7,FALSE)</f>
        <v>roman</v>
      </c>
      <c r="L2132" t="str">
        <f>VLOOKUP(TRIM(SUBSTITUTE(D2132,CHAR(160),CHAR(32))),Metadata!B$1:J$2632,9,FALSE)</f>
        <v/>
      </c>
      <c r="M2132">
        <f>VLOOKUP(TRIM(SUBSTITUTE(D2132,CHAR(160),CHAR(32))),Metadata!B$1:K$2632,10,FALSE)</f>
        <v>182112</v>
      </c>
      <c r="N2132" s="1" t="s">
        <v>2604</v>
      </c>
      <c r="O2132">
        <v>517</v>
      </c>
      <c r="P2132">
        <v>525</v>
      </c>
    </row>
    <row r="2133" spans="1:16" x14ac:dyDescent="0.25">
      <c r="A2133" t="s">
        <v>4354</v>
      </c>
      <c r="B2133" t="s">
        <v>353</v>
      </c>
      <c r="C2133" t="s">
        <v>330</v>
      </c>
      <c r="D2133" t="s">
        <v>7945</v>
      </c>
      <c r="E2133" t="str">
        <f>VLOOKUP(TRIM(SUBSTITUTE(D2133,CHAR(160),CHAR(32))),Metadata!B$1:C$2632,2,FALSE)</f>
        <v>Montaigne, Michel Eyquem de</v>
      </c>
      <c r="F2133" t="str">
        <f>VLOOKUP(TRIM(SUBSTITUTE(D2133,CHAR(160),CHAR(32))),Metadata!B$1:D$2632,3,FALSE)</f>
        <v>Les Essais</v>
      </c>
      <c r="G2133">
        <f>VLOOKUP(TRIM(SUBSTITUTE(D2133,CHAR(160),CHAR(32))),Metadata!B$1:E$2632,4,FALSE)</f>
        <v>1595</v>
      </c>
      <c r="H2133" t="s">
        <v>456</v>
      </c>
      <c r="J2133" t="str">
        <f>VLOOKUP(TRIM(SUBSTITUTE(D2133,CHAR(160),CHAR(32))),Metadata!B$1:H$2632,7,FALSE)</f>
        <v>essai</v>
      </c>
      <c r="L2133" t="str">
        <f>VLOOKUP(TRIM(SUBSTITUTE(D2133,CHAR(160),CHAR(32))),Metadata!B$1:J$2632,9,FALSE)</f>
        <v/>
      </c>
      <c r="M2133">
        <f>VLOOKUP(TRIM(SUBSTITUTE(D2133,CHAR(160),CHAR(32))),Metadata!B$1:K$2632,10,FALSE)</f>
        <v>438631</v>
      </c>
      <c r="N2133" s="1" t="s">
        <v>2605</v>
      </c>
      <c r="O2133">
        <v>46</v>
      </c>
      <c r="P2133">
        <v>54</v>
      </c>
    </row>
    <row r="2134" spans="1:16" x14ac:dyDescent="0.25">
      <c r="A2134" t="s">
        <v>4354</v>
      </c>
      <c r="B2134" t="s">
        <v>353</v>
      </c>
      <c r="C2134" t="s">
        <v>330</v>
      </c>
      <c r="D2134" t="s">
        <v>7936</v>
      </c>
      <c r="E2134" t="str">
        <f>VLOOKUP(TRIM(SUBSTITUTE(D2134,CHAR(160),CHAR(32))),Metadata!B$1:C$2632,2,FALSE)</f>
        <v>Marguerite, Queen, consort of Henry II, King of Navarre, 1492-1549.</v>
      </c>
      <c r="F2134" t="str">
        <f>VLOOKUP(TRIM(SUBSTITUTE(D2134,CHAR(160),CHAR(32))),Metadata!B$1:D$2632,3,FALSE)</f>
        <v>L'Heptaméron</v>
      </c>
      <c r="G2134">
        <f>VLOOKUP(TRIM(SUBSTITUTE(D2134,CHAR(160),CHAR(32))),Metadata!B$1:E$2632,4,FALSE)</f>
        <v>1559</v>
      </c>
      <c r="H2134" t="s">
        <v>456</v>
      </c>
      <c r="J2134" t="str">
        <f>VLOOKUP(TRIM(SUBSTITUTE(D2134,CHAR(160),CHAR(32))),Metadata!B$1:H$2632,7,FALSE)</f>
        <v>roman</v>
      </c>
      <c r="L2134" t="str">
        <f>VLOOKUP(TRIM(SUBSTITUTE(D2134,CHAR(160),CHAR(32))),Metadata!B$1:J$2632,9,FALSE)</f>
        <v/>
      </c>
      <c r="M2134">
        <f>VLOOKUP(TRIM(SUBSTITUTE(D2134,CHAR(160),CHAR(32))),Metadata!B$1:K$2632,10,FALSE)</f>
        <v>182112</v>
      </c>
      <c r="N2134" s="1" t="s">
        <v>2606</v>
      </c>
      <c r="O2134">
        <v>312</v>
      </c>
      <c r="P2134">
        <v>319</v>
      </c>
    </row>
    <row r="2135" spans="1:16" x14ac:dyDescent="0.25">
      <c r="A2135" t="s">
        <v>4354</v>
      </c>
      <c r="B2135" t="s">
        <v>353</v>
      </c>
      <c r="C2135" t="s">
        <v>330</v>
      </c>
      <c r="D2135" t="s">
        <v>7943</v>
      </c>
      <c r="E2135" t="str">
        <f>VLOOKUP(TRIM(SUBSTITUTE(D2135,CHAR(160),CHAR(32))),Metadata!B$1:C$2632,2,FALSE)</f>
        <v>Marot, Clément</v>
      </c>
      <c r="F2135" t="str">
        <f>VLOOKUP(TRIM(SUBSTITUTE(D2135,CHAR(160),CHAR(32))),Metadata!B$1:D$2632,3,FALSE)</f>
        <v>L'Adolescence clémentine</v>
      </c>
      <c r="G2135">
        <f>VLOOKUP(TRIM(SUBSTITUTE(D2135,CHAR(160),CHAR(32))),Metadata!B$1:E$2632,4,FALSE)</f>
        <v>1532</v>
      </c>
      <c r="H2135" t="s">
        <v>456</v>
      </c>
      <c r="J2135" t="str">
        <f>VLOOKUP(TRIM(SUBSTITUTE(D2135,CHAR(160),CHAR(32))),Metadata!B$1:H$2632,7,FALSE)</f>
        <v>poesie</v>
      </c>
      <c r="L2135" t="str">
        <f>VLOOKUP(TRIM(SUBSTITUTE(D2135,CHAR(160),CHAR(32))),Metadata!B$1:J$2632,9,FALSE)</f>
        <v/>
      </c>
      <c r="M2135">
        <f>VLOOKUP(TRIM(SUBSTITUTE(D2135,CHAR(160),CHAR(32))),Metadata!B$1:K$2632,10,FALSE)</f>
        <v>35172</v>
      </c>
      <c r="N2135" s="1" t="s">
        <v>2607</v>
      </c>
      <c r="O2135">
        <v>16</v>
      </c>
      <c r="P2135">
        <v>23</v>
      </c>
    </row>
    <row r="2136" spans="1:16" x14ac:dyDescent="0.25">
      <c r="A2136" t="s">
        <v>4354</v>
      </c>
      <c r="B2136" t="s">
        <v>353</v>
      </c>
      <c r="C2136" t="s">
        <v>330</v>
      </c>
      <c r="D2136" t="s">
        <v>7945</v>
      </c>
      <c r="E2136" t="str">
        <f>VLOOKUP(TRIM(SUBSTITUTE(D2136,CHAR(160),CHAR(32))),Metadata!B$1:C$2632,2,FALSE)</f>
        <v>Montaigne, Michel Eyquem de</v>
      </c>
      <c r="F2136" t="str">
        <f>VLOOKUP(TRIM(SUBSTITUTE(D2136,CHAR(160),CHAR(32))),Metadata!B$1:D$2632,3,FALSE)</f>
        <v>Les Essais</v>
      </c>
      <c r="G2136">
        <f>VLOOKUP(TRIM(SUBSTITUTE(D2136,CHAR(160),CHAR(32))),Metadata!B$1:E$2632,4,FALSE)</f>
        <v>1595</v>
      </c>
      <c r="H2136" t="s">
        <v>456</v>
      </c>
      <c r="J2136" t="str">
        <f>VLOOKUP(TRIM(SUBSTITUTE(D2136,CHAR(160),CHAR(32))),Metadata!B$1:H$2632,7,FALSE)</f>
        <v>essai</v>
      </c>
      <c r="L2136" t="str">
        <f>VLOOKUP(TRIM(SUBSTITUTE(D2136,CHAR(160),CHAR(32))),Metadata!B$1:J$2632,9,FALSE)</f>
        <v/>
      </c>
      <c r="M2136">
        <f>VLOOKUP(TRIM(SUBSTITUTE(D2136,CHAR(160),CHAR(32))),Metadata!B$1:K$2632,10,FALSE)</f>
        <v>438631</v>
      </c>
      <c r="N2136" s="1" t="s">
        <v>2608</v>
      </c>
      <c r="O2136">
        <v>151</v>
      </c>
      <c r="P2136">
        <v>159</v>
      </c>
    </row>
    <row r="2137" spans="1:16" x14ac:dyDescent="0.25">
      <c r="A2137" t="s">
        <v>4354</v>
      </c>
      <c r="B2137" t="s">
        <v>353</v>
      </c>
      <c r="C2137" t="s">
        <v>330</v>
      </c>
      <c r="D2137" t="s">
        <v>7922</v>
      </c>
      <c r="E2137" t="str">
        <f>VLOOKUP(TRIM(SUBSTITUTE(D2137,CHAR(160),CHAR(32))),Metadata!B$1:C$2632,2,FALSE)</f>
        <v>Des Périers, Bonaventure, 1500?-1544?</v>
      </c>
      <c r="F2137" t="str">
        <f>VLOOKUP(TRIM(SUBSTITUTE(D2137,CHAR(160),CHAR(32))),Metadata!B$1:D$2632,3,FALSE)</f>
        <v>Les nouvelles récréations et joyeux devis</v>
      </c>
      <c r="G2137">
        <f>VLOOKUP(TRIM(SUBSTITUTE(D2137,CHAR(160),CHAR(32))),Metadata!B$1:E$2632,4,FALSE)</f>
        <v>1557</v>
      </c>
      <c r="H2137" t="s">
        <v>456</v>
      </c>
      <c r="J2137" t="str">
        <f>VLOOKUP(TRIM(SUBSTITUTE(D2137,CHAR(160),CHAR(32))),Metadata!B$1:H$2632,7,FALSE)</f>
        <v>traite ou essai</v>
      </c>
      <c r="L2137" t="str">
        <f>VLOOKUP(TRIM(SUBSTITUTE(D2137,CHAR(160),CHAR(32))),Metadata!B$1:J$2632,9,FALSE)</f>
        <v/>
      </c>
      <c r="M2137">
        <f>VLOOKUP(TRIM(SUBSTITUTE(D2137,CHAR(160),CHAR(32))),Metadata!B$1:K$2632,10,FALSE)</f>
        <v>92068</v>
      </c>
      <c r="N2137" s="1" t="s">
        <v>2609</v>
      </c>
      <c r="O2137">
        <v>6</v>
      </c>
      <c r="P2137">
        <v>16</v>
      </c>
    </row>
    <row r="2138" spans="1:16" x14ac:dyDescent="0.25">
      <c r="A2138" t="s">
        <v>4354</v>
      </c>
      <c r="B2138" t="s">
        <v>353</v>
      </c>
      <c r="C2138" t="s">
        <v>330</v>
      </c>
      <c r="D2138" t="s">
        <v>7936</v>
      </c>
      <c r="E2138" t="str">
        <f>VLOOKUP(TRIM(SUBSTITUTE(D2138,CHAR(160),CHAR(32))),Metadata!B$1:C$2632,2,FALSE)</f>
        <v>Marguerite, Queen, consort of Henry II, King of Navarre, 1492-1549.</v>
      </c>
      <c r="F2138" t="str">
        <f>VLOOKUP(TRIM(SUBSTITUTE(D2138,CHAR(160),CHAR(32))),Metadata!B$1:D$2632,3,FALSE)</f>
        <v>L'Heptaméron</v>
      </c>
      <c r="G2138">
        <f>VLOOKUP(TRIM(SUBSTITUTE(D2138,CHAR(160),CHAR(32))),Metadata!B$1:E$2632,4,FALSE)</f>
        <v>1559</v>
      </c>
      <c r="H2138" t="s">
        <v>456</v>
      </c>
      <c r="J2138" t="str">
        <f>VLOOKUP(TRIM(SUBSTITUTE(D2138,CHAR(160),CHAR(32))),Metadata!B$1:H$2632,7,FALSE)</f>
        <v>roman</v>
      </c>
      <c r="L2138" t="str">
        <f>VLOOKUP(TRIM(SUBSTITUTE(D2138,CHAR(160),CHAR(32))),Metadata!B$1:J$2632,9,FALSE)</f>
        <v/>
      </c>
      <c r="M2138">
        <f>VLOOKUP(TRIM(SUBSTITUTE(D2138,CHAR(160),CHAR(32))),Metadata!B$1:K$2632,10,FALSE)</f>
        <v>182112</v>
      </c>
      <c r="N2138" s="1" t="s">
        <v>2610</v>
      </c>
      <c r="O2138">
        <v>86</v>
      </c>
      <c r="P2138">
        <v>93</v>
      </c>
    </row>
    <row r="2139" spans="1:16" x14ac:dyDescent="0.25">
      <c r="A2139" t="s">
        <v>4354</v>
      </c>
      <c r="B2139" t="s">
        <v>353</v>
      </c>
      <c r="C2139" t="s">
        <v>330</v>
      </c>
      <c r="D2139" t="s">
        <v>7951</v>
      </c>
      <c r="E2139" t="str">
        <f>VLOOKUP(TRIM(SUBSTITUTE(D2139,CHAR(160),CHAR(32))),Metadata!B$1:C$2632,2,FALSE)</f>
        <v>Rabelais, François, ca. 1490-1553?.</v>
      </c>
      <c r="F2139" t="str">
        <f>VLOOKUP(TRIM(SUBSTITUTE(D2139,CHAR(160),CHAR(32))),Metadata!B$1:D$2632,3,FALSE)</f>
        <v>Le Quart-Livre</v>
      </c>
      <c r="G2139">
        <f>VLOOKUP(TRIM(SUBSTITUTE(D2139,CHAR(160),CHAR(32))),Metadata!B$1:E$2632,4,FALSE)</f>
        <v>1552</v>
      </c>
      <c r="H2139" t="s">
        <v>456</v>
      </c>
      <c r="J2139" t="str">
        <f>VLOOKUP(TRIM(SUBSTITUTE(D2139,CHAR(160),CHAR(32))),Metadata!B$1:H$2632,7,FALSE)</f>
        <v>roman</v>
      </c>
      <c r="L2139" t="str">
        <f>VLOOKUP(TRIM(SUBSTITUTE(D2139,CHAR(160),CHAR(32))),Metadata!B$1:J$2632,9,FALSE)</f>
        <v/>
      </c>
      <c r="M2139">
        <f>VLOOKUP(TRIM(SUBSTITUTE(D2139,CHAR(160),CHAR(32))),Metadata!B$1:K$2632,10,FALSE)</f>
        <v>60714</v>
      </c>
      <c r="N2139" s="1" t="s">
        <v>2611</v>
      </c>
      <c r="O2139">
        <v>254</v>
      </c>
      <c r="P2139">
        <v>262</v>
      </c>
    </row>
    <row r="2140" spans="1:16" x14ac:dyDescent="0.25">
      <c r="A2140" t="s">
        <v>4354</v>
      </c>
      <c r="B2140" t="s">
        <v>353</v>
      </c>
      <c r="C2140" t="s">
        <v>330</v>
      </c>
      <c r="D2140" t="s">
        <v>7913</v>
      </c>
      <c r="E2140" t="str">
        <f>VLOOKUP(TRIM(SUBSTITUTE(D2140,CHAR(160),CHAR(32))),Metadata!B$1:C$2632,2,FALSE)</f>
        <v>Pollion, Marc Vitruve</v>
      </c>
      <c r="F2140" t="str">
        <f>VLOOKUP(TRIM(SUBSTITUTE(D2140,CHAR(160),CHAR(32))),Metadata!B$1:D$2632,3,FALSE)</f>
        <v>Architecture ou Art de bien bastir</v>
      </c>
      <c r="G2140">
        <f>VLOOKUP(TRIM(SUBSTITUTE(D2140,CHAR(160),CHAR(32))),Metadata!B$1:E$2632,4,FALSE)</f>
        <v>1547</v>
      </c>
      <c r="H2140" t="s">
        <v>456</v>
      </c>
      <c r="J2140" t="str">
        <f>VLOOKUP(TRIM(SUBSTITUTE(D2140,CHAR(160),CHAR(32))),Metadata!B$1:H$2632,7,FALSE)</f>
        <v>traite ou essai</v>
      </c>
      <c r="L2140" t="str">
        <f>VLOOKUP(TRIM(SUBSTITUTE(D2140,CHAR(160),CHAR(32))),Metadata!B$1:J$2632,9,FALSE)</f>
        <v/>
      </c>
      <c r="M2140">
        <f>VLOOKUP(TRIM(SUBSTITUTE(D2140,CHAR(160),CHAR(32))),Metadata!B$1:K$2632,10,FALSE)</f>
        <v>146173</v>
      </c>
      <c r="N2140" s="1" t="s">
        <v>2612</v>
      </c>
      <c r="O2140">
        <v>20</v>
      </c>
      <c r="P2140">
        <v>27</v>
      </c>
    </row>
    <row r="2141" spans="1:16" x14ac:dyDescent="0.25">
      <c r="A2141" t="s">
        <v>4354</v>
      </c>
      <c r="B2141" t="s">
        <v>353</v>
      </c>
      <c r="C2141" t="s">
        <v>330</v>
      </c>
      <c r="D2141" t="s">
        <v>7936</v>
      </c>
      <c r="E2141" t="str">
        <f>VLOOKUP(TRIM(SUBSTITUTE(D2141,CHAR(160),CHAR(32))),Metadata!B$1:C$2632,2,FALSE)</f>
        <v>Marguerite, Queen, consort of Henry II, King of Navarre, 1492-1549.</v>
      </c>
      <c r="F2141" t="str">
        <f>VLOOKUP(TRIM(SUBSTITUTE(D2141,CHAR(160),CHAR(32))),Metadata!B$1:D$2632,3,FALSE)</f>
        <v>L'Heptaméron</v>
      </c>
      <c r="G2141">
        <f>VLOOKUP(TRIM(SUBSTITUTE(D2141,CHAR(160),CHAR(32))),Metadata!B$1:E$2632,4,FALSE)</f>
        <v>1559</v>
      </c>
      <c r="H2141" t="s">
        <v>456</v>
      </c>
      <c r="J2141" t="str">
        <f>VLOOKUP(TRIM(SUBSTITUTE(D2141,CHAR(160),CHAR(32))),Metadata!B$1:H$2632,7,FALSE)</f>
        <v>roman</v>
      </c>
      <c r="L2141" t="str">
        <f>VLOOKUP(TRIM(SUBSTITUTE(D2141,CHAR(160),CHAR(32))),Metadata!B$1:J$2632,9,FALSE)</f>
        <v/>
      </c>
      <c r="M2141">
        <f>VLOOKUP(TRIM(SUBSTITUTE(D2141,CHAR(160),CHAR(32))),Metadata!B$1:K$2632,10,FALSE)</f>
        <v>182112</v>
      </c>
      <c r="N2141" s="1" t="s">
        <v>2613</v>
      </c>
      <c r="O2141">
        <v>8</v>
      </c>
      <c r="P2141">
        <v>15</v>
      </c>
    </row>
    <row r="2142" spans="1:16" x14ac:dyDescent="0.25">
      <c r="A2142" t="s">
        <v>4354</v>
      </c>
      <c r="B2142" t="s">
        <v>353</v>
      </c>
      <c r="C2142" t="s">
        <v>330</v>
      </c>
      <c r="D2142" t="s">
        <v>7936</v>
      </c>
      <c r="E2142" t="str">
        <f>VLOOKUP(TRIM(SUBSTITUTE(D2142,CHAR(160),CHAR(32))),Metadata!B$1:C$2632,2,FALSE)</f>
        <v>Marguerite, Queen, consort of Henry II, King of Navarre, 1492-1549.</v>
      </c>
      <c r="F2142" t="str">
        <f>VLOOKUP(TRIM(SUBSTITUTE(D2142,CHAR(160),CHAR(32))),Metadata!B$1:D$2632,3,FALSE)</f>
        <v>L'Heptaméron</v>
      </c>
      <c r="G2142">
        <f>VLOOKUP(TRIM(SUBSTITUTE(D2142,CHAR(160),CHAR(32))),Metadata!B$1:E$2632,4,FALSE)</f>
        <v>1559</v>
      </c>
      <c r="H2142" t="s">
        <v>456</v>
      </c>
      <c r="J2142" t="str">
        <f>VLOOKUP(TRIM(SUBSTITUTE(D2142,CHAR(160),CHAR(32))),Metadata!B$1:H$2632,7,FALSE)</f>
        <v>roman</v>
      </c>
      <c r="L2142" t="str">
        <f>VLOOKUP(TRIM(SUBSTITUTE(D2142,CHAR(160),CHAR(32))),Metadata!B$1:J$2632,9,FALSE)</f>
        <v/>
      </c>
      <c r="M2142">
        <f>VLOOKUP(TRIM(SUBSTITUTE(D2142,CHAR(160),CHAR(32))),Metadata!B$1:K$2632,10,FALSE)</f>
        <v>182112</v>
      </c>
      <c r="N2142" s="1" t="s">
        <v>2614</v>
      </c>
      <c r="O2142">
        <v>156</v>
      </c>
      <c r="P2142">
        <v>165</v>
      </c>
    </row>
    <row r="2143" spans="1:16" x14ac:dyDescent="0.25">
      <c r="A2143" t="s">
        <v>4354</v>
      </c>
      <c r="B2143" t="s">
        <v>353</v>
      </c>
      <c r="C2143" t="s">
        <v>330</v>
      </c>
      <c r="D2143" t="s">
        <v>7927</v>
      </c>
      <c r="E2143" t="str">
        <f>VLOOKUP(TRIM(SUBSTITUTE(D2143,CHAR(160),CHAR(32))),Metadata!B$1:C$2632,2,FALSE)</f>
        <v>Du Fail, Noël, 1520?-1591.</v>
      </c>
      <c r="F2143" t="str">
        <f>VLOOKUP(TRIM(SUBSTITUTE(D2143,CHAR(160),CHAR(32))),Metadata!B$1:D$2632,3,FALSE)</f>
        <v>Les Baliverneries d'Eutrapel</v>
      </c>
      <c r="G2143">
        <f>VLOOKUP(TRIM(SUBSTITUTE(D2143,CHAR(160),CHAR(32))),Metadata!B$1:E$2632,4,FALSE)</f>
        <v>1548</v>
      </c>
      <c r="H2143" t="s">
        <v>456</v>
      </c>
      <c r="J2143" t="str">
        <f>VLOOKUP(TRIM(SUBSTITUTE(D2143,CHAR(160),CHAR(32))),Metadata!B$1:H$2632,7,FALSE)</f>
        <v>roman</v>
      </c>
      <c r="L2143" t="str">
        <f>VLOOKUP(TRIM(SUBSTITUTE(D2143,CHAR(160),CHAR(32))),Metadata!B$1:J$2632,9,FALSE)</f>
        <v/>
      </c>
      <c r="M2143">
        <f>VLOOKUP(TRIM(SUBSTITUTE(D2143,CHAR(160),CHAR(32))),Metadata!B$1:K$2632,10,FALSE)</f>
        <v>13166</v>
      </c>
      <c r="N2143" s="1" t="s">
        <v>2615</v>
      </c>
      <c r="O2143">
        <v>67</v>
      </c>
      <c r="P2143">
        <v>77</v>
      </c>
    </row>
    <row r="2144" spans="1:16" x14ac:dyDescent="0.25">
      <c r="A2144" t="s">
        <v>4354</v>
      </c>
      <c r="B2144" t="s">
        <v>353</v>
      </c>
      <c r="C2144" t="s">
        <v>330</v>
      </c>
      <c r="D2144" t="s">
        <v>7936</v>
      </c>
      <c r="E2144" t="str">
        <f>VLOOKUP(TRIM(SUBSTITUTE(D2144,CHAR(160),CHAR(32))),Metadata!B$1:C$2632,2,FALSE)</f>
        <v>Marguerite, Queen, consort of Henry II, King of Navarre, 1492-1549.</v>
      </c>
      <c r="F2144" t="str">
        <f>VLOOKUP(TRIM(SUBSTITUTE(D2144,CHAR(160),CHAR(32))),Metadata!B$1:D$2632,3,FALSE)</f>
        <v>L'Heptaméron</v>
      </c>
      <c r="G2144">
        <f>VLOOKUP(TRIM(SUBSTITUTE(D2144,CHAR(160),CHAR(32))),Metadata!B$1:E$2632,4,FALSE)</f>
        <v>1559</v>
      </c>
      <c r="H2144" t="s">
        <v>456</v>
      </c>
      <c r="J2144" t="str">
        <f>VLOOKUP(TRIM(SUBSTITUTE(D2144,CHAR(160),CHAR(32))),Metadata!B$1:H$2632,7,FALSE)</f>
        <v>roman</v>
      </c>
      <c r="L2144" t="str">
        <f>VLOOKUP(TRIM(SUBSTITUTE(D2144,CHAR(160),CHAR(32))),Metadata!B$1:J$2632,9,FALSE)</f>
        <v/>
      </c>
      <c r="M2144">
        <f>VLOOKUP(TRIM(SUBSTITUTE(D2144,CHAR(160),CHAR(32))),Metadata!B$1:K$2632,10,FALSE)</f>
        <v>182112</v>
      </c>
      <c r="N2144" s="1" t="s">
        <v>2616</v>
      </c>
      <c r="O2144">
        <v>41</v>
      </c>
      <c r="P2144">
        <v>49</v>
      </c>
    </row>
    <row r="2145" spans="1:16" x14ac:dyDescent="0.25">
      <c r="A2145" t="s">
        <v>4354</v>
      </c>
      <c r="B2145" t="s">
        <v>353</v>
      </c>
      <c r="C2145" t="s">
        <v>330</v>
      </c>
      <c r="D2145" t="s">
        <v>7927</v>
      </c>
      <c r="E2145" t="str">
        <f>VLOOKUP(TRIM(SUBSTITUTE(D2145,CHAR(160),CHAR(32))),Metadata!B$1:C$2632,2,FALSE)</f>
        <v>Du Fail, Noël, 1520?-1591.</v>
      </c>
      <c r="F2145" t="str">
        <f>VLOOKUP(TRIM(SUBSTITUTE(D2145,CHAR(160),CHAR(32))),Metadata!B$1:D$2632,3,FALSE)</f>
        <v>Les Baliverneries d'Eutrapel</v>
      </c>
      <c r="G2145">
        <f>VLOOKUP(TRIM(SUBSTITUTE(D2145,CHAR(160),CHAR(32))),Metadata!B$1:E$2632,4,FALSE)</f>
        <v>1548</v>
      </c>
      <c r="H2145" t="s">
        <v>456</v>
      </c>
      <c r="J2145" t="str">
        <f>VLOOKUP(TRIM(SUBSTITUTE(D2145,CHAR(160),CHAR(32))),Metadata!B$1:H$2632,7,FALSE)</f>
        <v>roman</v>
      </c>
      <c r="L2145" t="str">
        <f>VLOOKUP(TRIM(SUBSTITUTE(D2145,CHAR(160),CHAR(32))),Metadata!B$1:J$2632,9,FALSE)</f>
        <v/>
      </c>
      <c r="M2145">
        <f>VLOOKUP(TRIM(SUBSTITUTE(D2145,CHAR(160),CHAR(32))),Metadata!B$1:K$2632,10,FALSE)</f>
        <v>13166</v>
      </c>
      <c r="N2145" s="1" t="s">
        <v>2617</v>
      </c>
      <c r="O2145">
        <v>186</v>
      </c>
      <c r="P2145">
        <v>195</v>
      </c>
    </row>
    <row r="2146" spans="1:16" x14ac:dyDescent="0.25">
      <c r="A2146" t="s">
        <v>4354</v>
      </c>
      <c r="B2146" t="s">
        <v>353</v>
      </c>
      <c r="C2146" t="s">
        <v>330</v>
      </c>
      <c r="D2146" t="s">
        <v>7940</v>
      </c>
      <c r="E2146" t="str">
        <f>VLOOKUP(TRIM(SUBSTITUTE(D2146,CHAR(160),CHAR(32))),Metadata!B$1:C$2632,2,FALSE)</f>
        <v>Marot, Clément</v>
      </c>
      <c r="F2146" t="str">
        <f>VLOOKUP(TRIM(SUBSTITUTE(D2146,CHAR(160),CHAR(32))),Metadata!B$1:D$2632,3,FALSE)</f>
        <v>Les Epigrammes</v>
      </c>
      <c r="G2146">
        <f>VLOOKUP(TRIM(SUBSTITUTE(D2146,CHAR(160),CHAR(32))),Metadata!B$1:E$2632,4,FALSE)</f>
        <v>1526</v>
      </c>
      <c r="H2146" t="s">
        <v>456</v>
      </c>
      <c r="J2146" t="str">
        <f>VLOOKUP(TRIM(SUBSTITUTE(D2146,CHAR(160),CHAR(32))),Metadata!B$1:H$2632,7,FALSE)</f>
        <v>poesie</v>
      </c>
      <c r="L2146" t="str">
        <f>VLOOKUP(TRIM(SUBSTITUTE(D2146,CHAR(160),CHAR(32))),Metadata!B$1:J$2632,9,FALSE)</f>
        <v/>
      </c>
      <c r="M2146">
        <f>VLOOKUP(TRIM(SUBSTITUTE(D2146,CHAR(160),CHAR(32))),Metadata!B$1:K$2632,10,FALSE)</f>
        <v>24294</v>
      </c>
      <c r="N2146" s="1" t="s">
        <v>2618</v>
      </c>
      <c r="O2146">
        <v>255</v>
      </c>
      <c r="P2146">
        <v>262</v>
      </c>
    </row>
    <row r="2147" spans="1:16" x14ac:dyDescent="0.25">
      <c r="A2147" t="s">
        <v>4354</v>
      </c>
      <c r="B2147" t="s">
        <v>353</v>
      </c>
      <c r="C2147" t="s">
        <v>330</v>
      </c>
      <c r="D2147" t="s">
        <v>7936</v>
      </c>
      <c r="E2147" t="str">
        <f>VLOOKUP(TRIM(SUBSTITUTE(D2147,CHAR(160),CHAR(32))),Metadata!B$1:C$2632,2,FALSE)</f>
        <v>Marguerite, Queen, consort of Henry II, King of Navarre, 1492-1549.</v>
      </c>
      <c r="F2147" t="str">
        <f>VLOOKUP(TRIM(SUBSTITUTE(D2147,CHAR(160),CHAR(32))),Metadata!B$1:D$2632,3,FALSE)</f>
        <v>L'Heptaméron</v>
      </c>
      <c r="G2147">
        <f>VLOOKUP(TRIM(SUBSTITUTE(D2147,CHAR(160),CHAR(32))),Metadata!B$1:E$2632,4,FALSE)</f>
        <v>1559</v>
      </c>
      <c r="H2147" t="s">
        <v>456</v>
      </c>
      <c r="J2147" t="str">
        <f>VLOOKUP(TRIM(SUBSTITUTE(D2147,CHAR(160),CHAR(32))),Metadata!B$1:H$2632,7,FALSE)</f>
        <v>roman</v>
      </c>
      <c r="L2147" t="str">
        <f>VLOOKUP(TRIM(SUBSTITUTE(D2147,CHAR(160),CHAR(32))),Metadata!B$1:J$2632,9,FALSE)</f>
        <v/>
      </c>
      <c r="M2147">
        <f>VLOOKUP(TRIM(SUBSTITUTE(D2147,CHAR(160),CHAR(32))),Metadata!B$1:K$2632,10,FALSE)</f>
        <v>182112</v>
      </c>
      <c r="N2147" s="1" t="s">
        <v>2619</v>
      </c>
      <c r="O2147">
        <v>162</v>
      </c>
      <c r="P2147">
        <v>170</v>
      </c>
    </row>
    <row r="2148" spans="1:16" x14ac:dyDescent="0.25">
      <c r="A2148" t="s">
        <v>4354</v>
      </c>
      <c r="B2148" t="s">
        <v>353</v>
      </c>
      <c r="C2148" t="s">
        <v>330</v>
      </c>
      <c r="D2148" t="s">
        <v>7933</v>
      </c>
      <c r="E2148" t="str">
        <f>VLOOKUP(TRIM(SUBSTITUTE(D2148,CHAR(160),CHAR(32))),Metadata!B$1:C$2632,2,FALSE)</f>
        <v>Hélisenne de Crenne (pseudonym of Marguerite Briet), ca. 1510- ca. 1552.</v>
      </c>
      <c r="F2148" t="str">
        <f>VLOOKUP(TRIM(SUBSTITUTE(D2148,CHAR(160),CHAR(32))),Metadata!B$1:D$2632,3,FALSE)</f>
        <v>Songe</v>
      </c>
      <c r="G2148">
        <f>VLOOKUP(TRIM(SUBSTITUTE(D2148,CHAR(160),CHAR(32))),Metadata!B$1:E$2632,4,FALSE)</f>
        <v>1541</v>
      </c>
      <c r="H2148" t="s">
        <v>456</v>
      </c>
      <c r="J2148" t="str">
        <f>VLOOKUP(TRIM(SUBSTITUTE(D2148,CHAR(160),CHAR(32))),Metadata!B$1:H$2632,7,FALSE)</f>
        <v>melanges litteraires</v>
      </c>
      <c r="L2148" t="str">
        <f>VLOOKUP(TRIM(SUBSTITUTE(D2148,CHAR(160),CHAR(32))),Metadata!B$1:J$2632,9,FALSE)</f>
        <v/>
      </c>
      <c r="M2148">
        <f>VLOOKUP(TRIM(SUBSTITUTE(D2148,CHAR(160),CHAR(32))),Metadata!B$1:K$2632,10,FALSE)</f>
        <v>18745</v>
      </c>
      <c r="N2148" s="1" t="s">
        <v>2620</v>
      </c>
      <c r="O2148">
        <v>43</v>
      </c>
      <c r="P2148">
        <v>53</v>
      </c>
    </row>
    <row r="2149" spans="1:16" x14ac:dyDescent="0.25">
      <c r="A2149" t="s">
        <v>4354</v>
      </c>
      <c r="B2149" t="s">
        <v>353</v>
      </c>
      <c r="C2149" t="s">
        <v>330</v>
      </c>
      <c r="D2149" t="s">
        <v>7952</v>
      </c>
      <c r="E2149" t="str">
        <f>VLOOKUP(TRIM(SUBSTITUTE(D2149,CHAR(160),CHAR(32))),Metadata!B$1:C$2632,2,FALSE)</f>
        <v>Ronsard, Pierre de, 1524-1585</v>
      </c>
      <c r="F2149" t="str">
        <f>VLOOKUP(TRIM(SUBSTITUTE(D2149,CHAR(160),CHAR(32))),Metadata!B$1:D$2632,3,FALSE)</f>
        <v>Les Amours</v>
      </c>
      <c r="G2149">
        <f>VLOOKUP(TRIM(SUBSTITUTE(D2149,CHAR(160),CHAR(32))),Metadata!B$1:E$2632,4,FALSE)</f>
        <v>1552</v>
      </c>
      <c r="H2149" t="s">
        <v>456</v>
      </c>
      <c r="J2149" t="str">
        <f>VLOOKUP(TRIM(SUBSTITUTE(D2149,CHAR(160),CHAR(32))),Metadata!B$1:H$2632,7,FALSE)</f>
        <v>poesie</v>
      </c>
      <c r="L2149" t="str">
        <f>VLOOKUP(TRIM(SUBSTITUTE(D2149,CHAR(160),CHAR(32))),Metadata!B$1:J$2632,9,FALSE)</f>
        <v/>
      </c>
      <c r="M2149">
        <f>VLOOKUP(TRIM(SUBSTITUTE(D2149,CHAR(160),CHAR(32))),Metadata!B$1:K$2632,10,FALSE)</f>
        <v>98912</v>
      </c>
      <c r="N2149" t="s">
        <v>2621</v>
      </c>
      <c r="O2149">
        <v>67</v>
      </c>
      <c r="P2149">
        <v>74</v>
      </c>
    </row>
    <row r="2150" spans="1:16" x14ac:dyDescent="0.25">
      <c r="A2150" t="s">
        <v>4354</v>
      </c>
      <c r="B2150" t="s">
        <v>353</v>
      </c>
      <c r="C2150" t="s">
        <v>330</v>
      </c>
      <c r="D2150" t="s">
        <v>7962</v>
      </c>
      <c r="E2150" t="str">
        <f>VLOOKUP(TRIM(SUBSTITUTE(D2150,CHAR(160),CHAR(32))),Metadata!B$1:C$2632,2,FALSE)</f>
        <v>Arnauld, Antoine, 1612-1694.</v>
      </c>
      <c r="F2150" t="str">
        <f>VLOOKUP(TRIM(SUBSTITUTE(D2150,CHAR(160),CHAR(32))),Metadata!B$1:D$2632,3,FALSE)</f>
        <v>De la Frequente Communion</v>
      </c>
      <c r="G2150">
        <f>VLOOKUP(TRIM(SUBSTITUTE(D2150,CHAR(160),CHAR(32))),Metadata!B$1:E$2632,4,FALSE)</f>
        <v>1643</v>
      </c>
      <c r="H2150" t="s">
        <v>445</v>
      </c>
      <c r="J2150" t="str">
        <f>VLOOKUP(TRIM(SUBSTITUTE(D2150,CHAR(160),CHAR(32))),Metadata!B$1:H$2632,7,FALSE)</f>
        <v>traite ou essai</v>
      </c>
      <c r="L2150" t="str">
        <f>VLOOKUP(TRIM(SUBSTITUTE(D2150,CHAR(160),CHAR(32))),Metadata!B$1:J$2632,9,FALSE)</f>
        <v>prose</v>
      </c>
      <c r="M2150">
        <f>VLOOKUP(TRIM(SUBSTITUTE(D2150,CHAR(160),CHAR(32))),Metadata!B$1:K$2632,10,FALSE)</f>
        <v>127275</v>
      </c>
      <c r="N2150" s="1" t="s">
        <v>2622</v>
      </c>
      <c r="O2150">
        <v>77</v>
      </c>
      <c r="P2150">
        <v>85</v>
      </c>
    </row>
    <row r="2151" spans="1:16" x14ac:dyDescent="0.25">
      <c r="A2151" t="s">
        <v>4354</v>
      </c>
      <c r="B2151" t="s">
        <v>353</v>
      </c>
      <c r="C2151" t="s">
        <v>330</v>
      </c>
      <c r="D2151" t="s">
        <v>7962</v>
      </c>
      <c r="E2151" t="str">
        <f>VLOOKUP(TRIM(SUBSTITUTE(D2151,CHAR(160),CHAR(32))),Metadata!B$1:C$2632,2,FALSE)</f>
        <v>Arnauld, Antoine, 1612-1694.</v>
      </c>
      <c r="F2151" t="str">
        <f>VLOOKUP(TRIM(SUBSTITUTE(D2151,CHAR(160),CHAR(32))),Metadata!B$1:D$2632,3,FALSE)</f>
        <v>De la Frequente Communion</v>
      </c>
      <c r="G2151">
        <f>VLOOKUP(TRIM(SUBSTITUTE(D2151,CHAR(160),CHAR(32))),Metadata!B$1:E$2632,4,FALSE)</f>
        <v>1643</v>
      </c>
      <c r="H2151" t="s">
        <v>445</v>
      </c>
      <c r="J2151" t="str">
        <f>VLOOKUP(TRIM(SUBSTITUTE(D2151,CHAR(160),CHAR(32))),Metadata!B$1:H$2632,7,FALSE)</f>
        <v>traite ou essai</v>
      </c>
      <c r="L2151" t="str">
        <f>VLOOKUP(TRIM(SUBSTITUTE(D2151,CHAR(160),CHAR(32))),Metadata!B$1:J$2632,9,FALSE)</f>
        <v>prose</v>
      </c>
      <c r="M2151">
        <f>VLOOKUP(TRIM(SUBSTITUTE(D2151,CHAR(160),CHAR(32))),Metadata!B$1:K$2632,10,FALSE)</f>
        <v>127275</v>
      </c>
      <c r="N2151" s="1" t="s">
        <v>2623</v>
      </c>
      <c r="O2151">
        <v>104</v>
      </c>
      <c r="P2151">
        <v>112</v>
      </c>
    </row>
    <row r="2152" spans="1:16" x14ac:dyDescent="0.25">
      <c r="A2152" t="s">
        <v>4354</v>
      </c>
      <c r="B2152" t="s">
        <v>353</v>
      </c>
      <c r="C2152" t="s">
        <v>330</v>
      </c>
      <c r="D2152" t="s">
        <v>8062</v>
      </c>
      <c r="E2152" t="str">
        <f>VLOOKUP(TRIM(SUBSTITUTE(D2152,CHAR(160),CHAR(32))),Metadata!B$1:C$2632,2,FALSE)</f>
        <v>Godeau, Antoine, 1605-1672.</v>
      </c>
      <c r="F2152" t="str">
        <f>VLOOKUP(TRIM(SUBSTITUTE(D2152,CHAR(160),CHAR(32))),Metadata!B$1:D$2632,3,FALSE)</f>
        <v>Prières et méditations chrestiennes.</v>
      </c>
      <c r="G2152">
        <f>VLOOKUP(TRIM(SUBSTITUTE(D2152,CHAR(160),CHAR(32))),Metadata!B$1:E$2632,4,FALSE)</f>
        <v>1633</v>
      </c>
      <c r="H2152" t="s">
        <v>445</v>
      </c>
      <c r="J2152" t="str">
        <f>VLOOKUP(TRIM(SUBSTITUTE(D2152,CHAR(160),CHAR(32))),Metadata!B$1:H$2632,7,FALSE)</f>
        <v>melanges litteraires</v>
      </c>
      <c r="L2152" t="str">
        <f>VLOOKUP(TRIM(SUBSTITUTE(D2152,CHAR(160),CHAR(32))),Metadata!B$1:J$2632,9,FALSE)</f>
        <v>prose</v>
      </c>
      <c r="M2152">
        <f>VLOOKUP(TRIM(SUBSTITUTE(D2152,CHAR(160),CHAR(32))),Metadata!B$1:K$2632,10,FALSE)</f>
        <v>24838</v>
      </c>
      <c r="N2152" s="1" t="s">
        <v>2624</v>
      </c>
      <c r="O2152">
        <v>63</v>
      </c>
      <c r="P2152">
        <v>71</v>
      </c>
    </row>
    <row r="2153" spans="1:16" x14ac:dyDescent="0.25">
      <c r="A2153" t="s">
        <v>4354</v>
      </c>
      <c r="B2153" t="s">
        <v>353</v>
      </c>
      <c r="C2153" t="s">
        <v>330</v>
      </c>
      <c r="D2153" t="s">
        <v>8163</v>
      </c>
      <c r="E2153" t="str">
        <f>VLOOKUP(TRIM(SUBSTITUTE(D2153,CHAR(160),CHAR(32))),Metadata!B$1:C$2632,2,FALSE)</f>
        <v>Urfé, Honoré d', 1567-1625.</v>
      </c>
      <c r="F2153" t="str">
        <f>VLOOKUP(TRIM(SUBSTITUTE(D2153,CHAR(160),CHAR(32))),Metadata!B$1:D$2632,3,FALSE)</f>
        <v>La sylvanire, ov, La morte-vive</v>
      </c>
      <c r="G2153">
        <f>VLOOKUP(TRIM(SUBSTITUTE(D2153,CHAR(160),CHAR(32))),Metadata!B$1:E$2632,4,FALSE)</f>
        <v>1625</v>
      </c>
      <c r="H2153" t="s">
        <v>445</v>
      </c>
      <c r="J2153" t="str">
        <f>VLOOKUP(TRIM(SUBSTITUTE(D2153,CHAR(160),CHAR(32))),Metadata!B$1:H$2632,7,FALSE)</f>
        <v>theatre</v>
      </c>
      <c r="L2153" t="str">
        <f>VLOOKUP(TRIM(SUBSTITUTE(D2153,CHAR(160),CHAR(32))),Metadata!B$1:J$2632,9,FALSE)</f>
        <v>vers</v>
      </c>
      <c r="M2153">
        <f>VLOOKUP(TRIM(SUBSTITUTE(D2153,CHAR(160),CHAR(32))),Metadata!B$1:K$2632,10,FALSE)</f>
        <v>48926</v>
      </c>
      <c r="N2153" s="1" t="s">
        <v>2625</v>
      </c>
      <c r="O2153">
        <v>79</v>
      </c>
      <c r="P2153">
        <v>86</v>
      </c>
    </row>
    <row r="2154" spans="1:16" x14ac:dyDescent="0.25">
      <c r="A2154" t="s">
        <v>4354</v>
      </c>
      <c r="B2154" t="s">
        <v>353</v>
      </c>
      <c r="C2154" t="s">
        <v>330</v>
      </c>
      <c r="D2154" t="s">
        <v>8061</v>
      </c>
      <c r="E2154" t="str">
        <f>VLOOKUP(TRIM(SUBSTITUTE(D2154,CHAR(160),CHAR(32))),Metadata!B$1:C$2632,2,FALSE)</f>
        <v>Garasse, François, 1584-1631.</v>
      </c>
      <c r="F2154" t="str">
        <f>VLOOKUP(TRIM(SUBSTITUTE(D2154,CHAR(160),CHAR(32))),Metadata!B$1:D$2632,3,FALSE)</f>
        <v>La doctrine cvrievse des beavx esprits de ce temps, ov, Pretendvs tels</v>
      </c>
      <c r="G2154">
        <f>VLOOKUP(TRIM(SUBSTITUTE(D2154,CHAR(160),CHAR(32))),Metadata!B$1:E$2632,4,FALSE)</f>
        <v>1623</v>
      </c>
      <c r="H2154" t="s">
        <v>445</v>
      </c>
      <c r="J2154" t="str">
        <f>VLOOKUP(TRIM(SUBSTITUTE(D2154,CHAR(160),CHAR(32))),Metadata!B$1:H$2632,7,FALSE)</f>
        <v>pamphlet</v>
      </c>
      <c r="L2154" t="str">
        <f>VLOOKUP(TRIM(SUBSTITUTE(D2154,CHAR(160),CHAR(32))),Metadata!B$1:J$2632,9,FALSE)</f>
        <v>prose</v>
      </c>
      <c r="M2154">
        <f>VLOOKUP(TRIM(SUBSTITUTE(D2154,CHAR(160),CHAR(32))),Metadata!B$1:K$2632,10,FALSE)</f>
        <v>244231</v>
      </c>
      <c r="N2154" s="1" t="s">
        <v>2626</v>
      </c>
      <c r="O2154">
        <v>120</v>
      </c>
      <c r="P2154">
        <v>127</v>
      </c>
    </row>
    <row r="2155" spans="1:16" x14ac:dyDescent="0.25">
      <c r="A2155" t="s">
        <v>4354</v>
      </c>
      <c r="B2155" t="s">
        <v>353</v>
      </c>
      <c r="C2155" t="s">
        <v>330</v>
      </c>
      <c r="D2155" t="s">
        <v>7962</v>
      </c>
      <c r="E2155" t="str">
        <f>VLOOKUP(TRIM(SUBSTITUTE(D2155,CHAR(160),CHAR(32))),Metadata!B$1:C$2632,2,FALSE)</f>
        <v>Arnauld, Antoine, 1612-1694.</v>
      </c>
      <c r="F2155" t="str">
        <f>VLOOKUP(TRIM(SUBSTITUTE(D2155,CHAR(160),CHAR(32))),Metadata!B$1:D$2632,3,FALSE)</f>
        <v>De la Frequente Communion</v>
      </c>
      <c r="G2155">
        <f>VLOOKUP(TRIM(SUBSTITUTE(D2155,CHAR(160),CHAR(32))),Metadata!B$1:E$2632,4,FALSE)</f>
        <v>1643</v>
      </c>
      <c r="H2155" t="s">
        <v>445</v>
      </c>
      <c r="J2155" t="str">
        <f>VLOOKUP(TRIM(SUBSTITUTE(D2155,CHAR(160),CHAR(32))),Metadata!B$1:H$2632,7,FALSE)</f>
        <v>traite ou essai</v>
      </c>
      <c r="L2155" t="str">
        <f>VLOOKUP(TRIM(SUBSTITUTE(D2155,CHAR(160),CHAR(32))),Metadata!B$1:J$2632,9,FALSE)</f>
        <v>prose</v>
      </c>
      <c r="M2155">
        <f>VLOOKUP(TRIM(SUBSTITUTE(D2155,CHAR(160),CHAR(32))),Metadata!B$1:K$2632,10,FALSE)</f>
        <v>127275</v>
      </c>
      <c r="N2155" s="1" t="s">
        <v>2627</v>
      </c>
      <c r="O2155">
        <v>243</v>
      </c>
      <c r="P2155">
        <v>251</v>
      </c>
    </row>
    <row r="2156" spans="1:16" x14ac:dyDescent="0.25">
      <c r="A2156" t="s">
        <v>4354</v>
      </c>
      <c r="B2156" t="s">
        <v>353</v>
      </c>
      <c r="C2156" t="s">
        <v>330</v>
      </c>
      <c r="D2156" t="s">
        <v>8125</v>
      </c>
      <c r="E2156" t="str">
        <f>VLOOKUP(TRIM(SUBSTITUTE(D2156,CHAR(160),CHAR(32))),Metadata!B$1:C$2632,2,FALSE)</f>
        <v>Racan, Honorat de Bueil, seigneur de, 1589-1670.</v>
      </c>
      <c r="F2156" t="str">
        <f>VLOOKUP(TRIM(SUBSTITUTE(D2156,CHAR(160),CHAR(32))),Metadata!B$1:D$2632,3,FALSE)</f>
        <v>Les pseaumes.</v>
      </c>
      <c r="G2156">
        <f>VLOOKUP(TRIM(SUBSTITUTE(D2156,CHAR(160),CHAR(32))),Metadata!B$1:E$2632,4,FALSE)</f>
        <v>1660</v>
      </c>
      <c r="H2156" t="s">
        <v>445</v>
      </c>
      <c r="J2156" t="str">
        <f>VLOOKUP(TRIM(SUBSTITUTE(D2156,CHAR(160),CHAR(32))),Metadata!B$1:H$2632,7,FALSE)</f>
        <v>poesie</v>
      </c>
      <c r="L2156" t="str">
        <f>VLOOKUP(TRIM(SUBSTITUTE(D2156,CHAR(160),CHAR(32))),Metadata!B$1:J$2632,9,FALSE)</f>
        <v>vers</v>
      </c>
      <c r="M2156">
        <f>VLOOKUP(TRIM(SUBSTITUTE(D2156,CHAR(160),CHAR(32))),Metadata!B$1:K$2632,10,FALSE)</f>
        <v>77564</v>
      </c>
      <c r="N2156" t="s">
        <v>2628</v>
      </c>
      <c r="O2156">
        <v>107</v>
      </c>
      <c r="P2156">
        <v>116</v>
      </c>
    </row>
    <row r="2157" spans="1:16" x14ac:dyDescent="0.25">
      <c r="A2157" t="s">
        <v>4354</v>
      </c>
      <c r="B2157" t="s">
        <v>353</v>
      </c>
      <c r="C2157" t="s">
        <v>330</v>
      </c>
      <c r="D2157" t="s">
        <v>7902</v>
      </c>
      <c r="E2157" t="str">
        <f>VLOOKUP(TRIM(SUBSTITUTE(D2157,CHAR(160),CHAR(32))),Metadata!B$1:C$2632,2,FALSE)</f>
        <v>Boisrobert, sieur de (François Le Métel), 1592-1662.</v>
      </c>
      <c r="F2157" t="str">
        <f>VLOOKUP(TRIM(SUBSTITUTE(D2157,CHAR(160),CHAR(32))),Metadata!B$1:D$2632,3,FALSE)</f>
        <v>Epistres En Vers T. 1</v>
      </c>
      <c r="G2157">
        <f>VLOOKUP(TRIM(SUBSTITUTE(D2157,CHAR(160),CHAR(32))),Metadata!B$1:E$2632,4,FALSE)</f>
        <v>1646</v>
      </c>
      <c r="H2157" t="s">
        <v>445</v>
      </c>
      <c r="J2157" t="str">
        <f>VLOOKUP(TRIM(SUBSTITUTE(D2157,CHAR(160),CHAR(32))),Metadata!B$1:H$2632,7,FALSE)</f>
        <v>poesie</v>
      </c>
      <c r="L2157" t="str">
        <f>VLOOKUP(TRIM(SUBSTITUTE(D2157,CHAR(160),CHAR(32))),Metadata!B$1:J$2632,9,FALSE)</f>
        <v>vers</v>
      </c>
      <c r="M2157">
        <f>VLOOKUP(TRIM(SUBSTITUTE(D2157,CHAR(160),CHAR(32))),Metadata!B$1:K$2632,10,FALSE)</f>
        <v>24691</v>
      </c>
      <c r="N2157" s="1" t="s">
        <v>2629</v>
      </c>
      <c r="O2157">
        <v>8</v>
      </c>
      <c r="P2157">
        <v>16</v>
      </c>
    </row>
    <row r="2158" spans="1:16" x14ac:dyDescent="0.25">
      <c r="A2158" t="s">
        <v>4354</v>
      </c>
      <c r="B2158" t="s">
        <v>353</v>
      </c>
      <c r="C2158" t="s">
        <v>330</v>
      </c>
      <c r="D2158" t="s">
        <v>7968</v>
      </c>
      <c r="E2158" t="str">
        <f>VLOOKUP(TRIM(SUBSTITUTE(D2158,CHAR(160),CHAR(32))),Metadata!B$1:C$2632,2,FALSE)</f>
        <v>Audiguier, Vital d', 1569-1624.</v>
      </c>
      <c r="F2158" t="str">
        <f>VLOOKUP(TRIM(SUBSTITUTE(D2158,CHAR(160),CHAR(32))),Metadata!B$1:D$2632,3,FALSE)</f>
        <v>Histoire trage-comique de nostre temps</v>
      </c>
      <c r="G2158">
        <f>VLOOKUP(TRIM(SUBSTITUTE(D2158,CHAR(160),CHAR(32))),Metadata!B$1:E$2632,4,FALSE)</f>
        <v>1615</v>
      </c>
      <c r="H2158" t="s">
        <v>445</v>
      </c>
      <c r="J2158" t="str">
        <f>VLOOKUP(TRIM(SUBSTITUTE(D2158,CHAR(160),CHAR(32))),Metadata!B$1:H$2632,7,FALSE)</f>
        <v>roman</v>
      </c>
      <c r="L2158" t="str">
        <f>VLOOKUP(TRIM(SUBSTITUTE(D2158,CHAR(160),CHAR(32))),Metadata!B$1:J$2632,9,FALSE)</f>
        <v>prose</v>
      </c>
      <c r="M2158">
        <f>VLOOKUP(TRIM(SUBSTITUTE(D2158,CHAR(160),CHAR(32))),Metadata!B$1:K$2632,10,FALSE)</f>
        <v>104473</v>
      </c>
      <c r="N2158" s="1" t="s">
        <v>2630</v>
      </c>
      <c r="O2158">
        <v>227</v>
      </c>
      <c r="P2158">
        <v>238</v>
      </c>
    </row>
    <row r="2159" spans="1:16" x14ac:dyDescent="0.25">
      <c r="A2159" t="s">
        <v>4354</v>
      </c>
      <c r="B2159" t="s">
        <v>353</v>
      </c>
      <c r="C2159" t="s">
        <v>330</v>
      </c>
      <c r="D2159" t="s">
        <v>8084</v>
      </c>
      <c r="E2159" t="str">
        <f>VLOOKUP(TRIM(SUBSTITUTE(D2159,CHAR(160),CHAR(32))),Metadata!B$1:C$2632,2,FALSE)</f>
        <v>Malherbe, François de, 1555-1628.</v>
      </c>
      <c r="F2159" t="str">
        <f>VLOOKUP(TRIM(SUBSTITUTE(D2159,CHAR(160),CHAR(32))),Metadata!B$1:D$2632,3,FALSE)</f>
        <v>Les poésies de Mr de Malherbe</v>
      </c>
      <c r="G2159">
        <f>VLOOKUP(TRIM(SUBSTITUTE(D2159,CHAR(160),CHAR(32))),Metadata!B$1:E$2632,4,FALSE)</f>
        <v>1628</v>
      </c>
      <c r="H2159" t="s">
        <v>445</v>
      </c>
      <c r="J2159" t="str">
        <f>VLOOKUP(TRIM(SUBSTITUTE(D2159,CHAR(160),CHAR(32))),Metadata!B$1:H$2632,7,FALSE)</f>
        <v>roman</v>
      </c>
      <c r="L2159" t="str">
        <f>VLOOKUP(TRIM(SUBSTITUTE(D2159,CHAR(160),CHAR(32))),Metadata!B$1:J$2632,9,FALSE)</f>
        <v/>
      </c>
      <c r="M2159">
        <f>VLOOKUP(TRIM(SUBSTITUTE(D2159,CHAR(160),CHAR(32))),Metadata!B$1:K$2632,10,FALSE)</f>
        <v>38221</v>
      </c>
      <c r="N2159" s="1" t="s">
        <v>2631</v>
      </c>
      <c r="O2159">
        <v>18</v>
      </c>
      <c r="P2159">
        <v>25</v>
      </c>
    </row>
    <row r="2160" spans="1:16" x14ac:dyDescent="0.25">
      <c r="A2160" t="s">
        <v>4354</v>
      </c>
      <c r="B2160" t="s">
        <v>353</v>
      </c>
      <c r="C2160" t="s">
        <v>330</v>
      </c>
      <c r="D2160" t="s">
        <v>8116</v>
      </c>
      <c r="E2160" t="str">
        <f>VLOOKUP(TRIM(SUBSTITUTE(D2160,CHAR(160),CHAR(32))),Metadata!B$1:C$2632,2,FALSE)</f>
        <v>Pascal, Blaise, 1623-1662.</v>
      </c>
      <c r="F2160" t="str">
        <f>VLOOKUP(TRIM(SUBSTITUTE(D2160,CHAR(160),CHAR(32))),Metadata!B$1:D$2632,3,FALSE)</f>
        <v>Les provinciales, ou, Les lettres écrites par Louis de Montalte à un provinciale de ses amis et aux RR. PP. Jésuites</v>
      </c>
      <c r="G2160">
        <f>VLOOKUP(TRIM(SUBSTITUTE(D2160,CHAR(160),CHAR(32))),Metadata!B$1:E$2632,4,FALSE)</f>
        <v>1657</v>
      </c>
      <c r="H2160" t="s">
        <v>445</v>
      </c>
      <c r="J2160" t="str">
        <f>VLOOKUP(TRIM(SUBSTITUTE(D2160,CHAR(160),CHAR(32))),Metadata!B$1:H$2632,7,FALSE)</f>
        <v>pamphlet</v>
      </c>
      <c r="L2160" t="str">
        <f>VLOOKUP(TRIM(SUBSTITUTE(D2160,CHAR(160),CHAR(32))),Metadata!B$1:J$2632,9,FALSE)</f>
        <v>prose</v>
      </c>
      <c r="M2160">
        <f>VLOOKUP(TRIM(SUBSTITUTE(D2160,CHAR(160),CHAR(32))),Metadata!B$1:K$2632,10,FALSE)</f>
        <v>79164</v>
      </c>
      <c r="N2160" s="1" t="s">
        <v>2632</v>
      </c>
      <c r="O2160">
        <v>231</v>
      </c>
      <c r="P2160">
        <v>240</v>
      </c>
    </row>
    <row r="2161" spans="1:16" x14ac:dyDescent="0.25">
      <c r="A2161" t="s">
        <v>4354</v>
      </c>
      <c r="B2161" t="s">
        <v>353</v>
      </c>
      <c r="C2161" t="s">
        <v>330</v>
      </c>
      <c r="D2161" t="s">
        <v>7995</v>
      </c>
      <c r="E2161" t="str">
        <f>VLOOKUP(TRIM(SUBSTITUTE(D2161,CHAR(160),CHAR(32))),Metadata!B$1:C$2632,2,FALSE)</f>
        <v>Boisrobert, sieur de (François Le Métel), 1592-1662.</v>
      </c>
      <c r="F2161" t="str">
        <f>VLOOKUP(TRIM(SUBSTITUTE(D2161,CHAR(160),CHAR(32))),Metadata!B$1:D$2632,3,FALSE)</f>
        <v>Histoire Indienne</v>
      </c>
      <c r="G2161">
        <f>VLOOKUP(TRIM(SUBSTITUTE(D2161,CHAR(160),CHAR(32))),Metadata!B$1:E$2632,4,FALSE)</f>
        <v>1629</v>
      </c>
      <c r="H2161" t="s">
        <v>445</v>
      </c>
      <c r="J2161" t="str">
        <f>VLOOKUP(TRIM(SUBSTITUTE(D2161,CHAR(160),CHAR(32))),Metadata!B$1:H$2632,7,FALSE)</f>
        <v>roman</v>
      </c>
      <c r="L2161" t="str">
        <f>VLOOKUP(TRIM(SUBSTITUTE(D2161,CHAR(160),CHAR(32))),Metadata!B$1:J$2632,9,FALSE)</f>
        <v>prose</v>
      </c>
      <c r="M2161">
        <f>VLOOKUP(TRIM(SUBSTITUTE(D2161,CHAR(160),CHAR(32))),Metadata!B$1:K$2632,10,FALSE)</f>
        <v>81324</v>
      </c>
      <c r="N2161" s="1" t="s">
        <v>2633</v>
      </c>
      <c r="O2161">
        <v>120</v>
      </c>
      <c r="P2161">
        <v>127</v>
      </c>
    </row>
    <row r="2162" spans="1:16" x14ac:dyDescent="0.25">
      <c r="A2162" t="s">
        <v>4354</v>
      </c>
      <c r="B2162" t="s">
        <v>353</v>
      </c>
      <c r="C2162" t="s">
        <v>330</v>
      </c>
      <c r="D2162" t="s">
        <v>8125</v>
      </c>
      <c r="E2162" t="str">
        <f>VLOOKUP(TRIM(SUBSTITUTE(D2162,CHAR(160),CHAR(32))),Metadata!B$1:C$2632,2,FALSE)</f>
        <v>Racan, Honorat de Bueil, seigneur de, 1589-1670.</v>
      </c>
      <c r="F2162" t="str">
        <f>VLOOKUP(TRIM(SUBSTITUTE(D2162,CHAR(160),CHAR(32))),Metadata!B$1:D$2632,3,FALSE)</f>
        <v>Les pseaumes.</v>
      </c>
      <c r="G2162">
        <f>VLOOKUP(TRIM(SUBSTITUTE(D2162,CHAR(160),CHAR(32))),Metadata!B$1:E$2632,4,FALSE)</f>
        <v>1660</v>
      </c>
      <c r="H2162" t="s">
        <v>445</v>
      </c>
      <c r="J2162" t="str">
        <f>VLOOKUP(TRIM(SUBSTITUTE(D2162,CHAR(160),CHAR(32))),Metadata!B$1:H$2632,7,FALSE)</f>
        <v>poesie</v>
      </c>
      <c r="L2162" t="str">
        <f>VLOOKUP(TRIM(SUBSTITUTE(D2162,CHAR(160),CHAR(32))),Metadata!B$1:J$2632,9,FALSE)</f>
        <v>vers</v>
      </c>
      <c r="M2162">
        <f>VLOOKUP(TRIM(SUBSTITUTE(D2162,CHAR(160),CHAR(32))),Metadata!B$1:K$2632,10,FALSE)</f>
        <v>77564</v>
      </c>
      <c r="N2162" t="s">
        <v>2634</v>
      </c>
      <c r="O2162">
        <v>195</v>
      </c>
      <c r="P2162">
        <v>204</v>
      </c>
    </row>
    <row r="2163" spans="1:16" x14ac:dyDescent="0.25">
      <c r="A2163" t="s">
        <v>4354</v>
      </c>
      <c r="B2163" t="s">
        <v>353</v>
      </c>
      <c r="C2163" t="s">
        <v>330</v>
      </c>
      <c r="D2163" t="s">
        <v>8057</v>
      </c>
      <c r="E2163" t="str">
        <f>VLOOKUP(TRIM(SUBSTITUTE(D2163,CHAR(160),CHAR(32))),Metadata!B$1:C$2632,2,FALSE)</f>
        <v>Foigny, Gabriel de, ca. 1630-1692.</v>
      </c>
      <c r="F2163" t="str">
        <f>VLOOKUP(TRIM(SUBSTITUTE(D2163,CHAR(160),CHAR(32))),Metadata!B$1:D$2632,3,FALSE)</f>
        <v>La terre australe connue</v>
      </c>
      <c r="G2163">
        <f>VLOOKUP(TRIM(SUBSTITUTE(D2163,CHAR(160),CHAR(32))),Metadata!B$1:E$2632,4,FALSE)</f>
        <v>1676</v>
      </c>
      <c r="H2163" t="s">
        <v>445</v>
      </c>
      <c r="J2163" t="str">
        <f>VLOOKUP(TRIM(SUBSTITUTE(D2163,CHAR(160),CHAR(32))),Metadata!B$1:H$2632,7,FALSE)</f>
        <v>recit de voyage</v>
      </c>
      <c r="L2163" t="str">
        <f>VLOOKUP(TRIM(SUBSTITUTE(D2163,CHAR(160),CHAR(32))),Metadata!B$1:J$2632,9,FALSE)</f>
        <v>prose</v>
      </c>
      <c r="M2163">
        <f>VLOOKUP(TRIM(SUBSTITUTE(D2163,CHAR(160),CHAR(32))),Metadata!B$1:K$2632,10,FALSE)</f>
        <v>51504</v>
      </c>
      <c r="N2163" s="2" t="s">
        <v>2635</v>
      </c>
      <c r="O2163">
        <v>408</v>
      </c>
      <c r="P2163">
        <v>416</v>
      </c>
    </row>
    <row r="2164" spans="1:16" x14ac:dyDescent="0.25">
      <c r="A2164" t="s">
        <v>4354</v>
      </c>
      <c r="B2164" t="s">
        <v>353</v>
      </c>
      <c r="C2164" t="s">
        <v>330</v>
      </c>
      <c r="D2164" t="s">
        <v>8354</v>
      </c>
      <c r="E2164" t="str">
        <f>VLOOKUP(TRIM(SUBSTITUTE(D2164,CHAR(160),CHAR(32))),Metadata!B$1:C$2632,2,FALSE)</f>
        <v>Prévost, abbé, 1697-1763.</v>
      </c>
      <c r="F2164" t="str">
        <f>VLOOKUP(TRIM(SUBSTITUTE(D2164,CHAR(160),CHAR(32))),Metadata!B$1:D$2632,3,FALSE)</f>
        <v>Le philosophe anglois, ou, Histoire de monsieur Cleveland, fils naturel de Cromwel. T. 5-6</v>
      </c>
      <c r="G2164">
        <f>VLOOKUP(TRIM(SUBSTITUTE(D2164,CHAR(160),CHAR(32))),Metadata!B$1:E$2632,4,FALSE)</f>
        <v>1739</v>
      </c>
      <c r="H2164" t="s">
        <v>448</v>
      </c>
      <c r="J2164" t="str">
        <f>VLOOKUP(TRIM(SUBSTITUTE(D2164,CHAR(160),CHAR(32))),Metadata!B$1:H$2632,7,FALSE)</f>
        <v>roman</v>
      </c>
      <c r="L2164" t="str">
        <f>VLOOKUP(TRIM(SUBSTITUTE(D2164,CHAR(160),CHAR(32))),Metadata!B$1:J$2632,9,FALSE)</f>
        <v>prose</v>
      </c>
      <c r="M2164">
        <f>VLOOKUP(TRIM(SUBSTITUTE(D2164,CHAR(160),CHAR(32))),Metadata!B$1:K$2632,10,FALSE)</f>
        <v>149906</v>
      </c>
      <c r="N2164" s="1" t="s">
        <v>2636</v>
      </c>
      <c r="O2164">
        <v>12</v>
      </c>
      <c r="P2164">
        <v>19</v>
      </c>
    </row>
    <row r="2165" spans="1:16" x14ac:dyDescent="0.25">
      <c r="A2165" t="s">
        <v>4354</v>
      </c>
      <c r="B2165" t="s">
        <v>353</v>
      </c>
      <c r="C2165" t="s">
        <v>330</v>
      </c>
      <c r="D2165" t="s">
        <v>8416</v>
      </c>
      <c r="E2165" t="str">
        <f>VLOOKUP(TRIM(SUBSTITUTE(D2165,CHAR(160),CHAR(32))),Metadata!B$1:C$2632,2,FALSE)</f>
        <v>Voltaire, 1694-1778.</v>
      </c>
      <c r="F2165" t="str">
        <f>VLOOKUP(TRIM(SUBSTITUTE(D2165,CHAR(160),CHAR(32))),Metadata!B$1:D$2632,3,FALSE)</f>
        <v>Essay sur l'hist. génèrale / Voltaire.</v>
      </c>
      <c r="G2165">
        <f>VLOOKUP(TRIM(SUBSTITUTE(D2165,CHAR(160),CHAR(32))),Metadata!B$1:E$2632,4,FALSE)</f>
        <v>1756</v>
      </c>
      <c r="H2165" t="s">
        <v>448</v>
      </c>
      <c r="J2165" t="str">
        <f>VLOOKUP(TRIM(SUBSTITUTE(D2165,CHAR(160),CHAR(32))),Metadata!B$1:H$2632,7,FALSE)</f>
        <v>traite ou essai</v>
      </c>
      <c r="L2165" t="str">
        <f>VLOOKUP(TRIM(SUBSTITUTE(D2165,CHAR(160),CHAR(32))),Metadata!B$1:J$2632,9,FALSE)</f>
        <v>prose</v>
      </c>
      <c r="M2165">
        <f>VLOOKUP(TRIM(SUBSTITUTE(D2165,CHAR(160),CHAR(32))),Metadata!B$1:K$2632,10,FALSE)</f>
        <v>371791</v>
      </c>
      <c r="N2165" s="1" t="s">
        <v>2637</v>
      </c>
      <c r="O2165">
        <v>163</v>
      </c>
      <c r="P2165">
        <v>171</v>
      </c>
    </row>
    <row r="2166" spans="1:16" x14ac:dyDescent="0.25">
      <c r="A2166" t="s">
        <v>4354</v>
      </c>
      <c r="B2166" t="s">
        <v>353</v>
      </c>
      <c r="C2166" t="s">
        <v>330</v>
      </c>
      <c r="D2166" t="s">
        <v>8356</v>
      </c>
      <c r="E2166" t="str">
        <f>VLOOKUP(TRIM(SUBSTITUTE(D2166,CHAR(160),CHAR(32))),Metadata!B$1:C$2632,2,FALSE)</f>
        <v>Prévost, abbé, 1697-1763.</v>
      </c>
      <c r="F2166" t="str">
        <f>VLOOKUP(TRIM(SUBSTITUTE(D2166,CHAR(160),CHAR(32))),Metadata!B$1:D$2632,3,FALSE)</f>
        <v>Lettres angloises, ou Histoire de Miss Clarisse Harlove. T. 2</v>
      </c>
      <c r="G2166">
        <f>VLOOKUP(TRIM(SUBSTITUTE(D2166,CHAR(160),CHAR(32))),Metadata!B$1:E$2632,4,FALSE)</f>
        <v>1751</v>
      </c>
      <c r="H2166" t="s">
        <v>448</v>
      </c>
      <c r="J2166" t="str">
        <f>VLOOKUP(TRIM(SUBSTITUTE(D2166,CHAR(160),CHAR(32))),Metadata!B$1:H$2632,7,FALSE)</f>
        <v>roman</v>
      </c>
      <c r="L2166" t="str">
        <f>VLOOKUP(TRIM(SUBSTITUTE(D2166,CHAR(160),CHAR(32))),Metadata!B$1:J$2632,9,FALSE)</f>
        <v>prose</v>
      </c>
      <c r="M2166">
        <f>VLOOKUP(TRIM(SUBSTITUTE(D2166,CHAR(160),CHAR(32))),Metadata!B$1:K$2632,10,FALSE)</f>
        <v>123869</v>
      </c>
      <c r="N2166" s="1" t="s">
        <v>2638</v>
      </c>
      <c r="O2166">
        <v>9</v>
      </c>
      <c r="P2166">
        <v>16</v>
      </c>
    </row>
    <row r="2167" spans="1:16" x14ac:dyDescent="0.25">
      <c r="A2167" t="s">
        <v>4354</v>
      </c>
      <c r="B2167" t="s">
        <v>353</v>
      </c>
      <c r="C2167" t="s">
        <v>330</v>
      </c>
      <c r="D2167" t="s">
        <v>8299</v>
      </c>
      <c r="E2167" t="str">
        <f>VLOOKUP(TRIM(SUBSTITUTE(D2167,CHAR(160),CHAR(32))),Metadata!B$1:C$2632,2,FALSE)</f>
        <v>Le Sage, Alain René, 1668-1747.</v>
      </c>
      <c r="F2167" t="str">
        <f>VLOOKUP(TRIM(SUBSTITUTE(D2167,CHAR(160),CHAR(32))),Metadata!B$1:D$2632,3,FALSE)</f>
        <v>Histoire de Gil Blas de Santillane Livres I-IX</v>
      </c>
      <c r="G2167">
        <f>VLOOKUP(TRIM(SUBSTITUTE(D2167,CHAR(160),CHAR(32))),Metadata!B$1:E$2632,4,FALSE)</f>
        <v>1732</v>
      </c>
      <c r="H2167" t="s">
        <v>448</v>
      </c>
      <c r="J2167" t="str">
        <f>VLOOKUP(TRIM(SUBSTITUTE(D2167,CHAR(160),CHAR(32))),Metadata!B$1:H$2632,7,FALSE)</f>
        <v>roman</v>
      </c>
      <c r="L2167" t="str">
        <f>VLOOKUP(TRIM(SUBSTITUTE(D2167,CHAR(160),CHAR(32))),Metadata!B$1:J$2632,9,FALSE)</f>
        <v>prose</v>
      </c>
      <c r="M2167">
        <f>VLOOKUP(TRIM(SUBSTITUTE(D2167,CHAR(160),CHAR(32))),Metadata!B$1:K$2632,10,FALSE)</f>
        <v>223962</v>
      </c>
      <c r="N2167" s="1" t="s">
        <v>2639</v>
      </c>
      <c r="O2167">
        <v>3</v>
      </c>
      <c r="P2167">
        <v>10</v>
      </c>
    </row>
    <row r="2168" spans="1:16" x14ac:dyDescent="0.25">
      <c r="A2168" t="s">
        <v>4354</v>
      </c>
      <c r="B2168" t="s">
        <v>353</v>
      </c>
      <c r="C2168" t="s">
        <v>330</v>
      </c>
      <c r="D2168" t="s">
        <v>8352</v>
      </c>
      <c r="E2168" t="str">
        <f>VLOOKUP(TRIM(SUBSTITUTE(D2168,CHAR(160),CHAR(32))),Metadata!B$1:C$2632,2,FALSE)</f>
        <v>Prévost, abbé, 1697-1763.</v>
      </c>
      <c r="F2168" t="str">
        <f>VLOOKUP(TRIM(SUBSTITUTE(D2168,CHAR(160),CHAR(32))),Metadata!B$1:D$2632,3,FALSE)</f>
        <v>Le philosophe anglois, ou, Histoire de monsieur Cleveland, fils naturel de Cromwel. T. 1-3</v>
      </c>
      <c r="G2168">
        <f>VLOOKUP(TRIM(SUBSTITUTE(D2168,CHAR(160),CHAR(32))),Metadata!B$1:E$2632,4,FALSE)</f>
        <v>1731</v>
      </c>
      <c r="H2168" t="s">
        <v>448</v>
      </c>
      <c r="J2168" t="str">
        <f>VLOOKUP(TRIM(SUBSTITUTE(D2168,CHAR(160),CHAR(32))),Metadata!B$1:H$2632,7,FALSE)</f>
        <v>roman</v>
      </c>
      <c r="L2168" t="str">
        <f>VLOOKUP(TRIM(SUBSTITUTE(D2168,CHAR(160),CHAR(32))),Metadata!B$1:J$2632,9,FALSE)</f>
        <v>prose</v>
      </c>
      <c r="M2168">
        <f>VLOOKUP(TRIM(SUBSTITUTE(D2168,CHAR(160),CHAR(32))),Metadata!B$1:K$2632,10,FALSE)</f>
        <v>281280</v>
      </c>
      <c r="N2168" s="1" t="s">
        <v>2640</v>
      </c>
      <c r="O2168">
        <v>15</v>
      </c>
      <c r="P2168">
        <v>23</v>
      </c>
    </row>
    <row r="2169" spans="1:16" x14ac:dyDescent="0.25">
      <c r="A2169" t="s">
        <v>4354</v>
      </c>
      <c r="B2169" t="s">
        <v>353</v>
      </c>
      <c r="C2169" t="s">
        <v>330</v>
      </c>
      <c r="D2169" t="s">
        <v>8354</v>
      </c>
      <c r="E2169" t="str">
        <f>VLOOKUP(TRIM(SUBSTITUTE(D2169,CHAR(160),CHAR(32))),Metadata!B$1:C$2632,2,FALSE)</f>
        <v>Prévost, abbé, 1697-1763.</v>
      </c>
      <c r="F2169" t="str">
        <f>VLOOKUP(TRIM(SUBSTITUTE(D2169,CHAR(160),CHAR(32))),Metadata!B$1:D$2632,3,FALSE)</f>
        <v>Le philosophe anglois, ou, Histoire de monsieur Cleveland, fils naturel de Cromwel. T. 5-6</v>
      </c>
      <c r="G2169">
        <f>VLOOKUP(TRIM(SUBSTITUTE(D2169,CHAR(160),CHAR(32))),Metadata!B$1:E$2632,4,FALSE)</f>
        <v>1739</v>
      </c>
      <c r="H2169" t="s">
        <v>448</v>
      </c>
      <c r="J2169" t="str">
        <f>VLOOKUP(TRIM(SUBSTITUTE(D2169,CHAR(160),CHAR(32))),Metadata!B$1:H$2632,7,FALSE)</f>
        <v>roman</v>
      </c>
      <c r="L2169" t="str">
        <f>VLOOKUP(TRIM(SUBSTITUTE(D2169,CHAR(160),CHAR(32))),Metadata!B$1:J$2632,9,FALSE)</f>
        <v>prose</v>
      </c>
      <c r="M2169">
        <f>VLOOKUP(TRIM(SUBSTITUTE(D2169,CHAR(160),CHAR(32))),Metadata!B$1:K$2632,10,FALSE)</f>
        <v>149906</v>
      </c>
      <c r="N2169" s="1" t="s">
        <v>2641</v>
      </c>
      <c r="O2169">
        <v>54</v>
      </c>
      <c r="P2169">
        <v>61</v>
      </c>
    </row>
    <row r="2170" spans="1:16" x14ac:dyDescent="0.25">
      <c r="A2170" t="s">
        <v>4354</v>
      </c>
      <c r="B2170" t="s">
        <v>353</v>
      </c>
      <c r="C2170" t="s">
        <v>330</v>
      </c>
      <c r="D2170" t="s">
        <v>8357</v>
      </c>
      <c r="E2170" t="str">
        <f>VLOOKUP(TRIM(SUBSTITUTE(D2170,CHAR(160),CHAR(32))),Metadata!B$1:C$2632,2,FALSE)</f>
        <v>Prévost, abbé, 1697-1763.</v>
      </c>
      <c r="F2170" t="str">
        <f>VLOOKUP(TRIM(SUBSTITUTE(D2170,CHAR(160),CHAR(32))),Metadata!B$1:D$2632,3,FALSE)</f>
        <v>Lettres angloises, ou Histoire de Miss Clarisse Harlove. T. 3</v>
      </c>
      <c r="G2170">
        <f>VLOOKUP(TRIM(SUBSTITUTE(D2170,CHAR(160),CHAR(32))),Metadata!B$1:E$2632,4,FALSE)</f>
        <v>1751</v>
      </c>
      <c r="H2170" t="s">
        <v>448</v>
      </c>
      <c r="J2170" t="str">
        <f>VLOOKUP(TRIM(SUBSTITUTE(D2170,CHAR(160),CHAR(32))),Metadata!B$1:H$2632,7,FALSE)</f>
        <v>roman</v>
      </c>
      <c r="L2170" t="str">
        <f>VLOOKUP(TRIM(SUBSTITUTE(D2170,CHAR(160),CHAR(32))),Metadata!B$1:J$2632,9,FALSE)</f>
        <v>prose</v>
      </c>
      <c r="M2170">
        <f>VLOOKUP(TRIM(SUBSTITUTE(D2170,CHAR(160),CHAR(32))),Metadata!B$1:K$2632,10,FALSE)</f>
        <v>120594</v>
      </c>
      <c r="N2170" s="1" t="s">
        <v>2642</v>
      </c>
      <c r="O2170">
        <v>3</v>
      </c>
      <c r="P2170">
        <v>10</v>
      </c>
    </row>
    <row r="2171" spans="1:16" x14ac:dyDescent="0.25">
      <c r="A2171" t="s">
        <v>4354</v>
      </c>
      <c r="B2171" t="s">
        <v>353</v>
      </c>
      <c r="C2171" t="s">
        <v>330</v>
      </c>
      <c r="D2171" t="s">
        <v>8266</v>
      </c>
      <c r="E2171" t="str">
        <f>VLOOKUP(TRIM(SUBSTITUTE(D2171,CHAR(160),CHAR(32))),Metadata!B$1:C$2632,2,FALSE)</f>
        <v>Galland, Antoine, 1646-1715.</v>
      </c>
      <c r="F2171" t="str">
        <f>VLOOKUP(TRIM(SUBSTITUTE(D2171,CHAR(160),CHAR(32))),Metadata!B$1:D$2632,3,FALSE)</f>
        <v>Mille et Une Nuits (Les)</v>
      </c>
      <c r="G2171">
        <f>VLOOKUP(TRIM(SUBSTITUTE(D2171,CHAR(160),CHAR(32))),Metadata!B$1:E$2632,4,FALSE)</f>
        <v>1704</v>
      </c>
      <c r="H2171" t="s">
        <v>448</v>
      </c>
      <c r="J2171" t="str">
        <f>VLOOKUP(TRIM(SUBSTITUTE(D2171,CHAR(160),CHAR(32))),Metadata!B$1:H$2632,7,FALSE)</f>
        <v>Narratif, Conte</v>
      </c>
      <c r="L2171" t="str">
        <f>VLOOKUP(TRIM(SUBSTITUTE(D2171,CHAR(160),CHAR(32))),Metadata!B$1:J$2632,9,FALSE)</f>
        <v/>
      </c>
      <c r="M2171">
        <f>VLOOKUP(TRIM(SUBSTITUTE(D2171,CHAR(160),CHAR(32))),Metadata!B$1:K$2632,10,FALSE)</f>
        <v>557378</v>
      </c>
      <c r="N2171" s="1" t="s">
        <v>2643</v>
      </c>
      <c r="O2171">
        <v>33</v>
      </c>
      <c r="P2171">
        <v>42</v>
      </c>
    </row>
    <row r="2172" spans="1:16" x14ac:dyDescent="0.25">
      <c r="A2172" t="s">
        <v>4354</v>
      </c>
      <c r="B2172" t="s">
        <v>353</v>
      </c>
      <c r="C2172" t="s">
        <v>330</v>
      </c>
      <c r="D2172" t="s">
        <v>8193</v>
      </c>
      <c r="E2172" t="str">
        <f>VLOOKUP(TRIM(SUBSTITUTE(D2172,CHAR(160),CHAR(32))),Metadata!B$1:C$2632,2,FALSE)</f>
        <v>Bossuet, Jacques Bénigne, 1627-1704.</v>
      </c>
      <c r="F2172" t="str">
        <f>VLOOKUP(TRIM(SUBSTITUTE(D2172,CHAR(160),CHAR(32))),Metadata!B$1:D$2632,3,FALSE)</f>
        <v>Meditations sur l'évangile</v>
      </c>
      <c r="G2172">
        <f>VLOOKUP(TRIM(SUBSTITUTE(D2172,CHAR(160),CHAR(32))),Metadata!B$1:E$2632,4,FALSE)</f>
        <v>1704</v>
      </c>
      <c r="H2172" t="s">
        <v>448</v>
      </c>
      <c r="J2172" t="str">
        <f>VLOOKUP(TRIM(SUBSTITUTE(D2172,CHAR(160),CHAR(32))),Metadata!B$1:H$2632,7,FALSE)</f>
        <v>traite ou essai</v>
      </c>
      <c r="L2172" t="str">
        <f>VLOOKUP(TRIM(SUBSTITUTE(D2172,CHAR(160),CHAR(32))),Metadata!B$1:J$2632,9,FALSE)</f>
        <v>prose</v>
      </c>
      <c r="M2172">
        <f>VLOOKUP(TRIM(SUBSTITUTE(D2172,CHAR(160),CHAR(32))),Metadata!B$1:K$2632,10,FALSE)</f>
        <v>251293</v>
      </c>
      <c r="N2172" s="1" t="s">
        <v>2644</v>
      </c>
      <c r="O2172">
        <v>71</v>
      </c>
      <c r="P2172">
        <v>78</v>
      </c>
    </row>
    <row r="2173" spans="1:16" x14ac:dyDescent="0.25">
      <c r="A2173" t="s">
        <v>4354</v>
      </c>
      <c r="B2173" t="s">
        <v>353</v>
      </c>
      <c r="C2173" t="s">
        <v>330</v>
      </c>
      <c r="D2173" t="s">
        <v>8360</v>
      </c>
      <c r="E2173" t="str">
        <f>VLOOKUP(TRIM(SUBSTITUTE(D2173,CHAR(160),CHAR(32))),Metadata!B$1:C$2632,2,FALSE)</f>
        <v>Prévost, abbé, 1697-1763.</v>
      </c>
      <c r="F2173" t="str">
        <f>VLOOKUP(TRIM(SUBSTITUTE(D2173,CHAR(160),CHAR(32))),Metadata!B$1:D$2632,3,FALSE)</f>
        <v>Lettres angloises, ou Histoire de Miss Clarisse Harlove. T. 6</v>
      </c>
      <c r="G2173">
        <f>VLOOKUP(TRIM(SUBSTITUTE(D2173,CHAR(160),CHAR(32))),Metadata!B$1:E$2632,4,FALSE)</f>
        <v>1751</v>
      </c>
      <c r="H2173" t="s">
        <v>448</v>
      </c>
      <c r="J2173" t="str">
        <f>VLOOKUP(TRIM(SUBSTITUTE(D2173,CHAR(160),CHAR(32))),Metadata!B$1:H$2632,7,FALSE)</f>
        <v>roman</v>
      </c>
      <c r="L2173" t="str">
        <f>VLOOKUP(TRIM(SUBSTITUTE(D2173,CHAR(160),CHAR(32))),Metadata!B$1:J$2632,9,FALSE)</f>
        <v>prose</v>
      </c>
      <c r="M2173">
        <f>VLOOKUP(TRIM(SUBSTITUTE(D2173,CHAR(160),CHAR(32))),Metadata!B$1:K$2632,10,FALSE)</f>
        <v>103128</v>
      </c>
      <c r="N2173" s="1" t="s">
        <v>2645</v>
      </c>
      <c r="O2173">
        <v>6</v>
      </c>
      <c r="P2173">
        <v>13</v>
      </c>
    </row>
    <row r="2174" spans="1:16" x14ac:dyDescent="0.25">
      <c r="A2174" t="s">
        <v>4354</v>
      </c>
      <c r="B2174" t="s">
        <v>353</v>
      </c>
      <c r="C2174" t="s">
        <v>330</v>
      </c>
      <c r="D2174" t="s">
        <v>8362</v>
      </c>
      <c r="E2174" t="str">
        <f>VLOOKUP(TRIM(SUBSTITUTE(D2174,CHAR(160),CHAR(32))),Metadata!B$1:C$2632,2,FALSE)</f>
        <v>Prévost, abbé, 1697-1763.</v>
      </c>
      <c r="F2174" t="str">
        <f>VLOOKUP(TRIM(SUBSTITUTE(D2174,CHAR(160),CHAR(32))),Metadata!B$1:D$2632,3,FALSE)</f>
        <v>Nouvelles lettres angloises, ou, Histoire du chevalier Grandisson: augmentée de huit lettres qui n'ont point paru dans les éditions précédentes: avec figures.</v>
      </c>
      <c r="G2174">
        <f>VLOOKUP(TRIM(SUBSTITUTE(D2174,CHAR(160),CHAR(32))),Metadata!B$1:E$2632,4,FALSE)</f>
        <v>1755</v>
      </c>
      <c r="H2174" t="s">
        <v>448</v>
      </c>
      <c r="J2174" t="str">
        <f>VLOOKUP(TRIM(SUBSTITUTE(D2174,CHAR(160),CHAR(32))),Metadata!B$1:H$2632,7,FALSE)</f>
        <v>roman</v>
      </c>
      <c r="L2174" t="str">
        <f>VLOOKUP(TRIM(SUBSTITUTE(D2174,CHAR(160),CHAR(32))),Metadata!B$1:J$2632,9,FALSE)</f>
        <v>prose</v>
      </c>
      <c r="M2174">
        <f>VLOOKUP(TRIM(SUBSTITUTE(D2174,CHAR(160),CHAR(32))),Metadata!B$1:K$2632,10,FALSE)</f>
        <v>396311</v>
      </c>
      <c r="N2174" t="s">
        <v>2646</v>
      </c>
      <c r="O2174">
        <v>64</v>
      </c>
      <c r="P2174">
        <v>71</v>
      </c>
    </row>
    <row r="2175" spans="1:16" x14ac:dyDescent="0.25">
      <c r="A2175" t="s">
        <v>4354</v>
      </c>
      <c r="B2175" t="s">
        <v>353</v>
      </c>
      <c r="C2175" t="s">
        <v>330</v>
      </c>
      <c r="D2175" t="s">
        <v>8193</v>
      </c>
      <c r="E2175" t="str">
        <f>VLOOKUP(TRIM(SUBSTITUTE(D2175,CHAR(160),CHAR(32))),Metadata!B$1:C$2632,2,FALSE)</f>
        <v>Bossuet, Jacques Bénigne, 1627-1704.</v>
      </c>
      <c r="F2175" t="str">
        <f>VLOOKUP(TRIM(SUBSTITUTE(D2175,CHAR(160),CHAR(32))),Metadata!B$1:D$2632,3,FALSE)</f>
        <v>Meditations sur l'évangile</v>
      </c>
      <c r="G2175">
        <f>VLOOKUP(TRIM(SUBSTITUTE(D2175,CHAR(160),CHAR(32))),Metadata!B$1:E$2632,4,FALSE)</f>
        <v>1704</v>
      </c>
      <c r="H2175" t="s">
        <v>448</v>
      </c>
      <c r="J2175" t="str">
        <f>VLOOKUP(TRIM(SUBSTITUTE(D2175,CHAR(160),CHAR(32))),Metadata!B$1:H$2632,7,FALSE)</f>
        <v>traite ou essai</v>
      </c>
      <c r="L2175" t="str">
        <f>VLOOKUP(TRIM(SUBSTITUTE(D2175,CHAR(160),CHAR(32))),Metadata!B$1:J$2632,9,FALSE)</f>
        <v>prose</v>
      </c>
      <c r="M2175">
        <f>VLOOKUP(TRIM(SUBSTITUTE(D2175,CHAR(160),CHAR(32))),Metadata!B$1:K$2632,10,FALSE)</f>
        <v>251293</v>
      </c>
      <c r="N2175" s="1" t="s">
        <v>2647</v>
      </c>
      <c r="O2175">
        <v>92</v>
      </c>
      <c r="P2175">
        <v>100</v>
      </c>
    </row>
    <row r="2176" spans="1:16" x14ac:dyDescent="0.25">
      <c r="A2176" t="s">
        <v>4354</v>
      </c>
      <c r="B2176" t="s">
        <v>353</v>
      </c>
      <c r="C2176" t="s">
        <v>330</v>
      </c>
      <c r="D2176" t="s">
        <v>8353</v>
      </c>
      <c r="E2176" t="str">
        <f>VLOOKUP(TRIM(SUBSTITUTE(D2176,CHAR(160),CHAR(32))),Metadata!B$1:C$2632,2,FALSE)</f>
        <v>Prévost, abbé, 1697-1763.</v>
      </c>
      <c r="F2176" t="str">
        <f>VLOOKUP(TRIM(SUBSTITUTE(D2176,CHAR(160),CHAR(32))),Metadata!B$1:D$2632,3,FALSE)</f>
        <v>Le philosophe anglois, ou, Histoire de monsieur Cleveland, fils naturel de Cromwel. T. 4</v>
      </c>
      <c r="G2176">
        <f>VLOOKUP(TRIM(SUBSTITUTE(D2176,CHAR(160),CHAR(32))),Metadata!B$1:E$2632,4,FALSE)</f>
        <v>1738</v>
      </c>
      <c r="H2176" t="s">
        <v>448</v>
      </c>
      <c r="J2176" t="str">
        <f>VLOOKUP(TRIM(SUBSTITUTE(D2176,CHAR(160),CHAR(32))),Metadata!B$1:H$2632,7,FALSE)</f>
        <v>roman</v>
      </c>
      <c r="L2176" t="str">
        <f>VLOOKUP(TRIM(SUBSTITUTE(D2176,CHAR(160),CHAR(32))),Metadata!B$1:J$2632,9,FALSE)</f>
        <v>prose</v>
      </c>
      <c r="M2176">
        <f>VLOOKUP(TRIM(SUBSTITUTE(D2176,CHAR(160),CHAR(32))),Metadata!B$1:K$2632,10,FALSE)</f>
        <v>77636</v>
      </c>
      <c r="N2176" s="1" t="s">
        <v>2648</v>
      </c>
      <c r="O2176">
        <v>186</v>
      </c>
      <c r="P2176">
        <v>193</v>
      </c>
    </row>
    <row r="2177" spans="1:16" x14ac:dyDescent="0.25">
      <c r="A2177" t="s">
        <v>4354</v>
      </c>
      <c r="B2177" t="s">
        <v>353</v>
      </c>
      <c r="C2177" t="s">
        <v>330</v>
      </c>
      <c r="D2177" t="s">
        <v>8362</v>
      </c>
      <c r="E2177" t="str">
        <f>VLOOKUP(TRIM(SUBSTITUTE(D2177,CHAR(160),CHAR(32))),Metadata!B$1:C$2632,2,FALSE)</f>
        <v>Prévost, abbé, 1697-1763.</v>
      </c>
      <c r="F2177" t="str">
        <f>VLOOKUP(TRIM(SUBSTITUTE(D2177,CHAR(160),CHAR(32))),Metadata!B$1:D$2632,3,FALSE)</f>
        <v>Nouvelles lettres angloises, ou, Histoire du chevalier Grandisson: augmentée de huit lettres qui n'ont point paru dans les éditions précédentes: avec figures.</v>
      </c>
      <c r="G2177">
        <f>VLOOKUP(TRIM(SUBSTITUTE(D2177,CHAR(160),CHAR(32))),Metadata!B$1:E$2632,4,FALSE)</f>
        <v>1755</v>
      </c>
      <c r="H2177" t="s">
        <v>448</v>
      </c>
      <c r="J2177" t="str">
        <f>VLOOKUP(TRIM(SUBSTITUTE(D2177,CHAR(160),CHAR(32))),Metadata!B$1:H$2632,7,FALSE)</f>
        <v>roman</v>
      </c>
      <c r="L2177" t="str">
        <f>VLOOKUP(TRIM(SUBSTITUTE(D2177,CHAR(160),CHAR(32))),Metadata!B$1:J$2632,9,FALSE)</f>
        <v>prose</v>
      </c>
      <c r="M2177">
        <f>VLOOKUP(TRIM(SUBSTITUTE(D2177,CHAR(160),CHAR(32))),Metadata!B$1:K$2632,10,FALSE)</f>
        <v>396311</v>
      </c>
      <c r="N2177" s="1" t="s">
        <v>2649</v>
      </c>
      <c r="O2177">
        <v>7</v>
      </c>
      <c r="P2177">
        <v>14</v>
      </c>
    </row>
    <row r="2178" spans="1:16" x14ac:dyDescent="0.25">
      <c r="A2178" t="s">
        <v>4354</v>
      </c>
      <c r="B2178" t="s">
        <v>353</v>
      </c>
      <c r="C2178" t="s">
        <v>330</v>
      </c>
      <c r="D2178" t="s">
        <v>8353</v>
      </c>
      <c r="E2178" t="str">
        <f>VLOOKUP(TRIM(SUBSTITUTE(D2178,CHAR(160),CHAR(32))),Metadata!B$1:C$2632,2,FALSE)</f>
        <v>Prévost, abbé, 1697-1763.</v>
      </c>
      <c r="F2178" t="str">
        <f>VLOOKUP(TRIM(SUBSTITUTE(D2178,CHAR(160),CHAR(32))),Metadata!B$1:D$2632,3,FALSE)</f>
        <v>Le philosophe anglois, ou, Histoire de monsieur Cleveland, fils naturel de Cromwel. T. 4</v>
      </c>
      <c r="G2178">
        <f>VLOOKUP(TRIM(SUBSTITUTE(D2178,CHAR(160),CHAR(32))),Metadata!B$1:E$2632,4,FALSE)</f>
        <v>1738</v>
      </c>
      <c r="H2178" t="s">
        <v>448</v>
      </c>
      <c r="J2178" t="str">
        <f>VLOOKUP(TRIM(SUBSTITUTE(D2178,CHAR(160),CHAR(32))),Metadata!B$1:H$2632,7,FALSE)</f>
        <v>roman</v>
      </c>
      <c r="L2178" t="str">
        <f>VLOOKUP(TRIM(SUBSTITUTE(D2178,CHAR(160),CHAR(32))),Metadata!B$1:J$2632,9,FALSE)</f>
        <v>prose</v>
      </c>
      <c r="M2178">
        <f>VLOOKUP(TRIM(SUBSTITUTE(D2178,CHAR(160),CHAR(32))),Metadata!B$1:K$2632,10,FALSE)</f>
        <v>77636</v>
      </c>
      <c r="N2178" s="1" t="s">
        <v>2650</v>
      </c>
      <c r="O2178">
        <v>236</v>
      </c>
      <c r="P2178">
        <v>243</v>
      </c>
    </row>
    <row r="2179" spans="1:16" x14ac:dyDescent="0.25">
      <c r="A2179" t="s">
        <v>4354</v>
      </c>
      <c r="B2179" t="s">
        <v>353</v>
      </c>
      <c r="C2179" t="s">
        <v>330</v>
      </c>
      <c r="D2179" t="s">
        <v>8274</v>
      </c>
      <c r="E2179" t="str">
        <f>VLOOKUP(TRIM(SUBSTITUTE(D2179,CHAR(160),CHAR(32))),Metadata!B$1:C$2632,2,FALSE)</f>
        <v>Guyon, Jeanne Marie Bouvier de La Motte, 1648-1717.</v>
      </c>
      <c r="F2179" t="str">
        <f>VLOOKUP(TRIM(SUBSTITUTE(D2179,CHAR(160),CHAR(32))),Metadata!B$1:D$2632,3,FALSE)</f>
        <v>Récits de captivité</v>
      </c>
      <c r="G2179">
        <f>VLOOKUP(TRIM(SUBSTITUTE(D2179,CHAR(160),CHAR(32))),Metadata!B$1:E$2632,4,FALSE)</f>
        <v>1709</v>
      </c>
      <c r="H2179" t="s">
        <v>448</v>
      </c>
      <c r="J2179" t="str">
        <f>VLOOKUP(TRIM(SUBSTITUTE(D2179,CHAR(160),CHAR(32))),Metadata!B$1:H$2632,7,FALSE)</f>
        <v>memoires</v>
      </c>
      <c r="L2179" t="str">
        <f>VLOOKUP(TRIM(SUBSTITUTE(D2179,CHAR(160),CHAR(32))),Metadata!B$1:J$2632,9,FALSE)</f>
        <v/>
      </c>
      <c r="M2179">
        <f>VLOOKUP(TRIM(SUBSTITUTE(D2179,CHAR(160),CHAR(32))),Metadata!B$1:K$2632,10,FALSE)</f>
        <v>41357</v>
      </c>
      <c r="N2179" s="1" t="s">
        <v>2651</v>
      </c>
      <c r="O2179">
        <v>93</v>
      </c>
      <c r="P2179">
        <v>101</v>
      </c>
    </row>
    <row r="2180" spans="1:16" x14ac:dyDescent="0.25">
      <c r="A2180" t="s">
        <v>4354</v>
      </c>
      <c r="B2180" t="s">
        <v>353</v>
      </c>
      <c r="C2180" t="s">
        <v>330</v>
      </c>
      <c r="D2180" t="s">
        <v>8354</v>
      </c>
      <c r="E2180" t="str">
        <f>VLOOKUP(TRIM(SUBSTITUTE(D2180,CHAR(160),CHAR(32))),Metadata!B$1:C$2632,2,FALSE)</f>
        <v>Prévost, abbé, 1697-1763.</v>
      </c>
      <c r="F2180" t="str">
        <f>VLOOKUP(TRIM(SUBSTITUTE(D2180,CHAR(160),CHAR(32))),Metadata!B$1:D$2632,3,FALSE)</f>
        <v>Le philosophe anglois, ou, Histoire de monsieur Cleveland, fils naturel de Cromwel. T. 5-6</v>
      </c>
      <c r="G2180">
        <f>VLOOKUP(TRIM(SUBSTITUTE(D2180,CHAR(160),CHAR(32))),Metadata!B$1:E$2632,4,FALSE)</f>
        <v>1739</v>
      </c>
      <c r="H2180" t="s">
        <v>448</v>
      </c>
      <c r="J2180" t="str">
        <f>VLOOKUP(TRIM(SUBSTITUTE(D2180,CHAR(160),CHAR(32))),Metadata!B$1:H$2632,7,FALSE)</f>
        <v>roman</v>
      </c>
      <c r="L2180" t="str">
        <f>VLOOKUP(TRIM(SUBSTITUTE(D2180,CHAR(160),CHAR(32))),Metadata!B$1:J$2632,9,FALSE)</f>
        <v>prose</v>
      </c>
      <c r="M2180">
        <f>VLOOKUP(TRIM(SUBSTITUTE(D2180,CHAR(160),CHAR(32))),Metadata!B$1:K$2632,10,FALSE)</f>
        <v>149906</v>
      </c>
      <c r="N2180" s="1" t="s">
        <v>2652</v>
      </c>
      <c r="O2180">
        <v>23</v>
      </c>
      <c r="P2180">
        <v>31</v>
      </c>
    </row>
    <row r="2181" spans="1:16" x14ac:dyDescent="0.25">
      <c r="A2181" t="s">
        <v>4354</v>
      </c>
      <c r="B2181" t="s">
        <v>353</v>
      </c>
      <c r="C2181" t="s">
        <v>330</v>
      </c>
      <c r="D2181" t="s">
        <v>8269</v>
      </c>
      <c r="E2181" t="str">
        <f>VLOOKUP(TRIM(SUBSTITUTE(D2181,CHAR(160),CHAR(32))),Metadata!B$1:C$2632,2,FALSE)</f>
        <v>Gérard, Philippe Louis, 1737-1813.</v>
      </c>
      <c r="F2181" t="str">
        <f>VLOOKUP(TRIM(SUBSTITUTE(D2181,CHAR(160),CHAR(32))),Metadata!B$1:D$2632,3,FALSE)</f>
        <v>Le comte de Valmont</v>
      </c>
      <c r="G2181">
        <f>VLOOKUP(TRIM(SUBSTITUTE(D2181,CHAR(160),CHAR(32))),Metadata!B$1:E$2632,4,FALSE)</f>
        <v>1775</v>
      </c>
      <c r="H2181" t="s">
        <v>448</v>
      </c>
      <c r="J2181" t="str">
        <f>VLOOKUP(TRIM(SUBSTITUTE(D2181,CHAR(160),CHAR(32))),Metadata!B$1:H$2632,7,FALSE)</f>
        <v>roman</v>
      </c>
      <c r="L2181" t="str">
        <f>VLOOKUP(TRIM(SUBSTITUTE(D2181,CHAR(160),CHAR(32))),Metadata!B$1:J$2632,9,FALSE)</f>
        <v>prose</v>
      </c>
      <c r="M2181">
        <f>VLOOKUP(TRIM(SUBSTITUTE(D2181,CHAR(160),CHAR(32))),Metadata!B$1:K$2632,10,FALSE)</f>
        <v>189295</v>
      </c>
      <c r="N2181" s="1" t="s">
        <v>2653</v>
      </c>
      <c r="O2181">
        <v>66</v>
      </c>
      <c r="P2181">
        <v>73</v>
      </c>
    </row>
    <row r="2182" spans="1:16" x14ac:dyDescent="0.25">
      <c r="A2182" t="s">
        <v>4354</v>
      </c>
      <c r="B2182" t="s">
        <v>353</v>
      </c>
      <c r="C2182" t="s">
        <v>330</v>
      </c>
      <c r="D2182" t="s">
        <v>8334</v>
      </c>
      <c r="E2182" t="str">
        <f>VLOOKUP(TRIM(SUBSTITUTE(D2182,CHAR(160),CHAR(32))),Metadata!B$1:C$2632,2,FALSE)</f>
        <v>Mercier, Louis-Sébastien, 1740-1814.</v>
      </c>
      <c r="F2182" t="str">
        <f>VLOOKUP(TRIM(SUBSTITUTE(D2182,CHAR(160),CHAR(32))),Metadata!B$1:D$2632,3,FALSE)</f>
        <v>Tableau de Paris t. 5</v>
      </c>
      <c r="G2182">
        <f>VLOOKUP(TRIM(SUBSTITUTE(D2182,CHAR(160),CHAR(32))),Metadata!B$1:E$2632,4,FALSE)</f>
        <v>1783</v>
      </c>
      <c r="H2182" t="s">
        <v>448</v>
      </c>
      <c r="J2182" t="str">
        <f>VLOOKUP(TRIM(SUBSTITUTE(D2182,CHAR(160),CHAR(32))),Metadata!B$1:H$2632,7,FALSE)</f>
        <v>melanges litteraires</v>
      </c>
      <c r="L2182" t="str">
        <f>VLOOKUP(TRIM(SUBSTITUTE(D2182,CHAR(160),CHAR(32))),Metadata!B$1:J$2632,9,FALSE)</f>
        <v>prose</v>
      </c>
      <c r="M2182">
        <f>VLOOKUP(TRIM(SUBSTITUTE(D2182,CHAR(160),CHAR(32))),Metadata!B$1:K$2632,10,FALSE)</f>
        <v>217445</v>
      </c>
      <c r="N2182" s="2" t="s">
        <v>2654</v>
      </c>
      <c r="O2182">
        <v>29</v>
      </c>
      <c r="P2182">
        <v>37</v>
      </c>
    </row>
    <row r="2183" spans="1:16" x14ac:dyDescent="0.25">
      <c r="A2183" t="s">
        <v>4354</v>
      </c>
      <c r="B2183" t="s">
        <v>353</v>
      </c>
      <c r="C2183" t="s">
        <v>330</v>
      </c>
      <c r="D2183" t="s">
        <v>8713</v>
      </c>
      <c r="E2183" t="str">
        <f>VLOOKUP(TRIM(SUBSTITUTE(D2183,CHAR(160),CHAR(32))),Metadata!B$1:C$2632,2,FALSE)</f>
        <v>Zola, Emile, 1840-1902.</v>
      </c>
      <c r="F2183" t="str">
        <f>VLOOKUP(TRIM(SUBSTITUTE(D2183,CHAR(160),CHAR(32))),Metadata!B$1:D$2632,3,FALSE)</f>
        <v>La curée</v>
      </c>
      <c r="G2183">
        <f>VLOOKUP(TRIM(SUBSTITUTE(D2183,CHAR(160),CHAR(32))),Metadata!B$1:E$2632,4,FALSE)</f>
        <v>1872</v>
      </c>
      <c r="H2183" t="s">
        <v>450</v>
      </c>
      <c r="J2183" t="str">
        <f>VLOOKUP(TRIM(SUBSTITUTE(D2183,CHAR(160),CHAR(32))),Metadata!B$1:H$2632,7,FALSE)</f>
        <v>roman</v>
      </c>
      <c r="L2183" t="str">
        <f>VLOOKUP(TRIM(SUBSTITUTE(D2183,CHAR(160),CHAR(32))),Metadata!B$1:J$2632,9,FALSE)</f>
        <v>prose</v>
      </c>
      <c r="M2183">
        <f>VLOOKUP(TRIM(SUBSTITUTE(D2183,CHAR(160),CHAR(32))),Metadata!B$1:K$2632,10,FALSE)</f>
        <v>112888</v>
      </c>
      <c r="N2183" s="1" t="s">
        <v>2655</v>
      </c>
      <c r="O2183">
        <v>26</v>
      </c>
      <c r="P2183">
        <v>34</v>
      </c>
    </row>
    <row r="2184" spans="1:16" x14ac:dyDescent="0.25">
      <c r="A2184" t="s">
        <v>4354</v>
      </c>
      <c r="B2184" t="s">
        <v>353</v>
      </c>
      <c r="C2184" t="s">
        <v>330</v>
      </c>
      <c r="D2184" t="s">
        <v>8441</v>
      </c>
      <c r="E2184" t="str">
        <f>VLOOKUP(TRIM(SUBSTITUTE(D2184,CHAR(160),CHAR(32))),Metadata!B$1:C$2632,2,FALSE)</f>
        <v>Blondel, Maurice, 1861-1949.</v>
      </c>
      <c r="F2184" t="str">
        <f>VLOOKUP(TRIM(SUBSTITUTE(D2184,CHAR(160),CHAR(32))),Metadata!B$1:D$2632,3,FALSE)</f>
        <v>L'action</v>
      </c>
      <c r="G2184">
        <f>VLOOKUP(TRIM(SUBSTITUTE(D2184,CHAR(160),CHAR(32))),Metadata!B$1:E$2632,4,FALSE)</f>
        <v>1893</v>
      </c>
      <c r="H2184" t="s">
        <v>450</v>
      </c>
      <c r="J2184" t="str">
        <f>VLOOKUP(TRIM(SUBSTITUTE(D2184,CHAR(160),CHAR(32))),Metadata!B$1:H$2632,7,FALSE)</f>
        <v>traite ou essai</v>
      </c>
      <c r="L2184" t="str">
        <f>VLOOKUP(TRIM(SUBSTITUTE(D2184,CHAR(160),CHAR(32))),Metadata!B$1:J$2632,9,FALSE)</f>
        <v>prose</v>
      </c>
      <c r="M2184">
        <f>VLOOKUP(TRIM(SUBSTITUTE(D2184,CHAR(160),CHAR(32))),Metadata!B$1:K$2632,10,FALSE)</f>
        <v>178641</v>
      </c>
      <c r="N2184" s="1" t="s">
        <v>2656</v>
      </c>
      <c r="O2184">
        <v>79</v>
      </c>
      <c r="P2184">
        <v>86</v>
      </c>
    </row>
    <row r="2185" spans="1:16" x14ac:dyDescent="0.25">
      <c r="A2185" t="s">
        <v>4354</v>
      </c>
      <c r="B2185" t="s">
        <v>353</v>
      </c>
      <c r="C2185" t="s">
        <v>330</v>
      </c>
      <c r="D2185" t="s">
        <v>8654</v>
      </c>
      <c r="E2185" t="str">
        <f>VLOOKUP(TRIM(SUBSTITUTE(D2185,CHAR(160),CHAR(32))),Metadata!B$1:C$2632,2,FALSE)</f>
        <v>Sainte-Beuve, Charles Augustin, 1804-1869.</v>
      </c>
      <c r="F2185" t="str">
        <f>VLOOKUP(TRIM(SUBSTITUTE(D2185,CHAR(160),CHAR(32))),Metadata!B$1:D$2632,3,FALSE)</f>
        <v>Volupté</v>
      </c>
      <c r="G2185">
        <f>VLOOKUP(TRIM(SUBSTITUTE(D2185,CHAR(160),CHAR(32))),Metadata!B$1:E$2632,4,FALSE)</f>
        <v>1834</v>
      </c>
      <c r="H2185" t="s">
        <v>450</v>
      </c>
      <c r="J2185" t="str">
        <f>VLOOKUP(TRIM(SUBSTITUTE(D2185,CHAR(160),CHAR(32))),Metadata!B$1:H$2632,7,FALSE)</f>
        <v>roman</v>
      </c>
      <c r="L2185" t="str">
        <f>VLOOKUP(TRIM(SUBSTITUTE(D2185,CHAR(160),CHAR(32))),Metadata!B$1:J$2632,9,FALSE)</f>
        <v>prose</v>
      </c>
      <c r="M2185">
        <f>VLOOKUP(TRIM(SUBSTITUTE(D2185,CHAR(160),CHAR(32))),Metadata!B$1:K$2632,10,FALSE)</f>
        <v>132295</v>
      </c>
      <c r="N2185" s="1" t="s">
        <v>2657</v>
      </c>
      <c r="O2185">
        <v>104</v>
      </c>
      <c r="P2185">
        <v>113</v>
      </c>
    </row>
    <row r="2186" spans="1:16" x14ac:dyDescent="0.25">
      <c r="A2186" t="s">
        <v>4354</v>
      </c>
      <c r="B2186" t="s">
        <v>353</v>
      </c>
      <c r="C2186" t="s">
        <v>330</v>
      </c>
      <c r="D2186" t="s">
        <v>8538</v>
      </c>
      <c r="E2186" t="str">
        <f>VLOOKUP(TRIM(SUBSTITUTE(D2186,CHAR(160),CHAR(32))),Metadata!B$1:C$2632,2,FALSE)</f>
        <v>France, Anatole, 1844-1924.</v>
      </c>
      <c r="F2186" t="str">
        <f>VLOOKUP(TRIM(SUBSTITUTE(D2186,CHAR(160),CHAR(32))),Metadata!B$1:D$2632,3,FALSE)</f>
        <v>Le crime de Sylvestre Bonnard</v>
      </c>
      <c r="G2186">
        <f>VLOOKUP(TRIM(SUBSTITUTE(D2186,CHAR(160),CHAR(32))),Metadata!B$1:E$2632,4,FALSE)</f>
        <v>1881</v>
      </c>
      <c r="H2186" t="s">
        <v>450</v>
      </c>
      <c r="J2186" t="str">
        <f>VLOOKUP(TRIM(SUBSTITUTE(D2186,CHAR(160),CHAR(32))),Metadata!B$1:H$2632,7,FALSE)</f>
        <v>roman</v>
      </c>
      <c r="L2186" t="str">
        <f>VLOOKUP(TRIM(SUBSTITUTE(D2186,CHAR(160),CHAR(32))),Metadata!B$1:J$2632,9,FALSE)</f>
        <v>prose</v>
      </c>
      <c r="M2186">
        <f>VLOOKUP(TRIM(SUBSTITUTE(D2186,CHAR(160),CHAR(32))),Metadata!B$1:K$2632,10,FALSE)</f>
        <v>60280</v>
      </c>
      <c r="N2186" s="1" t="s">
        <v>2658</v>
      </c>
      <c r="O2186">
        <v>104</v>
      </c>
      <c r="P2186">
        <v>112</v>
      </c>
    </row>
    <row r="2187" spans="1:16" x14ac:dyDescent="0.25">
      <c r="A2187" t="s">
        <v>4354</v>
      </c>
      <c r="B2187" t="s">
        <v>353</v>
      </c>
      <c r="C2187" t="s">
        <v>330</v>
      </c>
      <c r="D2187" t="s">
        <v>8588</v>
      </c>
      <c r="E2187" t="str">
        <f>VLOOKUP(TRIM(SUBSTITUTE(D2187,CHAR(160),CHAR(32))),Metadata!B$1:C$2632,2,FALSE)</f>
        <v>Lacordaire, Henri-Dominique, 1802-1861.</v>
      </c>
      <c r="F2187" t="str">
        <f>VLOOKUP(TRIM(SUBSTITUTE(D2187,CHAR(160),CHAR(32))),Metadata!B$1:D$2632,3,FALSE)</f>
        <v>Conférences de Notre-Dame de Paris</v>
      </c>
      <c r="G2187">
        <f>VLOOKUP(TRIM(SUBSTITUTE(D2187,CHAR(160),CHAR(32))),Metadata!B$1:E$2632,4,FALSE)</f>
        <v>1848</v>
      </c>
      <c r="H2187" t="s">
        <v>450</v>
      </c>
      <c r="J2187" t="str">
        <f>VLOOKUP(TRIM(SUBSTITUTE(D2187,CHAR(160),CHAR(32))),Metadata!B$1:H$2632,7,FALSE)</f>
        <v>eloquence</v>
      </c>
      <c r="L2187" t="str">
        <f>VLOOKUP(TRIM(SUBSTITUTE(D2187,CHAR(160),CHAR(32))),Metadata!B$1:J$2632,9,FALSE)</f>
        <v>prose</v>
      </c>
      <c r="M2187">
        <f>VLOOKUP(TRIM(SUBSTITUTE(D2187,CHAR(160),CHAR(32))),Metadata!B$1:K$2632,10,FALSE)</f>
        <v>63774</v>
      </c>
      <c r="N2187" s="1" t="s">
        <v>2659</v>
      </c>
      <c r="O2187">
        <v>6</v>
      </c>
      <c r="P2187">
        <v>13</v>
      </c>
    </row>
    <row r="2188" spans="1:16" x14ac:dyDescent="0.25">
      <c r="A2188" t="s">
        <v>4354</v>
      </c>
      <c r="B2188" t="s">
        <v>353</v>
      </c>
      <c r="C2188" t="s">
        <v>330</v>
      </c>
      <c r="D2188" t="s">
        <v>8603</v>
      </c>
      <c r="E2188" t="str">
        <f>VLOOKUP(TRIM(SUBSTITUTE(D2188,CHAR(160),CHAR(32))),Metadata!B$1:C$2632,2,FALSE)</f>
        <v>Maupassant, Guy de, 1850-1893.</v>
      </c>
      <c r="F2188" t="str">
        <f>VLOOKUP(TRIM(SUBSTITUTE(D2188,CHAR(160),CHAR(32))),Metadata!B$1:D$2632,3,FALSE)</f>
        <v>Contes et nouvelles 1883</v>
      </c>
      <c r="G2188">
        <f>VLOOKUP(TRIM(SUBSTITUTE(D2188,CHAR(160),CHAR(32))),Metadata!B$1:E$2632,4,FALSE)</f>
        <v>1883</v>
      </c>
      <c r="H2188" t="s">
        <v>450</v>
      </c>
      <c r="J2188" t="str">
        <f>VLOOKUP(TRIM(SUBSTITUTE(D2188,CHAR(160),CHAR(32))),Metadata!B$1:H$2632,7,FALSE)</f>
        <v>roman</v>
      </c>
      <c r="L2188" t="str">
        <f>VLOOKUP(TRIM(SUBSTITUTE(D2188,CHAR(160),CHAR(32))),Metadata!B$1:J$2632,9,FALSE)</f>
        <v>prose</v>
      </c>
      <c r="M2188">
        <f>VLOOKUP(TRIM(SUBSTITUTE(D2188,CHAR(160),CHAR(32))),Metadata!B$1:K$2632,10,FALSE)</f>
        <v>132440</v>
      </c>
      <c r="N2188" s="1" t="s">
        <v>2660</v>
      </c>
      <c r="O2188">
        <v>130</v>
      </c>
      <c r="P2188">
        <v>138</v>
      </c>
    </row>
    <row r="2189" spans="1:16" x14ac:dyDescent="0.25">
      <c r="A2189" t="s">
        <v>4354</v>
      </c>
      <c r="B2189" t="s">
        <v>353</v>
      </c>
      <c r="C2189" t="s">
        <v>330</v>
      </c>
      <c r="D2189" t="s">
        <v>8651</v>
      </c>
      <c r="E2189" t="str">
        <f>VLOOKUP(TRIM(SUBSTITUTE(D2189,CHAR(160),CHAR(32))),Metadata!B$1:C$2632,2,FALSE)</f>
        <v>Sainte-Beuve, Charles Augustin, 1804-1869.</v>
      </c>
      <c r="F2189" t="str">
        <f>VLOOKUP(TRIM(SUBSTITUTE(D2189,CHAR(160),CHAR(32))),Metadata!B$1:D$2632,3,FALSE)</f>
        <v>Port-Royal. T. 1</v>
      </c>
      <c r="G2189">
        <f>VLOOKUP(TRIM(SUBSTITUTE(D2189,CHAR(160),CHAR(32))),Metadata!B$1:E$2632,4,FALSE)</f>
        <v>1840</v>
      </c>
      <c r="H2189" t="s">
        <v>450</v>
      </c>
      <c r="J2189" t="str">
        <f>VLOOKUP(TRIM(SUBSTITUTE(D2189,CHAR(160),CHAR(32))),Metadata!B$1:H$2632,7,FALSE)</f>
        <v>traite ou essai</v>
      </c>
      <c r="L2189" t="str">
        <f>VLOOKUP(TRIM(SUBSTITUTE(D2189,CHAR(160),CHAR(32))),Metadata!B$1:J$2632,9,FALSE)</f>
        <v>prose</v>
      </c>
      <c r="M2189">
        <f>VLOOKUP(TRIM(SUBSTITUTE(D2189,CHAR(160),CHAR(32))),Metadata!B$1:K$2632,10,FALSE)</f>
        <v>118449</v>
      </c>
      <c r="N2189" s="1" t="s">
        <v>2661</v>
      </c>
      <c r="O2189">
        <v>153</v>
      </c>
      <c r="P2189">
        <v>160</v>
      </c>
    </row>
    <row r="2190" spans="1:16" x14ac:dyDescent="0.25">
      <c r="A2190" t="s">
        <v>4354</v>
      </c>
      <c r="B2190" t="s">
        <v>353</v>
      </c>
      <c r="C2190" t="s">
        <v>330</v>
      </c>
      <c r="D2190" t="s">
        <v>8658</v>
      </c>
      <c r="E2190" t="str">
        <f>VLOOKUP(TRIM(SUBSTITUTE(D2190,CHAR(160),CHAR(32))),Metadata!B$1:C$2632,2,FALSE)</f>
        <v>Sand, George, 1804-1876.</v>
      </c>
      <c r="F2190" t="str">
        <f>VLOOKUP(TRIM(SUBSTITUTE(D2190,CHAR(160),CHAR(32))),Metadata!B$1:D$2632,3,FALSE)</f>
        <v>François le champi</v>
      </c>
      <c r="G2190">
        <f>VLOOKUP(TRIM(SUBSTITUTE(D2190,CHAR(160),CHAR(32))),Metadata!B$1:E$2632,4,FALSE)</f>
        <v>1850</v>
      </c>
      <c r="H2190" t="s">
        <v>450</v>
      </c>
      <c r="J2190" t="str">
        <f>VLOOKUP(TRIM(SUBSTITUTE(D2190,CHAR(160),CHAR(32))),Metadata!B$1:H$2632,7,FALSE)</f>
        <v>roman</v>
      </c>
      <c r="L2190" t="str">
        <f>VLOOKUP(TRIM(SUBSTITUTE(D2190,CHAR(160),CHAR(32))),Metadata!B$1:J$2632,9,FALSE)</f>
        <v/>
      </c>
      <c r="M2190">
        <f>VLOOKUP(TRIM(SUBSTITUTE(D2190,CHAR(160),CHAR(32))),Metadata!B$1:K$2632,10,FALSE)</f>
        <v>51992</v>
      </c>
      <c r="N2190" s="1" t="s">
        <v>2662</v>
      </c>
      <c r="O2190">
        <v>26</v>
      </c>
      <c r="P2190">
        <v>33</v>
      </c>
    </row>
    <row r="2191" spans="1:16" x14ac:dyDescent="0.25">
      <c r="A2191" t="s">
        <v>4354</v>
      </c>
      <c r="B2191" t="s">
        <v>353</v>
      </c>
      <c r="C2191" t="s">
        <v>330</v>
      </c>
      <c r="D2191" t="s">
        <v>8596</v>
      </c>
      <c r="E2191" t="str">
        <f>VLOOKUP(TRIM(SUBSTITUTE(D2191,CHAR(160),CHAR(32))),Metadata!B$1:C$2632,2,FALSE)</f>
        <v>Lemonnier, Camille, 1844-1913.</v>
      </c>
      <c r="F2191" t="str">
        <f>VLOOKUP(TRIM(SUBSTITUTE(D2191,CHAR(160),CHAR(32))),Metadata!B$1:D$2632,3,FALSE)</f>
        <v>L'homme en amour</v>
      </c>
      <c r="G2191">
        <f>VLOOKUP(TRIM(SUBSTITUTE(D2191,CHAR(160),CHAR(32))),Metadata!B$1:E$2632,4,FALSE)</f>
        <v>1897</v>
      </c>
      <c r="H2191" t="s">
        <v>450</v>
      </c>
      <c r="J2191" t="str">
        <f>VLOOKUP(TRIM(SUBSTITUTE(D2191,CHAR(160),CHAR(32))),Metadata!B$1:H$2632,7,FALSE)</f>
        <v>roman</v>
      </c>
      <c r="L2191" t="str">
        <f>VLOOKUP(TRIM(SUBSTITUTE(D2191,CHAR(160),CHAR(32))),Metadata!B$1:J$2632,9,FALSE)</f>
        <v>prose</v>
      </c>
      <c r="M2191">
        <f>VLOOKUP(TRIM(SUBSTITUTE(D2191,CHAR(160),CHAR(32))),Metadata!B$1:K$2632,10,FALSE)</f>
        <v>11873</v>
      </c>
      <c r="N2191" s="1" t="s">
        <v>2663</v>
      </c>
      <c r="O2191">
        <v>8</v>
      </c>
      <c r="P2191">
        <v>15</v>
      </c>
    </row>
    <row r="2192" spans="1:16" x14ac:dyDescent="0.25">
      <c r="A2192" t="s">
        <v>4354</v>
      </c>
      <c r="B2192" t="s">
        <v>353</v>
      </c>
      <c r="C2192" t="s">
        <v>330</v>
      </c>
      <c r="D2192" t="s">
        <v>8643</v>
      </c>
      <c r="E2192" t="str">
        <f>VLOOKUP(TRIM(SUBSTITUTE(D2192,CHAR(160),CHAR(32))),Metadata!B$1:C$2632,2,FALSE)</f>
        <v>Rachilde (Marguerite Eymery), 1860-1953.</v>
      </c>
      <c r="F2192" t="str">
        <f>VLOOKUP(TRIM(SUBSTITUTE(D2192,CHAR(160),CHAR(32))),Metadata!B$1:D$2632,3,FALSE)</f>
        <v>La Marquise de Sade</v>
      </c>
      <c r="G2192">
        <f>VLOOKUP(TRIM(SUBSTITUTE(D2192,CHAR(160),CHAR(32))),Metadata!B$1:E$2632,4,FALSE)</f>
        <v>1887</v>
      </c>
      <c r="H2192" t="s">
        <v>450</v>
      </c>
      <c r="J2192" t="str">
        <f>VLOOKUP(TRIM(SUBSTITUTE(D2192,CHAR(160),CHAR(32))),Metadata!B$1:H$2632,7,FALSE)</f>
        <v>roman</v>
      </c>
      <c r="L2192" t="str">
        <f>VLOOKUP(TRIM(SUBSTITUTE(D2192,CHAR(160),CHAR(32))),Metadata!B$1:J$2632,9,FALSE)</f>
        <v/>
      </c>
      <c r="M2192">
        <f>VLOOKUP(TRIM(SUBSTITUTE(D2192,CHAR(160),CHAR(32))),Metadata!B$1:K$2632,10,FALSE)</f>
        <v>91598</v>
      </c>
      <c r="N2192" s="1" t="s">
        <v>2664</v>
      </c>
      <c r="O2192">
        <v>8</v>
      </c>
      <c r="P2192">
        <v>17</v>
      </c>
    </row>
    <row r="2193" spans="1:16" x14ac:dyDescent="0.25">
      <c r="A2193" t="s">
        <v>4354</v>
      </c>
      <c r="B2193" t="s">
        <v>353</v>
      </c>
      <c r="C2193" t="s">
        <v>330</v>
      </c>
      <c r="D2193" t="s">
        <v>8517</v>
      </c>
      <c r="E2193" t="str">
        <f>VLOOKUP(TRIM(SUBSTITUTE(D2193,CHAR(160),CHAR(32))),Metadata!B$1:C$2632,2,FALSE)</f>
        <v>Estaunié, Édouard, 1862-1942.</v>
      </c>
      <c r="F2193" t="str">
        <f>VLOOKUP(TRIM(SUBSTITUTE(D2193,CHAR(160),CHAR(32))),Metadata!B$1:D$2632,3,FALSE)</f>
        <v>L'empreinte</v>
      </c>
      <c r="G2193">
        <f>VLOOKUP(TRIM(SUBSTITUTE(D2193,CHAR(160),CHAR(32))),Metadata!B$1:E$2632,4,FALSE)</f>
        <v>1896</v>
      </c>
      <c r="H2193" t="s">
        <v>450</v>
      </c>
      <c r="J2193" t="str">
        <f>VLOOKUP(TRIM(SUBSTITUTE(D2193,CHAR(160),CHAR(32))),Metadata!B$1:H$2632,7,FALSE)</f>
        <v>roman</v>
      </c>
      <c r="L2193" t="str">
        <f>VLOOKUP(TRIM(SUBSTITUTE(D2193,CHAR(160),CHAR(32))),Metadata!B$1:J$2632,9,FALSE)</f>
        <v>prose</v>
      </c>
      <c r="M2193">
        <f>VLOOKUP(TRIM(SUBSTITUTE(D2193,CHAR(160),CHAR(32))),Metadata!B$1:K$2632,10,FALSE)</f>
        <v>75322</v>
      </c>
      <c r="N2193" s="1" t="s">
        <v>2665</v>
      </c>
      <c r="O2193">
        <v>59</v>
      </c>
      <c r="P2193">
        <v>67</v>
      </c>
    </row>
    <row r="2194" spans="1:16" x14ac:dyDescent="0.25">
      <c r="A2194" t="s">
        <v>4354</v>
      </c>
      <c r="B2194" t="s">
        <v>353</v>
      </c>
      <c r="C2194" t="s">
        <v>330</v>
      </c>
      <c r="D2194" t="s">
        <v>6584</v>
      </c>
      <c r="E2194" t="str">
        <f>VLOOKUP(TRIM(SUBSTITUTE(D2194,CHAR(160),CHAR(32))),Metadata!B$1:C$2632,2,FALSE)</f>
        <v>Zola, Emile, 1840-1902.</v>
      </c>
      <c r="F2194" t="str">
        <f>VLOOKUP(TRIM(SUBSTITUTE(D2194,CHAR(160),CHAR(32))),Metadata!B$1:D$2632,3,FALSE)</f>
        <v>Nana</v>
      </c>
      <c r="G2194">
        <f>VLOOKUP(TRIM(SUBSTITUTE(D2194,CHAR(160),CHAR(32))),Metadata!B$1:E$2632,4,FALSE)</f>
        <v>1880</v>
      </c>
      <c r="H2194" t="s">
        <v>450</v>
      </c>
      <c r="J2194" t="str">
        <f>VLOOKUP(TRIM(SUBSTITUTE(D2194,CHAR(160),CHAR(32))),Metadata!B$1:H$2632,7,FALSE)</f>
        <v>roman</v>
      </c>
      <c r="L2194" t="str">
        <f>VLOOKUP(TRIM(SUBSTITUTE(D2194,CHAR(160),CHAR(32))),Metadata!B$1:J$2632,9,FALSE)</f>
        <v>prose</v>
      </c>
      <c r="M2194">
        <f>VLOOKUP(TRIM(SUBSTITUTE(D2194,CHAR(160),CHAR(32))),Metadata!B$1:K$2632,10,FALSE)</f>
        <v>151849</v>
      </c>
      <c r="N2194" s="1" t="s">
        <v>2666</v>
      </c>
      <c r="O2194">
        <v>20</v>
      </c>
      <c r="P2194">
        <v>28</v>
      </c>
    </row>
    <row r="2195" spans="1:16" x14ac:dyDescent="0.25">
      <c r="A2195" t="s">
        <v>4354</v>
      </c>
      <c r="B2195" t="s">
        <v>353</v>
      </c>
      <c r="C2195" t="s">
        <v>330</v>
      </c>
      <c r="D2195" t="s">
        <v>8510</v>
      </c>
      <c r="E2195" t="str">
        <f>VLOOKUP(TRIM(SUBSTITUTE(D2195,CHAR(160),CHAR(32))),Metadata!B$1:C$2632,2,FALSE)</f>
        <v>Dupanloup, Félix, 1802-1878.</v>
      </c>
      <c r="F2195" t="str">
        <f>VLOOKUP(TRIM(SUBSTITUTE(D2195,CHAR(160),CHAR(32))),Metadata!B$1:D$2632,3,FALSE)</f>
        <v>Journal intime</v>
      </c>
      <c r="G2195">
        <f>VLOOKUP(TRIM(SUBSTITUTE(D2195,CHAR(160),CHAR(32))),Metadata!B$1:E$2632,4,FALSE)</f>
        <v>1876</v>
      </c>
      <c r="H2195" t="s">
        <v>450</v>
      </c>
      <c r="J2195" t="str">
        <f>VLOOKUP(TRIM(SUBSTITUTE(D2195,CHAR(160),CHAR(32))),Metadata!B$1:H$2632,7,FALSE)</f>
        <v>memoires</v>
      </c>
      <c r="L2195" t="str">
        <f>VLOOKUP(TRIM(SUBSTITUTE(D2195,CHAR(160),CHAR(32))),Metadata!B$1:J$2632,9,FALSE)</f>
        <v>prose</v>
      </c>
      <c r="M2195">
        <f>VLOOKUP(TRIM(SUBSTITUTE(D2195,CHAR(160),CHAR(32))),Metadata!B$1:K$2632,10,FALSE)</f>
        <v>67624</v>
      </c>
      <c r="N2195" s="1" t="s">
        <v>2667</v>
      </c>
      <c r="O2195">
        <v>10</v>
      </c>
      <c r="P2195">
        <v>18</v>
      </c>
    </row>
    <row r="2196" spans="1:16" x14ac:dyDescent="0.25">
      <c r="A2196" t="s">
        <v>4354</v>
      </c>
      <c r="B2196" t="s">
        <v>353</v>
      </c>
      <c r="C2196" t="s">
        <v>330</v>
      </c>
      <c r="D2196" t="s">
        <v>8508</v>
      </c>
      <c r="E2196" t="str">
        <f>VLOOKUP(TRIM(SUBSTITUTE(D2196,CHAR(160),CHAR(32))),Metadata!B$1:C$2632,2,FALSE)</f>
        <v>Dumas, Alexandre, 1824-1895.</v>
      </c>
      <c r="F2196" t="str">
        <f>VLOOKUP(TRIM(SUBSTITUTE(D2196,CHAR(160),CHAR(32))),Metadata!B$1:D$2632,3,FALSE)</f>
        <v>La dame aux camélias</v>
      </c>
      <c r="G2196">
        <f>VLOOKUP(TRIM(SUBSTITUTE(D2196,CHAR(160),CHAR(32))),Metadata!B$1:E$2632,4,FALSE)</f>
        <v>1848</v>
      </c>
      <c r="H2196" t="s">
        <v>450</v>
      </c>
      <c r="J2196" t="str">
        <f>VLOOKUP(TRIM(SUBSTITUTE(D2196,CHAR(160),CHAR(32))),Metadata!B$1:H$2632,7,FALSE)</f>
        <v>roman</v>
      </c>
      <c r="L2196" t="str">
        <f>VLOOKUP(TRIM(SUBSTITUTE(D2196,CHAR(160),CHAR(32))),Metadata!B$1:J$2632,9,FALSE)</f>
        <v>prose</v>
      </c>
      <c r="M2196">
        <f>VLOOKUP(TRIM(SUBSTITUTE(D2196,CHAR(160),CHAR(32))),Metadata!B$1:K$2632,10,FALSE)</f>
        <v>69123</v>
      </c>
      <c r="N2196" s="1" t="s">
        <v>2668</v>
      </c>
      <c r="O2196">
        <v>233</v>
      </c>
      <c r="P2196">
        <v>241</v>
      </c>
    </row>
    <row r="2197" spans="1:16" x14ac:dyDescent="0.25">
      <c r="A2197" t="s">
        <v>4354</v>
      </c>
      <c r="B2197" t="s">
        <v>353</v>
      </c>
      <c r="C2197" t="s">
        <v>330</v>
      </c>
      <c r="D2197" t="s">
        <v>8197</v>
      </c>
      <c r="E2197" t="str">
        <f>VLOOKUP(TRIM(SUBSTITUTE(D2197,CHAR(160),CHAR(32))),Metadata!B$1:C$2632,2,FALSE)</f>
        <v>Carmontelle, Louis Carrogis, 1717-1806.</v>
      </c>
      <c r="F2197" t="str">
        <f>VLOOKUP(TRIM(SUBSTITUTE(D2197,CHAR(160),CHAR(32))),Metadata!B$1:D$2632,3,FALSE)</f>
        <v>La chanson</v>
      </c>
      <c r="G2197">
        <f>VLOOKUP(TRIM(SUBSTITUTE(D2197,CHAR(160),CHAR(32))),Metadata!B$1:E$2632,4,FALSE)</f>
        <v>1775</v>
      </c>
      <c r="H2197" t="s">
        <v>450</v>
      </c>
      <c r="J2197" t="str">
        <f>VLOOKUP(TRIM(SUBSTITUTE(D2197,CHAR(160),CHAR(32))),Metadata!B$1:H$2632,7,FALSE)</f>
        <v>theatre</v>
      </c>
      <c r="L2197" t="str">
        <f>VLOOKUP(TRIM(SUBSTITUTE(D2197,CHAR(160),CHAR(32))),Metadata!B$1:J$2632,9,FALSE)</f>
        <v>prose</v>
      </c>
      <c r="M2197">
        <f>VLOOKUP(TRIM(SUBSTITUTE(D2197,CHAR(160),CHAR(32))),Metadata!B$1:K$2632,10,FALSE)</f>
        <v>3637</v>
      </c>
      <c r="N2197" t="s">
        <v>2669</v>
      </c>
      <c r="O2197">
        <v>20</v>
      </c>
      <c r="P2197">
        <v>27</v>
      </c>
    </row>
    <row r="2198" spans="1:16" x14ac:dyDescent="0.25">
      <c r="A2198" t="s">
        <v>4354</v>
      </c>
      <c r="B2198" t="s">
        <v>353</v>
      </c>
      <c r="C2198" t="s">
        <v>330</v>
      </c>
      <c r="D2198" t="s">
        <v>8559</v>
      </c>
      <c r="E2198" t="str">
        <f>VLOOKUP(TRIM(SUBSTITUTE(D2198,CHAR(160),CHAR(32))),Metadata!B$1:C$2632,2,FALSE)</f>
        <v>Goncourt, Edmond de, 1822-1896: Goncourt, Jules de, 1830-1870.</v>
      </c>
      <c r="F2198" t="str">
        <f>VLOOKUP(TRIM(SUBSTITUTE(D2198,CHAR(160),CHAR(32))),Metadata!B$1:D$2632,3,FALSE)</f>
        <v>Journal, T. 3, 1879-1890</v>
      </c>
      <c r="G2198">
        <f>VLOOKUP(TRIM(SUBSTITUTE(D2198,CHAR(160),CHAR(32))),Metadata!B$1:E$2632,4,FALSE)</f>
        <v>1890</v>
      </c>
      <c r="H2198" t="s">
        <v>450</v>
      </c>
      <c r="J2198" t="str">
        <f>VLOOKUP(TRIM(SUBSTITUTE(D2198,CHAR(160),CHAR(32))),Metadata!B$1:H$2632,7,FALSE)</f>
        <v>memoires</v>
      </c>
      <c r="L2198" t="str">
        <f>VLOOKUP(TRIM(SUBSTITUTE(D2198,CHAR(160),CHAR(32))),Metadata!B$1:J$2632,9,FALSE)</f>
        <v>prose</v>
      </c>
      <c r="M2198">
        <f>VLOOKUP(TRIM(SUBSTITUTE(D2198,CHAR(160),CHAR(32))),Metadata!B$1:K$2632,10,FALSE)</f>
        <v>430703</v>
      </c>
      <c r="N2198" t="s">
        <v>2670</v>
      </c>
      <c r="O2198">
        <v>8</v>
      </c>
      <c r="P2198">
        <v>15</v>
      </c>
    </row>
    <row r="2199" spans="1:16" x14ac:dyDescent="0.25">
      <c r="A2199" t="s">
        <v>4354</v>
      </c>
      <c r="B2199" t="s">
        <v>353</v>
      </c>
      <c r="C2199" t="s">
        <v>330</v>
      </c>
      <c r="D2199" t="s">
        <v>8722</v>
      </c>
      <c r="E2199" t="str">
        <f>VLOOKUP(TRIM(SUBSTITUTE(D2199,CHAR(160),CHAR(32))),Metadata!B$1:C$2632,2,FALSE)</f>
        <v>Zola, Emile, 1840-1902.</v>
      </c>
      <c r="F2199" t="str">
        <f>VLOOKUP(TRIM(SUBSTITUTE(D2199,CHAR(160),CHAR(32))),Metadata!B$1:D$2632,3,FALSE)</f>
        <v>Pot-bouille</v>
      </c>
      <c r="G2199">
        <f>VLOOKUP(TRIM(SUBSTITUTE(D2199,CHAR(160),CHAR(32))),Metadata!B$1:E$2632,4,FALSE)</f>
        <v>1882</v>
      </c>
      <c r="H2199" t="s">
        <v>450</v>
      </c>
      <c r="J2199" t="str">
        <f>VLOOKUP(TRIM(SUBSTITUTE(D2199,CHAR(160),CHAR(32))),Metadata!B$1:H$2632,7,FALSE)</f>
        <v>roman</v>
      </c>
      <c r="L2199" t="str">
        <f>VLOOKUP(TRIM(SUBSTITUTE(D2199,CHAR(160),CHAR(32))),Metadata!B$1:J$2632,9,FALSE)</f>
        <v>prose</v>
      </c>
      <c r="M2199">
        <f>VLOOKUP(TRIM(SUBSTITUTE(D2199,CHAR(160),CHAR(32))),Metadata!B$1:K$2632,10,FALSE)</f>
        <v>145562</v>
      </c>
      <c r="N2199" s="1" t="s">
        <v>2671</v>
      </c>
      <c r="O2199">
        <v>18</v>
      </c>
      <c r="P2199">
        <v>25</v>
      </c>
    </row>
    <row r="2200" spans="1:16" x14ac:dyDescent="0.25">
      <c r="A2200" t="s">
        <v>4354</v>
      </c>
      <c r="B2200" t="s">
        <v>353</v>
      </c>
      <c r="C2200" t="s">
        <v>330</v>
      </c>
      <c r="D2200" t="s">
        <v>8497</v>
      </c>
      <c r="E2200" t="str">
        <f>VLOOKUP(TRIM(SUBSTITUTE(D2200,CHAR(160),CHAR(32))),Metadata!B$1:C$2632,2,FALSE)</f>
        <v>Dumas, Alexandre (père), 1802-1870.</v>
      </c>
      <c r="F2200" t="str">
        <f>VLOOKUP(TRIM(SUBSTITUTE(D2200,CHAR(160),CHAR(32))),Metadata!B$1:D$2632,3,FALSE)</f>
        <v>Isaac Laquedem</v>
      </c>
      <c r="G2200">
        <f>VLOOKUP(TRIM(SUBSTITUTE(D2200,CHAR(160),CHAR(32))),Metadata!B$1:E$2632,4,FALSE)</f>
        <v>1853</v>
      </c>
      <c r="H2200" t="s">
        <v>450</v>
      </c>
      <c r="J2200" t="str">
        <f>VLOOKUP(TRIM(SUBSTITUTE(D2200,CHAR(160),CHAR(32))),Metadata!B$1:H$2632,7,FALSE)</f>
        <v>Narratif, Roman</v>
      </c>
      <c r="L2200" t="str">
        <f>VLOOKUP(TRIM(SUBSTITUTE(D2200,CHAR(160),CHAR(32))),Metadata!B$1:J$2632,9,FALSE)</f>
        <v/>
      </c>
      <c r="M2200">
        <f>VLOOKUP(TRIM(SUBSTITUTE(D2200,CHAR(160),CHAR(32))),Metadata!B$1:K$2632,10,FALSE)</f>
        <v>187243</v>
      </c>
      <c r="N2200" s="1" t="s">
        <v>2672</v>
      </c>
      <c r="O2200">
        <v>492</v>
      </c>
      <c r="P2200">
        <v>500</v>
      </c>
    </row>
    <row r="2201" spans="1:16" x14ac:dyDescent="0.25">
      <c r="A2201" t="s">
        <v>4354</v>
      </c>
      <c r="B2201" t="s">
        <v>353</v>
      </c>
      <c r="C2201" t="s">
        <v>330</v>
      </c>
      <c r="D2201" t="s">
        <v>8485</v>
      </c>
      <c r="E2201" t="str">
        <f>VLOOKUP(TRIM(SUBSTITUTE(D2201,CHAR(160),CHAR(32))),Metadata!B$1:C$2632,2,FALSE)</f>
        <v>Dumas, Alexandre (père), 1802-1870.</v>
      </c>
      <c r="F2201" t="str">
        <f>VLOOKUP(TRIM(SUBSTITUTE(D2201,CHAR(160),CHAR(32))),Metadata!B$1:D$2632,3,FALSE)</f>
        <v>Ascanio</v>
      </c>
      <c r="G2201">
        <f>VLOOKUP(TRIM(SUBSTITUTE(D2201,CHAR(160),CHAR(32))),Metadata!B$1:E$2632,4,FALSE)</f>
        <v>1843</v>
      </c>
      <c r="H2201" t="s">
        <v>450</v>
      </c>
      <c r="J2201" t="str">
        <f>VLOOKUP(TRIM(SUBSTITUTE(D2201,CHAR(160),CHAR(32))),Metadata!B$1:H$2632,7,FALSE)</f>
        <v>Narratif, Roman</v>
      </c>
      <c r="L2201" t="str">
        <f>VLOOKUP(TRIM(SUBSTITUTE(D2201,CHAR(160),CHAR(32))),Metadata!B$1:J$2632,9,FALSE)</f>
        <v/>
      </c>
      <c r="M2201">
        <f>VLOOKUP(TRIM(SUBSTITUTE(D2201,CHAR(160),CHAR(32))),Metadata!B$1:K$2632,10,FALSE)</f>
        <v>179083</v>
      </c>
      <c r="N2201" s="1" t="s">
        <v>2673</v>
      </c>
      <c r="O2201">
        <v>102</v>
      </c>
      <c r="P2201">
        <v>110</v>
      </c>
    </row>
    <row r="2202" spans="1:16" x14ac:dyDescent="0.25">
      <c r="A2202" t="s">
        <v>4354</v>
      </c>
      <c r="B2202" t="s">
        <v>353</v>
      </c>
      <c r="C2202" t="s">
        <v>330</v>
      </c>
      <c r="D2202" t="s">
        <v>8632</v>
      </c>
      <c r="E2202" t="str">
        <f>VLOOKUP(TRIM(SUBSTITUTE(D2202,CHAR(160),CHAR(32))),Metadata!B$1:C$2632,2,FALSE)</f>
        <v>Péladan, Joséphin, 1859-1918.</v>
      </c>
      <c r="F2202" t="str">
        <f>VLOOKUP(TRIM(SUBSTITUTE(D2202,CHAR(160),CHAR(32))),Metadata!B$1:D$2632,3,FALSE)</f>
        <v>Le vice suprême</v>
      </c>
      <c r="G2202">
        <f>VLOOKUP(TRIM(SUBSTITUTE(D2202,CHAR(160),CHAR(32))),Metadata!B$1:E$2632,4,FALSE)</f>
        <v>1884</v>
      </c>
      <c r="H2202" t="s">
        <v>450</v>
      </c>
      <c r="J2202" t="str">
        <f>VLOOKUP(TRIM(SUBSTITUTE(D2202,CHAR(160),CHAR(32))),Metadata!B$1:H$2632,7,FALSE)</f>
        <v>roman</v>
      </c>
      <c r="L2202" t="str">
        <f>VLOOKUP(TRIM(SUBSTITUTE(D2202,CHAR(160),CHAR(32))),Metadata!B$1:J$2632,9,FALSE)</f>
        <v>prose</v>
      </c>
      <c r="M2202">
        <f>VLOOKUP(TRIM(SUBSTITUTE(D2202,CHAR(160),CHAR(32))),Metadata!B$1:K$2632,10,FALSE)</f>
        <v>96194</v>
      </c>
      <c r="N2202" s="1" t="s">
        <v>2674</v>
      </c>
      <c r="O2202">
        <v>76</v>
      </c>
      <c r="P2202">
        <v>84</v>
      </c>
    </row>
    <row r="2203" spans="1:16" x14ac:dyDescent="0.25">
      <c r="A2203" t="s">
        <v>4354</v>
      </c>
      <c r="B2203" t="s">
        <v>353</v>
      </c>
      <c r="C2203" t="s">
        <v>330</v>
      </c>
      <c r="D2203" t="s">
        <v>8963</v>
      </c>
      <c r="E2203" t="str">
        <f>VLOOKUP(TRIM(SUBSTITUTE(D2203,CHAR(160),CHAR(32))),Metadata!B$1:C$2632,2,FALSE)</f>
        <v>Nizan, Paul, 1905-1940.</v>
      </c>
      <c r="F2203" t="str">
        <f>VLOOKUP(TRIM(SUBSTITUTE(D2203,CHAR(160),CHAR(32))),Metadata!B$1:D$2632,3,FALSE)</f>
        <v>Les chiens de garde</v>
      </c>
      <c r="G2203">
        <f>VLOOKUP(TRIM(SUBSTITUTE(D2203,CHAR(160),CHAR(32))),Metadata!B$1:E$2632,4,FALSE)</f>
        <v>1932</v>
      </c>
      <c r="H2203" t="s">
        <v>534</v>
      </c>
      <c r="J2203" t="str">
        <f>VLOOKUP(TRIM(SUBSTITUTE(D2203,CHAR(160),CHAR(32))),Metadata!B$1:H$2632,7,FALSE)</f>
        <v>melanges litteraires</v>
      </c>
      <c r="L2203" t="str">
        <f>VLOOKUP(TRIM(SUBSTITUTE(D2203,CHAR(160),CHAR(32))),Metadata!B$1:J$2632,9,FALSE)</f>
        <v>prose</v>
      </c>
      <c r="M2203">
        <f>VLOOKUP(TRIM(SUBSTITUTE(D2203,CHAR(160),CHAR(32))),Metadata!B$1:K$2632,10,FALSE)</f>
        <v>35184</v>
      </c>
      <c r="N2203" s="1" t="s">
        <v>2675</v>
      </c>
      <c r="O2203">
        <v>87</v>
      </c>
      <c r="P2203">
        <v>96</v>
      </c>
    </row>
    <row r="2204" spans="1:16" x14ac:dyDescent="0.25">
      <c r="A2204" t="s">
        <v>4354</v>
      </c>
      <c r="B2204" t="s">
        <v>353</v>
      </c>
      <c r="C2204" t="s">
        <v>330</v>
      </c>
      <c r="D2204" t="s">
        <v>8803</v>
      </c>
      <c r="E2204" t="str">
        <f>VLOOKUP(TRIM(SUBSTITUTE(D2204,CHAR(160),CHAR(32))),Metadata!B$1:C$2632,2,FALSE)</f>
        <v>Bremond, Henri, 1865-1933.</v>
      </c>
      <c r="F2204" t="str">
        <f>VLOOKUP(TRIM(SUBSTITUTE(D2204,CHAR(160),CHAR(32))),Metadata!B$1:D$2632,3,FALSE)</f>
        <v>Histoire litteraire du sentiment religieux en France depuis la fin des guerres de religion jusqu'a nos jours, T. 3-4</v>
      </c>
      <c r="G2204">
        <f>VLOOKUP(TRIM(SUBSTITUTE(D2204,CHAR(160),CHAR(32))),Metadata!B$1:E$2632,4,FALSE)</f>
        <v>1921</v>
      </c>
      <c r="H2204" t="s">
        <v>534</v>
      </c>
      <c r="J2204" t="str">
        <f>VLOOKUP(TRIM(SUBSTITUTE(D2204,CHAR(160),CHAR(32))),Metadata!B$1:H$2632,7,FALSE)</f>
        <v>traite ou essai</v>
      </c>
      <c r="L2204" t="str">
        <f>VLOOKUP(TRIM(SUBSTITUTE(D2204,CHAR(160),CHAR(32))),Metadata!B$1:J$2632,9,FALSE)</f>
        <v>prose</v>
      </c>
      <c r="M2204">
        <f>VLOOKUP(TRIM(SUBSTITUTE(D2204,CHAR(160),CHAR(32))),Metadata!B$1:K$2632,10,FALSE)</f>
        <v>149145</v>
      </c>
      <c r="N2204" s="2" t="s">
        <v>2676</v>
      </c>
      <c r="O2204">
        <v>24</v>
      </c>
      <c r="P2204">
        <v>32</v>
      </c>
    </row>
    <row r="2205" spans="1:16" x14ac:dyDescent="0.25">
      <c r="A2205" t="s">
        <v>4354</v>
      </c>
      <c r="B2205" t="s">
        <v>353</v>
      </c>
      <c r="C2205" t="s">
        <v>330</v>
      </c>
      <c r="D2205" t="s">
        <v>8894</v>
      </c>
      <c r="E2205" t="str">
        <f>VLOOKUP(TRIM(SUBSTITUTE(D2205,CHAR(160),CHAR(32))),Metadata!B$1:C$2632,2,FALSE)</f>
        <v>Giraudoux, Jean, 1882-1944.</v>
      </c>
      <c r="F2205" t="str">
        <f>VLOOKUP(TRIM(SUBSTITUTE(D2205,CHAR(160),CHAR(32))),Metadata!B$1:D$2632,3,FALSE)</f>
        <v>Simon le pathétique</v>
      </c>
      <c r="G2205">
        <f>VLOOKUP(TRIM(SUBSTITUTE(D2205,CHAR(160),CHAR(32))),Metadata!B$1:E$2632,4,FALSE)</f>
        <v>1926</v>
      </c>
      <c r="H2205" t="s">
        <v>534</v>
      </c>
      <c r="J2205" t="str">
        <f>VLOOKUP(TRIM(SUBSTITUTE(D2205,CHAR(160),CHAR(32))),Metadata!B$1:H$2632,7,FALSE)</f>
        <v>roman</v>
      </c>
      <c r="L2205" t="str">
        <f>VLOOKUP(TRIM(SUBSTITUTE(D2205,CHAR(160),CHAR(32))),Metadata!B$1:J$2632,9,FALSE)</f>
        <v>prose</v>
      </c>
      <c r="M2205">
        <f>VLOOKUP(TRIM(SUBSTITUTE(D2205,CHAR(160),CHAR(32))),Metadata!B$1:K$2632,10,FALSE)</f>
        <v>48439</v>
      </c>
      <c r="N2205" s="1" t="s">
        <v>2677</v>
      </c>
      <c r="O2205">
        <v>36</v>
      </c>
      <c r="P2205">
        <v>44</v>
      </c>
    </row>
    <row r="2206" spans="1:16" x14ac:dyDescent="0.25">
      <c r="A2206" t="s">
        <v>4354</v>
      </c>
      <c r="B2206" t="s">
        <v>353</v>
      </c>
      <c r="C2206" t="s">
        <v>330</v>
      </c>
      <c r="D2206" t="s">
        <v>8836</v>
      </c>
      <c r="E2206" t="str">
        <f>VLOOKUP(TRIM(SUBSTITUTE(D2206,CHAR(160),CHAR(32))),Metadata!B$1:C$2632,2,FALSE)</f>
        <v>Goncourt, Edmond de, 1822-1896: Goncourt, Jules de, 1830-1870.</v>
      </c>
      <c r="F2206" t="str">
        <f>VLOOKUP(TRIM(SUBSTITUTE(D2206,CHAR(160),CHAR(32))),Metadata!B$1:D$2632,3,FALSE)</f>
        <v>Journal. T. 2, 1864-1878</v>
      </c>
      <c r="G2206">
        <f>VLOOKUP(TRIM(SUBSTITUTE(D2206,CHAR(160),CHAR(32))),Metadata!B$1:E$2632,4,FALSE)</f>
        <v>1878</v>
      </c>
      <c r="H2206" t="s">
        <v>534</v>
      </c>
      <c r="J2206" t="str">
        <f>VLOOKUP(TRIM(SUBSTITUTE(D2206,CHAR(160),CHAR(32))),Metadata!B$1:H$2632,7,FALSE)</f>
        <v>memoires</v>
      </c>
      <c r="L2206" t="str">
        <f>VLOOKUP(TRIM(SUBSTITUTE(D2206,CHAR(160),CHAR(32))),Metadata!B$1:J$2632,9,FALSE)</f>
        <v>prose</v>
      </c>
      <c r="M2206">
        <f>VLOOKUP(TRIM(SUBSTITUTE(D2206,CHAR(160),CHAR(32))),Metadata!B$1:K$2632,10,FALSE)</f>
        <v>428542</v>
      </c>
      <c r="N2206" s="1" t="s">
        <v>2678</v>
      </c>
      <c r="O2206">
        <v>32</v>
      </c>
      <c r="P2206">
        <v>41</v>
      </c>
    </row>
    <row r="2207" spans="1:16" x14ac:dyDescent="0.25">
      <c r="A2207" t="s">
        <v>4354</v>
      </c>
      <c r="B2207" t="s">
        <v>353</v>
      </c>
      <c r="C2207" t="s">
        <v>330</v>
      </c>
      <c r="D2207" t="s">
        <v>8877</v>
      </c>
      <c r="E2207" t="str">
        <f>VLOOKUP(TRIM(SUBSTITUTE(D2207,CHAR(160),CHAR(32))),Metadata!B$1:C$2632,2,FALSE)</f>
        <v>Gide, André, 1869-1951.</v>
      </c>
      <c r="F2207" t="str">
        <f>VLOOKUP(TRIM(SUBSTITUTE(D2207,CHAR(160),CHAR(32))),Metadata!B$1:D$2632,3,FALSE)</f>
        <v>La symphonie pastorale</v>
      </c>
      <c r="G2207">
        <f>VLOOKUP(TRIM(SUBSTITUTE(D2207,CHAR(160),CHAR(32))),Metadata!B$1:E$2632,4,FALSE)</f>
        <v>1919</v>
      </c>
      <c r="H2207" t="s">
        <v>534</v>
      </c>
      <c r="J2207" t="str">
        <f>VLOOKUP(TRIM(SUBSTITUTE(D2207,CHAR(160),CHAR(32))),Metadata!B$1:H$2632,7,FALSE)</f>
        <v>roman</v>
      </c>
      <c r="L2207" t="str">
        <f>VLOOKUP(TRIM(SUBSTITUTE(D2207,CHAR(160),CHAR(32))),Metadata!B$1:J$2632,9,FALSE)</f>
        <v>prose</v>
      </c>
      <c r="M2207">
        <f>VLOOKUP(TRIM(SUBSTITUTE(D2207,CHAR(160),CHAR(32))),Metadata!B$1:K$2632,10,FALSE)</f>
        <v>20971</v>
      </c>
      <c r="N2207" s="1" t="s">
        <v>2679</v>
      </c>
      <c r="O2207">
        <v>83</v>
      </c>
      <c r="P2207">
        <v>91</v>
      </c>
    </row>
    <row r="2208" spans="1:16" x14ac:dyDescent="0.25">
      <c r="A2208" t="s">
        <v>4354</v>
      </c>
      <c r="B2208" t="s">
        <v>353</v>
      </c>
      <c r="C2208" t="s">
        <v>330</v>
      </c>
      <c r="D2208" t="s">
        <v>8902</v>
      </c>
      <c r="E2208" t="str">
        <f>VLOOKUP(TRIM(SUBSTITUTE(D2208,CHAR(160),CHAR(32))),Metadata!B$1:C$2632,2,FALSE)</f>
        <v>Guéhenno, Jean, 1890-1978.</v>
      </c>
      <c r="F2208" t="str">
        <f>VLOOKUP(TRIM(SUBSTITUTE(D2208,CHAR(160),CHAR(32))),Metadata!B$1:D$2632,3,FALSE)</f>
        <v>Jean-Jacques. T. 3. Grandeur et misère d'un esprit, 1758-1778</v>
      </c>
      <c r="G2208">
        <f>VLOOKUP(TRIM(SUBSTITUTE(D2208,CHAR(160),CHAR(32))),Metadata!B$1:E$2632,4,FALSE)</f>
        <v>1952</v>
      </c>
      <c r="H2208" t="s">
        <v>534</v>
      </c>
      <c r="J2208" t="str">
        <f>VLOOKUP(TRIM(SUBSTITUTE(D2208,CHAR(160),CHAR(32))),Metadata!B$1:H$2632,7,FALSE)</f>
        <v>traite ou essai</v>
      </c>
      <c r="L2208" t="str">
        <f>VLOOKUP(TRIM(SUBSTITUTE(D2208,CHAR(160),CHAR(32))),Metadata!B$1:J$2632,9,FALSE)</f>
        <v>prose</v>
      </c>
      <c r="M2208">
        <f>VLOOKUP(TRIM(SUBSTITUTE(D2208,CHAR(160),CHAR(32))),Metadata!B$1:K$2632,10,FALSE)</f>
        <v>109673</v>
      </c>
      <c r="N2208" s="1" t="s">
        <v>2680</v>
      </c>
      <c r="O2208">
        <v>57</v>
      </c>
      <c r="P2208">
        <v>68</v>
      </c>
    </row>
    <row r="2209" spans="1:16" x14ac:dyDescent="0.25">
      <c r="A2209" t="s">
        <v>4354</v>
      </c>
      <c r="B2209" t="s">
        <v>353</v>
      </c>
      <c r="C2209" t="s">
        <v>330</v>
      </c>
      <c r="D2209" t="s">
        <v>8922</v>
      </c>
      <c r="E2209" t="str">
        <f>VLOOKUP(TRIM(SUBSTITUTE(D2209,CHAR(160),CHAR(32))),Metadata!B$1:C$2632,2,FALSE)</f>
        <v>Malègue, Joseph, 1876-1940.</v>
      </c>
      <c r="F2209" t="str">
        <f>VLOOKUP(TRIM(SUBSTITUTE(D2209,CHAR(160),CHAR(32))),Metadata!B$1:D$2632,3,FALSE)</f>
        <v>Augustin, ou, Le maître est là. Volume 2.</v>
      </c>
      <c r="G2209">
        <f>VLOOKUP(TRIM(SUBSTITUTE(D2209,CHAR(160),CHAR(32))),Metadata!B$1:E$2632,4,FALSE)</f>
        <v>1933</v>
      </c>
      <c r="H2209" t="s">
        <v>534</v>
      </c>
      <c r="J2209" t="str">
        <f>VLOOKUP(TRIM(SUBSTITUTE(D2209,CHAR(160),CHAR(32))),Metadata!B$1:H$2632,7,FALSE)</f>
        <v>roman</v>
      </c>
      <c r="L2209" t="str">
        <f>VLOOKUP(TRIM(SUBSTITUTE(D2209,CHAR(160),CHAR(32))),Metadata!B$1:J$2632,9,FALSE)</f>
        <v>prose</v>
      </c>
      <c r="M2209">
        <f>VLOOKUP(TRIM(SUBSTITUTE(D2209,CHAR(160),CHAR(32))),Metadata!B$1:K$2632,10,FALSE)</f>
        <v>167446</v>
      </c>
      <c r="N2209" s="1" t="s">
        <v>2681</v>
      </c>
      <c r="O2209">
        <v>20</v>
      </c>
      <c r="P2209">
        <v>28</v>
      </c>
    </row>
    <row r="2210" spans="1:16" x14ac:dyDescent="0.25">
      <c r="A2210" t="s">
        <v>4354</v>
      </c>
      <c r="B2210" t="s">
        <v>353</v>
      </c>
      <c r="C2210" t="s">
        <v>330</v>
      </c>
      <c r="D2210" t="s">
        <v>8755</v>
      </c>
      <c r="E2210" t="str">
        <f>VLOOKUP(TRIM(SUBSTITUTE(D2210,CHAR(160),CHAR(32))),Metadata!B$1:C$2632,2,FALSE)</f>
        <v>Baillon, André, 1875-1932.</v>
      </c>
      <c r="F2210" t="str">
        <f>VLOOKUP(TRIM(SUBSTITUTE(D2210,CHAR(160),CHAR(32))),Metadata!B$1:D$2632,3,FALSE)</f>
        <v>Délires</v>
      </c>
      <c r="G2210">
        <f>VLOOKUP(TRIM(SUBSTITUTE(D2210,CHAR(160),CHAR(32))),Metadata!B$1:E$2632,4,FALSE)</f>
        <v>1927</v>
      </c>
      <c r="H2210" t="s">
        <v>534</v>
      </c>
      <c r="J2210" t="str">
        <f>VLOOKUP(TRIM(SUBSTITUTE(D2210,CHAR(160),CHAR(32))),Metadata!B$1:H$2632,7,FALSE)</f>
        <v>roman</v>
      </c>
      <c r="L2210" t="str">
        <f>VLOOKUP(TRIM(SUBSTITUTE(D2210,CHAR(160),CHAR(32))),Metadata!B$1:J$2632,9,FALSE)</f>
        <v>prose</v>
      </c>
      <c r="M2210">
        <f>VLOOKUP(TRIM(SUBSTITUTE(D2210,CHAR(160),CHAR(32))),Metadata!B$1:K$2632,10,FALSE)</f>
        <v>10792</v>
      </c>
      <c r="N2210" s="1" t="s">
        <v>2682</v>
      </c>
      <c r="O2210">
        <v>27</v>
      </c>
      <c r="P2210">
        <v>35</v>
      </c>
    </row>
    <row r="2211" spans="1:16" x14ac:dyDescent="0.25">
      <c r="A2211" t="s">
        <v>4354</v>
      </c>
      <c r="B2211" t="s">
        <v>353</v>
      </c>
      <c r="C2211" t="s">
        <v>330</v>
      </c>
      <c r="D2211" t="s">
        <v>8907</v>
      </c>
      <c r="E2211" t="str">
        <f>VLOOKUP(TRIM(SUBSTITUTE(D2211,CHAR(160),CHAR(32))),Metadata!B$1:C$2632,2,FALSE)</f>
        <v>Huysmans, J.-K. (Joris-Karl), 1848-1907.</v>
      </c>
      <c r="F2211" t="str">
        <f>VLOOKUP(TRIM(SUBSTITUTE(D2211,CHAR(160),CHAR(32))),Metadata!B$1:D$2632,3,FALSE)</f>
        <v>L'oblat</v>
      </c>
      <c r="G2211">
        <f>VLOOKUP(TRIM(SUBSTITUTE(D2211,CHAR(160),CHAR(32))),Metadata!B$1:E$2632,4,FALSE)</f>
        <v>1903</v>
      </c>
      <c r="H2211" t="s">
        <v>534</v>
      </c>
      <c r="J2211" t="str">
        <f>VLOOKUP(TRIM(SUBSTITUTE(D2211,CHAR(160),CHAR(32))),Metadata!B$1:H$2632,7,FALSE)</f>
        <v>roman</v>
      </c>
      <c r="L2211" t="str">
        <f>VLOOKUP(TRIM(SUBSTITUTE(D2211,CHAR(160),CHAR(32))),Metadata!B$1:J$2632,9,FALSE)</f>
        <v>prose</v>
      </c>
      <c r="M2211">
        <f>VLOOKUP(TRIM(SUBSTITUTE(D2211,CHAR(160),CHAR(32))),Metadata!B$1:K$2632,10,FALSE)</f>
        <v>124894</v>
      </c>
      <c r="N2211" s="1" t="s">
        <v>2683</v>
      </c>
      <c r="O2211">
        <v>29</v>
      </c>
      <c r="P2211">
        <v>37</v>
      </c>
    </row>
    <row r="2212" spans="1:16" x14ac:dyDescent="0.25">
      <c r="A2212" t="s">
        <v>4354</v>
      </c>
      <c r="B2212" t="s">
        <v>353</v>
      </c>
      <c r="C2212" t="s">
        <v>330</v>
      </c>
      <c r="D2212" t="s">
        <v>8879</v>
      </c>
      <c r="E2212" t="str">
        <f>VLOOKUP(TRIM(SUBSTITUTE(D2212,CHAR(160),CHAR(32))),Metadata!B$1:C$2632,2,FALSE)</f>
        <v>Gide, André, 1869-1951.</v>
      </c>
      <c r="F2212" t="str">
        <f>VLOOKUP(TRIM(SUBSTITUTE(D2212,CHAR(160),CHAR(32))),Metadata!B$1:D$2632,3,FALSE)</f>
        <v>Les caves du Vatican</v>
      </c>
      <c r="G2212">
        <f>VLOOKUP(TRIM(SUBSTITUTE(D2212,CHAR(160),CHAR(32))),Metadata!B$1:E$2632,4,FALSE)</f>
        <v>1914</v>
      </c>
      <c r="H2212" t="s">
        <v>534</v>
      </c>
      <c r="J2212" t="str">
        <f>VLOOKUP(TRIM(SUBSTITUTE(D2212,CHAR(160),CHAR(32))),Metadata!B$1:H$2632,7,FALSE)</f>
        <v>roman</v>
      </c>
      <c r="L2212" t="str">
        <f>VLOOKUP(TRIM(SUBSTITUTE(D2212,CHAR(160),CHAR(32))),Metadata!B$1:J$2632,9,FALSE)</f>
        <v>prose</v>
      </c>
      <c r="M2212">
        <f>VLOOKUP(TRIM(SUBSTITUTE(D2212,CHAR(160),CHAR(32))),Metadata!B$1:K$2632,10,FALSE)</f>
        <v>70480</v>
      </c>
      <c r="N2212" s="1" t="s">
        <v>2684</v>
      </c>
      <c r="O2212">
        <v>32</v>
      </c>
      <c r="P2212">
        <v>39</v>
      </c>
    </row>
    <row r="2213" spans="1:16" x14ac:dyDescent="0.25">
      <c r="A2213" t="s">
        <v>4354</v>
      </c>
      <c r="B2213" t="s">
        <v>353</v>
      </c>
      <c r="C2213" t="s">
        <v>330</v>
      </c>
      <c r="D2213" t="s">
        <v>8753</v>
      </c>
      <c r="E2213" t="str">
        <f>VLOOKUP(TRIM(SUBSTITUTE(D2213,CHAR(160),CHAR(32))),Metadata!B$1:C$2632,2,FALSE)</f>
        <v>Aymé, Marcel, 1902-1967.</v>
      </c>
      <c r="F2213" t="str">
        <f>VLOOKUP(TRIM(SUBSTITUTE(D2213,CHAR(160),CHAR(32))),Metadata!B$1:D$2632,3,FALSE)</f>
        <v>La jument verte</v>
      </c>
      <c r="G2213">
        <f>VLOOKUP(TRIM(SUBSTITUTE(D2213,CHAR(160),CHAR(32))),Metadata!B$1:E$2632,4,FALSE)</f>
        <v>1933</v>
      </c>
      <c r="H2213" t="s">
        <v>534</v>
      </c>
      <c r="J2213" t="str">
        <f>VLOOKUP(TRIM(SUBSTITUTE(D2213,CHAR(160),CHAR(32))),Metadata!B$1:H$2632,7,FALSE)</f>
        <v>roman</v>
      </c>
      <c r="L2213" t="str">
        <f>VLOOKUP(TRIM(SUBSTITUTE(D2213,CHAR(160),CHAR(32))),Metadata!B$1:J$2632,9,FALSE)</f>
        <v>prose</v>
      </c>
      <c r="M2213">
        <f>VLOOKUP(TRIM(SUBSTITUTE(D2213,CHAR(160),CHAR(32))),Metadata!B$1:K$2632,10,FALSE)</f>
        <v>81126</v>
      </c>
      <c r="N2213" s="1" t="s">
        <v>2685</v>
      </c>
      <c r="O2213">
        <v>148</v>
      </c>
      <c r="P2213">
        <v>158</v>
      </c>
    </row>
    <row r="2214" spans="1:16" x14ac:dyDescent="0.25">
      <c r="A2214" t="s">
        <v>4354</v>
      </c>
      <c r="B2214" t="s">
        <v>353</v>
      </c>
      <c r="C2214" t="s">
        <v>330</v>
      </c>
      <c r="D2214" t="s">
        <v>8874</v>
      </c>
      <c r="E2214" t="str">
        <f>VLOOKUP(TRIM(SUBSTITUTE(D2214,CHAR(160),CHAR(32))),Metadata!B$1:C$2632,2,FALSE)</f>
        <v>Gide, André, 1869-1951.</v>
      </c>
      <c r="F2214" t="str">
        <f>VLOOKUP(TRIM(SUBSTITUTE(D2214,CHAR(160),CHAR(32))),Metadata!B$1:D$2632,3,FALSE)</f>
        <v>Journal, 1889-1939</v>
      </c>
      <c r="G2214">
        <f>VLOOKUP(TRIM(SUBSTITUTE(D2214,CHAR(160),CHAR(32))),Metadata!B$1:E$2632,4,FALSE)</f>
        <v>1939</v>
      </c>
      <c r="H2214" t="s">
        <v>534</v>
      </c>
      <c r="J2214" t="str">
        <f>VLOOKUP(TRIM(SUBSTITUTE(D2214,CHAR(160),CHAR(32))),Metadata!B$1:H$2632,7,FALSE)</f>
        <v>memoires</v>
      </c>
      <c r="L2214" t="str">
        <f>VLOOKUP(TRIM(SUBSTITUTE(D2214,CHAR(160),CHAR(32))),Metadata!B$1:J$2632,9,FALSE)</f>
        <v>prose</v>
      </c>
      <c r="M2214">
        <f>VLOOKUP(TRIM(SUBSTITUTE(D2214,CHAR(160),CHAR(32))),Metadata!B$1:K$2632,10,FALSE)</f>
        <v>484035</v>
      </c>
      <c r="N2214" s="1" t="s">
        <v>2686</v>
      </c>
      <c r="O2214">
        <v>51</v>
      </c>
      <c r="P2214">
        <v>59</v>
      </c>
    </row>
    <row r="2215" spans="1:16" x14ac:dyDescent="0.25">
      <c r="A2215" t="s">
        <v>4354</v>
      </c>
      <c r="B2215" t="s">
        <v>353</v>
      </c>
      <c r="C2215" t="s">
        <v>330</v>
      </c>
      <c r="D2215" t="s">
        <v>8922</v>
      </c>
      <c r="E2215" t="str">
        <f>VLOOKUP(TRIM(SUBSTITUTE(D2215,CHAR(160),CHAR(32))),Metadata!B$1:C$2632,2,FALSE)</f>
        <v>Malègue, Joseph, 1876-1940.</v>
      </c>
      <c r="F2215" t="str">
        <f>VLOOKUP(TRIM(SUBSTITUTE(D2215,CHAR(160),CHAR(32))),Metadata!B$1:D$2632,3,FALSE)</f>
        <v>Augustin, ou, Le maître est là. Volume 2.</v>
      </c>
      <c r="G2215">
        <f>VLOOKUP(TRIM(SUBSTITUTE(D2215,CHAR(160),CHAR(32))),Metadata!B$1:E$2632,4,FALSE)</f>
        <v>1933</v>
      </c>
      <c r="H2215" t="s">
        <v>534</v>
      </c>
      <c r="J2215" t="str">
        <f>VLOOKUP(TRIM(SUBSTITUTE(D2215,CHAR(160),CHAR(32))),Metadata!B$1:H$2632,7,FALSE)</f>
        <v>roman</v>
      </c>
      <c r="L2215" t="str">
        <f>VLOOKUP(TRIM(SUBSTITUTE(D2215,CHAR(160),CHAR(32))),Metadata!B$1:J$2632,9,FALSE)</f>
        <v>prose</v>
      </c>
      <c r="M2215">
        <f>VLOOKUP(TRIM(SUBSTITUTE(D2215,CHAR(160),CHAR(32))),Metadata!B$1:K$2632,10,FALSE)</f>
        <v>167446</v>
      </c>
      <c r="N2215" s="1" t="s">
        <v>2687</v>
      </c>
      <c r="O2215">
        <v>104</v>
      </c>
      <c r="P2215">
        <v>112</v>
      </c>
    </row>
    <row r="2216" spans="1:16" x14ac:dyDescent="0.25">
      <c r="A2216" t="s">
        <v>4354</v>
      </c>
      <c r="B2216" t="s">
        <v>353</v>
      </c>
      <c r="C2216" t="s">
        <v>330</v>
      </c>
      <c r="D2216" t="s">
        <v>7898</v>
      </c>
      <c r="E2216" t="str">
        <f>VLOOKUP(TRIM(SUBSTITUTE(D2216,CHAR(160),CHAR(32))),Metadata!B$1:C$2632,2,FALSE)</f>
        <v>Durkheim, Emile, 1858-1917.</v>
      </c>
      <c r="F2216" t="str">
        <f>VLOOKUP(TRIM(SUBSTITUTE(D2216,CHAR(160),CHAR(32))),Metadata!B$1:D$2632,3,FALSE)</f>
        <v>Les formes élémentaires de la vie religieuse, 1</v>
      </c>
      <c r="G2216">
        <f>VLOOKUP(TRIM(SUBSTITUTE(D2216,CHAR(160),CHAR(32))),Metadata!B$1:E$2632,4,FALSE)</f>
        <v>1912</v>
      </c>
      <c r="H2216" t="s">
        <v>534</v>
      </c>
      <c r="J2216" t="str">
        <f>VLOOKUP(TRIM(SUBSTITUTE(D2216,CHAR(160),CHAR(32))),Metadata!B$1:H$2632,7,FALSE)</f>
        <v>traite</v>
      </c>
      <c r="L2216" t="str">
        <f>VLOOKUP(TRIM(SUBSTITUTE(D2216,CHAR(160),CHAR(32))),Metadata!B$1:J$2632,9,FALSE)</f>
        <v/>
      </c>
      <c r="M2216">
        <f>VLOOKUP(TRIM(SUBSTITUTE(D2216,CHAR(160),CHAR(32))),Metadata!B$1:K$2632,10,FALSE)</f>
        <v>48196</v>
      </c>
      <c r="N2216" s="1" t="s">
        <v>2688</v>
      </c>
      <c r="O2216">
        <v>3</v>
      </c>
      <c r="P2216">
        <v>10</v>
      </c>
    </row>
    <row r="2217" spans="1:16" x14ac:dyDescent="0.25">
      <c r="A2217" t="s">
        <v>4354</v>
      </c>
      <c r="B2217" t="s">
        <v>353</v>
      </c>
      <c r="C2217" t="s">
        <v>330</v>
      </c>
      <c r="D2217" t="s">
        <v>8917</v>
      </c>
      <c r="E2217" t="str">
        <f>VLOOKUP(TRIM(SUBSTITUTE(D2217,CHAR(160),CHAR(32))),Metadata!B$1:C$2632,2,FALSE)</f>
        <v>Delécluze, E. J. (Etienne Jean), 1781-1863.</v>
      </c>
      <c r="F2217" t="str">
        <f>VLOOKUP(TRIM(SUBSTITUTE(D2217,CHAR(160),CHAR(32))),Metadata!B$1:D$2632,3,FALSE)</f>
        <v>Journal</v>
      </c>
      <c r="G2217">
        <f>VLOOKUP(TRIM(SUBSTITUTE(D2217,CHAR(160),CHAR(32))),Metadata!B$1:E$2632,4,FALSE)</f>
        <v>1828</v>
      </c>
      <c r="H2217" t="s">
        <v>534</v>
      </c>
      <c r="J2217" t="str">
        <f>VLOOKUP(TRIM(SUBSTITUTE(D2217,CHAR(160),CHAR(32))),Metadata!B$1:H$2632,7,FALSE)</f>
        <v>memoires</v>
      </c>
      <c r="L2217" t="str">
        <f>VLOOKUP(TRIM(SUBSTITUTE(D2217,CHAR(160),CHAR(32))),Metadata!B$1:J$2632,9,FALSE)</f>
        <v>prose</v>
      </c>
      <c r="M2217">
        <f>VLOOKUP(TRIM(SUBSTITUTE(D2217,CHAR(160),CHAR(32))),Metadata!B$1:K$2632,10,FALSE)</f>
        <v>171446</v>
      </c>
      <c r="N2217" s="1" t="s">
        <v>2689</v>
      </c>
      <c r="O2217">
        <v>151</v>
      </c>
      <c r="P2217">
        <v>158</v>
      </c>
    </row>
    <row r="2218" spans="1:16" x14ac:dyDescent="0.25">
      <c r="A2218" t="s">
        <v>4354</v>
      </c>
      <c r="B2218" t="s">
        <v>353</v>
      </c>
      <c r="C2218" t="s">
        <v>330</v>
      </c>
      <c r="D2218" t="s">
        <v>8757</v>
      </c>
      <c r="E2218" t="str">
        <f>VLOOKUP(TRIM(SUBSTITUTE(D2218,CHAR(160),CHAR(32))),Metadata!B$1:C$2632,2,FALSE)</f>
        <v>Barrès, Maurice, 1862-1923.</v>
      </c>
      <c r="F2218" t="str">
        <f>VLOOKUP(TRIM(SUBSTITUTE(D2218,CHAR(160),CHAR(32))),Metadata!B$1:D$2632,3,FALSE)</f>
        <v>La colline inspirée</v>
      </c>
      <c r="G2218">
        <f>VLOOKUP(TRIM(SUBSTITUTE(D2218,CHAR(160),CHAR(32))),Metadata!B$1:E$2632,4,FALSE)</f>
        <v>1913</v>
      </c>
      <c r="H2218" t="s">
        <v>534</v>
      </c>
      <c r="J2218" t="str">
        <f>VLOOKUP(TRIM(SUBSTITUTE(D2218,CHAR(160),CHAR(32))),Metadata!B$1:H$2632,7,FALSE)</f>
        <v>roman</v>
      </c>
      <c r="L2218" t="str">
        <f>VLOOKUP(TRIM(SUBSTITUTE(D2218,CHAR(160),CHAR(32))),Metadata!B$1:J$2632,9,FALSE)</f>
        <v>prose</v>
      </c>
      <c r="M2218">
        <f>VLOOKUP(TRIM(SUBSTITUTE(D2218,CHAR(160),CHAR(32))),Metadata!B$1:K$2632,10,FALSE)</f>
        <v>83955</v>
      </c>
      <c r="N2218" s="1" t="s">
        <v>2690</v>
      </c>
      <c r="O2218">
        <v>40</v>
      </c>
      <c r="P2218">
        <v>48</v>
      </c>
    </row>
    <row r="2219" spans="1:16" x14ac:dyDescent="0.25">
      <c r="A2219" t="s">
        <v>4354</v>
      </c>
      <c r="B2219" t="s">
        <v>353</v>
      </c>
      <c r="C2219" t="s">
        <v>330</v>
      </c>
      <c r="D2219" t="s">
        <v>7773</v>
      </c>
      <c r="E2219" t="str">
        <f>VLOOKUP(TRIM(SUBSTITUTE(D2219,CHAR(160),CHAR(32))),Metadata!B$1:C$2632,2,FALSE)</f>
        <v>Louis Bréhier</v>
      </c>
      <c r="F2219" t="str">
        <f>VLOOKUP(TRIM(SUBSTITUTE(D2219,CHAR(160),CHAR(32))),Metadata!B$1:D$2632,3,FALSE)</f>
        <v>Le monde byzantin: La civilisation byzantine</v>
      </c>
      <c r="G2219">
        <f>VLOOKUP(TRIM(SUBSTITUTE(D2219,CHAR(160),CHAR(32))),Metadata!B$1:E$2632,4,FALSE)</f>
        <v>1950</v>
      </c>
      <c r="H2219" t="s">
        <v>534</v>
      </c>
      <c r="J2219" t="str">
        <f>VLOOKUP(TRIM(SUBSTITUTE(D2219,CHAR(160),CHAR(32))),Metadata!B$1:H$2632,7,FALSE)</f>
        <v>traite</v>
      </c>
      <c r="L2219" t="str">
        <f>VLOOKUP(TRIM(SUBSTITUTE(D2219,CHAR(160),CHAR(32))),Metadata!B$1:J$2632,9,FALSE)</f>
        <v/>
      </c>
      <c r="M2219">
        <f>VLOOKUP(TRIM(SUBSTITUTE(D2219,CHAR(160),CHAR(32))),Metadata!B$1:K$2632,10,FALSE)</f>
        <v>205279</v>
      </c>
      <c r="N2219" s="1" t="s">
        <v>2691</v>
      </c>
      <c r="O2219">
        <v>70</v>
      </c>
      <c r="P2219">
        <v>79</v>
      </c>
    </row>
    <row r="2220" spans="1:16" x14ac:dyDescent="0.25">
      <c r="A2220" t="s">
        <v>4354</v>
      </c>
      <c r="B2220" t="s">
        <v>353</v>
      </c>
      <c r="C2220" t="s">
        <v>330</v>
      </c>
      <c r="D2220" t="s">
        <v>8964</v>
      </c>
      <c r="E2220" t="str">
        <f>VLOOKUP(TRIM(SUBSTITUTE(D2220,CHAR(160),CHAR(32))),Metadata!B$1:C$2632,2,FALSE)</f>
        <v>Noailles, Anna Elisabeth de Brancovan, comtesse de, 1876-1933.</v>
      </c>
      <c r="F2220" t="str">
        <f>VLOOKUP(TRIM(SUBSTITUTE(D2220,CHAR(160),CHAR(32))),Metadata!B$1:D$2632,3,FALSE)</f>
        <v>Le livre de ma vie</v>
      </c>
      <c r="G2220">
        <f>VLOOKUP(TRIM(SUBSTITUTE(D2220,CHAR(160),CHAR(32))),Metadata!B$1:E$2632,4,FALSE)</f>
        <v>1932</v>
      </c>
      <c r="H2220" t="s">
        <v>534</v>
      </c>
      <c r="J2220" t="str">
        <f>VLOOKUP(TRIM(SUBSTITUTE(D2220,CHAR(160),CHAR(32))),Metadata!B$1:H$2632,7,FALSE)</f>
        <v>memoires</v>
      </c>
      <c r="L2220" t="str">
        <f>VLOOKUP(TRIM(SUBSTITUTE(D2220,CHAR(160),CHAR(32))),Metadata!B$1:J$2632,9,FALSE)</f>
        <v/>
      </c>
      <c r="M2220">
        <f>VLOOKUP(TRIM(SUBSTITUTE(D2220,CHAR(160),CHAR(32))),Metadata!B$1:K$2632,10,FALSE)</f>
        <v>65508</v>
      </c>
      <c r="N2220" s="1" t="s">
        <v>2692</v>
      </c>
      <c r="O2220">
        <v>7</v>
      </c>
      <c r="P2220">
        <v>16</v>
      </c>
    </row>
    <row r="2221" spans="1:16" x14ac:dyDescent="0.25">
      <c r="A2221" t="s">
        <v>4354</v>
      </c>
      <c r="B2221" t="s">
        <v>353</v>
      </c>
      <c r="C2221" t="s">
        <v>330</v>
      </c>
      <c r="D2221" t="s">
        <v>8889</v>
      </c>
      <c r="E2221" t="str">
        <f>VLOOKUP(TRIM(SUBSTITUTE(D2221,CHAR(160),CHAR(32))),Metadata!B$1:C$2632,2,FALSE)</f>
        <v>Giraudoux, Jean, 1882-1944.</v>
      </c>
      <c r="F2221" t="str">
        <f>VLOOKUP(TRIM(SUBSTITUTE(D2221,CHAR(160),CHAR(32))),Metadata!B$1:D$2632,3,FALSE)</f>
        <v>La folle de Chaillot: pièce en deux actes.</v>
      </c>
      <c r="G2221">
        <f>VLOOKUP(TRIM(SUBSTITUTE(D2221,CHAR(160),CHAR(32))),Metadata!B$1:E$2632,4,FALSE)</f>
        <v>1944</v>
      </c>
      <c r="H2221" t="s">
        <v>534</v>
      </c>
      <c r="J2221" t="str">
        <f>VLOOKUP(TRIM(SUBSTITUTE(D2221,CHAR(160),CHAR(32))),Metadata!B$1:H$2632,7,FALSE)</f>
        <v>theatre</v>
      </c>
      <c r="L2221" t="str">
        <f>VLOOKUP(TRIM(SUBSTITUTE(D2221,CHAR(160),CHAR(32))),Metadata!B$1:J$2632,9,FALSE)</f>
        <v>prose</v>
      </c>
      <c r="M2221">
        <f>VLOOKUP(TRIM(SUBSTITUTE(D2221,CHAR(160),CHAR(32))),Metadata!B$1:K$2632,10,FALSE)</f>
        <v>27558</v>
      </c>
      <c r="N2221" s="1" t="s">
        <v>2693</v>
      </c>
      <c r="O2221">
        <v>23</v>
      </c>
      <c r="P2221">
        <v>31</v>
      </c>
    </row>
    <row r="2222" spans="1:16" x14ac:dyDescent="0.25">
      <c r="A2222" t="s">
        <v>4354</v>
      </c>
      <c r="B2222" t="s">
        <v>353</v>
      </c>
      <c r="C2222" t="s">
        <v>330</v>
      </c>
      <c r="D2222" t="s">
        <v>8832</v>
      </c>
      <c r="E2222" t="str">
        <f>VLOOKUP(TRIM(SUBSTITUTE(D2222,CHAR(160),CHAR(32))),Metadata!B$1:C$2632,2,FALSE)</f>
        <v>Daniel-Rops, Henri, 1901-1965.</v>
      </c>
      <c r="F2222" t="str">
        <f>VLOOKUP(TRIM(SUBSTITUTE(D2222,CHAR(160),CHAR(32))),Metadata!B$1:D$2632,3,FALSE)</f>
        <v>Mort, où est ta victoire?</v>
      </c>
      <c r="G2222">
        <f>VLOOKUP(TRIM(SUBSTITUTE(D2222,CHAR(160),CHAR(32))),Metadata!B$1:E$2632,4,FALSE)</f>
        <v>1934</v>
      </c>
      <c r="H2222" t="s">
        <v>534</v>
      </c>
      <c r="J2222" t="str">
        <f>VLOOKUP(TRIM(SUBSTITUTE(D2222,CHAR(160),CHAR(32))),Metadata!B$1:H$2632,7,FALSE)</f>
        <v>roman</v>
      </c>
      <c r="L2222" t="str">
        <f>VLOOKUP(TRIM(SUBSTITUTE(D2222,CHAR(160),CHAR(32))),Metadata!B$1:J$2632,9,FALSE)</f>
        <v>prose</v>
      </c>
      <c r="M2222">
        <f>VLOOKUP(TRIM(SUBSTITUTE(D2222,CHAR(160),CHAR(32))),Metadata!B$1:K$2632,10,FALSE)</f>
        <v>173036</v>
      </c>
      <c r="N2222" t="s">
        <v>2694</v>
      </c>
      <c r="O2222">
        <v>20</v>
      </c>
      <c r="P2222">
        <v>27</v>
      </c>
    </row>
    <row r="2223" spans="1:16" x14ac:dyDescent="0.25">
      <c r="A2223" t="s">
        <v>4354</v>
      </c>
      <c r="B2223" t="s">
        <v>392</v>
      </c>
      <c r="C2223" t="s">
        <v>330</v>
      </c>
      <c r="D2223" t="s">
        <v>7901</v>
      </c>
      <c r="E2223" t="str">
        <f>VLOOKUP(TRIM(SUBSTITUTE(D2223,CHAR(160),CHAR(32))),Metadata!B$1:C$2632,2,FALSE)</f>
        <v>Rutebeuf</v>
      </c>
      <c r="F2223" t="str">
        <f>VLOOKUP(TRIM(SUBSTITUTE(D2223,CHAR(160),CHAR(32))),Metadata!B$1:D$2632,3,FALSE)</f>
        <v>Oeuvres complètes (ancien français)</v>
      </c>
      <c r="G2223">
        <f>VLOOKUP(TRIM(SUBSTITUTE(D2223,CHAR(160),CHAR(32))),Metadata!B$1:E$2632,4,FALSE)</f>
        <v>1260</v>
      </c>
      <c r="H2223" t="s">
        <v>453</v>
      </c>
      <c r="J2223" t="str">
        <f>VLOOKUP(TRIM(SUBSTITUTE(D2223,CHAR(160),CHAR(32))),Metadata!B$1:H$2632,7,FALSE)</f>
        <v>poesie</v>
      </c>
      <c r="L2223" t="str">
        <f>VLOOKUP(TRIM(SUBSTITUTE(D2223,CHAR(160),CHAR(32))),Metadata!B$1:J$2632,9,FALSE)</f>
        <v/>
      </c>
      <c r="M2223">
        <f>VLOOKUP(TRIM(SUBSTITUTE(D2223,CHAR(160),CHAR(32))),Metadata!B$1:K$2632,10,FALSE)</f>
        <v>74554</v>
      </c>
      <c r="N2223" t="s">
        <v>2695</v>
      </c>
      <c r="O2223">
        <v>67</v>
      </c>
      <c r="P2223">
        <v>76</v>
      </c>
    </row>
    <row r="2224" spans="1:16" x14ac:dyDescent="0.25">
      <c r="A2224" t="s">
        <v>4354</v>
      </c>
      <c r="B2224" t="s">
        <v>392</v>
      </c>
      <c r="C2224" t="s">
        <v>330</v>
      </c>
      <c r="D2224" t="s">
        <v>7901</v>
      </c>
      <c r="E2224" t="str">
        <f>VLOOKUP(TRIM(SUBSTITUTE(D2224,CHAR(160),CHAR(32))),Metadata!B$1:C$2632,2,FALSE)</f>
        <v>Rutebeuf</v>
      </c>
      <c r="F2224" t="str">
        <f>VLOOKUP(TRIM(SUBSTITUTE(D2224,CHAR(160),CHAR(32))),Metadata!B$1:D$2632,3,FALSE)</f>
        <v>Oeuvres complètes (ancien français)</v>
      </c>
      <c r="G2224">
        <f>VLOOKUP(TRIM(SUBSTITUTE(D2224,CHAR(160),CHAR(32))),Metadata!B$1:E$2632,4,FALSE)</f>
        <v>1260</v>
      </c>
      <c r="H2224" t="s">
        <v>453</v>
      </c>
      <c r="J2224" t="str">
        <f>VLOOKUP(TRIM(SUBSTITUTE(D2224,CHAR(160),CHAR(32))),Metadata!B$1:H$2632,7,FALSE)</f>
        <v>poesie</v>
      </c>
      <c r="L2224" t="str">
        <f>VLOOKUP(TRIM(SUBSTITUTE(D2224,CHAR(160),CHAR(32))),Metadata!B$1:J$2632,9,FALSE)</f>
        <v/>
      </c>
      <c r="M2224">
        <f>VLOOKUP(TRIM(SUBSTITUTE(D2224,CHAR(160),CHAR(32))),Metadata!B$1:K$2632,10,FALSE)</f>
        <v>74554</v>
      </c>
      <c r="N2224" t="s">
        <v>2696</v>
      </c>
      <c r="O2224">
        <v>17</v>
      </c>
      <c r="P2224">
        <v>26</v>
      </c>
    </row>
    <row r="2225" spans="1:16" x14ac:dyDescent="0.25">
      <c r="A2225" t="s">
        <v>4354</v>
      </c>
      <c r="B2225" t="s">
        <v>392</v>
      </c>
      <c r="C2225" t="s">
        <v>330</v>
      </c>
      <c r="D2225" t="s">
        <v>7901</v>
      </c>
      <c r="E2225" t="str">
        <f>VLOOKUP(TRIM(SUBSTITUTE(D2225,CHAR(160),CHAR(32))),Metadata!B$1:C$2632,2,FALSE)</f>
        <v>Rutebeuf</v>
      </c>
      <c r="F2225" t="str">
        <f>VLOOKUP(TRIM(SUBSTITUTE(D2225,CHAR(160),CHAR(32))),Metadata!B$1:D$2632,3,FALSE)</f>
        <v>Oeuvres complètes (ancien français)</v>
      </c>
      <c r="G2225">
        <f>VLOOKUP(TRIM(SUBSTITUTE(D2225,CHAR(160),CHAR(32))),Metadata!B$1:E$2632,4,FALSE)</f>
        <v>1260</v>
      </c>
      <c r="H2225" t="s">
        <v>453</v>
      </c>
      <c r="J2225" t="str">
        <f>VLOOKUP(TRIM(SUBSTITUTE(D2225,CHAR(160),CHAR(32))),Metadata!B$1:H$2632,7,FALSE)</f>
        <v>poesie</v>
      </c>
      <c r="L2225" t="str">
        <f>VLOOKUP(TRIM(SUBSTITUTE(D2225,CHAR(160),CHAR(32))),Metadata!B$1:J$2632,9,FALSE)</f>
        <v/>
      </c>
      <c r="M2225">
        <f>VLOOKUP(TRIM(SUBSTITUTE(D2225,CHAR(160),CHAR(32))),Metadata!B$1:K$2632,10,FALSE)</f>
        <v>74554</v>
      </c>
      <c r="N2225" t="s">
        <v>2697</v>
      </c>
      <c r="O2225">
        <v>29</v>
      </c>
      <c r="P2225">
        <v>38</v>
      </c>
    </row>
    <row r="2226" spans="1:16" x14ac:dyDescent="0.25">
      <c r="A2226" t="s">
        <v>4354</v>
      </c>
      <c r="B2226" t="s">
        <v>392</v>
      </c>
      <c r="C2226" t="s">
        <v>330</v>
      </c>
      <c r="D2226" t="s">
        <v>7901</v>
      </c>
      <c r="E2226" t="str">
        <f>VLOOKUP(TRIM(SUBSTITUTE(D2226,CHAR(160),CHAR(32))),Metadata!B$1:C$2632,2,FALSE)</f>
        <v>Rutebeuf</v>
      </c>
      <c r="F2226" t="str">
        <f>VLOOKUP(TRIM(SUBSTITUTE(D2226,CHAR(160),CHAR(32))),Metadata!B$1:D$2632,3,FALSE)</f>
        <v>Oeuvres complètes (ancien français)</v>
      </c>
      <c r="G2226">
        <f>VLOOKUP(TRIM(SUBSTITUTE(D2226,CHAR(160),CHAR(32))),Metadata!B$1:E$2632,4,FALSE)</f>
        <v>1260</v>
      </c>
      <c r="H2226" t="s">
        <v>453</v>
      </c>
      <c r="J2226" t="str">
        <f>VLOOKUP(TRIM(SUBSTITUTE(D2226,CHAR(160),CHAR(32))),Metadata!B$1:H$2632,7,FALSE)</f>
        <v>poesie</v>
      </c>
      <c r="L2226" t="str">
        <f>VLOOKUP(TRIM(SUBSTITUTE(D2226,CHAR(160),CHAR(32))),Metadata!B$1:J$2632,9,FALSE)</f>
        <v/>
      </c>
      <c r="M2226">
        <f>VLOOKUP(TRIM(SUBSTITUTE(D2226,CHAR(160),CHAR(32))),Metadata!B$1:K$2632,10,FALSE)</f>
        <v>74554</v>
      </c>
      <c r="N2226" t="s">
        <v>2698</v>
      </c>
      <c r="O2226">
        <v>187</v>
      </c>
      <c r="P2226">
        <v>196</v>
      </c>
    </row>
    <row r="2227" spans="1:16" x14ac:dyDescent="0.25">
      <c r="A2227" t="s">
        <v>4354</v>
      </c>
      <c r="B2227" t="s">
        <v>392</v>
      </c>
      <c r="C2227" t="s">
        <v>330</v>
      </c>
      <c r="D2227" t="s">
        <v>7900</v>
      </c>
      <c r="E2227" t="str">
        <f>VLOOKUP(TRIM(SUBSTITUTE(D2227,CHAR(160),CHAR(32))),Metadata!B$1:C$2632,2,FALSE)</f>
        <v>Anonymous</v>
      </c>
      <c r="F2227" t="str">
        <f>VLOOKUP(TRIM(SUBSTITUTE(D2227,CHAR(160),CHAR(32))),Metadata!B$1:D$2632,3,FALSE)</f>
        <v>Simon De Pouille</v>
      </c>
      <c r="G2227">
        <f>VLOOKUP(TRIM(SUBSTITUTE(D2227,CHAR(160),CHAR(32))),Metadata!B$1:E$2632,4,FALSE)</f>
        <v>1225</v>
      </c>
      <c r="H2227" t="s">
        <v>453</v>
      </c>
      <c r="J2227" t="str">
        <f>VLOOKUP(TRIM(SUBSTITUTE(D2227,CHAR(160),CHAR(32))),Metadata!B$1:H$2632,7,FALSE)</f>
        <v>poesie</v>
      </c>
      <c r="L2227" t="str">
        <f>VLOOKUP(TRIM(SUBSTITUTE(D2227,CHAR(160),CHAR(32))),Metadata!B$1:J$2632,9,FALSE)</f>
        <v/>
      </c>
      <c r="M2227">
        <f>VLOOKUP(TRIM(SUBSTITUTE(D2227,CHAR(160),CHAR(32))),Metadata!B$1:K$2632,10,FALSE)</f>
        <v>18668</v>
      </c>
      <c r="N2227" t="s">
        <v>2699</v>
      </c>
      <c r="O2227">
        <v>158</v>
      </c>
      <c r="P2227">
        <v>167</v>
      </c>
    </row>
    <row r="2228" spans="1:16" x14ac:dyDescent="0.25">
      <c r="A2228" t="s">
        <v>4354</v>
      </c>
      <c r="B2228" t="s">
        <v>392</v>
      </c>
      <c r="C2228" t="s">
        <v>330</v>
      </c>
      <c r="D2228" t="s">
        <v>7945</v>
      </c>
      <c r="E2228" t="str">
        <f>VLOOKUP(TRIM(SUBSTITUTE(D2228,CHAR(160),CHAR(32))),Metadata!B$1:C$2632,2,FALSE)</f>
        <v>Montaigne, Michel Eyquem de</v>
      </c>
      <c r="F2228" t="str">
        <f>VLOOKUP(TRIM(SUBSTITUTE(D2228,CHAR(160),CHAR(32))),Metadata!B$1:D$2632,3,FALSE)</f>
        <v>Les Essais</v>
      </c>
      <c r="G2228">
        <f>VLOOKUP(TRIM(SUBSTITUTE(D2228,CHAR(160),CHAR(32))),Metadata!B$1:E$2632,4,FALSE)</f>
        <v>1595</v>
      </c>
      <c r="H2228" t="s">
        <v>456</v>
      </c>
      <c r="J2228" t="str">
        <f>VLOOKUP(TRIM(SUBSTITUTE(D2228,CHAR(160),CHAR(32))),Metadata!B$1:H$2632,7,FALSE)</f>
        <v>essai</v>
      </c>
      <c r="L2228" t="str">
        <f>VLOOKUP(TRIM(SUBSTITUTE(D2228,CHAR(160),CHAR(32))),Metadata!B$1:J$2632,9,FALSE)</f>
        <v/>
      </c>
      <c r="M2228">
        <f>VLOOKUP(TRIM(SUBSTITUTE(D2228,CHAR(160),CHAR(32))),Metadata!B$1:K$2632,10,FALSE)</f>
        <v>438631</v>
      </c>
      <c r="N2228" s="1" t="s">
        <v>2700</v>
      </c>
      <c r="O2228">
        <v>28</v>
      </c>
      <c r="P2228">
        <v>37</v>
      </c>
    </row>
    <row r="2229" spans="1:16" x14ac:dyDescent="0.25">
      <c r="A2229" t="s">
        <v>4354</v>
      </c>
      <c r="B2229" t="s">
        <v>392</v>
      </c>
      <c r="C2229" t="s">
        <v>330</v>
      </c>
      <c r="D2229" t="s">
        <v>7945</v>
      </c>
      <c r="E2229" t="str">
        <f>VLOOKUP(TRIM(SUBSTITUTE(D2229,CHAR(160),CHAR(32))),Metadata!B$1:C$2632,2,FALSE)</f>
        <v>Montaigne, Michel Eyquem de</v>
      </c>
      <c r="F2229" t="str">
        <f>VLOOKUP(TRIM(SUBSTITUTE(D2229,CHAR(160),CHAR(32))),Metadata!B$1:D$2632,3,FALSE)</f>
        <v>Les Essais</v>
      </c>
      <c r="G2229">
        <f>VLOOKUP(TRIM(SUBSTITUTE(D2229,CHAR(160),CHAR(32))),Metadata!B$1:E$2632,4,FALSE)</f>
        <v>1595</v>
      </c>
      <c r="H2229" t="s">
        <v>456</v>
      </c>
      <c r="J2229" t="str">
        <f>VLOOKUP(TRIM(SUBSTITUTE(D2229,CHAR(160),CHAR(32))),Metadata!B$1:H$2632,7,FALSE)</f>
        <v>essai</v>
      </c>
      <c r="L2229" t="str">
        <f>VLOOKUP(TRIM(SUBSTITUTE(D2229,CHAR(160),CHAR(32))),Metadata!B$1:J$2632,9,FALSE)</f>
        <v/>
      </c>
      <c r="M2229">
        <f>VLOOKUP(TRIM(SUBSTITUTE(D2229,CHAR(160),CHAR(32))),Metadata!B$1:K$2632,10,FALSE)</f>
        <v>438631</v>
      </c>
      <c r="N2229" s="1" t="s">
        <v>2701</v>
      </c>
      <c r="O2229">
        <v>8</v>
      </c>
      <c r="P2229">
        <v>17</v>
      </c>
    </row>
    <row r="2230" spans="1:16" x14ac:dyDescent="0.25">
      <c r="A2230" t="s">
        <v>4354</v>
      </c>
      <c r="B2230" t="s">
        <v>392</v>
      </c>
      <c r="C2230" t="s">
        <v>330</v>
      </c>
      <c r="D2230" t="s">
        <v>7942</v>
      </c>
      <c r="E2230" t="str">
        <f>VLOOKUP(TRIM(SUBSTITUTE(D2230,CHAR(160),CHAR(32))),Metadata!B$1:C$2632,2,FALSE)</f>
        <v>Marot, Clément</v>
      </c>
      <c r="F2230" t="str">
        <f>VLOOKUP(TRIM(SUBSTITUTE(D2230,CHAR(160),CHAR(32))),Metadata!B$1:D$2632,3,FALSE)</f>
        <v>Les Traductions</v>
      </c>
      <c r="G2230">
        <f>VLOOKUP(TRIM(SUBSTITUTE(D2230,CHAR(160),CHAR(32))),Metadata!B$1:E$2632,4,FALSE)</f>
        <v>1526</v>
      </c>
      <c r="H2230" t="s">
        <v>456</v>
      </c>
      <c r="J2230" t="str">
        <f>VLOOKUP(TRIM(SUBSTITUTE(D2230,CHAR(160),CHAR(32))),Metadata!B$1:H$2632,7,FALSE)</f>
        <v>poesie</v>
      </c>
      <c r="L2230" t="str">
        <f>VLOOKUP(TRIM(SUBSTITUTE(D2230,CHAR(160),CHAR(32))),Metadata!B$1:J$2632,9,FALSE)</f>
        <v/>
      </c>
      <c r="M2230">
        <f>VLOOKUP(TRIM(SUBSTITUTE(D2230,CHAR(160),CHAR(32))),Metadata!B$1:K$2632,10,FALSE)</f>
        <v>59231</v>
      </c>
      <c r="N2230" s="1" t="s">
        <v>2702</v>
      </c>
      <c r="O2230">
        <v>134</v>
      </c>
      <c r="P2230">
        <v>143</v>
      </c>
    </row>
    <row r="2231" spans="1:16" x14ac:dyDescent="0.25">
      <c r="A2231" t="s">
        <v>4354</v>
      </c>
      <c r="B2231" t="s">
        <v>392</v>
      </c>
      <c r="C2231" t="s">
        <v>330</v>
      </c>
      <c r="D2231" t="s">
        <v>7922</v>
      </c>
      <c r="E2231" t="str">
        <f>VLOOKUP(TRIM(SUBSTITUTE(D2231,CHAR(160),CHAR(32))),Metadata!B$1:C$2632,2,FALSE)</f>
        <v>Des Périers, Bonaventure, 1500?-1544?</v>
      </c>
      <c r="F2231" t="str">
        <f>VLOOKUP(TRIM(SUBSTITUTE(D2231,CHAR(160),CHAR(32))),Metadata!B$1:D$2632,3,FALSE)</f>
        <v>Les nouvelles récréations et joyeux devis</v>
      </c>
      <c r="G2231">
        <f>VLOOKUP(TRIM(SUBSTITUTE(D2231,CHAR(160),CHAR(32))),Metadata!B$1:E$2632,4,FALSE)</f>
        <v>1557</v>
      </c>
      <c r="H2231" t="s">
        <v>456</v>
      </c>
      <c r="J2231" t="str">
        <f>VLOOKUP(TRIM(SUBSTITUTE(D2231,CHAR(160),CHAR(32))),Metadata!B$1:H$2632,7,FALSE)</f>
        <v>traite ou essai</v>
      </c>
      <c r="L2231" t="str">
        <f>VLOOKUP(TRIM(SUBSTITUTE(D2231,CHAR(160),CHAR(32))),Metadata!B$1:J$2632,9,FALSE)</f>
        <v/>
      </c>
      <c r="M2231">
        <f>VLOOKUP(TRIM(SUBSTITUTE(D2231,CHAR(160),CHAR(32))),Metadata!B$1:K$2632,10,FALSE)</f>
        <v>92068</v>
      </c>
      <c r="N2231" s="1" t="s">
        <v>2703</v>
      </c>
      <c r="O2231">
        <v>89</v>
      </c>
      <c r="P2231">
        <v>98</v>
      </c>
    </row>
    <row r="2232" spans="1:16" x14ac:dyDescent="0.25">
      <c r="A2232" t="s">
        <v>4354</v>
      </c>
      <c r="B2232" t="s">
        <v>392</v>
      </c>
      <c r="C2232" t="s">
        <v>330</v>
      </c>
      <c r="D2232" t="s">
        <v>7945</v>
      </c>
      <c r="E2232" t="str">
        <f>VLOOKUP(TRIM(SUBSTITUTE(D2232,CHAR(160),CHAR(32))),Metadata!B$1:C$2632,2,FALSE)</f>
        <v>Montaigne, Michel Eyquem de</v>
      </c>
      <c r="F2232" t="str">
        <f>VLOOKUP(TRIM(SUBSTITUTE(D2232,CHAR(160),CHAR(32))),Metadata!B$1:D$2632,3,FALSE)</f>
        <v>Les Essais</v>
      </c>
      <c r="G2232">
        <f>VLOOKUP(TRIM(SUBSTITUTE(D2232,CHAR(160),CHAR(32))),Metadata!B$1:E$2632,4,FALSE)</f>
        <v>1595</v>
      </c>
      <c r="H2232" t="s">
        <v>456</v>
      </c>
      <c r="J2232" t="str">
        <f>VLOOKUP(TRIM(SUBSTITUTE(D2232,CHAR(160),CHAR(32))),Metadata!B$1:H$2632,7,FALSE)</f>
        <v>essai</v>
      </c>
      <c r="L2232" t="str">
        <f>VLOOKUP(TRIM(SUBSTITUTE(D2232,CHAR(160),CHAR(32))),Metadata!B$1:J$2632,9,FALSE)</f>
        <v/>
      </c>
      <c r="M2232">
        <f>VLOOKUP(TRIM(SUBSTITUTE(D2232,CHAR(160),CHAR(32))),Metadata!B$1:K$2632,10,FALSE)</f>
        <v>438631</v>
      </c>
      <c r="N2232" s="1" t="s">
        <v>2704</v>
      </c>
      <c r="O2232">
        <v>21</v>
      </c>
      <c r="P2232">
        <v>30</v>
      </c>
    </row>
    <row r="2233" spans="1:16" x14ac:dyDescent="0.25">
      <c r="A2233" t="s">
        <v>4354</v>
      </c>
      <c r="B2233" t="s">
        <v>392</v>
      </c>
      <c r="C2233" t="s">
        <v>330</v>
      </c>
      <c r="D2233" t="s">
        <v>7945</v>
      </c>
      <c r="E2233" t="str">
        <f>VLOOKUP(TRIM(SUBSTITUTE(D2233,CHAR(160),CHAR(32))),Metadata!B$1:C$2632,2,FALSE)</f>
        <v>Montaigne, Michel Eyquem de</v>
      </c>
      <c r="F2233" t="str">
        <f>VLOOKUP(TRIM(SUBSTITUTE(D2233,CHAR(160),CHAR(32))),Metadata!B$1:D$2632,3,FALSE)</f>
        <v>Les Essais</v>
      </c>
      <c r="G2233">
        <f>VLOOKUP(TRIM(SUBSTITUTE(D2233,CHAR(160),CHAR(32))),Metadata!B$1:E$2632,4,FALSE)</f>
        <v>1595</v>
      </c>
      <c r="H2233" t="s">
        <v>456</v>
      </c>
      <c r="J2233" t="str">
        <f>VLOOKUP(TRIM(SUBSTITUTE(D2233,CHAR(160),CHAR(32))),Metadata!B$1:H$2632,7,FALSE)</f>
        <v>essai</v>
      </c>
      <c r="L2233" t="str">
        <f>VLOOKUP(TRIM(SUBSTITUTE(D2233,CHAR(160),CHAR(32))),Metadata!B$1:J$2632,9,FALSE)</f>
        <v/>
      </c>
      <c r="M2233">
        <f>VLOOKUP(TRIM(SUBSTITUTE(D2233,CHAR(160),CHAR(32))),Metadata!B$1:K$2632,10,FALSE)</f>
        <v>438631</v>
      </c>
      <c r="N2233" s="1" t="s">
        <v>2705</v>
      </c>
      <c r="O2233">
        <v>57</v>
      </c>
      <c r="P2233">
        <v>66</v>
      </c>
    </row>
    <row r="2234" spans="1:16" x14ac:dyDescent="0.25">
      <c r="A2234" t="s">
        <v>4354</v>
      </c>
      <c r="B2234" t="s">
        <v>392</v>
      </c>
      <c r="C2234" t="s">
        <v>330</v>
      </c>
      <c r="D2234" t="s">
        <v>7936</v>
      </c>
      <c r="E2234" t="str">
        <f>VLOOKUP(TRIM(SUBSTITUTE(D2234,CHAR(160),CHAR(32))),Metadata!B$1:C$2632,2,FALSE)</f>
        <v>Marguerite, Queen, consort of Henry II, King of Navarre, 1492-1549.</v>
      </c>
      <c r="F2234" t="str">
        <f>VLOOKUP(TRIM(SUBSTITUTE(D2234,CHAR(160),CHAR(32))),Metadata!B$1:D$2632,3,FALSE)</f>
        <v>L'Heptaméron</v>
      </c>
      <c r="G2234">
        <f>VLOOKUP(TRIM(SUBSTITUTE(D2234,CHAR(160),CHAR(32))),Metadata!B$1:E$2632,4,FALSE)</f>
        <v>1559</v>
      </c>
      <c r="H2234" t="s">
        <v>456</v>
      </c>
      <c r="J2234" t="str">
        <f>VLOOKUP(TRIM(SUBSTITUTE(D2234,CHAR(160),CHAR(32))),Metadata!B$1:H$2632,7,FALSE)</f>
        <v>roman</v>
      </c>
      <c r="L2234" t="str">
        <f>VLOOKUP(TRIM(SUBSTITUTE(D2234,CHAR(160),CHAR(32))),Metadata!B$1:J$2632,9,FALSE)</f>
        <v/>
      </c>
      <c r="M2234">
        <f>VLOOKUP(TRIM(SUBSTITUTE(D2234,CHAR(160),CHAR(32))),Metadata!B$1:K$2632,10,FALSE)</f>
        <v>182112</v>
      </c>
      <c r="N2234" s="1" t="s">
        <v>2706</v>
      </c>
      <c r="O2234">
        <v>22</v>
      </c>
      <c r="P2234">
        <v>31</v>
      </c>
    </row>
    <row r="2235" spans="1:16" x14ac:dyDescent="0.25">
      <c r="A2235" t="s">
        <v>4354</v>
      </c>
      <c r="B2235" t="s">
        <v>392</v>
      </c>
      <c r="C2235" t="s">
        <v>330</v>
      </c>
      <c r="D2235" t="s">
        <v>7950</v>
      </c>
      <c r="E2235" t="str">
        <f>VLOOKUP(TRIM(SUBSTITUTE(D2235,CHAR(160),CHAR(32))),Metadata!B$1:C$2632,2,FALSE)</f>
        <v>Rabelais, François, ca. 1490-1553?.</v>
      </c>
      <c r="F2235" t="str">
        <f>VLOOKUP(TRIM(SUBSTITUTE(D2235,CHAR(160),CHAR(32))),Metadata!B$1:D$2632,3,FALSE)</f>
        <v>Le tiers livre.</v>
      </c>
      <c r="G2235">
        <f>VLOOKUP(TRIM(SUBSTITUTE(D2235,CHAR(160),CHAR(32))),Metadata!B$1:E$2632,4,FALSE)</f>
        <v>1546</v>
      </c>
      <c r="H2235" t="s">
        <v>456</v>
      </c>
      <c r="J2235" t="str">
        <f>VLOOKUP(TRIM(SUBSTITUTE(D2235,CHAR(160),CHAR(32))),Metadata!B$1:H$2632,7,FALSE)</f>
        <v>poesie</v>
      </c>
      <c r="L2235" t="str">
        <f>VLOOKUP(TRIM(SUBSTITUTE(D2235,CHAR(160),CHAR(32))),Metadata!B$1:J$2632,9,FALSE)</f>
        <v/>
      </c>
      <c r="M2235">
        <f>VLOOKUP(TRIM(SUBSTITUTE(D2235,CHAR(160),CHAR(32))),Metadata!B$1:K$2632,10,FALSE)</f>
        <v>54784</v>
      </c>
      <c r="N2235" s="1" t="s">
        <v>2707</v>
      </c>
      <c r="O2235">
        <v>76</v>
      </c>
      <c r="P2235">
        <v>86</v>
      </c>
    </row>
    <row r="2236" spans="1:16" x14ac:dyDescent="0.25">
      <c r="A2236" t="s">
        <v>4354</v>
      </c>
      <c r="B2236" t="s">
        <v>392</v>
      </c>
      <c r="C2236" t="s">
        <v>330</v>
      </c>
      <c r="D2236" t="s">
        <v>7936</v>
      </c>
      <c r="E2236" t="str">
        <f>VLOOKUP(TRIM(SUBSTITUTE(D2236,CHAR(160),CHAR(32))),Metadata!B$1:C$2632,2,FALSE)</f>
        <v>Marguerite, Queen, consort of Henry II, King of Navarre, 1492-1549.</v>
      </c>
      <c r="F2236" t="str">
        <f>VLOOKUP(TRIM(SUBSTITUTE(D2236,CHAR(160),CHAR(32))),Metadata!B$1:D$2632,3,FALSE)</f>
        <v>L'Heptaméron</v>
      </c>
      <c r="G2236">
        <f>VLOOKUP(TRIM(SUBSTITUTE(D2236,CHAR(160),CHAR(32))),Metadata!B$1:E$2632,4,FALSE)</f>
        <v>1559</v>
      </c>
      <c r="H2236" t="s">
        <v>456</v>
      </c>
      <c r="J2236" t="str">
        <f>VLOOKUP(TRIM(SUBSTITUTE(D2236,CHAR(160),CHAR(32))),Metadata!B$1:H$2632,7,FALSE)</f>
        <v>roman</v>
      </c>
      <c r="L2236" t="str">
        <f>VLOOKUP(TRIM(SUBSTITUTE(D2236,CHAR(160),CHAR(32))),Metadata!B$1:J$2632,9,FALSE)</f>
        <v/>
      </c>
      <c r="M2236">
        <f>VLOOKUP(TRIM(SUBSTITUTE(D2236,CHAR(160),CHAR(32))),Metadata!B$1:K$2632,10,FALSE)</f>
        <v>182112</v>
      </c>
      <c r="N2236" s="1" t="s">
        <v>2708</v>
      </c>
      <c r="O2236">
        <v>233</v>
      </c>
      <c r="P2236">
        <v>242</v>
      </c>
    </row>
    <row r="2237" spans="1:16" x14ac:dyDescent="0.25">
      <c r="A2237" t="s">
        <v>4354</v>
      </c>
      <c r="B2237" t="s">
        <v>392</v>
      </c>
      <c r="C2237" t="s">
        <v>330</v>
      </c>
      <c r="D2237" t="s">
        <v>7936</v>
      </c>
      <c r="E2237" t="str">
        <f>VLOOKUP(TRIM(SUBSTITUTE(D2237,CHAR(160),CHAR(32))),Metadata!B$1:C$2632,2,FALSE)</f>
        <v>Marguerite, Queen, consort of Henry II, King of Navarre, 1492-1549.</v>
      </c>
      <c r="F2237" t="str">
        <f>VLOOKUP(TRIM(SUBSTITUTE(D2237,CHAR(160),CHAR(32))),Metadata!B$1:D$2632,3,FALSE)</f>
        <v>L'Heptaméron</v>
      </c>
      <c r="G2237">
        <f>VLOOKUP(TRIM(SUBSTITUTE(D2237,CHAR(160),CHAR(32))),Metadata!B$1:E$2632,4,FALSE)</f>
        <v>1559</v>
      </c>
      <c r="H2237" t="s">
        <v>456</v>
      </c>
      <c r="J2237" t="str">
        <f>VLOOKUP(TRIM(SUBSTITUTE(D2237,CHAR(160),CHAR(32))),Metadata!B$1:H$2632,7,FALSE)</f>
        <v>roman</v>
      </c>
      <c r="L2237" t="str">
        <f>VLOOKUP(TRIM(SUBSTITUTE(D2237,CHAR(160),CHAR(32))),Metadata!B$1:J$2632,9,FALSE)</f>
        <v/>
      </c>
      <c r="M2237">
        <f>VLOOKUP(TRIM(SUBSTITUTE(D2237,CHAR(160),CHAR(32))),Metadata!B$1:K$2632,10,FALSE)</f>
        <v>182112</v>
      </c>
      <c r="N2237" s="1" t="s">
        <v>2709</v>
      </c>
      <c r="O2237">
        <v>56</v>
      </c>
      <c r="P2237">
        <v>65</v>
      </c>
    </row>
    <row r="2238" spans="1:16" x14ac:dyDescent="0.25">
      <c r="A2238" t="s">
        <v>4354</v>
      </c>
      <c r="B2238" t="s">
        <v>392</v>
      </c>
      <c r="C2238" t="s">
        <v>330</v>
      </c>
      <c r="D2238" t="s">
        <v>7950</v>
      </c>
      <c r="E2238" t="str">
        <f>VLOOKUP(TRIM(SUBSTITUTE(D2238,CHAR(160),CHAR(32))),Metadata!B$1:C$2632,2,FALSE)</f>
        <v>Rabelais, François, ca. 1490-1553?.</v>
      </c>
      <c r="F2238" t="str">
        <f>VLOOKUP(TRIM(SUBSTITUTE(D2238,CHAR(160),CHAR(32))),Metadata!B$1:D$2632,3,FALSE)</f>
        <v>Le tiers livre.</v>
      </c>
      <c r="G2238">
        <f>VLOOKUP(TRIM(SUBSTITUTE(D2238,CHAR(160),CHAR(32))),Metadata!B$1:E$2632,4,FALSE)</f>
        <v>1546</v>
      </c>
      <c r="H2238" t="s">
        <v>456</v>
      </c>
      <c r="J2238" t="str">
        <f>VLOOKUP(TRIM(SUBSTITUTE(D2238,CHAR(160),CHAR(32))),Metadata!B$1:H$2632,7,FALSE)</f>
        <v>poesie</v>
      </c>
      <c r="L2238" t="str">
        <f>VLOOKUP(TRIM(SUBSTITUTE(D2238,CHAR(160),CHAR(32))),Metadata!B$1:J$2632,9,FALSE)</f>
        <v/>
      </c>
      <c r="M2238">
        <f>VLOOKUP(TRIM(SUBSTITUTE(D2238,CHAR(160),CHAR(32))),Metadata!B$1:K$2632,10,FALSE)</f>
        <v>54784</v>
      </c>
      <c r="N2238" s="1" t="s">
        <v>2710</v>
      </c>
      <c r="O2238">
        <v>43</v>
      </c>
      <c r="P2238">
        <v>52</v>
      </c>
    </row>
    <row r="2239" spans="1:16" x14ac:dyDescent="0.25">
      <c r="A2239" t="s">
        <v>4354</v>
      </c>
      <c r="B2239" t="s">
        <v>392</v>
      </c>
      <c r="C2239" t="s">
        <v>330</v>
      </c>
      <c r="D2239" t="s">
        <v>7955</v>
      </c>
      <c r="E2239" t="str">
        <f>VLOOKUP(TRIM(SUBSTITUTE(D2239,CHAR(160),CHAR(32))),Metadata!B$1:C$2632,2,FALSE)</f>
        <v>Yver, Jacques, 1520-1572.</v>
      </c>
      <c r="F2239" t="str">
        <f>VLOOKUP(TRIM(SUBSTITUTE(D2239,CHAR(160),CHAR(32))),Metadata!B$1:D$2632,3,FALSE)</f>
        <v>Le Printemps (extraits)</v>
      </c>
      <c r="G2239">
        <f>VLOOKUP(TRIM(SUBSTITUTE(D2239,CHAR(160),CHAR(32))),Metadata!B$1:E$2632,4,FALSE)</f>
        <v>1557</v>
      </c>
      <c r="H2239" t="s">
        <v>456</v>
      </c>
      <c r="J2239" t="str">
        <f>VLOOKUP(TRIM(SUBSTITUTE(D2239,CHAR(160),CHAR(32))),Metadata!B$1:H$2632,7,FALSE)</f>
        <v>traite ou essai</v>
      </c>
      <c r="L2239" t="str">
        <f>VLOOKUP(TRIM(SUBSTITUTE(D2239,CHAR(160),CHAR(32))),Metadata!B$1:J$2632,9,FALSE)</f>
        <v/>
      </c>
      <c r="M2239">
        <f>VLOOKUP(TRIM(SUBSTITUTE(D2239,CHAR(160),CHAR(32))),Metadata!B$1:K$2632,10,FALSE)</f>
        <v>55236</v>
      </c>
      <c r="N2239" s="1" t="s">
        <v>2711</v>
      </c>
      <c r="O2239">
        <v>87</v>
      </c>
      <c r="P2239">
        <v>96</v>
      </c>
    </row>
    <row r="2240" spans="1:16" x14ac:dyDescent="0.25">
      <c r="A2240" t="s">
        <v>4354</v>
      </c>
      <c r="B2240" t="s">
        <v>392</v>
      </c>
      <c r="C2240" t="s">
        <v>330</v>
      </c>
      <c r="D2240" t="s">
        <v>7945</v>
      </c>
      <c r="E2240" t="str">
        <f>VLOOKUP(TRIM(SUBSTITUTE(D2240,CHAR(160),CHAR(32))),Metadata!B$1:C$2632,2,FALSE)</f>
        <v>Montaigne, Michel Eyquem de</v>
      </c>
      <c r="F2240" t="str">
        <f>VLOOKUP(TRIM(SUBSTITUTE(D2240,CHAR(160),CHAR(32))),Metadata!B$1:D$2632,3,FALSE)</f>
        <v>Les Essais</v>
      </c>
      <c r="G2240">
        <f>VLOOKUP(TRIM(SUBSTITUTE(D2240,CHAR(160),CHAR(32))),Metadata!B$1:E$2632,4,FALSE)</f>
        <v>1595</v>
      </c>
      <c r="H2240" t="s">
        <v>456</v>
      </c>
      <c r="J2240" t="str">
        <f>VLOOKUP(TRIM(SUBSTITUTE(D2240,CHAR(160),CHAR(32))),Metadata!B$1:H$2632,7,FALSE)</f>
        <v>essai</v>
      </c>
      <c r="L2240" t="str">
        <f>VLOOKUP(TRIM(SUBSTITUTE(D2240,CHAR(160),CHAR(32))),Metadata!B$1:J$2632,9,FALSE)</f>
        <v/>
      </c>
      <c r="M2240">
        <f>VLOOKUP(TRIM(SUBSTITUTE(D2240,CHAR(160),CHAR(32))),Metadata!B$1:K$2632,10,FALSE)</f>
        <v>438631</v>
      </c>
      <c r="N2240" s="1" t="s">
        <v>2712</v>
      </c>
      <c r="O2240">
        <v>28</v>
      </c>
      <c r="P2240">
        <v>39</v>
      </c>
    </row>
    <row r="2241" spans="1:16" x14ac:dyDescent="0.25">
      <c r="A2241" t="s">
        <v>4354</v>
      </c>
      <c r="B2241" t="s">
        <v>392</v>
      </c>
      <c r="C2241" t="s">
        <v>330</v>
      </c>
      <c r="D2241" t="s">
        <v>7936</v>
      </c>
      <c r="E2241" t="str">
        <f>VLOOKUP(TRIM(SUBSTITUTE(D2241,CHAR(160),CHAR(32))),Metadata!B$1:C$2632,2,FALSE)</f>
        <v>Marguerite, Queen, consort of Henry II, King of Navarre, 1492-1549.</v>
      </c>
      <c r="F2241" t="str">
        <f>VLOOKUP(TRIM(SUBSTITUTE(D2241,CHAR(160),CHAR(32))),Metadata!B$1:D$2632,3,FALSE)</f>
        <v>L'Heptaméron</v>
      </c>
      <c r="G2241">
        <f>VLOOKUP(TRIM(SUBSTITUTE(D2241,CHAR(160),CHAR(32))),Metadata!B$1:E$2632,4,FALSE)</f>
        <v>1559</v>
      </c>
      <c r="H2241" t="s">
        <v>456</v>
      </c>
      <c r="J2241" t="str">
        <f>VLOOKUP(TRIM(SUBSTITUTE(D2241,CHAR(160),CHAR(32))),Metadata!B$1:H$2632,7,FALSE)</f>
        <v>roman</v>
      </c>
      <c r="L2241" t="str">
        <f>VLOOKUP(TRIM(SUBSTITUTE(D2241,CHAR(160),CHAR(32))),Metadata!B$1:J$2632,9,FALSE)</f>
        <v/>
      </c>
      <c r="M2241">
        <f>VLOOKUP(TRIM(SUBSTITUTE(D2241,CHAR(160),CHAR(32))),Metadata!B$1:K$2632,10,FALSE)</f>
        <v>182112</v>
      </c>
      <c r="N2241" s="1" t="s">
        <v>2713</v>
      </c>
      <c r="O2241">
        <v>226</v>
      </c>
      <c r="P2241">
        <v>235</v>
      </c>
    </row>
    <row r="2242" spans="1:16" x14ac:dyDescent="0.25">
      <c r="A2242" t="s">
        <v>4354</v>
      </c>
      <c r="B2242" t="s">
        <v>392</v>
      </c>
      <c r="C2242" t="s">
        <v>330</v>
      </c>
      <c r="D2242" t="s">
        <v>7945</v>
      </c>
      <c r="E2242" t="str">
        <f>VLOOKUP(TRIM(SUBSTITUTE(D2242,CHAR(160),CHAR(32))),Metadata!B$1:C$2632,2,FALSE)</f>
        <v>Montaigne, Michel Eyquem de</v>
      </c>
      <c r="F2242" t="str">
        <f>VLOOKUP(TRIM(SUBSTITUTE(D2242,CHAR(160),CHAR(32))),Metadata!B$1:D$2632,3,FALSE)</f>
        <v>Les Essais</v>
      </c>
      <c r="G2242">
        <f>VLOOKUP(TRIM(SUBSTITUTE(D2242,CHAR(160),CHAR(32))),Metadata!B$1:E$2632,4,FALSE)</f>
        <v>1595</v>
      </c>
      <c r="H2242" t="s">
        <v>456</v>
      </c>
      <c r="J2242" t="str">
        <f>VLOOKUP(TRIM(SUBSTITUTE(D2242,CHAR(160),CHAR(32))),Metadata!B$1:H$2632,7,FALSE)</f>
        <v>essai</v>
      </c>
      <c r="L2242" t="str">
        <f>VLOOKUP(TRIM(SUBSTITUTE(D2242,CHAR(160),CHAR(32))),Metadata!B$1:J$2632,9,FALSE)</f>
        <v/>
      </c>
      <c r="M2242">
        <f>VLOOKUP(TRIM(SUBSTITUTE(D2242,CHAR(160),CHAR(32))),Metadata!B$1:K$2632,10,FALSE)</f>
        <v>438631</v>
      </c>
      <c r="N2242" s="1" t="s">
        <v>2714</v>
      </c>
      <c r="O2242">
        <v>50</v>
      </c>
      <c r="P2242">
        <v>60</v>
      </c>
    </row>
    <row r="2243" spans="1:16" x14ac:dyDescent="0.25">
      <c r="A2243" t="s">
        <v>4354</v>
      </c>
      <c r="B2243" t="s">
        <v>392</v>
      </c>
      <c r="C2243" t="s">
        <v>330</v>
      </c>
      <c r="D2243" t="s">
        <v>7950</v>
      </c>
      <c r="E2243" t="str">
        <f>VLOOKUP(TRIM(SUBSTITUTE(D2243,CHAR(160),CHAR(32))),Metadata!B$1:C$2632,2,FALSE)</f>
        <v>Rabelais, François, ca. 1490-1553?.</v>
      </c>
      <c r="F2243" t="str">
        <f>VLOOKUP(TRIM(SUBSTITUTE(D2243,CHAR(160),CHAR(32))),Metadata!B$1:D$2632,3,FALSE)</f>
        <v>Le tiers livre.</v>
      </c>
      <c r="G2243">
        <f>VLOOKUP(TRIM(SUBSTITUTE(D2243,CHAR(160),CHAR(32))),Metadata!B$1:E$2632,4,FALSE)</f>
        <v>1546</v>
      </c>
      <c r="H2243" t="s">
        <v>456</v>
      </c>
      <c r="J2243" t="str">
        <f>VLOOKUP(TRIM(SUBSTITUTE(D2243,CHAR(160),CHAR(32))),Metadata!B$1:H$2632,7,FALSE)</f>
        <v>poesie</v>
      </c>
      <c r="L2243" t="str">
        <f>VLOOKUP(TRIM(SUBSTITUTE(D2243,CHAR(160),CHAR(32))),Metadata!B$1:J$2632,9,FALSE)</f>
        <v/>
      </c>
      <c r="M2243">
        <f>VLOOKUP(TRIM(SUBSTITUTE(D2243,CHAR(160),CHAR(32))),Metadata!B$1:K$2632,10,FALSE)</f>
        <v>54784</v>
      </c>
      <c r="N2243" s="1" t="s">
        <v>2715</v>
      </c>
      <c r="O2243">
        <v>211</v>
      </c>
      <c r="P2243">
        <v>219</v>
      </c>
    </row>
    <row r="2244" spans="1:16" x14ac:dyDescent="0.25">
      <c r="A2244" t="s">
        <v>4354</v>
      </c>
      <c r="B2244" t="s">
        <v>392</v>
      </c>
      <c r="C2244" t="s">
        <v>330</v>
      </c>
      <c r="D2244" t="s">
        <v>7936</v>
      </c>
      <c r="E2244" t="str">
        <f>VLOOKUP(TRIM(SUBSTITUTE(D2244,CHAR(160),CHAR(32))),Metadata!B$1:C$2632,2,FALSE)</f>
        <v>Marguerite, Queen, consort of Henry II, King of Navarre, 1492-1549.</v>
      </c>
      <c r="F2244" t="str">
        <f>VLOOKUP(TRIM(SUBSTITUTE(D2244,CHAR(160),CHAR(32))),Metadata!B$1:D$2632,3,FALSE)</f>
        <v>L'Heptaméron</v>
      </c>
      <c r="G2244">
        <f>VLOOKUP(TRIM(SUBSTITUTE(D2244,CHAR(160),CHAR(32))),Metadata!B$1:E$2632,4,FALSE)</f>
        <v>1559</v>
      </c>
      <c r="H2244" t="s">
        <v>456</v>
      </c>
      <c r="J2244" t="str">
        <f>VLOOKUP(TRIM(SUBSTITUTE(D2244,CHAR(160),CHAR(32))),Metadata!B$1:H$2632,7,FALSE)</f>
        <v>roman</v>
      </c>
      <c r="L2244" t="str">
        <f>VLOOKUP(TRIM(SUBSTITUTE(D2244,CHAR(160),CHAR(32))),Metadata!B$1:J$2632,9,FALSE)</f>
        <v/>
      </c>
      <c r="M2244">
        <f>VLOOKUP(TRIM(SUBSTITUTE(D2244,CHAR(160),CHAR(32))),Metadata!B$1:K$2632,10,FALSE)</f>
        <v>182112</v>
      </c>
      <c r="N2244" s="1" t="s">
        <v>2716</v>
      </c>
      <c r="O2244">
        <v>79</v>
      </c>
      <c r="P2244">
        <v>88</v>
      </c>
    </row>
    <row r="2245" spans="1:16" x14ac:dyDescent="0.25">
      <c r="A2245" t="s">
        <v>4354</v>
      </c>
      <c r="B2245" t="s">
        <v>392</v>
      </c>
      <c r="C2245" t="s">
        <v>330</v>
      </c>
      <c r="D2245" t="s">
        <v>7922</v>
      </c>
      <c r="E2245" t="str">
        <f>VLOOKUP(TRIM(SUBSTITUTE(D2245,CHAR(160),CHAR(32))),Metadata!B$1:C$2632,2,FALSE)</f>
        <v>Des Périers, Bonaventure, 1500?-1544?</v>
      </c>
      <c r="F2245" t="str">
        <f>VLOOKUP(TRIM(SUBSTITUTE(D2245,CHAR(160),CHAR(32))),Metadata!B$1:D$2632,3,FALSE)</f>
        <v>Les nouvelles récréations et joyeux devis</v>
      </c>
      <c r="G2245">
        <f>VLOOKUP(TRIM(SUBSTITUTE(D2245,CHAR(160),CHAR(32))),Metadata!B$1:E$2632,4,FALSE)</f>
        <v>1557</v>
      </c>
      <c r="H2245" t="s">
        <v>456</v>
      </c>
      <c r="J2245" t="str">
        <f>VLOOKUP(TRIM(SUBSTITUTE(D2245,CHAR(160),CHAR(32))),Metadata!B$1:H$2632,7,FALSE)</f>
        <v>traite ou essai</v>
      </c>
      <c r="L2245" t="str">
        <f>VLOOKUP(TRIM(SUBSTITUTE(D2245,CHAR(160),CHAR(32))),Metadata!B$1:J$2632,9,FALSE)</f>
        <v/>
      </c>
      <c r="M2245">
        <f>VLOOKUP(TRIM(SUBSTITUTE(D2245,CHAR(160),CHAR(32))),Metadata!B$1:K$2632,10,FALSE)</f>
        <v>92068</v>
      </c>
      <c r="N2245" s="1" t="s">
        <v>2717</v>
      </c>
      <c r="O2245">
        <v>78</v>
      </c>
      <c r="P2245">
        <v>87</v>
      </c>
    </row>
    <row r="2246" spans="1:16" x14ac:dyDescent="0.25">
      <c r="A2246" t="s">
        <v>4354</v>
      </c>
      <c r="B2246" t="s">
        <v>392</v>
      </c>
      <c r="C2246" t="s">
        <v>330</v>
      </c>
      <c r="D2246" t="s">
        <v>7922</v>
      </c>
      <c r="E2246" t="str">
        <f>VLOOKUP(TRIM(SUBSTITUTE(D2246,CHAR(160),CHAR(32))),Metadata!B$1:C$2632,2,FALSE)</f>
        <v>Des Périers, Bonaventure, 1500?-1544?</v>
      </c>
      <c r="F2246" t="str">
        <f>VLOOKUP(TRIM(SUBSTITUTE(D2246,CHAR(160),CHAR(32))),Metadata!B$1:D$2632,3,FALSE)</f>
        <v>Les nouvelles récréations et joyeux devis</v>
      </c>
      <c r="G2246">
        <f>VLOOKUP(TRIM(SUBSTITUTE(D2246,CHAR(160),CHAR(32))),Metadata!B$1:E$2632,4,FALSE)</f>
        <v>1557</v>
      </c>
      <c r="H2246" t="s">
        <v>456</v>
      </c>
      <c r="J2246" t="str">
        <f>VLOOKUP(TRIM(SUBSTITUTE(D2246,CHAR(160),CHAR(32))),Metadata!B$1:H$2632,7,FALSE)</f>
        <v>traite ou essai</v>
      </c>
      <c r="L2246" t="str">
        <f>VLOOKUP(TRIM(SUBSTITUTE(D2246,CHAR(160),CHAR(32))),Metadata!B$1:J$2632,9,FALSE)</f>
        <v/>
      </c>
      <c r="M2246">
        <f>VLOOKUP(TRIM(SUBSTITUTE(D2246,CHAR(160),CHAR(32))),Metadata!B$1:K$2632,10,FALSE)</f>
        <v>92068</v>
      </c>
      <c r="N2246" s="1" t="s">
        <v>2718</v>
      </c>
      <c r="O2246">
        <v>370</v>
      </c>
      <c r="P2246">
        <v>379</v>
      </c>
    </row>
    <row r="2247" spans="1:16" x14ac:dyDescent="0.25">
      <c r="A2247" t="s">
        <v>4354</v>
      </c>
      <c r="B2247" t="s">
        <v>392</v>
      </c>
      <c r="C2247" t="s">
        <v>330</v>
      </c>
      <c r="D2247" t="s">
        <v>7932</v>
      </c>
      <c r="E2247" t="str">
        <f>VLOOKUP(TRIM(SUBSTITUTE(D2247,CHAR(160),CHAR(32))),Metadata!B$1:C$2632,2,FALSE)</f>
        <v>Hélisenne de Crenne (pseudonym of Marguerite Briet), ca. 1510- ca. 1552.</v>
      </c>
      <c r="F2247" t="str">
        <f>VLOOKUP(TRIM(SUBSTITUTE(D2247,CHAR(160),CHAR(32))),Metadata!B$1:D$2632,3,FALSE)</f>
        <v>Les Angoysses douloureuses qui procedent d'amours</v>
      </c>
      <c r="G2247">
        <f>VLOOKUP(TRIM(SUBSTITUTE(D2247,CHAR(160),CHAR(32))),Metadata!B$1:E$2632,4,FALSE)</f>
        <v>1538</v>
      </c>
      <c r="H2247" t="s">
        <v>456</v>
      </c>
      <c r="J2247" t="str">
        <f>VLOOKUP(TRIM(SUBSTITUTE(D2247,CHAR(160),CHAR(32))),Metadata!B$1:H$2632,7,FALSE)</f>
        <v>roman</v>
      </c>
      <c r="L2247" t="str">
        <f>VLOOKUP(TRIM(SUBSTITUTE(D2247,CHAR(160),CHAR(32))),Metadata!B$1:J$2632,9,FALSE)</f>
        <v/>
      </c>
      <c r="M2247">
        <f>VLOOKUP(TRIM(SUBSTITUTE(D2247,CHAR(160),CHAR(32))),Metadata!B$1:K$2632,10,FALSE)</f>
        <v>92091</v>
      </c>
      <c r="N2247" s="1" t="s">
        <v>2719</v>
      </c>
      <c r="O2247">
        <v>113</v>
      </c>
      <c r="P2247">
        <v>122</v>
      </c>
    </row>
    <row r="2248" spans="1:16" x14ac:dyDescent="0.25">
      <c r="A2248" t="s">
        <v>4354</v>
      </c>
      <c r="B2248" t="s">
        <v>392</v>
      </c>
      <c r="C2248" t="s">
        <v>330</v>
      </c>
      <c r="D2248" t="s">
        <v>7962</v>
      </c>
      <c r="E2248" t="str">
        <f>VLOOKUP(TRIM(SUBSTITUTE(D2248,CHAR(160),CHAR(32))),Metadata!B$1:C$2632,2,FALSE)</f>
        <v>Arnauld, Antoine, 1612-1694.</v>
      </c>
      <c r="F2248" t="str">
        <f>VLOOKUP(TRIM(SUBSTITUTE(D2248,CHAR(160),CHAR(32))),Metadata!B$1:D$2632,3,FALSE)</f>
        <v>De la Frequente Communion</v>
      </c>
      <c r="G2248">
        <f>VLOOKUP(TRIM(SUBSTITUTE(D2248,CHAR(160),CHAR(32))),Metadata!B$1:E$2632,4,FALSE)</f>
        <v>1643</v>
      </c>
      <c r="H2248" t="s">
        <v>445</v>
      </c>
      <c r="J2248" t="str">
        <f>VLOOKUP(TRIM(SUBSTITUTE(D2248,CHAR(160),CHAR(32))),Metadata!B$1:H$2632,7,FALSE)</f>
        <v>traite ou essai</v>
      </c>
      <c r="L2248" t="str">
        <f>VLOOKUP(TRIM(SUBSTITUTE(D2248,CHAR(160),CHAR(32))),Metadata!B$1:J$2632,9,FALSE)</f>
        <v>prose</v>
      </c>
      <c r="M2248">
        <f>VLOOKUP(TRIM(SUBSTITUTE(D2248,CHAR(160),CHAR(32))),Metadata!B$1:K$2632,10,FALSE)</f>
        <v>127275</v>
      </c>
      <c r="N2248" s="1" t="s">
        <v>2720</v>
      </c>
      <c r="O2248">
        <v>325</v>
      </c>
      <c r="P2248">
        <v>334</v>
      </c>
    </row>
    <row r="2249" spans="1:16" x14ac:dyDescent="0.25">
      <c r="A2249" t="s">
        <v>4354</v>
      </c>
      <c r="B2249" t="s">
        <v>392</v>
      </c>
      <c r="C2249" t="s">
        <v>330</v>
      </c>
      <c r="D2249" t="s">
        <v>8061</v>
      </c>
      <c r="E2249" t="str">
        <f>VLOOKUP(TRIM(SUBSTITUTE(D2249,CHAR(160),CHAR(32))),Metadata!B$1:C$2632,2,FALSE)</f>
        <v>Garasse, François, 1584-1631.</v>
      </c>
      <c r="F2249" t="str">
        <f>VLOOKUP(TRIM(SUBSTITUTE(D2249,CHAR(160),CHAR(32))),Metadata!B$1:D$2632,3,FALSE)</f>
        <v>La doctrine cvrievse des beavx esprits de ce temps, ov, Pretendvs tels</v>
      </c>
      <c r="G2249">
        <f>VLOOKUP(TRIM(SUBSTITUTE(D2249,CHAR(160),CHAR(32))),Metadata!B$1:E$2632,4,FALSE)</f>
        <v>1623</v>
      </c>
      <c r="H2249" t="s">
        <v>445</v>
      </c>
      <c r="J2249" t="str">
        <f>VLOOKUP(TRIM(SUBSTITUTE(D2249,CHAR(160),CHAR(32))),Metadata!B$1:H$2632,7,FALSE)</f>
        <v>pamphlet</v>
      </c>
      <c r="L2249" t="str">
        <f>VLOOKUP(TRIM(SUBSTITUTE(D2249,CHAR(160),CHAR(32))),Metadata!B$1:J$2632,9,FALSE)</f>
        <v>prose</v>
      </c>
      <c r="M2249">
        <f>VLOOKUP(TRIM(SUBSTITUTE(D2249,CHAR(160),CHAR(32))),Metadata!B$1:K$2632,10,FALSE)</f>
        <v>244231</v>
      </c>
      <c r="N2249" s="1" t="s">
        <v>2721</v>
      </c>
      <c r="O2249">
        <v>11</v>
      </c>
      <c r="P2249">
        <v>21</v>
      </c>
    </row>
    <row r="2250" spans="1:16" x14ac:dyDescent="0.25">
      <c r="A2250" t="s">
        <v>4354</v>
      </c>
      <c r="B2250" t="s">
        <v>392</v>
      </c>
      <c r="C2250" t="s">
        <v>330</v>
      </c>
      <c r="D2250" t="s">
        <v>8061</v>
      </c>
      <c r="E2250" t="str">
        <f>VLOOKUP(TRIM(SUBSTITUTE(D2250,CHAR(160),CHAR(32))),Metadata!B$1:C$2632,2,FALSE)</f>
        <v>Garasse, François, 1584-1631.</v>
      </c>
      <c r="F2250" t="str">
        <f>VLOOKUP(TRIM(SUBSTITUTE(D2250,CHAR(160),CHAR(32))),Metadata!B$1:D$2632,3,FALSE)</f>
        <v>La doctrine cvrievse des beavx esprits de ce temps, ov, Pretendvs tels</v>
      </c>
      <c r="G2250">
        <f>VLOOKUP(TRIM(SUBSTITUTE(D2250,CHAR(160),CHAR(32))),Metadata!B$1:E$2632,4,FALSE)</f>
        <v>1623</v>
      </c>
      <c r="H2250" t="s">
        <v>445</v>
      </c>
      <c r="J2250" t="str">
        <f>VLOOKUP(TRIM(SUBSTITUTE(D2250,CHAR(160),CHAR(32))),Metadata!B$1:H$2632,7,FALSE)</f>
        <v>pamphlet</v>
      </c>
      <c r="L2250" t="str">
        <f>VLOOKUP(TRIM(SUBSTITUTE(D2250,CHAR(160),CHAR(32))),Metadata!B$1:J$2632,9,FALSE)</f>
        <v>prose</v>
      </c>
      <c r="M2250">
        <f>VLOOKUP(TRIM(SUBSTITUTE(D2250,CHAR(160),CHAR(32))),Metadata!B$1:K$2632,10,FALSE)</f>
        <v>244231</v>
      </c>
      <c r="N2250" s="1" t="s">
        <v>2722</v>
      </c>
      <c r="O2250">
        <v>442</v>
      </c>
      <c r="P2250">
        <v>451</v>
      </c>
    </row>
    <row r="2251" spans="1:16" x14ac:dyDescent="0.25">
      <c r="A2251" t="s">
        <v>4354</v>
      </c>
      <c r="B2251" t="s">
        <v>392</v>
      </c>
      <c r="C2251" t="s">
        <v>330</v>
      </c>
      <c r="D2251" t="s">
        <v>7962</v>
      </c>
      <c r="E2251" t="str">
        <f>VLOOKUP(TRIM(SUBSTITUTE(D2251,CHAR(160),CHAR(32))),Metadata!B$1:C$2632,2,FALSE)</f>
        <v>Arnauld, Antoine, 1612-1694.</v>
      </c>
      <c r="F2251" t="str">
        <f>VLOOKUP(TRIM(SUBSTITUTE(D2251,CHAR(160),CHAR(32))),Metadata!B$1:D$2632,3,FALSE)</f>
        <v>De la Frequente Communion</v>
      </c>
      <c r="G2251">
        <f>VLOOKUP(TRIM(SUBSTITUTE(D2251,CHAR(160),CHAR(32))),Metadata!B$1:E$2632,4,FALSE)</f>
        <v>1643</v>
      </c>
      <c r="H2251" t="s">
        <v>445</v>
      </c>
      <c r="J2251" t="str">
        <f>VLOOKUP(TRIM(SUBSTITUTE(D2251,CHAR(160),CHAR(32))),Metadata!B$1:H$2632,7,FALSE)</f>
        <v>traite ou essai</v>
      </c>
      <c r="L2251" t="str">
        <f>VLOOKUP(TRIM(SUBSTITUTE(D2251,CHAR(160),CHAR(32))),Metadata!B$1:J$2632,9,FALSE)</f>
        <v>prose</v>
      </c>
      <c r="M2251">
        <f>VLOOKUP(TRIM(SUBSTITUTE(D2251,CHAR(160),CHAR(32))),Metadata!B$1:K$2632,10,FALSE)</f>
        <v>127275</v>
      </c>
      <c r="N2251" s="1" t="s">
        <v>2723</v>
      </c>
      <c r="O2251">
        <v>143</v>
      </c>
      <c r="P2251">
        <v>152</v>
      </c>
    </row>
    <row r="2252" spans="1:16" x14ac:dyDescent="0.25">
      <c r="A2252" t="s">
        <v>4354</v>
      </c>
      <c r="B2252" t="s">
        <v>392</v>
      </c>
      <c r="C2252" t="s">
        <v>330</v>
      </c>
      <c r="D2252" t="s">
        <v>8151</v>
      </c>
      <c r="E2252" t="str">
        <f>VLOOKUP(TRIM(SUBSTITUTE(D2252,CHAR(160),CHAR(32))),Metadata!B$1:C$2632,2,FALSE)</f>
        <v>Sévigné, Marie de Rabutin-Chantal, marquise de, 1626-1696.</v>
      </c>
      <c r="F2252" t="str">
        <f>VLOOKUP(TRIM(SUBSTITUTE(D2252,CHAR(160),CHAR(32))),Metadata!B$1:D$2632,3,FALSE)</f>
        <v>Correspondance T. 2, 1675-1680</v>
      </c>
      <c r="G2252">
        <f>VLOOKUP(TRIM(SUBSTITUTE(D2252,CHAR(160),CHAR(32))),Metadata!B$1:E$2632,4,FALSE)</f>
        <v>1680</v>
      </c>
      <c r="H2252" t="s">
        <v>445</v>
      </c>
      <c r="J2252" t="str">
        <f>VLOOKUP(TRIM(SUBSTITUTE(D2252,CHAR(160),CHAR(32))),Metadata!B$1:H$2632,7,FALSE)</f>
        <v>correspondance</v>
      </c>
      <c r="L2252" t="str">
        <f>VLOOKUP(TRIM(SUBSTITUTE(D2252,CHAR(160),CHAR(32))),Metadata!B$1:J$2632,9,FALSE)</f>
        <v>prose</v>
      </c>
      <c r="M2252">
        <f>VLOOKUP(TRIM(SUBSTITUTE(D2252,CHAR(160),CHAR(32))),Metadata!B$1:K$2632,10,FALSE)</f>
        <v>404376</v>
      </c>
      <c r="N2252" t="s">
        <v>2724</v>
      </c>
      <c r="O2252">
        <v>295</v>
      </c>
      <c r="P2252">
        <v>304</v>
      </c>
    </row>
    <row r="2253" spans="1:16" x14ac:dyDescent="0.25">
      <c r="A2253" t="s">
        <v>4354</v>
      </c>
      <c r="B2253" t="s">
        <v>392</v>
      </c>
      <c r="C2253" t="s">
        <v>330</v>
      </c>
      <c r="D2253" t="s">
        <v>7962</v>
      </c>
      <c r="E2253" t="str">
        <f>VLOOKUP(TRIM(SUBSTITUTE(D2253,CHAR(160),CHAR(32))),Metadata!B$1:C$2632,2,FALSE)</f>
        <v>Arnauld, Antoine, 1612-1694.</v>
      </c>
      <c r="F2253" t="str">
        <f>VLOOKUP(TRIM(SUBSTITUTE(D2253,CHAR(160),CHAR(32))),Metadata!B$1:D$2632,3,FALSE)</f>
        <v>De la Frequente Communion</v>
      </c>
      <c r="G2253">
        <f>VLOOKUP(TRIM(SUBSTITUTE(D2253,CHAR(160),CHAR(32))),Metadata!B$1:E$2632,4,FALSE)</f>
        <v>1643</v>
      </c>
      <c r="H2253" t="s">
        <v>445</v>
      </c>
      <c r="J2253" t="str">
        <f>VLOOKUP(TRIM(SUBSTITUTE(D2253,CHAR(160),CHAR(32))),Metadata!B$1:H$2632,7,FALSE)</f>
        <v>traite ou essai</v>
      </c>
      <c r="L2253" t="str">
        <f>VLOOKUP(TRIM(SUBSTITUTE(D2253,CHAR(160),CHAR(32))),Metadata!B$1:J$2632,9,FALSE)</f>
        <v>prose</v>
      </c>
      <c r="M2253">
        <f>VLOOKUP(TRIM(SUBSTITUTE(D2253,CHAR(160),CHAR(32))),Metadata!B$1:K$2632,10,FALSE)</f>
        <v>127275</v>
      </c>
      <c r="N2253" s="1" t="s">
        <v>2725</v>
      </c>
      <c r="O2253">
        <v>253</v>
      </c>
      <c r="P2253">
        <v>262</v>
      </c>
    </row>
    <row r="2254" spans="1:16" x14ac:dyDescent="0.25">
      <c r="A2254" t="s">
        <v>4354</v>
      </c>
      <c r="B2254" t="s">
        <v>392</v>
      </c>
      <c r="C2254" t="s">
        <v>330</v>
      </c>
      <c r="D2254" t="s">
        <v>8098</v>
      </c>
      <c r="E2254" t="str">
        <f>VLOOKUP(TRIM(SUBSTITUTE(D2254,CHAR(160),CHAR(32))),Metadata!B$1:C$2632,2,FALSE)</f>
        <v>Molière, 1622-1673.</v>
      </c>
      <c r="F2254" t="str">
        <f>VLOOKUP(TRIM(SUBSTITUTE(D2254,CHAR(160),CHAR(32))),Metadata!B$1:D$2632,3,FALSE)</f>
        <v>Le dépit amoureux: comédie répresentée sur le théâtre du Palais Royal</v>
      </c>
      <c r="G2254">
        <f>VLOOKUP(TRIM(SUBSTITUTE(D2254,CHAR(160),CHAR(32))),Metadata!B$1:E$2632,4,FALSE)</f>
        <v>1663</v>
      </c>
      <c r="H2254" t="s">
        <v>445</v>
      </c>
      <c r="J2254" t="str">
        <f>VLOOKUP(TRIM(SUBSTITUTE(D2254,CHAR(160),CHAR(32))),Metadata!B$1:H$2632,7,FALSE)</f>
        <v>theatre</v>
      </c>
      <c r="L2254" t="str">
        <f>VLOOKUP(TRIM(SUBSTITUTE(D2254,CHAR(160),CHAR(32))),Metadata!B$1:J$2632,9,FALSE)</f>
        <v/>
      </c>
      <c r="M2254">
        <f>VLOOKUP(TRIM(SUBSTITUTE(D2254,CHAR(160),CHAR(32))),Metadata!B$1:K$2632,10,FALSE)</f>
        <v>16985</v>
      </c>
      <c r="N2254" s="1" t="s">
        <v>2726</v>
      </c>
      <c r="O2254">
        <v>6</v>
      </c>
      <c r="P2254">
        <v>15</v>
      </c>
    </row>
    <row r="2255" spans="1:16" x14ac:dyDescent="0.25">
      <c r="A2255" t="s">
        <v>4354</v>
      </c>
      <c r="B2255" t="s">
        <v>392</v>
      </c>
      <c r="C2255" t="s">
        <v>330</v>
      </c>
      <c r="D2255" t="s">
        <v>7981</v>
      </c>
      <c r="E2255" t="str">
        <f>VLOOKUP(TRIM(SUBSTITUTE(D2255,CHAR(160),CHAR(32))),Metadata!B$1:C$2632,2,FALSE)</f>
        <v>Balzac, Jean-Louis Guez, seigneur de, 1597-1654.</v>
      </c>
      <c r="F2255" t="str">
        <f>VLOOKUP(TRIM(SUBSTITUTE(D2255,CHAR(160),CHAR(32))),Metadata!B$1:D$2632,3,FALSE)</f>
        <v>Dissertations Chrestiennes et Morales</v>
      </c>
      <c r="G2255">
        <f>VLOOKUP(TRIM(SUBSTITUTE(D2255,CHAR(160),CHAR(32))),Metadata!B$1:E$2632,4,FALSE)</f>
        <v>1654</v>
      </c>
      <c r="H2255" t="s">
        <v>445</v>
      </c>
      <c r="J2255" t="str">
        <f>VLOOKUP(TRIM(SUBSTITUTE(D2255,CHAR(160),CHAR(32))),Metadata!B$1:H$2632,7,FALSE)</f>
        <v>traite ou essai</v>
      </c>
      <c r="L2255" t="str">
        <f>VLOOKUP(TRIM(SUBSTITUTE(D2255,CHAR(160),CHAR(32))),Metadata!B$1:J$2632,9,FALSE)</f>
        <v>prose</v>
      </c>
      <c r="M2255">
        <f>VLOOKUP(TRIM(SUBSTITUTE(D2255,CHAR(160),CHAR(32))),Metadata!B$1:K$2632,10,FALSE)</f>
        <v>65116</v>
      </c>
      <c r="N2255" s="1" t="s">
        <v>2727</v>
      </c>
      <c r="O2255">
        <v>182</v>
      </c>
      <c r="P2255">
        <v>191</v>
      </c>
    </row>
    <row r="2256" spans="1:16" x14ac:dyDescent="0.25">
      <c r="A2256" t="s">
        <v>4354</v>
      </c>
      <c r="B2256" t="s">
        <v>392</v>
      </c>
      <c r="C2256" t="s">
        <v>330</v>
      </c>
      <c r="D2256" t="s">
        <v>7967</v>
      </c>
      <c r="E2256" t="str">
        <f>VLOOKUP(TRIM(SUBSTITUTE(D2256,CHAR(160),CHAR(32))),Metadata!B$1:C$2632,2,FALSE)</f>
        <v>Aubigné, Agrippa d', 1552-1630.</v>
      </c>
      <c r="F2256" t="str">
        <f>VLOOKUP(TRIM(SUBSTITUTE(D2256,CHAR(160),CHAR(32))),Metadata!B$1:D$2632,3,FALSE)</f>
        <v>Les Tragiques</v>
      </c>
      <c r="G2256">
        <f>VLOOKUP(TRIM(SUBSTITUTE(D2256,CHAR(160),CHAR(32))),Metadata!B$1:E$2632,4,FALSE)</f>
        <v>1616</v>
      </c>
      <c r="H2256" t="s">
        <v>445</v>
      </c>
      <c r="J2256" t="str">
        <f>VLOOKUP(TRIM(SUBSTITUTE(D2256,CHAR(160),CHAR(32))),Metadata!B$1:H$2632,7,FALSE)</f>
        <v>poesie</v>
      </c>
      <c r="L2256" t="str">
        <f>VLOOKUP(TRIM(SUBSTITUTE(D2256,CHAR(160),CHAR(32))),Metadata!B$1:J$2632,9,FALSE)</f>
        <v>vers</v>
      </c>
      <c r="M2256">
        <f>VLOOKUP(TRIM(SUBSTITUTE(D2256,CHAR(160),CHAR(32))),Metadata!B$1:K$2632,10,FALSE)</f>
        <v>79145</v>
      </c>
      <c r="N2256" s="1" t="s">
        <v>2728</v>
      </c>
      <c r="O2256">
        <v>141</v>
      </c>
      <c r="P2256">
        <v>150</v>
      </c>
    </row>
    <row r="2257" spans="1:16" x14ac:dyDescent="0.25">
      <c r="A2257" t="s">
        <v>4354</v>
      </c>
      <c r="B2257" t="s">
        <v>392</v>
      </c>
      <c r="C2257" t="s">
        <v>330</v>
      </c>
      <c r="D2257" t="s">
        <v>8003</v>
      </c>
      <c r="E2257" t="str">
        <f>VLOOKUP(TRIM(SUBSTITUTE(D2257,CHAR(160),CHAR(32))),Metadata!B$1:C$2632,2,FALSE)</f>
        <v>Camus, Jean-Pierre, 1584-1652.</v>
      </c>
      <c r="F2257" t="str">
        <f>VLOOKUP(TRIM(SUBSTITUTE(D2257,CHAR(160),CHAR(32))),Metadata!B$1:D$2632,3,FALSE)</f>
        <v>Agathonphile: récit de Philargyrippe</v>
      </c>
      <c r="G2257">
        <f>VLOOKUP(TRIM(SUBSTITUTE(D2257,CHAR(160),CHAR(32))),Metadata!B$1:E$2632,4,FALSE)</f>
        <v>1621</v>
      </c>
      <c r="H2257" t="s">
        <v>445</v>
      </c>
      <c r="J2257" t="str">
        <f>VLOOKUP(TRIM(SUBSTITUTE(D2257,CHAR(160),CHAR(32))),Metadata!B$1:H$2632,7,FALSE)</f>
        <v>roman</v>
      </c>
      <c r="L2257" t="str">
        <f>VLOOKUP(TRIM(SUBSTITUTE(D2257,CHAR(160),CHAR(32))),Metadata!B$1:J$2632,9,FALSE)</f>
        <v>prose</v>
      </c>
      <c r="M2257">
        <f>VLOOKUP(TRIM(SUBSTITUTE(D2257,CHAR(160),CHAR(32))),Metadata!B$1:K$2632,10,FALSE)</f>
        <v>34464</v>
      </c>
      <c r="N2257" s="1" t="s">
        <v>2729</v>
      </c>
      <c r="O2257">
        <v>771</v>
      </c>
      <c r="P2257">
        <v>780</v>
      </c>
    </row>
    <row r="2258" spans="1:16" x14ac:dyDescent="0.25">
      <c r="A2258" t="s">
        <v>4354</v>
      </c>
      <c r="B2258" t="s">
        <v>392</v>
      </c>
      <c r="C2258" t="s">
        <v>330</v>
      </c>
      <c r="D2258" t="s">
        <v>8066</v>
      </c>
      <c r="E2258" t="str">
        <f>VLOOKUP(TRIM(SUBSTITUTE(D2258,CHAR(160),CHAR(32))),Metadata!B$1:C$2632,2,FALSE)</f>
        <v>La Bruyère, Jean de, 1645-1696.</v>
      </c>
      <c r="F2258" t="str">
        <f>VLOOKUP(TRIM(SUBSTITUTE(D2258,CHAR(160),CHAR(32))),Metadata!B$1:D$2632,3,FALSE)</f>
        <v>Dialogues sur le Quietisme</v>
      </c>
      <c r="G2258">
        <f>VLOOKUP(TRIM(SUBSTITUTE(D2258,CHAR(160),CHAR(32))),Metadata!B$1:E$2632,4,FALSE)</f>
        <v>1694</v>
      </c>
      <c r="H2258" t="s">
        <v>445</v>
      </c>
      <c r="J2258" t="str">
        <f>VLOOKUP(TRIM(SUBSTITUTE(D2258,CHAR(160),CHAR(32))),Metadata!B$1:H$2632,7,FALSE)</f>
        <v>eloquence</v>
      </c>
      <c r="L2258" t="str">
        <f>VLOOKUP(TRIM(SUBSTITUTE(D2258,CHAR(160),CHAR(32))),Metadata!B$1:J$2632,9,FALSE)</f>
        <v/>
      </c>
      <c r="M2258">
        <f>VLOOKUP(TRIM(SUBSTITUTE(D2258,CHAR(160),CHAR(32))),Metadata!B$1:K$2632,10,FALSE)</f>
        <v>43045</v>
      </c>
      <c r="N2258" s="1" t="s">
        <v>2730</v>
      </c>
      <c r="O2258">
        <v>457</v>
      </c>
      <c r="P2258">
        <v>466</v>
      </c>
    </row>
    <row r="2259" spans="1:16" x14ac:dyDescent="0.25">
      <c r="A2259" t="s">
        <v>4354</v>
      </c>
      <c r="B2259" t="s">
        <v>392</v>
      </c>
      <c r="C2259" t="s">
        <v>330</v>
      </c>
      <c r="D2259" t="s">
        <v>8052</v>
      </c>
      <c r="E2259" t="str">
        <f>VLOOKUP(TRIM(SUBSTITUTE(D2259,CHAR(160),CHAR(32))),Metadata!B$1:C$2632,2,FALSE)</f>
        <v>Fénelon, François de Salignac de La Mothe-, 1651-1715.</v>
      </c>
      <c r="F2259" t="str">
        <f>VLOOKUP(TRIM(SUBSTITUTE(D2259,CHAR(160),CHAR(32))),Metadata!B$1:D$2632,3,FALSE)</f>
        <v>Explication des maximes des saints sur la vie intérieure</v>
      </c>
      <c r="G2259">
        <f>VLOOKUP(TRIM(SUBSTITUTE(D2259,CHAR(160),CHAR(32))),Metadata!B$1:E$2632,4,FALSE)</f>
        <v>1697</v>
      </c>
      <c r="H2259" t="s">
        <v>445</v>
      </c>
      <c r="J2259" t="str">
        <f>VLOOKUP(TRIM(SUBSTITUTE(D2259,CHAR(160),CHAR(32))),Metadata!B$1:H$2632,7,FALSE)</f>
        <v>traite ou essai</v>
      </c>
      <c r="L2259" t="str">
        <f>VLOOKUP(TRIM(SUBSTITUTE(D2259,CHAR(160),CHAR(32))),Metadata!B$1:J$2632,9,FALSE)</f>
        <v>prose</v>
      </c>
      <c r="M2259">
        <f>VLOOKUP(TRIM(SUBSTITUTE(D2259,CHAR(160),CHAR(32))),Metadata!B$1:K$2632,10,FALSE)</f>
        <v>45226</v>
      </c>
      <c r="N2259" s="1" t="s">
        <v>2731</v>
      </c>
      <c r="O2259">
        <v>3</v>
      </c>
      <c r="P2259">
        <v>12</v>
      </c>
    </row>
    <row r="2260" spans="1:16" x14ac:dyDescent="0.25">
      <c r="A2260" t="s">
        <v>4354</v>
      </c>
      <c r="B2260" t="s">
        <v>392</v>
      </c>
      <c r="C2260" t="s">
        <v>330</v>
      </c>
      <c r="D2260" t="s">
        <v>7962</v>
      </c>
      <c r="E2260" t="str">
        <f>VLOOKUP(TRIM(SUBSTITUTE(D2260,CHAR(160),CHAR(32))),Metadata!B$1:C$2632,2,FALSE)</f>
        <v>Arnauld, Antoine, 1612-1694.</v>
      </c>
      <c r="F2260" t="str">
        <f>VLOOKUP(TRIM(SUBSTITUTE(D2260,CHAR(160),CHAR(32))),Metadata!B$1:D$2632,3,FALSE)</f>
        <v>De la Frequente Communion</v>
      </c>
      <c r="G2260">
        <f>VLOOKUP(TRIM(SUBSTITUTE(D2260,CHAR(160),CHAR(32))),Metadata!B$1:E$2632,4,FALSE)</f>
        <v>1643</v>
      </c>
      <c r="H2260" t="s">
        <v>445</v>
      </c>
      <c r="J2260" t="str">
        <f>VLOOKUP(TRIM(SUBSTITUTE(D2260,CHAR(160),CHAR(32))),Metadata!B$1:H$2632,7,FALSE)</f>
        <v>traite ou essai</v>
      </c>
      <c r="L2260" t="str">
        <f>VLOOKUP(TRIM(SUBSTITUTE(D2260,CHAR(160),CHAR(32))),Metadata!B$1:J$2632,9,FALSE)</f>
        <v>prose</v>
      </c>
      <c r="M2260">
        <f>VLOOKUP(TRIM(SUBSTITUTE(D2260,CHAR(160),CHAR(32))),Metadata!B$1:K$2632,10,FALSE)</f>
        <v>127275</v>
      </c>
      <c r="N2260" s="1" t="s">
        <v>2732</v>
      </c>
      <c r="O2260">
        <v>25</v>
      </c>
      <c r="P2260">
        <v>34</v>
      </c>
    </row>
    <row r="2261" spans="1:16" x14ac:dyDescent="0.25">
      <c r="A2261" t="s">
        <v>4354</v>
      </c>
      <c r="B2261" t="s">
        <v>392</v>
      </c>
      <c r="C2261" t="s">
        <v>330</v>
      </c>
      <c r="D2261" t="s">
        <v>7962</v>
      </c>
      <c r="E2261" t="str">
        <f>VLOOKUP(TRIM(SUBSTITUTE(D2261,CHAR(160),CHAR(32))),Metadata!B$1:C$2632,2,FALSE)</f>
        <v>Arnauld, Antoine, 1612-1694.</v>
      </c>
      <c r="F2261" t="str">
        <f>VLOOKUP(TRIM(SUBSTITUTE(D2261,CHAR(160),CHAR(32))),Metadata!B$1:D$2632,3,FALSE)</f>
        <v>De la Frequente Communion</v>
      </c>
      <c r="G2261">
        <f>VLOOKUP(TRIM(SUBSTITUTE(D2261,CHAR(160),CHAR(32))),Metadata!B$1:E$2632,4,FALSE)</f>
        <v>1643</v>
      </c>
      <c r="H2261" t="s">
        <v>445</v>
      </c>
      <c r="J2261" t="str">
        <f>VLOOKUP(TRIM(SUBSTITUTE(D2261,CHAR(160),CHAR(32))),Metadata!B$1:H$2632,7,FALSE)</f>
        <v>traite ou essai</v>
      </c>
      <c r="L2261" t="str">
        <f>VLOOKUP(TRIM(SUBSTITUTE(D2261,CHAR(160),CHAR(32))),Metadata!B$1:J$2632,9,FALSE)</f>
        <v>prose</v>
      </c>
      <c r="M2261">
        <f>VLOOKUP(TRIM(SUBSTITUTE(D2261,CHAR(160),CHAR(32))),Metadata!B$1:K$2632,10,FALSE)</f>
        <v>127275</v>
      </c>
      <c r="N2261" s="1" t="s">
        <v>2733</v>
      </c>
      <c r="O2261">
        <v>105</v>
      </c>
      <c r="P2261">
        <v>114</v>
      </c>
    </row>
    <row r="2262" spans="1:16" x14ac:dyDescent="0.25">
      <c r="A2262" t="s">
        <v>4354</v>
      </c>
      <c r="B2262" t="s">
        <v>392</v>
      </c>
      <c r="C2262" t="s">
        <v>330</v>
      </c>
      <c r="D2262" t="s">
        <v>7962</v>
      </c>
      <c r="E2262" t="str">
        <f>VLOOKUP(TRIM(SUBSTITUTE(D2262,CHAR(160),CHAR(32))),Metadata!B$1:C$2632,2,FALSE)</f>
        <v>Arnauld, Antoine, 1612-1694.</v>
      </c>
      <c r="F2262" t="str">
        <f>VLOOKUP(TRIM(SUBSTITUTE(D2262,CHAR(160),CHAR(32))),Metadata!B$1:D$2632,3,FALSE)</f>
        <v>De la Frequente Communion</v>
      </c>
      <c r="G2262">
        <f>VLOOKUP(TRIM(SUBSTITUTE(D2262,CHAR(160),CHAR(32))),Metadata!B$1:E$2632,4,FALSE)</f>
        <v>1643</v>
      </c>
      <c r="H2262" t="s">
        <v>445</v>
      </c>
      <c r="J2262" t="str">
        <f>VLOOKUP(TRIM(SUBSTITUTE(D2262,CHAR(160),CHAR(32))),Metadata!B$1:H$2632,7,FALSE)</f>
        <v>traite ou essai</v>
      </c>
      <c r="L2262" t="str">
        <f>VLOOKUP(TRIM(SUBSTITUTE(D2262,CHAR(160),CHAR(32))),Metadata!B$1:J$2632,9,FALSE)</f>
        <v>prose</v>
      </c>
      <c r="M2262">
        <f>VLOOKUP(TRIM(SUBSTITUTE(D2262,CHAR(160),CHAR(32))),Metadata!B$1:K$2632,10,FALSE)</f>
        <v>127275</v>
      </c>
      <c r="N2262" s="1" t="s">
        <v>2734</v>
      </c>
      <c r="O2262">
        <v>164</v>
      </c>
      <c r="P2262">
        <v>173</v>
      </c>
    </row>
    <row r="2263" spans="1:16" x14ac:dyDescent="0.25">
      <c r="A2263" t="s">
        <v>4354</v>
      </c>
      <c r="B2263" t="s">
        <v>392</v>
      </c>
      <c r="C2263" t="s">
        <v>330</v>
      </c>
      <c r="D2263" t="s">
        <v>7962</v>
      </c>
      <c r="E2263" t="str">
        <f>VLOOKUP(TRIM(SUBSTITUTE(D2263,CHAR(160),CHAR(32))),Metadata!B$1:C$2632,2,FALSE)</f>
        <v>Arnauld, Antoine, 1612-1694.</v>
      </c>
      <c r="F2263" t="str">
        <f>VLOOKUP(TRIM(SUBSTITUTE(D2263,CHAR(160),CHAR(32))),Metadata!B$1:D$2632,3,FALSE)</f>
        <v>De la Frequente Communion</v>
      </c>
      <c r="G2263">
        <f>VLOOKUP(TRIM(SUBSTITUTE(D2263,CHAR(160),CHAR(32))),Metadata!B$1:E$2632,4,FALSE)</f>
        <v>1643</v>
      </c>
      <c r="H2263" t="s">
        <v>445</v>
      </c>
      <c r="J2263" t="str">
        <f>VLOOKUP(TRIM(SUBSTITUTE(D2263,CHAR(160),CHAR(32))),Metadata!B$1:H$2632,7,FALSE)</f>
        <v>traite ou essai</v>
      </c>
      <c r="L2263" t="str">
        <f>VLOOKUP(TRIM(SUBSTITUTE(D2263,CHAR(160),CHAR(32))),Metadata!B$1:J$2632,9,FALSE)</f>
        <v>prose</v>
      </c>
      <c r="M2263">
        <f>VLOOKUP(TRIM(SUBSTITUTE(D2263,CHAR(160),CHAR(32))),Metadata!B$1:K$2632,10,FALSE)</f>
        <v>127275</v>
      </c>
      <c r="N2263" s="1" t="s">
        <v>2735</v>
      </c>
      <c r="O2263">
        <v>276</v>
      </c>
      <c r="P2263">
        <v>285</v>
      </c>
    </row>
    <row r="2264" spans="1:16" x14ac:dyDescent="0.25">
      <c r="A2264" t="s">
        <v>4354</v>
      </c>
      <c r="B2264" t="s">
        <v>392</v>
      </c>
      <c r="C2264" t="s">
        <v>330</v>
      </c>
      <c r="D2264" t="s">
        <v>7962</v>
      </c>
      <c r="E2264" t="str">
        <f>VLOOKUP(TRIM(SUBSTITUTE(D2264,CHAR(160),CHAR(32))),Metadata!B$1:C$2632,2,FALSE)</f>
        <v>Arnauld, Antoine, 1612-1694.</v>
      </c>
      <c r="F2264" t="str">
        <f>VLOOKUP(TRIM(SUBSTITUTE(D2264,CHAR(160),CHAR(32))),Metadata!B$1:D$2632,3,FALSE)</f>
        <v>De la Frequente Communion</v>
      </c>
      <c r="G2264">
        <f>VLOOKUP(TRIM(SUBSTITUTE(D2264,CHAR(160),CHAR(32))),Metadata!B$1:E$2632,4,FALSE)</f>
        <v>1643</v>
      </c>
      <c r="H2264" t="s">
        <v>445</v>
      </c>
      <c r="J2264" t="str">
        <f>VLOOKUP(TRIM(SUBSTITUTE(D2264,CHAR(160),CHAR(32))),Metadata!B$1:H$2632,7,FALSE)</f>
        <v>traite ou essai</v>
      </c>
      <c r="L2264" t="str">
        <f>VLOOKUP(TRIM(SUBSTITUTE(D2264,CHAR(160),CHAR(32))),Metadata!B$1:J$2632,9,FALSE)</f>
        <v>prose</v>
      </c>
      <c r="M2264">
        <f>VLOOKUP(TRIM(SUBSTITUTE(D2264,CHAR(160),CHAR(32))),Metadata!B$1:K$2632,10,FALSE)</f>
        <v>127275</v>
      </c>
      <c r="N2264" s="1" t="s">
        <v>2736</v>
      </c>
      <c r="O2264">
        <v>159</v>
      </c>
      <c r="P2264">
        <v>169</v>
      </c>
    </row>
    <row r="2265" spans="1:16" x14ac:dyDescent="0.25">
      <c r="A2265" t="s">
        <v>4354</v>
      </c>
      <c r="B2265" t="s">
        <v>392</v>
      </c>
      <c r="C2265" t="s">
        <v>330</v>
      </c>
      <c r="D2265" t="s">
        <v>7962</v>
      </c>
      <c r="E2265" t="str">
        <f>VLOOKUP(TRIM(SUBSTITUTE(D2265,CHAR(160),CHAR(32))),Metadata!B$1:C$2632,2,FALSE)</f>
        <v>Arnauld, Antoine, 1612-1694.</v>
      </c>
      <c r="F2265" t="str">
        <f>VLOOKUP(TRIM(SUBSTITUTE(D2265,CHAR(160),CHAR(32))),Metadata!B$1:D$2632,3,FALSE)</f>
        <v>De la Frequente Communion</v>
      </c>
      <c r="G2265">
        <f>VLOOKUP(TRIM(SUBSTITUTE(D2265,CHAR(160),CHAR(32))),Metadata!B$1:E$2632,4,FALSE)</f>
        <v>1643</v>
      </c>
      <c r="H2265" t="s">
        <v>445</v>
      </c>
      <c r="J2265" t="str">
        <f>VLOOKUP(TRIM(SUBSTITUTE(D2265,CHAR(160),CHAR(32))),Metadata!B$1:H$2632,7,FALSE)</f>
        <v>traite ou essai</v>
      </c>
      <c r="L2265" t="str">
        <f>VLOOKUP(TRIM(SUBSTITUTE(D2265,CHAR(160),CHAR(32))),Metadata!B$1:J$2632,9,FALSE)</f>
        <v>prose</v>
      </c>
      <c r="M2265">
        <f>VLOOKUP(TRIM(SUBSTITUTE(D2265,CHAR(160),CHAR(32))),Metadata!B$1:K$2632,10,FALSE)</f>
        <v>127275</v>
      </c>
      <c r="N2265" s="1" t="s">
        <v>2737</v>
      </c>
      <c r="O2265">
        <v>109</v>
      </c>
      <c r="P2265">
        <v>118</v>
      </c>
    </row>
    <row r="2266" spans="1:16" x14ac:dyDescent="0.25">
      <c r="A2266" t="s">
        <v>4354</v>
      </c>
      <c r="B2266" t="s">
        <v>392</v>
      </c>
      <c r="C2266" t="s">
        <v>330</v>
      </c>
      <c r="D2266" t="s">
        <v>8052</v>
      </c>
      <c r="E2266" t="str">
        <f>VLOOKUP(TRIM(SUBSTITUTE(D2266,CHAR(160),CHAR(32))),Metadata!B$1:C$2632,2,FALSE)</f>
        <v>Fénelon, François de Salignac de La Mothe-, 1651-1715.</v>
      </c>
      <c r="F2266" t="str">
        <f>VLOOKUP(TRIM(SUBSTITUTE(D2266,CHAR(160),CHAR(32))),Metadata!B$1:D$2632,3,FALSE)</f>
        <v>Explication des maximes des saints sur la vie intérieure</v>
      </c>
      <c r="G2266">
        <f>VLOOKUP(TRIM(SUBSTITUTE(D2266,CHAR(160),CHAR(32))),Metadata!B$1:E$2632,4,FALSE)</f>
        <v>1697</v>
      </c>
      <c r="H2266" t="s">
        <v>445</v>
      </c>
      <c r="J2266" t="str">
        <f>VLOOKUP(TRIM(SUBSTITUTE(D2266,CHAR(160),CHAR(32))),Metadata!B$1:H$2632,7,FALSE)</f>
        <v>traite ou essai</v>
      </c>
      <c r="L2266" t="str">
        <f>VLOOKUP(TRIM(SUBSTITUTE(D2266,CHAR(160),CHAR(32))),Metadata!B$1:J$2632,9,FALSE)</f>
        <v>prose</v>
      </c>
      <c r="M2266">
        <f>VLOOKUP(TRIM(SUBSTITUTE(D2266,CHAR(160),CHAR(32))),Metadata!B$1:K$2632,10,FALSE)</f>
        <v>45226</v>
      </c>
      <c r="N2266" s="1" t="s">
        <v>2738</v>
      </c>
      <c r="O2266">
        <v>49</v>
      </c>
      <c r="P2266">
        <v>59</v>
      </c>
    </row>
    <row r="2267" spans="1:16" x14ac:dyDescent="0.25">
      <c r="A2267" t="s">
        <v>4354</v>
      </c>
      <c r="B2267" t="s">
        <v>392</v>
      </c>
      <c r="C2267" t="s">
        <v>330</v>
      </c>
      <c r="D2267" t="s">
        <v>8052</v>
      </c>
      <c r="E2267" t="str">
        <f>VLOOKUP(TRIM(SUBSTITUTE(D2267,CHAR(160),CHAR(32))),Metadata!B$1:C$2632,2,FALSE)</f>
        <v>Fénelon, François de Salignac de La Mothe-, 1651-1715.</v>
      </c>
      <c r="F2267" t="str">
        <f>VLOOKUP(TRIM(SUBSTITUTE(D2267,CHAR(160),CHAR(32))),Metadata!B$1:D$2632,3,FALSE)</f>
        <v>Explication des maximes des saints sur la vie intérieure</v>
      </c>
      <c r="G2267">
        <f>VLOOKUP(TRIM(SUBSTITUTE(D2267,CHAR(160),CHAR(32))),Metadata!B$1:E$2632,4,FALSE)</f>
        <v>1697</v>
      </c>
      <c r="H2267" t="s">
        <v>445</v>
      </c>
      <c r="J2267" t="str">
        <f>VLOOKUP(TRIM(SUBSTITUTE(D2267,CHAR(160),CHAR(32))),Metadata!B$1:H$2632,7,FALSE)</f>
        <v>traite ou essai</v>
      </c>
      <c r="L2267" t="str">
        <f>VLOOKUP(TRIM(SUBSTITUTE(D2267,CHAR(160),CHAR(32))),Metadata!B$1:J$2632,9,FALSE)</f>
        <v>prose</v>
      </c>
      <c r="M2267">
        <f>VLOOKUP(TRIM(SUBSTITUTE(D2267,CHAR(160),CHAR(32))),Metadata!B$1:K$2632,10,FALSE)</f>
        <v>45226</v>
      </c>
      <c r="N2267" s="1" t="s">
        <v>2739</v>
      </c>
      <c r="O2267">
        <v>92</v>
      </c>
      <c r="P2267">
        <v>101</v>
      </c>
    </row>
    <row r="2268" spans="1:16" x14ac:dyDescent="0.25">
      <c r="A2268" t="s">
        <v>4354</v>
      </c>
      <c r="B2268" t="s">
        <v>392</v>
      </c>
      <c r="C2268" t="s">
        <v>330</v>
      </c>
      <c r="D2268" t="s">
        <v>8354</v>
      </c>
      <c r="E2268" t="str">
        <f>VLOOKUP(TRIM(SUBSTITUTE(D2268,CHAR(160),CHAR(32))),Metadata!B$1:C$2632,2,FALSE)</f>
        <v>Prévost, abbé, 1697-1763.</v>
      </c>
      <c r="F2268" t="str">
        <f>VLOOKUP(TRIM(SUBSTITUTE(D2268,CHAR(160),CHAR(32))),Metadata!B$1:D$2632,3,FALSE)</f>
        <v>Le philosophe anglois, ou, Histoire de monsieur Cleveland, fils naturel de Cromwel. T. 5-6</v>
      </c>
      <c r="G2268">
        <f>VLOOKUP(TRIM(SUBSTITUTE(D2268,CHAR(160),CHAR(32))),Metadata!B$1:E$2632,4,FALSE)</f>
        <v>1739</v>
      </c>
      <c r="H2268" t="s">
        <v>448</v>
      </c>
      <c r="J2268" t="str">
        <f>VLOOKUP(TRIM(SUBSTITUTE(D2268,CHAR(160),CHAR(32))),Metadata!B$1:H$2632,7,FALSE)</f>
        <v>roman</v>
      </c>
      <c r="L2268" t="str">
        <f>VLOOKUP(TRIM(SUBSTITUTE(D2268,CHAR(160),CHAR(32))),Metadata!B$1:J$2632,9,FALSE)</f>
        <v>prose</v>
      </c>
      <c r="M2268">
        <f>VLOOKUP(TRIM(SUBSTITUTE(D2268,CHAR(160),CHAR(32))),Metadata!B$1:K$2632,10,FALSE)</f>
        <v>149906</v>
      </c>
      <c r="N2268" s="1" t="s">
        <v>2740</v>
      </c>
      <c r="O2268">
        <v>429</v>
      </c>
      <c r="P2268">
        <v>438</v>
      </c>
    </row>
    <row r="2269" spans="1:16" x14ac:dyDescent="0.25">
      <c r="A2269" t="s">
        <v>4354</v>
      </c>
      <c r="B2269" t="s">
        <v>392</v>
      </c>
      <c r="C2269" t="s">
        <v>330</v>
      </c>
      <c r="D2269" t="s">
        <v>8417</v>
      </c>
      <c r="E2269" t="str">
        <f>VLOOKUP(TRIM(SUBSTITUTE(D2269,CHAR(160),CHAR(32))),Metadata!B$1:C$2632,2,FALSE)</f>
        <v>Voltaire, 1694-1778.</v>
      </c>
      <c r="F2269" t="str">
        <f>VLOOKUP(TRIM(SUBSTITUTE(D2269,CHAR(160),CHAR(32))),Metadata!B$1:D$2632,3,FALSE)</f>
        <v>Histoire de l'empire de Russie sous Pierre le Grande</v>
      </c>
      <c r="G2269">
        <f>VLOOKUP(TRIM(SUBSTITUTE(D2269,CHAR(160),CHAR(32))),Metadata!B$1:E$2632,4,FALSE)</f>
        <v>1763</v>
      </c>
      <c r="H2269" t="s">
        <v>448</v>
      </c>
      <c r="J2269" t="str">
        <f>VLOOKUP(TRIM(SUBSTITUTE(D2269,CHAR(160),CHAR(32))),Metadata!B$1:H$2632,7,FALSE)</f>
        <v>traite ou essai</v>
      </c>
      <c r="L2269" t="str">
        <f>VLOOKUP(TRIM(SUBSTITUTE(D2269,CHAR(160),CHAR(32))),Metadata!B$1:J$2632,9,FALSE)</f>
        <v>prose</v>
      </c>
      <c r="M2269">
        <f>VLOOKUP(TRIM(SUBSTITUTE(D2269,CHAR(160),CHAR(32))),Metadata!B$1:K$2632,10,FALSE)</f>
        <v>44275</v>
      </c>
      <c r="N2269" s="1" t="s">
        <v>2741</v>
      </c>
      <c r="O2269">
        <v>160</v>
      </c>
      <c r="P2269">
        <v>169</v>
      </c>
    </row>
    <row r="2270" spans="1:16" x14ac:dyDescent="0.25">
      <c r="A2270" t="s">
        <v>4354</v>
      </c>
      <c r="B2270" t="s">
        <v>392</v>
      </c>
      <c r="C2270" t="s">
        <v>330</v>
      </c>
      <c r="D2270" t="s">
        <v>8178</v>
      </c>
      <c r="E2270" t="str">
        <f>VLOOKUP(TRIM(SUBSTITUTE(D2270,CHAR(160),CHAR(32))),Metadata!B$1:C$2632,2,FALSE)</f>
        <v>Aubert de la Chesnaye-Debois, François-Alexandre, 1699-1784.</v>
      </c>
      <c r="F2270" t="str">
        <f>VLOOKUP(TRIM(SUBSTITUTE(D2270,CHAR(160),CHAR(32))),Metadata!B$1:D$2632,3,FALSE)</f>
        <v>Lettres sur les romans</v>
      </c>
      <c r="G2270">
        <f>VLOOKUP(TRIM(SUBSTITUTE(D2270,CHAR(160),CHAR(32))),Metadata!B$1:E$2632,4,FALSE)</f>
        <v>1743</v>
      </c>
      <c r="H2270" t="s">
        <v>448</v>
      </c>
      <c r="J2270" t="str">
        <f>VLOOKUP(TRIM(SUBSTITUTE(D2270,CHAR(160),CHAR(32))),Metadata!B$1:H$2632,7,FALSE)</f>
        <v>melanges litteraires</v>
      </c>
      <c r="L2270" t="str">
        <f>VLOOKUP(TRIM(SUBSTITUTE(D2270,CHAR(160),CHAR(32))),Metadata!B$1:J$2632,9,FALSE)</f>
        <v>prose</v>
      </c>
      <c r="M2270">
        <f>VLOOKUP(TRIM(SUBSTITUTE(D2270,CHAR(160),CHAR(32))),Metadata!B$1:K$2632,10,FALSE)</f>
        <v>34757</v>
      </c>
      <c r="N2270" s="1" t="s">
        <v>2742</v>
      </c>
      <c r="O2270">
        <v>14</v>
      </c>
      <c r="P2270">
        <v>24</v>
      </c>
    </row>
    <row r="2271" spans="1:16" x14ac:dyDescent="0.25">
      <c r="A2271" t="s">
        <v>4354</v>
      </c>
      <c r="B2271" t="s">
        <v>392</v>
      </c>
      <c r="C2271" t="s">
        <v>330</v>
      </c>
      <c r="D2271" t="s">
        <v>8214</v>
      </c>
      <c r="E2271" t="str">
        <f>VLOOKUP(TRIM(SUBSTITUTE(D2271,CHAR(160),CHAR(32))),Metadata!B$1:C$2632,2,FALSE)</f>
        <v>Condorcet, Marie Jean Antoine-Nicolas de Caritat, marquis de, 1743-1794.</v>
      </c>
      <c r="F2271" t="str">
        <f>VLOOKUP(TRIM(SUBSTITUTE(D2271,CHAR(160),CHAR(32))),Metadata!B$1:D$2632,3,FALSE)</f>
        <v>Esquisse d'un tableau</v>
      </c>
      <c r="G2271">
        <f>VLOOKUP(TRIM(SUBSTITUTE(D2271,CHAR(160),CHAR(32))),Metadata!B$1:E$2632,4,FALSE)</f>
        <v>1794</v>
      </c>
      <c r="H2271" t="s">
        <v>448</v>
      </c>
      <c r="J2271" t="str">
        <f>VLOOKUP(TRIM(SUBSTITUTE(D2271,CHAR(160),CHAR(32))),Metadata!B$1:H$2632,7,FALSE)</f>
        <v>traite ou essai</v>
      </c>
      <c r="L2271" t="str">
        <f>VLOOKUP(TRIM(SUBSTITUTE(D2271,CHAR(160),CHAR(32))),Metadata!B$1:J$2632,9,FALSE)</f>
        <v>prose</v>
      </c>
      <c r="M2271">
        <f>VLOOKUP(TRIM(SUBSTITUTE(D2271,CHAR(160),CHAR(32))),Metadata!B$1:K$2632,10,FALSE)</f>
        <v>66733</v>
      </c>
      <c r="N2271" s="1" t="s">
        <v>2743</v>
      </c>
      <c r="O2271">
        <v>598</v>
      </c>
      <c r="P2271">
        <v>607</v>
      </c>
    </row>
    <row r="2272" spans="1:16" x14ac:dyDescent="0.25">
      <c r="A2272" t="s">
        <v>4354</v>
      </c>
      <c r="B2272" t="s">
        <v>392</v>
      </c>
      <c r="C2272" t="s">
        <v>330</v>
      </c>
      <c r="D2272" t="s">
        <v>8234</v>
      </c>
      <c r="E2272" t="str">
        <f>VLOOKUP(TRIM(SUBSTITUTE(D2272,CHAR(160),CHAR(32))),Metadata!B$1:C$2632,2,FALSE)</f>
        <v>Diderot, Denis, 1713-1784.</v>
      </c>
      <c r="F2272" t="str">
        <f>VLOOKUP(TRIM(SUBSTITUTE(D2272,CHAR(160),CHAR(32))),Metadata!B$1:D$2632,3,FALSE)</f>
        <v>La religieuse</v>
      </c>
      <c r="G2272">
        <f>VLOOKUP(TRIM(SUBSTITUTE(D2272,CHAR(160),CHAR(32))),Metadata!B$1:E$2632,4,FALSE)</f>
        <v>1784</v>
      </c>
      <c r="H2272" t="s">
        <v>448</v>
      </c>
      <c r="J2272" t="str">
        <f>VLOOKUP(TRIM(SUBSTITUTE(D2272,CHAR(160),CHAR(32))),Metadata!B$1:H$2632,7,FALSE)</f>
        <v>roman</v>
      </c>
      <c r="L2272" t="str">
        <f>VLOOKUP(TRIM(SUBSTITUTE(D2272,CHAR(160),CHAR(32))),Metadata!B$1:J$2632,9,FALSE)</f>
        <v>prose</v>
      </c>
      <c r="M2272">
        <f>VLOOKUP(TRIM(SUBSTITUTE(D2272,CHAR(160),CHAR(32))),Metadata!B$1:K$2632,10,FALSE)</f>
        <v>65573</v>
      </c>
      <c r="N2272" s="1" t="s">
        <v>2744</v>
      </c>
      <c r="O2272">
        <v>74</v>
      </c>
      <c r="P2272">
        <v>83</v>
      </c>
    </row>
    <row r="2273" spans="1:16" x14ac:dyDescent="0.25">
      <c r="A2273" t="s">
        <v>4354</v>
      </c>
      <c r="B2273" t="s">
        <v>392</v>
      </c>
      <c r="C2273" t="s">
        <v>330</v>
      </c>
      <c r="D2273" t="s">
        <v>8415</v>
      </c>
      <c r="E2273" t="str">
        <f>VLOOKUP(TRIM(SUBSTITUTE(D2273,CHAR(160),CHAR(32))),Metadata!B$1:C$2632,2,FALSE)</f>
        <v>Voltaire, 1694-1778.</v>
      </c>
      <c r="F2273" t="str">
        <f>VLOOKUP(TRIM(SUBSTITUTE(D2273,CHAR(160),CHAR(32))),Metadata!B$1:D$2632,3,FALSE)</f>
        <v>Correspondance. T. 90-92</v>
      </c>
      <c r="G2273">
        <f>VLOOKUP(TRIM(SUBSTITUTE(D2273,CHAR(160),CHAR(32))),Metadata!B$1:E$2632,4,FALSE)</f>
        <v>1775</v>
      </c>
      <c r="H2273" t="s">
        <v>448</v>
      </c>
      <c r="J2273" t="str">
        <f>VLOOKUP(TRIM(SUBSTITUTE(D2273,CHAR(160),CHAR(32))),Metadata!B$1:H$2632,7,FALSE)</f>
        <v>correspondance</v>
      </c>
      <c r="L2273" t="str">
        <f>VLOOKUP(TRIM(SUBSTITUTE(D2273,CHAR(160),CHAR(32))),Metadata!B$1:J$2632,9,FALSE)</f>
        <v>prose</v>
      </c>
      <c r="M2273">
        <f>VLOOKUP(TRIM(SUBSTITUTE(D2273,CHAR(160),CHAR(32))),Metadata!B$1:K$2632,10,FALSE)</f>
        <v>109539</v>
      </c>
      <c r="N2273" s="1" t="s">
        <v>2745</v>
      </c>
      <c r="O2273">
        <v>23</v>
      </c>
      <c r="P2273">
        <v>33</v>
      </c>
    </row>
    <row r="2274" spans="1:16" x14ac:dyDescent="0.25">
      <c r="A2274" t="s">
        <v>4354</v>
      </c>
      <c r="B2274" t="s">
        <v>392</v>
      </c>
      <c r="C2274" t="s">
        <v>330</v>
      </c>
      <c r="D2274" t="s">
        <v>8209</v>
      </c>
      <c r="E2274" t="str">
        <f>VLOOKUP(TRIM(SUBSTITUTE(D2274,CHAR(160),CHAR(32))),Metadata!B$1:C$2632,2,FALSE)</f>
        <v>Chevrier, M. de (François Antoine), 1721-1762.</v>
      </c>
      <c r="F2274" t="str">
        <f>VLOOKUP(TRIM(SUBSTITUTE(D2274,CHAR(160),CHAR(32))),Metadata!B$1:D$2632,3,FALSE)</f>
        <v>Le colporteur</v>
      </c>
      <c r="G2274">
        <f>VLOOKUP(TRIM(SUBSTITUTE(D2274,CHAR(160),CHAR(32))),Metadata!B$1:E$2632,4,FALSE)</f>
        <v>1761</v>
      </c>
      <c r="H2274" t="s">
        <v>448</v>
      </c>
      <c r="J2274" t="str">
        <f>VLOOKUP(TRIM(SUBSTITUTE(D2274,CHAR(160),CHAR(32))),Metadata!B$1:H$2632,7,FALSE)</f>
        <v>roman</v>
      </c>
      <c r="L2274" t="str">
        <f>VLOOKUP(TRIM(SUBSTITUTE(D2274,CHAR(160),CHAR(32))),Metadata!B$1:J$2632,9,FALSE)</f>
        <v>prose</v>
      </c>
      <c r="M2274">
        <f>VLOOKUP(TRIM(SUBSTITUTE(D2274,CHAR(160),CHAR(32))),Metadata!B$1:K$2632,10,FALSE)</f>
        <v>44201</v>
      </c>
      <c r="N2274" s="1" t="s">
        <v>2746</v>
      </c>
      <c r="O2274">
        <v>55</v>
      </c>
      <c r="P2274">
        <v>64</v>
      </c>
    </row>
    <row r="2275" spans="1:16" x14ac:dyDescent="0.25">
      <c r="A2275" t="s">
        <v>4354</v>
      </c>
      <c r="B2275" t="s">
        <v>392</v>
      </c>
      <c r="C2275" t="s">
        <v>330</v>
      </c>
      <c r="D2275" t="s">
        <v>8307</v>
      </c>
      <c r="E2275" t="str">
        <f>VLOOKUP(TRIM(SUBSTITUTE(D2275,CHAR(160),CHAR(32))),Metadata!B$1:C$2632,2,FALSE)</f>
        <v>Linguet, Simon Nicolas Henri, 1736-1794.</v>
      </c>
      <c r="F2275" t="str">
        <f>VLOOKUP(TRIM(SUBSTITUTE(D2275,CHAR(160),CHAR(32))),Metadata!B$1:D$2632,3,FALSE)</f>
        <v>Histoire impartiale des Jésuites: depuis leur établissement jusqu'à leur preimiere expulsion</v>
      </c>
      <c r="G2275">
        <f>VLOOKUP(TRIM(SUBSTITUTE(D2275,CHAR(160),CHAR(32))),Metadata!B$1:E$2632,4,FALSE)</f>
        <v>1768</v>
      </c>
      <c r="H2275" t="s">
        <v>448</v>
      </c>
      <c r="J2275" t="str">
        <f>VLOOKUP(TRIM(SUBSTITUTE(D2275,CHAR(160),CHAR(32))),Metadata!B$1:H$2632,7,FALSE)</f>
        <v>traite ou essai</v>
      </c>
      <c r="L2275" t="str">
        <f>VLOOKUP(TRIM(SUBSTITUTE(D2275,CHAR(160),CHAR(32))),Metadata!B$1:J$2632,9,FALSE)</f>
        <v>prose</v>
      </c>
      <c r="M2275">
        <f>VLOOKUP(TRIM(SUBSTITUTE(D2275,CHAR(160),CHAR(32))),Metadata!B$1:K$2632,10,FALSE)</f>
        <v>119167</v>
      </c>
      <c r="N2275" s="1" t="s">
        <v>2747</v>
      </c>
      <c r="O2275">
        <v>167</v>
      </c>
      <c r="P2275">
        <v>177</v>
      </c>
    </row>
    <row r="2276" spans="1:16" x14ac:dyDescent="0.25">
      <c r="A2276" t="s">
        <v>4354</v>
      </c>
      <c r="B2276" t="s">
        <v>392</v>
      </c>
      <c r="C2276" t="s">
        <v>330</v>
      </c>
      <c r="D2276" t="s">
        <v>8333</v>
      </c>
      <c r="E2276" t="str">
        <f>VLOOKUP(TRIM(SUBSTITUTE(D2276,CHAR(160),CHAR(32))),Metadata!B$1:C$2632,2,FALSE)</f>
        <v>Mercier, Louis-Sébastien, 1740-1814.</v>
      </c>
      <c r="F2276" t="str">
        <f>VLOOKUP(TRIM(SUBSTITUTE(D2276,CHAR(160),CHAR(32))),Metadata!B$1:D$2632,3,FALSE)</f>
        <v>Tableau de Paris t. 1</v>
      </c>
      <c r="G2276">
        <f>VLOOKUP(TRIM(SUBSTITUTE(D2276,CHAR(160),CHAR(32))),Metadata!B$1:E$2632,4,FALSE)</f>
        <v>1782</v>
      </c>
      <c r="H2276" t="s">
        <v>448</v>
      </c>
      <c r="J2276" t="str">
        <f>VLOOKUP(TRIM(SUBSTITUTE(D2276,CHAR(160),CHAR(32))),Metadata!B$1:H$2632,7,FALSE)</f>
        <v>melanges litteraires</v>
      </c>
      <c r="L2276" t="str">
        <f>VLOOKUP(TRIM(SUBSTITUTE(D2276,CHAR(160),CHAR(32))),Metadata!B$1:J$2632,9,FALSE)</f>
        <v>prose</v>
      </c>
      <c r="M2276">
        <f>VLOOKUP(TRIM(SUBSTITUTE(D2276,CHAR(160),CHAR(32))),Metadata!B$1:K$2632,10,FALSE)</f>
        <v>212948</v>
      </c>
      <c r="N2276" s="1" t="s">
        <v>2748</v>
      </c>
      <c r="O2276">
        <v>17</v>
      </c>
      <c r="P2276">
        <v>26</v>
      </c>
    </row>
    <row r="2277" spans="1:16" x14ac:dyDescent="0.25">
      <c r="A2277" t="s">
        <v>4354</v>
      </c>
      <c r="B2277" t="s">
        <v>392</v>
      </c>
      <c r="C2277" t="s">
        <v>330</v>
      </c>
      <c r="D2277" t="s">
        <v>8193</v>
      </c>
      <c r="E2277" t="str">
        <f>VLOOKUP(TRIM(SUBSTITUTE(D2277,CHAR(160),CHAR(32))),Metadata!B$1:C$2632,2,FALSE)</f>
        <v>Bossuet, Jacques Bénigne, 1627-1704.</v>
      </c>
      <c r="F2277" t="str">
        <f>VLOOKUP(TRIM(SUBSTITUTE(D2277,CHAR(160),CHAR(32))),Metadata!B$1:D$2632,3,FALSE)</f>
        <v>Meditations sur l'évangile</v>
      </c>
      <c r="G2277">
        <f>VLOOKUP(TRIM(SUBSTITUTE(D2277,CHAR(160),CHAR(32))),Metadata!B$1:E$2632,4,FALSE)</f>
        <v>1704</v>
      </c>
      <c r="H2277" t="s">
        <v>448</v>
      </c>
      <c r="J2277" t="str">
        <f>VLOOKUP(TRIM(SUBSTITUTE(D2277,CHAR(160),CHAR(32))),Metadata!B$1:H$2632,7,FALSE)</f>
        <v>traite ou essai</v>
      </c>
      <c r="L2277" t="str">
        <f>VLOOKUP(TRIM(SUBSTITUTE(D2277,CHAR(160),CHAR(32))),Metadata!B$1:J$2632,9,FALSE)</f>
        <v>prose</v>
      </c>
      <c r="M2277">
        <f>VLOOKUP(TRIM(SUBSTITUTE(D2277,CHAR(160),CHAR(32))),Metadata!B$1:K$2632,10,FALSE)</f>
        <v>251293</v>
      </c>
      <c r="N2277" s="1" t="s">
        <v>2749</v>
      </c>
      <c r="O2277">
        <v>84</v>
      </c>
      <c r="P2277">
        <v>93</v>
      </c>
    </row>
    <row r="2278" spans="1:16" x14ac:dyDescent="0.25">
      <c r="A2278" t="s">
        <v>4354</v>
      </c>
      <c r="B2278" t="s">
        <v>392</v>
      </c>
      <c r="C2278" t="s">
        <v>330</v>
      </c>
      <c r="D2278" t="s">
        <v>8409</v>
      </c>
      <c r="E2278" t="str">
        <f>VLOOKUP(TRIM(SUBSTITUTE(D2278,CHAR(160),CHAR(32))),Metadata!B$1:C$2632,2,FALSE)</f>
        <v>Tyssot de Patot, Simon, b. 1655.</v>
      </c>
      <c r="F2278" t="str">
        <f>VLOOKUP(TRIM(SUBSTITUTE(D2278,CHAR(160),CHAR(32))),Metadata!B$1:D$2632,3,FALSE)</f>
        <v>Voyages et avantures de Jaques Massé</v>
      </c>
      <c r="G2278">
        <f>VLOOKUP(TRIM(SUBSTITUTE(D2278,CHAR(160),CHAR(32))),Metadata!B$1:E$2632,4,FALSE)</f>
        <v>1710</v>
      </c>
      <c r="H2278" t="s">
        <v>448</v>
      </c>
      <c r="J2278" t="str">
        <f>VLOOKUP(TRIM(SUBSTITUTE(D2278,CHAR(160),CHAR(32))),Metadata!B$1:H$2632,7,FALSE)</f>
        <v>recit de voyage</v>
      </c>
      <c r="L2278" t="str">
        <f>VLOOKUP(TRIM(SUBSTITUTE(D2278,CHAR(160),CHAR(32))),Metadata!B$1:J$2632,9,FALSE)</f>
        <v>prose</v>
      </c>
      <c r="M2278">
        <f>VLOOKUP(TRIM(SUBSTITUTE(D2278,CHAR(160),CHAR(32))),Metadata!B$1:K$2632,10,FALSE)</f>
        <v>99046</v>
      </c>
      <c r="N2278" s="1" t="s">
        <v>2750</v>
      </c>
      <c r="O2278">
        <v>6</v>
      </c>
      <c r="P2278">
        <v>15</v>
      </c>
    </row>
    <row r="2279" spans="1:16" x14ac:dyDescent="0.25">
      <c r="A2279" t="s">
        <v>4354</v>
      </c>
      <c r="B2279" t="s">
        <v>392</v>
      </c>
      <c r="C2279" t="s">
        <v>330</v>
      </c>
      <c r="D2279" t="s">
        <v>8234</v>
      </c>
      <c r="E2279" t="str">
        <f>VLOOKUP(TRIM(SUBSTITUTE(D2279,CHAR(160),CHAR(32))),Metadata!B$1:C$2632,2,FALSE)</f>
        <v>Diderot, Denis, 1713-1784.</v>
      </c>
      <c r="F2279" t="str">
        <f>VLOOKUP(TRIM(SUBSTITUTE(D2279,CHAR(160),CHAR(32))),Metadata!B$1:D$2632,3,FALSE)</f>
        <v>La religieuse</v>
      </c>
      <c r="G2279">
        <f>VLOOKUP(TRIM(SUBSTITUTE(D2279,CHAR(160),CHAR(32))),Metadata!B$1:E$2632,4,FALSE)</f>
        <v>1784</v>
      </c>
      <c r="H2279" t="s">
        <v>448</v>
      </c>
      <c r="J2279" t="str">
        <f>VLOOKUP(TRIM(SUBSTITUTE(D2279,CHAR(160),CHAR(32))),Metadata!B$1:H$2632,7,FALSE)</f>
        <v>roman</v>
      </c>
      <c r="L2279" t="str">
        <f>VLOOKUP(TRIM(SUBSTITUTE(D2279,CHAR(160),CHAR(32))),Metadata!B$1:J$2632,9,FALSE)</f>
        <v>prose</v>
      </c>
      <c r="M2279">
        <f>VLOOKUP(TRIM(SUBSTITUTE(D2279,CHAR(160),CHAR(32))),Metadata!B$1:K$2632,10,FALSE)</f>
        <v>65573</v>
      </c>
      <c r="N2279" s="1" t="s">
        <v>2751</v>
      </c>
      <c r="O2279">
        <v>77</v>
      </c>
      <c r="P2279">
        <v>86</v>
      </c>
    </row>
    <row r="2280" spans="1:16" x14ac:dyDescent="0.25">
      <c r="A2280" t="s">
        <v>4354</v>
      </c>
      <c r="B2280" t="s">
        <v>392</v>
      </c>
      <c r="C2280" t="s">
        <v>330</v>
      </c>
      <c r="D2280" t="s">
        <v>8217</v>
      </c>
      <c r="E2280" t="str">
        <f>VLOOKUP(TRIM(SUBSTITUTE(D2280,CHAR(160),CHAR(32))),Metadata!B$1:C$2632,2,FALSE)</f>
        <v>Crébillon, Claude-Prosper Jolyot de, 1707-1777.</v>
      </c>
      <c r="F2280" t="str">
        <f>VLOOKUP(TRIM(SUBSTITUTE(D2280,CHAR(160),CHAR(32))),Metadata!B$1:D$2632,3,FALSE)</f>
        <v>Ah quel conte</v>
      </c>
      <c r="G2280">
        <f>VLOOKUP(TRIM(SUBSTITUTE(D2280,CHAR(160),CHAR(32))),Metadata!B$1:E$2632,4,FALSE)</f>
        <v>1751</v>
      </c>
      <c r="H2280" t="s">
        <v>448</v>
      </c>
      <c r="J2280" t="str">
        <f>VLOOKUP(TRIM(SUBSTITUTE(D2280,CHAR(160),CHAR(32))),Metadata!B$1:H$2632,7,FALSE)</f>
        <v>roman</v>
      </c>
      <c r="L2280" t="str">
        <f>VLOOKUP(TRIM(SUBSTITUTE(D2280,CHAR(160),CHAR(32))),Metadata!B$1:J$2632,9,FALSE)</f>
        <v>prose</v>
      </c>
      <c r="M2280">
        <f>VLOOKUP(TRIM(SUBSTITUTE(D2280,CHAR(160),CHAR(32))),Metadata!B$1:K$2632,10,FALSE)</f>
        <v>136396</v>
      </c>
      <c r="N2280" s="1" t="s">
        <v>2752</v>
      </c>
      <c r="O2280">
        <v>21</v>
      </c>
      <c r="P2280">
        <v>31</v>
      </c>
    </row>
    <row r="2281" spans="1:16" x14ac:dyDescent="0.25">
      <c r="A2281" t="s">
        <v>4354</v>
      </c>
      <c r="B2281" t="s">
        <v>392</v>
      </c>
      <c r="C2281" t="s">
        <v>330</v>
      </c>
      <c r="D2281" t="s">
        <v>8351</v>
      </c>
      <c r="E2281" t="str">
        <f>VLOOKUP(TRIM(SUBSTITUTE(D2281,CHAR(160),CHAR(32))),Metadata!B$1:C$2632,2,FALSE)</f>
        <v>Prévost, abbé, 1697-1763.</v>
      </c>
      <c r="F2281" t="str">
        <f>VLOOKUP(TRIM(SUBSTITUTE(D2281,CHAR(160),CHAR(32))),Metadata!B$1:D$2632,3,FALSE)</f>
        <v>Le monde moral, ou, Mémoires pour servir: à l'histoire du coeur humain</v>
      </c>
      <c r="G2281">
        <f>VLOOKUP(TRIM(SUBSTITUTE(D2281,CHAR(160),CHAR(32))),Metadata!B$1:E$2632,4,FALSE)</f>
        <v>1760</v>
      </c>
      <c r="H2281" t="s">
        <v>448</v>
      </c>
      <c r="J2281" t="str">
        <f>VLOOKUP(TRIM(SUBSTITUTE(D2281,CHAR(160),CHAR(32))),Metadata!B$1:H$2632,7,FALSE)</f>
        <v>roman</v>
      </c>
      <c r="L2281" t="str">
        <f>VLOOKUP(TRIM(SUBSTITUTE(D2281,CHAR(160),CHAR(32))),Metadata!B$1:J$2632,9,FALSE)</f>
        <v>prose</v>
      </c>
      <c r="M2281">
        <f>VLOOKUP(TRIM(SUBSTITUTE(D2281,CHAR(160),CHAR(32))),Metadata!B$1:K$2632,10,FALSE)</f>
        <v>148539</v>
      </c>
      <c r="N2281" s="1" t="s">
        <v>2753</v>
      </c>
      <c r="O2281">
        <v>117</v>
      </c>
      <c r="P2281">
        <v>126</v>
      </c>
    </row>
    <row r="2282" spans="1:16" x14ac:dyDescent="0.25">
      <c r="A2282" t="s">
        <v>4354</v>
      </c>
      <c r="B2282" t="s">
        <v>392</v>
      </c>
      <c r="C2282" t="s">
        <v>330</v>
      </c>
      <c r="D2282" t="s">
        <v>8338</v>
      </c>
      <c r="E2282" t="str">
        <f>VLOOKUP(TRIM(SUBSTITUTE(D2282,CHAR(160),CHAR(32))),Metadata!B$1:C$2632,2,FALSE)</f>
        <v>Mirabeau, Honoré-Gabriel de Riquetti, comte de, 1749-1791.</v>
      </c>
      <c r="F2282" t="str">
        <f>VLOOKUP(TRIM(SUBSTITUTE(D2282,CHAR(160),CHAR(32))),Metadata!B$1:D$2632,3,FALSE)</f>
        <v>Lettres originales de Mirabeau: écrites du donjon de Vicennes, pendant les années 1777, 78, 79 et 80: contenant tous les détails sur sa vie privée, ses malheurs, et ses amours avec Sophie Ruffei, marquise de Monnier.</v>
      </c>
      <c r="G2282">
        <f>VLOOKUP(TRIM(SUBSTITUTE(D2282,CHAR(160),CHAR(32))),Metadata!B$1:E$2632,4,FALSE)</f>
        <v>1780</v>
      </c>
      <c r="H2282" t="s">
        <v>448</v>
      </c>
      <c r="J2282" t="str">
        <f>VLOOKUP(TRIM(SUBSTITUTE(D2282,CHAR(160),CHAR(32))),Metadata!B$1:H$2632,7,FALSE)</f>
        <v>correspondance</v>
      </c>
      <c r="L2282" t="str">
        <f>VLOOKUP(TRIM(SUBSTITUTE(D2282,CHAR(160),CHAR(32))),Metadata!B$1:J$2632,9,FALSE)</f>
        <v>prose</v>
      </c>
      <c r="M2282">
        <f>VLOOKUP(TRIM(SUBSTITUTE(D2282,CHAR(160),CHAR(32))),Metadata!B$1:K$2632,10,FALSE)</f>
        <v>301975</v>
      </c>
      <c r="N2282" s="1" t="s">
        <v>2754</v>
      </c>
      <c r="O2282">
        <v>272</v>
      </c>
      <c r="P2282">
        <v>282</v>
      </c>
    </row>
    <row r="2283" spans="1:16" x14ac:dyDescent="0.25">
      <c r="A2283" t="s">
        <v>4354</v>
      </c>
      <c r="B2283" t="s">
        <v>392</v>
      </c>
      <c r="C2283" t="s">
        <v>330</v>
      </c>
      <c r="D2283" t="s">
        <v>8234</v>
      </c>
      <c r="E2283" t="str">
        <f>VLOOKUP(TRIM(SUBSTITUTE(D2283,CHAR(160),CHAR(32))),Metadata!B$1:C$2632,2,FALSE)</f>
        <v>Diderot, Denis, 1713-1784.</v>
      </c>
      <c r="F2283" t="str">
        <f>VLOOKUP(TRIM(SUBSTITUTE(D2283,CHAR(160),CHAR(32))),Metadata!B$1:D$2632,3,FALSE)</f>
        <v>La religieuse</v>
      </c>
      <c r="G2283">
        <f>VLOOKUP(TRIM(SUBSTITUTE(D2283,CHAR(160),CHAR(32))),Metadata!B$1:E$2632,4,FALSE)</f>
        <v>1784</v>
      </c>
      <c r="H2283" t="s">
        <v>448</v>
      </c>
      <c r="J2283" t="str">
        <f>VLOOKUP(TRIM(SUBSTITUTE(D2283,CHAR(160),CHAR(32))),Metadata!B$1:H$2632,7,FALSE)</f>
        <v>roman</v>
      </c>
      <c r="L2283" t="str">
        <f>VLOOKUP(TRIM(SUBSTITUTE(D2283,CHAR(160),CHAR(32))),Metadata!B$1:J$2632,9,FALSE)</f>
        <v>prose</v>
      </c>
      <c r="M2283">
        <f>VLOOKUP(TRIM(SUBSTITUTE(D2283,CHAR(160),CHAR(32))),Metadata!B$1:K$2632,10,FALSE)</f>
        <v>65573</v>
      </c>
      <c r="N2283" s="1" t="s">
        <v>2755</v>
      </c>
      <c r="O2283">
        <v>295</v>
      </c>
      <c r="P2283">
        <v>304</v>
      </c>
    </row>
    <row r="2284" spans="1:16" x14ac:dyDescent="0.25">
      <c r="A2284" t="s">
        <v>4354</v>
      </c>
      <c r="B2284" t="s">
        <v>392</v>
      </c>
      <c r="C2284" t="s">
        <v>330</v>
      </c>
      <c r="D2284" t="s">
        <v>8341</v>
      </c>
      <c r="E2284" t="str">
        <f>VLOOKUP(TRIM(SUBSTITUTE(D2284,CHAR(160),CHAR(32))),Metadata!B$1:C$2632,2,FALSE)</f>
        <v>Montesquieu, Charles de Secondat, baron de, 1689-1755.</v>
      </c>
      <c r="F2284" t="str">
        <f>VLOOKUP(TRIM(SUBSTITUTE(D2284,CHAR(160),CHAR(32))),Metadata!B$1:D$2632,3,FALSE)</f>
        <v>Correspondance de Montesquieu</v>
      </c>
      <c r="G2284">
        <f>VLOOKUP(TRIM(SUBSTITUTE(D2284,CHAR(160),CHAR(32))),Metadata!B$1:E$2632,4,FALSE)</f>
        <v>1755</v>
      </c>
      <c r="H2284" t="s">
        <v>448</v>
      </c>
      <c r="J2284" t="str">
        <f>VLOOKUP(TRIM(SUBSTITUTE(D2284,CHAR(160),CHAR(32))),Metadata!B$1:H$2632,7,FALSE)</f>
        <v>correspondance</v>
      </c>
      <c r="L2284" t="str">
        <f>VLOOKUP(TRIM(SUBSTITUTE(D2284,CHAR(160),CHAR(32))),Metadata!B$1:J$2632,9,FALSE)</f>
        <v>prose</v>
      </c>
      <c r="M2284">
        <f>VLOOKUP(TRIM(SUBSTITUTE(D2284,CHAR(160),CHAR(32))),Metadata!B$1:K$2632,10,FALSE)</f>
        <v>111275</v>
      </c>
      <c r="N2284" s="1" t="s">
        <v>2756</v>
      </c>
      <c r="O2284">
        <v>36</v>
      </c>
      <c r="P2284">
        <v>45</v>
      </c>
    </row>
    <row r="2285" spans="1:16" x14ac:dyDescent="0.25">
      <c r="A2285" t="s">
        <v>4354</v>
      </c>
      <c r="B2285" t="s">
        <v>392</v>
      </c>
      <c r="C2285" t="s">
        <v>330</v>
      </c>
      <c r="D2285" t="s">
        <v>8338</v>
      </c>
      <c r="E2285" t="str">
        <f>VLOOKUP(TRIM(SUBSTITUTE(D2285,CHAR(160),CHAR(32))),Metadata!B$1:C$2632,2,FALSE)</f>
        <v>Mirabeau, Honoré-Gabriel de Riquetti, comte de, 1749-1791.</v>
      </c>
      <c r="F2285" t="str">
        <f>VLOOKUP(TRIM(SUBSTITUTE(D2285,CHAR(160),CHAR(32))),Metadata!B$1:D$2632,3,FALSE)</f>
        <v>Lettres originales de Mirabeau: écrites du donjon de Vicennes, pendant les années 1777, 78, 79 et 80: contenant tous les détails sur sa vie privée, ses malheurs, et ses amours avec Sophie Ruffei, marquise de Monnier.</v>
      </c>
      <c r="G2285">
        <f>VLOOKUP(TRIM(SUBSTITUTE(D2285,CHAR(160),CHAR(32))),Metadata!B$1:E$2632,4,FALSE)</f>
        <v>1780</v>
      </c>
      <c r="H2285" t="s">
        <v>448</v>
      </c>
      <c r="J2285" t="str">
        <f>VLOOKUP(TRIM(SUBSTITUTE(D2285,CHAR(160),CHAR(32))),Metadata!B$1:H$2632,7,FALSE)</f>
        <v>correspondance</v>
      </c>
      <c r="L2285" t="str">
        <f>VLOOKUP(TRIM(SUBSTITUTE(D2285,CHAR(160),CHAR(32))),Metadata!B$1:J$2632,9,FALSE)</f>
        <v>prose</v>
      </c>
      <c r="M2285">
        <f>VLOOKUP(TRIM(SUBSTITUTE(D2285,CHAR(160),CHAR(32))),Metadata!B$1:K$2632,10,FALSE)</f>
        <v>301975</v>
      </c>
      <c r="N2285" s="1" t="s">
        <v>2757</v>
      </c>
      <c r="O2285">
        <v>68</v>
      </c>
      <c r="P2285">
        <v>77</v>
      </c>
    </row>
    <row r="2286" spans="1:16" x14ac:dyDescent="0.25">
      <c r="A2286" t="s">
        <v>4354</v>
      </c>
      <c r="B2286" t="s">
        <v>392</v>
      </c>
      <c r="C2286" t="s">
        <v>330</v>
      </c>
      <c r="D2286" t="s">
        <v>8307</v>
      </c>
      <c r="E2286" t="str">
        <f>VLOOKUP(TRIM(SUBSTITUTE(D2286,CHAR(160),CHAR(32))),Metadata!B$1:C$2632,2,FALSE)</f>
        <v>Linguet, Simon Nicolas Henri, 1736-1794.</v>
      </c>
      <c r="F2286" t="str">
        <f>VLOOKUP(TRIM(SUBSTITUTE(D2286,CHAR(160),CHAR(32))),Metadata!B$1:D$2632,3,FALSE)</f>
        <v>Histoire impartiale des Jésuites: depuis leur établissement jusqu'à leur preimiere expulsion</v>
      </c>
      <c r="G2286">
        <f>VLOOKUP(TRIM(SUBSTITUTE(D2286,CHAR(160),CHAR(32))),Metadata!B$1:E$2632,4,FALSE)</f>
        <v>1768</v>
      </c>
      <c r="H2286" t="s">
        <v>448</v>
      </c>
      <c r="J2286" t="str">
        <f>VLOOKUP(TRIM(SUBSTITUTE(D2286,CHAR(160),CHAR(32))),Metadata!B$1:H$2632,7,FALSE)</f>
        <v>traite ou essai</v>
      </c>
      <c r="L2286" t="str">
        <f>VLOOKUP(TRIM(SUBSTITUTE(D2286,CHAR(160),CHAR(32))),Metadata!B$1:J$2632,9,FALSE)</f>
        <v>prose</v>
      </c>
      <c r="M2286">
        <f>VLOOKUP(TRIM(SUBSTITUTE(D2286,CHAR(160),CHAR(32))),Metadata!B$1:K$2632,10,FALSE)</f>
        <v>119167</v>
      </c>
      <c r="N2286" s="1" t="s">
        <v>2758</v>
      </c>
      <c r="O2286">
        <v>39</v>
      </c>
      <c r="P2286">
        <v>48</v>
      </c>
    </row>
    <row r="2287" spans="1:16" x14ac:dyDescent="0.25">
      <c r="A2287" t="s">
        <v>4354</v>
      </c>
      <c r="B2287" t="s">
        <v>392</v>
      </c>
      <c r="C2287" t="s">
        <v>330</v>
      </c>
      <c r="D2287" t="s">
        <v>8559</v>
      </c>
      <c r="E2287" t="str">
        <f>VLOOKUP(TRIM(SUBSTITUTE(D2287,CHAR(160),CHAR(32))),Metadata!B$1:C$2632,2,FALSE)</f>
        <v>Goncourt, Edmond de, 1822-1896: Goncourt, Jules de, 1830-1870.</v>
      </c>
      <c r="F2287" t="str">
        <f>VLOOKUP(TRIM(SUBSTITUTE(D2287,CHAR(160),CHAR(32))),Metadata!B$1:D$2632,3,FALSE)</f>
        <v>Journal, T. 3, 1879-1890</v>
      </c>
      <c r="G2287">
        <f>VLOOKUP(TRIM(SUBSTITUTE(D2287,CHAR(160),CHAR(32))),Metadata!B$1:E$2632,4,FALSE)</f>
        <v>1890</v>
      </c>
      <c r="H2287" t="s">
        <v>450</v>
      </c>
      <c r="J2287" t="str">
        <f>VLOOKUP(TRIM(SUBSTITUTE(D2287,CHAR(160),CHAR(32))),Metadata!B$1:H$2632,7,FALSE)</f>
        <v>memoires</v>
      </c>
      <c r="L2287" t="str">
        <f>VLOOKUP(TRIM(SUBSTITUTE(D2287,CHAR(160),CHAR(32))),Metadata!B$1:J$2632,9,FALSE)</f>
        <v>prose</v>
      </c>
      <c r="M2287">
        <f>VLOOKUP(TRIM(SUBSTITUTE(D2287,CHAR(160),CHAR(32))),Metadata!B$1:K$2632,10,FALSE)</f>
        <v>430703</v>
      </c>
      <c r="N2287" s="1" t="s">
        <v>2759</v>
      </c>
      <c r="O2287">
        <v>32</v>
      </c>
      <c r="P2287">
        <v>41</v>
      </c>
    </row>
    <row r="2288" spans="1:16" x14ac:dyDescent="0.25">
      <c r="A2288" t="s">
        <v>4354</v>
      </c>
      <c r="B2288" t="s">
        <v>392</v>
      </c>
      <c r="C2288" t="s">
        <v>330</v>
      </c>
      <c r="D2288" t="s">
        <v>8036</v>
      </c>
      <c r="E2288" t="str">
        <f>VLOOKUP(TRIM(SUBSTITUTE(D2288,CHAR(160),CHAR(32))),Metadata!B$1:C$2632,2,FALSE)</f>
        <v>Dangeau, Philippe de Courcillon, marquis de, 1638-1720.</v>
      </c>
      <c r="F2288" t="str">
        <f>VLOOKUP(TRIM(SUBSTITUTE(D2288,CHAR(160),CHAR(32))),Metadata!B$1:D$2632,3,FALSE)</f>
        <v>Journal T. 1 1684-1685-1686</v>
      </c>
      <c r="G2288">
        <f>VLOOKUP(TRIM(SUBSTITUTE(D2288,CHAR(160),CHAR(32))),Metadata!B$1:E$2632,4,FALSE)</f>
        <v>1686</v>
      </c>
      <c r="H2288" t="s">
        <v>450</v>
      </c>
      <c r="J2288" t="str">
        <f>VLOOKUP(TRIM(SUBSTITUTE(D2288,CHAR(160),CHAR(32))),Metadata!B$1:H$2632,7,FALSE)</f>
        <v>memoires</v>
      </c>
      <c r="L2288" t="str">
        <f>VLOOKUP(TRIM(SUBSTITUTE(D2288,CHAR(160),CHAR(32))),Metadata!B$1:J$2632,9,FALSE)</f>
        <v>prose</v>
      </c>
      <c r="M2288">
        <f>VLOOKUP(TRIM(SUBSTITUTE(D2288,CHAR(160),CHAR(32))),Metadata!B$1:K$2632,10,FALSE)</f>
        <v>131667</v>
      </c>
      <c r="N2288" s="1" t="s">
        <v>2760</v>
      </c>
      <c r="O2288">
        <v>142</v>
      </c>
      <c r="P2288">
        <v>151</v>
      </c>
    </row>
    <row r="2289" spans="1:16" x14ac:dyDescent="0.25">
      <c r="A2289" t="s">
        <v>4354</v>
      </c>
      <c r="B2289" t="s">
        <v>392</v>
      </c>
      <c r="C2289" t="s">
        <v>330</v>
      </c>
      <c r="D2289" t="s">
        <v>8632</v>
      </c>
      <c r="E2289" t="str">
        <f>VLOOKUP(TRIM(SUBSTITUTE(D2289,CHAR(160),CHAR(32))),Metadata!B$1:C$2632,2,FALSE)</f>
        <v>Péladan, Joséphin, 1859-1918.</v>
      </c>
      <c r="F2289" t="str">
        <f>VLOOKUP(TRIM(SUBSTITUTE(D2289,CHAR(160),CHAR(32))),Metadata!B$1:D$2632,3,FALSE)</f>
        <v>Le vice suprême</v>
      </c>
      <c r="G2289">
        <f>VLOOKUP(TRIM(SUBSTITUTE(D2289,CHAR(160),CHAR(32))),Metadata!B$1:E$2632,4,FALSE)</f>
        <v>1884</v>
      </c>
      <c r="H2289" t="s">
        <v>450</v>
      </c>
      <c r="J2289" t="str">
        <f>VLOOKUP(TRIM(SUBSTITUTE(D2289,CHAR(160),CHAR(32))),Metadata!B$1:H$2632,7,FALSE)</f>
        <v>roman</v>
      </c>
      <c r="L2289" t="str">
        <f>VLOOKUP(TRIM(SUBSTITUTE(D2289,CHAR(160),CHAR(32))),Metadata!B$1:J$2632,9,FALSE)</f>
        <v>prose</v>
      </c>
      <c r="M2289">
        <f>VLOOKUP(TRIM(SUBSTITUTE(D2289,CHAR(160),CHAR(32))),Metadata!B$1:K$2632,10,FALSE)</f>
        <v>96194</v>
      </c>
      <c r="N2289" s="1" t="s">
        <v>2761</v>
      </c>
      <c r="O2289">
        <v>154</v>
      </c>
      <c r="P2289">
        <v>163</v>
      </c>
    </row>
    <row r="2290" spans="1:16" x14ac:dyDescent="0.25">
      <c r="A2290" t="s">
        <v>4354</v>
      </c>
      <c r="B2290" t="s">
        <v>392</v>
      </c>
      <c r="C2290" t="s">
        <v>330</v>
      </c>
      <c r="D2290" t="s">
        <v>8559</v>
      </c>
      <c r="E2290" t="str">
        <f>VLOOKUP(TRIM(SUBSTITUTE(D2290,CHAR(160),CHAR(32))),Metadata!B$1:C$2632,2,FALSE)</f>
        <v>Goncourt, Edmond de, 1822-1896: Goncourt, Jules de, 1830-1870.</v>
      </c>
      <c r="F2290" t="str">
        <f>VLOOKUP(TRIM(SUBSTITUTE(D2290,CHAR(160),CHAR(32))),Metadata!B$1:D$2632,3,FALSE)</f>
        <v>Journal, T. 3, 1879-1890</v>
      </c>
      <c r="G2290">
        <f>VLOOKUP(TRIM(SUBSTITUTE(D2290,CHAR(160),CHAR(32))),Metadata!B$1:E$2632,4,FALSE)</f>
        <v>1890</v>
      </c>
      <c r="H2290" t="s">
        <v>450</v>
      </c>
      <c r="J2290" t="str">
        <f>VLOOKUP(TRIM(SUBSTITUTE(D2290,CHAR(160),CHAR(32))),Metadata!B$1:H$2632,7,FALSE)</f>
        <v>memoires</v>
      </c>
      <c r="L2290" t="str">
        <f>VLOOKUP(TRIM(SUBSTITUTE(D2290,CHAR(160),CHAR(32))),Metadata!B$1:J$2632,9,FALSE)</f>
        <v>prose</v>
      </c>
      <c r="M2290">
        <f>VLOOKUP(TRIM(SUBSTITUTE(D2290,CHAR(160),CHAR(32))),Metadata!B$1:K$2632,10,FALSE)</f>
        <v>430703</v>
      </c>
      <c r="N2290" s="1" t="s">
        <v>2762</v>
      </c>
      <c r="O2290">
        <v>19</v>
      </c>
      <c r="P2290">
        <v>28</v>
      </c>
    </row>
    <row r="2291" spans="1:16" x14ac:dyDescent="0.25">
      <c r="A2291" t="s">
        <v>4354</v>
      </c>
      <c r="B2291" t="s">
        <v>392</v>
      </c>
      <c r="C2291" t="s">
        <v>330</v>
      </c>
      <c r="D2291" t="s">
        <v>8666</v>
      </c>
      <c r="E2291" t="str">
        <f>VLOOKUP(TRIM(SUBSTITUTE(D2291,CHAR(160),CHAR(32))),Metadata!B$1:C$2632,2,FALSE)</f>
        <v>Ségur, Sophie, comtesse de, 1799-1874.</v>
      </c>
      <c r="F2291" t="str">
        <f>VLOOKUP(TRIM(SUBSTITUTE(D2291,CHAR(160),CHAR(32))),Metadata!B$1:D$2632,3,FALSE)</f>
        <v>La Soeur de Gribouille</v>
      </c>
      <c r="G2291">
        <f>VLOOKUP(TRIM(SUBSTITUTE(D2291,CHAR(160),CHAR(32))),Metadata!B$1:E$2632,4,FALSE)</f>
        <v>1862</v>
      </c>
      <c r="H2291" t="s">
        <v>450</v>
      </c>
      <c r="J2291" t="str">
        <f>VLOOKUP(TRIM(SUBSTITUTE(D2291,CHAR(160),CHAR(32))),Metadata!B$1:H$2632,7,FALSE)</f>
        <v>theatre</v>
      </c>
      <c r="L2291" t="str">
        <f>VLOOKUP(TRIM(SUBSTITUTE(D2291,CHAR(160),CHAR(32))),Metadata!B$1:J$2632,9,FALSE)</f>
        <v/>
      </c>
      <c r="M2291">
        <f>VLOOKUP(TRIM(SUBSTITUTE(D2291,CHAR(160),CHAR(32))),Metadata!B$1:K$2632,10,FALSE)</f>
        <v>59359</v>
      </c>
      <c r="N2291" s="1" t="s">
        <v>2763</v>
      </c>
      <c r="O2291">
        <v>34</v>
      </c>
      <c r="P2291">
        <v>43</v>
      </c>
    </row>
    <row r="2292" spans="1:16" x14ac:dyDescent="0.25">
      <c r="A2292" t="s">
        <v>4354</v>
      </c>
      <c r="B2292" t="s">
        <v>392</v>
      </c>
      <c r="C2292" t="s">
        <v>330</v>
      </c>
      <c r="D2292" t="s">
        <v>8605</v>
      </c>
      <c r="E2292" t="str">
        <f>VLOOKUP(TRIM(SUBSTITUTE(D2292,CHAR(160),CHAR(32))),Metadata!B$1:C$2632,2,FALSE)</f>
        <v>Maupassant, Guy de, 1850-1893.</v>
      </c>
      <c r="F2292" t="str">
        <f>VLOOKUP(TRIM(SUBSTITUTE(D2292,CHAR(160),CHAR(32))),Metadata!B$1:D$2632,3,FALSE)</f>
        <v>Contes et nouvelles 1886</v>
      </c>
      <c r="G2292">
        <f>VLOOKUP(TRIM(SUBSTITUTE(D2292,CHAR(160),CHAR(32))),Metadata!B$1:E$2632,4,FALSE)</f>
        <v>1886</v>
      </c>
      <c r="H2292" t="s">
        <v>450</v>
      </c>
      <c r="J2292" t="str">
        <f>VLOOKUP(TRIM(SUBSTITUTE(D2292,CHAR(160),CHAR(32))),Metadata!B$1:H$2632,7,FALSE)</f>
        <v>roman</v>
      </c>
      <c r="L2292" t="str">
        <f>VLOOKUP(TRIM(SUBSTITUTE(D2292,CHAR(160),CHAR(32))),Metadata!B$1:J$2632,9,FALSE)</f>
        <v>prose</v>
      </c>
      <c r="M2292">
        <f>VLOOKUP(TRIM(SUBSTITUTE(D2292,CHAR(160),CHAR(32))),Metadata!B$1:K$2632,10,FALSE)</f>
        <v>94278</v>
      </c>
      <c r="N2292" s="1" t="s">
        <v>2764</v>
      </c>
      <c r="O2292">
        <v>45</v>
      </c>
      <c r="P2292">
        <v>54</v>
      </c>
    </row>
    <row r="2293" spans="1:16" x14ac:dyDescent="0.25">
      <c r="A2293" t="s">
        <v>4354</v>
      </c>
      <c r="B2293" t="s">
        <v>392</v>
      </c>
      <c r="C2293" t="s">
        <v>330</v>
      </c>
      <c r="D2293" t="s">
        <v>8673</v>
      </c>
      <c r="E2293" t="str">
        <f>VLOOKUP(TRIM(SUBSTITUTE(D2293,CHAR(160),CHAR(32))),Metadata!B$1:C$2632,2,FALSE)</f>
        <v>Staël, Madame de (Anne-Louise-Germaine), 1766-1817.</v>
      </c>
      <c r="F2293" t="str">
        <f>VLOOKUP(TRIM(SUBSTITUTE(D2293,CHAR(160),CHAR(32))),Metadata!B$1:D$2632,3,FALSE)</f>
        <v>De l'Allemagne</v>
      </c>
      <c r="G2293">
        <f>VLOOKUP(TRIM(SUBSTITUTE(D2293,CHAR(160),CHAR(32))),Metadata!B$1:E$2632,4,FALSE)</f>
        <v>1810</v>
      </c>
      <c r="H2293" t="s">
        <v>450</v>
      </c>
      <c r="J2293" t="str">
        <f>VLOOKUP(TRIM(SUBSTITUTE(D2293,CHAR(160),CHAR(32))),Metadata!B$1:H$2632,7,FALSE)</f>
        <v>traite ou essai</v>
      </c>
      <c r="L2293" t="str">
        <f>VLOOKUP(TRIM(SUBSTITUTE(D2293,CHAR(160),CHAR(32))),Metadata!B$1:J$2632,9,FALSE)</f>
        <v>prose</v>
      </c>
      <c r="M2293">
        <f>VLOOKUP(TRIM(SUBSTITUTE(D2293,CHAR(160),CHAR(32))),Metadata!B$1:K$2632,10,FALSE)</f>
        <v>224261</v>
      </c>
      <c r="N2293" s="1" t="s">
        <v>2765</v>
      </c>
      <c r="O2293">
        <v>85</v>
      </c>
      <c r="P2293">
        <v>94</v>
      </c>
    </row>
    <row r="2294" spans="1:16" x14ac:dyDescent="0.25">
      <c r="A2294" t="s">
        <v>4354</v>
      </c>
      <c r="B2294" t="s">
        <v>392</v>
      </c>
      <c r="C2294" t="s">
        <v>330</v>
      </c>
      <c r="D2294" t="s">
        <v>6375</v>
      </c>
      <c r="E2294" t="str">
        <f>VLOOKUP(TRIM(SUBSTITUTE(D2294,CHAR(160),CHAR(32))),Metadata!B$1:C$2632,2,FALSE)</f>
        <v>Michelet, Jules, 1798-1874.</v>
      </c>
      <c r="F2294" t="str">
        <f>VLOOKUP(TRIM(SUBSTITUTE(D2294,CHAR(160),CHAR(32))),Metadata!B$1:D$2632,3,FALSE)</f>
        <v>La sorcière</v>
      </c>
      <c r="G2294">
        <f>VLOOKUP(TRIM(SUBSTITUTE(D2294,CHAR(160),CHAR(32))),Metadata!B$1:E$2632,4,FALSE)</f>
        <v>1862</v>
      </c>
      <c r="H2294" t="s">
        <v>450</v>
      </c>
      <c r="J2294" t="str">
        <f>VLOOKUP(TRIM(SUBSTITUTE(D2294,CHAR(160),CHAR(32))),Metadata!B$1:H$2632,7,FALSE)</f>
        <v>traite</v>
      </c>
      <c r="L2294" t="str">
        <f>VLOOKUP(TRIM(SUBSTITUTE(D2294,CHAR(160),CHAR(32))),Metadata!B$1:J$2632,9,FALSE)</f>
        <v/>
      </c>
      <c r="M2294">
        <f>VLOOKUP(TRIM(SUBSTITUTE(D2294,CHAR(160),CHAR(32))),Metadata!B$1:K$2632,10,FALSE)</f>
        <v>102283</v>
      </c>
      <c r="N2294" s="1" t="s">
        <v>2766</v>
      </c>
      <c r="O2294">
        <v>85</v>
      </c>
      <c r="P2294">
        <v>94</v>
      </c>
    </row>
    <row r="2295" spans="1:16" x14ac:dyDescent="0.25">
      <c r="A2295" t="s">
        <v>4354</v>
      </c>
      <c r="B2295" t="s">
        <v>392</v>
      </c>
      <c r="C2295" t="s">
        <v>330</v>
      </c>
      <c r="D2295" t="s">
        <v>8662</v>
      </c>
      <c r="E2295" t="str">
        <f>VLOOKUP(TRIM(SUBSTITUTE(D2295,CHAR(160),CHAR(32))),Metadata!B$1:C$2632,2,FALSE)</f>
        <v>Sand, George, 1804-1876.</v>
      </c>
      <c r="F2295" t="str">
        <f>VLOOKUP(TRIM(SUBSTITUTE(D2295,CHAR(160),CHAR(32))),Metadata!B$1:D$2632,3,FALSE)</f>
        <v>Lélia--1833</v>
      </c>
      <c r="G2295">
        <f>VLOOKUP(TRIM(SUBSTITUTE(D2295,CHAR(160),CHAR(32))),Metadata!B$1:E$2632,4,FALSE)</f>
        <v>1833</v>
      </c>
      <c r="H2295" t="s">
        <v>450</v>
      </c>
      <c r="J2295" t="str">
        <f>VLOOKUP(TRIM(SUBSTITUTE(D2295,CHAR(160),CHAR(32))),Metadata!B$1:H$2632,7,FALSE)</f>
        <v>roman</v>
      </c>
      <c r="L2295" t="str">
        <f>VLOOKUP(TRIM(SUBSTITUTE(D2295,CHAR(160),CHAR(32))),Metadata!B$1:J$2632,9,FALSE)</f>
        <v>prose</v>
      </c>
      <c r="M2295">
        <f>VLOOKUP(TRIM(SUBSTITUTE(D2295,CHAR(160),CHAR(32))),Metadata!B$1:K$2632,10,FALSE)</f>
        <v>111345</v>
      </c>
      <c r="N2295" s="1" t="s">
        <v>2767</v>
      </c>
      <c r="O2295">
        <v>300</v>
      </c>
      <c r="P2295">
        <v>310</v>
      </c>
    </row>
    <row r="2296" spans="1:16" x14ac:dyDescent="0.25">
      <c r="A2296" t="s">
        <v>4354</v>
      </c>
      <c r="B2296" t="s">
        <v>392</v>
      </c>
      <c r="C2296" t="s">
        <v>330</v>
      </c>
      <c r="D2296" t="s">
        <v>8510</v>
      </c>
      <c r="E2296" t="str">
        <f>VLOOKUP(TRIM(SUBSTITUTE(D2296,CHAR(160),CHAR(32))),Metadata!B$1:C$2632,2,FALSE)</f>
        <v>Dupanloup, Félix, 1802-1878.</v>
      </c>
      <c r="F2296" t="str">
        <f>VLOOKUP(TRIM(SUBSTITUTE(D2296,CHAR(160),CHAR(32))),Metadata!B$1:D$2632,3,FALSE)</f>
        <v>Journal intime</v>
      </c>
      <c r="G2296">
        <f>VLOOKUP(TRIM(SUBSTITUTE(D2296,CHAR(160),CHAR(32))),Metadata!B$1:E$2632,4,FALSE)</f>
        <v>1876</v>
      </c>
      <c r="H2296" t="s">
        <v>450</v>
      </c>
      <c r="J2296" t="str">
        <f>VLOOKUP(TRIM(SUBSTITUTE(D2296,CHAR(160),CHAR(32))),Metadata!B$1:H$2632,7,FALSE)</f>
        <v>memoires</v>
      </c>
      <c r="L2296" t="str">
        <f>VLOOKUP(TRIM(SUBSTITUTE(D2296,CHAR(160),CHAR(32))),Metadata!B$1:J$2632,9,FALSE)</f>
        <v>prose</v>
      </c>
      <c r="M2296">
        <f>VLOOKUP(TRIM(SUBSTITUTE(D2296,CHAR(160),CHAR(32))),Metadata!B$1:K$2632,10,FALSE)</f>
        <v>67624</v>
      </c>
      <c r="N2296" s="1" t="s">
        <v>2768</v>
      </c>
      <c r="O2296">
        <v>11</v>
      </c>
      <c r="P2296">
        <v>20</v>
      </c>
    </row>
    <row r="2297" spans="1:16" x14ac:dyDescent="0.25">
      <c r="A2297" t="s">
        <v>4354</v>
      </c>
      <c r="B2297" t="s">
        <v>392</v>
      </c>
      <c r="C2297" t="s">
        <v>330</v>
      </c>
      <c r="D2297" t="s">
        <v>8478</v>
      </c>
      <c r="E2297" t="str">
        <f>VLOOKUP(TRIM(SUBSTITUTE(D2297,CHAR(160),CHAR(32))),Metadata!B$1:C$2632,2,FALSE)</f>
        <v>Delécluze, E. J. (Etienne Jean), 1781-1863.</v>
      </c>
      <c r="F2297" t="str">
        <f>VLOOKUP(TRIM(SUBSTITUTE(D2297,CHAR(160),CHAR(32))),Metadata!B$1:D$2632,3,FALSE)</f>
        <v>Journal</v>
      </c>
      <c r="G2297">
        <f>VLOOKUP(TRIM(SUBSTITUTE(D2297,CHAR(160),CHAR(32))),Metadata!B$1:E$2632,4,FALSE)</f>
        <v>1828</v>
      </c>
      <c r="H2297" t="s">
        <v>450</v>
      </c>
      <c r="J2297" t="str">
        <f>VLOOKUP(TRIM(SUBSTITUTE(D2297,CHAR(160),CHAR(32))),Metadata!B$1:H$2632,7,FALSE)</f>
        <v>memoires</v>
      </c>
      <c r="L2297" t="str">
        <f>VLOOKUP(TRIM(SUBSTITUTE(D2297,CHAR(160),CHAR(32))),Metadata!B$1:J$2632,9,FALSE)</f>
        <v>prose</v>
      </c>
      <c r="M2297">
        <f>VLOOKUP(TRIM(SUBSTITUTE(D2297,CHAR(160),CHAR(32))),Metadata!B$1:K$2632,10,FALSE)</f>
        <v>171446</v>
      </c>
      <c r="N2297" s="1" t="s">
        <v>2769</v>
      </c>
      <c r="O2297">
        <v>195</v>
      </c>
      <c r="P2297">
        <v>204</v>
      </c>
    </row>
    <row r="2298" spans="1:16" x14ac:dyDescent="0.25">
      <c r="A2298" t="s">
        <v>4354</v>
      </c>
      <c r="B2298" t="s">
        <v>392</v>
      </c>
      <c r="C2298" t="s">
        <v>330</v>
      </c>
      <c r="D2298" t="s">
        <v>8502</v>
      </c>
      <c r="E2298" t="str">
        <f>VLOOKUP(TRIM(SUBSTITUTE(D2298,CHAR(160),CHAR(32))),Metadata!B$1:C$2632,2,FALSE)</f>
        <v>Dumas, Alexandre (père), 1802-1870.</v>
      </c>
      <c r="F2298" t="str">
        <f>VLOOKUP(TRIM(SUBSTITUTE(D2298,CHAR(160),CHAR(32))),Metadata!B$1:D$2632,3,FALSE)</f>
        <v>Olympe de Clèves</v>
      </c>
      <c r="G2298">
        <f>VLOOKUP(TRIM(SUBSTITUTE(D2298,CHAR(160),CHAR(32))),Metadata!B$1:E$2632,4,FALSE)</f>
        <v>1851</v>
      </c>
      <c r="H2298" t="s">
        <v>450</v>
      </c>
      <c r="J2298" t="str">
        <f>VLOOKUP(TRIM(SUBSTITUTE(D2298,CHAR(160),CHAR(32))),Metadata!B$1:H$2632,7,FALSE)</f>
        <v>Narratif, Roman</v>
      </c>
      <c r="L2298" t="str">
        <f>VLOOKUP(TRIM(SUBSTITUTE(D2298,CHAR(160),CHAR(32))),Metadata!B$1:J$2632,9,FALSE)</f>
        <v/>
      </c>
      <c r="M2298">
        <f>VLOOKUP(TRIM(SUBSTITUTE(D2298,CHAR(160),CHAR(32))),Metadata!B$1:K$2632,10,FALSE)</f>
        <v>260354</v>
      </c>
      <c r="N2298" s="1" t="s">
        <v>2770</v>
      </c>
      <c r="O2298">
        <v>111</v>
      </c>
      <c r="P2298">
        <v>120</v>
      </c>
    </row>
    <row r="2299" spans="1:16" x14ac:dyDescent="0.25">
      <c r="A2299" t="s">
        <v>4354</v>
      </c>
      <c r="B2299" t="s">
        <v>392</v>
      </c>
      <c r="C2299" t="s">
        <v>330</v>
      </c>
      <c r="D2299" t="s">
        <v>8562</v>
      </c>
      <c r="E2299" t="str">
        <f>VLOOKUP(TRIM(SUBSTITUTE(D2299,CHAR(160),CHAR(32))),Metadata!B$1:C$2632,2,FALSE)</f>
        <v>Goncourt, Edmond de, 1822-1896: Goncourt, Jules de, 1830-1870.</v>
      </c>
      <c r="F2299" t="str">
        <f>VLOOKUP(TRIM(SUBSTITUTE(D2299,CHAR(160),CHAR(32))),Metadata!B$1:D$2632,3,FALSE)</f>
        <v>Madame Gervaisais</v>
      </c>
      <c r="G2299">
        <f>VLOOKUP(TRIM(SUBSTITUTE(D2299,CHAR(160),CHAR(32))),Metadata!B$1:E$2632,4,FALSE)</f>
        <v>1869</v>
      </c>
      <c r="H2299" t="s">
        <v>450</v>
      </c>
      <c r="J2299" t="str">
        <f>VLOOKUP(TRIM(SUBSTITUTE(D2299,CHAR(160),CHAR(32))),Metadata!B$1:H$2632,7,FALSE)</f>
        <v>roman</v>
      </c>
      <c r="L2299" t="str">
        <f>VLOOKUP(TRIM(SUBSTITUTE(D2299,CHAR(160),CHAR(32))),Metadata!B$1:J$2632,9,FALSE)</f>
        <v>prose</v>
      </c>
      <c r="M2299">
        <f>VLOOKUP(TRIM(SUBSTITUTE(D2299,CHAR(160),CHAR(32))),Metadata!B$1:K$2632,10,FALSE)</f>
        <v>61715</v>
      </c>
      <c r="N2299" s="1" t="s">
        <v>2771</v>
      </c>
      <c r="O2299">
        <v>156</v>
      </c>
      <c r="P2299">
        <v>165</v>
      </c>
    </row>
    <row r="2300" spans="1:16" x14ac:dyDescent="0.25">
      <c r="A2300" t="s">
        <v>4354</v>
      </c>
      <c r="B2300" t="s">
        <v>392</v>
      </c>
      <c r="C2300" t="s">
        <v>330</v>
      </c>
      <c r="D2300" t="s">
        <v>8526</v>
      </c>
      <c r="E2300" t="str">
        <f>VLOOKUP(TRIM(SUBSTITUTE(D2300,CHAR(160),CHAR(32))),Metadata!B$1:C$2632,2,FALSE)</f>
        <v>Flaubert, Gustave, 1821-1880.</v>
      </c>
      <c r="F2300" t="str">
        <f>VLOOKUP(TRIM(SUBSTITUTE(D2300,CHAR(160),CHAR(32))),Metadata!B$1:D$2632,3,FALSE)</f>
        <v>Correspondance, 1856</v>
      </c>
      <c r="G2300">
        <f>VLOOKUP(TRIM(SUBSTITUTE(D2300,CHAR(160),CHAR(32))),Metadata!B$1:E$2632,4,FALSE)</f>
        <v>1856</v>
      </c>
      <c r="H2300" t="s">
        <v>450</v>
      </c>
      <c r="J2300" t="str">
        <f>VLOOKUP(TRIM(SUBSTITUTE(D2300,CHAR(160),CHAR(32))),Metadata!B$1:H$2632,7,FALSE)</f>
        <v>correspondance</v>
      </c>
      <c r="L2300" t="str">
        <f>VLOOKUP(TRIM(SUBSTITUTE(D2300,CHAR(160),CHAR(32))),Metadata!B$1:J$2632,9,FALSE)</f>
        <v>prose</v>
      </c>
      <c r="M2300">
        <f>VLOOKUP(TRIM(SUBSTITUTE(D2300,CHAR(160),CHAR(32))),Metadata!B$1:K$2632,10,FALSE)</f>
        <v>78248</v>
      </c>
      <c r="N2300" s="1" t="s">
        <v>2772</v>
      </c>
      <c r="O2300">
        <v>67</v>
      </c>
      <c r="P2300">
        <v>76</v>
      </c>
    </row>
    <row r="2301" spans="1:16" x14ac:dyDescent="0.25">
      <c r="A2301" t="s">
        <v>4354</v>
      </c>
      <c r="B2301" t="s">
        <v>392</v>
      </c>
      <c r="C2301" t="s">
        <v>330</v>
      </c>
      <c r="D2301" t="s">
        <v>8036</v>
      </c>
      <c r="E2301" t="str">
        <f>VLOOKUP(TRIM(SUBSTITUTE(D2301,CHAR(160),CHAR(32))),Metadata!B$1:C$2632,2,FALSE)</f>
        <v>Dangeau, Philippe de Courcillon, marquis de, 1638-1720.</v>
      </c>
      <c r="F2301" t="str">
        <f>VLOOKUP(TRIM(SUBSTITUTE(D2301,CHAR(160),CHAR(32))),Metadata!B$1:D$2632,3,FALSE)</f>
        <v>Journal T. 1 1684-1685-1686</v>
      </c>
      <c r="G2301">
        <f>VLOOKUP(TRIM(SUBSTITUTE(D2301,CHAR(160),CHAR(32))),Metadata!B$1:E$2632,4,FALSE)</f>
        <v>1686</v>
      </c>
      <c r="H2301" t="s">
        <v>450</v>
      </c>
      <c r="J2301" t="str">
        <f>VLOOKUP(TRIM(SUBSTITUTE(D2301,CHAR(160),CHAR(32))),Metadata!B$1:H$2632,7,FALSE)</f>
        <v>memoires</v>
      </c>
      <c r="L2301" t="str">
        <f>VLOOKUP(TRIM(SUBSTITUTE(D2301,CHAR(160),CHAR(32))),Metadata!B$1:J$2632,9,FALSE)</f>
        <v>prose</v>
      </c>
      <c r="M2301">
        <f>VLOOKUP(TRIM(SUBSTITUTE(D2301,CHAR(160),CHAR(32))),Metadata!B$1:K$2632,10,FALSE)</f>
        <v>131667</v>
      </c>
      <c r="N2301" s="1" t="s">
        <v>2773</v>
      </c>
      <c r="O2301">
        <v>271</v>
      </c>
      <c r="P2301">
        <v>280</v>
      </c>
    </row>
    <row r="2302" spans="1:16" x14ac:dyDescent="0.25">
      <c r="A2302" t="s">
        <v>4354</v>
      </c>
      <c r="B2302" t="s">
        <v>392</v>
      </c>
      <c r="C2302" t="s">
        <v>330</v>
      </c>
      <c r="D2302" t="s">
        <v>8507</v>
      </c>
      <c r="E2302" t="str">
        <f>VLOOKUP(TRIM(SUBSTITUTE(D2302,CHAR(160),CHAR(32))),Metadata!B$1:C$2632,2,FALSE)</f>
        <v>Dumas, Alexandre, 1802-1870.</v>
      </c>
      <c r="F2302" t="str">
        <f>VLOOKUP(TRIM(SUBSTITUTE(D2302,CHAR(160),CHAR(32))),Metadata!B$1:D$2632,3,FALSE)</f>
        <v>Le comte de Monte-Cristo</v>
      </c>
      <c r="G2302">
        <f>VLOOKUP(TRIM(SUBSTITUTE(D2302,CHAR(160),CHAR(32))),Metadata!B$1:E$2632,4,FALSE)</f>
        <v>1846</v>
      </c>
      <c r="H2302" t="s">
        <v>450</v>
      </c>
      <c r="J2302" t="str">
        <f>VLOOKUP(TRIM(SUBSTITUTE(D2302,CHAR(160),CHAR(32))),Metadata!B$1:H$2632,7,FALSE)</f>
        <v>roman</v>
      </c>
      <c r="L2302" t="str">
        <f>VLOOKUP(TRIM(SUBSTITUTE(D2302,CHAR(160),CHAR(32))),Metadata!B$1:J$2632,9,FALSE)</f>
        <v>prose</v>
      </c>
      <c r="M2302">
        <f>VLOOKUP(TRIM(SUBSTITUTE(D2302,CHAR(160),CHAR(32))),Metadata!B$1:K$2632,10,FALSE)</f>
        <v>512538</v>
      </c>
      <c r="N2302" s="1" t="s">
        <v>2774</v>
      </c>
      <c r="O2302">
        <v>269</v>
      </c>
      <c r="P2302">
        <v>278</v>
      </c>
    </row>
    <row r="2303" spans="1:16" x14ac:dyDescent="0.25">
      <c r="A2303" t="s">
        <v>4354</v>
      </c>
      <c r="B2303" t="s">
        <v>392</v>
      </c>
      <c r="C2303" t="s">
        <v>330</v>
      </c>
      <c r="D2303" t="s">
        <v>8611</v>
      </c>
      <c r="E2303" t="str">
        <f>VLOOKUP(TRIM(SUBSTITUTE(D2303,CHAR(160),CHAR(32))),Metadata!B$1:C$2632,2,FALSE)</f>
        <v>Mérimée, Prosper, 1803-1870.</v>
      </c>
      <c r="F2303" t="str">
        <f>VLOOKUP(TRIM(SUBSTITUTE(D2303,CHAR(160),CHAR(32))),Metadata!B$1:D$2632,3,FALSE)</f>
        <v>Âmes du purgatoire (Les)</v>
      </c>
      <c r="G2303">
        <f>VLOOKUP(TRIM(SUBSTITUTE(D2303,CHAR(160),CHAR(32))),Metadata!B$1:E$2632,4,FALSE)</f>
        <v>1834</v>
      </c>
      <c r="H2303" t="s">
        <v>450</v>
      </c>
      <c r="J2303" t="str">
        <f>VLOOKUP(TRIM(SUBSTITUTE(D2303,CHAR(160),CHAR(32))),Metadata!B$1:H$2632,7,FALSE)</f>
        <v>Narratif, Nouvelle</v>
      </c>
      <c r="L2303" t="str">
        <f>VLOOKUP(TRIM(SUBSTITUTE(D2303,CHAR(160),CHAR(32))),Metadata!B$1:J$2632,9,FALSE)</f>
        <v/>
      </c>
      <c r="M2303">
        <f>VLOOKUP(TRIM(SUBSTITUTE(D2303,CHAR(160),CHAR(32))),Metadata!B$1:K$2632,10,FALSE)</f>
        <v>24280</v>
      </c>
      <c r="N2303" s="1" t="s">
        <v>2775</v>
      </c>
      <c r="O2303">
        <v>35</v>
      </c>
      <c r="P2303">
        <v>44</v>
      </c>
    </row>
    <row r="2304" spans="1:16" x14ac:dyDescent="0.25">
      <c r="A2304" t="s">
        <v>4354</v>
      </c>
      <c r="B2304" t="s">
        <v>392</v>
      </c>
      <c r="C2304" t="s">
        <v>330</v>
      </c>
      <c r="D2304" t="s">
        <v>8579</v>
      </c>
      <c r="E2304" t="str">
        <f>VLOOKUP(TRIM(SUBSTITUTE(D2304,CHAR(160),CHAR(32))),Metadata!B$1:C$2632,2,FALSE)</f>
        <v>Jouy, Etienne de, 1764-1846.</v>
      </c>
      <c r="F2304" t="str">
        <f>VLOOKUP(TRIM(SUBSTITUTE(D2304,CHAR(160),CHAR(32))),Metadata!B$1:D$2632,3,FALSE)</f>
        <v>L'hermite de la Chaussée-d'Antin, ou, Observations sur les moeurs et les usages parisiens au commencement du XIXe siècle. 1813:</v>
      </c>
      <c r="G2304">
        <f>VLOOKUP(TRIM(SUBSTITUTE(D2304,CHAR(160),CHAR(32))),Metadata!B$1:E$2632,4,FALSE)</f>
        <v>1813</v>
      </c>
      <c r="H2304" t="s">
        <v>450</v>
      </c>
      <c r="J2304" t="str">
        <f>VLOOKUP(TRIM(SUBSTITUTE(D2304,CHAR(160),CHAR(32))),Metadata!B$1:H$2632,7,FALSE)</f>
        <v>traite ou essai</v>
      </c>
      <c r="L2304" t="str">
        <f>VLOOKUP(TRIM(SUBSTITUTE(D2304,CHAR(160),CHAR(32))),Metadata!B$1:J$2632,9,FALSE)</f>
        <v>prose</v>
      </c>
      <c r="M2304">
        <f>VLOOKUP(TRIM(SUBSTITUTE(D2304,CHAR(160),CHAR(32))),Metadata!B$1:K$2632,10,FALSE)</f>
        <v>137489</v>
      </c>
      <c r="N2304" s="1" t="s">
        <v>2776</v>
      </c>
      <c r="O2304">
        <v>23</v>
      </c>
      <c r="P2304">
        <v>32</v>
      </c>
    </row>
    <row r="2305" spans="1:16" x14ac:dyDescent="0.25">
      <c r="A2305" t="s">
        <v>4354</v>
      </c>
      <c r="B2305" t="s">
        <v>392</v>
      </c>
      <c r="C2305" t="s">
        <v>330</v>
      </c>
      <c r="D2305" t="s">
        <v>8658</v>
      </c>
      <c r="E2305" t="str">
        <f>VLOOKUP(TRIM(SUBSTITUTE(D2305,CHAR(160),CHAR(32))),Metadata!B$1:C$2632,2,FALSE)</f>
        <v>Sand, George, 1804-1876.</v>
      </c>
      <c r="F2305" t="str">
        <f>VLOOKUP(TRIM(SUBSTITUTE(D2305,CHAR(160),CHAR(32))),Metadata!B$1:D$2632,3,FALSE)</f>
        <v>François le champi</v>
      </c>
      <c r="G2305">
        <f>VLOOKUP(TRIM(SUBSTITUTE(D2305,CHAR(160),CHAR(32))),Metadata!B$1:E$2632,4,FALSE)</f>
        <v>1850</v>
      </c>
      <c r="H2305" t="s">
        <v>450</v>
      </c>
      <c r="J2305" t="str">
        <f>VLOOKUP(TRIM(SUBSTITUTE(D2305,CHAR(160),CHAR(32))),Metadata!B$1:H$2632,7,FALSE)</f>
        <v>roman</v>
      </c>
      <c r="L2305" t="str">
        <f>VLOOKUP(TRIM(SUBSTITUTE(D2305,CHAR(160),CHAR(32))),Metadata!B$1:J$2632,9,FALSE)</f>
        <v/>
      </c>
      <c r="M2305">
        <f>VLOOKUP(TRIM(SUBSTITUTE(D2305,CHAR(160),CHAR(32))),Metadata!B$1:K$2632,10,FALSE)</f>
        <v>51992</v>
      </c>
      <c r="N2305" s="1" t="s">
        <v>2777</v>
      </c>
      <c r="O2305">
        <v>116</v>
      </c>
      <c r="P2305">
        <v>125</v>
      </c>
    </row>
    <row r="2306" spans="1:16" x14ac:dyDescent="0.25">
      <c r="A2306" t="s">
        <v>4354</v>
      </c>
      <c r="B2306" t="s">
        <v>392</v>
      </c>
      <c r="C2306" t="s">
        <v>330</v>
      </c>
      <c r="D2306" t="s">
        <v>8454</v>
      </c>
      <c r="E2306" t="str">
        <f>VLOOKUP(TRIM(SUBSTITUTE(D2306,CHAR(160),CHAR(32))),Metadata!B$1:C$2632,2,FALSE)</f>
        <v>Champfleury, 1821-1889.</v>
      </c>
      <c r="F2306" t="str">
        <f>VLOOKUP(TRIM(SUBSTITUTE(D2306,CHAR(160),CHAR(32))),Metadata!B$1:D$2632,3,FALSE)</f>
        <v>Les bourgeois de Molinchart</v>
      </c>
      <c r="G2306">
        <f>VLOOKUP(TRIM(SUBSTITUTE(D2306,CHAR(160),CHAR(32))),Metadata!B$1:E$2632,4,FALSE)</f>
        <v>1855</v>
      </c>
      <c r="H2306" t="s">
        <v>450</v>
      </c>
      <c r="J2306" t="str">
        <f>VLOOKUP(TRIM(SUBSTITUTE(D2306,CHAR(160),CHAR(32))),Metadata!B$1:H$2632,7,FALSE)</f>
        <v>roman</v>
      </c>
      <c r="L2306" t="str">
        <f>VLOOKUP(TRIM(SUBSTITUTE(D2306,CHAR(160),CHAR(32))),Metadata!B$1:J$2632,9,FALSE)</f>
        <v>prose</v>
      </c>
      <c r="M2306">
        <f>VLOOKUP(TRIM(SUBSTITUTE(D2306,CHAR(160),CHAR(32))),Metadata!B$1:K$2632,10,FALSE)</f>
        <v>100826</v>
      </c>
      <c r="N2306" s="1" t="s">
        <v>2778</v>
      </c>
      <c r="O2306">
        <v>61</v>
      </c>
      <c r="P2306">
        <v>70</v>
      </c>
    </row>
    <row r="2307" spans="1:16" x14ac:dyDescent="0.25">
      <c r="A2307" t="s">
        <v>4354</v>
      </c>
      <c r="B2307" t="s">
        <v>392</v>
      </c>
      <c r="C2307" t="s">
        <v>330</v>
      </c>
      <c r="D2307" t="s">
        <v>8935</v>
      </c>
      <c r="E2307" t="str">
        <f>VLOOKUP(TRIM(SUBSTITUTE(D2307,CHAR(160),CHAR(32))),Metadata!B$1:C$2632,2,FALSE)</f>
        <v>Martin Du Gard, Roger, 1881-1958.</v>
      </c>
      <c r="F2307" t="str">
        <f>VLOOKUP(TRIM(SUBSTITUTE(D2307,CHAR(160),CHAR(32))),Metadata!B$1:D$2632,3,FALSE)</f>
        <v>Notes sur André Gide</v>
      </c>
      <c r="G2307">
        <f>VLOOKUP(TRIM(SUBSTITUTE(D2307,CHAR(160),CHAR(32))),Metadata!B$1:E$2632,4,FALSE)</f>
        <v>1951</v>
      </c>
      <c r="H2307" t="s">
        <v>534</v>
      </c>
      <c r="J2307" t="str">
        <f>VLOOKUP(TRIM(SUBSTITUTE(D2307,CHAR(160),CHAR(32))),Metadata!B$1:H$2632,7,FALSE)</f>
        <v>melanges litteraires</v>
      </c>
      <c r="L2307" t="str">
        <f>VLOOKUP(TRIM(SUBSTITUTE(D2307,CHAR(160),CHAR(32))),Metadata!B$1:J$2632,9,FALSE)</f>
        <v>prose</v>
      </c>
      <c r="M2307">
        <f>VLOOKUP(TRIM(SUBSTITUTE(D2307,CHAR(160),CHAR(32))),Metadata!B$1:K$2632,10,FALSE)</f>
        <v>19643</v>
      </c>
      <c r="N2307" s="1" t="s">
        <v>2779</v>
      </c>
      <c r="O2307">
        <v>18</v>
      </c>
      <c r="P2307">
        <v>27</v>
      </c>
    </row>
    <row r="2308" spans="1:16" x14ac:dyDescent="0.25">
      <c r="A2308" t="s">
        <v>4354</v>
      </c>
      <c r="B2308" t="s">
        <v>392</v>
      </c>
      <c r="C2308" t="s">
        <v>330</v>
      </c>
      <c r="D2308" t="s">
        <v>8748</v>
      </c>
      <c r="E2308" t="str">
        <f>VLOOKUP(TRIM(SUBSTITUTE(D2308,CHAR(160),CHAR(32))),Metadata!B$1:C$2632,2,FALSE)</f>
        <v>Apollinaire, Guillaume, 1880-1918.</v>
      </c>
      <c r="F2308" t="str">
        <f>VLOOKUP(TRIM(SUBSTITUTE(D2308,CHAR(160),CHAR(32))),Metadata!B$1:D$2632,3,FALSE)</f>
        <v>Les exploits d'un jeune Don Juan</v>
      </c>
      <c r="G2308">
        <f>VLOOKUP(TRIM(SUBSTITUTE(D2308,CHAR(160),CHAR(32))),Metadata!B$1:E$2632,4,FALSE)</f>
        <v>1911</v>
      </c>
      <c r="H2308" t="s">
        <v>534</v>
      </c>
      <c r="J2308" t="str">
        <f>VLOOKUP(TRIM(SUBSTITUTE(D2308,CHAR(160),CHAR(32))),Metadata!B$1:H$2632,7,FALSE)</f>
        <v>poesie</v>
      </c>
      <c r="L2308" t="str">
        <f>VLOOKUP(TRIM(SUBSTITUTE(D2308,CHAR(160),CHAR(32))),Metadata!B$1:J$2632,9,FALSE)</f>
        <v/>
      </c>
      <c r="M2308">
        <f>VLOOKUP(TRIM(SUBSTITUTE(D2308,CHAR(160),CHAR(32))),Metadata!B$1:K$2632,10,FALSE)</f>
        <v>21183</v>
      </c>
      <c r="N2308" s="1" t="s">
        <v>2780</v>
      </c>
      <c r="O2308">
        <v>15</v>
      </c>
      <c r="P2308">
        <v>24</v>
      </c>
    </row>
    <row r="2309" spans="1:16" x14ac:dyDescent="0.25">
      <c r="A2309" t="s">
        <v>4354</v>
      </c>
      <c r="B2309" t="s">
        <v>392</v>
      </c>
      <c r="C2309" t="s">
        <v>330</v>
      </c>
      <c r="D2309" t="s">
        <v>8938</v>
      </c>
      <c r="E2309" t="str">
        <f>VLOOKUP(TRIM(SUBSTITUTE(D2309,CHAR(160),CHAR(32))),Metadata!B$1:C$2632,2,FALSE)</f>
        <v>Massis, Henri, 1886-1970.</v>
      </c>
      <c r="F2309" t="str">
        <f>VLOOKUP(TRIM(SUBSTITUTE(D2309,CHAR(160),CHAR(32))),Metadata!B$1:D$2632,3,FALSE)</f>
        <v>Jugements. T. 2</v>
      </c>
      <c r="G2309">
        <f>VLOOKUP(TRIM(SUBSTITUTE(D2309,CHAR(160),CHAR(32))),Metadata!B$1:E$2632,4,FALSE)</f>
        <v>1923</v>
      </c>
      <c r="H2309" t="s">
        <v>534</v>
      </c>
      <c r="J2309" t="str">
        <f>VLOOKUP(TRIM(SUBSTITUTE(D2309,CHAR(160),CHAR(32))),Metadata!B$1:H$2632,7,FALSE)</f>
        <v>traite ou essai</v>
      </c>
      <c r="L2309" t="str">
        <f>VLOOKUP(TRIM(SUBSTITUTE(D2309,CHAR(160),CHAR(32))),Metadata!B$1:J$2632,9,FALSE)</f>
        <v>prose</v>
      </c>
      <c r="M2309">
        <f>VLOOKUP(TRIM(SUBSTITUTE(D2309,CHAR(160),CHAR(32))),Metadata!B$1:K$2632,10,FALSE)</f>
        <v>53647</v>
      </c>
      <c r="N2309" s="1" t="s">
        <v>2781</v>
      </c>
      <c r="O2309">
        <v>133</v>
      </c>
      <c r="P2309">
        <v>142</v>
      </c>
    </row>
    <row r="2310" spans="1:16" x14ac:dyDescent="0.25">
      <c r="A2310" t="s">
        <v>4354</v>
      </c>
      <c r="B2310" t="s">
        <v>392</v>
      </c>
      <c r="C2310" t="s">
        <v>330</v>
      </c>
      <c r="D2310" t="s">
        <v>8834</v>
      </c>
      <c r="E2310" t="str">
        <f>VLOOKUP(TRIM(SUBSTITUTE(D2310,CHAR(160),CHAR(32))),Metadata!B$1:C$2632,2,FALSE)</f>
        <v>Druon, Maurice, 1918-</v>
      </c>
      <c r="F2310" t="str">
        <f>VLOOKUP(TRIM(SUBSTITUTE(D2310,CHAR(160),CHAR(32))),Metadata!B$1:D$2632,3,FALSE)</f>
        <v>Les grandes familles</v>
      </c>
      <c r="G2310">
        <f>VLOOKUP(TRIM(SUBSTITUTE(D2310,CHAR(160),CHAR(32))),Metadata!B$1:E$2632,4,FALSE)</f>
        <v>1948</v>
      </c>
      <c r="H2310" t="s">
        <v>534</v>
      </c>
      <c r="J2310" t="str">
        <f>VLOOKUP(TRIM(SUBSTITUTE(D2310,CHAR(160),CHAR(32))),Metadata!B$1:H$2632,7,FALSE)</f>
        <v>roman</v>
      </c>
      <c r="L2310" t="str">
        <f>VLOOKUP(TRIM(SUBSTITUTE(D2310,CHAR(160),CHAR(32))),Metadata!B$1:J$2632,9,FALSE)</f>
        <v>prose</v>
      </c>
      <c r="M2310">
        <f>VLOOKUP(TRIM(SUBSTITUTE(D2310,CHAR(160),CHAR(32))),Metadata!B$1:K$2632,10,FALSE)</f>
        <v>111974</v>
      </c>
      <c r="N2310" s="1" t="s">
        <v>2782</v>
      </c>
      <c r="O2310">
        <v>11</v>
      </c>
      <c r="P2310">
        <v>20</v>
      </c>
    </row>
    <row r="2311" spans="1:16" x14ac:dyDescent="0.25">
      <c r="A2311" t="s">
        <v>4354</v>
      </c>
      <c r="B2311" t="s">
        <v>392</v>
      </c>
      <c r="C2311" t="s">
        <v>330</v>
      </c>
      <c r="D2311" t="s">
        <v>8898</v>
      </c>
      <c r="E2311" t="str">
        <f>VLOOKUP(TRIM(SUBSTITUTE(D2311,CHAR(160),CHAR(32))),Metadata!B$1:C$2632,2,FALSE)</f>
        <v>Green, Julien, 1900-</v>
      </c>
      <c r="F2311" t="str">
        <f>VLOOKUP(TRIM(SUBSTITUTE(D2311,CHAR(160),CHAR(32))),Metadata!B$1:D$2632,3,FALSE)</f>
        <v>Moïra: roman</v>
      </c>
      <c r="G2311">
        <f>VLOOKUP(TRIM(SUBSTITUTE(D2311,CHAR(160),CHAR(32))),Metadata!B$1:E$2632,4,FALSE)</f>
        <v>1950</v>
      </c>
      <c r="H2311" t="s">
        <v>534</v>
      </c>
      <c r="J2311" t="str">
        <f>VLOOKUP(TRIM(SUBSTITUTE(D2311,CHAR(160),CHAR(32))),Metadata!B$1:H$2632,7,FALSE)</f>
        <v>roman</v>
      </c>
      <c r="L2311" t="str">
        <f>VLOOKUP(TRIM(SUBSTITUTE(D2311,CHAR(160),CHAR(32))),Metadata!B$1:J$2632,9,FALSE)</f>
        <v>prose</v>
      </c>
      <c r="M2311">
        <f>VLOOKUP(TRIM(SUBSTITUTE(D2311,CHAR(160),CHAR(32))),Metadata!B$1:K$2632,10,FALSE)</f>
        <v>73515</v>
      </c>
      <c r="N2311" s="1" t="s">
        <v>2783</v>
      </c>
      <c r="O2311">
        <v>54</v>
      </c>
      <c r="P2311">
        <v>63</v>
      </c>
    </row>
    <row r="2312" spans="1:16" x14ac:dyDescent="0.25">
      <c r="A2312" t="s">
        <v>4354</v>
      </c>
      <c r="B2312" t="s">
        <v>392</v>
      </c>
      <c r="C2312" t="s">
        <v>330</v>
      </c>
      <c r="D2312" t="s">
        <v>8840</v>
      </c>
      <c r="E2312" t="str">
        <f>VLOOKUP(TRIM(SUBSTITUTE(D2312,CHAR(160),CHAR(32))),Metadata!B$1:C$2632,2,FALSE)</f>
        <v>Duhamel, Georges, 1884-1966.</v>
      </c>
      <c r="F2312" t="str">
        <f>VLOOKUP(TRIM(SUBSTITUTE(D2312,CHAR(160),CHAR(32))),Metadata!B$1:D$2632,3,FALSE)</f>
        <v>La nuit de la Saint-Jean</v>
      </c>
      <c r="G2312">
        <f>VLOOKUP(TRIM(SUBSTITUTE(D2312,CHAR(160),CHAR(32))),Metadata!B$1:E$2632,4,FALSE)</f>
        <v>1935</v>
      </c>
      <c r="H2312" t="s">
        <v>534</v>
      </c>
      <c r="J2312" t="str">
        <f>VLOOKUP(TRIM(SUBSTITUTE(D2312,CHAR(160),CHAR(32))),Metadata!B$1:H$2632,7,FALSE)</f>
        <v>roman</v>
      </c>
      <c r="L2312" t="str">
        <f>VLOOKUP(TRIM(SUBSTITUTE(D2312,CHAR(160),CHAR(32))),Metadata!B$1:J$2632,9,FALSE)</f>
        <v>prose</v>
      </c>
      <c r="M2312">
        <f>VLOOKUP(TRIM(SUBSTITUTE(D2312,CHAR(160),CHAR(32))),Metadata!B$1:K$2632,10,FALSE)</f>
        <v>53677</v>
      </c>
      <c r="N2312" t="s">
        <v>2784</v>
      </c>
      <c r="O2312">
        <v>38</v>
      </c>
      <c r="P2312">
        <v>47</v>
      </c>
    </row>
    <row r="2313" spans="1:16" x14ac:dyDescent="0.25">
      <c r="A2313" t="s">
        <v>4354</v>
      </c>
      <c r="B2313" t="s">
        <v>392</v>
      </c>
      <c r="C2313" t="s">
        <v>330</v>
      </c>
      <c r="D2313" t="s">
        <v>7257</v>
      </c>
      <c r="E2313" t="str">
        <f>VLOOKUP(TRIM(SUBSTITUTE(D2313,CHAR(160),CHAR(32))),Metadata!B$1:C$2632,2,FALSE)</f>
        <v>Taine, Hippolyte, 1828-1893.</v>
      </c>
      <c r="F2313" t="str">
        <f>VLOOKUP(TRIM(SUBSTITUTE(D2313,CHAR(160),CHAR(32))),Metadata!B$1:D$2632,3,FALSE)</f>
        <v>La Fontaine et ses Fables</v>
      </c>
      <c r="G2313">
        <f>VLOOKUP(TRIM(SUBSTITUTE(D2313,CHAR(160),CHAR(32))),Metadata!B$1:E$2632,4,FALSE)</f>
        <v>1924</v>
      </c>
      <c r="H2313" t="s">
        <v>534</v>
      </c>
      <c r="J2313" t="str">
        <f>VLOOKUP(TRIM(SUBSTITUTE(D2313,CHAR(160),CHAR(32))),Metadata!B$1:H$2632,7,FALSE)</f>
        <v>traite</v>
      </c>
      <c r="L2313" t="str">
        <f>VLOOKUP(TRIM(SUBSTITUTE(D2313,CHAR(160),CHAR(32))),Metadata!B$1:J$2632,9,FALSE)</f>
        <v/>
      </c>
      <c r="M2313">
        <f>VLOOKUP(TRIM(SUBSTITUTE(D2313,CHAR(160),CHAR(32))),Metadata!B$1:K$2632,10,FALSE)</f>
        <v>80405</v>
      </c>
      <c r="N2313" s="1" t="s">
        <v>2785</v>
      </c>
      <c r="O2313">
        <v>116</v>
      </c>
      <c r="P2313">
        <v>125</v>
      </c>
    </row>
    <row r="2314" spans="1:16" x14ac:dyDescent="0.25">
      <c r="A2314" t="s">
        <v>4354</v>
      </c>
      <c r="B2314" t="s">
        <v>392</v>
      </c>
      <c r="C2314" t="s">
        <v>330</v>
      </c>
      <c r="D2314" t="s">
        <v>8727</v>
      </c>
      <c r="E2314" t="str">
        <f>VLOOKUP(TRIM(SUBSTITUTE(D2314,CHAR(160),CHAR(32))),Metadata!B$1:C$2632,2,FALSE)</f>
        <v>Adam, Paul, 1862-1920.</v>
      </c>
      <c r="F2314" t="str">
        <f>VLOOKUP(TRIM(SUBSTITUTE(D2314,CHAR(160),CHAR(32))),Metadata!B$1:D$2632,3,FALSE)</f>
        <v>L'enfant d'Austerlitz</v>
      </c>
      <c r="G2314">
        <f>VLOOKUP(TRIM(SUBSTITUTE(D2314,CHAR(160),CHAR(32))),Metadata!B$1:E$2632,4,FALSE)</f>
        <v>1902</v>
      </c>
      <c r="H2314" t="s">
        <v>534</v>
      </c>
      <c r="J2314" t="str">
        <f>VLOOKUP(TRIM(SUBSTITUTE(D2314,CHAR(160),CHAR(32))),Metadata!B$1:H$2632,7,FALSE)</f>
        <v>roman</v>
      </c>
      <c r="L2314" t="str">
        <f>VLOOKUP(TRIM(SUBSTITUTE(D2314,CHAR(160),CHAR(32))),Metadata!B$1:J$2632,9,FALSE)</f>
        <v>prose</v>
      </c>
      <c r="M2314">
        <f>VLOOKUP(TRIM(SUBSTITUTE(D2314,CHAR(160),CHAR(32))),Metadata!B$1:K$2632,10,FALSE)</f>
        <v>164633</v>
      </c>
      <c r="N2314" s="1" t="s">
        <v>2786</v>
      </c>
      <c r="O2314">
        <v>24</v>
      </c>
      <c r="P2314">
        <v>33</v>
      </c>
    </row>
    <row r="2315" spans="1:16" x14ac:dyDescent="0.25">
      <c r="A2315" t="s">
        <v>4354</v>
      </c>
      <c r="B2315" t="s">
        <v>392</v>
      </c>
      <c r="C2315" t="s">
        <v>330</v>
      </c>
      <c r="D2315" t="s">
        <v>8851</v>
      </c>
      <c r="E2315" t="str">
        <f>VLOOKUP(TRIM(SUBSTITUTE(D2315,CHAR(160),CHAR(32))),Metadata!B$1:C$2632,2,FALSE)</f>
        <v>Durry, Marie Jeanne, 1901-</v>
      </c>
      <c r="F2315" t="str">
        <f>VLOOKUP(TRIM(SUBSTITUTE(D2315,CHAR(160),CHAR(32))),Metadata!B$1:D$2632,3,FALSE)</f>
        <v>Gérard de Nerval et le mythe</v>
      </c>
      <c r="G2315">
        <f>VLOOKUP(TRIM(SUBSTITUTE(D2315,CHAR(160),CHAR(32))),Metadata!B$1:E$2632,4,FALSE)</f>
        <v>1956</v>
      </c>
      <c r="H2315" t="s">
        <v>534</v>
      </c>
      <c r="J2315" t="str">
        <f>VLOOKUP(TRIM(SUBSTITUTE(D2315,CHAR(160),CHAR(32))),Metadata!B$1:H$2632,7,FALSE)</f>
        <v>traite ou essai</v>
      </c>
      <c r="L2315" t="str">
        <f>VLOOKUP(TRIM(SUBSTITUTE(D2315,CHAR(160),CHAR(32))),Metadata!B$1:J$2632,9,FALSE)</f>
        <v>prose</v>
      </c>
      <c r="M2315">
        <f>VLOOKUP(TRIM(SUBSTITUTE(D2315,CHAR(160),CHAR(32))),Metadata!B$1:K$2632,10,FALSE)</f>
        <v>34188</v>
      </c>
      <c r="N2315" s="1" t="s">
        <v>2787</v>
      </c>
      <c r="O2315">
        <v>126</v>
      </c>
      <c r="P2315">
        <v>136</v>
      </c>
    </row>
    <row r="2316" spans="1:16" x14ac:dyDescent="0.25">
      <c r="A2316" t="s">
        <v>4354</v>
      </c>
      <c r="B2316" t="s">
        <v>392</v>
      </c>
      <c r="C2316" t="s">
        <v>330</v>
      </c>
      <c r="D2316" t="s">
        <v>8797</v>
      </c>
      <c r="E2316" t="str">
        <f>VLOOKUP(TRIM(SUBSTITUTE(D2316,CHAR(160),CHAR(32))),Metadata!B$1:C$2632,2,FALSE)</f>
        <v>Bourget, Paul, 1852-1935.</v>
      </c>
      <c r="F2316" t="str">
        <f>VLOOKUP(TRIM(SUBSTITUTE(D2316,CHAR(160),CHAR(32))),Metadata!B$1:D$2632,3,FALSE)</f>
        <v>Le sens de la mort</v>
      </c>
      <c r="G2316">
        <f>VLOOKUP(TRIM(SUBSTITUTE(D2316,CHAR(160),CHAR(32))),Metadata!B$1:E$2632,4,FALSE)</f>
        <v>1915</v>
      </c>
      <c r="H2316" t="s">
        <v>534</v>
      </c>
      <c r="J2316" t="str">
        <f>VLOOKUP(TRIM(SUBSTITUTE(D2316,CHAR(160),CHAR(32))),Metadata!B$1:H$2632,7,FALSE)</f>
        <v>roman</v>
      </c>
      <c r="L2316" t="str">
        <f>VLOOKUP(TRIM(SUBSTITUTE(D2316,CHAR(160),CHAR(32))),Metadata!B$1:J$2632,9,FALSE)</f>
        <v>prose</v>
      </c>
      <c r="M2316">
        <f>VLOOKUP(TRIM(SUBSTITUTE(D2316,CHAR(160),CHAR(32))),Metadata!B$1:K$2632,10,FALSE)</f>
        <v>50684</v>
      </c>
      <c r="N2316" s="1" t="s">
        <v>2788</v>
      </c>
      <c r="O2316">
        <v>20</v>
      </c>
      <c r="P2316">
        <v>29</v>
      </c>
    </row>
    <row r="2317" spans="1:16" x14ac:dyDescent="0.25">
      <c r="A2317" t="s">
        <v>4354</v>
      </c>
      <c r="B2317" t="s">
        <v>392</v>
      </c>
      <c r="C2317" t="s">
        <v>330</v>
      </c>
      <c r="D2317" t="s">
        <v>7740</v>
      </c>
      <c r="E2317" t="str">
        <f>VLOOKUP(TRIM(SUBSTITUTE(D2317,CHAR(160),CHAR(32))),Metadata!B$1:C$2632,2,FALSE)</f>
        <v>Lot, Ferdinand, 1866-1952.</v>
      </c>
      <c r="F2317" t="str">
        <f>VLOOKUP(TRIM(SUBSTITUTE(D2317,CHAR(160),CHAR(32))),Metadata!B$1:D$2632,3,FALSE)</f>
        <v>Naissance de la France</v>
      </c>
      <c r="G2317">
        <f>VLOOKUP(TRIM(SUBSTITUTE(D2317,CHAR(160),CHAR(32))),Metadata!B$1:E$2632,4,FALSE)</f>
        <v>1948</v>
      </c>
      <c r="H2317" t="s">
        <v>534</v>
      </c>
      <c r="J2317" t="str">
        <f>VLOOKUP(TRIM(SUBSTITUTE(D2317,CHAR(160),CHAR(32))),Metadata!B$1:H$2632,7,FALSE)</f>
        <v>traite</v>
      </c>
      <c r="L2317" t="str">
        <f>VLOOKUP(TRIM(SUBSTITUTE(D2317,CHAR(160),CHAR(32))),Metadata!B$1:J$2632,9,FALSE)</f>
        <v/>
      </c>
      <c r="M2317">
        <f>VLOOKUP(TRIM(SUBSTITUTE(D2317,CHAR(160),CHAR(32))),Metadata!B$1:K$2632,10,FALSE)</f>
        <v>289090</v>
      </c>
      <c r="N2317" s="1" t="s">
        <v>2789</v>
      </c>
      <c r="O2317">
        <v>3</v>
      </c>
      <c r="P2317">
        <v>12</v>
      </c>
    </row>
    <row r="2318" spans="1:16" x14ac:dyDescent="0.25">
      <c r="A2318" t="s">
        <v>4354</v>
      </c>
      <c r="B2318" t="s">
        <v>392</v>
      </c>
      <c r="C2318" t="s">
        <v>330</v>
      </c>
      <c r="D2318" t="s">
        <v>8811</v>
      </c>
      <c r="E2318" t="str">
        <f>VLOOKUP(TRIM(SUBSTITUTE(D2318,CHAR(160),CHAR(32))),Metadata!B$1:C$2632,2,FALSE)</f>
        <v>Camus, Albert, 1913-1960.</v>
      </c>
      <c r="F2318" t="str">
        <f>VLOOKUP(TRIM(SUBSTITUTE(D2318,CHAR(160),CHAR(32))),Metadata!B$1:D$2632,3,FALSE)</f>
        <v>Requiem pour une nonne</v>
      </c>
      <c r="G2318">
        <f>VLOOKUP(TRIM(SUBSTITUTE(D2318,CHAR(160),CHAR(32))),Metadata!B$1:E$2632,4,FALSE)</f>
        <v>1956</v>
      </c>
      <c r="H2318" t="s">
        <v>534</v>
      </c>
      <c r="J2318" t="str">
        <f>VLOOKUP(TRIM(SUBSTITUTE(D2318,CHAR(160),CHAR(32))),Metadata!B$1:H$2632,7,FALSE)</f>
        <v>theatre</v>
      </c>
      <c r="L2318" t="str">
        <f>VLOOKUP(TRIM(SUBSTITUTE(D2318,CHAR(160),CHAR(32))),Metadata!B$1:J$2632,9,FALSE)</f>
        <v>prose</v>
      </c>
      <c r="M2318">
        <f>VLOOKUP(TRIM(SUBSTITUTE(D2318,CHAR(160),CHAR(32))),Metadata!B$1:K$2632,10,FALSE)</f>
        <v>24133</v>
      </c>
      <c r="N2318" s="1" t="s">
        <v>2790</v>
      </c>
      <c r="O2318">
        <v>39</v>
      </c>
      <c r="P2318">
        <v>48</v>
      </c>
    </row>
    <row r="2319" spans="1:16" x14ac:dyDescent="0.25">
      <c r="A2319" t="s">
        <v>4354</v>
      </c>
      <c r="B2319" t="s">
        <v>392</v>
      </c>
      <c r="C2319" t="s">
        <v>330</v>
      </c>
      <c r="D2319" t="s">
        <v>8874</v>
      </c>
      <c r="E2319" t="str">
        <f>VLOOKUP(TRIM(SUBSTITUTE(D2319,CHAR(160),CHAR(32))),Metadata!B$1:C$2632,2,FALSE)</f>
        <v>Gide, André, 1869-1951.</v>
      </c>
      <c r="F2319" t="str">
        <f>VLOOKUP(TRIM(SUBSTITUTE(D2319,CHAR(160),CHAR(32))),Metadata!B$1:D$2632,3,FALSE)</f>
        <v>Journal, 1889-1939</v>
      </c>
      <c r="G2319">
        <f>VLOOKUP(TRIM(SUBSTITUTE(D2319,CHAR(160),CHAR(32))),Metadata!B$1:E$2632,4,FALSE)</f>
        <v>1939</v>
      </c>
      <c r="H2319" t="s">
        <v>534</v>
      </c>
      <c r="J2319" t="str">
        <f>VLOOKUP(TRIM(SUBSTITUTE(D2319,CHAR(160),CHAR(32))),Metadata!B$1:H$2632,7,FALSE)</f>
        <v>memoires</v>
      </c>
      <c r="L2319" t="str">
        <f>VLOOKUP(TRIM(SUBSTITUTE(D2319,CHAR(160),CHAR(32))),Metadata!B$1:J$2632,9,FALSE)</f>
        <v>prose</v>
      </c>
      <c r="M2319">
        <f>VLOOKUP(TRIM(SUBSTITUTE(D2319,CHAR(160),CHAR(32))),Metadata!B$1:K$2632,10,FALSE)</f>
        <v>484035</v>
      </c>
      <c r="N2319" s="1" t="s">
        <v>2791</v>
      </c>
      <c r="O2319">
        <v>58</v>
      </c>
      <c r="P2319">
        <v>68</v>
      </c>
    </row>
    <row r="2320" spans="1:16" x14ac:dyDescent="0.25">
      <c r="A2320" t="s">
        <v>4354</v>
      </c>
      <c r="B2320" t="s">
        <v>392</v>
      </c>
      <c r="C2320" t="s">
        <v>330</v>
      </c>
      <c r="D2320" t="s">
        <v>8798</v>
      </c>
      <c r="E2320" t="str">
        <f>VLOOKUP(TRIM(SUBSTITUTE(D2320,CHAR(160),CHAR(32))),Metadata!B$1:C$2632,2,FALSE)</f>
        <v>Bourget, Paul, 1852-1935.</v>
      </c>
      <c r="F2320" t="str">
        <f>VLOOKUP(TRIM(SUBSTITUTE(D2320,CHAR(160),CHAR(32))),Metadata!B$1:D$2632,3,FALSE)</f>
        <v>Nos actes nous suivent</v>
      </c>
      <c r="G2320">
        <f>VLOOKUP(TRIM(SUBSTITUTE(D2320,CHAR(160),CHAR(32))),Metadata!B$1:E$2632,4,FALSE)</f>
        <v>1926</v>
      </c>
      <c r="H2320" t="s">
        <v>534</v>
      </c>
      <c r="J2320" t="str">
        <f>VLOOKUP(TRIM(SUBSTITUTE(D2320,CHAR(160),CHAR(32))),Metadata!B$1:H$2632,7,FALSE)</f>
        <v>roman</v>
      </c>
      <c r="L2320" t="str">
        <f>VLOOKUP(TRIM(SUBSTITUTE(D2320,CHAR(160),CHAR(32))),Metadata!B$1:J$2632,9,FALSE)</f>
        <v>prose</v>
      </c>
      <c r="M2320">
        <f>VLOOKUP(TRIM(SUBSTITUTE(D2320,CHAR(160),CHAR(32))),Metadata!B$1:K$2632,10,FALSE)</f>
        <v>112998</v>
      </c>
      <c r="N2320" s="1" t="s">
        <v>2792</v>
      </c>
      <c r="O2320">
        <v>169</v>
      </c>
      <c r="P2320">
        <v>178</v>
      </c>
    </row>
    <row r="2321" spans="1:16" x14ac:dyDescent="0.25">
      <c r="A2321" t="s">
        <v>4354</v>
      </c>
      <c r="B2321" t="s">
        <v>392</v>
      </c>
      <c r="C2321" t="s">
        <v>330</v>
      </c>
      <c r="D2321" t="s">
        <v>8857</v>
      </c>
      <c r="E2321" t="str">
        <f>VLOOKUP(TRIM(SUBSTITUTE(D2321,CHAR(160),CHAR(32))),Metadata!B$1:C$2632,2,FALSE)</f>
        <v>Feydeau, Georges, 1862-1921.</v>
      </c>
      <c r="F2321" t="str">
        <f>VLOOKUP(TRIM(SUBSTITUTE(D2321,CHAR(160),CHAR(32))),Metadata!B$1:D$2632,3,FALSE)</f>
        <v>Le Bourgeon</v>
      </c>
      <c r="G2321">
        <f>VLOOKUP(TRIM(SUBSTITUTE(D2321,CHAR(160),CHAR(32))),Metadata!B$1:E$2632,4,FALSE)</f>
        <v>1906</v>
      </c>
      <c r="H2321" t="s">
        <v>534</v>
      </c>
      <c r="J2321" t="str">
        <f>VLOOKUP(TRIM(SUBSTITUTE(D2321,CHAR(160),CHAR(32))),Metadata!B$1:H$2632,7,FALSE)</f>
        <v>theatre</v>
      </c>
      <c r="L2321" t="str">
        <f>VLOOKUP(TRIM(SUBSTITUTE(D2321,CHAR(160),CHAR(32))),Metadata!B$1:J$2632,9,FALSE)</f>
        <v/>
      </c>
      <c r="M2321">
        <f>VLOOKUP(TRIM(SUBSTITUTE(D2321,CHAR(160),CHAR(32))),Metadata!B$1:K$2632,10,FALSE)</f>
        <v>46821</v>
      </c>
      <c r="N2321" t="s">
        <v>2793</v>
      </c>
      <c r="O2321">
        <v>56</v>
      </c>
      <c r="P2321">
        <v>65</v>
      </c>
    </row>
    <row r="2322" spans="1:16" x14ac:dyDescent="0.25">
      <c r="A2322" t="s">
        <v>4354</v>
      </c>
      <c r="B2322" t="s">
        <v>392</v>
      </c>
      <c r="C2322" t="s">
        <v>330</v>
      </c>
      <c r="D2322" t="s">
        <v>8960</v>
      </c>
      <c r="E2322" t="str">
        <f>VLOOKUP(TRIM(SUBSTITUTE(D2322,CHAR(160),CHAR(32))),Metadata!B$1:C$2632,2,FALSE)</f>
        <v>Mounier, Emmanuel, 1905-1950.</v>
      </c>
      <c r="F2322" t="str">
        <f>VLOOKUP(TRIM(SUBSTITUTE(D2322,CHAR(160),CHAR(32))),Metadata!B$1:D$2632,3,FALSE)</f>
        <v>Révolution personnaliste et communautaire</v>
      </c>
      <c r="G2322">
        <f>VLOOKUP(TRIM(SUBSTITUTE(D2322,CHAR(160),CHAR(32))),Metadata!B$1:E$2632,4,FALSE)</f>
        <v>1935</v>
      </c>
      <c r="H2322" t="s">
        <v>534</v>
      </c>
      <c r="J2322" t="str">
        <f>VLOOKUP(TRIM(SUBSTITUTE(D2322,CHAR(160),CHAR(32))),Metadata!B$1:H$2632,7,FALSE)</f>
        <v>traite</v>
      </c>
      <c r="L2322" t="str">
        <f>VLOOKUP(TRIM(SUBSTITUTE(D2322,CHAR(160),CHAR(32))),Metadata!B$1:J$2632,9,FALSE)</f>
        <v/>
      </c>
      <c r="M2322">
        <f>VLOOKUP(TRIM(SUBSTITUTE(D2322,CHAR(160),CHAR(32))),Metadata!B$1:K$2632,10,FALSE)</f>
        <v>125019</v>
      </c>
      <c r="N2322" s="1" t="s">
        <v>2794</v>
      </c>
      <c r="O2322">
        <v>46</v>
      </c>
      <c r="P2322">
        <v>55</v>
      </c>
    </row>
    <row r="2323" spans="1:16" x14ac:dyDescent="0.25">
      <c r="A2323" t="s">
        <v>4354</v>
      </c>
      <c r="B2323" t="s">
        <v>392</v>
      </c>
      <c r="C2323" t="s">
        <v>330</v>
      </c>
      <c r="D2323" t="s">
        <v>8956</v>
      </c>
      <c r="E2323" t="str">
        <f>VLOOKUP(TRIM(SUBSTITUTE(D2323,CHAR(160),CHAR(32))),Metadata!B$1:C$2632,2,FALSE)</f>
        <v>Montherlant, Henry de, 1896-1972.</v>
      </c>
      <c r="F2323" t="str">
        <f>VLOOKUP(TRIM(SUBSTITUTE(D2323,CHAR(160),CHAR(32))),Metadata!B$1:D$2632,3,FALSE)</f>
        <v>Port-Royal</v>
      </c>
      <c r="G2323">
        <f>VLOOKUP(TRIM(SUBSTITUTE(D2323,CHAR(160),CHAR(32))),Metadata!B$1:E$2632,4,FALSE)</f>
        <v>1954</v>
      </c>
      <c r="H2323" t="s">
        <v>534</v>
      </c>
      <c r="J2323" t="str">
        <f>VLOOKUP(TRIM(SUBSTITUTE(D2323,CHAR(160),CHAR(32))),Metadata!B$1:H$2632,7,FALSE)</f>
        <v>theatre</v>
      </c>
      <c r="L2323" t="str">
        <f>VLOOKUP(TRIM(SUBSTITUTE(D2323,CHAR(160),CHAR(32))),Metadata!B$1:J$2632,9,FALSE)</f>
        <v>prose</v>
      </c>
      <c r="M2323">
        <f>VLOOKUP(TRIM(SUBSTITUTE(D2323,CHAR(160),CHAR(32))),Metadata!B$1:K$2632,10,FALSE)</f>
        <v>24490</v>
      </c>
      <c r="N2323" s="1" t="s">
        <v>2795</v>
      </c>
      <c r="O2323">
        <v>51</v>
      </c>
      <c r="P2323">
        <v>60</v>
      </c>
    </row>
    <row r="2324" spans="1:16" x14ac:dyDescent="0.25">
      <c r="A2324" t="s">
        <v>4354</v>
      </c>
      <c r="B2324" t="s">
        <v>392</v>
      </c>
      <c r="C2324" t="s">
        <v>330</v>
      </c>
      <c r="D2324" t="s">
        <v>8774</v>
      </c>
      <c r="E2324" t="str">
        <f>VLOOKUP(TRIM(SUBSTITUTE(D2324,CHAR(160),CHAR(32))),Metadata!B$1:C$2632,2,FALSE)</f>
        <v>Beckett, Samuel, 1906-1989.</v>
      </c>
      <c r="F2324" t="str">
        <f>VLOOKUP(TRIM(SUBSTITUTE(D2324,CHAR(160),CHAR(32))),Metadata!B$1:D$2632,3,FALSE)</f>
        <v>L'Innommable</v>
      </c>
      <c r="G2324">
        <f>VLOOKUP(TRIM(SUBSTITUTE(D2324,CHAR(160),CHAR(32))),Metadata!B$1:E$2632,4,FALSE)</f>
        <v>1949</v>
      </c>
      <c r="H2324" t="s">
        <v>534</v>
      </c>
      <c r="J2324" t="str">
        <f>VLOOKUP(TRIM(SUBSTITUTE(D2324,CHAR(160),CHAR(32))),Metadata!B$1:H$2632,7,FALSE)</f>
        <v>roman</v>
      </c>
      <c r="L2324" t="str">
        <f>VLOOKUP(TRIM(SUBSTITUTE(D2324,CHAR(160),CHAR(32))),Metadata!B$1:J$2632,9,FALSE)</f>
        <v/>
      </c>
      <c r="M2324">
        <f>VLOOKUP(TRIM(SUBSTITUTE(D2324,CHAR(160),CHAR(32))),Metadata!B$1:K$2632,10,FALSE)</f>
        <v>63016</v>
      </c>
      <c r="N2324" s="1" t="s">
        <v>2796</v>
      </c>
      <c r="O2324">
        <v>372</v>
      </c>
      <c r="P2324">
        <v>381</v>
      </c>
    </row>
    <row r="2325" spans="1:16" x14ac:dyDescent="0.25">
      <c r="A2325" t="s">
        <v>4354</v>
      </c>
      <c r="B2325" t="s">
        <v>392</v>
      </c>
      <c r="C2325" t="s">
        <v>330</v>
      </c>
      <c r="D2325" t="s">
        <v>8791</v>
      </c>
      <c r="E2325" t="str">
        <f>VLOOKUP(TRIM(SUBSTITUTE(D2325,CHAR(160),CHAR(32))),Metadata!B$1:C$2632,2,FALSE)</f>
        <v>Billy, André, 1882-1971.</v>
      </c>
      <c r="F2325" t="str">
        <f>VLOOKUP(TRIM(SUBSTITUTE(D2325,CHAR(160),CHAR(32))),Metadata!B$1:D$2632,3,FALSE)</f>
        <v>Introibo</v>
      </c>
      <c r="G2325">
        <f>VLOOKUP(TRIM(SUBSTITUTE(D2325,CHAR(160),CHAR(32))),Metadata!B$1:E$2632,4,FALSE)</f>
        <v>1939</v>
      </c>
      <c r="H2325" t="s">
        <v>534</v>
      </c>
      <c r="J2325" t="str">
        <f>VLOOKUP(TRIM(SUBSTITUTE(D2325,CHAR(160),CHAR(32))),Metadata!B$1:H$2632,7,FALSE)</f>
        <v>roman</v>
      </c>
      <c r="L2325" t="str">
        <f>VLOOKUP(TRIM(SUBSTITUTE(D2325,CHAR(160),CHAR(32))),Metadata!B$1:J$2632,9,FALSE)</f>
        <v>prose</v>
      </c>
      <c r="M2325">
        <f>VLOOKUP(TRIM(SUBSTITUTE(D2325,CHAR(160),CHAR(32))),Metadata!B$1:K$2632,10,FALSE)</f>
        <v>62455</v>
      </c>
      <c r="N2325" s="1" t="s">
        <v>2797</v>
      </c>
      <c r="O2325">
        <v>9</v>
      </c>
      <c r="P2325">
        <v>18</v>
      </c>
    </row>
    <row r="2326" spans="1:16" x14ac:dyDescent="0.25">
      <c r="A2326" t="s">
        <v>4354</v>
      </c>
      <c r="B2326" t="s">
        <v>392</v>
      </c>
      <c r="C2326" t="s">
        <v>330</v>
      </c>
      <c r="D2326" t="s">
        <v>8934</v>
      </c>
      <c r="E2326" t="str">
        <f>VLOOKUP(TRIM(SUBSTITUTE(D2326,CHAR(160),CHAR(32))),Metadata!B$1:C$2632,2,FALSE)</f>
        <v>Martin Du Gard, Roger, 1881-1958.</v>
      </c>
      <c r="F2326" t="str">
        <f>VLOOKUP(TRIM(SUBSTITUTE(D2326,CHAR(160),CHAR(32))),Metadata!B$1:D$2632,3,FALSE)</f>
        <v>Les Thibault: Le pénitencier</v>
      </c>
      <c r="G2326">
        <f>VLOOKUP(TRIM(SUBSTITUTE(D2326,CHAR(160),CHAR(32))),Metadata!B$1:E$2632,4,FALSE)</f>
        <v>1922</v>
      </c>
      <c r="H2326" t="s">
        <v>534</v>
      </c>
      <c r="J2326" t="str">
        <f>VLOOKUP(TRIM(SUBSTITUTE(D2326,CHAR(160),CHAR(32))),Metadata!B$1:H$2632,7,FALSE)</f>
        <v>roman</v>
      </c>
      <c r="L2326" t="str">
        <f>VLOOKUP(TRIM(SUBSTITUTE(D2326,CHAR(160),CHAR(32))),Metadata!B$1:J$2632,9,FALSE)</f>
        <v>prose</v>
      </c>
      <c r="M2326">
        <f>VLOOKUP(TRIM(SUBSTITUTE(D2326,CHAR(160),CHAR(32))),Metadata!B$1:K$2632,10,FALSE)</f>
        <v>60072</v>
      </c>
      <c r="N2326" s="1" t="s">
        <v>2798</v>
      </c>
      <c r="O2326">
        <v>26</v>
      </c>
      <c r="P2326">
        <v>35</v>
      </c>
    </row>
    <row r="2327" spans="1:16" x14ac:dyDescent="0.25">
      <c r="A2327" t="s">
        <v>4354</v>
      </c>
      <c r="B2327" t="s">
        <v>415</v>
      </c>
      <c r="C2327" t="s">
        <v>330</v>
      </c>
      <c r="D2327" t="s">
        <v>7937</v>
      </c>
      <c r="E2327" t="str">
        <f>VLOOKUP(TRIM(SUBSTITUTE(D2327,CHAR(160),CHAR(32))),Metadata!B$1:C$2632,2,FALSE)</f>
        <v>Marguerite, Queen, consort of Henry IV, King of France, 1553-1615.</v>
      </c>
      <c r="F2327" t="str">
        <f>VLOOKUP(TRIM(SUBSTITUTE(D2327,CHAR(160),CHAR(32))),Metadata!B$1:D$2632,3,FALSE)</f>
        <v>Mémoires de Marguerite de Valois</v>
      </c>
      <c r="G2327">
        <f>VLOOKUP(TRIM(SUBSTITUTE(D2327,CHAR(160),CHAR(32))),Metadata!B$1:E$2632,4,FALSE)</f>
        <v>1586</v>
      </c>
      <c r="H2327" t="s">
        <v>456</v>
      </c>
      <c r="J2327" t="str">
        <f>VLOOKUP(TRIM(SUBSTITUTE(D2327,CHAR(160),CHAR(32))),Metadata!B$1:H$2632,7,FALSE)</f>
        <v>memoires</v>
      </c>
      <c r="L2327" t="str">
        <f>VLOOKUP(TRIM(SUBSTITUTE(D2327,CHAR(160),CHAR(32))),Metadata!B$1:J$2632,9,FALSE)</f>
        <v/>
      </c>
      <c r="M2327">
        <f>VLOOKUP(TRIM(SUBSTITUTE(D2327,CHAR(160),CHAR(32))),Metadata!B$1:K$2632,10,FALSE)</f>
        <v>49150</v>
      </c>
      <c r="N2327" s="1" t="s">
        <v>2799</v>
      </c>
      <c r="O2327">
        <v>109</v>
      </c>
      <c r="P2327">
        <v>115</v>
      </c>
    </row>
    <row r="2328" spans="1:16" x14ac:dyDescent="0.25">
      <c r="A2328" t="s">
        <v>4354</v>
      </c>
      <c r="B2328" t="s">
        <v>415</v>
      </c>
      <c r="C2328" t="s">
        <v>330</v>
      </c>
      <c r="D2328" t="s">
        <v>7971</v>
      </c>
      <c r="E2328" t="str">
        <f>VLOOKUP(TRIM(SUBSTITUTE(D2328,CHAR(160),CHAR(32))),Metadata!B$1:C$2632,2,FALSE)</f>
        <v>Aulnoy, Madame d' (Marie-Catherine), 1650 or 51-1705.</v>
      </c>
      <c r="F2328" t="str">
        <f>VLOOKUP(TRIM(SUBSTITUTE(D2328,CHAR(160),CHAR(32))),Metadata!B$1:D$2632,3,FALSE)</f>
        <v>Dauphin (Le)</v>
      </c>
      <c r="G2328">
        <f>VLOOKUP(TRIM(SUBSTITUTE(D2328,CHAR(160),CHAR(32))),Metadata!B$1:E$2632,4,FALSE)</f>
        <v>1698</v>
      </c>
      <c r="H2328" t="s">
        <v>445</v>
      </c>
      <c r="J2328" t="str">
        <f>VLOOKUP(TRIM(SUBSTITUTE(D2328,CHAR(160),CHAR(32))),Metadata!B$1:H$2632,7,FALSE)</f>
        <v>Narratif, Conte</v>
      </c>
      <c r="L2328" t="str">
        <f>VLOOKUP(TRIM(SUBSTITUTE(D2328,CHAR(160),CHAR(32))),Metadata!B$1:J$2632,9,FALSE)</f>
        <v/>
      </c>
      <c r="M2328">
        <f>VLOOKUP(TRIM(SUBSTITUTE(D2328,CHAR(160),CHAR(32))),Metadata!B$1:K$2632,10,FALSE)</f>
        <v>14006</v>
      </c>
      <c r="N2328" s="1" t="s">
        <v>2800</v>
      </c>
      <c r="O2328">
        <v>33</v>
      </c>
      <c r="P2328">
        <v>40</v>
      </c>
    </row>
    <row r="2329" spans="1:16" x14ac:dyDescent="0.25">
      <c r="A2329" t="s">
        <v>4354</v>
      </c>
      <c r="B2329" t="s">
        <v>415</v>
      </c>
      <c r="C2329" t="s">
        <v>330</v>
      </c>
      <c r="D2329" t="s">
        <v>8069</v>
      </c>
      <c r="E2329" t="str">
        <f>VLOOKUP(TRIM(SUBSTITUTE(D2329,CHAR(160),CHAR(32))),Metadata!B$1:C$2632,2,FALSE)</f>
        <v>La Bruyère, Jean de, 1645-1696.</v>
      </c>
      <c r="F2329" t="str">
        <f>VLOOKUP(TRIM(SUBSTITUTE(D2329,CHAR(160),CHAR(32))),Metadata!B$1:D$2632,3,FALSE)</f>
        <v>Les caractères ou les moeurs de ce siècle</v>
      </c>
      <c r="G2329">
        <f>VLOOKUP(TRIM(SUBSTITUTE(D2329,CHAR(160),CHAR(32))),Metadata!B$1:E$2632,4,FALSE)</f>
        <v>1694</v>
      </c>
      <c r="H2329" t="s">
        <v>445</v>
      </c>
      <c r="J2329" t="str">
        <f>VLOOKUP(TRIM(SUBSTITUTE(D2329,CHAR(160),CHAR(32))),Metadata!B$1:H$2632,7,FALSE)</f>
        <v>melanges litteraires</v>
      </c>
      <c r="L2329" t="str">
        <f>VLOOKUP(TRIM(SUBSTITUTE(D2329,CHAR(160),CHAR(32))),Metadata!B$1:J$2632,9,FALSE)</f>
        <v/>
      </c>
      <c r="M2329">
        <f>VLOOKUP(TRIM(SUBSTITUTE(D2329,CHAR(160),CHAR(32))),Metadata!B$1:K$2632,10,FALSE)</f>
        <v>129983</v>
      </c>
      <c r="N2329" s="1" t="s">
        <v>2801</v>
      </c>
      <c r="O2329">
        <v>293</v>
      </c>
      <c r="P2329">
        <v>300</v>
      </c>
    </row>
    <row r="2330" spans="1:16" x14ac:dyDescent="0.25">
      <c r="A2330" t="s">
        <v>4354</v>
      </c>
      <c r="B2330" t="s">
        <v>415</v>
      </c>
      <c r="C2330" t="s">
        <v>330</v>
      </c>
      <c r="D2330" t="s">
        <v>8152</v>
      </c>
      <c r="E2330" t="str">
        <f>VLOOKUP(TRIM(SUBSTITUTE(D2330,CHAR(160),CHAR(32))),Metadata!B$1:C$2632,2,FALSE)</f>
        <v>Sévigné, Marie de Rabutin-Chantal, marquise de, 1626-1696.</v>
      </c>
      <c r="F2330" t="str">
        <f>VLOOKUP(TRIM(SUBSTITUTE(D2330,CHAR(160),CHAR(32))),Metadata!B$1:D$2632,3,FALSE)</f>
        <v>Correspondance. T. 1, 1646-1675</v>
      </c>
      <c r="G2330">
        <f>VLOOKUP(TRIM(SUBSTITUTE(D2330,CHAR(160),CHAR(32))),Metadata!B$1:E$2632,4,FALSE)</f>
        <v>1675</v>
      </c>
      <c r="H2330" t="s">
        <v>445</v>
      </c>
      <c r="J2330" t="str">
        <f>VLOOKUP(TRIM(SUBSTITUTE(D2330,CHAR(160),CHAR(32))),Metadata!B$1:H$2632,7,FALSE)</f>
        <v>correspondance</v>
      </c>
      <c r="L2330" t="str">
        <f>VLOOKUP(TRIM(SUBSTITUTE(D2330,CHAR(160),CHAR(32))),Metadata!B$1:J$2632,9,FALSE)</f>
        <v>prose</v>
      </c>
      <c r="M2330">
        <f>VLOOKUP(TRIM(SUBSTITUTE(D2330,CHAR(160),CHAR(32))),Metadata!B$1:K$2632,10,FALSE)</f>
        <v>257427</v>
      </c>
      <c r="N2330" s="1" t="s">
        <v>2802</v>
      </c>
      <c r="O2330">
        <v>70</v>
      </c>
      <c r="P2330">
        <v>76</v>
      </c>
    </row>
    <row r="2331" spans="1:16" x14ac:dyDescent="0.25">
      <c r="A2331" t="s">
        <v>4354</v>
      </c>
      <c r="B2331" t="s">
        <v>415</v>
      </c>
      <c r="C2331" t="s">
        <v>330</v>
      </c>
      <c r="D2331" t="s">
        <v>7979</v>
      </c>
      <c r="E2331" t="str">
        <f>VLOOKUP(TRIM(SUBSTITUTE(D2331,CHAR(160),CHAR(32))),Metadata!B$1:C$2632,2,FALSE)</f>
        <v>Baillet, Adrien, 1649-1706.</v>
      </c>
      <c r="F2331" t="str">
        <f>VLOOKUP(TRIM(SUBSTITUTE(D2331,CHAR(160),CHAR(32))),Metadata!B$1:D$2632,3,FALSE)</f>
        <v>La Vie de Monsieur Descartes</v>
      </c>
      <c r="G2331">
        <f>VLOOKUP(TRIM(SUBSTITUTE(D2331,CHAR(160),CHAR(32))),Metadata!B$1:E$2632,4,FALSE)</f>
        <v>1691</v>
      </c>
      <c r="H2331" t="s">
        <v>445</v>
      </c>
      <c r="J2331" t="str">
        <f>VLOOKUP(TRIM(SUBSTITUTE(D2331,CHAR(160),CHAR(32))),Metadata!B$1:H$2632,7,FALSE)</f>
        <v>traite ou essai</v>
      </c>
      <c r="L2331" t="str">
        <f>VLOOKUP(TRIM(SUBSTITUTE(D2331,CHAR(160),CHAR(32))),Metadata!B$1:J$2632,9,FALSE)</f>
        <v>prose</v>
      </c>
      <c r="M2331">
        <f>VLOOKUP(TRIM(SUBSTITUTE(D2331,CHAR(160),CHAR(32))),Metadata!B$1:K$2632,10,FALSE)</f>
        <v>156062</v>
      </c>
      <c r="N2331" s="1" t="s">
        <v>2803</v>
      </c>
      <c r="O2331">
        <v>13</v>
      </c>
      <c r="P2331">
        <v>18</v>
      </c>
    </row>
    <row r="2332" spans="1:16" x14ac:dyDescent="0.25">
      <c r="A2332" t="s">
        <v>4354</v>
      </c>
      <c r="B2332" t="s">
        <v>415</v>
      </c>
      <c r="C2332" t="s">
        <v>330</v>
      </c>
      <c r="D2332" t="s">
        <v>7958</v>
      </c>
      <c r="E2332" t="str">
        <f>VLOOKUP(TRIM(SUBSTITUTE(D2332,CHAR(160),CHAR(32))),Metadata!B$1:C$2632,2,FALSE)</f>
        <v>Arnauld d'Andilly, Monsieur (Robert), 1588-1674.</v>
      </c>
      <c r="F2332" t="str">
        <f>VLOOKUP(TRIM(SUBSTITUTE(D2332,CHAR(160),CHAR(32))),Metadata!B$1:D$2632,3,FALSE)</f>
        <v>Fondations Monasteres Carmel.</v>
      </c>
      <c r="G2332">
        <f>VLOOKUP(TRIM(SUBSTITUTE(D2332,CHAR(160),CHAR(32))),Metadata!B$1:E$2632,4,FALSE)</f>
        <v>1670</v>
      </c>
      <c r="H2332" t="s">
        <v>445</v>
      </c>
      <c r="J2332" t="str">
        <f>VLOOKUP(TRIM(SUBSTITUTE(D2332,CHAR(160),CHAR(32))),Metadata!B$1:H$2632,7,FALSE)</f>
        <v>traite ou essai</v>
      </c>
      <c r="L2332" t="str">
        <f>VLOOKUP(TRIM(SUBSTITUTE(D2332,CHAR(160),CHAR(32))),Metadata!B$1:J$2632,9,FALSE)</f>
        <v>prose</v>
      </c>
      <c r="M2332">
        <f>VLOOKUP(TRIM(SUBSTITUTE(D2332,CHAR(160),CHAR(32))),Metadata!B$1:K$2632,10,FALSE)</f>
        <v>93416</v>
      </c>
      <c r="N2332" s="1" t="s">
        <v>2804</v>
      </c>
      <c r="O2332">
        <v>45</v>
      </c>
      <c r="P2332">
        <v>51</v>
      </c>
    </row>
    <row r="2333" spans="1:16" x14ac:dyDescent="0.25">
      <c r="A2333" t="s">
        <v>4354</v>
      </c>
      <c r="B2333" t="s">
        <v>415</v>
      </c>
      <c r="C2333" t="s">
        <v>330</v>
      </c>
      <c r="D2333" t="s">
        <v>8114</v>
      </c>
      <c r="E2333" t="str">
        <f>VLOOKUP(TRIM(SUBSTITUTE(D2333,CHAR(160),CHAR(32))),Metadata!B$1:C$2632,2,FALSE)</f>
        <v>Nicole, Pierre, 1625-1695.</v>
      </c>
      <c r="F2333" t="str">
        <f>VLOOKUP(TRIM(SUBSTITUTE(D2333,CHAR(160),CHAR(32))),Metadata!B$1:D$2632,3,FALSE)</f>
        <v>Essais de morale. T. 3</v>
      </c>
      <c r="G2333">
        <f>VLOOKUP(TRIM(SUBSTITUTE(D2333,CHAR(160),CHAR(32))),Metadata!B$1:E$2632,4,FALSE)</f>
        <v>1675</v>
      </c>
      <c r="H2333" t="s">
        <v>445</v>
      </c>
      <c r="J2333" t="str">
        <f>VLOOKUP(TRIM(SUBSTITUTE(D2333,CHAR(160),CHAR(32))),Metadata!B$1:H$2632,7,FALSE)</f>
        <v>traite ou essai</v>
      </c>
      <c r="L2333" t="str">
        <f>VLOOKUP(TRIM(SUBSTITUTE(D2333,CHAR(160),CHAR(32))),Metadata!B$1:J$2632,9,FALSE)</f>
        <v>prose</v>
      </c>
      <c r="M2333">
        <f>VLOOKUP(TRIM(SUBSTITUTE(D2333,CHAR(160),CHAR(32))),Metadata!B$1:K$2632,10,FALSE)</f>
        <v>67220</v>
      </c>
      <c r="N2333" s="1" t="s">
        <v>2805</v>
      </c>
      <c r="O2333">
        <v>175</v>
      </c>
      <c r="P2333">
        <v>182</v>
      </c>
    </row>
    <row r="2334" spans="1:16" x14ac:dyDescent="0.25">
      <c r="A2334" t="s">
        <v>4354</v>
      </c>
      <c r="B2334" t="s">
        <v>415</v>
      </c>
      <c r="C2334" t="s">
        <v>330</v>
      </c>
      <c r="D2334" t="s">
        <v>7907</v>
      </c>
      <c r="E2334" t="str">
        <f>VLOOKUP(TRIM(SUBSTITUTE(D2334,CHAR(160),CHAR(32))),Metadata!B$1:C$2632,2,FALSE)</f>
        <v>Retz, Jean François Paul de Gondi de, 1613-1679.</v>
      </c>
      <c r="F2334" t="str">
        <f>VLOOKUP(TRIM(SUBSTITUTE(D2334,CHAR(160),CHAR(32))),Metadata!B$1:D$2632,3,FALSE)</f>
        <v>Mémoires. T. 4</v>
      </c>
      <c r="G2334">
        <f>VLOOKUP(TRIM(SUBSTITUTE(D2334,CHAR(160),CHAR(32))),Metadata!B$1:E$2632,4,FALSE)</f>
        <v>1679</v>
      </c>
      <c r="H2334" t="s">
        <v>445</v>
      </c>
      <c r="J2334" t="str">
        <f>VLOOKUP(TRIM(SUBSTITUTE(D2334,CHAR(160),CHAR(32))),Metadata!B$1:H$2632,7,FALSE)</f>
        <v>memoires</v>
      </c>
      <c r="L2334" t="str">
        <f>VLOOKUP(TRIM(SUBSTITUTE(D2334,CHAR(160),CHAR(32))),Metadata!B$1:J$2632,9,FALSE)</f>
        <v>prose</v>
      </c>
      <c r="M2334">
        <f>VLOOKUP(TRIM(SUBSTITUTE(D2334,CHAR(160),CHAR(32))),Metadata!B$1:K$2632,10,FALSE)</f>
        <v>107209</v>
      </c>
      <c r="N2334" s="1" t="s">
        <v>2806</v>
      </c>
      <c r="O2334">
        <v>240</v>
      </c>
      <c r="P2334">
        <v>245</v>
      </c>
    </row>
    <row r="2335" spans="1:16" x14ac:dyDescent="0.25">
      <c r="A2335" t="s">
        <v>4354</v>
      </c>
      <c r="B2335" t="s">
        <v>415</v>
      </c>
      <c r="C2335" t="s">
        <v>330</v>
      </c>
      <c r="D2335" t="s">
        <v>8100</v>
      </c>
      <c r="E2335" t="str">
        <f>VLOOKUP(TRIM(SUBSTITUTE(D2335,CHAR(160),CHAR(32))),Metadata!B$1:C$2632,2,FALSE)</f>
        <v>Molière, 1622-1673.</v>
      </c>
      <c r="F2335" t="str">
        <f>VLOOKUP(TRIM(SUBSTITUTE(D2335,CHAR(160),CHAR(32))),Metadata!B$1:D$2632,3,FALSE)</f>
        <v>Le médecin volant: comedie</v>
      </c>
      <c r="G2335">
        <f>VLOOKUP(TRIM(SUBSTITUTE(D2335,CHAR(160),CHAR(32))),Metadata!B$1:E$2632,4,FALSE)</f>
        <v>1650</v>
      </c>
      <c r="H2335" t="s">
        <v>445</v>
      </c>
      <c r="J2335" t="str">
        <f>VLOOKUP(TRIM(SUBSTITUTE(D2335,CHAR(160),CHAR(32))),Metadata!B$1:H$2632,7,FALSE)</f>
        <v>theatre</v>
      </c>
      <c r="L2335" t="str">
        <f>VLOOKUP(TRIM(SUBSTITUTE(D2335,CHAR(160),CHAR(32))),Metadata!B$1:J$2632,9,FALSE)</f>
        <v/>
      </c>
      <c r="M2335">
        <f>VLOOKUP(TRIM(SUBSTITUTE(D2335,CHAR(160),CHAR(32))),Metadata!B$1:K$2632,10,FALSE)</f>
        <v>4032</v>
      </c>
      <c r="N2335" s="1" t="s">
        <v>2807</v>
      </c>
      <c r="O2335">
        <v>207</v>
      </c>
      <c r="P2335">
        <v>212</v>
      </c>
    </row>
    <row r="2336" spans="1:16" x14ac:dyDescent="0.25">
      <c r="A2336" t="s">
        <v>4354</v>
      </c>
      <c r="B2336" t="s">
        <v>415</v>
      </c>
      <c r="C2336" t="s">
        <v>330</v>
      </c>
      <c r="D2336" t="s">
        <v>8153</v>
      </c>
      <c r="E2336" t="str">
        <f>VLOOKUP(TRIM(SUBSTITUTE(D2336,CHAR(160),CHAR(32))),Metadata!B$1:C$2632,2,FALSE)</f>
        <v>Sévigné, Marie de Rabutin-Chantal, marquise de, 1626-1696.</v>
      </c>
      <c r="F2336" t="str">
        <f>VLOOKUP(TRIM(SUBSTITUTE(D2336,CHAR(160),CHAR(32))),Metadata!B$1:D$2632,3,FALSE)</f>
        <v>Correspondance. T. 3, 1680-1696</v>
      </c>
      <c r="G2336">
        <f>VLOOKUP(TRIM(SUBSTITUTE(D2336,CHAR(160),CHAR(32))),Metadata!B$1:E$2632,4,FALSE)</f>
        <v>1696</v>
      </c>
      <c r="H2336" t="s">
        <v>445</v>
      </c>
      <c r="J2336" t="str">
        <f>VLOOKUP(TRIM(SUBSTITUTE(D2336,CHAR(160),CHAR(32))),Metadata!B$1:H$2632,7,FALSE)</f>
        <v>correspondance</v>
      </c>
      <c r="L2336" t="str">
        <f>VLOOKUP(TRIM(SUBSTITUTE(D2336,CHAR(160),CHAR(32))),Metadata!B$1:J$2632,9,FALSE)</f>
        <v>prose</v>
      </c>
      <c r="M2336">
        <f>VLOOKUP(TRIM(SUBSTITUTE(D2336,CHAR(160),CHAR(32))),Metadata!B$1:K$2632,10,FALSE)</f>
        <v>388745</v>
      </c>
      <c r="N2336" s="1" t="s">
        <v>2808</v>
      </c>
      <c r="O2336">
        <v>159</v>
      </c>
      <c r="P2336">
        <v>164</v>
      </c>
    </row>
    <row r="2337" spans="1:16" x14ac:dyDescent="0.25">
      <c r="A2337" t="s">
        <v>4354</v>
      </c>
      <c r="B2337" t="s">
        <v>415</v>
      </c>
      <c r="C2337" t="s">
        <v>330</v>
      </c>
      <c r="D2337" t="s">
        <v>8059</v>
      </c>
      <c r="E2337" t="str">
        <f>VLOOKUP(TRIM(SUBSTITUTE(D2337,CHAR(160),CHAR(32))),Metadata!B$1:C$2632,2,FALSE)</f>
        <v>Fontenelle, M. de (Bernard Le Bovier), 1657-1757.</v>
      </c>
      <c r="F2337" t="str">
        <f>VLOOKUP(TRIM(SUBSTITUTE(D2337,CHAR(160),CHAR(32))),Metadata!B$1:D$2632,3,FALSE)</f>
        <v>Entretiens sur la pluralité des mondes</v>
      </c>
      <c r="G2337">
        <f>VLOOKUP(TRIM(SUBSTITUTE(D2337,CHAR(160),CHAR(32))),Metadata!B$1:E$2632,4,FALSE)</f>
        <v>1686</v>
      </c>
      <c r="H2337" t="s">
        <v>445</v>
      </c>
      <c r="J2337" t="str">
        <f>VLOOKUP(TRIM(SUBSTITUTE(D2337,CHAR(160),CHAR(32))),Metadata!B$1:H$2632,7,FALSE)</f>
        <v>traite ou essai</v>
      </c>
      <c r="L2337" t="str">
        <f>VLOOKUP(TRIM(SUBSTITUTE(D2337,CHAR(160),CHAR(32))),Metadata!B$1:J$2632,9,FALSE)</f>
        <v>prose</v>
      </c>
      <c r="M2337">
        <f>VLOOKUP(TRIM(SUBSTITUTE(D2337,CHAR(160),CHAR(32))),Metadata!B$1:K$2632,10,FALSE)</f>
        <v>31990</v>
      </c>
      <c r="N2337" s="1" t="s">
        <v>2809</v>
      </c>
      <c r="O2337">
        <v>118</v>
      </c>
      <c r="P2337">
        <v>124</v>
      </c>
    </row>
    <row r="2338" spans="1:16" x14ac:dyDescent="0.25">
      <c r="A2338" t="s">
        <v>4354</v>
      </c>
      <c r="B2338" t="s">
        <v>415</v>
      </c>
      <c r="C2338" t="s">
        <v>330</v>
      </c>
      <c r="D2338" t="s">
        <v>8082</v>
      </c>
      <c r="E2338" t="str">
        <f>VLOOKUP(TRIM(SUBSTITUTE(D2338,CHAR(160),CHAR(32))),Metadata!B$1:C$2632,2,FALSE)</f>
        <v>Corneille, Pierre, 1606-1684.</v>
      </c>
      <c r="F2338" t="str">
        <f>VLOOKUP(TRIM(SUBSTITUTE(D2338,CHAR(160),CHAR(32))),Metadata!B$1:D$2632,3,FALSE)</f>
        <v>Sophonisbe</v>
      </c>
      <c r="G2338">
        <f>VLOOKUP(TRIM(SUBSTITUTE(D2338,CHAR(160),CHAR(32))),Metadata!B$1:E$2632,4,FALSE)</f>
        <v>1663</v>
      </c>
      <c r="H2338" t="s">
        <v>445</v>
      </c>
      <c r="J2338" t="str">
        <f>VLOOKUP(TRIM(SUBSTITUTE(D2338,CHAR(160),CHAR(32))),Metadata!B$1:H$2632,7,FALSE)</f>
        <v>theatre</v>
      </c>
      <c r="L2338" t="str">
        <f>VLOOKUP(TRIM(SUBSTITUTE(D2338,CHAR(160),CHAR(32))),Metadata!B$1:J$2632,9,FALSE)</f>
        <v/>
      </c>
      <c r="M2338">
        <f>VLOOKUP(TRIM(SUBSTITUTE(D2338,CHAR(160),CHAR(32))),Metadata!B$1:K$2632,10,FALSE)</f>
        <v>16989</v>
      </c>
      <c r="N2338" s="1" t="s">
        <v>2810</v>
      </c>
      <c r="O2338">
        <v>53</v>
      </c>
      <c r="P2338">
        <v>59</v>
      </c>
    </row>
    <row r="2339" spans="1:16" x14ac:dyDescent="0.25">
      <c r="A2339" t="s">
        <v>4354</v>
      </c>
      <c r="B2339" t="s">
        <v>415</v>
      </c>
      <c r="C2339" t="s">
        <v>330</v>
      </c>
      <c r="D2339" t="s">
        <v>8070</v>
      </c>
      <c r="E2339" t="str">
        <f>VLOOKUP(TRIM(SUBSTITUTE(D2339,CHAR(160),CHAR(32))),Metadata!B$1:C$2632,2,FALSE)</f>
        <v>La Fayette, Madame de (Marie-Madeleine Pioche de La Vergne), 1634-1693.</v>
      </c>
      <c r="F2339" t="str">
        <f>VLOOKUP(TRIM(SUBSTITUTE(D2339,CHAR(160),CHAR(32))),Metadata!B$1:D$2632,3,FALSE)</f>
        <v>La princesse de Clèves</v>
      </c>
      <c r="G2339">
        <f>VLOOKUP(TRIM(SUBSTITUTE(D2339,CHAR(160),CHAR(32))),Metadata!B$1:E$2632,4,FALSE)</f>
        <v>1678</v>
      </c>
      <c r="H2339" t="s">
        <v>445</v>
      </c>
      <c r="J2339" t="str">
        <f>VLOOKUP(TRIM(SUBSTITUTE(D2339,CHAR(160),CHAR(32))),Metadata!B$1:H$2632,7,FALSE)</f>
        <v>traite ou essai</v>
      </c>
      <c r="L2339" t="str">
        <f>VLOOKUP(TRIM(SUBSTITUTE(D2339,CHAR(160),CHAR(32))),Metadata!B$1:J$2632,9,FALSE)</f>
        <v/>
      </c>
      <c r="M2339">
        <f>VLOOKUP(TRIM(SUBSTITUTE(D2339,CHAR(160),CHAR(32))),Metadata!B$1:K$2632,10,FALSE)</f>
        <v>64170</v>
      </c>
      <c r="N2339" s="1" t="s">
        <v>2811</v>
      </c>
      <c r="O2339">
        <v>154</v>
      </c>
      <c r="P2339">
        <v>160</v>
      </c>
    </row>
    <row r="2340" spans="1:16" x14ac:dyDescent="0.25">
      <c r="A2340" t="s">
        <v>4354</v>
      </c>
      <c r="B2340" t="s">
        <v>415</v>
      </c>
      <c r="C2340" t="s">
        <v>330</v>
      </c>
      <c r="D2340" t="s">
        <v>8151</v>
      </c>
      <c r="E2340" t="str">
        <f>VLOOKUP(TRIM(SUBSTITUTE(D2340,CHAR(160),CHAR(32))),Metadata!B$1:C$2632,2,FALSE)</f>
        <v>Sévigné, Marie de Rabutin-Chantal, marquise de, 1626-1696.</v>
      </c>
      <c r="F2340" t="str">
        <f>VLOOKUP(TRIM(SUBSTITUTE(D2340,CHAR(160),CHAR(32))),Metadata!B$1:D$2632,3,FALSE)</f>
        <v>Correspondance T. 2, 1675-1680</v>
      </c>
      <c r="G2340">
        <f>VLOOKUP(TRIM(SUBSTITUTE(D2340,CHAR(160),CHAR(32))),Metadata!B$1:E$2632,4,FALSE)</f>
        <v>1680</v>
      </c>
      <c r="H2340" t="s">
        <v>445</v>
      </c>
      <c r="J2340" t="str">
        <f>VLOOKUP(TRIM(SUBSTITUTE(D2340,CHAR(160),CHAR(32))),Metadata!B$1:H$2632,7,FALSE)</f>
        <v>correspondance</v>
      </c>
      <c r="L2340" t="str">
        <f>VLOOKUP(TRIM(SUBSTITUTE(D2340,CHAR(160),CHAR(32))),Metadata!B$1:J$2632,9,FALSE)</f>
        <v>prose</v>
      </c>
      <c r="M2340">
        <f>VLOOKUP(TRIM(SUBSTITUTE(D2340,CHAR(160),CHAR(32))),Metadata!B$1:K$2632,10,FALSE)</f>
        <v>404376</v>
      </c>
      <c r="N2340" t="s">
        <v>2812</v>
      </c>
      <c r="O2340">
        <v>250</v>
      </c>
      <c r="P2340">
        <v>255</v>
      </c>
    </row>
    <row r="2341" spans="1:16" x14ac:dyDescent="0.25">
      <c r="A2341" t="s">
        <v>4354</v>
      </c>
      <c r="B2341" t="s">
        <v>415</v>
      </c>
      <c r="C2341" t="s">
        <v>330</v>
      </c>
      <c r="D2341" t="s">
        <v>8074</v>
      </c>
      <c r="E2341" t="str">
        <f>VLOOKUP(TRIM(SUBSTITUTE(D2341,CHAR(160),CHAR(32))),Metadata!B$1:C$2632,2,FALSE)</f>
        <v>La Fontaine, Jean de, 1621-1695.</v>
      </c>
      <c r="F2341" t="str">
        <f>VLOOKUP(TRIM(SUBSTITUTE(D2341,CHAR(160),CHAR(32))),Metadata!B$1:D$2632,3,FALSE)</f>
        <v>Fables</v>
      </c>
      <c r="G2341">
        <f>VLOOKUP(TRIM(SUBSTITUTE(D2341,CHAR(160),CHAR(32))),Metadata!B$1:E$2632,4,FALSE)</f>
        <v>1668</v>
      </c>
      <c r="H2341" t="s">
        <v>445</v>
      </c>
      <c r="J2341" t="str">
        <f>VLOOKUP(TRIM(SUBSTITUTE(D2341,CHAR(160),CHAR(32))),Metadata!B$1:H$2632,7,FALSE)</f>
        <v>poesie</v>
      </c>
      <c r="L2341" t="str">
        <f>VLOOKUP(TRIM(SUBSTITUTE(D2341,CHAR(160),CHAR(32))),Metadata!B$1:J$2632,9,FALSE)</f>
        <v/>
      </c>
      <c r="M2341">
        <f>VLOOKUP(TRIM(SUBSTITUTE(D2341,CHAR(160),CHAR(32))),Metadata!B$1:K$2632,10,FALSE)</f>
        <v>95949</v>
      </c>
      <c r="N2341" s="1" t="s">
        <v>2813</v>
      </c>
      <c r="O2341">
        <v>214</v>
      </c>
      <c r="P2341">
        <v>220</v>
      </c>
    </row>
    <row r="2342" spans="1:16" x14ac:dyDescent="0.25">
      <c r="A2342" t="s">
        <v>4354</v>
      </c>
      <c r="B2342" t="s">
        <v>415</v>
      </c>
      <c r="C2342" t="s">
        <v>330</v>
      </c>
      <c r="D2342" t="s">
        <v>8033</v>
      </c>
      <c r="E2342" t="str">
        <f>VLOOKUP(TRIM(SUBSTITUTE(D2342,CHAR(160),CHAR(32))),Metadata!B$1:C$2632,2,FALSE)</f>
        <v>Corneille, Thomas, 1625-1709.</v>
      </c>
      <c r="F2342" t="str">
        <f>VLOOKUP(TRIM(SUBSTITUTE(D2342,CHAR(160),CHAR(32))),Metadata!B$1:D$2632,3,FALSE)</f>
        <v>Stilicon</v>
      </c>
      <c r="G2342">
        <f>VLOOKUP(TRIM(SUBSTITUTE(D2342,CHAR(160),CHAR(32))),Metadata!B$1:E$2632,4,FALSE)</f>
        <v>1660</v>
      </c>
      <c r="H2342" t="s">
        <v>445</v>
      </c>
      <c r="J2342" t="str">
        <f>VLOOKUP(TRIM(SUBSTITUTE(D2342,CHAR(160),CHAR(32))),Metadata!B$1:H$2632,7,FALSE)</f>
        <v>theatre</v>
      </c>
      <c r="L2342" t="str">
        <f>VLOOKUP(TRIM(SUBSTITUTE(D2342,CHAR(160),CHAR(32))),Metadata!B$1:J$2632,9,FALSE)</f>
        <v>vers</v>
      </c>
      <c r="M2342">
        <f>VLOOKUP(TRIM(SUBSTITUTE(D2342,CHAR(160),CHAR(32))),Metadata!B$1:K$2632,10,FALSE)</f>
        <v>19390</v>
      </c>
      <c r="N2342" t="s">
        <v>2814</v>
      </c>
      <c r="O2342">
        <v>77</v>
      </c>
      <c r="P2342">
        <v>83</v>
      </c>
    </row>
    <row r="2343" spans="1:16" x14ac:dyDescent="0.25">
      <c r="A2343" t="s">
        <v>4354</v>
      </c>
      <c r="B2343" t="s">
        <v>415</v>
      </c>
      <c r="C2343" t="s">
        <v>330</v>
      </c>
      <c r="D2343" t="s">
        <v>8168</v>
      </c>
      <c r="E2343" t="str">
        <f>VLOOKUP(TRIM(SUBSTITUTE(D2343,CHAR(160),CHAR(32))),Metadata!B$1:C$2632,2,FALSE)</f>
        <v>Voiture, Monsieur de (Vincent), 1597-1648.</v>
      </c>
      <c r="F2343" t="str">
        <f>VLOOKUP(TRIM(SUBSTITUTE(D2343,CHAR(160),CHAR(32))),Metadata!B$1:D$2632,3,FALSE)</f>
        <v>Lettres</v>
      </c>
      <c r="G2343">
        <f>VLOOKUP(TRIM(SUBSTITUTE(D2343,CHAR(160),CHAR(32))),Metadata!B$1:E$2632,4,FALSE)</f>
        <v>1648</v>
      </c>
      <c r="H2343" t="s">
        <v>445</v>
      </c>
      <c r="J2343" t="str">
        <f>VLOOKUP(TRIM(SUBSTITUTE(D2343,CHAR(160),CHAR(32))),Metadata!B$1:H$2632,7,FALSE)</f>
        <v>correspondance</v>
      </c>
      <c r="L2343" t="str">
        <f>VLOOKUP(TRIM(SUBSTITUTE(D2343,CHAR(160),CHAR(32))),Metadata!B$1:J$2632,9,FALSE)</f>
        <v>prose</v>
      </c>
      <c r="M2343">
        <f>VLOOKUP(TRIM(SUBSTITUTE(D2343,CHAR(160),CHAR(32))),Metadata!B$1:K$2632,10,FALSE)</f>
        <v>141446</v>
      </c>
      <c r="N2343" s="1" t="s">
        <v>2815</v>
      </c>
      <c r="O2343">
        <v>111</v>
      </c>
      <c r="P2343">
        <v>117</v>
      </c>
    </row>
    <row r="2344" spans="1:16" x14ac:dyDescent="0.25">
      <c r="A2344" t="s">
        <v>4354</v>
      </c>
      <c r="B2344" t="s">
        <v>415</v>
      </c>
      <c r="C2344" t="s">
        <v>330</v>
      </c>
      <c r="D2344" t="s">
        <v>8072</v>
      </c>
      <c r="E2344" t="str">
        <f>VLOOKUP(TRIM(SUBSTITUTE(D2344,CHAR(160),CHAR(32))),Metadata!B$1:C$2632,2,FALSE)</f>
        <v>La Fayette, Madame de (Marie-Madeleine Pioche de La Vergne), 1634-1693.</v>
      </c>
      <c r="F2344" t="str">
        <f>VLOOKUP(TRIM(SUBSTITUTE(D2344,CHAR(160),CHAR(32))),Metadata!B$1:D$2632,3,FALSE)</f>
        <v>Zaïde</v>
      </c>
      <c r="G2344">
        <f>VLOOKUP(TRIM(SUBSTITUTE(D2344,CHAR(160),CHAR(32))),Metadata!B$1:E$2632,4,FALSE)</f>
        <v>1669</v>
      </c>
      <c r="H2344" t="s">
        <v>445</v>
      </c>
      <c r="J2344" t="str">
        <f>VLOOKUP(TRIM(SUBSTITUTE(D2344,CHAR(160),CHAR(32))),Metadata!B$1:H$2632,7,FALSE)</f>
        <v>roman</v>
      </c>
      <c r="L2344" t="str">
        <f>VLOOKUP(TRIM(SUBSTITUTE(D2344,CHAR(160),CHAR(32))),Metadata!B$1:J$2632,9,FALSE)</f>
        <v/>
      </c>
      <c r="M2344">
        <f>VLOOKUP(TRIM(SUBSTITUTE(D2344,CHAR(160),CHAR(32))),Metadata!B$1:K$2632,10,FALSE)</f>
        <v>83813</v>
      </c>
      <c r="N2344" s="1" t="s">
        <v>2816</v>
      </c>
      <c r="O2344">
        <v>123</v>
      </c>
      <c r="P2344">
        <v>129</v>
      </c>
    </row>
    <row r="2345" spans="1:16" x14ac:dyDescent="0.25">
      <c r="A2345" t="s">
        <v>4354</v>
      </c>
      <c r="B2345" t="s">
        <v>415</v>
      </c>
      <c r="C2345" t="s">
        <v>330</v>
      </c>
      <c r="D2345" t="s">
        <v>8130</v>
      </c>
      <c r="E2345" t="str">
        <f>VLOOKUP(TRIM(SUBSTITUTE(D2345,CHAR(160),CHAR(32))),Metadata!B$1:C$2632,2,FALSE)</f>
        <v>Racine, Jean, 1639-1699.</v>
      </c>
      <c r="F2345" t="str">
        <f>VLOOKUP(TRIM(SUBSTITUTE(D2345,CHAR(160),CHAR(32))),Metadata!B$1:D$2632,3,FALSE)</f>
        <v>Esther</v>
      </c>
      <c r="G2345">
        <f>VLOOKUP(TRIM(SUBSTITUTE(D2345,CHAR(160),CHAR(32))),Metadata!B$1:E$2632,4,FALSE)</f>
        <v>1689</v>
      </c>
      <c r="H2345" t="s">
        <v>445</v>
      </c>
      <c r="J2345" t="str">
        <f>VLOOKUP(TRIM(SUBSTITUTE(D2345,CHAR(160),CHAR(32))),Metadata!B$1:H$2632,7,FALSE)</f>
        <v>theatre</v>
      </c>
      <c r="L2345" t="str">
        <f>VLOOKUP(TRIM(SUBSTITUTE(D2345,CHAR(160),CHAR(32))),Metadata!B$1:J$2632,9,FALSE)</f>
        <v/>
      </c>
      <c r="M2345">
        <f>VLOOKUP(TRIM(SUBSTITUTE(D2345,CHAR(160),CHAR(32))),Metadata!B$1:K$2632,10,FALSE)</f>
        <v>11406</v>
      </c>
      <c r="N2345" s="1" t="s">
        <v>2817</v>
      </c>
      <c r="O2345">
        <v>25</v>
      </c>
      <c r="P2345">
        <v>30</v>
      </c>
    </row>
    <row r="2346" spans="1:16" x14ac:dyDescent="0.25">
      <c r="A2346" t="s">
        <v>4354</v>
      </c>
      <c r="B2346" t="s">
        <v>415</v>
      </c>
      <c r="C2346" t="s">
        <v>330</v>
      </c>
      <c r="D2346" t="s">
        <v>8069</v>
      </c>
      <c r="E2346" t="str">
        <f>VLOOKUP(TRIM(SUBSTITUTE(D2346,CHAR(160),CHAR(32))),Metadata!B$1:C$2632,2,FALSE)</f>
        <v>La Bruyère, Jean de, 1645-1696.</v>
      </c>
      <c r="F2346" t="str">
        <f>VLOOKUP(TRIM(SUBSTITUTE(D2346,CHAR(160),CHAR(32))),Metadata!B$1:D$2632,3,FALSE)</f>
        <v>Les caractères ou les moeurs de ce siècle</v>
      </c>
      <c r="G2346">
        <f>VLOOKUP(TRIM(SUBSTITUTE(D2346,CHAR(160),CHAR(32))),Metadata!B$1:E$2632,4,FALSE)</f>
        <v>1694</v>
      </c>
      <c r="H2346" t="s">
        <v>445</v>
      </c>
      <c r="J2346" t="str">
        <f>VLOOKUP(TRIM(SUBSTITUTE(D2346,CHAR(160),CHAR(32))),Metadata!B$1:H$2632,7,FALSE)</f>
        <v>melanges litteraires</v>
      </c>
      <c r="L2346" t="str">
        <f>VLOOKUP(TRIM(SUBSTITUTE(D2346,CHAR(160),CHAR(32))),Metadata!B$1:J$2632,9,FALSE)</f>
        <v/>
      </c>
      <c r="M2346">
        <f>VLOOKUP(TRIM(SUBSTITUTE(D2346,CHAR(160),CHAR(32))),Metadata!B$1:K$2632,10,FALSE)</f>
        <v>129983</v>
      </c>
      <c r="N2346" s="1" t="s">
        <v>2818</v>
      </c>
      <c r="O2346">
        <v>5</v>
      </c>
      <c r="P2346">
        <v>10</v>
      </c>
    </row>
    <row r="2347" spans="1:16" x14ac:dyDescent="0.25">
      <c r="A2347" t="s">
        <v>4354</v>
      </c>
      <c r="B2347" t="s">
        <v>415</v>
      </c>
      <c r="C2347" t="s">
        <v>330</v>
      </c>
      <c r="D2347" t="s">
        <v>8258</v>
      </c>
      <c r="E2347" t="str">
        <f>VLOOKUP(TRIM(SUBSTITUTE(D2347,CHAR(160),CHAR(32))),Metadata!B$1:C$2632,2,FALSE)</f>
        <v>Epinay, Louise Florence Pétronille Tardieu d'Esclavelles, marquise d', 1726-1783.</v>
      </c>
      <c r="F2347" t="str">
        <f>VLOOKUP(TRIM(SUBSTITUTE(D2347,CHAR(160),CHAR(32))),Metadata!B$1:D$2632,3,FALSE)</f>
        <v>Histoire de Madame de Montbrillant (tome 1)</v>
      </c>
      <c r="G2347">
        <f>VLOOKUP(TRIM(SUBSTITUTE(D2347,CHAR(160),CHAR(32))),Metadata!B$1:E$2632,4,FALSE)</f>
        <v>1770</v>
      </c>
      <c r="H2347" t="s">
        <v>448</v>
      </c>
      <c r="J2347" t="str">
        <f>VLOOKUP(TRIM(SUBSTITUTE(D2347,CHAR(160),CHAR(32))),Metadata!B$1:H$2632,7,FALSE)</f>
        <v>memoires</v>
      </c>
      <c r="L2347" t="str">
        <f>VLOOKUP(TRIM(SUBSTITUTE(D2347,CHAR(160),CHAR(32))),Metadata!B$1:J$2632,9,FALSE)</f>
        <v/>
      </c>
      <c r="M2347">
        <f>VLOOKUP(TRIM(SUBSTITUTE(D2347,CHAR(160),CHAR(32))),Metadata!B$1:K$2632,10,FALSE)</f>
        <v>234990</v>
      </c>
      <c r="N2347" s="1" t="s">
        <v>2819</v>
      </c>
      <c r="O2347">
        <v>35</v>
      </c>
      <c r="P2347">
        <v>41</v>
      </c>
    </row>
    <row r="2348" spans="1:16" x14ac:dyDescent="0.25">
      <c r="A2348" t="s">
        <v>4354</v>
      </c>
      <c r="B2348" t="s">
        <v>415</v>
      </c>
      <c r="C2348" t="s">
        <v>330</v>
      </c>
      <c r="D2348" t="s">
        <v>8224</v>
      </c>
      <c r="E2348" t="str">
        <f>VLOOKUP(TRIM(SUBSTITUTE(D2348,CHAR(160),CHAR(32))),Metadata!B$1:C$2632,2,FALSE)</f>
        <v>Crébillon, M. de (Prosper Jolyot), 1674-1762.</v>
      </c>
      <c r="F2348" t="str">
        <f>VLOOKUP(TRIM(SUBSTITUTE(D2348,CHAR(160),CHAR(32))),Metadata!B$1:D$2632,3,FALSE)</f>
        <v>Sémiramis</v>
      </c>
      <c r="G2348">
        <f>VLOOKUP(TRIM(SUBSTITUTE(D2348,CHAR(160),CHAR(32))),Metadata!B$1:E$2632,4,FALSE)</f>
        <v>1717</v>
      </c>
      <c r="H2348" t="s">
        <v>448</v>
      </c>
      <c r="J2348" t="str">
        <f>VLOOKUP(TRIM(SUBSTITUTE(D2348,CHAR(160),CHAR(32))),Metadata!B$1:H$2632,7,FALSE)</f>
        <v>theatre</v>
      </c>
      <c r="L2348" t="str">
        <f>VLOOKUP(TRIM(SUBSTITUTE(D2348,CHAR(160),CHAR(32))),Metadata!B$1:J$2632,9,FALSE)</f>
        <v>vers</v>
      </c>
      <c r="M2348">
        <f>VLOOKUP(TRIM(SUBSTITUTE(D2348,CHAR(160),CHAR(32))),Metadata!B$1:K$2632,10,FALSE)</f>
        <v>15635</v>
      </c>
      <c r="N2348" t="s">
        <v>2820</v>
      </c>
      <c r="O2348">
        <v>110</v>
      </c>
      <c r="P2348">
        <v>115</v>
      </c>
    </row>
    <row r="2349" spans="1:16" x14ac:dyDescent="0.25">
      <c r="A2349" t="s">
        <v>4354</v>
      </c>
      <c r="B2349" t="s">
        <v>415</v>
      </c>
      <c r="C2349" t="s">
        <v>330</v>
      </c>
      <c r="D2349" t="s">
        <v>8267</v>
      </c>
      <c r="E2349" t="str">
        <f>VLOOKUP(TRIM(SUBSTITUTE(D2349,CHAR(160),CHAR(32))),Metadata!B$1:C$2632,2,FALSE)</f>
        <v>Genlis, Stéphanie Félicité, comtesse de, 1746-1830.</v>
      </c>
      <c r="F2349" t="str">
        <f>VLOOKUP(TRIM(SUBSTITUTE(D2349,CHAR(160),CHAR(32))),Metadata!B$1:D$2632,3,FALSE)</f>
        <v>Adèle et Théodore, ou, Lettres sur l'éducation</v>
      </c>
      <c r="G2349">
        <f>VLOOKUP(TRIM(SUBSTITUTE(D2349,CHAR(160),CHAR(32))),Metadata!B$1:E$2632,4,FALSE)</f>
        <v>1782</v>
      </c>
      <c r="H2349" t="s">
        <v>448</v>
      </c>
      <c r="J2349" t="str">
        <f>VLOOKUP(TRIM(SUBSTITUTE(D2349,CHAR(160),CHAR(32))),Metadata!B$1:H$2632,7,FALSE)</f>
        <v>roman</v>
      </c>
      <c r="L2349" t="str">
        <f>VLOOKUP(TRIM(SUBSTITUTE(D2349,CHAR(160),CHAR(32))),Metadata!B$1:J$2632,9,FALSE)</f>
        <v>prose</v>
      </c>
      <c r="M2349">
        <f>VLOOKUP(TRIM(SUBSTITUTE(D2349,CHAR(160),CHAR(32))),Metadata!B$1:K$2632,10,FALSE)</f>
        <v>264516</v>
      </c>
      <c r="N2349" s="1" t="s">
        <v>2821</v>
      </c>
      <c r="O2349">
        <v>52</v>
      </c>
      <c r="P2349">
        <v>57</v>
      </c>
    </row>
    <row r="2350" spans="1:16" x14ac:dyDescent="0.25">
      <c r="A2350" t="s">
        <v>4354</v>
      </c>
      <c r="B2350" t="s">
        <v>415</v>
      </c>
      <c r="C2350" t="s">
        <v>330</v>
      </c>
      <c r="D2350" t="s">
        <v>8264</v>
      </c>
      <c r="E2350" t="str">
        <f>VLOOKUP(TRIM(SUBSTITUTE(D2350,CHAR(160),CHAR(32))),Metadata!B$1:C$2632,2,FALSE)</f>
        <v>Florian, Jean-Pierre Claris de, 1755-1794.</v>
      </c>
      <c r="F2350" t="str">
        <f>VLOOKUP(TRIM(SUBSTITUTE(D2350,CHAR(160),CHAR(32))),Metadata!B$1:D$2632,3,FALSE)</f>
        <v>Galatée: pastorale imitée de Cervantes</v>
      </c>
      <c r="G2350">
        <f>VLOOKUP(TRIM(SUBSTITUTE(D2350,CHAR(160),CHAR(32))),Metadata!B$1:E$2632,4,FALSE)</f>
        <v>1783</v>
      </c>
      <c r="H2350" t="s">
        <v>448</v>
      </c>
      <c r="J2350" t="str">
        <f>VLOOKUP(TRIM(SUBSTITUTE(D2350,CHAR(160),CHAR(32))),Metadata!B$1:H$2632,7,FALSE)</f>
        <v>roman</v>
      </c>
      <c r="L2350" t="str">
        <f>VLOOKUP(TRIM(SUBSTITUTE(D2350,CHAR(160),CHAR(32))),Metadata!B$1:J$2632,9,FALSE)</f>
        <v>prose</v>
      </c>
      <c r="M2350">
        <f>VLOOKUP(TRIM(SUBSTITUTE(D2350,CHAR(160),CHAR(32))),Metadata!B$1:K$2632,10,FALSE)</f>
        <v>26435</v>
      </c>
      <c r="N2350" s="1" t="s">
        <v>2822</v>
      </c>
      <c r="O2350">
        <v>88</v>
      </c>
      <c r="P2350">
        <v>97</v>
      </c>
    </row>
    <row r="2351" spans="1:16" x14ac:dyDescent="0.25">
      <c r="A2351" t="s">
        <v>4354</v>
      </c>
      <c r="B2351" t="s">
        <v>415</v>
      </c>
      <c r="C2351" t="s">
        <v>330</v>
      </c>
      <c r="D2351" t="s">
        <v>8262</v>
      </c>
      <c r="E2351" t="str">
        <f>VLOOKUP(TRIM(SUBSTITUTE(D2351,CHAR(160),CHAR(32))),Metadata!B$1:C$2632,2,FALSE)</f>
        <v>Fiévée, Joseph, 1767-1839.</v>
      </c>
      <c r="F2351" t="str">
        <f>VLOOKUP(TRIM(SUBSTITUTE(D2351,CHAR(160),CHAR(32))),Metadata!B$1:D$2632,3,FALSE)</f>
        <v>La dot de Suzette, ou, Histoire de Mme. de Senneterre.</v>
      </c>
      <c r="G2351">
        <f>VLOOKUP(TRIM(SUBSTITUTE(D2351,CHAR(160),CHAR(32))),Metadata!B$1:E$2632,4,FALSE)</f>
        <v>1798</v>
      </c>
      <c r="H2351" t="s">
        <v>448</v>
      </c>
      <c r="J2351" t="str">
        <f>VLOOKUP(TRIM(SUBSTITUTE(D2351,CHAR(160),CHAR(32))),Metadata!B$1:H$2632,7,FALSE)</f>
        <v>roman</v>
      </c>
      <c r="L2351" t="str">
        <f>VLOOKUP(TRIM(SUBSTITUTE(D2351,CHAR(160),CHAR(32))),Metadata!B$1:J$2632,9,FALSE)</f>
        <v>prose</v>
      </c>
      <c r="M2351">
        <f>VLOOKUP(TRIM(SUBSTITUTE(D2351,CHAR(160),CHAR(32))),Metadata!B$1:K$2632,10,FALSE)</f>
        <v>34563</v>
      </c>
      <c r="N2351" s="1" t="s">
        <v>2823</v>
      </c>
      <c r="O2351">
        <v>152</v>
      </c>
      <c r="P2351">
        <v>158</v>
      </c>
    </row>
    <row r="2352" spans="1:16" x14ac:dyDescent="0.25">
      <c r="A2352" t="s">
        <v>4354</v>
      </c>
      <c r="B2352" t="s">
        <v>415</v>
      </c>
      <c r="C2352" t="s">
        <v>330</v>
      </c>
      <c r="D2352" t="s">
        <v>8324</v>
      </c>
      <c r="E2352" t="str">
        <f>VLOOKUP(TRIM(SUBSTITUTE(D2352,CHAR(160),CHAR(32))),Metadata!B$1:C$2632,2,FALSE)</f>
        <v>Marivaux, Pierre Carlet de Chamblain de, 1688-1763.</v>
      </c>
      <c r="F2352" t="str">
        <f>VLOOKUP(TRIM(SUBSTITUTE(D2352,CHAR(160),CHAR(32))),Metadata!B$1:D$2632,3,FALSE)</f>
        <v>Les serments indiscrets</v>
      </c>
      <c r="G2352">
        <f>VLOOKUP(TRIM(SUBSTITUTE(D2352,CHAR(160),CHAR(32))),Metadata!B$1:E$2632,4,FALSE)</f>
        <v>1732</v>
      </c>
      <c r="H2352" t="s">
        <v>448</v>
      </c>
      <c r="J2352" t="str">
        <f>VLOOKUP(TRIM(SUBSTITUTE(D2352,CHAR(160),CHAR(32))),Metadata!B$1:H$2632,7,FALSE)</f>
        <v>theatre</v>
      </c>
      <c r="L2352" t="str">
        <f>VLOOKUP(TRIM(SUBSTITUTE(D2352,CHAR(160),CHAR(32))),Metadata!B$1:J$2632,9,FALSE)</f>
        <v>prose</v>
      </c>
      <c r="M2352">
        <f>VLOOKUP(TRIM(SUBSTITUTE(D2352,CHAR(160),CHAR(32))),Metadata!B$1:K$2632,10,FALSE)</f>
        <v>21603</v>
      </c>
      <c r="N2352" s="1" t="s">
        <v>2824</v>
      </c>
      <c r="O2352">
        <v>24</v>
      </c>
      <c r="P2352">
        <v>29</v>
      </c>
    </row>
    <row r="2353" spans="1:16" x14ac:dyDescent="0.25">
      <c r="A2353" t="s">
        <v>4354</v>
      </c>
      <c r="B2353" t="s">
        <v>415</v>
      </c>
      <c r="C2353" t="s">
        <v>330</v>
      </c>
      <c r="D2353" t="s">
        <v>8321</v>
      </c>
      <c r="E2353" t="str">
        <f>VLOOKUP(TRIM(SUBSTITUTE(D2353,CHAR(160),CHAR(32))),Metadata!B$1:C$2632,2,FALSE)</f>
        <v>Marivaux, Pierre Carlet de Chamblain de, 1688-1763.</v>
      </c>
      <c r="F2353" t="str">
        <f>VLOOKUP(TRIM(SUBSTITUTE(D2353,CHAR(160),CHAR(32))),Metadata!B$1:D$2632,3,FALSE)</f>
        <v>Le petit-maître corrigé</v>
      </c>
      <c r="G2353">
        <f>VLOOKUP(TRIM(SUBSTITUTE(D2353,CHAR(160),CHAR(32))),Metadata!B$1:E$2632,4,FALSE)</f>
        <v>1739</v>
      </c>
      <c r="H2353" t="s">
        <v>448</v>
      </c>
      <c r="J2353" t="str">
        <f>VLOOKUP(TRIM(SUBSTITUTE(D2353,CHAR(160),CHAR(32))),Metadata!B$1:H$2632,7,FALSE)</f>
        <v>theatre</v>
      </c>
      <c r="L2353" t="str">
        <f>VLOOKUP(TRIM(SUBSTITUTE(D2353,CHAR(160),CHAR(32))),Metadata!B$1:J$2632,9,FALSE)</f>
        <v>prose</v>
      </c>
      <c r="M2353">
        <f>VLOOKUP(TRIM(SUBSTITUTE(D2353,CHAR(160),CHAR(32))),Metadata!B$1:K$2632,10,FALSE)</f>
        <v>18118</v>
      </c>
      <c r="N2353" s="1" t="s">
        <v>2825</v>
      </c>
      <c r="O2353">
        <v>102</v>
      </c>
      <c r="P2353">
        <v>107</v>
      </c>
    </row>
    <row r="2354" spans="1:16" x14ac:dyDescent="0.25">
      <c r="A2354" t="s">
        <v>4354</v>
      </c>
      <c r="B2354" t="s">
        <v>415</v>
      </c>
      <c r="C2354" t="s">
        <v>330</v>
      </c>
      <c r="D2354" t="s">
        <v>8285</v>
      </c>
      <c r="E2354" t="str">
        <f>VLOOKUP(TRIM(SUBSTITUTE(D2354,CHAR(160),CHAR(32))),Metadata!B$1:C$2632,2,FALSE)</f>
        <v>La Harpe, Jean-François de, 1739-1803.</v>
      </c>
      <c r="F2354" t="str">
        <f>VLOOKUP(TRIM(SUBSTITUTE(D2354,CHAR(160),CHAR(32))),Metadata!B$1:D$2632,3,FALSE)</f>
        <v>Mélanie</v>
      </c>
      <c r="G2354">
        <f>VLOOKUP(TRIM(SUBSTITUTE(D2354,CHAR(160),CHAR(32))),Metadata!B$1:E$2632,4,FALSE)</f>
        <v>1770</v>
      </c>
      <c r="H2354" t="s">
        <v>448</v>
      </c>
      <c r="J2354" t="str">
        <f>VLOOKUP(TRIM(SUBSTITUTE(D2354,CHAR(160),CHAR(32))),Metadata!B$1:H$2632,7,FALSE)</f>
        <v>theatre</v>
      </c>
      <c r="L2354" t="str">
        <f>VLOOKUP(TRIM(SUBSTITUTE(D2354,CHAR(160),CHAR(32))),Metadata!B$1:J$2632,9,FALSE)</f>
        <v>vers</v>
      </c>
      <c r="M2354">
        <f>VLOOKUP(TRIM(SUBSTITUTE(D2354,CHAR(160),CHAR(32))),Metadata!B$1:K$2632,10,FALSE)</f>
        <v>12686</v>
      </c>
      <c r="N2354" s="1" t="s">
        <v>2826</v>
      </c>
      <c r="O2354">
        <v>27</v>
      </c>
      <c r="P2354">
        <v>33</v>
      </c>
    </row>
    <row r="2355" spans="1:16" x14ac:dyDescent="0.25">
      <c r="A2355" t="s">
        <v>4354</v>
      </c>
      <c r="B2355" t="s">
        <v>415</v>
      </c>
      <c r="C2355" t="s">
        <v>330</v>
      </c>
      <c r="D2355" t="s">
        <v>8257</v>
      </c>
      <c r="E2355" t="str">
        <f>VLOOKUP(TRIM(SUBSTITUTE(D2355,CHAR(160),CHAR(32))),Metadata!B$1:C$2632,2,FALSE)</f>
        <v>Epinay, Louise Florence Pétronille Tardieu d'Esclavelles, marquise d', 1726-1783 and Galiani, Ferdinando, 1728-1787.</v>
      </c>
      <c r="F2355" t="str">
        <f>VLOOKUP(TRIM(SUBSTITUTE(D2355,CHAR(160),CHAR(32))),Metadata!B$1:D$2632,3,FALSE)</f>
        <v>Correspondance I: 1769-1770</v>
      </c>
      <c r="G2355">
        <f>VLOOKUP(TRIM(SUBSTITUTE(D2355,CHAR(160),CHAR(32))),Metadata!B$1:E$2632,4,FALSE)</f>
        <v>1769</v>
      </c>
      <c r="H2355" t="s">
        <v>448</v>
      </c>
      <c r="J2355" t="str">
        <f>VLOOKUP(TRIM(SUBSTITUTE(D2355,CHAR(160),CHAR(32))),Metadata!B$1:H$2632,7,FALSE)</f>
        <v>correspondance</v>
      </c>
      <c r="L2355" t="str">
        <f>VLOOKUP(TRIM(SUBSTITUTE(D2355,CHAR(160),CHAR(32))),Metadata!B$1:J$2632,9,FALSE)</f>
        <v/>
      </c>
      <c r="M2355">
        <f>VLOOKUP(TRIM(SUBSTITUTE(D2355,CHAR(160),CHAR(32))),Metadata!B$1:K$2632,10,FALSE)</f>
        <v>83774</v>
      </c>
      <c r="N2355" s="1" t="s">
        <v>2827</v>
      </c>
      <c r="O2355">
        <v>236</v>
      </c>
      <c r="P2355">
        <v>242</v>
      </c>
    </row>
    <row r="2356" spans="1:16" x14ac:dyDescent="0.25">
      <c r="A2356" t="s">
        <v>4354</v>
      </c>
      <c r="B2356" t="s">
        <v>415</v>
      </c>
      <c r="C2356" t="s">
        <v>330</v>
      </c>
      <c r="D2356" t="s">
        <v>5627</v>
      </c>
      <c r="E2356" t="str">
        <f>VLOOKUP(TRIM(SUBSTITUTE(D2356,CHAR(160),CHAR(32))),Metadata!B$1:C$2632,2,FALSE)</f>
        <v>Séchelles, Hérault de, 1750-1794.</v>
      </c>
      <c r="F2356" t="str">
        <f>VLOOKUP(TRIM(SUBSTITUTE(D2356,CHAR(160),CHAR(32))),Metadata!B$1:D$2632,3,FALSE)</f>
        <v>Voyage à Montbard</v>
      </c>
      <c r="G2356">
        <f>VLOOKUP(TRIM(SUBSTITUTE(D2356,CHAR(160),CHAR(32))),Metadata!B$1:E$2632,4,FALSE)</f>
        <v>1785</v>
      </c>
      <c r="H2356" t="s">
        <v>448</v>
      </c>
      <c r="J2356" t="str">
        <f>VLOOKUP(TRIM(SUBSTITUTE(D2356,CHAR(160),CHAR(32))),Metadata!B$1:H$2632,7,FALSE)</f>
        <v>recit de voyage</v>
      </c>
      <c r="L2356" t="str">
        <f>VLOOKUP(TRIM(SUBSTITUTE(D2356,CHAR(160),CHAR(32))),Metadata!B$1:J$2632,9,FALSE)</f>
        <v/>
      </c>
      <c r="M2356">
        <f>VLOOKUP(TRIM(SUBSTITUTE(D2356,CHAR(160),CHAR(32))),Metadata!B$1:K$2632,10,FALSE)</f>
        <v>16788</v>
      </c>
      <c r="N2356" s="1" t="s">
        <v>2828</v>
      </c>
      <c r="O2356">
        <v>116</v>
      </c>
      <c r="P2356">
        <v>121</v>
      </c>
    </row>
    <row r="2357" spans="1:16" x14ac:dyDescent="0.25">
      <c r="A2357" t="s">
        <v>4354</v>
      </c>
      <c r="B2357" t="s">
        <v>415</v>
      </c>
      <c r="C2357" t="s">
        <v>330</v>
      </c>
      <c r="D2357" t="s">
        <v>8306</v>
      </c>
      <c r="E2357" t="str">
        <f>VLOOKUP(TRIM(SUBSTITUTE(D2357,CHAR(160),CHAR(32))),Metadata!B$1:C$2632,2,FALSE)</f>
        <v>Lesuire, Robert Martin, 1737-1815.</v>
      </c>
      <c r="F2357" t="str">
        <f>VLOOKUP(TRIM(SUBSTITUTE(D2357,CHAR(160),CHAR(32))),Metadata!B$1:D$2632,3,FALSE)</f>
        <v>L'aventurier françois: ou Mémoires de Grégoire Merveil.</v>
      </c>
      <c r="G2357">
        <f>VLOOKUP(TRIM(SUBSTITUTE(D2357,CHAR(160),CHAR(32))),Metadata!B$1:E$2632,4,FALSE)</f>
        <v>1782</v>
      </c>
      <c r="H2357" t="s">
        <v>448</v>
      </c>
      <c r="J2357" t="str">
        <f>VLOOKUP(TRIM(SUBSTITUTE(D2357,CHAR(160),CHAR(32))),Metadata!B$1:H$2632,7,FALSE)</f>
        <v>roman</v>
      </c>
      <c r="L2357" t="str">
        <f>VLOOKUP(TRIM(SUBSTITUTE(D2357,CHAR(160),CHAR(32))),Metadata!B$1:J$2632,9,FALSE)</f>
        <v>prose</v>
      </c>
      <c r="M2357">
        <f>VLOOKUP(TRIM(SUBSTITUTE(D2357,CHAR(160),CHAR(32))),Metadata!B$1:K$2632,10,FALSE)</f>
        <v>55440</v>
      </c>
      <c r="N2357" s="1" t="s">
        <v>2829</v>
      </c>
      <c r="O2357">
        <v>74</v>
      </c>
      <c r="P2357">
        <v>80</v>
      </c>
    </row>
    <row r="2358" spans="1:16" x14ac:dyDescent="0.25">
      <c r="A2358" t="s">
        <v>4354</v>
      </c>
      <c r="B2358" t="s">
        <v>415</v>
      </c>
      <c r="C2358" t="s">
        <v>330</v>
      </c>
      <c r="D2358" t="s">
        <v>8175</v>
      </c>
      <c r="E2358" t="str">
        <f>VLOOKUP(TRIM(SUBSTITUTE(D2358,CHAR(160),CHAR(32))),Metadata!B$1:C$2632,2,FALSE)</f>
        <v>Arnaud, François-Thomas-Marie de Baculard d', 1718-1805.</v>
      </c>
      <c r="F2358" t="str">
        <f>VLOOKUP(TRIM(SUBSTITUTE(D2358,CHAR(160),CHAR(32))),Metadata!B$1:D$2632,3,FALSE)</f>
        <v>Épreuves du sentiment</v>
      </c>
      <c r="G2358">
        <f>VLOOKUP(TRIM(SUBSTITUTE(D2358,CHAR(160),CHAR(32))),Metadata!B$1:E$2632,4,FALSE)</f>
        <v>1772</v>
      </c>
      <c r="H2358" t="s">
        <v>448</v>
      </c>
      <c r="J2358" t="str">
        <f>VLOOKUP(TRIM(SUBSTITUTE(D2358,CHAR(160),CHAR(32))),Metadata!B$1:H$2632,7,FALSE)</f>
        <v>roman</v>
      </c>
      <c r="L2358" t="str">
        <f>VLOOKUP(TRIM(SUBSTITUTE(D2358,CHAR(160),CHAR(32))),Metadata!B$1:J$2632,9,FALSE)</f>
        <v>prose</v>
      </c>
      <c r="M2358">
        <f>VLOOKUP(TRIM(SUBSTITUTE(D2358,CHAR(160),CHAR(32))),Metadata!B$1:K$2632,10,FALSE)</f>
        <v>220102</v>
      </c>
      <c r="N2358" s="3" t="s">
        <v>2830</v>
      </c>
      <c r="O2358">
        <v>114</v>
      </c>
      <c r="P2358">
        <v>120</v>
      </c>
    </row>
    <row r="2359" spans="1:16" x14ac:dyDescent="0.25">
      <c r="A2359" t="s">
        <v>4354</v>
      </c>
      <c r="B2359" t="s">
        <v>415</v>
      </c>
      <c r="C2359" t="s">
        <v>330</v>
      </c>
      <c r="D2359" t="s">
        <v>8362</v>
      </c>
      <c r="E2359" t="str">
        <f>VLOOKUP(TRIM(SUBSTITUTE(D2359,CHAR(160),CHAR(32))),Metadata!B$1:C$2632,2,FALSE)</f>
        <v>Prévost, abbé, 1697-1763.</v>
      </c>
      <c r="F2359" t="str">
        <f>VLOOKUP(TRIM(SUBSTITUTE(D2359,CHAR(160),CHAR(32))),Metadata!B$1:D$2632,3,FALSE)</f>
        <v>Nouvelles lettres angloises, ou, Histoire du chevalier Grandisson: augmentée de huit lettres qui n'ont point paru dans les éditions précédentes: avec figures.</v>
      </c>
      <c r="G2359">
        <f>VLOOKUP(TRIM(SUBSTITUTE(D2359,CHAR(160),CHAR(32))),Metadata!B$1:E$2632,4,FALSE)</f>
        <v>1755</v>
      </c>
      <c r="H2359" t="s">
        <v>448</v>
      </c>
      <c r="J2359" t="str">
        <f>VLOOKUP(TRIM(SUBSTITUTE(D2359,CHAR(160),CHAR(32))),Metadata!B$1:H$2632,7,FALSE)</f>
        <v>roman</v>
      </c>
      <c r="L2359" t="str">
        <f>VLOOKUP(TRIM(SUBSTITUTE(D2359,CHAR(160),CHAR(32))),Metadata!B$1:J$2632,9,FALSE)</f>
        <v>prose</v>
      </c>
      <c r="M2359">
        <f>VLOOKUP(TRIM(SUBSTITUTE(D2359,CHAR(160),CHAR(32))),Metadata!B$1:K$2632,10,FALSE)</f>
        <v>396311</v>
      </c>
      <c r="N2359" s="1" t="s">
        <v>2831</v>
      </c>
      <c r="O2359">
        <v>95</v>
      </c>
      <c r="P2359">
        <v>101</v>
      </c>
    </row>
    <row r="2360" spans="1:16" x14ac:dyDescent="0.25">
      <c r="A2360" t="s">
        <v>4354</v>
      </c>
      <c r="B2360" t="s">
        <v>415</v>
      </c>
      <c r="C2360" t="s">
        <v>330</v>
      </c>
      <c r="D2360" t="s">
        <v>8271</v>
      </c>
      <c r="E2360" t="str">
        <f>VLOOKUP(TRIM(SUBSTITUTE(D2360,CHAR(160),CHAR(32))),Metadata!B$1:C$2632,2,FALSE)</f>
        <v>Godard d'Aucour, Claude, 1716-1795.</v>
      </c>
      <c r="F2360" t="str">
        <f>VLOOKUP(TRIM(SUBSTITUTE(D2360,CHAR(160),CHAR(32))),Metadata!B$1:D$2632,3,FALSE)</f>
        <v>Thémidore, ou, Mon histoire et celle de ma maîtrese</v>
      </c>
      <c r="G2360">
        <f>VLOOKUP(TRIM(SUBSTITUTE(D2360,CHAR(160),CHAR(32))),Metadata!B$1:E$2632,4,FALSE)</f>
        <v>1744</v>
      </c>
      <c r="H2360" t="s">
        <v>448</v>
      </c>
      <c r="J2360" t="str">
        <f>VLOOKUP(TRIM(SUBSTITUTE(D2360,CHAR(160),CHAR(32))),Metadata!B$1:H$2632,7,FALSE)</f>
        <v>roman</v>
      </c>
      <c r="L2360" t="str">
        <f>VLOOKUP(TRIM(SUBSTITUTE(D2360,CHAR(160),CHAR(32))),Metadata!B$1:J$2632,9,FALSE)</f>
        <v>prose</v>
      </c>
      <c r="M2360">
        <f>VLOOKUP(TRIM(SUBSTITUTE(D2360,CHAR(160),CHAR(32))),Metadata!B$1:K$2632,10,FALSE)</f>
        <v>35917</v>
      </c>
      <c r="N2360" s="1" t="s">
        <v>2832</v>
      </c>
      <c r="O2360">
        <v>304</v>
      </c>
      <c r="P2360">
        <v>309</v>
      </c>
    </row>
    <row r="2361" spans="1:16" x14ac:dyDescent="0.25">
      <c r="A2361" t="s">
        <v>4354</v>
      </c>
      <c r="B2361" t="s">
        <v>415</v>
      </c>
      <c r="C2361" t="s">
        <v>330</v>
      </c>
      <c r="D2361" t="s">
        <v>8219</v>
      </c>
      <c r="E2361" t="str">
        <f>VLOOKUP(TRIM(SUBSTITUTE(D2361,CHAR(160),CHAR(32))),Metadata!B$1:C$2632,2,FALSE)</f>
        <v>Crébillon, Claude-Prosper Jolyot de, 1707-1777.</v>
      </c>
      <c r="F2361" t="str">
        <f>VLOOKUP(TRIM(SUBSTITUTE(D2361,CHAR(160),CHAR(32))),Metadata!B$1:D$2632,3,FALSE)</f>
        <v>Les égarements du coeur</v>
      </c>
      <c r="G2361">
        <f>VLOOKUP(TRIM(SUBSTITUTE(D2361,CHAR(160),CHAR(32))),Metadata!B$1:E$2632,4,FALSE)</f>
        <v>1738</v>
      </c>
      <c r="H2361" t="s">
        <v>448</v>
      </c>
      <c r="J2361" t="str">
        <f>VLOOKUP(TRIM(SUBSTITUTE(D2361,CHAR(160),CHAR(32))),Metadata!B$1:H$2632,7,FALSE)</f>
        <v>roman</v>
      </c>
      <c r="L2361" t="str">
        <f>VLOOKUP(TRIM(SUBSTITUTE(D2361,CHAR(160),CHAR(32))),Metadata!B$1:J$2632,9,FALSE)</f>
        <v>prose</v>
      </c>
      <c r="M2361">
        <f>VLOOKUP(TRIM(SUBSTITUTE(D2361,CHAR(160),CHAR(32))),Metadata!B$1:K$2632,10,FALSE)</f>
        <v>74664</v>
      </c>
      <c r="N2361" s="1" t="s">
        <v>2833</v>
      </c>
      <c r="O2361">
        <v>14</v>
      </c>
      <c r="P2361">
        <v>20</v>
      </c>
    </row>
    <row r="2362" spans="1:16" x14ac:dyDescent="0.25">
      <c r="A2362" t="s">
        <v>4354</v>
      </c>
      <c r="B2362" t="s">
        <v>415</v>
      </c>
      <c r="C2362" t="s">
        <v>330</v>
      </c>
      <c r="D2362" t="s">
        <v>8366</v>
      </c>
      <c r="E2362" t="str">
        <f>VLOOKUP(TRIM(SUBSTITUTE(D2362,CHAR(160),CHAR(32))),Metadata!B$1:C$2632,2,FALSE)</f>
        <v>Riccoboni, Marie Jeanne de Heurles Laboras de Mezières, 1713-1792.</v>
      </c>
      <c r="F2362" t="str">
        <f>VLOOKUP(TRIM(SUBSTITUTE(D2362,CHAR(160),CHAR(32))),Metadata!B$1:D$2632,3,FALSE)</f>
        <v>Histoire de Miss Jenny</v>
      </c>
      <c r="G2362">
        <f>VLOOKUP(TRIM(SUBSTITUTE(D2362,CHAR(160),CHAR(32))),Metadata!B$1:E$2632,4,FALSE)</f>
        <v>1764</v>
      </c>
      <c r="H2362" t="s">
        <v>448</v>
      </c>
      <c r="J2362" t="str">
        <f>VLOOKUP(TRIM(SUBSTITUTE(D2362,CHAR(160),CHAR(32))),Metadata!B$1:H$2632,7,FALSE)</f>
        <v>roman</v>
      </c>
      <c r="L2362" t="str">
        <f>VLOOKUP(TRIM(SUBSTITUTE(D2362,CHAR(160),CHAR(32))),Metadata!B$1:J$2632,9,FALSE)</f>
        <v>prose</v>
      </c>
      <c r="M2362">
        <f>VLOOKUP(TRIM(SUBSTITUTE(D2362,CHAR(160),CHAR(32))),Metadata!B$1:K$2632,10,FALSE)</f>
        <v>94731</v>
      </c>
      <c r="N2362" s="1" t="s">
        <v>2834</v>
      </c>
      <c r="O2362">
        <v>78</v>
      </c>
      <c r="P2362">
        <v>84</v>
      </c>
    </row>
    <row r="2363" spans="1:16" x14ac:dyDescent="0.25">
      <c r="A2363" t="s">
        <v>4354</v>
      </c>
      <c r="B2363" t="s">
        <v>415</v>
      </c>
      <c r="C2363" t="s">
        <v>330</v>
      </c>
      <c r="D2363" t="s">
        <v>8258</v>
      </c>
      <c r="E2363" t="str">
        <f>VLOOKUP(TRIM(SUBSTITUTE(D2363,CHAR(160),CHAR(32))),Metadata!B$1:C$2632,2,FALSE)</f>
        <v>Epinay, Louise Florence Pétronille Tardieu d'Esclavelles, marquise d', 1726-1783.</v>
      </c>
      <c r="F2363" t="str">
        <f>VLOOKUP(TRIM(SUBSTITUTE(D2363,CHAR(160),CHAR(32))),Metadata!B$1:D$2632,3,FALSE)</f>
        <v>Histoire de Madame de Montbrillant (tome 1)</v>
      </c>
      <c r="G2363">
        <f>VLOOKUP(TRIM(SUBSTITUTE(D2363,CHAR(160),CHAR(32))),Metadata!B$1:E$2632,4,FALSE)</f>
        <v>1770</v>
      </c>
      <c r="H2363" t="s">
        <v>448</v>
      </c>
      <c r="J2363" t="str">
        <f>VLOOKUP(TRIM(SUBSTITUTE(D2363,CHAR(160),CHAR(32))),Metadata!B$1:H$2632,7,FALSE)</f>
        <v>memoires</v>
      </c>
      <c r="L2363" t="str">
        <f>VLOOKUP(TRIM(SUBSTITUTE(D2363,CHAR(160),CHAR(32))),Metadata!B$1:J$2632,9,FALSE)</f>
        <v/>
      </c>
      <c r="M2363">
        <f>VLOOKUP(TRIM(SUBSTITUTE(D2363,CHAR(160),CHAR(32))),Metadata!B$1:K$2632,10,FALSE)</f>
        <v>234990</v>
      </c>
      <c r="N2363" s="2" t="s">
        <v>2835</v>
      </c>
      <c r="O2363">
        <v>55</v>
      </c>
      <c r="P2363">
        <v>61</v>
      </c>
    </row>
    <row r="2364" spans="1:16" x14ac:dyDescent="0.25">
      <c r="A2364" t="s">
        <v>4354</v>
      </c>
      <c r="B2364" t="s">
        <v>415</v>
      </c>
      <c r="C2364" t="s">
        <v>330</v>
      </c>
      <c r="D2364" t="s">
        <v>8228</v>
      </c>
      <c r="E2364" t="str">
        <f>VLOOKUP(TRIM(SUBSTITUTE(D2364,CHAR(160),CHAR(32))),Metadata!B$1:C$2632,2,FALSE)</f>
        <v>Diderot, Denis, 1713-1784.</v>
      </c>
      <c r="F2364" t="str">
        <f>VLOOKUP(TRIM(SUBSTITUTE(D2364,CHAR(160),CHAR(32))),Metadata!B$1:D$2632,3,FALSE)</f>
        <v>Correspondance. t.11</v>
      </c>
      <c r="G2364">
        <f>VLOOKUP(TRIM(SUBSTITUTE(D2364,CHAR(160),CHAR(32))),Metadata!B$1:E$2632,4,FALSE)</f>
        <v>1771</v>
      </c>
      <c r="H2364" t="s">
        <v>448</v>
      </c>
      <c r="J2364" t="str">
        <f>VLOOKUP(TRIM(SUBSTITUTE(D2364,CHAR(160),CHAR(32))),Metadata!B$1:H$2632,7,FALSE)</f>
        <v>correspondance</v>
      </c>
      <c r="L2364" t="str">
        <f>VLOOKUP(TRIM(SUBSTITUTE(D2364,CHAR(160),CHAR(32))),Metadata!B$1:J$2632,9,FALSE)</f>
        <v>prose</v>
      </c>
      <c r="M2364">
        <f>VLOOKUP(TRIM(SUBSTITUTE(D2364,CHAR(160),CHAR(32))),Metadata!B$1:K$2632,10,FALSE)</f>
        <v>30164</v>
      </c>
      <c r="N2364" s="1" t="s">
        <v>2836</v>
      </c>
      <c r="O2364">
        <v>48</v>
      </c>
      <c r="P2364">
        <v>54</v>
      </c>
    </row>
    <row r="2365" spans="1:16" x14ac:dyDescent="0.25">
      <c r="A2365" t="s">
        <v>4354</v>
      </c>
      <c r="B2365" t="s">
        <v>415</v>
      </c>
      <c r="C2365" t="s">
        <v>330</v>
      </c>
      <c r="D2365" t="s">
        <v>8217</v>
      </c>
      <c r="E2365" t="str">
        <f>VLOOKUP(TRIM(SUBSTITUTE(D2365,CHAR(160),CHAR(32))),Metadata!B$1:C$2632,2,FALSE)</f>
        <v>Crébillon, Claude-Prosper Jolyot de, 1707-1777.</v>
      </c>
      <c r="F2365" t="str">
        <f>VLOOKUP(TRIM(SUBSTITUTE(D2365,CHAR(160),CHAR(32))),Metadata!B$1:D$2632,3,FALSE)</f>
        <v>Ah quel conte</v>
      </c>
      <c r="G2365">
        <f>VLOOKUP(TRIM(SUBSTITUTE(D2365,CHAR(160),CHAR(32))),Metadata!B$1:E$2632,4,FALSE)</f>
        <v>1751</v>
      </c>
      <c r="H2365" t="s">
        <v>448</v>
      </c>
      <c r="J2365" t="str">
        <f>VLOOKUP(TRIM(SUBSTITUTE(D2365,CHAR(160),CHAR(32))),Metadata!B$1:H$2632,7,FALSE)</f>
        <v>roman</v>
      </c>
      <c r="L2365" t="str">
        <f>VLOOKUP(TRIM(SUBSTITUTE(D2365,CHAR(160),CHAR(32))),Metadata!B$1:J$2632,9,FALSE)</f>
        <v>prose</v>
      </c>
      <c r="M2365">
        <f>VLOOKUP(TRIM(SUBSTITUTE(D2365,CHAR(160),CHAR(32))),Metadata!B$1:K$2632,10,FALSE)</f>
        <v>136396</v>
      </c>
      <c r="N2365" s="1" t="s">
        <v>2837</v>
      </c>
      <c r="O2365">
        <v>320</v>
      </c>
      <c r="P2365">
        <v>325</v>
      </c>
    </row>
    <row r="2366" spans="1:16" x14ac:dyDescent="0.25">
      <c r="A2366" t="s">
        <v>4354</v>
      </c>
      <c r="B2366" t="s">
        <v>415</v>
      </c>
      <c r="C2366" t="s">
        <v>330</v>
      </c>
      <c r="D2366" t="s">
        <v>8402</v>
      </c>
      <c r="E2366" t="str">
        <f>VLOOKUP(TRIM(SUBSTITUTE(D2366,CHAR(160),CHAR(32))),Metadata!B$1:C$2632,2,FALSE)</f>
        <v>Staël, Madame de (Anne-Louise-Germaine), 1766-1817.</v>
      </c>
      <c r="F2366" t="str">
        <f>VLOOKUP(TRIM(SUBSTITUTE(D2366,CHAR(160),CHAR(32))),Metadata!B$1:D$2632,3,FALSE)</f>
        <v>Lettres inédites à Louis de Narbonne, 1794.</v>
      </c>
      <c r="G2366">
        <f>VLOOKUP(TRIM(SUBSTITUTE(D2366,CHAR(160),CHAR(32))),Metadata!B$1:E$2632,4,FALSE)</f>
        <v>1794</v>
      </c>
      <c r="H2366" t="s">
        <v>448</v>
      </c>
      <c r="J2366" t="str">
        <f>VLOOKUP(TRIM(SUBSTITUTE(D2366,CHAR(160),CHAR(32))),Metadata!B$1:H$2632,7,FALSE)</f>
        <v>correspondance</v>
      </c>
      <c r="L2366" t="str">
        <f>VLOOKUP(TRIM(SUBSTITUTE(D2366,CHAR(160),CHAR(32))),Metadata!B$1:J$2632,9,FALSE)</f>
        <v>prose</v>
      </c>
      <c r="M2366">
        <f>VLOOKUP(TRIM(SUBSTITUTE(D2366,CHAR(160),CHAR(32))),Metadata!B$1:K$2632,10,FALSE)</f>
        <v>107787</v>
      </c>
      <c r="N2366" s="1" t="s">
        <v>2838</v>
      </c>
      <c r="O2366">
        <v>420</v>
      </c>
      <c r="P2366">
        <v>426</v>
      </c>
    </row>
    <row r="2367" spans="1:16" x14ac:dyDescent="0.25">
      <c r="A2367" t="s">
        <v>4354</v>
      </c>
      <c r="B2367" t="s">
        <v>415</v>
      </c>
      <c r="C2367" t="s">
        <v>330</v>
      </c>
      <c r="D2367" t="s">
        <v>8592</v>
      </c>
      <c r="E2367" t="str">
        <f>VLOOKUP(TRIM(SUBSTITUTE(D2367,CHAR(160),CHAR(32))),Metadata!B$1:C$2632,2,FALSE)</f>
        <v>Lamartine, Alphonse de, 1790-1869.</v>
      </c>
      <c r="F2367" t="str">
        <f>VLOOKUP(TRIM(SUBSTITUTE(D2367,CHAR(160),CHAR(32))),Metadata!B$1:D$2632,3,FALSE)</f>
        <v>Souvenirs voyage en orient</v>
      </c>
      <c r="G2367">
        <f>VLOOKUP(TRIM(SUBSTITUTE(D2367,CHAR(160),CHAR(32))),Metadata!B$1:E$2632,4,FALSE)</f>
        <v>1835</v>
      </c>
      <c r="H2367" t="s">
        <v>450</v>
      </c>
      <c r="J2367" t="str">
        <f>VLOOKUP(TRIM(SUBSTITUTE(D2367,CHAR(160),CHAR(32))),Metadata!B$1:H$2632,7,FALSE)</f>
        <v>recit de voyage</v>
      </c>
      <c r="L2367" t="str">
        <f>VLOOKUP(TRIM(SUBSTITUTE(D2367,CHAR(160),CHAR(32))),Metadata!B$1:J$2632,9,FALSE)</f>
        <v>prose</v>
      </c>
      <c r="M2367">
        <f>VLOOKUP(TRIM(SUBSTITUTE(D2367,CHAR(160),CHAR(32))),Metadata!B$1:K$2632,10,FALSE)</f>
        <v>241277</v>
      </c>
      <c r="N2367" s="1" t="s">
        <v>2839</v>
      </c>
      <c r="O2367">
        <v>69</v>
      </c>
      <c r="P2367">
        <v>76</v>
      </c>
    </row>
    <row r="2368" spans="1:16" x14ac:dyDescent="0.25">
      <c r="A2368" t="s">
        <v>4354</v>
      </c>
      <c r="B2368" t="s">
        <v>415</v>
      </c>
      <c r="C2368" t="s">
        <v>330</v>
      </c>
      <c r="D2368" t="s">
        <v>8457</v>
      </c>
      <c r="E2368" t="str">
        <f>VLOOKUP(TRIM(SUBSTITUTE(D2368,CHAR(160),CHAR(32))),Metadata!B$1:C$2632,2,FALSE)</f>
        <v>Chateaubriand, Francois-René, vicomte de, 1768-1848.</v>
      </c>
      <c r="F2368" t="str">
        <f>VLOOKUP(TRIM(SUBSTITUTE(D2368,CHAR(160),CHAR(32))),Metadata!B$1:D$2632,3,FALSE)</f>
        <v>Les martyrs</v>
      </c>
      <c r="G2368">
        <f>VLOOKUP(TRIM(SUBSTITUTE(D2368,CHAR(160),CHAR(32))),Metadata!B$1:E$2632,4,FALSE)</f>
        <v>1810</v>
      </c>
      <c r="H2368" t="s">
        <v>450</v>
      </c>
      <c r="J2368" t="str">
        <f>VLOOKUP(TRIM(SUBSTITUTE(D2368,CHAR(160),CHAR(32))),Metadata!B$1:H$2632,7,FALSE)</f>
        <v>roman</v>
      </c>
      <c r="L2368" t="str">
        <f>VLOOKUP(TRIM(SUBSTITUTE(D2368,CHAR(160),CHAR(32))),Metadata!B$1:J$2632,9,FALSE)</f>
        <v>prose</v>
      </c>
      <c r="M2368">
        <f>VLOOKUP(TRIM(SUBSTITUTE(D2368,CHAR(160),CHAR(32))),Metadata!B$1:K$2632,10,FALSE)</f>
        <v>160710</v>
      </c>
      <c r="N2368" s="1" t="s">
        <v>2840</v>
      </c>
      <c r="O2368">
        <v>112</v>
      </c>
      <c r="P2368">
        <v>118</v>
      </c>
    </row>
    <row r="2369" spans="1:16" x14ac:dyDescent="0.25">
      <c r="A2369" t="s">
        <v>4354</v>
      </c>
      <c r="B2369" t="s">
        <v>415</v>
      </c>
      <c r="C2369" t="s">
        <v>330</v>
      </c>
      <c r="D2369" t="s">
        <v>8675</v>
      </c>
      <c r="E2369" t="str">
        <f>VLOOKUP(TRIM(SUBSTITUTE(D2369,CHAR(160),CHAR(32))),Metadata!B$1:C$2632,2,FALSE)</f>
        <v>Staël, Madame de (Anne-Louise-Germaine), 1766-1817.</v>
      </c>
      <c r="F2369" t="str">
        <f>VLOOKUP(TRIM(SUBSTITUTE(D2369,CHAR(160),CHAR(32))),Metadata!B$1:D$2632,3,FALSE)</f>
        <v>Delphine (tome 2)</v>
      </c>
      <c r="G2369">
        <f>VLOOKUP(TRIM(SUBSTITUTE(D2369,CHAR(160),CHAR(32))),Metadata!B$1:E$2632,4,FALSE)</f>
        <v>1802</v>
      </c>
      <c r="H2369" t="s">
        <v>450</v>
      </c>
      <c r="J2369" t="str">
        <f>VLOOKUP(TRIM(SUBSTITUTE(D2369,CHAR(160),CHAR(32))),Metadata!B$1:H$2632,7,FALSE)</f>
        <v>roman</v>
      </c>
      <c r="L2369" t="str">
        <f>VLOOKUP(TRIM(SUBSTITUTE(D2369,CHAR(160),CHAR(32))),Metadata!B$1:J$2632,9,FALSE)</f>
        <v/>
      </c>
      <c r="M2369">
        <f>VLOOKUP(TRIM(SUBSTITUTE(D2369,CHAR(160),CHAR(32))),Metadata!B$1:K$2632,10,FALSE)</f>
        <v>124163</v>
      </c>
      <c r="N2369" s="1" t="s">
        <v>2841</v>
      </c>
      <c r="O2369">
        <v>101</v>
      </c>
      <c r="P2369">
        <v>108</v>
      </c>
    </row>
    <row r="2370" spans="1:16" x14ac:dyDescent="0.25">
      <c r="A2370" t="s">
        <v>4354</v>
      </c>
      <c r="B2370" t="s">
        <v>415</v>
      </c>
      <c r="C2370" t="s">
        <v>330</v>
      </c>
      <c r="D2370" t="s">
        <v>8680</v>
      </c>
      <c r="E2370" t="str">
        <f>VLOOKUP(TRIM(SUBSTITUTE(D2370,CHAR(160),CHAR(32))),Metadata!B$1:C$2632,2,FALSE)</f>
        <v>Stendhal, 1783-1842.</v>
      </c>
      <c r="F2370" t="str">
        <f>VLOOKUP(TRIM(SUBSTITUTE(D2370,CHAR(160),CHAR(32))),Metadata!B$1:D$2632,3,FALSE)</f>
        <v>Lucien Leuwen. t. 2</v>
      </c>
      <c r="G2370">
        <f>VLOOKUP(TRIM(SUBSTITUTE(D2370,CHAR(160),CHAR(32))),Metadata!B$1:E$2632,4,FALSE)</f>
        <v>1835</v>
      </c>
      <c r="H2370" t="s">
        <v>450</v>
      </c>
      <c r="J2370" t="str">
        <f>VLOOKUP(TRIM(SUBSTITUTE(D2370,CHAR(160),CHAR(32))),Metadata!B$1:H$2632,7,FALSE)</f>
        <v>roman</v>
      </c>
      <c r="L2370" t="str">
        <f>VLOOKUP(TRIM(SUBSTITUTE(D2370,CHAR(160),CHAR(32))),Metadata!B$1:J$2632,9,FALSE)</f>
        <v>prose</v>
      </c>
      <c r="M2370">
        <f>VLOOKUP(TRIM(SUBSTITUTE(D2370,CHAR(160),CHAR(32))),Metadata!B$1:K$2632,10,FALSE)</f>
        <v>82840</v>
      </c>
      <c r="N2370" s="1" t="s">
        <v>2842</v>
      </c>
      <c r="O2370">
        <v>24</v>
      </c>
      <c r="P2370">
        <v>30</v>
      </c>
    </row>
    <row r="2371" spans="1:16" x14ac:dyDescent="0.25">
      <c r="A2371" t="s">
        <v>4354</v>
      </c>
      <c r="B2371" t="s">
        <v>415</v>
      </c>
      <c r="C2371" t="s">
        <v>330</v>
      </c>
      <c r="D2371" t="s">
        <v>8153</v>
      </c>
      <c r="E2371" t="str">
        <f>VLOOKUP(TRIM(SUBSTITUTE(D2371,CHAR(160),CHAR(32))),Metadata!B$1:C$2632,2,FALSE)</f>
        <v>Sévigné, Marie de Rabutin-Chantal, marquise de, 1626-1696.</v>
      </c>
      <c r="F2371" t="str">
        <f>VLOOKUP(TRIM(SUBSTITUTE(D2371,CHAR(160),CHAR(32))),Metadata!B$1:D$2632,3,FALSE)</f>
        <v>Correspondance. T. 3, 1680-1696</v>
      </c>
      <c r="G2371">
        <f>VLOOKUP(TRIM(SUBSTITUTE(D2371,CHAR(160),CHAR(32))),Metadata!B$1:E$2632,4,FALSE)</f>
        <v>1696</v>
      </c>
      <c r="H2371" t="s">
        <v>450</v>
      </c>
      <c r="J2371" t="str">
        <f>VLOOKUP(TRIM(SUBSTITUTE(D2371,CHAR(160),CHAR(32))),Metadata!B$1:H$2632,7,FALSE)</f>
        <v>correspondance</v>
      </c>
      <c r="L2371" t="str">
        <f>VLOOKUP(TRIM(SUBSTITUTE(D2371,CHAR(160),CHAR(32))),Metadata!B$1:J$2632,9,FALSE)</f>
        <v>prose</v>
      </c>
      <c r="M2371">
        <f>VLOOKUP(TRIM(SUBSTITUTE(D2371,CHAR(160),CHAR(32))),Metadata!B$1:K$2632,10,FALSE)</f>
        <v>388745</v>
      </c>
      <c r="N2371" s="1" t="s">
        <v>2843</v>
      </c>
      <c r="O2371">
        <v>65</v>
      </c>
      <c r="P2371">
        <v>70</v>
      </c>
    </row>
    <row r="2372" spans="1:16" x14ac:dyDescent="0.25">
      <c r="A2372" t="s">
        <v>4354</v>
      </c>
      <c r="B2372" t="s">
        <v>415</v>
      </c>
      <c r="C2372" t="s">
        <v>330</v>
      </c>
      <c r="D2372" t="s">
        <v>8463</v>
      </c>
      <c r="E2372" t="str">
        <f>VLOOKUP(TRIM(SUBSTITUTE(D2372,CHAR(160),CHAR(32))),Metadata!B$1:C$2632,2,FALSE)</f>
        <v>Clemenceau, Georges, 1841-1929.</v>
      </c>
      <c r="F2372" t="str">
        <f>VLOOKUP(TRIM(SUBSTITUTE(D2372,CHAR(160),CHAR(32))),Metadata!B$1:D$2632,3,FALSE)</f>
        <v>L'iniquité</v>
      </c>
      <c r="G2372">
        <f>VLOOKUP(TRIM(SUBSTITUTE(D2372,CHAR(160),CHAR(32))),Metadata!B$1:E$2632,4,FALSE)</f>
        <v>1899</v>
      </c>
      <c r="H2372" t="s">
        <v>450</v>
      </c>
      <c r="J2372" t="str">
        <f>VLOOKUP(TRIM(SUBSTITUTE(D2372,CHAR(160),CHAR(32))),Metadata!B$1:H$2632,7,FALSE)</f>
        <v>memoires</v>
      </c>
      <c r="L2372" t="str">
        <f>VLOOKUP(TRIM(SUBSTITUTE(D2372,CHAR(160),CHAR(32))),Metadata!B$1:J$2632,9,FALSE)</f>
        <v>prose</v>
      </c>
      <c r="M2372">
        <f>VLOOKUP(TRIM(SUBSTITUTE(D2372,CHAR(160),CHAR(32))),Metadata!B$1:K$2632,10,FALSE)</f>
        <v>146843</v>
      </c>
      <c r="N2372" s="1" t="s">
        <v>2844</v>
      </c>
      <c r="O2372">
        <v>146</v>
      </c>
      <c r="P2372">
        <v>151</v>
      </c>
    </row>
    <row r="2373" spans="1:16" x14ac:dyDescent="0.25">
      <c r="A2373" t="s">
        <v>4354</v>
      </c>
      <c r="B2373" t="s">
        <v>415</v>
      </c>
      <c r="C2373" t="s">
        <v>330</v>
      </c>
      <c r="D2373" t="s">
        <v>8493</v>
      </c>
      <c r="E2373" t="str">
        <f>VLOOKUP(TRIM(SUBSTITUTE(D2373,CHAR(160),CHAR(32))),Metadata!B$1:C$2632,2,FALSE)</f>
        <v>Dumas, Alexandre (père), 1802-1870.</v>
      </c>
      <c r="F2373" t="str">
        <f>VLOOKUP(TRIM(SUBSTITUTE(D2373,CHAR(160),CHAR(32))),Metadata!B$1:D$2632,3,FALSE)</f>
        <v>Dame de Monsoreau (La)</v>
      </c>
      <c r="G2373">
        <f>VLOOKUP(TRIM(SUBSTITUTE(D2373,CHAR(160),CHAR(32))),Metadata!B$1:E$2632,4,FALSE)</f>
        <v>1846</v>
      </c>
      <c r="H2373" t="s">
        <v>450</v>
      </c>
      <c r="J2373" t="str">
        <f>VLOOKUP(TRIM(SUBSTITUTE(D2373,CHAR(160),CHAR(32))),Metadata!B$1:H$2632,7,FALSE)</f>
        <v>Narratif, Roman</v>
      </c>
      <c r="L2373" t="str">
        <f>VLOOKUP(TRIM(SUBSTITUTE(D2373,CHAR(160),CHAR(32))),Metadata!B$1:J$2632,9,FALSE)</f>
        <v/>
      </c>
      <c r="M2373">
        <f>VLOOKUP(TRIM(SUBSTITUTE(D2373,CHAR(160),CHAR(32))),Metadata!B$1:K$2632,10,FALSE)</f>
        <v>292365</v>
      </c>
      <c r="N2373" s="1" t="s">
        <v>2845</v>
      </c>
      <c r="O2373">
        <v>98</v>
      </c>
      <c r="P2373">
        <v>103</v>
      </c>
    </row>
    <row r="2374" spans="1:16" x14ac:dyDescent="0.25">
      <c r="A2374" t="s">
        <v>4354</v>
      </c>
      <c r="B2374" t="s">
        <v>415</v>
      </c>
      <c r="C2374" t="s">
        <v>330</v>
      </c>
      <c r="D2374" t="s">
        <v>8551</v>
      </c>
      <c r="E2374" t="str">
        <f>VLOOKUP(TRIM(SUBSTITUTE(D2374,CHAR(160),CHAR(32))),Metadata!B$1:C$2632,2,FALSE)</f>
        <v>Genlis, Stéphanie Félicité, comtesse de, 1746-1830.</v>
      </c>
      <c r="F2374" t="str">
        <f>VLOOKUP(TRIM(SUBSTITUTE(D2374,CHAR(160),CHAR(32))),Metadata!B$1:D$2632,3,FALSE)</f>
        <v>Inès de Castro</v>
      </c>
      <c r="G2374">
        <f>VLOOKUP(TRIM(SUBSTITUTE(D2374,CHAR(160),CHAR(32))),Metadata!B$1:E$2632,4,FALSE)</f>
        <v>1817</v>
      </c>
      <c r="H2374" t="s">
        <v>450</v>
      </c>
      <c r="J2374" t="str">
        <f>VLOOKUP(TRIM(SUBSTITUTE(D2374,CHAR(160),CHAR(32))),Metadata!B$1:H$2632,7,FALSE)</f>
        <v>roman</v>
      </c>
      <c r="L2374" t="str">
        <f>VLOOKUP(TRIM(SUBSTITUTE(D2374,CHAR(160),CHAR(32))),Metadata!B$1:J$2632,9,FALSE)</f>
        <v/>
      </c>
      <c r="M2374">
        <f>VLOOKUP(TRIM(SUBSTITUTE(D2374,CHAR(160),CHAR(32))),Metadata!B$1:K$2632,10,FALSE)</f>
        <v>35236</v>
      </c>
      <c r="N2374" s="1" t="s">
        <v>2846</v>
      </c>
      <c r="O2374">
        <v>56</v>
      </c>
      <c r="P2374">
        <v>62</v>
      </c>
    </row>
    <row r="2375" spans="1:16" x14ac:dyDescent="0.25">
      <c r="A2375" t="s">
        <v>4354</v>
      </c>
      <c r="B2375" t="s">
        <v>415</v>
      </c>
      <c r="C2375" t="s">
        <v>330</v>
      </c>
      <c r="D2375" t="s">
        <v>8674</v>
      </c>
      <c r="E2375" t="str">
        <f>VLOOKUP(TRIM(SUBSTITUTE(D2375,CHAR(160),CHAR(32))),Metadata!B$1:C$2632,2,FALSE)</f>
        <v>Staël, Madame de (Anne-Louise-Germaine), 1766-1817.</v>
      </c>
      <c r="F2375" t="str">
        <f>VLOOKUP(TRIM(SUBSTITUTE(D2375,CHAR(160),CHAR(32))),Metadata!B$1:D$2632,3,FALSE)</f>
        <v>Delphine (tome 1)</v>
      </c>
      <c r="G2375">
        <f>VLOOKUP(TRIM(SUBSTITUTE(D2375,CHAR(160),CHAR(32))),Metadata!B$1:E$2632,4,FALSE)</f>
        <v>1802</v>
      </c>
      <c r="H2375" t="s">
        <v>450</v>
      </c>
      <c r="J2375" t="str">
        <f>VLOOKUP(TRIM(SUBSTITUTE(D2375,CHAR(160),CHAR(32))),Metadata!B$1:H$2632,7,FALSE)</f>
        <v>roman</v>
      </c>
      <c r="L2375" t="str">
        <f>VLOOKUP(TRIM(SUBSTITUTE(D2375,CHAR(160),CHAR(32))),Metadata!B$1:J$2632,9,FALSE)</f>
        <v/>
      </c>
      <c r="M2375">
        <f>VLOOKUP(TRIM(SUBSTITUTE(D2375,CHAR(160),CHAR(32))),Metadata!B$1:K$2632,10,FALSE)</f>
        <v>160132</v>
      </c>
      <c r="N2375" s="1" t="s">
        <v>2847</v>
      </c>
      <c r="O2375">
        <v>9</v>
      </c>
      <c r="P2375">
        <v>14</v>
      </c>
    </row>
    <row r="2376" spans="1:16" x14ac:dyDescent="0.25">
      <c r="A2376" t="s">
        <v>4354</v>
      </c>
      <c r="B2376" t="s">
        <v>415</v>
      </c>
      <c r="C2376" t="s">
        <v>330</v>
      </c>
      <c r="D2376" t="s">
        <v>8613</v>
      </c>
      <c r="E2376" t="str">
        <f>VLOOKUP(TRIM(SUBSTITUTE(D2376,CHAR(160),CHAR(32))),Metadata!B$1:C$2632,2,FALSE)</f>
        <v>Mérimée, Prosper, 1803-1870.</v>
      </c>
      <c r="F2376" t="str">
        <f>VLOOKUP(TRIM(SUBSTITUTE(D2376,CHAR(160),CHAR(32))),Metadata!B$1:D$2632,3,FALSE)</f>
        <v>Dame de pique (La)</v>
      </c>
      <c r="G2376">
        <f>VLOOKUP(TRIM(SUBSTITUTE(D2376,CHAR(160),CHAR(32))),Metadata!B$1:E$2632,4,FALSE)</f>
        <v>1852</v>
      </c>
      <c r="H2376" t="s">
        <v>450</v>
      </c>
      <c r="J2376" t="str">
        <f>VLOOKUP(TRIM(SUBSTITUTE(D2376,CHAR(160),CHAR(32))),Metadata!B$1:H$2632,7,FALSE)</f>
        <v>Narratif, Nouvelle</v>
      </c>
      <c r="L2376" t="str">
        <f>VLOOKUP(TRIM(SUBSTITUTE(D2376,CHAR(160),CHAR(32))),Metadata!B$1:J$2632,9,FALSE)</f>
        <v/>
      </c>
      <c r="M2376">
        <f>VLOOKUP(TRIM(SUBSTITUTE(D2376,CHAR(160),CHAR(32))),Metadata!B$1:K$2632,10,FALSE)</f>
        <v>10562</v>
      </c>
      <c r="N2376" s="1" t="s">
        <v>2848</v>
      </c>
      <c r="O2376">
        <v>116</v>
      </c>
      <c r="P2376">
        <v>123</v>
      </c>
    </row>
    <row r="2377" spans="1:16" x14ac:dyDescent="0.25">
      <c r="A2377" t="s">
        <v>4354</v>
      </c>
      <c r="B2377" t="s">
        <v>415</v>
      </c>
      <c r="C2377" t="s">
        <v>330</v>
      </c>
      <c r="D2377" t="s">
        <v>8152</v>
      </c>
      <c r="E2377" t="str">
        <f>VLOOKUP(TRIM(SUBSTITUTE(D2377,CHAR(160),CHAR(32))),Metadata!B$1:C$2632,2,FALSE)</f>
        <v>Sévigné, Marie de Rabutin-Chantal, marquise de, 1626-1696.</v>
      </c>
      <c r="F2377" t="str">
        <f>VLOOKUP(TRIM(SUBSTITUTE(D2377,CHAR(160),CHAR(32))),Metadata!B$1:D$2632,3,FALSE)</f>
        <v>Correspondance. T. 1, 1646-1675</v>
      </c>
      <c r="G2377">
        <f>VLOOKUP(TRIM(SUBSTITUTE(D2377,CHAR(160),CHAR(32))),Metadata!B$1:E$2632,4,FALSE)</f>
        <v>1675</v>
      </c>
      <c r="H2377" t="s">
        <v>450</v>
      </c>
      <c r="J2377" t="str">
        <f>VLOOKUP(TRIM(SUBSTITUTE(D2377,CHAR(160),CHAR(32))),Metadata!B$1:H$2632,7,FALSE)</f>
        <v>correspondance</v>
      </c>
      <c r="L2377" t="str">
        <f>VLOOKUP(TRIM(SUBSTITUTE(D2377,CHAR(160),CHAR(32))),Metadata!B$1:J$2632,9,FALSE)</f>
        <v>prose</v>
      </c>
      <c r="M2377">
        <f>VLOOKUP(TRIM(SUBSTITUTE(D2377,CHAR(160),CHAR(32))),Metadata!B$1:K$2632,10,FALSE)</f>
        <v>257427</v>
      </c>
      <c r="N2377" s="1" t="s">
        <v>2849</v>
      </c>
      <c r="O2377">
        <v>61</v>
      </c>
      <c r="P2377">
        <v>67</v>
      </c>
    </row>
    <row r="2378" spans="1:16" x14ac:dyDescent="0.25">
      <c r="A2378" t="s">
        <v>4354</v>
      </c>
      <c r="B2378" t="s">
        <v>415</v>
      </c>
      <c r="C2378" t="s">
        <v>330</v>
      </c>
      <c r="D2378" t="s">
        <v>8446</v>
      </c>
      <c r="E2378" t="str">
        <f>VLOOKUP(TRIM(SUBSTITUTE(D2378,CHAR(160),CHAR(32))),Metadata!B$1:C$2632,2,FALSE)</f>
        <v>Bouilhet, Louis, 1822-1869.</v>
      </c>
      <c r="F2378" t="str">
        <f>VLOOKUP(TRIM(SUBSTITUTE(D2378,CHAR(160),CHAR(32))),Metadata!B$1:D$2632,3,FALSE)</f>
        <v>Melaenis, conte romain</v>
      </c>
      <c r="G2378">
        <f>VLOOKUP(TRIM(SUBSTITUTE(D2378,CHAR(160),CHAR(32))),Metadata!B$1:E$2632,4,FALSE)</f>
        <v>1857</v>
      </c>
      <c r="H2378" t="s">
        <v>450</v>
      </c>
      <c r="J2378" t="str">
        <f>VLOOKUP(TRIM(SUBSTITUTE(D2378,CHAR(160),CHAR(32))),Metadata!B$1:H$2632,7,FALSE)</f>
        <v>poesie</v>
      </c>
      <c r="L2378" t="str">
        <f>VLOOKUP(TRIM(SUBSTITUTE(D2378,CHAR(160),CHAR(32))),Metadata!B$1:J$2632,9,FALSE)</f>
        <v>vers</v>
      </c>
      <c r="M2378">
        <f>VLOOKUP(TRIM(SUBSTITUTE(D2378,CHAR(160),CHAR(32))),Metadata!B$1:K$2632,10,FALSE)</f>
        <v>25155</v>
      </c>
      <c r="N2378" t="s">
        <v>2850</v>
      </c>
      <c r="O2378">
        <v>3</v>
      </c>
      <c r="P2378">
        <v>8</v>
      </c>
    </row>
    <row r="2379" spans="1:16" x14ac:dyDescent="0.25">
      <c r="A2379" t="s">
        <v>4354</v>
      </c>
      <c r="B2379" t="s">
        <v>415</v>
      </c>
      <c r="C2379" t="s">
        <v>330</v>
      </c>
      <c r="D2379" t="s">
        <v>8680</v>
      </c>
      <c r="E2379" t="str">
        <f>VLOOKUP(TRIM(SUBSTITUTE(D2379,CHAR(160),CHAR(32))),Metadata!B$1:C$2632,2,FALSE)</f>
        <v>Stendhal, 1783-1842.</v>
      </c>
      <c r="F2379" t="str">
        <f>VLOOKUP(TRIM(SUBSTITUTE(D2379,CHAR(160),CHAR(32))),Metadata!B$1:D$2632,3,FALSE)</f>
        <v>Lucien Leuwen. t. 2</v>
      </c>
      <c r="G2379">
        <f>VLOOKUP(TRIM(SUBSTITUTE(D2379,CHAR(160),CHAR(32))),Metadata!B$1:E$2632,4,FALSE)</f>
        <v>1835</v>
      </c>
      <c r="H2379" t="s">
        <v>450</v>
      </c>
      <c r="J2379" t="str">
        <f>VLOOKUP(TRIM(SUBSTITUTE(D2379,CHAR(160),CHAR(32))),Metadata!B$1:H$2632,7,FALSE)</f>
        <v>roman</v>
      </c>
      <c r="L2379" t="str">
        <f>VLOOKUP(TRIM(SUBSTITUTE(D2379,CHAR(160),CHAR(32))),Metadata!B$1:J$2632,9,FALSE)</f>
        <v>prose</v>
      </c>
      <c r="M2379">
        <f>VLOOKUP(TRIM(SUBSTITUTE(D2379,CHAR(160),CHAR(32))),Metadata!B$1:K$2632,10,FALSE)</f>
        <v>82840</v>
      </c>
      <c r="N2379" s="1" t="s">
        <v>2851</v>
      </c>
      <c r="O2379">
        <v>16</v>
      </c>
      <c r="P2379">
        <v>22</v>
      </c>
    </row>
    <row r="2380" spans="1:16" x14ac:dyDescent="0.25">
      <c r="A2380" t="s">
        <v>4354</v>
      </c>
      <c r="B2380" t="s">
        <v>415</v>
      </c>
      <c r="C2380" t="s">
        <v>330</v>
      </c>
      <c r="D2380" t="s">
        <v>8454</v>
      </c>
      <c r="E2380" t="str">
        <f>VLOOKUP(TRIM(SUBSTITUTE(D2380,CHAR(160),CHAR(32))),Metadata!B$1:C$2632,2,FALSE)</f>
        <v>Champfleury, 1821-1889.</v>
      </c>
      <c r="F2380" t="str">
        <f>VLOOKUP(TRIM(SUBSTITUTE(D2380,CHAR(160),CHAR(32))),Metadata!B$1:D$2632,3,FALSE)</f>
        <v>Les bourgeois de Molinchart</v>
      </c>
      <c r="G2380">
        <f>VLOOKUP(TRIM(SUBSTITUTE(D2380,CHAR(160),CHAR(32))),Metadata!B$1:E$2632,4,FALSE)</f>
        <v>1855</v>
      </c>
      <c r="H2380" t="s">
        <v>450</v>
      </c>
      <c r="J2380" t="str">
        <f>VLOOKUP(TRIM(SUBSTITUTE(D2380,CHAR(160),CHAR(32))),Metadata!B$1:H$2632,7,FALSE)</f>
        <v>roman</v>
      </c>
      <c r="L2380" t="str">
        <f>VLOOKUP(TRIM(SUBSTITUTE(D2380,CHAR(160),CHAR(32))),Metadata!B$1:J$2632,9,FALSE)</f>
        <v>prose</v>
      </c>
      <c r="M2380">
        <f>VLOOKUP(TRIM(SUBSTITUTE(D2380,CHAR(160),CHAR(32))),Metadata!B$1:K$2632,10,FALSE)</f>
        <v>100826</v>
      </c>
      <c r="N2380" t="s">
        <v>2852</v>
      </c>
      <c r="O2380">
        <v>212</v>
      </c>
      <c r="P2380">
        <v>218</v>
      </c>
    </row>
    <row r="2381" spans="1:16" x14ac:dyDescent="0.25">
      <c r="A2381" t="s">
        <v>4354</v>
      </c>
      <c r="B2381" t="s">
        <v>415</v>
      </c>
      <c r="C2381" t="s">
        <v>330</v>
      </c>
      <c r="D2381" t="s">
        <v>8568</v>
      </c>
      <c r="E2381" t="str">
        <f>VLOOKUP(TRIM(SUBSTITUTE(D2381,CHAR(160),CHAR(32))),Metadata!B$1:C$2632,2,FALSE)</f>
        <v>Hugo, Victor, 1802-1885.</v>
      </c>
      <c r="F2381" t="str">
        <f>VLOOKUP(TRIM(SUBSTITUTE(D2381,CHAR(160),CHAR(32))),Metadata!B$1:D$2632,3,FALSE)</f>
        <v>Les misérables</v>
      </c>
      <c r="G2381">
        <f>VLOOKUP(TRIM(SUBSTITUTE(D2381,CHAR(160),CHAR(32))),Metadata!B$1:E$2632,4,FALSE)</f>
        <v>1862</v>
      </c>
      <c r="H2381" t="s">
        <v>450</v>
      </c>
      <c r="J2381" t="str">
        <f>VLOOKUP(TRIM(SUBSTITUTE(D2381,CHAR(160),CHAR(32))),Metadata!B$1:H$2632,7,FALSE)</f>
        <v>roman</v>
      </c>
      <c r="L2381" t="str">
        <f>VLOOKUP(TRIM(SUBSTITUTE(D2381,CHAR(160),CHAR(32))),Metadata!B$1:J$2632,9,FALSE)</f>
        <v>prose</v>
      </c>
      <c r="M2381">
        <f>VLOOKUP(TRIM(SUBSTITUTE(D2381,CHAR(160),CHAR(32))),Metadata!B$1:K$2632,10,FALSE)</f>
        <v>555727</v>
      </c>
      <c r="N2381" s="1" t="s">
        <v>2853</v>
      </c>
      <c r="O2381">
        <v>84</v>
      </c>
      <c r="P2381">
        <v>90</v>
      </c>
    </row>
    <row r="2382" spans="1:16" x14ac:dyDescent="0.25">
      <c r="A2382" t="s">
        <v>4354</v>
      </c>
      <c r="B2382" t="s">
        <v>415</v>
      </c>
      <c r="C2382" t="s">
        <v>330</v>
      </c>
      <c r="D2382" t="s">
        <v>8502</v>
      </c>
      <c r="E2382" t="str">
        <f>VLOOKUP(TRIM(SUBSTITUTE(D2382,CHAR(160),CHAR(32))),Metadata!B$1:C$2632,2,FALSE)</f>
        <v>Dumas, Alexandre (père), 1802-1870.</v>
      </c>
      <c r="F2382" t="str">
        <f>VLOOKUP(TRIM(SUBSTITUTE(D2382,CHAR(160),CHAR(32))),Metadata!B$1:D$2632,3,FALSE)</f>
        <v>Olympe de Clèves</v>
      </c>
      <c r="G2382">
        <f>VLOOKUP(TRIM(SUBSTITUTE(D2382,CHAR(160),CHAR(32))),Metadata!B$1:E$2632,4,FALSE)</f>
        <v>1851</v>
      </c>
      <c r="H2382" t="s">
        <v>450</v>
      </c>
      <c r="J2382" t="str">
        <f>VLOOKUP(TRIM(SUBSTITUTE(D2382,CHAR(160),CHAR(32))),Metadata!B$1:H$2632,7,FALSE)</f>
        <v>Narratif, Roman</v>
      </c>
      <c r="L2382" t="str">
        <f>VLOOKUP(TRIM(SUBSTITUTE(D2382,CHAR(160),CHAR(32))),Metadata!B$1:J$2632,9,FALSE)</f>
        <v/>
      </c>
      <c r="M2382">
        <f>VLOOKUP(TRIM(SUBSTITUTE(D2382,CHAR(160),CHAR(32))),Metadata!B$1:K$2632,10,FALSE)</f>
        <v>260354</v>
      </c>
      <c r="N2382" s="1" t="s">
        <v>2854</v>
      </c>
      <c r="O2382">
        <v>57</v>
      </c>
      <c r="P2382">
        <v>62</v>
      </c>
    </row>
    <row r="2383" spans="1:16" x14ac:dyDescent="0.25">
      <c r="A2383" t="s">
        <v>4354</v>
      </c>
      <c r="B2383" t="s">
        <v>415</v>
      </c>
      <c r="C2383" t="s">
        <v>330</v>
      </c>
      <c r="D2383" t="s">
        <v>8453</v>
      </c>
      <c r="E2383" t="str">
        <f>VLOOKUP(TRIM(SUBSTITUTE(D2383,CHAR(160),CHAR(32))),Metadata!B$1:C$2632,2,FALSE)</f>
        <v>Champfleury, 1821-1889.</v>
      </c>
      <c r="F2383" t="str">
        <f>VLOOKUP(TRIM(SUBSTITUTE(D2383,CHAR(160),CHAR(32))),Metadata!B$1:D$2632,3,FALSE)</f>
        <v>Aventures de Mlle Mariette</v>
      </c>
      <c r="G2383">
        <f>VLOOKUP(TRIM(SUBSTITUTE(D2383,CHAR(160),CHAR(32))),Metadata!B$1:E$2632,4,FALSE)</f>
        <v>1853</v>
      </c>
      <c r="H2383" t="s">
        <v>450</v>
      </c>
      <c r="J2383" t="str">
        <f>VLOOKUP(TRIM(SUBSTITUTE(D2383,CHAR(160),CHAR(32))),Metadata!B$1:H$2632,7,FALSE)</f>
        <v>roman</v>
      </c>
      <c r="L2383" t="str">
        <f>VLOOKUP(TRIM(SUBSTITUTE(D2383,CHAR(160),CHAR(32))),Metadata!B$1:J$2632,9,FALSE)</f>
        <v>prose</v>
      </c>
      <c r="M2383">
        <f>VLOOKUP(TRIM(SUBSTITUTE(D2383,CHAR(160),CHAR(32))),Metadata!B$1:K$2632,10,FALSE)</f>
        <v>87507</v>
      </c>
      <c r="N2383" s="1" t="s">
        <v>2855</v>
      </c>
      <c r="O2383">
        <v>77</v>
      </c>
      <c r="P2383">
        <v>82</v>
      </c>
    </row>
    <row r="2384" spans="1:16" x14ac:dyDescent="0.25">
      <c r="A2384" t="s">
        <v>4354</v>
      </c>
      <c r="B2384" t="s">
        <v>415</v>
      </c>
      <c r="C2384" t="s">
        <v>330</v>
      </c>
      <c r="D2384" t="s">
        <v>8498</v>
      </c>
      <c r="E2384" t="str">
        <f>VLOOKUP(TRIM(SUBSTITUTE(D2384,CHAR(160),CHAR(32))),Metadata!B$1:C$2632,2,FALSE)</f>
        <v>Dumas, Alexandre (père), 1802-1870.</v>
      </c>
      <c r="F2384" t="str">
        <f>VLOOKUP(TRIM(SUBSTITUTE(D2384,CHAR(160),CHAR(32))),Metadata!B$1:D$2632,3,FALSE)</f>
        <v>Joseph Balsamo</v>
      </c>
      <c r="G2384">
        <f>VLOOKUP(TRIM(SUBSTITUTE(D2384,CHAR(160),CHAR(32))),Metadata!B$1:E$2632,4,FALSE)</f>
        <v>1846</v>
      </c>
      <c r="H2384" t="s">
        <v>450</v>
      </c>
      <c r="J2384" t="str">
        <f>VLOOKUP(TRIM(SUBSTITUTE(D2384,CHAR(160),CHAR(32))),Metadata!B$1:H$2632,7,FALSE)</f>
        <v>Narratif, Roman</v>
      </c>
      <c r="L2384" t="str">
        <f>VLOOKUP(TRIM(SUBSTITUTE(D2384,CHAR(160),CHAR(32))),Metadata!B$1:J$2632,9,FALSE)</f>
        <v/>
      </c>
      <c r="M2384">
        <f>VLOOKUP(TRIM(SUBSTITUTE(D2384,CHAR(160),CHAR(32))),Metadata!B$1:K$2632,10,FALSE)</f>
        <v>471547</v>
      </c>
      <c r="N2384" s="1" t="s">
        <v>2856</v>
      </c>
      <c r="O2384">
        <v>132</v>
      </c>
      <c r="P2384">
        <v>137</v>
      </c>
    </row>
    <row r="2385" spans="1:16" x14ac:dyDescent="0.25">
      <c r="A2385" t="s">
        <v>4354</v>
      </c>
      <c r="B2385" t="s">
        <v>415</v>
      </c>
      <c r="C2385" t="s">
        <v>330</v>
      </c>
      <c r="D2385" t="s">
        <v>8674</v>
      </c>
      <c r="E2385" t="str">
        <f>VLOOKUP(TRIM(SUBSTITUTE(D2385,CHAR(160),CHAR(32))),Metadata!B$1:C$2632,2,FALSE)</f>
        <v>Staël, Madame de (Anne-Louise-Germaine), 1766-1817.</v>
      </c>
      <c r="F2385" t="str">
        <f>VLOOKUP(TRIM(SUBSTITUTE(D2385,CHAR(160),CHAR(32))),Metadata!B$1:D$2632,3,FALSE)</f>
        <v>Delphine (tome 1)</v>
      </c>
      <c r="G2385">
        <f>VLOOKUP(TRIM(SUBSTITUTE(D2385,CHAR(160),CHAR(32))),Metadata!B$1:E$2632,4,FALSE)</f>
        <v>1802</v>
      </c>
      <c r="H2385" t="s">
        <v>450</v>
      </c>
      <c r="J2385" t="str">
        <f>VLOOKUP(TRIM(SUBSTITUTE(D2385,CHAR(160),CHAR(32))),Metadata!B$1:H$2632,7,FALSE)</f>
        <v>roman</v>
      </c>
      <c r="L2385" t="str">
        <f>VLOOKUP(TRIM(SUBSTITUTE(D2385,CHAR(160),CHAR(32))),Metadata!B$1:J$2632,9,FALSE)</f>
        <v/>
      </c>
      <c r="M2385">
        <f>VLOOKUP(TRIM(SUBSTITUTE(D2385,CHAR(160),CHAR(32))),Metadata!B$1:K$2632,10,FALSE)</f>
        <v>160132</v>
      </c>
      <c r="N2385" s="1" t="s">
        <v>2857</v>
      </c>
      <c r="O2385">
        <v>88</v>
      </c>
      <c r="P2385">
        <v>94</v>
      </c>
    </row>
    <row r="2386" spans="1:16" x14ac:dyDescent="0.25">
      <c r="A2386" t="s">
        <v>4354</v>
      </c>
      <c r="B2386" t="s">
        <v>415</v>
      </c>
      <c r="C2386" t="s">
        <v>330</v>
      </c>
      <c r="D2386" t="s">
        <v>8478</v>
      </c>
      <c r="E2386" t="str">
        <f>VLOOKUP(TRIM(SUBSTITUTE(D2386,CHAR(160),CHAR(32))),Metadata!B$1:C$2632,2,FALSE)</f>
        <v>Delécluze, E. J. (Etienne Jean), 1781-1863.</v>
      </c>
      <c r="F2386" t="str">
        <f>VLOOKUP(TRIM(SUBSTITUTE(D2386,CHAR(160),CHAR(32))),Metadata!B$1:D$2632,3,FALSE)</f>
        <v>Journal</v>
      </c>
      <c r="G2386">
        <f>VLOOKUP(TRIM(SUBSTITUTE(D2386,CHAR(160),CHAR(32))),Metadata!B$1:E$2632,4,FALSE)</f>
        <v>1828</v>
      </c>
      <c r="H2386" t="s">
        <v>450</v>
      </c>
      <c r="J2386" t="str">
        <f>VLOOKUP(TRIM(SUBSTITUTE(D2386,CHAR(160),CHAR(32))),Metadata!B$1:H$2632,7,FALSE)</f>
        <v>memoires</v>
      </c>
      <c r="L2386" t="str">
        <f>VLOOKUP(TRIM(SUBSTITUTE(D2386,CHAR(160),CHAR(32))),Metadata!B$1:J$2632,9,FALSE)</f>
        <v>prose</v>
      </c>
      <c r="M2386">
        <f>VLOOKUP(TRIM(SUBSTITUTE(D2386,CHAR(160),CHAR(32))),Metadata!B$1:K$2632,10,FALSE)</f>
        <v>171446</v>
      </c>
      <c r="N2386" s="1" t="s">
        <v>2858</v>
      </c>
      <c r="O2386">
        <v>45</v>
      </c>
      <c r="P2386">
        <v>50</v>
      </c>
    </row>
    <row r="2387" spans="1:16" x14ac:dyDescent="0.25">
      <c r="A2387" t="s">
        <v>4354</v>
      </c>
      <c r="B2387" t="s">
        <v>415</v>
      </c>
      <c r="C2387" t="s">
        <v>330</v>
      </c>
      <c r="D2387" t="s">
        <v>8768</v>
      </c>
      <c r="E2387" t="str">
        <f>VLOOKUP(TRIM(SUBSTITUTE(D2387,CHAR(160),CHAR(32))),Metadata!B$1:C$2632,2,FALSE)</f>
        <v>Barrès, Maurice, 1862-1923.</v>
      </c>
      <c r="F2387" t="str">
        <f>VLOOKUP(TRIM(SUBSTITUTE(D2387,CHAR(160),CHAR(32))),Metadata!B$1:D$2632,3,FALSE)</f>
        <v>Un jardin sur l'Oronte</v>
      </c>
      <c r="G2387">
        <f>VLOOKUP(TRIM(SUBSTITUTE(D2387,CHAR(160),CHAR(32))),Metadata!B$1:E$2632,4,FALSE)</f>
        <v>1922</v>
      </c>
      <c r="H2387" t="s">
        <v>534</v>
      </c>
      <c r="J2387" t="str">
        <f>VLOOKUP(TRIM(SUBSTITUTE(D2387,CHAR(160),CHAR(32))),Metadata!B$1:H$2632,7,FALSE)</f>
        <v>roman</v>
      </c>
      <c r="L2387" t="str">
        <f>VLOOKUP(TRIM(SUBSTITUTE(D2387,CHAR(160),CHAR(32))),Metadata!B$1:J$2632,9,FALSE)</f>
        <v>prose</v>
      </c>
      <c r="M2387">
        <f>VLOOKUP(TRIM(SUBSTITUTE(D2387,CHAR(160),CHAR(32))),Metadata!B$1:K$2632,10,FALSE)</f>
        <v>28440</v>
      </c>
      <c r="N2387" s="1" t="s">
        <v>2859</v>
      </c>
      <c r="O2387">
        <v>11</v>
      </c>
      <c r="P2387">
        <v>17</v>
      </c>
    </row>
    <row r="2388" spans="1:16" x14ac:dyDescent="0.25">
      <c r="A2388" t="s">
        <v>4354</v>
      </c>
      <c r="B2388" t="s">
        <v>415</v>
      </c>
      <c r="C2388" t="s">
        <v>330</v>
      </c>
      <c r="D2388" t="s">
        <v>8939</v>
      </c>
      <c r="E2388" t="str">
        <f>VLOOKUP(TRIM(SUBSTITUTE(D2388,CHAR(160),CHAR(32))),Metadata!B$1:C$2632,2,FALSE)</f>
        <v>Mauriac, François, 1885-1970.</v>
      </c>
      <c r="F2388" t="str">
        <f>VLOOKUP(TRIM(SUBSTITUTE(D2388,CHAR(160),CHAR(32))),Metadata!B$1:D$2632,3,FALSE)</f>
        <v>La vie de Jean Racine</v>
      </c>
      <c r="G2388">
        <f>VLOOKUP(TRIM(SUBSTITUTE(D2388,CHAR(160),CHAR(32))),Metadata!B$1:E$2632,4,FALSE)</f>
        <v>1928</v>
      </c>
      <c r="H2388" t="s">
        <v>534</v>
      </c>
      <c r="J2388" t="str">
        <f>VLOOKUP(TRIM(SUBSTITUTE(D2388,CHAR(160),CHAR(32))),Metadata!B$1:H$2632,7,FALSE)</f>
        <v>traite ou essai</v>
      </c>
      <c r="L2388" t="str">
        <f>VLOOKUP(TRIM(SUBSTITUTE(D2388,CHAR(160),CHAR(32))),Metadata!B$1:J$2632,9,FALSE)</f>
        <v>prose</v>
      </c>
      <c r="M2388">
        <f>VLOOKUP(TRIM(SUBSTITUTE(D2388,CHAR(160),CHAR(32))),Metadata!B$1:K$2632,10,FALSE)</f>
        <v>38322</v>
      </c>
      <c r="N2388" s="1" t="s">
        <v>2860</v>
      </c>
      <c r="O2388">
        <v>3</v>
      </c>
      <c r="P2388">
        <v>8</v>
      </c>
    </row>
    <row r="2389" spans="1:16" x14ac:dyDescent="0.25">
      <c r="A2389" t="s">
        <v>4354</v>
      </c>
      <c r="B2389" t="s">
        <v>415</v>
      </c>
      <c r="C2389" t="s">
        <v>330</v>
      </c>
      <c r="D2389" t="s">
        <v>8898</v>
      </c>
      <c r="E2389" t="str">
        <f>VLOOKUP(TRIM(SUBSTITUTE(D2389,CHAR(160),CHAR(32))),Metadata!B$1:C$2632,2,FALSE)</f>
        <v>Green, Julien, 1900-</v>
      </c>
      <c r="F2389" t="str">
        <f>VLOOKUP(TRIM(SUBSTITUTE(D2389,CHAR(160),CHAR(32))),Metadata!B$1:D$2632,3,FALSE)</f>
        <v>Moïra: roman</v>
      </c>
      <c r="G2389">
        <f>VLOOKUP(TRIM(SUBSTITUTE(D2389,CHAR(160),CHAR(32))),Metadata!B$1:E$2632,4,FALSE)</f>
        <v>1950</v>
      </c>
      <c r="H2389" t="s">
        <v>534</v>
      </c>
      <c r="J2389" t="str">
        <f>VLOOKUP(TRIM(SUBSTITUTE(D2389,CHAR(160),CHAR(32))),Metadata!B$1:H$2632,7,FALSE)</f>
        <v>roman</v>
      </c>
      <c r="L2389" t="str">
        <f>VLOOKUP(TRIM(SUBSTITUTE(D2389,CHAR(160),CHAR(32))),Metadata!B$1:J$2632,9,FALSE)</f>
        <v>prose</v>
      </c>
      <c r="M2389">
        <f>VLOOKUP(TRIM(SUBSTITUTE(D2389,CHAR(160),CHAR(32))),Metadata!B$1:K$2632,10,FALSE)</f>
        <v>73515</v>
      </c>
      <c r="N2389" s="1" t="s">
        <v>2861</v>
      </c>
      <c r="O2389">
        <v>118</v>
      </c>
      <c r="P2389">
        <v>123</v>
      </c>
    </row>
    <row r="2390" spans="1:16" x14ac:dyDescent="0.25">
      <c r="A2390" t="s">
        <v>4354</v>
      </c>
      <c r="B2390" t="s">
        <v>415</v>
      </c>
      <c r="C2390" t="s">
        <v>330</v>
      </c>
      <c r="D2390" t="s">
        <v>8880</v>
      </c>
      <c r="E2390" t="str">
        <f>VLOOKUP(TRIM(SUBSTITUTE(D2390,CHAR(160),CHAR(32))),Metadata!B$1:C$2632,2,FALSE)</f>
        <v>Gide, André, 1869-1951.</v>
      </c>
      <c r="F2390" t="str">
        <f>VLOOKUP(TRIM(SUBSTITUTE(D2390,CHAR(160),CHAR(32))),Metadata!B$1:D$2632,3,FALSE)</f>
        <v>Les faux-monnayeurs</v>
      </c>
      <c r="G2390">
        <f>VLOOKUP(TRIM(SUBSTITUTE(D2390,CHAR(160),CHAR(32))),Metadata!B$1:E$2632,4,FALSE)</f>
        <v>1925</v>
      </c>
      <c r="H2390" t="s">
        <v>534</v>
      </c>
      <c r="J2390" t="str">
        <f>VLOOKUP(TRIM(SUBSTITUTE(D2390,CHAR(160),CHAR(32))),Metadata!B$1:H$2632,7,FALSE)</f>
        <v>roman</v>
      </c>
      <c r="L2390" t="str">
        <f>VLOOKUP(TRIM(SUBSTITUTE(D2390,CHAR(160),CHAR(32))),Metadata!B$1:J$2632,9,FALSE)</f>
        <v>prose</v>
      </c>
      <c r="M2390">
        <f>VLOOKUP(TRIM(SUBSTITUTE(D2390,CHAR(160),CHAR(32))),Metadata!B$1:K$2632,10,FALSE)</f>
        <v>120403</v>
      </c>
      <c r="N2390" t="s">
        <v>2862</v>
      </c>
      <c r="O2390">
        <v>10</v>
      </c>
      <c r="P2390">
        <v>15</v>
      </c>
    </row>
    <row r="2391" spans="1:16" x14ac:dyDescent="0.25">
      <c r="A2391" t="s">
        <v>4354</v>
      </c>
      <c r="B2391" t="s">
        <v>415</v>
      </c>
      <c r="C2391" t="s">
        <v>330</v>
      </c>
      <c r="D2391" t="s">
        <v>8752</v>
      </c>
      <c r="E2391" t="str">
        <f>VLOOKUP(TRIM(SUBSTITUTE(D2391,CHAR(160),CHAR(32))),Metadata!B$1:C$2632,2,FALSE)</f>
        <v>Arland, Marcel, 1899-1986.</v>
      </c>
      <c r="F2391" t="str">
        <f>VLOOKUP(TRIM(SUBSTITUTE(D2391,CHAR(160),CHAR(32))),Metadata!B$1:D$2632,3,FALSE)</f>
        <v>L'ordre</v>
      </c>
      <c r="G2391">
        <f>VLOOKUP(TRIM(SUBSTITUTE(D2391,CHAR(160),CHAR(32))),Metadata!B$1:E$2632,4,FALSE)</f>
        <v>1929</v>
      </c>
      <c r="H2391" t="s">
        <v>534</v>
      </c>
      <c r="J2391" t="str">
        <f>VLOOKUP(TRIM(SUBSTITUTE(D2391,CHAR(160),CHAR(32))),Metadata!B$1:H$2632,7,FALSE)</f>
        <v>roman</v>
      </c>
      <c r="L2391" t="str">
        <f>VLOOKUP(TRIM(SUBSTITUTE(D2391,CHAR(160),CHAR(32))),Metadata!B$1:J$2632,9,FALSE)</f>
        <v>prose</v>
      </c>
      <c r="M2391">
        <f>VLOOKUP(TRIM(SUBSTITUTE(D2391,CHAR(160),CHAR(32))),Metadata!B$1:K$2632,10,FALSE)</f>
        <v>168529</v>
      </c>
      <c r="N2391" s="1" t="s">
        <v>2863</v>
      </c>
      <c r="O2391">
        <v>28</v>
      </c>
      <c r="P2391">
        <v>34</v>
      </c>
    </row>
    <row r="2392" spans="1:16" x14ac:dyDescent="0.25">
      <c r="A2392" t="s">
        <v>4354</v>
      </c>
      <c r="B2392" t="s">
        <v>415</v>
      </c>
      <c r="C2392" t="s">
        <v>330</v>
      </c>
      <c r="D2392" t="s">
        <v>8874</v>
      </c>
      <c r="E2392" t="str">
        <f>VLOOKUP(TRIM(SUBSTITUTE(D2392,CHAR(160),CHAR(32))),Metadata!B$1:C$2632,2,FALSE)</f>
        <v>Gide, André, 1869-1951.</v>
      </c>
      <c r="F2392" t="str">
        <f>VLOOKUP(TRIM(SUBSTITUTE(D2392,CHAR(160),CHAR(32))),Metadata!B$1:D$2632,3,FALSE)</f>
        <v>Journal, 1889-1939</v>
      </c>
      <c r="G2392">
        <f>VLOOKUP(TRIM(SUBSTITUTE(D2392,CHAR(160),CHAR(32))),Metadata!B$1:E$2632,4,FALSE)</f>
        <v>1939</v>
      </c>
      <c r="H2392" t="s">
        <v>534</v>
      </c>
      <c r="J2392" t="str">
        <f>VLOOKUP(TRIM(SUBSTITUTE(D2392,CHAR(160),CHAR(32))),Metadata!B$1:H$2632,7,FALSE)</f>
        <v>memoires</v>
      </c>
      <c r="L2392" t="str">
        <f>VLOOKUP(TRIM(SUBSTITUTE(D2392,CHAR(160),CHAR(32))),Metadata!B$1:J$2632,9,FALSE)</f>
        <v>prose</v>
      </c>
      <c r="M2392">
        <f>VLOOKUP(TRIM(SUBSTITUTE(D2392,CHAR(160),CHAR(32))),Metadata!B$1:K$2632,10,FALSE)</f>
        <v>484035</v>
      </c>
      <c r="N2392" s="1" t="s">
        <v>2864</v>
      </c>
      <c r="O2392">
        <v>262</v>
      </c>
      <c r="P2392">
        <v>268</v>
      </c>
    </row>
    <row r="2393" spans="1:16" x14ac:dyDescent="0.25">
      <c r="A2393" t="s">
        <v>4354</v>
      </c>
      <c r="B2393" t="s">
        <v>415</v>
      </c>
      <c r="C2393" t="s">
        <v>330</v>
      </c>
      <c r="D2393" t="s">
        <v>8756</v>
      </c>
      <c r="E2393" t="str">
        <f>VLOOKUP(TRIM(SUBSTITUTE(D2393,CHAR(160),CHAR(32))),Metadata!B$1:C$2632,2,FALSE)</f>
        <v>Barbusse, Henri, 1874-1935.</v>
      </c>
      <c r="F2393" t="str">
        <f>VLOOKUP(TRIM(SUBSTITUTE(D2393,CHAR(160),CHAR(32))),Metadata!B$1:D$2632,3,FALSE)</f>
        <v>Le feu: journal d'une escouade</v>
      </c>
      <c r="G2393">
        <f>VLOOKUP(TRIM(SUBSTITUTE(D2393,CHAR(160),CHAR(32))),Metadata!B$1:E$2632,4,FALSE)</f>
        <v>1916</v>
      </c>
      <c r="H2393" t="s">
        <v>534</v>
      </c>
      <c r="J2393" t="str">
        <f>VLOOKUP(TRIM(SUBSTITUTE(D2393,CHAR(160),CHAR(32))),Metadata!B$1:H$2632,7,FALSE)</f>
        <v>roman</v>
      </c>
      <c r="L2393" t="str">
        <f>VLOOKUP(TRIM(SUBSTITUTE(D2393,CHAR(160),CHAR(32))),Metadata!B$1:J$2632,9,FALSE)</f>
        <v>prose</v>
      </c>
      <c r="M2393">
        <f>VLOOKUP(TRIM(SUBSTITUTE(D2393,CHAR(160),CHAR(32))),Metadata!B$1:K$2632,10,FALSE)</f>
        <v>119460</v>
      </c>
      <c r="N2393" s="1" t="s">
        <v>2865</v>
      </c>
      <c r="O2393">
        <v>22</v>
      </c>
      <c r="P2393">
        <v>27</v>
      </c>
    </row>
    <row r="2394" spans="1:16" x14ac:dyDescent="0.25">
      <c r="A2394" t="s">
        <v>4354</v>
      </c>
      <c r="B2394" t="s">
        <v>415</v>
      </c>
      <c r="C2394" t="s">
        <v>330</v>
      </c>
      <c r="D2394" t="s">
        <v>8814</v>
      </c>
      <c r="E2394" t="str">
        <f>VLOOKUP(TRIM(SUBSTITUTE(D2394,CHAR(160),CHAR(32))),Metadata!B$1:C$2632,2,FALSE)</f>
        <v>Céline, Louis-Ferdinand, 1894-1961.</v>
      </c>
      <c r="F2394" t="str">
        <f>VLOOKUP(TRIM(SUBSTITUTE(D2394,CHAR(160),CHAR(32))),Metadata!B$1:D$2632,3,FALSE)</f>
        <v>Voyage au bout de la nuit</v>
      </c>
      <c r="G2394">
        <f>VLOOKUP(TRIM(SUBSTITUTE(D2394,CHAR(160),CHAR(32))),Metadata!B$1:E$2632,4,FALSE)</f>
        <v>1932</v>
      </c>
      <c r="H2394" t="s">
        <v>534</v>
      </c>
      <c r="J2394" t="str">
        <f>VLOOKUP(TRIM(SUBSTITUTE(D2394,CHAR(160),CHAR(32))),Metadata!B$1:H$2632,7,FALSE)</f>
        <v>roman</v>
      </c>
      <c r="L2394" t="str">
        <f>VLOOKUP(TRIM(SUBSTITUTE(D2394,CHAR(160),CHAR(32))),Metadata!B$1:J$2632,9,FALSE)</f>
        <v>prose</v>
      </c>
      <c r="M2394">
        <f>VLOOKUP(TRIM(SUBSTITUTE(D2394,CHAR(160),CHAR(32))),Metadata!B$1:K$2632,10,FALSE)</f>
        <v>192565</v>
      </c>
      <c r="N2394" s="1" t="s">
        <v>2866</v>
      </c>
      <c r="O2394">
        <v>7</v>
      </c>
      <c r="P2394">
        <v>14</v>
      </c>
    </row>
    <row r="2395" spans="1:16" x14ac:dyDescent="0.25">
      <c r="A2395" t="s">
        <v>4354</v>
      </c>
      <c r="B2395" t="s">
        <v>415</v>
      </c>
      <c r="C2395" t="s">
        <v>330</v>
      </c>
      <c r="D2395" t="s">
        <v>6865</v>
      </c>
      <c r="E2395" t="str">
        <f>VLOOKUP(TRIM(SUBSTITUTE(D2395,CHAR(160),CHAR(32))),Metadata!B$1:C$2632,2,FALSE)</f>
        <v>Bergson, Henri Louis, 1859-1941.</v>
      </c>
      <c r="F2395" t="str">
        <f>VLOOKUP(TRIM(SUBSTITUTE(D2395,CHAR(160),CHAR(32))),Metadata!B$1:D$2632,3,FALSE)</f>
        <v>Le rire. Essais sur la signification du comique</v>
      </c>
      <c r="G2395">
        <f>VLOOKUP(TRIM(SUBSTITUTE(D2395,CHAR(160),CHAR(32))),Metadata!B$1:E$2632,4,FALSE)</f>
        <v>1900</v>
      </c>
      <c r="H2395" t="s">
        <v>534</v>
      </c>
      <c r="J2395" t="str">
        <f>VLOOKUP(TRIM(SUBSTITUTE(D2395,CHAR(160),CHAR(32))),Metadata!B$1:H$2632,7,FALSE)</f>
        <v>traite ou essai</v>
      </c>
      <c r="L2395" t="str">
        <f>VLOOKUP(TRIM(SUBSTITUTE(D2395,CHAR(160),CHAR(32))),Metadata!B$1:J$2632,9,FALSE)</f>
        <v/>
      </c>
      <c r="M2395">
        <f>VLOOKUP(TRIM(SUBSTITUTE(D2395,CHAR(160),CHAR(32))),Metadata!B$1:K$2632,10,FALSE)</f>
        <v>41306</v>
      </c>
      <c r="N2395" s="1" t="s">
        <v>2867</v>
      </c>
      <c r="O2395">
        <v>22</v>
      </c>
      <c r="P2395">
        <v>28</v>
      </c>
    </row>
    <row r="2396" spans="1:16" x14ac:dyDescent="0.25">
      <c r="A2396" t="s">
        <v>4354</v>
      </c>
      <c r="B2396" t="s">
        <v>415</v>
      </c>
      <c r="C2396" t="s">
        <v>330</v>
      </c>
      <c r="D2396" t="s">
        <v>8875</v>
      </c>
      <c r="E2396" t="str">
        <f>VLOOKUP(TRIM(SUBSTITUTE(D2396,CHAR(160),CHAR(32))),Metadata!B$1:C$2632,2,FALSE)</f>
        <v>Gide, André, 1869-1951.</v>
      </c>
      <c r="F2396" t="str">
        <f>VLOOKUP(TRIM(SUBSTITUTE(D2396,CHAR(160),CHAR(32))),Metadata!B$1:D$2632,3,FALSE)</f>
        <v>Journal, 1939-1949</v>
      </c>
      <c r="G2396">
        <f>VLOOKUP(TRIM(SUBSTITUTE(D2396,CHAR(160),CHAR(32))),Metadata!B$1:E$2632,4,FALSE)</f>
        <v>1949</v>
      </c>
      <c r="H2396" t="s">
        <v>534</v>
      </c>
      <c r="J2396" t="str">
        <f>VLOOKUP(TRIM(SUBSTITUTE(D2396,CHAR(160),CHAR(32))),Metadata!B$1:H$2632,7,FALSE)</f>
        <v>memoires</v>
      </c>
      <c r="L2396" t="str">
        <f>VLOOKUP(TRIM(SUBSTITUTE(D2396,CHAR(160),CHAR(32))),Metadata!B$1:J$2632,9,FALSE)</f>
        <v>prose</v>
      </c>
      <c r="M2396">
        <f>VLOOKUP(TRIM(SUBSTITUTE(D2396,CHAR(160),CHAR(32))),Metadata!B$1:K$2632,10,FALSE)</f>
        <v>123690</v>
      </c>
      <c r="N2396" t="s">
        <v>2868</v>
      </c>
      <c r="O2396">
        <v>154</v>
      </c>
      <c r="P2396">
        <v>163</v>
      </c>
    </row>
    <row r="2397" spans="1:16" x14ac:dyDescent="0.25">
      <c r="A2397" t="s">
        <v>4354</v>
      </c>
      <c r="B2397" t="s">
        <v>415</v>
      </c>
      <c r="C2397" t="s">
        <v>330</v>
      </c>
      <c r="D2397" t="s">
        <v>8908</v>
      </c>
      <c r="E2397" t="str">
        <f>VLOOKUP(TRIM(SUBSTITUTE(D2397,CHAR(160),CHAR(32))),Metadata!B$1:C$2632,2,FALSE)</f>
        <v>Jammes, Francis, 1868-1938</v>
      </c>
      <c r="F2397" t="str">
        <f>VLOOKUP(TRIM(SUBSTITUTE(D2397,CHAR(160),CHAR(32))),Metadata!B$1:D$2632,3,FALSE)</f>
        <v>Les géorgiques chrétiennes. Chantes 5-7</v>
      </c>
      <c r="G2397">
        <f>VLOOKUP(TRIM(SUBSTITUTE(D2397,CHAR(160),CHAR(32))),Metadata!B$1:E$2632,4,FALSE)</f>
        <v>1912</v>
      </c>
      <c r="H2397" t="s">
        <v>534</v>
      </c>
      <c r="J2397" t="str">
        <f>VLOOKUP(TRIM(SUBSTITUTE(D2397,CHAR(160),CHAR(32))),Metadata!B$1:H$2632,7,FALSE)</f>
        <v>poesie</v>
      </c>
      <c r="L2397" t="str">
        <f>VLOOKUP(TRIM(SUBSTITUTE(D2397,CHAR(160),CHAR(32))),Metadata!B$1:J$2632,9,FALSE)</f>
        <v>vers</v>
      </c>
      <c r="M2397">
        <f>VLOOKUP(TRIM(SUBSTITUTE(D2397,CHAR(160),CHAR(32))),Metadata!B$1:K$2632,10,FALSE)</f>
        <v>9580</v>
      </c>
      <c r="N2397" t="s">
        <v>2869</v>
      </c>
      <c r="O2397">
        <v>44</v>
      </c>
      <c r="P2397">
        <v>49</v>
      </c>
    </row>
    <row r="2398" spans="1:16" x14ac:dyDescent="0.25">
      <c r="A2398" t="s">
        <v>4354</v>
      </c>
      <c r="B2398" t="s">
        <v>415</v>
      </c>
      <c r="C2398" t="s">
        <v>330</v>
      </c>
      <c r="D2398" t="s">
        <v>8754</v>
      </c>
      <c r="E2398" t="str">
        <f>VLOOKUP(TRIM(SUBSTITUTE(D2398,CHAR(160),CHAR(32))),Metadata!B$1:C$2632,2,FALSE)</f>
        <v>Bachelard, Gaston, 1884-1962.</v>
      </c>
      <c r="F2398" t="str">
        <f>VLOOKUP(TRIM(SUBSTITUTE(D2398,CHAR(160),CHAR(32))),Metadata!B$1:D$2632,3,FALSE)</f>
        <v>La poétique de l'espace</v>
      </c>
      <c r="G2398">
        <f>VLOOKUP(TRIM(SUBSTITUTE(D2398,CHAR(160),CHAR(32))),Metadata!B$1:E$2632,4,FALSE)</f>
        <v>1957</v>
      </c>
      <c r="H2398" t="s">
        <v>534</v>
      </c>
      <c r="J2398" t="str">
        <f>VLOOKUP(TRIM(SUBSTITUTE(D2398,CHAR(160),CHAR(32))),Metadata!B$1:H$2632,7,FALSE)</f>
        <v>traite ou essai</v>
      </c>
      <c r="L2398" t="str">
        <f>VLOOKUP(TRIM(SUBSTITUTE(D2398,CHAR(160),CHAR(32))),Metadata!B$1:J$2632,9,FALSE)</f>
        <v>prose</v>
      </c>
      <c r="M2398">
        <f>VLOOKUP(TRIM(SUBSTITUTE(D2398,CHAR(160),CHAR(32))),Metadata!B$1:K$2632,10,FALSE)</f>
        <v>84950</v>
      </c>
      <c r="N2398" s="1" t="s">
        <v>2870</v>
      </c>
      <c r="O2398">
        <v>83</v>
      </c>
      <c r="P2398">
        <v>88</v>
      </c>
    </row>
    <row r="2399" spans="1:16" x14ac:dyDescent="0.25">
      <c r="A2399" t="s">
        <v>4354</v>
      </c>
      <c r="B2399" t="s">
        <v>415</v>
      </c>
      <c r="C2399" t="s">
        <v>330</v>
      </c>
      <c r="D2399" t="s">
        <v>8784</v>
      </c>
      <c r="E2399" t="str">
        <f>VLOOKUP(TRIM(SUBSTITUTE(D2399,CHAR(160),CHAR(32))),Metadata!B$1:C$2632,2,FALSE)</f>
        <v>Bernanos, Georges, 1888-1948.</v>
      </c>
      <c r="F2399" t="str">
        <f>VLOOKUP(TRIM(SUBSTITUTE(D2399,CHAR(160),CHAR(32))),Metadata!B$1:D$2632,3,FALSE)</f>
        <v>Journal d'un curé de campagne</v>
      </c>
      <c r="G2399">
        <f>VLOOKUP(TRIM(SUBSTITUTE(D2399,CHAR(160),CHAR(32))),Metadata!B$1:E$2632,4,FALSE)</f>
        <v>1936</v>
      </c>
      <c r="H2399" t="s">
        <v>534</v>
      </c>
      <c r="J2399" t="str">
        <f>VLOOKUP(TRIM(SUBSTITUTE(D2399,CHAR(160),CHAR(32))),Metadata!B$1:H$2632,7,FALSE)</f>
        <v>roman</v>
      </c>
      <c r="L2399" t="str">
        <f>VLOOKUP(TRIM(SUBSTITUTE(D2399,CHAR(160),CHAR(32))),Metadata!B$1:J$2632,9,FALSE)</f>
        <v>prose</v>
      </c>
      <c r="M2399">
        <f>VLOOKUP(TRIM(SUBSTITUTE(D2399,CHAR(160),CHAR(32))),Metadata!B$1:K$2632,10,FALSE)</f>
        <v>97199</v>
      </c>
      <c r="N2399" s="1" t="s">
        <v>2871</v>
      </c>
      <c r="O2399">
        <v>203</v>
      </c>
      <c r="P2399">
        <v>208</v>
      </c>
    </row>
    <row r="2400" spans="1:16" x14ac:dyDescent="0.25">
      <c r="A2400" t="s">
        <v>4354</v>
      </c>
      <c r="B2400" t="s">
        <v>415</v>
      </c>
      <c r="C2400" t="s">
        <v>330</v>
      </c>
      <c r="D2400" t="s">
        <v>8975</v>
      </c>
      <c r="E2400" t="str">
        <f>VLOOKUP(TRIM(SUBSTITUTE(D2400,CHAR(160),CHAR(32))),Metadata!B$1:C$2632,2,FALSE)</f>
        <v>Pourrat, Henri, 1887-1959.</v>
      </c>
      <c r="F2400" t="str">
        <f>VLOOKUP(TRIM(SUBSTITUTE(D2400,CHAR(160),CHAR(32))),Metadata!B$1:D$2632,3,FALSE)</f>
        <v>Les vaillances, farces et gentillesses de Gaspard des montagnes: le Pavillon des amourettes, ou, Gaspard et les bourgeois d'Ambert: roman</v>
      </c>
      <c r="G2400">
        <f>VLOOKUP(TRIM(SUBSTITUTE(D2400,CHAR(160),CHAR(32))),Metadata!B$1:E$2632,4,FALSE)</f>
        <v>1930</v>
      </c>
      <c r="H2400" t="s">
        <v>534</v>
      </c>
      <c r="J2400" t="str">
        <f>VLOOKUP(TRIM(SUBSTITUTE(D2400,CHAR(160),CHAR(32))),Metadata!B$1:H$2632,7,FALSE)</f>
        <v>roman</v>
      </c>
      <c r="L2400" t="str">
        <f>VLOOKUP(TRIM(SUBSTITUTE(D2400,CHAR(160),CHAR(32))),Metadata!B$1:J$2632,9,FALSE)</f>
        <v>prose</v>
      </c>
      <c r="M2400">
        <f>VLOOKUP(TRIM(SUBSTITUTE(D2400,CHAR(160),CHAR(32))),Metadata!B$1:K$2632,10,FALSE)</f>
        <v>77375</v>
      </c>
      <c r="N2400" s="1" t="s">
        <v>2872</v>
      </c>
      <c r="O2400">
        <v>79</v>
      </c>
      <c r="P2400">
        <v>84</v>
      </c>
    </row>
    <row r="2401" spans="1:16" x14ac:dyDescent="0.25">
      <c r="A2401" t="s">
        <v>4354</v>
      </c>
      <c r="B2401" t="s">
        <v>415</v>
      </c>
      <c r="C2401" t="s">
        <v>330</v>
      </c>
      <c r="D2401" t="s">
        <v>8780</v>
      </c>
      <c r="E2401" t="str">
        <f>VLOOKUP(TRIM(SUBSTITUTE(D2401,CHAR(160),CHAR(32))),Metadata!B$1:C$2632,2,FALSE)</f>
        <v>Béguin, Albert, 1898-1957.</v>
      </c>
      <c r="F2401" t="str">
        <f>VLOOKUP(TRIM(SUBSTITUTE(D2401,CHAR(160),CHAR(32))),Metadata!B$1:D$2632,3,FALSE)</f>
        <v>L'âme romantique et le rêve</v>
      </c>
      <c r="G2401">
        <f>VLOOKUP(TRIM(SUBSTITUTE(D2401,CHAR(160),CHAR(32))),Metadata!B$1:E$2632,4,FALSE)</f>
        <v>1939</v>
      </c>
      <c r="H2401" t="s">
        <v>534</v>
      </c>
      <c r="J2401" t="str">
        <f>VLOOKUP(TRIM(SUBSTITUTE(D2401,CHAR(160),CHAR(32))),Metadata!B$1:H$2632,7,FALSE)</f>
        <v>traite ou essai</v>
      </c>
      <c r="L2401" t="str">
        <f>VLOOKUP(TRIM(SUBSTITUTE(D2401,CHAR(160),CHAR(32))),Metadata!B$1:J$2632,9,FALSE)</f>
        <v>prose</v>
      </c>
      <c r="M2401">
        <f>VLOOKUP(TRIM(SUBSTITUTE(D2401,CHAR(160),CHAR(32))),Metadata!B$1:K$2632,10,FALSE)</f>
        <v>191397</v>
      </c>
      <c r="N2401" s="1" t="s">
        <v>2873</v>
      </c>
      <c r="O2401">
        <v>12</v>
      </c>
      <c r="P2401">
        <v>17</v>
      </c>
    </row>
    <row r="2402" spans="1:16" x14ac:dyDescent="0.25">
      <c r="A2402" t="s">
        <v>4354</v>
      </c>
      <c r="B2402" t="s">
        <v>415</v>
      </c>
      <c r="C2402" t="s">
        <v>330</v>
      </c>
      <c r="D2402" t="s">
        <v>8932</v>
      </c>
      <c r="E2402" t="str">
        <f>VLOOKUP(TRIM(SUBSTITUTE(D2402,CHAR(160),CHAR(32))),Metadata!B$1:C$2632,2,FALSE)</f>
        <v>Martin Du Gard, Roger, 1881-1958.</v>
      </c>
      <c r="F2402" t="str">
        <f>VLOOKUP(TRIM(SUBSTITUTE(D2402,CHAR(160),CHAR(32))),Metadata!B$1:D$2632,3,FALSE)</f>
        <v>Les Thibault. Eté 1914</v>
      </c>
      <c r="G2402">
        <f>VLOOKUP(TRIM(SUBSTITUTE(D2402,CHAR(160),CHAR(32))),Metadata!B$1:E$2632,4,FALSE)</f>
        <v>1936</v>
      </c>
      <c r="H2402" t="s">
        <v>534</v>
      </c>
      <c r="J2402" t="str">
        <f>VLOOKUP(TRIM(SUBSTITUTE(D2402,CHAR(160),CHAR(32))),Metadata!B$1:H$2632,7,FALSE)</f>
        <v>roman</v>
      </c>
      <c r="L2402" t="str">
        <f>VLOOKUP(TRIM(SUBSTITUTE(D2402,CHAR(160),CHAR(32))),Metadata!B$1:J$2632,9,FALSE)</f>
        <v>prose</v>
      </c>
      <c r="M2402">
        <f>VLOOKUP(TRIM(SUBSTITUTE(D2402,CHAR(160),CHAR(32))),Metadata!B$1:K$2632,10,FALSE)</f>
        <v>270617</v>
      </c>
      <c r="N2402" s="1" t="s">
        <v>2874</v>
      </c>
      <c r="O2402">
        <v>24</v>
      </c>
      <c r="P2402">
        <v>30</v>
      </c>
    </row>
    <row r="2403" spans="1:16" x14ac:dyDescent="0.25">
      <c r="A2403" t="s">
        <v>4354</v>
      </c>
      <c r="B2403" t="s">
        <v>415</v>
      </c>
      <c r="C2403" t="s">
        <v>330</v>
      </c>
      <c r="D2403" t="s">
        <v>7416</v>
      </c>
      <c r="E2403" t="str">
        <f>VLOOKUP(TRIM(SUBSTITUTE(D2403,CHAR(160),CHAR(32))),Metadata!B$1:C$2632,2,FALSE)</f>
        <v>Janet, Pierre, 1859-1947.</v>
      </c>
      <c r="F2403" t="str">
        <f>VLOOKUP(TRIM(SUBSTITUTE(D2403,CHAR(160),CHAR(32))),Metadata!B$1:D$2632,3,FALSE)</f>
        <v>L'amour et la haine. Notes de cours recueillies et rédigées par M. Miron Epstein. Cours dispensé en 1924-1925 au Collège de France</v>
      </c>
      <c r="G2403">
        <f>VLOOKUP(TRIM(SUBSTITUTE(D2403,CHAR(160),CHAR(32))),Metadata!B$1:E$2632,4,FALSE)</f>
        <v>1932</v>
      </c>
      <c r="H2403" t="s">
        <v>534</v>
      </c>
      <c r="J2403" t="str">
        <f>VLOOKUP(TRIM(SUBSTITUTE(D2403,CHAR(160),CHAR(32))),Metadata!B$1:H$2632,7,FALSE)</f>
        <v>traite</v>
      </c>
      <c r="L2403" t="str">
        <f>VLOOKUP(TRIM(SUBSTITUTE(D2403,CHAR(160),CHAR(32))),Metadata!B$1:J$2632,9,FALSE)</f>
        <v/>
      </c>
      <c r="M2403">
        <f>VLOOKUP(TRIM(SUBSTITUTE(D2403,CHAR(160),CHAR(32))),Metadata!B$1:K$2632,10,FALSE)</f>
        <v>82344</v>
      </c>
      <c r="N2403" s="1" t="s">
        <v>2875</v>
      </c>
      <c r="O2403">
        <v>57</v>
      </c>
      <c r="P2403">
        <v>63</v>
      </c>
    </row>
    <row r="2404" spans="1:16" x14ac:dyDescent="0.25">
      <c r="A2404" t="s">
        <v>4354</v>
      </c>
      <c r="B2404" t="s">
        <v>415</v>
      </c>
      <c r="C2404" t="s">
        <v>330</v>
      </c>
      <c r="D2404" t="s">
        <v>8478</v>
      </c>
      <c r="E2404" t="str">
        <f>VLOOKUP(TRIM(SUBSTITUTE(D2404,CHAR(160),CHAR(32))),Metadata!B$1:C$2632,2,FALSE)</f>
        <v>Delécluze, E. J. (Etienne Jean), 1781-1863.</v>
      </c>
      <c r="F2404" t="str">
        <f>VLOOKUP(TRIM(SUBSTITUTE(D2404,CHAR(160),CHAR(32))),Metadata!B$1:D$2632,3,FALSE)</f>
        <v>Journal</v>
      </c>
      <c r="G2404">
        <f>VLOOKUP(TRIM(SUBSTITUTE(D2404,CHAR(160),CHAR(32))),Metadata!B$1:E$2632,4,FALSE)</f>
        <v>1828</v>
      </c>
      <c r="H2404" t="s">
        <v>534</v>
      </c>
      <c r="J2404" t="str">
        <f>VLOOKUP(TRIM(SUBSTITUTE(D2404,CHAR(160),CHAR(32))),Metadata!B$1:H$2632,7,FALSE)</f>
        <v>memoires</v>
      </c>
      <c r="L2404" t="str">
        <f>VLOOKUP(TRIM(SUBSTITUTE(D2404,CHAR(160),CHAR(32))),Metadata!B$1:J$2632,9,FALSE)</f>
        <v>prose</v>
      </c>
      <c r="M2404">
        <f>VLOOKUP(TRIM(SUBSTITUTE(D2404,CHAR(160),CHAR(32))),Metadata!B$1:K$2632,10,FALSE)</f>
        <v>171446</v>
      </c>
      <c r="N2404" s="1" t="s">
        <v>2876</v>
      </c>
      <c r="O2404">
        <v>11</v>
      </c>
      <c r="P2404">
        <v>16</v>
      </c>
    </row>
    <row r="2405" spans="1:16" x14ac:dyDescent="0.25">
      <c r="A2405" t="s">
        <v>4354</v>
      </c>
      <c r="B2405" t="s">
        <v>415</v>
      </c>
      <c r="C2405" t="s">
        <v>330</v>
      </c>
      <c r="D2405" t="s">
        <v>8789</v>
      </c>
      <c r="E2405" t="str">
        <f>VLOOKUP(TRIM(SUBSTITUTE(D2405,CHAR(160),CHAR(32))),Metadata!B$1:C$2632,2,FALSE)</f>
        <v>Bernanos, Georges, 1888-1948.</v>
      </c>
      <c r="F2405" t="str">
        <f>VLOOKUP(TRIM(SUBSTITUTE(D2405,CHAR(160),CHAR(32))),Metadata!B$1:D$2632,3,FALSE)</f>
        <v>Un mauvais rêve</v>
      </c>
      <c r="G2405">
        <f>VLOOKUP(TRIM(SUBSTITUTE(D2405,CHAR(160),CHAR(32))),Metadata!B$1:E$2632,4,FALSE)</f>
        <v>1948</v>
      </c>
      <c r="H2405" t="s">
        <v>534</v>
      </c>
      <c r="J2405" t="str">
        <f>VLOOKUP(TRIM(SUBSTITUTE(D2405,CHAR(160),CHAR(32))),Metadata!B$1:H$2632,7,FALSE)</f>
        <v>roman</v>
      </c>
      <c r="L2405" t="str">
        <f>VLOOKUP(TRIM(SUBSTITUTE(D2405,CHAR(160),CHAR(32))),Metadata!B$1:J$2632,9,FALSE)</f>
        <v>prose</v>
      </c>
      <c r="M2405">
        <f>VLOOKUP(TRIM(SUBSTITUTE(D2405,CHAR(160),CHAR(32))),Metadata!B$1:K$2632,10,FALSE)</f>
        <v>60134</v>
      </c>
      <c r="N2405" s="1" t="s">
        <v>2877</v>
      </c>
      <c r="O2405">
        <v>55</v>
      </c>
      <c r="P2405">
        <v>61</v>
      </c>
    </row>
    <row r="2406" spans="1:16" x14ac:dyDescent="0.25">
      <c r="A2406" t="s">
        <v>4354</v>
      </c>
      <c r="B2406" t="s">
        <v>415</v>
      </c>
      <c r="C2406" t="s">
        <v>330</v>
      </c>
      <c r="D2406" t="s">
        <v>8753</v>
      </c>
      <c r="E2406" t="str">
        <f>VLOOKUP(TRIM(SUBSTITUTE(D2406,CHAR(160),CHAR(32))),Metadata!B$1:C$2632,2,FALSE)</f>
        <v>Aymé, Marcel, 1902-1967.</v>
      </c>
      <c r="F2406" t="str">
        <f>VLOOKUP(TRIM(SUBSTITUTE(D2406,CHAR(160),CHAR(32))),Metadata!B$1:D$2632,3,FALSE)</f>
        <v>La jument verte</v>
      </c>
      <c r="G2406">
        <f>VLOOKUP(TRIM(SUBSTITUTE(D2406,CHAR(160),CHAR(32))),Metadata!B$1:E$2632,4,FALSE)</f>
        <v>1933</v>
      </c>
      <c r="H2406" t="s">
        <v>534</v>
      </c>
      <c r="J2406" t="str">
        <f>VLOOKUP(TRIM(SUBSTITUTE(D2406,CHAR(160),CHAR(32))),Metadata!B$1:H$2632,7,FALSE)</f>
        <v>roman</v>
      </c>
      <c r="L2406" t="str">
        <f>VLOOKUP(TRIM(SUBSTITUTE(D2406,CHAR(160),CHAR(32))),Metadata!B$1:J$2632,9,FALSE)</f>
        <v>prose</v>
      </c>
      <c r="M2406">
        <f>VLOOKUP(TRIM(SUBSTITUTE(D2406,CHAR(160),CHAR(32))),Metadata!B$1:K$2632,10,FALSE)</f>
        <v>81126</v>
      </c>
      <c r="N2406" s="1" t="s">
        <v>2878</v>
      </c>
      <c r="O2406">
        <v>71</v>
      </c>
      <c r="P2406">
        <v>77</v>
      </c>
    </row>
    <row r="2407" spans="1:16" x14ac:dyDescent="0.25">
      <c r="A2407" t="s">
        <v>4354</v>
      </c>
      <c r="B2407" t="s">
        <v>417</v>
      </c>
      <c r="C2407" t="s">
        <v>330</v>
      </c>
      <c r="D2407" t="s">
        <v>7934</v>
      </c>
      <c r="E2407" t="str">
        <f>VLOOKUP(TRIM(SUBSTITUTE(D2407,CHAR(160),CHAR(32))),Metadata!B$1:C$2632,2,FALSE)</f>
        <v>La Boétie, Etienne de, 1530-1563.</v>
      </c>
      <c r="F2407" t="str">
        <f>VLOOKUP(TRIM(SUBSTITUTE(D2407,CHAR(160),CHAR(32))),Metadata!B$1:D$2632,3,FALSE)</f>
        <v>Discours de la servitude volontaire ou le Contr'un</v>
      </c>
      <c r="G2407">
        <f>VLOOKUP(TRIM(SUBSTITUTE(D2407,CHAR(160),CHAR(32))),Metadata!B$1:E$2632,4,FALSE)</f>
        <v>1549</v>
      </c>
      <c r="H2407" t="s">
        <v>456</v>
      </c>
      <c r="J2407" t="str">
        <f>VLOOKUP(TRIM(SUBSTITUTE(D2407,CHAR(160),CHAR(32))),Metadata!B$1:H$2632,7,FALSE)</f>
        <v>traite</v>
      </c>
      <c r="L2407" t="str">
        <f>VLOOKUP(TRIM(SUBSTITUTE(D2407,CHAR(160),CHAR(32))),Metadata!B$1:J$2632,9,FALSE)</f>
        <v/>
      </c>
      <c r="M2407">
        <f>VLOOKUP(TRIM(SUBSTITUTE(D2407,CHAR(160),CHAR(32))),Metadata!B$1:K$2632,10,FALSE)</f>
        <v>34645</v>
      </c>
      <c r="N2407" s="1" t="s">
        <v>2879</v>
      </c>
      <c r="O2407">
        <v>139</v>
      </c>
      <c r="P2407">
        <v>146</v>
      </c>
    </row>
    <row r="2408" spans="1:16" x14ac:dyDescent="0.25">
      <c r="A2408" t="s">
        <v>4354</v>
      </c>
      <c r="B2408" t="s">
        <v>417</v>
      </c>
      <c r="C2408" t="s">
        <v>330</v>
      </c>
      <c r="D2408" t="s">
        <v>7977</v>
      </c>
      <c r="E2408" t="str">
        <f>VLOOKUP(TRIM(SUBSTITUTE(D2408,CHAR(160),CHAR(32))),Metadata!B$1:C$2632,2,FALSE)</f>
        <v>Aulnoy, Madame d' (Marie-Catherine), 1650 or 51-1705.</v>
      </c>
      <c r="F2408" t="str">
        <f>VLOOKUP(TRIM(SUBSTITUTE(D2408,CHAR(160),CHAR(32))),Metadata!B$1:D$2632,3,FALSE)</f>
        <v>Relation du Voyage d'Espagne</v>
      </c>
      <c r="G2408">
        <f>VLOOKUP(TRIM(SUBSTITUTE(D2408,CHAR(160),CHAR(32))),Metadata!B$1:E$2632,4,FALSE)</f>
        <v>1691</v>
      </c>
      <c r="H2408" t="s">
        <v>445</v>
      </c>
      <c r="J2408" t="str">
        <f>VLOOKUP(TRIM(SUBSTITUTE(D2408,CHAR(160),CHAR(32))),Metadata!B$1:H$2632,7,FALSE)</f>
        <v>recit de voyage</v>
      </c>
      <c r="L2408" t="str">
        <f>VLOOKUP(TRIM(SUBSTITUTE(D2408,CHAR(160),CHAR(32))),Metadata!B$1:J$2632,9,FALSE)</f>
        <v>prose</v>
      </c>
      <c r="M2408">
        <f>VLOOKUP(TRIM(SUBSTITUTE(D2408,CHAR(160),CHAR(32))),Metadata!B$1:K$2632,10,FALSE)</f>
        <v>141618</v>
      </c>
      <c r="N2408" s="1" t="s">
        <v>2880</v>
      </c>
      <c r="O2408">
        <v>131</v>
      </c>
      <c r="P2408">
        <v>141</v>
      </c>
    </row>
    <row r="2409" spans="1:16" x14ac:dyDescent="0.25">
      <c r="A2409" t="s">
        <v>4354</v>
      </c>
      <c r="B2409" t="s">
        <v>417</v>
      </c>
      <c r="C2409" t="s">
        <v>330</v>
      </c>
      <c r="D2409" t="s">
        <v>8078</v>
      </c>
      <c r="E2409" t="str">
        <f>VLOOKUP(TRIM(SUBSTITUTE(D2409,CHAR(160),CHAR(32))),Metadata!B$1:C$2632,2,FALSE)</f>
        <v>Le Comte, Louis, 1655-1728.</v>
      </c>
      <c r="F2409" t="str">
        <f>VLOOKUP(TRIM(SUBSTITUTE(D2409,CHAR(160),CHAR(32))),Metadata!B$1:D$2632,3,FALSE)</f>
        <v>Nouveaux mémoires sur l'état présent de la Chine</v>
      </c>
      <c r="G2409">
        <f>VLOOKUP(TRIM(SUBSTITUTE(D2409,CHAR(160),CHAR(32))),Metadata!B$1:E$2632,4,FALSE)</f>
        <v>1696</v>
      </c>
      <c r="H2409" t="s">
        <v>445</v>
      </c>
      <c r="J2409" t="str">
        <f>VLOOKUP(TRIM(SUBSTITUTE(D2409,CHAR(160),CHAR(32))),Metadata!B$1:H$2632,7,FALSE)</f>
        <v>recit de voyage</v>
      </c>
      <c r="L2409" t="str">
        <f>VLOOKUP(TRIM(SUBSTITUTE(D2409,CHAR(160),CHAR(32))),Metadata!B$1:J$2632,9,FALSE)</f>
        <v>prose</v>
      </c>
      <c r="M2409">
        <f>VLOOKUP(TRIM(SUBSTITUTE(D2409,CHAR(160),CHAR(32))),Metadata!B$1:K$2632,10,FALSE)</f>
        <v>178609</v>
      </c>
      <c r="N2409" s="1" t="s">
        <v>2881</v>
      </c>
      <c r="O2409">
        <v>82</v>
      </c>
      <c r="P2409">
        <v>92</v>
      </c>
    </row>
    <row r="2410" spans="1:16" x14ac:dyDescent="0.25">
      <c r="A2410" t="s">
        <v>4354</v>
      </c>
      <c r="B2410" t="s">
        <v>417</v>
      </c>
      <c r="C2410" t="s">
        <v>330</v>
      </c>
      <c r="D2410" t="s">
        <v>7989</v>
      </c>
      <c r="E2410" t="str">
        <f>VLOOKUP(TRIM(SUBSTITUTE(D2410,CHAR(160),CHAR(32))),Metadata!B$1:C$2632,2,FALSE)</f>
        <v>Bayle, Pierre, 1647-1706.</v>
      </c>
      <c r="F2410" t="str">
        <f>VLOOKUP(TRIM(SUBSTITUTE(D2410,CHAR(160),CHAR(32))),Metadata!B$1:D$2632,3,FALSE)</f>
        <v>Commentaire philosophique sur ces paroles de Jésus-Christ</v>
      </c>
      <c r="G2410">
        <f>VLOOKUP(TRIM(SUBSTITUTE(D2410,CHAR(160),CHAR(32))),Metadata!B$1:E$2632,4,FALSE)</f>
        <v>1686</v>
      </c>
      <c r="H2410" t="s">
        <v>445</v>
      </c>
      <c r="J2410" t="str">
        <f>VLOOKUP(TRIM(SUBSTITUTE(D2410,CHAR(160),CHAR(32))),Metadata!B$1:H$2632,7,FALSE)</f>
        <v>traite ou essai</v>
      </c>
      <c r="L2410" t="str">
        <f>VLOOKUP(TRIM(SUBSTITUTE(D2410,CHAR(160),CHAR(32))),Metadata!B$1:J$2632,9,FALSE)</f>
        <v>prose</v>
      </c>
      <c r="M2410">
        <f>VLOOKUP(TRIM(SUBSTITUTE(D2410,CHAR(160),CHAR(32))),Metadata!B$1:K$2632,10,FALSE)</f>
        <v>125224</v>
      </c>
      <c r="N2410" s="1" t="s">
        <v>2882</v>
      </c>
      <c r="O2410">
        <v>167</v>
      </c>
      <c r="P2410">
        <v>174</v>
      </c>
    </row>
    <row r="2411" spans="1:16" x14ac:dyDescent="0.25">
      <c r="A2411" t="s">
        <v>4354</v>
      </c>
      <c r="B2411" t="s">
        <v>417</v>
      </c>
      <c r="C2411" t="s">
        <v>330</v>
      </c>
      <c r="D2411" t="s">
        <v>8069</v>
      </c>
      <c r="E2411" t="str">
        <f>VLOOKUP(TRIM(SUBSTITUTE(D2411,CHAR(160),CHAR(32))),Metadata!B$1:C$2632,2,FALSE)</f>
        <v>La Bruyère, Jean de, 1645-1696.</v>
      </c>
      <c r="F2411" t="str">
        <f>VLOOKUP(TRIM(SUBSTITUTE(D2411,CHAR(160),CHAR(32))),Metadata!B$1:D$2632,3,FALSE)</f>
        <v>Les caractères ou les moeurs de ce siècle</v>
      </c>
      <c r="G2411">
        <f>VLOOKUP(TRIM(SUBSTITUTE(D2411,CHAR(160),CHAR(32))),Metadata!B$1:E$2632,4,FALSE)</f>
        <v>1694</v>
      </c>
      <c r="H2411" t="s">
        <v>445</v>
      </c>
      <c r="J2411" t="str">
        <f>VLOOKUP(TRIM(SUBSTITUTE(D2411,CHAR(160),CHAR(32))),Metadata!B$1:H$2632,7,FALSE)</f>
        <v>melanges litteraires</v>
      </c>
      <c r="L2411" t="str">
        <f>VLOOKUP(TRIM(SUBSTITUTE(D2411,CHAR(160),CHAR(32))),Metadata!B$1:J$2632,9,FALSE)</f>
        <v/>
      </c>
      <c r="M2411">
        <f>VLOOKUP(TRIM(SUBSTITUTE(D2411,CHAR(160),CHAR(32))),Metadata!B$1:K$2632,10,FALSE)</f>
        <v>129983</v>
      </c>
      <c r="N2411" s="1" t="s">
        <v>2883</v>
      </c>
      <c r="O2411">
        <v>130</v>
      </c>
      <c r="P2411">
        <v>139</v>
      </c>
    </row>
    <row r="2412" spans="1:16" x14ac:dyDescent="0.25">
      <c r="A2412" t="s">
        <v>4354</v>
      </c>
      <c r="B2412" t="s">
        <v>417</v>
      </c>
      <c r="C2412" t="s">
        <v>330</v>
      </c>
      <c r="D2412" t="s">
        <v>8069</v>
      </c>
      <c r="E2412" t="str">
        <f>VLOOKUP(TRIM(SUBSTITUTE(D2412,CHAR(160),CHAR(32))),Metadata!B$1:C$2632,2,FALSE)</f>
        <v>La Bruyère, Jean de, 1645-1696.</v>
      </c>
      <c r="F2412" t="str">
        <f>VLOOKUP(TRIM(SUBSTITUTE(D2412,CHAR(160),CHAR(32))),Metadata!B$1:D$2632,3,FALSE)</f>
        <v>Les caractères ou les moeurs de ce siècle</v>
      </c>
      <c r="G2412">
        <f>VLOOKUP(TRIM(SUBSTITUTE(D2412,CHAR(160),CHAR(32))),Metadata!B$1:E$2632,4,FALSE)</f>
        <v>1694</v>
      </c>
      <c r="H2412" t="s">
        <v>445</v>
      </c>
      <c r="J2412" t="str">
        <f>VLOOKUP(TRIM(SUBSTITUTE(D2412,CHAR(160),CHAR(32))),Metadata!B$1:H$2632,7,FALSE)</f>
        <v>melanges litteraires</v>
      </c>
      <c r="L2412" t="str">
        <f>VLOOKUP(TRIM(SUBSTITUTE(D2412,CHAR(160),CHAR(32))),Metadata!B$1:J$2632,9,FALSE)</f>
        <v/>
      </c>
      <c r="M2412">
        <f>VLOOKUP(TRIM(SUBSTITUTE(D2412,CHAR(160),CHAR(32))),Metadata!B$1:K$2632,10,FALSE)</f>
        <v>129983</v>
      </c>
      <c r="N2412" s="1" t="s">
        <v>2884</v>
      </c>
      <c r="O2412">
        <v>18</v>
      </c>
      <c r="P2412">
        <v>25</v>
      </c>
    </row>
    <row r="2413" spans="1:16" x14ac:dyDescent="0.25">
      <c r="A2413" t="s">
        <v>4354</v>
      </c>
      <c r="B2413" t="s">
        <v>417</v>
      </c>
      <c r="C2413" t="s">
        <v>330</v>
      </c>
      <c r="D2413" t="s">
        <v>8069</v>
      </c>
      <c r="E2413" t="str">
        <f>VLOOKUP(TRIM(SUBSTITUTE(D2413,CHAR(160),CHAR(32))),Metadata!B$1:C$2632,2,FALSE)</f>
        <v>La Bruyère, Jean de, 1645-1696.</v>
      </c>
      <c r="F2413" t="str">
        <f>VLOOKUP(TRIM(SUBSTITUTE(D2413,CHAR(160),CHAR(32))),Metadata!B$1:D$2632,3,FALSE)</f>
        <v>Les caractères ou les moeurs de ce siècle</v>
      </c>
      <c r="G2413">
        <f>VLOOKUP(TRIM(SUBSTITUTE(D2413,CHAR(160),CHAR(32))),Metadata!B$1:E$2632,4,FALSE)</f>
        <v>1694</v>
      </c>
      <c r="H2413" t="s">
        <v>445</v>
      </c>
      <c r="J2413" t="str">
        <f>VLOOKUP(TRIM(SUBSTITUTE(D2413,CHAR(160),CHAR(32))),Metadata!B$1:H$2632,7,FALSE)</f>
        <v>melanges litteraires</v>
      </c>
      <c r="L2413" t="str">
        <f>VLOOKUP(TRIM(SUBSTITUTE(D2413,CHAR(160),CHAR(32))),Metadata!B$1:J$2632,9,FALSE)</f>
        <v/>
      </c>
      <c r="M2413">
        <f>VLOOKUP(TRIM(SUBSTITUTE(D2413,CHAR(160),CHAR(32))),Metadata!B$1:K$2632,10,FALSE)</f>
        <v>129983</v>
      </c>
      <c r="N2413" s="3" t="s">
        <v>2885</v>
      </c>
      <c r="O2413">
        <v>0</v>
      </c>
      <c r="P2413">
        <v>8</v>
      </c>
    </row>
    <row r="2414" spans="1:16" x14ac:dyDescent="0.25">
      <c r="A2414" t="s">
        <v>4354</v>
      </c>
      <c r="B2414" t="s">
        <v>417</v>
      </c>
      <c r="C2414" t="s">
        <v>330</v>
      </c>
      <c r="D2414" t="s">
        <v>8151</v>
      </c>
      <c r="E2414" t="str">
        <f>VLOOKUP(TRIM(SUBSTITUTE(D2414,CHAR(160),CHAR(32))),Metadata!B$1:C$2632,2,FALSE)</f>
        <v>Sévigné, Marie de Rabutin-Chantal, marquise de, 1626-1696.</v>
      </c>
      <c r="F2414" t="str">
        <f>VLOOKUP(TRIM(SUBSTITUTE(D2414,CHAR(160),CHAR(32))),Metadata!B$1:D$2632,3,FALSE)</f>
        <v>Correspondance T. 2, 1675-1680</v>
      </c>
      <c r="G2414">
        <f>VLOOKUP(TRIM(SUBSTITUTE(D2414,CHAR(160),CHAR(32))),Metadata!B$1:E$2632,4,FALSE)</f>
        <v>1680</v>
      </c>
      <c r="H2414" t="s">
        <v>445</v>
      </c>
      <c r="J2414" t="str">
        <f>VLOOKUP(TRIM(SUBSTITUTE(D2414,CHAR(160),CHAR(32))),Metadata!B$1:H$2632,7,FALSE)</f>
        <v>correspondance</v>
      </c>
      <c r="L2414" t="str">
        <f>VLOOKUP(TRIM(SUBSTITUTE(D2414,CHAR(160),CHAR(32))),Metadata!B$1:J$2632,9,FALSE)</f>
        <v>prose</v>
      </c>
      <c r="M2414">
        <f>VLOOKUP(TRIM(SUBSTITUTE(D2414,CHAR(160),CHAR(32))),Metadata!B$1:K$2632,10,FALSE)</f>
        <v>404376</v>
      </c>
      <c r="N2414" s="1" t="s">
        <v>2886</v>
      </c>
      <c r="O2414">
        <v>13</v>
      </c>
      <c r="P2414">
        <v>20</v>
      </c>
    </row>
    <row r="2415" spans="1:16" x14ac:dyDescent="0.25">
      <c r="A2415" t="s">
        <v>4354</v>
      </c>
      <c r="B2415" t="s">
        <v>417</v>
      </c>
      <c r="C2415" t="s">
        <v>330</v>
      </c>
      <c r="D2415" t="s">
        <v>7996</v>
      </c>
      <c r="E2415" t="str">
        <f>VLOOKUP(TRIM(SUBSTITUTE(D2415,CHAR(160),CHAR(32))),Metadata!B$1:C$2632,2,FALSE)</f>
        <v>Bossuet, Jacques Bénigne, 1627-1704.</v>
      </c>
      <c r="F2415" t="str">
        <f>VLOOKUP(TRIM(SUBSTITUTE(D2415,CHAR(160),CHAR(32))),Metadata!B$1:D$2632,3,FALSE)</f>
        <v>Discours sur l'histoire universelle</v>
      </c>
      <c r="G2415">
        <f>VLOOKUP(TRIM(SUBSTITUTE(D2415,CHAR(160),CHAR(32))),Metadata!B$1:E$2632,4,FALSE)</f>
        <v>1681</v>
      </c>
      <c r="H2415" t="s">
        <v>445</v>
      </c>
      <c r="J2415" t="str">
        <f>VLOOKUP(TRIM(SUBSTITUTE(D2415,CHAR(160),CHAR(32))),Metadata!B$1:H$2632,7,FALSE)</f>
        <v>traite ou essai</v>
      </c>
      <c r="L2415" t="str">
        <f>VLOOKUP(TRIM(SUBSTITUTE(D2415,CHAR(160),CHAR(32))),Metadata!B$1:J$2632,9,FALSE)</f>
        <v>prose</v>
      </c>
      <c r="M2415">
        <f>VLOOKUP(TRIM(SUBSTITUTE(D2415,CHAR(160),CHAR(32))),Metadata!B$1:K$2632,10,FALSE)</f>
        <v>135092</v>
      </c>
      <c r="N2415" s="1" t="s">
        <v>2887</v>
      </c>
      <c r="O2415">
        <v>90</v>
      </c>
      <c r="P2415">
        <v>98</v>
      </c>
    </row>
    <row r="2416" spans="1:16" x14ac:dyDescent="0.25">
      <c r="A2416" t="s">
        <v>4354</v>
      </c>
      <c r="B2416" t="s">
        <v>417</v>
      </c>
      <c r="C2416" t="s">
        <v>330</v>
      </c>
      <c r="D2416" t="s">
        <v>8058</v>
      </c>
      <c r="E2416" t="str">
        <f>VLOOKUP(TRIM(SUBSTITUTE(D2416,CHAR(160),CHAR(32))),Metadata!B$1:C$2632,2,FALSE)</f>
        <v>Fontenelle, M. de (Bernard Le Bovier), 1657-1757.</v>
      </c>
      <c r="F2416" t="str">
        <f>VLOOKUP(TRIM(SUBSTITUTE(D2416,CHAR(160),CHAR(32))),Metadata!B$1:D$2632,3,FALSE)</f>
        <v>Discours nature de l'eglogue</v>
      </c>
      <c r="G2416">
        <f>VLOOKUP(TRIM(SUBSTITUTE(D2416,CHAR(160),CHAR(32))),Metadata!B$1:E$2632,4,FALSE)</f>
        <v>1688</v>
      </c>
      <c r="H2416" t="s">
        <v>445</v>
      </c>
      <c r="J2416" t="str">
        <f>VLOOKUP(TRIM(SUBSTITUTE(D2416,CHAR(160),CHAR(32))),Metadata!B$1:H$2632,7,FALSE)</f>
        <v>traite ou essai</v>
      </c>
      <c r="L2416" t="str">
        <f>VLOOKUP(TRIM(SUBSTITUTE(D2416,CHAR(160),CHAR(32))),Metadata!B$1:J$2632,9,FALSE)</f>
        <v>prose</v>
      </c>
      <c r="M2416">
        <f>VLOOKUP(TRIM(SUBSTITUTE(D2416,CHAR(160),CHAR(32))),Metadata!B$1:K$2632,10,FALSE)</f>
        <v>8646</v>
      </c>
      <c r="N2416" s="1" t="s">
        <v>2888</v>
      </c>
      <c r="O2416">
        <v>59</v>
      </c>
      <c r="P2416">
        <v>70</v>
      </c>
    </row>
    <row r="2417" spans="1:16" x14ac:dyDescent="0.25">
      <c r="A2417" t="s">
        <v>4354</v>
      </c>
      <c r="B2417" t="s">
        <v>417</v>
      </c>
      <c r="C2417" t="s">
        <v>330</v>
      </c>
      <c r="D2417" t="s">
        <v>7979</v>
      </c>
      <c r="E2417" t="str">
        <f>VLOOKUP(TRIM(SUBSTITUTE(D2417,CHAR(160),CHAR(32))),Metadata!B$1:C$2632,2,FALSE)</f>
        <v>Baillet, Adrien, 1649-1706.</v>
      </c>
      <c r="F2417" t="str">
        <f>VLOOKUP(TRIM(SUBSTITUTE(D2417,CHAR(160),CHAR(32))),Metadata!B$1:D$2632,3,FALSE)</f>
        <v>La Vie de Monsieur Descartes</v>
      </c>
      <c r="G2417">
        <f>VLOOKUP(TRIM(SUBSTITUTE(D2417,CHAR(160),CHAR(32))),Metadata!B$1:E$2632,4,FALSE)</f>
        <v>1691</v>
      </c>
      <c r="H2417" t="s">
        <v>445</v>
      </c>
      <c r="J2417" t="str">
        <f>VLOOKUP(TRIM(SUBSTITUTE(D2417,CHAR(160),CHAR(32))),Metadata!B$1:H$2632,7,FALSE)</f>
        <v>traite ou essai</v>
      </c>
      <c r="L2417" t="str">
        <f>VLOOKUP(TRIM(SUBSTITUTE(D2417,CHAR(160),CHAR(32))),Metadata!B$1:J$2632,9,FALSE)</f>
        <v>prose</v>
      </c>
      <c r="M2417">
        <f>VLOOKUP(TRIM(SUBSTITUTE(D2417,CHAR(160),CHAR(32))),Metadata!B$1:K$2632,10,FALSE)</f>
        <v>156062</v>
      </c>
      <c r="N2417" s="1" t="s">
        <v>2889</v>
      </c>
      <c r="O2417">
        <v>3</v>
      </c>
      <c r="P2417">
        <v>11</v>
      </c>
    </row>
    <row r="2418" spans="1:16" x14ac:dyDescent="0.25">
      <c r="A2418" t="s">
        <v>4354</v>
      </c>
      <c r="B2418" t="s">
        <v>417</v>
      </c>
      <c r="C2418" t="s">
        <v>330</v>
      </c>
      <c r="D2418" t="s">
        <v>7956</v>
      </c>
      <c r="E2418" t="str">
        <f>VLOOKUP(TRIM(SUBSTITUTE(D2418,CHAR(160),CHAR(32))),Metadata!B$1:C$2632,2,FALSE)</f>
        <v>Abbadie, Jacques, 1654-1727.</v>
      </c>
      <c r="F2418" t="str">
        <f>VLOOKUP(TRIM(SUBSTITUTE(D2418,CHAR(160),CHAR(32))),Metadata!B$1:D$2632,3,FALSE)</f>
        <v>Traité de la vérité de la religion chrétienne 1</v>
      </c>
      <c r="G2418">
        <f>VLOOKUP(TRIM(SUBSTITUTE(D2418,CHAR(160),CHAR(32))),Metadata!B$1:E$2632,4,FALSE)</f>
        <v>1684</v>
      </c>
      <c r="H2418" t="s">
        <v>445</v>
      </c>
      <c r="J2418" t="str">
        <f>VLOOKUP(TRIM(SUBSTITUTE(D2418,CHAR(160),CHAR(32))),Metadata!B$1:H$2632,7,FALSE)</f>
        <v>traite ou essai</v>
      </c>
      <c r="L2418" t="str">
        <f>VLOOKUP(TRIM(SUBSTITUTE(D2418,CHAR(160),CHAR(32))),Metadata!B$1:J$2632,9,FALSE)</f>
        <v>prose</v>
      </c>
      <c r="M2418">
        <f>VLOOKUP(TRIM(SUBSTITUTE(D2418,CHAR(160),CHAR(32))),Metadata!B$1:K$2632,10,FALSE)</f>
        <v>113883</v>
      </c>
      <c r="N2418" s="1" t="s">
        <v>2890</v>
      </c>
      <c r="O2418">
        <v>3</v>
      </c>
      <c r="P2418">
        <v>13</v>
      </c>
    </row>
    <row r="2419" spans="1:16" x14ac:dyDescent="0.25">
      <c r="A2419" t="s">
        <v>4354</v>
      </c>
      <c r="B2419" t="s">
        <v>417</v>
      </c>
      <c r="C2419" t="s">
        <v>330</v>
      </c>
      <c r="D2419" t="s">
        <v>7905</v>
      </c>
      <c r="E2419" t="str">
        <f>VLOOKUP(TRIM(SUBSTITUTE(D2419,CHAR(160),CHAR(32))),Metadata!B$1:C$2632,2,FALSE)</f>
        <v>Retz, Jean François Paul de Gondi de, 1613-1679.</v>
      </c>
      <c r="F2419" t="str">
        <f>VLOOKUP(TRIM(SUBSTITUTE(D2419,CHAR(160),CHAR(32))),Metadata!B$1:D$2632,3,FALSE)</f>
        <v>Memoires. T. 2</v>
      </c>
      <c r="G2419">
        <f>VLOOKUP(TRIM(SUBSTITUTE(D2419,CHAR(160),CHAR(32))),Metadata!B$1:E$2632,4,FALSE)</f>
        <v>1679</v>
      </c>
      <c r="H2419" t="s">
        <v>445</v>
      </c>
      <c r="J2419" t="str">
        <f>VLOOKUP(TRIM(SUBSTITUTE(D2419,CHAR(160),CHAR(32))),Metadata!B$1:H$2632,7,FALSE)</f>
        <v>memoires</v>
      </c>
      <c r="L2419" t="str">
        <f>VLOOKUP(TRIM(SUBSTITUTE(D2419,CHAR(160),CHAR(32))),Metadata!B$1:J$2632,9,FALSE)</f>
        <v>prose</v>
      </c>
      <c r="M2419">
        <f>VLOOKUP(TRIM(SUBSTITUTE(D2419,CHAR(160),CHAR(32))),Metadata!B$1:K$2632,10,FALSE)</f>
        <v>110889</v>
      </c>
      <c r="N2419" s="1" t="s">
        <v>2891</v>
      </c>
      <c r="O2419">
        <v>66</v>
      </c>
      <c r="P2419">
        <v>73</v>
      </c>
    </row>
    <row r="2420" spans="1:16" x14ac:dyDescent="0.25">
      <c r="A2420" t="s">
        <v>4354</v>
      </c>
      <c r="B2420" t="s">
        <v>417</v>
      </c>
      <c r="C2420" t="s">
        <v>330</v>
      </c>
      <c r="D2420" t="s">
        <v>7977</v>
      </c>
      <c r="E2420" t="str">
        <f>VLOOKUP(TRIM(SUBSTITUTE(D2420,CHAR(160),CHAR(32))),Metadata!B$1:C$2632,2,FALSE)</f>
        <v>Aulnoy, Madame d' (Marie-Catherine), 1650 or 51-1705.</v>
      </c>
      <c r="F2420" t="str">
        <f>VLOOKUP(TRIM(SUBSTITUTE(D2420,CHAR(160),CHAR(32))),Metadata!B$1:D$2632,3,FALSE)</f>
        <v>Relation du Voyage d'Espagne</v>
      </c>
      <c r="G2420">
        <f>VLOOKUP(TRIM(SUBSTITUTE(D2420,CHAR(160),CHAR(32))),Metadata!B$1:E$2632,4,FALSE)</f>
        <v>1691</v>
      </c>
      <c r="H2420" t="s">
        <v>445</v>
      </c>
      <c r="J2420" t="str">
        <f>VLOOKUP(TRIM(SUBSTITUTE(D2420,CHAR(160),CHAR(32))),Metadata!B$1:H$2632,7,FALSE)</f>
        <v>recit de voyage</v>
      </c>
      <c r="L2420" t="str">
        <f>VLOOKUP(TRIM(SUBSTITUTE(D2420,CHAR(160),CHAR(32))),Metadata!B$1:J$2632,9,FALSE)</f>
        <v>prose</v>
      </c>
      <c r="M2420">
        <f>VLOOKUP(TRIM(SUBSTITUTE(D2420,CHAR(160),CHAR(32))),Metadata!B$1:K$2632,10,FALSE)</f>
        <v>141618</v>
      </c>
      <c r="N2420" s="1" t="s">
        <v>2892</v>
      </c>
      <c r="O2420">
        <v>8</v>
      </c>
      <c r="P2420">
        <v>15</v>
      </c>
    </row>
    <row r="2421" spans="1:16" x14ac:dyDescent="0.25">
      <c r="A2421" t="s">
        <v>4354</v>
      </c>
      <c r="B2421" t="s">
        <v>417</v>
      </c>
      <c r="C2421" t="s">
        <v>330</v>
      </c>
      <c r="D2421" t="s">
        <v>7977</v>
      </c>
      <c r="E2421" t="str">
        <f>VLOOKUP(TRIM(SUBSTITUTE(D2421,CHAR(160),CHAR(32))),Metadata!B$1:C$2632,2,FALSE)</f>
        <v>Aulnoy, Madame d' (Marie-Catherine), 1650 or 51-1705.</v>
      </c>
      <c r="F2421" t="str">
        <f>VLOOKUP(TRIM(SUBSTITUTE(D2421,CHAR(160),CHAR(32))),Metadata!B$1:D$2632,3,FALSE)</f>
        <v>Relation du Voyage d'Espagne</v>
      </c>
      <c r="G2421">
        <f>VLOOKUP(TRIM(SUBSTITUTE(D2421,CHAR(160),CHAR(32))),Metadata!B$1:E$2632,4,FALSE)</f>
        <v>1691</v>
      </c>
      <c r="H2421" t="s">
        <v>445</v>
      </c>
      <c r="J2421" t="str">
        <f>VLOOKUP(TRIM(SUBSTITUTE(D2421,CHAR(160),CHAR(32))),Metadata!B$1:H$2632,7,FALSE)</f>
        <v>recit de voyage</v>
      </c>
      <c r="L2421" t="str">
        <f>VLOOKUP(TRIM(SUBSTITUTE(D2421,CHAR(160),CHAR(32))),Metadata!B$1:J$2632,9,FALSE)</f>
        <v>prose</v>
      </c>
      <c r="M2421">
        <f>VLOOKUP(TRIM(SUBSTITUTE(D2421,CHAR(160),CHAR(32))),Metadata!B$1:K$2632,10,FALSE)</f>
        <v>141618</v>
      </c>
      <c r="N2421" s="1" t="s">
        <v>2893</v>
      </c>
      <c r="O2421">
        <v>168</v>
      </c>
      <c r="P2421">
        <v>175</v>
      </c>
    </row>
    <row r="2422" spans="1:16" x14ac:dyDescent="0.25">
      <c r="A2422" t="s">
        <v>4354</v>
      </c>
      <c r="B2422" t="s">
        <v>417</v>
      </c>
      <c r="C2422" t="s">
        <v>330</v>
      </c>
      <c r="D2422" t="s">
        <v>7989</v>
      </c>
      <c r="E2422" t="str">
        <f>VLOOKUP(TRIM(SUBSTITUTE(D2422,CHAR(160),CHAR(32))),Metadata!B$1:C$2632,2,FALSE)</f>
        <v>Bayle, Pierre, 1647-1706.</v>
      </c>
      <c r="F2422" t="str">
        <f>VLOOKUP(TRIM(SUBSTITUTE(D2422,CHAR(160),CHAR(32))),Metadata!B$1:D$2632,3,FALSE)</f>
        <v>Commentaire philosophique sur ces paroles de Jésus-Christ</v>
      </c>
      <c r="G2422">
        <f>VLOOKUP(TRIM(SUBSTITUTE(D2422,CHAR(160),CHAR(32))),Metadata!B$1:E$2632,4,FALSE)</f>
        <v>1686</v>
      </c>
      <c r="H2422" t="s">
        <v>445</v>
      </c>
      <c r="J2422" t="str">
        <f>VLOOKUP(TRIM(SUBSTITUTE(D2422,CHAR(160),CHAR(32))),Metadata!B$1:H$2632,7,FALSE)</f>
        <v>traite ou essai</v>
      </c>
      <c r="L2422" t="str">
        <f>VLOOKUP(TRIM(SUBSTITUTE(D2422,CHAR(160),CHAR(32))),Metadata!B$1:J$2632,9,FALSE)</f>
        <v>prose</v>
      </c>
      <c r="M2422">
        <f>VLOOKUP(TRIM(SUBSTITUTE(D2422,CHAR(160),CHAR(32))),Metadata!B$1:K$2632,10,FALSE)</f>
        <v>125224</v>
      </c>
      <c r="N2422" s="1" t="s">
        <v>2894</v>
      </c>
      <c r="O2422">
        <v>89</v>
      </c>
      <c r="P2422">
        <v>96</v>
      </c>
    </row>
    <row r="2423" spans="1:16" x14ac:dyDescent="0.25">
      <c r="A2423" t="s">
        <v>4354</v>
      </c>
      <c r="B2423" t="s">
        <v>417</v>
      </c>
      <c r="C2423" t="s">
        <v>330</v>
      </c>
      <c r="D2423" t="s">
        <v>8066</v>
      </c>
      <c r="E2423" t="str">
        <f>VLOOKUP(TRIM(SUBSTITUTE(D2423,CHAR(160),CHAR(32))),Metadata!B$1:C$2632,2,FALSE)</f>
        <v>La Bruyère, Jean de, 1645-1696.</v>
      </c>
      <c r="F2423" t="str">
        <f>VLOOKUP(TRIM(SUBSTITUTE(D2423,CHAR(160),CHAR(32))),Metadata!B$1:D$2632,3,FALSE)</f>
        <v>Dialogues sur le Quietisme</v>
      </c>
      <c r="G2423">
        <f>VLOOKUP(TRIM(SUBSTITUTE(D2423,CHAR(160),CHAR(32))),Metadata!B$1:E$2632,4,FALSE)</f>
        <v>1694</v>
      </c>
      <c r="H2423" t="s">
        <v>445</v>
      </c>
      <c r="J2423" t="str">
        <f>VLOOKUP(TRIM(SUBSTITUTE(D2423,CHAR(160),CHAR(32))),Metadata!B$1:H$2632,7,FALSE)</f>
        <v>eloquence</v>
      </c>
      <c r="L2423" t="str">
        <f>VLOOKUP(TRIM(SUBSTITUTE(D2423,CHAR(160),CHAR(32))),Metadata!B$1:J$2632,9,FALSE)</f>
        <v/>
      </c>
      <c r="M2423">
        <f>VLOOKUP(TRIM(SUBSTITUTE(D2423,CHAR(160),CHAR(32))),Metadata!B$1:K$2632,10,FALSE)</f>
        <v>43045</v>
      </c>
      <c r="N2423" s="3" t="s">
        <v>2895</v>
      </c>
      <c r="O2423">
        <v>0</v>
      </c>
      <c r="P2423">
        <v>7</v>
      </c>
    </row>
    <row r="2424" spans="1:16" x14ac:dyDescent="0.25">
      <c r="A2424" t="s">
        <v>4354</v>
      </c>
      <c r="B2424" t="s">
        <v>417</v>
      </c>
      <c r="C2424" t="s">
        <v>330</v>
      </c>
      <c r="D2424" t="s">
        <v>7989</v>
      </c>
      <c r="E2424" t="str">
        <f>VLOOKUP(TRIM(SUBSTITUTE(D2424,CHAR(160),CHAR(32))),Metadata!B$1:C$2632,2,FALSE)</f>
        <v>Bayle, Pierre, 1647-1706.</v>
      </c>
      <c r="F2424" t="str">
        <f>VLOOKUP(TRIM(SUBSTITUTE(D2424,CHAR(160),CHAR(32))),Metadata!B$1:D$2632,3,FALSE)</f>
        <v>Commentaire philosophique sur ces paroles de Jésus-Christ</v>
      </c>
      <c r="G2424">
        <f>VLOOKUP(TRIM(SUBSTITUTE(D2424,CHAR(160),CHAR(32))),Metadata!B$1:E$2632,4,FALSE)</f>
        <v>1686</v>
      </c>
      <c r="H2424" t="s">
        <v>445</v>
      </c>
      <c r="J2424" t="str">
        <f>VLOOKUP(TRIM(SUBSTITUTE(D2424,CHAR(160),CHAR(32))),Metadata!B$1:H$2632,7,FALSE)</f>
        <v>traite ou essai</v>
      </c>
      <c r="L2424" t="str">
        <f>VLOOKUP(TRIM(SUBSTITUTE(D2424,CHAR(160),CHAR(32))),Metadata!B$1:J$2632,9,FALSE)</f>
        <v>prose</v>
      </c>
      <c r="M2424">
        <f>VLOOKUP(TRIM(SUBSTITUTE(D2424,CHAR(160),CHAR(32))),Metadata!B$1:K$2632,10,FALSE)</f>
        <v>125224</v>
      </c>
      <c r="N2424" s="1" t="s">
        <v>2896</v>
      </c>
      <c r="O2424">
        <v>80</v>
      </c>
      <c r="P2424">
        <v>87</v>
      </c>
    </row>
    <row r="2425" spans="1:16" x14ac:dyDescent="0.25">
      <c r="A2425" t="s">
        <v>4354</v>
      </c>
      <c r="B2425" t="s">
        <v>417</v>
      </c>
      <c r="C2425" t="s">
        <v>330</v>
      </c>
      <c r="D2425" t="s">
        <v>8354</v>
      </c>
      <c r="E2425" t="str">
        <f>VLOOKUP(TRIM(SUBSTITUTE(D2425,CHAR(160),CHAR(32))),Metadata!B$1:C$2632,2,FALSE)</f>
        <v>Prévost, abbé, 1697-1763.</v>
      </c>
      <c r="F2425" t="str">
        <f>VLOOKUP(TRIM(SUBSTITUTE(D2425,CHAR(160),CHAR(32))),Metadata!B$1:D$2632,3,FALSE)</f>
        <v>Le philosophe anglois, ou, Histoire de monsieur Cleveland, fils naturel de Cromwel. T. 5-6</v>
      </c>
      <c r="G2425">
        <f>VLOOKUP(TRIM(SUBSTITUTE(D2425,CHAR(160),CHAR(32))),Metadata!B$1:E$2632,4,FALSE)</f>
        <v>1739</v>
      </c>
      <c r="H2425" t="s">
        <v>448</v>
      </c>
      <c r="J2425" t="str">
        <f>VLOOKUP(TRIM(SUBSTITUTE(D2425,CHAR(160),CHAR(32))),Metadata!B$1:H$2632,7,FALSE)</f>
        <v>roman</v>
      </c>
      <c r="L2425" t="str">
        <f>VLOOKUP(TRIM(SUBSTITUTE(D2425,CHAR(160),CHAR(32))),Metadata!B$1:J$2632,9,FALSE)</f>
        <v>prose</v>
      </c>
      <c r="M2425">
        <f>VLOOKUP(TRIM(SUBSTITUTE(D2425,CHAR(160),CHAR(32))),Metadata!B$1:K$2632,10,FALSE)</f>
        <v>149906</v>
      </c>
      <c r="N2425" s="1" t="s">
        <v>2897</v>
      </c>
      <c r="O2425">
        <v>5</v>
      </c>
      <c r="P2425">
        <v>12</v>
      </c>
    </row>
    <row r="2426" spans="1:16" x14ac:dyDescent="0.25">
      <c r="A2426" t="s">
        <v>4354</v>
      </c>
      <c r="B2426" t="s">
        <v>417</v>
      </c>
      <c r="C2426" t="s">
        <v>330</v>
      </c>
      <c r="D2426" t="s">
        <v>8275</v>
      </c>
      <c r="E2426" t="str">
        <f>VLOOKUP(TRIM(SUBSTITUTE(D2426,CHAR(160),CHAR(32))),Metadata!B$1:C$2632,2,FALSE)</f>
        <v>Helvétius, Claude Adrien, 1715-1771.</v>
      </c>
      <c r="F2426" t="str">
        <f>VLOOKUP(TRIM(SUBSTITUTE(D2426,CHAR(160),CHAR(32))),Metadata!B$1:D$2632,3,FALSE)</f>
        <v>De l'esprit.</v>
      </c>
      <c r="G2426">
        <f>VLOOKUP(TRIM(SUBSTITUTE(D2426,CHAR(160),CHAR(32))),Metadata!B$1:E$2632,4,FALSE)</f>
        <v>1758</v>
      </c>
      <c r="H2426" t="s">
        <v>448</v>
      </c>
      <c r="J2426" t="str">
        <f>VLOOKUP(TRIM(SUBSTITUTE(D2426,CHAR(160),CHAR(32))),Metadata!B$1:H$2632,7,FALSE)</f>
        <v>traite ou essai</v>
      </c>
      <c r="L2426" t="str">
        <f>VLOOKUP(TRIM(SUBSTITUTE(D2426,CHAR(160),CHAR(32))),Metadata!B$1:J$2632,9,FALSE)</f>
        <v>prose</v>
      </c>
      <c r="M2426">
        <f>VLOOKUP(TRIM(SUBSTITUTE(D2426,CHAR(160),CHAR(32))),Metadata!B$1:K$2632,10,FALSE)</f>
        <v>161176</v>
      </c>
      <c r="N2426" s="1" t="s">
        <v>2898</v>
      </c>
      <c r="O2426">
        <v>3</v>
      </c>
      <c r="P2426">
        <v>10</v>
      </c>
    </row>
    <row r="2427" spans="1:16" x14ac:dyDescent="0.25">
      <c r="A2427" t="s">
        <v>4354</v>
      </c>
      <c r="B2427" t="s">
        <v>417</v>
      </c>
      <c r="C2427" t="s">
        <v>330</v>
      </c>
      <c r="D2427" t="s">
        <v>8170</v>
      </c>
      <c r="E2427" t="str">
        <f>VLOOKUP(TRIM(SUBSTITUTE(D2427,CHAR(160),CHAR(32))),Metadata!B$1:C$2632,2,FALSE)</f>
        <v>Alembert, Jean Le Rond d', 1717-1783.</v>
      </c>
      <c r="F2427" t="str">
        <f>VLOOKUP(TRIM(SUBSTITUTE(D2427,CHAR(160),CHAR(32))),Metadata!B$1:D$2632,3,FALSE)</f>
        <v>Discours préliminaire de l'encyclopédie</v>
      </c>
      <c r="G2427">
        <f>VLOOKUP(TRIM(SUBSTITUTE(D2427,CHAR(160),CHAR(32))),Metadata!B$1:E$2632,4,FALSE)</f>
        <v>1751</v>
      </c>
      <c r="H2427" t="s">
        <v>448</v>
      </c>
      <c r="J2427" t="str">
        <f>VLOOKUP(TRIM(SUBSTITUTE(D2427,CHAR(160),CHAR(32))),Metadata!B$1:H$2632,7,FALSE)</f>
        <v>traite ou essai</v>
      </c>
      <c r="L2427" t="str">
        <f>VLOOKUP(TRIM(SUBSTITUTE(D2427,CHAR(160),CHAR(32))),Metadata!B$1:J$2632,9,FALSE)</f>
        <v>prose</v>
      </c>
      <c r="M2427">
        <f>VLOOKUP(TRIM(SUBSTITUTE(D2427,CHAR(160),CHAR(32))),Metadata!B$1:K$2632,10,FALSE)</f>
        <v>42942</v>
      </c>
      <c r="N2427" s="1" t="s">
        <v>2899</v>
      </c>
      <c r="O2427">
        <v>134</v>
      </c>
      <c r="P2427">
        <v>141</v>
      </c>
    </row>
    <row r="2428" spans="1:16" x14ac:dyDescent="0.25">
      <c r="A2428" t="s">
        <v>4354</v>
      </c>
      <c r="B2428" t="s">
        <v>417</v>
      </c>
      <c r="C2428" t="s">
        <v>330</v>
      </c>
      <c r="D2428" t="s">
        <v>8269</v>
      </c>
      <c r="E2428" t="str">
        <f>VLOOKUP(TRIM(SUBSTITUTE(D2428,CHAR(160),CHAR(32))),Metadata!B$1:C$2632,2,FALSE)</f>
        <v>Gérard, Philippe Louis, 1737-1813.</v>
      </c>
      <c r="F2428" t="str">
        <f>VLOOKUP(TRIM(SUBSTITUTE(D2428,CHAR(160),CHAR(32))),Metadata!B$1:D$2632,3,FALSE)</f>
        <v>Le comte de Valmont</v>
      </c>
      <c r="G2428">
        <f>VLOOKUP(TRIM(SUBSTITUTE(D2428,CHAR(160),CHAR(32))),Metadata!B$1:E$2632,4,FALSE)</f>
        <v>1775</v>
      </c>
      <c r="H2428" t="s">
        <v>448</v>
      </c>
      <c r="J2428" t="str">
        <f>VLOOKUP(TRIM(SUBSTITUTE(D2428,CHAR(160),CHAR(32))),Metadata!B$1:H$2632,7,FALSE)</f>
        <v>roman</v>
      </c>
      <c r="L2428" t="str">
        <f>VLOOKUP(TRIM(SUBSTITUTE(D2428,CHAR(160),CHAR(32))),Metadata!B$1:J$2632,9,FALSE)</f>
        <v>prose</v>
      </c>
      <c r="M2428">
        <f>VLOOKUP(TRIM(SUBSTITUTE(D2428,CHAR(160),CHAR(32))),Metadata!B$1:K$2632,10,FALSE)</f>
        <v>189295</v>
      </c>
      <c r="N2428" s="1" t="s">
        <v>2900</v>
      </c>
      <c r="O2428">
        <v>142</v>
      </c>
      <c r="P2428">
        <v>149</v>
      </c>
    </row>
    <row r="2429" spans="1:16" x14ac:dyDescent="0.25">
      <c r="A2429" t="s">
        <v>4354</v>
      </c>
      <c r="B2429" t="s">
        <v>417</v>
      </c>
      <c r="C2429" t="s">
        <v>330</v>
      </c>
      <c r="D2429" t="s">
        <v>8323</v>
      </c>
      <c r="E2429" t="str">
        <f>VLOOKUP(TRIM(SUBSTITUTE(D2429,CHAR(160),CHAR(32))),Metadata!B$1:C$2632,2,FALSE)</f>
        <v>Marivaux, Pierre Carlet de Chamblain de, 1688-1763.</v>
      </c>
      <c r="F2429" t="str">
        <f>VLOOKUP(TRIM(SUBSTITUTE(D2429,CHAR(160),CHAR(32))),Metadata!B$1:D$2632,3,FALSE)</f>
        <v>Les fausses confidences</v>
      </c>
      <c r="G2429">
        <f>VLOOKUP(TRIM(SUBSTITUTE(D2429,CHAR(160),CHAR(32))),Metadata!B$1:E$2632,4,FALSE)</f>
        <v>1738</v>
      </c>
      <c r="H2429" t="s">
        <v>448</v>
      </c>
      <c r="J2429" t="str">
        <f>VLOOKUP(TRIM(SUBSTITUTE(D2429,CHAR(160),CHAR(32))),Metadata!B$1:H$2632,7,FALSE)</f>
        <v>theatre</v>
      </c>
      <c r="L2429" t="str">
        <f>VLOOKUP(TRIM(SUBSTITUTE(D2429,CHAR(160),CHAR(32))),Metadata!B$1:J$2632,9,FALSE)</f>
        <v>prose</v>
      </c>
      <c r="M2429">
        <f>VLOOKUP(TRIM(SUBSTITUTE(D2429,CHAR(160),CHAR(32))),Metadata!B$1:K$2632,10,FALSE)</f>
        <v>20422</v>
      </c>
      <c r="N2429" s="1" t="s">
        <v>2901</v>
      </c>
      <c r="O2429">
        <v>27</v>
      </c>
      <c r="P2429">
        <v>34</v>
      </c>
    </row>
    <row r="2430" spans="1:16" x14ac:dyDescent="0.25">
      <c r="A2430" t="s">
        <v>4354</v>
      </c>
      <c r="B2430" t="s">
        <v>417</v>
      </c>
      <c r="C2430" t="s">
        <v>330</v>
      </c>
      <c r="D2430" t="s">
        <v>8293</v>
      </c>
      <c r="E2430" t="str">
        <f>VLOOKUP(TRIM(SUBSTITUTE(D2430,CHAR(160),CHAR(32))),Metadata!B$1:C$2632,2,FALSE)</f>
        <v>Laclos, Choderlos de, 1741-1803.</v>
      </c>
      <c r="F2430" t="str">
        <f>VLOOKUP(TRIM(SUBSTITUTE(D2430,CHAR(160),CHAR(32))),Metadata!B$1:D$2632,3,FALSE)</f>
        <v>Les liaisons dangereuses</v>
      </c>
      <c r="G2430">
        <f>VLOOKUP(TRIM(SUBSTITUTE(D2430,CHAR(160),CHAR(32))),Metadata!B$1:E$2632,4,FALSE)</f>
        <v>1782</v>
      </c>
      <c r="H2430" t="s">
        <v>448</v>
      </c>
      <c r="J2430" t="str">
        <f>VLOOKUP(TRIM(SUBSTITUTE(D2430,CHAR(160),CHAR(32))),Metadata!B$1:H$2632,7,FALSE)</f>
        <v>roman</v>
      </c>
      <c r="L2430" t="str">
        <f>VLOOKUP(TRIM(SUBSTITUTE(D2430,CHAR(160),CHAR(32))),Metadata!B$1:J$2632,9,FALSE)</f>
        <v>prose</v>
      </c>
      <c r="M2430">
        <f>VLOOKUP(TRIM(SUBSTITUTE(D2430,CHAR(160),CHAR(32))),Metadata!B$1:K$2632,10,FALSE)</f>
        <v>149273</v>
      </c>
      <c r="N2430" s="1" t="s">
        <v>2902</v>
      </c>
      <c r="O2430">
        <v>3</v>
      </c>
      <c r="P2430">
        <v>10</v>
      </c>
    </row>
    <row r="2431" spans="1:16" x14ac:dyDescent="0.25">
      <c r="A2431" t="s">
        <v>4354</v>
      </c>
      <c r="B2431" t="s">
        <v>417</v>
      </c>
      <c r="C2431" t="s">
        <v>330</v>
      </c>
      <c r="D2431" t="s">
        <v>8269</v>
      </c>
      <c r="E2431" t="str">
        <f>VLOOKUP(TRIM(SUBSTITUTE(D2431,CHAR(160),CHAR(32))),Metadata!B$1:C$2632,2,FALSE)</f>
        <v>Gérard, Philippe Louis, 1737-1813.</v>
      </c>
      <c r="F2431" t="str">
        <f>VLOOKUP(TRIM(SUBSTITUTE(D2431,CHAR(160),CHAR(32))),Metadata!B$1:D$2632,3,FALSE)</f>
        <v>Le comte de Valmont</v>
      </c>
      <c r="G2431">
        <f>VLOOKUP(TRIM(SUBSTITUTE(D2431,CHAR(160),CHAR(32))),Metadata!B$1:E$2632,4,FALSE)</f>
        <v>1775</v>
      </c>
      <c r="H2431" t="s">
        <v>448</v>
      </c>
      <c r="J2431" t="str">
        <f>VLOOKUP(TRIM(SUBSTITUTE(D2431,CHAR(160),CHAR(32))),Metadata!B$1:H$2632,7,FALSE)</f>
        <v>roman</v>
      </c>
      <c r="L2431" t="str">
        <f>VLOOKUP(TRIM(SUBSTITUTE(D2431,CHAR(160),CHAR(32))),Metadata!B$1:J$2632,9,FALSE)</f>
        <v>prose</v>
      </c>
      <c r="M2431">
        <f>VLOOKUP(TRIM(SUBSTITUTE(D2431,CHAR(160),CHAR(32))),Metadata!B$1:K$2632,10,FALSE)</f>
        <v>189295</v>
      </c>
      <c r="N2431" s="1" t="s">
        <v>2903</v>
      </c>
      <c r="O2431">
        <v>47</v>
      </c>
      <c r="P2431">
        <v>55</v>
      </c>
    </row>
    <row r="2432" spans="1:16" x14ac:dyDescent="0.25">
      <c r="A2432" t="s">
        <v>4354</v>
      </c>
      <c r="B2432" t="s">
        <v>417</v>
      </c>
      <c r="C2432" t="s">
        <v>330</v>
      </c>
      <c r="D2432" t="s">
        <v>8182</v>
      </c>
      <c r="E2432" t="str">
        <f>VLOOKUP(TRIM(SUBSTITUTE(D2432,CHAR(160),CHAR(32))),Metadata!B$1:C$2632,2,FALSE)</f>
        <v>Barruel, Abbé Augustin, 1741-1820.</v>
      </c>
      <c r="F2432" t="str">
        <f>VLOOKUP(TRIM(SUBSTITUTE(D2432,CHAR(160),CHAR(32))),Metadata!B$1:D$2632,3,FALSE)</f>
        <v>Les helviennes</v>
      </c>
      <c r="G2432">
        <f>VLOOKUP(TRIM(SUBSTITUTE(D2432,CHAR(160),CHAR(32))),Metadata!B$1:E$2632,4,FALSE)</f>
        <v>1781</v>
      </c>
      <c r="H2432" t="s">
        <v>448</v>
      </c>
      <c r="J2432" t="str">
        <f>VLOOKUP(TRIM(SUBSTITUTE(D2432,CHAR(160),CHAR(32))),Metadata!B$1:H$2632,7,FALSE)</f>
        <v>traite ou essai</v>
      </c>
      <c r="L2432" t="str">
        <f>VLOOKUP(TRIM(SUBSTITUTE(D2432,CHAR(160),CHAR(32))),Metadata!B$1:J$2632,9,FALSE)</f>
        <v>prose</v>
      </c>
      <c r="M2432">
        <f>VLOOKUP(TRIM(SUBSTITUTE(D2432,CHAR(160),CHAR(32))),Metadata!B$1:K$2632,10,FALSE)</f>
        <v>331511</v>
      </c>
      <c r="N2432" s="1" t="s">
        <v>2904</v>
      </c>
      <c r="O2432">
        <v>52</v>
      </c>
      <c r="P2432">
        <v>59</v>
      </c>
    </row>
    <row r="2433" spans="1:16" x14ac:dyDescent="0.25">
      <c r="A2433" t="s">
        <v>4354</v>
      </c>
      <c r="B2433" t="s">
        <v>417</v>
      </c>
      <c r="C2433" t="s">
        <v>330</v>
      </c>
      <c r="D2433" t="s">
        <v>8169</v>
      </c>
      <c r="E2433" t="str">
        <f>VLOOKUP(TRIM(SUBSTITUTE(D2433,CHAR(160),CHAR(32))),Metadata!B$1:C$2632,2,FALSE)</f>
        <v>Alemán, Mateo, 1547-1614?</v>
      </c>
      <c r="F2433" t="str">
        <f>VLOOKUP(TRIM(SUBSTITUTE(D2433,CHAR(160),CHAR(32))),Metadata!B$1:D$2632,3,FALSE)</f>
        <v>Histoire de Guzman d'Alfarache</v>
      </c>
      <c r="G2433">
        <f>VLOOKUP(TRIM(SUBSTITUTE(D2433,CHAR(160),CHAR(32))),Metadata!B$1:E$2632,4,FALSE)</f>
        <v>1732</v>
      </c>
      <c r="H2433" t="s">
        <v>448</v>
      </c>
      <c r="J2433" t="str">
        <f>VLOOKUP(TRIM(SUBSTITUTE(D2433,CHAR(160),CHAR(32))),Metadata!B$1:H$2632,7,FALSE)</f>
        <v>roman</v>
      </c>
      <c r="L2433" t="str">
        <f>VLOOKUP(TRIM(SUBSTITUTE(D2433,CHAR(160),CHAR(32))),Metadata!B$1:J$2632,9,FALSE)</f>
        <v>prose</v>
      </c>
      <c r="M2433">
        <f>VLOOKUP(TRIM(SUBSTITUTE(D2433,CHAR(160),CHAR(32))),Metadata!B$1:K$2632,10,FALSE)</f>
        <v>187186</v>
      </c>
      <c r="N2433" s="1" t="s">
        <v>2905</v>
      </c>
      <c r="O2433">
        <v>3</v>
      </c>
      <c r="P2433">
        <v>10</v>
      </c>
    </row>
    <row r="2434" spans="1:16" x14ac:dyDescent="0.25">
      <c r="A2434" t="s">
        <v>4354</v>
      </c>
      <c r="B2434" t="s">
        <v>417</v>
      </c>
      <c r="C2434" t="s">
        <v>330</v>
      </c>
      <c r="D2434" t="s">
        <v>8244</v>
      </c>
      <c r="E2434" t="str">
        <f>VLOOKUP(TRIM(SUBSTITUTE(D2434,CHAR(160),CHAR(32))),Metadata!B$1:C$2632,2,FALSE)</f>
        <v>Dorat, Claude Joseph, 1734-1780.</v>
      </c>
      <c r="F2434" t="str">
        <f>VLOOKUP(TRIM(SUBSTITUTE(D2434,CHAR(160),CHAR(32))),Metadata!B$1:D$2632,3,FALSE)</f>
        <v>Les malheurs de l'inconstance</v>
      </c>
      <c r="G2434">
        <f>VLOOKUP(TRIM(SUBSTITUTE(D2434,CHAR(160),CHAR(32))),Metadata!B$1:E$2632,4,FALSE)</f>
        <v>1772</v>
      </c>
      <c r="H2434" t="s">
        <v>448</v>
      </c>
      <c r="J2434" t="str">
        <f>VLOOKUP(TRIM(SUBSTITUTE(D2434,CHAR(160),CHAR(32))),Metadata!B$1:H$2632,7,FALSE)</f>
        <v>roman</v>
      </c>
      <c r="L2434" t="str">
        <f>VLOOKUP(TRIM(SUBSTITUTE(D2434,CHAR(160),CHAR(32))),Metadata!B$1:J$2632,9,FALSE)</f>
        <v>prose</v>
      </c>
      <c r="M2434">
        <f>VLOOKUP(TRIM(SUBSTITUTE(D2434,CHAR(160),CHAR(32))),Metadata!B$1:K$2632,10,FALSE)</f>
        <v>68706</v>
      </c>
      <c r="N2434" s="1" t="s">
        <v>2906</v>
      </c>
      <c r="O2434">
        <v>5</v>
      </c>
      <c r="P2434">
        <v>12</v>
      </c>
    </row>
    <row r="2435" spans="1:16" x14ac:dyDescent="0.25">
      <c r="A2435" t="s">
        <v>4354</v>
      </c>
      <c r="B2435" t="s">
        <v>417</v>
      </c>
      <c r="C2435" t="s">
        <v>330</v>
      </c>
      <c r="D2435" t="s">
        <v>8353</v>
      </c>
      <c r="E2435" t="str">
        <f>VLOOKUP(TRIM(SUBSTITUTE(D2435,CHAR(160),CHAR(32))),Metadata!B$1:C$2632,2,FALSE)</f>
        <v>Prévost, abbé, 1697-1763.</v>
      </c>
      <c r="F2435" t="str">
        <f>VLOOKUP(TRIM(SUBSTITUTE(D2435,CHAR(160),CHAR(32))),Metadata!B$1:D$2632,3,FALSE)</f>
        <v>Le philosophe anglois, ou, Histoire de monsieur Cleveland, fils naturel de Cromwel. T. 4</v>
      </c>
      <c r="G2435">
        <f>VLOOKUP(TRIM(SUBSTITUTE(D2435,CHAR(160),CHAR(32))),Metadata!B$1:E$2632,4,FALSE)</f>
        <v>1738</v>
      </c>
      <c r="H2435" t="s">
        <v>448</v>
      </c>
      <c r="J2435" t="str">
        <f>VLOOKUP(TRIM(SUBSTITUTE(D2435,CHAR(160),CHAR(32))),Metadata!B$1:H$2632,7,FALSE)</f>
        <v>roman</v>
      </c>
      <c r="L2435" t="str">
        <f>VLOOKUP(TRIM(SUBSTITUTE(D2435,CHAR(160),CHAR(32))),Metadata!B$1:J$2632,9,FALSE)</f>
        <v>prose</v>
      </c>
      <c r="M2435">
        <f>VLOOKUP(TRIM(SUBSTITUTE(D2435,CHAR(160),CHAR(32))),Metadata!B$1:K$2632,10,FALSE)</f>
        <v>77636</v>
      </c>
      <c r="N2435" t="s">
        <v>2907</v>
      </c>
      <c r="O2435">
        <v>56</v>
      </c>
      <c r="P2435">
        <v>62</v>
      </c>
    </row>
    <row r="2436" spans="1:16" x14ac:dyDescent="0.25">
      <c r="A2436" t="s">
        <v>4354</v>
      </c>
      <c r="B2436" t="s">
        <v>417</v>
      </c>
      <c r="C2436" t="s">
        <v>330</v>
      </c>
      <c r="D2436" t="s">
        <v>8396</v>
      </c>
      <c r="E2436" t="str">
        <f>VLOOKUP(TRIM(SUBSTITUTE(D2436,CHAR(160),CHAR(32))),Metadata!B$1:C$2632,2,FALSE)</f>
        <v>Saurin, M. (Bernard-Joseph), 1706-1781.</v>
      </c>
      <c r="F2436" t="str">
        <f>VLOOKUP(TRIM(SUBSTITUTE(D2436,CHAR(160),CHAR(32))),Metadata!B$1:D$2632,3,FALSE)</f>
        <v>Beverly</v>
      </c>
      <c r="G2436">
        <f>VLOOKUP(TRIM(SUBSTITUTE(D2436,CHAR(160),CHAR(32))),Metadata!B$1:E$2632,4,FALSE)</f>
        <v>1768</v>
      </c>
      <c r="H2436" t="s">
        <v>448</v>
      </c>
      <c r="J2436" t="str">
        <f>VLOOKUP(TRIM(SUBSTITUTE(D2436,CHAR(160),CHAR(32))),Metadata!B$1:H$2632,7,FALSE)</f>
        <v>theatre</v>
      </c>
      <c r="L2436" t="str">
        <f>VLOOKUP(TRIM(SUBSTITUTE(D2436,CHAR(160),CHAR(32))),Metadata!B$1:J$2632,9,FALSE)</f>
        <v>vers</v>
      </c>
      <c r="M2436">
        <f>VLOOKUP(TRIM(SUBSTITUTE(D2436,CHAR(160),CHAR(32))),Metadata!B$1:K$2632,10,FALSE)</f>
        <v>14201</v>
      </c>
      <c r="N2436" t="s">
        <v>2908</v>
      </c>
      <c r="O2436">
        <v>5</v>
      </c>
      <c r="P2436">
        <v>12</v>
      </c>
    </row>
    <row r="2437" spans="1:16" x14ac:dyDescent="0.25">
      <c r="A2437" t="s">
        <v>4354</v>
      </c>
      <c r="B2437" t="s">
        <v>417</v>
      </c>
      <c r="C2437" t="s">
        <v>330</v>
      </c>
      <c r="D2437" t="s">
        <v>8232</v>
      </c>
      <c r="E2437" t="str">
        <f>VLOOKUP(TRIM(SUBSTITUTE(D2437,CHAR(160),CHAR(32))),Metadata!B$1:C$2632,2,FALSE)</f>
        <v>Diderot, Denis, 1713-1784.</v>
      </c>
      <c r="F2437" t="str">
        <f>VLOOKUP(TRIM(SUBSTITUTE(D2437,CHAR(160),CHAR(32))),Metadata!B$1:D$2632,3,FALSE)</f>
        <v>Essai sur mérite et vertu</v>
      </c>
      <c r="G2437">
        <f>VLOOKUP(TRIM(SUBSTITUTE(D2437,CHAR(160),CHAR(32))),Metadata!B$1:E$2632,4,FALSE)</f>
        <v>1745</v>
      </c>
      <c r="H2437" t="s">
        <v>448</v>
      </c>
      <c r="J2437" t="str">
        <f>VLOOKUP(TRIM(SUBSTITUTE(D2437,CHAR(160),CHAR(32))),Metadata!B$1:H$2632,7,FALSE)</f>
        <v>traite ou essai</v>
      </c>
      <c r="L2437" t="str">
        <f>VLOOKUP(TRIM(SUBSTITUTE(D2437,CHAR(160),CHAR(32))),Metadata!B$1:J$2632,9,FALSE)</f>
        <v>prose</v>
      </c>
      <c r="M2437">
        <f>VLOOKUP(TRIM(SUBSTITUTE(D2437,CHAR(160),CHAR(32))),Metadata!B$1:K$2632,10,FALSE)</f>
        <v>38226</v>
      </c>
      <c r="N2437" s="1" t="s">
        <v>2909</v>
      </c>
      <c r="O2437">
        <v>8</v>
      </c>
      <c r="P2437">
        <v>15</v>
      </c>
    </row>
    <row r="2438" spans="1:16" x14ac:dyDescent="0.25">
      <c r="A2438" t="s">
        <v>4354</v>
      </c>
      <c r="B2438" t="s">
        <v>417</v>
      </c>
      <c r="C2438" t="s">
        <v>330</v>
      </c>
      <c r="D2438" t="s">
        <v>8293</v>
      </c>
      <c r="E2438" t="str">
        <f>VLOOKUP(TRIM(SUBSTITUTE(D2438,CHAR(160),CHAR(32))),Metadata!B$1:C$2632,2,FALSE)</f>
        <v>Laclos, Choderlos de, 1741-1803.</v>
      </c>
      <c r="F2438" t="str">
        <f>VLOOKUP(TRIM(SUBSTITUTE(D2438,CHAR(160),CHAR(32))),Metadata!B$1:D$2632,3,FALSE)</f>
        <v>Les liaisons dangereuses</v>
      </c>
      <c r="G2438">
        <f>VLOOKUP(TRIM(SUBSTITUTE(D2438,CHAR(160),CHAR(32))),Metadata!B$1:E$2632,4,FALSE)</f>
        <v>1782</v>
      </c>
      <c r="H2438" t="s">
        <v>448</v>
      </c>
      <c r="J2438" t="str">
        <f>VLOOKUP(TRIM(SUBSTITUTE(D2438,CHAR(160),CHAR(32))),Metadata!B$1:H$2632,7,FALSE)</f>
        <v>roman</v>
      </c>
      <c r="L2438" t="str">
        <f>VLOOKUP(TRIM(SUBSTITUTE(D2438,CHAR(160),CHAR(32))),Metadata!B$1:J$2632,9,FALSE)</f>
        <v>prose</v>
      </c>
      <c r="M2438">
        <f>VLOOKUP(TRIM(SUBSTITUTE(D2438,CHAR(160),CHAR(32))),Metadata!B$1:K$2632,10,FALSE)</f>
        <v>149273</v>
      </c>
      <c r="N2438" s="1" t="s">
        <v>2910</v>
      </c>
      <c r="O2438">
        <v>9</v>
      </c>
      <c r="P2438">
        <v>16</v>
      </c>
    </row>
    <row r="2439" spans="1:16" x14ac:dyDescent="0.25">
      <c r="A2439" t="s">
        <v>4354</v>
      </c>
      <c r="B2439" t="s">
        <v>417</v>
      </c>
      <c r="C2439" t="s">
        <v>330</v>
      </c>
      <c r="D2439" t="s">
        <v>8213</v>
      </c>
      <c r="E2439" t="str">
        <f>VLOOKUP(TRIM(SUBSTITUTE(D2439,CHAR(160),CHAR(32))),Metadata!B$1:C$2632,2,FALSE)</f>
        <v>Condillac, Etienne Bonnot de, 1714-1780.</v>
      </c>
      <c r="F2439" t="str">
        <f>VLOOKUP(TRIM(SUBSTITUTE(D2439,CHAR(160),CHAR(32))),Metadata!B$1:D$2632,3,FALSE)</f>
        <v>Traité des systèmes</v>
      </c>
      <c r="G2439">
        <f>VLOOKUP(TRIM(SUBSTITUTE(D2439,CHAR(160),CHAR(32))),Metadata!B$1:E$2632,4,FALSE)</f>
        <v>1749</v>
      </c>
      <c r="H2439" t="s">
        <v>448</v>
      </c>
      <c r="J2439" t="str">
        <f>VLOOKUP(TRIM(SUBSTITUTE(D2439,CHAR(160),CHAR(32))),Metadata!B$1:H$2632,7,FALSE)</f>
        <v>traite ou essai</v>
      </c>
      <c r="L2439" t="str">
        <f>VLOOKUP(TRIM(SUBSTITUTE(D2439,CHAR(160),CHAR(32))),Metadata!B$1:J$2632,9,FALSE)</f>
        <v>prose</v>
      </c>
      <c r="M2439">
        <f>VLOOKUP(TRIM(SUBSTITUTE(D2439,CHAR(160),CHAR(32))),Metadata!B$1:K$2632,10,FALSE)</f>
        <v>61523</v>
      </c>
      <c r="N2439" s="1" t="s">
        <v>2911</v>
      </c>
      <c r="O2439">
        <v>200</v>
      </c>
      <c r="P2439">
        <v>207</v>
      </c>
    </row>
    <row r="2440" spans="1:16" x14ac:dyDescent="0.25">
      <c r="A2440" t="s">
        <v>4354</v>
      </c>
      <c r="B2440" t="s">
        <v>417</v>
      </c>
      <c r="C2440" t="s">
        <v>330</v>
      </c>
      <c r="D2440" t="s">
        <v>8400</v>
      </c>
      <c r="E2440" t="str">
        <f>VLOOKUP(TRIM(SUBSTITUTE(D2440,CHAR(160),CHAR(32))),Metadata!B$1:C$2632,2,FALSE)</f>
        <v>Staël, Madame de (Anne-Louise-Germaine), 1766-1817.</v>
      </c>
      <c r="F2440" t="str">
        <f>VLOOKUP(TRIM(SUBSTITUTE(D2440,CHAR(160),CHAR(32))),Metadata!B$1:D$2632,3,FALSE)</f>
        <v>Lettres de jeunesse, 1791</v>
      </c>
      <c r="G2440">
        <f>VLOOKUP(TRIM(SUBSTITUTE(D2440,CHAR(160),CHAR(32))),Metadata!B$1:E$2632,4,FALSE)</f>
        <v>1791</v>
      </c>
      <c r="H2440" t="s">
        <v>448</v>
      </c>
      <c r="J2440" t="str">
        <f>VLOOKUP(TRIM(SUBSTITUTE(D2440,CHAR(160),CHAR(32))),Metadata!B$1:H$2632,7,FALSE)</f>
        <v>correspondance</v>
      </c>
      <c r="L2440" t="str">
        <f>VLOOKUP(TRIM(SUBSTITUTE(D2440,CHAR(160),CHAR(32))),Metadata!B$1:J$2632,9,FALSE)</f>
        <v>prose</v>
      </c>
      <c r="M2440">
        <f>VLOOKUP(TRIM(SUBSTITUTE(D2440,CHAR(160),CHAR(32))),Metadata!B$1:K$2632,10,FALSE)</f>
        <v>38737</v>
      </c>
      <c r="N2440" s="1" t="s">
        <v>2912</v>
      </c>
      <c r="O2440">
        <v>33</v>
      </c>
      <c r="P2440">
        <v>40</v>
      </c>
    </row>
    <row r="2441" spans="1:16" x14ac:dyDescent="0.25">
      <c r="A2441" t="s">
        <v>4354</v>
      </c>
      <c r="B2441" t="s">
        <v>417</v>
      </c>
      <c r="C2441" t="s">
        <v>330</v>
      </c>
      <c r="D2441" t="s">
        <v>8408</v>
      </c>
      <c r="E2441" t="str">
        <f>VLOOKUP(TRIM(SUBSTITUTE(D2441,CHAR(160),CHAR(32))),Metadata!B$1:C$2632,2,FALSE)</f>
        <v>Thomas, M. (Antoine Léonard), 1732-1785.</v>
      </c>
      <c r="F2441" t="str">
        <f>VLOOKUP(TRIM(SUBSTITUTE(D2441,CHAR(160),CHAR(32))),Metadata!B$1:D$2632,3,FALSE)</f>
        <v>Essai sur les éloges</v>
      </c>
      <c r="G2441">
        <f>VLOOKUP(TRIM(SUBSTITUTE(D2441,CHAR(160),CHAR(32))),Metadata!B$1:E$2632,4,FALSE)</f>
        <v>1773</v>
      </c>
      <c r="H2441" t="s">
        <v>448</v>
      </c>
      <c r="J2441" t="str">
        <f>VLOOKUP(TRIM(SUBSTITUTE(D2441,CHAR(160),CHAR(32))),Metadata!B$1:H$2632,7,FALSE)</f>
        <v>traite ou essai</v>
      </c>
      <c r="L2441" t="str">
        <f>VLOOKUP(TRIM(SUBSTITUTE(D2441,CHAR(160),CHAR(32))),Metadata!B$1:J$2632,9,FALSE)</f>
        <v>prose</v>
      </c>
      <c r="M2441">
        <f>VLOOKUP(TRIM(SUBSTITUTE(D2441,CHAR(160),CHAR(32))),Metadata!B$1:K$2632,10,FALSE)</f>
        <v>114717</v>
      </c>
      <c r="N2441" s="1" t="s">
        <v>2913</v>
      </c>
      <c r="O2441">
        <v>267</v>
      </c>
      <c r="P2441">
        <v>274</v>
      </c>
    </row>
    <row r="2442" spans="1:16" x14ac:dyDescent="0.25">
      <c r="A2442" t="s">
        <v>4354</v>
      </c>
      <c r="B2442" t="s">
        <v>417</v>
      </c>
      <c r="C2442" t="s">
        <v>330</v>
      </c>
      <c r="D2442" t="s">
        <v>8365</v>
      </c>
      <c r="E2442" t="str">
        <f>VLOOKUP(TRIM(SUBSTITUTE(D2442,CHAR(160),CHAR(32))),Metadata!B$1:C$2632,2,FALSE)</f>
        <v>Restif de la Bretonne, Nicolas Edme, 1734-1806.</v>
      </c>
      <c r="F2442" t="str">
        <f>VLOOKUP(TRIM(SUBSTITUTE(D2442,CHAR(160),CHAR(32))),Metadata!B$1:D$2632,3,FALSE)</f>
        <v>Le paysan perverti, ou, Les dangers de la ville: histoire récent: mise-au-jour d'après les véritables lettres des personnages</v>
      </c>
      <c r="G2442">
        <f>VLOOKUP(TRIM(SUBSTITUTE(D2442,CHAR(160),CHAR(32))),Metadata!B$1:E$2632,4,FALSE)</f>
        <v>1776</v>
      </c>
      <c r="H2442" t="s">
        <v>448</v>
      </c>
      <c r="J2442" t="str">
        <f>VLOOKUP(TRIM(SUBSTITUTE(D2442,CHAR(160),CHAR(32))),Metadata!B$1:H$2632,7,FALSE)</f>
        <v>roman</v>
      </c>
      <c r="L2442" t="str">
        <f>VLOOKUP(TRIM(SUBSTITUTE(D2442,CHAR(160),CHAR(32))),Metadata!B$1:J$2632,9,FALSE)</f>
        <v>prose</v>
      </c>
      <c r="M2442">
        <f>VLOOKUP(TRIM(SUBSTITUTE(D2442,CHAR(160),CHAR(32))),Metadata!B$1:K$2632,10,FALSE)</f>
        <v>228253</v>
      </c>
      <c r="N2442" s="1" t="s">
        <v>2914</v>
      </c>
      <c r="O2442">
        <v>8</v>
      </c>
      <c r="P2442">
        <v>15</v>
      </c>
    </row>
    <row r="2443" spans="1:16" x14ac:dyDescent="0.25">
      <c r="A2443" t="s">
        <v>4354</v>
      </c>
      <c r="B2443" t="s">
        <v>417</v>
      </c>
      <c r="C2443" t="s">
        <v>330</v>
      </c>
      <c r="D2443" t="s">
        <v>8640</v>
      </c>
      <c r="E2443" t="str">
        <f>VLOOKUP(TRIM(SUBSTITUTE(D2443,CHAR(160),CHAR(32))),Metadata!B$1:C$2632,2,FALSE)</f>
        <v>Proudhon, P.-J. (Pierre-Joseph), 1809-1865.</v>
      </c>
      <c r="F2443" t="str">
        <f>VLOOKUP(TRIM(SUBSTITUTE(D2443,CHAR(160),CHAR(32))),Metadata!B$1:D$2632,3,FALSE)</f>
        <v>Qu'est-ce que la propriété?</v>
      </c>
      <c r="G2443">
        <f>VLOOKUP(TRIM(SUBSTITUTE(D2443,CHAR(160),CHAR(32))),Metadata!B$1:E$2632,4,FALSE)</f>
        <v>1840</v>
      </c>
      <c r="H2443" t="s">
        <v>450</v>
      </c>
      <c r="J2443" t="str">
        <f>VLOOKUP(TRIM(SUBSTITUTE(D2443,CHAR(160),CHAR(32))),Metadata!B$1:H$2632,7,FALSE)</f>
        <v>traite ou essai</v>
      </c>
      <c r="L2443" t="str">
        <f>VLOOKUP(TRIM(SUBSTITUTE(D2443,CHAR(160),CHAR(32))),Metadata!B$1:J$2632,9,FALSE)</f>
        <v>prose</v>
      </c>
      <c r="M2443">
        <f>VLOOKUP(TRIM(SUBSTITUTE(D2443,CHAR(160),CHAR(32))),Metadata!B$1:K$2632,10,FALSE)</f>
        <v>90059</v>
      </c>
      <c r="N2443" s="1" t="s">
        <v>2915</v>
      </c>
      <c r="O2443">
        <v>68</v>
      </c>
      <c r="P2443">
        <v>75</v>
      </c>
    </row>
    <row r="2444" spans="1:16" x14ac:dyDescent="0.25">
      <c r="A2444" t="s">
        <v>4354</v>
      </c>
      <c r="B2444" t="s">
        <v>417</v>
      </c>
      <c r="C2444" t="s">
        <v>330</v>
      </c>
      <c r="D2444" t="s">
        <v>8481</v>
      </c>
      <c r="E2444" t="str">
        <f>VLOOKUP(TRIM(SUBSTITUTE(D2444,CHAR(160),CHAR(32))),Metadata!B$1:C$2632,2,FALSE)</f>
        <v>Destutt de Tracy, Antoine Louis Claude, comte, 1754-1836.</v>
      </c>
      <c r="F2444" t="str">
        <f>VLOOKUP(TRIM(SUBSTITUTE(D2444,CHAR(160),CHAR(32))),Metadata!B$1:D$2632,3,FALSE)</f>
        <v>Éléments d'idéologie, De la logique</v>
      </c>
      <c r="G2444">
        <f>VLOOKUP(TRIM(SUBSTITUTE(D2444,CHAR(160),CHAR(32))),Metadata!B$1:E$2632,4,FALSE)</f>
        <v>1805</v>
      </c>
      <c r="H2444" t="s">
        <v>450</v>
      </c>
      <c r="J2444" t="str">
        <f>VLOOKUP(TRIM(SUBSTITUTE(D2444,CHAR(160),CHAR(32))),Metadata!B$1:H$2632,7,FALSE)</f>
        <v>traite ou essai</v>
      </c>
      <c r="L2444" t="str">
        <f>VLOOKUP(TRIM(SUBSTITUTE(D2444,CHAR(160),CHAR(32))),Metadata!B$1:J$2632,9,FALSE)</f>
        <v>prose</v>
      </c>
      <c r="M2444">
        <f>VLOOKUP(TRIM(SUBSTITUTE(D2444,CHAR(160),CHAR(32))),Metadata!B$1:K$2632,10,FALSE)</f>
        <v>85903</v>
      </c>
      <c r="N2444" s="1" t="s">
        <v>2916</v>
      </c>
      <c r="O2444">
        <v>74</v>
      </c>
      <c r="P2444">
        <v>84</v>
      </c>
    </row>
    <row r="2445" spans="1:16" x14ac:dyDescent="0.25">
      <c r="A2445" t="s">
        <v>4354</v>
      </c>
      <c r="B2445" t="s">
        <v>417</v>
      </c>
      <c r="C2445" t="s">
        <v>330</v>
      </c>
      <c r="D2445" t="s">
        <v>8700</v>
      </c>
      <c r="E2445" t="str">
        <f>VLOOKUP(TRIM(SUBSTITUTE(D2445,CHAR(160),CHAR(32))),Metadata!B$1:C$2632,2,FALSE)</f>
        <v>Verne, Jules, 1828-1905.</v>
      </c>
      <c r="F2445" t="str">
        <f>VLOOKUP(TRIM(SUBSTITUTE(D2445,CHAR(160),CHAR(32))),Metadata!B$1:D$2632,3,FALSE)</f>
        <v>500 millions de la Bégum / J. Verne.</v>
      </c>
      <c r="G2445">
        <f>VLOOKUP(TRIM(SUBSTITUTE(D2445,CHAR(160),CHAR(32))),Metadata!B$1:E$2632,4,FALSE)</f>
        <v>1879</v>
      </c>
      <c r="H2445" t="s">
        <v>450</v>
      </c>
      <c r="J2445" t="str">
        <f>VLOOKUP(TRIM(SUBSTITUTE(D2445,CHAR(160),CHAR(32))),Metadata!B$1:H$2632,7,FALSE)</f>
        <v>roman</v>
      </c>
      <c r="L2445" t="str">
        <f>VLOOKUP(TRIM(SUBSTITUTE(D2445,CHAR(160),CHAR(32))),Metadata!B$1:J$2632,9,FALSE)</f>
        <v>prose</v>
      </c>
      <c r="M2445">
        <f>VLOOKUP(TRIM(SUBSTITUTE(D2445,CHAR(160),CHAR(32))),Metadata!B$1:K$2632,10,FALSE)</f>
        <v>55524</v>
      </c>
      <c r="N2445" s="1" t="s">
        <v>2917</v>
      </c>
      <c r="O2445">
        <v>83</v>
      </c>
      <c r="P2445">
        <v>91</v>
      </c>
    </row>
    <row r="2446" spans="1:16" x14ac:dyDescent="0.25">
      <c r="A2446" t="s">
        <v>4354</v>
      </c>
      <c r="B2446" t="s">
        <v>417</v>
      </c>
      <c r="C2446" t="s">
        <v>330</v>
      </c>
      <c r="D2446" t="s">
        <v>8579</v>
      </c>
      <c r="E2446" t="str">
        <f>VLOOKUP(TRIM(SUBSTITUTE(D2446,CHAR(160),CHAR(32))),Metadata!B$1:C$2632,2,FALSE)</f>
        <v>Jouy, Etienne de, 1764-1846.</v>
      </c>
      <c r="F2446" t="str">
        <f>VLOOKUP(TRIM(SUBSTITUTE(D2446,CHAR(160),CHAR(32))),Metadata!B$1:D$2632,3,FALSE)</f>
        <v>L'hermite de la Chaussée-d'Antin, ou, Observations sur les moeurs et les usages parisiens au commencement du XIXe siècle. 1813:</v>
      </c>
      <c r="G2446">
        <f>VLOOKUP(TRIM(SUBSTITUTE(D2446,CHAR(160),CHAR(32))),Metadata!B$1:E$2632,4,FALSE)</f>
        <v>1813</v>
      </c>
      <c r="H2446" t="s">
        <v>450</v>
      </c>
      <c r="J2446" t="str">
        <f>VLOOKUP(TRIM(SUBSTITUTE(D2446,CHAR(160),CHAR(32))),Metadata!B$1:H$2632,7,FALSE)</f>
        <v>traite ou essai</v>
      </c>
      <c r="L2446" t="str">
        <f>VLOOKUP(TRIM(SUBSTITUTE(D2446,CHAR(160),CHAR(32))),Metadata!B$1:J$2632,9,FALSE)</f>
        <v>prose</v>
      </c>
      <c r="M2446">
        <f>VLOOKUP(TRIM(SUBSTITUTE(D2446,CHAR(160),CHAR(32))),Metadata!B$1:K$2632,10,FALSE)</f>
        <v>137489</v>
      </c>
      <c r="N2446" s="1" t="s">
        <v>2918</v>
      </c>
      <c r="O2446">
        <v>53</v>
      </c>
      <c r="P2446">
        <v>61</v>
      </c>
    </row>
    <row r="2447" spans="1:16" x14ac:dyDescent="0.25">
      <c r="A2447" t="s">
        <v>4354</v>
      </c>
      <c r="B2447" t="s">
        <v>417</v>
      </c>
      <c r="C2447" t="s">
        <v>330</v>
      </c>
      <c r="D2447" t="s">
        <v>8456</v>
      </c>
      <c r="E2447" t="str">
        <f>VLOOKUP(TRIM(SUBSTITUTE(D2447,CHAR(160),CHAR(32))),Metadata!B$1:C$2632,2,FALSE)</f>
        <v>Chateaubriand, Francois-René, vicomte de, 1768-1848.</v>
      </c>
      <c r="F2447" t="str">
        <f>VLOOKUP(TRIM(SUBSTITUTE(D2447,CHAR(160),CHAR(32))),Metadata!B$1:D$2632,3,FALSE)</f>
        <v>Génie du christianisme</v>
      </c>
      <c r="G2447">
        <f>VLOOKUP(TRIM(SUBSTITUTE(D2447,CHAR(160),CHAR(32))),Metadata!B$1:E$2632,4,FALSE)</f>
        <v>1803</v>
      </c>
      <c r="H2447" t="s">
        <v>450</v>
      </c>
      <c r="J2447" t="str">
        <f>VLOOKUP(TRIM(SUBSTITUTE(D2447,CHAR(160),CHAR(32))),Metadata!B$1:H$2632,7,FALSE)</f>
        <v>traite ou essai</v>
      </c>
      <c r="L2447" t="str">
        <f>VLOOKUP(TRIM(SUBSTITUTE(D2447,CHAR(160),CHAR(32))),Metadata!B$1:J$2632,9,FALSE)</f>
        <v>prose</v>
      </c>
      <c r="M2447">
        <f>VLOOKUP(TRIM(SUBSTITUTE(D2447,CHAR(160),CHAR(32))),Metadata!B$1:K$2632,10,FALSE)</f>
        <v>238908</v>
      </c>
      <c r="N2447" s="1" t="s">
        <v>2919</v>
      </c>
      <c r="O2447">
        <v>356</v>
      </c>
      <c r="P2447">
        <v>363</v>
      </c>
    </row>
    <row r="2448" spans="1:16" x14ac:dyDescent="0.25">
      <c r="A2448" t="s">
        <v>4354</v>
      </c>
      <c r="B2448" t="s">
        <v>417</v>
      </c>
      <c r="C2448" t="s">
        <v>330</v>
      </c>
      <c r="D2448" t="s">
        <v>8109</v>
      </c>
      <c r="E2448" t="str">
        <f>VLOOKUP(TRIM(SUBSTITUTE(D2448,CHAR(160),CHAR(32))),Metadata!B$1:C$2632,2,FALSE)</f>
        <v>Montchrestien, Antoine de, ca. 1575-1621.</v>
      </c>
      <c r="F2448" t="str">
        <f>VLOOKUP(TRIM(SUBSTITUTE(D2448,CHAR(160),CHAR(32))),Metadata!B$1:D$2632,3,FALSE)</f>
        <v>Traicté de l'Oeconomie politique: dedié en 1615 au roy et à la reyne mere du roy</v>
      </c>
      <c r="G2448">
        <f>VLOOKUP(TRIM(SUBSTITUTE(D2448,CHAR(160),CHAR(32))),Metadata!B$1:E$2632,4,FALSE)</f>
        <v>1615</v>
      </c>
      <c r="H2448" t="s">
        <v>450</v>
      </c>
      <c r="J2448" t="str">
        <f>VLOOKUP(TRIM(SUBSTITUTE(D2448,CHAR(160),CHAR(32))),Metadata!B$1:H$2632,7,FALSE)</f>
        <v>traite ou essai</v>
      </c>
      <c r="L2448" t="str">
        <f>VLOOKUP(TRIM(SUBSTITUTE(D2448,CHAR(160),CHAR(32))),Metadata!B$1:J$2632,9,FALSE)</f>
        <v>prose</v>
      </c>
      <c r="M2448">
        <f>VLOOKUP(TRIM(SUBSTITUTE(D2448,CHAR(160),CHAR(32))),Metadata!B$1:K$2632,10,FALSE)</f>
        <v>92941</v>
      </c>
      <c r="N2448" s="1" t="s">
        <v>2920</v>
      </c>
      <c r="O2448">
        <v>109</v>
      </c>
      <c r="P2448">
        <v>116</v>
      </c>
    </row>
    <row r="2449" spans="1:16" x14ac:dyDescent="0.25">
      <c r="A2449" t="s">
        <v>4354</v>
      </c>
      <c r="B2449" t="s">
        <v>417</v>
      </c>
      <c r="C2449" t="s">
        <v>330</v>
      </c>
      <c r="D2449" t="s">
        <v>8485</v>
      </c>
      <c r="E2449" t="str">
        <f>VLOOKUP(TRIM(SUBSTITUTE(D2449,CHAR(160),CHAR(32))),Metadata!B$1:C$2632,2,FALSE)</f>
        <v>Dumas, Alexandre (père), 1802-1870.</v>
      </c>
      <c r="F2449" t="str">
        <f>VLOOKUP(TRIM(SUBSTITUTE(D2449,CHAR(160),CHAR(32))),Metadata!B$1:D$2632,3,FALSE)</f>
        <v>Ascanio</v>
      </c>
      <c r="G2449">
        <f>VLOOKUP(TRIM(SUBSTITUTE(D2449,CHAR(160),CHAR(32))),Metadata!B$1:E$2632,4,FALSE)</f>
        <v>1843</v>
      </c>
      <c r="H2449" t="s">
        <v>450</v>
      </c>
      <c r="J2449" t="str">
        <f>VLOOKUP(TRIM(SUBSTITUTE(D2449,CHAR(160),CHAR(32))),Metadata!B$1:H$2632,7,FALSE)</f>
        <v>Narratif, Roman</v>
      </c>
      <c r="L2449" t="str">
        <f>VLOOKUP(TRIM(SUBSTITUTE(D2449,CHAR(160),CHAR(32))),Metadata!B$1:J$2632,9,FALSE)</f>
        <v/>
      </c>
      <c r="M2449">
        <f>VLOOKUP(TRIM(SUBSTITUTE(D2449,CHAR(160),CHAR(32))),Metadata!B$1:K$2632,10,FALSE)</f>
        <v>179083</v>
      </c>
      <c r="N2449" s="1" t="s">
        <v>2921</v>
      </c>
      <c r="O2449">
        <v>193</v>
      </c>
      <c r="P2449">
        <v>200</v>
      </c>
    </row>
    <row r="2450" spans="1:16" x14ac:dyDescent="0.25">
      <c r="A2450" t="s">
        <v>4354</v>
      </c>
      <c r="B2450" t="s">
        <v>417</v>
      </c>
      <c r="C2450" t="s">
        <v>330</v>
      </c>
      <c r="D2450" t="s">
        <v>8594</v>
      </c>
      <c r="E2450" t="str">
        <f>VLOOKUP(TRIM(SUBSTITUTE(D2450,CHAR(160),CHAR(32))),Metadata!B$1:C$2632,2,FALSE)</f>
        <v>Las Cases, Emmanuel-Auguste-Dieudonné, comte de, 1766-1842.</v>
      </c>
      <c r="F2450" t="str">
        <f>VLOOKUP(TRIM(SUBSTITUTE(D2450,CHAR(160),CHAR(32))),Metadata!B$1:D$2632,3,FALSE)</f>
        <v>Le mémorial de Sainte-Hélène.</v>
      </c>
      <c r="G2450">
        <f>VLOOKUP(TRIM(SUBSTITUTE(D2450,CHAR(160),CHAR(32))),Metadata!B$1:E$2632,4,FALSE)</f>
        <v>1823</v>
      </c>
      <c r="H2450" t="s">
        <v>450</v>
      </c>
      <c r="J2450" t="str">
        <f>VLOOKUP(TRIM(SUBSTITUTE(D2450,CHAR(160),CHAR(32))),Metadata!B$1:H$2632,7,FALSE)</f>
        <v>memoires</v>
      </c>
      <c r="L2450" t="str">
        <f>VLOOKUP(TRIM(SUBSTITUTE(D2450,CHAR(160),CHAR(32))),Metadata!B$1:J$2632,9,FALSE)</f>
        <v>prose</v>
      </c>
      <c r="M2450">
        <f>VLOOKUP(TRIM(SUBSTITUTE(D2450,CHAR(160),CHAR(32))),Metadata!B$1:K$2632,10,FALSE)</f>
        <v>643639</v>
      </c>
      <c r="N2450" t="s">
        <v>2922</v>
      </c>
      <c r="O2450">
        <v>170</v>
      </c>
      <c r="P2450">
        <v>177</v>
      </c>
    </row>
    <row r="2451" spans="1:16" x14ac:dyDescent="0.25">
      <c r="A2451" t="s">
        <v>4354</v>
      </c>
      <c r="B2451" t="s">
        <v>417</v>
      </c>
      <c r="C2451" t="s">
        <v>330</v>
      </c>
      <c r="D2451" t="s">
        <v>8622</v>
      </c>
      <c r="E2451" t="str">
        <f>VLOOKUP(TRIM(SUBSTITUTE(D2451,CHAR(160),CHAR(32))),Metadata!B$1:C$2632,2,FALSE)</f>
        <v>Musset, Alfred de, 1810-1857.</v>
      </c>
      <c r="F2451" t="str">
        <f>VLOOKUP(TRIM(SUBSTITUTE(D2451,CHAR(160),CHAR(32))),Metadata!B$1:D$2632,3,FALSE)</f>
        <v>Fantasio</v>
      </c>
      <c r="G2451">
        <f>VLOOKUP(TRIM(SUBSTITUTE(D2451,CHAR(160),CHAR(32))),Metadata!B$1:E$2632,4,FALSE)</f>
        <v>1834</v>
      </c>
      <c r="H2451" t="s">
        <v>450</v>
      </c>
      <c r="J2451" t="str">
        <f>VLOOKUP(TRIM(SUBSTITUTE(D2451,CHAR(160),CHAR(32))),Metadata!B$1:H$2632,7,FALSE)</f>
        <v>theatre</v>
      </c>
      <c r="L2451" t="str">
        <f>VLOOKUP(TRIM(SUBSTITUTE(D2451,CHAR(160),CHAR(32))),Metadata!B$1:J$2632,9,FALSE)</f>
        <v>prose</v>
      </c>
      <c r="M2451">
        <f>VLOOKUP(TRIM(SUBSTITUTE(D2451,CHAR(160),CHAR(32))),Metadata!B$1:K$2632,10,FALSE)</f>
        <v>11458</v>
      </c>
      <c r="N2451" s="1" t="s">
        <v>2923</v>
      </c>
      <c r="O2451">
        <v>24</v>
      </c>
      <c r="P2451">
        <v>31</v>
      </c>
    </row>
    <row r="2452" spans="1:16" x14ac:dyDescent="0.25">
      <c r="A2452" t="s">
        <v>4354</v>
      </c>
      <c r="B2452" t="s">
        <v>417</v>
      </c>
      <c r="C2452" t="s">
        <v>330</v>
      </c>
      <c r="D2452" t="s">
        <v>8506</v>
      </c>
      <c r="E2452" t="str">
        <f>VLOOKUP(TRIM(SUBSTITUTE(D2452,CHAR(160),CHAR(32))),Metadata!B$1:C$2632,2,FALSE)</f>
        <v>Dumas, Alexandre (père), 1802-1870.</v>
      </c>
      <c r="F2452" t="str">
        <f>VLOOKUP(TRIM(SUBSTITUTE(D2452,CHAR(160),CHAR(32))),Metadata!B$1:D$2632,3,FALSE)</f>
        <v>Vicomte de Bragelonne (Le)</v>
      </c>
      <c r="G2452">
        <f>VLOOKUP(TRIM(SUBSTITUTE(D2452,CHAR(160),CHAR(32))),Metadata!B$1:E$2632,4,FALSE)</f>
        <v>1848</v>
      </c>
      <c r="H2452" t="s">
        <v>450</v>
      </c>
      <c r="J2452" t="str">
        <f>VLOOKUP(TRIM(SUBSTITUTE(D2452,CHAR(160),CHAR(32))),Metadata!B$1:H$2632,7,FALSE)</f>
        <v>Narratif, Roman</v>
      </c>
      <c r="L2452" t="str">
        <f>VLOOKUP(TRIM(SUBSTITUTE(D2452,CHAR(160),CHAR(32))),Metadata!B$1:J$2632,9,FALSE)</f>
        <v/>
      </c>
      <c r="M2452">
        <f>VLOOKUP(TRIM(SUBSTITUTE(D2452,CHAR(160),CHAR(32))),Metadata!B$1:K$2632,10,FALSE)</f>
        <v>700272</v>
      </c>
      <c r="N2452" s="1" t="s">
        <v>2924</v>
      </c>
      <c r="O2452">
        <v>8</v>
      </c>
      <c r="P2452">
        <v>19</v>
      </c>
    </row>
    <row r="2453" spans="1:16" x14ac:dyDescent="0.25">
      <c r="A2453" t="s">
        <v>4354</v>
      </c>
      <c r="B2453" t="s">
        <v>417</v>
      </c>
      <c r="C2453" t="s">
        <v>330</v>
      </c>
      <c r="D2453" t="s">
        <v>8671</v>
      </c>
      <c r="E2453" t="str">
        <f>VLOOKUP(TRIM(SUBSTITUTE(D2453,CHAR(160),CHAR(32))),Metadata!B$1:C$2632,2,FALSE)</f>
        <v>Staël, Madame de (Anne-Louise-Germaine), 1766-1817.</v>
      </c>
      <c r="F2453" t="str">
        <f>VLOOKUP(TRIM(SUBSTITUTE(D2453,CHAR(160),CHAR(32))),Metadata!B$1:D$2632,3,FALSE)</f>
        <v>Corinne, ou, L'Italie</v>
      </c>
      <c r="G2453">
        <f>VLOOKUP(TRIM(SUBSTITUTE(D2453,CHAR(160),CHAR(32))),Metadata!B$1:E$2632,4,FALSE)</f>
        <v>1807</v>
      </c>
      <c r="H2453" t="s">
        <v>450</v>
      </c>
      <c r="J2453" t="str">
        <f>VLOOKUP(TRIM(SUBSTITUTE(D2453,CHAR(160),CHAR(32))),Metadata!B$1:H$2632,7,FALSE)</f>
        <v>roman</v>
      </c>
      <c r="L2453" t="str">
        <f>VLOOKUP(TRIM(SUBSTITUTE(D2453,CHAR(160),CHAR(32))),Metadata!B$1:J$2632,9,FALSE)</f>
        <v>prose</v>
      </c>
      <c r="M2453">
        <f>VLOOKUP(TRIM(SUBSTITUTE(D2453,CHAR(160),CHAR(32))),Metadata!B$1:K$2632,10,FALSE)</f>
        <v>188836</v>
      </c>
      <c r="N2453" s="1" t="s">
        <v>2925</v>
      </c>
      <c r="O2453">
        <v>77</v>
      </c>
      <c r="P2453">
        <v>85</v>
      </c>
    </row>
    <row r="2454" spans="1:16" x14ac:dyDescent="0.25">
      <c r="A2454" t="s">
        <v>4354</v>
      </c>
      <c r="B2454" t="s">
        <v>417</v>
      </c>
      <c r="C2454" t="s">
        <v>330</v>
      </c>
      <c r="D2454" t="s">
        <v>8547</v>
      </c>
      <c r="E2454" t="str">
        <f>VLOOKUP(TRIM(SUBSTITUTE(D2454,CHAR(160),CHAR(32))),Metadata!B$1:C$2632,2,FALSE)</f>
        <v>Gautier, Théophile, 1811-1872.</v>
      </c>
      <c r="F2454" t="str">
        <f>VLOOKUP(TRIM(SUBSTITUTE(D2454,CHAR(160),CHAR(32))),Metadata!B$1:D$2632,3,FALSE)</f>
        <v>Le capitaine Fracasse: texte complet (1863)</v>
      </c>
      <c r="G2454">
        <f>VLOOKUP(TRIM(SUBSTITUTE(D2454,CHAR(160),CHAR(32))),Metadata!B$1:E$2632,4,FALSE)</f>
        <v>1863</v>
      </c>
      <c r="H2454" t="s">
        <v>450</v>
      </c>
      <c r="J2454" t="str">
        <f>VLOOKUP(TRIM(SUBSTITUTE(D2454,CHAR(160),CHAR(32))),Metadata!B$1:H$2632,7,FALSE)</f>
        <v>roman</v>
      </c>
      <c r="L2454" t="str">
        <f>VLOOKUP(TRIM(SUBSTITUTE(D2454,CHAR(160),CHAR(32))),Metadata!B$1:J$2632,9,FALSE)</f>
        <v>prose</v>
      </c>
      <c r="M2454">
        <f>VLOOKUP(TRIM(SUBSTITUTE(D2454,CHAR(160),CHAR(32))),Metadata!B$1:K$2632,10,FALSE)</f>
        <v>198679</v>
      </c>
      <c r="N2454" s="1" t="s">
        <v>2926</v>
      </c>
      <c r="O2454">
        <v>17</v>
      </c>
      <c r="P2454">
        <v>24</v>
      </c>
    </row>
    <row r="2455" spans="1:16" x14ac:dyDescent="0.25">
      <c r="A2455" t="s">
        <v>4354</v>
      </c>
      <c r="B2455" t="s">
        <v>417</v>
      </c>
      <c r="C2455" t="s">
        <v>330</v>
      </c>
      <c r="D2455" t="s">
        <v>8439</v>
      </c>
      <c r="E2455" t="str">
        <f>VLOOKUP(TRIM(SUBSTITUTE(D2455,CHAR(160),CHAR(32))),Metadata!B$1:C$2632,2,FALSE)</f>
        <v>Baudry de Lozieres, Louis Narcisse, 1761-1841.</v>
      </c>
      <c r="F2455" t="str">
        <f>VLOOKUP(TRIM(SUBSTITUTE(D2455,CHAR(160),CHAR(32))),Metadata!B$1:D$2632,3,FALSE)</f>
        <v>Voyage à la Louisiane</v>
      </c>
      <c r="G2455">
        <f>VLOOKUP(TRIM(SUBSTITUTE(D2455,CHAR(160),CHAR(32))),Metadata!B$1:E$2632,4,FALSE)</f>
        <v>1802</v>
      </c>
      <c r="H2455" t="s">
        <v>450</v>
      </c>
      <c r="J2455" t="str">
        <f>VLOOKUP(TRIM(SUBSTITUTE(D2455,CHAR(160),CHAR(32))),Metadata!B$1:H$2632,7,FALSE)</f>
        <v>recit de voyage</v>
      </c>
      <c r="L2455" t="str">
        <f>VLOOKUP(TRIM(SUBSTITUTE(D2455,CHAR(160),CHAR(32))),Metadata!B$1:J$2632,9,FALSE)</f>
        <v>prose</v>
      </c>
      <c r="M2455">
        <f>VLOOKUP(TRIM(SUBSTITUTE(D2455,CHAR(160),CHAR(32))),Metadata!B$1:K$2632,10,FALSE)</f>
        <v>66048</v>
      </c>
      <c r="N2455" s="1" t="s">
        <v>2927</v>
      </c>
      <c r="O2455">
        <v>25</v>
      </c>
      <c r="P2455">
        <v>34</v>
      </c>
    </row>
    <row r="2456" spans="1:16" x14ac:dyDescent="0.25">
      <c r="A2456" t="s">
        <v>4354</v>
      </c>
      <c r="B2456" t="s">
        <v>417</v>
      </c>
      <c r="C2456" t="s">
        <v>330</v>
      </c>
      <c r="D2456" t="s">
        <v>6717</v>
      </c>
      <c r="E2456" t="str">
        <f>VLOOKUP(TRIM(SUBSTITUTE(D2456,CHAR(160),CHAR(32))),Metadata!B$1:C$2632,2,FALSE)</f>
        <v>Tarde, Gabriel, 1843-1904.</v>
      </c>
      <c r="F2456" t="str">
        <f>VLOOKUP(TRIM(SUBSTITUTE(D2456,CHAR(160),CHAR(32))),Metadata!B$1:D$2632,3,FALSE)</f>
        <v>La philosophie pénale [2]</v>
      </c>
      <c r="G2456">
        <f>VLOOKUP(TRIM(SUBSTITUTE(D2456,CHAR(160),CHAR(32))),Metadata!B$1:E$2632,4,FALSE)</f>
        <v>1890</v>
      </c>
      <c r="H2456" t="s">
        <v>450</v>
      </c>
      <c r="J2456" t="str">
        <f>VLOOKUP(TRIM(SUBSTITUTE(D2456,CHAR(160),CHAR(32))),Metadata!B$1:H$2632,7,FALSE)</f>
        <v>traite</v>
      </c>
      <c r="L2456" t="str">
        <f>VLOOKUP(TRIM(SUBSTITUTE(D2456,CHAR(160),CHAR(32))),Metadata!B$1:J$2632,9,FALSE)</f>
        <v/>
      </c>
      <c r="M2456">
        <f>VLOOKUP(TRIM(SUBSTITUTE(D2456,CHAR(160),CHAR(32))),Metadata!B$1:K$2632,10,FALSE)</f>
        <v>118390</v>
      </c>
      <c r="N2456" s="1" t="s">
        <v>2928</v>
      </c>
      <c r="O2456">
        <v>54</v>
      </c>
      <c r="P2456">
        <v>61</v>
      </c>
    </row>
    <row r="2457" spans="1:16" x14ac:dyDescent="0.25">
      <c r="A2457" t="s">
        <v>4354</v>
      </c>
      <c r="B2457" t="s">
        <v>417</v>
      </c>
      <c r="C2457" t="s">
        <v>330</v>
      </c>
      <c r="D2457" t="s">
        <v>8448</v>
      </c>
      <c r="E2457" t="str">
        <f>VLOOKUP(TRIM(SUBSTITUTE(D2457,CHAR(160),CHAR(32))),Metadata!B$1:C$2632,2,FALSE)</f>
        <v>Bourget, Paul, 1852-1935.</v>
      </c>
      <c r="F2457" t="str">
        <f>VLOOKUP(TRIM(SUBSTITUTE(D2457,CHAR(160),CHAR(32))),Metadata!B$1:D$2632,3,FALSE)</f>
        <v>Essais de psychologie contemporaine</v>
      </c>
      <c r="G2457">
        <f>VLOOKUP(TRIM(SUBSTITUTE(D2457,CHAR(160),CHAR(32))),Metadata!B$1:E$2632,4,FALSE)</f>
        <v>1883</v>
      </c>
      <c r="H2457" t="s">
        <v>450</v>
      </c>
      <c r="J2457" t="str">
        <f>VLOOKUP(TRIM(SUBSTITUTE(D2457,CHAR(160),CHAR(32))),Metadata!B$1:H$2632,7,FALSE)</f>
        <v>traite ou essai</v>
      </c>
      <c r="L2457" t="str">
        <f>VLOOKUP(TRIM(SUBSTITUTE(D2457,CHAR(160),CHAR(32))),Metadata!B$1:J$2632,9,FALSE)</f>
        <v>prose</v>
      </c>
      <c r="M2457">
        <f>VLOOKUP(TRIM(SUBSTITUTE(D2457,CHAR(160),CHAR(32))),Metadata!B$1:K$2632,10,FALSE)</f>
        <v>62642</v>
      </c>
      <c r="N2457" s="1" t="s">
        <v>2929</v>
      </c>
      <c r="O2457">
        <v>69</v>
      </c>
      <c r="P2457">
        <v>76</v>
      </c>
    </row>
    <row r="2458" spans="1:16" x14ac:dyDescent="0.25">
      <c r="A2458" t="s">
        <v>4354</v>
      </c>
      <c r="B2458" t="s">
        <v>417</v>
      </c>
      <c r="C2458" t="s">
        <v>330</v>
      </c>
      <c r="D2458" t="s">
        <v>8602</v>
      </c>
      <c r="E2458" t="str">
        <f>VLOOKUP(TRIM(SUBSTITUTE(D2458,CHAR(160),CHAR(32))),Metadata!B$1:C$2632,2,FALSE)</f>
        <v>Maistre, Joseph Marie, comte de, 1753-1821.</v>
      </c>
      <c r="F2458" t="str">
        <f>VLOOKUP(TRIM(SUBSTITUTE(D2458,CHAR(160),CHAR(32))),Metadata!B$1:D$2632,3,FALSE)</f>
        <v>Les soirées de Saint-Pétersbourg, ou, Entretiens sur le gouvernement temporel de la providence: suivis d'un traité sur les sacrifices</v>
      </c>
      <c r="G2458">
        <f>VLOOKUP(TRIM(SUBSTITUTE(D2458,CHAR(160),CHAR(32))),Metadata!B$1:E$2632,4,FALSE)</f>
        <v>1821</v>
      </c>
      <c r="H2458" t="s">
        <v>450</v>
      </c>
      <c r="J2458" t="str">
        <f>VLOOKUP(TRIM(SUBSTITUTE(D2458,CHAR(160),CHAR(32))),Metadata!B$1:H$2632,7,FALSE)</f>
        <v>melanges litteraires</v>
      </c>
      <c r="L2458" t="str">
        <f>VLOOKUP(TRIM(SUBSTITUTE(D2458,CHAR(160),CHAR(32))),Metadata!B$1:J$2632,9,FALSE)</f>
        <v>prose</v>
      </c>
      <c r="M2458">
        <f>VLOOKUP(TRIM(SUBSTITUTE(D2458,CHAR(160),CHAR(32))),Metadata!B$1:K$2632,10,FALSE)</f>
        <v>124159</v>
      </c>
      <c r="N2458" s="1" t="s">
        <v>2930</v>
      </c>
      <c r="O2458">
        <v>129</v>
      </c>
      <c r="P2458">
        <v>136</v>
      </c>
    </row>
    <row r="2459" spans="1:16" x14ac:dyDescent="0.25">
      <c r="A2459" t="s">
        <v>4354</v>
      </c>
      <c r="B2459" t="s">
        <v>417</v>
      </c>
      <c r="C2459" t="s">
        <v>330</v>
      </c>
      <c r="D2459" t="s">
        <v>6268</v>
      </c>
      <c r="E2459" t="str">
        <f>VLOOKUP(TRIM(SUBSTITUTE(D2459,CHAR(160),CHAR(32))),Metadata!B$1:C$2632,2,FALSE)</f>
        <v>Gobineau, Arthur, comte de, 1816-1882.</v>
      </c>
      <c r="F2459" t="str">
        <f>VLOOKUP(TRIM(SUBSTITUTE(D2459,CHAR(160),CHAR(32))),Metadata!B$1:D$2632,3,FALSE)</f>
        <v>Essai sur l'inégalité des races humaines, [1]</v>
      </c>
      <c r="G2459">
        <f>VLOOKUP(TRIM(SUBSTITUTE(D2459,CHAR(160),CHAR(32))),Metadata!B$1:E$2632,4,FALSE)</f>
        <v>1853</v>
      </c>
      <c r="H2459" t="s">
        <v>450</v>
      </c>
      <c r="J2459" t="str">
        <f>VLOOKUP(TRIM(SUBSTITUTE(D2459,CHAR(160),CHAR(32))),Metadata!B$1:H$2632,7,FALSE)</f>
        <v>traite</v>
      </c>
      <c r="L2459" t="str">
        <f>VLOOKUP(TRIM(SUBSTITUTE(D2459,CHAR(160),CHAR(32))),Metadata!B$1:J$2632,9,FALSE)</f>
        <v/>
      </c>
      <c r="M2459">
        <f>VLOOKUP(TRIM(SUBSTITUTE(D2459,CHAR(160),CHAR(32))),Metadata!B$1:K$2632,10,FALSE)</f>
        <v>248229</v>
      </c>
      <c r="N2459" s="2" t="s">
        <v>2931</v>
      </c>
      <c r="O2459">
        <v>355</v>
      </c>
      <c r="P2459">
        <v>362</v>
      </c>
    </row>
    <row r="2460" spans="1:16" x14ac:dyDescent="0.25">
      <c r="A2460" t="s">
        <v>4354</v>
      </c>
      <c r="B2460" t="s">
        <v>417</v>
      </c>
      <c r="C2460" t="s">
        <v>330</v>
      </c>
      <c r="D2460" t="s">
        <v>8639</v>
      </c>
      <c r="E2460" t="str">
        <f>VLOOKUP(TRIM(SUBSTITUTE(D2460,CHAR(160),CHAR(32))),Metadata!B$1:C$2632,2,FALSE)</f>
        <v>Ponson du Terrail, 1829-1871.</v>
      </c>
      <c r="F2460" t="str">
        <f>VLOOKUP(TRIM(SUBSTITUTE(D2460,CHAR(160),CHAR(32))),Metadata!B$1:D$2632,3,FALSE)</f>
        <v>L'héritage mystérieux.</v>
      </c>
      <c r="G2460">
        <f>VLOOKUP(TRIM(SUBSTITUTE(D2460,CHAR(160),CHAR(32))),Metadata!B$1:E$2632,4,FALSE)</f>
        <v>1859</v>
      </c>
      <c r="H2460" t="s">
        <v>450</v>
      </c>
      <c r="J2460" t="str">
        <f>VLOOKUP(TRIM(SUBSTITUTE(D2460,CHAR(160),CHAR(32))),Metadata!B$1:H$2632,7,FALSE)</f>
        <v>roman</v>
      </c>
      <c r="L2460" t="str">
        <f>VLOOKUP(TRIM(SUBSTITUTE(D2460,CHAR(160),CHAR(32))),Metadata!B$1:J$2632,9,FALSE)</f>
        <v>prose</v>
      </c>
      <c r="M2460">
        <f>VLOOKUP(TRIM(SUBSTITUTE(D2460,CHAR(160),CHAR(32))),Metadata!B$1:K$2632,10,FALSE)</f>
        <v>189440</v>
      </c>
      <c r="N2460" s="1" t="s">
        <v>2932</v>
      </c>
      <c r="O2460">
        <v>44</v>
      </c>
      <c r="P2460">
        <v>51</v>
      </c>
    </row>
    <row r="2461" spans="1:16" x14ac:dyDescent="0.25">
      <c r="A2461" t="s">
        <v>4354</v>
      </c>
      <c r="B2461" t="s">
        <v>417</v>
      </c>
      <c r="C2461" t="s">
        <v>330</v>
      </c>
      <c r="D2461" t="s">
        <v>8569</v>
      </c>
      <c r="E2461" t="str">
        <f>VLOOKUP(TRIM(SUBSTITUTE(D2461,CHAR(160),CHAR(32))),Metadata!B$1:C$2632,2,FALSE)</f>
        <v>Hugo, Victor, 1802-1885.</v>
      </c>
      <c r="F2461" t="str">
        <f>VLOOKUP(TRIM(SUBSTITUTE(D2461,CHAR(160),CHAR(32))),Metadata!B$1:D$2632,3,FALSE)</f>
        <v>Les Quatre vents de l'esprit</v>
      </c>
      <c r="G2461">
        <f>VLOOKUP(TRIM(SUBSTITUTE(D2461,CHAR(160),CHAR(32))),Metadata!B$1:E$2632,4,FALSE)</f>
        <v>1870</v>
      </c>
      <c r="H2461" t="s">
        <v>450</v>
      </c>
      <c r="J2461" t="str">
        <f>VLOOKUP(TRIM(SUBSTITUTE(D2461,CHAR(160),CHAR(32))),Metadata!B$1:H$2632,7,FALSE)</f>
        <v>poesie</v>
      </c>
      <c r="L2461" t="str">
        <f>VLOOKUP(TRIM(SUBSTITUTE(D2461,CHAR(160),CHAR(32))),Metadata!B$1:J$2632,9,FALSE)</f>
        <v/>
      </c>
      <c r="M2461">
        <f>VLOOKUP(TRIM(SUBSTITUTE(D2461,CHAR(160),CHAR(32))),Metadata!B$1:K$2632,10,FALSE)</f>
        <v>73059</v>
      </c>
      <c r="N2461" t="s">
        <v>2933</v>
      </c>
      <c r="O2461">
        <v>75</v>
      </c>
      <c r="P2461">
        <v>82</v>
      </c>
    </row>
    <row r="2462" spans="1:16" x14ac:dyDescent="0.25">
      <c r="A2462" t="s">
        <v>4354</v>
      </c>
      <c r="B2462" t="s">
        <v>417</v>
      </c>
      <c r="C2462" t="s">
        <v>330</v>
      </c>
      <c r="D2462" t="s">
        <v>8638</v>
      </c>
      <c r="E2462" t="str">
        <f>VLOOKUP(TRIM(SUBSTITUTE(D2462,CHAR(160),CHAR(32))),Metadata!B$1:C$2632,2,FALSE)</f>
        <v>Ponson du Terrail, 1829-1871.</v>
      </c>
      <c r="F2462" t="str">
        <f>VLOOKUP(TRIM(SUBSTITUTE(D2462,CHAR(160),CHAR(32))),Metadata!B$1:D$2632,3,FALSE)</f>
        <v>Le club des valets de coeur. 2. ptie. Turquoise la pécheresse.</v>
      </c>
      <c r="G2462">
        <f>VLOOKUP(TRIM(SUBSTITUTE(D2462,CHAR(160),CHAR(32))),Metadata!B$1:E$2632,4,FALSE)</f>
        <v>1859</v>
      </c>
      <c r="H2462" t="s">
        <v>450</v>
      </c>
      <c r="J2462" t="str">
        <f>VLOOKUP(TRIM(SUBSTITUTE(D2462,CHAR(160),CHAR(32))),Metadata!B$1:H$2632,7,FALSE)</f>
        <v>roman</v>
      </c>
      <c r="L2462" t="str">
        <f>VLOOKUP(TRIM(SUBSTITUTE(D2462,CHAR(160),CHAR(32))),Metadata!B$1:J$2632,9,FALSE)</f>
        <v>prose</v>
      </c>
      <c r="M2462">
        <f>VLOOKUP(TRIM(SUBSTITUTE(D2462,CHAR(160),CHAR(32))),Metadata!B$1:K$2632,10,FALSE)</f>
        <v>143088</v>
      </c>
      <c r="N2462" s="1" t="s">
        <v>2934</v>
      </c>
      <c r="O2462">
        <v>86</v>
      </c>
      <c r="P2462">
        <v>93</v>
      </c>
    </row>
    <row r="2463" spans="1:16" x14ac:dyDescent="0.25">
      <c r="A2463" t="s">
        <v>4354</v>
      </c>
      <c r="B2463" t="s">
        <v>417</v>
      </c>
      <c r="C2463" t="s">
        <v>330</v>
      </c>
      <c r="D2463" t="s">
        <v>8939</v>
      </c>
      <c r="E2463" t="str">
        <f>VLOOKUP(TRIM(SUBSTITUTE(D2463,CHAR(160),CHAR(32))),Metadata!B$1:C$2632,2,FALSE)</f>
        <v>Mauriac, François, 1885-1970.</v>
      </c>
      <c r="F2463" t="str">
        <f>VLOOKUP(TRIM(SUBSTITUTE(D2463,CHAR(160),CHAR(32))),Metadata!B$1:D$2632,3,FALSE)</f>
        <v>La vie de Jean Racine</v>
      </c>
      <c r="G2463">
        <f>VLOOKUP(TRIM(SUBSTITUTE(D2463,CHAR(160),CHAR(32))),Metadata!B$1:E$2632,4,FALSE)</f>
        <v>1928</v>
      </c>
      <c r="H2463" t="s">
        <v>534</v>
      </c>
      <c r="J2463" t="str">
        <f>VLOOKUP(TRIM(SUBSTITUTE(D2463,CHAR(160),CHAR(32))),Metadata!B$1:H$2632,7,FALSE)</f>
        <v>traite ou essai</v>
      </c>
      <c r="L2463" t="str">
        <f>VLOOKUP(TRIM(SUBSTITUTE(D2463,CHAR(160),CHAR(32))),Metadata!B$1:J$2632,9,FALSE)</f>
        <v>prose</v>
      </c>
      <c r="M2463">
        <f>VLOOKUP(TRIM(SUBSTITUTE(D2463,CHAR(160),CHAR(32))),Metadata!B$1:K$2632,10,FALSE)</f>
        <v>38322</v>
      </c>
      <c r="N2463" s="1" t="s">
        <v>2935</v>
      </c>
      <c r="O2463">
        <v>30</v>
      </c>
      <c r="P2463">
        <v>36</v>
      </c>
    </row>
    <row r="2464" spans="1:16" x14ac:dyDescent="0.25">
      <c r="A2464" t="s">
        <v>4354</v>
      </c>
      <c r="B2464" t="s">
        <v>417</v>
      </c>
      <c r="C2464" t="s">
        <v>330</v>
      </c>
      <c r="D2464" t="s">
        <v>8788</v>
      </c>
      <c r="E2464" t="str">
        <f>VLOOKUP(TRIM(SUBSTITUTE(D2464,CHAR(160),CHAR(32))),Metadata!B$1:C$2632,2,FALSE)</f>
        <v>Bernanos, Georges, 1888-1948.</v>
      </c>
      <c r="F2464" t="str">
        <f>VLOOKUP(TRIM(SUBSTITUTE(D2464,CHAR(160),CHAR(32))),Metadata!B$1:D$2632,3,FALSE)</f>
        <v>Sous le soleil de Satan</v>
      </c>
      <c r="G2464">
        <f>VLOOKUP(TRIM(SUBSTITUTE(D2464,CHAR(160),CHAR(32))),Metadata!B$1:E$2632,4,FALSE)</f>
        <v>1926</v>
      </c>
      <c r="H2464" t="s">
        <v>534</v>
      </c>
      <c r="J2464" t="str">
        <f>VLOOKUP(TRIM(SUBSTITUTE(D2464,CHAR(160),CHAR(32))),Metadata!B$1:H$2632,7,FALSE)</f>
        <v>roman</v>
      </c>
      <c r="L2464" t="str">
        <f>VLOOKUP(TRIM(SUBSTITUTE(D2464,CHAR(160),CHAR(32))),Metadata!B$1:J$2632,9,FALSE)</f>
        <v>prose</v>
      </c>
      <c r="M2464">
        <f>VLOOKUP(TRIM(SUBSTITUTE(D2464,CHAR(160),CHAR(32))),Metadata!B$1:K$2632,10,FALSE)</f>
        <v>97216</v>
      </c>
      <c r="N2464" s="3" t="s">
        <v>2936</v>
      </c>
      <c r="O2464">
        <v>0</v>
      </c>
      <c r="P2464">
        <v>7</v>
      </c>
    </row>
    <row r="2465" spans="1:16" x14ac:dyDescent="0.25">
      <c r="A2465" t="s">
        <v>4354</v>
      </c>
      <c r="B2465" t="s">
        <v>417</v>
      </c>
      <c r="C2465" t="s">
        <v>330</v>
      </c>
      <c r="D2465" t="s">
        <v>8751</v>
      </c>
      <c r="E2465" t="str">
        <f>VLOOKUP(TRIM(SUBSTITUTE(D2465,CHAR(160),CHAR(32))),Metadata!B$1:C$2632,2,FALSE)</f>
        <v>Archard, Marcel, 1899-</v>
      </c>
      <c r="F2465" t="str">
        <f>VLOOKUP(TRIM(SUBSTITUTE(D2465,CHAR(160),CHAR(32))),Metadata!B$1:D$2632,3,FALSE)</f>
        <v>Jean de la lune</v>
      </c>
      <c r="G2465">
        <f>VLOOKUP(TRIM(SUBSTITUTE(D2465,CHAR(160),CHAR(32))),Metadata!B$1:E$2632,4,FALSE)</f>
        <v>1929</v>
      </c>
      <c r="H2465" t="s">
        <v>534</v>
      </c>
      <c r="J2465" t="str">
        <f>VLOOKUP(TRIM(SUBSTITUTE(D2465,CHAR(160),CHAR(32))),Metadata!B$1:H$2632,7,FALSE)</f>
        <v>theatre</v>
      </c>
      <c r="L2465" t="str">
        <f>VLOOKUP(TRIM(SUBSTITUTE(D2465,CHAR(160),CHAR(32))),Metadata!B$1:J$2632,9,FALSE)</f>
        <v>prose</v>
      </c>
      <c r="M2465">
        <f>VLOOKUP(TRIM(SUBSTITUTE(D2465,CHAR(160),CHAR(32))),Metadata!B$1:K$2632,10,FALSE)</f>
        <v>25696</v>
      </c>
      <c r="N2465" s="1" t="s">
        <v>2937</v>
      </c>
      <c r="O2465">
        <v>29</v>
      </c>
      <c r="P2465">
        <v>36</v>
      </c>
    </row>
    <row r="2466" spans="1:16" x14ac:dyDescent="0.25">
      <c r="A2466" t="s">
        <v>4354</v>
      </c>
      <c r="B2466" t="s">
        <v>417</v>
      </c>
      <c r="C2466" t="s">
        <v>330</v>
      </c>
      <c r="D2466" t="s">
        <v>8992</v>
      </c>
      <c r="E2466" t="str">
        <f>VLOOKUP(TRIM(SUBSTITUTE(D2466,CHAR(160),CHAR(32))),Metadata!B$1:C$2632,2,FALSE)</f>
        <v>Rolland, Romain, 1866-1944.</v>
      </c>
      <c r="F2466" t="str">
        <f>VLOOKUP(TRIM(SUBSTITUTE(D2466,CHAR(160),CHAR(32))),Metadata!B$1:D$2632,3,FALSE)</f>
        <v>Beethoven: les grandes époques créatrices</v>
      </c>
      <c r="G2466">
        <f>VLOOKUP(TRIM(SUBSTITUTE(D2466,CHAR(160),CHAR(32))),Metadata!B$1:E$2632,4,FALSE)</f>
        <v>1937</v>
      </c>
      <c r="H2466" t="s">
        <v>534</v>
      </c>
      <c r="J2466" t="str">
        <f>VLOOKUP(TRIM(SUBSTITUTE(D2466,CHAR(160),CHAR(32))),Metadata!B$1:H$2632,7,FALSE)</f>
        <v>traite ou essai</v>
      </c>
      <c r="L2466" t="str">
        <f>VLOOKUP(TRIM(SUBSTITUTE(D2466,CHAR(160),CHAR(32))),Metadata!B$1:J$2632,9,FALSE)</f>
        <v>prose</v>
      </c>
      <c r="M2466">
        <f>VLOOKUP(TRIM(SUBSTITUTE(D2466,CHAR(160),CHAR(32))),Metadata!B$1:K$2632,10,FALSE)</f>
        <v>107418</v>
      </c>
      <c r="N2466" t="s">
        <v>2938</v>
      </c>
      <c r="O2466">
        <v>22</v>
      </c>
      <c r="P2466">
        <v>29</v>
      </c>
    </row>
    <row r="2467" spans="1:16" x14ac:dyDescent="0.25">
      <c r="A2467" t="s">
        <v>4354</v>
      </c>
      <c r="B2467" t="s">
        <v>417</v>
      </c>
      <c r="C2467" t="s">
        <v>330</v>
      </c>
      <c r="D2467" t="s">
        <v>8996</v>
      </c>
      <c r="E2467" t="str">
        <f>VLOOKUP(TRIM(SUBSTITUTE(D2467,CHAR(160),CHAR(32))),Metadata!B$1:C$2632,2,FALSE)</f>
        <v>Rolland, Romain, 1866-1944.</v>
      </c>
      <c r="F2467" t="str">
        <f>VLOOKUP(TRIM(SUBSTITUTE(D2467,CHAR(160),CHAR(32))),Metadata!B$1:D$2632,3,FALSE)</f>
        <v>J.-Ch la révolte</v>
      </c>
      <c r="G2467">
        <f>VLOOKUP(TRIM(SUBSTITUTE(D2467,CHAR(160),CHAR(32))),Metadata!B$1:E$2632,4,FALSE)</f>
        <v>1907</v>
      </c>
      <c r="H2467" t="s">
        <v>534</v>
      </c>
      <c r="J2467" t="str">
        <f>VLOOKUP(TRIM(SUBSTITUTE(D2467,CHAR(160),CHAR(32))),Metadata!B$1:H$2632,7,FALSE)</f>
        <v>roman</v>
      </c>
      <c r="L2467" t="str">
        <f>VLOOKUP(TRIM(SUBSTITUTE(D2467,CHAR(160),CHAR(32))),Metadata!B$1:J$2632,9,FALSE)</f>
        <v>prose</v>
      </c>
      <c r="M2467">
        <f>VLOOKUP(TRIM(SUBSTITUTE(D2467,CHAR(160),CHAR(32))),Metadata!B$1:K$2632,10,FALSE)</f>
        <v>97280</v>
      </c>
      <c r="N2467" s="1" t="s">
        <v>2939</v>
      </c>
      <c r="O2467">
        <v>202</v>
      </c>
      <c r="P2467">
        <v>209</v>
      </c>
    </row>
    <row r="2468" spans="1:16" x14ac:dyDescent="0.25">
      <c r="A2468" t="s">
        <v>4354</v>
      </c>
      <c r="B2468" t="s">
        <v>417</v>
      </c>
      <c r="C2468" t="s">
        <v>330</v>
      </c>
      <c r="D2468" t="s">
        <v>8036</v>
      </c>
      <c r="E2468" t="str">
        <f>VLOOKUP(TRIM(SUBSTITUTE(D2468,CHAR(160),CHAR(32))),Metadata!B$1:C$2632,2,FALSE)</f>
        <v>Dangeau, Philippe de Courcillon, marquis de, 1638-1720.</v>
      </c>
      <c r="F2468" t="str">
        <f>VLOOKUP(TRIM(SUBSTITUTE(D2468,CHAR(160),CHAR(32))),Metadata!B$1:D$2632,3,FALSE)</f>
        <v>Journal T. 1 1684-1685-1686</v>
      </c>
      <c r="G2468">
        <f>VLOOKUP(TRIM(SUBSTITUTE(D2468,CHAR(160),CHAR(32))),Metadata!B$1:E$2632,4,FALSE)</f>
        <v>1686</v>
      </c>
      <c r="H2468" t="s">
        <v>534</v>
      </c>
      <c r="J2468" t="str">
        <f>VLOOKUP(TRIM(SUBSTITUTE(D2468,CHAR(160),CHAR(32))),Metadata!B$1:H$2632,7,FALSE)</f>
        <v>memoires</v>
      </c>
      <c r="L2468" t="str">
        <f>VLOOKUP(TRIM(SUBSTITUTE(D2468,CHAR(160),CHAR(32))),Metadata!B$1:J$2632,9,FALSE)</f>
        <v>prose</v>
      </c>
      <c r="M2468">
        <f>VLOOKUP(TRIM(SUBSTITUTE(D2468,CHAR(160),CHAR(32))),Metadata!B$1:K$2632,10,FALSE)</f>
        <v>131667</v>
      </c>
      <c r="N2468" s="1" t="s">
        <v>2940</v>
      </c>
      <c r="O2468">
        <v>44</v>
      </c>
      <c r="P2468">
        <v>51</v>
      </c>
    </row>
    <row r="2469" spans="1:16" x14ac:dyDescent="0.25">
      <c r="A2469" t="s">
        <v>4354</v>
      </c>
      <c r="B2469" t="s">
        <v>417</v>
      </c>
      <c r="C2469" t="s">
        <v>330</v>
      </c>
      <c r="D2469" t="s">
        <v>8916</v>
      </c>
      <c r="E2469" t="str">
        <f>VLOOKUP(TRIM(SUBSTITUTE(D2469,CHAR(160),CHAR(32))),Metadata!B$1:C$2632,2,FALSE)</f>
        <v>Larbaud, Valéry, 1881-1957.</v>
      </c>
      <c r="F2469" t="str">
        <f>VLOOKUP(TRIM(SUBSTITUTE(D2469,CHAR(160),CHAR(32))),Metadata!B$1:D$2632,3,FALSE)</f>
        <v>Fermina Márquez: roman.</v>
      </c>
      <c r="G2469">
        <f>VLOOKUP(TRIM(SUBSTITUTE(D2469,CHAR(160),CHAR(32))),Metadata!B$1:E$2632,4,FALSE)</f>
        <v>1911</v>
      </c>
      <c r="H2469" t="s">
        <v>534</v>
      </c>
      <c r="J2469" t="str">
        <f>VLOOKUP(TRIM(SUBSTITUTE(D2469,CHAR(160),CHAR(32))),Metadata!B$1:H$2632,7,FALSE)</f>
        <v>roman</v>
      </c>
      <c r="L2469" t="str">
        <f>VLOOKUP(TRIM(SUBSTITUTE(D2469,CHAR(160),CHAR(32))),Metadata!B$1:J$2632,9,FALSE)</f>
        <v>prose</v>
      </c>
      <c r="M2469">
        <f>VLOOKUP(TRIM(SUBSTITUTE(D2469,CHAR(160),CHAR(32))),Metadata!B$1:K$2632,10,FALSE)</f>
        <v>33146</v>
      </c>
      <c r="N2469" s="1" t="s">
        <v>2941</v>
      </c>
      <c r="O2469">
        <v>45</v>
      </c>
      <c r="P2469">
        <v>52</v>
      </c>
    </row>
    <row r="2470" spans="1:16" x14ac:dyDescent="0.25">
      <c r="A2470" t="s">
        <v>4354</v>
      </c>
      <c r="B2470" t="s">
        <v>417</v>
      </c>
      <c r="C2470" t="s">
        <v>330</v>
      </c>
      <c r="D2470" t="s">
        <v>7250</v>
      </c>
      <c r="E2470" t="str">
        <f>VLOOKUP(TRIM(SUBSTITUTE(D2470,CHAR(160),CHAR(32))),Metadata!B$1:C$2632,2,FALSE)</f>
        <v>Bainville, Jacques, 1879-1936.</v>
      </c>
      <c r="F2470" t="str">
        <f>VLOOKUP(TRIM(SUBSTITUTE(D2470,CHAR(160),CHAR(32))),Metadata!B$1:D$2632,3,FALSE)</f>
        <v>Histoire de France</v>
      </c>
      <c r="G2470">
        <f>VLOOKUP(TRIM(SUBSTITUTE(D2470,CHAR(160),CHAR(32))),Metadata!B$1:E$2632,4,FALSE)</f>
        <v>1924</v>
      </c>
      <c r="H2470" t="s">
        <v>534</v>
      </c>
      <c r="J2470" t="str">
        <f>VLOOKUP(TRIM(SUBSTITUTE(D2470,CHAR(160),CHAR(32))),Metadata!B$1:H$2632,7,FALSE)</f>
        <v>traite ou essai</v>
      </c>
      <c r="L2470" t="str">
        <f>VLOOKUP(TRIM(SUBSTITUTE(D2470,CHAR(160),CHAR(32))),Metadata!B$1:J$2632,9,FALSE)</f>
        <v/>
      </c>
      <c r="M2470">
        <f>VLOOKUP(TRIM(SUBSTITUTE(D2470,CHAR(160),CHAR(32))),Metadata!B$1:K$2632,10,FALSE)</f>
        <v>169042</v>
      </c>
      <c r="N2470" s="1" t="s">
        <v>2942</v>
      </c>
      <c r="O2470">
        <v>44</v>
      </c>
      <c r="P2470">
        <v>52</v>
      </c>
    </row>
    <row r="2471" spans="1:16" x14ac:dyDescent="0.25">
      <c r="A2471" t="s">
        <v>4354</v>
      </c>
      <c r="B2471" t="s">
        <v>417</v>
      </c>
      <c r="C2471" t="s">
        <v>330</v>
      </c>
      <c r="D2471" t="s">
        <v>8859</v>
      </c>
      <c r="E2471" t="str">
        <f>VLOOKUP(TRIM(SUBSTITUTE(D2471,CHAR(160),CHAR(32))),Metadata!B$1:C$2632,2,FALSE)</f>
        <v>France, Anatole, 1844-1924.</v>
      </c>
      <c r="F2471" t="str">
        <f>VLOOKUP(TRIM(SUBSTITUTE(D2471,CHAR(160),CHAR(32))),Metadata!B$1:D$2632,3,FALSE)</f>
        <v>La vie en fleur</v>
      </c>
      <c r="G2471">
        <f>VLOOKUP(TRIM(SUBSTITUTE(D2471,CHAR(160),CHAR(32))),Metadata!B$1:E$2632,4,FALSE)</f>
        <v>1922</v>
      </c>
      <c r="H2471" t="s">
        <v>534</v>
      </c>
      <c r="J2471" t="str">
        <f>VLOOKUP(TRIM(SUBSTITUTE(D2471,CHAR(160),CHAR(32))),Metadata!B$1:H$2632,7,FALSE)</f>
        <v>roman</v>
      </c>
      <c r="L2471" t="str">
        <f>VLOOKUP(TRIM(SUBSTITUTE(D2471,CHAR(160),CHAR(32))),Metadata!B$1:J$2632,9,FALSE)</f>
        <v>prose</v>
      </c>
      <c r="M2471">
        <f>VLOOKUP(TRIM(SUBSTITUTE(D2471,CHAR(160),CHAR(32))),Metadata!B$1:K$2632,10,FALSE)</f>
        <v>64355</v>
      </c>
      <c r="N2471" s="1" t="s">
        <v>2943</v>
      </c>
      <c r="O2471">
        <v>3</v>
      </c>
      <c r="P2471">
        <v>10</v>
      </c>
    </row>
    <row r="2472" spans="1:16" x14ac:dyDescent="0.25">
      <c r="A2472" t="s">
        <v>4354</v>
      </c>
      <c r="B2472" t="s">
        <v>417</v>
      </c>
      <c r="C2472" t="s">
        <v>330</v>
      </c>
      <c r="D2472" t="s">
        <v>8824</v>
      </c>
      <c r="E2472" t="str">
        <f>VLOOKUP(TRIM(SUBSTITUTE(D2472,CHAR(160),CHAR(32))),Metadata!B$1:C$2632,2,FALSE)</f>
        <v>Montesquieu, Charles de Secondat, baron de, 1689-1755.</v>
      </c>
      <c r="F2472" t="str">
        <f>VLOOKUP(TRIM(SUBSTITUTE(D2472,CHAR(160),CHAR(32))),Metadata!B$1:D$2632,3,FALSE)</f>
        <v>Correspondance de Montesquieu</v>
      </c>
      <c r="G2472">
        <f>VLOOKUP(TRIM(SUBSTITUTE(D2472,CHAR(160),CHAR(32))),Metadata!B$1:E$2632,4,FALSE)</f>
        <v>1755</v>
      </c>
      <c r="H2472" t="s">
        <v>534</v>
      </c>
      <c r="J2472" t="str">
        <f>VLOOKUP(TRIM(SUBSTITUTE(D2472,CHAR(160),CHAR(32))),Metadata!B$1:H$2632,7,FALSE)</f>
        <v>correspondance</v>
      </c>
      <c r="L2472" t="str">
        <f>VLOOKUP(TRIM(SUBSTITUTE(D2472,CHAR(160),CHAR(32))),Metadata!B$1:J$2632,9,FALSE)</f>
        <v>prose</v>
      </c>
      <c r="M2472">
        <f>VLOOKUP(TRIM(SUBSTITUTE(D2472,CHAR(160),CHAR(32))),Metadata!B$1:K$2632,10,FALSE)</f>
        <v>111275</v>
      </c>
      <c r="N2472" s="1" t="s">
        <v>2944</v>
      </c>
      <c r="O2472">
        <v>11</v>
      </c>
      <c r="P2472">
        <v>18</v>
      </c>
    </row>
    <row r="2473" spans="1:16" x14ac:dyDescent="0.25">
      <c r="A2473" t="s">
        <v>4354</v>
      </c>
      <c r="B2473" t="s">
        <v>417</v>
      </c>
      <c r="C2473" t="s">
        <v>330</v>
      </c>
      <c r="D2473" t="s">
        <v>8827</v>
      </c>
      <c r="E2473" t="str">
        <f>VLOOKUP(TRIM(SUBSTITUTE(D2473,CHAR(160),CHAR(32))),Metadata!B$1:C$2632,2,FALSE)</f>
        <v>Cocteau, Jean, 1889-1963.</v>
      </c>
      <c r="F2473" t="str">
        <f>VLOOKUP(TRIM(SUBSTITUTE(D2473,CHAR(160),CHAR(32))),Metadata!B$1:D$2632,3,FALSE)</f>
        <v>Les parents terribles</v>
      </c>
      <c r="G2473">
        <f>VLOOKUP(TRIM(SUBSTITUTE(D2473,CHAR(160),CHAR(32))),Metadata!B$1:E$2632,4,FALSE)</f>
        <v>1938</v>
      </c>
      <c r="H2473" t="s">
        <v>534</v>
      </c>
      <c r="J2473" t="str">
        <f>VLOOKUP(TRIM(SUBSTITUTE(D2473,CHAR(160),CHAR(32))),Metadata!B$1:H$2632,7,FALSE)</f>
        <v>theatre</v>
      </c>
      <c r="L2473" t="str">
        <f>VLOOKUP(TRIM(SUBSTITUTE(D2473,CHAR(160),CHAR(32))),Metadata!B$1:J$2632,9,FALSE)</f>
        <v>prose</v>
      </c>
      <c r="M2473">
        <f>VLOOKUP(TRIM(SUBSTITUTE(D2473,CHAR(160),CHAR(32))),Metadata!B$1:K$2632,10,FALSE)</f>
        <v>29063</v>
      </c>
      <c r="N2473" s="1" t="s">
        <v>2945</v>
      </c>
      <c r="O2473">
        <v>27</v>
      </c>
      <c r="P2473">
        <v>34</v>
      </c>
    </row>
    <row r="2474" spans="1:16" x14ac:dyDescent="0.25">
      <c r="A2474" t="s">
        <v>4354</v>
      </c>
      <c r="B2474" t="s">
        <v>417</v>
      </c>
      <c r="C2474" t="s">
        <v>330</v>
      </c>
      <c r="D2474" t="s">
        <v>7473</v>
      </c>
      <c r="E2474" t="str">
        <f>VLOOKUP(TRIM(SUBSTITUTE(D2474,CHAR(160),CHAR(32))),Metadata!B$1:C$2632,2,FALSE)</f>
        <v>Bainville, Jacques, 1879-1936.</v>
      </c>
      <c r="F2474" t="str">
        <f>VLOOKUP(TRIM(SUBSTITUTE(D2474,CHAR(160),CHAR(32))),Metadata!B$1:D$2632,3,FALSE)</f>
        <v>Les dictateurs</v>
      </c>
      <c r="G2474">
        <f>VLOOKUP(TRIM(SUBSTITUTE(D2474,CHAR(160),CHAR(32))),Metadata!B$1:E$2632,4,FALSE)</f>
        <v>1935</v>
      </c>
      <c r="H2474" t="s">
        <v>534</v>
      </c>
      <c r="J2474" t="str">
        <f>VLOOKUP(TRIM(SUBSTITUTE(D2474,CHAR(160),CHAR(32))),Metadata!B$1:H$2632,7,FALSE)</f>
        <v>traite</v>
      </c>
      <c r="L2474" t="str">
        <f>VLOOKUP(TRIM(SUBSTITUTE(D2474,CHAR(160),CHAR(32))),Metadata!B$1:J$2632,9,FALSE)</f>
        <v/>
      </c>
      <c r="M2474">
        <f>VLOOKUP(TRIM(SUBSTITUTE(D2474,CHAR(160),CHAR(32))),Metadata!B$1:K$2632,10,FALSE)</f>
        <v>52339</v>
      </c>
      <c r="N2474" s="1" t="s">
        <v>2946</v>
      </c>
      <c r="O2474">
        <v>6</v>
      </c>
      <c r="P2474">
        <v>13</v>
      </c>
    </row>
    <row r="2475" spans="1:16" x14ac:dyDescent="0.25">
      <c r="A2475" t="s">
        <v>4354</v>
      </c>
      <c r="B2475" t="s">
        <v>417</v>
      </c>
      <c r="C2475" t="s">
        <v>330</v>
      </c>
      <c r="D2475" t="s">
        <v>8838</v>
      </c>
      <c r="E2475" t="str">
        <f>VLOOKUP(TRIM(SUBSTITUTE(D2475,CHAR(160),CHAR(32))),Metadata!B$1:C$2632,2,FALSE)</f>
        <v>Goncourt, Edmond de, 1822-1896: Goncourt, Jules de, 1830-1870.</v>
      </c>
      <c r="F2475" t="str">
        <f>VLOOKUP(TRIM(SUBSTITUTE(D2475,CHAR(160),CHAR(32))),Metadata!B$1:D$2632,3,FALSE)</f>
        <v>Journal, T. 4, 1891-1896</v>
      </c>
      <c r="G2475">
        <f>VLOOKUP(TRIM(SUBSTITUTE(D2475,CHAR(160),CHAR(32))),Metadata!B$1:E$2632,4,FALSE)</f>
        <v>1896</v>
      </c>
      <c r="H2475" t="s">
        <v>534</v>
      </c>
      <c r="J2475" t="str">
        <f>VLOOKUP(TRIM(SUBSTITUTE(D2475,CHAR(160),CHAR(32))),Metadata!B$1:H$2632,7,FALSE)</f>
        <v>memoires</v>
      </c>
      <c r="L2475" t="str">
        <f>VLOOKUP(TRIM(SUBSTITUTE(D2475,CHAR(160),CHAR(32))),Metadata!B$1:J$2632,9,FALSE)</f>
        <v>prose</v>
      </c>
      <c r="M2475">
        <f>VLOOKUP(TRIM(SUBSTITUTE(D2475,CHAR(160),CHAR(32))),Metadata!B$1:K$2632,10,FALSE)</f>
        <v>341281</v>
      </c>
      <c r="N2475" s="1" t="s">
        <v>2947</v>
      </c>
      <c r="O2475">
        <v>166</v>
      </c>
      <c r="P2475">
        <v>173</v>
      </c>
    </row>
    <row r="2476" spans="1:16" x14ac:dyDescent="0.25">
      <c r="A2476" t="s">
        <v>4354</v>
      </c>
      <c r="B2476" t="s">
        <v>417</v>
      </c>
      <c r="C2476" t="s">
        <v>330</v>
      </c>
      <c r="D2476" t="s">
        <v>6934</v>
      </c>
      <c r="E2476" t="str">
        <f>VLOOKUP(TRIM(SUBSTITUTE(D2476,CHAR(160),CHAR(32))),Metadata!B$1:C$2632,2,FALSE)</f>
        <v>Jaurès, Jean, 1859-1914.</v>
      </c>
      <c r="F2476" t="str">
        <f>VLOOKUP(TRIM(SUBSTITUTE(D2476,CHAR(160),CHAR(32))),Metadata!B$1:D$2632,3,FALSE)</f>
        <v>Discours parlementaires</v>
      </c>
      <c r="G2476">
        <f>VLOOKUP(TRIM(SUBSTITUTE(D2476,CHAR(160),CHAR(32))),Metadata!B$1:E$2632,4,FALSE)</f>
        <v>1904</v>
      </c>
      <c r="H2476" t="s">
        <v>534</v>
      </c>
      <c r="J2476" t="str">
        <f>VLOOKUP(TRIM(SUBSTITUTE(D2476,CHAR(160),CHAR(32))),Metadata!B$1:H$2632,7,FALSE)</f>
        <v>traite</v>
      </c>
      <c r="L2476" t="str">
        <f>VLOOKUP(TRIM(SUBSTITUTE(D2476,CHAR(160),CHAR(32))),Metadata!B$1:J$2632,9,FALSE)</f>
        <v/>
      </c>
      <c r="M2476">
        <f>VLOOKUP(TRIM(SUBSTITUTE(D2476,CHAR(160),CHAR(32))),Metadata!B$1:K$2632,10,FALSE)</f>
        <v>301388</v>
      </c>
      <c r="N2476" s="1" t="s">
        <v>2948</v>
      </c>
      <c r="O2476">
        <v>206</v>
      </c>
      <c r="P2476">
        <v>213</v>
      </c>
    </row>
    <row r="2477" spans="1:16" x14ac:dyDescent="0.25">
      <c r="A2477" t="s">
        <v>4354</v>
      </c>
      <c r="B2477" t="s">
        <v>417</v>
      </c>
      <c r="C2477" t="s">
        <v>330</v>
      </c>
      <c r="D2477" t="s">
        <v>8938</v>
      </c>
      <c r="E2477" t="str">
        <f>VLOOKUP(TRIM(SUBSTITUTE(D2477,CHAR(160),CHAR(32))),Metadata!B$1:C$2632,2,FALSE)</f>
        <v>Massis, Henri, 1886-1970.</v>
      </c>
      <c r="F2477" t="str">
        <f>VLOOKUP(TRIM(SUBSTITUTE(D2477,CHAR(160),CHAR(32))),Metadata!B$1:D$2632,3,FALSE)</f>
        <v>Jugements. T. 2</v>
      </c>
      <c r="G2477">
        <f>VLOOKUP(TRIM(SUBSTITUTE(D2477,CHAR(160),CHAR(32))),Metadata!B$1:E$2632,4,FALSE)</f>
        <v>1923</v>
      </c>
      <c r="H2477" t="s">
        <v>534</v>
      </c>
      <c r="J2477" t="str">
        <f>VLOOKUP(TRIM(SUBSTITUTE(D2477,CHAR(160),CHAR(32))),Metadata!B$1:H$2632,7,FALSE)</f>
        <v>traite ou essai</v>
      </c>
      <c r="L2477" t="str">
        <f>VLOOKUP(TRIM(SUBSTITUTE(D2477,CHAR(160),CHAR(32))),Metadata!B$1:J$2632,9,FALSE)</f>
        <v>prose</v>
      </c>
      <c r="M2477">
        <f>VLOOKUP(TRIM(SUBSTITUTE(D2477,CHAR(160),CHAR(32))),Metadata!B$1:K$2632,10,FALSE)</f>
        <v>53647</v>
      </c>
      <c r="N2477" s="1" t="s">
        <v>2949</v>
      </c>
      <c r="O2477">
        <v>207</v>
      </c>
      <c r="P2477">
        <v>218</v>
      </c>
    </row>
    <row r="2478" spans="1:16" x14ac:dyDescent="0.25">
      <c r="A2478" t="s">
        <v>4354</v>
      </c>
      <c r="B2478" t="s">
        <v>417</v>
      </c>
      <c r="C2478" t="s">
        <v>330</v>
      </c>
      <c r="D2478" t="s">
        <v>8839</v>
      </c>
      <c r="E2478" t="str">
        <f>VLOOKUP(TRIM(SUBSTITUTE(D2478,CHAR(160),CHAR(32))),Metadata!B$1:C$2632,2,FALSE)</f>
        <v>Duhamel, Georges, 1884-1966.</v>
      </c>
      <c r="F2478" t="str">
        <f>VLOOKUP(TRIM(SUBSTITUTE(D2478,CHAR(160),CHAR(32))),Metadata!B$1:D$2632,3,FALSE)</f>
        <v>La confession de minuit</v>
      </c>
      <c r="G2478">
        <f>VLOOKUP(TRIM(SUBSTITUTE(D2478,CHAR(160),CHAR(32))),Metadata!B$1:E$2632,4,FALSE)</f>
        <v>1920</v>
      </c>
      <c r="H2478" t="s">
        <v>534</v>
      </c>
      <c r="J2478" t="str">
        <f>VLOOKUP(TRIM(SUBSTITUTE(D2478,CHAR(160),CHAR(32))),Metadata!B$1:H$2632,7,FALSE)</f>
        <v>roman</v>
      </c>
      <c r="L2478" t="str">
        <f>VLOOKUP(TRIM(SUBSTITUTE(D2478,CHAR(160),CHAR(32))),Metadata!B$1:J$2632,9,FALSE)</f>
        <v>prose</v>
      </c>
      <c r="M2478">
        <f>VLOOKUP(TRIM(SUBSTITUTE(D2478,CHAR(160),CHAR(32))),Metadata!B$1:K$2632,10,FALSE)</f>
        <v>37665</v>
      </c>
      <c r="N2478" s="1" t="s">
        <v>2950</v>
      </c>
      <c r="O2478">
        <v>10</v>
      </c>
      <c r="P2478">
        <v>17</v>
      </c>
    </row>
    <row r="2479" spans="1:16" x14ac:dyDescent="0.25">
      <c r="A2479" t="s">
        <v>4354</v>
      </c>
      <c r="B2479" t="s">
        <v>417</v>
      </c>
      <c r="C2479" t="s">
        <v>330</v>
      </c>
      <c r="D2479" t="s">
        <v>6934</v>
      </c>
      <c r="E2479" t="str">
        <f>VLOOKUP(TRIM(SUBSTITUTE(D2479,CHAR(160),CHAR(32))),Metadata!B$1:C$2632,2,FALSE)</f>
        <v>Jaurès, Jean, 1859-1914.</v>
      </c>
      <c r="F2479" t="str">
        <f>VLOOKUP(TRIM(SUBSTITUTE(D2479,CHAR(160),CHAR(32))),Metadata!B$1:D$2632,3,FALSE)</f>
        <v>Discours parlementaires</v>
      </c>
      <c r="G2479">
        <f>VLOOKUP(TRIM(SUBSTITUTE(D2479,CHAR(160),CHAR(32))),Metadata!B$1:E$2632,4,FALSE)</f>
        <v>1904</v>
      </c>
      <c r="H2479" t="s">
        <v>534</v>
      </c>
      <c r="J2479" t="str">
        <f>VLOOKUP(TRIM(SUBSTITUTE(D2479,CHAR(160),CHAR(32))),Metadata!B$1:H$2632,7,FALSE)</f>
        <v>traite</v>
      </c>
      <c r="L2479" t="str">
        <f>VLOOKUP(TRIM(SUBSTITUTE(D2479,CHAR(160),CHAR(32))),Metadata!B$1:J$2632,9,FALSE)</f>
        <v/>
      </c>
      <c r="M2479">
        <f>VLOOKUP(TRIM(SUBSTITUTE(D2479,CHAR(160),CHAR(32))),Metadata!B$1:K$2632,10,FALSE)</f>
        <v>301388</v>
      </c>
      <c r="N2479" s="1" t="s">
        <v>2951</v>
      </c>
      <c r="O2479">
        <v>39</v>
      </c>
      <c r="P2479">
        <v>46</v>
      </c>
    </row>
    <row r="2480" spans="1:16" x14ac:dyDescent="0.25">
      <c r="A2480" t="s">
        <v>4354</v>
      </c>
      <c r="B2480" t="s">
        <v>417</v>
      </c>
      <c r="C2480" t="s">
        <v>330</v>
      </c>
      <c r="D2480" t="s">
        <v>8835</v>
      </c>
      <c r="E2480" t="str">
        <f>VLOOKUP(TRIM(SUBSTITUTE(D2480,CHAR(160),CHAR(32))),Metadata!B$1:C$2632,2,FALSE)</f>
        <v>Dangeau, Philippe de Courcillon, marquis de, 1638-1720.</v>
      </c>
      <c r="F2480" t="str">
        <f>VLOOKUP(TRIM(SUBSTITUTE(D2480,CHAR(160),CHAR(32))),Metadata!B$1:D$2632,3,FALSE)</f>
        <v>Journal T. 1 1684-1685-1686</v>
      </c>
      <c r="G2480">
        <f>VLOOKUP(TRIM(SUBSTITUTE(D2480,CHAR(160),CHAR(32))),Metadata!B$1:E$2632,4,FALSE)</f>
        <v>1686</v>
      </c>
      <c r="H2480" t="s">
        <v>534</v>
      </c>
      <c r="J2480" t="str">
        <f>VLOOKUP(TRIM(SUBSTITUTE(D2480,CHAR(160),CHAR(32))),Metadata!B$1:H$2632,7,FALSE)</f>
        <v>memoires</v>
      </c>
      <c r="L2480" t="str">
        <f>VLOOKUP(TRIM(SUBSTITUTE(D2480,CHAR(160),CHAR(32))),Metadata!B$1:J$2632,9,FALSE)</f>
        <v>prose</v>
      </c>
      <c r="M2480">
        <f>VLOOKUP(TRIM(SUBSTITUTE(D2480,CHAR(160),CHAR(32))),Metadata!B$1:K$2632,10,FALSE)</f>
        <v>131667</v>
      </c>
      <c r="N2480" s="1" t="s">
        <v>2952</v>
      </c>
      <c r="O2480">
        <v>251</v>
      </c>
      <c r="P2480">
        <v>258</v>
      </c>
    </row>
    <row r="2481" spans="1:16" x14ac:dyDescent="0.25">
      <c r="A2481" t="s">
        <v>4354</v>
      </c>
      <c r="B2481" t="s">
        <v>417</v>
      </c>
      <c r="C2481" t="s">
        <v>330</v>
      </c>
      <c r="D2481" t="s">
        <v>6916</v>
      </c>
      <c r="E2481" t="str">
        <f>VLOOKUP(TRIM(SUBSTITUTE(D2481,CHAR(160),CHAR(32))),Metadata!B$1:C$2632,2,FALSE)</f>
        <v>Levy-Bruhl, Lucien, 1857-1939.</v>
      </c>
      <c r="F2481" t="str">
        <f>VLOOKUP(TRIM(SUBSTITUTE(D2481,CHAR(160),CHAR(32))),Metadata!B$1:D$2632,3,FALSE)</f>
        <v>La morale et la science des moeurs</v>
      </c>
      <c r="G2481">
        <f>VLOOKUP(TRIM(SUBSTITUTE(D2481,CHAR(160),CHAR(32))),Metadata!B$1:E$2632,4,FALSE)</f>
        <v>1903</v>
      </c>
      <c r="H2481" t="s">
        <v>534</v>
      </c>
      <c r="J2481" t="str">
        <f>VLOOKUP(TRIM(SUBSTITUTE(D2481,CHAR(160),CHAR(32))),Metadata!B$1:H$2632,7,FALSE)</f>
        <v>traite</v>
      </c>
      <c r="L2481" t="str">
        <f>VLOOKUP(TRIM(SUBSTITUTE(D2481,CHAR(160),CHAR(32))),Metadata!B$1:J$2632,9,FALSE)</f>
        <v/>
      </c>
      <c r="M2481">
        <f>VLOOKUP(TRIM(SUBSTITUTE(D2481,CHAR(160),CHAR(32))),Metadata!B$1:K$2632,10,FALSE)</f>
        <v>103975</v>
      </c>
      <c r="N2481" s="1" t="s">
        <v>2953</v>
      </c>
      <c r="O2481">
        <v>138</v>
      </c>
      <c r="P2481">
        <v>145</v>
      </c>
    </row>
    <row r="2482" spans="1:16" x14ac:dyDescent="0.25">
      <c r="A2482" t="s">
        <v>4354</v>
      </c>
      <c r="B2482" t="s">
        <v>417</v>
      </c>
      <c r="C2482" t="s">
        <v>330</v>
      </c>
      <c r="D2482" t="s">
        <v>8998</v>
      </c>
      <c r="E2482" t="str">
        <f>VLOOKUP(TRIM(SUBSTITUTE(D2482,CHAR(160),CHAR(32))),Metadata!B$1:C$2632,2,FALSE)</f>
        <v>Rolland, Romain, 1866-1944.</v>
      </c>
      <c r="F2482" t="str">
        <f>VLOOKUP(TRIM(SUBSTITUTE(D2482,CHAR(160),CHAR(32))),Metadata!B$1:D$2632,3,FALSE)</f>
        <v>J.-Ch le buisson ardent</v>
      </c>
      <c r="G2482">
        <f>VLOOKUP(TRIM(SUBSTITUTE(D2482,CHAR(160),CHAR(32))),Metadata!B$1:E$2632,4,FALSE)</f>
        <v>1911</v>
      </c>
      <c r="H2482" t="s">
        <v>534</v>
      </c>
      <c r="J2482" t="str">
        <f>VLOOKUP(TRIM(SUBSTITUTE(D2482,CHAR(160),CHAR(32))),Metadata!B$1:H$2632,7,FALSE)</f>
        <v>roman</v>
      </c>
      <c r="L2482" t="str">
        <f>VLOOKUP(TRIM(SUBSTITUTE(D2482,CHAR(160),CHAR(32))),Metadata!B$1:J$2632,9,FALSE)</f>
        <v>prose</v>
      </c>
      <c r="M2482">
        <f>VLOOKUP(TRIM(SUBSTITUTE(D2482,CHAR(160),CHAR(32))),Metadata!B$1:K$2632,10,FALSE)</f>
        <v>66272</v>
      </c>
      <c r="N2482" s="1" t="s">
        <v>2954</v>
      </c>
      <c r="O2482">
        <v>105</v>
      </c>
      <c r="P2482">
        <v>112</v>
      </c>
    </row>
    <row r="2483" spans="1:16" x14ac:dyDescent="0.25">
      <c r="A2483" t="s">
        <v>4354</v>
      </c>
      <c r="B2483" t="s">
        <v>3037</v>
      </c>
      <c r="C2483" t="s">
        <v>330</v>
      </c>
      <c r="D2483" t="s">
        <v>7932</v>
      </c>
      <c r="E2483" t="str">
        <f>VLOOKUP(TRIM(SUBSTITUTE(D2483,CHAR(160),CHAR(32))),Metadata!B$1:C$2632,2,FALSE)</f>
        <v>Hélisenne de Crenne (pseudonym of Marguerite Briet), ca. 1510- ca. 1552.</v>
      </c>
      <c r="F2483" t="str">
        <f>VLOOKUP(TRIM(SUBSTITUTE(D2483,CHAR(160),CHAR(32))),Metadata!B$1:D$2632,3,FALSE)</f>
        <v>Les Angoysses douloureuses qui procedent d'amours</v>
      </c>
      <c r="G2483">
        <f>VLOOKUP(TRIM(SUBSTITUTE(D2483,CHAR(160),CHAR(32))),Metadata!B$1:E$2632,4,FALSE)</f>
        <v>1538</v>
      </c>
      <c r="H2483" t="s">
        <v>456</v>
      </c>
      <c r="J2483" t="str">
        <f>VLOOKUP(TRIM(SUBSTITUTE(D2483,CHAR(160),CHAR(32))),Metadata!B$1:H$2632,7,FALSE)</f>
        <v>roman</v>
      </c>
      <c r="L2483" t="str">
        <f>VLOOKUP(TRIM(SUBSTITUTE(D2483,CHAR(160),CHAR(32))),Metadata!B$1:J$2632,9,FALSE)</f>
        <v/>
      </c>
      <c r="M2483">
        <f>VLOOKUP(TRIM(SUBSTITUTE(D2483,CHAR(160),CHAR(32))),Metadata!B$1:K$2632,10,FALSE)</f>
        <v>92091</v>
      </c>
      <c r="N2483" s="1" t="s">
        <v>2955</v>
      </c>
      <c r="O2483">
        <v>316</v>
      </c>
      <c r="P2483">
        <v>324</v>
      </c>
    </row>
    <row r="2484" spans="1:16" x14ac:dyDescent="0.25">
      <c r="A2484" t="s">
        <v>4354</v>
      </c>
      <c r="B2484" t="s">
        <v>3037</v>
      </c>
      <c r="C2484" t="s">
        <v>330</v>
      </c>
      <c r="D2484" t="s">
        <v>7932</v>
      </c>
      <c r="E2484" t="str">
        <f>VLOOKUP(TRIM(SUBSTITUTE(D2484,CHAR(160),CHAR(32))),Metadata!B$1:C$2632,2,FALSE)</f>
        <v>Hélisenne de Crenne (pseudonym of Marguerite Briet), ca. 1510- ca. 1552.</v>
      </c>
      <c r="F2484" t="str">
        <f>VLOOKUP(TRIM(SUBSTITUTE(D2484,CHAR(160),CHAR(32))),Metadata!B$1:D$2632,3,FALSE)</f>
        <v>Les Angoysses douloureuses qui procedent d'amours</v>
      </c>
      <c r="G2484">
        <f>VLOOKUP(TRIM(SUBSTITUTE(D2484,CHAR(160),CHAR(32))),Metadata!B$1:E$2632,4,FALSE)</f>
        <v>1538</v>
      </c>
      <c r="H2484" t="s">
        <v>456</v>
      </c>
      <c r="J2484" t="str">
        <f>VLOOKUP(TRIM(SUBSTITUTE(D2484,CHAR(160),CHAR(32))),Metadata!B$1:H$2632,7,FALSE)</f>
        <v>roman</v>
      </c>
      <c r="L2484" t="str">
        <f>VLOOKUP(TRIM(SUBSTITUTE(D2484,CHAR(160),CHAR(32))),Metadata!B$1:J$2632,9,FALSE)</f>
        <v/>
      </c>
      <c r="M2484">
        <f>VLOOKUP(TRIM(SUBSTITUTE(D2484,CHAR(160),CHAR(32))),Metadata!B$1:K$2632,10,FALSE)</f>
        <v>92091</v>
      </c>
      <c r="N2484" s="1" t="s">
        <v>2956</v>
      </c>
      <c r="O2484">
        <v>45</v>
      </c>
      <c r="P2484">
        <v>53</v>
      </c>
    </row>
    <row r="2485" spans="1:16" x14ac:dyDescent="0.25">
      <c r="A2485" t="s">
        <v>4354</v>
      </c>
      <c r="B2485" t="s">
        <v>3037</v>
      </c>
      <c r="C2485" t="s">
        <v>330</v>
      </c>
      <c r="D2485" t="s">
        <v>7903</v>
      </c>
      <c r="E2485" t="str">
        <f>VLOOKUP(TRIM(SUBSTITUTE(D2485,CHAR(160),CHAR(32))),Metadata!B$1:C$2632,2,FALSE)</f>
        <v>Boisrobert, sieur de (François Le Métel), 1592-1662.</v>
      </c>
      <c r="F2485" t="str">
        <f>VLOOKUP(TRIM(SUBSTITUTE(D2485,CHAR(160),CHAR(32))),Metadata!B$1:D$2632,3,FALSE)</f>
        <v>Epistres En Vers T. 2</v>
      </c>
      <c r="G2485">
        <f>VLOOKUP(TRIM(SUBSTITUTE(D2485,CHAR(160),CHAR(32))),Metadata!B$1:E$2632,4,FALSE)</f>
        <v>1659</v>
      </c>
      <c r="H2485" t="s">
        <v>445</v>
      </c>
      <c r="J2485" t="str">
        <f>VLOOKUP(TRIM(SUBSTITUTE(D2485,CHAR(160),CHAR(32))),Metadata!B$1:H$2632,7,FALSE)</f>
        <v>poesie</v>
      </c>
      <c r="L2485" t="str">
        <f>VLOOKUP(TRIM(SUBSTITUTE(D2485,CHAR(160),CHAR(32))),Metadata!B$1:J$2632,9,FALSE)</f>
        <v>vers</v>
      </c>
      <c r="M2485">
        <f>VLOOKUP(TRIM(SUBSTITUTE(D2485,CHAR(160),CHAR(32))),Metadata!B$1:K$2632,10,FALSE)</f>
        <v>36600</v>
      </c>
      <c r="N2485" s="1" t="s">
        <v>2957</v>
      </c>
      <c r="O2485">
        <v>201</v>
      </c>
      <c r="P2485">
        <v>209</v>
      </c>
    </row>
    <row r="2486" spans="1:16" x14ac:dyDescent="0.25">
      <c r="A2486" t="s">
        <v>4354</v>
      </c>
      <c r="B2486" t="s">
        <v>3037</v>
      </c>
      <c r="C2486" t="s">
        <v>330</v>
      </c>
      <c r="D2486" t="s">
        <v>8009</v>
      </c>
      <c r="E2486" t="str">
        <f>VLOOKUP(TRIM(SUBSTITUTE(D2486,CHAR(160),CHAR(32))),Metadata!B$1:C$2632,2,FALSE)</f>
        <v>Coeffeteau, Nicolas, 1574-1623.</v>
      </c>
      <c r="F2486" t="str">
        <f>VLOOKUP(TRIM(SUBSTITUTE(D2486,CHAR(160),CHAR(32))),Metadata!B$1:D$2632,3,FALSE)</f>
        <v>Histoire romaine</v>
      </c>
      <c r="G2486">
        <f>VLOOKUP(TRIM(SUBSTITUTE(D2486,CHAR(160),CHAR(32))),Metadata!B$1:E$2632,4,FALSE)</f>
        <v>1623</v>
      </c>
      <c r="H2486" t="s">
        <v>445</v>
      </c>
      <c r="J2486" t="str">
        <f>VLOOKUP(TRIM(SUBSTITUTE(D2486,CHAR(160),CHAR(32))),Metadata!B$1:H$2632,7,FALSE)</f>
        <v>traite ou essai</v>
      </c>
      <c r="L2486" t="str">
        <f>VLOOKUP(TRIM(SUBSTITUTE(D2486,CHAR(160),CHAR(32))),Metadata!B$1:J$2632,9,FALSE)</f>
        <v>prose</v>
      </c>
      <c r="M2486">
        <f>VLOOKUP(TRIM(SUBSTITUTE(D2486,CHAR(160),CHAR(32))),Metadata!B$1:K$2632,10,FALSE)</f>
        <v>263154</v>
      </c>
      <c r="N2486" s="1" t="s">
        <v>2958</v>
      </c>
      <c r="O2486">
        <v>4</v>
      </c>
      <c r="P2486">
        <v>12</v>
      </c>
    </row>
    <row r="2487" spans="1:16" x14ac:dyDescent="0.25">
      <c r="A2487" t="s">
        <v>4354</v>
      </c>
      <c r="B2487" t="s">
        <v>3037</v>
      </c>
      <c r="C2487" t="s">
        <v>330</v>
      </c>
      <c r="D2487" t="s">
        <v>8009</v>
      </c>
      <c r="E2487" t="str">
        <f>VLOOKUP(TRIM(SUBSTITUTE(D2487,CHAR(160),CHAR(32))),Metadata!B$1:C$2632,2,FALSE)</f>
        <v>Coeffeteau, Nicolas, 1574-1623.</v>
      </c>
      <c r="F2487" t="str">
        <f>VLOOKUP(TRIM(SUBSTITUTE(D2487,CHAR(160),CHAR(32))),Metadata!B$1:D$2632,3,FALSE)</f>
        <v>Histoire romaine</v>
      </c>
      <c r="G2487">
        <f>VLOOKUP(TRIM(SUBSTITUTE(D2487,CHAR(160),CHAR(32))),Metadata!B$1:E$2632,4,FALSE)</f>
        <v>1623</v>
      </c>
      <c r="H2487" t="s">
        <v>445</v>
      </c>
      <c r="J2487" t="str">
        <f>VLOOKUP(TRIM(SUBSTITUTE(D2487,CHAR(160),CHAR(32))),Metadata!B$1:H$2632,7,FALSE)</f>
        <v>traite ou essai</v>
      </c>
      <c r="L2487" t="str">
        <f>VLOOKUP(TRIM(SUBSTITUTE(D2487,CHAR(160),CHAR(32))),Metadata!B$1:J$2632,9,FALSE)</f>
        <v>prose</v>
      </c>
      <c r="M2487">
        <f>VLOOKUP(TRIM(SUBSTITUTE(D2487,CHAR(160),CHAR(32))),Metadata!B$1:K$2632,10,FALSE)</f>
        <v>263154</v>
      </c>
      <c r="N2487" s="1" t="s">
        <v>2959</v>
      </c>
      <c r="O2487">
        <v>146</v>
      </c>
      <c r="P2487">
        <v>154</v>
      </c>
    </row>
    <row r="2488" spans="1:16" x14ac:dyDescent="0.25">
      <c r="A2488" t="s">
        <v>4354</v>
      </c>
      <c r="B2488" t="s">
        <v>3037</v>
      </c>
      <c r="C2488" t="s">
        <v>330</v>
      </c>
      <c r="D2488" t="s">
        <v>7985</v>
      </c>
      <c r="E2488" t="str">
        <f>VLOOKUP(TRIM(SUBSTITUTE(D2488,CHAR(160),CHAR(32))),Metadata!B$1:C$2632,2,FALSE)</f>
        <v>Balzac, Jean-Louis Guez, seigneur de, 1597-1654.</v>
      </c>
      <c r="F2488" t="str">
        <f>VLOOKUP(TRIM(SUBSTITUTE(D2488,CHAR(160),CHAR(32))),Metadata!B$1:D$2632,3,FALSE)</f>
        <v>Les Entretiens</v>
      </c>
      <c r="G2488">
        <f>VLOOKUP(TRIM(SUBSTITUTE(D2488,CHAR(160),CHAR(32))),Metadata!B$1:E$2632,4,FALSE)</f>
        <v>1654</v>
      </c>
      <c r="H2488" t="s">
        <v>445</v>
      </c>
      <c r="J2488" t="str">
        <f>VLOOKUP(TRIM(SUBSTITUTE(D2488,CHAR(160),CHAR(32))),Metadata!B$1:H$2632,7,FALSE)</f>
        <v>melanges litteraires</v>
      </c>
      <c r="L2488" t="str">
        <f>VLOOKUP(TRIM(SUBSTITUTE(D2488,CHAR(160),CHAR(32))),Metadata!B$1:J$2632,9,FALSE)</f>
        <v>prose</v>
      </c>
      <c r="M2488">
        <f>VLOOKUP(TRIM(SUBSTITUTE(D2488,CHAR(160),CHAR(32))),Metadata!B$1:K$2632,10,FALSE)</f>
        <v>62258</v>
      </c>
      <c r="N2488" s="1" t="s">
        <v>2960</v>
      </c>
      <c r="O2488">
        <v>90</v>
      </c>
      <c r="P2488">
        <v>98</v>
      </c>
    </row>
    <row r="2489" spans="1:16" x14ac:dyDescent="0.25">
      <c r="A2489" t="s">
        <v>4354</v>
      </c>
      <c r="B2489" t="s">
        <v>3037</v>
      </c>
      <c r="C2489" t="s">
        <v>330</v>
      </c>
      <c r="D2489" t="s">
        <v>8009</v>
      </c>
      <c r="E2489" t="str">
        <f>VLOOKUP(TRIM(SUBSTITUTE(D2489,CHAR(160),CHAR(32))),Metadata!B$1:C$2632,2,FALSE)</f>
        <v>Coeffeteau, Nicolas, 1574-1623.</v>
      </c>
      <c r="F2489" t="str">
        <f>VLOOKUP(TRIM(SUBSTITUTE(D2489,CHAR(160),CHAR(32))),Metadata!B$1:D$2632,3,FALSE)</f>
        <v>Histoire romaine</v>
      </c>
      <c r="G2489">
        <f>VLOOKUP(TRIM(SUBSTITUTE(D2489,CHAR(160),CHAR(32))),Metadata!B$1:E$2632,4,FALSE)</f>
        <v>1623</v>
      </c>
      <c r="H2489" t="s">
        <v>445</v>
      </c>
      <c r="J2489" t="str">
        <f>VLOOKUP(TRIM(SUBSTITUTE(D2489,CHAR(160),CHAR(32))),Metadata!B$1:H$2632,7,FALSE)</f>
        <v>traite ou essai</v>
      </c>
      <c r="L2489" t="str">
        <f>VLOOKUP(TRIM(SUBSTITUTE(D2489,CHAR(160),CHAR(32))),Metadata!B$1:J$2632,9,FALSE)</f>
        <v>prose</v>
      </c>
      <c r="M2489">
        <f>VLOOKUP(TRIM(SUBSTITUTE(D2489,CHAR(160),CHAR(32))),Metadata!B$1:K$2632,10,FALSE)</f>
        <v>263154</v>
      </c>
      <c r="N2489" s="1" t="s">
        <v>2961</v>
      </c>
      <c r="O2489">
        <v>31</v>
      </c>
      <c r="P2489">
        <v>39</v>
      </c>
    </row>
    <row r="2490" spans="1:16" x14ac:dyDescent="0.25">
      <c r="A2490" t="s">
        <v>4354</v>
      </c>
      <c r="B2490" t="s">
        <v>3037</v>
      </c>
      <c r="C2490" t="s">
        <v>330</v>
      </c>
      <c r="D2490" t="s">
        <v>8009</v>
      </c>
      <c r="E2490" t="str">
        <f>VLOOKUP(TRIM(SUBSTITUTE(D2490,CHAR(160),CHAR(32))),Metadata!B$1:C$2632,2,FALSE)</f>
        <v>Coeffeteau, Nicolas, 1574-1623.</v>
      </c>
      <c r="F2490" t="str">
        <f>VLOOKUP(TRIM(SUBSTITUTE(D2490,CHAR(160),CHAR(32))),Metadata!B$1:D$2632,3,FALSE)</f>
        <v>Histoire romaine</v>
      </c>
      <c r="G2490">
        <f>VLOOKUP(TRIM(SUBSTITUTE(D2490,CHAR(160),CHAR(32))),Metadata!B$1:E$2632,4,FALSE)</f>
        <v>1623</v>
      </c>
      <c r="H2490" t="s">
        <v>445</v>
      </c>
      <c r="J2490" t="str">
        <f>VLOOKUP(TRIM(SUBSTITUTE(D2490,CHAR(160),CHAR(32))),Metadata!B$1:H$2632,7,FALSE)</f>
        <v>traite ou essai</v>
      </c>
      <c r="L2490" t="str">
        <f>VLOOKUP(TRIM(SUBSTITUTE(D2490,CHAR(160),CHAR(32))),Metadata!B$1:J$2632,9,FALSE)</f>
        <v>prose</v>
      </c>
      <c r="M2490">
        <f>VLOOKUP(TRIM(SUBSTITUTE(D2490,CHAR(160),CHAR(32))),Metadata!B$1:K$2632,10,FALSE)</f>
        <v>263154</v>
      </c>
      <c r="N2490" s="1" t="s">
        <v>2962</v>
      </c>
      <c r="O2490">
        <v>133</v>
      </c>
      <c r="P2490">
        <v>141</v>
      </c>
    </row>
    <row r="2491" spans="1:16" x14ac:dyDescent="0.25">
      <c r="A2491" t="s">
        <v>4354</v>
      </c>
      <c r="B2491" t="s">
        <v>3037</v>
      </c>
      <c r="C2491" t="s">
        <v>330</v>
      </c>
      <c r="D2491" t="s">
        <v>7989</v>
      </c>
      <c r="E2491" t="str">
        <f>VLOOKUP(TRIM(SUBSTITUTE(D2491,CHAR(160),CHAR(32))),Metadata!B$1:C$2632,2,FALSE)</f>
        <v>Bayle, Pierre, 1647-1706.</v>
      </c>
      <c r="F2491" t="str">
        <f>VLOOKUP(TRIM(SUBSTITUTE(D2491,CHAR(160),CHAR(32))),Metadata!B$1:D$2632,3,FALSE)</f>
        <v>Commentaire philosophique sur ces paroles de Jésus-Christ</v>
      </c>
      <c r="G2491">
        <f>VLOOKUP(TRIM(SUBSTITUTE(D2491,CHAR(160),CHAR(32))),Metadata!B$1:E$2632,4,FALSE)</f>
        <v>1686</v>
      </c>
      <c r="H2491" t="s">
        <v>445</v>
      </c>
      <c r="J2491" t="str">
        <f>VLOOKUP(TRIM(SUBSTITUTE(D2491,CHAR(160),CHAR(32))),Metadata!B$1:H$2632,7,FALSE)</f>
        <v>traite ou essai</v>
      </c>
      <c r="L2491" t="str">
        <f>VLOOKUP(TRIM(SUBSTITUTE(D2491,CHAR(160),CHAR(32))),Metadata!B$1:J$2632,9,FALSE)</f>
        <v>prose</v>
      </c>
      <c r="M2491">
        <f>VLOOKUP(TRIM(SUBSTITUTE(D2491,CHAR(160),CHAR(32))),Metadata!B$1:K$2632,10,FALSE)</f>
        <v>125224</v>
      </c>
      <c r="N2491" s="1" t="s">
        <v>2963</v>
      </c>
      <c r="O2491">
        <v>129</v>
      </c>
      <c r="P2491">
        <v>137</v>
      </c>
    </row>
    <row r="2492" spans="1:16" x14ac:dyDescent="0.25">
      <c r="A2492" t="s">
        <v>4354</v>
      </c>
      <c r="B2492" t="s">
        <v>3037</v>
      </c>
      <c r="C2492" t="s">
        <v>330</v>
      </c>
      <c r="D2492" t="s">
        <v>8111</v>
      </c>
      <c r="E2492" t="str">
        <f>VLOOKUP(TRIM(SUBSTITUTE(D2492,CHAR(160),CHAR(32))),Metadata!B$1:C$2632,2,FALSE)</f>
        <v>Naudé, Gabriel, 1600-1653.</v>
      </c>
      <c r="F2492" t="str">
        <f>VLOOKUP(TRIM(SUBSTITUTE(D2492,CHAR(160),CHAR(32))),Metadata!B$1:D$2632,3,FALSE)</f>
        <v>Apologie pour tous les grand hommes qui ont esté accusez de magie.</v>
      </c>
      <c r="G2492">
        <f>VLOOKUP(TRIM(SUBSTITUTE(D2492,CHAR(160),CHAR(32))),Metadata!B$1:E$2632,4,FALSE)</f>
        <v>1625</v>
      </c>
      <c r="H2492" t="s">
        <v>445</v>
      </c>
      <c r="J2492" t="str">
        <f>VLOOKUP(TRIM(SUBSTITUTE(D2492,CHAR(160),CHAR(32))),Metadata!B$1:H$2632,7,FALSE)</f>
        <v>traite ou essai</v>
      </c>
      <c r="L2492" t="str">
        <f>VLOOKUP(TRIM(SUBSTITUTE(D2492,CHAR(160),CHAR(32))),Metadata!B$1:J$2632,9,FALSE)</f>
        <v>prose</v>
      </c>
      <c r="M2492">
        <f>VLOOKUP(TRIM(SUBSTITUTE(D2492,CHAR(160),CHAR(32))),Metadata!B$1:K$2632,10,FALSE)</f>
        <v>85338</v>
      </c>
      <c r="N2492" s="1" t="s">
        <v>2964</v>
      </c>
      <c r="O2492">
        <v>296</v>
      </c>
      <c r="P2492">
        <v>305</v>
      </c>
    </row>
    <row r="2493" spans="1:16" x14ac:dyDescent="0.25">
      <c r="A2493" t="s">
        <v>4354</v>
      </c>
      <c r="B2493" t="s">
        <v>3037</v>
      </c>
      <c r="C2493" t="s">
        <v>330</v>
      </c>
      <c r="D2493" t="s">
        <v>8079</v>
      </c>
      <c r="E2493" t="str">
        <f>VLOOKUP(TRIM(SUBSTITUTE(D2493,CHAR(160),CHAR(32))),Metadata!B$1:C$2632,2,FALSE)</f>
        <v>Le Moyne, Pierre, 1602-1671.</v>
      </c>
      <c r="F2493" t="str">
        <f>VLOOKUP(TRIM(SUBSTITUTE(D2493,CHAR(160),CHAR(32))),Metadata!B$1:D$2632,3,FALSE)</f>
        <v>Saint-Louys, ou, Le heros chrestien: poëme heroïque</v>
      </c>
      <c r="G2493">
        <f>VLOOKUP(TRIM(SUBSTITUTE(D2493,CHAR(160),CHAR(32))),Metadata!B$1:E$2632,4,FALSE)</f>
        <v>1653</v>
      </c>
      <c r="H2493" t="s">
        <v>445</v>
      </c>
      <c r="J2493" t="str">
        <f>VLOOKUP(TRIM(SUBSTITUTE(D2493,CHAR(160),CHAR(32))),Metadata!B$1:H$2632,7,FALSE)</f>
        <v>poesie</v>
      </c>
      <c r="L2493" t="str">
        <f>VLOOKUP(TRIM(SUBSTITUTE(D2493,CHAR(160),CHAR(32))),Metadata!B$1:J$2632,9,FALSE)</f>
        <v>vers</v>
      </c>
      <c r="M2493">
        <f>VLOOKUP(TRIM(SUBSTITUTE(D2493,CHAR(160),CHAR(32))),Metadata!B$1:K$2632,10,FALSE)</f>
        <v>61561</v>
      </c>
      <c r="N2493" s="1" t="s">
        <v>2965</v>
      </c>
      <c r="O2493">
        <v>45</v>
      </c>
      <c r="P2493">
        <v>54</v>
      </c>
    </row>
    <row r="2494" spans="1:16" x14ac:dyDescent="0.25">
      <c r="A2494" t="s">
        <v>4354</v>
      </c>
      <c r="B2494" t="s">
        <v>3037</v>
      </c>
      <c r="C2494" t="s">
        <v>330</v>
      </c>
      <c r="D2494" t="s">
        <v>7989</v>
      </c>
      <c r="E2494" t="str">
        <f>VLOOKUP(TRIM(SUBSTITUTE(D2494,CHAR(160),CHAR(32))),Metadata!B$1:C$2632,2,FALSE)</f>
        <v>Bayle, Pierre, 1647-1706.</v>
      </c>
      <c r="F2494" t="str">
        <f>VLOOKUP(TRIM(SUBSTITUTE(D2494,CHAR(160),CHAR(32))),Metadata!B$1:D$2632,3,FALSE)</f>
        <v>Commentaire philosophique sur ces paroles de Jésus-Christ</v>
      </c>
      <c r="G2494">
        <f>VLOOKUP(TRIM(SUBSTITUTE(D2494,CHAR(160),CHAR(32))),Metadata!B$1:E$2632,4,FALSE)</f>
        <v>1686</v>
      </c>
      <c r="H2494" t="s">
        <v>445</v>
      </c>
      <c r="J2494" t="str">
        <f>VLOOKUP(TRIM(SUBSTITUTE(D2494,CHAR(160),CHAR(32))),Metadata!B$1:H$2632,7,FALSE)</f>
        <v>traite ou essai</v>
      </c>
      <c r="L2494" t="str">
        <f>VLOOKUP(TRIM(SUBSTITUTE(D2494,CHAR(160),CHAR(32))),Metadata!B$1:J$2632,9,FALSE)</f>
        <v>prose</v>
      </c>
      <c r="M2494">
        <f>VLOOKUP(TRIM(SUBSTITUTE(D2494,CHAR(160),CHAR(32))),Metadata!B$1:K$2632,10,FALSE)</f>
        <v>125224</v>
      </c>
      <c r="N2494" s="1" t="s">
        <v>2966</v>
      </c>
      <c r="O2494">
        <v>217</v>
      </c>
      <c r="P2494">
        <v>225</v>
      </c>
    </row>
    <row r="2495" spans="1:16" x14ac:dyDescent="0.25">
      <c r="A2495" t="s">
        <v>4354</v>
      </c>
      <c r="B2495" t="s">
        <v>3037</v>
      </c>
      <c r="C2495" t="s">
        <v>330</v>
      </c>
      <c r="D2495" t="s">
        <v>8081</v>
      </c>
      <c r="E2495" t="str">
        <f>VLOOKUP(TRIM(SUBSTITUTE(D2495,CHAR(160),CHAR(32))),Metadata!B$1:C$2632,2,FALSE)</f>
        <v>Mairet, Jean de, 1604-1686.</v>
      </c>
      <c r="F2495" t="str">
        <f>VLOOKUP(TRIM(SUBSTITUTE(D2495,CHAR(160),CHAR(32))),Metadata!B$1:D$2632,3,FALSE)</f>
        <v>Chryséide et Arimand: tragi-comédie de Jean Mairet (1625)</v>
      </c>
      <c r="G2495">
        <f>VLOOKUP(TRIM(SUBSTITUTE(D2495,CHAR(160),CHAR(32))),Metadata!B$1:E$2632,4,FALSE)</f>
        <v>1630</v>
      </c>
      <c r="H2495" t="s">
        <v>445</v>
      </c>
      <c r="J2495" t="str">
        <f>VLOOKUP(TRIM(SUBSTITUTE(D2495,CHAR(160),CHAR(32))),Metadata!B$1:H$2632,7,FALSE)</f>
        <v>theatre</v>
      </c>
      <c r="L2495" t="str">
        <f>VLOOKUP(TRIM(SUBSTITUTE(D2495,CHAR(160),CHAR(32))),Metadata!B$1:J$2632,9,FALSE)</f>
        <v>vers</v>
      </c>
      <c r="M2495">
        <f>VLOOKUP(TRIM(SUBSTITUTE(D2495,CHAR(160),CHAR(32))),Metadata!B$1:K$2632,10,FALSE)</f>
        <v>15420</v>
      </c>
      <c r="N2495" s="1" t="s">
        <v>2967</v>
      </c>
      <c r="O2495">
        <v>189</v>
      </c>
      <c r="P2495">
        <v>197</v>
      </c>
    </row>
    <row r="2496" spans="1:16" x14ac:dyDescent="0.25">
      <c r="A2496" t="s">
        <v>4354</v>
      </c>
      <c r="B2496" t="s">
        <v>3037</v>
      </c>
      <c r="C2496" t="s">
        <v>330</v>
      </c>
      <c r="D2496" t="s">
        <v>7987</v>
      </c>
      <c r="E2496" t="str">
        <f>VLOOKUP(TRIM(SUBSTITUTE(D2496,CHAR(160),CHAR(32))),Metadata!B$1:C$2632,2,FALSE)</f>
        <v>Balzac, Jean-Louis Guez, seigneur de, 1597-1654.</v>
      </c>
      <c r="F2496" t="str">
        <f>VLOOKUP(TRIM(SUBSTITUTE(D2496,CHAR(160),CHAR(32))),Metadata!B$1:D$2632,3,FALSE)</f>
        <v>Socrate Chrestien</v>
      </c>
      <c r="G2496">
        <f>VLOOKUP(TRIM(SUBSTITUTE(D2496,CHAR(160),CHAR(32))),Metadata!B$1:E$2632,4,FALSE)</f>
        <v>1652</v>
      </c>
      <c r="H2496" t="s">
        <v>445</v>
      </c>
      <c r="J2496" t="str">
        <f>VLOOKUP(TRIM(SUBSTITUTE(D2496,CHAR(160),CHAR(32))),Metadata!B$1:H$2632,7,FALSE)</f>
        <v>traite ou essai</v>
      </c>
      <c r="L2496" t="str">
        <f>VLOOKUP(TRIM(SUBSTITUTE(D2496,CHAR(160),CHAR(32))),Metadata!B$1:J$2632,9,FALSE)</f>
        <v>prose</v>
      </c>
      <c r="M2496">
        <f>VLOOKUP(TRIM(SUBSTITUTE(D2496,CHAR(160),CHAR(32))),Metadata!B$1:K$2632,10,FALSE)</f>
        <v>31735</v>
      </c>
      <c r="N2496" s="1" t="s">
        <v>2968</v>
      </c>
      <c r="O2496">
        <v>123</v>
      </c>
      <c r="P2496">
        <v>132</v>
      </c>
    </row>
    <row r="2497" spans="1:16" x14ac:dyDescent="0.25">
      <c r="A2497" t="s">
        <v>4354</v>
      </c>
      <c r="B2497" t="s">
        <v>3037</v>
      </c>
      <c r="C2497" t="s">
        <v>330</v>
      </c>
      <c r="D2497" t="s">
        <v>8009</v>
      </c>
      <c r="E2497" t="str">
        <f>VLOOKUP(TRIM(SUBSTITUTE(D2497,CHAR(160),CHAR(32))),Metadata!B$1:C$2632,2,FALSE)</f>
        <v>Coeffeteau, Nicolas, 1574-1623.</v>
      </c>
      <c r="F2497" t="str">
        <f>VLOOKUP(TRIM(SUBSTITUTE(D2497,CHAR(160),CHAR(32))),Metadata!B$1:D$2632,3,FALSE)</f>
        <v>Histoire romaine</v>
      </c>
      <c r="G2497">
        <f>VLOOKUP(TRIM(SUBSTITUTE(D2497,CHAR(160),CHAR(32))),Metadata!B$1:E$2632,4,FALSE)</f>
        <v>1623</v>
      </c>
      <c r="H2497" t="s">
        <v>445</v>
      </c>
      <c r="J2497" t="str">
        <f>VLOOKUP(TRIM(SUBSTITUTE(D2497,CHAR(160),CHAR(32))),Metadata!B$1:H$2632,7,FALSE)</f>
        <v>traite ou essai</v>
      </c>
      <c r="L2497" t="str">
        <f>VLOOKUP(TRIM(SUBSTITUTE(D2497,CHAR(160),CHAR(32))),Metadata!B$1:J$2632,9,FALSE)</f>
        <v>prose</v>
      </c>
      <c r="M2497">
        <f>VLOOKUP(TRIM(SUBSTITUTE(D2497,CHAR(160),CHAR(32))),Metadata!B$1:K$2632,10,FALSE)</f>
        <v>263154</v>
      </c>
      <c r="N2497" s="1" t="s">
        <v>2969</v>
      </c>
      <c r="O2497">
        <v>323</v>
      </c>
      <c r="P2497">
        <v>331</v>
      </c>
    </row>
    <row r="2498" spans="1:16" x14ac:dyDescent="0.25">
      <c r="A2498" t="s">
        <v>4354</v>
      </c>
      <c r="B2498" t="s">
        <v>3037</v>
      </c>
      <c r="C2498" t="s">
        <v>330</v>
      </c>
      <c r="D2498" t="s">
        <v>8009</v>
      </c>
      <c r="E2498" t="str">
        <f>VLOOKUP(TRIM(SUBSTITUTE(D2498,CHAR(160),CHAR(32))),Metadata!B$1:C$2632,2,FALSE)</f>
        <v>Coeffeteau, Nicolas, 1574-1623.</v>
      </c>
      <c r="F2498" t="str">
        <f>VLOOKUP(TRIM(SUBSTITUTE(D2498,CHAR(160),CHAR(32))),Metadata!B$1:D$2632,3,FALSE)</f>
        <v>Histoire romaine</v>
      </c>
      <c r="G2498">
        <f>VLOOKUP(TRIM(SUBSTITUTE(D2498,CHAR(160),CHAR(32))),Metadata!B$1:E$2632,4,FALSE)</f>
        <v>1623</v>
      </c>
      <c r="H2498" t="s">
        <v>445</v>
      </c>
      <c r="J2498" t="str">
        <f>VLOOKUP(TRIM(SUBSTITUTE(D2498,CHAR(160),CHAR(32))),Metadata!B$1:H$2632,7,FALSE)</f>
        <v>traite ou essai</v>
      </c>
      <c r="L2498" t="str">
        <f>VLOOKUP(TRIM(SUBSTITUTE(D2498,CHAR(160),CHAR(32))),Metadata!B$1:J$2632,9,FALSE)</f>
        <v>prose</v>
      </c>
      <c r="M2498">
        <f>VLOOKUP(TRIM(SUBSTITUTE(D2498,CHAR(160),CHAR(32))),Metadata!B$1:K$2632,10,FALSE)</f>
        <v>263154</v>
      </c>
      <c r="N2498" s="1" t="s">
        <v>2970</v>
      </c>
      <c r="O2498">
        <v>96</v>
      </c>
      <c r="P2498">
        <v>104</v>
      </c>
    </row>
    <row r="2499" spans="1:16" x14ac:dyDescent="0.25">
      <c r="A2499" t="s">
        <v>4354</v>
      </c>
      <c r="B2499" t="s">
        <v>3037</v>
      </c>
      <c r="C2499" t="s">
        <v>330</v>
      </c>
      <c r="D2499" t="s">
        <v>8009</v>
      </c>
      <c r="E2499" t="str">
        <f>VLOOKUP(TRIM(SUBSTITUTE(D2499,CHAR(160),CHAR(32))),Metadata!B$1:C$2632,2,FALSE)</f>
        <v>Coeffeteau, Nicolas, 1574-1623.</v>
      </c>
      <c r="F2499" t="str">
        <f>VLOOKUP(TRIM(SUBSTITUTE(D2499,CHAR(160),CHAR(32))),Metadata!B$1:D$2632,3,FALSE)</f>
        <v>Histoire romaine</v>
      </c>
      <c r="G2499">
        <f>VLOOKUP(TRIM(SUBSTITUTE(D2499,CHAR(160),CHAR(32))),Metadata!B$1:E$2632,4,FALSE)</f>
        <v>1623</v>
      </c>
      <c r="H2499" t="s">
        <v>445</v>
      </c>
      <c r="J2499" t="str">
        <f>VLOOKUP(TRIM(SUBSTITUTE(D2499,CHAR(160),CHAR(32))),Metadata!B$1:H$2632,7,FALSE)</f>
        <v>traite ou essai</v>
      </c>
      <c r="L2499" t="str">
        <f>VLOOKUP(TRIM(SUBSTITUTE(D2499,CHAR(160),CHAR(32))),Metadata!B$1:J$2632,9,FALSE)</f>
        <v>prose</v>
      </c>
      <c r="M2499">
        <f>VLOOKUP(TRIM(SUBSTITUTE(D2499,CHAR(160),CHAR(32))),Metadata!B$1:K$2632,10,FALSE)</f>
        <v>263154</v>
      </c>
      <c r="N2499" s="1" t="s">
        <v>2971</v>
      </c>
      <c r="O2499">
        <v>41</v>
      </c>
      <c r="P2499">
        <v>49</v>
      </c>
    </row>
    <row r="2500" spans="1:16" x14ac:dyDescent="0.25">
      <c r="A2500" t="s">
        <v>4354</v>
      </c>
      <c r="B2500" t="s">
        <v>3037</v>
      </c>
      <c r="C2500" t="s">
        <v>330</v>
      </c>
      <c r="D2500" t="s">
        <v>7980</v>
      </c>
      <c r="E2500" t="str">
        <f>VLOOKUP(TRIM(SUBSTITUTE(D2500,CHAR(160),CHAR(32))),Metadata!B$1:C$2632,2,FALSE)</f>
        <v>Balzac, Jean-Louis Guez, seigneur de, 1597-1654.</v>
      </c>
      <c r="F2500" t="str">
        <f>VLOOKUP(TRIM(SUBSTITUTE(D2500,CHAR(160),CHAR(32))),Metadata!B$1:D$2632,3,FALSE)</f>
        <v>Aristippe ou de la Cour</v>
      </c>
      <c r="G2500">
        <f>VLOOKUP(TRIM(SUBSTITUTE(D2500,CHAR(160),CHAR(32))),Metadata!B$1:E$2632,4,FALSE)</f>
        <v>1654</v>
      </c>
      <c r="H2500" t="s">
        <v>445</v>
      </c>
      <c r="J2500" t="str">
        <f>VLOOKUP(TRIM(SUBSTITUTE(D2500,CHAR(160),CHAR(32))),Metadata!B$1:H$2632,7,FALSE)</f>
        <v>traite ou essai</v>
      </c>
      <c r="L2500" t="str">
        <f>VLOOKUP(TRIM(SUBSTITUTE(D2500,CHAR(160),CHAR(32))),Metadata!B$1:J$2632,9,FALSE)</f>
        <v>prose</v>
      </c>
      <c r="M2500">
        <f>VLOOKUP(TRIM(SUBSTITUTE(D2500,CHAR(160),CHAR(32))),Metadata!B$1:K$2632,10,FALSE)</f>
        <v>34377</v>
      </c>
      <c r="N2500" s="1" t="s">
        <v>2972</v>
      </c>
      <c r="O2500">
        <v>104</v>
      </c>
      <c r="P2500">
        <v>111</v>
      </c>
    </row>
    <row r="2501" spans="1:16" x14ac:dyDescent="0.25">
      <c r="A2501" t="s">
        <v>4354</v>
      </c>
      <c r="B2501" t="s">
        <v>3037</v>
      </c>
      <c r="C2501" t="s">
        <v>330</v>
      </c>
      <c r="D2501" t="s">
        <v>8152</v>
      </c>
      <c r="E2501" t="str">
        <f>VLOOKUP(TRIM(SUBSTITUTE(D2501,CHAR(160),CHAR(32))),Metadata!B$1:C$2632,2,FALSE)</f>
        <v>Sévigné, Marie de Rabutin-Chantal, marquise de, 1626-1696.</v>
      </c>
      <c r="F2501" t="str">
        <f>VLOOKUP(TRIM(SUBSTITUTE(D2501,CHAR(160),CHAR(32))),Metadata!B$1:D$2632,3,FALSE)</f>
        <v>Correspondance. T. 1, 1646-1675</v>
      </c>
      <c r="G2501">
        <f>VLOOKUP(TRIM(SUBSTITUTE(D2501,CHAR(160),CHAR(32))),Metadata!B$1:E$2632,4,FALSE)</f>
        <v>1675</v>
      </c>
      <c r="H2501" t="s">
        <v>445</v>
      </c>
      <c r="J2501" t="str">
        <f>VLOOKUP(TRIM(SUBSTITUTE(D2501,CHAR(160),CHAR(32))),Metadata!B$1:H$2632,7,FALSE)</f>
        <v>correspondance</v>
      </c>
      <c r="L2501" t="str">
        <f>VLOOKUP(TRIM(SUBSTITUTE(D2501,CHAR(160),CHAR(32))),Metadata!B$1:J$2632,9,FALSE)</f>
        <v>prose</v>
      </c>
      <c r="M2501">
        <f>VLOOKUP(TRIM(SUBSTITUTE(D2501,CHAR(160),CHAR(32))),Metadata!B$1:K$2632,10,FALSE)</f>
        <v>257427</v>
      </c>
      <c r="N2501" s="1" t="s">
        <v>2973</v>
      </c>
      <c r="O2501">
        <v>130</v>
      </c>
      <c r="P2501">
        <v>137</v>
      </c>
    </row>
    <row r="2502" spans="1:16" x14ac:dyDescent="0.25">
      <c r="A2502" t="s">
        <v>4354</v>
      </c>
      <c r="B2502" t="s">
        <v>3037</v>
      </c>
      <c r="C2502" t="s">
        <v>330</v>
      </c>
      <c r="D2502" t="s">
        <v>8007</v>
      </c>
      <c r="E2502" t="str">
        <f>VLOOKUP(TRIM(SUBSTITUTE(D2502,CHAR(160),CHAR(32))),Metadata!B$1:C$2632,2,FALSE)</f>
        <v>Charron, Pierre, 1541-1603.</v>
      </c>
      <c r="F2502" t="str">
        <f>VLOOKUP(TRIM(SUBSTITUTE(D2502,CHAR(160),CHAR(32))),Metadata!B$1:D$2632,3,FALSE)</f>
        <v>De la Sagesse, Trois Livres</v>
      </c>
      <c r="G2502">
        <f>VLOOKUP(TRIM(SUBSTITUTE(D2502,CHAR(160),CHAR(32))),Metadata!B$1:E$2632,4,FALSE)</f>
        <v>1601</v>
      </c>
      <c r="H2502" t="s">
        <v>445</v>
      </c>
      <c r="J2502" t="str">
        <f>VLOOKUP(TRIM(SUBSTITUTE(D2502,CHAR(160),CHAR(32))),Metadata!B$1:H$2632,7,FALSE)</f>
        <v>traite ou essai</v>
      </c>
      <c r="L2502" t="str">
        <f>VLOOKUP(TRIM(SUBSTITUTE(D2502,CHAR(160),CHAR(32))),Metadata!B$1:J$2632,9,FALSE)</f>
        <v>prose</v>
      </c>
      <c r="M2502">
        <f>VLOOKUP(TRIM(SUBSTITUTE(D2502,CHAR(160),CHAR(32))),Metadata!B$1:K$2632,10,FALSE)</f>
        <v>178481</v>
      </c>
      <c r="N2502" s="1" t="s">
        <v>2974</v>
      </c>
      <c r="O2502">
        <v>214</v>
      </c>
      <c r="P2502">
        <v>222</v>
      </c>
    </row>
    <row r="2503" spans="1:16" x14ac:dyDescent="0.25">
      <c r="A2503" t="s">
        <v>4354</v>
      </c>
      <c r="B2503" t="s">
        <v>3037</v>
      </c>
      <c r="C2503" t="s">
        <v>330</v>
      </c>
      <c r="D2503" t="s">
        <v>8009</v>
      </c>
      <c r="E2503" t="str">
        <f>VLOOKUP(TRIM(SUBSTITUTE(D2503,CHAR(160),CHAR(32))),Metadata!B$1:C$2632,2,FALSE)</f>
        <v>Coeffeteau, Nicolas, 1574-1623.</v>
      </c>
      <c r="F2503" t="str">
        <f>VLOOKUP(TRIM(SUBSTITUTE(D2503,CHAR(160),CHAR(32))),Metadata!B$1:D$2632,3,FALSE)</f>
        <v>Histoire romaine</v>
      </c>
      <c r="G2503">
        <f>VLOOKUP(TRIM(SUBSTITUTE(D2503,CHAR(160),CHAR(32))),Metadata!B$1:E$2632,4,FALSE)</f>
        <v>1623</v>
      </c>
      <c r="H2503" t="s">
        <v>445</v>
      </c>
      <c r="J2503" t="str">
        <f>VLOOKUP(TRIM(SUBSTITUTE(D2503,CHAR(160),CHAR(32))),Metadata!B$1:H$2632,7,FALSE)</f>
        <v>traite ou essai</v>
      </c>
      <c r="L2503" t="str">
        <f>VLOOKUP(TRIM(SUBSTITUTE(D2503,CHAR(160),CHAR(32))),Metadata!B$1:J$2632,9,FALSE)</f>
        <v>prose</v>
      </c>
      <c r="M2503">
        <f>VLOOKUP(TRIM(SUBSTITUTE(D2503,CHAR(160),CHAR(32))),Metadata!B$1:K$2632,10,FALSE)</f>
        <v>263154</v>
      </c>
      <c r="N2503" s="1" t="s">
        <v>2975</v>
      </c>
      <c r="O2503">
        <v>140</v>
      </c>
      <c r="P2503">
        <v>148</v>
      </c>
    </row>
    <row r="2504" spans="1:16" x14ac:dyDescent="0.25">
      <c r="A2504" t="s">
        <v>4354</v>
      </c>
      <c r="B2504" t="s">
        <v>3037</v>
      </c>
      <c r="C2504" t="s">
        <v>330</v>
      </c>
      <c r="D2504" t="s">
        <v>7987</v>
      </c>
      <c r="E2504" t="str">
        <f>VLOOKUP(TRIM(SUBSTITUTE(D2504,CHAR(160),CHAR(32))),Metadata!B$1:C$2632,2,FALSE)</f>
        <v>Balzac, Jean-Louis Guez, seigneur de, 1597-1654.</v>
      </c>
      <c r="F2504" t="str">
        <f>VLOOKUP(TRIM(SUBSTITUTE(D2504,CHAR(160),CHAR(32))),Metadata!B$1:D$2632,3,FALSE)</f>
        <v>Socrate Chrestien</v>
      </c>
      <c r="G2504">
        <f>VLOOKUP(TRIM(SUBSTITUTE(D2504,CHAR(160),CHAR(32))),Metadata!B$1:E$2632,4,FALSE)</f>
        <v>1652</v>
      </c>
      <c r="H2504" t="s">
        <v>445</v>
      </c>
      <c r="J2504" t="str">
        <f>VLOOKUP(TRIM(SUBSTITUTE(D2504,CHAR(160),CHAR(32))),Metadata!B$1:H$2632,7,FALSE)</f>
        <v>traite ou essai</v>
      </c>
      <c r="L2504" t="str">
        <f>VLOOKUP(TRIM(SUBSTITUTE(D2504,CHAR(160),CHAR(32))),Metadata!B$1:J$2632,9,FALSE)</f>
        <v>prose</v>
      </c>
      <c r="M2504">
        <f>VLOOKUP(TRIM(SUBSTITUTE(D2504,CHAR(160),CHAR(32))),Metadata!B$1:K$2632,10,FALSE)</f>
        <v>31735</v>
      </c>
      <c r="N2504" s="1" t="s">
        <v>2976</v>
      </c>
      <c r="O2504">
        <v>169</v>
      </c>
      <c r="P2504">
        <v>177</v>
      </c>
    </row>
    <row r="2505" spans="1:16" x14ac:dyDescent="0.25">
      <c r="A2505" t="s">
        <v>4354</v>
      </c>
      <c r="B2505" t="s">
        <v>3037</v>
      </c>
      <c r="C2505" t="s">
        <v>330</v>
      </c>
      <c r="D2505" t="s">
        <v>8334</v>
      </c>
      <c r="E2505" t="str">
        <f>VLOOKUP(TRIM(SUBSTITUTE(D2505,CHAR(160),CHAR(32))),Metadata!B$1:C$2632,2,FALSE)</f>
        <v>Mercier, Louis-Sébastien, 1740-1814.</v>
      </c>
      <c r="F2505" t="str">
        <f>VLOOKUP(TRIM(SUBSTITUTE(D2505,CHAR(160),CHAR(32))),Metadata!B$1:D$2632,3,FALSE)</f>
        <v>Tableau de Paris t. 5</v>
      </c>
      <c r="G2505">
        <f>VLOOKUP(TRIM(SUBSTITUTE(D2505,CHAR(160),CHAR(32))),Metadata!B$1:E$2632,4,FALSE)</f>
        <v>1783</v>
      </c>
      <c r="H2505" t="s">
        <v>448</v>
      </c>
      <c r="J2505" t="str">
        <f>VLOOKUP(TRIM(SUBSTITUTE(D2505,CHAR(160),CHAR(32))),Metadata!B$1:H$2632,7,FALSE)</f>
        <v>melanges litteraires</v>
      </c>
      <c r="L2505" t="str">
        <f>VLOOKUP(TRIM(SUBSTITUTE(D2505,CHAR(160),CHAR(32))),Metadata!B$1:J$2632,9,FALSE)</f>
        <v>prose</v>
      </c>
      <c r="M2505">
        <f>VLOOKUP(TRIM(SUBSTITUTE(D2505,CHAR(160),CHAR(32))),Metadata!B$1:K$2632,10,FALSE)</f>
        <v>217445</v>
      </c>
      <c r="N2505" s="1" t="s">
        <v>2977</v>
      </c>
      <c r="O2505">
        <v>51</v>
      </c>
      <c r="P2505">
        <v>59</v>
      </c>
    </row>
    <row r="2506" spans="1:16" x14ac:dyDescent="0.25">
      <c r="A2506" t="s">
        <v>4354</v>
      </c>
      <c r="B2506" t="s">
        <v>3037</v>
      </c>
      <c r="C2506" t="s">
        <v>330</v>
      </c>
      <c r="D2506" t="s">
        <v>8268</v>
      </c>
      <c r="E2506" t="str">
        <f>VLOOKUP(TRIM(SUBSTITUTE(D2506,CHAR(160),CHAR(32))),Metadata!B$1:C$2632,2,FALSE)</f>
        <v>Genlis, Stéphanie Félicité, comtesse de, 1746-1830.</v>
      </c>
      <c r="F2506" t="str">
        <f>VLOOKUP(TRIM(SUBSTITUTE(D2506,CHAR(160),CHAR(32))),Metadata!B$1:D$2632,3,FALSE)</f>
        <v>Les chevaliers du cygne, ou, La cour de Charlemagne</v>
      </c>
      <c r="G2506">
        <f>VLOOKUP(TRIM(SUBSTITUTE(D2506,CHAR(160),CHAR(32))),Metadata!B$1:E$2632,4,FALSE)</f>
        <v>1795</v>
      </c>
      <c r="H2506" t="s">
        <v>448</v>
      </c>
      <c r="J2506" t="str">
        <f>VLOOKUP(TRIM(SUBSTITUTE(D2506,CHAR(160),CHAR(32))),Metadata!B$1:H$2632,7,FALSE)</f>
        <v>roman</v>
      </c>
      <c r="L2506" t="str">
        <f>VLOOKUP(TRIM(SUBSTITUTE(D2506,CHAR(160),CHAR(32))),Metadata!B$1:J$2632,9,FALSE)</f>
        <v>prose</v>
      </c>
      <c r="M2506">
        <f>VLOOKUP(TRIM(SUBSTITUTE(D2506,CHAR(160),CHAR(32))),Metadata!B$1:K$2632,10,FALSE)</f>
        <v>195717</v>
      </c>
      <c r="N2506" t="s">
        <v>2978</v>
      </c>
      <c r="O2506">
        <v>34</v>
      </c>
      <c r="P2506">
        <v>43</v>
      </c>
    </row>
    <row r="2507" spans="1:16" x14ac:dyDescent="0.25">
      <c r="A2507" t="s">
        <v>4354</v>
      </c>
      <c r="B2507" t="s">
        <v>3037</v>
      </c>
      <c r="C2507" t="s">
        <v>330</v>
      </c>
      <c r="D2507" t="s">
        <v>8411</v>
      </c>
      <c r="E2507" t="str">
        <f>VLOOKUP(TRIM(SUBSTITUTE(D2507,CHAR(160),CHAR(32))),Metadata!B$1:C$2632,2,FALSE)</f>
        <v>Vertot, abbé de, 1655-1735.</v>
      </c>
      <c r="F2507" t="str">
        <f>VLOOKUP(TRIM(SUBSTITUTE(D2507,CHAR(160),CHAR(32))),Metadata!B$1:D$2632,3,FALSE)</f>
        <v>Histoire des révolutions arrivés dans le gouvernement de la République romaine</v>
      </c>
      <c r="G2507">
        <f>VLOOKUP(TRIM(SUBSTITUTE(D2507,CHAR(160),CHAR(32))),Metadata!B$1:E$2632,4,FALSE)</f>
        <v>1719</v>
      </c>
      <c r="H2507" t="s">
        <v>448</v>
      </c>
      <c r="J2507" t="str">
        <f>VLOOKUP(TRIM(SUBSTITUTE(D2507,CHAR(160),CHAR(32))),Metadata!B$1:H$2632,7,FALSE)</f>
        <v>traite ou essai</v>
      </c>
      <c r="L2507" t="str">
        <f>VLOOKUP(TRIM(SUBSTITUTE(D2507,CHAR(160),CHAR(32))),Metadata!B$1:J$2632,9,FALSE)</f>
        <v>prose</v>
      </c>
      <c r="M2507">
        <f>VLOOKUP(TRIM(SUBSTITUTE(D2507,CHAR(160),CHAR(32))),Metadata!B$1:K$2632,10,FALSE)</f>
        <v>238681</v>
      </c>
      <c r="N2507" s="1" t="s">
        <v>2979</v>
      </c>
      <c r="O2507">
        <v>24</v>
      </c>
      <c r="P2507">
        <v>32</v>
      </c>
    </row>
    <row r="2508" spans="1:16" x14ac:dyDescent="0.25">
      <c r="A2508" t="s">
        <v>4354</v>
      </c>
      <c r="B2508" t="s">
        <v>3037</v>
      </c>
      <c r="C2508" t="s">
        <v>330</v>
      </c>
      <c r="D2508" t="s">
        <v>8312</v>
      </c>
      <c r="E2508" t="str">
        <f>VLOOKUP(TRIM(SUBSTITUTE(D2508,CHAR(160),CHAR(32))),Metadata!B$1:C$2632,2,FALSE)</f>
        <v>Mably, abbé de, 1709-1785.</v>
      </c>
      <c r="F2508" t="str">
        <f>VLOOKUP(TRIM(SUBSTITUTE(D2508,CHAR(160),CHAR(32))),Metadata!B$1:D$2632,3,FALSE)</f>
        <v>Parallele des romains et des françois par rapport au gouvernement</v>
      </c>
      <c r="G2508">
        <f>VLOOKUP(TRIM(SUBSTITUTE(D2508,CHAR(160),CHAR(32))),Metadata!B$1:E$2632,4,FALSE)</f>
        <v>1740</v>
      </c>
      <c r="H2508" t="s">
        <v>448</v>
      </c>
      <c r="J2508" t="str">
        <f>VLOOKUP(TRIM(SUBSTITUTE(D2508,CHAR(160),CHAR(32))),Metadata!B$1:H$2632,7,FALSE)</f>
        <v>traite ou essai</v>
      </c>
      <c r="L2508" t="str">
        <f>VLOOKUP(TRIM(SUBSTITUTE(D2508,CHAR(160),CHAR(32))),Metadata!B$1:J$2632,9,FALSE)</f>
        <v>prose</v>
      </c>
      <c r="M2508">
        <f>VLOOKUP(TRIM(SUBSTITUTE(D2508,CHAR(160),CHAR(32))),Metadata!B$1:K$2632,10,FALSE)</f>
        <v>126721</v>
      </c>
      <c r="N2508" t="s">
        <v>2980</v>
      </c>
      <c r="O2508">
        <v>228</v>
      </c>
      <c r="P2508">
        <v>236</v>
      </c>
    </row>
    <row r="2509" spans="1:16" x14ac:dyDescent="0.25">
      <c r="A2509" t="s">
        <v>4354</v>
      </c>
      <c r="B2509" t="s">
        <v>3037</v>
      </c>
      <c r="C2509" t="s">
        <v>330</v>
      </c>
      <c r="D2509" t="s">
        <v>8416</v>
      </c>
      <c r="E2509" t="str">
        <f>VLOOKUP(TRIM(SUBSTITUTE(D2509,CHAR(160),CHAR(32))),Metadata!B$1:C$2632,2,FALSE)</f>
        <v>Voltaire, 1694-1778.</v>
      </c>
      <c r="F2509" t="str">
        <f>VLOOKUP(TRIM(SUBSTITUTE(D2509,CHAR(160),CHAR(32))),Metadata!B$1:D$2632,3,FALSE)</f>
        <v>Essay sur l'hist. génèrale / Voltaire.</v>
      </c>
      <c r="G2509">
        <f>VLOOKUP(TRIM(SUBSTITUTE(D2509,CHAR(160),CHAR(32))),Metadata!B$1:E$2632,4,FALSE)</f>
        <v>1756</v>
      </c>
      <c r="H2509" t="s">
        <v>448</v>
      </c>
      <c r="J2509" t="str">
        <f>VLOOKUP(TRIM(SUBSTITUTE(D2509,CHAR(160),CHAR(32))),Metadata!B$1:H$2632,7,FALSE)</f>
        <v>traite ou essai</v>
      </c>
      <c r="L2509" t="str">
        <f>VLOOKUP(TRIM(SUBSTITUTE(D2509,CHAR(160),CHAR(32))),Metadata!B$1:J$2632,9,FALSE)</f>
        <v>prose</v>
      </c>
      <c r="M2509">
        <f>VLOOKUP(TRIM(SUBSTITUTE(D2509,CHAR(160),CHAR(32))),Metadata!B$1:K$2632,10,FALSE)</f>
        <v>371791</v>
      </c>
      <c r="N2509" s="1" t="s">
        <v>2981</v>
      </c>
      <c r="O2509">
        <v>94</v>
      </c>
      <c r="P2509">
        <v>101</v>
      </c>
    </row>
    <row r="2510" spans="1:16" x14ac:dyDescent="0.25">
      <c r="A2510" t="s">
        <v>4354</v>
      </c>
      <c r="B2510" t="s">
        <v>3037</v>
      </c>
      <c r="C2510" t="s">
        <v>330</v>
      </c>
      <c r="D2510" t="s">
        <v>8314</v>
      </c>
      <c r="E2510" t="str">
        <f>VLOOKUP(TRIM(SUBSTITUTE(D2510,CHAR(160),CHAR(32))),Metadata!B$1:C$2632,2,FALSE)</f>
        <v>Marat, Jean Paul, 1743-1793.</v>
      </c>
      <c r="F2510" t="str">
        <f>VLOOKUP(TRIM(SUBSTITUTE(D2510,CHAR(160),CHAR(32))),Metadata!B$1:D$2632,3,FALSE)</f>
        <v>Les chaînes de l'esclavage</v>
      </c>
      <c r="G2510">
        <f>VLOOKUP(TRIM(SUBSTITUTE(D2510,CHAR(160),CHAR(32))),Metadata!B$1:E$2632,4,FALSE)</f>
        <v>1792</v>
      </c>
      <c r="H2510" t="s">
        <v>448</v>
      </c>
      <c r="J2510" t="str">
        <f>VLOOKUP(TRIM(SUBSTITUTE(D2510,CHAR(160),CHAR(32))),Metadata!B$1:H$2632,7,FALSE)</f>
        <v>traite</v>
      </c>
      <c r="L2510" t="str">
        <f>VLOOKUP(TRIM(SUBSTITUTE(D2510,CHAR(160),CHAR(32))),Metadata!B$1:J$2632,9,FALSE)</f>
        <v/>
      </c>
      <c r="M2510">
        <f>VLOOKUP(TRIM(SUBSTITUTE(D2510,CHAR(160),CHAR(32))),Metadata!B$1:K$2632,10,FALSE)</f>
        <v>93252</v>
      </c>
      <c r="N2510" s="1" t="s">
        <v>2982</v>
      </c>
      <c r="O2510">
        <v>77</v>
      </c>
      <c r="P2510">
        <v>85</v>
      </c>
    </row>
    <row r="2511" spans="1:16" x14ac:dyDescent="0.25">
      <c r="A2511" t="s">
        <v>4354</v>
      </c>
      <c r="B2511" t="s">
        <v>3037</v>
      </c>
      <c r="C2511" t="s">
        <v>330</v>
      </c>
      <c r="D2511" t="s">
        <v>8296</v>
      </c>
      <c r="E2511" t="str">
        <f>VLOOKUP(TRIM(SUBSTITUTE(D2511,CHAR(160),CHAR(32))),Metadata!B$1:C$2632,2,FALSE)</f>
        <v>Laya, J. L. (Jean Louis), 1761-1833.</v>
      </c>
      <c r="F2511" t="str">
        <f>VLOOKUP(TRIM(SUBSTITUTE(D2511,CHAR(160),CHAR(32))),Metadata!B$1:D$2632,3,FALSE)</f>
        <v>L'ami des loix: comédie en cinq actes, en vers: representée par les Comédiens de la nation, le 2 janvier 1793.</v>
      </c>
      <c r="G2511">
        <f>VLOOKUP(TRIM(SUBSTITUTE(D2511,CHAR(160),CHAR(32))),Metadata!B$1:E$2632,4,FALSE)</f>
        <v>1793</v>
      </c>
      <c r="H2511" t="s">
        <v>448</v>
      </c>
      <c r="J2511" t="str">
        <f>VLOOKUP(TRIM(SUBSTITUTE(D2511,CHAR(160),CHAR(32))),Metadata!B$1:H$2632,7,FALSE)</f>
        <v>theatre</v>
      </c>
      <c r="L2511" t="str">
        <f>VLOOKUP(TRIM(SUBSTITUTE(D2511,CHAR(160),CHAR(32))),Metadata!B$1:J$2632,9,FALSE)</f>
        <v>vers</v>
      </c>
      <c r="M2511">
        <f>VLOOKUP(TRIM(SUBSTITUTE(D2511,CHAR(160),CHAR(32))),Metadata!B$1:K$2632,10,FALSE)</f>
        <v>16120</v>
      </c>
      <c r="N2511" s="1" t="s">
        <v>2983</v>
      </c>
      <c r="O2511">
        <v>11</v>
      </c>
      <c r="P2511">
        <v>18</v>
      </c>
    </row>
    <row r="2512" spans="1:16" x14ac:dyDescent="0.25">
      <c r="A2512" t="s">
        <v>4354</v>
      </c>
      <c r="B2512" t="s">
        <v>3037</v>
      </c>
      <c r="C2512" t="s">
        <v>330</v>
      </c>
      <c r="D2512" t="s">
        <v>8334</v>
      </c>
      <c r="E2512" t="str">
        <f>VLOOKUP(TRIM(SUBSTITUTE(D2512,CHAR(160),CHAR(32))),Metadata!B$1:C$2632,2,FALSE)</f>
        <v>Mercier, Louis-Sébastien, 1740-1814.</v>
      </c>
      <c r="F2512" t="str">
        <f>VLOOKUP(TRIM(SUBSTITUTE(D2512,CHAR(160),CHAR(32))),Metadata!B$1:D$2632,3,FALSE)</f>
        <v>Tableau de Paris t. 5</v>
      </c>
      <c r="G2512">
        <f>VLOOKUP(TRIM(SUBSTITUTE(D2512,CHAR(160),CHAR(32))),Metadata!B$1:E$2632,4,FALSE)</f>
        <v>1783</v>
      </c>
      <c r="H2512" t="s">
        <v>448</v>
      </c>
      <c r="J2512" t="str">
        <f>VLOOKUP(TRIM(SUBSTITUTE(D2512,CHAR(160),CHAR(32))),Metadata!B$1:H$2632,7,FALSE)</f>
        <v>melanges litteraires</v>
      </c>
      <c r="L2512" t="str">
        <f>VLOOKUP(TRIM(SUBSTITUTE(D2512,CHAR(160),CHAR(32))),Metadata!B$1:J$2632,9,FALSE)</f>
        <v>prose</v>
      </c>
      <c r="M2512">
        <f>VLOOKUP(TRIM(SUBSTITUTE(D2512,CHAR(160),CHAR(32))),Metadata!B$1:K$2632,10,FALSE)</f>
        <v>217445</v>
      </c>
      <c r="N2512" s="1" t="s">
        <v>2984</v>
      </c>
      <c r="O2512">
        <v>39</v>
      </c>
      <c r="P2512">
        <v>47</v>
      </c>
    </row>
    <row r="2513" spans="1:16" x14ac:dyDescent="0.25">
      <c r="A2513" t="s">
        <v>4354</v>
      </c>
      <c r="B2513" t="s">
        <v>3037</v>
      </c>
      <c r="C2513" t="s">
        <v>330</v>
      </c>
      <c r="D2513" t="s">
        <v>8342</v>
      </c>
      <c r="E2513" t="str">
        <f>VLOOKUP(TRIM(SUBSTITUTE(D2513,CHAR(160),CHAR(32))),Metadata!B$1:C$2632,2,FALSE)</f>
        <v>Montesquieu, Charles de Secondat, baron de, 1689-1755.</v>
      </c>
      <c r="F2513" t="str">
        <f>VLOOKUP(TRIM(SUBSTITUTE(D2513,CHAR(160),CHAR(32))),Metadata!B$1:D$2632,3,FALSE)</f>
        <v>De l'esprit des loix. T. 1</v>
      </c>
      <c r="G2513">
        <f>VLOOKUP(TRIM(SUBSTITUTE(D2513,CHAR(160),CHAR(32))),Metadata!B$1:E$2632,4,FALSE)</f>
        <v>1755</v>
      </c>
      <c r="H2513" t="s">
        <v>448</v>
      </c>
      <c r="J2513" t="str">
        <f>VLOOKUP(TRIM(SUBSTITUTE(D2513,CHAR(160),CHAR(32))),Metadata!B$1:H$2632,7,FALSE)</f>
        <v>traite ou essai</v>
      </c>
      <c r="L2513" t="str">
        <f>VLOOKUP(TRIM(SUBSTITUTE(D2513,CHAR(160),CHAR(32))),Metadata!B$1:J$2632,9,FALSE)</f>
        <v>prose</v>
      </c>
      <c r="M2513">
        <f>VLOOKUP(TRIM(SUBSTITUTE(D2513,CHAR(160),CHAR(32))),Metadata!B$1:K$2632,10,FALSE)</f>
        <v>43905</v>
      </c>
      <c r="N2513" s="1" t="s">
        <v>2985</v>
      </c>
      <c r="O2513">
        <v>232</v>
      </c>
      <c r="P2513">
        <v>240</v>
      </c>
    </row>
    <row r="2514" spans="1:16" x14ac:dyDescent="0.25">
      <c r="A2514" t="s">
        <v>4354</v>
      </c>
      <c r="B2514" t="s">
        <v>3037</v>
      </c>
      <c r="C2514" t="s">
        <v>330</v>
      </c>
      <c r="D2514" t="s">
        <v>8314</v>
      </c>
      <c r="E2514" t="str">
        <f>VLOOKUP(TRIM(SUBSTITUTE(D2514,CHAR(160),CHAR(32))),Metadata!B$1:C$2632,2,FALSE)</f>
        <v>Marat, Jean Paul, 1743-1793.</v>
      </c>
      <c r="F2514" t="str">
        <f>VLOOKUP(TRIM(SUBSTITUTE(D2514,CHAR(160),CHAR(32))),Metadata!B$1:D$2632,3,FALSE)</f>
        <v>Les chaînes de l'esclavage</v>
      </c>
      <c r="G2514">
        <f>VLOOKUP(TRIM(SUBSTITUTE(D2514,CHAR(160),CHAR(32))),Metadata!B$1:E$2632,4,FALSE)</f>
        <v>1792</v>
      </c>
      <c r="H2514" t="s">
        <v>448</v>
      </c>
      <c r="J2514" t="str">
        <f>VLOOKUP(TRIM(SUBSTITUTE(D2514,CHAR(160),CHAR(32))),Metadata!B$1:H$2632,7,FALSE)</f>
        <v>traite</v>
      </c>
      <c r="L2514" t="str">
        <f>VLOOKUP(TRIM(SUBSTITUTE(D2514,CHAR(160),CHAR(32))),Metadata!B$1:J$2632,9,FALSE)</f>
        <v/>
      </c>
      <c r="M2514">
        <f>VLOOKUP(TRIM(SUBSTITUTE(D2514,CHAR(160),CHAR(32))),Metadata!B$1:K$2632,10,FALSE)</f>
        <v>93252</v>
      </c>
      <c r="N2514" s="1" t="s">
        <v>2986</v>
      </c>
      <c r="O2514">
        <v>235</v>
      </c>
      <c r="P2514">
        <v>243</v>
      </c>
    </row>
    <row r="2515" spans="1:16" x14ac:dyDescent="0.25">
      <c r="A2515" t="s">
        <v>4354</v>
      </c>
      <c r="B2515" t="s">
        <v>3037</v>
      </c>
      <c r="C2515" t="s">
        <v>330</v>
      </c>
      <c r="D2515" t="s">
        <v>8231</v>
      </c>
      <c r="E2515" t="str">
        <f>VLOOKUP(TRIM(SUBSTITUTE(D2515,CHAR(160),CHAR(32))),Metadata!B$1:C$2632,2,FALSE)</f>
        <v>Diderot, Denis, 1713-1784.</v>
      </c>
      <c r="F2515" t="str">
        <f>VLOOKUP(TRIM(SUBSTITUTE(D2515,CHAR(160),CHAR(32))),Metadata!B$1:D$2632,3,FALSE)</f>
        <v>Essai sur la vie de Sénèque</v>
      </c>
      <c r="G2515">
        <f>VLOOKUP(TRIM(SUBSTITUTE(D2515,CHAR(160),CHAR(32))),Metadata!B$1:E$2632,4,FALSE)</f>
        <v>1778</v>
      </c>
      <c r="H2515" t="s">
        <v>448</v>
      </c>
      <c r="J2515" t="str">
        <f>VLOOKUP(TRIM(SUBSTITUTE(D2515,CHAR(160),CHAR(32))),Metadata!B$1:H$2632,7,FALSE)</f>
        <v>traite ou essai</v>
      </c>
      <c r="L2515" t="str">
        <f>VLOOKUP(TRIM(SUBSTITUTE(D2515,CHAR(160),CHAR(32))),Metadata!B$1:J$2632,9,FALSE)</f>
        <v>prose</v>
      </c>
      <c r="M2515">
        <f>VLOOKUP(TRIM(SUBSTITUTE(D2515,CHAR(160),CHAR(32))),Metadata!B$1:K$2632,10,FALSE)</f>
        <v>57904</v>
      </c>
      <c r="N2515" s="1" t="s">
        <v>2987</v>
      </c>
      <c r="O2515">
        <v>301</v>
      </c>
      <c r="P2515">
        <v>309</v>
      </c>
    </row>
    <row r="2516" spans="1:16" x14ac:dyDescent="0.25">
      <c r="A2516" t="s">
        <v>4354</v>
      </c>
      <c r="B2516" t="s">
        <v>3037</v>
      </c>
      <c r="C2516" t="s">
        <v>330</v>
      </c>
      <c r="D2516" t="s">
        <v>8385</v>
      </c>
      <c r="E2516" t="str">
        <f>VLOOKUP(TRIM(SUBSTITUTE(D2516,CHAR(160),CHAR(32))),Metadata!B$1:C$2632,2,FALSE)</f>
        <v>Rousseau, Jean-Jacques, 1712-1778.</v>
      </c>
      <c r="F2516" t="str">
        <f>VLOOKUP(TRIM(SUBSTITUTE(D2516,CHAR(160),CHAR(32))),Metadata!B$1:D$2632,3,FALSE)</f>
        <v>Rousseau juge de Jean-Jacques, Dialogues</v>
      </c>
      <c r="G2516">
        <f>VLOOKUP(TRIM(SUBSTITUTE(D2516,CHAR(160),CHAR(32))),Metadata!B$1:E$2632,4,FALSE)</f>
        <v>1776</v>
      </c>
      <c r="H2516" t="s">
        <v>448</v>
      </c>
      <c r="J2516" t="str">
        <f>VLOOKUP(TRIM(SUBSTITUTE(D2516,CHAR(160),CHAR(32))),Metadata!B$1:H$2632,7,FALSE)</f>
        <v>memoires</v>
      </c>
      <c r="L2516" t="str">
        <f>VLOOKUP(TRIM(SUBSTITUTE(D2516,CHAR(160),CHAR(32))),Metadata!B$1:J$2632,9,FALSE)</f>
        <v>prose</v>
      </c>
      <c r="M2516">
        <f>VLOOKUP(TRIM(SUBSTITUTE(D2516,CHAR(160),CHAR(32))),Metadata!B$1:K$2632,10,FALSE)</f>
        <v>128799</v>
      </c>
      <c r="N2516" s="1" t="s">
        <v>2988</v>
      </c>
      <c r="O2516">
        <v>26</v>
      </c>
      <c r="P2516">
        <v>33</v>
      </c>
    </row>
    <row r="2517" spans="1:16" x14ac:dyDescent="0.25">
      <c r="A2517" t="s">
        <v>4354</v>
      </c>
      <c r="B2517" t="s">
        <v>3037</v>
      </c>
      <c r="C2517" t="s">
        <v>330</v>
      </c>
      <c r="D2517" t="s">
        <v>8207</v>
      </c>
      <c r="E2517" t="str">
        <f>VLOOKUP(TRIM(SUBSTITUTE(D2517,CHAR(160),CHAR(32))),Metadata!B$1:C$2632,2,FALSE)</f>
        <v>Chateaubriand, Francois-René, vicomte de, 1768-1848.</v>
      </c>
      <c r="F2517" t="str">
        <f>VLOOKUP(TRIM(SUBSTITUTE(D2517,CHAR(160),CHAR(32))),Metadata!B$1:D$2632,3,FALSE)</f>
        <v>Essai sur les révolutions</v>
      </c>
      <c r="G2517">
        <f>VLOOKUP(TRIM(SUBSTITUTE(D2517,CHAR(160),CHAR(32))),Metadata!B$1:E$2632,4,FALSE)</f>
        <v>1797</v>
      </c>
      <c r="H2517" t="s">
        <v>448</v>
      </c>
      <c r="J2517" t="str">
        <f>VLOOKUP(TRIM(SUBSTITUTE(D2517,CHAR(160),CHAR(32))),Metadata!B$1:H$2632,7,FALSE)</f>
        <v>traite ou essai</v>
      </c>
      <c r="L2517" t="str">
        <f>VLOOKUP(TRIM(SUBSTITUTE(D2517,CHAR(160),CHAR(32))),Metadata!B$1:J$2632,9,FALSE)</f>
        <v>prose</v>
      </c>
      <c r="M2517">
        <f>VLOOKUP(TRIM(SUBSTITUTE(D2517,CHAR(160),CHAR(32))),Metadata!B$1:K$2632,10,FALSE)</f>
        <v>109663</v>
      </c>
      <c r="N2517" s="1" t="s">
        <v>2989</v>
      </c>
      <c r="O2517">
        <v>145</v>
      </c>
      <c r="P2517">
        <v>152</v>
      </c>
    </row>
    <row r="2518" spans="1:16" x14ac:dyDescent="0.25">
      <c r="A2518" t="s">
        <v>4354</v>
      </c>
      <c r="B2518" t="s">
        <v>3037</v>
      </c>
      <c r="C2518" t="s">
        <v>330</v>
      </c>
      <c r="D2518" t="s">
        <v>8042</v>
      </c>
      <c r="E2518" t="str">
        <f>VLOOKUP(TRIM(SUBSTITUTE(D2518,CHAR(160),CHAR(32))),Metadata!B$1:C$2632,2,FALSE)</f>
        <v>Deshoulières, Madame (Antoinette), ca. 1634-1694.</v>
      </c>
      <c r="F2518" t="str">
        <f>VLOOKUP(TRIM(SUBSTITUTE(D2518,CHAR(160),CHAR(32))),Metadata!B$1:D$2632,3,FALSE)</f>
        <v>Epitres</v>
      </c>
      <c r="G2518">
        <f>VLOOKUP(TRIM(SUBSTITUTE(D2518,CHAR(160),CHAR(32))),Metadata!B$1:E$2632,4,FALSE)</f>
        <v>1694</v>
      </c>
      <c r="H2518" t="s">
        <v>448</v>
      </c>
      <c r="J2518" t="str">
        <f>VLOOKUP(TRIM(SUBSTITUTE(D2518,CHAR(160),CHAR(32))),Metadata!B$1:H$2632,7,FALSE)</f>
        <v>poesie</v>
      </c>
      <c r="L2518" t="str">
        <f>VLOOKUP(TRIM(SUBSTITUTE(D2518,CHAR(160),CHAR(32))),Metadata!B$1:J$2632,9,FALSE)</f>
        <v>vers</v>
      </c>
      <c r="M2518">
        <f>VLOOKUP(TRIM(SUBSTITUTE(D2518,CHAR(160),CHAR(32))),Metadata!B$1:K$2632,10,FALSE)</f>
        <v>11090</v>
      </c>
      <c r="N2518" t="s">
        <v>2990</v>
      </c>
      <c r="O2518">
        <v>184</v>
      </c>
      <c r="P2518">
        <v>192</v>
      </c>
    </row>
    <row r="2519" spans="1:16" x14ac:dyDescent="0.25">
      <c r="A2519" t="s">
        <v>4354</v>
      </c>
      <c r="B2519" t="s">
        <v>3037</v>
      </c>
      <c r="C2519" t="s">
        <v>330</v>
      </c>
      <c r="D2519" t="s">
        <v>8267</v>
      </c>
      <c r="E2519" t="str">
        <f>VLOOKUP(TRIM(SUBSTITUTE(D2519,CHAR(160),CHAR(32))),Metadata!B$1:C$2632,2,FALSE)</f>
        <v>Genlis, Stéphanie Félicité, comtesse de, 1746-1830.</v>
      </c>
      <c r="F2519" t="str">
        <f>VLOOKUP(TRIM(SUBSTITUTE(D2519,CHAR(160),CHAR(32))),Metadata!B$1:D$2632,3,FALSE)</f>
        <v>Adèle et Théodore, ou, Lettres sur l'éducation</v>
      </c>
      <c r="G2519">
        <f>VLOOKUP(TRIM(SUBSTITUTE(D2519,CHAR(160),CHAR(32))),Metadata!B$1:E$2632,4,FALSE)</f>
        <v>1782</v>
      </c>
      <c r="H2519" t="s">
        <v>448</v>
      </c>
      <c r="J2519" t="str">
        <f>VLOOKUP(TRIM(SUBSTITUTE(D2519,CHAR(160),CHAR(32))),Metadata!B$1:H$2632,7,FALSE)</f>
        <v>roman</v>
      </c>
      <c r="L2519" t="str">
        <f>VLOOKUP(TRIM(SUBSTITUTE(D2519,CHAR(160),CHAR(32))),Metadata!B$1:J$2632,9,FALSE)</f>
        <v>prose</v>
      </c>
      <c r="M2519">
        <f>VLOOKUP(TRIM(SUBSTITUTE(D2519,CHAR(160),CHAR(32))),Metadata!B$1:K$2632,10,FALSE)</f>
        <v>264516</v>
      </c>
      <c r="N2519" s="1" t="s">
        <v>2991</v>
      </c>
      <c r="O2519">
        <v>144</v>
      </c>
      <c r="P2519">
        <v>151</v>
      </c>
    </row>
    <row r="2520" spans="1:16" x14ac:dyDescent="0.25">
      <c r="A2520" t="s">
        <v>4354</v>
      </c>
      <c r="B2520" t="s">
        <v>3037</v>
      </c>
      <c r="C2520" t="s">
        <v>330</v>
      </c>
      <c r="D2520" t="s">
        <v>8340</v>
      </c>
      <c r="E2520" t="str">
        <f>VLOOKUP(TRIM(SUBSTITUTE(D2520,CHAR(160),CHAR(32))),Metadata!B$1:C$2632,2,FALSE)</f>
        <v>Montesquieu, Charles de Secondat, baron de, 1689-1755.</v>
      </c>
      <c r="F2520" t="str">
        <f>VLOOKUP(TRIM(SUBSTITUTE(D2520,CHAR(160),CHAR(32))),Metadata!B$1:D$2632,3,FALSE)</f>
        <v>Considérations sur les causes de la grandeur des Romains et de leur décadence</v>
      </c>
      <c r="G2520">
        <f>VLOOKUP(TRIM(SUBSTITUTE(D2520,CHAR(160),CHAR(32))),Metadata!B$1:E$2632,4,FALSE)</f>
        <v>1748</v>
      </c>
      <c r="H2520" t="s">
        <v>448</v>
      </c>
      <c r="J2520" t="str">
        <f>VLOOKUP(TRIM(SUBSTITUTE(D2520,CHAR(160),CHAR(32))),Metadata!B$1:H$2632,7,FALSE)</f>
        <v>traite ou essai</v>
      </c>
      <c r="L2520" t="str">
        <f>VLOOKUP(TRIM(SUBSTITUTE(D2520,CHAR(160),CHAR(32))),Metadata!B$1:J$2632,9,FALSE)</f>
        <v>prose</v>
      </c>
      <c r="M2520">
        <f>VLOOKUP(TRIM(SUBSTITUTE(D2520,CHAR(160),CHAR(32))),Metadata!B$1:K$2632,10,FALSE)</f>
        <v>46404</v>
      </c>
      <c r="N2520" s="1" t="s">
        <v>2992</v>
      </c>
      <c r="O2520">
        <v>193</v>
      </c>
      <c r="P2520">
        <v>201</v>
      </c>
    </row>
    <row r="2521" spans="1:16" x14ac:dyDescent="0.25">
      <c r="A2521" t="s">
        <v>4354</v>
      </c>
      <c r="B2521" t="s">
        <v>3037</v>
      </c>
      <c r="C2521" t="s">
        <v>330</v>
      </c>
      <c r="D2521" t="s">
        <v>8416</v>
      </c>
      <c r="E2521" t="str">
        <f>VLOOKUP(TRIM(SUBSTITUTE(D2521,CHAR(160),CHAR(32))),Metadata!B$1:C$2632,2,FALSE)</f>
        <v>Voltaire, 1694-1778.</v>
      </c>
      <c r="F2521" t="str">
        <f>VLOOKUP(TRIM(SUBSTITUTE(D2521,CHAR(160),CHAR(32))),Metadata!B$1:D$2632,3,FALSE)</f>
        <v>Essay sur l'hist. génèrale / Voltaire.</v>
      </c>
      <c r="G2521">
        <f>VLOOKUP(TRIM(SUBSTITUTE(D2521,CHAR(160),CHAR(32))),Metadata!B$1:E$2632,4,FALSE)</f>
        <v>1756</v>
      </c>
      <c r="H2521" t="s">
        <v>448</v>
      </c>
      <c r="J2521" t="str">
        <f>VLOOKUP(TRIM(SUBSTITUTE(D2521,CHAR(160),CHAR(32))),Metadata!B$1:H$2632,7,FALSE)</f>
        <v>traite ou essai</v>
      </c>
      <c r="L2521" t="str">
        <f>VLOOKUP(TRIM(SUBSTITUTE(D2521,CHAR(160),CHAR(32))),Metadata!B$1:J$2632,9,FALSE)</f>
        <v>prose</v>
      </c>
      <c r="M2521">
        <f>VLOOKUP(TRIM(SUBSTITUTE(D2521,CHAR(160),CHAR(32))),Metadata!B$1:K$2632,10,FALSE)</f>
        <v>371791</v>
      </c>
      <c r="N2521" s="1" t="s">
        <v>2993</v>
      </c>
      <c r="O2521">
        <v>144</v>
      </c>
      <c r="P2521">
        <v>151</v>
      </c>
    </row>
    <row r="2522" spans="1:16" x14ac:dyDescent="0.25">
      <c r="A2522" t="s">
        <v>4354</v>
      </c>
      <c r="B2522" t="s">
        <v>3037</v>
      </c>
      <c r="C2522" t="s">
        <v>330</v>
      </c>
      <c r="D2522" t="s">
        <v>8230</v>
      </c>
      <c r="E2522" t="str">
        <f>VLOOKUP(TRIM(SUBSTITUTE(D2522,CHAR(160),CHAR(32))),Metadata!B$1:C$2632,2,FALSE)</f>
        <v>Diderot, Denis, 1713-1784.</v>
      </c>
      <c r="F2522" t="str">
        <f>VLOOKUP(TRIM(SUBSTITUTE(D2522,CHAR(160),CHAR(32))),Metadata!B$1:D$2632,3,FALSE)</f>
        <v>Entretien d'un père</v>
      </c>
      <c r="G2522">
        <f>VLOOKUP(TRIM(SUBSTITUTE(D2522,CHAR(160),CHAR(32))),Metadata!B$1:E$2632,4,FALSE)</f>
        <v>1773</v>
      </c>
      <c r="H2522" t="s">
        <v>448</v>
      </c>
      <c r="J2522" t="str">
        <f>VLOOKUP(TRIM(SUBSTITUTE(D2522,CHAR(160),CHAR(32))),Metadata!B$1:H$2632,7,FALSE)</f>
        <v>melanges litteraires</v>
      </c>
      <c r="L2522" t="str">
        <f>VLOOKUP(TRIM(SUBSTITUTE(D2522,CHAR(160),CHAR(32))),Metadata!B$1:J$2632,9,FALSE)</f>
        <v>prose</v>
      </c>
      <c r="M2522">
        <f>VLOOKUP(TRIM(SUBSTITUTE(D2522,CHAR(160),CHAR(32))),Metadata!B$1:K$2632,10,FALSE)</f>
        <v>8947</v>
      </c>
      <c r="N2522" s="1" t="s">
        <v>2994</v>
      </c>
      <c r="O2522">
        <v>123</v>
      </c>
      <c r="P2522">
        <v>131</v>
      </c>
    </row>
    <row r="2523" spans="1:16" x14ac:dyDescent="0.25">
      <c r="A2523" t="s">
        <v>4354</v>
      </c>
      <c r="B2523" t="s">
        <v>3037</v>
      </c>
      <c r="C2523" t="s">
        <v>330</v>
      </c>
      <c r="D2523" t="s">
        <v>8334</v>
      </c>
      <c r="E2523" t="str">
        <f>VLOOKUP(TRIM(SUBSTITUTE(D2523,CHAR(160),CHAR(32))),Metadata!B$1:C$2632,2,FALSE)</f>
        <v>Mercier, Louis-Sébastien, 1740-1814.</v>
      </c>
      <c r="F2523" t="str">
        <f>VLOOKUP(TRIM(SUBSTITUTE(D2523,CHAR(160),CHAR(32))),Metadata!B$1:D$2632,3,FALSE)</f>
        <v>Tableau de Paris t. 5</v>
      </c>
      <c r="G2523">
        <f>VLOOKUP(TRIM(SUBSTITUTE(D2523,CHAR(160),CHAR(32))),Metadata!B$1:E$2632,4,FALSE)</f>
        <v>1783</v>
      </c>
      <c r="H2523" t="s">
        <v>448</v>
      </c>
      <c r="J2523" t="str">
        <f>VLOOKUP(TRIM(SUBSTITUTE(D2523,CHAR(160),CHAR(32))),Metadata!B$1:H$2632,7,FALSE)</f>
        <v>melanges litteraires</v>
      </c>
      <c r="L2523" t="str">
        <f>VLOOKUP(TRIM(SUBSTITUTE(D2523,CHAR(160),CHAR(32))),Metadata!B$1:J$2632,9,FALSE)</f>
        <v>prose</v>
      </c>
      <c r="M2523">
        <f>VLOOKUP(TRIM(SUBSTITUTE(D2523,CHAR(160),CHAR(32))),Metadata!B$1:K$2632,10,FALSE)</f>
        <v>217445</v>
      </c>
      <c r="N2523" s="1" t="s">
        <v>2995</v>
      </c>
      <c r="O2523">
        <v>59</v>
      </c>
      <c r="P2523">
        <v>66</v>
      </c>
    </row>
    <row r="2524" spans="1:16" x14ac:dyDescent="0.25">
      <c r="A2524" t="s">
        <v>4354</v>
      </c>
      <c r="B2524" t="s">
        <v>3037</v>
      </c>
      <c r="C2524" t="s">
        <v>330</v>
      </c>
      <c r="D2524" t="s">
        <v>8330</v>
      </c>
      <c r="E2524" t="str">
        <f>VLOOKUP(TRIM(SUBSTITUTE(D2524,CHAR(160),CHAR(32))),Metadata!B$1:C$2632,2,FALSE)</f>
        <v>Melon, Jean François, 1675-1738.</v>
      </c>
      <c r="F2524" t="str">
        <f>VLOOKUP(TRIM(SUBSTITUTE(D2524,CHAR(160),CHAR(32))),Metadata!B$1:D$2632,3,FALSE)</f>
        <v>Mahmoud le Gasnevide</v>
      </c>
      <c r="G2524">
        <f>VLOOKUP(TRIM(SUBSTITUTE(D2524,CHAR(160),CHAR(32))),Metadata!B$1:E$2632,4,FALSE)</f>
        <v>1729</v>
      </c>
      <c r="H2524" t="s">
        <v>448</v>
      </c>
      <c r="J2524" t="str">
        <f>VLOOKUP(TRIM(SUBSTITUTE(D2524,CHAR(160),CHAR(32))),Metadata!B$1:H$2632,7,FALSE)</f>
        <v>roman</v>
      </c>
      <c r="L2524" t="str">
        <f>VLOOKUP(TRIM(SUBSTITUTE(D2524,CHAR(160),CHAR(32))),Metadata!B$1:J$2632,9,FALSE)</f>
        <v>prose</v>
      </c>
      <c r="M2524">
        <f>VLOOKUP(TRIM(SUBSTITUTE(D2524,CHAR(160),CHAR(32))),Metadata!B$1:K$2632,10,FALSE)</f>
        <v>26277</v>
      </c>
      <c r="N2524" s="1" t="s">
        <v>2996</v>
      </c>
      <c r="O2524">
        <v>135</v>
      </c>
      <c r="P2524">
        <v>143</v>
      </c>
    </row>
    <row r="2525" spans="1:16" x14ac:dyDescent="0.25">
      <c r="A2525" t="s">
        <v>4354</v>
      </c>
      <c r="B2525" t="s">
        <v>3037</v>
      </c>
      <c r="C2525" t="s">
        <v>330</v>
      </c>
      <c r="D2525" t="s">
        <v>7894</v>
      </c>
      <c r="E2525" t="str">
        <f>VLOOKUP(TRIM(SUBSTITUTE(D2525,CHAR(160),CHAR(32))),Metadata!B$1:C$2632,2,FALSE)</f>
        <v>Michelet, Jules, 1798-1874.</v>
      </c>
      <c r="F2525" t="str">
        <f>VLOOKUP(TRIM(SUBSTITUTE(D2525,CHAR(160),CHAR(32))),Metadata!B$1:D$2632,3,FALSE)</f>
        <v>Histoire de France</v>
      </c>
      <c r="G2525">
        <f>VLOOKUP(TRIM(SUBSTITUTE(D2525,CHAR(160),CHAR(32))),Metadata!B$1:E$2632,4,FALSE)</f>
        <v>1893</v>
      </c>
      <c r="H2525" t="s">
        <v>450</v>
      </c>
      <c r="J2525" t="str">
        <f>VLOOKUP(TRIM(SUBSTITUTE(D2525,CHAR(160),CHAR(32))),Metadata!B$1:H$2632,7,FALSE)</f>
        <v>traite</v>
      </c>
      <c r="L2525" t="str">
        <f>VLOOKUP(TRIM(SUBSTITUTE(D2525,CHAR(160),CHAR(32))),Metadata!B$1:J$2632,9,FALSE)</f>
        <v/>
      </c>
      <c r="M2525">
        <f>VLOOKUP(TRIM(SUBSTITUTE(D2525,CHAR(160),CHAR(32))),Metadata!B$1:K$2632,10,FALSE)</f>
        <v>119715</v>
      </c>
      <c r="N2525" s="1" t="s">
        <v>2997</v>
      </c>
      <c r="O2525">
        <v>216</v>
      </c>
      <c r="P2525">
        <v>223</v>
      </c>
    </row>
    <row r="2526" spans="1:16" x14ac:dyDescent="0.25">
      <c r="A2526" t="s">
        <v>4354</v>
      </c>
      <c r="B2526" t="s">
        <v>3037</v>
      </c>
      <c r="C2526" t="s">
        <v>330</v>
      </c>
      <c r="D2526" t="s">
        <v>6829</v>
      </c>
      <c r="E2526" t="str">
        <f>VLOOKUP(TRIM(SUBSTITUTE(D2526,CHAR(160),CHAR(32))),Metadata!B$1:C$2632,2,FALSE)</f>
        <v>Michel, Louise, 1830-1905.</v>
      </c>
      <c r="F2526" t="str">
        <f>VLOOKUP(TRIM(SUBSTITUTE(D2526,CHAR(160),CHAR(32))),Metadata!B$1:D$2632,3,FALSE)</f>
        <v>La Commune</v>
      </c>
      <c r="G2526">
        <f>VLOOKUP(TRIM(SUBSTITUTE(D2526,CHAR(160),CHAR(32))),Metadata!B$1:E$2632,4,FALSE)</f>
        <v>1898</v>
      </c>
      <c r="H2526" t="s">
        <v>450</v>
      </c>
      <c r="J2526" t="str">
        <f>VLOOKUP(TRIM(SUBSTITUTE(D2526,CHAR(160),CHAR(32))),Metadata!B$1:H$2632,7,FALSE)</f>
        <v>traite</v>
      </c>
      <c r="L2526" t="str">
        <f>VLOOKUP(TRIM(SUBSTITUTE(D2526,CHAR(160),CHAR(32))),Metadata!B$1:J$2632,9,FALSE)</f>
        <v/>
      </c>
      <c r="M2526">
        <f>VLOOKUP(TRIM(SUBSTITUTE(D2526,CHAR(160),CHAR(32))),Metadata!B$1:K$2632,10,FALSE)</f>
        <v>121053</v>
      </c>
      <c r="N2526" s="1" t="s">
        <v>2998</v>
      </c>
      <c r="O2526">
        <v>173</v>
      </c>
      <c r="P2526">
        <v>181</v>
      </c>
    </row>
    <row r="2527" spans="1:16" x14ac:dyDescent="0.25">
      <c r="A2527" t="s">
        <v>4354</v>
      </c>
      <c r="B2527" t="s">
        <v>3037</v>
      </c>
      <c r="C2527" t="s">
        <v>330</v>
      </c>
      <c r="D2527" t="s">
        <v>8457</v>
      </c>
      <c r="E2527" t="str">
        <f>VLOOKUP(TRIM(SUBSTITUTE(D2527,CHAR(160),CHAR(32))),Metadata!B$1:C$2632,2,FALSE)</f>
        <v>Chateaubriand, Francois-René, vicomte de, 1768-1848.</v>
      </c>
      <c r="F2527" t="str">
        <f>VLOOKUP(TRIM(SUBSTITUTE(D2527,CHAR(160),CHAR(32))),Metadata!B$1:D$2632,3,FALSE)</f>
        <v>Les martyrs</v>
      </c>
      <c r="G2527">
        <f>VLOOKUP(TRIM(SUBSTITUTE(D2527,CHAR(160),CHAR(32))),Metadata!B$1:E$2632,4,FALSE)</f>
        <v>1810</v>
      </c>
      <c r="H2527" t="s">
        <v>450</v>
      </c>
      <c r="J2527" t="str">
        <f>VLOOKUP(TRIM(SUBSTITUTE(D2527,CHAR(160),CHAR(32))),Metadata!B$1:H$2632,7,FALSE)</f>
        <v>roman</v>
      </c>
      <c r="L2527" t="str">
        <f>VLOOKUP(TRIM(SUBSTITUTE(D2527,CHAR(160),CHAR(32))),Metadata!B$1:J$2632,9,FALSE)</f>
        <v>prose</v>
      </c>
      <c r="M2527">
        <f>VLOOKUP(TRIM(SUBSTITUTE(D2527,CHAR(160),CHAR(32))),Metadata!B$1:K$2632,10,FALSE)</f>
        <v>160710</v>
      </c>
      <c r="N2527" s="1" t="s">
        <v>2999</v>
      </c>
      <c r="O2527">
        <v>50</v>
      </c>
      <c r="P2527">
        <v>58</v>
      </c>
    </row>
    <row r="2528" spans="1:16" x14ac:dyDescent="0.25">
      <c r="A2528" t="s">
        <v>4354</v>
      </c>
      <c r="B2528" t="s">
        <v>3037</v>
      </c>
      <c r="C2528" t="s">
        <v>330</v>
      </c>
      <c r="D2528" t="s">
        <v>8659</v>
      </c>
      <c r="E2528" t="str">
        <f>VLOOKUP(TRIM(SUBSTITUTE(D2528,CHAR(160),CHAR(32))),Metadata!B$1:C$2632,2,FALSE)</f>
        <v>Sand, George, 1804-1876.</v>
      </c>
      <c r="F2528" t="str">
        <f>VLOOKUP(TRIM(SUBSTITUTE(D2528,CHAR(160),CHAR(32))),Metadata!B$1:D$2632,3,FALSE)</f>
        <v>Histoire de ma vie</v>
      </c>
      <c r="G2528">
        <f>VLOOKUP(TRIM(SUBSTITUTE(D2528,CHAR(160),CHAR(32))),Metadata!B$1:E$2632,4,FALSE)</f>
        <v>1855</v>
      </c>
      <c r="H2528" t="s">
        <v>450</v>
      </c>
      <c r="J2528" t="str">
        <f>VLOOKUP(TRIM(SUBSTITUTE(D2528,CHAR(160),CHAR(32))),Metadata!B$1:H$2632,7,FALSE)</f>
        <v>memoires</v>
      </c>
      <c r="L2528" t="str">
        <f>VLOOKUP(TRIM(SUBSTITUTE(D2528,CHAR(160),CHAR(32))),Metadata!B$1:J$2632,9,FALSE)</f>
        <v>prose</v>
      </c>
      <c r="M2528">
        <f>VLOOKUP(TRIM(SUBSTITUTE(D2528,CHAR(160),CHAR(32))),Metadata!B$1:K$2632,10,FALSE)</f>
        <v>490251</v>
      </c>
      <c r="N2528" s="1" t="s">
        <v>3000</v>
      </c>
      <c r="O2528">
        <v>79</v>
      </c>
      <c r="P2528">
        <v>87</v>
      </c>
    </row>
    <row r="2529" spans="1:16" x14ac:dyDescent="0.25">
      <c r="A2529" t="s">
        <v>4354</v>
      </c>
      <c r="B2529" t="s">
        <v>3037</v>
      </c>
      <c r="C2529" t="s">
        <v>330</v>
      </c>
      <c r="D2529" t="s">
        <v>8664</v>
      </c>
      <c r="E2529" t="str">
        <f>VLOOKUP(TRIM(SUBSTITUTE(D2529,CHAR(160),CHAR(32))),Metadata!B$1:C$2632,2,FALSE)</f>
        <v>Sardou, Victorien, 1831-1908.</v>
      </c>
      <c r="F2529" t="str">
        <f>VLOOKUP(TRIM(SUBSTITUTE(D2529,CHAR(160),CHAR(32))),Metadata!B$1:D$2632,3,FALSE)</f>
        <v>Patrie!: drame historique en cinq actes, en huit tableaux</v>
      </c>
      <c r="G2529">
        <f>VLOOKUP(TRIM(SUBSTITUTE(D2529,CHAR(160),CHAR(32))),Metadata!B$1:E$2632,4,FALSE)</f>
        <v>1869</v>
      </c>
      <c r="H2529" t="s">
        <v>450</v>
      </c>
      <c r="J2529" t="str">
        <f>VLOOKUP(TRIM(SUBSTITUTE(D2529,CHAR(160),CHAR(32))),Metadata!B$1:H$2632,7,FALSE)</f>
        <v>theatre</v>
      </c>
      <c r="L2529" t="str">
        <f>VLOOKUP(TRIM(SUBSTITUTE(D2529,CHAR(160),CHAR(32))),Metadata!B$1:J$2632,9,FALSE)</f>
        <v>prose</v>
      </c>
      <c r="M2529">
        <f>VLOOKUP(TRIM(SUBSTITUTE(D2529,CHAR(160),CHAR(32))),Metadata!B$1:K$2632,10,FALSE)</f>
        <v>33892</v>
      </c>
      <c r="N2529" s="1" t="s">
        <v>3001</v>
      </c>
      <c r="O2529">
        <v>4</v>
      </c>
      <c r="P2529">
        <v>12</v>
      </c>
    </row>
    <row r="2530" spans="1:16" x14ac:dyDescent="0.25">
      <c r="A2530" t="s">
        <v>4354</v>
      </c>
      <c r="B2530" t="s">
        <v>3037</v>
      </c>
      <c r="C2530" t="s">
        <v>330</v>
      </c>
      <c r="D2530" t="s">
        <v>8662</v>
      </c>
      <c r="E2530" t="str">
        <f>VLOOKUP(TRIM(SUBSTITUTE(D2530,CHAR(160),CHAR(32))),Metadata!B$1:C$2632,2,FALSE)</f>
        <v>Sand, George, 1804-1876.</v>
      </c>
      <c r="F2530" t="str">
        <f>VLOOKUP(TRIM(SUBSTITUTE(D2530,CHAR(160),CHAR(32))),Metadata!B$1:D$2632,3,FALSE)</f>
        <v>Lélia--1833</v>
      </c>
      <c r="G2530">
        <f>VLOOKUP(TRIM(SUBSTITUTE(D2530,CHAR(160),CHAR(32))),Metadata!B$1:E$2632,4,FALSE)</f>
        <v>1833</v>
      </c>
      <c r="H2530" t="s">
        <v>450</v>
      </c>
      <c r="J2530" t="str">
        <f>VLOOKUP(TRIM(SUBSTITUTE(D2530,CHAR(160),CHAR(32))),Metadata!B$1:H$2632,7,FALSE)</f>
        <v>roman</v>
      </c>
      <c r="L2530" t="str">
        <f>VLOOKUP(TRIM(SUBSTITUTE(D2530,CHAR(160),CHAR(32))),Metadata!B$1:J$2632,9,FALSE)</f>
        <v>prose</v>
      </c>
      <c r="M2530">
        <f>VLOOKUP(TRIM(SUBSTITUTE(D2530,CHAR(160),CHAR(32))),Metadata!B$1:K$2632,10,FALSE)</f>
        <v>111345</v>
      </c>
      <c r="N2530" s="1" t="s">
        <v>3002</v>
      </c>
      <c r="O2530">
        <v>189</v>
      </c>
      <c r="P2530">
        <v>196</v>
      </c>
    </row>
    <row r="2531" spans="1:16" x14ac:dyDescent="0.25">
      <c r="A2531" t="s">
        <v>4354</v>
      </c>
      <c r="B2531" t="s">
        <v>3037</v>
      </c>
      <c r="C2531" t="s">
        <v>330</v>
      </c>
      <c r="D2531" t="s">
        <v>8456</v>
      </c>
      <c r="E2531" t="str">
        <f>VLOOKUP(TRIM(SUBSTITUTE(D2531,CHAR(160),CHAR(32))),Metadata!B$1:C$2632,2,FALSE)</f>
        <v>Chateaubriand, Francois-René, vicomte de, 1768-1848.</v>
      </c>
      <c r="F2531" t="str">
        <f>VLOOKUP(TRIM(SUBSTITUTE(D2531,CHAR(160),CHAR(32))),Metadata!B$1:D$2632,3,FALSE)</f>
        <v>Génie du christianisme</v>
      </c>
      <c r="G2531">
        <f>VLOOKUP(TRIM(SUBSTITUTE(D2531,CHAR(160),CHAR(32))),Metadata!B$1:E$2632,4,FALSE)</f>
        <v>1803</v>
      </c>
      <c r="H2531" t="s">
        <v>450</v>
      </c>
      <c r="J2531" t="str">
        <f>VLOOKUP(TRIM(SUBSTITUTE(D2531,CHAR(160),CHAR(32))),Metadata!B$1:H$2632,7,FALSE)</f>
        <v>traite ou essai</v>
      </c>
      <c r="L2531" t="str">
        <f>VLOOKUP(TRIM(SUBSTITUTE(D2531,CHAR(160),CHAR(32))),Metadata!B$1:J$2632,9,FALSE)</f>
        <v>prose</v>
      </c>
      <c r="M2531">
        <f>VLOOKUP(TRIM(SUBSTITUTE(D2531,CHAR(160),CHAR(32))),Metadata!B$1:K$2632,10,FALSE)</f>
        <v>238908</v>
      </c>
      <c r="N2531" s="1" t="s">
        <v>3003</v>
      </c>
      <c r="O2531">
        <v>19</v>
      </c>
      <c r="P2531">
        <v>27</v>
      </c>
    </row>
    <row r="2532" spans="1:16" x14ac:dyDescent="0.25">
      <c r="A2532" t="s">
        <v>4354</v>
      </c>
      <c r="B2532" t="s">
        <v>3037</v>
      </c>
      <c r="C2532" t="s">
        <v>330</v>
      </c>
      <c r="D2532" t="s">
        <v>8471</v>
      </c>
      <c r="E2532" t="str">
        <f>VLOOKUP(TRIM(SUBSTITUTE(D2532,CHAR(160),CHAR(32))),Metadata!B$1:C$2632,2,FALSE)</f>
        <v>Courier, Paul-Louis, 1772-1825.</v>
      </c>
      <c r="F2532" t="str">
        <f>VLOOKUP(TRIM(SUBSTITUTE(D2532,CHAR(160),CHAR(32))),Metadata!B$1:D$2632,3,FALSE)</f>
        <v>Pamphlets politiques</v>
      </c>
      <c r="G2532">
        <f>VLOOKUP(TRIM(SUBSTITUTE(D2532,CHAR(160),CHAR(32))),Metadata!B$1:E$2632,4,FALSE)</f>
        <v>1824</v>
      </c>
      <c r="H2532" t="s">
        <v>450</v>
      </c>
      <c r="J2532" t="str">
        <f>VLOOKUP(TRIM(SUBSTITUTE(D2532,CHAR(160),CHAR(32))),Metadata!B$1:H$2632,7,FALSE)</f>
        <v>pamphlet</v>
      </c>
      <c r="L2532" t="str">
        <f>VLOOKUP(TRIM(SUBSTITUTE(D2532,CHAR(160),CHAR(32))),Metadata!B$1:J$2632,9,FALSE)</f>
        <v>prose</v>
      </c>
      <c r="M2532">
        <f>VLOOKUP(TRIM(SUBSTITUTE(D2532,CHAR(160),CHAR(32))),Metadata!B$1:K$2632,10,FALSE)</f>
        <v>89776</v>
      </c>
      <c r="N2532" s="1" t="s">
        <v>3004</v>
      </c>
      <c r="O2532">
        <v>162</v>
      </c>
      <c r="P2532">
        <v>170</v>
      </c>
    </row>
    <row r="2533" spans="1:16" x14ac:dyDescent="0.25">
      <c r="A2533" t="s">
        <v>4354</v>
      </c>
      <c r="B2533" t="s">
        <v>3037</v>
      </c>
      <c r="C2533" t="s">
        <v>330</v>
      </c>
      <c r="D2533" t="s">
        <v>8459</v>
      </c>
      <c r="E2533" t="str">
        <f>VLOOKUP(TRIM(SUBSTITUTE(D2533,CHAR(160),CHAR(32))),Metadata!B$1:C$2632,2,FALSE)</f>
        <v>Chateaubriand, Francois-René, vicomte de, 1768-1848.</v>
      </c>
      <c r="F2533" t="str">
        <f>VLOOKUP(TRIM(SUBSTITUTE(D2533,CHAR(160),CHAR(32))),Metadata!B$1:D$2632,3,FALSE)</f>
        <v>Mémoires d'outre-tombe T. 2</v>
      </c>
      <c r="G2533">
        <f>VLOOKUP(TRIM(SUBSTITUTE(D2533,CHAR(160),CHAR(32))),Metadata!B$1:E$2632,4,FALSE)</f>
        <v>1848</v>
      </c>
      <c r="H2533" t="s">
        <v>450</v>
      </c>
      <c r="J2533" t="str">
        <f>VLOOKUP(TRIM(SUBSTITUTE(D2533,CHAR(160),CHAR(32))),Metadata!B$1:H$2632,7,FALSE)</f>
        <v>memoires</v>
      </c>
      <c r="L2533" t="str">
        <f>VLOOKUP(TRIM(SUBSTITUTE(D2533,CHAR(160),CHAR(32))),Metadata!B$1:J$2632,9,FALSE)</f>
        <v>prose</v>
      </c>
      <c r="M2533">
        <f>VLOOKUP(TRIM(SUBSTITUTE(D2533,CHAR(160),CHAR(32))),Metadata!B$1:K$2632,10,FALSE)</f>
        <v>202015</v>
      </c>
      <c r="N2533" s="1" t="s">
        <v>3005</v>
      </c>
      <c r="O2533">
        <v>110</v>
      </c>
      <c r="P2533">
        <v>118</v>
      </c>
    </row>
    <row r="2534" spans="1:16" x14ac:dyDescent="0.25">
      <c r="A2534" t="s">
        <v>4354</v>
      </c>
      <c r="B2534" t="s">
        <v>3037</v>
      </c>
      <c r="C2534" t="s">
        <v>330</v>
      </c>
      <c r="D2534" t="s">
        <v>8642</v>
      </c>
      <c r="E2534" t="str">
        <f>VLOOKUP(TRIM(SUBSTITUTE(D2534,CHAR(160),CHAR(32))),Metadata!B$1:C$2632,2,FALSE)</f>
        <v>Quinet, Edgar, 1803-1875.</v>
      </c>
      <c r="F2534" t="str">
        <f>VLOOKUP(TRIM(SUBSTITUTE(D2534,CHAR(160),CHAR(32))),Metadata!B$1:D$2632,3,FALSE)</f>
        <v>Napoléon</v>
      </c>
      <c r="G2534">
        <f>VLOOKUP(TRIM(SUBSTITUTE(D2534,CHAR(160),CHAR(32))),Metadata!B$1:E$2632,4,FALSE)</f>
        <v>1836</v>
      </c>
      <c r="H2534" t="s">
        <v>450</v>
      </c>
      <c r="J2534" t="str">
        <f>VLOOKUP(TRIM(SUBSTITUTE(D2534,CHAR(160),CHAR(32))),Metadata!B$1:H$2632,7,FALSE)</f>
        <v>poesie</v>
      </c>
      <c r="L2534" t="str">
        <f>VLOOKUP(TRIM(SUBSTITUTE(D2534,CHAR(160),CHAR(32))),Metadata!B$1:J$2632,9,FALSE)</f>
        <v>vers</v>
      </c>
      <c r="M2534">
        <f>VLOOKUP(TRIM(SUBSTITUTE(D2534,CHAR(160),CHAR(32))),Metadata!B$1:K$2632,10,FALSE)</f>
        <v>44658</v>
      </c>
      <c r="N2534" s="1" t="s">
        <v>3006</v>
      </c>
      <c r="O2534">
        <v>172</v>
      </c>
      <c r="P2534">
        <v>181</v>
      </c>
    </row>
    <row r="2535" spans="1:16" x14ac:dyDescent="0.25">
      <c r="A2535" t="s">
        <v>4354</v>
      </c>
      <c r="B2535" t="s">
        <v>3037</v>
      </c>
      <c r="C2535" t="s">
        <v>330</v>
      </c>
      <c r="D2535" t="s">
        <v>6290</v>
      </c>
      <c r="E2535" t="str">
        <f>VLOOKUP(TRIM(SUBSTITUTE(D2535,CHAR(160),CHAR(32))),Metadata!B$1:C$2632,2,FALSE)</f>
        <v>Gobineau, Arthur, comte de, 1816-1882.</v>
      </c>
      <c r="F2535" t="str">
        <f>VLOOKUP(TRIM(SUBSTITUTE(D2535,CHAR(160),CHAR(32))),Metadata!B$1:D$2632,3,FALSE)</f>
        <v>Essai sur l'inégalité des races humaines [2]</v>
      </c>
      <c r="G2535">
        <f>VLOOKUP(TRIM(SUBSTITUTE(D2535,CHAR(160),CHAR(32))),Metadata!B$1:E$2632,4,FALSE)</f>
        <v>1855</v>
      </c>
      <c r="H2535" t="s">
        <v>450</v>
      </c>
      <c r="J2535" t="str">
        <f>VLOOKUP(TRIM(SUBSTITUTE(D2535,CHAR(160),CHAR(32))),Metadata!B$1:H$2632,7,FALSE)</f>
        <v>traite</v>
      </c>
      <c r="L2535" t="str">
        <f>VLOOKUP(TRIM(SUBSTITUTE(D2535,CHAR(160),CHAR(32))),Metadata!B$1:J$2632,9,FALSE)</f>
        <v/>
      </c>
      <c r="M2535">
        <f>VLOOKUP(TRIM(SUBSTITUTE(D2535,CHAR(160),CHAR(32))),Metadata!B$1:K$2632,10,FALSE)</f>
        <v>189719</v>
      </c>
      <c r="N2535" s="1" t="s">
        <v>3007</v>
      </c>
      <c r="O2535">
        <v>292</v>
      </c>
      <c r="P2535">
        <v>300</v>
      </c>
    </row>
    <row r="2536" spans="1:16" x14ac:dyDescent="0.25">
      <c r="A2536" t="s">
        <v>4354</v>
      </c>
      <c r="B2536" t="s">
        <v>3037</v>
      </c>
      <c r="C2536" t="s">
        <v>330</v>
      </c>
      <c r="D2536" t="s">
        <v>8628</v>
      </c>
      <c r="E2536" t="str">
        <f>VLOOKUP(TRIM(SUBSTITUTE(D2536,CHAR(160),CHAR(32))),Metadata!B$1:C$2632,2,FALSE)</f>
        <v>Nodier, Charles, 1780-1844.</v>
      </c>
      <c r="F2536" t="str">
        <f>VLOOKUP(TRIM(SUBSTITUTE(D2536,CHAR(160),CHAR(32))),Metadata!B$1:D$2632,3,FALSE)</f>
        <v>Adèle</v>
      </c>
      <c r="G2536">
        <f>VLOOKUP(TRIM(SUBSTITUTE(D2536,CHAR(160),CHAR(32))),Metadata!B$1:E$2632,4,FALSE)</f>
        <v>1820</v>
      </c>
      <c r="H2536" t="s">
        <v>450</v>
      </c>
      <c r="J2536" t="str">
        <f>VLOOKUP(TRIM(SUBSTITUTE(D2536,CHAR(160),CHAR(32))),Metadata!B$1:H$2632,7,FALSE)</f>
        <v>roman</v>
      </c>
      <c r="L2536" t="str">
        <f>VLOOKUP(TRIM(SUBSTITUTE(D2536,CHAR(160),CHAR(32))),Metadata!B$1:J$2632,9,FALSE)</f>
        <v/>
      </c>
      <c r="M2536">
        <f>VLOOKUP(TRIM(SUBSTITUTE(D2536,CHAR(160),CHAR(32))),Metadata!B$1:K$2632,10,FALSE)</f>
        <v>22543</v>
      </c>
      <c r="N2536" s="1" t="s">
        <v>3008</v>
      </c>
      <c r="O2536">
        <v>17</v>
      </c>
      <c r="P2536">
        <v>24</v>
      </c>
    </row>
    <row r="2537" spans="1:16" x14ac:dyDescent="0.25">
      <c r="A2537" t="s">
        <v>4354</v>
      </c>
      <c r="B2537" t="s">
        <v>3037</v>
      </c>
      <c r="C2537" t="s">
        <v>330</v>
      </c>
      <c r="D2537" t="s">
        <v>8455</v>
      </c>
      <c r="E2537" t="str">
        <f>VLOOKUP(TRIM(SUBSTITUTE(D2537,CHAR(160),CHAR(32))),Metadata!B$1:C$2632,2,FALSE)</f>
        <v>Champfleury, 1821-1889.</v>
      </c>
      <c r="F2537" t="str">
        <f>VLOOKUP(TRIM(SUBSTITUTE(D2537,CHAR(160),CHAR(32))),Metadata!B$1:D$2632,3,FALSE)</f>
        <v>Les souffrances du Professeur Delteil</v>
      </c>
      <c r="G2537">
        <f>VLOOKUP(TRIM(SUBSTITUTE(D2537,CHAR(160),CHAR(32))),Metadata!B$1:E$2632,4,FALSE)</f>
        <v>1853</v>
      </c>
      <c r="H2537" t="s">
        <v>450</v>
      </c>
      <c r="J2537" t="str">
        <f>VLOOKUP(TRIM(SUBSTITUTE(D2537,CHAR(160),CHAR(32))),Metadata!B$1:H$2632,7,FALSE)</f>
        <v>roman</v>
      </c>
      <c r="L2537" t="str">
        <f>VLOOKUP(TRIM(SUBSTITUTE(D2537,CHAR(160),CHAR(32))),Metadata!B$1:J$2632,9,FALSE)</f>
        <v>prose</v>
      </c>
      <c r="M2537">
        <f>VLOOKUP(TRIM(SUBSTITUTE(D2537,CHAR(160),CHAR(32))),Metadata!B$1:K$2632,10,FALSE)</f>
        <v>64819</v>
      </c>
      <c r="N2537" s="1" t="s">
        <v>3009</v>
      </c>
      <c r="O2537">
        <v>78</v>
      </c>
      <c r="P2537">
        <v>85</v>
      </c>
    </row>
    <row r="2538" spans="1:16" x14ac:dyDescent="0.25">
      <c r="A2538" t="s">
        <v>4354</v>
      </c>
      <c r="B2538" t="s">
        <v>3037</v>
      </c>
      <c r="C2538" t="s">
        <v>330</v>
      </c>
      <c r="D2538" t="s">
        <v>6651</v>
      </c>
      <c r="E2538" t="str">
        <f>VLOOKUP(TRIM(SUBSTITUTE(D2538,CHAR(160),CHAR(32))),Metadata!B$1:C$2632,2,FALSE)</f>
        <v>Bloy, Léon, 1846-1917.</v>
      </c>
      <c r="F2538" t="str">
        <f>VLOOKUP(TRIM(SUBSTITUTE(D2538,CHAR(160),CHAR(32))),Metadata!B$1:D$2632,3,FALSE)</f>
        <v>Le Désespéré</v>
      </c>
      <c r="G2538">
        <f>VLOOKUP(TRIM(SUBSTITUTE(D2538,CHAR(160),CHAR(32))),Metadata!B$1:E$2632,4,FALSE)</f>
        <v>1886</v>
      </c>
      <c r="H2538" t="s">
        <v>450</v>
      </c>
      <c r="J2538" t="str">
        <f>VLOOKUP(TRIM(SUBSTITUTE(D2538,CHAR(160),CHAR(32))),Metadata!B$1:H$2632,7,FALSE)</f>
        <v>roman</v>
      </c>
      <c r="L2538" t="str">
        <f>VLOOKUP(TRIM(SUBSTITUTE(D2538,CHAR(160),CHAR(32))),Metadata!B$1:J$2632,9,FALSE)</f>
        <v/>
      </c>
      <c r="M2538">
        <f>VLOOKUP(TRIM(SUBSTITUTE(D2538,CHAR(160),CHAR(32))),Metadata!B$1:K$2632,10,FALSE)</f>
        <v>112763</v>
      </c>
      <c r="N2538" s="1" t="s">
        <v>3010</v>
      </c>
      <c r="O2538">
        <v>131</v>
      </c>
      <c r="P2538">
        <v>138</v>
      </c>
    </row>
    <row r="2539" spans="1:16" x14ac:dyDescent="0.25">
      <c r="A2539" t="s">
        <v>4354</v>
      </c>
      <c r="B2539" t="s">
        <v>3037</v>
      </c>
      <c r="C2539" t="s">
        <v>330</v>
      </c>
      <c r="D2539" t="s">
        <v>8517</v>
      </c>
      <c r="E2539" t="str">
        <f>VLOOKUP(TRIM(SUBSTITUTE(D2539,CHAR(160),CHAR(32))),Metadata!B$1:C$2632,2,FALSE)</f>
        <v>Estaunié, Édouard, 1862-1942.</v>
      </c>
      <c r="F2539" t="str">
        <f>VLOOKUP(TRIM(SUBSTITUTE(D2539,CHAR(160),CHAR(32))),Metadata!B$1:D$2632,3,FALSE)</f>
        <v>L'empreinte</v>
      </c>
      <c r="G2539">
        <f>VLOOKUP(TRIM(SUBSTITUTE(D2539,CHAR(160),CHAR(32))),Metadata!B$1:E$2632,4,FALSE)</f>
        <v>1896</v>
      </c>
      <c r="H2539" t="s">
        <v>450</v>
      </c>
      <c r="J2539" t="str">
        <f>VLOOKUP(TRIM(SUBSTITUTE(D2539,CHAR(160),CHAR(32))),Metadata!B$1:H$2632,7,FALSE)</f>
        <v>roman</v>
      </c>
      <c r="L2539" t="str">
        <f>VLOOKUP(TRIM(SUBSTITUTE(D2539,CHAR(160),CHAR(32))),Metadata!B$1:J$2632,9,FALSE)</f>
        <v>prose</v>
      </c>
      <c r="M2539">
        <f>VLOOKUP(TRIM(SUBSTITUTE(D2539,CHAR(160),CHAR(32))),Metadata!B$1:K$2632,10,FALSE)</f>
        <v>75322</v>
      </c>
      <c r="N2539" s="1" t="s">
        <v>3011</v>
      </c>
      <c r="O2539">
        <v>16</v>
      </c>
      <c r="P2539">
        <v>24</v>
      </c>
    </row>
    <row r="2540" spans="1:16" x14ac:dyDescent="0.25">
      <c r="A2540" t="s">
        <v>4354</v>
      </c>
      <c r="B2540" t="s">
        <v>3037</v>
      </c>
      <c r="C2540" t="s">
        <v>330</v>
      </c>
      <c r="D2540" t="s">
        <v>8457</v>
      </c>
      <c r="E2540" t="str">
        <f>VLOOKUP(TRIM(SUBSTITUTE(D2540,CHAR(160),CHAR(32))),Metadata!B$1:C$2632,2,FALSE)</f>
        <v>Chateaubriand, Francois-René, vicomte de, 1768-1848.</v>
      </c>
      <c r="F2540" t="str">
        <f>VLOOKUP(TRIM(SUBSTITUTE(D2540,CHAR(160),CHAR(32))),Metadata!B$1:D$2632,3,FALSE)</f>
        <v>Les martyrs</v>
      </c>
      <c r="G2540">
        <f>VLOOKUP(TRIM(SUBSTITUTE(D2540,CHAR(160),CHAR(32))),Metadata!B$1:E$2632,4,FALSE)</f>
        <v>1810</v>
      </c>
      <c r="H2540" t="s">
        <v>450</v>
      </c>
      <c r="J2540" t="str">
        <f>VLOOKUP(TRIM(SUBSTITUTE(D2540,CHAR(160),CHAR(32))),Metadata!B$1:H$2632,7,FALSE)</f>
        <v>roman</v>
      </c>
      <c r="L2540" t="str">
        <f>VLOOKUP(TRIM(SUBSTITUTE(D2540,CHAR(160),CHAR(32))),Metadata!B$1:J$2632,9,FALSE)</f>
        <v>prose</v>
      </c>
      <c r="M2540">
        <f>VLOOKUP(TRIM(SUBSTITUTE(D2540,CHAR(160),CHAR(32))),Metadata!B$1:K$2632,10,FALSE)</f>
        <v>160710</v>
      </c>
      <c r="N2540" s="1" t="s">
        <v>3012</v>
      </c>
      <c r="O2540">
        <v>23</v>
      </c>
      <c r="P2540">
        <v>30</v>
      </c>
    </row>
    <row r="2541" spans="1:16" x14ac:dyDescent="0.25">
      <c r="A2541" t="s">
        <v>4354</v>
      </c>
      <c r="B2541" t="s">
        <v>3037</v>
      </c>
      <c r="C2541" t="s">
        <v>330</v>
      </c>
      <c r="D2541" t="s">
        <v>8457</v>
      </c>
      <c r="E2541" t="str">
        <f>VLOOKUP(TRIM(SUBSTITUTE(D2541,CHAR(160),CHAR(32))),Metadata!B$1:C$2632,2,FALSE)</f>
        <v>Chateaubriand, Francois-René, vicomte de, 1768-1848.</v>
      </c>
      <c r="F2541" t="str">
        <f>VLOOKUP(TRIM(SUBSTITUTE(D2541,CHAR(160),CHAR(32))),Metadata!B$1:D$2632,3,FALSE)</f>
        <v>Les martyrs</v>
      </c>
      <c r="G2541">
        <f>VLOOKUP(TRIM(SUBSTITUTE(D2541,CHAR(160),CHAR(32))),Metadata!B$1:E$2632,4,FALSE)</f>
        <v>1810</v>
      </c>
      <c r="H2541" t="s">
        <v>450</v>
      </c>
      <c r="J2541" t="str">
        <f>VLOOKUP(TRIM(SUBSTITUTE(D2541,CHAR(160),CHAR(32))),Metadata!B$1:H$2632,7,FALSE)</f>
        <v>roman</v>
      </c>
      <c r="L2541" t="str">
        <f>VLOOKUP(TRIM(SUBSTITUTE(D2541,CHAR(160),CHAR(32))),Metadata!B$1:J$2632,9,FALSE)</f>
        <v>prose</v>
      </c>
      <c r="M2541">
        <f>VLOOKUP(TRIM(SUBSTITUTE(D2541,CHAR(160),CHAR(32))),Metadata!B$1:K$2632,10,FALSE)</f>
        <v>160710</v>
      </c>
      <c r="N2541" s="1" t="s">
        <v>3013</v>
      </c>
      <c r="O2541">
        <v>12</v>
      </c>
      <c r="P2541">
        <v>21</v>
      </c>
    </row>
    <row r="2542" spans="1:16" x14ac:dyDescent="0.25">
      <c r="A2542" t="s">
        <v>4354</v>
      </c>
      <c r="B2542" t="s">
        <v>3037</v>
      </c>
      <c r="C2542" t="s">
        <v>330</v>
      </c>
      <c r="D2542" t="s">
        <v>8197</v>
      </c>
      <c r="E2542" t="str">
        <f>VLOOKUP(TRIM(SUBSTITUTE(D2542,CHAR(160),CHAR(32))),Metadata!B$1:C$2632,2,FALSE)</f>
        <v>Carmontelle, Louis Carrogis, 1717-1806.</v>
      </c>
      <c r="F2542" t="str">
        <f>VLOOKUP(TRIM(SUBSTITUTE(D2542,CHAR(160),CHAR(32))),Metadata!B$1:D$2632,3,FALSE)</f>
        <v>La chanson</v>
      </c>
      <c r="G2542">
        <f>VLOOKUP(TRIM(SUBSTITUTE(D2542,CHAR(160),CHAR(32))),Metadata!B$1:E$2632,4,FALSE)</f>
        <v>1775</v>
      </c>
      <c r="H2542" t="s">
        <v>450</v>
      </c>
      <c r="J2542" t="str">
        <f>VLOOKUP(TRIM(SUBSTITUTE(D2542,CHAR(160),CHAR(32))),Metadata!B$1:H$2632,7,FALSE)</f>
        <v>theatre</v>
      </c>
      <c r="L2542" t="str">
        <f>VLOOKUP(TRIM(SUBSTITUTE(D2542,CHAR(160),CHAR(32))),Metadata!B$1:J$2632,9,FALSE)</f>
        <v>prose</v>
      </c>
      <c r="M2542">
        <f>VLOOKUP(TRIM(SUBSTITUTE(D2542,CHAR(160),CHAR(32))),Metadata!B$1:K$2632,10,FALSE)</f>
        <v>3637</v>
      </c>
      <c r="N2542" s="1" t="s">
        <v>3014</v>
      </c>
      <c r="O2542">
        <v>172</v>
      </c>
      <c r="P2542">
        <v>179</v>
      </c>
    </row>
    <row r="2543" spans="1:16" x14ac:dyDescent="0.25">
      <c r="A2543" t="s">
        <v>4354</v>
      </c>
      <c r="B2543" t="s">
        <v>3037</v>
      </c>
      <c r="C2543" t="s">
        <v>330</v>
      </c>
      <c r="D2543" t="s">
        <v>6290</v>
      </c>
      <c r="E2543" t="str">
        <f>VLOOKUP(TRIM(SUBSTITUTE(D2543,CHAR(160),CHAR(32))),Metadata!B$1:C$2632,2,FALSE)</f>
        <v>Gobineau, Arthur, comte de, 1816-1882.</v>
      </c>
      <c r="F2543" t="str">
        <f>VLOOKUP(TRIM(SUBSTITUTE(D2543,CHAR(160),CHAR(32))),Metadata!B$1:D$2632,3,FALSE)</f>
        <v>Essai sur l'inégalité des races humaines [2]</v>
      </c>
      <c r="G2543">
        <f>VLOOKUP(TRIM(SUBSTITUTE(D2543,CHAR(160),CHAR(32))),Metadata!B$1:E$2632,4,FALSE)</f>
        <v>1855</v>
      </c>
      <c r="H2543" t="s">
        <v>450</v>
      </c>
      <c r="J2543" t="str">
        <f>VLOOKUP(TRIM(SUBSTITUTE(D2543,CHAR(160),CHAR(32))),Metadata!B$1:H$2632,7,FALSE)</f>
        <v>traite</v>
      </c>
      <c r="L2543" t="str">
        <f>VLOOKUP(TRIM(SUBSTITUTE(D2543,CHAR(160),CHAR(32))),Metadata!B$1:J$2632,9,FALSE)</f>
        <v/>
      </c>
      <c r="M2543">
        <f>VLOOKUP(TRIM(SUBSTITUTE(D2543,CHAR(160),CHAR(32))),Metadata!B$1:K$2632,10,FALSE)</f>
        <v>189719</v>
      </c>
      <c r="N2543" s="1" t="s">
        <v>3015</v>
      </c>
      <c r="O2543">
        <v>29</v>
      </c>
      <c r="P2543">
        <v>37</v>
      </c>
    </row>
    <row r="2544" spans="1:16" x14ac:dyDescent="0.25">
      <c r="A2544" t="s">
        <v>4354</v>
      </c>
      <c r="B2544" t="s">
        <v>3037</v>
      </c>
      <c r="C2544" t="s">
        <v>330</v>
      </c>
      <c r="D2544" t="s">
        <v>6161</v>
      </c>
      <c r="E2544" t="str">
        <f>VLOOKUP(TRIM(SUBSTITUTE(D2544,CHAR(160),CHAR(32))),Metadata!B$1:C$2632,2,FALSE)</f>
        <v>Guizot, François, 1787-1874.</v>
      </c>
      <c r="F2544" t="str">
        <f>VLOOKUP(TRIM(SUBSTITUTE(D2544,CHAR(160),CHAR(32))),Metadata!B$1:D$2632,3,FALSE)</f>
        <v>Des Conspirations et de la Justice Politique</v>
      </c>
      <c r="G2544">
        <f>VLOOKUP(TRIM(SUBSTITUTE(D2544,CHAR(160),CHAR(32))),Metadata!B$1:E$2632,4,FALSE)</f>
        <v>1845</v>
      </c>
      <c r="H2544" t="s">
        <v>450</v>
      </c>
      <c r="J2544" t="str">
        <f>VLOOKUP(TRIM(SUBSTITUTE(D2544,CHAR(160),CHAR(32))),Metadata!B$1:H$2632,7,FALSE)</f>
        <v>traite</v>
      </c>
      <c r="L2544" t="str">
        <f>VLOOKUP(TRIM(SUBSTITUTE(D2544,CHAR(160),CHAR(32))),Metadata!B$1:J$2632,9,FALSE)</f>
        <v/>
      </c>
      <c r="M2544">
        <f>VLOOKUP(TRIM(SUBSTITUTE(D2544,CHAR(160),CHAR(32))),Metadata!B$1:K$2632,10,FALSE)</f>
        <v>22946</v>
      </c>
      <c r="N2544" s="1" t="s">
        <v>3016</v>
      </c>
      <c r="O2544">
        <v>108</v>
      </c>
      <c r="P2544">
        <v>116</v>
      </c>
    </row>
    <row r="2545" spans="1:16" x14ac:dyDescent="0.25">
      <c r="A2545" t="s">
        <v>4354</v>
      </c>
      <c r="B2545" t="s">
        <v>3037</v>
      </c>
      <c r="C2545" t="s">
        <v>330</v>
      </c>
      <c r="D2545" t="s">
        <v>8729</v>
      </c>
      <c r="E2545" t="str">
        <f>VLOOKUP(TRIM(SUBSTITUTE(D2545,CHAR(160),CHAR(32))),Metadata!B$1:C$2632,2,FALSE)</f>
        <v>Alain, 1868-1951.</v>
      </c>
      <c r="F2545" t="str">
        <f>VLOOKUP(TRIM(SUBSTITUTE(D2545,CHAR(160),CHAR(32))),Metadata!B$1:D$2632,3,FALSE)</f>
        <v>Éléments d'une Doctrine radicale</v>
      </c>
      <c r="G2545">
        <f>VLOOKUP(TRIM(SUBSTITUTE(D2545,CHAR(160),CHAR(32))),Metadata!B$1:E$2632,4,FALSE)</f>
        <v>1925</v>
      </c>
      <c r="H2545" t="s">
        <v>534</v>
      </c>
      <c r="J2545" t="str">
        <f>VLOOKUP(TRIM(SUBSTITUTE(D2545,CHAR(160),CHAR(32))),Metadata!B$1:H$2632,7,FALSE)</f>
        <v>traite</v>
      </c>
      <c r="L2545" t="str">
        <f>VLOOKUP(TRIM(SUBSTITUTE(D2545,CHAR(160),CHAR(32))),Metadata!B$1:J$2632,9,FALSE)</f>
        <v/>
      </c>
      <c r="M2545">
        <f>VLOOKUP(TRIM(SUBSTITUTE(D2545,CHAR(160),CHAR(32))),Metadata!B$1:K$2632,10,FALSE)</f>
        <v>97739</v>
      </c>
      <c r="N2545" s="1" t="s">
        <v>3017</v>
      </c>
      <c r="O2545">
        <v>67</v>
      </c>
      <c r="P2545">
        <v>75</v>
      </c>
    </row>
    <row r="2546" spans="1:16" x14ac:dyDescent="0.25">
      <c r="A2546" t="s">
        <v>4354</v>
      </c>
      <c r="B2546" t="s">
        <v>3037</v>
      </c>
      <c r="C2546" t="s">
        <v>330</v>
      </c>
      <c r="D2546" t="s">
        <v>8861</v>
      </c>
      <c r="E2546" t="str">
        <f>VLOOKUP(TRIM(SUBSTITUTE(D2546,CHAR(160),CHAR(32))),Metadata!B$1:C$2632,2,FALSE)</f>
        <v>France, Anatole, 1844-1924.</v>
      </c>
      <c r="F2546" t="str">
        <f>VLOOKUP(TRIM(SUBSTITUTE(D2546,CHAR(160),CHAR(32))),Metadata!B$1:D$2632,3,FALSE)</f>
        <v>Les dieux ont soif</v>
      </c>
      <c r="G2546">
        <f>VLOOKUP(TRIM(SUBSTITUTE(D2546,CHAR(160),CHAR(32))),Metadata!B$1:E$2632,4,FALSE)</f>
        <v>1912</v>
      </c>
      <c r="H2546" t="s">
        <v>534</v>
      </c>
      <c r="J2546" t="str">
        <f>VLOOKUP(TRIM(SUBSTITUTE(D2546,CHAR(160),CHAR(32))),Metadata!B$1:H$2632,7,FALSE)</f>
        <v>roman</v>
      </c>
      <c r="L2546" t="str">
        <f>VLOOKUP(TRIM(SUBSTITUTE(D2546,CHAR(160),CHAR(32))),Metadata!B$1:J$2632,9,FALSE)</f>
        <v>prose</v>
      </c>
      <c r="M2546">
        <f>VLOOKUP(TRIM(SUBSTITUTE(D2546,CHAR(160),CHAR(32))),Metadata!B$1:K$2632,10,FALSE)</f>
        <v>71884</v>
      </c>
      <c r="N2546" s="1" t="s">
        <v>3018</v>
      </c>
      <c r="O2546">
        <v>55</v>
      </c>
      <c r="P2546">
        <v>63</v>
      </c>
    </row>
    <row r="2547" spans="1:16" x14ac:dyDescent="0.25">
      <c r="A2547" t="s">
        <v>4354</v>
      </c>
      <c r="B2547" t="s">
        <v>3037</v>
      </c>
      <c r="C2547" t="s">
        <v>330</v>
      </c>
      <c r="D2547" t="s">
        <v>8995</v>
      </c>
      <c r="E2547" t="str">
        <f>VLOOKUP(TRIM(SUBSTITUTE(D2547,CHAR(160),CHAR(32))),Metadata!B$1:C$2632,2,FALSE)</f>
        <v>Rolland, Romain, 1866-1944.</v>
      </c>
      <c r="F2547" t="str">
        <f>VLOOKUP(TRIM(SUBSTITUTE(D2547,CHAR(160),CHAR(32))),Metadata!B$1:D$2632,3,FALSE)</f>
        <v>J.-Ch la foire sur place</v>
      </c>
      <c r="G2547">
        <f>VLOOKUP(TRIM(SUBSTITUTE(D2547,CHAR(160),CHAR(32))),Metadata!B$1:E$2632,4,FALSE)</f>
        <v>1908</v>
      </c>
      <c r="H2547" t="s">
        <v>534</v>
      </c>
      <c r="J2547" t="str">
        <f>VLOOKUP(TRIM(SUBSTITUTE(D2547,CHAR(160),CHAR(32))),Metadata!B$1:H$2632,7,FALSE)</f>
        <v>roman</v>
      </c>
      <c r="L2547" t="str">
        <f>VLOOKUP(TRIM(SUBSTITUTE(D2547,CHAR(160),CHAR(32))),Metadata!B$1:J$2632,9,FALSE)</f>
        <v>prose</v>
      </c>
      <c r="M2547">
        <f>VLOOKUP(TRIM(SUBSTITUTE(D2547,CHAR(160),CHAR(32))),Metadata!B$1:K$2632,10,FALSE)</f>
        <v>69454</v>
      </c>
      <c r="N2547" s="1" t="s">
        <v>3019</v>
      </c>
      <c r="O2547">
        <v>420</v>
      </c>
      <c r="P2547">
        <v>428</v>
      </c>
    </row>
    <row r="2548" spans="1:16" x14ac:dyDescent="0.25">
      <c r="A2548" t="s">
        <v>4354</v>
      </c>
      <c r="B2548" t="s">
        <v>3037</v>
      </c>
      <c r="C2548" t="s">
        <v>330</v>
      </c>
      <c r="D2548" t="s">
        <v>8863</v>
      </c>
      <c r="E2548" t="str">
        <f>VLOOKUP(TRIM(SUBSTITUTE(D2548,CHAR(160),CHAR(32))),Metadata!B$1:C$2632,2,FALSE)</f>
        <v>Gaulle, Charles de, 1890-1970.</v>
      </c>
      <c r="F2548" t="str">
        <f>VLOOKUP(TRIM(SUBSTITUTE(D2548,CHAR(160),CHAR(32))),Metadata!B$1:D$2632,3,FALSE)</f>
        <v>Mémoires de guerre, l'appel, 1940-1942</v>
      </c>
      <c r="G2548">
        <f>VLOOKUP(TRIM(SUBSTITUTE(D2548,CHAR(160),CHAR(32))),Metadata!B$1:E$2632,4,FALSE)</f>
        <v>1954</v>
      </c>
      <c r="H2548" t="s">
        <v>534</v>
      </c>
      <c r="J2548" t="str">
        <f>VLOOKUP(TRIM(SUBSTITUTE(D2548,CHAR(160),CHAR(32))),Metadata!B$1:H$2632,7,FALSE)</f>
        <v>memoires</v>
      </c>
      <c r="L2548" t="str">
        <f>VLOOKUP(TRIM(SUBSTITUTE(D2548,CHAR(160),CHAR(32))),Metadata!B$1:J$2632,9,FALSE)</f>
        <v>prose</v>
      </c>
      <c r="M2548">
        <f>VLOOKUP(TRIM(SUBSTITUTE(D2548,CHAR(160),CHAR(32))),Metadata!B$1:K$2632,10,FALSE)</f>
        <v>192282</v>
      </c>
      <c r="N2548" s="1" t="s">
        <v>3020</v>
      </c>
      <c r="O2548">
        <v>132</v>
      </c>
      <c r="P2548">
        <v>140</v>
      </c>
    </row>
    <row r="2549" spans="1:16" x14ac:dyDescent="0.25">
      <c r="A2549" t="s">
        <v>4354</v>
      </c>
      <c r="B2549" t="s">
        <v>3037</v>
      </c>
      <c r="C2549" t="s">
        <v>330</v>
      </c>
      <c r="D2549" t="s">
        <v>9011</v>
      </c>
      <c r="E2549" t="str">
        <f>VLOOKUP(TRIM(SUBSTITUTE(D2549,CHAR(160),CHAR(32))),Metadata!B$1:C$2632,2,FALSE)</f>
        <v>Sorel, Georges, 1847-1922.</v>
      </c>
      <c r="F2549" t="str">
        <f>VLOOKUP(TRIM(SUBSTITUTE(D2549,CHAR(160),CHAR(32))),Metadata!B$1:D$2632,3,FALSE)</f>
        <v>Réflexions sur la violence</v>
      </c>
      <c r="G2549">
        <f>VLOOKUP(TRIM(SUBSTITUTE(D2549,CHAR(160),CHAR(32))),Metadata!B$1:E$2632,4,FALSE)</f>
        <v>1908</v>
      </c>
      <c r="H2549" t="s">
        <v>534</v>
      </c>
      <c r="J2549" t="str">
        <f>VLOOKUP(TRIM(SUBSTITUTE(D2549,CHAR(160),CHAR(32))),Metadata!B$1:H$2632,7,FALSE)</f>
        <v>traite</v>
      </c>
      <c r="L2549" t="str">
        <f>VLOOKUP(TRIM(SUBSTITUTE(D2549,CHAR(160),CHAR(32))),Metadata!B$1:J$2632,9,FALSE)</f>
        <v/>
      </c>
      <c r="M2549">
        <f>VLOOKUP(TRIM(SUBSTITUTE(D2549,CHAR(160),CHAR(32))),Metadata!B$1:K$2632,10,FALSE)</f>
        <v>111160</v>
      </c>
      <c r="N2549" s="1" t="s">
        <v>3021</v>
      </c>
      <c r="O2549">
        <v>91</v>
      </c>
      <c r="P2549">
        <v>98</v>
      </c>
    </row>
    <row r="2550" spans="1:16" x14ac:dyDescent="0.25">
      <c r="A2550" t="s">
        <v>4354</v>
      </c>
      <c r="B2550" t="s">
        <v>3037</v>
      </c>
      <c r="C2550" t="s">
        <v>330</v>
      </c>
      <c r="D2550" t="s">
        <v>7716</v>
      </c>
      <c r="E2550" t="str">
        <f>VLOOKUP(TRIM(SUBSTITUTE(D2550,CHAR(160),CHAR(32))),Metadata!B$1:C$2632,2,FALSE)</f>
        <v>Lot, Ferdinand, 1866-1952.</v>
      </c>
      <c r="F2550" t="str">
        <f>VLOOKUP(TRIM(SUBSTITUTE(D2550,CHAR(160),CHAR(32))),Metadata!B$1:D$2632,3,FALSE)</f>
        <v>La Gaule. Les fondements ethniques, sociaux et politiques de la nation française</v>
      </c>
      <c r="G2550">
        <f>VLOOKUP(TRIM(SUBSTITUTE(D2550,CHAR(160),CHAR(32))),Metadata!B$1:E$2632,4,FALSE)</f>
        <v>1947</v>
      </c>
      <c r="H2550" t="s">
        <v>534</v>
      </c>
      <c r="J2550" t="str">
        <f>VLOOKUP(TRIM(SUBSTITUTE(D2550,CHAR(160),CHAR(32))),Metadata!B$1:H$2632,7,FALSE)</f>
        <v>traite</v>
      </c>
      <c r="L2550" t="str">
        <f>VLOOKUP(TRIM(SUBSTITUTE(D2550,CHAR(160),CHAR(32))),Metadata!B$1:J$2632,9,FALSE)</f>
        <v/>
      </c>
      <c r="M2550">
        <f>VLOOKUP(TRIM(SUBSTITUTE(D2550,CHAR(160),CHAR(32))),Metadata!B$1:K$2632,10,FALSE)</f>
        <v>163006</v>
      </c>
      <c r="N2550" s="1" t="s">
        <v>3022</v>
      </c>
      <c r="O2550">
        <v>90</v>
      </c>
      <c r="P2550">
        <v>97</v>
      </c>
    </row>
    <row r="2551" spans="1:16" x14ac:dyDescent="0.25">
      <c r="A2551" t="s">
        <v>4354</v>
      </c>
      <c r="B2551" t="s">
        <v>3037</v>
      </c>
      <c r="C2551" t="s">
        <v>330</v>
      </c>
      <c r="D2551" t="s">
        <v>8729</v>
      </c>
      <c r="E2551" t="str">
        <f>VLOOKUP(TRIM(SUBSTITUTE(D2551,CHAR(160),CHAR(32))),Metadata!B$1:C$2632,2,FALSE)</f>
        <v>Alain, 1868-1951.</v>
      </c>
      <c r="F2551" t="str">
        <f>VLOOKUP(TRIM(SUBSTITUTE(D2551,CHAR(160),CHAR(32))),Metadata!B$1:D$2632,3,FALSE)</f>
        <v>Éléments d'une Doctrine radicale</v>
      </c>
      <c r="G2551">
        <f>VLOOKUP(TRIM(SUBSTITUTE(D2551,CHAR(160),CHAR(32))),Metadata!B$1:E$2632,4,FALSE)</f>
        <v>1925</v>
      </c>
      <c r="H2551" t="s">
        <v>534</v>
      </c>
      <c r="J2551" t="str">
        <f>VLOOKUP(TRIM(SUBSTITUTE(D2551,CHAR(160),CHAR(32))),Metadata!B$1:H$2632,7,FALSE)</f>
        <v>traite</v>
      </c>
      <c r="L2551" t="str">
        <f>VLOOKUP(TRIM(SUBSTITUTE(D2551,CHAR(160),CHAR(32))),Metadata!B$1:J$2632,9,FALSE)</f>
        <v/>
      </c>
      <c r="M2551">
        <f>VLOOKUP(TRIM(SUBSTITUTE(D2551,CHAR(160),CHAR(32))),Metadata!B$1:K$2632,10,FALSE)</f>
        <v>97739</v>
      </c>
      <c r="N2551" s="1" t="s">
        <v>3023</v>
      </c>
      <c r="O2551">
        <v>87</v>
      </c>
      <c r="P2551">
        <v>95</v>
      </c>
    </row>
    <row r="2552" spans="1:16" x14ac:dyDescent="0.25">
      <c r="A2552" t="s">
        <v>4354</v>
      </c>
      <c r="B2552" t="s">
        <v>3037</v>
      </c>
      <c r="C2552" t="s">
        <v>330</v>
      </c>
      <c r="D2552" t="s">
        <v>8861</v>
      </c>
      <c r="E2552" t="str">
        <f>VLOOKUP(TRIM(SUBSTITUTE(D2552,CHAR(160),CHAR(32))),Metadata!B$1:C$2632,2,FALSE)</f>
        <v>France, Anatole, 1844-1924.</v>
      </c>
      <c r="F2552" t="str">
        <f>VLOOKUP(TRIM(SUBSTITUTE(D2552,CHAR(160),CHAR(32))),Metadata!B$1:D$2632,3,FALSE)</f>
        <v>Les dieux ont soif</v>
      </c>
      <c r="G2552">
        <f>VLOOKUP(TRIM(SUBSTITUTE(D2552,CHAR(160),CHAR(32))),Metadata!B$1:E$2632,4,FALSE)</f>
        <v>1912</v>
      </c>
      <c r="H2552" t="s">
        <v>534</v>
      </c>
      <c r="J2552" t="str">
        <f>VLOOKUP(TRIM(SUBSTITUTE(D2552,CHAR(160),CHAR(32))),Metadata!B$1:H$2632,7,FALSE)</f>
        <v>roman</v>
      </c>
      <c r="L2552" t="str">
        <f>VLOOKUP(TRIM(SUBSTITUTE(D2552,CHAR(160),CHAR(32))),Metadata!B$1:J$2632,9,FALSE)</f>
        <v>prose</v>
      </c>
      <c r="M2552">
        <f>VLOOKUP(TRIM(SUBSTITUTE(D2552,CHAR(160),CHAR(32))),Metadata!B$1:K$2632,10,FALSE)</f>
        <v>71884</v>
      </c>
      <c r="N2552" s="1" t="s">
        <v>3024</v>
      </c>
      <c r="O2552">
        <v>147</v>
      </c>
      <c r="P2552">
        <v>154</v>
      </c>
    </row>
    <row r="2553" spans="1:16" x14ac:dyDescent="0.25">
      <c r="A2553" t="s">
        <v>4354</v>
      </c>
      <c r="B2553" t="s">
        <v>3037</v>
      </c>
      <c r="C2553" t="s">
        <v>330</v>
      </c>
      <c r="D2553" t="s">
        <v>8865</v>
      </c>
      <c r="E2553" t="str">
        <f>VLOOKUP(TRIM(SUBSTITUTE(D2553,CHAR(160),CHAR(32))),Metadata!B$1:C$2632,2,FALSE)</f>
        <v>Gaulle, Charles de, 1890-1970.</v>
      </c>
      <c r="F2553" t="str">
        <f>VLOOKUP(TRIM(SUBSTITUTE(D2553,CHAR(160),CHAR(32))),Metadata!B$1:D$2632,3,FALSE)</f>
        <v>Mémoires de guerre, l'unité, 1942-1944</v>
      </c>
      <c r="G2553">
        <f>VLOOKUP(TRIM(SUBSTITUTE(D2553,CHAR(160),CHAR(32))),Metadata!B$1:E$2632,4,FALSE)</f>
        <v>1956</v>
      </c>
      <c r="H2553" t="s">
        <v>534</v>
      </c>
      <c r="J2553" t="str">
        <f>VLOOKUP(TRIM(SUBSTITUTE(D2553,CHAR(160),CHAR(32))),Metadata!B$1:H$2632,7,FALSE)</f>
        <v>memoires</v>
      </c>
      <c r="L2553" t="str">
        <f>VLOOKUP(TRIM(SUBSTITUTE(D2553,CHAR(160),CHAR(32))),Metadata!B$1:J$2632,9,FALSE)</f>
        <v>prose</v>
      </c>
      <c r="M2553">
        <f>VLOOKUP(TRIM(SUBSTITUTE(D2553,CHAR(160),CHAR(32))),Metadata!B$1:K$2632,10,FALSE)</f>
        <v>208002</v>
      </c>
      <c r="N2553" s="1" t="s">
        <v>3025</v>
      </c>
      <c r="O2553">
        <v>597</v>
      </c>
      <c r="P2553">
        <v>605</v>
      </c>
    </row>
    <row r="2554" spans="1:16" x14ac:dyDescent="0.25">
      <c r="A2554" t="s">
        <v>4354</v>
      </c>
      <c r="B2554" t="s">
        <v>3037</v>
      </c>
      <c r="C2554" t="s">
        <v>330</v>
      </c>
      <c r="D2554" t="s">
        <v>9007</v>
      </c>
      <c r="E2554" t="str">
        <f>VLOOKUP(TRIM(SUBSTITUTE(D2554,CHAR(160),CHAR(32))),Metadata!B$1:C$2632,2,FALSE)</f>
        <v>Sagan, Françoise, 1935-2004.</v>
      </c>
      <c r="F2554" t="str">
        <f>VLOOKUP(TRIM(SUBSTITUTE(D2554,CHAR(160),CHAR(32))),Metadata!B$1:D$2632,3,FALSE)</f>
        <v>Bonjour tristesse</v>
      </c>
      <c r="G2554">
        <f>VLOOKUP(TRIM(SUBSTITUTE(D2554,CHAR(160),CHAR(32))),Metadata!B$1:E$2632,4,FALSE)</f>
        <v>1954</v>
      </c>
      <c r="H2554" t="s">
        <v>534</v>
      </c>
      <c r="J2554" t="str">
        <f>VLOOKUP(TRIM(SUBSTITUTE(D2554,CHAR(160),CHAR(32))),Metadata!B$1:H$2632,7,FALSE)</f>
        <v>roman</v>
      </c>
      <c r="L2554" t="str">
        <f>VLOOKUP(TRIM(SUBSTITUTE(D2554,CHAR(160),CHAR(32))),Metadata!B$1:J$2632,9,FALSE)</f>
        <v>prose</v>
      </c>
      <c r="M2554">
        <f>VLOOKUP(TRIM(SUBSTITUTE(D2554,CHAR(160),CHAR(32))),Metadata!B$1:K$2632,10,FALSE)</f>
        <v>29856</v>
      </c>
      <c r="N2554" s="1" t="s">
        <v>3026</v>
      </c>
      <c r="O2554">
        <v>88</v>
      </c>
      <c r="P2554">
        <v>96</v>
      </c>
    </row>
    <row r="2555" spans="1:16" x14ac:dyDescent="0.25">
      <c r="A2555" t="s">
        <v>4354</v>
      </c>
      <c r="B2555" t="s">
        <v>3037</v>
      </c>
      <c r="C2555" t="s">
        <v>330</v>
      </c>
      <c r="D2555" t="s">
        <v>7231</v>
      </c>
      <c r="E2555" t="str">
        <f>VLOOKUP(TRIM(SUBSTITUTE(D2555,CHAR(160),CHAR(32))),Metadata!B$1:C$2632,2,FALSE)</f>
        <v>France, Anatole, 1844-1924.</v>
      </c>
      <c r="F2555" t="str">
        <f>VLOOKUP(TRIM(SUBSTITUTE(D2555,CHAR(160),CHAR(32))),Metadata!B$1:D$2632,3,FALSE)</f>
        <v>L'Etui de nacre</v>
      </c>
      <c r="G2555">
        <f>VLOOKUP(TRIM(SUBSTITUTE(D2555,CHAR(160),CHAR(32))),Metadata!B$1:E$2632,4,FALSE)</f>
        <v>1923</v>
      </c>
      <c r="H2555" t="s">
        <v>534</v>
      </c>
      <c r="J2555" t="str">
        <f>VLOOKUP(TRIM(SUBSTITUTE(D2555,CHAR(160),CHAR(32))),Metadata!B$1:H$2632,7,FALSE)</f>
        <v>roman</v>
      </c>
      <c r="L2555" t="str">
        <f>VLOOKUP(TRIM(SUBSTITUTE(D2555,CHAR(160),CHAR(32))),Metadata!B$1:J$2632,9,FALSE)</f>
        <v/>
      </c>
      <c r="M2555">
        <f>VLOOKUP(TRIM(SUBSTITUTE(D2555,CHAR(160),CHAR(32))),Metadata!B$1:K$2632,10,FALSE)</f>
        <v>49025</v>
      </c>
      <c r="N2555" s="1" t="s">
        <v>3027</v>
      </c>
      <c r="O2555">
        <v>19</v>
      </c>
      <c r="P2555">
        <v>27</v>
      </c>
    </row>
    <row r="2556" spans="1:16" x14ac:dyDescent="0.25">
      <c r="A2556" t="s">
        <v>4354</v>
      </c>
      <c r="B2556" t="s">
        <v>3037</v>
      </c>
      <c r="C2556" t="s">
        <v>330</v>
      </c>
      <c r="D2556" t="s">
        <v>7442</v>
      </c>
      <c r="E2556" t="str">
        <f>VLOOKUP(TRIM(SUBSTITUTE(D2556,CHAR(160),CHAR(32))),Metadata!B$1:C$2632,2,FALSE)</f>
        <v>Mornet, Daniel, 1878-1954.</v>
      </c>
      <c r="F2556" t="str">
        <f>VLOOKUP(TRIM(SUBSTITUTE(D2556,CHAR(160),CHAR(32))),Metadata!B$1:D$2632,3,FALSE)</f>
        <v>Les origines intellectuelles de la révolution française</v>
      </c>
      <c r="G2556">
        <f>VLOOKUP(TRIM(SUBSTITUTE(D2556,CHAR(160),CHAR(32))),Metadata!B$1:E$2632,4,FALSE)</f>
        <v>1933</v>
      </c>
      <c r="H2556" t="s">
        <v>534</v>
      </c>
      <c r="J2556" t="str">
        <f>VLOOKUP(TRIM(SUBSTITUTE(D2556,CHAR(160),CHAR(32))),Metadata!B$1:H$2632,7,FALSE)</f>
        <v>traite</v>
      </c>
      <c r="L2556" t="str">
        <f>VLOOKUP(TRIM(SUBSTITUTE(D2556,CHAR(160),CHAR(32))),Metadata!B$1:J$2632,9,FALSE)</f>
        <v/>
      </c>
      <c r="M2556">
        <f>VLOOKUP(TRIM(SUBSTITUTE(D2556,CHAR(160),CHAR(32))),Metadata!B$1:K$2632,10,FALSE)</f>
        <v>230114</v>
      </c>
      <c r="N2556" s="1" t="s">
        <v>3028</v>
      </c>
      <c r="O2556">
        <v>122</v>
      </c>
      <c r="P2556">
        <v>130</v>
      </c>
    </row>
    <row r="2557" spans="1:16" x14ac:dyDescent="0.25">
      <c r="A2557" t="s">
        <v>4354</v>
      </c>
      <c r="B2557" t="s">
        <v>3037</v>
      </c>
      <c r="C2557" t="s">
        <v>330</v>
      </c>
      <c r="D2557" t="s">
        <v>8902</v>
      </c>
      <c r="E2557" t="str">
        <f>VLOOKUP(TRIM(SUBSTITUTE(D2557,CHAR(160),CHAR(32))),Metadata!B$1:C$2632,2,FALSE)</f>
        <v>Guéhenno, Jean, 1890-1978.</v>
      </c>
      <c r="F2557" t="str">
        <f>VLOOKUP(TRIM(SUBSTITUTE(D2557,CHAR(160),CHAR(32))),Metadata!B$1:D$2632,3,FALSE)</f>
        <v>Jean-Jacques. T. 3. Grandeur et misère d'un esprit, 1758-1778</v>
      </c>
      <c r="G2557">
        <f>VLOOKUP(TRIM(SUBSTITUTE(D2557,CHAR(160),CHAR(32))),Metadata!B$1:E$2632,4,FALSE)</f>
        <v>1952</v>
      </c>
      <c r="H2557" t="s">
        <v>534</v>
      </c>
      <c r="J2557" t="str">
        <f>VLOOKUP(TRIM(SUBSTITUTE(D2557,CHAR(160),CHAR(32))),Metadata!B$1:H$2632,7,FALSE)</f>
        <v>traite ou essai</v>
      </c>
      <c r="L2557" t="str">
        <f>VLOOKUP(TRIM(SUBSTITUTE(D2557,CHAR(160),CHAR(32))),Metadata!B$1:J$2632,9,FALSE)</f>
        <v>prose</v>
      </c>
      <c r="M2557">
        <f>VLOOKUP(TRIM(SUBSTITUTE(D2557,CHAR(160),CHAR(32))),Metadata!B$1:K$2632,10,FALSE)</f>
        <v>109673</v>
      </c>
      <c r="N2557" s="1" t="s">
        <v>3029</v>
      </c>
      <c r="O2557">
        <v>64</v>
      </c>
      <c r="P2557">
        <v>72</v>
      </c>
    </row>
    <row r="2558" spans="1:16" x14ac:dyDescent="0.25">
      <c r="A2558" t="s">
        <v>4354</v>
      </c>
      <c r="B2558" t="s">
        <v>3037</v>
      </c>
      <c r="C2558" t="s">
        <v>330</v>
      </c>
      <c r="D2558" t="s">
        <v>7716</v>
      </c>
      <c r="E2558" t="str">
        <f>VLOOKUP(TRIM(SUBSTITUTE(D2558,CHAR(160),CHAR(32))),Metadata!B$1:C$2632,2,FALSE)</f>
        <v>Lot, Ferdinand, 1866-1952.</v>
      </c>
      <c r="F2558" t="str">
        <f>VLOOKUP(TRIM(SUBSTITUTE(D2558,CHAR(160),CHAR(32))),Metadata!B$1:D$2632,3,FALSE)</f>
        <v>La Gaule. Les fondements ethniques, sociaux et politiques de la nation française</v>
      </c>
      <c r="G2558">
        <f>VLOOKUP(TRIM(SUBSTITUTE(D2558,CHAR(160),CHAR(32))),Metadata!B$1:E$2632,4,FALSE)</f>
        <v>1947</v>
      </c>
      <c r="H2558" t="s">
        <v>534</v>
      </c>
      <c r="J2558" t="str">
        <f>VLOOKUP(TRIM(SUBSTITUTE(D2558,CHAR(160),CHAR(32))),Metadata!B$1:H$2632,7,FALSE)</f>
        <v>traite</v>
      </c>
      <c r="L2558" t="str">
        <f>VLOOKUP(TRIM(SUBSTITUTE(D2558,CHAR(160),CHAR(32))),Metadata!B$1:J$2632,9,FALSE)</f>
        <v/>
      </c>
      <c r="M2558">
        <f>VLOOKUP(TRIM(SUBSTITUTE(D2558,CHAR(160),CHAR(32))),Metadata!B$1:K$2632,10,FALSE)</f>
        <v>163006</v>
      </c>
      <c r="N2558" s="1" t="s">
        <v>3030</v>
      </c>
      <c r="O2558">
        <v>19</v>
      </c>
      <c r="P2558">
        <v>27</v>
      </c>
    </row>
    <row r="2559" spans="1:16" x14ac:dyDescent="0.25">
      <c r="A2559" t="s">
        <v>4354</v>
      </c>
      <c r="B2559" t="s">
        <v>3037</v>
      </c>
      <c r="C2559" t="s">
        <v>330</v>
      </c>
      <c r="D2559" t="s">
        <v>9011</v>
      </c>
      <c r="E2559" t="str">
        <f>VLOOKUP(TRIM(SUBSTITUTE(D2559,CHAR(160),CHAR(32))),Metadata!B$1:C$2632,2,FALSE)</f>
        <v>Sorel, Georges, 1847-1922.</v>
      </c>
      <c r="F2559" t="str">
        <f>VLOOKUP(TRIM(SUBSTITUTE(D2559,CHAR(160),CHAR(32))),Metadata!B$1:D$2632,3,FALSE)</f>
        <v>Réflexions sur la violence</v>
      </c>
      <c r="G2559">
        <f>VLOOKUP(TRIM(SUBSTITUTE(D2559,CHAR(160),CHAR(32))),Metadata!B$1:E$2632,4,FALSE)</f>
        <v>1908</v>
      </c>
      <c r="H2559" t="s">
        <v>534</v>
      </c>
      <c r="J2559" t="str">
        <f>VLOOKUP(TRIM(SUBSTITUTE(D2559,CHAR(160),CHAR(32))),Metadata!B$1:H$2632,7,FALSE)</f>
        <v>traite</v>
      </c>
      <c r="L2559" t="str">
        <f>VLOOKUP(TRIM(SUBSTITUTE(D2559,CHAR(160),CHAR(32))),Metadata!B$1:J$2632,9,FALSE)</f>
        <v/>
      </c>
      <c r="M2559">
        <f>VLOOKUP(TRIM(SUBSTITUTE(D2559,CHAR(160),CHAR(32))),Metadata!B$1:K$2632,10,FALSE)</f>
        <v>111160</v>
      </c>
      <c r="N2559" s="1" t="s">
        <v>3031</v>
      </c>
      <c r="O2559">
        <v>72</v>
      </c>
      <c r="P2559">
        <v>80</v>
      </c>
    </row>
    <row r="2560" spans="1:16" x14ac:dyDescent="0.25">
      <c r="A2560" t="s">
        <v>4354</v>
      </c>
      <c r="B2560" t="s">
        <v>3037</v>
      </c>
      <c r="C2560" t="s">
        <v>330</v>
      </c>
      <c r="D2560" t="s">
        <v>8726</v>
      </c>
      <c r="E2560" t="str">
        <f>VLOOKUP(TRIM(SUBSTITUTE(D2560,CHAR(160),CHAR(32))),Metadata!B$1:C$2632,2,FALSE)</f>
        <v>Abellio, Raymond, 1907-1986.</v>
      </c>
      <c r="F2560" t="str">
        <f>VLOOKUP(TRIM(SUBSTITUTE(D2560,CHAR(160),CHAR(32))),Metadata!B$1:D$2632,3,FALSE)</f>
        <v>Heureux les pacifiques</v>
      </c>
      <c r="G2560">
        <f>VLOOKUP(TRIM(SUBSTITUTE(D2560,CHAR(160),CHAR(32))),Metadata!B$1:E$2632,4,FALSE)</f>
        <v>1946</v>
      </c>
      <c r="H2560" t="s">
        <v>534</v>
      </c>
      <c r="J2560" t="str">
        <f>VLOOKUP(TRIM(SUBSTITUTE(D2560,CHAR(160),CHAR(32))),Metadata!B$1:H$2632,7,FALSE)</f>
        <v>roman</v>
      </c>
      <c r="L2560" t="str">
        <f>VLOOKUP(TRIM(SUBSTITUTE(D2560,CHAR(160),CHAR(32))),Metadata!B$1:J$2632,9,FALSE)</f>
        <v>prose</v>
      </c>
      <c r="M2560">
        <f>VLOOKUP(TRIM(SUBSTITUTE(D2560,CHAR(160),CHAR(32))),Metadata!B$1:K$2632,10,FALSE)</f>
        <v>149328</v>
      </c>
      <c r="N2560" s="1" t="s">
        <v>3032</v>
      </c>
      <c r="O2560">
        <v>84</v>
      </c>
      <c r="P2560">
        <v>92</v>
      </c>
    </row>
    <row r="2561" spans="1:16" x14ac:dyDescent="0.25">
      <c r="A2561" t="s">
        <v>4354</v>
      </c>
      <c r="B2561" t="s">
        <v>3037</v>
      </c>
      <c r="C2561" t="s">
        <v>330</v>
      </c>
      <c r="D2561" t="s">
        <v>8994</v>
      </c>
      <c r="E2561" t="str">
        <f>VLOOKUP(TRIM(SUBSTITUTE(D2561,CHAR(160),CHAR(32))),Metadata!B$1:C$2632,2,FALSE)</f>
        <v>Rolland, Romain, 1866-1944.</v>
      </c>
      <c r="F2561" t="str">
        <f>VLOOKUP(TRIM(SUBSTITUTE(D2561,CHAR(160),CHAR(32))),Metadata!B$1:D$2632,3,FALSE)</f>
        <v>J.-Ch dans la maison</v>
      </c>
      <c r="G2561">
        <f>VLOOKUP(TRIM(SUBSTITUTE(D2561,CHAR(160),CHAR(32))),Metadata!B$1:E$2632,4,FALSE)</f>
        <v>1909</v>
      </c>
      <c r="H2561" t="s">
        <v>534</v>
      </c>
      <c r="J2561" t="str">
        <f>VLOOKUP(TRIM(SUBSTITUTE(D2561,CHAR(160),CHAR(32))),Metadata!B$1:H$2632,7,FALSE)</f>
        <v>roman</v>
      </c>
      <c r="L2561" t="str">
        <f>VLOOKUP(TRIM(SUBSTITUTE(D2561,CHAR(160),CHAR(32))),Metadata!B$1:J$2632,9,FALSE)</f>
        <v>prose</v>
      </c>
      <c r="M2561">
        <f>VLOOKUP(TRIM(SUBSTITUTE(D2561,CHAR(160),CHAR(32))),Metadata!B$1:K$2632,10,FALSE)</f>
        <v>58922</v>
      </c>
      <c r="N2561" s="1" t="s">
        <v>3033</v>
      </c>
      <c r="O2561">
        <v>112</v>
      </c>
      <c r="P2561">
        <v>120</v>
      </c>
    </row>
    <row r="2562" spans="1:16" x14ac:dyDescent="0.25">
      <c r="A2562" t="s">
        <v>4354</v>
      </c>
      <c r="B2562" t="s">
        <v>3037</v>
      </c>
      <c r="C2562" t="s">
        <v>330</v>
      </c>
      <c r="D2562" t="s">
        <v>8865</v>
      </c>
      <c r="E2562" t="str">
        <f>VLOOKUP(TRIM(SUBSTITUTE(D2562,CHAR(160),CHAR(32))),Metadata!B$1:C$2632,2,FALSE)</f>
        <v>Gaulle, Charles de, 1890-1970.</v>
      </c>
      <c r="F2562" t="str">
        <f>VLOOKUP(TRIM(SUBSTITUTE(D2562,CHAR(160),CHAR(32))),Metadata!B$1:D$2632,3,FALSE)</f>
        <v>Mémoires de guerre, l'unité, 1942-1944</v>
      </c>
      <c r="G2562">
        <f>VLOOKUP(TRIM(SUBSTITUTE(D2562,CHAR(160),CHAR(32))),Metadata!B$1:E$2632,4,FALSE)</f>
        <v>1956</v>
      </c>
      <c r="H2562" t="s">
        <v>534</v>
      </c>
      <c r="J2562" t="str">
        <f>VLOOKUP(TRIM(SUBSTITUTE(D2562,CHAR(160),CHAR(32))),Metadata!B$1:H$2632,7,FALSE)</f>
        <v>memoires</v>
      </c>
      <c r="L2562" t="str">
        <f>VLOOKUP(TRIM(SUBSTITUTE(D2562,CHAR(160),CHAR(32))),Metadata!B$1:J$2632,9,FALSE)</f>
        <v>prose</v>
      </c>
      <c r="M2562">
        <f>VLOOKUP(TRIM(SUBSTITUTE(D2562,CHAR(160),CHAR(32))),Metadata!B$1:K$2632,10,FALSE)</f>
        <v>208002</v>
      </c>
      <c r="N2562" s="1" t="s">
        <v>3034</v>
      </c>
      <c r="O2562">
        <v>181</v>
      </c>
      <c r="P2562">
        <v>189</v>
      </c>
    </row>
    <row r="2563" spans="1:16" x14ac:dyDescent="0.25">
      <c r="A2563" t="s">
        <v>4354</v>
      </c>
      <c r="B2563" t="s">
        <v>3037</v>
      </c>
      <c r="C2563" t="s">
        <v>330</v>
      </c>
      <c r="D2563" t="s">
        <v>9011</v>
      </c>
      <c r="E2563" t="str">
        <f>VLOOKUP(TRIM(SUBSTITUTE(D2563,CHAR(160),CHAR(32))),Metadata!B$1:C$2632,2,FALSE)</f>
        <v>Sorel, Georges, 1847-1922.</v>
      </c>
      <c r="F2563" t="str">
        <f>VLOOKUP(TRIM(SUBSTITUTE(D2563,CHAR(160),CHAR(32))),Metadata!B$1:D$2632,3,FALSE)</f>
        <v>Réflexions sur la violence</v>
      </c>
      <c r="G2563">
        <f>VLOOKUP(TRIM(SUBSTITUTE(D2563,CHAR(160),CHAR(32))),Metadata!B$1:E$2632,4,FALSE)</f>
        <v>1908</v>
      </c>
      <c r="H2563" t="s">
        <v>534</v>
      </c>
      <c r="J2563" t="str">
        <f>VLOOKUP(TRIM(SUBSTITUTE(D2563,CHAR(160),CHAR(32))),Metadata!B$1:H$2632,7,FALSE)</f>
        <v>traite</v>
      </c>
      <c r="L2563" t="str">
        <f>VLOOKUP(TRIM(SUBSTITUTE(D2563,CHAR(160),CHAR(32))),Metadata!B$1:J$2632,9,FALSE)</f>
        <v/>
      </c>
      <c r="M2563">
        <f>VLOOKUP(TRIM(SUBSTITUTE(D2563,CHAR(160),CHAR(32))),Metadata!B$1:K$2632,10,FALSE)</f>
        <v>111160</v>
      </c>
      <c r="N2563" s="1" t="s">
        <v>3035</v>
      </c>
      <c r="O2563">
        <v>77</v>
      </c>
      <c r="P2563">
        <v>85</v>
      </c>
    </row>
    <row r="2564" spans="1:16" x14ac:dyDescent="0.25">
      <c r="A2564" t="s">
        <v>4354</v>
      </c>
      <c r="B2564" t="s">
        <v>3037</v>
      </c>
      <c r="C2564" t="s">
        <v>330</v>
      </c>
      <c r="D2564" t="s">
        <v>8861</v>
      </c>
      <c r="E2564" t="str">
        <f>VLOOKUP(TRIM(SUBSTITUTE(D2564,CHAR(160),CHAR(32))),Metadata!B$1:C$2632,2,FALSE)</f>
        <v>France, Anatole, 1844-1924.</v>
      </c>
      <c r="F2564" t="str">
        <f>VLOOKUP(TRIM(SUBSTITUTE(D2564,CHAR(160),CHAR(32))),Metadata!B$1:D$2632,3,FALSE)</f>
        <v>Les dieux ont soif</v>
      </c>
      <c r="G2564">
        <f>VLOOKUP(TRIM(SUBSTITUTE(D2564,CHAR(160),CHAR(32))),Metadata!B$1:E$2632,4,FALSE)</f>
        <v>1912</v>
      </c>
      <c r="H2564" t="s">
        <v>534</v>
      </c>
      <c r="J2564" t="str">
        <f>VLOOKUP(TRIM(SUBSTITUTE(D2564,CHAR(160),CHAR(32))),Metadata!B$1:H$2632,7,FALSE)</f>
        <v>roman</v>
      </c>
      <c r="L2564" t="str">
        <f>VLOOKUP(TRIM(SUBSTITUTE(D2564,CHAR(160),CHAR(32))),Metadata!B$1:J$2632,9,FALSE)</f>
        <v>prose</v>
      </c>
      <c r="M2564">
        <f>VLOOKUP(TRIM(SUBSTITUTE(D2564,CHAR(160),CHAR(32))),Metadata!B$1:K$2632,10,FALSE)</f>
        <v>71884</v>
      </c>
      <c r="N2564" s="1" t="s">
        <v>3036</v>
      </c>
      <c r="O2564">
        <v>63</v>
      </c>
      <c r="P2564">
        <v>70</v>
      </c>
    </row>
    <row r="2565" spans="1:16" x14ac:dyDescent="0.25">
      <c r="A2565" t="s">
        <v>4354</v>
      </c>
      <c r="B2565" t="s">
        <v>3100</v>
      </c>
      <c r="C2565" t="s">
        <v>330</v>
      </c>
      <c r="D2565" t="s">
        <v>7945</v>
      </c>
      <c r="E2565" t="str">
        <f>VLOOKUP(TRIM(SUBSTITUTE(D2565,CHAR(160),CHAR(32))),Metadata!B$1:C$2632,2,FALSE)</f>
        <v>Montaigne, Michel Eyquem de</v>
      </c>
      <c r="F2565" t="str">
        <f>VLOOKUP(TRIM(SUBSTITUTE(D2565,CHAR(160),CHAR(32))),Metadata!B$1:D$2632,3,FALSE)</f>
        <v>Les Essais</v>
      </c>
      <c r="G2565">
        <f>VLOOKUP(TRIM(SUBSTITUTE(D2565,CHAR(160),CHAR(32))),Metadata!B$1:E$2632,4,FALSE)</f>
        <v>1595</v>
      </c>
      <c r="H2565" t="s">
        <v>456</v>
      </c>
      <c r="J2565" t="str">
        <f>VLOOKUP(TRIM(SUBSTITUTE(D2565,CHAR(160),CHAR(32))),Metadata!B$1:H$2632,7,FALSE)</f>
        <v>essai</v>
      </c>
      <c r="L2565" t="str">
        <f>VLOOKUP(TRIM(SUBSTITUTE(D2565,CHAR(160),CHAR(32))),Metadata!B$1:J$2632,9,FALSE)</f>
        <v/>
      </c>
      <c r="M2565">
        <f>VLOOKUP(TRIM(SUBSTITUTE(D2565,CHAR(160),CHAR(32))),Metadata!B$1:K$2632,10,FALSE)</f>
        <v>438631</v>
      </c>
      <c r="N2565" s="1" t="s">
        <v>3038</v>
      </c>
      <c r="O2565">
        <v>180</v>
      </c>
      <c r="P2565">
        <v>187</v>
      </c>
    </row>
    <row r="2566" spans="1:16" x14ac:dyDescent="0.25">
      <c r="A2566" t="s">
        <v>4354</v>
      </c>
      <c r="B2566" t="s">
        <v>3100</v>
      </c>
      <c r="C2566" t="s">
        <v>330</v>
      </c>
      <c r="D2566" t="s">
        <v>8019</v>
      </c>
      <c r="E2566" t="str">
        <f>VLOOKUP(TRIM(SUBSTITUTE(D2566,CHAR(160),CHAR(32))),Metadata!B$1:C$2632,2,FALSE)</f>
        <v>Corneille, Pierre, 1606-1684.</v>
      </c>
      <c r="F2566" t="str">
        <f>VLOOKUP(TRIM(SUBSTITUTE(D2566,CHAR(160),CHAR(32))),Metadata!B$1:D$2632,3,FALSE)</f>
        <v>La Suivante</v>
      </c>
      <c r="G2566">
        <f>VLOOKUP(TRIM(SUBSTITUTE(D2566,CHAR(160),CHAR(32))),Metadata!B$1:E$2632,4,FALSE)</f>
        <v>1637</v>
      </c>
      <c r="H2566" t="s">
        <v>445</v>
      </c>
      <c r="J2566" t="str">
        <f>VLOOKUP(TRIM(SUBSTITUTE(D2566,CHAR(160),CHAR(32))),Metadata!B$1:H$2632,7,FALSE)</f>
        <v>theatre</v>
      </c>
      <c r="L2566" t="str">
        <f>VLOOKUP(TRIM(SUBSTITUTE(D2566,CHAR(160),CHAR(32))),Metadata!B$1:J$2632,9,FALSE)</f>
        <v/>
      </c>
      <c r="M2566">
        <f>VLOOKUP(TRIM(SUBSTITUTE(D2566,CHAR(160),CHAR(32))),Metadata!B$1:K$2632,10,FALSE)</f>
        <v>15581</v>
      </c>
      <c r="N2566" s="1" t="s">
        <v>3039</v>
      </c>
      <c r="O2566">
        <v>27</v>
      </c>
      <c r="P2566">
        <v>35</v>
      </c>
    </row>
    <row r="2567" spans="1:16" x14ac:dyDescent="0.25">
      <c r="A2567" t="s">
        <v>4354</v>
      </c>
      <c r="B2567" t="s">
        <v>3100</v>
      </c>
      <c r="C2567" t="s">
        <v>330</v>
      </c>
      <c r="D2567" t="s">
        <v>8276</v>
      </c>
      <c r="E2567" t="str">
        <f>VLOOKUP(TRIM(SUBSTITUTE(D2567,CHAR(160),CHAR(32))),Metadata!B$1:C$2632,2,FALSE)</f>
        <v>Helvétius, Claude Adrien, 1715-1771.</v>
      </c>
      <c r="F2567" t="str">
        <f>VLOOKUP(TRIM(SUBSTITUTE(D2567,CHAR(160),CHAR(32))),Metadata!B$1:D$2632,3,FALSE)</f>
        <v>De l'homme: de ses facultés intellectuelles et de son éducation</v>
      </c>
      <c r="G2567">
        <f>VLOOKUP(TRIM(SUBSTITUTE(D2567,CHAR(160),CHAR(32))),Metadata!B$1:E$2632,4,FALSE)</f>
        <v>1771</v>
      </c>
      <c r="H2567" t="s">
        <v>448</v>
      </c>
      <c r="J2567" t="str">
        <f>VLOOKUP(TRIM(SUBSTITUTE(D2567,CHAR(160),CHAR(32))),Metadata!B$1:H$2632,7,FALSE)</f>
        <v>traite ou essai</v>
      </c>
      <c r="L2567" t="str">
        <f>VLOOKUP(TRIM(SUBSTITUTE(D2567,CHAR(160),CHAR(32))),Metadata!B$1:J$2632,9,FALSE)</f>
        <v>prose</v>
      </c>
      <c r="M2567">
        <f>VLOOKUP(TRIM(SUBSTITUTE(D2567,CHAR(160),CHAR(32))),Metadata!B$1:K$2632,10,FALSE)</f>
        <v>186613</v>
      </c>
      <c r="N2567" s="1" t="s">
        <v>3040</v>
      </c>
      <c r="O2567">
        <v>51</v>
      </c>
      <c r="P2567">
        <v>58</v>
      </c>
    </row>
    <row r="2568" spans="1:16" x14ac:dyDescent="0.25">
      <c r="A2568" t="s">
        <v>4354</v>
      </c>
      <c r="B2568" t="s">
        <v>3100</v>
      </c>
      <c r="C2568" t="s">
        <v>330</v>
      </c>
      <c r="D2568" t="s">
        <v>8296</v>
      </c>
      <c r="E2568" t="str">
        <f>VLOOKUP(TRIM(SUBSTITUTE(D2568,CHAR(160),CHAR(32))),Metadata!B$1:C$2632,2,FALSE)</f>
        <v>Laya, J. L. (Jean Louis), 1761-1833.</v>
      </c>
      <c r="F2568" t="str">
        <f>VLOOKUP(TRIM(SUBSTITUTE(D2568,CHAR(160),CHAR(32))),Metadata!B$1:D$2632,3,FALSE)</f>
        <v>L'ami des loix: comédie en cinq actes, en vers: representée par les Comédiens de la nation, le 2 janvier 1793.</v>
      </c>
      <c r="G2568">
        <f>VLOOKUP(TRIM(SUBSTITUTE(D2568,CHAR(160),CHAR(32))),Metadata!B$1:E$2632,4,FALSE)</f>
        <v>1793</v>
      </c>
      <c r="H2568" t="s">
        <v>448</v>
      </c>
      <c r="J2568" t="str">
        <f>VLOOKUP(TRIM(SUBSTITUTE(D2568,CHAR(160),CHAR(32))),Metadata!B$1:H$2632,7,FALSE)</f>
        <v>theatre</v>
      </c>
      <c r="L2568" t="str">
        <f>VLOOKUP(TRIM(SUBSTITUTE(D2568,CHAR(160),CHAR(32))),Metadata!B$1:J$2632,9,FALSE)</f>
        <v>vers</v>
      </c>
      <c r="M2568">
        <f>VLOOKUP(TRIM(SUBSTITUTE(D2568,CHAR(160),CHAR(32))),Metadata!B$1:K$2632,10,FALSE)</f>
        <v>16120</v>
      </c>
      <c r="N2568" s="1" t="s">
        <v>3041</v>
      </c>
      <c r="O2568">
        <v>8</v>
      </c>
      <c r="P2568">
        <v>15</v>
      </c>
    </row>
    <row r="2569" spans="1:16" x14ac:dyDescent="0.25">
      <c r="A2569" t="s">
        <v>4354</v>
      </c>
      <c r="B2569" t="s">
        <v>3100</v>
      </c>
      <c r="C2569" t="s">
        <v>330</v>
      </c>
      <c r="D2569" t="s">
        <v>8231</v>
      </c>
      <c r="E2569" t="str">
        <f>VLOOKUP(TRIM(SUBSTITUTE(D2569,CHAR(160),CHAR(32))),Metadata!B$1:C$2632,2,FALSE)</f>
        <v>Diderot, Denis, 1713-1784.</v>
      </c>
      <c r="F2569" t="str">
        <f>VLOOKUP(TRIM(SUBSTITUTE(D2569,CHAR(160),CHAR(32))),Metadata!B$1:D$2632,3,FALSE)</f>
        <v>Essai sur la vie de Sénèque</v>
      </c>
      <c r="G2569">
        <f>VLOOKUP(TRIM(SUBSTITUTE(D2569,CHAR(160),CHAR(32))),Metadata!B$1:E$2632,4,FALSE)</f>
        <v>1778</v>
      </c>
      <c r="H2569" t="s">
        <v>448</v>
      </c>
      <c r="J2569" t="str">
        <f>VLOOKUP(TRIM(SUBSTITUTE(D2569,CHAR(160),CHAR(32))),Metadata!B$1:H$2632,7,FALSE)</f>
        <v>traite ou essai</v>
      </c>
      <c r="L2569" t="str">
        <f>VLOOKUP(TRIM(SUBSTITUTE(D2569,CHAR(160),CHAR(32))),Metadata!B$1:J$2632,9,FALSE)</f>
        <v>prose</v>
      </c>
      <c r="M2569">
        <f>VLOOKUP(TRIM(SUBSTITUTE(D2569,CHAR(160),CHAR(32))),Metadata!B$1:K$2632,10,FALSE)</f>
        <v>57904</v>
      </c>
      <c r="N2569" t="s">
        <v>3042</v>
      </c>
      <c r="O2569">
        <v>29</v>
      </c>
      <c r="P2569">
        <v>38</v>
      </c>
    </row>
    <row r="2570" spans="1:16" x14ac:dyDescent="0.25">
      <c r="A2570" t="s">
        <v>4354</v>
      </c>
      <c r="B2570" t="s">
        <v>3100</v>
      </c>
      <c r="C2570" t="s">
        <v>330</v>
      </c>
      <c r="D2570" t="s">
        <v>8414</v>
      </c>
      <c r="E2570" t="str">
        <f>VLOOKUP(TRIM(SUBSTITUTE(D2570,CHAR(160),CHAR(32))),Metadata!B$1:C$2632,2,FALSE)</f>
        <v>Volney, C.-F. (Constantin-François), 1757-1820.</v>
      </c>
      <c r="F2570" t="str">
        <f>VLOOKUP(TRIM(SUBSTITUTE(D2570,CHAR(160),CHAR(32))),Metadata!B$1:D$2632,3,FALSE)</f>
        <v>Voyage en Syrie et en Égypte</v>
      </c>
      <c r="G2570">
        <f>VLOOKUP(TRIM(SUBSTITUTE(D2570,CHAR(160),CHAR(32))),Metadata!B$1:E$2632,4,FALSE)</f>
        <v>1787</v>
      </c>
      <c r="H2570" t="s">
        <v>448</v>
      </c>
      <c r="J2570" t="str">
        <f>VLOOKUP(TRIM(SUBSTITUTE(D2570,CHAR(160),CHAR(32))),Metadata!B$1:H$2632,7,FALSE)</f>
        <v>recit de voyage</v>
      </c>
      <c r="L2570" t="str">
        <f>VLOOKUP(TRIM(SUBSTITUTE(D2570,CHAR(160),CHAR(32))),Metadata!B$1:J$2632,9,FALSE)</f>
        <v>prose</v>
      </c>
      <c r="M2570">
        <f>VLOOKUP(TRIM(SUBSTITUTE(D2570,CHAR(160),CHAR(32))),Metadata!B$1:K$2632,10,FALSE)</f>
        <v>166253</v>
      </c>
      <c r="N2570" s="1" t="s">
        <v>3043</v>
      </c>
      <c r="O2570">
        <v>203</v>
      </c>
      <c r="P2570">
        <v>210</v>
      </c>
    </row>
    <row r="2571" spans="1:16" x14ac:dyDescent="0.25">
      <c r="A2571" t="s">
        <v>4354</v>
      </c>
      <c r="B2571" t="s">
        <v>3100</v>
      </c>
      <c r="C2571" t="s">
        <v>330</v>
      </c>
      <c r="D2571" t="s">
        <v>8414</v>
      </c>
      <c r="E2571" t="str">
        <f>VLOOKUP(TRIM(SUBSTITUTE(D2571,CHAR(160),CHAR(32))),Metadata!B$1:C$2632,2,FALSE)</f>
        <v>Volney, C.-F. (Constantin-François), 1757-1820.</v>
      </c>
      <c r="F2571" t="str">
        <f>VLOOKUP(TRIM(SUBSTITUTE(D2571,CHAR(160),CHAR(32))),Metadata!B$1:D$2632,3,FALSE)</f>
        <v>Voyage en Syrie et en Égypte</v>
      </c>
      <c r="G2571">
        <f>VLOOKUP(TRIM(SUBSTITUTE(D2571,CHAR(160),CHAR(32))),Metadata!B$1:E$2632,4,FALSE)</f>
        <v>1787</v>
      </c>
      <c r="H2571" t="s">
        <v>448</v>
      </c>
      <c r="J2571" t="str">
        <f>VLOOKUP(TRIM(SUBSTITUTE(D2571,CHAR(160),CHAR(32))),Metadata!B$1:H$2632,7,FALSE)</f>
        <v>recit de voyage</v>
      </c>
      <c r="L2571" t="str">
        <f>VLOOKUP(TRIM(SUBSTITUTE(D2571,CHAR(160),CHAR(32))),Metadata!B$1:J$2632,9,FALSE)</f>
        <v>prose</v>
      </c>
      <c r="M2571">
        <f>VLOOKUP(TRIM(SUBSTITUTE(D2571,CHAR(160),CHAR(32))),Metadata!B$1:K$2632,10,FALSE)</f>
        <v>166253</v>
      </c>
      <c r="N2571" s="1" t="s">
        <v>3044</v>
      </c>
      <c r="O2571">
        <v>71</v>
      </c>
      <c r="P2571">
        <v>78</v>
      </c>
    </row>
    <row r="2572" spans="1:16" x14ac:dyDescent="0.25">
      <c r="A2572" t="s">
        <v>4354</v>
      </c>
      <c r="B2572" t="s">
        <v>3100</v>
      </c>
      <c r="C2572" t="s">
        <v>330</v>
      </c>
      <c r="D2572" t="s">
        <v>8386</v>
      </c>
      <c r="E2572" t="str">
        <f>VLOOKUP(TRIM(SUBSTITUTE(D2572,CHAR(160),CHAR(32))),Metadata!B$1:C$2632,2,FALSE)</f>
        <v>Sade, marquis de, 1740-1814.</v>
      </c>
      <c r="F2572" t="str">
        <f>VLOOKUP(TRIM(SUBSTITUTE(D2572,CHAR(160),CHAR(32))),Metadata!B$1:D$2632,3,FALSE)</f>
        <v>Justine, ou, Les malheurs de la vertu</v>
      </c>
      <c r="G2572">
        <f>VLOOKUP(TRIM(SUBSTITUTE(D2572,CHAR(160),CHAR(32))),Metadata!B$1:E$2632,4,FALSE)</f>
        <v>1791</v>
      </c>
      <c r="H2572" t="s">
        <v>448</v>
      </c>
      <c r="J2572" t="str">
        <f>VLOOKUP(TRIM(SUBSTITUTE(D2572,CHAR(160),CHAR(32))),Metadata!B$1:H$2632,7,FALSE)</f>
        <v>roman</v>
      </c>
      <c r="L2572" t="str">
        <f>VLOOKUP(TRIM(SUBSTITUTE(D2572,CHAR(160),CHAR(32))),Metadata!B$1:J$2632,9,FALSE)</f>
        <v>prose</v>
      </c>
      <c r="M2572">
        <f>VLOOKUP(TRIM(SUBSTITUTE(D2572,CHAR(160),CHAR(32))),Metadata!B$1:K$2632,10,FALSE)</f>
        <v>119795</v>
      </c>
      <c r="N2572" s="1" t="s">
        <v>3045</v>
      </c>
      <c r="O2572">
        <v>362</v>
      </c>
      <c r="P2572">
        <v>370</v>
      </c>
    </row>
    <row r="2573" spans="1:16" x14ac:dyDescent="0.25">
      <c r="A2573" t="s">
        <v>4354</v>
      </c>
      <c r="B2573" t="s">
        <v>3100</v>
      </c>
      <c r="C2573" t="s">
        <v>330</v>
      </c>
      <c r="D2573" t="s">
        <v>8338</v>
      </c>
      <c r="E2573" t="str">
        <f>VLOOKUP(TRIM(SUBSTITUTE(D2573,CHAR(160),CHAR(32))),Metadata!B$1:C$2632,2,FALSE)</f>
        <v>Mirabeau, Honoré-Gabriel de Riquetti, comte de, 1749-1791.</v>
      </c>
      <c r="F2573" t="str">
        <f>VLOOKUP(TRIM(SUBSTITUTE(D2573,CHAR(160),CHAR(32))),Metadata!B$1:D$2632,3,FALSE)</f>
        <v>Lettres originales de Mirabeau: écrites du donjon de Vicennes, pendant les années 1777, 78, 79 et 80: contenant tous les détails sur sa vie privée, ses malheurs, et ses amours avec Sophie Ruffei, marquise de Monnier.</v>
      </c>
      <c r="G2573">
        <f>VLOOKUP(TRIM(SUBSTITUTE(D2573,CHAR(160),CHAR(32))),Metadata!B$1:E$2632,4,FALSE)</f>
        <v>1780</v>
      </c>
      <c r="H2573" t="s">
        <v>448</v>
      </c>
      <c r="J2573" t="str">
        <f>VLOOKUP(TRIM(SUBSTITUTE(D2573,CHAR(160),CHAR(32))),Metadata!B$1:H$2632,7,FALSE)</f>
        <v>correspondance</v>
      </c>
      <c r="L2573" t="str">
        <f>VLOOKUP(TRIM(SUBSTITUTE(D2573,CHAR(160),CHAR(32))),Metadata!B$1:J$2632,9,FALSE)</f>
        <v>prose</v>
      </c>
      <c r="M2573">
        <f>VLOOKUP(TRIM(SUBSTITUTE(D2573,CHAR(160),CHAR(32))),Metadata!B$1:K$2632,10,FALSE)</f>
        <v>301975</v>
      </c>
      <c r="N2573" s="1" t="s">
        <v>3046</v>
      </c>
      <c r="O2573">
        <v>30</v>
      </c>
      <c r="P2573">
        <v>37</v>
      </c>
    </row>
    <row r="2574" spans="1:16" x14ac:dyDescent="0.25">
      <c r="A2574" t="s">
        <v>4354</v>
      </c>
      <c r="B2574" t="s">
        <v>3100</v>
      </c>
      <c r="C2574" t="s">
        <v>330</v>
      </c>
      <c r="D2574" t="s">
        <v>8231</v>
      </c>
      <c r="E2574" t="str">
        <f>VLOOKUP(TRIM(SUBSTITUTE(D2574,CHAR(160),CHAR(32))),Metadata!B$1:C$2632,2,FALSE)</f>
        <v>Diderot, Denis, 1713-1784.</v>
      </c>
      <c r="F2574" t="str">
        <f>VLOOKUP(TRIM(SUBSTITUTE(D2574,CHAR(160),CHAR(32))),Metadata!B$1:D$2632,3,FALSE)</f>
        <v>Essai sur la vie de Sénèque</v>
      </c>
      <c r="G2574">
        <f>VLOOKUP(TRIM(SUBSTITUTE(D2574,CHAR(160),CHAR(32))),Metadata!B$1:E$2632,4,FALSE)</f>
        <v>1778</v>
      </c>
      <c r="H2574" t="s">
        <v>448</v>
      </c>
      <c r="J2574" t="str">
        <f>VLOOKUP(TRIM(SUBSTITUTE(D2574,CHAR(160),CHAR(32))),Metadata!B$1:H$2632,7,FALSE)</f>
        <v>traite ou essai</v>
      </c>
      <c r="L2574" t="str">
        <f>VLOOKUP(TRIM(SUBSTITUTE(D2574,CHAR(160),CHAR(32))),Metadata!B$1:J$2632,9,FALSE)</f>
        <v>prose</v>
      </c>
      <c r="M2574">
        <f>VLOOKUP(TRIM(SUBSTITUTE(D2574,CHAR(160),CHAR(32))),Metadata!B$1:K$2632,10,FALSE)</f>
        <v>57904</v>
      </c>
      <c r="N2574" s="1" t="s">
        <v>3047</v>
      </c>
      <c r="O2574">
        <v>315</v>
      </c>
      <c r="P2574">
        <v>322</v>
      </c>
    </row>
    <row r="2575" spans="1:16" x14ac:dyDescent="0.25">
      <c r="A2575" t="s">
        <v>4354</v>
      </c>
      <c r="B2575" t="s">
        <v>3100</v>
      </c>
      <c r="C2575" t="s">
        <v>330</v>
      </c>
      <c r="D2575" t="s">
        <v>8183</v>
      </c>
      <c r="E2575" t="str">
        <f>VLOOKUP(TRIM(SUBSTITUTE(D2575,CHAR(160),CHAR(32))),Metadata!B$1:C$2632,2,FALSE)</f>
        <v>Barthélemy, Jean-Jacques, 1716-1795.</v>
      </c>
      <c r="F2575" t="str">
        <f>VLOOKUP(TRIM(SUBSTITUTE(D2575,CHAR(160),CHAR(32))),Metadata!B$1:D$2632,3,FALSE)</f>
        <v>Voyage du jeune anacharsis</v>
      </c>
      <c r="G2575">
        <f>VLOOKUP(TRIM(SUBSTITUTE(D2575,CHAR(160),CHAR(32))),Metadata!B$1:E$2632,4,FALSE)</f>
        <v>1788</v>
      </c>
      <c r="H2575" t="s">
        <v>448</v>
      </c>
      <c r="J2575" t="str">
        <f>VLOOKUP(TRIM(SUBSTITUTE(D2575,CHAR(160),CHAR(32))),Metadata!B$1:H$2632,7,FALSE)</f>
        <v>melanges litteraires</v>
      </c>
      <c r="L2575" t="str">
        <f>VLOOKUP(TRIM(SUBSTITUTE(D2575,CHAR(160),CHAR(32))),Metadata!B$1:J$2632,9,FALSE)</f>
        <v>prose</v>
      </c>
      <c r="M2575">
        <f>VLOOKUP(TRIM(SUBSTITUTE(D2575,CHAR(160),CHAR(32))),Metadata!B$1:K$2632,10,FALSE)</f>
        <v>539817</v>
      </c>
      <c r="N2575" s="1" t="s">
        <v>3048</v>
      </c>
      <c r="O2575">
        <v>4</v>
      </c>
      <c r="P2575">
        <v>12</v>
      </c>
    </row>
    <row r="2576" spans="1:16" x14ac:dyDescent="0.25">
      <c r="A2576" t="s">
        <v>4354</v>
      </c>
      <c r="B2576" t="s">
        <v>3100</v>
      </c>
      <c r="C2576" t="s">
        <v>330</v>
      </c>
      <c r="D2576" t="s">
        <v>8268</v>
      </c>
      <c r="E2576" t="str">
        <f>VLOOKUP(TRIM(SUBSTITUTE(D2576,CHAR(160),CHAR(32))),Metadata!B$1:C$2632,2,FALSE)</f>
        <v>Genlis, Stéphanie Félicité, comtesse de, 1746-1830.</v>
      </c>
      <c r="F2576" t="str">
        <f>VLOOKUP(TRIM(SUBSTITUTE(D2576,CHAR(160),CHAR(32))),Metadata!B$1:D$2632,3,FALSE)</f>
        <v>Les chevaliers du cygne, ou, La cour de Charlemagne</v>
      </c>
      <c r="G2576">
        <f>VLOOKUP(TRIM(SUBSTITUTE(D2576,CHAR(160),CHAR(32))),Metadata!B$1:E$2632,4,FALSE)</f>
        <v>1795</v>
      </c>
      <c r="H2576" t="s">
        <v>448</v>
      </c>
      <c r="J2576" t="str">
        <f>VLOOKUP(TRIM(SUBSTITUTE(D2576,CHAR(160),CHAR(32))),Metadata!B$1:H$2632,7,FALSE)</f>
        <v>roman</v>
      </c>
      <c r="L2576" t="str">
        <f>VLOOKUP(TRIM(SUBSTITUTE(D2576,CHAR(160),CHAR(32))),Metadata!B$1:J$2632,9,FALSE)</f>
        <v>prose</v>
      </c>
      <c r="M2576">
        <f>VLOOKUP(TRIM(SUBSTITUTE(D2576,CHAR(160),CHAR(32))),Metadata!B$1:K$2632,10,FALSE)</f>
        <v>195717</v>
      </c>
      <c r="N2576" s="1" t="s">
        <v>3049</v>
      </c>
      <c r="O2576">
        <v>63</v>
      </c>
      <c r="P2576">
        <v>70</v>
      </c>
    </row>
    <row r="2577" spans="1:16" x14ac:dyDescent="0.25">
      <c r="A2577" t="s">
        <v>4354</v>
      </c>
      <c r="B2577" t="s">
        <v>3100</v>
      </c>
      <c r="C2577" t="s">
        <v>330</v>
      </c>
      <c r="D2577" t="s">
        <v>8237</v>
      </c>
      <c r="E2577" t="str">
        <f>VLOOKUP(TRIM(SUBSTITUTE(D2577,CHAR(160),CHAR(32))),Metadata!B$1:C$2632,2,FALSE)</f>
        <v>Diderot, Denis, 1713-1784.</v>
      </c>
      <c r="F2577" t="str">
        <f>VLOOKUP(TRIM(SUBSTITUTE(D2577,CHAR(160),CHAR(32))),Metadata!B$1:D$2632,3,FALSE)</f>
        <v>Les deux amis de Bourbonne</v>
      </c>
      <c r="G2577">
        <f>VLOOKUP(TRIM(SUBSTITUTE(D2577,CHAR(160),CHAR(32))),Metadata!B$1:E$2632,4,FALSE)</f>
        <v>1773</v>
      </c>
      <c r="H2577" t="s">
        <v>448</v>
      </c>
      <c r="J2577" t="str">
        <f>VLOOKUP(TRIM(SUBSTITUTE(D2577,CHAR(160),CHAR(32))),Metadata!B$1:H$2632,7,FALSE)</f>
        <v>roman</v>
      </c>
      <c r="L2577" t="str">
        <f>VLOOKUP(TRIM(SUBSTITUTE(D2577,CHAR(160),CHAR(32))),Metadata!B$1:J$2632,9,FALSE)</f>
        <v>prose</v>
      </c>
      <c r="M2577">
        <f>VLOOKUP(TRIM(SUBSTITUTE(D2577,CHAR(160),CHAR(32))),Metadata!B$1:K$2632,10,FALSE)</f>
        <v>4931</v>
      </c>
      <c r="N2577" t="s">
        <v>3050</v>
      </c>
      <c r="O2577">
        <v>106</v>
      </c>
      <c r="P2577">
        <v>113</v>
      </c>
    </row>
    <row r="2578" spans="1:16" x14ac:dyDescent="0.25">
      <c r="A2578" t="s">
        <v>4354</v>
      </c>
      <c r="B2578" t="s">
        <v>3100</v>
      </c>
      <c r="C2578" t="s">
        <v>330</v>
      </c>
      <c r="D2578" t="s">
        <v>8338</v>
      </c>
      <c r="E2578" t="str">
        <f>VLOOKUP(TRIM(SUBSTITUTE(D2578,CHAR(160),CHAR(32))),Metadata!B$1:C$2632,2,FALSE)</f>
        <v>Mirabeau, Honoré-Gabriel de Riquetti, comte de, 1749-1791.</v>
      </c>
      <c r="F2578" t="str">
        <f>VLOOKUP(TRIM(SUBSTITUTE(D2578,CHAR(160),CHAR(32))),Metadata!B$1:D$2632,3,FALSE)</f>
        <v>Lettres originales de Mirabeau: écrites du donjon de Vicennes, pendant les années 1777, 78, 79 et 80: contenant tous les détails sur sa vie privée, ses malheurs, et ses amours avec Sophie Ruffei, marquise de Monnier.</v>
      </c>
      <c r="G2578">
        <f>VLOOKUP(TRIM(SUBSTITUTE(D2578,CHAR(160),CHAR(32))),Metadata!B$1:E$2632,4,FALSE)</f>
        <v>1780</v>
      </c>
      <c r="H2578" t="s">
        <v>448</v>
      </c>
      <c r="J2578" t="str">
        <f>VLOOKUP(TRIM(SUBSTITUTE(D2578,CHAR(160),CHAR(32))),Metadata!B$1:H$2632,7,FALSE)</f>
        <v>correspondance</v>
      </c>
      <c r="L2578" t="str">
        <f>VLOOKUP(TRIM(SUBSTITUTE(D2578,CHAR(160),CHAR(32))),Metadata!B$1:J$2632,9,FALSE)</f>
        <v>prose</v>
      </c>
      <c r="M2578">
        <f>VLOOKUP(TRIM(SUBSTITUTE(D2578,CHAR(160),CHAR(32))),Metadata!B$1:K$2632,10,FALSE)</f>
        <v>301975</v>
      </c>
      <c r="N2578" s="1" t="s">
        <v>3051</v>
      </c>
      <c r="O2578">
        <v>86</v>
      </c>
      <c r="P2578">
        <v>94</v>
      </c>
    </row>
    <row r="2579" spans="1:16" x14ac:dyDescent="0.25">
      <c r="A2579" t="s">
        <v>4354</v>
      </c>
      <c r="B2579" t="s">
        <v>3100</v>
      </c>
      <c r="C2579" t="s">
        <v>330</v>
      </c>
      <c r="D2579" t="s">
        <v>8328</v>
      </c>
      <c r="E2579" t="str">
        <f>VLOOKUP(TRIM(SUBSTITUTE(D2579,CHAR(160),CHAR(32))),Metadata!B$1:C$2632,2,FALSE)</f>
        <v>Marmontel, Jean François, 1723-1799.</v>
      </c>
      <c r="F2579" t="str">
        <f>VLOOKUP(TRIM(SUBSTITUTE(D2579,CHAR(160),CHAR(32))),Metadata!B$1:D$2632,3,FALSE)</f>
        <v>Les Incas, ou, La destruction de l'empire du Pérou</v>
      </c>
      <c r="G2579">
        <f>VLOOKUP(TRIM(SUBSTITUTE(D2579,CHAR(160),CHAR(32))),Metadata!B$1:E$2632,4,FALSE)</f>
        <v>1777</v>
      </c>
      <c r="H2579" t="s">
        <v>448</v>
      </c>
      <c r="J2579" t="str">
        <f>VLOOKUP(TRIM(SUBSTITUTE(D2579,CHAR(160),CHAR(32))),Metadata!B$1:H$2632,7,FALSE)</f>
        <v>roman</v>
      </c>
      <c r="L2579" t="str">
        <f>VLOOKUP(TRIM(SUBSTITUTE(D2579,CHAR(160),CHAR(32))),Metadata!B$1:J$2632,9,FALSE)</f>
        <v>prose</v>
      </c>
      <c r="M2579">
        <f>VLOOKUP(TRIM(SUBSTITUTE(D2579,CHAR(160),CHAR(32))),Metadata!B$1:K$2632,10,FALSE)</f>
        <v>110202</v>
      </c>
      <c r="N2579" s="1" t="s">
        <v>3052</v>
      </c>
      <c r="O2579">
        <v>57</v>
      </c>
      <c r="P2579">
        <v>64</v>
      </c>
    </row>
    <row r="2580" spans="1:16" x14ac:dyDescent="0.25">
      <c r="A2580" t="s">
        <v>4354</v>
      </c>
      <c r="B2580" t="s">
        <v>3100</v>
      </c>
      <c r="C2580" t="s">
        <v>330</v>
      </c>
      <c r="D2580" t="s">
        <v>8334</v>
      </c>
      <c r="E2580" t="str">
        <f>VLOOKUP(TRIM(SUBSTITUTE(D2580,CHAR(160),CHAR(32))),Metadata!B$1:C$2632,2,FALSE)</f>
        <v>Mercier, Louis-Sébastien, 1740-1814.</v>
      </c>
      <c r="F2580" t="str">
        <f>VLOOKUP(TRIM(SUBSTITUTE(D2580,CHAR(160),CHAR(32))),Metadata!B$1:D$2632,3,FALSE)</f>
        <v>Tableau de Paris t. 5</v>
      </c>
      <c r="G2580">
        <f>VLOOKUP(TRIM(SUBSTITUTE(D2580,CHAR(160),CHAR(32))),Metadata!B$1:E$2632,4,FALSE)</f>
        <v>1783</v>
      </c>
      <c r="H2580" t="s">
        <v>448</v>
      </c>
      <c r="J2580" t="str">
        <f>VLOOKUP(TRIM(SUBSTITUTE(D2580,CHAR(160),CHAR(32))),Metadata!B$1:H$2632,7,FALSE)</f>
        <v>melanges litteraires</v>
      </c>
      <c r="L2580" t="str">
        <f>VLOOKUP(TRIM(SUBSTITUTE(D2580,CHAR(160),CHAR(32))),Metadata!B$1:J$2632,9,FALSE)</f>
        <v>prose</v>
      </c>
      <c r="M2580">
        <f>VLOOKUP(TRIM(SUBSTITUTE(D2580,CHAR(160),CHAR(32))),Metadata!B$1:K$2632,10,FALSE)</f>
        <v>217445</v>
      </c>
      <c r="N2580" s="1" t="s">
        <v>3053</v>
      </c>
      <c r="O2580">
        <v>351</v>
      </c>
      <c r="P2580">
        <v>358</v>
      </c>
    </row>
    <row r="2581" spans="1:16" x14ac:dyDescent="0.25">
      <c r="A2581" t="s">
        <v>4354</v>
      </c>
      <c r="B2581" t="s">
        <v>3100</v>
      </c>
      <c r="C2581" t="s">
        <v>330</v>
      </c>
      <c r="D2581" t="s">
        <v>8231</v>
      </c>
      <c r="E2581" t="str">
        <f>VLOOKUP(TRIM(SUBSTITUTE(D2581,CHAR(160),CHAR(32))),Metadata!B$1:C$2632,2,FALSE)</f>
        <v>Diderot, Denis, 1713-1784.</v>
      </c>
      <c r="F2581" t="str">
        <f>VLOOKUP(TRIM(SUBSTITUTE(D2581,CHAR(160),CHAR(32))),Metadata!B$1:D$2632,3,FALSE)</f>
        <v>Essai sur la vie de Sénèque</v>
      </c>
      <c r="G2581">
        <f>VLOOKUP(TRIM(SUBSTITUTE(D2581,CHAR(160),CHAR(32))),Metadata!B$1:E$2632,4,FALSE)</f>
        <v>1778</v>
      </c>
      <c r="H2581" t="s">
        <v>448</v>
      </c>
      <c r="J2581" t="str">
        <f>VLOOKUP(TRIM(SUBSTITUTE(D2581,CHAR(160),CHAR(32))),Metadata!B$1:H$2632,7,FALSE)</f>
        <v>traite ou essai</v>
      </c>
      <c r="L2581" t="str">
        <f>VLOOKUP(TRIM(SUBSTITUTE(D2581,CHAR(160),CHAR(32))),Metadata!B$1:J$2632,9,FALSE)</f>
        <v>prose</v>
      </c>
      <c r="M2581">
        <f>VLOOKUP(TRIM(SUBSTITUTE(D2581,CHAR(160),CHAR(32))),Metadata!B$1:K$2632,10,FALSE)</f>
        <v>57904</v>
      </c>
      <c r="N2581" s="1" t="s">
        <v>3054</v>
      </c>
      <c r="O2581">
        <v>79</v>
      </c>
      <c r="P2581">
        <v>86</v>
      </c>
    </row>
    <row r="2582" spans="1:16" x14ac:dyDescent="0.25">
      <c r="A2582" t="s">
        <v>4354</v>
      </c>
      <c r="B2582" t="s">
        <v>3100</v>
      </c>
      <c r="C2582" t="s">
        <v>330</v>
      </c>
      <c r="D2582" t="s">
        <v>8326</v>
      </c>
      <c r="E2582" t="str">
        <f>VLOOKUP(TRIM(SUBSTITUTE(D2582,CHAR(160),CHAR(32))),Metadata!B$1:C$2632,2,FALSE)</f>
        <v>Marmontel, Jean François, 1723-1799.</v>
      </c>
      <c r="F2582" t="str">
        <f>VLOOKUP(TRIM(SUBSTITUTE(D2582,CHAR(160),CHAR(32))),Metadata!B$1:D$2632,3,FALSE)</f>
        <v>Bélisaire</v>
      </c>
      <c r="G2582">
        <f>VLOOKUP(TRIM(SUBSTITUTE(D2582,CHAR(160),CHAR(32))),Metadata!B$1:E$2632,4,FALSE)</f>
        <v>1767</v>
      </c>
      <c r="H2582" t="s">
        <v>448</v>
      </c>
      <c r="J2582" t="str">
        <f>VLOOKUP(TRIM(SUBSTITUTE(D2582,CHAR(160),CHAR(32))),Metadata!B$1:H$2632,7,FALSE)</f>
        <v>roman</v>
      </c>
      <c r="L2582" t="str">
        <f>VLOOKUP(TRIM(SUBSTITUTE(D2582,CHAR(160),CHAR(32))),Metadata!B$1:J$2632,9,FALSE)</f>
        <v>prose</v>
      </c>
      <c r="M2582">
        <f>VLOOKUP(TRIM(SUBSTITUTE(D2582,CHAR(160),CHAR(32))),Metadata!B$1:K$2632,10,FALSE)</f>
        <v>44435</v>
      </c>
      <c r="N2582" s="1" t="s">
        <v>3055</v>
      </c>
      <c r="O2582">
        <v>529</v>
      </c>
      <c r="P2582">
        <v>536</v>
      </c>
    </row>
    <row r="2583" spans="1:16" x14ac:dyDescent="0.25">
      <c r="A2583" t="s">
        <v>4354</v>
      </c>
      <c r="B2583" t="s">
        <v>3100</v>
      </c>
      <c r="C2583" t="s">
        <v>330</v>
      </c>
      <c r="D2583" t="s">
        <v>8337</v>
      </c>
      <c r="E2583" t="str">
        <f>VLOOKUP(TRIM(SUBSTITUTE(D2583,CHAR(160),CHAR(32))),Metadata!B$1:C$2632,2,FALSE)</f>
        <v>Mirabeau, Honoré-Gabriel de Riquetti, comte de, 1749-1791.</v>
      </c>
      <c r="F2583" t="str">
        <f>VLOOKUP(TRIM(SUBSTITUTE(D2583,CHAR(160),CHAR(32))),Metadata!B$1:D$2632,3,FALSE)</f>
        <v>Le libertin de qualité, ou, Ma conversion</v>
      </c>
      <c r="G2583">
        <f>VLOOKUP(TRIM(SUBSTITUTE(D2583,CHAR(160),CHAR(32))),Metadata!B$1:E$2632,4,FALSE)</f>
        <v>1783</v>
      </c>
      <c r="H2583" t="s">
        <v>448</v>
      </c>
      <c r="J2583" t="str">
        <f>VLOOKUP(TRIM(SUBSTITUTE(D2583,CHAR(160),CHAR(32))),Metadata!B$1:H$2632,7,FALSE)</f>
        <v>roman</v>
      </c>
      <c r="L2583" t="str">
        <f>VLOOKUP(TRIM(SUBSTITUTE(D2583,CHAR(160),CHAR(32))),Metadata!B$1:J$2632,9,FALSE)</f>
        <v>prose</v>
      </c>
      <c r="M2583">
        <f>VLOOKUP(TRIM(SUBSTITUTE(D2583,CHAR(160),CHAR(32))),Metadata!B$1:K$2632,10,FALSE)</f>
        <v>39942</v>
      </c>
      <c r="N2583" s="1" t="s">
        <v>3056</v>
      </c>
      <c r="O2583">
        <v>43</v>
      </c>
      <c r="P2583">
        <v>50</v>
      </c>
    </row>
    <row r="2584" spans="1:16" x14ac:dyDescent="0.25">
      <c r="A2584" t="s">
        <v>4354</v>
      </c>
      <c r="B2584" t="s">
        <v>3100</v>
      </c>
      <c r="C2584" t="s">
        <v>330</v>
      </c>
      <c r="D2584" t="s">
        <v>8231</v>
      </c>
      <c r="E2584" t="str">
        <f>VLOOKUP(TRIM(SUBSTITUTE(D2584,CHAR(160),CHAR(32))),Metadata!B$1:C$2632,2,FALSE)</f>
        <v>Diderot, Denis, 1713-1784.</v>
      </c>
      <c r="F2584" t="str">
        <f>VLOOKUP(TRIM(SUBSTITUTE(D2584,CHAR(160),CHAR(32))),Metadata!B$1:D$2632,3,FALSE)</f>
        <v>Essai sur la vie de Sénèque</v>
      </c>
      <c r="G2584">
        <f>VLOOKUP(TRIM(SUBSTITUTE(D2584,CHAR(160),CHAR(32))),Metadata!B$1:E$2632,4,FALSE)</f>
        <v>1778</v>
      </c>
      <c r="H2584" t="s">
        <v>448</v>
      </c>
      <c r="J2584" t="str">
        <f>VLOOKUP(TRIM(SUBSTITUTE(D2584,CHAR(160),CHAR(32))),Metadata!B$1:H$2632,7,FALSE)</f>
        <v>traite ou essai</v>
      </c>
      <c r="L2584" t="str">
        <f>VLOOKUP(TRIM(SUBSTITUTE(D2584,CHAR(160),CHAR(32))),Metadata!B$1:J$2632,9,FALSE)</f>
        <v>prose</v>
      </c>
      <c r="M2584">
        <f>VLOOKUP(TRIM(SUBSTITUTE(D2584,CHAR(160),CHAR(32))),Metadata!B$1:K$2632,10,FALSE)</f>
        <v>57904</v>
      </c>
      <c r="N2584" t="s">
        <v>3057</v>
      </c>
      <c r="O2584">
        <v>76</v>
      </c>
      <c r="P2584">
        <v>83</v>
      </c>
    </row>
    <row r="2585" spans="1:16" x14ac:dyDescent="0.25">
      <c r="A2585" t="s">
        <v>4354</v>
      </c>
      <c r="B2585" t="s">
        <v>3100</v>
      </c>
      <c r="C2585" t="s">
        <v>330</v>
      </c>
      <c r="D2585" t="s">
        <v>8280</v>
      </c>
      <c r="E2585" t="str">
        <f>VLOOKUP(TRIM(SUBSTITUTE(D2585,CHAR(160),CHAR(32))),Metadata!B$1:C$2632,2,FALSE)</f>
        <v>Holbach, Paul Henri Thiry, baron d', 1723-1789.</v>
      </c>
      <c r="F2585" t="str">
        <f>VLOOKUP(TRIM(SUBSTITUTE(D2585,CHAR(160),CHAR(32))),Metadata!B$1:D$2632,3,FALSE)</f>
        <v>Théologie portative, ou, Dictionnaire abrégé de la religion chrétienne</v>
      </c>
      <c r="G2585">
        <f>VLOOKUP(TRIM(SUBSTITUTE(D2585,CHAR(160),CHAR(32))),Metadata!B$1:E$2632,4,FALSE)</f>
        <v>1768</v>
      </c>
      <c r="H2585" t="s">
        <v>448</v>
      </c>
      <c r="J2585" t="str">
        <f>VLOOKUP(TRIM(SUBSTITUTE(D2585,CHAR(160),CHAR(32))),Metadata!B$1:H$2632,7,FALSE)</f>
        <v>traite ou essai</v>
      </c>
      <c r="L2585" t="str">
        <f>VLOOKUP(TRIM(SUBSTITUTE(D2585,CHAR(160),CHAR(32))),Metadata!B$1:J$2632,9,FALSE)</f>
        <v>prose</v>
      </c>
      <c r="M2585">
        <f>VLOOKUP(TRIM(SUBSTITUTE(D2585,CHAR(160),CHAR(32))),Metadata!B$1:K$2632,10,FALSE)</f>
        <v>42871</v>
      </c>
      <c r="N2585" s="1" t="s">
        <v>3058</v>
      </c>
      <c r="O2585">
        <v>37</v>
      </c>
      <c r="P2585">
        <v>44</v>
      </c>
    </row>
    <row r="2586" spans="1:16" x14ac:dyDescent="0.25">
      <c r="A2586" t="s">
        <v>4354</v>
      </c>
      <c r="B2586" t="s">
        <v>3100</v>
      </c>
      <c r="C2586" t="s">
        <v>330</v>
      </c>
      <c r="D2586" t="s">
        <v>8183</v>
      </c>
      <c r="E2586" t="str">
        <f>VLOOKUP(TRIM(SUBSTITUTE(D2586,CHAR(160),CHAR(32))),Metadata!B$1:C$2632,2,FALSE)</f>
        <v>Barthélemy, Jean-Jacques, 1716-1795.</v>
      </c>
      <c r="F2586" t="str">
        <f>VLOOKUP(TRIM(SUBSTITUTE(D2586,CHAR(160),CHAR(32))),Metadata!B$1:D$2632,3,FALSE)</f>
        <v>Voyage du jeune anacharsis</v>
      </c>
      <c r="G2586">
        <f>VLOOKUP(TRIM(SUBSTITUTE(D2586,CHAR(160),CHAR(32))),Metadata!B$1:E$2632,4,FALSE)</f>
        <v>1788</v>
      </c>
      <c r="H2586" t="s">
        <v>448</v>
      </c>
      <c r="J2586" t="str">
        <f>VLOOKUP(TRIM(SUBSTITUTE(D2586,CHAR(160),CHAR(32))),Metadata!B$1:H$2632,7,FALSE)</f>
        <v>melanges litteraires</v>
      </c>
      <c r="L2586" t="str">
        <f>VLOOKUP(TRIM(SUBSTITUTE(D2586,CHAR(160),CHAR(32))),Metadata!B$1:J$2632,9,FALSE)</f>
        <v>prose</v>
      </c>
      <c r="M2586">
        <f>VLOOKUP(TRIM(SUBSTITUTE(D2586,CHAR(160),CHAR(32))),Metadata!B$1:K$2632,10,FALSE)</f>
        <v>539817</v>
      </c>
      <c r="N2586" s="1" t="s">
        <v>3059</v>
      </c>
      <c r="O2586">
        <v>181</v>
      </c>
      <c r="P2586">
        <v>188</v>
      </c>
    </row>
    <row r="2587" spans="1:16" x14ac:dyDescent="0.25">
      <c r="A2587" t="s">
        <v>4354</v>
      </c>
      <c r="B2587" t="s">
        <v>3100</v>
      </c>
      <c r="C2587" t="s">
        <v>330</v>
      </c>
      <c r="D2587" t="s">
        <v>8563</v>
      </c>
      <c r="E2587" t="str">
        <f>VLOOKUP(TRIM(SUBSTITUTE(D2587,CHAR(160),CHAR(32))),Metadata!B$1:C$2632,2,FALSE)</f>
        <v>Gozlan, Léon, 1803-1866.</v>
      </c>
      <c r="F2587" t="str">
        <f>VLOOKUP(TRIM(SUBSTITUTE(D2587,CHAR(160),CHAR(32))),Metadata!B$1:D$2632,3,FALSE)</f>
        <v>Le notaire de Chantilly</v>
      </c>
      <c r="G2587">
        <f>VLOOKUP(TRIM(SUBSTITUTE(D2587,CHAR(160),CHAR(32))),Metadata!B$1:E$2632,4,FALSE)</f>
        <v>1836</v>
      </c>
      <c r="H2587" t="s">
        <v>450</v>
      </c>
      <c r="J2587" t="str">
        <f>VLOOKUP(TRIM(SUBSTITUTE(D2587,CHAR(160),CHAR(32))),Metadata!B$1:H$2632,7,FALSE)</f>
        <v>roman</v>
      </c>
      <c r="L2587" t="str">
        <f>VLOOKUP(TRIM(SUBSTITUTE(D2587,CHAR(160),CHAR(32))),Metadata!B$1:J$2632,9,FALSE)</f>
        <v>prose</v>
      </c>
      <c r="M2587">
        <f>VLOOKUP(TRIM(SUBSTITUTE(D2587,CHAR(160),CHAR(32))),Metadata!B$1:K$2632,10,FALSE)</f>
        <v>118175</v>
      </c>
      <c r="N2587" s="1" t="s">
        <v>3060</v>
      </c>
      <c r="O2587">
        <v>24</v>
      </c>
      <c r="P2587">
        <v>32</v>
      </c>
    </row>
    <row r="2588" spans="1:16" x14ac:dyDescent="0.25">
      <c r="A2588" t="s">
        <v>4354</v>
      </c>
      <c r="B2588" t="s">
        <v>3100</v>
      </c>
      <c r="C2588" t="s">
        <v>330</v>
      </c>
      <c r="D2588" t="s">
        <v>8458</v>
      </c>
      <c r="E2588" t="str">
        <f>VLOOKUP(TRIM(SUBSTITUTE(D2588,CHAR(160),CHAR(32))),Metadata!B$1:C$2632,2,FALSE)</f>
        <v>Chateaubriand, Francois-René, vicomte de, 1768-1848.</v>
      </c>
      <c r="F2588" t="str">
        <f>VLOOKUP(TRIM(SUBSTITUTE(D2588,CHAR(160),CHAR(32))),Metadata!B$1:D$2632,3,FALSE)</f>
        <v>Les Natchez</v>
      </c>
      <c r="G2588">
        <f>VLOOKUP(TRIM(SUBSTITUTE(D2588,CHAR(160),CHAR(32))),Metadata!B$1:E$2632,4,FALSE)</f>
        <v>1826</v>
      </c>
      <c r="H2588" t="s">
        <v>450</v>
      </c>
      <c r="J2588" t="str">
        <f>VLOOKUP(TRIM(SUBSTITUTE(D2588,CHAR(160),CHAR(32))),Metadata!B$1:H$2632,7,FALSE)</f>
        <v>roman</v>
      </c>
      <c r="L2588" t="str">
        <f>VLOOKUP(TRIM(SUBSTITUTE(D2588,CHAR(160),CHAR(32))),Metadata!B$1:J$2632,9,FALSE)</f>
        <v>prose</v>
      </c>
      <c r="M2588">
        <f>VLOOKUP(TRIM(SUBSTITUTE(D2588,CHAR(160),CHAR(32))),Metadata!B$1:K$2632,10,FALSE)</f>
        <v>151034</v>
      </c>
      <c r="N2588" s="1" t="s">
        <v>3061</v>
      </c>
      <c r="O2588">
        <v>147</v>
      </c>
      <c r="P2588">
        <v>155</v>
      </c>
    </row>
    <row r="2589" spans="1:16" x14ac:dyDescent="0.25">
      <c r="A2589" t="s">
        <v>4354</v>
      </c>
      <c r="B2589" t="s">
        <v>3100</v>
      </c>
      <c r="C2589" t="s">
        <v>330</v>
      </c>
      <c r="D2589" t="s">
        <v>8705</v>
      </c>
      <c r="E2589" t="str">
        <f>VLOOKUP(TRIM(SUBSTITUTE(D2589,CHAR(160),CHAR(32))),Metadata!B$1:C$2632,2,FALSE)</f>
        <v>Vigny, Alfred de, 1797-1863.</v>
      </c>
      <c r="F2589" t="str">
        <f>VLOOKUP(TRIM(SUBSTITUTE(D2589,CHAR(160),CHAR(32))),Metadata!B$1:D$2632,3,FALSE)</f>
        <v>Les destinées</v>
      </c>
      <c r="G2589">
        <f>VLOOKUP(TRIM(SUBSTITUTE(D2589,CHAR(160),CHAR(32))),Metadata!B$1:E$2632,4,FALSE)</f>
        <v>1863</v>
      </c>
      <c r="H2589" t="s">
        <v>450</v>
      </c>
      <c r="J2589" t="str">
        <f>VLOOKUP(TRIM(SUBSTITUTE(D2589,CHAR(160),CHAR(32))),Metadata!B$1:H$2632,7,FALSE)</f>
        <v>poesie</v>
      </c>
      <c r="L2589" t="str">
        <f>VLOOKUP(TRIM(SUBSTITUTE(D2589,CHAR(160),CHAR(32))),Metadata!B$1:J$2632,9,FALSE)</f>
        <v>vers</v>
      </c>
      <c r="M2589">
        <f>VLOOKUP(TRIM(SUBSTITUTE(D2589,CHAR(160),CHAR(32))),Metadata!B$1:K$2632,10,FALSE)</f>
        <v>15507</v>
      </c>
      <c r="N2589" s="1" t="s">
        <v>3062</v>
      </c>
      <c r="O2589">
        <v>96</v>
      </c>
      <c r="P2589">
        <v>104</v>
      </c>
    </row>
    <row r="2590" spans="1:16" x14ac:dyDescent="0.25">
      <c r="A2590" t="s">
        <v>4354</v>
      </c>
      <c r="B2590" t="s">
        <v>3100</v>
      </c>
      <c r="C2590" t="s">
        <v>330</v>
      </c>
      <c r="D2590" t="s">
        <v>8595</v>
      </c>
      <c r="E2590" t="str">
        <f>VLOOKUP(TRIM(SUBSTITUTE(D2590,CHAR(160),CHAR(32))),Metadata!B$1:C$2632,2,FALSE)</f>
        <v>Lemercier, Népomucène-Louis, 1771-1840.</v>
      </c>
      <c r="F2590" t="str">
        <f>VLOOKUP(TRIM(SUBSTITUTE(D2590,CHAR(160),CHAR(32))),Metadata!B$1:D$2632,3,FALSE)</f>
        <v>Pinto: ou, la journée d'une conspiration: comédie historique en cinq actes et en prose</v>
      </c>
      <c r="G2590">
        <f>VLOOKUP(TRIM(SUBSTITUTE(D2590,CHAR(160),CHAR(32))),Metadata!B$1:E$2632,4,FALSE)</f>
        <v>1800</v>
      </c>
      <c r="H2590" t="s">
        <v>450</v>
      </c>
      <c r="J2590" t="str">
        <f>VLOOKUP(TRIM(SUBSTITUTE(D2590,CHAR(160),CHAR(32))),Metadata!B$1:H$2632,7,FALSE)</f>
        <v>theatre</v>
      </c>
      <c r="L2590" t="str">
        <f>VLOOKUP(TRIM(SUBSTITUTE(D2590,CHAR(160),CHAR(32))),Metadata!B$1:J$2632,9,FALSE)</f>
        <v>prose</v>
      </c>
      <c r="M2590">
        <f>VLOOKUP(TRIM(SUBSTITUTE(D2590,CHAR(160),CHAR(32))),Metadata!B$1:K$2632,10,FALSE)</f>
        <v>24791</v>
      </c>
      <c r="N2590" s="1" t="s">
        <v>3063</v>
      </c>
      <c r="O2590">
        <v>65</v>
      </c>
      <c r="P2590">
        <v>72</v>
      </c>
    </row>
    <row r="2591" spans="1:16" x14ac:dyDescent="0.25">
      <c r="A2591" t="s">
        <v>4354</v>
      </c>
      <c r="B2591" t="s">
        <v>3100</v>
      </c>
      <c r="C2591" t="s">
        <v>330</v>
      </c>
      <c r="D2591" t="s">
        <v>8561</v>
      </c>
      <c r="E2591" t="str">
        <f>VLOOKUP(TRIM(SUBSTITUTE(D2591,CHAR(160),CHAR(32))),Metadata!B$1:C$2632,2,FALSE)</f>
        <v>Goncourt, Edmond de, 1822-1896: Goncourt, Jules de, 1830-1870.</v>
      </c>
      <c r="F2591" t="str">
        <f>VLOOKUP(TRIM(SUBSTITUTE(D2591,CHAR(160),CHAR(32))),Metadata!B$1:D$2632,3,FALSE)</f>
        <v>Journal. T. 2, 1864-1878</v>
      </c>
      <c r="G2591">
        <f>VLOOKUP(TRIM(SUBSTITUTE(D2591,CHAR(160),CHAR(32))),Metadata!B$1:E$2632,4,FALSE)</f>
        <v>1878</v>
      </c>
      <c r="H2591" t="s">
        <v>450</v>
      </c>
      <c r="J2591" t="str">
        <f>VLOOKUP(TRIM(SUBSTITUTE(D2591,CHAR(160),CHAR(32))),Metadata!B$1:H$2632,7,FALSE)</f>
        <v>memoires</v>
      </c>
      <c r="L2591" t="str">
        <f>VLOOKUP(TRIM(SUBSTITUTE(D2591,CHAR(160),CHAR(32))),Metadata!B$1:J$2632,9,FALSE)</f>
        <v>prose</v>
      </c>
      <c r="M2591">
        <f>VLOOKUP(TRIM(SUBSTITUTE(D2591,CHAR(160),CHAR(32))),Metadata!B$1:K$2632,10,FALSE)</f>
        <v>428542</v>
      </c>
      <c r="N2591" s="1" t="s">
        <v>3064</v>
      </c>
      <c r="O2591">
        <v>231</v>
      </c>
      <c r="P2591">
        <v>239</v>
      </c>
    </row>
    <row r="2592" spans="1:16" x14ac:dyDescent="0.25">
      <c r="A2592" t="s">
        <v>4354</v>
      </c>
      <c r="B2592" t="s">
        <v>3100</v>
      </c>
      <c r="C2592" t="s">
        <v>330</v>
      </c>
      <c r="D2592" t="s">
        <v>8563</v>
      </c>
      <c r="E2592" t="str">
        <f>VLOOKUP(TRIM(SUBSTITUTE(D2592,CHAR(160),CHAR(32))),Metadata!B$1:C$2632,2,FALSE)</f>
        <v>Gozlan, Léon, 1803-1866.</v>
      </c>
      <c r="F2592" t="str">
        <f>VLOOKUP(TRIM(SUBSTITUTE(D2592,CHAR(160),CHAR(32))),Metadata!B$1:D$2632,3,FALSE)</f>
        <v>Le notaire de Chantilly</v>
      </c>
      <c r="G2592">
        <f>VLOOKUP(TRIM(SUBSTITUTE(D2592,CHAR(160),CHAR(32))),Metadata!B$1:E$2632,4,FALSE)</f>
        <v>1836</v>
      </c>
      <c r="H2592" t="s">
        <v>450</v>
      </c>
      <c r="J2592" t="str">
        <f>VLOOKUP(TRIM(SUBSTITUTE(D2592,CHAR(160),CHAR(32))),Metadata!B$1:H$2632,7,FALSE)</f>
        <v>roman</v>
      </c>
      <c r="L2592" t="str">
        <f>VLOOKUP(TRIM(SUBSTITUTE(D2592,CHAR(160),CHAR(32))),Metadata!B$1:J$2632,9,FALSE)</f>
        <v>prose</v>
      </c>
      <c r="M2592">
        <f>VLOOKUP(TRIM(SUBSTITUTE(D2592,CHAR(160),CHAR(32))),Metadata!B$1:K$2632,10,FALSE)</f>
        <v>118175</v>
      </c>
      <c r="N2592" s="1" t="s">
        <v>3065</v>
      </c>
      <c r="O2592">
        <v>77</v>
      </c>
      <c r="P2592">
        <v>84</v>
      </c>
    </row>
    <row r="2593" spans="1:16" x14ac:dyDescent="0.25">
      <c r="A2593" t="s">
        <v>4354</v>
      </c>
      <c r="B2593" t="s">
        <v>3100</v>
      </c>
      <c r="C2593" t="s">
        <v>330</v>
      </c>
      <c r="D2593" t="s">
        <v>8582</v>
      </c>
      <c r="E2593" t="str">
        <f>VLOOKUP(TRIM(SUBSTITUTE(D2593,CHAR(160),CHAR(32))),Metadata!B$1:C$2632,2,FALSE)</f>
        <v>Labiche, Eugène, 1815-1888.</v>
      </c>
      <c r="F2593" t="str">
        <f>VLOOKUP(TRIM(SUBSTITUTE(D2593,CHAR(160),CHAR(32))),Metadata!B$1:D$2632,3,FALSE)</f>
        <v>Doit-on le dire?</v>
      </c>
      <c r="G2593">
        <f>VLOOKUP(TRIM(SUBSTITUTE(D2593,CHAR(160),CHAR(32))),Metadata!B$1:E$2632,4,FALSE)</f>
        <v>1872</v>
      </c>
      <c r="H2593" t="s">
        <v>450</v>
      </c>
      <c r="J2593" t="str">
        <f>VLOOKUP(TRIM(SUBSTITUTE(D2593,CHAR(160),CHAR(32))),Metadata!B$1:H$2632,7,FALSE)</f>
        <v>theatre</v>
      </c>
      <c r="L2593" t="str">
        <f>VLOOKUP(TRIM(SUBSTITUTE(D2593,CHAR(160),CHAR(32))),Metadata!B$1:J$2632,9,FALSE)</f>
        <v/>
      </c>
      <c r="M2593">
        <f>VLOOKUP(TRIM(SUBSTITUTE(D2593,CHAR(160),CHAR(32))),Metadata!B$1:K$2632,10,FALSE)</f>
        <v>18917</v>
      </c>
      <c r="N2593" s="1" t="s">
        <v>3066</v>
      </c>
      <c r="O2593">
        <v>31</v>
      </c>
      <c r="P2593">
        <v>38</v>
      </c>
    </row>
    <row r="2594" spans="1:16" x14ac:dyDescent="0.25">
      <c r="A2594" t="s">
        <v>4354</v>
      </c>
      <c r="B2594" t="s">
        <v>3100</v>
      </c>
      <c r="C2594" t="s">
        <v>330</v>
      </c>
      <c r="D2594" t="s">
        <v>8660</v>
      </c>
      <c r="E2594" t="str">
        <f>VLOOKUP(TRIM(SUBSTITUTE(D2594,CHAR(160),CHAR(32))),Metadata!B$1:C$2632,2,FALSE)</f>
        <v>Sand, George, 1804-1876.</v>
      </c>
      <c r="F2594" t="str">
        <f>VLOOKUP(TRIM(SUBSTITUTE(D2594,CHAR(160),CHAR(32))),Metadata!B$1:D$2632,3,FALSE)</f>
        <v>Indiana</v>
      </c>
      <c r="G2594">
        <f>VLOOKUP(TRIM(SUBSTITUTE(D2594,CHAR(160),CHAR(32))),Metadata!B$1:E$2632,4,FALSE)</f>
        <v>1832</v>
      </c>
      <c r="H2594" t="s">
        <v>450</v>
      </c>
      <c r="J2594" t="str">
        <f>VLOOKUP(TRIM(SUBSTITUTE(D2594,CHAR(160),CHAR(32))),Metadata!B$1:H$2632,7,FALSE)</f>
        <v>roman</v>
      </c>
      <c r="L2594" t="str">
        <f>VLOOKUP(TRIM(SUBSTITUTE(D2594,CHAR(160),CHAR(32))),Metadata!B$1:J$2632,9,FALSE)</f>
        <v/>
      </c>
      <c r="M2594">
        <f>VLOOKUP(TRIM(SUBSTITUTE(D2594,CHAR(160),CHAR(32))),Metadata!B$1:K$2632,10,FALSE)</f>
        <v>102663</v>
      </c>
      <c r="N2594" s="1" t="s">
        <v>3067</v>
      </c>
      <c r="O2594">
        <v>24</v>
      </c>
      <c r="P2594">
        <v>32</v>
      </c>
    </row>
    <row r="2595" spans="1:16" x14ac:dyDescent="0.25">
      <c r="A2595" t="s">
        <v>4354</v>
      </c>
      <c r="B2595" t="s">
        <v>3100</v>
      </c>
      <c r="C2595" t="s">
        <v>330</v>
      </c>
      <c r="D2595" t="s">
        <v>6565</v>
      </c>
      <c r="E2595" t="str">
        <f>VLOOKUP(TRIM(SUBSTITUTE(D2595,CHAR(160),CHAR(32))),Metadata!B$1:C$2632,2,FALSE)</f>
        <v>Taine, Hippolyte, 1828-1893.</v>
      </c>
      <c r="F2595" t="str">
        <f>VLOOKUP(TRIM(SUBSTITUTE(D2595,CHAR(160),CHAR(32))),Metadata!B$1:D$2632,3,FALSE)</f>
        <v>Les origines de la France contemporaine. La révolution : l'anarchie</v>
      </c>
      <c r="G2595">
        <f>VLOOKUP(TRIM(SUBSTITUTE(D2595,CHAR(160),CHAR(32))),Metadata!B$1:E$2632,4,FALSE)</f>
        <v>1878</v>
      </c>
      <c r="H2595" t="s">
        <v>450</v>
      </c>
      <c r="J2595" t="str">
        <f>VLOOKUP(TRIM(SUBSTITUTE(D2595,CHAR(160),CHAR(32))),Metadata!B$1:H$2632,7,FALSE)</f>
        <v>traite</v>
      </c>
      <c r="L2595" t="str">
        <f>VLOOKUP(TRIM(SUBSTITUTE(D2595,CHAR(160),CHAR(32))),Metadata!B$1:J$2632,9,FALSE)</f>
        <v/>
      </c>
      <c r="M2595">
        <f>VLOOKUP(TRIM(SUBSTITUTE(D2595,CHAR(160),CHAR(32))),Metadata!B$1:K$2632,10,FALSE)</f>
        <v>154570</v>
      </c>
      <c r="N2595" s="1" t="s">
        <v>3068</v>
      </c>
      <c r="O2595">
        <v>182</v>
      </c>
      <c r="P2595">
        <v>190</v>
      </c>
    </row>
    <row r="2596" spans="1:16" x14ac:dyDescent="0.25">
      <c r="A2596" t="s">
        <v>4354</v>
      </c>
      <c r="B2596" t="s">
        <v>3100</v>
      </c>
      <c r="C2596" t="s">
        <v>330</v>
      </c>
      <c r="D2596" t="s">
        <v>6565</v>
      </c>
      <c r="E2596" t="str">
        <f>VLOOKUP(TRIM(SUBSTITUTE(D2596,CHAR(160),CHAR(32))),Metadata!B$1:C$2632,2,FALSE)</f>
        <v>Taine, Hippolyte, 1828-1893.</v>
      </c>
      <c r="F2596" t="str">
        <f>VLOOKUP(TRIM(SUBSTITUTE(D2596,CHAR(160),CHAR(32))),Metadata!B$1:D$2632,3,FALSE)</f>
        <v>Les origines de la France contemporaine. La révolution : l'anarchie</v>
      </c>
      <c r="G2596">
        <f>VLOOKUP(TRIM(SUBSTITUTE(D2596,CHAR(160),CHAR(32))),Metadata!B$1:E$2632,4,FALSE)</f>
        <v>1878</v>
      </c>
      <c r="H2596" t="s">
        <v>450</v>
      </c>
      <c r="J2596" t="str">
        <f>VLOOKUP(TRIM(SUBSTITUTE(D2596,CHAR(160),CHAR(32))),Metadata!B$1:H$2632,7,FALSE)</f>
        <v>traite</v>
      </c>
      <c r="L2596" t="str">
        <f>VLOOKUP(TRIM(SUBSTITUTE(D2596,CHAR(160),CHAR(32))),Metadata!B$1:J$2632,9,FALSE)</f>
        <v/>
      </c>
      <c r="M2596">
        <f>VLOOKUP(TRIM(SUBSTITUTE(D2596,CHAR(160),CHAR(32))),Metadata!B$1:K$2632,10,FALSE)</f>
        <v>154570</v>
      </c>
      <c r="N2596" s="1" t="s">
        <v>3069</v>
      </c>
      <c r="O2596">
        <v>208</v>
      </c>
      <c r="P2596">
        <v>216</v>
      </c>
    </row>
    <row r="2597" spans="1:16" ht="17.25" x14ac:dyDescent="0.25">
      <c r="A2597" t="s">
        <v>4354</v>
      </c>
      <c r="B2597" t="s">
        <v>3100</v>
      </c>
      <c r="C2597" t="s">
        <v>330</v>
      </c>
      <c r="D2597" t="s">
        <v>6565</v>
      </c>
      <c r="E2597" t="str">
        <f>VLOOKUP(TRIM(SUBSTITUTE(D2597,CHAR(160),CHAR(32))),Metadata!B$1:C$2632,2,FALSE)</f>
        <v>Taine, Hippolyte, 1828-1893.</v>
      </c>
      <c r="F2597" t="str">
        <f>VLOOKUP(TRIM(SUBSTITUTE(D2597,CHAR(160),CHAR(32))),Metadata!B$1:D$2632,3,FALSE)</f>
        <v>Les origines de la France contemporaine. La révolution : l'anarchie</v>
      </c>
      <c r="G2597">
        <f>VLOOKUP(TRIM(SUBSTITUTE(D2597,CHAR(160),CHAR(32))),Metadata!B$1:E$2632,4,FALSE)</f>
        <v>1878</v>
      </c>
      <c r="H2597" t="s">
        <v>450</v>
      </c>
      <c r="J2597" t="str">
        <f>VLOOKUP(TRIM(SUBSTITUTE(D2597,CHAR(160),CHAR(32))),Metadata!B$1:H$2632,7,FALSE)</f>
        <v>traite</v>
      </c>
      <c r="L2597" t="str">
        <f>VLOOKUP(TRIM(SUBSTITUTE(D2597,CHAR(160),CHAR(32))),Metadata!B$1:J$2632,9,FALSE)</f>
        <v/>
      </c>
      <c r="M2597">
        <f>VLOOKUP(TRIM(SUBSTITUTE(D2597,CHAR(160),CHAR(32))),Metadata!B$1:K$2632,10,FALSE)</f>
        <v>154570</v>
      </c>
      <c r="N2597" s="7" t="s">
        <v>3070</v>
      </c>
      <c r="O2597">
        <v>44</v>
      </c>
      <c r="P2597">
        <v>51</v>
      </c>
    </row>
    <row r="2598" spans="1:16" x14ac:dyDescent="0.25">
      <c r="A2598" t="s">
        <v>4354</v>
      </c>
      <c r="B2598" t="s">
        <v>3100</v>
      </c>
      <c r="C2598" t="s">
        <v>330</v>
      </c>
      <c r="D2598" t="s">
        <v>8234</v>
      </c>
      <c r="E2598" t="str">
        <f>VLOOKUP(TRIM(SUBSTITUTE(D2598,CHAR(160),CHAR(32))),Metadata!B$1:C$2632,2,FALSE)</f>
        <v>Diderot, Denis, 1713-1784.</v>
      </c>
      <c r="F2598" t="str">
        <f>VLOOKUP(TRIM(SUBSTITUTE(D2598,CHAR(160),CHAR(32))),Metadata!B$1:D$2632,3,FALSE)</f>
        <v>La religieuse</v>
      </c>
      <c r="G2598">
        <f>VLOOKUP(TRIM(SUBSTITUTE(D2598,CHAR(160),CHAR(32))),Metadata!B$1:E$2632,4,FALSE)</f>
        <v>1784</v>
      </c>
      <c r="H2598" t="s">
        <v>450</v>
      </c>
      <c r="J2598" t="str">
        <f>VLOOKUP(TRIM(SUBSTITUTE(D2598,CHAR(160),CHAR(32))),Metadata!B$1:H$2632,7,FALSE)</f>
        <v>roman</v>
      </c>
      <c r="L2598" t="str">
        <f>VLOOKUP(TRIM(SUBSTITUTE(D2598,CHAR(160),CHAR(32))),Metadata!B$1:J$2632,9,FALSE)</f>
        <v>prose</v>
      </c>
      <c r="M2598">
        <f>VLOOKUP(TRIM(SUBSTITUTE(D2598,CHAR(160),CHAR(32))),Metadata!B$1:K$2632,10,FALSE)</f>
        <v>65573</v>
      </c>
      <c r="N2598" s="1" t="s">
        <v>3071</v>
      </c>
      <c r="O2598">
        <v>242</v>
      </c>
      <c r="P2598">
        <v>250</v>
      </c>
    </row>
    <row r="2599" spans="1:16" x14ac:dyDescent="0.25">
      <c r="A2599" t="s">
        <v>4354</v>
      </c>
      <c r="B2599" t="s">
        <v>3100</v>
      </c>
      <c r="C2599" t="s">
        <v>330</v>
      </c>
      <c r="D2599" t="s">
        <v>8036</v>
      </c>
      <c r="E2599" t="str">
        <f>VLOOKUP(TRIM(SUBSTITUTE(D2599,CHAR(160),CHAR(32))),Metadata!B$1:C$2632,2,FALSE)</f>
        <v>Dangeau, Philippe de Courcillon, marquis de, 1638-1720.</v>
      </c>
      <c r="F2599" t="str">
        <f>VLOOKUP(TRIM(SUBSTITUTE(D2599,CHAR(160),CHAR(32))),Metadata!B$1:D$2632,3,FALSE)</f>
        <v>Journal T. 1 1684-1685-1686</v>
      </c>
      <c r="G2599">
        <f>VLOOKUP(TRIM(SUBSTITUTE(D2599,CHAR(160),CHAR(32))),Metadata!B$1:E$2632,4,FALSE)</f>
        <v>1686</v>
      </c>
      <c r="H2599" t="s">
        <v>450</v>
      </c>
      <c r="J2599" t="str">
        <f>VLOOKUP(TRIM(SUBSTITUTE(D2599,CHAR(160),CHAR(32))),Metadata!B$1:H$2632,7,FALSE)</f>
        <v>memoires</v>
      </c>
      <c r="L2599" t="str">
        <f>VLOOKUP(TRIM(SUBSTITUTE(D2599,CHAR(160),CHAR(32))),Metadata!B$1:J$2632,9,FALSE)</f>
        <v>prose</v>
      </c>
      <c r="M2599">
        <f>VLOOKUP(TRIM(SUBSTITUTE(D2599,CHAR(160),CHAR(32))),Metadata!B$1:K$2632,10,FALSE)</f>
        <v>131667</v>
      </c>
      <c r="N2599" s="1" t="s">
        <v>3072</v>
      </c>
      <c r="O2599">
        <v>29</v>
      </c>
      <c r="P2599">
        <v>36</v>
      </c>
    </row>
    <row r="2600" spans="1:16" x14ac:dyDescent="0.25">
      <c r="A2600" t="s">
        <v>4354</v>
      </c>
      <c r="B2600" t="s">
        <v>3100</v>
      </c>
      <c r="C2600" t="s">
        <v>330</v>
      </c>
      <c r="D2600" t="s">
        <v>8474</v>
      </c>
      <c r="E2600" t="str">
        <f>VLOOKUP(TRIM(SUBSTITUTE(D2600,CHAR(160),CHAR(32))),Metadata!B$1:C$2632,2,FALSE)</f>
        <v>Curel, François de, 1854-1928.</v>
      </c>
      <c r="F2600" t="str">
        <f>VLOOKUP(TRIM(SUBSTITUTE(D2600,CHAR(160),CHAR(32))),Metadata!B$1:D$2632,3,FALSE)</f>
        <v>La nouvelle idole</v>
      </c>
      <c r="G2600">
        <f>VLOOKUP(TRIM(SUBSTITUTE(D2600,CHAR(160),CHAR(32))),Metadata!B$1:E$2632,4,FALSE)</f>
        <v>1899</v>
      </c>
      <c r="H2600" t="s">
        <v>450</v>
      </c>
      <c r="J2600" t="str">
        <f>VLOOKUP(TRIM(SUBSTITUTE(D2600,CHAR(160),CHAR(32))),Metadata!B$1:H$2632,7,FALSE)</f>
        <v>theatre</v>
      </c>
      <c r="L2600" t="str">
        <f>VLOOKUP(TRIM(SUBSTITUTE(D2600,CHAR(160),CHAR(32))),Metadata!B$1:J$2632,9,FALSE)</f>
        <v>prose</v>
      </c>
      <c r="M2600">
        <f>VLOOKUP(TRIM(SUBSTITUTE(D2600,CHAR(160),CHAR(32))),Metadata!B$1:K$2632,10,FALSE)</f>
        <v>17788</v>
      </c>
      <c r="N2600" s="1" t="s">
        <v>3073</v>
      </c>
      <c r="O2600">
        <v>27</v>
      </c>
      <c r="P2600">
        <v>35</v>
      </c>
    </row>
    <row r="2601" spans="1:16" x14ac:dyDescent="0.25">
      <c r="A2601" t="s">
        <v>4354</v>
      </c>
      <c r="B2601" t="s">
        <v>3100</v>
      </c>
      <c r="C2601" t="s">
        <v>330</v>
      </c>
      <c r="D2601" t="s">
        <v>8563</v>
      </c>
      <c r="E2601" t="str">
        <f>VLOOKUP(TRIM(SUBSTITUTE(D2601,CHAR(160),CHAR(32))),Metadata!B$1:C$2632,2,FALSE)</f>
        <v>Gozlan, Léon, 1803-1866.</v>
      </c>
      <c r="F2601" t="str">
        <f>VLOOKUP(TRIM(SUBSTITUTE(D2601,CHAR(160),CHAR(32))),Metadata!B$1:D$2632,3,FALSE)</f>
        <v>Le notaire de Chantilly</v>
      </c>
      <c r="G2601">
        <f>VLOOKUP(TRIM(SUBSTITUTE(D2601,CHAR(160),CHAR(32))),Metadata!B$1:E$2632,4,FALSE)</f>
        <v>1836</v>
      </c>
      <c r="H2601" t="s">
        <v>450</v>
      </c>
      <c r="J2601" t="str">
        <f>VLOOKUP(TRIM(SUBSTITUTE(D2601,CHAR(160),CHAR(32))),Metadata!B$1:H$2632,7,FALSE)</f>
        <v>roman</v>
      </c>
      <c r="L2601" t="str">
        <f>VLOOKUP(TRIM(SUBSTITUTE(D2601,CHAR(160),CHAR(32))),Metadata!B$1:J$2632,9,FALSE)</f>
        <v>prose</v>
      </c>
      <c r="M2601">
        <f>VLOOKUP(TRIM(SUBSTITUTE(D2601,CHAR(160),CHAR(32))),Metadata!B$1:K$2632,10,FALSE)</f>
        <v>118175</v>
      </c>
      <c r="N2601" s="1" t="s">
        <v>3074</v>
      </c>
      <c r="O2601">
        <v>63</v>
      </c>
      <c r="P2601">
        <v>70</v>
      </c>
    </row>
    <row r="2602" spans="1:16" x14ac:dyDescent="0.25">
      <c r="A2602" t="s">
        <v>4354</v>
      </c>
      <c r="B2602" t="s">
        <v>3100</v>
      </c>
      <c r="C2602" t="s">
        <v>330</v>
      </c>
      <c r="D2602" t="s">
        <v>8629</v>
      </c>
      <c r="E2602" t="str">
        <f>VLOOKUP(TRIM(SUBSTITUTE(D2602,CHAR(160),CHAR(32))),Metadata!B$1:C$2632,2,FALSE)</f>
        <v>Nodier, Charles, 1780-1844.</v>
      </c>
      <c r="F2602" t="str">
        <f>VLOOKUP(TRIM(SUBSTITUTE(D2602,CHAR(160),CHAR(32))),Metadata!B$1:D$2632,3,FALSE)</f>
        <v>Mademoiselle de Marsan</v>
      </c>
      <c r="G2602">
        <f>VLOOKUP(TRIM(SUBSTITUTE(D2602,CHAR(160),CHAR(32))),Metadata!B$1:E$2632,4,FALSE)</f>
        <v>1832</v>
      </c>
      <c r="H2602" t="s">
        <v>450</v>
      </c>
      <c r="J2602" t="str">
        <f>VLOOKUP(TRIM(SUBSTITUTE(D2602,CHAR(160),CHAR(32))),Metadata!B$1:H$2632,7,FALSE)</f>
        <v>roman</v>
      </c>
      <c r="L2602" t="str">
        <f>VLOOKUP(TRIM(SUBSTITUTE(D2602,CHAR(160),CHAR(32))),Metadata!B$1:J$2632,9,FALSE)</f>
        <v/>
      </c>
      <c r="M2602">
        <f>VLOOKUP(TRIM(SUBSTITUTE(D2602,CHAR(160),CHAR(32))),Metadata!B$1:K$2632,10,FALSE)</f>
        <v>34354</v>
      </c>
      <c r="N2602" s="1" t="s">
        <v>3075</v>
      </c>
      <c r="O2602">
        <v>149</v>
      </c>
      <c r="P2602">
        <v>157</v>
      </c>
    </row>
    <row r="2603" spans="1:16" x14ac:dyDescent="0.25">
      <c r="A2603" t="s">
        <v>4354</v>
      </c>
      <c r="B2603" t="s">
        <v>3100</v>
      </c>
      <c r="C2603" t="s">
        <v>330</v>
      </c>
      <c r="D2603" t="s">
        <v>8563</v>
      </c>
      <c r="E2603" t="str">
        <f>VLOOKUP(TRIM(SUBSTITUTE(D2603,CHAR(160),CHAR(32))),Metadata!B$1:C$2632,2,FALSE)</f>
        <v>Gozlan, Léon, 1803-1866.</v>
      </c>
      <c r="F2603" t="str">
        <f>VLOOKUP(TRIM(SUBSTITUTE(D2603,CHAR(160),CHAR(32))),Metadata!B$1:D$2632,3,FALSE)</f>
        <v>Le notaire de Chantilly</v>
      </c>
      <c r="G2603">
        <f>VLOOKUP(TRIM(SUBSTITUTE(D2603,CHAR(160),CHAR(32))),Metadata!B$1:E$2632,4,FALSE)</f>
        <v>1836</v>
      </c>
      <c r="H2603" t="s">
        <v>450</v>
      </c>
      <c r="J2603" t="str">
        <f>VLOOKUP(TRIM(SUBSTITUTE(D2603,CHAR(160),CHAR(32))),Metadata!B$1:H$2632,7,FALSE)</f>
        <v>roman</v>
      </c>
      <c r="L2603" t="str">
        <f>VLOOKUP(TRIM(SUBSTITUTE(D2603,CHAR(160),CHAR(32))),Metadata!B$1:J$2632,9,FALSE)</f>
        <v>prose</v>
      </c>
      <c r="M2603">
        <f>VLOOKUP(TRIM(SUBSTITUTE(D2603,CHAR(160),CHAR(32))),Metadata!B$1:K$2632,10,FALSE)</f>
        <v>118175</v>
      </c>
      <c r="N2603" s="1" t="s">
        <v>3076</v>
      </c>
      <c r="O2603">
        <v>46</v>
      </c>
      <c r="P2603">
        <v>54</v>
      </c>
    </row>
    <row r="2604" spans="1:16" x14ac:dyDescent="0.25">
      <c r="A2604" t="s">
        <v>4354</v>
      </c>
      <c r="B2604" t="s">
        <v>3100</v>
      </c>
      <c r="C2604" t="s">
        <v>330</v>
      </c>
      <c r="D2604" t="s">
        <v>8707</v>
      </c>
      <c r="E2604" t="str">
        <f>VLOOKUP(TRIM(SUBSTITUTE(D2604,CHAR(160),CHAR(32))),Metadata!B$1:C$2632,2,FALSE)</f>
        <v>Villiers de L'Isle-Adam, Auguste, comte de, 1838-1889.</v>
      </c>
      <c r="F2604" t="str">
        <f>VLOOKUP(TRIM(SUBSTITUTE(D2604,CHAR(160),CHAR(32))),Metadata!B$1:D$2632,3,FALSE)</f>
        <v>Contes cruels</v>
      </c>
      <c r="G2604">
        <f>VLOOKUP(TRIM(SUBSTITUTE(D2604,CHAR(160),CHAR(32))),Metadata!B$1:E$2632,4,FALSE)</f>
        <v>1883</v>
      </c>
      <c r="H2604" t="s">
        <v>450</v>
      </c>
      <c r="J2604" t="str">
        <f>VLOOKUP(TRIM(SUBSTITUTE(D2604,CHAR(160),CHAR(32))),Metadata!B$1:H$2632,7,FALSE)</f>
        <v>roman</v>
      </c>
      <c r="L2604" t="str">
        <f>VLOOKUP(TRIM(SUBSTITUTE(D2604,CHAR(160),CHAR(32))),Metadata!B$1:J$2632,9,FALSE)</f>
        <v>prose</v>
      </c>
      <c r="M2604">
        <f>VLOOKUP(TRIM(SUBSTITUTE(D2604,CHAR(160),CHAR(32))),Metadata!B$1:K$2632,10,FALSE)</f>
        <v>76827</v>
      </c>
      <c r="N2604" s="1" t="s">
        <v>3077</v>
      </c>
      <c r="O2604">
        <v>241</v>
      </c>
      <c r="P2604">
        <v>248</v>
      </c>
    </row>
    <row r="2605" spans="1:16" x14ac:dyDescent="0.25">
      <c r="A2605" t="s">
        <v>4354</v>
      </c>
      <c r="B2605" t="s">
        <v>3100</v>
      </c>
      <c r="C2605" t="s">
        <v>330</v>
      </c>
      <c r="D2605" t="s">
        <v>8594</v>
      </c>
      <c r="E2605" t="str">
        <f>VLOOKUP(TRIM(SUBSTITUTE(D2605,CHAR(160),CHAR(32))),Metadata!B$1:C$2632,2,FALSE)</f>
        <v>Las Cases, Emmanuel-Auguste-Dieudonné, comte de, 1766-1842.</v>
      </c>
      <c r="F2605" t="str">
        <f>VLOOKUP(TRIM(SUBSTITUTE(D2605,CHAR(160),CHAR(32))),Metadata!B$1:D$2632,3,FALSE)</f>
        <v>Le mémorial de Sainte-Hélène.</v>
      </c>
      <c r="G2605">
        <f>VLOOKUP(TRIM(SUBSTITUTE(D2605,CHAR(160),CHAR(32))),Metadata!B$1:E$2632,4,FALSE)</f>
        <v>1823</v>
      </c>
      <c r="H2605" t="s">
        <v>450</v>
      </c>
      <c r="J2605" t="str">
        <f>VLOOKUP(TRIM(SUBSTITUTE(D2605,CHAR(160),CHAR(32))),Metadata!B$1:H$2632,7,FALSE)</f>
        <v>memoires</v>
      </c>
      <c r="L2605" t="str">
        <f>VLOOKUP(TRIM(SUBSTITUTE(D2605,CHAR(160),CHAR(32))),Metadata!B$1:J$2632,9,FALSE)</f>
        <v>prose</v>
      </c>
      <c r="M2605">
        <f>VLOOKUP(TRIM(SUBSTITUTE(D2605,CHAR(160),CHAR(32))),Metadata!B$1:K$2632,10,FALSE)</f>
        <v>643639</v>
      </c>
      <c r="N2605" s="1" t="s">
        <v>3078</v>
      </c>
      <c r="O2605">
        <v>27</v>
      </c>
      <c r="P2605">
        <v>35</v>
      </c>
    </row>
    <row r="2606" spans="1:16" x14ac:dyDescent="0.25">
      <c r="A2606" t="s">
        <v>4354</v>
      </c>
      <c r="B2606" t="s">
        <v>3100</v>
      </c>
      <c r="C2606" t="s">
        <v>330</v>
      </c>
      <c r="D2606" t="s">
        <v>8453</v>
      </c>
      <c r="E2606" t="str">
        <f>VLOOKUP(TRIM(SUBSTITUTE(D2606,CHAR(160),CHAR(32))),Metadata!B$1:C$2632,2,FALSE)</f>
        <v>Champfleury, 1821-1889.</v>
      </c>
      <c r="F2606" t="str">
        <f>VLOOKUP(TRIM(SUBSTITUTE(D2606,CHAR(160),CHAR(32))),Metadata!B$1:D$2632,3,FALSE)</f>
        <v>Aventures de Mlle Mariette</v>
      </c>
      <c r="G2606">
        <f>VLOOKUP(TRIM(SUBSTITUTE(D2606,CHAR(160),CHAR(32))),Metadata!B$1:E$2632,4,FALSE)</f>
        <v>1853</v>
      </c>
      <c r="H2606" t="s">
        <v>450</v>
      </c>
      <c r="J2606" t="str">
        <f>VLOOKUP(TRIM(SUBSTITUTE(D2606,CHAR(160),CHAR(32))),Metadata!B$1:H$2632,7,FALSE)</f>
        <v>roman</v>
      </c>
      <c r="L2606" t="str">
        <f>VLOOKUP(TRIM(SUBSTITUTE(D2606,CHAR(160),CHAR(32))),Metadata!B$1:J$2632,9,FALSE)</f>
        <v>prose</v>
      </c>
      <c r="M2606">
        <f>VLOOKUP(TRIM(SUBSTITUTE(D2606,CHAR(160),CHAR(32))),Metadata!B$1:K$2632,10,FALSE)</f>
        <v>87507</v>
      </c>
      <c r="N2606" t="s">
        <v>3079</v>
      </c>
      <c r="O2606">
        <v>126</v>
      </c>
      <c r="P2606">
        <v>133</v>
      </c>
    </row>
    <row r="2607" spans="1:16" x14ac:dyDescent="0.25">
      <c r="A2607" t="s">
        <v>4354</v>
      </c>
      <c r="B2607" t="s">
        <v>3100</v>
      </c>
      <c r="C2607" t="s">
        <v>330</v>
      </c>
      <c r="D2607" t="s">
        <v>7231</v>
      </c>
      <c r="E2607" t="str">
        <f>VLOOKUP(TRIM(SUBSTITUTE(D2607,CHAR(160),CHAR(32))),Metadata!B$1:C$2632,2,FALSE)</f>
        <v>France, Anatole, 1844-1924.</v>
      </c>
      <c r="F2607" t="str">
        <f>VLOOKUP(TRIM(SUBSTITUTE(D2607,CHAR(160),CHAR(32))),Metadata!B$1:D$2632,3,FALSE)</f>
        <v>L'Etui de nacre</v>
      </c>
      <c r="G2607">
        <f>VLOOKUP(TRIM(SUBSTITUTE(D2607,CHAR(160),CHAR(32))),Metadata!B$1:E$2632,4,FALSE)</f>
        <v>1923</v>
      </c>
      <c r="H2607" t="s">
        <v>534</v>
      </c>
      <c r="J2607" t="str">
        <f>VLOOKUP(TRIM(SUBSTITUTE(D2607,CHAR(160),CHAR(32))),Metadata!B$1:H$2632,7,FALSE)</f>
        <v>roman</v>
      </c>
      <c r="L2607" t="str">
        <f>VLOOKUP(TRIM(SUBSTITUTE(D2607,CHAR(160),CHAR(32))),Metadata!B$1:J$2632,9,FALSE)</f>
        <v/>
      </c>
      <c r="M2607">
        <f>VLOOKUP(TRIM(SUBSTITUTE(D2607,CHAR(160),CHAR(32))),Metadata!B$1:K$2632,10,FALSE)</f>
        <v>49025</v>
      </c>
      <c r="N2607" s="1" t="s">
        <v>3080</v>
      </c>
      <c r="O2607">
        <v>31</v>
      </c>
      <c r="P2607">
        <v>38</v>
      </c>
    </row>
    <row r="2608" spans="1:16" x14ac:dyDescent="0.25">
      <c r="A2608" t="s">
        <v>4354</v>
      </c>
      <c r="B2608" t="s">
        <v>3100</v>
      </c>
      <c r="C2608" t="s">
        <v>330</v>
      </c>
      <c r="D2608" t="s">
        <v>6934</v>
      </c>
      <c r="E2608" t="str">
        <f>VLOOKUP(TRIM(SUBSTITUTE(D2608,CHAR(160),CHAR(32))),Metadata!B$1:C$2632,2,FALSE)</f>
        <v>Jaurès, Jean, 1859-1914.</v>
      </c>
      <c r="F2608" t="str">
        <f>VLOOKUP(TRIM(SUBSTITUTE(D2608,CHAR(160),CHAR(32))),Metadata!B$1:D$2632,3,FALSE)</f>
        <v>Discours parlementaires</v>
      </c>
      <c r="G2608">
        <f>VLOOKUP(TRIM(SUBSTITUTE(D2608,CHAR(160),CHAR(32))),Metadata!B$1:E$2632,4,FALSE)</f>
        <v>1904</v>
      </c>
      <c r="H2608" t="s">
        <v>534</v>
      </c>
      <c r="J2608" t="str">
        <f>VLOOKUP(TRIM(SUBSTITUTE(D2608,CHAR(160),CHAR(32))),Metadata!B$1:H$2632,7,FALSE)</f>
        <v>traite</v>
      </c>
      <c r="L2608" t="str">
        <f>VLOOKUP(TRIM(SUBSTITUTE(D2608,CHAR(160),CHAR(32))),Metadata!B$1:J$2632,9,FALSE)</f>
        <v/>
      </c>
      <c r="M2608">
        <f>VLOOKUP(TRIM(SUBSTITUTE(D2608,CHAR(160),CHAR(32))),Metadata!B$1:K$2632,10,FALSE)</f>
        <v>301388</v>
      </c>
      <c r="N2608" s="1" t="s">
        <v>3081</v>
      </c>
      <c r="O2608">
        <v>95</v>
      </c>
      <c r="P2608">
        <v>103</v>
      </c>
    </row>
    <row r="2609" spans="1:16" x14ac:dyDescent="0.25">
      <c r="A2609" t="s">
        <v>4354</v>
      </c>
      <c r="B2609" t="s">
        <v>3100</v>
      </c>
      <c r="C2609" t="s">
        <v>330</v>
      </c>
      <c r="D2609" t="s">
        <v>8745</v>
      </c>
      <c r="E2609" t="str">
        <f>VLOOKUP(TRIM(SUBSTITUTE(D2609,CHAR(160),CHAR(32))),Metadata!B$1:C$2632,2,FALSE)</f>
        <v>Ambrière, Francis, 1907-</v>
      </c>
      <c r="F2609" t="str">
        <f>VLOOKUP(TRIM(SUBSTITUTE(D2609,CHAR(160),CHAR(32))),Metadata!B$1:D$2632,3,FALSE)</f>
        <v>Les grandes vacances</v>
      </c>
      <c r="G2609">
        <f>VLOOKUP(TRIM(SUBSTITUTE(D2609,CHAR(160),CHAR(32))),Metadata!B$1:E$2632,4,FALSE)</f>
        <v>1946</v>
      </c>
      <c r="H2609" t="s">
        <v>534</v>
      </c>
      <c r="J2609" t="str">
        <f>VLOOKUP(TRIM(SUBSTITUTE(D2609,CHAR(160),CHAR(32))),Metadata!B$1:H$2632,7,FALSE)</f>
        <v>roman</v>
      </c>
      <c r="L2609" t="str">
        <f>VLOOKUP(TRIM(SUBSTITUTE(D2609,CHAR(160),CHAR(32))),Metadata!B$1:J$2632,9,FALSE)</f>
        <v>prose</v>
      </c>
      <c r="M2609">
        <f>VLOOKUP(TRIM(SUBSTITUTE(D2609,CHAR(160),CHAR(32))),Metadata!B$1:K$2632,10,FALSE)</f>
        <v>124263</v>
      </c>
      <c r="N2609" s="1" t="s">
        <v>3082</v>
      </c>
      <c r="O2609">
        <v>611</v>
      </c>
      <c r="P2609">
        <v>618</v>
      </c>
    </row>
    <row r="2610" spans="1:16" x14ac:dyDescent="0.25">
      <c r="A2610" t="s">
        <v>4354</v>
      </c>
      <c r="B2610" t="s">
        <v>3100</v>
      </c>
      <c r="C2610" t="s">
        <v>330</v>
      </c>
      <c r="D2610" t="s">
        <v>8966</v>
      </c>
      <c r="E2610" t="str">
        <f>VLOOKUP(TRIM(SUBSTITUTE(D2610,CHAR(160),CHAR(32))),Metadata!B$1:C$2632,2,FALSE)</f>
        <v>Zola, Emile, 1840-1902.</v>
      </c>
      <c r="F2610" t="str">
        <f>VLOOKUP(TRIM(SUBSTITUTE(D2610,CHAR(160),CHAR(32))),Metadata!B$1:D$2632,3,FALSE)</f>
        <v>L'argent</v>
      </c>
      <c r="G2610">
        <f>VLOOKUP(TRIM(SUBSTITUTE(D2610,CHAR(160),CHAR(32))),Metadata!B$1:E$2632,4,FALSE)</f>
        <v>1891</v>
      </c>
      <c r="H2610" t="s">
        <v>534</v>
      </c>
      <c r="J2610" t="str">
        <f>VLOOKUP(TRIM(SUBSTITUTE(D2610,CHAR(160),CHAR(32))),Metadata!B$1:H$2632,7,FALSE)</f>
        <v>roman</v>
      </c>
      <c r="L2610" t="str">
        <f>VLOOKUP(TRIM(SUBSTITUTE(D2610,CHAR(160),CHAR(32))),Metadata!B$1:J$2632,9,FALSE)</f>
        <v>prose</v>
      </c>
      <c r="M2610">
        <f>VLOOKUP(TRIM(SUBSTITUTE(D2610,CHAR(160),CHAR(32))),Metadata!B$1:K$2632,10,FALSE)</f>
        <v>154835</v>
      </c>
      <c r="N2610" s="1" t="s">
        <v>3083</v>
      </c>
      <c r="O2610">
        <v>144</v>
      </c>
      <c r="P2610">
        <v>152</v>
      </c>
    </row>
    <row r="2611" spans="1:16" x14ac:dyDescent="0.25">
      <c r="A2611" t="s">
        <v>4354</v>
      </c>
      <c r="B2611" t="s">
        <v>3100</v>
      </c>
      <c r="C2611" t="s">
        <v>330</v>
      </c>
      <c r="D2611" t="s">
        <v>8923</v>
      </c>
      <c r="E2611" t="str">
        <f>VLOOKUP(TRIM(SUBSTITUTE(D2611,CHAR(160),CHAR(32))),Metadata!B$1:C$2632,2,FALSE)</f>
        <v>Malraux, André, 1901-1976.</v>
      </c>
      <c r="F2611" t="str">
        <f>VLOOKUP(TRIM(SUBSTITUTE(D2611,CHAR(160),CHAR(32))),Metadata!B$1:D$2632,3,FALSE)</f>
        <v>La condition humaine</v>
      </c>
      <c r="G2611">
        <f>VLOOKUP(TRIM(SUBSTITUTE(D2611,CHAR(160),CHAR(32))),Metadata!B$1:E$2632,4,FALSE)</f>
        <v>1933</v>
      </c>
      <c r="H2611" t="s">
        <v>534</v>
      </c>
      <c r="J2611" t="str">
        <f>VLOOKUP(TRIM(SUBSTITUTE(D2611,CHAR(160),CHAR(32))),Metadata!B$1:H$2632,7,FALSE)</f>
        <v>roman</v>
      </c>
      <c r="L2611" t="str">
        <f>VLOOKUP(TRIM(SUBSTITUTE(D2611,CHAR(160),CHAR(32))),Metadata!B$1:J$2632,9,FALSE)</f>
        <v>prose</v>
      </c>
      <c r="M2611">
        <f>VLOOKUP(TRIM(SUBSTITUTE(D2611,CHAR(160),CHAR(32))),Metadata!B$1:K$2632,10,FALSE)</f>
        <v>93798</v>
      </c>
      <c r="N2611" s="1" t="s">
        <v>3084</v>
      </c>
      <c r="O2611">
        <v>106</v>
      </c>
      <c r="P2611">
        <v>114</v>
      </c>
    </row>
    <row r="2612" spans="1:16" x14ac:dyDescent="0.25">
      <c r="A2612" t="s">
        <v>4354</v>
      </c>
      <c r="B2612" t="s">
        <v>3100</v>
      </c>
      <c r="C2612" t="s">
        <v>330</v>
      </c>
      <c r="D2612" t="s">
        <v>8972</v>
      </c>
      <c r="E2612" t="str">
        <f>VLOOKUP(TRIM(SUBSTITUTE(D2612,CHAR(160),CHAR(32))),Metadata!B$1:C$2632,2,FALSE)</f>
        <v>Ponge, Francis, 1899-1988.</v>
      </c>
      <c r="F2612" t="str">
        <f>VLOOKUP(TRIM(SUBSTITUTE(D2612,CHAR(160),CHAR(32))),Metadata!B$1:D$2632,3,FALSE)</f>
        <v>Le parti pris des choses</v>
      </c>
      <c r="G2612">
        <f>VLOOKUP(TRIM(SUBSTITUTE(D2612,CHAR(160),CHAR(32))),Metadata!B$1:E$2632,4,FALSE)</f>
        <v>1942</v>
      </c>
      <c r="H2612" t="s">
        <v>534</v>
      </c>
      <c r="J2612" t="str">
        <f>VLOOKUP(TRIM(SUBSTITUTE(D2612,CHAR(160),CHAR(32))),Metadata!B$1:H$2632,7,FALSE)</f>
        <v>poesie</v>
      </c>
      <c r="L2612" t="str">
        <f>VLOOKUP(TRIM(SUBSTITUTE(D2612,CHAR(160),CHAR(32))),Metadata!B$1:J$2632,9,FALSE)</f>
        <v>prose</v>
      </c>
      <c r="M2612">
        <f>VLOOKUP(TRIM(SUBSTITUTE(D2612,CHAR(160),CHAR(32))),Metadata!B$1:K$2632,10,FALSE)</f>
        <v>13874</v>
      </c>
      <c r="N2612" s="1" t="s">
        <v>3085</v>
      </c>
      <c r="O2612">
        <v>361</v>
      </c>
      <c r="P2612">
        <v>368</v>
      </c>
    </row>
    <row r="2613" spans="1:16" x14ac:dyDescent="0.25">
      <c r="A2613" t="s">
        <v>4354</v>
      </c>
      <c r="B2613" t="s">
        <v>3100</v>
      </c>
      <c r="C2613" t="s">
        <v>330</v>
      </c>
      <c r="D2613" t="s">
        <v>8864</v>
      </c>
      <c r="E2613" t="str">
        <f>VLOOKUP(TRIM(SUBSTITUTE(D2613,CHAR(160),CHAR(32))),Metadata!B$1:C$2632,2,FALSE)</f>
        <v>Gaulle, Charles de, 1890-1970.</v>
      </c>
      <c r="F2613" t="str">
        <f>VLOOKUP(TRIM(SUBSTITUTE(D2613,CHAR(160),CHAR(32))),Metadata!B$1:D$2632,3,FALSE)</f>
        <v>Mémoires de guerre, le salut, 1944-1946</v>
      </c>
      <c r="G2613">
        <f>VLOOKUP(TRIM(SUBSTITUTE(D2613,CHAR(160),CHAR(32))),Metadata!B$1:E$2632,4,FALSE)</f>
        <v>1959</v>
      </c>
      <c r="H2613" t="s">
        <v>534</v>
      </c>
      <c r="J2613" t="str">
        <f>VLOOKUP(TRIM(SUBSTITUTE(D2613,CHAR(160),CHAR(32))),Metadata!B$1:H$2632,7,FALSE)</f>
        <v>memoires</v>
      </c>
      <c r="L2613" t="str">
        <f>VLOOKUP(TRIM(SUBSTITUTE(D2613,CHAR(160),CHAR(32))),Metadata!B$1:J$2632,9,FALSE)</f>
        <v>prose</v>
      </c>
      <c r="M2613">
        <f>VLOOKUP(TRIM(SUBSTITUTE(D2613,CHAR(160),CHAR(32))),Metadata!B$1:K$2632,10,FALSE)</f>
        <v>192393</v>
      </c>
      <c r="N2613" s="1" t="s">
        <v>3086</v>
      </c>
      <c r="O2613">
        <v>53</v>
      </c>
      <c r="P2613">
        <v>60</v>
      </c>
    </row>
    <row r="2614" spans="1:16" x14ac:dyDescent="0.25">
      <c r="A2614" t="s">
        <v>4354</v>
      </c>
      <c r="B2614" t="s">
        <v>3100</v>
      </c>
      <c r="C2614" t="s">
        <v>330</v>
      </c>
      <c r="D2614" t="s">
        <v>8865</v>
      </c>
      <c r="E2614" t="str">
        <f>VLOOKUP(TRIM(SUBSTITUTE(D2614,CHAR(160),CHAR(32))),Metadata!B$1:C$2632,2,FALSE)</f>
        <v>Gaulle, Charles de, 1890-1970.</v>
      </c>
      <c r="F2614" t="str">
        <f>VLOOKUP(TRIM(SUBSTITUTE(D2614,CHAR(160),CHAR(32))),Metadata!B$1:D$2632,3,FALSE)</f>
        <v>Mémoires de guerre, l'unité, 1942-1944</v>
      </c>
      <c r="G2614">
        <f>VLOOKUP(TRIM(SUBSTITUTE(D2614,CHAR(160),CHAR(32))),Metadata!B$1:E$2632,4,FALSE)</f>
        <v>1956</v>
      </c>
      <c r="H2614" t="s">
        <v>534</v>
      </c>
      <c r="J2614" t="str">
        <f>VLOOKUP(TRIM(SUBSTITUTE(D2614,CHAR(160),CHAR(32))),Metadata!B$1:H$2632,7,FALSE)</f>
        <v>memoires</v>
      </c>
      <c r="L2614" t="str">
        <f>VLOOKUP(TRIM(SUBSTITUTE(D2614,CHAR(160),CHAR(32))),Metadata!B$1:J$2632,9,FALSE)</f>
        <v>prose</v>
      </c>
      <c r="M2614">
        <f>VLOOKUP(TRIM(SUBSTITUTE(D2614,CHAR(160),CHAR(32))),Metadata!B$1:K$2632,10,FALSE)</f>
        <v>208002</v>
      </c>
      <c r="N2614" s="1" t="s">
        <v>3087</v>
      </c>
      <c r="O2614">
        <v>457</v>
      </c>
      <c r="P2614">
        <v>464</v>
      </c>
    </row>
    <row r="2615" spans="1:16" x14ac:dyDescent="0.25">
      <c r="A2615" t="s">
        <v>4354</v>
      </c>
      <c r="B2615" t="s">
        <v>3100</v>
      </c>
      <c r="C2615" t="s">
        <v>330</v>
      </c>
      <c r="D2615" t="s">
        <v>9011</v>
      </c>
      <c r="E2615" t="str">
        <f>VLOOKUP(TRIM(SUBSTITUTE(D2615,CHAR(160),CHAR(32))),Metadata!B$1:C$2632,2,FALSE)</f>
        <v>Sorel, Georges, 1847-1922.</v>
      </c>
      <c r="F2615" t="str">
        <f>VLOOKUP(TRIM(SUBSTITUTE(D2615,CHAR(160),CHAR(32))),Metadata!B$1:D$2632,3,FALSE)</f>
        <v>Réflexions sur la violence</v>
      </c>
      <c r="G2615">
        <f>VLOOKUP(TRIM(SUBSTITUTE(D2615,CHAR(160),CHAR(32))),Metadata!B$1:E$2632,4,FALSE)</f>
        <v>1908</v>
      </c>
      <c r="H2615" t="s">
        <v>534</v>
      </c>
      <c r="J2615" t="str">
        <f>VLOOKUP(TRIM(SUBSTITUTE(D2615,CHAR(160),CHAR(32))),Metadata!B$1:H$2632,7,FALSE)</f>
        <v>traite</v>
      </c>
      <c r="L2615" t="str">
        <f>VLOOKUP(TRIM(SUBSTITUTE(D2615,CHAR(160),CHAR(32))),Metadata!B$1:J$2632,9,FALSE)</f>
        <v/>
      </c>
      <c r="M2615">
        <f>VLOOKUP(TRIM(SUBSTITUTE(D2615,CHAR(160),CHAR(32))),Metadata!B$1:K$2632,10,FALSE)</f>
        <v>111160</v>
      </c>
      <c r="N2615" s="1" t="s">
        <v>3088</v>
      </c>
      <c r="O2615">
        <v>36</v>
      </c>
      <c r="P2615">
        <v>43</v>
      </c>
    </row>
    <row r="2616" spans="1:16" x14ac:dyDescent="0.25">
      <c r="A2616" t="s">
        <v>4354</v>
      </c>
      <c r="B2616" t="s">
        <v>3100</v>
      </c>
      <c r="C2616" t="s">
        <v>330</v>
      </c>
      <c r="D2616" t="s">
        <v>7897</v>
      </c>
      <c r="E2616" t="str">
        <f>VLOOKUP(TRIM(SUBSTITUTE(D2616,CHAR(160),CHAR(32))),Metadata!B$1:C$2632,2,FALSE)</f>
        <v>Febvre, Lucien, 1878-1956.</v>
      </c>
      <c r="F2616" t="str">
        <f>VLOOKUP(TRIM(SUBSTITUTE(D2616,CHAR(160),CHAR(32))),Metadata!B$1:D$2632,3,FALSE)</f>
        <v>L'apparition du livre.</v>
      </c>
      <c r="G2616">
        <f>VLOOKUP(TRIM(SUBSTITUTE(D2616,CHAR(160),CHAR(32))),Metadata!B$1:E$2632,4,FALSE)</f>
        <v>1958</v>
      </c>
      <c r="H2616" t="s">
        <v>534</v>
      </c>
      <c r="J2616" t="str">
        <f>VLOOKUP(TRIM(SUBSTITUTE(D2616,CHAR(160),CHAR(32))),Metadata!B$1:H$2632,7,FALSE)</f>
        <v>traite</v>
      </c>
      <c r="L2616" t="str">
        <f>VLOOKUP(TRIM(SUBSTITUTE(D2616,CHAR(160),CHAR(32))),Metadata!B$1:J$2632,9,FALSE)</f>
        <v/>
      </c>
      <c r="M2616">
        <f>VLOOKUP(TRIM(SUBSTITUTE(D2616,CHAR(160),CHAR(32))),Metadata!B$1:K$2632,10,FALSE)</f>
        <v>88665</v>
      </c>
      <c r="N2616" s="1" t="s">
        <v>3089</v>
      </c>
      <c r="O2616">
        <v>92</v>
      </c>
      <c r="P2616">
        <v>99</v>
      </c>
    </row>
    <row r="2617" spans="1:16" x14ac:dyDescent="0.25">
      <c r="A2617" t="s">
        <v>4354</v>
      </c>
      <c r="B2617" t="s">
        <v>3100</v>
      </c>
      <c r="C2617" t="s">
        <v>330</v>
      </c>
      <c r="D2617" t="s">
        <v>7648</v>
      </c>
      <c r="E2617" t="str">
        <f>VLOOKUP(TRIM(SUBSTITUTE(D2617,CHAR(160),CHAR(32))),Metadata!B$1:C$2632,2,FALSE)</f>
        <v>Febvre, Lucien, 1878-1956.</v>
      </c>
      <c r="F2617" t="str">
        <f>VLOOKUP(TRIM(SUBSTITUTE(D2617,CHAR(160),CHAR(32))),Metadata!B$1:D$2632,3,FALSE)</f>
        <v>Autour de l'Heptaméron. Amour sacré, amour profane.</v>
      </c>
      <c r="G2617">
        <f>VLOOKUP(TRIM(SUBSTITUTE(D2617,CHAR(160),CHAR(32))),Metadata!B$1:E$2632,4,FALSE)</f>
        <v>1944</v>
      </c>
      <c r="H2617" t="s">
        <v>534</v>
      </c>
      <c r="J2617" t="str">
        <f>VLOOKUP(TRIM(SUBSTITUTE(D2617,CHAR(160),CHAR(32))),Metadata!B$1:H$2632,7,FALSE)</f>
        <v>traite</v>
      </c>
      <c r="L2617" t="str">
        <f>VLOOKUP(TRIM(SUBSTITUTE(D2617,CHAR(160),CHAR(32))),Metadata!B$1:J$2632,9,FALSE)</f>
        <v/>
      </c>
      <c r="M2617">
        <f>VLOOKUP(TRIM(SUBSTITUTE(D2617,CHAR(160),CHAR(32))),Metadata!B$1:K$2632,10,FALSE)</f>
        <v>111814</v>
      </c>
      <c r="N2617" s="1" t="s">
        <v>3090</v>
      </c>
      <c r="O2617">
        <v>89</v>
      </c>
      <c r="P2617">
        <v>96</v>
      </c>
    </row>
    <row r="2618" spans="1:16" x14ac:dyDescent="0.25">
      <c r="A2618" t="s">
        <v>4354</v>
      </c>
      <c r="B2618" t="s">
        <v>3100</v>
      </c>
      <c r="C2618" t="s">
        <v>330</v>
      </c>
      <c r="D2618" t="s">
        <v>9011</v>
      </c>
      <c r="E2618" t="str">
        <f>VLOOKUP(TRIM(SUBSTITUTE(D2618,CHAR(160),CHAR(32))),Metadata!B$1:C$2632,2,FALSE)</f>
        <v>Sorel, Georges, 1847-1922.</v>
      </c>
      <c r="F2618" t="str">
        <f>VLOOKUP(TRIM(SUBSTITUTE(D2618,CHAR(160),CHAR(32))),Metadata!B$1:D$2632,3,FALSE)</f>
        <v>Réflexions sur la violence</v>
      </c>
      <c r="G2618">
        <f>VLOOKUP(TRIM(SUBSTITUTE(D2618,CHAR(160),CHAR(32))),Metadata!B$1:E$2632,4,FALSE)</f>
        <v>1908</v>
      </c>
      <c r="H2618" t="s">
        <v>534</v>
      </c>
      <c r="J2618" t="str">
        <f>VLOOKUP(TRIM(SUBSTITUTE(D2618,CHAR(160),CHAR(32))),Metadata!B$1:H$2632,7,FALSE)</f>
        <v>traite</v>
      </c>
      <c r="L2618" t="str">
        <f>VLOOKUP(TRIM(SUBSTITUTE(D2618,CHAR(160),CHAR(32))),Metadata!B$1:J$2632,9,FALSE)</f>
        <v/>
      </c>
      <c r="M2618">
        <f>VLOOKUP(TRIM(SUBSTITUTE(D2618,CHAR(160),CHAR(32))),Metadata!B$1:K$2632,10,FALSE)</f>
        <v>111160</v>
      </c>
      <c r="N2618" s="1" t="s">
        <v>3091</v>
      </c>
      <c r="O2618">
        <v>129</v>
      </c>
      <c r="P2618">
        <v>136</v>
      </c>
    </row>
    <row r="2619" spans="1:16" x14ac:dyDescent="0.25">
      <c r="A2619" t="s">
        <v>4354</v>
      </c>
      <c r="B2619" t="s">
        <v>3100</v>
      </c>
      <c r="C2619" t="s">
        <v>330</v>
      </c>
      <c r="D2619" t="s">
        <v>8815</v>
      </c>
      <c r="E2619" t="str">
        <f>VLOOKUP(TRIM(SUBSTITUTE(D2619,CHAR(160),CHAR(32))),Metadata!B$1:C$2632,2,FALSE)</f>
        <v>Cendrars, Blaise, 1887-1961.</v>
      </c>
      <c r="F2619" t="str">
        <f>VLOOKUP(TRIM(SUBSTITUTE(D2619,CHAR(160),CHAR(32))),Metadata!B$1:D$2632,3,FALSE)</f>
        <v>Bourlinguer</v>
      </c>
      <c r="G2619">
        <f>VLOOKUP(TRIM(SUBSTITUTE(D2619,CHAR(160),CHAR(32))),Metadata!B$1:E$2632,4,FALSE)</f>
        <v>1948</v>
      </c>
      <c r="H2619" t="s">
        <v>534</v>
      </c>
      <c r="J2619" t="str">
        <f>VLOOKUP(TRIM(SUBSTITUTE(D2619,CHAR(160),CHAR(32))),Metadata!B$1:H$2632,7,FALSE)</f>
        <v>memoires</v>
      </c>
      <c r="L2619" t="str">
        <f>VLOOKUP(TRIM(SUBSTITUTE(D2619,CHAR(160),CHAR(32))),Metadata!B$1:J$2632,9,FALSE)</f>
        <v>prose</v>
      </c>
      <c r="M2619">
        <f>VLOOKUP(TRIM(SUBSTITUTE(D2619,CHAR(160),CHAR(32))),Metadata!B$1:K$2632,10,FALSE)</f>
        <v>135924</v>
      </c>
      <c r="N2619" s="1" t="s">
        <v>3092</v>
      </c>
      <c r="O2619">
        <v>388</v>
      </c>
      <c r="P2619">
        <v>395</v>
      </c>
    </row>
    <row r="2620" spans="1:16" x14ac:dyDescent="0.25">
      <c r="A2620" t="s">
        <v>4354</v>
      </c>
      <c r="B2620" t="s">
        <v>3100</v>
      </c>
      <c r="C2620" t="s">
        <v>330</v>
      </c>
      <c r="D2620" t="s">
        <v>8770</v>
      </c>
      <c r="E2620" t="str">
        <f>VLOOKUP(TRIM(SUBSTITUTE(D2620,CHAR(160),CHAR(32))),Metadata!B$1:C$2632,2,FALSE)</f>
        <v>Bazin, Hervé, 1911-1996.</v>
      </c>
      <c r="F2620" t="str">
        <f>VLOOKUP(TRIM(SUBSTITUTE(D2620,CHAR(160),CHAR(32))),Metadata!B$1:D$2632,3,FALSE)</f>
        <v>Vipère au poing</v>
      </c>
      <c r="G2620">
        <f>VLOOKUP(TRIM(SUBSTITUTE(D2620,CHAR(160),CHAR(32))),Metadata!B$1:E$2632,4,FALSE)</f>
        <v>1948</v>
      </c>
      <c r="H2620" t="s">
        <v>534</v>
      </c>
      <c r="J2620" t="str">
        <f>VLOOKUP(TRIM(SUBSTITUTE(D2620,CHAR(160),CHAR(32))),Metadata!B$1:H$2632,7,FALSE)</f>
        <v>roman</v>
      </c>
      <c r="L2620" t="str">
        <f>VLOOKUP(TRIM(SUBSTITUTE(D2620,CHAR(160),CHAR(32))),Metadata!B$1:J$2632,9,FALSE)</f>
        <v>prose</v>
      </c>
      <c r="M2620">
        <f>VLOOKUP(TRIM(SUBSTITUTE(D2620,CHAR(160),CHAR(32))),Metadata!B$1:K$2632,10,FALSE)</f>
        <v>57298</v>
      </c>
      <c r="N2620" s="1" t="s">
        <v>3093</v>
      </c>
      <c r="O2620">
        <v>148</v>
      </c>
      <c r="P2620">
        <v>156</v>
      </c>
    </row>
    <row r="2621" spans="1:16" x14ac:dyDescent="0.25">
      <c r="A2621" t="s">
        <v>4354</v>
      </c>
      <c r="B2621" t="s">
        <v>3100</v>
      </c>
      <c r="C2621" t="s">
        <v>330</v>
      </c>
      <c r="D2621" t="s">
        <v>8962</v>
      </c>
      <c r="E2621" t="str">
        <f>VLOOKUP(TRIM(SUBSTITUTE(D2621,CHAR(160),CHAR(32))),Metadata!B$1:C$2632,2,FALSE)</f>
        <v>Guizot, François, 1787-1874.</v>
      </c>
      <c r="F2621" t="str">
        <f>VLOOKUP(TRIM(SUBSTITUTE(D2621,CHAR(160),CHAR(32))),Metadata!B$1:D$2632,3,FALSE)</f>
        <v>Des Conspirations et de la Justice Politique</v>
      </c>
      <c r="G2621">
        <f>VLOOKUP(TRIM(SUBSTITUTE(D2621,CHAR(160),CHAR(32))),Metadata!B$1:E$2632,4,FALSE)</f>
        <v>1845</v>
      </c>
      <c r="H2621" t="s">
        <v>534</v>
      </c>
      <c r="J2621" t="str">
        <f>VLOOKUP(TRIM(SUBSTITUTE(D2621,CHAR(160),CHAR(32))),Metadata!B$1:H$2632,7,FALSE)</f>
        <v>traite</v>
      </c>
      <c r="L2621" t="str">
        <f>VLOOKUP(TRIM(SUBSTITUTE(D2621,CHAR(160),CHAR(32))),Metadata!B$1:J$2632,9,FALSE)</f>
        <v/>
      </c>
      <c r="M2621">
        <f>VLOOKUP(TRIM(SUBSTITUTE(D2621,CHAR(160),CHAR(32))),Metadata!B$1:K$2632,10,FALSE)</f>
        <v>22946</v>
      </c>
      <c r="N2621" s="1" t="s">
        <v>3094</v>
      </c>
      <c r="O2621">
        <v>303</v>
      </c>
      <c r="P2621">
        <v>310</v>
      </c>
    </row>
    <row r="2622" spans="1:16" x14ac:dyDescent="0.25">
      <c r="A2622" t="s">
        <v>4354</v>
      </c>
      <c r="B2622" t="s">
        <v>3100</v>
      </c>
      <c r="C2622" t="s">
        <v>330</v>
      </c>
      <c r="D2622" t="s">
        <v>8745</v>
      </c>
      <c r="E2622" t="str">
        <f>VLOOKUP(TRIM(SUBSTITUTE(D2622,CHAR(160),CHAR(32))),Metadata!B$1:C$2632,2,FALSE)</f>
        <v>Ambrière, Francis, 1907-</v>
      </c>
      <c r="F2622" t="str">
        <f>VLOOKUP(TRIM(SUBSTITUTE(D2622,CHAR(160),CHAR(32))),Metadata!B$1:D$2632,3,FALSE)</f>
        <v>Les grandes vacances</v>
      </c>
      <c r="G2622">
        <f>VLOOKUP(TRIM(SUBSTITUTE(D2622,CHAR(160),CHAR(32))),Metadata!B$1:E$2632,4,FALSE)</f>
        <v>1946</v>
      </c>
      <c r="H2622" t="s">
        <v>534</v>
      </c>
      <c r="J2622" t="str">
        <f>VLOOKUP(TRIM(SUBSTITUTE(D2622,CHAR(160),CHAR(32))),Metadata!B$1:H$2632,7,FALSE)</f>
        <v>roman</v>
      </c>
      <c r="L2622" t="str">
        <f>VLOOKUP(TRIM(SUBSTITUTE(D2622,CHAR(160),CHAR(32))),Metadata!B$1:J$2632,9,FALSE)</f>
        <v>prose</v>
      </c>
      <c r="M2622">
        <f>VLOOKUP(TRIM(SUBSTITUTE(D2622,CHAR(160),CHAR(32))),Metadata!B$1:K$2632,10,FALSE)</f>
        <v>124263</v>
      </c>
      <c r="N2622" s="1" t="s">
        <v>3095</v>
      </c>
      <c r="O2622">
        <v>247</v>
      </c>
      <c r="P2622">
        <v>254</v>
      </c>
    </row>
    <row r="2623" spans="1:16" x14ac:dyDescent="0.25">
      <c r="A2623" t="s">
        <v>4354</v>
      </c>
      <c r="B2623" t="s">
        <v>3100</v>
      </c>
      <c r="C2623" t="s">
        <v>330</v>
      </c>
      <c r="D2623" t="s">
        <v>7250</v>
      </c>
      <c r="E2623" t="str">
        <f>VLOOKUP(TRIM(SUBSTITUTE(D2623,CHAR(160),CHAR(32))),Metadata!B$1:C$2632,2,FALSE)</f>
        <v>Bainville, Jacques, 1879-1936.</v>
      </c>
      <c r="F2623" t="str">
        <f>VLOOKUP(TRIM(SUBSTITUTE(D2623,CHAR(160),CHAR(32))),Metadata!B$1:D$2632,3,FALSE)</f>
        <v>Histoire de France</v>
      </c>
      <c r="G2623">
        <f>VLOOKUP(TRIM(SUBSTITUTE(D2623,CHAR(160),CHAR(32))),Metadata!B$1:E$2632,4,FALSE)</f>
        <v>1924</v>
      </c>
      <c r="H2623" t="s">
        <v>534</v>
      </c>
      <c r="J2623" t="str">
        <f>VLOOKUP(TRIM(SUBSTITUTE(D2623,CHAR(160),CHAR(32))),Metadata!B$1:H$2632,7,FALSE)</f>
        <v>traite ou essai</v>
      </c>
      <c r="L2623" t="str">
        <f>VLOOKUP(TRIM(SUBSTITUTE(D2623,CHAR(160),CHAR(32))),Metadata!B$1:J$2632,9,FALSE)</f>
        <v/>
      </c>
      <c r="M2623">
        <f>VLOOKUP(TRIM(SUBSTITUTE(D2623,CHAR(160),CHAR(32))),Metadata!B$1:K$2632,10,FALSE)</f>
        <v>169042</v>
      </c>
      <c r="N2623" s="1" t="s">
        <v>3096</v>
      </c>
      <c r="O2623">
        <v>3</v>
      </c>
      <c r="P2623">
        <v>10</v>
      </c>
    </row>
    <row r="2624" spans="1:16" x14ac:dyDescent="0.25">
      <c r="A2624" t="s">
        <v>4354</v>
      </c>
      <c r="B2624" t="s">
        <v>3100</v>
      </c>
      <c r="C2624" t="s">
        <v>330</v>
      </c>
      <c r="D2624" t="s">
        <v>8919</v>
      </c>
      <c r="E2624" t="str">
        <f>VLOOKUP(TRIM(SUBSTITUTE(D2624,CHAR(160),CHAR(32))),Metadata!B$1:C$2632,2,FALSE)</f>
        <v>Leroux, Gaston, 1868-1927.</v>
      </c>
      <c r="F2624" t="str">
        <f>VLOOKUP(TRIM(SUBSTITUTE(D2624,CHAR(160),CHAR(32))),Metadata!B$1:D$2632,3,FALSE)</f>
        <v>Rouletabille chez le tsar</v>
      </c>
      <c r="G2624">
        <f>VLOOKUP(TRIM(SUBSTITUTE(D2624,CHAR(160),CHAR(32))),Metadata!B$1:E$2632,4,FALSE)</f>
        <v>1912</v>
      </c>
      <c r="H2624" t="s">
        <v>534</v>
      </c>
      <c r="J2624" t="str">
        <f>VLOOKUP(TRIM(SUBSTITUTE(D2624,CHAR(160),CHAR(32))),Metadata!B$1:H$2632,7,FALSE)</f>
        <v>roman</v>
      </c>
      <c r="L2624" t="str">
        <f>VLOOKUP(TRIM(SUBSTITUTE(D2624,CHAR(160),CHAR(32))),Metadata!B$1:J$2632,9,FALSE)</f>
        <v>prose</v>
      </c>
      <c r="M2624">
        <f>VLOOKUP(TRIM(SUBSTITUTE(D2624,CHAR(160),CHAR(32))),Metadata!B$1:K$2632,10,FALSE)</f>
        <v>103004</v>
      </c>
      <c r="N2624" t="s">
        <v>3097</v>
      </c>
      <c r="O2624">
        <v>124</v>
      </c>
      <c r="P2624">
        <v>131</v>
      </c>
    </row>
    <row r="2625" spans="1:18" x14ac:dyDescent="0.25">
      <c r="A2625" t="s">
        <v>4354</v>
      </c>
      <c r="B2625" t="s">
        <v>3100</v>
      </c>
      <c r="C2625" t="s">
        <v>330</v>
      </c>
      <c r="D2625" t="s">
        <v>8924</v>
      </c>
      <c r="E2625" t="str">
        <f>VLOOKUP(TRIM(SUBSTITUTE(D2625,CHAR(160),CHAR(32))),Metadata!B$1:C$2632,2,FALSE)</f>
        <v>Malraux, André, 1901-1976.</v>
      </c>
      <c r="F2625" t="str">
        <f>VLOOKUP(TRIM(SUBSTITUTE(D2625,CHAR(160),CHAR(32))),Metadata!B$1:D$2632,3,FALSE)</f>
        <v>L'espoir</v>
      </c>
      <c r="G2625">
        <f>VLOOKUP(TRIM(SUBSTITUTE(D2625,CHAR(160),CHAR(32))),Metadata!B$1:E$2632,4,FALSE)</f>
        <v>1937</v>
      </c>
      <c r="H2625" t="s">
        <v>534</v>
      </c>
      <c r="J2625" t="str">
        <f>VLOOKUP(TRIM(SUBSTITUTE(D2625,CHAR(160),CHAR(32))),Metadata!B$1:H$2632,7,FALSE)</f>
        <v>roman</v>
      </c>
      <c r="L2625" t="str">
        <f>VLOOKUP(TRIM(SUBSTITUTE(D2625,CHAR(160),CHAR(32))),Metadata!B$1:J$2632,9,FALSE)</f>
        <v>prose</v>
      </c>
      <c r="M2625">
        <f>VLOOKUP(TRIM(SUBSTITUTE(D2625,CHAR(160),CHAR(32))),Metadata!B$1:K$2632,10,FALSE)</f>
        <v>149858</v>
      </c>
      <c r="N2625" s="1" t="s">
        <v>3098</v>
      </c>
      <c r="O2625">
        <v>332</v>
      </c>
      <c r="P2625">
        <v>339</v>
      </c>
    </row>
    <row r="2626" spans="1:18" x14ac:dyDescent="0.25">
      <c r="A2626" t="s">
        <v>4354</v>
      </c>
      <c r="B2626" t="s">
        <v>3100</v>
      </c>
      <c r="C2626" t="s">
        <v>330</v>
      </c>
      <c r="D2626" t="s">
        <v>7382</v>
      </c>
      <c r="E2626" t="str">
        <f>VLOOKUP(TRIM(SUBSTITUTE(D2626,CHAR(160),CHAR(32))),Metadata!B$1:C$2632,2,FALSE)</f>
        <v>Bainville, Jacques, 1879-1936.</v>
      </c>
      <c r="F2626" t="str">
        <f>VLOOKUP(TRIM(SUBSTITUTE(D2626,CHAR(160),CHAR(32))),Metadata!B$1:D$2632,3,FALSE)</f>
        <v>Napoléon</v>
      </c>
      <c r="G2626">
        <f>VLOOKUP(TRIM(SUBSTITUTE(D2626,CHAR(160),CHAR(32))),Metadata!B$1:E$2632,4,FALSE)</f>
        <v>1931</v>
      </c>
      <c r="H2626" t="s">
        <v>534</v>
      </c>
      <c r="J2626" t="str">
        <f>VLOOKUP(TRIM(SUBSTITUTE(D2626,CHAR(160),CHAR(32))),Metadata!B$1:H$2632,7,FALSE)</f>
        <v>traite ou essai</v>
      </c>
      <c r="L2626" t="str">
        <f>VLOOKUP(TRIM(SUBSTITUTE(D2626,CHAR(160),CHAR(32))),Metadata!B$1:J$2632,9,FALSE)</f>
        <v/>
      </c>
      <c r="M2626">
        <f>VLOOKUP(TRIM(SUBSTITUTE(D2626,CHAR(160),CHAR(32))),Metadata!B$1:K$2632,10,FALSE)</f>
        <v>191193</v>
      </c>
      <c r="N2626" s="1" t="s">
        <v>3099</v>
      </c>
      <c r="O2626">
        <v>23</v>
      </c>
      <c r="P2626">
        <v>30</v>
      </c>
    </row>
    <row r="2627" spans="1:18" x14ac:dyDescent="0.25">
      <c r="A2627" t="s">
        <v>4354</v>
      </c>
      <c r="B2627" t="s">
        <v>3130</v>
      </c>
      <c r="C2627" t="s">
        <v>330</v>
      </c>
      <c r="D2627" t="s">
        <v>8064</v>
      </c>
      <c r="E2627" t="str">
        <f>VLOOKUP(TRIM(SUBSTITUTE(D2627,CHAR(160),CHAR(32))),Metadata!B$1:C$2632,2,FALSE)</f>
        <v>Guilleragues, Gabriel Joseph de Lavergne, vicomte de, 1628-1685.</v>
      </c>
      <c r="F2627" t="str">
        <f>VLOOKUP(TRIM(SUBSTITUTE(D2627,CHAR(160),CHAR(32))),Metadata!B$1:D$2632,3,FALSE)</f>
        <v>Les Valentins</v>
      </c>
      <c r="G2627">
        <f>VLOOKUP(TRIM(SUBSTITUTE(D2627,CHAR(160),CHAR(32))),Metadata!B$1:E$2632,4,FALSE)</f>
        <v>1668</v>
      </c>
      <c r="H2627" t="s">
        <v>445</v>
      </c>
      <c r="J2627" t="str">
        <f>VLOOKUP(TRIM(SUBSTITUTE(D2627,CHAR(160),CHAR(32))),Metadata!B$1:H$2632,7,FALSE)</f>
        <v>poesie</v>
      </c>
      <c r="L2627" t="str">
        <f>VLOOKUP(TRIM(SUBSTITUTE(D2627,CHAR(160),CHAR(32))),Metadata!B$1:J$2632,9,FALSE)</f>
        <v/>
      </c>
      <c r="M2627">
        <f>VLOOKUP(TRIM(SUBSTITUTE(D2627,CHAR(160),CHAR(32))),Metadata!B$1:K$2632,10,FALSE)</f>
        <v>3223</v>
      </c>
      <c r="N2627" t="s">
        <v>3101</v>
      </c>
      <c r="O2627">
        <v>90</v>
      </c>
      <c r="P2627">
        <v>105</v>
      </c>
    </row>
    <row r="2628" spans="1:18" x14ac:dyDescent="0.25">
      <c r="A2628" t="s">
        <v>4354</v>
      </c>
      <c r="B2628" t="s">
        <v>3130</v>
      </c>
      <c r="C2628" t="s">
        <v>330</v>
      </c>
      <c r="D2628" t="s">
        <v>8106</v>
      </c>
      <c r="E2628" t="str">
        <f>VLOOKUP(TRIM(SUBSTITUTE(D2628,CHAR(160),CHAR(32))),Metadata!B$1:C$2632,2,FALSE)</f>
        <v>Molière, 1622-1673.</v>
      </c>
      <c r="F2628" t="str">
        <f>VLOOKUP(TRIM(SUBSTITUTE(D2628,CHAR(160),CHAR(32))),Metadata!B$1:D$2632,3,FALSE)</f>
        <v>Les fourberies de Scapin: comédie</v>
      </c>
      <c r="G2628">
        <f>VLOOKUP(TRIM(SUBSTITUTE(D2628,CHAR(160),CHAR(32))),Metadata!B$1:E$2632,4,FALSE)</f>
        <v>1671</v>
      </c>
      <c r="H2628" t="s">
        <v>445</v>
      </c>
      <c r="J2628" t="str">
        <f>VLOOKUP(TRIM(SUBSTITUTE(D2628,CHAR(160),CHAR(32))),Metadata!B$1:H$2632,7,FALSE)</f>
        <v>theatre</v>
      </c>
      <c r="L2628" t="str">
        <f>VLOOKUP(TRIM(SUBSTITUTE(D2628,CHAR(160),CHAR(32))),Metadata!B$1:J$2632,9,FALSE)</f>
        <v/>
      </c>
      <c r="M2628">
        <f>VLOOKUP(TRIM(SUBSTITUTE(D2628,CHAR(160),CHAR(32))),Metadata!B$1:K$2632,10,FALSE)</f>
        <v>14953</v>
      </c>
      <c r="N2628" s="1" t="s">
        <v>3102</v>
      </c>
      <c r="O2628">
        <v>8</v>
      </c>
      <c r="P2628">
        <v>16</v>
      </c>
      <c r="Q2628">
        <v>24</v>
      </c>
      <c r="R2628">
        <v>29</v>
      </c>
    </row>
    <row r="2629" spans="1:18" x14ac:dyDescent="0.25">
      <c r="A2629" t="s">
        <v>4354</v>
      </c>
      <c r="B2629" t="s">
        <v>3130</v>
      </c>
      <c r="C2629" t="s">
        <v>330</v>
      </c>
      <c r="D2629" t="s">
        <v>8106</v>
      </c>
      <c r="E2629" t="str">
        <f>VLOOKUP(TRIM(SUBSTITUTE(D2629,CHAR(160),CHAR(32))),Metadata!B$1:C$2632,2,FALSE)</f>
        <v>Molière, 1622-1673.</v>
      </c>
      <c r="F2629" t="str">
        <f>VLOOKUP(TRIM(SUBSTITUTE(D2629,CHAR(160),CHAR(32))),Metadata!B$1:D$2632,3,FALSE)</f>
        <v>Les fourberies de Scapin: comédie</v>
      </c>
      <c r="G2629">
        <f>VLOOKUP(TRIM(SUBSTITUTE(D2629,CHAR(160),CHAR(32))),Metadata!B$1:E$2632,4,FALSE)</f>
        <v>1671</v>
      </c>
      <c r="H2629" t="s">
        <v>445</v>
      </c>
      <c r="J2629" t="str">
        <f>VLOOKUP(TRIM(SUBSTITUTE(D2629,CHAR(160),CHAR(32))),Metadata!B$1:H$2632,7,FALSE)</f>
        <v>theatre</v>
      </c>
      <c r="L2629" t="str">
        <f>VLOOKUP(TRIM(SUBSTITUTE(D2629,CHAR(160),CHAR(32))),Metadata!B$1:J$2632,9,FALSE)</f>
        <v/>
      </c>
      <c r="M2629">
        <f>VLOOKUP(TRIM(SUBSTITUTE(D2629,CHAR(160),CHAR(32))),Metadata!B$1:K$2632,10,FALSE)</f>
        <v>14953</v>
      </c>
      <c r="N2629" s="1" t="s">
        <v>3103</v>
      </c>
      <c r="O2629">
        <v>27</v>
      </c>
      <c r="P2629">
        <v>35</v>
      </c>
      <c r="Q2629">
        <v>43</v>
      </c>
      <c r="R2629">
        <v>48</v>
      </c>
    </row>
    <row r="2630" spans="1:18" x14ac:dyDescent="0.25">
      <c r="A2630" t="s">
        <v>4354</v>
      </c>
      <c r="B2630" t="s">
        <v>3130</v>
      </c>
      <c r="C2630" t="s">
        <v>330</v>
      </c>
      <c r="D2630" t="s">
        <v>8033</v>
      </c>
      <c r="E2630" t="str">
        <f>VLOOKUP(TRIM(SUBSTITUTE(D2630,CHAR(160),CHAR(32))),Metadata!B$1:C$2632,2,FALSE)</f>
        <v>Corneille, Thomas, 1625-1709.</v>
      </c>
      <c r="F2630" t="str">
        <f>VLOOKUP(TRIM(SUBSTITUTE(D2630,CHAR(160),CHAR(32))),Metadata!B$1:D$2632,3,FALSE)</f>
        <v>Stilicon</v>
      </c>
      <c r="G2630">
        <f>VLOOKUP(TRIM(SUBSTITUTE(D2630,CHAR(160),CHAR(32))),Metadata!B$1:E$2632,4,FALSE)</f>
        <v>1660</v>
      </c>
      <c r="H2630" t="s">
        <v>445</v>
      </c>
      <c r="J2630" t="str">
        <f>VLOOKUP(TRIM(SUBSTITUTE(D2630,CHAR(160),CHAR(32))),Metadata!B$1:H$2632,7,FALSE)</f>
        <v>theatre</v>
      </c>
      <c r="L2630" t="str">
        <f>VLOOKUP(TRIM(SUBSTITUTE(D2630,CHAR(160),CHAR(32))),Metadata!B$1:J$2632,9,FALSE)</f>
        <v>vers</v>
      </c>
      <c r="M2630">
        <f>VLOOKUP(TRIM(SUBSTITUTE(D2630,CHAR(160),CHAR(32))),Metadata!B$1:K$2632,10,FALSE)</f>
        <v>19390</v>
      </c>
      <c r="N2630" t="s">
        <v>3104</v>
      </c>
      <c r="O2630">
        <v>3</v>
      </c>
      <c r="P2630">
        <v>9</v>
      </c>
      <c r="Q2630">
        <v>20</v>
      </c>
      <c r="R2630">
        <v>27</v>
      </c>
    </row>
    <row r="2631" spans="1:18" x14ac:dyDescent="0.25">
      <c r="A2631" t="s">
        <v>4354</v>
      </c>
      <c r="B2631" t="s">
        <v>3130</v>
      </c>
      <c r="C2631" t="s">
        <v>330</v>
      </c>
      <c r="D2631" t="s">
        <v>8106</v>
      </c>
      <c r="E2631" t="str">
        <f>VLOOKUP(TRIM(SUBSTITUTE(D2631,CHAR(160),CHAR(32))),Metadata!B$1:C$2632,2,FALSE)</f>
        <v>Molière, 1622-1673.</v>
      </c>
      <c r="F2631" t="str">
        <f>VLOOKUP(TRIM(SUBSTITUTE(D2631,CHAR(160),CHAR(32))),Metadata!B$1:D$2632,3,FALSE)</f>
        <v>Les fourberies de Scapin: comédie</v>
      </c>
      <c r="G2631">
        <f>VLOOKUP(TRIM(SUBSTITUTE(D2631,CHAR(160),CHAR(32))),Metadata!B$1:E$2632,4,FALSE)</f>
        <v>1671</v>
      </c>
      <c r="H2631" t="s">
        <v>445</v>
      </c>
      <c r="J2631" t="str">
        <f>VLOOKUP(TRIM(SUBSTITUTE(D2631,CHAR(160),CHAR(32))),Metadata!B$1:H$2632,7,FALSE)</f>
        <v>theatre</v>
      </c>
      <c r="L2631" t="str">
        <f>VLOOKUP(TRIM(SUBSTITUTE(D2631,CHAR(160),CHAR(32))),Metadata!B$1:J$2632,9,FALSE)</f>
        <v/>
      </c>
      <c r="M2631">
        <f>VLOOKUP(TRIM(SUBSTITUTE(D2631,CHAR(160),CHAR(32))),Metadata!B$1:K$2632,10,FALSE)</f>
        <v>14953</v>
      </c>
      <c r="N2631" s="1" t="s">
        <v>3105</v>
      </c>
      <c r="O2631">
        <v>20</v>
      </c>
      <c r="P2631">
        <v>26</v>
      </c>
      <c r="Q2631">
        <v>30</v>
      </c>
      <c r="R2631">
        <v>36</v>
      </c>
    </row>
    <row r="2632" spans="1:18" x14ac:dyDescent="0.25">
      <c r="A2632" t="s">
        <v>4354</v>
      </c>
      <c r="B2632" t="s">
        <v>3130</v>
      </c>
      <c r="C2632" t="s">
        <v>330</v>
      </c>
      <c r="D2632" t="s">
        <v>8114</v>
      </c>
      <c r="E2632" t="str">
        <f>VLOOKUP(TRIM(SUBSTITUTE(D2632,CHAR(160),CHAR(32))),Metadata!B$1:C$2632,2,FALSE)</f>
        <v>Nicole, Pierre, 1625-1695.</v>
      </c>
      <c r="F2632" t="str">
        <f>VLOOKUP(TRIM(SUBSTITUTE(D2632,CHAR(160),CHAR(32))),Metadata!B$1:D$2632,3,FALSE)</f>
        <v>Essais de morale. T. 3</v>
      </c>
      <c r="G2632">
        <f>VLOOKUP(TRIM(SUBSTITUTE(D2632,CHAR(160),CHAR(32))),Metadata!B$1:E$2632,4,FALSE)</f>
        <v>1675</v>
      </c>
      <c r="H2632" t="s">
        <v>445</v>
      </c>
      <c r="J2632" t="str">
        <f>VLOOKUP(TRIM(SUBSTITUTE(D2632,CHAR(160),CHAR(32))),Metadata!B$1:H$2632,7,FALSE)</f>
        <v>traite ou essai</v>
      </c>
      <c r="L2632" t="str">
        <f>VLOOKUP(TRIM(SUBSTITUTE(D2632,CHAR(160),CHAR(32))),Metadata!B$1:J$2632,9,FALSE)</f>
        <v>prose</v>
      </c>
      <c r="M2632">
        <f>VLOOKUP(TRIM(SUBSTITUTE(D2632,CHAR(160),CHAR(32))),Metadata!B$1:K$2632,10,FALSE)</f>
        <v>67220</v>
      </c>
      <c r="N2632" s="1" t="s">
        <v>3106</v>
      </c>
      <c r="O2632">
        <v>194</v>
      </c>
      <c r="P2632">
        <v>202</v>
      </c>
      <c r="Q2632">
        <v>206</v>
      </c>
      <c r="R2632">
        <v>212</v>
      </c>
    </row>
    <row r="2633" spans="1:18" x14ac:dyDescent="0.25">
      <c r="A2633" t="s">
        <v>4354</v>
      </c>
      <c r="B2633" t="s">
        <v>3130</v>
      </c>
      <c r="C2633" t="s">
        <v>330</v>
      </c>
      <c r="D2633" t="s">
        <v>8116</v>
      </c>
      <c r="E2633" t="str">
        <f>VLOOKUP(TRIM(SUBSTITUTE(D2633,CHAR(160),CHAR(32))),Metadata!B$1:C$2632,2,FALSE)</f>
        <v>Pascal, Blaise, 1623-1662.</v>
      </c>
      <c r="F2633" t="str">
        <f>VLOOKUP(TRIM(SUBSTITUTE(D2633,CHAR(160),CHAR(32))),Metadata!B$1:D$2632,3,FALSE)</f>
        <v>Les provinciales, ou, Les lettres écrites par Louis de Montalte à un provinciale de ses amis et aux RR. PP. Jésuites</v>
      </c>
      <c r="G2633">
        <f>VLOOKUP(TRIM(SUBSTITUTE(D2633,CHAR(160),CHAR(32))),Metadata!B$1:E$2632,4,FALSE)</f>
        <v>1657</v>
      </c>
      <c r="H2633" t="s">
        <v>445</v>
      </c>
      <c r="J2633" t="str">
        <f>VLOOKUP(TRIM(SUBSTITUTE(D2633,CHAR(160),CHAR(32))),Metadata!B$1:H$2632,7,FALSE)</f>
        <v>pamphlet</v>
      </c>
      <c r="L2633" t="str">
        <f>VLOOKUP(TRIM(SUBSTITUTE(D2633,CHAR(160),CHAR(32))),Metadata!B$1:J$2632,9,FALSE)</f>
        <v>prose</v>
      </c>
      <c r="M2633">
        <f>VLOOKUP(TRIM(SUBSTITUTE(D2633,CHAR(160),CHAR(32))),Metadata!B$1:K$2632,10,FALSE)</f>
        <v>79164</v>
      </c>
      <c r="N2633" s="1" t="s">
        <v>3107</v>
      </c>
      <c r="O2633">
        <v>138</v>
      </c>
      <c r="P2633">
        <v>145</v>
      </c>
      <c r="Q2633">
        <v>149</v>
      </c>
      <c r="R2633">
        <v>154</v>
      </c>
    </row>
    <row r="2634" spans="1:18" x14ac:dyDescent="0.25">
      <c r="A2634" t="s">
        <v>4354</v>
      </c>
      <c r="B2634" t="s">
        <v>3130</v>
      </c>
      <c r="C2634" t="s">
        <v>330</v>
      </c>
      <c r="D2634" t="s">
        <v>8037</v>
      </c>
      <c r="E2634" t="str">
        <f>VLOOKUP(TRIM(SUBSTITUTE(D2634,CHAR(160),CHAR(32))),Metadata!B$1:C$2632,2,FALSE)</f>
        <v>Daniel, Gabriel, 1649-1728.</v>
      </c>
      <c r="F2634" t="str">
        <f>VLOOKUP(TRIM(SUBSTITUTE(D2634,CHAR(160),CHAR(32))),Metadata!B$1:D$2632,3,FALSE)</f>
        <v>Voiage du Monde de Descartes</v>
      </c>
      <c r="G2634">
        <f>VLOOKUP(TRIM(SUBSTITUTE(D2634,CHAR(160),CHAR(32))),Metadata!B$1:E$2632,4,FALSE)</f>
        <v>1690</v>
      </c>
      <c r="H2634" t="s">
        <v>445</v>
      </c>
      <c r="J2634" t="str">
        <f>VLOOKUP(TRIM(SUBSTITUTE(D2634,CHAR(160),CHAR(32))),Metadata!B$1:H$2632,7,FALSE)</f>
        <v>traite ou essai</v>
      </c>
      <c r="L2634" t="str">
        <f>VLOOKUP(TRIM(SUBSTITUTE(D2634,CHAR(160),CHAR(32))),Metadata!B$1:J$2632,9,FALSE)</f>
        <v>prose</v>
      </c>
      <c r="M2634">
        <f>VLOOKUP(TRIM(SUBSTITUTE(D2634,CHAR(160),CHAR(32))),Metadata!B$1:K$2632,10,FALSE)</f>
        <v>87134</v>
      </c>
      <c r="N2634" s="1" t="s">
        <v>3108</v>
      </c>
      <c r="O2634">
        <v>771</v>
      </c>
      <c r="P2634">
        <v>777</v>
      </c>
      <c r="Q2634">
        <v>794</v>
      </c>
      <c r="R2634">
        <v>799</v>
      </c>
    </row>
    <row r="2635" spans="1:18" x14ac:dyDescent="0.25">
      <c r="A2635" t="s">
        <v>4354</v>
      </c>
      <c r="B2635" t="s">
        <v>3130</v>
      </c>
      <c r="C2635" t="s">
        <v>330</v>
      </c>
      <c r="D2635" t="s">
        <v>7958</v>
      </c>
      <c r="E2635" t="str">
        <f>VLOOKUP(TRIM(SUBSTITUTE(D2635,CHAR(160),CHAR(32))),Metadata!B$1:C$2632,2,FALSE)</f>
        <v>Arnauld d'Andilly, Monsieur (Robert), 1588-1674.</v>
      </c>
      <c r="F2635" t="str">
        <f>VLOOKUP(TRIM(SUBSTITUTE(D2635,CHAR(160),CHAR(32))),Metadata!B$1:D$2632,3,FALSE)</f>
        <v>Fondations Monasteres Carmel.</v>
      </c>
      <c r="G2635">
        <f>VLOOKUP(TRIM(SUBSTITUTE(D2635,CHAR(160),CHAR(32))),Metadata!B$1:E$2632,4,FALSE)</f>
        <v>1670</v>
      </c>
      <c r="H2635" t="s">
        <v>445</v>
      </c>
      <c r="J2635" t="str">
        <f>VLOOKUP(TRIM(SUBSTITUTE(D2635,CHAR(160),CHAR(32))),Metadata!B$1:H$2632,7,FALSE)</f>
        <v>traite ou essai</v>
      </c>
      <c r="L2635" t="str">
        <f>VLOOKUP(TRIM(SUBSTITUTE(D2635,CHAR(160),CHAR(32))),Metadata!B$1:J$2632,9,FALSE)</f>
        <v>prose</v>
      </c>
      <c r="M2635">
        <f>VLOOKUP(TRIM(SUBSTITUTE(D2635,CHAR(160),CHAR(32))),Metadata!B$1:K$2632,10,FALSE)</f>
        <v>93416</v>
      </c>
      <c r="N2635" s="1" t="s">
        <v>3109</v>
      </c>
      <c r="O2635">
        <v>78</v>
      </c>
      <c r="P2635">
        <v>85</v>
      </c>
      <c r="Q2635">
        <v>89</v>
      </c>
      <c r="R2635">
        <v>94</v>
      </c>
    </row>
    <row r="2636" spans="1:18" x14ac:dyDescent="0.25">
      <c r="A2636" t="s">
        <v>4354</v>
      </c>
      <c r="B2636" t="s">
        <v>3130</v>
      </c>
      <c r="C2636" t="s">
        <v>330</v>
      </c>
      <c r="D2636" t="s">
        <v>7991</v>
      </c>
      <c r="E2636" t="str">
        <f>VLOOKUP(TRIM(SUBSTITUTE(D2636,CHAR(160),CHAR(32))),Metadata!B$1:C$2632,2,FALSE)</f>
        <v>Bernier, François, 1620-1688.</v>
      </c>
      <c r="F2636" t="str">
        <f>VLOOKUP(TRIM(SUBSTITUTE(D2636,CHAR(160),CHAR(32))),Metadata!B$1:D$2632,3,FALSE)</f>
        <v>Abrégé de la philosophie de Gassendi</v>
      </c>
      <c r="G2636">
        <f>VLOOKUP(TRIM(SUBSTITUTE(D2636,CHAR(160),CHAR(32))),Metadata!B$1:E$2632,4,FALSE)</f>
        <v>1684</v>
      </c>
      <c r="H2636" t="s">
        <v>445</v>
      </c>
      <c r="J2636" t="str">
        <f>VLOOKUP(TRIM(SUBSTITUTE(D2636,CHAR(160),CHAR(32))),Metadata!B$1:H$2632,7,FALSE)</f>
        <v>traite ou essai</v>
      </c>
      <c r="L2636" t="str">
        <f>VLOOKUP(TRIM(SUBSTITUTE(D2636,CHAR(160),CHAR(32))),Metadata!B$1:J$2632,9,FALSE)</f>
        <v>prose</v>
      </c>
      <c r="M2636">
        <f>VLOOKUP(TRIM(SUBSTITUTE(D2636,CHAR(160),CHAR(32))),Metadata!B$1:K$2632,10,FALSE)</f>
        <v>622333</v>
      </c>
      <c r="N2636" s="1" t="s">
        <v>3110</v>
      </c>
      <c r="O2636">
        <v>94</v>
      </c>
      <c r="P2636">
        <v>100</v>
      </c>
      <c r="Q2636">
        <v>104</v>
      </c>
      <c r="R2636">
        <v>109</v>
      </c>
    </row>
    <row r="2637" spans="1:18" x14ac:dyDescent="0.25">
      <c r="A2637" t="s">
        <v>4354</v>
      </c>
      <c r="B2637" t="s">
        <v>3130</v>
      </c>
      <c r="C2637" t="s">
        <v>330</v>
      </c>
      <c r="D2637" t="s">
        <v>8064</v>
      </c>
      <c r="E2637" t="str">
        <f>VLOOKUP(TRIM(SUBSTITUTE(D2637,CHAR(160),CHAR(32))),Metadata!B$1:C$2632,2,FALSE)</f>
        <v>Guilleragues, Gabriel Joseph de Lavergne, vicomte de, 1628-1685.</v>
      </c>
      <c r="F2637" t="str">
        <f>VLOOKUP(TRIM(SUBSTITUTE(D2637,CHAR(160),CHAR(32))),Metadata!B$1:D$2632,3,FALSE)</f>
        <v>Les Valentins</v>
      </c>
      <c r="G2637">
        <f>VLOOKUP(TRIM(SUBSTITUTE(D2637,CHAR(160),CHAR(32))),Metadata!B$1:E$2632,4,FALSE)</f>
        <v>1668</v>
      </c>
      <c r="H2637" t="s">
        <v>445</v>
      </c>
      <c r="J2637" t="str">
        <f>VLOOKUP(TRIM(SUBSTITUTE(D2637,CHAR(160),CHAR(32))),Metadata!B$1:H$2632,7,FALSE)</f>
        <v>poesie</v>
      </c>
      <c r="L2637" t="str">
        <f>VLOOKUP(TRIM(SUBSTITUTE(D2637,CHAR(160),CHAR(32))),Metadata!B$1:J$2632,9,FALSE)</f>
        <v/>
      </c>
      <c r="M2637">
        <f>VLOOKUP(TRIM(SUBSTITUTE(D2637,CHAR(160),CHAR(32))),Metadata!B$1:K$2632,10,FALSE)</f>
        <v>3223</v>
      </c>
      <c r="N2637" t="s">
        <v>3111</v>
      </c>
      <c r="O2637">
        <v>41</v>
      </c>
      <c r="P2637">
        <v>56</v>
      </c>
    </row>
    <row r="2638" spans="1:18" x14ac:dyDescent="0.25">
      <c r="A2638" t="s">
        <v>4354</v>
      </c>
      <c r="B2638" t="s">
        <v>3130</v>
      </c>
      <c r="C2638" t="s">
        <v>330</v>
      </c>
      <c r="D2638" t="s">
        <v>8002</v>
      </c>
      <c r="E2638" t="str">
        <f>VLOOKUP(TRIM(SUBSTITUTE(D2638,CHAR(160),CHAR(32))),Metadata!B$1:C$2632,2,FALSE)</f>
        <v>Bussy-Rabutin R. de</v>
      </c>
      <c r="F2638" t="str">
        <f>VLOOKUP(TRIM(SUBSTITUTE(D2638,CHAR(160),CHAR(32))),Metadata!B$1:D$2632,3,FALSE)</f>
        <v>Les Lettres T. 2 1681-1692</v>
      </c>
      <c r="G2638">
        <f>VLOOKUP(TRIM(SUBSTITUTE(D2638,CHAR(160),CHAR(32))),Metadata!B$1:E$2632,4,FALSE)</f>
        <v>1692</v>
      </c>
      <c r="H2638" t="s">
        <v>445</v>
      </c>
      <c r="J2638" t="str">
        <f>VLOOKUP(TRIM(SUBSTITUTE(D2638,CHAR(160),CHAR(32))),Metadata!B$1:H$2632,7,FALSE)</f>
        <v>correspondance</v>
      </c>
      <c r="L2638" t="str">
        <f>VLOOKUP(TRIM(SUBSTITUTE(D2638,CHAR(160),CHAR(32))),Metadata!B$1:J$2632,9,FALSE)</f>
        <v>prose</v>
      </c>
      <c r="M2638">
        <f>VLOOKUP(TRIM(SUBSTITUTE(D2638,CHAR(160),CHAR(32))),Metadata!B$1:K$2632,10,FALSE)</f>
        <v>21440</v>
      </c>
      <c r="N2638" s="1" t="s">
        <v>3112</v>
      </c>
      <c r="O2638">
        <v>92</v>
      </c>
      <c r="P2638">
        <v>99</v>
      </c>
      <c r="Q2638">
        <v>103</v>
      </c>
      <c r="R2638">
        <v>108</v>
      </c>
    </row>
    <row r="2639" spans="1:18" x14ac:dyDescent="0.25">
      <c r="A2639" t="s">
        <v>4354</v>
      </c>
      <c r="B2639" t="s">
        <v>3130</v>
      </c>
      <c r="C2639" t="s">
        <v>330</v>
      </c>
      <c r="D2639" t="s">
        <v>8095</v>
      </c>
      <c r="E2639" t="str">
        <f>VLOOKUP(TRIM(SUBSTITUTE(D2639,CHAR(160),CHAR(32))),Metadata!B$1:C$2632,2,FALSE)</f>
        <v>Molière, 1622-1673.</v>
      </c>
      <c r="F2639" t="str">
        <f>VLOOKUP(TRIM(SUBSTITUTE(D2639,CHAR(160),CHAR(32))),Metadata!B$1:D$2632,3,FALSE)</f>
        <v>La princesse d'Élide.</v>
      </c>
      <c r="G2639">
        <f>VLOOKUP(TRIM(SUBSTITUTE(D2639,CHAR(160),CHAR(32))),Metadata!B$1:E$2632,4,FALSE)</f>
        <v>1674</v>
      </c>
      <c r="H2639" t="s">
        <v>445</v>
      </c>
      <c r="J2639" t="str">
        <f>VLOOKUP(TRIM(SUBSTITUTE(D2639,CHAR(160),CHAR(32))),Metadata!B$1:H$2632,7,FALSE)</f>
        <v>theatre</v>
      </c>
      <c r="L2639" t="str">
        <f>VLOOKUP(TRIM(SUBSTITUTE(D2639,CHAR(160),CHAR(32))),Metadata!B$1:J$2632,9,FALSE)</f>
        <v/>
      </c>
      <c r="M2639">
        <f>VLOOKUP(TRIM(SUBSTITUTE(D2639,CHAR(160),CHAR(32))),Metadata!B$1:K$2632,10,FALSE)</f>
        <v>11785</v>
      </c>
      <c r="N2639" s="1" t="s">
        <v>3113</v>
      </c>
      <c r="O2639">
        <v>30</v>
      </c>
      <c r="P2639">
        <v>36</v>
      </c>
      <c r="Q2639">
        <v>40</v>
      </c>
      <c r="R2639">
        <v>45</v>
      </c>
    </row>
    <row r="2640" spans="1:18" x14ac:dyDescent="0.25">
      <c r="A2640" t="s">
        <v>4354</v>
      </c>
      <c r="B2640" t="s">
        <v>3130</v>
      </c>
      <c r="C2640" t="s">
        <v>330</v>
      </c>
      <c r="D2640" t="s">
        <v>8060</v>
      </c>
      <c r="E2640" t="str">
        <f>VLOOKUP(TRIM(SUBSTITUTE(D2640,CHAR(160),CHAR(32))),Metadata!B$1:C$2632,2,FALSE)</f>
        <v>Furetière, Antoine, 1619-1688.</v>
      </c>
      <c r="F2640" t="str">
        <f>VLOOKUP(TRIM(SUBSTITUTE(D2640,CHAR(160),CHAR(32))),Metadata!B$1:D$2632,3,FALSE)</f>
        <v>Roman Bourgeois (Le)</v>
      </c>
      <c r="G2640">
        <f>VLOOKUP(TRIM(SUBSTITUTE(D2640,CHAR(160),CHAR(32))),Metadata!B$1:E$2632,4,FALSE)</f>
        <v>1666</v>
      </c>
      <c r="H2640" t="s">
        <v>445</v>
      </c>
      <c r="J2640" t="str">
        <f>VLOOKUP(TRIM(SUBSTITUTE(D2640,CHAR(160),CHAR(32))),Metadata!B$1:H$2632,7,FALSE)</f>
        <v>Narratif, Roman</v>
      </c>
      <c r="L2640" t="str">
        <f>VLOOKUP(TRIM(SUBSTITUTE(D2640,CHAR(160),CHAR(32))),Metadata!B$1:J$2632,9,FALSE)</f>
        <v/>
      </c>
      <c r="M2640">
        <f>VLOOKUP(TRIM(SUBSTITUTE(D2640,CHAR(160),CHAR(32))),Metadata!B$1:K$2632,10,FALSE)</f>
        <v>85645</v>
      </c>
      <c r="N2640" s="1" t="s">
        <v>3114</v>
      </c>
      <c r="O2640">
        <v>6</v>
      </c>
      <c r="P2640">
        <v>14</v>
      </c>
      <c r="Q2640">
        <v>36</v>
      </c>
      <c r="R2640">
        <v>41</v>
      </c>
    </row>
    <row r="2641" spans="1:18" x14ac:dyDescent="0.25">
      <c r="A2641" t="s">
        <v>4354</v>
      </c>
      <c r="B2641" t="s">
        <v>3130</v>
      </c>
      <c r="C2641" t="s">
        <v>330</v>
      </c>
      <c r="D2641" t="s">
        <v>8152</v>
      </c>
      <c r="E2641" t="str">
        <f>VLOOKUP(TRIM(SUBSTITUTE(D2641,CHAR(160),CHAR(32))),Metadata!B$1:C$2632,2,FALSE)</f>
        <v>Sévigné, Marie de Rabutin-Chantal, marquise de, 1626-1696.</v>
      </c>
      <c r="F2641" t="str">
        <f>VLOOKUP(TRIM(SUBSTITUTE(D2641,CHAR(160),CHAR(32))),Metadata!B$1:D$2632,3,FALSE)</f>
        <v>Correspondance. T. 1, 1646-1675</v>
      </c>
      <c r="G2641">
        <f>VLOOKUP(TRIM(SUBSTITUTE(D2641,CHAR(160),CHAR(32))),Metadata!B$1:E$2632,4,FALSE)</f>
        <v>1675</v>
      </c>
      <c r="H2641" t="s">
        <v>445</v>
      </c>
      <c r="J2641" t="str">
        <f>VLOOKUP(TRIM(SUBSTITUTE(D2641,CHAR(160),CHAR(32))),Metadata!B$1:H$2632,7,FALSE)</f>
        <v>correspondance</v>
      </c>
      <c r="L2641" t="str">
        <f>VLOOKUP(TRIM(SUBSTITUTE(D2641,CHAR(160),CHAR(32))),Metadata!B$1:J$2632,9,FALSE)</f>
        <v>prose</v>
      </c>
      <c r="M2641">
        <f>VLOOKUP(TRIM(SUBSTITUTE(D2641,CHAR(160),CHAR(32))),Metadata!B$1:K$2632,10,FALSE)</f>
        <v>257427</v>
      </c>
      <c r="N2641" s="1" t="s">
        <v>3115</v>
      </c>
      <c r="O2641">
        <v>3</v>
      </c>
      <c r="P2641">
        <v>9</v>
      </c>
      <c r="Q2641">
        <v>13</v>
      </c>
      <c r="R2641">
        <v>18</v>
      </c>
    </row>
    <row r="2642" spans="1:18" x14ac:dyDescent="0.25">
      <c r="A2642" t="s">
        <v>4354</v>
      </c>
      <c r="B2642" t="s">
        <v>3130</v>
      </c>
      <c r="C2642" t="s">
        <v>330</v>
      </c>
      <c r="D2642" t="s">
        <v>8060</v>
      </c>
      <c r="E2642" t="str">
        <f>VLOOKUP(TRIM(SUBSTITUTE(D2642,CHAR(160),CHAR(32))),Metadata!B$1:C$2632,2,FALSE)</f>
        <v>Furetière, Antoine, 1619-1688.</v>
      </c>
      <c r="F2642" t="str">
        <f>VLOOKUP(TRIM(SUBSTITUTE(D2642,CHAR(160),CHAR(32))),Metadata!B$1:D$2632,3,FALSE)</f>
        <v>Roman Bourgeois (Le)</v>
      </c>
      <c r="G2642">
        <f>VLOOKUP(TRIM(SUBSTITUTE(D2642,CHAR(160),CHAR(32))),Metadata!B$1:E$2632,4,FALSE)</f>
        <v>1666</v>
      </c>
      <c r="H2642" t="s">
        <v>445</v>
      </c>
      <c r="J2642" t="str">
        <f>VLOOKUP(TRIM(SUBSTITUTE(D2642,CHAR(160),CHAR(32))),Metadata!B$1:H$2632,7,FALSE)</f>
        <v>Narratif, Roman</v>
      </c>
      <c r="L2642" t="str">
        <f>VLOOKUP(TRIM(SUBSTITUTE(D2642,CHAR(160),CHAR(32))),Metadata!B$1:J$2632,9,FALSE)</f>
        <v/>
      </c>
      <c r="M2642">
        <f>VLOOKUP(TRIM(SUBSTITUTE(D2642,CHAR(160),CHAR(32))),Metadata!B$1:K$2632,10,FALSE)</f>
        <v>85645</v>
      </c>
      <c r="N2642" s="1" t="s">
        <v>3116</v>
      </c>
      <c r="O2642">
        <v>7</v>
      </c>
      <c r="P2642">
        <v>13</v>
      </c>
      <c r="Q2642">
        <v>17</v>
      </c>
      <c r="R2642">
        <v>22</v>
      </c>
    </row>
    <row r="2643" spans="1:18" x14ac:dyDescent="0.25">
      <c r="A2643" t="s">
        <v>4354</v>
      </c>
      <c r="B2643" t="s">
        <v>3130</v>
      </c>
      <c r="C2643" t="s">
        <v>330</v>
      </c>
      <c r="D2643" t="s">
        <v>8047</v>
      </c>
      <c r="E2643" t="str">
        <f>VLOOKUP(TRIM(SUBSTITUTE(D2643,CHAR(160),CHAR(32))),Metadata!B$1:C$2632,2,FALSE)</f>
        <v>Esprit, Mr. (Jacques), 1611-1678.</v>
      </c>
      <c r="F2643" t="str">
        <f>VLOOKUP(TRIM(SUBSTITUTE(D2643,CHAR(160),CHAR(32))),Metadata!B$1:D$2632,3,FALSE)</f>
        <v>La fausseté des vertus humaines</v>
      </c>
      <c r="G2643">
        <f>VLOOKUP(TRIM(SUBSTITUTE(D2643,CHAR(160),CHAR(32))),Metadata!B$1:E$2632,4,FALSE)</f>
        <v>1678</v>
      </c>
      <c r="H2643" t="s">
        <v>445</v>
      </c>
      <c r="J2643" t="str">
        <f>VLOOKUP(TRIM(SUBSTITUTE(D2643,CHAR(160),CHAR(32))),Metadata!B$1:H$2632,7,FALSE)</f>
        <v>traite ou essai</v>
      </c>
      <c r="L2643" t="str">
        <f>VLOOKUP(TRIM(SUBSTITUTE(D2643,CHAR(160),CHAR(32))),Metadata!B$1:J$2632,9,FALSE)</f>
        <v>prose</v>
      </c>
      <c r="M2643">
        <f>VLOOKUP(TRIM(SUBSTITUTE(D2643,CHAR(160),CHAR(32))),Metadata!B$1:K$2632,10,FALSE)</f>
        <v>165161</v>
      </c>
      <c r="N2643" s="1" t="s">
        <v>3117</v>
      </c>
      <c r="O2643">
        <v>98</v>
      </c>
      <c r="P2643">
        <v>105</v>
      </c>
      <c r="Q2643">
        <v>109</v>
      </c>
      <c r="R2643">
        <v>114</v>
      </c>
    </row>
    <row r="2644" spans="1:18" x14ac:dyDescent="0.25">
      <c r="A2644" t="s">
        <v>4354</v>
      </c>
      <c r="B2644" t="s">
        <v>3130</v>
      </c>
      <c r="C2644" t="s">
        <v>330</v>
      </c>
      <c r="D2644" t="s">
        <v>7959</v>
      </c>
      <c r="E2644" t="str">
        <f>VLOOKUP(TRIM(SUBSTITUTE(D2644,CHAR(160),CHAR(32))),Metadata!B$1:C$2632,2,FALSE)</f>
        <v>Arnauld d'Andilly, Monsieur (Robert), 1588-1674.</v>
      </c>
      <c r="F2644" t="str">
        <f>VLOOKUP(TRIM(SUBSTITUTE(D2644,CHAR(160),CHAR(32))),Metadata!B$1:D$2632,3,FALSE)</f>
        <v>Le Chemin de la Perfection</v>
      </c>
      <c r="G2644">
        <f>VLOOKUP(TRIM(SUBSTITUTE(D2644,CHAR(160),CHAR(32))),Metadata!B$1:E$2632,4,FALSE)</f>
        <v>1659</v>
      </c>
      <c r="H2644" t="s">
        <v>445</v>
      </c>
      <c r="J2644" t="str">
        <f>VLOOKUP(TRIM(SUBSTITUTE(D2644,CHAR(160),CHAR(32))),Metadata!B$1:H$2632,7,FALSE)</f>
        <v>traite ou essai</v>
      </c>
      <c r="L2644" t="str">
        <f>VLOOKUP(TRIM(SUBSTITUTE(D2644,CHAR(160),CHAR(32))),Metadata!B$1:J$2632,9,FALSE)</f>
        <v>prose</v>
      </c>
      <c r="M2644">
        <f>VLOOKUP(TRIM(SUBSTITUTE(D2644,CHAR(160),CHAR(32))),Metadata!B$1:K$2632,10,FALSE)</f>
        <v>81275</v>
      </c>
      <c r="N2644" s="1" t="s">
        <v>3118</v>
      </c>
      <c r="O2644">
        <v>3</v>
      </c>
      <c r="P2644">
        <v>9</v>
      </c>
      <c r="Q2644">
        <v>13</v>
      </c>
      <c r="R2644">
        <v>18</v>
      </c>
    </row>
    <row r="2645" spans="1:18" x14ac:dyDescent="0.25">
      <c r="A2645" t="s">
        <v>4354</v>
      </c>
      <c r="B2645" t="s">
        <v>3130</v>
      </c>
      <c r="C2645" t="s">
        <v>330</v>
      </c>
      <c r="D2645" t="s">
        <v>8094</v>
      </c>
      <c r="E2645" t="str">
        <f>VLOOKUP(TRIM(SUBSTITUTE(D2645,CHAR(160),CHAR(32))),Metadata!B$1:C$2632,2,FALSE)</f>
        <v>Molière, 1622-1673.</v>
      </c>
      <c r="F2645" t="str">
        <f>VLOOKUP(TRIM(SUBSTITUTE(D2645,CHAR(160),CHAR(32))),Metadata!B$1:D$2632,3,FALSE)</f>
        <v>La critique de l'école des femmes: comédie</v>
      </c>
      <c r="G2645">
        <f>VLOOKUP(TRIM(SUBSTITUTE(D2645,CHAR(160),CHAR(32))),Metadata!B$1:E$2632,4,FALSE)</f>
        <v>1663</v>
      </c>
      <c r="H2645" t="s">
        <v>445</v>
      </c>
      <c r="J2645" t="str">
        <f>VLOOKUP(TRIM(SUBSTITUTE(D2645,CHAR(160),CHAR(32))),Metadata!B$1:H$2632,7,FALSE)</f>
        <v>theatre</v>
      </c>
      <c r="L2645" t="str">
        <f>VLOOKUP(TRIM(SUBSTITUTE(D2645,CHAR(160),CHAR(32))),Metadata!B$1:J$2632,9,FALSE)</f>
        <v/>
      </c>
      <c r="M2645">
        <f>VLOOKUP(TRIM(SUBSTITUTE(D2645,CHAR(160),CHAR(32))),Metadata!B$1:K$2632,10,FALSE)</f>
        <v>8945</v>
      </c>
      <c r="N2645" s="1" t="s">
        <v>3119</v>
      </c>
      <c r="O2645">
        <v>35</v>
      </c>
      <c r="P2645">
        <v>41</v>
      </c>
      <c r="Q2645">
        <v>45</v>
      </c>
      <c r="R2645">
        <v>50</v>
      </c>
    </row>
    <row r="2646" spans="1:18" x14ac:dyDescent="0.25">
      <c r="A2646" t="s">
        <v>4354</v>
      </c>
      <c r="B2646" t="s">
        <v>3130</v>
      </c>
      <c r="C2646" t="s">
        <v>330</v>
      </c>
      <c r="D2646" t="s">
        <v>8073</v>
      </c>
      <c r="E2646" t="str">
        <f>VLOOKUP(TRIM(SUBSTITUTE(D2646,CHAR(160),CHAR(32))),Metadata!B$1:C$2632,2,FALSE)</f>
        <v>La Fontaine, Jean de, 1621-1695.</v>
      </c>
      <c r="F2646" t="str">
        <f>VLOOKUP(TRIM(SUBSTITUTE(D2646,CHAR(160),CHAR(32))),Metadata!B$1:D$2632,3,FALSE)</f>
        <v>Amours de Psiché et de Cupidon (Les)</v>
      </c>
      <c r="G2646">
        <f>VLOOKUP(TRIM(SUBSTITUTE(D2646,CHAR(160),CHAR(32))),Metadata!B$1:E$2632,4,FALSE)</f>
        <v>1669</v>
      </c>
      <c r="H2646" t="s">
        <v>445</v>
      </c>
      <c r="J2646" t="str">
        <f>VLOOKUP(TRIM(SUBSTITUTE(D2646,CHAR(160),CHAR(32))),Metadata!B$1:H$2632,7,FALSE)</f>
        <v>Narratif, Roman</v>
      </c>
      <c r="L2646" t="str">
        <f>VLOOKUP(TRIM(SUBSTITUTE(D2646,CHAR(160),CHAR(32))),Metadata!B$1:J$2632,9,FALSE)</f>
        <v/>
      </c>
      <c r="M2646">
        <f>VLOOKUP(TRIM(SUBSTITUTE(D2646,CHAR(160),CHAR(32))),Metadata!B$1:K$2632,10,FALSE)</f>
        <v>56113</v>
      </c>
      <c r="N2646" s="1" t="s">
        <v>3120</v>
      </c>
      <c r="O2646">
        <v>60</v>
      </c>
      <c r="P2646">
        <v>69</v>
      </c>
      <c r="Q2646">
        <v>73</v>
      </c>
      <c r="R2646">
        <v>78</v>
      </c>
    </row>
    <row r="2647" spans="1:18" x14ac:dyDescent="0.25">
      <c r="A2647" t="s">
        <v>4354</v>
      </c>
      <c r="B2647" t="s">
        <v>3130</v>
      </c>
      <c r="C2647" t="s">
        <v>330</v>
      </c>
      <c r="D2647" t="s">
        <v>8302</v>
      </c>
      <c r="E2647" t="str">
        <f>VLOOKUP(TRIM(SUBSTITUTE(D2647,CHAR(160),CHAR(32))),Metadata!B$1:C$2632,2,FALSE)</f>
        <v>Le Sage, Alain René, 1668-1747.</v>
      </c>
      <c r="F2647" t="str">
        <f>VLOOKUP(TRIM(SUBSTITUTE(D2647,CHAR(160),CHAR(32))),Metadata!B$1:D$2632,3,FALSE)</f>
        <v>Le diable boiteux</v>
      </c>
      <c r="G2647">
        <f>VLOOKUP(TRIM(SUBSTITUTE(D2647,CHAR(160),CHAR(32))),Metadata!B$1:E$2632,4,FALSE)</f>
        <v>1726</v>
      </c>
      <c r="H2647" t="s">
        <v>448</v>
      </c>
      <c r="J2647" t="str">
        <f>VLOOKUP(TRIM(SUBSTITUTE(D2647,CHAR(160),CHAR(32))),Metadata!B$1:H$2632,7,FALSE)</f>
        <v>roman</v>
      </c>
      <c r="L2647" t="str">
        <f>VLOOKUP(TRIM(SUBSTITUTE(D2647,CHAR(160),CHAR(32))),Metadata!B$1:J$2632,9,FALSE)</f>
        <v>prose</v>
      </c>
      <c r="M2647">
        <f>VLOOKUP(TRIM(SUBSTITUTE(D2647,CHAR(160),CHAR(32))),Metadata!B$1:K$2632,10,FALSE)</f>
        <v>92766</v>
      </c>
      <c r="N2647" s="1" t="s">
        <v>3121</v>
      </c>
      <c r="O2647">
        <v>3</v>
      </c>
      <c r="P2647">
        <v>9</v>
      </c>
      <c r="Q2647">
        <v>13</v>
      </c>
      <c r="R2647">
        <v>18</v>
      </c>
    </row>
    <row r="2648" spans="1:18" x14ac:dyDescent="0.25">
      <c r="A2648" t="s">
        <v>4354</v>
      </c>
      <c r="B2648" t="s">
        <v>3130</v>
      </c>
      <c r="C2648" t="s">
        <v>330</v>
      </c>
      <c r="D2648" t="s">
        <v>8299</v>
      </c>
      <c r="E2648" t="str">
        <f>VLOOKUP(TRIM(SUBSTITUTE(D2648,CHAR(160),CHAR(32))),Metadata!B$1:C$2632,2,FALSE)</f>
        <v>Le Sage, Alain René, 1668-1747.</v>
      </c>
      <c r="F2648" t="str">
        <f>VLOOKUP(TRIM(SUBSTITUTE(D2648,CHAR(160),CHAR(32))),Metadata!B$1:D$2632,3,FALSE)</f>
        <v>Histoire de Gil Blas de Santillane Livres I-IX</v>
      </c>
      <c r="G2648">
        <f>VLOOKUP(TRIM(SUBSTITUTE(D2648,CHAR(160),CHAR(32))),Metadata!B$1:E$2632,4,FALSE)</f>
        <v>1732</v>
      </c>
      <c r="H2648" t="s">
        <v>448</v>
      </c>
      <c r="J2648" t="str">
        <f>VLOOKUP(TRIM(SUBSTITUTE(D2648,CHAR(160),CHAR(32))),Metadata!B$1:H$2632,7,FALSE)</f>
        <v>roman</v>
      </c>
      <c r="L2648" t="str">
        <f>VLOOKUP(TRIM(SUBSTITUTE(D2648,CHAR(160),CHAR(32))),Metadata!B$1:J$2632,9,FALSE)</f>
        <v>prose</v>
      </c>
      <c r="M2648">
        <f>VLOOKUP(TRIM(SUBSTITUTE(D2648,CHAR(160),CHAR(32))),Metadata!B$1:K$2632,10,FALSE)</f>
        <v>223962</v>
      </c>
      <c r="N2648" s="1" t="s">
        <v>3122</v>
      </c>
      <c r="O2648">
        <v>3</v>
      </c>
      <c r="P2648">
        <v>10</v>
      </c>
      <c r="Q2648">
        <v>14</v>
      </c>
      <c r="R2648">
        <v>19</v>
      </c>
    </row>
    <row r="2649" spans="1:18" x14ac:dyDescent="0.25">
      <c r="A2649" t="s">
        <v>4354</v>
      </c>
      <c r="B2649" t="s">
        <v>3130</v>
      </c>
      <c r="C2649" t="s">
        <v>330</v>
      </c>
      <c r="D2649" t="s">
        <v>8266</v>
      </c>
      <c r="E2649" t="str">
        <f>VLOOKUP(TRIM(SUBSTITUTE(D2649,CHAR(160),CHAR(32))),Metadata!B$1:C$2632,2,FALSE)</f>
        <v>Galland, Antoine, 1646-1715.</v>
      </c>
      <c r="F2649" t="str">
        <f>VLOOKUP(TRIM(SUBSTITUTE(D2649,CHAR(160),CHAR(32))),Metadata!B$1:D$2632,3,FALSE)</f>
        <v>Mille et Une Nuits (Les)</v>
      </c>
      <c r="G2649">
        <f>VLOOKUP(TRIM(SUBSTITUTE(D2649,CHAR(160),CHAR(32))),Metadata!B$1:E$2632,4,FALSE)</f>
        <v>1704</v>
      </c>
      <c r="H2649" t="s">
        <v>448</v>
      </c>
      <c r="J2649" t="str">
        <f>VLOOKUP(TRIM(SUBSTITUTE(D2649,CHAR(160),CHAR(32))),Metadata!B$1:H$2632,7,FALSE)</f>
        <v>Narratif, Conte</v>
      </c>
      <c r="L2649" t="str">
        <f>VLOOKUP(TRIM(SUBSTITUTE(D2649,CHAR(160),CHAR(32))),Metadata!B$1:J$2632,9,FALSE)</f>
        <v/>
      </c>
      <c r="M2649">
        <f>VLOOKUP(TRIM(SUBSTITUTE(D2649,CHAR(160),CHAR(32))),Metadata!B$1:K$2632,10,FALSE)</f>
        <v>557378</v>
      </c>
      <c r="N2649" s="1" t="s">
        <v>3123</v>
      </c>
      <c r="O2649">
        <v>83</v>
      </c>
      <c r="P2649">
        <v>90</v>
      </c>
      <c r="Q2649">
        <v>94</v>
      </c>
      <c r="R2649">
        <v>99</v>
      </c>
    </row>
    <row r="2650" spans="1:18" x14ac:dyDescent="0.25">
      <c r="A2650" t="s">
        <v>4354</v>
      </c>
      <c r="B2650" t="s">
        <v>3130</v>
      </c>
      <c r="C2650" t="s">
        <v>330</v>
      </c>
      <c r="D2650" t="s">
        <v>8299</v>
      </c>
      <c r="E2650" t="str">
        <f>VLOOKUP(TRIM(SUBSTITUTE(D2650,CHAR(160),CHAR(32))),Metadata!B$1:C$2632,2,FALSE)</f>
        <v>Le Sage, Alain René, 1668-1747.</v>
      </c>
      <c r="F2650" t="str">
        <f>VLOOKUP(TRIM(SUBSTITUTE(D2650,CHAR(160),CHAR(32))),Metadata!B$1:D$2632,3,FALSE)</f>
        <v>Histoire de Gil Blas de Santillane Livres I-IX</v>
      </c>
      <c r="G2650">
        <f>VLOOKUP(TRIM(SUBSTITUTE(D2650,CHAR(160),CHAR(32))),Metadata!B$1:E$2632,4,FALSE)</f>
        <v>1732</v>
      </c>
      <c r="H2650" t="s">
        <v>448</v>
      </c>
      <c r="J2650" t="str">
        <f>VLOOKUP(TRIM(SUBSTITUTE(D2650,CHAR(160),CHAR(32))),Metadata!B$1:H$2632,7,FALSE)</f>
        <v>roman</v>
      </c>
      <c r="L2650" t="str">
        <f>VLOOKUP(TRIM(SUBSTITUTE(D2650,CHAR(160),CHAR(32))),Metadata!B$1:J$2632,9,FALSE)</f>
        <v>prose</v>
      </c>
      <c r="M2650">
        <f>VLOOKUP(TRIM(SUBSTITUTE(D2650,CHAR(160),CHAR(32))),Metadata!B$1:K$2632,10,FALSE)</f>
        <v>223962</v>
      </c>
      <c r="N2650" s="1" t="s">
        <v>3124</v>
      </c>
      <c r="O2650">
        <v>120</v>
      </c>
      <c r="P2650">
        <v>128</v>
      </c>
      <c r="Q2650">
        <v>132</v>
      </c>
      <c r="R2650">
        <v>137</v>
      </c>
    </row>
    <row r="2651" spans="1:18" x14ac:dyDescent="0.25">
      <c r="A2651" t="s">
        <v>4354</v>
      </c>
      <c r="B2651" t="s">
        <v>3130</v>
      </c>
      <c r="C2651" t="s">
        <v>330</v>
      </c>
      <c r="D2651" t="s">
        <v>8301</v>
      </c>
      <c r="E2651" t="str">
        <f>VLOOKUP(TRIM(SUBSTITUTE(D2651,CHAR(160),CHAR(32))),Metadata!B$1:C$2632,2,FALSE)</f>
        <v>Le Sage, Alain René, 1668-1747.</v>
      </c>
      <c r="F2651" t="str">
        <f>VLOOKUP(TRIM(SUBSTITUTE(D2651,CHAR(160),CHAR(32))),Metadata!B$1:D$2632,3,FALSE)</f>
        <v>Le bachelier de Salamanque: ou, Les mémoires de D. Cherubin de la Ronda</v>
      </c>
      <c r="G2651">
        <f>VLOOKUP(TRIM(SUBSTITUTE(D2651,CHAR(160),CHAR(32))),Metadata!B$1:E$2632,4,FALSE)</f>
        <v>1736</v>
      </c>
      <c r="H2651" t="s">
        <v>448</v>
      </c>
      <c r="J2651" t="str">
        <f>VLOOKUP(TRIM(SUBSTITUTE(D2651,CHAR(160),CHAR(32))),Metadata!B$1:H$2632,7,FALSE)</f>
        <v>roman</v>
      </c>
      <c r="L2651" t="str">
        <f>VLOOKUP(TRIM(SUBSTITUTE(D2651,CHAR(160),CHAR(32))),Metadata!B$1:J$2632,9,FALSE)</f>
        <v>prose</v>
      </c>
      <c r="M2651">
        <f>VLOOKUP(TRIM(SUBSTITUTE(D2651,CHAR(160),CHAR(32))),Metadata!B$1:K$2632,10,FALSE)</f>
        <v>56968</v>
      </c>
      <c r="N2651" s="1" t="s">
        <v>3125</v>
      </c>
      <c r="O2651">
        <v>3</v>
      </c>
      <c r="P2651">
        <v>9</v>
      </c>
      <c r="Q2651">
        <v>13</v>
      </c>
      <c r="R2651">
        <v>18</v>
      </c>
    </row>
    <row r="2652" spans="1:18" x14ac:dyDescent="0.25">
      <c r="A2652" t="s">
        <v>4354</v>
      </c>
      <c r="B2652" t="s">
        <v>3130</v>
      </c>
      <c r="C2652" t="s">
        <v>330</v>
      </c>
      <c r="D2652" t="s">
        <v>8299</v>
      </c>
      <c r="E2652" t="str">
        <f>VLOOKUP(TRIM(SUBSTITUTE(D2652,CHAR(160),CHAR(32))),Metadata!B$1:C$2632,2,FALSE)</f>
        <v>Le Sage, Alain René, 1668-1747.</v>
      </c>
      <c r="F2652" t="str">
        <f>VLOOKUP(TRIM(SUBSTITUTE(D2652,CHAR(160),CHAR(32))),Metadata!B$1:D$2632,3,FALSE)</f>
        <v>Histoire de Gil Blas de Santillane Livres I-IX</v>
      </c>
      <c r="G2652">
        <f>VLOOKUP(TRIM(SUBSTITUTE(D2652,CHAR(160),CHAR(32))),Metadata!B$1:E$2632,4,FALSE)</f>
        <v>1732</v>
      </c>
      <c r="H2652" t="s">
        <v>448</v>
      </c>
      <c r="J2652" t="str">
        <f>VLOOKUP(TRIM(SUBSTITUTE(D2652,CHAR(160),CHAR(32))),Metadata!B$1:H$2632,7,FALSE)</f>
        <v>roman</v>
      </c>
      <c r="L2652" t="str">
        <f>VLOOKUP(TRIM(SUBSTITUTE(D2652,CHAR(160),CHAR(32))),Metadata!B$1:J$2632,9,FALSE)</f>
        <v>prose</v>
      </c>
      <c r="M2652">
        <f>VLOOKUP(TRIM(SUBSTITUTE(D2652,CHAR(160),CHAR(32))),Metadata!B$1:K$2632,10,FALSE)</f>
        <v>223962</v>
      </c>
      <c r="N2652" s="1" t="s">
        <v>3126</v>
      </c>
      <c r="O2652">
        <v>95</v>
      </c>
      <c r="P2652">
        <v>101</v>
      </c>
      <c r="Q2652">
        <v>105</v>
      </c>
      <c r="R2652">
        <v>110</v>
      </c>
    </row>
    <row r="2653" spans="1:18" x14ac:dyDescent="0.25">
      <c r="A2653" t="s">
        <v>4354</v>
      </c>
      <c r="B2653" t="s">
        <v>3130</v>
      </c>
      <c r="C2653" t="s">
        <v>330</v>
      </c>
      <c r="D2653" t="s">
        <v>8301</v>
      </c>
      <c r="E2653" t="str">
        <f>VLOOKUP(TRIM(SUBSTITUTE(D2653,CHAR(160),CHAR(32))),Metadata!B$1:C$2632,2,FALSE)</f>
        <v>Le Sage, Alain René, 1668-1747.</v>
      </c>
      <c r="F2653" t="str">
        <f>VLOOKUP(TRIM(SUBSTITUTE(D2653,CHAR(160),CHAR(32))),Metadata!B$1:D$2632,3,FALSE)</f>
        <v>Le bachelier de Salamanque: ou, Les mémoires de D. Cherubin de la Ronda</v>
      </c>
      <c r="G2653">
        <f>VLOOKUP(TRIM(SUBSTITUTE(D2653,CHAR(160),CHAR(32))),Metadata!B$1:E$2632,4,FALSE)</f>
        <v>1736</v>
      </c>
      <c r="H2653" t="s">
        <v>448</v>
      </c>
      <c r="J2653" t="str">
        <f>VLOOKUP(TRIM(SUBSTITUTE(D2653,CHAR(160),CHAR(32))),Metadata!B$1:H$2632,7,FALSE)</f>
        <v>roman</v>
      </c>
      <c r="L2653" t="str">
        <f>VLOOKUP(TRIM(SUBSTITUTE(D2653,CHAR(160),CHAR(32))),Metadata!B$1:J$2632,9,FALSE)</f>
        <v>prose</v>
      </c>
      <c r="M2653">
        <f>VLOOKUP(TRIM(SUBSTITUTE(D2653,CHAR(160),CHAR(32))),Metadata!B$1:K$2632,10,FALSE)</f>
        <v>56968</v>
      </c>
      <c r="N2653" s="1" t="s">
        <v>3127</v>
      </c>
      <c r="O2653">
        <v>44</v>
      </c>
      <c r="P2653">
        <v>52</v>
      </c>
      <c r="Q2653">
        <v>56</v>
      </c>
      <c r="R2653">
        <v>61</v>
      </c>
    </row>
    <row r="2654" spans="1:18" x14ac:dyDescent="0.25">
      <c r="A2654" t="s">
        <v>4354</v>
      </c>
      <c r="B2654" t="s">
        <v>3130</v>
      </c>
      <c r="C2654" t="s">
        <v>330</v>
      </c>
      <c r="D2654" t="s">
        <v>8169</v>
      </c>
      <c r="E2654" t="str">
        <f>VLOOKUP(TRIM(SUBSTITUTE(D2654,CHAR(160),CHAR(32))),Metadata!B$1:C$2632,2,FALSE)</f>
        <v>Alemán, Mateo, 1547-1614?</v>
      </c>
      <c r="F2654" t="str">
        <f>VLOOKUP(TRIM(SUBSTITUTE(D2654,CHAR(160),CHAR(32))),Metadata!B$1:D$2632,3,FALSE)</f>
        <v>Histoire de Guzman d'Alfarache</v>
      </c>
      <c r="G2654">
        <f>VLOOKUP(TRIM(SUBSTITUTE(D2654,CHAR(160),CHAR(32))),Metadata!B$1:E$2632,4,FALSE)</f>
        <v>1732</v>
      </c>
      <c r="H2654" t="s">
        <v>448</v>
      </c>
      <c r="J2654" t="str">
        <f>VLOOKUP(TRIM(SUBSTITUTE(D2654,CHAR(160),CHAR(32))),Metadata!B$1:H$2632,7,FALSE)</f>
        <v>roman</v>
      </c>
      <c r="L2654" t="str">
        <f>VLOOKUP(TRIM(SUBSTITUTE(D2654,CHAR(160),CHAR(32))),Metadata!B$1:J$2632,9,FALSE)</f>
        <v>prose</v>
      </c>
      <c r="M2654">
        <f>VLOOKUP(TRIM(SUBSTITUTE(D2654,CHAR(160),CHAR(32))),Metadata!B$1:K$2632,10,FALSE)</f>
        <v>187186</v>
      </c>
      <c r="N2654" t="s">
        <v>3128</v>
      </c>
      <c r="O2654">
        <v>22</v>
      </c>
      <c r="P2654">
        <v>29</v>
      </c>
      <c r="Q2654">
        <v>33</v>
      </c>
      <c r="R2654">
        <v>38</v>
      </c>
    </row>
    <row r="2655" spans="1:18" x14ac:dyDescent="0.25">
      <c r="A2655" t="s">
        <v>4354</v>
      </c>
      <c r="B2655" t="s">
        <v>3130</v>
      </c>
      <c r="C2655" t="s">
        <v>330</v>
      </c>
      <c r="D2655" t="s">
        <v>8731</v>
      </c>
      <c r="E2655" t="str">
        <f>VLOOKUP(TRIM(SUBSTITUTE(D2655,CHAR(160),CHAR(32))),Metadata!B$1:C$2632,2,FALSE)</f>
        <v>Alain, 1868-1951.</v>
      </c>
      <c r="F2655" t="str">
        <f>VLOOKUP(TRIM(SUBSTITUTE(D2655,CHAR(160),CHAR(32))),Metadata!B$1:D$2632,3,FALSE)</f>
        <v>Idées. Introduction à la philosophie. Platon, Descartes, Hegel, Comte (1939)</v>
      </c>
      <c r="G2655">
        <f>VLOOKUP(TRIM(SUBSTITUTE(D2655,CHAR(160),CHAR(32))),Metadata!B$1:E$2632,4,FALSE)</f>
        <v>1939</v>
      </c>
      <c r="H2655" t="s">
        <v>534</v>
      </c>
      <c r="J2655" t="str">
        <f>VLOOKUP(TRIM(SUBSTITUTE(D2655,CHAR(160),CHAR(32))),Metadata!B$1:H$2632,7,FALSE)</f>
        <v>traite</v>
      </c>
      <c r="L2655" t="str">
        <f>VLOOKUP(TRIM(SUBSTITUTE(D2655,CHAR(160),CHAR(32))),Metadata!B$1:J$2632,9,FALSE)</f>
        <v/>
      </c>
      <c r="M2655">
        <f>VLOOKUP(TRIM(SUBSTITUTE(D2655,CHAR(160),CHAR(32))),Metadata!B$1:K$2632,10,FALSE)</f>
        <v>106771</v>
      </c>
      <c r="N2655" s="1" t="s">
        <v>3129</v>
      </c>
      <c r="O2655">
        <v>13</v>
      </c>
      <c r="P2655">
        <v>20</v>
      </c>
      <c r="Q2655">
        <v>24</v>
      </c>
      <c r="R2655">
        <v>29</v>
      </c>
    </row>
    <row r="2656" spans="1:18" x14ac:dyDescent="0.25">
      <c r="A2656" t="s">
        <v>4354</v>
      </c>
      <c r="B2656" t="s">
        <v>3220</v>
      </c>
      <c r="C2656" t="s">
        <v>330</v>
      </c>
      <c r="D2656" t="s">
        <v>7945</v>
      </c>
      <c r="E2656" t="str">
        <f>VLOOKUP(TRIM(SUBSTITUTE(D2656,CHAR(160),CHAR(32))),Metadata!B$1:C$2632,2,FALSE)</f>
        <v>Montaigne, Michel Eyquem de</v>
      </c>
      <c r="F2656" t="str">
        <f>VLOOKUP(TRIM(SUBSTITUTE(D2656,CHAR(160),CHAR(32))),Metadata!B$1:D$2632,3,FALSE)</f>
        <v>Les Essais</v>
      </c>
      <c r="G2656">
        <f>VLOOKUP(TRIM(SUBSTITUTE(D2656,CHAR(160),CHAR(32))),Metadata!B$1:E$2632,4,FALSE)</f>
        <v>1595</v>
      </c>
      <c r="H2656" t="s">
        <v>456</v>
      </c>
      <c r="J2656" t="str">
        <f>VLOOKUP(TRIM(SUBSTITUTE(D2656,CHAR(160),CHAR(32))),Metadata!B$1:H$2632,7,FALSE)</f>
        <v>essai</v>
      </c>
      <c r="L2656" t="str">
        <f>VLOOKUP(TRIM(SUBSTITUTE(D2656,CHAR(160),CHAR(32))),Metadata!B$1:J$2632,9,FALSE)</f>
        <v/>
      </c>
      <c r="M2656">
        <f>VLOOKUP(TRIM(SUBSTITUTE(D2656,CHAR(160),CHAR(32))),Metadata!B$1:K$2632,10,FALSE)</f>
        <v>438631</v>
      </c>
      <c r="N2656" s="1" t="s">
        <v>3131</v>
      </c>
      <c r="O2656">
        <v>162</v>
      </c>
      <c r="P2656">
        <v>169</v>
      </c>
    </row>
    <row r="2657" spans="1:16" x14ac:dyDescent="0.25">
      <c r="A2657" t="s">
        <v>4354</v>
      </c>
      <c r="B2657" t="s">
        <v>3220</v>
      </c>
      <c r="C2657" t="s">
        <v>330</v>
      </c>
      <c r="D2657" t="s">
        <v>7945</v>
      </c>
      <c r="E2657" t="str">
        <f>VLOOKUP(TRIM(SUBSTITUTE(D2657,CHAR(160),CHAR(32))),Metadata!B$1:C$2632,2,FALSE)</f>
        <v>Montaigne, Michel Eyquem de</v>
      </c>
      <c r="F2657" t="str">
        <f>VLOOKUP(TRIM(SUBSTITUTE(D2657,CHAR(160),CHAR(32))),Metadata!B$1:D$2632,3,FALSE)</f>
        <v>Les Essais</v>
      </c>
      <c r="G2657">
        <f>VLOOKUP(TRIM(SUBSTITUTE(D2657,CHAR(160),CHAR(32))),Metadata!B$1:E$2632,4,FALSE)</f>
        <v>1595</v>
      </c>
      <c r="H2657" t="s">
        <v>456</v>
      </c>
      <c r="J2657" t="str">
        <f>VLOOKUP(TRIM(SUBSTITUTE(D2657,CHAR(160),CHAR(32))),Metadata!B$1:H$2632,7,FALSE)</f>
        <v>essai</v>
      </c>
      <c r="L2657" t="str">
        <f>VLOOKUP(TRIM(SUBSTITUTE(D2657,CHAR(160),CHAR(32))),Metadata!B$1:J$2632,9,FALSE)</f>
        <v/>
      </c>
      <c r="M2657">
        <f>VLOOKUP(TRIM(SUBSTITUTE(D2657,CHAR(160),CHAR(32))),Metadata!B$1:K$2632,10,FALSE)</f>
        <v>438631</v>
      </c>
      <c r="N2657" t="s">
        <v>3132</v>
      </c>
      <c r="O2657">
        <v>72</v>
      </c>
      <c r="P2657">
        <v>79</v>
      </c>
    </row>
    <row r="2658" spans="1:16" x14ac:dyDescent="0.25">
      <c r="A2658" t="s">
        <v>4354</v>
      </c>
      <c r="B2658" t="s">
        <v>3220</v>
      </c>
      <c r="C2658" t="s">
        <v>330</v>
      </c>
      <c r="D2658" t="s">
        <v>7950</v>
      </c>
      <c r="E2658" t="str">
        <f>VLOOKUP(TRIM(SUBSTITUTE(D2658,CHAR(160),CHAR(32))),Metadata!B$1:C$2632,2,FALSE)</f>
        <v>Rabelais, François, ca. 1490-1553?.</v>
      </c>
      <c r="F2658" t="str">
        <f>VLOOKUP(TRIM(SUBSTITUTE(D2658,CHAR(160),CHAR(32))),Metadata!B$1:D$2632,3,FALSE)</f>
        <v>Le tiers livre.</v>
      </c>
      <c r="G2658">
        <f>VLOOKUP(TRIM(SUBSTITUTE(D2658,CHAR(160),CHAR(32))),Metadata!B$1:E$2632,4,FALSE)</f>
        <v>1546</v>
      </c>
      <c r="H2658" t="s">
        <v>456</v>
      </c>
      <c r="J2658" t="str">
        <f>VLOOKUP(TRIM(SUBSTITUTE(D2658,CHAR(160),CHAR(32))),Metadata!B$1:H$2632,7,FALSE)</f>
        <v>poesie</v>
      </c>
      <c r="L2658" t="str">
        <f>VLOOKUP(TRIM(SUBSTITUTE(D2658,CHAR(160),CHAR(32))),Metadata!B$1:J$2632,9,FALSE)</f>
        <v/>
      </c>
      <c r="M2658">
        <f>VLOOKUP(TRIM(SUBSTITUTE(D2658,CHAR(160),CHAR(32))),Metadata!B$1:K$2632,10,FALSE)</f>
        <v>54784</v>
      </c>
      <c r="N2658" t="s">
        <v>3133</v>
      </c>
      <c r="O2658">
        <v>347</v>
      </c>
      <c r="P2658">
        <v>356</v>
      </c>
    </row>
    <row r="2659" spans="1:16" x14ac:dyDescent="0.25">
      <c r="A2659" t="s">
        <v>4354</v>
      </c>
      <c r="B2659" t="s">
        <v>3220</v>
      </c>
      <c r="C2659" t="s">
        <v>330</v>
      </c>
      <c r="D2659" t="s">
        <v>7951</v>
      </c>
      <c r="E2659" t="str">
        <f>VLOOKUP(TRIM(SUBSTITUTE(D2659,CHAR(160),CHAR(32))),Metadata!B$1:C$2632,2,FALSE)</f>
        <v>Rabelais, François, ca. 1490-1553?.</v>
      </c>
      <c r="F2659" t="str">
        <f>VLOOKUP(TRIM(SUBSTITUTE(D2659,CHAR(160),CHAR(32))),Metadata!B$1:D$2632,3,FALSE)</f>
        <v>Le Quart-Livre</v>
      </c>
      <c r="G2659">
        <f>VLOOKUP(TRIM(SUBSTITUTE(D2659,CHAR(160),CHAR(32))),Metadata!B$1:E$2632,4,FALSE)</f>
        <v>1552</v>
      </c>
      <c r="H2659" t="s">
        <v>456</v>
      </c>
      <c r="J2659" t="str">
        <f>VLOOKUP(TRIM(SUBSTITUTE(D2659,CHAR(160),CHAR(32))),Metadata!B$1:H$2632,7,FALSE)</f>
        <v>roman</v>
      </c>
      <c r="L2659" t="str">
        <f>VLOOKUP(TRIM(SUBSTITUTE(D2659,CHAR(160),CHAR(32))),Metadata!B$1:J$2632,9,FALSE)</f>
        <v/>
      </c>
      <c r="M2659">
        <f>VLOOKUP(TRIM(SUBSTITUTE(D2659,CHAR(160),CHAR(32))),Metadata!B$1:K$2632,10,FALSE)</f>
        <v>60714</v>
      </c>
      <c r="N2659" s="1" t="s">
        <v>3134</v>
      </c>
      <c r="O2659">
        <v>130</v>
      </c>
      <c r="P2659">
        <v>136</v>
      </c>
    </row>
    <row r="2660" spans="1:16" x14ac:dyDescent="0.25">
      <c r="A2660" t="s">
        <v>4354</v>
      </c>
      <c r="B2660" t="s">
        <v>3220</v>
      </c>
      <c r="C2660" t="s">
        <v>330</v>
      </c>
      <c r="D2660" t="s">
        <v>7934</v>
      </c>
      <c r="E2660" t="str">
        <f>VLOOKUP(TRIM(SUBSTITUTE(D2660,CHAR(160),CHAR(32))),Metadata!B$1:C$2632,2,FALSE)</f>
        <v>La Boétie, Etienne de, 1530-1563.</v>
      </c>
      <c r="F2660" t="str">
        <f>VLOOKUP(TRIM(SUBSTITUTE(D2660,CHAR(160),CHAR(32))),Metadata!B$1:D$2632,3,FALSE)</f>
        <v>Discours de la servitude volontaire ou le Contr'un</v>
      </c>
      <c r="G2660">
        <f>VLOOKUP(TRIM(SUBSTITUTE(D2660,CHAR(160),CHAR(32))),Metadata!B$1:E$2632,4,FALSE)</f>
        <v>1549</v>
      </c>
      <c r="H2660" t="s">
        <v>456</v>
      </c>
      <c r="J2660" t="str">
        <f>VLOOKUP(TRIM(SUBSTITUTE(D2660,CHAR(160),CHAR(32))),Metadata!B$1:H$2632,7,FALSE)</f>
        <v>traite</v>
      </c>
      <c r="L2660" t="str">
        <f>VLOOKUP(TRIM(SUBSTITUTE(D2660,CHAR(160),CHAR(32))),Metadata!B$1:J$2632,9,FALSE)</f>
        <v/>
      </c>
      <c r="M2660">
        <f>VLOOKUP(TRIM(SUBSTITUTE(D2660,CHAR(160),CHAR(32))),Metadata!B$1:K$2632,10,FALSE)</f>
        <v>34645</v>
      </c>
      <c r="N2660" s="1" t="s">
        <v>3135</v>
      </c>
      <c r="O2660">
        <v>320</v>
      </c>
      <c r="P2660">
        <v>327</v>
      </c>
    </row>
    <row r="2661" spans="1:16" x14ac:dyDescent="0.25">
      <c r="A2661" t="s">
        <v>4354</v>
      </c>
      <c r="B2661" t="s">
        <v>3220</v>
      </c>
      <c r="C2661" t="s">
        <v>330</v>
      </c>
      <c r="D2661" t="s">
        <v>7942</v>
      </c>
      <c r="E2661" t="str">
        <f>VLOOKUP(TRIM(SUBSTITUTE(D2661,CHAR(160),CHAR(32))),Metadata!B$1:C$2632,2,FALSE)</f>
        <v>Marot, Clément</v>
      </c>
      <c r="F2661" t="str">
        <f>VLOOKUP(TRIM(SUBSTITUTE(D2661,CHAR(160),CHAR(32))),Metadata!B$1:D$2632,3,FALSE)</f>
        <v>Les Traductions</v>
      </c>
      <c r="G2661">
        <f>VLOOKUP(TRIM(SUBSTITUTE(D2661,CHAR(160),CHAR(32))),Metadata!B$1:E$2632,4,FALSE)</f>
        <v>1526</v>
      </c>
      <c r="H2661" t="s">
        <v>456</v>
      </c>
      <c r="J2661" t="str">
        <f>VLOOKUP(TRIM(SUBSTITUTE(D2661,CHAR(160),CHAR(32))),Metadata!B$1:H$2632,7,FALSE)</f>
        <v>poesie</v>
      </c>
      <c r="L2661" t="str">
        <f>VLOOKUP(TRIM(SUBSTITUTE(D2661,CHAR(160),CHAR(32))),Metadata!B$1:J$2632,9,FALSE)</f>
        <v/>
      </c>
      <c r="M2661">
        <f>VLOOKUP(TRIM(SUBSTITUTE(D2661,CHAR(160),CHAR(32))),Metadata!B$1:K$2632,10,FALSE)</f>
        <v>59231</v>
      </c>
      <c r="N2661" t="s">
        <v>3136</v>
      </c>
      <c r="O2661">
        <v>20</v>
      </c>
      <c r="P2661">
        <v>26</v>
      </c>
    </row>
    <row r="2662" spans="1:16" x14ac:dyDescent="0.25">
      <c r="A2662" t="s">
        <v>4354</v>
      </c>
      <c r="B2662" t="s">
        <v>3220</v>
      </c>
      <c r="C2662" t="s">
        <v>330</v>
      </c>
      <c r="D2662" t="s">
        <v>7945</v>
      </c>
      <c r="E2662" t="str">
        <f>VLOOKUP(TRIM(SUBSTITUTE(D2662,CHAR(160),CHAR(32))),Metadata!B$1:C$2632,2,FALSE)</f>
        <v>Montaigne, Michel Eyquem de</v>
      </c>
      <c r="F2662" t="str">
        <f>VLOOKUP(TRIM(SUBSTITUTE(D2662,CHAR(160),CHAR(32))),Metadata!B$1:D$2632,3,FALSE)</f>
        <v>Les Essais</v>
      </c>
      <c r="G2662">
        <f>VLOOKUP(TRIM(SUBSTITUTE(D2662,CHAR(160),CHAR(32))),Metadata!B$1:E$2632,4,FALSE)</f>
        <v>1595</v>
      </c>
      <c r="H2662" t="s">
        <v>456</v>
      </c>
      <c r="J2662" t="str">
        <f>VLOOKUP(TRIM(SUBSTITUTE(D2662,CHAR(160),CHAR(32))),Metadata!B$1:H$2632,7,FALSE)</f>
        <v>essai</v>
      </c>
      <c r="L2662" t="str">
        <f>VLOOKUP(TRIM(SUBSTITUTE(D2662,CHAR(160),CHAR(32))),Metadata!B$1:J$2632,9,FALSE)</f>
        <v/>
      </c>
      <c r="M2662">
        <f>VLOOKUP(TRIM(SUBSTITUTE(D2662,CHAR(160),CHAR(32))),Metadata!B$1:K$2632,10,FALSE)</f>
        <v>438631</v>
      </c>
      <c r="N2662" s="1" t="s">
        <v>3137</v>
      </c>
      <c r="O2662">
        <v>325</v>
      </c>
      <c r="P2662">
        <v>332</v>
      </c>
    </row>
    <row r="2663" spans="1:16" x14ac:dyDescent="0.25">
      <c r="A2663" t="s">
        <v>4354</v>
      </c>
      <c r="B2663" t="s">
        <v>3220</v>
      </c>
      <c r="C2663" t="s">
        <v>330</v>
      </c>
      <c r="D2663" t="s">
        <v>7932</v>
      </c>
      <c r="E2663" t="str">
        <f>VLOOKUP(TRIM(SUBSTITUTE(D2663,CHAR(160),CHAR(32))),Metadata!B$1:C$2632,2,FALSE)</f>
        <v>Hélisenne de Crenne (pseudonym of Marguerite Briet), ca. 1510- ca. 1552.</v>
      </c>
      <c r="F2663" t="str">
        <f>VLOOKUP(TRIM(SUBSTITUTE(D2663,CHAR(160),CHAR(32))),Metadata!B$1:D$2632,3,FALSE)</f>
        <v>Les Angoysses douloureuses qui procedent d'amours</v>
      </c>
      <c r="G2663">
        <f>VLOOKUP(TRIM(SUBSTITUTE(D2663,CHAR(160),CHAR(32))),Metadata!B$1:E$2632,4,FALSE)</f>
        <v>1538</v>
      </c>
      <c r="H2663" t="s">
        <v>456</v>
      </c>
      <c r="J2663" t="str">
        <f>VLOOKUP(TRIM(SUBSTITUTE(D2663,CHAR(160),CHAR(32))),Metadata!B$1:H$2632,7,FALSE)</f>
        <v>roman</v>
      </c>
      <c r="L2663" t="str">
        <f>VLOOKUP(TRIM(SUBSTITUTE(D2663,CHAR(160),CHAR(32))),Metadata!B$1:J$2632,9,FALSE)</f>
        <v/>
      </c>
      <c r="M2663">
        <f>VLOOKUP(TRIM(SUBSTITUTE(D2663,CHAR(160),CHAR(32))),Metadata!B$1:K$2632,10,FALSE)</f>
        <v>92091</v>
      </c>
      <c r="N2663" s="1" t="s">
        <v>3138</v>
      </c>
      <c r="O2663">
        <v>350</v>
      </c>
      <c r="P2663">
        <v>359</v>
      </c>
    </row>
    <row r="2664" spans="1:16" x14ac:dyDescent="0.25">
      <c r="A2664" t="s">
        <v>4354</v>
      </c>
      <c r="B2664" t="s">
        <v>3220</v>
      </c>
      <c r="C2664" t="s">
        <v>330</v>
      </c>
      <c r="D2664" t="s">
        <v>7939</v>
      </c>
      <c r="E2664" t="str">
        <f>VLOOKUP(TRIM(SUBSTITUTE(D2664,CHAR(160),CHAR(32))),Metadata!B$1:C$2632,2,FALSE)</f>
        <v>Marot, Clément</v>
      </c>
      <c r="F2664" t="str">
        <f>VLOOKUP(TRIM(SUBSTITUTE(D2664,CHAR(160),CHAR(32))),Metadata!B$1:D$2632,3,FALSE)</f>
        <v>Oeuvres de Clément Marot les plus nouvelles et récentes</v>
      </c>
      <c r="G2664">
        <f>VLOOKUP(TRIM(SUBSTITUTE(D2664,CHAR(160),CHAR(32))),Metadata!B$1:E$2632,4,FALSE)</f>
        <v>1526</v>
      </c>
      <c r="H2664" t="s">
        <v>456</v>
      </c>
      <c r="J2664" t="str">
        <f>VLOOKUP(TRIM(SUBSTITUTE(D2664,CHAR(160),CHAR(32))),Metadata!B$1:H$2632,7,FALSE)</f>
        <v>poesie</v>
      </c>
      <c r="L2664" t="str">
        <f>VLOOKUP(TRIM(SUBSTITUTE(D2664,CHAR(160),CHAR(32))),Metadata!B$1:J$2632,9,FALSE)</f>
        <v/>
      </c>
      <c r="M2664">
        <f>VLOOKUP(TRIM(SUBSTITUTE(D2664,CHAR(160),CHAR(32))),Metadata!B$1:K$2632,10,FALSE)</f>
        <v>10600</v>
      </c>
      <c r="N2664" s="1" t="s">
        <v>3139</v>
      </c>
      <c r="O2664">
        <v>152</v>
      </c>
      <c r="P2664">
        <v>158</v>
      </c>
    </row>
    <row r="2665" spans="1:16" x14ac:dyDescent="0.25">
      <c r="A2665" t="s">
        <v>4354</v>
      </c>
      <c r="B2665" t="s">
        <v>3220</v>
      </c>
      <c r="C2665" t="s">
        <v>330</v>
      </c>
      <c r="D2665" t="s">
        <v>7977</v>
      </c>
      <c r="E2665" t="str">
        <f>VLOOKUP(TRIM(SUBSTITUTE(D2665,CHAR(160),CHAR(32))),Metadata!B$1:C$2632,2,FALSE)</f>
        <v>Aulnoy, Madame d' (Marie-Catherine), 1650 or 51-1705.</v>
      </c>
      <c r="F2665" t="str">
        <f>VLOOKUP(TRIM(SUBSTITUTE(D2665,CHAR(160),CHAR(32))),Metadata!B$1:D$2632,3,FALSE)</f>
        <v>Relation du Voyage d'Espagne</v>
      </c>
      <c r="G2665">
        <f>VLOOKUP(TRIM(SUBSTITUTE(D2665,CHAR(160),CHAR(32))),Metadata!B$1:E$2632,4,FALSE)</f>
        <v>1691</v>
      </c>
      <c r="H2665" t="s">
        <v>445</v>
      </c>
      <c r="J2665" t="str">
        <f>VLOOKUP(TRIM(SUBSTITUTE(D2665,CHAR(160),CHAR(32))),Metadata!B$1:H$2632,7,FALSE)</f>
        <v>recit de voyage</v>
      </c>
      <c r="L2665" t="str">
        <f>VLOOKUP(TRIM(SUBSTITUTE(D2665,CHAR(160),CHAR(32))),Metadata!B$1:J$2632,9,FALSE)</f>
        <v>prose</v>
      </c>
      <c r="M2665">
        <f>VLOOKUP(TRIM(SUBSTITUTE(D2665,CHAR(160),CHAR(32))),Metadata!B$1:K$2632,10,FALSE)</f>
        <v>141618</v>
      </c>
      <c r="N2665" s="1" t="s">
        <v>3140</v>
      </c>
      <c r="O2665">
        <v>631</v>
      </c>
      <c r="P2665">
        <v>638</v>
      </c>
    </row>
    <row r="2666" spans="1:16" x14ac:dyDescent="0.25">
      <c r="A2666" t="s">
        <v>4354</v>
      </c>
      <c r="B2666" t="s">
        <v>3220</v>
      </c>
      <c r="C2666" t="s">
        <v>330</v>
      </c>
      <c r="D2666" t="s">
        <v>8050</v>
      </c>
      <c r="E2666" t="str">
        <f>VLOOKUP(TRIM(SUBSTITUTE(D2666,CHAR(160),CHAR(32))),Metadata!B$1:C$2632,2,FALSE)</f>
        <v>Fauchet, Claude, 1530-1601.</v>
      </c>
      <c r="F2666" t="str">
        <f>VLOOKUP(TRIM(SUBSTITUTE(D2666,CHAR(160),CHAR(32))),Metadata!B$1:D$2632,3,FALSE)</f>
        <v>Declin de la maison de Charlemagne: faisant la suitte des antiquitez françoises contenant les faicts de Charles le Chavve &amp; ses successeurs depuis l'an 840 iusques à l'an 987 de Iesus Christ, &amp; entrée du regne de Hugues Capet</v>
      </c>
      <c r="G2666">
        <f>VLOOKUP(TRIM(SUBSTITUTE(D2666,CHAR(160),CHAR(32))),Metadata!B$1:E$2632,4,FALSE)</f>
        <v>1602</v>
      </c>
      <c r="H2666" t="s">
        <v>445</v>
      </c>
      <c r="J2666" t="str">
        <f>VLOOKUP(TRIM(SUBSTITUTE(D2666,CHAR(160),CHAR(32))),Metadata!B$1:H$2632,7,FALSE)</f>
        <v>traite ou essai</v>
      </c>
      <c r="L2666" t="str">
        <f>VLOOKUP(TRIM(SUBSTITUTE(D2666,CHAR(160),CHAR(32))),Metadata!B$1:J$2632,9,FALSE)</f>
        <v>prose</v>
      </c>
      <c r="M2666">
        <f>VLOOKUP(TRIM(SUBSTITUTE(D2666,CHAR(160),CHAR(32))),Metadata!B$1:K$2632,10,FALSE)</f>
        <v>148041</v>
      </c>
      <c r="N2666" s="1" t="s">
        <v>3141</v>
      </c>
      <c r="O2666">
        <v>50</v>
      </c>
      <c r="P2666">
        <v>56</v>
      </c>
    </row>
    <row r="2667" spans="1:16" x14ac:dyDescent="0.25">
      <c r="A2667" t="s">
        <v>4354</v>
      </c>
      <c r="B2667" t="s">
        <v>3220</v>
      </c>
      <c r="C2667" t="s">
        <v>330</v>
      </c>
      <c r="D2667" t="s">
        <v>7979</v>
      </c>
      <c r="E2667" t="str">
        <f>VLOOKUP(TRIM(SUBSTITUTE(D2667,CHAR(160),CHAR(32))),Metadata!B$1:C$2632,2,FALSE)</f>
        <v>Baillet, Adrien, 1649-1706.</v>
      </c>
      <c r="F2667" t="str">
        <f>VLOOKUP(TRIM(SUBSTITUTE(D2667,CHAR(160),CHAR(32))),Metadata!B$1:D$2632,3,FALSE)</f>
        <v>La Vie de Monsieur Descartes</v>
      </c>
      <c r="G2667">
        <f>VLOOKUP(TRIM(SUBSTITUTE(D2667,CHAR(160),CHAR(32))),Metadata!B$1:E$2632,4,FALSE)</f>
        <v>1691</v>
      </c>
      <c r="H2667" t="s">
        <v>445</v>
      </c>
      <c r="J2667" t="str">
        <f>VLOOKUP(TRIM(SUBSTITUTE(D2667,CHAR(160),CHAR(32))),Metadata!B$1:H$2632,7,FALSE)</f>
        <v>traite ou essai</v>
      </c>
      <c r="L2667" t="str">
        <f>VLOOKUP(TRIM(SUBSTITUTE(D2667,CHAR(160),CHAR(32))),Metadata!B$1:J$2632,9,FALSE)</f>
        <v>prose</v>
      </c>
      <c r="M2667">
        <f>VLOOKUP(TRIM(SUBSTITUTE(D2667,CHAR(160),CHAR(32))),Metadata!B$1:K$2632,10,FALSE)</f>
        <v>156062</v>
      </c>
      <c r="N2667" s="1" t="s">
        <v>3142</v>
      </c>
      <c r="O2667">
        <v>29</v>
      </c>
      <c r="P2667">
        <v>35</v>
      </c>
    </row>
    <row r="2668" spans="1:16" x14ac:dyDescent="0.25">
      <c r="A2668" t="s">
        <v>4354</v>
      </c>
      <c r="B2668" t="s">
        <v>3220</v>
      </c>
      <c r="C2668" t="s">
        <v>330</v>
      </c>
      <c r="D2668" t="s">
        <v>8160</v>
      </c>
      <c r="E2668" t="str">
        <f>VLOOKUP(TRIM(SUBSTITUTE(D2668,CHAR(160),CHAR(32))),Metadata!B$1:C$2632,2,FALSE)</f>
        <v>Tristan L'Hermite, François, 1601-1655.</v>
      </c>
      <c r="F2668" t="str">
        <f>VLOOKUP(TRIM(SUBSTITUTE(D2668,CHAR(160),CHAR(32))),Metadata!B$1:D$2632,3,FALSE)</f>
        <v>La mort de Seneque [computer file]</v>
      </c>
      <c r="G2668">
        <f>VLOOKUP(TRIM(SUBSTITUTE(D2668,CHAR(160),CHAR(32))),Metadata!B$1:E$2632,4,FALSE)</f>
        <v>1645</v>
      </c>
      <c r="H2668" t="s">
        <v>445</v>
      </c>
      <c r="J2668" t="str">
        <f>VLOOKUP(TRIM(SUBSTITUTE(D2668,CHAR(160),CHAR(32))),Metadata!B$1:H$2632,7,FALSE)</f>
        <v>theatre</v>
      </c>
      <c r="L2668" t="str">
        <f>VLOOKUP(TRIM(SUBSTITUTE(D2668,CHAR(160),CHAR(32))),Metadata!B$1:J$2632,9,FALSE)</f>
        <v/>
      </c>
      <c r="M2668">
        <f>VLOOKUP(TRIM(SUBSTITUTE(D2668,CHAR(160),CHAR(32))),Metadata!B$1:K$2632,10,FALSE)</f>
        <v>16731</v>
      </c>
      <c r="N2668" s="1" t="s">
        <v>3143</v>
      </c>
      <c r="O2668">
        <v>71</v>
      </c>
      <c r="P2668">
        <v>77</v>
      </c>
    </row>
    <row r="2669" spans="1:16" x14ac:dyDescent="0.25">
      <c r="A2669" t="s">
        <v>4354</v>
      </c>
      <c r="B2669" t="s">
        <v>3220</v>
      </c>
      <c r="C2669" t="s">
        <v>330</v>
      </c>
      <c r="D2669" t="s">
        <v>8050</v>
      </c>
      <c r="E2669" t="str">
        <f>VLOOKUP(TRIM(SUBSTITUTE(D2669,CHAR(160),CHAR(32))),Metadata!B$1:C$2632,2,FALSE)</f>
        <v>Fauchet, Claude, 1530-1601.</v>
      </c>
      <c r="F2669" t="str">
        <f>VLOOKUP(TRIM(SUBSTITUTE(D2669,CHAR(160),CHAR(32))),Metadata!B$1:D$2632,3,FALSE)</f>
        <v>Declin de la maison de Charlemagne: faisant la suitte des antiquitez françoises contenant les faicts de Charles le Chavve &amp; ses successeurs depuis l'an 840 iusques à l'an 987 de Iesus Christ, &amp; entrée du regne de Hugues Capet</v>
      </c>
      <c r="G2669">
        <f>VLOOKUP(TRIM(SUBSTITUTE(D2669,CHAR(160),CHAR(32))),Metadata!B$1:E$2632,4,FALSE)</f>
        <v>1602</v>
      </c>
      <c r="H2669" t="s">
        <v>445</v>
      </c>
      <c r="J2669" t="str">
        <f>VLOOKUP(TRIM(SUBSTITUTE(D2669,CHAR(160),CHAR(32))),Metadata!B$1:H$2632,7,FALSE)</f>
        <v>traite ou essai</v>
      </c>
      <c r="L2669" t="str">
        <f>VLOOKUP(TRIM(SUBSTITUTE(D2669,CHAR(160),CHAR(32))),Metadata!B$1:J$2632,9,FALSE)</f>
        <v>prose</v>
      </c>
      <c r="M2669">
        <f>VLOOKUP(TRIM(SUBSTITUTE(D2669,CHAR(160),CHAR(32))),Metadata!B$1:K$2632,10,FALSE)</f>
        <v>148041</v>
      </c>
      <c r="N2669" s="1" t="s">
        <v>3144</v>
      </c>
      <c r="O2669">
        <v>305</v>
      </c>
      <c r="P2669">
        <v>312</v>
      </c>
    </row>
    <row r="2670" spans="1:16" x14ac:dyDescent="0.25">
      <c r="A2670" t="s">
        <v>4354</v>
      </c>
      <c r="B2670" t="s">
        <v>3220</v>
      </c>
      <c r="C2670" t="s">
        <v>330</v>
      </c>
      <c r="D2670" t="s">
        <v>7908</v>
      </c>
      <c r="E2670" t="str">
        <f>VLOOKUP(TRIM(SUBSTITUTE(D2670,CHAR(160),CHAR(32))),Metadata!B$1:C$2632,2,FALSE)</f>
        <v>Urfé, Honoré d', 1567-1625.</v>
      </c>
      <c r="F2670" t="str">
        <f>VLOOKUP(TRIM(SUBSTITUTE(D2670,CHAR(160),CHAR(32))),Metadata!B$1:D$2632,3,FALSE)</f>
        <v>L'Astrée. T. 2</v>
      </c>
      <c r="G2670">
        <f>VLOOKUP(TRIM(SUBSTITUTE(D2670,CHAR(160),CHAR(32))),Metadata!B$1:E$2632,4,FALSE)</f>
        <v>1610</v>
      </c>
      <c r="H2670" t="s">
        <v>445</v>
      </c>
      <c r="J2670" t="str">
        <f>VLOOKUP(TRIM(SUBSTITUTE(D2670,CHAR(160),CHAR(32))),Metadata!B$1:H$2632,7,FALSE)</f>
        <v>roman</v>
      </c>
      <c r="L2670" t="str">
        <f>VLOOKUP(TRIM(SUBSTITUTE(D2670,CHAR(160),CHAR(32))),Metadata!B$1:J$2632,9,FALSE)</f>
        <v>prose</v>
      </c>
      <c r="M2670">
        <f>VLOOKUP(TRIM(SUBSTITUTE(D2670,CHAR(160),CHAR(32))),Metadata!B$1:K$2632,10,FALSE)</f>
        <v>245688</v>
      </c>
      <c r="N2670" s="1" t="s">
        <v>3145</v>
      </c>
      <c r="O2670">
        <v>177</v>
      </c>
      <c r="P2670">
        <v>184</v>
      </c>
    </row>
    <row r="2671" spans="1:16" x14ac:dyDescent="0.25">
      <c r="A2671" t="s">
        <v>4354</v>
      </c>
      <c r="B2671" t="s">
        <v>3220</v>
      </c>
      <c r="C2671" t="s">
        <v>330</v>
      </c>
      <c r="D2671" t="s">
        <v>7979</v>
      </c>
      <c r="E2671" t="str">
        <f>VLOOKUP(TRIM(SUBSTITUTE(D2671,CHAR(160),CHAR(32))),Metadata!B$1:C$2632,2,FALSE)</f>
        <v>Baillet, Adrien, 1649-1706.</v>
      </c>
      <c r="F2671" t="str">
        <f>VLOOKUP(TRIM(SUBSTITUTE(D2671,CHAR(160),CHAR(32))),Metadata!B$1:D$2632,3,FALSE)</f>
        <v>La Vie de Monsieur Descartes</v>
      </c>
      <c r="G2671">
        <f>VLOOKUP(TRIM(SUBSTITUTE(D2671,CHAR(160),CHAR(32))),Metadata!B$1:E$2632,4,FALSE)</f>
        <v>1691</v>
      </c>
      <c r="H2671" t="s">
        <v>445</v>
      </c>
      <c r="J2671" t="str">
        <f>VLOOKUP(TRIM(SUBSTITUTE(D2671,CHAR(160),CHAR(32))),Metadata!B$1:H$2632,7,FALSE)</f>
        <v>traite ou essai</v>
      </c>
      <c r="L2671" t="str">
        <f>VLOOKUP(TRIM(SUBSTITUTE(D2671,CHAR(160),CHAR(32))),Metadata!B$1:J$2632,9,FALSE)</f>
        <v>prose</v>
      </c>
      <c r="M2671">
        <f>VLOOKUP(TRIM(SUBSTITUTE(D2671,CHAR(160),CHAR(32))),Metadata!B$1:K$2632,10,FALSE)</f>
        <v>156062</v>
      </c>
      <c r="N2671" s="1" t="s">
        <v>3146</v>
      </c>
      <c r="O2671">
        <v>286</v>
      </c>
      <c r="P2671">
        <v>293</v>
      </c>
    </row>
    <row r="2672" spans="1:16" x14ac:dyDescent="0.25">
      <c r="A2672" t="s">
        <v>4354</v>
      </c>
      <c r="B2672" t="s">
        <v>3220</v>
      </c>
      <c r="C2672" t="s">
        <v>330</v>
      </c>
      <c r="D2672" t="s">
        <v>8043</v>
      </c>
      <c r="E2672" t="str">
        <f>VLOOKUP(TRIM(SUBSTITUTE(D2672,CHAR(160),CHAR(32))),Metadata!B$1:C$2632,2,FALSE)</f>
        <v>Desmarets de Saint-Sorlin, Jean, 1595-1676.</v>
      </c>
      <c r="F2672" t="str">
        <f>VLOOKUP(TRIM(SUBSTITUTE(D2672,CHAR(160),CHAR(32))),Metadata!B$1:D$2632,3,FALSE)</f>
        <v>Clovis ou La France chrestienne</v>
      </c>
      <c r="G2672">
        <f>VLOOKUP(TRIM(SUBSTITUTE(D2672,CHAR(160),CHAR(32))),Metadata!B$1:E$2632,4,FALSE)</f>
        <v>1657</v>
      </c>
      <c r="H2672" t="s">
        <v>445</v>
      </c>
      <c r="J2672" t="str">
        <f>VLOOKUP(TRIM(SUBSTITUTE(D2672,CHAR(160),CHAR(32))),Metadata!B$1:H$2632,7,FALSE)</f>
        <v>poesie</v>
      </c>
      <c r="L2672" t="str">
        <f>VLOOKUP(TRIM(SUBSTITUTE(D2672,CHAR(160),CHAR(32))),Metadata!B$1:J$2632,9,FALSE)</f>
        <v>vers</v>
      </c>
      <c r="M2672">
        <f>VLOOKUP(TRIM(SUBSTITUTE(D2672,CHAR(160),CHAR(32))),Metadata!B$1:K$2632,10,FALSE)</f>
        <v>95474</v>
      </c>
      <c r="N2672" s="1" t="s">
        <v>3147</v>
      </c>
      <c r="O2672">
        <v>3</v>
      </c>
      <c r="P2672">
        <v>9</v>
      </c>
    </row>
    <row r="2673" spans="1:16" x14ac:dyDescent="0.25">
      <c r="A2673" t="s">
        <v>4354</v>
      </c>
      <c r="B2673" t="s">
        <v>3220</v>
      </c>
      <c r="C2673" t="s">
        <v>330</v>
      </c>
      <c r="D2673" t="s">
        <v>8061</v>
      </c>
      <c r="E2673" t="str">
        <f>VLOOKUP(TRIM(SUBSTITUTE(D2673,CHAR(160),CHAR(32))),Metadata!B$1:C$2632,2,FALSE)</f>
        <v>Garasse, François, 1584-1631.</v>
      </c>
      <c r="F2673" t="str">
        <f>VLOOKUP(TRIM(SUBSTITUTE(D2673,CHAR(160),CHAR(32))),Metadata!B$1:D$2632,3,FALSE)</f>
        <v>La doctrine cvrievse des beavx esprits de ce temps, ov, Pretendvs tels</v>
      </c>
      <c r="G2673">
        <f>VLOOKUP(TRIM(SUBSTITUTE(D2673,CHAR(160),CHAR(32))),Metadata!B$1:E$2632,4,FALSE)</f>
        <v>1623</v>
      </c>
      <c r="H2673" t="s">
        <v>445</v>
      </c>
      <c r="J2673" t="str">
        <f>VLOOKUP(TRIM(SUBSTITUTE(D2673,CHAR(160),CHAR(32))),Metadata!B$1:H$2632,7,FALSE)</f>
        <v>pamphlet</v>
      </c>
      <c r="L2673" t="str">
        <f>VLOOKUP(TRIM(SUBSTITUTE(D2673,CHAR(160),CHAR(32))),Metadata!B$1:J$2632,9,FALSE)</f>
        <v>prose</v>
      </c>
      <c r="M2673">
        <f>VLOOKUP(TRIM(SUBSTITUTE(D2673,CHAR(160),CHAR(32))),Metadata!B$1:K$2632,10,FALSE)</f>
        <v>244231</v>
      </c>
      <c r="N2673" s="1" t="s">
        <v>3148</v>
      </c>
      <c r="O2673">
        <v>604</v>
      </c>
      <c r="P2673">
        <v>611</v>
      </c>
    </row>
    <row r="2674" spans="1:16" x14ac:dyDescent="0.25">
      <c r="A2674" t="s">
        <v>4354</v>
      </c>
      <c r="B2674" t="s">
        <v>3220</v>
      </c>
      <c r="C2674" t="s">
        <v>330</v>
      </c>
      <c r="D2674" t="s">
        <v>8061</v>
      </c>
      <c r="E2674" t="str">
        <f>VLOOKUP(TRIM(SUBSTITUTE(D2674,CHAR(160),CHAR(32))),Metadata!B$1:C$2632,2,FALSE)</f>
        <v>Garasse, François, 1584-1631.</v>
      </c>
      <c r="F2674" t="str">
        <f>VLOOKUP(TRIM(SUBSTITUTE(D2674,CHAR(160),CHAR(32))),Metadata!B$1:D$2632,3,FALSE)</f>
        <v>La doctrine cvrievse des beavx esprits de ce temps, ov, Pretendvs tels</v>
      </c>
      <c r="G2674">
        <f>VLOOKUP(TRIM(SUBSTITUTE(D2674,CHAR(160),CHAR(32))),Metadata!B$1:E$2632,4,FALSE)</f>
        <v>1623</v>
      </c>
      <c r="H2674" t="s">
        <v>445</v>
      </c>
      <c r="J2674" t="str">
        <f>VLOOKUP(TRIM(SUBSTITUTE(D2674,CHAR(160),CHAR(32))),Metadata!B$1:H$2632,7,FALSE)</f>
        <v>pamphlet</v>
      </c>
      <c r="L2674" t="str">
        <f>VLOOKUP(TRIM(SUBSTITUTE(D2674,CHAR(160),CHAR(32))),Metadata!B$1:J$2632,9,FALSE)</f>
        <v>prose</v>
      </c>
      <c r="M2674">
        <f>VLOOKUP(TRIM(SUBSTITUTE(D2674,CHAR(160),CHAR(32))),Metadata!B$1:K$2632,10,FALSE)</f>
        <v>244231</v>
      </c>
      <c r="N2674" s="1" t="s">
        <v>3149</v>
      </c>
      <c r="O2674">
        <v>234</v>
      </c>
      <c r="P2674">
        <v>241</v>
      </c>
    </row>
    <row r="2675" spans="1:16" x14ac:dyDescent="0.25">
      <c r="A2675" t="s">
        <v>4354</v>
      </c>
      <c r="B2675" t="s">
        <v>3220</v>
      </c>
      <c r="C2675" t="s">
        <v>330</v>
      </c>
      <c r="D2675" t="s">
        <v>7996</v>
      </c>
      <c r="E2675" t="str">
        <f>VLOOKUP(TRIM(SUBSTITUTE(D2675,CHAR(160),CHAR(32))),Metadata!B$1:C$2632,2,FALSE)</f>
        <v>Bossuet, Jacques Bénigne, 1627-1704.</v>
      </c>
      <c r="F2675" t="str">
        <f>VLOOKUP(TRIM(SUBSTITUTE(D2675,CHAR(160),CHAR(32))),Metadata!B$1:D$2632,3,FALSE)</f>
        <v>Discours sur l'histoire universelle</v>
      </c>
      <c r="G2675">
        <f>VLOOKUP(TRIM(SUBSTITUTE(D2675,CHAR(160),CHAR(32))),Metadata!B$1:E$2632,4,FALSE)</f>
        <v>1681</v>
      </c>
      <c r="H2675" t="s">
        <v>445</v>
      </c>
      <c r="J2675" t="str">
        <f>VLOOKUP(TRIM(SUBSTITUTE(D2675,CHAR(160),CHAR(32))),Metadata!B$1:H$2632,7,FALSE)</f>
        <v>traite ou essai</v>
      </c>
      <c r="L2675" t="str">
        <f>VLOOKUP(TRIM(SUBSTITUTE(D2675,CHAR(160),CHAR(32))),Metadata!B$1:J$2632,9,FALSE)</f>
        <v>prose</v>
      </c>
      <c r="M2675">
        <f>VLOOKUP(TRIM(SUBSTITUTE(D2675,CHAR(160),CHAR(32))),Metadata!B$1:K$2632,10,FALSE)</f>
        <v>135092</v>
      </c>
      <c r="N2675" s="1" t="s">
        <v>3150</v>
      </c>
      <c r="O2675">
        <v>111</v>
      </c>
      <c r="P2675">
        <v>121</v>
      </c>
    </row>
    <row r="2676" spans="1:16" x14ac:dyDescent="0.25">
      <c r="A2676" t="s">
        <v>4354</v>
      </c>
      <c r="B2676" t="s">
        <v>3220</v>
      </c>
      <c r="C2676" t="s">
        <v>330</v>
      </c>
      <c r="D2676" t="s">
        <v>8103</v>
      </c>
      <c r="E2676" t="str">
        <f>VLOOKUP(TRIM(SUBSTITUTE(D2676,CHAR(160),CHAR(32))),Metadata!B$1:C$2632,2,FALSE)</f>
        <v>Molière, 1622-1673.</v>
      </c>
      <c r="F2676" t="str">
        <f>VLOOKUP(TRIM(SUBSTITUTE(D2676,CHAR(160),CHAR(32))),Metadata!B$1:D$2632,3,FALSE)</f>
        <v>Le Tartuffe, ou L'imposteur: comédie</v>
      </c>
      <c r="G2676">
        <f>VLOOKUP(TRIM(SUBSTITUTE(D2676,CHAR(160),CHAR(32))),Metadata!B$1:E$2632,4,FALSE)</f>
        <v>1669</v>
      </c>
      <c r="H2676" t="s">
        <v>445</v>
      </c>
      <c r="J2676" t="str">
        <f>VLOOKUP(TRIM(SUBSTITUTE(D2676,CHAR(160),CHAR(32))),Metadata!B$1:H$2632,7,FALSE)</f>
        <v>theatre</v>
      </c>
      <c r="L2676" t="str">
        <f>VLOOKUP(TRIM(SUBSTITUTE(D2676,CHAR(160),CHAR(32))),Metadata!B$1:J$2632,9,FALSE)</f>
        <v/>
      </c>
      <c r="M2676">
        <f>VLOOKUP(TRIM(SUBSTITUTE(D2676,CHAR(160),CHAR(32))),Metadata!B$1:K$2632,10,FALSE)</f>
        <v>18849</v>
      </c>
      <c r="N2676" s="1" t="s">
        <v>3151</v>
      </c>
      <c r="O2676">
        <v>231</v>
      </c>
      <c r="P2676">
        <v>238</v>
      </c>
    </row>
    <row r="2677" spans="1:16" x14ac:dyDescent="0.25">
      <c r="A2677" t="s">
        <v>4354</v>
      </c>
      <c r="B2677" t="s">
        <v>3220</v>
      </c>
      <c r="C2677" t="s">
        <v>330</v>
      </c>
      <c r="D2677" t="s">
        <v>7956</v>
      </c>
      <c r="E2677" t="str">
        <f>VLOOKUP(TRIM(SUBSTITUTE(D2677,CHAR(160),CHAR(32))),Metadata!B$1:C$2632,2,FALSE)</f>
        <v>Abbadie, Jacques, 1654-1727.</v>
      </c>
      <c r="F2677" t="str">
        <f>VLOOKUP(TRIM(SUBSTITUTE(D2677,CHAR(160),CHAR(32))),Metadata!B$1:D$2632,3,FALSE)</f>
        <v>Traité de la vérité de la religion chrétienne 1</v>
      </c>
      <c r="G2677">
        <f>VLOOKUP(TRIM(SUBSTITUTE(D2677,CHAR(160),CHAR(32))),Metadata!B$1:E$2632,4,FALSE)</f>
        <v>1684</v>
      </c>
      <c r="H2677" t="s">
        <v>445</v>
      </c>
      <c r="J2677" t="str">
        <f>VLOOKUP(TRIM(SUBSTITUTE(D2677,CHAR(160),CHAR(32))),Metadata!B$1:H$2632,7,FALSE)</f>
        <v>traite ou essai</v>
      </c>
      <c r="L2677" t="str">
        <f>VLOOKUP(TRIM(SUBSTITUTE(D2677,CHAR(160),CHAR(32))),Metadata!B$1:J$2632,9,FALSE)</f>
        <v>prose</v>
      </c>
      <c r="M2677">
        <f>VLOOKUP(TRIM(SUBSTITUTE(D2677,CHAR(160),CHAR(32))),Metadata!B$1:K$2632,10,FALSE)</f>
        <v>113883</v>
      </c>
      <c r="N2677" s="1" t="s">
        <v>3152</v>
      </c>
      <c r="O2677">
        <v>98</v>
      </c>
      <c r="P2677">
        <v>105</v>
      </c>
    </row>
    <row r="2678" spans="1:16" x14ac:dyDescent="0.25">
      <c r="A2678" t="s">
        <v>4354</v>
      </c>
      <c r="B2678" t="s">
        <v>3220</v>
      </c>
      <c r="C2678" t="s">
        <v>330</v>
      </c>
      <c r="D2678" t="s">
        <v>7997</v>
      </c>
      <c r="E2678" t="str">
        <f>VLOOKUP(TRIM(SUBSTITUTE(D2678,CHAR(160),CHAR(32))),Metadata!B$1:C$2632,2,FALSE)</f>
        <v>Bossuet, Jacques Bénigne, 1627-1704.</v>
      </c>
      <c r="F2678" t="str">
        <f>VLOOKUP(TRIM(SUBSTITUTE(D2678,CHAR(160),CHAR(32))),Metadata!B$1:D$2632,3,FALSE)</f>
        <v>Oraison funèbre d'Henriette-Marie de France</v>
      </c>
      <c r="G2678">
        <f>VLOOKUP(TRIM(SUBSTITUTE(D2678,CHAR(160),CHAR(32))),Metadata!B$1:E$2632,4,FALSE)</f>
        <v>1669</v>
      </c>
      <c r="H2678" t="s">
        <v>445</v>
      </c>
      <c r="J2678" t="str">
        <f>VLOOKUP(TRIM(SUBSTITUTE(D2678,CHAR(160),CHAR(32))),Metadata!B$1:H$2632,7,FALSE)</f>
        <v>eloquence</v>
      </c>
      <c r="L2678" t="str">
        <f>VLOOKUP(TRIM(SUBSTITUTE(D2678,CHAR(160),CHAR(32))),Metadata!B$1:J$2632,9,FALSE)</f>
        <v>prose</v>
      </c>
      <c r="M2678">
        <f>VLOOKUP(TRIM(SUBSTITUTE(D2678,CHAR(160),CHAR(32))),Metadata!B$1:K$2632,10,FALSE)</f>
        <v>10389</v>
      </c>
      <c r="N2678" s="1" t="s">
        <v>3153</v>
      </c>
      <c r="O2678">
        <v>193</v>
      </c>
      <c r="P2678">
        <v>203</v>
      </c>
    </row>
    <row r="2679" spans="1:16" x14ac:dyDescent="0.25">
      <c r="A2679" t="s">
        <v>4354</v>
      </c>
      <c r="B2679" t="s">
        <v>3220</v>
      </c>
      <c r="C2679" t="s">
        <v>330</v>
      </c>
      <c r="D2679" t="s">
        <v>8141</v>
      </c>
      <c r="E2679" t="str">
        <f>VLOOKUP(TRIM(SUBSTITUTE(D2679,CHAR(160),CHAR(32))),Metadata!B$1:C$2632,2,FALSE)</f>
        <v>Rotrou, Jean, 1609-1650.</v>
      </c>
      <c r="F2679" t="str">
        <f>VLOOKUP(TRIM(SUBSTITUTE(D2679,CHAR(160),CHAR(32))),Metadata!B$1:D$2632,3,FALSE)</f>
        <v>Le véritable Saint Genest: tragédie</v>
      </c>
      <c r="G2679">
        <f>VLOOKUP(TRIM(SUBSTITUTE(D2679,CHAR(160),CHAR(32))),Metadata!B$1:E$2632,4,FALSE)</f>
        <v>1647</v>
      </c>
      <c r="H2679" t="s">
        <v>445</v>
      </c>
      <c r="J2679" t="str">
        <f>VLOOKUP(TRIM(SUBSTITUTE(D2679,CHAR(160),CHAR(32))),Metadata!B$1:H$2632,7,FALSE)</f>
        <v>theatre</v>
      </c>
      <c r="L2679" t="str">
        <f>VLOOKUP(TRIM(SUBSTITUTE(D2679,CHAR(160),CHAR(32))),Metadata!B$1:J$2632,9,FALSE)</f>
        <v/>
      </c>
      <c r="M2679">
        <f>VLOOKUP(TRIM(SUBSTITUTE(D2679,CHAR(160),CHAR(32))),Metadata!B$1:K$2632,10,FALSE)</f>
        <v>16231</v>
      </c>
      <c r="N2679" s="1" t="s">
        <v>3154</v>
      </c>
      <c r="O2679">
        <v>33</v>
      </c>
      <c r="P2679">
        <v>39</v>
      </c>
    </row>
    <row r="2680" spans="1:16" x14ac:dyDescent="0.25">
      <c r="A2680" t="s">
        <v>4354</v>
      </c>
      <c r="B2680" t="s">
        <v>3220</v>
      </c>
      <c r="C2680" t="s">
        <v>330</v>
      </c>
      <c r="D2680" t="s">
        <v>7996</v>
      </c>
      <c r="E2680" t="str">
        <f>VLOOKUP(TRIM(SUBSTITUTE(D2680,CHAR(160),CHAR(32))),Metadata!B$1:C$2632,2,FALSE)</f>
        <v>Bossuet, Jacques Bénigne, 1627-1704.</v>
      </c>
      <c r="F2680" t="str">
        <f>VLOOKUP(TRIM(SUBSTITUTE(D2680,CHAR(160),CHAR(32))),Metadata!B$1:D$2632,3,FALSE)</f>
        <v>Discours sur l'histoire universelle</v>
      </c>
      <c r="G2680">
        <f>VLOOKUP(TRIM(SUBSTITUTE(D2680,CHAR(160),CHAR(32))),Metadata!B$1:E$2632,4,FALSE)</f>
        <v>1681</v>
      </c>
      <c r="H2680" t="s">
        <v>445</v>
      </c>
      <c r="J2680" t="str">
        <f>VLOOKUP(TRIM(SUBSTITUTE(D2680,CHAR(160),CHAR(32))),Metadata!B$1:H$2632,7,FALSE)</f>
        <v>traite ou essai</v>
      </c>
      <c r="L2680" t="str">
        <f>VLOOKUP(TRIM(SUBSTITUTE(D2680,CHAR(160),CHAR(32))),Metadata!B$1:J$2632,9,FALSE)</f>
        <v>prose</v>
      </c>
      <c r="M2680">
        <f>VLOOKUP(TRIM(SUBSTITUTE(D2680,CHAR(160),CHAR(32))),Metadata!B$1:K$2632,10,FALSE)</f>
        <v>135092</v>
      </c>
      <c r="N2680" s="1" t="s">
        <v>3155</v>
      </c>
      <c r="O2680">
        <v>152</v>
      </c>
      <c r="P2680">
        <v>158</v>
      </c>
    </row>
    <row r="2681" spans="1:16" x14ac:dyDescent="0.25">
      <c r="A2681" t="s">
        <v>4354</v>
      </c>
      <c r="B2681" t="s">
        <v>3220</v>
      </c>
      <c r="C2681" t="s">
        <v>330</v>
      </c>
      <c r="D2681" t="s">
        <v>7994</v>
      </c>
      <c r="E2681" t="str">
        <f>VLOOKUP(TRIM(SUBSTITUTE(D2681,CHAR(160),CHAR(32))),Metadata!B$1:C$2632,2,FALSE)</f>
        <v>Boisguilbert, P. Le Pesant de (Pierre Le Pesant), 1646-1714.</v>
      </c>
      <c r="F2681" t="str">
        <f>VLOOKUP(TRIM(SUBSTITUTE(D2681,CHAR(160),CHAR(32))),Metadata!B$1:D$2632,3,FALSE)</f>
        <v>Le détail de la France, sous le regne present</v>
      </c>
      <c r="G2681">
        <f>VLOOKUP(TRIM(SUBSTITUTE(D2681,CHAR(160),CHAR(32))),Metadata!B$1:E$2632,4,FALSE)</f>
        <v>1695</v>
      </c>
      <c r="H2681" t="s">
        <v>445</v>
      </c>
      <c r="J2681" t="str">
        <f>VLOOKUP(TRIM(SUBSTITUTE(D2681,CHAR(160),CHAR(32))),Metadata!B$1:H$2632,7,FALSE)</f>
        <v>traite ou essai</v>
      </c>
      <c r="L2681" t="str">
        <f>VLOOKUP(TRIM(SUBSTITUTE(D2681,CHAR(160),CHAR(32))),Metadata!B$1:J$2632,9,FALSE)</f>
        <v>prose</v>
      </c>
      <c r="M2681">
        <f>VLOOKUP(TRIM(SUBSTITUTE(D2681,CHAR(160),CHAR(32))),Metadata!B$1:K$2632,10,FALSE)</f>
        <v>114653</v>
      </c>
      <c r="N2681" s="1" t="s">
        <v>3156</v>
      </c>
      <c r="O2681">
        <v>316</v>
      </c>
      <c r="P2681">
        <v>324</v>
      </c>
    </row>
    <row r="2682" spans="1:16" x14ac:dyDescent="0.25">
      <c r="A2682" t="s">
        <v>4354</v>
      </c>
      <c r="B2682" t="s">
        <v>3220</v>
      </c>
      <c r="C2682" t="s">
        <v>330</v>
      </c>
      <c r="D2682" t="s">
        <v>8051</v>
      </c>
      <c r="E2682" t="str">
        <f>VLOOKUP(TRIM(SUBSTITUTE(D2682,CHAR(160),CHAR(32))),Metadata!B$1:C$2632,2,FALSE)</f>
        <v>Fauchet, Claude, 1530-1601.</v>
      </c>
      <c r="F2682" t="str">
        <f>VLOOKUP(TRIM(SUBSTITUTE(D2682,CHAR(160),CHAR(32))),Metadata!B$1:D$2632,3,FALSE)</f>
        <v>Fleur de la maison de Charlemagne: qui est la continuation des antiquitez françoises contenant les faits de Pépin ses successeurs depuis l'an 751 iusques à l'an 840 de Iesus-Christ</v>
      </c>
      <c r="G2682">
        <f>VLOOKUP(TRIM(SUBSTITUTE(D2682,CHAR(160),CHAR(32))),Metadata!B$1:E$2632,4,FALSE)</f>
        <v>1601</v>
      </c>
      <c r="H2682" t="s">
        <v>445</v>
      </c>
      <c r="J2682" t="str">
        <f>VLOOKUP(TRIM(SUBSTITUTE(D2682,CHAR(160),CHAR(32))),Metadata!B$1:H$2632,7,FALSE)</f>
        <v>traite ou essai</v>
      </c>
      <c r="L2682" t="str">
        <f>VLOOKUP(TRIM(SUBSTITUTE(D2682,CHAR(160),CHAR(32))),Metadata!B$1:J$2632,9,FALSE)</f>
        <v>prose</v>
      </c>
      <c r="M2682">
        <f>VLOOKUP(TRIM(SUBSTITUTE(D2682,CHAR(160),CHAR(32))),Metadata!B$1:K$2632,10,FALSE)</f>
        <v>127257</v>
      </c>
      <c r="N2682" s="1" t="s">
        <v>3157</v>
      </c>
      <c r="O2682">
        <v>160</v>
      </c>
      <c r="P2682">
        <v>167</v>
      </c>
    </row>
    <row r="2683" spans="1:16" x14ac:dyDescent="0.25">
      <c r="A2683" t="s">
        <v>4354</v>
      </c>
      <c r="B2683" t="s">
        <v>3220</v>
      </c>
      <c r="C2683" t="s">
        <v>330</v>
      </c>
      <c r="D2683" t="s">
        <v>8135</v>
      </c>
      <c r="E2683" t="str">
        <f>VLOOKUP(TRIM(SUBSTITUTE(D2683,CHAR(160),CHAR(32))),Metadata!B$1:C$2632,2,FALSE)</f>
        <v>Regnard, Jean François, 1655-1709.</v>
      </c>
      <c r="F2683" t="str">
        <f>VLOOKUP(TRIM(SUBSTITUTE(D2683,CHAR(160),CHAR(32))),Metadata!B$1:D$2632,3,FALSE)</f>
        <v>Le divorce</v>
      </c>
      <c r="G2683">
        <f>VLOOKUP(TRIM(SUBSTITUTE(D2683,CHAR(160),CHAR(32))),Metadata!B$1:E$2632,4,FALSE)</f>
        <v>1694</v>
      </c>
      <c r="H2683" t="s">
        <v>445</v>
      </c>
      <c r="J2683" t="str">
        <f>VLOOKUP(TRIM(SUBSTITUTE(D2683,CHAR(160),CHAR(32))),Metadata!B$1:H$2632,7,FALSE)</f>
        <v>theatre</v>
      </c>
      <c r="L2683" t="str">
        <f>VLOOKUP(TRIM(SUBSTITUTE(D2683,CHAR(160),CHAR(32))),Metadata!B$1:J$2632,9,FALSE)</f>
        <v>prose</v>
      </c>
      <c r="M2683">
        <f>VLOOKUP(TRIM(SUBSTITUTE(D2683,CHAR(160),CHAR(32))),Metadata!B$1:K$2632,10,FALSE)</f>
        <v>13447</v>
      </c>
      <c r="N2683" s="1" t="s">
        <v>3158</v>
      </c>
      <c r="O2683">
        <v>89</v>
      </c>
      <c r="P2683">
        <v>96</v>
      </c>
    </row>
    <row r="2684" spans="1:16" x14ac:dyDescent="0.25">
      <c r="A2684" t="s">
        <v>4354</v>
      </c>
      <c r="B2684" t="s">
        <v>3220</v>
      </c>
      <c r="C2684" t="s">
        <v>330</v>
      </c>
      <c r="D2684" t="s">
        <v>7967</v>
      </c>
      <c r="E2684" t="str">
        <f>VLOOKUP(TRIM(SUBSTITUTE(D2684,CHAR(160),CHAR(32))),Metadata!B$1:C$2632,2,FALSE)</f>
        <v>Aubigné, Agrippa d', 1552-1630.</v>
      </c>
      <c r="F2684" t="str">
        <f>VLOOKUP(TRIM(SUBSTITUTE(D2684,CHAR(160),CHAR(32))),Metadata!B$1:D$2632,3,FALSE)</f>
        <v>Les Tragiques</v>
      </c>
      <c r="G2684">
        <f>VLOOKUP(TRIM(SUBSTITUTE(D2684,CHAR(160),CHAR(32))),Metadata!B$1:E$2632,4,FALSE)</f>
        <v>1616</v>
      </c>
      <c r="H2684" t="s">
        <v>445</v>
      </c>
      <c r="J2684" t="str">
        <f>VLOOKUP(TRIM(SUBSTITUTE(D2684,CHAR(160),CHAR(32))),Metadata!B$1:H$2632,7,FALSE)</f>
        <v>poesie</v>
      </c>
      <c r="L2684" t="str">
        <f>VLOOKUP(TRIM(SUBSTITUTE(D2684,CHAR(160),CHAR(32))),Metadata!B$1:J$2632,9,FALSE)</f>
        <v>vers</v>
      </c>
      <c r="M2684">
        <f>VLOOKUP(TRIM(SUBSTITUTE(D2684,CHAR(160),CHAR(32))),Metadata!B$1:K$2632,10,FALSE)</f>
        <v>79145</v>
      </c>
      <c r="N2684" s="1" t="s">
        <v>3159</v>
      </c>
      <c r="O2684">
        <v>26</v>
      </c>
      <c r="P2684">
        <v>32</v>
      </c>
    </row>
    <row r="2685" spans="1:16" x14ac:dyDescent="0.25">
      <c r="A2685" t="s">
        <v>4354</v>
      </c>
      <c r="B2685" t="s">
        <v>3220</v>
      </c>
      <c r="C2685" t="s">
        <v>330</v>
      </c>
      <c r="D2685" t="s">
        <v>8315</v>
      </c>
      <c r="E2685" t="str">
        <f>VLOOKUP(TRIM(SUBSTITUTE(D2685,CHAR(160),CHAR(32))),Metadata!B$1:C$2632,2,FALSE)</f>
        <v>Marat, Jean Paul, 1743-1793.</v>
      </c>
      <c r="F2685" t="str">
        <f>VLOOKUP(TRIM(SUBSTITUTE(D2685,CHAR(160),CHAR(32))),Metadata!B$1:D$2632,3,FALSE)</f>
        <v>Les pamphlets--1790</v>
      </c>
      <c r="G2685">
        <f>VLOOKUP(TRIM(SUBSTITUTE(D2685,CHAR(160),CHAR(32))),Metadata!B$1:E$2632,4,FALSE)</f>
        <v>1790</v>
      </c>
      <c r="H2685" t="s">
        <v>448</v>
      </c>
      <c r="J2685" t="str">
        <f>VLOOKUP(TRIM(SUBSTITUTE(D2685,CHAR(160),CHAR(32))),Metadata!B$1:H$2632,7,FALSE)</f>
        <v>pamphlet</v>
      </c>
      <c r="L2685" t="str">
        <f>VLOOKUP(TRIM(SUBSTITUTE(D2685,CHAR(160),CHAR(32))),Metadata!B$1:J$2632,9,FALSE)</f>
        <v>prose</v>
      </c>
      <c r="M2685">
        <f>VLOOKUP(TRIM(SUBSTITUTE(D2685,CHAR(160),CHAR(32))),Metadata!B$1:K$2632,10,FALSE)</f>
        <v>42079</v>
      </c>
      <c r="N2685" s="1" t="s">
        <v>3160</v>
      </c>
      <c r="O2685">
        <v>135</v>
      </c>
      <c r="P2685">
        <v>142</v>
      </c>
    </row>
    <row r="2686" spans="1:16" x14ac:dyDescent="0.25">
      <c r="A2686" t="s">
        <v>4354</v>
      </c>
      <c r="B2686" t="s">
        <v>3220</v>
      </c>
      <c r="C2686" t="s">
        <v>330</v>
      </c>
      <c r="D2686" t="s">
        <v>8373</v>
      </c>
      <c r="E2686" t="str">
        <f>VLOOKUP(TRIM(SUBSTITUTE(D2686,CHAR(160),CHAR(32))),Metadata!B$1:C$2632,2,FALSE)</f>
        <v>Rivarol, Antoine, 1753-1801.</v>
      </c>
      <c r="F2686" t="str">
        <f>VLOOKUP(TRIM(SUBSTITUTE(D2686,CHAR(160),CHAR(32))),Metadata!B$1:D$2632,3,FALSE)</f>
        <v>Le petit almanach de nos grands hommes pour l'année 1788: suivi d'un grand nombre de pièces inédites</v>
      </c>
      <c r="G2686">
        <f>VLOOKUP(TRIM(SUBSTITUTE(D2686,CHAR(160),CHAR(32))),Metadata!B$1:E$2632,4,FALSE)</f>
        <v>1788</v>
      </c>
      <c r="H2686" t="s">
        <v>448</v>
      </c>
      <c r="J2686" t="str">
        <f>VLOOKUP(TRIM(SUBSTITUTE(D2686,CHAR(160),CHAR(32))),Metadata!B$1:H$2632,7,FALSE)</f>
        <v>melanges litteraires</v>
      </c>
      <c r="L2686" t="str">
        <f>VLOOKUP(TRIM(SUBSTITUTE(D2686,CHAR(160),CHAR(32))),Metadata!B$1:J$2632,9,FALSE)</f>
        <v>prose</v>
      </c>
      <c r="M2686">
        <f>VLOOKUP(TRIM(SUBSTITUTE(D2686,CHAR(160),CHAR(32))),Metadata!B$1:K$2632,10,FALSE)</f>
        <v>34520</v>
      </c>
      <c r="N2686" s="1" t="s">
        <v>3161</v>
      </c>
      <c r="O2686">
        <v>41</v>
      </c>
      <c r="P2686">
        <v>49</v>
      </c>
    </row>
    <row r="2687" spans="1:16" x14ac:dyDescent="0.25">
      <c r="A2687" t="s">
        <v>4354</v>
      </c>
      <c r="B2687" t="s">
        <v>3220</v>
      </c>
      <c r="C2687" t="s">
        <v>330</v>
      </c>
      <c r="D2687" t="s">
        <v>8315</v>
      </c>
      <c r="E2687" t="str">
        <f>VLOOKUP(TRIM(SUBSTITUTE(D2687,CHAR(160),CHAR(32))),Metadata!B$1:C$2632,2,FALSE)</f>
        <v>Marat, Jean Paul, 1743-1793.</v>
      </c>
      <c r="F2687" t="str">
        <f>VLOOKUP(TRIM(SUBSTITUTE(D2687,CHAR(160),CHAR(32))),Metadata!B$1:D$2632,3,FALSE)</f>
        <v>Les pamphlets--1790</v>
      </c>
      <c r="G2687">
        <f>VLOOKUP(TRIM(SUBSTITUTE(D2687,CHAR(160),CHAR(32))),Metadata!B$1:E$2632,4,FALSE)</f>
        <v>1790</v>
      </c>
      <c r="H2687" t="s">
        <v>448</v>
      </c>
      <c r="J2687" t="str">
        <f>VLOOKUP(TRIM(SUBSTITUTE(D2687,CHAR(160),CHAR(32))),Metadata!B$1:H$2632,7,FALSE)</f>
        <v>pamphlet</v>
      </c>
      <c r="L2687" t="str">
        <f>VLOOKUP(TRIM(SUBSTITUTE(D2687,CHAR(160),CHAR(32))),Metadata!B$1:J$2632,9,FALSE)</f>
        <v>prose</v>
      </c>
      <c r="M2687">
        <f>VLOOKUP(TRIM(SUBSTITUTE(D2687,CHAR(160),CHAR(32))),Metadata!B$1:K$2632,10,FALSE)</f>
        <v>42079</v>
      </c>
      <c r="N2687" s="1" t="s">
        <v>3162</v>
      </c>
      <c r="O2687">
        <v>86</v>
      </c>
      <c r="P2687">
        <v>93</v>
      </c>
    </row>
    <row r="2688" spans="1:16" x14ac:dyDescent="0.25">
      <c r="A2688" t="s">
        <v>4354</v>
      </c>
      <c r="B2688" t="s">
        <v>3220</v>
      </c>
      <c r="C2688" t="s">
        <v>330</v>
      </c>
      <c r="D2688" t="s">
        <v>8185</v>
      </c>
      <c r="E2688" t="str">
        <f>VLOOKUP(TRIM(SUBSTITUTE(D2688,CHAR(160),CHAR(32))),Metadata!B$1:C$2632,2,FALSE)</f>
        <v>Beaumarchais, Pierre Augustin Caron de, 1732-1799.</v>
      </c>
      <c r="F2688" t="str">
        <f>VLOOKUP(TRIM(SUBSTITUTE(D2688,CHAR(160),CHAR(32))),Metadata!B$1:D$2632,3,FALSE)</f>
        <v>Mémoires contre M. Goezmann</v>
      </c>
      <c r="G2688">
        <f>VLOOKUP(TRIM(SUBSTITUTE(D2688,CHAR(160),CHAR(32))),Metadata!B$1:E$2632,4,FALSE)</f>
        <v>1774</v>
      </c>
      <c r="H2688" t="s">
        <v>448</v>
      </c>
      <c r="J2688" t="str">
        <f>VLOOKUP(TRIM(SUBSTITUTE(D2688,CHAR(160),CHAR(32))),Metadata!B$1:H$2632,7,FALSE)</f>
        <v>pamphlet</v>
      </c>
      <c r="L2688" t="str">
        <f>VLOOKUP(TRIM(SUBSTITUTE(D2688,CHAR(160),CHAR(32))),Metadata!B$1:J$2632,9,FALSE)</f>
        <v>prose</v>
      </c>
      <c r="M2688">
        <f>VLOOKUP(TRIM(SUBSTITUTE(D2688,CHAR(160),CHAR(32))),Metadata!B$1:K$2632,10,FALSE)</f>
        <v>106075</v>
      </c>
      <c r="N2688" s="1" t="s">
        <v>3163</v>
      </c>
      <c r="O2688">
        <v>13</v>
      </c>
      <c r="P2688">
        <v>19</v>
      </c>
    </row>
    <row r="2689" spans="1:16" x14ac:dyDescent="0.25">
      <c r="A2689" t="s">
        <v>4354</v>
      </c>
      <c r="B2689" t="s">
        <v>3220</v>
      </c>
      <c r="C2689" t="s">
        <v>330</v>
      </c>
      <c r="D2689" t="s">
        <v>8315</v>
      </c>
      <c r="E2689" t="str">
        <f>VLOOKUP(TRIM(SUBSTITUTE(D2689,CHAR(160),CHAR(32))),Metadata!B$1:C$2632,2,FALSE)</f>
        <v>Marat, Jean Paul, 1743-1793.</v>
      </c>
      <c r="F2689" t="str">
        <f>VLOOKUP(TRIM(SUBSTITUTE(D2689,CHAR(160),CHAR(32))),Metadata!B$1:D$2632,3,FALSE)</f>
        <v>Les pamphlets--1790</v>
      </c>
      <c r="G2689">
        <f>VLOOKUP(TRIM(SUBSTITUTE(D2689,CHAR(160),CHAR(32))),Metadata!B$1:E$2632,4,FALSE)</f>
        <v>1790</v>
      </c>
      <c r="H2689" t="s">
        <v>448</v>
      </c>
      <c r="J2689" t="str">
        <f>VLOOKUP(TRIM(SUBSTITUTE(D2689,CHAR(160),CHAR(32))),Metadata!B$1:H$2632,7,FALSE)</f>
        <v>pamphlet</v>
      </c>
      <c r="L2689" t="str">
        <f>VLOOKUP(TRIM(SUBSTITUTE(D2689,CHAR(160),CHAR(32))),Metadata!B$1:J$2632,9,FALSE)</f>
        <v>prose</v>
      </c>
      <c r="M2689">
        <f>VLOOKUP(TRIM(SUBSTITUTE(D2689,CHAR(160),CHAR(32))),Metadata!B$1:K$2632,10,FALSE)</f>
        <v>42079</v>
      </c>
      <c r="N2689" s="1" t="s">
        <v>3164</v>
      </c>
      <c r="O2689">
        <v>148</v>
      </c>
      <c r="P2689">
        <v>155</v>
      </c>
    </row>
    <row r="2690" spans="1:16" x14ac:dyDescent="0.25">
      <c r="A2690" t="s">
        <v>4354</v>
      </c>
      <c r="B2690" t="s">
        <v>3220</v>
      </c>
      <c r="C2690" t="s">
        <v>330</v>
      </c>
      <c r="D2690" t="s">
        <v>8193</v>
      </c>
      <c r="E2690" t="str">
        <f>VLOOKUP(TRIM(SUBSTITUTE(D2690,CHAR(160),CHAR(32))),Metadata!B$1:C$2632,2,FALSE)</f>
        <v>Bossuet, Jacques Bénigne, 1627-1704.</v>
      </c>
      <c r="F2690" t="str">
        <f>VLOOKUP(TRIM(SUBSTITUTE(D2690,CHAR(160),CHAR(32))),Metadata!B$1:D$2632,3,FALSE)</f>
        <v>Meditations sur l'évangile</v>
      </c>
      <c r="G2690">
        <f>VLOOKUP(TRIM(SUBSTITUTE(D2690,CHAR(160),CHAR(32))),Metadata!B$1:E$2632,4,FALSE)</f>
        <v>1704</v>
      </c>
      <c r="H2690" t="s">
        <v>448</v>
      </c>
      <c r="J2690" t="str">
        <f>VLOOKUP(TRIM(SUBSTITUTE(D2690,CHAR(160),CHAR(32))),Metadata!B$1:H$2632,7,FALSE)</f>
        <v>traite ou essai</v>
      </c>
      <c r="L2690" t="str">
        <f>VLOOKUP(TRIM(SUBSTITUTE(D2690,CHAR(160),CHAR(32))),Metadata!B$1:J$2632,9,FALSE)</f>
        <v>prose</v>
      </c>
      <c r="M2690">
        <f>VLOOKUP(TRIM(SUBSTITUTE(D2690,CHAR(160),CHAR(32))),Metadata!B$1:K$2632,10,FALSE)</f>
        <v>251293</v>
      </c>
      <c r="N2690" s="1" t="s">
        <v>3165</v>
      </c>
      <c r="O2690">
        <v>78</v>
      </c>
      <c r="P2690">
        <v>86</v>
      </c>
    </row>
    <row r="2691" spans="1:16" x14ac:dyDescent="0.25">
      <c r="A2691" t="s">
        <v>4354</v>
      </c>
      <c r="B2691" t="s">
        <v>3220</v>
      </c>
      <c r="C2691" t="s">
        <v>330</v>
      </c>
      <c r="D2691" t="s">
        <v>8395</v>
      </c>
      <c r="E2691" t="str">
        <f>VLOOKUP(TRIM(SUBSTITUTE(D2691,CHAR(160),CHAR(32))),Metadata!B$1:C$2632,2,FALSE)</f>
        <v>Sales, J. de (Jean), 1741-1816.</v>
      </c>
      <c r="F2691" t="str">
        <f>VLOOKUP(TRIM(SUBSTITUTE(D2691,CHAR(160),CHAR(32))),Metadata!B$1:D$2632,3,FALSE)</f>
        <v>De la philosophie de la nature</v>
      </c>
      <c r="G2691">
        <f>VLOOKUP(TRIM(SUBSTITUTE(D2691,CHAR(160),CHAR(32))),Metadata!B$1:E$2632,4,FALSE)</f>
        <v>1769</v>
      </c>
      <c r="H2691" t="s">
        <v>448</v>
      </c>
      <c r="J2691" t="str">
        <f>VLOOKUP(TRIM(SUBSTITUTE(D2691,CHAR(160),CHAR(32))),Metadata!B$1:H$2632,7,FALSE)</f>
        <v>traite ou essai</v>
      </c>
      <c r="L2691" t="str">
        <f>VLOOKUP(TRIM(SUBSTITUTE(D2691,CHAR(160),CHAR(32))),Metadata!B$1:J$2632,9,FALSE)</f>
        <v>prose</v>
      </c>
      <c r="M2691">
        <f>VLOOKUP(TRIM(SUBSTITUTE(D2691,CHAR(160),CHAR(32))),Metadata!B$1:K$2632,10,FALSE)</f>
        <v>131912</v>
      </c>
      <c r="N2691" s="1" t="s">
        <v>3166</v>
      </c>
      <c r="O2691">
        <v>153</v>
      </c>
      <c r="P2691">
        <v>160</v>
      </c>
    </row>
    <row r="2692" spans="1:16" x14ac:dyDescent="0.25">
      <c r="A2692" t="s">
        <v>4354</v>
      </c>
      <c r="B2692" t="s">
        <v>3220</v>
      </c>
      <c r="C2692" t="s">
        <v>330</v>
      </c>
      <c r="D2692" t="s">
        <v>8183</v>
      </c>
      <c r="E2692" t="str">
        <f>VLOOKUP(TRIM(SUBSTITUTE(D2692,CHAR(160),CHAR(32))),Metadata!B$1:C$2632,2,FALSE)</f>
        <v>Barthélemy, Jean-Jacques, 1716-1795.</v>
      </c>
      <c r="F2692" t="str">
        <f>VLOOKUP(TRIM(SUBSTITUTE(D2692,CHAR(160),CHAR(32))),Metadata!B$1:D$2632,3,FALSE)</f>
        <v>Voyage du jeune anacharsis</v>
      </c>
      <c r="G2692">
        <f>VLOOKUP(TRIM(SUBSTITUTE(D2692,CHAR(160),CHAR(32))),Metadata!B$1:E$2632,4,FALSE)</f>
        <v>1788</v>
      </c>
      <c r="H2692" t="s">
        <v>448</v>
      </c>
      <c r="J2692" t="str">
        <f>VLOOKUP(TRIM(SUBSTITUTE(D2692,CHAR(160),CHAR(32))),Metadata!B$1:H$2632,7,FALSE)</f>
        <v>melanges litteraires</v>
      </c>
      <c r="L2692" t="str">
        <f>VLOOKUP(TRIM(SUBSTITUTE(D2692,CHAR(160),CHAR(32))),Metadata!B$1:J$2632,9,FALSE)</f>
        <v>prose</v>
      </c>
      <c r="M2692">
        <f>VLOOKUP(TRIM(SUBSTITUTE(D2692,CHAR(160),CHAR(32))),Metadata!B$1:K$2632,10,FALSE)</f>
        <v>539817</v>
      </c>
      <c r="N2692" s="1" t="s">
        <v>3167</v>
      </c>
      <c r="O2692">
        <v>70</v>
      </c>
      <c r="P2692">
        <v>78</v>
      </c>
    </row>
    <row r="2693" spans="1:16" x14ac:dyDescent="0.25">
      <c r="A2693" t="s">
        <v>4354</v>
      </c>
      <c r="B2693" t="s">
        <v>3220</v>
      </c>
      <c r="C2693" t="s">
        <v>330</v>
      </c>
      <c r="D2693" t="s">
        <v>8281</v>
      </c>
      <c r="E2693" t="str">
        <f>VLOOKUP(TRIM(SUBSTITUTE(D2693,CHAR(160),CHAR(32))),Metadata!B$1:C$2632,2,FALSE)</f>
        <v>Josephine, Empress, consort of Napoleon I, Emperor of the French, 1763-1814.</v>
      </c>
      <c r="F2693" t="str">
        <f>VLOOKUP(TRIM(SUBSTITUTE(D2693,CHAR(160),CHAR(32))),Metadata!B$1:D$2632,3,FALSE)</f>
        <v>Correspondance, 1782-1814</v>
      </c>
      <c r="G2693">
        <f>VLOOKUP(TRIM(SUBSTITUTE(D2693,CHAR(160),CHAR(32))),Metadata!B$1:E$2632,4,FALSE)</f>
        <v>1782</v>
      </c>
      <c r="H2693" t="s">
        <v>448</v>
      </c>
      <c r="J2693" t="str">
        <f>VLOOKUP(TRIM(SUBSTITUTE(D2693,CHAR(160),CHAR(32))),Metadata!B$1:H$2632,7,FALSE)</f>
        <v>correspondance</v>
      </c>
      <c r="L2693" t="str">
        <f>VLOOKUP(TRIM(SUBSTITUTE(D2693,CHAR(160),CHAR(32))),Metadata!B$1:J$2632,9,FALSE)</f>
        <v/>
      </c>
      <c r="M2693">
        <f>VLOOKUP(TRIM(SUBSTITUTE(D2693,CHAR(160),CHAR(32))),Metadata!B$1:K$2632,10,FALSE)</f>
        <v>97057</v>
      </c>
      <c r="N2693" s="1" t="s">
        <v>3168</v>
      </c>
      <c r="O2693">
        <v>10</v>
      </c>
      <c r="P2693">
        <v>16</v>
      </c>
    </row>
    <row r="2694" spans="1:16" x14ac:dyDescent="0.25">
      <c r="A2694" t="s">
        <v>4354</v>
      </c>
      <c r="B2694" t="s">
        <v>3220</v>
      </c>
      <c r="C2694" t="s">
        <v>330</v>
      </c>
      <c r="D2694" t="s">
        <v>8374</v>
      </c>
      <c r="E2694" t="str">
        <f>VLOOKUP(TRIM(SUBSTITUTE(D2694,CHAR(160),CHAR(32))),Metadata!B$1:C$2632,2,FALSE)</f>
        <v>Robespierre, Maximilien, 1758-1794.</v>
      </c>
      <c r="F2694" t="str">
        <f>VLOOKUP(TRIM(SUBSTITUTE(D2694,CHAR(160),CHAR(32))),Metadata!B$1:D$2632,3,FALSE)</f>
        <v>Discours</v>
      </c>
      <c r="G2694">
        <f>VLOOKUP(TRIM(SUBSTITUTE(D2694,CHAR(160),CHAR(32))),Metadata!B$1:E$2632,4,FALSE)</f>
        <v>1793</v>
      </c>
      <c r="H2694" t="s">
        <v>448</v>
      </c>
      <c r="J2694" t="str">
        <f>VLOOKUP(TRIM(SUBSTITUTE(D2694,CHAR(160),CHAR(32))),Metadata!B$1:H$2632,7,FALSE)</f>
        <v>eloquence</v>
      </c>
      <c r="L2694" t="str">
        <f>VLOOKUP(TRIM(SUBSTITUTE(D2694,CHAR(160),CHAR(32))),Metadata!B$1:J$2632,9,FALSE)</f>
        <v>prose</v>
      </c>
      <c r="M2694">
        <f>VLOOKUP(TRIM(SUBSTITUTE(D2694,CHAR(160),CHAR(32))),Metadata!B$1:K$2632,10,FALSE)</f>
        <v>75094</v>
      </c>
      <c r="N2694" s="1" t="s">
        <v>3169</v>
      </c>
      <c r="O2694">
        <v>405</v>
      </c>
      <c r="P2694">
        <v>412</v>
      </c>
    </row>
    <row r="2695" spans="1:16" x14ac:dyDescent="0.25">
      <c r="A2695" t="s">
        <v>4354</v>
      </c>
      <c r="B2695" t="s">
        <v>3220</v>
      </c>
      <c r="C2695" t="s">
        <v>330</v>
      </c>
      <c r="D2695" t="s">
        <v>8180</v>
      </c>
      <c r="E2695" t="str">
        <f>VLOOKUP(TRIM(SUBSTITUTE(D2695,CHAR(160),CHAR(32))),Metadata!B$1:C$2632,2,FALSE)</f>
        <v>Barbier, Edmond Jean Francois, 1689-1771.</v>
      </c>
      <c r="F2695" t="str">
        <f>VLOOKUP(TRIM(SUBSTITUTE(D2695,CHAR(160),CHAR(32))),Metadata!B$1:D$2632,3,FALSE)</f>
        <v>Chronique de la régence. T. 7-8</v>
      </c>
      <c r="G2695">
        <f>VLOOKUP(TRIM(SUBSTITUTE(D2695,CHAR(160),CHAR(32))),Metadata!B$1:E$2632,4,FALSE)</f>
        <v>1761</v>
      </c>
      <c r="H2695" t="s">
        <v>448</v>
      </c>
      <c r="J2695" t="str">
        <f>VLOOKUP(TRIM(SUBSTITUTE(D2695,CHAR(160),CHAR(32))),Metadata!B$1:H$2632,7,FALSE)</f>
        <v>memoires</v>
      </c>
      <c r="L2695" t="str">
        <f>VLOOKUP(TRIM(SUBSTITUTE(D2695,CHAR(160),CHAR(32))),Metadata!B$1:J$2632,9,FALSE)</f>
        <v>prose</v>
      </c>
      <c r="M2695">
        <f>VLOOKUP(TRIM(SUBSTITUTE(D2695,CHAR(160),CHAR(32))),Metadata!B$1:K$2632,10,FALSE)</f>
        <v>119691</v>
      </c>
      <c r="N2695" s="1" t="s">
        <v>3170</v>
      </c>
      <c r="O2695">
        <v>11</v>
      </c>
      <c r="P2695">
        <v>17</v>
      </c>
    </row>
    <row r="2696" spans="1:16" x14ac:dyDescent="0.25">
      <c r="A2696" t="s">
        <v>4354</v>
      </c>
      <c r="B2696" t="s">
        <v>3220</v>
      </c>
      <c r="C2696" t="s">
        <v>330</v>
      </c>
      <c r="D2696" t="s">
        <v>8182</v>
      </c>
      <c r="E2696" t="str">
        <f>VLOOKUP(TRIM(SUBSTITUTE(D2696,CHAR(160),CHAR(32))),Metadata!B$1:C$2632,2,FALSE)</f>
        <v>Barruel, Abbé Augustin, 1741-1820.</v>
      </c>
      <c r="F2696" t="str">
        <f>VLOOKUP(TRIM(SUBSTITUTE(D2696,CHAR(160),CHAR(32))),Metadata!B$1:D$2632,3,FALSE)</f>
        <v>Les helviennes</v>
      </c>
      <c r="G2696">
        <f>VLOOKUP(TRIM(SUBSTITUTE(D2696,CHAR(160),CHAR(32))),Metadata!B$1:E$2632,4,FALSE)</f>
        <v>1781</v>
      </c>
      <c r="H2696" t="s">
        <v>448</v>
      </c>
      <c r="J2696" t="str">
        <f>VLOOKUP(TRIM(SUBSTITUTE(D2696,CHAR(160),CHAR(32))),Metadata!B$1:H$2632,7,FALSE)</f>
        <v>traite ou essai</v>
      </c>
      <c r="L2696" t="str">
        <f>VLOOKUP(TRIM(SUBSTITUTE(D2696,CHAR(160),CHAR(32))),Metadata!B$1:J$2632,9,FALSE)</f>
        <v>prose</v>
      </c>
      <c r="M2696">
        <f>VLOOKUP(TRIM(SUBSTITUTE(D2696,CHAR(160),CHAR(32))),Metadata!B$1:K$2632,10,FALSE)</f>
        <v>331511</v>
      </c>
      <c r="N2696" s="1" t="s">
        <v>3171</v>
      </c>
      <c r="O2696">
        <v>205</v>
      </c>
      <c r="P2696">
        <v>213</v>
      </c>
    </row>
    <row r="2697" spans="1:16" x14ac:dyDescent="0.25">
      <c r="A2697" t="s">
        <v>4354</v>
      </c>
      <c r="B2697" t="s">
        <v>3220</v>
      </c>
      <c r="C2697" t="s">
        <v>330</v>
      </c>
      <c r="D2697" t="s">
        <v>8385</v>
      </c>
      <c r="E2697" t="str">
        <f>VLOOKUP(TRIM(SUBSTITUTE(D2697,CHAR(160),CHAR(32))),Metadata!B$1:C$2632,2,FALSE)</f>
        <v>Rousseau, Jean-Jacques, 1712-1778.</v>
      </c>
      <c r="F2697" t="str">
        <f>VLOOKUP(TRIM(SUBSTITUTE(D2697,CHAR(160),CHAR(32))),Metadata!B$1:D$2632,3,FALSE)</f>
        <v>Rousseau juge de Jean-Jacques, Dialogues</v>
      </c>
      <c r="G2697">
        <f>VLOOKUP(TRIM(SUBSTITUTE(D2697,CHAR(160),CHAR(32))),Metadata!B$1:E$2632,4,FALSE)</f>
        <v>1776</v>
      </c>
      <c r="H2697" t="s">
        <v>448</v>
      </c>
      <c r="J2697" t="str">
        <f>VLOOKUP(TRIM(SUBSTITUTE(D2697,CHAR(160),CHAR(32))),Metadata!B$1:H$2632,7,FALSE)</f>
        <v>memoires</v>
      </c>
      <c r="L2697" t="str">
        <f>VLOOKUP(TRIM(SUBSTITUTE(D2697,CHAR(160),CHAR(32))),Metadata!B$1:J$2632,9,FALSE)</f>
        <v>prose</v>
      </c>
      <c r="M2697">
        <f>VLOOKUP(TRIM(SUBSTITUTE(D2697,CHAR(160),CHAR(32))),Metadata!B$1:K$2632,10,FALSE)</f>
        <v>128799</v>
      </c>
      <c r="N2697" s="1" t="s">
        <v>3172</v>
      </c>
      <c r="O2697">
        <v>59</v>
      </c>
      <c r="P2697">
        <v>66</v>
      </c>
    </row>
    <row r="2698" spans="1:16" x14ac:dyDescent="0.25">
      <c r="A2698" t="s">
        <v>4354</v>
      </c>
      <c r="B2698" t="s">
        <v>3220</v>
      </c>
      <c r="C2698" t="s">
        <v>330</v>
      </c>
      <c r="D2698" t="s">
        <v>8239</v>
      </c>
      <c r="E2698" t="str">
        <f>VLOOKUP(TRIM(SUBSTITUTE(D2698,CHAR(160),CHAR(32))),Metadata!B$1:C$2632,2,FALSE)</f>
        <v>Diderot, Denis, 1713-1784.</v>
      </c>
      <c r="F2698" t="str">
        <f>VLOOKUP(TRIM(SUBSTITUTE(D2698,CHAR(160),CHAR(32))),Metadata!B$1:D$2632,3,FALSE)</f>
        <v>Lettres à Sophie Volland</v>
      </c>
      <c r="G2698">
        <f>VLOOKUP(TRIM(SUBSTITUTE(D2698,CHAR(160),CHAR(32))),Metadata!B$1:E$2632,4,FALSE)</f>
        <v>1762</v>
      </c>
      <c r="H2698" t="s">
        <v>448</v>
      </c>
      <c r="J2698" t="str">
        <f>VLOOKUP(TRIM(SUBSTITUTE(D2698,CHAR(160),CHAR(32))),Metadata!B$1:H$2632,7,FALSE)</f>
        <v>correspondance</v>
      </c>
      <c r="L2698" t="str">
        <f>VLOOKUP(TRIM(SUBSTITUTE(D2698,CHAR(160),CHAR(32))),Metadata!B$1:J$2632,9,FALSE)</f>
        <v>prose</v>
      </c>
      <c r="M2698">
        <f>VLOOKUP(TRIM(SUBSTITUTE(D2698,CHAR(160),CHAR(32))),Metadata!B$1:K$2632,10,FALSE)</f>
        <v>167497</v>
      </c>
      <c r="N2698" s="1" t="s">
        <v>3173</v>
      </c>
      <c r="O2698">
        <v>77</v>
      </c>
      <c r="P2698">
        <v>83</v>
      </c>
    </row>
    <row r="2699" spans="1:16" x14ac:dyDescent="0.25">
      <c r="A2699" t="s">
        <v>4354</v>
      </c>
      <c r="B2699" t="s">
        <v>3220</v>
      </c>
      <c r="C2699" t="s">
        <v>330</v>
      </c>
      <c r="D2699" t="s">
        <v>8421</v>
      </c>
      <c r="E2699" t="str">
        <f>VLOOKUP(TRIM(SUBSTITUTE(D2699,CHAR(160),CHAR(32))),Metadata!B$1:C$2632,2,FALSE)</f>
        <v>Voltaire, 1694-1778.</v>
      </c>
      <c r="F2699" t="str">
        <f>VLOOKUP(TRIM(SUBSTITUTE(D2699,CHAR(160),CHAR(32))),Metadata!B$1:D$2632,3,FALSE)</f>
        <v>Lettres inédites à son imprimeur Gabriel Cramer</v>
      </c>
      <c r="G2699">
        <f>VLOOKUP(TRIM(SUBSTITUTE(D2699,CHAR(160),CHAR(32))),Metadata!B$1:E$2632,4,FALSE)</f>
        <v>1778</v>
      </c>
      <c r="H2699" t="s">
        <v>448</v>
      </c>
      <c r="J2699" t="str">
        <f>VLOOKUP(TRIM(SUBSTITUTE(D2699,CHAR(160),CHAR(32))),Metadata!B$1:H$2632,7,FALSE)</f>
        <v>correspondance</v>
      </c>
      <c r="L2699" t="str">
        <f>VLOOKUP(TRIM(SUBSTITUTE(D2699,CHAR(160),CHAR(32))),Metadata!B$1:J$2632,9,FALSE)</f>
        <v>prose</v>
      </c>
      <c r="M2699">
        <f>VLOOKUP(TRIM(SUBSTITUTE(D2699,CHAR(160),CHAR(32))),Metadata!B$1:K$2632,10,FALSE)</f>
        <v>46124</v>
      </c>
      <c r="N2699" t="s">
        <v>3174</v>
      </c>
      <c r="O2699">
        <v>24</v>
      </c>
      <c r="P2699">
        <v>31</v>
      </c>
    </row>
    <row r="2700" spans="1:16" x14ac:dyDescent="0.25">
      <c r="A2700" t="s">
        <v>4354</v>
      </c>
      <c r="B2700" t="s">
        <v>3220</v>
      </c>
      <c r="C2700" t="s">
        <v>330</v>
      </c>
      <c r="D2700" t="s">
        <v>8316</v>
      </c>
      <c r="E2700" t="str">
        <f>VLOOKUP(TRIM(SUBSTITUTE(D2700,CHAR(160),CHAR(32))),Metadata!B$1:C$2632,2,FALSE)</f>
        <v>Marat, Jean Paul, 1743-1793.</v>
      </c>
      <c r="F2700" t="str">
        <f>VLOOKUP(TRIM(SUBSTITUTE(D2700,CHAR(160),CHAR(32))),Metadata!B$1:D$2632,3,FALSE)</f>
        <v>Les pamphlets--1792</v>
      </c>
      <c r="G2700">
        <f>VLOOKUP(TRIM(SUBSTITUTE(D2700,CHAR(160),CHAR(32))),Metadata!B$1:E$2632,4,FALSE)</f>
        <v>1792</v>
      </c>
      <c r="H2700" t="s">
        <v>448</v>
      </c>
      <c r="J2700" t="str">
        <f>VLOOKUP(TRIM(SUBSTITUTE(D2700,CHAR(160),CHAR(32))),Metadata!B$1:H$2632,7,FALSE)</f>
        <v>pamphlet</v>
      </c>
      <c r="L2700" t="str">
        <f>VLOOKUP(TRIM(SUBSTITUTE(D2700,CHAR(160),CHAR(32))),Metadata!B$1:J$2632,9,FALSE)</f>
        <v>prose</v>
      </c>
      <c r="M2700">
        <f>VLOOKUP(TRIM(SUBSTITUTE(D2700,CHAR(160),CHAR(32))),Metadata!B$1:K$2632,10,FALSE)</f>
        <v>43011</v>
      </c>
      <c r="N2700" s="1" t="s">
        <v>3175</v>
      </c>
      <c r="O2700">
        <v>18</v>
      </c>
      <c r="P2700">
        <v>24</v>
      </c>
    </row>
    <row r="2701" spans="1:16" x14ac:dyDescent="0.25">
      <c r="A2701" t="s">
        <v>4354</v>
      </c>
      <c r="B2701" t="s">
        <v>3220</v>
      </c>
      <c r="C2701" t="s">
        <v>330</v>
      </c>
      <c r="D2701" t="s">
        <v>8185</v>
      </c>
      <c r="E2701" t="str">
        <f>VLOOKUP(TRIM(SUBSTITUTE(D2701,CHAR(160),CHAR(32))),Metadata!B$1:C$2632,2,FALSE)</f>
        <v>Beaumarchais, Pierre Augustin Caron de, 1732-1799.</v>
      </c>
      <c r="F2701" t="str">
        <f>VLOOKUP(TRIM(SUBSTITUTE(D2701,CHAR(160),CHAR(32))),Metadata!B$1:D$2632,3,FALSE)</f>
        <v>Mémoires contre M. Goezmann</v>
      </c>
      <c r="G2701">
        <f>VLOOKUP(TRIM(SUBSTITUTE(D2701,CHAR(160),CHAR(32))),Metadata!B$1:E$2632,4,FALSE)</f>
        <v>1774</v>
      </c>
      <c r="H2701" t="s">
        <v>448</v>
      </c>
      <c r="J2701" t="str">
        <f>VLOOKUP(TRIM(SUBSTITUTE(D2701,CHAR(160),CHAR(32))),Metadata!B$1:H$2632,7,FALSE)</f>
        <v>pamphlet</v>
      </c>
      <c r="L2701" t="str">
        <f>VLOOKUP(TRIM(SUBSTITUTE(D2701,CHAR(160),CHAR(32))),Metadata!B$1:J$2632,9,FALSE)</f>
        <v>prose</v>
      </c>
      <c r="M2701">
        <f>VLOOKUP(TRIM(SUBSTITUTE(D2701,CHAR(160),CHAR(32))),Metadata!B$1:K$2632,10,FALSE)</f>
        <v>106075</v>
      </c>
      <c r="N2701" s="1" t="s">
        <v>3176</v>
      </c>
      <c r="O2701">
        <v>227</v>
      </c>
      <c r="P2701">
        <v>233</v>
      </c>
    </row>
    <row r="2702" spans="1:16" x14ac:dyDescent="0.25">
      <c r="A2702" t="s">
        <v>4354</v>
      </c>
      <c r="B2702" t="s">
        <v>3220</v>
      </c>
      <c r="C2702" t="s">
        <v>330</v>
      </c>
      <c r="D2702" t="s">
        <v>8183</v>
      </c>
      <c r="E2702" t="str">
        <f>VLOOKUP(TRIM(SUBSTITUTE(D2702,CHAR(160),CHAR(32))),Metadata!B$1:C$2632,2,FALSE)</f>
        <v>Barthélemy, Jean-Jacques, 1716-1795.</v>
      </c>
      <c r="F2702" t="str">
        <f>VLOOKUP(TRIM(SUBSTITUTE(D2702,CHAR(160),CHAR(32))),Metadata!B$1:D$2632,3,FALSE)</f>
        <v>Voyage du jeune anacharsis</v>
      </c>
      <c r="G2702">
        <f>VLOOKUP(TRIM(SUBSTITUTE(D2702,CHAR(160),CHAR(32))),Metadata!B$1:E$2632,4,FALSE)</f>
        <v>1788</v>
      </c>
      <c r="H2702" t="s">
        <v>448</v>
      </c>
      <c r="J2702" t="str">
        <f>VLOOKUP(TRIM(SUBSTITUTE(D2702,CHAR(160),CHAR(32))),Metadata!B$1:H$2632,7,FALSE)</f>
        <v>melanges litteraires</v>
      </c>
      <c r="L2702" t="str">
        <f>VLOOKUP(TRIM(SUBSTITUTE(D2702,CHAR(160),CHAR(32))),Metadata!B$1:J$2632,9,FALSE)</f>
        <v>prose</v>
      </c>
      <c r="M2702">
        <f>VLOOKUP(TRIM(SUBSTITUTE(D2702,CHAR(160),CHAR(32))),Metadata!B$1:K$2632,10,FALSE)</f>
        <v>539817</v>
      </c>
      <c r="N2702" s="1" t="s">
        <v>3177</v>
      </c>
      <c r="O2702">
        <v>88</v>
      </c>
      <c r="P2702">
        <v>95</v>
      </c>
    </row>
    <row r="2703" spans="1:16" x14ac:dyDescent="0.25">
      <c r="A2703" t="s">
        <v>4354</v>
      </c>
      <c r="B2703" t="s">
        <v>3220</v>
      </c>
      <c r="C2703" t="s">
        <v>330</v>
      </c>
      <c r="D2703" t="s">
        <v>8374</v>
      </c>
      <c r="E2703" t="str">
        <f>VLOOKUP(TRIM(SUBSTITUTE(D2703,CHAR(160),CHAR(32))),Metadata!B$1:C$2632,2,FALSE)</f>
        <v>Robespierre, Maximilien, 1758-1794.</v>
      </c>
      <c r="F2703" t="str">
        <f>VLOOKUP(TRIM(SUBSTITUTE(D2703,CHAR(160),CHAR(32))),Metadata!B$1:D$2632,3,FALSE)</f>
        <v>Discours</v>
      </c>
      <c r="G2703">
        <f>VLOOKUP(TRIM(SUBSTITUTE(D2703,CHAR(160),CHAR(32))),Metadata!B$1:E$2632,4,FALSE)</f>
        <v>1793</v>
      </c>
      <c r="H2703" t="s">
        <v>448</v>
      </c>
      <c r="J2703" t="str">
        <f>VLOOKUP(TRIM(SUBSTITUTE(D2703,CHAR(160),CHAR(32))),Metadata!B$1:H$2632,7,FALSE)</f>
        <v>eloquence</v>
      </c>
      <c r="L2703" t="str">
        <f>VLOOKUP(TRIM(SUBSTITUTE(D2703,CHAR(160),CHAR(32))),Metadata!B$1:J$2632,9,FALSE)</f>
        <v>prose</v>
      </c>
      <c r="M2703">
        <f>VLOOKUP(TRIM(SUBSTITUTE(D2703,CHAR(160),CHAR(32))),Metadata!B$1:K$2632,10,FALSE)</f>
        <v>75094</v>
      </c>
      <c r="N2703" s="1" t="s">
        <v>3178</v>
      </c>
      <c r="O2703">
        <v>108</v>
      </c>
      <c r="P2703">
        <v>115</v>
      </c>
    </row>
    <row r="2704" spans="1:16" x14ac:dyDescent="0.25">
      <c r="A2704" t="s">
        <v>4354</v>
      </c>
      <c r="B2704" t="s">
        <v>3220</v>
      </c>
      <c r="C2704" t="s">
        <v>330</v>
      </c>
      <c r="D2704" t="s">
        <v>8315</v>
      </c>
      <c r="E2704" t="str">
        <f>VLOOKUP(TRIM(SUBSTITUTE(D2704,CHAR(160),CHAR(32))),Metadata!B$1:C$2632,2,FALSE)</f>
        <v>Marat, Jean Paul, 1743-1793.</v>
      </c>
      <c r="F2704" t="str">
        <f>VLOOKUP(TRIM(SUBSTITUTE(D2704,CHAR(160),CHAR(32))),Metadata!B$1:D$2632,3,FALSE)</f>
        <v>Les pamphlets--1790</v>
      </c>
      <c r="G2704">
        <f>VLOOKUP(TRIM(SUBSTITUTE(D2704,CHAR(160),CHAR(32))),Metadata!B$1:E$2632,4,FALSE)</f>
        <v>1790</v>
      </c>
      <c r="H2704" t="s">
        <v>448</v>
      </c>
      <c r="J2704" t="str">
        <f>VLOOKUP(TRIM(SUBSTITUTE(D2704,CHAR(160),CHAR(32))),Metadata!B$1:H$2632,7,FALSE)</f>
        <v>pamphlet</v>
      </c>
      <c r="L2704" t="str">
        <f>VLOOKUP(TRIM(SUBSTITUTE(D2704,CHAR(160),CHAR(32))),Metadata!B$1:J$2632,9,FALSE)</f>
        <v>prose</v>
      </c>
      <c r="M2704">
        <f>VLOOKUP(TRIM(SUBSTITUTE(D2704,CHAR(160),CHAR(32))),Metadata!B$1:K$2632,10,FALSE)</f>
        <v>42079</v>
      </c>
      <c r="N2704" s="1" t="s">
        <v>3179</v>
      </c>
      <c r="O2704">
        <v>158</v>
      </c>
      <c r="P2704">
        <v>165</v>
      </c>
    </row>
    <row r="2705" spans="1:16" x14ac:dyDescent="0.25">
      <c r="A2705" t="s">
        <v>4354</v>
      </c>
      <c r="B2705" t="s">
        <v>3220</v>
      </c>
      <c r="C2705" t="s">
        <v>330</v>
      </c>
      <c r="D2705" t="s">
        <v>8635</v>
      </c>
      <c r="E2705" t="str">
        <f>VLOOKUP(TRIM(SUBSTITUTE(D2705,CHAR(160),CHAR(32))),Metadata!B$1:C$2632,2,FALSE)</f>
        <v>Picavet, François, 1851-1921.</v>
      </c>
      <c r="F2705" t="str">
        <f>VLOOKUP(TRIM(SUBSTITUTE(D2705,CHAR(160),CHAR(32))),Metadata!B$1:D$2632,3,FALSE)</f>
        <v>Les idéologues, 3.</v>
      </c>
      <c r="G2705">
        <f>VLOOKUP(TRIM(SUBSTITUTE(D2705,CHAR(160),CHAR(32))),Metadata!B$1:E$2632,4,FALSE)</f>
        <v>1891</v>
      </c>
      <c r="H2705" t="s">
        <v>450</v>
      </c>
      <c r="J2705" t="str">
        <f>VLOOKUP(TRIM(SUBSTITUTE(D2705,CHAR(160),CHAR(32))),Metadata!B$1:H$2632,7,FALSE)</f>
        <v>traite</v>
      </c>
      <c r="L2705" t="str">
        <f>VLOOKUP(TRIM(SUBSTITUTE(D2705,CHAR(160),CHAR(32))),Metadata!B$1:J$2632,9,FALSE)</f>
        <v/>
      </c>
      <c r="M2705">
        <f>VLOOKUP(TRIM(SUBSTITUTE(D2705,CHAR(160),CHAR(32))),Metadata!B$1:K$2632,10,FALSE)</f>
        <v>103058</v>
      </c>
      <c r="N2705" s="1" t="s">
        <v>3180</v>
      </c>
      <c r="O2705">
        <v>71</v>
      </c>
      <c r="P2705">
        <v>77</v>
      </c>
    </row>
    <row r="2706" spans="1:16" x14ac:dyDescent="0.25">
      <c r="A2706" t="s">
        <v>4354</v>
      </c>
      <c r="B2706" t="s">
        <v>3220</v>
      </c>
      <c r="C2706" t="s">
        <v>330</v>
      </c>
      <c r="D2706" t="s">
        <v>8464</v>
      </c>
      <c r="E2706" t="str">
        <f>VLOOKUP(TRIM(SUBSTITUTE(D2706,CHAR(160),CHAR(32))),Metadata!B$1:C$2632,2,FALSE)</f>
        <v>Clemenceau, Georges, 1841-1929.</v>
      </c>
      <c r="F2706" t="str">
        <f>VLOOKUP(TRIM(SUBSTITUTE(D2706,CHAR(160),CHAR(32))),Metadata!B$1:D$2632,3,FALSE)</f>
        <v>Vers la réparation</v>
      </c>
      <c r="G2706">
        <f>VLOOKUP(TRIM(SUBSTITUTE(D2706,CHAR(160),CHAR(32))),Metadata!B$1:E$2632,4,FALSE)</f>
        <v>1899</v>
      </c>
      <c r="H2706" t="s">
        <v>450</v>
      </c>
      <c r="J2706" t="str">
        <f>VLOOKUP(TRIM(SUBSTITUTE(D2706,CHAR(160),CHAR(32))),Metadata!B$1:H$2632,7,FALSE)</f>
        <v>memoires</v>
      </c>
      <c r="L2706" t="str">
        <f>VLOOKUP(TRIM(SUBSTITUTE(D2706,CHAR(160),CHAR(32))),Metadata!B$1:J$2632,9,FALSE)</f>
        <v>prose</v>
      </c>
      <c r="M2706">
        <f>VLOOKUP(TRIM(SUBSTITUTE(D2706,CHAR(160),CHAR(32))),Metadata!B$1:K$2632,10,FALSE)</f>
        <v>173586</v>
      </c>
      <c r="N2706" s="1" t="s">
        <v>3181</v>
      </c>
      <c r="O2706">
        <v>106</v>
      </c>
      <c r="P2706">
        <v>112</v>
      </c>
    </row>
    <row r="2707" spans="1:16" x14ac:dyDescent="0.25">
      <c r="A2707" t="s">
        <v>4354</v>
      </c>
      <c r="B2707" t="s">
        <v>3220</v>
      </c>
      <c r="C2707" t="s">
        <v>330</v>
      </c>
      <c r="D2707" t="s">
        <v>8670</v>
      </c>
      <c r="E2707" t="str">
        <f>VLOOKUP(TRIM(SUBSTITUTE(D2707,CHAR(160),CHAR(32))),Metadata!B$1:C$2632,2,FALSE)</f>
        <v>Staël, Madame de (Anne-Louise-Germaine), 1766-1817.</v>
      </c>
      <c r="F2707" t="str">
        <f>VLOOKUP(TRIM(SUBSTITUTE(D2707,CHAR(160),CHAR(32))),Metadata!B$1:D$2632,3,FALSE)</f>
        <v>Considérations sur la révolution française</v>
      </c>
      <c r="G2707">
        <f>VLOOKUP(TRIM(SUBSTITUTE(D2707,CHAR(160),CHAR(32))),Metadata!B$1:E$2632,4,FALSE)</f>
        <v>1817</v>
      </c>
      <c r="H2707" t="s">
        <v>450</v>
      </c>
      <c r="J2707" t="str">
        <f>VLOOKUP(TRIM(SUBSTITUTE(D2707,CHAR(160),CHAR(32))),Metadata!B$1:H$2632,7,FALSE)</f>
        <v>traite ou essai</v>
      </c>
      <c r="L2707" t="str">
        <f>VLOOKUP(TRIM(SUBSTITUTE(D2707,CHAR(160),CHAR(32))),Metadata!B$1:J$2632,9,FALSE)</f>
        <v>prose</v>
      </c>
      <c r="M2707">
        <f>VLOOKUP(TRIM(SUBSTITUTE(D2707,CHAR(160),CHAR(32))),Metadata!B$1:K$2632,10,FALSE)</f>
        <v>237484</v>
      </c>
      <c r="N2707" s="1" t="s">
        <v>3182</v>
      </c>
      <c r="O2707">
        <v>110</v>
      </c>
      <c r="P2707">
        <v>116</v>
      </c>
    </row>
    <row r="2708" spans="1:16" x14ac:dyDescent="0.25">
      <c r="A2708" t="s">
        <v>4354</v>
      </c>
      <c r="B2708" t="s">
        <v>3220</v>
      </c>
      <c r="C2708" t="s">
        <v>330</v>
      </c>
      <c r="D2708" t="s">
        <v>8505</v>
      </c>
      <c r="E2708" t="str">
        <f>VLOOKUP(TRIM(SUBSTITUTE(D2708,CHAR(160),CHAR(32))),Metadata!B$1:C$2632,2,FALSE)</f>
        <v>Dumas, Alexandre (père), 1802-1870.</v>
      </c>
      <c r="F2708" t="str">
        <f>VLOOKUP(TRIM(SUBSTITUTE(D2708,CHAR(160),CHAR(32))),Metadata!B$1:D$2632,3,FALSE)</f>
        <v>Tulipe Noire (La)</v>
      </c>
      <c r="G2708">
        <f>VLOOKUP(TRIM(SUBSTITUTE(D2708,CHAR(160),CHAR(32))),Metadata!B$1:E$2632,4,FALSE)</f>
        <v>1850</v>
      </c>
      <c r="H2708" t="s">
        <v>450</v>
      </c>
      <c r="J2708" t="str">
        <f>VLOOKUP(TRIM(SUBSTITUTE(D2708,CHAR(160),CHAR(32))),Metadata!B$1:H$2632,7,FALSE)</f>
        <v>Narratif, Roman</v>
      </c>
      <c r="L2708" t="str">
        <f>VLOOKUP(TRIM(SUBSTITUTE(D2708,CHAR(160),CHAR(32))),Metadata!B$1:J$2632,9,FALSE)</f>
        <v/>
      </c>
      <c r="M2708">
        <f>VLOOKUP(TRIM(SUBSTITUTE(D2708,CHAR(160),CHAR(32))),Metadata!B$1:K$2632,10,FALSE)</f>
        <v>76691</v>
      </c>
      <c r="N2708" s="1" t="s">
        <v>3183</v>
      </c>
      <c r="O2708">
        <v>47</v>
      </c>
      <c r="P2708">
        <v>55</v>
      </c>
    </row>
    <row r="2709" spans="1:16" x14ac:dyDescent="0.25">
      <c r="A2709" t="s">
        <v>4354</v>
      </c>
      <c r="B2709" t="s">
        <v>3220</v>
      </c>
      <c r="C2709" t="s">
        <v>330</v>
      </c>
      <c r="D2709" t="s">
        <v>8502</v>
      </c>
      <c r="E2709" t="str">
        <f>VLOOKUP(TRIM(SUBSTITUTE(D2709,CHAR(160),CHAR(32))),Metadata!B$1:C$2632,2,FALSE)</f>
        <v>Dumas, Alexandre (père), 1802-1870.</v>
      </c>
      <c r="F2709" t="str">
        <f>VLOOKUP(TRIM(SUBSTITUTE(D2709,CHAR(160),CHAR(32))),Metadata!B$1:D$2632,3,FALSE)</f>
        <v>Olympe de Clèves</v>
      </c>
      <c r="G2709">
        <f>VLOOKUP(TRIM(SUBSTITUTE(D2709,CHAR(160),CHAR(32))),Metadata!B$1:E$2632,4,FALSE)</f>
        <v>1851</v>
      </c>
      <c r="H2709" t="s">
        <v>450</v>
      </c>
      <c r="J2709" t="str">
        <f>VLOOKUP(TRIM(SUBSTITUTE(D2709,CHAR(160),CHAR(32))),Metadata!B$1:H$2632,7,FALSE)</f>
        <v>Narratif, Roman</v>
      </c>
      <c r="L2709" t="str">
        <f>VLOOKUP(TRIM(SUBSTITUTE(D2709,CHAR(160),CHAR(32))),Metadata!B$1:J$2632,9,FALSE)</f>
        <v/>
      </c>
      <c r="M2709">
        <f>VLOOKUP(TRIM(SUBSTITUTE(D2709,CHAR(160),CHAR(32))),Metadata!B$1:K$2632,10,FALSE)</f>
        <v>260354</v>
      </c>
      <c r="N2709" s="1" t="s">
        <v>3184</v>
      </c>
      <c r="O2709">
        <v>15</v>
      </c>
      <c r="P2709">
        <v>22</v>
      </c>
    </row>
    <row r="2710" spans="1:16" x14ac:dyDescent="0.25">
      <c r="A2710" t="s">
        <v>4354</v>
      </c>
      <c r="B2710" t="s">
        <v>3220</v>
      </c>
      <c r="C2710" t="s">
        <v>330</v>
      </c>
      <c r="D2710" t="s">
        <v>8477</v>
      </c>
      <c r="E2710" t="str">
        <f>VLOOKUP(TRIM(SUBSTITUTE(D2710,CHAR(160),CHAR(32))),Metadata!B$1:C$2632,2,FALSE)</f>
        <v>Delavigne, Casimir, 1793-1843.</v>
      </c>
      <c r="F2710" t="str">
        <f>VLOOKUP(TRIM(SUBSTITUTE(D2710,CHAR(160),CHAR(32))),Metadata!B$1:D$2632,3,FALSE)</f>
        <v>Louis XI</v>
      </c>
      <c r="G2710">
        <f>VLOOKUP(TRIM(SUBSTITUTE(D2710,CHAR(160),CHAR(32))),Metadata!B$1:E$2632,4,FALSE)</f>
        <v>1832</v>
      </c>
      <c r="H2710" t="s">
        <v>450</v>
      </c>
      <c r="J2710" t="str">
        <f>VLOOKUP(TRIM(SUBSTITUTE(D2710,CHAR(160),CHAR(32))),Metadata!B$1:H$2632,7,FALSE)</f>
        <v>theatre</v>
      </c>
      <c r="L2710" t="str">
        <f>VLOOKUP(TRIM(SUBSTITUTE(D2710,CHAR(160),CHAR(32))),Metadata!B$1:J$2632,9,FALSE)</f>
        <v>vers</v>
      </c>
      <c r="M2710">
        <f>VLOOKUP(TRIM(SUBSTITUTE(D2710,CHAR(160),CHAR(32))),Metadata!B$1:K$2632,10,FALSE)</f>
        <v>27443</v>
      </c>
      <c r="N2710" s="1" t="s">
        <v>3185</v>
      </c>
      <c r="O2710">
        <v>125</v>
      </c>
      <c r="P2710">
        <v>131</v>
      </c>
    </row>
    <row r="2711" spans="1:16" x14ac:dyDescent="0.25">
      <c r="A2711" t="s">
        <v>4354</v>
      </c>
      <c r="B2711" t="s">
        <v>3220</v>
      </c>
      <c r="C2711" t="s">
        <v>330</v>
      </c>
      <c r="D2711" t="s">
        <v>8486</v>
      </c>
      <c r="E2711" t="str">
        <f>VLOOKUP(TRIM(SUBSTITUTE(D2711,CHAR(160),CHAR(32))),Metadata!B$1:C$2632,2,FALSE)</f>
        <v>Dumas, Alexandre (père), 1802-1870.</v>
      </c>
      <c r="F2711" t="str">
        <f>VLOOKUP(TRIM(SUBSTITUTE(D2711,CHAR(160),CHAR(32))),Metadata!B$1:D$2632,3,FALSE)</f>
        <v>Aventures de John Davys</v>
      </c>
      <c r="G2711">
        <f>VLOOKUP(TRIM(SUBSTITUTE(D2711,CHAR(160),CHAR(32))),Metadata!B$1:E$2632,4,FALSE)</f>
        <v>1840</v>
      </c>
      <c r="H2711" t="s">
        <v>450</v>
      </c>
      <c r="J2711" t="str">
        <f>VLOOKUP(TRIM(SUBSTITUTE(D2711,CHAR(160),CHAR(32))),Metadata!B$1:H$2632,7,FALSE)</f>
        <v>Narratif, Roman</v>
      </c>
      <c r="L2711" t="str">
        <f>VLOOKUP(TRIM(SUBSTITUTE(D2711,CHAR(160),CHAR(32))),Metadata!B$1:J$2632,9,FALSE)</f>
        <v/>
      </c>
      <c r="M2711">
        <f>VLOOKUP(TRIM(SUBSTITUTE(D2711,CHAR(160),CHAR(32))),Metadata!B$1:K$2632,10,FALSE)</f>
        <v>161863</v>
      </c>
      <c r="N2711" s="1" t="s">
        <v>3186</v>
      </c>
      <c r="O2711">
        <v>142</v>
      </c>
      <c r="P2711">
        <v>149</v>
      </c>
    </row>
    <row r="2712" spans="1:16" x14ac:dyDescent="0.25">
      <c r="A2712" t="s">
        <v>4354</v>
      </c>
      <c r="B2712" t="s">
        <v>3220</v>
      </c>
      <c r="C2712" t="s">
        <v>330</v>
      </c>
      <c r="D2712" t="s">
        <v>6505</v>
      </c>
      <c r="E2712" t="str">
        <f>VLOOKUP(TRIM(SUBSTITUTE(D2712,CHAR(160),CHAR(32))),Metadata!B$1:C$2632,2,FALSE)</f>
        <v>Aubertin, Charles, 1825-??.</v>
      </c>
      <c r="F2712" t="str">
        <f>VLOOKUP(TRIM(SUBSTITUTE(D2712,CHAR(160),CHAR(32))),Metadata!B$1:D$2632,3,FALSE)</f>
        <v>L'esprit public au XVIIIe siècle. Etude sur les mémoires et les correspondances politiques des contemporains, 1715-1789</v>
      </c>
      <c r="G2712">
        <f>VLOOKUP(TRIM(SUBSTITUTE(D2712,CHAR(160),CHAR(32))),Metadata!B$1:E$2632,4,FALSE)</f>
        <v>1873</v>
      </c>
      <c r="H2712" t="s">
        <v>450</v>
      </c>
      <c r="J2712" t="str">
        <f>VLOOKUP(TRIM(SUBSTITUTE(D2712,CHAR(160),CHAR(32))),Metadata!B$1:H$2632,7,FALSE)</f>
        <v>traite</v>
      </c>
      <c r="L2712" t="str">
        <f>VLOOKUP(TRIM(SUBSTITUTE(D2712,CHAR(160),CHAR(32))),Metadata!B$1:J$2632,9,FALSE)</f>
        <v/>
      </c>
      <c r="M2712">
        <f>VLOOKUP(TRIM(SUBSTITUTE(D2712,CHAR(160),CHAR(32))),Metadata!B$1:K$2632,10,FALSE)</f>
        <v>152664</v>
      </c>
      <c r="N2712" s="1" t="s">
        <v>3187</v>
      </c>
      <c r="O2712">
        <v>249</v>
      </c>
      <c r="P2712">
        <v>256</v>
      </c>
    </row>
    <row r="2713" spans="1:16" x14ac:dyDescent="0.25">
      <c r="A2713" t="s">
        <v>4354</v>
      </c>
      <c r="B2713" t="s">
        <v>3220</v>
      </c>
      <c r="C2713" t="s">
        <v>330</v>
      </c>
      <c r="D2713" t="s">
        <v>8464</v>
      </c>
      <c r="E2713" t="str">
        <f>VLOOKUP(TRIM(SUBSTITUTE(D2713,CHAR(160),CHAR(32))),Metadata!B$1:C$2632,2,FALSE)</f>
        <v>Clemenceau, Georges, 1841-1929.</v>
      </c>
      <c r="F2713" t="str">
        <f>VLOOKUP(TRIM(SUBSTITUTE(D2713,CHAR(160),CHAR(32))),Metadata!B$1:D$2632,3,FALSE)</f>
        <v>Vers la réparation</v>
      </c>
      <c r="G2713">
        <f>VLOOKUP(TRIM(SUBSTITUTE(D2713,CHAR(160),CHAR(32))),Metadata!B$1:E$2632,4,FALSE)</f>
        <v>1899</v>
      </c>
      <c r="H2713" t="s">
        <v>450</v>
      </c>
      <c r="J2713" t="str">
        <f>VLOOKUP(TRIM(SUBSTITUTE(D2713,CHAR(160),CHAR(32))),Metadata!B$1:H$2632,7,FALSE)</f>
        <v>memoires</v>
      </c>
      <c r="L2713" t="str">
        <f>VLOOKUP(TRIM(SUBSTITUTE(D2713,CHAR(160),CHAR(32))),Metadata!B$1:J$2632,9,FALSE)</f>
        <v>prose</v>
      </c>
      <c r="M2713">
        <f>VLOOKUP(TRIM(SUBSTITUTE(D2713,CHAR(160),CHAR(32))),Metadata!B$1:K$2632,10,FALSE)</f>
        <v>173586</v>
      </c>
      <c r="N2713" s="1" t="s">
        <v>3188</v>
      </c>
      <c r="O2713">
        <v>202</v>
      </c>
      <c r="P2713">
        <v>208</v>
      </c>
    </row>
    <row r="2714" spans="1:16" x14ac:dyDescent="0.25">
      <c r="A2714" t="s">
        <v>4354</v>
      </c>
      <c r="B2714" t="s">
        <v>3220</v>
      </c>
      <c r="C2714" t="s">
        <v>330</v>
      </c>
      <c r="D2714" t="s">
        <v>8515</v>
      </c>
      <c r="E2714" t="str">
        <f>VLOOKUP(TRIM(SUBSTITUTE(D2714,CHAR(160),CHAR(32))),Metadata!B$1:C$2632,2,FALSE)</f>
        <v>Erckmann, Emile, 1822-1899.</v>
      </c>
      <c r="F2714" t="str">
        <f>VLOOKUP(TRIM(SUBSTITUTE(D2714,CHAR(160),CHAR(32))),Metadata!B$1:D$2632,3,FALSE)</f>
        <v>Histoire d'un paysan</v>
      </c>
      <c r="G2714">
        <f>VLOOKUP(TRIM(SUBSTITUTE(D2714,CHAR(160),CHAR(32))),Metadata!B$1:E$2632,4,FALSE)</f>
        <v>1870</v>
      </c>
      <c r="H2714" t="s">
        <v>450</v>
      </c>
      <c r="J2714" t="str">
        <f>VLOOKUP(TRIM(SUBSTITUTE(D2714,CHAR(160),CHAR(32))),Metadata!B$1:H$2632,7,FALSE)</f>
        <v>roman</v>
      </c>
      <c r="L2714" t="str">
        <f>VLOOKUP(TRIM(SUBSTITUTE(D2714,CHAR(160),CHAR(32))),Metadata!B$1:J$2632,9,FALSE)</f>
        <v>prose</v>
      </c>
      <c r="M2714">
        <f>VLOOKUP(TRIM(SUBSTITUTE(D2714,CHAR(160),CHAR(32))),Metadata!B$1:K$2632,10,FALSE)</f>
        <v>319455</v>
      </c>
      <c r="N2714" s="1" t="s">
        <v>3189</v>
      </c>
      <c r="O2714">
        <v>133</v>
      </c>
      <c r="P2714">
        <v>140</v>
      </c>
    </row>
    <row r="2715" spans="1:16" x14ac:dyDescent="0.25">
      <c r="A2715" t="s">
        <v>4354</v>
      </c>
      <c r="B2715" t="s">
        <v>3220</v>
      </c>
      <c r="C2715" t="s">
        <v>330</v>
      </c>
      <c r="D2715" t="s">
        <v>6710</v>
      </c>
      <c r="E2715" t="str">
        <f>VLOOKUP(TRIM(SUBSTITUTE(D2715,CHAR(160),CHAR(32))),Metadata!B$1:C$2632,2,FALSE)</f>
        <v>Taine, Hippolyte, 1828-1893.</v>
      </c>
      <c r="F2715" t="str">
        <f>VLOOKUP(TRIM(SUBSTITUTE(D2715,CHAR(160),CHAR(32))),Metadata!B$1:D$2632,3,FALSE)</f>
        <v>Les origines de la France contemporaine. Le régime moderne</v>
      </c>
      <c r="G2715">
        <f>VLOOKUP(TRIM(SUBSTITUTE(D2715,CHAR(160),CHAR(32))),Metadata!B$1:E$2632,4,FALSE)</f>
        <v>1890</v>
      </c>
      <c r="H2715" t="s">
        <v>450</v>
      </c>
      <c r="J2715" t="str">
        <f>VLOOKUP(TRIM(SUBSTITUTE(D2715,CHAR(160),CHAR(32))),Metadata!B$1:H$2632,7,FALSE)</f>
        <v>traite</v>
      </c>
      <c r="L2715" t="str">
        <f>VLOOKUP(TRIM(SUBSTITUTE(D2715,CHAR(160),CHAR(32))),Metadata!B$1:J$2632,9,FALSE)</f>
        <v/>
      </c>
      <c r="M2715">
        <f>VLOOKUP(TRIM(SUBSTITUTE(D2715,CHAR(160),CHAR(32))),Metadata!B$1:K$2632,10,FALSE)</f>
        <v>266441</v>
      </c>
      <c r="N2715" s="1" t="s">
        <v>3190</v>
      </c>
      <c r="O2715">
        <v>418</v>
      </c>
      <c r="P2715">
        <v>425</v>
      </c>
    </row>
    <row r="2716" spans="1:16" x14ac:dyDescent="0.25">
      <c r="A2716" t="s">
        <v>4354</v>
      </c>
      <c r="B2716" t="s">
        <v>3220</v>
      </c>
      <c r="C2716" t="s">
        <v>330</v>
      </c>
      <c r="D2716" t="s">
        <v>8507</v>
      </c>
      <c r="E2716" t="str">
        <f>VLOOKUP(TRIM(SUBSTITUTE(D2716,CHAR(160),CHAR(32))),Metadata!B$1:C$2632,2,FALSE)</f>
        <v>Dumas, Alexandre, 1802-1870.</v>
      </c>
      <c r="F2716" t="str">
        <f>VLOOKUP(TRIM(SUBSTITUTE(D2716,CHAR(160),CHAR(32))),Metadata!B$1:D$2632,3,FALSE)</f>
        <v>Le comte de Monte-Cristo</v>
      </c>
      <c r="G2716">
        <f>VLOOKUP(TRIM(SUBSTITUTE(D2716,CHAR(160),CHAR(32))),Metadata!B$1:E$2632,4,FALSE)</f>
        <v>1846</v>
      </c>
      <c r="H2716" t="s">
        <v>450</v>
      </c>
      <c r="J2716" t="str">
        <f>VLOOKUP(TRIM(SUBSTITUTE(D2716,CHAR(160),CHAR(32))),Metadata!B$1:H$2632,7,FALSE)</f>
        <v>roman</v>
      </c>
      <c r="L2716" t="str">
        <f>VLOOKUP(TRIM(SUBSTITUTE(D2716,CHAR(160),CHAR(32))),Metadata!B$1:J$2632,9,FALSE)</f>
        <v>prose</v>
      </c>
      <c r="M2716">
        <f>VLOOKUP(TRIM(SUBSTITUTE(D2716,CHAR(160),CHAR(32))),Metadata!B$1:K$2632,10,FALSE)</f>
        <v>512538</v>
      </c>
      <c r="N2716" s="1" t="s">
        <v>3191</v>
      </c>
      <c r="O2716">
        <v>28</v>
      </c>
      <c r="P2716">
        <v>36</v>
      </c>
    </row>
    <row r="2717" spans="1:16" x14ac:dyDescent="0.25">
      <c r="A2717" t="s">
        <v>4354</v>
      </c>
      <c r="B2717" t="s">
        <v>3220</v>
      </c>
      <c r="C2717" t="s">
        <v>330</v>
      </c>
      <c r="D2717" t="s">
        <v>8549</v>
      </c>
      <c r="E2717" t="str">
        <f>VLOOKUP(TRIM(SUBSTITUTE(D2717,CHAR(160),CHAR(32))),Metadata!B$1:C$2632,2,FALSE)</f>
        <v>Gautier, Théophile, 1811-1872.</v>
      </c>
      <c r="F2717" t="str">
        <f>VLOOKUP(TRIM(SUBSTITUTE(D2717,CHAR(160),CHAR(32))),Metadata!B$1:D$2632,3,FALSE)</f>
        <v>Mademoiselle de Maupin</v>
      </c>
      <c r="G2717">
        <f>VLOOKUP(TRIM(SUBSTITUTE(D2717,CHAR(160),CHAR(32))),Metadata!B$1:E$2632,4,FALSE)</f>
        <v>1835</v>
      </c>
      <c r="H2717" t="s">
        <v>450</v>
      </c>
      <c r="J2717" t="str">
        <f>VLOOKUP(TRIM(SUBSTITUTE(D2717,CHAR(160),CHAR(32))),Metadata!B$1:H$2632,7,FALSE)</f>
        <v>Narratif, Roman</v>
      </c>
      <c r="L2717" t="str">
        <f>VLOOKUP(TRIM(SUBSTITUTE(D2717,CHAR(160),CHAR(32))),Metadata!B$1:J$2632,9,FALSE)</f>
        <v/>
      </c>
      <c r="M2717">
        <f>VLOOKUP(TRIM(SUBSTITUTE(D2717,CHAR(160),CHAR(32))),Metadata!B$1:K$2632,10,FALSE)</f>
        <v>140254</v>
      </c>
      <c r="N2717" s="1" t="s">
        <v>3192</v>
      </c>
      <c r="O2717">
        <v>327</v>
      </c>
      <c r="P2717">
        <v>335</v>
      </c>
    </row>
    <row r="2718" spans="1:16" x14ac:dyDescent="0.25">
      <c r="A2718" t="s">
        <v>4354</v>
      </c>
      <c r="B2718" t="s">
        <v>3220</v>
      </c>
      <c r="C2718" t="s">
        <v>330</v>
      </c>
      <c r="D2718" t="s">
        <v>8506</v>
      </c>
      <c r="E2718" t="str">
        <f>VLOOKUP(TRIM(SUBSTITUTE(D2718,CHAR(160),CHAR(32))),Metadata!B$1:C$2632,2,FALSE)</f>
        <v>Dumas, Alexandre (père), 1802-1870.</v>
      </c>
      <c r="F2718" t="str">
        <f>VLOOKUP(TRIM(SUBSTITUTE(D2718,CHAR(160),CHAR(32))),Metadata!B$1:D$2632,3,FALSE)</f>
        <v>Vicomte de Bragelonne (Le)</v>
      </c>
      <c r="G2718">
        <f>VLOOKUP(TRIM(SUBSTITUTE(D2718,CHAR(160),CHAR(32))),Metadata!B$1:E$2632,4,FALSE)</f>
        <v>1848</v>
      </c>
      <c r="H2718" t="s">
        <v>450</v>
      </c>
      <c r="J2718" t="str">
        <f>VLOOKUP(TRIM(SUBSTITUTE(D2718,CHAR(160),CHAR(32))),Metadata!B$1:H$2632,7,FALSE)</f>
        <v>Narratif, Roman</v>
      </c>
      <c r="L2718" t="str">
        <f>VLOOKUP(TRIM(SUBSTITUTE(D2718,CHAR(160),CHAR(32))),Metadata!B$1:J$2632,9,FALSE)</f>
        <v/>
      </c>
      <c r="M2718">
        <f>VLOOKUP(TRIM(SUBSTITUTE(D2718,CHAR(160),CHAR(32))),Metadata!B$1:K$2632,10,FALSE)</f>
        <v>700272</v>
      </c>
      <c r="N2718" s="1" t="s">
        <v>3193</v>
      </c>
      <c r="O2718">
        <v>103</v>
      </c>
      <c r="P2718">
        <v>110</v>
      </c>
    </row>
    <row r="2719" spans="1:16" x14ac:dyDescent="0.25">
      <c r="A2719" t="s">
        <v>4354</v>
      </c>
      <c r="B2719" t="s">
        <v>3220</v>
      </c>
      <c r="C2719" t="s">
        <v>330</v>
      </c>
      <c r="D2719" t="s">
        <v>8536</v>
      </c>
      <c r="E2719" t="str">
        <f>VLOOKUP(TRIM(SUBSTITUTE(D2719,CHAR(160),CHAR(32))),Metadata!B$1:C$2632,2,FALSE)</f>
        <v>Flaubert, Gustave, 1821-1880.</v>
      </c>
      <c r="F2719" t="str">
        <f>VLOOKUP(TRIM(SUBSTITUTE(D2719,CHAR(160),CHAR(32))),Metadata!B$1:D$2632,3,FALSE)</f>
        <v>Trois contes</v>
      </c>
      <c r="G2719">
        <f>VLOOKUP(TRIM(SUBSTITUTE(D2719,CHAR(160),CHAR(32))),Metadata!B$1:E$2632,4,FALSE)</f>
        <v>1877</v>
      </c>
      <c r="H2719" t="s">
        <v>450</v>
      </c>
      <c r="J2719" t="str">
        <f>VLOOKUP(TRIM(SUBSTITUTE(D2719,CHAR(160),CHAR(32))),Metadata!B$1:H$2632,7,FALSE)</f>
        <v>roman</v>
      </c>
      <c r="L2719" t="str">
        <f>VLOOKUP(TRIM(SUBSTITUTE(D2719,CHAR(160),CHAR(32))),Metadata!B$1:J$2632,9,FALSE)</f>
        <v>prose</v>
      </c>
      <c r="M2719">
        <f>VLOOKUP(TRIM(SUBSTITUTE(D2719,CHAR(160),CHAR(32))),Metadata!B$1:K$2632,10,FALSE)</f>
        <v>31838</v>
      </c>
      <c r="N2719" s="1" t="s">
        <v>3194</v>
      </c>
      <c r="O2719">
        <v>23</v>
      </c>
      <c r="P2719">
        <v>33</v>
      </c>
    </row>
    <row r="2720" spans="1:16" x14ac:dyDescent="0.25">
      <c r="A2720" t="s">
        <v>4354</v>
      </c>
      <c r="B2720" t="s">
        <v>3220</v>
      </c>
      <c r="C2720" t="s">
        <v>330</v>
      </c>
      <c r="D2720" t="s">
        <v>8550</v>
      </c>
      <c r="E2720" t="str">
        <f>VLOOKUP(TRIM(SUBSTITUTE(D2720,CHAR(160),CHAR(32))),Metadata!B$1:C$2632,2,FALSE)</f>
        <v>Gautier, Théophile, 1811-1872.</v>
      </c>
      <c r="F2720" t="str">
        <f>VLOOKUP(TRIM(SUBSTITUTE(D2720,CHAR(160),CHAR(32))),Metadata!B$1:D$2632,3,FALSE)</f>
        <v>Salon de 1848</v>
      </c>
      <c r="G2720">
        <f>VLOOKUP(TRIM(SUBSTITUTE(D2720,CHAR(160),CHAR(32))),Metadata!B$1:E$2632,4,FALSE)</f>
        <v>1848</v>
      </c>
      <c r="H2720" t="s">
        <v>450</v>
      </c>
      <c r="J2720" t="str">
        <f>VLOOKUP(TRIM(SUBSTITUTE(D2720,CHAR(160),CHAR(32))),Metadata!B$1:H$2632,7,FALSE)</f>
        <v>traite</v>
      </c>
      <c r="L2720" t="str">
        <f>VLOOKUP(TRIM(SUBSTITUTE(D2720,CHAR(160),CHAR(32))),Metadata!B$1:J$2632,9,FALSE)</f>
        <v/>
      </c>
      <c r="M2720">
        <f>VLOOKUP(TRIM(SUBSTITUTE(D2720,CHAR(160),CHAR(32))),Metadata!B$1:K$2632,10,FALSE)</f>
        <v>42730</v>
      </c>
      <c r="N2720" s="1" t="s">
        <v>3195</v>
      </c>
      <c r="O2720">
        <v>24</v>
      </c>
      <c r="P2720">
        <v>30</v>
      </c>
    </row>
    <row r="2721" spans="1:16" x14ac:dyDescent="0.25">
      <c r="A2721" t="s">
        <v>4354</v>
      </c>
      <c r="B2721" t="s">
        <v>3220</v>
      </c>
      <c r="C2721" t="s">
        <v>330</v>
      </c>
      <c r="D2721" t="s">
        <v>8670</v>
      </c>
      <c r="E2721" t="str">
        <f>VLOOKUP(TRIM(SUBSTITUTE(D2721,CHAR(160),CHAR(32))),Metadata!B$1:C$2632,2,FALSE)</f>
        <v>Staël, Madame de (Anne-Louise-Germaine), 1766-1817.</v>
      </c>
      <c r="F2721" t="str">
        <f>VLOOKUP(TRIM(SUBSTITUTE(D2721,CHAR(160),CHAR(32))),Metadata!B$1:D$2632,3,FALSE)</f>
        <v>Considérations sur la révolution française</v>
      </c>
      <c r="G2721">
        <f>VLOOKUP(TRIM(SUBSTITUTE(D2721,CHAR(160),CHAR(32))),Metadata!B$1:E$2632,4,FALSE)</f>
        <v>1817</v>
      </c>
      <c r="H2721" t="s">
        <v>450</v>
      </c>
      <c r="J2721" t="str">
        <f>VLOOKUP(TRIM(SUBSTITUTE(D2721,CHAR(160),CHAR(32))),Metadata!B$1:H$2632,7,FALSE)</f>
        <v>traite ou essai</v>
      </c>
      <c r="L2721" t="str">
        <f>VLOOKUP(TRIM(SUBSTITUTE(D2721,CHAR(160),CHAR(32))),Metadata!B$1:J$2632,9,FALSE)</f>
        <v>prose</v>
      </c>
      <c r="M2721">
        <f>VLOOKUP(TRIM(SUBSTITUTE(D2721,CHAR(160),CHAR(32))),Metadata!B$1:K$2632,10,FALSE)</f>
        <v>237484</v>
      </c>
      <c r="N2721" t="s">
        <v>3196</v>
      </c>
      <c r="O2721">
        <v>57</v>
      </c>
      <c r="P2721">
        <v>63</v>
      </c>
    </row>
    <row r="2722" spans="1:16" x14ac:dyDescent="0.25">
      <c r="A2722" t="s">
        <v>4354</v>
      </c>
      <c r="B2722" t="s">
        <v>3220</v>
      </c>
      <c r="C2722" t="s">
        <v>330</v>
      </c>
      <c r="D2722" t="s">
        <v>8624</v>
      </c>
      <c r="E2722" t="str">
        <f>VLOOKUP(TRIM(SUBSTITUTE(D2722,CHAR(160),CHAR(32))),Metadata!B$1:C$2632,2,FALSE)</f>
        <v>NA</v>
      </c>
      <c r="F2722" t="str">
        <f>VLOOKUP(TRIM(SUBSTITUTE(D2722,CHAR(160),CHAR(32))),Metadata!B$1:D$2632,3,FALSE)</f>
        <v>Code civil des Français</v>
      </c>
      <c r="G2722">
        <f>VLOOKUP(TRIM(SUBSTITUTE(D2722,CHAR(160),CHAR(32))),Metadata!B$1:E$2632,4,FALSE)</f>
        <v>1804</v>
      </c>
      <c r="H2722" t="s">
        <v>450</v>
      </c>
      <c r="J2722" t="str">
        <f>VLOOKUP(TRIM(SUBSTITUTE(D2722,CHAR(160),CHAR(32))),Metadata!B$1:H$2632,7,FALSE)</f>
        <v>traite ou essai</v>
      </c>
      <c r="L2722" t="str">
        <f>VLOOKUP(TRIM(SUBSTITUTE(D2722,CHAR(160),CHAR(32))),Metadata!B$1:J$2632,9,FALSE)</f>
        <v>prose</v>
      </c>
      <c r="M2722">
        <f>VLOOKUP(TRIM(SUBSTITUTE(D2722,CHAR(160),CHAR(32))),Metadata!B$1:K$2632,10,FALSE)</f>
        <v>112441</v>
      </c>
      <c r="N2722" s="1" t="s">
        <v>3197</v>
      </c>
      <c r="O2722">
        <v>274</v>
      </c>
      <c r="P2722">
        <v>281</v>
      </c>
    </row>
    <row r="2723" spans="1:16" x14ac:dyDescent="0.25">
      <c r="A2723" t="s">
        <v>4354</v>
      </c>
      <c r="B2723" t="s">
        <v>3220</v>
      </c>
      <c r="C2723" t="s">
        <v>330</v>
      </c>
      <c r="D2723" t="s">
        <v>8489</v>
      </c>
      <c r="E2723" t="str">
        <f>VLOOKUP(TRIM(SUBSTITUTE(D2723,CHAR(160),CHAR(32))),Metadata!B$1:C$2632,2,FALSE)</f>
        <v>Dumas, Alexandre (père), 1802-1870.</v>
      </c>
      <c r="F2723" t="str">
        <f>VLOOKUP(TRIM(SUBSTITUTE(D2723,CHAR(160),CHAR(32))),Metadata!B$1:D$2632,3,FALSE)</f>
        <v>Chevalier de Maison-Rouge (Le)</v>
      </c>
      <c r="G2723">
        <f>VLOOKUP(TRIM(SUBSTITUTE(D2723,CHAR(160),CHAR(32))),Metadata!B$1:E$2632,4,FALSE)</f>
        <v>1845</v>
      </c>
      <c r="H2723" t="s">
        <v>450</v>
      </c>
      <c r="J2723" t="str">
        <f>VLOOKUP(TRIM(SUBSTITUTE(D2723,CHAR(160),CHAR(32))),Metadata!B$1:H$2632,7,FALSE)</f>
        <v>Narratif, Roman</v>
      </c>
      <c r="L2723" t="str">
        <f>VLOOKUP(TRIM(SUBSTITUTE(D2723,CHAR(160),CHAR(32))),Metadata!B$1:J$2632,9,FALSE)</f>
        <v/>
      </c>
      <c r="M2723">
        <f>VLOOKUP(TRIM(SUBSTITUTE(D2723,CHAR(160),CHAR(32))),Metadata!B$1:K$2632,10,FALSE)</f>
        <v>137368</v>
      </c>
      <c r="N2723" s="1" t="s">
        <v>3198</v>
      </c>
      <c r="O2723">
        <v>19</v>
      </c>
      <c r="P2723">
        <v>25</v>
      </c>
    </row>
    <row r="2724" spans="1:16" x14ac:dyDescent="0.25">
      <c r="A2724" t="s">
        <v>4354</v>
      </c>
      <c r="B2724" t="s">
        <v>3220</v>
      </c>
      <c r="C2724" t="s">
        <v>330</v>
      </c>
      <c r="D2724" t="s">
        <v>6593</v>
      </c>
      <c r="E2724" t="str">
        <f>VLOOKUP(TRIM(SUBSTITUTE(D2724,CHAR(160),CHAR(32))),Metadata!B$1:C$2632,2,FALSE)</f>
        <v>Taine, Hippolyte, 1828-1893.</v>
      </c>
      <c r="F2724" t="str">
        <f>VLOOKUP(TRIM(SUBSTITUTE(D2724,CHAR(160),CHAR(32))),Metadata!B$1:D$2632,3,FALSE)</f>
        <v>Les origines de la France contemporaine. La révolution: la conquête jacobine</v>
      </c>
      <c r="G2724">
        <f>VLOOKUP(TRIM(SUBSTITUTE(D2724,CHAR(160),CHAR(32))),Metadata!B$1:E$2632,4,FALSE)</f>
        <v>1881</v>
      </c>
      <c r="H2724" t="s">
        <v>450</v>
      </c>
      <c r="J2724" t="str">
        <f>VLOOKUP(TRIM(SUBSTITUTE(D2724,CHAR(160),CHAR(32))),Metadata!B$1:H$2632,7,FALSE)</f>
        <v>traite</v>
      </c>
      <c r="L2724" t="str">
        <f>VLOOKUP(TRIM(SUBSTITUTE(D2724,CHAR(160),CHAR(32))),Metadata!B$1:J$2632,9,FALSE)</f>
        <v/>
      </c>
      <c r="M2724">
        <f>VLOOKUP(TRIM(SUBSTITUTE(D2724,CHAR(160),CHAR(32))),Metadata!B$1:K$2632,10,FALSE)</f>
        <v>174839</v>
      </c>
      <c r="N2724" s="1" t="s">
        <v>3199</v>
      </c>
      <c r="O2724">
        <v>23</v>
      </c>
      <c r="P2724">
        <v>30</v>
      </c>
    </row>
    <row r="2725" spans="1:16" x14ac:dyDescent="0.25">
      <c r="A2725" t="s">
        <v>4354</v>
      </c>
      <c r="B2725" t="s">
        <v>3220</v>
      </c>
      <c r="C2725" t="s">
        <v>330</v>
      </c>
      <c r="D2725" t="s">
        <v>8975</v>
      </c>
      <c r="E2725" t="str">
        <f>VLOOKUP(TRIM(SUBSTITUTE(D2725,CHAR(160),CHAR(32))),Metadata!B$1:C$2632,2,FALSE)</f>
        <v>Pourrat, Henri, 1887-1959.</v>
      </c>
      <c r="F2725" t="str">
        <f>VLOOKUP(TRIM(SUBSTITUTE(D2725,CHAR(160),CHAR(32))),Metadata!B$1:D$2632,3,FALSE)</f>
        <v>Les vaillances, farces et gentillesses de Gaspard des montagnes: le Pavillon des amourettes, ou, Gaspard et les bourgeois d'Ambert: roman</v>
      </c>
      <c r="G2725">
        <f>VLOOKUP(TRIM(SUBSTITUTE(D2725,CHAR(160),CHAR(32))),Metadata!B$1:E$2632,4,FALSE)</f>
        <v>1930</v>
      </c>
      <c r="H2725" t="s">
        <v>534</v>
      </c>
      <c r="J2725" t="str">
        <f>VLOOKUP(TRIM(SUBSTITUTE(D2725,CHAR(160),CHAR(32))),Metadata!B$1:H$2632,7,FALSE)</f>
        <v>roman</v>
      </c>
      <c r="L2725" t="str">
        <f>VLOOKUP(TRIM(SUBSTITUTE(D2725,CHAR(160),CHAR(32))),Metadata!B$1:J$2632,9,FALSE)</f>
        <v>prose</v>
      </c>
      <c r="M2725">
        <f>VLOOKUP(TRIM(SUBSTITUTE(D2725,CHAR(160),CHAR(32))),Metadata!B$1:K$2632,10,FALSE)</f>
        <v>77375</v>
      </c>
      <c r="N2725" s="3" t="s">
        <v>3200</v>
      </c>
      <c r="O2725">
        <v>0</v>
      </c>
      <c r="P2725">
        <v>7</v>
      </c>
    </row>
    <row r="2726" spans="1:16" x14ac:dyDescent="0.25">
      <c r="A2726" t="s">
        <v>4354</v>
      </c>
      <c r="B2726" t="s">
        <v>3220</v>
      </c>
      <c r="C2726" t="s">
        <v>330</v>
      </c>
      <c r="D2726" t="s">
        <v>6919</v>
      </c>
      <c r="E2726" t="str">
        <f>VLOOKUP(TRIM(SUBSTITUTE(D2726,CHAR(160),CHAR(32))),Metadata!B$1:C$2632,2,FALSE)</f>
        <v>Sorel, Georges, 1847-1922.</v>
      </c>
      <c r="F2726" t="str">
        <f>VLOOKUP(TRIM(SUBSTITUTE(D2726,CHAR(160),CHAR(32))),Metadata!B$1:D$2632,3,FALSE)</f>
        <v>Introduction à l'économie moderne</v>
      </c>
      <c r="G2726">
        <f>VLOOKUP(TRIM(SUBSTITUTE(D2726,CHAR(160),CHAR(32))),Metadata!B$1:E$2632,4,FALSE)</f>
        <v>1903</v>
      </c>
      <c r="H2726" t="s">
        <v>534</v>
      </c>
      <c r="J2726" t="str">
        <f>VLOOKUP(TRIM(SUBSTITUTE(D2726,CHAR(160),CHAR(32))),Metadata!B$1:H$2632,7,FALSE)</f>
        <v>traite</v>
      </c>
      <c r="L2726" t="str">
        <f>VLOOKUP(TRIM(SUBSTITUTE(D2726,CHAR(160),CHAR(32))),Metadata!B$1:J$2632,9,FALSE)</f>
        <v/>
      </c>
      <c r="M2726">
        <f>VLOOKUP(TRIM(SUBSTITUTE(D2726,CHAR(160),CHAR(32))),Metadata!B$1:K$2632,10,FALSE)</f>
        <v>113441</v>
      </c>
      <c r="N2726" s="1" t="s">
        <v>3201</v>
      </c>
      <c r="O2726">
        <v>118</v>
      </c>
      <c r="P2726">
        <v>124</v>
      </c>
    </row>
    <row r="2727" spans="1:16" x14ac:dyDescent="0.25">
      <c r="A2727" t="s">
        <v>4354</v>
      </c>
      <c r="B2727" t="s">
        <v>3220</v>
      </c>
      <c r="C2727" t="s">
        <v>330</v>
      </c>
      <c r="D2727" t="s">
        <v>8918</v>
      </c>
      <c r="E2727" t="str">
        <f>VLOOKUP(TRIM(SUBSTITUTE(D2727,CHAR(160),CHAR(32))),Metadata!B$1:C$2632,2,FALSE)</f>
        <v>Leroux, Gaston, 1868-1927.</v>
      </c>
      <c r="F2727" t="str">
        <f>VLOOKUP(TRIM(SUBSTITUTE(D2727,CHAR(160),CHAR(32))),Metadata!B$1:D$2632,3,FALSE)</f>
        <v>Le mystère de la chambre jaune</v>
      </c>
      <c r="G2727">
        <f>VLOOKUP(TRIM(SUBSTITUTE(D2727,CHAR(160),CHAR(32))),Metadata!B$1:E$2632,4,FALSE)</f>
        <v>1907</v>
      </c>
      <c r="H2727" t="s">
        <v>534</v>
      </c>
      <c r="J2727" t="str">
        <f>VLOOKUP(TRIM(SUBSTITUTE(D2727,CHAR(160),CHAR(32))),Metadata!B$1:H$2632,7,FALSE)</f>
        <v>roman</v>
      </c>
      <c r="L2727" t="str">
        <f>VLOOKUP(TRIM(SUBSTITUTE(D2727,CHAR(160),CHAR(32))),Metadata!B$1:J$2632,9,FALSE)</f>
        <v>prose</v>
      </c>
      <c r="M2727">
        <f>VLOOKUP(TRIM(SUBSTITUTE(D2727,CHAR(160),CHAR(32))),Metadata!B$1:K$2632,10,FALSE)</f>
        <v>89251</v>
      </c>
      <c r="N2727" s="1" t="s">
        <v>3202</v>
      </c>
      <c r="O2727">
        <v>192</v>
      </c>
      <c r="P2727">
        <v>199</v>
      </c>
    </row>
    <row r="2728" spans="1:16" x14ac:dyDescent="0.25">
      <c r="A2728" t="s">
        <v>4354</v>
      </c>
      <c r="B2728" t="s">
        <v>3220</v>
      </c>
      <c r="C2728" t="s">
        <v>330</v>
      </c>
      <c r="D2728" t="s">
        <v>8902</v>
      </c>
      <c r="E2728" t="str">
        <f>VLOOKUP(TRIM(SUBSTITUTE(D2728,CHAR(160),CHAR(32))),Metadata!B$1:C$2632,2,FALSE)</f>
        <v>Guéhenno, Jean, 1890-1978.</v>
      </c>
      <c r="F2728" t="str">
        <f>VLOOKUP(TRIM(SUBSTITUTE(D2728,CHAR(160),CHAR(32))),Metadata!B$1:D$2632,3,FALSE)</f>
        <v>Jean-Jacques. T. 3. Grandeur et misère d'un esprit, 1758-1778</v>
      </c>
      <c r="G2728">
        <f>VLOOKUP(TRIM(SUBSTITUTE(D2728,CHAR(160),CHAR(32))),Metadata!B$1:E$2632,4,FALSE)</f>
        <v>1952</v>
      </c>
      <c r="H2728" t="s">
        <v>534</v>
      </c>
      <c r="J2728" t="str">
        <f>VLOOKUP(TRIM(SUBSTITUTE(D2728,CHAR(160),CHAR(32))),Metadata!B$1:H$2632,7,FALSE)</f>
        <v>traite ou essai</v>
      </c>
      <c r="L2728" t="str">
        <f>VLOOKUP(TRIM(SUBSTITUTE(D2728,CHAR(160),CHAR(32))),Metadata!B$1:J$2632,9,FALSE)</f>
        <v>prose</v>
      </c>
      <c r="M2728">
        <f>VLOOKUP(TRIM(SUBSTITUTE(D2728,CHAR(160),CHAR(32))),Metadata!B$1:K$2632,10,FALSE)</f>
        <v>109673</v>
      </c>
      <c r="N2728" s="1" t="s">
        <v>3203</v>
      </c>
      <c r="O2728">
        <v>39</v>
      </c>
      <c r="P2728">
        <v>45</v>
      </c>
    </row>
    <row r="2729" spans="1:16" x14ac:dyDescent="0.25">
      <c r="A2729" t="s">
        <v>4354</v>
      </c>
      <c r="B2729" t="s">
        <v>3220</v>
      </c>
      <c r="C2729" t="s">
        <v>330</v>
      </c>
      <c r="D2729" t="s">
        <v>8807</v>
      </c>
      <c r="E2729" t="str">
        <f>VLOOKUP(TRIM(SUBSTITUTE(D2729,CHAR(160),CHAR(32))),Metadata!B$1:C$2632,2,FALSE)</f>
        <v>Camus, Albert, 1913-1960.</v>
      </c>
      <c r="F2729" t="str">
        <f>VLOOKUP(TRIM(SUBSTITUTE(D2729,CHAR(160),CHAR(32))),Metadata!B$1:D$2632,3,FALSE)</f>
        <v>Les possédés; pièce en trois parties adaptée du roman de Dostoïevski</v>
      </c>
      <c r="G2729">
        <f>VLOOKUP(TRIM(SUBSTITUTE(D2729,CHAR(160),CHAR(32))),Metadata!B$1:E$2632,4,FALSE)</f>
        <v>1959</v>
      </c>
      <c r="H2729" t="s">
        <v>534</v>
      </c>
      <c r="J2729" t="str">
        <f>VLOOKUP(TRIM(SUBSTITUTE(D2729,CHAR(160),CHAR(32))),Metadata!B$1:H$2632,7,FALSE)</f>
        <v>theatre</v>
      </c>
      <c r="L2729" t="str">
        <f>VLOOKUP(TRIM(SUBSTITUTE(D2729,CHAR(160),CHAR(32))),Metadata!B$1:J$2632,9,FALSE)</f>
        <v>prose</v>
      </c>
      <c r="M2729">
        <f>VLOOKUP(TRIM(SUBSTITUTE(D2729,CHAR(160),CHAR(32))),Metadata!B$1:K$2632,10,FALSE)</f>
        <v>39233</v>
      </c>
      <c r="N2729" s="1" t="s">
        <v>3204</v>
      </c>
      <c r="O2729">
        <v>50</v>
      </c>
      <c r="P2729">
        <v>57</v>
      </c>
    </row>
    <row r="2730" spans="1:16" x14ac:dyDescent="0.25">
      <c r="A2730" t="s">
        <v>4354</v>
      </c>
      <c r="B2730" t="s">
        <v>3220</v>
      </c>
      <c r="C2730" t="s">
        <v>330</v>
      </c>
      <c r="D2730" t="s">
        <v>8772</v>
      </c>
      <c r="E2730" t="str">
        <f>VLOOKUP(TRIM(SUBSTITUTE(D2730,CHAR(160),CHAR(32))),Metadata!B$1:C$2632,2,FALSE)</f>
        <v>Beauvoir, Simone de, 1908-1986.</v>
      </c>
      <c r="F2730" t="str">
        <f>VLOOKUP(TRIM(SUBSTITUTE(D2730,CHAR(160),CHAR(32))),Metadata!B$1:D$2632,3,FALSE)</f>
        <v>Les mandarins</v>
      </c>
      <c r="G2730">
        <f>VLOOKUP(TRIM(SUBSTITUTE(D2730,CHAR(160),CHAR(32))),Metadata!B$1:E$2632,4,FALSE)</f>
        <v>1954</v>
      </c>
      <c r="H2730" t="s">
        <v>534</v>
      </c>
      <c r="J2730" t="str">
        <f>VLOOKUP(TRIM(SUBSTITUTE(D2730,CHAR(160),CHAR(32))),Metadata!B$1:H$2632,7,FALSE)</f>
        <v>roman</v>
      </c>
      <c r="L2730" t="str">
        <f>VLOOKUP(TRIM(SUBSTITUTE(D2730,CHAR(160),CHAR(32))),Metadata!B$1:J$2632,9,FALSE)</f>
        <v>prose</v>
      </c>
      <c r="M2730">
        <f>VLOOKUP(TRIM(SUBSTITUTE(D2730,CHAR(160),CHAR(32))),Metadata!B$1:K$2632,10,FALSE)</f>
        <v>291169</v>
      </c>
      <c r="N2730" s="1" t="s">
        <v>3205</v>
      </c>
      <c r="O2730">
        <v>94</v>
      </c>
      <c r="P2730">
        <v>101</v>
      </c>
    </row>
    <row r="2731" spans="1:16" x14ac:dyDescent="0.25">
      <c r="A2731" t="s">
        <v>4354</v>
      </c>
      <c r="B2731" t="s">
        <v>3220</v>
      </c>
      <c r="C2731" t="s">
        <v>330</v>
      </c>
      <c r="D2731" t="s">
        <v>8036</v>
      </c>
      <c r="E2731" t="str">
        <f>VLOOKUP(TRIM(SUBSTITUTE(D2731,CHAR(160),CHAR(32))),Metadata!B$1:C$2632,2,FALSE)</f>
        <v>Dangeau, Philippe de Courcillon, marquis de, 1638-1720.</v>
      </c>
      <c r="F2731" t="str">
        <f>VLOOKUP(TRIM(SUBSTITUTE(D2731,CHAR(160),CHAR(32))),Metadata!B$1:D$2632,3,FALSE)</f>
        <v>Journal T. 1 1684-1685-1686</v>
      </c>
      <c r="G2731">
        <f>VLOOKUP(TRIM(SUBSTITUTE(D2731,CHAR(160),CHAR(32))),Metadata!B$1:E$2632,4,FALSE)</f>
        <v>1686</v>
      </c>
      <c r="H2731" t="s">
        <v>534</v>
      </c>
      <c r="J2731" t="str">
        <f>VLOOKUP(TRIM(SUBSTITUTE(D2731,CHAR(160),CHAR(32))),Metadata!B$1:H$2632,7,FALSE)</f>
        <v>memoires</v>
      </c>
      <c r="L2731" t="str">
        <f>VLOOKUP(TRIM(SUBSTITUTE(D2731,CHAR(160),CHAR(32))),Metadata!B$1:J$2632,9,FALSE)</f>
        <v>prose</v>
      </c>
      <c r="M2731">
        <f>VLOOKUP(TRIM(SUBSTITUTE(D2731,CHAR(160),CHAR(32))),Metadata!B$1:K$2632,10,FALSE)</f>
        <v>131667</v>
      </c>
      <c r="N2731" s="1" t="s">
        <v>3206</v>
      </c>
      <c r="O2731">
        <v>163</v>
      </c>
      <c r="P2731">
        <v>170</v>
      </c>
    </row>
    <row r="2732" spans="1:16" x14ac:dyDescent="0.25">
      <c r="A2732" t="s">
        <v>4354</v>
      </c>
      <c r="B2732" t="s">
        <v>3220</v>
      </c>
      <c r="C2732" t="s">
        <v>330</v>
      </c>
      <c r="D2732" t="s">
        <v>8803</v>
      </c>
      <c r="E2732" t="str">
        <f>VLOOKUP(TRIM(SUBSTITUTE(D2732,CHAR(160),CHAR(32))),Metadata!B$1:C$2632,2,FALSE)</f>
        <v>Bremond, Henri, 1865-1933.</v>
      </c>
      <c r="F2732" t="str">
        <f>VLOOKUP(TRIM(SUBSTITUTE(D2732,CHAR(160),CHAR(32))),Metadata!B$1:D$2632,3,FALSE)</f>
        <v>Histoire litteraire du sentiment religieux en France depuis la fin des guerres de religion jusqu'a nos jours, T. 3-4</v>
      </c>
      <c r="G2732">
        <f>VLOOKUP(TRIM(SUBSTITUTE(D2732,CHAR(160),CHAR(32))),Metadata!B$1:E$2632,4,FALSE)</f>
        <v>1921</v>
      </c>
      <c r="H2732" t="s">
        <v>534</v>
      </c>
      <c r="J2732" t="str">
        <f>VLOOKUP(TRIM(SUBSTITUTE(D2732,CHAR(160),CHAR(32))),Metadata!B$1:H$2632,7,FALSE)</f>
        <v>traite ou essai</v>
      </c>
      <c r="L2732" t="str">
        <f>VLOOKUP(TRIM(SUBSTITUTE(D2732,CHAR(160),CHAR(32))),Metadata!B$1:J$2632,9,FALSE)</f>
        <v>prose</v>
      </c>
      <c r="M2732">
        <f>VLOOKUP(TRIM(SUBSTITUTE(D2732,CHAR(160),CHAR(32))),Metadata!B$1:K$2632,10,FALSE)</f>
        <v>149145</v>
      </c>
      <c r="N2732" s="1" t="s">
        <v>3207</v>
      </c>
      <c r="O2732">
        <v>229</v>
      </c>
      <c r="P2732">
        <v>235</v>
      </c>
    </row>
    <row r="2733" spans="1:16" x14ac:dyDescent="0.25">
      <c r="A2733" t="s">
        <v>4354</v>
      </c>
      <c r="B2733" t="s">
        <v>3220</v>
      </c>
      <c r="C2733" t="s">
        <v>330</v>
      </c>
      <c r="D2733" t="s">
        <v>8943</v>
      </c>
      <c r="E2733" t="str">
        <f>VLOOKUP(TRIM(SUBSTITUTE(D2733,CHAR(160),CHAR(32))),Metadata!B$1:C$2632,2,FALSE)</f>
        <v>Maurras, Charles, 1868-1952.</v>
      </c>
      <c r="F2733" t="str">
        <f>VLOOKUP(TRIM(SUBSTITUTE(D2733,CHAR(160),CHAR(32))),Metadata!B$1:D$2632,3,FALSE)</f>
        <v>Kiel et Tanger</v>
      </c>
      <c r="G2733">
        <f>VLOOKUP(TRIM(SUBSTITUTE(D2733,CHAR(160),CHAR(32))),Metadata!B$1:E$2632,4,FALSE)</f>
        <v>1914</v>
      </c>
      <c r="H2733" t="s">
        <v>534</v>
      </c>
      <c r="J2733" t="str">
        <f>VLOOKUP(TRIM(SUBSTITUTE(D2733,CHAR(160),CHAR(32))),Metadata!B$1:H$2632,7,FALSE)</f>
        <v>traite ou essai</v>
      </c>
      <c r="L2733" t="str">
        <f>VLOOKUP(TRIM(SUBSTITUTE(D2733,CHAR(160),CHAR(32))),Metadata!B$1:J$2632,9,FALSE)</f>
        <v>prose</v>
      </c>
      <c r="M2733">
        <f>VLOOKUP(TRIM(SUBSTITUTE(D2733,CHAR(160),CHAR(32))),Metadata!B$1:K$2632,10,FALSE)</f>
        <v>68318</v>
      </c>
      <c r="N2733" s="1" t="s">
        <v>3208</v>
      </c>
      <c r="O2733">
        <v>18</v>
      </c>
      <c r="P2733">
        <v>25</v>
      </c>
    </row>
    <row r="2734" spans="1:16" x14ac:dyDescent="0.25">
      <c r="A2734" t="s">
        <v>4354</v>
      </c>
      <c r="B2734" t="s">
        <v>3220</v>
      </c>
      <c r="C2734" t="s">
        <v>330</v>
      </c>
      <c r="D2734" t="s">
        <v>7404</v>
      </c>
      <c r="E2734" t="str">
        <f>VLOOKUP(TRIM(SUBSTITUTE(D2734,CHAR(160),CHAR(32))),Metadata!B$1:C$2632,2,FALSE)</f>
        <v>Levy-Bruhl, Lucien, 1857-1939.</v>
      </c>
      <c r="F2734" t="str">
        <f>VLOOKUP(TRIM(SUBSTITUTE(D2734,CHAR(160),CHAR(32))),Metadata!B$1:D$2632,3,FALSE)</f>
        <v>Le surnaturel et la nature dans la mentalité primitive</v>
      </c>
      <c r="G2734">
        <f>VLOOKUP(TRIM(SUBSTITUTE(D2734,CHAR(160),CHAR(32))),Metadata!B$1:E$2632,4,FALSE)</f>
        <v>1931</v>
      </c>
      <c r="H2734" t="s">
        <v>534</v>
      </c>
      <c r="J2734" t="str">
        <f>VLOOKUP(TRIM(SUBSTITUTE(D2734,CHAR(160),CHAR(32))),Metadata!B$1:H$2632,7,FALSE)</f>
        <v>traite</v>
      </c>
      <c r="L2734" t="str">
        <f>VLOOKUP(TRIM(SUBSTITUTE(D2734,CHAR(160),CHAR(32))),Metadata!B$1:J$2632,9,FALSE)</f>
        <v/>
      </c>
      <c r="M2734">
        <f>VLOOKUP(TRIM(SUBSTITUTE(D2734,CHAR(160),CHAR(32))),Metadata!B$1:K$2632,10,FALSE)</f>
        <v>168073</v>
      </c>
      <c r="N2734" s="1" t="s">
        <v>3209</v>
      </c>
      <c r="O2734">
        <v>56</v>
      </c>
      <c r="P2734">
        <v>62</v>
      </c>
    </row>
    <row r="2735" spans="1:16" x14ac:dyDescent="0.25">
      <c r="A2735" t="s">
        <v>4354</v>
      </c>
      <c r="B2735" t="s">
        <v>3220</v>
      </c>
      <c r="C2735" t="s">
        <v>330</v>
      </c>
      <c r="D2735" t="s">
        <v>8786</v>
      </c>
      <c r="E2735" t="str">
        <f>VLOOKUP(TRIM(SUBSTITUTE(D2735,CHAR(160),CHAR(32))),Metadata!B$1:C$2632,2,FALSE)</f>
        <v>Bernanos, Georges, 1888-1948.</v>
      </c>
      <c r="F2735" t="str">
        <f>VLOOKUP(TRIM(SUBSTITUTE(D2735,CHAR(160),CHAR(32))),Metadata!B$1:D$2632,3,FALSE)</f>
        <v>L'imposture</v>
      </c>
      <c r="G2735">
        <f>VLOOKUP(TRIM(SUBSTITUTE(D2735,CHAR(160),CHAR(32))),Metadata!B$1:E$2632,4,FALSE)</f>
        <v>1927</v>
      </c>
      <c r="H2735" t="s">
        <v>534</v>
      </c>
      <c r="J2735" t="str">
        <f>VLOOKUP(TRIM(SUBSTITUTE(D2735,CHAR(160),CHAR(32))),Metadata!B$1:H$2632,7,FALSE)</f>
        <v>roman</v>
      </c>
      <c r="L2735" t="str">
        <f>VLOOKUP(TRIM(SUBSTITUTE(D2735,CHAR(160),CHAR(32))),Metadata!B$1:J$2632,9,FALSE)</f>
        <v>prose</v>
      </c>
      <c r="M2735">
        <f>VLOOKUP(TRIM(SUBSTITUTE(D2735,CHAR(160),CHAR(32))),Metadata!B$1:K$2632,10,FALSE)</f>
        <v>86810</v>
      </c>
      <c r="N2735" s="1" t="s">
        <v>3210</v>
      </c>
      <c r="O2735">
        <v>127</v>
      </c>
      <c r="P2735">
        <v>133</v>
      </c>
    </row>
    <row r="2736" spans="1:16" x14ac:dyDescent="0.25">
      <c r="A2736" t="s">
        <v>4354</v>
      </c>
      <c r="B2736" t="s">
        <v>3220</v>
      </c>
      <c r="C2736" t="s">
        <v>330</v>
      </c>
      <c r="D2736" t="s">
        <v>8913</v>
      </c>
      <c r="E2736" t="str">
        <f>VLOOKUP(TRIM(SUBSTITUTE(D2736,CHAR(160),CHAR(32))),Metadata!B$1:C$2632,2,FALSE)</f>
        <v>Jouve, Pierre Jean, 1887-1976.</v>
      </c>
      <c r="F2736" t="str">
        <f>VLOOKUP(TRIM(SUBSTITUTE(D2736,CHAR(160),CHAR(32))),Metadata!B$1:D$2632,3,FALSE)</f>
        <v>La scène capitale</v>
      </c>
      <c r="G2736">
        <f>VLOOKUP(TRIM(SUBSTITUTE(D2736,CHAR(160),CHAR(32))),Metadata!B$1:E$2632,4,FALSE)</f>
        <v>1935</v>
      </c>
      <c r="H2736" t="s">
        <v>534</v>
      </c>
      <c r="J2736" t="str">
        <f>VLOOKUP(TRIM(SUBSTITUTE(D2736,CHAR(160),CHAR(32))),Metadata!B$1:H$2632,7,FALSE)</f>
        <v>roman</v>
      </c>
      <c r="L2736" t="str">
        <f>VLOOKUP(TRIM(SUBSTITUTE(D2736,CHAR(160),CHAR(32))),Metadata!B$1:J$2632,9,FALSE)</f>
        <v>prose</v>
      </c>
      <c r="M2736">
        <f>VLOOKUP(TRIM(SUBSTITUTE(D2736,CHAR(160),CHAR(32))),Metadata!B$1:K$2632,10,FALSE)</f>
        <v>60968</v>
      </c>
      <c r="N2736" s="1" t="s">
        <v>3211</v>
      </c>
      <c r="O2736">
        <v>84</v>
      </c>
      <c r="P2736">
        <v>91</v>
      </c>
    </row>
    <row r="2737" spans="1:16" x14ac:dyDescent="0.25">
      <c r="A2737" t="s">
        <v>4354</v>
      </c>
      <c r="B2737" t="s">
        <v>3220</v>
      </c>
      <c r="C2737" t="s">
        <v>330</v>
      </c>
      <c r="D2737" t="s">
        <v>8879</v>
      </c>
      <c r="E2737" t="str">
        <f>VLOOKUP(TRIM(SUBSTITUTE(D2737,CHAR(160),CHAR(32))),Metadata!B$1:C$2632,2,FALSE)</f>
        <v>Gide, André, 1869-1951.</v>
      </c>
      <c r="F2737" t="str">
        <f>VLOOKUP(TRIM(SUBSTITUTE(D2737,CHAR(160),CHAR(32))),Metadata!B$1:D$2632,3,FALSE)</f>
        <v>Les caves du Vatican</v>
      </c>
      <c r="G2737">
        <f>VLOOKUP(TRIM(SUBSTITUTE(D2737,CHAR(160),CHAR(32))),Metadata!B$1:E$2632,4,FALSE)</f>
        <v>1914</v>
      </c>
      <c r="H2737" t="s">
        <v>534</v>
      </c>
      <c r="J2737" t="str">
        <f>VLOOKUP(TRIM(SUBSTITUTE(D2737,CHAR(160),CHAR(32))),Metadata!B$1:H$2632,7,FALSE)</f>
        <v>roman</v>
      </c>
      <c r="L2737" t="str">
        <f>VLOOKUP(TRIM(SUBSTITUTE(D2737,CHAR(160),CHAR(32))),Metadata!B$1:J$2632,9,FALSE)</f>
        <v>prose</v>
      </c>
      <c r="M2737">
        <f>VLOOKUP(TRIM(SUBSTITUTE(D2737,CHAR(160),CHAR(32))),Metadata!B$1:K$2632,10,FALSE)</f>
        <v>70480</v>
      </c>
      <c r="N2737" s="1" t="s">
        <v>3212</v>
      </c>
      <c r="O2737">
        <v>166</v>
      </c>
      <c r="P2737">
        <v>173</v>
      </c>
    </row>
    <row r="2738" spans="1:16" x14ac:dyDescent="0.25">
      <c r="A2738" t="s">
        <v>4354</v>
      </c>
      <c r="B2738" t="s">
        <v>3220</v>
      </c>
      <c r="C2738" t="s">
        <v>330</v>
      </c>
      <c r="D2738" t="s">
        <v>8786</v>
      </c>
      <c r="E2738" t="str">
        <f>VLOOKUP(TRIM(SUBSTITUTE(D2738,CHAR(160),CHAR(32))),Metadata!B$1:C$2632,2,FALSE)</f>
        <v>Bernanos, Georges, 1888-1948.</v>
      </c>
      <c r="F2738" t="str">
        <f>VLOOKUP(TRIM(SUBSTITUTE(D2738,CHAR(160),CHAR(32))),Metadata!B$1:D$2632,3,FALSE)</f>
        <v>L'imposture</v>
      </c>
      <c r="G2738">
        <f>VLOOKUP(TRIM(SUBSTITUTE(D2738,CHAR(160),CHAR(32))),Metadata!B$1:E$2632,4,FALSE)</f>
        <v>1927</v>
      </c>
      <c r="H2738" t="s">
        <v>534</v>
      </c>
      <c r="J2738" t="str">
        <f>VLOOKUP(TRIM(SUBSTITUTE(D2738,CHAR(160),CHAR(32))),Metadata!B$1:H$2632,7,FALSE)</f>
        <v>roman</v>
      </c>
      <c r="L2738" t="str">
        <f>VLOOKUP(TRIM(SUBSTITUTE(D2738,CHAR(160),CHAR(32))),Metadata!B$1:J$2632,9,FALSE)</f>
        <v>prose</v>
      </c>
      <c r="M2738">
        <f>VLOOKUP(TRIM(SUBSTITUTE(D2738,CHAR(160),CHAR(32))),Metadata!B$1:K$2632,10,FALSE)</f>
        <v>86810</v>
      </c>
      <c r="N2738" s="1" t="s">
        <v>3213</v>
      </c>
      <c r="O2738">
        <v>96</v>
      </c>
      <c r="P2738">
        <v>102</v>
      </c>
    </row>
    <row r="2739" spans="1:16" x14ac:dyDescent="0.25">
      <c r="A2739" t="s">
        <v>4354</v>
      </c>
      <c r="B2739" t="s">
        <v>3220</v>
      </c>
      <c r="C2739" t="s">
        <v>330</v>
      </c>
      <c r="D2739" t="s">
        <v>7231</v>
      </c>
      <c r="E2739" t="str">
        <f>VLOOKUP(TRIM(SUBSTITUTE(D2739,CHAR(160),CHAR(32))),Metadata!B$1:C$2632,2,FALSE)</f>
        <v>France, Anatole, 1844-1924.</v>
      </c>
      <c r="F2739" t="str">
        <f>VLOOKUP(TRIM(SUBSTITUTE(D2739,CHAR(160),CHAR(32))),Metadata!B$1:D$2632,3,FALSE)</f>
        <v>L'Etui de nacre</v>
      </c>
      <c r="G2739">
        <f>VLOOKUP(TRIM(SUBSTITUTE(D2739,CHAR(160),CHAR(32))),Metadata!B$1:E$2632,4,FALSE)</f>
        <v>1923</v>
      </c>
      <c r="H2739" t="s">
        <v>534</v>
      </c>
      <c r="J2739" t="str">
        <f>VLOOKUP(TRIM(SUBSTITUTE(D2739,CHAR(160),CHAR(32))),Metadata!B$1:H$2632,7,FALSE)</f>
        <v>roman</v>
      </c>
      <c r="L2739" t="str">
        <f>VLOOKUP(TRIM(SUBSTITUTE(D2739,CHAR(160),CHAR(32))),Metadata!B$1:J$2632,9,FALSE)</f>
        <v/>
      </c>
      <c r="M2739">
        <f>VLOOKUP(TRIM(SUBSTITUTE(D2739,CHAR(160),CHAR(32))),Metadata!B$1:K$2632,10,FALSE)</f>
        <v>49025</v>
      </c>
      <c r="N2739" s="1" t="s">
        <v>3214</v>
      </c>
      <c r="O2739">
        <v>40</v>
      </c>
      <c r="P2739">
        <v>46</v>
      </c>
    </row>
    <row r="2740" spans="1:16" x14ac:dyDescent="0.25">
      <c r="A2740" t="s">
        <v>4354</v>
      </c>
      <c r="B2740" t="s">
        <v>3220</v>
      </c>
      <c r="C2740" t="s">
        <v>330</v>
      </c>
      <c r="D2740" t="s">
        <v>8883</v>
      </c>
      <c r="E2740" t="str">
        <f>VLOOKUP(TRIM(SUBSTITUTE(D2740,CHAR(160),CHAR(32))),Metadata!B$1:C$2632,2,FALSE)</f>
        <v>Gide, André, 1869-1951.</v>
      </c>
      <c r="F2740" t="str">
        <f>VLOOKUP(TRIM(SUBSTITUTE(D2740,CHAR(160),CHAR(32))),Metadata!B$1:D$2632,3,FALSE)</f>
        <v>Saül.</v>
      </c>
      <c r="G2740">
        <f>VLOOKUP(TRIM(SUBSTITUTE(D2740,CHAR(160),CHAR(32))),Metadata!B$1:E$2632,4,FALSE)</f>
        <v>1903</v>
      </c>
      <c r="H2740" t="s">
        <v>534</v>
      </c>
      <c r="J2740" t="str">
        <f>VLOOKUP(TRIM(SUBSTITUTE(D2740,CHAR(160),CHAR(32))),Metadata!B$1:H$2632,7,FALSE)</f>
        <v>theatre</v>
      </c>
      <c r="L2740" t="str">
        <f>VLOOKUP(TRIM(SUBSTITUTE(D2740,CHAR(160),CHAR(32))),Metadata!B$1:J$2632,9,FALSE)</f>
        <v>prose</v>
      </c>
      <c r="M2740">
        <f>VLOOKUP(TRIM(SUBSTITUTE(D2740,CHAR(160),CHAR(32))),Metadata!B$1:K$2632,10,FALSE)</f>
        <v>22447</v>
      </c>
      <c r="N2740" s="1" t="s">
        <v>3215</v>
      </c>
      <c r="O2740">
        <v>72</v>
      </c>
      <c r="P2740">
        <v>80</v>
      </c>
    </row>
    <row r="2741" spans="1:16" x14ac:dyDescent="0.25">
      <c r="A2741" t="s">
        <v>4354</v>
      </c>
      <c r="B2741" t="s">
        <v>3220</v>
      </c>
      <c r="C2741" t="s">
        <v>330</v>
      </c>
      <c r="D2741" t="s">
        <v>8965</v>
      </c>
      <c r="E2741" t="str">
        <f>VLOOKUP(TRIM(SUBSTITUTE(D2741,CHAR(160),CHAR(32))),Metadata!B$1:C$2632,2,FALSE)</f>
        <v>Paulhan, Jean, 1884-1968.</v>
      </c>
      <c r="F2741" t="str">
        <f>VLOOKUP(TRIM(SUBSTITUTE(D2741,CHAR(160),CHAR(32))),Metadata!B$1:D$2632,3,FALSE)</f>
        <v>Les fleurs de Tarbes; ou, La terreur dans les lettres.</v>
      </c>
      <c r="G2741">
        <f>VLOOKUP(TRIM(SUBSTITUTE(D2741,CHAR(160),CHAR(32))),Metadata!B$1:E$2632,4,FALSE)</f>
        <v>1941</v>
      </c>
      <c r="H2741" t="s">
        <v>534</v>
      </c>
      <c r="J2741" t="str">
        <f>VLOOKUP(TRIM(SUBSTITUTE(D2741,CHAR(160),CHAR(32))),Metadata!B$1:H$2632,7,FALSE)</f>
        <v>traite ou essai</v>
      </c>
      <c r="L2741" t="str">
        <f>VLOOKUP(TRIM(SUBSTITUTE(D2741,CHAR(160),CHAR(32))),Metadata!B$1:J$2632,9,FALSE)</f>
        <v>prose</v>
      </c>
      <c r="M2741">
        <f>VLOOKUP(TRIM(SUBSTITUTE(D2741,CHAR(160),CHAR(32))),Metadata!B$1:K$2632,10,FALSE)</f>
        <v>38917</v>
      </c>
      <c r="N2741" s="1" t="s">
        <v>3216</v>
      </c>
      <c r="O2741">
        <v>93</v>
      </c>
      <c r="P2741">
        <v>100</v>
      </c>
    </row>
    <row r="2742" spans="1:16" x14ac:dyDescent="0.25">
      <c r="A2742" t="s">
        <v>4354</v>
      </c>
      <c r="B2742" t="s">
        <v>3220</v>
      </c>
      <c r="C2742" t="s">
        <v>330</v>
      </c>
      <c r="D2742" t="s">
        <v>8772</v>
      </c>
      <c r="E2742" t="str">
        <f>VLOOKUP(TRIM(SUBSTITUTE(D2742,CHAR(160),CHAR(32))),Metadata!B$1:C$2632,2,FALSE)</f>
        <v>Beauvoir, Simone de, 1908-1986.</v>
      </c>
      <c r="F2742" t="str">
        <f>VLOOKUP(TRIM(SUBSTITUTE(D2742,CHAR(160),CHAR(32))),Metadata!B$1:D$2632,3,FALSE)</f>
        <v>Les mandarins</v>
      </c>
      <c r="G2742">
        <f>VLOOKUP(TRIM(SUBSTITUTE(D2742,CHAR(160),CHAR(32))),Metadata!B$1:E$2632,4,FALSE)</f>
        <v>1954</v>
      </c>
      <c r="H2742" t="s">
        <v>534</v>
      </c>
      <c r="J2742" t="str">
        <f>VLOOKUP(TRIM(SUBSTITUTE(D2742,CHAR(160),CHAR(32))),Metadata!B$1:H$2632,7,FALSE)</f>
        <v>roman</v>
      </c>
      <c r="L2742" t="str">
        <f>VLOOKUP(TRIM(SUBSTITUTE(D2742,CHAR(160),CHAR(32))),Metadata!B$1:J$2632,9,FALSE)</f>
        <v>prose</v>
      </c>
      <c r="M2742">
        <f>VLOOKUP(TRIM(SUBSTITUTE(D2742,CHAR(160),CHAR(32))),Metadata!B$1:K$2632,10,FALSE)</f>
        <v>291169</v>
      </c>
      <c r="N2742" s="1" t="s">
        <v>3217</v>
      </c>
      <c r="O2742">
        <v>197</v>
      </c>
      <c r="P2742">
        <v>204</v>
      </c>
    </row>
    <row r="2743" spans="1:16" x14ac:dyDescent="0.25">
      <c r="A2743" t="s">
        <v>4354</v>
      </c>
      <c r="B2743" t="s">
        <v>3220</v>
      </c>
      <c r="C2743" t="s">
        <v>330</v>
      </c>
      <c r="D2743" t="s">
        <v>7202</v>
      </c>
      <c r="E2743" t="str">
        <f>VLOOKUP(TRIM(SUBSTITUTE(D2743,CHAR(160),CHAR(32))),Metadata!B$1:C$2632,2,FALSE)</f>
        <v>Levy-Bruhl, Lucien, 1857-1939.</v>
      </c>
      <c r="F2743" t="str">
        <f>VLOOKUP(TRIM(SUBSTITUTE(D2743,CHAR(160),CHAR(32))),Metadata!B$1:D$2632,3,FALSE)</f>
        <v>La mentalité primitive.</v>
      </c>
      <c r="G2743">
        <f>VLOOKUP(TRIM(SUBSTITUTE(D2743,CHAR(160),CHAR(32))),Metadata!B$1:E$2632,4,FALSE)</f>
        <v>1922</v>
      </c>
      <c r="H2743" t="s">
        <v>534</v>
      </c>
      <c r="J2743" t="str">
        <f>VLOOKUP(TRIM(SUBSTITUTE(D2743,CHAR(160),CHAR(32))),Metadata!B$1:H$2632,7,FALSE)</f>
        <v>traite</v>
      </c>
      <c r="L2743" t="str">
        <f>VLOOKUP(TRIM(SUBSTITUTE(D2743,CHAR(160),CHAR(32))),Metadata!B$1:J$2632,9,FALSE)</f>
        <v/>
      </c>
      <c r="M2743">
        <f>VLOOKUP(TRIM(SUBSTITUTE(D2743,CHAR(160),CHAR(32))),Metadata!B$1:K$2632,10,FALSE)</f>
        <v>91959</v>
      </c>
      <c r="N2743" s="1" t="s">
        <v>3218</v>
      </c>
      <c r="O2743">
        <v>65</v>
      </c>
      <c r="P2743">
        <v>71</v>
      </c>
    </row>
    <row r="2744" spans="1:16" x14ac:dyDescent="0.25">
      <c r="A2744" t="s">
        <v>4354</v>
      </c>
      <c r="B2744" t="s">
        <v>3220</v>
      </c>
      <c r="C2744" t="s">
        <v>330</v>
      </c>
      <c r="D2744" t="s">
        <v>8798</v>
      </c>
      <c r="E2744" t="str">
        <f>VLOOKUP(TRIM(SUBSTITUTE(D2744,CHAR(160),CHAR(32))),Metadata!B$1:C$2632,2,FALSE)</f>
        <v>Bourget, Paul, 1852-1935.</v>
      </c>
      <c r="F2744" t="str">
        <f>VLOOKUP(TRIM(SUBSTITUTE(D2744,CHAR(160),CHAR(32))),Metadata!B$1:D$2632,3,FALSE)</f>
        <v>Nos actes nous suivent</v>
      </c>
      <c r="G2744">
        <f>VLOOKUP(TRIM(SUBSTITUTE(D2744,CHAR(160),CHAR(32))),Metadata!B$1:E$2632,4,FALSE)</f>
        <v>1926</v>
      </c>
      <c r="H2744" t="s">
        <v>534</v>
      </c>
      <c r="J2744" t="str">
        <f>VLOOKUP(TRIM(SUBSTITUTE(D2744,CHAR(160),CHAR(32))),Metadata!B$1:H$2632,7,FALSE)</f>
        <v>roman</v>
      </c>
      <c r="L2744" t="str">
        <f>VLOOKUP(TRIM(SUBSTITUTE(D2744,CHAR(160),CHAR(32))),Metadata!B$1:J$2632,9,FALSE)</f>
        <v>prose</v>
      </c>
      <c r="M2744">
        <f>VLOOKUP(TRIM(SUBSTITUTE(D2744,CHAR(160),CHAR(32))),Metadata!B$1:K$2632,10,FALSE)</f>
        <v>112998</v>
      </c>
      <c r="N2744" s="1" t="s">
        <v>3219</v>
      </c>
      <c r="O2744">
        <v>31</v>
      </c>
      <c r="P2744">
        <v>38</v>
      </c>
    </row>
    <row r="2745" spans="1:16" x14ac:dyDescent="0.25">
      <c r="A2745" t="s">
        <v>4354</v>
      </c>
      <c r="B2745" t="s">
        <v>3284</v>
      </c>
      <c r="C2745" t="s">
        <v>330</v>
      </c>
      <c r="D2745" t="s">
        <v>7951</v>
      </c>
      <c r="E2745" t="str">
        <f>VLOOKUP(TRIM(SUBSTITUTE(D2745,CHAR(160),CHAR(32))),Metadata!B$1:C$2632,2,FALSE)</f>
        <v>Rabelais, François, ca. 1490-1553?.</v>
      </c>
      <c r="F2745" t="str">
        <f>VLOOKUP(TRIM(SUBSTITUTE(D2745,CHAR(160),CHAR(32))),Metadata!B$1:D$2632,3,FALSE)</f>
        <v>Le Quart-Livre</v>
      </c>
      <c r="G2745">
        <f>VLOOKUP(TRIM(SUBSTITUTE(D2745,CHAR(160),CHAR(32))),Metadata!B$1:E$2632,4,FALSE)</f>
        <v>1552</v>
      </c>
      <c r="H2745" t="s">
        <v>456</v>
      </c>
      <c r="J2745" t="str">
        <f>VLOOKUP(TRIM(SUBSTITUTE(D2745,CHAR(160),CHAR(32))),Metadata!B$1:H$2632,7,FALSE)</f>
        <v>roman</v>
      </c>
      <c r="L2745" t="str">
        <f>VLOOKUP(TRIM(SUBSTITUTE(D2745,CHAR(160),CHAR(32))),Metadata!B$1:J$2632,9,FALSE)</f>
        <v/>
      </c>
      <c r="M2745">
        <f>VLOOKUP(TRIM(SUBSTITUTE(D2745,CHAR(160),CHAR(32))),Metadata!B$1:K$2632,10,FALSE)</f>
        <v>60714</v>
      </c>
      <c r="N2745" s="1" t="s">
        <v>3221</v>
      </c>
      <c r="O2745">
        <v>15</v>
      </c>
      <c r="P2745">
        <v>26</v>
      </c>
    </row>
    <row r="2746" spans="1:16" x14ac:dyDescent="0.25">
      <c r="A2746" t="s">
        <v>4354</v>
      </c>
      <c r="B2746" t="s">
        <v>3284</v>
      </c>
      <c r="C2746" t="s">
        <v>330</v>
      </c>
      <c r="D2746" t="s">
        <v>7994</v>
      </c>
      <c r="E2746" t="str">
        <f>VLOOKUP(TRIM(SUBSTITUTE(D2746,CHAR(160),CHAR(32))),Metadata!B$1:C$2632,2,FALSE)</f>
        <v>Boisguilbert, P. Le Pesant de (Pierre Le Pesant), 1646-1714.</v>
      </c>
      <c r="F2746" t="str">
        <f>VLOOKUP(TRIM(SUBSTITUTE(D2746,CHAR(160),CHAR(32))),Metadata!B$1:D$2632,3,FALSE)</f>
        <v>Le détail de la France, sous le regne present</v>
      </c>
      <c r="G2746">
        <f>VLOOKUP(TRIM(SUBSTITUTE(D2746,CHAR(160),CHAR(32))),Metadata!B$1:E$2632,4,FALSE)</f>
        <v>1695</v>
      </c>
      <c r="H2746" t="s">
        <v>445</v>
      </c>
      <c r="J2746" t="str">
        <f>VLOOKUP(TRIM(SUBSTITUTE(D2746,CHAR(160),CHAR(32))),Metadata!B$1:H$2632,7,FALSE)</f>
        <v>traite ou essai</v>
      </c>
      <c r="L2746" t="str">
        <f>VLOOKUP(TRIM(SUBSTITUTE(D2746,CHAR(160),CHAR(32))),Metadata!B$1:J$2632,9,FALSE)</f>
        <v>prose</v>
      </c>
      <c r="M2746">
        <f>VLOOKUP(TRIM(SUBSTITUTE(D2746,CHAR(160),CHAR(32))),Metadata!B$1:K$2632,10,FALSE)</f>
        <v>114653</v>
      </c>
      <c r="N2746" s="1" t="s">
        <v>3222</v>
      </c>
      <c r="O2746">
        <v>387</v>
      </c>
      <c r="P2746">
        <v>398</v>
      </c>
    </row>
    <row r="2747" spans="1:16" x14ac:dyDescent="0.25">
      <c r="A2747" t="s">
        <v>4354</v>
      </c>
      <c r="B2747" t="s">
        <v>3284</v>
      </c>
      <c r="C2747" t="s">
        <v>330</v>
      </c>
      <c r="D2747" t="s">
        <v>8060</v>
      </c>
      <c r="E2747" t="str">
        <f>VLOOKUP(TRIM(SUBSTITUTE(D2747,CHAR(160),CHAR(32))),Metadata!B$1:C$2632,2,FALSE)</f>
        <v>Furetière, Antoine, 1619-1688.</v>
      </c>
      <c r="F2747" t="str">
        <f>VLOOKUP(TRIM(SUBSTITUTE(D2747,CHAR(160),CHAR(32))),Metadata!B$1:D$2632,3,FALSE)</f>
        <v>Roman Bourgeois (Le)</v>
      </c>
      <c r="G2747">
        <f>VLOOKUP(TRIM(SUBSTITUTE(D2747,CHAR(160),CHAR(32))),Metadata!B$1:E$2632,4,FALSE)</f>
        <v>1666</v>
      </c>
      <c r="H2747" t="s">
        <v>445</v>
      </c>
      <c r="J2747" t="str">
        <f>VLOOKUP(TRIM(SUBSTITUTE(D2747,CHAR(160),CHAR(32))),Metadata!B$1:H$2632,7,FALSE)</f>
        <v>Narratif, Roman</v>
      </c>
      <c r="L2747" t="str">
        <f>VLOOKUP(TRIM(SUBSTITUTE(D2747,CHAR(160),CHAR(32))),Metadata!B$1:J$2632,9,FALSE)</f>
        <v/>
      </c>
      <c r="M2747">
        <f>VLOOKUP(TRIM(SUBSTITUTE(D2747,CHAR(160),CHAR(32))),Metadata!B$1:K$2632,10,FALSE)</f>
        <v>85645</v>
      </c>
      <c r="N2747" s="1" t="s">
        <v>3223</v>
      </c>
      <c r="O2747">
        <v>10</v>
      </c>
      <c r="P2747">
        <v>21</v>
      </c>
    </row>
    <row r="2748" spans="1:16" x14ac:dyDescent="0.25">
      <c r="A2748" t="s">
        <v>4354</v>
      </c>
      <c r="B2748" t="s">
        <v>3284</v>
      </c>
      <c r="C2748" t="s">
        <v>330</v>
      </c>
      <c r="D2748" t="s">
        <v>8316</v>
      </c>
      <c r="E2748" t="str">
        <f>VLOOKUP(TRIM(SUBSTITUTE(D2748,CHAR(160),CHAR(32))),Metadata!B$1:C$2632,2,FALSE)</f>
        <v>Marat, Jean Paul, 1743-1793.</v>
      </c>
      <c r="F2748" t="str">
        <f>VLOOKUP(TRIM(SUBSTITUTE(D2748,CHAR(160),CHAR(32))),Metadata!B$1:D$2632,3,FALSE)</f>
        <v>Les pamphlets--1792</v>
      </c>
      <c r="G2748">
        <f>VLOOKUP(TRIM(SUBSTITUTE(D2748,CHAR(160),CHAR(32))),Metadata!B$1:E$2632,4,FALSE)</f>
        <v>1792</v>
      </c>
      <c r="H2748" t="s">
        <v>448</v>
      </c>
      <c r="J2748" t="str">
        <f>VLOOKUP(TRIM(SUBSTITUTE(D2748,CHAR(160),CHAR(32))),Metadata!B$1:H$2632,7,FALSE)</f>
        <v>pamphlet</v>
      </c>
      <c r="L2748" t="str">
        <f>VLOOKUP(TRIM(SUBSTITUTE(D2748,CHAR(160),CHAR(32))),Metadata!B$1:J$2632,9,FALSE)</f>
        <v>prose</v>
      </c>
      <c r="M2748">
        <f>VLOOKUP(TRIM(SUBSTITUTE(D2748,CHAR(160),CHAR(32))),Metadata!B$1:K$2632,10,FALSE)</f>
        <v>43011</v>
      </c>
      <c r="N2748" s="1" t="s">
        <v>3224</v>
      </c>
      <c r="O2748">
        <v>38</v>
      </c>
      <c r="P2748">
        <v>50</v>
      </c>
    </row>
    <row r="2749" spans="1:16" x14ac:dyDescent="0.25">
      <c r="A2749" t="s">
        <v>4354</v>
      </c>
      <c r="B2749" t="s">
        <v>3284</v>
      </c>
      <c r="C2749" t="s">
        <v>330</v>
      </c>
      <c r="D2749" t="s">
        <v>8401</v>
      </c>
      <c r="E2749" t="str">
        <f>VLOOKUP(TRIM(SUBSTITUTE(D2749,CHAR(160),CHAR(32))),Metadata!B$1:C$2632,2,FALSE)</f>
        <v>Staël, Madame de (Anne-Louise-Germaine), 1766-1817.</v>
      </c>
      <c r="F2749" t="str">
        <f>VLOOKUP(TRIM(SUBSTITUTE(D2749,CHAR(160),CHAR(32))),Metadata!B$1:D$2632,3,FALSE)</f>
        <v>Lettres diverses, 1794</v>
      </c>
      <c r="G2749">
        <f>VLOOKUP(TRIM(SUBSTITUTE(D2749,CHAR(160),CHAR(32))),Metadata!B$1:E$2632,4,FALSE)</f>
        <v>1794</v>
      </c>
      <c r="H2749" t="s">
        <v>448</v>
      </c>
      <c r="J2749" t="str">
        <f>VLOOKUP(TRIM(SUBSTITUTE(D2749,CHAR(160),CHAR(32))),Metadata!B$1:H$2632,7,FALSE)</f>
        <v>correspondance</v>
      </c>
      <c r="L2749" t="str">
        <f>VLOOKUP(TRIM(SUBSTITUTE(D2749,CHAR(160),CHAR(32))),Metadata!B$1:J$2632,9,FALSE)</f>
        <v>prose</v>
      </c>
      <c r="M2749">
        <f>VLOOKUP(TRIM(SUBSTITUTE(D2749,CHAR(160),CHAR(32))),Metadata!B$1:K$2632,10,FALSE)</f>
        <v>39971</v>
      </c>
      <c r="N2749" s="1" t="s">
        <v>3225</v>
      </c>
      <c r="O2749">
        <v>4</v>
      </c>
      <c r="P2749">
        <v>15</v>
      </c>
    </row>
    <row r="2750" spans="1:16" x14ac:dyDescent="0.25">
      <c r="A2750" t="s">
        <v>4354</v>
      </c>
      <c r="B2750" t="s">
        <v>3284</v>
      </c>
      <c r="C2750" t="s">
        <v>330</v>
      </c>
      <c r="D2750" t="s">
        <v>8185</v>
      </c>
      <c r="E2750" t="str">
        <f>VLOOKUP(TRIM(SUBSTITUTE(D2750,CHAR(160),CHAR(32))),Metadata!B$1:C$2632,2,FALSE)</f>
        <v>Beaumarchais, Pierre Augustin Caron de, 1732-1799.</v>
      </c>
      <c r="F2750" t="str">
        <f>VLOOKUP(TRIM(SUBSTITUTE(D2750,CHAR(160),CHAR(32))),Metadata!B$1:D$2632,3,FALSE)</f>
        <v>Mémoires contre M. Goezmann</v>
      </c>
      <c r="G2750">
        <f>VLOOKUP(TRIM(SUBSTITUTE(D2750,CHAR(160),CHAR(32))),Metadata!B$1:E$2632,4,FALSE)</f>
        <v>1774</v>
      </c>
      <c r="H2750" t="s">
        <v>448</v>
      </c>
      <c r="J2750" t="str">
        <f>VLOOKUP(TRIM(SUBSTITUTE(D2750,CHAR(160),CHAR(32))),Metadata!B$1:H$2632,7,FALSE)</f>
        <v>pamphlet</v>
      </c>
      <c r="L2750" t="str">
        <f>VLOOKUP(TRIM(SUBSTITUTE(D2750,CHAR(160),CHAR(32))),Metadata!B$1:J$2632,9,FALSE)</f>
        <v>prose</v>
      </c>
      <c r="M2750">
        <f>VLOOKUP(TRIM(SUBSTITUTE(D2750,CHAR(160),CHAR(32))),Metadata!B$1:K$2632,10,FALSE)</f>
        <v>106075</v>
      </c>
      <c r="N2750" s="1" t="s">
        <v>3226</v>
      </c>
      <c r="O2750">
        <v>17</v>
      </c>
      <c r="P2750">
        <v>28</v>
      </c>
    </row>
    <row r="2751" spans="1:16" x14ac:dyDescent="0.25">
      <c r="A2751" t="s">
        <v>4354</v>
      </c>
      <c r="B2751" t="s">
        <v>3284</v>
      </c>
      <c r="C2751" t="s">
        <v>330</v>
      </c>
      <c r="D2751" t="s">
        <v>8376</v>
      </c>
      <c r="E2751" t="str">
        <f>VLOOKUP(TRIM(SUBSTITUTE(D2751,CHAR(160),CHAR(32))),Metadata!B$1:C$2632,2,FALSE)</f>
        <v>Rollin, Charles, 1661-1741.</v>
      </c>
      <c r="F2751" t="str">
        <f>VLOOKUP(TRIM(SUBSTITUTE(D2751,CHAR(160),CHAR(32))),Metadata!B$1:D$2632,3,FALSE)</f>
        <v>Histoire ancien des Egyptiens. T. 5</v>
      </c>
      <c r="G2751">
        <f>VLOOKUP(TRIM(SUBSTITUTE(D2751,CHAR(160),CHAR(32))),Metadata!B$1:E$2632,4,FALSE)</f>
        <v>1738</v>
      </c>
      <c r="H2751" t="s">
        <v>448</v>
      </c>
      <c r="J2751" t="str">
        <f>VLOOKUP(TRIM(SUBSTITUTE(D2751,CHAR(160),CHAR(32))),Metadata!B$1:H$2632,7,FALSE)</f>
        <v>traite ou essai</v>
      </c>
      <c r="L2751" t="str">
        <f>VLOOKUP(TRIM(SUBSTITUTE(D2751,CHAR(160),CHAR(32))),Metadata!B$1:J$2632,9,FALSE)</f>
        <v>prose</v>
      </c>
      <c r="M2751">
        <f>VLOOKUP(TRIM(SUBSTITUTE(D2751,CHAR(160),CHAR(32))),Metadata!B$1:K$2632,10,FALSE)</f>
        <v>128774</v>
      </c>
      <c r="N2751" s="1" t="s">
        <v>3227</v>
      </c>
      <c r="O2751">
        <v>67</v>
      </c>
      <c r="P2751">
        <v>78</v>
      </c>
    </row>
    <row r="2752" spans="1:16" x14ac:dyDescent="0.25">
      <c r="A2752" t="s">
        <v>4354</v>
      </c>
      <c r="B2752" t="s">
        <v>3284</v>
      </c>
      <c r="C2752" t="s">
        <v>330</v>
      </c>
      <c r="D2752" t="s">
        <v>8185</v>
      </c>
      <c r="E2752" t="str">
        <f>VLOOKUP(TRIM(SUBSTITUTE(D2752,CHAR(160),CHAR(32))),Metadata!B$1:C$2632,2,FALSE)</f>
        <v>Beaumarchais, Pierre Augustin Caron de, 1732-1799.</v>
      </c>
      <c r="F2752" t="str">
        <f>VLOOKUP(TRIM(SUBSTITUTE(D2752,CHAR(160),CHAR(32))),Metadata!B$1:D$2632,3,FALSE)</f>
        <v>Mémoires contre M. Goezmann</v>
      </c>
      <c r="G2752">
        <f>VLOOKUP(TRIM(SUBSTITUTE(D2752,CHAR(160),CHAR(32))),Metadata!B$1:E$2632,4,FALSE)</f>
        <v>1774</v>
      </c>
      <c r="H2752" t="s">
        <v>448</v>
      </c>
      <c r="J2752" t="str">
        <f>VLOOKUP(TRIM(SUBSTITUTE(D2752,CHAR(160),CHAR(32))),Metadata!B$1:H$2632,7,FALSE)</f>
        <v>pamphlet</v>
      </c>
      <c r="L2752" t="str">
        <f>VLOOKUP(TRIM(SUBSTITUTE(D2752,CHAR(160),CHAR(32))),Metadata!B$1:J$2632,9,FALSE)</f>
        <v>prose</v>
      </c>
      <c r="M2752">
        <f>VLOOKUP(TRIM(SUBSTITUTE(D2752,CHAR(160),CHAR(32))),Metadata!B$1:K$2632,10,FALSE)</f>
        <v>106075</v>
      </c>
      <c r="N2752" s="1" t="s">
        <v>3228</v>
      </c>
      <c r="O2752">
        <v>289</v>
      </c>
      <c r="P2752">
        <v>300</v>
      </c>
    </row>
    <row r="2753" spans="1:16" x14ac:dyDescent="0.25">
      <c r="A2753" t="s">
        <v>4354</v>
      </c>
      <c r="B2753" t="s">
        <v>3284</v>
      </c>
      <c r="C2753" t="s">
        <v>330</v>
      </c>
      <c r="D2753" t="s">
        <v>8183</v>
      </c>
      <c r="E2753" t="str">
        <f>VLOOKUP(TRIM(SUBSTITUTE(D2753,CHAR(160),CHAR(32))),Metadata!B$1:C$2632,2,FALSE)</f>
        <v>Barthélemy, Jean-Jacques, 1716-1795.</v>
      </c>
      <c r="F2753" t="str">
        <f>VLOOKUP(TRIM(SUBSTITUTE(D2753,CHAR(160),CHAR(32))),Metadata!B$1:D$2632,3,FALSE)</f>
        <v>Voyage du jeune anacharsis</v>
      </c>
      <c r="G2753">
        <f>VLOOKUP(TRIM(SUBSTITUTE(D2753,CHAR(160),CHAR(32))),Metadata!B$1:E$2632,4,FALSE)</f>
        <v>1788</v>
      </c>
      <c r="H2753" t="s">
        <v>448</v>
      </c>
      <c r="J2753" t="str">
        <f>VLOOKUP(TRIM(SUBSTITUTE(D2753,CHAR(160),CHAR(32))),Metadata!B$1:H$2632,7,FALSE)</f>
        <v>melanges litteraires</v>
      </c>
      <c r="L2753" t="str">
        <f>VLOOKUP(TRIM(SUBSTITUTE(D2753,CHAR(160),CHAR(32))),Metadata!B$1:J$2632,9,FALSE)</f>
        <v>prose</v>
      </c>
      <c r="M2753">
        <f>VLOOKUP(TRIM(SUBSTITUTE(D2753,CHAR(160),CHAR(32))),Metadata!B$1:K$2632,10,FALSE)</f>
        <v>539817</v>
      </c>
      <c r="N2753" s="1" t="s">
        <v>3229</v>
      </c>
      <c r="O2753">
        <v>131</v>
      </c>
      <c r="P2753">
        <v>143</v>
      </c>
    </row>
    <row r="2754" spans="1:16" x14ac:dyDescent="0.25">
      <c r="A2754" t="s">
        <v>4354</v>
      </c>
      <c r="B2754" t="s">
        <v>3284</v>
      </c>
      <c r="C2754" t="s">
        <v>330</v>
      </c>
      <c r="D2754" t="s">
        <v>8185</v>
      </c>
      <c r="E2754" t="str">
        <f>VLOOKUP(TRIM(SUBSTITUTE(D2754,CHAR(160),CHAR(32))),Metadata!B$1:C$2632,2,FALSE)</f>
        <v>Beaumarchais, Pierre Augustin Caron de, 1732-1799.</v>
      </c>
      <c r="F2754" t="str">
        <f>VLOOKUP(TRIM(SUBSTITUTE(D2754,CHAR(160),CHAR(32))),Metadata!B$1:D$2632,3,FALSE)</f>
        <v>Mémoires contre M. Goezmann</v>
      </c>
      <c r="G2754">
        <f>VLOOKUP(TRIM(SUBSTITUTE(D2754,CHAR(160),CHAR(32))),Metadata!B$1:E$2632,4,FALSE)</f>
        <v>1774</v>
      </c>
      <c r="H2754" t="s">
        <v>448</v>
      </c>
      <c r="J2754" t="str">
        <f>VLOOKUP(TRIM(SUBSTITUTE(D2754,CHAR(160),CHAR(32))),Metadata!B$1:H$2632,7,FALSE)</f>
        <v>pamphlet</v>
      </c>
      <c r="L2754" t="str">
        <f>VLOOKUP(TRIM(SUBSTITUTE(D2754,CHAR(160),CHAR(32))),Metadata!B$1:J$2632,9,FALSE)</f>
        <v>prose</v>
      </c>
      <c r="M2754">
        <f>VLOOKUP(TRIM(SUBSTITUTE(D2754,CHAR(160),CHAR(32))),Metadata!B$1:K$2632,10,FALSE)</f>
        <v>106075</v>
      </c>
      <c r="N2754" s="1" t="s">
        <v>3230</v>
      </c>
      <c r="O2754">
        <v>172</v>
      </c>
      <c r="P2754">
        <v>183</v>
      </c>
    </row>
    <row r="2755" spans="1:16" x14ac:dyDescent="0.25">
      <c r="A2755" t="s">
        <v>4354</v>
      </c>
      <c r="B2755" t="s">
        <v>3284</v>
      </c>
      <c r="C2755" t="s">
        <v>330</v>
      </c>
      <c r="D2755" t="s">
        <v>8185</v>
      </c>
      <c r="E2755" t="str">
        <f>VLOOKUP(TRIM(SUBSTITUTE(D2755,CHAR(160),CHAR(32))),Metadata!B$1:C$2632,2,FALSE)</f>
        <v>Beaumarchais, Pierre Augustin Caron de, 1732-1799.</v>
      </c>
      <c r="F2755" t="str">
        <f>VLOOKUP(TRIM(SUBSTITUTE(D2755,CHAR(160),CHAR(32))),Metadata!B$1:D$2632,3,FALSE)</f>
        <v>Mémoires contre M. Goezmann</v>
      </c>
      <c r="G2755">
        <f>VLOOKUP(TRIM(SUBSTITUTE(D2755,CHAR(160),CHAR(32))),Metadata!B$1:E$2632,4,FALSE)</f>
        <v>1774</v>
      </c>
      <c r="H2755" t="s">
        <v>448</v>
      </c>
      <c r="J2755" t="str">
        <f>VLOOKUP(TRIM(SUBSTITUTE(D2755,CHAR(160),CHAR(32))),Metadata!B$1:H$2632,7,FALSE)</f>
        <v>pamphlet</v>
      </c>
      <c r="L2755" t="str">
        <f>VLOOKUP(TRIM(SUBSTITUTE(D2755,CHAR(160),CHAR(32))),Metadata!B$1:J$2632,9,FALSE)</f>
        <v>prose</v>
      </c>
      <c r="M2755">
        <f>VLOOKUP(TRIM(SUBSTITUTE(D2755,CHAR(160),CHAR(32))),Metadata!B$1:K$2632,10,FALSE)</f>
        <v>106075</v>
      </c>
      <c r="N2755" s="1" t="s">
        <v>3231</v>
      </c>
      <c r="O2755">
        <v>48</v>
      </c>
      <c r="P2755">
        <v>59</v>
      </c>
    </row>
    <row r="2756" spans="1:16" x14ac:dyDescent="0.25">
      <c r="A2756" t="s">
        <v>4354</v>
      </c>
      <c r="B2756" t="s">
        <v>3284</v>
      </c>
      <c r="C2756" t="s">
        <v>330</v>
      </c>
      <c r="D2756" t="s">
        <v>8183</v>
      </c>
      <c r="E2756" t="str">
        <f>VLOOKUP(TRIM(SUBSTITUTE(D2756,CHAR(160),CHAR(32))),Metadata!B$1:C$2632,2,FALSE)</f>
        <v>Barthélemy, Jean-Jacques, 1716-1795.</v>
      </c>
      <c r="F2756" t="str">
        <f>VLOOKUP(TRIM(SUBSTITUTE(D2756,CHAR(160),CHAR(32))),Metadata!B$1:D$2632,3,FALSE)</f>
        <v>Voyage du jeune anacharsis</v>
      </c>
      <c r="G2756">
        <f>VLOOKUP(TRIM(SUBSTITUTE(D2756,CHAR(160),CHAR(32))),Metadata!B$1:E$2632,4,FALSE)</f>
        <v>1788</v>
      </c>
      <c r="H2756" t="s">
        <v>448</v>
      </c>
      <c r="J2756" t="str">
        <f>VLOOKUP(TRIM(SUBSTITUTE(D2756,CHAR(160),CHAR(32))),Metadata!B$1:H$2632,7,FALSE)</f>
        <v>melanges litteraires</v>
      </c>
      <c r="L2756" t="str">
        <f>VLOOKUP(TRIM(SUBSTITUTE(D2756,CHAR(160),CHAR(32))),Metadata!B$1:J$2632,9,FALSE)</f>
        <v>prose</v>
      </c>
      <c r="M2756">
        <f>VLOOKUP(TRIM(SUBSTITUTE(D2756,CHAR(160),CHAR(32))),Metadata!B$1:K$2632,10,FALSE)</f>
        <v>539817</v>
      </c>
      <c r="N2756" s="1" t="s">
        <v>3232</v>
      </c>
      <c r="O2756">
        <v>93</v>
      </c>
      <c r="P2756">
        <v>105</v>
      </c>
    </row>
    <row r="2757" spans="1:16" x14ac:dyDescent="0.25">
      <c r="A2757" t="s">
        <v>4354</v>
      </c>
      <c r="B2757" t="s">
        <v>3284</v>
      </c>
      <c r="C2757" t="s">
        <v>330</v>
      </c>
      <c r="D2757" t="s">
        <v>8416</v>
      </c>
      <c r="E2757" t="str">
        <f>VLOOKUP(TRIM(SUBSTITUTE(D2757,CHAR(160),CHAR(32))),Metadata!B$1:C$2632,2,FALSE)</f>
        <v>Voltaire, 1694-1778.</v>
      </c>
      <c r="F2757" t="str">
        <f>VLOOKUP(TRIM(SUBSTITUTE(D2757,CHAR(160),CHAR(32))),Metadata!B$1:D$2632,3,FALSE)</f>
        <v>Essay sur l'hist. génèrale / Voltaire.</v>
      </c>
      <c r="G2757">
        <f>VLOOKUP(TRIM(SUBSTITUTE(D2757,CHAR(160),CHAR(32))),Metadata!B$1:E$2632,4,FALSE)</f>
        <v>1756</v>
      </c>
      <c r="H2757" t="s">
        <v>448</v>
      </c>
      <c r="J2757" t="str">
        <f>VLOOKUP(TRIM(SUBSTITUTE(D2757,CHAR(160),CHAR(32))),Metadata!B$1:H$2632,7,FALSE)</f>
        <v>traite ou essai</v>
      </c>
      <c r="L2757" t="str">
        <f>VLOOKUP(TRIM(SUBSTITUTE(D2757,CHAR(160),CHAR(32))),Metadata!B$1:J$2632,9,FALSE)</f>
        <v>prose</v>
      </c>
      <c r="M2757">
        <f>VLOOKUP(TRIM(SUBSTITUTE(D2757,CHAR(160),CHAR(32))),Metadata!B$1:K$2632,10,FALSE)</f>
        <v>371791</v>
      </c>
      <c r="N2757" s="1" t="s">
        <v>3233</v>
      </c>
      <c r="O2757">
        <v>180</v>
      </c>
      <c r="P2757">
        <v>191</v>
      </c>
    </row>
    <row r="2758" spans="1:16" x14ac:dyDescent="0.25">
      <c r="A2758" t="s">
        <v>4354</v>
      </c>
      <c r="B2758" t="s">
        <v>3284</v>
      </c>
      <c r="C2758" t="s">
        <v>330</v>
      </c>
      <c r="D2758" t="s">
        <v>8185</v>
      </c>
      <c r="E2758" t="str">
        <f>VLOOKUP(TRIM(SUBSTITUTE(D2758,CHAR(160),CHAR(32))),Metadata!B$1:C$2632,2,FALSE)</f>
        <v>Beaumarchais, Pierre Augustin Caron de, 1732-1799.</v>
      </c>
      <c r="F2758" t="str">
        <f>VLOOKUP(TRIM(SUBSTITUTE(D2758,CHAR(160),CHAR(32))),Metadata!B$1:D$2632,3,FALSE)</f>
        <v>Mémoires contre M. Goezmann</v>
      </c>
      <c r="G2758">
        <f>VLOOKUP(TRIM(SUBSTITUTE(D2758,CHAR(160),CHAR(32))),Metadata!B$1:E$2632,4,FALSE)</f>
        <v>1774</v>
      </c>
      <c r="H2758" t="s">
        <v>448</v>
      </c>
      <c r="J2758" t="str">
        <f>VLOOKUP(TRIM(SUBSTITUTE(D2758,CHAR(160),CHAR(32))),Metadata!B$1:H$2632,7,FALSE)</f>
        <v>pamphlet</v>
      </c>
      <c r="L2758" t="str">
        <f>VLOOKUP(TRIM(SUBSTITUTE(D2758,CHAR(160),CHAR(32))),Metadata!B$1:J$2632,9,FALSE)</f>
        <v>prose</v>
      </c>
      <c r="M2758">
        <f>VLOOKUP(TRIM(SUBSTITUTE(D2758,CHAR(160),CHAR(32))),Metadata!B$1:K$2632,10,FALSE)</f>
        <v>106075</v>
      </c>
      <c r="N2758" s="1" t="s">
        <v>3234</v>
      </c>
      <c r="O2758">
        <v>314</v>
      </c>
      <c r="P2758">
        <v>325</v>
      </c>
    </row>
    <row r="2759" spans="1:16" x14ac:dyDescent="0.25">
      <c r="A2759" t="s">
        <v>4354</v>
      </c>
      <c r="B2759" t="s">
        <v>3284</v>
      </c>
      <c r="C2759" t="s">
        <v>330</v>
      </c>
      <c r="D2759" t="s">
        <v>8185</v>
      </c>
      <c r="E2759" t="str">
        <f>VLOOKUP(TRIM(SUBSTITUTE(D2759,CHAR(160),CHAR(32))),Metadata!B$1:C$2632,2,FALSE)</f>
        <v>Beaumarchais, Pierre Augustin Caron de, 1732-1799.</v>
      </c>
      <c r="F2759" t="str">
        <f>VLOOKUP(TRIM(SUBSTITUTE(D2759,CHAR(160),CHAR(32))),Metadata!B$1:D$2632,3,FALSE)</f>
        <v>Mémoires contre M. Goezmann</v>
      </c>
      <c r="G2759">
        <f>VLOOKUP(TRIM(SUBSTITUTE(D2759,CHAR(160),CHAR(32))),Metadata!B$1:E$2632,4,FALSE)</f>
        <v>1774</v>
      </c>
      <c r="H2759" t="s">
        <v>448</v>
      </c>
      <c r="J2759" t="str">
        <f>VLOOKUP(TRIM(SUBSTITUTE(D2759,CHAR(160),CHAR(32))),Metadata!B$1:H$2632,7,FALSE)</f>
        <v>pamphlet</v>
      </c>
      <c r="L2759" t="str">
        <f>VLOOKUP(TRIM(SUBSTITUTE(D2759,CHAR(160),CHAR(32))),Metadata!B$1:J$2632,9,FALSE)</f>
        <v>prose</v>
      </c>
      <c r="M2759">
        <f>VLOOKUP(TRIM(SUBSTITUTE(D2759,CHAR(160),CHAR(32))),Metadata!B$1:K$2632,10,FALSE)</f>
        <v>106075</v>
      </c>
      <c r="N2759" s="1" t="s">
        <v>3235</v>
      </c>
      <c r="O2759">
        <v>95</v>
      </c>
      <c r="P2759">
        <v>106</v>
      </c>
    </row>
    <row r="2760" spans="1:16" x14ac:dyDescent="0.25">
      <c r="A2760" t="s">
        <v>4354</v>
      </c>
      <c r="B2760" t="s">
        <v>3284</v>
      </c>
      <c r="C2760" t="s">
        <v>330</v>
      </c>
      <c r="D2760" t="s">
        <v>8185</v>
      </c>
      <c r="E2760" t="str">
        <f>VLOOKUP(TRIM(SUBSTITUTE(D2760,CHAR(160),CHAR(32))),Metadata!B$1:C$2632,2,FALSE)</f>
        <v>Beaumarchais, Pierre Augustin Caron de, 1732-1799.</v>
      </c>
      <c r="F2760" t="str">
        <f>VLOOKUP(TRIM(SUBSTITUTE(D2760,CHAR(160),CHAR(32))),Metadata!B$1:D$2632,3,FALSE)</f>
        <v>Mémoires contre M. Goezmann</v>
      </c>
      <c r="G2760">
        <f>VLOOKUP(TRIM(SUBSTITUTE(D2760,CHAR(160),CHAR(32))),Metadata!B$1:E$2632,4,FALSE)</f>
        <v>1774</v>
      </c>
      <c r="H2760" t="s">
        <v>448</v>
      </c>
      <c r="J2760" t="str">
        <f>VLOOKUP(TRIM(SUBSTITUTE(D2760,CHAR(160),CHAR(32))),Metadata!B$1:H$2632,7,FALSE)</f>
        <v>pamphlet</v>
      </c>
      <c r="L2760" t="str">
        <f>VLOOKUP(TRIM(SUBSTITUTE(D2760,CHAR(160),CHAR(32))),Metadata!B$1:J$2632,9,FALSE)</f>
        <v>prose</v>
      </c>
      <c r="M2760">
        <f>VLOOKUP(TRIM(SUBSTITUTE(D2760,CHAR(160),CHAR(32))),Metadata!B$1:K$2632,10,FALSE)</f>
        <v>106075</v>
      </c>
      <c r="N2760" t="s">
        <v>3236</v>
      </c>
      <c r="O2760">
        <v>189</v>
      </c>
      <c r="P2760">
        <v>200</v>
      </c>
    </row>
    <row r="2761" spans="1:16" x14ac:dyDescent="0.25">
      <c r="A2761" t="s">
        <v>4354</v>
      </c>
      <c r="B2761" t="s">
        <v>3284</v>
      </c>
      <c r="C2761" t="s">
        <v>330</v>
      </c>
      <c r="D2761" t="s">
        <v>8183</v>
      </c>
      <c r="E2761" t="str">
        <f>VLOOKUP(TRIM(SUBSTITUTE(D2761,CHAR(160),CHAR(32))),Metadata!B$1:C$2632,2,FALSE)</f>
        <v>Barthélemy, Jean-Jacques, 1716-1795.</v>
      </c>
      <c r="F2761" t="str">
        <f>VLOOKUP(TRIM(SUBSTITUTE(D2761,CHAR(160),CHAR(32))),Metadata!B$1:D$2632,3,FALSE)</f>
        <v>Voyage du jeune anacharsis</v>
      </c>
      <c r="G2761">
        <f>VLOOKUP(TRIM(SUBSTITUTE(D2761,CHAR(160),CHAR(32))),Metadata!B$1:E$2632,4,FALSE)</f>
        <v>1788</v>
      </c>
      <c r="H2761" t="s">
        <v>448</v>
      </c>
      <c r="J2761" t="str">
        <f>VLOOKUP(TRIM(SUBSTITUTE(D2761,CHAR(160),CHAR(32))),Metadata!B$1:H$2632,7,FALSE)</f>
        <v>melanges litteraires</v>
      </c>
      <c r="L2761" t="str">
        <f>VLOOKUP(TRIM(SUBSTITUTE(D2761,CHAR(160),CHAR(32))),Metadata!B$1:J$2632,9,FALSE)</f>
        <v>prose</v>
      </c>
      <c r="M2761">
        <f>VLOOKUP(TRIM(SUBSTITUTE(D2761,CHAR(160),CHAR(32))),Metadata!B$1:K$2632,10,FALSE)</f>
        <v>539817</v>
      </c>
      <c r="N2761" s="1" t="s">
        <v>3237</v>
      </c>
      <c r="O2761">
        <v>207</v>
      </c>
      <c r="P2761">
        <v>219</v>
      </c>
    </row>
    <row r="2762" spans="1:16" x14ac:dyDescent="0.25">
      <c r="A2762" t="s">
        <v>4354</v>
      </c>
      <c r="B2762" t="s">
        <v>3284</v>
      </c>
      <c r="C2762" t="s">
        <v>330</v>
      </c>
      <c r="D2762" t="s">
        <v>8424</v>
      </c>
      <c r="E2762" t="str">
        <f>VLOOKUP(TRIM(SUBSTITUTE(D2762,CHAR(160),CHAR(32))),Metadata!B$1:C$2632,2,FALSE)</f>
        <v>Voltaire, 1694-1778.</v>
      </c>
      <c r="F2762" t="str">
        <f>VLOOKUP(TRIM(SUBSTITUTE(D2762,CHAR(160),CHAR(32))),Metadata!B$1:D$2632,3,FALSE)</f>
        <v>Précis du siècle de Louis XV par M. de Voltaire.</v>
      </c>
      <c r="G2762">
        <f>VLOOKUP(TRIM(SUBSTITUTE(D2762,CHAR(160),CHAR(32))),Metadata!B$1:E$2632,4,FALSE)</f>
        <v>1769</v>
      </c>
      <c r="H2762" t="s">
        <v>448</v>
      </c>
      <c r="J2762" t="str">
        <f>VLOOKUP(TRIM(SUBSTITUTE(D2762,CHAR(160),CHAR(32))),Metadata!B$1:H$2632,7,FALSE)</f>
        <v>traite ou essai</v>
      </c>
      <c r="L2762" t="str">
        <f>VLOOKUP(TRIM(SUBSTITUTE(D2762,CHAR(160),CHAR(32))),Metadata!B$1:J$2632,9,FALSE)</f>
        <v>prose</v>
      </c>
      <c r="M2762">
        <f>VLOOKUP(TRIM(SUBSTITUTE(D2762,CHAR(160),CHAR(32))),Metadata!B$1:K$2632,10,FALSE)</f>
        <v>89125</v>
      </c>
      <c r="N2762" s="1" t="s">
        <v>3238</v>
      </c>
      <c r="O2762">
        <v>67</v>
      </c>
      <c r="P2762">
        <v>79</v>
      </c>
    </row>
    <row r="2763" spans="1:16" x14ac:dyDescent="0.25">
      <c r="A2763" t="s">
        <v>4354</v>
      </c>
      <c r="B2763" t="s">
        <v>3284</v>
      </c>
      <c r="C2763" t="s">
        <v>330</v>
      </c>
      <c r="D2763" t="s">
        <v>8385</v>
      </c>
      <c r="E2763" t="str">
        <f>VLOOKUP(TRIM(SUBSTITUTE(D2763,CHAR(160),CHAR(32))),Metadata!B$1:C$2632,2,FALSE)</f>
        <v>Rousseau, Jean-Jacques, 1712-1778.</v>
      </c>
      <c r="F2763" t="str">
        <f>VLOOKUP(TRIM(SUBSTITUTE(D2763,CHAR(160),CHAR(32))),Metadata!B$1:D$2632,3,FALSE)</f>
        <v>Rousseau juge de Jean-Jacques, Dialogues</v>
      </c>
      <c r="G2763">
        <f>VLOOKUP(TRIM(SUBSTITUTE(D2763,CHAR(160),CHAR(32))),Metadata!B$1:E$2632,4,FALSE)</f>
        <v>1776</v>
      </c>
      <c r="H2763" t="s">
        <v>448</v>
      </c>
      <c r="J2763" t="str">
        <f>VLOOKUP(TRIM(SUBSTITUTE(D2763,CHAR(160),CHAR(32))),Metadata!B$1:H$2632,7,FALSE)</f>
        <v>memoires</v>
      </c>
      <c r="L2763" t="str">
        <f>VLOOKUP(TRIM(SUBSTITUTE(D2763,CHAR(160),CHAR(32))),Metadata!B$1:J$2632,9,FALSE)</f>
        <v>prose</v>
      </c>
      <c r="M2763">
        <f>VLOOKUP(TRIM(SUBSTITUTE(D2763,CHAR(160),CHAR(32))),Metadata!B$1:K$2632,10,FALSE)</f>
        <v>128799</v>
      </c>
      <c r="N2763" s="1" t="s">
        <v>3239</v>
      </c>
      <c r="O2763">
        <v>431</v>
      </c>
      <c r="P2763">
        <v>442</v>
      </c>
    </row>
    <row r="2764" spans="1:16" x14ac:dyDescent="0.25">
      <c r="A2764" t="s">
        <v>4354</v>
      </c>
      <c r="B2764" t="s">
        <v>3284</v>
      </c>
      <c r="C2764" t="s">
        <v>330</v>
      </c>
      <c r="D2764" t="s">
        <v>8185</v>
      </c>
      <c r="E2764" t="str">
        <f>VLOOKUP(TRIM(SUBSTITUTE(D2764,CHAR(160),CHAR(32))),Metadata!B$1:C$2632,2,FALSE)</f>
        <v>Beaumarchais, Pierre Augustin Caron de, 1732-1799.</v>
      </c>
      <c r="F2764" t="str">
        <f>VLOOKUP(TRIM(SUBSTITUTE(D2764,CHAR(160),CHAR(32))),Metadata!B$1:D$2632,3,FALSE)</f>
        <v>Mémoires contre M. Goezmann</v>
      </c>
      <c r="G2764">
        <f>VLOOKUP(TRIM(SUBSTITUTE(D2764,CHAR(160),CHAR(32))),Metadata!B$1:E$2632,4,FALSE)</f>
        <v>1774</v>
      </c>
      <c r="H2764" t="s">
        <v>448</v>
      </c>
      <c r="J2764" t="str">
        <f>VLOOKUP(TRIM(SUBSTITUTE(D2764,CHAR(160),CHAR(32))),Metadata!B$1:H$2632,7,FALSE)</f>
        <v>pamphlet</v>
      </c>
      <c r="L2764" t="str">
        <f>VLOOKUP(TRIM(SUBSTITUTE(D2764,CHAR(160),CHAR(32))),Metadata!B$1:J$2632,9,FALSE)</f>
        <v>prose</v>
      </c>
      <c r="M2764">
        <f>VLOOKUP(TRIM(SUBSTITUTE(D2764,CHAR(160),CHAR(32))),Metadata!B$1:K$2632,10,FALSE)</f>
        <v>106075</v>
      </c>
      <c r="N2764" s="1" t="s">
        <v>3240</v>
      </c>
      <c r="O2764">
        <v>135</v>
      </c>
      <c r="P2764">
        <v>146</v>
      </c>
    </row>
    <row r="2765" spans="1:16" x14ac:dyDescent="0.25">
      <c r="A2765" t="s">
        <v>4354</v>
      </c>
      <c r="B2765" t="s">
        <v>3284</v>
      </c>
      <c r="C2765" t="s">
        <v>330</v>
      </c>
      <c r="D2765" t="s">
        <v>8185</v>
      </c>
      <c r="E2765" t="str">
        <f>VLOOKUP(TRIM(SUBSTITUTE(D2765,CHAR(160),CHAR(32))),Metadata!B$1:C$2632,2,FALSE)</f>
        <v>Beaumarchais, Pierre Augustin Caron de, 1732-1799.</v>
      </c>
      <c r="F2765" t="str">
        <f>VLOOKUP(TRIM(SUBSTITUTE(D2765,CHAR(160),CHAR(32))),Metadata!B$1:D$2632,3,FALSE)</f>
        <v>Mémoires contre M. Goezmann</v>
      </c>
      <c r="G2765">
        <f>VLOOKUP(TRIM(SUBSTITUTE(D2765,CHAR(160),CHAR(32))),Metadata!B$1:E$2632,4,FALSE)</f>
        <v>1774</v>
      </c>
      <c r="H2765" t="s">
        <v>448</v>
      </c>
      <c r="J2765" t="str">
        <f>VLOOKUP(TRIM(SUBSTITUTE(D2765,CHAR(160),CHAR(32))),Metadata!B$1:H$2632,7,FALSE)</f>
        <v>pamphlet</v>
      </c>
      <c r="L2765" t="str">
        <f>VLOOKUP(TRIM(SUBSTITUTE(D2765,CHAR(160),CHAR(32))),Metadata!B$1:J$2632,9,FALSE)</f>
        <v>prose</v>
      </c>
      <c r="M2765">
        <f>VLOOKUP(TRIM(SUBSTITUTE(D2765,CHAR(160),CHAR(32))),Metadata!B$1:K$2632,10,FALSE)</f>
        <v>106075</v>
      </c>
      <c r="N2765" s="1" t="s">
        <v>3241</v>
      </c>
      <c r="O2765">
        <v>6</v>
      </c>
      <c r="P2765">
        <v>17</v>
      </c>
    </row>
    <row r="2766" spans="1:16" x14ac:dyDescent="0.25">
      <c r="A2766" t="s">
        <v>4354</v>
      </c>
      <c r="B2766" t="s">
        <v>3284</v>
      </c>
      <c r="C2766" t="s">
        <v>330</v>
      </c>
      <c r="D2766" t="s">
        <v>8185</v>
      </c>
      <c r="E2766" t="str">
        <f>VLOOKUP(TRIM(SUBSTITUTE(D2766,CHAR(160),CHAR(32))),Metadata!B$1:C$2632,2,FALSE)</f>
        <v>Beaumarchais, Pierre Augustin Caron de, 1732-1799.</v>
      </c>
      <c r="F2766" t="str">
        <f>VLOOKUP(TRIM(SUBSTITUTE(D2766,CHAR(160),CHAR(32))),Metadata!B$1:D$2632,3,FALSE)</f>
        <v>Mémoires contre M. Goezmann</v>
      </c>
      <c r="G2766">
        <f>VLOOKUP(TRIM(SUBSTITUTE(D2766,CHAR(160),CHAR(32))),Metadata!B$1:E$2632,4,FALSE)</f>
        <v>1774</v>
      </c>
      <c r="H2766" t="s">
        <v>448</v>
      </c>
      <c r="J2766" t="str">
        <f>VLOOKUP(TRIM(SUBSTITUTE(D2766,CHAR(160),CHAR(32))),Metadata!B$1:H$2632,7,FALSE)</f>
        <v>pamphlet</v>
      </c>
      <c r="L2766" t="str">
        <f>VLOOKUP(TRIM(SUBSTITUTE(D2766,CHAR(160),CHAR(32))),Metadata!B$1:J$2632,9,FALSE)</f>
        <v>prose</v>
      </c>
      <c r="M2766">
        <f>VLOOKUP(TRIM(SUBSTITUTE(D2766,CHAR(160),CHAR(32))),Metadata!B$1:K$2632,10,FALSE)</f>
        <v>106075</v>
      </c>
      <c r="N2766" s="1" t="s">
        <v>3242</v>
      </c>
      <c r="O2766">
        <v>168</v>
      </c>
      <c r="P2766">
        <v>179</v>
      </c>
    </row>
    <row r="2767" spans="1:16" x14ac:dyDescent="0.25">
      <c r="A2767" t="s">
        <v>4354</v>
      </c>
      <c r="B2767" t="s">
        <v>3284</v>
      </c>
      <c r="C2767" t="s">
        <v>330</v>
      </c>
      <c r="D2767" t="s">
        <v>8315</v>
      </c>
      <c r="E2767" t="str">
        <f>VLOOKUP(TRIM(SUBSTITUTE(D2767,CHAR(160),CHAR(32))),Metadata!B$1:C$2632,2,FALSE)</f>
        <v>Marat, Jean Paul, 1743-1793.</v>
      </c>
      <c r="F2767" t="str">
        <f>VLOOKUP(TRIM(SUBSTITUTE(D2767,CHAR(160),CHAR(32))),Metadata!B$1:D$2632,3,FALSE)</f>
        <v>Les pamphlets--1790</v>
      </c>
      <c r="G2767">
        <f>VLOOKUP(TRIM(SUBSTITUTE(D2767,CHAR(160),CHAR(32))),Metadata!B$1:E$2632,4,FALSE)</f>
        <v>1790</v>
      </c>
      <c r="H2767" t="s">
        <v>448</v>
      </c>
      <c r="J2767" t="str">
        <f>VLOOKUP(TRIM(SUBSTITUTE(D2767,CHAR(160),CHAR(32))),Metadata!B$1:H$2632,7,FALSE)</f>
        <v>pamphlet</v>
      </c>
      <c r="L2767" t="str">
        <f>VLOOKUP(TRIM(SUBSTITUTE(D2767,CHAR(160),CHAR(32))),Metadata!B$1:J$2632,9,FALSE)</f>
        <v>prose</v>
      </c>
      <c r="M2767">
        <f>VLOOKUP(TRIM(SUBSTITUTE(D2767,CHAR(160),CHAR(32))),Metadata!B$1:K$2632,10,FALSE)</f>
        <v>42079</v>
      </c>
      <c r="N2767" s="1" t="s">
        <v>3243</v>
      </c>
      <c r="O2767">
        <v>158</v>
      </c>
      <c r="P2767">
        <v>169</v>
      </c>
    </row>
    <row r="2768" spans="1:16" x14ac:dyDescent="0.25">
      <c r="A2768" t="s">
        <v>4354</v>
      </c>
      <c r="B2768" t="s">
        <v>3284</v>
      </c>
      <c r="C2768" t="s">
        <v>330</v>
      </c>
      <c r="D2768" t="s">
        <v>8713</v>
      </c>
      <c r="E2768" t="str">
        <f>VLOOKUP(TRIM(SUBSTITUTE(D2768,CHAR(160),CHAR(32))),Metadata!B$1:C$2632,2,FALSE)</f>
        <v>Zola, Emile, 1840-1902.</v>
      </c>
      <c r="F2768" t="str">
        <f>VLOOKUP(TRIM(SUBSTITUTE(D2768,CHAR(160),CHAR(32))),Metadata!B$1:D$2632,3,FALSE)</f>
        <v>La curée</v>
      </c>
      <c r="G2768">
        <f>VLOOKUP(TRIM(SUBSTITUTE(D2768,CHAR(160),CHAR(32))),Metadata!B$1:E$2632,4,FALSE)</f>
        <v>1872</v>
      </c>
      <c r="H2768" t="s">
        <v>450</v>
      </c>
      <c r="J2768" t="str">
        <f>VLOOKUP(TRIM(SUBSTITUTE(D2768,CHAR(160),CHAR(32))),Metadata!B$1:H$2632,7,FALSE)</f>
        <v>roman</v>
      </c>
      <c r="L2768" t="str">
        <f>VLOOKUP(TRIM(SUBSTITUTE(D2768,CHAR(160),CHAR(32))),Metadata!B$1:J$2632,9,FALSE)</f>
        <v>prose</v>
      </c>
      <c r="M2768">
        <f>VLOOKUP(TRIM(SUBSTITUTE(D2768,CHAR(160),CHAR(32))),Metadata!B$1:K$2632,10,FALSE)</f>
        <v>112888</v>
      </c>
      <c r="N2768" s="1" t="s">
        <v>3244</v>
      </c>
      <c r="O2768">
        <v>55</v>
      </c>
      <c r="P2768">
        <v>66</v>
      </c>
    </row>
    <row r="2769" spans="1:16" x14ac:dyDescent="0.25">
      <c r="A2769" t="s">
        <v>4354</v>
      </c>
      <c r="B2769" t="s">
        <v>3284</v>
      </c>
      <c r="C2769" t="s">
        <v>330</v>
      </c>
      <c r="D2769" t="s">
        <v>8502</v>
      </c>
      <c r="E2769" t="str">
        <f>VLOOKUP(TRIM(SUBSTITUTE(D2769,CHAR(160),CHAR(32))),Metadata!B$1:C$2632,2,FALSE)</f>
        <v>Dumas, Alexandre (père), 1802-1870.</v>
      </c>
      <c r="F2769" t="str">
        <f>VLOOKUP(TRIM(SUBSTITUTE(D2769,CHAR(160),CHAR(32))),Metadata!B$1:D$2632,3,FALSE)</f>
        <v>Olympe de Clèves</v>
      </c>
      <c r="G2769">
        <f>VLOOKUP(TRIM(SUBSTITUTE(D2769,CHAR(160),CHAR(32))),Metadata!B$1:E$2632,4,FALSE)</f>
        <v>1851</v>
      </c>
      <c r="H2769" t="s">
        <v>450</v>
      </c>
      <c r="J2769" t="str">
        <f>VLOOKUP(TRIM(SUBSTITUTE(D2769,CHAR(160),CHAR(32))),Metadata!B$1:H$2632,7,FALSE)</f>
        <v>Narratif, Roman</v>
      </c>
      <c r="L2769" t="str">
        <f>VLOOKUP(TRIM(SUBSTITUTE(D2769,CHAR(160),CHAR(32))),Metadata!B$1:J$2632,9,FALSE)</f>
        <v/>
      </c>
      <c r="M2769">
        <f>VLOOKUP(TRIM(SUBSTITUTE(D2769,CHAR(160),CHAR(32))),Metadata!B$1:K$2632,10,FALSE)</f>
        <v>260354</v>
      </c>
      <c r="N2769" s="1" t="s">
        <v>3245</v>
      </c>
      <c r="O2769">
        <v>14</v>
      </c>
      <c r="P2769">
        <v>26</v>
      </c>
    </row>
    <row r="2770" spans="1:16" x14ac:dyDescent="0.25">
      <c r="A2770" t="s">
        <v>4354</v>
      </c>
      <c r="B2770" t="s">
        <v>3284</v>
      </c>
      <c r="C2770" t="s">
        <v>330</v>
      </c>
      <c r="D2770" t="s">
        <v>6541</v>
      </c>
      <c r="E2770" t="str">
        <f>VLOOKUP(TRIM(SUBSTITUTE(D2770,CHAR(160),CHAR(32))),Metadata!B$1:C$2632,2,FALSE)</f>
        <v>Taine, Hippolyte, 1828-1893.</v>
      </c>
      <c r="F2770" t="str">
        <f>VLOOKUP(TRIM(SUBSTITUTE(D2770,CHAR(160),CHAR(32))),Metadata!B$1:D$2632,3,FALSE)</f>
        <v>Les origines de la France contemporaine. L'ancien régime</v>
      </c>
      <c r="G2770">
        <f>VLOOKUP(TRIM(SUBSTITUTE(D2770,CHAR(160),CHAR(32))),Metadata!B$1:E$2632,4,FALSE)</f>
        <v>1875</v>
      </c>
      <c r="H2770" t="s">
        <v>450</v>
      </c>
      <c r="J2770" t="str">
        <f>VLOOKUP(TRIM(SUBSTITUTE(D2770,CHAR(160),CHAR(32))),Metadata!B$1:H$2632,7,FALSE)</f>
        <v>traite</v>
      </c>
      <c r="L2770" t="str">
        <f>VLOOKUP(TRIM(SUBSTITUTE(D2770,CHAR(160),CHAR(32))),Metadata!B$1:J$2632,9,FALSE)</f>
        <v/>
      </c>
      <c r="M2770">
        <f>VLOOKUP(TRIM(SUBSTITUTE(D2770,CHAR(160),CHAR(32))),Metadata!B$1:K$2632,10,FALSE)</f>
        <v>183669</v>
      </c>
      <c r="N2770" s="1" t="s">
        <v>3246</v>
      </c>
      <c r="O2770">
        <v>412</v>
      </c>
      <c r="P2770">
        <v>423</v>
      </c>
    </row>
    <row r="2771" spans="1:16" x14ac:dyDescent="0.25">
      <c r="A2771" t="s">
        <v>4354</v>
      </c>
      <c r="B2771" t="s">
        <v>3284</v>
      </c>
      <c r="C2771" t="s">
        <v>330</v>
      </c>
      <c r="D2771" t="s">
        <v>6634</v>
      </c>
      <c r="E2771" t="str">
        <f>VLOOKUP(TRIM(SUBSTITUTE(D2771,CHAR(160),CHAR(32))),Metadata!B$1:C$2632,2,FALSE)</f>
        <v>Taine, Hippolyte, 1828-1893.</v>
      </c>
      <c r="F2771" t="str">
        <f>VLOOKUP(TRIM(SUBSTITUTE(D2771,CHAR(160),CHAR(32))),Metadata!B$1:D$2632,3,FALSE)</f>
        <v>Les origines de la France contemporaine. La révolution: le gouvernement révolutionnaire</v>
      </c>
      <c r="G2771">
        <f>VLOOKUP(TRIM(SUBSTITUTE(D2771,CHAR(160),CHAR(32))),Metadata!B$1:E$2632,4,FALSE)</f>
        <v>1884</v>
      </c>
      <c r="H2771" t="s">
        <v>450</v>
      </c>
      <c r="J2771" t="str">
        <f>VLOOKUP(TRIM(SUBSTITUTE(D2771,CHAR(160),CHAR(32))),Metadata!B$1:H$2632,7,FALSE)</f>
        <v>traite</v>
      </c>
      <c r="L2771" t="str">
        <f>VLOOKUP(TRIM(SUBSTITUTE(D2771,CHAR(160),CHAR(32))),Metadata!B$1:J$2632,9,FALSE)</f>
        <v/>
      </c>
      <c r="M2771">
        <f>VLOOKUP(TRIM(SUBSTITUTE(D2771,CHAR(160),CHAR(32))),Metadata!B$1:K$2632,10,FALSE)</f>
        <v>237396</v>
      </c>
      <c r="N2771" s="1" t="s">
        <v>3247</v>
      </c>
      <c r="O2771">
        <v>103</v>
      </c>
      <c r="P2771">
        <v>115</v>
      </c>
    </row>
    <row r="2772" spans="1:16" x14ac:dyDescent="0.25">
      <c r="A2772" t="s">
        <v>4354</v>
      </c>
      <c r="B2772" t="s">
        <v>3284</v>
      </c>
      <c r="C2772" t="s">
        <v>330</v>
      </c>
      <c r="D2772" t="s">
        <v>8652</v>
      </c>
      <c r="E2772" t="str">
        <f>VLOOKUP(TRIM(SUBSTITUTE(D2772,CHAR(160),CHAR(32))),Metadata!B$1:C$2632,2,FALSE)</f>
        <v>Sainte-Beuve, Charles Augustin, 1804-1869.</v>
      </c>
      <c r="F2772" t="str">
        <f>VLOOKUP(TRIM(SUBSTITUTE(D2772,CHAR(160),CHAR(32))),Metadata!B$1:D$2632,3,FALSE)</f>
        <v>Port-Royal. T. 3</v>
      </c>
      <c r="G2772">
        <f>VLOOKUP(TRIM(SUBSTITUTE(D2772,CHAR(160),CHAR(32))),Metadata!B$1:E$2632,4,FALSE)</f>
        <v>1848</v>
      </c>
      <c r="H2772" t="s">
        <v>450</v>
      </c>
      <c r="J2772" t="str">
        <f>VLOOKUP(TRIM(SUBSTITUTE(D2772,CHAR(160),CHAR(32))),Metadata!B$1:H$2632,7,FALSE)</f>
        <v>traite ou essai</v>
      </c>
      <c r="L2772" t="str">
        <f>VLOOKUP(TRIM(SUBSTITUTE(D2772,CHAR(160),CHAR(32))),Metadata!B$1:J$2632,9,FALSE)</f>
        <v>prose</v>
      </c>
      <c r="M2772">
        <f>VLOOKUP(TRIM(SUBSTITUTE(D2772,CHAR(160),CHAR(32))),Metadata!B$1:K$2632,10,FALSE)</f>
        <v>131878</v>
      </c>
      <c r="N2772" s="1" t="s">
        <v>3248</v>
      </c>
      <c r="O2772">
        <v>89</v>
      </c>
      <c r="P2772">
        <v>100</v>
      </c>
    </row>
    <row r="2773" spans="1:16" x14ac:dyDescent="0.25">
      <c r="A2773" t="s">
        <v>4354</v>
      </c>
      <c r="B2773" t="s">
        <v>3284</v>
      </c>
      <c r="C2773" t="s">
        <v>330</v>
      </c>
      <c r="D2773" t="s">
        <v>8507</v>
      </c>
      <c r="E2773" t="str">
        <f>VLOOKUP(TRIM(SUBSTITUTE(D2773,CHAR(160),CHAR(32))),Metadata!B$1:C$2632,2,FALSE)</f>
        <v>Dumas, Alexandre, 1802-1870.</v>
      </c>
      <c r="F2773" t="str">
        <f>VLOOKUP(TRIM(SUBSTITUTE(D2773,CHAR(160),CHAR(32))),Metadata!B$1:D$2632,3,FALSE)</f>
        <v>Le comte de Monte-Cristo</v>
      </c>
      <c r="G2773">
        <f>VLOOKUP(TRIM(SUBSTITUTE(D2773,CHAR(160),CHAR(32))),Metadata!B$1:E$2632,4,FALSE)</f>
        <v>1846</v>
      </c>
      <c r="H2773" t="s">
        <v>450</v>
      </c>
      <c r="J2773" t="str">
        <f>VLOOKUP(TRIM(SUBSTITUTE(D2773,CHAR(160),CHAR(32))),Metadata!B$1:H$2632,7,FALSE)</f>
        <v>roman</v>
      </c>
      <c r="L2773" t="str">
        <f>VLOOKUP(TRIM(SUBSTITUTE(D2773,CHAR(160),CHAR(32))),Metadata!B$1:J$2632,9,FALSE)</f>
        <v>prose</v>
      </c>
      <c r="M2773">
        <f>VLOOKUP(TRIM(SUBSTITUTE(D2773,CHAR(160),CHAR(32))),Metadata!B$1:K$2632,10,FALSE)</f>
        <v>512538</v>
      </c>
      <c r="N2773" s="1" t="s">
        <v>3249</v>
      </c>
      <c r="O2773">
        <v>232</v>
      </c>
      <c r="P2773">
        <v>243</v>
      </c>
    </row>
    <row r="2774" spans="1:16" x14ac:dyDescent="0.25">
      <c r="A2774" t="s">
        <v>4354</v>
      </c>
      <c r="B2774" t="s">
        <v>3284</v>
      </c>
      <c r="C2774" t="s">
        <v>330</v>
      </c>
      <c r="D2774" t="s">
        <v>8463</v>
      </c>
      <c r="E2774" t="str">
        <f>VLOOKUP(TRIM(SUBSTITUTE(D2774,CHAR(160),CHAR(32))),Metadata!B$1:C$2632,2,FALSE)</f>
        <v>Clemenceau, Georges, 1841-1929.</v>
      </c>
      <c r="F2774" t="str">
        <f>VLOOKUP(TRIM(SUBSTITUTE(D2774,CHAR(160),CHAR(32))),Metadata!B$1:D$2632,3,FALSE)</f>
        <v>L'iniquité</v>
      </c>
      <c r="G2774">
        <f>VLOOKUP(TRIM(SUBSTITUTE(D2774,CHAR(160),CHAR(32))),Metadata!B$1:E$2632,4,FALSE)</f>
        <v>1899</v>
      </c>
      <c r="H2774" t="s">
        <v>450</v>
      </c>
      <c r="J2774" t="str">
        <f>VLOOKUP(TRIM(SUBSTITUTE(D2774,CHAR(160),CHAR(32))),Metadata!B$1:H$2632,7,FALSE)</f>
        <v>memoires</v>
      </c>
      <c r="L2774" t="str">
        <f>VLOOKUP(TRIM(SUBSTITUTE(D2774,CHAR(160),CHAR(32))),Metadata!B$1:J$2632,9,FALSE)</f>
        <v>prose</v>
      </c>
      <c r="M2774">
        <f>VLOOKUP(TRIM(SUBSTITUTE(D2774,CHAR(160),CHAR(32))),Metadata!B$1:K$2632,10,FALSE)</f>
        <v>146843</v>
      </c>
      <c r="N2774" s="1" t="s">
        <v>3250</v>
      </c>
      <c r="O2774">
        <v>29</v>
      </c>
      <c r="P2774">
        <v>40</v>
      </c>
    </row>
    <row r="2775" spans="1:16" x14ac:dyDescent="0.25">
      <c r="A2775" t="s">
        <v>4354</v>
      </c>
      <c r="B2775" t="s">
        <v>3284</v>
      </c>
      <c r="C2775" t="s">
        <v>330</v>
      </c>
      <c r="D2775" t="s">
        <v>8515</v>
      </c>
      <c r="E2775" t="str">
        <f>VLOOKUP(TRIM(SUBSTITUTE(D2775,CHAR(160),CHAR(32))),Metadata!B$1:C$2632,2,FALSE)</f>
        <v>Erckmann, Emile, 1822-1899.</v>
      </c>
      <c r="F2775" t="str">
        <f>VLOOKUP(TRIM(SUBSTITUTE(D2775,CHAR(160),CHAR(32))),Metadata!B$1:D$2632,3,FALSE)</f>
        <v>Histoire d'un paysan</v>
      </c>
      <c r="G2775">
        <f>VLOOKUP(TRIM(SUBSTITUTE(D2775,CHAR(160),CHAR(32))),Metadata!B$1:E$2632,4,FALSE)</f>
        <v>1870</v>
      </c>
      <c r="H2775" t="s">
        <v>450</v>
      </c>
      <c r="J2775" t="str">
        <f>VLOOKUP(TRIM(SUBSTITUTE(D2775,CHAR(160),CHAR(32))),Metadata!B$1:H$2632,7,FALSE)</f>
        <v>roman</v>
      </c>
      <c r="L2775" t="str">
        <f>VLOOKUP(TRIM(SUBSTITUTE(D2775,CHAR(160),CHAR(32))),Metadata!B$1:J$2632,9,FALSE)</f>
        <v>prose</v>
      </c>
      <c r="M2775">
        <f>VLOOKUP(TRIM(SUBSTITUTE(D2775,CHAR(160),CHAR(32))),Metadata!B$1:K$2632,10,FALSE)</f>
        <v>319455</v>
      </c>
      <c r="N2775" s="1" t="s">
        <v>3251</v>
      </c>
      <c r="O2775">
        <v>124</v>
      </c>
      <c r="P2775">
        <v>135</v>
      </c>
    </row>
    <row r="2776" spans="1:16" x14ac:dyDescent="0.25">
      <c r="A2776" t="s">
        <v>4354</v>
      </c>
      <c r="B2776" t="s">
        <v>3284</v>
      </c>
      <c r="C2776" t="s">
        <v>330</v>
      </c>
      <c r="D2776" t="s">
        <v>8561</v>
      </c>
      <c r="E2776" t="str">
        <f>VLOOKUP(TRIM(SUBSTITUTE(D2776,CHAR(160),CHAR(32))),Metadata!B$1:C$2632,2,FALSE)</f>
        <v>Goncourt, Edmond de, 1822-1896: Goncourt, Jules de, 1830-1870.</v>
      </c>
      <c r="F2776" t="str">
        <f>VLOOKUP(TRIM(SUBSTITUTE(D2776,CHAR(160),CHAR(32))),Metadata!B$1:D$2632,3,FALSE)</f>
        <v>Journal. T. 2, 1864-1878</v>
      </c>
      <c r="G2776">
        <f>VLOOKUP(TRIM(SUBSTITUTE(D2776,CHAR(160),CHAR(32))),Metadata!B$1:E$2632,4,FALSE)</f>
        <v>1878</v>
      </c>
      <c r="H2776" t="s">
        <v>450</v>
      </c>
      <c r="J2776" t="str">
        <f>VLOOKUP(TRIM(SUBSTITUTE(D2776,CHAR(160),CHAR(32))),Metadata!B$1:H$2632,7,FALSE)</f>
        <v>memoires</v>
      </c>
      <c r="L2776" t="str">
        <f>VLOOKUP(TRIM(SUBSTITUTE(D2776,CHAR(160),CHAR(32))),Metadata!B$1:J$2632,9,FALSE)</f>
        <v>prose</v>
      </c>
      <c r="M2776">
        <f>VLOOKUP(TRIM(SUBSTITUTE(D2776,CHAR(160),CHAR(32))),Metadata!B$1:K$2632,10,FALSE)</f>
        <v>428542</v>
      </c>
      <c r="N2776" s="1" t="s">
        <v>3252</v>
      </c>
      <c r="O2776">
        <v>45</v>
      </c>
      <c r="P2776">
        <v>57</v>
      </c>
    </row>
    <row r="2777" spans="1:16" x14ac:dyDescent="0.25">
      <c r="A2777" t="s">
        <v>4354</v>
      </c>
      <c r="B2777" t="s">
        <v>3284</v>
      </c>
      <c r="C2777" t="s">
        <v>330</v>
      </c>
      <c r="D2777" t="s">
        <v>6593</v>
      </c>
      <c r="E2777" t="str">
        <f>VLOOKUP(TRIM(SUBSTITUTE(D2777,CHAR(160),CHAR(32))),Metadata!B$1:C$2632,2,FALSE)</f>
        <v>Taine, Hippolyte, 1828-1893.</v>
      </c>
      <c r="F2777" t="str">
        <f>VLOOKUP(TRIM(SUBSTITUTE(D2777,CHAR(160),CHAR(32))),Metadata!B$1:D$2632,3,FALSE)</f>
        <v>Les origines de la France contemporaine. La révolution: la conquête jacobine</v>
      </c>
      <c r="G2777">
        <f>VLOOKUP(TRIM(SUBSTITUTE(D2777,CHAR(160),CHAR(32))),Metadata!B$1:E$2632,4,FALSE)</f>
        <v>1881</v>
      </c>
      <c r="H2777" t="s">
        <v>450</v>
      </c>
      <c r="J2777" t="str">
        <f>VLOOKUP(TRIM(SUBSTITUTE(D2777,CHAR(160),CHAR(32))),Metadata!B$1:H$2632,7,FALSE)</f>
        <v>traite</v>
      </c>
      <c r="L2777" t="str">
        <f>VLOOKUP(TRIM(SUBSTITUTE(D2777,CHAR(160),CHAR(32))),Metadata!B$1:J$2632,9,FALSE)</f>
        <v/>
      </c>
      <c r="M2777">
        <f>VLOOKUP(TRIM(SUBSTITUTE(D2777,CHAR(160),CHAR(32))),Metadata!B$1:K$2632,10,FALSE)</f>
        <v>174839</v>
      </c>
      <c r="N2777" s="1" t="s">
        <v>3253</v>
      </c>
      <c r="O2777">
        <v>69</v>
      </c>
      <c r="P2777">
        <v>81</v>
      </c>
    </row>
    <row r="2778" spans="1:16" x14ac:dyDescent="0.25">
      <c r="A2778" t="s">
        <v>4354</v>
      </c>
      <c r="B2778" t="s">
        <v>3284</v>
      </c>
      <c r="C2778" t="s">
        <v>330</v>
      </c>
      <c r="D2778" t="s">
        <v>8492</v>
      </c>
      <c r="E2778" t="str">
        <f>VLOOKUP(TRIM(SUBSTITUTE(D2778,CHAR(160),CHAR(32))),Metadata!B$1:C$2632,2,FALSE)</f>
        <v>Dumas, Alexandre (père), 1802-1870.</v>
      </c>
      <c r="F2778" t="str">
        <f>VLOOKUP(TRIM(SUBSTITUTE(D2778,CHAR(160),CHAR(32))),Metadata!B$1:D$2632,3,FALSE)</f>
        <v>Comtesse de Charny (La)</v>
      </c>
      <c r="G2778">
        <f>VLOOKUP(TRIM(SUBSTITUTE(D2778,CHAR(160),CHAR(32))),Metadata!B$1:E$2632,4,FALSE)</f>
        <v>1852</v>
      </c>
      <c r="H2778" t="s">
        <v>450</v>
      </c>
      <c r="J2778" t="str">
        <f>VLOOKUP(TRIM(SUBSTITUTE(D2778,CHAR(160),CHAR(32))),Metadata!B$1:H$2632,7,FALSE)</f>
        <v>Narratif, Roman</v>
      </c>
      <c r="L2778" t="str">
        <f>VLOOKUP(TRIM(SUBSTITUTE(D2778,CHAR(160),CHAR(32))),Metadata!B$1:J$2632,9,FALSE)</f>
        <v/>
      </c>
      <c r="M2778">
        <f>VLOOKUP(TRIM(SUBSTITUTE(D2778,CHAR(160),CHAR(32))),Metadata!B$1:K$2632,10,FALSE)</f>
        <v>547593</v>
      </c>
      <c r="N2778" s="1" t="s">
        <v>3254</v>
      </c>
      <c r="O2778">
        <v>89</v>
      </c>
      <c r="P2778">
        <v>100</v>
      </c>
    </row>
    <row r="2779" spans="1:16" x14ac:dyDescent="0.25">
      <c r="A2779" t="s">
        <v>4354</v>
      </c>
      <c r="B2779" t="s">
        <v>3284</v>
      </c>
      <c r="C2779" t="s">
        <v>330</v>
      </c>
      <c r="D2779" t="s">
        <v>8681</v>
      </c>
      <c r="E2779" t="str">
        <f>VLOOKUP(TRIM(SUBSTITUTE(D2779,CHAR(160),CHAR(32))),Metadata!B$1:C$2632,2,FALSE)</f>
        <v>Stendhal, 1783-1842.</v>
      </c>
      <c r="F2779" t="str">
        <f>VLOOKUP(TRIM(SUBSTITUTE(D2779,CHAR(160),CHAR(32))),Metadata!B$1:D$2632,3,FALSE)</f>
        <v>Lucien Leuwen. t. 3</v>
      </c>
      <c r="G2779">
        <f>VLOOKUP(TRIM(SUBSTITUTE(D2779,CHAR(160),CHAR(32))),Metadata!B$1:E$2632,4,FALSE)</f>
        <v>1835</v>
      </c>
      <c r="H2779" t="s">
        <v>450</v>
      </c>
      <c r="J2779" t="str">
        <f>VLOOKUP(TRIM(SUBSTITUTE(D2779,CHAR(160),CHAR(32))),Metadata!B$1:H$2632,7,FALSE)</f>
        <v>roman</v>
      </c>
      <c r="L2779" t="str">
        <f>VLOOKUP(TRIM(SUBSTITUTE(D2779,CHAR(160),CHAR(32))),Metadata!B$1:J$2632,9,FALSE)</f>
        <v>prose</v>
      </c>
      <c r="M2779">
        <f>VLOOKUP(TRIM(SUBSTITUTE(D2779,CHAR(160),CHAR(32))),Metadata!B$1:K$2632,10,FALSE)</f>
        <v>83437</v>
      </c>
      <c r="N2779" s="1" t="s">
        <v>3255</v>
      </c>
      <c r="O2779">
        <v>80</v>
      </c>
      <c r="P2779">
        <v>91</v>
      </c>
    </row>
    <row r="2780" spans="1:16" x14ac:dyDescent="0.25">
      <c r="A2780" t="s">
        <v>4354</v>
      </c>
      <c r="B2780" t="s">
        <v>3284</v>
      </c>
      <c r="C2780" t="s">
        <v>330</v>
      </c>
      <c r="D2780" t="s">
        <v>6161</v>
      </c>
      <c r="E2780" t="str">
        <f>VLOOKUP(TRIM(SUBSTITUTE(D2780,CHAR(160),CHAR(32))),Metadata!B$1:C$2632,2,FALSE)</f>
        <v>Guizot, François, 1787-1874.</v>
      </c>
      <c r="F2780" t="str">
        <f>VLOOKUP(TRIM(SUBSTITUTE(D2780,CHAR(160),CHAR(32))),Metadata!B$1:D$2632,3,FALSE)</f>
        <v>Des Conspirations et de la Justice Politique</v>
      </c>
      <c r="G2780">
        <f>VLOOKUP(TRIM(SUBSTITUTE(D2780,CHAR(160),CHAR(32))),Metadata!B$1:E$2632,4,FALSE)</f>
        <v>1845</v>
      </c>
      <c r="H2780" t="s">
        <v>450</v>
      </c>
      <c r="J2780" t="str">
        <f>VLOOKUP(TRIM(SUBSTITUTE(D2780,CHAR(160),CHAR(32))),Metadata!B$1:H$2632,7,FALSE)</f>
        <v>traite</v>
      </c>
      <c r="L2780" t="str">
        <f>VLOOKUP(TRIM(SUBSTITUTE(D2780,CHAR(160),CHAR(32))),Metadata!B$1:J$2632,9,FALSE)</f>
        <v/>
      </c>
      <c r="M2780">
        <f>VLOOKUP(TRIM(SUBSTITUTE(D2780,CHAR(160),CHAR(32))),Metadata!B$1:K$2632,10,FALSE)</f>
        <v>22946</v>
      </c>
      <c r="N2780" s="1" t="s">
        <v>3256</v>
      </c>
      <c r="O2780">
        <v>90</v>
      </c>
      <c r="P2780">
        <v>102</v>
      </c>
    </row>
    <row r="2781" spans="1:16" x14ac:dyDescent="0.25">
      <c r="A2781" t="s">
        <v>4354</v>
      </c>
      <c r="B2781" t="s">
        <v>3284</v>
      </c>
      <c r="C2781" t="s">
        <v>330</v>
      </c>
      <c r="D2781" t="s">
        <v>8466</v>
      </c>
      <c r="E2781" t="str">
        <f>VLOOKUP(TRIM(SUBSTITUTE(D2781,CHAR(160),CHAR(32))),Metadata!B$1:C$2632,2,FALSE)</f>
        <v>Constant, Benjamin, 1767-1830.</v>
      </c>
      <c r="F2781" t="str">
        <f>VLOOKUP(TRIM(SUBSTITUTE(D2781,CHAR(160),CHAR(32))),Metadata!B$1:D$2632,3,FALSE)</f>
        <v>De l'esprit de conquête</v>
      </c>
      <c r="G2781">
        <f>VLOOKUP(TRIM(SUBSTITUTE(D2781,CHAR(160),CHAR(32))),Metadata!B$1:E$2632,4,FALSE)</f>
        <v>1813</v>
      </c>
      <c r="H2781" t="s">
        <v>450</v>
      </c>
      <c r="J2781" t="str">
        <f>VLOOKUP(TRIM(SUBSTITUTE(D2781,CHAR(160),CHAR(32))),Metadata!B$1:H$2632,7,FALSE)</f>
        <v>traite ou essai</v>
      </c>
      <c r="L2781" t="str">
        <f>VLOOKUP(TRIM(SUBSTITUTE(D2781,CHAR(160),CHAR(32))),Metadata!B$1:J$2632,9,FALSE)</f>
        <v>prose</v>
      </c>
      <c r="M2781">
        <f>VLOOKUP(TRIM(SUBSTITUTE(D2781,CHAR(160),CHAR(32))),Metadata!B$1:K$2632,10,FALSE)</f>
        <v>35106</v>
      </c>
      <c r="N2781" s="1" t="s">
        <v>3257</v>
      </c>
      <c r="O2781">
        <v>57</v>
      </c>
      <c r="P2781">
        <v>68</v>
      </c>
    </row>
    <row r="2782" spans="1:16" x14ac:dyDescent="0.25">
      <c r="A2782" t="s">
        <v>4354</v>
      </c>
      <c r="B2782" t="s">
        <v>3284</v>
      </c>
      <c r="C2782" t="s">
        <v>330</v>
      </c>
      <c r="D2782" t="s">
        <v>8670</v>
      </c>
      <c r="E2782" t="str">
        <f>VLOOKUP(TRIM(SUBSTITUTE(D2782,CHAR(160),CHAR(32))),Metadata!B$1:C$2632,2,FALSE)</f>
        <v>Staël, Madame de (Anne-Louise-Germaine), 1766-1817.</v>
      </c>
      <c r="F2782" t="str">
        <f>VLOOKUP(TRIM(SUBSTITUTE(D2782,CHAR(160),CHAR(32))),Metadata!B$1:D$2632,3,FALSE)</f>
        <v>Considérations sur la révolution française</v>
      </c>
      <c r="G2782">
        <f>VLOOKUP(TRIM(SUBSTITUTE(D2782,CHAR(160),CHAR(32))),Metadata!B$1:E$2632,4,FALSE)</f>
        <v>1817</v>
      </c>
      <c r="H2782" t="s">
        <v>450</v>
      </c>
      <c r="J2782" t="str">
        <f>VLOOKUP(TRIM(SUBSTITUTE(D2782,CHAR(160),CHAR(32))),Metadata!B$1:H$2632,7,FALSE)</f>
        <v>traite ou essai</v>
      </c>
      <c r="L2782" t="str">
        <f>VLOOKUP(TRIM(SUBSTITUTE(D2782,CHAR(160),CHAR(32))),Metadata!B$1:J$2632,9,FALSE)</f>
        <v>prose</v>
      </c>
      <c r="M2782">
        <f>VLOOKUP(TRIM(SUBSTITUTE(D2782,CHAR(160),CHAR(32))),Metadata!B$1:K$2632,10,FALSE)</f>
        <v>237484</v>
      </c>
      <c r="N2782" s="1" t="s">
        <v>3258</v>
      </c>
      <c r="O2782">
        <v>128</v>
      </c>
      <c r="P2782">
        <v>139</v>
      </c>
    </row>
    <row r="2783" spans="1:16" x14ac:dyDescent="0.25">
      <c r="A2783" t="s">
        <v>4354</v>
      </c>
      <c r="B2783" t="s">
        <v>3284</v>
      </c>
      <c r="C2783" t="s">
        <v>330</v>
      </c>
      <c r="D2783" t="s">
        <v>8598</v>
      </c>
      <c r="E2783" t="str">
        <f>VLOOKUP(TRIM(SUBSTITUTE(D2783,CHAR(160),CHAR(32))),Metadata!B$1:C$2632,2,FALSE)</f>
        <v>Leroy-Beaulieu, Anatole, 1842-1912.</v>
      </c>
      <c r="F2783" t="str">
        <f>VLOOKUP(TRIM(SUBSTITUTE(D2783,CHAR(160),CHAR(32))),Metadata!B$1:D$2632,3,FALSE)</f>
        <v>La Révolution et le libéralisme. Essais de critique et d'histoire.</v>
      </c>
      <c r="G2783">
        <f>VLOOKUP(TRIM(SUBSTITUTE(D2783,CHAR(160),CHAR(32))),Metadata!B$1:E$2632,4,FALSE)</f>
        <v>1890</v>
      </c>
      <c r="H2783" t="s">
        <v>450</v>
      </c>
      <c r="J2783" t="str">
        <f>VLOOKUP(TRIM(SUBSTITUTE(D2783,CHAR(160),CHAR(32))),Metadata!B$1:H$2632,7,FALSE)</f>
        <v>traite</v>
      </c>
      <c r="L2783" t="str">
        <f>VLOOKUP(TRIM(SUBSTITUTE(D2783,CHAR(160),CHAR(32))),Metadata!B$1:J$2632,9,FALSE)</f>
        <v/>
      </c>
      <c r="M2783">
        <f>VLOOKUP(TRIM(SUBSTITUTE(D2783,CHAR(160),CHAR(32))),Metadata!B$1:K$2632,10,FALSE)</f>
        <v>91243</v>
      </c>
      <c r="N2783" s="1" t="s">
        <v>3259</v>
      </c>
      <c r="O2783">
        <v>229</v>
      </c>
      <c r="P2783">
        <v>240</v>
      </c>
    </row>
    <row r="2784" spans="1:16" x14ac:dyDescent="0.25">
      <c r="A2784" t="s">
        <v>4354</v>
      </c>
      <c r="B2784" t="s">
        <v>3284</v>
      </c>
      <c r="C2784" t="s">
        <v>330</v>
      </c>
      <c r="D2784" t="s">
        <v>6634</v>
      </c>
      <c r="E2784" t="str">
        <f>VLOOKUP(TRIM(SUBSTITUTE(D2784,CHAR(160),CHAR(32))),Metadata!B$1:C$2632,2,FALSE)</f>
        <v>Taine, Hippolyte, 1828-1893.</v>
      </c>
      <c r="F2784" t="str">
        <f>VLOOKUP(TRIM(SUBSTITUTE(D2784,CHAR(160),CHAR(32))),Metadata!B$1:D$2632,3,FALSE)</f>
        <v>Les origines de la France contemporaine. La révolution: le gouvernement révolutionnaire</v>
      </c>
      <c r="G2784">
        <f>VLOOKUP(TRIM(SUBSTITUTE(D2784,CHAR(160),CHAR(32))),Metadata!B$1:E$2632,4,FALSE)</f>
        <v>1884</v>
      </c>
      <c r="H2784" t="s">
        <v>450</v>
      </c>
      <c r="J2784" t="str">
        <f>VLOOKUP(TRIM(SUBSTITUTE(D2784,CHAR(160),CHAR(32))),Metadata!B$1:H$2632,7,FALSE)</f>
        <v>traite</v>
      </c>
      <c r="L2784" t="str">
        <f>VLOOKUP(TRIM(SUBSTITUTE(D2784,CHAR(160),CHAR(32))),Metadata!B$1:J$2632,9,FALSE)</f>
        <v/>
      </c>
      <c r="M2784">
        <f>VLOOKUP(TRIM(SUBSTITUTE(D2784,CHAR(160),CHAR(32))),Metadata!B$1:K$2632,10,FALSE)</f>
        <v>237396</v>
      </c>
      <c r="N2784" s="1" t="s">
        <v>3260</v>
      </c>
      <c r="O2784">
        <v>9</v>
      </c>
      <c r="P2784">
        <v>21</v>
      </c>
    </row>
    <row r="2785" spans="1:16" x14ac:dyDescent="0.25">
      <c r="A2785" t="s">
        <v>4354</v>
      </c>
      <c r="B2785" t="s">
        <v>3284</v>
      </c>
      <c r="C2785" t="s">
        <v>330</v>
      </c>
      <c r="D2785" t="s">
        <v>8684</v>
      </c>
      <c r="E2785" t="str">
        <f>VLOOKUP(TRIM(SUBSTITUTE(D2785,CHAR(160),CHAR(32))),Metadata!B$1:C$2632,2,FALSE)</f>
        <v>Theuriet, André, 1833-1907.</v>
      </c>
      <c r="F2785" t="str">
        <f>VLOOKUP(TRIM(SUBSTITUTE(D2785,CHAR(160),CHAR(32))),Metadata!B$1:D$2632,3,FALSE)</f>
        <v>La maison des deux Barbeaux</v>
      </c>
      <c r="G2785">
        <f>VLOOKUP(TRIM(SUBSTITUTE(D2785,CHAR(160),CHAR(32))),Metadata!B$1:E$2632,4,FALSE)</f>
        <v>1879</v>
      </c>
      <c r="H2785" t="s">
        <v>450</v>
      </c>
      <c r="J2785" t="str">
        <f>VLOOKUP(TRIM(SUBSTITUTE(D2785,CHAR(160),CHAR(32))),Metadata!B$1:H$2632,7,FALSE)</f>
        <v>roman</v>
      </c>
      <c r="L2785" t="str">
        <f>VLOOKUP(TRIM(SUBSTITUTE(D2785,CHAR(160),CHAR(32))),Metadata!B$1:J$2632,9,FALSE)</f>
        <v>prose</v>
      </c>
      <c r="M2785">
        <f>VLOOKUP(TRIM(SUBSTITUTE(D2785,CHAR(160),CHAR(32))),Metadata!B$1:K$2632,10,FALSE)</f>
        <v>31345</v>
      </c>
      <c r="N2785" s="1" t="s">
        <v>3261</v>
      </c>
      <c r="O2785">
        <v>99</v>
      </c>
      <c r="P2785">
        <v>110</v>
      </c>
    </row>
    <row r="2786" spans="1:16" x14ac:dyDescent="0.25">
      <c r="A2786" t="s">
        <v>4354</v>
      </c>
      <c r="B2786" t="s">
        <v>3284</v>
      </c>
      <c r="C2786" t="s">
        <v>330</v>
      </c>
      <c r="D2786" t="s">
        <v>8699</v>
      </c>
      <c r="E2786" t="str">
        <f>VLOOKUP(TRIM(SUBSTITUTE(D2786,CHAR(160),CHAR(32))),Metadata!B$1:C$2632,2,FALSE)</f>
        <v>Verlaine, Paul, 1844-1896.</v>
      </c>
      <c r="F2786" t="str">
        <f>VLOOKUP(TRIM(SUBSTITUTE(D2786,CHAR(160),CHAR(32))),Metadata!B$1:D$2632,3,FALSE)</f>
        <v>Parallèlement</v>
      </c>
      <c r="G2786">
        <f>VLOOKUP(TRIM(SUBSTITUTE(D2786,CHAR(160),CHAR(32))),Metadata!B$1:E$2632,4,FALSE)</f>
        <v>1889</v>
      </c>
      <c r="H2786" t="s">
        <v>450</v>
      </c>
      <c r="J2786" t="str">
        <f>VLOOKUP(TRIM(SUBSTITUTE(D2786,CHAR(160),CHAR(32))),Metadata!B$1:H$2632,7,FALSE)</f>
        <v>poesie</v>
      </c>
      <c r="L2786" t="str">
        <f>VLOOKUP(TRIM(SUBSTITUTE(D2786,CHAR(160),CHAR(32))),Metadata!B$1:J$2632,9,FALSE)</f>
        <v/>
      </c>
      <c r="M2786">
        <f>VLOOKUP(TRIM(SUBSTITUTE(D2786,CHAR(160),CHAR(32))),Metadata!B$1:K$2632,10,FALSE)</f>
        <v>7610</v>
      </c>
      <c r="N2786" s="1" t="s">
        <v>3262</v>
      </c>
      <c r="O2786">
        <v>39</v>
      </c>
      <c r="P2786">
        <v>50</v>
      </c>
    </row>
    <row r="2787" spans="1:16" x14ac:dyDescent="0.25">
      <c r="A2787" t="s">
        <v>4354</v>
      </c>
      <c r="B2787" t="s">
        <v>3284</v>
      </c>
      <c r="C2787" t="s">
        <v>330</v>
      </c>
      <c r="D2787" t="s">
        <v>8692</v>
      </c>
      <c r="E2787" t="str">
        <f>VLOOKUP(TRIM(SUBSTITUTE(D2787,CHAR(160),CHAR(32))),Metadata!B$1:C$2632,2,FALSE)</f>
        <v>Tristan, Flora, 1803-1844.</v>
      </c>
      <c r="F2787" t="str">
        <f>VLOOKUP(TRIM(SUBSTITUTE(D2787,CHAR(160),CHAR(32))),Metadata!B$1:D$2632,3,FALSE)</f>
        <v>Méphis (tome 1)</v>
      </c>
      <c r="G2787">
        <f>VLOOKUP(TRIM(SUBSTITUTE(D2787,CHAR(160),CHAR(32))),Metadata!B$1:E$2632,4,FALSE)</f>
        <v>1838</v>
      </c>
      <c r="H2787" t="s">
        <v>450</v>
      </c>
      <c r="J2787" t="str">
        <f>VLOOKUP(TRIM(SUBSTITUTE(D2787,CHAR(160),CHAR(32))),Metadata!B$1:H$2632,7,FALSE)</f>
        <v>roman</v>
      </c>
      <c r="L2787" t="str">
        <f>VLOOKUP(TRIM(SUBSTITUTE(D2787,CHAR(160),CHAR(32))),Metadata!B$1:J$2632,9,FALSE)</f>
        <v/>
      </c>
      <c r="M2787">
        <f>VLOOKUP(TRIM(SUBSTITUTE(D2787,CHAR(160),CHAR(32))),Metadata!B$1:K$2632,10,FALSE)</f>
        <v>59499</v>
      </c>
      <c r="N2787" s="1" t="s">
        <v>3263</v>
      </c>
      <c r="O2787">
        <v>131</v>
      </c>
      <c r="P2787">
        <v>142</v>
      </c>
    </row>
    <row r="2788" spans="1:16" x14ac:dyDescent="0.25">
      <c r="A2788" t="s">
        <v>4354</v>
      </c>
      <c r="B2788" t="s">
        <v>3284</v>
      </c>
      <c r="C2788" t="s">
        <v>330</v>
      </c>
      <c r="D2788" t="s">
        <v>8824</v>
      </c>
      <c r="E2788" t="str">
        <f>VLOOKUP(TRIM(SUBSTITUTE(D2788,CHAR(160),CHAR(32))),Metadata!B$1:C$2632,2,FALSE)</f>
        <v>Montesquieu, Charles de Secondat, baron de, 1689-1755.</v>
      </c>
      <c r="F2788" t="str">
        <f>VLOOKUP(TRIM(SUBSTITUTE(D2788,CHAR(160),CHAR(32))),Metadata!B$1:D$2632,3,FALSE)</f>
        <v>Correspondance de Montesquieu</v>
      </c>
      <c r="G2788">
        <f>VLOOKUP(TRIM(SUBSTITUTE(D2788,CHAR(160),CHAR(32))),Metadata!B$1:E$2632,4,FALSE)</f>
        <v>1755</v>
      </c>
      <c r="H2788" t="s">
        <v>534</v>
      </c>
      <c r="J2788" t="str">
        <f>VLOOKUP(TRIM(SUBSTITUTE(D2788,CHAR(160),CHAR(32))),Metadata!B$1:H$2632,7,FALSE)</f>
        <v>correspondance</v>
      </c>
      <c r="L2788" t="str">
        <f>VLOOKUP(TRIM(SUBSTITUTE(D2788,CHAR(160),CHAR(32))),Metadata!B$1:J$2632,9,FALSE)</f>
        <v>prose</v>
      </c>
      <c r="M2788">
        <f>VLOOKUP(TRIM(SUBSTITUTE(D2788,CHAR(160),CHAR(32))),Metadata!B$1:K$2632,10,FALSE)</f>
        <v>111275</v>
      </c>
      <c r="N2788" s="1" t="s">
        <v>3264</v>
      </c>
      <c r="O2788">
        <v>27</v>
      </c>
      <c r="P2788">
        <v>38</v>
      </c>
    </row>
    <row r="2789" spans="1:16" x14ac:dyDescent="0.25">
      <c r="A2789" t="s">
        <v>4354</v>
      </c>
      <c r="B2789" t="s">
        <v>3284</v>
      </c>
      <c r="C2789" t="s">
        <v>330</v>
      </c>
      <c r="D2789" t="s">
        <v>8810</v>
      </c>
      <c r="E2789" t="str">
        <f>VLOOKUP(TRIM(SUBSTITUTE(D2789,CHAR(160),CHAR(32))),Metadata!B$1:C$2632,2,FALSE)</f>
        <v>Camus, Albert, 1913-1960.</v>
      </c>
      <c r="F2789" t="str">
        <f>VLOOKUP(TRIM(SUBSTITUTE(D2789,CHAR(160),CHAR(32))),Metadata!B$1:D$2632,3,FALSE)</f>
        <v>L'homme révolté</v>
      </c>
      <c r="G2789">
        <f>VLOOKUP(TRIM(SUBSTITUTE(D2789,CHAR(160),CHAR(32))),Metadata!B$1:E$2632,4,FALSE)</f>
        <v>1951</v>
      </c>
      <c r="H2789" t="s">
        <v>534</v>
      </c>
      <c r="J2789" t="str">
        <f>VLOOKUP(TRIM(SUBSTITUTE(D2789,CHAR(160),CHAR(32))),Metadata!B$1:H$2632,7,FALSE)</f>
        <v>traite ou essai</v>
      </c>
      <c r="L2789" t="str">
        <f>VLOOKUP(TRIM(SUBSTITUTE(D2789,CHAR(160),CHAR(32))),Metadata!B$1:J$2632,9,FALSE)</f>
        <v>prose</v>
      </c>
      <c r="M2789">
        <f>VLOOKUP(TRIM(SUBSTITUTE(D2789,CHAR(160),CHAR(32))),Metadata!B$1:K$2632,10,FALSE)</f>
        <v>109948</v>
      </c>
      <c r="N2789" s="1" t="s">
        <v>3265</v>
      </c>
      <c r="O2789">
        <v>6</v>
      </c>
      <c r="P2789">
        <v>17</v>
      </c>
    </row>
    <row r="2790" spans="1:16" x14ac:dyDescent="0.25">
      <c r="A2790" t="s">
        <v>4354</v>
      </c>
      <c r="B2790" t="s">
        <v>3284</v>
      </c>
      <c r="C2790" t="s">
        <v>330</v>
      </c>
      <c r="D2790" t="s">
        <v>7209</v>
      </c>
      <c r="E2790" t="str">
        <f>VLOOKUP(TRIM(SUBSTITUTE(D2790,CHAR(160),CHAR(32))),Metadata!B$1:C$2632,2,FALSE)</f>
        <v>Mathiez, Albert, 1874-1932.</v>
      </c>
      <c r="F2790" t="str">
        <f>VLOOKUP(TRIM(SUBSTITUTE(D2790,CHAR(160),CHAR(32))),Metadata!B$1:D$2632,3,FALSE)</f>
        <v>La révolution française</v>
      </c>
      <c r="G2790">
        <f>VLOOKUP(TRIM(SUBSTITUTE(D2790,CHAR(160),CHAR(32))),Metadata!B$1:E$2632,4,FALSE)</f>
        <v>1922</v>
      </c>
      <c r="H2790" t="s">
        <v>534</v>
      </c>
      <c r="J2790" t="str">
        <f>VLOOKUP(TRIM(SUBSTITUTE(D2790,CHAR(160),CHAR(32))),Metadata!B$1:H$2632,7,FALSE)</f>
        <v>traite</v>
      </c>
      <c r="L2790" t="str">
        <f>VLOOKUP(TRIM(SUBSTITUTE(D2790,CHAR(160),CHAR(32))),Metadata!B$1:J$2632,9,FALSE)</f>
        <v/>
      </c>
      <c r="M2790">
        <f>VLOOKUP(TRIM(SUBSTITUTE(D2790,CHAR(160),CHAR(32))),Metadata!B$1:K$2632,10,FALSE)</f>
        <v>207556</v>
      </c>
      <c r="N2790" s="1" t="s">
        <v>3266</v>
      </c>
      <c r="O2790">
        <v>19</v>
      </c>
      <c r="P2790">
        <v>31</v>
      </c>
    </row>
    <row r="2791" spans="1:16" x14ac:dyDescent="0.25">
      <c r="A2791" t="s">
        <v>4354</v>
      </c>
      <c r="B2791" t="s">
        <v>3284</v>
      </c>
      <c r="C2791" t="s">
        <v>330</v>
      </c>
      <c r="D2791" t="s">
        <v>8732</v>
      </c>
      <c r="E2791" t="str">
        <f>VLOOKUP(TRIM(SUBSTITUTE(D2791,CHAR(160),CHAR(32))),Metadata!B$1:C$2632,2,FALSE)</f>
        <v>Alain, 1868-1951.</v>
      </c>
      <c r="F2791" t="str">
        <f>VLOOKUP(TRIM(SUBSTITUTE(D2791,CHAR(160),CHAR(32))),Metadata!B$1:D$2632,3,FALSE)</f>
        <v>Le citoyen contre les pouvoirs</v>
      </c>
      <c r="G2791">
        <f>VLOOKUP(TRIM(SUBSTITUTE(D2791,CHAR(160),CHAR(32))),Metadata!B$1:E$2632,4,FALSE)</f>
        <v>1926</v>
      </c>
      <c r="H2791" t="s">
        <v>534</v>
      </c>
      <c r="J2791" t="str">
        <f>VLOOKUP(TRIM(SUBSTITUTE(D2791,CHAR(160),CHAR(32))),Metadata!B$1:H$2632,7,FALSE)</f>
        <v>traite</v>
      </c>
      <c r="L2791" t="str">
        <f>VLOOKUP(TRIM(SUBSTITUTE(D2791,CHAR(160),CHAR(32))),Metadata!B$1:J$2632,9,FALSE)</f>
        <v/>
      </c>
      <c r="M2791">
        <f>VLOOKUP(TRIM(SUBSTITUTE(D2791,CHAR(160),CHAR(32))),Metadata!B$1:K$2632,10,FALSE)</f>
        <v>56769</v>
      </c>
      <c r="N2791" s="1" t="s">
        <v>3267</v>
      </c>
      <c r="O2791">
        <v>42</v>
      </c>
      <c r="P2791">
        <v>53</v>
      </c>
    </row>
    <row r="2792" spans="1:16" x14ac:dyDescent="0.25">
      <c r="A2792" t="s">
        <v>4354</v>
      </c>
      <c r="B2792" t="s">
        <v>3284</v>
      </c>
      <c r="C2792" t="s">
        <v>330</v>
      </c>
      <c r="D2792" t="s">
        <v>8808</v>
      </c>
      <c r="E2792" t="str">
        <f>VLOOKUP(TRIM(SUBSTITUTE(D2792,CHAR(160),CHAR(32))),Metadata!B$1:C$2632,2,FALSE)</f>
        <v>Camus, Albert, 1913-1960.</v>
      </c>
      <c r="F2792" t="str">
        <f>VLOOKUP(TRIM(SUBSTITUTE(D2792,CHAR(160),CHAR(32))),Metadata!B$1:D$2632,3,FALSE)</f>
        <v>L'Etat de siège</v>
      </c>
      <c r="G2792">
        <f>VLOOKUP(TRIM(SUBSTITUTE(D2792,CHAR(160),CHAR(32))),Metadata!B$1:E$2632,4,FALSE)</f>
        <v>1948</v>
      </c>
      <c r="H2792" t="s">
        <v>534</v>
      </c>
      <c r="J2792" t="str">
        <f>VLOOKUP(TRIM(SUBSTITUTE(D2792,CHAR(160),CHAR(32))),Metadata!B$1:H$2632,7,FALSE)</f>
        <v>roman</v>
      </c>
      <c r="L2792" t="str">
        <f>VLOOKUP(TRIM(SUBSTITUTE(D2792,CHAR(160),CHAR(32))),Metadata!B$1:J$2632,9,FALSE)</f>
        <v>prose</v>
      </c>
      <c r="M2792">
        <f>VLOOKUP(TRIM(SUBSTITUTE(D2792,CHAR(160),CHAR(32))),Metadata!B$1:K$2632,10,FALSE)</f>
        <v>24820</v>
      </c>
      <c r="N2792" s="1" t="s">
        <v>3268</v>
      </c>
      <c r="O2792">
        <v>3</v>
      </c>
      <c r="P2792">
        <v>14</v>
      </c>
    </row>
    <row r="2793" spans="1:16" x14ac:dyDescent="0.25">
      <c r="A2793" t="s">
        <v>4354</v>
      </c>
      <c r="B2793" t="s">
        <v>3284</v>
      </c>
      <c r="C2793" t="s">
        <v>330</v>
      </c>
      <c r="D2793" t="s">
        <v>8936</v>
      </c>
      <c r="E2793" t="str">
        <f>VLOOKUP(TRIM(SUBSTITUTE(D2793,CHAR(160),CHAR(32))),Metadata!B$1:C$2632,2,FALSE)</f>
        <v>Martin Du Gard, Roger, 1881-1958.</v>
      </c>
      <c r="F2793" t="str">
        <f>VLOOKUP(TRIM(SUBSTITUTE(D2793,CHAR(160),CHAR(32))),Metadata!B$1:D$2632,3,FALSE)</f>
        <v>Vielle France</v>
      </c>
      <c r="G2793">
        <f>VLOOKUP(TRIM(SUBSTITUTE(D2793,CHAR(160),CHAR(32))),Metadata!B$1:E$2632,4,FALSE)</f>
        <v>1933</v>
      </c>
      <c r="H2793" t="s">
        <v>534</v>
      </c>
      <c r="J2793" t="str">
        <f>VLOOKUP(TRIM(SUBSTITUTE(D2793,CHAR(160),CHAR(32))),Metadata!B$1:H$2632,7,FALSE)</f>
        <v>roman</v>
      </c>
      <c r="L2793" t="str">
        <f>VLOOKUP(TRIM(SUBSTITUTE(D2793,CHAR(160),CHAR(32))),Metadata!B$1:J$2632,9,FALSE)</f>
        <v>prose</v>
      </c>
      <c r="M2793">
        <f>VLOOKUP(TRIM(SUBSTITUTE(D2793,CHAR(160),CHAR(32))),Metadata!B$1:K$2632,10,FALSE)</f>
        <v>30080</v>
      </c>
      <c r="N2793" s="1" t="s">
        <v>3269</v>
      </c>
      <c r="O2793">
        <v>3</v>
      </c>
      <c r="P2793">
        <v>14</v>
      </c>
    </row>
    <row r="2794" spans="1:16" x14ac:dyDescent="0.25">
      <c r="A2794" t="s">
        <v>4354</v>
      </c>
      <c r="B2794" t="s">
        <v>3284</v>
      </c>
      <c r="C2794" t="s">
        <v>330</v>
      </c>
      <c r="D2794" t="s">
        <v>7209</v>
      </c>
      <c r="E2794" t="str">
        <f>VLOOKUP(TRIM(SUBSTITUTE(D2794,CHAR(160),CHAR(32))),Metadata!B$1:C$2632,2,FALSE)</f>
        <v>Mathiez, Albert, 1874-1932.</v>
      </c>
      <c r="F2794" t="str">
        <f>VLOOKUP(TRIM(SUBSTITUTE(D2794,CHAR(160),CHAR(32))),Metadata!B$1:D$2632,3,FALSE)</f>
        <v>La révolution française</v>
      </c>
      <c r="G2794">
        <f>VLOOKUP(TRIM(SUBSTITUTE(D2794,CHAR(160),CHAR(32))),Metadata!B$1:E$2632,4,FALSE)</f>
        <v>1922</v>
      </c>
      <c r="H2794" t="s">
        <v>534</v>
      </c>
      <c r="J2794" t="str">
        <f>VLOOKUP(TRIM(SUBSTITUTE(D2794,CHAR(160),CHAR(32))),Metadata!B$1:H$2632,7,FALSE)</f>
        <v>traite</v>
      </c>
      <c r="L2794" t="str">
        <f>VLOOKUP(TRIM(SUBSTITUTE(D2794,CHAR(160),CHAR(32))),Metadata!B$1:J$2632,9,FALSE)</f>
        <v/>
      </c>
      <c r="M2794">
        <f>VLOOKUP(TRIM(SUBSTITUTE(D2794,CHAR(160),CHAR(32))),Metadata!B$1:K$2632,10,FALSE)</f>
        <v>207556</v>
      </c>
      <c r="N2794" s="1" t="s">
        <v>3270</v>
      </c>
      <c r="O2794">
        <v>144</v>
      </c>
      <c r="P2794">
        <v>155</v>
      </c>
    </row>
    <row r="2795" spans="1:16" x14ac:dyDescent="0.25">
      <c r="A2795" t="s">
        <v>4354</v>
      </c>
      <c r="B2795" t="s">
        <v>3284</v>
      </c>
      <c r="C2795" t="s">
        <v>330</v>
      </c>
      <c r="D2795" t="s">
        <v>8790</v>
      </c>
      <c r="E2795" t="str">
        <f>VLOOKUP(TRIM(SUBSTITUTE(D2795,CHAR(160),CHAR(32))),Metadata!B$1:C$2632,2,FALSE)</f>
        <v>Bernstein, Henry, 1876-1953.</v>
      </c>
      <c r="F2795" t="str">
        <f>VLOOKUP(TRIM(SUBSTITUTE(D2795,CHAR(160),CHAR(32))),Metadata!B$1:D$2632,3,FALSE)</f>
        <v>Le secret</v>
      </c>
      <c r="G2795">
        <f>VLOOKUP(TRIM(SUBSTITUTE(D2795,CHAR(160),CHAR(32))),Metadata!B$1:E$2632,4,FALSE)</f>
        <v>1913</v>
      </c>
      <c r="H2795" t="s">
        <v>534</v>
      </c>
      <c r="J2795" t="str">
        <f>VLOOKUP(TRIM(SUBSTITUTE(D2795,CHAR(160),CHAR(32))),Metadata!B$1:H$2632,7,FALSE)</f>
        <v>theatre</v>
      </c>
      <c r="L2795" t="str">
        <f>VLOOKUP(TRIM(SUBSTITUTE(D2795,CHAR(160),CHAR(32))),Metadata!B$1:J$2632,9,FALSE)</f>
        <v>prose</v>
      </c>
      <c r="M2795">
        <f>VLOOKUP(TRIM(SUBSTITUTE(D2795,CHAR(160),CHAR(32))),Metadata!B$1:K$2632,10,FALSE)</f>
        <v>30804</v>
      </c>
      <c r="N2795" s="1" t="s">
        <v>3271</v>
      </c>
      <c r="O2795">
        <v>83</v>
      </c>
      <c r="P2795">
        <v>94</v>
      </c>
    </row>
    <row r="2796" spans="1:16" x14ac:dyDescent="0.25">
      <c r="A2796" t="s">
        <v>4354</v>
      </c>
      <c r="B2796" t="s">
        <v>3284</v>
      </c>
      <c r="C2796" t="s">
        <v>330</v>
      </c>
      <c r="D2796" t="s">
        <v>7380</v>
      </c>
      <c r="E2796" t="str">
        <f>VLOOKUP(TRIM(SUBSTITUTE(D2796,CHAR(160),CHAR(32))),Metadata!B$1:C$2632,2,FALSE)</f>
        <v>Vaudet, Charles.</v>
      </c>
      <c r="F2796" t="str">
        <f>VLOOKUP(TRIM(SUBSTITUTE(D2796,CHAR(160),CHAR(32))),Metadata!B$1:D$2632,3,FALSE)</f>
        <v>La vérité sur la question romaine.</v>
      </c>
      <c r="G2796">
        <f>VLOOKUP(TRIM(SUBSTITUTE(D2796,CHAR(160),CHAR(32))),Metadata!B$1:E$2632,4,FALSE)</f>
        <v>1930</v>
      </c>
      <c r="H2796" t="s">
        <v>534</v>
      </c>
      <c r="J2796" t="str">
        <f>VLOOKUP(TRIM(SUBSTITUTE(D2796,CHAR(160),CHAR(32))),Metadata!B$1:H$2632,7,FALSE)</f>
        <v>traite</v>
      </c>
      <c r="L2796" t="str">
        <f>VLOOKUP(TRIM(SUBSTITUTE(D2796,CHAR(160),CHAR(32))),Metadata!B$1:J$2632,9,FALSE)</f>
        <v/>
      </c>
      <c r="M2796">
        <f>VLOOKUP(TRIM(SUBSTITUTE(D2796,CHAR(160),CHAR(32))),Metadata!B$1:K$2632,10,FALSE)</f>
        <v>61629</v>
      </c>
      <c r="N2796" s="1" t="s">
        <v>3272</v>
      </c>
      <c r="O2796">
        <v>115</v>
      </c>
      <c r="P2796">
        <v>126</v>
      </c>
    </row>
    <row r="2797" spans="1:16" x14ac:dyDescent="0.25">
      <c r="A2797" t="s">
        <v>4354</v>
      </c>
      <c r="B2797" t="s">
        <v>3284</v>
      </c>
      <c r="C2797" t="s">
        <v>330</v>
      </c>
      <c r="D2797" t="s">
        <v>7209</v>
      </c>
      <c r="E2797" t="str">
        <f>VLOOKUP(TRIM(SUBSTITUTE(D2797,CHAR(160),CHAR(32))),Metadata!B$1:C$2632,2,FALSE)</f>
        <v>Mathiez, Albert, 1874-1932.</v>
      </c>
      <c r="F2797" t="str">
        <f>VLOOKUP(TRIM(SUBSTITUTE(D2797,CHAR(160),CHAR(32))),Metadata!B$1:D$2632,3,FALSE)</f>
        <v>La révolution française</v>
      </c>
      <c r="G2797">
        <f>VLOOKUP(TRIM(SUBSTITUTE(D2797,CHAR(160),CHAR(32))),Metadata!B$1:E$2632,4,FALSE)</f>
        <v>1922</v>
      </c>
      <c r="H2797" t="s">
        <v>534</v>
      </c>
      <c r="J2797" t="str">
        <f>VLOOKUP(TRIM(SUBSTITUTE(D2797,CHAR(160),CHAR(32))),Metadata!B$1:H$2632,7,FALSE)</f>
        <v>traite</v>
      </c>
      <c r="L2797" t="str">
        <f>VLOOKUP(TRIM(SUBSTITUTE(D2797,CHAR(160),CHAR(32))),Metadata!B$1:J$2632,9,FALSE)</f>
        <v/>
      </c>
      <c r="M2797">
        <f>VLOOKUP(TRIM(SUBSTITUTE(D2797,CHAR(160),CHAR(32))),Metadata!B$1:K$2632,10,FALSE)</f>
        <v>207556</v>
      </c>
      <c r="N2797" s="1" t="s">
        <v>3273</v>
      </c>
      <c r="O2797">
        <v>102</v>
      </c>
      <c r="P2797">
        <v>114</v>
      </c>
    </row>
    <row r="2798" spans="1:16" x14ac:dyDescent="0.25">
      <c r="A2798" t="s">
        <v>4354</v>
      </c>
      <c r="B2798" t="s">
        <v>3284</v>
      </c>
      <c r="C2798" t="s">
        <v>330</v>
      </c>
      <c r="D2798" t="s">
        <v>8791</v>
      </c>
      <c r="E2798" t="str">
        <f>VLOOKUP(TRIM(SUBSTITUTE(D2798,CHAR(160),CHAR(32))),Metadata!B$1:C$2632,2,FALSE)</f>
        <v>Billy, André, 1882-1971.</v>
      </c>
      <c r="F2798" t="str">
        <f>VLOOKUP(TRIM(SUBSTITUTE(D2798,CHAR(160),CHAR(32))),Metadata!B$1:D$2632,3,FALSE)</f>
        <v>Introibo</v>
      </c>
      <c r="G2798">
        <f>VLOOKUP(TRIM(SUBSTITUTE(D2798,CHAR(160),CHAR(32))),Metadata!B$1:E$2632,4,FALSE)</f>
        <v>1939</v>
      </c>
      <c r="H2798" t="s">
        <v>534</v>
      </c>
      <c r="J2798" t="str">
        <f>VLOOKUP(TRIM(SUBSTITUTE(D2798,CHAR(160),CHAR(32))),Metadata!B$1:H$2632,7,FALSE)</f>
        <v>roman</v>
      </c>
      <c r="L2798" t="str">
        <f>VLOOKUP(TRIM(SUBSTITUTE(D2798,CHAR(160),CHAR(32))),Metadata!B$1:J$2632,9,FALSE)</f>
        <v>prose</v>
      </c>
      <c r="M2798">
        <f>VLOOKUP(TRIM(SUBSTITUTE(D2798,CHAR(160),CHAR(32))),Metadata!B$1:K$2632,10,FALSE)</f>
        <v>62455</v>
      </c>
      <c r="N2798" s="1" t="s">
        <v>3274</v>
      </c>
      <c r="O2798">
        <v>79</v>
      </c>
      <c r="P2798">
        <v>91</v>
      </c>
    </row>
    <row r="2799" spans="1:16" x14ac:dyDescent="0.25">
      <c r="A2799" t="s">
        <v>4354</v>
      </c>
      <c r="B2799" t="s">
        <v>3284</v>
      </c>
      <c r="C2799" t="s">
        <v>330</v>
      </c>
      <c r="D2799" t="s">
        <v>7209</v>
      </c>
      <c r="E2799" t="str">
        <f>VLOOKUP(TRIM(SUBSTITUTE(D2799,CHAR(160),CHAR(32))),Metadata!B$1:C$2632,2,FALSE)</f>
        <v>Mathiez, Albert, 1874-1932.</v>
      </c>
      <c r="F2799" t="str">
        <f>VLOOKUP(TRIM(SUBSTITUTE(D2799,CHAR(160),CHAR(32))),Metadata!B$1:D$2632,3,FALSE)</f>
        <v>La révolution française</v>
      </c>
      <c r="G2799">
        <f>VLOOKUP(TRIM(SUBSTITUTE(D2799,CHAR(160),CHAR(32))),Metadata!B$1:E$2632,4,FALSE)</f>
        <v>1922</v>
      </c>
      <c r="H2799" t="s">
        <v>534</v>
      </c>
      <c r="J2799" t="str">
        <f>VLOOKUP(TRIM(SUBSTITUTE(D2799,CHAR(160),CHAR(32))),Metadata!B$1:H$2632,7,FALSE)</f>
        <v>traite</v>
      </c>
      <c r="L2799" t="str">
        <f>VLOOKUP(TRIM(SUBSTITUTE(D2799,CHAR(160),CHAR(32))),Metadata!B$1:J$2632,9,FALSE)</f>
        <v/>
      </c>
      <c r="M2799">
        <f>VLOOKUP(TRIM(SUBSTITUTE(D2799,CHAR(160),CHAR(32))),Metadata!B$1:K$2632,10,FALSE)</f>
        <v>207556</v>
      </c>
      <c r="N2799" s="1" t="s">
        <v>3275</v>
      </c>
      <c r="O2799">
        <v>59</v>
      </c>
      <c r="P2799">
        <v>70</v>
      </c>
    </row>
    <row r="2800" spans="1:16" x14ac:dyDescent="0.25">
      <c r="A2800" t="s">
        <v>4354</v>
      </c>
      <c r="B2800" t="s">
        <v>3284</v>
      </c>
      <c r="C2800" t="s">
        <v>330</v>
      </c>
      <c r="D2800" t="s">
        <v>7380</v>
      </c>
      <c r="E2800" t="str">
        <f>VLOOKUP(TRIM(SUBSTITUTE(D2800,CHAR(160),CHAR(32))),Metadata!B$1:C$2632,2,FALSE)</f>
        <v>Vaudet, Charles.</v>
      </c>
      <c r="F2800" t="str">
        <f>VLOOKUP(TRIM(SUBSTITUTE(D2800,CHAR(160),CHAR(32))),Metadata!B$1:D$2632,3,FALSE)</f>
        <v>La vérité sur la question romaine.</v>
      </c>
      <c r="G2800">
        <f>VLOOKUP(TRIM(SUBSTITUTE(D2800,CHAR(160),CHAR(32))),Metadata!B$1:E$2632,4,FALSE)</f>
        <v>1930</v>
      </c>
      <c r="H2800" t="s">
        <v>534</v>
      </c>
      <c r="J2800" t="str">
        <f>VLOOKUP(TRIM(SUBSTITUTE(D2800,CHAR(160),CHAR(32))),Metadata!B$1:H$2632,7,FALSE)</f>
        <v>traite</v>
      </c>
      <c r="L2800" t="str">
        <f>VLOOKUP(TRIM(SUBSTITUTE(D2800,CHAR(160),CHAR(32))),Metadata!B$1:J$2632,9,FALSE)</f>
        <v/>
      </c>
      <c r="M2800">
        <f>VLOOKUP(TRIM(SUBSTITUTE(D2800,CHAR(160),CHAR(32))),Metadata!B$1:K$2632,10,FALSE)</f>
        <v>61629</v>
      </c>
      <c r="N2800" s="1" t="s">
        <v>3276</v>
      </c>
      <c r="O2800">
        <v>20</v>
      </c>
      <c r="P2800">
        <v>31</v>
      </c>
    </row>
    <row r="2801" spans="1:16" x14ac:dyDescent="0.25">
      <c r="A2801" t="s">
        <v>4354</v>
      </c>
      <c r="B2801" t="s">
        <v>3284</v>
      </c>
      <c r="C2801" t="s">
        <v>330</v>
      </c>
      <c r="D2801" t="s">
        <v>8980</v>
      </c>
      <c r="E2801" t="str">
        <f>VLOOKUP(TRIM(SUBSTITUTE(D2801,CHAR(160),CHAR(32))),Metadata!B$1:C$2632,2,FALSE)</f>
        <v>Proust, Marcel, 1871-1922.</v>
      </c>
      <c r="F2801" t="str">
        <f>VLOOKUP(TRIM(SUBSTITUTE(D2801,CHAR(160),CHAR(32))),Metadata!B$1:D$2632,3,FALSE)</f>
        <v>La prisonnière</v>
      </c>
      <c r="G2801">
        <f>VLOOKUP(TRIM(SUBSTITUTE(D2801,CHAR(160),CHAR(32))),Metadata!B$1:E$2632,4,FALSE)</f>
        <v>1922</v>
      </c>
      <c r="H2801" t="s">
        <v>534</v>
      </c>
      <c r="J2801" t="str">
        <f>VLOOKUP(TRIM(SUBSTITUTE(D2801,CHAR(160),CHAR(32))),Metadata!B$1:H$2632,7,FALSE)</f>
        <v>roman</v>
      </c>
      <c r="L2801" t="str">
        <f>VLOOKUP(TRIM(SUBSTITUTE(D2801,CHAR(160),CHAR(32))),Metadata!B$1:J$2632,9,FALSE)</f>
        <v>prose</v>
      </c>
      <c r="M2801">
        <f>VLOOKUP(TRIM(SUBSTITUTE(D2801,CHAR(160),CHAR(32))),Metadata!B$1:K$2632,10,FALSE)</f>
        <v>170309</v>
      </c>
      <c r="N2801" s="1" t="s">
        <v>3277</v>
      </c>
      <c r="O2801">
        <v>178</v>
      </c>
      <c r="P2801">
        <v>190</v>
      </c>
    </row>
    <row r="2802" spans="1:16" x14ac:dyDescent="0.25">
      <c r="A2802" t="s">
        <v>4354</v>
      </c>
      <c r="B2802" t="s">
        <v>3284</v>
      </c>
      <c r="C2802" t="s">
        <v>330</v>
      </c>
      <c r="D2802" t="s">
        <v>8798</v>
      </c>
      <c r="E2802" t="str">
        <f>VLOOKUP(TRIM(SUBSTITUTE(D2802,CHAR(160),CHAR(32))),Metadata!B$1:C$2632,2,FALSE)</f>
        <v>Bourget, Paul, 1852-1935.</v>
      </c>
      <c r="F2802" t="str">
        <f>VLOOKUP(TRIM(SUBSTITUTE(D2802,CHAR(160),CHAR(32))),Metadata!B$1:D$2632,3,FALSE)</f>
        <v>Nos actes nous suivent</v>
      </c>
      <c r="G2802">
        <f>VLOOKUP(TRIM(SUBSTITUTE(D2802,CHAR(160),CHAR(32))),Metadata!B$1:E$2632,4,FALSE)</f>
        <v>1926</v>
      </c>
      <c r="H2802" t="s">
        <v>534</v>
      </c>
      <c r="J2802" t="str">
        <f>VLOOKUP(TRIM(SUBSTITUTE(D2802,CHAR(160),CHAR(32))),Metadata!B$1:H$2632,7,FALSE)</f>
        <v>roman</v>
      </c>
      <c r="L2802" t="str">
        <f>VLOOKUP(TRIM(SUBSTITUTE(D2802,CHAR(160),CHAR(32))),Metadata!B$1:J$2632,9,FALSE)</f>
        <v>prose</v>
      </c>
      <c r="M2802">
        <f>VLOOKUP(TRIM(SUBSTITUTE(D2802,CHAR(160),CHAR(32))),Metadata!B$1:K$2632,10,FALSE)</f>
        <v>112998</v>
      </c>
      <c r="N2802" s="1" t="s">
        <v>3278</v>
      </c>
      <c r="O2802">
        <v>76</v>
      </c>
      <c r="P2802">
        <v>87</v>
      </c>
    </row>
    <row r="2803" spans="1:16" x14ac:dyDescent="0.25">
      <c r="A2803" t="s">
        <v>4354</v>
      </c>
      <c r="B2803" t="s">
        <v>3284</v>
      </c>
      <c r="C2803" t="s">
        <v>330</v>
      </c>
      <c r="D2803" t="s">
        <v>7209</v>
      </c>
      <c r="E2803" t="str">
        <f>VLOOKUP(TRIM(SUBSTITUTE(D2803,CHAR(160),CHAR(32))),Metadata!B$1:C$2632,2,FALSE)</f>
        <v>Mathiez, Albert, 1874-1932.</v>
      </c>
      <c r="F2803" t="str">
        <f>VLOOKUP(TRIM(SUBSTITUTE(D2803,CHAR(160),CHAR(32))),Metadata!B$1:D$2632,3,FALSE)</f>
        <v>La révolution française</v>
      </c>
      <c r="G2803">
        <f>VLOOKUP(TRIM(SUBSTITUTE(D2803,CHAR(160),CHAR(32))),Metadata!B$1:E$2632,4,FALSE)</f>
        <v>1922</v>
      </c>
      <c r="H2803" t="s">
        <v>534</v>
      </c>
      <c r="J2803" t="str">
        <f>VLOOKUP(TRIM(SUBSTITUTE(D2803,CHAR(160),CHAR(32))),Metadata!B$1:H$2632,7,FALSE)</f>
        <v>traite</v>
      </c>
      <c r="L2803" t="str">
        <f>VLOOKUP(TRIM(SUBSTITUTE(D2803,CHAR(160),CHAR(32))),Metadata!B$1:J$2632,9,FALSE)</f>
        <v/>
      </c>
      <c r="M2803">
        <f>VLOOKUP(TRIM(SUBSTITUTE(D2803,CHAR(160),CHAR(32))),Metadata!B$1:K$2632,10,FALSE)</f>
        <v>207556</v>
      </c>
      <c r="N2803" s="1" t="s">
        <v>3279</v>
      </c>
      <c r="O2803">
        <v>51</v>
      </c>
      <c r="P2803">
        <v>62</v>
      </c>
    </row>
    <row r="2804" spans="1:16" x14ac:dyDescent="0.25">
      <c r="A2804" t="s">
        <v>4354</v>
      </c>
      <c r="B2804" t="s">
        <v>3284</v>
      </c>
      <c r="C2804" t="s">
        <v>330</v>
      </c>
      <c r="D2804" t="s">
        <v>8810</v>
      </c>
      <c r="E2804" t="str">
        <f>VLOOKUP(TRIM(SUBSTITUTE(D2804,CHAR(160),CHAR(32))),Metadata!B$1:C$2632,2,FALSE)</f>
        <v>Camus, Albert, 1913-1960.</v>
      </c>
      <c r="F2804" t="str">
        <f>VLOOKUP(TRIM(SUBSTITUTE(D2804,CHAR(160),CHAR(32))),Metadata!B$1:D$2632,3,FALSE)</f>
        <v>L'homme révolté</v>
      </c>
      <c r="G2804">
        <f>VLOOKUP(TRIM(SUBSTITUTE(D2804,CHAR(160),CHAR(32))),Metadata!B$1:E$2632,4,FALSE)</f>
        <v>1951</v>
      </c>
      <c r="H2804" t="s">
        <v>534</v>
      </c>
      <c r="J2804" t="str">
        <f>VLOOKUP(TRIM(SUBSTITUTE(D2804,CHAR(160),CHAR(32))),Metadata!B$1:H$2632,7,FALSE)</f>
        <v>traite ou essai</v>
      </c>
      <c r="L2804" t="str">
        <f>VLOOKUP(TRIM(SUBSTITUTE(D2804,CHAR(160),CHAR(32))),Metadata!B$1:J$2632,9,FALSE)</f>
        <v>prose</v>
      </c>
      <c r="M2804">
        <f>VLOOKUP(TRIM(SUBSTITUTE(D2804,CHAR(160),CHAR(32))),Metadata!B$1:K$2632,10,FALSE)</f>
        <v>109948</v>
      </c>
      <c r="N2804" s="1" t="s">
        <v>3280</v>
      </c>
      <c r="O2804">
        <v>111</v>
      </c>
      <c r="P2804">
        <v>122</v>
      </c>
    </row>
    <row r="2805" spans="1:16" x14ac:dyDescent="0.25">
      <c r="A2805" t="s">
        <v>4354</v>
      </c>
      <c r="B2805" t="s">
        <v>3284</v>
      </c>
      <c r="C2805" t="s">
        <v>330</v>
      </c>
      <c r="D2805" t="s">
        <v>8791</v>
      </c>
      <c r="E2805" t="str">
        <f>VLOOKUP(TRIM(SUBSTITUTE(D2805,CHAR(160),CHAR(32))),Metadata!B$1:C$2632,2,FALSE)</f>
        <v>Billy, André, 1882-1971.</v>
      </c>
      <c r="F2805" t="str">
        <f>VLOOKUP(TRIM(SUBSTITUTE(D2805,CHAR(160),CHAR(32))),Metadata!B$1:D$2632,3,FALSE)</f>
        <v>Introibo</v>
      </c>
      <c r="G2805">
        <f>VLOOKUP(TRIM(SUBSTITUTE(D2805,CHAR(160),CHAR(32))),Metadata!B$1:E$2632,4,FALSE)</f>
        <v>1939</v>
      </c>
      <c r="H2805" t="s">
        <v>534</v>
      </c>
      <c r="J2805" t="str">
        <f>VLOOKUP(TRIM(SUBSTITUTE(D2805,CHAR(160),CHAR(32))),Metadata!B$1:H$2632,7,FALSE)</f>
        <v>roman</v>
      </c>
      <c r="L2805" t="str">
        <f>VLOOKUP(TRIM(SUBSTITUTE(D2805,CHAR(160),CHAR(32))),Metadata!B$1:J$2632,9,FALSE)</f>
        <v>prose</v>
      </c>
      <c r="M2805">
        <f>VLOOKUP(TRIM(SUBSTITUTE(D2805,CHAR(160),CHAR(32))),Metadata!B$1:K$2632,10,FALSE)</f>
        <v>62455</v>
      </c>
      <c r="N2805" s="1" t="s">
        <v>3281</v>
      </c>
      <c r="O2805">
        <v>22</v>
      </c>
      <c r="P2805">
        <v>33</v>
      </c>
    </row>
    <row r="2806" spans="1:16" x14ac:dyDescent="0.25">
      <c r="A2806" t="s">
        <v>4354</v>
      </c>
      <c r="B2806" t="s">
        <v>3284</v>
      </c>
      <c r="C2806" t="s">
        <v>330</v>
      </c>
      <c r="D2806" t="s">
        <v>8924</v>
      </c>
      <c r="E2806" t="str">
        <f>VLOOKUP(TRIM(SUBSTITUTE(D2806,CHAR(160),CHAR(32))),Metadata!B$1:C$2632,2,FALSE)</f>
        <v>Malraux, André, 1901-1976.</v>
      </c>
      <c r="F2806" t="str">
        <f>VLOOKUP(TRIM(SUBSTITUTE(D2806,CHAR(160),CHAR(32))),Metadata!B$1:D$2632,3,FALSE)</f>
        <v>L'espoir</v>
      </c>
      <c r="G2806">
        <f>VLOOKUP(TRIM(SUBSTITUTE(D2806,CHAR(160),CHAR(32))),Metadata!B$1:E$2632,4,FALSE)</f>
        <v>1937</v>
      </c>
      <c r="H2806" t="s">
        <v>534</v>
      </c>
      <c r="J2806" t="str">
        <f>VLOOKUP(TRIM(SUBSTITUTE(D2806,CHAR(160),CHAR(32))),Metadata!B$1:H$2632,7,FALSE)</f>
        <v>roman</v>
      </c>
      <c r="L2806" t="str">
        <f>VLOOKUP(TRIM(SUBSTITUTE(D2806,CHAR(160),CHAR(32))),Metadata!B$1:J$2632,9,FALSE)</f>
        <v>prose</v>
      </c>
      <c r="M2806">
        <f>VLOOKUP(TRIM(SUBSTITUTE(D2806,CHAR(160),CHAR(32))),Metadata!B$1:K$2632,10,FALSE)</f>
        <v>149858</v>
      </c>
      <c r="N2806" s="1" t="s">
        <v>3282</v>
      </c>
      <c r="O2806">
        <v>90</v>
      </c>
      <c r="P2806">
        <v>101</v>
      </c>
    </row>
    <row r="2807" spans="1:16" x14ac:dyDescent="0.25">
      <c r="A2807" t="s">
        <v>4354</v>
      </c>
      <c r="B2807" t="s">
        <v>3284</v>
      </c>
      <c r="C2807" t="s">
        <v>330</v>
      </c>
      <c r="D2807" t="s">
        <v>7209</v>
      </c>
      <c r="E2807" t="str">
        <f>VLOOKUP(TRIM(SUBSTITUTE(D2807,CHAR(160),CHAR(32))),Metadata!B$1:C$2632,2,FALSE)</f>
        <v>Mathiez, Albert, 1874-1932.</v>
      </c>
      <c r="F2807" t="str">
        <f>VLOOKUP(TRIM(SUBSTITUTE(D2807,CHAR(160),CHAR(32))),Metadata!B$1:D$2632,3,FALSE)</f>
        <v>La révolution française</v>
      </c>
      <c r="G2807">
        <f>VLOOKUP(TRIM(SUBSTITUTE(D2807,CHAR(160),CHAR(32))),Metadata!B$1:E$2632,4,FALSE)</f>
        <v>1922</v>
      </c>
      <c r="H2807" t="s">
        <v>534</v>
      </c>
      <c r="J2807" t="str">
        <f>VLOOKUP(TRIM(SUBSTITUTE(D2807,CHAR(160),CHAR(32))),Metadata!B$1:H$2632,7,FALSE)</f>
        <v>traite</v>
      </c>
      <c r="L2807" t="str">
        <f>VLOOKUP(TRIM(SUBSTITUTE(D2807,CHAR(160),CHAR(32))),Metadata!B$1:J$2632,9,FALSE)</f>
        <v/>
      </c>
      <c r="M2807">
        <f>VLOOKUP(TRIM(SUBSTITUTE(D2807,CHAR(160),CHAR(32))),Metadata!B$1:K$2632,10,FALSE)</f>
        <v>207556</v>
      </c>
      <c r="N2807" s="1" t="s">
        <v>3283</v>
      </c>
      <c r="O2807">
        <v>173</v>
      </c>
      <c r="P2807">
        <v>185</v>
      </c>
    </row>
    <row r="2808" spans="1:16" x14ac:dyDescent="0.25">
      <c r="A2808" t="s">
        <v>4354</v>
      </c>
      <c r="B2808" t="s">
        <v>3294</v>
      </c>
      <c r="C2808" t="s">
        <v>330</v>
      </c>
      <c r="D2808" t="s">
        <v>8559</v>
      </c>
      <c r="E2808" t="str">
        <f>VLOOKUP(TRIM(SUBSTITUTE(D2808,CHAR(160),CHAR(32))),Metadata!B$1:C$2632,2,FALSE)</f>
        <v>Goncourt, Edmond de, 1822-1896: Goncourt, Jules de, 1830-1870.</v>
      </c>
      <c r="F2808" t="str">
        <f>VLOOKUP(TRIM(SUBSTITUTE(D2808,CHAR(160),CHAR(32))),Metadata!B$1:D$2632,3,FALSE)</f>
        <v>Journal, T. 3, 1879-1890</v>
      </c>
      <c r="G2808">
        <f>VLOOKUP(TRIM(SUBSTITUTE(D2808,CHAR(160),CHAR(32))),Metadata!B$1:E$2632,4,FALSE)</f>
        <v>1890</v>
      </c>
      <c r="H2808" t="s">
        <v>450</v>
      </c>
      <c r="J2808" t="str">
        <f>VLOOKUP(TRIM(SUBSTITUTE(D2808,CHAR(160),CHAR(32))),Metadata!B$1:H$2632,7,FALSE)</f>
        <v>memoires</v>
      </c>
      <c r="L2808" t="str">
        <f>VLOOKUP(TRIM(SUBSTITUTE(D2808,CHAR(160),CHAR(32))),Metadata!B$1:J$2632,9,FALSE)</f>
        <v>prose</v>
      </c>
      <c r="M2808">
        <f>VLOOKUP(TRIM(SUBSTITUTE(D2808,CHAR(160),CHAR(32))),Metadata!B$1:K$2632,10,FALSE)</f>
        <v>430703</v>
      </c>
      <c r="N2808" s="1" t="s">
        <v>3285</v>
      </c>
      <c r="O2808">
        <v>43</v>
      </c>
      <c r="P2808">
        <v>54</v>
      </c>
    </row>
    <row r="2809" spans="1:16" x14ac:dyDescent="0.25">
      <c r="A2809" t="s">
        <v>4354</v>
      </c>
      <c r="B2809" t="s">
        <v>3294</v>
      </c>
      <c r="C2809" t="s">
        <v>330</v>
      </c>
      <c r="D2809" t="s">
        <v>8478</v>
      </c>
      <c r="E2809" t="str">
        <f>VLOOKUP(TRIM(SUBSTITUTE(D2809,CHAR(160),CHAR(32))),Metadata!B$1:C$2632,2,FALSE)</f>
        <v>Delécluze, E. J. (Etienne Jean), 1781-1863.</v>
      </c>
      <c r="F2809" t="str">
        <f>VLOOKUP(TRIM(SUBSTITUTE(D2809,CHAR(160),CHAR(32))),Metadata!B$1:D$2632,3,FALSE)</f>
        <v>Journal</v>
      </c>
      <c r="G2809">
        <f>VLOOKUP(TRIM(SUBSTITUTE(D2809,CHAR(160),CHAR(32))),Metadata!B$1:E$2632,4,FALSE)</f>
        <v>1828</v>
      </c>
      <c r="H2809" t="s">
        <v>450</v>
      </c>
      <c r="J2809" t="str">
        <f>VLOOKUP(TRIM(SUBSTITUTE(D2809,CHAR(160),CHAR(32))),Metadata!B$1:H$2632,7,FALSE)</f>
        <v>memoires</v>
      </c>
      <c r="L2809" t="str">
        <f>VLOOKUP(TRIM(SUBSTITUTE(D2809,CHAR(160),CHAR(32))),Metadata!B$1:J$2632,9,FALSE)</f>
        <v>prose</v>
      </c>
      <c r="M2809">
        <f>VLOOKUP(TRIM(SUBSTITUTE(D2809,CHAR(160),CHAR(32))),Metadata!B$1:K$2632,10,FALSE)</f>
        <v>171446</v>
      </c>
      <c r="N2809" s="1" t="s">
        <v>3286</v>
      </c>
      <c r="O2809">
        <v>24</v>
      </c>
      <c r="P2809">
        <v>34</v>
      </c>
    </row>
    <row r="2810" spans="1:16" x14ac:dyDescent="0.25">
      <c r="A2810" t="s">
        <v>4354</v>
      </c>
      <c r="B2810" t="s">
        <v>3294</v>
      </c>
      <c r="C2810" t="s">
        <v>330</v>
      </c>
      <c r="D2810" t="s">
        <v>8560</v>
      </c>
      <c r="E2810" t="str">
        <f>VLOOKUP(TRIM(SUBSTITUTE(D2810,CHAR(160),CHAR(32))),Metadata!B$1:C$2632,2,FALSE)</f>
        <v>Goncourt, Edmond de, 1822-1896: Goncourt, Jules de, 1830-1870.</v>
      </c>
      <c r="F2810" t="str">
        <f>VLOOKUP(TRIM(SUBSTITUTE(D2810,CHAR(160),CHAR(32))),Metadata!B$1:D$2632,3,FALSE)</f>
        <v>Journal, T. 4, 1891-1896</v>
      </c>
      <c r="G2810">
        <f>VLOOKUP(TRIM(SUBSTITUTE(D2810,CHAR(160),CHAR(32))),Metadata!B$1:E$2632,4,FALSE)</f>
        <v>1896</v>
      </c>
      <c r="H2810" t="s">
        <v>450</v>
      </c>
      <c r="J2810" t="str">
        <f>VLOOKUP(TRIM(SUBSTITUTE(D2810,CHAR(160),CHAR(32))),Metadata!B$1:H$2632,7,FALSE)</f>
        <v>memoires</v>
      </c>
      <c r="L2810" t="str">
        <f>VLOOKUP(TRIM(SUBSTITUTE(D2810,CHAR(160),CHAR(32))),Metadata!B$1:J$2632,9,FALSE)</f>
        <v>prose</v>
      </c>
      <c r="M2810">
        <f>VLOOKUP(TRIM(SUBSTITUTE(D2810,CHAR(160),CHAR(32))),Metadata!B$1:K$2632,10,FALSE)</f>
        <v>341281</v>
      </c>
      <c r="N2810" s="1" t="s">
        <v>3287</v>
      </c>
      <c r="O2810">
        <v>50</v>
      </c>
      <c r="P2810">
        <v>60</v>
      </c>
    </row>
    <row r="2811" spans="1:16" x14ac:dyDescent="0.25">
      <c r="A2811" t="s">
        <v>4354</v>
      </c>
      <c r="B2811" t="s">
        <v>3294</v>
      </c>
      <c r="C2811" t="s">
        <v>330</v>
      </c>
      <c r="D2811" t="s">
        <v>8562</v>
      </c>
      <c r="E2811" t="str">
        <f>VLOOKUP(TRIM(SUBSTITUTE(D2811,CHAR(160),CHAR(32))),Metadata!B$1:C$2632,2,FALSE)</f>
        <v>Goncourt, Edmond de, 1822-1896: Goncourt, Jules de, 1830-1870.</v>
      </c>
      <c r="F2811" t="str">
        <f>VLOOKUP(TRIM(SUBSTITUTE(D2811,CHAR(160),CHAR(32))),Metadata!B$1:D$2632,3,FALSE)</f>
        <v>Madame Gervaisais</v>
      </c>
      <c r="G2811">
        <f>VLOOKUP(TRIM(SUBSTITUTE(D2811,CHAR(160),CHAR(32))),Metadata!B$1:E$2632,4,FALSE)</f>
        <v>1869</v>
      </c>
      <c r="H2811" t="s">
        <v>450</v>
      </c>
      <c r="J2811" t="str">
        <f>VLOOKUP(TRIM(SUBSTITUTE(D2811,CHAR(160),CHAR(32))),Metadata!B$1:H$2632,7,FALSE)</f>
        <v>roman</v>
      </c>
      <c r="L2811" t="str">
        <f>VLOOKUP(TRIM(SUBSTITUTE(D2811,CHAR(160),CHAR(32))),Metadata!B$1:J$2632,9,FALSE)</f>
        <v>prose</v>
      </c>
      <c r="M2811">
        <f>VLOOKUP(TRIM(SUBSTITUTE(D2811,CHAR(160),CHAR(32))),Metadata!B$1:K$2632,10,FALSE)</f>
        <v>61715</v>
      </c>
      <c r="N2811" s="1" t="s">
        <v>3288</v>
      </c>
      <c r="O2811">
        <v>89</v>
      </c>
      <c r="P2811">
        <v>99</v>
      </c>
    </row>
    <row r="2812" spans="1:16" x14ac:dyDescent="0.25">
      <c r="A2812" t="s">
        <v>4354</v>
      </c>
      <c r="B2812" t="s">
        <v>3294</v>
      </c>
      <c r="C2812" t="s">
        <v>330</v>
      </c>
      <c r="D2812" t="s">
        <v>8479</v>
      </c>
      <c r="E2812" t="str">
        <f>VLOOKUP(TRIM(SUBSTITUTE(D2812,CHAR(160),CHAR(32))),Metadata!B$1:C$2632,2,FALSE)</f>
        <v>Desbordes-Valmore, Marceline, 1786-1859.</v>
      </c>
      <c r="F2812" t="str">
        <f>VLOOKUP(TRIM(SUBSTITUTE(D2812,CHAR(160),CHAR(32))),Metadata!B$1:D$2632,3,FALSE)</f>
        <v>Oeuvres poétiques</v>
      </c>
      <c r="G2812">
        <f>VLOOKUP(TRIM(SUBSTITUTE(D2812,CHAR(160),CHAR(32))),Metadata!B$1:E$2632,4,FALSE)</f>
        <v>1859</v>
      </c>
      <c r="H2812" t="s">
        <v>450</v>
      </c>
      <c r="J2812" t="str">
        <f>VLOOKUP(TRIM(SUBSTITUTE(D2812,CHAR(160),CHAR(32))),Metadata!B$1:H$2632,7,FALSE)</f>
        <v>poesie</v>
      </c>
      <c r="L2812" t="str">
        <f>VLOOKUP(TRIM(SUBSTITUTE(D2812,CHAR(160),CHAR(32))),Metadata!B$1:J$2632,9,FALSE)</f>
        <v>vers</v>
      </c>
      <c r="M2812">
        <f>VLOOKUP(TRIM(SUBSTITUTE(D2812,CHAR(160),CHAR(32))),Metadata!B$1:K$2632,10,FALSE)</f>
        <v>39273</v>
      </c>
      <c r="N2812" s="1" t="s">
        <v>3289</v>
      </c>
      <c r="O2812">
        <v>51</v>
      </c>
      <c r="P2812">
        <v>61</v>
      </c>
    </row>
    <row r="2813" spans="1:16" x14ac:dyDescent="0.25">
      <c r="A2813" t="s">
        <v>4354</v>
      </c>
      <c r="B2813" t="s">
        <v>3294</v>
      </c>
      <c r="C2813" t="s">
        <v>330</v>
      </c>
      <c r="D2813" t="s">
        <v>9023</v>
      </c>
      <c r="E2813" t="str">
        <f>VLOOKUP(TRIM(SUBSTITUTE(D2813,CHAR(160),CHAR(32))),Metadata!B$1:C$2632,2,FALSE)</f>
        <v>Vuillemin, Jules, 1920-2001.</v>
      </c>
      <c r="F2813" t="str">
        <f>VLOOKUP(TRIM(SUBSTITUTE(D2813,CHAR(160),CHAR(32))),Metadata!B$1:D$2632,3,FALSE)</f>
        <v>L'être et la travail: les conditions dialectiques de la psychologie et de la sociologie</v>
      </c>
      <c r="G2813">
        <f>VLOOKUP(TRIM(SUBSTITUTE(D2813,CHAR(160),CHAR(32))),Metadata!B$1:E$2632,4,FALSE)</f>
        <v>1949</v>
      </c>
      <c r="H2813" t="s">
        <v>534</v>
      </c>
      <c r="J2813" t="str">
        <f>VLOOKUP(TRIM(SUBSTITUTE(D2813,CHAR(160),CHAR(32))),Metadata!B$1:H$2632,7,FALSE)</f>
        <v>traite ou essai</v>
      </c>
      <c r="L2813" t="str">
        <f>VLOOKUP(TRIM(SUBSTITUTE(D2813,CHAR(160),CHAR(32))),Metadata!B$1:J$2632,9,FALSE)</f>
        <v>prose</v>
      </c>
      <c r="M2813">
        <f>VLOOKUP(TRIM(SUBSTITUTE(D2813,CHAR(160),CHAR(32))),Metadata!B$1:K$2632,10,FALSE)</f>
        <v>65326</v>
      </c>
      <c r="N2813" s="1" t="s">
        <v>3290</v>
      </c>
      <c r="O2813">
        <v>16</v>
      </c>
      <c r="P2813">
        <v>26</v>
      </c>
    </row>
    <row r="2814" spans="1:16" x14ac:dyDescent="0.25">
      <c r="A2814" t="s">
        <v>4354</v>
      </c>
      <c r="B2814" t="s">
        <v>3294</v>
      </c>
      <c r="C2814" t="s">
        <v>330</v>
      </c>
      <c r="D2814" t="s">
        <v>8989</v>
      </c>
      <c r="E2814" t="str">
        <f>VLOOKUP(TRIM(SUBSTITUTE(D2814,CHAR(160),CHAR(32))),Metadata!B$1:C$2632,2,FALSE)</f>
        <v>Ricoeur, Paul, 1913-2005.</v>
      </c>
      <c r="F2814" t="str">
        <f>VLOOKUP(TRIM(SUBSTITUTE(D2814,CHAR(160),CHAR(32))),Metadata!B$1:D$2632,3,FALSE)</f>
        <v>Philosophie de la volonté. T. 1, Le volontaire et l'involontaire</v>
      </c>
      <c r="G2814">
        <f>VLOOKUP(TRIM(SUBSTITUTE(D2814,CHAR(160),CHAR(32))),Metadata!B$1:E$2632,4,FALSE)</f>
        <v>1949</v>
      </c>
      <c r="H2814" t="s">
        <v>534</v>
      </c>
      <c r="J2814" t="str">
        <f>VLOOKUP(TRIM(SUBSTITUTE(D2814,CHAR(160),CHAR(32))),Metadata!B$1:H$2632,7,FALSE)</f>
        <v>traite ou essai</v>
      </c>
      <c r="L2814" t="str">
        <f>VLOOKUP(TRIM(SUBSTITUTE(D2814,CHAR(160),CHAR(32))),Metadata!B$1:J$2632,9,FALSE)</f>
        <v>prose</v>
      </c>
      <c r="M2814">
        <f>VLOOKUP(TRIM(SUBSTITUTE(D2814,CHAR(160),CHAR(32))),Metadata!B$1:K$2632,10,FALSE)</f>
        <v>205882</v>
      </c>
      <c r="N2814" s="1" t="s">
        <v>3291</v>
      </c>
      <c r="O2814">
        <v>142</v>
      </c>
      <c r="P2814">
        <v>152</v>
      </c>
    </row>
    <row r="2815" spans="1:16" x14ac:dyDescent="0.25">
      <c r="A2815" t="s">
        <v>4354</v>
      </c>
      <c r="B2815" t="s">
        <v>3294</v>
      </c>
      <c r="C2815" t="s">
        <v>330</v>
      </c>
      <c r="D2815" t="s">
        <v>9023</v>
      </c>
      <c r="E2815" t="str">
        <f>VLOOKUP(TRIM(SUBSTITUTE(D2815,CHAR(160),CHAR(32))),Metadata!B$1:C$2632,2,FALSE)</f>
        <v>Vuillemin, Jules, 1920-2001.</v>
      </c>
      <c r="F2815" t="str">
        <f>VLOOKUP(TRIM(SUBSTITUTE(D2815,CHAR(160),CHAR(32))),Metadata!B$1:D$2632,3,FALSE)</f>
        <v>L'être et la travail: les conditions dialectiques de la psychologie et de la sociologie</v>
      </c>
      <c r="G2815">
        <f>VLOOKUP(TRIM(SUBSTITUTE(D2815,CHAR(160),CHAR(32))),Metadata!B$1:E$2632,4,FALSE)</f>
        <v>1949</v>
      </c>
      <c r="H2815" t="s">
        <v>534</v>
      </c>
      <c r="J2815" t="str">
        <f>VLOOKUP(TRIM(SUBSTITUTE(D2815,CHAR(160),CHAR(32))),Metadata!B$1:H$2632,7,FALSE)</f>
        <v>traite ou essai</v>
      </c>
      <c r="L2815" t="str">
        <f>VLOOKUP(TRIM(SUBSTITUTE(D2815,CHAR(160),CHAR(32))),Metadata!B$1:J$2632,9,FALSE)</f>
        <v>prose</v>
      </c>
      <c r="M2815">
        <f>VLOOKUP(TRIM(SUBSTITUTE(D2815,CHAR(160),CHAR(32))),Metadata!B$1:K$2632,10,FALSE)</f>
        <v>65326</v>
      </c>
      <c r="N2815" s="1" t="s">
        <v>3292</v>
      </c>
      <c r="O2815">
        <v>136</v>
      </c>
      <c r="P2815">
        <v>146</v>
      </c>
    </row>
    <row r="2816" spans="1:16" x14ac:dyDescent="0.25">
      <c r="A2816" t="s">
        <v>4354</v>
      </c>
      <c r="B2816" t="s">
        <v>3294</v>
      </c>
      <c r="C2816" t="s">
        <v>330</v>
      </c>
      <c r="D2816" t="s">
        <v>8780</v>
      </c>
      <c r="E2816" t="str">
        <f>VLOOKUP(TRIM(SUBSTITUTE(D2816,CHAR(160),CHAR(32))),Metadata!B$1:C$2632,2,FALSE)</f>
        <v>Béguin, Albert, 1898-1957.</v>
      </c>
      <c r="F2816" t="str">
        <f>VLOOKUP(TRIM(SUBSTITUTE(D2816,CHAR(160),CHAR(32))),Metadata!B$1:D$2632,3,FALSE)</f>
        <v>L'âme romantique et le rêve</v>
      </c>
      <c r="G2816">
        <f>VLOOKUP(TRIM(SUBSTITUTE(D2816,CHAR(160),CHAR(32))),Metadata!B$1:E$2632,4,FALSE)</f>
        <v>1939</v>
      </c>
      <c r="H2816" t="s">
        <v>534</v>
      </c>
      <c r="J2816" t="str">
        <f>VLOOKUP(TRIM(SUBSTITUTE(D2816,CHAR(160),CHAR(32))),Metadata!B$1:H$2632,7,FALSE)</f>
        <v>traite ou essai</v>
      </c>
      <c r="L2816" t="str">
        <f>VLOOKUP(TRIM(SUBSTITUTE(D2816,CHAR(160),CHAR(32))),Metadata!B$1:J$2632,9,FALSE)</f>
        <v>prose</v>
      </c>
      <c r="M2816">
        <f>VLOOKUP(TRIM(SUBSTITUTE(D2816,CHAR(160),CHAR(32))),Metadata!B$1:K$2632,10,FALSE)</f>
        <v>191397</v>
      </c>
      <c r="N2816" s="1" t="s">
        <v>3293</v>
      </c>
      <c r="O2816">
        <v>67</v>
      </c>
      <c r="P2816">
        <v>77</v>
      </c>
    </row>
    <row r="2817" spans="1:16" x14ac:dyDescent="0.25">
      <c r="A2817" t="s">
        <v>4354</v>
      </c>
      <c r="B2817" t="s">
        <v>3374</v>
      </c>
      <c r="C2817" t="s">
        <v>330</v>
      </c>
      <c r="D2817" t="s">
        <v>8029</v>
      </c>
      <c r="E2817" t="str">
        <f>VLOOKUP(TRIM(SUBSTITUTE(D2817,CHAR(160),CHAR(32))),Metadata!B$1:C$2632,2,FALSE)</f>
        <v>Corneille, Pierre, 1606-1684.</v>
      </c>
      <c r="F2817" t="str">
        <f>VLOOKUP(TRIM(SUBSTITUTE(D2817,CHAR(160),CHAR(32))),Metadata!B$1:D$2632,3,FALSE)</f>
        <v>Sophonisbe</v>
      </c>
      <c r="G2817">
        <f>VLOOKUP(TRIM(SUBSTITUTE(D2817,CHAR(160),CHAR(32))),Metadata!B$1:E$2632,4,FALSE)</f>
        <v>1663</v>
      </c>
      <c r="H2817" t="s">
        <v>445</v>
      </c>
      <c r="J2817" t="str">
        <f>VLOOKUP(TRIM(SUBSTITUTE(D2817,CHAR(160),CHAR(32))),Metadata!B$1:H$2632,7,FALSE)</f>
        <v>theatre</v>
      </c>
      <c r="L2817" t="str">
        <f>VLOOKUP(TRIM(SUBSTITUTE(D2817,CHAR(160),CHAR(32))),Metadata!B$1:J$2632,9,FALSE)</f>
        <v/>
      </c>
      <c r="M2817">
        <f>VLOOKUP(TRIM(SUBSTITUTE(D2817,CHAR(160),CHAR(32))),Metadata!B$1:K$2632,10,FALSE)</f>
        <v>16989</v>
      </c>
      <c r="N2817" s="1" t="s">
        <v>3295</v>
      </c>
      <c r="O2817">
        <v>46</v>
      </c>
      <c r="P2817">
        <v>53</v>
      </c>
    </row>
    <row r="2818" spans="1:16" x14ac:dyDescent="0.25">
      <c r="A2818" t="s">
        <v>4354</v>
      </c>
      <c r="B2818" t="s">
        <v>3374</v>
      </c>
      <c r="C2818" t="s">
        <v>330</v>
      </c>
      <c r="D2818" t="s">
        <v>7993</v>
      </c>
      <c r="E2818" t="str">
        <f>VLOOKUP(TRIM(SUBSTITUTE(D2818,CHAR(160),CHAR(32))),Metadata!B$1:C$2632,2,FALSE)</f>
        <v>Boileau Despréaux, Nicolas, 1636-1711.</v>
      </c>
      <c r="F2818" t="str">
        <f>VLOOKUP(TRIM(SUBSTITUTE(D2818,CHAR(160),CHAR(32))),Metadata!B$1:D$2632,3,FALSE)</f>
        <v>Satire X</v>
      </c>
      <c r="G2818">
        <f>VLOOKUP(TRIM(SUBSTITUTE(D2818,CHAR(160),CHAR(32))),Metadata!B$1:E$2632,4,FALSE)</f>
        <v>1694</v>
      </c>
      <c r="H2818" t="s">
        <v>445</v>
      </c>
      <c r="J2818" t="str">
        <f>VLOOKUP(TRIM(SUBSTITUTE(D2818,CHAR(160),CHAR(32))),Metadata!B$1:H$2632,7,FALSE)</f>
        <v>poesie</v>
      </c>
      <c r="L2818" t="str">
        <f>VLOOKUP(TRIM(SUBSTITUTE(D2818,CHAR(160),CHAR(32))),Metadata!B$1:J$2632,9,FALSE)</f>
        <v>vers</v>
      </c>
      <c r="M2818">
        <f>VLOOKUP(TRIM(SUBSTITUTE(D2818,CHAR(160),CHAR(32))),Metadata!B$1:K$2632,10,FALSE)</f>
        <v>6898</v>
      </c>
      <c r="N2818" s="1" t="s">
        <v>3296</v>
      </c>
      <c r="O2818">
        <v>36</v>
      </c>
      <c r="P2818">
        <v>43</v>
      </c>
    </row>
    <row r="2819" spans="1:16" x14ac:dyDescent="0.25">
      <c r="A2819" t="s">
        <v>4354</v>
      </c>
      <c r="B2819" t="s">
        <v>3374</v>
      </c>
      <c r="C2819" t="s">
        <v>330</v>
      </c>
      <c r="D2819" t="s">
        <v>8011</v>
      </c>
      <c r="E2819" t="str">
        <f>VLOOKUP(TRIM(SUBSTITUTE(D2819,CHAR(160),CHAR(32))),Metadata!B$1:C$2632,2,FALSE)</f>
        <v>Colletet, Guillaume, 1598-1659.</v>
      </c>
      <c r="F2819" t="str">
        <f>VLOOKUP(TRIM(SUBSTITUTE(D2819,CHAR(160),CHAR(32))),Metadata!B$1:D$2632,3,FALSE)</f>
        <v>Poésies diverses</v>
      </c>
      <c r="G2819">
        <f>VLOOKUP(TRIM(SUBSTITUTE(D2819,CHAR(160),CHAR(32))),Metadata!B$1:E$2632,4,FALSE)</f>
        <v>1656</v>
      </c>
      <c r="H2819" t="s">
        <v>445</v>
      </c>
      <c r="J2819" t="str">
        <f>VLOOKUP(TRIM(SUBSTITUTE(D2819,CHAR(160),CHAR(32))),Metadata!B$1:H$2632,7,FALSE)</f>
        <v>poesie</v>
      </c>
      <c r="L2819" t="str">
        <f>VLOOKUP(TRIM(SUBSTITUTE(D2819,CHAR(160),CHAR(32))),Metadata!B$1:J$2632,9,FALSE)</f>
        <v>vers</v>
      </c>
      <c r="M2819">
        <f>VLOOKUP(TRIM(SUBSTITUTE(D2819,CHAR(160),CHAR(32))),Metadata!B$1:K$2632,10,FALSE)</f>
        <v>75501</v>
      </c>
      <c r="N2819" t="s">
        <v>3297</v>
      </c>
      <c r="O2819">
        <v>51</v>
      </c>
      <c r="P2819">
        <v>58</v>
      </c>
    </row>
    <row r="2820" spans="1:16" x14ac:dyDescent="0.25">
      <c r="A2820" t="s">
        <v>4354</v>
      </c>
      <c r="B2820" t="s">
        <v>3374</v>
      </c>
      <c r="C2820" t="s">
        <v>330</v>
      </c>
      <c r="D2820" t="s">
        <v>7985</v>
      </c>
      <c r="E2820" t="str">
        <f>VLOOKUP(TRIM(SUBSTITUTE(D2820,CHAR(160),CHAR(32))),Metadata!B$1:C$2632,2,FALSE)</f>
        <v>Balzac, Jean-Louis Guez, seigneur de, 1597-1654.</v>
      </c>
      <c r="F2820" t="str">
        <f>VLOOKUP(TRIM(SUBSTITUTE(D2820,CHAR(160),CHAR(32))),Metadata!B$1:D$2632,3,FALSE)</f>
        <v>Les Entretiens</v>
      </c>
      <c r="G2820">
        <f>VLOOKUP(TRIM(SUBSTITUTE(D2820,CHAR(160),CHAR(32))),Metadata!B$1:E$2632,4,FALSE)</f>
        <v>1654</v>
      </c>
      <c r="H2820" t="s">
        <v>445</v>
      </c>
      <c r="J2820" t="str">
        <f>VLOOKUP(TRIM(SUBSTITUTE(D2820,CHAR(160),CHAR(32))),Metadata!B$1:H$2632,7,FALSE)</f>
        <v>melanges litteraires</v>
      </c>
      <c r="L2820" t="str">
        <f>VLOOKUP(TRIM(SUBSTITUTE(D2820,CHAR(160),CHAR(32))),Metadata!B$1:J$2632,9,FALSE)</f>
        <v>prose</v>
      </c>
      <c r="M2820">
        <f>VLOOKUP(TRIM(SUBSTITUTE(D2820,CHAR(160),CHAR(32))),Metadata!B$1:K$2632,10,FALSE)</f>
        <v>62258</v>
      </c>
      <c r="N2820" s="1" t="s">
        <v>3298</v>
      </c>
      <c r="O2820">
        <v>95</v>
      </c>
      <c r="P2820">
        <v>102</v>
      </c>
    </row>
    <row r="2821" spans="1:16" x14ac:dyDescent="0.25">
      <c r="A2821" t="s">
        <v>4354</v>
      </c>
      <c r="B2821" t="s">
        <v>3374</v>
      </c>
      <c r="C2821" t="s">
        <v>330</v>
      </c>
      <c r="D2821" t="s">
        <v>7977</v>
      </c>
      <c r="E2821" t="str">
        <f>VLOOKUP(TRIM(SUBSTITUTE(D2821,CHAR(160),CHAR(32))),Metadata!B$1:C$2632,2,FALSE)</f>
        <v>Aulnoy, Madame d' (Marie-Catherine), 1650 or 51-1705.</v>
      </c>
      <c r="F2821" t="str">
        <f>VLOOKUP(TRIM(SUBSTITUTE(D2821,CHAR(160),CHAR(32))),Metadata!B$1:D$2632,3,FALSE)</f>
        <v>Relation du Voyage d'Espagne</v>
      </c>
      <c r="G2821">
        <f>VLOOKUP(TRIM(SUBSTITUTE(D2821,CHAR(160),CHAR(32))),Metadata!B$1:E$2632,4,FALSE)</f>
        <v>1691</v>
      </c>
      <c r="H2821" t="s">
        <v>445</v>
      </c>
      <c r="J2821" t="str">
        <f>VLOOKUP(TRIM(SUBSTITUTE(D2821,CHAR(160),CHAR(32))),Metadata!B$1:H$2632,7,FALSE)</f>
        <v>recit de voyage</v>
      </c>
      <c r="L2821" t="str">
        <f>VLOOKUP(TRIM(SUBSTITUTE(D2821,CHAR(160),CHAR(32))),Metadata!B$1:J$2632,9,FALSE)</f>
        <v>prose</v>
      </c>
      <c r="M2821">
        <f>VLOOKUP(TRIM(SUBSTITUTE(D2821,CHAR(160),CHAR(32))),Metadata!B$1:K$2632,10,FALSE)</f>
        <v>141618</v>
      </c>
      <c r="N2821" s="1" t="s">
        <v>3299</v>
      </c>
      <c r="O2821">
        <v>30</v>
      </c>
      <c r="P2821">
        <v>36</v>
      </c>
    </row>
    <row r="2822" spans="1:16" x14ac:dyDescent="0.25">
      <c r="A2822" t="s">
        <v>4354</v>
      </c>
      <c r="B2822" t="s">
        <v>3374</v>
      </c>
      <c r="C2822" t="s">
        <v>330</v>
      </c>
      <c r="D2822" t="s">
        <v>8092</v>
      </c>
      <c r="E2822" t="str">
        <f>VLOOKUP(TRIM(SUBSTITUTE(D2822,CHAR(160),CHAR(32))),Metadata!B$1:C$2632,2,FALSE)</f>
        <v>Molière, 1622-1673.</v>
      </c>
      <c r="F2822" t="str">
        <f>VLOOKUP(TRIM(SUBSTITUTE(D2822,CHAR(160),CHAR(32))),Metadata!B$1:D$2632,3,FALSE)</f>
        <v>Dom Garcie de Navarre, ou, Le prince jaloux: comédie</v>
      </c>
      <c r="G2822">
        <f>VLOOKUP(TRIM(SUBSTITUTE(D2822,CHAR(160),CHAR(32))),Metadata!B$1:E$2632,4,FALSE)</f>
        <v>1661</v>
      </c>
      <c r="H2822" t="s">
        <v>445</v>
      </c>
      <c r="J2822" t="str">
        <f>VLOOKUP(TRIM(SUBSTITUTE(D2822,CHAR(160),CHAR(32))),Metadata!B$1:H$2632,7,FALSE)</f>
        <v>theatre</v>
      </c>
      <c r="L2822" t="str">
        <f>VLOOKUP(TRIM(SUBSTITUTE(D2822,CHAR(160),CHAR(32))),Metadata!B$1:J$2632,9,FALSE)</f>
        <v/>
      </c>
      <c r="M2822">
        <f>VLOOKUP(TRIM(SUBSTITUTE(D2822,CHAR(160),CHAR(32))),Metadata!B$1:K$2632,10,FALSE)</f>
        <v>17455</v>
      </c>
      <c r="N2822" s="1" t="s">
        <v>3300</v>
      </c>
      <c r="O2822">
        <v>312</v>
      </c>
      <c r="P2822">
        <v>318</v>
      </c>
    </row>
    <row r="2823" spans="1:16" x14ac:dyDescent="0.25">
      <c r="A2823" t="s">
        <v>4354</v>
      </c>
      <c r="B2823" t="s">
        <v>3374</v>
      </c>
      <c r="C2823" t="s">
        <v>330</v>
      </c>
      <c r="D2823" t="s">
        <v>7978</v>
      </c>
      <c r="E2823" t="str">
        <f>VLOOKUP(TRIM(SUBSTITUTE(D2823,CHAR(160),CHAR(32))),Metadata!B$1:C$2632,2,FALSE)</f>
        <v>Auvray, Jean 1590?-1633.</v>
      </c>
      <c r="F2823" t="str">
        <f>VLOOKUP(TRIM(SUBSTITUTE(D2823,CHAR(160),CHAR(32))),Metadata!B$1:D$2632,3,FALSE)</f>
        <v>Le banquet des muses</v>
      </c>
      <c r="G2823">
        <f>VLOOKUP(TRIM(SUBSTITUTE(D2823,CHAR(160),CHAR(32))),Metadata!B$1:E$2632,4,FALSE)</f>
        <v>1623</v>
      </c>
      <c r="H2823" t="s">
        <v>445</v>
      </c>
      <c r="J2823" t="str">
        <f>VLOOKUP(TRIM(SUBSTITUTE(D2823,CHAR(160),CHAR(32))),Metadata!B$1:H$2632,7,FALSE)</f>
        <v>poesie</v>
      </c>
      <c r="L2823" t="str">
        <f>VLOOKUP(TRIM(SUBSTITUTE(D2823,CHAR(160),CHAR(32))),Metadata!B$1:J$2632,9,FALSE)</f>
        <v>vers</v>
      </c>
      <c r="M2823">
        <f>VLOOKUP(TRIM(SUBSTITUTE(D2823,CHAR(160),CHAR(32))),Metadata!B$1:K$2632,10,FALSE)</f>
        <v>64538</v>
      </c>
      <c r="N2823" t="s">
        <v>3301</v>
      </c>
      <c r="O2823">
        <v>435</v>
      </c>
      <c r="P2823">
        <v>442</v>
      </c>
    </row>
    <row r="2824" spans="1:16" x14ac:dyDescent="0.25">
      <c r="A2824" t="s">
        <v>4354</v>
      </c>
      <c r="B2824" t="s">
        <v>3374</v>
      </c>
      <c r="C2824" t="s">
        <v>330</v>
      </c>
      <c r="D2824" t="s">
        <v>8123</v>
      </c>
      <c r="E2824" t="str">
        <f>VLOOKUP(TRIM(SUBSTITUTE(D2824,CHAR(160),CHAR(32))),Metadata!B$1:C$2632,2,FALSE)</f>
        <v>Peiresc, Nicolas Claude Fabri de, 1580-1637.</v>
      </c>
      <c r="F2824" t="str">
        <f>VLOOKUP(TRIM(SUBSTITUTE(D2824,CHAR(160),CHAR(32))),Metadata!B$1:D$2632,3,FALSE)</f>
        <v>Lettres de Peiresc. Tome troisième, Janvier 1634-juin 1637</v>
      </c>
      <c r="G2824">
        <f>VLOOKUP(TRIM(SUBSTITUTE(D2824,CHAR(160),CHAR(32))),Metadata!B$1:E$2632,4,FALSE)</f>
        <v>1634</v>
      </c>
      <c r="H2824" t="s">
        <v>445</v>
      </c>
      <c r="J2824" t="str">
        <f>VLOOKUP(TRIM(SUBSTITUTE(D2824,CHAR(160),CHAR(32))),Metadata!B$1:H$2632,7,FALSE)</f>
        <v>correspondance</v>
      </c>
      <c r="L2824" t="str">
        <f>VLOOKUP(TRIM(SUBSTITUTE(D2824,CHAR(160),CHAR(32))),Metadata!B$1:J$2632,9,FALSE)</f>
        <v>prose</v>
      </c>
      <c r="M2824">
        <f>VLOOKUP(TRIM(SUBSTITUTE(D2824,CHAR(160),CHAR(32))),Metadata!B$1:K$2632,10,FALSE)</f>
        <v>79710</v>
      </c>
      <c r="N2824" s="1" t="s">
        <v>3302</v>
      </c>
      <c r="O2824">
        <v>73</v>
      </c>
      <c r="P2824">
        <v>81</v>
      </c>
    </row>
    <row r="2825" spans="1:16" x14ac:dyDescent="0.25">
      <c r="A2825" t="s">
        <v>4354</v>
      </c>
      <c r="B2825" t="s">
        <v>3374</v>
      </c>
      <c r="C2825" t="s">
        <v>330</v>
      </c>
      <c r="D2825" t="s">
        <v>8000</v>
      </c>
      <c r="E2825" t="str">
        <f>VLOOKUP(TRIM(SUBSTITUTE(D2825,CHAR(160),CHAR(32))),Metadata!B$1:C$2632,2,FALSE)</f>
        <v>Brébeuf, Georges de, 1617?-1661.</v>
      </c>
      <c r="F2825" t="str">
        <f>VLOOKUP(TRIM(SUBSTITUTE(D2825,CHAR(160),CHAR(32))),Metadata!B$1:D$2632,3,FALSE)</f>
        <v>La Pharsale de Lucain</v>
      </c>
      <c r="G2825">
        <f>VLOOKUP(TRIM(SUBSTITUTE(D2825,CHAR(160),CHAR(32))),Metadata!B$1:E$2632,4,FALSE)</f>
        <v>1654</v>
      </c>
      <c r="H2825" t="s">
        <v>445</v>
      </c>
      <c r="J2825" t="str">
        <f>VLOOKUP(TRIM(SUBSTITUTE(D2825,CHAR(160),CHAR(32))),Metadata!B$1:H$2632,7,FALSE)</f>
        <v>poesie</v>
      </c>
      <c r="L2825" t="str">
        <f>VLOOKUP(TRIM(SUBSTITUTE(D2825,CHAR(160),CHAR(32))),Metadata!B$1:J$2632,9,FALSE)</f>
        <v>vers</v>
      </c>
      <c r="M2825">
        <f>VLOOKUP(TRIM(SUBSTITUTE(D2825,CHAR(160),CHAR(32))),Metadata!B$1:K$2632,10,FALSE)</f>
        <v>107151</v>
      </c>
      <c r="N2825" t="s">
        <v>3303</v>
      </c>
      <c r="O2825">
        <v>27</v>
      </c>
      <c r="P2825">
        <v>33</v>
      </c>
    </row>
    <row r="2826" spans="1:16" x14ac:dyDescent="0.25">
      <c r="A2826" t="s">
        <v>4354</v>
      </c>
      <c r="B2826" t="s">
        <v>3374</v>
      </c>
      <c r="C2826" t="s">
        <v>330</v>
      </c>
      <c r="D2826" t="s">
        <v>8024</v>
      </c>
      <c r="E2826" t="str">
        <f>VLOOKUP(TRIM(SUBSTITUTE(D2826,CHAR(160),CHAR(32))),Metadata!B$1:C$2632,2,FALSE)</f>
        <v>Corneille, Pierre, 1606-1684.</v>
      </c>
      <c r="F2826" t="str">
        <f>VLOOKUP(TRIM(SUBSTITUTE(D2826,CHAR(160),CHAR(32))),Metadata!B$1:D$2632,3,FALSE)</f>
        <v>Oedipe</v>
      </c>
      <c r="G2826">
        <f>VLOOKUP(TRIM(SUBSTITUTE(D2826,CHAR(160),CHAR(32))),Metadata!B$1:E$2632,4,FALSE)</f>
        <v>1659</v>
      </c>
      <c r="H2826" t="s">
        <v>445</v>
      </c>
      <c r="J2826" t="str">
        <f>VLOOKUP(TRIM(SUBSTITUTE(D2826,CHAR(160),CHAR(32))),Metadata!B$1:H$2632,7,FALSE)</f>
        <v>theatre</v>
      </c>
      <c r="L2826" t="str">
        <f>VLOOKUP(TRIM(SUBSTITUTE(D2826,CHAR(160),CHAR(32))),Metadata!B$1:J$2632,9,FALSE)</f>
        <v/>
      </c>
      <c r="M2826">
        <f>VLOOKUP(TRIM(SUBSTITUTE(D2826,CHAR(160),CHAR(32))),Metadata!B$1:K$2632,10,FALSE)</f>
        <v>18845</v>
      </c>
      <c r="N2826" s="1" t="s">
        <v>3304</v>
      </c>
      <c r="O2826">
        <v>144</v>
      </c>
      <c r="P2826">
        <v>150</v>
      </c>
    </row>
    <row r="2827" spans="1:16" x14ac:dyDescent="0.25">
      <c r="A2827" t="s">
        <v>4354</v>
      </c>
      <c r="B2827" t="s">
        <v>3374</v>
      </c>
      <c r="C2827" t="s">
        <v>330</v>
      </c>
      <c r="D2827" t="s">
        <v>8128</v>
      </c>
      <c r="E2827" t="str">
        <f>VLOOKUP(TRIM(SUBSTITUTE(D2827,CHAR(160),CHAR(32))),Metadata!B$1:C$2632,2,FALSE)</f>
        <v>Racine, Jean, 1639-1699.</v>
      </c>
      <c r="F2827" t="str">
        <f>VLOOKUP(TRIM(SUBSTITUTE(D2827,CHAR(160),CHAR(32))),Metadata!B$1:D$2632,3,FALSE)</f>
        <v>Athalie</v>
      </c>
      <c r="G2827">
        <f>VLOOKUP(TRIM(SUBSTITUTE(D2827,CHAR(160),CHAR(32))),Metadata!B$1:E$2632,4,FALSE)</f>
        <v>1691</v>
      </c>
      <c r="H2827" t="s">
        <v>445</v>
      </c>
      <c r="J2827" t="str">
        <f>VLOOKUP(TRIM(SUBSTITUTE(D2827,CHAR(160),CHAR(32))),Metadata!B$1:H$2632,7,FALSE)</f>
        <v>theatre</v>
      </c>
      <c r="L2827" t="str">
        <f>VLOOKUP(TRIM(SUBSTITUTE(D2827,CHAR(160),CHAR(32))),Metadata!B$1:J$2632,9,FALSE)</f>
        <v/>
      </c>
      <c r="M2827">
        <f>VLOOKUP(TRIM(SUBSTITUTE(D2827,CHAR(160),CHAR(32))),Metadata!B$1:K$2632,10,FALSE)</f>
        <v>15833</v>
      </c>
      <c r="N2827" s="1" t="s">
        <v>3305</v>
      </c>
      <c r="O2827">
        <v>24</v>
      </c>
      <c r="P2827">
        <v>32</v>
      </c>
    </row>
    <row r="2828" spans="1:16" x14ac:dyDescent="0.25">
      <c r="A2828" t="s">
        <v>4354</v>
      </c>
      <c r="B2828" t="s">
        <v>3374</v>
      </c>
      <c r="C2828" t="s">
        <v>330</v>
      </c>
      <c r="D2828" t="s">
        <v>8053</v>
      </c>
      <c r="E2828" t="str">
        <f>VLOOKUP(TRIM(SUBSTITUTE(D2828,CHAR(160),CHAR(32))),Metadata!B$1:C$2632,2,FALSE)</f>
        <v>Fénelon, François de Salignac de La Mothe-, 1651-1715.</v>
      </c>
      <c r="F2828" t="str">
        <f>VLOOKUP(TRIM(SUBSTITUTE(D2828,CHAR(160),CHAR(32))),Metadata!B$1:D$2632,3,FALSE)</f>
        <v>Les aventures de Télémaque</v>
      </c>
      <c r="G2828">
        <f>VLOOKUP(TRIM(SUBSTITUTE(D2828,CHAR(160),CHAR(32))),Metadata!B$1:E$2632,4,FALSE)</f>
        <v>1699</v>
      </c>
      <c r="H2828" t="s">
        <v>445</v>
      </c>
      <c r="J2828" t="str">
        <f>VLOOKUP(TRIM(SUBSTITUTE(D2828,CHAR(160),CHAR(32))),Metadata!B$1:H$2632,7,FALSE)</f>
        <v>roman</v>
      </c>
      <c r="L2828" t="str">
        <f>VLOOKUP(TRIM(SUBSTITUTE(D2828,CHAR(160),CHAR(32))),Metadata!B$1:J$2632,9,FALSE)</f>
        <v>prose</v>
      </c>
      <c r="M2828">
        <f>VLOOKUP(TRIM(SUBSTITUTE(D2828,CHAR(160),CHAR(32))),Metadata!B$1:K$2632,10,FALSE)</f>
        <v>138152</v>
      </c>
      <c r="N2828" s="1" t="s">
        <v>3306</v>
      </c>
      <c r="O2828">
        <v>161</v>
      </c>
      <c r="P2828">
        <v>167</v>
      </c>
    </row>
    <row r="2829" spans="1:16" x14ac:dyDescent="0.25">
      <c r="A2829" t="s">
        <v>4354</v>
      </c>
      <c r="B2829" t="s">
        <v>3374</v>
      </c>
      <c r="C2829" t="s">
        <v>330</v>
      </c>
      <c r="D2829" t="s">
        <v>8066</v>
      </c>
      <c r="E2829" t="str">
        <f>VLOOKUP(TRIM(SUBSTITUTE(D2829,CHAR(160),CHAR(32))),Metadata!B$1:C$2632,2,FALSE)</f>
        <v>La Bruyère, Jean de, 1645-1696.</v>
      </c>
      <c r="F2829" t="str">
        <f>VLOOKUP(TRIM(SUBSTITUTE(D2829,CHAR(160),CHAR(32))),Metadata!B$1:D$2632,3,FALSE)</f>
        <v>Dialogues sur le Quietisme</v>
      </c>
      <c r="G2829">
        <f>VLOOKUP(TRIM(SUBSTITUTE(D2829,CHAR(160),CHAR(32))),Metadata!B$1:E$2632,4,FALSE)</f>
        <v>1694</v>
      </c>
      <c r="H2829" t="s">
        <v>445</v>
      </c>
      <c r="J2829" t="str">
        <f>VLOOKUP(TRIM(SUBSTITUTE(D2829,CHAR(160),CHAR(32))),Metadata!B$1:H$2632,7,FALSE)</f>
        <v>eloquence</v>
      </c>
      <c r="L2829" t="str">
        <f>VLOOKUP(TRIM(SUBSTITUTE(D2829,CHAR(160),CHAR(32))),Metadata!B$1:J$2632,9,FALSE)</f>
        <v/>
      </c>
      <c r="M2829">
        <f>VLOOKUP(TRIM(SUBSTITUTE(D2829,CHAR(160),CHAR(32))),Metadata!B$1:K$2632,10,FALSE)</f>
        <v>43045</v>
      </c>
      <c r="N2829" s="1" t="s">
        <v>3307</v>
      </c>
      <c r="O2829">
        <v>134</v>
      </c>
      <c r="P2829">
        <v>142</v>
      </c>
    </row>
    <row r="2830" spans="1:16" x14ac:dyDescent="0.25">
      <c r="A2830" t="s">
        <v>4354</v>
      </c>
      <c r="B2830" t="s">
        <v>3374</v>
      </c>
      <c r="C2830" t="s">
        <v>330</v>
      </c>
      <c r="D2830" t="s">
        <v>8080</v>
      </c>
      <c r="E2830" t="str">
        <f>VLOOKUP(TRIM(SUBSTITUTE(D2830,CHAR(160),CHAR(32))),Metadata!B$1:C$2632,2,FALSE)</f>
        <v>Mabillon, Jean, 1632-1707.</v>
      </c>
      <c r="F2830" t="str">
        <f>VLOOKUP(TRIM(SUBSTITUTE(D2830,CHAR(160),CHAR(32))),Metadata!B$1:D$2632,3,FALSE)</f>
        <v>Traité des études monastiques</v>
      </c>
      <c r="G2830">
        <f>VLOOKUP(TRIM(SUBSTITUTE(D2830,CHAR(160),CHAR(32))),Metadata!B$1:E$2632,4,FALSE)</f>
        <v>1691</v>
      </c>
      <c r="H2830" t="s">
        <v>445</v>
      </c>
      <c r="J2830" t="str">
        <f>VLOOKUP(TRIM(SUBSTITUTE(D2830,CHAR(160),CHAR(32))),Metadata!B$1:H$2632,7,FALSE)</f>
        <v>traite ou essai</v>
      </c>
      <c r="L2830" t="str">
        <f>VLOOKUP(TRIM(SUBSTITUTE(D2830,CHAR(160),CHAR(32))),Metadata!B$1:J$2632,9,FALSE)</f>
        <v>prose</v>
      </c>
      <c r="M2830">
        <f>VLOOKUP(TRIM(SUBSTITUTE(D2830,CHAR(160),CHAR(32))),Metadata!B$1:K$2632,10,FALSE)</f>
        <v>111310</v>
      </c>
      <c r="N2830" s="1" t="s">
        <v>3308</v>
      </c>
      <c r="O2830">
        <v>142</v>
      </c>
      <c r="P2830">
        <v>149</v>
      </c>
    </row>
    <row r="2831" spans="1:16" x14ac:dyDescent="0.25">
      <c r="A2831" t="s">
        <v>4354</v>
      </c>
      <c r="B2831" t="s">
        <v>3374</v>
      </c>
      <c r="C2831" t="s">
        <v>330</v>
      </c>
      <c r="D2831" t="s">
        <v>8165</v>
      </c>
      <c r="E2831" t="str">
        <f>VLOOKUP(TRIM(SUBSTITUTE(D2831,CHAR(160),CHAR(32))),Metadata!B$1:C$2632,2,FALSE)</f>
        <v>Vauquelin, Nicolas, sieur des Yveteaux, 1567-1649.</v>
      </c>
      <c r="F2831" t="str">
        <f>VLOOKUP(TRIM(SUBSTITUTE(D2831,CHAR(160),CHAR(32))),Metadata!B$1:D$2632,3,FALSE)</f>
        <v>Oeuvres poétiques</v>
      </c>
      <c r="G2831">
        <f>VLOOKUP(TRIM(SUBSTITUTE(D2831,CHAR(160),CHAR(32))),Metadata!B$1:E$2632,4,FALSE)</f>
        <v>1648</v>
      </c>
      <c r="H2831" t="s">
        <v>445</v>
      </c>
      <c r="J2831" t="str">
        <f>VLOOKUP(TRIM(SUBSTITUTE(D2831,CHAR(160),CHAR(32))),Metadata!B$1:H$2632,7,FALSE)</f>
        <v>poesie</v>
      </c>
      <c r="L2831" t="str">
        <f>VLOOKUP(TRIM(SUBSTITUTE(D2831,CHAR(160),CHAR(32))),Metadata!B$1:J$2632,9,FALSE)</f>
        <v>vers</v>
      </c>
      <c r="M2831">
        <f>VLOOKUP(TRIM(SUBSTITUTE(D2831,CHAR(160),CHAR(32))),Metadata!B$1:K$2632,10,FALSE)</f>
        <v>27301</v>
      </c>
      <c r="N2831" s="1" t="s">
        <v>3309</v>
      </c>
      <c r="O2831">
        <v>61</v>
      </c>
      <c r="P2831">
        <v>68</v>
      </c>
    </row>
    <row r="2832" spans="1:16" x14ac:dyDescent="0.25">
      <c r="A2832" t="s">
        <v>4354</v>
      </c>
      <c r="B2832" t="s">
        <v>3374</v>
      </c>
      <c r="C2832" t="s">
        <v>330</v>
      </c>
      <c r="D2832" t="s">
        <v>4778</v>
      </c>
      <c r="E2832" t="str">
        <f>VLOOKUP(TRIM(SUBSTITUTE(D2832,CHAR(160),CHAR(32))),Metadata!B$1:C$2632,2,FALSE)</f>
        <v>Corneille, Pierre, 1606-1684.</v>
      </c>
      <c r="F2832" t="str">
        <f>VLOOKUP(TRIM(SUBSTITUTE(D2832,CHAR(160),CHAR(32))),Metadata!B$1:D$2632,3,FALSE)</f>
        <v>Othon</v>
      </c>
      <c r="G2832">
        <f>VLOOKUP(TRIM(SUBSTITUTE(D2832,CHAR(160),CHAR(32))),Metadata!B$1:E$2632,4,FALSE)</f>
        <v>1665</v>
      </c>
      <c r="H2832" t="s">
        <v>445</v>
      </c>
      <c r="J2832" t="str">
        <f>VLOOKUP(TRIM(SUBSTITUTE(D2832,CHAR(160),CHAR(32))),Metadata!B$1:H$2632,7,FALSE)</f>
        <v>theatre</v>
      </c>
      <c r="L2832" t="str">
        <f>VLOOKUP(TRIM(SUBSTITUTE(D2832,CHAR(160),CHAR(32))),Metadata!B$1:J$2632,9,FALSE)</f>
        <v/>
      </c>
      <c r="M2832">
        <f>VLOOKUP(TRIM(SUBSTITUTE(D2832,CHAR(160),CHAR(32))),Metadata!B$1:K$2632,10,FALSE)</f>
        <v>17270</v>
      </c>
      <c r="N2832" s="1" t="s">
        <v>3310</v>
      </c>
      <c r="O2832">
        <v>77</v>
      </c>
      <c r="P2832">
        <v>84</v>
      </c>
    </row>
    <row r="2833" spans="1:16" x14ac:dyDescent="0.25">
      <c r="A2833" t="s">
        <v>4354</v>
      </c>
      <c r="B2833" t="s">
        <v>3374</v>
      </c>
      <c r="C2833" t="s">
        <v>330</v>
      </c>
      <c r="D2833" t="s">
        <v>8128</v>
      </c>
      <c r="E2833" t="str">
        <f>VLOOKUP(TRIM(SUBSTITUTE(D2833,CHAR(160),CHAR(32))),Metadata!B$1:C$2632,2,FALSE)</f>
        <v>Racine, Jean, 1639-1699.</v>
      </c>
      <c r="F2833" t="str">
        <f>VLOOKUP(TRIM(SUBSTITUTE(D2833,CHAR(160),CHAR(32))),Metadata!B$1:D$2632,3,FALSE)</f>
        <v>Athalie</v>
      </c>
      <c r="G2833">
        <f>VLOOKUP(TRIM(SUBSTITUTE(D2833,CHAR(160),CHAR(32))),Metadata!B$1:E$2632,4,FALSE)</f>
        <v>1691</v>
      </c>
      <c r="H2833" t="s">
        <v>445</v>
      </c>
      <c r="J2833" t="str">
        <f>VLOOKUP(TRIM(SUBSTITUTE(D2833,CHAR(160),CHAR(32))),Metadata!B$1:H$2632,7,FALSE)</f>
        <v>theatre</v>
      </c>
      <c r="L2833" t="str">
        <f>VLOOKUP(TRIM(SUBSTITUTE(D2833,CHAR(160),CHAR(32))),Metadata!B$1:J$2632,9,FALSE)</f>
        <v/>
      </c>
      <c r="M2833">
        <f>VLOOKUP(TRIM(SUBSTITUTE(D2833,CHAR(160),CHAR(32))),Metadata!B$1:K$2632,10,FALSE)</f>
        <v>15833</v>
      </c>
      <c r="N2833" s="1" t="s">
        <v>3311</v>
      </c>
      <c r="O2833">
        <v>30</v>
      </c>
      <c r="P2833">
        <v>38</v>
      </c>
    </row>
    <row r="2834" spans="1:16" x14ac:dyDescent="0.25">
      <c r="A2834" t="s">
        <v>4354</v>
      </c>
      <c r="B2834" t="s">
        <v>3374</v>
      </c>
      <c r="C2834" t="s">
        <v>330</v>
      </c>
      <c r="D2834" t="s">
        <v>7981</v>
      </c>
      <c r="E2834" t="str">
        <f>VLOOKUP(TRIM(SUBSTITUTE(D2834,CHAR(160),CHAR(32))),Metadata!B$1:C$2632,2,FALSE)</f>
        <v>Balzac, Jean-Louis Guez, seigneur de, 1597-1654.</v>
      </c>
      <c r="F2834" t="str">
        <f>VLOOKUP(TRIM(SUBSTITUTE(D2834,CHAR(160),CHAR(32))),Metadata!B$1:D$2632,3,FALSE)</f>
        <v>Dissertations Chrestiennes et Morales</v>
      </c>
      <c r="G2834">
        <f>VLOOKUP(TRIM(SUBSTITUTE(D2834,CHAR(160),CHAR(32))),Metadata!B$1:E$2632,4,FALSE)</f>
        <v>1654</v>
      </c>
      <c r="H2834" t="s">
        <v>445</v>
      </c>
      <c r="J2834" t="str">
        <f>VLOOKUP(TRIM(SUBSTITUTE(D2834,CHAR(160),CHAR(32))),Metadata!B$1:H$2632,7,FALSE)</f>
        <v>traite ou essai</v>
      </c>
      <c r="L2834" t="str">
        <f>VLOOKUP(TRIM(SUBSTITUTE(D2834,CHAR(160),CHAR(32))),Metadata!B$1:J$2632,9,FALSE)</f>
        <v>prose</v>
      </c>
      <c r="M2834">
        <f>VLOOKUP(TRIM(SUBSTITUTE(D2834,CHAR(160),CHAR(32))),Metadata!B$1:K$2632,10,FALSE)</f>
        <v>65116</v>
      </c>
      <c r="N2834" s="1" t="s">
        <v>3312</v>
      </c>
      <c r="O2834">
        <v>95</v>
      </c>
      <c r="P2834">
        <v>103</v>
      </c>
    </row>
    <row r="2835" spans="1:16" x14ac:dyDescent="0.25">
      <c r="A2835" t="s">
        <v>4354</v>
      </c>
      <c r="B2835" t="s">
        <v>3374</v>
      </c>
      <c r="C2835" t="s">
        <v>330</v>
      </c>
      <c r="D2835" t="s">
        <v>8019</v>
      </c>
      <c r="E2835" t="str">
        <f>VLOOKUP(TRIM(SUBSTITUTE(D2835,CHAR(160),CHAR(32))),Metadata!B$1:C$2632,2,FALSE)</f>
        <v>Corneille, Pierre, 1606-1684.</v>
      </c>
      <c r="F2835" t="str">
        <f>VLOOKUP(TRIM(SUBSTITUTE(D2835,CHAR(160),CHAR(32))),Metadata!B$1:D$2632,3,FALSE)</f>
        <v>La Suivante</v>
      </c>
      <c r="G2835">
        <f>VLOOKUP(TRIM(SUBSTITUTE(D2835,CHAR(160),CHAR(32))),Metadata!B$1:E$2632,4,FALSE)</f>
        <v>1637</v>
      </c>
      <c r="H2835" t="s">
        <v>445</v>
      </c>
      <c r="J2835" t="str">
        <f>VLOOKUP(TRIM(SUBSTITUTE(D2835,CHAR(160),CHAR(32))),Metadata!B$1:H$2632,7,FALSE)</f>
        <v>theatre</v>
      </c>
      <c r="L2835" t="str">
        <f>VLOOKUP(TRIM(SUBSTITUTE(D2835,CHAR(160),CHAR(32))),Metadata!B$1:J$2632,9,FALSE)</f>
        <v/>
      </c>
      <c r="M2835">
        <f>VLOOKUP(TRIM(SUBSTITUTE(D2835,CHAR(160),CHAR(32))),Metadata!B$1:K$2632,10,FALSE)</f>
        <v>15581</v>
      </c>
      <c r="N2835" s="1" t="s">
        <v>3313</v>
      </c>
      <c r="O2835">
        <v>71</v>
      </c>
      <c r="P2835">
        <v>77</v>
      </c>
    </row>
    <row r="2836" spans="1:16" x14ac:dyDescent="0.25">
      <c r="A2836" t="s">
        <v>4354</v>
      </c>
      <c r="B2836" t="s">
        <v>3374</v>
      </c>
      <c r="C2836" t="s">
        <v>330</v>
      </c>
      <c r="D2836" t="s">
        <v>8332</v>
      </c>
      <c r="E2836" t="str">
        <f>VLOOKUP(TRIM(SUBSTITUTE(D2836,CHAR(160),CHAR(32))),Metadata!B$1:C$2632,2,FALSE)</f>
        <v>Mercier, Louis-Sébastien, 1740-1814.</v>
      </c>
      <c r="F2836" t="str">
        <f>VLOOKUP(TRIM(SUBSTITUTE(D2836,CHAR(160),CHAR(32))),Metadata!B$1:D$2632,3,FALSE)</f>
        <v>La destruction de la ligue, ou, La réduction de Paris</v>
      </c>
      <c r="G2836">
        <f>VLOOKUP(TRIM(SUBSTITUTE(D2836,CHAR(160),CHAR(32))),Metadata!B$1:E$2632,4,FALSE)</f>
        <v>1782</v>
      </c>
      <c r="H2836" t="s">
        <v>448</v>
      </c>
      <c r="J2836" t="str">
        <f>VLOOKUP(TRIM(SUBSTITUTE(D2836,CHAR(160),CHAR(32))),Metadata!B$1:H$2632,7,FALSE)</f>
        <v>theatre</v>
      </c>
      <c r="L2836" t="str">
        <f>VLOOKUP(TRIM(SUBSTITUTE(D2836,CHAR(160),CHAR(32))),Metadata!B$1:J$2632,9,FALSE)</f>
        <v>prose</v>
      </c>
      <c r="M2836">
        <f>VLOOKUP(TRIM(SUBSTITUTE(D2836,CHAR(160),CHAR(32))),Metadata!B$1:K$2632,10,FALSE)</f>
        <v>33828</v>
      </c>
      <c r="N2836" s="1" t="s">
        <v>3314</v>
      </c>
      <c r="O2836">
        <v>99</v>
      </c>
      <c r="P2836">
        <v>107</v>
      </c>
    </row>
    <row r="2837" spans="1:16" x14ac:dyDescent="0.25">
      <c r="A2837" t="s">
        <v>4354</v>
      </c>
      <c r="B2837" t="s">
        <v>3374</v>
      </c>
      <c r="C2837" t="s">
        <v>330</v>
      </c>
      <c r="D2837" t="s">
        <v>8368</v>
      </c>
      <c r="E2837" t="str">
        <f>VLOOKUP(TRIM(SUBSTITUTE(D2837,CHAR(160),CHAR(32))),Metadata!B$1:C$2632,2,FALSE)</f>
        <v>Riccoboni, Marie Jeanne de Heurles Laboras de Mezières, 1713-1792.</v>
      </c>
      <c r="F2837" t="str">
        <f>VLOOKUP(TRIM(SUBSTITUTE(D2837,CHAR(160),CHAR(32))),Metadata!B$1:D$2632,3,FALSE)</f>
        <v>Lettres d'Adélaïde de Dammartin</v>
      </c>
      <c r="G2837">
        <f>VLOOKUP(TRIM(SUBSTITUTE(D2837,CHAR(160),CHAR(32))),Metadata!B$1:E$2632,4,FALSE)</f>
        <v>1767</v>
      </c>
      <c r="H2837" t="s">
        <v>448</v>
      </c>
      <c r="J2837" t="str">
        <f>VLOOKUP(TRIM(SUBSTITUTE(D2837,CHAR(160),CHAR(32))),Metadata!B$1:H$2632,7,FALSE)</f>
        <v>roman</v>
      </c>
      <c r="L2837" t="str">
        <f>VLOOKUP(TRIM(SUBSTITUTE(D2837,CHAR(160),CHAR(32))),Metadata!B$1:J$2632,9,FALSE)</f>
        <v>prose</v>
      </c>
      <c r="M2837">
        <f>VLOOKUP(TRIM(SUBSTITUTE(D2837,CHAR(160),CHAR(32))),Metadata!B$1:K$2632,10,FALSE)</f>
        <v>49503</v>
      </c>
      <c r="N2837" s="1" t="s">
        <v>3315</v>
      </c>
      <c r="O2837">
        <v>33</v>
      </c>
      <c r="P2837">
        <v>39</v>
      </c>
    </row>
    <row r="2838" spans="1:16" x14ac:dyDescent="0.25">
      <c r="A2838" t="s">
        <v>4354</v>
      </c>
      <c r="B2838" t="s">
        <v>3374</v>
      </c>
      <c r="C2838" t="s">
        <v>330</v>
      </c>
      <c r="D2838" t="s">
        <v>8313</v>
      </c>
      <c r="E2838" t="str">
        <f>VLOOKUP(TRIM(SUBSTITUTE(D2838,CHAR(160),CHAR(32))),Metadata!B$1:C$2632,2,FALSE)</f>
        <v>Marat, Jean Paul, 1743-1793.</v>
      </c>
      <c r="F2838" t="str">
        <f>VLOOKUP(TRIM(SUBSTITUTE(D2838,CHAR(160),CHAR(32))),Metadata!B$1:D$2632,3,FALSE)</f>
        <v>Eloge de Montesquieu: présenté à l'Académie de Bordeaux le 28 mars 1785</v>
      </c>
      <c r="G2838">
        <f>VLOOKUP(TRIM(SUBSTITUTE(D2838,CHAR(160),CHAR(32))),Metadata!B$1:E$2632,4,FALSE)</f>
        <v>1785</v>
      </c>
      <c r="H2838" t="s">
        <v>448</v>
      </c>
      <c r="J2838" t="str">
        <f>VLOOKUP(TRIM(SUBSTITUTE(D2838,CHAR(160),CHAR(32))),Metadata!B$1:H$2632,7,FALSE)</f>
        <v>traite ou essai</v>
      </c>
      <c r="L2838" t="str">
        <f>VLOOKUP(TRIM(SUBSTITUTE(D2838,CHAR(160),CHAR(32))),Metadata!B$1:J$2632,9,FALSE)</f>
        <v>prose</v>
      </c>
      <c r="M2838">
        <f>VLOOKUP(TRIM(SUBSTITUTE(D2838,CHAR(160),CHAR(32))),Metadata!B$1:K$2632,10,FALSE)</f>
        <v>24030</v>
      </c>
      <c r="N2838" s="1" t="s">
        <v>3316</v>
      </c>
      <c r="O2838">
        <v>30</v>
      </c>
      <c r="P2838">
        <v>36</v>
      </c>
    </row>
    <row r="2839" spans="1:16" x14ac:dyDescent="0.25">
      <c r="A2839" t="s">
        <v>4354</v>
      </c>
      <c r="B2839" t="s">
        <v>3374</v>
      </c>
      <c r="C2839" t="s">
        <v>330</v>
      </c>
      <c r="D2839" t="s">
        <v>5103</v>
      </c>
      <c r="E2839" t="str">
        <f>VLOOKUP(TRIM(SUBSTITUTE(D2839,CHAR(160),CHAR(32))),Metadata!B$1:C$2632,2,FALSE)</f>
        <v>Rousseau, Jean-Jacques, 1712-1778.</v>
      </c>
      <c r="F2839" t="str">
        <f>VLOOKUP(TRIM(SUBSTITUTE(D2839,CHAR(160),CHAR(32))),Metadata!B$1:D$2632,3,FALSE)</f>
        <v>Lettres (1728-1778)</v>
      </c>
      <c r="G2839">
        <f>VLOOKUP(TRIM(SUBSTITUTE(D2839,CHAR(160),CHAR(32))),Metadata!B$1:E$2632,4,FALSE)</f>
        <v>1728</v>
      </c>
      <c r="H2839" t="s">
        <v>448</v>
      </c>
      <c r="J2839" t="str">
        <f>VLOOKUP(TRIM(SUBSTITUTE(D2839,CHAR(160),CHAR(32))),Metadata!B$1:H$2632,7,FALSE)</f>
        <v>correspondance</v>
      </c>
      <c r="L2839" t="str">
        <f>VLOOKUP(TRIM(SUBSTITUTE(D2839,CHAR(160),CHAR(32))),Metadata!B$1:J$2632,9,FALSE)</f>
        <v/>
      </c>
      <c r="M2839">
        <f>VLOOKUP(TRIM(SUBSTITUTE(D2839,CHAR(160),CHAR(32))),Metadata!B$1:K$2632,10,FALSE)</f>
        <v>113420</v>
      </c>
      <c r="N2839" s="1" t="s">
        <v>3317</v>
      </c>
      <c r="O2839">
        <v>25</v>
      </c>
      <c r="P2839">
        <v>31</v>
      </c>
    </row>
    <row r="2840" spans="1:16" x14ac:dyDescent="0.25">
      <c r="A2840" t="s">
        <v>4354</v>
      </c>
      <c r="B2840" t="s">
        <v>3374</v>
      </c>
      <c r="C2840" t="s">
        <v>330</v>
      </c>
      <c r="D2840" t="s">
        <v>8316</v>
      </c>
      <c r="E2840" t="str">
        <f>VLOOKUP(TRIM(SUBSTITUTE(D2840,CHAR(160),CHAR(32))),Metadata!B$1:C$2632,2,FALSE)</f>
        <v>Marat, Jean Paul, 1743-1793.</v>
      </c>
      <c r="F2840" t="str">
        <f>VLOOKUP(TRIM(SUBSTITUTE(D2840,CHAR(160),CHAR(32))),Metadata!B$1:D$2632,3,FALSE)</f>
        <v>Les pamphlets--1792</v>
      </c>
      <c r="G2840">
        <f>VLOOKUP(TRIM(SUBSTITUTE(D2840,CHAR(160),CHAR(32))),Metadata!B$1:E$2632,4,FALSE)</f>
        <v>1792</v>
      </c>
      <c r="H2840" t="s">
        <v>448</v>
      </c>
      <c r="J2840" t="str">
        <f>VLOOKUP(TRIM(SUBSTITUTE(D2840,CHAR(160),CHAR(32))),Metadata!B$1:H$2632,7,FALSE)</f>
        <v>pamphlet</v>
      </c>
      <c r="L2840" t="str">
        <f>VLOOKUP(TRIM(SUBSTITUTE(D2840,CHAR(160),CHAR(32))),Metadata!B$1:J$2632,9,FALSE)</f>
        <v>prose</v>
      </c>
      <c r="M2840">
        <f>VLOOKUP(TRIM(SUBSTITUTE(D2840,CHAR(160),CHAR(32))),Metadata!B$1:K$2632,10,FALSE)</f>
        <v>43011</v>
      </c>
      <c r="N2840" s="1" t="s">
        <v>3318</v>
      </c>
      <c r="O2840">
        <v>168</v>
      </c>
      <c r="P2840">
        <v>175</v>
      </c>
    </row>
    <row r="2841" spans="1:16" x14ac:dyDescent="0.25">
      <c r="A2841" t="s">
        <v>4354</v>
      </c>
      <c r="B2841" t="s">
        <v>3374</v>
      </c>
      <c r="C2841" t="s">
        <v>330</v>
      </c>
      <c r="D2841" t="s">
        <v>8254</v>
      </c>
      <c r="E2841" t="str">
        <f>VLOOKUP(TRIM(SUBSTITUTE(D2841,CHAR(160),CHAR(32))),Metadata!B$1:C$2632,2,FALSE)</f>
        <v>Dumarsais, 1676-1756.</v>
      </c>
      <c r="F2841" t="str">
        <f>VLOOKUP(TRIM(SUBSTITUTE(D2841,CHAR(160),CHAR(32))),Metadata!B$1:D$2632,3,FALSE)</f>
        <v>Des tropes, ou, des différence sens dans lesquels on peut prendre un mème mot dans une mème langue: ouvrage utile pour l'intelligence des auteurs, qui peut servir d'introduction à la rhétorique à la logique.</v>
      </c>
      <c r="G2841">
        <f>VLOOKUP(TRIM(SUBSTITUTE(D2841,CHAR(160),CHAR(32))),Metadata!B$1:E$2632,4,FALSE)</f>
        <v>1730</v>
      </c>
      <c r="H2841" t="s">
        <v>448</v>
      </c>
      <c r="J2841" t="str">
        <f>VLOOKUP(TRIM(SUBSTITUTE(D2841,CHAR(160),CHAR(32))),Metadata!B$1:H$2632,7,FALSE)</f>
        <v>traite ou essai</v>
      </c>
      <c r="L2841" t="str">
        <f>VLOOKUP(TRIM(SUBSTITUTE(D2841,CHAR(160),CHAR(32))),Metadata!B$1:J$2632,9,FALSE)</f>
        <v>prose</v>
      </c>
      <c r="M2841">
        <f>VLOOKUP(TRIM(SUBSTITUTE(D2841,CHAR(160),CHAR(32))),Metadata!B$1:K$2632,10,FALSE)</f>
        <v>48321</v>
      </c>
      <c r="N2841" s="1" t="s">
        <v>3319</v>
      </c>
      <c r="O2841">
        <v>53</v>
      </c>
      <c r="P2841">
        <v>60</v>
      </c>
    </row>
    <row r="2842" spans="1:16" x14ac:dyDescent="0.25">
      <c r="A2842" t="s">
        <v>4354</v>
      </c>
      <c r="B2842" t="s">
        <v>3374</v>
      </c>
      <c r="C2842" t="s">
        <v>330</v>
      </c>
      <c r="D2842" t="s">
        <v>8190</v>
      </c>
      <c r="E2842" t="str">
        <f>VLOOKUP(TRIM(SUBSTITUTE(D2842,CHAR(160),CHAR(32))),Metadata!B$1:C$2632,2,FALSE)</f>
        <v>Bonnet, Charles, 1720-1793.</v>
      </c>
      <c r="F2842" t="str">
        <f>VLOOKUP(TRIM(SUBSTITUTE(D2842,CHAR(160),CHAR(32))),Metadata!B$1:D$2632,3,FALSE)</f>
        <v>Considérations sur les corps organisés</v>
      </c>
      <c r="G2842">
        <f>VLOOKUP(TRIM(SUBSTITUTE(D2842,CHAR(160),CHAR(32))),Metadata!B$1:E$2632,4,FALSE)</f>
        <v>1762</v>
      </c>
      <c r="H2842" t="s">
        <v>448</v>
      </c>
      <c r="J2842" t="str">
        <f>VLOOKUP(TRIM(SUBSTITUTE(D2842,CHAR(160),CHAR(32))),Metadata!B$1:H$2632,7,FALSE)</f>
        <v>traite ou essai</v>
      </c>
      <c r="L2842" t="str">
        <f>VLOOKUP(TRIM(SUBSTITUTE(D2842,CHAR(160),CHAR(32))),Metadata!B$1:J$2632,9,FALSE)</f>
        <v>prose</v>
      </c>
      <c r="M2842">
        <f>VLOOKUP(TRIM(SUBSTITUTE(D2842,CHAR(160),CHAR(32))),Metadata!B$1:K$2632,10,FALSE)</f>
        <v>122484</v>
      </c>
      <c r="N2842" s="1" t="s">
        <v>3320</v>
      </c>
      <c r="O2842">
        <v>141</v>
      </c>
      <c r="P2842">
        <v>148</v>
      </c>
    </row>
    <row r="2843" spans="1:16" x14ac:dyDescent="0.25">
      <c r="A2843" t="s">
        <v>4354</v>
      </c>
      <c r="B2843" t="s">
        <v>3374</v>
      </c>
      <c r="C2843" t="s">
        <v>330</v>
      </c>
      <c r="D2843" t="s">
        <v>8334</v>
      </c>
      <c r="E2843" t="str">
        <f>VLOOKUP(TRIM(SUBSTITUTE(D2843,CHAR(160),CHAR(32))),Metadata!B$1:C$2632,2,FALSE)</f>
        <v>Mercier, Louis-Sébastien, 1740-1814.</v>
      </c>
      <c r="F2843" t="str">
        <f>VLOOKUP(TRIM(SUBSTITUTE(D2843,CHAR(160),CHAR(32))),Metadata!B$1:D$2632,3,FALSE)</f>
        <v>Tableau de Paris t. 5</v>
      </c>
      <c r="G2843">
        <f>VLOOKUP(TRIM(SUBSTITUTE(D2843,CHAR(160),CHAR(32))),Metadata!B$1:E$2632,4,FALSE)</f>
        <v>1783</v>
      </c>
      <c r="H2843" t="s">
        <v>448</v>
      </c>
      <c r="J2843" t="str">
        <f>VLOOKUP(TRIM(SUBSTITUTE(D2843,CHAR(160),CHAR(32))),Metadata!B$1:H$2632,7,FALSE)</f>
        <v>melanges litteraires</v>
      </c>
      <c r="L2843" t="str">
        <f>VLOOKUP(TRIM(SUBSTITUTE(D2843,CHAR(160),CHAR(32))),Metadata!B$1:J$2632,9,FALSE)</f>
        <v>prose</v>
      </c>
      <c r="M2843">
        <f>VLOOKUP(TRIM(SUBSTITUTE(D2843,CHAR(160),CHAR(32))),Metadata!B$1:K$2632,10,FALSE)</f>
        <v>217445</v>
      </c>
      <c r="N2843" s="1" t="s">
        <v>3321</v>
      </c>
      <c r="O2843">
        <v>184</v>
      </c>
      <c r="P2843">
        <v>191</v>
      </c>
    </row>
    <row r="2844" spans="1:16" x14ac:dyDescent="0.25">
      <c r="A2844" t="s">
        <v>4354</v>
      </c>
      <c r="B2844" t="s">
        <v>3374</v>
      </c>
      <c r="C2844" t="s">
        <v>330</v>
      </c>
      <c r="D2844" t="s">
        <v>8313</v>
      </c>
      <c r="E2844" t="str">
        <f>VLOOKUP(TRIM(SUBSTITUTE(D2844,CHAR(160),CHAR(32))),Metadata!B$1:C$2632,2,FALSE)</f>
        <v>Marat, Jean Paul, 1743-1793.</v>
      </c>
      <c r="F2844" t="str">
        <f>VLOOKUP(TRIM(SUBSTITUTE(D2844,CHAR(160),CHAR(32))),Metadata!B$1:D$2632,3,FALSE)</f>
        <v>Eloge de Montesquieu: présenté à l'Académie de Bordeaux le 28 mars 1785</v>
      </c>
      <c r="G2844">
        <f>VLOOKUP(TRIM(SUBSTITUTE(D2844,CHAR(160),CHAR(32))),Metadata!B$1:E$2632,4,FALSE)</f>
        <v>1785</v>
      </c>
      <c r="H2844" t="s">
        <v>448</v>
      </c>
      <c r="J2844" t="str">
        <f>VLOOKUP(TRIM(SUBSTITUTE(D2844,CHAR(160),CHAR(32))),Metadata!B$1:H$2632,7,FALSE)</f>
        <v>traite ou essai</v>
      </c>
      <c r="L2844" t="str">
        <f>VLOOKUP(TRIM(SUBSTITUTE(D2844,CHAR(160),CHAR(32))),Metadata!B$1:J$2632,9,FALSE)</f>
        <v>prose</v>
      </c>
      <c r="M2844">
        <f>VLOOKUP(TRIM(SUBSTITUTE(D2844,CHAR(160),CHAR(32))),Metadata!B$1:K$2632,10,FALSE)</f>
        <v>24030</v>
      </c>
      <c r="N2844" s="1" t="s">
        <v>3322</v>
      </c>
      <c r="O2844">
        <v>139</v>
      </c>
      <c r="P2844">
        <v>146</v>
      </c>
    </row>
    <row r="2845" spans="1:16" x14ac:dyDescent="0.25">
      <c r="A2845" t="s">
        <v>4354</v>
      </c>
      <c r="B2845" t="s">
        <v>3374</v>
      </c>
      <c r="C2845" t="s">
        <v>330</v>
      </c>
      <c r="D2845" t="s">
        <v>8184</v>
      </c>
      <c r="E2845" t="str">
        <f>VLOOKUP(TRIM(SUBSTITUTE(D2845,CHAR(160),CHAR(32))),Metadata!B$1:C$2632,2,FALSE)</f>
        <v>Beaumarchais, Pierre Augustin Caron de, 1732-1799.</v>
      </c>
      <c r="F2845" t="str">
        <f>VLOOKUP(TRIM(SUBSTITUTE(D2845,CHAR(160),CHAR(32))),Metadata!B$1:D$2632,3,FALSE)</f>
        <v>La Folle Journée ou le Mariage de Figaro</v>
      </c>
      <c r="G2845">
        <f>VLOOKUP(TRIM(SUBSTITUTE(D2845,CHAR(160),CHAR(32))),Metadata!B$1:E$2632,4,FALSE)</f>
        <v>1785</v>
      </c>
      <c r="H2845" t="s">
        <v>448</v>
      </c>
      <c r="J2845" t="str">
        <f>VLOOKUP(TRIM(SUBSTITUTE(D2845,CHAR(160),CHAR(32))),Metadata!B$1:H$2632,7,FALSE)</f>
        <v>theatre</v>
      </c>
      <c r="L2845" t="str">
        <f>VLOOKUP(TRIM(SUBSTITUTE(D2845,CHAR(160),CHAR(32))),Metadata!B$1:J$2632,9,FALSE)</f>
        <v/>
      </c>
      <c r="M2845">
        <f>VLOOKUP(TRIM(SUBSTITUTE(D2845,CHAR(160),CHAR(32))),Metadata!B$1:K$2632,10,FALSE)</f>
        <v>44744</v>
      </c>
      <c r="N2845" s="1" t="s">
        <v>3323</v>
      </c>
      <c r="O2845">
        <v>26</v>
      </c>
      <c r="P2845">
        <v>33</v>
      </c>
    </row>
    <row r="2846" spans="1:16" x14ac:dyDescent="0.25">
      <c r="A2846" t="s">
        <v>4354</v>
      </c>
      <c r="B2846" t="s">
        <v>3374</v>
      </c>
      <c r="C2846" t="s">
        <v>330</v>
      </c>
      <c r="D2846" t="s">
        <v>8214</v>
      </c>
      <c r="E2846" t="str">
        <f>VLOOKUP(TRIM(SUBSTITUTE(D2846,CHAR(160),CHAR(32))),Metadata!B$1:C$2632,2,FALSE)</f>
        <v>Condorcet, Marie Jean Antoine-Nicolas de Caritat, marquis de, 1743-1794.</v>
      </c>
      <c r="F2846" t="str">
        <f>VLOOKUP(TRIM(SUBSTITUTE(D2846,CHAR(160),CHAR(32))),Metadata!B$1:D$2632,3,FALSE)</f>
        <v>Esquisse d'un tableau</v>
      </c>
      <c r="G2846">
        <f>VLOOKUP(TRIM(SUBSTITUTE(D2846,CHAR(160),CHAR(32))),Metadata!B$1:E$2632,4,FALSE)</f>
        <v>1794</v>
      </c>
      <c r="H2846" t="s">
        <v>448</v>
      </c>
      <c r="J2846" t="str">
        <f>VLOOKUP(TRIM(SUBSTITUTE(D2846,CHAR(160),CHAR(32))),Metadata!B$1:H$2632,7,FALSE)</f>
        <v>traite ou essai</v>
      </c>
      <c r="L2846" t="str">
        <f>VLOOKUP(TRIM(SUBSTITUTE(D2846,CHAR(160),CHAR(32))),Metadata!B$1:J$2632,9,FALSE)</f>
        <v>prose</v>
      </c>
      <c r="M2846">
        <f>VLOOKUP(TRIM(SUBSTITUTE(D2846,CHAR(160),CHAR(32))),Metadata!B$1:K$2632,10,FALSE)</f>
        <v>66733</v>
      </c>
      <c r="N2846" s="1" t="s">
        <v>3324</v>
      </c>
      <c r="O2846">
        <v>90</v>
      </c>
      <c r="P2846">
        <v>96</v>
      </c>
    </row>
    <row r="2847" spans="1:16" x14ac:dyDescent="0.25">
      <c r="A2847" t="s">
        <v>4354</v>
      </c>
      <c r="B2847" t="s">
        <v>3374</v>
      </c>
      <c r="C2847" t="s">
        <v>330</v>
      </c>
      <c r="D2847" t="s">
        <v>8184</v>
      </c>
      <c r="E2847" t="str">
        <f>VLOOKUP(TRIM(SUBSTITUTE(D2847,CHAR(160),CHAR(32))),Metadata!B$1:C$2632,2,FALSE)</f>
        <v>Beaumarchais, Pierre Augustin Caron de, 1732-1799.</v>
      </c>
      <c r="F2847" t="str">
        <f>VLOOKUP(TRIM(SUBSTITUTE(D2847,CHAR(160),CHAR(32))),Metadata!B$1:D$2632,3,FALSE)</f>
        <v>La Folle Journée ou le Mariage de Figaro</v>
      </c>
      <c r="G2847">
        <f>VLOOKUP(TRIM(SUBSTITUTE(D2847,CHAR(160),CHAR(32))),Metadata!B$1:E$2632,4,FALSE)</f>
        <v>1785</v>
      </c>
      <c r="H2847" t="s">
        <v>448</v>
      </c>
      <c r="J2847" t="str">
        <f>VLOOKUP(TRIM(SUBSTITUTE(D2847,CHAR(160),CHAR(32))),Metadata!B$1:H$2632,7,FALSE)</f>
        <v>theatre</v>
      </c>
      <c r="L2847" t="str">
        <f>VLOOKUP(TRIM(SUBSTITUTE(D2847,CHAR(160),CHAR(32))),Metadata!B$1:J$2632,9,FALSE)</f>
        <v/>
      </c>
      <c r="M2847">
        <f>VLOOKUP(TRIM(SUBSTITUTE(D2847,CHAR(160),CHAR(32))),Metadata!B$1:K$2632,10,FALSE)</f>
        <v>44744</v>
      </c>
      <c r="N2847" s="1" t="s">
        <v>3325</v>
      </c>
      <c r="O2847">
        <v>0</v>
      </c>
      <c r="P2847">
        <v>7</v>
      </c>
    </row>
    <row r="2848" spans="1:16" x14ac:dyDescent="0.25">
      <c r="A2848" t="s">
        <v>4354</v>
      </c>
      <c r="B2848" t="s">
        <v>3374</v>
      </c>
      <c r="C2848" t="s">
        <v>330</v>
      </c>
      <c r="D2848" t="s">
        <v>8183</v>
      </c>
      <c r="E2848" t="str">
        <f>VLOOKUP(TRIM(SUBSTITUTE(D2848,CHAR(160),CHAR(32))),Metadata!B$1:C$2632,2,FALSE)</f>
        <v>Barthélemy, Jean-Jacques, 1716-1795.</v>
      </c>
      <c r="F2848" t="str">
        <f>VLOOKUP(TRIM(SUBSTITUTE(D2848,CHAR(160),CHAR(32))),Metadata!B$1:D$2632,3,FALSE)</f>
        <v>Voyage du jeune anacharsis</v>
      </c>
      <c r="G2848">
        <f>VLOOKUP(TRIM(SUBSTITUTE(D2848,CHAR(160),CHAR(32))),Metadata!B$1:E$2632,4,FALSE)</f>
        <v>1788</v>
      </c>
      <c r="H2848" t="s">
        <v>448</v>
      </c>
      <c r="J2848" t="str">
        <f>VLOOKUP(TRIM(SUBSTITUTE(D2848,CHAR(160),CHAR(32))),Metadata!B$1:H$2632,7,FALSE)</f>
        <v>melanges litteraires</v>
      </c>
      <c r="L2848" t="str">
        <f>VLOOKUP(TRIM(SUBSTITUTE(D2848,CHAR(160),CHAR(32))),Metadata!B$1:J$2632,9,FALSE)</f>
        <v>prose</v>
      </c>
      <c r="M2848">
        <f>VLOOKUP(TRIM(SUBSTITUTE(D2848,CHAR(160),CHAR(32))),Metadata!B$1:K$2632,10,FALSE)</f>
        <v>539817</v>
      </c>
      <c r="N2848" s="1" t="s">
        <v>3326</v>
      </c>
      <c r="O2848">
        <v>84</v>
      </c>
      <c r="P2848">
        <v>90</v>
      </c>
    </row>
    <row r="2849" spans="1:16" x14ac:dyDescent="0.25">
      <c r="A2849" t="s">
        <v>4354</v>
      </c>
      <c r="B2849" t="s">
        <v>3374</v>
      </c>
      <c r="C2849" t="s">
        <v>330</v>
      </c>
      <c r="D2849" t="s">
        <v>8386</v>
      </c>
      <c r="E2849" t="str">
        <f>VLOOKUP(TRIM(SUBSTITUTE(D2849,CHAR(160),CHAR(32))),Metadata!B$1:C$2632,2,FALSE)</f>
        <v>Sade, marquis de, 1740-1814.</v>
      </c>
      <c r="F2849" t="str">
        <f>VLOOKUP(TRIM(SUBSTITUTE(D2849,CHAR(160),CHAR(32))),Metadata!B$1:D$2632,3,FALSE)</f>
        <v>Justine, ou, Les malheurs de la vertu</v>
      </c>
      <c r="G2849">
        <f>VLOOKUP(TRIM(SUBSTITUTE(D2849,CHAR(160),CHAR(32))),Metadata!B$1:E$2632,4,FALSE)</f>
        <v>1791</v>
      </c>
      <c r="H2849" t="s">
        <v>448</v>
      </c>
      <c r="J2849" t="str">
        <f>VLOOKUP(TRIM(SUBSTITUTE(D2849,CHAR(160),CHAR(32))),Metadata!B$1:H$2632,7,FALSE)</f>
        <v>roman</v>
      </c>
      <c r="L2849" t="str">
        <f>VLOOKUP(TRIM(SUBSTITUTE(D2849,CHAR(160),CHAR(32))),Metadata!B$1:J$2632,9,FALSE)</f>
        <v>prose</v>
      </c>
      <c r="M2849">
        <f>VLOOKUP(TRIM(SUBSTITUTE(D2849,CHAR(160),CHAR(32))),Metadata!B$1:K$2632,10,FALSE)</f>
        <v>119795</v>
      </c>
      <c r="N2849" s="1" t="s">
        <v>3327</v>
      </c>
      <c r="O2849">
        <v>156</v>
      </c>
      <c r="P2849">
        <v>163</v>
      </c>
    </row>
    <row r="2850" spans="1:16" x14ac:dyDescent="0.25">
      <c r="A2850" t="s">
        <v>4354</v>
      </c>
      <c r="B2850" t="s">
        <v>3374</v>
      </c>
      <c r="C2850" t="s">
        <v>330</v>
      </c>
      <c r="D2850" t="s">
        <v>8214</v>
      </c>
      <c r="E2850" t="str">
        <f>VLOOKUP(TRIM(SUBSTITUTE(D2850,CHAR(160),CHAR(32))),Metadata!B$1:C$2632,2,FALSE)</f>
        <v>Condorcet, Marie Jean Antoine-Nicolas de Caritat, marquis de, 1743-1794.</v>
      </c>
      <c r="F2850" t="str">
        <f>VLOOKUP(TRIM(SUBSTITUTE(D2850,CHAR(160),CHAR(32))),Metadata!B$1:D$2632,3,FALSE)</f>
        <v>Esquisse d'un tableau</v>
      </c>
      <c r="G2850">
        <f>VLOOKUP(TRIM(SUBSTITUTE(D2850,CHAR(160),CHAR(32))),Metadata!B$1:E$2632,4,FALSE)</f>
        <v>1794</v>
      </c>
      <c r="H2850" t="s">
        <v>448</v>
      </c>
      <c r="J2850" t="str">
        <f>VLOOKUP(TRIM(SUBSTITUTE(D2850,CHAR(160),CHAR(32))),Metadata!B$1:H$2632,7,FALSE)</f>
        <v>traite ou essai</v>
      </c>
      <c r="L2850" t="str">
        <f>VLOOKUP(TRIM(SUBSTITUTE(D2850,CHAR(160),CHAR(32))),Metadata!B$1:J$2632,9,FALSE)</f>
        <v>prose</v>
      </c>
      <c r="M2850">
        <f>VLOOKUP(TRIM(SUBSTITUTE(D2850,CHAR(160),CHAR(32))),Metadata!B$1:K$2632,10,FALSE)</f>
        <v>66733</v>
      </c>
      <c r="N2850" s="1" t="s">
        <v>3328</v>
      </c>
      <c r="O2850">
        <v>65</v>
      </c>
      <c r="P2850">
        <v>72</v>
      </c>
    </row>
    <row r="2851" spans="1:16" x14ac:dyDescent="0.25">
      <c r="A2851" t="s">
        <v>4354</v>
      </c>
      <c r="B2851" t="s">
        <v>3374</v>
      </c>
      <c r="C2851" t="s">
        <v>330</v>
      </c>
      <c r="D2851" t="s">
        <v>8310</v>
      </c>
      <c r="E2851" t="str">
        <f>VLOOKUP(TRIM(SUBSTITUTE(D2851,CHAR(160),CHAR(32))),Metadata!B$1:C$2632,2,FALSE)</f>
        <v>Mably, abbé de, 1709-1785.</v>
      </c>
      <c r="F2851" t="str">
        <f>VLOOKUP(TRIM(SUBSTITUTE(D2851,CHAR(160),CHAR(32))),Metadata!B$1:D$2632,3,FALSE)</f>
        <v>Observations sur les Grecs</v>
      </c>
      <c r="G2851">
        <f>VLOOKUP(TRIM(SUBSTITUTE(D2851,CHAR(160),CHAR(32))),Metadata!B$1:E$2632,4,FALSE)</f>
        <v>1749</v>
      </c>
      <c r="H2851" t="s">
        <v>448</v>
      </c>
      <c r="J2851" t="str">
        <f>VLOOKUP(TRIM(SUBSTITUTE(D2851,CHAR(160),CHAR(32))),Metadata!B$1:H$2632,7,FALSE)</f>
        <v>traite ou essai</v>
      </c>
      <c r="L2851" t="str">
        <f>VLOOKUP(TRIM(SUBSTITUTE(D2851,CHAR(160),CHAR(32))),Metadata!B$1:J$2632,9,FALSE)</f>
        <v>prose</v>
      </c>
      <c r="M2851">
        <f>VLOOKUP(TRIM(SUBSTITUTE(D2851,CHAR(160),CHAR(32))),Metadata!B$1:K$2632,10,FALSE)</f>
        <v>40386</v>
      </c>
      <c r="N2851" s="1" t="s">
        <v>3329</v>
      </c>
      <c r="O2851">
        <v>63</v>
      </c>
      <c r="P2851">
        <v>71</v>
      </c>
    </row>
    <row r="2852" spans="1:16" x14ac:dyDescent="0.25">
      <c r="A2852" t="s">
        <v>4354</v>
      </c>
      <c r="B2852" t="s">
        <v>3374</v>
      </c>
      <c r="C2852" t="s">
        <v>330</v>
      </c>
      <c r="D2852" t="s">
        <v>8279</v>
      </c>
      <c r="E2852" t="str">
        <f>VLOOKUP(TRIM(SUBSTITUTE(D2852,CHAR(160),CHAR(32))),Metadata!B$1:C$2632,2,FALSE)</f>
        <v>Holbach, Paul Henri Thiry, baron d', 1723-1789.</v>
      </c>
      <c r="F2852" t="str">
        <f>VLOOKUP(TRIM(SUBSTITUTE(D2852,CHAR(160),CHAR(32))),Metadata!B$1:D$2632,3,FALSE)</f>
        <v>Système de la nature, ou, Des loix du monde physique du monde moral</v>
      </c>
      <c r="G2852">
        <f>VLOOKUP(TRIM(SUBSTITUTE(D2852,CHAR(160),CHAR(32))),Metadata!B$1:E$2632,4,FALSE)</f>
        <v>1770</v>
      </c>
      <c r="H2852" t="s">
        <v>448</v>
      </c>
      <c r="J2852" t="str">
        <f>VLOOKUP(TRIM(SUBSTITUTE(D2852,CHAR(160),CHAR(32))),Metadata!B$1:H$2632,7,FALSE)</f>
        <v>traite ou essai</v>
      </c>
      <c r="L2852" t="str">
        <f>VLOOKUP(TRIM(SUBSTITUTE(D2852,CHAR(160),CHAR(32))),Metadata!B$1:J$2632,9,FALSE)</f>
        <v>prose</v>
      </c>
      <c r="M2852">
        <f>VLOOKUP(TRIM(SUBSTITUTE(D2852,CHAR(160),CHAR(32))),Metadata!B$1:K$2632,10,FALSE)</f>
        <v>215107</v>
      </c>
      <c r="N2852" s="1" t="s">
        <v>3330</v>
      </c>
      <c r="O2852">
        <v>75</v>
      </c>
      <c r="P2852">
        <v>82</v>
      </c>
    </row>
    <row r="2853" spans="1:16" x14ac:dyDescent="0.25">
      <c r="A2853" t="s">
        <v>4354</v>
      </c>
      <c r="B2853" t="s">
        <v>3374</v>
      </c>
      <c r="C2853" t="s">
        <v>330</v>
      </c>
      <c r="D2853" t="s">
        <v>8333</v>
      </c>
      <c r="E2853" t="str">
        <f>VLOOKUP(TRIM(SUBSTITUTE(D2853,CHAR(160),CHAR(32))),Metadata!B$1:C$2632,2,FALSE)</f>
        <v>Mercier, Louis-Sébastien, 1740-1814.</v>
      </c>
      <c r="F2853" t="str">
        <f>VLOOKUP(TRIM(SUBSTITUTE(D2853,CHAR(160),CHAR(32))),Metadata!B$1:D$2632,3,FALSE)</f>
        <v>Tableau de Paris t. 1</v>
      </c>
      <c r="G2853">
        <f>VLOOKUP(TRIM(SUBSTITUTE(D2853,CHAR(160),CHAR(32))),Metadata!B$1:E$2632,4,FALSE)</f>
        <v>1782</v>
      </c>
      <c r="H2853" t="s">
        <v>448</v>
      </c>
      <c r="J2853" t="str">
        <f>VLOOKUP(TRIM(SUBSTITUTE(D2853,CHAR(160),CHAR(32))),Metadata!B$1:H$2632,7,FALSE)</f>
        <v>melanges litteraires</v>
      </c>
      <c r="L2853" t="str">
        <f>VLOOKUP(TRIM(SUBSTITUTE(D2853,CHAR(160),CHAR(32))),Metadata!B$1:J$2632,9,FALSE)</f>
        <v>prose</v>
      </c>
      <c r="M2853">
        <f>VLOOKUP(TRIM(SUBSTITUTE(D2853,CHAR(160),CHAR(32))),Metadata!B$1:K$2632,10,FALSE)</f>
        <v>212948</v>
      </c>
      <c r="N2853" s="1" t="s">
        <v>3331</v>
      </c>
      <c r="O2853">
        <v>119</v>
      </c>
      <c r="P2853">
        <v>125</v>
      </c>
    </row>
    <row r="2854" spans="1:16" x14ac:dyDescent="0.25">
      <c r="A2854" t="s">
        <v>4354</v>
      </c>
      <c r="B2854" t="s">
        <v>3374</v>
      </c>
      <c r="C2854" t="s">
        <v>330</v>
      </c>
      <c r="D2854" t="s">
        <v>8392</v>
      </c>
      <c r="E2854" t="str">
        <f>VLOOKUP(TRIM(SUBSTITUTE(D2854,CHAR(160),CHAR(32))),Metadata!B$1:C$2632,2,FALSE)</f>
        <v>Saint-Pierre, Bernardin de, 1737-1814.</v>
      </c>
      <c r="F2854" t="str">
        <f>VLOOKUP(TRIM(SUBSTITUTE(D2854,CHAR(160),CHAR(32))),Metadata!B$1:D$2632,3,FALSE)</f>
        <v>L'Arcadie, livre 1 les Gaules</v>
      </c>
      <c r="G2854">
        <f>VLOOKUP(TRIM(SUBSTITUTE(D2854,CHAR(160),CHAR(32))),Metadata!B$1:E$2632,4,FALSE)</f>
        <v>1781</v>
      </c>
      <c r="H2854" t="s">
        <v>448</v>
      </c>
      <c r="J2854" t="str">
        <f>VLOOKUP(TRIM(SUBSTITUTE(D2854,CHAR(160),CHAR(32))),Metadata!B$1:H$2632,7,FALSE)</f>
        <v>traite ou essai</v>
      </c>
      <c r="L2854" t="str">
        <f>VLOOKUP(TRIM(SUBSTITUTE(D2854,CHAR(160),CHAR(32))),Metadata!B$1:J$2632,9,FALSE)</f>
        <v>prose</v>
      </c>
      <c r="M2854">
        <f>VLOOKUP(TRIM(SUBSTITUTE(D2854,CHAR(160),CHAR(32))),Metadata!B$1:K$2632,10,FALSE)</f>
        <v>25599</v>
      </c>
      <c r="N2854" s="1" t="s">
        <v>3332</v>
      </c>
      <c r="O2854">
        <v>32</v>
      </c>
      <c r="P2854">
        <v>41</v>
      </c>
    </row>
    <row r="2855" spans="1:16" x14ac:dyDescent="0.25">
      <c r="A2855" t="s">
        <v>4354</v>
      </c>
      <c r="B2855" t="s">
        <v>3374</v>
      </c>
      <c r="C2855" t="s">
        <v>330</v>
      </c>
      <c r="D2855" t="s">
        <v>8316</v>
      </c>
      <c r="E2855" t="str">
        <f>VLOOKUP(TRIM(SUBSTITUTE(D2855,CHAR(160),CHAR(32))),Metadata!B$1:C$2632,2,FALSE)</f>
        <v>Marat, Jean Paul, 1743-1793.</v>
      </c>
      <c r="F2855" t="str">
        <f>VLOOKUP(TRIM(SUBSTITUTE(D2855,CHAR(160),CHAR(32))),Metadata!B$1:D$2632,3,FALSE)</f>
        <v>Les pamphlets--1792</v>
      </c>
      <c r="G2855">
        <f>VLOOKUP(TRIM(SUBSTITUTE(D2855,CHAR(160),CHAR(32))),Metadata!B$1:E$2632,4,FALSE)</f>
        <v>1792</v>
      </c>
      <c r="H2855" t="s">
        <v>448</v>
      </c>
      <c r="J2855" t="str">
        <f>VLOOKUP(TRIM(SUBSTITUTE(D2855,CHAR(160),CHAR(32))),Metadata!B$1:H$2632,7,FALSE)</f>
        <v>pamphlet</v>
      </c>
      <c r="L2855" t="str">
        <f>VLOOKUP(TRIM(SUBSTITUTE(D2855,CHAR(160),CHAR(32))),Metadata!B$1:J$2632,9,FALSE)</f>
        <v>prose</v>
      </c>
      <c r="M2855">
        <f>VLOOKUP(TRIM(SUBSTITUTE(D2855,CHAR(160),CHAR(32))),Metadata!B$1:K$2632,10,FALSE)</f>
        <v>43011</v>
      </c>
      <c r="N2855" s="1" t="s">
        <v>3333</v>
      </c>
      <c r="O2855">
        <v>262</v>
      </c>
      <c r="P2855">
        <v>269</v>
      </c>
    </row>
    <row r="2856" spans="1:16" x14ac:dyDescent="0.25">
      <c r="A2856" t="s">
        <v>4354</v>
      </c>
      <c r="B2856" t="s">
        <v>3374</v>
      </c>
      <c r="C2856" t="s">
        <v>330</v>
      </c>
      <c r="D2856" t="s">
        <v>6117</v>
      </c>
      <c r="E2856" t="str">
        <f>VLOOKUP(TRIM(SUBSTITUTE(D2856,CHAR(160),CHAR(32))),Metadata!B$1:C$2632,2,FALSE)</f>
        <v>Comte, Auguste, 1798-1857.</v>
      </c>
      <c r="F2856" t="str">
        <f>VLOOKUP(TRIM(SUBSTITUTE(D2856,CHAR(160),CHAR(32))),Metadata!B$1:D$2632,3,FALSE)</f>
        <v>Discours sur l'esprit positif</v>
      </c>
      <c r="G2856">
        <f>VLOOKUP(TRIM(SUBSTITUTE(D2856,CHAR(160),CHAR(32))),Metadata!B$1:E$2632,4,FALSE)</f>
        <v>1842</v>
      </c>
      <c r="H2856" t="s">
        <v>450</v>
      </c>
      <c r="J2856" t="str">
        <f>VLOOKUP(TRIM(SUBSTITUTE(D2856,CHAR(160),CHAR(32))),Metadata!B$1:H$2632,7,FALSE)</f>
        <v>traite</v>
      </c>
      <c r="L2856" t="str">
        <f>VLOOKUP(TRIM(SUBSTITUTE(D2856,CHAR(160),CHAR(32))),Metadata!B$1:J$2632,9,FALSE)</f>
        <v/>
      </c>
      <c r="M2856">
        <f>VLOOKUP(TRIM(SUBSTITUTE(D2856,CHAR(160),CHAR(32))),Metadata!B$1:K$2632,10,FALSE)</f>
        <v>40806</v>
      </c>
      <c r="N2856" s="1" t="s">
        <v>3334</v>
      </c>
      <c r="O2856">
        <v>260</v>
      </c>
      <c r="P2856">
        <v>267</v>
      </c>
    </row>
    <row r="2857" spans="1:16" x14ac:dyDescent="0.25">
      <c r="A2857" t="s">
        <v>4354</v>
      </c>
      <c r="B2857" t="s">
        <v>3374</v>
      </c>
      <c r="C2857" t="s">
        <v>330</v>
      </c>
      <c r="D2857" t="s">
        <v>8667</v>
      </c>
      <c r="E2857" t="str">
        <f>VLOOKUP(TRIM(SUBSTITUTE(D2857,CHAR(160),CHAR(32))),Metadata!B$1:C$2632,2,FALSE)</f>
        <v>Senancour, Etienne Pivert de, 1770-1846.</v>
      </c>
      <c r="F2857" t="str">
        <f>VLOOKUP(TRIM(SUBSTITUTE(D2857,CHAR(160),CHAR(32))),Metadata!B$1:D$2632,3,FALSE)</f>
        <v>Obermann</v>
      </c>
      <c r="G2857">
        <f>VLOOKUP(TRIM(SUBSTITUTE(D2857,CHAR(160),CHAR(32))),Metadata!B$1:E$2632,4,FALSE)</f>
        <v>1840</v>
      </c>
      <c r="H2857" t="s">
        <v>450</v>
      </c>
      <c r="J2857" t="str">
        <f>VLOOKUP(TRIM(SUBSTITUTE(D2857,CHAR(160),CHAR(32))),Metadata!B$1:H$2632,7,FALSE)</f>
        <v>roman</v>
      </c>
      <c r="L2857" t="str">
        <f>VLOOKUP(TRIM(SUBSTITUTE(D2857,CHAR(160),CHAR(32))),Metadata!B$1:J$2632,9,FALSE)</f>
        <v>prose</v>
      </c>
      <c r="M2857">
        <f>VLOOKUP(TRIM(SUBSTITUTE(D2857,CHAR(160),CHAR(32))),Metadata!B$1:K$2632,10,FALSE)</f>
        <v>130065</v>
      </c>
      <c r="N2857" s="1" t="s">
        <v>3335</v>
      </c>
      <c r="O2857">
        <v>142</v>
      </c>
      <c r="P2857">
        <v>150</v>
      </c>
    </row>
    <row r="2858" spans="1:16" x14ac:dyDescent="0.25">
      <c r="A2858" t="s">
        <v>4354</v>
      </c>
      <c r="B2858" t="s">
        <v>3374</v>
      </c>
      <c r="C2858" t="s">
        <v>330</v>
      </c>
      <c r="D2858" t="s">
        <v>8567</v>
      </c>
      <c r="E2858" t="str">
        <f>VLOOKUP(TRIM(SUBSTITUTE(D2858,CHAR(160),CHAR(32))),Metadata!B$1:C$2632,2,FALSE)</f>
        <v>Hugo, Victor, 1802-1885.</v>
      </c>
      <c r="F2858" t="str">
        <f>VLOOKUP(TRIM(SUBSTITUTE(D2858,CHAR(160),CHAR(32))),Metadata!B$1:D$2632,3,FALSE)</f>
        <v>Les contemplations.</v>
      </c>
      <c r="G2858">
        <f>VLOOKUP(TRIM(SUBSTITUTE(D2858,CHAR(160),CHAR(32))),Metadata!B$1:E$2632,4,FALSE)</f>
        <v>1856</v>
      </c>
      <c r="H2858" t="s">
        <v>450</v>
      </c>
      <c r="J2858" t="str">
        <f>VLOOKUP(TRIM(SUBSTITUTE(D2858,CHAR(160),CHAR(32))),Metadata!B$1:H$2632,7,FALSE)</f>
        <v>poesie</v>
      </c>
      <c r="L2858" t="str">
        <f>VLOOKUP(TRIM(SUBSTITUTE(D2858,CHAR(160),CHAR(32))),Metadata!B$1:J$2632,9,FALSE)</f>
        <v>vers</v>
      </c>
      <c r="M2858">
        <f>VLOOKUP(TRIM(SUBSTITUTE(D2858,CHAR(160),CHAR(32))),Metadata!B$1:K$2632,10,FALSE)</f>
        <v>90704</v>
      </c>
      <c r="N2858" t="s">
        <v>3336</v>
      </c>
      <c r="O2858">
        <v>19</v>
      </c>
      <c r="P2858">
        <v>25</v>
      </c>
    </row>
    <row r="2859" spans="1:16" x14ac:dyDescent="0.25">
      <c r="A2859" t="s">
        <v>4354</v>
      </c>
      <c r="B2859" t="s">
        <v>3374</v>
      </c>
      <c r="C2859" t="s">
        <v>330</v>
      </c>
      <c r="D2859" t="s">
        <v>8645</v>
      </c>
      <c r="E2859" t="str">
        <f>VLOOKUP(TRIM(SUBSTITUTE(D2859,CHAR(160),CHAR(32))),Metadata!B$1:C$2632,2,FALSE)</f>
        <v>Renan, Ernest, 1823-1892.</v>
      </c>
      <c r="F2859" t="str">
        <f>VLOOKUP(TRIM(SUBSTITUTE(D2859,CHAR(160),CHAR(32))),Metadata!B$1:D$2632,3,FALSE)</f>
        <v>L'avenir de la science</v>
      </c>
      <c r="G2859">
        <f>VLOOKUP(TRIM(SUBSTITUTE(D2859,CHAR(160),CHAR(32))),Metadata!B$1:E$2632,4,FALSE)</f>
        <v>1890</v>
      </c>
      <c r="H2859" t="s">
        <v>450</v>
      </c>
      <c r="J2859" t="str">
        <f>VLOOKUP(TRIM(SUBSTITUTE(D2859,CHAR(160),CHAR(32))),Metadata!B$1:H$2632,7,FALSE)</f>
        <v>traite ou essai</v>
      </c>
      <c r="L2859" t="str">
        <f>VLOOKUP(TRIM(SUBSTITUTE(D2859,CHAR(160),CHAR(32))),Metadata!B$1:J$2632,9,FALSE)</f>
        <v>prose</v>
      </c>
      <c r="M2859">
        <f>VLOOKUP(TRIM(SUBSTITUTE(D2859,CHAR(160),CHAR(32))),Metadata!B$1:K$2632,10,FALSE)</f>
        <v>172763</v>
      </c>
      <c r="N2859" s="1" t="s">
        <v>3337</v>
      </c>
      <c r="O2859">
        <v>108</v>
      </c>
      <c r="P2859">
        <v>116</v>
      </c>
    </row>
    <row r="2860" spans="1:16" x14ac:dyDescent="0.25">
      <c r="A2860" t="s">
        <v>4354</v>
      </c>
      <c r="B2860" t="s">
        <v>3374</v>
      </c>
      <c r="C2860" t="s">
        <v>330</v>
      </c>
      <c r="D2860" t="s">
        <v>8484</v>
      </c>
      <c r="E2860" t="str">
        <f>VLOOKUP(TRIM(SUBSTITUTE(D2860,CHAR(160),CHAR(32))),Metadata!B$1:C$2632,2,FALSE)</f>
        <v>Dumas, Alexandre (père), 1802-1870.</v>
      </c>
      <c r="F2860" t="str">
        <f>VLOOKUP(TRIM(SUBSTITUTE(D2860,CHAR(160),CHAR(32))),Metadata!B$1:D$2632,3,FALSE)</f>
        <v>Ange Pitou</v>
      </c>
      <c r="G2860">
        <f>VLOOKUP(TRIM(SUBSTITUTE(D2860,CHAR(160),CHAR(32))),Metadata!B$1:E$2632,4,FALSE)</f>
        <v>1851</v>
      </c>
      <c r="H2860" t="s">
        <v>450</v>
      </c>
      <c r="J2860" t="str">
        <f>VLOOKUP(TRIM(SUBSTITUTE(D2860,CHAR(160),CHAR(32))),Metadata!B$1:H$2632,7,FALSE)</f>
        <v>Narratif, Roman</v>
      </c>
      <c r="L2860" t="str">
        <f>VLOOKUP(TRIM(SUBSTITUTE(D2860,CHAR(160),CHAR(32))),Metadata!B$1:J$2632,9,FALSE)</f>
        <v/>
      </c>
      <c r="M2860">
        <f>VLOOKUP(TRIM(SUBSTITUTE(D2860,CHAR(160),CHAR(32))),Metadata!B$1:K$2632,10,FALSE)</f>
        <v>216803</v>
      </c>
      <c r="N2860" s="1" t="s">
        <v>3338</v>
      </c>
      <c r="O2860">
        <v>161</v>
      </c>
      <c r="P2860">
        <v>167</v>
      </c>
    </row>
    <row r="2861" spans="1:16" x14ac:dyDescent="0.25">
      <c r="A2861" t="s">
        <v>4354</v>
      </c>
      <c r="B2861" t="s">
        <v>3374</v>
      </c>
      <c r="C2861" t="s">
        <v>330</v>
      </c>
      <c r="D2861" t="s">
        <v>8570</v>
      </c>
      <c r="E2861" t="str">
        <f>VLOOKUP(TRIM(SUBSTITUTE(D2861,CHAR(160),CHAR(32))),Metadata!B$1:C$2632,2,FALSE)</f>
        <v>Hugo, Victor, 1802-1885.</v>
      </c>
      <c r="F2861" t="str">
        <f>VLOOKUP(TRIM(SUBSTITUTE(D2861,CHAR(160),CHAR(32))),Metadata!B$1:D$2632,3,FALSE)</f>
        <v>Les rayons et les ombres</v>
      </c>
      <c r="G2861">
        <f>VLOOKUP(TRIM(SUBSTITUTE(D2861,CHAR(160),CHAR(32))),Metadata!B$1:E$2632,4,FALSE)</f>
        <v>1840</v>
      </c>
      <c r="H2861" t="s">
        <v>450</v>
      </c>
      <c r="J2861" t="str">
        <f>VLOOKUP(TRIM(SUBSTITUTE(D2861,CHAR(160),CHAR(32))),Metadata!B$1:H$2632,7,FALSE)</f>
        <v>poesie</v>
      </c>
      <c r="L2861" t="str">
        <f>VLOOKUP(TRIM(SUBSTITUTE(D2861,CHAR(160),CHAR(32))),Metadata!B$1:J$2632,9,FALSE)</f>
        <v>vers</v>
      </c>
      <c r="M2861">
        <f>VLOOKUP(TRIM(SUBSTITUTE(D2861,CHAR(160),CHAR(32))),Metadata!B$1:K$2632,10,FALSE)</f>
        <v>29267</v>
      </c>
      <c r="N2861" s="1" t="s">
        <v>3339</v>
      </c>
      <c r="O2861">
        <v>285</v>
      </c>
      <c r="P2861">
        <v>291</v>
      </c>
    </row>
    <row r="2862" spans="1:16" x14ac:dyDescent="0.25">
      <c r="A2862" t="s">
        <v>4354</v>
      </c>
      <c r="B2862" t="s">
        <v>3374</v>
      </c>
      <c r="C2862" t="s">
        <v>330</v>
      </c>
      <c r="D2862" t="s">
        <v>8482</v>
      </c>
      <c r="E2862" t="str">
        <f>VLOOKUP(TRIM(SUBSTITUTE(D2862,CHAR(160),CHAR(32))),Metadata!B$1:C$2632,2,FALSE)</f>
        <v>Destutt de Tracy, Antoine Louis Claude, comte, 1754-1836.</v>
      </c>
      <c r="F2862" t="str">
        <f>VLOOKUP(TRIM(SUBSTITUTE(D2862,CHAR(160),CHAR(32))),Metadata!B$1:D$2632,3,FALSE)</f>
        <v>Éléments d'idéologie, Grammaire</v>
      </c>
      <c r="G2862">
        <f>VLOOKUP(TRIM(SUBSTITUTE(D2862,CHAR(160),CHAR(32))),Metadata!B$1:E$2632,4,FALSE)</f>
        <v>1803</v>
      </c>
      <c r="H2862" t="s">
        <v>450</v>
      </c>
      <c r="J2862" t="str">
        <f>VLOOKUP(TRIM(SUBSTITUTE(D2862,CHAR(160),CHAR(32))),Metadata!B$1:H$2632,7,FALSE)</f>
        <v>traite ou essai</v>
      </c>
      <c r="L2862" t="str">
        <f>VLOOKUP(TRIM(SUBSTITUTE(D2862,CHAR(160),CHAR(32))),Metadata!B$1:J$2632,9,FALSE)</f>
        <v>prose</v>
      </c>
      <c r="M2862">
        <f>VLOOKUP(TRIM(SUBSTITUTE(D2862,CHAR(160),CHAR(32))),Metadata!B$1:K$2632,10,FALSE)</f>
        <v>74283</v>
      </c>
      <c r="N2862" s="1" t="s">
        <v>3340</v>
      </c>
      <c r="O2862">
        <v>68</v>
      </c>
      <c r="P2862">
        <v>74</v>
      </c>
    </row>
    <row r="2863" spans="1:16" x14ac:dyDescent="0.25">
      <c r="A2863" t="s">
        <v>4354</v>
      </c>
      <c r="B2863" t="s">
        <v>3374</v>
      </c>
      <c r="C2863" t="s">
        <v>330</v>
      </c>
      <c r="D2863" t="s">
        <v>8551</v>
      </c>
      <c r="E2863" t="str">
        <f>VLOOKUP(TRIM(SUBSTITUTE(D2863,CHAR(160),CHAR(32))),Metadata!B$1:C$2632,2,FALSE)</f>
        <v>Genlis, Stéphanie Félicité, comtesse de, 1746-1830.</v>
      </c>
      <c r="F2863" t="str">
        <f>VLOOKUP(TRIM(SUBSTITUTE(D2863,CHAR(160),CHAR(32))),Metadata!B$1:D$2632,3,FALSE)</f>
        <v>Inès de Castro</v>
      </c>
      <c r="G2863">
        <f>VLOOKUP(TRIM(SUBSTITUTE(D2863,CHAR(160),CHAR(32))),Metadata!B$1:E$2632,4,FALSE)</f>
        <v>1817</v>
      </c>
      <c r="H2863" t="s">
        <v>450</v>
      </c>
      <c r="J2863" t="str">
        <f>VLOOKUP(TRIM(SUBSTITUTE(D2863,CHAR(160),CHAR(32))),Metadata!B$1:H$2632,7,FALSE)</f>
        <v>roman</v>
      </c>
      <c r="L2863" t="str">
        <f>VLOOKUP(TRIM(SUBSTITUTE(D2863,CHAR(160),CHAR(32))),Metadata!B$1:J$2632,9,FALSE)</f>
        <v/>
      </c>
      <c r="M2863">
        <f>VLOOKUP(TRIM(SUBSTITUTE(D2863,CHAR(160),CHAR(32))),Metadata!B$1:K$2632,10,FALSE)</f>
        <v>35236</v>
      </c>
      <c r="N2863" s="1" t="s">
        <v>3341</v>
      </c>
      <c r="O2863">
        <v>80</v>
      </c>
      <c r="P2863">
        <v>86</v>
      </c>
    </row>
    <row r="2864" spans="1:16" x14ac:dyDescent="0.25">
      <c r="A2864" t="s">
        <v>4354</v>
      </c>
      <c r="B2864" t="s">
        <v>3374</v>
      </c>
      <c r="C2864" t="s">
        <v>330</v>
      </c>
      <c r="D2864" t="s">
        <v>8640</v>
      </c>
      <c r="E2864" t="str">
        <f>VLOOKUP(TRIM(SUBSTITUTE(D2864,CHAR(160),CHAR(32))),Metadata!B$1:C$2632,2,FALSE)</f>
        <v>Proudhon, P.-J. (Pierre-Joseph), 1809-1865.</v>
      </c>
      <c r="F2864" t="str">
        <f>VLOOKUP(TRIM(SUBSTITUTE(D2864,CHAR(160),CHAR(32))),Metadata!B$1:D$2632,3,FALSE)</f>
        <v>Qu'est-ce que la propriété?</v>
      </c>
      <c r="G2864">
        <f>VLOOKUP(TRIM(SUBSTITUTE(D2864,CHAR(160),CHAR(32))),Metadata!B$1:E$2632,4,FALSE)</f>
        <v>1840</v>
      </c>
      <c r="H2864" t="s">
        <v>450</v>
      </c>
      <c r="J2864" t="str">
        <f>VLOOKUP(TRIM(SUBSTITUTE(D2864,CHAR(160),CHAR(32))),Metadata!B$1:H$2632,7,FALSE)</f>
        <v>traite ou essai</v>
      </c>
      <c r="L2864" t="str">
        <f>VLOOKUP(TRIM(SUBSTITUTE(D2864,CHAR(160),CHAR(32))),Metadata!B$1:J$2632,9,FALSE)</f>
        <v>prose</v>
      </c>
      <c r="M2864">
        <f>VLOOKUP(TRIM(SUBSTITUTE(D2864,CHAR(160),CHAR(32))),Metadata!B$1:K$2632,10,FALSE)</f>
        <v>90059</v>
      </c>
      <c r="N2864" s="1" t="s">
        <v>3342</v>
      </c>
      <c r="O2864">
        <v>57</v>
      </c>
      <c r="P2864">
        <v>64</v>
      </c>
    </row>
    <row r="2865" spans="1:16" x14ac:dyDescent="0.25">
      <c r="A2865" t="s">
        <v>4354</v>
      </c>
      <c r="B2865" t="s">
        <v>3374</v>
      </c>
      <c r="C2865" t="s">
        <v>330</v>
      </c>
      <c r="D2865" t="s">
        <v>8696</v>
      </c>
      <c r="E2865" t="str">
        <f>VLOOKUP(TRIM(SUBSTITUTE(D2865,CHAR(160),CHAR(32))),Metadata!B$1:C$2632,2,FALSE)</f>
        <v>Verlaine, Paul, 1844-1896.</v>
      </c>
      <c r="F2865" t="str">
        <f>VLOOKUP(TRIM(SUBSTITUTE(D2865,CHAR(160),CHAR(32))),Metadata!B$1:D$2632,3,FALSE)</f>
        <v>Elégies</v>
      </c>
      <c r="G2865">
        <f>VLOOKUP(TRIM(SUBSTITUTE(D2865,CHAR(160),CHAR(32))),Metadata!B$1:E$2632,4,FALSE)</f>
        <v>1899</v>
      </c>
      <c r="H2865" t="s">
        <v>450</v>
      </c>
      <c r="J2865" t="str">
        <f>VLOOKUP(TRIM(SUBSTITUTE(D2865,CHAR(160),CHAR(32))),Metadata!B$1:H$2632,7,FALSE)</f>
        <v>poesie</v>
      </c>
      <c r="L2865" t="str">
        <f>VLOOKUP(TRIM(SUBSTITUTE(D2865,CHAR(160),CHAR(32))),Metadata!B$1:J$2632,9,FALSE)</f>
        <v/>
      </c>
      <c r="M2865">
        <f>VLOOKUP(TRIM(SUBSTITUTE(D2865,CHAR(160),CHAR(32))),Metadata!B$1:K$2632,10,FALSE)</f>
        <v>7296</v>
      </c>
      <c r="N2865" t="s">
        <v>3343</v>
      </c>
      <c r="O2865">
        <v>69</v>
      </c>
      <c r="P2865">
        <v>79</v>
      </c>
    </row>
    <row r="2866" spans="1:16" x14ac:dyDescent="0.25">
      <c r="A2866" t="s">
        <v>4354</v>
      </c>
      <c r="B2866" t="s">
        <v>3374</v>
      </c>
      <c r="C2866" t="s">
        <v>330</v>
      </c>
      <c r="D2866" t="s">
        <v>8571</v>
      </c>
      <c r="E2866" t="str">
        <f>VLOOKUP(TRIM(SUBSTITUTE(D2866,CHAR(160),CHAR(32))),Metadata!B$1:C$2632,2,FALSE)</f>
        <v>Hugo, Victor, 1802-1885.</v>
      </c>
      <c r="F2866" t="str">
        <f>VLOOKUP(TRIM(SUBSTITUTE(D2866,CHAR(160),CHAR(32))),Metadata!B$1:D$2632,3,FALSE)</f>
        <v>Lettres à la fiancée</v>
      </c>
      <c r="G2866">
        <f>VLOOKUP(TRIM(SUBSTITUTE(D2866,CHAR(160),CHAR(32))),Metadata!B$1:E$2632,4,FALSE)</f>
        <v>1822</v>
      </c>
      <c r="H2866" t="s">
        <v>450</v>
      </c>
      <c r="J2866" t="str">
        <f>VLOOKUP(TRIM(SUBSTITUTE(D2866,CHAR(160),CHAR(32))),Metadata!B$1:H$2632,7,FALSE)</f>
        <v>correspondance</v>
      </c>
      <c r="L2866" t="str">
        <f>VLOOKUP(TRIM(SUBSTITUTE(D2866,CHAR(160),CHAR(32))),Metadata!B$1:J$2632,9,FALSE)</f>
        <v>prose</v>
      </c>
      <c r="M2866">
        <f>VLOOKUP(TRIM(SUBSTITUTE(D2866,CHAR(160),CHAR(32))),Metadata!B$1:K$2632,10,FALSE)</f>
        <v>95346</v>
      </c>
      <c r="N2866" s="1" t="s">
        <v>3344</v>
      </c>
      <c r="O2866">
        <v>25</v>
      </c>
      <c r="P2866">
        <v>31</v>
      </c>
    </row>
    <row r="2867" spans="1:16" x14ac:dyDescent="0.25">
      <c r="A2867" t="s">
        <v>4354</v>
      </c>
      <c r="B2867" t="s">
        <v>3374</v>
      </c>
      <c r="C2867" t="s">
        <v>330</v>
      </c>
      <c r="D2867" t="s">
        <v>8519</v>
      </c>
      <c r="E2867" t="str">
        <f>VLOOKUP(TRIM(SUBSTITUTE(D2867,CHAR(160),CHAR(32))),Metadata!B$1:C$2632,2,FALSE)</f>
        <v>Feydeau, Georges, 1862-1921.</v>
      </c>
      <c r="F2867" t="str">
        <f>VLOOKUP(TRIM(SUBSTITUTE(D2867,CHAR(160),CHAR(32))),Metadata!B$1:D$2632,3,FALSE)</f>
        <v>Le Ruban</v>
      </c>
      <c r="G2867">
        <f>VLOOKUP(TRIM(SUBSTITUTE(D2867,CHAR(160),CHAR(32))),Metadata!B$1:E$2632,4,FALSE)</f>
        <v>1894</v>
      </c>
      <c r="H2867" t="s">
        <v>450</v>
      </c>
      <c r="J2867" t="str">
        <f>VLOOKUP(TRIM(SUBSTITUTE(D2867,CHAR(160),CHAR(32))),Metadata!B$1:H$2632,7,FALSE)</f>
        <v>theatre</v>
      </c>
      <c r="L2867" t="str">
        <f>VLOOKUP(TRIM(SUBSTITUTE(D2867,CHAR(160),CHAR(32))),Metadata!B$1:J$2632,9,FALSE)</f>
        <v/>
      </c>
      <c r="M2867">
        <f>VLOOKUP(TRIM(SUBSTITUTE(D2867,CHAR(160),CHAR(32))),Metadata!B$1:K$2632,10,FALSE)</f>
        <v>24483</v>
      </c>
      <c r="N2867" t="s">
        <v>3345</v>
      </c>
      <c r="O2867">
        <v>6</v>
      </c>
      <c r="P2867">
        <v>12</v>
      </c>
    </row>
    <row r="2868" spans="1:16" x14ac:dyDescent="0.25">
      <c r="A2868" t="s">
        <v>4354</v>
      </c>
      <c r="B2868" t="s">
        <v>3374</v>
      </c>
      <c r="C2868" t="s">
        <v>330</v>
      </c>
      <c r="D2868" t="s">
        <v>8626</v>
      </c>
      <c r="E2868" t="str">
        <f>VLOOKUP(TRIM(SUBSTITUTE(D2868,CHAR(160),CHAR(32))),Metadata!B$1:C$2632,2,FALSE)</f>
        <v>Nerval, Gérard de, 1808-1855.</v>
      </c>
      <c r="F2868" t="str">
        <f>VLOOKUP(TRIM(SUBSTITUTE(D2868,CHAR(160),CHAR(32))),Metadata!B$1:D$2632,3,FALSE)</f>
        <v>Les Illuminés ou Les Précurseurs du socialisme</v>
      </c>
      <c r="G2868">
        <f>VLOOKUP(TRIM(SUBSTITUTE(D2868,CHAR(160),CHAR(32))),Metadata!B$1:E$2632,4,FALSE)</f>
        <v>1852</v>
      </c>
      <c r="H2868" t="s">
        <v>450</v>
      </c>
      <c r="J2868" t="str">
        <f>VLOOKUP(TRIM(SUBSTITUTE(D2868,CHAR(160),CHAR(32))),Metadata!B$1:H$2632,7,FALSE)</f>
        <v>poesie</v>
      </c>
      <c r="L2868" t="str">
        <f>VLOOKUP(TRIM(SUBSTITUTE(D2868,CHAR(160),CHAR(32))),Metadata!B$1:J$2632,9,FALSE)</f>
        <v/>
      </c>
      <c r="M2868">
        <f>VLOOKUP(TRIM(SUBSTITUTE(D2868,CHAR(160),CHAR(32))),Metadata!B$1:K$2632,10,FALSE)</f>
        <v>114256</v>
      </c>
      <c r="N2868" t="s">
        <v>3346</v>
      </c>
      <c r="O2868">
        <v>34</v>
      </c>
      <c r="P2868">
        <v>41</v>
      </c>
    </row>
    <row r="2869" spans="1:16" x14ac:dyDescent="0.25">
      <c r="A2869" t="s">
        <v>4354</v>
      </c>
      <c r="B2869" t="s">
        <v>3374</v>
      </c>
      <c r="C2869" t="s">
        <v>330</v>
      </c>
      <c r="D2869" t="s">
        <v>8619</v>
      </c>
      <c r="E2869" t="str">
        <f>VLOOKUP(TRIM(SUBSTITUTE(D2869,CHAR(160),CHAR(32))),Metadata!B$1:C$2632,2,FALSE)</f>
        <v>Montalembert, Charles Forbes, comte de, 1810-1870.</v>
      </c>
      <c r="F2869" t="str">
        <f>VLOOKUP(TRIM(SUBSTITUTE(D2869,CHAR(160),CHAR(32))),Metadata!B$1:D$2632,3,FALSE)</f>
        <v>Histoire de Sainte Elisabeth de Hongrie, duchese de Thuringe (1207-1231)</v>
      </c>
      <c r="G2869">
        <f>VLOOKUP(TRIM(SUBSTITUTE(D2869,CHAR(160),CHAR(32))),Metadata!B$1:E$2632,4,FALSE)</f>
        <v>1836</v>
      </c>
      <c r="H2869" t="s">
        <v>450</v>
      </c>
      <c r="J2869" t="str">
        <f>VLOOKUP(TRIM(SUBSTITUTE(D2869,CHAR(160),CHAR(32))),Metadata!B$1:H$2632,7,FALSE)</f>
        <v>traite ou essai</v>
      </c>
      <c r="L2869" t="str">
        <f>VLOOKUP(TRIM(SUBSTITUTE(D2869,CHAR(160),CHAR(32))),Metadata!B$1:J$2632,9,FALSE)</f>
        <v>prose</v>
      </c>
      <c r="M2869">
        <f>VLOOKUP(TRIM(SUBSTITUTE(D2869,CHAR(160),CHAR(32))),Metadata!B$1:K$2632,10,FALSE)</f>
        <v>136515</v>
      </c>
      <c r="N2869" s="1" t="s">
        <v>3347</v>
      </c>
      <c r="O2869">
        <v>253</v>
      </c>
      <c r="P2869">
        <v>263</v>
      </c>
    </row>
    <row r="2870" spans="1:16" x14ac:dyDescent="0.25">
      <c r="A2870" t="s">
        <v>4354</v>
      </c>
      <c r="B2870" t="s">
        <v>3374</v>
      </c>
      <c r="C2870" t="s">
        <v>330</v>
      </c>
      <c r="D2870" t="s">
        <v>6313</v>
      </c>
      <c r="E2870" t="str">
        <f>VLOOKUP(TRIM(SUBSTITUTE(D2870,CHAR(160),CHAR(32))),Metadata!B$1:C$2632,2,FALSE)</f>
        <v>Gaberel, J.</v>
      </c>
      <c r="F2870" t="str">
        <f>VLOOKUP(TRIM(SUBSTITUTE(D2870,CHAR(160),CHAR(32))),Metadata!B$1:D$2632,3,FALSE)</f>
        <v>Voltaire et les Genèvois</v>
      </c>
      <c r="G2870">
        <f>VLOOKUP(TRIM(SUBSTITUTE(D2870,CHAR(160),CHAR(32))),Metadata!B$1:E$2632,4,FALSE)</f>
        <v>1857</v>
      </c>
      <c r="H2870" t="s">
        <v>450</v>
      </c>
      <c r="J2870" t="str">
        <f>VLOOKUP(TRIM(SUBSTITUTE(D2870,CHAR(160),CHAR(32))),Metadata!B$1:H$2632,7,FALSE)</f>
        <v>traite</v>
      </c>
      <c r="L2870" t="str">
        <f>VLOOKUP(TRIM(SUBSTITUTE(D2870,CHAR(160),CHAR(32))),Metadata!B$1:J$2632,9,FALSE)</f>
        <v/>
      </c>
      <c r="M2870">
        <f>VLOOKUP(TRIM(SUBSTITUTE(D2870,CHAR(160),CHAR(32))),Metadata!B$1:K$2632,10,FALSE)</f>
        <v>46692</v>
      </c>
      <c r="N2870" s="1" t="s">
        <v>3348</v>
      </c>
      <c r="O2870">
        <v>218</v>
      </c>
      <c r="P2870">
        <v>226</v>
      </c>
    </row>
    <row r="2871" spans="1:16" x14ac:dyDescent="0.25">
      <c r="A2871" t="s">
        <v>4354</v>
      </c>
      <c r="B2871" t="s">
        <v>3374</v>
      </c>
      <c r="C2871" t="s">
        <v>330</v>
      </c>
      <c r="D2871" t="s">
        <v>8491</v>
      </c>
      <c r="E2871" t="str">
        <f>VLOOKUP(TRIM(SUBSTITUTE(D2871,CHAR(160),CHAR(32))),Metadata!B$1:C$2632,2,FALSE)</f>
        <v>Dumas, Alexandre (père), 1802-1870.</v>
      </c>
      <c r="F2871" t="str">
        <f>VLOOKUP(TRIM(SUBSTITUTE(D2871,CHAR(160),CHAR(32))),Metadata!B$1:D$2632,3,FALSE)</f>
        <v>Collier de la Reine (Le)</v>
      </c>
      <c r="G2871">
        <f>VLOOKUP(TRIM(SUBSTITUTE(D2871,CHAR(160),CHAR(32))),Metadata!B$1:E$2632,4,FALSE)</f>
        <v>1849</v>
      </c>
      <c r="H2871" t="s">
        <v>450</v>
      </c>
      <c r="J2871" t="str">
        <f>VLOOKUP(TRIM(SUBSTITUTE(D2871,CHAR(160),CHAR(32))),Metadata!B$1:H$2632,7,FALSE)</f>
        <v>Narratif, Roman</v>
      </c>
      <c r="L2871" t="str">
        <f>VLOOKUP(TRIM(SUBSTITUTE(D2871,CHAR(160),CHAR(32))),Metadata!B$1:J$2632,9,FALSE)</f>
        <v/>
      </c>
      <c r="M2871">
        <f>VLOOKUP(TRIM(SUBSTITUTE(D2871,CHAR(160),CHAR(32))),Metadata!B$1:K$2632,10,FALSE)</f>
        <v>266437</v>
      </c>
      <c r="N2871" s="1" t="s">
        <v>3349</v>
      </c>
      <c r="O2871">
        <v>82</v>
      </c>
      <c r="P2871">
        <v>89</v>
      </c>
    </row>
    <row r="2872" spans="1:16" x14ac:dyDescent="0.25">
      <c r="A2872" t="s">
        <v>4354</v>
      </c>
      <c r="B2872" t="s">
        <v>3374</v>
      </c>
      <c r="C2872" t="s">
        <v>330</v>
      </c>
      <c r="D2872" t="s">
        <v>8560</v>
      </c>
      <c r="E2872" t="str">
        <f>VLOOKUP(TRIM(SUBSTITUTE(D2872,CHAR(160),CHAR(32))),Metadata!B$1:C$2632,2,FALSE)</f>
        <v>Goncourt, Edmond de, 1822-1896: Goncourt, Jules de, 1830-1870.</v>
      </c>
      <c r="F2872" t="str">
        <f>VLOOKUP(TRIM(SUBSTITUTE(D2872,CHAR(160),CHAR(32))),Metadata!B$1:D$2632,3,FALSE)</f>
        <v>Journal, T. 4, 1891-1896</v>
      </c>
      <c r="G2872">
        <f>VLOOKUP(TRIM(SUBSTITUTE(D2872,CHAR(160),CHAR(32))),Metadata!B$1:E$2632,4,FALSE)</f>
        <v>1896</v>
      </c>
      <c r="H2872" t="s">
        <v>450</v>
      </c>
      <c r="J2872" t="str">
        <f>VLOOKUP(TRIM(SUBSTITUTE(D2872,CHAR(160),CHAR(32))),Metadata!B$1:H$2632,7,FALSE)</f>
        <v>memoires</v>
      </c>
      <c r="L2872" t="str">
        <f>VLOOKUP(TRIM(SUBSTITUTE(D2872,CHAR(160),CHAR(32))),Metadata!B$1:J$2632,9,FALSE)</f>
        <v>prose</v>
      </c>
      <c r="M2872">
        <f>VLOOKUP(TRIM(SUBSTITUTE(D2872,CHAR(160),CHAR(32))),Metadata!B$1:K$2632,10,FALSE)</f>
        <v>341281</v>
      </c>
      <c r="N2872" s="1" t="s">
        <v>3350</v>
      </c>
      <c r="O2872">
        <v>11</v>
      </c>
      <c r="P2872">
        <v>17</v>
      </c>
    </row>
    <row r="2873" spans="1:16" x14ac:dyDescent="0.25">
      <c r="A2873" t="s">
        <v>4354</v>
      </c>
      <c r="B2873" t="s">
        <v>3374</v>
      </c>
      <c r="C2873" t="s">
        <v>330</v>
      </c>
      <c r="D2873" t="s">
        <v>8697</v>
      </c>
      <c r="E2873" t="str">
        <f>VLOOKUP(TRIM(SUBSTITUTE(D2873,CHAR(160),CHAR(32))),Metadata!B$1:C$2632,2,FALSE)</f>
        <v>Verlaine, Paul, 1844-1896.</v>
      </c>
      <c r="F2873" t="str">
        <f>VLOOKUP(TRIM(SUBSTITUTE(D2873,CHAR(160),CHAR(32))),Metadata!B$1:D$2632,3,FALSE)</f>
        <v>Fêtes galantes</v>
      </c>
      <c r="G2873">
        <f>VLOOKUP(TRIM(SUBSTITUTE(D2873,CHAR(160),CHAR(32))),Metadata!B$1:E$2632,4,FALSE)</f>
        <v>1869</v>
      </c>
      <c r="H2873" t="s">
        <v>450</v>
      </c>
      <c r="J2873" t="str">
        <f>VLOOKUP(TRIM(SUBSTITUTE(D2873,CHAR(160),CHAR(32))),Metadata!B$1:H$2632,7,FALSE)</f>
        <v>poesie</v>
      </c>
      <c r="L2873" t="str">
        <f>VLOOKUP(TRIM(SUBSTITUTE(D2873,CHAR(160),CHAR(32))),Metadata!B$1:J$2632,9,FALSE)</f>
        <v/>
      </c>
      <c r="M2873">
        <f>VLOOKUP(TRIM(SUBSTITUTE(D2873,CHAR(160),CHAR(32))),Metadata!B$1:K$2632,10,FALSE)</f>
        <v>2493</v>
      </c>
      <c r="N2873" s="1" t="s">
        <v>3351</v>
      </c>
      <c r="O2873">
        <v>24</v>
      </c>
      <c r="P2873">
        <v>30</v>
      </c>
    </row>
    <row r="2874" spans="1:16" x14ac:dyDescent="0.25">
      <c r="A2874" t="s">
        <v>4354</v>
      </c>
      <c r="B2874" t="s">
        <v>3374</v>
      </c>
      <c r="C2874" t="s">
        <v>330</v>
      </c>
      <c r="D2874" t="s">
        <v>8567</v>
      </c>
      <c r="E2874" t="str">
        <f>VLOOKUP(TRIM(SUBSTITUTE(D2874,CHAR(160),CHAR(32))),Metadata!B$1:C$2632,2,FALSE)</f>
        <v>Hugo, Victor, 1802-1885.</v>
      </c>
      <c r="F2874" t="str">
        <f>VLOOKUP(TRIM(SUBSTITUTE(D2874,CHAR(160),CHAR(32))),Metadata!B$1:D$2632,3,FALSE)</f>
        <v>Les contemplations.</v>
      </c>
      <c r="G2874">
        <f>VLOOKUP(TRIM(SUBSTITUTE(D2874,CHAR(160),CHAR(32))),Metadata!B$1:E$2632,4,FALSE)</f>
        <v>1856</v>
      </c>
      <c r="H2874" t="s">
        <v>450</v>
      </c>
      <c r="J2874" t="str">
        <f>VLOOKUP(TRIM(SUBSTITUTE(D2874,CHAR(160),CHAR(32))),Metadata!B$1:H$2632,7,FALSE)</f>
        <v>poesie</v>
      </c>
      <c r="L2874" t="str">
        <f>VLOOKUP(TRIM(SUBSTITUTE(D2874,CHAR(160),CHAR(32))),Metadata!B$1:J$2632,9,FALSE)</f>
        <v>vers</v>
      </c>
      <c r="M2874">
        <f>VLOOKUP(TRIM(SUBSTITUTE(D2874,CHAR(160),CHAR(32))),Metadata!B$1:K$2632,10,FALSE)</f>
        <v>90704</v>
      </c>
      <c r="N2874" s="1" t="s">
        <v>3352</v>
      </c>
      <c r="O2874">
        <v>173</v>
      </c>
      <c r="P2874">
        <v>179</v>
      </c>
    </row>
    <row r="2875" spans="1:16" x14ac:dyDescent="0.25">
      <c r="A2875" t="s">
        <v>4354</v>
      </c>
      <c r="B2875" t="s">
        <v>3374</v>
      </c>
      <c r="C2875" t="s">
        <v>330</v>
      </c>
      <c r="D2875" t="s">
        <v>8642</v>
      </c>
      <c r="E2875" t="str">
        <f>VLOOKUP(TRIM(SUBSTITUTE(D2875,CHAR(160),CHAR(32))),Metadata!B$1:C$2632,2,FALSE)</f>
        <v>Quinet, Edgar, 1803-1875.</v>
      </c>
      <c r="F2875" t="str">
        <f>VLOOKUP(TRIM(SUBSTITUTE(D2875,CHAR(160),CHAR(32))),Metadata!B$1:D$2632,3,FALSE)</f>
        <v>Napoléon</v>
      </c>
      <c r="G2875">
        <f>VLOOKUP(TRIM(SUBSTITUTE(D2875,CHAR(160),CHAR(32))),Metadata!B$1:E$2632,4,FALSE)</f>
        <v>1836</v>
      </c>
      <c r="H2875" t="s">
        <v>450</v>
      </c>
      <c r="J2875" t="str">
        <f>VLOOKUP(TRIM(SUBSTITUTE(D2875,CHAR(160),CHAR(32))),Metadata!B$1:H$2632,7,FALSE)</f>
        <v>poesie</v>
      </c>
      <c r="L2875" t="str">
        <f>VLOOKUP(TRIM(SUBSTITUTE(D2875,CHAR(160),CHAR(32))),Metadata!B$1:J$2632,9,FALSE)</f>
        <v>vers</v>
      </c>
      <c r="M2875">
        <f>VLOOKUP(TRIM(SUBSTITUTE(D2875,CHAR(160),CHAR(32))),Metadata!B$1:K$2632,10,FALSE)</f>
        <v>44658</v>
      </c>
      <c r="N2875" t="s">
        <v>3353</v>
      </c>
      <c r="O2875">
        <v>211</v>
      </c>
      <c r="P2875">
        <v>217</v>
      </c>
    </row>
    <row r="2876" spans="1:16" x14ac:dyDescent="0.25">
      <c r="A2876" t="s">
        <v>4354</v>
      </c>
      <c r="B2876" t="s">
        <v>3374</v>
      </c>
      <c r="C2876" t="s">
        <v>330</v>
      </c>
      <c r="D2876" t="s">
        <v>8906</v>
      </c>
      <c r="E2876" t="str">
        <f>VLOOKUP(TRIM(SUBSTITUTE(D2876,CHAR(160),CHAR(32))),Metadata!B$1:C$2632,2,FALSE)</f>
        <v>Huyghe, René, 1906-1997.</v>
      </c>
      <c r="F2876" t="str">
        <f>VLOOKUP(TRIM(SUBSTITUTE(D2876,CHAR(160),CHAR(32))),Metadata!B$1:D$2632,3,FALSE)</f>
        <v>Dialogue avec le visible</v>
      </c>
      <c r="G2876">
        <f>VLOOKUP(TRIM(SUBSTITUTE(D2876,CHAR(160),CHAR(32))),Metadata!B$1:E$2632,4,FALSE)</f>
        <v>1955</v>
      </c>
      <c r="H2876" t="s">
        <v>534</v>
      </c>
      <c r="J2876" t="str">
        <f>VLOOKUP(TRIM(SUBSTITUTE(D2876,CHAR(160),CHAR(32))),Metadata!B$1:H$2632,7,FALSE)</f>
        <v>traite ou essai</v>
      </c>
      <c r="L2876" t="str">
        <f>VLOOKUP(TRIM(SUBSTITUTE(D2876,CHAR(160),CHAR(32))),Metadata!B$1:J$2632,9,FALSE)</f>
        <v>prose</v>
      </c>
      <c r="M2876">
        <f>VLOOKUP(TRIM(SUBSTITUTE(D2876,CHAR(160),CHAR(32))),Metadata!B$1:K$2632,10,FALSE)</f>
        <v>136952</v>
      </c>
      <c r="N2876" s="1" t="s">
        <v>3354</v>
      </c>
      <c r="O2876">
        <v>92</v>
      </c>
      <c r="P2876">
        <v>99</v>
      </c>
    </row>
    <row r="2877" spans="1:16" x14ac:dyDescent="0.25">
      <c r="A2877" t="s">
        <v>4354</v>
      </c>
      <c r="B2877" t="s">
        <v>3374</v>
      </c>
      <c r="C2877" t="s">
        <v>330</v>
      </c>
      <c r="D2877" t="s">
        <v>9024</v>
      </c>
      <c r="E2877" t="str">
        <f>VLOOKUP(TRIM(SUBSTITUTE(D2877,CHAR(160),CHAR(32))),Metadata!B$1:C$2632,2,FALSE)</f>
        <v>Weil, Simone, 1909-1943.</v>
      </c>
      <c r="F2877" t="str">
        <f>VLOOKUP(TRIM(SUBSTITUTE(D2877,CHAR(160),CHAR(32))),Metadata!B$1:D$2632,3,FALSE)</f>
        <v>Écrits historiques et politiques. 1. Histoire</v>
      </c>
      <c r="G2877">
        <f>VLOOKUP(TRIM(SUBSTITUTE(D2877,CHAR(160),CHAR(32))),Metadata!B$1:E$2632,4,FALSE)</f>
        <v>1960</v>
      </c>
      <c r="H2877" t="s">
        <v>534</v>
      </c>
      <c r="J2877" t="str">
        <f>VLOOKUP(TRIM(SUBSTITUTE(D2877,CHAR(160),CHAR(32))),Metadata!B$1:H$2632,7,FALSE)</f>
        <v>traite</v>
      </c>
      <c r="L2877" t="str">
        <f>VLOOKUP(TRIM(SUBSTITUTE(D2877,CHAR(160),CHAR(32))),Metadata!B$1:J$2632,9,FALSE)</f>
        <v/>
      </c>
      <c r="M2877">
        <f>VLOOKUP(TRIM(SUBSTITUTE(D2877,CHAR(160),CHAR(32))),Metadata!B$1:K$2632,10,FALSE)</f>
        <v>88856</v>
      </c>
      <c r="N2877" s="1" t="s">
        <v>3355</v>
      </c>
      <c r="O2877">
        <v>91</v>
      </c>
      <c r="P2877">
        <v>99</v>
      </c>
    </row>
    <row r="2878" spans="1:16" x14ac:dyDescent="0.25">
      <c r="A2878" t="s">
        <v>4354</v>
      </c>
      <c r="B2878" t="s">
        <v>3374</v>
      </c>
      <c r="C2878" t="s">
        <v>330</v>
      </c>
      <c r="D2878" t="s">
        <v>8733</v>
      </c>
      <c r="E2878" t="str">
        <f>VLOOKUP(TRIM(SUBSTITUTE(D2878,CHAR(160),CHAR(32))),Metadata!B$1:C$2632,2,FALSE)</f>
        <v>Alain, 1868-1951.</v>
      </c>
      <c r="F2878" t="str">
        <f>VLOOKUP(TRIM(SUBSTITUTE(D2878,CHAR(160),CHAR(32))),Metadata!B$1:D$2632,3,FALSE)</f>
        <v>Les dieux</v>
      </c>
      <c r="G2878">
        <f>VLOOKUP(TRIM(SUBSTITUTE(D2878,CHAR(160),CHAR(32))),Metadata!B$1:E$2632,4,FALSE)</f>
        <v>1934</v>
      </c>
      <c r="H2878" t="s">
        <v>534</v>
      </c>
      <c r="J2878" t="str">
        <f>VLOOKUP(TRIM(SUBSTITUTE(D2878,CHAR(160),CHAR(32))),Metadata!B$1:H$2632,7,FALSE)</f>
        <v>traite</v>
      </c>
      <c r="L2878" t="str">
        <f>VLOOKUP(TRIM(SUBSTITUTE(D2878,CHAR(160),CHAR(32))),Metadata!B$1:J$2632,9,FALSE)</f>
        <v/>
      </c>
      <c r="M2878">
        <f>VLOOKUP(TRIM(SUBSTITUTE(D2878,CHAR(160),CHAR(32))),Metadata!B$1:K$2632,10,FALSE)</f>
        <v>58584</v>
      </c>
      <c r="N2878" s="1" t="s">
        <v>3356</v>
      </c>
      <c r="O2878">
        <v>68</v>
      </c>
      <c r="P2878">
        <v>75</v>
      </c>
    </row>
    <row r="2879" spans="1:16" x14ac:dyDescent="0.25">
      <c r="A2879" t="s">
        <v>4354</v>
      </c>
      <c r="B2879" t="s">
        <v>3374</v>
      </c>
      <c r="C2879" t="s">
        <v>330</v>
      </c>
      <c r="D2879" t="s">
        <v>8775</v>
      </c>
      <c r="E2879" t="str">
        <f>VLOOKUP(TRIM(SUBSTITUTE(D2879,CHAR(160),CHAR(32))),Metadata!B$1:C$2632,2,FALSE)</f>
        <v>Beckett, Samuel, 1906-1989.</v>
      </c>
      <c r="F2879" t="str">
        <f>VLOOKUP(TRIM(SUBSTITUTE(D2879,CHAR(160),CHAR(32))),Metadata!B$1:D$2632,3,FALSE)</f>
        <v>Mal Vu Mal Dit</v>
      </c>
      <c r="G2879">
        <f>VLOOKUP(TRIM(SUBSTITUTE(D2879,CHAR(160),CHAR(32))),Metadata!B$1:E$2632,4,FALSE)</f>
        <v>1981</v>
      </c>
      <c r="H2879" t="s">
        <v>534</v>
      </c>
      <c r="J2879" t="str">
        <f>VLOOKUP(TRIM(SUBSTITUTE(D2879,CHAR(160),CHAR(32))),Metadata!B$1:H$2632,7,FALSE)</f>
        <v>roman</v>
      </c>
      <c r="L2879" t="str">
        <f>VLOOKUP(TRIM(SUBSTITUTE(D2879,CHAR(160),CHAR(32))),Metadata!B$1:J$2632,9,FALSE)</f>
        <v/>
      </c>
      <c r="M2879">
        <f>VLOOKUP(TRIM(SUBSTITUTE(D2879,CHAR(160),CHAR(32))),Metadata!B$1:K$2632,10,FALSE)</f>
        <v>8536</v>
      </c>
      <c r="N2879" s="1" t="s">
        <v>3357</v>
      </c>
      <c r="O2879">
        <v>42</v>
      </c>
      <c r="P2879">
        <v>48</v>
      </c>
    </row>
    <row r="2880" spans="1:16" x14ac:dyDescent="0.25">
      <c r="A2880" t="s">
        <v>4354</v>
      </c>
      <c r="B2880" t="s">
        <v>3374</v>
      </c>
      <c r="C2880" t="s">
        <v>330</v>
      </c>
      <c r="D2880" t="s">
        <v>7204</v>
      </c>
      <c r="E2880" t="str">
        <f>VLOOKUP(TRIM(SUBSTITUTE(D2880,CHAR(160),CHAR(32))),Metadata!B$1:C$2632,2,FALSE)</f>
        <v>Levy-Bruhl, Lucien, 1857-1939.</v>
      </c>
      <c r="F2880" t="str">
        <f>VLOOKUP(TRIM(SUBSTITUTE(D2880,CHAR(160),CHAR(32))),Metadata!B$1:D$2632,3,FALSE)</f>
        <v>La mythologie primitive</v>
      </c>
      <c r="G2880">
        <f>VLOOKUP(TRIM(SUBSTITUTE(D2880,CHAR(160),CHAR(32))),Metadata!B$1:E$2632,4,FALSE)</f>
        <v>1922</v>
      </c>
      <c r="H2880" t="s">
        <v>534</v>
      </c>
      <c r="J2880" t="str">
        <f>VLOOKUP(TRIM(SUBSTITUTE(D2880,CHAR(160),CHAR(32))),Metadata!B$1:H$2632,7,FALSE)</f>
        <v>traite</v>
      </c>
      <c r="L2880" t="str">
        <f>VLOOKUP(TRIM(SUBSTITUTE(D2880,CHAR(160),CHAR(32))),Metadata!B$1:J$2632,9,FALSE)</f>
        <v/>
      </c>
      <c r="M2880">
        <f>VLOOKUP(TRIM(SUBSTITUTE(D2880,CHAR(160),CHAR(32))),Metadata!B$1:K$2632,10,FALSE)</f>
        <v>100465</v>
      </c>
      <c r="N2880" s="1" t="s">
        <v>3358</v>
      </c>
      <c r="O2880">
        <v>201</v>
      </c>
      <c r="P2880">
        <v>207</v>
      </c>
    </row>
    <row r="2881" spans="1:16" x14ac:dyDescent="0.25">
      <c r="A2881" t="s">
        <v>4354</v>
      </c>
      <c r="B2881" t="s">
        <v>3374</v>
      </c>
      <c r="C2881" t="s">
        <v>330</v>
      </c>
      <c r="D2881" t="s">
        <v>8920</v>
      </c>
      <c r="E2881" t="str">
        <f>VLOOKUP(TRIM(SUBSTITUTE(D2881,CHAR(160),CHAR(32))),Metadata!B$1:C$2632,2,FALSE)</f>
        <v>Lhote, André, 1885-1962.</v>
      </c>
      <c r="F2881" t="str">
        <f>VLOOKUP(TRIM(SUBSTITUTE(D2881,CHAR(160),CHAR(32))),Metadata!B$1:D$2632,3,FALSE)</f>
        <v>Peinture d'abord: essais</v>
      </c>
      <c r="G2881">
        <f>VLOOKUP(TRIM(SUBSTITUTE(D2881,CHAR(160),CHAR(32))),Metadata!B$1:E$2632,4,FALSE)</f>
        <v>1942</v>
      </c>
      <c r="H2881" t="s">
        <v>534</v>
      </c>
      <c r="J2881" t="str">
        <f>VLOOKUP(TRIM(SUBSTITUTE(D2881,CHAR(160),CHAR(32))),Metadata!B$1:H$2632,7,FALSE)</f>
        <v>melanges litteraires</v>
      </c>
      <c r="L2881" t="str">
        <f>VLOOKUP(TRIM(SUBSTITUTE(D2881,CHAR(160),CHAR(32))),Metadata!B$1:J$2632,9,FALSE)</f>
        <v>prose</v>
      </c>
      <c r="M2881">
        <f>VLOOKUP(TRIM(SUBSTITUTE(D2881,CHAR(160),CHAR(32))),Metadata!B$1:K$2632,10,FALSE)</f>
        <v>67083</v>
      </c>
      <c r="N2881" s="1" t="s">
        <v>3359</v>
      </c>
      <c r="O2881">
        <v>266</v>
      </c>
      <c r="P2881">
        <v>273</v>
      </c>
    </row>
    <row r="2882" spans="1:16" x14ac:dyDescent="0.25">
      <c r="A2882" t="s">
        <v>4354</v>
      </c>
      <c r="B2882" t="s">
        <v>3374</v>
      </c>
      <c r="C2882" t="s">
        <v>330</v>
      </c>
      <c r="D2882" t="s">
        <v>8911</v>
      </c>
      <c r="E2882" t="str">
        <f>VLOOKUP(TRIM(SUBSTITUTE(D2882,CHAR(160),CHAR(32))),Metadata!B$1:C$2632,2,FALSE)</f>
        <v>Duclos, Charles Pinot-, 1704-1772.</v>
      </c>
      <c r="F2882" t="str">
        <f>VLOOKUP(TRIM(SUBSTITUTE(D2882,CHAR(160),CHAR(32))),Metadata!B$1:D$2632,3,FALSE)</f>
        <v>Mémoires pour servir à l'histoire des moeurs du XVIII siècle</v>
      </c>
      <c r="G2882">
        <f>VLOOKUP(TRIM(SUBSTITUTE(D2882,CHAR(160),CHAR(32))),Metadata!B$1:E$2632,4,FALSE)</f>
        <v>1751</v>
      </c>
      <c r="H2882" t="s">
        <v>534</v>
      </c>
      <c r="J2882" t="str">
        <f>VLOOKUP(TRIM(SUBSTITUTE(D2882,CHAR(160),CHAR(32))),Metadata!B$1:H$2632,7,FALSE)</f>
        <v>roman</v>
      </c>
      <c r="L2882" t="str">
        <f>VLOOKUP(TRIM(SUBSTITUTE(D2882,CHAR(160),CHAR(32))),Metadata!B$1:J$2632,9,FALSE)</f>
        <v>prose</v>
      </c>
      <c r="M2882">
        <f>VLOOKUP(TRIM(SUBSTITUTE(D2882,CHAR(160),CHAR(32))),Metadata!B$1:K$2632,10,FALSE)</f>
        <v>37841</v>
      </c>
      <c r="N2882" s="1" t="s">
        <v>3360</v>
      </c>
      <c r="O2882">
        <v>238</v>
      </c>
      <c r="P2882">
        <v>245</v>
      </c>
    </row>
    <row r="2883" spans="1:16" x14ac:dyDescent="0.25">
      <c r="A2883" t="s">
        <v>4354</v>
      </c>
      <c r="B2883" t="s">
        <v>3374</v>
      </c>
      <c r="C2883" t="s">
        <v>330</v>
      </c>
      <c r="D2883" t="s">
        <v>8946</v>
      </c>
      <c r="E2883" t="str">
        <f>VLOOKUP(TRIM(SUBSTITUTE(D2883,CHAR(160),CHAR(32))),Metadata!B$1:C$2632,2,FALSE)</f>
        <v>Merleau-Ponty, Maurice, 1908-1961.</v>
      </c>
      <c r="F2883" t="str">
        <f>VLOOKUP(TRIM(SUBSTITUTE(D2883,CHAR(160),CHAR(32))),Metadata!B$1:D$2632,3,FALSE)</f>
        <v>Phénoménologie de la perception</v>
      </c>
      <c r="G2883">
        <f>VLOOKUP(TRIM(SUBSTITUTE(D2883,CHAR(160),CHAR(32))),Metadata!B$1:E$2632,4,FALSE)</f>
        <v>1945</v>
      </c>
      <c r="H2883" t="s">
        <v>534</v>
      </c>
      <c r="J2883" t="str">
        <f>VLOOKUP(TRIM(SUBSTITUTE(D2883,CHAR(160),CHAR(32))),Metadata!B$1:H$2632,7,FALSE)</f>
        <v>traite ou essai</v>
      </c>
      <c r="L2883" t="str">
        <f>VLOOKUP(TRIM(SUBSTITUTE(D2883,CHAR(160),CHAR(32))),Metadata!B$1:J$2632,9,FALSE)</f>
        <v>prose</v>
      </c>
      <c r="M2883">
        <f>VLOOKUP(TRIM(SUBSTITUTE(D2883,CHAR(160),CHAR(32))),Metadata!B$1:K$2632,10,FALSE)</f>
        <v>215042</v>
      </c>
      <c r="N2883" s="1" t="s">
        <v>3361</v>
      </c>
      <c r="O2883">
        <v>207</v>
      </c>
      <c r="P2883">
        <v>214</v>
      </c>
    </row>
    <row r="2884" spans="1:16" x14ac:dyDescent="0.25">
      <c r="A2884" t="s">
        <v>4354</v>
      </c>
      <c r="B2884" t="s">
        <v>3374</v>
      </c>
      <c r="C2884" t="s">
        <v>330</v>
      </c>
      <c r="D2884" t="s">
        <v>9022</v>
      </c>
      <c r="E2884" t="str">
        <f>VLOOKUP(TRIM(SUBSTITUTE(D2884,CHAR(160),CHAR(32))),Metadata!B$1:C$2632,2,FALSE)</f>
        <v>Vuillemin, Jules, 1920-2001.</v>
      </c>
      <c r="F2884" t="str">
        <f>VLOOKUP(TRIM(SUBSTITUTE(D2884,CHAR(160),CHAR(32))),Metadata!B$1:D$2632,3,FALSE)</f>
        <v>Essai sur la signification de la mort</v>
      </c>
      <c r="G2884">
        <f>VLOOKUP(TRIM(SUBSTITUTE(D2884,CHAR(160),CHAR(32))),Metadata!B$1:E$2632,4,FALSE)</f>
        <v>1949</v>
      </c>
      <c r="H2884" t="s">
        <v>534</v>
      </c>
      <c r="J2884" t="str">
        <f>VLOOKUP(TRIM(SUBSTITUTE(D2884,CHAR(160),CHAR(32))),Metadata!B$1:H$2632,7,FALSE)</f>
        <v>traite ou essai</v>
      </c>
      <c r="L2884" t="str">
        <f>VLOOKUP(TRIM(SUBSTITUTE(D2884,CHAR(160),CHAR(32))),Metadata!B$1:J$2632,9,FALSE)</f>
        <v>prose</v>
      </c>
      <c r="M2884">
        <f>VLOOKUP(TRIM(SUBSTITUTE(D2884,CHAR(160),CHAR(32))),Metadata!B$1:K$2632,10,FALSE)</f>
        <v>136910</v>
      </c>
      <c r="N2884" s="1" t="s">
        <v>3362</v>
      </c>
      <c r="O2884">
        <v>170</v>
      </c>
      <c r="P2884">
        <v>178</v>
      </c>
    </row>
    <row r="2885" spans="1:16" x14ac:dyDescent="0.25">
      <c r="A2885" t="s">
        <v>4354</v>
      </c>
      <c r="B2885" t="s">
        <v>3374</v>
      </c>
      <c r="C2885" t="s">
        <v>330</v>
      </c>
      <c r="D2885" t="s">
        <v>7250</v>
      </c>
      <c r="E2885" t="str">
        <f>VLOOKUP(TRIM(SUBSTITUTE(D2885,CHAR(160),CHAR(32))),Metadata!B$1:C$2632,2,FALSE)</f>
        <v>Bainville, Jacques, 1879-1936.</v>
      </c>
      <c r="F2885" t="str">
        <f>VLOOKUP(TRIM(SUBSTITUTE(D2885,CHAR(160),CHAR(32))),Metadata!B$1:D$2632,3,FALSE)</f>
        <v>Histoire de France</v>
      </c>
      <c r="G2885">
        <f>VLOOKUP(TRIM(SUBSTITUTE(D2885,CHAR(160),CHAR(32))),Metadata!B$1:E$2632,4,FALSE)</f>
        <v>1924</v>
      </c>
      <c r="H2885" t="s">
        <v>534</v>
      </c>
      <c r="J2885" t="str">
        <f>VLOOKUP(TRIM(SUBSTITUTE(D2885,CHAR(160),CHAR(32))),Metadata!B$1:H$2632,7,FALSE)</f>
        <v>traite ou essai</v>
      </c>
      <c r="L2885" t="str">
        <f>VLOOKUP(TRIM(SUBSTITUTE(D2885,CHAR(160),CHAR(32))),Metadata!B$1:J$2632,9,FALSE)</f>
        <v/>
      </c>
      <c r="M2885">
        <f>VLOOKUP(TRIM(SUBSTITUTE(D2885,CHAR(160),CHAR(32))),Metadata!B$1:K$2632,10,FALSE)</f>
        <v>169042</v>
      </c>
      <c r="N2885" s="1" t="s">
        <v>3363</v>
      </c>
      <c r="O2885">
        <v>113</v>
      </c>
      <c r="P2885">
        <v>119</v>
      </c>
    </row>
    <row r="2886" spans="1:16" x14ac:dyDescent="0.25">
      <c r="A2886" t="s">
        <v>4354</v>
      </c>
      <c r="B2886" t="s">
        <v>3374</v>
      </c>
      <c r="C2886" t="s">
        <v>330</v>
      </c>
      <c r="D2886" t="s">
        <v>8909</v>
      </c>
      <c r="E2886" t="str">
        <f>VLOOKUP(TRIM(SUBSTITUTE(D2886,CHAR(160),CHAR(32))),Metadata!B$1:C$2632,2,FALSE)</f>
        <v>Jankélévitch, Vladimir, 1903-1985.</v>
      </c>
      <c r="F2886" t="str">
        <f>VLOOKUP(TRIM(SUBSTITUTE(D2886,CHAR(160),CHAR(32))),Metadata!B$1:D$2632,3,FALSE)</f>
        <v>Le je-ne-sais-quoi et le presque-rien</v>
      </c>
      <c r="G2886">
        <f>VLOOKUP(TRIM(SUBSTITUTE(D2886,CHAR(160),CHAR(32))),Metadata!B$1:E$2632,4,FALSE)</f>
        <v>1957</v>
      </c>
      <c r="H2886" t="s">
        <v>534</v>
      </c>
      <c r="J2886" t="str">
        <f>VLOOKUP(TRIM(SUBSTITUTE(D2886,CHAR(160),CHAR(32))),Metadata!B$1:H$2632,7,FALSE)</f>
        <v>traite ou essai</v>
      </c>
      <c r="L2886" t="str">
        <f>VLOOKUP(TRIM(SUBSTITUTE(D2886,CHAR(160),CHAR(32))),Metadata!B$1:J$2632,9,FALSE)</f>
        <v>prose</v>
      </c>
      <c r="M2886">
        <f>VLOOKUP(TRIM(SUBSTITUTE(D2886,CHAR(160),CHAR(32))),Metadata!B$1:K$2632,10,FALSE)</f>
        <v>106759</v>
      </c>
      <c r="N2886" s="1" t="s">
        <v>3364</v>
      </c>
      <c r="O2886">
        <v>64</v>
      </c>
      <c r="P2886">
        <v>70</v>
      </c>
    </row>
    <row r="2887" spans="1:16" x14ac:dyDescent="0.25">
      <c r="A2887" t="s">
        <v>4354</v>
      </c>
      <c r="B2887" t="s">
        <v>3374</v>
      </c>
      <c r="C2887" t="s">
        <v>330</v>
      </c>
      <c r="D2887" t="s">
        <v>8863</v>
      </c>
      <c r="E2887" t="str">
        <f>VLOOKUP(TRIM(SUBSTITUTE(D2887,CHAR(160),CHAR(32))),Metadata!B$1:C$2632,2,FALSE)</f>
        <v>Gaulle, Charles de, 1890-1970.</v>
      </c>
      <c r="F2887" t="str">
        <f>VLOOKUP(TRIM(SUBSTITUTE(D2887,CHAR(160),CHAR(32))),Metadata!B$1:D$2632,3,FALSE)</f>
        <v>Mémoires de guerre, l'appel, 1940-1942</v>
      </c>
      <c r="G2887">
        <f>VLOOKUP(TRIM(SUBSTITUTE(D2887,CHAR(160),CHAR(32))),Metadata!B$1:E$2632,4,FALSE)</f>
        <v>1954</v>
      </c>
      <c r="H2887" t="s">
        <v>534</v>
      </c>
      <c r="J2887" t="str">
        <f>VLOOKUP(TRIM(SUBSTITUTE(D2887,CHAR(160),CHAR(32))),Metadata!B$1:H$2632,7,FALSE)</f>
        <v>memoires</v>
      </c>
      <c r="L2887" t="str">
        <f>VLOOKUP(TRIM(SUBSTITUTE(D2887,CHAR(160),CHAR(32))),Metadata!B$1:J$2632,9,FALSE)</f>
        <v>prose</v>
      </c>
      <c r="M2887">
        <f>VLOOKUP(TRIM(SUBSTITUTE(D2887,CHAR(160),CHAR(32))),Metadata!B$1:K$2632,10,FALSE)</f>
        <v>192282</v>
      </c>
      <c r="N2887" s="1" t="s">
        <v>3365</v>
      </c>
      <c r="O2887">
        <v>110</v>
      </c>
      <c r="P2887">
        <v>118</v>
      </c>
    </row>
    <row r="2888" spans="1:16" x14ac:dyDescent="0.25">
      <c r="A2888" t="s">
        <v>4354</v>
      </c>
      <c r="B2888" t="s">
        <v>3374</v>
      </c>
      <c r="C2888" t="s">
        <v>330</v>
      </c>
      <c r="D2888" t="s">
        <v>8944</v>
      </c>
      <c r="E2888" t="str">
        <f>VLOOKUP(TRIM(SUBSTITUTE(D2888,CHAR(160),CHAR(32))),Metadata!B$1:C$2632,2,FALSE)</f>
        <v>Meersch, Maxence van der, 1907-1951.</v>
      </c>
      <c r="F2888" t="str">
        <f>VLOOKUP(TRIM(SUBSTITUTE(D2888,CHAR(160),CHAR(32))),Metadata!B$1:D$2632,3,FALSE)</f>
        <v>Invasion 14: roman / Maxence van der Meersch.</v>
      </c>
      <c r="G2888">
        <f>VLOOKUP(TRIM(SUBSTITUTE(D2888,CHAR(160),CHAR(32))),Metadata!B$1:E$2632,4,FALSE)</f>
        <v>1935</v>
      </c>
      <c r="H2888" t="s">
        <v>534</v>
      </c>
      <c r="J2888" t="str">
        <f>VLOOKUP(TRIM(SUBSTITUTE(D2888,CHAR(160),CHAR(32))),Metadata!B$1:H$2632,7,FALSE)</f>
        <v>roman</v>
      </c>
      <c r="L2888" t="str">
        <f>VLOOKUP(TRIM(SUBSTITUTE(D2888,CHAR(160),CHAR(32))),Metadata!B$1:J$2632,9,FALSE)</f>
        <v>prose</v>
      </c>
      <c r="M2888">
        <f>VLOOKUP(TRIM(SUBSTITUTE(D2888,CHAR(160),CHAR(32))),Metadata!B$1:K$2632,10,FALSE)</f>
        <v>176328</v>
      </c>
      <c r="N2888" s="1" t="s">
        <v>3366</v>
      </c>
      <c r="O2888">
        <v>126</v>
      </c>
      <c r="P2888">
        <v>134</v>
      </c>
    </row>
    <row r="2889" spans="1:16" x14ac:dyDescent="0.25">
      <c r="A2889" t="s">
        <v>4354</v>
      </c>
      <c r="B2889" t="s">
        <v>3374</v>
      </c>
      <c r="C2889" t="s">
        <v>330</v>
      </c>
      <c r="D2889" t="s">
        <v>8947</v>
      </c>
      <c r="E2889" t="str">
        <f>VLOOKUP(TRIM(SUBSTITUTE(D2889,CHAR(160),CHAR(32))),Metadata!B$1:C$2632,2,FALSE)</f>
        <v>Milosz, O. V. de L. (Oscar Vladislas de Lubicz), 1877-1939.</v>
      </c>
      <c r="F2889" t="str">
        <f>VLOOKUP(TRIM(SUBSTITUTE(D2889,CHAR(160),CHAR(32))),Metadata!B$1:D$2632,3,FALSE)</f>
        <v>L'amoureuse initiation: roman</v>
      </c>
      <c r="G2889">
        <f>VLOOKUP(TRIM(SUBSTITUTE(D2889,CHAR(160),CHAR(32))),Metadata!B$1:E$2632,4,FALSE)</f>
        <v>1910</v>
      </c>
      <c r="H2889" t="s">
        <v>534</v>
      </c>
      <c r="J2889" t="str">
        <f>VLOOKUP(TRIM(SUBSTITUTE(D2889,CHAR(160),CHAR(32))),Metadata!B$1:H$2632,7,FALSE)</f>
        <v>roman</v>
      </c>
      <c r="L2889" t="str">
        <f>VLOOKUP(TRIM(SUBSTITUTE(D2889,CHAR(160),CHAR(32))),Metadata!B$1:J$2632,9,FALSE)</f>
        <v>prose</v>
      </c>
      <c r="M2889">
        <f>VLOOKUP(TRIM(SUBSTITUTE(D2889,CHAR(160),CHAR(32))),Metadata!B$1:K$2632,10,FALSE)</f>
        <v>59265</v>
      </c>
      <c r="N2889" s="1" t="s">
        <v>3367</v>
      </c>
      <c r="O2889">
        <v>243</v>
      </c>
      <c r="P2889">
        <v>251</v>
      </c>
    </row>
    <row r="2890" spans="1:16" x14ac:dyDescent="0.25">
      <c r="A2890" t="s">
        <v>4354</v>
      </c>
      <c r="B2890" t="s">
        <v>3374</v>
      </c>
      <c r="C2890" t="s">
        <v>330</v>
      </c>
      <c r="D2890" t="s">
        <v>7146</v>
      </c>
      <c r="E2890" t="str">
        <f>VLOOKUP(TRIM(SUBSTITUTE(D2890,CHAR(160),CHAR(32))),Metadata!B$1:C$2632,2,FALSE)</f>
        <v>Bainville, Jacques, 1879-1936.</v>
      </c>
      <c r="F2890" t="str">
        <f>VLOOKUP(TRIM(SUBSTITUTE(D2890,CHAR(160),CHAR(32))),Metadata!B$1:D$2632,3,FALSE)</f>
        <v>LES CONSÉQUENCES POLITIQUES DE LA PAIX</v>
      </c>
      <c r="G2890">
        <f>VLOOKUP(TRIM(SUBSTITUTE(D2890,CHAR(160),CHAR(32))),Metadata!B$1:E$2632,4,FALSE)</f>
        <v>1920</v>
      </c>
      <c r="H2890" t="s">
        <v>534</v>
      </c>
      <c r="J2890" t="str">
        <f>VLOOKUP(TRIM(SUBSTITUTE(D2890,CHAR(160),CHAR(32))),Metadata!B$1:H$2632,7,FALSE)</f>
        <v>traite</v>
      </c>
      <c r="L2890" t="str">
        <f>VLOOKUP(TRIM(SUBSTITUTE(D2890,CHAR(160),CHAR(32))),Metadata!B$1:J$2632,9,FALSE)</f>
        <v/>
      </c>
      <c r="M2890">
        <f>VLOOKUP(TRIM(SUBSTITUTE(D2890,CHAR(160),CHAR(32))),Metadata!B$1:K$2632,10,FALSE)</f>
        <v>48176</v>
      </c>
      <c r="N2890" s="1" t="s">
        <v>3368</v>
      </c>
      <c r="O2890">
        <v>63</v>
      </c>
      <c r="P2890">
        <v>70</v>
      </c>
    </row>
    <row r="2891" spans="1:16" x14ac:dyDescent="0.25">
      <c r="A2891" t="s">
        <v>4354</v>
      </c>
      <c r="B2891" t="s">
        <v>3374</v>
      </c>
      <c r="C2891" t="s">
        <v>330</v>
      </c>
      <c r="D2891" t="s">
        <v>9010</v>
      </c>
      <c r="E2891" t="str">
        <f>VLOOKUP(TRIM(SUBSTITUTE(D2891,CHAR(160),CHAR(32))),Metadata!B$1:C$2632,2,FALSE)</f>
        <v>Sartre, Jean Paul, 1905-1980.</v>
      </c>
      <c r="F2891" t="str">
        <f>VLOOKUP(TRIM(SUBSTITUTE(D2891,CHAR(160),CHAR(32))),Metadata!B$1:D$2632,3,FALSE)</f>
        <v>La nausée: roman</v>
      </c>
      <c r="G2891">
        <f>VLOOKUP(TRIM(SUBSTITUTE(D2891,CHAR(160),CHAR(32))),Metadata!B$1:E$2632,4,FALSE)</f>
        <v>1938</v>
      </c>
      <c r="H2891" t="s">
        <v>534</v>
      </c>
      <c r="J2891" t="str">
        <f>VLOOKUP(TRIM(SUBSTITUTE(D2891,CHAR(160),CHAR(32))),Metadata!B$1:H$2632,7,FALSE)</f>
        <v>roman</v>
      </c>
      <c r="L2891" t="str">
        <f>VLOOKUP(TRIM(SUBSTITUTE(D2891,CHAR(160),CHAR(32))),Metadata!B$1:J$2632,9,FALSE)</f>
        <v>prose</v>
      </c>
      <c r="M2891">
        <f>VLOOKUP(TRIM(SUBSTITUTE(D2891,CHAR(160),CHAR(32))),Metadata!B$1:K$2632,10,FALSE)</f>
        <v>82691</v>
      </c>
      <c r="N2891" s="1" t="s">
        <v>3369</v>
      </c>
      <c r="O2891">
        <v>103</v>
      </c>
      <c r="P2891">
        <v>111</v>
      </c>
    </row>
    <row r="2892" spans="1:16" x14ac:dyDescent="0.25">
      <c r="A2892" t="s">
        <v>4354</v>
      </c>
      <c r="B2892" t="s">
        <v>3374</v>
      </c>
      <c r="C2892" t="s">
        <v>330</v>
      </c>
      <c r="D2892" t="s">
        <v>8782</v>
      </c>
      <c r="E2892" t="str">
        <f>VLOOKUP(TRIM(SUBSTITUTE(D2892,CHAR(160),CHAR(32))),Metadata!B$1:C$2632,2,FALSE)</f>
        <v>Benoit, Pierre, 1886-1962.</v>
      </c>
      <c r="F2892" t="str">
        <f>VLOOKUP(TRIM(SUBSTITUTE(D2892,CHAR(160),CHAR(32))),Metadata!B$1:D$2632,3,FALSE)</f>
        <v>L'atlantide</v>
      </c>
      <c r="G2892">
        <f>VLOOKUP(TRIM(SUBSTITUTE(D2892,CHAR(160),CHAR(32))),Metadata!B$1:E$2632,4,FALSE)</f>
        <v>1919</v>
      </c>
      <c r="H2892" t="s">
        <v>534</v>
      </c>
      <c r="J2892" t="str">
        <f>VLOOKUP(TRIM(SUBSTITUTE(D2892,CHAR(160),CHAR(32))),Metadata!B$1:H$2632,7,FALSE)</f>
        <v>roman</v>
      </c>
      <c r="L2892" t="str">
        <f>VLOOKUP(TRIM(SUBSTITUTE(D2892,CHAR(160),CHAR(32))),Metadata!B$1:J$2632,9,FALSE)</f>
        <v>prose</v>
      </c>
      <c r="M2892">
        <f>VLOOKUP(TRIM(SUBSTITUTE(D2892,CHAR(160),CHAR(32))),Metadata!B$1:K$2632,10,FALSE)</f>
        <v>66969</v>
      </c>
      <c r="N2892" s="1" t="s">
        <v>3370</v>
      </c>
      <c r="O2892">
        <v>89</v>
      </c>
      <c r="P2892">
        <v>95</v>
      </c>
    </row>
    <row r="2893" spans="1:16" x14ac:dyDescent="0.25">
      <c r="A2893" t="s">
        <v>4354</v>
      </c>
      <c r="B2893" t="s">
        <v>3374</v>
      </c>
      <c r="C2893" t="s">
        <v>330</v>
      </c>
      <c r="D2893" t="s">
        <v>8851</v>
      </c>
      <c r="E2893" t="str">
        <f>VLOOKUP(TRIM(SUBSTITUTE(D2893,CHAR(160),CHAR(32))),Metadata!B$1:C$2632,2,FALSE)</f>
        <v>Durry, Marie Jeanne, 1901-</v>
      </c>
      <c r="F2893" t="str">
        <f>VLOOKUP(TRIM(SUBSTITUTE(D2893,CHAR(160),CHAR(32))),Metadata!B$1:D$2632,3,FALSE)</f>
        <v>Gérard de Nerval et le mythe</v>
      </c>
      <c r="G2893">
        <f>VLOOKUP(TRIM(SUBSTITUTE(D2893,CHAR(160),CHAR(32))),Metadata!B$1:E$2632,4,FALSE)</f>
        <v>1956</v>
      </c>
      <c r="H2893" t="s">
        <v>534</v>
      </c>
      <c r="J2893" t="str">
        <f>VLOOKUP(TRIM(SUBSTITUTE(D2893,CHAR(160),CHAR(32))),Metadata!B$1:H$2632,7,FALSE)</f>
        <v>traite ou essai</v>
      </c>
      <c r="L2893" t="str">
        <f>VLOOKUP(TRIM(SUBSTITUTE(D2893,CHAR(160),CHAR(32))),Metadata!B$1:J$2632,9,FALSE)</f>
        <v>prose</v>
      </c>
      <c r="M2893">
        <f>VLOOKUP(TRIM(SUBSTITUTE(D2893,CHAR(160),CHAR(32))),Metadata!B$1:K$2632,10,FALSE)</f>
        <v>34188</v>
      </c>
      <c r="N2893" s="1" t="s">
        <v>3371</v>
      </c>
      <c r="O2893">
        <v>50</v>
      </c>
      <c r="P2893">
        <v>57</v>
      </c>
    </row>
    <row r="2894" spans="1:16" x14ac:dyDescent="0.25">
      <c r="A2894" t="s">
        <v>4354</v>
      </c>
      <c r="B2894" t="s">
        <v>3374</v>
      </c>
      <c r="C2894" t="s">
        <v>330</v>
      </c>
      <c r="D2894" t="s">
        <v>8832</v>
      </c>
      <c r="E2894" t="str">
        <f>VLOOKUP(TRIM(SUBSTITUTE(D2894,CHAR(160),CHAR(32))),Metadata!B$1:C$2632,2,FALSE)</f>
        <v>Daniel-Rops, Henri, 1901-1965.</v>
      </c>
      <c r="F2894" t="str">
        <f>VLOOKUP(TRIM(SUBSTITUTE(D2894,CHAR(160),CHAR(32))),Metadata!B$1:D$2632,3,FALSE)</f>
        <v>Mort, où est ta victoire?</v>
      </c>
      <c r="G2894">
        <f>VLOOKUP(TRIM(SUBSTITUTE(D2894,CHAR(160),CHAR(32))),Metadata!B$1:E$2632,4,FALSE)</f>
        <v>1934</v>
      </c>
      <c r="H2894" t="s">
        <v>534</v>
      </c>
      <c r="J2894" t="str">
        <f>VLOOKUP(TRIM(SUBSTITUTE(D2894,CHAR(160),CHAR(32))),Metadata!B$1:H$2632,7,FALSE)</f>
        <v>roman</v>
      </c>
      <c r="L2894" t="str">
        <f>VLOOKUP(TRIM(SUBSTITUTE(D2894,CHAR(160),CHAR(32))),Metadata!B$1:J$2632,9,FALSE)</f>
        <v>prose</v>
      </c>
      <c r="M2894">
        <f>VLOOKUP(TRIM(SUBSTITUTE(D2894,CHAR(160),CHAR(32))),Metadata!B$1:K$2632,10,FALSE)</f>
        <v>173036</v>
      </c>
      <c r="N2894" s="1" t="s">
        <v>3372</v>
      </c>
      <c r="O2894">
        <v>63</v>
      </c>
      <c r="P2894">
        <v>70</v>
      </c>
    </row>
    <row r="2895" spans="1:16" x14ac:dyDescent="0.25">
      <c r="A2895" t="s">
        <v>4354</v>
      </c>
      <c r="B2895" t="s">
        <v>3374</v>
      </c>
      <c r="C2895" t="s">
        <v>330</v>
      </c>
      <c r="D2895" t="s">
        <v>8843</v>
      </c>
      <c r="E2895" t="str">
        <f>VLOOKUP(TRIM(SUBSTITUTE(D2895,CHAR(160),CHAR(32))),Metadata!B$1:C$2632,2,FALSE)</f>
        <v>Duhamel, Georges, 1884-1966.</v>
      </c>
      <c r="F2895" t="str">
        <f>VLOOKUP(TRIM(SUBSTITUTE(D2895,CHAR(160),CHAR(32))),Metadata!B$1:D$2632,3,FALSE)</f>
        <v>Le notaire du Havre</v>
      </c>
      <c r="G2895">
        <f>VLOOKUP(TRIM(SUBSTITUTE(D2895,CHAR(160),CHAR(32))),Metadata!B$1:E$2632,4,FALSE)</f>
        <v>1933</v>
      </c>
      <c r="H2895" t="s">
        <v>534</v>
      </c>
      <c r="J2895" t="str">
        <f>VLOOKUP(TRIM(SUBSTITUTE(D2895,CHAR(160),CHAR(32))),Metadata!B$1:H$2632,7,FALSE)</f>
        <v>roman</v>
      </c>
      <c r="L2895" t="str">
        <f>VLOOKUP(TRIM(SUBSTITUTE(D2895,CHAR(160),CHAR(32))),Metadata!B$1:J$2632,9,FALSE)</f>
        <v>prose</v>
      </c>
      <c r="M2895">
        <f>VLOOKUP(TRIM(SUBSTITUTE(D2895,CHAR(160),CHAR(32))),Metadata!B$1:K$2632,10,FALSE)</f>
        <v>56901</v>
      </c>
      <c r="N2895" s="1" t="s">
        <v>3373</v>
      </c>
      <c r="O2895">
        <v>82</v>
      </c>
      <c r="P2895">
        <v>89</v>
      </c>
    </row>
    <row r="2896" spans="1:16" x14ac:dyDescent="0.25">
      <c r="A2896" t="s">
        <v>4354</v>
      </c>
      <c r="B2896" t="s">
        <v>3410</v>
      </c>
      <c r="C2896" t="s">
        <v>330</v>
      </c>
      <c r="D2896" t="s">
        <v>7936</v>
      </c>
      <c r="E2896" t="str">
        <f>VLOOKUP(TRIM(SUBSTITUTE(D2896,CHAR(160),CHAR(32))),Metadata!B$1:C$2632,2,FALSE)</f>
        <v>Marguerite, Queen, consort of Henry II, King of Navarre, 1492-1549.</v>
      </c>
      <c r="F2896" t="str">
        <f>VLOOKUP(TRIM(SUBSTITUTE(D2896,CHAR(160),CHAR(32))),Metadata!B$1:D$2632,3,FALSE)</f>
        <v>L'Heptaméron</v>
      </c>
      <c r="G2896">
        <f>VLOOKUP(TRIM(SUBSTITUTE(D2896,CHAR(160),CHAR(32))),Metadata!B$1:E$2632,4,FALSE)</f>
        <v>1559</v>
      </c>
      <c r="H2896" t="s">
        <v>456</v>
      </c>
      <c r="J2896" t="str">
        <f>VLOOKUP(TRIM(SUBSTITUTE(D2896,CHAR(160),CHAR(32))),Metadata!B$1:H$2632,7,FALSE)</f>
        <v>roman</v>
      </c>
      <c r="L2896" t="str">
        <f>VLOOKUP(TRIM(SUBSTITUTE(D2896,CHAR(160),CHAR(32))),Metadata!B$1:J$2632,9,FALSE)</f>
        <v/>
      </c>
      <c r="M2896">
        <f>VLOOKUP(TRIM(SUBSTITUTE(D2896,CHAR(160),CHAR(32))),Metadata!B$1:K$2632,10,FALSE)</f>
        <v>182112</v>
      </c>
      <c r="N2896" s="1" t="s">
        <v>3375</v>
      </c>
      <c r="O2896">
        <v>123</v>
      </c>
      <c r="P2896">
        <v>133</v>
      </c>
    </row>
    <row r="2897" spans="1:16" x14ac:dyDescent="0.25">
      <c r="A2897" t="s">
        <v>4354</v>
      </c>
      <c r="B2897" t="s">
        <v>3410</v>
      </c>
      <c r="C2897" t="s">
        <v>330</v>
      </c>
      <c r="D2897" t="s">
        <v>8184</v>
      </c>
      <c r="E2897" t="str">
        <f>VLOOKUP(TRIM(SUBSTITUTE(D2897,CHAR(160),CHAR(32))),Metadata!B$1:C$2632,2,FALSE)</f>
        <v>Beaumarchais, Pierre Augustin Caron de, 1732-1799.</v>
      </c>
      <c r="F2897" t="str">
        <f>VLOOKUP(TRIM(SUBSTITUTE(D2897,CHAR(160),CHAR(32))),Metadata!B$1:D$2632,3,FALSE)</f>
        <v>La Folle Journée ou le Mariage de Figaro</v>
      </c>
      <c r="G2897">
        <f>VLOOKUP(TRIM(SUBSTITUTE(D2897,CHAR(160),CHAR(32))),Metadata!B$1:E$2632,4,FALSE)</f>
        <v>1785</v>
      </c>
      <c r="H2897" t="s">
        <v>448</v>
      </c>
      <c r="J2897" t="str">
        <f>VLOOKUP(TRIM(SUBSTITUTE(D2897,CHAR(160),CHAR(32))),Metadata!B$1:H$2632,7,FALSE)</f>
        <v>theatre</v>
      </c>
      <c r="L2897" t="str">
        <f>VLOOKUP(TRIM(SUBSTITUTE(D2897,CHAR(160),CHAR(32))),Metadata!B$1:J$2632,9,FALSE)</f>
        <v/>
      </c>
      <c r="M2897">
        <f>VLOOKUP(TRIM(SUBSTITUTE(D2897,CHAR(160),CHAR(32))),Metadata!B$1:K$2632,10,FALSE)</f>
        <v>44744</v>
      </c>
      <c r="N2897" t="s">
        <v>3376</v>
      </c>
      <c r="O2897">
        <v>119</v>
      </c>
      <c r="P2897">
        <v>129</v>
      </c>
    </row>
    <row r="2898" spans="1:16" x14ac:dyDescent="0.25">
      <c r="A2898" t="s">
        <v>4354</v>
      </c>
      <c r="B2898" t="s">
        <v>3410</v>
      </c>
      <c r="C2898" t="s">
        <v>330</v>
      </c>
      <c r="D2898" t="s">
        <v>8454</v>
      </c>
      <c r="E2898" t="str">
        <f>VLOOKUP(TRIM(SUBSTITUTE(D2898,CHAR(160),CHAR(32))),Metadata!B$1:C$2632,2,FALSE)</f>
        <v>Champfleury, 1821-1889.</v>
      </c>
      <c r="F2898" t="str">
        <f>VLOOKUP(TRIM(SUBSTITUTE(D2898,CHAR(160),CHAR(32))),Metadata!B$1:D$2632,3,FALSE)</f>
        <v>Les bourgeois de Molinchart</v>
      </c>
      <c r="G2898">
        <f>VLOOKUP(TRIM(SUBSTITUTE(D2898,CHAR(160),CHAR(32))),Metadata!B$1:E$2632,4,FALSE)</f>
        <v>1855</v>
      </c>
      <c r="H2898" t="s">
        <v>450</v>
      </c>
      <c r="J2898" t="str">
        <f>VLOOKUP(TRIM(SUBSTITUTE(D2898,CHAR(160),CHAR(32))),Metadata!B$1:H$2632,7,FALSE)</f>
        <v>roman</v>
      </c>
      <c r="L2898" t="str">
        <f>VLOOKUP(TRIM(SUBSTITUTE(D2898,CHAR(160),CHAR(32))),Metadata!B$1:J$2632,9,FALSE)</f>
        <v>prose</v>
      </c>
      <c r="M2898">
        <f>VLOOKUP(TRIM(SUBSTITUTE(D2898,CHAR(160),CHAR(32))),Metadata!B$1:K$2632,10,FALSE)</f>
        <v>100826</v>
      </c>
      <c r="N2898" s="1" t="s">
        <v>3377</v>
      </c>
      <c r="O2898">
        <v>70</v>
      </c>
      <c r="P2898">
        <v>80</v>
      </c>
    </row>
    <row r="2899" spans="1:16" x14ac:dyDescent="0.25">
      <c r="A2899" t="s">
        <v>4354</v>
      </c>
      <c r="B2899" t="s">
        <v>3410</v>
      </c>
      <c r="C2899" t="s">
        <v>330</v>
      </c>
      <c r="D2899" t="s">
        <v>8036</v>
      </c>
      <c r="E2899" t="str">
        <f>VLOOKUP(TRIM(SUBSTITUTE(D2899,CHAR(160),CHAR(32))),Metadata!B$1:C$2632,2,FALSE)</f>
        <v>Dangeau, Philippe de Courcillon, marquis de, 1638-1720.</v>
      </c>
      <c r="F2899" t="str">
        <f>VLOOKUP(TRIM(SUBSTITUTE(D2899,CHAR(160),CHAR(32))),Metadata!B$1:D$2632,3,FALSE)</f>
        <v>Journal T. 1 1684-1685-1686</v>
      </c>
      <c r="G2899">
        <f>VLOOKUP(TRIM(SUBSTITUTE(D2899,CHAR(160),CHAR(32))),Metadata!B$1:E$2632,4,FALSE)</f>
        <v>1686</v>
      </c>
      <c r="H2899" t="s">
        <v>450</v>
      </c>
      <c r="J2899" t="str">
        <f>VLOOKUP(TRIM(SUBSTITUTE(D2899,CHAR(160),CHAR(32))),Metadata!B$1:H$2632,7,FALSE)</f>
        <v>memoires</v>
      </c>
      <c r="L2899" t="str">
        <f>VLOOKUP(TRIM(SUBSTITUTE(D2899,CHAR(160),CHAR(32))),Metadata!B$1:J$2632,9,FALSE)</f>
        <v>prose</v>
      </c>
      <c r="M2899">
        <f>VLOOKUP(TRIM(SUBSTITUTE(D2899,CHAR(160),CHAR(32))),Metadata!B$1:K$2632,10,FALSE)</f>
        <v>131667</v>
      </c>
      <c r="N2899" s="1" t="s">
        <v>3378</v>
      </c>
      <c r="O2899">
        <v>207</v>
      </c>
      <c r="P2899">
        <v>217</v>
      </c>
    </row>
    <row r="2900" spans="1:16" x14ac:dyDescent="0.25">
      <c r="A2900" t="s">
        <v>4354</v>
      </c>
      <c r="B2900" t="s">
        <v>3410</v>
      </c>
      <c r="C2900" t="s">
        <v>330</v>
      </c>
      <c r="D2900" t="s">
        <v>6717</v>
      </c>
      <c r="E2900" t="str">
        <f>VLOOKUP(TRIM(SUBSTITUTE(D2900,CHAR(160),CHAR(32))),Metadata!B$1:C$2632,2,FALSE)</f>
        <v>Tarde, Gabriel, 1843-1904.</v>
      </c>
      <c r="F2900" t="str">
        <f>VLOOKUP(TRIM(SUBSTITUTE(D2900,CHAR(160),CHAR(32))),Metadata!B$1:D$2632,3,FALSE)</f>
        <v>La philosophie pénale [2]</v>
      </c>
      <c r="G2900">
        <f>VLOOKUP(TRIM(SUBSTITUTE(D2900,CHAR(160),CHAR(32))),Metadata!B$1:E$2632,4,FALSE)</f>
        <v>1890</v>
      </c>
      <c r="H2900" t="s">
        <v>450</v>
      </c>
      <c r="J2900" t="str">
        <f>VLOOKUP(TRIM(SUBSTITUTE(D2900,CHAR(160),CHAR(32))),Metadata!B$1:H$2632,7,FALSE)</f>
        <v>traite</v>
      </c>
      <c r="L2900" t="str">
        <f>VLOOKUP(TRIM(SUBSTITUTE(D2900,CHAR(160),CHAR(32))),Metadata!B$1:J$2632,9,FALSE)</f>
        <v/>
      </c>
      <c r="M2900">
        <f>VLOOKUP(TRIM(SUBSTITUTE(D2900,CHAR(160),CHAR(32))),Metadata!B$1:K$2632,10,FALSE)</f>
        <v>118390</v>
      </c>
      <c r="N2900" s="1" t="s">
        <v>3379</v>
      </c>
      <c r="O2900">
        <v>119</v>
      </c>
      <c r="P2900">
        <v>129</v>
      </c>
    </row>
    <row r="2901" spans="1:16" x14ac:dyDescent="0.25">
      <c r="A2901" t="s">
        <v>4354</v>
      </c>
      <c r="B2901" t="s">
        <v>3410</v>
      </c>
      <c r="C2901" t="s">
        <v>330</v>
      </c>
      <c r="D2901" t="s">
        <v>8442</v>
      </c>
      <c r="E2901" t="str">
        <f>VLOOKUP(TRIM(SUBSTITUTE(D2901,CHAR(160),CHAR(32))),Metadata!B$1:C$2632,2,FALSE)</f>
        <v>Bloy, Léon, 1846-1917.</v>
      </c>
      <c r="F2901" t="str">
        <f>VLOOKUP(TRIM(SUBSTITUTE(D2901,CHAR(160),CHAR(32))),Metadata!B$1:D$2632,3,FALSE)</f>
        <v>La femme pauvre</v>
      </c>
      <c r="G2901">
        <f>VLOOKUP(TRIM(SUBSTITUTE(D2901,CHAR(160),CHAR(32))),Metadata!B$1:E$2632,4,FALSE)</f>
        <v>1897</v>
      </c>
      <c r="H2901" t="s">
        <v>450</v>
      </c>
      <c r="J2901" t="str">
        <f>VLOOKUP(TRIM(SUBSTITUTE(D2901,CHAR(160),CHAR(32))),Metadata!B$1:H$2632,7,FALSE)</f>
        <v>roman</v>
      </c>
      <c r="L2901" t="str">
        <f>VLOOKUP(TRIM(SUBSTITUTE(D2901,CHAR(160),CHAR(32))),Metadata!B$1:J$2632,9,FALSE)</f>
        <v>prose</v>
      </c>
      <c r="M2901">
        <f>VLOOKUP(TRIM(SUBSTITUTE(D2901,CHAR(160),CHAR(32))),Metadata!B$1:K$2632,10,FALSE)</f>
        <v>97332</v>
      </c>
      <c r="N2901" s="1" t="s">
        <v>3380</v>
      </c>
      <c r="O2901">
        <v>93</v>
      </c>
      <c r="P2901">
        <v>103</v>
      </c>
    </row>
    <row r="2902" spans="1:16" x14ac:dyDescent="0.25">
      <c r="A2902" t="s">
        <v>4354</v>
      </c>
      <c r="B2902" t="s">
        <v>3410</v>
      </c>
      <c r="C2902" t="s">
        <v>330</v>
      </c>
      <c r="D2902" t="s">
        <v>8559</v>
      </c>
      <c r="E2902" t="str">
        <f>VLOOKUP(TRIM(SUBSTITUTE(D2902,CHAR(160),CHAR(32))),Metadata!B$1:C$2632,2,FALSE)</f>
        <v>Goncourt, Edmond de, 1822-1896: Goncourt, Jules de, 1830-1870.</v>
      </c>
      <c r="F2902" t="str">
        <f>VLOOKUP(TRIM(SUBSTITUTE(D2902,CHAR(160),CHAR(32))),Metadata!B$1:D$2632,3,FALSE)</f>
        <v>Journal, T. 3, 1879-1890</v>
      </c>
      <c r="G2902">
        <f>VLOOKUP(TRIM(SUBSTITUTE(D2902,CHAR(160),CHAR(32))),Metadata!B$1:E$2632,4,FALSE)</f>
        <v>1890</v>
      </c>
      <c r="H2902" t="s">
        <v>450</v>
      </c>
      <c r="J2902" t="str">
        <f>VLOOKUP(TRIM(SUBSTITUTE(D2902,CHAR(160),CHAR(32))),Metadata!B$1:H$2632,7,FALSE)</f>
        <v>memoires</v>
      </c>
      <c r="L2902" t="str">
        <f>VLOOKUP(TRIM(SUBSTITUTE(D2902,CHAR(160),CHAR(32))),Metadata!B$1:J$2632,9,FALSE)</f>
        <v>prose</v>
      </c>
      <c r="M2902">
        <f>VLOOKUP(TRIM(SUBSTITUTE(D2902,CHAR(160),CHAR(32))),Metadata!B$1:K$2632,10,FALSE)</f>
        <v>430703</v>
      </c>
      <c r="N2902" s="1" t="s">
        <v>3381</v>
      </c>
      <c r="O2902">
        <v>100</v>
      </c>
      <c r="P2902">
        <v>111</v>
      </c>
    </row>
    <row r="2903" spans="1:16" x14ac:dyDescent="0.25">
      <c r="A2903" t="s">
        <v>4354</v>
      </c>
      <c r="B2903" t="s">
        <v>3410</v>
      </c>
      <c r="C2903" t="s">
        <v>330</v>
      </c>
      <c r="D2903" t="s">
        <v>8532</v>
      </c>
      <c r="E2903" t="str">
        <f>VLOOKUP(TRIM(SUBSTITUTE(D2903,CHAR(160),CHAR(32))),Metadata!B$1:C$2632,2,FALSE)</f>
        <v>Flaubert, Gustave, 1821-1880.</v>
      </c>
      <c r="F2903" t="str">
        <f>VLOOKUP(TRIM(SUBSTITUTE(D2903,CHAR(160),CHAR(32))),Metadata!B$1:D$2632,3,FALSE)</f>
        <v>Correspondance, 1880</v>
      </c>
      <c r="G2903">
        <f>VLOOKUP(TRIM(SUBSTITUTE(D2903,CHAR(160),CHAR(32))),Metadata!B$1:E$2632,4,FALSE)</f>
        <v>1880</v>
      </c>
      <c r="H2903" t="s">
        <v>450</v>
      </c>
      <c r="J2903" t="str">
        <f>VLOOKUP(TRIM(SUBSTITUTE(D2903,CHAR(160),CHAR(32))),Metadata!B$1:H$2632,7,FALSE)</f>
        <v>correspondance</v>
      </c>
      <c r="L2903" t="str">
        <f>VLOOKUP(TRIM(SUBSTITUTE(D2903,CHAR(160),CHAR(32))),Metadata!B$1:J$2632,9,FALSE)</f>
        <v>prose</v>
      </c>
      <c r="M2903">
        <f>VLOOKUP(TRIM(SUBSTITUTE(D2903,CHAR(160),CHAR(32))),Metadata!B$1:K$2632,10,FALSE)</f>
        <v>94702</v>
      </c>
      <c r="N2903" s="1" t="s">
        <v>3382</v>
      </c>
      <c r="O2903">
        <v>13</v>
      </c>
      <c r="P2903">
        <v>23</v>
      </c>
    </row>
    <row r="2904" spans="1:16" x14ac:dyDescent="0.25">
      <c r="A2904" t="s">
        <v>4354</v>
      </c>
      <c r="B2904" t="s">
        <v>3410</v>
      </c>
      <c r="C2904" t="s">
        <v>330</v>
      </c>
      <c r="D2904" t="s">
        <v>8559</v>
      </c>
      <c r="E2904" t="str">
        <f>VLOOKUP(TRIM(SUBSTITUTE(D2904,CHAR(160),CHAR(32))),Metadata!B$1:C$2632,2,FALSE)</f>
        <v>Goncourt, Edmond de, 1822-1896: Goncourt, Jules de, 1830-1870.</v>
      </c>
      <c r="F2904" t="str">
        <f>VLOOKUP(TRIM(SUBSTITUTE(D2904,CHAR(160),CHAR(32))),Metadata!B$1:D$2632,3,FALSE)</f>
        <v>Journal, T. 3, 1879-1890</v>
      </c>
      <c r="G2904">
        <f>VLOOKUP(TRIM(SUBSTITUTE(D2904,CHAR(160),CHAR(32))),Metadata!B$1:E$2632,4,FALSE)</f>
        <v>1890</v>
      </c>
      <c r="H2904" t="s">
        <v>450</v>
      </c>
      <c r="J2904" t="str">
        <f>VLOOKUP(TRIM(SUBSTITUTE(D2904,CHAR(160),CHAR(32))),Metadata!B$1:H$2632,7,FALSE)</f>
        <v>memoires</v>
      </c>
      <c r="L2904" t="str">
        <f>VLOOKUP(TRIM(SUBSTITUTE(D2904,CHAR(160),CHAR(32))),Metadata!B$1:J$2632,9,FALSE)</f>
        <v>prose</v>
      </c>
      <c r="M2904">
        <f>VLOOKUP(TRIM(SUBSTITUTE(D2904,CHAR(160),CHAR(32))),Metadata!B$1:K$2632,10,FALSE)</f>
        <v>430703</v>
      </c>
      <c r="N2904" s="1" t="s">
        <v>3383</v>
      </c>
      <c r="O2904">
        <v>155</v>
      </c>
      <c r="P2904">
        <v>166</v>
      </c>
    </row>
    <row r="2905" spans="1:16" x14ac:dyDescent="0.25">
      <c r="A2905" t="s">
        <v>4354</v>
      </c>
      <c r="B2905" t="s">
        <v>3410</v>
      </c>
      <c r="C2905" t="s">
        <v>330</v>
      </c>
      <c r="D2905" t="s">
        <v>8559</v>
      </c>
      <c r="E2905" t="str">
        <f>VLOOKUP(TRIM(SUBSTITUTE(D2905,CHAR(160),CHAR(32))),Metadata!B$1:C$2632,2,FALSE)</f>
        <v>Goncourt, Edmond de, 1822-1896: Goncourt, Jules de, 1830-1870.</v>
      </c>
      <c r="F2905" t="str">
        <f>VLOOKUP(TRIM(SUBSTITUTE(D2905,CHAR(160),CHAR(32))),Metadata!B$1:D$2632,3,FALSE)</f>
        <v>Journal, T. 3, 1879-1890</v>
      </c>
      <c r="G2905">
        <f>VLOOKUP(TRIM(SUBSTITUTE(D2905,CHAR(160),CHAR(32))),Metadata!B$1:E$2632,4,FALSE)</f>
        <v>1890</v>
      </c>
      <c r="H2905" t="s">
        <v>450</v>
      </c>
      <c r="J2905" t="str">
        <f>VLOOKUP(TRIM(SUBSTITUTE(D2905,CHAR(160),CHAR(32))),Metadata!B$1:H$2632,7,FALSE)</f>
        <v>memoires</v>
      </c>
      <c r="L2905" t="str">
        <f>VLOOKUP(TRIM(SUBSTITUTE(D2905,CHAR(160),CHAR(32))),Metadata!B$1:J$2632,9,FALSE)</f>
        <v>prose</v>
      </c>
      <c r="M2905">
        <f>VLOOKUP(TRIM(SUBSTITUTE(D2905,CHAR(160),CHAR(32))),Metadata!B$1:K$2632,10,FALSE)</f>
        <v>430703</v>
      </c>
      <c r="N2905" s="1" t="s">
        <v>3384</v>
      </c>
      <c r="O2905">
        <v>75</v>
      </c>
      <c r="P2905">
        <v>85</v>
      </c>
    </row>
    <row r="2906" spans="1:16" x14ac:dyDescent="0.25">
      <c r="A2906" t="s">
        <v>4354</v>
      </c>
      <c r="B2906" t="s">
        <v>3410</v>
      </c>
      <c r="C2906" t="s">
        <v>330</v>
      </c>
      <c r="D2906" t="s">
        <v>6829</v>
      </c>
      <c r="E2906" t="str">
        <f>VLOOKUP(TRIM(SUBSTITUTE(D2906,CHAR(160),CHAR(32))),Metadata!B$1:C$2632,2,FALSE)</f>
        <v>Michel, Louise, 1830-1905.</v>
      </c>
      <c r="F2906" t="str">
        <f>VLOOKUP(TRIM(SUBSTITUTE(D2906,CHAR(160),CHAR(32))),Metadata!B$1:D$2632,3,FALSE)</f>
        <v>La Commune</v>
      </c>
      <c r="G2906">
        <f>VLOOKUP(TRIM(SUBSTITUTE(D2906,CHAR(160),CHAR(32))),Metadata!B$1:E$2632,4,FALSE)</f>
        <v>1898</v>
      </c>
      <c r="H2906" t="s">
        <v>450</v>
      </c>
      <c r="J2906" t="str">
        <f>VLOOKUP(TRIM(SUBSTITUTE(D2906,CHAR(160),CHAR(32))),Metadata!B$1:H$2632,7,FALSE)</f>
        <v>traite</v>
      </c>
      <c r="L2906" t="str">
        <f>VLOOKUP(TRIM(SUBSTITUTE(D2906,CHAR(160),CHAR(32))),Metadata!B$1:J$2632,9,FALSE)</f>
        <v/>
      </c>
      <c r="M2906">
        <f>VLOOKUP(TRIM(SUBSTITUTE(D2906,CHAR(160),CHAR(32))),Metadata!B$1:K$2632,10,FALSE)</f>
        <v>121053</v>
      </c>
      <c r="N2906" s="1" t="s">
        <v>3385</v>
      </c>
      <c r="O2906">
        <v>90</v>
      </c>
      <c r="P2906">
        <v>100</v>
      </c>
    </row>
    <row r="2907" spans="1:16" x14ac:dyDescent="0.25">
      <c r="A2907" t="s">
        <v>4354</v>
      </c>
      <c r="B2907" t="s">
        <v>3410</v>
      </c>
      <c r="C2907" t="s">
        <v>330</v>
      </c>
      <c r="D2907" t="s">
        <v>8560</v>
      </c>
      <c r="E2907" t="str">
        <f>VLOOKUP(TRIM(SUBSTITUTE(D2907,CHAR(160),CHAR(32))),Metadata!B$1:C$2632,2,FALSE)</f>
        <v>Goncourt, Edmond de, 1822-1896: Goncourt, Jules de, 1830-1870.</v>
      </c>
      <c r="F2907" t="str">
        <f>VLOOKUP(TRIM(SUBSTITUTE(D2907,CHAR(160),CHAR(32))),Metadata!B$1:D$2632,3,FALSE)</f>
        <v>Journal, T. 4, 1891-1896</v>
      </c>
      <c r="G2907">
        <f>VLOOKUP(TRIM(SUBSTITUTE(D2907,CHAR(160),CHAR(32))),Metadata!B$1:E$2632,4,FALSE)</f>
        <v>1896</v>
      </c>
      <c r="H2907" t="s">
        <v>450</v>
      </c>
      <c r="J2907" t="str">
        <f>VLOOKUP(TRIM(SUBSTITUTE(D2907,CHAR(160),CHAR(32))),Metadata!B$1:H$2632,7,FALSE)</f>
        <v>memoires</v>
      </c>
      <c r="L2907" t="str">
        <f>VLOOKUP(TRIM(SUBSTITUTE(D2907,CHAR(160),CHAR(32))),Metadata!B$1:J$2632,9,FALSE)</f>
        <v>prose</v>
      </c>
      <c r="M2907">
        <f>VLOOKUP(TRIM(SUBSTITUTE(D2907,CHAR(160),CHAR(32))),Metadata!B$1:K$2632,10,FALSE)</f>
        <v>341281</v>
      </c>
      <c r="N2907" s="1" t="s">
        <v>3386</v>
      </c>
      <c r="O2907">
        <v>335</v>
      </c>
      <c r="P2907">
        <v>345</v>
      </c>
    </row>
    <row r="2908" spans="1:16" x14ac:dyDescent="0.25">
      <c r="A2908" t="s">
        <v>4354</v>
      </c>
      <c r="B2908" t="s">
        <v>3410</v>
      </c>
      <c r="C2908" t="s">
        <v>330</v>
      </c>
      <c r="D2908" t="s">
        <v>8559</v>
      </c>
      <c r="E2908" t="str">
        <f>VLOOKUP(TRIM(SUBSTITUTE(D2908,CHAR(160),CHAR(32))),Metadata!B$1:C$2632,2,FALSE)</f>
        <v>Goncourt, Edmond de, 1822-1896: Goncourt, Jules de, 1830-1870.</v>
      </c>
      <c r="F2908" t="str">
        <f>VLOOKUP(TRIM(SUBSTITUTE(D2908,CHAR(160),CHAR(32))),Metadata!B$1:D$2632,3,FALSE)</f>
        <v>Journal, T. 3, 1879-1890</v>
      </c>
      <c r="G2908">
        <f>VLOOKUP(TRIM(SUBSTITUTE(D2908,CHAR(160),CHAR(32))),Metadata!B$1:E$2632,4,FALSE)</f>
        <v>1890</v>
      </c>
      <c r="H2908" t="s">
        <v>450</v>
      </c>
      <c r="J2908" t="str">
        <f>VLOOKUP(TRIM(SUBSTITUTE(D2908,CHAR(160),CHAR(32))),Metadata!B$1:H$2632,7,FALSE)</f>
        <v>memoires</v>
      </c>
      <c r="L2908" t="str">
        <f>VLOOKUP(TRIM(SUBSTITUTE(D2908,CHAR(160),CHAR(32))),Metadata!B$1:J$2632,9,FALSE)</f>
        <v>prose</v>
      </c>
      <c r="M2908">
        <f>VLOOKUP(TRIM(SUBSTITUTE(D2908,CHAR(160),CHAR(32))),Metadata!B$1:K$2632,10,FALSE)</f>
        <v>430703</v>
      </c>
      <c r="N2908" s="1" t="s">
        <v>3387</v>
      </c>
      <c r="O2908">
        <v>338</v>
      </c>
      <c r="P2908">
        <v>348</v>
      </c>
    </row>
    <row r="2909" spans="1:16" x14ac:dyDescent="0.25">
      <c r="A2909" t="s">
        <v>4354</v>
      </c>
      <c r="B2909" t="s">
        <v>3410</v>
      </c>
      <c r="C2909" t="s">
        <v>330</v>
      </c>
      <c r="D2909" t="s">
        <v>8463</v>
      </c>
      <c r="E2909" t="str">
        <f>VLOOKUP(TRIM(SUBSTITUTE(D2909,CHAR(160),CHAR(32))),Metadata!B$1:C$2632,2,FALSE)</f>
        <v>Clemenceau, Georges, 1841-1929.</v>
      </c>
      <c r="F2909" t="str">
        <f>VLOOKUP(TRIM(SUBSTITUTE(D2909,CHAR(160),CHAR(32))),Metadata!B$1:D$2632,3,FALSE)</f>
        <v>L'iniquité</v>
      </c>
      <c r="G2909">
        <f>VLOOKUP(TRIM(SUBSTITUTE(D2909,CHAR(160),CHAR(32))),Metadata!B$1:E$2632,4,FALSE)</f>
        <v>1899</v>
      </c>
      <c r="H2909" t="s">
        <v>450</v>
      </c>
      <c r="J2909" t="str">
        <f>VLOOKUP(TRIM(SUBSTITUTE(D2909,CHAR(160),CHAR(32))),Metadata!B$1:H$2632,7,FALSE)</f>
        <v>memoires</v>
      </c>
      <c r="L2909" t="str">
        <f>VLOOKUP(TRIM(SUBSTITUTE(D2909,CHAR(160),CHAR(32))),Metadata!B$1:J$2632,9,FALSE)</f>
        <v>prose</v>
      </c>
      <c r="M2909">
        <f>VLOOKUP(TRIM(SUBSTITUTE(D2909,CHAR(160),CHAR(32))),Metadata!B$1:K$2632,10,FALSE)</f>
        <v>146843</v>
      </c>
      <c r="N2909" s="2" t="s">
        <v>3388</v>
      </c>
      <c r="O2909">
        <v>6</v>
      </c>
      <c r="P2909">
        <v>16</v>
      </c>
    </row>
    <row r="2910" spans="1:16" x14ac:dyDescent="0.25">
      <c r="A2910" t="s">
        <v>4354</v>
      </c>
      <c r="B2910" t="s">
        <v>3410</v>
      </c>
      <c r="C2910" t="s">
        <v>330</v>
      </c>
      <c r="D2910" t="s">
        <v>8560</v>
      </c>
      <c r="E2910" t="str">
        <f>VLOOKUP(TRIM(SUBSTITUTE(D2910,CHAR(160),CHAR(32))),Metadata!B$1:C$2632,2,FALSE)</f>
        <v>Goncourt, Edmond de, 1822-1896: Goncourt, Jules de, 1830-1870.</v>
      </c>
      <c r="F2910" t="str">
        <f>VLOOKUP(TRIM(SUBSTITUTE(D2910,CHAR(160),CHAR(32))),Metadata!B$1:D$2632,3,FALSE)</f>
        <v>Journal, T. 4, 1891-1896</v>
      </c>
      <c r="G2910">
        <f>VLOOKUP(TRIM(SUBSTITUTE(D2910,CHAR(160),CHAR(32))),Metadata!B$1:E$2632,4,FALSE)</f>
        <v>1896</v>
      </c>
      <c r="H2910" t="s">
        <v>450</v>
      </c>
      <c r="J2910" t="str">
        <f>VLOOKUP(TRIM(SUBSTITUTE(D2910,CHAR(160),CHAR(32))),Metadata!B$1:H$2632,7,FALSE)</f>
        <v>memoires</v>
      </c>
      <c r="L2910" t="str">
        <f>VLOOKUP(TRIM(SUBSTITUTE(D2910,CHAR(160),CHAR(32))),Metadata!B$1:J$2632,9,FALSE)</f>
        <v>prose</v>
      </c>
      <c r="M2910">
        <f>VLOOKUP(TRIM(SUBSTITUTE(D2910,CHAR(160),CHAR(32))),Metadata!B$1:K$2632,10,FALSE)</f>
        <v>341281</v>
      </c>
      <c r="N2910" s="1" t="s">
        <v>3389</v>
      </c>
      <c r="O2910">
        <v>168</v>
      </c>
      <c r="P2910">
        <v>178</v>
      </c>
    </row>
    <row r="2911" spans="1:16" x14ac:dyDescent="0.25">
      <c r="A2911" t="s">
        <v>4354</v>
      </c>
      <c r="B2911" t="s">
        <v>3410</v>
      </c>
      <c r="C2911" t="s">
        <v>330</v>
      </c>
      <c r="D2911" t="s">
        <v>8895</v>
      </c>
      <c r="E2911" t="str">
        <f>VLOOKUP(TRIM(SUBSTITUTE(D2911,CHAR(160),CHAR(32))),Metadata!B$1:C$2632,2,FALSE)</f>
        <v>Goldschmidt, Bertrand, 1912-2002.</v>
      </c>
      <c r="F2911" t="str">
        <f>VLOOKUP(TRIM(SUBSTITUTE(D2911,CHAR(160),CHAR(32))),Metadata!B$1:D$2632,3,FALSE)</f>
        <v>L'aventure atomique: ses aspects politiques et techniques</v>
      </c>
      <c r="G2911">
        <f>VLOOKUP(TRIM(SUBSTITUTE(D2911,CHAR(160),CHAR(32))),Metadata!B$1:E$2632,4,FALSE)</f>
        <v>1962</v>
      </c>
      <c r="H2911" t="s">
        <v>534</v>
      </c>
      <c r="J2911" t="str">
        <f>VLOOKUP(TRIM(SUBSTITUTE(D2911,CHAR(160),CHAR(32))),Metadata!B$1:H$2632,7,FALSE)</f>
        <v>traite ou essai</v>
      </c>
      <c r="L2911" t="str">
        <f>VLOOKUP(TRIM(SUBSTITUTE(D2911,CHAR(160),CHAR(32))),Metadata!B$1:J$2632,9,FALSE)</f>
        <v>prose</v>
      </c>
      <c r="M2911">
        <f>VLOOKUP(TRIM(SUBSTITUTE(D2911,CHAR(160),CHAR(32))),Metadata!B$1:K$2632,10,FALSE)</f>
        <v>91532</v>
      </c>
      <c r="N2911" s="1" t="s">
        <v>3390</v>
      </c>
      <c r="O2911">
        <v>4</v>
      </c>
      <c r="P2911">
        <v>15</v>
      </c>
    </row>
    <row r="2912" spans="1:16" x14ac:dyDescent="0.25">
      <c r="A2912" t="s">
        <v>4354</v>
      </c>
      <c r="B2912" t="s">
        <v>3410</v>
      </c>
      <c r="C2912" t="s">
        <v>330</v>
      </c>
      <c r="D2912" t="s">
        <v>8804</v>
      </c>
      <c r="E2912" t="str">
        <f>VLOOKUP(TRIM(SUBSTITUTE(D2912,CHAR(160),CHAR(32))),Metadata!B$1:C$2632,2,FALSE)</f>
        <v>Breton, André, 1896-1966.</v>
      </c>
      <c r="F2912" t="str">
        <f>VLOOKUP(TRIM(SUBSTITUTE(D2912,CHAR(160),CHAR(32))),Metadata!B$1:D$2632,3,FALSE)</f>
        <v>Les manifestes du Surréalisme</v>
      </c>
      <c r="G2912">
        <f>VLOOKUP(TRIM(SUBSTITUTE(D2912,CHAR(160),CHAR(32))),Metadata!B$1:E$2632,4,FALSE)</f>
        <v>1942</v>
      </c>
      <c r="H2912" t="s">
        <v>534</v>
      </c>
      <c r="J2912" t="str">
        <f>VLOOKUP(TRIM(SUBSTITUTE(D2912,CHAR(160),CHAR(32))),Metadata!B$1:H$2632,7,FALSE)</f>
        <v>traite ou essai</v>
      </c>
      <c r="L2912" t="str">
        <f>VLOOKUP(TRIM(SUBSTITUTE(D2912,CHAR(160),CHAR(32))),Metadata!B$1:J$2632,9,FALSE)</f>
        <v>prose</v>
      </c>
      <c r="M2912">
        <f>VLOOKUP(TRIM(SUBSTITUTE(D2912,CHAR(160),CHAR(32))),Metadata!B$1:K$2632,10,FALSE)</f>
        <v>42485</v>
      </c>
      <c r="N2912" s="1" t="s">
        <v>3391</v>
      </c>
      <c r="O2912">
        <v>239</v>
      </c>
      <c r="P2912">
        <v>249</v>
      </c>
    </row>
    <row r="2913" spans="1:16" x14ac:dyDescent="0.25">
      <c r="A2913" t="s">
        <v>4354</v>
      </c>
      <c r="B2913" t="s">
        <v>3410</v>
      </c>
      <c r="C2913" t="s">
        <v>330</v>
      </c>
      <c r="D2913" t="s">
        <v>8918</v>
      </c>
      <c r="E2913" t="str">
        <f>VLOOKUP(TRIM(SUBSTITUTE(D2913,CHAR(160),CHAR(32))),Metadata!B$1:C$2632,2,FALSE)</f>
        <v>Leroux, Gaston, 1868-1927.</v>
      </c>
      <c r="F2913" t="str">
        <f>VLOOKUP(TRIM(SUBSTITUTE(D2913,CHAR(160),CHAR(32))),Metadata!B$1:D$2632,3,FALSE)</f>
        <v>Le mystère de la chambre jaune</v>
      </c>
      <c r="G2913">
        <f>VLOOKUP(TRIM(SUBSTITUTE(D2913,CHAR(160),CHAR(32))),Metadata!B$1:E$2632,4,FALSE)</f>
        <v>1907</v>
      </c>
      <c r="H2913" t="s">
        <v>534</v>
      </c>
      <c r="J2913" t="str">
        <f>VLOOKUP(TRIM(SUBSTITUTE(D2913,CHAR(160),CHAR(32))),Metadata!B$1:H$2632,7,FALSE)</f>
        <v>roman</v>
      </c>
      <c r="L2913" t="str">
        <f>VLOOKUP(TRIM(SUBSTITUTE(D2913,CHAR(160),CHAR(32))),Metadata!B$1:J$2632,9,FALSE)</f>
        <v>prose</v>
      </c>
      <c r="M2913">
        <f>VLOOKUP(TRIM(SUBSTITUTE(D2913,CHAR(160),CHAR(32))),Metadata!B$1:K$2632,10,FALSE)</f>
        <v>89251</v>
      </c>
      <c r="N2913" t="s">
        <v>3392</v>
      </c>
      <c r="O2913">
        <v>65</v>
      </c>
      <c r="P2913">
        <v>75</v>
      </c>
    </row>
    <row r="2914" spans="1:16" x14ac:dyDescent="0.25">
      <c r="A2914" t="s">
        <v>4354</v>
      </c>
      <c r="B2914" t="s">
        <v>3410</v>
      </c>
      <c r="C2914" t="s">
        <v>330</v>
      </c>
      <c r="D2914" t="s">
        <v>8982</v>
      </c>
      <c r="E2914" t="str">
        <f>VLOOKUP(TRIM(SUBSTITUTE(D2914,CHAR(160),CHAR(32))),Metadata!B$1:C$2632,2,FALSE)</f>
        <v>Proust, Marcel, 1871-1922.</v>
      </c>
      <c r="F2914" t="str">
        <f>VLOOKUP(TRIM(SUBSTITUTE(D2914,CHAR(160),CHAR(32))),Metadata!B$1:D$2632,3,FALSE)</f>
        <v>Sodome et Gomorrhe</v>
      </c>
      <c r="G2914">
        <f>VLOOKUP(TRIM(SUBSTITUTE(D2914,CHAR(160),CHAR(32))),Metadata!B$1:E$2632,4,FALSE)</f>
        <v>1922</v>
      </c>
      <c r="H2914" t="s">
        <v>534</v>
      </c>
      <c r="J2914" t="str">
        <f>VLOOKUP(TRIM(SUBSTITUTE(D2914,CHAR(160),CHAR(32))),Metadata!B$1:H$2632,7,FALSE)</f>
        <v>roman</v>
      </c>
      <c r="L2914" t="str">
        <f>VLOOKUP(TRIM(SUBSTITUTE(D2914,CHAR(160),CHAR(32))),Metadata!B$1:J$2632,9,FALSE)</f>
        <v>prose</v>
      </c>
      <c r="M2914">
        <f>VLOOKUP(TRIM(SUBSTITUTE(D2914,CHAR(160),CHAR(32))),Metadata!B$1:K$2632,10,FALSE)</f>
        <v>225259</v>
      </c>
      <c r="N2914" s="1" t="s">
        <v>3393</v>
      </c>
      <c r="O2914">
        <v>302</v>
      </c>
      <c r="P2914">
        <v>312</v>
      </c>
    </row>
    <row r="2915" spans="1:16" x14ac:dyDescent="0.25">
      <c r="A2915" t="s">
        <v>4354</v>
      </c>
      <c r="B2915" t="s">
        <v>3410</v>
      </c>
      <c r="C2915" t="s">
        <v>330</v>
      </c>
      <c r="D2915" t="s">
        <v>7357</v>
      </c>
      <c r="E2915" t="str">
        <f>VLOOKUP(TRIM(SUBSTITUTE(D2915,CHAR(160),CHAR(32))),Metadata!B$1:C$2632,2,FALSE)</f>
        <v>Febvre, Lucien, 1878-1956.</v>
      </c>
      <c r="F2915" t="str">
        <f>VLOOKUP(TRIM(SUBSTITUTE(D2915,CHAR(160),CHAR(32))),Metadata!B$1:D$2632,3,FALSE)</f>
        <v>Civilisation - Le mot et l'idée</v>
      </c>
      <c r="G2915">
        <f>VLOOKUP(TRIM(SUBSTITUTE(D2915,CHAR(160),CHAR(32))),Metadata!B$1:E$2632,4,FALSE)</f>
        <v>1929</v>
      </c>
      <c r="H2915" t="s">
        <v>534</v>
      </c>
      <c r="J2915" t="str">
        <f>VLOOKUP(TRIM(SUBSTITUTE(D2915,CHAR(160),CHAR(32))),Metadata!B$1:H$2632,7,FALSE)</f>
        <v>traite</v>
      </c>
      <c r="L2915" t="str">
        <f>VLOOKUP(TRIM(SUBSTITUTE(D2915,CHAR(160),CHAR(32))),Metadata!B$1:J$2632,9,FALSE)</f>
        <v/>
      </c>
      <c r="M2915">
        <f>VLOOKUP(TRIM(SUBSTITUTE(D2915,CHAR(160),CHAR(32))),Metadata!B$1:K$2632,10,FALSE)</f>
        <v>49789</v>
      </c>
      <c r="N2915" s="1" t="s">
        <v>3394</v>
      </c>
      <c r="O2915">
        <v>184</v>
      </c>
      <c r="P2915">
        <v>194</v>
      </c>
    </row>
    <row r="2916" spans="1:16" x14ac:dyDescent="0.25">
      <c r="A2916" t="s">
        <v>4354</v>
      </c>
      <c r="B2916" t="s">
        <v>3410</v>
      </c>
      <c r="C2916" t="s">
        <v>330</v>
      </c>
      <c r="D2916" t="s">
        <v>9002</v>
      </c>
      <c r="E2916" t="str">
        <f>VLOOKUP(TRIM(SUBSTITUTE(D2916,CHAR(160),CHAR(32))),Metadata!B$1:C$2632,2,FALSE)</f>
        <v>Romains, Jules, 1885-1972.</v>
      </c>
      <c r="F2916" t="str">
        <f>VLOOKUP(TRIM(SUBSTITUTE(D2916,CHAR(160),CHAR(32))),Metadata!B$1:D$2632,3,FALSE)</f>
        <v>Verdun</v>
      </c>
      <c r="G2916">
        <f>VLOOKUP(TRIM(SUBSTITUTE(D2916,CHAR(160),CHAR(32))),Metadata!B$1:E$2632,4,FALSE)</f>
        <v>1938</v>
      </c>
      <c r="H2916" t="s">
        <v>534</v>
      </c>
      <c r="J2916" t="str">
        <f>VLOOKUP(TRIM(SUBSTITUTE(D2916,CHAR(160),CHAR(32))),Metadata!B$1:H$2632,7,FALSE)</f>
        <v>roman</v>
      </c>
      <c r="L2916" t="str">
        <f>VLOOKUP(TRIM(SUBSTITUTE(D2916,CHAR(160),CHAR(32))),Metadata!B$1:J$2632,9,FALSE)</f>
        <v>prose</v>
      </c>
      <c r="M2916">
        <f>VLOOKUP(TRIM(SUBSTITUTE(D2916,CHAR(160),CHAR(32))),Metadata!B$1:K$2632,10,FALSE)</f>
        <v>81037</v>
      </c>
      <c r="N2916" s="1" t="s">
        <v>3395</v>
      </c>
      <c r="O2916">
        <v>17</v>
      </c>
      <c r="P2916">
        <v>27</v>
      </c>
    </row>
    <row r="2917" spans="1:16" ht="17.25" x14ac:dyDescent="0.25">
      <c r="A2917" t="s">
        <v>4354</v>
      </c>
      <c r="B2917" t="s">
        <v>3410</v>
      </c>
      <c r="C2917" t="s">
        <v>330</v>
      </c>
      <c r="D2917" t="s">
        <v>6934</v>
      </c>
      <c r="E2917" t="str">
        <f>VLOOKUP(TRIM(SUBSTITUTE(D2917,CHAR(160),CHAR(32))),Metadata!B$1:C$2632,2,FALSE)</f>
        <v>Jaurès, Jean, 1859-1914.</v>
      </c>
      <c r="F2917" t="str">
        <f>VLOOKUP(TRIM(SUBSTITUTE(D2917,CHAR(160),CHAR(32))),Metadata!B$1:D$2632,3,FALSE)</f>
        <v>Discours parlementaires</v>
      </c>
      <c r="G2917">
        <f>VLOOKUP(TRIM(SUBSTITUTE(D2917,CHAR(160),CHAR(32))),Metadata!B$1:E$2632,4,FALSE)</f>
        <v>1904</v>
      </c>
      <c r="H2917" t="s">
        <v>534</v>
      </c>
      <c r="J2917" t="str">
        <f>VLOOKUP(TRIM(SUBSTITUTE(D2917,CHAR(160),CHAR(32))),Metadata!B$1:H$2632,7,FALSE)</f>
        <v>traite</v>
      </c>
      <c r="L2917" t="str">
        <f>VLOOKUP(TRIM(SUBSTITUTE(D2917,CHAR(160),CHAR(32))),Metadata!B$1:J$2632,9,FALSE)</f>
        <v/>
      </c>
      <c r="M2917">
        <f>VLOOKUP(TRIM(SUBSTITUTE(D2917,CHAR(160),CHAR(32))),Metadata!B$1:K$2632,10,FALSE)</f>
        <v>301388</v>
      </c>
      <c r="N2917" s="2" t="s">
        <v>3396</v>
      </c>
      <c r="O2917">
        <v>87</v>
      </c>
      <c r="P2917">
        <v>97</v>
      </c>
    </row>
    <row r="2918" spans="1:16" x14ac:dyDescent="0.25">
      <c r="A2918" t="s">
        <v>4354</v>
      </c>
      <c r="B2918" t="s">
        <v>3410</v>
      </c>
      <c r="C2918" t="s">
        <v>330</v>
      </c>
      <c r="D2918" t="s">
        <v>8759</v>
      </c>
      <c r="E2918" t="str">
        <f>VLOOKUP(TRIM(SUBSTITUTE(D2918,CHAR(160),CHAR(32))),Metadata!B$1:C$2632,2,FALSE)</f>
        <v>Barrès, Maurice, 1862-1923.</v>
      </c>
      <c r="F2918" t="str">
        <f>VLOOKUP(TRIM(SUBSTITUTE(D2918,CHAR(160),CHAR(32))),Metadata!B$1:D$2632,3,FALSE)</f>
        <v>Mes cahiers, T. 10 1913-1914</v>
      </c>
      <c r="G2918">
        <f>VLOOKUP(TRIM(SUBSTITUTE(D2918,CHAR(160),CHAR(32))),Metadata!B$1:E$2632,4,FALSE)</f>
        <v>1914</v>
      </c>
      <c r="H2918" t="s">
        <v>534</v>
      </c>
      <c r="J2918" t="str">
        <f>VLOOKUP(TRIM(SUBSTITUTE(D2918,CHAR(160),CHAR(32))),Metadata!B$1:H$2632,7,FALSE)</f>
        <v>memoires</v>
      </c>
      <c r="L2918" t="str">
        <f>VLOOKUP(TRIM(SUBSTITUTE(D2918,CHAR(160),CHAR(32))),Metadata!B$1:J$2632,9,FALSE)</f>
        <v>prose</v>
      </c>
      <c r="M2918">
        <f>VLOOKUP(TRIM(SUBSTITUTE(D2918,CHAR(160),CHAR(32))),Metadata!B$1:K$2632,10,FALSE)</f>
        <v>82983</v>
      </c>
      <c r="N2918" s="1" t="s">
        <v>3397</v>
      </c>
      <c r="O2918">
        <v>24</v>
      </c>
      <c r="P2918">
        <v>34</v>
      </c>
    </row>
    <row r="2919" spans="1:16" x14ac:dyDescent="0.25">
      <c r="A2919" t="s">
        <v>4354</v>
      </c>
      <c r="B2919" t="s">
        <v>3410</v>
      </c>
      <c r="C2919" t="s">
        <v>330</v>
      </c>
      <c r="D2919" t="s">
        <v>8943</v>
      </c>
      <c r="E2919" t="str">
        <f>VLOOKUP(TRIM(SUBSTITUTE(D2919,CHAR(160),CHAR(32))),Metadata!B$1:C$2632,2,FALSE)</f>
        <v>Maurras, Charles, 1868-1952.</v>
      </c>
      <c r="F2919" t="str">
        <f>VLOOKUP(TRIM(SUBSTITUTE(D2919,CHAR(160),CHAR(32))),Metadata!B$1:D$2632,3,FALSE)</f>
        <v>Kiel et Tanger</v>
      </c>
      <c r="G2919">
        <f>VLOOKUP(TRIM(SUBSTITUTE(D2919,CHAR(160),CHAR(32))),Metadata!B$1:E$2632,4,FALSE)</f>
        <v>1914</v>
      </c>
      <c r="H2919" t="s">
        <v>534</v>
      </c>
      <c r="J2919" t="str">
        <f>VLOOKUP(TRIM(SUBSTITUTE(D2919,CHAR(160),CHAR(32))),Metadata!B$1:H$2632,7,FALSE)</f>
        <v>traite ou essai</v>
      </c>
      <c r="L2919" t="str">
        <f>VLOOKUP(TRIM(SUBSTITUTE(D2919,CHAR(160),CHAR(32))),Metadata!B$1:J$2632,9,FALSE)</f>
        <v>prose</v>
      </c>
      <c r="M2919">
        <f>VLOOKUP(TRIM(SUBSTITUTE(D2919,CHAR(160),CHAR(32))),Metadata!B$1:K$2632,10,FALSE)</f>
        <v>68318</v>
      </c>
      <c r="N2919" s="1" t="s">
        <v>3398</v>
      </c>
      <c r="O2919">
        <v>134</v>
      </c>
      <c r="P2919">
        <v>145</v>
      </c>
    </row>
    <row r="2920" spans="1:16" x14ac:dyDescent="0.25">
      <c r="A2920" t="s">
        <v>4354</v>
      </c>
      <c r="B2920" t="s">
        <v>3410</v>
      </c>
      <c r="C2920" t="s">
        <v>330</v>
      </c>
      <c r="D2920" t="s">
        <v>8799</v>
      </c>
      <c r="E2920" t="str">
        <f>VLOOKUP(TRIM(SUBSTITUTE(D2920,CHAR(160),CHAR(32))),Metadata!B$1:C$2632,2,FALSE)</f>
        <v>Bousquet, Joë 1897-1950.</v>
      </c>
      <c r="F2920" t="str">
        <f>VLOOKUP(TRIM(SUBSTITUTE(D2920,CHAR(160),CHAR(32))),Metadata!B$1:D$2632,3,FALSE)</f>
        <v>Traduit du silence</v>
      </c>
      <c r="G2920">
        <f>VLOOKUP(TRIM(SUBSTITUTE(D2920,CHAR(160),CHAR(32))),Metadata!B$1:E$2632,4,FALSE)</f>
        <v>1936</v>
      </c>
      <c r="H2920" t="s">
        <v>534</v>
      </c>
      <c r="J2920" t="str">
        <f>VLOOKUP(TRIM(SUBSTITUTE(D2920,CHAR(160),CHAR(32))),Metadata!B$1:H$2632,7,FALSE)</f>
        <v>memoires</v>
      </c>
      <c r="L2920" t="str">
        <f>VLOOKUP(TRIM(SUBSTITUTE(D2920,CHAR(160),CHAR(32))),Metadata!B$1:J$2632,9,FALSE)</f>
        <v>prose</v>
      </c>
      <c r="M2920">
        <f>VLOOKUP(TRIM(SUBSTITUTE(D2920,CHAR(160),CHAR(32))),Metadata!B$1:K$2632,10,FALSE)</f>
        <v>99632</v>
      </c>
      <c r="N2920" s="1" t="s">
        <v>3399</v>
      </c>
      <c r="O2920">
        <v>15</v>
      </c>
      <c r="P2920">
        <v>25</v>
      </c>
    </row>
    <row r="2921" spans="1:16" x14ac:dyDescent="0.25">
      <c r="A2921" t="s">
        <v>4354</v>
      </c>
      <c r="B2921" t="s">
        <v>3410</v>
      </c>
      <c r="C2921" t="s">
        <v>330</v>
      </c>
      <c r="D2921" t="s">
        <v>8943</v>
      </c>
      <c r="E2921" t="str">
        <f>VLOOKUP(TRIM(SUBSTITUTE(D2921,CHAR(160),CHAR(32))),Metadata!B$1:C$2632,2,FALSE)</f>
        <v>Maurras, Charles, 1868-1952.</v>
      </c>
      <c r="F2921" t="str">
        <f>VLOOKUP(TRIM(SUBSTITUTE(D2921,CHAR(160),CHAR(32))),Metadata!B$1:D$2632,3,FALSE)</f>
        <v>Kiel et Tanger</v>
      </c>
      <c r="G2921">
        <f>VLOOKUP(TRIM(SUBSTITUTE(D2921,CHAR(160),CHAR(32))),Metadata!B$1:E$2632,4,FALSE)</f>
        <v>1914</v>
      </c>
      <c r="H2921" t="s">
        <v>534</v>
      </c>
      <c r="J2921" t="str">
        <f>VLOOKUP(TRIM(SUBSTITUTE(D2921,CHAR(160),CHAR(32))),Metadata!B$1:H$2632,7,FALSE)</f>
        <v>traite ou essai</v>
      </c>
      <c r="L2921" t="str">
        <f>VLOOKUP(TRIM(SUBSTITUTE(D2921,CHAR(160),CHAR(32))),Metadata!B$1:J$2632,9,FALSE)</f>
        <v>prose</v>
      </c>
      <c r="M2921">
        <f>VLOOKUP(TRIM(SUBSTITUTE(D2921,CHAR(160),CHAR(32))),Metadata!B$1:K$2632,10,FALSE)</f>
        <v>68318</v>
      </c>
      <c r="N2921" s="1" t="s">
        <v>3400</v>
      </c>
      <c r="O2921">
        <v>4</v>
      </c>
      <c r="P2921">
        <v>15</v>
      </c>
    </row>
    <row r="2922" spans="1:16" x14ac:dyDescent="0.25">
      <c r="A2922" t="s">
        <v>4354</v>
      </c>
      <c r="B2922" t="s">
        <v>3410</v>
      </c>
      <c r="C2922" t="s">
        <v>330</v>
      </c>
      <c r="D2922" t="s">
        <v>8782</v>
      </c>
      <c r="E2922" t="str">
        <f>VLOOKUP(TRIM(SUBSTITUTE(D2922,CHAR(160),CHAR(32))),Metadata!B$1:C$2632,2,FALSE)</f>
        <v>Benoit, Pierre, 1886-1962.</v>
      </c>
      <c r="F2922" t="str">
        <f>VLOOKUP(TRIM(SUBSTITUTE(D2922,CHAR(160),CHAR(32))),Metadata!B$1:D$2632,3,FALSE)</f>
        <v>L'atlantide</v>
      </c>
      <c r="G2922">
        <f>VLOOKUP(TRIM(SUBSTITUTE(D2922,CHAR(160),CHAR(32))),Metadata!B$1:E$2632,4,FALSE)</f>
        <v>1919</v>
      </c>
      <c r="H2922" t="s">
        <v>534</v>
      </c>
      <c r="J2922" t="str">
        <f>VLOOKUP(TRIM(SUBSTITUTE(D2922,CHAR(160),CHAR(32))),Metadata!B$1:H$2632,7,FALSE)</f>
        <v>roman</v>
      </c>
      <c r="L2922" t="str">
        <f>VLOOKUP(TRIM(SUBSTITUTE(D2922,CHAR(160),CHAR(32))),Metadata!B$1:J$2632,9,FALSE)</f>
        <v>prose</v>
      </c>
      <c r="M2922">
        <f>VLOOKUP(TRIM(SUBSTITUTE(D2922,CHAR(160),CHAR(32))),Metadata!B$1:K$2632,10,FALSE)</f>
        <v>66969</v>
      </c>
      <c r="N2922" s="1" t="s">
        <v>3401</v>
      </c>
      <c r="O2922">
        <v>6</v>
      </c>
      <c r="P2922">
        <v>16</v>
      </c>
    </row>
    <row r="2923" spans="1:16" x14ac:dyDescent="0.25">
      <c r="A2923" t="s">
        <v>4354</v>
      </c>
      <c r="B2923" t="s">
        <v>3410</v>
      </c>
      <c r="C2923" t="s">
        <v>330</v>
      </c>
      <c r="D2923" t="s">
        <v>8948</v>
      </c>
      <c r="E2923" t="str">
        <f>VLOOKUP(TRIM(SUBSTITUTE(D2923,CHAR(160),CHAR(32))),Metadata!B$1:C$2632,2,FALSE)</f>
        <v>Miomandre, Francis de, 1880-1959.</v>
      </c>
      <c r="F2923" t="str">
        <f>VLOOKUP(TRIM(SUBSTITUTE(D2923,CHAR(160),CHAR(32))),Metadata!B$1:D$2632,3,FALSE)</f>
        <v>Écrit sur de l'eau</v>
      </c>
      <c r="G2923">
        <f>VLOOKUP(TRIM(SUBSTITUTE(D2923,CHAR(160),CHAR(32))),Metadata!B$1:E$2632,4,FALSE)</f>
        <v>1908</v>
      </c>
      <c r="H2923" t="s">
        <v>534</v>
      </c>
      <c r="J2923" t="str">
        <f>VLOOKUP(TRIM(SUBSTITUTE(D2923,CHAR(160),CHAR(32))),Metadata!B$1:H$2632,7,FALSE)</f>
        <v>melanges litteraires</v>
      </c>
      <c r="L2923" t="str">
        <f>VLOOKUP(TRIM(SUBSTITUTE(D2923,CHAR(160),CHAR(32))),Metadata!B$1:J$2632,9,FALSE)</f>
        <v>prose</v>
      </c>
      <c r="M2923">
        <f>VLOOKUP(TRIM(SUBSTITUTE(D2923,CHAR(160),CHAR(32))),Metadata!B$1:K$2632,10,FALSE)</f>
        <v>49451</v>
      </c>
      <c r="N2923" s="1" t="s">
        <v>3402</v>
      </c>
      <c r="O2923">
        <v>55</v>
      </c>
      <c r="P2923">
        <v>65</v>
      </c>
    </row>
    <row r="2924" spans="1:16" x14ac:dyDescent="0.25">
      <c r="A2924" t="s">
        <v>4354</v>
      </c>
      <c r="B2924" t="s">
        <v>3410</v>
      </c>
      <c r="C2924" t="s">
        <v>330</v>
      </c>
      <c r="D2924" t="s">
        <v>8772</v>
      </c>
      <c r="E2924" t="str">
        <f>VLOOKUP(TRIM(SUBSTITUTE(D2924,CHAR(160),CHAR(32))),Metadata!B$1:C$2632,2,FALSE)</f>
        <v>Beauvoir, Simone de, 1908-1986.</v>
      </c>
      <c r="F2924" t="str">
        <f>VLOOKUP(TRIM(SUBSTITUTE(D2924,CHAR(160),CHAR(32))),Metadata!B$1:D$2632,3,FALSE)</f>
        <v>Les mandarins</v>
      </c>
      <c r="G2924">
        <f>VLOOKUP(TRIM(SUBSTITUTE(D2924,CHAR(160),CHAR(32))),Metadata!B$1:E$2632,4,FALSE)</f>
        <v>1954</v>
      </c>
      <c r="H2924" t="s">
        <v>534</v>
      </c>
      <c r="J2924" t="str">
        <f>VLOOKUP(TRIM(SUBSTITUTE(D2924,CHAR(160),CHAR(32))),Metadata!B$1:H$2632,7,FALSE)</f>
        <v>roman</v>
      </c>
      <c r="L2924" t="str">
        <f>VLOOKUP(TRIM(SUBSTITUTE(D2924,CHAR(160),CHAR(32))),Metadata!B$1:J$2632,9,FALSE)</f>
        <v>prose</v>
      </c>
      <c r="M2924">
        <f>VLOOKUP(TRIM(SUBSTITUTE(D2924,CHAR(160),CHAR(32))),Metadata!B$1:K$2632,10,FALSE)</f>
        <v>291169</v>
      </c>
      <c r="N2924" s="1" t="s">
        <v>3403</v>
      </c>
      <c r="O2924">
        <v>130</v>
      </c>
      <c r="P2924">
        <v>140</v>
      </c>
    </row>
    <row r="2925" spans="1:16" x14ac:dyDescent="0.25">
      <c r="A2925" t="s">
        <v>4354</v>
      </c>
      <c r="B2925" t="s">
        <v>3410</v>
      </c>
      <c r="C2925" t="s">
        <v>330</v>
      </c>
      <c r="D2925" t="s">
        <v>8036</v>
      </c>
      <c r="E2925" t="str">
        <f>VLOOKUP(TRIM(SUBSTITUTE(D2925,CHAR(160),CHAR(32))),Metadata!B$1:C$2632,2,FALSE)</f>
        <v>Dangeau, Philippe de Courcillon, marquis de, 1638-1720.</v>
      </c>
      <c r="F2925" t="str">
        <f>VLOOKUP(TRIM(SUBSTITUTE(D2925,CHAR(160),CHAR(32))),Metadata!B$1:D$2632,3,FALSE)</f>
        <v>Journal T. 1 1684-1685-1686</v>
      </c>
      <c r="G2925">
        <f>VLOOKUP(TRIM(SUBSTITUTE(D2925,CHAR(160),CHAR(32))),Metadata!B$1:E$2632,4,FALSE)</f>
        <v>1686</v>
      </c>
      <c r="H2925" t="s">
        <v>534</v>
      </c>
      <c r="J2925" t="str">
        <f>VLOOKUP(TRIM(SUBSTITUTE(D2925,CHAR(160),CHAR(32))),Metadata!B$1:H$2632,7,FALSE)</f>
        <v>memoires</v>
      </c>
      <c r="L2925" t="str">
        <f>VLOOKUP(TRIM(SUBSTITUTE(D2925,CHAR(160),CHAR(32))),Metadata!B$1:J$2632,9,FALSE)</f>
        <v>prose</v>
      </c>
      <c r="M2925">
        <f>VLOOKUP(TRIM(SUBSTITUTE(D2925,CHAR(160),CHAR(32))),Metadata!B$1:K$2632,10,FALSE)</f>
        <v>131667</v>
      </c>
      <c r="N2925" s="1" t="s">
        <v>3404</v>
      </c>
      <c r="O2925">
        <v>107</v>
      </c>
      <c r="P2925">
        <v>117</v>
      </c>
    </row>
    <row r="2926" spans="1:16" x14ac:dyDescent="0.25">
      <c r="A2926" t="s">
        <v>4354</v>
      </c>
      <c r="B2926" t="s">
        <v>3410</v>
      </c>
      <c r="C2926" t="s">
        <v>330</v>
      </c>
      <c r="D2926" t="s">
        <v>8782</v>
      </c>
      <c r="E2926" t="str">
        <f>VLOOKUP(TRIM(SUBSTITUTE(D2926,CHAR(160),CHAR(32))),Metadata!B$1:C$2632,2,FALSE)</f>
        <v>Benoit, Pierre, 1886-1962.</v>
      </c>
      <c r="F2926" t="str">
        <f>VLOOKUP(TRIM(SUBSTITUTE(D2926,CHAR(160),CHAR(32))),Metadata!B$1:D$2632,3,FALSE)</f>
        <v>L'atlantide</v>
      </c>
      <c r="G2926">
        <f>VLOOKUP(TRIM(SUBSTITUTE(D2926,CHAR(160),CHAR(32))),Metadata!B$1:E$2632,4,FALSE)</f>
        <v>1919</v>
      </c>
      <c r="H2926" t="s">
        <v>534</v>
      </c>
      <c r="J2926" t="str">
        <f>VLOOKUP(TRIM(SUBSTITUTE(D2926,CHAR(160),CHAR(32))),Metadata!B$1:H$2632,7,FALSE)</f>
        <v>roman</v>
      </c>
      <c r="L2926" t="str">
        <f>VLOOKUP(TRIM(SUBSTITUTE(D2926,CHAR(160),CHAR(32))),Metadata!B$1:J$2632,9,FALSE)</f>
        <v>prose</v>
      </c>
      <c r="M2926">
        <f>VLOOKUP(TRIM(SUBSTITUTE(D2926,CHAR(160),CHAR(32))),Metadata!B$1:K$2632,10,FALSE)</f>
        <v>66969</v>
      </c>
      <c r="N2926" s="1" t="s">
        <v>3405</v>
      </c>
      <c r="O2926">
        <v>28</v>
      </c>
      <c r="P2926">
        <v>38</v>
      </c>
    </row>
    <row r="2927" spans="1:16" x14ac:dyDescent="0.25">
      <c r="A2927" t="s">
        <v>4354</v>
      </c>
      <c r="B2927" t="s">
        <v>3410</v>
      </c>
      <c r="C2927" t="s">
        <v>330</v>
      </c>
      <c r="D2927" t="s">
        <v>8943</v>
      </c>
      <c r="E2927" t="str">
        <f>VLOOKUP(TRIM(SUBSTITUTE(D2927,CHAR(160),CHAR(32))),Metadata!B$1:C$2632,2,FALSE)</f>
        <v>Maurras, Charles, 1868-1952.</v>
      </c>
      <c r="F2927" t="str">
        <f>VLOOKUP(TRIM(SUBSTITUTE(D2927,CHAR(160),CHAR(32))),Metadata!B$1:D$2632,3,FALSE)</f>
        <v>Kiel et Tanger</v>
      </c>
      <c r="G2927">
        <f>VLOOKUP(TRIM(SUBSTITUTE(D2927,CHAR(160),CHAR(32))),Metadata!B$1:E$2632,4,FALSE)</f>
        <v>1914</v>
      </c>
      <c r="H2927" t="s">
        <v>534</v>
      </c>
      <c r="J2927" t="str">
        <f>VLOOKUP(TRIM(SUBSTITUTE(D2927,CHAR(160),CHAR(32))),Metadata!B$1:H$2632,7,FALSE)</f>
        <v>traite ou essai</v>
      </c>
      <c r="L2927" t="str">
        <f>VLOOKUP(TRIM(SUBSTITUTE(D2927,CHAR(160),CHAR(32))),Metadata!B$1:J$2632,9,FALSE)</f>
        <v>prose</v>
      </c>
      <c r="M2927">
        <f>VLOOKUP(TRIM(SUBSTITUTE(D2927,CHAR(160),CHAR(32))),Metadata!B$1:K$2632,10,FALSE)</f>
        <v>68318</v>
      </c>
      <c r="N2927" s="1" t="s">
        <v>3406</v>
      </c>
      <c r="O2927">
        <v>350</v>
      </c>
      <c r="P2927">
        <v>361</v>
      </c>
    </row>
    <row r="2928" spans="1:16" x14ac:dyDescent="0.25">
      <c r="A2928" t="s">
        <v>4354</v>
      </c>
      <c r="B2928" t="s">
        <v>3410</v>
      </c>
      <c r="C2928" t="s">
        <v>330</v>
      </c>
      <c r="D2928" t="s">
        <v>8979</v>
      </c>
      <c r="E2928" t="str">
        <f>VLOOKUP(TRIM(SUBSTITUTE(D2928,CHAR(160),CHAR(32))),Metadata!B$1:C$2632,2,FALSE)</f>
        <v>Proust, Marcel, 1871-1922.</v>
      </c>
      <c r="F2928" t="str">
        <f>VLOOKUP(TRIM(SUBSTITUTE(D2928,CHAR(160),CHAR(32))),Metadata!B$1:D$2632,3,FALSE)</f>
        <v>La fugitive</v>
      </c>
      <c r="G2928">
        <f>VLOOKUP(TRIM(SUBSTITUTE(D2928,CHAR(160),CHAR(32))),Metadata!B$1:E$2632,4,FALSE)</f>
        <v>1922</v>
      </c>
      <c r="H2928" t="s">
        <v>534</v>
      </c>
      <c r="J2928" t="str">
        <f>VLOOKUP(TRIM(SUBSTITUTE(D2928,CHAR(160),CHAR(32))),Metadata!B$1:H$2632,7,FALSE)</f>
        <v>roman</v>
      </c>
      <c r="L2928" t="str">
        <f>VLOOKUP(TRIM(SUBSTITUTE(D2928,CHAR(160),CHAR(32))),Metadata!B$1:J$2632,9,FALSE)</f>
        <v>prose</v>
      </c>
      <c r="M2928">
        <f>VLOOKUP(TRIM(SUBSTITUTE(D2928,CHAR(160),CHAR(32))),Metadata!B$1:K$2632,10,FALSE)</f>
        <v>114855</v>
      </c>
      <c r="N2928" s="1" t="s">
        <v>3407</v>
      </c>
      <c r="O2928">
        <v>56</v>
      </c>
      <c r="P2928">
        <v>66</v>
      </c>
    </row>
    <row r="2929" spans="1:16" x14ac:dyDescent="0.25">
      <c r="A2929" t="s">
        <v>4354</v>
      </c>
      <c r="B2929" t="s">
        <v>3410</v>
      </c>
      <c r="C2929" t="s">
        <v>330</v>
      </c>
      <c r="D2929" t="s">
        <v>8928</v>
      </c>
      <c r="E2929" t="str">
        <f>VLOOKUP(TRIM(SUBSTITUTE(D2929,CHAR(160),CHAR(32))),Metadata!B$1:C$2632,2,FALSE)</f>
        <v>Martin Du Gard, Roger, 1881-1958.</v>
      </c>
      <c r="F2929" t="str">
        <f>VLOOKUP(TRIM(SUBSTITUTE(D2929,CHAR(160),CHAR(32))),Metadata!B$1:D$2632,3,FALSE)</f>
        <v>Jean Barois</v>
      </c>
      <c r="G2929">
        <f>VLOOKUP(TRIM(SUBSTITUTE(D2929,CHAR(160),CHAR(32))),Metadata!B$1:E$2632,4,FALSE)</f>
        <v>1913</v>
      </c>
      <c r="H2929" t="s">
        <v>534</v>
      </c>
      <c r="J2929" t="str">
        <f>VLOOKUP(TRIM(SUBSTITUTE(D2929,CHAR(160),CHAR(32))),Metadata!B$1:H$2632,7,FALSE)</f>
        <v>roman</v>
      </c>
      <c r="L2929" t="str">
        <f>VLOOKUP(TRIM(SUBSTITUTE(D2929,CHAR(160),CHAR(32))),Metadata!B$1:J$2632,9,FALSE)</f>
        <v>prose</v>
      </c>
      <c r="M2929">
        <f>VLOOKUP(TRIM(SUBSTITUTE(D2929,CHAR(160),CHAR(32))),Metadata!B$1:K$2632,10,FALSE)</f>
        <v>109315</v>
      </c>
      <c r="N2929" s="2" t="s">
        <v>3408</v>
      </c>
      <c r="O2929">
        <v>148</v>
      </c>
      <c r="P2929">
        <v>158</v>
      </c>
    </row>
    <row r="2930" spans="1:16" x14ac:dyDescent="0.25">
      <c r="A2930" t="s">
        <v>4354</v>
      </c>
      <c r="B2930" t="s">
        <v>3410</v>
      </c>
      <c r="C2930" t="s">
        <v>330</v>
      </c>
      <c r="D2930" t="s">
        <v>8895</v>
      </c>
      <c r="E2930" t="str">
        <f>VLOOKUP(TRIM(SUBSTITUTE(D2930,CHAR(160),CHAR(32))),Metadata!B$1:C$2632,2,FALSE)</f>
        <v>Goldschmidt, Bertrand, 1912-2002.</v>
      </c>
      <c r="F2930" t="str">
        <f>VLOOKUP(TRIM(SUBSTITUTE(D2930,CHAR(160),CHAR(32))),Metadata!B$1:D$2632,3,FALSE)</f>
        <v>L'aventure atomique: ses aspects politiques et techniques</v>
      </c>
      <c r="G2930">
        <f>VLOOKUP(TRIM(SUBSTITUTE(D2930,CHAR(160),CHAR(32))),Metadata!B$1:E$2632,4,FALSE)</f>
        <v>1962</v>
      </c>
      <c r="H2930" t="s">
        <v>534</v>
      </c>
      <c r="J2930" t="str">
        <f>VLOOKUP(TRIM(SUBSTITUTE(D2930,CHAR(160),CHAR(32))),Metadata!B$1:H$2632,7,FALSE)</f>
        <v>traite ou essai</v>
      </c>
      <c r="L2930" t="str">
        <f>VLOOKUP(TRIM(SUBSTITUTE(D2930,CHAR(160),CHAR(32))),Metadata!B$1:J$2632,9,FALSE)</f>
        <v>prose</v>
      </c>
      <c r="M2930">
        <f>VLOOKUP(TRIM(SUBSTITUTE(D2930,CHAR(160),CHAR(32))),Metadata!B$1:K$2632,10,FALSE)</f>
        <v>91532</v>
      </c>
      <c r="N2930" s="1" t="s">
        <v>3409</v>
      </c>
      <c r="O2930">
        <v>90</v>
      </c>
      <c r="P2930">
        <v>101</v>
      </c>
    </row>
    <row r="2931" spans="1:16" x14ac:dyDescent="0.25">
      <c r="A2931" t="s">
        <v>4354</v>
      </c>
      <c r="B2931" t="s">
        <v>423</v>
      </c>
      <c r="C2931" t="s">
        <v>330</v>
      </c>
      <c r="D2931" t="s">
        <v>7932</v>
      </c>
      <c r="E2931" t="str">
        <f>VLOOKUP(TRIM(SUBSTITUTE(D2931,CHAR(160),CHAR(32))),Metadata!B$1:C$2632,2,FALSE)</f>
        <v>Hélisenne de Crenne (pseudonym of Marguerite Briet), ca. 1510- ca. 1552.</v>
      </c>
      <c r="F2931" t="str">
        <f>VLOOKUP(TRIM(SUBSTITUTE(D2931,CHAR(160),CHAR(32))),Metadata!B$1:D$2632,3,FALSE)</f>
        <v>Les Angoysses douloureuses qui procedent d'amours</v>
      </c>
      <c r="G2931">
        <f>VLOOKUP(TRIM(SUBSTITUTE(D2931,CHAR(160),CHAR(32))),Metadata!B$1:E$2632,4,FALSE)</f>
        <v>1538</v>
      </c>
      <c r="H2931" t="s">
        <v>456</v>
      </c>
      <c r="J2931" t="str">
        <f>VLOOKUP(TRIM(SUBSTITUTE(D2931,CHAR(160),CHAR(32))),Metadata!B$1:H$2632,7,FALSE)</f>
        <v>roman</v>
      </c>
      <c r="L2931" t="str">
        <f>VLOOKUP(TRIM(SUBSTITUTE(D2931,CHAR(160),CHAR(32))),Metadata!B$1:J$2632,9,FALSE)</f>
        <v/>
      </c>
      <c r="M2931">
        <f>VLOOKUP(TRIM(SUBSTITUTE(D2931,CHAR(160),CHAR(32))),Metadata!B$1:K$2632,10,FALSE)</f>
        <v>92091</v>
      </c>
      <c r="N2931" s="1" t="s">
        <v>3411</v>
      </c>
      <c r="O2931">
        <v>375</v>
      </c>
      <c r="P2931">
        <v>383</v>
      </c>
    </row>
    <row r="2932" spans="1:16" x14ac:dyDescent="0.25">
      <c r="A2932" t="s">
        <v>4354</v>
      </c>
      <c r="B2932" t="s">
        <v>423</v>
      </c>
      <c r="C2932" t="s">
        <v>330</v>
      </c>
      <c r="D2932" t="s">
        <v>7932</v>
      </c>
      <c r="E2932" t="str">
        <f>VLOOKUP(TRIM(SUBSTITUTE(D2932,CHAR(160),CHAR(32))),Metadata!B$1:C$2632,2,FALSE)</f>
        <v>Hélisenne de Crenne (pseudonym of Marguerite Briet), ca. 1510- ca. 1552.</v>
      </c>
      <c r="F2932" t="str">
        <f>VLOOKUP(TRIM(SUBSTITUTE(D2932,CHAR(160),CHAR(32))),Metadata!B$1:D$2632,3,FALSE)</f>
        <v>Les Angoysses douloureuses qui procedent d'amours</v>
      </c>
      <c r="G2932">
        <f>VLOOKUP(TRIM(SUBSTITUTE(D2932,CHAR(160),CHAR(32))),Metadata!B$1:E$2632,4,FALSE)</f>
        <v>1538</v>
      </c>
      <c r="H2932" t="s">
        <v>456</v>
      </c>
      <c r="J2932" t="str">
        <f>VLOOKUP(TRIM(SUBSTITUTE(D2932,CHAR(160),CHAR(32))),Metadata!B$1:H$2632,7,FALSE)</f>
        <v>roman</v>
      </c>
      <c r="L2932" t="str">
        <f>VLOOKUP(TRIM(SUBSTITUTE(D2932,CHAR(160),CHAR(32))),Metadata!B$1:J$2632,9,FALSE)</f>
        <v/>
      </c>
      <c r="M2932">
        <f>VLOOKUP(TRIM(SUBSTITUTE(D2932,CHAR(160),CHAR(32))),Metadata!B$1:K$2632,10,FALSE)</f>
        <v>92091</v>
      </c>
      <c r="N2932" s="1" t="s">
        <v>3412</v>
      </c>
      <c r="O2932">
        <v>311</v>
      </c>
      <c r="P2932">
        <v>319</v>
      </c>
    </row>
    <row r="2933" spans="1:16" x14ac:dyDescent="0.25">
      <c r="A2933" t="s">
        <v>4354</v>
      </c>
      <c r="B2933" t="s">
        <v>423</v>
      </c>
      <c r="C2933" t="s">
        <v>330</v>
      </c>
      <c r="D2933" t="s">
        <v>7932</v>
      </c>
      <c r="E2933" t="str">
        <f>VLOOKUP(TRIM(SUBSTITUTE(D2933,CHAR(160),CHAR(32))),Metadata!B$1:C$2632,2,FALSE)</f>
        <v>Hélisenne de Crenne (pseudonym of Marguerite Briet), ca. 1510- ca. 1552.</v>
      </c>
      <c r="F2933" t="str">
        <f>VLOOKUP(TRIM(SUBSTITUTE(D2933,CHAR(160),CHAR(32))),Metadata!B$1:D$2632,3,FALSE)</f>
        <v>Les Angoysses douloureuses qui procedent d'amours</v>
      </c>
      <c r="G2933">
        <f>VLOOKUP(TRIM(SUBSTITUTE(D2933,CHAR(160),CHAR(32))),Metadata!B$1:E$2632,4,FALSE)</f>
        <v>1538</v>
      </c>
      <c r="H2933" t="s">
        <v>456</v>
      </c>
      <c r="J2933" t="str">
        <f>VLOOKUP(TRIM(SUBSTITUTE(D2933,CHAR(160),CHAR(32))),Metadata!B$1:H$2632,7,FALSE)</f>
        <v>roman</v>
      </c>
      <c r="L2933" t="str">
        <f>VLOOKUP(TRIM(SUBSTITUTE(D2933,CHAR(160),CHAR(32))),Metadata!B$1:J$2632,9,FALSE)</f>
        <v/>
      </c>
      <c r="M2933">
        <f>VLOOKUP(TRIM(SUBSTITUTE(D2933,CHAR(160),CHAR(32))),Metadata!B$1:K$2632,10,FALSE)</f>
        <v>92091</v>
      </c>
      <c r="N2933" s="1" t="s">
        <v>3413</v>
      </c>
      <c r="O2933">
        <v>53</v>
      </c>
      <c r="P2933">
        <v>61</v>
      </c>
    </row>
    <row r="2934" spans="1:16" x14ac:dyDescent="0.25">
      <c r="A2934" t="s">
        <v>4354</v>
      </c>
      <c r="B2934" t="s">
        <v>423</v>
      </c>
      <c r="C2934" t="s">
        <v>330</v>
      </c>
      <c r="D2934" t="s">
        <v>7932</v>
      </c>
      <c r="E2934" t="str">
        <f>VLOOKUP(TRIM(SUBSTITUTE(D2934,CHAR(160),CHAR(32))),Metadata!B$1:C$2632,2,FALSE)</f>
        <v>Hélisenne de Crenne (pseudonym of Marguerite Briet), ca. 1510- ca. 1552.</v>
      </c>
      <c r="F2934" t="str">
        <f>VLOOKUP(TRIM(SUBSTITUTE(D2934,CHAR(160),CHAR(32))),Metadata!B$1:D$2632,3,FALSE)</f>
        <v>Les Angoysses douloureuses qui procedent d'amours</v>
      </c>
      <c r="G2934">
        <f>VLOOKUP(TRIM(SUBSTITUTE(D2934,CHAR(160),CHAR(32))),Metadata!B$1:E$2632,4,FALSE)</f>
        <v>1538</v>
      </c>
      <c r="H2934" t="s">
        <v>456</v>
      </c>
      <c r="J2934" t="str">
        <f>VLOOKUP(TRIM(SUBSTITUTE(D2934,CHAR(160),CHAR(32))),Metadata!B$1:H$2632,7,FALSE)</f>
        <v>roman</v>
      </c>
      <c r="L2934" t="str">
        <f>VLOOKUP(TRIM(SUBSTITUTE(D2934,CHAR(160),CHAR(32))),Metadata!B$1:J$2632,9,FALSE)</f>
        <v/>
      </c>
      <c r="M2934">
        <f>VLOOKUP(TRIM(SUBSTITUTE(D2934,CHAR(160),CHAR(32))),Metadata!B$1:K$2632,10,FALSE)</f>
        <v>92091</v>
      </c>
      <c r="N2934" s="1" t="s">
        <v>3414</v>
      </c>
      <c r="O2934">
        <v>161</v>
      </c>
      <c r="P2934">
        <v>168</v>
      </c>
    </row>
    <row r="2935" spans="1:16" x14ac:dyDescent="0.25">
      <c r="A2935" t="s">
        <v>4354</v>
      </c>
      <c r="B2935" t="s">
        <v>423</v>
      </c>
      <c r="C2935" t="s">
        <v>330</v>
      </c>
      <c r="D2935" t="s">
        <v>7932</v>
      </c>
      <c r="E2935" t="str">
        <f>VLOOKUP(TRIM(SUBSTITUTE(D2935,CHAR(160),CHAR(32))),Metadata!B$1:C$2632,2,FALSE)</f>
        <v>Hélisenne de Crenne (pseudonym of Marguerite Briet), ca. 1510- ca. 1552.</v>
      </c>
      <c r="F2935" t="str">
        <f>VLOOKUP(TRIM(SUBSTITUTE(D2935,CHAR(160),CHAR(32))),Metadata!B$1:D$2632,3,FALSE)</f>
        <v>Les Angoysses douloureuses qui procedent d'amours</v>
      </c>
      <c r="G2935">
        <f>VLOOKUP(TRIM(SUBSTITUTE(D2935,CHAR(160),CHAR(32))),Metadata!B$1:E$2632,4,FALSE)</f>
        <v>1538</v>
      </c>
      <c r="H2935" t="s">
        <v>456</v>
      </c>
      <c r="J2935" t="str">
        <f>VLOOKUP(TRIM(SUBSTITUTE(D2935,CHAR(160),CHAR(32))),Metadata!B$1:H$2632,7,FALSE)</f>
        <v>roman</v>
      </c>
      <c r="L2935" t="str">
        <f>VLOOKUP(TRIM(SUBSTITUTE(D2935,CHAR(160),CHAR(32))),Metadata!B$1:J$2632,9,FALSE)</f>
        <v/>
      </c>
      <c r="M2935">
        <f>VLOOKUP(TRIM(SUBSTITUTE(D2935,CHAR(160),CHAR(32))),Metadata!B$1:K$2632,10,FALSE)</f>
        <v>92091</v>
      </c>
      <c r="N2935" s="1" t="s">
        <v>3415</v>
      </c>
      <c r="O2935">
        <v>192</v>
      </c>
      <c r="P2935">
        <v>200</v>
      </c>
    </row>
    <row r="2936" spans="1:16" x14ac:dyDescent="0.25">
      <c r="A2936" t="s">
        <v>4354</v>
      </c>
      <c r="B2936" t="s">
        <v>423</v>
      </c>
      <c r="C2936" t="s">
        <v>330</v>
      </c>
      <c r="D2936" t="s">
        <v>7933</v>
      </c>
      <c r="E2936" t="str">
        <f>VLOOKUP(TRIM(SUBSTITUTE(D2936,CHAR(160),CHAR(32))),Metadata!B$1:C$2632,2,FALSE)</f>
        <v>Hélisenne de Crenne (pseudonym of Marguerite Briet), ca. 1510- ca. 1552.</v>
      </c>
      <c r="F2936" t="str">
        <f>VLOOKUP(TRIM(SUBSTITUTE(D2936,CHAR(160),CHAR(32))),Metadata!B$1:D$2632,3,FALSE)</f>
        <v>Songe</v>
      </c>
      <c r="G2936">
        <f>VLOOKUP(TRIM(SUBSTITUTE(D2936,CHAR(160),CHAR(32))),Metadata!B$1:E$2632,4,FALSE)</f>
        <v>1541</v>
      </c>
      <c r="H2936" t="s">
        <v>456</v>
      </c>
      <c r="J2936" t="str">
        <f>VLOOKUP(TRIM(SUBSTITUTE(D2936,CHAR(160),CHAR(32))),Metadata!B$1:H$2632,7,FALSE)</f>
        <v>melanges litteraires</v>
      </c>
      <c r="L2936" t="str">
        <f>VLOOKUP(TRIM(SUBSTITUTE(D2936,CHAR(160),CHAR(32))),Metadata!B$1:J$2632,9,FALSE)</f>
        <v/>
      </c>
      <c r="M2936">
        <f>VLOOKUP(TRIM(SUBSTITUTE(D2936,CHAR(160),CHAR(32))),Metadata!B$1:K$2632,10,FALSE)</f>
        <v>18745</v>
      </c>
      <c r="N2936" s="1" t="s">
        <v>3416</v>
      </c>
      <c r="O2936">
        <v>166</v>
      </c>
      <c r="P2936">
        <v>174</v>
      </c>
    </row>
    <row r="2937" spans="1:16" x14ac:dyDescent="0.25">
      <c r="A2937" t="s">
        <v>4354</v>
      </c>
      <c r="B2937" t="s">
        <v>423</v>
      </c>
      <c r="C2937" t="s">
        <v>330</v>
      </c>
      <c r="D2937" t="s">
        <v>7936</v>
      </c>
      <c r="E2937" t="str">
        <f>VLOOKUP(TRIM(SUBSTITUTE(D2937,CHAR(160),CHAR(32))),Metadata!B$1:C$2632,2,FALSE)</f>
        <v>Marguerite, Queen, consort of Henry II, King of Navarre, 1492-1549.</v>
      </c>
      <c r="F2937" t="str">
        <f>VLOOKUP(TRIM(SUBSTITUTE(D2937,CHAR(160),CHAR(32))),Metadata!B$1:D$2632,3,FALSE)</f>
        <v>L'Heptaméron</v>
      </c>
      <c r="G2937">
        <f>VLOOKUP(TRIM(SUBSTITUTE(D2937,CHAR(160),CHAR(32))),Metadata!B$1:E$2632,4,FALSE)</f>
        <v>1559</v>
      </c>
      <c r="H2937" t="s">
        <v>456</v>
      </c>
      <c r="J2937" t="str">
        <f>VLOOKUP(TRIM(SUBSTITUTE(D2937,CHAR(160),CHAR(32))),Metadata!B$1:H$2632,7,FALSE)</f>
        <v>roman</v>
      </c>
      <c r="L2937" t="str">
        <f>VLOOKUP(TRIM(SUBSTITUTE(D2937,CHAR(160),CHAR(32))),Metadata!B$1:J$2632,9,FALSE)</f>
        <v/>
      </c>
      <c r="M2937">
        <f>VLOOKUP(TRIM(SUBSTITUTE(D2937,CHAR(160),CHAR(32))),Metadata!B$1:K$2632,10,FALSE)</f>
        <v>182112</v>
      </c>
      <c r="N2937" s="1" t="s">
        <v>3417</v>
      </c>
      <c r="O2937">
        <v>245</v>
      </c>
      <c r="P2937">
        <v>253</v>
      </c>
    </row>
    <row r="2938" spans="1:16" x14ac:dyDescent="0.25">
      <c r="A2938" t="s">
        <v>4354</v>
      </c>
      <c r="B2938" t="s">
        <v>423</v>
      </c>
      <c r="C2938" t="s">
        <v>330</v>
      </c>
      <c r="D2938" t="s">
        <v>7932</v>
      </c>
      <c r="E2938" t="str">
        <f>VLOOKUP(TRIM(SUBSTITUTE(D2938,CHAR(160),CHAR(32))),Metadata!B$1:C$2632,2,FALSE)</f>
        <v>Hélisenne de Crenne (pseudonym of Marguerite Briet), ca. 1510- ca. 1552.</v>
      </c>
      <c r="F2938" t="str">
        <f>VLOOKUP(TRIM(SUBSTITUTE(D2938,CHAR(160),CHAR(32))),Metadata!B$1:D$2632,3,FALSE)</f>
        <v>Les Angoysses douloureuses qui procedent d'amours</v>
      </c>
      <c r="G2938">
        <f>VLOOKUP(TRIM(SUBSTITUTE(D2938,CHAR(160),CHAR(32))),Metadata!B$1:E$2632,4,FALSE)</f>
        <v>1538</v>
      </c>
      <c r="H2938" t="s">
        <v>456</v>
      </c>
      <c r="J2938" t="str">
        <f>VLOOKUP(TRIM(SUBSTITUTE(D2938,CHAR(160),CHAR(32))),Metadata!B$1:H$2632,7,FALSE)</f>
        <v>roman</v>
      </c>
      <c r="L2938" t="str">
        <f>VLOOKUP(TRIM(SUBSTITUTE(D2938,CHAR(160),CHAR(32))),Metadata!B$1:J$2632,9,FALSE)</f>
        <v/>
      </c>
      <c r="M2938">
        <f>VLOOKUP(TRIM(SUBSTITUTE(D2938,CHAR(160),CHAR(32))),Metadata!B$1:K$2632,10,FALSE)</f>
        <v>92091</v>
      </c>
      <c r="N2938" s="1" t="s">
        <v>3418</v>
      </c>
      <c r="O2938">
        <v>79</v>
      </c>
      <c r="P2938">
        <v>87</v>
      </c>
    </row>
    <row r="2939" spans="1:16" x14ac:dyDescent="0.25">
      <c r="A2939" t="s">
        <v>4354</v>
      </c>
      <c r="B2939" t="s">
        <v>423</v>
      </c>
      <c r="C2939" t="s">
        <v>330</v>
      </c>
      <c r="D2939" t="s">
        <v>7932</v>
      </c>
      <c r="E2939" t="str">
        <f>VLOOKUP(TRIM(SUBSTITUTE(D2939,CHAR(160),CHAR(32))),Metadata!B$1:C$2632,2,FALSE)</f>
        <v>Hélisenne de Crenne (pseudonym of Marguerite Briet), ca. 1510- ca. 1552.</v>
      </c>
      <c r="F2939" t="str">
        <f>VLOOKUP(TRIM(SUBSTITUTE(D2939,CHAR(160),CHAR(32))),Metadata!B$1:D$2632,3,FALSE)</f>
        <v>Les Angoysses douloureuses qui procedent d'amours</v>
      </c>
      <c r="G2939">
        <f>VLOOKUP(TRIM(SUBSTITUTE(D2939,CHAR(160),CHAR(32))),Metadata!B$1:E$2632,4,FALSE)</f>
        <v>1538</v>
      </c>
      <c r="H2939" t="s">
        <v>456</v>
      </c>
      <c r="J2939" t="str">
        <f>VLOOKUP(TRIM(SUBSTITUTE(D2939,CHAR(160),CHAR(32))),Metadata!B$1:H$2632,7,FALSE)</f>
        <v>roman</v>
      </c>
      <c r="L2939" t="str">
        <f>VLOOKUP(TRIM(SUBSTITUTE(D2939,CHAR(160),CHAR(32))),Metadata!B$1:J$2632,9,FALSE)</f>
        <v/>
      </c>
      <c r="M2939">
        <f>VLOOKUP(TRIM(SUBSTITUTE(D2939,CHAR(160),CHAR(32))),Metadata!B$1:K$2632,10,FALSE)</f>
        <v>92091</v>
      </c>
      <c r="N2939" s="1" t="s">
        <v>3419</v>
      </c>
      <c r="O2939">
        <v>14</v>
      </c>
      <c r="P2939">
        <v>22</v>
      </c>
    </row>
    <row r="2940" spans="1:16" x14ac:dyDescent="0.25">
      <c r="A2940" t="s">
        <v>4354</v>
      </c>
      <c r="B2940" t="s">
        <v>423</v>
      </c>
      <c r="C2940" t="s">
        <v>330</v>
      </c>
      <c r="D2940" t="s">
        <v>7932</v>
      </c>
      <c r="E2940" t="str">
        <f>VLOOKUP(TRIM(SUBSTITUTE(D2940,CHAR(160),CHAR(32))),Metadata!B$1:C$2632,2,FALSE)</f>
        <v>Hélisenne de Crenne (pseudonym of Marguerite Briet), ca. 1510- ca. 1552.</v>
      </c>
      <c r="F2940" t="str">
        <f>VLOOKUP(TRIM(SUBSTITUTE(D2940,CHAR(160),CHAR(32))),Metadata!B$1:D$2632,3,FALSE)</f>
        <v>Les Angoysses douloureuses qui procedent d'amours</v>
      </c>
      <c r="G2940">
        <f>VLOOKUP(TRIM(SUBSTITUTE(D2940,CHAR(160),CHAR(32))),Metadata!B$1:E$2632,4,FALSE)</f>
        <v>1538</v>
      </c>
      <c r="H2940" t="s">
        <v>456</v>
      </c>
      <c r="J2940" t="str">
        <f>VLOOKUP(TRIM(SUBSTITUTE(D2940,CHAR(160),CHAR(32))),Metadata!B$1:H$2632,7,FALSE)</f>
        <v>roman</v>
      </c>
      <c r="L2940" t="str">
        <f>VLOOKUP(TRIM(SUBSTITUTE(D2940,CHAR(160),CHAR(32))),Metadata!B$1:J$2632,9,FALSE)</f>
        <v/>
      </c>
      <c r="M2940">
        <f>VLOOKUP(TRIM(SUBSTITUTE(D2940,CHAR(160),CHAR(32))),Metadata!B$1:K$2632,10,FALSE)</f>
        <v>92091</v>
      </c>
      <c r="N2940" s="1" t="s">
        <v>3420</v>
      </c>
      <c r="O2940">
        <v>65</v>
      </c>
      <c r="P2940">
        <v>73</v>
      </c>
    </row>
    <row r="2941" spans="1:16" x14ac:dyDescent="0.25">
      <c r="A2941" t="s">
        <v>4354</v>
      </c>
      <c r="B2941" t="s">
        <v>423</v>
      </c>
      <c r="C2941" t="s">
        <v>330</v>
      </c>
      <c r="D2941" t="s">
        <v>7936</v>
      </c>
      <c r="E2941" t="str">
        <f>VLOOKUP(TRIM(SUBSTITUTE(D2941,CHAR(160),CHAR(32))),Metadata!B$1:C$2632,2,FALSE)</f>
        <v>Marguerite, Queen, consort of Henry II, King of Navarre, 1492-1549.</v>
      </c>
      <c r="F2941" t="str">
        <f>VLOOKUP(TRIM(SUBSTITUTE(D2941,CHAR(160),CHAR(32))),Metadata!B$1:D$2632,3,FALSE)</f>
        <v>L'Heptaméron</v>
      </c>
      <c r="G2941">
        <f>VLOOKUP(TRIM(SUBSTITUTE(D2941,CHAR(160),CHAR(32))),Metadata!B$1:E$2632,4,FALSE)</f>
        <v>1559</v>
      </c>
      <c r="H2941" t="s">
        <v>456</v>
      </c>
      <c r="J2941" t="str">
        <f>VLOOKUP(TRIM(SUBSTITUTE(D2941,CHAR(160),CHAR(32))),Metadata!B$1:H$2632,7,FALSE)</f>
        <v>roman</v>
      </c>
      <c r="L2941" t="str">
        <f>VLOOKUP(TRIM(SUBSTITUTE(D2941,CHAR(160),CHAR(32))),Metadata!B$1:J$2632,9,FALSE)</f>
        <v/>
      </c>
      <c r="M2941">
        <f>VLOOKUP(TRIM(SUBSTITUTE(D2941,CHAR(160),CHAR(32))),Metadata!B$1:K$2632,10,FALSE)</f>
        <v>182112</v>
      </c>
      <c r="N2941" s="1" t="s">
        <v>3421</v>
      </c>
      <c r="O2941">
        <v>175</v>
      </c>
      <c r="P2941">
        <v>183</v>
      </c>
    </row>
    <row r="2942" spans="1:16" x14ac:dyDescent="0.25">
      <c r="A2942" t="s">
        <v>4354</v>
      </c>
      <c r="B2942" t="s">
        <v>423</v>
      </c>
      <c r="C2942" t="s">
        <v>330</v>
      </c>
      <c r="D2942" t="s">
        <v>7942</v>
      </c>
      <c r="E2942" t="str">
        <f>VLOOKUP(TRIM(SUBSTITUTE(D2942,CHAR(160),CHAR(32))),Metadata!B$1:C$2632,2,FALSE)</f>
        <v>Marot, Clément</v>
      </c>
      <c r="F2942" t="str">
        <f>VLOOKUP(TRIM(SUBSTITUTE(D2942,CHAR(160),CHAR(32))),Metadata!B$1:D$2632,3,FALSE)</f>
        <v>Les Traductions</v>
      </c>
      <c r="G2942">
        <f>VLOOKUP(TRIM(SUBSTITUTE(D2942,CHAR(160),CHAR(32))),Metadata!B$1:E$2632,4,FALSE)</f>
        <v>1526</v>
      </c>
      <c r="H2942" t="s">
        <v>456</v>
      </c>
      <c r="J2942" t="str">
        <f>VLOOKUP(TRIM(SUBSTITUTE(D2942,CHAR(160),CHAR(32))),Metadata!B$1:H$2632,7,FALSE)</f>
        <v>poesie</v>
      </c>
      <c r="L2942" t="str">
        <f>VLOOKUP(TRIM(SUBSTITUTE(D2942,CHAR(160),CHAR(32))),Metadata!B$1:J$2632,9,FALSE)</f>
        <v/>
      </c>
      <c r="M2942">
        <f>VLOOKUP(TRIM(SUBSTITUTE(D2942,CHAR(160),CHAR(32))),Metadata!B$1:K$2632,10,FALSE)</f>
        <v>59231</v>
      </c>
      <c r="N2942" s="1" t="s">
        <v>3422</v>
      </c>
      <c r="O2942">
        <v>139</v>
      </c>
      <c r="P2942">
        <v>146</v>
      </c>
    </row>
    <row r="2943" spans="1:16" x14ac:dyDescent="0.25">
      <c r="A2943" t="s">
        <v>4354</v>
      </c>
      <c r="B2943" t="s">
        <v>423</v>
      </c>
      <c r="C2943" t="s">
        <v>330</v>
      </c>
      <c r="D2943" t="s">
        <v>7932</v>
      </c>
      <c r="E2943" t="str">
        <f>VLOOKUP(TRIM(SUBSTITUTE(D2943,CHAR(160),CHAR(32))),Metadata!B$1:C$2632,2,FALSE)</f>
        <v>Hélisenne de Crenne (pseudonym of Marguerite Briet), ca. 1510- ca. 1552.</v>
      </c>
      <c r="F2943" t="str">
        <f>VLOOKUP(TRIM(SUBSTITUTE(D2943,CHAR(160),CHAR(32))),Metadata!B$1:D$2632,3,FALSE)</f>
        <v>Les Angoysses douloureuses qui procedent d'amours</v>
      </c>
      <c r="G2943">
        <f>VLOOKUP(TRIM(SUBSTITUTE(D2943,CHAR(160),CHAR(32))),Metadata!B$1:E$2632,4,FALSE)</f>
        <v>1538</v>
      </c>
      <c r="H2943" t="s">
        <v>456</v>
      </c>
      <c r="J2943" t="str">
        <f>VLOOKUP(TRIM(SUBSTITUTE(D2943,CHAR(160),CHAR(32))),Metadata!B$1:H$2632,7,FALSE)</f>
        <v>roman</v>
      </c>
      <c r="L2943" t="str">
        <f>VLOOKUP(TRIM(SUBSTITUTE(D2943,CHAR(160),CHAR(32))),Metadata!B$1:J$2632,9,FALSE)</f>
        <v/>
      </c>
      <c r="M2943">
        <f>VLOOKUP(TRIM(SUBSTITUTE(D2943,CHAR(160),CHAR(32))),Metadata!B$1:K$2632,10,FALSE)</f>
        <v>92091</v>
      </c>
      <c r="N2943" s="1" t="s">
        <v>3423</v>
      </c>
      <c r="O2943">
        <v>200</v>
      </c>
      <c r="P2943">
        <v>208</v>
      </c>
    </row>
    <row r="2944" spans="1:16" x14ac:dyDescent="0.25">
      <c r="A2944" t="s">
        <v>4354</v>
      </c>
      <c r="B2944" t="s">
        <v>423</v>
      </c>
      <c r="C2944" t="s">
        <v>330</v>
      </c>
      <c r="D2944" t="s">
        <v>7951</v>
      </c>
      <c r="E2944" t="str">
        <f>VLOOKUP(TRIM(SUBSTITUTE(D2944,CHAR(160),CHAR(32))),Metadata!B$1:C$2632,2,FALSE)</f>
        <v>Rabelais, François, ca. 1490-1553?.</v>
      </c>
      <c r="F2944" t="str">
        <f>VLOOKUP(TRIM(SUBSTITUTE(D2944,CHAR(160),CHAR(32))),Metadata!B$1:D$2632,3,FALSE)</f>
        <v>Le Quart-Livre</v>
      </c>
      <c r="G2944">
        <f>VLOOKUP(TRIM(SUBSTITUTE(D2944,CHAR(160),CHAR(32))),Metadata!B$1:E$2632,4,FALSE)</f>
        <v>1552</v>
      </c>
      <c r="H2944" t="s">
        <v>456</v>
      </c>
      <c r="J2944" t="str">
        <f>VLOOKUP(TRIM(SUBSTITUTE(D2944,CHAR(160),CHAR(32))),Metadata!B$1:H$2632,7,FALSE)</f>
        <v>roman</v>
      </c>
      <c r="L2944" t="str">
        <f>VLOOKUP(TRIM(SUBSTITUTE(D2944,CHAR(160),CHAR(32))),Metadata!B$1:J$2632,9,FALSE)</f>
        <v/>
      </c>
      <c r="M2944">
        <f>VLOOKUP(TRIM(SUBSTITUTE(D2944,CHAR(160),CHAR(32))),Metadata!B$1:K$2632,10,FALSE)</f>
        <v>60714</v>
      </c>
      <c r="N2944" s="1" t="s">
        <v>3424</v>
      </c>
      <c r="O2944">
        <v>77</v>
      </c>
      <c r="P2944">
        <v>85</v>
      </c>
    </row>
    <row r="2945" spans="1:16" x14ac:dyDescent="0.25">
      <c r="A2945" t="s">
        <v>4354</v>
      </c>
      <c r="B2945" t="s">
        <v>423</v>
      </c>
      <c r="C2945" t="s">
        <v>330</v>
      </c>
      <c r="D2945" t="s">
        <v>7922</v>
      </c>
      <c r="E2945" t="str">
        <f>VLOOKUP(TRIM(SUBSTITUTE(D2945,CHAR(160),CHAR(32))),Metadata!B$1:C$2632,2,FALSE)</f>
        <v>Des Périers, Bonaventure, 1500?-1544?</v>
      </c>
      <c r="F2945" t="str">
        <f>VLOOKUP(TRIM(SUBSTITUTE(D2945,CHAR(160),CHAR(32))),Metadata!B$1:D$2632,3,FALSE)</f>
        <v>Les nouvelles récréations et joyeux devis</v>
      </c>
      <c r="G2945">
        <f>VLOOKUP(TRIM(SUBSTITUTE(D2945,CHAR(160),CHAR(32))),Metadata!B$1:E$2632,4,FALSE)</f>
        <v>1557</v>
      </c>
      <c r="H2945" t="s">
        <v>456</v>
      </c>
      <c r="J2945" t="str">
        <f>VLOOKUP(TRIM(SUBSTITUTE(D2945,CHAR(160),CHAR(32))),Metadata!B$1:H$2632,7,FALSE)</f>
        <v>traite ou essai</v>
      </c>
      <c r="L2945" t="str">
        <f>VLOOKUP(TRIM(SUBSTITUTE(D2945,CHAR(160),CHAR(32))),Metadata!B$1:J$2632,9,FALSE)</f>
        <v/>
      </c>
      <c r="M2945">
        <f>VLOOKUP(TRIM(SUBSTITUTE(D2945,CHAR(160),CHAR(32))),Metadata!B$1:K$2632,10,FALSE)</f>
        <v>92068</v>
      </c>
      <c r="N2945" s="1" t="s">
        <v>3425</v>
      </c>
      <c r="O2945">
        <v>141</v>
      </c>
      <c r="P2945">
        <v>148</v>
      </c>
    </row>
    <row r="2946" spans="1:16" x14ac:dyDescent="0.25">
      <c r="A2946" t="s">
        <v>4354</v>
      </c>
      <c r="B2946" t="s">
        <v>423</v>
      </c>
      <c r="C2946" t="s">
        <v>330</v>
      </c>
      <c r="D2946" t="s">
        <v>8122</v>
      </c>
      <c r="E2946" t="str">
        <f>VLOOKUP(TRIM(SUBSTITUTE(D2946,CHAR(160),CHAR(32))),Metadata!B$1:C$2632,2,FALSE)</f>
        <v>Peiresc, Nicolas Claude Fabri de, 1580-1637.</v>
      </c>
      <c r="F2946" t="str">
        <f>VLOOKUP(TRIM(SUBSTITUTE(D2946,CHAR(160),CHAR(32))),Metadata!B$1:D$2632,3,FALSE)</f>
        <v>Lettres de Peiresc. Tome sixième, Lettres de Peiresc à sa famille et principalement à son frère, 1602-1637</v>
      </c>
      <c r="G2946">
        <f>VLOOKUP(TRIM(SUBSTITUTE(D2946,CHAR(160),CHAR(32))),Metadata!B$1:E$2632,4,FALSE)</f>
        <v>1625</v>
      </c>
      <c r="H2946" t="s">
        <v>445</v>
      </c>
      <c r="J2946" t="str">
        <f>VLOOKUP(TRIM(SUBSTITUTE(D2946,CHAR(160),CHAR(32))),Metadata!B$1:H$2632,7,FALSE)</f>
        <v>correspondance</v>
      </c>
      <c r="L2946" t="str">
        <f>VLOOKUP(TRIM(SUBSTITUTE(D2946,CHAR(160),CHAR(32))),Metadata!B$1:J$2632,9,FALSE)</f>
        <v>prose</v>
      </c>
      <c r="M2946">
        <f>VLOOKUP(TRIM(SUBSTITUTE(D2946,CHAR(160),CHAR(32))),Metadata!B$1:K$2632,10,FALSE)</f>
        <v>83659</v>
      </c>
      <c r="N2946" s="1" t="s">
        <v>3426</v>
      </c>
      <c r="O2946">
        <v>67</v>
      </c>
      <c r="P2946">
        <v>75</v>
      </c>
    </row>
    <row r="2947" spans="1:16" x14ac:dyDescent="0.25">
      <c r="A2947" t="s">
        <v>4354</v>
      </c>
      <c r="B2947" t="s">
        <v>423</v>
      </c>
      <c r="C2947" t="s">
        <v>330</v>
      </c>
      <c r="D2947" t="s">
        <v>8164</v>
      </c>
      <c r="E2947" t="str">
        <f>VLOOKUP(TRIM(SUBSTITUTE(D2947,CHAR(160),CHAR(32))),Metadata!B$1:C$2632,2,FALSE)</f>
        <v>Urfé, Honoré d', 1567-1625.</v>
      </c>
      <c r="F2947" t="str">
        <f>VLOOKUP(TRIM(SUBSTITUTE(D2947,CHAR(160),CHAR(32))),Metadata!B$1:D$2632,3,FALSE)</f>
        <v>L'Astrée. T. 1</v>
      </c>
      <c r="G2947">
        <f>VLOOKUP(TRIM(SUBSTITUTE(D2947,CHAR(160),CHAR(32))),Metadata!B$1:E$2632,4,FALSE)</f>
        <v>1607</v>
      </c>
      <c r="H2947" t="s">
        <v>445</v>
      </c>
      <c r="J2947" t="str">
        <f>VLOOKUP(TRIM(SUBSTITUTE(D2947,CHAR(160),CHAR(32))),Metadata!B$1:H$2632,7,FALSE)</f>
        <v>roman</v>
      </c>
      <c r="L2947" t="str">
        <f>VLOOKUP(TRIM(SUBSTITUTE(D2947,CHAR(160),CHAR(32))),Metadata!B$1:J$2632,9,FALSE)</f>
        <v>prose</v>
      </c>
      <c r="M2947">
        <f>VLOOKUP(TRIM(SUBSTITUTE(D2947,CHAR(160),CHAR(32))),Metadata!B$1:K$2632,10,FALSE)</f>
        <v>210308</v>
      </c>
      <c r="N2947" t="s">
        <v>3427</v>
      </c>
      <c r="O2947">
        <v>453</v>
      </c>
      <c r="P2947">
        <v>461</v>
      </c>
    </row>
    <row r="2948" spans="1:16" x14ac:dyDescent="0.25">
      <c r="A2948" t="s">
        <v>4354</v>
      </c>
      <c r="B2948" t="s">
        <v>423</v>
      </c>
      <c r="C2948" t="s">
        <v>330</v>
      </c>
      <c r="D2948" t="s">
        <v>8118</v>
      </c>
      <c r="E2948" t="str">
        <f>VLOOKUP(TRIM(SUBSTITUTE(D2948,CHAR(160),CHAR(32))),Metadata!B$1:C$2632,2,FALSE)</f>
        <v>Patin, Guy, 1601-1672.</v>
      </c>
      <c r="F2948" t="str">
        <f>VLOOKUP(TRIM(SUBSTITUTE(D2948,CHAR(160),CHAR(32))),Metadata!B$1:D$2632,3,FALSE)</f>
        <v>Lettres de Gui Patin, 1630-1672, collationnée sur les manuscrits autographes, publiée avec l'addition des lettres inédites, la restauration des textes retranchés ou altérés, et des notes biographiques, bibliographiques et historiques.</v>
      </c>
      <c r="G2948">
        <f>VLOOKUP(TRIM(SUBSTITUTE(D2948,CHAR(160),CHAR(32))),Metadata!B$1:E$2632,4,FALSE)</f>
        <v>1649</v>
      </c>
      <c r="H2948" t="s">
        <v>445</v>
      </c>
      <c r="J2948" t="str">
        <f>VLOOKUP(TRIM(SUBSTITUTE(D2948,CHAR(160),CHAR(32))),Metadata!B$1:H$2632,7,FALSE)</f>
        <v>correspondance</v>
      </c>
      <c r="L2948" t="str">
        <f>VLOOKUP(TRIM(SUBSTITUTE(D2948,CHAR(160),CHAR(32))),Metadata!B$1:J$2632,9,FALSE)</f>
        <v>prose</v>
      </c>
      <c r="M2948">
        <f>VLOOKUP(TRIM(SUBSTITUTE(D2948,CHAR(160),CHAR(32))),Metadata!B$1:K$2632,10,FALSE)</f>
        <v>129334</v>
      </c>
      <c r="N2948" s="1" t="s">
        <v>3428</v>
      </c>
      <c r="O2948">
        <v>54</v>
      </c>
      <c r="P2948">
        <v>62</v>
      </c>
    </row>
    <row r="2949" spans="1:16" x14ac:dyDescent="0.25">
      <c r="A2949" t="s">
        <v>4354</v>
      </c>
      <c r="B2949" t="s">
        <v>423</v>
      </c>
      <c r="C2949" t="s">
        <v>330</v>
      </c>
      <c r="D2949" t="s">
        <v>8111</v>
      </c>
      <c r="E2949" t="str">
        <f>VLOOKUP(TRIM(SUBSTITUTE(D2949,CHAR(160),CHAR(32))),Metadata!B$1:C$2632,2,FALSE)</f>
        <v>Naudé, Gabriel, 1600-1653.</v>
      </c>
      <c r="F2949" t="str">
        <f>VLOOKUP(TRIM(SUBSTITUTE(D2949,CHAR(160),CHAR(32))),Metadata!B$1:D$2632,3,FALSE)</f>
        <v>Apologie pour tous les grand hommes qui ont esté accusez de magie.</v>
      </c>
      <c r="G2949">
        <f>VLOOKUP(TRIM(SUBSTITUTE(D2949,CHAR(160),CHAR(32))),Metadata!B$1:E$2632,4,FALSE)</f>
        <v>1625</v>
      </c>
      <c r="H2949" t="s">
        <v>445</v>
      </c>
      <c r="J2949" t="str">
        <f>VLOOKUP(TRIM(SUBSTITUTE(D2949,CHAR(160),CHAR(32))),Metadata!B$1:H$2632,7,FALSE)</f>
        <v>traite ou essai</v>
      </c>
      <c r="L2949" t="str">
        <f>VLOOKUP(TRIM(SUBSTITUTE(D2949,CHAR(160),CHAR(32))),Metadata!B$1:J$2632,9,FALSE)</f>
        <v>prose</v>
      </c>
      <c r="M2949">
        <f>VLOOKUP(TRIM(SUBSTITUTE(D2949,CHAR(160),CHAR(32))),Metadata!B$1:K$2632,10,FALSE)</f>
        <v>85338</v>
      </c>
      <c r="N2949" t="s">
        <v>3429</v>
      </c>
      <c r="O2949">
        <v>617</v>
      </c>
      <c r="P2949">
        <v>624</v>
      </c>
    </row>
    <row r="2950" spans="1:16" x14ac:dyDescent="0.25">
      <c r="A2950" t="s">
        <v>4354</v>
      </c>
      <c r="B2950" t="s">
        <v>423</v>
      </c>
      <c r="C2950" t="s">
        <v>330</v>
      </c>
      <c r="D2950" t="s">
        <v>7969</v>
      </c>
      <c r="E2950" t="str">
        <f>VLOOKUP(TRIM(SUBSTITUTE(D2950,CHAR(160),CHAR(32))),Metadata!B$1:C$2632,2,FALSE)</f>
        <v>Audiguier, Vital d', 1569-1624.</v>
      </c>
      <c r="F2950" t="str">
        <f>VLOOKUP(TRIM(SUBSTITUTE(D2950,CHAR(160),CHAR(32))),Metadata!B$1:D$2632,3,FALSE)</f>
        <v>Les amours d'Aristandre et de Cléonice</v>
      </c>
      <c r="G2950">
        <f>VLOOKUP(TRIM(SUBSTITUTE(D2950,CHAR(160),CHAR(32))),Metadata!B$1:E$2632,4,FALSE)</f>
        <v>1624</v>
      </c>
      <c r="H2950" t="s">
        <v>445</v>
      </c>
      <c r="J2950" t="str">
        <f>VLOOKUP(TRIM(SUBSTITUTE(D2950,CHAR(160),CHAR(32))),Metadata!B$1:H$2632,7,FALSE)</f>
        <v>roman</v>
      </c>
      <c r="L2950" t="str">
        <f>VLOOKUP(TRIM(SUBSTITUTE(D2950,CHAR(160),CHAR(32))),Metadata!B$1:J$2632,9,FALSE)</f>
        <v>prose</v>
      </c>
      <c r="M2950">
        <f>VLOOKUP(TRIM(SUBSTITUTE(D2950,CHAR(160),CHAR(32))),Metadata!B$1:K$2632,10,FALSE)</f>
        <v>53595</v>
      </c>
      <c r="N2950" s="1" t="s">
        <v>3430</v>
      </c>
      <c r="O2950">
        <v>70</v>
      </c>
      <c r="P2950">
        <v>79</v>
      </c>
    </row>
    <row r="2951" spans="1:16" x14ac:dyDescent="0.25">
      <c r="A2951" t="s">
        <v>4354</v>
      </c>
      <c r="B2951" t="s">
        <v>423</v>
      </c>
      <c r="C2951" t="s">
        <v>330</v>
      </c>
      <c r="D2951" t="s">
        <v>8111</v>
      </c>
      <c r="E2951" t="str">
        <f>VLOOKUP(TRIM(SUBSTITUTE(D2951,CHAR(160),CHAR(32))),Metadata!B$1:C$2632,2,FALSE)</f>
        <v>Naudé, Gabriel, 1600-1653.</v>
      </c>
      <c r="F2951" t="str">
        <f>VLOOKUP(TRIM(SUBSTITUTE(D2951,CHAR(160),CHAR(32))),Metadata!B$1:D$2632,3,FALSE)</f>
        <v>Apologie pour tous les grand hommes qui ont esté accusez de magie.</v>
      </c>
      <c r="G2951">
        <f>VLOOKUP(TRIM(SUBSTITUTE(D2951,CHAR(160),CHAR(32))),Metadata!B$1:E$2632,4,FALSE)</f>
        <v>1625</v>
      </c>
      <c r="H2951" t="s">
        <v>445</v>
      </c>
      <c r="J2951" t="str">
        <f>VLOOKUP(TRIM(SUBSTITUTE(D2951,CHAR(160),CHAR(32))),Metadata!B$1:H$2632,7,FALSE)</f>
        <v>traite ou essai</v>
      </c>
      <c r="L2951" t="str">
        <f>VLOOKUP(TRIM(SUBSTITUTE(D2951,CHAR(160),CHAR(32))),Metadata!B$1:J$2632,9,FALSE)</f>
        <v>prose</v>
      </c>
      <c r="M2951">
        <f>VLOOKUP(TRIM(SUBSTITUTE(D2951,CHAR(160),CHAR(32))),Metadata!B$1:K$2632,10,FALSE)</f>
        <v>85338</v>
      </c>
      <c r="N2951" s="1" t="s">
        <v>3431</v>
      </c>
      <c r="O2951">
        <v>168</v>
      </c>
      <c r="P2951">
        <v>176</v>
      </c>
    </row>
    <row r="2952" spans="1:16" x14ac:dyDescent="0.25">
      <c r="A2952" t="s">
        <v>4354</v>
      </c>
      <c r="B2952" t="s">
        <v>423</v>
      </c>
      <c r="C2952" t="s">
        <v>330</v>
      </c>
      <c r="D2952" t="s">
        <v>8103</v>
      </c>
      <c r="E2952" t="str">
        <f>VLOOKUP(TRIM(SUBSTITUTE(D2952,CHAR(160),CHAR(32))),Metadata!B$1:C$2632,2,FALSE)</f>
        <v>Molière, 1622-1673.</v>
      </c>
      <c r="F2952" t="str">
        <f>VLOOKUP(TRIM(SUBSTITUTE(D2952,CHAR(160),CHAR(32))),Metadata!B$1:D$2632,3,FALSE)</f>
        <v>Le Tartuffe, ou L'imposteur: comédie</v>
      </c>
      <c r="G2952">
        <f>VLOOKUP(TRIM(SUBSTITUTE(D2952,CHAR(160),CHAR(32))),Metadata!B$1:E$2632,4,FALSE)</f>
        <v>1669</v>
      </c>
      <c r="H2952" t="s">
        <v>445</v>
      </c>
      <c r="J2952" t="str">
        <f>VLOOKUP(TRIM(SUBSTITUTE(D2952,CHAR(160),CHAR(32))),Metadata!B$1:H$2632,7,FALSE)</f>
        <v>theatre</v>
      </c>
      <c r="L2952" t="str">
        <f>VLOOKUP(TRIM(SUBSTITUTE(D2952,CHAR(160),CHAR(32))),Metadata!B$1:J$2632,9,FALSE)</f>
        <v/>
      </c>
      <c r="M2952">
        <f>VLOOKUP(TRIM(SUBSTITUTE(D2952,CHAR(160),CHAR(32))),Metadata!B$1:K$2632,10,FALSE)</f>
        <v>18849</v>
      </c>
      <c r="N2952" s="1" t="s">
        <v>3432</v>
      </c>
      <c r="O2952">
        <v>211</v>
      </c>
      <c r="P2952">
        <v>219</v>
      </c>
    </row>
    <row r="2953" spans="1:16" x14ac:dyDescent="0.25">
      <c r="A2953" t="s">
        <v>4354</v>
      </c>
      <c r="B2953" t="s">
        <v>423</v>
      </c>
      <c r="C2953" t="s">
        <v>330</v>
      </c>
      <c r="D2953" t="s">
        <v>7958</v>
      </c>
      <c r="E2953" t="str">
        <f>VLOOKUP(TRIM(SUBSTITUTE(D2953,CHAR(160),CHAR(32))),Metadata!B$1:C$2632,2,FALSE)</f>
        <v>Arnauld d'Andilly, Monsieur (Robert), 1588-1674.</v>
      </c>
      <c r="F2953" t="str">
        <f>VLOOKUP(TRIM(SUBSTITUTE(D2953,CHAR(160),CHAR(32))),Metadata!B$1:D$2632,3,FALSE)</f>
        <v>Fondations Monasteres Carmel.</v>
      </c>
      <c r="G2953">
        <f>VLOOKUP(TRIM(SUBSTITUTE(D2953,CHAR(160),CHAR(32))),Metadata!B$1:E$2632,4,FALSE)</f>
        <v>1670</v>
      </c>
      <c r="H2953" t="s">
        <v>445</v>
      </c>
      <c r="J2953" t="str">
        <f>VLOOKUP(TRIM(SUBSTITUTE(D2953,CHAR(160),CHAR(32))),Metadata!B$1:H$2632,7,FALSE)</f>
        <v>traite ou essai</v>
      </c>
      <c r="L2953" t="str">
        <f>VLOOKUP(TRIM(SUBSTITUTE(D2953,CHAR(160),CHAR(32))),Metadata!B$1:J$2632,9,FALSE)</f>
        <v>prose</v>
      </c>
      <c r="M2953">
        <f>VLOOKUP(TRIM(SUBSTITUTE(D2953,CHAR(160),CHAR(32))),Metadata!B$1:K$2632,10,FALSE)</f>
        <v>93416</v>
      </c>
      <c r="N2953" s="1" t="s">
        <v>3433</v>
      </c>
      <c r="O2953">
        <v>212</v>
      </c>
      <c r="P2953">
        <v>220</v>
      </c>
    </row>
    <row r="2954" spans="1:16" x14ac:dyDescent="0.25">
      <c r="A2954" t="s">
        <v>4354</v>
      </c>
      <c r="B2954" t="s">
        <v>423</v>
      </c>
      <c r="C2954" t="s">
        <v>330</v>
      </c>
      <c r="D2954" t="s">
        <v>8126</v>
      </c>
      <c r="E2954" t="str">
        <f>VLOOKUP(TRIM(SUBSTITUTE(D2954,CHAR(160),CHAR(32))),Metadata!B$1:C$2632,2,FALSE)</f>
        <v>Racine, Jean, 1639-1699.</v>
      </c>
      <c r="F2954" t="str">
        <f>VLOOKUP(TRIM(SUBSTITUTE(D2954,CHAR(160),CHAR(32))),Metadata!B$1:D$2632,3,FALSE)</f>
        <v>Abrégé Hist. de Port-Royal</v>
      </c>
      <c r="G2954">
        <f>VLOOKUP(TRIM(SUBSTITUTE(D2954,CHAR(160),CHAR(32))),Metadata!B$1:E$2632,4,FALSE)</f>
        <v>1699</v>
      </c>
      <c r="H2954" t="s">
        <v>445</v>
      </c>
      <c r="J2954" t="str">
        <f>VLOOKUP(TRIM(SUBSTITUTE(D2954,CHAR(160),CHAR(32))),Metadata!B$1:H$2632,7,FALSE)</f>
        <v>traite ou essai</v>
      </c>
      <c r="L2954" t="str">
        <f>VLOOKUP(TRIM(SUBSTITUTE(D2954,CHAR(160),CHAR(32))),Metadata!B$1:J$2632,9,FALSE)</f>
        <v>prose</v>
      </c>
      <c r="M2954">
        <f>VLOOKUP(TRIM(SUBSTITUTE(D2954,CHAR(160),CHAR(32))),Metadata!B$1:K$2632,10,FALSE)</f>
        <v>45781</v>
      </c>
      <c r="N2954" s="1" t="s">
        <v>3434</v>
      </c>
      <c r="O2954">
        <v>156</v>
      </c>
      <c r="P2954">
        <v>164</v>
      </c>
    </row>
    <row r="2955" spans="1:16" x14ac:dyDescent="0.25">
      <c r="A2955" t="s">
        <v>4354</v>
      </c>
      <c r="B2955" t="s">
        <v>423</v>
      </c>
      <c r="C2955" t="s">
        <v>330</v>
      </c>
      <c r="D2955" t="s">
        <v>7910</v>
      </c>
      <c r="E2955" t="str">
        <f>VLOOKUP(TRIM(SUBSTITUTE(D2955,CHAR(160),CHAR(32))),Metadata!B$1:C$2632,2,FALSE)</f>
        <v>Urfé, Honoré d', 1567-1625.</v>
      </c>
      <c r="F2955" t="str">
        <f>VLOOKUP(TRIM(SUBSTITUTE(D2955,CHAR(160),CHAR(32))),Metadata!B$1:D$2632,3,FALSE)</f>
        <v>L'Astrée. T. 4</v>
      </c>
      <c r="G2955">
        <f>VLOOKUP(TRIM(SUBSTITUTE(D2955,CHAR(160),CHAR(32))),Metadata!B$1:E$2632,4,FALSE)</f>
        <v>1624</v>
      </c>
      <c r="H2955" t="s">
        <v>445</v>
      </c>
      <c r="J2955" t="str">
        <f>VLOOKUP(TRIM(SUBSTITUTE(D2955,CHAR(160),CHAR(32))),Metadata!B$1:H$2632,7,FALSE)</f>
        <v>roman</v>
      </c>
      <c r="L2955" t="str">
        <f>VLOOKUP(TRIM(SUBSTITUTE(D2955,CHAR(160),CHAR(32))),Metadata!B$1:J$2632,9,FALSE)</f>
        <v>prose</v>
      </c>
      <c r="M2955">
        <f>VLOOKUP(TRIM(SUBSTITUTE(D2955,CHAR(160),CHAR(32))),Metadata!B$1:K$2632,10,FALSE)</f>
        <v>360162</v>
      </c>
      <c r="N2955" s="1" t="s">
        <v>3435</v>
      </c>
      <c r="O2955">
        <v>276</v>
      </c>
      <c r="P2955">
        <v>284</v>
      </c>
    </row>
    <row r="2956" spans="1:16" x14ac:dyDescent="0.25">
      <c r="A2956" t="s">
        <v>4354</v>
      </c>
      <c r="B2956" t="s">
        <v>423</v>
      </c>
      <c r="C2956" t="s">
        <v>330</v>
      </c>
      <c r="D2956" t="s">
        <v>7910</v>
      </c>
      <c r="E2956" t="str">
        <f>VLOOKUP(TRIM(SUBSTITUTE(D2956,CHAR(160),CHAR(32))),Metadata!B$1:C$2632,2,FALSE)</f>
        <v>Urfé, Honoré d', 1567-1625.</v>
      </c>
      <c r="F2956" t="str">
        <f>VLOOKUP(TRIM(SUBSTITUTE(D2956,CHAR(160),CHAR(32))),Metadata!B$1:D$2632,3,FALSE)</f>
        <v>L'Astrée. T. 4</v>
      </c>
      <c r="G2956">
        <f>VLOOKUP(TRIM(SUBSTITUTE(D2956,CHAR(160),CHAR(32))),Metadata!B$1:E$2632,4,FALSE)</f>
        <v>1624</v>
      </c>
      <c r="H2956" t="s">
        <v>445</v>
      </c>
      <c r="J2956" t="str">
        <f>VLOOKUP(TRIM(SUBSTITUTE(D2956,CHAR(160),CHAR(32))),Metadata!B$1:H$2632,7,FALSE)</f>
        <v>roman</v>
      </c>
      <c r="L2956" t="str">
        <f>VLOOKUP(TRIM(SUBSTITUTE(D2956,CHAR(160),CHAR(32))),Metadata!B$1:J$2632,9,FALSE)</f>
        <v>prose</v>
      </c>
      <c r="M2956">
        <f>VLOOKUP(TRIM(SUBSTITUTE(D2956,CHAR(160),CHAR(32))),Metadata!B$1:K$2632,10,FALSE)</f>
        <v>360162</v>
      </c>
      <c r="N2956" t="s">
        <v>3436</v>
      </c>
      <c r="O2956">
        <v>190</v>
      </c>
      <c r="P2956">
        <v>197</v>
      </c>
    </row>
    <row r="2957" spans="1:16" x14ac:dyDescent="0.25">
      <c r="A2957" t="s">
        <v>4354</v>
      </c>
      <c r="B2957" t="s">
        <v>423</v>
      </c>
      <c r="C2957" t="s">
        <v>330</v>
      </c>
      <c r="D2957" t="s">
        <v>8142</v>
      </c>
      <c r="E2957" t="str">
        <f>VLOOKUP(TRIM(SUBSTITUTE(D2957,CHAR(160),CHAR(32))),Metadata!B$1:C$2632,2,FALSE)</f>
        <v>Saint-Réal, M. l'abbé de (César Vichard), 1639-1692.</v>
      </c>
      <c r="F2957" t="str">
        <f>VLOOKUP(TRIM(SUBSTITUTE(D2957,CHAR(160),CHAR(32))),Metadata!B$1:D$2632,3,FALSE)</f>
        <v>Dom Carlos</v>
      </c>
      <c r="G2957">
        <f>VLOOKUP(TRIM(SUBSTITUTE(D2957,CHAR(160),CHAR(32))),Metadata!B$1:E$2632,4,FALSE)</f>
        <v>1672</v>
      </c>
      <c r="H2957" t="s">
        <v>445</v>
      </c>
      <c r="J2957" t="str">
        <f>VLOOKUP(TRIM(SUBSTITUTE(D2957,CHAR(160),CHAR(32))),Metadata!B$1:H$2632,7,FALSE)</f>
        <v>roman</v>
      </c>
      <c r="L2957" t="str">
        <f>VLOOKUP(TRIM(SUBSTITUTE(D2957,CHAR(160),CHAR(32))),Metadata!B$1:J$2632,9,FALSE)</f>
        <v>prose</v>
      </c>
      <c r="M2957">
        <f>VLOOKUP(TRIM(SUBSTITUTE(D2957,CHAR(160),CHAR(32))),Metadata!B$1:K$2632,10,FALSE)</f>
        <v>24305</v>
      </c>
      <c r="N2957" s="1" t="s">
        <v>3437</v>
      </c>
      <c r="O2957">
        <v>150</v>
      </c>
      <c r="P2957">
        <v>158</v>
      </c>
    </row>
    <row r="2958" spans="1:16" x14ac:dyDescent="0.25">
      <c r="A2958" t="s">
        <v>4354</v>
      </c>
      <c r="B2958" t="s">
        <v>423</v>
      </c>
      <c r="C2958" t="s">
        <v>330</v>
      </c>
      <c r="D2958" t="s">
        <v>8143</v>
      </c>
      <c r="E2958" t="str">
        <f>VLOOKUP(TRIM(SUBSTITUTE(D2958,CHAR(160),CHAR(32))),Metadata!B$1:C$2632,2,FALSE)</f>
        <v>Saint-Réal, M. l'abbé de (César Vichard), 1639-1692.</v>
      </c>
      <c r="F2958" t="str">
        <f>VLOOKUP(TRIM(SUBSTITUTE(D2958,CHAR(160),CHAR(32))),Metadata!B$1:D$2632,3,FALSE)</f>
        <v>La conjuration des Espagnols</v>
      </c>
      <c r="G2958">
        <f>VLOOKUP(TRIM(SUBSTITUTE(D2958,CHAR(160),CHAR(32))),Metadata!B$1:E$2632,4,FALSE)</f>
        <v>1674</v>
      </c>
      <c r="H2958" t="s">
        <v>445</v>
      </c>
      <c r="J2958" t="str">
        <f>VLOOKUP(TRIM(SUBSTITUTE(D2958,CHAR(160),CHAR(32))),Metadata!B$1:H$2632,7,FALSE)</f>
        <v>roman</v>
      </c>
      <c r="L2958" t="str">
        <f>VLOOKUP(TRIM(SUBSTITUTE(D2958,CHAR(160),CHAR(32))),Metadata!B$1:J$2632,9,FALSE)</f>
        <v>prose</v>
      </c>
      <c r="M2958">
        <f>VLOOKUP(TRIM(SUBSTITUTE(D2958,CHAR(160),CHAR(32))),Metadata!B$1:K$2632,10,FALSE)</f>
        <v>24305</v>
      </c>
      <c r="N2958" s="1" t="s">
        <v>3438</v>
      </c>
      <c r="O2958">
        <v>81</v>
      </c>
      <c r="P2958">
        <v>92</v>
      </c>
    </row>
    <row r="2959" spans="1:16" x14ac:dyDescent="0.25">
      <c r="A2959" t="s">
        <v>4354</v>
      </c>
      <c r="B2959" t="s">
        <v>423</v>
      </c>
      <c r="C2959" t="s">
        <v>330</v>
      </c>
      <c r="D2959" t="s">
        <v>8110</v>
      </c>
      <c r="E2959" t="str">
        <f>VLOOKUP(TRIM(SUBSTITUTE(D2959,CHAR(160),CHAR(32))),Metadata!B$1:C$2632,2,FALSE)</f>
        <v>Naudé, Gabriel, 1600-1653.</v>
      </c>
      <c r="F2959" t="str">
        <f>VLOOKUP(TRIM(SUBSTITUTE(D2959,CHAR(160),CHAR(32))),Metadata!B$1:D$2632,3,FALSE)</f>
        <v>Advis povr dresser vne bibliotheqve</v>
      </c>
      <c r="G2959">
        <f>VLOOKUP(TRIM(SUBSTITUTE(D2959,CHAR(160),CHAR(32))),Metadata!B$1:E$2632,4,FALSE)</f>
        <v>1643</v>
      </c>
      <c r="H2959" t="s">
        <v>445</v>
      </c>
      <c r="J2959" t="str">
        <f>VLOOKUP(TRIM(SUBSTITUTE(D2959,CHAR(160),CHAR(32))),Metadata!B$1:H$2632,7,FALSE)</f>
        <v>traite ou essai</v>
      </c>
      <c r="L2959" t="str">
        <f>VLOOKUP(TRIM(SUBSTITUTE(D2959,CHAR(160),CHAR(32))),Metadata!B$1:J$2632,9,FALSE)</f>
        <v>prose</v>
      </c>
      <c r="M2959">
        <f>VLOOKUP(TRIM(SUBSTITUTE(D2959,CHAR(160),CHAR(32))),Metadata!B$1:K$2632,10,FALSE)</f>
        <v>18113</v>
      </c>
      <c r="N2959" s="1" t="s">
        <v>3439</v>
      </c>
      <c r="O2959">
        <v>505</v>
      </c>
      <c r="P2959">
        <v>513</v>
      </c>
    </row>
    <row r="2960" spans="1:16" x14ac:dyDescent="0.25">
      <c r="A2960" t="s">
        <v>4354</v>
      </c>
      <c r="B2960" t="s">
        <v>423</v>
      </c>
      <c r="C2960" t="s">
        <v>330</v>
      </c>
      <c r="D2960" t="s">
        <v>8120</v>
      </c>
      <c r="E2960" t="str">
        <f>VLOOKUP(TRIM(SUBSTITUTE(D2960,CHAR(160),CHAR(32))),Metadata!B$1:C$2632,2,FALSE)</f>
        <v>Peiresc, Nicolas Claude Fabri de, 1580-1637.</v>
      </c>
      <c r="F2960" t="str">
        <f>VLOOKUP(TRIM(SUBSTITUTE(D2960,CHAR(160),CHAR(32))),Metadata!B$1:D$2632,3,FALSE)</f>
        <v>Lettres de Peiresc. Tome quatrième, Lettres de Peiresc à Borrilly, à Bouchard et à Gassendi, lettres de Gassendi à Peiresc, 1626-1637</v>
      </c>
      <c r="G2960">
        <f>VLOOKUP(TRIM(SUBSTITUTE(D2960,CHAR(160),CHAR(32))),Metadata!B$1:E$2632,4,FALSE)</f>
        <v>1637</v>
      </c>
      <c r="H2960" t="s">
        <v>445</v>
      </c>
      <c r="J2960" t="str">
        <f>VLOOKUP(TRIM(SUBSTITUTE(D2960,CHAR(160),CHAR(32))),Metadata!B$1:H$2632,7,FALSE)</f>
        <v>correspondance</v>
      </c>
      <c r="L2960" t="str">
        <f>VLOOKUP(TRIM(SUBSTITUTE(D2960,CHAR(160),CHAR(32))),Metadata!B$1:J$2632,9,FALSE)</f>
        <v>prose</v>
      </c>
      <c r="M2960">
        <f>VLOOKUP(TRIM(SUBSTITUTE(D2960,CHAR(160),CHAR(32))),Metadata!B$1:K$2632,10,FALSE)</f>
        <v>81344</v>
      </c>
      <c r="N2960" s="1" t="s">
        <v>3440</v>
      </c>
      <c r="O2960">
        <v>82</v>
      </c>
      <c r="P2960">
        <v>90</v>
      </c>
    </row>
    <row r="2961" spans="1:16" x14ac:dyDescent="0.25">
      <c r="A2961" t="s">
        <v>4354</v>
      </c>
      <c r="B2961" t="s">
        <v>423</v>
      </c>
      <c r="C2961" t="s">
        <v>330</v>
      </c>
      <c r="D2961" t="s">
        <v>8122</v>
      </c>
      <c r="E2961" t="str">
        <f>VLOOKUP(TRIM(SUBSTITUTE(D2961,CHAR(160),CHAR(32))),Metadata!B$1:C$2632,2,FALSE)</f>
        <v>Peiresc, Nicolas Claude Fabri de, 1580-1637.</v>
      </c>
      <c r="F2961" t="str">
        <f>VLOOKUP(TRIM(SUBSTITUTE(D2961,CHAR(160),CHAR(32))),Metadata!B$1:D$2632,3,FALSE)</f>
        <v>Lettres de Peiresc. Tome sixième, Lettres de Peiresc à sa famille et principalement à son frère, 1602-1637</v>
      </c>
      <c r="G2961">
        <f>VLOOKUP(TRIM(SUBSTITUTE(D2961,CHAR(160),CHAR(32))),Metadata!B$1:E$2632,4,FALSE)</f>
        <v>1625</v>
      </c>
      <c r="H2961" t="s">
        <v>445</v>
      </c>
      <c r="J2961" t="str">
        <f>VLOOKUP(TRIM(SUBSTITUTE(D2961,CHAR(160),CHAR(32))),Metadata!B$1:H$2632,7,FALSE)</f>
        <v>correspondance</v>
      </c>
      <c r="L2961" t="str">
        <f>VLOOKUP(TRIM(SUBSTITUTE(D2961,CHAR(160),CHAR(32))),Metadata!B$1:J$2632,9,FALSE)</f>
        <v>prose</v>
      </c>
      <c r="M2961">
        <f>VLOOKUP(TRIM(SUBSTITUTE(D2961,CHAR(160),CHAR(32))),Metadata!B$1:K$2632,10,FALSE)</f>
        <v>83659</v>
      </c>
      <c r="N2961" s="1" t="s">
        <v>3441</v>
      </c>
      <c r="O2961">
        <v>43</v>
      </c>
      <c r="P2961">
        <v>50</v>
      </c>
    </row>
    <row r="2962" spans="1:16" x14ac:dyDescent="0.25">
      <c r="A2962" t="s">
        <v>4354</v>
      </c>
      <c r="B2962" t="s">
        <v>423</v>
      </c>
      <c r="C2962" t="s">
        <v>330</v>
      </c>
      <c r="D2962" t="s">
        <v>7910</v>
      </c>
      <c r="E2962" t="str">
        <f>VLOOKUP(TRIM(SUBSTITUTE(D2962,CHAR(160),CHAR(32))),Metadata!B$1:C$2632,2,FALSE)</f>
        <v>Urfé, Honoré d', 1567-1625.</v>
      </c>
      <c r="F2962" t="str">
        <f>VLOOKUP(TRIM(SUBSTITUTE(D2962,CHAR(160),CHAR(32))),Metadata!B$1:D$2632,3,FALSE)</f>
        <v>L'Astrée. T. 4</v>
      </c>
      <c r="G2962">
        <f>VLOOKUP(TRIM(SUBSTITUTE(D2962,CHAR(160),CHAR(32))),Metadata!B$1:E$2632,4,FALSE)</f>
        <v>1624</v>
      </c>
      <c r="H2962" t="s">
        <v>445</v>
      </c>
      <c r="J2962" t="str">
        <f>VLOOKUP(TRIM(SUBSTITUTE(D2962,CHAR(160),CHAR(32))),Metadata!B$1:H$2632,7,FALSE)</f>
        <v>roman</v>
      </c>
      <c r="L2962" t="str">
        <f>VLOOKUP(TRIM(SUBSTITUTE(D2962,CHAR(160),CHAR(32))),Metadata!B$1:J$2632,9,FALSE)</f>
        <v>prose</v>
      </c>
      <c r="M2962">
        <f>VLOOKUP(TRIM(SUBSTITUTE(D2962,CHAR(160),CHAR(32))),Metadata!B$1:K$2632,10,FALSE)</f>
        <v>360162</v>
      </c>
      <c r="N2962" s="1" t="s">
        <v>3442</v>
      </c>
      <c r="O2962">
        <v>247</v>
      </c>
      <c r="P2962">
        <v>256</v>
      </c>
    </row>
    <row r="2963" spans="1:16" x14ac:dyDescent="0.25">
      <c r="A2963" t="s">
        <v>4354</v>
      </c>
      <c r="B2963" t="s">
        <v>423</v>
      </c>
      <c r="C2963" t="s">
        <v>330</v>
      </c>
      <c r="D2963" t="s">
        <v>8070</v>
      </c>
      <c r="E2963" t="str">
        <f>VLOOKUP(TRIM(SUBSTITUTE(D2963,CHAR(160),CHAR(32))),Metadata!B$1:C$2632,2,FALSE)</f>
        <v>La Fayette, Madame de (Marie-Madeleine Pioche de La Vergne), 1634-1693.</v>
      </c>
      <c r="F2963" t="str">
        <f>VLOOKUP(TRIM(SUBSTITUTE(D2963,CHAR(160),CHAR(32))),Metadata!B$1:D$2632,3,FALSE)</f>
        <v>La princesse de Clèves</v>
      </c>
      <c r="G2963">
        <f>VLOOKUP(TRIM(SUBSTITUTE(D2963,CHAR(160),CHAR(32))),Metadata!B$1:E$2632,4,FALSE)</f>
        <v>1678</v>
      </c>
      <c r="H2963" t="s">
        <v>445</v>
      </c>
      <c r="J2963" t="str">
        <f>VLOOKUP(TRIM(SUBSTITUTE(D2963,CHAR(160),CHAR(32))),Metadata!B$1:H$2632,7,FALSE)</f>
        <v>traite ou essai</v>
      </c>
      <c r="L2963" t="str">
        <f>VLOOKUP(TRIM(SUBSTITUTE(D2963,CHAR(160),CHAR(32))),Metadata!B$1:J$2632,9,FALSE)</f>
        <v/>
      </c>
      <c r="M2963">
        <f>VLOOKUP(TRIM(SUBSTITUTE(D2963,CHAR(160),CHAR(32))),Metadata!B$1:K$2632,10,FALSE)</f>
        <v>64170</v>
      </c>
      <c r="N2963" s="1" t="s">
        <v>3443</v>
      </c>
      <c r="O2963">
        <v>330</v>
      </c>
      <c r="P2963">
        <v>337</v>
      </c>
    </row>
    <row r="2964" spans="1:16" x14ac:dyDescent="0.25">
      <c r="A2964" t="s">
        <v>4354</v>
      </c>
      <c r="B2964" t="s">
        <v>423</v>
      </c>
      <c r="C2964" t="s">
        <v>330</v>
      </c>
      <c r="D2964" t="s">
        <v>8150</v>
      </c>
      <c r="E2964" t="str">
        <f>VLOOKUP(TRIM(SUBSTITUTE(D2964,CHAR(160),CHAR(32))),Metadata!B$1:C$2632,2,FALSE)</f>
        <v>Scudéry, Madeleine de, 1607-1701.</v>
      </c>
      <c r="F2964" t="str">
        <f>VLOOKUP(TRIM(SUBSTITUTE(D2964,CHAR(160),CHAR(32))),Metadata!B$1:D$2632,3,FALSE)</f>
        <v>Femmes Illustres</v>
      </c>
      <c r="G2964">
        <f>VLOOKUP(TRIM(SUBSTITUTE(D2964,CHAR(160),CHAR(32))),Metadata!B$1:E$2632,4,FALSE)</f>
        <v>1642</v>
      </c>
      <c r="H2964" t="s">
        <v>445</v>
      </c>
      <c r="J2964" t="str">
        <f>VLOOKUP(TRIM(SUBSTITUTE(D2964,CHAR(160),CHAR(32))),Metadata!B$1:H$2632,7,FALSE)</f>
        <v>traite ou essai</v>
      </c>
      <c r="L2964" t="str">
        <f>VLOOKUP(TRIM(SUBSTITUTE(D2964,CHAR(160),CHAR(32))),Metadata!B$1:J$2632,9,FALSE)</f>
        <v/>
      </c>
      <c r="M2964">
        <f>VLOOKUP(TRIM(SUBSTITUTE(D2964,CHAR(160),CHAR(32))),Metadata!B$1:K$2632,10,FALSE)</f>
        <v>53928</v>
      </c>
      <c r="N2964" s="1" t="s">
        <v>3444</v>
      </c>
      <c r="O2964">
        <v>77</v>
      </c>
      <c r="P2964">
        <v>84</v>
      </c>
    </row>
    <row r="2965" spans="1:16" x14ac:dyDescent="0.25">
      <c r="A2965" t="s">
        <v>4354</v>
      </c>
      <c r="B2965" t="s">
        <v>423</v>
      </c>
      <c r="C2965" t="s">
        <v>330</v>
      </c>
      <c r="D2965" t="s">
        <v>8318</v>
      </c>
      <c r="E2965" t="str">
        <f>VLOOKUP(TRIM(SUBSTITUTE(D2965,CHAR(160),CHAR(32))),Metadata!B$1:C$2632,2,FALSE)</f>
        <v>Marivaux, Pierre Carlet de Chamblain de, 1688-1763.</v>
      </c>
      <c r="F2965" t="str">
        <f>VLOOKUP(TRIM(SUBSTITUTE(D2965,CHAR(160),CHAR(32))),Metadata!B$1:D$2632,3,FALSE)</f>
        <v>La vie de Mariane, ou, Les aventures de Madame la comtesse de ***</v>
      </c>
      <c r="G2965">
        <f>VLOOKUP(TRIM(SUBSTITUTE(D2965,CHAR(160),CHAR(32))),Metadata!B$1:E$2632,4,FALSE)</f>
        <v>1745</v>
      </c>
      <c r="H2965" t="s">
        <v>448</v>
      </c>
      <c r="J2965" t="str">
        <f>VLOOKUP(TRIM(SUBSTITUTE(D2965,CHAR(160),CHAR(32))),Metadata!B$1:H$2632,7,FALSE)</f>
        <v>roman</v>
      </c>
      <c r="L2965" t="str">
        <f>VLOOKUP(TRIM(SUBSTITUTE(D2965,CHAR(160),CHAR(32))),Metadata!B$1:J$2632,9,FALSE)</f>
        <v>prose</v>
      </c>
      <c r="M2965">
        <f>VLOOKUP(TRIM(SUBSTITUTE(D2965,CHAR(160),CHAR(32))),Metadata!B$1:K$2632,10,FALSE)</f>
        <v>211066</v>
      </c>
      <c r="N2965" s="1" t="s">
        <v>3445</v>
      </c>
      <c r="O2965">
        <v>40</v>
      </c>
      <c r="P2965">
        <v>48</v>
      </c>
    </row>
    <row r="2966" spans="1:16" x14ac:dyDescent="0.25">
      <c r="A2966" t="s">
        <v>4354</v>
      </c>
      <c r="B2966" t="s">
        <v>423</v>
      </c>
      <c r="C2966" t="s">
        <v>330</v>
      </c>
      <c r="D2966" t="s">
        <v>8267</v>
      </c>
      <c r="E2966" t="str">
        <f>VLOOKUP(TRIM(SUBSTITUTE(D2966,CHAR(160),CHAR(32))),Metadata!B$1:C$2632,2,FALSE)</f>
        <v>Genlis, Stéphanie Félicité, comtesse de, 1746-1830.</v>
      </c>
      <c r="F2966" t="str">
        <f>VLOOKUP(TRIM(SUBSTITUTE(D2966,CHAR(160),CHAR(32))),Metadata!B$1:D$2632,3,FALSE)</f>
        <v>Adèle et Théodore, ou, Lettres sur l'éducation</v>
      </c>
      <c r="G2966">
        <f>VLOOKUP(TRIM(SUBSTITUTE(D2966,CHAR(160),CHAR(32))),Metadata!B$1:E$2632,4,FALSE)</f>
        <v>1782</v>
      </c>
      <c r="H2966" t="s">
        <v>448</v>
      </c>
      <c r="J2966" t="str">
        <f>VLOOKUP(TRIM(SUBSTITUTE(D2966,CHAR(160),CHAR(32))),Metadata!B$1:H$2632,7,FALSE)</f>
        <v>roman</v>
      </c>
      <c r="L2966" t="str">
        <f>VLOOKUP(TRIM(SUBSTITUTE(D2966,CHAR(160),CHAR(32))),Metadata!B$1:J$2632,9,FALSE)</f>
        <v>prose</v>
      </c>
      <c r="M2966">
        <f>VLOOKUP(TRIM(SUBSTITUTE(D2966,CHAR(160),CHAR(32))),Metadata!B$1:K$2632,10,FALSE)</f>
        <v>264516</v>
      </c>
      <c r="N2966" t="s">
        <v>3446</v>
      </c>
      <c r="O2966">
        <v>147</v>
      </c>
      <c r="P2966">
        <v>155</v>
      </c>
    </row>
    <row r="2967" spans="1:16" x14ac:dyDescent="0.25">
      <c r="A2967" t="s">
        <v>4354</v>
      </c>
      <c r="B2967" t="s">
        <v>423</v>
      </c>
      <c r="C2967" t="s">
        <v>330</v>
      </c>
      <c r="D2967" t="s">
        <v>8183</v>
      </c>
      <c r="E2967" t="str">
        <f>VLOOKUP(TRIM(SUBSTITUTE(D2967,CHAR(160),CHAR(32))),Metadata!B$1:C$2632,2,FALSE)</f>
        <v>Barthélemy, Jean-Jacques, 1716-1795.</v>
      </c>
      <c r="F2967" t="str">
        <f>VLOOKUP(TRIM(SUBSTITUTE(D2967,CHAR(160),CHAR(32))),Metadata!B$1:D$2632,3,FALSE)</f>
        <v>Voyage du jeune anacharsis</v>
      </c>
      <c r="G2967">
        <f>VLOOKUP(TRIM(SUBSTITUTE(D2967,CHAR(160),CHAR(32))),Metadata!B$1:E$2632,4,FALSE)</f>
        <v>1788</v>
      </c>
      <c r="H2967" t="s">
        <v>448</v>
      </c>
      <c r="J2967" t="str">
        <f>VLOOKUP(TRIM(SUBSTITUTE(D2967,CHAR(160),CHAR(32))),Metadata!B$1:H$2632,7,FALSE)</f>
        <v>melanges litteraires</v>
      </c>
      <c r="L2967" t="str">
        <f>VLOOKUP(TRIM(SUBSTITUTE(D2967,CHAR(160),CHAR(32))),Metadata!B$1:J$2632,9,FALSE)</f>
        <v>prose</v>
      </c>
      <c r="M2967">
        <f>VLOOKUP(TRIM(SUBSTITUTE(D2967,CHAR(160),CHAR(32))),Metadata!B$1:K$2632,10,FALSE)</f>
        <v>539817</v>
      </c>
      <c r="N2967" s="1" t="s">
        <v>3447</v>
      </c>
      <c r="O2967">
        <v>27</v>
      </c>
      <c r="P2967">
        <v>36</v>
      </c>
    </row>
    <row r="2968" spans="1:16" x14ac:dyDescent="0.25">
      <c r="A2968" t="s">
        <v>4354</v>
      </c>
      <c r="B2968" t="s">
        <v>423</v>
      </c>
      <c r="C2968" t="s">
        <v>330</v>
      </c>
      <c r="D2968" t="s">
        <v>8255</v>
      </c>
      <c r="E2968" t="str">
        <f>VLOOKUP(TRIM(SUBSTITUTE(D2968,CHAR(160),CHAR(32))),Metadata!B$1:C$2632,2,FALSE)</f>
        <v>Dupuis, Charles François, 1742-1809.</v>
      </c>
      <c r="F2968" t="str">
        <f>VLOOKUP(TRIM(SUBSTITUTE(D2968,CHAR(160),CHAR(32))),Metadata!B$1:D$2632,3,FALSE)</f>
        <v>Abrégé de l'origine de tous les cultes</v>
      </c>
      <c r="G2968">
        <f>VLOOKUP(TRIM(SUBSTITUTE(D2968,CHAR(160),CHAR(32))),Metadata!B$1:E$2632,4,FALSE)</f>
        <v>1796</v>
      </c>
      <c r="H2968" t="s">
        <v>448</v>
      </c>
      <c r="J2968" t="str">
        <f>VLOOKUP(TRIM(SUBSTITUTE(D2968,CHAR(160),CHAR(32))),Metadata!B$1:H$2632,7,FALSE)</f>
        <v>traite ou essai</v>
      </c>
      <c r="L2968" t="str">
        <f>VLOOKUP(TRIM(SUBSTITUTE(D2968,CHAR(160),CHAR(32))),Metadata!B$1:J$2632,9,FALSE)</f>
        <v>prose</v>
      </c>
      <c r="M2968">
        <f>VLOOKUP(TRIM(SUBSTITUTE(D2968,CHAR(160),CHAR(32))),Metadata!B$1:K$2632,10,FALSE)</f>
        <v>133281</v>
      </c>
      <c r="N2968" s="1" t="s">
        <v>3448</v>
      </c>
      <c r="O2968">
        <v>47</v>
      </c>
      <c r="P2968">
        <v>54</v>
      </c>
    </row>
    <row r="2969" spans="1:16" x14ac:dyDescent="0.25">
      <c r="A2969" t="s">
        <v>4354</v>
      </c>
      <c r="B2969" t="s">
        <v>423</v>
      </c>
      <c r="C2969" t="s">
        <v>330</v>
      </c>
      <c r="D2969" t="s">
        <v>8385</v>
      </c>
      <c r="E2969" t="str">
        <f>VLOOKUP(TRIM(SUBSTITUTE(D2969,CHAR(160),CHAR(32))),Metadata!B$1:C$2632,2,FALSE)</f>
        <v>Rousseau, Jean-Jacques, 1712-1778.</v>
      </c>
      <c r="F2969" t="str">
        <f>VLOOKUP(TRIM(SUBSTITUTE(D2969,CHAR(160),CHAR(32))),Metadata!B$1:D$2632,3,FALSE)</f>
        <v>Rousseau juge de Jean-Jacques, Dialogues</v>
      </c>
      <c r="G2969">
        <f>VLOOKUP(TRIM(SUBSTITUTE(D2969,CHAR(160),CHAR(32))),Metadata!B$1:E$2632,4,FALSE)</f>
        <v>1776</v>
      </c>
      <c r="H2969" t="s">
        <v>448</v>
      </c>
      <c r="J2969" t="str">
        <f>VLOOKUP(TRIM(SUBSTITUTE(D2969,CHAR(160),CHAR(32))),Metadata!B$1:H$2632,7,FALSE)</f>
        <v>memoires</v>
      </c>
      <c r="L2969" t="str">
        <f>VLOOKUP(TRIM(SUBSTITUTE(D2969,CHAR(160),CHAR(32))),Metadata!B$1:J$2632,9,FALSE)</f>
        <v>prose</v>
      </c>
      <c r="M2969">
        <f>VLOOKUP(TRIM(SUBSTITUTE(D2969,CHAR(160),CHAR(32))),Metadata!B$1:K$2632,10,FALSE)</f>
        <v>128799</v>
      </c>
      <c r="N2969" s="1" t="s">
        <v>3449</v>
      </c>
      <c r="O2969">
        <v>163</v>
      </c>
      <c r="P2969">
        <v>171</v>
      </c>
    </row>
    <row r="2970" spans="1:16" x14ac:dyDescent="0.25">
      <c r="A2970" t="s">
        <v>4354</v>
      </c>
      <c r="B2970" t="s">
        <v>423</v>
      </c>
      <c r="C2970" t="s">
        <v>330</v>
      </c>
      <c r="D2970" t="s">
        <v>8304</v>
      </c>
      <c r="E2970" t="str">
        <f>VLOOKUP(TRIM(SUBSTITUTE(D2970,CHAR(160),CHAR(32))),Metadata!B$1:C$2632,2,FALSE)</f>
        <v>Lenglet Dufresnoy, Nicolas, 1674-1755.</v>
      </c>
      <c r="F2970" t="str">
        <f>VLOOKUP(TRIM(SUBSTITUTE(D2970,CHAR(160),CHAR(32))),Metadata!B$1:D$2632,3,FALSE)</f>
        <v>De l'usage des romans, où l'on fait voir leur utilité et leurs différents caractères</v>
      </c>
      <c r="G2970">
        <f>VLOOKUP(TRIM(SUBSTITUTE(D2970,CHAR(160),CHAR(32))),Metadata!B$1:E$2632,4,FALSE)</f>
        <v>1734</v>
      </c>
      <c r="H2970" t="s">
        <v>448</v>
      </c>
      <c r="J2970" t="str">
        <f>VLOOKUP(TRIM(SUBSTITUTE(D2970,CHAR(160),CHAR(32))),Metadata!B$1:H$2632,7,FALSE)</f>
        <v>traite ou essai</v>
      </c>
      <c r="L2970" t="str">
        <f>VLOOKUP(TRIM(SUBSTITUTE(D2970,CHAR(160),CHAR(32))),Metadata!B$1:J$2632,9,FALSE)</f>
        <v>prose</v>
      </c>
      <c r="M2970">
        <f>VLOOKUP(TRIM(SUBSTITUTE(D2970,CHAR(160),CHAR(32))),Metadata!B$1:K$2632,10,FALSE)</f>
        <v>42087</v>
      </c>
      <c r="N2970" s="1" t="s">
        <v>3450</v>
      </c>
      <c r="O2970">
        <v>176</v>
      </c>
      <c r="P2970">
        <v>183</v>
      </c>
    </row>
    <row r="2971" spans="1:16" x14ac:dyDescent="0.25">
      <c r="A2971" t="s">
        <v>4354</v>
      </c>
      <c r="B2971" t="s">
        <v>423</v>
      </c>
      <c r="C2971" t="s">
        <v>330</v>
      </c>
      <c r="D2971" t="s">
        <v>8361</v>
      </c>
      <c r="E2971" t="str">
        <f>VLOOKUP(TRIM(SUBSTITUTE(D2971,CHAR(160),CHAR(32))),Metadata!B$1:C$2632,2,FALSE)</f>
        <v>Prévost, abbé, 1697-1763.</v>
      </c>
      <c r="F2971" t="str">
        <f>VLOOKUP(TRIM(SUBSTITUTE(D2971,CHAR(160),CHAR(32))),Metadata!B$1:D$2632,3,FALSE)</f>
        <v>Mémoires pour servir à l'histoire de Malte, ou, Histoire de la jeunesse du commandeur de ***</v>
      </c>
      <c r="G2971">
        <f>VLOOKUP(TRIM(SUBSTITUTE(D2971,CHAR(160),CHAR(32))),Metadata!B$1:E$2632,4,FALSE)</f>
        <v>1741</v>
      </c>
      <c r="H2971" t="s">
        <v>448</v>
      </c>
      <c r="J2971" t="str">
        <f>VLOOKUP(TRIM(SUBSTITUTE(D2971,CHAR(160),CHAR(32))),Metadata!B$1:H$2632,7,FALSE)</f>
        <v>roman</v>
      </c>
      <c r="L2971" t="str">
        <f>VLOOKUP(TRIM(SUBSTITUTE(D2971,CHAR(160),CHAR(32))),Metadata!B$1:J$2632,9,FALSE)</f>
        <v>prose</v>
      </c>
      <c r="M2971">
        <f>VLOOKUP(TRIM(SUBSTITUTE(D2971,CHAR(160),CHAR(32))),Metadata!B$1:K$2632,10,FALSE)</f>
        <v>91980</v>
      </c>
      <c r="N2971" s="1" t="s">
        <v>3451</v>
      </c>
      <c r="O2971">
        <v>233</v>
      </c>
      <c r="P2971">
        <v>241</v>
      </c>
    </row>
    <row r="2972" spans="1:16" x14ac:dyDescent="0.25">
      <c r="A2972" t="s">
        <v>4354</v>
      </c>
      <c r="B2972" t="s">
        <v>423</v>
      </c>
      <c r="C2972" t="s">
        <v>330</v>
      </c>
      <c r="D2972" t="s">
        <v>5707</v>
      </c>
      <c r="E2972" t="str">
        <f>VLOOKUP(TRIM(SUBSTITUTE(D2972,CHAR(160),CHAR(32))),Metadata!B$1:C$2632,2,FALSE)</f>
        <v>Bonaparte, Napoléon, 1769-1821.</v>
      </c>
      <c r="F2972" t="str">
        <f>VLOOKUP(TRIM(SUBSTITUTE(D2972,CHAR(160),CHAR(32))),Metadata!B$1:D$2632,3,FALSE)</f>
        <v>Oeuvres de Napoléon Bonaparte, Tome 1</v>
      </c>
      <c r="G2972">
        <f>VLOOKUP(TRIM(SUBSTITUTE(D2972,CHAR(160),CHAR(32))),Metadata!B$1:E$2632,4,FALSE)</f>
        <v>1796</v>
      </c>
      <c r="H2972" t="s">
        <v>448</v>
      </c>
      <c r="J2972" t="str">
        <f>VLOOKUP(TRIM(SUBSTITUTE(D2972,CHAR(160),CHAR(32))),Metadata!B$1:H$2632,7,FALSE)</f>
        <v>correspondance</v>
      </c>
      <c r="L2972" t="str">
        <f>VLOOKUP(TRIM(SUBSTITUTE(D2972,CHAR(160),CHAR(32))),Metadata!B$1:J$2632,9,FALSE)</f>
        <v/>
      </c>
      <c r="M2972">
        <f>VLOOKUP(TRIM(SUBSTITUTE(D2972,CHAR(160),CHAR(32))),Metadata!B$1:K$2632,10,FALSE)</f>
        <v>189076</v>
      </c>
      <c r="N2972" s="1" t="s">
        <v>3452</v>
      </c>
      <c r="O2972">
        <v>87</v>
      </c>
      <c r="P2972">
        <v>95</v>
      </c>
    </row>
    <row r="2973" spans="1:16" x14ac:dyDescent="0.25">
      <c r="A2973" t="s">
        <v>4354</v>
      </c>
      <c r="B2973" t="s">
        <v>423</v>
      </c>
      <c r="C2973" t="s">
        <v>330</v>
      </c>
      <c r="D2973" t="s">
        <v>8243</v>
      </c>
      <c r="E2973" t="str">
        <f>VLOOKUP(TRIM(SUBSTITUTE(D2973,CHAR(160),CHAR(32))),Metadata!B$1:C$2632,2,FALSE)</f>
        <v>Diderot, Denis, 1713-1784.</v>
      </c>
      <c r="F2973" t="str">
        <f>VLOOKUP(TRIM(SUBSTITUTE(D2973,CHAR(160),CHAR(32))),Metadata!B$1:D$2632,3,FALSE)</f>
        <v>Suite de l'entretien</v>
      </c>
      <c r="G2973">
        <f>VLOOKUP(TRIM(SUBSTITUTE(D2973,CHAR(160),CHAR(32))),Metadata!B$1:E$2632,4,FALSE)</f>
        <v>1784</v>
      </c>
      <c r="H2973" t="s">
        <v>448</v>
      </c>
      <c r="J2973" t="str">
        <f>VLOOKUP(TRIM(SUBSTITUTE(D2973,CHAR(160),CHAR(32))),Metadata!B$1:H$2632,7,FALSE)</f>
        <v>melanges litteraires</v>
      </c>
      <c r="L2973" t="str">
        <f>VLOOKUP(TRIM(SUBSTITUTE(D2973,CHAR(160),CHAR(32))),Metadata!B$1:J$2632,9,FALSE)</f>
        <v>prose</v>
      </c>
      <c r="M2973">
        <f>VLOOKUP(TRIM(SUBSTITUTE(D2973,CHAR(160),CHAR(32))),Metadata!B$1:K$2632,10,FALSE)</f>
        <v>2674</v>
      </c>
      <c r="N2973" s="1" t="s">
        <v>3453</v>
      </c>
      <c r="O2973">
        <v>254</v>
      </c>
      <c r="P2973">
        <v>262</v>
      </c>
    </row>
    <row r="2974" spans="1:16" x14ac:dyDescent="0.25">
      <c r="A2974" t="s">
        <v>4354</v>
      </c>
      <c r="B2974" t="s">
        <v>423</v>
      </c>
      <c r="C2974" t="s">
        <v>330</v>
      </c>
      <c r="D2974" t="s">
        <v>8249</v>
      </c>
      <c r="E2974" t="str">
        <f>VLOOKUP(TRIM(SUBSTITUTE(D2974,CHAR(160),CHAR(32))),Metadata!B$1:C$2632,2,FALSE)</f>
        <v>Dubos, abbé (Jean-Baptiste), 1670-1742.</v>
      </c>
      <c r="F2974" t="str">
        <f>VLOOKUP(TRIM(SUBSTITUTE(D2974,CHAR(160),CHAR(32))),Metadata!B$1:D$2632,3,FALSE)</f>
        <v>Réflexions critiques sur la poésie et sur la peinture</v>
      </c>
      <c r="G2974">
        <f>VLOOKUP(TRIM(SUBSTITUTE(D2974,CHAR(160),CHAR(32))),Metadata!B$1:E$2632,4,FALSE)</f>
        <v>1733</v>
      </c>
      <c r="H2974" t="s">
        <v>448</v>
      </c>
      <c r="J2974" t="str">
        <f>VLOOKUP(TRIM(SUBSTITUTE(D2974,CHAR(160),CHAR(32))),Metadata!B$1:H$2632,7,FALSE)</f>
        <v>melanges litteraires</v>
      </c>
      <c r="L2974" t="str">
        <f>VLOOKUP(TRIM(SUBSTITUTE(D2974,CHAR(160),CHAR(32))),Metadata!B$1:J$2632,9,FALSE)</f>
        <v>prose</v>
      </c>
      <c r="M2974">
        <f>VLOOKUP(TRIM(SUBSTITUTE(D2974,CHAR(160),CHAR(32))),Metadata!B$1:K$2632,10,FALSE)</f>
        <v>256009</v>
      </c>
      <c r="N2974" s="1" t="s">
        <v>3454</v>
      </c>
      <c r="O2974">
        <v>182</v>
      </c>
      <c r="P2974">
        <v>189</v>
      </c>
    </row>
    <row r="2975" spans="1:16" x14ac:dyDescent="0.25">
      <c r="A2975" t="s">
        <v>4354</v>
      </c>
      <c r="B2975" t="s">
        <v>423</v>
      </c>
      <c r="C2975" t="s">
        <v>330</v>
      </c>
      <c r="D2975" t="s">
        <v>5477</v>
      </c>
      <c r="E2975" t="str">
        <f>VLOOKUP(TRIM(SUBSTITUTE(D2975,CHAR(160),CHAR(32))),Metadata!B$1:C$2632,2,FALSE)</f>
        <v>Holbach, Paul Henri Thiry, baron d', 1723-1789.</v>
      </c>
      <c r="F2975" t="str">
        <f>VLOOKUP(TRIM(SUBSTITUTE(D2975,CHAR(160),CHAR(32))),Metadata!B$1:D$2632,3,FALSE)</f>
        <v>Histoire critique de Jésus-Christ ou analyse raisonnée des Évangiles</v>
      </c>
      <c r="G2975">
        <f>VLOOKUP(TRIM(SUBSTITUTE(D2975,CHAR(160),CHAR(32))),Metadata!B$1:E$2632,4,FALSE)</f>
        <v>1770</v>
      </c>
      <c r="H2975" t="s">
        <v>448</v>
      </c>
      <c r="J2975" t="str">
        <f>VLOOKUP(TRIM(SUBSTITUTE(D2975,CHAR(160),CHAR(32))),Metadata!B$1:H$2632,7,FALSE)</f>
        <v>traite</v>
      </c>
      <c r="L2975" t="str">
        <f>VLOOKUP(TRIM(SUBSTITUTE(D2975,CHAR(160),CHAR(32))),Metadata!B$1:J$2632,9,FALSE)</f>
        <v/>
      </c>
      <c r="M2975">
        <f>VLOOKUP(TRIM(SUBSTITUTE(D2975,CHAR(160),CHAR(32))),Metadata!B$1:K$2632,10,FALSE)</f>
        <v>88506</v>
      </c>
      <c r="N2975" s="1" t="s">
        <v>3455</v>
      </c>
      <c r="O2975">
        <v>29</v>
      </c>
      <c r="P2975">
        <v>36</v>
      </c>
    </row>
    <row r="2976" spans="1:16" x14ac:dyDescent="0.25">
      <c r="A2976" t="s">
        <v>4354</v>
      </c>
      <c r="B2976" t="s">
        <v>423</v>
      </c>
      <c r="C2976" t="s">
        <v>330</v>
      </c>
      <c r="D2976" t="s">
        <v>8338</v>
      </c>
      <c r="E2976" t="str">
        <f>VLOOKUP(TRIM(SUBSTITUTE(D2976,CHAR(160),CHAR(32))),Metadata!B$1:C$2632,2,FALSE)</f>
        <v>Mirabeau, Honoré-Gabriel de Riquetti, comte de, 1749-1791.</v>
      </c>
      <c r="F2976" t="str">
        <f>VLOOKUP(TRIM(SUBSTITUTE(D2976,CHAR(160),CHAR(32))),Metadata!B$1:D$2632,3,FALSE)</f>
        <v>Lettres originales de Mirabeau: écrites du donjon de Vicennes, pendant les années 1777, 78, 79 et 80: contenant tous les détails sur sa vie privée, ses malheurs, et ses amours avec Sophie Ruffei, marquise de Monnier.</v>
      </c>
      <c r="G2976">
        <f>VLOOKUP(TRIM(SUBSTITUTE(D2976,CHAR(160),CHAR(32))),Metadata!B$1:E$2632,4,FALSE)</f>
        <v>1780</v>
      </c>
      <c r="H2976" t="s">
        <v>448</v>
      </c>
      <c r="J2976" t="str">
        <f>VLOOKUP(TRIM(SUBSTITUTE(D2976,CHAR(160),CHAR(32))),Metadata!B$1:H$2632,7,FALSE)</f>
        <v>correspondance</v>
      </c>
      <c r="L2976" t="str">
        <f>VLOOKUP(TRIM(SUBSTITUTE(D2976,CHAR(160),CHAR(32))),Metadata!B$1:J$2632,9,FALSE)</f>
        <v>prose</v>
      </c>
      <c r="M2976">
        <f>VLOOKUP(TRIM(SUBSTITUTE(D2976,CHAR(160),CHAR(32))),Metadata!B$1:K$2632,10,FALSE)</f>
        <v>301975</v>
      </c>
      <c r="N2976" s="1" t="s">
        <v>3456</v>
      </c>
      <c r="O2976">
        <v>99</v>
      </c>
      <c r="P2976">
        <v>108</v>
      </c>
    </row>
    <row r="2977" spans="1:16" x14ac:dyDescent="0.25">
      <c r="A2977" t="s">
        <v>4354</v>
      </c>
      <c r="B2977" t="s">
        <v>423</v>
      </c>
      <c r="C2977" t="s">
        <v>330</v>
      </c>
      <c r="D2977" t="s">
        <v>8333</v>
      </c>
      <c r="E2977" t="str">
        <f>VLOOKUP(TRIM(SUBSTITUTE(D2977,CHAR(160),CHAR(32))),Metadata!B$1:C$2632,2,FALSE)</f>
        <v>Mercier, Louis-Sébastien, 1740-1814.</v>
      </c>
      <c r="F2977" t="str">
        <f>VLOOKUP(TRIM(SUBSTITUTE(D2977,CHAR(160),CHAR(32))),Metadata!B$1:D$2632,3,FALSE)</f>
        <v>Tableau de Paris t. 1</v>
      </c>
      <c r="G2977">
        <f>VLOOKUP(TRIM(SUBSTITUTE(D2977,CHAR(160),CHAR(32))),Metadata!B$1:E$2632,4,FALSE)</f>
        <v>1782</v>
      </c>
      <c r="H2977" t="s">
        <v>448</v>
      </c>
      <c r="J2977" t="str">
        <f>VLOOKUP(TRIM(SUBSTITUTE(D2977,CHAR(160),CHAR(32))),Metadata!B$1:H$2632,7,FALSE)</f>
        <v>melanges litteraires</v>
      </c>
      <c r="L2977" t="str">
        <f>VLOOKUP(TRIM(SUBSTITUTE(D2977,CHAR(160),CHAR(32))),Metadata!B$1:J$2632,9,FALSE)</f>
        <v>prose</v>
      </c>
      <c r="M2977">
        <f>VLOOKUP(TRIM(SUBSTITUTE(D2977,CHAR(160),CHAR(32))),Metadata!B$1:K$2632,10,FALSE)</f>
        <v>212948</v>
      </c>
      <c r="N2977" s="1" t="s">
        <v>3457</v>
      </c>
      <c r="O2977">
        <v>42</v>
      </c>
      <c r="P2977">
        <v>50</v>
      </c>
    </row>
    <row r="2978" spans="1:16" x14ac:dyDescent="0.25">
      <c r="A2978" t="s">
        <v>4354</v>
      </c>
      <c r="B2978" t="s">
        <v>423</v>
      </c>
      <c r="C2978" t="s">
        <v>330</v>
      </c>
      <c r="D2978" t="s">
        <v>8407</v>
      </c>
      <c r="E2978" t="str">
        <f>VLOOKUP(TRIM(SUBSTITUTE(D2978,CHAR(160),CHAR(32))),Metadata!B$1:C$2632,2,FALSE)</f>
        <v>Terrasson, Jean, 1670-1750.</v>
      </c>
      <c r="F2978" t="str">
        <f>VLOOKUP(TRIM(SUBSTITUTE(D2978,CHAR(160),CHAR(32))),Metadata!B$1:D$2632,3,FALSE)</f>
        <v>Sethos: histoire, ou, Vie tirée des monumens anecdotes de l'ancienne Egypte.</v>
      </c>
      <c r="G2978">
        <f>VLOOKUP(TRIM(SUBSTITUTE(D2978,CHAR(160),CHAR(32))),Metadata!B$1:E$2632,4,FALSE)</f>
        <v>1731</v>
      </c>
      <c r="H2978" t="s">
        <v>448</v>
      </c>
      <c r="J2978" t="str">
        <f>VLOOKUP(TRIM(SUBSTITUTE(D2978,CHAR(160),CHAR(32))),Metadata!B$1:H$2632,7,FALSE)</f>
        <v>roman</v>
      </c>
      <c r="L2978" t="str">
        <f>VLOOKUP(TRIM(SUBSTITUTE(D2978,CHAR(160),CHAR(32))),Metadata!B$1:J$2632,9,FALSE)</f>
        <v>prose</v>
      </c>
      <c r="M2978">
        <f>VLOOKUP(TRIM(SUBSTITUTE(D2978,CHAR(160),CHAR(32))),Metadata!B$1:K$2632,10,FALSE)</f>
        <v>220986</v>
      </c>
      <c r="N2978" s="1" t="s">
        <v>3458</v>
      </c>
      <c r="O2978">
        <v>44</v>
      </c>
      <c r="P2978">
        <v>52</v>
      </c>
    </row>
    <row r="2979" spans="1:16" x14ac:dyDescent="0.25">
      <c r="A2979" t="s">
        <v>4354</v>
      </c>
      <c r="B2979" t="s">
        <v>423</v>
      </c>
      <c r="C2979" t="s">
        <v>330</v>
      </c>
      <c r="D2979" t="s">
        <v>8410</v>
      </c>
      <c r="E2979" t="str">
        <f>VLOOKUP(TRIM(SUBSTITUTE(D2979,CHAR(160),CHAR(32))),Metadata!B$1:C$2632,2,FALSE)</f>
        <v>Varenne, Jacques de, 1710?-1780?.</v>
      </c>
      <c r="F2979" t="str">
        <f>VLOOKUP(TRIM(SUBSTITUTE(D2979,CHAR(160),CHAR(32))),Metadata!B$1:D$2632,3,FALSE)</f>
        <v>Mémoires du chevalier de Ravanne, page de S.A.R. le duc régent, et mousquetaire.</v>
      </c>
      <c r="G2979">
        <f>VLOOKUP(TRIM(SUBSTITUTE(D2979,CHAR(160),CHAR(32))),Metadata!B$1:E$2632,4,FALSE)</f>
        <v>1740</v>
      </c>
      <c r="H2979" t="s">
        <v>448</v>
      </c>
      <c r="J2979" t="str">
        <f>VLOOKUP(TRIM(SUBSTITUTE(D2979,CHAR(160),CHAR(32))),Metadata!B$1:H$2632,7,FALSE)</f>
        <v>roman</v>
      </c>
      <c r="L2979" t="str">
        <f>VLOOKUP(TRIM(SUBSTITUTE(D2979,CHAR(160),CHAR(32))),Metadata!B$1:J$2632,9,FALSE)</f>
        <v>prose</v>
      </c>
      <c r="M2979">
        <f>VLOOKUP(TRIM(SUBSTITUTE(D2979,CHAR(160),CHAR(32))),Metadata!B$1:K$2632,10,FALSE)</f>
        <v>182286</v>
      </c>
      <c r="N2979" s="1" t="s">
        <v>3459</v>
      </c>
      <c r="O2979">
        <v>146</v>
      </c>
      <c r="P2979">
        <v>153</v>
      </c>
    </row>
    <row r="2980" spans="1:16" x14ac:dyDescent="0.25">
      <c r="A2980" t="s">
        <v>4354</v>
      </c>
      <c r="B2980" t="s">
        <v>423</v>
      </c>
      <c r="C2980" t="s">
        <v>330</v>
      </c>
      <c r="D2980" t="s">
        <v>8207</v>
      </c>
      <c r="E2980" t="str">
        <f>VLOOKUP(TRIM(SUBSTITUTE(D2980,CHAR(160),CHAR(32))),Metadata!B$1:C$2632,2,FALSE)</f>
        <v>Chateaubriand, Francois-René, vicomte de, 1768-1848.</v>
      </c>
      <c r="F2980" t="str">
        <f>VLOOKUP(TRIM(SUBSTITUTE(D2980,CHAR(160),CHAR(32))),Metadata!B$1:D$2632,3,FALSE)</f>
        <v>Essai sur les révolutions</v>
      </c>
      <c r="G2980">
        <f>VLOOKUP(TRIM(SUBSTITUTE(D2980,CHAR(160),CHAR(32))),Metadata!B$1:E$2632,4,FALSE)</f>
        <v>1797</v>
      </c>
      <c r="H2980" t="s">
        <v>448</v>
      </c>
      <c r="J2980" t="str">
        <f>VLOOKUP(TRIM(SUBSTITUTE(D2980,CHAR(160),CHAR(32))),Metadata!B$1:H$2632,7,FALSE)</f>
        <v>traite ou essai</v>
      </c>
      <c r="L2980" t="str">
        <f>VLOOKUP(TRIM(SUBSTITUTE(D2980,CHAR(160),CHAR(32))),Metadata!B$1:J$2632,9,FALSE)</f>
        <v>prose</v>
      </c>
      <c r="M2980">
        <f>VLOOKUP(TRIM(SUBSTITUTE(D2980,CHAR(160),CHAR(32))),Metadata!B$1:K$2632,10,FALSE)</f>
        <v>109663</v>
      </c>
      <c r="N2980" s="1" t="s">
        <v>3460</v>
      </c>
      <c r="O2980">
        <v>14</v>
      </c>
      <c r="P2980">
        <v>21</v>
      </c>
    </row>
    <row r="2981" spans="1:16" x14ac:dyDescent="0.25">
      <c r="A2981" t="s">
        <v>4354</v>
      </c>
      <c r="B2981" t="s">
        <v>423</v>
      </c>
      <c r="C2981" t="s">
        <v>330</v>
      </c>
      <c r="D2981" t="s">
        <v>8365</v>
      </c>
      <c r="E2981" t="str">
        <f>VLOOKUP(TRIM(SUBSTITUTE(D2981,CHAR(160),CHAR(32))),Metadata!B$1:C$2632,2,FALSE)</f>
        <v>Restif de la Bretonne, Nicolas Edme, 1734-1806.</v>
      </c>
      <c r="F2981" t="str">
        <f>VLOOKUP(TRIM(SUBSTITUTE(D2981,CHAR(160),CHAR(32))),Metadata!B$1:D$2632,3,FALSE)</f>
        <v>Le paysan perverti, ou, Les dangers de la ville: histoire récent: mise-au-jour d'après les véritables lettres des personnages</v>
      </c>
      <c r="G2981">
        <f>VLOOKUP(TRIM(SUBSTITUTE(D2981,CHAR(160),CHAR(32))),Metadata!B$1:E$2632,4,FALSE)</f>
        <v>1776</v>
      </c>
      <c r="H2981" t="s">
        <v>448</v>
      </c>
      <c r="J2981" t="str">
        <f>VLOOKUP(TRIM(SUBSTITUTE(D2981,CHAR(160),CHAR(32))),Metadata!B$1:H$2632,7,FALSE)</f>
        <v>roman</v>
      </c>
      <c r="L2981" t="str">
        <f>VLOOKUP(TRIM(SUBSTITUTE(D2981,CHAR(160),CHAR(32))),Metadata!B$1:J$2632,9,FALSE)</f>
        <v>prose</v>
      </c>
      <c r="M2981">
        <f>VLOOKUP(TRIM(SUBSTITUTE(D2981,CHAR(160),CHAR(32))),Metadata!B$1:K$2632,10,FALSE)</f>
        <v>228253</v>
      </c>
      <c r="N2981" s="1" t="s">
        <v>3461</v>
      </c>
      <c r="O2981">
        <v>60</v>
      </c>
      <c r="P2981">
        <v>68</v>
      </c>
    </row>
    <row r="2982" spans="1:16" x14ac:dyDescent="0.25">
      <c r="A2982" t="s">
        <v>4354</v>
      </c>
      <c r="B2982" t="s">
        <v>423</v>
      </c>
      <c r="C2982" t="s">
        <v>330</v>
      </c>
      <c r="D2982" t="s">
        <v>8338</v>
      </c>
      <c r="E2982" t="str">
        <f>VLOOKUP(TRIM(SUBSTITUTE(D2982,CHAR(160),CHAR(32))),Metadata!B$1:C$2632,2,FALSE)</f>
        <v>Mirabeau, Honoré-Gabriel de Riquetti, comte de, 1749-1791.</v>
      </c>
      <c r="F2982" t="str">
        <f>VLOOKUP(TRIM(SUBSTITUTE(D2982,CHAR(160),CHAR(32))),Metadata!B$1:D$2632,3,FALSE)</f>
        <v>Lettres originales de Mirabeau: écrites du donjon de Vicennes, pendant les années 1777, 78, 79 et 80: contenant tous les détails sur sa vie privée, ses malheurs, et ses amours avec Sophie Ruffei, marquise de Monnier.</v>
      </c>
      <c r="G2982">
        <f>VLOOKUP(TRIM(SUBSTITUTE(D2982,CHAR(160),CHAR(32))),Metadata!B$1:E$2632,4,FALSE)</f>
        <v>1780</v>
      </c>
      <c r="H2982" t="s">
        <v>448</v>
      </c>
      <c r="J2982" t="str">
        <f>VLOOKUP(TRIM(SUBSTITUTE(D2982,CHAR(160),CHAR(32))),Metadata!B$1:H$2632,7,FALSE)</f>
        <v>correspondance</v>
      </c>
      <c r="L2982" t="str">
        <f>VLOOKUP(TRIM(SUBSTITUTE(D2982,CHAR(160),CHAR(32))),Metadata!B$1:J$2632,9,FALSE)</f>
        <v>prose</v>
      </c>
      <c r="M2982">
        <f>VLOOKUP(TRIM(SUBSTITUTE(D2982,CHAR(160),CHAR(32))),Metadata!B$1:K$2632,10,FALSE)</f>
        <v>301975</v>
      </c>
      <c r="N2982" s="1" t="s">
        <v>3462</v>
      </c>
      <c r="O2982">
        <v>177</v>
      </c>
      <c r="P2982">
        <v>185</v>
      </c>
    </row>
    <row r="2983" spans="1:16" x14ac:dyDescent="0.25">
      <c r="A2983" t="s">
        <v>4354</v>
      </c>
      <c r="B2983" t="s">
        <v>423</v>
      </c>
      <c r="C2983" t="s">
        <v>330</v>
      </c>
      <c r="D2983" t="s">
        <v>8350</v>
      </c>
      <c r="E2983" t="str">
        <f>VLOOKUP(TRIM(SUBSTITUTE(D2983,CHAR(160),CHAR(32))),Metadata!B$1:C$2632,2,FALSE)</f>
        <v>Poinsinet, Antoine Alexandre Henri, 1735-1769.</v>
      </c>
      <c r="F2983" t="str">
        <f>VLOOKUP(TRIM(SUBSTITUTE(D2983,CHAR(160),CHAR(32))),Metadata!B$1:D$2632,3,FALSE)</f>
        <v>Le cercle, ou, La soirée à la mode, comédie épisodique en un acte en prose.</v>
      </c>
      <c r="G2983">
        <f>VLOOKUP(TRIM(SUBSTITUTE(D2983,CHAR(160),CHAR(32))),Metadata!B$1:E$2632,4,FALSE)</f>
        <v>1764</v>
      </c>
      <c r="H2983" t="s">
        <v>448</v>
      </c>
      <c r="J2983" t="str">
        <f>VLOOKUP(TRIM(SUBSTITUTE(D2983,CHAR(160),CHAR(32))),Metadata!B$1:H$2632,7,FALSE)</f>
        <v>theatre</v>
      </c>
      <c r="L2983" t="str">
        <f>VLOOKUP(TRIM(SUBSTITUTE(D2983,CHAR(160),CHAR(32))),Metadata!B$1:J$2632,9,FALSE)</f>
        <v>prose</v>
      </c>
      <c r="M2983">
        <f>VLOOKUP(TRIM(SUBSTITUTE(D2983,CHAR(160),CHAR(32))),Metadata!B$1:K$2632,10,FALSE)</f>
        <v>10580</v>
      </c>
      <c r="N2983" s="1" t="s">
        <v>3463</v>
      </c>
      <c r="O2983">
        <v>301</v>
      </c>
      <c r="P2983">
        <v>309</v>
      </c>
    </row>
    <row r="2984" spans="1:16" x14ac:dyDescent="0.25">
      <c r="A2984" t="s">
        <v>4354</v>
      </c>
      <c r="B2984" t="s">
        <v>423</v>
      </c>
      <c r="C2984" t="s">
        <v>330</v>
      </c>
      <c r="D2984" t="s">
        <v>8236</v>
      </c>
      <c r="E2984" t="str">
        <f>VLOOKUP(TRIM(SUBSTITUTE(D2984,CHAR(160),CHAR(32))),Metadata!B$1:C$2632,2,FALSE)</f>
        <v>Diderot, Denis, 1713-1784.</v>
      </c>
      <c r="F2984" t="str">
        <f>VLOOKUP(TRIM(SUBSTITUTE(D2984,CHAR(160),CHAR(32))),Metadata!B$1:D$2632,3,FALSE)</f>
        <v>Les bijoux indiscrets</v>
      </c>
      <c r="G2984">
        <f>VLOOKUP(TRIM(SUBSTITUTE(D2984,CHAR(160),CHAR(32))),Metadata!B$1:E$2632,4,FALSE)</f>
        <v>1748</v>
      </c>
      <c r="H2984" t="s">
        <v>448</v>
      </c>
      <c r="J2984" t="str">
        <f>VLOOKUP(TRIM(SUBSTITUTE(D2984,CHAR(160),CHAR(32))),Metadata!B$1:H$2632,7,FALSE)</f>
        <v>roman</v>
      </c>
      <c r="L2984" t="str">
        <f>VLOOKUP(TRIM(SUBSTITUTE(D2984,CHAR(160),CHAR(32))),Metadata!B$1:J$2632,9,FALSE)</f>
        <v>prose</v>
      </c>
      <c r="M2984">
        <f>VLOOKUP(TRIM(SUBSTITUTE(D2984,CHAR(160),CHAR(32))),Metadata!B$1:K$2632,10,FALSE)</f>
        <v>87582</v>
      </c>
      <c r="N2984" s="1" t="s">
        <v>3464</v>
      </c>
      <c r="O2984">
        <v>87</v>
      </c>
      <c r="P2984">
        <v>96</v>
      </c>
    </row>
    <row r="2985" spans="1:16" x14ac:dyDescent="0.25">
      <c r="A2985" t="s">
        <v>4354</v>
      </c>
      <c r="B2985" t="s">
        <v>423</v>
      </c>
      <c r="C2985" t="s">
        <v>330</v>
      </c>
      <c r="D2985" t="s">
        <v>6822</v>
      </c>
      <c r="E2985" t="str">
        <f>VLOOKUP(TRIM(SUBSTITUTE(D2985,CHAR(160),CHAR(32))),Metadata!B$1:C$2632,2,FALSE)</f>
        <v>Jaurès, Jean, 1859-1914.</v>
      </c>
      <c r="F2985" t="str">
        <f>VLOOKUP(TRIM(SUBSTITUTE(D2985,CHAR(160),CHAR(32))),Metadata!B$1:D$2632,3,FALSE)</f>
        <v>Les preuves</v>
      </c>
      <c r="G2985">
        <f>VLOOKUP(TRIM(SUBSTITUTE(D2985,CHAR(160),CHAR(32))),Metadata!B$1:E$2632,4,FALSE)</f>
        <v>1898</v>
      </c>
      <c r="H2985" t="s">
        <v>450</v>
      </c>
      <c r="J2985" t="str">
        <f>VLOOKUP(TRIM(SUBSTITUTE(D2985,CHAR(160),CHAR(32))),Metadata!B$1:H$2632,7,FALSE)</f>
        <v>traite</v>
      </c>
      <c r="L2985" t="str">
        <f>VLOOKUP(TRIM(SUBSTITUTE(D2985,CHAR(160),CHAR(32))),Metadata!B$1:J$2632,9,FALSE)</f>
        <v/>
      </c>
      <c r="M2985">
        <f>VLOOKUP(TRIM(SUBSTITUTE(D2985,CHAR(160),CHAR(32))),Metadata!B$1:K$2632,10,FALSE)</f>
        <v>100091</v>
      </c>
      <c r="N2985" t="s">
        <v>3465</v>
      </c>
      <c r="O2985">
        <v>56</v>
      </c>
      <c r="P2985">
        <v>63</v>
      </c>
    </row>
    <row r="2986" spans="1:16" x14ac:dyDescent="0.25">
      <c r="A2986" t="s">
        <v>4354</v>
      </c>
      <c r="B2986" t="s">
        <v>423</v>
      </c>
      <c r="C2986" t="s">
        <v>330</v>
      </c>
      <c r="D2986" t="s">
        <v>5790</v>
      </c>
      <c r="E2986" t="str">
        <f>VLOOKUP(TRIM(SUBSTITUTE(D2986,CHAR(160),CHAR(32))),Metadata!B$1:C$2632,2,FALSE)</f>
        <v>Rabaut, Jean-Paul, 1743-1793.</v>
      </c>
      <c r="F2986" t="str">
        <f>VLOOKUP(TRIM(SUBSTITUTE(D2986,CHAR(160),CHAR(32))),Metadata!B$1:D$2632,3,FALSE)</f>
        <v>PRÉCIS HISTORIQUE DE LA RÉVOLUTION FRANÇAISE</v>
      </c>
      <c r="G2986">
        <f>VLOOKUP(TRIM(SUBSTITUTE(D2986,CHAR(160),CHAR(32))),Metadata!B$1:E$2632,4,FALSE)</f>
        <v>1807</v>
      </c>
      <c r="H2986" t="s">
        <v>450</v>
      </c>
      <c r="J2986" t="str">
        <f>VLOOKUP(TRIM(SUBSTITUTE(D2986,CHAR(160),CHAR(32))),Metadata!B$1:H$2632,7,FALSE)</f>
        <v>traite</v>
      </c>
      <c r="L2986" t="str">
        <f>VLOOKUP(TRIM(SUBSTITUTE(D2986,CHAR(160),CHAR(32))),Metadata!B$1:J$2632,9,FALSE)</f>
        <v/>
      </c>
      <c r="M2986">
        <f>VLOOKUP(TRIM(SUBSTITUTE(D2986,CHAR(160),CHAR(32))),Metadata!B$1:K$2632,10,FALSE)</f>
        <v>69845</v>
      </c>
      <c r="N2986" s="1" t="s">
        <v>3466</v>
      </c>
      <c r="O2986">
        <v>57</v>
      </c>
      <c r="P2986">
        <v>64</v>
      </c>
    </row>
    <row r="2987" spans="1:16" x14ac:dyDescent="0.25">
      <c r="A2987" t="s">
        <v>4354</v>
      </c>
      <c r="B2987" t="s">
        <v>423</v>
      </c>
      <c r="C2987" t="s">
        <v>330</v>
      </c>
      <c r="D2987" t="s">
        <v>6375</v>
      </c>
      <c r="E2987" t="str">
        <f>VLOOKUP(TRIM(SUBSTITUTE(D2987,CHAR(160),CHAR(32))),Metadata!B$1:C$2632,2,FALSE)</f>
        <v>Michelet, Jules, 1798-1874.</v>
      </c>
      <c r="F2987" t="str">
        <f>VLOOKUP(TRIM(SUBSTITUTE(D2987,CHAR(160),CHAR(32))),Metadata!B$1:D$2632,3,FALSE)</f>
        <v>La sorcière</v>
      </c>
      <c r="G2987">
        <f>VLOOKUP(TRIM(SUBSTITUTE(D2987,CHAR(160),CHAR(32))),Metadata!B$1:E$2632,4,FALSE)</f>
        <v>1862</v>
      </c>
      <c r="H2987" t="s">
        <v>450</v>
      </c>
      <c r="J2987" t="str">
        <f>VLOOKUP(TRIM(SUBSTITUTE(D2987,CHAR(160),CHAR(32))),Metadata!B$1:H$2632,7,FALSE)</f>
        <v>traite</v>
      </c>
      <c r="L2987" t="str">
        <f>VLOOKUP(TRIM(SUBSTITUTE(D2987,CHAR(160),CHAR(32))),Metadata!B$1:J$2632,9,FALSE)</f>
        <v/>
      </c>
      <c r="M2987">
        <f>VLOOKUP(TRIM(SUBSTITUTE(D2987,CHAR(160),CHAR(32))),Metadata!B$1:K$2632,10,FALSE)</f>
        <v>102283</v>
      </c>
      <c r="N2987" s="1" t="s">
        <v>3467</v>
      </c>
      <c r="O2987">
        <v>81</v>
      </c>
      <c r="P2987">
        <v>89</v>
      </c>
    </row>
    <row r="2988" spans="1:16" x14ac:dyDescent="0.25">
      <c r="A2988" t="s">
        <v>4354</v>
      </c>
      <c r="B2988" t="s">
        <v>423</v>
      </c>
      <c r="C2988" t="s">
        <v>330</v>
      </c>
      <c r="D2988" t="s">
        <v>6744</v>
      </c>
      <c r="E2988" t="str">
        <f>VLOOKUP(TRIM(SUBSTITUTE(D2988,CHAR(160),CHAR(32))),Metadata!B$1:C$2632,2,FALSE)</f>
        <v>Tarde, Gabriel, 1843-1904.</v>
      </c>
      <c r="F2988" t="str">
        <f>VLOOKUP(TRIM(SUBSTITUTE(D2988,CHAR(160),CHAR(32))),Metadata!B$1:D$2632,3,FALSE)</f>
        <v>ÉTUDES PÉNALES ET SOCIALES</v>
      </c>
      <c r="G2988">
        <f>VLOOKUP(TRIM(SUBSTITUTE(D2988,CHAR(160),CHAR(32))),Metadata!B$1:E$2632,4,FALSE)</f>
        <v>1892</v>
      </c>
      <c r="H2988" t="s">
        <v>450</v>
      </c>
      <c r="J2988" t="str">
        <f>VLOOKUP(TRIM(SUBSTITUTE(D2988,CHAR(160),CHAR(32))),Metadata!B$1:H$2632,7,FALSE)</f>
        <v>traite</v>
      </c>
      <c r="L2988" t="str">
        <f>VLOOKUP(TRIM(SUBSTITUTE(D2988,CHAR(160),CHAR(32))),Metadata!B$1:J$2632,9,FALSE)</f>
        <v/>
      </c>
      <c r="M2988">
        <f>VLOOKUP(TRIM(SUBSTITUTE(D2988,CHAR(160),CHAR(32))),Metadata!B$1:K$2632,10,FALSE)</f>
        <v>167737</v>
      </c>
      <c r="N2988" s="1" t="s">
        <v>3468</v>
      </c>
      <c r="O2988">
        <v>150</v>
      </c>
      <c r="P2988">
        <v>159</v>
      </c>
    </row>
    <row r="2989" spans="1:16" x14ac:dyDescent="0.25">
      <c r="A2989" t="s">
        <v>4354</v>
      </c>
      <c r="B2989" t="s">
        <v>423</v>
      </c>
      <c r="C2989" t="s">
        <v>330</v>
      </c>
      <c r="D2989" t="s">
        <v>6816</v>
      </c>
      <c r="E2989" t="str">
        <f>VLOOKUP(TRIM(SUBSTITUTE(D2989,CHAR(160),CHAR(32))),Metadata!B$1:C$2632,2,FALSE)</f>
        <v>Tarde, Gabriel, 1843-1904.</v>
      </c>
      <c r="F2989" t="str">
        <f>VLOOKUP(TRIM(SUBSTITUTE(D2989,CHAR(160),CHAR(32))),Metadata!B$1:D$2632,3,FALSE)</f>
        <v>La logique sociale [2]</v>
      </c>
      <c r="G2989">
        <f>VLOOKUP(TRIM(SUBSTITUTE(D2989,CHAR(160),CHAR(32))),Metadata!B$1:E$2632,4,FALSE)</f>
        <v>1897</v>
      </c>
      <c r="H2989" t="s">
        <v>450</v>
      </c>
      <c r="J2989" t="str">
        <f>VLOOKUP(TRIM(SUBSTITUTE(D2989,CHAR(160),CHAR(32))),Metadata!B$1:H$2632,7,FALSE)</f>
        <v>traite</v>
      </c>
      <c r="L2989" t="str">
        <f>VLOOKUP(TRIM(SUBSTITUTE(D2989,CHAR(160),CHAR(32))),Metadata!B$1:J$2632,9,FALSE)</f>
        <v/>
      </c>
      <c r="M2989">
        <f>VLOOKUP(TRIM(SUBSTITUTE(D2989,CHAR(160),CHAR(32))),Metadata!B$1:K$2632,10,FALSE)</f>
        <v>100663</v>
      </c>
      <c r="N2989" s="1" t="s">
        <v>3469</v>
      </c>
      <c r="O2989">
        <v>503</v>
      </c>
      <c r="P2989">
        <v>511</v>
      </c>
    </row>
    <row r="2990" spans="1:16" x14ac:dyDescent="0.25">
      <c r="A2990" t="s">
        <v>4354</v>
      </c>
      <c r="B2990" t="s">
        <v>423</v>
      </c>
      <c r="C2990" t="s">
        <v>330</v>
      </c>
      <c r="D2990" t="s">
        <v>8532</v>
      </c>
      <c r="E2990" t="str">
        <f>VLOOKUP(TRIM(SUBSTITUTE(D2990,CHAR(160),CHAR(32))),Metadata!B$1:C$2632,2,FALSE)</f>
        <v>Flaubert, Gustave, 1821-1880.</v>
      </c>
      <c r="F2990" t="str">
        <f>VLOOKUP(TRIM(SUBSTITUTE(D2990,CHAR(160),CHAR(32))),Metadata!B$1:D$2632,3,FALSE)</f>
        <v>Correspondance, 1880</v>
      </c>
      <c r="G2990">
        <f>VLOOKUP(TRIM(SUBSTITUTE(D2990,CHAR(160),CHAR(32))),Metadata!B$1:E$2632,4,FALSE)</f>
        <v>1880</v>
      </c>
      <c r="H2990" t="s">
        <v>450</v>
      </c>
      <c r="J2990" t="str">
        <f>VLOOKUP(TRIM(SUBSTITUTE(D2990,CHAR(160),CHAR(32))),Metadata!B$1:H$2632,7,FALSE)</f>
        <v>correspondance</v>
      </c>
      <c r="L2990" t="str">
        <f>VLOOKUP(TRIM(SUBSTITUTE(D2990,CHAR(160),CHAR(32))),Metadata!B$1:J$2632,9,FALSE)</f>
        <v>prose</v>
      </c>
      <c r="M2990">
        <f>VLOOKUP(TRIM(SUBSTITUTE(D2990,CHAR(160),CHAR(32))),Metadata!B$1:K$2632,10,FALSE)</f>
        <v>94702</v>
      </c>
      <c r="N2990" s="1" t="s">
        <v>3470</v>
      </c>
      <c r="O2990">
        <v>20</v>
      </c>
      <c r="P2990">
        <v>28</v>
      </c>
    </row>
    <row r="2991" spans="1:16" x14ac:dyDescent="0.25">
      <c r="A2991" t="s">
        <v>4354</v>
      </c>
      <c r="B2991" t="s">
        <v>423</v>
      </c>
      <c r="C2991" t="s">
        <v>330</v>
      </c>
      <c r="D2991" t="s">
        <v>8597</v>
      </c>
      <c r="E2991" t="str">
        <f>VLOOKUP(TRIM(SUBSTITUTE(D2991,CHAR(160),CHAR(32))),Metadata!B$1:C$2632,2,FALSE)</f>
        <v>Leroux, Pierre, 1797-1871.</v>
      </c>
      <c r="F2991" t="str">
        <f>VLOOKUP(TRIM(SUBSTITUTE(D2991,CHAR(160),CHAR(32))),Metadata!B$1:D$2632,3,FALSE)</f>
        <v>De l'humanité: de son principe, et de son avenir: où se trouve exposée la vrai définition de la religion et où l'on explique le sens, la suite et l'enchâinement du mosaisme et du christianisme. Première partie</v>
      </c>
      <c r="G2991">
        <f>VLOOKUP(TRIM(SUBSTITUTE(D2991,CHAR(160),CHAR(32))),Metadata!B$1:E$2632,4,FALSE)</f>
        <v>1840</v>
      </c>
      <c r="H2991" t="s">
        <v>450</v>
      </c>
      <c r="J2991" t="str">
        <f>VLOOKUP(TRIM(SUBSTITUTE(D2991,CHAR(160),CHAR(32))),Metadata!B$1:H$2632,7,FALSE)</f>
        <v>traite ou essai</v>
      </c>
      <c r="L2991" t="str">
        <f>VLOOKUP(TRIM(SUBSTITUTE(D2991,CHAR(160),CHAR(32))),Metadata!B$1:J$2632,9,FALSE)</f>
        <v>prose</v>
      </c>
      <c r="M2991">
        <f>VLOOKUP(TRIM(SUBSTITUTE(D2991,CHAR(160),CHAR(32))),Metadata!B$1:K$2632,10,FALSE)</f>
        <v>207532</v>
      </c>
      <c r="N2991" s="1" t="s">
        <v>3471</v>
      </c>
      <c r="O2991">
        <v>241</v>
      </c>
      <c r="P2991">
        <v>248</v>
      </c>
    </row>
    <row r="2992" spans="1:16" x14ac:dyDescent="0.25">
      <c r="A2992" t="s">
        <v>4354</v>
      </c>
      <c r="B2992" t="s">
        <v>423</v>
      </c>
      <c r="C2992" t="s">
        <v>330</v>
      </c>
      <c r="D2992" t="s">
        <v>8549</v>
      </c>
      <c r="E2992" t="str">
        <f>VLOOKUP(TRIM(SUBSTITUTE(D2992,CHAR(160),CHAR(32))),Metadata!B$1:C$2632,2,FALSE)</f>
        <v>Gautier, Théophile, 1811-1872.</v>
      </c>
      <c r="F2992" t="str">
        <f>VLOOKUP(TRIM(SUBSTITUTE(D2992,CHAR(160),CHAR(32))),Metadata!B$1:D$2632,3,FALSE)</f>
        <v>Mademoiselle de Maupin</v>
      </c>
      <c r="G2992">
        <f>VLOOKUP(TRIM(SUBSTITUTE(D2992,CHAR(160),CHAR(32))),Metadata!B$1:E$2632,4,FALSE)</f>
        <v>1835</v>
      </c>
      <c r="H2992" t="s">
        <v>450</v>
      </c>
      <c r="J2992" t="str">
        <f>VLOOKUP(TRIM(SUBSTITUTE(D2992,CHAR(160),CHAR(32))),Metadata!B$1:H$2632,7,FALSE)</f>
        <v>Narratif, Roman</v>
      </c>
      <c r="L2992" t="str">
        <f>VLOOKUP(TRIM(SUBSTITUTE(D2992,CHAR(160),CHAR(32))),Metadata!B$1:J$2632,9,FALSE)</f>
        <v/>
      </c>
      <c r="M2992">
        <f>VLOOKUP(TRIM(SUBSTITUTE(D2992,CHAR(160),CHAR(32))),Metadata!B$1:K$2632,10,FALSE)</f>
        <v>140254</v>
      </c>
      <c r="N2992" s="1" t="s">
        <v>3472</v>
      </c>
      <c r="O2992">
        <v>161</v>
      </c>
      <c r="P2992">
        <v>168</v>
      </c>
    </row>
    <row r="2993" spans="1:16" x14ac:dyDescent="0.25">
      <c r="A2993" t="s">
        <v>4354</v>
      </c>
      <c r="B2993" t="s">
        <v>423</v>
      </c>
      <c r="C2993" t="s">
        <v>330</v>
      </c>
      <c r="D2993" t="s">
        <v>8460</v>
      </c>
      <c r="E2993" t="str">
        <f>VLOOKUP(TRIM(SUBSTITUTE(D2993,CHAR(160),CHAR(32))),Metadata!B$1:C$2632,2,FALSE)</f>
        <v>Chateaubriand, Francois-René, vicomte de, 1768-1848.</v>
      </c>
      <c r="F2993" t="str">
        <f>VLOOKUP(TRIM(SUBSTITUTE(D2993,CHAR(160),CHAR(32))),Metadata!B$1:D$2632,3,FALSE)</f>
        <v>Mémoires d'outre-tombe T. 3</v>
      </c>
      <c r="G2993">
        <f>VLOOKUP(TRIM(SUBSTITUTE(D2993,CHAR(160),CHAR(32))),Metadata!B$1:E$2632,4,FALSE)</f>
        <v>1848</v>
      </c>
      <c r="H2993" t="s">
        <v>450</v>
      </c>
      <c r="J2993" t="str">
        <f>VLOOKUP(TRIM(SUBSTITUTE(D2993,CHAR(160),CHAR(32))),Metadata!B$1:H$2632,7,FALSE)</f>
        <v>memoires</v>
      </c>
      <c r="L2993" t="str">
        <f>VLOOKUP(TRIM(SUBSTITUTE(D2993,CHAR(160),CHAR(32))),Metadata!B$1:J$2632,9,FALSE)</f>
        <v>prose</v>
      </c>
      <c r="M2993">
        <f>VLOOKUP(TRIM(SUBSTITUTE(D2993,CHAR(160),CHAR(32))),Metadata!B$1:K$2632,10,FALSE)</f>
        <v>204764</v>
      </c>
      <c r="N2993" s="1" t="s">
        <v>3473</v>
      </c>
      <c r="O2993">
        <v>487</v>
      </c>
      <c r="P2993">
        <v>494</v>
      </c>
    </row>
    <row r="2994" spans="1:16" x14ac:dyDescent="0.25">
      <c r="A2994" t="s">
        <v>4354</v>
      </c>
      <c r="B2994" t="s">
        <v>423</v>
      </c>
      <c r="C2994" t="s">
        <v>330</v>
      </c>
      <c r="D2994" t="s">
        <v>8459</v>
      </c>
      <c r="E2994" t="str">
        <f>VLOOKUP(TRIM(SUBSTITUTE(D2994,CHAR(160),CHAR(32))),Metadata!B$1:C$2632,2,FALSE)</f>
        <v>Chateaubriand, Francois-René, vicomte de, 1768-1848.</v>
      </c>
      <c r="F2994" t="str">
        <f>VLOOKUP(TRIM(SUBSTITUTE(D2994,CHAR(160),CHAR(32))),Metadata!B$1:D$2632,3,FALSE)</f>
        <v>Mémoires d'outre-tombe T. 2</v>
      </c>
      <c r="G2994">
        <f>VLOOKUP(TRIM(SUBSTITUTE(D2994,CHAR(160),CHAR(32))),Metadata!B$1:E$2632,4,FALSE)</f>
        <v>1848</v>
      </c>
      <c r="H2994" t="s">
        <v>450</v>
      </c>
      <c r="J2994" t="str">
        <f>VLOOKUP(TRIM(SUBSTITUTE(D2994,CHAR(160),CHAR(32))),Metadata!B$1:H$2632,7,FALSE)</f>
        <v>memoires</v>
      </c>
      <c r="L2994" t="str">
        <f>VLOOKUP(TRIM(SUBSTITUTE(D2994,CHAR(160),CHAR(32))),Metadata!B$1:J$2632,9,FALSE)</f>
        <v>prose</v>
      </c>
      <c r="M2994">
        <f>VLOOKUP(TRIM(SUBSTITUTE(D2994,CHAR(160),CHAR(32))),Metadata!B$1:K$2632,10,FALSE)</f>
        <v>202015</v>
      </c>
      <c r="N2994" s="1" t="s">
        <v>3474</v>
      </c>
      <c r="O2994">
        <v>26</v>
      </c>
      <c r="P2994">
        <v>37</v>
      </c>
    </row>
    <row r="2995" spans="1:16" x14ac:dyDescent="0.25">
      <c r="A2995" t="s">
        <v>4354</v>
      </c>
      <c r="B2995" t="s">
        <v>423</v>
      </c>
      <c r="C2995" t="s">
        <v>330</v>
      </c>
      <c r="D2995" t="s">
        <v>8551</v>
      </c>
      <c r="E2995" t="str">
        <f>VLOOKUP(TRIM(SUBSTITUTE(D2995,CHAR(160),CHAR(32))),Metadata!B$1:C$2632,2,FALSE)</f>
        <v>Genlis, Stéphanie Félicité, comtesse de, 1746-1830.</v>
      </c>
      <c r="F2995" t="str">
        <f>VLOOKUP(TRIM(SUBSTITUTE(D2995,CHAR(160),CHAR(32))),Metadata!B$1:D$2632,3,FALSE)</f>
        <v>Inès de Castro</v>
      </c>
      <c r="G2995">
        <f>VLOOKUP(TRIM(SUBSTITUTE(D2995,CHAR(160),CHAR(32))),Metadata!B$1:E$2632,4,FALSE)</f>
        <v>1817</v>
      </c>
      <c r="H2995" t="s">
        <v>450</v>
      </c>
      <c r="J2995" t="str">
        <f>VLOOKUP(TRIM(SUBSTITUTE(D2995,CHAR(160),CHAR(32))),Metadata!B$1:H$2632,7,FALSE)</f>
        <v>roman</v>
      </c>
      <c r="L2995" t="str">
        <f>VLOOKUP(TRIM(SUBSTITUTE(D2995,CHAR(160),CHAR(32))),Metadata!B$1:J$2632,9,FALSE)</f>
        <v/>
      </c>
      <c r="M2995">
        <f>VLOOKUP(TRIM(SUBSTITUTE(D2995,CHAR(160),CHAR(32))),Metadata!B$1:K$2632,10,FALSE)</f>
        <v>35236</v>
      </c>
      <c r="N2995" s="1" t="s">
        <v>3475</v>
      </c>
      <c r="O2995">
        <v>18</v>
      </c>
      <c r="P2995">
        <v>25</v>
      </c>
    </row>
    <row r="2996" spans="1:16" x14ac:dyDescent="0.25">
      <c r="A2996" t="s">
        <v>4354</v>
      </c>
      <c r="B2996" t="s">
        <v>423</v>
      </c>
      <c r="C2996" t="s">
        <v>330</v>
      </c>
      <c r="D2996" t="s">
        <v>8490</v>
      </c>
      <c r="E2996" t="str">
        <f>VLOOKUP(TRIM(SUBSTITUTE(D2996,CHAR(160),CHAR(32))),Metadata!B$1:C$2632,2,FALSE)</f>
        <v>Dumas, Alexandre (père), 1802-1870.</v>
      </c>
      <c r="F2996" t="str">
        <f>VLOOKUP(TRIM(SUBSTITUTE(D2996,CHAR(160),CHAR(32))),Metadata!B$1:D$2632,3,FALSE)</f>
        <v>Chevalier d'Harmental (Le)</v>
      </c>
      <c r="G2996">
        <f>VLOOKUP(TRIM(SUBSTITUTE(D2996,CHAR(160),CHAR(32))),Metadata!B$1:E$2632,4,FALSE)</f>
        <v>1842</v>
      </c>
      <c r="H2996" t="s">
        <v>450</v>
      </c>
      <c r="J2996" t="str">
        <f>VLOOKUP(TRIM(SUBSTITUTE(D2996,CHAR(160),CHAR(32))),Metadata!B$1:H$2632,7,FALSE)</f>
        <v>Narratif, Roman</v>
      </c>
      <c r="L2996" t="str">
        <f>VLOOKUP(TRIM(SUBSTITUTE(D2996,CHAR(160),CHAR(32))),Metadata!B$1:J$2632,9,FALSE)</f>
        <v/>
      </c>
      <c r="M2996">
        <f>VLOOKUP(TRIM(SUBSTITUTE(D2996,CHAR(160),CHAR(32))),Metadata!B$1:K$2632,10,FALSE)</f>
        <v>175048</v>
      </c>
      <c r="N2996" s="1" t="s">
        <v>3476</v>
      </c>
      <c r="O2996">
        <v>29</v>
      </c>
      <c r="P2996">
        <v>37</v>
      </c>
    </row>
    <row r="2997" spans="1:16" x14ac:dyDescent="0.25">
      <c r="A2997" t="s">
        <v>4354</v>
      </c>
      <c r="B2997" t="s">
        <v>423</v>
      </c>
      <c r="C2997" t="s">
        <v>330</v>
      </c>
      <c r="D2997" t="s">
        <v>8594</v>
      </c>
      <c r="E2997" t="str">
        <f>VLOOKUP(TRIM(SUBSTITUTE(D2997,CHAR(160),CHAR(32))),Metadata!B$1:C$2632,2,FALSE)</f>
        <v>Las Cases, Emmanuel-Auguste-Dieudonné, comte de, 1766-1842.</v>
      </c>
      <c r="F2997" t="str">
        <f>VLOOKUP(TRIM(SUBSTITUTE(D2997,CHAR(160),CHAR(32))),Metadata!B$1:D$2632,3,FALSE)</f>
        <v>Le mémorial de Sainte-Hélène.</v>
      </c>
      <c r="G2997">
        <f>VLOOKUP(TRIM(SUBSTITUTE(D2997,CHAR(160),CHAR(32))),Metadata!B$1:E$2632,4,FALSE)</f>
        <v>1823</v>
      </c>
      <c r="H2997" t="s">
        <v>450</v>
      </c>
      <c r="J2997" t="str">
        <f>VLOOKUP(TRIM(SUBSTITUTE(D2997,CHAR(160),CHAR(32))),Metadata!B$1:H$2632,7,FALSE)</f>
        <v>memoires</v>
      </c>
      <c r="L2997" t="str">
        <f>VLOOKUP(TRIM(SUBSTITUTE(D2997,CHAR(160),CHAR(32))),Metadata!B$1:J$2632,9,FALSE)</f>
        <v>prose</v>
      </c>
      <c r="M2997">
        <f>VLOOKUP(TRIM(SUBSTITUTE(D2997,CHAR(160),CHAR(32))),Metadata!B$1:K$2632,10,FALSE)</f>
        <v>643639</v>
      </c>
      <c r="N2997" s="1" t="s">
        <v>3477</v>
      </c>
      <c r="O2997">
        <v>177</v>
      </c>
      <c r="P2997">
        <v>185</v>
      </c>
    </row>
    <row r="2998" spans="1:16" x14ac:dyDescent="0.25">
      <c r="A2998" t="s">
        <v>4354</v>
      </c>
      <c r="B2998" t="s">
        <v>423</v>
      </c>
      <c r="C2998" t="s">
        <v>330</v>
      </c>
      <c r="D2998" t="s">
        <v>8502</v>
      </c>
      <c r="E2998" t="str">
        <f>VLOOKUP(TRIM(SUBSTITUTE(D2998,CHAR(160),CHAR(32))),Metadata!B$1:C$2632,2,FALSE)</f>
        <v>Dumas, Alexandre (père), 1802-1870.</v>
      </c>
      <c r="F2998" t="str">
        <f>VLOOKUP(TRIM(SUBSTITUTE(D2998,CHAR(160),CHAR(32))),Metadata!B$1:D$2632,3,FALSE)</f>
        <v>Olympe de Clèves</v>
      </c>
      <c r="G2998">
        <f>VLOOKUP(TRIM(SUBSTITUTE(D2998,CHAR(160),CHAR(32))),Metadata!B$1:E$2632,4,FALSE)</f>
        <v>1851</v>
      </c>
      <c r="H2998" t="s">
        <v>450</v>
      </c>
      <c r="J2998" t="str">
        <f>VLOOKUP(TRIM(SUBSTITUTE(D2998,CHAR(160),CHAR(32))),Metadata!B$1:H$2632,7,FALSE)</f>
        <v>Narratif, Roman</v>
      </c>
      <c r="L2998" t="str">
        <f>VLOOKUP(TRIM(SUBSTITUTE(D2998,CHAR(160),CHAR(32))),Metadata!B$1:J$2632,9,FALSE)</f>
        <v/>
      </c>
      <c r="M2998">
        <f>VLOOKUP(TRIM(SUBSTITUTE(D2998,CHAR(160),CHAR(32))),Metadata!B$1:K$2632,10,FALSE)</f>
        <v>260354</v>
      </c>
      <c r="N2998" s="1" t="s">
        <v>3478</v>
      </c>
      <c r="O2998">
        <v>52</v>
      </c>
      <c r="P2998">
        <v>60</v>
      </c>
    </row>
    <row r="2999" spans="1:16" x14ac:dyDescent="0.25">
      <c r="A2999" t="s">
        <v>4354</v>
      </c>
      <c r="B2999" t="s">
        <v>423</v>
      </c>
      <c r="C2999" t="s">
        <v>330</v>
      </c>
      <c r="D2999" t="s">
        <v>8457</v>
      </c>
      <c r="E2999" t="str">
        <f>VLOOKUP(TRIM(SUBSTITUTE(D2999,CHAR(160),CHAR(32))),Metadata!B$1:C$2632,2,FALSE)</f>
        <v>Chateaubriand, Francois-René, vicomte de, 1768-1848.</v>
      </c>
      <c r="F2999" t="str">
        <f>VLOOKUP(TRIM(SUBSTITUTE(D2999,CHAR(160),CHAR(32))),Metadata!B$1:D$2632,3,FALSE)</f>
        <v>Les martyrs</v>
      </c>
      <c r="G2999">
        <f>VLOOKUP(TRIM(SUBSTITUTE(D2999,CHAR(160),CHAR(32))),Metadata!B$1:E$2632,4,FALSE)</f>
        <v>1810</v>
      </c>
      <c r="H2999" t="s">
        <v>450</v>
      </c>
      <c r="J2999" t="str">
        <f>VLOOKUP(TRIM(SUBSTITUTE(D2999,CHAR(160),CHAR(32))),Metadata!B$1:H$2632,7,FALSE)</f>
        <v>roman</v>
      </c>
      <c r="L2999" t="str">
        <f>VLOOKUP(TRIM(SUBSTITUTE(D2999,CHAR(160),CHAR(32))),Metadata!B$1:J$2632,9,FALSE)</f>
        <v>prose</v>
      </c>
      <c r="M2999">
        <f>VLOOKUP(TRIM(SUBSTITUTE(D2999,CHAR(160),CHAR(32))),Metadata!B$1:K$2632,10,FALSE)</f>
        <v>160710</v>
      </c>
      <c r="N2999" s="1" t="s">
        <v>3479</v>
      </c>
      <c r="O2999">
        <v>27</v>
      </c>
      <c r="P2999">
        <v>36</v>
      </c>
    </row>
    <row r="3000" spans="1:16" x14ac:dyDescent="0.25">
      <c r="A3000" t="s">
        <v>4354</v>
      </c>
      <c r="B3000" t="s">
        <v>423</v>
      </c>
      <c r="C3000" t="s">
        <v>330</v>
      </c>
      <c r="D3000" t="s">
        <v>8685</v>
      </c>
      <c r="E3000" t="str">
        <f>VLOOKUP(TRIM(SUBSTITUTE(D3000,CHAR(160),CHAR(32))),Metadata!B$1:C$2632,2,FALSE)</f>
        <v>Theuriet, André, 1833-1907.</v>
      </c>
      <c r="F3000" t="str">
        <f>VLOOKUP(TRIM(SUBSTITUTE(D3000,CHAR(160),CHAR(32))),Metadata!B$1:D$2632,3,FALSE)</f>
        <v>Le mariage de Gérard</v>
      </c>
      <c r="G3000">
        <f>VLOOKUP(TRIM(SUBSTITUTE(D3000,CHAR(160),CHAR(32))),Metadata!B$1:E$2632,4,FALSE)</f>
        <v>1875</v>
      </c>
      <c r="H3000" t="s">
        <v>450</v>
      </c>
      <c r="J3000" t="str">
        <f>VLOOKUP(TRIM(SUBSTITUTE(D3000,CHAR(160),CHAR(32))),Metadata!B$1:H$2632,7,FALSE)</f>
        <v>roman</v>
      </c>
      <c r="L3000" t="str">
        <f>VLOOKUP(TRIM(SUBSTITUTE(D3000,CHAR(160),CHAR(32))),Metadata!B$1:J$2632,9,FALSE)</f>
        <v>prose</v>
      </c>
      <c r="M3000">
        <f>VLOOKUP(TRIM(SUBSTITUTE(D3000,CHAR(160),CHAR(32))),Metadata!B$1:K$2632,10,FALSE)</f>
        <v>47886</v>
      </c>
      <c r="N3000" s="1" t="s">
        <v>3480</v>
      </c>
      <c r="O3000">
        <v>26</v>
      </c>
      <c r="P3000">
        <v>33</v>
      </c>
    </row>
    <row r="3001" spans="1:16" x14ac:dyDescent="0.25">
      <c r="A3001" t="s">
        <v>4354</v>
      </c>
      <c r="B3001" t="s">
        <v>423</v>
      </c>
      <c r="C3001" t="s">
        <v>330</v>
      </c>
      <c r="D3001" t="s">
        <v>6721</v>
      </c>
      <c r="E3001" t="str">
        <f>VLOOKUP(TRIM(SUBSTITUTE(D3001,CHAR(160),CHAR(32))),Metadata!B$1:C$2632,2,FALSE)</f>
        <v>Tarde, Gabriel, 1843-1904.</v>
      </c>
      <c r="F3001" t="str">
        <f>VLOOKUP(TRIM(SUBSTITUTE(D3001,CHAR(160),CHAR(32))),Metadata!B$1:D$2632,3,FALSE)</f>
        <v>Les lois de l'imitation [2]</v>
      </c>
      <c r="G3001">
        <f>VLOOKUP(TRIM(SUBSTITUTE(D3001,CHAR(160),CHAR(32))),Metadata!B$1:E$2632,4,FALSE)</f>
        <v>1890</v>
      </c>
      <c r="H3001" t="s">
        <v>450</v>
      </c>
      <c r="J3001" t="str">
        <f>VLOOKUP(TRIM(SUBSTITUTE(D3001,CHAR(160),CHAR(32))),Metadata!B$1:H$2632,7,FALSE)</f>
        <v>traite</v>
      </c>
      <c r="L3001" t="str">
        <f>VLOOKUP(TRIM(SUBSTITUTE(D3001,CHAR(160),CHAR(32))),Metadata!B$1:J$2632,9,FALSE)</f>
        <v/>
      </c>
      <c r="M3001">
        <f>VLOOKUP(TRIM(SUBSTITUTE(D3001,CHAR(160),CHAR(32))),Metadata!B$1:K$2632,10,FALSE)</f>
        <v>80009</v>
      </c>
      <c r="N3001" s="1" t="s">
        <v>3481</v>
      </c>
      <c r="O3001">
        <v>105</v>
      </c>
      <c r="P3001">
        <v>113</v>
      </c>
    </row>
    <row r="3002" spans="1:16" x14ac:dyDescent="0.25">
      <c r="A3002" t="s">
        <v>4354</v>
      </c>
      <c r="B3002" t="s">
        <v>423</v>
      </c>
      <c r="C3002" t="s">
        <v>330</v>
      </c>
      <c r="D3002" t="s">
        <v>7894</v>
      </c>
      <c r="E3002" t="str">
        <f>VLOOKUP(TRIM(SUBSTITUTE(D3002,CHAR(160),CHAR(32))),Metadata!B$1:C$2632,2,FALSE)</f>
        <v>Michelet, Jules, 1798-1874.</v>
      </c>
      <c r="F3002" t="str">
        <f>VLOOKUP(TRIM(SUBSTITUTE(D3002,CHAR(160),CHAR(32))),Metadata!B$1:D$2632,3,FALSE)</f>
        <v>Histoire de France</v>
      </c>
      <c r="G3002">
        <f>VLOOKUP(TRIM(SUBSTITUTE(D3002,CHAR(160),CHAR(32))),Metadata!B$1:E$2632,4,FALSE)</f>
        <v>1893</v>
      </c>
      <c r="H3002" t="s">
        <v>450</v>
      </c>
      <c r="J3002" t="str">
        <f>VLOOKUP(TRIM(SUBSTITUTE(D3002,CHAR(160),CHAR(32))),Metadata!B$1:H$2632,7,FALSE)</f>
        <v>traite</v>
      </c>
      <c r="L3002" t="str">
        <f>VLOOKUP(TRIM(SUBSTITUTE(D3002,CHAR(160),CHAR(32))),Metadata!B$1:J$2632,9,FALSE)</f>
        <v/>
      </c>
      <c r="M3002">
        <f>VLOOKUP(TRIM(SUBSTITUTE(D3002,CHAR(160),CHAR(32))),Metadata!B$1:K$2632,10,FALSE)</f>
        <v>119715</v>
      </c>
      <c r="N3002" s="1" t="s">
        <v>3482</v>
      </c>
      <c r="O3002">
        <v>111</v>
      </c>
      <c r="P3002">
        <v>119</v>
      </c>
    </row>
    <row r="3003" spans="1:16" x14ac:dyDescent="0.25">
      <c r="A3003" t="s">
        <v>4354</v>
      </c>
      <c r="B3003" t="s">
        <v>423</v>
      </c>
      <c r="C3003" t="s">
        <v>330</v>
      </c>
      <c r="D3003" t="s">
        <v>8447</v>
      </c>
      <c r="E3003" t="str">
        <f>VLOOKUP(TRIM(SUBSTITUTE(D3003,CHAR(160),CHAR(32))),Metadata!B$1:C$2632,2,FALSE)</f>
        <v>Bourges, Elémir, 1852-1925.</v>
      </c>
      <c r="F3003" t="str">
        <f>VLOOKUP(TRIM(SUBSTITUTE(D3003,CHAR(160),CHAR(32))),Metadata!B$1:D$2632,3,FALSE)</f>
        <v>Le crépuscule des dieux</v>
      </c>
      <c r="G3003">
        <f>VLOOKUP(TRIM(SUBSTITUTE(D3003,CHAR(160),CHAR(32))),Metadata!B$1:E$2632,4,FALSE)</f>
        <v>1884</v>
      </c>
      <c r="H3003" t="s">
        <v>450</v>
      </c>
      <c r="J3003" t="str">
        <f>VLOOKUP(TRIM(SUBSTITUTE(D3003,CHAR(160),CHAR(32))),Metadata!B$1:H$2632,7,FALSE)</f>
        <v>roman</v>
      </c>
      <c r="L3003" t="str">
        <f>VLOOKUP(TRIM(SUBSTITUTE(D3003,CHAR(160),CHAR(32))),Metadata!B$1:J$2632,9,FALSE)</f>
        <v>prose</v>
      </c>
      <c r="M3003">
        <f>VLOOKUP(TRIM(SUBSTITUTE(D3003,CHAR(160),CHAR(32))),Metadata!B$1:K$2632,10,FALSE)</f>
        <v>80453</v>
      </c>
      <c r="N3003" s="1" t="s">
        <v>3483</v>
      </c>
      <c r="O3003">
        <v>85</v>
      </c>
      <c r="P3003">
        <v>93</v>
      </c>
    </row>
    <row r="3004" spans="1:16" x14ac:dyDescent="0.25">
      <c r="A3004" t="s">
        <v>4354</v>
      </c>
      <c r="B3004" t="s">
        <v>423</v>
      </c>
      <c r="C3004" t="s">
        <v>330</v>
      </c>
      <c r="D3004" t="s">
        <v>6710</v>
      </c>
      <c r="E3004" t="str">
        <f>VLOOKUP(TRIM(SUBSTITUTE(D3004,CHAR(160),CHAR(32))),Metadata!B$1:C$2632,2,FALSE)</f>
        <v>Taine, Hippolyte, 1828-1893.</v>
      </c>
      <c r="F3004" t="str">
        <f>VLOOKUP(TRIM(SUBSTITUTE(D3004,CHAR(160),CHAR(32))),Metadata!B$1:D$2632,3,FALSE)</f>
        <v>Les origines de la France contemporaine. Le régime moderne</v>
      </c>
      <c r="G3004">
        <f>VLOOKUP(TRIM(SUBSTITUTE(D3004,CHAR(160),CHAR(32))),Metadata!B$1:E$2632,4,FALSE)</f>
        <v>1890</v>
      </c>
      <c r="H3004" t="s">
        <v>450</v>
      </c>
      <c r="J3004" t="str">
        <f>VLOOKUP(TRIM(SUBSTITUTE(D3004,CHAR(160),CHAR(32))),Metadata!B$1:H$2632,7,FALSE)</f>
        <v>traite</v>
      </c>
      <c r="L3004" t="str">
        <f>VLOOKUP(TRIM(SUBSTITUTE(D3004,CHAR(160),CHAR(32))),Metadata!B$1:J$2632,9,FALSE)</f>
        <v/>
      </c>
      <c r="M3004">
        <f>VLOOKUP(TRIM(SUBSTITUTE(D3004,CHAR(160),CHAR(32))),Metadata!B$1:K$2632,10,FALSE)</f>
        <v>266441</v>
      </c>
      <c r="N3004" t="s">
        <v>3484</v>
      </c>
      <c r="O3004">
        <v>91</v>
      </c>
      <c r="P3004">
        <v>99</v>
      </c>
    </row>
    <row r="3005" spans="1:16" x14ac:dyDescent="0.25">
      <c r="A3005" t="s">
        <v>4354</v>
      </c>
      <c r="B3005" t="s">
        <v>423</v>
      </c>
      <c r="C3005" t="s">
        <v>330</v>
      </c>
      <c r="D3005" t="s">
        <v>8990</v>
      </c>
      <c r="E3005" t="str">
        <f>VLOOKUP(TRIM(SUBSTITUTE(D3005,CHAR(160),CHAR(32))),Metadata!B$1:C$2632,2,FALSE)</f>
        <v>Rivière, Jacques, 1886-1925.</v>
      </c>
      <c r="F3005" t="str">
        <f>VLOOKUP(TRIM(SUBSTITUTE(D3005,CHAR(160),CHAR(32))),Metadata!B$1:D$2632,3,FALSE)</f>
        <v>Correspondance avec J. Rivière</v>
      </c>
      <c r="G3005">
        <f>VLOOKUP(TRIM(SUBSTITUTE(D3005,CHAR(160),CHAR(32))),Metadata!B$1:E$2632,4,FALSE)</f>
        <v>1914</v>
      </c>
      <c r="H3005" t="s">
        <v>534</v>
      </c>
      <c r="J3005" t="str">
        <f>VLOOKUP(TRIM(SUBSTITUTE(D3005,CHAR(160),CHAR(32))),Metadata!B$1:H$2632,7,FALSE)</f>
        <v>correspondance</v>
      </c>
      <c r="L3005" t="str">
        <f>VLOOKUP(TRIM(SUBSTITUTE(D3005,CHAR(160),CHAR(32))),Metadata!B$1:J$2632,9,FALSE)</f>
        <v>prose</v>
      </c>
      <c r="M3005">
        <f>VLOOKUP(TRIM(SUBSTITUTE(D3005,CHAR(160),CHAR(32))),Metadata!B$1:K$2632,10,FALSE)</f>
        <v>357600</v>
      </c>
      <c r="N3005" s="1" t="s">
        <v>3485</v>
      </c>
      <c r="O3005">
        <v>43</v>
      </c>
      <c r="P3005">
        <v>51</v>
      </c>
    </row>
    <row r="3006" spans="1:16" x14ac:dyDescent="0.25">
      <c r="A3006" t="s">
        <v>4354</v>
      </c>
      <c r="B3006" t="s">
        <v>423</v>
      </c>
      <c r="C3006" t="s">
        <v>330</v>
      </c>
      <c r="D3006" t="s">
        <v>8772</v>
      </c>
      <c r="E3006" t="str">
        <f>VLOOKUP(TRIM(SUBSTITUTE(D3006,CHAR(160),CHAR(32))),Metadata!B$1:C$2632,2,FALSE)</f>
        <v>Beauvoir, Simone de, 1908-1986.</v>
      </c>
      <c r="F3006" t="str">
        <f>VLOOKUP(TRIM(SUBSTITUTE(D3006,CHAR(160),CHAR(32))),Metadata!B$1:D$2632,3,FALSE)</f>
        <v>Les mandarins</v>
      </c>
      <c r="G3006">
        <f>VLOOKUP(TRIM(SUBSTITUTE(D3006,CHAR(160),CHAR(32))),Metadata!B$1:E$2632,4,FALSE)</f>
        <v>1954</v>
      </c>
      <c r="H3006" t="s">
        <v>534</v>
      </c>
      <c r="J3006" t="str">
        <f>VLOOKUP(TRIM(SUBSTITUTE(D3006,CHAR(160),CHAR(32))),Metadata!B$1:H$2632,7,FALSE)</f>
        <v>roman</v>
      </c>
      <c r="L3006" t="str">
        <f>VLOOKUP(TRIM(SUBSTITUTE(D3006,CHAR(160),CHAR(32))),Metadata!B$1:J$2632,9,FALSE)</f>
        <v>prose</v>
      </c>
      <c r="M3006">
        <f>VLOOKUP(TRIM(SUBSTITUTE(D3006,CHAR(160),CHAR(32))),Metadata!B$1:K$2632,10,FALSE)</f>
        <v>291169</v>
      </c>
      <c r="N3006" s="1" t="s">
        <v>3486</v>
      </c>
      <c r="O3006">
        <v>62</v>
      </c>
      <c r="P3006">
        <v>70</v>
      </c>
    </row>
    <row r="3007" spans="1:16" x14ac:dyDescent="0.25">
      <c r="A3007" t="s">
        <v>4354</v>
      </c>
      <c r="B3007" t="s">
        <v>423</v>
      </c>
      <c r="C3007" t="s">
        <v>330</v>
      </c>
      <c r="D3007" t="s">
        <v>8826</v>
      </c>
      <c r="E3007" t="str">
        <f>VLOOKUP(TRIM(SUBSTITUTE(D3007,CHAR(160),CHAR(32))),Metadata!B$1:C$2632,2,FALSE)</f>
        <v>Cocteau, Jean, 1889-1963.</v>
      </c>
      <c r="F3007" t="str">
        <f>VLOOKUP(TRIM(SUBSTITUTE(D3007,CHAR(160),CHAR(32))),Metadata!B$1:D$2632,3,FALSE)</f>
        <v>Les infants terrible</v>
      </c>
      <c r="G3007">
        <f>VLOOKUP(TRIM(SUBSTITUTE(D3007,CHAR(160),CHAR(32))),Metadata!B$1:E$2632,4,FALSE)</f>
        <v>1929</v>
      </c>
      <c r="H3007" t="s">
        <v>534</v>
      </c>
      <c r="J3007" t="str">
        <f>VLOOKUP(TRIM(SUBSTITUTE(D3007,CHAR(160),CHAR(32))),Metadata!B$1:H$2632,7,FALSE)</f>
        <v>roman</v>
      </c>
      <c r="L3007" t="str">
        <f>VLOOKUP(TRIM(SUBSTITUTE(D3007,CHAR(160),CHAR(32))),Metadata!B$1:J$2632,9,FALSE)</f>
        <v>prose</v>
      </c>
      <c r="M3007">
        <f>VLOOKUP(TRIM(SUBSTITUTE(D3007,CHAR(160),CHAR(32))),Metadata!B$1:K$2632,10,FALSE)</f>
        <v>25876</v>
      </c>
      <c r="N3007" s="1" t="s">
        <v>3487</v>
      </c>
      <c r="O3007">
        <v>132</v>
      </c>
      <c r="P3007">
        <v>141</v>
      </c>
    </row>
    <row r="3008" spans="1:16" x14ac:dyDescent="0.25">
      <c r="A3008" t="s">
        <v>4354</v>
      </c>
      <c r="B3008" t="s">
        <v>423</v>
      </c>
      <c r="C3008" t="s">
        <v>330</v>
      </c>
      <c r="D3008" t="s">
        <v>8772</v>
      </c>
      <c r="E3008" t="str">
        <f>VLOOKUP(TRIM(SUBSTITUTE(D3008,CHAR(160),CHAR(32))),Metadata!B$1:C$2632,2,FALSE)</f>
        <v>Beauvoir, Simone de, 1908-1986.</v>
      </c>
      <c r="F3008" t="str">
        <f>VLOOKUP(TRIM(SUBSTITUTE(D3008,CHAR(160),CHAR(32))),Metadata!B$1:D$2632,3,FALSE)</f>
        <v>Les mandarins</v>
      </c>
      <c r="G3008">
        <f>VLOOKUP(TRIM(SUBSTITUTE(D3008,CHAR(160),CHAR(32))),Metadata!B$1:E$2632,4,FALSE)</f>
        <v>1954</v>
      </c>
      <c r="H3008" t="s">
        <v>534</v>
      </c>
      <c r="J3008" t="str">
        <f>VLOOKUP(TRIM(SUBSTITUTE(D3008,CHAR(160),CHAR(32))),Metadata!B$1:H$2632,7,FALSE)</f>
        <v>roman</v>
      </c>
      <c r="L3008" t="str">
        <f>VLOOKUP(TRIM(SUBSTITUTE(D3008,CHAR(160),CHAR(32))),Metadata!B$1:J$2632,9,FALSE)</f>
        <v>prose</v>
      </c>
      <c r="M3008">
        <f>VLOOKUP(TRIM(SUBSTITUTE(D3008,CHAR(160),CHAR(32))),Metadata!B$1:K$2632,10,FALSE)</f>
        <v>291169</v>
      </c>
      <c r="N3008" s="1" t="s">
        <v>3488</v>
      </c>
      <c r="O3008">
        <v>91</v>
      </c>
      <c r="P3008">
        <v>99</v>
      </c>
    </row>
    <row r="3009" spans="1:16" x14ac:dyDescent="0.25">
      <c r="A3009" t="s">
        <v>4354</v>
      </c>
      <c r="B3009" t="s">
        <v>423</v>
      </c>
      <c r="C3009" t="s">
        <v>330</v>
      </c>
      <c r="D3009" t="s">
        <v>8977</v>
      </c>
      <c r="E3009" t="str">
        <f>VLOOKUP(TRIM(SUBSTITUTE(D3009,CHAR(160),CHAR(32))),Metadata!B$1:C$2632,2,FALSE)</f>
        <v>Proust, Marcel, 1871-1922.</v>
      </c>
      <c r="F3009" t="str">
        <f>VLOOKUP(TRIM(SUBSTITUTE(D3009,CHAR(160),CHAR(32))),Metadata!B$1:D$2632,3,FALSE)</f>
        <v>Côté de Guermantes</v>
      </c>
      <c r="G3009">
        <f>VLOOKUP(TRIM(SUBSTITUTE(D3009,CHAR(160),CHAR(32))),Metadata!B$1:E$2632,4,FALSE)</f>
        <v>1920</v>
      </c>
      <c r="H3009" t="s">
        <v>534</v>
      </c>
      <c r="J3009" t="str">
        <f>VLOOKUP(TRIM(SUBSTITUTE(D3009,CHAR(160),CHAR(32))),Metadata!B$1:H$2632,7,FALSE)</f>
        <v>roman</v>
      </c>
      <c r="L3009" t="str">
        <f>VLOOKUP(TRIM(SUBSTITUTE(D3009,CHAR(160),CHAR(32))),Metadata!B$1:J$2632,9,FALSE)</f>
        <v>prose</v>
      </c>
      <c r="M3009">
        <f>VLOOKUP(TRIM(SUBSTITUTE(D3009,CHAR(160),CHAR(32))),Metadata!B$1:K$2632,10,FALSE)</f>
        <v>247207</v>
      </c>
      <c r="N3009" s="1" t="s">
        <v>3489</v>
      </c>
      <c r="O3009">
        <v>71</v>
      </c>
      <c r="P3009">
        <v>80</v>
      </c>
    </row>
    <row r="3010" spans="1:16" x14ac:dyDescent="0.25">
      <c r="A3010" t="s">
        <v>4354</v>
      </c>
      <c r="B3010" t="s">
        <v>423</v>
      </c>
      <c r="C3010" t="s">
        <v>330</v>
      </c>
      <c r="D3010" t="s">
        <v>8828</v>
      </c>
      <c r="E3010" t="str">
        <f>VLOOKUP(TRIM(SUBSTITUTE(D3010,CHAR(160),CHAR(32))),Metadata!B$1:C$2632,2,FALSE)</f>
        <v>Colette, 1873-1954.</v>
      </c>
      <c r="F3010" t="str">
        <f>VLOOKUP(TRIM(SUBSTITUTE(D3010,CHAR(160),CHAR(32))),Metadata!B$1:D$2632,3,FALSE)</f>
        <v>La naissance du jour</v>
      </c>
      <c r="G3010">
        <f>VLOOKUP(TRIM(SUBSTITUTE(D3010,CHAR(160),CHAR(32))),Metadata!B$1:E$2632,4,FALSE)</f>
        <v>1928</v>
      </c>
      <c r="H3010" t="s">
        <v>534</v>
      </c>
      <c r="J3010" t="str">
        <f>VLOOKUP(TRIM(SUBSTITUTE(D3010,CHAR(160),CHAR(32))),Metadata!B$1:H$2632,7,FALSE)</f>
        <v>roman</v>
      </c>
      <c r="L3010" t="str">
        <f>VLOOKUP(TRIM(SUBSTITUTE(D3010,CHAR(160),CHAR(32))),Metadata!B$1:J$2632,9,FALSE)</f>
        <v>prose</v>
      </c>
      <c r="M3010">
        <f>VLOOKUP(TRIM(SUBSTITUTE(D3010,CHAR(160),CHAR(32))),Metadata!B$1:K$2632,10,FALSE)</f>
        <v>37834</v>
      </c>
      <c r="N3010" s="1" t="s">
        <v>3490</v>
      </c>
      <c r="O3010">
        <v>7</v>
      </c>
      <c r="P3010">
        <v>16</v>
      </c>
    </row>
    <row r="3011" spans="1:16" x14ac:dyDescent="0.25">
      <c r="A3011" t="s">
        <v>4354</v>
      </c>
      <c r="B3011" t="s">
        <v>423</v>
      </c>
      <c r="C3011" t="s">
        <v>330</v>
      </c>
      <c r="D3011" t="s">
        <v>8772</v>
      </c>
      <c r="E3011" t="str">
        <f>VLOOKUP(TRIM(SUBSTITUTE(D3011,CHAR(160),CHAR(32))),Metadata!B$1:C$2632,2,FALSE)</f>
        <v>Beauvoir, Simone de, 1908-1986.</v>
      </c>
      <c r="F3011" t="str">
        <f>VLOOKUP(TRIM(SUBSTITUTE(D3011,CHAR(160),CHAR(32))),Metadata!B$1:D$2632,3,FALSE)</f>
        <v>Les mandarins</v>
      </c>
      <c r="G3011">
        <f>VLOOKUP(TRIM(SUBSTITUTE(D3011,CHAR(160),CHAR(32))),Metadata!B$1:E$2632,4,FALSE)</f>
        <v>1954</v>
      </c>
      <c r="H3011" t="s">
        <v>534</v>
      </c>
      <c r="J3011" t="str">
        <f>VLOOKUP(TRIM(SUBSTITUTE(D3011,CHAR(160),CHAR(32))),Metadata!B$1:H$2632,7,FALSE)</f>
        <v>roman</v>
      </c>
      <c r="L3011" t="str">
        <f>VLOOKUP(TRIM(SUBSTITUTE(D3011,CHAR(160),CHAR(32))),Metadata!B$1:J$2632,9,FALSE)</f>
        <v>prose</v>
      </c>
      <c r="M3011">
        <f>VLOOKUP(TRIM(SUBSTITUTE(D3011,CHAR(160),CHAR(32))),Metadata!B$1:K$2632,10,FALSE)</f>
        <v>291169</v>
      </c>
      <c r="N3011" s="1" t="s">
        <v>3491</v>
      </c>
      <c r="O3011">
        <v>42</v>
      </c>
      <c r="P3011">
        <v>51</v>
      </c>
    </row>
    <row r="3012" spans="1:16" x14ac:dyDescent="0.25">
      <c r="A3012" t="s">
        <v>4354</v>
      </c>
      <c r="B3012" t="s">
        <v>423</v>
      </c>
      <c r="C3012" t="s">
        <v>330</v>
      </c>
      <c r="D3012" t="s">
        <v>8561</v>
      </c>
      <c r="E3012" t="str">
        <f>VLOOKUP(TRIM(SUBSTITUTE(D3012,CHAR(160),CHAR(32))),Metadata!B$1:C$2632,2,FALSE)</f>
        <v>Goncourt, Edmond de, 1822-1896: Goncourt, Jules de, 1830-1870.</v>
      </c>
      <c r="F3012" t="str">
        <f>VLOOKUP(TRIM(SUBSTITUTE(D3012,CHAR(160),CHAR(32))),Metadata!B$1:D$2632,3,FALSE)</f>
        <v>Journal. T. 2, 1864-1878</v>
      </c>
      <c r="G3012">
        <f>VLOOKUP(TRIM(SUBSTITUTE(D3012,CHAR(160),CHAR(32))),Metadata!B$1:E$2632,4,FALSE)</f>
        <v>1878</v>
      </c>
      <c r="H3012" t="s">
        <v>534</v>
      </c>
      <c r="J3012" t="str">
        <f>VLOOKUP(TRIM(SUBSTITUTE(D3012,CHAR(160),CHAR(32))),Metadata!B$1:H$2632,7,FALSE)</f>
        <v>memoires</v>
      </c>
      <c r="L3012" t="str">
        <f>VLOOKUP(TRIM(SUBSTITUTE(D3012,CHAR(160),CHAR(32))),Metadata!B$1:J$2632,9,FALSE)</f>
        <v>prose</v>
      </c>
      <c r="M3012">
        <f>VLOOKUP(TRIM(SUBSTITUTE(D3012,CHAR(160),CHAR(32))),Metadata!B$1:K$2632,10,FALSE)</f>
        <v>428542</v>
      </c>
      <c r="N3012" s="1" t="s">
        <v>3492</v>
      </c>
      <c r="O3012">
        <v>167</v>
      </c>
      <c r="P3012">
        <v>175</v>
      </c>
    </row>
    <row r="3013" spans="1:16" x14ac:dyDescent="0.25">
      <c r="A3013" t="s">
        <v>4354</v>
      </c>
      <c r="B3013" t="s">
        <v>423</v>
      </c>
      <c r="C3013" t="s">
        <v>330</v>
      </c>
      <c r="D3013" t="s">
        <v>6934</v>
      </c>
      <c r="E3013" t="str">
        <f>VLOOKUP(TRIM(SUBSTITUTE(D3013,CHAR(160),CHAR(32))),Metadata!B$1:C$2632,2,FALSE)</f>
        <v>Jaurès, Jean, 1859-1914.</v>
      </c>
      <c r="F3013" t="str">
        <f>VLOOKUP(TRIM(SUBSTITUTE(D3013,CHAR(160),CHAR(32))),Metadata!B$1:D$2632,3,FALSE)</f>
        <v>Discours parlementaires</v>
      </c>
      <c r="G3013">
        <f>VLOOKUP(TRIM(SUBSTITUTE(D3013,CHAR(160),CHAR(32))),Metadata!B$1:E$2632,4,FALSE)</f>
        <v>1904</v>
      </c>
      <c r="H3013" t="s">
        <v>534</v>
      </c>
      <c r="J3013" t="str">
        <f>VLOOKUP(TRIM(SUBSTITUTE(D3013,CHAR(160),CHAR(32))),Metadata!B$1:H$2632,7,FALSE)</f>
        <v>traite</v>
      </c>
      <c r="L3013" t="str">
        <f>VLOOKUP(TRIM(SUBSTITUTE(D3013,CHAR(160),CHAR(32))),Metadata!B$1:J$2632,9,FALSE)</f>
        <v/>
      </c>
      <c r="M3013">
        <f>VLOOKUP(TRIM(SUBSTITUTE(D3013,CHAR(160),CHAR(32))),Metadata!B$1:K$2632,10,FALSE)</f>
        <v>301388</v>
      </c>
      <c r="N3013" s="1" t="s">
        <v>3493</v>
      </c>
      <c r="O3013">
        <v>32</v>
      </c>
      <c r="P3013">
        <v>40</v>
      </c>
    </row>
    <row r="3014" spans="1:16" x14ac:dyDescent="0.25">
      <c r="A3014" t="s">
        <v>4354</v>
      </c>
      <c r="B3014" t="s">
        <v>423</v>
      </c>
      <c r="C3014" t="s">
        <v>330</v>
      </c>
      <c r="D3014" t="s">
        <v>8036</v>
      </c>
      <c r="E3014" t="str">
        <f>VLOOKUP(TRIM(SUBSTITUTE(D3014,CHAR(160),CHAR(32))),Metadata!B$1:C$2632,2,FALSE)</f>
        <v>Dangeau, Philippe de Courcillon, marquis de, 1638-1720.</v>
      </c>
      <c r="F3014" t="str">
        <f>VLOOKUP(TRIM(SUBSTITUTE(D3014,CHAR(160),CHAR(32))),Metadata!B$1:D$2632,3,FALSE)</f>
        <v>Journal T. 1 1684-1685-1686</v>
      </c>
      <c r="G3014">
        <f>VLOOKUP(TRIM(SUBSTITUTE(D3014,CHAR(160),CHAR(32))),Metadata!B$1:E$2632,4,FALSE)</f>
        <v>1686</v>
      </c>
      <c r="H3014" t="s">
        <v>534</v>
      </c>
      <c r="J3014" t="str">
        <f>VLOOKUP(TRIM(SUBSTITUTE(D3014,CHAR(160),CHAR(32))),Metadata!B$1:H$2632,7,FALSE)</f>
        <v>memoires</v>
      </c>
      <c r="L3014" t="str">
        <f>VLOOKUP(TRIM(SUBSTITUTE(D3014,CHAR(160),CHAR(32))),Metadata!B$1:J$2632,9,FALSE)</f>
        <v>prose</v>
      </c>
      <c r="M3014">
        <f>VLOOKUP(TRIM(SUBSTITUTE(D3014,CHAR(160),CHAR(32))),Metadata!B$1:K$2632,10,FALSE)</f>
        <v>131667</v>
      </c>
      <c r="N3014" s="1" t="s">
        <v>3494</v>
      </c>
      <c r="O3014">
        <v>173</v>
      </c>
      <c r="P3014">
        <v>181</v>
      </c>
    </row>
    <row r="3015" spans="1:16" x14ac:dyDescent="0.25">
      <c r="A3015" t="s">
        <v>4354</v>
      </c>
      <c r="B3015" t="s">
        <v>423</v>
      </c>
      <c r="C3015" t="s">
        <v>330</v>
      </c>
      <c r="D3015" t="s">
        <v>7209</v>
      </c>
      <c r="E3015" t="str">
        <f>VLOOKUP(TRIM(SUBSTITUTE(D3015,CHAR(160),CHAR(32))),Metadata!B$1:C$2632,2,FALSE)</f>
        <v>Mathiez, Albert, 1874-1932.</v>
      </c>
      <c r="F3015" t="str">
        <f>VLOOKUP(TRIM(SUBSTITUTE(D3015,CHAR(160),CHAR(32))),Metadata!B$1:D$2632,3,FALSE)</f>
        <v>La révolution française</v>
      </c>
      <c r="G3015">
        <f>VLOOKUP(TRIM(SUBSTITUTE(D3015,CHAR(160),CHAR(32))),Metadata!B$1:E$2632,4,FALSE)</f>
        <v>1922</v>
      </c>
      <c r="H3015" t="s">
        <v>534</v>
      </c>
      <c r="J3015" t="str">
        <f>VLOOKUP(TRIM(SUBSTITUTE(D3015,CHAR(160),CHAR(32))),Metadata!B$1:H$2632,7,FALSE)</f>
        <v>traite</v>
      </c>
      <c r="L3015" t="str">
        <f>VLOOKUP(TRIM(SUBSTITUTE(D3015,CHAR(160),CHAR(32))),Metadata!B$1:J$2632,9,FALSE)</f>
        <v/>
      </c>
      <c r="M3015">
        <f>VLOOKUP(TRIM(SUBSTITUTE(D3015,CHAR(160),CHAR(32))),Metadata!B$1:K$2632,10,FALSE)</f>
        <v>207556</v>
      </c>
      <c r="N3015" s="1" t="s">
        <v>3495</v>
      </c>
      <c r="O3015">
        <v>56</v>
      </c>
      <c r="P3015">
        <v>63</v>
      </c>
    </row>
    <row r="3016" spans="1:16" x14ac:dyDescent="0.25">
      <c r="A3016" t="s">
        <v>4354</v>
      </c>
      <c r="B3016" t="s">
        <v>423</v>
      </c>
      <c r="C3016" t="s">
        <v>330</v>
      </c>
      <c r="D3016" t="s">
        <v>8977</v>
      </c>
      <c r="E3016" t="str">
        <f>VLOOKUP(TRIM(SUBSTITUTE(D3016,CHAR(160),CHAR(32))),Metadata!B$1:C$2632,2,FALSE)</f>
        <v>Proust, Marcel, 1871-1922.</v>
      </c>
      <c r="F3016" t="str">
        <f>VLOOKUP(TRIM(SUBSTITUTE(D3016,CHAR(160),CHAR(32))),Metadata!B$1:D$2632,3,FALSE)</f>
        <v>Côté de Guermantes</v>
      </c>
      <c r="G3016">
        <f>VLOOKUP(TRIM(SUBSTITUTE(D3016,CHAR(160),CHAR(32))),Metadata!B$1:E$2632,4,FALSE)</f>
        <v>1920</v>
      </c>
      <c r="H3016" t="s">
        <v>534</v>
      </c>
      <c r="J3016" t="str">
        <f>VLOOKUP(TRIM(SUBSTITUTE(D3016,CHAR(160),CHAR(32))),Metadata!B$1:H$2632,7,FALSE)</f>
        <v>roman</v>
      </c>
      <c r="L3016" t="str">
        <f>VLOOKUP(TRIM(SUBSTITUTE(D3016,CHAR(160),CHAR(32))),Metadata!B$1:J$2632,9,FALSE)</f>
        <v>prose</v>
      </c>
      <c r="M3016">
        <f>VLOOKUP(TRIM(SUBSTITUTE(D3016,CHAR(160),CHAR(32))),Metadata!B$1:K$2632,10,FALSE)</f>
        <v>247207</v>
      </c>
      <c r="N3016" s="1" t="s">
        <v>3496</v>
      </c>
      <c r="O3016">
        <v>313</v>
      </c>
      <c r="P3016">
        <v>320</v>
      </c>
    </row>
    <row r="3017" spans="1:16" x14ac:dyDescent="0.25">
      <c r="A3017" t="s">
        <v>4354</v>
      </c>
      <c r="B3017" t="s">
        <v>423</v>
      </c>
      <c r="C3017" t="s">
        <v>330</v>
      </c>
      <c r="D3017" t="s">
        <v>8875</v>
      </c>
      <c r="E3017" t="str">
        <f>VLOOKUP(TRIM(SUBSTITUTE(D3017,CHAR(160),CHAR(32))),Metadata!B$1:C$2632,2,FALSE)</f>
        <v>Gide, André, 1869-1951.</v>
      </c>
      <c r="F3017" t="str">
        <f>VLOOKUP(TRIM(SUBSTITUTE(D3017,CHAR(160),CHAR(32))),Metadata!B$1:D$2632,3,FALSE)</f>
        <v>Journal, 1939-1949</v>
      </c>
      <c r="G3017">
        <f>VLOOKUP(TRIM(SUBSTITUTE(D3017,CHAR(160),CHAR(32))),Metadata!B$1:E$2632,4,FALSE)</f>
        <v>1949</v>
      </c>
      <c r="H3017" t="s">
        <v>534</v>
      </c>
      <c r="J3017" t="str">
        <f>VLOOKUP(TRIM(SUBSTITUTE(D3017,CHAR(160),CHAR(32))),Metadata!B$1:H$2632,7,FALSE)</f>
        <v>memoires</v>
      </c>
      <c r="L3017" t="str">
        <f>VLOOKUP(TRIM(SUBSTITUTE(D3017,CHAR(160),CHAR(32))),Metadata!B$1:J$2632,9,FALSE)</f>
        <v>prose</v>
      </c>
      <c r="M3017">
        <f>VLOOKUP(TRIM(SUBSTITUTE(D3017,CHAR(160),CHAR(32))),Metadata!B$1:K$2632,10,FALSE)</f>
        <v>123690</v>
      </c>
      <c r="N3017" s="1" t="s">
        <v>3497</v>
      </c>
      <c r="O3017">
        <v>82</v>
      </c>
      <c r="P3017">
        <v>91</v>
      </c>
    </row>
    <row r="3018" spans="1:16" x14ac:dyDescent="0.25">
      <c r="A3018" t="s">
        <v>4354</v>
      </c>
      <c r="B3018" t="s">
        <v>423</v>
      </c>
      <c r="C3018" t="s">
        <v>330</v>
      </c>
      <c r="D3018" t="s">
        <v>8792</v>
      </c>
      <c r="E3018" t="str">
        <f>VLOOKUP(TRIM(SUBSTITUTE(D3018,CHAR(160),CHAR(32))),Metadata!B$1:C$2632,2,FALSE)</f>
        <v>Blanche, Jacques-Emile, 1861-1942.</v>
      </c>
      <c r="F3018" t="str">
        <f>VLOOKUP(TRIM(SUBSTITUTE(D3018,CHAR(160),CHAR(32))),Metadata!B$1:D$2632,3,FALSE)</f>
        <v>Mes modèles</v>
      </c>
      <c r="G3018">
        <f>VLOOKUP(TRIM(SUBSTITUTE(D3018,CHAR(160),CHAR(32))),Metadata!B$1:E$2632,4,FALSE)</f>
        <v>1928</v>
      </c>
      <c r="H3018" t="s">
        <v>534</v>
      </c>
      <c r="J3018" t="str">
        <f>VLOOKUP(TRIM(SUBSTITUTE(D3018,CHAR(160),CHAR(32))),Metadata!B$1:H$2632,7,FALSE)</f>
        <v>traite ou essai</v>
      </c>
      <c r="L3018" t="str">
        <f>VLOOKUP(TRIM(SUBSTITUTE(D3018,CHAR(160),CHAR(32))),Metadata!B$1:J$2632,9,FALSE)</f>
        <v>prose</v>
      </c>
      <c r="M3018">
        <f>VLOOKUP(TRIM(SUBSTITUTE(D3018,CHAR(160),CHAR(32))),Metadata!B$1:K$2632,10,FALSE)</f>
        <v>56817</v>
      </c>
      <c r="N3018" s="1" t="s">
        <v>3498</v>
      </c>
      <c r="O3018">
        <v>82</v>
      </c>
      <c r="P3018">
        <v>89</v>
      </c>
    </row>
    <row r="3019" spans="1:16" x14ac:dyDescent="0.25">
      <c r="A3019" t="s">
        <v>4354</v>
      </c>
      <c r="B3019" t="s">
        <v>423</v>
      </c>
      <c r="C3019" t="s">
        <v>330</v>
      </c>
      <c r="D3019" t="s">
        <v>8826</v>
      </c>
      <c r="E3019" t="str">
        <f>VLOOKUP(TRIM(SUBSTITUTE(D3019,CHAR(160),CHAR(32))),Metadata!B$1:C$2632,2,FALSE)</f>
        <v>Cocteau, Jean, 1889-1963.</v>
      </c>
      <c r="F3019" t="str">
        <f>VLOOKUP(TRIM(SUBSTITUTE(D3019,CHAR(160),CHAR(32))),Metadata!B$1:D$2632,3,FALSE)</f>
        <v>Les infants terrible</v>
      </c>
      <c r="G3019">
        <f>VLOOKUP(TRIM(SUBSTITUTE(D3019,CHAR(160),CHAR(32))),Metadata!B$1:E$2632,4,FALSE)</f>
        <v>1929</v>
      </c>
      <c r="H3019" t="s">
        <v>534</v>
      </c>
      <c r="J3019" t="str">
        <f>VLOOKUP(TRIM(SUBSTITUTE(D3019,CHAR(160),CHAR(32))),Metadata!B$1:H$2632,7,FALSE)</f>
        <v>roman</v>
      </c>
      <c r="L3019" t="str">
        <f>VLOOKUP(TRIM(SUBSTITUTE(D3019,CHAR(160),CHAR(32))),Metadata!B$1:J$2632,9,FALSE)</f>
        <v>prose</v>
      </c>
      <c r="M3019">
        <f>VLOOKUP(TRIM(SUBSTITUTE(D3019,CHAR(160),CHAR(32))),Metadata!B$1:K$2632,10,FALSE)</f>
        <v>25876</v>
      </c>
      <c r="N3019" s="1" t="s">
        <v>3499</v>
      </c>
      <c r="O3019">
        <v>170</v>
      </c>
      <c r="P3019">
        <v>178</v>
      </c>
    </row>
    <row r="3020" spans="1:16" x14ac:dyDescent="0.25">
      <c r="A3020" t="s">
        <v>4354</v>
      </c>
      <c r="B3020" t="s">
        <v>423</v>
      </c>
      <c r="C3020" t="s">
        <v>330</v>
      </c>
      <c r="D3020" t="s">
        <v>7648</v>
      </c>
      <c r="E3020" t="str">
        <f>VLOOKUP(TRIM(SUBSTITUTE(D3020,CHAR(160),CHAR(32))),Metadata!B$1:C$2632,2,FALSE)</f>
        <v>Febvre, Lucien, 1878-1956.</v>
      </c>
      <c r="F3020" t="str">
        <f>VLOOKUP(TRIM(SUBSTITUTE(D3020,CHAR(160),CHAR(32))),Metadata!B$1:D$2632,3,FALSE)</f>
        <v>Autour de l'Heptaméron. Amour sacré, amour profane.</v>
      </c>
      <c r="G3020">
        <f>VLOOKUP(TRIM(SUBSTITUTE(D3020,CHAR(160),CHAR(32))),Metadata!B$1:E$2632,4,FALSE)</f>
        <v>1944</v>
      </c>
      <c r="H3020" t="s">
        <v>534</v>
      </c>
      <c r="J3020" t="str">
        <f>VLOOKUP(TRIM(SUBSTITUTE(D3020,CHAR(160),CHAR(32))),Metadata!B$1:H$2632,7,FALSE)</f>
        <v>traite</v>
      </c>
      <c r="L3020" t="str">
        <f>VLOOKUP(TRIM(SUBSTITUTE(D3020,CHAR(160),CHAR(32))),Metadata!B$1:J$2632,9,FALSE)</f>
        <v/>
      </c>
      <c r="M3020">
        <f>VLOOKUP(TRIM(SUBSTITUTE(D3020,CHAR(160),CHAR(32))),Metadata!B$1:K$2632,10,FALSE)</f>
        <v>111814</v>
      </c>
      <c r="N3020" s="1" t="s">
        <v>3500</v>
      </c>
      <c r="O3020">
        <v>85</v>
      </c>
      <c r="P3020">
        <v>92</v>
      </c>
    </row>
    <row r="3021" spans="1:16" x14ac:dyDescent="0.25">
      <c r="A3021" t="s">
        <v>4354</v>
      </c>
      <c r="B3021" t="s">
        <v>423</v>
      </c>
      <c r="C3021" t="s">
        <v>330</v>
      </c>
      <c r="D3021" t="s">
        <v>8947</v>
      </c>
      <c r="E3021" t="str">
        <f>VLOOKUP(TRIM(SUBSTITUTE(D3021,CHAR(160),CHAR(32))),Metadata!B$1:C$2632,2,FALSE)</f>
        <v>Milosz, O. V. de L. (Oscar Vladislas de Lubicz), 1877-1939.</v>
      </c>
      <c r="F3021" t="str">
        <f>VLOOKUP(TRIM(SUBSTITUTE(D3021,CHAR(160),CHAR(32))),Metadata!B$1:D$2632,3,FALSE)</f>
        <v>L'amoureuse initiation: roman</v>
      </c>
      <c r="G3021">
        <f>VLOOKUP(TRIM(SUBSTITUTE(D3021,CHAR(160),CHAR(32))),Metadata!B$1:E$2632,4,FALSE)</f>
        <v>1910</v>
      </c>
      <c r="H3021" t="s">
        <v>534</v>
      </c>
      <c r="J3021" t="str">
        <f>VLOOKUP(TRIM(SUBSTITUTE(D3021,CHAR(160),CHAR(32))),Metadata!B$1:H$2632,7,FALSE)</f>
        <v>roman</v>
      </c>
      <c r="L3021" t="str">
        <f>VLOOKUP(TRIM(SUBSTITUTE(D3021,CHAR(160),CHAR(32))),Metadata!B$1:J$2632,9,FALSE)</f>
        <v>prose</v>
      </c>
      <c r="M3021">
        <f>VLOOKUP(TRIM(SUBSTITUTE(D3021,CHAR(160),CHAR(32))),Metadata!B$1:K$2632,10,FALSE)</f>
        <v>59265</v>
      </c>
      <c r="N3021" s="1" t="s">
        <v>3501</v>
      </c>
      <c r="O3021">
        <v>22</v>
      </c>
      <c r="P3021">
        <v>30</v>
      </c>
    </row>
    <row r="3022" spans="1:16" x14ac:dyDescent="0.25">
      <c r="A3022" t="s">
        <v>4354</v>
      </c>
      <c r="B3022" t="s">
        <v>423</v>
      </c>
      <c r="C3022" t="s">
        <v>330</v>
      </c>
      <c r="D3022" t="s">
        <v>8911</v>
      </c>
      <c r="E3022" t="str">
        <f>VLOOKUP(TRIM(SUBSTITUTE(D3022,CHAR(160),CHAR(32))),Metadata!B$1:C$2632,2,FALSE)</f>
        <v>Duclos, Charles Pinot-, 1704-1772.</v>
      </c>
      <c r="F3022" t="str">
        <f>VLOOKUP(TRIM(SUBSTITUTE(D3022,CHAR(160),CHAR(32))),Metadata!B$1:D$2632,3,FALSE)</f>
        <v>Mémoires pour servir à l'histoire des moeurs du XVIII siècle</v>
      </c>
      <c r="G3022">
        <f>VLOOKUP(TRIM(SUBSTITUTE(D3022,CHAR(160),CHAR(32))),Metadata!B$1:E$2632,4,FALSE)</f>
        <v>1751</v>
      </c>
      <c r="H3022" t="s">
        <v>534</v>
      </c>
      <c r="J3022" t="str">
        <f>VLOOKUP(TRIM(SUBSTITUTE(D3022,CHAR(160),CHAR(32))),Metadata!B$1:H$2632,7,FALSE)</f>
        <v>roman</v>
      </c>
      <c r="L3022" t="str">
        <f>VLOOKUP(TRIM(SUBSTITUTE(D3022,CHAR(160),CHAR(32))),Metadata!B$1:J$2632,9,FALSE)</f>
        <v>prose</v>
      </c>
      <c r="M3022">
        <f>VLOOKUP(TRIM(SUBSTITUTE(D3022,CHAR(160),CHAR(32))),Metadata!B$1:K$2632,10,FALSE)</f>
        <v>37841</v>
      </c>
      <c r="N3022" s="1" t="s">
        <v>3502</v>
      </c>
      <c r="O3022">
        <v>47</v>
      </c>
      <c r="P3022">
        <v>54</v>
      </c>
    </row>
    <row r="3023" spans="1:16" x14ac:dyDescent="0.25">
      <c r="A3023" t="s">
        <v>4354</v>
      </c>
      <c r="B3023" t="s">
        <v>423</v>
      </c>
      <c r="C3023" t="s">
        <v>330</v>
      </c>
      <c r="D3023" t="s">
        <v>8918</v>
      </c>
      <c r="E3023" t="str">
        <f>VLOOKUP(TRIM(SUBSTITUTE(D3023,CHAR(160),CHAR(32))),Metadata!B$1:C$2632,2,FALSE)</f>
        <v>Leroux, Gaston, 1868-1927.</v>
      </c>
      <c r="F3023" t="str">
        <f>VLOOKUP(TRIM(SUBSTITUTE(D3023,CHAR(160),CHAR(32))),Metadata!B$1:D$2632,3,FALSE)</f>
        <v>Le mystère de la chambre jaune</v>
      </c>
      <c r="G3023">
        <f>VLOOKUP(TRIM(SUBSTITUTE(D3023,CHAR(160),CHAR(32))),Metadata!B$1:E$2632,4,FALSE)</f>
        <v>1907</v>
      </c>
      <c r="H3023" t="s">
        <v>534</v>
      </c>
      <c r="J3023" t="str">
        <f>VLOOKUP(TRIM(SUBSTITUTE(D3023,CHAR(160),CHAR(32))),Metadata!B$1:H$2632,7,FALSE)</f>
        <v>roman</v>
      </c>
      <c r="L3023" t="str">
        <f>VLOOKUP(TRIM(SUBSTITUTE(D3023,CHAR(160),CHAR(32))),Metadata!B$1:J$2632,9,FALSE)</f>
        <v>prose</v>
      </c>
      <c r="M3023">
        <f>VLOOKUP(TRIM(SUBSTITUTE(D3023,CHAR(160),CHAR(32))),Metadata!B$1:K$2632,10,FALSE)</f>
        <v>89251</v>
      </c>
      <c r="N3023" s="1" t="s">
        <v>3503</v>
      </c>
      <c r="O3023">
        <v>18</v>
      </c>
      <c r="P3023">
        <v>25</v>
      </c>
    </row>
    <row r="3024" spans="1:16" x14ac:dyDescent="0.25">
      <c r="A3024" t="s">
        <v>4354</v>
      </c>
      <c r="B3024" t="s">
        <v>423</v>
      </c>
      <c r="C3024" t="s">
        <v>330</v>
      </c>
      <c r="D3024" t="s">
        <v>8836</v>
      </c>
      <c r="E3024" t="str">
        <f>VLOOKUP(TRIM(SUBSTITUTE(D3024,CHAR(160),CHAR(32))),Metadata!B$1:C$2632,2,FALSE)</f>
        <v>Goncourt, Edmond de, 1822-1896: Goncourt, Jules de, 1830-1870.</v>
      </c>
      <c r="F3024" t="str">
        <f>VLOOKUP(TRIM(SUBSTITUTE(D3024,CHAR(160),CHAR(32))),Metadata!B$1:D$2632,3,FALSE)</f>
        <v>Journal. T. 2, 1864-1878</v>
      </c>
      <c r="G3024">
        <f>VLOOKUP(TRIM(SUBSTITUTE(D3024,CHAR(160),CHAR(32))),Metadata!B$1:E$2632,4,FALSE)</f>
        <v>1878</v>
      </c>
      <c r="H3024" t="s">
        <v>534</v>
      </c>
      <c r="J3024" t="str">
        <f>VLOOKUP(TRIM(SUBSTITUTE(D3024,CHAR(160),CHAR(32))),Metadata!B$1:H$2632,7,FALSE)</f>
        <v>memoires</v>
      </c>
      <c r="L3024" t="str">
        <f>VLOOKUP(TRIM(SUBSTITUTE(D3024,CHAR(160),CHAR(32))),Metadata!B$1:J$2632,9,FALSE)</f>
        <v>prose</v>
      </c>
      <c r="M3024">
        <f>VLOOKUP(TRIM(SUBSTITUTE(D3024,CHAR(160),CHAR(32))),Metadata!B$1:K$2632,10,FALSE)</f>
        <v>428542</v>
      </c>
      <c r="N3024" s="1" t="s">
        <v>3504</v>
      </c>
      <c r="O3024">
        <v>43</v>
      </c>
      <c r="P3024">
        <v>50</v>
      </c>
    </row>
    <row r="3025" spans="1:16" x14ac:dyDescent="0.25">
      <c r="A3025" t="s">
        <v>4354</v>
      </c>
      <c r="B3025" t="s">
        <v>3508</v>
      </c>
      <c r="C3025" t="s">
        <v>330</v>
      </c>
      <c r="D3025" t="s">
        <v>8561</v>
      </c>
      <c r="E3025" t="str">
        <f>VLOOKUP(TRIM(SUBSTITUTE(D3025,CHAR(160),CHAR(32))),Metadata!B$1:C$2632,2,FALSE)</f>
        <v>Goncourt, Edmond de, 1822-1896: Goncourt, Jules de, 1830-1870.</v>
      </c>
      <c r="F3025" t="str">
        <f>VLOOKUP(TRIM(SUBSTITUTE(D3025,CHAR(160),CHAR(32))),Metadata!B$1:D$2632,3,FALSE)</f>
        <v>Journal. T. 2, 1864-1878</v>
      </c>
      <c r="G3025">
        <f>VLOOKUP(TRIM(SUBSTITUTE(D3025,CHAR(160),CHAR(32))),Metadata!B$1:E$2632,4,FALSE)</f>
        <v>1878</v>
      </c>
      <c r="H3025" t="s">
        <v>450</v>
      </c>
      <c r="J3025" t="str">
        <f>VLOOKUP(TRIM(SUBSTITUTE(D3025,CHAR(160),CHAR(32))),Metadata!B$1:H$2632,7,FALSE)</f>
        <v>memoires</v>
      </c>
      <c r="L3025" t="str">
        <f>VLOOKUP(TRIM(SUBSTITUTE(D3025,CHAR(160),CHAR(32))),Metadata!B$1:J$2632,9,FALSE)</f>
        <v>prose</v>
      </c>
      <c r="M3025">
        <f>VLOOKUP(TRIM(SUBSTITUTE(D3025,CHAR(160),CHAR(32))),Metadata!B$1:K$2632,10,FALSE)</f>
        <v>428542</v>
      </c>
      <c r="N3025" s="1" t="s">
        <v>3505</v>
      </c>
      <c r="O3025">
        <v>17</v>
      </c>
      <c r="P3025">
        <v>27</v>
      </c>
    </row>
    <row r="3026" spans="1:16" x14ac:dyDescent="0.25">
      <c r="A3026" t="s">
        <v>4354</v>
      </c>
      <c r="B3026" t="s">
        <v>3508</v>
      </c>
      <c r="C3026" t="s">
        <v>330</v>
      </c>
      <c r="D3026" t="s">
        <v>8566</v>
      </c>
      <c r="E3026" t="str">
        <f>VLOOKUP(TRIM(SUBSTITUTE(D3026,CHAR(160),CHAR(32))),Metadata!B$1:C$2632,2,FALSE)</f>
        <v>Hugo, Victor, 1802-1885.</v>
      </c>
      <c r="F3026" t="str">
        <f>VLOOKUP(TRIM(SUBSTITUTE(D3026,CHAR(160),CHAR(32))),Metadata!B$1:D$2632,3,FALSE)</f>
        <v>Correspondance (1849-1866)</v>
      </c>
      <c r="G3026">
        <f>VLOOKUP(TRIM(SUBSTITUTE(D3026,CHAR(160),CHAR(32))),Metadata!B$1:E$2632,4,FALSE)</f>
        <v>1866</v>
      </c>
      <c r="H3026" t="s">
        <v>450</v>
      </c>
      <c r="J3026" t="str">
        <f>VLOOKUP(TRIM(SUBSTITUTE(D3026,CHAR(160),CHAR(32))),Metadata!B$1:H$2632,7,FALSE)</f>
        <v>correspondance</v>
      </c>
      <c r="L3026" t="str">
        <f>VLOOKUP(TRIM(SUBSTITUTE(D3026,CHAR(160),CHAR(32))),Metadata!B$1:J$2632,9,FALSE)</f>
        <v>prose</v>
      </c>
      <c r="M3026">
        <f>VLOOKUP(TRIM(SUBSTITUTE(D3026,CHAR(160),CHAR(32))),Metadata!B$1:K$2632,10,FALSE)</f>
        <v>199176</v>
      </c>
      <c r="N3026" s="1" t="s">
        <v>3506</v>
      </c>
      <c r="O3026">
        <v>135</v>
      </c>
      <c r="P3026">
        <v>145</v>
      </c>
    </row>
    <row r="3027" spans="1:16" x14ac:dyDescent="0.25">
      <c r="A3027" t="s">
        <v>4354</v>
      </c>
      <c r="B3027" t="s">
        <v>3508</v>
      </c>
      <c r="C3027" t="s">
        <v>330</v>
      </c>
      <c r="D3027" t="s">
        <v>8036</v>
      </c>
      <c r="E3027" t="str">
        <f>VLOOKUP(TRIM(SUBSTITUTE(D3027,CHAR(160),CHAR(32))),Metadata!B$1:C$2632,2,FALSE)</f>
        <v>Dangeau, Philippe de Courcillon, marquis de, 1638-1720.</v>
      </c>
      <c r="F3027" t="str">
        <f>VLOOKUP(TRIM(SUBSTITUTE(D3027,CHAR(160),CHAR(32))),Metadata!B$1:D$2632,3,FALSE)</f>
        <v>Journal T. 1 1684-1685-1686</v>
      </c>
      <c r="G3027">
        <f>VLOOKUP(TRIM(SUBSTITUTE(D3027,CHAR(160),CHAR(32))),Metadata!B$1:E$2632,4,FALSE)</f>
        <v>1686</v>
      </c>
      <c r="H3027" t="s">
        <v>450</v>
      </c>
      <c r="J3027" t="str">
        <f>VLOOKUP(TRIM(SUBSTITUTE(D3027,CHAR(160),CHAR(32))),Metadata!B$1:H$2632,7,FALSE)</f>
        <v>memoires</v>
      </c>
      <c r="L3027" t="str">
        <f>VLOOKUP(TRIM(SUBSTITUTE(D3027,CHAR(160),CHAR(32))),Metadata!B$1:J$2632,9,FALSE)</f>
        <v>prose</v>
      </c>
      <c r="M3027">
        <f>VLOOKUP(TRIM(SUBSTITUTE(D3027,CHAR(160),CHAR(32))),Metadata!B$1:K$2632,10,FALSE)</f>
        <v>131667</v>
      </c>
      <c r="N3027" s="1" t="s">
        <v>3507</v>
      </c>
      <c r="O3027">
        <v>27</v>
      </c>
      <c r="P3027">
        <v>37</v>
      </c>
    </row>
    <row r="3028" spans="1:16" x14ac:dyDescent="0.25">
      <c r="A3028" t="s">
        <v>4354</v>
      </c>
      <c r="B3028" t="s">
        <v>3564</v>
      </c>
      <c r="C3028" t="s">
        <v>330</v>
      </c>
      <c r="D3028" t="s">
        <v>8338</v>
      </c>
      <c r="E3028" t="str">
        <f>VLOOKUP(TRIM(SUBSTITUTE(D3028,CHAR(160),CHAR(32))),Metadata!B$1:C$2632,2,FALSE)</f>
        <v>Mirabeau, Honoré-Gabriel de Riquetti, comte de, 1749-1791.</v>
      </c>
      <c r="F3028" t="str">
        <f>VLOOKUP(TRIM(SUBSTITUTE(D3028,CHAR(160),CHAR(32))),Metadata!B$1:D$2632,3,FALSE)</f>
        <v>Lettres originales de Mirabeau: écrites du donjon de Vicennes, pendant les années 1777, 78, 79 et 80: contenant tous les détails sur sa vie privée, ses malheurs, et ses amours avec Sophie Ruffei, marquise de Monnier.</v>
      </c>
      <c r="G3028">
        <f>VLOOKUP(TRIM(SUBSTITUTE(D3028,CHAR(160),CHAR(32))),Metadata!B$1:E$2632,4,FALSE)</f>
        <v>1780</v>
      </c>
      <c r="H3028" t="s">
        <v>448</v>
      </c>
      <c r="J3028" t="str">
        <f>VLOOKUP(TRIM(SUBSTITUTE(D3028,CHAR(160),CHAR(32))),Metadata!B$1:H$2632,7,FALSE)</f>
        <v>correspondance</v>
      </c>
      <c r="L3028" t="str">
        <f>VLOOKUP(TRIM(SUBSTITUTE(D3028,CHAR(160),CHAR(32))),Metadata!B$1:J$2632,9,FALSE)</f>
        <v>prose</v>
      </c>
      <c r="M3028">
        <f>VLOOKUP(TRIM(SUBSTITUTE(D3028,CHAR(160),CHAR(32))),Metadata!B$1:K$2632,10,FALSE)</f>
        <v>301975</v>
      </c>
      <c r="N3028" s="1" t="s">
        <v>3509</v>
      </c>
      <c r="O3028">
        <v>37</v>
      </c>
      <c r="P3028">
        <v>45</v>
      </c>
    </row>
    <row r="3029" spans="1:16" x14ac:dyDescent="0.25">
      <c r="A3029" t="s">
        <v>4354</v>
      </c>
      <c r="B3029" t="s">
        <v>3564</v>
      </c>
      <c r="C3029" t="s">
        <v>330</v>
      </c>
      <c r="D3029" t="s">
        <v>8248</v>
      </c>
      <c r="E3029" t="str">
        <f>VLOOKUP(TRIM(SUBSTITUTE(D3029,CHAR(160),CHAR(32))),Metadata!B$1:C$2632,2,FALSE)</f>
        <v>Dubos, abbé (Jean-Baptiste), 1670-1742.</v>
      </c>
      <c r="F3029" t="str">
        <f>VLOOKUP(TRIM(SUBSTITUTE(D3029,CHAR(160),CHAR(32))),Metadata!B$1:D$2632,3,FALSE)</f>
        <v>Histoire critique de l’établissement de la monarchie françoise dans les Gaules</v>
      </c>
      <c r="G3029">
        <f>VLOOKUP(TRIM(SUBSTITUTE(D3029,CHAR(160),CHAR(32))),Metadata!B$1:E$2632,4,FALSE)</f>
        <v>1734</v>
      </c>
      <c r="H3029" t="s">
        <v>448</v>
      </c>
      <c r="J3029" t="str">
        <f>VLOOKUP(TRIM(SUBSTITUTE(D3029,CHAR(160),CHAR(32))),Metadata!B$1:H$2632,7,FALSE)</f>
        <v>traite ou essai</v>
      </c>
      <c r="L3029" t="str">
        <f>VLOOKUP(TRIM(SUBSTITUTE(D3029,CHAR(160),CHAR(32))),Metadata!B$1:J$2632,9,FALSE)</f>
        <v>prose</v>
      </c>
      <c r="M3029">
        <f>VLOOKUP(TRIM(SUBSTITUTE(D3029,CHAR(160),CHAR(32))),Metadata!B$1:K$2632,10,FALSE)</f>
        <v>406083</v>
      </c>
      <c r="N3029" s="1" t="s">
        <v>3510</v>
      </c>
      <c r="O3029">
        <v>190</v>
      </c>
      <c r="P3029">
        <v>196</v>
      </c>
    </row>
    <row r="3030" spans="1:16" x14ac:dyDescent="0.25">
      <c r="A3030" t="s">
        <v>4354</v>
      </c>
      <c r="B3030" t="s">
        <v>3564</v>
      </c>
      <c r="C3030" t="s">
        <v>330</v>
      </c>
      <c r="D3030" t="s">
        <v>8338</v>
      </c>
      <c r="E3030" t="str">
        <f>VLOOKUP(TRIM(SUBSTITUTE(D3030,CHAR(160),CHAR(32))),Metadata!B$1:C$2632,2,FALSE)</f>
        <v>Mirabeau, Honoré-Gabriel de Riquetti, comte de, 1749-1791.</v>
      </c>
      <c r="F3030" t="str">
        <f>VLOOKUP(TRIM(SUBSTITUTE(D3030,CHAR(160),CHAR(32))),Metadata!B$1:D$2632,3,FALSE)</f>
        <v>Lettres originales de Mirabeau: écrites du donjon de Vicennes, pendant les années 1777, 78, 79 et 80: contenant tous les détails sur sa vie privée, ses malheurs, et ses amours avec Sophie Ruffei, marquise de Monnier.</v>
      </c>
      <c r="G3030">
        <f>VLOOKUP(TRIM(SUBSTITUTE(D3030,CHAR(160),CHAR(32))),Metadata!B$1:E$2632,4,FALSE)</f>
        <v>1780</v>
      </c>
      <c r="H3030" t="s">
        <v>448</v>
      </c>
      <c r="J3030" t="str">
        <f>VLOOKUP(TRIM(SUBSTITUTE(D3030,CHAR(160),CHAR(32))),Metadata!B$1:H$2632,7,FALSE)</f>
        <v>correspondance</v>
      </c>
      <c r="L3030" t="str">
        <f>VLOOKUP(TRIM(SUBSTITUTE(D3030,CHAR(160),CHAR(32))),Metadata!B$1:J$2632,9,FALSE)</f>
        <v>prose</v>
      </c>
      <c r="M3030">
        <f>VLOOKUP(TRIM(SUBSTITUTE(D3030,CHAR(160),CHAR(32))),Metadata!B$1:K$2632,10,FALSE)</f>
        <v>301975</v>
      </c>
      <c r="N3030" s="1" t="s">
        <v>3511</v>
      </c>
      <c r="O3030">
        <v>22</v>
      </c>
      <c r="P3030">
        <v>28</v>
      </c>
    </row>
    <row r="3031" spans="1:16" x14ac:dyDescent="0.25">
      <c r="A3031" t="s">
        <v>4354</v>
      </c>
      <c r="B3031" t="s">
        <v>3564</v>
      </c>
      <c r="C3031" t="s">
        <v>330</v>
      </c>
      <c r="D3031" t="s">
        <v>8244</v>
      </c>
      <c r="E3031" t="str">
        <f>VLOOKUP(TRIM(SUBSTITUTE(D3031,CHAR(160),CHAR(32))),Metadata!B$1:C$2632,2,FALSE)</f>
        <v>Dorat, Claude Joseph, 1734-1780.</v>
      </c>
      <c r="F3031" t="str">
        <f>VLOOKUP(TRIM(SUBSTITUTE(D3031,CHAR(160),CHAR(32))),Metadata!B$1:D$2632,3,FALSE)</f>
        <v>Les malheurs de l'inconstance</v>
      </c>
      <c r="G3031">
        <f>VLOOKUP(TRIM(SUBSTITUTE(D3031,CHAR(160),CHAR(32))),Metadata!B$1:E$2632,4,FALSE)</f>
        <v>1772</v>
      </c>
      <c r="H3031" t="s">
        <v>448</v>
      </c>
      <c r="J3031" t="str">
        <f>VLOOKUP(TRIM(SUBSTITUTE(D3031,CHAR(160),CHAR(32))),Metadata!B$1:H$2632,7,FALSE)</f>
        <v>roman</v>
      </c>
      <c r="L3031" t="str">
        <f>VLOOKUP(TRIM(SUBSTITUTE(D3031,CHAR(160),CHAR(32))),Metadata!B$1:J$2632,9,FALSE)</f>
        <v>prose</v>
      </c>
      <c r="M3031">
        <f>VLOOKUP(TRIM(SUBSTITUTE(D3031,CHAR(160),CHAR(32))),Metadata!B$1:K$2632,10,FALSE)</f>
        <v>68706</v>
      </c>
      <c r="N3031" s="1" t="s">
        <v>3512</v>
      </c>
      <c r="O3031">
        <v>18</v>
      </c>
      <c r="P3031">
        <v>25</v>
      </c>
    </row>
    <row r="3032" spans="1:16" x14ac:dyDescent="0.25">
      <c r="A3032" t="s">
        <v>4354</v>
      </c>
      <c r="B3032" t="s">
        <v>3564</v>
      </c>
      <c r="C3032" t="s">
        <v>330</v>
      </c>
      <c r="D3032" t="s">
        <v>8244</v>
      </c>
      <c r="E3032" t="str">
        <f>VLOOKUP(TRIM(SUBSTITUTE(D3032,CHAR(160),CHAR(32))),Metadata!B$1:C$2632,2,FALSE)</f>
        <v>Dorat, Claude Joseph, 1734-1780.</v>
      </c>
      <c r="F3032" t="str">
        <f>VLOOKUP(TRIM(SUBSTITUTE(D3032,CHAR(160),CHAR(32))),Metadata!B$1:D$2632,3,FALSE)</f>
        <v>Les malheurs de l'inconstance</v>
      </c>
      <c r="G3032">
        <f>VLOOKUP(TRIM(SUBSTITUTE(D3032,CHAR(160),CHAR(32))),Metadata!B$1:E$2632,4,FALSE)</f>
        <v>1772</v>
      </c>
      <c r="H3032" t="s">
        <v>448</v>
      </c>
      <c r="J3032" t="str">
        <f>VLOOKUP(TRIM(SUBSTITUTE(D3032,CHAR(160),CHAR(32))),Metadata!B$1:H$2632,7,FALSE)</f>
        <v>roman</v>
      </c>
      <c r="L3032" t="str">
        <f>VLOOKUP(TRIM(SUBSTITUTE(D3032,CHAR(160),CHAR(32))),Metadata!B$1:J$2632,9,FALSE)</f>
        <v>prose</v>
      </c>
      <c r="M3032">
        <f>VLOOKUP(TRIM(SUBSTITUTE(D3032,CHAR(160),CHAR(32))),Metadata!B$1:K$2632,10,FALSE)</f>
        <v>68706</v>
      </c>
      <c r="N3032" s="1" t="s">
        <v>3513</v>
      </c>
      <c r="O3032">
        <v>52</v>
      </c>
      <c r="P3032">
        <v>58</v>
      </c>
    </row>
    <row r="3033" spans="1:16" x14ac:dyDescent="0.25">
      <c r="A3033" t="s">
        <v>4354</v>
      </c>
      <c r="B3033" t="s">
        <v>3564</v>
      </c>
      <c r="C3033" t="s">
        <v>330</v>
      </c>
      <c r="D3033" t="s">
        <v>8338</v>
      </c>
      <c r="E3033" t="str">
        <f>VLOOKUP(TRIM(SUBSTITUTE(D3033,CHAR(160),CHAR(32))),Metadata!B$1:C$2632,2,FALSE)</f>
        <v>Mirabeau, Honoré-Gabriel de Riquetti, comte de, 1749-1791.</v>
      </c>
      <c r="F3033" t="str">
        <f>VLOOKUP(TRIM(SUBSTITUTE(D3033,CHAR(160),CHAR(32))),Metadata!B$1:D$2632,3,FALSE)</f>
        <v>Lettres originales de Mirabeau: écrites du donjon de Vicennes, pendant les années 1777, 78, 79 et 80: contenant tous les détails sur sa vie privée, ses malheurs, et ses amours avec Sophie Ruffei, marquise de Monnier.</v>
      </c>
      <c r="G3033">
        <f>VLOOKUP(TRIM(SUBSTITUTE(D3033,CHAR(160),CHAR(32))),Metadata!B$1:E$2632,4,FALSE)</f>
        <v>1780</v>
      </c>
      <c r="H3033" t="s">
        <v>448</v>
      </c>
      <c r="J3033" t="str">
        <f>VLOOKUP(TRIM(SUBSTITUTE(D3033,CHAR(160),CHAR(32))),Metadata!B$1:H$2632,7,FALSE)</f>
        <v>correspondance</v>
      </c>
      <c r="L3033" t="str">
        <f>VLOOKUP(TRIM(SUBSTITUTE(D3033,CHAR(160),CHAR(32))),Metadata!B$1:J$2632,9,FALSE)</f>
        <v>prose</v>
      </c>
      <c r="M3033">
        <f>VLOOKUP(TRIM(SUBSTITUTE(D3033,CHAR(160),CHAR(32))),Metadata!B$1:K$2632,10,FALSE)</f>
        <v>301975</v>
      </c>
      <c r="N3033" t="s">
        <v>3514</v>
      </c>
      <c r="O3033">
        <v>129</v>
      </c>
      <c r="P3033">
        <v>136</v>
      </c>
    </row>
    <row r="3034" spans="1:16" x14ac:dyDescent="0.25">
      <c r="A3034" t="s">
        <v>4354</v>
      </c>
      <c r="B3034" t="s">
        <v>3564</v>
      </c>
      <c r="C3034" t="s">
        <v>330</v>
      </c>
      <c r="D3034" t="s">
        <v>8348</v>
      </c>
      <c r="E3034" t="str">
        <f>VLOOKUP(TRIM(SUBSTITUTE(D3034,CHAR(160),CHAR(32))),Metadata!B$1:C$2632,2,FALSE)</f>
        <v>Mouhy, Charles de Fieux, chevalier de, 1701-1784.</v>
      </c>
      <c r="F3034" t="str">
        <f>VLOOKUP(TRIM(SUBSTITUTE(D3034,CHAR(160),CHAR(32))),Metadata!B$1:D$2632,3,FALSE)</f>
        <v>La paysanne parvenue, ou, Les mémoires de Madame la marquise de L.V.</v>
      </c>
      <c r="G3034">
        <f>VLOOKUP(TRIM(SUBSTITUTE(D3034,CHAR(160),CHAR(32))),Metadata!B$1:E$2632,4,FALSE)</f>
        <v>1735</v>
      </c>
      <c r="H3034" t="s">
        <v>448</v>
      </c>
      <c r="J3034" t="str">
        <f>VLOOKUP(TRIM(SUBSTITUTE(D3034,CHAR(160),CHAR(32))),Metadata!B$1:H$2632,7,FALSE)</f>
        <v>roman</v>
      </c>
      <c r="L3034" t="str">
        <f>VLOOKUP(TRIM(SUBSTITUTE(D3034,CHAR(160),CHAR(32))),Metadata!B$1:J$2632,9,FALSE)</f>
        <v>prose</v>
      </c>
      <c r="M3034">
        <f>VLOOKUP(TRIM(SUBSTITUTE(D3034,CHAR(160),CHAR(32))),Metadata!B$1:K$2632,10,FALSE)</f>
        <v>219670</v>
      </c>
      <c r="N3034" s="1" t="s">
        <v>3515</v>
      </c>
      <c r="O3034">
        <v>125</v>
      </c>
      <c r="P3034">
        <v>132</v>
      </c>
    </row>
    <row r="3035" spans="1:16" x14ac:dyDescent="0.25">
      <c r="A3035" t="s">
        <v>4354</v>
      </c>
      <c r="B3035" t="s">
        <v>3564</v>
      </c>
      <c r="C3035" t="s">
        <v>330</v>
      </c>
      <c r="D3035" t="s">
        <v>8338</v>
      </c>
      <c r="E3035" t="str">
        <f>VLOOKUP(TRIM(SUBSTITUTE(D3035,CHAR(160),CHAR(32))),Metadata!B$1:C$2632,2,FALSE)</f>
        <v>Mirabeau, Honoré-Gabriel de Riquetti, comte de, 1749-1791.</v>
      </c>
      <c r="F3035" t="str">
        <f>VLOOKUP(TRIM(SUBSTITUTE(D3035,CHAR(160),CHAR(32))),Metadata!B$1:D$2632,3,FALSE)</f>
        <v>Lettres originales de Mirabeau: écrites du donjon de Vicennes, pendant les années 1777, 78, 79 et 80: contenant tous les détails sur sa vie privée, ses malheurs, et ses amours avec Sophie Ruffei, marquise de Monnier.</v>
      </c>
      <c r="G3035">
        <f>VLOOKUP(TRIM(SUBSTITUTE(D3035,CHAR(160),CHAR(32))),Metadata!B$1:E$2632,4,FALSE)</f>
        <v>1780</v>
      </c>
      <c r="H3035" t="s">
        <v>448</v>
      </c>
      <c r="J3035" t="str">
        <f>VLOOKUP(TRIM(SUBSTITUTE(D3035,CHAR(160),CHAR(32))),Metadata!B$1:H$2632,7,FALSE)</f>
        <v>correspondance</v>
      </c>
      <c r="L3035" t="str">
        <f>VLOOKUP(TRIM(SUBSTITUTE(D3035,CHAR(160),CHAR(32))),Metadata!B$1:J$2632,9,FALSE)</f>
        <v>prose</v>
      </c>
      <c r="M3035">
        <f>VLOOKUP(TRIM(SUBSTITUTE(D3035,CHAR(160),CHAR(32))),Metadata!B$1:K$2632,10,FALSE)</f>
        <v>301975</v>
      </c>
      <c r="N3035" s="1" t="s">
        <v>3516</v>
      </c>
      <c r="O3035">
        <v>51</v>
      </c>
      <c r="P3035">
        <v>58</v>
      </c>
    </row>
    <row r="3036" spans="1:16" x14ac:dyDescent="0.25">
      <c r="A3036" t="s">
        <v>4354</v>
      </c>
      <c r="B3036" t="s">
        <v>3564</v>
      </c>
      <c r="C3036" t="s">
        <v>330</v>
      </c>
      <c r="D3036" t="s">
        <v>8174</v>
      </c>
      <c r="E3036" t="str">
        <f>VLOOKUP(TRIM(SUBSTITUTE(D3036,CHAR(160),CHAR(32))),Metadata!B$1:C$2632,2,FALSE)</f>
        <v>Argenson, René-Louis de Voyer, marquis d', 1694-1757.</v>
      </c>
      <c r="F3036" t="str">
        <f>VLOOKUP(TRIM(SUBSTITUTE(D3036,CHAR(160),CHAR(32))),Metadata!B$1:D$2632,3,FALSE)</f>
        <v>Journal et mémoires 1755-1757</v>
      </c>
      <c r="G3036">
        <f>VLOOKUP(TRIM(SUBSTITUTE(D3036,CHAR(160),CHAR(32))),Metadata!B$1:E$2632,4,FALSE)</f>
        <v>1757</v>
      </c>
      <c r="H3036" t="s">
        <v>448</v>
      </c>
      <c r="J3036" t="str">
        <f>VLOOKUP(TRIM(SUBSTITUTE(D3036,CHAR(160),CHAR(32))),Metadata!B$1:H$2632,7,FALSE)</f>
        <v>memoires</v>
      </c>
      <c r="L3036" t="str">
        <f>VLOOKUP(TRIM(SUBSTITUTE(D3036,CHAR(160),CHAR(32))),Metadata!B$1:J$2632,9,FALSE)</f>
        <v>prose</v>
      </c>
      <c r="M3036">
        <f>VLOOKUP(TRIM(SUBSTITUTE(D3036,CHAR(160),CHAR(32))),Metadata!B$1:K$2632,10,FALSE)</f>
        <v>105187</v>
      </c>
      <c r="N3036" s="1" t="s">
        <v>3517</v>
      </c>
      <c r="O3036">
        <v>32</v>
      </c>
      <c r="P3036">
        <v>39</v>
      </c>
    </row>
    <row r="3037" spans="1:16" x14ac:dyDescent="0.25">
      <c r="A3037" t="s">
        <v>4354</v>
      </c>
      <c r="B3037" t="s">
        <v>3564</v>
      </c>
      <c r="C3037" t="s">
        <v>330</v>
      </c>
      <c r="D3037" t="s">
        <v>5103</v>
      </c>
      <c r="E3037" t="str">
        <f>VLOOKUP(TRIM(SUBSTITUTE(D3037,CHAR(160),CHAR(32))),Metadata!B$1:C$2632,2,FALSE)</f>
        <v>Rousseau, Jean-Jacques, 1712-1778.</v>
      </c>
      <c r="F3037" t="str">
        <f>VLOOKUP(TRIM(SUBSTITUTE(D3037,CHAR(160),CHAR(32))),Metadata!B$1:D$2632,3,FALSE)</f>
        <v>Lettres (1728-1778)</v>
      </c>
      <c r="G3037">
        <f>VLOOKUP(TRIM(SUBSTITUTE(D3037,CHAR(160),CHAR(32))),Metadata!B$1:E$2632,4,FALSE)</f>
        <v>1728</v>
      </c>
      <c r="H3037" t="s">
        <v>448</v>
      </c>
      <c r="J3037" t="str">
        <f>VLOOKUP(TRIM(SUBSTITUTE(D3037,CHAR(160),CHAR(32))),Metadata!B$1:H$2632,7,FALSE)</f>
        <v>correspondance</v>
      </c>
      <c r="L3037" t="str">
        <f>VLOOKUP(TRIM(SUBSTITUTE(D3037,CHAR(160),CHAR(32))),Metadata!B$1:J$2632,9,FALSE)</f>
        <v/>
      </c>
      <c r="M3037">
        <f>VLOOKUP(TRIM(SUBSTITUTE(D3037,CHAR(160),CHAR(32))),Metadata!B$1:K$2632,10,FALSE)</f>
        <v>113420</v>
      </c>
      <c r="N3037" s="1" t="s">
        <v>3518</v>
      </c>
      <c r="O3037">
        <v>82</v>
      </c>
      <c r="P3037">
        <v>89</v>
      </c>
    </row>
    <row r="3038" spans="1:16" x14ac:dyDescent="0.25">
      <c r="A3038" t="s">
        <v>4354</v>
      </c>
      <c r="B3038" t="s">
        <v>3564</v>
      </c>
      <c r="C3038" t="s">
        <v>330</v>
      </c>
      <c r="D3038" t="s">
        <v>8386</v>
      </c>
      <c r="E3038" t="str">
        <f>VLOOKUP(TRIM(SUBSTITUTE(D3038,CHAR(160),CHAR(32))),Metadata!B$1:C$2632,2,FALSE)</f>
        <v>Sade, marquis de, 1740-1814.</v>
      </c>
      <c r="F3038" t="str">
        <f>VLOOKUP(TRIM(SUBSTITUTE(D3038,CHAR(160),CHAR(32))),Metadata!B$1:D$2632,3,FALSE)</f>
        <v>Justine, ou, Les malheurs de la vertu</v>
      </c>
      <c r="G3038">
        <f>VLOOKUP(TRIM(SUBSTITUTE(D3038,CHAR(160),CHAR(32))),Metadata!B$1:E$2632,4,FALSE)</f>
        <v>1791</v>
      </c>
      <c r="H3038" t="s">
        <v>448</v>
      </c>
      <c r="J3038" t="str">
        <f>VLOOKUP(TRIM(SUBSTITUTE(D3038,CHAR(160),CHAR(32))),Metadata!B$1:H$2632,7,FALSE)</f>
        <v>roman</v>
      </c>
      <c r="L3038" t="str">
        <f>VLOOKUP(TRIM(SUBSTITUTE(D3038,CHAR(160),CHAR(32))),Metadata!B$1:J$2632,9,FALSE)</f>
        <v>prose</v>
      </c>
      <c r="M3038">
        <f>VLOOKUP(TRIM(SUBSTITUTE(D3038,CHAR(160),CHAR(32))),Metadata!B$1:K$2632,10,FALSE)</f>
        <v>119795</v>
      </c>
      <c r="N3038" s="1" t="s">
        <v>3519</v>
      </c>
      <c r="O3038">
        <v>179</v>
      </c>
      <c r="P3038">
        <v>186</v>
      </c>
    </row>
    <row r="3039" spans="1:16" x14ac:dyDescent="0.25">
      <c r="A3039" t="s">
        <v>4354</v>
      </c>
      <c r="B3039" t="s">
        <v>3564</v>
      </c>
      <c r="C3039" t="s">
        <v>330</v>
      </c>
      <c r="D3039" t="s">
        <v>8220</v>
      </c>
      <c r="E3039" t="str">
        <f>VLOOKUP(TRIM(SUBSTITUTE(D3039,CHAR(160),CHAR(32))),Metadata!B$1:C$2632,2,FALSE)</f>
        <v>Crébillon, Claude-Prosper Jolyot de, 1707-1777.</v>
      </c>
      <c r="F3039" t="str">
        <f>VLOOKUP(TRIM(SUBSTITUTE(D3039,CHAR(160),CHAR(32))),Metadata!B$1:D$2632,3,FALSE)</f>
        <v>Lettres athéniennes</v>
      </c>
      <c r="G3039">
        <f>VLOOKUP(TRIM(SUBSTITUTE(D3039,CHAR(160),CHAR(32))),Metadata!B$1:E$2632,4,FALSE)</f>
        <v>1771</v>
      </c>
      <c r="H3039" t="s">
        <v>448</v>
      </c>
      <c r="J3039" t="str">
        <f>VLOOKUP(TRIM(SUBSTITUTE(D3039,CHAR(160),CHAR(32))),Metadata!B$1:H$2632,7,FALSE)</f>
        <v>roman</v>
      </c>
      <c r="L3039" t="str">
        <f>VLOOKUP(TRIM(SUBSTITUTE(D3039,CHAR(160),CHAR(32))),Metadata!B$1:J$2632,9,FALSE)</f>
        <v>prose</v>
      </c>
      <c r="M3039">
        <f>VLOOKUP(TRIM(SUBSTITUTE(D3039,CHAR(160),CHAR(32))),Metadata!B$1:K$2632,10,FALSE)</f>
        <v>182199</v>
      </c>
      <c r="N3039" s="1" t="s">
        <v>3520</v>
      </c>
      <c r="O3039">
        <v>371</v>
      </c>
      <c r="P3039">
        <v>382</v>
      </c>
    </row>
    <row r="3040" spans="1:16" x14ac:dyDescent="0.25">
      <c r="A3040" t="s">
        <v>4354</v>
      </c>
      <c r="B3040" t="s">
        <v>3564</v>
      </c>
      <c r="C3040" t="s">
        <v>330</v>
      </c>
      <c r="D3040" t="s">
        <v>8338</v>
      </c>
      <c r="E3040" t="str">
        <f>VLOOKUP(TRIM(SUBSTITUTE(D3040,CHAR(160),CHAR(32))),Metadata!B$1:C$2632,2,FALSE)</f>
        <v>Mirabeau, Honoré-Gabriel de Riquetti, comte de, 1749-1791.</v>
      </c>
      <c r="F3040" t="str">
        <f>VLOOKUP(TRIM(SUBSTITUTE(D3040,CHAR(160),CHAR(32))),Metadata!B$1:D$2632,3,FALSE)</f>
        <v>Lettres originales de Mirabeau: écrites du donjon de Vicennes, pendant les années 1777, 78, 79 et 80: contenant tous les détails sur sa vie privée, ses malheurs, et ses amours avec Sophie Ruffei, marquise de Monnier.</v>
      </c>
      <c r="G3040">
        <f>VLOOKUP(TRIM(SUBSTITUTE(D3040,CHAR(160),CHAR(32))),Metadata!B$1:E$2632,4,FALSE)</f>
        <v>1780</v>
      </c>
      <c r="H3040" t="s">
        <v>448</v>
      </c>
      <c r="J3040" t="str">
        <f>VLOOKUP(TRIM(SUBSTITUTE(D3040,CHAR(160),CHAR(32))),Metadata!B$1:H$2632,7,FALSE)</f>
        <v>correspondance</v>
      </c>
      <c r="L3040" t="str">
        <f>VLOOKUP(TRIM(SUBSTITUTE(D3040,CHAR(160),CHAR(32))),Metadata!B$1:J$2632,9,FALSE)</f>
        <v>prose</v>
      </c>
      <c r="M3040">
        <f>VLOOKUP(TRIM(SUBSTITUTE(D3040,CHAR(160),CHAR(32))),Metadata!B$1:K$2632,10,FALSE)</f>
        <v>301975</v>
      </c>
      <c r="N3040" s="1" t="s">
        <v>3521</v>
      </c>
      <c r="O3040">
        <v>332</v>
      </c>
      <c r="P3040">
        <v>340</v>
      </c>
    </row>
    <row r="3041" spans="1:16" x14ac:dyDescent="0.25">
      <c r="A3041" t="s">
        <v>4354</v>
      </c>
      <c r="B3041" t="s">
        <v>3564</v>
      </c>
      <c r="C3041" t="s">
        <v>330</v>
      </c>
      <c r="D3041" t="s">
        <v>8332</v>
      </c>
      <c r="E3041" t="str">
        <f>VLOOKUP(TRIM(SUBSTITUTE(D3041,CHAR(160),CHAR(32))),Metadata!B$1:C$2632,2,FALSE)</f>
        <v>Mercier, Louis-Sébastien, 1740-1814.</v>
      </c>
      <c r="F3041" t="str">
        <f>VLOOKUP(TRIM(SUBSTITUTE(D3041,CHAR(160),CHAR(32))),Metadata!B$1:D$2632,3,FALSE)</f>
        <v>La destruction de la ligue, ou, La réduction de Paris</v>
      </c>
      <c r="G3041">
        <f>VLOOKUP(TRIM(SUBSTITUTE(D3041,CHAR(160),CHAR(32))),Metadata!B$1:E$2632,4,FALSE)</f>
        <v>1782</v>
      </c>
      <c r="H3041" t="s">
        <v>448</v>
      </c>
      <c r="J3041" t="str">
        <f>VLOOKUP(TRIM(SUBSTITUTE(D3041,CHAR(160),CHAR(32))),Metadata!B$1:H$2632,7,FALSE)</f>
        <v>theatre</v>
      </c>
      <c r="L3041" t="str">
        <f>VLOOKUP(TRIM(SUBSTITUTE(D3041,CHAR(160),CHAR(32))),Metadata!B$1:J$2632,9,FALSE)</f>
        <v>prose</v>
      </c>
      <c r="M3041">
        <f>VLOOKUP(TRIM(SUBSTITUTE(D3041,CHAR(160),CHAR(32))),Metadata!B$1:K$2632,10,FALSE)</f>
        <v>33828</v>
      </c>
      <c r="N3041" s="1" t="s">
        <v>3522</v>
      </c>
      <c r="O3041">
        <v>39</v>
      </c>
      <c r="P3041">
        <v>46</v>
      </c>
    </row>
    <row r="3042" spans="1:16" x14ac:dyDescent="0.25">
      <c r="A3042" t="s">
        <v>4354</v>
      </c>
      <c r="B3042" t="s">
        <v>3564</v>
      </c>
      <c r="C3042" t="s">
        <v>330</v>
      </c>
      <c r="D3042" t="s">
        <v>8283</v>
      </c>
      <c r="E3042" t="str">
        <f>VLOOKUP(TRIM(SUBSTITUTE(D3042,CHAR(160),CHAR(32))),Metadata!B$1:C$2632,2,FALSE)</f>
        <v>La Chaussée, Nivelle de, 1692-1754.</v>
      </c>
      <c r="F3042" t="str">
        <f>VLOOKUP(TRIM(SUBSTITUTE(D3042,CHAR(160),CHAR(32))),Metadata!B$1:D$2632,3,FALSE)</f>
        <v>La fausse antipathie</v>
      </c>
      <c r="G3042">
        <f>VLOOKUP(TRIM(SUBSTITUTE(D3042,CHAR(160),CHAR(32))),Metadata!B$1:E$2632,4,FALSE)</f>
        <v>1734</v>
      </c>
      <c r="H3042" t="s">
        <v>448</v>
      </c>
      <c r="J3042" t="str">
        <f>VLOOKUP(TRIM(SUBSTITUTE(D3042,CHAR(160),CHAR(32))),Metadata!B$1:H$2632,7,FALSE)</f>
        <v>theatre</v>
      </c>
      <c r="L3042" t="str">
        <f>VLOOKUP(TRIM(SUBSTITUTE(D3042,CHAR(160),CHAR(32))),Metadata!B$1:J$2632,9,FALSE)</f>
        <v>vers</v>
      </c>
      <c r="M3042">
        <f>VLOOKUP(TRIM(SUBSTITUTE(D3042,CHAR(160),CHAR(32))),Metadata!B$1:K$2632,10,FALSE)</f>
        <v>9279</v>
      </c>
      <c r="N3042" s="1" t="s">
        <v>3523</v>
      </c>
      <c r="O3042">
        <v>343</v>
      </c>
      <c r="P3042">
        <v>350</v>
      </c>
    </row>
    <row r="3043" spans="1:16" x14ac:dyDescent="0.25">
      <c r="A3043" t="s">
        <v>4354</v>
      </c>
      <c r="B3043" t="s">
        <v>3564</v>
      </c>
      <c r="C3043" t="s">
        <v>330</v>
      </c>
      <c r="D3043" t="s">
        <v>5828</v>
      </c>
      <c r="E3043" t="str">
        <f>VLOOKUP(TRIM(SUBSTITUTE(D3043,CHAR(160),CHAR(32))),Metadata!B$1:C$2632,2,FALSE)</f>
        <v>Fourier, Charles, 1772-1837.</v>
      </c>
      <c r="F3043" t="str">
        <f>VLOOKUP(TRIM(SUBSTITUTE(D3043,CHAR(160),CHAR(32))),Metadata!B$1:D$2632,3,FALSE)</f>
        <v>Le nouveau monde amoureux</v>
      </c>
      <c r="G3043">
        <f>VLOOKUP(TRIM(SUBSTITUTE(D3043,CHAR(160),CHAR(32))),Metadata!B$1:E$2632,4,FALSE)</f>
        <v>1816</v>
      </c>
      <c r="H3043" t="s">
        <v>450</v>
      </c>
      <c r="J3043" t="str">
        <f>VLOOKUP(TRIM(SUBSTITUTE(D3043,CHAR(160),CHAR(32))),Metadata!B$1:H$2632,7,FALSE)</f>
        <v>traite</v>
      </c>
      <c r="L3043" t="str">
        <f>VLOOKUP(TRIM(SUBSTITUTE(D3043,CHAR(160),CHAR(32))),Metadata!B$1:J$2632,9,FALSE)</f>
        <v/>
      </c>
      <c r="M3043">
        <f>VLOOKUP(TRIM(SUBSTITUTE(D3043,CHAR(160),CHAR(32))),Metadata!B$1:K$2632,10,FALSE)</f>
        <v>107113</v>
      </c>
      <c r="N3043" s="1" t="s">
        <v>3524</v>
      </c>
      <c r="O3043">
        <v>113</v>
      </c>
      <c r="P3043">
        <v>120</v>
      </c>
    </row>
    <row r="3044" spans="1:16" x14ac:dyDescent="0.25">
      <c r="A3044" t="s">
        <v>4354</v>
      </c>
      <c r="B3044" t="s">
        <v>3564</v>
      </c>
      <c r="C3044" t="s">
        <v>330</v>
      </c>
      <c r="D3044" t="s">
        <v>8487</v>
      </c>
      <c r="E3044" t="str">
        <f>VLOOKUP(TRIM(SUBSTITUTE(D3044,CHAR(160),CHAR(32))),Metadata!B$1:C$2632,2,FALSE)</f>
        <v>Dumas, Alexandre (père), 1802-1870.</v>
      </c>
      <c r="F3044" t="str">
        <f>VLOOKUP(TRIM(SUBSTITUTE(D3044,CHAR(160),CHAR(32))),Metadata!B$1:D$2632,3,FALSE)</f>
        <v>Bâtard de Mauléon (Le)</v>
      </c>
      <c r="G3044">
        <f>VLOOKUP(TRIM(SUBSTITUTE(D3044,CHAR(160),CHAR(32))),Metadata!B$1:E$2632,4,FALSE)</f>
        <v>1846</v>
      </c>
      <c r="H3044" t="s">
        <v>450</v>
      </c>
      <c r="J3044" t="str">
        <f>VLOOKUP(TRIM(SUBSTITUTE(D3044,CHAR(160),CHAR(32))),Metadata!B$1:H$2632,7,FALSE)</f>
        <v>Narratif, Roman</v>
      </c>
      <c r="L3044" t="str">
        <f>VLOOKUP(TRIM(SUBSTITUTE(D3044,CHAR(160),CHAR(32))),Metadata!B$1:J$2632,9,FALSE)</f>
        <v/>
      </c>
      <c r="M3044">
        <f>VLOOKUP(TRIM(SUBSTITUTE(D3044,CHAR(160),CHAR(32))),Metadata!B$1:K$2632,10,FALSE)</f>
        <v>212187</v>
      </c>
      <c r="N3044" s="1" t="s">
        <v>3525</v>
      </c>
      <c r="O3044">
        <v>134</v>
      </c>
      <c r="P3044">
        <v>141</v>
      </c>
    </row>
    <row r="3045" spans="1:16" x14ac:dyDescent="0.25">
      <c r="A3045" t="s">
        <v>4354</v>
      </c>
      <c r="B3045" t="s">
        <v>3564</v>
      </c>
      <c r="C3045" t="s">
        <v>330</v>
      </c>
      <c r="D3045" t="s">
        <v>8491</v>
      </c>
      <c r="E3045" t="str">
        <f>VLOOKUP(TRIM(SUBSTITUTE(D3045,CHAR(160),CHAR(32))),Metadata!B$1:C$2632,2,FALSE)</f>
        <v>Dumas, Alexandre (père), 1802-1870.</v>
      </c>
      <c r="F3045" t="str">
        <f>VLOOKUP(TRIM(SUBSTITUTE(D3045,CHAR(160),CHAR(32))),Metadata!B$1:D$2632,3,FALSE)</f>
        <v>Collier de la Reine (Le)</v>
      </c>
      <c r="G3045">
        <f>VLOOKUP(TRIM(SUBSTITUTE(D3045,CHAR(160),CHAR(32))),Metadata!B$1:E$2632,4,FALSE)</f>
        <v>1849</v>
      </c>
      <c r="H3045" t="s">
        <v>450</v>
      </c>
      <c r="J3045" t="str">
        <f>VLOOKUP(TRIM(SUBSTITUTE(D3045,CHAR(160),CHAR(32))),Metadata!B$1:H$2632,7,FALSE)</f>
        <v>Narratif, Roman</v>
      </c>
      <c r="L3045" t="str">
        <f>VLOOKUP(TRIM(SUBSTITUTE(D3045,CHAR(160),CHAR(32))),Metadata!B$1:J$2632,9,FALSE)</f>
        <v/>
      </c>
      <c r="M3045">
        <f>VLOOKUP(TRIM(SUBSTITUTE(D3045,CHAR(160),CHAR(32))),Metadata!B$1:K$2632,10,FALSE)</f>
        <v>266437</v>
      </c>
      <c r="N3045" s="1" t="s">
        <v>3526</v>
      </c>
      <c r="O3045">
        <v>118</v>
      </c>
      <c r="P3045">
        <v>125</v>
      </c>
    </row>
    <row r="3046" spans="1:16" x14ac:dyDescent="0.25">
      <c r="A3046" t="s">
        <v>4354</v>
      </c>
      <c r="B3046" t="s">
        <v>3564</v>
      </c>
      <c r="C3046" t="s">
        <v>330</v>
      </c>
      <c r="D3046" t="s">
        <v>8676</v>
      </c>
      <c r="E3046" t="str">
        <f>VLOOKUP(TRIM(SUBSTITUTE(D3046,CHAR(160),CHAR(32))),Metadata!B$1:C$2632,2,FALSE)</f>
        <v>Stendhal, 1783-1842.</v>
      </c>
      <c r="F3046" t="str">
        <f>VLOOKUP(TRIM(SUBSTITUTE(D3046,CHAR(160),CHAR(32))),Metadata!B$1:D$2632,3,FALSE)</f>
        <v>La chartreuse de Parme</v>
      </c>
      <c r="G3046">
        <f>VLOOKUP(TRIM(SUBSTITUTE(D3046,CHAR(160),CHAR(32))),Metadata!B$1:E$2632,4,FALSE)</f>
        <v>1839</v>
      </c>
      <c r="H3046" t="s">
        <v>450</v>
      </c>
      <c r="J3046" t="str">
        <f>VLOOKUP(TRIM(SUBSTITUTE(D3046,CHAR(160),CHAR(32))),Metadata!B$1:H$2632,7,FALSE)</f>
        <v>roman</v>
      </c>
      <c r="L3046" t="str">
        <f>VLOOKUP(TRIM(SUBSTITUTE(D3046,CHAR(160),CHAR(32))),Metadata!B$1:J$2632,9,FALSE)</f>
        <v>prose</v>
      </c>
      <c r="M3046">
        <f>VLOOKUP(TRIM(SUBSTITUTE(D3046,CHAR(160),CHAR(32))),Metadata!B$1:K$2632,10,FALSE)</f>
        <v>195086</v>
      </c>
      <c r="N3046" t="s">
        <v>3527</v>
      </c>
      <c r="O3046">
        <v>90</v>
      </c>
      <c r="P3046">
        <v>96</v>
      </c>
    </row>
    <row r="3047" spans="1:16" x14ac:dyDescent="0.25">
      <c r="A3047" t="s">
        <v>4354</v>
      </c>
      <c r="B3047" t="s">
        <v>3564</v>
      </c>
      <c r="C3047" t="s">
        <v>330</v>
      </c>
      <c r="D3047" t="s">
        <v>8572</v>
      </c>
      <c r="E3047" t="str">
        <f>VLOOKUP(TRIM(SUBSTITUTE(D3047,CHAR(160),CHAR(32))),Metadata!B$1:C$2632,2,FALSE)</f>
        <v>Hugo, Victor, 1802-1885.</v>
      </c>
      <c r="F3047" t="str">
        <f>VLOOKUP(TRIM(SUBSTITUTE(D3047,CHAR(160),CHAR(32))),Metadata!B$1:D$2632,3,FALSE)</f>
        <v>Notre-Dame de Paris, 1482: texte de 1832</v>
      </c>
      <c r="G3047">
        <f>VLOOKUP(TRIM(SUBSTITUTE(D3047,CHAR(160),CHAR(32))),Metadata!B$1:E$2632,4,FALSE)</f>
        <v>1832</v>
      </c>
      <c r="H3047" t="s">
        <v>450</v>
      </c>
      <c r="J3047" t="str">
        <f>VLOOKUP(TRIM(SUBSTITUTE(D3047,CHAR(160),CHAR(32))),Metadata!B$1:H$2632,7,FALSE)</f>
        <v>roman</v>
      </c>
      <c r="L3047" t="str">
        <f>VLOOKUP(TRIM(SUBSTITUTE(D3047,CHAR(160),CHAR(32))),Metadata!B$1:J$2632,9,FALSE)</f>
        <v>prose</v>
      </c>
      <c r="M3047">
        <f>VLOOKUP(TRIM(SUBSTITUTE(D3047,CHAR(160),CHAR(32))),Metadata!B$1:K$2632,10,FALSE)</f>
        <v>183106</v>
      </c>
      <c r="N3047" s="1" t="s">
        <v>3528</v>
      </c>
      <c r="O3047">
        <v>43</v>
      </c>
      <c r="P3047">
        <v>53</v>
      </c>
    </row>
    <row r="3048" spans="1:16" x14ac:dyDescent="0.25">
      <c r="A3048" t="s">
        <v>4354</v>
      </c>
      <c r="B3048" t="s">
        <v>3564</v>
      </c>
      <c r="C3048" t="s">
        <v>330</v>
      </c>
      <c r="D3048" t="s">
        <v>8658</v>
      </c>
      <c r="E3048" t="str">
        <f>VLOOKUP(TRIM(SUBSTITUTE(D3048,CHAR(160),CHAR(32))),Metadata!B$1:C$2632,2,FALSE)</f>
        <v>Sand, George, 1804-1876.</v>
      </c>
      <c r="F3048" t="str">
        <f>VLOOKUP(TRIM(SUBSTITUTE(D3048,CHAR(160),CHAR(32))),Metadata!B$1:D$2632,3,FALSE)</f>
        <v>François le champi</v>
      </c>
      <c r="G3048">
        <f>VLOOKUP(TRIM(SUBSTITUTE(D3048,CHAR(160),CHAR(32))),Metadata!B$1:E$2632,4,FALSE)</f>
        <v>1850</v>
      </c>
      <c r="H3048" t="s">
        <v>450</v>
      </c>
      <c r="J3048" t="str">
        <f>VLOOKUP(TRIM(SUBSTITUTE(D3048,CHAR(160),CHAR(32))),Metadata!B$1:H$2632,7,FALSE)</f>
        <v>roman</v>
      </c>
      <c r="L3048" t="str">
        <f>VLOOKUP(TRIM(SUBSTITUTE(D3048,CHAR(160),CHAR(32))),Metadata!B$1:J$2632,9,FALSE)</f>
        <v/>
      </c>
      <c r="M3048">
        <f>VLOOKUP(TRIM(SUBSTITUTE(D3048,CHAR(160),CHAR(32))),Metadata!B$1:K$2632,10,FALSE)</f>
        <v>51992</v>
      </c>
      <c r="N3048" s="1" t="s">
        <v>3529</v>
      </c>
      <c r="O3048">
        <v>74</v>
      </c>
      <c r="P3048">
        <v>81</v>
      </c>
    </row>
    <row r="3049" spans="1:16" x14ac:dyDescent="0.25">
      <c r="A3049" t="s">
        <v>4354</v>
      </c>
      <c r="B3049" t="s">
        <v>3564</v>
      </c>
      <c r="C3049" t="s">
        <v>330</v>
      </c>
      <c r="D3049" t="s">
        <v>8506</v>
      </c>
      <c r="E3049" t="str">
        <f>VLOOKUP(TRIM(SUBSTITUTE(D3049,CHAR(160),CHAR(32))),Metadata!B$1:C$2632,2,FALSE)</f>
        <v>Dumas, Alexandre (père), 1802-1870.</v>
      </c>
      <c r="F3049" t="str">
        <f>VLOOKUP(TRIM(SUBSTITUTE(D3049,CHAR(160),CHAR(32))),Metadata!B$1:D$2632,3,FALSE)</f>
        <v>Vicomte de Bragelonne (Le)</v>
      </c>
      <c r="G3049">
        <f>VLOOKUP(TRIM(SUBSTITUTE(D3049,CHAR(160),CHAR(32))),Metadata!B$1:E$2632,4,FALSE)</f>
        <v>1848</v>
      </c>
      <c r="H3049" t="s">
        <v>450</v>
      </c>
      <c r="J3049" t="str">
        <f>VLOOKUP(TRIM(SUBSTITUTE(D3049,CHAR(160),CHAR(32))),Metadata!B$1:H$2632,7,FALSE)</f>
        <v>Narratif, Roman</v>
      </c>
      <c r="L3049" t="str">
        <f>VLOOKUP(TRIM(SUBSTITUTE(D3049,CHAR(160),CHAR(32))),Metadata!B$1:J$2632,9,FALSE)</f>
        <v/>
      </c>
      <c r="M3049">
        <f>VLOOKUP(TRIM(SUBSTITUTE(D3049,CHAR(160),CHAR(32))),Metadata!B$1:K$2632,10,FALSE)</f>
        <v>700272</v>
      </c>
      <c r="N3049" s="1" t="s">
        <v>3530</v>
      </c>
      <c r="O3049">
        <v>171</v>
      </c>
      <c r="P3049">
        <v>178</v>
      </c>
    </row>
    <row r="3050" spans="1:16" x14ac:dyDescent="0.25">
      <c r="A3050" t="s">
        <v>4354</v>
      </c>
      <c r="B3050" t="s">
        <v>3564</v>
      </c>
      <c r="C3050" t="s">
        <v>330</v>
      </c>
      <c r="D3050" t="s">
        <v>8658</v>
      </c>
      <c r="E3050" t="str">
        <f>VLOOKUP(TRIM(SUBSTITUTE(D3050,CHAR(160),CHAR(32))),Metadata!B$1:C$2632,2,FALSE)</f>
        <v>Sand, George, 1804-1876.</v>
      </c>
      <c r="F3050" t="str">
        <f>VLOOKUP(TRIM(SUBSTITUTE(D3050,CHAR(160),CHAR(32))),Metadata!B$1:D$2632,3,FALSE)</f>
        <v>François le champi</v>
      </c>
      <c r="G3050">
        <f>VLOOKUP(TRIM(SUBSTITUTE(D3050,CHAR(160),CHAR(32))),Metadata!B$1:E$2632,4,FALSE)</f>
        <v>1850</v>
      </c>
      <c r="H3050" t="s">
        <v>450</v>
      </c>
      <c r="J3050" t="str">
        <f>VLOOKUP(TRIM(SUBSTITUTE(D3050,CHAR(160),CHAR(32))),Metadata!B$1:H$2632,7,FALSE)</f>
        <v>roman</v>
      </c>
      <c r="L3050" t="str">
        <f>VLOOKUP(TRIM(SUBSTITUTE(D3050,CHAR(160),CHAR(32))),Metadata!B$1:J$2632,9,FALSE)</f>
        <v/>
      </c>
      <c r="M3050">
        <f>VLOOKUP(TRIM(SUBSTITUTE(D3050,CHAR(160),CHAR(32))),Metadata!B$1:K$2632,10,FALSE)</f>
        <v>51992</v>
      </c>
      <c r="N3050" s="1" t="s">
        <v>3531</v>
      </c>
      <c r="O3050">
        <v>144</v>
      </c>
      <c r="P3050">
        <v>151</v>
      </c>
    </row>
    <row r="3051" spans="1:16" x14ac:dyDescent="0.25">
      <c r="A3051" t="s">
        <v>4354</v>
      </c>
      <c r="B3051" t="s">
        <v>3564</v>
      </c>
      <c r="C3051" t="s">
        <v>330</v>
      </c>
      <c r="D3051" t="s">
        <v>8600</v>
      </c>
      <c r="E3051" t="str">
        <f>VLOOKUP(TRIM(SUBSTITUTE(D3051,CHAR(160),CHAR(32))),Metadata!B$1:C$2632,2,FALSE)</f>
        <v>Loti, Pierre, 1850-1923.</v>
      </c>
      <c r="F3051" t="str">
        <f>VLOOKUP(TRIM(SUBSTITUTE(D3051,CHAR(160),CHAR(32))),Metadata!B$1:D$2632,3,FALSE)</f>
        <v>Madame Chrysanthème</v>
      </c>
      <c r="G3051">
        <f>VLOOKUP(TRIM(SUBSTITUTE(D3051,CHAR(160),CHAR(32))),Metadata!B$1:E$2632,4,FALSE)</f>
        <v>1887</v>
      </c>
      <c r="H3051" t="s">
        <v>450</v>
      </c>
      <c r="J3051" t="str">
        <f>VLOOKUP(TRIM(SUBSTITUTE(D3051,CHAR(160),CHAR(32))),Metadata!B$1:H$2632,7,FALSE)</f>
        <v>Narratif, Roman</v>
      </c>
      <c r="L3051" t="str">
        <f>VLOOKUP(TRIM(SUBSTITUTE(D3051,CHAR(160),CHAR(32))),Metadata!B$1:J$2632,9,FALSE)</f>
        <v/>
      </c>
      <c r="M3051">
        <f>VLOOKUP(TRIM(SUBSTITUTE(D3051,CHAR(160),CHAR(32))),Metadata!B$1:K$2632,10,FALSE)</f>
        <v>48830</v>
      </c>
      <c r="N3051" s="1" t="s">
        <v>3532</v>
      </c>
      <c r="O3051">
        <v>251</v>
      </c>
      <c r="P3051">
        <v>259</v>
      </c>
    </row>
    <row r="3052" spans="1:16" x14ac:dyDescent="0.25">
      <c r="A3052" t="s">
        <v>4354</v>
      </c>
      <c r="B3052" t="s">
        <v>3564</v>
      </c>
      <c r="C3052" t="s">
        <v>330</v>
      </c>
      <c r="D3052" t="s">
        <v>8659</v>
      </c>
      <c r="E3052" t="str">
        <f>VLOOKUP(TRIM(SUBSTITUTE(D3052,CHAR(160),CHAR(32))),Metadata!B$1:C$2632,2,FALSE)</f>
        <v>Sand, George, 1804-1876.</v>
      </c>
      <c r="F3052" t="str">
        <f>VLOOKUP(TRIM(SUBSTITUTE(D3052,CHAR(160),CHAR(32))),Metadata!B$1:D$2632,3,FALSE)</f>
        <v>Histoire de ma vie</v>
      </c>
      <c r="G3052">
        <f>VLOOKUP(TRIM(SUBSTITUTE(D3052,CHAR(160),CHAR(32))),Metadata!B$1:E$2632,4,FALSE)</f>
        <v>1855</v>
      </c>
      <c r="H3052" t="s">
        <v>450</v>
      </c>
      <c r="J3052" t="str">
        <f>VLOOKUP(TRIM(SUBSTITUTE(D3052,CHAR(160),CHAR(32))),Metadata!B$1:H$2632,7,FALSE)</f>
        <v>memoires</v>
      </c>
      <c r="L3052" t="str">
        <f>VLOOKUP(TRIM(SUBSTITUTE(D3052,CHAR(160),CHAR(32))),Metadata!B$1:J$2632,9,FALSE)</f>
        <v>prose</v>
      </c>
      <c r="M3052">
        <f>VLOOKUP(TRIM(SUBSTITUTE(D3052,CHAR(160),CHAR(32))),Metadata!B$1:K$2632,10,FALSE)</f>
        <v>490251</v>
      </c>
      <c r="N3052" s="1" t="s">
        <v>3533</v>
      </c>
      <c r="O3052">
        <v>79</v>
      </c>
      <c r="P3052">
        <v>86</v>
      </c>
    </row>
    <row r="3053" spans="1:16" x14ac:dyDescent="0.25">
      <c r="A3053" t="s">
        <v>4354</v>
      </c>
      <c r="B3053" t="s">
        <v>3564</v>
      </c>
      <c r="C3053" t="s">
        <v>330</v>
      </c>
      <c r="D3053" t="s">
        <v>8649</v>
      </c>
      <c r="E3053" t="str">
        <f>VLOOKUP(TRIM(SUBSTITUTE(D3053,CHAR(160),CHAR(32))),Metadata!B$1:C$2632,2,FALSE)</f>
        <v>Rodenbach, Georges, 1855-1898.</v>
      </c>
      <c r="F3053" t="str">
        <f>VLOOKUP(TRIM(SUBSTITUTE(D3053,CHAR(160),CHAR(32))),Metadata!B$1:D$2632,3,FALSE)</f>
        <v>Le règne du silence: poème</v>
      </c>
      <c r="G3053">
        <f>VLOOKUP(TRIM(SUBSTITUTE(D3053,CHAR(160),CHAR(32))),Metadata!B$1:E$2632,4,FALSE)</f>
        <v>1891</v>
      </c>
      <c r="H3053" t="s">
        <v>450</v>
      </c>
      <c r="J3053" t="str">
        <f>VLOOKUP(TRIM(SUBSTITUTE(D3053,CHAR(160),CHAR(32))),Metadata!B$1:H$2632,7,FALSE)</f>
        <v>poesie</v>
      </c>
      <c r="L3053" t="str">
        <f>VLOOKUP(TRIM(SUBSTITUTE(D3053,CHAR(160),CHAR(32))),Metadata!B$1:J$2632,9,FALSE)</f>
        <v>vers</v>
      </c>
      <c r="M3053">
        <f>VLOOKUP(TRIM(SUBSTITUTE(D3053,CHAR(160),CHAR(32))),Metadata!B$1:K$2632,10,FALSE)</f>
        <v>18989</v>
      </c>
      <c r="N3053" s="1" t="s">
        <v>3534</v>
      </c>
      <c r="O3053">
        <v>192</v>
      </c>
      <c r="P3053">
        <v>198</v>
      </c>
    </row>
    <row r="3054" spans="1:16" x14ac:dyDescent="0.25">
      <c r="A3054" t="s">
        <v>4354</v>
      </c>
      <c r="B3054" t="s">
        <v>3564</v>
      </c>
      <c r="C3054" t="s">
        <v>330</v>
      </c>
      <c r="D3054" t="s">
        <v>8708</v>
      </c>
      <c r="E3054" t="str">
        <f>VLOOKUP(TRIM(SUBSTITUTE(D3054,CHAR(160),CHAR(32))),Metadata!B$1:C$2632,2,FALSE)</f>
        <v>Vogüé, Eugène-Melchior, vicomte de, 1848-1910.</v>
      </c>
      <c r="F3054" t="str">
        <f>VLOOKUP(TRIM(SUBSTITUTE(D3054,CHAR(160),CHAR(32))),Metadata!B$1:D$2632,3,FALSE)</f>
        <v>Les morts qui parlent</v>
      </c>
      <c r="G3054">
        <f>VLOOKUP(TRIM(SUBSTITUTE(D3054,CHAR(160),CHAR(32))),Metadata!B$1:E$2632,4,FALSE)</f>
        <v>1899</v>
      </c>
      <c r="H3054" t="s">
        <v>450</v>
      </c>
      <c r="J3054" t="str">
        <f>VLOOKUP(TRIM(SUBSTITUTE(D3054,CHAR(160),CHAR(32))),Metadata!B$1:H$2632,7,FALSE)</f>
        <v>roman</v>
      </c>
      <c r="L3054" t="str">
        <f>VLOOKUP(TRIM(SUBSTITUTE(D3054,CHAR(160),CHAR(32))),Metadata!B$1:J$2632,9,FALSE)</f>
        <v>prose</v>
      </c>
      <c r="M3054">
        <f>VLOOKUP(TRIM(SUBSTITUTE(D3054,CHAR(160),CHAR(32))),Metadata!B$1:K$2632,10,FALSE)</f>
        <v>105097</v>
      </c>
      <c r="N3054" s="1" t="s">
        <v>3535</v>
      </c>
      <c r="O3054">
        <v>236</v>
      </c>
      <c r="P3054">
        <v>246</v>
      </c>
    </row>
    <row r="3055" spans="1:16" x14ac:dyDescent="0.25">
      <c r="A3055" t="s">
        <v>4354</v>
      </c>
      <c r="B3055" t="s">
        <v>3564</v>
      </c>
      <c r="C3055" t="s">
        <v>330</v>
      </c>
      <c r="D3055" t="s">
        <v>8712</v>
      </c>
      <c r="E3055" t="str">
        <f>VLOOKUP(TRIM(SUBSTITUTE(D3055,CHAR(160),CHAR(32))),Metadata!B$1:C$2632,2,FALSE)</f>
        <v>Zola, Emile, 1840-1902.</v>
      </c>
      <c r="F3055" t="str">
        <f>VLOOKUP(TRIM(SUBSTITUTE(D3055,CHAR(160),CHAR(32))),Metadata!B$1:D$2632,3,FALSE)</f>
        <v>La conquête de Plassans</v>
      </c>
      <c r="G3055">
        <f>VLOOKUP(TRIM(SUBSTITUTE(D3055,CHAR(160),CHAR(32))),Metadata!B$1:E$2632,4,FALSE)</f>
        <v>1874</v>
      </c>
      <c r="H3055" t="s">
        <v>450</v>
      </c>
      <c r="J3055" t="str">
        <f>VLOOKUP(TRIM(SUBSTITUTE(D3055,CHAR(160),CHAR(32))),Metadata!B$1:H$2632,7,FALSE)</f>
        <v>roman</v>
      </c>
      <c r="L3055" t="str">
        <f>VLOOKUP(TRIM(SUBSTITUTE(D3055,CHAR(160),CHAR(32))),Metadata!B$1:J$2632,9,FALSE)</f>
        <v>prose</v>
      </c>
      <c r="M3055">
        <f>VLOOKUP(TRIM(SUBSTITUTE(D3055,CHAR(160),CHAR(32))),Metadata!B$1:K$2632,10,FALSE)</f>
        <v>123342</v>
      </c>
      <c r="N3055" s="1" t="s">
        <v>3536</v>
      </c>
      <c r="O3055">
        <v>107</v>
      </c>
      <c r="P3055">
        <v>114</v>
      </c>
    </row>
    <row r="3056" spans="1:16" x14ac:dyDescent="0.25">
      <c r="A3056" t="s">
        <v>4354</v>
      </c>
      <c r="B3056" t="s">
        <v>3564</v>
      </c>
      <c r="C3056" t="s">
        <v>330</v>
      </c>
      <c r="D3056" t="s">
        <v>8568</v>
      </c>
      <c r="E3056" t="str">
        <f>VLOOKUP(TRIM(SUBSTITUTE(D3056,CHAR(160),CHAR(32))),Metadata!B$1:C$2632,2,FALSE)</f>
        <v>Hugo, Victor, 1802-1885.</v>
      </c>
      <c r="F3056" t="str">
        <f>VLOOKUP(TRIM(SUBSTITUTE(D3056,CHAR(160),CHAR(32))),Metadata!B$1:D$2632,3,FALSE)</f>
        <v>Les misérables</v>
      </c>
      <c r="G3056">
        <f>VLOOKUP(TRIM(SUBSTITUTE(D3056,CHAR(160),CHAR(32))),Metadata!B$1:E$2632,4,FALSE)</f>
        <v>1862</v>
      </c>
      <c r="H3056" t="s">
        <v>450</v>
      </c>
      <c r="J3056" t="str">
        <f>VLOOKUP(TRIM(SUBSTITUTE(D3056,CHAR(160),CHAR(32))),Metadata!B$1:H$2632,7,FALSE)</f>
        <v>roman</v>
      </c>
      <c r="L3056" t="str">
        <f>VLOOKUP(TRIM(SUBSTITUTE(D3056,CHAR(160),CHAR(32))),Metadata!B$1:J$2632,9,FALSE)</f>
        <v>prose</v>
      </c>
      <c r="M3056">
        <f>VLOOKUP(TRIM(SUBSTITUTE(D3056,CHAR(160),CHAR(32))),Metadata!B$1:K$2632,10,FALSE)</f>
        <v>555727</v>
      </c>
      <c r="N3056" s="1" t="s">
        <v>3537</v>
      </c>
      <c r="O3056">
        <v>42</v>
      </c>
      <c r="P3056">
        <v>49</v>
      </c>
    </row>
    <row r="3057" spans="1:16" x14ac:dyDescent="0.25">
      <c r="A3057" t="s">
        <v>4354</v>
      </c>
      <c r="B3057" t="s">
        <v>3564</v>
      </c>
      <c r="C3057" t="s">
        <v>330</v>
      </c>
      <c r="D3057" t="s">
        <v>8657</v>
      </c>
      <c r="E3057" t="str">
        <f>VLOOKUP(TRIM(SUBSTITUTE(D3057,CHAR(160),CHAR(32))),Metadata!B$1:C$2632,2,FALSE)</f>
        <v>Sand, George, 1804-1876.</v>
      </c>
      <c r="F3057" t="str">
        <f>VLOOKUP(TRIM(SUBSTITUTE(D3057,CHAR(160),CHAR(32))),Metadata!B$1:D$2632,3,FALSE)</f>
        <v>Consuelo (tome 2)</v>
      </c>
      <c r="G3057">
        <f>VLOOKUP(TRIM(SUBSTITUTE(D3057,CHAR(160),CHAR(32))),Metadata!B$1:E$2632,4,FALSE)</f>
        <v>1843</v>
      </c>
      <c r="H3057" t="s">
        <v>450</v>
      </c>
      <c r="J3057" t="str">
        <f>VLOOKUP(TRIM(SUBSTITUTE(D3057,CHAR(160),CHAR(32))),Metadata!B$1:H$2632,7,FALSE)</f>
        <v>roman</v>
      </c>
      <c r="L3057" t="str">
        <f>VLOOKUP(TRIM(SUBSTITUTE(D3057,CHAR(160),CHAR(32))),Metadata!B$1:J$2632,9,FALSE)</f>
        <v/>
      </c>
      <c r="M3057">
        <f>VLOOKUP(TRIM(SUBSTITUTE(D3057,CHAR(160),CHAR(32))),Metadata!B$1:K$2632,10,FALSE)</f>
        <v>169677</v>
      </c>
      <c r="N3057" s="1" t="s">
        <v>3538</v>
      </c>
      <c r="O3057">
        <v>47</v>
      </c>
      <c r="P3057">
        <v>55</v>
      </c>
    </row>
    <row r="3058" spans="1:16" x14ac:dyDescent="0.25">
      <c r="A3058" t="s">
        <v>4354</v>
      </c>
      <c r="B3058" t="s">
        <v>3564</v>
      </c>
      <c r="C3058" t="s">
        <v>330</v>
      </c>
      <c r="D3058" t="s">
        <v>8649</v>
      </c>
      <c r="E3058" t="str">
        <f>VLOOKUP(TRIM(SUBSTITUTE(D3058,CHAR(160),CHAR(32))),Metadata!B$1:C$2632,2,FALSE)</f>
        <v>Rodenbach, Georges, 1855-1898.</v>
      </c>
      <c r="F3058" t="str">
        <f>VLOOKUP(TRIM(SUBSTITUTE(D3058,CHAR(160),CHAR(32))),Metadata!B$1:D$2632,3,FALSE)</f>
        <v>Le règne du silence: poème</v>
      </c>
      <c r="G3058">
        <f>VLOOKUP(TRIM(SUBSTITUTE(D3058,CHAR(160),CHAR(32))),Metadata!B$1:E$2632,4,FALSE)</f>
        <v>1891</v>
      </c>
      <c r="H3058" t="s">
        <v>450</v>
      </c>
      <c r="J3058" t="str">
        <f>VLOOKUP(TRIM(SUBSTITUTE(D3058,CHAR(160),CHAR(32))),Metadata!B$1:H$2632,7,FALSE)</f>
        <v>poesie</v>
      </c>
      <c r="L3058" t="str">
        <f>VLOOKUP(TRIM(SUBSTITUTE(D3058,CHAR(160),CHAR(32))),Metadata!B$1:J$2632,9,FALSE)</f>
        <v>vers</v>
      </c>
      <c r="M3058">
        <f>VLOOKUP(TRIM(SUBSTITUTE(D3058,CHAR(160),CHAR(32))),Metadata!B$1:K$2632,10,FALSE)</f>
        <v>18989</v>
      </c>
      <c r="N3058" s="1" t="s">
        <v>3539</v>
      </c>
      <c r="O3058">
        <v>123</v>
      </c>
      <c r="P3058">
        <v>129</v>
      </c>
    </row>
    <row r="3059" spans="1:16" x14ac:dyDescent="0.25">
      <c r="A3059" t="s">
        <v>4354</v>
      </c>
      <c r="B3059" t="s">
        <v>3564</v>
      </c>
      <c r="C3059" t="s">
        <v>330</v>
      </c>
      <c r="D3059" t="s">
        <v>8559</v>
      </c>
      <c r="E3059" t="str">
        <f>VLOOKUP(TRIM(SUBSTITUTE(D3059,CHAR(160),CHAR(32))),Metadata!B$1:C$2632,2,FALSE)</f>
        <v>Goncourt, Edmond de, 1822-1896: Goncourt, Jules de, 1830-1870.</v>
      </c>
      <c r="F3059" t="str">
        <f>VLOOKUP(TRIM(SUBSTITUTE(D3059,CHAR(160),CHAR(32))),Metadata!B$1:D$2632,3,FALSE)</f>
        <v>Journal, T. 3, 1879-1890</v>
      </c>
      <c r="G3059">
        <f>VLOOKUP(TRIM(SUBSTITUTE(D3059,CHAR(160),CHAR(32))),Metadata!B$1:E$2632,4,FALSE)</f>
        <v>1890</v>
      </c>
      <c r="H3059" t="s">
        <v>450</v>
      </c>
      <c r="J3059" t="str">
        <f>VLOOKUP(TRIM(SUBSTITUTE(D3059,CHAR(160),CHAR(32))),Metadata!B$1:H$2632,7,FALSE)</f>
        <v>memoires</v>
      </c>
      <c r="L3059" t="str">
        <f>VLOOKUP(TRIM(SUBSTITUTE(D3059,CHAR(160),CHAR(32))),Metadata!B$1:J$2632,9,FALSE)</f>
        <v>prose</v>
      </c>
      <c r="M3059">
        <f>VLOOKUP(TRIM(SUBSTITUTE(D3059,CHAR(160),CHAR(32))),Metadata!B$1:K$2632,10,FALSE)</f>
        <v>430703</v>
      </c>
      <c r="N3059" s="1" t="s">
        <v>3540</v>
      </c>
      <c r="O3059">
        <v>137</v>
      </c>
      <c r="P3059">
        <v>144</v>
      </c>
    </row>
    <row r="3060" spans="1:16" x14ac:dyDescent="0.25">
      <c r="A3060" t="s">
        <v>4354</v>
      </c>
      <c r="B3060" t="s">
        <v>3564</v>
      </c>
      <c r="C3060" t="s">
        <v>330</v>
      </c>
      <c r="D3060" t="s">
        <v>8491</v>
      </c>
      <c r="E3060" t="str">
        <f>VLOOKUP(TRIM(SUBSTITUTE(D3060,CHAR(160),CHAR(32))),Metadata!B$1:C$2632,2,FALSE)</f>
        <v>Dumas, Alexandre (père), 1802-1870.</v>
      </c>
      <c r="F3060" t="str">
        <f>VLOOKUP(TRIM(SUBSTITUTE(D3060,CHAR(160),CHAR(32))),Metadata!B$1:D$2632,3,FALSE)</f>
        <v>Collier de la Reine (Le)</v>
      </c>
      <c r="G3060">
        <f>VLOOKUP(TRIM(SUBSTITUTE(D3060,CHAR(160),CHAR(32))),Metadata!B$1:E$2632,4,FALSE)</f>
        <v>1849</v>
      </c>
      <c r="H3060" t="s">
        <v>450</v>
      </c>
      <c r="J3060" t="str">
        <f>VLOOKUP(TRIM(SUBSTITUTE(D3060,CHAR(160),CHAR(32))),Metadata!B$1:H$2632,7,FALSE)</f>
        <v>Narratif, Roman</v>
      </c>
      <c r="L3060" t="str">
        <f>VLOOKUP(TRIM(SUBSTITUTE(D3060,CHAR(160),CHAR(32))),Metadata!B$1:J$2632,9,FALSE)</f>
        <v/>
      </c>
      <c r="M3060">
        <f>VLOOKUP(TRIM(SUBSTITUTE(D3060,CHAR(160),CHAR(32))),Metadata!B$1:K$2632,10,FALSE)</f>
        <v>266437</v>
      </c>
      <c r="N3060" s="1" t="s">
        <v>3541</v>
      </c>
      <c r="O3060">
        <v>65</v>
      </c>
      <c r="P3060">
        <v>72</v>
      </c>
    </row>
    <row r="3061" spans="1:16" x14ac:dyDescent="0.25">
      <c r="A3061" t="s">
        <v>4354</v>
      </c>
      <c r="B3061" t="s">
        <v>3564</v>
      </c>
      <c r="C3061" t="s">
        <v>330</v>
      </c>
      <c r="D3061" t="s">
        <v>8526</v>
      </c>
      <c r="E3061" t="str">
        <f>VLOOKUP(TRIM(SUBSTITUTE(D3061,CHAR(160),CHAR(32))),Metadata!B$1:C$2632,2,FALSE)</f>
        <v>Flaubert, Gustave, 1821-1880.</v>
      </c>
      <c r="F3061" t="str">
        <f>VLOOKUP(TRIM(SUBSTITUTE(D3061,CHAR(160),CHAR(32))),Metadata!B$1:D$2632,3,FALSE)</f>
        <v>Correspondance, 1856</v>
      </c>
      <c r="G3061">
        <f>VLOOKUP(TRIM(SUBSTITUTE(D3061,CHAR(160),CHAR(32))),Metadata!B$1:E$2632,4,FALSE)</f>
        <v>1856</v>
      </c>
      <c r="H3061" t="s">
        <v>450</v>
      </c>
      <c r="J3061" t="str">
        <f>VLOOKUP(TRIM(SUBSTITUTE(D3061,CHAR(160),CHAR(32))),Metadata!B$1:H$2632,7,FALSE)</f>
        <v>correspondance</v>
      </c>
      <c r="L3061" t="str">
        <f>VLOOKUP(TRIM(SUBSTITUTE(D3061,CHAR(160),CHAR(32))),Metadata!B$1:J$2632,9,FALSE)</f>
        <v>prose</v>
      </c>
      <c r="M3061">
        <f>VLOOKUP(TRIM(SUBSTITUTE(D3061,CHAR(160),CHAR(32))),Metadata!B$1:K$2632,10,FALSE)</f>
        <v>78248</v>
      </c>
      <c r="N3061" s="1" t="s">
        <v>3542</v>
      </c>
      <c r="O3061">
        <v>84</v>
      </c>
      <c r="P3061">
        <v>90</v>
      </c>
    </row>
    <row r="3062" spans="1:16" x14ac:dyDescent="0.25">
      <c r="A3062" t="s">
        <v>4354</v>
      </c>
      <c r="B3062" t="s">
        <v>3564</v>
      </c>
      <c r="C3062" t="s">
        <v>330</v>
      </c>
      <c r="D3062" t="s">
        <v>8661</v>
      </c>
      <c r="E3062" t="str">
        <f>VLOOKUP(TRIM(SUBSTITUTE(D3062,CHAR(160),CHAR(32))),Metadata!B$1:C$2632,2,FALSE)</f>
        <v>Sand, George, 1804-1876.</v>
      </c>
      <c r="F3062" t="str">
        <f>VLOOKUP(TRIM(SUBSTITUTE(D3062,CHAR(160),CHAR(32))),Metadata!B$1:D$2632,3,FALSE)</f>
        <v>La Comtesse de Rudolstadt</v>
      </c>
      <c r="G3062">
        <f>VLOOKUP(TRIM(SUBSTITUTE(D3062,CHAR(160),CHAR(32))),Metadata!B$1:E$2632,4,FALSE)</f>
        <v>1843</v>
      </c>
      <c r="H3062" t="s">
        <v>450</v>
      </c>
      <c r="J3062" t="str">
        <f>VLOOKUP(TRIM(SUBSTITUTE(D3062,CHAR(160),CHAR(32))),Metadata!B$1:H$2632,7,FALSE)</f>
        <v>roman</v>
      </c>
      <c r="L3062" t="str">
        <f>VLOOKUP(TRIM(SUBSTITUTE(D3062,CHAR(160),CHAR(32))),Metadata!B$1:J$2632,9,FALSE)</f>
        <v/>
      </c>
      <c r="M3062">
        <f>VLOOKUP(TRIM(SUBSTITUTE(D3062,CHAR(160),CHAR(32))),Metadata!B$1:K$2632,10,FALSE)</f>
        <v>219241</v>
      </c>
      <c r="N3062" s="1" t="s">
        <v>3543</v>
      </c>
      <c r="O3062">
        <v>223</v>
      </c>
      <c r="P3062">
        <v>230</v>
      </c>
    </row>
    <row r="3063" spans="1:16" x14ac:dyDescent="0.25">
      <c r="A3063" t="s">
        <v>4354</v>
      </c>
      <c r="B3063" t="s">
        <v>3564</v>
      </c>
      <c r="C3063" t="s">
        <v>330</v>
      </c>
      <c r="D3063" t="s">
        <v>8914</v>
      </c>
      <c r="E3063" t="str">
        <f>VLOOKUP(TRIM(SUBSTITUTE(D3063,CHAR(160),CHAR(32))),Metadata!B$1:C$2632,2,FALSE)</f>
        <v>Lacretelle, Jacques de, 1888-1985.</v>
      </c>
      <c r="F3063" t="str">
        <f>VLOOKUP(TRIM(SUBSTITUTE(D3063,CHAR(160),CHAR(32))),Metadata!B$1:D$2632,3,FALSE)</f>
        <v>Silbermann: roman</v>
      </c>
      <c r="G3063">
        <f>VLOOKUP(TRIM(SUBSTITUTE(D3063,CHAR(160),CHAR(32))),Metadata!B$1:E$2632,4,FALSE)</f>
        <v>1922</v>
      </c>
      <c r="H3063" t="s">
        <v>534</v>
      </c>
      <c r="J3063" t="str">
        <f>VLOOKUP(TRIM(SUBSTITUTE(D3063,CHAR(160),CHAR(32))),Metadata!B$1:H$2632,7,FALSE)</f>
        <v>roman</v>
      </c>
      <c r="L3063" t="str">
        <f>VLOOKUP(TRIM(SUBSTITUTE(D3063,CHAR(160),CHAR(32))),Metadata!B$1:J$2632,9,FALSE)</f>
        <v>prose</v>
      </c>
      <c r="M3063">
        <f>VLOOKUP(TRIM(SUBSTITUTE(D3063,CHAR(160),CHAR(32))),Metadata!B$1:K$2632,10,FALSE)</f>
        <v>27758</v>
      </c>
      <c r="N3063" s="1" t="s">
        <v>3544</v>
      </c>
      <c r="O3063">
        <v>71</v>
      </c>
      <c r="P3063">
        <v>77</v>
      </c>
    </row>
    <row r="3064" spans="1:16" x14ac:dyDescent="0.25">
      <c r="A3064" t="s">
        <v>4354</v>
      </c>
      <c r="B3064" t="s">
        <v>3564</v>
      </c>
      <c r="C3064" t="s">
        <v>330</v>
      </c>
      <c r="D3064" t="s">
        <v>8892</v>
      </c>
      <c r="E3064" t="str">
        <f>VLOOKUP(TRIM(SUBSTITUTE(D3064,CHAR(160),CHAR(32))),Metadata!B$1:C$2632,2,FALSE)</f>
        <v>Giraudoux, Jean, 1882-1944.</v>
      </c>
      <c r="F3064" t="str">
        <f>VLOOKUP(TRIM(SUBSTITUTE(D3064,CHAR(160),CHAR(32))),Metadata!B$1:D$2632,3,FALSE)</f>
        <v>Siegfried et le Limousin</v>
      </c>
      <c r="G3064">
        <f>VLOOKUP(TRIM(SUBSTITUTE(D3064,CHAR(160),CHAR(32))),Metadata!B$1:E$2632,4,FALSE)</f>
        <v>1922</v>
      </c>
      <c r="H3064" t="s">
        <v>534</v>
      </c>
      <c r="J3064" t="str">
        <f>VLOOKUP(TRIM(SUBSTITUTE(D3064,CHAR(160),CHAR(32))),Metadata!B$1:H$2632,7,FALSE)</f>
        <v>roman</v>
      </c>
      <c r="L3064" t="str">
        <f>VLOOKUP(TRIM(SUBSTITUTE(D3064,CHAR(160),CHAR(32))),Metadata!B$1:J$2632,9,FALSE)</f>
        <v>prose</v>
      </c>
      <c r="M3064">
        <f>VLOOKUP(TRIM(SUBSTITUTE(D3064,CHAR(160),CHAR(32))),Metadata!B$1:K$2632,10,FALSE)</f>
        <v>67557</v>
      </c>
      <c r="N3064" t="s">
        <v>3545</v>
      </c>
      <c r="O3064">
        <v>132</v>
      </c>
      <c r="P3064">
        <v>138</v>
      </c>
    </row>
    <row r="3065" spans="1:16" x14ac:dyDescent="0.25">
      <c r="A3065" t="s">
        <v>4354</v>
      </c>
      <c r="B3065" t="s">
        <v>3564</v>
      </c>
      <c r="C3065" t="s">
        <v>330</v>
      </c>
      <c r="D3065" t="s">
        <v>8746</v>
      </c>
      <c r="E3065" t="str">
        <f>VLOOKUP(TRIM(SUBSTITUTE(D3065,CHAR(160),CHAR(32))),Metadata!B$1:C$2632,2,FALSE)</f>
        <v>Anouilh, Jean, 1910-1987.</v>
      </c>
      <c r="F3065" t="str">
        <f>VLOOKUP(TRIM(SUBSTITUTE(D3065,CHAR(160),CHAR(32))),Metadata!B$1:D$2632,3,FALSE)</f>
        <v>La répétition: ou, l'amour puni</v>
      </c>
      <c r="G3065">
        <f>VLOOKUP(TRIM(SUBSTITUTE(D3065,CHAR(160),CHAR(32))),Metadata!B$1:E$2632,4,FALSE)</f>
        <v>1950</v>
      </c>
      <c r="H3065" t="s">
        <v>534</v>
      </c>
      <c r="J3065" t="str">
        <f>VLOOKUP(TRIM(SUBSTITUTE(D3065,CHAR(160),CHAR(32))),Metadata!B$1:H$2632,7,FALSE)</f>
        <v>theatre</v>
      </c>
      <c r="L3065" t="str">
        <f>VLOOKUP(TRIM(SUBSTITUTE(D3065,CHAR(160),CHAR(32))),Metadata!B$1:J$2632,9,FALSE)</f>
        <v>prose</v>
      </c>
      <c r="M3065">
        <f>VLOOKUP(TRIM(SUBSTITUTE(D3065,CHAR(160),CHAR(32))),Metadata!B$1:K$2632,10,FALSE)</f>
        <v>30623</v>
      </c>
      <c r="N3065" s="1" t="s">
        <v>3546</v>
      </c>
      <c r="O3065">
        <v>73</v>
      </c>
      <c r="P3065">
        <v>79</v>
      </c>
    </row>
    <row r="3066" spans="1:16" x14ac:dyDescent="0.25">
      <c r="A3066" t="s">
        <v>4354</v>
      </c>
      <c r="B3066" t="s">
        <v>3564</v>
      </c>
      <c r="C3066" t="s">
        <v>330</v>
      </c>
      <c r="D3066" t="s">
        <v>7695</v>
      </c>
      <c r="E3066" t="str">
        <f>VLOOKUP(TRIM(SUBSTITUTE(D3066,CHAR(160),CHAR(32))),Metadata!B$1:C$2632,2,FALSE)</f>
        <v>Bréhier, Louis, 1868-1951.</v>
      </c>
      <c r="F3066" t="str">
        <f>VLOOKUP(TRIM(SUBSTITUTE(D3066,CHAR(160),CHAR(32))),Metadata!B$1:D$2632,3,FALSE)</f>
        <v>Vie et mort de Byzance</v>
      </c>
      <c r="G3066">
        <f>VLOOKUP(TRIM(SUBSTITUTE(D3066,CHAR(160),CHAR(32))),Metadata!B$1:E$2632,4,FALSE)</f>
        <v>1946</v>
      </c>
      <c r="H3066" t="s">
        <v>534</v>
      </c>
      <c r="J3066" t="str">
        <f>VLOOKUP(TRIM(SUBSTITUTE(D3066,CHAR(160),CHAR(32))),Metadata!B$1:H$2632,7,FALSE)</f>
        <v>traite</v>
      </c>
      <c r="L3066" t="str">
        <f>VLOOKUP(TRIM(SUBSTITUTE(D3066,CHAR(160),CHAR(32))),Metadata!B$1:J$2632,9,FALSE)</f>
        <v/>
      </c>
      <c r="M3066">
        <f>VLOOKUP(TRIM(SUBSTITUTE(D3066,CHAR(160),CHAR(32))),Metadata!B$1:K$2632,10,FALSE)</f>
        <v>267923</v>
      </c>
      <c r="N3066" s="1" t="s">
        <v>3547</v>
      </c>
      <c r="O3066">
        <v>54</v>
      </c>
      <c r="P3066">
        <v>61</v>
      </c>
    </row>
    <row r="3067" spans="1:16" x14ac:dyDescent="0.25">
      <c r="A3067" t="s">
        <v>4354</v>
      </c>
      <c r="B3067" t="s">
        <v>3564</v>
      </c>
      <c r="C3067" t="s">
        <v>330</v>
      </c>
      <c r="D3067" t="s">
        <v>8788</v>
      </c>
      <c r="E3067" t="str">
        <f>VLOOKUP(TRIM(SUBSTITUTE(D3067,CHAR(160),CHAR(32))),Metadata!B$1:C$2632,2,FALSE)</f>
        <v>Bernanos, Georges, 1888-1948.</v>
      </c>
      <c r="F3067" t="str">
        <f>VLOOKUP(TRIM(SUBSTITUTE(D3067,CHAR(160),CHAR(32))),Metadata!B$1:D$2632,3,FALSE)</f>
        <v>Sous le soleil de Satan</v>
      </c>
      <c r="G3067">
        <f>VLOOKUP(TRIM(SUBSTITUTE(D3067,CHAR(160),CHAR(32))),Metadata!B$1:E$2632,4,FALSE)</f>
        <v>1926</v>
      </c>
      <c r="H3067" t="s">
        <v>534</v>
      </c>
      <c r="J3067" t="str">
        <f>VLOOKUP(TRIM(SUBSTITUTE(D3067,CHAR(160),CHAR(32))),Metadata!B$1:H$2632,7,FALSE)</f>
        <v>roman</v>
      </c>
      <c r="L3067" t="str">
        <f>VLOOKUP(TRIM(SUBSTITUTE(D3067,CHAR(160),CHAR(32))),Metadata!B$1:J$2632,9,FALSE)</f>
        <v>prose</v>
      </c>
      <c r="M3067">
        <f>VLOOKUP(TRIM(SUBSTITUTE(D3067,CHAR(160),CHAR(32))),Metadata!B$1:K$2632,10,FALSE)</f>
        <v>97216</v>
      </c>
      <c r="N3067" s="1" t="s">
        <v>3548</v>
      </c>
      <c r="O3067">
        <v>93</v>
      </c>
      <c r="P3067">
        <v>100</v>
      </c>
    </row>
    <row r="3068" spans="1:16" x14ac:dyDescent="0.25">
      <c r="A3068" t="s">
        <v>4354</v>
      </c>
      <c r="B3068" t="s">
        <v>3564</v>
      </c>
      <c r="C3068" t="s">
        <v>330</v>
      </c>
      <c r="D3068" t="s">
        <v>8975</v>
      </c>
      <c r="E3068" t="str">
        <f>VLOOKUP(TRIM(SUBSTITUTE(D3068,CHAR(160),CHAR(32))),Metadata!B$1:C$2632,2,FALSE)</f>
        <v>Pourrat, Henri, 1887-1959.</v>
      </c>
      <c r="F3068" t="str">
        <f>VLOOKUP(TRIM(SUBSTITUTE(D3068,CHAR(160),CHAR(32))),Metadata!B$1:D$2632,3,FALSE)</f>
        <v>Les vaillances, farces et gentillesses de Gaspard des montagnes: le Pavillon des amourettes, ou, Gaspard et les bourgeois d'Ambert: roman</v>
      </c>
      <c r="G3068">
        <f>VLOOKUP(TRIM(SUBSTITUTE(D3068,CHAR(160),CHAR(32))),Metadata!B$1:E$2632,4,FALSE)</f>
        <v>1930</v>
      </c>
      <c r="H3068" t="s">
        <v>534</v>
      </c>
      <c r="J3068" t="str">
        <f>VLOOKUP(TRIM(SUBSTITUTE(D3068,CHAR(160),CHAR(32))),Metadata!B$1:H$2632,7,FALSE)</f>
        <v>roman</v>
      </c>
      <c r="L3068" t="str">
        <f>VLOOKUP(TRIM(SUBSTITUTE(D3068,CHAR(160),CHAR(32))),Metadata!B$1:J$2632,9,FALSE)</f>
        <v>prose</v>
      </c>
      <c r="M3068">
        <f>VLOOKUP(TRIM(SUBSTITUTE(D3068,CHAR(160),CHAR(32))),Metadata!B$1:K$2632,10,FALSE)</f>
        <v>77375</v>
      </c>
      <c r="N3068" s="1" t="s">
        <v>3549</v>
      </c>
      <c r="O3068">
        <v>36</v>
      </c>
      <c r="P3068">
        <v>44</v>
      </c>
    </row>
    <row r="3069" spans="1:16" x14ac:dyDescent="0.25">
      <c r="A3069" t="s">
        <v>4354</v>
      </c>
      <c r="B3069" t="s">
        <v>3564</v>
      </c>
      <c r="C3069" t="s">
        <v>330</v>
      </c>
      <c r="D3069" t="s">
        <v>8834</v>
      </c>
      <c r="E3069" t="str">
        <f>VLOOKUP(TRIM(SUBSTITUTE(D3069,CHAR(160),CHAR(32))),Metadata!B$1:C$2632,2,FALSE)</f>
        <v>Druon, Maurice, 1918-</v>
      </c>
      <c r="F3069" t="str">
        <f>VLOOKUP(TRIM(SUBSTITUTE(D3069,CHAR(160),CHAR(32))),Metadata!B$1:D$2632,3,FALSE)</f>
        <v>Les grandes familles</v>
      </c>
      <c r="G3069">
        <f>VLOOKUP(TRIM(SUBSTITUTE(D3069,CHAR(160),CHAR(32))),Metadata!B$1:E$2632,4,FALSE)</f>
        <v>1948</v>
      </c>
      <c r="H3069" t="s">
        <v>534</v>
      </c>
      <c r="J3069" t="str">
        <f>VLOOKUP(TRIM(SUBSTITUTE(D3069,CHAR(160),CHAR(32))),Metadata!B$1:H$2632,7,FALSE)</f>
        <v>roman</v>
      </c>
      <c r="L3069" t="str">
        <f>VLOOKUP(TRIM(SUBSTITUTE(D3069,CHAR(160),CHAR(32))),Metadata!B$1:J$2632,9,FALSE)</f>
        <v>prose</v>
      </c>
      <c r="M3069">
        <f>VLOOKUP(TRIM(SUBSTITUTE(D3069,CHAR(160),CHAR(32))),Metadata!B$1:K$2632,10,FALSE)</f>
        <v>111974</v>
      </c>
      <c r="N3069" s="1" t="s">
        <v>3550</v>
      </c>
      <c r="O3069">
        <v>42</v>
      </c>
      <c r="P3069">
        <v>49</v>
      </c>
    </row>
    <row r="3070" spans="1:16" x14ac:dyDescent="0.25">
      <c r="A3070" t="s">
        <v>4354</v>
      </c>
      <c r="B3070" t="s">
        <v>3564</v>
      </c>
      <c r="C3070" t="s">
        <v>330</v>
      </c>
      <c r="D3070" t="s">
        <v>7209</v>
      </c>
      <c r="E3070" t="str">
        <f>VLOOKUP(TRIM(SUBSTITUTE(D3070,CHAR(160),CHAR(32))),Metadata!B$1:C$2632,2,FALSE)</f>
        <v>Mathiez, Albert, 1874-1932.</v>
      </c>
      <c r="F3070" t="str">
        <f>VLOOKUP(TRIM(SUBSTITUTE(D3070,CHAR(160),CHAR(32))),Metadata!B$1:D$2632,3,FALSE)</f>
        <v>La révolution française</v>
      </c>
      <c r="G3070">
        <f>VLOOKUP(TRIM(SUBSTITUTE(D3070,CHAR(160),CHAR(32))),Metadata!B$1:E$2632,4,FALSE)</f>
        <v>1922</v>
      </c>
      <c r="H3070" t="s">
        <v>534</v>
      </c>
      <c r="J3070" t="str">
        <f>VLOOKUP(TRIM(SUBSTITUTE(D3070,CHAR(160),CHAR(32))),Metadata!B$1:H$2632,7,FALSE)</f>
        <v>traite</v>
      </c>
      <c r="L3070" t="str">
        <f>VLOOKUP(TRIM(SUBSTITUTE(D3070,CHAR(160),CHAR(32))),Metadata!B$1:J$2632,9,FALSE)</f>
        <v/>
      </c>
      <c r="M3070">
        <f>VLOOKUP(TRIM(SUBSTITUTE(D3070,CHAR(160),CHAR(32))),Metadata!B$1:K$2632,10,FALSE)</f>
        <v>207556</v>
      </c>
      <c r="N3070" s="1" t="s">
        <v>3551</v>
      </c>
      <c r="O3070">
        <v>12</v>
      </c>
      <c r="P3070">
        <v>18</v>
      </c>
    </row>
    <row r="3071" spans="1:16" x14ac:dyDescent="0.25">
      <c r="A3071" t="s">
        <v>4354</v>
      </c>
      <c r="B3071" t="s">
        <v>3564</v>
      </c>
      <c r="C3071" t="s">
        <v>330</v>
      </c>
      <c r="D3071" t="s">
        <v>8914</v>
      </c>
      <c r="E3071" t="str">
        <f>VLOOKUP(TRIM(SUBSTITUTE(D3071,CHAR(160),CHAR(32))),Metadata!B$1:C$2632,2,FALSE)</f>
        <v>Lacretelle, Jacques de, 1888-1985.</v>
      </c>
      <c r="F3071" t="str">
        <f>VLOOKUP(TRIM(SUBSTITUTE(D3071,CHAR(160),CHAR(32))),Metadata!B$1:D$2632,3,FALSE)</f>
        <v>Silbermann: roman</v>
      </c>
      <c r="G3071">
        <f>VLOOKUP(TRIM(SUBSTITUTE(D3071,CHAR(160),CHAR(32))),Metadata!B$1:E$2632,4,FALSE)</f>
        <v>1922</v>
      </c>
      <c r="H3071" t="s">
        <v>534</v>
      </c>
      <c r="J3071" t="str">
        <f>VLOOKUP(TRIM(SUBSTITUTE(D3071,CHAR(160),CHAR(32))),Metadata!B$1:H$2632,7,FALSE)</f>
        <v>roman</v>
      </c>
      <c r="L3071" t="str">
        <f>VLOOKUP(TRIM(SUBSTITUTE(D3071,CHAR(160),CHAR(32))),Metadata!B$1:J$2632,9,FALSE)</f>
        <v>prose</v>
      </c>
      <c r="M3071">
        <f>VLOOKUP(TRIM(SUBSTITUTE(D3071,CHAR(160),CHAR(32))),Metadata!B$1:K$2632,10,FALSE)</f>
        <v>27758</v>
      </c>
      <c r="N3071" s="1" t="s">
        <v>3552</v>
      </c>
      <c r="O3071">
        <v>45</v>
      </c>
      <c r="P3071">
        <v>52</v>
      </c>
    </row>
    <row r="3072" spans="1:16" x14ac:dyDescent="0.25">
      <c r="A3072" t="s">
        <v>4354</v>
      </c>
      <c r="B3072" t="s">
        <v>3564</v>
      </c>
      <c r="C3072" t="s">
        <v>330</v>
      </c>
      <c r="D3072" t="s">
        <v>8911</v>
      </c>
      <c r="E3072" t="str">
        <f>VLOOKUP(TRIM(SUBSTITUTE(D3072,CHAR(160),CHAR(32))),Metadata!B$1:C$2632,2,FALSE)</f>
        <v>Duclos, Charles Pinot-, 1704-1772.</v>
      </c>
      <c r="F3072" t="str">
        <f>VLOOKUP(TRIM(SUBSTITUTE(D3072,CHAR(160),CHAR(32))),Metadata!B$1:D$2632,3,FALSE)</f>
        <v>Mémoires pour servir à l'histoire des moeurs du XVIII siècle</v>
      </c>
      <c r="G3072">
        <f>VLOOKUP(TRIM(SUBSTITUTE(D3072,CHAR(160),CHAR(32))),Metadata!B$1:E$2632,4,FALSE)</f>
        <v>1751</v>
      </c>
      <c r="H3072" t="s">
        <v>534</v>
      </c>
      <c r="J3072" t="str">
        <f>VLOOKUP(TRIM(SUBSTITUTE(D3072,CHAR(160),CHAR(32))),Metadata!B$1:H$2632,7,FALSE)</f>
        <v>roman</v>
      </c>
      <c r="L3072" t="str">
        <f>VLOOKUP(TRIM(SUBSTITUTE(D3072,CHAR(160),CHAR(32))),Metadata!B$1:J$2632,9,FALSE)</f>
        <v>prose</v>
      </c>
      <c r="M3072">
        <f>VLOOKUP(TRIM(SUBSTITUTE(D3072,CHAR(160),CHAR(32))),Metadata!B$1:K$2632,10,FALSE)</f>
        <v>37841</v>
      </c>
      <c r="N3072" s="1" t="s">
        <v>3553</v>
      </c>
      <c r="O3072">
        <v>44</v>
      </c>
      <c r="P3072">
        <v>51</v>
      </c>
    </row>
    <row r="3073" spans="1:16" x14ac:dyDescent="0.25">
      <c r="A3073" t="s">
        <v>4354</v>
      </c>
      <c r="B3073" t="s">
        <v>3564</v>
      </c>
      <c r="C3073" t="s">
        <v>330</v>
      </c>
      <c r="D3073" t="s">
        <v>8930</v>
      </c>
      <c r="E3073" t="str">
        <f>VLOOKUP(TRIM(SUBSTITUTE(D3073,CHAR(160),CHAR(32))),Metadata!B$1:C$2632,2,FALSE)</f>
        <v>Martin Du Gard, Roger, 1881-1958.</v>
      </c>
      <c r="F3073" t="str">
        <f>VLOOKUP(TRIM(SUBSTITUTE(D3073,CHAR(160),CHAR(32))),Metadata!B$1:D$2632,3,FALSE)</f>
        <v>Les Thibault. Cahier gris</v>
      </c>
      <c r="G3073">
        <f>VLOOKUP(TRIM(SUBSTITUTE(D3073,CHAR(160),CHAR(32))),Metadata!B$1:E$2632,4,FALSE)</f>
        <v>1922</v>
      </c>
      <c r="H3073" t="s">
        <v>534</v>
      </c>
      <c r="J3073" t="str">
        <f>VLOOKUP(TRIM(SUBSTITUTE(D3073,CHAR(160),CHAR(32))),Metadata!B$1:H$2632,7,FALSE)</f>
        <v>roman</v>
      </c>
      <c r="L3073" t="str">
        <f>VLOOKUP(TRIM(SUBSTITUTE(D3073,CHAR(160),CHAR(32))),Metadata!B$1:J$2632,9,FALSE)</f>
        <v>prose</v>
      </c>
      <c r="M3073">
        <f>VLOOKUP(TRIM(SUBSTITUTE(D3073,CHAR(160),CHAR(32))),Metadata!B$1:K$2632,10,FALSE)</f>
        <v>58379</v>
      </c>
      <c r="N3073" s="1" t="s">
        <v>3554</v>
      </c>
      <c r="O3073">
        <v>122</v>
      </c>
      <c r="P3073">
        <v>129</v>
      </c>
    </row>
    <row r="3074" spans="1:16" x14ac:dyDescent="0.25">
      <c r="A3074" t="s">
        <v>4354</v>
      </c>
      <c r="B3074" t="s">
        <v>3564</v>
      </c>
      <c r="C3074" t="s">
        <v>330</v>
      </c>
      <c r="D3074" t="s">
        <v>8879</v>
      </c>
      <c r="E3074" t="str">
        <f>VLOOKUP(TRIM(SUBSTITUTE(D3074,CHAR(160),CHAR(32))),Metadata!B$1:C$2632,2,FALSE)</f>
        <v>Gide, André, 1869-1951.</v>
      </c>
      <c r="F3074" t="str">
        <f>VLOOKUP(TRIM(SUBSTITUTE(D3074,CHAR(160),CHAR(32))),Metadata!B$1:D$2632,3,FALSE)</f>
        <v>Les caves du Vatican</v>
      </c>
      <c r="G3074">
        <f>VLOOKUP(TRIM(SUBSTITUTE(D3074,CHAR(160),CHAR(32))),Metadata!B$1:E$2632,4,FALSE)</f>
        <v>1914</v>
      </c>
      <c r="H3074" t="s">
        <v>534</v>
      </c>
      <c r="J3074" t="str">
        <f>VLOOKUP(TRIM(SUBSTITUTE(D3074,CHAR(160),CHAR(32))),Metadata!B$1:H$2632,7,FALSE)</f>
        <v>roman</v>
      </c>
      <c r="L3074" t="str">
        <f>VLOOKUP(TRIM(SUBSTITUTE(D3074,CHAR(160),CHAR(32))),Metadata!B$1:J$2632,9,FALSE)</f>
        <v>prose</v>
      </c>
      <c r="M3074">
        <f>VLOOKUP(TRIM(SUBSTITUTE(D3074,CHAR(160),CHAR(32))),Metadata!B$1:K$2632,10,FALSE)</f>
        <v>70480</v>
      </c>
      <c r="N3074" t="s">
        <v>3555</v>
      </c>
      <c r="O3074">
        <v>88</v>
      </c>
      <c r="P3074">
        <v>94</v>
      </c>
    </row>
    <row r="3075" spans="1:16" x14ac:dyDescent="0.25">
      <c r="A3075" t="s">
        <v>4354</v>
      </c>
      <c r="B3075" t="s">
        <v>3564</v>
      </c>
      <c r="C3075" t="s">
        <v>330</v>
      </c>
      <c r="D3075" t="s">
        <v>8879</v>
      </c>
      <c r="E3075" t="str">
        <f>VLOOKUP(TRIM(SUBSTITUTE(D3075,CHAR(160),CHAR(32))),Metadata!B$1:C$2632,2,FALSE)</f>
        <v>Gide, André, 1869-1951.</v>
      </c>
      <c r="F3075" t="str">
        <f>VLOOKUP(TRIM(SUBSTITUTE(D3075,CHAR(160),CHAR(32))),Metadata!B$1:D$2632,3,FALSE)</f>
        <v>Les caves du Vatican</v>
      </c>
      <c r="G3075">
        <f>VLOOKUP(TRIM(SUBSTITUTE(D3075,CHAR(160),CHAR(32))),Metadata!B$1:E$2632,4,FALSE)</f>
        <v>1914</v>
      </c>
      <c r="H3075" t="s">
        <v>534</v>
      </c>
      <c r="J3075" t="str">
        <f>VLOOKUP(TRIM(SUBSTITUTE(D3075,CHAR(160),CHAR(32))),Metadata!B$1:H$2632,7,FALSE)</f>
        <v>roman</v>
      </c>
      <c r="L3075" t="str">
        <f>VLOOKUP(TRIM(SUBSTITUTE(D3075,CHAR(160),CHAR(32))),Metadata!B$1:J$2632,9,FALSE)</f>
        <v>prose</v>
      </c>
      <c r="M3075">
        <f>VLOOKUP(TRIM(SUBSTITUTE(D3075,CHAR(160),CHAR(32))),Metadata!B$1:K$2632,10,FALSE)</f>
        <v>70480</v>
      </c>
      <c r="N3075" s="1" t="s">
        <v>3556</v>
      </c>
      <c r="O3075">
        <v>62</v>
      </c>
      <c r="P3075">
        <v>69</v>
      </c>
    </row>
    <row r="3076" spans="1:16" x14ac:dyDescent="0.25">
      <c r="A3076" t="s">
        <v>4354</v>
      </c>
      <c r="B3076" t="s">
        <v>3564</v>
      </c>
      <c r="C3076" t="s">
        <v>330</v>
      </c>
      <c r="D3076" t="s">
        <v>9017</v>
      </c>
      <c r="E3076" t="str">
        <f>VLOOKUP(TRIM(SUBSTITUTE(D3076,CHAR(160),CHAR(32))),Metadata!B$1:C$2632,2,FALSE)</f>
        <v>Zola, Emile, 1840-1902.</v>
      </c>
      <c r="F3076" t="str">
        <f>VLOOKUP(TRIM(SUBSTITUTE(D3076,CHAR(160),CHAR(32))),Metadata!B$1:D$2632,3,FALSE)</f>
        <v>L'Oeuvre</v>
      </c>
      <c r="G3076">
        <f>VLOOKUP(TRIM(SUBSTITUTE(D3076,CHAR(160),CHAR(32))),Metadata!B$1:E$2632,4,FALSE)</f>
        <v>1886</v>
      </c>
      <c r="H3076" t="s">
        <v>534</v>
      </c>
      <c r="J3076" t="str">
        <f>VLOOKUP(TRIM(SUBSTITUTE(D3076,CHAR(160),CHAR(32))),Metadata!B$1:H$2632,7,FALSE)</f>
        <v>roman</v>
      </c>
      <c r="L3076" t="str">
        <f>VLOOKUP(TRIM(SUBSTITUTE(D3076,CHAR(160),CHAR(32))),Metadata!B$1:J$2632,9,FALSE)</f>
        <v>prose</v>
      </c>
      <c r="M3076">
        <f>VLOOKUP(TRIM(SUBSTITUTE(D3076,CHAR(160),CHAR(32))),Metadata!B$1:K$2632,10,FALSE)</f>
        <v>141254</v>
      </c>
      <c r="N3076" s="1" t="s">
        <v>3557</v>
      </c>
      <c r="O3076">
        <v>34</v>
      </c>
      <c r="P3076">
        <v>41</v>
      </c>
    </row>
    <row r="3077" spans="1:16" x14ac:dyDescent="0.25">
      <c r="A3077" t="s">
        <v>4354</v>
      </c>
      <c r="B3077" t="s">
        <v>3564</v>
      </c>
      <c r="C3077" t="s">
        <v>330</v>
      </c>
      <c r="D3077" t="s">
        <v>8726</v>
      </c>
      <c r="E3077" t="str">
        <f>VLOOKUP(TRIM(SUBSTITUTE(D3077,CHAR(160),CHAR(32))),Metadata!B$1:C$2632,2,FALSE)</f>
        <v>Abellio, Raymond, 1907-1986.</v>
      </c>
      <c r="F3077" t="str">
        <f>VLOOKUP(TRIM(SUBSTITUTE(D3077,CHAR(160),CHAR(32))),Metadata!B$1:D$2632,3,FALSE)</f>
        <v>Heureux les pacifiques</v>
      </c>
      <c r="G3077">
        <f>VLOOKUP(TRIM(SUBSTITUTE(D3077,CHAR(160),CHAR(32))),Metadata!B$1:E$2632,4,FALSE)</f>
        <v>1946</v>
      </c>
      <c r="H3077" t="s">
        <v>534</v>
      </c>
      <c r="J3077" t="str">
        <f>VLOOKUP(TRIM(SUBSTITUTE(D3077,CHAR(160),CHAR(32))),Metadata!B$1:H$2632,7,FALSE)</f>
        <v>roman</v>
      </c>
      <c r="L3077" t="str">
        <f>VLOOKUP(TRIM(SUBSTITUTE(D3077,CHAR(160),CHAR(32))),Metadata!B$1:J$2632,9,FALSE)</f>
        <v>prose</v>
      </c>
      <c r="M3077">
        <f>VLOOKUP(TRIM(SUBSTITUTE(D3077,CHAR(160),CHAR(32))),Metadata!B$1:K$2632,10,FALSE)</f>
        <v>149328</v>
      </c>
      <c r="N3077" s="1" t="s">
        <v>3558</v>
      </c>
      <c r="O3077">
        <v>157</v>
      </c>
      <c r="P3077">
        <v>164</v>
      </c>
    </row>
    <row r="3078" spans="1:16" x14ac:dyDescent="0.25">
      <c r="A3078" t="s">
        <v>4354</v>
      </c>
      <c r="B3078" t="s">
        <v>3564</v>
      </c>
      <c r="C3078" t="s">
        <v>330</v>
      </c>
      <c r="D3078" t="s">
        <v>8909</v>
      </c>
      <c r="E3078" t="str">
        <f>VLOOKUP(TRIM(SUBSTITUTE(D3078,CHAR(160),CHAR(32))),Metadata!B$1:C$2632,2,FALSE)</f>
        <v>Jankélévitch, Vladimir, 1903-1985.</v>
      </c>
      <c r="F3078" t="str">
        <f>VLOOKUP(TRIM(SUBSTITUTE(D3078,CHAR(160),CHAR(32))),Metadata!B$1:D$2632,3,FALSE)</f>
        <v>Le je-ne-sais-quoi et le presque-rien</v>
      </c>
      <c r="G3078">
        <f>VLOOKUP(TRIM(SUBSTITUTE(D3078,CHAR(160),CHAR(32))),Metadata!B$1:E$2632,4,FALSE)</f>
        <v>1957</v>
      </c>
      <c r="H3078" t="s">
        <v>534</v>
      </c>
      <c r="J3078" t="str">
        <f>VLOOKUP(TRIM(SUBSTITUTE(D3078,CHAR(160),CHAR(32))),Metadata!B$1:H$2632,7,FALSE)</f>
        <v>traite ou essai</v>
      </c>
      <c r="L3078" t="str">
        <f>VLOOKUP(TRIM(SUBSTITUTE(D3078,CHAR(160),CHAR(32))),Metadata!B$1:J$2632,9,FALSE)</f>
        <v>prose</v>
      </c>
      <c r="M3078">
        <f>VLOOKUP(TRIM(SUBSTITUTE(D3078,CHAR(160),CHAR(32))),Metadata!B$1:K$2632,10,FALSE)</f>
        <v>106759</v>
      </c>
      <c r="N3078" s="1" t="s">
        <v>3559</v>
      </c>
      <c r="O3078">
        <v>348</v>
      </c>
      <c r="P3078">
        <v>355</v>
      </c>
    </row>
    <row r="3079" spans="1:16" x14ac:dyDescent="0.25">
      <c r="A3079" t="s">
        <v>4354</v>
      </c>
      <c r="B3079" t="s">
        <v>3564</v>
      </c>
      <c r="C3079" t="s">
        <v>330</v>
      </c>
      <c r="D3079" t="s">
        <v>7209</v>
      </c>
      <c r="E3079" t="str">
        <f>VLOOKUP(TRIM(SUBSTITUTE(D3079,CHAR(160),CHAR(32))),Metadata!B$1:C$2632,2,FALSE)</f>
        <v>Mathiez, Albert, 1874-1932.</v>
      </c>
      <c r="F3079" t="str">
        <f>VLOOKUP(TRIM(SUBSTITUTE(D3079,CHAR(160),CHAR(32))),Metadata!B$1:D$2632,3,FALSE)</f>
        <v>La révolution française</v>
      </c>
      <c r="G3079">
        <f>VLOOKUP(TRIM(SUBSTITUTE(D3079,CHAR(160),CHAR(32))),Metadata!B$1:E$2632,4,FALSE)</f>
        <v>1922</v>
      </c>
      <c r="H3079" t="s">
        <v>534</v>
      </c>
      <c r="J3079" t="str">
        <f>VLOOKUP(TRIM(SUBSTITUTE(D3079,CHAR(160),CHAR(32))),Metadata!B$1:H$2632,7,FALSE)</f>
        <v>traite</v>
      </c>
      <c r="L3079" t="str">
        <f>VLOOKUP(TRIM(SUBSTITUTE(D3079,CHAR(160),CHAR(32))),Metadata!B$1:J$2632,9,FALSE)</f>
        <v/>
      </c>
      <c r="M3079">
        <f>VLOOKUP(TRIM(SUBSTITUTE(D3079,CHAR(160),CHAR(32))),Metadata!B$1:K$2632,10,FALSE)</f>
        <v>207556</v>
      </c>
      <c r="N3079" s="1" t="s">
        <v>3560</v>
      </c>
      <c r="O3079">
        <v>31</v>
      </c>
      <c r="P3079">
        <v>38</v>
      </c>
    </row>
    <row r="3080" spans="1:16" x14ac:dyDescent="0.25">
      <c r="A3080" t="s">
        <v>4354</v>
      </c>
      <c r="B3080" t="s">
        <v>3564</v>
      </c>
      <c r="C3080" t="s">
        <v>330</v>
      </c>
      <c r="D3080" t="s">
        <v>8772</v>
      </c>
      <c r="E3080" t="str">
        <f>VLOOKUP(TRIM(SUBSTITUTE(D3080,CHAR(160),CHAR(32))),Metadata!B$1:C$2632,2,FALSE)</f>
        <v>Beauvoir, Simone de, 1908-1986.</v>
      </c>
      <c r="F3080" t="str">
        <f>VLOOKUP(TRIM(SUBSTITUTE(D3080,CHAR(160),CHAR(32))),Metadata!B$1:D$2632,3,FALSE)</f>
        <v>Les mandarins</v>
      </c>
      <c r="G3080">
        <f>VLOOKUP(TRIM(SUBSTITUTE(D3080,CHAR(160),CHAR(32))),Metadata!B$1:E$2632,4,FALSE)</f>
        <v>1954</v>
      </c>
      <c r="H3080" t="s">
        <v>534</v>
      </c>
      <c r="J3080" t="str">
        <f>VLOOKUP(TRIM(SUBSTITUTE(D3080,CHAR(160),CHAR(32))),Metadata!B$1:H$2632,7,FALSE)</f>
        <v>roman</v>
      </c>
      <c r="L3080" t="str">
        <f>VLOOKUP(TRIM(SUBSTITUTE(D3080,CHAR(160),CHAR(32))),Metadata!B$1:J$2632,9,FALSE)</f>
        <v>prose</v>
      </c>
      <c r="M3080">
        <f>VLOOKUP(TRIM(SUBSTITUTE(D3080,CHAR(160),CHAR(32))),Metadata!B$1:K$2632,10,FALSE)</f>
        <v>291169</v>
      </c>
      <c r="N3080" s="1" t="s">
        <v>3561</v>
      </c>
      <c r="O3080">
        <v>37</v>
      </c>
      <c r="P3080">
        <v>44</v>
      </c>
    </row>
    <row r="3081" spans="1:16" x14ac:dyDescent="0.25">
      <c r="A3081" t="s">
        <v>4354</v>
      </c>
      <c r="B3081" t="s">
        <v>3564</v>
      </c>
      <c r="C3081" t="s">
        <v>330</v>
      </c>
      <c r="D3081" t="s">
        <v>7202</v>
      </c>
      <c r="E3081" t="str">
        <f>VLOOKUP(TRIM(SUBSTITUTE(D3081,CHAR(160),CHAR(32))),Metadata!B$1:C$2632,2,FALSE)</f>
        <v>Levy-Bruhl, Lucien, 1857-1939.</v>
      </c>
      <c r="F3081" t="str">
        <f>VLOOKUP(TRIM(SUBSTITUTE(D3081,CHAR(160),CHAR(32))),Metadata!B$1:D$2632,3,FALSE)</f>
        <v>La mentalité primitive.</v>
      </c>
      <c r="G3081">
        <f>VLOOKUP(TRIM(SUBSTITUTE(D3081,CHAR(160),CHAR(32))),Metadata!B$1:E$2632,4,FALSE)</f>
        <v>1922</v>
      </c>
      <c r="H3081" t="s">
        <v>534</v>
      </c>
      <c r="J3081" t="str">
        <f>VLOOKUP(TRIM(SUBSTITUTE(D3081,CHAR(160),CHAR(32))),Metadata!B$1:H$2632,7,FALSE)</f>
        <v>traite</v>
      </c>
      <c r="L3081" t="str">
        <f>VLOOKUP(TRIM(SUBSTITUTE(D3081,CHAR(160),CHAR(32))),Metadata!B$1:J$2632,9,FALSE)</f>
        <v/>
      </c>
      <c r="M3081">
        <f>VLOOKUP(TRIM(SUBSTITUTE(D3081,CHAR(160),CHAR(32))),Metadata!B$1:K$2632,10,FALSE)</f>
        <v>91959</v>
      </c>
      <c r="N3081" s="1" t="s">
        <v>3562</v>
      </c>
      <c r="O3081">
        <v>11</v>
      </c>
      <c r="P3081">
        <v>17</v>
      </c>
    </row>
    <row r="3082" spans="1:16" x14ac:dyDescent="0.25">
      <c r="A3082" t="s">
        <v>4354</v>
      </c>
      <c r="B3082" t="s">
        <v>3564</v>
      </c>
      <c r="C3082" t="s">
        <v>330</v>
      </c>
      <c r="D3082" t="s">
        <v>8726</v>
      </c>
      <c r="E3082" t="str">
        <f>VLOOKUP(TRIM(SUBSTITUTE(D3082,CHAR(160),CHAR(32))),Metadata!B$1:C$2632,2,FALSE)</f>
        <v>Abellio, Raymond, 1907-1986.</v>
      </c>
      <c r="F3082" t="str">
        <f>VLOOKUP(TRIM(SUBSTITUTE(D3082,CHAR(160),CHAR(32))),Metadata!B$1:D$2632,3,FALSE)</f>
        <v>Heureux les pacifiques</v>
      </c>
      <c r="G3082">
        <f>VLOOKUP(TRIM(SUBSTITUTE(D3082,CHAR(160),CHAR(32))),Metadata!B$1:E$2632,4,FALSE)</f>
        <v>1946</v>
      </c>
      <c r="H3082" t="s">
        <v>534</v>
      </c>
      <c r="J3082" t="str">
        <f>VLOOKUP(TRIM(SUBSTITUTE(D3082,CHAR(160),CHAR(32))),Metadata!B$1:H$2632,7,FALSE)</f>
        <v>roman</v>
      </c>
      <c r="L3082" t="str">
        <f>VLOOKUP(TRIM(SUBSTITUTE(D3082,CHAR(160),CHAR(32))),Metadata!B$1:J$2632,9,FALSE)</f>
        <v>prose</v>
      </c>
      <c r="M3082">
        <f>VLOOKUP(TRIM(SUBSTITUTE(D3082,CHAR(160),CHAR(32))),Metadata!B$1:K$2632,10,FALSE)</f>
        <v>149328</v>
      </c>
      <c r="N3082" s="1" t="s">
        <v>3563</v>
      </c>
      <c r="O3082">
        <v>37</v>
      </c>
      <c r="P3082">
        <v>43</v>
      </c>
    </row>
    <row r="3083" spans="1:16" x14ac:dyDescent="0.25">
      <c r="A3083" t="s">
        <v>4354</v>
      </c>
      <c r="B3083" t="s">
        <v>3648</v>
      </c>
      <c r="C3083" t="s">
        <v>330</v>
      </c>
      <c r="D3083" t="s">
        <v>7934</v>
      </c>
      <c r="E3083" t="str">
        <f>VLOOKUP(TRIM(SUBSTITUTE(D3083,CHAR(160),CHAR(32))),Metadata!B$1:C$2632,2,FALSE)</f>
        <v>La Boétie, Etienne de, 1530-1563.</v>
      </c>
      <c r="F3083" t="str">
        <f>VLOOKUP(TRIM(SUBSTITUTE(D3083,CHAR(160),CHAR(32))),Metadata!B$1:D$2632,3,FALSE)</f>
        <v>Discours de la servitude volontaire ou le Contr'un</v>
      </c>
      <c r="G3083">
        <f>VLOOKUP(TRIM(SUBSTITUTE(D3083,CHAR(160),CHAR(32))),Metadata!B$1:E$2632,4,FALSE)</f>
        <v>1549</v>
      </c>
      <c r="H3083" t="s">
        <v>456</v>
      </c>
      <c r="J3083" t="str">
        <f>VLOOKUP(TRIM(SUBSTITUTE(D3083,CHAR(160),CHAR(32))),Metadata!B$1:H$2632,7,FALSE)</f>
        <v>traite</v>
      </c>
      <c r="L3083" t="str">
        <f>VLOOKUP(TRIM(SUBSTITUTE(D3083,CHAR(160),CHAR(32))),Metadata!B$1:J$2632,9,FALSE)</f>
        <v/>
      </c>
      <c r="M3083">
        <f>VLOOKUP(TRIM(SUBSTITUTE(D3083,CHAR(160),CHAR(32))),Metadata!B$1:K$2632,10,FALSE)</f>
        <v>34645</v>
      </c>
      <c r="N3083" s="1" t="s">
        <v>3565</v>
      </c>
      <c r="O3083">
        <v>32</v>
      </c>
      <c r="P3083">
        <v>38</v>
      </c>
    </row>
    <row r="3084" spans="1:16" x14ac:dyDescent="0.25">
      <c r="A3084" t="s">
        <v>4354</v>
      </c>
      <c r="B3084" t="s">
        <v>3648</v>
      </c>
      <c r="C3084" t="s">
        <v>330</v>
      </c>
      <c r="D3084" t="s">
        <v>7945</v>
      </c>
      <c r="E3084" t="str">
        <f>VLOOKUP(TRIM(SUBSTITUTE(D3084,CHAR(160),CHAR(32))),Metadata!B$1:C$2632,2,FALSE)</f>
        <v>Montaigne, Michel Eyquem de</v>
      </c>
      <c r="F3084" t="str">
        <f>VLOOKUP(TRIM(SUBSTITUTE(D3084,CHAR(160),CHAR(32))),Metadata!B$1:D$2632,3,FALSE)</f>
        <v>Les Essais</v>
      </c>
      <c r="G3084">
        <f>VLOOKUP(TRIM(SUBSTITUTE(D3084,CHAR(160),CHAR(32))),Metadata!B$1:E$2632,4,FALSE)</f>
        <v>1595</v>
      </c>
      <c r="H3084" t="s">
        <v>456</v>
      </c>
      <c r="J3084" t="str">
        <f>VLOOKUP(TRIM(SUBSTITUTE(D3084,CHAR(160),CHAR(32))),Metadata!B$1:H$2632,7,FALSE)</f>
        <v>essai</v>
      </c>
      <c r="L3084" t="str">
        <f>VLOOKUP(TRIM(SUBSTITUTE(D3084,CHAR(160),CHAR(32))),Metadata!B$1:J$2632,9,FALSE)</f>
        <v/>
      </c>
      <c r="M3084">
        <f>VLOOKUP(TRIM(SUBSTITUTE(D3084,CHAR(160),CHAR(32))),Metadata!B$1:K$2632,10,FALSE)</f>
        <v>438631</v>
      </c>
      <c r="N3084" t="s">
        <v>3566</v>
      </c>
      <c r="O3084">
        <v>38</v>
      </c>
      <c r="P3084">
        <v>44</v>
      </c>
    </row>
    <row r="3085" spans="1:16" x14ac:dyDescent="0.25">
      <c r="A3085" t="s">
        <v>4354</v>
      </c>
      <c r="B3085" t="s">
        <v>3648</v>
      </c>
      <c r="C3085" t="s">
        <v>330</v>
      </c>
      <c r="D3085" t="s">
        <v>7945</v>
      </c>
      <c r="E3085" t="str">
        <f>VLOOKUP(TRIM(SUBSTITUTE(D3085,CHAR(160),CHAR(32))),Metadata!B$1:C$2632,2,FALSE)</f>
        <v>Montaigne, Michel Eyquem de</v>
      </c>
      <c r="F3085" t="str">
        <f>VLOOKUP(TRIM(SUBSTITUTE(D3085,CHAR(160),CHAR(32))),Metadata!B$1:D$2632,3,FALSE)</f>
        <v>Les Essais</v>
      </c>
      <c r="G3085">
        <f>VLOOKUP(TRIM(SUBSTITUTE(D3085,CHAR(160),CHAR(32))),Metadata!B$1:E$2632,4,FALSE)</f>
        <v>1595</v>
      </c>
      <c r="H3085" t="s">
        <v>456</v>
      </c>
      <c r="J3085" t="str">
        <f>VLOOKUP(TRIM(SUBSTITUTE(D3085,CHAR(160),CHAR(32))),Metadata!B$1:H$2632,7,FALSE)</f>
        <v>essai</v>
      </c>
      <c r="L3085" t="str">
        <f>VLOOKUP(TRIM(SUBSTITUTE(D3085,CHAR(160),CHAR(32))),Metadata!B$1:J$2632,9,FALSE)</f>
        <v/>
      </c>
      <c r="M3085">
        <f>VLOOKUP(TRIM(SUBSTITUTE(D3085,CHAR(160),CHAR(32))),Metadata!B$1:K$2632,10,FALSE)</f>
        <v>438631</v>
      </c>
      <c r="N3085" s="1" t="s">
        <v>3567</v>
      </c>
      <c r="O3085">
        <v>8</v>
      </c>
      <c r="P3085">
        <v>13</v>
      </c>
    </row>
    <row r="3086" spans="1:16" x14ac:dyDescent="0.25">
      <c r="A3086" t="s">
        <v>4354</v>
      </c>
      <c r="B3086" t="s">
        <v>3648</v>
      </c>
      <c r="C3086" t="s">
        <v>330</v>
      </c>
      <c r="D3086" t="s">
        <v>7936</v>
      </c>
      <c r="E3086" t="str">
        <f>VLOOKUP(TRIM(SUBSTITUTE(D3086,CHAR(160),CHAR(32))),Metadata!B$1:C$2632,2,FALSE)</f>
        <v>Marguerite, Queen, consort of Henry II, King of Navarre, 1492-1549.</v>
      </c>
      <c r="F3086" t="str">
        <f>VLOOKUP(TRIM(SUBSTITUTE(D3086,CHAR(160),CHAR(32))),Metadata!B$1:D$2632,3,FALSE)</f>
        <v>L'Heptaméron</v>
      </c>
      <c r="G3086">
        <f>VLOOKUP(TRIM(SUBSTITUTE(D3086,CHAR(160),CHAR(32))),Metadata!B$1:E$2632,4,FALSE)</f>
        <v>1559</v>
      </c>
      <c r="H3086" t="s">
        <v>456</v>
      </c>
      <c r="J3086" t="str">
        <f>VLOOKUP(TRIM(SUBSTITUTE(D3086,CHAR(160),CHAR(32))),Metadata!B$1:H$2632,7,FALSE)</f>
        <v>roman</v>
      </c>
      <c r="L3086" t="str">
        <f>VLOOKUP(TRIM(SUBSTITUTE(D3086,CHAR(160),CHAR(32))),Metadata!B$1:J$2632,9,FALSE)</f>
        <v/>
      </c>
      <c r="M3086">
        <f>VLOOKUP(TRIM(SUBSTITUTE(D3086,CHAR(160),CHAR(32))),Metadata!B$1:K$2632,10,FALSE)</f>
        <v>182112</v>
      </c>
      <c r="N3086" s="3" t="s">
        <v>3568</v>
      </c>
      <c r="O3086">
        <v>210</v>
      </c>
      <c r="P3086">
        <v>217</v>
      </c>
    </row>
    <row r="3087" spans="1:16" x14ac:dyDescent="0.25">
      <c r="A3087" t="s">
        <v>4354</v>
      </c>
      <c r="B3087" t="s">
        <v>3648</v>
      </c>
      <c r="C3087" t="s">
        <v>330</v>
      </c>
      <c r="D3087" t="s">
        <v>7941</v>
      </c>
      <c r="E3087" t="str">
        <f>VLOOKUP(TRIM(SUBSTITUTE(D3087,CHAR(160),CHAR(32))),Metadata!B$1:C$2632,2,FALSE)</f>
        <v>Marot, Clément</v>
      </c>
      <c r="F3087" t="str">
        <f>VLOOKUP(TRIM(SUBSTITUTE(D3087,CHAR(160),CHAR(32))),Metadata!B$1:D$2632,3,FALSE)</f>
        <v>Les Epistres</v>
      </c>
      <c r="G3087">
        <f>VLOOKUP(TRIM(SUBSTITUTE(D3087,CHAR(160),CHAR(32))),Metadata!B$1:E$2632,4,FALSE)</f>
        <v>1526</v>
      </c>
      <c r="H3087" t="s">
        <v>456</v>
      </c>
      <c r="J3087" t="str">
        <f>VLOOKUP(TRIM(SUBSTITUTE(D3087,CHAR(160),CHAR(32))),Metadata!B$1:H$2632,7,FALSE)</f>
        <v>poesie</v>
      </c>
      <c r="L3087" t="str">
        <f>VLOOKUP(TRIM(SUBSTITUTE(D3087,CHAR(160),CHAR(32))),Metadata!B$1:J$2632,9,FALSE)</f>
        <v/>
      </c>
      <c r="M3087">
        <f>VLOOKUP(TRIM(SUBSTITUTE(D3087,CHAR(160),CHAR(32))),Metadata!B$1:K$2632,10,FALSE)</f>
        <v>26058</v>
      </c>
      <c r="N3087" s="1" t="s">
        <v>3569</v>
      </c>
      <c r="O3087">
        <v>152</v>
      </c>
      <c r="P3087">
        <v>159</v>
      </c>
    </row>
    <row r="3088" spans="1:16" x14ac:dyDescent="0.25">
      <c r="A3088" t="s">
        <v>4354</v>
      </c>
      <c r="B3088" t="s">
        <v>3648</v>
      </c>
      <c r="C3088" t="s">
        <v>330</v>
      </c>
      <c r="D3088" t="s">
        <v>7936</v>
      </c>
      <c r="E3088" t="str">
        <f>VLOOKUP(TRIM(SUBSTITUTE(D3088,CHAR(160),CHAR(32))),Metadata!B$1:C$2632,2,FALSE)</f>
        <v>Marguerite, Queen, consort of Henry II, King of Navarre, 1492-1549.</v>
      </c>
      <c r="F3088" t="str">
        <f>VLOOKUP(TRIM(SUBSTITUTE(D3088,CHAR(160),CHAR(32))),Metadata!B$1:D$2632,3,FALSE)</f>
        <v>L'Heptaméron</v>
      </c>
      <c r="G3088">
        <f>VLOOKUP(TRIM(SUBSTITUTE(D3088,CHAR(160),CHAR(32))),Metadata!B$1:E$2632,4,FALSE)</f>
        <v>1559</v>
      </c>
      <c r="H3088" t="s">
        <v>456</v>
      </c>
      <c r="J3088" t="str">
        <f>VLOOKUP(TRIM(SUBSTITUTE(D3088,CHAR(160),CHAR(32))),Metadata!B$1:H$2632,7,FALSE)</f>
        <v>roman</v>
      </c>
      <c r="L3088" t="str">
        <f>VLOOKUP(TRIM(SUBSTITUTE(D3088,CHAR(160),CHAR(32))),Metadata!B$1:J$2632,9,FALSE)</f>
        <v/>
      </c>
      <c r="M3088">
        <f>VLOOKUP(TRIM(SUBSTITUTE(D3088,CHAR(160),CHAR(32))),Metadata!B$1:K$2632,10,FALSE)</f>
        <v>182112</v>
      </c>
      <c r="N3088" s="1" t="s">
        <v>3570</v>
      </c>
      <c r="O3088">
        <v>126</v>
      </c>
      <c r="P3088">
        <v>132</v>
      </c>
    </row>
    <row r="3089" spans="1:16" x14ac:dyDescent="0.25">
      <c r="A3089" t="s">
        <v>4354</v>
      </c>
      <c r="B3089" t="s">
        <v>3648</v>
      </c>
      <c r="C3089" t="s">
        <v>330</v>
      </c>
      <c r="D3089" t="s">
        <v>8007</v>
      </c>
      <c r="E3089" t="str">
        <f>VLOOKUP(TRIM(SUBSTITUTE(D3089,CHAR(160),CHAR(32))),Metadata!B$1:C$2632,2,FALSE)</f>
        <v>Charron, Pierre, 1541-1603.</v>
      </c>
      <c r="F3089" t="str">
        <f>VLOOKUP(TRIM(SUBSTITUTE(D3089,CHAR(160),CHAR(32))),Metadata!B$1:D$2632,3,FALSE)</f>
        <v>De la Sagesse, Trois Livres</v>
      </c>
      <c r="G3089">
        <f>VLOOKUP(TRIM(SUBSTITUTE(D3089,CHAR(160),CHAR(32))),Metadata!B$1:E$2632,4,FALSE)</f>
        <v>1601</v>
      </c>
      <c r="H3089" t="s">
        <v>445</v>
      </c>
      <c r="J3089" t="str">
        <f>VLOOKUP(TRIM(SUBSTITUTE(D3089,CHAR(160),CHAR(32))),Metadata!B$1:H$2632,7,FALSE)</f>
        <v>traite ou essai</v>
      </c>
      <c r="L3089" t="str">
        <f>VLOOKUP(TRIM(SUBSTITUTE(D3089,CHAR(160),CHAR(32))),Metadata!B$1:J$2632,9,FALSE)</f>
        <v>prose</v>
      </c>
      <c r="M3089">
        <f>VLOOKUP(TRIM(SUBSTITUTE(D3089,CHAR(160),CHAR(32))),Metadata!B$1:K$2632,10,FALSE)</f>
        <v>178481</v>
      </c>
      <c r="N3089" s="1" t="s">
        <v>3571</v>
      </c>
      <c r="O3089">
        <v>79</v>
      </c>
      <c r="P3089">
        <v>87</v>
      </c>
    </row>
    <row r="3090" spans="1:16" x14ac:dyDescent="0.25">
      <c r="A3090" t="s">
        <v>4354</v>
      </c>
      <c r="B3090" t="s">
        <v>3648</v>
      </c>
      <c r="C3090" t="s">
        <v>330</v>
      </c>
      <c r="D3090" t="s">
        <v>8009</v>
      </c>
      <c r="E3090" t="str">
        <f>VLOOKUP(TRIM(SUBSTITUTE(D3090,CHAR(160),CHAR(32))),Metadata!B$1:C$2632,2,FALSE)</f>
        <v>Coeffeteau, Nicolas, 1574-1623.</v>
      </c>
      <c r="F3090" t="str">
        <f>VLOOKUP(TRIM(SUBSTITUTE(D3090,CHAR(160),CHAR(32))),Metadata!B$1:D$2632,3,FALSE)</f>
        <v>Histoire romaine</v>
      </c>
      <c r="G3090">
        <f>VLOOKUP(TRIM(SUBSTITUTE(D3090,CHAR(160),CHAR(32))),Metadata!B$1:E$2632,4,FALSE)</f>
        <v>1623</v>
      </c>
      <c r="H3090" t="s">
        <v>445</v>
      </c>
      <c r="J3090" t="str">
        <f>VLOOKUP(TRIM(SUBSTITUTE(D3090,CHAR(160),CHAR(32))),Metadata!B$1:H$2632,7,FALSE)</f>
        <v>traite ou essai</v>
      </c>
      <c r="L3090" t="str">
        <f>VLOOKUP(TRIM(SUBSTITUTE(D3090,CHAR(160),CHAR(32))),Metadata!B$1:J$2632,9,FALSE)</f>
        <v>prose</v>
      </c>
      <c r="M3090">
        <f>VLOOKUP(TRIM(SUBSTITUTE(D3090,CHAR(160),CHAR(32))),Metadata!B$1:K$2632,10,FALSE)</f>
        <v>263154</v>
      </c>
      <c r="N3090" t="s">
        <v>3572</v>
      </c>
      <c r="O3090">
        <v>146</v>
      </c>
      <c r="P3090">
        <v>151</v>
      </c>
    </row>
    <row r="3091" spans="1:16" x14ac:dyDescent="0.25">
      <c r="A3091" t="s">
        <v>4354</v>
      </c>
      <c r="B3091" t="s">
        <v>3648</v>
      </c>
      <c r="C3091" t="s">
        <v>330</v>
      </c>
      <c r="D3091" t="s">
        <v>8005</v>
      </c>
      <c r="E3091" t="str">
        <f>VLOOKUP(TRIM(SUBSTITUTE(D3091,CHAR(160),CHAR(32))),Metadata!B$1:C$2632,2,FALSE)</f>
        <v>Camus, Jean-Pierre, 1584-1652.</v>
      </c>
      <c r="F3091" t="str">
        <f>VLOOKUP(TRIM(SUBSTITUTE(D3091,CHAR(160),CHAR(32))),Metadata!B$1:D$2632,3,FALSE)</f>
        <v>Palombe, ou La femme honorable</v>
      </c>
      <c r="G3091">
        <f>VLOOKUP(TRIM(SUBSTITUTE(D3091,CHAR(160),CHAR(32))),Metadata!B$1:E$2632,4,FALSE)</f>
        <v>1625</v>
      </c>
      <c r="H3091" t="s">
        <v>445</v>
      </c>
      <c r="J3091" t="str">
        <f>VLOOKUP(TRIM(SUBSTITUTE(D3091,CHAR(160),CHAR(32))),Metadata!B$1:H$2632,7,FALSE)</f>
        <v>roman</v>
      </c>
      <c r="L3091" t="str">
        <f>VLOOKUP(TRIM(SUBSTITUTE(D3091,CHAR(160),CHAR(32))),Metadata!B$1:J$2632,9,FALSE)</f>
        <v>prose</v>
      </c>
      <c r="M3091">
        <f>VLOOKUP(TRIM(SUBSTITUTE(D3091,CHAR(160),CHAR(32))),Metadata!B$1:K$2632,10,FALSE)</f>
        <v>119158</v>
      </c>
      <c r="N3091" s="1" t="s">
        <v>3573</v>
      </c>
      <c r="O3091">
        <v>413</v>
      </c>
      <c r="P3091">
        <v>419</v>
      </c>
    </row>
    <row r="3092" spans="1:16" x14ac:dyDescent="0.25">
      <c r="A3092" t="s">
        <v>4354</v>
      </c>
      <c r="B3092" t="s">
        <v>3648</v>
      </c>
      <c r="C3092" t="s">
        <v>330</v>
      </c>
      <c r="D3092" t="s">
        <v>8018</v>
      </c>
      <c r="E3092" t="str">
        <f>VLOOKUP(TRIM(SUBSTITUTE(D3092,CHAR(160),CHAR(32))),Metadata!B$1:C$2632,2,FALSE)</f>
        <v>Corneille, Pierre, 1606-1684.</v>
      </c>
      <c r="F3092" t="str">
        <f>VLOOKUP(TRIM(SUBSTITUTE(D3092,CHAR(160),CHAR(32))),Metadata!B$1:D$2632,3,FALSE)</f>
        <v>La Suite du menteur</v>
      </c>
      <c r="G3092">
        <f>VLOOKUP(TRIM(SUBSTITUTE(D3092,CHAR(160),CHAR(32))),Metadata!B$1:E$2632,4,FALSE)</f>
        <v>1645</v>
      </c>
      <c r="H3092" t="s">
        <v>445</v>
      </c>
      <c r="J3092" t="str">
        <f>VLOOKUP(TRIM(SUBSTITUTE(D3092,CHAR(160),CHAR(32))),Metadata!B$1:H$2632,7,FALSE)</f>
        <v>theatre</v>
      </c>
      <c r="L3092" t="str">
        <f>VLOOKUP(TRIM(SUBSTITUTE(D3092,CHAR(160),CHAR(32))),Metadata!B$1:J$2632,9,FALSE)</f>
        <v/>
      </c>
      <c r="M3092">
        <f>VLOOKUP(TRIM(SUBSTITUTE(D3092,CHAR(160),CHAR(32))),Metadata!B$1:K$2632,10,FALSE)</f>
        <v>18323</v>
      </c>
      <c r="N3092" s="1" t="s">
        <v>3574</v>
      </c>
      <c r="O3092">
        <v>156</v>
      </c>
      <c r="P3092">
        <v>161</v>
      </c>
    </row>
    <row r="3093" spans="1:16" x14ac:dyDescent="0.25">
      <c r="A3093" t="s">
        <v>4354</v>
      </c>
      <c r="B3093" t="s">
        <v>3648</v>
      </c>
      <c r="C3093" t="s">
        <v>330</v>
      </c>
      <c r="D3093" t="s">
        <v>8092</v>
      </c>
      <c r="E3093" t="str">
        <f>VLOOKUP(TRIM(SUBSTITUTE(D3093,CHAR(160),CHAR(32))),Metadata!B$1:C$2632,2,FALSE)</f>
        <v>Molière, 1622-1673.</v>
      </c>
      <c r="F3093" t="str">
        <f>VLOOKUP(TRIM(SUBSTITUTE(D3093,CHAR(160),CHAR(32))),Metadata!B$1:D$2632,3,FALSE)</f>
        <v>Dom Garcie de Navarre, ou, Le prince jaloux: comédie</v>
      </c>
      <c r="G3093">
        <f>VLOOKUP(TRIM(SUBSTITUTE(D3093,CHAR(160),CHAR(32))),Metadata!B$1:E$2632,4,FALSE)</f>
        <v>1661</v>
      </c>
      <c r="H3093" t="s">
        <v>445</v>
      </c>
      <c r="J3093" t="str">
        <f>VLOOKUP(TRIM(SUBSTITUTE(D3093,CHAR(160),CHAR(32))),Metadata!B$1:H$2632,7,FALSE)</f>
        <v>theatre</v>
      </c>
      <c r="L3093" t="str">
        <f>VLOOKUP(TRIM(SUBSTITUTE(D3093,CHAR(160),CHAR(32))),Metadata!B$1:J$2632,9,FALSE)</f>
        <v/>
      </c>
      <c r="M3093">
        <f>VLOOKUP(TRIM(SUBSTITUTE(D3093,CHAR(160),CHAR(32))),Metadata!B$1:K$2632,10,FALSE)</f>
        <v>17455</v>
      </c>
      <c r="N3093" s="1" t="s">
        <v>3575</v>
      </c>
      <c r="O3093">
        <v>68</v>
      </c>
      <c r="P3093">
        <v>73</v>
      </c>
    </row>
    <row r="3094" spans="1:16" x14ac:dyDescent="0.25">
      <c r="A3094" t="s">
        <v>4354</v>
      </c>
      <c r="B3094" t="s">
        <v>3648</v>
      </c>
      <c r="C3094" t="s">
        <v>330</v>
      </c>
      <c r="D3094" t="s">
        <v>8121</v>
      </c>
      <c r="E3094" t="str">
        <f>VLOOKUP(TRIM(SUBSTITUTE(D3094,CHAR(160),CHAR(32))),Metadata!B$1:C$2632,2,FALSE)</f>
        <v>Peiresc, Nicolas Claude Fabri de, 1580-1637.</v>
      </c>
      <c r="F3094" t="str">
        <f>VLOOKUP(TRIM(SUBSTITUTE(D3094,CHAR(160),CHAR(32))),Metadata!B$1:D$2632,3,FALSE)</f>
        <v>Lettres de Peiresc. Tome septième, Lettres de Peiresc à divers: 1620-1637</v>
      </c>
      <c r="G3094">
        <f>VLOOKUP(TRIM(SUBSTITUTE(D3094,CHAR(160),CHAR(32))),Metadata!B$1:E$2632,4,FALSE)</f>
        <v>1637</v>
      </c>
      <c r="H3094" t="s">
        <v>445</v>
      </c>
      <c r="J3094" t="str">
        <f>VLOOKUP(TRIM(SUBSTITUTE(D3094,CHAR(160),CHAR(32))),Metadata!B$1:H$2632,7,FALSE)</f>
        <v>correspondance</v>
      </c>
      <c r="L3094" t="str">
        <f>VLOOKUP(TRIM(SUBSTITUTE(D3094,CHAR(160),CHAR(32))),Metadata!B$1:J$2632,9,FALSE)</f>
        <v>prose</v>
      </c>
      <c r="M3094">
        <f>VLOOKUP(TRIM(SUBSTITUTE(D3094,CHAR(160),CHAR(32))),Metadata!B$1:K$2632,10,FALSE)</f>
        <v>81879</v>
      </c>
      <c r="N3094" s="1" t="s">
        <v>3576</v>
      </c>
      <c r="O3094">
        <v>25</v>
      </c>
      <c r="P3094">
        <v>32</v>
      </c>
    </row>
    <row r="3095" spans="1:16" x14ac:dyDescent="0.25">
      <c r="A3095" t="s">
        <v>4354</v>
      </c>
      <c r="B3095" t="s">
        <v>3648</v>
      </c>
      <c r="C3095" t="s">
        <v>330</v>
      </c>
      <c r="D3095" t="s">
        <v>7981</v>
      </c>
      <c r="E3095" t="str">
        <f>VLOOKUP(TRIM(SUBSTITUTE(D3095,CHAR(160),CHAR(32))),Metadata!B$1:C$2632,2,FALSE)</f>
        <v>Balzac, Jean-Louis Guez, seigneur de, 1597-1654.</v>
      </c>
      <c r="F3095" t="str">
        <f>VLOOKUP(TRIM(SUBSTITUTE(D3095,CHAR(160),CHAR(32))),Metadata!B$1:D$2632,3,FALSE)</f>
        <v>Dissertations Chrestiennes et Morales</v>
      </c>
      <c r="G3095">
        <f>VLOOKUP(TRIM(SUBSTITUTE(D3095,CHAR(160),CHAR(32))),Metadata!B$1:E$2632,4,FALSE)</f>
        <v>1654</v>
      </c>
      <c r="H3095" t="s">
        <v>445</v>
      </c>
      <c r="J3095" t="str">
        <f>VLOOKUP(TRIM(SUBSTITUTE(D3095,CHAR(160),CHAR(32))),Metadata!B$1:H$2632,7,FALSE)</f>
        <v>traite ou essai</v>
      </c>
      <c r="L3095" t="str">
        <f>VLOOKUP(TRIM(SUBSTITUTE(D3095,CHAR(160),CHAR(32))),Metadata!B$1:J$2632,9,FALSE)</f>
        <v>prose</v>
      </c>
      <c r="M3095">
        <f>VLOOKUP(TRIM(SUBSTITUTE(D3095,CHAR(160),CHAR(32))),Metadata!B$1:K$2632,10,FALSE)</f>
        <v>65116</v>
      </c>
      <c r="N3095" s="1" t="s">
        <v>3577</v>
      </c>
      <c r="O3095">
        <v>395</v>
      </c>
      <c r="P3095">
        <v>400</v>
      </c>
    </row>
    <row r="3096" spans="1:16" x14ac:dyDescent="0.25">
      <c r="A3096" t="s">
        <v>4354</v>
      </c>
      <c r="B3096" t="s">
        <v>3648</v>
      </c>
      <c r="C3096" t="s">
        <v>330</v>
      </c>
      <c r="D3096" t="s">
        <v>8009</v>
      </c>
      <c r="E3096" t="str">
        <f>VLOOKUP(TRIM(SUBSTITUTE(D3096,CHAR(160),CHAR(32))),Metadata!B$1:C$2632,2,FALSE)</f>
        <v>Coeffeteau, Nicolas, 1574-1623.</v>
      </c>
      <c r="F3096" t="str">
        <f>VLOOKUP(TRIM(SUBSTITUTE(D3096,CHAR(160),CHAR(32))),Metadata!B$1:D$2632,3,FALSE)</f>
        <v>Histoire romaine</v>
      </c>
      <c r="G3096">
        <f>VLOOKUP(TRIM(SUBSTITUTE(D3096,CHAR(160),CHAR(32))),Metadata!B$1:E$2632,4,FALSE)</f>
        <v>1623</v>
      </c>
      <c r="H3096" t="s">
        <v>445</v>
      </c>
      <c r="J3096" t="str">
        <f>VLOOKUP(TRIM(SUBSTITUTE(D3096,CHAR(160),CHAR(32))),Metadata!B$1:H$2632,7,FALSE)</f>
        <v>traite ou essai</v>
      </c>
      <c r="L3096" t="str">
        <f>VLOOKUP(TRIM(SUBSTITUTE(D3096,CHAR(160),CHAR(32))),Metadata!B$1:J$2632,9,FALSE)</f>
        <v>prose</v>
      </c>
      <c r="M3096">
        <f>VLOOKUP(TRIM(SUBSTITUTE(D3096,CHAR(160),CHAR(32))),Metadata!B$1:K$2632,10,FALSE)</f>
        <v>263154</v>
      </c>
      <c r="N3096" s="1" t="s">
        <v>3578</v>
      </c>
      <c r="O3096">
        <v>25</v>
      </c>
      <c r="P3096">
        <v>31</v>
      </c>
    </row>
    <row r="3097" spans="1:16" x14ac:dyDescent="0.25">
      <c r="A3097" t="s">
        <v>4354</v>
      </c>
      <c r="B3097" t="s">
        <v>3648</v>
      </c>
      <c r="C3097" t="s">
        <v>330</v>
      </c>
      <c r="D3097" t="s">
        <v>8144</v>
      </c>
      <c r="E3097" t="str">
        <f>VLOOKUP(TRIM(SUBSTITUTE(D3097,CHAR(160),CHAR(32))),Metadata!B$1:C$2632,2,FALSE)</f>
        <v>Schelandre, Jean de, 1585?-1635.</v>
      </c>
      <c r="F3097" t="str">
        <f>VLOOKUP(TRIM(SUBSTITUTE(D3097,CHAR(160),CHAR(32))),Metadata!B$1:D$2632,3,FALSE)</f>
        <v>Tyr et Sidon</v>
      </c>
      <c r="G3097">
        <f>VLOOKUP(TRIM(SUBSTITUTE(D3097,CHAR(160),CHAR(32))),Metadata!B$1:E$2632,4,FALSE)</f>
        <v>1628</v>
      </c>
      <c r="H3097" t="s">
        <v>445</v>
      </c>
      <c r="J3097" t="str">
        <f>VLOOKUP(TRIM(SUBSTITUTE(D3097,CHAR(160),CHAR(32))),Metadata!B$1:H$2632,7,FALSE)</f>
        <v>theatre</v>
      </c>
      <c r="L3097" t="str">
        <f>VLOOKUP(TRIM(SUBSTITUTE(D3097,CHAR(160),CHAR(32))),Metadata!B$1:J$2632,9,FALSE)</f>
        <v>vers</v>
      </c>
      <c r="M3097">
        <f>VLOOKUP(TRIM(SUBSTITUTE(D3097,CHAR(160),CHAR(32))),Metadata!B$1:K$2632,10,FALSE)</f>
        <v>42849</v>
      </c>
      <c r="N3097" s="1" t="s">
        <v>3579</v>
      </c>
      <c r="O3097">
        <v>124</v>
      </c>
      <c r="P3097">
        <v>130</v>
      </c>
    </row>
    <row r="3098" spans="1:16" x14ac:dyDescent="0.25">
      <c r="A3098" t="s">
        <v>4354</v>
      </c>
      <c r="B3098" t="s">
        <v>3648</v>
      </c>
      <c r="C3098" t="s">
        <v>330</v>
      </c>
      <c r="D3098" t="s">
        <v>7899</v>
      </c>
      <c r="E3098" t="str">
        <f>VLOOKUP(TRIM(SUBSTITUTE(D3098,CHAR(160),CHAR(32))),Metadata!B$1:C$2632,2,FALSE)</f>
        <v>Bossuet, Jacques Bénigne, 1627-1704.</v>
      </c>
      <c r="F3098" t="str">
        <f>VLOOKUP(TRIM(SUBSTITUTE(D3098,CHAR(160),CHAR(32))),Metadata!B$1:D$2632,3,FALSE)</f>
        <v>Oraison funèbre de très haut et puissant Seigneur Messire Michel Le Tellier</v>
      </c>
      <c r="G3098">
        <f>VLOOKUP(TRIM(SUBSTITUTE(D3098,CHAR(160),CHAR(32))),Metadata!B$1:E$2632,4,FALSE)</f>
        <v>1689</v>
      </c>
      <c r="H3098" t="s">
        <v>445</v>
      </c>
      <c r="J3098" t="str">
        <f>VLOOKUP(TRIM(SUBSTITUTE(D3098,CHAR(160),CHAR(32))),Metadata!B$1:H$2632,7,FALSE)</f>
        <v>eloquence</v>
      </c>
      <c r="L3098" t="str">
        <f>VLOOKUP(TRIM(SUBSTITUTE(D3098,CHAR(160),CHAR(32))),Metadata!B$1:J$2632,9,FALSE)</f>
        <v/>
      </c>
      <c r="M3098">
        <f>VLOOKUP(TRIM(SUBSTITUTE(D3098,CHAR(160),CHAR(32))),Metadata!B$1:K$2632,10,FALSE)</f>
        <v>12026</v>
      </c>
      <c r="N3098" s="1" t="s">
        <v>3580</v>
      </c>
      <c r="O3098">
        <v>10</v>
      </c>
      <c r="P3098">
        <v>16</v>
      </c>
    </row>
    <row r="3099" spans="1:16" x14ac:dyDescent="0.25">
      <c r="A3099" t="s">
        <v>4354</v>
      </c>
      <c r="B3099" t="s">
        <v>3648</v>
      </c>
      <c r="C3099" t="s">
        <v>330</v>
      </c>
      <c r="D3099" t="s">
        <v>7910</v>
      </c>
      <c r="E3099" t="str">
        <f>VLOOKUP(TRIM(SUBSTITUTE(D3099,CHAR(160),CHAR(32))),Metadata!B$1:C$2632,2,FALSE)</f>
        <v>Urfé, Honoré d', 1567-1625.</v>
      </c>
      <c r="F3099" t="str">
        <f>VLOOKUP(TRIM(SUBSTITUTE(D3099,CHAR(160),CHAR(32))),Metadata!B$1:D$2632,3,FALSE)</f>
        <v>L'Astrée. T. 4</v>
      </c>
      <c r="G3099">
        <f>VLOOKUP(TRIM(SUBSTITUTE(D3099,CHAR(160),CHAR(32))),Metadata!B$1:E$2632,4,FALSE)</f>
        <v>1624</v>
      </c>
      <c r="H3099" t="s">
        <v>445</v>
      </c>
      <c r="J3099" t="str">
        <f>VLOOKUP(TRIM(SUBSTITUTE(D3099,CHAR(160),CHAR(32))),Metadata!B$1:H$2632,7,FALSE)</f>
        <v>roman</v>
      </c>
      <c r="L3099" t="str">
        <f>VLOOKUP(TRIM(SUBSTITUTE(D3099,CHAR(160),CHAR(32))),Metadata!B$1:J$2632,9,FALSE)</f>
        <v>prose</v>
      </c>
      <c r="M3099">
        <f>VLOOKUP(TRIM(SUBSTITUTE(D3099,CHAR(160),CHAR(32))),Metadata!B$1:K$2632,10,FALSE)</f>
        <v>360162</v>
      </c>
      <c r="N3099" s="1" t="s">
        <v>3581</v>
      </c>
      <c r="O3099">
        <v>118</v>
      </c>
      <c r="P3099">
        <v>124</v>
      </c>
    </row>
    <row r="3100" spans="1:16" x14ac:dyDescent="0.25">
      <c r="A3100" t="s">
        <v>4354</v>
      </c>
      <c r="B3100" t="s">
        <v>3648</v>
      </c>
      <c r="C3100" t="s">
        <v>330</v>
      </c>
      <c r="D3100" t="s">
        <v>8109</v>
      </c>
      <c r="E3100" t="str">
        <f>VLOOKUP(TRIM(SUBSTITUTE(D3100,CHAR(160),CHAR(32))),Metadata!B$1:C$2632,2,FALSE)</f>
        <v>Montchrestien, Antoine de, ca. 1575-1621.</v>
      </c>
      <c r="F3100" t="str">
        <f>VLOOKUP(TRIM(SUBSTITUTE(D3100,CHAR(160),CHAR(32))),Metadata!B$1:D$2632,3,FALSE)</f>
        <v>Traicté de l'Oeconomie politique: dedié en 1615 au roy et à la reyne mere du roy</v>
      </c>
      <c r="G3100">
        <f>VLOOKUP(TRIM(SUBSTITUTE(D3100,CHAR(160),CHAR(32))),Metadata!B$1:E$2632,4,FALSE)</f>
        <v>1615</v>
      </c>
      <c r="H3100" t="s">
        <v>445</v>
      </c>
      <c r="J3100" t="str">
        <f>VLOOKUP(TRIM(SUBSTITUTE(D3100,CHAR(160),CHAR(32))),Metadata!B$1:H$2632,7,FALSE)</f>
        <v>traite ou essai</v>
      </c>
      <c r="L3100" t="str">
        <f>VLOOKUP(TRIM(SUBSTITUTE(D3100,CHAR(160),CHAR(32))),Metadata!B$1:J$2632,9,FALSE)</f>
        <v>prose</v>
      </c>
      <c r="M3100">
        <f>VLOOKUP(TRIM(SUBSTITUTE(D3100,CHAR(160),CHAR(32))),Metadata!B$1:K$2632,10,FALSE)</f>
        <v>92941</v>
      </c>
      <c r="N3100" s="1" t="s">
        <v>3582</v>
      </c>
      <c r="O3100">
        <v>144</v>
      </c>
      <c r="P3100">
        <v>150</v>
      </c>
    </row>
    <row r="3101" spans="1:16" x14ac:dyDescent="0.25">
      <c r="A3101" t="s">
        <v>4354</v>
      </c>
      <c r="B3101" t="s">
        <v>3648</v>
      </c>
      <c r="C3101" t="s">
        <v>330</v>
      </c>
      <c r="D3101" t="s">
        <v>8164</v>
      </c>
      <c r="E3101" t="str">
        <f>VLOOKUP(TRIM(SUBSTITUTE(D3101,CHAR(160),CHAR(32))),Metadata!B$1:C$2632,2,FALSE)</f>
        <v>Urfé, Honoré d', 1567-1625.</v>
      </c>
      <c r="F3101" t="str">
        <f>VLOOKUP(TRIM(SUBSTITUTE(D3101,CHAR(160),CHAR(32))),Metadata!B$1:D$2632,3,FALSE)</f>
        <v>L'Astrée. T. 1</v>
      </c>
      <c r="G3101">
        <f>VLOOKUP(TRIM(SUBSTITUTE(D3101,CHAR(160),CHAR(32))),Metadata!B$1:E$2632,4,FALSE)</f>
        <v>1607</v>
      </c>
      <c r="H3101" t="s">
        <v>445</v>
      </c>
      <c r="J3101" t="str">
        <f>VLOOKUP(TRIM(SUBSTITUTE(D3101,CHAR(160),CHAR(32))),Metadata!B$1:H$2632,7,FALSE)</f>
        <v>roman</v>
      </c>
      <c r="L3101" t="str">
        <f>VLOOKUP(TRIM(SUBSTITUTE(D3101,CHAR(160),CHAR(32))),Metadata!B$1:J$2632,9,FALSE)</f>
        <v>prose</v>
      </c>
      <c r="M3101">
        <f>VLOOKUP(TRIM(SUBSTITUTE(D3101,CHAR(160),CHAR(32))),Metadata!B$1:K$2632,10,FALSE)</f>
        <v>210308</v>
      </c>
      <c r="N3101" s="1" t="s">
        <v>3583</v>
      </c>
      <c r="O3101">
        <v>175</v>
      </c>
      <c r="P3101">
        <v>181</v>
      </c>
    </row>
    <row r="3102" spans="1:16" x14ac:dyDescent="0.25">
      <c r="A3102" t="s">
        <v>4354</v>
      </c>
      <c r="B3102" t="s">
        <v>3648</v>
      </c>
      <c r="C3102" t="s">
        <v>330</v>
      </c>
      <c r="D3102" t="s">
        <v>8104</v>
      </c>
      <c r="E3102" t="str">
        <f>VLOOKUP(TRIM(SUBSTITUTE(D3102,CHAR(160),CHAR(32))),Metadata!B$1:C$2632,2,FALSE)</f>
        <v>Molière, 1622-1673.</v>
      </c>
      <c r="F3102" t="str">
        <f>VLOOKUP(TRIM(SUBSTITUTE(D3102,CHAR(160),CHAR(32))),Metadata!B$1:D$2632,3,FALSE)</f>
        <v>L'école des femmes: comédie</v>
      </c>
      <c r="G3102">
        <f>VLOOKUP(TRIM(SUBSTITUTE(D3102,CHAR(160),CHAR(32))),Metadata!B$1:E$2632,4,FALSE)</f>
        <v>1663</v>
      </c>
      <c r="H3102" t="s">
        <v>445</v>
      </c>
      <c r="J3102" t="str">
        <f>VLOOKUP(TRIM(SUBSTITUTE(D3102,CHAR(160),CHAR(32))),Metadata!B$1:H$2632,7,FALSE)</f>
        <v>theatre</v>
      </c>
      <c r="L3102" t="str">
        <f>VLOOKUP(TRIM(SUBSTITUTE(D3102,CHAR(160),CHAR(32))),Metadata!B$1:J$2632,9,FALSE)</f>
        <v/>
      </c>
      <c r="M3102">
        <f>VLOOKUP(TRIM(SUBSTITUTE(D3102,CHAR(160),CHAR(32))),Metadata!B$1:K$2632,10,FALSE)</f>
        <v>17125</v>
      </c>
      <c r="N3102" s="1" t="s">
        <v>3584</v>
      </c>
      <c r="O3102">
        <v>59</v>
      </c>
      <c r="P3102">
        <v>65</v>
      </c>
    </row>
    <row r="3103" spans="1:16" x14ac:dyDescent="0.25">
      <c r="A3103" t="s">
        <v>4354</v>
      </c>
      <c r="B3103" t="s">
        <v>3648</v>
      </c>
      <c r="C3103" t="s">
        <v>330</v>
      </c>
      <c r="D3103" t="s">
        <v>8086</v>
      </c>
      <c r="E3103" t="str">
        <f>VLOOKUP(TRIM(SUBSTITUTE(D3103,CHAR(160),CHAR(32))),Metadata!B$1:C$2632,2,FALSE)</f>
        <v>Maynard, François de, 1582?-1646.</v>
      </c>
      <c r="F3103" t="str">
        <f>VLOOKUP(TRIM(SUBSTITUTE(D3103,CHAR(160),CHAR(32))),Metadata!B$1:D$2632,3,FALSE)</f>
        <v>Poésies de François Maynard</v>
      </c>
      <c r="G3103">
        <f>VLOOKUP(TRIM(SUBSTITUTE(D3103,CHAR(160),CHAR(32))),Metadata!B$1:E$2632,4,FALSE)</f>
        <v>1646</v>
      </c>
      <c r="H3103" t="s">
        <v>445</v>
      </c>
      <c r="J3103" t="str">
        <f>VLOOKUP(TRIM(SUBSTITUTE(D3103,CHAR(160),CHAR(32))),Metadata!B$1:H$2632,7,FALSE)</f>
        <v>poesie</v>
      </c>
      <c r="L3103" t="str">
        <f>VLOOKUP(TRIM(SUBSTITUTE(D3103,CHAR(160),CHAR(32))),Metadata!B$1:J$2632,9,FALSE)</f>
        <v>vers</v>
      </c>
      <c r="M3103">
        <f>VLOOKUP(TRIM(SUBSTITUTE(D3103,CHAR(160),CHAR(32))),Metadata!B$1:K$2632,10,FALSE)</f>
        <v>35279</v>
      </c>
      <c r="N3103" t="s">
        <v>3585</v>
      </c>
      <c r="O3103">
        <v>139</v>
      </c>
      <c r="P3103">
        <v>144</v>
      </c>
    </row>
    <row r="3104" spans="1:16" x14ac:dyDescent="0.25">
      <c r="A3104" t="s">
        <v>4354</v>
      </c>
      <c r="B3104" t="s">
        <v>3648</v>
      </c>
      <c r="C3104" t="s">
        <v>330</v>
      </c>
      <c r="D3104" t="s">
        <v>8000</v>
      </c>
      <c r="E3104" t="str">
        <f>VLOOKUP(TRIM(SUBSTITUTE(D3104,CHAR(160),CHAR(32))),Metadata!B$1:C$2632,2,FALSE)</f>
        <v>Brébeuf, Georges de, 1617?-1661.</v>
      </c>
      <c r="F3104" t="str">
        <f>VLOOKUP(TRIM(SUBSTITUTE(D3104,CHAR(160),CHAR(32))),Metadata!B$1:D$2632,3,FALSE)</f>
        <v>La Pharsale de Lucain</v>
      </c>
      <c r="G3104">
        <f>VLOOKUP(TRIM(SUBSTITUTE(D3104,CHAR(160),CHAR(32))),Metadata!B$1:E$2632,4,FALSE)</f>
        <v>1654</v>
      </c>
      <c r="H3104" t="s">
        <v>445</v>
      </c>
      <c r="J3104" t="str">
        <f>VLOOKUP(TRIM(SUBSTITUTE(D3104,CHAR(160),CHAR(32))),Metadata!B$1:H$2632,7,FALSE)</f>
        <v>poesie</v>
      </c>
      <c r="L3104" t="str">
        <f>VLOOKUP(TRIM(SUBSTITUTE(D3104,CHAR(160),CHAR(32))),Metadata!B$1:J$2632,9,FALSE)</f>
        <v>vers</v>
      </c>
      <c r="M3104">
        <f>VLOOKUP(TRIM(SUBSTITUTE(D3104,CHAR(160),CHAR(32))),Metadata!B$1:K$2632,10,FALSE)</f>
        <v>107151</v>
      </c>
      <c r="N3104" t="s">
        <v>3586</v>
      </c>
      <c r="O3104">
        <v>22</v>
      </c>
      <c r="P3104">
        <v>27</v>
      </c>
    </row>
    <row r="3105" spans="1:16" x14ac:dyDescent="0.25">
      <c r="A3105" t="s">
        <v>4354</v>
      </c>
      <c r="B3105" t="s">
        <v>3648</v>
      </c>
      <c r="C3105" t="s">
        <v>330</v>
      </c>
      <c r="D3105" t="s">
        <v>8161</v>
      </c>
      <c r="E3105" t="str">
        <f>VLOOKUP(TRIM(SUBSTITUTE(D3105,CHAR(160),CHAR(32))),Metadata!B$1:C$2632,2,FALSE)</f>
        <v>Tristan L'Hermite, François, 1601-1655.</v>
      </c>
      <c r="F3105" t="str">
        <f>VLOOKUP(TRIM(SUBSTITUTE(D3105,CHAR(160),CHAR(32))),Metadata!B$1:D$2632,3,FALSE)</f>
        <v>Le page disgracié</v>
      </c>
      <c r="G3105">
        <f>VLOOKUP(TRIM(SUBSTITUTE(D3105,CHAR(160),CHAR(32))),Metadata!B$1:E$2632,4,FALSE)</f>
        <v>1643</v>
      </c>
      <c r="H3105" t="s">
        <v>445</v>
      </c>
      <c r="J3105" t="str">
        <f>VLOOKUP(TRIM(SUBSTITUTE(D3105,CHAR(160),CHAR(32))),Metadata!B$1:H$2632,7,FALSE)</f>
        <v>roman</v>
      </c>
      <c r="L3105" t="str">
        <f>VLOOKUP(TRIM(SUBSTITUTE(D3105,CHAR(160),CHAR(32))),Metadata!B$1:J$2632,9,FALSE)</f>
        <v>prose</v>
      </c>
      <c r="M3105">
        <f>VLOOKUP(TRIM(SUBSTITUTE(D3105,CHAR(160),CHAR(32))),Metadata!B$1:K$2632,10,FALSE)</f>
        <v>84244</v>
      </c>
      <c r="N3105" s="1" t="s">
        <v>3587</v>
      </c>
      <c r="O3105">
        <v>217</v>
      </c>
      <c r="P3105">
        <v>224</v>
      </c>
    </row>
    <row r="3106" spans="1:16" x14ac:dyDescent="0.25">
      <c r="A3106" t="s">
        <v>4354</v>
      </c>
      <c r="B3106" t="s">
        <v>3648</v>
      </c>
      <c r="C3106" t="s">
        <v>330</v>
      </c>
      <c r="D3106" t="s">
        <v>8000</v>
      </c>
      <c r="E3106" t="str">
        <f>VLOOKUP(TRIM(SUBSTITUTE(D3106,CHAR(160),CHAR(32))),Metadata!B$1:C$2632,2,FALSE)</f>
        <v>Brébeuf, Georges de, 1617?-1661.</v>
      </c>
      <c r="F3106" t="str">
        <f>VLOOKUP(TRIM(SUBSTITUTE(D3106,CHAR(160),CHAR(32))),Metadata!B$1:D$2632,3,FALSE)</f>
        <v>La Pharsale de Lucain</v>
      </c>
      <c r="G3106">
        <f>VLOOKUP(TRIM(SUBSTITUTE(D3106,CHAR(160),CHAR(32))),Metadata!B$1:E$2632,4,FALSE)</f>
        <v>1654</v>
      </c>
      <c r="H3106" t="s">
        <v>445</v>
      </c>
      <c r="J3106" t="str">
        <f>VLOOKUP(TRIM(SUBSTITUTE(D3106,CHAR(160),CHAR(32))),Metadata!B$1:H$2632,7,FALSE)</f>
        <v>poesie</v>
      </c>
      <c r="L3106" t="str">
        <f>VLOOKUP(TRIM(SUBSTITUTE(D3106,CHAR(160),CHAR(32))),Metadata!B$1:J$2632,9,FALSE)</f>
        <v>vers</v>
      </c>
      <c r="M3106">
        <f>VLOOKUP(TRIM(SUBSTITUTE(D3106,CHAR(160),CHAR(32))),Metadata!B$1:K$2632,10,FALSE)</f>
        <v>107151</v>
      </c>
      <c r="N3106" t="s">
        <v>3588</v>
      </c>
      <c r="O3106">
        <v>651</v>
      </c>
      <c r="P3106">
        <v>657</v>
      </c>
    </row>
    <row r="3107" spans="1:16" x14ac:dyDescent="0.25">
      <c r="A3107" t="s">
        <v>4354</v>
      </c>
      <c r="B3107" t="s">
        <v>3648</v>
      </c>
      <c r="C3107" t="s">
        <v>330</v>
      </c>
      <c r="D3107" t="s">
        <v>8123</v>
      </c>
      <c r="E3107" t="str">
        <f>VLOOKUP(TRIM(SUBSTITUTE(D3107,CHAR(160),CHAR(32))),Metadata!B$1:C$2632,2,FALSE)</f>
        <v>Peiresc, Nicolas Claude Fabri de, 1580-1637.</v>
      </c>
      <c r="F3107" t="str">
        <f>VLOOKUP(TRIM(SUBSTITUTE(D3107,CHAR(160),CHAR(32))),Metadata!B$1:D$2632,3,FALSE)</f>
        <v>Lettres de Peiresc. Tome troisième, Janvier 1634-juin 1637</v>
      </c>
      <c r="G3107">
        <f>VLOOKUP(TRIM(SUBSTITUTE(D3107,CHAR(160),CHAR(32))),Metadata!B$1:E$2632,4,FALSE)</f>
        <v>1634</v>
      </c>
      <c r="H3107" t="s">
        <v>445</v>
      </c>
      <c r="J3107" t="str">
        <f>VLOOKUP(TRIM(SUBSTITUTE(D3107,CHAR(160),CHAR(32))),Metadata!B$1:H$2632,7,FALSE)</f>
        <v>correspondance</v>
      </c>
      <c r="L3107" t="str">
        <f>VLOOKUP(TRIM(SUBSTITUTE(D3107,CHAR(160),CHAR(32))),Metadata!B$1:J$2632,9,FALSE)</f>
        <v>prose</v>
      </c>
      <c r="M3107">
        <f>VLOOKUP(TRIM(SUBSTITUTE(D3107,CHAR(160),CHAR(32))),Metadata!B$1:K$2632,10,FALSE)</f>
        <v>79710</v>
      </c>
      <c r="N3107" s="1" t="s">
        <v>3589</v>
      </c>
      <c r="O3107">
        <v>235</v>
      </c>
      <c r="P3107">
        <v>243</v>
      </c>
    </row>
    <row r="3108" spans="1:16" x14ac:dyDescent="0.25">
      <c r="A3108" t="s">
        <v>4354</v>
      </c>
      <c r="B3108" t="s">
        <v>3648</v>
      </c>
      <c r="C3108" t="s">
        <v>330</v>
      </c>
      <c r="D3108" t="s">
        <v>8104</v>
      </c>
      <c r="E3108" t="str">
        <f>VLOOKUP(TRIM(SUBSTITUTE(D3108,CHAR(160),CHAR(32))),Metadata!B$1:C$2632,2,FALSE)</f>
        <v>Molière, 1622-1673.</v>
      </c>
      <c r="F3108" t="str">
        <f>VLOOKUP(TRIM(SUBSTITUTE(D3108,CHAR(160),CHAR(32))),Metadata!B$1:D$2632,3,FALSE)</f>
        <v>L'école des femmes: comédie</v>
      </c>
      <c r="G3108">
        <f>VLOOKUP(TRIM(SUBSTITUTE(D3108,CHAR(160),CHAR(32))),Metadata!B$1:E$2632,4,FALSE)</f>
        <v>1663</v>
      </c>
      <c r="H3108" t="s">
        <v>445</v>
      </c>
      <c r="J3108" t="str">
        <f>VLOOKUP(TRIM(SUBSTITUTE(D3108,CHAR(160),CHAR(32))),Metadata!B$1:H$2632,7,FALSE)</f>
        <v>theatre</v>
      </c>
      <c r="L3108" t="str">
        <f>VLOOKUP(TRIM(SUBSTITUTE(D3108,CHAR(160),CHAR(32))),Metadata!B$1:J$2632,9,FALSE)</f>
        <v/>
      </c>
      <c r="M3108">
        <f>VLOOKUP(TRIM(SUBSTITUTE(D3108,CHAR(160),CHAR(32))),Metadata!B$1:K$2632,10,FALSE)</f>
        <v>17125</v>
      </c>
      <c r="N3108" s="1" t="s">
        <v>3590</v>
      </c>
      <c r="O3108">
        <v>49</v>
      </c>
      <c r="P3108">
        <v>54</v>
      </c>
    </row>
    <row r="3109" spans="1:16" x14ac:dyDescent="0.25">
      <c r="A3109" t="s">
        <v>4354</v>
      </c>
      <c r="B3109" t="s">
        <v>3648</v>
      </c>
      <c r="C3109" t="s">
        <v>330</v>
      </c>
      <c r="D3109" t="s">
        <v>8241</v>
      </c>
      <c r="E3109" t="str">
        <f>VLOOKUP(TRIM(SUBSTITUTE(D3109,CHAR(160),CHAR(32))),Metadata!B$1:C$2632,2,FALSE)</f>
        <v>Diderot, Denis, 1713-1784.</v>
      </c>
      <c r="F3109" t="str">
        <f>VLOOKUP(TRIM(SUBSTITUTE(D3109,CHAR(160),CHAR(32))),Metadata!B$1:D$2632,3,FALSE)</f>
        <v>Réfutation d'Helvetius</v>
      </c>
      <c r="G3109">
        <f>VLOOKUP(TRIM(SUBSTITUTE(D3109,CHAR(160),CHAR(32))),Metadata!B$1:E$2632,4,FALSE)</f>
        <v>1774</v>
      </c>
      <c r="H3109" t="s">
        <v>448</v>
      </c>
      <c r="J3109" t="str">
        <f>VLOOKUP(TRIM(SUBSTITUTE(D3109,CHAR(160),CHAR(32))),Metadata!B$1:H$2632,7,FALSE)</f>
        <v>traite ou essai</v>
      </c>
      <c r="L3109" t="str">
        <f>VLOOKUP(TRIM(SUBSTITUTE(D3109,CHAR(160),CHAR(32))),Metadata!B$1:J$2632,9,FALSE)</f>
        <v>prose</v>
      </c>
      <c r="M3109">
        <f>VLOOKUP(TRIM(SUBSTITUTE(D3109,CHAR(160),CHAR(32))),Metadata!B$1:K$2632,10,FALSE)</f>
        <v>56487</v>
      </c>
      <c r="N3109" s="1" t="s">
        <v>3591</v>
      </c>
      <c r="O3109">
        <v>174</v>
      </c>
      <c r="P3109">
        <v>180</v>
      </c>
    </row>
    <row r="3110" spans="1:16" x14ac:dyDescent="0.25">
      <c r="A3110" t="s">
        <v>4354</v>
      </c>
      <c r="B3110" t="s">
        <v>3648</v>
      </c>
      <c r="C3110" t="s">
        <v>330</v>
      </c>
      <c r="D3110" t="s">
        <v>8349</v>
      </c>
      <c r="E3110" t="str">
        <f>VLOOKUP(TRIM(SUBSTITUTE(D3110,CHAR(160),CHAR(32))),Metadata!B$1:C$2632,2,FALSE)</f>
        <v>Piron, Alexis, 1689-1773.</v>
      </c>
      <c r="F3110" t="str">
        <f>VLOOKUP(TRIM(SUBSTITUTE(D3110,CHAR(160),CHAR(32))),Metadata!B$1:D$2632,3,FALSE)</f>
        <v>L'école des pères: comédie</v>
      </c>
      <c r="G3110">
        <f>VLOOKUP(TRIM(SUBSTITUTE(D3110,CHAR(160),CHAR(32))),Metadata!B$1:E$2632,4,FALSE)</f>
        <v>1729</v>
      </c>
      <c r="H3110" t="s">
        <v>448</v>
      </c>
      <c r="J3110" t="str">
        <f>VLOOKUP(TRIM(SUBSTITUTE(D3110,CHAR(160),CHAR(32))),Metadata!B$1:H$2632,7,FALSE)</f>
        <v>theatre</v>
      </c>
      <c r="L3110" t="str">
        <f>VLOOKUP(TRIM(SUBSTITUTE(D3110,CHAR(160),CHAR(32))),Metadata!B$1:J$2632,9,FALSE)</f>
        <v>vers</v>
      </c>
      <c r="M3110">
        <f>VLOOKUP(TRIM(SUBSTITUTE(D3110,CHAR(160),CHAR(32))),Metadata!B$1:K$2632,10,FALSE)</f>
        <v>20802</v>
      </c>
      <c r="N3110" s="1" t="s">
        <v>3592</v>
      </c>
      <c r="O3110">
        <v>68</v>
      </c>
      <c r="P3110">
        <v>74</v>
      </c>
    </row>
    <row r="3111" spans="1:16" x14ac:dyDescent="0.25">
      <c r="A3111" t="s">
        <v>4354</v>
      </c>
      <c r="B3111" t="s">
        <v>3648</v>
      </c>
      <c r="C3111" t="s">
        <v>330</v>
      </c>
      <c r="D3111" t="s">
        <v>8184</v>
      </c>
      <c r="E3111" t="str">
        <f>VLOOKUP(TRIM(SUBSTITUTE(D3111,CHAR(160),CHAR(32))),Metadata!B$1:C$2632,2,FALSE)</f>
        <v>Beaumarchais, Pierre Augustin Caron de, 1732-1799.</v>
      </c>
      <c r="F3111" t="str">
        <f>VLOOKUP(TRIM(SUBSTITUTE(D3111,CHAR(160),CHAR(32))),Metadata!B$1:D$2632,3,FALSE)</f>
        <v>La Folle Journée ou le Mariage de Figaro</v>
      </c>
      <c r="G3111">
        <f>VLOOKUP(TRIM(SUBSTITUTE(D3111,CHAR(160),CHAR(32))),Metadata!B$1:E$2632,4,FALSE)</f>
        <v>1785</v>
      </c>
      <c r="H3111" t="s">
        <v>448</v>
      </c>
      <c r="J3111" t="str">
        <f>VLOOKUP(TRIM(SUBSTITUTE(D3111,CHAR(160),CHAR(32))),Metadata!B$1:H$2632,7,FALSE)</f>
        <v>theatre</v>
      </c>
      <c r="L3111" t="str">
        <f>VLOOKUP(TRIM(SUBSTITUTE(D3111,CHAR(160),CHAR(32))),Metadata!B$1:J$2632,9,FALSE)</f>
        <v/>
      </c>
      <c r="M3111">
        <f>VLOOKUP(TRIM(SUBSTITUTE(D3111,CHAR(160),CHAR(32))),Metadata!B$1:K$2632,10,FALSE)</f>
        <v>44744</v>
      </c>
      <c r="N3111" s="1" t="s">
        <v>3593</v>
      </c>
      <c r="O3111">
        <v>54</v>
      </c>
      <c r="P3111">
        <v>60</v>
      </c>
    </row>
    <row r="3112" spans="1:16" x14ac:dyDescent="0.25">
      <c r="A3112" t="s">
        <v>4354</v>
      </c>
      <c r="B3112" t="s">
        <v>3648</v>
      </c>
      <c r="C3112" t="s">
        <v>330</v>
      </c>
      <c r="D3112" t="s">
        <v>8289</v>
      </c>
      <c r="E3112" t="str">
        <f>VLOOKUP(TRIM(SUBSTITUTE(D3112,CHAR(160),CHAR(32))),Metadata!B$1:C$2632,2,FALSE)</f>
        <v>La Motte, M. de (Antoine Houdar), 1672-1731.</v>
      </c>
      <c r="F3112" t="str">
        <f>VLOOKUP(TRIM(SUBSTITUTE(D3112,CHAR(160),CHAR(32))),Metadata!B$1:D$2632,3,FALSE)</f>
        <v>Fables</v>
      </c>
      <c r="G3112">
        <f>VLOOKUP(TRIM(SUBSTITUTE(D3112,CHAR(160),CHAR(32))),Metadata!B$1:E$2632,4,FALSE)</f>
        <v>1719</v>
      </c>
      <c r="H3112" t="s">
        <v>448</v>
      </c>
      <c r="J3112" t="str">
        <f>VLOOKUP(TRIM(SUBSTITUTE(D3112,CHAR(160),CHAR(32))),Metadata!B$1:H$2632,7,FALSE)</f>
        <v>poesie</v>
      </c>
      <c r="L3112" t="str">
        <f>VLOOKUP(TRIM(SUBSTITUTE(D3112,CHAR(160),CHAR(32))),Metadata!B$1:J$2632,9,FALSE)</f>
        <v>vers</v>
      </c>
      <c r="M3112">
        <f>VLOOKUP(TRIM(SUBSTITUTE(D3112,CHAR(160),CHAR(32))),Metadata!B$1:K$2632,10,FALSE)</f>
        <v>48088</v>
      </c>
      <c r="N3112" t="s">
        <v>3594</v>
      </c>
      <c r="O3112">
        <v>133</v>
      </c>
      <c r="P3112">
        <v>139</v>
      </c>
    </row>
    <row r="3113" spans="1:16" x14ac:dyDescent="0.25">
      <c r="A3113" t="s">
        <v>4354</v>
      </c>
      <c r="B3113" t="s">
        <v>3648</v>
      </c>
      <c r="C3113" t="s">
        <v>330</v>
      </c>
      <c r="D3113" t="s">
        <v>8184</v>
      </c>
      <c r="E3113" t="str">
        <f>VLOOKUP(TRIM(SUBSTITUTE(D3113,CHAR(160),CHAR(32))),Metadata!B$1:C$2632,2,FALSE)</f>
        <v>Beaumarchais, Pierre Augustin Caron de, 1732-1799.</v>
      </c>
      <c r="F3113" t="str">
        <f>VLOOKUP(TRIM(SUBSTITUTE(D3113,CHAR(160),CHAR(32))),Metadata!B$1:D$2632,3,FALSE)</f>
        <v>La Folle Journée ou le Mariage de Figaro</v>
      </c>
      <c r="G3113">
        <f>VLOOKUP(TRIM(SUBSTITUTE(D3113,CHAR(160),CHAR(32))),Metadata!B$1:E$2632,4,FALSE)</f>
        <v>1785</v>
      </c>
      <c r="H3113" t="s">
        <v>448</v>
      </c>
      <c r="J3113" t="str">
        <f>VLOOKUP(TRIM(SUBSTITUTE(D3113,CHAR(160),CHAR(32))),Metadata!B$1:H$2632,7,FALSE)</f>
        <v>theatre</v>
      </c>
      <c r="L3113" t="str">
        <f>VLOOKUP(TRIM(SUBSTITUTE(D3113,CHAR(160),CHAR(32))),Metadata!B$1:J$2632,9,FALSE)</f>
        <v/>
      </c>
      <c r="M3113">
        <f>VLOOKUP(TRIM(SUBSTITUTE(D3113,CHAR(160),CHAR(32))),Metadata!B$1:K$2632,10,FALSE)</f>
        <v>44744</v>
      </c>
      <c r="N3113" t="s">
        <v>3595</v>
      </c>
      <c r="O3113">
        <v>391</v>
      </c>
      <c r="P3113">
        <v>398</v>
      </c>
    </row>
    <row r="3114" spans="1:16" x14ac:dyDescent="0.25">
      <c r="A3114" t="s">
        <v>4354</v>
      </c>
      <c r="B3114" t="s">
        <v>3648</v>
      </c>
      <c r="C3114" t="s">
        <v>330</v>
      </c>
      <c r="D3114" t="s">
        <v>5719</v>
      </c>
      <c r="E3114" t="str">
        <f>VLOOKUP(TRIM(SUBSTITUTE(D3114,CHAR(160),CHAR(32))),Metadata!B$1:C$2632,2,FALSE)</f>
        <v>Maistre, Joseph Marie, comte de, 1753-1821.</v>
      </c>
      <c r="F3114" t="str">
        <f>VLOOKUP(TRIM(SUBSTITUTE(D3114,CHAR(160),CHAR(32))),Metadata!B$1:D$2632,3,FALSE)</f>
        <v>Considérations sur la France</v>
      </c>
      <c r="G3114">
        <f>VLOOKUP(TRIM(SUBSTITUTE(D3114,CHAR(160),CHAR(32))),Metadata!B$1:E$2632,4,FALSE)</f>
        <v>1796</v>
      </c>
      <c r="H3114" t="s">
        <v>448</v>
      </c>
      <c r="J3114" t="str">
        <f>VLOOKUP(TRIM(SUBSTITUTE(D3114,CHAR(160),CHAR(32))),Metadata!B$1:H$2632,7,FALSE)</f>
        <v>traite</v>
      </c>
      <c r="L3114" t="str">
        <f>VLOOKUP(TRIM(SUBSTITUTE(D3114,CHAR(160),CHAR(32))),Metadata!B$1:J$2632,9,FALSE)</f>
        <v/>
      </c>
      <c r="M3114">
        <f>VLOOKUP(TRIM(SUBSTITUTE(D3114,CHAR(160),CHAR(32))),Metadata!B$1:K$2632,10,FALSE)</f>
        <v>47649</v>
      </c>
      <c r="N3114" s="1" t="s">
        <v>3596</v>
      </c>
      <c r="O3114">
        <v>84</v>
      </c>
      <c r="P3114">
        <v>90</v>
      </c>
    </row>
    <row r="3115" spans="1:16" x14ac:dyDescent="0.25">
      <c r="A3115" t="s">
        <v>4354</v>
      </c>
      <c r="B3115" t="s">
        <v>3648</v>
      </c>
      <c r="C3115" t="s">
        <v>330</v>
      </c>
      <c r="D3115" t="s">
        <v>8379</v>
      </c>
      <c r="E3115" t="str">
        <f>VLOOKUP(TRIM(SUBSTITUTE(D3115,CHAR(160),CHAR(32))),Metadata!B$1:C$2632,2,FALSE)</f>
        <v>Rousseau, Jean-Jacques, 1712-1778.</v>
      </c>
      <c r="F3115" t="str">
        <f>VLOOKUP(TRIM(SUBSTITUTE(D3115,CHAR(160),CHAR(32))),Metadata!B$1:D$2632,3,FALSE)</f>
        <v>Du contrat social</v>
      </c>
      <c r="G3115">
        <f>VLOOKUP(TRIM(SUBSTITUTE(D3115,CHAR(160),CHAR(32))),Metadata!B$1:E$2632,4,FALSE)</f>
        <v>1762</v>
      </c>
      <c r="H3115" t="s">
        <v>448</v>
      </c>
      <c r="J3115" t="str">
        <f>VLOOKUP(TRIM(SUBSTITUTE(D3115,CHAR(160),CHAR(32))),Metadata!B$1:H$2632,7,FALSE)</f>
        <v>traite ou essai</v>
      </c>
      <c r="L3115" t="str">
        <f>VLOOKUP(TRIM(SUBSTITUTE(D3115,CHAR(160),CHAR(32))),Metadata!B$1:J$2632,9,FALSE)</f>
        <v>prose</v>
      </c>
      <c r="M3115">
        <f>VLOOKUP(TRIM(SUBSTITUTE(D3115,CHAR(160),CHAR(32))),Metadata!B$1:K$2632,10,FALSE)</f>
        <v>42519</v>
      </c>
      <c r="N3115" s="1" t="s">
        <v>3597</v>
      </c>
      <c r="O3115">
        <v>211</v>
      </c>
      <c r="P3115">
        <v>217</v>
      </c>
    </row>
    <row r="3116" spans="1:16" x14ac:dyDescent="0.25">
      <c r="A3116" t="s">
        <v>4354</v>
      </c>
      <c r="B3116" t="s">
        <v>3648</v>
      </c>
      <c r="C3116" t="s">
        <v>330</v>
      </c>
      <c r="D3116" t="s">
        <v>8240</v>
      </c>
      <c r="E3116" t="str">
        <f>VLOOKUP(TRIM(SUBSTITUTE(D3116,CHAR(160),CHAR(32))),Metadata!B$1:C$2632,2,FALSE)</f>
        <v>Diderot, Denis, 1713-1784.</v>
      </c>
      <c r="F3116" t="str">
        <f>VLOOKUP(TRIM(SUBSTITUTE(D3116,CHAR(160),CHAR(32))),Metadata!B$1:D$2632,3,FALSE)</f>
        <v>Lettres à Sophie Volland</v>
      </c>
      <c r="G3116">
        <f>VLOOKUP(TRIM(SUBSTITUTE(D3116,CHAR(160),CHAR(32))),Metadata!B$1:E$2632,4,FALSE)</f>
        <v>1774</v>
      </c>
      <c r="H3116" t="s">
        <v>448</v>
      </c>
      <c r="J3116" t="str">
        <f>VLOOKUP(TRIM(SUBSTITUTE(D3116,CHAR(160),CHAR(32))),Metadata!B$1:H$2632,7,FALSE)</f>
        <v>correspondance</v>
      </c>
      <c r="L3116" t="str">
        <f>VLOOKUP(TRIM(SUBSTITUTE(D3116,CHAR(160),CHAR(32))),Metadata!B$1:J$2632,9,FALSE)</f>
        <v>prose</v>
      </c>
      <c r="M3116">
        <f>VLOOKUP(TRIM(SUBSTITUTE(D3116,CHAR(160),CHAR(32))),Metadata!B$1:K$2632,10,FALSE)</f>
        <v>167497</v>
      </c>
      <c r="N3116" s="1" t="s">
        <v>3598</v>
      </c>
      <c r="O3116">
        <v>11</v>
      </c>
      <c r="P3116">
        <v>16</v>
      </c>
    </row>
    <row r="3117" spans="1:16" x14ac:dyDescent="0.25">
      <c r="A3117" t="s">
        <v>4354</v>
      </c>
      <c r="B3117" t="s">
        <v>3648</v>
      </c>
      <c r="C3117" t="s">
        <v>330</v>
      </c>
      <c r="D3117" t="s">
        <v>8316</v>
      </c>
      <c r="E3117" t="str">
        <f>VLOOKUP(TRIM(SUBSTITUTE(D3117,CHAR(160),CHAR(32))),Metadata!B$1:C$2632,2,FALSE)</f>
        <v>Marat, Jean Paul, 1743-1793.</v>
      </c>
      <c r="F3117" t="str">
        <f>VLOOKUP(TRIM(SUBSTITUTE(D3117,CHAR(160),CHAR(32))),Metadata!B$1:D$2632,3,FALSE)</f>
        <v>Les pamphlets--1792</v>
      </c>
      <c r="G3117">
        <f>VLOOKUP(TRIM(SUBSTITUTE(D3117,CHAR(160),CHAR(32))),Metadata!B$1:E$2632,4,FALSE)</f>
        <v>1792</v>
      </c>
      <c r="H3117" t="s">
        <v>448</v>
      </c>
      <c r="J3117" t="str">
        <f>VLOOKUP(TRIM(SUBSTITUTE(D3117,CHAR(160),CHAR(32))),Metadata!B$1:H$2632,7,FALSE)</f>
        <v>pamphlet</v>
      </c>
      <c r="L3117" t="str">
        <f>VLOOKUP(TRIM(SUBSTITUTE(D3117,CHAR(160),CHAR(32))),Metadata!B$1:J$2632,9,FALSE)</f>
        <v>prose</v>
      </c>
      <c r="M3117">
        <f>VLOOKUP(TRIM(SUBSTITUTE(D3117,CHAR(160),CHAR(32))),Metadata!B$1:K$2632,10,FALSE)</f>
        <v>43011</v>
      </c>
      <c r="N3117" s="1" t="s">
        <v>3599</v>
      </c>
      <c r="O3117">
        <v>252</v>
      </c>
      <c r="P3117">
        <v>259</v>
      </c>
    </row>
    <row r="3118" spans="1:16" x14ac:dyDescent="0.25">
      <c r="A3118" t="s">
        <v>4354</v>
      </c>
      <c r="B3118" t="s">
        <v>3648</v>
      </c>
      <c r="C3118" t="s">
        <v>330</v>
      </c>
      <c r="D3118" t="s">
        <v>8351</v>
      </c>
      <c r="E3118" t="str">
        <f>VLOOKUP(TRIM(SUBSTITUTE(D3118,CHAR(160),CHAR(32))),Metadata!B$1:C$2632,2,FALSE)</f>
        <v>Prévost, abbé, 1697-1763.</v>
      </c>
      <c r="F3118" t="str">
        <f>VLOOKUP(TRIM(SUBSTITUTE(D3118,CHAR(160),CHAR(32))),Metadata!B$1:D$2632,3,FALSE)</f>
        <v>Le monde moral, ou, Mémoires pour servir: à l'histoire du coeur humain</v>
      </c>
      <c r="G3118">
        <f>VLOOKUP(TRIM(SUBSTITUTE(D3118,CHAR(160),CHAR(32))),Metadata!B$1:E$2632,4,FALSE)</f>
        <v>1760</v>
      </c>
      <c r="H3118" t="s">
        <v>448</v>
      </c>
      <c r="J3118" t="str">
        <f>VLOOKUP(TRIM(SUBSTITUTE(D3118,CHAR(160),CHAR(32))),Metadata!B$1:H$2632,7,FALSE)</f>
        <v>roman</v>
      </c>
      <c r="L3118" t="str">
        <f>VLOOKUP(TRIM(SUBSTITUTE(D3118,CHAR(160),CHAR(32))),Metadata!B$1:J$2632,9,FALSE)</f>
        <v>prose</v>
      </c>
      <c r="M3118">
        <f>VLOOKUP(TRIM(SUBSTITUTE(D3118,CHAR(160),CHAR(32))),Metadata!B$1:K$2632,10,FALSE)</f>
        <v>148539</v>
      </c>
      <c r="N3118" s="1" t="s">
        <v>3600</v>
      </c>
      <c r="O3118">
        <v>133</v>
      </c>
      <c r="P3118">
        <v>139</v>
      </c>
    </row>
    <row r="3119" spans="1:16" x14ac:dyDescent="0.25">
      <c r="A3119" t="s">
        <v>4354</v>
      </c>
      <c r="B3119" t="s">
        <v>3648</v>
      </c>
      <c r="C3119" t="s">
        <v>330</v>
      </c>
      <c r="D3119" t="s">
        <v>8348</v>
      </c>
      <c r="E3119" t="str">
        <f>VLOOKUP(TRIM(SUBSTITUTE(D3119,CHAR(160),CHAR(32))),Metadata!B$1:C$2632,2,FALSE)</f>
        <v>Mouhy, Charles de Fieux, chevalier de, 1701-1784.</v>
      </c>
      <c r="F3119" t="str">
        <f>VLOOKUP(TRIM(SUBSTITUTE(D3119,CHAR(160),CHAR(32))),Metadata!B$1:D$2632,3,FALSE)</f>
        <v>La paysanne parvenue, ou, Les mémoires de Madame la marquise de L.V.</v>
      </c>
      <c r="G3119">
        <f>VLOOKUP(TRIM(SUBSTITUTE(D3119,CHAR(160),CHAR(32))),Metadata!B$1:E$2632,4,FALSE)</f>
        <v>1735</v>
      </c>
      <c r="H3119" t="s">
        <v>448</v>
      </c>
      <c r="J3119" t="str">
        <f>VLOOKUP(TRIM(SUBSTITUTE(D3119,CHAR(160),CHAR(32))),Metadata!B$1:H$2632,7,FALSE)</f>
        <v>roman</v>
      </c>
      <c r="L3119" t="str">
        <f>VLOOKUP(TRIM(SUBSTITUTE(D3119,CHAR(160),CHAR(32))),Metadata!B$1:J$2632,9,FALSE)</f>
        <v>prose</v>
      </c>
      <c r="M3119">
        <f>VLOOKUP(TRIM(SUBSTITUTE(D3119,CHAR(160),CHAR(32))),Metadata!B$1:K$2632,10,FALSE)</f>
        <v>219670</v>
      </c>
      <c r="N3119" s="1" t="s">
        <v>3601</v>
      </c>
      <c r="O3119">
        <v>284</v>
      </c>
      <c r="P3119">
        <v>291</v>
      </c>
    </row>
    <row r="3120" spans="1:16" x14ac:dyDescent="0.25">
      <c r="A3120" t="s">
        <v>4354</v>
      </c>
      <c r="B3120" t="s">
        <v>3648</v>
      </c>
      <c r="C3120" t="s">
        <v>330</v>
      </c>
      <c r="D3120" t="s">
        <v>8414</v>
      </c>
      <c r="E3120" t="str">
        <f>VLOOKUP(TRIM(SUBSTITUTE(D3120,CHAR(160),CHAR(32))),Metadata!B$1:C$2632,2,FALSE)</f>
        <v>Volney, C.-F. (Constantin-François), 1757-1820.</v>
      </c>
      <c r="F3120" t="str">
        <f>VLOOKUP(TRIM(SUBSTITUTE(D3120,CHAR(160),CHAR(32))),Metadata!B$1:D$2632,3,FALSE)</f>
        <v>Voyage en Syrie et en Égypte</v>
      </c>
      <c r="G3120">
        <f>VLOOKUP(TRIM(SUBSTITUTE(D3120,CHAR(160),CHAR(32))),Metadata!B$1:E$2632,4,FALSE)</f>
        <v>1787</v>
      </c>
      <c r="H3120" t="s">
        <v>448</v>
      </c>
      <c r="J3120" t="str">
        <f>VLOOKUP(TRIM(SUBSTITUTE(D3120,CHAR(160),CHAR(32))),Metadata!B$1:H$2632,7,FALSE)</f>
        <v>recit de voyage</v>
      </c>
      <c r="L3120" t="str">
        <f>VLOOKUP(TRIM(SUBSTITUTE(D3120,CHAR(160),CHAR(32))),Metadata!B$1:J$2632,9,FALSE)</f>
        <v>prose</v>
      </c>
      <c r="M3120">
        <f>VLOOKUP(TRIM(SUBSTITUTE(D3120,CHAR(160),CHAR(32))),Metadata!B$1:K$2632,10,FALSE)</f>
        <v>166253</v>
      </c>
      <c r="N3120" s="1" t="s">
        <v>3602</v>
      </c>
      <c r="O3120">
        <v>37</v>
      </c>
      <c r="P3120">
        <v>43</v>
      </c>
    </row>
    <row r="3121" spans="1:16" x14ac:dyDescent="0.25">
      <c r="A3121" t="s">
        <v>4354</v>
      </c>
      <c r="B3121" t="s">
        <v>3648</v>
      </c>
      <c r="C3121" t="s">
        <v>330</v>
      </c>
      <c r="D3121" t="s">
        <v>8315</v>
      </c>
      <c r="E3121" t="str">
        <f>VLOOKUP(TRIM(SUBSTITUTE(D3121,CHAR(160),CHAR(32))),Metadata!B$1:C$2632,2,FALSE)</f>
        <v>Marat, Jean Paul, 1743-1793.</v>
      </c>
      <c r="F3121" t="str">
        <f>VLOOKUP(TRIM(SUBSTITUTE(D3121,CHAR(160),CHAR(32))),Metadata!B$1:D$2632,3,FALSE)</f>
        <v>Les pamphlets--1790</v>
      </c>
      <c r="G3121">
        <f>VLOOKUP(TRIM(SUBSTITUTE(D3121,CHAR(160),CHAR(32))),Metadata!B$1:E$2632,4,FALSE)</f>
        <v>1790</v>
      </c>
      <c r="H3121" t="s">
        <v>448</v>
      </c>
      <c r="J3121" t="str">
        <f>VLOOKUP(TRIM(SUBSTITUTE(D3121,CHAR(160),CHAR(32))),Metadata!B$1:H$2632,7,FALSE)</f>
        <v>pamphlet</v>
      </c>
      <c r="L3121" t="str">
        <f>VLOOKUP(TRIM(SUBSTITUTE(D3121,CHAR(160),CHAR(32))),Metadata!B$1:J$2632,9,FALSE)</f>
        <v>prose</v>
      </c>
      <c r="M3121">
        <f>VLOOKUP(TRIM(SUBSTITUTE(D3121,CHAR(160),CHAR(32))),Metadata!B$1:K$2632,10,FALSE)</f>
        <v>42079</v>
      </c>
      <c r="N3121" s="1" t="s">
        <v>3603</v>
      </c>
      <c r="O3121">
        <v>59</v>
      </c>
      <c r="P3121">
        <v>65</v>
      </c>
    </row>
    <row r="3122" spans="1:16" x14ac:dyDescent="0.25">
      <c r="A3122" t="s">
        <v>4354</v>
      </c>
      <c r="B3122" t="s">
        <v>3648</v>
      </c>
      <c r="C3122" t="s">
        <v>330</v>
      </c>
      <c r="D3122" t="s">
        <v>8314</v>
      </c>
      <c r="E3122" t="str">
        <f>VLOOKUP(TRIM(SUBSTITUTE(D3122,CHAR(160),CHAR(32))),Metadata!B$1:C$2632,2,FALSE)</f>
        <v>Marat, Jean Paul, 1743-1793.</v>
      </c>
      <c r="F3122" t="str">
        <f>VLOOKUP(TRIM(SUBSTITUTE(D3122,CHAR(160),CHAR(32))),Metadata!B$1:D$2632,3,FALSE)</f>
        <v>Les chaînes de l'esclavage</v>
      </c>
      <c r="G3122">
        <f>VLOOKUP(TRIM(SUBSTITUTE(D3122,CHAR(160),CHAR(32))),Metadata!B$1:E$2632,4,FALSE)</f>
        <v>1792</v>
      </c>
      <c r="H3122" t="s">
        <v>448</v>
      </c>
      <c r="J3122" t="str">
        <f>VLOOKUP(TRIM(SUBSTITUTE(D3122,CHAR(160),CHAR(32))),Metadata!B$1:H$2632,7,FALSE)</f>
        <v>traite</v>
      </c>
      <c r="L3122" t="str">
        <f>VLOOKUP(TRIM(SUBSTITUTE(D3122,CHAR(160),CHAR(32))),Metadata!B$1:J$2632,9,FALSE)</f>
        <v/>
      </c>
      <c r="M3122">
        <f>VLOOKUP(TRIM(SUBSTITUTE(D3122,CHAR(160),CHAR(32))),Metadata!B$1:K$2632,10,FALSE)</f>
        <v>93252</v>
      </c>
      <c r="N3122" s="1" t="s">
        <v>3604</v>
      </c>
      <c r="O3122">
        <v>96</v>
      </c>
      <c r="P3122">
        <v>101</v>
      </c>
    </row>
    <row r="3123" spans="1:16" x14ac:dyDescent="0.25">
      <c r="A3123" t="s">
        <v>4354</v>
      </c>
      <c r="B3123" t="s">
        <v>3648</v>
      </c>
      <c r="C3123" t="s">
        <v>330</v>
      </c>
      <c r="D3123" t="s">
        <v>8365</v>
      </c>
      <c r="E3123" t="str">
        <f>VLOOKUP(TRIM(SUBSTITUTE(D3123,CHAR(160),CHAR(32))),Metadata!B$1:C$2632,2,FALSE)</f>
        <v>Restif de la Bretonne, Nicolas Edme, 1734-1806.</v>
      </c>
      <c r="F3123" t="str">
        <f>VLOOKUP(TRIM(SUBSTITUTE(D3123,CHAR(160),CHAR(32))),Metadata!B$1:D$2632,3,FALSE)</f>
        <v>Le paysan perverti, ou, Les dangers de la ville: histoire récent: mise-au-jour d'après les véritables lettres des personnages</v>
      </c>
      <c r="G3123">
        <f>VLOOKUP(TRIM(SUBSTITUTE(D3123,CHAR(160),CHAR(32))),Metadata!B$1:E$2632,4,FALSE)</f>
        <v>1776</v>
      </c>
      <c r="H3123" t="s">
        <v>448</v>
      </c>
      <c r="J3123" t="str">
        <f>VLOOKUP(TRIM(SUBSTITUTE(D3123,CHAR(160),CHAR(32))),Metadata!B$1:H$2632,7,FALSE)</f>
        <v>roman</v>
      </c>
      <c r="L3123" t="str">
        <f>VLOOKUP(TRIM(SUBSTITUTE(D3123,CHAR(160),CHAR(32))),Metadata!B$1:J$2632,9,FALSE)</f>
        <v>prose</v>
      </c>
      <c r="M3123">
        <f>VLOOKUP(TRIM(SUBSTITUTE(D3123,CHAR(160),CHAR(32))),Metadata!B$1:K$2632,10,FALSE)</f>
        <v>228253</v>
      </c>
      <c r="N3123" s="1" t="s">
        <v>3605</v>
      </c>
      <c r="O3123">
        <v>146</v>
      </c>
      <c r="P3123">
        <v>152</v>
      </c>
    </row>
    <row r="3124" spans="1:16" x14ac:dyDescent="0.25">
      <c r="A3124" t="s">
        <v>4354</v>
      </c>
      <c r="B3124" t="s">
        <v>3648</v>
      </c>
      <c r="C3124" t="s">
        <v>330</v>
      </c>
      <c r="D3124" t="s">
        <v>8233</v>
      </c>
      <c r="E3124" t="str">
        <f>VLOOKUP(TRIM(SUBSTITUTE(D3124,CHAR(160),CHAR(32))),Metadata!B$1:C$2632,2,FALSE)</f>
        <v>Diderot, Denis, 1713-1784.</v>
      </c>
      <c r="F3124" t="str">
        <f>VLOOKUP(TRIM(SUBSTITUTE(D3124,CHAR(160),CHAR(32))),Metadata!B$1:D$2632,3,FALSE)</f>
        <v>Est-il bon est-il méchant?</v>
      </c>
      <c r="G3124">
        <f>VLOOKUP(TRIM(SUBSTITUTE(D3124,CHAR(160),CHAR(32))),Metadata!B$1:E$2632,4,FALSE)</f>
        <v>1784</v>
      </c>
      <c r="H3124" t="s">
        <v>448</v>
      </c>
      <c r="J3124" t="str">
        <f>VLOOKUP(TRIM(SUBSTITUTE(D3124,CHAR(160),CHAR(32))),Metadata!B$1:H$2632,7,FALSE)</f>
        <v>theatre</v>
      </c>
      <c r="L3124" t="str">
        <f>VLOOKUP(TRIM(SUBSTITUTE(D3124,CHAR(160),CHAR(32))),Metadata!B$1:J$2632,9,FALSE)</f>
        <v>prose</v>
      </c>
      <c r="M3124">
        <f>VLOOKUP(TRIM(SUBSTITUTE(D3124,CHAR(160),CHAR(32))),Metadata!B$1:K$2632,10,FALSE)</f>
        <v>24163</v>
      </c>
      <c r="N3124" s="1" t="s">
        <v>3606</v>
      </c>
      <c r="O3124">
        <v>38</v>
      </c>
      <c r="P3124">
        <v>43</v>
      </c>
    </row>
    <row r="3125" spans="1:16" x14ac:dyDescent="0.25">
      <c r="A3125" t="s">
        <v>4354</v>
      </c>
      <c r="B3125" t="s">
        <v>3648</v>
      </c>
      <c r="C3125" t="s">
        <v>330</v>
      </c>
      <c r="D3125" t="s">
        <v>8362</v>
      </c>
      <c r="E3125" t="str">
        <f>VLOOKUP(TRIM(SUBSTITUTE(D3125,CHAR(160),CHAR(32))),Metadata!B$1:C$2632,2,FALSE)</f>
        <v>Prévost, abbé, 1697-1763.</v>
      </c>
      <c r="F3125" t="str">
        <f>VLOOKUP(TRIM(SUBSTITUTE(D3125,CHAR(160),CHAR(32))),Metadata!B$1:D$2632,3,FALSE)</f>
        <v>Nouvelles lettres angloises, ou, Histoire du chevalier Grandisson: augmentée de huit lettres qui n'ont point paru dans les éditions précédentes: avec figures.</v>
      </c>
      <c r="G3125">
        <f>VLOOKUP(TRIM(SUBSTITUTE(D3125,CHAR(160),CHAR(32))),Metadata!B$1:E$2632,4,FALSE)</f>
        <v>1755</v>
      </c>
      <c r="H3125" t="s">
        <v>448</v>
      </c>
      <c r="J3125" t="str">
        <f>VLOOKUP(TRIM(SUBSTITUTE(D3125,CHAR(160),CHAR(32))),Metadata!B$1:H$2632,7,FALSE)</f>
        <v>roman</v>
      </c>
      <c r="L3125" t="str">
        <f>VLOOKUP(TRIM(SUBSTITUTE(D3125,CHAR(160),CHAR(32))),Metadata!B$1:J$2632,9,FALSE)</f>
        <v>prose</v>
      </c>
      <c r="M3125">
        <f>VLOOKUP(TRIM(SUBSTITUTE(D3125,CHAR(160),CHAR(32))),Metadata!B$1:K$2632,10,FALSE)</f>
        <v>396311</v>
      </c>
      <c r="N3125" s="1" t="s">
        <v>3607</v>
      </c>
      <c r="O3125">
        <v>245</v>
      </c>
      <c r="P3125">
        <v>250</v>
      </c>
    </row>
    <row r="3126" spans="1:16" x14ac:dyDescent="0.25">
      <c r="A3126" t="s">
        <v>4354</v>
      </c>
      <c r="B3126" t="s">
        <v>3648</v>
      </c>
      <c r="C3126" t="s">
        <v>330</v>
      </c>
      <c r="D3126" t="s">
        <v>8204</v>
      </c>
      <c r="E3126" t="str">
        <f>VLOOKUP(TRIM(SUBSTITUTE(D3126,CHAR(160),CHAR(32))),Metadata!B$1:C$2632,2,FALSE)</f>
        <v>Charrière, Isabelle de, 1740-1805</v>
      </c>
      <c r="F3126" t="str">
        <f>VLOOKUP(TRIM(SUBSTITUTE(D3126,CHAR(160),CHAR(32))),Metadata!B$1:D$2632,3,FALSE)</f>
        <v>Trois femmes</v>
      </c>
      <c r="G3126">
        <f>VLOOKUP(TRIM(SUBSTITUTE(D3126,CHAR(160),CHAR(32))),Metadata!B$1:E$2632,4,FALSE)</f>
        <v>1795</v>
      </c>
      <c r="H3126" t="s">
        <v>448</v>
      </c>
      <c r="J3126" t="str">
        <f>VLOOKUP(TRIM(SUBSTITUTE(D3126,CHAR(160),CHAR(32))),Metadata!B$1:H$2632,7,FALSE)</f>
        <v>roman</v>
      </c>
      <c r="L3126" t="str">
        <f>VLOOKUP(TRIM(SUBSTITUTE(D3126,CHAR(160),CHAR(32))),Metadata!B$1:J$2632,9,FALSE)</f>
        <v/>
      </c>
      <c r="M3126">
        <f>VLOOKUP(TRIM(SUBSTITUTE(D3126,CHAR(160),CHAR(32))),Metadata!B$1:K$2632,10,FALSE)</f>
        <v>41371</v>
      </c>
      <c r="N3126" s="1" t="s">
        <v>3608</v>
      </c>
      <c r="O3126">
        <v>142</v>
      </c>
      <c r="P3126">
        <v>148</v>
      </c>
    </row>
    <row r="3127" spans="1:16" x14ac:dyDescent="0.25">
      <c r="A3127" t="s">
        <v>4354</v>
      </c>
      <c r="B3127" t="s">
        <v>3648</v>
      </c>
      <c r="C3127" t="s">
        <v>330</v>
      </c>
      <c r="D3127" t="s">
        <v>8503</v>
      </c>
      <c r="E3127" t="str">
        <f>VLOOKUP(TRIM(SUBSTITUTE(D3127,CHAR(160),CHAR(32))),Metadata!B$1:C$2632,2,FALSE)</f>
        <v>Dumas, Alexandre (père), 1802-1870.</v>
      </c>
      <c r="F3127" t="str">
        <f>VLOOKUP(TRIM(SUBSTITUTE(D3127,CHAR(160),CHAR(32))),Metadata!B$1:D$2632,3,FALSE)</f>
        <v>Quarante-Cinq (Les)</v>
      </c>
      <c r="G3127">
        <f>VLOOKUP(TRIM(SUBSTITUTE(D3127,CHAR(160),CHAR(32))),Metadata!B$1:E$2632,4,FALSE)</f>
        <v>1847</v>
      </c>
      <c r="H3127" t="s">
        <v>450</v>
      </c>
      <c r="J3127" t="str">
        <f>VLOOKUP(TRIM(SUBSTITUTE(D3127,CHAR(160),CHAR(32))),Metadata!B$1:H$2632,7,FALSE)</f>
        <v>Narratif, Roman</v>
      </c>
      <c r="L3127" t="str">
        <f>VLOOKUP(TRIM(SUBSTITUTE(D3127,CHAR(160),CHAR(32))),Metadata!B$1:J$2632,9,FALSE)</f>
        <v/>
      </c>
      <c r="M3127">
        <f>VLOOKUP(TRIM(SUBSTITUTE(D3127,CHAR(160),CHAR(32))),Metadata!B$1:K$2632,10,FALSE)</f>
        <v>255364</v>
      </c>
      <c r="N3127" s="1" t="s">
        <v>3609</v>
      </c>
      <c r="O3127">
        <v>83</v>
      </c>
      <c r="P3127">
        <v>89</v>
      </c>
    </row>
    <row r="3128" spans="1:16" x14ac:dyDescent="0.25">
      <c r="A3128" t="s">
        <v>4354</v>
      </c>
      <c r="B3128" t="s">
        <v>3648</v>
      </c>
      <c r="C3128" t="s">
        <v>330</v>
      </c>
      <c r="D3128" t="s">
        <v>8701</v>
      </c>
      <c r="E3128" t="str">
        <f>VLOOKUP(TRIM(SUBSTITUTE(D3128,CHAR(160),CHAR(32))),Metadata!B$1:C$2632,2,FALSE)</f>
        <v>Verne, Jules, 1828-1905.</v>
      </c>
      <c r="F3128" t="str">
        <f>VLOOKUP(TRIM(SUBSTITUTE(D3128,CHAR(160),CHAR(32))),Metadata!B$1:D$2632,3,FALSE)</f>
        <v>Le tour du monde en 80 jours</v>
      </c>
      <c r="G3128">
        <f>VLOOKUP(TRIM(SUBSTITUTE(D3128,CHAR(160),CHAR(32))),Metadata!B$1:E$2632,4,FALSE)</f>
        <v>1873</v>
      </c>
      <c r="H3128" t="s">
        <v>450</v>
      </c>
      <c r="J3128" t="str">
        <f>VLOOKUP(TRIM(SUBSTITUTE(D3128,CHAR(160),CHAR(32))),Metadata!B$1:H$2632,7,FALSE)</f>
        <v>roman</v>
      </c>
      <c r="L3128" t="str">
        <f>VLOOKUP(TRIM(SUBSTITUTE(D3128,CHAR(160),CHAR(32))),Metadata!B$1:J$2632,9,FALSE)</f>
        <v>prose</v>
      </c>
      <c r="M3128">
        <f>VLOOKUP(TRIM(SUBSTITUTE(D3128,CHAR(160),CHAR(32))),Metadata!B$1:K$2632,10,FALSE)</f>
        <v>71977</v>
      </c>
      <c r="N3128" s="1" t="s">
        <v>3610</v>
      </c>
      <c r="O3128">
        <v>21</v>
      </c>
      <c r="P3128">
        <v>27</v>
      </c>
    </row>
    <row r="3129" spans="1:16" x14ac:dyDescent="0.25">
      <c r="A3129" t="s">
        <v>4354</v>
      </c>
      <c r="B3129" t="s">
        <v>3648</v>
      </c>
      <c r="C3129" t="s">
        <v>330</v>
      </c>
      <c r="D3129" t="s">
        <v>6634</v>
      </c>
      <c r="E3129" t="str">
        <f>VLOOKUP(TRIM(SUBSTITUTE(D3129,CHAR(160),CHAR(32))),Metadata!B$1:C$2632,2,FALSE)</f>
        <v>Taine, Hippolyte, 1828-1893.</v>
      </c>
      <c r="F3129" t="str">
        <f>VLOOKUP(TRIM(SUBSTITUTE(D3129,CHAR(160),CHAR(32))),Metadata!B$1:D$2632,3,FALSE)</f>
        <v>Les origines de la France contemporaine. La révolution: le gouvernement révolutionnaire</v>
      </c>
      <c r="G3129">
        <f>VLOOKUP(TRIM(SUBSTITUTE(D3129,CHAR(160),CHAR(32))),Metadata!B$1:E$2632,4,FALSE)</f>
        <v>1884</v>
      </c>
      <c r="H3129" t="s">
        <v>450</v>
      </c>
      <c r="J3129" t="str">
        <f>VLOOKUP(TRIM(SUBSTITUTE(D3129,CHAR(160),CHAR(32))),Metadata!B$1:H$2632,7,FALSE)</f>
        <v>traite</v>
      </c>
      <c r="L3129" t="str">
        <f>VLOOKUP(TRIM(SUBSTITUTE(D3129,CHAR(160),CHAR(32))),Metadata!B$1:J$2632,9,FALSE)</f>
        <v/>
      </c>
      <c r="M3129">
        <f>VLOOKUP(TRIM(SUBSTITUTE(D3129,CHAR(160),CHAR(32))),Metadata!B$1:K$2632,10,FALSE)</f>
        <v>237396</v>
      </c>
      <c r="N3129" s="1" t="s">
        <v>3611</v>
      </c>
      <c r="O3129">
        <v>61</v>
      </c>
      <c r="P3129">
        <v>67</v>
      </c>
    </row>
    <row r="3130" spans="1:16" x14ac:dyDescent="0.25">
      <c r="A3130" t="s">
        <v>4354</v>
      </c>
      <c r="B3130" t="s">
        <v>3648</v>
      </c>
      <c r="C3130" t="s">
        <v>330</v>
      </c>
      <c r="D3130" t="s">
        <v>8553</v>
      </c>
      <c r="E3130" t="str">
        <f>VLOOKUP(TRIM(SUBSTITUTE(D3130,CHAR(160),CHAR(32))),Metadata!B$1:C$2632,2,FALSE)</f>
        <v>Girardin, Emile de, Mme, 1804-1855.</v>
      </c>
      <c r="F3130" t="str">
        <f>VLOOKUP(TRIM(SUBSTITUTE(D3130,CHAR(160),CHAR(32))),Metadata!B$1:D$2632,3,FALSE)</f>
        <v>Chroniques Parisiennes</v>
      </c>
      <c r="G3130">
        <f>VLOOKUP(TRIM(SUBSTITUTE(D3130,CHAR(160),CHAR(32))),Metadata!B$1:E$2632,4,FALSE)</f>
        <v>1848</v>
      </c>
      <c r="H3130" t="s">
        <v>450</v>
      </c>
      <c r="J3130" t="str">
        <f>VLOOKUP(TRIM(SUBSTITUTE(D3130,CHAR(160),CHAR(32))),Metadata!B$1:H$2632,7,FALSE)</f>
        <v>melanges litteraires</v>
      </c>
      <c r="L3130" t="str">
        <f>VLOOKUP(TRIM(SUBSTITUTE(D3130,CHAR(160),CHAR(32))),Metadata!B$1:J$2632,9,FALSE)</f>
        <v/>
      </c>
      <c r="M3130">
        <f>VLOOKUP(TRIM(SUBSTITUTE(D3130,CHAR(160),CHAR(32))),Metadata!B$1:K$2632,10,FALSE)</f>
        <v>110177</v>
      </c>
      <c r="N3130" s="1" t="s">
        <v>3612</v>
      </c>
      <c r="O3130">
        <v>33</v>
      </c>
      <c r="P3130">
        <v>39</v>
      </c>
    </row>
    <row r="3131" spans="1:16" x14ac:dyDescent="0.25">
      <c r="A3131" t="s">
        <v>4354</v>
      </c>
      <c r="B3131" t="s">
        <v>3648</v>
      </c>
      <c r="C3131" t="s">
        <v>330</v>
      </c>
      <c r="D3131" t="s">
        <v>8046</v>
      </c>
      <c r="E3131" t="str">
        <f>VLOOKUP(TRIM(SUBSTITUTE(D3131,CHAR(160),CHAR(32))),Metadata!B$1:C$2632,2,FALSE)</f>
        <v>Du Lorens, Jacques, 1580-1655.</v>
      </c>
      <c r="F3131" t="str">
        <f>VLOOKUP(TRIM(SUBSTITUTE(D3131,CHAR(160),CHAR(32))),Metadata!B$1:D$2632,3,FALSE)</f>
        <v>Satires de Dulorens</v>
      </c>
      <c r="G3131">
        <f>VLOOKUP(TRIM(SUBSTITUTE(D3131,CHAR(160),CHAR(32))),Metadata!B$1:E$2632,4,FALSE)</f>
        <v>1646</v>
      </c>
      <c r="H3131" t="s">
        <v>450</v>
      </c>
      <c r="J3131" t="str">
        <f>VLOOKUP(TRIM(SUBSTITUTE(D3131,CHAR(160),CHAR(32))),Metadata!B$1:H$2632,7,FALSE)</f>
        <v>poesie</v>
      </c>
      <c r="L3131" t="str">
        <f>VLOOKUP(TRIM(SUBSTITUTE(D3131,CHAR(160),CHAR(32))),Metadata!B$1:J$2632,9,FALSE)</f>
        <v>vers</v>
      </c>
      <c r="M3131">
        <f>VLOOKUP(TRIM(SUBSTITUTE(D3131,CHAR(160),CHAR(32))),Metadata!B$1:K$2632,10,FALSE)</f>
        <v>41990</v>
      </c>
      <c r="N3131" t="s">
        <v>3613</v>
      </c>
      <c r="O3131">
        <v>278</v>
      </c>
      <c r="P3131">
        <v>283</v>
      </c>
    </row>
    <row r="3132" spans="1:16" x14ac:dyDescent="0.25">
      <c r="A3132" t="s">
        <v>4354</v>
      </c>
      <c r="B3132" t="s">
        <v>3648</v>
      </c>
      <c r="C3132" t="s">
        <v>330</v>
      </c>
      <c r="D3132" t="s">
        <v>8524</v>
      </c>
      <c r="E3132" t="str">
        <f>VLOOKUP(TRIM(SUBSTITUTE(D3132,CHAR(160),CHAR(32))),Metadata!B$1:C$2632,2,FALSE)</f>
        <v>Flaubert, Gustave, 1821-1880.</v>
      </c>
      <c r="F3132" t="str">
        <f>VLOOKUP(TRIM(SUBSTITUTE(D3132,CHAR(160),CHAR(32))),Metadata!B$1:D$2632,3,FALSE)</f>
        <v>Correspondance, 1852</v>
      </c>
      <c r="G3132">
        <f>VLOOKUP(TRIM(SUBSTITUTE(D3132,CHAR(160),CHAR(32))),Metadata!B$1:E$2632,4,FALSE)</f>
        <v>1852</v>
      </c>
      <c r="H3132" t="s">
        <v>450</v>
      </c>
      <c r="J3132" t="str">
        <f>VLOOKUP(TRIM(SUBSTITUTE(D3132,CHAR(160),CHAR(32))),Metadata!B$1:H$2632,7,FALSE)</f>
        <v>correspondance</v>
      </c>
      <c r="L3132" t="str">
        <f>VLOOKUP(TRIM(SUBSTITUTE(D3132,CHAR(160),CHAR(32))),Metadata!B$1:J$2632,9,FALSE)</f>
        <v>prose</v>
      </c>
      <c r="M3132">
        <f>VLOOKUP(TRIM(SUBSTITUTE(D3132,CHAR(160),CHAR(32))),Metadata!B$1:K$2632,10,FALSE)</f>
        <v>86368</v>
      </c>
      <c r="N3132" s="2" t="s">
        <v>3614</v>
      </c>
      <c r="O3132">
        <v>156</v>
      </c>
      <c r="P3132">
        <v>162</v>
      </c>
    </row>
    <row r="3133" spans="1:16" x14ac:dyDescent="0.25">
      <c r="A3133" t="s">
        <v>4354</v>
      </c>
      <c r="B3133" t="s">
        <v>3648</v>
      </c>
      <c r="C3133" t="s">
        <v>330</v>
      </c>
      <c r="D3133" t="s">
        <v>8658</v>
      </c>
      <c r="E3133" t="str">
        <f>VLOOKUP(TRIM(SUBSTITUTE(D3133,CHAR(160),CHAR(32))),Metadata!B$1:C$2632,2,FALSE)</f>
        <v>Sand, George, 1804-1876.</v>
      </c>
      <c r="F3133" t="str">
        <f>VLOOKUP(TRIM(SUBSTITUTE(D3133,CHAR(160),CHAR(32))),Metadata!B$1:D$2632,3,FALSE)</f>
        <v>François le champi</v>
      </c>
      <c r="G3133">
        <f>VLOOKUP(TRIM(SUBSTITUTE(D3133,CHAR(160),CHAR(32))),Metadata!B$1:E$2632,4,FALSE)</f>
        <v>1850</v>
      </c>
      <c r="H3133" t="s">
        <v>450</v>
      </c>
      <c r="J3133" t="str">
        <f>VLOOKUP(TRIM(SUBSTITUTE(D3133,CHAR(160),CHAR(32))),Metadata!B$1:H$2632,7,FALSE)</f>
        <v>roman</v>
      </c>
      <c r="L3133" t="str">
        <f>VLOOKUP(TRIM(SUBSTITUTE(D3133,CHAR(160),CHAR(32))),Metadata!B$1:J$2632,9,FALSE)</f>
        <v/>
      </c>
      <c r="M3133">
        <f>VLOOKUP(TRIM(SUBSTITUTE(D3133,CHAR(160),CHAR(32))),Metadata!B$1:K$2632,10,FALSE)</f>
        <v>51992</v>
      </c>
      <c r="N3133" s="1" t="s">
        <v>3615</v>
      </c>
      <c r="O3133">
        <v>166</v>
      </c>
      <c r="P3133">
        <v>172</v>
      </c>
    </row>
    <row r="3134" spans="1:16" x14ac:dyDescent="0.25">
      <c r="A3134" t="s">
        <v>4354</v>
      </c>
      <c r="B3134" t="s">
        <v>3648</v>
      </c>
      <c r="C3134" t="s">
        <v>330</v>
      </c>
      <c r="D3134" t="s">
        <v>8608</v>
      </c>
      <c r="E3134" t="str">
        <f>VLOOKUP(TRIM(SUBSTITUTE(D3134,CHAR(160),CHAR(32))),Metadata!B$1:C$2632,2,FALSE)</f>
        <v>Maupassant, Guy de, 1850-1893.</v>
      </c>
      <c r="F3134" t="str">
        <f>VLOOKUP(TRIM(SUBSTITUTE(D3134,CHAR(160),CHAR(32))),Metadata!B$1:D$2632,3,FALSE)</f>
        <v>Mont-Oriol</v>
      </c>
      <c r="G3134">
        <f>VLOOKUP(TRIM(SUBSTITUTE(D3134,CHAR(160),CHAR(32))),Metadata!B$1:E$2632,4,FALSE)</f>
        <v>1887</v>
      </c>
      <c r="H3134" t="s">
        <v>450</v>
      </c>
      <c r="J3134" t="str">
        <f>VLOOKUP(TRIM(SUBSTITUTE(D3134,CHAR(160),CHAR(32))),Metadata!B$1:H$2632,7,FALSE)</f>
        <v>roman</v>
      </c>
      <c r="L3134" t="str">
        <f>VLOOKUP(TRIM(SUBSTITUTE(D3134,CHAR(160),CHAR(32))),Metadata!B$1:J$2632,9,FALSE)</f>
        <v/>
      </c>
      <c r="M3134">
        <f>VLOOKUP(TRIM(SUBSTITUTE(D3134,CHAR(160),CHAR(32))),Metadata!B$1:K$2632,10,FALSE)</f>
        <v>84740</v>
      </c>
      <c r="N3134" s="1" t="s">
        <v>3616</v>
      </c>
      <c r="O3134">
        <v>21</v>
      </c>
      <c r="P3134">
        <v>26</v>
      </c>
    </row>
    <row r="3135" spans="1:16" x14ac:dyDescent="0.25">
      <c r="A3135" t="s">
        <v>4354</v>
      </c>
      <c r="B3135" t="s">
        <v>3648</v>
      </c>
      <c r="C3135" t="s">
        <v>330</v>
      </c>
      <c r="D3135" t="s">
        <v>8506</v>
      </c>
      <c r="E3135" t="str">
        <f>VLOOKUP(TRIM(SUBSTITUTE(D3135,CHAR(160),CHAR(32))),Metadata!B$1:C$2632,2,FALSE)</f>
        <v>Dumas, Alexandre (père), 1802-1870.</v>
      </c>
      <c r="F3135" t="str">
        <f>VLOOKUP(TRIM(SUBSTITUTE(D3135,CHAR(160),CHAR(32))),Metadata!B$1:D$2632,3,FALSE)</f>
        <v>Vicomte de Bragelonne (Le)</v>
      </c>
      <c r="G3135">
        <f>VLOOKUP(TRIM(SUBSTITUTE(D3135,CHAR(160),CHAR(32))),Metadata!B$1:E$2632,4,FALSE)</f>
        <v>1848</v>
      </c>
      <c r="H3135" t="s">
        <v>450</v>
      </c>
      <c r="J3135" t="str">
        <f>VLOOKUP(TRIM(SUBSTITUTE(D3135,CHAR(160),CHAR(32))),Metadata!B$1:H$2632,7,FALSE)</f>
        <v>Narratif, Roman</v>
      </c>
      <c r="L3135" t="str">
        <f>VLOOKUP(TRIM(SUBSTITUTE(D3135,CHAR(160),CHAR(32))),Metadata!B$1:J$2632,9,FALSE)</f>
        <v/>
      </c>
      <c r="M3135">
        <f>VLOOKUP(TRIM(SUBSTITUTE(D3135,CHAR(160),CHAR(32))),Metadata!B$1:K$2632,10,FALSE)</f>
        <v>700272</v>
      </c>
      <c r="N3135" s="1" t="s">
        <v>3617</v>
      </c>
      <c r="O3135">
        <v>7</v>
      </c>
      <c r="P3135">
        <v>12</v>
      </c>
    </row>
    <row r="3136" spans="1:16" x14ac:dyDescent="0.25">
      <c r="A3136" t="s">
        <v>4354</v>
      </c>
      <c r="B3136" t="s">
        <v>3648</v>
      </c>
      <c r="C3136" t="s">
        <v>330</v>
      </c>
      <c r="D3136" t="s">
        <v>8644</v>
      </c>
      <c r="E3136" t="str">
        <f>VLOOKUP(TRIM(SUBSTITUTE(D3136,CHAR(160),CHAR(32))),Metadata!B$1:C$2632,2,FALSE)</f>
        <v>Rachilde (Marguerite Eymery), 1860-1953.</v>
      </c>
      <c r="F3136" t="str">
        <f>VLOOKUP(TRIM(SUBSTITUTE(D3136,CHAR(160),CHAR(32))),Metadata!B$1:D$2632,3,FALSE)</f>
        <v>Nono</v>
      </c>
      <c r="G3136">
        <f>VLOOKUP(TRIM(SUBSTITUTE(D3136,CHAR(160),CHAR(32))),Metadata!B$1:E$2632,4,FALSE)</f>
        <v>1885</v>
      </c>
      <c r="H3136" t="s">
        <v>450</v>
      </c>
      <c r="J3136" t="str">
        <f>VLOOKUP(TRIM(SUBSTITUTE(D3136,CHAR(160),CHAR(32))),Metadata!B$1:H$2632,7,FALSE)</f>
        <v>roman</v>
      </c>
      <c r="L3136" t="str">
        <f>VLOOKUP(TRIM(SUBSTITUTE(D3136,CHAR(160),CHAR(32))),Metadata!B$1:J$2632,9,FALSE)</f>
        <v/>
      </c>
      <c r="M3136">
        <f>VLOOKUP(TRIM(SUBSTITUTE(D3136,CHAR(160),CHAR(32))),Metadata!B$1:K$2632,10,FALSE)</f>
        <v>89121</v>
      </c>
      <c r="N3136" s="1" t="s">
        <v>3618</v>
      </c>
      <c r="O3136">
        <v>17</v>
      </c>
      <c r="P3136">
        <v>22</v>
      </c>
    </row>
    <row r="3137" spans="1:16" x14ac:dyDescent="0.25">
      <c r="A3137" t="s">
        <v>4354</v>
      </c>
      <c r="B3137" t="s">
        <v>3648</v>
      </c>
      <c r="C3137" t="s">
        <v>330</v>
      </c>
      <c r="D3137" t="s">
        <v>8566</v>
      </c>
      <c r="E3137" t="str">
        <f>VLOOKUP(TRIM(SUBSTITUTE(D3137,CHAR(160),CHAR(32))),Metadata!B$1:C$2632,2,FALSE)</f>
        <v>Hugo, Victor, 1802-1885.</v>
      </c>
      <c r="F3137" t="str">
        <f>VLOOKUP(TRIM(SUBSTITUTE(D3137,CHAR(160),CHAR(32))),Metadata!B$1:D$2632,3,FALSE)</f>
        <v>Correspondance (1849-1866)</v>
      </c>
      <c r="G3137">
        <f>VLOOKUP(TRIM(SUBSTITUTE(D3137,CHAR(160),CHAR(32))),Metadata!B$1:E$2632,4,FALSE)</f>
        <v>1866</v>
      </c>
      <c r="H3137" t="s">
        <v>450</v>
      </c>
      <c r="J3137" t="str">
        <f>VLOOKUP(TRIM(SUBSTITUTE(D3137,CHAR(160),CHAR(32))),Metadata!B$1:H$2632,7,FALSE)</f>
        <v>correspondance</v>
      </c>
      <c r="L3137" t="str">
        <f>VLOOKUP(TRIM(SUBSTITUTE(D3137,CHAR(160),CHAR(32))),Metadata!B$1:J$2632,9,FALSE)</f>
        <v>prose</v>
      </c>
      <c r="M3137">
        <f>VLOOKUP(TRIM(SUBSTITUTE(D3137,CHAR(160),CHAR(32))),Metadata!B$1:K$2632,10,FALSE)</f>
        <v>199176</v>
      </c>
      <c r="N3137" s="1" t="s">
        <v>3619</v>
      </c>
      <c r="O3137">
        <v>22</v>
      </c>
      <c r="P3137">
        <v>28</v>
      </c>
    </row>
    <row r="3138" spans="1:16" x14ac:dyDescent="0.25">
      <c r="A3138" t="s">
        <v>4354</v>
      </c>
      <c r="B3138" t="s">
        <v>3648</v>
      </c>
      <c r="C3138" t="s">
        <v>330</v>
      </c>
      <c r="D3138" t="s">
        <v>8506</v>
      </c>
      <c r="E3138" t="str">
        <f>VLOOKUP(TRIM(SUBSTITUTE(D3138,CHAR(160),CHAR(32))),Metadata!B$1:C$2632,2,FALSE)</f>
        <v>Dumas, Alexandre (père), 1802-1870.</v>
      </c>
      <c r="F3138" t="str">
        <f>VLOOKUP(TRIM(SUBSTITUTE(D3138,CHAR(160),CHAR(32))),Metadata!B$1:D$2632,3,FALSE)</f>
        <v>Vicomte de Bragelonne (Le)</v>
      </c>
      <c r="G3138">
        <f>VLOOKUP(TRIM(SUBSTITUTE(D3138,CHAR(160),CHAR(32))),Metadata!B$1:E$2632,4,FALSE)</f>
        <v>1848</v>
      </c>
      <c r="H3138" t="s">
        <v>450</v>
      </c>
      <c r="J3138" t="str">
        <f>VLOOKUP(TRIM(SUBSTITUTE(D3138,CHAR(160),CHAR(32))),Metadata!B$1:H$2632,7,FALSE)</f>
        <v>Narratif, Roman</v>
      </c>
      <c r="L3138" t="str">
        <f>VLOOKUP(TRIM(SUBSTITUTE(D3138,CHAR(160),CHAR(32))),Metadata!B$1:J$2632,9,FALSE)</f>
        <v/>
      </c>
      <c r="M3138">
        <f>VLOOKUP(TRIM(SUBSTITUTE(D3138,CHAR(160),CHAR(32))),Metadata!B$1:K$2632,10,FALSE)</f>
        <v>700272</v>
      </c>
      <c r="N3138" s="1" t="s">
        <v>3620</v>
      </c>
      <c r="O3138">
        <v>37</v>
      </c>
      <c r="P3138">
        <v>43</v>
      </c>
    </row>
    <row r="3139" spans="1:16" x14ac:dyDescent="0.25">
      <c r="A3139" t="s">
        <v>4354</v>
      </c>
      <c r="B3139" t="s">
        <v>3648</v>
      </c>
      <c r="C3139" t="s">
        <v>330</v>
      </c>
      <c r="D3139" t="s">
        <v>7894</v>
      </c>
      <c r="E3139" t="str">
        <f>VLOOKUP(TRIM(SUBSTITUTE(D3139,CHAR(160),CHAR(32))),Metadata!B$1:C$2632,2,FALSE)</f>
        <v>Michelet, Jules, 1798-1874.</v>
      </c>
      <c r="F3139" t="str">
        <f>VLOOKUP(TRIM(SUBSTITUTE(D3139,CHAR(160),CHAR(32))),Metadata!B$1:D$2632,3,FALSE)</f>
        <v>Histoire de France</v>
      </c>
      <c r="G3139">
        <f>VLOOKUP(TRIM(SUBSTITUTE(D3139,CHAR(160),CHAR(32))),Metadata!B$1:E$2632,4,FALSE)</f>
        <v>1893</v>
      </c>
      <c r="H3139" t="s">
        <v>450</v>
      </c>
      <c r="J3139" t="str">
        <f>VLOOKUP(TRIM(SUBSTITUTE(D3139,CHAR(160),CHAR(32))),Metadata!B$1:H$2632,7,FALSE)</f>
        <v>traite</v>
      </c>
      <c r="L3139" t="str">
        <f>VLOOKUP(TRIM(SUBSTITUTE(D3139,CHAR(160),CHAR(32))),Metadata!B$1:J$2632,9,FALSE)</f>
        <v/>
      </c>
      <c r="M3139">
        <f>VLOOKUP(TRIM(SUBSTITUTE(D3139,CHAR(160),CHAR(32))),Metadata!B$1:K$2632,10,FALSE)</f>
        <v>119715</v>
      </c>
      <c r="N3139" s="1" t="s">
        <v>3621</v>
      </c>
      <c r="O3139">
        <v>27</v>
      </c>
      <c r="P3139">
        <v>33</v>
      </c>
    </row>
    <row r="3140" spans="1:16" x14ac:dyDescent="0.25">
      <c r="A3140" t="s">
        <v>4354</v>
      </c>
      <c r="B3140" t="s">
        <v>3648</v>
      </c>
      <c r="C3140" t="s">
        <v>330</v>
      </c>
      <c r="D3140" t="s">
        <v>8568</v>
      </c>
      <c r="E3140" t="str">
        <f>VLOOKUP(TRIM(SUBSTITUTE(D3140,CHAR(160),CHAR(32))),Metadata!B$1:C$2632,2,FALSE)</f>
        <v>Hugo, Victor, 1802-1885.</v>
      </c>
      <c r="F3140" t="str">
        <f>VLOOKUP(TRIM(SUBSTITUTE(D3140,CHAR(160),CHAR(32))),Metadata!B$1:D$2632,3,FALSE)</f>
        <v>Les misérables</v>
      </c>
      <c r="G3140">
        <f>VLOOKUP(TRIM(SUBSTITUTE(D3140,CHAR(160),CHAR(32))),Metadata!B$1:E$2632,4,FALSE)</f>
        <v>1862</v>
      </c>
      <c r="H3140" t="s">
        <v>450</v>
      </c>
      <c r="J3140" t="str">
        <f>VLOOKUP(TRIM(SUBSTITUTE(D3140,CHAR(160),CHAR(32))),Metadata!B$1:H$2632,7,FALSE)</f>
        <v>roman</v>
      </c>
      <c r="L3140" t="str">
        <f>VLOOKUP(TRIM(SUBSTITUTE(D3140,CHAR(160),CHAR(32))),Metadata!B$1:J$2632,9,FALSE)</f>
        <v>prose</v>
      </c>
      <c r="M3140">
        <f>VLOOKUP(TRIM(SUBSTITUTE(D3140,CHAR(160),CHAR(32))),Metadata!B$1:K$2632,10,FALSE)</f>
        <v>555727</v>
      </c>
      <c r="N3140" s="1" t="s">
        <v>3622</v>
      </c>
      <c r="O3140">
        <v>91</v>
      </c>
      <c r="P3140">
        <v>96</v>
      </c>
    </row>
    <row r="3141" spans="1:16" x14ac:dyDescent="0.25">
      <c r="A3141" t="s">
        <v>4354</v>
      </c>
      <c r="B3141" t="s">
        <v>3648</v>
      </c>
      <c r="C3141" t="s">
        <v>330</v>
      </c>
      <c r="D3141" t="s">
        <v>8454</v>
      </c>
      <c r="E3141" t="str">
        <f>VLOOKUP(TRIM(SUBSTITUTE(D3141,CHAR(160),CHAR(32))),Metadata!B$1:C$2632,2,FALSE)</f>
        <v>Champfleury, 1821-1889.</v>
      </c>
      <c r="F3141" t="str">
        <f>VLOOKUP(TRIM(SUBSTITUTE(D3141,CHAR(160),CHAR(32))),Metadata!B$1:D$2632,3,FALSE)</f>
        <v>Les bourgeois de Molinchart</v>
      </c>
      <c r="G3141">
        <f>VLOOKUP(TRIM(SUBSTITUTE(D3141,CHAR(160),CHAR(32))),Metadata!B$1:E$2632,4,FALSE)</f>
        <v>1855</v>
      </c>
      <c r="H3141" t="s">
        <v>450</v>
      </c>
      <c r="J3141" t="str">
        <f>VLOOKUP(TRIM(SUBSTITUTE(D3141,CHAR(160),CHAR(32))),Metadata!B$1:H$2632,7,FALSE)</f>
        <v>roman</v>
      </c>
      <c r="L3141" t="str">
        <f>VLOOKUP(TRIM(SUBSTITUTE(D3141,CHAR(160),CHAR(32))),Metadata!B$1:J$2632,9,FALSE)</f>
        <v>prose</v>
      </c>
      <c r="M3141">
        <f>VLOOKUP(TRIM(SUBSTITUTE(D3141,CHAR(160),CHAR(32))),Metadata!B$1:K$2632,10,FALSE)</f>
        <v>100826</v>
      </c>
      <c r="N3141" s="1" t="s">
        <v>3623</v>
      </c>
      <c r="O3141">
        <v>116</v>
      </c>
      <c r="P3141">
        <v>122</v>
      </c>
    </row>
    <row r="3142" spans="1:16" x14ac:dyDescent="0.25">
      <c r="A3142" t="s">
        <v>4354</v>
      </c>
      <c r="B3142" t="s">
        <v>3648</v>
      </c>
      <c r="C3142" t="s">
        <v>330</v>
      </c>
      <c r="D3142" t="s">
        <v>8547</v>
      </c>
      <c r="E3142" t="str">
        <f>VLOOKUP(TRIM(SUBSTITUTE(D3142,CHAR(160),CHAR(32))),Metadata!B$1:C$2632,2,FALSE)</f>
        <v>Gautier, Théophile, 1811-1872.</v>
      </c>
      <c r="F3142" t="str">
        <f>VLOOKUP(TRIM(SUBSTITUTE(D3142,CHAR(160),CHAR(32))),Metadata!B$1:D$2632,3,FALSE)</f>
        <v>Le capitaine Fracasse: texte complet (1863)</v>
      </c>
      <c r="G3142">
        <f>VLOOKUP(TRIM(SUBSTITUTE(D3142,CHAR(160),CHAR(32))),Metadata!B$1:E$2632,4,FALSE)</f>
        <v>1863</v>
      </c>
      <c r="H3142" t="s">
        <v>450</v>
      </c>
      <c r="J3142" t="str">
        <f>VLOOKUP(TRIM(SUBSTITUTE(D3142,CHAR(160),CHAR(32))),Metadata!B$1:H$2632,7,FALSE)</f>
        <v>roman</v>
      </c>
      <c r="L3142" t="str">
        <f>VLOOKUP(TRIM(SUBSTITUTE(D3142,CHAR(160),CHAR(32))),Metadata!B$1:J$2632,9,FALSE)</f>
        <v>prose</v>
      </c>
      <c r="M3142">
        <f>VLOOKUP(TRIM(SUBSTITUTE(D3142,CHAR(160),CHAR(32))),Metadata!B$1:K$2632,10,FALSE)</f>
        <v>198679</v>
      </c>
      <c r="N3142" s="1" t="s">
        <v>3624</v>
      </c>
      <c r="O3142">
        <v>18</v>
      </c>
      <c r="P3142">
        <v>23</v>
      </c>
    </row>
    <row r="3143" spans="1:16" x14ac:dyDescent="0.25">
      <c r="A3143" t="s">
        <v>4354</v>
      </c>
      <c r="B3143" t="s">
        <v>3648</v>
      </c>
      <c r="C3143" t="s">
        <v>330</v>
      </c>
      <c r="D3143" t="s">
        <v>8520</v>
      </c>
      <c r="E3143" t="str">
        <f>VLOOKUP(TRIM(SUBSTITUTE(D3143,CHAR(160),CHAR(32))),Metadata!B$1:C$2632,2,FALSE)</f>
        <v>Feydeau, Georges, 1862-1921.</v>
      </c>
      <c r="F3143" t="str">
        <f>VLOOKUP(TRIM(SUBSTITUTE(D3143,CHAR(160),CHAR(32))),Metadata!B$1:D$2632,3,FALSE)</f>
        <v>Le Système Ribadier</v>
      </c>
      <c r="G3143">
        <f>VLOOKUP(TRIM(SUBSTITUTE(D3143,CHAR(160),CHAR(32))),Metadata!B$1:E$2632,4,FALSE)</f>
        <v>1892</v>
      </c>
      <c r="H3143" t="s">
        <v>450</v>
      </c>
      <c r="J3143" t="str">
        <f>VLOOKUP(TRIM(SUBSTITUTE(D3143,CHAR(160),CHAR(32))),Metadata!B$1:H$2632,7,FALSE)</f>
        <v>theatre</v>
      </c>
      <c r="L3143" t="str">
        <f>VLOOKUP(TRIM(SUBSTITUTE(D3143,CHAR(160),CHAR(32))),Metadata!B$1:J$2632,9,FALSE)</f>
        <v/>
      </c>
      <c r="M3143">
        <f>VLOOKUP(TRIM(SUBSTITUTE(D3143,CHAR(160),CHAR(32))),Metadata!B$1:K$2632,10,FALSE)</f>
        <v>22174</v>
      </c>
      <c r="N3143" s="1" t="s">
        <v>3625</v>
      </c>
      <c r="O3143">
        <v>52</v>
      </c>
      <c r="P3143">
        <v>58</v>
      </c>
    </row>
    <row r="3144" spans="1:16" x14ac:dyDescent="0.25">
      <c r="A3144" t="s">
        <v>4354</v>
      </c>
      <c r="B3144" t="s">
        <v>3648</v>
      </c>
      <c r="C3144" t="s">
        <v>330</v>
      </c>
      <c r="D3144" t="s">
        <v>8451</v>
      </c>
      <c r="E3144" t="str">
        <f>VLOOKUP(TRIM(SUBSTITUTE(D3144,CHAR(160),CHAR(32))),Metadata!B$1:C$2632,2,FALSE)</f>
        <v>Brillat-Savarin, Jean Anthelme, 1755-1826.</v>
      </c>
      <c r="F3144" t="str">
        <f>VLOOKUP(TRIM(SUBSTITUTE(D3144,CHAR(160),CHAR(32))),Metadata!B$1:D$2632,3,FALSE)</f>
        <v>Physiologie du gout</v>
      </c>
      <c r="G3144">
        <f>VLOOKUP(TRIM(SUBSTITUTE(D3144,CHAR(160),CHAR(32))),Metadata!B$1:E$2632,4,FALSE)</f>
        <v>1825</v>
      </c>
      <c r="H3144" t="s">
        <v>450</v>
      </c>
      <c r="J3144" t="str">
        <f>VLOOKUP(TRIM(SUBSTITUTE(D3144,CHAR(160),CHAR(32))),Metadata!B$1:H$2632,7,FALSE)</f>
        <v>traite ou essai</v>
      </c>
      <c r="L3144" t="str">
        <f>VLOOKUP(TRIM(SUBSTITUTE(D3144,CHAR(160),CHAR(32))),Metadata!B$1:J$2632,9,FALSE)</f>
        <v>prose</v>
      </c>
      <c r="M3144">
        <f>VLOOKUP(TRIM(SUBSTITUTE(D3144,CHAR(160),CHAR(32))),Metadata!B$1:K$2632,10,FALSE)</f>
        <v>112182</v>
      </c>
      <c r="N3144" s="1" t="s">
        <v>3626</v>
      </c>
      <c r="O3144">
        <v>50</v>
      </c>
      <c r="P3144">
        <v>55</v>
      </c>
    </row>
    <row r="3145" spans="1:16" x14ac:dyDescent="0.25">
      <c r="A3145" t="s">
        <v>4354</v>
      </c>
      <c r="B3145" t="s">
        <v>3648</v>
      </c>
      <c r="C3145" t="s">
        <v>330</v>
      </c>
      <c r="D3145" t="s">
        <v>8498</v>
      </c>
      <c r="E3145" t="str">
        <f>VLOOKUP(TRIM(SUBSTITUTE(D3145,CHAR(160),CHAR(32))),Metadata!B$1:C$2632,2,FALSE)</f>
        <v>Dumas, Alexandre (père), 1802-1870.</v>
      </c>
      <c r="F3145" t="str">
        <f>VLOOKUP(TRIM(SUBSTITUTE(D3145,CHAR(160),CHAR(32))),Metadata!B$1:D$2632,3,FALSE)</f>
        <v>Joseph Balsamo</v>
      </c>
      <c r="G3145">
        <f>VLOOKUP(TRIM(SUBSTITUTE(D3145,CHAR(160),CHAR(32))),Metadata!B$1:E$2632,4,FALSE)</f>
        <v>1846</v>
      </c>
      <c r="H3145" t="s">
        <v>450</v>
      </c>
      <c r="J3145" t="str">
        <f>VLOOKUP(TRIM(SUBSTITUTE(D3145,CHAR(160),CHAR(32))),Metadata!B$1:H$2632,7,FALSE)</f>
        <v>Narratif, Roman</v>
      </c>
      <c r="L3145" t="str">
        <f>VLOOKUP(TRIM(SUBSTITUTE(D3145,CHAR(160),CHAR(32))),Metadata!B$1:J$2632,9,FALSE)</f>
        <v/>
      </c>
      <c r="M3145">
        <f>VLOOKUP(TRIM(SUBSTITUTE(D3145,CHAR(160),CHAR(32))),Metadata!B$1:K$2632,10,FALSE)</f>
        <v>471547</v>
      </c>
      <c r="N3145" s="1" t="s">
        <v>3627</v>
      </c>
      <c r="O3145">
        <v>148</v>
      </c>
      <c r="P3145">
        <v>153</v>
      </c>
    </row>
    <row r="3146" spans="1:16" x14ac:dyDescent="0.25">
      <c r="A3146" t="s">
        <v>4354</v>
      </c>
      <c r="B3146" t="s">
        <v>3648</v>
      </c>
      <c r="C3146" t="s">
        <v>330</v>
      </c>
      <c r="D3146" t="s">
        <v>8885</v>
      </c>
      <c r="E3146" t="str">
        <f>VLOOKUP(TRIM(SUBSTITUTE(D3146,CHAR(160),CHAR(32))),Metadata!B$1:C$2632,2,FALSE)</f>
        <v>Gide, André, 1869-1951.</v>
      </c>
      <c r="F3146" t="str">
        <f>VLOOKUP(TRIM(SUBSTITUTE(D3146,CHAR(160),CHAR(32))),Metadata!B$1:D$2632,3,FALSE)</f>
        <v>Thésée</v>
      </c>
      <c r="G3146">
        <f>VLOOKUP(TRIM(SUBSTITUTE(D3146,CHAR(160),CHAR(32))),Metadata!B$1:E$2632,4,FALSE)</f>
        <v>1946</v>
      </c>
      <c r="H3146" t="s">
        <v>534</v>
      </c>
      <c r="J3146" t="str">
        <f>VLOOKUP(TRIM(SUBSTITUTE(D3146,CHAR(160),CHAR(32))),Metadata!B$1:H$2632,7,FALSE)</f>
        <v>melanges litteraires</v>
      </c>
      <c r="L3146" t="str">
        <f>VLOOKUP(TRIM(SUBSTITUTE(D3146,CHAR(160),CHAR(32))),Metadata!B$1:J$2632,9,FALSE)</f>
        <v>prose</v>
      </c>
      <c r="M3146">
        <f>VLOOKUP(TRIM(SUBSTITUTE(D3146,CHAR(160),CHAR(32))),Metadata!B$1:K$2632,10,FALSE)</f>
        <v>15845</v>
      </c>
      <c r="N3146" s="1" t="s">
        <v>3628</v>
      </c>
      <c r="O3146">
        <v>15</v>
      </c>
      <c r="P3146">
        <v>20</v>
      </c>
    </row>
    <row r="3147" spans="1:16" x14ac:dyDescent="0.25">
      <c r="A3147" t="s">
        <v>4354</v>
      </c>
      <c r="B3147" t="s">
        <v>3648</v>
      </c>
      <c r="C3147" t="s">
        <v>330</v>
      </c>
      <c r="D3147" t="s">
        <v>8941</v>
      </c>
      <c r="E3147" t="str">
        <f>VLOOKUP(TRIM(SUBSTITUTE(D3147,CHAR(160),CHAR(32))),Metadata!B$1:C$2632,2,FALSE)</f>
        <v>Mauriac, François, 1885-1970.</v>
      </c>
      <c r="F3147" t="str">
        <f>VLOOKUP(TRIM(SUBSTITUTE(D3147,CHAR(160),CHAR(32))),Metadata!B$1:D$2632,3,FALSE)</f>
        <v>Le noeud de vipères</v>
      </c>
      <c r="G3147">
        <f>VLOOKUP(TRIM(SUBSTITUTE(D3147,CHAR(160),CHAR(32))),Metadata!B$1:E$2632,4,FALSE)</f>
        <v>1932</v>
      </c>
      <c r="H3147" t="s">
        <v>534</v>
      </c>
      <c r="J3147" t="str">
        <f>VLOOKUP(TRIM(SUBSTITUTE(D3147,CHAR(160),CHAR(32))),Metadata!B$1:H$2632,7,FALSE)</f>
        <v>roman</v>
      </c>
      <c r="L3147" t="str">
        <f>VLOOKUP(TRIM(SUBSTITUTE(D3147,CHAR(160),CHAR(32))),Metadata!B$1:J$2632,9,FALSE)</f>
        <v>prose</v>
      </c>
      <c r="M3147">
        <f>VLOOKUP(TRIM(SUBSTITUTE(D3147,CHAR(160),CHAR(32))),Metadata!B$1:K$2632,10,FALSE)</f>
        <v>59431</v>
      </c>
      <c r="N3147" s="1" t="s">
        <v>3629</v>
      </c>
      <c r="O3147">
        <v>47</v>
      </c>
      <c r="P3147">
        <v>52</v>
      </c>
    </row>
    <row r="3148" spans="1:16" x14ac:dyDescent="0.25">
      <c r="A3148" t="s">
        <v>4354</v>
      </c>
      <c r="B3148" t="s">
        <v>3648</v>
      </c>
      <c r="C3148" t="s">
        <v>330</v>
      </c>
      <c r="D3148" t="s">
        <v>8880</v>
      </c>
      <c r="E3148" t="str">
        <f>VLOOKUP(TRIM(SUBSTITUTE(D3148,CHAR(160),CHAR(32))),Metadata!B$1:C$2632,2,FALSE)</f>
        <v>Gide, André, 1869-1951.</v>
      </c>
      <c r="F3148" t="str">
        <f>VLOOKUP(TRIM(SUBSTITUTE(D3148,CHAR(160),CHAR(32))),Metadata!B$1:D$2632,3,FALSE)</f>
        <v>Les faux-monnayeurs</v>
      </c>
      <c r="G3148">
        <f>VLOOKUP(TRIM(SUBSTITUTE(D3148,CHAR(160),CHAR(32))),Metadata!B$1:E$2632,4,FALSE)</f>
        <v>1925</v>
      </c>
      <c r="H3148" t="s">
        <v>534</v>
      </c>
      <c r="J3148" t="str">
        <f>VLOOKUP(TRIM(SUBSTITUTE(D3148,CHAR(160),CHAR(32))),Metadata!B$1:H$2632,7,FALSE)</f>
        <v>roman</v>
      </c>
      <c r="L3148" t="str">
        <f>VLOOKUP(TRIM(SUBSTITUTE(D3148,CHAR(160),CHAR(32))),Metadata!B$1:J$2632,9,FALSE)</f>
        <v>prose</v>
      </c>
      <c r="M3148">
        <f>VLOOKUP(TRIM(SUBSTITUTE(D3148,CHAR(160),CHAR(32))),Metadata!B$1:K$2632,10,FALSE)</f>
        <v>120403</v>
      </c>
      <c r="N3148" s="1" t="s">
        <v>3630</v>
      </c>
      <c r="O3148">
        <v>107</v>
      </c>
      <c r="P3148">
        <v>112</v>
      </c>
    </row>
    <row r="3149" spans="1:16" x14ac:dyDescent="0.25">
      <c r="A3149" t="s">
        <v>4354</v>
      </c>
      <c r="B3149" t="s">
        <v>3648</v>
      </c>
      <c r="C3149" t="s">
        <v>330</v>
      </c>
      <c r="D3149" t="s">
        <v>7382</v>
      </c>
      <c r="E3149" t="str">
        <f>VLOOKUP(TRIM(SUBSTITUTE(D3149,CHAR(160),CHAR(32))),Metadata!B$1:C$2632,2,FALSE)</f>
        <v>Bainville, Jacques, 1879-1936.</v>
      </c>
      <c r="F3149" t="str">
        <f>VLOOKUP(TRIM(SUBSTITUTE(D3149,CHAR(160),CHAR(32))),Metadata!B$1:D$2632,3,FALSE)</f>
        <v>Napoléon</v>
      </c>
      <c r="G3149">
        <f>VLOOKUP(TRIM(SUBSTITUTE(D3149,CHAR(160),CHAR(32))),Metadata!B$1:E$2632,4,FALSE)</f>
        <v>1931</v>
      </c>
      <c r="H3149" t="s">
        <v>534</v>
      </c>
      <c r="J3149" t="str">
        <f>VLOOKUP(TRIM(SUBSTITUTE(D3149,CHAR(160),CHAR(32))),Metadata!B$1:H$2632,7,FALSE)</f>
        <v>traite ou essai</v>
      </c>
      <c r="L3149" t="str">
        <f>VLOOKUP(TRIM(SUBSTITUTE(D3149,CHAR(160),CHAR(32))),Metadata!B$1:J$2632,9,FALSE)</f>
        <v/>
      </c>
      <c r="M3149">
        <f>VLOOKUP(TRIM(SUBSTITUTE(D3149,CHAR(160),CHAR(32))),Metadata!B$1:K$2632,10,FALSE)</f>
        <v>191193</v>
      </c>
      <c r="N3149" s="1" t="s">
        <v>3631</v>
      </c>
      <c r="O3149">
        <v>79</v>
      </c>
      <c r="P3149">
        <v>84</v>
      </c>
    </row>
    <row r="3150" spans="1:16" x14ac:dyDescent="0.25">
      <c r="A3150" t="s">
        <v>4354</v>
      </c>
      <c r="B3150" t="s">
        <v>3648</v>
      </c>
      <c r="C3150" t="s">
        <v>330</v>
      </c>
      <c r="D3150" t="s">
        <v>8967</v>
      </c>
      <c r="E3150" t="str">
        <f>VLOOKUP(TRIM(SUBSTITUTE(D3150,CHAR(160),CHAR(32))),Metadata!B$1:C$2632,2,FALSE)</f>
        <v>Pergaud, Louis, 1882-1915.</v>
      </c>
      <c r="F3150" t="str">
        <f>VLOOKUP(TRIM(SUBSTITUTE(D3150,CHAR(160),CHAR(32))),Metadata!B$1:D$2632,3,FALSE)</f>
        <v>De Goupil à Margot</v>
      </c>
      <c r="G3150">
        <f>VLOOKUP(TRIM(SUBSTITUTE(D3150,CHAR(160),CHAR(32))),Metadata!B$1:E$2632,4,FALSE)</f>
        <v>1910</v>
      </c>
      <c r="H3150" t="s">
        <v>534</v>
      </c>
      <c r="J3150" t="str">
        <f>VLOOKUP(TRIM(SUBSTITUTE(D3150,CHAR(160),CHAR(32))),Metadata!B$1:H$2632,7,FALSE)</f>
        <v>melanges litteraires</v>
      </c>
      <c r="L3150" t="str">
        <f>VLOOKUP(TRIM(SUBSTITUTE(D3150,CHAR(160),CHAR(32))),Metadata!B$1:J$2632,9,FALSE)</f>
        <v>prose</v>
      </c>
      <c r="M3150">
        <f>VLOOKUP(TRIM(SUBSTITUTE(D3150,CHAR(160),CHAR(32))),Metadata!B$1:K$2632,10,FALSE)</f>
        <v>40491</v>
      </c>
      <c r="N3150" s="1" t="s">
        <v>3632</v>
      </c>
      <c r="O3150">
        <v>107</v>
      </c>
      <c r="P3150">
        <v>112</v>
      </c>
    </row>
    <row r="3151" spans="1:16" x14ac:dyDescent="0.25">
      <c r="A3151" t="s">
        <v>4354</v>
      </c>
      <c r="B3151" t="s">
        <v>3648</v>
      </c>
      <c r="C3151" t="s">
        <v>330</v>
      </c>
      <c r="D3151" t="s">
        <v>8766</v>
      </c>
      <c r="E3151" t="str">
        <f>VLOOKUP(TRIM(SUBSTITUTE(D3151,CHAR(160),CHAR(32))),Metadata!B$1:C$2632,2,FALSE)</f>
        <v>Barrès, Maurice, 1862-1923.</v>
      </c>
      <c r="F3151" t="str">
        <f>VLOOKUP(TRIM(SUBSTITUTE(D3151,CHAR(160),CHAR(32))),Metadata!B$1:D$2632,3,FALSE)</f>
        <v>Mes cahiers, T. 8 1909-1911</v>
      </c>
      <c r="G3151">
        <f>VLOOKUP(TRIM(SUBSTITUTE(D3151,CHAR(160),CHAR(32))),Metadata!B$1:E$2632,4,FALSE)</f>
        <v>1911</v>
      </c>
      <c r="H3151" t="s">
        <v>534</v>
      </c>
      <c r="J3151" t="str">
        <f>VLOOKUP(TRIM(SUBSTITUTE(D3151,CHAR(160),CHAR(32))),Metadata!B$1:H$2632,7,FALSE)</f>
        <v>memoires</v>
      </c>
      <c r="L3151" t="str">
        <f>VLOOKUP(TRIM(SUBSTITUTE(D3151,CHAR(160),CHAR(32))),Metadata!B$1:J$2632,9,FALSE)</f>
        <v>prose</v>
      </c>
      <c r="M3151">
        <f>VLOOKUP(TRIM(SUBSTITUTE(D3151,CHAR(160),CHAR(32))),Metadata!B$1:K$2632,10,FALSE)</f>
        <v>58818</v>
      </c>
      <c r="N3151" s="1" t="s">
        <v>3633</v>
      </c>
      <c r="O3151">
        <v>25</v>
      </c>
      <c r="P3151">
        <v>31</v>
      </c>
    </row>
    <row r="3152" spans="1:16" x14ac:dyDescent="0.25">
      <c r="A3152" t="s">
        <v>4354</v>
      </c>
      <c r="B3152" t="s">
        <v>3648</v>
      </c>
      <c r="C3152" t="s">
        <v>330</v>
      </c>
      <c r="D3152" t="s">
        <v>7250</v>
      </c>
      <c r="E3152" t="str">
        <f>VLOOKUP(TRIM(SUBSTITUTE(D3152,CHAR(160),CHAR(32))),Metadata!B$1:C$2632,2,FALSE)</f>
        <v>Bainville, Jacques, 1879-1936.</v>
      </c>
      <c r="F3152" t="str">
        <f>VLOOKUP(TRIM(SUBSTITUTE(D3152,CHAR(160),CHAR(32))),Metadata!B$1:D$2632,3,FALSE)</f>
        <v>Histoire de France</v>
      </c>
      <c r="G3152">
        <f>VLOOKUP(TRIM(SUBSTITUTE(D3152,CHAR(160),CHAR(32))),Metadata!B$1:E$2632,4,FALSE)</f>
        <v>1924</v>
      </c>
      <c r="H3152" t="s">
        <v>534</v>
      </c>
      <c r="J3152" t="str">
        <f>VLOOKUP(TRIM(SUBSTITUTE(D3152,CHAR(160),CHAR(32))),Metadata!B$1:H$2632,7,FALSE)</f>
        <v>traite ou essai</v>
      </c>
      <c r="L3152" t="str">
        <f>VLOOKUP(TRIM(SUBSTITUTE(D3152,CHAR(160),CHAR(32))),Metadata!B$1:J$2632,9,FALSE)</f>
        <v/>
      </c>
      <c r="M3152">
        <f>VLOOKUP(TRIM(SUBSTITUTE(D3152,CHAR(160),CHAR(32))),Metadata!B$1:K$2632,10,FALSE)</f>
        <v>169042</v>
      </c>
      <c r="N3152" s="1" t="s">
        <v>3634</v>
      </c>
      <c r="O3152">
        <v>9</v>
      </c>
      <c r="P3152">
        <v>15</v>
      </c>
    </row>
    <row r="3153" spans="1:18" x14ac:dyDescent="0.25">
      <c r="A3153" t="s">
        <v>4354</v>
      </c>
      <c r="B3153" t="s">
        <v>3648</v>
      </c>
      <c r="C3153" t="s">
        <v>330</v>
      </c>
      <c r="D3153" t="s">
        <v>8745</v>
      </c>
      <c r="E3153" t="str">
        <f>VLOOKUP(TRIM(SUBSTITUTE(D3153,CHAR(160),CHAR(32))),Metadata!B$1:C$2632,2,FALSE)</f>
        <v>Ambrière, Francis, 1907-</v>
      </c>
      <c r="F3153" t="str">
        <f>VLOOKUP(TRIM(SUBSTITUTE(D3153,CHAR(160),CHAR(32))),Metadata!B$1:D$2632,3,FALSE)</f>
        <v>Les grandes vacances</v>
      </c>
      <c r="G3153">
        <f>VLOOKUP(TRIM(SUBSTITUTE(D3153,CHAR(160),CHAR(32))),Metadata!B$1:E$2632,4,FALSE)</f>
        <v>1946</v>
      </c>
      <c r="H3153" t="s">
        <v>534</v>
      </c>
      <c r="J3153" t="str">
        <f>VLOOKUP(TRIM(SUBSTITUTE(D3153,CHAR(160),CHAR(32))),Metadata!B$1:H$2632,7,FALSE)</f>
        <v>roman</v>
      </c>
      <c r="L3153" t="str">
        <f>VLOOKUP(TRIM(SUBSTITUTE(D3153,CHAR(160),CHAR(32))),Metadata!B$1:J$2632,9,FALSE)</f>
        <v>prose</v>
      </c>
      <c r="M3153">
        <f>VLOOKUP(TRIM(SUBSTITUTE(D3153,CHAR(160),CHAR(32))),Metadata!B$1:K$2632,10,FALSE)</f>
        <v>124263</v>
      </c>
      <c r="N3153" s="1" t="s">
        <v>3635</v>
      </c>
      <c r="O3153">
        <v>38</v>
      </c>
      <c r="P3153">
        <v>44</v>
      </c>
    </row>
    <row r="3154" spans="1:18" x14ac:dyDescent="0.25">
      <c r="A3154" t="s">
        <v>4354</v>
      </c>
      <c r="B3154" t="s">
        <v>3648</v>
      </c>
      <c r="C3154" t="s">
        <v>330</v>
      </c>
      <c r="D3154" t="s">
        <v>8726</v>
      </c>
      <c r="E3154" t="str">
        <f>VLOOKUP(TRIM(SUBSTITUTE(D3154,CHAR(160),CHAR(32))),Metadata!B$1:C$2632,2,FALSE)</f>
        <v>Abellio, Raymond, 1907-1986.</v>
      </c>
      <c r="F3154" t="str">
        <f>VLOOKUP(TRIM(SUBSTITUTE(D3154,CHAR(160),CHAR(32))),Metadata!B$1:D$2632,3,FALSE)</f>
        <v>Heureux les pacifiques</v>
      </c>
      <c r="G3154">
        <f>VLOOKUP(TRIM(SUBSTITUTE(D3154,CHAR(160),CHAR(32))),Metadata!B$1:E$2632,4,FALSE)</f>
        <v>1946</v>
      </c>
      <c r="H3154" t="s">
        <v>534</v>
      </c>
      <c r="J3154" t="str">
        <f>VLOOKUP(TRIM(SUBSTITUTE(D3154,CHAR(160),CHAR(32))),Metadata!B$1:H$2632,7,FALSE)</f>
        <v>roman</v>
      </c>
      <c r="L3154" t="str">
        <f>VLOOKUP(TRIM(SUBSTITUTE(D3154,CHAR(160),CHAR(32))),Metadata!B$1:J$2632,9,FALSE)</f>
        <v>prose</v>
      </c>
      <c r="M3154">
        <f>VLOOKUP(TRIM(SUBSTITUTE(D3154,CHAR(160),CHAR(32))),Metadata!B$1:K$2632,10,FALSE)</f>
        <v>149328</v>
      </c>
      <c r="N3154" s="1" t="s">
        <v>3636</v>
      </c>
      <c r="O3154">
        <v>164</v>
      </c>
      <c r="P3154">
        <v>170</v>
      </c>
    </row>
    <row r="3155" spans="1:18" x14ac:dyDescent="0.25">
      <c r="A3155" t="s">
        <v>4354</v>
      </c>
      <c r="B3155" t="s">
        <v>3648</v>
      </c>
      <c r="C3155" t="s">
        <v>330</v>
      </c>
      <c r="D3155" t="s">
        <v>8911</v>
      </c>
      <c r="E3155" t="str">
        <f>VLOOKUP(TRIM(SUBSTITUTE(D3155,CHAR(160),CHAR(32))),Metadata!B$1:C$2632,2,FALSE)</f>
        <v>Duclos, Charles Pinot-, 1704-1772.</v>
      </c>
      <c r="F3155" t="str">
        <f>VLOOKUP(TRIM(SUBSTITUTE(D3155,CHAR(160),CHAR(32))),Metadata!B$1:D$2632,3,FALSE)</f>
        <v>Mémoires pour servir à l'histoire des moeurs du XVIII siècle</v>
      </c>
      <c r="G3155">
        <f>VLOOKUP(TRIM(SUBSTITUTE(D3155,CHAR(160),CHAR(32))),Metadata!B$1:E$2632,4,FALSE)</f>
        <v>1751</v>
      </c>
      <c r="H3155" t="s">
        <v>534</v>
      </c>
      <c r="J3155" t="str">
        <f>VLOOKUP(TRIM(SUBSTITUTE(D3155,CHAR(160),CHAR(32))),Metadata!B$1:H$2632,7,FALSE)</f>
        <v>roman</v>
      </c>
      <c r="L3155" t="str">
        <f>VLOOKUP(TRIM(SUBSTITUTE(D3155,CHAR(160),CHAR(32))),Metadata!B$1:J$2632,9,FALSE)</f>
        <v>prose</v>
      </c>
      <c r="M3155">
        <f>VLOOKUP(TRIM(SUBSTITUTE(D3155,CHAR(160),CHAR(32))),Metadata!B$1:K$2632,10,FALSE)</f>
        <v>37841</v>
      </c>
      <c r="N3155" s="2" t="s">
        <v>3637</v>
      </c>
      <c r="O3155">
        <v>29</v>
      </c>
      <c r="P3155">
        <v>35</v>
      </c>
    </row>
    <row r="3156" spans="1:18" x14ac:dyDescent="0.25">
      <c r="A3156" t="s">
        <v>4354</v>
      </c>
      <c r="B3156" t="s">
        <v>3648</v>
      </c>
      <c r="C3156" t="s">
        <v>330</v>
      </c>
      <c r="D3156" t="s">
        <v>7740</v>
      </c>
      <c r="E3156" t="str">
        <f>VLOOKUP(TRIM(SUBSTITUTE(D3156,CHAR(160),CHAR(32))),Metadata!B$1:C$2632,2,FALSE)</f>
        <v>Lot, Ferdinand, 1866-1952.</v>
      </c>
      <c r="F3156" t="str">
        <f>VLOOKUP(TRIM(SUBSTITUTE(D3156,CHAR(160),CHAR(32))),Metadata!B$1:D$2632,3,FALSE)</f>
        <v>Naissance de la France</v>
      </c>
      <c r="G3156">
        <f>VLOOKUP(TRIM(SUBSTITUTE(D3156,CHAR(160),CHAR(32))),Metadata!B$1:E$2632,4,FALSE)</f>
        <v>1948</v>
      </c>
      <c r="H3156" t="s">
        <v>534</v>
      </c>
      <c r="J3156" t="str">
        <f>VLOOKUP(TRIM(SUBSTITUTE(D3156,CHAR(160),CHAR(32))),Metadata!B$1:H$2632,7,FALSE)</f>
        <v>traite</v>
      </c>
      <c r="L3156" t="str">
        <f>VLOOKUP(TRIM(SUBSTITUTE(D3156,CHAR(160),CHAR(32))),Metadata!B$1:J$2632,9,FALSE)</f>
        <v/>
      </c>
      <c r="M3156">
        <f>VLOOKUP(TRIM(SUBSTITUTE(D3156,CHAR(160),CHAR(32))),Metadata!B$1:K$2632,10,FALSE)</f>
        <v>289090</v>
      </c>
      <c r="N3156" s="1" t="s">
        <v>3638</v>
      </c>
      <c r="O3156">
        <v>15</v>
      </c>
      <c r="P3156">
        <v>20</v>
      </c>
    </row>
    <row r="3157" spans="1:18" x14ac:dyDescent="0.25">
      <c r="A3157" t="s">
        <v>4354</v>
      </c>
      <c r="B3157" t="s">
        <v>3648</v>
      </c>
      <c r="C3157" t="s">
        <v>330</v>
      </c>
      <c r="D3157" t="s">
        <v>8868</v>
      </c>
      <c r="E3157" t="str">
        <f>VLOOKUP(TRIM(SUBSTITUTE(D3157,CHAR(160),CHAR(32))),Metadata!B$1:C$2632,2,FALSE)</f>
        <v>Genevoix, Maurice, 1890-</v>
      </c>
      <c r="F3157" t="str">
        <f>VLOOKUP(TRIM(SUBSTITUTE(D3157,CHAR(160),CHAR(32))),Metadata!B$1:D$2632,3,FALSE)</f>
        <v>Raboliot</v>
      </c>
      <c r="G3157">
        <f>VLOOKUP(TRIM(SUBSTITUTE(D3157,CHAR(160),CHAR(32))),Metadata!B$1:E$2632,4,FALSE)</f>
        <v>1925</v>
      </c>
      <c r="H3157" t="s">
        <v>534</v>
      </c>
      <c r="J3157" t="str">
        <f>VLOOKUP(TRIM(SUBSTITUTE(D3157,CHAR(160),CHAR(32))),Metadata!B$1:H$2632,7,FALSE)</f>
        <v>roman</v>
      </c>
      <c r="L3157" t="str">
        <f>VLOOKUP(TRIM(SUBSTITUTE(D3157,CHAR(160),CHAR(32))),Metadata!B$1:J$2632,9,FALSE)</f>
        <v>prose</v>
      </c>
      <c r="M3157">
        <f>VLOOKUP(TRIM(SUBSTITUTE(D3157,CHAR(160),CHAR(32))),Metadata!B$1:K$2632,10,FALSE)</f>
        <v>73471</v>
      </c>
      <c r="N3157" s="1" t="s">
        <v>3639</v>
      </c>
      <c r="O3157">
        <v>300</v>
      </c>
      <c r="P3157">
        <v>305</v>
      </c>
    </row>
    <row r="3158" spans="1:18" x14ac:dyDescent="0.25">
      <c r="A3158" t="s">
        <v>4354</v>
      </c>
      <c r="B3158" t="s">
        <v>3648</v>
      </c>
      <c r="C3158" t="s">
        <v>330</v>
      </c>
      <c r="D3158" t="s">
        <v>8899</v>
      </c>
      <c r="E3158" t="str">
        <f>VLOOKUP(TRIM(SUBSTITUTE(D3158,CHAR(160),CHAR(32))),Metadata!B$1:C$2632,2,FALSE)</f>
        <v>Grousset, René, 1885-1952.</v>
      </c>
      <c r="F3158" t="str">
        <f>VLOOKUP(TRIM(SUBSTITUTE(D3158,CHAR(160),CHAR(32))),Metadata!B$1:D$2632,3,FALSE)</f>
        <v>L'épopée des croisades</v>
      </c>
      <c r="G3158">
        <f>VLOOKUP(TRIM(SUBSTITUTE(D3158,CHAR(160),CHAR(32))),Metadata!B$1:E$2632,4,FALSE)</f>
        <v>1939</v>
      </c>
      <c r="H3158" t="s">
        <v>534</v>
      </c>
      <c r="J3158" t="str">
        <f>VLOOKUP(TRIM(SUBSTITUTE(D3158,CHAR(160),CHAR(32))),Metadata!B$1:H$2632,7,FALSE)</f>
        <v>traite ou essai</v>
      </c>
      <c r="L3158" t="str">
        <f>VLOOKUP(TRIM(SUBSTITUTE(D3158,CHAR(160),CHAR(32))),Metadata!B$1:J$2632,9,FALSE)</f>
        <v>prose</v>
      </c>
      <c r="M3158">
        <f>VLOOKUP(TRIM(SUBSTITUTE(D3158,CHAR(160),CHAR(32))),Metadata!B$1:K$2632,10,FALSE)</f>
        <v>110307</v>
      </c>
      <c r="N3158" s="1" t="s">
        <v>3640</v>
      </c>
      <c r="O3158">
        <v>83</v>
      </c>
      <c r="P3158">
        <v>88</v>
      </c>
    </row>
    <row r="3159" spans="1:18" x14ac:dyDescent="0.25">
      <c r="A3159" t="s">
        <v>4354</v>
      </c>
      <c r="B3159" t="s">
        <v>3648</v>
      </c>
      <c r="C3159" t="s">
        <v>330</v>
      </c>
      <c r="D3159" t="s">
        <v>8836</v>
      </c>
      <c r="E3159" t="str">
        <f>VLOOKUP(TRIM(SUBSTITUTE(D3159,CHAR(160),CHAR(32))),Metadata!B$1:C$2632,2,FALSE)</f>
        <v>Goncourt, Edmond de, 1822-1896: Goncourt, Jules de, 1830-1870.</v>
      </c>
      <c r="F3159" t="str">
        <f>VLOOKUP(TRIM(SUBSTITUTE(D3159,CHAR(160),CHAR(32))),Metadata!B$1:D$2632,3,FALSE)</f>
        <v>Journal. T. 2, 1864-1878</v>
      </c>
      <c r="G3159">
        <f>VLOOKUP(TRIM(SUBSTITUTE(D3159,CHAR(160),CHAR(32))),Metadata!B$1:E$2632,4,FALSE)</f>
        <v>1878</v>
      </c>
      <c r="H3159" t="s">
        <v>534</v>
      </c>
      <c r="J3159" t="str">
        <f>VLOOKUP(TRIM(SUBSTITUTE(D3159,CHAR(160),CHAR(32))),Metadata!B$1:H$2632,7,FALSE)</f>
        <v>memoires</v>
      </c>
      <c r="L3159" t="str">
        <f>VLOOKUP(TRIM(SUBSTITUTE(D3159,CHAR(160),CHAR(32))),Metadata!B$1:J$2632,9,FALSE)</f>
        <v>prose</v>
      </c>
      <c r="M3159">
        <f>VLOOKUP(TRIM(SUBSTITUTE(D3159,CHAR(160),CHAR(32))),Metadata!B$1:K$2632,10,FALSE)</f>
        <v>428542</v>
      </c>
      <c r="N3159" s="1" t="s">
        <v>3641</v>
      </c>
      <c r="O3159">
        <v>91</v>
      </c>
      <c r="P3159">
        <v>98</v>
      </c>
    </row>
    <row r="3160" spans="1:18" x14ac:dyDescent="0.25">
      <c r="A3160" t="s">
        <v>4354</v>
      </c>
      <c r="B3160" t="s">
        <v>3648</v>
      </c>
      <c r="C3160" t="s">
        <v>330</v>
      </c>
      <c r="D3160" t="s">
        <v>8873</v>
      </c>
      <c r="E3160" t="str">
        <f>VLOOKUP(TRIM(SUBSTITUTE(D3160,CHAR(160),CHAR(32))),Metadata!B$1:C$2632,2,FALSE)</f>
        <v>Gide, André, 1869-1951.</v>
      </c>
      <c r="F3160" t="str">
        <f>VLOOKUP(TRIM(SUBSTITUTE(D3160,CHAR(160),CHAR(32))),Metadata!B$1:D$2632,3,FALSE)</f>
        <v>Isabelle</v>
      </c>
      <c r="G3160">
        <f>VLOOKUP(TRIM(SUBSTITUTE(D3160,CHAR(160),CHAR(32))),Metadata!B$1:E$2632,4,FALSE)</f>
        <v>1911</v>
      </c>
      <c r="H3160" t="s">
        <v>534</v>
      </c>
      <c r="J3160" t="str">
        <f>VLOOKUP(TRIM(SUBSTITUTE(D3160,CHAR(160),CHAR(32))),Metadata!B$1:H$2632,7,FALSE)</f>
        <v>roman</v>
      </c>
      <c r="L3160" t="str">
        <f>VLOOKUP(TRIM(SUBSTITUTE(D3160,CHAR(160),CHAR(32))),Metadata!B$1:J$2632,9,FALSE)</f>
        <v>prose</v>
      </c>
      <c r="M3160">
        <f>VLOOKUP(TRIM(SUBSTITUTE(D3160,CHAR(160),CHAR(32))),Metadata!B$1:K$2632,10,FALSE)</f>
        <v>27725</v>
      </c>
      <c r="N3160" s="1" t="s">
        <v>3642</v>
      </c>
      <c r="O3160">
        <v>265</v>
      </c>
      <c r="P3160">
        <v>270</v>
      </c>
    </row>
    <row r="3161" spans="1:18" x14ac:dyDescent="0.25">
      <c r="A3161" t="s">
        <v>4354</v>
      </c>
      <c r="B3161" t="s">
        <v>3648</v>
      </c>
      <c r="C3161" t="s">
        <v>330</v>
      </c>
      <c r="D3161" t="s">
        <v>7380</v>
      </c>
      <c r="E3161" t="str">
        <f>VLOOKUP(TRIM(SUBSTITUTE(D3161,CHAR(160),CHAR(32))),Metadata!B$1:C$2632,2,FALSE)</f>
        <v>Vaudet, Charles.</v>
      </c>
      <c r="F3161" t="str">
        <f>VLOOKUP(TRIM(SUBSTITUTE(D3161,CHAR(160),CHAR(32))),Metadata!B$1:D$2632,3,FALSE)</f>
        <v>La vérité sur la question romaine.</v>
      </c>
      <c r="G3161">
        <f>VLOOKUP(TRIM(SUBSTITUTE(D3161,CHAR(160),CHAR(32))),Metadata!B$1:E$2632,4,FALSE)</f>
        <v>1930</v>
      </c>
      <c r="H3161" t="s">
        <v>534</v>
      </c>
      <c r="J3161" t="str">
        <f>VLOOKUP(TRIM(SUBSTITUTE(D3161,CHAR(160),CHAR(32))),Metadata!B$1:H$2632,7,FALSE)</f>
        <v>traite</v>
      </c>
      <c r="L3161" t="str">
        <f>VLOOKUP(TRIM(SUBSTITUTE(D3161,CHAR(160),CHAR(32))),Metadata!B$1:J$2632,9,FALSE)</f>
        <v/>
      </c>
      <c r="M3161">
        <f>VLOOKUP(TRIM(SUBSTITUTE(D3161,CHAR(160),CHAR(32))),Metadata!B$1:K$2632,10,FALSE)</f>
        <v>61629</v>
      </c>
      <c r="N3161" s="1" t="s">
        <v>3643</v>
      </c>
      <c r="O3161">
        <v>122</v>
      </c>
      <c r="P3161">
        <v>129</v>
      </c>
    </row>
    <row r="3162" spans="1:18" x14ac:dyDescent="0.25">
      <c r="A3162" t="s">
        <v>4354</v>
      </c>
      <c r="B3162" t="s">
        <v>3648</v>
      </c>
      <c r="C3162" t="s">
        <v>330</v>
      </c>
      <c r="D3162" t="s">
        <v>7209</v>
      </c>
      <c r="E3162" t="str">
        <f>VLOOKUP(TRIM(SUBSTITUTE(D3162,CHAR(160),CHAR(32))),Metadata!B$1:C$2632,2,FALSE)</f>
        <v>Mathiez, Albert, 1874-1932.</v>
      </c>
      <c r="F3162" t="str">
        <f>VLOOKUP(TRIM(SUBSTITUTE(D3162,CHAR(160),CHAR(32))),Metadata!B$1:D$2632,3,FALSE)</f>
        <v>La révolution française</v>
      </c>
      <c r="G3162">
        <f>VLOOKUP(TRIM(SUBSTITUTE(D3162,CHAR(160),CHAR(32))),Metadata!B$1:E$2632,4,FALSE)</f>
        <v>1922</v>
      </c>
      <c r="H3162" t="s">
        <v>534</v>
      </c>
      <c r="J3162" t="str">
        <f>VLOOKUP(TRIM(SUBSTITUTE(D3162,CHAR(160),CHAR(32))),Metadata!B$1:H$2632,7,FALSE)</f>
        <v>traite</v>
      </c>
      <c r="L3162" t="str">
        <f>VLOOKUP(TRIM(SUBSTITUTE(D3162,CHAR(160),CHAR(32))),Metadata!B$1:J$2632,9,FALSE)</f>
        <v/>
      </c>
      <c r="M3162">
        <f>VLOOKUP(TRIM(SUBSTITUTE(D3162,CHAR(160),CHAR(32))),Metadata!B$1:K$2632,10,FALSE)</f>
        <v>207556</v>
      </c>
      <c r="N3162" s="1" t="s">
        <v>3644</v>
      </c>
      <c r="O3162">
        <v>12</v>
      </c>
      <c r="P3162">
        <v>17</v>
      </c>
    </row>
    <row r="3163" spans="1:18" x14ac:dyDescent="0.25">
      <c r="A3163" t="s">
        <v>4354</v>
      </c>
      <c r="B3163" t="s">
        <v>3648</v>
      </c>
      <c r="C3163" t="s">
        <v>330</v>
      </c>
      <c r="D3163" t="s">
        <v>8787</v>
      </c>
      <c r="E3163" t="str">
        <f>VLOOKUP(TRIM(SUBSTITUTE(D3163,CHAR(160),CHAR(32))),Metadata!B$1:C$2632,2,FALSE)</f>
        <v>Bernanos, Georges, 1888-1948.</v>
      </c>
      <c r="F3163" t="str">
        <f>VLOOKUP(TRIM(SUBSTITUTE(D3163,CHAR(160),CHAR(32))),Metadata!B$1:D$2632,3,FALSE)</f>
        <v>Monsieur Ouine</v>
      </c>
      <c r="G3163">
        <f>VLOOKUP(TRIM(SUBSTITUTE(D3163,CHAR(160),CHAR(32))),Metadata!B$1:E$2632,4,FALSE)</f>
        <v>1943</v>
      </c>
      <c r="H3163" t="s">
        <v>534</v>
      </c>
      <c r="J3163" t="str">
        <f>VLOOKUP(TRIM(SUBSTITUTE(D3163,CHAR(160),CHAR(32))),Metadata!B$1:H$2632,7,FALSE)</f>
        <v>roman</v>
      </c>
      <c r="L3163" t="str">
        <f>VLOOKUP(TRIM(SUBSTITUTE(D3163,CHAR(160),CHAR(32))),Metadata!B$1:J$2632,9,FALSE)</f>
        <v>prose</v>
      </c>
      <c r="M3163">
        <f>VLOOKUP(TRIM(SUBSTITUTE(D3163,CHAR(160),CHAR(32))),Metadata!B$1:K$2632,10,FALSE)</f>
        <v>84339</v>
      </c>
      <c r="N3163" s="1" t="s">
        <v>3645</v>
      </c>
      <c r="O3163">
        <v>78</v>
      </c>
      <c r="P3163">
        <v>84</v>
      </c>
    </row>
    <row r="3164" spans="1:18" x14ac:dyDescent="0.25">
      <c r="A3164" t="s">
        <v>4354</v>
      </c>
      <c r="B3164" t="s">
        <v>3648</v>
      </c>
      <c r="C3164" t="s">
        <v>330</v>
      </c>
      <c r="D3164" t="s">
        <v>8940</v>
      </c>
      <c r="E3164" t="str">
        <f>VLOOKUP(TRIM(SUBSTITUTE(D3164,CHAR(160),CHAR(32))),Metadata!B$1:C$2632,2,FALSE)</f>
        <v>Mauriac, François, 1885-1970.</v>
      </c>
      <c r="F3164" t="str">
        <f>VLOOKUP(TRIM(SUBSTITUTE(D3164,CHAR(160),CHAR(32))),Metadata!B$1:D$2632,3,FALSE)</f>
        <v>Le mystère Frontenac</v>
      </c>
      <c r="G3164">
        <f>VLOOKUP(TRIM(SUBSTITUTE(D3164,CHAR(160),CHAR(32))),Metadata!B$1:E$2632,4,FALSE)</f>
        <v>1933</v>
      </c>
      <c r="H3164" t="s">
        <v>534</v>
      </c>
      <c r="J3164" t="str">
        <f>VLOOKUP(TRIM(SUBSTITUTE(D3164,CHAR(160),CHAR(32))),Metadata!B$1:H$2632,7,FALSE)</f>
        <v>roman</v>
      </c>
      <c r="L3164" t="str">
        <f>VLOOKUP(TRIM(SUBSTITUTE(D3164,CHAR(160),CHAR(32))),Metadata!B$1:J$2632,9,FALSE)</f>
        <v>prose</v>
      </c>
      <c r="M3164">
        <f>VLOOKUP(TRIM(SUBSTITUTE(D3164,CHAR(160),CHAR(32))),Metadata!B$1:K$2632,10,FALSE)</f>
        <v>49207</v>
      </c>
      <c r="N3164" s="1" t="s">
        <v>3646</v>
      </c>
      <c r="O3164">
        <v>71</v>
      </c>
      <c r="P3164">
        <v>77</v>
      </c>
    </row>
    <row r="3165" spans="1:18" x14ac:dyDescent="0.25">
      <c r="A3165" t="s">
        <v>4354</v>
      </c>
      <c r="B3165" t="s">
        <v>3648</v>
      </c>
      <c r="C3165" t="s">
        <v>330</v>
      </c>
      <c r="D3165" t="s">
        <v>8899</v>
      </c>
      <c r="E3165" t="str">
        <f>VLOOKUP(TRIM(SUBSTITUTE(D3165,CHAR(160),CHAR(32))),Metadata!B$1:C$2632,2,FALSE)</f>
        <v>Grousset, René, 1885-1952.</v>
      </c>
      <c r="F3165" t="str">
        <f>VLOOKUP(TRIM(SUBSTITUTE(D3165,CHAR(160),CHAR(32))),Metadata!B$1:D$2632,3,FALSE)</f>
        <v>L'épopée des croisades</v>
      </c>
      <c r="G3165">
        <f>VLOOKUP(TRIM(SUBSTITUTE(D3165,CHAR(160),CHAR(32))),Metadata!B$1:E$2632,4,FALSE)</f>
        <v>1939</v>
      </c>
      <c r="H3165" t="s">
        <v>534</v>
      </c>
      <c r="J3165" t="str">
        <f>VLOOKUP(TRIM(SUBSTITUTE(D3165,CHAR(160),CHAR(32))),Metadata!B$1:H$2632,7,FALSE)</f>
        <v>traite ou essai</v>
      </c>
      <c r="L3165" t="str">
        <f>VLOOKUP(TRIM(SUBSTITUTE(D3165,CHAR(160),CHAR(32))),Metadata!B$1:J$2632,9,FALSE)</f>
        <v>prose</v>
      </c>
      <c r="M3165">
        <f>VLOOKUP(TRIM(SUBSTITUTE(D3165,CHAR(160),CHAR(32))),Metadata!B$1:K$2632,10,FALSE)</f>
        <v>110307</v>
      </c>
      <c r="N3165" s="1" t="s">
        <v>3647</v>
      </c>
      <c r="O3165">
        <v>20</v>
      </c>
      <c r="P3165">
        <v>25</v>
      </c>
    </row>
    <row r="3166" spans="1:18" x14ac:dyDescent="0.25">
      <c r="A3166" t="s">
        <v>4354</v>
      </c>
      <c r="B3166" t="s">
        <v>3653</v>
      </c>
      <c r="C3166" t="s">
        <v>330</v>
      </c>
      <c r="D3166" t="s">
        <v>8191</v>
      </c>
      <c r="E3166" t="str">
        <f>VLOOKUP(TRIM(SUBSTITUTE(D3166,CHAR(160),CHAR(32))),Metadata!B$1:C$2632,2,FALSE)</f>
        <v>Bonnet, Charles, 1720-1793.</v>
      </c>
      <c r="F3166" t="str">
        <f>VLOOKUP(TRIM(SUBSTITUTE(D3166,CHAR(160),CHAR(32))),Metadata!B$1:D$2632,3,FALSE)</f>
        <v>Contemplation de la nature</v>
      </c>
      <c r="G3166">
        <f>VLOOKUP(TRIM(SUBSTITUTE(D3166,CHAR(160),CHAR(32))),Metadata!B$1:E$2632,4,FALSE)</f>
        <v>1764</v>
      </c>
      <c r="H3166" t="s">
        <v>448</v>
      </c>
      <c r="J3166" t="str">
        <f>VLOOKUP(TRIM(SUBSTITUTE(D3166,CHAR(160),CHAR(32))),Metadata!B$1:H$2632,7,FALSE)</f>
        <v>traite ou essai</v>
      </c>
      <c r="L3166" t="str">
        <f>VLOOKUP(TRIM(SUBSTITUTE(D3166,CHAR(160),CHAR(32))),Metadata!B$1:J$2632,9,FALSE)</f>
        <v>prose</v>
      </c>
      <c r="M3166">
        <f>VLOOKUP(TRIM(SUBSTITUTE(D3166,CHAR(160),CHAR(32))),Metadata!B$1:K$2632,10,FALSE)</f>
        <v>139979</v>
      </c>
      <c r="N3166" s="1" t="s">
        <v>3649</v>
      </c>
      <c r="O3166">
        <v>73</v>
      </c>
      <c r="P3166">
        <v>78</v>
      </c>
      <c r="Q3166">
        <v>83</v>
      </c>
      <c r="R3166">
        <v>87</v>
      </c>
    </row>
    <row r="3167" spans="1:18" x14ac:dyDescent="0.25">
      <c r="A3167" t="s">
        <v>4354</v>
      </c>
      <c r="B3167" t="s">
        <v>3653</v>
      </c>
      <c r="C3167" t="s">
        <v>330</v>
      </c>
      <c r="D3167" t="s">
        <v>8295</v>
      </c>
      <c r="E3167" t="str">
        <f>VLOOKUP(TRIM(SUBSTITUTE(D3167,CHAR(160),CHAR(32))),Metadata!B$1:C$2632,2,FALSE)</f>
        <v>Laplace, Pierre Simon, marquis de, 1749-1827.</v>
      </c>
      <c r="F3167" t="str">
        <f>VLOOKUP(TRIM(SUBSTITUTE(D3167,CHAR(160),CHAR(32))),Metadata!B$1:D$2632,3,FALSE)</f>
        <v>Exposition du système du monde.</v>
      </c>
      <c r="G3167">
        <f>VLOOKUP(TRIM(SUBSTITUTE(D3167,CHAR(160),CHAR(32))),Metadata!B$1:E$2632,4,FALSE)</f>
        <v>1796</v>
      </c>
      <c r="H3167" t="s">
        <v>448</v>
      </c>
      <c r="J3167" t="str">
        <f>VLOOKUP(TRIM(SUBSTITUTE(D3167,CHAR(160),CHAR(32))),Metadata!B$1:H$2632,7,FALSE)</f>
        <v>traite ou essai</v>
      </c>
      <c r="L3167" t="str">
        <f>VLOOKUP(TRIM(SUBSTITUTE(D3167,CHAR(160),CHAR(32))),Metadata!B$1:J$2632,9,FALSE)</f>
        <v>prose</v>
      </c>
      <c r="M3167">
        <f>VLOOKUP(TRIM(SUBSTITUTE(D3167,CHAR(160),CHAR(32))),Metadata!B$1:K$2632,10,FALSE)</f>
        <v>125390</v>
      </c>
      <c r="N3167" s="1" t="s">
        <v>3650</v>
      </c>
      <c r="O3167">
        <v>45</v>
      </c>
      <c r="P3167">
        <v>50</v>
      </c>
      <c r="Q3167">
        <v>55</v>
      </c>
      <c r="R3167">
        <v>59</v>
      </c>
    </row>
    <row r="3168" spans="1:18" x14ac:dyDescent="0.25">
      <c r="A3168" t="s">
        <v>4354</v>
      </c>
      <c r="B3168" t="s">
        <v>3653</v>
      </c>
      <c r="C3168" t="s">
        <v>330</v>
      </c>
      <c r="D3168" t="s">
        <v>8597</v>
      </c>
      <c r="E3168" t="str">
        <f>VLOOKUP(TRIM(SUBSTITUTE(D3168,CHAR(160),CHAR(32))),Metadata!B$1:C$2632,2,FALSE)</f>
        <v>Leroux, Pierre, 1797-1871.</v>
      </c>
      <c r="F3168" t="str">
        <f>VLOOKUP(TRIM(SUBSTITUTE(D3168,CHAR(160),CHAR(32))),Metadata!B$1:D$2632,3,FALSE)</f>
        <v>De l'humanité: de son principe, et de son avenir: où se trouve exposée la vrai définition de la religion et où l'on explique le sens, la suite et l'enchâinement du mosaisme et du christianisme. Première partie</v>
      </c>
      <c r="G3168">
        <f>VLOOKUP(TRIM(SUBSTITUTE(D3168,CHAR(160),CHAR(32))),Metadata!B$1:E$2632,4,FALSE)</f>
        <v>1840</v>
      </c>
      <c r="H3168" t="s">
        <v>450</v>
      </c>
      <c r="J3168" t="str">
        <f>VLOOKUP(TRIM(SUBSTITUTE(D3168,CHAR(160),CHAR(32))),Metadata!B$1:H$2632,7,FALSE)</f>
        <v>traite ou essai</v>
      </c>
      <c r="L3168" t="str">
        <f>VLOOKUP(TRIM(SUBSTITUTE(D3168,CHAR(160),CHAR(32))),Metadata!B$1:J$2632,9,FALSE)</f>
        <v>prose</v>
      </c>
      <c r="M3168">
        <f>VLOOKUP(TRIM(SUBSTITUTE(D3168,CHAR(160),CHAR(32))),Metadata!B$1:K$2632,10,FALSE)</f>
        <v>207532</v>
      </c>
      <c r="N3168" s="1" t="s">
        <v>3651</v>
      </c>
      <c r="O3168">
        <v>66</v>
      </c>
      <c r="P3168">
        <v>71</v>
      </c>
      <c r="Q3168">
        <v>77</v>
      </c>
      <c r="R3168">
        <v>82</v>
      </c>
    </row>
    <row r="3169" spans="1:18" x14ac:dyDescent="0.25">
      <c r="A3169" t="s">
        <v>4354</v>
      </c>
      <c r="B3169" t="s">
        <v>3653</v>
      </c>
      <c r="C3169" t="s">
        <v>330</v>
      </c>
      <c r="D3169" t="s">
        <v>8926</v>
      </c>
      <c r="E3169" t="str">
        <f>VLOOKUP(TRIM(SUBSTITUTE(D3169,CHAR(160),CHAR(32))),Metadata!B$1:C$2632,2,FALSE)</f>
        <v>Maritain, Jacques, 1882-1973.</v>
      </c>
      <c r="F3169" t="str">
        <f>VLOOKUP(TRIM(SUBSTITUTE(D3169,CHAR(160),CHAR(32))),Metadata!B$1:D$2632,3,FALSE)</f>
        <v>Primauté du spirituel</v>
      </c>
      <c r="G3169">
        <f>VLOOKUP(TRIM(SUBSTITUTE(D3169,CHAR(160),CHAR(32))),Metadata!B$1:E$2632,4,FALSE)</f>
        <v>1927</v>
      </c>
      <c r="H3169" t="s">
        <v>534</v>
      </c>
      <c r="J3169" t="str">
        <f>VLOOKUP(TRIM(SUBSTITUTE(D3169,CHAR(160),CHAR(32))),Metadata!B$1:H$2632,7,FALSE)</f>
        <v>traite ou essai</v>
      </c>
      <c r="L3169" t="str">
        <f>VLOOKUP(TRIM(SUBSTITUTE(D3169,CHAR(160),CHAR(32))),Metadata!B$1:J$2632,9,FALSE)</f>
        <v>prose</v>
      </c>
      <c r="M3169">
        <f>VLOOKUP(TRIM(SUBSTITUTE(D3169,CHAR(160),CHAR(32))),Metadata!B$1:K$2632,10,FALSE)</f>
        <v>45729</v>
      </c>
      <c r="N3169" t="s">
        <v>3652</v>
      </c>
      <c r="O3169">
        <v>311</v>
      </c>
      <c r="P3169">
        <v>316</v>
      </c>
      <c r="Q3169">
        <v>321</v>
      </c>
      <c r="R3169">
        <v>325</v>
      </c>
    </row>
    <row r="3170" spans="1:18" x14ac:dyDescent="0.25">
      <c r="A3170" t="s">
        <v>4354</v>
      </c>
      <c r="B3170" t="s">
        <v>3714</v>
      </c>
      <c r="C3170" t="s">
        <v>330</v>
      </c>
      <c r="D3170" t="s">
        <v>7905</v>
      </c>
      <c r="E3170" t="str">
        <f>VLOOKUP(TRIM(SUBSTITUTE(D3170,CHAR(160),CHAR(32))),Metadata!B$1:C$2632,2,FALSE)</f>
        <v>Retz, Jean François Paul de Gondi de, 1613-1679.</v>
      </c>
      <c r="F3170" t="str">
        <f>VLOOKUP(TRIM(SUBSTITUTE(D3170,CHAR(160),CHAR(32))),Metadata!B$1:D$2632,3,FALSE)</f>
        <v>Memoires. T. 2</v>
      </c>
      <c r="G3170">
        <f>VLOOKUP(TRIM(SUBSTITUTE(D3170,CHAR(160),CHAR(32))),Metadata!B$1:E$2632,4,FALSE)</f>
        <v>1679</v>
      </c>
      <c r="H3170" t="s">
        <v>445</v>
      </c>
      <c r="J3170" t="str">
        <f>VLOOKUP(TRIM(SUBSTITUTE(D3170,CHAR(160),CHAR(32))),Metadata!B$1:H$2632,7,FALSE)</f>
        <v>memoires</v>
      </c>
      <c r="L3170" t="str">
        <f>VLOOKUP(TRIM(SUBSTITUTE(D3170,CHAR(160),CHAR(32))),Metadata!B$1:J$2632,9,FALSE)</f>
        <v>prose</v>
      </c>
      <c r="M3170">
        <f>VLOOKUP(TRIM(SUBSTITUTE(D3170,CHAR(160),CHAR(32))),Metadata!B$1:K$2632,10,FALSE)</f>
        <v>110889</v>
      </c>
      <c r="N3170" s="1" t="s">
        <v>3654</v>
      </c>
      <c r="O3170">
        <v>38</v>
      </c>
      <c r="P3170">
        <v>42</v>
      </c>
      <c r="Q3170">
        <v>64</v>
      </c>
      <c r="R3170">
        <v>68</v>
      </c>
    </row>
    <row r="3171" spans="1:18" x14ac:dyDescent="0.25">
      <c r="A3171" t="s">
        <v>4354</v>
      </c>
      <c r="B3171" t="s">
        <v>3714</v>
      </c>
      <c r="C3171" t="s">
        <v>330</v>
      </c>
      <c r="D3171" t="s">
        <v>8054</v>
      </c>
      <c r="E3171" t="str">
        <f>VLOOKUP(TRIM(SUBSTITUTE(D3171,CHAR(160),CHAR(32))),Metadata!B$1:C$2632,2,FALSE)</f>
        <v>Fénelon, François de Salignac de La Mothe-, 1651-1715.</v>
      </c>
      <c r="F3171" t="str">
        <f>VLOOKUP(TRIM(SUBSTITUTE(D3171,CHAR(160),CHAR(32))),Metadata!B$1:D$2632,3,FALSE)</f>
        <v>Lettre à Louis XIV</v>
      </c>
      <c r="G3171">
        <f>VLOOKUP(TRIM(SUBSTITUTE(D3171,CHAR(160),CHAR(32))),Metadata!B$1:E$2632,4,FALSE)</f>
        <v>1694</v>
      </c>
      <c r="H3171" t="s">
        <v>445</v>
      </c>
      <c r="J3171" t="str">
        <f>VLOOKUP(TRIM(SUBSTITUTE(D3171,CHAR(160),CHAR(32))),Metadata!B$1:H$2632,7,FALSE)</f>
        <v>pamphlet</v>
      </c>
      <c r="L3171" t="str">
        <f>VLOOKUP(TRIM(SUBSTITUTE(D3171,CHAR(160),CHAR(32))),Metadata!B$1:J$2632,9,FALSE)</f>
        <v>prose</v>
      </c>
      <c r="M3171">
        <f>VLOOKUP(TRIM(SUBSTITUTE(D3171,CHAR(160),CHAR(32))),Metadata!B$1:K$2632,10,FALSE)</f>
        <v>3369</v>
      </c>
      <c r="N3171" s="1" t="s">
        <v>3655</v>
      </c>
      <c r="O3171">
        <v>90</v>
      </c>
      <c r="P3171">
        <v>94</v>
      </c>
      <c r="Q3171">
        <v>99</v>
      </c>
      <c r="R3171">
        <v>103</v>
      </c>
    </row>
    <row r="3172" spans="1:18" x14ac:dyDescent="0.25">
      <c r="A3172" t="s">
        <v>4354</v>
      </c>
      <c r="B3172" t="s">
        <v>3714</v>
      </c>
      <c r="C3172" t="s">
        <v>330</v>
      </c>
      <c r="D3172" t="s">
        <v>7984</v>
      </c>
      <c r="E3172" t="str">
        <f>VLOOKUP(TRIM(SUBSTITUTE(D3172,CHAR(160),CHAR(32))),Metadata!B$1:C$2632,2,FALSE)</f>
        <v>Balzac, Jean-Louis Guez, seigneur de, 1597-1654.</v>
      </c>
      <c r="F3172" t="str">
        <f>VLOOKUP(TRIM(SUBSTITUTE(D3172,CHAR(160),CHAR(32))),Metadata!B$1:D$2632,3,FALSE)</f>
        <v>Le Prince</v>
      </c>
      <c r="G3172">
        <f>VLOOKUP(TRIM(SUBSTITUTE(D3172,CHAR(160),CHAR(32))),Metadata!B$1:E$2632,4,FALSE)</f>
        <v>1631</v>
      </c>
      <c r="H3172" t="s">
        <v>445</v>
      </c>
      <c r="J3172" t="str">
        <f>VLOOKUP(TRIM(SUBSTITUTE(D3172,CHAR(160),CHAR(32))),Metadata!B$1:H$2632,7,FALSE)</f>
        <v>traite ou essai</v>
      </c>
      <c r="L3172" t="str">
        <f>VLOOKUP(TRIM(SUBSTITUTE(D3172,CHAR(160),CHAR(32))),Metadata!B$1:J$2632,9,FALSE)</f>
        <v>prose</v>
      </c>
      <c r="M3172">
        <f>VLOOKUP(TRIM(SUBSTITUTE(D3172,CHAR(160),CHAR(32))),Metadata!B$1:K$2632,10,FALSE)</f>
        <v>55342</v>
      </c>
      <c r="N3172" s="1" t="s">
        <v>3656</v>
      </c>
      <c r="O3172">
        <v>141</v>
      </c>
      <c r="P3172">
        <v>145</v>
      </c>
      <c r="Q3172">
        <v>150</v>
      </c>
      <c r="R3172">
        <v>154</v>
      </c>
    </row>
    <row r="3173" spans="1:18" x14ac:dyDescent="0.25">
      <c r="A3173" t="s">
        <v>4354</v>
      </c>
      <c r="B3173" t="s">
        <v>3714</v>
      </c>
      <c r="C3173" t="s">
        <v>330</v>
      </c>
      <c r="D3173" t="s">
        <v>7904</v>
      </c>
      <c r="E3173" t="str">
        <f>VLOOKUP(TRIM(SUBSTITUTE(D3173,CHAR(160),CHAR(32))),Metadata!B$1:C$2632,2,FALSE)</f>
        <v>Retz, Jean François Paul de Gondi de, 1613-1679.</v>
      </c>
      <c r="F3173" t="str">
        <f>VLOOKUP(TRIM(SUBSTITUTE(D3173,CHAR(160),CHAR(32))),Metadata!B$1:D$2632,3,FALSE)</f>
        <v>Mémoires. T. 1</v>
      </c>
      <c r="G3173">
        <f>VLOOKUP(TRIM(SUBSTITUTE(D3173,CHAR(160),CHAR(32))),Metadata!B$1:E$2632,4,FALSE)</f>
        <v>1679</v>
      </c>
      <c r="H3173" t="s">
        <v>445</v>
      </c>
      <c r="J3173" t="str">
        <f>VLOOKUP(TRIM(SUBSTITUTE(D3173,CHAR(160),CHAR(32))),Metadata!B$1:H$2632,7,FALSE)</f>
        <v>memoires</v>
      </c>
      <c r="L3173" t="str">
        <f>VLOOKUP(TRIM(SUBSTITUTE(D3173,CHAR(160),CHAR(32))),Metadata!B$1:J$2632,9,FALSE)</f>
        <v>prose</v>
      </c>
      <c r="M3173">
        <f>VLOOKUP(TRIM(SUBSTITUTE(D3173,CHAR(160),CHAR(32))),Metadata!B$1:K$2632,10,FALSE)</f>
        <v>35141</v>
      </c>
      <c r="N3173" s="1" t="s">
        <v>3657</v>
      </c>
      <c r="O3173">
        <v>101</v>
      </c>
      <c r="P3173">
        <v>105</v>
      </c>
      <c r="Q3173">
        <v>110</v>
      </c>
      <c r="R3173">
        <v>114</v>
      </c>
    </row>
    <row r="3174" spans="1:18" x14ac:dyDescent="0.25">
      <c r="A3174" t="s">
        <v>4354</v>
      </c>
      <c r="B3174" t="s">
        <v>3714</v>
      </c>
      <c r="C3174" t="s">
        <v>330</v>
      </c>
      <c r="D3174" t="s">
        <v>7992</v>
      </c>
      <c r="E3174" t="str">
        <f>VLOOKUP(TRIM(SUBSTITUTE(D3174,CHAR(160),CHAR(32))),Metadata!B$1:C$2632,2,FALSE)</f>
        <v>Béroalde de Verville, 1556-1626.</v>
      </c>
      <c r="F3174" t="str">
        <f>VLOOKUP(TRIM(SUBSTITUTE(D3174,CHAR(160),CHAR(32))),Metadata!B$1:D$2632,3,FALSE)</f>
        <v>Le Moyen de Parvenir</v>
      </c>
      <c r="G3174">
        <f>VLOOKUP(TRIM(SUBSTITUTE(D3174,CHAR(160),CHAR(32))),Metadata!B$1:E$2632,4,FALSE)</f>
        <v>1610</v>
      </c>
      <c r="H3174" t="s">
        <v>445</v>
      </c>
      <c r="J3174" t="str">
        <f>VLOOKUP(TRIM(SUBSTITUTE(D3174,CHAR(160),CHAR(32))),Metadata!B$1:H$2632,7,FALSE)</f>
        <v>roman</v>
      </c>
      <c r="L3174" t="str">
        <f>VLOOKUP(TRIM(SUBSTITUTE(D3174,CHAR(160),CHAR(32))),Metadata!B$1:J$2632,9,FALSE)</f>
        <v>prose</v>
      </c>
      <c r="M3174">
        <f>VLOOKUP(TRIM(SUBSTITUTE(D3174,CHAR(160),CHAR(32))),Metadata!B$1:K$2632,10,FALSE)</f>
        <v>132536</v>
      </c>
      <c r="N3174" s="5" t="s">
        <v>3658</v>
      </c>
      <c r="O3174">
        <v>38</v>
      </c>
      <c r="P3174">
        <v>41</v>
      </c>
      <c r="Q3174">
        <v>46</v>
      </c>
      <c r="R3174">
        <v>50</v>
      </c>
    </row>
    <row r="3175" spans="1:18" x14ac:dyDescent="0.25">
      <c r="A3175" t="s">
        <v>4354</v>
      </c>
      <c r="B3175" t="s">
        <v>3714</v>
      </c>
      <c r="C3175" t="s">
        <v>330</v>
      </c>
      <c r="D3175" t="s">
        <v>8153</v>
      </c>
      <c r="E3175" t="str">
        <f>VLOOKUP(TRIM(SUBSTITUTE(D3175,CHAR(160),CHAR(32))),Metadata!B$1:C$2632,2,FALSE)</f>
        <v>Sévigné, Marie de Rabutin-Chantal, marquise de, 1626-1696.</v>
      </c>
      <c r="F3175" t="str">
        <f>VLOOKUP(TRIM(SUBSTITUTE(D3175,CHAR(160),CHAR(32))),Metadata!B$1:D$2632,3,FALSE)</f>
        <v>Correspondance. T. 3, 1680-1696</v>
      </c>
      <c r="G3175">
        <f>VLOOKUP(TRIM(SUBSTITUTE(D3175,CHAR(160),CHAR(32))),Metadata!B$1:E$2632,4,FALSE)</f>
        <v>1696</v>
      </c>
      <c r="H3175" t="s">
        <v>445</v>
      </c>
      <c r="J3175" t="str">
        <f>VLOOKUP(TRIM(SUBSTITUTE(D3175,CHAR(160),CHAR(32))),Metadata!B$1:H$2632,7,FALSE)</f>
        <v>correspondance</v>
      </c>
      <c r="L3175" t="str">
        <f>VLOOKUP(TRIM(SUBSTITUTE(D3175,CHAR(160),CHAR(32))),Metadata!B$1:J$2632,9,FALSE)</f>
        <v>prose</v>
      </c>
      <c r="M3175">
        <f>VLOOKUP(TRIM(SUBSTITUTE(D3175,CHAR(160),CHAR(32))),Metadata!B$1:K$2632,10,FALSE)</f>
        <v>388745</v>
      </c>
      <c r="N3175" s="1" t="s">
        <v>3659</v>
      </c>
      <c r="O3175">
        <v>172</v>
      </c>
      <c r="P3175">
        <v>175</v>
      </c>
      <c r="Q3175">
        <v>180</v>
      </c>
      <c r="R3175">
        <v>184</v>
      </c>
    </row>
    <row r="3176" spans="1:18" x14ac:dyDescent="0.25">
      <c r="A3176" t="s">
        <v>4354</v>
      </c>
      <c r="B3176" t="s">
        <v>3714</v>
      </c>
      <c r="C3176" t="s">
        <v>330</v>
      </c>
      <c r="D3176" t="s">
        <v>8056</v>
      </c>
      <c r="E3176" t="str">
        <f>VLOOKUP(TRIM(SUBSTITUTE(D3176,CHAR(160),CHAR(32))),Metadata!B$1:C$2632,2,FALSE)</f>
        <v>Fléchier, Esprit, 1632-1710.</v>
      </c>
      <c r="F3176" t="str">
        <f>VLOOKUP(TRIM(SUBSTITUTE(D3176,CHAR(160),CHAR(32))),Metadata!B$1:D$2632,3,FALSE)</f>
        <v>Oraisons fun. M.-Th. d'Austriche</v>
      </c>
      <c r="G3176">
        <f>VLOOKUP(TRIM(SUBSTITUTE(D3176,CHAR(160),CHAR(32))),Metadata!B$1:E$2632,4,FALSE)</f>
        <v>1684</v>
      </c>
      <c r="H3176" t="s">
        <v>445</v>
      </c>
      <c r="J3176" t="str">
        <f>VLOOKUP(TRIM(SUBSTITUTE(D3176,CHAR(160),CHAR(32))),Metadata!B$1:H$2632,7,FALSE)</f>
        <v>eloquence</v>
      </c>
      <c r="L3176" t="str">
        <f>VLOOKUP(TRIM(SUBSTITUTE(D3176,CHAR(160),CHAR(32))),Metadata!B$1:J$2632,9,FALSE)</f>
        <v>prose</v>
      </c>
      <c r="M3176">
        <f>VLOOKUP(TRIM(SUBSTITUTE(D3176,CHAR(160),CHAR(32))),Metadata!B$1:K$2632,10,FALSE)</f>
        <v>8399</v>
      </c>
      <c r="N3176" s="1" t="s">
        <v>3660</v>
      </c>
      <c r="O3176">
        <v>25</v>
      </c>
      <c r="P3176">
        <v>29</v>
      </c>
      <c r="Q3176">
        <v>34</v>
      </c>
      <c r="R3176">
        <v>38</v>
      </c>
    </row>
    <row r="3177" spans="1:18" x14ac:dyDescent="0.25">
      <c r="A3177" t="s">
        <v>4354</v>
      </c>
      <c r="B3177" t="s">
        <v>3714</v>
      </c>
      <c r="C3177" t="s">
        <v>330</v>
      </c>
      <c r="D3177" t="s">
        <v>7904</v>
      </c>
      <c r="E3177" t="str">
        <f>VLOOKUP(TRIM(SUBSTITUTE(D3177,CHAR(160),CHAR(32))),Metadata!B$1:C$2632,2,FALSE)</f>
        <v>Retz, Jean François Paul de Gondi de, 1613-1679.</v>
      </c>
      <c r="F3177" t="str">
        <f>VLOOKUP(TRIM(SUBSTITUTE(D3177,CHAR(160),CHAR(32))),Metadata!B$1:D$2632,3,FALSE)</f>
        <v>Mémoires. T. 1</v>
      </c>
      <c r="G3177">
        <f>VLOOKUP(TRIM(SUBSTITUTE(D3177,CHAR(160),CHAR(32))),Metadata!B$1:E$2632,4,FALSE)</f>
        <v>1679</v>
      </c>
      <c r="H3177" t="s">
        <v>445</v>
      </c>
      <c r="J3177" t="str">
        <f>VLOOKUP(TRIM(SUBSTITUTE(D3177,CHAR(160),CHAR(32))),Metadata!B$1:H$2632,7,FALSE)</f>
        <v>memoires</v>
      </c>
      <c r="L3177" t="str">
        <f>VLOOKUP(TRIM(SUBSTITUTE(D3177,CHAR(160),CHAR(32))),Metadata!B$1:J$2632,9,FALSE)</f>
        <v>prose</v>
      </c>
      <c r="M3177">
        <f>VLOOKUP(TRIM(SUBSTITUTE(D3177,CHAR(160),CHAR(32))),Metadata!B$1:K$2632,10,FALSE)</f>
        <v>35141</v>
      </c>
      <c r="N3177" s="1" t="s">
        <v>3661</v>
      </c>
      <c r="O3177">
        <v>39</v>
      </c>
      <c r="P3177">
        <v>42</v>
      </c>
      <c r="Q3177">
        <v>47</v>
      </c>
      <c r="R3177">
        <v>51</v>
      </c>
    </row>
    <row r="3178" spans="1:18" x14ac:dyDescent="0.25">
      <c r="A3178" t="s">
        <v>4354</v>
      </c>
      <c r="B3178" t="s">
        <v>3714</v>
      </c>
      <c r="C3178" t="s">
        <v>330</v>
      </c>
      <c r="D3178" t="s">
        <v>8044</v>
      </c>
      <c r="E3178" t="str">
        <f>VLOOKUP(TRIM(SUBSTITUTE(D3178,CHAR(160),CHAR(32))),Metadata!B$1:C$2632,2,FALSE)</f>
        <v>Du Fresny, Charles, 1648-1724.</v>
      </c>
      <c r="F3178" t="str">
        <f>VLOOKUP(TRIM(SUBSTITUTE(D3178,CHAR(160),CHAR(32))),Metadata!B$1:D$2632,3,FALSE)</f>
        <v>Amusemens sérieux et comiques</v>
      </c>
      <c r="G3178">
        <f>VLOOKUP(TRIM(SUBSTITUTE(D3178,CHAR(160),CHAR(32))),Metadata!B$1:E$2632,4,FALSE)</f>
        <v>1699</v>
      </c>
      <c r="H3178" t="s">
        <v>445</v>
      </c>
      <c r="J3178" t="str">
        <f>VLOOKUP(TRIM(SUBSTITUTE(D3178,CHAR(160),CHAR(32))),Metadata!B$1:H$2632,7,FALSE)</f>
        <v>roman</v>
      </c>
      <c r="L3178" t="str">
        <f>VLOOKUP(TRIM(SUBSTITUTE(D3178,CHAR(160),CHAR(32))),Metadata!B$1:J$2632,9,FALSE)</f>
        <v>prose</v>
      </c>
      <c r="M3178">
        <f>VLOOKUP(TRIM(SUBSTITUTE(D3178,CHAR(160),CHAR(32))),Metadata!B$1:K$2632,10,FALSE)</f>
        <v>20849</v>
      </c>
      <c r="N3178" s="1" t="s">
        <v>3662</v>
      </c>
      <c r="O3178">
        <v>158</v>
      </c>
      <c r="P3178">
        <v>161</v>
      </c>
      <c r="Q3178">
        <v>166</v>
      </c>
      <c r="R3178">
        <v>170</v>
      </c>
    </row>
    <row r="3179" spans="1:18" x14ac:dyDescent="0.25">
      <c r="A3179" t="s">
        <v>4354</v>
      </c>
      <c r="B3179" t="s">
        <v>3714</v>
      </c>
      <c r="C3179" t="s">
        <v>330</v>
      </c>
      <c r="D3179" t="s">
        <v>8042</v>
      </c>
      <c r="E3179" t="str">
        <f>VLOOKUP(TRIM(SUBSTITUTE(D3179,CHAR(160),CHAR(32))),Metadata!B$1:C$2632,2,FALSE)</f>
        <v>Deshoulières, Madame (Antoinette), ca. 1634-1694.</v>
      </c>
      <c r="F3179" t="str">
        <f>VLOOKUP(TRIM(SUBSTITUTE(D3179,CHAR(160),CHAR(32))),Metadata!B$1:D$2632,3,FALSE)</f>
        <v>Epitres</v>
      </c>
      <c r="G3179">
        <f>VLOOKUP(TRIM(SUBSTITUTE(D3179,CHAR(160),CHAR(32))),Metadata!B$1:E$2632,4,FALSE)</f>
        <v>1694</v>
      </c>
      <c r="H3179" t="s">
        <v>448</v>
      </c>
      <c r="J3179" t="str">
        <f>VLOOKUP(TRIM(SUBSTITUTE(D3179,CHAR(160),CHAR(32))),Metadata!B$1:H$2632,7,FALSE)</f>
        <v>poesie</v>
      </c>
      <c r="L3179" t="str">
        <f>VLOOKUP(TRIM(SUBSTITUTE(D3179,CHAR(160),CHAR(32))),Metadata!B$1:J$2632,9,FALSE)</f>
        <v>vers</v>
      </c>
      <c r="M3179">
        <f>VLOOKUP(TRIM(SUBSTITUTE(D3179,CHAR(160),CHAR(32))),Metadata!B$1:K$2632,10,FALSE)</f>
        <v>11090</v>
      </c>
      <c r="N3179" t="s">
        <v>3663</v>
      </c>
      <c r="O3179">
        <v>123</v>
      </c>
      <c r="P3179">
        <v>126</v>
      </c>
      <c r="Q3179">
        <v>143</v>
      </c>
      <c r="R3179">
        <v>147</v>
      </c>
    </row>
    <row r="3180" spans="1:18" x14ac:dyDescent="0.25">
      <c r="A3180" t="s">
        <v>4354</v>
      </c>
      <c r="B3180" t="s">
        <v>3714</v>
      </c>
      <c r="C3180" t="s">
        <v>330</v>
      </c>
      <c r="D3180" t="s">
        <v>8381</v>
      </c>
      <c r="E3180" t="str">
        <f>VLOOKUP(TRIM(SUBSTITUTE(D3180,CHAR(160),CHAR(32))),Metadata!B$1:C$2632,2,FALSE)</f>
        <v>Rousseau, Jean-Jacques, 1712-1778.</v>
      </c>
      <c r="F3180" t="str">
        <f>VLOOKUP(TRIM(SUBSTITUTE(D3180,CHAR(160),CHAR(32))),Metadata!B$1:D$2632,3,FALSE)</f>
        <v>La nouvelle Héloïse</v>
      </c>
      <c r="G3180">
        <f>VLOOKUP(TRIM(SUBSTITUTE(D3180,CHAR(160),CHAR(32))),Metadata!B$1:E$2632,4,FALSE)</f>
        <v>1761</v>
      </c>
      <c r="H3180" t="s">
        <v>448</v>
      </c>
      <c r="J3180" t="str">
        <f>VLOOKUP(TRIM(SUBSTITUTE(D3180,CHAR(160),CHAR(32))),Metadata!B$1:H$2632,7,FALSE)</f>
        <v>roman</v>
      </c>
      <c r="L3180" t="str">
        <f>VLOOKUP(TRIM(SUBSTITUTE(D3180,CHAR(160),CHAR(32))),Metadata!B$1:J$2632,9,FALSE)</f>
        <v>prose</v>
      </c>
      <c r="M3180">
        <f>VLOOKUP(TRIM(SUBSTITUTE(D3180,CHAR(160),CHAR(32))),Metadata!B$1:K$2632,10,FALSE)</f>
        <v>299094</v>
      </c>
      <c r="N3180" s="1" t="s">
        <v>3664</v>
      </c>
      <c r="O3180">
        <v>97</v>
      </c>
      <c r="P3180">
        <v>100</v>
      </c>
      <c r="Q3180">
        <v>116</v>
      </c>
      <c r="R3180">
        <v>120</v>
      </c>
    </row>
    <row r="3181" spans="1:18" x14ac:dyDescent="0.25">
      <c r="A3181" t="s">
        <v>4354</v>
      </c>
      <c r="B3181" t="s">
        <v>3714</v>
      </c>
      <c r="C3181" t="s">
        <v>330</v>
      </c>
      <c r="D3181" t="s">
        <v>8395</v>
      </c>
      <c r="E3181" t="str">
        <f>VLOOKUP(TRIM(SUBSTITUTE(D3181,CHAR(160),CHAR(32))),Metadata!B$1:C$2632,2,FALSE)</f>
        <v>Sales, J. de (Jean), 1741-1816.</v>
      </c>
      <c r="F3181" t="str">
        <f>VLOOKUP(TRIM(SUBSTITUTE(D3181,CHAR(160),CHAR(32))),Metadata!B$1:D$2632,3,FALSE)</f>
        <v>De la philosophie de la nature</v>
      </c>
      <c r="G3181">
        <f>VLOOKUP(TRIM(SUBSTITUTE(D3181,CHAR(160),CHAR(32))),Metadata!B$1:E$2632,4,FALSE)</f>
        <v>1769</v>
      </c>
      <c r="H3181" t="s">
        <v>448</v>
      </c>
      <c r="J3181" t="str">
        <f>VLOOKUP(TRIM(SUBSTITUTE(D3181,CHAR(160),CHAR(32))),Metadata!B$1:H$2632,7,FALSE)</f>
        <v>traite ou essai</v>
      </c>
      <c r="L3181" t="str">
        <f>VLOOKUP(TRIM(SUBSTITUTE(D3181,CHAR(160),CHAR(32))),Metadata!B$1:J$2632,9,FALSE)</f>
        <v>prose</v>
      </c>
      <c r="M3181">
        <f>VLOOKUP(TRIM(SUBSTITUTE(D3181,CHAR(160),CHAR(32))),Metadata!B$1:K$2632,10,FALSE)</f>
        <v>131912</v>
      </c>
      <c r="N3181" s="2" t="s">
        <v>3665</v>
      </c>
      <c r="O3181">
        <v>90</v>
      </c>
      <c r="P3181">
        <v>93</v>
      </c>
      <c r="Q3181">
        <v>98</v>
      </c>
      <c r="R3181">
        <v>102</v>
      </c>
    </row>
    <row r="3182" spans="1:18" x14ac:dyDescent="0.25">
      <c r="A3182" t="s">
        <v>4354</v>
      </c>
      <c r="B3182" t="s">
        <v>3714</v>
      </c>
      <c r="C3182" t="s">
        <v>330</v>
      </c>
      <c r="D3182" t="s">
        <v>8399</v>
      </c>
      <c r="E3182" t="str">
        <f>VLOOKUP(TRIM(SUBSTITUTE(D3182,CHAR(160),CHAR(32))),Metadata!B$1:C$2632,2,FALSE)</f>
        <v>Senancour, Etienne Pivert de, 1770-1846.</v>
      </c>
      <c r="F3182" t="str">
        <f>VLOOKUP(TRIM(SUBSTITUTE(D3182,CHAR(160),CHAR(32))),Metadata!B$1:D$2632,3,FALSE)</f>
        <v>Rêveries sur la nature primitive de l'homme</v>
      </c>
      <c r="G3182">
        <f>VLOOKUP(TRIM(SUBSTITUTE(D3182,CHAR(160),CHAR(32))),Metadata!B$1:E$2632,4,FALSE)</f>
        <v>1799</v>
      </c>
      <c r="H3182" t="s">
        <v>448</v>
      </c>
      <c r="J3182" t="str">
        <f>VLOOKUP(TRIM(SUBSTITUTE(D3182,CHAR(160),CHAR(32))),Metadata!B$1:H$2632,7,FALSE)</f>
        <v>traite ou essai</v>
      </c>
      <c r="L3182" t="str">
        <f>VLOOKUP(TRIM(SUBSTITUTE(D3182,CHAR(160),CHAR(32))),Metadata!B$1:J$2632,9,FALSE)</f>
        <v>prose</v>
      </c>
      <c r="M3182">
        <f>VLOOKUP(TRIM(SUBSTITUTE(D3182,CHAR(160),CHAR(32))),Metadata!B$1:K$2632,10,FALSE)</f>
        <v>56869</v>
      </c>
      <c r="N3182" s="1" t="s">
        <v>3666</v>
      </c>
      <c r="O3182">
        <v>29</v>
      </c>
      <c r="P3182">
        <v>33</v>
      </c>
      <c r="Q3182">
        <v>38</v>
      </c>
      <c r="R3182">
        <v>42</v>
      </c>
    </row>
    <row r="3183" spans="1:18" x14ac:dyDescent="0.25">
      <c r="A3183" t="s">
        <v>4354</v>
      </c>
      <c r="B3183" t="s">
        <v>3714</v>
      </c>
      <c r="C3183" t="s">
        <v>330</v>
      </c>
      <c r="D3183" t="s">
        <v>8365</v>
      </c>
      <c r="E3183" t="str">
        <f>VLOOKUP(TRIM(SUBSTITUTE(D3183,CHAR(160),CHAR(32))),Metadata!B$1:C$2632,2,FALSE)</f>
        <v>Restif de la Bretonne, Nicolas Edme, 1734-1806.</v>
      </c>
      <c r="F3183" t="str">
        <f>VLOOKUP(TRIM(SUBSTITUTE(D3183,CHAR(160),CHAR(32))),Metadata!B$1:D$2632,3,FALSE)</f>
        <v>Le paysan perverti, ou, Les dangers de la ville: histoire récent: mise-au-jour d'après les véritables lettres des personnages</v>
      </c>
      <c r="G3183">
        <f>VLOOKUP(TRIM(SUBSTITUTE(D3183,CHAR(160),CHAR(32))),Metadata!B$1:E$2632,4,FALSE)</f>
        <v>1776</v>
      </c>
      <c r="H3183" t="s">
        <v>448</v>
      </c>
      <c r="J3183" t="str">
        <f>VLOOKUP(TRIM(SUBSTITUTE(D3183,CHAR(160),CHAR(32))),Metadata!B$1:H$2632,7,FALSE)</f>
        <v>roman</v>
      </c>
      <c r="L3183" t="str">
        <f>VLOOKUP(TRIM(SUBSTITUTE(D3183,CHAR(160),CHAR(32))),Metadata!B$1:J$2632,9,FALSE)</f>
        <v>prose</v>
      </c>
      <c r="M3183">
        <f>VLOOKUP(TRIM(SUBSTITUTE(D3183,CHAR(160),CHAR(32))),Metadata!B$1:K$2632,10,FALSE)</f>
        <v>228253</v>
      </c>
      <c r="N3183" s="1" t="s">
        <v>3667</v>
      </c>
      <c r="O3183">
        <v>75</v>
      </c>
      <c r="P3183">
        <v>78</v>
      </c>
      <c r="Q3183">
        <v>83</v>
      </c>
      <c r="R3183">
        <v>87</v>
      </c>
    </row>
    <row r="3184" spans="1:18" x14ac:dyDescent="0.25">
      <c r="A3184" t="s">
        <v>4354</v>
      </c>
      <c r="B3184" t="s">
        <v>3714</v>
      </c>
      <c r="C3184" t="s">
        <v>330</v>
      </c>
      <c r="D3184" t="s">
        <v>8177</v>
      </c>
      <c r="E3184" t="str">
        <f>VLOOKUP(TRIM(SUBSTITUTE(D3184,CHAR(160),CHAR(32))),Metadata!B$1:C$2632,2,FALSE)</f>
        <v>Arnaud, François-Thomas-Marie de Baculard d', 1718-1805.</v>
      </c>
      <c r="F3184" t="str">
        <f>VLOOKUP(TRIM(SUBSTITUTE(D3184,CHAR(160),CHAR(32))),Metadata!B$1:D$2632,3,FALSE)</f>
        <v>Les époux malheureux</v>
      </c>
      <c r="G3184">
        <f>VLOOKUP(TRIM(SUBSTITUTE(D3184,CHAR(160),CHAR(32))),Metadata!B$1:E$2632,4,FALSE)</f>
        <v>1745</v>
      </c>
      <c r="H3184" t="s">
        <v>448</v>
      </c>
      <c r="J3184" t="str">
        <f>VLOOKUP(TRIM(SUBSTITUTE(D3184,CHAR(160),CHAR(32))),Metadata!B$1:H$2632,7,FALSE)</f>
        <v>roman</v>
      </c>
      <c r="L3184" t="str">
        <f>VLOOKUP(TRIM(SUBSTITUTE(D3184,CHAR(160),CHAR(32))),Metadata!B$1:J$2632,9,FALSE)</f>
        <v>prose</v>
      </c>
      <c r="M3184">
        <f>VLOOKUP(TRIM(SUBSTITUTE(D3184,CHAR(160),CHAR(32))),Metadata!B$1:K$2632,10,FALSE)</f>
        <v>76993</v>
      </c>
      <c r="N3184" s="1" t="s">
        <v>3668</v>
      </c>
      <c r="O3184">
        <v>77</v>
      </c>
      <c r="P3184">
        <v>81</v>
      </c>
      <c r="Q3184">
        <v>86</v>
      </c>
      <c r="R3184">
        <v>90</v>
      </c>
    </row>
    <row r="3185" spans="1:18" x14ac:dyDescent="0.25">
      <c r="A3185" t="s">
        <v>4354</v>
      </c>
      <c r="B3185" t="s">
        <v>3714</v>
      </c>
      <c r="C3185" t="s">
        <v>330</v>
      </c>
      <c r="D3185" t="s">
        <v>8183</v>
      </c>
      <c r="E3185" t="str">
        <f>VLOOKUP(TRIM(SUBSTITUTE(D3185,CHAR(160),CHAR(32))),Metadata!B$1:C$2632,2,FALSE)</f>
        <v>Barthélemy, Jean-Jacques, 1716-1795.</v>
      </c>
      <c r="F3185" t="str">
        <f>VLOOKUP(TRIM(SUBSTITUTE(D3185,CHAR(160),CHAR(32))),Metadata!B$1:D$2632,3,FALSE)</f>
        <v>Voyage du jeune anacharsis</v>
      </c>
      <c r="G3185">
        <f>VLOOKUP(TRIM(SUBSTITUTE(D3185,CHAR(160),CHAR(32))),Metadata!B$1:E$2632,4,FALSE)</f>
        <v>1788</v>
      </c>
      <c r="H3185" t="s">
        <v>448</v>
      </c>
      <c r="J3185" t="str">
        <f>VLOOKUP(TRIM(SUBSTITUTE(D3185,CHAR(160),CHAR(32))),Metadata!B$1:H$2632,7,FALSE)</f>
        <v>melanges litteraires</v>
      </c>
      <c r="L3185" t="str">
        <f>VLOOKUP(TRIM(SUBSTITUTE(D3185,CHAR(160),CHAR(32))),Metadata!B$1:J$2632,9,FALSE)</f>
        <v>prose</v>
      </c>
      <c r="M3185">
        <f>VLOOKUP(TRIM(SUBSTITUTE(D3185,CHAR(160),CHAR(32))),Metadata!B$1:K$2632,10,FALSE)</f>
        <v>539817</v>
      </c>
      <c r="N3185" s="1" t="s">
        <v>3669</v>
      </c>
      <c r="O3185">
        <v>195</v>
      </c>
      <c r="P3185">
        <v>199</v>
      </c>
      <c r="Q3185">
        <v>204</v>
      </c>
      <c r="R3185">
        <v>208</v>
      </c>
    </row>
    <row r="3186" spans="1:18" x14ac:dyDescent="0.25">
      <c r="A3186" t="s">
        <v>4354</v>
      </c>
      <c r="B3186" t="s">
        <v>3714</v>
      </c>
      <c r="C3186" t="s">
        <v>330</v>
      </c>
      <c r="D3186" t="s">
        <v>8385</v>
      </c>
      <c r="E3186" t="str">
        <f>VLOOKUP(TRIM(SUBSTITUTE(D3186,CHAR(160),CHAR(32))),Metadata!B$1:C$2632,2,FALSE)</f>
        <v>Rousseau, Jean-Jacques, 1712-1778.</v>
      </c>
      <c r="F3186" t="str">
        <f>VLOOKUP(TRIM(SUBSTITUTE(D3186,CHAR(160),CHAR(32))),Metadata!B$1:D$2632,3,FALSE)</f>
        <v>Rousseau juge de Jean-Jacques, Dialogues</v>
      </c>
      <c r="G3186">
        <f>VLOOKUP(TRIM(SUBSTITUTE(D3186,CHAR(160),CHAR(32))),Metadata!B$1:E$2632,4,FALSE)</f>
        <v>1776</v>
      </c>
      <c r="H3186" t="s">
        <v>448</v>
      </c>
      <c r="J3186" t="str">
        <f>VLOOKUP(TRIM(SUBSTITUTE(D3186,CHAR(160),CHAR(32))),Metadata!B$1:H$2632,7,FALSE)</f>
        <v>memoires</v>
      </c>
      <c r="L3186" t="str">
        <f>VLOOKUP(TRIM(SUBSTITUTE(D3186,CHAR(160),CHAR(32))),Metadata!B$1:J$2632,9,FALSE)</f>
        <v>prose</v>
      </c>
      <c r="M3186">
        <f>VLOOKUP(TRIM(SUBSTITUTE(D3186,CHAR(160),CHAR(32))),Metadata!B$1:K$2632,10,FALSE)</f>
        <v>128799</v>
      </c>
      <c r="N3186" s="1" t="s">
        <v>3670</v>
      </c>
      <c r="O3186">
        <v>98</v>
      </c>
      <c r="P3186">
        <v>102</v>
      </c>
      <c r="Q3186">
        <v>107</v>
      </c>
      <c r="R3186">
        <v>111</v>
      </c>
    </row>
    <row r="3187" spans="1:18" x14ac:dyDescent="0.25">
      <c r="A3187" t="s">
        <v>4354</v>
      </c>
      <c r="B3187" t="s">
        <v>3714</v>
      </c>
      <c r="C3187" t="s">
        <v>330</v>
      </c>
      <c r="D3187" t="s">
        <v>8385</v>
      </c>
      <c r="E3187" t="str">
        <f>VLOOKUP(TRIM(SUBSTITUTE(D3187,CHAR(160),CHAR(32))),Metadata!B$1:C$2632,2,FALSE)</f>
        <v>Rousseau, Jean-Jacques, 1712-1778.</v>
      </c>
      <c r="F3187" t="str">
        <f>VLOOKUP(TRIM(SUBSTITUTE(D3187,CHAR(160),CHAR(32))),Metadata!B$1:D$2632,3,FALSE)</f>
        <v>Rousseau juge de Jean-Jacques, Dialogues</v>
      </c>
      <c r="G3187">
        <f>VLOOKUP(TRIM(SUBSTITUTE(D3187,CHAR(160),CHAR(32))),Metadata!B$1:E$2632,4,FALSE)</f>
        <v>1776</v>
      </c>
      <c r="H3187" t="s">
        <v>448</v>
      </c>
      <c r="J3187" t="str">
        <f>VLOOKUP(TRIM(SUBSTITUTE(D3187,CHAR(160),CHAR(32))),Metadata!B$1:H$2632,7,FALSE)</f>
        <v>memoires</v>
      </c>
      <c r="L3187" t="str">
        <f>VLOOKUP(TRIM(SUBSTITUTE(D3187,CHAR(160),CHAR(32))),Metadata!B$1:J$2632,9,FALSE)</f>
        <v>prose</v>
      </c>
      <c r="M3187">
        <f>VLOOKUP(TRIM(SUBSTITUTE(D3187,CHAR(160),CHAR(32))),Metadata!B$1:K$2632,10,FALSE)</f>
        <v>128799</v>
      </c>
      <c r="N3187" s="1" t="s">
        <v>3671</v>
      </c>
      <c r="O3187">
        <v>65</v>
      </c>
      <c r="P3187">
        <v>68</v>
      </c>
      <c r="Q3187">
        <v>79</v>
      </c>
      <c r="R3187">
        <v>83</v>
      </c>
    </row>
    <row r="3188" spans="1:18" x14ac:dyDescent="0.25">
      <c r="A3188" t="s">
        <v>4354</v>
      </c>
      <c r="B3188" t="s">
        <v>3714</v>
      </c>
      <c r="C3188" t="s">
        <v>330</v>
      </c>
      <c r="D3188" t="s">
        <v>8185</v>
      </c>
      <c r="E3188" t="str">
        <f>VLOOKUP(TRIM(SUBSTITUTE(D3188,CHAR(160),CHAR(32))),Metadata!B$1:C$2632,2,FALSE)</f>
        <v>Beaumarchais, Pierre Augustin Caron de, 1732-1799.</v>
      </c>
      <c r="F3188" t="str">
        <f>VLOOKUP(TRIM(SUBSTITUTE(D3188,CHAR(160),CHAR(32))),Metadata!B$1:D$2632,3,FALSE)</f>
        <v>Mémoires contre M. Goezmann</v>
      </c>
      <c r="G3188">
        <f>VLOOKUP(TRIM(SUBSTITUTE(D3188,CHAR(160),CHAR(32))),Metadata!B$1:E$2632,4,FALSE)</f>
        <v>1774</v>
      </c>
      <c r="H3188" t="s">
        <v>448</v>
      </c>
      <c r="J3188" t="str">
        <f>VLOOKUP(TRIM(SUBSTITUTE(D3188,CHAR(160),CHAR(32))),Metadata!B$1:H$2632,7,FALSE)</f>
        <v>pamphlet</v>
      </c>
      <c r="L3188" t="str">
        <f>VLOOKUP(TRIM(SUBSTITUTE(D3188,CHAR(160),CHAR(32))),Metadata!B$1:J$2632,9,FALSE)</f>
        <v>prose</v>
      </c>
      <c r="M3188">
        <f>VLOOKUP(TRIM(SUBSTITUTE(D3188,CHAR(160),CHAR(32))),Metadata!B$1:K$2632,10,FALSE)</f>
        <v>106075</v>
      </c>
      <c r="N3188" s="1" t="s">
        <v>3672</v>
      </c>
      <c r="O3188">
        <v>11</v>
      </c>
      <c r="P3188">
        <v>14</v>
      </c>
      <c r="Q3188">
        <v>27</v>
      </c>
      <c r="R3188">
        <v>31</v>
      </c>
    </row>
    <row r="3189" spans="1:18" x14ac:dyDescent="0.25">
      <c r="A3189" t="s">
        <v>4354</v>
      </c>
      <c r="B3189" t="s">
        <v>3714</v>
      </c>
      <c r="C3189" t="s">
        <v>330</v>
      </c>
      <c r="D3189" t="s">
        <v>8313</v>
      </c>
      <c r="E3189" t="str">
        <f>VLOOKUP(TRIM(SUBSTITUTE(D3189,CHAR(160),CHAR(32))),Metadata!B$1:C$2632,2,FALSE)</f>
        <v>Marat, Jean Paul, 1743-1793.</v>
      </c>
      <c r="F3189" t="str">
        <f>VLOOKUP(TRIM(SUBSTITUTE(D3189,CHAR(160),CHAR(32))),Metadata!B$1:D$2632,3,FALSE)</f>
        <v>Eloge de Montesquieu: présenté à l'Académie de Bordeaux le 28 mars 1785</v>
      </c>
      <c r="G3189">
        <f>VLOOKUP(TRIM(SUBSTITUTE(D3189,CHAR(160),CHAR(32))),Metadata!B$1:E$2632,4,FALSE)</f>
        <v>1785</v>
      </c>
      <c r="H3189" t="s">
        <v>448</v>
      </c>
      <c r="J3189" t="str">
        <f>VLOOKUP(TRIM(SUBSTITUTE(D3189,CHAR(160),CHAR(32))),Metadata!B$1:H$2632,7,FALSE)</f>
        <v>traite ou essai</v>
      </c>
      <c r="L3189" t="str">
        <f>VLOOKUP(TRIM(SUBSTITUTE(D3189,CHAR(160),CHAR(32))),Metadata!B$1:J$2632,9,FALSE)</f>
        <v>prose</v>
      </c>
      <c r="M3189">
        <f>VLOOKUP(TRIM(SUBSTITUTE(D3189,CHAR(160),CHAR(32))),Metadata!B$1:K$2632,10,FALSE)</f>
        <v>24030</v>
      </c>
      <c r="N3189" s="1" t="s">
        <v>3673</v>
      </c>
      <c r="O3189">
        <v>103</v>
      </c>
      <c r="P3189">
        <v>108</v>
      </c>
      <c r="Q3189">
        <v>119</v>
      </c>
      <c r="R3189">
        <v>123</v>
      </c>
    </row>
    <row r="3190" spans="1:18" x14ac:dyDescent="0.25">
      <c r="A3190" t="s">
        <v>4354</v>
      </c>
      <c r="B3190" t="s">
        <v>3714</v>
      </c>
      <c r="C3190" t="s">
        <v>330</v>
      </c>
      <c r="D3190" t="s">
        <v>8381</v>
      </c>
      <c r="E3190" t="str">
        <f>VLOOKUP(TRIM(SUBSTITUTE(D3190,CHAR(160),CHAR(32))),Metadata!B$1:C$2632,2,FALSE)</f>
        <v>Rousseau, Jean-Jacques, 1712-1778.</v>
      </c>
      <c r="F3190" t="str">
        <f>VLOOKUP(TRIM(SUBSTITUTE(D3190,CHAR(160),CHAR(32))),Metadata!B$1:D$2632,3,FALSE)</f>
        <v>La nouvelle Héloïse</v>
      </c>
      <c r="G3190">
        <f>VLOOKUP(TRIM(SUBSTITUTE(D3190,CHAR(160),CHAR(32))),Metadata!B$1:E$2632,4,FALSE)</f>
        <v>1761</v>
      </c>
      <c r="H3190" t="s">
        <v>448</v>
      </c>
      <c r="J3190" t="str">
        <f>VLOOKUP(TRIM(SUBSTITUTE(D3190,CHAR(160),CHAR(32))),Metadata!B$1:H$2632,7,FALSE)</f>
        <v>roman</v>
      </c>
      <c r="L3190" t="str">
        <f>VLOOKUP(TRIM(SUBSTITUTE(D3190,CHAR(160),CHAR(32))),Metadata!B$1:J$2632,9,FALSE)</f>
        <v>prose</v>
      </c>
      <c r="M3190">
        <f>VLOOKUP(TRIM(SUBSTITUTE(D3190,CHAR(160),CHAR(32))),Metadata!B$1:K$2632,10,FALSE)</f>
        <v>299094</v>
      </c>
      <c r="N3190" s="1" t="s">
        <v>3674</v>
      </c>
      <c r="O3190">
        <v>21</v>
      </c>
      <c r="P3190">
        <v>24</v>
      </c>
      <c r="Q3190">
        <v>42</v>
      </c>
      <c r="R3190">
        <v>46</v>
      </c>
    </row>
    <row r="3191" spans="1:18" x14ac:dyDescent="0.25">
      <c r="A3191" t="s">
        <v>4354</v>
      </c>
      <c r="B3191" t="s">
        <v>3714</v>
      </c>
      <c r="C3191" t="s">
        <v>330</v>
      </c>
      <c r="D3191" t="s">
        <v>8385</v>
      </c>
      <c r="E3191" t="str">
        <f>VLOOKUP(TRIM(SUBSTITUTE(D3191,CHAR(160),CHAR(32))),Metadata!B$1:C$2632,2,FALSE)</f>
        <v>Rousseau, Jean-Jacques, 1712-1778.</v>
      </c>
      <c r="F3191" t="str">
        <f>VLOOKUP(TRIM(SUBSTITUTE(D3191,CHAR(160),CHAR(32))),Metadata!B$1:D$2632,3,FALSE)</f>
        <v>Rousseau juge de Jean-Jacques, Dialogues</v>
      </c>
      <c r="G3191">
        <f>VLOOKUP(TRIM(SUBSTITUTE(D3191,CHAR(160),CHAR(32))),Metadata!B$1:E$2632,4,FALSE)</f>
        <v>1776</v>
      </c>
      <c r="H3191" t="s">
        <v>448</v>
      </c>
      <c r="J3191" t="str">
        <f>VLOOKUP(TRIM(SUBSTITUTE(D3191,CHAR(160),CHAR(32))),Metadata!B$1:H$2632,7,FALSE)</f>
        <v>memoires</v>
      </c>
      <c r="L3191" t="str">
        <f>VLOOKUP(TRIM(SUBSTITUTE(D3191,CHAR(160),CHAR(32))),Metadata!B$1:J$2632,9,FALSE)</f>
        <v>prose</v>
      </c>
      <c r="M3191">
        <f>VLOOKUP(TRIM(SUBSTITUTE(D3191,CHAR(160),CHAR(32))),Metadata!B$1:K$2632,10,FALSE)</f>
        <v>128799</v>
      </c>
      <c r="N3191" s="1" t="s">
        <v>3675</v>
      </c>
      <c r="O3191">
        <v>26</v>
      </c>
      <c r="P3191">
        <v>29</v>
      </c>
      <c r="Q3191">
        <v>35</v>
      </c>
      <c r="R3191">
        <v>40</v>
      </c>
    </row>
    <row r="3192" spans="1:18" x14ac:dyDescent="0.25">
      <c r="A3192" t="s">
        <v>4354</v>
      </c>
      <c r="B3192" t="s">
        <v>3714</v>
      </c>
      <c r="C3192" t="s">
        <v>330</v>
      </c>
      <c r="D3192" t="s">
        <v>8183</v>
      </c>
      <c r="E3192" t="str">
        <f>VLOOKUP(TRIM(SUBSTITUTE(D3192,CHAR(160),CHAR(32))),Metadata!B$1:C$2632,2,FALSE)</f>
        <v>Barthélemy, Jean-Jacques, 1716-1795.</v>
      </c>
      <c r="F3192" t="str">
        <f>VLOOKUP(TRIM(SUBSTITUTE(D3192,CHAR(160),CHAR(32))),Metadata!B$1:D$2632,3,FALSE)</f>
        <v>Voyage du jeune anacharsis</v>
      </c>
      <c r="G3192">
        <f>VLOOKUP(TRIM(SUBSTITUTE(D3192,CHAR(160),CHAR(32))),Metadata!B$1:E$2632,4,FALSE)</f>
        <v>1788</v>
      </c>
      <c r="H3192" t="s">
        <v>448</v>
      </c>
      <c r="J3192" t="str">
        <f>VLOOKUP(TRIM(SUBSTITUTE(D3192,CHAR(160),CHAR(32))),Metadata!B$1:H$2632,7,FALSE)</f>
        <v>melanges litteraires</v>
      </c>
      <c r="L3192" t="str">
        <f>VLOOKUP(TRIM(SUBSTITUTE(D3192,CHAR(160),CHAR(32))),Metadata!B$1:J$2632,9,FALSE)</f>
        <v>prose</v>
      </c>
      <c r="M3192">
        <f>VLOOKUP(TRIM(SUBSTITUTE(D3192,CHAR(160),CHAR(32))),Metadata!B$1:K$2632,10,FALSE)</f>
        <v>539817</v>
      </c>
      <c r="N3192" s="1" t="s">
        <v>3676</v>
      </c>
      <c r="O3192">
        <v>41</v>
      </c>
      <c r="P3192">
        <v>48</v>
      </c>
      <c r="Q3192">
        <v>53</v>
      </c>
      <c r="R3192">
        <v>57</v>
      </c>
    </row>
    <row r="3193" spans="1:18" x14ac:dyDescent="0.25">
      <c r="A3193" t="s">
        <v>4354</v>
      </c>
      <c r="B3193" t="s">
        <v>3714</v>
      </c>
      <c r="C3193" t="s">
        <v>330</v>
      </c>
      <c r="D3193" t="s">
        <v>8420</v>
      </c>
      <c r="E3193" t="str">
        <f>VLOOKUP(TRIM(SUBSTITUTE(D3193,CHAR(160),CHAR(32))),Metadata!B$1:C$2632,2,FALSE)</f>
        <v>Voltaire, 1694-1778.</v>
      </c>
      <c r="F3193" t="str">
        <f>VLOOKUP(TRIM(SUBSTITUTE(D3193,CHAR(160),CHAR(32))),Metadata!B$1:D$2632,3,FALSE)</f>
        <v>La pucelle d'Orléans</v>
      </c>
      <c r="G3193">
        <f>VLOOKUP(TRIM(SUBSTITUTE(D3193,CHAR(160),CHAR(32))),Metadata!B$1:E$2632,4,FALSE)</f>
        <v>1755</v>
      </c>
      <c r="H3193" t="s">
        <v>448</v>
      </c>
      <c r="J3193" t="str">
        <f>VLOOKUP(TRIM(SUBSTITUTE(D3193,CHAR(160),CHAR(32))),Metadata!B$1:H$2632,7,FALSE)</f>
        <v>poesie</v>
      </c>
      <c r="L3193" t="str">
        <f>VLOOKUP(TRIM(SUBSTITUTE(D3193,CHAR(160),CHAR(32))),Metadata!B$1:J$2632,9,FALSE)</f>
        <v>vers</v>
      </c>
      <c r="M3193">
        <f>VLOOKUP(TRIM(SUBSTITUTE(D3193,CHAR(160),CHAR(32))),Metadata!B$1:K$2632,10,FALSE)</f>
        <v>39043</v>
      </c>
      <c r="N3193" t="s">
        <v>3677</v>
      </c>
      <c r="O3193">
        <v>91</v>
      </c>
      <c r="P3193">
        <v>104</v>
      </c>
    </row>
    <row r="3194" spans="1:18" x14ac:dyDescent="0.25">
      <c r="A3194" t="s">
        <v>4354</v>
      </c>
      <c r="B3194" t="s">
        <v>3714</v>
      </c>
      <c r="C3194" t="s">
        <v>330</v>
      </c>
      <c r="D3194" t="s">
        <v>8241</v>
      </c>
      <c r="E3194" t="str">
        <f>VLOOKUP(TRIM(SUBSTITUTE(D3194,CHAR(160),CHAR(32))),Metadata!B$1:C$2632,2,FALSE)</f>
        <v>Diderot, Denis, 1713-1784.</v>
      </c>
      <c r="F3194" t="str">
        <f>VLOOKUP(TRIM(SUBSTITUTE(D3194,CHAR(160),CHAR(32))),Metadata!B$1:D$2632,3,FALSE)</f>
        <v>Réfutation d'Helvetius</v>
      </c>
      <c r="G3194">
        <f>VLOOKUP(TRIM(SUBSTITUTE(D3194,CHAR(160),CHAR(32))),Metadata!B$1:E$2632,4,FALSE)</f>
        <v>1774</v>
      </c>
      <c r="H3194" t="s">
        <v>448</v>
      </c>
      <c r="J3194" t="str">
        <f>VLOOKUP(TRIM(SUBSTITUTE(D3194,CHAR(160),CHAR(32))),Metadata!B$1:H$2632,7,FALSE)</f>
        <v>traite ou essai</v>
      </c>
      <c r="L3194" t="str">
        <f>VLOOKUP(TRIM(SUBSTITUTE(D3194,CHAR(160),CHAR(32))),Metadata!B$1:J$2632,9,FALSE)</f>
        <v>prose</v>
      </c>
      <c r="M3194">
        <f>VLOOKUP(TRIM(SUBSTITUTE(D3194,CHAR(160),CHAR(32))),Metadata!B$1:K$2632,10,FALSE)</f>
        <v>56487</v>
      </c>
      <c r="N3194" s="1" t="s">
        <v>3678</v>
      </c>
      <c r="O3194">
        <v>116</v>
      </c>
      <c r="P3194">
        <v>119</v>
      </c>
      <c r="Q3194">
        <v>124</v>
      </c>
      <c r="R3194">
        <v>128</v>
      </c>
    </row>
    <row r="3195" spans="1:18" x14ac:dyDescent="0.25">
      <c r="A3195" t="s">
        <v>4354</v>
      </c>
      <c r="B3195" t="s">
        <v>3714</v>
      </c>
      <c r="C3195" t="s">
        <v>330</v>
      </c>
      <c r="D3195" t="s">
        <v>8334</v>
      </c>
      <c r="E3195" t="str">
        <f>VLOOKUP(TRIM(SUBSTITUTE(D3195,CHAR(160),CHAR(32))),Metadata!B$1:C$2632,2,FALSE)</f>
        <v>Mercier, Louis-Sébastien, 1740-1814.</v>
      </c>
      <c r="F3195" t="str">
        <f>VLOOKUP(TRIM(SUBSTITUTE(D3195,CHAR(160),CHAR(32))),Metadata!B$1:D$2632,3,FALSE)</f>
        <v>Tableau de Paris t. 5</v>
      </c>
      <c r="G3195">
        <f>VLOOKUP(TRIM(SUBSTITUTE(D3195,CHAR(160),CHAR(32))),Metadata!B$1:E$2632,4,FALSE)</f>
        <v>1783</v>
      </c>
      <c r="H3195" t="s">
        <v>448</v>
      </c>
      <c r="J3195" t="str">
        <f>VLOOKUP(TRIM(SUBSTITUTE(D3195,CHAR(160),CHAR(32))),Metadata!B$1:H$2632,7,FALSE)</f>
        <v>melanges litteraires</v>
      </c>
      <c r="L3195" t="str">
        <f>VLOOKUP(TRIM(SUBSTITUTE(D3195,CHAR(160),CHAR(32))),Metadata!B$1:J$2632,9,FALSE)</f>
        <v>prose</v>
      </c>
      <c r="M3195">
        <f>VLOOKUP(TRIM(SUBSTITUTE(D3195,CHAR(160),CHAR(32))),Metadata!B$1:K$2632,10,FALSE)</f>
        <v>217445</v>
      </c>
      <c r="N3195" s="1" t="s">
        <v>3679</v>
      </c>
      <c r="O3195">
        <v>6</v>
      </c>
      <c r="P3195">
        <v>12</v>
      </c>
      <c r="Q3195">
        <v>23</v>
      </c>
      <c r="R3195">
        <v>27</v>
      </c>
    </row>
    <row r="3196" spans="1:18" x14ac:dyDescent="0.25">
      <c r="A3196" t="s">
        <v>4354</v>
      </c>
      <c r="B3196" t="s">
        <v>3714</v>
      </c>
      <c r="C3196" t="s">
        <v>330</v>
      </c>
      <c r="D3196" t="s">
        <v>8354</v>
      </c>
      <c r="E3196" t="str">
        <f>VLOOKUP(TRIM(SUBSTITUTE(D3196,CHAR(160),CHAR(32))),Metadata!B$1:C$2632,2,FALSE)</f>
        <v>Prévost, abbé, 1697-1763.</v>
      </c>
      <c r="F3196" t="str">
        <f>VLOOKUP(TRIM(SUBSTITUTE(D3196,CHAR(160),CHAR(32))),Metadata!B$1:D$2632,3,FALSE)</f>
        <v>Le philosophe anglois, ou, Histoire de monsieur Cleveland, fils naturel de Cromwel. T. 5-6</v>
      </c>
      <c r="G3196">
        <f>VLOOKUP(TRIM(SUBSTITUTE(D3196,CHAR(160),CHAR(32))),Metadata!B$1:E$2632,4,FALSE)</f>
        <v>1739</v>
      </c>
      <c r="H3196" t="s">
        <v>448</v>
      </c>
      <c r="J3196" t="str">
        <f>VLOOKUP(TRIM(SUBSTITUTE(D3196,CHAR(160),CHAR(32))),Metadata!B$1:H$2632,7,FALSE)</f>
        <v>roman</v>
      </c>
      <c r="L3196" t="str">
        <f>VLOOKUP(TRIM(SUBSTITUTE(D3196,CHAR(160),CHAR(32))),Metadata!B$1:J$2632,9,FALSE)</f>
        <v>prose</v>
      </c>
      <c r="M3196">
        <f>VLOOKUP(TRIM(SUBSTITUTE(D3196,CHAR(160),CHAR(32))),Metadata!B$1:K$2632,10,FALSE)</f>
        <v>149906</v>
      </c>
      <c r="N3196" s="1" t="s">
        <v>3680</v>
      </c>
      <c r="O3196">
        <v>60</v>
      </c>
      <c r="P3196">
        <v>65</v>
      </c>
      <c r="Q3196">
        <v>89</v>
      </c>
      <c r="R3196">
        <v>93</v>
      </c>
    </row>
    <row r="3197" spans="1:18" x14ac:dyDescent="0.25">
      <c r="A3197" t="s">
        <v>4354</v>
      </c>
      <c r="B3197" t="s">
        <v>3714</v>
      </c>
      <c r="C3197" t="s">
        <v>330</v>
      </c>
      <c r="D3197" t="s">
        <v>8332</v>
      </c>
      <c r="E3197" t="str">
        <f>VLOOKUP(TRIM(SUBSTITUTE(D3197,CHAR(160),CHAR(32))),Metadata!B$1:C$2632,2,FALSE)</f>
        <v>Mercier, Louis-Sébastien, 1740-1814.</v>
      </c>
      <c r="F3197" t="str">
        <f>VLOOKUP(TRIM(SUBSTITUTE(D3197,CHAR(160),CHAR(32))),Metadata!B$1:D$2632,3,FALSE)</f>
        <v>La destruction de la ligue, ou, La réduction de Paris</v>
      </c>
      <c r="G3197">
        <f>VLOOKUP(TRIM(SUBSTITUTE(D3197,CHAR(160),CHAR(32))),Metadata!B$1:E$2632,4,FALSE)</f>
        <v>1782</v>
      </c>
      <c r="H3197" t="s">
        <v>448</v>
      </c>
      <c r="J3197" t="str">
        <f>VLOOKUP(TRIM(SUBSTITUTE(D3197,CHAR(160),CHAR(32))),Metadata!B$1:H$2632,7,FALSE)</f>
        <v>theatre</v>
      </c>
      <c r="L3197" t="str">
        <f>VLOOKUP(TRIM(SUBSTITUTE(D3197,CHAR(160),CHAR(32))),Metadata!B$1:J$2632,9,FALSE)</f>
        <v>prose</v>
      </c>
      <c r="M3197">
        <f>VLOOKUP(TRIM(SUBSTITUTE(D3197,CHAR(160),CHAR(32))),Metadata!B$1:K$2632,10,FALSE)</f>
        <v>33828</v>
      </c>
      <c r="N3197" s="1" t="s">
        <v>3681</v>
      </c>
      <c r="O3197">
        <v>127</v>
      </c>
      <c r="P3197">
        <v>131</v>
      </c>
      <c r="Q3197">
        <v>136</v>
      </c>
      <c r="R3197">
        <v>140</v>
      </c>
    </row>
    <row r="3198" spans="1:18" x14ac:dyDescent="0.25">
      <c r="A3198" t="s">
        <v>4354</v>
      </c>
      <c r="B3198" t="s">
        <v>3714</v>
      </c>
      <c r="C3198" t="s">
        <v>330</v>
      </c>
      <c r="D3198" t="s">
        <v>8413</v>
      </c>
      <c r="E3198" t="str">
        <f>VLOOKUP(TRIM(SUBSTITUTE(D3198,CHAR(160),CHAR(32))),Metadata!B$1:C$2632,2,FALSE)</f>
        <v>Volney, C.-F. (Constantin-François), 1757-1820.</v>
      </c>
      <c r="F3198" t="str">
        <f>VLOOKUP(TRIM(SUBSTITUTE(D3198,CHAR(160),CHAR(32))),Metadata!B$1:D$2632,3,FALSE)</f>
        <v>Les ruines</v>
      </c>
      <c r="G3198">
        <f>VLOOKUP(TRIM(SUBSTITUTE(D3198,CHAR(160),CHAR(32))),Metadata!B$1:E$2632,4,FALSE)</f>
        <v>1791</v>
      </c>
      <c r="H3198" t="s">
        <v>448</v>
      </c>
      <c r="J3198" t="str">
        <f>VLOOKUP(TRIM(SUBSTITUTE(D3198,CHAR(160),CHAR(32))),Metadata!B$1:H$2632,7,FALSE)</f>
        <v>traite ou essai</v>
      </c>
      <c r="L3198" t="str">
        <f>VLOOKUP(TRIM(SUBSTITUTE(D3198,CHAR(160),CHAR(32))),Metadata!B$1:J$2632,9,FALSE)</f>
        <v>prose</v>
      </c>
      <c r="M3198">
        <f>VLOOKUP(TRIM(SUBSTITUTE(D3198,CHAR(160),CHAR(32))),Metadata!B$1:K$2632,10,FALSE)</f>
        <v>55267</v>
      </c>
      <c r="N3198" s="1" t="s">
        <v>3682</v>
      </c>
      <c r="O3198">
        <v>300</v>
      </c>
      <c r="P3198">
        <v>305</v>
      </c>
      <c r="Q3198">
        <v>320</v>
      </c>
      <c r="R3198">
        <v>324</v>
      </c>
    </row>
    <row r="3199" spans="1:18" x14ac:dyDescent="0.25">
      <c r="A3199" t="s">
        <v>4354</v>
      </c>
      <c r="B3199" t="s">
        <v>3714</v>
      </c>
      <c r="C3199" t="s">
        <v>330</v>
      </c>
      <c r="D3199" t="s">
        <v>8444</v>
      </c>
      <c r="E3199" t="str">
        <f>VLOOKUP(TRIM(SUBSTITUTE(D3199,CHAR(160),CHAR(32))),Metadata!B$1:C$2632,2,FALSE)</f>
        <v>Borel, Pétrus, 1809-1859.</v>
      </c>
      <c r="F3199" t="str">
        <f>VLOOKUP(TRIM(SUBSTITUTE(D3199,CHAR(160),CHAR(32))),Metadata!B$1:D$2632,3,FALSE)</f>
        <v>Champavert contes immoraux</v>
      </c>
      <c r="G3199">
        <f>VLOOKUP(TRIM(SUBSTITUTE(D3199,CHAR(160),CHAR(32))),Metadata!B$1:E$2632,4,FALSE)</f>
        <v>1833</v>
      </c>
      <c r="H3199" t="s">
        <v>450</v>
      </c>
      <c r="J3199" t="str">
        <f>VLOOKUP(TRIM(SUBSTITUTE(D3199,CHAR(160),CHAR(32))),Metadata!B$1:H$2632,7,FALSE)</f>
        <v>roman</v>
      </c>
      <c r="L3199" t="str">
        <f>VLOOKUP(TRIM(SUBSTITUTE(D3199,CHAR(160),CHAR(32))),Metadata!B$1:J$2632,9,FALSE)</f>
        <v>prose</v>
      </c>
      <c r="M3199">
        <f>VLOOKUP(TRIM(SUBSTITUTE(D3199,CHAR(160),CHAR(32))),Metadata!B$1:K$2632,10,FALSE)</f>
        <v>57208</v>
      </c>
      <c r="N3199" t="s">
        <v>3683</v>
      </c>
      <c r="O3199">
        <v>11</v>
      </c>
      <c r="P3199">
        <v>14</v>
      </c>
      <c r="Q3199">
        <v>25</v>
      </c>
      <c r="R3199">
        <v>30</v>
      </c>
    </row>
    <row r="3200" spans="1:18" x14ac:dyDescent="0.25">
      <c r="A3200" t="s">
        <v>4354</v>
      </c>
      <c r="B3200" t="s">
        <v>3714</v>
      </c>
      <c r="C3200" t="s">
        <v>330</v>
      </c>
      <c r="D3200" t="s">
        <v>8561</v>
      </c>
      <c r="E3200" t="str">
        <f>VLOOKUP(TRIM(SUBSTITUTE(D3200,CHAR(160),CHAR(32))),Metadata!B$1:C$2632,2,FALSE)</f>
        <v>Goncourt, Edmond de, 1822-1896: Goncourt, Jules de, 1830-1870.</v>
      </c>
      <c r="F3200" t="str">
        <f>VLOOKUP(TRIM(SUBSTITUTE(D3200,CHAR(160),CHAR(32))),Metadata!B$1:D$2632,3,FALSE)</f>
        <v>Journal. T. 2, 1864-1878</v>
      </c>
      <c r="G3200">
        <f>VLOOKUP(TRIM(SUBSTITUTE(D3200,CHAR(160),CHAR(32))),Metadata!B$1:E$2632,4,FALSE)</f>
        <v>1878</v>
      </c>
      <c r="H3200" t="s">
        <v>450</v>
      </c>
      <c r="J3200" t="str">
        <f>VLOOKUP(TRIM(SUBSTITUTE(D3200,CHAR(160),CHAR(32))),Metadata!B$1:H$2632,7,FALSE)</f>
        <v>memoires</v>
      </c>
      <c r="L3200" t="str">
        <f>VLOOKUP(TRIM(SUBSTITUTE(D3200,CHAR(160),CHAR(32))),Metadata!B$1:J$2632,9,FALSE)</f>
        <v>prose</v>
      </c>
      <c r="M3200">
        <f>VLOOKUP(TRIM(SUBSTITUTE(D3200,CHAR(160),CHAR(32))),Metadata!B$1:K$2632,10,FALSE)</f>
        <v>428542</v>
      </c>
      <c r="N3200" s="1" t="s">
        <v>3684</v>
      </c>
      <c r="O3200">
        <v>33</v>
      </c>
      <c r="P3200">
        <v>36</v>
      </c>
      <c r="Q3200">
        <v>42</v>
      </c>
      <c r="R3200">
        <v>47</v>
      </c>
    </row>
    <row r="3201" spans="1:18" x14ac:dyDescent="0.25">
      <c r="A3201" t="s">
        <v>4354</v>
      </c>
      <c r="B3201" t="s">
        <v>3714</v>
      </c>
      <c r="C3201" t="s">
        <v>330</v>
      </c>
      <c r="D3201" t="s">
        <v>8663</v>
      </c>
      <c r="E3201" t="str">
        <f>VLOOKUP(TRIM(SUBSTITUTE(D3201,CHAR(160),CHAR(32))),Metadata!B$1:C$2632,2,FALSE)</f>
        <v>Sand, George, 1804-1876.</v>
      </c>
      <c r="F3201" t="str">
        <f>VLOOKUP(TRIM(SUBSTITUTE(D3201,CHAR(160),CHAR(32))),Metadata!B$1:D$2632,3,FALSE)</f>
        <v>Un Hiver à Majorque</v>
      </c>
      <c r="G3201">
        <f>VLOOKUP(TRIM(SUBSTITUTE(D3201,CHAR(160),CHAR(32))),Metadata!B$1:E$2632,4,FALSE)</f>
        <v>1842</v>
      </c>
      <c r="H3201" t="s">
        <v>450</v>
      </c>
      <c r="J3201" t="str">
        <f>VLOOKUP(TRIM(SUBSTITUTE(D3201,CHAR(160),CHAR(32))),Metadata!B$1:H$2632,7,FALSE)</f>
        <v>recit de voyage</v>
      </c>
      <c r="L3201" t="str">
        <f>VLOOKUP(TRIM(SUBSTITUTE(D3201,CHAR(160),CHAR(32))),Metadata!B$1:J$2632,9,FALSE)</f>
        <v/>
      </c>
      <c r="M3201">
        <f>VLOOKUP(TRIM(SUBSTITUTE(D3201,CHAR(160),CHAR(32))),Metadata!B$1:K$2632,10,FALSE)</f>
        <v>54538</v>
      </c>
      <c r="N3201" s="1" t="s">
        <v>3685</v>
      </c>
      <c r="O3201">
        <v>366</v>
      </c>
      <c r="P3201">
        <v>370</v>
      </c>
      <c r="Q3201">
        <v>375</v>
      </c>
      <c r="R3201">
        <v>379</v>
      </c>
    </row>
    <row r="3202" spans="1:18" x14ac:dyDescent="0.25">
      <c r="A3202" t="s">
        <v>4354</v>
      </c>
      <c r="B3202" t="s">
        <v>3714</v>
      </c>
      <c r="C3202" t="s">
        <v>330</v>
      </c>
      <c r="D3202" t="s">
        <v>5960</v>
      </c>
      <c r="E3202" t="str">
        <f>VLOOKUP(TRIM(SUBSTITUTE(D3202,CHAR(160),CHAR(32))),Metadata!B$1:C$2632,2,FALSE)</f>
        <v>Maréchal, Sylvain, 1750-1803.</v>
      </c>
      <c r="F3202" t="str">
        <f>VLOOKUP(TRIM(SUBSTITUTE(D3202,CHAR(160),CHAR(32))),Metadata!B$1:D$2632,3,FALSE)</f>
        <v>Dictionnaire des athées anciens et modernes</v>
      </c>
      <c r="G3202">
        <f>VLOOKUP(TRIM(SUBSTITUTE(D3202,CHAR(160),CHAR(32))),Metadata!B$1:E$2632,4,FALSE)</f>
        <v>1833</v>
      </c>
      <c r="H3202" t="s">
        <v>450</v>
      </c>
      <c r="J3202" t="str">
        <f>VLOOKUP(TRIM(SUBSTITUTE(D3202,CHAR(160),CHAR(32))),Metadata!B$1:H$2632,7,FALSE)</f>
        <v>traite</v>
      </c>
      <c r="L3202" t="str">
        <f>VLOOKUP(TRIM(SUBSTITUTE(D3202,CHAR(160),CHAR(32))),Metadata!B$1:J$2632,9,FALSE)</f>
        <v/>
      </c>
      <c r="M3202">
        <f>VLOOKUP(TRIM(SUBSTITUTE(D3202,CHAR(160),CHAR(32))),Metadata!B$1:K$2632,10,FALSE)</f>
        <v>129623</v>
      </c>
      <c r="N3202" s="1" t="s">
        <v>3686</v>
      </c>
      <c r="O3202">
        <v>68</v>
      </c>
      <c r="P3202">
        <v>72</v>
      </c>
      <c r="Q3202">
        <v>90</v>
      </c>
      <c r="R3202">
        <v>94</v>
      </c>
    </row>
    <row r="3203" spans="1:18" x14ac:dyDescent="0.25">
      <c r="A3203" t="s">
        <v>4354</v>
      </c>
      <c r="B3203" t="s">
        <v>3714</v>
      </c>
      <c r="C3203" t="s">
        <v>330</v>
      </c>
      <c r="D3203" t="s">
        <v>8667</v>
      </c>
      <c r="E3203" t="str">
        <f>VLOOKUP(TRIM(SUBSTITUTE(D3203,CHAR(160),CHAR(32))),Metadata!B$1:C$2632,2,FALSE)</f>
        <v>Senancour, Etienne Pivert de, 1770-1846.</v>
      </c>
      <c r="F3203" t="str">
        <f>VLOOKUP(TRIM(SUBSTITUTE(D3203,CHAR(160),CHAR(32))),Metadata!B$1:D$2632,3,FALSE)</f>
        <v>Obermann</v>
      </c>
      <c r="G3203">
        <f>VLOOKUP(TRIM(SUBSTITUTE(D3203,CHAR(160),CHAR(32))),Metadata!B$1:E$2632,4,FALSE)</f>
        <v>1840</v>
      </c>
      <c r="H3203" t="s">
        <v>450</v>
      </c>
      <c r="J3203" t="str">
        <f>VLOOKUP(TRIM(SUBSTITUTE(D3203,CHAR(160),CHAR(32))),Metadata!B$1:H$2632,7,FALSE)</f>
        <v>roman</v>
      </c>
      <c r="L3203" t="str">
        <f>VLOOKUP(TRIM(SUBSTITUTE(D3203,CHAR(160),CHAR(32))),Metadata!B$1:J$2632,9,FALSE)</f>
        <v>prose</v>
      </c>
      <c r="M3203">
        <f>VLOOKUP(TRIM(SUBSTITUTE(D3203,CHAR(160),CHAR(32))),Metadata!B$1:K$2632,10,FALSE)</f>
        <v>130065</v>
      </c>
      <c r="N3203" s="1" t="s">
        <v>3687</v>
      </c>
      <c r="O3203">
        <v>59</v>
      </c>
      <c r="P3203">
        <v>62</v>
      </c>
      <c r="Q3203">
        <v>67</v>
      </c>
      <c r="R3203">
        <v>71</v>
      </c>
    </row>
    <row r="3204" spans="1:18" x14ac:dyDescent="0.25">
      <c r="A3204" t="s">
        <v>4354</v>
      </c>
      <c r="B3204" t="s">
        <v>3714</v>
      </c>
      <c r="C3204" t="s">
        <v>330</v>
      </c>
      <c r="D3204" t="s">
        <v>7894</v>
      </c>
      <c r="E3204" t="str">
        <f>VLOOKUP(TRIM(SUBSTITUTE(D3204,CHAR(160),CHAR(32))),Metadata!B$1:C$2632,2,FALSE)</f>
        <v>Michelet, Jules, 1798-1874.</v>
      </c>
      <c r="F3204" t="str">
        <f>VLOOKUP(TRIM(SUBSTITUTE(D3204,CHAR(160),CHAR(32))),Metadata!B$1:D$2632,3,FALSE)</f>
        <v>Histoire de France</v>
      </c>
      <c r="G3204">
        <f>VLOOKUP(TRIM(SUBSTITUTE(D3204,CHAR(160),CHAR(32))),Metadata!B$1:E$2632,4,FALSE)</f>
        <v>1893</v>
      </c>
      <c r="H3204" t="s">
        <v>450</v>
      </c>
      <c r="J3204" t="str">
        <f>VLOOKUP(TRIM(SUBSTITUTE(D3204,CHAR(160),CHAR(32))),Metadata!B$1:H$2632,7,FALSE)</f>
        <v>traite</v>
      </c>
      <c r="L3204" t="str">
        <f>VLOOKUP(TRIM(SUBSTITUTE(D3204,CHAR(160),CHAR(32))),Metadata!B$1:J$2632,9,FALSE)</f>
        <v/>
      </c>
      <c r="M3204">
        <f>VLOOKUP(TRIM(SUBSTITUTE(D3204,CHAR(160),CHAR(32))),Metadata!B$1:K$2632,10,FALSE)</f>
        <v>119715</v>
      </c>
      <c r="N3204" s="1" t="s">
        <v>3688</v>
      </c>
      <c r="O3204">
        <v>7</v>
      </c>
      <c r="P3204">
        <v>12</v>
      </c>
      <c r="Q3204">
        <v>25</v>
      </c>
      <c r="R3204">
        <v>29</v>
      </c>
    </row>
    <row r="3205" spans="1:18" x14ac:dyDescent="0.25">
      <c r="A3205" t="s">
        <v>4354</v>
      </c>
      <c r="B3205" t="s">
        <v>3714</v>
      </c>
      <c r="C3205" t="s">
        <v>330</v>
      </c>
      <c r="D3205" t="s">
        <v>8561</v>
      </c>
      <c r="E3205" t="str">
        <f>VLOOKUP(TRIM(SUBSTITUTE(D3205,CHAR(160),CHAR(32))),Metadata!B$1:C$2632,2,FALSE)</f>
        <v>Goncourt, Edmond de, 1822-1896: Goncourt, Jules de, 1830-1870.</v>
      </c>
      <c r="F3205" t="str">
        <f>VLOOKUP(TRIM(SUBSTITUTE(D3205,CHAR(160),CHAR(32))),Metadata!B$1:D$2632,3,FALSE)</f>
        <v>Journal. T. 2, 1864-1878</v>
      </c>
      <c r="G3205">
        <f>VLOOKUP(TRIM(SUBSTITUTE(D3205,CHAR(160),CHAR(32))),Metadata!B$1:E$2632,4,FALSE)</f>
        <v>1878</v>
      </c>
      <c r="H3205" t="s">
        <v>450</v>
      </c>
      <c r="J3205" t="str">
        <f>VLOOKUP(TRIM(SUBSTITUTE(D3205,CHAR(160),CHAR(32))),Metadata!B$1:H$2632,7,FALSE)</f>
        <v>memoires</v>
      </c>
      <c r="L3205" t="str">
        <f>VLOOKUP(TRIM(SUBSTITUTE(D3205,CHAR(160),CHAR(32))),Metadata!B$1:J$2632,9,FALSE)</f>
        <v>prose</v>
      </c>
      <c r="M3205">
        <f>VLOOKUP(TRIM(SUBSTITUTE(D3205,CHAR(160),CHAR(32))),Metadata!B$1:K$2632,10,FALSE)</f>
        <v>428542</v>
      </c>
      <c r="N3205" s="1" t="s">
        <v>3689</v>
      </c>
      <c r="O3205">
        <v>86</v>
      </c>
      <c r="P3205">
        <v>90</v>
      </c>
      <c r="Q3205">
        <v>111</v>
      </c>
      <c r="R3205">
        <v>116</v>
      </c>
    </row>
    <row r="3206" spans="1:18" x14ac:dyDescent="0.25">
      <c r="A3206" t="s">
        <v>4354</v>
      </c>
      <c r="B3206" t="s">
        <v>3714</v>
      </c>
      <c r="C3206" t="s">
        <v>330</v>
      </c>
      <c r="D3206" t="s">
        <v>6588</v>
      </c>
      <c r="E3206" t="str">
        <f>VLOOKUP(TRIM(SUBSTITUTE(D3206,CHAR(160),CHAR(32))),Metadata!B$1:C$2632,2,FALSE)</f>
        <v>Le Bon, Gustave, 1841-1931.</v>
      </c>
      <c r="F3206" t="str">
        <f>VLOOKUP(TRIM(SUBSTITUTE(D3206,CHAR(160),CHAR(32))),Metadata!B$1:D$2632,3,FALSE)</f>
        <v>L'homme et les sociétés. Leurs origines et leur développement (Deuxième partie).</v>
      </c>
      <c r="G3206">
        <f>VLOOKUP(TRIM(SUBSTITUTE(D3206,CHAR(160),CHAR(32))),Metadata!B$1:E$2632,4,FALSE)</f>
        <v>1881</v>
      </c>
      <c r="H3206" t="s">
        <v>450</v>
      </c>
      <c r="J3206" t="str">
        <f>VLOOKUP(TRIM(SUBSTITUTE(D3206,CHAR(160),CHAR(32))),Metadata!B$1:H$2632,7,FALSE)</f>
        <v>traite</v>
      </c>
      <c r="L3206" t="str">
        <f>VLOOKUP(TRIM(SUBSTITUTE(D3206,CHAR(160),CHAR(32))),Metadata!B$1:J$2632,9,FALSE)</f>
        <v/>
      </c>
      <c r="M3206">
        <f>VLOOKUP(TRIM(SUBSTITUTE(D3206,CHAR(160),CHAR(32))),Metadata!B$1:K$2632,10,FALSE)</f>
        <v>163801</v>
      </c>
      <c r="N3206" s="1" t="s">
        <v>3690</v>
      </c>
      <c r="O3206">
        <v>34</v>
      </c>
      <c r="P3206">
        <v>38</v>
      </c>
      <c r="Q3206">
        <v>51</v>
      </c>
      <c r="R3206">
        <v>55</v>
      </c>
    </row>
    <row r="3207" spans="1:18" x14ac:dyDescent="0.25">
      <c r="A3207" t="s">
        <v>4354</v>
      </c>
      <c r="B3207" t="s">
        <v>3714</v>
      </c>
      <c r="C3207" t="s">
        <v>330</v>
      </c>
      <c r="D3207" t="s">
        <v>6588</v>
      </c>
      <c r="E3207" t="str">
        <f>VLOOKUP(TRIM(SUBSTITUTE(D3207,CHAR(160),CHAR(32))),Metadata!B$1:C$2632,2,FALSE)</f>
        <v>Le Bon, Gustave, 1841-1931.</v>
      </c>
      <c r="F3207" t="str">
        <f>VLOOKUP(TRIM(SUBSTITUTE(D3207,CHAR(160),CHAR(32))),Metadata!B$1:D$2632,3,FALSE)</f>
        <v>L'homme et les sociétés. Leurs origines et leur développement (Deuxième partie).</v>
      </c>
      <c r="G3207">
        <f>VLOOKUP(TRIM(SUBSTITUTE(D3207,CHAR(160),CHAR(32))),Metadata!B$1:E$2632,4,FALSE)</f>
        <v>1881</v>
      </c>
      <c r="H3207" t="s">
        <v>450</v>
      </c>
      <c r="J3207" t="str">
        <f>VLOOKUP(TRIM(SUBSTITUTE(D3207,CHAR(160),CHAR(32))),Metadata!B$1:H$2632,7,FALSE)</f>
        <v>traite</v>
      </c>
      <c r="L3207" t="str">
        <f>VLOOKUP(TRIM(SUBSTITUTE(D3207,CHAR(160),CHAR(32))),Metadata!B$1:J$2632,9,FALSE)</f>
        <v/>
      </c>
      <c r="M3207">
        <f>VLOOKUP(TRIM(SUBSTITUTE(D3207,CHAR(160),CHAR(32))),Metadata!B$1:K$2632,10,FALSE)</f>
        <v>163801</v>
      </c>
      <c r="N3207" s="1" t="s">
        <v>3691</v>
      </c>
      <c r="O3207">
        <v>277</v>
      </c>
      <c r="P3207">
        <v>280</v>
      </c>
      <c r="Q3207">
        <v>299</v>
      </c>
      <c r="R3207">
        <v>304</v>
      </c>
    </row>
    <row r="3208" spans="1:18" x14ac:dyDescent="0.25">
      <c r="A3208" t="s">
        <v>4354</v>
      </c>
      <c r="B3208" t="s">
        <v>3714</v>
      </c>
      <c r="C3208" t="s">
        <v>330</v>
      </c>
      <c r="D3208" t="s">
        <v>7894</v>
      </c>
      <c r="E3208" t="str">
        <f>VLOOKUP(TRIM(SUBSTITUTE(D3208,CHAR(160),CHAR(32))),Metadata!B$1:C$2632,2,FALSE)</f>
        <v>Michelet, Jules, 1798-1874.</v>
      </c>
      <c r="F3208" t="str">
        <f>VLOOKUP(TRIM(SUBSTITUTE(D3208,CHAR(160),CHAR(32))),Metadata!B$1:D$2632,3,FALSE)</f>
        <v>Histoire de France</v>
      </c>
      <c r="G3208">
        <f>VLOOKUP(TRIM(SUBSTITUTE(D3208,CHAR(160),CHAR(32))),Metadata!B$1:E$2632,4,FALSE)</f>
        <v>1893</v>
      </c>
      <c r="H3208" t="s">
        <v>450</v>
      </c>
      <c r="J3208" t="str">
        <f>VLOOKUP(TRIM(SUBSTITUTE(D3208,CHAR(160),CHAR(32))),Metadata!B$1:H$2632,7,FALSE)</f>
        <v>traite</v>
      </c>
      <c r="L3208" t="str">
        <f>VLOOKUP(TRIM(SUBSTITUTE(D3208,CHAR(160),CHAR(32))),Metadata!B$1:J$2632,9,FALSE)</f>
        <v/>
      </c>
      <c r="M3208">
        <f>VLOOKUP(TRIM(SUBSTITUTE(D3208,CHAR(160),CHAR(32))),Metadata!B$1:K$2632,10,FALSE)</f>
        <v>119715</v>
      </c>
      <c r="N3208" s="1" t="s">
        <v>3692</v>
      </c>
      <c r="O3208">
        <v>19</v>
      </c>
      <c r="P3208">
        <v>24</v>
      </c>
      <c r="Q3208">
        <v>29</v>
      </c>
      <c r="R3208">
        <v>33</v>
      </c>
    </row>
    <row r="3209" spans="1:18" x14ac:dyDescent="0.25">
      <c r="A3209" t="s">
        <v>4354</v>
      </c>
      <c r="B3209" t="s">
        <v>3714</v>
      </c>
      <c r="C3209" t="s">
        <v>330</v>
      </c>
      <c r="D3209" t="s">
        <v>8498</v>
      </c>
      <c r="E3209" t="str">
        <f>VLOOKUP(TRIM(SUBSTITUTE(D3209,CHAR(160),CHAR(32))),Metadata!B$1:C$2632,2,FALSE)</f>
        <v>Dumas, Alexandre (père), 1802-1870.</v>
      </c>
      <c r="F3209" t="str">
        <f>VLOOKUP(TRIM(SUBSTITUTE(D3209,CHAR(160),CHAR(32))),Metadata!B$1:D$2632,3,FALSE)</f>
        <v>Joseph Balsamo</v>
      </c>
      <c r="G3209">
        <f>VLOOKUP(TRIM(SUBSTITUTE(D3209,CHAR(160),CHAR(32))),Metadata!B$1:E$2632,4,FALSE)</f>
        <v>1846</v>
      </c>
      <c r="H3209" t="s">
        <v>450</v>
      </c>
      <c r="J3209" t="str">
        <f>VLOOKUP(TRIM(SUBSTITUTE(D3209,CHAR(160),CHAR(32))),Metadata!B$1:H$2632,7,FALSE)</f>
        <v>Narratif, Roman</v>
      </c>
      <c r="L3209" t="str">
        <f>VLOOKUP(TRIM(SUBSTITUTE(D3209,CHAR(160),CHAR(32))),Metadata!B$1:J$2632,9,FALSE)</f>
        <v/>
      </c>
      <c r="M3209">
        <f>VLOOKUP(TRIM(SUBSTITUTE(D3209,CHAR(160),CHAR(32))),Metadata!B$1:K$2632,10,FALSE)</f>
        <v>471547</v>
      </c>
      <c r="N3209" s="1" t="s">
        <v>3693</v>
      </c>
      <c r="O3209">
        <v>50</v>
      </c>
      <c r="P3209">
        <v>54</v>
      </c>
      <c r="Q3209">
        <v>67</v>
      </c>
      <c r="R3209">
        <v>71</v>
      </c>
    </row>
    <row r="3210" spans="1:18" x14ac:dyDescent="0.25">
      <c r="A3210" t="s">
        <v>4354</v>
      </c>
      <c r="B3210" t="s">
        <v>3714</v>
      </c>
      <c r="C3210" t="s">
        <v>330</v>
      </c>
      <c r="D3210" t="s">
        <v>8439</v>
      </c>
      <c r="E3210" t="str">
        <f>VLOOKUP(TRIM(SUBSTITUTE(D3210,CHAR(160),CHAR(32))),Metadata!B$1:C$2632,2,FALSE)</f>
        <v>Baudry de Lozieres, Louis Narcisse, 1761-1841.</v>
      </c>
      <c r="F3210" t="str">
        <f>VLOOKUP(TRIM(SUBSTITUTE(D3210,CHAR(160),CHAR(32))),Metadata!B$1:D$2632,3,FALSE)</f>
        <v>Voyage à la Louisiane</v>
      </c>
      <c r="G3210">
        <f>VLOOKUP(TRIM(SUBSTITUTE(D3210,CHAR(160),CHAR(32))),Metadata!B$1:E$2632,4,FALSE)</f>
        <v>1802</v>
      </c>
      <c r="H3210" t="s">
        <v>450</v>
      </c>
      <c r="J3210" t="str">
        <f>VLOOKUP(TRIM(SUBSTITUTE(D3210,CHAR(160),CHAR(32))),Metadata!B$1:H$2632,7,FALSE)</f>
        <v>recit de voyage</v>
      </c>
      <c r="L3210" t="str">
        <f>VLOOKUP(TRIM(SUBSTITUTE(D3210,CHAR(160),CHAR(32))),Metadata!B$1:J$2632,9,FALSE)</f>
        <v>prose</v>
      </c>
      <c r="M3210">
        <f>VLOOKUP(TRIM(SUBSTITUTE(D3210,CHAR(160),CHAR(32))),Metadata!B$1:K$2632,10,FALSE)</f>
        <v>66048</v>
      </c>
      <c r="N3210" s="1" t="s">
        <v>3694</v>
      </c>
      <c r="O3210">
        <v>72</v>
      </c>
      <c r="P3210">
        <v>78</v>
      </c>
      <c r="Q3210">
        <v>83</v>
      </c>
      <c r="R3210">
        <v>87</v>
      </c>
    </row>
    <row r="3211" spans="1:18" x14ac:dyDescent="0.25">
      <c r="A3211" t="s">
        <v>4354</v>
      </c>
      <c r="B3211" t="s">
        <v>3714</v>
      </c>
      <c r="C3211" t="s">
        <v>330</v>
      </c>
      <c r="D3211" t="s">
        <v>8592</v>
      </c>
      <c r="E3211" t="str">
        <f>VLOOKUP(TRIM(SUBSTITUTE(D3211,CHAR(160),CHAR(32))),Metadata!B$1:C$2632,2,FALSE)</f>
        <v>Lamartine, Alphonse de, 1790-1869.</v>
      </c>
      <c r="F3211" t="str">
        <f>VLOOKUP(TRIM(SUBSTITUTE(D3211,CHAR(160),CHAR(32))),Metadata!B$1:D$2632,3,FALSE)</f>
        <v>Souvenirs voyage en orient</v>
      </c>
      <c r="G3211">
        <f>VLOOKUP(TRIM(SUBSTITUTE(D3211,CHAR(160),CHAR(32))),Metadata!B$1:E$2632,4,FALSE)</f>
        <v>1835</v>
      </c>
      <c r="H3211" t="s">
        <v>450</v>
      </c>
      <c r="J3211" t="str">
        <f>VLOOKUP(TRIM(SUBSTITUTE(D3211,CHAR(160),CHAR(32))),Metadata!B$1:H$2632,7,FALSE)</f>
        <v>recit de voyage</v>
      </c>
      <c r="L3211" t="str">
        <f>VLOOKUP(TRIM(SUBSTITUTE(D3211,CHAR(160),CHAR(32))),Metadata!B$1:J$2632,9,FALSE)</f>
        <v>prose</v>
      </c>
      <c r="M3211">
        <f>VLOOKUP(TRIM(SUBSTITUTE(D3211,CHAR(160),CHAR(32))),Metadata!B$1:K$2632,10,FALSE)</f>
        <v>241277</v>
      </c>
      <c r="N3211" s="1" t="s">
        <v>3695</v>
      </c>
      <c r="O3211">
        <v>14</v>
      </c>
      <c r="P3211">
        <v>17</v>
      </c>
      <c r="Q3211">
        <v>30</v>
      </c>
      <c r="R3211">
        <v>34</v>
      </c>
    </row>
    <row r="3212" spans="1:18" x14ac:dyDescent="0.25">
      <c r="A3212" t="s">
        <v>4354</v>
      </c>
      <c r="B3212" t="s">
        <v>3714</v>
      </c>
      <c r="C3212" t="s">
        <v>330</v>
      </c>
      <c r="D3212" t="s">
        <v>8633</v>
      </c>
      <c r="E3212" t="str">
        <f>VLOOKUP(TRIM(SUBSTITUTE(D3212,CHAR(160),CHAR(32))),Metadata!B$1:C$2632,2,FALSE)</f>
        <v>Picavet, François, 1851-1921.</v>
      </c>
      <c r="F3212" t="str">
        <f>VLOOKUP(TRIM(SUBSTITUTE(D3212,CHAR(160),CHAR(32))),Metadata!B$1:D$2632,3,FALSE)</f>
        <v>Les idéologues, 1.</v>
      </c>
      <c r="G3212">
        <f>VLOOKUP(TRIM(SUBSTITUTE(D3212,CHAR(160),CHAR(32))),Metadata!B$1:E$2632,4,FALSE)</f>
        <v>1891</v>
      </c>
      <c r="H3212" t="s">
        <v>450</v>
      </c>
      <c r="J3212" t="str">
        <f>VLOOKUP(TRIM(SUBSTITUTE(D3212,CHAR(160),CHAR(32))),Metadata!B$1:H$2632,7,FALSE)</f>
        <v>traite</v>
      </c>
      <c r="L3212" t="str">
        <f>VLOOKUP(TRIM(SUBSTITUTE(D3212,CHAR(160),CHAR(32))),Metadata!B$1:J$2632,9,FALSE)</f>
        <v/>
      </c>
      <c r="M3212">
        <f>VLOOKUP(TRIM(SUBSTITUTE(D3212,CHAR(160),CHAR(32))),Metadata!B$1:K$2632,10,FALSE)</f>
        <v>100138</v>
      </c>
      <c r="N3212" s="1" t="s">
        <v>3696</v>
      </c>
      <c r="O3212">
        <v>214</v>
      </c>
      <c r="P3212">
        <v>218</v>
      </c>
      <c r="Q3212">
        <v>235</v>
      </c>
      <c r="R3212">
        <v>239</v>
      </c>
    </row>
    <row r="3213" spans="1:18" x14ac:dyDescent="0.25">
      <c r="A3213" t="s">
        <v>4354</v>
      </c>
      <c r="B3213" t="s">
        <v>3714</v>
      </c>
      <c r="C3213" t="s">
        <v>330</v>
      </c>
      <c r="D3213" t="s">
        <v>8597</v>
      </c>
      <c r="E3213" t="str">
        <f>VLOOKUP(TRIM(SUBSTITUTE(D3213,CHAR(160),CHAR(32))),Metadata!B$1:C$2632,2,FALSE)</f>
        <v>Leroux, Pierre, 1797-1871.</v>
      </c>
      <c r="F3213" t="str">
        <f>VLOOKUP(TRIM(SUBSTITUTE(D3213,CHAR(160),CHAR(32))),Metadata!B$1:D$2632,3,FALSE)</f>
        <v>De l'humanité: de son principe, et de son avenir: où se trouve exposée la vrai définition de la religion et où l'on explique le sens, la suite et l'enchâinement du mosaisme et du christianisme. Première partie</v>
      </c>
      <c r="G3213">
        <f>VLOOKUP(TRIM(SUBSTITUTE(D3213,CHAR(160),CHAR(32))),Metadata!B$1:E$2632,4,FALSE)</f>
        <v>1840</v>
      </c>
      <c r="H3213" t="s">
        <v>450</v>
      </c>
      <c r="J3213" t="str">
        <f>VLOOKUP(TRIM(SUBSTITUTE(D3213,CHAR(160),CHAR(32))),Metadata!B$1:H$2632,7,FALSE)</f>
        <v>traite ou essai</v>
      </c>
      <c r="L3213" t="str">
        <f>VLOOKUP(TRIM(SUBSTITUTE(D3213,CHAR(160),CHAR(32))),Metadata!B$1:J$2632,9,FALSE)</f>
        <v>prose</v>
      </c>
      <c r="M3213">
        <f>VLOOKUP(TRIM(SUBSTITUTE(D3213,CHAR(160),CHAR(32))),Metadata!B$1:K$2632,10,FALSE)</f>
        <v>207532</v>
      </c>
      <c r="N3213" s="1" t="s">
        <v>3697</v>
      </c>
      <c r="O3213">
        <v>46</v>
      </c>
      <c r="P3213">
        <v>50</v>
      </c>
      <c r="Q3213">
        <v>55</v>
      </c>
      <c r="R3213">
        <v>59</v>
      </c>
    </row>
    <row r="3214" spans="1:18" x14ac:dyDescent="0.25">
      <c r="A3214" t="s">
        <v>4354</v>
      </c>
      <c r="B3214" t="s">
        <v>3714</v>
      </c>
      <c r="C3214" t="s">
        <v>330</v>
      </c>
      <c r="D3214" t="s">
        <v>8650</v>
      </c>
      <c r="E3214" t="str">
        <f>VLOOKUP(TRIM(SUBSTITUTE(D3214,CHAR(160),CHAR(32))),Metadata!B$1:C$2632,2,FALSE)</f>
        <v>Sainte-Beuve, Charles Augustin, 1804-1869.</v>
      </c>
      <c r="F3214" t="str">
        <f>VLOOKUP(TRIM(SUBSTITUTE(D3214,CHAR(160),CHAR(32))),Metadata!B$1:D$2632,3,FALSE)</f>
        <v>Port-Royal T. 5</v>
      </c>
      <c r="G3214">
        <f>VLOOKUP(TRIM(SUBSTITUTE(D3214,CHAR(160),CHAR(32))),Metadata!B$1:E$2632,4,FALSE)</f>
        <v>1859</v>
      </c>
      <c r="H3214" t="s">
        <v>450</v>
      </c>
      <c r="J3214" t="str">
        <f>VLOOKUP(TRIM(SUBSTITUTE(D3214,CHAR(160),CHAR(32))),Metadata!B$1:H$2632,7,FALSE)</f>
        <v>traite ou essai</v>
      </c>
      <c r="L3214" t="str">
        <f>VLOOKUP(TRIM(SUBSTITUTE(D3214,CHAR(160),CHAR(32))),Metadata!B$1:J$2632,9,FALSE)</f>
        <v>prose</v>
      </c>
      <c r="M3214">
        <f>VLOOKUP(TRIM(SUBSTITUTE(D3214,CHAR(160),CHAR(32))),Metadata!B$1:K$2632,10,FALSE)</f>
        <v>131858</v>
      </c>
      <c r="N3214" s="1" t="s">
        <v>3698</v>
      </c>
      <c r="O3214">
        <v>131</v>
      </c>
      <c r="P3214">
        <v>136</v>
      </c>
      <c r="Q3214">
        <v>141</v>
      </c>
      <c r="R3214">
        <v>145</v>
      </c>
    </row>
    <row r="3215" spans="1:18" x14ac:dyDescent="0.25">
      <c r="A3215" t="s">
        <v>4354</v>
      </c>
      <c r="B3215" t="s">
        <v>3714</v>
      </c>
      <c r="C3215" t="s">
        <v>330</v>
      </c>
      <c r="D3215" t="s">
        <v>8706</v>
      </c>
      <c r="E3215" t="str">
        <f>VLOOKUP(TRIM(SUBSTITUTE(D3215,CHAR(160),CHAR(32))),Metadata!B$1:C$2632,2,FALSE)</f>
        <v>Vigny, Alfred de, 1797-1863.</v>
      </c>
      <c r="F3215" t="str">
        <f>VLOOKUP(TRIM(SUBSTITUTE(D3215,CHAR(160),CHAR(32))),Metadata!B$1:D$2632,3,FALSE)</f>
        <v>Servitude et grandeur militaires</v>
      </c>
      <c r="G3215">
        <f>VLOOKUP(TRIM(SUBSTITUTE(D3215,CHAR(160),CHAR(32))),Metadata!B$1:E$2632,4,FALSE)</f>
        <v>1835</v>
      </c>
      <c r="H3215" t="s">
        <v>450</v>
      </c>
      <c r="J3215" t="str">
        <f>VLOOKUP(TRIM(SUBSTITUTE(D3215,CHAR(160),CHAR(32))),Metadata!B$1:H$2632,7,FALSE)</f>
        <v>roman</v>
      </c>
      <c r="L3215" t="str">
        <f>VLOOKUP(TRIM(SUBSTITUTE(D3215,CHAR(160),CHAR(32))),Metadata!B$1:J$2632,9,FALSE)</f>
        <v>prose</v>
      </c>
      <c r="M3215">
        <f>VLOOKUP(TRIM(SUBSTITUTE(D3215,CHAR(160),CHAR(32))),Metadata!B$1:K$2632,10,FALSE)</f>
        <v>61862</v>
      </c>
      <c r="N3215" s="1" t="s">
        <v>3699</v>
      </c>
      <c r="O3215">
        <v>25</v>
      </c>
      <c r="P3215">
        <v>29</v>
      </c>
      <c r="Q3215">
        <v>34</v>
      </c>
      <c r="R3215">
        <v>38</v>
      </c>
    </row>
    <row r="3216" spans="1:18" x14ac:dyDescent="0.25">
      <c r="A3216" t="s">
        <v>4354</v>
      </c>
      <c r="B3216" t="s">
        <v>3714</v>
      </c>
      <c r="C3216" t="s">
        <v>330</v>
      </c>
      <c r="D3216" t="s">
        <v>8452</v>
      </c>
      <c r="E3216" t="str">
        <f>VLOOKUP(TRIM(SUBSTITUTE(D3216,CHAR(160),CHAR(32))),Metadata!B$1:C$2632,2,FALSE)</f>
        <v>Cabanis, P.J.G. (Pierre Jean Georges), 1757-1808.</v>
      </c>
      <c r="F3216" t="str">
        <f>VLOOKUP(TRIM(SUBSTITUTE(D3216,CHAR(160),CHAR(32))),Metadata!B$1:D$2632,3,FALSE)</f>
        <v>Rapports physique moral</v>
      </c>
      <c r="G3216">
        <f>VLOOKUP(TRIM(SUBSTITUTE(D3216,CHAR(160),CHAR(32))),Metadata!B$1:E$2632,4,FALSE)</f>
        <v>1808</v>
      </c>
      <c r="H3216" t="s">
        <v>450</v>
      </c>
      <c r="J3216" t="str">
        <f>VLOOKUP(TRIM(SUBSTITUTE(D3216,CHAR(160),CHAR(32))),Metadata!B$1:H$2632,7,FALSE)</f>
        <v>traite ou essai</v>
      </c>
      <c r="L3216" t="str">
        <f>VLOOKUP(TRIM(SUBSTITUTE(D3216,CHAR(160),CHAR(32))),Metadata!B$1:J$2632,9,FALSE)</f>
        <v>prose</v>
      </c>
      <c r="M3216">
        <f>VLOOKUP(TRIM(SUBSTITUTE(D3216,CHAR(160),CHAR(32))),Metadata!B$1:K$2632,10,FALSE)</f>
        <v>204542</v>
      </c>
      <c r="N3216" s="1" t="s">
        <v>3700</v>
      </c>
      <c r="O3216">
        <v>32</v>
      </c>
      <c r="P3216">
        <v>36</v>
      </c>
      <c r="Q3216">
        <v>56</v>
      </c>
      <c r="R3216">
        <v>60</v>
      </c>
    </row>
    <row r="3217" spans="1:20" x14ac:dyDescent="0.25">
      <c r="A3217" t="s">
        <v>4354</v>
      </c>
      <c r="B3217" t="s">
        <v>3714</v>
      </c>
      <c r="C3217" t="s">
        <v>330</v>
      </c>
      <c r="D3217" t="s">
        <v>8570</v>
      </c>
      <c r="E3217" t="str">
        <f>VLOOKUP(TRIM(SUBSTITUTE(D3217,CHAR(160),CHAR(32))),Metadata!B$1:C$2632,2,FALSE)</f>
        <v>Hugo, Victor, 1802-1885.</v>
      </c>
      <c r="F3217" t="str">
        <f>VLOOKUP(TRIM(SUBSTITUTE(D3217,CHAR(160),CHAR(32))),Metadata!B$1:D$2632,3,FALSE)</f>
        <v>Les rayons et les ombres</v>
      </c>
      <c r="G3217">
        <f>VLOOKUP(TRIM(SUBSTITUTE(D3217,CHAR(160),CHAR(32))),Metadata!B$1:E$2632,4,FALSE)</f>
        <v>1840</v>
      </c>
      <c r="H3217" t="s">
        <v>450</v>
      </c>
      <c r="J3217" t="str">
        <f>VLOOKUP(TRIM(SUBSTITUTE(D3217,CHAR(160),CHAR(32))),Metadata!B$1:H$2632,7,FALSE)</f>
        <v>poesie</v>
      </c>
      <c r="L3217" t="str">
        <f>VLOOKUP(TRIM(SUBSTITUTE(D3217,CHAR(160),CHAR(32))),Metadata!B$1:J$2632,9,FALSE)</f>
        <v>vers</v>
      </c>
      <c r="M3217">
        <f>VLOOKUP(TRIM(SUBSTITUTE(D3217,CHAR(160),CHAR(32))),Metadata!B$1:K$2632,10,FALSE)</f>
        <v>29267</v>
      </c>
      <c r="N3217" t="s">
        <v>3701</v>
      </c>
      <c r="O3217">
        <v>220</v>
      </c>
      <c r="P3217">
        <v>223</v>
      </c>
      <c r="Q3217">
        <v>230</v>
      </c>
      <c r="R3217">
        <v>239</v>
      </c>
    </row>
    <row r="3218" spans="1:20" x14ac:dyDescent="0.25">
      <c r="A3218" t="s">
        <v>4354</v>
      </c>
      <c r="B3218" t="s">
        <v>3714</v>
      </c>
      <c r="C3218" t="s">
        <v>330</v>
      </c>
      <c r="D3218" t="s">
        <v>8548</v>
      </c>
      <c r="E3218" t="str">
        <f>VLOOKUP(TRIM(SUBSTITUTE(D3218,CHAR(160),CHAR(32))),Metadata!B$1:C$2632,2,FALSE)</f>
        <v>Gautier, Théophile, 1811-1872.</v>
      </c>
      <c r="F3218" t="str">
        <f>VLOOKUP(TRIM(SUBSTITUTE(D3218,CHAR(160),CHAR(32))),Metadata!B$1:D$2632,3,FALSE)</f>
        <v>Le roman de la momie: précédé de trois contes antiques: Une nuit de Cléopatre, Le roi candaule, Arria Marcella</v>
      </c>
      <c r="G3218">
        <f>VLOOKUP(TRIM(SUBSTITUTE(D3218,CHAR(160),CHAR(32))),Metadata!B$1:E$2632,4,FALSE)</f>
        <v>1858</v>
      </c>
      <c r="H3218" t="s">
        <v>450</v>
      </c>
      <c r="J3218" t="str">
        <f>VLOOKUP(TRIM(SUBSTITUTE(D3218,CHAR(160),CHAR(32))),Metadata!B$1:H$2632,7,FALSE)</f>
        <v>roman</v>
      </c>
      <c r="L3218" t="str">
        <f>VLOOKUP(TRIM(SUBSTITUTE(D3218,CHAR(160),CHAR(32))),Metadata!B$1:J$2632,9,FALSE)</f>
        <v>prose</v>
      </c>
      <c r="M3218">
        <f>VLOOKUP(TRIM(SUBSTITUTE(D3218,CHAR(160),CHAR(32))),Metadata!B$1:K$2632,10,FALSE)</f>
        <v>59777</v>
      </c>
      <c r="N3218" s="1" t="s">
        <v>3702</v>
      </c>
      <c r="O3218">
        <v>27</v>
      </c>
      <c r="P3218">
        <v>31</v>
      </c>
      <c r="Q3218">
        <v>36</v>
      </c>
      <c r="R3218">
        <v>40</v>
      </c>
    </row>
    <row r="3219" spans="1:20" x14ac:dyDescent="0.25">
      <c r="A3219" t="s">
        <v>4354</v>
      </c>
      <c r="B3219" t="s">
        <v>3714</v>
      </c>
      <c r="C3219" t="s">
        <v>330</v>
      </c>
      <c r="D3219" t="s">
        <v>8864</v>
      </c>
      <c r="E3219" t="str">
        <f>VLOOKUP(TRIM(SUBSTITUTE(D3219,CHAR(160),CHAR(32))),Metadata!B$1:C$2632,2,FALSE)</f>
        <v>Gaulle, Charles de, 1890-1970.</v>
      </c>
      <c r="F3219" t="str">
        <f>VLOOKUP(TRIM(SUBSTITUTE(D3219,CHAR(160),CHAR(32))),Metadata!B$1:D$2632,3,FALSE)</f>
        <v>Mémoires de guerre, le salut, 1944-1946</v>
      </c>
      <c r="G3219">
        <f>VLOOKUP(TRIM(SUBSTITUTE(D3219,CHAR(160),CHAR(32))),Metadata!B$1:E$2632,4,FALSE)</f>
        <v>1959</v>
      </c>
      <c r="H3219" t="s">
        <v>534</v>
      </c>
      <c r="J3219" t="str">
        <f>VLOOKUP(TRIM(SUBSTITUTE(D3219,CHAR(160),CHAR(32))),Metadata!B$1:H$2632,7,FALSE)</f>
        <v>memoires</v>
      </c>
      <c r="L3219" t="str">
        <f>VLOOKUP(TRIM(SUBSTITUTE(D3219,CHAR(160),CHAR(32))),Metadata!B$1:J$2632,9,FALSE)</f>
        <v>prose</v>
      </c>
      <c r="M3219">
        <f>VLOOKUP(TRIM(SUBSTITUTE(D3219,CHAR(160),CHAR(32))),Metadata!B$1:K$2632,10,FALSE)</f>
        <v>192393</v>
      </c>
      <c r="N3219" s="3" t="s">
        <v>3703</v>
      </c>
      <c r="O3219">
        <v>0</v>
      </c>
      <c r="P3219">
        <v>4</v>
      </c>
      <c r="Q3219">
        <v>9</v>
      </c>
      <c r="R3219">
        <v>13</v>
      </c>
    </row>
    <row r="3220" spans="1:20" x14ac:dyDescent="0.25">
      <c r="A3220" t="s">
        <v>4354</v>
      </c>
      <c r="B3220" t="s">
        <v>3714</v>
      </c>
      <c r="C3220" t="s">
        <v>330</v>
      </c>
      <c r="D3220" t="s">
        <v>8902</v>
      </c>
      <c r="E3220" t="str">
        <f>VLOOKUP(TRIM(SUBSTITUTE(D3220,CHAR(160),CHAR(32))),Metadata!B$1:C$2632,2,FALSE)</f>
        <v>Guéhenno, Jean, 1890-1978.</v>
      </c>
      <c r="F3220" t="str">
        <f>VLOOKUP(TRIM(SUBSTITUTE(D3220,CHAR(160),CHAR(32))),Metadata!B$1:D$2632,3,FALSE)</f>
        <v>Jean-Jacques. T. 3. Grandeur et misère d'un esprit, 1758-1778</v>
      </c>
      <c r="G3220">
        <f>VLOOKUP(TRIM(SUBSTITUTE(D3220,CHAR(160),CHAR(32))),Metadata!B$1:E$2632,4,FALSE)</f>
        <v>1952</v>
      </c>
      <c r="H3220" t="s">
        <v>534</v>
      </c>
      <c r="J3220" t="str">
        <f>VLOOKUP(TRIM(SUBSTITUTE(D3220,CHAR(160),CHAR(32))),Metadata!B$1:H$2632,7,FALSE)</f>
        <v>traite ou essai</v>
      </c>
      <c r="L3220" t="str">
        <f>VLOOKUP(TRIM(SUBSTITUTE(D3220,CHAR(160),CHAR(32))),Metadata!B$1:J$2632,9,FALSE)</f>
        <v>prose</v>
      </c>
      <c r="M3220">
        <f>VLOOKUP(TRIM(SUBSTITUTE(D3220,CHAR(160),CHAR(32))),Metadata!B$1:K$2632,10,FALSE)</f>
        <v>109673</v>
      </c>
      <c r="N3220" s="1" t="s">
        <v>3704</v>
      </c>
      <c r="O3220">
        <v>14</v>
      </c>
      <c r="P3220">
        <v>18</v>
      </c>
      <c r="Q3220">
        <v>29</v>
      </c>
      <c r="R3220">
        <v>34</v>
      </c>
    </row>
    <row r="3221" spans="1:20" x14ac:dyDescent="0.25">
      <c r="A3221" t="s">
        <v>4354</v>
      </c>
      <c r="B3221" t="s">
        <v>3714</v>
      </c>
      <c r="C3221" t="s">
        <v>330</v>
      </c>
      <c r="D3221" t="s">
        <v>8979</v>
      </c>
      <c r="E3221" t="str">
        <f>VLOOKUP(TRIM(SUBSTITUTE(D3221,CHAR(160),CHAR(32))),Metadata!B$1:C$2632,2,FALSE)</f>
        <v>Proust, Marcel, 1871-1922.</v>
      </c>
      <c r="F3221" t="str">
        <f>VLOOKUP(TRIM(SUBSTITUTE(D3221,CHAR(160),CHAR(32))),Metadata!B$1:D$2632,3,FALSE)</f>
        <v>La fugitive</v>
      </c>
      <c r="G3221">
        <f>VLOOKUP(TRIM(SUBSTITUTE(D3221,CHAR(160),CHAR(32))),Metadata!B$1:E$2632,4,FALSE)</f>
        <v>1922</v>
      </c>
      <c r="H3221" t="s">
        <v>534</v>
      </c>
      <c r="J3221" t="str">
        <f>VLOOKUP(TRIM(SUBSTITUTE(D3221,CHAR(160),CHAR(32))),Metadata!B$1:H$2632,7,FALSE)</f>
        <v>roman</v>
      </c>
      <c r="L3221" t="str">
        <f>VLOOKUP(TRIM(SUBSTITUTE(D3221,CHAR(160),CHAR(32))),Metadata!B$1:J$2632,9,FALSE)</f>
        <v>prose</v>
      </c>
      <c r="M3221">
        <f>VLOOKUP(TRIM(SUBSTITUTE(D3221,CHAR(160),CHAR(32))),Metadata!B$1:K$2632,10,FALSE)</f>
        <v>114855</v>
      </c>
      <c r="N3221" s="1" t="s">
        <v>3705</v>
      </c>
      <c r="O3221">
        <v>264</v>
      </c>
      <c r="P3221">
        <v>267</v>
      </c>
      <c r="Q3221">
        <v>272</v>
      </c>
      <c r="R3221">
        <v>276</v>
      </c>
    </row>
    <row r="3222" spans="1:20" x14ac:dyDescent="0.25">
      <c r="A3222" t="s">
        <v>4354</v>
      </c>
      <c r="B3222" t="s">
        <v>3714</v>
      </c>
      <c r="C3222" t="s">
        <v>330</v>
      </c>
      <c r="D3222" t="s">
        <v>7873</v>
      </c>
      <c r="E3222" t="str">
        <f>VLOOKUP(TRIM(SUBSTITUTE(D3222,CHAR(160),CHAR(32))),Metadata!B$1:C$2632,2,FALSE)</f>
        <v>Blanqui, Louis Auguste, 1805-1881.</v>
      </c>
      <c r="F3222" t="str">
        <f>VLOOKUP(TRIM(SUBSTITUTE(D3222,CHAR(160),CHAR(32))),Metadata!B$1:D$2632,3,FALSE)</f>
        <v>Auguste Blanqui, Textes choisis</v>
      </c>
      <c r="G3222">
        <f>VLOOKUP(TRIM(SUBSTITUTE(D3222,CHAR(160),CHAR(32))),Metadata!B$1:E$2632,4,FALSE)</f>
        <v>1971</v>
      </c>
      <c r="H3222" t="s">
        <v>534</v>
      </c>
      <c r="J3222" t="str">
        <f>VLOOKUP(TRIM(SUBSTITUTE(D3222,CHAR(160),CHAR(32))),Metadata!B$1:H$2632,7,FALSE)</f>
        <v>traite</v>
      </c>
      <c r="L3222" t="str">
        <f>VLOOKUP(TRIM(SUBSTITUTE(D3222,CHAR(160),CHAR(32))),Metadata!B$1:J$2632,9,FALSE)</f>
        <v/>
      </c>
      <c r="M3222">
        <f>VLOOKUP(TRIM(SUBSTITUTE(D3222,CHAR(160),CHAR(32))),Metadata!B$1:K$2632,10,FALSE)</f>
        <v>77746</v>
      </c>
      <c r="N3222" s="1" t="s">
        <v>3706</v>
      </c>
      <c r="O3222">
        <v>68</v>
      </c>
      <c r="P3222">
        <v>73</v>
      </c>
      <c r="Q3222">
        <v>89</v>
      </c>
      <c r="R3222">
        <v>94</v>
      </c>
    </row>
    <row r="3223" spans="1:20" x14ac:dyDescent="0.25">
      <c r="A3223" t="s">
        <v>4354</v>
      </c>
      <c r="B3223" t="s">
        <v>3714</v>
      </c>
      <c r="C3223" t="s">
        <v>330</v>
      </c>
      <c r="D3223" t="s">
        <v>8780</v>
      </c>
      <c r="E3223" t="str">
        <f>VLOOKUP(TRIM(SUBSTITUTE(D3223,CHAR(160),CHAR(32))),Metadata!B$1:C$2632,2,FALSE)</f>
        <v>Béguin, Albert, 1898-1957.</v>
      </c>
      <c r="F3223" t="str">
        <f>VLOOKUP(TRIM(SUBSTITUTE(D3223,CHAR(160),CHAR(32))),Metadata!B$1:D$2632,3,FALSE)</f>
        <v>L'âme romantique et le rêve</v>
      </c>
      <c r="G3223">
        <f>VLOOKUP(TRIM(SUBSTITUTE(D3223,CHAR(160),CHAR(32))),Metadata!B$1:E$2632,4,FALSE)</f>
        <v>1939</v>
      </c>
      <c r="H3223" t="s">
        <v>534</v>
      </c>
      <c r="J3223" t="str">
        <f>VLOOKUP(TRIM(SUBSTITUTE(D3223,CHAR(160),CHAR(32))),Metadata!B$1:H$2632,7,FALSE)</f>
        <v>traite ou essai</v>
      </c>
      <c r="L3223" t="str">
        <f>VLOOKUP(TRIM(SUBSTITUTE(D3223,CHAR(160),CHAR(32))),Metadata!B$1:J$2632,9,FALSE)</f>
        <v>prose</v>
      </c>
      <c r="M3223">
        <f>VLOOKUP(TRIM(SUBSTITUTE(D3223,CHAR(160),CHAR(32))),Metadata!B$1:K$2632,10,FALSE)</f>
        <v>191397</v>
      </c>
      <c r="N3223" s="2" t="s">
        <v>3707</v>
      </c>
      <c r="O3223">
        <v>91</v>
      </c>
      <c r="P3223">
        <v>94</v>
      </c>
      <c r="Q3223">
        <v>105</v>
      </c>
      <c r="R3223">
        <v>110</v>
      </c>
    </row>
    <row r="3224" spans="1:20" x14ac:dyDescent="0.25">
      <c r="A3224" t="s">
        <v>4354</v>
      </c>
      <c r="B3224" t="s">
        <v>3714</v>
      </c>
      <c r="C3224" t="s">
        <v>330</v>
      </c>
      <c r="D3224" t="s">
        <v>8794</v>
      </c>
      <c r="E3224" t="str">
        <f>VLOOKUP(TRIM(SUBSTITUTE(D3224,CHAR(160),CHAR(32))),Metadata!B$1:C$2632,2,FALSE)</f>
        <v>Bosco, Henri, 1888-1976.</v>
      </c>
      <c r="F3224" t="str">
        <f>VLOOKUP(TRIM(SUBSTITUTE(D3224,CHAR(160),CHAR(32))),Metadata!B$1:D$2632,3,FALSE)</f>
        <v>Le mas Theotime</v>
      </c>
      <c r="G3224">
        <f>VLOOKUP(TRIM(SUBSTITUTE(D3224,CHAR(160),CHAR(32))),Metadata!B$1:E$2632,4,FALSE)</f>
        <v>1945</v>
      </c>
      <c r="H3224" t="s">
        <v>534</v>
      </c>
      <c r="J3224" t="str">
        <f>VLOOKUP(TRIM(SUBSTITUTE(D3224,CHAR(160),CHAR(32))),Metadata!B$1:H$2632,7,FALSE)</f>
        <v>roman</v>
      </c>
      <c r="L3224" t="str">
        <f>VLOOKUP(TRIM(SUBSTITUTE(D3224,CHAR(160),CHAR(32))),Metadata!B$1:J$2632,9,FALSE)</f>
        <v>prose</v>
      </c>
      <c r="M3224">
        <f>VLOOKUP(TRIM(SUBSTITUTE(D3224,CHAR(160),CHAR(32))),Metadata!B$1:K$2632,10,FALSE)</f>
        <v>124670</v>
      </c>
      <c r="N3224" s="1" t="s">
        <v>3708</v>
      </c>
      <c r="O3224">
        <v>63</v>
      </c>
      <c r="P3224">
        <v>68</v>
      </c>
      <c r="Q3224">
        <v>73</v>
      </c>
      <c r="R3224">
        <v>77</v>
      </c>
    </row>
    <row r="3225" spans="1:20" x14ac:dyDescent="0.25">
      <c r="A3225" t="s">
        <v>4354</v>
      </c>
      <c r="B3225" t="s">
        <v>3714</v>
      </c>
      <c r="C3225" t="s">
        <v>330</v>
      </c>
      <c r="D3225" t="s">
        <v>7484</v>
      </c>
      <c r="E3225" t="str">
        <f>VLOOKUP(TRIM(SUBSTITUTE(D3225,CHAR(160),CHAR(32))),Metadata!B$1:C$2632,2,FALSE)</f>
        <v>Hazard, Paul, 1878-1944.</v>
      </c>
      <c r="F3225" t="str">
        <f>VLOOKUP(TRIM(SUBSTITUTE(D3225,CHAR(160),CHAR(32))),Metadata!B$1:D$2632,3,FALSE)</f>
        <v>La crise de la conscience européenne</v>
      </c>
      <c r="G3225">
        <f>VLOOKUP(TRIM(SUBSTITUTE(D3225,CHAR(160),CHAR(32))),Metadata!B$1:E$2632,4,FALSE)</f>
        <v>1935</v>
      </c>
      <c r="H3225" t="s">
        <v>534</v>
      </c>
      <c r="J3225" t="str">
        <f>VLOOKUP(TRIM(SUBSTITUTE(D3225,CHAR(160),CHAR(32))),Metadata!B$1:H$2632,7,FALSE)</f>
        <v>traite</v>
      </c>
      <c r="L3225" t="str">
        <f>VLOOKUP(TRIM(SUBSTITUTE(D3225,CHAR(160),CHAR(32))),Metadata!B$1:J$2632,9,FALSE)</f>
        <v/>
      </c>
      <c r="M3225">
        <f>VLOOKUP(TRIM(SUBSTITUTE(D3225,CHAR(160),CHAR(32))),Metadata!B$1:K$2632,10,FALSE)</f>
        <v>179542</v>
      </c>
      <c r="N3225" s="1" t="s">
        <v>3709</v>
      </c>
      <c r="O3225">
        <v>82</v>
      </c>
      <c r="P3225">
        <v>86</v>
      </c>
      <c r="Q3225">
        <v>92</v>
      </c>
      <c r="R3225">
        <v>97</v>
      </c>
    </row>
    <row r="3226" spans="1:20" x14ac:dyDescent="0.25">
      <c r="A3226" t="s">
        <v>4354</v>
      </c>
      <c r="B3226" t="s">
        <v>3714</v>
      </c>
      <c r="C3226" t="s">
        <v>330</v>
      </c>
      <c r="D3226" t="s">
        <v>8921</v>
      </c>
      <c r="E3226" t="str">
        <f>VLOOKUP(TRIM(SUBSTITUTE(D3226,CHAR(160),CHAR(32))),Metadata!B$1:C$2632,2,FALSE)</f>
        <v>Malègue, Joseph, 1876-1940.</v>
      </c>
      <c r="F3226" t="str">
        <f>VLOOKUP(TRIM(SUBSTITUTE(D3226,CHAR(160),CHAR(32))),Metadata!B$1:D$2632,3,FALSE)</f>
        <v>Augustin, ou, Le maître est là. Volume 1.</v>
      </c>
      <c r="G3226">
        <f>VLOOKUP(TRIM(SUBSTITUTE(D3226,CHAR(160),CHAR(32))),Metadata!B$1:E$2632,4,FALSE)</f>
        <v>1933</v>
      </c>
      <c r="H3226" t="s">
        <v>534</v>
      </c>
      <c r="J3226" t="str">
        <f>VLOOKUP(TRIM(SUBSTITUTE(D3226,CHAR(160),CHAR(32))),Metadata!B$1:H$2632,7,FALSE)</f>
        <v>roman</v>
      </c>
      <c r="L3226" t="str">
        <f>VLOOKUP(TRIM(SUBSTITUTE(D3226,CHAR(160),CHAR(32))),Metadata!B$1:J$2632,9,FALSE)</f>
        <v>prose</v>
      </c>
      <c r="M3226">
        <f>VLOOKUP(TRIM(SUBSTITUTE(D3226,CHAR(160),CHAR(32))),Metadata!B$1:K$2632,10,FALSE)</f>
        <v>118033</v>
      </c>
      <c r="N3226" s="1" t="s">
        <v>3710</v>
      </c>
      <c r="O3226">
        <v>12</v>
      </c>
      <c r="P3226">
        <v>16</v>
      </c>
      <c r="Q3226">
        <v>21</v>
      </c>
      <c r="R3226">
        <v>25</v>
      </c>
    </row>
    <row r="3227" spans="1:20" x14ac:dyDescent="0.25">
      <c r="A3227" t="s">
        <v>4354</v>
      </c>
      <c r="B3227" t="s">
        <v>3714</v>
      </c>
      <c r="C3227" t="s">
        <v>330</v>
      </c>
      <c r="D3227" t="s">
        <v>8891</v>
      </c>
      <c r="E3227" t="str">
        <f>VLOOKUP(TRIM(SUBSTITUTE(D3227,CHAR(160),CHAR(32))),Metadata!B$1:C$2632,2,FALSE)</f>
        <v>Giraudoux, Jean, 1882-1944.</v>
      </c>
      <c r="F3227" t="str">
        <f>VLOOKUP(TRIM(SUBSTITUTE(D3227,CHAR(160),CHAR(32))),Metadata!B$1:D$2632,3,FALSE)</f>
        <v>Pour Lucrèce: pièce en trois actes</v>
      </c>
      <c r="G3227">
        <f>VLOOKUP(TRIM(SUBSTITUTE(D3227,CHAR(160),CHAR(32))),Metadata!B$1:E$2632,4,FALSE)</f>
        <v>1944</v>
      </c>
      <c r="H3227" t="s">
        <v>534</v>
      </c>
      <c r="J3227" t="str">
        <f>VLOOKUP(TRIM(SUBSTITUTE(D3227,CHAR(160),CHAR(32))),Metadata!B$1:H$2632,7,FALSE)</f>
        <v>theatre</v>
      </c>
      <c r="L3227" t="str">
        <f>VLOOKUP(TRIM(SUBSTITUTE(D3227,CHAR(160),CHAR(32))),Metadata!B$1:J$2632,9,FALSE)</f>
        <v>prose</v>
      </c>
      <c r="M3227">
        <f>VLOOKUP(TRIM(SUBSTITUTE(D3227,CHAR(160),CHAR(32))),Metadata!B$1:K$2632,10,FALSE)</f>
        <v>29395</v>
      </c>
      <c r="N3227" s="1" t="s">
        <v>3711</v>
      </c>
      <c r="O3227">
        <v>142</v>
      </c>
      <c r="P3227">
        <v>145</v>
      </c>
      <c r="Q3227">
        <v>150</v>
      </c>
      <c r="R3227">
        <v>154</v>
      </c>
    </row>
    <row r="3228" spans="1:20" x14ac:dyDescent="0.25">
      <c r="A3228" t="s">
        <v>4354</v>
      </c>
      <c r="B3228" t="s">
        <v>3714</v>
      </c>
      <c r="C3228" t="s">
        <v>330</v>
      </c>
      <c r="D3228" t="s">
        <v>9026</v>
      </c>
      <c r="E3228" t="str">
        <f>VLOOKUP(TRIM(SUBSTITUTE(D3228,CHAR(160),CHAR(32))),Metadata!B$1:C$2632,2,FALSE)</f>
        <v>Weil, Simone, 1909-1943.</v>
      </c>
      <c r="F3228" t="str">
        <f>VLOOKUP(TRIM(SUBSTITUTE(D3228,CHAR(160),CHAR(32))),Metadata!B$1:D$2632,3,FALSE)</f>
        <v>La condition ouvrière</v>
      </c>
      <c r="G3228">
        <f>VLOOKUP(TRIM(SUBSTITUTE(D3228,CHAR(160),CHAR(32))),Metadata!B$1:E$2632,4,FALSE)</f>
        <v>1951</v>
      </c>
      <c r="H3228" t="s">
        <v>534</v>
      </c>
      <c r="J3228" t="str">
        <f>VLOOKUP(TRIM(SUBSTITUTE(D3228,CHAR(160),CHAR(32))),Metadata!B$1:H$2632,7,FALSE)</f>
        <v>traite</v>
      </c>
      <c r="L3228" t="str">
        <f>VLOOKUP(TRIM(SUBSTITUTE(D3228,CHAR(160),CHAR(32))),Metadata!B$1:J$2632,9,FALSE)</f>
        <v/>
      </c>
      <c r="M3228">
        <f>VLOOKUP(TRIM(SUBSTITUTE(D3228,CHAR(160),CHAR(32))),Metadata!B$1:K$2632,10,FALSE)</f>
        <v>96379</v>
      </c>
      <c r="N3228" s="1" t="s">
        <v>3712</v>
      </c>
      <c r="O3228">
        <v>66</v>
      </c>
      <c r="P3228">
        <v>71</v>
      </c>
      <c r="Q3228">
        <v>76</v>
      </c>
      <c r="R3228">
        <v>80</v>
      </c>
    </row>
    <row r="3229" spans="1:20" x14ac:dyDescent="0.25">
      <c r="A3229" t="s">
        <v>4354</v>
      </c>
      <c r="B3229" t="s">
        <v>3714</v>
      </c>
      <c r="C3229" t="s">
        <v>330</v>
      </c>
      <c r="D3229" t="s">
        <v>8973</v>
      </c>
      <c r="E3229" t="str">
        <f>VLOOKUP(TRIM(SUBSTITUTE(D3229,CHAR(160),CHAR(32))),Metadata!B$1:C$2632,2,FALSE)</f>
        <v>Pourrat, Henri, 1887-1959.</v>
      </c>
      <c r="F3229" t="str">
        <f>VLOOKUP(TRIM(SUBSTITUTE(D3229,CHAR(160),CHAR(32))),Metadata!B$1:D$2632,3,FALSE)</f>
        <v>Les vaillances, farces et gentillesses de Gaspard des montagnes: la tour du Levant, ou, Quand Gaspard mit fin à l'histoire: roman</v>
      </c>
      <c r="G3229">
        <f>VLOOKUP(TRIM(SUBSTITUTE(D3229,CHAR(160),CHAR(32))),Metadata!B$1:E$2632,4,FALSE)</f>
        <v>1931</v>
      </c>
      <c r="H3229" t="s">
        <v>534</v>
      </c>
      <c r="J3229" t="str">
        <f>VLOOKUP(TRIM(SUBSTITUTE(D3229,CHAR(160),CHAR(32))),Metadata!B$1:H$2632,7,FALSE)</f>
        <v>roman</v>
      </c>
      <c r="L3229" t="str">
        <f>VLOOKUP(TRIM(SUBSTITUTE(D3229,CHAR(160),CHAR(32))),Metadata!B$1:J$2632,9,FALSE)</f>
        <v>prose</v>
      </c>
      <c r="M3229">
        <f>VLOOKUP(TRIM(SUBSTITUTE(D3229,CHAR(160),CHAR(32))),Metadata!B$1:K$2632,10,FALSE)</f>
        <v>84540</v>
      </c>
      <c r="N3229" s="1" t="s">
        <v>3713</v>
      </c>
      <c r="O3229">
        <v>11</v>
      </c>
      <c r="P3229">
        <v>17</v>
      </c>
      <c r="Q3229">
        <v>34</v>
      </c>
      <c r="R3229">
        <v>38</v>
      </c>
    </row>
    <row r="3230" spans="1:20" x14ac:dyDescent="0.25">
      <c r="A3230" t="s">
        <v>4354</v>
      </c>
      <c r="B3230" t="s">
        <v>3759</v>
      </c>
      <c r="C3230" t="s">
        <v>330</v>
      </c>
      <c r="D3230" t="s">
        <v>8087</v>
      </c>
      <c r="E3230" t="str">
        <f>VLOOKUP(TRIM(SUBSTITUTE(D3230,CHAR(160),CHAR(32))),Metadata!B$1:C$2632,2,FALSE)</f>
        <v>Méré, Antoine Gombault, chevalier de, 1610-1684 and Palluau, Philippe de Clérembault, comte de, 1606-1665.</v>
      </c>
      <c r="F3230" t="str">
        <f>VLOOKUP(TRIM(SUBSTITUTE(D3230,CHAR(160),CHAR(32))),Metadata!B$1:D$2632,3,FALSE)</f>
        <v>Les Conversations</v>
      </c>
      <c r="G3230">
        <f>VLOOKUP(TRIM(SUBSTITUTE(D3230,CHAR(160),CHAR(32))),Metadata!B$1:E$2632,4,FALSE)</f>
        <v>1669</v>
      </c>
      <c r="H3230" t="s">
        <v>445</v>
      </c>
      <c r="J3230" t="str">
        <f>VLOOKUP(TRIM(SUBSTITUTE(D3230,CHAR(160),CHAR(32))),Metadata!B$1:H$2632,7,FALSE)</f>
        <v>essai</v>
      </c>
      <c r="L3230" t="str">
        <f>VLOOKUP(TRIM(SUBSTITUTE(D3230,CHAR(160),CHAR(32))),Metadata!B$1:J$2632,9,FALSE)</f>
        <v/>
      </c>
      <c r="M3230">
        <f>VLOOKUP(TRIM(SUBSTITUTE(D3230,CHAR(160),CHAR(32))),Metadata!B$1:K$2632,10,FALSE)</f>
        <v>30842</v>
      </c>
      <c r="N3230" t="s">
        <v>3715</v>
      </c>
      <c r="O3230">
        <v>92</v>
      </c>
      <c r="P3230">
        <v>97</v>
      </c>
      <c r="Q3230">
        <v>104</v>
      </c>
      <c r="R3230">
        <v>114</v>
      </c>
    </row>
    <row r="3231" spans="1:20" x14ac:dyDescent="0.25">
      <c r="A3231" t="s">
        <v>4354</v>
      </c>
      <c r="B3231" t="s">
        <v>3759</v>
      </c>
      <c r="C3231" t="s">
        <v>330</v>
      </c>
      <c r="D3231" t="s">
        <v>8336</v>
      </c>
      <c r="E3231" t="str">
        <f>VLOOKUP(TRIM(SUBSTITUTE(D3231,CHAR(160),CHAR(32))),Metadata!B$1:C$2632,2,FALSE)</f>
        <v>Meslier, Jean, 1664-1729.</v>
      </c>
      <c r="F3231" t="str">
        <f>VLOOKUP(TRIM(SUBSTITUTE(D3231,CHAR(160),CHAR(32))),Metadata!B$1:D$2632,3,FALSE)</f>
        <v>Mémoire des pensées et des sentiments. T. 3</v>
      </c>
      <c r="G3231">
        <f>VLOOKUP(TRIM(SUBSTITUTE(D3231,CHAR(160),CHAR(32))),Metadata!B$1:E$2632,4,FALSE)</f>
        <v>1729</v>
      </c>
      <c r="H3231" t="s">
        <v>448</v>
      </c>
      <c r="J3231" t="str">
        <f>VLOOKUP(TRIM(SUBSTITUTE(D3231,CHAR(160),CHAR(32))),Metadata!B$1:H$2632,7,FALSE)</f>
        <v>traite ou essai</v>
      </c>
      <c r="L3231" t="str">
        <f>VLOOKUP(TRIM(SUBSTITUTE(D3231,CHAR(160),CHAR(32))),Metadata!B$1:J$2632,9,FALSE)</f>
        <v>prose</v>
      </c>
      <c r="M3231">
        <f>VLOOKUP(TRIM(SUBSTITUTE(D3231,CHAR(160),CHAR(32))),Metadata!B$1:K$2632,10,FALSE)</f>
        <v>30337</v>
      </c>
      <c r="N3231" s="1" t="s">
        <v>3716</v>
      </c>
      <c r="O3231">
        <v>307</v>
      </c>
      <c r="P3231">
        <v>309</v>
      </c>
      <c r="Q3231">
        <v>311</v>
      </c>
      <c r="R3231">
        <v>311</v>
      </c>
      <c r="S3231">
        <v>313</v>
      </c>
      <c r="T3231">
        <v>321</v>
      </c>
    </row>
    <row r="3232" spans="1:20" x14ac:dyDescent="0.25">
      <c r="A3232" t="s">
        <v>4354</v>
      </c>
      <c r="B3232" t="s">
        <v>3759</v>
      </c>
      <c r="C3232" t="s">
        <v>330</v>
      </c>
      <c r="D3232" t="s">
        <v>8353</v>
      </c>
      <c r="E3232" t="str">
        <f>VLOOKUP(TRIM(SUBSTITUTE(D3232,CHAR(160),CHAR(32))),Metadata!B$1:C$2632,2,FALSE)</f>
        <v>Prévost, abbé, 1697-1763.</v>
      </c>
      <c r="F3232" t="str">
        <f>VLOOKUP(TRIM(SUBSTITUTE(D3232,CHAR(160),CHAR(32))),Metadata!B$1:D$2632,3,FALSE)</f>
        <v>Le philosophe anglois, ou, Histoire de monsieur Cleveland, fils naturel de Cromwel. T. 4</v>
      </c>
      <c r="G3232">
        <f>VLOOKUP(TRIM(SUBSTITUTE(D3232,CHAR(160),CHAR(32))),Metadata!B$1:E$2632,4,FALSE)</f>
        <v>1738</v>
      </c>
      <c r="H3232" t="s">
        <v>448</v>
      </c>
      <c r="J3232" t="str">
        <f>VLOOKUP(TRIM(SUBSTITUTE(D3232,CHAR(160),CHAR(32))),Metadata!B$1:H$2632,7,FALSE)</f>
        <v>roman</v>
      </c>
      <c r="L3232" t="str">
        <f>VLOOKUP(TRIM(SUBSTITUTE(D3232,CHAR(160),CHAR(32))),Metadata!B$1:J$2632,9,FALSE)</f>
        <v>prose</v>
      </c>
      <c r="M3232">
        <f>VLOOKUP(TRIM(SUBSTITUTE(D3232,CHAR(160),CHAR(32))),Metadata!B$1:K$2632,10,FALSE)</f>
        <v>77636</v>
      </c>
      <c r="N3232" s="1" t="s">
        <v>3717</v>
      </c>
      <c r="O3232">
        <v>57</v>
      </c>
      <c r="P3232">
        <v>59</v>
      </c>
      <c r="Q3232">
        <v>61</v>
      </c>
      <c r="R3232">
        <v>61</v>
      </c>
      <c r="S3232">
        <v>63</v>
      </c>
      <c r="T3232">
        <v>71</v>
      </c>
    </row>
    <row r="3233" spans="1:20" x14ac:dyDescent="0.25">
      <c r="A3233" t="s">
        <v>4354</v>
      </c>
      <c r="B3233" t="s">
        <v>3759</v>
      </c>
      <c r="C3233" t="s">
        <v>330</v>
      </c>
      <c r="D3233" t="s">
        <v>8220</v>
      </c>
      <c r="E3233" t="str">
        <f>VLOOKUP(TRIM(SUBSTITUTE(D3233,CHAR(160),CHAR(32))),Metadata!B$1:C$2632,2,FALSE)</f>
        <v>Crébillon, Claude-Prosper Jolyot de, 1707-1777.</v>
      </c>
      <c r="F3233" t="str">
        <f>VLOOKUP(TRIM(SUBSTITUTE(D3233,CHAR(160),CHAR(32))),Metadata!B$1:D$2632,3,FALSE)</f>
        <v>Lettres athéniennes</v>
      </c>
      <c r="G3233">
        <f>VLOOKUP(TRIM(SUBSTITUTE(D3233,CHAR(160),CHAR(32))),Metadata!B$1:E$2632,4,FALSE)</f>
        <v>1771</v>
      </c>
      <c r="H3233" t="s">
        <v>448</v>
      </c>
      <c r="J3233" t="str">
        <f>VLOOKUP(TRIM(SUBSTITUTE(D3233,CHAR(160),CHAR(32))),Metadata!B$1:H$2632,7,FALSE)</f>
        <v>roman</v>
      </c>
      <c r="L3233" t="str">
        <f>VLOOKUP(TRIM(SUBSTITUTE(D3233,CHAR(160),CHAR(32))),Metadata!B$1:J$2632,9,FALSE)</f>
        <v>prose</v>
      </c>
      <c r="M3233">
        <f>VLOOKUP(TRIM(SUBSTITUTE(D3233,CHAR(160),CHAR(32))),Metadata!B$1:K$2632,10,FALSE)</f>
        <v>182199</v>
      </c>
      <c r="N3233" s="1" t="s">
        <v>3718</v>
      </c>
      <c r="O3233">
        <v>115</v>
      </c>
      <c r="P3233">
        <v>120</v>
      </c>
      <c r="Q3233">
        <v>122</v>
      </c>
      <c r="R3233">
        <v>122</v>
      </c>
      <c r="S3233">
        <v>124</v>
      </c>
      <c r="T3233">
        <v>132</v>
      </c>
    </row>
    <row r="3234" spans="1:20" x14ac:dyDescent="0.25">
      <c r="A3234" t="s">
        <v>4354</v>
      </c>
      <c r="B3234" t="s">
        <v>3759</v>
      </c>
      <c r="C3234" t="s">
        <v>330</v>
      </c>
      <c r="D3234" t="s">
        <v>8182</v>
      </c>
      <c r="E3234" t="str">
        <f>VLOOKUP(TRIM(SUBSTITUTE(D3234,CHAR(160),CHAR(32))),Metadata!B$1:C$2632,2,FALSE)</f>
        <v>Barruel, Abbé Augustin, 1741-1820.</v>
      </c>
      <c r="F3234" t="str">
        <f>VLOOKUP(TRIM(SUBSTITUTE(D3234,CHAR(160),CHAR(32))),Metadata!B$1:D$2632,3,FALSE)</f>
        <v>Les helviennes</v>
      </c>
      <c r="G3234">
        <f>VLOOKUP(TRIM(SUBSTITUTE(D3234,CHAR(160),CHAR(32))),Metadata!B$1:E$2632,4,FALSE)</f>
        <v>1781</v>
      </c>
      <c r="H3234" t="s">
        <v>448</v>
      </c>
      <c r="J3234" t="str">
        <f>VLOOKUP(TRIM(SUBSTITUTE(D3234,CHAR(160),CHAR(32))),Metadata!B$1:H$2632,7,FALSE)</f>
        <v>traite ou essai</v>
      </c>
      <c r="L3234" t="str">
        <f>VLOOKUP(TRIM(SUBSTITUTE(D3234,CHAR(160),CHAR(32))),Metadata!B$1:J$2632,9,FALSE)</f>
        <v>prose</v>
      </c>
      <c r="M3234">
        <f>VLOOKUP(TRIM(SUBSTITUTE(D3234,CHAR(160),CHAR(32))),Metadata!B$1:K$2632,10,FALSE)</f>
        <v>331511</v>
      </c>
      <c r="N3234" s="1" t="s">
        <v>3719</v>
      </c>
      <c r="O3234">
        <v>26</v>
      </c>
      <c r="P3234">
        <v>32</v>
      </c>
      <c r="Q3234">
        <v>34</v>
      </c>
      <c r="R3234">
        <v>34</v>
      </c>
      <c r="S3234">
        <v>36</v>
      </c>
      <c r="T3234">
        <v>44</v>
      </c>
    </row>
    <row r="3235" spans="1:20" x14ac:dyDescent="0.25">
      <c r="A3235" t="s">
        <v>4354</v>
      </c>
      <c r="B3235" t="s">
        <v>3759</v>
      </c>
      <c r="C3235" t="s">
        <v>330</v>
      </c>
      <c r="D3235" t="s">
        <v>8196</v>
      </c>
      <c r="E3235" t="str">
        <f>VLOOKUP(TRIM(SUBSTITUTE(D3235,CHAR(160),CHAR(32))),Metadata!B$1:C$2632,2,FALSE)</f>
        <v>Carbonnières, L.F.E (Louis François Elisabeth) Ramond de, 1753-1827.</v>
      </c>
      <c r="F3235" t="str">
        <f>VLOOKUP(TRIM(SUBSTITUTE(D3235,CHAR(160),CHAR(32))),Metadata!B$1:D$2632,3,FALSE)</f>
        <v>Lettres de M. William Coxe à M. W. Melmoth</v>
      </c>
      <c r="G3235">
        <f>VLOOKUP(TRIM(SUBSTITUTE(D3235,CHAR(160),CHAR(32))),Metadata!B$1:E$2632,4,FALSE)</f>
        <v>1781</v>
      </c>
      <c r="H3235" t="s">
        <v>448</v>
      </c>
      <c r="J3235" t="str">
        <f>VLOOKUP(TRIM(SUBSTITUTE(D3235,CHAR(160),CHAR(32))),Metadata!B$1:H$2632,7,FALSE)</f>
        <v>melanges litteraires</v>
      </c>
      <c r="L3235" t="str">
        <f>VLOOKUP(TRIM(SUBSTITUTE(D3235,CHAR(160),CHAR(32))),Metadata!B$1:J$2632,9,FALSE)</f>
        <v>prose</v>
      </c>
      <c r="M3235">
        <f>VLOOKUP(TRIM(SUBSTITUTE(D3235,CHAR(160),CHAR(32))),Metadata!B$1:K$2632,10,FALSE)</f>
        <v>130784</v>
      </c>
      <c r="N3235" s="1" t="s">
        <v>3720</v>
      </c>
      <c r="O3235">
        <v>103</v>
      </c>
      <c r="P3235">
        <v>105</v>
      </c>
      <c r="Q3235">
        <v>107</v>
      </c>
      <c r="R3235">
        <v>107</v>
      </c>
      <c r="S3235">
        <v>109</v>
      </c>
      <c r="T3235">
        <v>117</v>
      </c>
    </row>
    <row r="3236" spans="1:20" x14ac:dyDescent="0.25">
      <c r="A3236" t="s">
        <v>4354</v>
      </c>
      <c r="B3236" t="s">
        <v>3759</v>
      </c>
      <c r="C3236" t="s">
        <v>330</v>
      </c>
      <c r="D3236" t="s">
        <v>8191</v>
      </c>
      <c r="E3236" t="str">
        <f>VLOOKUP(TRIM(SUBSTITUTE(D3236,CHAR(160),CHAR(32))),Metadata!B$1:C$2632,2,FALSE)</f>
        <v>Bonnet, Charles, 1720-1793.</v>
      </c>
      <c r="F3236" t="str">
        <f>VLOOKUP(TRIM(SUBSTITUTE(D3236,CHAR(160),CHAR(32))),Metadata!B$1:D$2632,3,FALSE)</f>
        <v>Contemplation de la nature</v>
      </c>
      <c r="G3236">
        <f>VLOOKUP(TRIM(SUBSTITUTE(D3236,CHAR(160),CHAR(32))),Metadata!B$1:E$2632,4,FALSE)</f>
        <v>1764</v>
      </c>
      <c r="H3236" t="s">
        <v>448</v>
      </c>
      <c r="J3236" t="str">
        <f>VLOOKUP(TRIM(SUBSTITUTE(D3236,CHAR(160),CHAR(32))),Metadata!B$1:H$2632,7,FALSE)</f>
        <v>traite ou essai</v>
      </c>
      <c r="L3236" t="str">
        <f>VLOOKUP(TRIM(SUBSTITUTE(D3236,CHAR(160),CHAR(32))),Metadata!B$1:J$2632,9,FALSE)</f>
        <v>prose</v>
      </c>
      <c r="M3236">
        <f>VLOOKUP(TRIM(SUBSTITUTE(D3236,CHAR(160),CHAR(32))),Metadata!B$1:K$2632,10,FALSE)</f>
        <v>139979</v>
      </c>
      <c r="N3236" s="1" t="s">
        <v>3721</v>
      </c>
      <c r="O3236">
        <v>89</v>
      </c>
      <c r="P3236">
        <v>91</v>
      </c>
      <c r="Q3236">
        <v>99</v>
      </c>
      <c r="R3236">
        <v>99</v>
      </c>
      <c r="S3236">
        <v>101</v>
      </c>
      <c r="T3236">
        <v>109</v>
      </c>
    </row>
    <row r="3237" spans="1:20" x14ac:dyDescent="0.25">
      <c r="A3237" t="s">
        <v>4354</v>
      </c>
      <c r="B3237" t="s">
        <v>3759</v>
      </c>
      <c r="C3237" t="s">
        <v>330</v>
      </c>
      <c r="D3237" t="s">
        <v>8386</v>
      </c>
      <c r="E3237" t="str">
        <f>VLOOKUP(TRIM(SUBSTITUTE(D3237,CHAR(160),CHAR(32))),Metadata!B$1:C$2632,2,FALSE)</f>
        <v>Sade, marquis de, 1740-1814.</v>
      </c>
      <c r="F3237" t="str">
        <f>VLOOKUP(TRIM(SUBSTITUTE(D3237,CHAR(160),CHAR(32))),Metadata!B$1:D$2632,3,FALSE)</f>
        <v>Justine, ou, Les malheurs de la vertu</v>
      </c>
      <c r="G3237">
        <f>VLOOKUP(TRIM(SUBSTITUTE(D3237,CHAR(160),CHAR(32))),Metadata!B$1:E$2632,4,FALSE)</f>
        <v>1791</v>
      </c>
      <c r="H3237" t="s">
        <v>448</v>
      </c>
      <c r="J3237" t="str">
        <f>VLOOKUP(TRIM(SUBSTITUTE(D3237,CHAR(160),CHAR(32))),Metadata!B$1:H$2632,7,FALSE)</f>
        <v>roman</v>
      </c>
      <c r="L3237" t="str">
        <f>VLOOKUP(TRIM(SUBSTITUTE(D3237,CHAR(160),CHAR(32))),Metadata!B$1:J$2632,9,FALSE)</f>
        <v>prose</v>
      </c>
      <c r="M3237">
        <f>VLOOKUP(TRIM(SUBSTITUTE(D3237,CHAR(160),CHAR(32))),Metadata!B$1:K$2632,10,FALSE)</f>
        <v>119795</v>
      </c>
      <c r="N3237" s="1" t="s">
        <v>3722</v>
      </c>
      <c r="O3237">
        <v>170</v>
      </c>
      <c r="P3237">
        <v>172</v>
      </c>
      <c r="Q3237">
        <v>174</v>
      </c>
      <c r="R3237">
        <v>174</v>
      </c>
      <c r="S3237">
        <v>176</v>
      </c>
      <c r="T3237">
        <v>184</v>
      </c>
    </row>
    <row r="3238" spans="1:20" x14ac:dyDescent="0.25">
      <c r="A3238" t="s">
        <v>4354</v>
      </c>
      <c r="B3238" t="s">
        <v>3759</v>
      </c>
      <c r="C3238" t="s">
        <v>330</v>
      </c>
      <c r="D3238" t="s">
        <v>8175</v>
      </c>
      <c r="E3238" t="str">
        <f>VLOOKUP(TRIM(SUBSTITUTE(D3238,CHAR(160),CHAR(32))),Metadata!B$1:C$2632,2,FALSE)</f>
        <v>Arnaud, François-Thomas-Marie de Baculard d', 1718-1805.</v>
      </c>
      <c r="F3238" t="str">
        <f>VLOOKUP(TRIM(SUBSTITUTE(D3238,CHAR(160),CHAR(32))),Metadata!B$1:D$2632,3,FALSE)</f>
        <v>Épreuves du sentiment</v>
      </c>
      <c r="G3238">
        <f>VLOOKUP(TRIM(SUBSTITUTE(D3238,CHAR(160),CHAR(32))),Metadata!B$1:E$2632,4,FALSE)</f>
        <v>1772</v>
      </c>
      <c r="H3238" t="s">
        <v>448</v>
      </c>
      <c r="J3238" t="str">
        <f>VLOOKUP(TRIM(SUBSTITUTE(D3238,CHAR(160),CHAR(32))),Metadata!B$1:H$2632,7,FALSE)</f>
        <v>roman</v>
      </c>
      <c r="L3238" t="str">
        <f>VLOOKUP(TRIM(SUBSTITUTE(D3238,CHAR(160),CHAR(32))),Metadata!B$1:J$2632,9,FALSE)</f>
        <v>prose</v>
      </c>
      <c r="M3238">
        <f>VLOOKUP(TRIM(SUBSTITUTE(D3238,CHAR(160),CHAR(32))),Metadata!B$1:K$2632,10,FALSE)</f>
        <v>220102</v>
      </c>
      <c r="N3238" s="1" t="s">
        <v>3723</v>
      </c>
      <c r="O3238">
        <v>123</v>
      </c>
      <c r="P3238">
        <v>125</v>
      </c>
      <c r="Q3238">
        <v>127</v>
      </c>
      <c r="R3238">
        <v>127</v>
      </c>
      <c r="S3238">
        <v>129</v>
      </c>
      <c r="T3238">
        <v>137</v>
      </c>
    </row>
    <row r="3239" spans="1:20" x14ac:dyDescent="0.25">
      <c r="A3239" t="s">
        <v>4354</v>
      </c>
      <c r="B3239" t="s">
        <v>3759</v>
      </c>
      <c r="C3239" t="s">
        <v>330</v>
      </c>
      <c r="D3239" t="s">
        <v>8388</v>
      </c>
      <c r="E3239" t="str">
        <f>VLOOKUP(TRIM(SUBSTITUTE(D3239,CHAR(160),CHAR(32))),Metadata!B$1:C$2632,2,FALSE)</f>
        <v>Saint-Martin, Louis Claude de, 1743-1803.</v>
      </c>
      <c r="F3239" t="str">
        <f>VLOOKUP(TRIM(SUBSTITUTE(D3239,CHAR(160),CHAR(32))),Metadata!B$1:D$2632,3,FALSE)</f>
        <v>L'homme de désir</v>
      </c>
      <c r="G3239">
        <f>VLOOKUP(TRIM(SUBSTITUTE(D3239,CHAR(160),CHAR(32))),Metadata!B$1:E$2632,4,FALSE)</f>
        <v>1790</v>
      </c>
      <c r="H3239" t="s">
        <v>448</v>
      </c>
      <c r="J3239" t="str">
        <f>VLOOKUP(TRIM(SUBSTITUTE(D3239,CHAR(160),CHAR(32))),Metadata!B$1:H$2632,7,FALSE)</f>
        <v>traite ou essai</v>
      </c>
      <c r="L3239" t="str">
        <f>VLOOKUP(TRIM(SUBSTITUTE(D3239,CHAR(160),CHAR(32))),Metadata!B$1:J$2632,9,FALSE)</f>
        <v>prose</v>
      </c>
      <c r="M3239">
        <f>VLOOKUP(TRIM(SUBSTITUTE(D3239,CHAR(160),CHAR(32))),Metadata!B$1:K$2632,10,FALSE)</f>
        <v>101396</v>
      </c>
      <c r="N3239" s="1" t="s">
        <v>3724</v>
      </c>
      <c r="O3239">
        <v>3</v>
      </c>
      <c r="P3239">
        <v>9</v>
      </c>
      <c r="Q3239">
        <v>11</v>
      </c>
      <c r="R3239">
        <v>11</v>
      </c>
      <c r="S3239">
        <v>13</v>
      </c>
      <c r="T3239">
        <v>21</v>
      </c>
    </row>
    <row r="3240" spans="1:20" x14ac:dyDescent="0.25">
      <c r="A3240" t="s">
        <v>4354</v>
      </c>
      <c r="B3240" t="s">
        <v>3759</v>
      </c>
      <c r="C3240" t="s">
        <v>330</v>
      </c>
      <c r="D3240" t="s">
        <v>8385</v>
      </c>
      <c r="E3240" t="str">
        <f>VLOOKUP(TRIM(SUBSTITUTE(D3240,CHAR(160),CHAR(32))),Metadata!B$1:C$2632,2,FALSE)</f>
        <v>Rousseau, Jean-Jacques, 1712-1778.</v>
      </c>
      <c r="F3240" t="str">
        <f>VLOOKUP(TRIM(SUBSTITUTE(D3240,CHAR(160),CHAR(32))),Metadata!B$1:D$2632,3,FALSE)</f>
        <v>Rousseau juge de Jean-Jacques, Dialogues</v>
      </c>
      <c r="G3240">
        <f>VLOOKUP(TRIM(SUBSTITUTE(D3240,CHAR(160),CHAR(32))),Metadata!B$1:E$2632,4,FALSE)</f>
        <v>1776</v>
      </c>
      <c r="H3240" t="s">
        <v>448</v>
      </c>
      <c r="J3240" t="str">
        <f>VLOOKUP(TRIM(SUBSTITUTE(D3240,CHAR(160),CHAR(32))),Metadata!B$1:H$2632,7,FALSE)</f>
        <v>memoires</v>
      </c>
      <c r="L3240" t="str">
        <f>VLOOKUP(TRIM(SUBSTITUTE(D3240,CHAR(160),CHAR(32))),Metadata!B$1:J$2632,9,FALSE)</f>
        <v>prose</v>
      </c>
      <c r="M3240">
        <f>VLOOKUP(TRIM(SUBSTITUTE(D3240,CHAR(160),CHAR(32))),Metadata!B$1:K$2632,10,FALSE)</f>
        <v>128799</v>
      </c>
      <c r="N3240" s="1" t="s">
        <v>3725</v>
      </c>
      <c r="O3240">
        <v>124</v>
      </c>
      <c r="P3240">
        <v>126</v>
      </c>
      <c r="Q3240">
        <v>128</v>
      </c>
      <c r="R3240">
        <v>128</v>
      </c>
      <c r="S3240">
        <v>130</v>
      </c>
      <c r="T3240">
        <v>138</v>
      </c>
    </row>
    <row r="3241" spans="1:20" x14ac:dyDescent="0.25">
      <c r="A3241" t="s">
        <v>4354</v>
      </c>
      <c r="B3241" t="s">
        <v>3759</v>
      </c>
      <c r="C3241" t="s">
        <v>330</v>
      </c>
      <c r="D3241" t="s">
        <v>8339</v>
      </c>
      <c r="E3241" t="str">
        <f>VLOOKUP(TRIM(SUBSTITUTE(D3241,CHAR(160),CHAR(32))),Metadata!B$1:C$2632,2,FALSE)</f>
        <v>Mirabeau, Victor de Riquetti, marquis de, 1715-1789.</v>
      </c>
      <c r="F3241" t="str">
        <f>VLOOKUP(TRIM(SUBSTITUTE(D3241,CHAR(160),CHAR(32))),Metadata!B$1:D$2632,3,FALSE)</f>
        <v>L'ami des hommes, ou, Traité de la population</v>
      </c>
      <c r="G3241">
        <f>VLOOKUP(TRIM(SUBSTITUTE(D3241,CHAR(160),CHAR(32))),Metadata!B$1:E$2632,4,FALSE)</f>
        <v>1755</v>
      </c>
      <c r="H3241" t="s">
        <v>448</v>
      </c>
      <c r="J3241" t="str">
        <f>VLOOKUP(TRIM(SUBSTITUTE(D3241,CHAR(160),CHAR(32))),Metadata!B$1:H$2632,7,FALSE)</f>
        <v>traite ou essai</v>
      </c>
      <c r="L3241" t="str">
        <f>VLOOKUP(TRIM(SUBSTITUTE(D3241,CHAR(160),CHAR(32))),Metadata!B$1:J$2632,9,FALSE)</f>
        <v>prose</v>
      </c>
      <c r="M3241">
        <f>VLOOKUP(TRIM(SUBSTITUTE(D3241,CHAR(160),CHAR(32))),Metadata!B$1:K$2632,10,FALSE)</f>
        <v>239430</v>
      </c>
      <c r="N3241" s="1" t="s">
        <v>3726</v>
      </c>
      <c r="O3241">
        <v>125</v>
      </c>
      <c r="P3241">
        <v>127</v>
      </c>
      <c r="Q3241">
        <v>129</v>
      </c>
      <c r="R3241">
        <v>129</v>
      </c>
      <c r="S3241">
        <v>131</v>
      </c>
      <c r="T3241">
        <v>139</v>
      </c>
    </row>
    <row r="3242" spans="1:20" x14ac:dyDescent="0.25">
      <c r="A3242" t="s">
        <v>4354</v>
      </c>
      <c r="B3242" t="s">
        <v>3759</v>
      </c>
      <c r="C3242" t="s">
        <v>330</v>
      </c>
      <c r="D3242" t="s">
        <v>8379</v>
      </c>
      <c r="E3242" t="str">
        <f>VLOOKUP(TRIM(SUBSTITUTE(D3242,CHAR(160),CHAR(32))),Metadata!B$1:C$2632,2,FALSE)</f>
        <v>Rousseau, Jean-Jacques, 1712-1778.</v>
      </c>
      <c r="F3242" t="str">
        <f>VLOOKUP(TRIM(SUBSTITUTE(D3242,CHAR(160),CHAR(32))),Metadata!B$1:D$2632,3,FALSE)</f>
        <v>Du contrat social</v>
      </c>
      <c r="G3242">
        <f>VLOOKUP(TRIM(SUBSTITUTE(D3242,CHAR(160),CHAR(32))),Metadata!B$1:E$2632,4,FALSE)</f>
        <v>1762</v>
      </c>
      <c r="H3242" t="s">
        <v>448</v>
      </c>
      <c r="J3242" t="str">
        <f>VLOOKUP(TRIM(SUBSTITUTE(D3242,CHAR(160),CHAR(32))),Metadata!B$1:H$2632,7,FALSE)</f>
        <v>traite ou essai</v>
      </c>
      <c r="L3242" t="str">
        <f>VLOOKUP(TRIM(SUBSTITUTE(D3242,CHAR(160),CHAR(32))),Metadata!B$1:J$2632,9,FALSE)</f>
        <v>prose</v>
      </c>
      <c r="M3242">
        <f>VLOOKUP(TRIM(SUBSTITUTE(D3242,CHAR(160),CHAR(32))),Metadata!B$1:K$2632,10,FALSE)</f>
        <v>42519</v>
      </c>
      <c r="N3242" s="1" t="s">
        <v>3727</v>
      </c>
      <c r="O3242">
        <v>245</v>
      </c>
      <c r="P3242">
        <v>251</v>
      </c>
      <c r="Q3242">
        <v>258</v>
      </c>
      <c r="R3242">
        <v>258</v>
      </c>
      <c r="S3242">
        <v>260</v>
      </c>
      <c r="T3242">
        <v>268</v>
      </c>
    </row>
    <row r="3243" spans="1:20" x14ac:dyDescent="0.25">
      <c r="A3243" t="s">
        <v>4354</v>
      </c>
      <c r="B3243" t="s">
        <v>3759</v>
      </c>
      <c r="C3243" t="s">
        <v>330</v>
      </c>
      <c r="D3243" t="s">
        <v>8388</v>
      </c>
      <c r="E3243" t="str">
        <f>VLOOKUP(TRIM(SUBSTITUTE(D3243,CHAR(160),CHAR(32))),Metadata!B$1:C$2632,2,FALSE)</f>
        <v>Saint-Martin, Louis Claude de, 1743-1803.</v>
      </c>
      <c r="F3243" t="str">
        <f>VLOOKUP(TRIM(SUBSTITUTE(D3243,CHAR(160),CHAR(32))),Metadata!B$1:D$2632,3,FALSE)</f>
        <v>L'homme de désir</v>
      </c>
      <c r="G3243">
        <f>VLOOKUP(TRIM(SUBSTITUTE(D3243,CHAR(160),CHAR(32))),Metadata!B$1:E$2632,4,FALSE)</f>
        <v>1790</v>
      </c>
      <c r="H3243" t="s">
        <v>448</v>
      </c>
      <c r="J3243" t="str">
        <f>VLOOKUP(TRIM(SUBSTITUTE(D3243,CHAR(160),CHAR(32))),Metadata!B$1:H$2632,7,FALSE)</f>
        <v>traite ou essai</v>
      </c>
      <c r="L3243" t="str">
        <f>VLOOKUP(TRIM(SUBSTITUTE(D3243,CHAR(160),CHAR(32))),Metadata!B$1:J$2632,9,FALSE)</f>
        <v>prose</v>
      </c>
      <c r="M3243">
        <f>VLOOKUP(TRIM(SUBSTITUTE(D3243,CHAR(160),CHAR(32))),Metadata!B$1:K$2632,10,FALSE)</f>
        <v>101396</v>
      </c>
      <c r="N3243" s="1" t="s">
        <v>3728</v>
      </c>
      <c r="O3243">
        <v>120</v>
      </c>
      <c r="P3243">
        <v>122</v>
      </c>
      <c r="Q3243">
        <v>124</v>
      </c>
      <c r="R3243">
        <v>124</v>
      </c>
      <c r="S3243">
        <v>126</v>
      </c>
      <c r="T3243">
        <v>134</v>
      </c>
    </row>
    <row r="3244" spans="1:20" x14ac:dyDescent="0.25">
      <c r="A3244" t="s">
        <v>4354</v>
      </c>
      <c r="B3244" t="s">
        <v>3759</v>
      </c>
      <c r="C3244" t="s">
        <v>330</v>
      </c>
      <c r="D3244" t="s">
        <v>8391</v>
      </c>
      <c r="E3244" t="str">
        <f>VLOOKUP(TRIM(SUBSTITUTE(D3244,CHAR(160),CHAR(32))),Metadata!B$1:C$2632,2,FALSE)</f>
        <v>Saint-Pierre, Bernardin de, 1737-1814.</v>
      </c>
      <c r="F3244" t="str">
        <f>VLOOKUP(TRIM(SUBSTITUTE(D3244,CHAR(160),CHAR(32))),Metadata!B$1:D$2632,3,FALSE)</f>
        <v>Études de la nature, T. 3</v>
      </c>
      <c r="G3244">
        <f>VLOOKUP(TRIM(SUBSTITUTE(D3244,CHAR(160),CHAR(32))),Metadata!B$1:E$2632,4,FALSE)</f>
        <v>1784</v>
      </c>
      <c r="H3244" t="s">
        <v>448</v>
      </c>
      <c r="J3244" t="str">
        <f>VLOOKUP(TRIM(SUBSTITUTE(D3244,CHAR(160),CHAR(32))),Metadata!B$1:H$2632,7,FALSE)</f>
        <v>traite ou essai</v>
      </c>
      <c r="L3244" t="str">
        <f>VLOOKUP(TRIM(SUBSTITUTE(D3244,CHAR(160),CHAR(32))),Metadata!B$1:J$2632,9,FALSE)</f>
        <v>prose</v>
      </c>
      <c r="M3244">
        <f>VLOOKUP(TRIM(SUBSTITUTE(D3244,CHAR(160),CHAR(32))),Metadata!B$1:K$2632,10,FALSE)</f>
        <v>115428</v>
      </c>
      <c r="N3244" s="1" t="s">
        <v>3729</v>
      </c>
      <c r="O3244">
        <v>43</v>
      </c>
      <c r="P3244">
        <v>48</v>
      </c>
      <c r="Q3244">
        <v>50</v>
      </c>
      <c r="R3244">
        <v>59</v>
      </c>
    </row>
    <row r="3245" spans="1:20" x14ac:dyDescent="0.25">
      <c r="A3245" t="s">
        <v>4354</v>
      </c>
      <c r="B3245" t="s">
        <v>3759</v>
      </c>
      <c r="C3245" t="s">
        <v>330</v>
      </c>
      <c r="D3245" t="s">
        <v>8336</v>
      </c>
      <c r="E3245" t="str">
        <f>VLOOKUP(TRIM(SUBSTITUTE(D3245,CHAR(160),CHAR(32))),Metadata!B$1:C$2632,2,FALSE)</f>
        <v>Meslier, Jean, 1664-1729.</v>
      </c>
      <c r="F3245" t="str">
        <f>VLOOKUP(TRIM(SUBSTITUTE(D3245,CHAR(160),CHAR(32))),Metadata!B$1:D$2632,3,FALSE)</f>
        <v>Mémoire des pensées et des sentiments. T. 3</v>
      </c>
      <c r="G3245">
        <f>VLOOKUP(TRIM(SUBSTITUTE(D3245,CHAR(160),CHAR(32))),Metadata!B$1:E$2632,4,FALSE)</f>
        <v>1729</v>
      </c>
      <c r="H3245" t="s">
        <v>448</v>
      </c>
      <c r="J3245" t="str">
        <f>VLOOKUP(TRIM(SUBSTITUTE(D3245,CHAR(160),CHAR(32))),Metadata!B$1:H$2632,7,FALSE)</f>
        <v>traite ou essai</v>
      </c>
      <c r="L3245" t="str">
        <f>VLOOKUP(TRIM(SUBSTITUTE(D3245,CHAR(160),CHAR(32))),Metadata!B$1:J$2632,9,FALSE)</f>
        <v>prose</v>
      </c>
      <c r="M3245">
        <f>VLOOKUP(TRIM(SUBSTITUTE(D3245,CHAR(160),CHAR(32))),Metadata!B$1:K$2632,10,FALSE)</f>
        <v>30337</v>
      </c>
      <c r="N3245" s="1" t="s">
        <v>3730</v>
      </c>
      <c r="O3245">
        <v>98</v>
      </c>
      <c r="P3245">
        <v>100</v>
      </c>
      <c r="Q3245">
        <v>102</v>
      </c>
      <c r="R3245">
        <v>102</v>
      </c>
      <c r="S3245">
        <v>104</v>
      </c>
      <c r="T3245">
        <v>112</v>
      </c>
    </row>
    <row r="3246" spans="1:20" x14ac:dyDescent="0.25">
      <c r="A3246" t="s">
        <v>4354</v>
      </c>
      <c r="B3246" t="s">
        <v>3759</v>
      </c>
      <c r="C3246" t="s">
        <v>330</v>
      </c>
      <c r="D3246" t="s">
        <v>8380</v>
      </c>
      <c r="E3246" t="str">
        <f>VLOOKUP(TRIM(SUBSTITUTE(D3246,CHAR(160),CHAR(32))),Metadata!B$1:C$2632,2,FALSE)</f>
        <v>Rousseau, Jean-Jacques, 1712-1778.</v>
      </c>
      <c r="F3246" t="str">
        <f>VLOOKUP(TRIM(SUBSTITUTE(D3246,CHAR(160),CHAR(32))),Metadata!B$1:D$2632,3,FALSE)</f>
        <v>Emile, ou, De l'éducation</v>
      </c>
      <c r="G3246">
        <f>VLOOKUP(TRIM(SUBSTITUTE(D3246,CHAR(160),CHAR(32))),Metadata!B$1:E$2632,4,FALSE)</f>
        <v>1762</v>
      </c>
      <c r="H3246" t="s">
        <v>448</v>
      </c>
      <c r="J3246" t="str">
        <f>VLOOKUP(TRIM(SUBSTITUTE(D3246,CHAR(160),CHAR(32))),Metadata!B$1:H$2632,7,FALSE)</f>
        <v>traite ou essai</v>
      </c>
      <c r="L3246" t="str">
        <f>VLOOKUP(TRIM(SUBSTITUTE(D3246,CHAR(160),CHAR(32))),Metadata!B$1:J$2632,9,FALSE)</f>
        <v>prose</v>
      </c>
      <c r="M3246">
        <f>VLOOKUP(TRIM(SUBSTITUTE(D3246,CHAR(160),CHAR(32))),Metadata!B$1:K$2632,10,FALSE)</f>
        <v>258224</v>
      </c>
      <c r="N3246" s="1" t="s">
        <v>3731</v>
      </c>
      <c r="O3246">
        <v>91</v>
      </c>
      <c r="P3246">
        <v>93</v>
      </c>
      <c r="Q3246">
        <v>102</v>
      </c>
      <c r="R3246">
        <v>102</v>
      </c>
      <c r="S3246">
        <v>104</v>
      </c>
      <c r="T3246">
        <v>112</v>
      </c>
    </row>
    <row r="3247" spans="1:20" x14ac:dyDescent="0.25">
      <c r="A3247" t="s">
        <v>4354</v>
      </c>
      <c r="B3247" t="s">
        <v>3759</v>
      </c>
      <c r="C3247" t="s">
        <v>330</v>
      </c>
      <c r="D3247" t="s">
        <v>8385</v>
      </c>
      <c r="E3247" t="str">
        <f>VLOOKUP(TRIM(SUBSTITUTE(D3247,CHAR(160),CHAR(32))),Metadata!B$1:C$2632,2,FALSE)</f>
        <v>Rousseau, Jean-Jacques, 1712-1778.</v>
      </c>
      <c r="F3247" t="str">
        <f>VLOOKUP(TRIM(SUBSTITUTE(D3247,CHAR(160),CHAR(32))),Metadata!B$1:D$2632,3,FALSE)</f>
        <v>Rousseau juge de Jean-Jacques, Dialogues</v>
      </c>
      <c r="G3247">
        <f>VLOOKUP(TRIM(SUBSTITUTE(D3247,CHAR(160),CHAR(32))),Metadata!B$1:E$2632,4,FALSE)</f>
        <v>1776</v>
      </c>
      <c r="H3247" t="s">
        <v>448</v>
      </c>
      <c r="J3247" t="str">
        <f>VLOOKUP(TRIM(SUBSTITUTE(D3247,CHAR(160),CHAR(32))),Metadata!B$1:H$2632,7,FALSE)</f>
        <v>memoires</v>
      </c>
      <c r="L3247" t="str">
        <f>VLOOKUP(TRIM(SUBSTITUTE(D3247,CHAR(160),CHAR(32))),Metadata!B$1:J$2632,9,FALSE)</f>
        <v>prose</v>
      </c>
      <c r="M3247">
        <f>VLOOKUP(TRIM(SUBSTITUTE(D3247,CHAR(160),CHAR(32))),Metadata!B$1:K$2632,10,FALSE)</f>
        <v>128799</v>
      </c>
      <c r="N3247" s="1" t="s">
        <v>3732</v>
      </c>
      <c r="O3247">
        <v>65</v>
      </c>
      <c r="P3247">
        <v>71</v>
      </c>
      <c r="Q3247">
        <v>87</v>
      </c>
      <c r="R3247">
        <v>87</v>
      </c>
      <c r="S3247">
        <v>89</v>
      </c>
      <c r="T3247">
        <v>97</v>
      </c>
    </row>
    <row r="3248" spans="1:20" x14ac:dyDescent="0.25">
      <c r="A3248" t="s">
        <v>4354</v>
      </c>
      <c r="B3248" t="s">
        <v>3759</v>
      </c>
      <c r="C3248" t="s">
        <v>330</v>
      </c>
      <c r="D3248" t="s">
        <v>5722</v>
      </c>
      <c r="E3248" t="str">
        <f>VLOOKUP(TRIM(SUBSTITUTE(D3248,CHAR(160),CHAR(32))),Metadata!B$1:C$2632,2,FALSE)</f>
        <v>Bonaparte, Napoléon, 1769-1821.</v>
      </c>
      <c r="F3248" t="str">
        <f>VLOOKUP(TRIM(SUBSTITUTE(D3248,CHAR(160),CHAR(32))),Metadata!B$1:D$2632,3,FALSE)</f>
        <v>Oeuvres de Napoléon Bonaparte, Tome 2</v>
      </c>
      <c r="G3248">
        <f>VLOOKUP(TRIM(SUBSTITUTE(D3248,CHAR(160),CHAR(32))),Metadata!B$1:E$2632,4,FALSE)</f>
        <v>1797</v>
      </c>
      <c r="H3248" t="s">
        <v>448</v>
      </c>
      <c r="J3248" t="str">
        <f>VLOOKUP(TRIM(SUBSTITUTE(D3248,CHAR(160),CHAR(32))),Metadata!B$1:H$2632,7,FALSE)</f>
        <v>correspondance</v>
      </c>
      <c r="L3248" t="str">
        <f>VLOOKUP(TRIM(SUBSTITUTE(D3248,CHAR(160),CHAR(32))),Metadata!B$1:J$2632,9,FALSE)</f>
        <v/>
      </c>
      <c r="M3248">
        <f>VLOOKUP(TRIM(SUBSTITUTE(D3248,CHAR(160),CHAR(32))),Metadata!B$1:K$2632,10,FALSE)</f>
        <v>139563</v>
      </c>
      <c r="N3248" s="1" t="s">
        <v>3733</v>
      </c>
      <c r="O3248">
        <v>178</v>
      </c>
      <c r="P3248">
        <v>183</v>
      </c>
      <c r="Q3248">
        <v>202</v>
      </c>
      <c r="R3248">
        <v>202</v>
      </c>
      <c r="S3248">
        <v>204</v>
      </c>
      <c r="T3248">
        <v>212</v>
      </c>
    </row>
    <row r="3249" spans="1:20" x14ac:dyDescent="0.25">
      <c r="A3249" t="s">
        <v>4354</v>
      </c>
      <c r="B3249" t="s">
        <v>3759</v>
      </c>
      <c r="C3249" t="s">
        <v>330</v>
      </c>
      <c r="D3249" t="s">
        <v>8339</v>
      </c>
      <c r="E3249" t="str">
        <f>VLOOKUP(TRIM(SUBSTITUTE(D3249,CHAR(160),CHAR(32))),Metadata!B$1:C$2632,2,FALSE)</f>
        <v>Mirabeau, Victor de Riquetti, marquis de, 1715-1789.</v>
      </c>
      <c r="F3249" t="str">
        <f>VLOOKUP(TRIM(SUBSTITUTE(D3249,CHAR(160),CHAR(32))),Metadata!B$1:D$2632,3,FALSE)</f>
        <v>L'ami des hommes, ou, Traité de la population</v>
      </c>
      <c r="G3249">
        <f>VLOOKUP(TRIM(SUBSTITUTE(D3249,CHAR(160),CHAR(32))),Metadata!B$1:E$2632,4,FALSE)</f>
        <v>1755</v>
      </c>
      <c r="H3249" t="s">
        <v>448</v>
      </c>
      <c r="J3249" t="str">
        <f>VLOOKUP(TRIM(SUBSTITUTE(D3249,CHAR(160),CHAR(32))),Metadata!B$1:H$2632,7,FALSE)</f>
        <v>traite ou essai</v>
      </c>
      <c r="L3249" t="str">
        <f>VLOOKUP(TRIM(SUBSTITUTE(D3249,CHAR(160),CHAR(32))),Metadata!B$1:J$2632,9,FALSE)</f>
        <v>prose</v>
      </c>
      <c r="M3249">
        <f>VLOOKUP(TRIM(SUBSTITUTE(D3249,CHAR(160),CHAR(32))),Metadata!B$1:K$2632,10,FALSE)</f>
        <v>239430</v>
      </c>
      <c r="N3249" s="1" t="s">
        <v>3734</v>
      </c>
      <c r="O3249">
        <v>114</v>
      </c>
      <c r="P3249">
        <v>116</v>
      </c>
      <c r="Q3249">
        <v>118</v>
      </c>
      <c r="R3249">
        <v>118</v>
      </c>
      <c r="S3249">
        <v>120</v>
      </c>
      <c r="T3249">
        <v>128</v>
      </c>
    </row>
    <row r="3250" spans="1:20" x14ac:dyDescent="0.25">
      <c r="A3250" t="s">
        <v>4354</v>
      </c>
      <c r="B3250" t="s">
        <v>3759</v>
      </c>
      <c r="C3250" t="s">
        <v>330</v>
      </c>
      <c r="D3250" t="s">
        <v>8309</v>
      </c>
      <c r="E3250" t="str">
        <f>VLOOKUP(TRIM(SUBSTITUTE(D3250,CHAR(160),CHAR(32))),Metadata!B$1:C$2632,2,FALSE)</f>
        <v>Loaisel de Tréogate, Joseph Marie, 1752-1812.</v>
      </c>
      <c r="F3250" t="str">
        <f>VLOOKUP(TRIM(SUBSTITUTE(D3250,CHAR(160),CHAR(32))),Metadata!B$1:D$2632,3,FALSE)</f>
        <v>Dolbreuse: ou, L'homme du siècle, ramené à la vérité par le sentiment par la raison; histoire philosophique.</v>
      </c>
      <c r="G3250">
        <f>VLOOKUP(TRIM(SUBSTITUTE(D3250,CHAR(160),CHAR(32))),Metadata!B$1:E$2632,4,FALSE)</f>
        <v>1783</v>
      </c>
      <c r="H3250" t="s">
        <v>448</v>
      </c>
      <c r="J3250" t="str">
        <f>VLOOKUP(TRIM(SUBSTITUTE(D3250,CHAR(160),CHAR(32))),Metadata!B$1:H$2632,7,FALSE)</f>
        <v>roman</v>
      </c>
      <c r="L3250" t="str">
        <f>VLOOKUP(TRIM(SUBSTITUTE(D3250,CHAR(160),CHAR(32))),Metadata!B$1:J$2632,9,FALSE)</f>
        <v>prose</v>
      </c>
      <c r="M3250">
        <f>VLOOKUP(TRIM(SUBSTITUTE(D3250,CHAR(160),CHAR(32))),Metadata!B$1:K$2632,10,FALSE)</f>
        <v>67136</v>
      </c>
      <c r="N3250" s="1" t="s">
        <v>3735</v>
      </c>
      <c r="O3250">
        <v>22</v>
      </c>
      <c r="P3250">
        <v>28</v>
      </c>
      <c r="Q3250">
        <v>30</v>
      </c>
      <c r="R3250">
        <v>38</v>
      </c>
    </row>
    <row r="3251" spans="1:20" x14ac:dyDescent="0.25">
      <c r="A3251" t="s">
        <v>4354</v>
      </c>
      <c r="B3251" t="s">
        <v>3759</v>
      </c>
      <c r="C3251" t="s">
        <v>330</v>
      </c>
      <c r="D3251" t="s">
        <v>6268</v>
      </c>
      <c r="E3251" t="str">
        <f>VLOOKUP(TRIM(SUBSTITUTE(D3251,CHAR(160),CHAR(32))),Metadata!B$1:C$2632,2,FALSE)</f>
        <v>Gobineau, Arthur, comte de, 1816-1882.</v>
      </c>
      <c r="F3251" t="str">
        <f>VLOOKUP(TRIM(SUBSTITUTE(D3251,CHAR(160),CHAR(32))),Metadata!B$1:D$2632,3,FALSE)</f>
        <v>Essai sur l'inégalité des races humaines, [1]</v>
      </c>
      <c r="G3251">
        <f>VLOOKUP(TRIM(SUBSTITUTE(D3251,CHAR(160),CHAR(32))),Metadata!B$1:E$2632,4,FALSE)</f>
        <v>1853</v>
      </c>
      <c r="H3251" t="s">
        <v>450</v>
      </c>
      <c r="J3251" t="str">
        <f>VLOOKUP(TRIM(SUBSTITUTE(D3251,CHAR(160),CHAR(32))),Metadata!B$1:H$2632,7,FALSE)</f>
        <v>traite</v>
      </c>
      <c r="L3251" t="str">
        <f>VLOOKUP(TRIM(SUBSTITUTE(D3251,CHAR(160),CHAR(32))),Metadata!B$1:J$2632,9,FALSE)</f>
        <v/>
      </c>
      <c r="M3251">
        <f>VLOOKUP(TRIM(SUBSTITUTE(D3251,CHAR(160),CHAR(32))),Metadata!B$1:K$2632,10,FALSE)</f>
        <v>248229</v>
      </c>
      <c r="N3251" s="1" t="s">
        <v>3736</v>
      </c>
      <c r="O3251">
        <v>112</v>
      </c>
      <c r="P3251">
        <v>114</v>
      </c>
      <c r="Q3251">
        <v>116</v>
      </c>
      <c r="R3251">
        <v>116</v>
      </c>
      <c r="S3251">
        <v>118</v>
      </c>
      <c r="T3251">
        <v>126</v>
      </c>
    </row>
    <row r="3252" spans="1:20" x14ac:dyDescent="0.25">
      <c r="A3252" t="s">
        <v>4354</v>
      </c>
      <c r="B3252" t="s">
        <v>3759</v>
      </c>
      <c r="C3252" t="s">
        <v>330</v>
      </c>
      <c r="D3252" t="s">
        <v>8602</v>
      </c>
      <c r="E3252" t="str">
        <f>VLOOKUP(TRIM(SUBSTITUTE(D3252,CHAR(160),CHAR(32))),Metadata!B$1:C$2632,2,FALSE)</f>
        <v>Maistre, Joseph Marie, comte de, 1753-1821.</v>
      </c>
      <c r="F3252" t="str">
        <f>VLOOKUP(TRIM(SUBSTITUTE(D3252,CHAR(160),CHAR(32))),Metadata!B$1:D$2632,3,FALSE)</f>
        <v>Les soirées de Saint-Pétersbourg, ou, Entretiens sur le gouvernement temporel de la providence: suivis d'un traité sur les sacrifices</v>
      </c>
      <c r="G3252">
        <f>VLOOKUP(TRIM(SUBSTITUTE(D3252,CHAR(160),CHAR(32))),Metadata!B$1:E$2632,4,FALSE)</f>
        <v>1821</v>
      </c>
      <c r="H3252" t="s">
        <v>450</v>
      </c>
      <c r="J3252" t="str">
        <f>VLOOKUP(TRIM(SUBSTITUTE(D3252,CHAR(160),CHAR(32))),Metadata!B$1:H$2632,7,FALSE)</f>
        <v>melanges litteraires</v>
      </c>
      <c r="L3252" t="str">
        <f>VLOOKUP(TRIM(SUBSTITUTE(D3252,CHAR(160),CHAR(32))),Metadata!B$1:J$2632,9,FALSE)</f>
        <v>prose</v>
      </c>
      <c r="M3252">
        <f>VLOOKUP(TRIM(SUBSTITUTE(D3252,CHAR(160),CHAR(32))),Metadata!B$1:K$2632,10,FALSE)</f>
        <v>124159</v>
      </c>
      <c r="N3252" s="1" t="s">
        <v>3737</v>
      </c>
      <c r="O3252">
        <v>75</v>
      </c>
      <c r="P3252">
        <v>80</v>
      </c>
      <c r="Q3252">
        <v>82</v>
      </c>
      <c r="R3252">
        <v>82</v>
      </c>
      <c r="S3252">
        <v>84</v>
      </c>
      <c r="T3252">
        <v>92</v>
      </c>
    </row>
    <row r="3253" spans="1:20" x14ac:dyDescent="0.25">
      <c r="A3253" t="s">
        <v>4354</v>
      </c>
      <c r="B3253" t="s">
        <v>3759</v>
      </c>
      <c r="C3253" t="s">
        <v>330</v>
      </c>
      <c r="D3253" t="s">
        <v>8597</v>
      </c>
      <c r="E3253" t="str">
        <f>VLOOKUP(TRIM(SUBSTITUTE(D3253,CHAR(160),CHAR(32))),Metadata!B$1:C$2632,2,FALSE)</f>
        <v>Leroux, Pierre, 1797-1871.</v>
      </c>
      <c r="F3253" t="str">
        <f>VLOOKUP(TRIM(SUBSTITUTE(D3253,CHAR(160),CHAR(32))),Metadata!B$1:D$2632,3,FALSE)</f>
        <v>De l'humanité: de son principe, et de son avenir: où se trouve exposée la vrai définition de la religion et où l'on explique le sens, la suite et l'enchâinement du mosaisme et du christianisme. Première partie</v>
      </c>
      <c r="G3253">
        <f>VLOOKUP(TRIM(SUBSTITUTE(D3253,CHAR(160),CHAR(32))),Metadata!B$1:E$2632,4,FALSE)</f>
        <v>1840</v>
      </c>
      <c r="H3253" t="s">
        <v>450</v>
      </c>
      <c r="J3253" t="str">
        <f>VLOOKUP(TRIM(SUBSTITUTE(D3253,CHAR(160),CHAR(32))),Metadata!B$1:H$2632,7,FALSE)</f>
        <v>traite ou essai</v>
      </c>
      <c r="L3253" t="str">
        <f>VLOOKUP(TRIM(SUBSTITUTE(D3253,CHAR(160),CHAR(32))),Metadata!B$1:J$2632,9,FALSE)</f>
        <v>prose</v>
      </c>
      <c r="M3253">
        <f>VLOOKUP(TRIM(SUBSTITUTE(D3253,CHAR(160),CHAR(32))),Metadata!B$1:K$2632,10,FALSE)</f>
        <v>207532</v>
      </c>
      <c r="N3253" s="1" t="s">
        <v>3738</v>
      </c>
      <c r="O3253">
        <v>283</v>
      </c>
      <c r="P3253">
        <v>285</v>
      </c>
      <c r="Q3253">
        <v>287</v>
      </c>
      <c r="R3253">
        <v>287</v>
      </c>
      <c r="S3253">
        <v>289</v>
      </c>
      <c r="T3253">
        <v>297</v>
      </c>
    </row>
    <row r="3254" spans="1:20" x14ac:dyDescent="0.25">
      <c r="A3254" t="s">
        <v>4354</v>
      </c>
      <c r="B3254" t="s">
        <v>3759</v>
      </c>
      <c r="C3254" t="s">
        <v>330</v>
      </c>
      <c r="D3254" t="s">
        <v>8463</v>
      </c>
      <c r="E3254" t="str">
        <f>VLOOKUP(TRIM(SUBSTITUTE(D3254,CHAR(160),CHAR(32))),Metadata!B$1:C$2632,2,FALSE)</f>
        <v>Clemenceau, Georges, 1841-1929.</v>
      </c>
      <c r="F3254" t="str">
        <f>VLOOKUP(TRIM(SUBSTITUTE(D3254,CHAR(160),CHAR(32))),Metadata!B$1:D$2632,3,FALSE)</f>
        <v>L'iniquité</v>
      </c>
      <c r="G3254">
        <f>VLOOKUP(TRIM(SUBSTITUTE(D3254,CHAR(160),CHAR(32))),Metadata!B$1:E$2632,4,FALSE)</f>
        <v>1899</v>
      </c>
      <c r="H3254" t="s">
        <v>450</v>
      </c>
      <c r="J3254" t="str">
        <f>VLOOKUP(TRIM(SUBSTITUTE(D3254,CHAR(160),CHAR(32))),Metadata!B$1:H$2632,7,FALSE)</f>
        <v>memoires</v>
      </c>
      <c r="L3254" t="str">
        <f>VLOOKUP(TRIM(SUBSTITUTE(D3254,CHAR(160),CHAR(32))),Metadata!B$1:J$2632,9,FALSE)</f>
        <v>prose</v>
      </c>
      <c r="M3254">
        <f>VLOOKUP(TRIM(SUBSTITUTE(D3254,CHAR(160),CHAR(32))),Metadata!B$1:K$2632,10,FALSE)</f>
        <v>146843</v>
      </c>
      <c r="N3254" s="1" t="s">
        <v>3739</v>
      </c>
      <c r="O3254">
        <v>83</v>
      </c>
      <c r="P3254">
        <v>85</v>
      </c>
      <c r="Q3254">
        <v>87</v>
      </c>
      <c r="R3254">
        <v>87</v>
      </c>
      <c r="S3254">
        <v>89</v>
      </c>
      <c r="T3254">
        <v>97</v>
      </c>
    </row>
    <row r="3255" spans="1:20" x14ac:dyDescent="0.25">
      <c r="A3255" t="s">
        <v>4354</v>
      </c>
      <c r="B3255" t="s">
        <v>3759</v>
      </c>
      <c r="C3255" t="s">
        <v>330</v>
      </c>
      <c r="D3255" t="s">
        <v>7912</v>
      </c>
      <c r="E3255" t="str">
        <f>VLOOKUP(TRIM(SUBSTITUTE(D3255,CHAR(160),CHAR(32))),Metadata!B$1:C$2632,2,FALSE)</f>
        <v>Bonald, Louis-Gabriel-Ambroise, vicomte de, 1754-1840.</v>
      </c>
      <c r="F3255" t="str">
        <f>VLOOKUP(TRIM(SUBSTITUTE(D3255,CHAR(160),CHAR(32))),Metadata!B$1:D$2632,3,FALSE)</f>
        <v>Essai analytique sur les lois naturelles</v>
      </c>
      <c r="G3255">
        <f>VLOOKUP(TRIM(SUBSTITUTE(D3255,CHAR(160),CHAR(32))),Metadata!B$1:E$2632,4,FALSE)</f>
        <v>1800</v>
      </c>
      <c r="H3255" t="s">
        <v>450</v>
      </c>
      <c r="J3255" t="str">
        <f>VLOOKUP(TRIM(SUBSTITUTE(D3255,CHAR(160),CHAR(32))),Metadata!B$1:H$2632,7,FALSE)</f>
        <v>traite ou essai</v>
      </c>
      <c r="L3255" t="str">
        <f>VLOOKUP(TRIM(SUBSTITUTE(D3255,CHAR(160),CHAR(32))),Metadata!B$1:J$2632,9,FALSE)</f>
        <v>prose</v>
      </c>
      <c r="M3255">
        <f>VLOOKUP(TRIM(SUBSTITUTE(D3255,CHAR(160),CHAR(32))),Metadata!B$1:K$2632,10,FALSE)</f>
        <v>47093</v>
      </c>
      <c r="N3255" s="1" t="s">
        <v>3740</v>
      </c>
      <c r="O3255">
        <v>133</v>
      </c>
      <c r="P3255">
        <v>139</v>
      </c>
      <c r="Q3255">
        <v>141</v>
      </c>
      <c r="R3255">
        <v>141</v>
      </c>
      <c r="S3255">
        <v>143</v>
      </c>
      <c r="T3255">
        <v>151</v>
      </c>
    </row>
    <row r="3256" spans="1:20" x14ac:dyDescent="0.25">
      <c r="A3256" t="s">
        <v>4354</v>
      </c>
      <c r="B3256" t="s">
        <v>3759</v>
      </c>
      <c r="C3256" t="s">
        <v>330</v>
      </c>
      <c r="D3256" t="s">
        <v>8572</v>
      </c>
      <c r="E3256" t="str">
        <f>VLOOKUP(TRIM(SUBSTITUTE(D3256,CHAR(160),CHAR(32))),Metadata!B$1:C$2632,2,FALSE)</f>
        <v>Hugo, Victor, 1802-1885.</v>
      </c>
      <c r="F3256" t="str">
        <f>VLOOKUP(TRIM(SUBSTITUTE(D3256,CHAR(160),CHAR(32))),Metadata!B$1:D$2632,3,FALSE)</f>
        <v>Notre-Dame de Paris, 1482: texte de 1832</v>
      </c>
      <c r="G3256">
        <f>VLOOKUP(TRIM(SUBSTITUTE(D3256,CHAR(160),CHAR(32))),Metadata!B$1:E$2632,4,FALSE)</f>
        <v>1832</v>
      </c>
      <c r="H3256" t="s">
        <v>450</v>
      </c>
      <c r="J3256" t="str">
        <f>VLOOKUP(TRIM(SUBSTITUTE(D3256,CHAR(160),CHAR(32))),Metadata!B$1:H$2632,7,FALSE)</f>
        <v>roman</v>
      </c>
      <c r="L3256" t="str">
        <f>VLOOKUP(TRIM(SUBSTITUTE(D3256,CHAR(160),CHAR(32))),Metadata!B$1:J$2632,9,FALSE)</f>
        <v>prose</v>
      </c>
      <c r="M3256">
        <f>VLOOKUP(TRIM(SUBSTITUTE(D3256,CHAR(160),CHAR(32))),Metadata!B$1:K$2632,10,FALSE)</f>
        <v>183106</v>
      </c>
      <c r="N3256" s="1" t="s">
        <v>3741</v>
      </c>
      <c r="O3256">
        <v>36</v>
      </c>
      <c r="P3256">
        <v>38</v>
      </c>
      <c r="Q3256">
        <v>40</v>
      </c>
      <c r="R3256">
        <v>40</v>
      </c>
      <c r="S3256">
        <v>42</v>
      </c>
      <c r="T3256">
        <v>50</v>
      </c>
    </row>
    <row r="3257" spans="1:20" x14ac:dyDescent="0.25">
      <c r="A3257" t="s">
        <v>4354</v>
      </c>
      <c r="B3257" t="s">
        <v>3759</v>
      </c>
      <c r="C3257" t="s">
        <v>330</v>
      </c>
      <c r="D3257" t="s">
        <v>6268</v>
      </c>
      <c r="E3257" t="str">
        <f>VLOOKUP(TRIM(SUBSTITUTE(D3257,CHAR(160),CHAR(32))),Metadata!B$1:C$2632,2,FALSE)</f>
        <v>Gobineau, Arthur, comte de, 1816-1882.</v>
      </c>
      <c r="F3257" t="str">
        <f>VLOOKUP(TRIM(SUBSTITUTE(D3257,CHAR(160),CHAR(32))),Metadata!B$1:D$2632,3,FALSE)</f>
        <v>Essai sur l'inégalité des races humaines, [1]</v>
      </c>
      <c r="G3257">
        <f>VLOOKUP(TRIM(SUBSTITUTE(D3257,CHAR(160),CHAR(32))),Metadata!B$1:E$2632,4,FALSE)</f>
        <v>1853</v>
      </c>
      <c r="H3257" t="s">
        <v>450</v>
      </c>
      <c r="J3257" t="str">
        <f>VLOOKUP(TRIM(SUBSTITUTE(D3257,CHAR(160),CHAR(32))),Metadata!B$1:H$2632,7,FALSE)</f>
        <v>traite</v>
      </c>
      <c r="L3257" t="str">
        <f>VLOOKUP(TRIM(SUBSTITUTE(D3257,CHAR(160),CHAR(32))),Metadata!B$1:J$2632,9,FALSE)</f>
        <v/>
      </c>
      <c r="M3257">
        <f>VLOOKUP(TRIM(SUBSTITUTE(D3257,CHAR(160),CHAR(32))),Metadata!B$1:K$2632,10,FALSE)</f>
        <v>248229</v>
      </c>
      <c r="N3257" s="2" t="s">
        <v>3742</v>
      </c>
      <c r="O3257">
        <v>71</v>
      </c>
      <c r="P3257">
        <v>76</v>
      </c>
      <c r="Q3257">
        <v>78</v>
      </c>
      <c r="R3257">
        <v>78</v>
      </c>
      <c r="S3257">
        <v>80</v>
      </c>
      <c r="T3257">
        <v>88</v>
      </c>
    </row>
    <row r="3258" spans="1:20" x14ac:dyDescent="0.25">
      <c r="A3258" t="s">
        <v>4354</v>
      </c>
      <c r="B3258" t="s">
        <v>3759</v>
      </c>
      <c r="C3258" t="s">
        <v>330</v>
      </c>
      <c r="D3258" t="s">
        <v>8579</v>
      </c>
      <c r="E3258" t="str">
        <f>VLOOKUP(TRIM(SUBSTITUTE(D3258,CHAR(160),CHAR(32))),Metadata!B$1:C$2632,2,FALSE)</f>
        <v>Jouy, Etienne de, 1764-1846.</v>
      </c>
      <c r="F3258" t="str">
        <f>VLOOKUP(TRIM(SUBSTITUTE(D3258,CHAR(160),CHAR(32))),Metadata!B$1:D$2632,3,FALSE)</f>
        <v>L'hermite de la Chaussée-d'Antin, ou, Observations sur les moeurs et les usages parisiens au commencement du XIXe siècle. 1813:</v>
      </c>
      <c r="G3258">
        <f>VLOOKUP(TRIM(SUBSTITUTE(D3258,CHAR(160),CHAR(32))),Metadata!B$1:E$2632,4,FALSE)</f>
        <v>1813</v>
      </c>
      <c r="H3258" t="s">
        <v>450</v>
      </c>
      <c r="J3258" t="str">
        <f>VLOOKUP(TRIM(SUBSTITUTE(D3258,CHAR(160),CHAR(32))),Metadata!B$1:H$2632,7,FALSE)</f>
        <v>traite ou essai</v>
      </c>
      <c r="L3258" t="str">
        <f>VLOOKUP(TRIM(SUBSTITUTE(D3258,CHAR(160),CHAR(32))),Metadata!B$1:J$2632,9,FALSE)</f>
        <v>prose</v>
      </c>
      <c r="M3258">
        <f>VLOOKUP(TRIM(SUBSTITUTE(D3258,CHAR(160),CHAR(32))),Metadata!B$1:K$2632,10,FALSE)</f>
        <v>137489</v>
      </c>
      <c r="N3258" s="1" t="s">
        <v>3743</v>
      </c>
      <c r="O3258">
        <v>127</v>
      </c>
      <c r="P3258">
        <v>129</v>
      </c>
      <c r="Q3258">
        <v>131</v>
      </c>
      <c r="R3258">
        <v>131</v>
      </c>
      <c r="S3258">
        <v>133</v>
      </c>
      <c r="T3258">
        <v>141</v>
      </c>
    </row>
    <row r="3259" spans="1:20" x14ac:dyDescent="0.25">
      <c r="A3259" t="s">
        <v>4354</v>
      </c>
      <c r="B3259" t="s">
        <v>3759</v>
      </c>
      <c r="C3259" t="s">
        <v>330</v>
      </c>
      <c r="D3259" t="s">
        <v>8703</v>
      </c>
      <c r="E3259" t="str">
        <f>VLOOKUP(TRIM(SUBSTITUTE(D3259,CHAR(160),CHAR(32))),Metadata!B$1:C$2632,2,FALSE)</f>
        <v>Verne, Jules, 1828-1905.</v>
      </c>
      <c r="F3259" t="str">
        <f>VLOOKUP(TRIM(SUBSTITUTE(D3259,CHAR(160),CHAR(32))),Metadata!B$1:D$2632,3,FALSE)</f>
        <v>Vingt mille lieues sous les mers</v>
      </c>
      <c r="G3259">
        <f>VLOOKUP(TRIM(SUBSTITUTE(D3259,CHAR(160),CHAR(32))),Metadata!B$1:E$2632,4,FALSE)</f>
        <v>1870</v>
      </c>
      <c r="H3259" t="s">
        <v>450</v>
      </c>
      <c r="J3259" t="str">
        <f>VLOOKUP(TRIM(SUBSTITUTE(D3259,CHAR(160),CHAR(32))),Metadata!B$1:H$2632,7,FALSE)</f>
        <v>Narratif, Roman</v>
      </c>
      <c r="L3259" t="str">
        <f>VLOOKUP(TRIM(SUBSTITUTE(D3259,CHAR(160),CHAR(32))),Metadata!B$1:J$2632,9,FALSE)</f>
        <v/>
      </c>
      <c r="M3259">
        <f>VLOOKUP(TRIM(SUBSTITUTE(D3259,CHAR(160),CHAR(32))),Metadata!B$1:K$2632,10,FALSE)</f>
        <v>151295</v>
      </c>
      <c r="N3259" s="1" t="s">
        <v>3744</v>
      </c>
      <c r="O3259">
        <v>66</v>
      </c>
      <c r="P3259">
        <v>75</v>
      </c>
      <c r="Q3259">
        <v>77</v>
      </c>
      <c r="R3259">
        <v>77</v>
      </c>
      <c r="S3259">
        <v>79</v>
      </c>
      <c r="T3259">
        <v>87</v>
      </c>
    </row>
    <row r="3260" spans="1:20" x14ac:dyDescent="0.25">
      <c r="A3260" t="s">
        <v>4354</v>
      </c>
      <c r="B3260" t="s">
        <v>3759</v>
      </c>
      <c r="C3260" t="s">
        <v>330</v>
      </c>
      <c r="D3260" t="s">
        <v>8655</v>
      </c>
      <c r="E3260" t="str">
        <f>VLOOKUP(TRIM(SUBSTITUTE(D3260,CHAR(160),CHAR(32))),Metadata!B$1:C$2632,2,FALSE)</f>
        <v>Saint-Pierre, Bernardin de, 1737-1814.</v>
      </c>
      <c r="F3260" t="str">
        <f>VLOOKUP(TRIM(SUBSTITUTE(D3260,CHAR(160),CHAR(32))),Metadata!B$1:D$2632,3,FALSE)</f>
        <v>Harmonies de la nature</v>
      </c>
      <c r="G3260">
        <f>VLOOKUP(TRIM(SUBSTITUTE(D3260,CHAR(160),CHAR(32))),Metadata!B$1:E$2632,4,FALSE)</f>
        <v>1814</v>
      </c>
      <c r="H3260" t="s">
        <v>450</v>
      </c>
      <c r="J3260" t="str">
        <f>VLOOKUP(TRIM(SUBSTITUTE(D3260,CHAR(160),CHAR(32))),Metadata!B$1:H$2632,7,FALSE)</f>
        <v>traite ou essai</v>
      </c>
      <c r="L3260" t="str">
        <f>VLOOKUP(TRIM(SUBSTITUTE(D3260,CHAR(160),CHAR(32))),Metadata!B$1:J$2632,9,FALSE)</f>
        <v>prose</v>
      </c>
      <c r="M3260">
        <f>VLOOKUP(TRIM(SUBSTITUTE(D3260,CHAR(160),CHAR(32))),Metadata!B$1:K$2632,10,FALSE)</f>
        <v>297718</v>
      </c>
      <c r="N3260" s="1" t="s">
        <v>3745</v>
      </c>
      <c r="O3260">
        <v>13</v>
      </c>
      <c r="P3260">
        <v>19</v>
      </c>
      <c r="Q3260">
        <v>21</v>
      </c>
      <c r="R3260">
        <v>21</v>
      </c>
      <c r="S3260">
        <v>23</v>
      </c>
      <c r="T3260">
        <v>31</v>
      </c>
    </row>
    <row r="3261" spans="1:20" x14ac:dyDescent="0.25">
      <c r="A3261" t="s">
        <v>4354</v>
      </c>
      <c r="B3261" t="s">
        <v>3759</v>
      </c>
      <c r="C3261" t="s">
        <v>330</v>
      </c>
      <c r="D3261" t="s">
        <v>8602</v>
      </c>
      <c r="E3261" t="str">
        <f>VLOOKUP(TRIM(SUBSTITUTE(D3261,CHAR(160),CHAR(32))),Metadata!B$1:C$2632,2,FALSE)</f>
        <v>Maistre, Joseph Marie, comte de, 1753-1821.</v>
      </c>
      <c r="F3261" t="str">
        <f>VLOOKUP(TRIM(SUBSTITUTE(D3261,CHAR(160),CHAR(32))),Metadata!B$1:D$2632,3,FALSE)</f>
        <v>Les soirées de Saint-Pétersbourg, ou, Entretiens sur le gouvernement temporel de la providence: suivis d'un traité sur les sacrifices</v>
      </c>
      <c r="G3261">
        <f>VLOOKUP(TRIM(SUBSTITUTE(D3261,CHAR(160),CHAR(32))),Metadata!B$1:E$2632,4,FALSE)</f>
        <v>1821</v>
      </c>
      <c r="H3261" t="s">
        <v>450</v>
      </c>
      <c r="J3261" t="str">
        <f>VLOOKUP(TRIM(SUBSTITUTE(D3261,CHAR(160),CHAR(32))),Metadata!B$1:H$2632,7,FALSE)</f>
        <v>melanges litteraires</v>
      </c>
      <c r="L3261" t="str">
        <f>VLOOKUP(TRIM(SUBSTITUTE(D3261,CHAR(160),CHAR(32))),Metadata!B$1:J$2632,9,FALSE)</f>
        <v>prose</v>
      </c>
      <c r="M3261">
        <f>VLOOKUP(TRIM(SUBSTITUTE(D3261,CHAR(160),CHAR(32))),Metadata!B$1:K$2632,10,FALSE)</f>
        <v>124159</v>
      </c>
      <c r="N3261" s="1" t="s">
        <v>3746</v>
      </c>
      <c r="O3261">
        <v>127</v>
      </c>
      <c r="P3261">
        <v>131</v>
      </c>
      <c r="Q3261">
        <v>133</v>
      </c>
      <c r="R3261">
        <v>133</v>
      </c>
      <c r="S3261">
        <v>135</v>
      </c>
      <c r="T3261">
        <v>143</v>
      </c>
    </row>
    <row r="3262" spans="1:20" x14ac:dyDescent="0.25">
      <c r="A3262" t="s">
        <v>4354</v>
      </c>
      <c r="B3262" t="s">
        <v>3759</v>
      </c>
      <c r="C3262" t="s">
        <v>330</v>
      </c>
      <c r="D3262" t="s">
        <v>8681</v>
      </c>
      <c r="E3262" t="str">
        <f>VLOOKUP(TRIM(SUBSTITUTE(D3262,CHAR(160),CHAR(32))),Metadata!B$1:C$2632,2,FALSE)</f>
        <v>Stendhal, 1783-1842.</v>
      </c>
      <c r="F3262" t="str">
        <f>VLOOKUP(TRIM(SUBSTITUTE(D3262,CHAR(160),CHAR(32))),Metadata!B$1:D$2632,3,FALSE)</f>
        <v>Lucien Leuwen. t. 3</v>
      </c>
      <c r="G3262">
        <f>VLOOKUP(TRIM(SUBSTITUTE(D3262,CHAR(160),CHAR(32))),Metadata!B$1:E$2632,4,FALSE)</f>
        <v>1835</v>
      </c>
      <c r="H3262" t="s">
        <v>450</v>
      </c>
      <c r="J3262" t="str">
        <f>VLOOKUP(TRIM(SUBSTITUTE(D3262,CHAR(160),CHAR(32))),Metadata!B$1:H$2632,7,FALSE)</f>
        <v>roman</v>
      </c>
      <c r="L3262" t="str">
        <f>VLOOKUP(TRIM(SUBSTITUTE(D3262,CHAR(160),CHAR(32))),Metadata!B$1:J$2632,9,FALSE)</f>
        <v>prose</v>
      </c>
      <c r="M3262">
        <f>VLOOKUP(TRIM(SUBSTITUTE(D3262,CHAR(160),CHAR(32))),Metadata!B$1:K$2632,10,FALSE)</f>
        <v>83437</v>
      </c>
      <c r="N3262" s="1" t="s">
        <v>3747</v>
      </c>
      <c r="O3262">
        <v>45</v>
      </c>
      <c r="P3262">
        <v>50</v>
      </c>
      <c r="Q3262">
        <v>52</v>
      </c>
      <c r="R3262">
        <v>52</v>
      </c>
      <c r="S3262">
        <v>54</v>
      </c>
      <c r="T3262">
        <v>62</v>
      </c>
    </row>
    <row r="3263" spans="1:20" x14ac:dyDescent="0.25">
      <c r="A3263" t="s">
        <v>4354</v>
      </c>
      <c r="B3263" t="s">
        <v>3759</v>
      </c>
      <c r="C3263" t="s">
        <v>330</v>
      </c>
      <c r="D3263" t="s">
        <v>8682</v>
      </c>
      <c r="E3263" t="str">
        <f>VLOOKUP(TRIM(SUBSTITUTE(D3263,CHAR(160),CHAR(32))),Metadata!B$1:C$2632,2,FALSE)</f>
        <v>Stendhal, 1783-1842.</v>
      </c>
      <c r="F3263" t="str">
        <f>VLOOKUP(TRIM(SUBSTITUTE(D3263,CHAR(160),CHAR(32))),Metadata!B$1:D$2632,3,FALSE)</f>
        <v>Racine et Shakspeare. 2, 1825</v>
      </c>
      <c r="G3263">
        <f>VLOOKUP(TRIM(SUBSTITUTE(D3263,CHAR(160),CHAR(32))),Metadata!B$1:E$2632,4,FALSE)</f>
        <v>1825</v>
      </c>
      <c r="H3263" t="s">
        <v>450</v>
      </c>
      <c r="J3263" t="str">
        <f>VLOOKUP(TRIM(SUBSTITUTE(D3263,CHAR(160),CHAR(32))),Metadata!B$1:H$2632,7,FALSE)</f>
        <v>traite ou essai</v>
      </c>
      <c r="L3263" t="str">
        <f>VLOOKUP(TRIM(SUBSTITUTE(D3263,CHAR(160),CHAR(32))),Metadata!B$1:J$2632,9,FALSE)</f>
        <v>prose</v>
      </c>
      <c r="M3263">
        <f>VLOOKUP(TRIM(SUBSTITUTE(D3263,CHAR(160),CHAR(32))),Metadata!B$1:K$2632,10,FALSE)</f>
        <v>18478</v>
      </c>
      <c r="N3263" s="1" t="s">
        <v>3748</v>
      </c>
      <c r="O3263">
        <v>32</v>
      </c>
      <c r="P3263">
        <v>34</v>
      </c>
      <c r="Q3263">
        <v>36</v>
      </c>
      <c r="R3263">
        <v>36</v>
      </c>
      <c r="S3263">
        <v>38</v>
      </c>
      <c r="T3263">
        <v>46</v>
      </c>
    </row>
    <row r="3264" spans="1:20" x14ac:dyDescent="0.25">
      <c r="A3264" t="s">
        <v>4354</v>
      </c>
      <c r="B3264" t="s">
        <v>3759</v>
      </c>
      <c r="C3264" t="s">
        <v>330</v>
      </c>
      <c r="D3264" t="s">
        <v>8426</v>
      </c>
      <c r="E3264" t="str">
        <f>VLOOKUP(TRIM(SUBSTITUTE(D3264,CHAR(160),CHAR(32))),Metadata!B$1:C$2632,2,FALSE)</f>
        <v>About, Edmond, 1828-1885.</v>
      </c>
      <c r="F3264" t="str">
        <f>VLOOKUP(TRIM(SUBSTITUTE(D3264,CHAR(160),CHAR(32))),Metadata!B$1:D$2632,3,FALSE)</f>
        <v>La Grèce contemporaine</v>
      </c>
      <c r="G3264">
        <f>VLOOKUP(TRIM(SUBSTITUTE(D3264,CHAR(160),CHAR(32))),Metadata!B$1:E$2632,4,FALSE)</f>
        <v>1854</v>
      </c>
      <c r="H3264" t="s">
        <v>450</v>
      </c>
      <c r="J3264" t="str">
        <f>VLOOKUP(TRIM(SUBSTITUTE(D3264,CHAR(160),CHAR(32))),Metadata!B$1:H$2632,7,FALSE)</f>
        <v>recit de voyage</v>
      </c>
      <c r="L3264" t="str">
        <f>VLOOKUP(TRIM(SUBSTITUTE(D3264,CHAR(160),CHAR(32))),Metadata!B$1:J$2632,9,FALSE)</f>
        <v>prose</v>
      </c>
      <c r="M3264">
        <f>VLOOKUP(TRIM(SUBSTITUTE(D3264,CHAR(160),CHAR(32))),Metadata!B$1:K$2632,10,FALSE)</f>
        <v>101524</v>
      </c>
      <c r="N3264" s="1" t="s">
        <v>3749</v>
      </c>
      <c r="O3264">
        <v>36</v>
      </c>
      <c r="P3264">
        <v>42</v>
      </c>
      <c r="Q3264">
        <v>56</v>
      </c>
      <c r="R3264">
        <v>56</v>
      </c>
      <c r="S3264">
        <v>58</v>
      </c>
      <c r="T3264">
        <v>66</v>
      </c>
    </row>
    <row r="3265" spans="1:20" x14ac:dyDescent="0.25">
      <c r="A3265" t="s">
        <v>4354</v>
      </c>
      <c r="B3265" t="s">
        <v>3759</v>
      </c>
      <c r="C3265" t="s">
        <v>330</v>
      </c>
      <c r="D3265" t="s">
        <v>8538</v>
      </c>
      <c r="E3265" t="str">
        <f>VLOOKUP(TRIM(SUBSTITUTE(D3265,CHAR(160),CHAR(32))),Metadata!B$1:C$2632,2,FALSE)</f>
        <v>France, Anatole, 1844-1924.</v>
      </c>
      <c r="F3265" t="str">
        <f>VLOOKUP(TRIM(SUBSTITUTE(D3265,CHAR(160),CHAR(32))),Metadata!B$1:D$2632,3,FALSE)</f>
        <v>Le crime de Sylvestre Bonnard</v>
      </c>
      <c r="G3265">
        <f>VLOOKUP(TRIM(SUBSTITUTE(D3265,CHAR(160),CHAR(32))),Metadata!B$1:E$2632,4,FALSE)</f>
        <v>1881</v>
      </c>
      <c r="H3265" t="s">
        <v>450</v>
      </c>
      <c r="J3265" t="str">
        <f>VLOOKUP(TRIM(SUBSTITUTE(D3265,CHAR(160),CHAR(32))),Metadata!B$1:H$2632,7,FALSE)</f>
        <v>roman</v>
      </c>
      <c r="L3265" t="str">
        <f>VLOOKUP(TRIM(SUBSTITUTE(D3265,CHAR(160),CHAR(32))),Metadata!B$1:J$2632,9,FALSE)</f>
        <v>prose</v>
      </c>
      <c r="M3265">
        <f>VLOOKUP(TRIM(SUBSTITUTE(D3265,CHAR(160),CHAR(32))),Metadata!B$1:K$2632,10,FALSE)</f>
        <v>60280</v>
      </c>
      <c r="N3265" s="1" t="s">
        <v>3750</v>
      </c>
      <c r="O3265">
        <v>168</v>
      </c>
      <c r="P3265">
        <v>172</v>
      </c>
      <c r="Q3265">
        <v>174</v>
      </c>
      <c r="R3265">
        <v>174</v>
      </c>
      <c r="S3265">
        <v>176</v>
      </c>
      <c r="T3265">
        <v>184</v>
      </c>
    </row>
    <row r="3266" spans="1:20" x14ac:dyDescent="0.25">
      <c r="A3266" t="s">
        <v>4354</v>
      </c>
      <c r="B3266" t="s">
        <v>3759</v>
      </c>
      <c r="C3266" t="s">
        <v>330</v>
      </c>
      <c r="D3266" t="s">
        <v>5798</v>
      </c>
      <c r="E3266" t="str">
        <f>VLOOKUP(TRIM(SUBSTITUTE(D3266,CHAR(160),CHAR(32))),Metadata!B$1:C$2632,2,FALSE)</f>
        <v>Fourier, Charles, 1772-1837.</v>
      </c>
      <c r="F3266" t="str">
        <f>VLOOKUP(TRIM(SUBSTITUTE(D3266,CHAR(160),CHAR(32))),Metadata!B$1:D$2632,3,FALSE)</f>
        <v>Théorie des quatre mouvements</v>
      </c>
      <c r="G3266">
        <f>VLOOKUP(TRIM(SUBSTITUTE(D3266,CHAR(160),CHAR(32))),Metadata!B$1:E$2632,4,FALSE)</f>
        <v>1808</v>
      </c>
      <c r="H3266" t="s">
        <v>450</v>
      </c>
      <c r="J3266" t="str">
        <f>VLOOKUP(TRIM(SUBSTITUTE(D3266,CHAR(160),CHAR(32))),Metadata!B$1:H$2632,7,FALSE)</f>
        <v>traite</v>
      </c>
      <c r="L3266" t="str">
        <f>VLOOKUP(TRIM(SUBSTITUTE(D3266,CHAR(160),CHAR(32))),Metadata!B$1:J$2632,9,FALSE)</f>
        <v/>
      </c>
      <c r="M3266">
        <f>VLOOKUP(TRIM(SUBSTITUTE(D3266,CHAR(160),CHAR(32))),Metadata!B$1:K$2632,10,FALSE)</f>
        <v>93109</v>
      </c>
      <c r="N3266" s="1" t="s">
        <v>3751</v>
      </c>
      <c r="O3266">
        <v>69</v>
      </c>
      <c r="P3266">
        <v>71</v>
      </c>
      <c r="Q3266">
        <v>73</v>
      </c>
      <c r="R3266">
        <v>73</v>
      </c>
      <c r="S3266">
        <v>75</v>
      </c>
      <c r="T3266">
        <v>83</v>
      </c>
    </row>
    <row r="3267" spans="1:20" x14ac:dyDescent="0.25">
      <c r="A3267" t="s">
        <v>4354</v>
      </c>
      <c r="B3267" t="s">
        <v>3759</v>
      </c>
      <c r="C3267" t="s">
        <v>330</v>
      </c>
      <c r="D3267" t="s">
        <v>6051</v>
      </c>
      <c r="E3267" t="str">
        <f>VLOOKUP(TRIM(SUBSTITUTE(D3267,CHAR(160),CHAR(32))),Metadata!B$1:C$2632,2,FALSE)</f>
        <v>Guizot, François, 1787-1874.</v>
      </c>
      <c r="F3267" t="str">
        <f>VLOOKUP(TRIM(SUBSTITUTE(D3267,CHAR(160),CHAR(32))),Metadata!B$1:D$2632,3,FALSE)</f>
        <v>Histoire générale de la civilisation en Europe depuis la chute de l'empire romain jus-qu'à la Révolution française</v>
      </c>
      <c r="G3267">
        <f>VLOOKUP(TRIM(SUBSTITUTE(D3267,CHAR(160),CHAR(32))),Metadata!B$1:E$2632,4,FALSE)</f>
        <v>1838</v>
      </c>
      <c r="H3267" t="s">
        <v>450</v>
      </c>
      <c r="J3267" t="str">
        <f>VLOOKUP(TRIM(SUBSTITUTE(D3267,CHAR(160),CHAR(32))),Metadata!B$1:H$2632,7,FALSE)</f>
        <v>traite</v>
      </c>
      <c r="L3267" t="str">
        <f>VLOOKUP(TRIM(SUBSTITUTE(D3267,CHAR(160),CHAR(32))),Metadata!B$1:J$2632,9,FALSE)</f>
        <v/>
      </c>
      <c r="M3267">
        <f>VLOOKUP(TRIM(SUBSTITUTE(D3267,CHAR(160),CHAR(32))),Metadata!B$1:K$2632,10,FALSE)</f>
        <v>106757</v>
      </c>
      <c r="N3267" s="1" t="s">
        <v>3752</v>
      </c>
      <c r="O3267">
        <v>105</v>
      </c>
      <c r="P3267">
        <v>107</v>
      </c>
      <c r="Q3267">
        <v>109</v>
      </c>
      <c r="R3267">
        <v>109</v>
      </c>
      <c r="S3267">
        <v>111</v>
      </c>
      <c r="T3267">
        <v>119</v>
      </c>
    </row>
    <row r="3268" spans="1:20" x14ac:dyDescent="0.25">
      <c r="A3268" t="s">
        <v>4354</v>
      </c>
      <c r="B3268" t="s">
        <v>3759</v>
      </c>
      <c r="C3268" t="s">
        <v>330</v>
      </c>
      <c r="D3268" t="s">
        <v>8937</v>
      </c>
      <c r="E3268" t="str">
        <f>VLOOKUP(TRIM(SUBSTITUTE(D3268,CHAR(160),CHAR(32))),Metadata!B$1:C$2632,2,FALSE)</f>
        <v>Massis, Henri, 1886-1970.</v>
      </c>
      <c r="F3268" t="str">
        <f>VLOOKUP(TRIM(SUBSTITUTE(D3268,CHAR(160),CHAR(32))),Metadata!B$1:D$2632,3,FALSE)</f>
        <v>Jugements. T. 1</v>
      </c>
      <c r="G3268">
        <f>VLOOKUP(TRIM(SUBSTITUTE(D3268,CHAR(160),CHAR(32))),Metadata!B$1:E$2632,4,FALSE)</f>
        <v>1923</v>
      </c>
      <c r="H3268" t="s">
        <v>534</v>
      </c>
      <c r="J3268" t="str">
        <f>VLOOKUP(TRIM(SUBSTITUTE(D3268,CHAR(160),CHAR(32))),Metadata!B$1:H$2632,7,FALSE)</f>
        <v>traite ou essai</v>
      </c>
      <c r="L3268" t="str">
        <f>VLOOKUP(TRIM(SUBSTITUTE(D3268,CHAR(160),CHAR(32))),Metadata!B$1:J$2632,9,FALSE)</f>
        <v>prose</v>
      </c>
      <c r="M3268">
        <f>VLOOKUP(TRIM(SUBSTITUTE(D3268,CHAR(160),CHAR(32))),Metadata!B$1:K$2632,10,FALSE)</f>
        <v>55494</v>
      </c>
      <c r="N3268" s="1" t="s">
        <v>3753</v>
      </c>
      <c r="O3268">
        <v>129</v>
      </c>
      <c r="P3268">
        <v>131</v>
      </c>
      <c r="Q3268">
        <v>133</v>
      </c>
      <c r="R3268">
        <v>133</v>
      </c>
      <c r="S3268">
        <v>135</v>
      </c>
      <c r="T3268">
        <v>143</v>
      </c>
    </row>
    <row r="3269" spans="1:20" x14ac:dyDescent="0.25">
      <c r="A3269" t="s">
        <v>4354</v>
      </c>
      <c r="B3269" t="s">
        <v>3759</v>
      </c>
      <c r="C3269" t="s">
        <v>330</v>
      </c>
      <c r="D3269" t="s">
        <v>8909</v>
      </c>
      <c r="E3269" t="str">
        <f>VLOOKUP(TRIM(SUBSTITUTE(D3269,CHAR(160),CHAR(32))),Metadata!B$1:C$2632,2,FALSE)</f>
        <v>Jankélévitch, Vladimir, 1903-1985.</v>
      </c>
      <c r="F3269" t="str">
        <f>VLOOKUP(TRIM(SUBSTITUTE(D3269,CHAR(160),CHAR(32))),Metadata!B$1:D$2632,3,FALSE)</f>
        <v>Le je-ne-sais-quoi et le presque-rien</v>
      </c>
      <c r="G3269">
        <f>VLOOKUP(TRIM(SUBSTITUTE(D3269,CHAR(160),CHAR(32))),Metadata!B$1:E$2632,4,FALSE)</f>
        <v>1957</v>
      </c>
      <c r="H3269" t="s">
        <v>534</v>
      </c>
      <c r="J3269" t="str">
        <f>VLOOKUP(TRIM(SUBSTITUTE(D3269,CHAR(160),CHAR(32))),Metadata!B$1:H$2632,7,FALSE)</f>
        <v>traite ou essai</v>
      </c>
      <c r="L3269" t="str">
        <f>VLOOKUP(TRIM(SUBSTITUTE(D3269,CHAR(160),CHAR(32))),Metadata!B$1:J$2632,9,FALSE)</f>
        <v>prose</v>
      </c>
      <c r="M3269">
        <f>VLOOKUP(TRIM(SUBSTITUTE(D3269,CHAR(160),CHAR(32))),Metadata!B$1:K$2632,10,FALSE)</f>
        <v>106759</v>
      </c>
      <c r="N3269" s="1" t="s">
        <v>3754</v>
      </c>
      <c r="O3269">
        <v>81</v>
      </c>
      <c r="P3269">
        <v>83</v>
      </c>
      <c r="Q3269">
        <v>85</v>
      </c>
      <c r="R3269">
        <v>85</v>
      </c>
      <c r="S3269">
        <v>95</v>
      </c>
      <c r="T3269">
        <v>103</v>
      </c>
    </row>
    <row r="3270" spans="1:20" x14ac:dyDescent="0.25">
      <c r="A3270" t="s">
        <v>4354</v>
      </c>
      <c r="B3270" t="s">
        <v>3759</v>
      </c>
      <c r="C3270" t="s">
        <v>330</v>
      </c>
      <c r="D3270" t="s">
        <v>8961</v>
      </c>
      <c r="E3270" t="str">
        <f>VLOOKUP(TRIM(SUBSTITUTE(D3270,CHAR(160),CHAR(32))),Metadata!B$1:C$2632,2,FALSE)</f>
        <v>Mounier, Emmanuel, 1905-1950.</v>
      </c>
      <c r="F3270" t="str">
        <f>VLOOKUP(TRIM(SUBSTITUTE(D3270,CHAR(160),CHAR(32))),Metadata!B$1:D$2632,3,FALSE)</f>
        <v>Traité du caractère</v>
      </c>
      <c r="G3270">
        <f>VLOOKUP(TRIM(SUBSTITUTE(D3270,CHAR(160),CHAR(32))),Metadata!B$1:E$2632,4,FALSE)</f>
        <v>1946</v>
      </c>
      <c r="H3270" t="s">
        <v>534</v>
      </c>
      <c r="J3270" t="str">
        <f>VLOOKUP(TRIM(SUBSTITUTE(D3270,CHAR(160),CHAR(32))),Metadata!B$1:H$2632,7,FALSE)</f>
        <v>traite ou essai</v>
      </c>
      <c r="L3270" t="str">
        <f>VLOOKUP(TRIM(SUBSTITUTE(D3270,CHAR(160),CHAR(32))),Metadata!B$1:J$2632,9,FALSE)</f>
        <v>prose</v>
      </c>
      <c r="M3270">
        <f>VLOOKUP(TRIM(SUBSTITUTE(D3270,CHAR(160),CHAR(32))),Metadata!B$1:K$2632,10,FALSE)</f>
        <v>327375</v>
      </c>
      <c r="N3270" s="1" t="s">
        <v>3755</v>
      </c>
      <c r="O3270">
        <v>27</v>
      </c>
      <c r="P3270">
        <v>29</v>
      </c>
      <c r="Q3270">
        <v>42</v>
      </c>
      <c r="R3270">
        <v>42</v>
      </c>
      <c r="S3270">
        <v>44</v>
      </c>
      <c r="T3270">
        <v>53</v>
      </c>
    </row>
    <row r="3271" spans="1:20" x14ac:dyDescent="0.25">
      <c r="A3271" t="s">
        <v>4354</v>
      </c>
      <c r="B3271" t="s">
        <v>3759</v>
      </c>
      <c r="C3271" t="s">
        <v>330</v>
      </c>
      <c r="D3271" t="s">
        <v>8734</v>
      </c>
      <c r="E3271" t="str">
        <f>VLOOKUP(TRIM(SUBSTITUTE(D3271,CHAR(160),CHAR(32))),Metadata!B$1:C$2632,2,FALSE)</f>
        <v>Alain, 1868-1951.</v>
      </c>
      <c r="F3271" t="str">
        <f>VLOOKUP(TRIM(SUBSTITUTE(D3271,CHAR(160),CHAR(32))),Metadata!B$1:D$2632,3,FALSE)</f>
        <v>Les idées et les âges</v>
      </c>
      <c r="G3271">
        <f>VLOOKUP(TRIM(SUBSTITUTE(D3271,CHAR(160),CHAR(32))),Metadata!B$1:E$2632,4,FALSE)</f>
        <v>1927</v>
      </c>
      <c r="H3271" t="s">
        <v>534</v>
      </c>
      <c r="J3271" t="str">
        <f>VLOOKUP(TRIM(SUBSTITUTE(D3271,CHAR(160),CHAR(32))),Metadata!B$1:H$2632,7,FALSE)</f>
        <v>traite</v>
      </c>
      <c r="L3271" t="str">
        <f>VLOOKUP(TRIM(SUBSTITUTE(D3271,CHAR(160),CHAR(32))),Metadata!B$1:J$2632,9,FALSE)</f>
        <v/>
      </c>
      <c r="M3271">
        <f>VLOOKUP(TRIM(SUBSTITUTE(D3271,CHAR(160),CHAR(32))),Metadata!B$1:K$2632,10,FALSE)</f>
        <v>121063</v>
      </c>
      <c r="N3271" s="1" t="s">
        <v>3756</v>
      </c>
      <c r="O3271">
        <v>38</v>
      </c>
      <c r="P3271">
        <v>43</v>
      </c>
      <c r="Q3271">
        <v>45</v>
      </c>
      <c r="R3271">
        <v>45</v>
      </c>
      <c r="S3271">
        <v>47</v>
      </c>
      <c r="T3271">
        <v>55</v>
      </c>
    </row>
    <row r="3272" spans="1:20" x14ac:dyDescent="0.25">
      <c r="A3272" t="s">
        <v>4354</v>
      </c>
      <c r="B3272" t="s">
        <v>3759</v>
      </c>
      <c r="C3272" t="s">
        <v>330</v>
      </c>
      <c r="D3272" t="s">
        <v>7863</v>
      </c>
      <c r="E3272" t="str">
        <f>VLOOKUP(TRIM(SUBSTITUTE(D3272,CHAR(160),CHAR(32))),Metadata!B$1:C$2632,2,FALSE)</f>
        <v>Mounier, Emmanuel, 1905-1950.</v>
      </c>
      <c r="F3272" t="str">
        <f>VLOOKUP(TRIM(SUBSTITUTE(D3272,CHAR(160),CHAR(32))),Metadata!B$1:D$2632,3,FALSE)</f>
        <v>Communisme, anarchie et personnalisme</v>
      </c>
      <c r="G3272">
        <f>VLOOKUP(TRIM(SUBSTITUTE(D3272,CHAR(160),CHAR(32))),Metadata!B$1:E$2632,4,FALSE)</f>
        <v>1966</v>
      </c>
      <c r="H3272" t="s">
        <v>534</v>
      </c>
      <c r="J3272" t="str">
        <f>VLOOKUP(TRIM(SUBSTITUTE(D3272,CHAR(160),CHAR(32))),Metadata!B$1:H$2632,7,FALSE)</f>
        <v>traite</v>
      </c>
      <c r="L3272" t="str">
        <f>VLOOKUP(TRIM(SUBSTITUTE(D3272,CHAR(160),CHAR(32))),Metadata!B$1:J$2632,9,FALSE)</f>
        <v/>
      </c>
      <c r="M3272">
        <f>VLOOKUP(TRIM(SUBSTITUTE(D3272,CHAR(160),CHAR(32))),Metadata!B$1:K$2632,10,FALSE)</f>
        <v>67035</v>
      </c>
      <c r="N3272" s="1" t="s">
        <v>3757</v>
      </c>
      <c r="O3272">
        <v>71</v>
      </c>
      <c r="P3272">
        <v>77</v>
      </c>
      <c r="Q3272">
        <v>79</v>
      </c>
      <c r="R3272">
        <v>79</v>
      </c>
      <c r="S3272">
        <v>81</v>
      </c>
      <c r="T3272">
        <v>89</v>
      </c>
    </row>
    <row r="3273" spans="1:20" x14ac:dyDescent="0.25">
      <c r="A3273" t="s">
        <v>4354</v>
      </c>
      <c r="B3273" t="s">
        <v>3759</v>
      </c>
      <c r="C3273" t="s">
        <v>330</v>
      </c>
      <c r="D3273" t="s">
        <v>8835</v>
      </c>
      <c r="E3273" t="str">
        <f>VLOOKUP(TRIM(SUBSTITUTE(D3273,CHAR(160),CHAR(32))),Metadata!B$1:C$2632,2,FALSE)</f>
        <v>Dangeau, Philippe de Courcillon, marquis de, 1638-1720.</v>
      </c>
      <c r="F3273" t="str">
        <f>VLOOKUP(TRIM(SUBSTITUTE(D3273,CHAR(160),CHAR(32))),Metadata!B$1:D$2632,3,FALSE)</f>
        <v>Journal T. 1 1684-1685-1686</v>
      </c>
      <c r="G3273">
        <f>VLOOKUP(TRIM(SUBSTITUTE(D3273,CHAR(160),CHAR(32))),Metadata!B$1:E$2632,4,FALSE)</f>
        <v>1686</v>
      </c>
      <c r="H3273" t="s">
        <v>534</v>
      </c>
      <c r="J3273" t="str">
        <f>VLOOKUP(TRIM(SUBSTITUTE(D3273,CHAR(160),CHAR(32))),Metadata!B$1:H$2632,7,FALSE)</f>
        <v>memoires</v>
      </c>
      <c r="L3273" t="str">
        <f>VLOOKUP(TRIM(SUBSTITUTE(D3273,CHAR(160),CHAR(32))),Metadata!B$1:J$2632,9,FALSE)</f>
        <v>prose</v>
      </c>
      <c r="M3273">
        <f>VLOOKUP(TRIM(SUBSTITUTE(D3273,CHAR(160),CHAR(32))),Metadata!B$1:K$2632,10,FALSE)</f>
        <v>131667</v>
      </c>
      <c r="N3273" s="1" t="s">
        <v>3758</v>
      </c>
      <c r="O3273">
        <v>86</v>
      </c>
      <c r="P3273">
        <v>88</v>
      </c>
      <c r="Q3273">
        <v>109</v>
      </c>
      <c r="R3273">
        <v>109</v>
      </c>
      <c r="S3273">
        <v>111</v>
      </c>
      <c r="T3273">
        <v>119</v>
      </c>
    </row>
    <row r="3274" spans="1:20" x14ac:dyDescent="0.25">
      <c r="A3274" t="s">
        <v>4354</v>
      </c>
      <c r="B3274" t="s">
        <v>3842</v>
      </c>
      <c r="C3274" t="s">
        <v>330</v>
      </c>
      <c r="D3274" t="s">
        <v>7945</v>
      </c>
      <c r="E3274" t="str">
        <f>VLOOKUP(TRIM(SUBSTITUTE(D3274,CHAR(160),CHAR(32))),Metadata!B$1:C$2632,2,FALSE)</f>
        <v>Montaigne, Michel Eyquem de</v>
      </c>
      <c r="F3274" t="str">
        <f>VLOOKUP(TRIM(SUBSTITUTE(D3274,CHAR(160),CHAR(32))),Metadata!B$1:D$2632,3,FALSE)</f>
        <v>Les Essais</v>
      </c>
      <c r="G3274">
        <f>VLOOKUP(TRIM(SUBSTITUTE(D3274,CHAR(160),CHAR(32))),Metadata!B$1:E$2632,4,FALSE)</f>
        <v>1595</v>
      </c>
      <c r="H3274" t="s">
        <v>456</v>
      </c>
      <c r="J3274" t="str">
        <f>VLOOKUP(TRIM(SUBSTITUTE(D3274,CHAR(160),CHAR(32))),Metadata!B$1:H$2632,7,FALSE)</f>
        <v>essai</v>
      </c>
      <c r="L3274" t="str">
        <f>VLOOKUP(TRIM(SUBSTITUTE(D3274,CHAR(160),CHAR(32))),Metadata!B$1:J$2632,9,FALSE)</f>
        <v/>
      </c>
      <c r="M3274">
        <f>VLOOKUP(TRIM(SUBSTITUTE(D3274,CHAR(160),CHAR(32))),Metadata!B$1:K$2632,10,FALSE)</f>
        <v>438631</v>
      </c>
      <c r="N3274" s="1" t="s">
        <v>3760</v>
      </c>
      <c r="O3274">
        <v>113</v>
      </c>
      <c r="P3274">
        <v>118</v>
      </c>
      <c r="Q3274">
        <v>120</v>
      </c>
      <c r="R3274">
        <v>121</v>
      </c>
      <c r="S3274">
        <v>123</v>
      </c>
      <c r="T3274">
        <v>126</v>
      </c>
    </row>
    <row r="3275" spans="1:20" x14ac:dyDescent="0.25">
      <c r="A3275" t="s">
        <v>4354</v>
      </c>
      <c r="B3275" t="s">
        <v>3842</v>
      </c>
      <c r="C3275" t="s">
        <v>330</v>
      </c>
      <c r="D3275" t="s">
        <v>7946</v>
      </c>
      <c r="E3275" t="str">
        <f>VLOOKUP(TRIM(SUBSTITUTE(D3275,CHAR(160),CHAR(32))),Metadata!B$1:C$2632,2,FALSE)</f>
        <v>Poissenot, Bénigne</v>
      </c>
      <c r="F3275" t="str">
        <f>VLOOKUP(TRIM(SUBSTITUTE(D3275,CHAR(160),CHAR(32))),Metadata!B$1:D$2632,3,FALSE)</f>
        <v>L'Esté</v>
      </c>
      <c r="G3275">
        <f>VLOOKUP(TRIM(SUBSTITUTE(D3275,CHAR(160),CHAR(32))),Metadata!B$1:E$2632,4,FALSE)</f>
        <v>1583</v>
      </c>
      <c r="H3275" t="s">
        <v>456</v>
      </c>
      <c r="J3275" t="str">
        <f>VLOOKUP(TRIM(SUBSTITUTE(D3275,CHAR(160),CHAR(32))),Metadata!B$1:H$2632,7,FALSE)</f>
        <v>roman</v>
      </c>
      <c r="L3275" t="str">
        <f>VLOOKUP(TRIM(SUBSTITUTE(D3275,CHAR(160),CHAR(32))),Metadata!B$1:J$2632,9,FALSE)</f>
        <v/>
      </c>
      <c r="M3275">
        <f>VLOOKUP(TRIM(SUBSTITUTE(D3275,CHAR(160),CHAR(32))),Metadata!B$1:K$2632,10,FALSE)</f>
        <v>14576</v>
      </c>
      <c r="N3275" s="1" t="s">
        <v>3761</v>
      </c>
      <c r="O3275">
        <v>57</v>
      </c>
      <c r="P3275">
        <v>62</v>
      </c>
      <c r="Q3275">
        <v>64</v>
      </c>
      <c r="R3275">
        <v>69</v>
      </c>
    </row>
    <row r="3276" spans="1:20" x14ac:dyDescent="0.25">
      <c r="A3276" t="s">
        <v>4354</v>
      </c>
      <c r="B3276" t="s">
        <v>3842</v>
      </c>
      <c r="C3276" t="s">
        <v>330</v>
      </c>
      <c r="D3276" t="s">
        <v>8124</v>
      </c>
      <c r="E3276" t="str">
        <f>VLOOKUP(TRIM(SUBSTITUTE(D3276,CHAR(160),CHAR(32))),Metadata!B$1:C$2632,2,FALSE)</f>
        <v>Racan, Honorat de Bueil, seigneur de, 1589-1670.</v>
      </c>
      <c r="F3276" t="str">
        <f>VLOOKUP(TRIM(SUBSTITUTE(D3276,CHAR(160),CHAR(32))),Metadata!B$1:D$2632,3,FALSE)</f>
        <v>Les bergeries.</v>
      </c>
      <c r="G3276">
        <f>VLOOKUP(TRIM(SUBSTITUTE(D3276,CHAR(160),CHAR(32))),Metadata!B$1:E$2632,4,FALSE)</f>
        <v>1625</v>
      </c>
      <c r="H3276" t="s">
        <v>445</v>
      </c>
      <c r="J3276" t="str">
        <f>VLOOKUP(TRIM(SUBSTITUTE(D3276,CHAR(160),CHAR(32))),Metadata!B$1:H$2632,7,FALSE)</f>
        <v>theatre</v>
      </c>
      <c r="L3276" t="str">
        <f>VLOOKUP(TRIM(SUBSTITUTE(D3276,CHAR(160),CHAR(32))),Metadata!B$1:J$2632,9,FALSE)</f>
        <v>vers</v>
      </c>
      <c r="M3276">
        <f>VLOOKUP(TRIM(SUBSTITUTE(D3276,CHAR(160),CHAR(32))),Metadata!B$1:K$2632,10,FALSE)</f>
        <v>26426</v>
      </c>
      <c r="N3276" t="s">
        <v>3762</v>
      </c>
      <c r="O3276">
        <v>145</v>
      </c>
      <c r="P3276">
        <v>147</v>
      </c>
      <c r="Q3276">
        <v>153</v>
      </c>
      <c r="R3276">
        <v>159</v>
      </c>
    </row>
    <row r="3277" spans="1:20" x14ac:dyDescent="0.25">
      <c r="A3277" t="s">
        <v>4354</v>
      </c>
      <c r="B3277" t="s">
        <v>3842</v>
      </c>
      <c r="C3277" t="s">
        <v>330</v>
      </c>
      <c r="D3277" t="s">
        <v>8154</v>
      </c>
      <c r="E3277" t="str">
        <f>VLOOKUP(TRIM(SUBSTITUTE(D3277,CHAR(160),CHAR(32))),Metadata!B$1:C$2632,2,FALSE)</f>
        <v>Sorel, Charles, 1602?-1674.</v>
      </c>
      <c r="F3277" t="str">
        <f>VLOOKUP(TRIM(SUBSTITUTE(D3277,CHAR(160),CHAR(32))),Metadata!B$1:D$2632,3,FALSE)</f>
        <v>La bibliothèque françoise</v>
      </c>
      <c r="G3277">
        <f>VLOOKUP(TRIM(SUBSTITUTE(D3277,CHAR(160),CHAR(32))),Metadata!B$1:E$2632,4,FALSE)</f>
        <v>1664</v>
      </c>
      <c r="H3277" t="s">
        <v>445</v>
      </c>
      <c r="J3277" t="str">
        <f>VLOOKUP(TRIM(SUBSTITUTE(D3277,CHAR(160),CHAR(32))),Metadata!B$1:H$2632,7,FALSE)</f>
        <v>traite ou essai</v>
      </c>
      <c r="L3277" t="str">
        <f>VLOOKUP(TRIM(SUBSTITUTE(D3277,CHAR(160),CHAR(32))),Metadata!B$1:J$2632,9,FALSE)</f>
        <v>prose</v>
      </c>
      <c r="M3277">
        <f>VLOOKUP(TRIM(SUBSTITUTE(D3277,CHAR(160),CHAR(32))),Metadata!B$1:K$2632,10,FALSE)</f>
        <v>67985</v>
      </c>
      <c r="N3277" s="2" t="s">
        <v>3763</v>
      </c>
      <c r="O3277">
        <v>23</v>
      </c>
      <c r="P3277">
        <v>26</v>
      </c>
      <c r="Q3277">
        <v>28</v>
      </c>
      <c r="R3277">
        <v>29</v>
      </c>
      <c r="S3277">
        <v>31</v>
      </c>
      <c r="T3277">
        <v>34</v>
      </c>
    </row>
    <row r="3278" spans="1:20" x14ac:dyDescent="0.25">
      <c r="A3278" t="s">
        <v>4354</v>
      </c>
      <c r="B3278" t="s">
        <v>3842</v>
      </c>
      <c r="C3278" t="s">
        <v>330</v>
      </c>
      <c r="D3278" t="s">
        <v>7979</v>
      </c>
      <c r="E3278" t="str">
        <f>VLOOKUP(TRIM(SUBSTITUTE(D3278,CHAR(160),CHAR(32))),Metadata!B$1:C$2632,2,FALSE)</f>
        <v>Baillet, Adrien, 1649-1706.</v>
      </c>
      <c r="F3278" t="str">
        <f>VLOOKUP(TRIM(SUBSTITUTE(D3278,CHAR(160),CHAR(32))),Metadata!B$1:D$2632,3,FALSE)</f>
        <v>La Vie de Monsieur Descartes</v>
      </c>
      <c r="G3278">
        <f>VLOOKUP(TRIM(SUBSTITUTE(D3278,CHAR(160),CHAR(32))),Metadata!B$1:E$2632,4,FALSE)</f>
        <v>1691</v>
      </c>
      <c r="H3278" t="s">
        <v>445</v>
      </c>
      <c r="J3278" t="str">
        <f>VLOOKUP(TRIM(SUBSTITUTE(D3278,CHAR(160),CHAR(32))),Metadata!B$1:H$2632,7,FALSE)</f>
        <v>traite ou essai</v>
      </c>
      <c r="L3278" t="str">
        <f>VLOOKUP(TRIM(SUBSTITUTE(D3278,CHAR(160),CHAR(32))),Metadata!B$1:J$2632,9,FALSE)</f>
        <v>prose</v>
      </c>
      <c r="M3278">
        <f>VLOOKUP(TRIM(SUBSTITUTE(D3278,CHAR(160),CHAR(32))),Metadata!B$1:K$2632,10,FALSE)</f>
        <v>156062</v>
      </c>
      <c r="N3278" s="1" t="s">
        <v>3764</v>
      </c>
      <c r="O3278">
        <v>289</v>
      </c>
      <c r="P3278">
        <v>291</v>
      </c>
      <c r="Q3278">
        <v>293</v>
      </c>
      <c r="R3278">
        <v>294</v>
      </c>
      <c r="S3278">
        <v>296</v>
      </c>
      <c r="T3278">
        <v>299</v>
      </c>
    </row>
    <row r="3279" spans="1:20" x14ac:dyDescent="0.25">
      <c r="A3279" t="s">
        <v>4354</v>
      </c>
      <c r="B3279" t="s">
        <v>3842</v>
      </c>
      <c r="C3279" t="s">
        <v>330</v>
      </c>
      <c r="D3279" t="s">
        <v>7999</v>
      </c>
      <c r="E3279" t="str">
        <f>VLOOKUP(TRIM(SUBSTITUTE(D3279,CHAR(160),CHAR(32))),Metadata!B$1:C$2632,2,FALSE)</f>
        <v>Brébeuf, Georges de, 1617?-1661.</v>
      </c>
      <c r="F3279" t="str">
        <f>VLOOKUP(TRIM(SUBSTITUTE(D3279,CHAR(160),CHAR(32))),Metadata!B$1:D$2632,3,FALSE)</f>
        <v>Entretiens Solitaires</v>
      </c>
      <c r="G3279">
        <f>VLOOKUP(TRIM(SUBSTITUTE(D3279,CHAR(160),CHAR(32))),Metadata!B$1:E$2632,4,FALSE)</f>
        <v>1660</v>
      </c>
      <c r="H3279" t="s">
        <v>445</v>
      </c>
      <c r="J3279" t="str">
        <f>VLOOKUP(TRIM(SUBSTITUTE(D3279,CHAR(160),CHAR(32))),Metadata!B$1:H$2632,7,FALSE)</f>
        <v>poesie</v>
      </c>
      <c r="L3279" t="str">
        <f>VLOOKUP(TRIM(SUBSTITUTE(D3279,CHAR(160),CHAR(32))),Metadata!B$1:J$2632,9,FALSE)</f>
        <v>vers</v>
      </c>
      <c r="M3279">
        <f>VLOOKUP(TRIM(SUBSTITUTE(D3279,CHAR(160),CHAR(32))),Metadata!B$1:K$2632,10,FALSE)</f>
        <v>46372</v>
      </c>
      <c r="N3279" t="s">
        <v>3765</v>
      </c>
      <c r="O3279">
        <v>113</v>
      </c>
      <c r="P3279">
        <v>126</v>
      </c>
    </row>
    <row r="3280" spans="1:20" x14ac:dyDescent="0.25">
      <c r="A3280" t="s">
        <v>4354</v>
      </c>
      <c r="B3280" t="s">
        <v>3842</v>
      </c>
      <c r="C3280" t="s">
        <v>330</v>
      </c>
      <c r="D3280" t="s">
        <v>8000</v>
      </c>
      <c r="E3280" t="str">
        <f>VLOOKUP(TRIM(SUBSTITUTE(D3280,CHAR(160),CHAR(32))),Metadata!B$1:C$2632,2,FALSE)</f>
        <v>Brébeuf, Georges de, 1617?-1661.</v>
      </c>
      <c r="F3280" t="str">
        <f>VLOOKUP(TRIM(SUBSTITUTE(D3280,CHAR(160),CHAR(32))),Metadata!B$1:D$2632,3,FALSE)</f>
        <v>La Pharsale de Lucain</v>
      </c>
      <c r="G3280">
        <f>VLOOKUP(TRIM(SUBSTITUTE(D3280,CHAR(160),CHAR(32))),Metadata!B$1:E$2632,4,FALSE)</f>
        <v>1654</v>
      </c>
      <c r="H3280" t="s">
        <v>445</v>
      </c>
      <c r="J3280" t="str">
        <f>VLOOKUP(TRIM(SUBSTITUTE(D3280,CHAR(160),CHAR(32))),Metadata!B$1:H$2632,7,FALSE)</f>
        <v>poesie</v>
      </c>
      <c r="L3280" t="str">
        <f>VLOOKUP(TRIM(SUBSTITUTE(D3280,CHAR(160),CHAR(32))),Metadata!B$1:J$2632,9,FALSE)</f>
        <v>vers</v>
      </c>
      <c r="M3280">
        <f>VLOOKUP(TRIM(SUBSTITUTE(D3280,CHAR(160),CHAR(32))),Metadata!B$1:K$2632,10,FALSE)</f>
        <v>107151</v>
      </c>
      <c r="N3280" t="s">
        <v>3766</v>
      </c>
      <c r="O3280">
        <v>170</v>
      </c>
      <c r="P3280">
        <v>183</v>
      </c>
    </row>
    <row r="3281" spans="1:20" x14ac:dyDescent="0.25">
      <c r="A3281" t="s">
        <v>4354</v>
      </c>
      <c r="B3281" t="s">
        <v>3842</v>
      </c>
      <c r="C3281" t="s">
        <v>330</v>
      </c>
      <c r="D3281" t="s">
        <v>8019</v>
      </c>
      <c r="E3281" t="str">
        <f>VLOOKUP(TRIM(SUBSTITUTE(D3281,CHAR(160),CHAR(32))),Metadata!B$1:C$2632,2,FALSE)</f>
        <v>Corneille, Pierre, 1606-1684.</v>
      </c>
      <c r="F3281" t="str">
        <f>VLOOKUP(TRIM(SUBSTITUTE(D3281,CHAR(160),CHAR(32))),Metadata!B$1:D$2632,3,FALSE)</f>
        <v>La Suivante</v>
      </c>
      <c r="G3281">
        <f>VLOOKUP(TRIM(SUBSTITUTE(D3281,CHAR(160),CHAR(32))),Metadata!B$1:E$2632,4,FALSE)</f>
        <v>1637</v>
      </c>
      <c r="H3281" t="s">
        <v>445</v>
      </c>
      <c r="J3281" t="str">
        <f>VLOOKUP(TRIM(SUBSTITUTE(D3281,CHAR(160),CHAR(32))),Metadata!B$1:H$2632,7,FALSE)</f>
        <v>theatre</v>
      </c>
      <c r="L3281" t="str">
        <f>VLOOKUP(TRIM(SUBSTITUTE(D3281,CHAR(160),CHAR(32))),Metadata!B$1:J$2632,9,FALSE)</f>
        <v/>
      </c>
      <c r="M3281">
        <f>VLOOKUP(TRIM(SUBSTITUTE(D3281,CHAR(160),CHAR(32))),Metadata!B$1:K$2632,10,FALSE)</f>
        <v>15581</v>
      </c>
      <c r="N3281" t="s">
        <v>3767</v>
      </c>
      <c r="O3281">
        <v>174</v>
      </c>
      <c r="P3281">
        <v>179</v>
      </c>
      <c r="Q3281">
        <v>181</v>
      </c>
      <c r="R3281">
        <v>182</v>
      </c>
      <c r="S3281">
        <v>184</v>
      </c>
      <c r="T3281">
        <v>187</v>
      </c>
    </row>
    <row r="3282" spans="1:20" x14ac:dyDescent="0.25">
      <c r="A3282" t="s">
        <v>4354</v>
      </c>
      <c r="B3282" t="s">
        <v>3842</v>
      </c>
      <c r="C3282" t="s">
        <v>330</v>
      </c>
      <c r="D3282" t="s">
        <v>8140</v>
      </c>
      <c r="E3282" t="str">
        <f>VLOOKUP(TRIM(SUBSTITUTE(D3282,CHAR(160),CHAR(32))),Metadata!B$1:C$2632,2,FALSE)</f>
        <v>Rotrou, Jean, 1609-1650.</v>
      </c>
      <c r="F3282" t="str">
        <f>VLOOKUP(TRIM(SUBSTITUTE(D3282,CHAR(160),CHAR(32))),Metadata!B$1:D$2632,3,FALSE)</f>
        <v>Cosroès: tragédie</v>
      </c>
      <c r="G3282">
        <f>VLOOKUP(TRIM(SUBSTITUTE(D3282,CHAR(160),CHAR(32))),Metadata!B$1:E$2632,4,FALSE)</f>
        <v>1649</v>
      </c>
      <c r="H3282" t="s">
        <v>445</v>
      </c>
      <c r="J3282" t="str">
        <f>VLOOKUP(TRIM(SUBSTITUTE(D3282,CHAR(160),CHAR(32))),Metadata!B$1:H$2632,7,FALSE)</f>
        <v>theatre</v>
      </c>
      <c r="L3282" t="str">
        <f>VLOOKUP(TRIM(SUBSTITUTE(D3282,CHAR(160),CHAR(32))),Metadata!B$1:J$2632,9,FALSE)</f>
        <v/>
      </c>
      <c r="M3282">
        <f>VLOOKUP(TRIM(SUBSTITUTE(D3282,CHAR(160),CHAR(32))),Metadata!B$1:K$2632,10,FALSE)</f>
        <v>15768</v>
      </c>
      <c r="N3282" s="1" t="s">
        <v>3768</v>
      </c>
      <c r="O3282">
        <v>56</v>
      </c>
      <c r="P3282">
        <v>61</v>
      </c>
      <c r="Q3282">
        <v>63</v>
      </c>
      <c r="R3282">
        <v>64</v>
      </c>
      <c r="S3282">
        <v>66</v>
      </c>
      <c r="T3282">
        <v>69</v>
      </c>
    </row>
    <row r="3283" spans="1:20" x14ac:dyDescent="0.25">
      <c r="A3283" t="s">
        <v>4354</v>
      </c>
      <c r="B3283" t="s">
        <v>3842</v>
      </c>
      <c r="C3283" t="s">
        <v>330</v>
      </c>
      <c r="D3283" t="s">
        <v>8034</v>
      </c>
      <c r="E3283" t="str">
        <f>VLOOKUP(TRIM(SUBSTITUTE(D3283,CHAR(160),CHAR(32))),Metadata!B$1:C$2632,2,FALSE)</f>
        <v>Corneille, Thomas, 1625-1709.</v>
      </c>
      <c r="F3283" t="str">
        <f>VLOOKUP(TRIM(SUBSTITUTE(D3283,CHAR(160),CHAR(32))),Metadata!B$1:D$2632,3,FALSE)</f>
        <v>Timocrate</v>
      </c>
      <c r="G3283">
        <f>VLOOKUP(TRIM(SUBSTITUTE(D3283,CHAR(160),CHAR(32))),Metadata!B$1:E$2632,4,FALSE)</f>
        <v>1658</v>
      </c>
      <c r="H3283" t="s">
        <v>445</v>
      </c>
      <c r="J3283" t="str">
        <f>VLOOKUP(TRIM(SUBSTITUTE(D3283,CHAR(160),CHAR(32))),Metadata!B$1:H$2632,7,FALSE)</f>
        <v>theatre</v>
      </c>
      <c r="L3283" t="str">
        <f>VLOOKUP(TRIM(SUBSTITUTE(D3283,CHAR(160),CHAR(32))),Metadata!B$1:J$2632,9,FALSE)</f>
        <v>vers</v>
      </c>
      <c r="M3283">
        <f>VLOOKUP(TRIM(SUBSTITUTE(D3283,CHAR(160),CHAR(32))),Metadata!B$1:K$2632,10,FALSE)</f>
        <v>18689</v>
      </c>
      <c r="N3283" t="s">
        <v>3769</v>
      </c>
      <c r="O3283">
        <v>176</v>
      </c>
      <c r="P3283">
        <v>189</v>
      </c>
    </row>
    <row r="3284" spans="1:20" x14ac:dyDescent="0.25">
      <c r="A3284" t="s">
        <v>4354</v>
      </c>
      <c r="B3284" t="s">
        <v>3842</v>
      </c>
      <c r="C3284" t="s">
        <v>330</v>
      </c>
      <c r="D3284" t="s">
        <v>8118</v>
      </c>
      <c r="E3284" t="str">
        <f>VLOOKUP(TRIM(SUBSTITUTE(D3284,CHAR(160),CHAR(32))),Metadata!B$1:C$2632,2,FALSE)</f>
        <v>Patin, Guy, 1601-1672.</v>
      </c>
      <c r="F3284" t="str">
        <f>VLOOKUP(TRIM(SUBSTITUTE(D3284,CHAR(160),CHAR(32))),Metadata!B$1:D$2632,3,FALSE)</f>
        <v>Lettres de Gui Patin, 1630-1672, collationnée sur les manuscrits autographes, publiée avec l'addition des lettres inédites, la restauration des textes retranchés ou altérés, et des notes biographiques, bibliographiques et historiques.</v>
      </c>
      <c r="G3284">
        <f>VLOOKUP(TRIM(SUBSTITUTE(D3284,CHAR(160),CHAR(32))),Metadata!B$1:E$2632,4,FALSE)</f>
        <v>1649</v>
      </c>
      <c r="H3284" t="s">
        <v>445</v>
      </c>
      <c r="J3284" t="str">
        <f>VLOOKUP(TRIM(SUBSTITUTE(D3284,CHAR(160),CHAR(32))),Metadata!B$1:H$2632,7,FALSE)</f>
        <v>correspondance</v>
      </c>
      <c r="L3284" t="str">
        <f>VLOOKUP(TRIM(SUBSTITUTE(D3284,CHAR(160),CHAR(32))),Metadata!B$1:J$2632,9,FALSE)</f>
        <v>prose</v>
      </c>
      <c r="M3284">
        <f>VLOOKUP(TRIM(SUBSTITUTE(D3284,CHAR(160),CHAR(32))),Metadata!B$1:K$2632,10,FALSE)</f>
        <v>129334</v>
      </c>
      <c r="N3284" s="1" t="s">
        <v>3770</v>
      </c>
      <c r="O3284">
        <v>157</v>
      </c>
      <c r="P3284">
        <v>159</v>
      </c>
      <c r="Q3284">
        <v>161</v>
      </c>
      <c r="R3284">
        <v>162</v>
      </c>
      <c r="S3284">
        <v>164</v>
      </c>
      <c r="T3284">
        <v>167</v>
      </c>
    </row>
    <row r="3285" spans="1:20" x14ac:dyDescent="0.25">
      <c r="A3285" t="s">
        <v>4354</v>
      </c>
      <c r="B3285" t="s">
        <v>3842</v>
      </c>
      <c r="C3285" t="s">
        <v>330</v>
      </c>
      <c r="D3285" t="s">
        <v>8040</v>
      </c>
      <c r="E3285" t="str">
        <f>VLOOKUP(TRIM(SUBSTITUTE(D3285,CHAR(160),CHAR(32))),Metadata!B$1:C$2632,2,FALSE)</f>
        <v>Deimier, Pierre de, ca. 1570-ca. 1618.</v>
      </c>
      <c r="F3285" t="str">
        <f>VLOOKUP(TRIM(SUBSTITUTE(D3285,CHAR(160),CHAR(32))),Metadata!B$1:D$2632,3,FALSE)</f>
        <v>L'Académie de l'art poétique</v>
      </c>
      <c r="G3285">
        <f>VLOOKUP(TRIM(SUBSTITUTE(D3285,CHAR(160),CHAR(32))),Metadata!B$1:E$2632,4,FALSE)</f>
        <v>1610</v>
      </c>
      <c r="H3285" t="s">
        <v>445</v>
      </c>
      <c r="J3285" t="str">
        <f>VLOOKUP(TRIM(SUBSTITUTE(D3285,CHAR(160),CHAR(32))),Metadata!B$1:H$2632,7,FALSE)</f>
        <v>traite ou essai</v>
      </c>
      <c r="L3285" t="str">
        <f>VLOOKUP(TRIM(SUBSTITUTE(D3285,CHAR(160),CHAR(32))),Metadata!B$1:J$2632,9,FALSE)</f>
        <v>prose</v>
      </c>
      <c r="M3285">
        <f>VLOOKUP(TRIM(SUBSTITUTE(D3285,CHAR(160),CHAR(32))),Metadata!B$1:K$2632,10,FALSE)</f>
        <v>75493</v>
      </c>
      <c r="N3285" s="1" t="s">
        <v>3771</v>
      </c>
      <c r="O3285">
        <v>464</v>
      </c>
      <c r="P3285">
        <v>468</v>
      </c>
      <c r="Q3285">
        <v>470</v>
      </c>
      <c r="R3285">
        <v>471</v>
      </c>
      <c r="S3285">
        <v>473</v>
      </c>
      <c r="T3285">
        <v>476</v>
      </c>
    </row>
    <row r="3286" spans="1:20" x14ac:dyDescent="0.25">
      <c r="A3286" t="s">
        <v>4354</v>
      </c>
      <c r="B3286" t="s">
        <v>3842</v>
      </c>
      <c r="C3286" t="s">
        <v>330</v>
      </c>
      <c r="D3286" t="s">
        <v>8017</v>
      </c>
      <c r="E3286" t="str">
        <f>VLOOKUP(TRIM(SUBSTITUTE(D3286,CHAR(160),CHAR(32))),Metadata!B$1:C$2632,2,FALSE)</f>
        <v>Corneille, Pierre, 1606-1684.</v>
      </c>
      <c r="F3286" t="str">
        <f>VLOOKUP(TRIM(SUBSTITUTE(D3286,CHAR(160),CHAR(32))),Metadata!B$1:D$2632,3,FALSE)</f>
        <v>Horace</v>
      </c>
      <c r="G3286">
        <f>VLOOKUP(TRIM(SUBSTITUTE(D3286,CHAR(160),CHAR(32))),Metadata!B$1:E$2632,4,FALSE)</f>
        <v>1641</v>
      </c>
      <c r="H3286" t="s">
        <v>445</v>
      </c>
      <c r="J3286" t="str">
        <f>VLOOKUP(TRIM(SUBSTITUTE(D3286,CHAR(160),CHAR(32))),Metadata!B$1:H$2632,7,FALSE)</f>
        <v>theatre</v>
      </c>
      <c r="L3286" t="str">
        <f>VLOOKUP(TRIM(SUBSTITUTE(D3286,CHAR(160),CHAR(32))),Metadata!B$1:J$2632,9,FALSE)</f>
        <v/>
      </c>
      <c r="M3286">
        <f>VLOOKUP(TRIM(SUBSTITUTE(D3286,CHAR(160),CHAR(32))),Metadata!B$1:K$2632,10,FALSE)</f>
        <v>16548</v>
      </c>
      <c r="N3286" s="1" t="s">
        <v>3772</v>
      </c>
      <c r="O3286">
        <v>124</v>
      </c>
      <c r="P3286">
        <v>126</v>
      </c>
      <c r="Q3286">
        <v>128</v>
      </c>
      <c r="R3286">
        <v>129</v>
      </c>
      <c r="S3286">
        <v>131</v>
      </c>
      <c r="T3286">
        <v>134</v>
      </c>
    </row>
    <row r="3287" spans="1:20" x14ac:dyDescent="0.25">
      <c r="A3287" t="s">
        <v>4354</v>
      </c>
      <c r="B3287" t="s">
        <v>3842</v>
      </c>
      <c r="C3287" t="s">
        <v>330</v>
      </c>
      <c r="D3287" t="s">
        <v>7966</v>
      </c>
      <c r="E3287" t="str">
        <f>VLOOKUP(TRIM(SUBSTITUTE(D3287,CHAR(160),CHAR(32))),Metadata!B$1:C$2632,2,FALSE)</f>
        <v>Aubigné, Agrippa d', 1552-1630.</v>
      </c>
      <c r="F3287" t="str">
        <f>VLOOKUP(TRIM(SUBSTITUTE(D3287,CHAR(160),CHAR(32))),Metadata!B$1:D$2632,3,FALSE)</f>
        <v>Le printemps: L'hécatombe à Diane et Les stances.</v>
      </c>
      <c r="G3287">
        <f>VLOOKUP(TRIM(SUBSTITUTE(D3287,CHAR(160),CHAR(32))),Metadata!B$1:E$2632,4,FALSE)</f>
        <v>1630</v>
      </c>
      <c r="H3287" t="s">
        <v>445</v>
      </c>
      <c r="J3287" t="str">
        <f>VLOOKUP(TRIM(SUBSTITUTE(D3287,CHAR(160),CHAR(32))),Metadata!B$1:H$2632,7,FALSE)</f>
        <v>poesie</v>
      </c>
      <c r="L3287" t="str">
        <f>VLOOKUP(TRIM(SUBSTITUTE(D3287,CHAR(160),CHAR(32))),Metadata!B$1:J$2632,9,FALSE)</f>
        <v>vers</v>
      </c>
      <c r="M3287">
        <f>VLOOKUP(TRIM(SUBSTITUTE(D3287,CHAR(160),CHAR(32))),Metadata!B$1:K$2632,10,FALSE)</f>
        <v>27206</v>
      </c>
      <c r="N3287" t="s">
        <v>3773</v>
      </c>
      <c r="O3287">
        <v>22</v>
      </c>
      <c r="P3287">
        <v>32</v>
      </c>
    </row>
    <row r="3288" spans="1:20" x14ac:dyDescent="0.25">
      <c r="A3288" t="s">
        <v>4354</v>
      </c>
      <c r="B3288" t="s">
        <v>3842</v>
      </c>
      <c r="C3288" t="s">
        <v>330</v>
      </c>
      <c r="D3288" t="s">
        <v>8121</v>
      </c>
      <c r="E3288" t="str">
        <f>VLOOKUP(TRIM(SUBSTITUTE(D3288,CHAR(160),CHAR(32))),Metadata!B$1:C$2632,2,FALSE)</f>
        <v>Peiresc, Nicolas Claude Fabri de, 1580-1637.</v>
      </c>
      <c r="F3288" t="str">
        <f>VLOOKUP(TRIM(SUBSTITUTE(D3288,CHAR(160),CHAR(32))),Metadata!B$1:D$2632,3,FALSE)</f>
        <v>Lettres de Peiresc. Tome septième, Lettres de Peiresc à divers: 1620-1637</v>
      </c>
      <c r="G3288">
        <f>VLOOKUP(TRIM(SUBSTITUTE(D3288,CHAR(160),CHAR(32))),Metadata!B$1:E$2632,4,FALSE)</f>
        <v>1637</v>
      </c>
      <c r="H3288" t="s">
        <v>445</v>
      </c>
      <c r="J3288" t="str">
        <f>VLOOKUP(TRIM(SUBSTITUTE(D3288,CHAR(160),CHAR(32))),Metadata!B$1:H$2632,7,FALSE)</f>
        <v>correspondance</v>
      </c>
      <c r="L3288" t="str">
        <f>VLOOKUP(TRIM(SUBSTITUTE(D3288,CHAR(160),CHAR(32))),Metadata!B$1:J$2632,9,FALSE)</f>
        <v>prose</v>
      </c>
      <c r="M3288">
        <f>VLOOKUP(TRIM(SUBSTITUTE(D3288,CHAR(160),CHAR(32))),Metadata!B$1:K$2632,10,FALSE)</f>
        <v>81879</v>
      </c>
      <c r="N3288" s="1" t="s">
        <v>3774</v>
      </c>
      <c r="O3288">
        <v>36</v>
      </c>
      <c r="P3288">
        <v>38</v>
      </c>
      <c r="Q3288">
        <v>40</v>
      </c>
      <c r="R3288">
        <v>41</v>
      </c>
      <c r="S3288">
        <v>43</v>
      </c>
      <c r="T3288">
        <v>46</v>
      </c>
    </row>
    <row r="3289" spans="1:20" x14ac:dyDescent="0.25">
      <c r="A3289" t="s">
        <v>4354</v>
      </c>
      <c r="B3289" t="s">
        <v>3842</v>
      </c>
      <c r="C3289" t="s">
        <v>330</v>
      </c>
      <c r="D3289" t="s">
        <v>7902</v>
      </c>
      <c r="E3289" t="str">
        <f>VLOOKUP(TRIM(SUBSTITUTE(D3289,CHAR(160),CHAR(32))),Metadata!B$1:C$2632,2,FALSE)</f>
        <v>Boisrobert, sieur de (François Le Métel), 1592-1662.</v>
      </c>
      <c r="F3289" t="str">
        <f>VLOOKUP(TRIM(SUBSTITUTE(D3289,CHAR(160),CHAR(32))),Metadata!B$1:D$2632,3,FALSE)</f>
        <v>Epistres En Vers T. 1</v>
      </c>
      <c r="G3289">
        <f>VLOOKUP(TRIM(SUBSTITUTE(D3289,CHAR(160),CHAR(32))),Metadata!B$1:E$2632,4,FALSE)</f>
        <v>1646</v>
      </c>
      <c r="H3289" t="s">
        <v>445</v>
      </c>
      <c r="J3289" t="str">
        <f>VLOOKUP(TRIM(SUBSTITUTE(D3289,CHAR(160),CHAR(32))),Metadata!B$1:H$2632,7,FALSE)</f>
        <v>poesie</v>
      </c>
      <c r="L3289" t="str">
        <f>VLOOKUP(TRIM(SUBSTITUTE(D3289,CHAR(160),CHAR(32))),Metadata!B$1:J$2632,9,FALSE)</f>
        <v>vers</v>
      </c>
      <c r="M3289">
        <f>VLOOKUP(TRIM(SUBSTITUTE(D3289,CHAR(160),CHAR(32))),Metadata!B$1:K$2632,10,FALSE)</f>
        <v>24691</v>
      </c>
      <c r="N3289" t="s">
        <v>3775</v>
      </c>
      <c r="O3289">
        <v>18</v>
      </c>
      <c r="P3289">
        <v>31</v>
      </c>
    </row>
    <row r="3290" spans="1:20" x14ac:dyDescent="0.25">
      <c r="A3290" t="s">
        <v>4354</v>
      </c>
      <c r="B3290" t="s">
        <v>3842</v>
      </c>
      <c r="C3290" t="s">
        <v>330</v>
      </c>
      <c r="D3290" t="s">
        <v>8028</v>
      </c>
      <c r="E3290" t="str">
        <f>VLOOKUP(TRIM(SUBSTITUTE(D3290,CHAR(160),CHAR(32))),Metadata!B$1:C$2632,2,FALSE)</f>
        <v>Corneille, Pierre, 1606-1684.</v>
      </c>
      <c r="F3290" t="str">
        <f>VLOOKUP(TRIM(SUBSTITUTE(D3290,CHAR(160),CHAR(32))),Metadata!B$1:D$2632,3,FALSE)</f>
        <v>Sertorius</v>
      </c>
      <c r="G3290">
        <f>VLOOKUP(TRIM(SUBSTITUTE(D3290,CHAR(160),CHAR(32))),Metadata!B$1:E$2632,4,FALSE)</f>
        <v>1661</v>
      </c>
      <c r="H3290" t="s">
        <v>445</v>
      </c>
      <c r="J3290" t="str">
        <f>VLOOKUP(TRIM(SUBSTITUTE(D3290,CHAR(160),CHAR(32))),Metadata!B$1:H$2632,7,FALSE)</f>
        <v>theatre</v>
      </c>
      <c r="L3290" t="str">
        <f>VLOOKUP(TRIM(SUBSTITUTE(D3290,CHAR(160),CHAR(32))),Metadata!B$1:J$2632,9,FALSE)</f>
        <v/>
      </c>
      <c r="M3290">
        <f>VLOOKUP(TRIM(SUBSTITUTE(D3290,CHAR(160),CHAR(32))),Metadata!B$1:K$2632,10,FALSE)</f>
        <v>17850</v>
      </c>
      <c r="N3290" s="1" t="s">
        <v>3776</v>
      </c>
      <c r="O3290">
        <v>191</v>
      </c>
      <c r="P3290">
        <v>196</v>
      </c>
      <c r="Q3290">
        <v>198</v>
      </c>
      <c r="R3290">
        <v>199</v>
      </c>
      <c r="S3290">
        <v>201</v>
      </c>
      <c r="T3290">
        <v>205</v>
      </c>
    </row>
    <row r="3291" spans="1:20" x14ac:dyDescent="0.25">
      <c r="A3291" t="s">
        <v>4354</v>
      </c>
      <c r="B3291" t="s">
        <v>3842</v>
      </c>
      <c r="C3291" t="s">
        <v>330</v>
      </c>
      <c r="D3291" t="s">
        <v>8076</v>
      </c>
      <c r="E3291" t="str">
        <f>VLOOKUP(TRIM(SUBSTITUTE(D3291,CHAR(160),CHAR(32))),Metadata!B$1:C$2632,2,FALSE)</f>
        <v>La Fontaine, Jean de, 1621-1695.</v>
      </c>
      <c r="F3291" t="str">
        <f>VLOOKUP(TRIM(SUBSTITUTE(D3291,CHAR(160),CHAR(32))),Metadata!B$1:D$2632,3,FALSE)</f>
        <v>Le songe de vaux</v>
      </c>
      <c r="G3291">
        <f>VLOOKUP(TRIM(SUBSTITUTE(D3291,CHAR(160),CHAR(32))),Metadata!B$1:E$2632,4,FALSE)</f>
        <v>1671</v>
      </c>
      <c r="H3291" t="s">
        <v>445</v>
      </c>
      <c r="J3291" t="str">
        <f>VLOOKUP(TRIM(SUBSTITUTE(D3291,CHAR(160),CHAR(32))),Metadata!B$1:H$2632,7,FALSE)</f>
        <v>poesie</v>
      </c>
      <c r="L3291" t="str">
        <f>VLOOKUP(TRIM(SUBSTITUTE(D3291,CHAR(160),CHAR(32))),Metadata!B$1:J$2632,9,FALSE)</f>
        <v>vers</v>
      </c>
      <c r="M3291">
        <f>VLOOKUP(TRIM(SUBSTITUTE(D3291,CHAR(160),CHAR(32))),Metadata!B$1:K$2632,10,FALSE)</f>
        <v>12874</v>
      </c>
      <c r="N3291" t="s">
        <v>3777</v>
      </c>
      <c r="O3291">
        <v>132</v>
      </c>
      <c r="P3291">
        <v>144</v>
      </c>
    </row>
    <row r="3292" spans="1:20" x14ac:dyDescent="0.25">
      <c r="A3292" t="s">
        <v>4354</v>
      </c>
      <c r="B3292" t="s">
        <v>3842</v>
      </c>
      <c r="C3292" t="s">
        <v>330</v>
      </c>
      <c r="D3292" t="s">
        <v>8121</v>
      </c>
      <c r="E3292" t="str">
        <f>VLOOKUP(TRIM(SUBSTITUTE(D3292,CHAR(160),CHAR(32))),Metadata!B$1:C$2632,2,FALSE)</f>
        <v>Peiresc, Nicolas Claude Fabri de, 1580-1637.</v>
      </c>
      <c r="F3292" t="str">
        <f>VLOOKUP(TRIM(SUBSTITUTE(D3292,CHAR(160),CHAR(32))),Metadata!B$1:D$2632,3,FALSE)</f>
        <v>Lettres de Peiresc. Tome septième, Lettres de Peiresc à divers: 1620-1637</v>
      </c>
      <c r="G3292">
        <f>VLOOKUP(TRIM(SUBSTITUTE(D3292,CHAR(160),CHAR(32))),Metadata!B$1:E$2632,4,FALSE)</f>
        <v>1637</v>
      </c>
      <c r="H3292" t="s">
        <v>445</v>
      </c>
      <c r="J3292" t="str">
        <f>VLOOKUP(TRIM(SUBSTITUTE(D3292,CHAR(160),CHAR(32))),Metadata!B$1:H$2632,7,FALSE)</f>
        <v>correspondance</v>
      </c>
      <c r="L3292" t="str">
        <f>VLOOKUP(TRIM(SUBSTITUTE(D3292,CHAR(160),CHAR(32))),Metadata!B$1:J$2632,9,FALSE)</f>
        <v>prose</v>
      </c>
      <c r="M3292">
        <f>VLOOKUP(TRIM(SUBSTITUTE(D3292,CHAR(160),CHAR(32))),Metadata!B$1:K$2632,10,FALSE)</f>
        <v>81879</v>
      </c>
      <c r="N3292" s="1" t="s">
        <v>3778</v>
      </c>
      <c r="O3292">
        <v>216</v>
      </c>
      <c r="P3292">
        <v>221</v>
      </c>
      <c r="Q3292">
        <v>223</v>
      </c>
      <c r="R3292">
        <v>224</v>
      </c>
      <c r="S3292">
        <v>226</v>
      </c>
      <c r="T3292">
        <v>229</v>
      </c>
    </row>
    <row r="3293" spans="1:20" x14ac:dyDescent="0.25">
      <c r="A3293" t="s">
        <v>4354</v>
      </c>
      <c r="B3293" t="s">
        <v>3842</v>
      </c>
      <c r="C3293" t="s">
        <v>330</v>
      </c>
      <c r="D3293" t="s">
        <v>8086</v>
      </c>
      <c r="E3293" t="str">
        <f>VLOOKUP(TRIM(SUBSTITUTE(D3293,CHAR(160),CHAR(32))),Metadata!B$1:C$2632,2,FALSE)</f>
        <v>Maynard, François de, 1582?-1646.</v>
      </c>
      <c r="F3293" t="str">
        <f>VLOOKUP(TRIM(SUBSTITUTE(D3293,CHAR(160),CHAR(32))),Metadata!B$1:D$2632,3,FALSE)</f>
        <v>Poésies de François Maynard</v>
      </c>
      <c r="G3293">
        <f>VLOOKUP(TRIM(SUBSTITUTE(D3293,CHAR(160),CHAR(32))),Metadata!B$1:E$2632,4,FALSE)</f>
        <v>1646</v>
      </c>
      <c r="H3293" t="s">
        <v>445</v>
      </c>
      <c r="J3293" t="str">
        <f>VLOOKUP(TRIM(SUBSTITUTE(D3293,CHAR(160),CHAR(32))),Metadata!B$1:H$2632,7,FALSE)</f>
        <v>poesie</v>
      </c>
      <c r="L3293" t="str">
        <f>VLOOKUP(TRIM(SUBSTITUTE(D3293,CHAR(160),CHAR(32))),Metadata!B$1:J$2632,9,FALSE)</f>
        <v>vers</v>
      </c>
      <c r="M3293">
        <f>VLOOKUP(TRIM(SUBSTITUTE(D3293,CHAR(160),CHAR(32))),Metadata!B$1:K$2632,10,FALSE)</f>
        <v>35279</v>
      </c>
      <c r="N3293" t="s">
        <v>3779</v>
      </c>
      <c r="O3293">
        <v>148</v>
      </c>
      <c r="P3293">
        <v>158</v>
      </c>
    </row>
    <row r="3294" spans="1:20" x14ac:dyDescent="0.25">
      <c r="A3294" t="s">
        <v>4354</v>
      </c>
      <c r="B3294" t="s">
        <v>3842</v>
      </c>
      <c r="C3294" t="s">
        <v>330</v>
      </c>
      <c r="D3294" t="s">
        <v>8154</v>
      </c>
      <c r="E3294" t="str">
        <f>VLOOKUP(TRIM(SUBSTITUTE(D3294,CHAR(160),CHAR(32))),Metadata!B$1:C$2632,2,FALSE)</f>
        <v>Sorel, Charles, 1602?-1674.</v>
      </c>
      <c r="F3294" t="str">
        <f>VLOOKUP(TRIM(SUBSTITUTE(D3294,CHAR(160),CHAR(32))),Metadata!B$1:D$2632,3,FALSE)</f>
        <v>La bibliothèque françoise</v>
      </c>
      <c r="G3294">
        <f>VLOOKUP(TRIM(SUBSTITUTE(D3294,CHAR(160),CHAR(32))),Metadata!B$1:E$2632,4,FALSE)</f>
        <v>1664</v>
      </c>
      <c r="H3294" t="s">
        <v>445</v>
      </c>
      <c r="J3294" t="str">
        <f>VLOOKUP(TRIM(SUBSTITUTE(D3294,CHAR(160),CHAR(32))),Metadata!B$1:H$2632,7,FALSE)</f>
        <v>traite ou essai</v>
      </c>
      <c r="L3294" t="str">
        <f>VLOOKUP(TRIM(SUBSTITUTE(D3294,CHAR(160),CHAR(32))),Metadata!B$1:J$2632,9,FALSE)</f>
        <v>prose</v>
      </c>
      <c r="M3294">
        <f>VLOOKUP(TRIM(SUBSTITUTE(D3294,CHAR(160),CHAR(32))),Metadata!B$1:K$2632,10,FALSE)</f>
        <v>67985</v>
      </c>
      <c r="N3294" s="1" t="s">
        <v>3780</v>
      </c>
      <c r="O3294">
        <v>95</v>
      </c>
      <c r="P3294">
        <v>99</v>
      </c>
      <c r="Q3294">
        <v>101</v>
      </c>
      <c r="R3294">
        <v>102</v>
      </c>
      <c r="S3294">
        <v>104</v>
      </c>
      <c r="T3294">
        <v>107</v>
      </c>
    </row>
    <row r="3295" spans="1:20" x14ac:dyDescent="0.25">
      <c r="A3295" t="s">
        <v>4354</v>
      </c>
      <c r="B3295" t="s">
        <v>3842</v>
      </c>
      <c r="C3295" t="s">
        <v>330</v>
      </c>
      <c r="D3295" t="s">
        <v>8002</v>
      </c>
      <c r="E3295" t="str">
        <f>VLOOKUP(TRIM(SUBSTITUTE(D3295,CHAR(160),CHAR(32))),Metadata!B$1:C$2632,2,FALSE)</f>
        <v>Bussy-Rabutin R. de</v>
      </c>
      <c r="F3295" t="str">
        <f>VLOOKUP(TRIM(SUBSTITUTE(D3295,CHAR(160),CHAR(32))),Metadata!B$1:D$2632,3,FALSE)</f>
        <v>Les Lettres T. 2 1681-1692</v>
      </c>
      <c r="G3295">
        <f>VLOOKUP(TRIM(SUBSTITUTE(D3295,CHAR(160),CHAR(32))),Metadata!B$1:E$2632,4,FALSE)</f>
        <v>1692</v>
      </c>
      <c r="H3295" t="s">
        <v>445</v>
      </c>
      <c r="J3295" t="str">
        <f>VLOOKUP(TRIM(SUBSTITUTE(D3295,CHAR(160),CHAR(32))),Metadata!B$1:H$2632,7,FALSE)</f>
        <v>correspondance</v>
      </c>
      <c r="L3295" t="str">
        <f>VLOOKUP(TRIM(SUBSTITUTE(D3295,CHAR(160),CHAR(32))),Metadata!B$1:J$2632,9,FALSE)</f>
        <v>prose</v>
      </c>
      <c r="M3295">
        <f>VLOOKUP(TRIM(SUBSTITUTE(D3295,CHAR(160),CHAR(32))),Metadata!B$1:K$2632,10,FALSE)</f>
        <v>21440</v>
      </c>
      <c r="N3295" s="1" t="s">
        <v>3781</v>
      </c>
      <c r="O3295">
        <v>14</v>
      </c>
      <c r="P3295">
        <v>16</v>
      </c>
      <c r="Q3295">
        <v>18</v>
      </c>
      <c r="R3295">
        <v>19</v>
      </c>
      <c r="S3295">
        <v>21</v>
      </c>
      <c r="T3295">
        <v>24</v>
      </c>
    </row>
    <row r="3296" spans="1:20" x14ac:dyDescent="0.25">
      <c r="A3296" t="s">
        <v>4354</v>
      </c>
      <c r="B3296" t="s">
        <v>3842</v>
      </c>
      <c r="C3296" t="s">
        <v>330</v>
      </c>
      <c r="D3296" t="s">
        <v>8313</v>
      </c>
      <c r="E3296" t="str">
        <f>VLOOKUP(TRIM(SUBSTITUTE(D3296,CHAR(160),CHAR(32))),Metadata!B$1:C$2632,2,FALSE)</f>
        <v>Marat, Jean Paul, 1743-1793.</v>
      </c>
      <c r="F3296" t="str">
        <f>VLOOKUP(TRIM(SUBSTITUTE(D3296,CHAR(160),CHAR(32))),Metadata!B$1:D$2632,3,FALSE)</f>
        <v>Eloge de Montesquieu: présenté à l'Académie de Bordeaux le 28 mars 1785</v>
      </c>
      <c r="G3296">
        <f>VLOOKUP(TRIM(SUBSTITUTE(D3296,CHAR(160),CHAR(32))),Metadata!B$1:E$2632,4,FALSE)</f>
        <v>1785</v>
      </c>
      <c r="H3296" t="s">
        <v>448</v>
      </c>
      <c r="J3296" t="str">
        <f>VLOOKUP(TRIM(SUBSTITUTE(D3296,CHAR(160),CHAR(32))),Metadata!B$1:H$2632,7,FALSE)</f>
        <v>traite ou essai</v>
      </c>
      <c r="L3296" t="str">
        <f>VLOOKUP(TRIM(SUBSTITUTE(D3296,CHAR(160),CHAR(32))),Metadata!B$1:J$2632,9,FALSE)</f>
        <v>prose</v>
      </c>
      <c r="M3296">
        <f>VLOOKUP(TRIM(SUBSTITUTE(D3296,CHAR(160),CHAR(32))),Metadata!B$1:K$2632,10,FALSE)</f>
        <v>24030</v>
      </c>
      <c r="N3296" s="1" t="s">
        <v>3782</v>
      </c>
      <c r="O3296">
        <v>37</v>
      </c>
      <c r="P3296">
        <v>39</v>
      </c>
      <c r="Q3296">
        <v>41</v>
      </c>
      <c r="R3296">
        <v>42</v>
      </c>
      <c r="S3296">
        <v>44</v>
      </c>
      <c r="T3296">
        <v>47</v>
      </c>
    </row>
    <row r="3297" spans="1:20" x14ac:dyDescent="0.25">
      <c r="A3297" t="s">
        <v>4354</v>
      </c>
      <c r="B3297" t="s">
        <v>3842</v>
      </c>
      <c r="C3297" t="s">
        <v>330</v>
      </c>
      <c r="D3297" t="s">
        <v>8272</v>
      </c>
      <c r="E3297" t="str">
        <f>VLOOKUP(TRIM(SUBSTITUTE(D3297,CHAR(160),CHAR(32))),Metadata!B$1:C$2632,2,FALSE)</f>
        <v>Grafigny, Mme de (Françoise d'Issembourg d'Happoncourt), 1695-1758.</v>
      </c>
      <c r="F3297" t="str">
        <f>VLOOKUP(TRIM(SUBSTITUTE(D3297,CHAR(160),CHAR(32))),Metadata!B$1:D$2632,3,FALSE)</f>
        <v>Cénie: pièce nouvelle, en cinq actes.</v>
      </c>
      <c r="G3297">
        <f>VLOOKUP(TRIM(SUBSTITUTE(D3297,CHAR(160),CHAR(32))),Metadata!B$1:E$2632,4,FALSE)</f>
        <v>1751</v>
      </c>
      <c r="H3297" t="s">
        <v>448</v>
      </c>
      <c r="J3297" t="str">
        <f>VLOOKUP(TRIM(SUBSTITUTE(D3297,CHAR(160),CHAR(32))),Metadata!B$1:H$2632,7,FALSE)</f>
        <v>theatre</v>
      </c>
      <c r="L3297" t="str">
        <f>VLOOKUP(TRIM(SUBSTITUTE(D3297,CHAR(160),CHAR(32))),Metadata!B$1:J$2632,9,FALSE)</f>
        <v>prose</v>
      </c>
      <c r="M3297">
        <f>VLOOKUP(TRIM(SUBSTITUTE(D3297,CHAR(160),CHAR(32))),Metadata!B$1:K$2632,10,FALSE)</f>
        <v>13450</v>
      </c>
      <c r="N3297" s="1" t="s">
        <v>3783</v>
      </c>
      <c r="O3297">
        <v>61</v>
      </c>
      <c r="P3297">
        <v>66</v>
      </c>
      <c r="Q3297">
        <v>68</v>
      </c>
      <c r="R3297">
        <v>69</v>
      </c>
      <c r="S3297">
        <v>71</v>
      </c>
      <c r="T3297">
        <v>74</v>
      </c>
    </row>
    <row r="3298" spans="1:20" x14ac:dyDescent="0.25">
      <c r="A3298" t="s">
        <v>4354</v>
      </c>
      <c r="B3298" t="s">
        <v>3842</v>
      </c>
      <c r="C3298" t="s">
        <v>330</v>
      </c>
      <c r="D3298" t="s">
        <v>8391</v>
      </c>
      <c r="E3298" t="str">
        <f>VLOOKUP(TRIM(SUBSTITUTE(D3298,CHAR(160),CHAR(32))),Metadata!B$1:C$2632,2,FALSE)</f>
        <v>Saint-Pierre, Bernardin de, 1737-1814.</v>
      </c>
      <c r="F3298" t="str">
        <f>VLOOKUP(TRIM(SUBSTITUTE(D3298,CHAR(160),CHAR(32))),Metadata!B$1:D$2632,3,FALSE)</f>
        <v>Études de la nature, T. 3</v>
      </c>
      <c r="G3298">
        <f>VLOOKUP(TRIM(SUBSTITUTE(D3298,CHAR(160),CHAR(32))),Metadata!B$1:E$2632,4,FALSE)</f>
        <v>1784</v>
      </c>
      <c r="H3298" t="s">
        <v>448</v>
      </c>
      <c r="J3298" t="str">
        <f>VLOOKUP(TRIM(SUBSTITUTE(D3298,CHAR(160),CHAR(32))),Metadata!B$1:H$2632,7,FALSE)</f>
        <v>traite ou essai</v>
      </c>
      <c r="L3298" t="str">
        <f>VLOOKUP(TRIM(SUBSTITUTE(D3298,CHAR(160),CHAR(32))),Metadata!B$1:J$2632,9,FALSE)</f>
        <v>prose</v>
      </c>
      <c r="M3298">
        <f>VLOOKUP(TRIM(SUBSTITUTE(D3298,CHAR(160),CHAR(32))),Metadata!B$1:K$2632,10,FALSE)</f>
        <v>115428</v>
      </c>
      <c r="N3298" s="1" t="s">
        <v>3784</v>
      </c>
      <c r="O3298">
        <v>123</v>
      </c>
      <c r="P3298">
        <v>128</v>
      </c>
      <c r="Q3298">
        <v>130</v>
      </c>
      <c r="R3298">
        <v>131</v>
      </c>
      <c r="S3298">
        <v>133</v>
      </c>
      <c r="T3298">
        <v>136</v>
      </c>
    </row>
    <row r="3299" spans="1:20" x14ac:dyDescent="0.25">
      <c r="A3299" t="s">
        <v>4354</v>
      </c>
      <c r="B3299" t="s">
        <v>3842</v>
      </c>
      <c r="C3299" t="s">
        <v>330</v>
      </c>
      <c r="D3299" t="s">
        <v>8286</v>
      </c>
      <c r="E3299" t="str">
        <f>VLOOKUP(TRIM(SUBSTITUTE(D3299,CHAR(160),CHAR(32))),Metadata!B$1:C$2632,2,FALSE)</f>
        <v>La Morlière, Charles-Jacques-Louis-Auguste Rochette, 1719-1785.</v>
      </c>
      <c r="F3299" t="str">
        <f>VLOOKUP(TRIM(SUBSTITUTE(D3299,CHAR(160),CHAR(32))),Metadata!B$1:D$2632,3,FALSE)</f>
        <v>Angola, histoire indienne</v>
      </c>
      <c r="G3299">
        <f>VLOOKUP(TRIM(SUBSTITUTE(D3299,CHAR(160),CHAR(32))),Metadata!B$1:E$2632,4,FALSE)</f>
        <v>1746</v>
      </c>
      <c r="H3299" t="s">
        <v>448</v>
      </c>
      <c r="J3299" t="str">
        <f>VLOOKUP(TRIM(SUBSTITUTE(D3299,CHAR(160),CHAR(32))),Metadata!B$1:H$2632,7,FALSE)</f>
        <v>roman</v>
      </c>
      <c r="L3299" t="str">
        <f>VLOOKUP(TRIM(SUBSTITUTE(D3299,CHAR(160),CHAR(32))),Metadata!B$1:J$2632,9,FALSE)</f>
        <v>prose</v>
      </c>
      <c r="M3299">
        <f>VLOOKUP(TRIM(SUBSTITUTE(D3299,CHAR(160),CHAR(32))),Metadata!B$1:K$2632,10,FALSE)</f>
        <v>49897</v>
      </c>
      <c r="N3299" s="1" t="s">
        <v>3785</v>
      </c>
      <c r="O3299">
        <v>60</v>
      </c>
      <c r="P3299">
        <v>65</v>
      </c>
      <c r="Q3299">
        <v>67</v>
      </c>
      <c r="R3299">
        <v>68</v>
      </c>
      <c r="S3299">
        <v>70</v>
      </c>
      <c r="T3299">
        <v>73</v>
      </c>
    </row>
    <row r="3300" spans="1:20" x14ac:dyDescent="0.25">
      <c r="A3300" t="s">
        <v>4354</v>
      </c>
      <c r="B3300" t="s">
        <v>3842</v>
      </c>
      <c r="C3300" t="s">
        <v>330</v>
      </c>
      <c r="D3300" t="s">
        <v>8302</v>
      </c>
      <c r="E3300" t="str">
        <f>VLOOKUP(TRIM(SUBSTITUTE(D3300,CHAR(160),CHAR(32))),Metadata!B$1:C$2632,2,FALSE)</f>
        <v>Le Sage, Alain René, 1668-1747.</v>
      </c>
      <c r="F3300" t="str">
        <f>VLOOKUP(TRIM(SUBSTITUTE(D3300,CHAR(160),CHAR(32))),Metadata!B$1:D$2632,3,FALSE)</f>
        <v>Le diable boiteux</v>
      </c>
      <c r="G3300">
        <f>VLOOKUP(TRIM(SUBSTITUTE(D3300,CHAR(160),CHAR(32))),Metadata!B$1:E$2632,4,FALSE)</f>
        <v>1726</v>
      </c>
      <c r="H3300" t="s">
        <v>448</v>
      </c>
      <c r="J3300" t="str">
        <f>VLOOKUP(TRIM(SUBSTITUTE(D3300,CHAR(160),CHAR(32))),Metadata!B$1:H$2632,7,FALSE)</f>
        <v>roman</v>
      </c>
      <c r="L3300" t="str">
        <f>VLOOKUP(TRIM(SUBSTITUTE(D3300,CHAR(160),CHAR(32))),Metadata!B$1:J$2632,9,FALSE)</f>
        <v>prose</v>
      </c>
      <c r="M3300">
        <f>VLOOKUP(TRIM(SUBSTITUTE(D3300,CHAR(160),CHAR(32))),Metadata!B$1:K$2632,10,FALSE)</f>
        <v>92766</v>
      </c>
      <c r="N3300" s="1" t="s">
        <v>3786</v>
      </c>
      <c r="O3300">
        <v>6</v>
      </c>
      <c r="P3300">
        <v>12</v>
      </c>
      <c r="Q3300">
        <v>14</v>
      </c>
      <c r="R3300">
        <v>15</v>
      </c>
      <c r="S3300">
        <v>17</v>
      </c>
      <c r="T3300">
        <v>20</v>
      </c>
    </row>
    <row r="3301" spans="1:20" x14ac:dyDescent="0.25">
      <c r="A3301" t="s">
        <v>4354</v>
      </c>
      <c r="B3301" t="s">
        <v>3842</v>
      </c>
      <c r="C3301" t="s">
        <v>330</v>
      </c>
      <c r="D3301" t="s">
        <v>8295</v>
      </c>
      <c r="E3301" t="str">
        <f>VLOOKUP(TRIM(SUBSTITUTE(D3301,CHAR(160),CHAR(32))),Metadata!B$1:C$2632,2,FALSE)</f>
        <v>Laplace, Pierre Simon, marquis de, 1749-1827.</v>
      </c>
      <c r="F3301" t="str">
        <f>VLOOKUP(TRIM(SUBSTITUTE(D3301,CHAR(160),CHAR(32))),Metadata!B$1:D$2632,3,FALSE)</f>
        <v>Exposition du système du monde.</v>
      </c>
      <c r="G3301">
        <f>VLOOKUP(TRIM(SUBSTITUTE(D3301,CHAR(160),CHAR(32))),Metadata!B$1:E$2632,4,FALSE)</f>
        <v>1796</v>
      </c>
      <c r="H3301" t="s">
        <v>448</v>
      </c>
      <c r="J3301" t="str">
        <f>VLOOKUP(TRIM(SUBSTITUTE(D3301,CHAR(160),CHAR(32))),Metadata!B$1:H$2632,7,FALSE)</f>
        <v>traite ou essai</v>
      </c>
      <c r="L3301" t="str">
        <f>VLOOKUP(TRIM(SUBSTITUTE(D3301,CHAR(160),CHAR(32))),Metadata!B$1:J$2632,9,FALSE)</f>
        <v>prose</v>
      </c>
      <c r="M3301">
        <f>VLOOKUP(TRIM(SUBSTITUTE(D3301,CHAR(160),CHAR(32))),Metadata!B$1:K$2632,10,FALSE)</f>
        <v>125390</v>
      </c>
      <c r="N3301" s="1" t="s">
        <v>3787</v>
      </c>
      <c r="O3301">
        <v>150</v>
      </c>
      <c r="P3301">
        <v>155</v>
      </c>
      <c r="Q3301">
        <v>157</v>
      </c>
      <c r="R3301">
        <v>158</v>
      </c>
      <c r="S3301">
        <v>160</v>
      </c>
      <c r="T3301">
        <v>163</v>
      </c>
    </row>
    <row r="3302" spans="1:20" x14ac:dyDescent="0.25">
      <c r="A3302" t="s">
        <v>4354</v>
      </c>
      <c r="B3302" t="s">
        <v>3842</v>
      </c>
      <c r="C3302" t="s">
        <v>330</v>
      </c>
      <c r="D3302" t="s">
        <v>8183</v>
      </c>
      <c r="E3302" t="str">
        <f>VLOOKUP(TRIM(SUBSTITUTE(D3302,CHAR(160),CHAR(32))),Metadata!B$1:C$2632,2,FALSE)</f>
        <v>Barthélemy, Jean-Jacques, 1716-1795.</v>
      </c>
      <c r="F3302" t="str">
        <f>VLOOKUP(TRIM(SUBSTITUTE(D3302,CHAR(160),CHAR(32))),Metadata!B$1:D$2632,3,FALSE)</f>
        <v>Voyage du jeune anacharsis</v>
      </c>
      <c r="G3302">
        <f>VLOOKUP(TRIM(SUBSTITUTE(D3302,CHAR(160),CHAR(32))),Metadata!B$1:E$2632,4,FALSE)</f>
        <v>1788</v>
      </c>
      <c r="H3302" t="s">
        <v>448</v>
      </c>
      <c r="J3302" t="str">
        <f>VLOOKUP(TRIM(SUBSTITUTE(D3302,CHAR(160),CHAR(32))),Metadata!B$1:H$2632,7,FALSE)</f>
        <v>melanges litteraires</v>
      </c>
      <c r="L3302" t="str">
        <f>VLOOKUP(TRIM(SUBSTITUTE(D3302,CHAR(160),CHAR(32))),Metadata!B$1:J$2632,9,FALSE)</f>
        <v>prose</v>
      </c>
      <c r="M3302">
        <f>VLOOKUP(TRIM(SUBSTITUTE(D3302,CHAR(160),CHAR(32))),Metadata!B$1:K$2632,10,FALSE)</f>
        <v>539817</v>
      </c>
      <c r="N3302" s="1" t="s">
        <v>3788</v>
      </c>
      <c r="O3302">
        <v>277</v>
      </c>
      <c r="P3302">
        <v>282</v>
      </c>
      <c r="Q3302">
        <v>284</v>
      </c>
      <c r="R3302">
        <v>285</v>
      </c>
      <c r="S3302">
        <v>287</v>
      </c>
      <c r="T3302">
        <v>291</v>
      </c>
    </row>
    <row r="3303" spans="1:20" x14ac:dyDescent="0.25">
      <c r="A3303" t="s">
        <v>4354</v>
      </c>
      <c r="B3303" t="s">
        <v>3842</v>
      </c>
      <c r="C3303" t="s">
        <v>330</v>
      </c>
      <c r="D3303" t="s">
        <v>5696</v>
      </c>
      <c r="E3303" t="str">
        <f>VLOOKUP(TRIM(SUBSTITUTE(D3303,CHAR(160),CHAR(32))),Metadata!B$1:C$2632,2,FALSE)</f>
        <v>Chénier, André, 1762-1794.</v>
      </c>
      <c r="F3303" t="str">
        <f>VLOOKUP(TRIM(SUBSTITUTE(D3303,CHAR(160),CHAR(32))),Metadata!B$1:D$2632,3,FALSE)</f>
        <v>Odes</v>
      </c>
      <c r="G3303">
        <f>VLOOKUP(TRIM(SUBSTITUTE(D3303,CHAR(160),CHAR(32))),Metadata!B$1:E$2632,4,FALSE)</f>
        <v>1794</v>
      </c>
      <c r="H3303" t="s">
        <v>448</v>
      </c>
      <c r="J3303" t="str">
        <f>VLOOKUP(TRIM(SUBSTITUTE(D3303,CHAR(160),CHAR(32))),Metadata!B$1:H$2632,7,FALSE)</f>
        <v>poesie</v>
      </c>
      <c r="L3303" t="str">
        <f>VLOOKUP(TRIM(SUBSTITUTE(D3303,CHAR(160),CHAR(32))),Metadata!B$1:J$2632,9,FALSE)</f>
        <v>vers</v>
      </c>
      <c r="M3303">
        <f>VLOOKUP(TRIM(SUBSTITUTE(D3303,CHAR(160),CHAR(32))),Metadata!B$1:K$2632,10,FALSE)</f>
        <v>8210</v>
      </c>
      <c r="N3303" t="s">
        <v>3789</v>
      </c>
      <c r="O3303">
        <v>190</v>
      </c>
      <c r="P3303">
        <v>203</v>
      </c>
    </row>
    <row r="3304" spans="1:20" x14ac:dyDescent="0.25">
      <c r="A3304" t="s">
        <v>4354</v>
      </c>
      <c r="B3304" t="s">
        <v>3842</v>
      </c>
      <c r="C3304" t="s">
        <v>330</v>
      </c>
      <c r="D3304" t="s">
        <v>8376</v>
      </c>
      <c r="E3304" t="str">
        <f>VLOOKUP(TRIM(SUBSTITUTE(D3304,CHAR(160),CHAR(32))),Metadata!B$1:C$2632,2,FALSE)</f>
        <v>Rollin, Charles, 1661-1741.</v>
      </c>
      <c r="F3304" t="str">
        <f>VLOOKUP(TRIM(SUBSTITUTE(D3304,CHAR(160),CHAR(32))),Metadata!B$1:D$2632,3,FALSE)</f>
        <v>Histoire ancien des Egyptiens. T. 5</v>
      </c>
      <c r="G3304">
        <f>VLOOKUP(TRIM(SUBSTITUTE(D3304,CHAR(160),CHAR(32))),Metadata!B$1:E$2632,4,FALSE)</f>
        <v>1738</v>
      </c>
      <c r="H3304" t="s">
        <v>448</v>
      </c>
      <c r="J3304" t="str">
        <f>VLOOKUP(TRIM(SUBSTITUTE(D3304,CHAR(160),CHAR(32))),Metadata!B$1:H$2632,7,FALSE)</f>
        <v>traite ou essai</v>
      </c>
      <c r="L3304" t="str">
        <f>VLOOKUP(TRIM(SUBSTITUTE(D3304,CHAR(160),CHAR(32))),Metadata!B$1:J$2632,9,FALSE)</f>
        <v>prose</v>
      </c>
      <c r="M3304">
        <f>VLOOKUP(TRIM(SUBSTITUTE(D3304,CHAR(160),CHAR(32))),Metadata!B$1:K$2632,10,FALSE)</f>
        <v>128774</v>
      </c>
      <c r="N3304" s="1" t="s">
        <v>3790</v>
      </c>
      <c r="O3304">
        <v>59</v>
      </c>
      <c r="P3304">
        <v>61</v>
      </c>
      <c r="Q3304">
        <v>63</v>
      </c>
      <c r="R3304">
        <v>64</v>
      </c>
      <c r="S3304">
        <v>66</v>
      </c>
      <c r="T3304">
        <v>69</v>
      </c>
    </row>
    <row r="3305" spans="1:20" x14ac:dyDescent="0.25">
      <c r="A3305" t="s">
        <v>4354</v>
      </c>
      <c r="B3305" t="s">
        <v>3842</v>
      </c>
      <c r="C3305" t="s">
        <v>330</v>
      </c>
      <c r="D3305" t="s">
        <v>8195</v>
      </c>
      <c r="E3305" t="str">
        <f>VLOOKUP(TRIM(SUBSTITUTE(D3305,CHAR(160),CHAR(32))),Metadata!B$1:C$2632,2,FALSE)</f>
        <v>Buffon, Georges Louis Leclerc, comte de, 1707-1788.</v>
      </c>
      <c r="F3305" t="str">
        <f>VLOOKUP(TRIM(SUBSTITUTE(D3305,CHAR(160),CHAR(32))),Metadata!B$1:D$2632,3,FALSE)</f>
        <v>Des époques de la nature</v>
      </c>
      <c r="G3305">
        <f>VLOOKUP(TRIM(SUBSTITUTE(D3305,CHAR(160),CHAR(32))),Metadata!B$1:E$2632,4,FALSE)</f>
        <v>1778</v>
      </c>
      <c r="H3305" t="s">
        <v>448</v>
      </c>
      <c r="J3305" t="str">
        <f>VLOOKUP(TRIM(SUBSTITUTE(D3305,CHAR(160),CHAR(32))),Metadata!B$1:H$2632,7,FALSE)</f>
        <v>traite ou essai</v>
      </c>
      <c r="L3305" t="str">
        <f>VLOOKUP(TRIM(SUBSTITUTE(D3305,CHAR(160),CHAR(32))),Metadata!B$1:J$2632,9,FALSE)</f>
        <v>prose</v>
      </c>
      <c r="M3305">
        <f>VLOOKUP(TRIM(SUBSTITUTE(D3305,CHAR(160),CHAR(32))),Metadata!B$1:K$2632,10,FALSE)</f>
        <v>65536</v>
      </c>
      <c r="N3305" s="1" t="s">
        <v>3791</v>
      </c>
      <c r="O3305">
        <v>239</v>
      </c>
      <c r="P3305">
        <v>241</v>
      </c>
      <c r="Q3305">
        <v>243</v>
      </c>
      <c r="R3305">
        <v>244</v>
      </c>
      <c r="S3305">
        <v>252</v>
      </c>
      <c r="T3305">
        <v>256</v>
      </c>
    </row>
    <row r="3306" spans="1:20" x14ac:dyDescent="0.25">
      <c r="A3306" t="s">
        <v>4354</v>
      </c>
      <c r="B3306" t="s">
        <v>3842</v>
      </c>
      <c r="C3306" t="s">
        <v>330</v>
      </c>
      <c r="D3306" t="s">
        <v>8270</v>
      </c>
      <c r="E3306" t="str">
        <f>VLOOKUP(TRIM(SUBSTITUTE(D3306,CHAR(160),CHAR(32))),Metadata!B$1:C$2632,2,FALSE)</f>
        <v>Gilbert, M. (Nicolas-Joseph-Laurent), 1750-1780.</v>
      </c>
      <c r="F3306" t="str">
        <f>VLOOKUP(TRIM(SUBSTITUTE(D3306,CHAR(160),CHAR(32))),Metadata!B$1:D$2632,3,FALSE)</f>
        <v>Mon apologie</v>
      </c>
      <c r="G3306">
        <f>VLOOKUP(TRIM(SUBSTITUTE(D3306,CHAR(160),CHAR(32))),Metadata!B$1:E$2632,4,FALSE)</f>
        <v>1778</v>
      </c>
      <c r="H3306" t="s">
        <v>448</v>
      </c>
      <c r="J3306" t="str">
        <f>VLOOKUP(TRIM(SUBSTITUTE(D3306,CHAR(160),CHAR(32))),Metadata!B$1:H$2632,7,FALSE)</f>
        <v>poesie</v>
      </c>
      <c r="L3306" t="str">
        <f>VLOOKUP(TRIM(SUBSTITUTE(D3306,CHAR(160),CHAR(32))),Metadata!B$1:J$2632,9,FALSE)</f>
        <v>vers</v>
      </c>
      <c r="M3306">
        <f>VLOOKUP(TRIM(SUBSTITUTE(D3306,CHAR(160),CHAR(32))),Metadata!B$1:K$2632,10,FALSE)</f>
        <v>3229</v>
      </c>
      <c r="N3306" s="1" t="s">
        <v>3792</v>
      </c>
      <c r="O3306">
        <v>27</v>
      </c>
      <c r="P3306">
        <v>32</v>
      </c>
      <c r="Q3306">
        <v>34</v>
      </c>
      <c r="R3306">
        <v>35</v>
      </c>
      <c r="S3306">
        <v>37</v>
      </c>
      <c r="T3306">
        <v>40</v>
      </c>
    </row>
    <row r="3307" spans="1:20" x14ac:dyDescent="0.25">
      <c r="A3307" t="s">
        <v>4354</v>
      </c>
      <c r="B3307" t="s">
        <v>3842</v>
      </c>
      <c r="C3307" t="s">
        <v>330</v>
      </c>
      <c r="D3307" t="s">
        <v>8337</v>
      </c>
      <c r="E3307" t="str">
        <f>VLOOKUP(TRIM(SUBSTITUTE(D3307,CHAR(160),CHAR(32))),Metadata!B$1:C$2632,2,FALSE)</f>
        <v>Mirabeau, Honoré-Gabriel de Riquetti, comte de, 1749-1791.</v>
      </c>
      <c r="F3307" t="str">
        <f>VLOOKUP(TRIM(SUBSTITUTE(D3307,CHAR(160),CHAR(32))),Metadata!B$1:D$2632,3,FALSE)</f>
        <v>Le libertin de qualité, ou, Ma conversion</v>
      </c>
      <c r="G3307">
        <f>VLOOKUP(TRIM(SUBSTITUTE(D3307,CHAR(160),CHAR(32))),Metadata!B$1:E$2632,4,FALSE)</f>
        <v>1783</v>
      </c>
      <c r="H3307" t="s">
        <v>448</v>
      </c>
      <c r="J3307" t="str">
        <f>VLOOKUP(TRIM(SUBSTITUTE(D3307,CHAR(160),CHAR(32))),Metadata!B$1:H$2632,7,FALSE)</f>
        <v>roman</v>
      </c>
      <c r="L3307" t="str">
        <f>VLOOKUP(TRIM(SUBSTITUTE(D3307,CHAR(160),CHAR(32))),Metadata!B$1:J$2632,9,FALSE)</f>
        <v>prose</v>
      </c>
      <c r="M3307">
        <f>VLOOKUP(TRIM(SUBSTITUTE(D3307,CHAR(160),CHAR(32))),Metadata!B$1:K$2632,10,FALSE)</f>
        <v>39942</v>
      </c>
      <c r="N3307" s="1" t="s">
        <v>3793</v>
      </c>
      <c r="O3307">
        <v>73</v>
      </c>
      <c r="P3307">
        <v>75</v>
      </c>
      <c r="Q3307">
        <v>77</v>
      </c>
      <c r="R3307">
        <v>78</v>
      </c>
      <c r="S3307">
        <v>80</v>
      </c>
      <c r="T3307">
        <v>83</v>
      </c>
    </row>
    <row r="3308" spans="1:20" x14ac:dyDescent="0.25">
      <c r="A3308" t="s">
        <v>4354</v>
      </c>
      <c r="B3308" t="s">
        <v>3842</v>
      </c>
      <c r="C3308" t="s">
        <v>330</v>
      </c>
      <c r="D3308" t="s">
        <v>5736</v>
      </c>
      <c r="E3308" t="str">
        <f>VLOOKUP(TRIM(SUBSTITUTE(D3308,CHAR(160),CHAR(32))),Metadata!B$1:C$2632,2,FALSE)</f>
        <v>Bonaparte, Napoléon, 1769-1821.</v>
      </c>
      <c r="F3308" t="str">
        <f>VLOOKUP(TRIM(SUBSTITUTE(D3308,CHAR(160),CHAR(32))),Metadata!B$1:D$2632,3,FALSE)</f>
        <v>Oeuvres de Napoléon Bonaparte, Tome 3</v>
      </c>
      <c r="G3308">
        <f>VLOOKUP(TRIM(SUBSTITUTE(D3308,CHAR(160),CHAR(32))),Metadata!B$1:E$2632,4,FALSE)</f>
        <v>1799</v>
      </c>
      <c r="H3308" t="s">
        <v>448</v>
      </c>
      <c r="J3308" t="str">
        <f>VLOOKUP(TRIM(SUBSTITUTE(D3308,CHAR(160),CHAR(32))),Metadata!B$1:H$2632,7,FALSE)</f>
        <v>correspondance</v>
      </c>
      <c r="L3308" t="str">
        <f>VLOOKUP(TRIM(SUBSTITUTE(D3308,CHAR(160),CHAR(32))),Metadata!B$1:J$2632,9,FALSE)</f>
        <v/>
      </c>
      <c r="M3308">
        <f>VLOOKUP(TRIM(SUBSTITUTE(D3308,CHAR(160),CHAR(32))),Metadata!B$1:K$2632,10,FALSE)</f>
        <v>152655</v>
      </c>
      <c r="N3308" s="1" t="s">
        <v>3794</v>
      </c>
      <c r="O3308">
        <v>202</v>
      </c>
      <c r="P3308">
        <v>207</v>
      </c>
      <c r="Q3308">
        <v>209</v>
      </c>
      <c r="R3308">
        <v>210</v>
      </c>
      <c r="S3308">
        <v>212</v>
      </c>
      <c r="T3308">
        <v>215</v>
      </c>
    </row>
    <row r="3309" spans="1:20" x14ac:dyDescent="0.25">
      <c r="A3309" t="s">
        <v>4354</v>
      </c>
      <c r="B3309" t="s">
        <v>3842</v>
      </c>
      <c r="C3309" t="s">
        <v>330</v>
      </c>
      <c r="D3309" t="s">
        <v>8373</v>
      </c>
      <c r="E3309" t="str">
        <f>VLOOKUP(TRIM(SUBSTITUTE(D3309,CHAR(160),CHAR(32))),Metadata!B$1:C$2632,2,FALSE)</f>
        <v>Rivarol, Antoine, 1753-1801.</v>
      </c>
      <c r="F3309" t="str">
        <f>VLOOKUP(TRIM(SUBSTITUTE(D3309,CHAR(160),CHAR(32))),Metadata!B$1:D$2632,3,FALSE)</f>
        <v>Le petit almanach de nos grands hommes pour l'année 1788: suivi d'un grand nombre de pièces inédites</v>
      </c>
      <c r="G3309">
        <f>VLOOKUP(TRIM(SUBSTITUTE(D3309,CHAR(160),CHAR(32))),Metadata!B$1:E$2632,4,FALSE)</f>
        <v>1788</v>
      </c>
      <c r="H3309" t="s">
        <v>448</v>
      </c>
      <c r="J3309" t="str">
        <f>VLOOKUP(TRIM(SUBSTITUTE(D3309,CHAR(160),CHAR(32))),Metadata!B$1:H$2632,7,FALSE)</f>
        <v>melanges litteraires</v>
      </c>
      <c r="L3309" t="str">
        <f>VLOOKUP(TRIM(SUBSTITUTE(D3309,CHAR(160),CHAR(32))),Metadata!B$1:J$2632,9,FALSE)</f>
        <v>prose</v>
      </c>
      <c r="M3309">
        <f>VLOOKUP(TRIM(SUBSTITUTE(D3309,CHAR(160),CHAR(32))),Metadata!B$1:K$2632,10,FALSE)</f>
        <v>34520</v>
      </c>
      <c r="N3309" s="1" t="s">
        <v>3795</v>
      </c>
      <c r="O3309">
        <v>14</v>
      </c>
      <c r="P3309">
        <v>16</v>
      </c>
      <c r="Q3309">
        <v>25</v>
      </c>
      <c r="R3309">
        <v>26</v>
      </c>
      <c r="S3309">
        <v>28</v>
      </c>
      <c r="T3309">
        <v>31</v>
      </c>
    </row>
    <row r="3310" spans="1:20" x14ac:dyDescent="0.25">
      <c r="A3310" t="s">
        <v>4354</v>
      </c>
      <c r="B3310" t="s">
        <v>3842</v>
      </c>
      <c r="C3310" t="s">
        <v>330</v>
      </c>
      <c r="D3310" t="s">
        <v>8346</v>
      </c>
      <c r="E3310" t="str">
        <f>VLOOKUP(TRIM(SUBSTITUTE(D3310,CHAR(160),CHAR(32))),Metadata!B$1:C$2632,2,FALSE)</f>
        <v>Montesquieu, Charles de Secondat, baron de, 1689-1755.</v>
      </c>
      <c r="F3310" t="str">
        <f>VLOOKUP(TRIM(SUBSTITUTE(D3310,CHAR(160),CHAR(32))),Metadata!B$1:D$2632,3,FALSE)</f>
        <v>Discours de réception a l'Académie des Sciences de Bordeaux: prononcé le premier mai 1716</v>
      </c>
      <c r="G3310">
        <f>VLOOKUP(TRIM(SUBSTITUTE(D3310,CHAR(160),CHAR(32))),Metadata!B$1:E$2632,4,FALSE)</f>
        <v>1726</v>
      </c>
      <c r="H3310" t="s">
        <v>448</v>
      </c>
      <c r="J3310" t="str">
        <f>VLOOKUP(TRIM(SUBSTITUTE(D3310,CHAR(160),CHAR(32))),Metadata!B$1:H$2632,7,FALSE)</f>
        <v>eloquence</v>
      </c>
      <c r="L3310" t="str">
        <f>VLOOKUP(TRIM(SUBSTITUTE(D3310,CHAR(160),CHAR(32))),Metadata!B$1:J$2632,9,FALSE)</f>
        <v>prose</v>
      </c>
      <c r="M3310">
        <f>VLOOKUP(TRIM(SUBSTITUTE(D3310,CHAR(160),CHAR(32))),Metadata!B$1:K$2632,10,FALSE)</f>
        <v>14245</v>
      </c>
      <c r="N3310" s="1" t="s">
        <v>3796</v>
      </c>
      <c r="O3310">
        <v>245</v>
      </c>
      <c r="P3310">
        <v>247</v>
      </c>
      <c r="Q3310">
        <v>249</v>
      </c>
      <c r="R3310">
        <v>250</v>
      </c>
      <c r="S3310">
        <v>252</v>
      </c>
      <c r="T3310">
        <v>255</v>
      </c>
    </row>
    <row r="3311" spans="1:20" x14ac:dyDescent="0.25">
      <c r="A3311" t="s">
        <v>4354</v>
      </c>
      <c r="B3311" t="s">
        <v>3842</v>
      </c>
      <c r="C3311" t="s">
        <v>330</v>
      </c>
      <c r="D3311" t="s">
        <v>8183</v>
      </c>
      <c r="E3311" t="str">
        <f>VLOOKUP(TRIM(SUBSTITUTE(D3311,CHAR(160),CHAR(32))),Metadata!B$1:C$2632,2,FALSE)</f>
        <v>Barthélemy, Jean-Jacques, 1716-1795.</v>
      </c>
      <c r="F3311" t="str">
        <f>VLOOKUP(TRIM(SUBSTITUTE(D3311,CHAR(160),CHAR(32))),Metadata!B$1:D$2632,3,FALSE)</f>
        <v>Voyage du jeune anacharsis</v>
      </c>
      <c r="G3311">
        <f>VLOOKUP(TRIM(SUBSTITUTE(D3311,CHAR(160),CHAR(32))),Metadata!B$1:E$2632,4,FALSE)</f>
        <v>1788</v>
      </c>
      <c r="H3311" t="s">
        <v>448</v>
      </c>
      <c r="J3311" t="str">
        <f>VLOOKUP(TRIM(SUBSTITUTE(D3311,CHAR(160),CHAR(32))),Metadata!B$1:H$2632,7,FALSE)</f>
        <v>melanges litteraires</v>
      </c>
      <c r="L3311" t="str">
        <f>VLOOKUP(TRIM(SUBSTITUTE(D3311,CHAR(160),CHAR(32))),Metadata!B$1:J$2632,9,FALSE)</f>
        <v>prose</v>
      </c>
      <c r="M3311">
        <f>VLOOKUP(TRIM(SUBSTITUTE(D3311,CHAR(160),CHAR(32))),Metadata!B$1:K$2632,10,FALSE)</f>
        <v>539817</v>
      </c>
      <c r="N3311" s="1" t="s">
        <v>3797</v>
      </c>
      <c r="O3311">
        <v>86</v>
      </c>
      <c r="P3311">
        <v>91</v>
      </c>
      <c r="Q3311">
        <v>93</v>
      </c>
      <c r="R3311">
        <v>94</v>
      </c>
      <c r="S3311">
        <v>96</v>
      </c>
      <c r="T3311">
        <v>99</v>
      </c>
    </row>
    <row r="3312" spans="1:20" x14ac:dyDescent="0.25">
      <c r="A3312" t="s">
        <v>4354</v>
      </c>
      <c r="B3312" t="s">
        <v>3842</v>
      </c>
      <c r="C3312" t="s">
        <v>330</v>
      </c>
      <c r="D3312" t="s">
        <v>8345</v>
      </c>
      <c r="E3312" t="str">
        <f>VLOOKUP(TRIM(SUBSTITUTE(D3312,CHAR(160),CHAR(32))),Metadata!B$1:C$2632,2,FALSE)</f>
        <v>Montesquieu, Charles de Secondat, baron de, 1689-1755.</v>
      </c>
      <c r="F3312" t="str">
        <f>VLOOKUP(TRIM(SUBSTITUTE(D3312,CHAR(160),CHAR(32))),Metadata!B$1:D$2632,3,FALSE)</f>
        <v>De l'esprit des loix. T. 4</v>
      </c>
      <c r="G3312">
        <f>VLOOKUP(TRIM(SUBSTITUTE(D3312,CHAR(160),CHAR(32))),Metadata!B$1:E$2632,4,FALSE)</f>
        <v>1755</v>
      </c>
      <c r="H3312" t="s">
        <v>448</v>
      </c>
      <c r="J3312" t="str">
        <f>VLOOKUP(TRIM(SUBSTITUTE(D3312,CHAR(160),CHAR(32))),Metadata!B$1:H$2632,7,FALSE)</f>
        <v>traite ou essai</v>
      </c>
      <c r="L3312" t="str">
        <f>VLOOKUP(TRIM(SUBSTITUTE(D3312,CHAR(160),CHAR(32))),Metadata!B$1:J$2632,9,FALSE)</f>
        <v>prose</v>
      </c>
      <c r="M3312">
        <f>VLOOKUP(TRIM(SUBSTITUTE(D3312,CHAR(160),CHAR(32))),Metadata!B$1:K$2632,10,FALSE)</f>
        <v>64918</v>
      </c>
      <c r="N3312" s="1" t="s">
        <v>3798</v>
      </c>
      <c r="O3312">
        <v>131</v>
      </c>
      <c r="P3312">
        <v>134</v>
      </c>
      <c r="Q3312">
        <v>136</v>
      </c>
      <c r="R3312">
        <v>137</v>
      </c>
      <c r="S3312">
        <v>139</v>
      </c>
      <c r="T3312">
        <v>142</v>
      </c>
    </row>
    <row r="3313" spans="1:20" x14ac:dyDescent="0.25">
      <c r="A3313" t="s">
        <v>4354</v>
      </c>
      <c r="B3313" t="s">
        <v>3842</v>
      </c>
      <c r="C3313" t="s">
        <v>330</v>
      </c>
      <c r="D3313" t="s">
        <v>8249</v>
      </c>
      <c r="E3313" t="str">
        <f>VLOOKUP(TRIM(SUBSTITUTE(D3313,CHAR(160),CHAR(32))),Metadata!B$1:C$2632,2,FALSE)</f>
        <v>Dubos, abbé (Jean-Baptiste), 1670-1742.</v>
      </c>
      <c r="F3313" t="str">
        <f>VLOOKUP(TRIM(SUBSTITUTE(D3313,CHAR(160),CHAR(32))),Metadata!B$1:D$2632,3,FALSE)</f>
        <v>Réflexions critiques sur la poésie et sur la peinture</v>
      </c>
      <c r="G3313">
        <f>VLOOKUP(TRIM(SUBSTITUTE(D3313,CHAR(160),CHAR(32))),Metadata!B$1:E$2632,4,FALSE)</f>
        <v>1733</v>
      </c>
      <c r="H3313" t="s">
        <v>448</v>
      </c>
      <c r="J3313" t="str">
        <f>VLOOKUP(TRIM(SUBSTITUTE(D3313,CHAR(160),CHAR(32))),Metadata!B$1:H$2632,7,FALSE)</f>
        <v>melanges litteraires</v>
      </c>
      <c r="L3313" t="str">
        <f>VLOOKUP(TRIM(SUBSTITUTE(D3313,CHAR(160),CHAR(32))),Metadata!B$1:J$2632,9,FALSE)</f>
        <v>prose</v>
      </c>
      <c r="M3313">
        <f>VLOOKUP(TRIM(SUBSTITUTE(D3313,CHAR(160),CHAR(32))),Metadata!B$1:K$2632,10,FALSE)</f>
        <v>256009</v>
      </c>
      <c r="N3313" s="1" t="s">
        <v>3799</v>
      </c>
      <c r="O3313">
        <v>77</v>
      </c>
      <c r="P3313">
        <v>82</v>
      </c>
      <c r="Q3313">
        <v>84</v>
      </c>
      <c r="R3313">
        <v>85</v>
      </c>
      <c r="S3313">
        <v>87</v>
      </c>
      <c r="T3313">
        <v>90</v>
      </c>
    </row>
    <row r="3314" spans="1:20" x14ac:dyDescent="0.25">
      <c r="A3314" t="s">
        <v>4354</v>
      </c>
      <c r="B3314" t="s">
        <v>3842</v>
      </c>
      <c r="C3314" t="s">
        <v>330</v>
      </c>
      <c r="D3314" t="s">
        <v>8373</v>
      </c>
      <c r="E3314" t="str">
        <f>VLOOKUP(TRIM(SUBSTITUTE(D3314,CHAR(160),CHAR(32))),Metadata!B$1:C$2632,2,FALSE)</f>
        <v>Rivarol, Antoine, 1753-1801.</v>
      </c>
      <c r="F3314" t="str">
        <f>VLOOKUP(TRIM(SUBSTITUTE(D3314,CHAR(160),CHAR(32))),Metadata!B$1:D$2632,3,FALSE)</f>
        <v>Le petit almanach de nos grands hommes pour l'année 1788: suivi d'un grand nombre de pièces inédites</v>
      </c>
      <c r="G3314">
        <f>VLOOKUP(TRIM(SUBSTITUTE(D3314,CHAR(160),CHAR(32))),Metadata!B$1:E$2632,4,FALSE)</f>
        <v>1788</v>
      </c>
      <c r="H3314" t="s">
        <v>448</v>
      </c>
      <c r="J3314" t="str">
        <f>VLOOKUP(TRIM(SUBSTITUTE(D3314,CHAR(160),CHAR(32))),Metadata!B$1:H$2632,7,FALSE)</f>
        <v>melanges litteraires</v>
      </c>
      <c r="L3314" t="str">
        <f>VLOOKUP(TRIM(SUBSTITUTE(D3314,CHAR(160),CHAR(32))),Metadata!B$1:J$2632,9,FALSE)</f>
        <v>prose</v>
      </c>
      <c r="M3314">
        <f>VLOOKUP(TRIM(SUBSTITUTE(D3314,CHAR(160),CHAR(32))),Metadata!B$1:K$2632,10,FALSE)</f>
        <v>34520</v>
      </c>
      <c r="N3314" t="s">
        <v>3800</v>
      </c>
      <c r="O3314">
        <v>218</v>
      </c>
      <c r="P3314">
        <v>220</v>
      </c>
      <c r="Q3314">
        <v>222</v>
      </c>
      <c r="R3314">
        <v>223</v>
      </c>
      <c r="S3314">
        <v>225</v>
      </c>
      <c r="T3314">
        <v>228</v>
      </c>
    </row>
    <row r="3315" spans="1:20" x14ac:dyDescent="0.25">
      <c r="A3315" t="s">
        <v>4354</v>
      </c>
      <c r="B3315" t="s">
        <v>3842</v>
      </c>
      <c r="C3315" t="s">
        <v>330</v>
      </c>
      <c r="D3315" t="s">
        <v>8191</v>
      </c>
      <c r="E3315" t="str">
        <f>VLOOKUP(TRIM(SUBSTITUTE(D3315,CHAR(160),CHAR(32))),Metadata!B$1:C$2632,2,FALSE)</f>
        <v>Bonnet, Charles, 1720-1793.</v>
      </c>
      <c r="F3315" t="str">
        <f>VLOOKUP(TRIM(SUBSTITUTE(D3315,CHAR(160),CHAR(32))),Metadata!B$1:D$2632,3,FALSE)</f>
        <v>Contemplation de la nature</v>
      </c>
      <c r="G3315">
        <f>VLOOKUP(TRIM(SUBSTITUTE(D3315,CHAR(160),CHAR(32))),Metadata!B$1:E$2632,4,FALSE)</f>
        <v>1764</v>
      </c>
      <c r="H3315" t="s">
        <v>448</v>
      </c>
      <c r="J3315" t="str">
        <f>VLOOKUP(TRIM(SUBSTITUTE(D3315,CHAR(160),CHAR(32))),Metadata!B$1:H$2632,7,FALSE)</f>
        <v>traite ou essai</v>
      </c>
      <c r="L3315" t="str">
        <f>VLOOKUP(TRIM(SUBSTITUTE(D3315,CHAR(160),CHAR(32))),Metadata!B$1:J$2632,9,FALSE)</f>
        <v>prose</v>
      </c>
      <c r="M3315">
        <f>VLOOKUP(TRIM(SUBSTITUTE(D3315,CHAR(160),CHAR(32))),Metadata!B$1:K$2632,10,FALSE)</f>
        <v>139979</v>
      </c>
      <c r="N3315" s="1" t="s">
        <v>3801</v>
      </c>
      <c r="O3315">
        <v>231</v>
      </c>
      <c r="P3315">
        <v>233</v>
      </c>
      <c r="Q3315">
        <v>235</v>
      </c>
      <c r="R3315">
        <v>236</v>
      </c>
      <c r="S3315">
        <v>238</v>
      </c>
      <c r="T3315">
        <v>241</v>
      </c>
    </row>
    <row r="3316" spans="1:20" x14ac:dyDescent="0.25">
      <c r="A3316" t="s">
        <v>4354</v>
      </c>
      <c r="B3316" t="s">
        <v>3842</v>
      </c>
      <c r="C3316" t="s">
        <v>330</v>
      </c>
      <c r="D3316" t="s">
        <v>5960</v>
      </c>
      <c r="E3316" t="str">
        <f>VLOOKUP(TRIM(SUBSTITUTE(D3316,CHAR(160),CHAR(32))),Metadata!B$1:C$2632,2,FALSE)</f>
        <v>Maréchal, Sylvain, 1750-1803.</v>
      </c>
      <c r="F3316" t="str">
        <f>VLOOKUP(TRIM(SUBSTITUTE(D3316,CHAR(160),CHAR(32))),Metadata!B$1:D$2632,3,FALSE)</f>
        <v>Dictionnaire des athées anciens et modernes</v>
      </c>
      <c r="G3316">
        <f>VLOOKUP(TRIM(SUBSTITUTE(D3316,CHAR(160),CHAR(32))),Metadata!B$1:E$2632,4,FALSE)</f>
        <v>1833</v>
      </c>
      <c r="H3316" t="s">
        <v>450</v>
      </c>
      <c r="J3316" t="str">
        <f>VLOOKUP(TRIM(SUBSTITUTE(D3316,CHAR(160),CHAR(32))),Metadata!B$1:H$2632,7,FALSE)</f>
        <v>traite</v>
      </c>
      <c r="L3316" t="str">
        <f>VLOOKUP(TRIM(SUBSTITUTE(D3316,CHAR(160),CHAR(32))),Metadata!B$1:J$2632,9,FALSE)</f>
        <v/>
      </c>
      <c r="M3316">
        <f>VLOOKUP(TRIM(SUBSTITUTE(D3316,CHAR(160),CHAR(32))),Metadata!B$1:K$2632,10,FALSE)</f>
        <v>129623</v>
      </c>
      <c r="N3316" s="1" t="s">
        <v>3802</v>
      </c>
      <c r="O3316">
        <v>33</v>
      </c>
      <c r="P3316">
        <v>35</v>
      </c>
      <c r="Q3316">
        <v>37</v>
      </c>
      <c r="R3316">
        <v>38</v>
      </c>
      <c r="S3316">
        <v>40</v>
      </c>
      <c r="T3316">
        <v>43</v>
      </c>
    </row>
    <row r="3317" spans="1:20" x14ac:dyDescent="0.25">
      <c r="A3317" t="s">
        <v>4354</v>
      </c>
      <c r="B3317" t="s">
        <v>3842</v>
      </c>
      <c r="C3317" t="s">
        <v>330</v>
      </c>
      <c r="D3317" t="s">
        <v>8578</v>
      </c>
      <c r="E3317" t="str">
        <f>VLOOKUP(TRIM(SUBSTITUTE(D3317,CHAR(160),CHAR(32))),Metadata!B$1:C$2632,2,FALSE)</f>
        <v>Joubert, Joseph, 1754-1824.</v>
      </c>
      <c r="F3317" t="str">
        <f>VLOOKUP(TRIM(SUBSTITUTE(D3317,CHAR(160),CHAR(32))),Metadata!B$1:D$2632,3,FALSE)</f>
        <v>Pensées, essais, maximes et correspondance de J. Joubert</v>
      </c>
      <c r="G3317">
        <f>VLOOKUP(TRIM(SUBSTITUTE(D3317,CHAR(160),CHAR(32))),Metadata!B$1:E$2632,4,FALSE)</f>
        <v>1824</v>
      </c>
      <c r="H3317" t="s">
        <v>450</v>
      </c>
      <c r="J3317" t="str">
        <f>VLOOKUP(TRIM(SUBSTITUTE(D3317,CHAR(160),CHAR(32))),Metadata!B$1:H$2632,7,FALSE)</f>
        <v>memoires</v>
      </c>
      <c r="L3317" t="str">
        <f>VLOOKUP(TRIM(SUBSTITUTE(D3317,CHAR(160),CHAR(32))),Metadata!B$1:J$2632,9,FALSE)</f>
        <v>prose</v>
      </c>
      <c r="M3317">
        <f>VLOOKUP(TRIM(SUBSTITUTE(D3317,CHAR(160),CHAR(32))),Metadata!B$1:K$2632,10,FALSE)</f>
        <v>91433</v>
      </c>
      <c r="N3317" s="1" t="s">
        <v>3803</v>
      </c>
      <c r="O3317">
        <v>123</v>
      </c>
      <c r="P3317">
        <v>128</v>
      </c>
      <c r="Q3317">
        <v>130</v>
      </c>
      <c r="R3317">
        <v>131</v>
      </c>
      <c r="S3317">
        <v>133</v>
      </c>
      <c r="T3317">
        <v>136</v>
      </c>
    </row>
    <row r="3318" spans="1:20" x14ac:dyDescent="0.25">
      <c r="A3318" t="s">
        <v>4354</v>
      </c>
      <c r="B3318" t="s">
        <v>3842</v>
      </c>
      <c r="C3318" t="s">
        <v>330</v>
      </c>
      <c r="D3318" t="s">
        <v>8463</v>
      </c>
      <c r="E3318" t="str">
        <f>VLOOKUP(TRIM(SUBSTITUTE(D3318,CHAR(160),CHAR(32))),Metadata!B$1:C$2632,2,FALSE)</f>
        <v>Clemenceau, Georges, 1841-1929.</v>
      </c>
      <c r="F3318" t="str">
        <f>VLOOKUP(TRIM(SUBSTITUTE(D3318,CHAR(160),CHAR(32))),Metadata!B$1:D$2632,3,FALSE)</f>
        <v>L'iniquité</v>
      </c>
      <c r="G3318">
        <f>VLOOKUP(TRIM(SUBSTITUTE(D3318,CHAR(160),CHAR(32))),Metadata!B$1:E$2632,4,FALSE)</f>
        <v>1899</v>
      </c>
      <c r="H3318" t="s">
        <v>450</v>
      </c>
      <c r="J3318" t="str">
        <f>VLOOKUP(TRIM(SUBSTITUTE(D3318,CHAR(160),CHAR(32))),Metadata!B$1:H$2632,7,FALSE)</f>
        <v>memoires</v>
      </c>
      <c r="L3318" t="str">
        <f>VLOOKUP(TRIM(SUBSTITUTE(D3318,CHAR(160),CHAR(32))),Metadata!B$1:J$2632,9,FALSE)</f>
        <v>prose</v>
      </c>
      <c r="M3318">
        <f>VLOOKUP(TRIM(SUBSTITUTE(D3318,CHAR(160),CHAR(32))),Metadata!B$1:K$2632,10,FALSE)</f>
        <v>146843</v>
      </c>
      <c r="N3318" s="1" t="s">
        <v>3804</v>
      </c>
      <c r="O3318">
        <v>38</v>
      </c>
      <c r="P3318">
        <v>41</v>
      </c>
      <c r="Q3318">
        <v>43</v>
      </c>
      <c r="R3318">
        <v>44</v>
      </c>
      <c r="S3318">
        <v>52</v>
      </c>
      <c r="T3318">
        <v>55</v>
      </c>
    </row>
    <row r="3319" spans="1:20" x14ac:dyDescent="0.25">
      <c r="A3319" t="s">
        <v>4354</v>
      </c>
      <c r="B3319" t="s">
        <v>3842</v>
      </c>
      <c r="C3319" t="s">
        <v>330</v>
      </c>
      <c r="D3319" t="s">
        <v>8676</v>
      </c>
      <c r="E3319" t="str">
        <f>VLOOKUP(TRIM(SUBSTITUTE(D3319,CHAR(160),CHAR(32))),Metadata!B$1:C$2632,2,FALSE)</f>
        <v>Stendhal, 1783-1842.</v>
      </c>
      <c r="F3319" t="str">
        <f>VLOOKUP(TRIM(SUBSTITUTE(D3319,CHAR(160),CHAR(32))),Metadata!B$1:D$2632,3,FALSE)</f>
        <v>La chartreuse de Parme</v>
      </c>
      <c r="G3319">
        <f>VLOOKUP(TRIM(SUBSTITUTE(D3319,CHAR(160),CHAR(32))),Metadata!B$1:E$2632,4,FALSE)</f>
        <v>1839</v>
      </c>
      <c r="H3319" t="s">
        <v>450</v>
      </c>
      <c r="J3319" t="str">
        <f>VLOOKUP(TRIM(SUBSTITUTE(D3319,CHAR(160),CHAR(32))),Metadata!B$1:H$2632,7,FALSE)</f>
        <v>roman</v>
      </c>
      <c r="L3319" t="str">
        <f>VLOOKUP(TRIM(SUBSTITUTE(D3319,CHAR(160),CHAR(32))),Metadata!B$1:J$2632,9,FALSE)</f>
        <v>prose</v>
      </c>
      <c r="M3319">
        <f>VLOOKUP(TRIM(SUBSTITUTE(D3319,CHAR(160),CHAR(32))),Metadata!B$1:K$2632,10,FALSE)</f>
        <v>195086</v>
      </c>
      <c r="N3319" s="1" t="s">
        <v>3805</v>
      </c>
      <c r="O3319">
        <v>112</v>
      </c>
      <c r="P3319">
        <v>117</v>
      </c>
      <c r="Q3319">
        <v>119</v>
      </c>
      <c r="R3319">
        <v>120</v>
      </c>
      <c r="S3319">
        <v>122</v>
      </c>
      <c r="T3319">
        <v>125</v>
      </c>
    </row>
    <row r="3320" spans="1:20" x14ac:dyDescent="0.25">
      <c r="A3320" t="s">
        <v>4354</v>
      </c>
      <c r="B3320" t="s">
        <v>3842</v>
      </c>
      <c r="C3320" t="s">
        <v>330</v>
      </c>
      <c r="D3320" t="s">
        <v>8483</v>
      </c>
      <c r="E3320" t="str">
        <f>VLOOKUP(TRIM(SUBSTITUTE(D3320,CHAR(160),CHAR(32))),Metadata!B$1:C$2632,2,FALSE)</f>
        <v>Du Camp, Maxime, 1822-1894.</v>
      </c>
      <c r="F3320" t="str">
        <f>VLOOKUP(TRIM(SUBSTITUTE(D3320,CHAR(160),CHAR(32))),Metadata!B$1:D$2632,3,FALSE)</f>
        <v>Le Nil: Egypte et Nubie</v>
      </c>
      <c r="G3320">
        <f>VLOOKUP(TRIM(SUBSTITUTE(D3320,CHAR(160),CHAR(32))),Metadata!B$1:E$2632,4,FALSE)</f>
        <v>1854</v>
      </c>
      <c r="H3320" t="s">
        <v>450</v>
      </c>
      <c r="J3320" t="str">
        <f>VLOOKUP(TRIM(SUBSTITUTE(D3320,CHAR(160),CHAR(32))),Metadata!B$1:H$2632,7,FALSE)</f>
        <v>recit de voyage</v>
      </c>
      <c r="L3320" t="str">
        <f>VLOOKUP(TRIM(SUBSTITUTE(D3320,CHAR(160),CHAR(32))),Metadata!B$1:J$2632,9,FALSE)</f>
        <v>prose</v>
      </c>
      <c r="M3320">
        <f>VLOOKUP(TRIM(SUBSTITUTE(D3320,CHAR(160),CHAR(32))),Metadata!B$1:K$2632,10,FALSE)</f>
        <v>88229</v>
      </c>
      <c r="N3320" s="1" t="s">
        <v>3806</v>
      </c>
      <c r="O3320">
        <v>31</v>
      </c>
      <c r="P3320">
        <v>38</v>
      </c>
      <c r="Q3320">
        <v>45</v>
      </c>
      <c r="R3320">
        <v>46</v>
      </c>
      <c r="S3320">
        <v>48</v>
      </c>
      <c r="T3320">
        <v>51</v>
      </c>
    </row>
    <row r="3321" spans="1:20" x14ac:dyDescent="0.25">
      <c r="A3321" t="s">
        <v>4354</v>
      </c>
      <c r="B3321" t="s">
        <v>3842</v>
      </c>
      <c r="C3321" t="s">
        <v>330</v>
      </c>
      <c r="D3321" t="s">
        <v>6322</v>
      </c>
      <c r="E3321" t="str">
        <f>VLOOKUP(TRIM(SUBSTITUTE(D3321,CHAR(160),CHAR(32))),Metadata!B$1:C$2632,2,FALSE)</f>
        <v>Gaberel, J.</v>
      </c>
      <c r="F3321" t="str">
        <f>VLOOKUP(TRIM(SUBSTITUTE(D3321,CHAR(160),CHAR(32))),Metadata!B$1:D$2632,3,FALSE)</f>
        <v>Rousseau et les Genèvois</v>
      </c>
      <c r="G3321">
        <f>VLOOKUP(TRIM(SUBSTITUTE(D3321,CHAR(160),CHAR(32))),Metadata!B$1:E$2632,4,FALSE)</f>
        <v>1858</v>
      </c>
      <c r="H3321" t="s">
        <v>450</v>
      </c>
      <c r="J3321" t="str">
        <f>VLOOKUP(TRIM(SUBSTITUTE(D3321,CHAR(160),CHAR(32))),Metadata!B$1:H$2632,7,FALSE)</f>
        <v>traite</v>
      </c>
      <c r="L3321" t="str">
        <f>VLOOKUP(TRIM(SUBSTITUTE(D3321,CHAR(160),CHAR(32))),Metadata!B$1:J$2632,9,FALSE)</f>
        <v/>
      </c>
      <c r="M3321">
        <f>VLOOKUP(TRIM(SUBSTITUTE(D3321,CHAR(160),CHAR(32))),Metadata!B$1:K$2632,10,FALSE)</f>
        <v>48424</v>
      </c>
      <c r="N3321" s="1" t="s">
        <v>3807</v>
      </c>
      <c r="O3321">
        <v>109</v>
      </c>
      <c r="P3321">
        <v>114</v>
      </c>
      <c r="Q3321">
        <v>116</v>
      </c>
      <c r="R3321">
        <v>117</v>
      </c>
      <c r="S3321">
        <v>125</v>
      </c>
      <c r="T3321">
        <v>128</v>
      </c>
    </row>
    <row r="3322" spans="1:20" x14ac:dyDescent="0.25">
      <c r="A3322" t="s">
        <v>4354</v>
      </c>
      <c r="B3322" t="s">
        <v>3842</v>
      </c>
      <c r="C3322" t="s">
        <v>330</v>
      </c>
      <c r="D3322" t="s">
        <v>6105</v>
      </c>
      <c r="E3322" t="str">
        <f>VLOOKUP(TRIM(SUBSTITUTE(D3322,CHAR(160),CHAR(32))),Metadata!B$1:C$2632,2,FALSE)</f>
        <v>Tocqueville, Alexis de, 1805-1859.</v>
      </c>
      <c r="F3322" t="str">
        <f>VLOOKUP(TRIM(SUBSTITUTE(D3322,CHAR(160),CHAR(32))),Metadata!B$1:D$2632,3,FALSE)</f>
        <v>De la démocratie en Amérique II [1]</v>
      </c>
      <c r="G3322">
        <f>VLOOKUP(TRIM(SUBSTITUTE(D3322,CHAR(160),CHAR(32))),Metadata!B$1:E$2632,4,FALSE)</f>
        <v>1840</v>
      </c>
      <c r="H3322" t="s">
        <v>450</v>
      </c>
      <c r="J3322" t="str">
        <f>VLOOKUP(TRIM(SUBSTITUTE(D3322,CHAR(160),CHAR(32))),Metadata!B$1:H$2632,7,FALSE)</f>
        <v>traite</v>
      </c>
      <c r="L3322" t="str">
        <f>VLOOKUP(TRIM(SUBSTITUTE(D3322,CHAR(160),CHAR(32))),Metadata!B$1:J$2632,9,FALSE)</f>
        <v/>
      </c>
      <c r="M3322">
        <f>VLOOKUP(TRIM(SUBSTITUTE(D3322,CHAR(160),CHAR(32))),Metadata!B$1:K$2632,10,FALSE)</f>
        <v>60786</v>
      </c>
      <c r="N3322" s="1" t="s">
        <v>3808</v>
      </c>
      <c r="O3322">
        <v>5</v>
      </c>
      <c r="P3322">
        <v>7</v>
      </c>
      <c r="Q3322">
        <v>31</v>
      </c>
      <c r="R3322">
        <v>32</v>
      </c>
      <c r="S3322">
        <v>40</v>
      </c>
      <c r="T3322">
        <v>43</v>
      </c>
    </row>
    <row r="3323" spans="1:20" x14ac:dyDescent="0.25">
      <c r="A3323" t="s">
        <v>4354</v>
      </c>
      <c r="B3323" t="s">
        <v>3842</v>
      </c>
      <c r="C3323" t="s">
        <v>330</v>
      </c>
      <c r="D3323" t="s">
        <v>8494</v>
      </c>
      <c r="E3323" t="str">
        <f>VLOOKUP(TRIM(SUBSTITUTE(D3323,CHAR(160),CHAR(32))),Metadata!B$1:C$2632,2,FALSE)</f>
        <v>Dumas, Alexandre (père), 1802-1870.</v>
      </c>
      <c r="F3323" t="str">
        <f>VLOOKUP(TRIM(SUBSTITUTE(D3323,CHAR(160),CHAR(32))),Metadata!B$1:D$2632,3,FALSE)</f>
        <v>Fernande</v>
      </c>
      <c r="G3323">
        <f>VLOOKUP(TRIM(SUBSTITUTE(D3323,CHAR(160),CHAR(32))),Metadata!B$1:E$2632,4,FALSE)</f>
        <v>1844</v>
      </c>
      <c r="H3323" t="s">
        <v>450</v>
      </c>
      <c r="J3323" t="str">
        <f>VLOOKUP(TRIM(SUBSTITUTE(D3323,CHAR(160),CHAR(32))),Metadata!B$1:H$2632,7,FALSE)</f>
        <v>Narratif, Roman</v>
      </c>
      <c r="L3323" t="str">
        <f>VLOOKUP(TRIM(SUBSTITUTE(D3323,CHAR(160),CHAR(32))),Metadata!B$1:J$2632,9,FALSE)</f>
        <v/>
      </c>
      <c r="M3323">
        <f>VLOOKUP(TRIM(SUBSTITUTE(D3323,CHAR(160),CHAR(32))),Metadata!B$1:K$2632,10,FALSE)</f>
        <v>119906</v>
      </c>
      <c r="N3323" s="1" t="s">
        <v>3809</v>
      </c>
      <c r="O3323">
        <v>60</v>
      </c>
      <c r="P3323">
        <v>62</v>
      </c>
      <c r="Q3323">
        <v>64</v>
      </c>
      <c r="R3323">
        <v>65</v>
      </c>
      <c r="S3323">
        <v>67</v>
      </c>
      <c r="T3323">
        <v>70</v>
      </c>
    </row>
    <row r="3324" spans="1:20" x14ac:dyDescent="0.25">
      <c r="A3324" t="s">
        <v>4354</v>
      </c>
      <c r="B3324" t="s">
        <v>3842</v>
      </c>
      <c r="C3324" t="s">
        <v>330</v>
      </c>
      <c r="D3324" t="s">
        <v>8501</v>
      </c>
      <c r="E3324" t="str">
        <f>VLOOKUP(TRIM(SUBSTITUTE(D3324,CHAR(160),CHAR(32))),Metadata!B$1:C$2632,2,FALSE)</f>
        <v>Dumas, Alexandre (père), 1802-1870.</v>
      </c>
      <c r="F3324" t="str">
        <f>VLOOKUP(TRIM(SUBSTITUTE(D3324,CHAR(160),CHAR(32))),Metadata!B$1:D$2632,3,FALSE)</f>
        <v>Mille et un Fantômes (Les)</v>
      </c>
      <c r="G3324">
        <f>VLOOKUP(TRIM(SUBSTITUTE(D3324,CHAR(160),CHAR(32))),Metadata!B$1:E$2632,4,FALSE)</f>
        <v>1849</v>
      </c>
      <c r="H3324" t="s">
        <v>450</v>
      </c>
      <c r="J3324" t="str">
        <f>VLOOKUP(TRIM(SUBSTITUTE(D3324,CHAR(160),CHAR(32))),Metadata!B$1:H$2632,7,FALSE)</f>
        <v>Narratif, Roman</v>
      </c>
      <c r="L3324" t="str">
        <f>VLOOKUP(TRIM(SUBSTITUTE(D3324,CHAR(160),CHAR(32))),Metadata!B$1:J$2632,9,FALSE)</f>
        <v/>
      </c>
      <c r="M3324">
        <f>VLOOKUP(TRIM(SUBSTITUTE(D3324,CHAR(160),CHAR(32))),Metadata!B$1:K$2632,10,FALSE)</f>
        <v>277219</v>
      </c>
      <c r="N3324" s="1" t="s">
        <v>3810</v>
      </c>
      <c r="O3324">
        <v>150</v>
      </c>
      <c r="P3324">
        <v>153</v>
      </c>
      <c r="Q3324">
        <v>155</v>
      </c>
      <c r="R3324">
        <v>156</v>
      </c>
      <c r="S3324">
        <v>158</v>
      </c>
      <c r="T3324">
        <v>161</v>
      </c>
    </row>
    <row r="3325" spans="1:20" x14ac:dyDescent="0.25">
      <c r="A3325" t="s">
        <v>4354</v>
      </c>
      <c r="B3325" t="s">
        <v>3842</v>
      </c>
      <c r="C3325" t="s">
        <v>330</v>
      </c>
      <c r="D3325" t="s">
        <v>6051</v>
      </c>
      <c r="E3325" t="str">
        <f>VLOOKUP(TRIM(SUBSTITUTE(D3325,CHAR(160),CHAR(32))),Metadata!B$1:C$2632,2,FALSE)</f>
        <v>Guizot, François, 1787-1874.</v>
      </c>
      <c r="F3325" t="str">
        <f>VLOOKUP(TRIM(SUBSTITUTE(D3325,CHAR(160),CHAR(32))),Metadata!B$1:D$2632,3,FALSE)</f>
        <v>Histoire générale de la civilisation en Europe depuis la chute de l'empire romain jus-qu'à la Révolution française</v>
      </c>
      <c r="G3325">
        <f>VLOOKUP(TRIM(SUBSTITUTE(D3325,CHAR(160),CHAR(32))),Metadata!B$1:E$2632,4,FALSE)</f>
        <v>1838</v>
      </c>
      <c r="H3325" t="s">
        <v>450</v>
      </c>
      <c r="J3325" t="str">
        <f>VLOOKUP(TRIM(SUBSTITUTE(D3325,CHAR(160),CHAR(32))),Metadata!B$1:H$2632,7,FALSE)</f>
        <v>traite</v>
      </c>
      <c r="L3325" t="str">
        <f>VLOOKUP(TRIM(SUBSTITUTE(D3325,CHAR(160),CHAR(32))),Metadata!B$1:J$2632,9,FALSE)</f>
        <v/>
      </c>
      <c r="M3325">
        <f>VLOOKUP(TRIM(SUBSTITUTE(D3325,CHAR(160),CHAR(32))),Metadata!B$1:K$2632,10,FALSE)</f>
        <v>106757</v>
      </c>
      <c r="N3325" s="1" t="s">
        <v>3811</v>
      </c>
      <c r="O3325">
        <v>423</v>
      </c>
      <c r="P3325">
        <v>427</v>
      </c>
      <c r="Q3325">
        <v>429</v>
      </c>
      <c r="R3325">
        <v>430</v>
      </c>
      <c r="S3325">
        <v>432</v>
      </c>
      <c r="T3325">
        <v>435</v>
      </c>
    </row>
    <row r="3326" spans="1:20" x14ac:dyDescent="0.25">
      <c r="A3326" t="s">
        <v>4354</v>
      </c>
      <c r="B3326" t="s">
        <v>3842</v>
      </c>
      <c r="C3326" t="s">
        <v>330</v>
      </c>
      <c r="D3326" t="s">
        <v>8698</v>
      </c>
      <c r="E3326" t="str">
        <f>VLOOKUP(TRIM(SUBSTITUTE(D3326,CHAR(160),CHAR(32))),Metadata!B$1:C$2632,2,FALSE)</f>
        <v>Verlaine, Paul, 1844-1896.</v>
      </c>
      <c r="F3326" t="str">
        <f>VLOOKUP(TRIM(SUBSTITUTE(D3326,CHAR(160),CHAR(32))),Metadata!B$1:D$2632,3,FALSE)</f>
        <v>La Bonne Chanson</v>
      </c>
      <c r="G3326">
        <f>VLOOKUP(TRIM(SUBSTITUTE(D3326,CHAR(160),CHAR(32))),Metadata!B$1:E$2632,4,FALSE)</f>
        <v>1870</v>
      </c>
      <c r="H3326" t="s">
        <v>450</v>
      </c>
      <c r="J3326" t="str">
        <f>VLOOKUP(TRIM(SUBSTITUTE(D3326,CHAR(160),CHAR(32))),Metadata!B$1:H$2632,7,FALSE)</f>
        <v>poesie</v>
      </c>
      <c r="L3326" t="str">
        <f>VLOOKUP(TRIM(SUBSTITUTE(D3326,CHAR(160),CHAR(32))),Metadata!B$1:J$2632,9,FALSE)</f>
        <v/>
      </c>
      <c r="M3326">
        <f>VLOOKUP(TRIM(SUBSTITUTE(D3326,CHAR(160),CHAR(32))),Metadata!B$1:K$2632,10,FALSE)</f>
        <v>5315</v>
      </c>
      <c r="N3326" t="s">
        <v>3812</v>
      </c>
      <c r="O3326">
        <v>272</v>
      </c>
      <c r="P3326">
        <v>277</v>
      </c>
      <c r="Q3326">
        <v>285</v>
      </c>
      <c r="R3326">
        <v>288</v>
      </c>
    </row>
    <row r="3327" spans="1:20" x14ac:dyDescent="0.25">
      <c r="A3327" t="s">
        <v>4354</v>
      </c>
      <c r="B3327" t="s">
        <v>3842</v>
      </c>
      <c r="C3327" t="s">
        <v>330</v>
      </c>
      <c r="D3327" t="s">
        <v>6713</v>
      </c>
      <c r="E3327" t="str">
        <f>VLOOKUP(TRIM(SUBSTITUTE(D3327,CHAR(160),CHAR(32))),Metadata!B$1:C$2632,2,FALSE)</f>
        <v>Tarde, Gabriel, 1843-1904.</v>
      </c>
      <c r="F3327" t="str">
        <f>VLOOKUP(TRIM(SUBSTITUTE(D3327,CHAR(160),CHAR(32))),Metadata!B$1:D$2632,3,FALSE)</f>
        <v>La criminalité comparée</v>
      </c>
      <c r="G3327">
        <f>VLOOKUP(TRIM(SUBSTITUTE(D3327,CHAR(160),CHAR(32))),Metadata!B$1:E$2632,4,FALSE)</f>
        <v>1890</v>
      </c>
      <c r="H3327" t="s">
        <v>450</v>
      </c>
      <c r="J3327" t="str">
        <f>VLOOKUP(TRIM(SUBSTITUTE(D3327,CHAR(160),CHAR(32))),Metadata!B$1:H$2632,7,FALSE)</f>
        <v>traite</v>
      </c>
      <c r="L3327" t="str">
        <f>VLOOKUP(TRIM(SUBSTITUTE(D3327,CHAR(160),CHAR(32))),Metadata!B$1:J$2632,9,FALSE)</f>
        <v/>
      </c>
      <c r="M3327">
        <f>VLOOKUP(TRIM(SUBSTITUTE(D3327,CHAR(160),CHAR(32))),Metadata!B$1:K$2632,10,FALSE)</f>
        <v>73815</v>
      </c>
      <c r="N3327" s="1" t="s">
        <v>3813</v>
      </c>
      <c r="O3327">
        <v>108</v>
      </c>
      <c r="P3327">
        <v>110</v>
      </c>
      <c r="Q3327">
        <v>112</v>
      </c>
      <c r="R3327">
        <v>113</v>
      </c>
      <c r="S3327">
        <v>115</v>
      </c>
      <c r="T3327">
        <v>118</v>
      </c>
    </row>
    <row r="3328" spans="1:20" x14ac:dyDescent="0.25">
      <c r="A3328" t="s">
        <v>4354</v>
      </c>
      <c r="B3328" t="s">
        <v>3842</v>
      </c>
      <c r="C3328" t="s">
        <v>330</v>
      </c>
      <c r="D3328" t="s">
        <v>8502</v>
      </c>
      <c r="E3328" t="str">
        <f>VLOOKUP(TRIM(SUBSTITUTE(D3328,CHAR(160),CHAR(32))),Metadata!B$1:C$2632,2,FALSE)</f>
        <v>Dumas, Alexandre (père), 1802-1870.</v>
      </c>
      <c r="F3328" t="str">
        <f>VLOOKUP(TRIM(SUBSTITUTE(D3328,CHAR(160),CHAR(32))),Metadata!B$1:D$2632,3,FALSE)</f>
        <v>Olympe de Clèves</v>
      </c>
      <c r="G3328">
        <f>VLOOKUP(TRIM(SUBSTITUTE(D3328,CHAR(160),CHAR(32))),Metadata!B$1:E$2632,4,FALSE)</f>
        <v>1851</v>
      </c>
      <c r="H3328" t="s">
        <v>450</v>
      </c>
      <c r="J3328" t="str">
        <f>VLOOKUP(TRIM(SUBSTITUTE(D3328,CHAR(160),CHAR(32))),Metadata!B$1:H$2632,7,FALSE)</f>
        <v>Narratif, Roman</v>
      </c>
      <c r="L3328" t="str">
        <f>VLOOKUP(TRIM(SUBSTITUTE(D3328,CHAR(160),CHAR(32))),Metadata!B$1:J$2632,9,FALSE)</f>
        <v/>
      </c>
      <c r="M3328">
        <f>VLOOKUP(TRIM(SUBSTITUTE(D3328,CHAR(160),CHAR(32))),Metadata!B$1:K$2632,10,FALSE)</f>
        <v>260354</v>
      </c>
      <c r="N3328" s="1" t="s">
        <v>3814</v>
      </c>
      <c r="O3328">
        <v>222</v>
      </c>
      <c r="P3328">
        <v>227</v>
      </c>
      <c r="Q3328">
        <v>229</v>
      </c>
      <c r="R3328">
        <v>230</v>
      </c>
      <c r="S3328">
        <v>232</v>
      </c>
      <c r="T3328">
        <v>235</v>
      </c>
    </row>
    <row r="3329" spans="1:20" x14ac:dyDescent="0.25">
      <c r="A3329" t="s">
        <v>4354</v>
      </c>
      <c r="B3329" t="s">
        <v>3842</v>
      </c>
      <c r="C3329" t="s">
        <v>330</v>
      </c>
      <c r="D3329" t="s">
        <v>8471</v>
      </c>
      <c r="E3329" t="str">
        <f>VLOOKUP(TRIM(SUBSTITUTE(D3329,CHAR(160),CHAR(32))),Metadata!B$1:C$2632,2,FALSE)</f>
        <v>Courier, Paul-Louis, 1772-1825.</v>
      </c>
      <c r="F3329" t="str">
        <f>VLOOKUP(TRIM(SUBSTITUTE(D3329,CHAR(160),CHAR(32))),Metadata!B$1:D$2632,3,FALSE)</f>
        <v>Pamphlets politiques</v>
      </c>
      <c r="G3329">
        <f>VLOOKUP(TRIM(SUBSTITUTE(D3329,CHAR(160),CHAR(32))),Metadata!B$1:E$2632,4,FALSE)</f>
        <v>1824</v>
      </c>
      <c r="H3329" t="s">
        <v>450</v>
      </c>
      <c r="J3329" t="str">
        <f>VLOOKUP(TRIM(SUBSTITUTE(D3329,CHAR(160),CHAR(32))),Metadata!B$1:H$2632,7,FALSE)</f>
        <v>pamphlet</v>
      </c>
      <c r="L3329" t="str">
        <f>VLOOKUP(TRIM(SUBSTITUTE(D3329,CHAR(160),CHAR(32))),Metadata!B$1:J$2632,9,FALSE)</f>
        <v>prose</v>
      </c>
      <c r="M3329">
        <f>VLOOKUP(TRIM(SUBSTITUTE(D3329,CHAR(160),CHAR(32))),Metadata!B$1:K$2632,10,FALSE)</f>
        <v>89776</v>
      </c>
      <c r="N3329" s="1" t="s">
        <v>3815</v>
      </c>
      <c r="O3329">
        <v>89</v>
      </c>
      <c r="P3329">
        <v>94</v>
      </c>
      <c r="Q3329">
        <v>106</v>
      </c>
      <c r="R3329">
        <v>107</v>
      </c>
      <c r="S3329">
        <v>109</v>
      </c>
      <c r="T3329">
        <v>112</v>
      </c>
    </row>
    <row r="3330" spans="1:20" x14ac:dyDescent="0.25">
      <c r="A3330" t="s">
        <v>4354</v>
      </c>
      <c r="B3330" t="s">
        <v>3842</v>
      </c>
      <c r="C3330" t="s">
        <v>330</v>
      </c>
      <c r="D3330" t="s">
        <v>8670</v>
      </c>
      <c r="E3330" t="str">
        <f>VLOOKUP(TRIM(SUBSTITUTE(D3330,CHAR(160),CHAR(32))),Metadata!B$1:C$2632,2,FALSE)</f>
        <v>Staël, Madame de (Anne-Louise-Germaine), 1766-1817.</v>
      </c>
      <c r="F3330" t="str">
        <f>VLOOKUP(TRIM(SUBSTITUTE(D3330,CHAR(160),CHAR(32))),Metadata!B$1:D$2632,3,FALSE)</f>
        <v>Considérations sur la révolution française</v>
      </c>
      <c r="G3330">
        <f>VLOOKUP(TRIM(SUBSTITUTE(D3330,CHAR(160),CHAR(32))),Metadata!B$1:E$2632,4,FALSE)</f>
        <v>1817</v>
      </c>
      <c r="H3330" t="s">
        <v>450</v>
      </c>
      <c r="J3330" t="str">
        <f>VLOOKUP(TRIM(SUBSTITUTE(D3330,CHAR(160),CHAR(32))),Metadata!B$1:H$2632,7,FALSE)</f>
        <v>traite ou essai</v>
      </c>
      <c r="L3330" t="str">
        <f>VLOOKUP(TRIM(SUBSTITUTE(D3330,CHAR(160),CHAR(32))),Metadata!B$1:J$2632,9,FALSE)</f>
        <v>prose</v>
      </c>
      <c r="M3330">
        <f>VLOOKUP(TRIM(SUBSTITUTE(D3330,CHAR(160),CHAR(32))),Metadata!B$1:K$2632,10,FALSE)</f>
        <v>237484</v>
      </c>
      <c r="N3330" s="1" t="s">
        <v>3816</v>
      </c>
      <c r="O3330">
        <v>112</v>
      </c>
      <c r="P3330">
        <v>117</v>
      </c>
      <c r="Q3330">
        <v>119</v>
      </c>
      <c r="R3330">
        <v>120</v>
      </c>
      <c r="S3330">
        <v>122</v>
      </c>
      <c r="T3330">
        <v>125</v>
      </c>
    </row>
    <row r="3331" spans="1:20" x14ac:dyDescent="0.25">
      <c r="A3331" t="s">
        <v>4354</v>
      </c>
      <c r="B3331" t="s">
        <v>3842</v>
      </c>
      <c r="C3331" t="s">
        <v>330</v>
      </c>
      <c r="D3331" t="s">
        <v>8494</v>
      </c>
      <c r="E3331" t="str">
        <f>VLOOKUP(TRIM(SUBSTITUTE(D3331,CHAR(160),CHAR(32))),Metadata!B$1:C$2632,2,FALSE)</f>
        <v>Dumas, Alexandre (père), 1802-1870.</v>
      </c>
      <c r="F3331" t="str">
        <f>VLOOKUP(TRIM(SUBSTITUTE(D3331,CHAR(160),CHAR(32))),Metadata!B$1:D$2632,3,FALSE)</f>
        <v>Fernande</v>
      </c>
      <c r="G3331">
        <f>VLOOKUP(TRIM(SUBSTITUTE(D3331,CHAR(160),CHAR(32))),Metadata!B$1:E$2632,4,FALSE)</f>
        <v>1844</v>
      </c>
      <c r="H3331" t="s">
        <v>450</v>
      </c>
      <c r="J3331" t="str">
        <f>VLOOKUP(TRIM(SUBSTITUTE(D3331,CHAR(160),CHAR(32))),Metadata!B$1:H$2632,7,FALSE)</f>
        <v>Narratif, Roman</v>
      </c>
      <c r="L3331" t="str">
        <f>VLOOKUP(TRIM(SUBSTITUTE(D3331,CHAR(160),CHAR(32))),Metadata!B$1:J$2632,9,FALSE)</f>
        <v/>
      </c>
      <c r="M3331">
        <f>VLOOKUP(TRIM(SUBSTITUTE(D3331,CHAR(160),CHAR(32))),Metadata!B$1:K$2632,10,FALSE)</f>
        <v>119906</v>
      </c>
      <c r="N3331" s="1" t="s">
        <v>3817</v>
      </c>
      <c r="O3331">
        <v>71</v>
      </c>
      <c r="P3331">
        <v>77</v>
      </c>
      <c r="Q3331">
        <v>79</v>
      </c>
      <c r="R3331">
        <v>80</v>
      </c>
      <c r="S3331">
        <v>82</v>
      </c>
      <c r="T3331">
        <v>85</v>
      </c>
    </row>
    <row r="3332" spans="1:20" x14ac:dyDescent="0.25">
      <c r="A3332" t="s">
        <v>4354</v>
      </c>
      <c r="B3332" t="s">
        <v>3842</v>
      </c>
      <c r="C3332" t="s">
        <v>330</v>
      </c>
      <c r="D3332" t="s">
        <v>8615</v>
      </c>
      <c r="E3332" t="str">
        <f>VLOOKUP(TRIM(SUBSTITUTE(D3332,CHAR(160),CHAR(32))),Metadata!B$1:C$2632,2,FALSE)</f>
        <v>Michelet, Jules, 1798-1874.</v>
      </c>
      <c r="F3332" t="str">
        <f>VLOOKUP(TRIM(SUBSTITUTE(D3332,CHAR(160),CHAR(32))),Metadata!B$1:D$2632,3,FALSE)</f>
        <v>Histoire romaine</v>
      </c>
      <c r="G3332">
        <f>VLOOKUP(TRIM(SUBSTITUTE(D3332,CHAR(160),CHAR(32))),Metadata!B$1:E$2632,4,FALSE)</f>
        <v>1831</v>
      </c>
      <c r="H3332" t="s">
        <v>450</v>
      </c>
      <c r="J3332" t="str">
        <f>VLOOKUP(TRIM(SUBSTITUTE(D3332,CHAR(160),CHAR(32))),Metadata!B$1:H$2632,7,FALSE)</f>
        <v>traite ou essai</v>
      </c>
      <c r="L3332" t="str">
        <f>VLOOKUP(TRIM(SUBSTITUTE(D3332,CHAR(160),CHAR(32))),Metadata!B$1:J$2632,9,FALSE)</f>
        <v>prose</v>
      </c>
      <c r="M3332">
        <f>VLOOKUP(TRIM(SUBSTITUTE(D3332,CHAR(160),CHAR(32))),Metadata!B$1:K$2632,10,FALSE)</f>
        <v>123263</v>
      </c>
      <c r="N3332" s="1" t="s">
        <v>3818</v>
      </c>
      <c r="O3332">
        <v>106</v>
      </c>
      <c r="P3332">
        <v>111</v>
      </c>
      <c r="Q3332">
        <v>113</v>
      </c>
      <c r="R3332">
        <v>114</v>
      </c>
      <c r="S3332">
        <v>116</v>
      </c>
      <c r="T3332">
        <v>119</v>
      </c>
    </row>
    <row r="3333" spans="1:20" x14ac:dyDescent="0.25">
      <c r="A3333" t="s">
        <v>4354</v>
      </c>
      <c r="B3333" t="s">
        <v>3842</v>
      </c>
      <c r="C3333" t="s">
        <v>330</v>
      </c>
      <c r="D3333" t="s">
        <v>8549</v>
      </c>
      <c r="E3333" t="str">
        <f>VLOOKUP(TRIM(SUBSTITUTE(D3333,CHAR(160),CHAR(32))),Metadata!B$1:C$2632,2,FALSE)</f>
        <v>Gautier, Théophile, 1811-1872.</v>
      </c>
      <c r="F3333" t="str">
        <f>VLOOKUP(TRIM(SUBSTITUTE(D3333,CHAR(160),CHAR(32))),Metadata!B$1:D$2632,3,FALSE)</f>
        <v>Mademoiselle de Maupin</v>
      </c>
      <c r="G3333">
        <f>VLOOKUP(TRIM(SUBSTITUTE(D3333,CHAR(160),CHAR(32))),Metadata!B$1:E$2632,4,FALSE)</f>
        <v>1835</v>
      </c>
      <c r="H3333" t="s">
        <v>450</v>
      </c>
      <c r="J3333" t="str">
        <f>VLOOKUP(TRIM(SUBSTITUTE(D3333,CHAR(160),CHAR(32))),Metadata!B$1:H$2632,7,FALSE)</f>
        <v>Narratif, Roman</v>
      </c>
      <c r="L3333" t="str">
        <f>VLOOKUP(TRIM(SUBSTITUTE(D3333,CHAR(160),CHAR(32))),Metadata!B$1:J$2632,9,FALSE)</f>
        <v/>
      </c>
      <c r="M3333">
        <f>VLOOKUP(TRIM(SUBSTITUTE(D3333,CHAR(160),CHAR(32))),Metadata!B$1:K$2632,10,FALSE)</f>
        <v>140254</v>
      </c>
      <c r="N3333" s="1" t="s">
        <v>3819</v>
      </c>
      <c r="O3333">
        <v>86</v>
      </c>
      <c r="P3333">
        <v>88</v>
      </c>
      <c r="Q3333">
        <v>102</v>
      </c>
      <c r="R3333">
        <v>103</v>
      </c>
      <c r="S3333">
        <v>105</v>
      </c>
      <c r="T3333">
        <v>108</v>
      </c>
    </row>
    <row r="3334" spans="1:20" x14ac:dyDescent="0.25">
      <c r="A3334" t="s">
        <v>4354</v>
      </c>
      <c r="B3334" t="s">
        <v>3842</v>
      </c>
      <c r="C3334" t="s">
        <v>330</v>
      </c>
      <c r="D3334" t="s">
        <v>6436</v>
      </c>
      <c r="E3334" t="str">
        <f>VLOOKUP(TRIM(SUBSTITUTE(D3334,CHAR(160),CHAR(32))),Metadata!B$1:C$2632,2,FALSE)</f>
        <v>Léouzon Le Duc, Louis.</v>
      </c>
      <c r="F3334" t="str">
        <f>VLOOKUP(TRIM(SUBSTITUTE(D3334,CHAR(160),CHAR(32))),Metadata!B$1:D$2632,3,FALSE)</f>
        <v>Voltaire et la police</v>
      </c>
      <c r="G3334">
        <f>VLOOKUP(TRIM(SUBSTITUTE(D3334,CHAR(160),CHAR(32))),Metadata!B$1:E$2632,4,FALSE)</f>
        <v>1867</v>
      </c>
      <c r="H3334" t="s">
        <v>450</v>
      </c>
      <c r="J3334" t="str">
        <f>VLOOKUP(TRIM(SUBSTITUTE(D3334,CHAR(160),CHAR(32))),Metadata!B$1:H$2632,7,FALSE)</f>
        <v>traite</v>
      </c>
      <c r="L3334" t="str">
        <f>VLOOKUP(TRIM(SUBSTITUTE(D3334,CHAR(160),CHAR(32))),Metadata!B$1:J$2632,9,FALSE)</f>
        <v/>
      </c>
      <c r="M3334">
        <f>VLOOKUP(TRIM(SUBSTITUTE(D3334,CHAR(160),CHAR(32))),Metadata!B$1:K$2632,10,FALSE)</f>
        <v>56774</v>
      </c>
      <c r="N3334" s="1" t="s">
        <v>3820</v>
      </c>
      <c r="O3334">
        <v>284</v>
      </c>
      <c r="P3334">
        <v>287</v>
      </c>
      <c r="Q3334">
        <v>289</v>
      </c>
      <c r="R3334">
        <v>290</v>
      </c>
      <c r="S3334">
        <v>292</v>
      </c>
      <c r="T3334">
        <v>295</v>
      </c>
    </row>
    <row r="3335" spans="1:20" x14ac:dyDescent="0.25">
      <c r="A3335" t="s">
        <v>4354</v>
      </c>
      <c r="B3335" t="s">
        <v>3842</v>
      </c>
      <c r="C3335" t="s">
        <v>330</v>
      </c>
      <c r="D3335" t="s">
        <v>8561</v>
      </c>
      <c r="E3335" t="str">
        <f>VLOOKUP(TRIM(SUBSTITUTE(D3335,CHAR(160),CHAR(32))),Metadata!B$1:C$2632,2,FALSE)</f>
        <v>Goncourt, Edmond de, 1822-1896: Goncourt, Jules de, 1830-1870.</v>
      </c>
      <c r="F3335" t="str">
        <f>VLOOKUP(TRIM(SUBSTITUTE(D3335,CHAR(160),CHAR(32))),Metadata!B$1:D$2632,3,FALSE)</f>
        <v>Journal. T. 2, 1864-1878</v>
      </c>
      <c r="G3335">
        <f>VLOOKUP(TRIM(SUBSTITUTE(D3335,CHAR(160),CHAR(32))),Metadata!B$1:E$2632,4,FALSE)</f>
        <v>1878</v>
      </c>
      <c r="H3335" t="s">
        <v>450</v>
      </c>
      <c r="J3335" t="str">
        <f>VLOOKUP(TRIM(SUBSTITUTE(D3335,CHAR(160),CHAR(32))),Metadata!B$1:H$2632,7,FALSE)</f>
        <v>memoires</v>
      </c>
      <c r="L3335" t="str">
        <f>VLOOKUP(TRIM(SUBSTITUTE(D3335,CHAR(160),CHAR(32))),Metadata!B$1:J$2632,9,FALSE)</f>
        <v>prose</v>
      </c>
      <c r="M3335">
        <f>VLOOKUP(TRIM(SUBSTITUTE(D3335,CHAR(160),CHAR(32))),Metadata!B$1:K$2632,10,FALSE)</f>
        <v>428542</v>
      </c>
      <c r="N3335" s="1" t="s">
        <v>3821</v>
      </c>
      <c r="O3335">
        <v>167</v>
      </c>
      <c r="P3335">
        <v>171</v>
      </c>
      <c r="Q3335">
        <v>173</v>
      </c>
      <c r="R3335">
        <v>174</v>
      </c>
      <c r="S3335">
        <v>176</v>
      </c>
      <c r="T3335">
        <v>179</v>
      </c>
    </row>
    <row r="3336" spans="1:20" x14ac:dyDescent="0.25">
      <c r="A3336" t="s">
        <v>4354</v>
      </c>
      <c r="B3336" t="s">
        <v>3842</v>
      </c>
      <c r="C3336" t="s">
        <v>330</v>
      </c>
      <c r="D3336" t="s">
        <v>8740</v>
      </c>
      <c r="E3336" t="str">
        <f>VLOOKUP(TRIM(SUBSTITUTE(D3336,CHAR(160),CHAR(32))),Metadata!B$1:C$2632,2,FALSE)</f>
        <v>Alain, 1868-1951.</v>
      </c>
      <c r="F3336" t="str">
        <f>VLOOKUP(TRIM(SUBSTITUTE(D3336,CHAR(160),CHAR(32))),Metadata!B$1:D$2632,3,FALSE)</f>
        <v>Suite à Mars. Échec de la force</v>
      </c>
      <c r="G3336">
        <f>VLOOKUP(TRIM(SUBSTITUTE(D3336,CHAR(160),CHAR(32))),Metadata!B$1:E$2632,4,FALSE)</f>
        <v>1939</v>
      </c>
      <c r="H3336" t="s">
        <v>534</v>
      </c>
      <c r="J3336" t="str">
        <f>VLOOKUP(TRIM(SUBSTITUTE(D3336,CHAR(160),CHAR(32))),Metadata!B$1:H$2632,7,FALSE)</f>
        <v>traite</v>
      </c>
      <c r="L3336" t="str">
        <f>VLOOKUP(TRIM(SUBSTITUTE(D3336,CHAR(160),CHAR(32))),Metadata!B$1:J$2632,9,FALSE)</f>
        <v/>
      </c>
      <c r="M3336">
        <f>VLOOKUP(TRIM(SUBSTITUTE(D3336,CHAR(160),CHAR(32))),Metadata!B$1:K$2632,10,FALSE)</f>
        <v>132842</v>
      </c>
      <c r="N3336" s="1" t="s">
        <v>3822</v>
      </c>
      <c r="O3336">
        <v>119</v>
      </c>
      <c r="P3336">
        <v>124</v>
      </c>
      <c r="Q3336">
        <v>142</v>
      </c>
      <c r="R3336">
        <v>143</v>
      </c>
      <c r="S3336">
        <v>151</v>
      </c>
      <c r="T3336">
        <v>154</v>
      </c>
    </row>
    <row r="3337" spans="1:20" x14ac:dyDescent="0.25">
      <c r="A3337" t="s">
        <v>4354</v>
      </c>
      <c r="B3337" t="s">
        <v>3842</v>
      </c>
      <c r="C3337" t="s">
        <v>330</v>
      </c>
      <c r="D3337" t="s">
        <v>8740</v>
      </c>
      <c r="E3337" t="str">
        <f>VLOOKUP(TRIM(SUBSTITUTE(D3337,CHAR(160),CHAR(32))),Metadata!B$1:C$2632,2,FALSE)</f>
        <v>Alain, 1868-1951.</v>
      </c>
      <c r="F3337" t="str">
        <f>VLOOKUP(TRIM(SUBSTITUTE(D3337,CHAR(160),CHAR(32))),Metadata!B$1:D$2632,3,FALSE)</f>
        <v>Suite à Mars. Échec de la force</v>
      </c>
      <c r="G3337">
        <f>VLOOKUP(TRIM(SUBSTITUTE(D3337,CHAR(160),CHAR(32))),Metadata!B$1:E$2632,4,FALSE)</f>
        <v>1939</v>
      </c>
      <c r="H3337" t="s">
        <v>534</v>
      </c>
      <c r="J3337" t="str">
        <f>VLOOKUP(TRIM(SUBSTITUTE(D3337,CHAR(160),CHAR(32))),Metadata!B$1:H$2632,7,FALSE)</f>
        <v>traite</v>
      </c>
      <c r="L3337" t="str">
        <f>VLOOKUP(TRIM(SUBSTITUTE(D3337,CHAR(160),CHAR(32))),Metadata!B$1:J$2632,9,FALSE)</f>
        <v/>
      </c>
      <c r="M3337">
        <f>VLOOKUP(TRIM(SUBSTITUTE(D3337,CHAR(160),CHAR(32))),Metadata!B$1:K$2632,10,FALSE)</f>
        <v>132842</v>
      </c>
      <c r="N3337" s="1" t="s">
        <v>3823</v>
      </c>
      <c r="O3337">
        <v>47</v>
      </c>
      <c r="P3337">
        <v>49</v>
      </c>
      <c r="Q3337">
        <v>51</v>
      </c>
      <c r="R3337">
        <v>52</v>
      </c>
      <c r="S3337">
        <v>54</v>
      </c>
      <c r="T3337">
        <v>57</v>
      </c>
    </row>
    <row r="3338" spans="1:20" x14ac:dyDescent="0.25">
      <c r="A3338" t="s">
        <v>4354</v>
      </c>
      <c r="B3338" t="s">
        <v>3842</v>
      </c>
      <c r="C3338" t="s">
        <v>330</v>
      </c>
      <c r="D3338" t="s">
        <v>8848</v>
      </c>
      <c r="E3338" t="str">
        <f>VLOOKUP(TRIM(SUBSTITUTE(D3338,CHAR(160),CHAR(32))),Metadata!B$1:C$2632,2,FALSE)</f>
        <v>Durkheim, Emile, 1858-1917.</v>
      </c>
      <c r="F3338" t="str">
        <f>VLOOKUP(TRIM(SUBSTITUTE(D3338,CHAR(160),CHAR(32))),Metadata!B$1:D$2632,3,FALSE)</f>
        <v>Les formes élémentaires de la vie religieuse, 3</v>
      </c>
      <c r="G3338">
        <f>VLOOKUP(TRIM(SUBSTITUTE(D3338,CHAR(160),CHAR(32))),Metadata!B$1:E$2632,4,FALSE)</f>
        <v>1912</v>
      </c>
      <c r="H3338" t="s">
        <v>534</v>
      </c>
      <c r="J3338" t="str">
        <f>VLOOKUP(TRIM(SUBSTITUTE(D3338,CHAR(160),CHAR(32))),Metadata!B$1:H$2632,7,FALSE)</f>
        <v>traite</v>
      </c>
      <c r="L3338" t="str">
        <f>VLOOKUP(TRIM(SUBSTITUTE(D3338,CHAR(160),CHAR(32))),Metadata!B$1:J$2632,9,FALSE)</f>
        <v/>
      </c>
      <c r="M3338">
        <f>VLOOKUP(TRIM(SUBSTITUTE(D3338,CHAR(160),CHAR(32))),Metadata!B$1:K$2632,10,FALSE)</f>
        <v>75569</v>
      </c>
      <c r="N3338" s="1" t="s">
        <v>3824</v>
      </c>
      <c r="O3338">
        <v>48</v>
      </c>
      <c r="P3338">
        <v>50</v>
      </c>
      <c r="Q3338">
        <v>52</v>
      </c>
      <c r="R3338">
        <v>53</v>
      </c>
      <c r="S3338">
        <v>55</v>
      </c>
      <c r="T3338">
        <v>58</v>
      </c>
    </row>
    <row r="3339" spans="1:20" x14ac:dyDescent="0.25">
      <c r="A3339" t="s">
        <v>4354</v>
      </c>
      <c r="B3339" t="s">
        <v>3842</v>
      </c>
      <c r="C3339" t="s">
        <v>330</v>
      </c>
      <c r="D3339" t="s">
        <v>7442</v>
      </c>
      <c r="E3339" t="str">
        <f>VLOOKUP(TRIM(SUBSTITUTE(D3339,CHAR(160),CHAR(32))),Metadata!B$1:C$2632,2,FALSE)</f>
        <v>Mornet, Daniel, 1878-1954.</v>
      </c>
      <c r="F3339" t="str">
        <f>VLOOKUP(TRIM(SUBSTITUTE(D3339,CHAR(160),CHAR(32))),Metadata!B$1:D$2632,3,FALSE)</f>
        <v>Les origines intellectuelles de la révolution française</v>
      </c>
      <c r="G3339">
        <f>VLOOKUP(TRIM(SUBSTITUTE(D3339,CHAR(160),CHAR(32))),Metadata!B$1:E$2632,4,FALSE)</f>
        <v>1933</v>
      </c>
      <c r="H3339" t="s">
        <v>534</v>
      </c>
      <c r="J3339" t="str">
        <f>VLOOKUP(TRIM(SUBSTITUTE(D3339,CHAR(160),CHAR(32))),Metadata!B$1:H$2632,7,FALSE)</f>
        <v>traite</v>
      </c>
      <c r="L3339" t="str">
        <f>VLOOKUP(TRIM(SUBSTITUTE(D3339,CHAR(160),CHAR(32))),Metadata!B$1:J$2632,9,FALSE)</f>
        <v/>
      </c>
      <c r="M3339">
        <f>VLOOKUP(TRIM(SUBSTITUTE(D3339,CHAR(160),CHAR(32))),Metadata!B$1:K$2632,10,FALSE)</f>
        <v>230114</v>
      </c>
      <c r="N3339" s="1" t="s">
        <v>3825</v>
      </c>
      <c r="O3339">
        <v>67</v>
      </c>
      <c r="P3339">
        <v>72</v>
      </c>
      <c r="Q3339">
        <v>74</v>
      </c>
      <c r="R3339">
        <v>75</v>
      </c>
      <c r="S3339">
        <v>83</v>
      </c>
      <c r="T3339">
        <v>86</v>
      </c>
    </row>
    <row r="3340" spans="1:20" x14ac:dyDescent="0.25">
      <c r="A3340" t="s">
        <v>4354</v>
      </c>
      <c r="B3340" t="s">
        <v>3842</v>
      </c>
      <c r="C3340" t="s">
        <v>330</v>
      </c>
      <c r="D3340" t="s">
        <v>8795</v>
      </c>
      <c r="E3340" t="str">
        <f>VLOOKUP(TRIM(SUBSTITUTE(D3340,CHAR(160),CHAR(32))),Metadata!B$1:C$2632,2,FALSE)</f>
        <v>Bouglé, Célestin, 1870-1940.</v>
      </c>
      <c r="F3340" t="str">
        <f>VLOOKUP(TRIM(SUBSTITUTE(D3340,CHAR(160),CHAR(32))),Metadata!B$1:D$2632,3,FALSE)</f>
        <v>Essais sur le régime des castes (1908)</v>
      </c>
      <c r="G3340">
        <f>VLOOKUP(TRIM(SUBSTITUTE(D3340,CHAR(160),CHAR(32))),Metadata!B$1:E$2632,4,FALSE)</f>
        <v>1908</v>
      </c>
      <c r="H3340" t="s">
        <v>534</v>
      </c>
      <c r="J3340" t="str">
        <f>VLOOKUP(TRIM(SUBSTITUTE(D3340,CHAR(160),CHAR(32))),Metadata!B$1:H$2632,7,FALSE)</f>
        <v>traite</v>
      </c>
      <c r="L3340" t="str">
        <f>VLOOKUP(TRIM(SUBSTITUTE(D3340,CHAR(160),CHAR(32))),Metadata!B$1:J$2632,9,FALSE)</f>
        <v/>
      </c>
      <c r="M3340">
        <f>VLOOKUP(TRIM(SUBSTITUTE(D3340,CHAR(160),CHAR(32))),Metadata!B$1:K$2632,10,FALSE)</f>
        <v>90735</v>
      </c>
      <c r="N3340" s="1" t="s">
        <v>3826</v>
      </c>
      <c r="O3340">
        <v>5</v>
      </c>
      <c r="P3340">
        <v>7</v>
      </c>
      <c r="Q3340">
        <v>9</v>
      </c>
      <c r="R3340">
        <v>10</v>
      </c>
      <c r="S3340">
        <v>12</v>
      </c>
      <c r="T3340">
        <v>15</v>
      </c>
    </row>
    <row r="3341" spans="1:20" x14ac:dyDescent="0.25">
      <c r="A3341" t="s">
        <v>4354</v>
      </c>
      <c r="B3341" t="s">
        <v>3842</v>
      </c>
      <c r="C3341" t="s">
        <v>330</v>
      </c>
      <c r="D3341" t="s">
        <v>7262</v>
      </c>
      <c r="E3341" t="str">
        <f>VLOOKUP(TRIM(SUBSTITUTE(D3341,CHAR(160),CHAR(32))),Metadata!B$1:C$2632,2,FALSE)</f>
        <v>Bouglé, Célestin, 1870-1940.</v>
      </c>
      <c r="F3341" t="str">
        <f>VLOOKUP(TRIM(SUBSTITUTE(D3341,CHAR(160),CHAR(32))),Metadata!B$1:D$2632,3,FALSE)</f>
        <v>Qu'est-ce que la sociologie?</v>
      </c>
      <c r="G3341">
        <f>VLOOKUP(TRIM(SUBSTITUTE(D3341,CHAR(160),CHAR(32))),Metadata!B$1:E$2632,4,FALSE)</f>
        <v>1925</v>
      </c>
      <c r="H3341" t="s">
        <v>534</v>
      </c>
      <c r="J3341" t="str">
        <f>VLOOKUP(TRIM(SUBSTITUTE(D3341,CHAR(160),CHAR(32))),Metadata!B$1:H$2632,7,FALSE)</f>
        <v>traite</v>
      </c>
      <c r="L3341" t="str">
        <f>VLOOKUP(TRIM(SUBSTITUTE(D3341,CHAR(160),CHAR(32))),Metadata!B$1:J$2632,9,FALSE)</f>
        <v/>
      </c>
      <c r="M3341">
        <f>VLOOKUP(TRIM(SUBSTITUTE(D3341,CHAR(160),CHAR(32))),Metadata!B$1:K$2632,10,FALSE)</f>
        <v>48583</v>
      </c>
      <c r="N3341" s="1" t="s">
        <v>3827</v>
      </c>
      <c r="O3341">
        <v>190</v>
      </c>
      <c r="P3341">
        <v>192</v>
      </c>
      <c r="Q3341">
        <v>194</v>
      </c>
      <c r="R3341">
        <v>195</v>
      </c>
      <c r="S3341">
        <v>197</v>
      </c>
      <c r="T3341">
        <v>200</v>
      </c>
    </row>
    <row r="3342" spans="1:20" x14ac:dyDescent="0.25">
      <c r="A3342" t="s">
        <v>4354</v>
      </c>
      <c r="B3342" t="s">
        <v>3842</v>
      </c>
      <c r="C3342" t="s">
        <v>330</v>
      </c>
      <c r="D3342" t="s">
        <v>8736</v>
      </c>
      <c r="E3342" t="str">
        <f>VLOOKUP(TRIM(SUBSTITUTE(D3342,CHAR(160),CHAR(32))),Metadata!B$1:C$2632,2,FALSE)</f>
        <v>Alain, 1868-1951.</v>
      </c>
      <c r="F3342" t="str">
        <f>VLOOKUP(TRIM(SUBSTITUTE(D3342,CHAR(160),CHAR(32))),Metadata!B$1:D$2632,3,FALSE)</f>
        <v>Propos de politique (1934)</v>
      </c>
      <c r="G3342">
        <f>VLOOKUP(TRIM(SUBSTITUTE(D3342,CHAR(160),CHAR(32))),Metadata!B$1:E$2632,4,FALSE)</f>
        <v>1934</v>
      </c>
      <c r="H3342" t="s">
        <v>534</v>
      </c>
      <c r="J3342" t="str">
        <f>VLOOKUP(TRIM(SUBSTITUTE(D3342,CHAR(160),CHAR(32))),Metadata!B$1:H$2632,7,FALSE)</f>
        <v>traite</v>
      </c>
      <c r="L3342" t="str">
        <f>VLOOKUP(TRIM(SUBSTITUTE(D3342,CHAR(160),CHAR(32))),Metadata!B$1:J$2632,9,FALSE)</f>
        <v/>
      </c>
      <c r="M3342">
        <f>VLOOKUP(TRIM(SUBSTITUTE(D3342,CHAR(160),CHAR(32))),Metadata!B$1:K$2632,10,FALSE)</f>
        <v>66859</v>
      </c>
      <c r="N3342" s="1" t="s">
        <v>3828</v>
      </c>
      <c r="O3342">
        <v>56</v>
      </c>
      <c r="P3342">
        <v>58</v>
      </c>
      <c r="Q3342">
        <v>60</v>
      </c>
      <c r="R3342">
        <v>61</v>
      </c>
      <c r="S3342">
        <v>63</v>
      </c>
      <c r="T3342">
        <v>66</v>
      </c>
    </row>
    <row r="3343" spans="1:20" x14ac:dyDescent="0.25">
      <c r="A3343" t="s">
        <v>4354</v>
      </c>
      <c r="B3343" t="s">
        <v>3842</v>
      </c>
      <c r="C3343" t="s">
        <v>330</v>
      </c>
      <c r="D3343" t="s">
        <v>9019</v>
      </c>
      <c r="E3343" t="str">
        <f>VLOOKUP(TRIM(SUBSTITUTE(D3343,CHAR(160),CHAR(32))),Metadata!B$1:C$2632,2,FALSE)</f>
        <v>Valéry, Paul, 1871-1945.</v>
      </c>
      <c r="F3343" t="str">
        <f>VLOOKUP(TRIM(SUBSTITUTE(D3343,CHAR(160),CHAR(32))),Metadata!B$1:D$2632,3,FALSE)</f>
        <v>Variété V</v>
      </c>
      <c r="G3343">
        <f>VLOOKUP(TRIM(SUBSTITUTE(D3343,CHAR(160),CHAR(32))),Metadata!B$1:E$2632,4,FALSE)</f>
        <v>1944</v>
      </c>
      <c r="H3343" t="s">
        <v>534</v>
      </c>
      <c r="J3343" t="str">
        <f>VLOOKUP(TRIM(SUBSTITUTE(D3343,CHAR(160),CHAR(32))),Metadata!B$1:H$2632,7,FALSE)</f>
        <v>traite ou essai</v>
      </c>
      <c r="L3343" t="str">
        <f>VLOOKUP(TRIM(SUBSTITUTE(D3343,CHAR(160),CHAR(32))),Metadata!B$1:J$2632,9,FALSE)</f>
        <v>prose</v>
      </c>
      <c r="M3343">
        <f>VLOOKUP(TRIM(SUBSTITUTE(D3343,CHAR(160),CHAR(32))),Metadata!B$1:K$2632,10,FALSE)</f>
        <v>79260</v>
      </c>
      <c r="N3343" s="1" t="s">
        <v>3829</v>
      </c>
      <c r="O3343">
        <v>85</v>
      </c>
      <c r="P3343">
        <v>90</v>
      </c>
      <c r="Q3343">
        <v>92</v>
      </c>
      <c r="R3343">
        <v>93</v>
      </c>
      <c r="S3343">
        <v>95</v>
      </c>
      <c r="T3343">
        <v>98</v>
      </c>
    </row>
    <row r="3344" spans="1:20" x14ac:dyDescent="0.25">
      <c r="A3344" t="s">
        <v>4354</v>
      </c>
      <c r="B3344" t="s">
        <v>3842</v>
      </c>
      <c r="C3344" t="s">
        <v>330</v>
      </c>
      <c r="D3344" t="s">
        <v>8968</v>
      </c>
      <c r="E3344" t="str">
        <f>VLOOKUP(TRIM(SUBSTITUTE(D3344,CHAR(160),CHAR(32))),Metadata!B$1:C$2632,2,FALSE)</f>
        <v>Perroux, François, 1903-</v>
      </c>
      <c r="F3344" t="str">
        <f>VLOOKUP(TRIM(SUBSTITUTE(D3344,CHAR(160),CHAR(32))),Metadata!B$1:D$2632,3,FALSE)</f>
        <v>L'économie du XXe siècle</v>
      </c>
      <c r="G3344">
        <f>VLOOKUP(TRIM(SUBSTITUTE(D3344,CHAR(160),CHAR(32))),Metadata!B$1:E$2632,4,FALSE)</f>
        <v>1964</v>
      </c>
      <c r="H3344" t="s">
        <v>534</v>
      </c>
      <c r="J3344" t="str">
        <f>VLOOKUP(TRIM(SUBSTITUTE(D3344,CHAR(160),CHAR(32))),Metadata!B$1:H$2632,7,FALSE)</f>
        <v>traite ou essai</v>
      </c>
      <c r="L3344" t="str">
        <f>VLOOKUP(TRIM(SUBSTITUTE(D3344,CHAR(160),CHAR(32))),Metadata!B$1:J$2632,9,FALSE)</f>
        <v>prose</v>
      </c>
      <c r="M3344">
        <f>VLOOKUP(TRIM(SUBSTITUTE(D3344,CHAR(160),CHAR(32))),Metadata!B$1:K$2632,10,FALSE)</f>
        <v>208903</v>
      </c>
      <c r="N3344" s="1" t="s">
        <v>3830</v>
      </c>
      <c r="O3344">
        <v>121</v>
      </c>
      <c r="P3344">
        <v>126</v>
      </c>
      <c r="Q3344">
        <v>128</v>
      </c>
      <c r="R3344">
        <v>129</v>
      </c>
      <c r="S3344">
        <v>131</v>
      </c>
      <c r="T3344">
        <v>134</v>
      </c>
    </row>
    <row r="3345" spans="1:20" x14ac:dyDescent="0.25">
      <c r="A3345" t="s">
        <v>4354</v>
      </c>
      <c r="B3345" t="s">
        <v>3842</v>
      </c>
      <c r="C3345" t="s">
        <v>330</v>
      </c>
      <c r="D3345" t="s">
        <v>9009</v>
      </c>
      <c r="E3345" t="str">
        <f>VLOOKUP(TRIM(SUBSTITUTE(D3345,CHAR(160),CHAR(32))),Metadata!B$1:C$2632,2,FALSE)</f>
        <v>Sarraute, Nathalie, 1900-1999.</v>
      </c>
      <c r="F3345" t="str">
        <f>VLOOKUP(TRIM(SUBSTITUTE(D3345,CHAR(160),CHAR(32))),Metadata!B$1:D$2632,3,FALSE)</f>
        <v>L'ère du soupçon: essais sur le roman</v>
      </c>
      <c r="G3345">
        <f>VLOOKUP(TRIM(SUBSTITUTE(D3345,CHAR(160),CHAR(32))),Metadata!B$1:E$2632,4,FALSE)</f>
        <v>1956</v>
      </c>
      <c r="H3345" t="s">
        <v>534</v>
      </c>
      <c r="J3345" t="str">
        <f>VLOOKUP(TRIM(SUBSTITUTE(D3345,CHAR(160),CHAR(32))),Metadata!B$1:H$2632,7,FALSE)</f>
        <v>traite ou essai</v>
      </c>
      <c r="L3345" t="str">
        <f>VLOOKUP(TRIM(SUBSTITUTE(D3345,CHAR(160),CHAR(32))),Metadata!B$1:J$2632,9,FALSE)</f>
        <v>prose</v>
      </c>
      <c r="M3345">
        <f>VLOOKUP(TRIM(SUBSTITUTE(D3345,CHAR(160),CHAR(32))),Metadata!B$1:K$2632,10,FALSE)</f>
        <v>25644</v>
      </c>
      <c r="N3345" s="1" t="s">
        <v>3831</v>
      </c>
      <c r="O3345">
        <v>42</v>
      </c>
      <c r="P3345">
        <v>47</v>
      </c>
      <c r="Q3345">
        <v>49</v>
      </c>
      <c r="R3345">
        <v>50</v>
      </c>
      <c r="S3345">
        <v>52</v>
      </c>
      <c r="T3345">
        <v>55</v>
      </c>
    </row>
    <row r="3346" spans="1:20" x14ac:dyDescent="0.25">
      <c r="A3346" t="s">
        <v>4354</v>
      </c>
      <c r="B3346" t="s">
        <v>3842</v>
      </c>
      <c r="C3346" t="s">
        <v>330</v>
      </c>
      <c r="D3346" t="s">
        <v>7875</v>
      </c>
      <c r="E3346" t="str">
        <f>VLOOKUP(TRIM(SUBSTITUTE(D3346,CHAR(160),CHAR(32))),Metadata!B$1:C$2632,2,FALSE)</f>
        <v>Brunschvicg, Léon, 1869-1944.</v>
      </c>
      <c r="F3346" t="str">
        <f>VLOOKUP(TRIM(SUBSTITUTE(D3346,CHAR(160),CHAR(32))),Metadata!B$1:D$2632,3,FALSE)</f>
        <v>Spinoza et ses contemporains</v>
      </c>
      <c r="G3346">
        <f>VLOOKUP(TRIM(SUBSTITUTE(D3346,CHAR(160),CHAR(32))),Metadata!B$1:E$2632,4,FALSE)</f>
        <v>1971</v>
      </c>
      <c r="H3346" t="s">
        <v>534</v>
      </c>
      <c r="J3346" t="str">
        <f>VLOOKUP(TRIM(SUBSTITUTE(D3346,CHAR(160),CHAR(32))),Metadata!B$1:H$2632,7,FALSE)</f>
        <v>traite</v>
      </c>
      <c r="L3346" t="str">
        <f>VLOOKUP(TRIM(SUBSTITUTE(D3346,CHAR(160),CHAR(32))),Metadata!B$1:J$2632,9,FALSE)</f>
        <v/>
      </c>
      <c r="M3346">
        <f>VLOOKUP(TRIM(SUBSTITUTE(D3346,CHAR(160),CHAR(32))),Metadata!B$1:K$2632,10,FALSE)</f>
        <v>142319</v>
      </c>
      <c r="N3346" s="1" t="s">
        <v>3832</v>
      </c>
      <c r="O3346">
        <v>343</v>
      </c>
      <c r="P3346">
        <v>348</v>
      </c>
      <c r="Q3346">
        <v>350</v>
      </c>
      <c r="R3346">
        <v>351</v>
      </c>
      <c r="S3346">
        <v>353</v>
      </c>
      <c r="T3346">
        <v>356</v>
      </c>
    </row>
    <row r="3347" spans="1:20" x14ac:dyDescent="0.25">
      <c r="A3347" t="s">
        <v>4354</v>
      </c>
      <c r="B3347" t="s">
        <v>3842</v>
      </c>
      <c r="C3347" t="s">
        <v>330</v>
      </c>
      <c r="D3347" t="s">
        <v>8980</v>
      </c>
      <c r="E3347" t="str">
        <f>VLOOKUP(TRIM(SUBSTITUTE(D3347,CHAR(160),CHAR(32))),Metadata!B$1:C$2632,2,FALSE)</f>
        <v>Proust, Marcel, 1871-1922.</v>
      </c>
      <c r="F3347" t="str">
        <f>VLOOKUP(TRIM(SUBSTITUTE(D3347,CHAR(160),CHAR(32))),Metadata!B$1:D$2632,3,FALSE)</f>
        <v>La prisonnière</v>
      </c>
      <c r="G3347">
        <f>VLOOKUP(TRIM(SUBSTITUTE(D3347,CHAR(160),CHAR(32))),Metadata!B$1:E$2632,4,FALSE)</f>
        <v>1922</v>
      </c>
      <c r="H3347" t="s">
        <v>534</v>
      </c>
      <c r="J3347" t="str">
        <f>VLOOKUP(TRIM(SUBSTITUTE(D3347,CHAR(160),CHAR(32))),Metadata!B$1:H$2632,7,FALSE)</f>
        <v>roman</v>
      </c>
      <c r="L3347" t="str">
        <f>VLOOKUP(TRIM(SUBSTITUTE(D3347,CHAR(160),CHAR(32))),Metadata!B$1:J$2632,9,FALSE)</f>
        <v>prose</v>
      </c>
      <c r="M3347">
        <f>VLOOKUP(TRIM(SUBSTITUTE(D3347,CHAR(160),CHAR(32))),Metadata!B$1:K$2632,10,FALSE)</f>
        <v>170309</v>
      </c>
      <c r="N3347" s="1" t="s">
        <v>3833</v>
      </c>
      <c r="O3347">
        <v>183</v>
      </c>
      <c r="P3347">
        <v>185</v>
      </c>
      <c r="Q3347">
        <v>187</v>
      </c>
      <c r="R3347">
        <v>188</v>
      </c>
      <c r="S3347">
        <v>190</v>
      </c>
      <c r="T3347">
        <v>193</v>
      </c>
    </row>
    <row r="3348" spans="1:20" x14ac:dyDescent="0.25">
      <c r="A3348" t="s">
        <v>4354</v>
      </c>
      <c r="B3348" t="s">
        <v>3842</v>
      </c>
      <c r="C3348" t="s">
        <v>330</v>
      </c>
      <c r="D3348" t="s">
        <v>8810</v>
      </c>
      <c r="E3348" t="str">
        <f>VLOOKUP(TRIM(SUBSTITUTE(D3348,CHAR(160),CHAR(32))),Metadata!B$1:C$2632,2,FALSE)</f>
        <v>Camus, Albert, 1913-1960.</v>
      </c>
      <c r="F3348" t="str">
        <f>VLOOKUP(TRIM(SUBSTITUTE(D3348,CHAR(160),CHAR(32))),Metadata!B$1:D$2632,3,FALSE)</f>
        <v>L'homme révolté</v>
      </c>
      <c r="G3348">
        <f>VLOOKUP(TRIM(SUBSTITUTE(D3348,CHAR(160),CHAR(32))),Metadata!B$1:E$2632,4,FALSE)</f>
        <v>1951</v>
      </c>
      <c r="H3348" t="s">
        <v>534</v>
      </c>
      <c r="J3348" t="str">
        <f>VLOOKUP(TRIM(SUBSTITUTE(D3348,CHAR(160),CHAR(32))),Metadata!B$1:H$2632,7,FALSE)</f>
        <v>traite ou essai</v>
      </c>
      <c r="L3348" t="str">
        <f>VLOOKUP(TRIM(SUBSTITUTE(D3348,CHAR(160),CHAR(32))),Metadata!B$1:J$2632,9,FALSE)</f>
        <v>prose</v>
      </c>
      <c r="M3348">
        <f>VLOOKUP(TRIM(SUBSTITUTE(D3348,CHAR(160),CHAR(32))),Metadata!B$1:K$2632,10,FALSE)</f>
        <v>109948</v>
      </c>
      <c r="N3348" s="1" t="s">
        <v>3834</v>
      </c>
      <c r="O3348">
        <v>82</v>
      </c>
      <c r="P3348">
        <v>84</v>
      </c>
      <c r="Q3348">
        <v>86</v>
      </c>
      <c r="R3348">
        <v>87</v>
      </c>
      <c r="S3348">
        <v>89</v>
      </c>
      <c r="T3348">
        <v>92</v>
      </c>
    </row>
    <row r="3349" spans="1:20" x14ac:dyDescent="0.25">
      <c r="A3349" t="s">
        <v>4354</v>
      </c>
      <c r="B3349" t="s">
        <v>3842</v>
      </c>
      <c r="C3349" t="s">
        <v>330</v>
      </c>
      <c r="D3349" t="s">
        <v>8968</v>
      </c>
      <c r="E3349" t="str">
        <f>VLOOKUP(TRIM(SUBSTITUTE(D3349,CHAR(160),CHAR(32))),Metadata!B$1:C$2632,2,FALSE)</f>
        <v>Perroux, François, 1903-</v>
      </c>
      <c r="F3349" t="str">
        <f>VLOOKUP(TRIM(SUBSTITUTE(D3349,CHAR(160),CHAR(32))),Metadata!B$1:D$2632,3,FALSE)</f>
        <v>L'économie du XXe siècle</v>
      </c>
      <c r="G3349">
        <f>VLOOKUP(TRIM(SUBSTITUTE(D3349,CHAR(160),CHAR(32))),Metadata!B$1:E$2632,4,FALSE)</f>
        <v>1964</v>
      </c>
      <c r="H3349" t="s">
        <v>534</v>
      </c>
      <c r="J3349" t="str">
        <f>VLOOKUP(TRIM(SUBSTITUTE(D3349,CHAR(160),CHAR(32))),Metadata!B$1:H$2632,7,FALSE)</f>
        <v>traite ou essai</v>
      </c>
      <c r="L3349" t="str">
        <f>VLOOKUP(TRIM(SUBSTITUTE(D3349,CHAR(160),CHAR(32))),Metadata!B$1:J$2632,9,FALSE)</f>
        <v>prose</v>
      </c>
      <c r="M3349">
        <f>VLOOKUP(TRIM(SUBSTITUTE(D3349,CHAR(160),CHAR(32))),Metadata!B$1:K$2632,10,FALSE)</f>
        <v>208903</v>
      </c>
      <c r="N3349" s="1" t="s">
        <v>3835</v>
      </c>
      <c r="O3349">
        <v>159</v>
      </c>
      <c r="P3349">
        <v>165</v>
      </c>
      <c r="Q3349">
        <v>167</v>
      </c>
      <c r="R3349">
        <v>168</v>
      </c>
      <c r="S3349">
        <v>170</v>
      </c>
      <c r="T3349">
        <v>173</v>
      </c>
    </row>
    <row r="3350" spans="1:20" x14ac:dyDescent="0.25">
      <c r="A3350" t="s">
        <v>4354</v>
      </c>
      <c r="B3350" t="s">
        <v>3842</v>
      </c>
      <c r="C3350" t="s">
        <v>330</v>
      </c>
      <c r="D3350" t="s">
        <v>8741</v>
      </c>
      <c r="E3350" t="str">
        <f>VLOOKUP(TRIM(SUBSTITUTE(D3350,CHAR(160),CHAR(32))),Metadata!B$1:C$2632,2,FALSE)</f>
        <v>Alain, 1868-1951.</v>
      </c>
      <c r="F3350" t="str">
        <f>VLOOKUP(TRIM(SUBSTITUTE(D3350,CHAR(160),CHAR(32))),Metadata!B$1:D$2632,3,FALSE)</f>
        <v>Système des beaux-arts</v>
      </c>
      <c r="G3350">
        <f>VLOOKUP(TRIM(SUBSTITUTE(D3350,CHAR(160),CHAR(32))),Metadata!B$1:E$2632,4,FALSE)</f>
        <v>1920</v>
      </c>
      <c r="H3350" t="s">
        <v>534</v>
      </c>
      <c r="J3350" t="str">
        <f>VLOOKUP(TRIM(SUBSTITUTE(D3350,CHAR(160),CHAR(32))),Metadata!B$1:H$2632,7,FALSE)</f>
        <v>traite ou essai</v>
      </c>
      <c r="L3350" t="str">
        <f>VLOOKUP(TRIM(SUBSTITUTE(D3350,CHAR(160),CHAR(32))),Metadata!B$1:J$2632,9,FALSE)</f>
        <v>prose</v>
      </c>
      <c r="M3350">
        <f>VLOOKUP(TRIM(SUBSTITUTE(D3350,CHAR(160),CHAR(32))),Metadata!B$1:K$2632,10,FALSE)</f>
        <v>100955</v>
      </c>
      <c r="N3350" s="1" t="s">
        <v>3836</v>
      </c>
      <c r="O3350">
        <v>210</v>
      </c>
      <c r="P3350">
        <v>215</v>
      </c>
      <c r="Q3350">
        <v>217</v>
      </c>
      <c r="R3350">
        <v>218</v>
      </c>
      <c r="S3350">
        <v>220</v>
      </c>
      <c r="T3350">
        <v>223</v>
      </c>
    </row>
    <row r="3351" spans="1:20" x14ac:dyDescent="0.25">
      <c r="A3351" t="s">
        <v>4354</v>
      </c>
      <c r="B3351" t="s">
        <v>3842</v>
      </c>
      <c r="C3351" t="s">
        <v>330</v>
      </c>
      <c r="D3351" t="s">
        <v>9009</v>
      </c>
      <c r="E3351" t="str">
        <f>VLOOKUP(TRIM(SUBSTITUTE(D3351,CHAR(160),CHAR(32))),Metadata!B$1:C$2632,2,FALSE)</f>
        <v>Sarraute, Nathalie, 1900-1999.</v>
      </c>
      <c r="F3351" t="str">
        <f>VLOOKUP(TRIM(SUBSTITUTE(D3351,CHAR(160),CHAR(32))),Metadata!B$1:D$2632,3,FALSE)</f>
        <v>L'ère du soupçon: essais sur le roman</v>
      </c>
      <c r="G3351">
        <f>VLOOKUP(TRIM(SUBSTITUTE(D3351,CHAR(160),CHAR(32))),Metadata!B$1:E$2632,4,FALSE)</f>
        <v>1956</v>
      </c>
      <c r="H3351" t="s">
        <v>534</v>
      </c>
      <c r="J3351" t="str">
        <f>VLOOKUP(TRIM(SUBSTITUTE(D3351,CHAR(160),CHAR(32))),Metadata!B$1:H$2632,7,FALSE)</f>
        <v>traite ou essai</v>
      </c>
      <c r="L3351" t="str">
        <f>VLOOKUP(TRIM(SUBSTITUTE(D3351,CHAR(160),CHAR(32))),Metadata!B$1:J$2632,9,FALSE)</f>
        <v>prose</v>
      </c>
      <c r="M3351">
        <f>VLOOKUP(TRIM(SUBSTITUTE(D3351,CHAR(160),CHAR(32))),Metadata!B$1:K$2632,10,FALSE)</f>
        <v>25644</v>
      </c>
      <c r="N3351" s="1" t="s">
        <v>3837</v>
      </c>
      <c r="O3351">
        <v>119</v>
      </c>
      <c r="P3351">
        <v>125</v>
      </c>
      <c r="Q3351">
        <v>127</v>
      </c>
      <c r="R3351">
        <v>128</v>
      </c>
      <c r="S3351">
        <v>130</v>
      </c>
      <c r="T3351">
        <v>133</v>
      </c>
    </row>
    <row r="3352" spans="1:20" x14ac:dyDescent="0.25">
      <c r="A3352" t="s">
        <v>4354</v>
      </c>
      <c r="B3352" t="s">
        <v>3842</v>
      </c>
      <c r="C3352" t="s">
        <v>330</v>
      </c>
      <c r="D3352" t="s">
        <v>8743</v>
      </c>
      <c r="E3352" t="str">
        <f>VLOOKUP(TRIM(SUBSTITUTE(D3352,CHAR(160),CHAR(32))),Metadata!B$1:C$2632,2,FALSE)</f>
        <v>Alain, 1868-1951.</v>
      </c>
      <c r="F3352" t="str">
        <f>VLOOKUP(TRIM(SUBSTITUTE(D3352,CHAR(160),CHAR(32))),Metadata!B$1:D$2632,3,FALSE)</f>
        <v>Vingt leçons sur les BEAUX-ARTS</v>
      </c>
      <c r="G3352">
        <f>VLOOKUP(TRIM(SUBSTITUTE(D3352,CHAR(160),CHAR(32))),Metadata!B$1:E$2632,4,FALSE)</f>
        <v>1931</v>
      </c>
      <c r="H3352" t="s">
        <v>534</v>
      </c>
      <c r="J3352" t="str">
        <f>VLOOKUP(TRIM(SUBSTITUTE(D3352,CHAR(160),CHAR(32))),Metadata!B$1:H$2632,7,FALSE)</f>
        <v>traite</v>
      </c>
      <c r="L3352" t="str">
        <f>VLOOKUP(TRIM(SUBSTITUTE(D3352,CHAR(160),CHAR(32))),Metadata!B$1:J$2632,9,FALSE)</f>
        <v/>
      </c>
      <c r="M3352">
        <f>VLOOKUP(TRIM(SUBSTITUTE(D3352,CHAR(160),CHAR(32))),Metadata!B$1:K$2632,10,FALSE)</f>
        <v>60624</v>
      </c>
      <c r="N3352" s="1" t="s">
        <v>3838</v>
      </c>
      <c r="O3352">
        <v>73</v>
      </c>
      <c r="P3352">
        <v>75</v>
      </c>
      <c r="Q3352">
        <v>77</v>
      </c>
      <c r="R3352">
        <v>78</v>
      </c>
      <c r="S3352">
        <v>80</v>
      </c>
      <c r="T3352">
        <v>83</v>
      </c>
    </row>
    <row r="3353" spans="1:20" x14ac:dyDescent="0.25">
      <c r="A3353" t="s">
        <v>4354</v>
      </c>
      <c r="B3353" t="s">
        <v>3842</v>
      </c>
      <c r="C3353" t="s">
        <v>330</v>
      </c>
      <c r="D3353" t="s">
        <v>9009</v>
      </c>
      <c r="E3353" t="str">
        <f>VLOOKUP(TRIM(SUBSTITUTE(D3353,CHAR(160),CHAR(32))),Metadata!B$1:C$2632,2,FALSE)</f>
        <v>Sarraute, Nathalie, 1900-1999.</v>
      </c>
      <c r="F3353" t="str">
        <f>VLOOKUP(TRIM(SUBSTITUTE(D3353,CHAR(160),CHAR(32))),Metadata!B$1:D$2632,3,FALSE)</f>
        <v>L'ère du soupçon: essais sur le roman</v>
      </c>
      <c r="G3353">
        <f>VLOOKUP(TRIM(SUBSTITUTE(D3353,CHAR(160),CHAR(32))),Metadata!B$1:E$2632,4,FALSE)</f>
        <v>1956</v>
      </c>
      <c r="H3353" t="s">
        <v>534</v>
      </c>
      <c r="J3353" t="str">
        <f>VLOOKUP(TRIM(SUBSTITUTE(D3353,CHAR(160),CHAR(32))),Metadata!B$1:H$2632,7,FALSE)</f>
        <v>traite ou essai</v>
      </c>
      <c r="L3353" t="str">
        <f>VLOOKUP(TRIM(SUBSTITUTE(D3353,CHAR(160),CHAR(32))),Metadata!B$1:J$2632,9,FALSE)</f>
        <v>prose</v>
      </c>
      <c r="M3353">
        <f>VLOOKUP(TRIM(SUBSTITUTE(D3353,CHAR(160),CHAR(32))),Metadata!B$1:K$2632,10,FALSE)</f>
        <v>25644</v>
      </c>
      <c r="N3353" s="1" t="s">
        <v>3839</v>
      </c>
      <c r="O3353">
        <v>33</v>
      </c>
      <c r="P3353">
        <v>40</v>
      </c>
      <c r="Q3353">
        <v>42</v>
      </c>
      <c r="R3353">
        <v>45</v>
      </c>
    </row>
    <row r="3354" spans="1:20" x14ac:dyDescent="0.25">
      <c r="A3354" t="s">
        <v>4354</v>
      </c>
      <c r="B3354" t="s">
        <v>3842</v>
      </c>
      <c r="C3354" t="s">
        <v>330</v>
      </c>
      <c r="D3354" t="s">
        <v>8852</v>
      </c>
      <c r="E3354" t="str">
        <f>VLOOKUP(TRIM(SUBSTITUTE(D3354,CHAR(160),CHAR(32))),Metadata!B$1:C$2632,2,FALSE)</f>
        <v>Eluard, Paul, 1895-1952.</v>
      </c>
      <c r="F3354" t="str">
        <f>VLOOKUP(TRIM(SUBSTITUTE(D3354,CHAR(160),CHAR(32))),Metadata!B$1:D$2632,3,FALSE)</f>
        <v>Donner à voir</v>
      </c>
      <c r="G3354">
        <f>VLOOKUP(TRIM(SUBSTITUTE(D3354,CHAR(160),CHAR(32))),Metadata!B$1:E$2632,4,FALSE)</f>
        <v>1939</v>
      </c>
      <c r="H3354" t="s">
        <v>534</v>
      </c>
      <c r="J3354" t="str">
        <f>VLOOKUP(TRIM(SUBSTITUTE(D3354,CHAR(160),CHAR(32))),Metadata!B$1:H$2632,7,FALSE)</f>
        <v>melanges litteraires</v>
      </c>
      <c r="L3354" t="str">
        <f>VLOOKUP(TRIM(SUBSTITUTE(D3354,CHAR(160),CHAR(32))),Metadata!B$1:J$2632,9,FALSE)</f>
        <v>prose</v>
      </c>
      <c r="M3354">
        <f>VLOOKUP(TRIM(SUBSTITUTE(D3354,CHAR(160),CHAR(32))),Metadata!B$1:K$2632,10,FALSE)</f>
        <v>29940</v>
      </c>
      <c r="N3354" s="1" t="s">
        <v>3840</v>
      </c>
      <c r="O3354">
        <v>136</v>
      </c>
      <c r="P3354">
        <v>141</v>
      </c>
      <c r="Q3354">
        <v>143</v>
      </c>
      <c r="R3354">
        <v>144</v>
      </c>
      <c r="S3354">
        <v>146</v>
      </c>
      <c r="T3354">
        <v>149</v>
      </c>
    </row>
    <row r="3355" spans="1:20" x14ac:dyDescent="0.25">
      <c r="A3355" t="s">
        <v>4354</v>
      </c>
      <c r="B3355" t="s">
        <v>3842</v>
      </c>
      <c r="C3355" t="s">
        <v>330</v>
      </c>
      <c r="D3355" t="s">
        <v>8991</v>
      </c>
      <c r="E3355" t="str">
        <f>VLOOKUP(TRIM(SUBSTITUTE(D3355,CHAR(160),CHAR(32))),Metadata!B$1:C$2632,2,FALSE)</f>
        <v>Robbe-Grillet, Alain, 1922-</v>
      </c>
      <c r="F3355" t="str">
        <f>VLOOKUP(TRIM(SUBSTITUTE(D3355,CHAR(160),CHAR(32))),Metadata!B$1:D$2632,3,FALSE)</f>
        <v>Le Voyeur</v>
      </c>
      <c r="G3355">
        <f>VLOOKUP(TRIM(SUBSTITUTE(D3355,CHAR(160),CHAR(32))),Metadata!B$1:E$2632,4,FALSE)</f>
        <v>1955</v>
      </c>
      <c r="H3355" t="s">
        <v>534</v>
      </c>
      <c r="J3355" t="str">
        <f>VLOOKUP(TRIM(SUBSTITUTE(D3355,CHAR(160),CHAR(32))),Metadata!B$1:H$2632,7,FALSE)</f>
        <v>roman</v>
      </c>
      <c r="L3355" t="str">
        <f>VLOOKUP(TRIM(SUBSTITUTE(D3355,CHAR(160),CHAR(32))),Metadata!B$1:J$2632,9,FALSE)</f>
        <v/>
      </c>
      <c r="M3355">
        <f>VLOOKUP(TRIM(SUBSTITUTE(D3355,CHAR(160),CHAR(32))),Metadata!B$1:K$2632,10,FALSE)</f>
        <v>73031</v>
      </c>
      <c r="N3355" s="1" t="s">
        <v>3841</v>
      </c>
      <c r="O3355">
        <v>8</v>
      </c>
      <c r="P3355">
        <v>14</v>
      </c>
      <c r="Q3355">
        <v>16</v>
      </c>
      <c r="R3355">
        <v>21</v>
      </c>
    </row>
    <row r="3356" spans="1:20" x14ac:dyDescent="0.25">
      <c r="A3356" t="s">
        <v>4354</v>
      </c>
      <c r="B3356" t="s">
        <v>3930</v>
      </c>
      <c r="C3356" t="s">
        <v>330</v>
      </c>
      <c r="D3356" t="s">
        <v>7925</v>
      </c>
      <c r="E3356" t="str">
        <f>VLOOKUP(TRIM(SUBSTITUTE(D3356,CHAR(160),CHAR(32))),Metadata!B$1:C$2632,2,FALSE)</f>
        <v>Du Bellay, Joachim</v>
      </c>
      <c r="F3356" t="str">
        <f>VLOOKUP(TRIM(SUBSTITUTE(D3356,CHAR(160),CHAR(32))),Metadata!B$1:D$2632,3,FALSE)</f>
        <v>Les Regrets</v>
      </c>
      <c r="G3356">
        <f>VLOOKUP(TRIM(SUBSTITUTE(D3356,CHAR(160),CHAR(32))),Metadata!B$1:E$2632,4,FALSE)</f>
        <v>1558</v>
      </c>
      <c r="H3356" t="s">
        <v>456</v>
      </c>
      <c r="J3356" t="str">
        <f>VLOOKUP(TRIM(SUBSTITUTE(D3356,CHAR(160),CHAR(32))),Metadata!B$1:H$2632,7,FALSE)</f>
        <v>poesie</v>
      </c>
      <c r="L3356" t="str">
        <f>VLOOKUP(TRIM(SUBSTITUTE(D3356,CHAR(160),CHAR(32))),Metadata!B$1:J$2632,9,FALSE)</f>
        <v/>
      </c>
      <c r="M3356">
        <f>VLOOKUP(TRIM(SUBSTITUTE(D3356,CHAR(160),CHAR(32))),Metadata!B$1:K$2632,10,FALSE)</f>
        <v>24574</v>
      </c>
      <c r="N3356" t="s">
        <v>3843</v>
      </c>
      <c r="O3356">
        <v>33</v>
      </c>
      <c r="P3356">
        <v>38</v>
      </c>
      <c r="Q3356">
        <v>40</v>
      </c>
      <c r="R3356">
        <v>41</v>
      </c>
      <c r="S3356">
        <v>43</v>
      </c>
      <c r="T3356">
        <v>50</v>
      </c>
    </row>
    <row r="3357" spans="1:20" x14ac:dyDescent="0.25">
      <c r="A3357" t="s">
        <v>4354</v>
      </c>
      <c r="B3357" t="s">
        <v>3930</v>
      </c>
      <c r="C3357" t="s">
        <v>330</v>
      </c>
      <c r="D3357" t="s">
        <v>7945</v>
      </c>
      <c r="E3357" t="str">
        <f>VLOOKUP(TRIM(SUBSTITUTE(D3357,CHAR(160),CHAR(32))),Metadata!B$1:C$2632,2,FALSE)</f>
        <v>Montaigne, Michel Eyquem de</v>
      </c>
      <c r="F3357" t="str">
        <f>VLOOKUP(TRIM(SUBSTITUTE(D3357,CHAR(160),CHAR(32))),Metadata!B$1:D$2632,3,FALSE)</f>
        <v>Les Essais</v>
      </c>
      <c r="G3357">
        <f>VLOOKUP(TRIM(SUBSTITUTE(D3357,CHAR(160),CHAR(32))),Metadata!B$1:E$2632,4,FALSE)</f>
        <v>1595</v>
      </c>
      <c r="H3357" t="s">
        <v>456</v>
      </c>
      <c r="J3357" t="str">
        <f>VLOOKUP(TRIM(SUBSTITUTE(D3357,CHAR(160),CHAR(32))),Metadata!B$1:H$2632,7,FALSE)</f>
        <v>essai</v>
      </c>
      <c r="L3357" t="str">
        <f>VLOOKUP(TRIM(SUBSTITUTE(D3357,CHAR(160),CHAR(32))),Metadata!B$1:J$2632,9,FALSE)</f>
        <v/>
      </c>
      <c r="M3357">
        <f>VLOOKUP(TRIM(SUBSTITUTE(D3357,CHAR(160),CHAR(32))),Metadata!B$1:K$2632,10,FALSE)</f>
        <v>438631</v>
      </c>
      <c r="N3357" s="1" t="s">
        <v>3844</v>
      </c>
      <c r="O3357">
        <v>290</v>
      </c>
      <c r="P3357">
        <v>296</v>
      </c>
      <c r="Q3357">
        <v>298</v>
      </c>
      <c r="R3357">
        <v>299</v>
      </c>
      <c r="S3357">
        <v>301</v>
      </c>
      <c r="T3357">
        <v>308</v>
      </c>
    </row>
    <row r="3358" spans="1:20" x14ac:dyDescent="0.25">
      <c r="A3358" t="s">
        <v>4354</v>
      </c>
      <c r="B3358" t="s">
        <v>3930</v>
      </c>
      <c r="C3358" t="s">
        <v>330</v>
      </c>
      <c r="D3358" t="s">
        <v>7922</v>
      </c>
      <c r="E3358" t="str">
        <f>VLOOKUP(TRIM(SUBSTITUTE(D3358,CHAR(160),CHAR(32))),Metadata!B$1:C$2632,2,FALSE)</f>
        <v>Des Périers, Bonaventure, 1500?-1544?</v>
      </c>
      <c r="F3358" t="str">
        <f>VLOOKUP(TRIM(SUBSTITUTE(D3358,CHAR(160),CHAR(32))),Metadata!B$1:D$2632,3,FALSE)</f>
        <v>Les nouvelles récréations et joyeux devis</v>
      </c>
      <c r="G3358">
        <f>VLOOKUP(TRIM(SUBSTITUTE(D3358,CHAR(160),CHAR(32))),Metadata!B$1:E$2632,4,FALSE)</f>
        <v>1557</v>
      </c>
      <c r="H3358" t="s">
        <v>456</v>
      </c>
      <c r="J3358" t="str">
        <f>VLOOKUP(TRIM(SUBSTITUTE(D3358,CHAR(160),CHAR(32))),Metadata!B$1:H$2632,7,FALSE)</f>
        <v>traite ou essai</v>
      </c>
      <c r="L3358" t="str">
        <f>VLOOKUP(TRIM(SUBSTITUTE(D3358,CHAR(160),CHAR(32))),Metadata!B$1:J$2632,9,FALSE)</f>
        <v/>
      </c>
      <c r="M3358">
        <f>VLOOKUP(TRIM(SUBSTITUTE(D3358,CHAR(160),CHAR(32))),Metadata!B$1:K$2632,10,FALSE)</f>
        <v>92068</v>
      </c>
      <c r="N3358" t="s">
        <v>3845</v>
      </c>
      <c r="O3358">
        <v>221</v>
      </c>
      <c r="P3358">
        <v>226</v>
      </c>
      <c r="Q3358">
        <v>228</v>
      </c>
      <c r="R3358">
        <v>229</v>
      </c>
      <c r="S3358">
        <v>231</v>
      </c>
      <c r="T3358">
        <v>238</v>
      </c>
    </row>
    <row r="3359" spans="1:20" x14ac:dyDescent="0.25">
      <c r="A3359" t="s">
        <v>4354</v>
      </c>
      <c r="B3359" t="s">
        <v>3930</v>
      </c>
      <c r="C3359" t="s">
        <v>330</v>
      </c>
      <c r="D3359" t="s">
        <v>7949</v>
      </c>
      <c r="E3359" t="str">
        <f>VLOOKUP(TRIM(SUBSTITUTE(D3359,CHAR(160),CHAR(32))),Metadata!B$1:C$2632,2,FALSE)</f>
        <v>Rabelais, François, ca. 1490-1553?.</v>
      </c>
      <c r="F3359" t="str">
        <f>VLOOKUP(TRIM(SUBSTITUTE(D3359,CHAR(160),CHAR(32))),Metadata!B$1:D$2632,3,FALSE)</f>
        <v>Gargantua.</v>
      </c>
      <c r="G3359">
        <f>VLOOKUP(TRIM(SUBSTITUTE(D3359,CHAR(160),CHAR(32))),Metadata!B$1:E$2632,4,FALSE)</f>
        <v>1534</v>
      </c>
      <c r="H3359" t="s">
        <v>456</v>
      </c>
      <c r="J3359" t="str">
        <f>VLOOKUP(TRIM(SUBSTITUTE(D3359,CHAR(160),CHAR(32))),Metadata!B$1:H$2632,7,FALSE)</f>
        <v>poesie</v>
      </c>
      <c r="L3359" t="str">
        <f>VLOOKUP(TRIM(SUBSTITUTE(D3359,CHAR(160),CHAR(32))),Metadata!B$1:J$2632,9,FALSE)</f>
        <v/>
      </c>
      <c r="M3359">
        <f>VLOOKUP(TRIM(SUBSTITUTE(D3359,CHAR(160),CHAR(32))),Metadata!B$1:K$2632,10,FALSE)</f>
        <v>44754</v>
      </c>
      <c r="N3359" t="s">
        <v>3846</v>
      </c>
      <c r="O3359">
        <v>99</v>
      </c>
      <c r="P3359">
        <v>104</v>
      </c>
      <c r="Q3359">
        <v>106</v>
      </c>
      <c r="R3359">
        <v>107</v>
      </c>
      <c r="S3359">
        <v>109</v>
      </c>
      <c r="T3359">
        <v>116</v>
      </c>
    </row>
    <row r="3360" spans="1:20" x14ac:dyDescent="0.25">
      <c r="A3360" t="s">
        <v>4354</v>
      </c>
      <c r="B3360" t="s">
        <v>3930</v>
      </c>
      <c r="C3360" t="s">
        <v>330</v>
      </c>
      <c r="D3360" t="s">
        <v>7925</v>
      </c>
      <c r="E3360" t="str">
        <f>VLOOKUP(TRIM(SUBSTITUTE(D3360,CHAR(160),CHAR(32))),Metadata!B$1:C$2632,2,FALSE)</f>
        <v>Du Bellay, Joachim</v>
      </c>
      <c r="F3360" t="str">
        <f>VLOOKUP(TRIM(SUBSTITUTE(D3360,CHAR(160),CHAR(32))),Metadata!B$1:D$2632,3,FALSE)</f>
        <v>Les Regrets</v>
      </c>
      <c r="G3360">
        <f>VLOOKUP(TRIM(SUBSTITUTE(D3360,CHAR(160),CHAR(32))),Metadata!B$1:E$2632,4,FALSE)</f>
        <v>1558</v>
      </c>
      <c r="H3360" t="s">
        <v>456</v>
      </c>
      <c r="J3360" t="str">
        <f>VLOOKUP(TRIM(SUBSTITUTE(D3360,CHAR(160),CHAR(32))),Metadata!B$1:H$2632,7,FALSE)</f>
        <v>poesie</v>
      </c>
      <c r="L3360" t="str">
        <f>VLOOKUP(TRIM(SUBSTITUTE(D3360,CHAR(160),CHAR(32))),Metadata!B$1:J$2632,9,FALSE)</f>
        <v/>
      </c>
      <c r="M3360">
        <f>VLOOKUP(TRIM(SUBSTITUTE(D3360,CHAR(160),CHAR(32))),Metadata!B$1:K$2632,10,FALSE)</f>
        <v>24574</v>
      </c>
      <c r="N3360" t="s">
        <v>3847</v>
      </c>
      <c r="O3360">
        <v>128</v>
      </c>
      <c r="P3360">
        <v>130</v>
      </c>
      <c r="Q3360">
        <v>132</v>
      </c>
      <c r="R3360">
        <v>133</v>
      </c>
      <c r="S3360">
        <v>135</v>
      </c>
      <c r="T3360">
        <v>142</v>
      </c>
    </row>
    <row r="3361" spans="1:20" x14ac:dyDescent="0.25">
      <c r="A3361" t="s">
        <v>4354</v>
      </c>
      <c r="B3361" t="s">
        <v>3930</v>
      </c>
      <c r="C3361" t="s">
        <v>330</v>
      </c>
      <c r="D3361" t="s">
        <v>7939</v>
      </c>
      <c r="E3361" t="str">
        <f>VLOOKUP(TRIM(SUBSTITUTE(D3361,CHAR(160),CHAR(32))),Metadata!B$1:C$2632,2,FALSE)</f>
        <v>Marot, Clément</v>
      </c>
      <c r="F3361" t="str">
        <f>VLOOKUP(TRIM(SUBSTITUTE(D3361,CHAR(160),CHAR(32))),Metadata!B$1:D$2632,3,FALSE)</f>
        <v>Oeuvres de Clément Marot les plus nouvelles et récentes</v>
      </c>
      <c r="G3361">
        <f>VLOOKUP(TRIM(SUBSTITUTE(D3361,CHAR(160),CHAR(32))),Metadata!B$1:E$2632,4,FALSE)</f>
        <v>1526</v>
      </c>
      <c r="H3361" t="s">
        <v>456</v>
      </c>
      <c r="J3361" t="str">
        <f>VLOOKUP(TRIM(SUBSTITUTE(D3361,CHAR(160),CHAR(32))),Metadata!B$1:H$2632,7,FALSE)</f>
        <v>poesie</v>
      </c>
      <c r="L3361" t="str">
        <f>VLOOKUP(TRIM(SUBSTITUTE(D3361,CHAR(160),CHAR(32))),Metadata!B$1:J$2632,9,FALSE)</f>
        <v/>
      </c>
      <c r="M3361">
        <f>VLOOKUP(TRIM(SUBSTITUTE(D3361,CHAR(160),CHAR(32))),Metadata!B$1:K$2632,10,FALSE)</f>
        <v>10600</v>
      </c>
      <c r="N3361" t="s">
        <v>3848</v>
      </c>
      <c r="O3361">
        <v>44</v>
      </c>
      <c r="P3361">
        <v>50</v>
      </c>
      <c r="Q3361">
        <v>61</v>
      </c>
      <c r="R3361">
        <v>62</v>
      </c>
      <c r="S3361">
        <v>64</v>
      </c>
      <c r="T3361">
        <v>71</v>
      </c>
    </row>
    <row r="3362" spans="1:20" x14ac:dyDescent="0.25">
      <c r="A3362" t="s">
        <v>4354</v>
      </c>
      <c r="B3362" t="s">
        <v>3930</v>
      </c>
      <c r="C3362" t="s">
        <v>330</v>
      </c>
      <c r="D3362" t="s">
        <v>7945</v>
      </c>
      <c r="E3362" t="str">
        <f>VLOOKUP(TRIM(SUBSTITUTE(D3362,CHAR(160),CHAR(32))),Metadata!B$1:C$2632,2,FALSE)</f>
        <v>Montaigne, Michel Eyquem de</v>
      </c>
      <c r="F3362" t="str">
        <f>VLOOKUP(TRIM(SUBSTITUTE(D3362,CHAR(160),CHAR(32))),Metadata!B$1:D$2632,3,FALSE)</f>
        <v>Les Essais</v>
      </c>
      <c r="G3362">
        <f>VLOOKUP(TRIM(SUBSTITUTE(D3362,CHAR(160),CHAR(32))),Metadata!B$1:E$2632,4,FALSE)</f>
        <v>1595</v>
      </c>
      <c r="H3362" t="s">
        <v>456</v>
      </c>
      <c r="J3362" t="str">
        <f>VLOOKUP(TRIM(SUBSTITUTE(D3362,CHAR(160),CHAR(32))),Metadata!B$1:H$2632,7,FALSE)</f>
        <v>essai</v>
      </c>
      <c r="L3362" t="str">
        <f>VLOOKUP(TRIM(SUBSTITUTE(D3362,CHAR(160),CHAR(32))),Metadata!B$1:J$2632,9,FALSE)</f>
        <v/>
      </c>
      <c r="M3362">
        <f>VLOOKUP(TRIM(SUBSTITUTE(D3362,CHAR(160),CHAR(32))),Metadata!B$1:K$2632,10,FALSE)</f>
        <v>438631</v>
      </c>
      <c r="N3362" s="1" t="s">
        <v>3849</v>
      </c>
      <c r="O3362">
        <v>163</v>
      </c>
      <c r="P3362">
        <v>168</v>
      </c>
      <c r="Q3362">
        <v>170</v>
      </c>
      <c r="R3362">
        <v>171</v>
      </c>
      <c r="S3362">
        <v>173</v>
      </c>
      <c r="T3362">
        <v>180</v>
      </c>
    </row>
    <row r="3363" spans="1:20" x14ac:dyDescent="0.25">
      <c r="A3363" t="s">
        <v>4354</v>
      </c>
      <c r="B3363" t="s">
        <v>3930</v>
      </c>
      <c r="C3363" t="s">
        <v>330</v>
      </c>
      <c r="D3363" t="s">
        <v>8061</v>
      </c>
      <c r="E3363" t="str">
        <f>VLOOKUP(TRIM(SUBSTITUTE(D3363,CHAR(160),CHAR(32))),Metadata!B$1:C$2632,2,FALSE)</f>
        <v>Garasse, François, 1584-1631.</v>
      </c>
      <c r="F3363" t="str">
        <f>VLOOKUP(TRIM(SUBSTITUTE(D3363,CHAR(160),CHAR(32))),Metadata!B$1:D$2632,3,FALSE)</f>
        <v>La doctrine cvrievse des beavx esprits de ce temps, ov, Pretendvs tels</v>
      </c>
      <c r="G3363">
        <f>VLOOKUP(TRIM(SUBSTITUTE(D3363,CHAR(160),CHAR(32))),Metadata!B$1:E$2632,4,FALSE)</f>
        <v>1623</v>
      </c>
      <c r="H3363" t="s">
        <v>445</v>
      </c>
      <c r="J3363" t="str">
        <f>VLOOKUP(TRIM(SUBSTITUTE(D3363,CHAR(160),CHAR(32))),Metadata!B$1:H$2632,7,FALSE)</f>
        <v>pamphlet</v>
      </c>
      <c r="L3363" t="str">
        <f>VLOOKUP(TRIM(SUBSTITUTE(D3363,CHAR(160),CHAR(32))),Metadata!B$1:J$2632,9,FALSE)</f>
        <v>prose</v>
      </c>
      <c r="M3363">
        <f>VLOOKUP(TRIM(SUBSTITUTE(D3363,CHAR(160),CHAR(32))),Metadata!B$1:K$2632,10,FALSE)</f>
        <v>244231</v>
      </c>
      <c r="N3363" t="s">
        <v>3850</v>
      </c>
      <c r="O3363">
        <v>59</v>
      </c>
      <c r="P3363">
        <v>63</v>
      </c>
      <c r="Q3363">
        <v>65</v>
      </c>
      <c r="R3363">
        <v>66</v>
      </c>
      <c r="S3363">
        <v>68</v>
      </c>
      <c r="T3363">
        <v>75</v>
      </c>
    </row>
    <row r="3364" spans="1:20" x14ac:dyDescent="0.25">
      <c r="A3364" t="s">
        <v>4354</v>
      </c>
      <c r="B3364" t="s">
        <v>3930</v>
      </c>
      <c r="C3364" t="s">
        <v>330</v>
      </c>
      <c r="D3364" t="s">
        <v>8051</v>
      </c>
      <c r="E3364" t="str">
        <f>VLOOKUP(TRIM(SUBSTITUTE(D3364,CHAR(160),CHAR(32))),Metadata!B$1:C$2632,2,FALSE)</f>
        <v>Fauchet, Claude, 1530-1601.</v>
      </c>
      <c r="F3364" t="str">
        <f>VLOOKUP(TRIM(SUBSTITUTE(D3364,CHAR(160),CHAR(32))),Metadata!B$1:D$2632,3,FALSE)</f>
        <v>Fleur de la maison de Charlemagne: qui est la continuation des antiquitez françoises contenant les faits de Pépin ses successeurs depuis l'an 751 iusques à l'an 840 de Iesus-Christ</v>
      </c>
      <c r="G3364">
        <f>VLOOKUP(TRIM(SUBSTITUTE(D3364,CHAR(160),CHAR(32))),Metadata!B$1:E$2632,4,FALSE)</f>
        <v>1601</v>
      </c>
      <c r="H3364" t="s">
        <v>445</v>
      </c>
      <c r="J3364" t="str">
        <f>VLOOKUP(TRIM(SUBSTITUTE(D3364,CHAR(160),CHAR(32))),Metadata!B$1:H$2632,7,FALSE)</f>
        <v>traite ou essai</v>
      </c>
      <c r="L3364" t="str">
        <f>VLOOKUP(TRIM(SUBSTITUTE(D3364,CHAR(160),CHAR(32))),Metadata!B$1:J$2632,9,FALSE)</f>
        <v>prose</v>
      </c>
      <c r="M3364">
        <f>VLOOKUP(TRIM(SUBSTITUTE(D3364,CHAR(160),CHAR(32))),Metadata!B$1:K$2632,10,FALSE)</f>
        <v>127257</v>
      </c>
      <c r="N3364" s="1" t="s">
        <v>3851</v>
      </c>
      <c r="O3364">
        <v>320</v>
      </c>
      <c r="P3364">
        <v>325</v>
      </c>
      <c r="Q3364">
        <v>327</v>
      </c>
      <c r="R3364">
        <v>328</v>
      </c>
      <c r="S3364">
        <v>330</v>
      </c>
      <c r="T3364">
        <v>337</v>
      </c>
    </row>
    <row r="3365" spans="1:20" x14ac:dyDescent="0.25">
      <c r="A3365" t="s">
        <v>4354</v>
      </c>
      <c r="B3365" t="s">
        <v>3930</v>
      </c>
      <c r="C3365" t="s">
        <v>330</v>
      </c>
      <c r="D3365" t="s">
        <v>8144</v>
      </c>
      <c r="E3365" t="str">
        <f>VLOOKUP(TRIM(SUBSTITUTE(D3365,CHAR(160),CHAR(32))),Metadata!B$1:C$2632,2,FALSE)</f>
        <v>Schelandre, Jean de, 1585?-1635.</v>
      </c>
      <c r="F3365" t="str">
        <f>VLOOKUP(TRIM(SUBSTITUTE(D3365,CHAR(160),CHAR(32))),Metadata!B$1:D$2632,3,FALSE)</f>
        <v>Tyr et Sidon</v>
      </c>
      <c r="G3365">
        <f>VLOOKUP(TRIM(SUBSTITUTE(D3365,CHAR(160),CHAR(32))),Metadata!B$1:E$2632,4,FALSE)</f>
        <v>1628</v>
      </c>
      <c r="H3365" t="s">
        <v>445</v>
      </c>
      <c r="J3365" t="str">
        <f>VLOOKUP(TRIM(SUBSTITUTE(D3365,CHAR(160),CHAR(32))),Metadata!B$1:H$2632,7,FALSE)</f>
        <v>theatre</v>
      </c>
      <c r="L3365" t="str">
        <f>VLOOKUP(TRIM(SUBSTITUTE(D3365,CHAR(160),CHAR(32))),Metadata!B$1:J$2632,9,FALSE)</f>
        <v>vers</v>
      </c>
      <c r="M3365">
        <f>VLOOKUP(TRIM(SUBSTITUTE(D3365,CHAR(160),CHAR(32))),Metadata!B$1:K$2632,10,FALSE)</f>
        <v>42849</v>
      </c>
      <c r="N3365" t="s">
        <v>3852</v>
      </c>
      <c r="O3365">
        <v>185</v>
      </c>
      <c r="P3365">
        <v>191</v>
      </c>
      <c r="Q3365">
        <v>216</v>
      </c>
      <c r="R3365">
        <v>217</v>
      </c>
      <c r="S3365">
        <v>219</v>
      </c>
      <c r="T3365">
        <v>226</v>
      </c>
    </row>
    <row r="3366" spans="1:20" x14ac:dyDescent="0.25">
      <c r="A3366" t="s">
        <v>4354</v>
      </c>
      <c r="B3366" t="s">
        <v>3930</v>
      </c>
      <c r="C3366" t="s">
        <v>330</v>
      </c>
      <c r="D3366" t="s">
        <v>8144</v>
      </c>
      <c r="E3366" t="str">
        <f>VLOOKUP(TRIM(SUBSTITUTE(D3366,CHAR(160),CHAR(32))),Metadata!B$1:C$2632,2,FALSE)</f>
        <v>Schelandre, Jean de, 1585?-1635.</v>
      </c>
      <c r="F3366" t="str">
        <f>VLOOKUP(TRIM(SUBSTITUTE(D3366,CHAR(160),CHAR(32))),Metadata!B$1:D$2632,3,FALSE)</f>
        <v>Tyr et Sidon</v>
      </c>
      <c r="G3366">
        <f>VLOOKUP(TRIM(SUBSTITUTE(D3366,CHAR(160),CHAR(32))),Metadata!B$1:E$2632,4,FALSE)</f>
        <v>1628</v>
      </c>
      <c r="H3366" t="s">
        <v>445</v>
      </c>
      <c r="J3366" t="str">
        <f>VLOOKUP(TRIM(SUBSTITUTE(D3366,CHAR(160),CHAR(32))),Metadata!B$1:H$2632,7,FALSE)</f>
        <v>theatre</v>
      </c>
      <c r="L3366" t="str">
        <f>VLOOKUP(TRIM(SUBSTITUTE(D3366,CHAR(160),CHAR(32))),Metadata!B$1:J$2632,9,FALSE)</f>
        <v>vers</v>
      </c>
      <c r="M3366">
        <f>VLOOKUP(TRIM(SUBSTITUTE(D3366,CHAR(160),CHAR(32))),Metadata!B$1:K$2632,10,FALSE)</f>
        <v>42849</v>
      </c>
      <c r="N3366" t="s">
        <v>3853</v>
      </c>
      <c r="O3366">
        <v>141</v>
      </c>
      <c r="P3366">
        <v>146</v>
      </c>
      <c r="Q3366">
        <v>148</v>
      </c>
      <c r="R3366">
        <v>149</v>
      </c>
      <c r="S3366">
        <v>151</v>
      </c>
      <c r="T3366">
        <v>158</v>
      </c>
    </row>
    <row r="3367" spans="1:20" x14ac:dyDescent="0.25">
      <c r="A3367" t="s">
        <v>4354</v>
      </c>
      <c r="B3367" t="s">
        <v>3930</v>
      </c>
      <c r="C3367" t="s">
        <v>330</v>
      </c>
      <c r="D3367" t="s">
        <v>8155</v>
      </c>
      <c r="E3367" t="str">
        <f>VLOOKUP(TRIM(SUBSTITUTE(D3367,CHAR(160),CHAR(32))),Metadata!B$1:C$2632,2,FALSE)</f>
        <v>Sorel, Charles, 1602?-1674.</v>
      </c>
      <c r="F3367" t="str">
        <f>VLOOKUP(TRIM(SUBSTITUTE(D3367,CHAR(160),CHAR(32))),Metadata!B$1:D$2632,3,FALSE)</f>
        <v>Le berger extravagant</v>
      </c>
      <c r="G3367">
        <f>VLOOKUP(TRIM(SUBSTITUTE(D3367,CHAR(160),CHAR(32))),Metadata!B$1:E$2632,4,FALSE)</f>
        <v>1627</v>
      </c>
      <c r="H3367" t="s">
        <v>445</v>
      </c>
      <c r="J3367" t="str">
        <f>VLOOKUP(TRIM(SUBSTITUTE(D3367,CHAR(160),CHAR(32))),Metadata!B$1:H$2632,7,FALSE)</f>
        <v>roman</v>
      </c>
      <c r="L3367" t="str">
        <f>VLOOKUP(TRIM(SUBSTITUTE(D3367,CHAR(160),CHAR(32))),Metadata!B$1:J$2632,9,FALSE)</f>
        <v>prose</v>
      </c>
      <c r="M3367">
        <f>VLOOKUP(TRIM(SUBSTITUTE(D3367,CHAR(160),CHAR(32))),Metadata!B$1:K$2632,10,FALSE)</f>
        <v>289478</v>
      </c>
      <c r="N3367" s="1" t="s">
        <v>3854</v>
      </c>
      <c r="O3367">
        <v>69</v>
      </c>
      <c r="P3367">
        <v>71</v>
      </c>
      <c r="Q3367">
        <v>73</v>
      </c>
      <c r="R3367">
        <v>74</v>
      </c>
      <c r="S3367">
        <v>76</v>
      </c>
      <c r="T3367">
        <v>83</v>
      </c>
    </row>
    <row r="3368" spans="1:20" x14ac:dyDescent="0.25">
      <c r="A3368" t="s">
        <v>4354</v>
      </c>
      <c r="B3368" t="s">
        <v>3930</v>
      </c>
      <c r="C3368" t="s">
        <v>330</v>
      </c>
      <c r="D3368" t="s">
        <v>8159</v>
      </c>
      <c r="E3368" t="str">
        <f>VLOOKUP(TRIM(SUBSTITUTE(D3368,CHAR(160),CHAR(32))),Metadata!B$1:C$2632,2,FALSE)</f>
        <v>Tristan L'Hermite, François, 1601-1655.</v>
      </c>
      <c r="F3368" t="str">
        <f>VLOOKUP(TRIM(SUBSTITUTE(D3368,CHAR(160),CHAR(32))),Metadata!B$1:D$2632,3,FALSE)</f>
        <v>La Mariane: tradédie</v>
      </c>
      <c r="G3368">
        <f>VLOOKUP(TRIM(SUBSTITUTE(D3368,CHAR(160),CHAR(32))),Metadata!B$1:E$2632,4,FALSE)</f>
        <v>1637</v>
      </c>
      <c r="H3368" t="s">
        <v>445</v>
      </c>
      <c r="J3368" t="str">
        <f>VLOOKUP(TRIM(SUBSTITUTE(D3368,CHAR(160),CHAR(32))),Metadata!B$1:H$2632,7,FALSE)</f>
        <v>pamphlet</v>
      </c>
      <c r="L3368" t="str">
        <f>VLOOKUP(TRIM(SUBSTITUTE(D3368,CHAR(160),CHAR(32))),Metadata!B$1:J$2632,9,FALSE)</f>
        <v/>
      </c>
      <c r="M3368">
        <f>VLOOKUP(TRIM(SUBSTITUTE(D3368,CHAR(160),CHAR(32))),Metadata!B$1:K$2632,10,FALSE)</f>
        <v>16075</v>
      </c>
      <c r="N3368" s="1" t="s">
        <v>3855</v>
      </c>
      <c r="O3368">
        <v>28</v>
      </c>
      <c r="P3368">
        <v>33</v>
      </c>
      <c r="Q3368">
        <v>35</v>
      </c>
      <c r="R3368">
        <v>36</v>
      </c>
      <c r="S3368">
        <v>38</v>
      </c>
      <c r="T3368">
        <v>45</v>
      </c>
    </row>
    <row r="3369" spans="1:20" x14ac:dyDescent="0.25">
      <c r="A3369" t="s">
        <v>4354</v>
      </c>
      <c r="B3369" t="s">
        <v>3930</v>
      </c>
      <c r="C3369" t="s">
        <v>330</v>
      </c>
      <c r="D3369" t="s">
        <v>8061</v>
      </c>
      <c r="E3369" t="str">
        <f>VLOOKUP(TRIM(SUBSTITUTE(D3369,CHAR(160),CHAR(32))),Metadata!B$1:C$2632,2,FALSE)</f>
        <v>Garasse, François, 1584-1631.</v>
      </c>
      <c r="F3369" t="str">
        <f>VLOOKUP(TRIM(SUBSTITUTE(D3369,CHAR(160),CHAR(32))),Metadata!B$1:D$2632,3,FALSE)</f>
        <v>La doctrine cvrievse des beavx esprits de ce temps, ov, Pretendvs tels</v>
      </c>
      <c r="G3369">
        <f>VLOOKUP(TRIM(SUBSTITUTE(D3369,CHAR(160),CHAR(32))),Metadata!B$1:E$2632,4,FALSE)</f>
        <v>1623</v>
      </c>
      <c r="H3369" t="s">
        <v>445</v>
      </c>
      <c r="J3369" t="str">
        <f>VLOOKUP(TRIM(SUBSTITUTE(D3369,CHAR(160),CHAR(32))),Metadata!B$1:H$2632,7,FALSE)</f>
        <v>pamphlet</v>
      </c>
      <c r="L3369" t="str">
        <f>VLOOKUP(TRIM(SUBSTITUTE(D3369,CHAR(160),CHAR(32))),Metadata!B$1:J$2632,9,FALSE)</f>
        <v>prose</v>
      </c>
      <c r="M3369">
        <f>VLOOKUP(TRIM(SUBSTITUTE(D3369,CHAR(160),CHAR(32))),Metadata!B$1:K$2632,10,FALSE)</f>
        <v>244231</v>
      </c>
      <c r="N3369" s="1" t="s">
        <v>3856</v>
      </c>
      <c r="O3369">
        <v>229</v>
      </c>
      <c r="P3369">
        <v>234</v>
      </c>
      <c r="Q3369">
        <v>236</v>
      </c>
      <c r="R3369">
        <v>237</v>
      </c>
      <c r="S3369">
        <v>239</v>
      </c>
      <c r="T3369">
        <v>246</v>
      </c>
    </row>
    <row r="3370" spans="1:20" x14ac:dyDescent="0.25">
      <c r="A3370" t="s">
        <v>4354</v>
      </c>
      <c r="B3370" t="s">
        <v>3930</v>
      </c>
      <c r="C3370" t="s">
        <v>330</v>
      </c>
      <c r="D3370" t="s">
        <v>8107</v>
      </c>
      <c r="E3370" t="str">
        <f>VLOOKUP(TRIM(SUBSTITUTE(D3370,CHAR(160),CHAR(32))),Metadata!B$1:C$2632,2,FALSE)</f>
        <v>Molière, 1622-1673.</v>
      </c>
      <c r="F3370" t="str">
        <f>VLOOKUP(TRIM(SUBSTITUTE(D3370,CHAR(160),CHAR(32))),Metadata!B$1:D$2632,3,FALSE)</f>
        <v>L'étourdi, ou, Les contre-temps: comédie répresentée sur le théâtre du Palais Royal</v>
      </c>
      <c r="G3370">
        <f>VLOOKUP(TRIM(SUBSTITUTE(D3370,CHAR(160),CHAR(32))),Metadata!B$1:E$2632,4,FALSE)</f>
        <v>1663</v>
      </c>
      <c r="H3370" t="s">
        <v>445</v>
      </c>
      <c r="J3370" t="str">
        <f>VLOOKUP(TRIM(SUBSTITUTE(D3370,CHAR(160),CHAR(32))),Metadata!B$1:H$2632,7,FALSE)</f>
        <v>theatre</v>
      </c>
      <c r="L3370" t="str">
        <f>VLOOKUP(TRIM(SUBSTITUTE(D3370,CHAR(160),CHAR(32))),Metadata!B$1:J$2632,9,FALSE)</f>
        <v/>
      </c>
      <c r="M3370">
        <f>VLOOKUP(TRIM(SUBSTITUTE(D3370,CHAR(160),CHAR(32))),Metadata!B$1:K$2632,10,FALSE)</f>
        <v>19353</v>
      </c>
      <c r="N3370" s="1" t="s">
        <v>3857</v>
      </c>
      <c r="O3370">
        <v>272</v>
      </c>
      <c r="P3370">
        <v>274</v>
      </c>
      <c r="Q3370">
        <v>276</v>
      </c>
      <c r="R3370">
        <v>277</v>
      </c>
      <c r="S3370">
        <v>279</v>
      </c>
      <c r="T3370">
        <v>286</v>
      </c>
    </row>
    <row r="3371" spans="1:20" x14ac:dyDescent="0.25">
      <c r="A3371" t="s">
        <v>4354</v>
      </c>
      <c r="B3371" t="s">
        <v>3930</v>
      </c>
      <c r="C3371" t="s">
        <v>330</v>
      </c>
      <c r="D3371" t="s">
        <v>8023</v>
      </c>
      <c r="E3371" t="str">
        <f>VLOOKUP(TRIM(SUBSTITUTE(D3371,CHAR(160),CHAR(32))),Metadata!B$1:C$2632,2,FALSE)</f>
        <v>Corneille, Pierre, 1606-1684.</v>
      </c>
      <c r="F3371" t="str">
        <f>VLOOKUP(TRIM(SUBSTITUTE(D3371,CHAR(160),CHAR(32))),Metadata!B$1:D$2632,3,FALSE)</f>
        <v>L'Imitation de Jésus-Christ</v>
      </c>
      <c r="G3371">
        <f>VLOOKUP(TRIM(SUBSTITUTE(D3371,CHAR(160),CHAR(32))),Metadata!B$1:E$2632,4,FALSE)</f>
        <v>1656</v>
      </c>
      <c r="H3371" t="s">
        <v>445</v>
      </c>
      <c r="J3371" t="str">
        <f>VLOOKUP(TRIM(SUBSTITUTE(D3371,CHAR(160),CHAR(32))),Metadata!B$1:H$2632,7,FALSE)</f>
        <v>poesie</v>
      </c>
      <c r="L3371" t="str">
        <f>VLOOKUP(TRIM(SUBSTITUTE(D3371,CHAR(160),CHAR(32))),Metadata!B$1:J$2632,9,FALSE)</f>
        <v>vers</v>
      </c>
      <c r="M3371">
        <f>VLOOKUP(TRIM(SUBSTITUTE(D3371,CHAR(160),CHAR(32))),Metadata!B$1:K$2632,10,FALSE)</f>
        <v>112667</v>
      </c>
      <c r="N3371" s="1" t="s">
        <v>3858</v>
      </c>
      <c r="O3371">
        <v>29</v>
      </c>
      <c r="P3371">
        <v>43</v>
      </c>
    </row>
    <row r="3372" spans="1:20" x14ac:dyDescent="0.25">
      <c r="A3372" t="s">
        <v>4354</v>
      </c>
      <c r="B3372" t="s">
        <v>3930</v>
      </c>
      <c r="C3372" t="s">
        <v>330</v>
      </c>
      <c r="D3372" t="s">
        <v>8061</v>
      </c>
      <c r="E3372" t="str">
        <f>VLOOKUP(TRIM(SUBSTITUTE(D3372,CHAR(160),CHAR(32))),Metadata!B$1:C$2632,2,FALSE)</f>
        <v>Garasse, François, 1584-1631.</v>
      </c>
      <c r="F3372" t="str">
        <f>VLOOKUP(TRIM(SUBSTITUTE(D3372,CHAR(160),CHAR(32))),Metadata!B$1:D$2632,3,FALSE)</f>
        <v>La doctrine cvrievse des beavx esprits de ce temps, ov, Pretendvs tels</v>
      </c>
      <c r="G3372">
        <f>VLOOKUP(TRIM(SUBSTITUTE(D3372,CHAR(160),CHAR(32))),Metadata!B$1:E$2632,4,FALSE)</f>
        <v>1623</v>
      </c>
      <c r="H3372" t="s">
        <v>445</v>
      </c>
      <c r="J3372" t="str">
        <f>VLOOKUP(TRIM(SUBSTITUTE(D3372,CHAR(160),CHAR(32))),Metadata!B$1:H$2632,7,FALSE)</f>
        <v>pamphlet</v>
      </c>
      <c r="L3372" t="str">
        <f>VLOOKUP(TRIM(SUBSTITUTE(D3372,CHAR(160),CHAR(32))),Metadata!B$1:J$2632,9,FALSE)</f>
        <v>prose</v>
      </c>
      <c r="M3372">
        <f>VLOOKUP(TRIM(SUBSTITUTE(D3372,CHAR(160),CHAR(32))),Metadata!B$1:K$2632,10,FALSE)</f>
        <v>244231</v>
      </c>
      <c r="N3372" s="1" t="s">
        <v>3859</v>
      </c>
      <c r="O3372">
        <v>83</v>
      </c>
      <c r="P3372">
        <v>88</v>
      </c>
      <c r="Q3372">
        <v>106</v>
      </c>
      <c r="R3372">
        <v>107</v>
      </c>
      <c r="S3372">
        <v>109</v>
      </c>
      <c r="T3372">
        <v>116</v>
      </c>
    </row>
    <row r="3373" spans="1:20" x14ac:dyDescent="0.25">
      <c r="A3373" t="s">
        <v>4354</v>
      </c>
      <c r="B3373" t="s">
        <v>3930</v>
      </c>
      <c r="C3373" t="s">
        <v>330</v>
      </c>
      <c r="D3373" t="s">
        <v>8005</v>
      </c>
      <c r="E3373" t="str">
        <f>VLOOKUP(TRIM(SUBSTITUTE(D3373,CHAR(160),CHAR(32))),Metadata!B$1:C$2632,2,FALSE)</f>
        <v>Camus, Jean-Pierre, 1584-1652.</v>
      </c>
      <c r="F3373" t="str">
        <f>VLOOKUP(TRIM(SUBSTITUTE(D3373,CHAR(160),CHAR(32))),Metadata!B$1:D$2632,3,FALSE)</f>
        <v>Palombe, ou La femme honorable</v>
      </c>
      <c r="G3373">
        <f>VLOOKUP(TRIM(SUBSTITUTE(D3373,CHAR(160),CHAR(32))),Metadata!B$1:E$2632,4,FALSE)</f>
        <v>1625</v>
      </c>
      <c r="H3373" t="s">
        <v>445</v>
      </c>
      <c r="J3373" t="str">
        <f>VLOOKUP(TRIM(SUBSTITUTE(D3373,CHAR(160),CHAR(32))),Metadata!B$1:H$2632,7,FALSE)</f>
        <v>roman</v>
      </c>
      <c r="L3373" t="str">
        <f>VLOOKUP(TRIM(SUBSTITUTE(D3373,CHAR(160),CHAR(32))),Metadata!B$1:J$2632,9,FALSE)</f>
        <v>prose</v>
      </c>
      <c r="M3373">
        <f>VLOOKUP(TRIM(SUBSTITUTE(D3373,CHAR(160),CHAR(32))),Metadata!B$1:K$2632,10,FALSE)</f>
        <v>119158</v>
      </c>
      <c r="N3373" s="1" t="s">
        <v>3860</v>
      </c>
      <c r="O3373">
        <v>113</v>
      </c>
      <c r="P3373">
        <v>118</v>
      </c>
      <c r="Q3373">
        <v>137</v>
      </c>
      <c r="R3373">
        <v>138</v>
      </c>
      <c r="S3373">
        <v>140</v>
      </c>
      <c r="T3373">
        <v>147</v>
      </c>
    </row>
    <row r="3374" spans="1:20" x14ac:dyDescent="0.25">
      <c r="A3374" t="s">
        <v>4354</v>
      </c>
      <c r="B3374" t="s">
        <v>3930</v>
      </c>
      <c r="C3374" t="s">
        <v>330</v>
      </c>
      <c r="D3374" t="s">
        <v>7956</v>
      </c>
      <c r="E3374" t="str">
        <f>VLOOKUP(TRIM(SUBSTITUTE(D3374,CHAR(160),CHAR(32))),Metadata!B$1:C$2632,2,FALSE)</f>
        <v>Abbadie, Jacques, 1654-1727.</v>
      </c>
      <c r="F3374" t="str">
        <f>VLOOKUP(TRIM(SUBSTITUTE(D3374,CHAR(160),CHAR(32))),Metadata!B$1:D$2632,3,FALSE)</f>
        <v>Traité de la vérité de la religion chrétienne 1</v>
      </c>
      <c r="G3374">
        <f>VLOOKUP(TRIM(SUBSTITUTE(D3374,CHAR(160),CHAR(32))),Metadata!B$1:E$2632,4,FALSE)</f>
        <v>1684</v>
      </c>
      <c r="H3374" t="s">
        <v>445</v>
      </c>
      <c r="J3374" t="str">
        <f>VLOOKUP(TRIM(SUBSTITUTE(D3374,CHAR(160),CHAR(32))),Metadata!B$1:H$2632,7,FALSE)</f>
        <v>traite ou essai</v>
      </c>
      <c r="L3374" t="str">
        <f>VLOOKUP(TRIM(SUBSTITUTE(D3374,CHAR(160),CHAR(32))),Metadata!B$1:J$2632,9,FALSE)</f>
        <v>prose</v>
      </c>
      <c r="M3374">
        <f>VLOOKUP(TRIM(SUBSTITUTE(D3374,CHAR(160),CHAR(32))),Metadata!B$1:K$2632,10,FALSE)</f>
        <v>113883</v>
      </c>
      <c r="N3374" s="1" t="s">
        <v>3861</v>
      </c>
      <c r="O3374">
        <v>236</v>
      </c>
      <c r="P3374">
        <v>238</v>
      </c>
      <c r="Q3374">
        <v>240</v>
      </c>
      <c r="R3374">
        <v>241</v>
      </c>
      <c r="S3374">
        <v>243</v>
      </c>
      <c r="T3374">
        <v>250</v>
      </c>
    </row>
    <row r="3375" spans="1:20" x14ac:dyDescent="0.25">
      <c r="A3375" t="s">
        <v>4354</v>
      </c>
      <c r="B3375" t="s">
        <v>3930</v>
      </c>
      <c r="C3375" t="s">
        <v>330</v>
      </c>
      <c r="D3375" t="s">
        <v>4656</v>
      </c>
      <c r="E3375" t="str">
        <f>VLOOKUP(TRIM(SUBSTITUTE(D3375,CHAR(160),CHAR(32))),Metadata!B$1:C$2632,2,FALSE)</f>
        <v>Corneille, Pierre, 1606-1684.</v>
      </c>
      <c r="F3375" t="str">
        <f>VLOOKUP(TRIM(SUBSTITUTE(D3375,CHAR(160),CHAR(32))),Metadata!B$1:D$2632,3,FALSE)</f>
        <v>Cinna</v>
      </c>
      <c r="G3375">
        <f>VLOOKUP(TRIM(SUBSTITUTE(D3375,CHAR(160),CHAR(32))),Metadata!B$1:E$2632,4,FALSE)</f>
        <v>1643</v>
      </c>
      <c r="H3375" t="s">
        <v>445</v>
      </c>
      <c r="J3375" t="str">
        <f>VLOOKUP(TRIM(SUBSTITUTE(D3375,CHAR(160),CHAR(32))),Metadata!B$1:H$2632,7,FALSE)</f>
        <v>theatre</v>
      </c>
      <c r="L3375" t="str">
        <f>VLOOKUP(TRIM(SUBSTITUTE(D3375,CHAR(160),CHAR(32))),Metadata!B$1:J$2632,9,FALSE)</f>
        <v/>
      </c>
      <c r="M3375">
        <f>VLOOKUP(TRIM(SUBSTITUTE(D3375,CHAR(160),CHAR(32))),Metadata!B$1:K$2632,10,FALSE)</f>
        <v>16194</v>
      </c>
      <c r="N3375" s="1" t="s">
        <v>3862</v>
      </c>
      <c r="O3375">
        <v>26</v>
      </c>
      <c r="P3375">
        <v>31</v>
      </c>
      <c r="Q3375">
        <v>33</v>
      </c>
      <c r="R3375">
        <v>34</v>
      </c>
      <c r="S3375">
        <v>36</v>
      </c>
      <c r="T3375">
        <v>43</v>
      </c>
    </row>
    <row r="3376" spans="1:20" x14ac:dyDescent="0.25">
      <c r="A3376" t="s">
        <v>4354</v>
      </c>
      <c r="B3376" t="s">
        <v>3930</v>
      </c>
      <c r="C3376" t="s">
        <v>330</v>
      </c>
      <c r="D3376" t="s">
        <v>8148</v>
      </c>
      <c r="E3376" t="str">
        <f>VLOOKUP(TRIM(SUBSTITUTE(D3376,CHAR(160),CHAR(32))),Metadata!B$1:C$2632,2,FALSE)</f>
        <v>Scudéry, M. de (Georges), 1601-1667.</v>
      </c>
      <c r="F3376" t="str">
        <f>VLOOKUP(TRIM(SUBSTITUTE(D3376,CHAR(160),CHAR(32))),Metadata!B$1:D$2632,3,FALSE)</f>
        <v>Ligdamon et Lidias</v>
      </c>
      <c r="G3376">
        <f>VLOOKUP(TRIM(SUBSTITUTE(D3376,CHAR(160),CHAR(32))),Metadata!B$1:E$2632,4,FALSE)</f>
        <v>1631</v>
      </c>
      <c r="H3376" t="s">
        <v>445</v>
      </c>
      <c r="J3376" t="str">
        <f>VLOOKUP(TRIM(SUBSTITUTE(D3376,CHAR(160),CHAR(32))),Metadata!B$1:H$2632,7,FALSE)</f>
        <v>theatre</v>
      </c>
      <c r="L3376" t="str">
        <f>VLOOKUP(TRIM(SUBSTITUTE(D3376,CHAR(160),CHAR(32))),Metadata!B$1:J$2632,9,FALSE)</f>
        <v>vers</v>
      </c>
      <c r="M3376">
        <f>VLOOKUP(TRIM(SUBSTITUTE(D3376,CHAR(160),CHAR(32))),Metadata!B$1:K$2632,10,FALSE)</f>
        <v>20932</v>
      </c>
      <c r="N3376" t="s">
        <v>3863</v>
      </c>
      <c r="O3376">
        <v>65</v>
      </c>
      <c r="P3376">
        <v>67</v>
      </c>
      <c r="Q3376">
        <v>69</v>
      </c>
      <c r="R3376">
        <v>70</v>
      </c>
      <c r="S3376">
        <v>72</v>
      </c>
      <c r="T3376">
        <v>79</v>
      </c>
    </row>
    <row r="3377" spans="1:20" x14ac:dyDescent="0.25">
      <c r="A3377" t="s">
        <v>4354</v>
      </c>
      <c r="B3377" t="s">
        <v>3930</v>
      </c>
      <c r="C3377" t="s">
        <v>330</v>
      </c>
      <c r="D3377" t="s">
        <v>8156</v>
      </c>
      <c r="E3377" t="str">
        <f>VLOOKUP(TRIM(SUBSTITUTE(D3377,CHAR(160),CHAR(32))),Metadata!B$1:C$2632,2,FALSE)</f>
        <v>Sorel, Charles, 1602?-1674.</v>
      </c>
      <c r="F3377" t="str">
        <f>VLOOKUP(TRIM(SUBSTITUTE(D3377,CHAR(160),CHAR(32))),Metadata!B$1:D$2632,3,FALSE)</f>
        <v>Les nouvelles françaises où se trouvent divers effets de l'amour et de la fortune</v>
      </c>
      <c r="G3377">
        <f>VLOOKUP(TRIM(SUBSTITUTE(D3377,CHAR(160),CHAR(32))),Metadata!B$1:E$2632,4,FALSE)</f>
        <v>1623</v>
      </c>
      <c r="H3377" t="s">
        <v>445</v>
      </c>
      <c r="J3377" t="str">
        <f>VLOOKUP(TRIM(SUBSTITUTE(D3377,CHAR(160),CHAR(32))),Metadata!B$1:H$2632,7,FALSE)</f>
        <v>roman</v>
      </c>
      <c r="L3377" t="str">
        <f>VLOOKUP(TRIM(SUBSTITUTE(D3377,CHAR(160),CHAR(32))),Metadata!B$1:J$2632,9,FALSE)</f>
        <v>prose</v>
      </c>
      <c r="M3377">
        <f>VLOOKUP(TRIM(SUBSTITUTE(D3377,CHAR(160),CHAR(32))),Metadata!B$1:K$2632,10,FALSE)</f>
        <v>83426</v>
      </c>
      <c r="N3377" s="1" t="s">
        <v>3864</v>
      </c>
      <c r="O3377">
        <v>117</v>
      </c>
      <c r="P3377">
        <v>123</v>
      </c>
      <c r="Q3377">
        <v>134</v>
      </c>
      <c r="R3377">
        <v>135</v>
      </c>
      <c r="S3377">
        <v>137</v>
      </c>
      <c r="T3377">
        <v>144</v>
      </c>
    </row>
    <row r="3378" spans="1:20" x14ac:dyDescent="0.25">
      <c r="A3378" t="s">
        <v>4354</v>
      </c>
      <c r="B3378" t="s">
        <v>3930</v>
      </c>
      <c r="C3378" t="s">
        <v>330</v>
      </c>
      <c r="D3378" t="s">
        <v>8004</v>
      </c>
      <c r="E3378" t="str">
        <f>VLOOKUP(TRIM(SUBSTITUTE(D3378,CHAR(160),CHAR(32))),Metadata!B$1:C$2632,2,FALSE)</f>
        <v>Camus, Jean-Pierre, 1584-1652.</v>
      </c>
      <c r="F3378" t="str">
        <f>VLOOKUP(TRIM(SUBSTITUTE(D3378,CHAR(160),CHAR(32))),Metadata!B$1:D$2632,3,FALSE)</f>
        <v>Homélies des États-Généraux.</v>
      </c>
      <c r="G3378">
        <f>VLOOKUP(TRIM(SUBSTITUTE(D3378,CHAR(160),CHAR(32))),Metadata!B$1:E$2632,4,FALSE)</f>
        <v>1615</v>
      </c>
      <c r="H3378" t="s">
        <v>445</v>
      </c>
      <c r="J3378" t="str">
        <f>VLOOKUP(TRIM(SUBSTITUTE(D3378,CHAR(160),CHAR(32))),Metadata!B$1:H$2632,7,FALSE)</f>
        <v>traite ou essai</v>
      </c>
      <c r="L3378" t="str">
        <f>VLOOKUP(TRIM(SUBSTITUTE(D3378,CHAR(160),CHAR(32))),Metadata!B$1:J$2632,9,FALSE)</f>
        <v>prose</v>
      </c>
      <c r="M3378">
        <f>VLOOKUP(TRIM(SUBSTITUTE(D3378,CHAR(160),CHAR(32))),Metadata!B$1:K$2632,10,FALSE)</f>
        <v>35405</v>
      </c>
      <c r="N3378" s="1" t="s">
        <v>3865</v>
      </c>
      <c r="O3378">
        <v>50</v>
      </c>
      <c r="P3378">
        <v>56</v>
      </c>
      <c r="Q3378">
        <v>63</v>
      </c>
      <c r="R3378">
        <v>64</v>
      </c>
      <c r="S3378">
        <v>66</v>
      </c>
      <c r="T3378">
        <v>73</v>
      </c>
    </row>
    <row r="3379" spans="1:20" x14ac:dyDescent="0.25">
      <c r="A3379" t="s">
        <v>4354</v>
      </c>
      <c r="B3379" t="s">
        <v>3930</v>
      </c>
      <c r="C3379" t="s">
        <v>330</v>
      </c>
      <c r="D3379" t="s">
        <v>8042</v>
      </c>
      <c r="E3379" t="str">
        <f>VLOOKUP(TRIM(SUBSTITUTE(D3379,CHAR(160),CHAR(32))),Metadata!B$1:C$2632,2,FALSE)</f>
        <v>Deshoulières, Madame (Antoinette), ca. 1634-1694.</v>
      </c>
      <c r="F3379" t="str">
        <f>VLOOKUP(TRIM(SUBSTITUTE(D3379,CHAR(160),CHAR(32))),Metadata!B$1:D$2632,3,FALSE)</f>
        <v>Epitres</v>
      </c>
      <c r="G3379">
        <f>VLOOKUP(TRIM(SUBSTITUTE(D3379,CHAR(160),CHAR(32))),Metadata!B$1:E$2632,4,FALSE)</f>
        <v>1694</v>
      </c>
      <c r="H3379" t="s">
        <v>445</v>
      </c>
      <c r="J3379" t="str">
        <f>VLOOKUP(TRIM(SUBSTITUTE(D3379,CHAR(160),CHAR(32))),Metadata!B$1:H$2632,7,FALSE)</f>
        <v>poesie</v>
      </c>
      <c r="L3379" t="str">
        <f>VLOOKUP(TRIM(SUBSTITUTE(D3379,CHAR(160),CHAR(32))),Metadata!B$1:J$2632,9,FALSE)</f>
        <v>vers</v>
      </c>
      <c r="M3379">
        <f>VLOOKUP(TRIM(SUBSTITUTE(D3379,CHAR(160),CHAR(32))),Metadata!B$1:K$2632,10,FALSE)</f>
        <v>11090</v>
      </c>
      <c r="N3379" t="s">
        <v>3866</v>
      </c>
      <c r="O3379">
        <v>27</v>
      </c>
      <c r="P3379">
        <v>32</v>
      </c>
      <c r="Q3379">
        <v>34</v>
      </c>
      <c r="R3379">
        <v>35</v>
      </c>
      <c r="S3379">
        <v>37</v>
      </c>
      <c r="T3379">
        <v>44</v>
      </c>
    </row>
    <row r="3380" spans="1:20" x14ac:dyDescent="0.25">
      <c r="A3380" t="s">
        <v>4354</v>
      </c>
      <c r="B3380" t="s">
        <v>3930</v>
      </c>
      <c r="C3380" t="s">
        <v>330</v>
      </c>
      <c r="D3380" t="s">
        <v>8157</v>
      </c>
      <c r="E3380" t="str">
        <f>VLOOKUP(TRIM(SUBSTITUTE(D3380,CHAR(160),CHAR(32))),Metadata!B$1:C$2632,2,FALSE)</f>
        <v>Suchon, Gabrielle, 1631-1703.</v>
      </c>
      <c r="F3380" t="str">
        <f>VLOOKUP(TRIM(SUBSTITUTE(D3380,CHAR(160),CHAR(32))),Metadata!B$1:D$2632,3,FALSE)</f>
        <v>Traité de la morale et de la politique</v>
      </c>
      <c r="G3380">
        <f>VLOOKUP(TRIM(SUBSTITUTE(D3380,CHAR(160),CHAR(32))),Metadata!B$1:E$2632,4,FALSE)</f>
        <v>1693</v>
      </c>
      <c r="H3380" t="s">
        <v>445</v>
      </c>
      <c r="J3380" t="str">
        <f>VLOOKUP(TRIM(SUBSTITUTE(D3380,CHAR(160),CHAR(32))),Metadata!B$1:H$2632,7,FALSE)</f>
        <v>traite ou essai</v>
      </c>
      <c r="L3380" t="str">
        <f>VLOOKUP(TRIM(SUBSTITUTE(D3380,CHAR(160),CHAR(32))),Metadata!B$1:J$2632,9,FALSE)</f>
        <v/>
      </c>
      <c r="M3380">
        <f>VLOOKUP(TRIM(SUBSTITUTE(D3380,CHAR(160),CHAR(32))),Metadata!B$1:K$2632,10,FALSE)</f>
        <v>53618</v>
      </c>
      <c r="N3380" s="1" t="s">
        <v>3867</v>
      </c>
      <c r="O3380">
        <v>153</v>
      </c>
      <c r="P3380">
        <v>157</v>
      </c>
      <c r="Q3380">
        <v>159</v>
      </c>
      <c r="R3380">
        <v>160</v>
      </c>
      <c r="S3380">
        <v>162</v>
      </c>
      <c r="T3380">
        <v>169</v>
      </c>
    </row>
    <row r="3381" spans="1:20" x14ac:dyDescent="0.25">
      <c r="A3381" t="s">
        <v>4354</v>
      </c>
      <c r="B3381" t="s">
        <v>3930</v>
      </c>
      <c r="C3381" t="s">
        <v>330</v>
      </c>
      <c r="D3381" t="s">
        <v>7968</v>
      </c>
      <c r="E3381" t="str">
        <f>VLOOKUP(TRIM(SUBSTITUTE(D3381,CHAR(160),CHAR(32))),Metadata!B$1:C$2632,2,FALSE)</f>
        <v>Audiguier, Vital d', 1569-1624.</v>
      </c>
      <c r="F3381" t="str">
        <f>VLOOKUP(TRIM(SUBSTITUTE(D3381,CHAR(160),CHAR(32))),Metadata!B$1:D$2632,3,FALSE)</f>
        <v>Histoire trage-comique de nostre temps</v>
      </c>
      <c r="G3381">
        <f>VLOOKUP(TRIM(SUBSTITUTE(D3381,CHAR(160),CHAR(32))),Metadata!B$1:E$2632,4,FALSE)</f>
        <v>1615</v>
      </c>
      <c r="H3381" t="s">
        <v>445</v>
      </c>
      <c r="J3381" t="str">
        <f>VLOOKUP(TRIM(SUBSTITUTE(D3381,CHAR(160),CHAR(32))),Metadata!B$1:H$2632,7,FALSE)</f>
        <v>roman</v>
      </c>
      <c r="L3381" t="str">
        <f>VLOOKUP(TRIM(SUBSTITUTE(D3381,CHAR(160),CHAR(32))),Metadata!B$1:J$2632,9,FALSE)</f>
        <v>prose</v>
      </c>
      <c r="M3381">
        <f>VLOOKUP(TRIM(SUBSTITUTE(D3381,CHAR(160),CHAR(32))),Metadata!B$1:K$2632,10,FALSE)</f>
        <v>104473</v>
      </c>
      <c r="N3381" s="1" t="s">
        <v>3868</v>
      </c>
      <c r="O3381">
        <v>50</v>
      </c>
      <c r="P3381">
        <v>55</v>
      </c>
      <c r="Q3381">
        <v>74</v>
      </c>
      <c r="R3381">
        <v>75</v>
      </c>
      <c r="S3381">
        <v>77</v>
      </c>
      <c r="T3381">
        <v>84</v>
      </c>
    </row>
    <row r="3382" spans="1:20" x14ac:dyDescent="0.25">
      <c r="A3382" t="s">
        <v>4354</v>
      </c>
      <c r="B3382" t="s">
        <v>3930</v>
      </c>
      <c r="C3382" t="s">
        <v>330</v>
      </c>
      <c r="D3382" t="s">
        <v>8158</v>
      </c>
      <c r="E3382" t="str">
        <f>VLOOKUP(TRIM(SUBSTITUTE(D3382,CHAR(160),CHAR(32))),Metadata!B$1:C$2632,2,FALSE)</f>
        <v>Tristan L'Hermite, François, 1601-1655.</v>
      </c>
      <c r="F3382" t="str">
        <f>VLOOKUP(TRIM(SUBSTITUTE(D3382,CHAR(160),CHAR(32))),Metadata!B$1:D$2632,3,FALSE)</f>
        <v>La folie dv sage</v>
      </c>
      <c r="G3382">
        <f>VLOOKUP(TRIM(SUBSTITUTE(D3382,CHAR(160),CHAR(32))),Metadata!B$1:E$2632,4,FALSE)</f>
        <v>1645</v>
      </c>
      <c r="H3382" t="s">
        <v>445</v>
      </c>
      <c r="J3382" t="str">
        <f>VLOOKUP(TRIM(SUBSTITUTE(D3382,CHAR(160),CHAR(32))),Metadata!B$1:H$2632,7,FALSE)</f>
        <v>theatre</v>
      </c>
      <c r="L3382" t="str">
        <f>VLOOKUP(TRIM(SUBSTITUTE(D3382,CHAR(160),CHAR(32))),Metadata!B$1:J$2632,9,FALSE)</f>
        <v>vers</v>
      </c>
      <c r="M3382">
        <f>VLOOKUP(TRIM(SUBSTITUTE(D3382,CHAR(160),CHAR(32))),Metadata!B$1:K$2632,10,FALSE)</f>
        <v>15837</v>
      </c>
      <c r="N3382" s="1" t="s">
        <v>3869</v>
      </c>
      <c r="O3382">
        <v>26</v>
      </c>
      <c r="P3382">
        <v>40</v>
      </c>
    </row>
    <row r="3383" spans="1:20" x14ac:dyDescent="0.25">
      <c r="A3383" t="s">
        <v>4354</v>
      </c>
      <c r="B3383" t="s">
        <v>3930</v>
      </c>
      <c r="C3383" t="s">
        <v>330</v>
      </c>
      <c r="D3383" t="s">
        <v>8249</v>
      </c>
      <c r="E3383" t="str">
        <f>VLOOKUP(TRIM(SUBSTITUTE(D3383,CHAR(160),CHAR(32))),Metadata!B$1:C$2632,2,FALSE)</f>
        <v>Dubos, abbé (Jean-Baptiste), 1670-1742.</v>
      </c>
      <c r="F3383" t="str">
        <f>VLOOKUP(TRIM(SUBSTITUTE(D3383,CHAR(160),CHAR(32))),Metadata!B$1:D$2632,3,FALSE)</f>
        <v>Réflexions critiques sur la poésie et sur la peinture</v>
      </c>
      <c r="G3383">
        <f>VLOOKUP(TRIM(SUBSTITUTE(D3383,CHAR(160),CHAR(32))),Metadata!B$1:E$2632,4,FALSE)</f>
        <v>1733</v>
      </c>
      <c r="H3383" t="s">
        <v>448</v>
      </c>
      <c r="J3383" t="str">
        <f>VLOOKUP(TRIM(SUBSTITUTE(D3383,CHAR(160),CHAR(32))),Metadata!B$1:H$2632,7,FALSE)</f>
        <v>melanges litteraires</v>
      </c>
      <c r="L3383" t="str">
        <f>VLOOKUP(TRIM(SUBSTITUTE(D3383,CHAR(160),CHAR(32))),Metadata!B$1:J$2632,9,FALSE)</f>
        <v>prose</v>
      </c>
      <c r="M3383">
        <f>VLOOKUP(TRIM(SUBSTITUTE(D3383,CHAR(160),CHAR(32))),Metadata!B$1:K$2632,10,FALSE)</f>
        <v>256009</v>
      </c>
      <c r="N3383" s="1" t="s">
        <v>3870</v>
      </c>
      <c r="O3383">
        <v>93</v>
      </c>
      <c r="P3383">
        <v>95</v>
      </c>
      <c r="Q3383">
        <v>104</v>
      </c>
      <c r="R3383">
        <v>105</v>
      </c>
      <c r="S3383">
        <v>107</v>
      </c>
      <c r="T3383">
        <v>114</v>
      </c>
    </row>
    <row r="3384" spans="1:20" x14ac:dyDescent="0.25">
      <c r="A3384" t="s">
        <v>4354</v>
      </c>
      <c r="B3384" t="s">
        <v>3930</v>
      </c>
      <c r="C3384" t="s">
        <v>330</v>
      </c>
      <c r="D3384" t="s">
        <v>8249</v>
      </c>
      <c r="E3384" t="str">
        <f>VLOOKUP(TRIM(SUBSTITUTE(D3384,CHAR(160),CHAR(32))),Metadata!B$1:C$2632,2,FALSE)</f>
        <v>Dubos, abbé (Jean-Baptiste), 1670-1742.</v>
      </c>
      <c r="F3384" t="str">
        <f>VLOOKUP(TRIM(SUBSTITUTE(D3384,CHAR(160),CHAR(32))),Metadata!B$1:D$2632,3,FALSE)</f>
        <v>Réflexions critiques sur la poésie et sur la peinture</v>
      </c>
      <c r="G3384">
        <f>VLOOKUP(TRIM(SUBSTITUTE(D3384,CHAR(160),CHAR(32))),Metadata!B$1:E$2632,4,FALSE)</f>
        <v>1733</v>
      </c>
      <c r="H3384" t="s">
        <v>448</v>
      </c>
      <c r="J3384" t="str">
        <f>VLOOKUP(TRIM(SUBSTITUTE(D3384,CHAR(160),CHAR(32))),Metadata!B$1:H$2632,7,FALSE)</f>
        <v>melanges litteraires</v>
      </c>
      <c r="L3384" t="str">
        <f>VLOOKUP(TRIM(SUBSTITUTE(D3384,CHAR(160),CHAR(32))),Metadata!B$1:J$2632,9,FALSE)</f>
        <v>prose</v>
      </c>
      <c r="M3384">
        <f>VLOOKUP(TRIM(SUBSTITUTE(D3384,CHAR(160),CHAR(32))),Metadata!B$1:K$2632,10,FALSE)</f>
        <v>256009</v>
      </c>
      <c r="N3384" s="1" t="s">
        <v>3871</v>
      </c>
      <c r="O3384">
        <v>112</v>
      </c>
      <c r="P3384">
        <v>118</v>
      </c>
      <c r="Q3384">
        <v>125</v>
      </c>
      <c r="R3384">
        <v>126</v>
      </c>
      <c r="S3384">
        <v>128</v>
      </c>
      <c r="T3384">
        <v>135</v>
      </c>
    </row>
    <row r="3385" spans="1:20" x14ac:dyDescent="0.25">
      <c r="A3385" t="s">
        <v>4354</v>
      </c>
      <c r="B3385" t="s">
        <v>3930</v>
      </c>
      <c r="C3385" t="s">
        <v>330</v>
      </c>
      <c r="D3385" t="s">
        <v>8249</v>
      </c>
      <c r="E3385" t="str">
        <f>VLOOKUP(TRIM(SUBSTITUTE(D3385,CHAR(160),CHAR(32))),Metadata!B$1:C$2632,2,FALSE)</f>
        <v>Dubos, abbé (Jean-Baptiste), 1670-1742.</v>
      </c>
      <c r="F3385" t="str">
        <f>VLOOKUP(TRIM(SUBSTITUTE(D3385,CHAR(160),CHAR(32))),Metadata!B$1:D$2632,3,FALSE)</f>
        <v>Réflexions critiques sur la poésie et sur la peinture</v>
      </c>
      <c r="G3385">
        <f>VLOOKUP(TRIM(SUBSTITUTE(D3385,CHAR(160),CHAR(32))),Metadata!B$1:E$2632,4,FALSE)</f>
        <v>1733</v>
      </c>
      <c r="H3385" t="s">
        <v>448</v>
      </c>
      <c r="J3385" t="str">
        <f>VLOOKUP(TRIM(SUBSTITUTE(D3385,CHAR(160),CHAR(32))),Metadata!B$1:H$2632,7,FALSE)</f>
        <v>melanges litteraires</v>
      </c>
      <c r="L3385" t="str">
        <f>VLOOKUP(TRIM(SUBSTITUTE(D3385,CHAR(160),CHAR(32))),Metadata!B$1:J$2632,9,FALSE)</f>
        <v>prose</v>
      </c>
      <c r="M3385">
        <f>VLOOKUP(TRIM(SUBSTITUTE(D3385,CHAR(160),CHAR(32))),Metadata!B$1:K$2632,10,FALSE)</f>
        <v>256009</v>
      </c>
      <c r="N3385" s="1" t="s">
        <v>3872</v>
      </c>
      <c r="O3385">
        <v>54</v>
      </c>
      <c r="P3385">
        <v>59</v>
      </c>
      <c r="Q3385">
        <v>61</v>
      </c>
      <c r="R3385">
        <v>70</v>
      </c>
    </row>
    <row r="3386" spans="1:20" x14ac:dyDescent="0.25">
      <c r="A3386" t="s">
        <v>4354</v>
      </c>
      <c r="B3386" t="s">
        <v>3930</v>
      </c>
      <c r="C3386" t="s">
        <v>330</v>
      </c>
      <c r="D3386" t="s">
        <v>8172</v>
      </c>
      <c r="E3386" t="str">
        <f>VLOOKUP(TRIM(SUBSTITUTE(D3386,CHAR(160),CHAR(32))),Metadata!B$1:C$2632,2,FALSE)</f>
        <v>Argens, Jean-Baptiste de Boyer, marquis d', 1704-1771.</v>
      </c>
      <c r="F3386" t="str">
        <f>VLOOKUP(TRIM(SUBSTITUTE(D3386,CHAR(160),CHAR(32))),Metadata!B$1:D$2632,3,FALSE)</f>
        <v>Lettres juives</v>
      </c>
      <c r="G3386">
        <f>VLOOKUP(TRIM(SUBSTITUTE(D3386,CHAR(160),CHAR(32))),Metadata!B$1:E$2632,4,FALSE)</f>
        <v>1738</v>
      </c>
      <c r="H3386" t="s">
        <v>448</v>
      </c>
      <c r="J3386" t="str">
        <f>VLOOKUP(TRIM(SUBSTITUTE(D3386,CHAR(160),CHAR(32))),Metadata!B$1:H$2632,7,FALSE)</f>
        <v>melanges litteraires</v>
      </c>
      <c r="L3386" t="str">
        <f>VLOOKUP(TRIM(SUBSTITUTE(D3386,CHAR(160),CHAR(32))),Metadata!B$1:J$2632,9,FALSE)</f>
        <v>prose</v>
      </c>
      <c r="M3386">
        <f>VLOOKUP(TRIM(SUBSTITUTE(D3386,CHAR(160),CHAR(32))),Metadata!B$1:K$2632,10,FALSE)</f>
        <v>427095</v>
      </c>
      <c r="N3386" s="1" t="s">
        <v>3873</v>
      </c>
      <c r="O3386">
        <v>5</v>
      </c>
      <c r="P3386">
        <v>10</v>
      </c>
      <c r="Q3386">
        <v>24</v>
      </c>
      <c r="R3386">
        <v>25</v>
      </c>
      <c r="S3386">
        <v>27</v>
      </c>
      <c r="T3386">
        <v>34</v>
      </c>
    </row>
    <row r="3387" spans="1:20" x14ac:dyDescent="0.25">
      <c r="A3387" t="s">
        <v>4354</v>
      </c>
      <c r="B3387" t="s">
        <v>3930</v>
      </c>
      <c r="C3387" t="s">
        <v>330</v>
      </c>
      <c r="D3387" t="s">
        <v>8391</v>
      </c>
      <c r="E3387" t="str">
        <f>VLOOKUP(TRIM(SUBSTITUTE(D3387,CHAR(160),CHAR(32))),Metadata!B$1:C$2632,2,FALSE)</f>
        <v>Saint-Pierre, Bernardin de, 1737-1814.</v>
      </c>
      <c r="F3387" t="str">
        <f>VLOOKUP(TRIM(SUBSTITUTE(D3387,CHAR(160),CHAR(32))),Metadata!B$1:D$2632,3,FALSE)</f>
        <v>Études de la nature, T. 3</v>
      </c>
      <c r="G3387">
        <f>VLOOKUP(TRIM(SUBSTITUTE(D3387,CHAR(160),CHAR(32))),Metadata!B$1:E$2632,4,FALSE)</f>
        <v>1784</v>
      </c>
      <c r="H3387" t="s">
        <v>448</v>
      </c>
      <c r="J3387" t="str">
        <f>VLOOKUP(TRIM(SUBSTITUTE(D3387,CHAR(160),CHAR(32))),Metadata!B$1:H$2632,7,FALSE)</f>
        <v>traite ou essai</v>
      </c>
      <c r="L3387" t="str">
        <f>VLOOKUP(TRIM(SUBSTITUTE(D3387,CHAR(160),CHAR(32))),Metadata!B$1:J$2632,9,FALSE)</f>
        <v>prose</v>
      </c>
      <c r="M3387">
        <f>VLOOKUP(TRIM(SUBSTITUTE(D3387,CHAR(160),CHAR(32))),Metadata!B$1:K$2632,10,FALSE)</f>
        <v>115428</v>
      </c>
      <c r="N3387" s="1" t="s">
        <v>3874</v>
      </c>
      <c r="O3387">
        <v>166</v>
      </c>
      <c r="P3387">
        <v>172</v>
      </c>
      <c r="Q3387">
        <v>174</v>
      </c>
      <c r="R3387">
        <v>175</v>
      </c>
      <c r="S3387">
        <v>177</v>
      </c>
      <c r="T3387">
        <v>184</v>
      </c>
    </row>
    <row r="3388" spans="1:20" x14ac:dyDescent="0.25">
      <c r="A3388" t="s">
        <v>4354</v>
      </c>
      <c r="B3388" t="s">
        <v>3930</v>
      </c>
      <c r="C3388" t="s">
        <v>330</v>
      </c>
      <c r="D3388" t="s">
        <v>8196</v>
      </c>
      <c r="E3388" t="str">
        <f>VLOOKUP(TRIM(SUBSTITUTE(D3388,CHAR(160),CHAR(32))),Metadata!B$1:C$2632,2,FALSE)</f>
        <v>Carbonnières, L.F.E (Louis François Elisabeth) Ramond de, 1753-1827.</v>
      </c>
      <c r="F3388" t="str">
        <f>VLOOKUP(TRIM(SUBSTITUTE(D3388,CHAR(160),CHAR(32))),Metadata!B$1:D$2632,3,FALSE)</f>
        <v>Lettres de M. William Coxe à M. W. Melmoth</v>
      </c>
      <c r="G3388">
        <f>VLOOKUP(TRIM(SUBSTITUTE(D3388,CHAR(160),CHAR(32))),Metadata!B$1:E$2632,4,FALSE)</f>
        <v>1781</v>
      </c>
      <c r="H3388" t="s">
        <v>448</v>
      </c>
      <c r="J3388" t="str">
        <f>VLOOKUP(TRIM(SUBSTITUTE(D3388,CHAR(160),CHAR(32))),Metadata!B$1:H$2632,7,FALSE)</f>
        <v>melanges litteraires</v>
      </c>
      <c r="L3388" t="str">
        <f>VLOOKUP(TRIM(SUBSTITUTE(D3388,CHAR(160),CHAR(32))),Metadata!B$1:J$2632,9,FALSE)</f>
        <v>prose</v>
      </c>
      <c r="M3388">
        <f>VLOOKUP(TRIM(SUBSTITUTE(D3388,CHAR(160),CHAR(32))),Metadata!B$1:K$2632,10,FALSE)</f>
        <v>130784</v>
      </c>
      <c r="N3388" s="1" t="s">
        <v>3875</v>
      </c>
      <c r="O3388">
        <v>175</v>
      </c>
      <c r="P3388">
        <v>178</v>
      </c>
      <c r="Q3388">
        <v>180</v>
      </c>
      <c r="R3388">
        <v>181</v>
      </c>
      <c r="S3388">
        <v>183</v>
      </c>
      <c r="T3388">
        <v>190</v>
      </c>
    </row>
    <row r="3389" spans="1:20" x14ac:dyDescent="0.25">
      <c r="A3389" t="s">
        <v>4354</v>
      </c>
      <c r="B3389" t="s">
        <v>3930</v>
      </c>
      <c r="C3389" t="s">
        <v>330</v>
      </c>
      <c r="D3389" t="s">
        <v>8191</v>
      </c>
      <c r="E3389" t="str">
        <f>VLOOKUP(TRIM(SUBSTITUTE(D3389,CHAR(160),CHAR(32))),Metadata!B$1:C$2632,2,FALSE)</f>
        <v>Bonnet, Charles, 1720-1793.</v>
      </c>
      <c r="F3389" t="str">
        <f>VLOOKUP(TRIM(SUBSTITUTE(D3389,CHAR(160),CHAR(32))),Metadata!B$1:D$2632,3,FALSE)</f>
        <v>Contemplation de la nature</v>
      </c>
      <c r="G3389">
        <f>VLOOKUP(TRIM(SUBSTITUTE(D3389,CHAR(160),CHAR(32))),Metadata!B$1:E$2632,4,FALSE)</f>
        <v>1764</v>
      </c>
      <c r="H3389" t="s">
        <v>448</v>
      </c>
      <c r="J3389" t="str">
        <f>VLOOKUP(TRIM(SUBSTITUTE(D3389,CHAR(160),CHAR(32))),Metadata!B$1:H$2632,7,FALSE)</f>
        <v>traite ou essai</v>
      </c>
      <c r="L3389" t="str">
        <f>VLOOKUP(TRIM(SUBSTITUTE(D3389,CHAR(160),CHAR(32))),Metadata!B$1:J$2632,9,FALSE)</f>
        <v>prose</v>
      </c>
      <c r="M3389">
        <f>VLOOKUP(TRIM(SUBSTITUTE(D3389,CHAR(160),CHAR(32))),Metadata!B$1:K$2632,10,FALSE)</f>
        <v>139979</v>
      </c>
      <c r="N3389" s="1" t="s">
        <v>3876</v>
      </c>
      <c r="O3389">
        <v>94</v>
      </c>
      <c r="P3389">
        <v>99</v>
      </c>
      <c r="Q3389">
        <v>101</v>
      </c>
      <c r="R3389">
        <v>102</v>
      </c>
      <c r="S3389">
        <v>104</v>
      </c>
      <c r="T3389">
        <v>111</v>
      </c>
    </row>
    <row r="3390" spans="1:20" x14ac:dyDescent="0.25">
      <c r="A3390" t="s">
        <v>4354</v>
      </c>
      <c r="B3390" t="s">
        <v>3930</v>
      </c>
      <c r="C3390" t="s">
        <v>330</v>
      </c>
      <c r="D3390" t="s">
        <v>8355</v>
      </c>
      <c r="E3390" t="str">
        <f>VLOOKUP(TRIM(SUBSTITUTE(D3390,CHAR(160),CHAR(32))),Metadata!B$1:C$2632,2,FALSE)</f>
        <v>Prévost, abbé, 1697-1763.</v>
      </c>
      <c r="F3390" t="str">
        <f>VLOOKUP(TRIM(SUBSTITUTE(D3390,CHAR(160),CHAR(32))),Metadata!B$1:D$2632,3,FALSE)</f>
        <v>Lettres angloises, ou Histoire de Miss Clarisse Harlove. T. 1</v>
      </c>
      <c r="G3390">
        <f>VLOOKUP(TRIM(SUBSTITUTE(D3390,CHAR(160),CHAR(32))),Metadata!B$1:E$2632,4,FALSE)</f>
        <v>1751</v>
      </c>
      <c r="H3390" t="s">
        <v>448</v>
      </c>
      <c r="J3390" t="str">
        <f>VLOOKUP(TRIM(SUBSTITUTE(D3390,CHAR(160),CHAR(32))),Metadata!B$1:H$2632,7,FALSE)</f>
        <v>roman</v>
      </c>
      <c r="L3390" t="str">
        <f>VLOOKUP(TRIM(SUBSTITUTE(D3390,CHAR(160),CHAR(32))),Metadata!B$1:J$2632,9,FALSE)</f>
        <v>prose</v>
      </c>
      <c r="M3390">
        <f>VLOOKUP(TRIM(SUBSTITUTE(D3390,CHAR(160),CHAR(32))),Metadata!B$1:K$2632,10,FALSE)</f>
        <v>108539</v>
      </c>
      <c r="N3390" s="1" t="s">
        <v>3877</v>
      </c>
      <c r="O3390">
        <v>49</v>
      </c>
      <c r="P3390">
        <v>54</v>
      </c>
      <c r="Q3390">
        <v>56</v>
      </c>
      <c r="R3390">
        <v>57</v>
      </c>
      <c r="S3390">
        <v>59</v>
      </c>
      <c r="T3390">
        <v>66</v>
      </c>
    </row>
    <row r="3391" spans="1:20" x14ac:dyDescent="0.25">
      <c r="A3391" t="s">
        <v>4354</v>
      </c>
      <c r="B3391" t="s">
        <v>3930</v>
      </c>
      <c r="C3391" t="s">
        <v>330</v>
      </c>
      <c r="D3391" t="s">
        <v>8249</v>
      </c>
      <c r="E3391" t="str">
        <f>VLOOKUP(TRIM(SUBSTITUTE(D3391,CHAR(160),CHAR(32))),Metadata!B$1:C$2632,2,FALSE)</f>
        <v>Dubos, abbé (Jean-Baptiste), 1670-1742.</v>
      </c>
      <c r="F3391" t="str">
        <f>VLOOKUP(TRIM(SUBSTITUTE(D3391,CHAR(160),CHAR(32))),Metadata!B$1:D$2632,3,FALSE)</f>
        <v>Réflexions critiques sur la poésie et sur la peinture</v>
      </c>
      <c r="G3391">
        <f>VLOOKUP(TRIM(SUBSTITUTE(D3391,CHAR(160),CHAR(32))),Metadata!B$1:E$2632,4,FALSE)</f>
        <v>1733</v>
      </c>
      <c r="H3391" t="s">
        <v>448</v>
      </c>
      <c r="J3391" t="str">
        <f>VLOOKUP(TRIM(SUBSTITUTE(D3391,CHAR(160),CHAR(32))),Metadata!B$1:H$2632,7,FALSE)</f>
        <v>melanges litteraires</v>
      </c>
      <c r="L3391" t="str">
        <f>VLOOKUP(TRIM(SUBSTITUTE(D3391,CHAR(160),CHAR(32))),Metadata!B$1:J$2632,9,FALSE)</f>
        <v>prose</v>
      </c>
      <c r="M3391">
        <f>VLOOKUP(TRIM(SUBSTITUTE(D3391,CHAR(160),CHAR(32))),Metadata!B$1:K$2632,10,FALSE)</f>
        <v>256009</v>
      </c>
      <c r="N3391" s="1" t="s">
        <v>3878</v>
      </c>
      <c r="O3391">
        <v>33</v>
      </c>
      <c r="P3391">
        <v>37</v>
      </c>
      <c r="Q3391">
        <v>39</v>
      </c>
      <c r="R3391">
        <v>40</v>
      </c>
      <c r="S3391">
        <v>42</v>
      </c>
      <c r="T3391">
        <v>49</v>
      </c>
    </row>
    <row r="3392" spans="1:20" x14ac:dyDescent="0.25">
      <c r="A3392" t="s">
        <v>4354</v>
      </c>
      <c r="B3392" t="s">
        <v>3930</v>
      </c>
      <c r="C3392" t="s">
        <v>330</v>
      </c>
      <c r="D3392" t="s">
        <v>8201</v>
      </c>
      <c r="E3392" t="str">
        <f>VLOOKUP(TRIM(SUBSTITUTE(D3392,CHAR(160),CHAR(32))),Metadata!B$1:C$2632,2,FALSE)</f>
        <v>Chamfort, Sébastien-Roch-Nicolas, 1741-1794.</v>
      </c>
      <c r="F3392" t="str">
        <f>VLOOKUP(TRIM(SUBSTITUTE(D3392,CHAR(160),CHAR(32))),Metadata!B$1:D$2632,3,FALSE)</f>
        <v>Caractères et anecdotes</v>
      </c>
      <c r="G3392">
        <f>VLOOKUP(TRIM(SUBSTITUTE(D3392,CHAR(160),CHAR(32))),Metadata!B$1:E$2632,4,FALSE)</f>
        <v>1794</v>
      </c>
      <c r="H3392" t="s">
        <v>448</v>
      </c>
      <c r="J3392" t="str">
        <f>VLOOKUP(TRIM(SUBSTITUTE(D3392,CHAR(160),CHAR(32))),Metadata!B$1:H$2632,7,FALSE)</f>
        <v>melanges litteraires</v>
      </c>
      <c r="L3392" t="str">
        <f>VLOOKUP(TRIM(SUBSTITUTE(D3392,CHAR(160),CHAR(32))),Metadata!B$1:J$2632,9,FALSE)</f>
        <v>prose</v>
      </c>
      <c r="M3392">
        <f>VLOOKUP(TRIM(SUBSTITUTE(D3392,CHAR(160),CHAR(32))),Metadata!B$1:K$2632,10,FALSE)</f>
        <v>39078</v>
      </c>
      <c r="N3392" s="1" t="s">
        <v>3879</v>
      </c>
      <c r="O3392">
        <v>219</v>
      </c>
      <c r="P3392">
        <v>224</v>
      </c>
      <c r="Q3392">
        <v>226</v>
      </c>
      <c r="R3392">
        <v>227</v>
      </c>
      <c r="S3392">
        <v>229</v>
      </c>
      <c r="T3392">
        <v>236</v>
      </c>
    </row>
    <row r="3393" spans="1:20" x14ac:dyDescent="0.25">
      <c r="A3393" t="s">
        <v>4354</v>
      </c>
      <c r="B3393" t="s">
        <v>3930</v>
      </c>
      <c r="C3393" t="s">
        <v>330</v>
      </c>
      <c r="D3393" t="s">
        <v>8190</v>
      </c>
      <c r="E3393" t="str">
        <f>VLOOKUP(TRIM(SUBSTITUTE(D3393,CHAR(160),CHAR(32))),Metadata!B$1:C$2632,2,FALSE)</f>
        <v>Bonnet, Charles, 1720-1793.</v>
      </c>
      <c r="F3393" t="str">
        <f>VLOOKUP(TRIM(SUBSTITUTE(D3393,CHAR(160),CHAR(32))),Metadata!B$1:D$2632,3,FALSE)</f>
        <v>Considérations sur les corps organisés</v>
      </c>
      <c r="G3393">
        <f>VLOOKUP(TRIM(SUBSTITUTE(D3393,CHAR(160),CHAR(32))),Metadata!B$1:E$2632,4,FALSE)</f>
        <v>1762</v>
      </c>
      <c r="H3393" t="s">
        <v>448</v>
      </c>
      <c r="J3393" t="str">
        <f>VLOOKUP(TRIM(SUBSTITUTE(D3393,CHAR(160),CHAR(32))),Metadata!B$1:H$2632,7,FALSE)</f>
        <v>traite ou essai</v>
      </c>
      <c r="L3393" t="str">
        <f>VLOOKUP(TRIM(SUBSTITUTE(D3393,CHAR(160),CHAR(32))),Metadata!B$1:J$2632,9,FALSE)</f>
        <v>prose</v>
      </c>
      <c r="M3393">
        <f>VLOOKUP(TRIM(SUBSTITUTE(D3393,CHAR(160),CHAR(32))),Metadata!B$1:K$2632,10,FALSE)</f>
        <v>122484</v>
      </c>
      <c r="N3393" s="1" t="s">
        <v>3880</v>
      </c>
      <c r="O3393">
        <v>7</v>
      </c>
      <c r="P3393">
        <v>9</v>
      </c>
      <c r="Q3393">
        <v>27</v>
      </c>
      <c r="R3393">
        <v>28</v>
      </c>
      <c r="S3393">
        <v>30</v>
      </c>
      <c r="T3393">
        <v>37</v>
      </c>
    </row>
    <row r="3394" spans="1:20" x14ac:dyDescent="0.25">
      <c r="A3394" t="s">
        <v>4354</v>
      </c>
      <c r="B3394" t="s">
        <v>3930</v>
      </c>
      <c r="C3394" t="s">
        <v>330</v>
      </c>
      <c r="D3394" t="s">
        <v>8212</v>
      </c>
      <c r="E3394" t="str">
        <f>VLOOKUP(TRIM(SUBSTITUTE(D3394,CHAR(160),CHAR(32))),Metadata!B$1:C$2632,2,FALSE)</f>
        <v>Condillac, Etienne Bonnot de, 1714-1780.</v>
      </c>
      <c r="F3394" t="str">
        <f>VLOOKUP(TRIM(SUBSTITUTE(D3394,CHAR(160),CHAR(32))),Metadata!B$1:D$2632,3,FALSE)</f>
        <v>Le commerce et le gouvernement</v>
      </c>
      <c r="G3394">
        <f>VLOOKUP(TRIM(SUBSTITUTE(D3394,CHAR(160),CHAR(32))),Metadata!B$1:E$2632,4,FALSE)</f>
        <v>1776</v>
      </c>
      <c r="H3394" t="s">
        <v>448</v>
      </c>
      <c r="J3394" t="str">
        <f>VLOOKUP(TRIM(SUBSTITUTE(D3394,CHAR(160),CHAR(32))),Metadata!B$1:H$2632,7,FALSE)</f>
        <v>traite ou essai</v>
      </c>
      <c r="L3394" t="str">
        <f>VLOOKUP(TRIM(SUBSTITUTE(D3394,CHAR(160),CHAR(32))),Metadata!B$1:J$2632,9,FALSE)</f>
        <v>prose</v>
      </c>
      <c r="M3394">
        <f>VLOOKUP(TRIM(SUBSTITUTE(D3394,CHAR(160),CHAR(32))),Metadata!B$1:K$2632,10,FALSE)</f>
        <v>89868</v>
      </c>
      <c r="N3394" s="1" t="s">
        <v>3881</v>
      </c>
      <c r="O3394">
        <v>174</v>
      </c>
      <c r="P3394">
        <v>180</v>
      </c>
      <c r="Q3394">
        <v>182</v>
      </c>
      <c r="R3394">
        <v>183</v>
      </c>
      <c r="S3394">
        <v>185</v>
      </c>
      <c r="T3394">
        <v>192</v>
      </c>
    </row>
    <row r="3395" spans="1:20" x14ac:dyDescent="0.25">
      <c r="A3395" t="s">
        <v>4354</v>
      </c>
      <c r="B3395" t="s">
        <v>3930</v>
      </c>
      <c r="C3395" t="s">
        <v>330</v>
      </c>
      <c r="D3395" t="s">
        <v>8390</v>
      </c>
      <c r="E3395" t="str">
        <f>VLOOKUP(TRIM(SUBSTITUTE(D3395,CHAR(160),CHAR(32))),Metadata!B$1:C$2632,2,FALSE)</f>
        <v>Saint-Pierre, Bernardin de, 1737-1814.</v>
      </c>
      <c r="F3395" t="str">
        <f>VLOOKUP(TRIM(SUBSTITUTE(D3395,CHAR(160),CHAR(32))),Metadata!B$1:D$2632,3,FALSE)</f>
        <v>Études de la nature, T. 2</v>
      </c>
      <c r="G3395">
        <f>VLOOKUP(TRIM(SUBSTITUTE(D3395,CHAR(160),CHAR(32))),Metadata!B$1:E$2632,4,FALSE)</f>
        <v>1784</v>
      </c>
      <c r="H3395" t="s">
        <v>448</v>
      </c>
      <c r="J3395" t="str">
        <f>VLOOKUP(TRIM(SUBSTITUTE(D3395,CHAR(160),CHAR(32))),Metadata!B$1:H$2632,7,FALSE)</f>
        <v>traite ou essai</v>
      </c>
      <c r="L3395" t="str">
        <f>VLOOKUP(TRIM(SUBSTITUTE(D3395,CHAR(160),CHAR(32))),Metadata!B$1:J$2632,9,FALSE)</f>
        <v>prose</v>
      </c>
      <c r="M3395">
        <f>VLOOKUP(TRIM(SUBSTITUTE(D3395,CHAR(160),CHAR(32))),Metadata!B$1:K$2632,10,FALSE)</f>
        <v>112322</v>
      </c>
      <c r="N3395" s="1" t="s">
        <v>3882</v>
      </c>
      <c r="O3395">
        <v>110</v>
      </c>
      <c r="P3395">
        <v>112</v>
      </c>
      <c r="Q3395">
        <v>114</v>
      </c>
      <c r="R3395">
        <v>115</v>
      </c>
      <c r="S3395">
        <v>117</v>
      </c>
      <c r="T3395">
        <v>124</v>
      </c>
    </row>
    <row r="3396" spans="1:20" x14ac:dyDescent="0.25">
      <c r="A3396" t="s">
        <v>4354</v>
      </c>
      <c r="B3396" t="s">
        <v>3930</v>
      </c>
      <c r="C3396" t="s">
        <v>330</v>
      </c>
      <c r="D3396" t="s">
        <v>8249</v>
      </c>
      <c r="E3396" t="str">
        <f>VLOOKUP(TRIM(SUBSTITUTE(D3396,CHAR(160),CHAR(32))),Metadata!B$1:C$2632,2,FALSE)</f>
        <v>Dubos, abbé (Jean-Baptiste), 1670-1742.</v>
      </c>
      <c r="F3396" t="str">
        <f>VLOOKUP(TRIM(SUBSTITUTE(D3396,CHAR(160),CHAR(32))),Metadata!B$1:D$2632,3,FALSE)</f>
        <v>Réflexions critiques sur la poésie et sur la peinture</v>
      </c>
      <c r="G3396">
        <f>VLOOKUP(TRIM(SUBSTITUTE(D3396,CHAR(160),CHAR(32))),Metadata!B$1:E$2632,4,FALSE)</f>
        <v>1733</v>
      </c>
      <c r="H3396" t="s">
        <v>448</v>
      </c>
      <c r="J3396" t="str">
        <f>VLOOKUP(TRIM(SUBSTITUTE(D3396,CHAR(160),CHAR(32))),Metadata!B$1:H$2632,7,FALSE)</f>
        <v>melanges litteraires</v>
      </c>
      <c r="L3396" t="str">
        <f>VLOOKUP(TRIM(SUBSTITUTE(D3396,CHAR(160),CHAR(32))),Metadata!B$1:J$2632,9,FALSE)</f>
        <v>prose</v>
      </c>
      <c r="M3396">
        <f>VLOOKUP(TRIM(SUBSTITUTE(D3396,CHAR(160),CHAR(32))),Metadata!B$1:K$2632,10,FALSE)</f>
        <v>256009</v>
      </c>
      <c r="N3396" s="1" t="s">
        <v>3883</v>
      </c>
      <c r="O3396">
        <v>62</v>
      </c>
      <c r="P3396">
        <v>66</v>
      </c>
      <c r="Q3396">
        <v>68</v>
      </c>
      <c r="R3396">
        <v>69</v>
      </c>
      <c r="S3396">
        <v>71</v>
      </c>
      <c r="T3396">
        <v>78</v>
      </c>
    </row>
    <row r="3397" spans="1:20" x14ac:dyDescent="0.25">
      <c r="A3397" t="s">
        <v>4354</v>
      </c>
      <c r="B3397" t="s">
        <v>3930</v>
      </c>
      <c r="C3397" t="s">
        <v>330</v>
      </c>
      <c r="D3397" t="s">
        <v>5103</v>
      </c>
      <c r="E3397" t="str">
        <f>VLOOKUP(TRIM(SUBSTITUTE(D3397,CHAR(160),CHAR(32))),Metadata!B$1:C$2632,2,FALSE)</f>
        <v>Rousseau, Jean-Jacques, 1712-1778.</v>
      </c>
      <c r="F3397" t="str">
        <f>VLOOKUP(TRIM(SUBSTITUTE(D3397,CHAR(160),CHAR(32))),Metadata!B$1:D$2632,3,FALSE)</f>
        <v>Lettres (1728-1778)</v>
      </c>
      <c r="G3397">
        <f>VLOOKUP(TRIM(SUBSTITUTE(D3397,CHAR(160),CHAR(32))),Metadata!B$1:E$2632,4,FALSE)</f>
        <v>1728</v>
      </c>
      <c r="H3397" t="s">
        <v>448</v>
      </c>
      <c r="J3397" t="str">
        <f>VLOOKUP(TRIM(SUBSTITUTE(D3397,CHAR(160),CHAR(32))),Metadata!B$1:H$2632,7,FALSE)</f>
        <v>correspondance</v>
      </c>
      <c r="L3397" t="str">
        <f>VLOOKUP(TRIM(SUBSTITUTE(D3397,CHAR(160),CHAR(32))),Metadata!B$1:J$2632,9,FALSE)</f>
        <v/>
      </c>
      <c r="M3397">
        <f>VLOOKUP(TRIM(SUBSTITUTE(D3397,CHAR(160),CHAR(32))),Metadata!B$1:K$2632,10,FALSE)</f>
        <v>113420</v>
      </c>
      <c r="N3397" s="1" t="s">
        <v>3884</v>
      </c>
      <c r="O3397">
        <v>231</v>
      </c>
      <c r="P3397">
        <v>233</v>
      </c>
      <c r="Q3397">
        <v>257</v>
      </c>
      <c r="R3397">
        <v>258</v>
      </c>
      <c r="S3397">
        <v>260</v>
      </c>
      <c r="T3397">
        <v>267</v>
      </c>
    </row>
    <row r="3398" spans="1:20" x14ac:dyDescent="0.25">
      <c r="A3398" t="s">
        <v>4354</v>
      </c>
      <c r="B3398" t="s">
        <v>3930</v>
      </c>
      <c r="C3398" t="s">
        <v>330</v>
      </c>
      <c r="D3398" t="s">
        <v>8384</v>
      </c>
      <c r="E3398" t="str">
        <f>VLOOKUP(TRIM(SUBSTITUTE(D3398,CHAR(160),CHAR(32))),Metadata!B$1:C$2632,2,FALSE)</f>
        <v>Rousseau, Jean-Jacques, 1712-1778.</v>
      </c>
      <c r="F3398" t="str">
        <f>VLOOKUP(TRIM(SUBSTITUTE(D3398,CHAR(160),CHAR(32))),Metadata!B$1:D$2632,3,FALSE)</f>
        <v>Lettres écrites de la montagne</v>
      </c>
      <c r="G3398">
        <f>VLOOKUP(TRIM(SUBSTITUTE(D3398,CHAR(160),CHAR(32))),Metadata!B$1:E$2632,4,FALSE)</f>
        <v>1764</v>
      </c>
      <c r="H3398" t="s">
        <v>448</v>
      </c>
      <c r="J3398" t="str">
        <f>VLOOKUP(TRIM(SUBSTITUTE(D3398,CHAR(160),CHAR(32))),Metadata!B$1:H$2632,7,FALSE)</f>
        <v>pamphlet</v>
      </c>
      <c r="L3398" t="str">
        <f>VLOOKUP(TRIM(SUBSTITUTE(D3398,CHAR(160),CHAR(32))),Metadata!B$1:J$2632,9,FALSE)</f>
        <v>prose</v>
      </c>
      <c r="M3398">
        <f>VLOOKUP(TRIM(SUBSTITUTE(D3398,CHAR(160),CHAR(32))),Metadata!B$1:K$2632,10,FALSE)</f>
        <v>74367</v>
      </c>
      <c r="N3398" s="1" t="s">
        <v>3885</v>
      </c>
      <c r="O3398">
        <v>73</v>
      </c>
      <c r="P3398">
        <v>78</v>
      </c>
      <c r="Q3398">
        <v>80</v>
      </c>
      <c r="R3398">
        <v>81</v>
      </c>
      <c r="S3398">
        <v>83</v>
      </c>
      <c r="T3398">
        <v>90</v>
      </c>
    </row>
    <row r="3399" spans="1:20" x14ac:dyDescent="0.25">
      <c r="A3399" t="s">
        <v>4354</v>
      </c>
      <c r="B3399" t="s">
        <v>3930</v>
      </c>
      <c r="C3399" t="s">
        <v>330</v>
      </c>
      <c r="D3399" t="s">
        <v>8192</v>
      </c>
      <c r="E3399" t="str">
        <f>VLOOKUP(TRIM(SUBSTITUTE(D3399,CHAR(160),CHAR(32))),Metadata!B$1:C$2632,2,FALSE)</f>
        <v>Bonnet, Charles, 1720-1793.</v>
      </c>
      <c r="F3399" t="str">
        <f>VLOOKUP(TRIM(SUBSTITUTE(D3399,CHAR(160),CHAR(32))),Metadata!B$1:D$2632,3,FALSE)</f>
        <v>La palingénésie philosophique</v>
      </c>
      <c r="G3399">
        <f>VLOOKUP(TRIM(SUBSTITUTE(D3399,CHAR(160),CHAR(32))),Metadata!B$1:E$2632,4,FALSE)</f>
        <v>1769</v>
      </c>
      <c r="H3399" t="s">
        <v>448</v>
      </c>
      <c r="J3399" t="str">
        <f>VLOOKUP(TRIM(SUBSTITUTE(D3399,CHAR(160),CHAR(32))),Metadata!B$1:H$2632,7,FALSE)</f>
        <v>traite ou essai</v>
      </c>
      <c r="L3399" t="str">
        <f>VLOOKUP(TRIM(SUBSTITUTE(D3399,CHAR(160),CHAR(32))),Metadata!B$1:J$2632,9,FALSE)</f>
        <v>prose</v>
      </c>
      <c r="M3399">
        <f>VLOOKUP(TRIM(SUBSTITUTE(D3399,CHAR(160),CHAR(32))),Metadata!B$1:K$2632,10,FALSE)</f>
        <v>120130</v>
      </c>
      <c r="N3399" s="1" t="s">
        <v>3886</v>
      </c>
      <c r="O3399">
        <v>112</v>
      </c>
      <c r="P3399">
        <v>117</v>
      </c>
      <c r="Q3399">
        <v>119</v>
      </c>
      <c r="R3399">
        <v>120</v>
      </c>
      <c r="S3399">
        <v>122</v>
      </c>
      <c r="T3399">
        <v>129</v>
      </c>
    </row>
    <row r="3400" spans="1:20" x14ac:dyDescent="0.25">
      <c r="A3400" t="s">
        <v>4354</v>
      </c>
      <c r="B3400" t="s">
        <v>3930</v>
      </c>
      <c r="C3400" t="s">
        <v>330</v>
      </c>
      <c r="D3400" t="s">
        <v>8192</v>
      </c>
      <c r="E3400" t="str">
        <f>VLOOKUP(TRIM(SUBSTITUTE(D3400,CHAR(160),CHAR(32))),Metadata!B$1:C$2632,2,FALSE)</f>
        <v>Bonnet, Charles, 1720-1793.</v>
      </c>
      <c r="F3400" t="str">
        <f>VLOOKUP(TRIM(SUBSTITUTE(D3400,CHAR(160),CHAR(32))),Metadata!B$1:D$2632,3,FALSE)</f>
        <v>La palingénésie philosophique</v>
      </c>
      <c r="G3400">
        <f>VLOOKUP(TRIM(SUBSTITUTE(D3400,CHAR(160),CHAR(32))),Metadata!B$1:E$2632,4,FALSE)</f>
        <v>1769</v>
      </c>
      <c r="H3400" t="s">
        <v>448</v>
      </c>
      <c r="J3400" t="str">
        <f>VLOOKUP(TRIM(SUBSTITUTE(D3400,CHAR(160),CHAR(32))),Metadata!B$1:H$2632,7,FALSE)</f>
        <v>traite ou essai</v>
      </c>
      <c r="L3400" t="str">
        <f>VLOOKUP(TRIM(SUBSTITUTE(D3400,CHAR(160),CHAR(32))),Metadata!B$1:J$2632,9,FALSE)</f>
        <v>prose</v>
      </c>
      <c r="M3400">
        <f>VLOOKUP(TRIM(SUBSTITUTE(D3400,CHAR(160),CHAR(32))),Metadata!B$1:K$2632,10,FALSE)</f>
        <v>120130</v>
      </c>
      <c r="N3400" s="1" t="s">
        <v>3887</v>
      </c>
      <c r="O3400">
        <v>74</v>
      </c>
      <c r="P3400">
        <v>79</v>
      </c>
      <c r="Q3400">
        <v>81</v>
      </c>
      <c r="R3400">
        <v>90</v>
      </c>
    </row>
    <row r="3401" spans="1:20" x14ac:dyDescent="0.25">
      <c r="A3401" t="s">
        <v>4354</v>
      </c>
      <c r="B3401" t="s">
        <v>3930</v>
      </c>
      <c r="C3401" t="s">
        <v>330</v>
      </c>
      <c r="D3401" t="s">
        <v>8191</v>
      </c>
      <c r="E3401" t="str">
        <f>VLOOKUP(TRIM(SUBSTITUTE(D3401,CHAR(160),CHAR(32))),Metadata!B$1:C$2632,2,FALSE)</f>
        <v>Bonnet, Charles, 1720-1793.</v>
      </c>
      <c r="F3401" t="str">
        <f>VLOOKUP(TRIM(SUBSTITUTE(D3401,CHAR(160),CHAR(32))),Metadata!B$1:D$2632,3,FALSE)</f>
        <v>Contemplation de la nature</v>
      </c>
      <c r="G3401">
        <f>VLOOKUP(TRIM(SUBSTITUTE(D3401,CHAR(160),CHAR(32))),Metadata!B$1:E$2632,4,FALSE)</f>
        <v>1764</v>
      </c>
      <c r="H3401" t="s">
        <v>448</v>
      </c>
      <c r="J3401" t="str">
        <f>VLOOKUP(TRIM(SUBSTITUTE(D3401,CHAR(160),CHAR(32))),Metadata!B$1:H$2632,7,FALSE)</f>
        <v>traite ou essai</v>
      </c>
      <c r="L3401" t="str">
        <f>VLOOKUP(TRIM(SUBSTITUTE(D3401,CHAR(160),CHAR(32))),Metadata!B$1:J$2632,9,FALSE)</f>
        <v>prose</v>
      </c>
      <c r="M3401">
        <f>VLOOKUP(TRIM(SUBSTITUTE(D3401,CHAR(160),CHAR(32))),Metadata!B$1:K$2632,10,FALSE)</f>
        <v>139979</v>
      </c>
      <c r="N3401" s="1" t="s">
        <v>3888</v>
      </c>
      <c r="O3401">
        <v>60</v>
      </c>
      <c r="P3401">
        <v>67</v>
      </c>
      <c r="Q3401">
        <v>82</v>
      </c>
      <c r="R3401">
        <v>83</v>
      </c>
      <c r="S3401">
        <v>85</v>
      </c>
      <c r="T3401">
        <v>92</v>
      </c>
    </row>
    <row r="3402" spans="1:20" x14ac:dyDescent="0.25">
      <c r="A3402" t="s">
        <v>4354</v>
      </c>
      <c r="B3402" t="s">
        <v>3930</v>
      </c>
      <c r="C3402" t="s">
        <v>330</v>
      </c>
      <c r="D3402" t="s">
        <v>8249</v>
      </c>
      <c r="E3402" t="str">
        <f>VLOOKUP(TRIM(SUBSTITUTE(D3402,CHAR(160),CHAR(32))),Metadata!B$1:C$2632,2,FALSE)</f>
        <v>Dubos, abbé (Jean-Baptiste), 1670-1742.</v>
      </c>
      <c r="F3402" t="str">
        <f>VLOOKUP(TRIM(SUBSTITUTE(D3402,CHAR(160),CHAR(32))),Metadata!B$1:D$2632,3,FALSE)</f>
        <v>Réflexions critiques sur la poésie et sur la peinture</v>
      </c>
      <c r="G3402">
        <f>VLOOKUP(TRIM(SUBSTITUTE(D3402,CHAR(160),CHAR(32))),Metadata!B$1:E$2632,4,FALSE)</f>
        <v>1733</v>
      </c>
      <c r="H3402" t="s">
        <v>448</v>
      </c>
      <c r="J3402" t="str">
        <f>VLOOKUP(TRIM(SUBSTITUTE(D3402,CHAR(160),CHAR(32))),Metadata!B$1:H$2632,7,FALSE)</f>
        <v>melanges litteraires</v>
      </c>
      <c r="L3402" t="str">
        <f>VLOOKUP(TRIM(SUBSTITUTE(D3402,CHAR(160),CHAR(32))),Metadata!B$1:J$2632,9,FALSE)</f>
        <v>prose</v>
      </c>
      <c r="M3402">
        <f>VLOOKUP(TRIM(SUBSTITUTE(D3402,CHAR(160),CHAR(32))),Metadata!B$1:K$2632,10,FALSE)</f>
        <v>256009</v>
      </c>
      <c r="N3402" s="1" t="s">
        <v>3889</v>
      </c>
      <c r="O3402">
        <v>58</v>
      </c>
      <c r="P3402">
        <v>64</v>
      </c>
      <c r="Q3402">
        <v>66</v>
      </c>
      <c r="R3402">
        <v>67</v>
      </c>
      <c r="S3402">
        <v>69</v>
      </c>
      <c r="T3402">
        <v>76</v>
      </c>
    </row>
    <row r="3403" spans="1:20" x14ac:dyDescent="0.25">
      <c r="A3403" t="s">
        <v>4354</v>
      </c>
      <c r="B3403" t="s">
        <v>3930</v>
      </c>
      <c r="C3403" t="s">
        <v>330</v>
      </c>
      <c r="D3403" t="s">
        <v>8441</v>
      </c>
      <c r="E3403" t="str">
        <f>VLOOKUP(TRIM(SUBSTITUTE(D3403,CHAR(160),CHAR(32))),Metadata!B$1:C$2632,2,FALSE)</f>
        <v>Blondel, Maurice, 1861-1949.</v>
      </c>
      <c r="F3403" t="str">
        <f>VLOOKUP(TRIM(SUBSTITUTE(D3403,CHAR(160),CHAR(32))),Metadata!B$1:D$2632,3,FALSE)</f>
        <v>L'action</v>
      </c>
      <c r="G3403">
        <f>VLOOKUP(TRIM(SUBSTITUTE(D3403,CHAR(160),CHAR(32))),Metadata!B$1:E$2632,4,FALSE)</f>
        <v>1893</v>
      </c>
      <c r="H3403" t="s">
        <v>450</v>
      </c>
      <c r="J3403" t="str">
        <f>VLOOKUP(TRIM(SUBSTITUTE(D3403,CHAR(160),CHAR(32))),Metadata!B$1:H$2632,7,FALSE)</f>
        <v>traite ou essai</v>
      </c>
      <c r="L3403" t="str">
        <f>VLOOKUP(TRIM(SUBSTITUTE(D3403,CHAR(160),CHAR(32))),Metadata!B$1:J$2632,9,FALSE)</f>
        <v>prose</v>
      </c>
      <c r="M3403">
        <f>VLOOKUP(TRIM(SUBSTITUTE(D3403,CHAR(160),CHAR(32))),Metadata!B$1:K$2632,10,FALSE)</f>
        <v>178641</v>
      </c>
      <c r="N3403" s="3" t="s">
        <v>3890</v>
      </c>
      <c r="O3403">
        <v>0</v>
      </c>
      <c r="P3403">
        <v>3</v>
      </c>
      <c r="Q3403">
        <v>5</v>
      </c>
      <c r="R3403">
        <v>14</v>
      </c>
    </row>
    <row r="3404" spans="1:20" x14ac:dyDescent="0.25">
      <c r="A3404" t="s">
        <v>4354</v>
      </c>
      <c r="B3404" t="s">
        <v>3930</v>
      </c>
      <c r="C3404" t="s">
        <v>330</v>
      </c>
      <c r="D3404" t="s">
        <v>8693</v>
      </c>
      <c r="E3404" t="str">
        <f>VLOOKUP(TRIM(SUBSTITUTE(D3404,CHAR(160),CHAR(32))),Metadata!B$1:C$2632,2,FALSE)</f>
        <v>Tristan, Flora, 1803-1844.</v>
      </c>
      <c r="F3404" t="str">
        <f>VLOOKUP(TRIM(SUBSTITUTE(D3404,CHAR(160),CHAR(32))),Metadata!B$1:D$2632,3,FALSE)</f>
        <v>Méphis (tome 2)</v>
      </c>
      <c r="G3404">
        <f>VLOOKUP(TRIM(SUBSTITUTE(D3404,CHAR(160),CHAR(32))),Metadata!B$1:E$2632,4,FALSE)</f>
        <v>1838</v>
      </c>
      <c r="H3404" t="s">
        <v>450</v>
      </c>
      <c r="J3404" t="str">
        <f>VLOOKUP(TRIM(SUBSTITUTE(D3404,CHAR(160),CHAR(32))),Metadata!B$1:H$2632,7,FALSE)</f>
        <v>roman</v>
      </c>
      <c r="L3404" t="str">
        <f>VLOOKUP(TRIM(SUBSTITUTE(D3404,CHAR(160),CHAR(32))),Metadata!B$1:J$2632,9,FALSE)</f>
        <v/>
      </c>
      <c r="M3404">
        <f>VLOOKUP(TRIM(SUBSTITUTE(D3404,CHAR(160),CHAR(32))),Metadata!B$1:K$2632,10,FALSE)</f>
        <v>44228</v>
      </c>
      <c r="N3404" s="1" t="s">
        <v>3891</v>
      </c>
      <c r="O3404">
        <v>135</v>
      </c>
      <c r="P3404">
        <v>140</v>
      </c>
      <c r="Q3404">
        <v>142</v>
      </c>
      <c r="R3404">
        <v>143</v>
      </c>
      <c r="S3404">
        <v>145</v>
      </c>
      <c r="T3404">
        <v>152</v>
      </c>
    </row>
    <row r="3405" spans="1:20" x14ac:dyDescent="0.25">
      <c r="A3405" t="s">
        <v>4354</v>
      </c>
      <c r="B3405" t="s">
        <v>3930</v>
      </c>
      <c r="C3405" t="s">
        <v>330</v>
      </c>
      <c r="D3405" t="s">
        <v>5898</v>
      </c>
      <c r="E3405" t="str">
        <f>VLOOKUP(TRIM(SUBSTITUTE(D3405,CHAR(160),CHAR(32))),Metadata!B$1:C$2632,2,FALSE)</f>
        <v>Delacroix, Eugène, 1798-1863.</v>
      </c>
      <c r="F3405" t="str">
        <f>VLOOKUP(TRIM(SUBSTITUTE(D3405,CHAR(160),CHAR(32))),Metadata!B$1:D$2632,3,FALSE)</f>
        <v>Etudes esthétiques (1829-1863)</v>
      </c>
      <c r="G3405">
        <f>VLOOKUP(TRIM(SUBSTITUTE(D3405,CHAR(160),CHAR(32))),Metadata!B$1:E$2632,4,FALSE)</f>
        <v>1829</v>
      </c>
      <c r="H3405" t="s">
        <v>450</v>
      </c>
      <c r="J3405" t="str">
        <f>VLOOKUP(TRIM(SUBSTITUTE(D3405,CHAR(160),CHAR(32))),Metadata!B$1:H$2632,7,FALSE)</f>
        <v>traite</v>
      </c>
      <c r="L3405" t="str">
        <f>VLOOKUP(TRIM(SUBSTITUTE(D3405,CHAR(160),CHAR(32))),Metadata!B$1:J$2632,9,FALSE)</f>
        <v/>
      </c>
      <c r="M3405">
        <f>VLOOKUP(TRIM(SUBSTITUTE(D3405,CHAR(160),CHAR(32))),Metadata!B$1:K$2632,10,FALSE)</f>
        <v>46667</v>
      </c>
      <c r="N3405" s="1" t="s">
        <v>3892</v>
      </c>
      <c r="O3405">
        <v>148</v>
      </c>
      <c r="P3405">
        <v>153</v>
      </c>
      <c r="Q3405">
        <v>155</v>
      </c>
      <c r="R3405">
        <v>156</v>
      </c>
      <c r="S3405">
        <v>158</v>
      </c>
      <c r="T3405">
        <v>165</v>
      </c>
    </row>
    <row r="3406" spans="1:20" x14ac:dyDescent="0.25">
      <c r="A3406" t="s">
        <v>4354</v>
      </c>
      <c r="B3406" t="s">
        <v>3930</v>
      </c>
      <c r="C3406" t="s">
        <v>330</v>
      </c>
      <c r="D3406" t="s">
        <v>8589</v>
      </c>
      <c r="E3406" t="str">
        <f>VLOOKUP(TRIM(SUBSTITUTE(D3406,CHAR(160),CHAR(32))),Metadata!B$1:C$2632,2,FALSE)</f>
        <v>Lamarck, Jean Baptiste Pierre Antoine de Monet de, 1744-1829.</v>
      </c>
      <c r="F3406" t="str">
        <f>VLOOKUP(TRIM(SUBSTITUTE(D3406,CHAR(160),CHAR(32))),Metadata!B$1:D$2632,3,FALSE)</f>
        <v>Philosophie zoologique, ou, Exposition des considérations relative à l'histoire naturelle des animaux</v>
      </c>
      <c r="G3406">
        <f>VLOOKUP(TRIM(SUBSTITUTE(D3406,CHAR(160),CHAR(32))),Metadata!B$1:E$2632,4,FALSE)</f>
        <v>1809</v>
      </c>
      <c r="H3406" t="s">
        <v>450</v>
      </c>
      <c r="J3406" t="str">
        <f>VLOOKUP(TRIM(SUBSTITUTE(D3406,CHAR(160),CHAR(32))),Metadata!B$1:H$2632,7,FALSE)</f>
        <v>traite ou essai</v>
      </c>
      <c r="L3406" t="str">
        <f>VLOOKUP(TRIM(SUBSTITUTE(D3406,CHAR(160),CHAR(32))),Metadata!B$1:J$2632,9,FALSE)</f>
        <v>prose</v>
      </c>
      <c r="M3406">
        <f>VLOOKUP(TRIM(SUBSTITUTE(D3406,CHAR(160),CHAR(32))),Metadata!B$1:K$2632,10,FALSE)</f>
        <v>177678</v>
      </c>
      <c r="N3406" s="1" t="s">
        <v>3893</v>
      </c>
      <c r="O3406">
        <v>206</v>
      </c>
      <c r="P3406">
        <v>208</v>
      </c>
      <c r="Q3406">
        <v>210</v>
      </c>
      <c r="R3406">
        <v>211</v>
      </c>
      <c r="S3406">
        <v>213</v>
      </c>
      <c r="T3406">
        <v>220</v>
      </c>
    </row>
    <row r="3407" spans="1:20" x14ac:dyDescent="0.25">
      <c r="A3407" t="s">
        <v>4354</v>
      </c>
      <c r="B3407" t="s">
        <v>3930</v>
      </c>
      <c r="C3407" t="s">
        <v>330</v>
      </c>
      <c r="D3407" t="s">
        <v>5846</v>
      </c>
      <c r="E3407" t="str">
        <f>VLOOKUP(TRIM(SUBSTITUTE(D3407,CHAR(160),CHAR(32))),Metadata!B$1:C$2632,2,FALSE)</f>
        <v>Comte, Auguste, 1798-1857.</v>
      </c>
      <c r="F3407" t="str">
        <f>VLOOKUP(TRIM(SUBSTITUTE(D3407,CHAR(160),CHAR(32))),Metadata!B$1:D$2632,3,FALSE)</f>
        <v>Plan des travaux scientifiques nécessaires pour réorganiser la société</v>
      </c>
      <c r="G3407">
        <f>VLOOKUP(TRIM(SUBSTITUTE(D3407,CHAR(160),CHAR(32))),Metadata!B$1:E$2632,4,FALSE)</f>
        <v>1822</v>
      </c>
      <c r="H3407" t="s">
        <v>450</v>
      </c>
      <c r="J3407" t="str">
        <f>VLOOKUP(TRIM(SUBSTITUTE(D3407,CHAR(160),CHAR(32))),Metadata!B$1:H$2632,7,FALSE)</f>
        <v>traite</v>
      </c>
      <c r="L3407" t="str">
        <f>VLOOKUP(TRIM(SUBSTITUTE(D3407,CHAR(160),CHAR(32))),Metadata!B$1:J$2632,9,FALSE)</f>
        <v/>
      </c>
      <c r="M3407">
        <f>VLOOKUP(TRIM(SUBSTITUTE(D3407,CHAR(160),CHAR(32))),Metadata!B$1:K$2632,10,FALSE)</f>
        <v>56246</v>
      </c>
      <c r="N3407" s="1" t="s">
        <v>3894</v>
      </c>
      <c r="O3407">
        <v>196</v>
      </c>
      <c r="P3407">
        <v>201</v>
      </c>
      <c r="Q3407">
        <v>203</v>
      </c>
      <c r="R3407">
        <v>204</v>
      </c>
      <c r="S3407">
        <v>206</v>
      </c>
      <c r="T3407">
        <v>213</v>
      </c>
    </row>
    <row r="3408" spans="1:20" x14ac:dyDescent="0.25">
      <c r="A3408" t="s">
        <v>4354</v>
      </c>
      <c r="B3408" t="s">
        <v>3930</v>
      </c>
      <c r="C3408" t="s">
        <v>330</v>
      </c>
      <c r="D3408" t="s">
        <v>8579</v>
      </c>
      <c r="E3408" t="str">
        <f>VLOOKUP(TRIM(SUBSTITUTE(D3408,CHAR(160),CHAR(32))),Metadata!B$1:C$2632,2,FALSE)</f>
        <v>Jouy, Etienne de, 1764-1846.</v>
      </c>
      <c r="F3408" t="str">
        <f>VLOOKUP(TRIM(SUBSTITUTE(D3408,CHAR(160),CHAR(32))),Metadata!B$1:D$2632,3,FALSE)</f>
        <v>L'hermite de la Chaussée-d'Antin, ou, Observations sur les moeurs et les usages parisiens au commencement du XIXe siècle. 1813:</v>
      </c>
      <c r="G3408">
        <f>VLOOKUP(TRIM(SUBSTITUTE(D3408,CHAR(160),CHAR(32))),Metadata!B$1:E$2632,4,FALSE)</f>
        <v>1813</v>
      </c>
      <c r="H3408" t="s">
        <v>450</v>
      </c>
      <c r="J3408" t="str">
        <f>VLOOKUP(TRIM(SUBSTITUTE(D3408,CHAR(160),CHAR(32))),Metadata!B$1:H$2632,7,FALSE)</f>
        <v>traite ou essai</v>
      </c>
      <c r="L3408" t="str">
        <f>VLOOKUP(TRIM(SUBSTITUTE(D3408,CHAR(160),CHAR(32))),Metadata!B$1:J$2632,9,FALSE)</f>
        <v>prose</v>
      </c>
      <c r="M3408">
        <f>VLOOKUP(TRIM(SUBSTITUTE(D3408,CHAR(160),CHAR(32))),Metadata!B$1:K$2632,10,FALSE)</f>
        <v>137489</v>
      </c>
      <c r="N3408" s="1" t="s">
        <v>3895</v>
      </c>
      <c r="O3408">
        <v>136</v>
      </c>
      <c r="P3408">
        <v>141</v>
      </c>
      <c r="Q3408">
        <v>143</v>
      </c>
      <c r="R3408">
        <v>144</v>
      </c>
      <c r="S3408">
        <v>146</v>
      </c>
      <c r="T3408">
        <v>153</v>
      </c>
    </row>
    <row r="3409" spans="1:20" x14ac:dyDescent="0.25">
      <c r="A3409" t="s">
        <v>4354</v>
      </c>
      <c r="B3409" t="s">
        <v>3930</v>
      </c>
      <c r="C3409" t="s">
        <v>330</v>
      </c>
      <c r="D3409" t="s">
        <v>6780</v>
      </c>
      <c r="E3409" t="str">
        <f>VLOOKUP(TRIM(SUBSTITUTE(D3409,CHAR(160),CHAR(32))),Metadata!B$1:C$2632,2,FALSE)</f>
        <v>Le Bon, Gustave, 1841-1931.</v>
      </c>
      <c r="F3409" t="str">
        <f>VLOOKUP(TRIM(SUBSTITUTE(D3409,CHAR(160),CHAR(32))),Metadata!B$1:D$2632,3,FALSE)</f>
        <v>Psychologie des foules</v>
      </c>
      <c r="G3409">
        <f>VLOOKUP(TRIM(SUBSTITUTE(D3409,CHAR(160),CHAR(32))),Metadata!B$1:E$2632,4,FALSE)</f>
        <v>1895</v>
      </c>
      <c r="H3409" t="s">
        <v>450</v>
      </c>
      <c r="J3409" t="str">
        <f>VLOOKUP(TRIM(SUBSTITUTE(D3409,CHAR(160),CHAR(32))),Metadata!B$1:H$2632,7,FALSE)</f>
        <v>traite</v>
      </c>
      <c r="L3409" t="str">
        <f>VLOOKUP(TRIM(SUBSTITUTE(D3409,CHAR(160),CHAR(32))),Metadata!B$1:J$2632,9,FALSE)</f>
        <v/>
      </c>
      <c r="M3409">
        <f>VLOOKUP(TRIM(SUBSTITUTE(D3409,CHAR(160),CHAR(32))),Metadata!B$1:K$2632,10,FALSE)</f>
        <v>53120</v>
      </c>
      <c r="N3409" s="1" t="s">
        <v>3896</v>
      </c>
      <c r="O3409">
        <v>44</v>
      </c>
      <c r="P3409">
        <v>46</v>
      </c>
      <c r="Q3409">
        <v>48</v>
      </c>
      <c r="R3409">
        <v>49</v>
      </c>
      <c r="S3409">
        <v>51</v>
      </c>
      <c r="T3409">
        <v>58</v>
      </c>
    </row>
    <row r="3410" spans="1:20" x14ac:dyDescent="0.25">
      <c r="A3410" t="s">
        <v>4354</v>
      </c>
      <c r="B3410" t="s">
        <v>3930</v>
      </c>
      <c r="C3410" t="s">
        <v>330</v>
      </c>
      <c r="D3410" t="s">
        <v>5800</v>
      </c>
      <c r="E3410" t="str">
        <f>VLOOKUP(TRIM(SUBSTITUTE(D3410,CHAR(160),CHAR(32))),Metadata!B$1:C$2632,2,FALSE)</f>
        <v>Fourier, Charles, 1772-1837.</v>
      </c>
      <c r="F3410" t="str">
        <f>VLOOKUP(TRIM(SUBSTITUTE(D3410,CHAR(160),CHAR(32))),Metadata!B$1:D$2632,3,FALSE)</f>
        <v>Théorie des quatre mouvements, 2e partie</v>
      </c>
      <c r="G3410">
        <f>VLOOKUP(TRIM(SUBSTITUTE(D3410,CHAR(160),CHAR(32))),Metadata!B$1:E$2632,4,FALSE)</f>
        <v>1808</v>
      </c>
      <c r="H3410" t="s">
        <v>450</v>
      </c>
      <c r="J3410" t="str">
        <f>VLOOKUP(TRIM(SUBSTITUTE(D3410,CHAR(160),CHAR(32))),Metadata!B$1:H$2632,7,FALSE)</f>
        <v>traite</v>
      </c>
      <c r="L3410" t="str">
        <f>VLOOKUP(TRIM(SUBSTITUTE(D3410,CHAR(160),CHAR(32))),Metadata!B$1:J$2632,9,FALSE)</f>
        <v/>
      </c>
      <c r="M3410">
        <f>VLOOKUP(TRIM(SUBSTITUTE(D3410,CHAR(160),CHAR(32))),Metadata!B$1:K$2632,10,FALSE)</f>
        <v>86131</v>
      </c>
      <c r="N3410" s="1" t="s">
        <v>3897</v>
      </c>
      <c r="O3410">
        <v>146</v>
      </c>
      <c r="P3410">
        <v>148</v>
      </c>
      <c r="Q3410">
        <v>150</v>
      </c>
      <c r="R3410">
        <v>151</v>
      </c>
      <c r="S3410">
        <v>153</v>
      </c>
      <c r="T3410">
        <v>160</v>
      </c>
    </row>
    <row r="3411" spans="1:20" x14ac:dyDescent="0.25">
      <c r="A3411" t="s">
        <v>4354</v>
      </c>
      <c r="B3411" t="s">
        <v>3930</v>
      </c>
      <c r="C3411" t="s">
        <v>330</v>
      </c>
      <c r="D3411" t="s">
        <v>6588</v>
      </c>
      <c r="E3411" t="str">
        <f>VLOOKUP(TRIM(SUBSTITUTE(D3411,CHAR(160),CHAR(32))),Metadata!B$1:C$2632,2,FALSE)</f>
        <v>Le Bon, Gustave, 1841-1931.</v>
      </c>
      <c r="F3411" t="str">
        <f>VLOOKUP(TRIM(SUBSTITUTE(D3411,CHAR(160),CHAR(32))),Metadata!B$1:D$2632,3,FALSE)</f>
        <v>L'homme et les sociétés. Leurs origines et leur développement (Deuxième partie).</v>
      </c>
      <c r="G3411">
        <f>VLOOKUP(TRIM(SUBSTITUTE(D3411,CHAR(160),CHAR(32))),Metadata!B$1:E$2632,4,FALSE)</f>
        <v>1881</v>
      </c>
      <c r="H3411" t="s">
        <v>450</v>
      </c>
      <c r="J3411" t="str">
        <f>VLOOKUP(TRIM(SUBSTITUTE(D3411,CHAR(160),CHAR(32))),Metadata!B$1:H$2632,7,FALSE)</f>
        <v>traite</v>
      </c>
      <c r="L3411" t="str">
        <f>VLOOKUP(TRIM(SUBSTITUTE(D3411,CHAR(160),CHAR(32))),Metadata!B$1:J$2632,9,FALSE)</f>
        <v/>
      </c>
      <c r="M3411">
        <f>VLOOKUP(TRIM(SUBSTITUTE(D3411,CHAR(160),CHAR(32))),Metadata!B$1:K$2632,10,FALSE)</f>
        <v>163801</v>
      </c>
      <c r="N3411" s="1" t="s">
        <v>3898</v>
      </c>
      <c r="O3411">
        <v>466</v>
      </c>
      <c r="P3411">
        <v>470</v>
      </c>
      <c r="Q3411">
        <v>472</v>
      </c>
      <c r="R3411">
        <v>473</v>
      </c>
      <c r="S3411">
        <v>475</v>
      </c>
      <c r="T3411">
        <v>482</v>
      </c>
    </row>
    <row r="3412" spans="1:20" x14ac:dyDescent="0.25">
      <c r="A3412" t="s">
        <v>4354</v>
      </c>
      <c r="B3412" t="s">
        <v>3930</v>
      </c>
      <c r="C3412" t="s">
        <v>330</v>
      </c>
      <c r="D3412" t="s">
        <v>8579</v>
      </c>
      <c r="E3412" t="str">
        <f>VLOOKUP(TRIM(SUBSTITUTE(D3412,CHAR(160),CHAR(32))),Metadata!B$1:C$2632,2,FALSE)</f>
        <v>Jouy, Etienne de, 1764-1846.</v>
      </c>
      <c r="F3412" t="str">
        <f>VLOOKUP(TRIM(SUBSTITUTE(D3412,CHAR(160),CHAR(32))),Metadata!B$1:D$2632,3,FALSE)</f>
        <v>L'hermite de la Chaussée-d'Antin, ou, Observations sur les moeurs et les usages parisiens au commencement du XIXe siècle. 1813:</v>
      </c>
      <c r="G3412">
        <f>VLOOKUP(TRIM(SUBSTITUTE(D3412,CHAR(160),CHAR(32))),Metadata!B$1:E$2632,4,FALSE)</f>
        <v>1813</v>
      </c>
      <c r="H3412" t="s">
        <v>450</v>
      </c>
      <c r="J3412" t="str">
        <f>VLOOKUP(TRIM(SUBSTITUTE(D3412,CHAR(160),CHAR(32))),Metadata!B$1:H$2632,7,FALSE)</f>
        <v>traite ou essai</v>
      </c>
      <c r="L3412" t="str">
        <f>VLOOKUP(TRIM(SUBSTITUTE(D3412,CHAR(160),CHAR(32))),Metadata!B$1:J$2632,9,FALSE)</f>
        <v>prose</v>
      </c>
      <c r="M3412">
        <f>VLOOKUP(TRIM(SUBSTITUTE(D3412,CHAR(160),CHAR(32))),Metadata!B$1:K$2632,10,FALSE)</f>
        <v>137489</v>
      </c>
      <c r="N3412" s="1" t="s">
        <v>3899</v>
      </c>
      <c r="O3412">
        <v>174</v>
      </c>
      <c r="P3412">
        <v>179</v>
      </c>
      <c r="Q3412">
        <v>181</v>
      </c>
      <c r="R3412">
        <v>182</v>
      </c>
      <c r="S3412">
        <v>184</v>
      </c>
      <c r="T3412">
        <v>191</v>
      </c>
    </row>
    <row r="3413" spans="1:20" x14ac:dyDescent="0.25">
      <c r="A3413" t="s">
        <v>4354</v>
      </c>
      <c r="B3413" t="s">
        <v>3930</v>
      </c>
      <c r="C3413" t="s">
        <v>330</v>
      </c>
      <c r="D3413" t="s">
        <v>6347</v>
      </c>
      <c r="E3413" t="str">
        <f>VLOOKUP(TRIM(SUBSTITUTE(D3413,CHAR(160),CHAR(32))),Metadata!B$1:C$2632,2,FALSE)</f>
        <v>Tocqueville, Alexis de, 1805-1859.</v>
      </c>
      <c r="F3413" t="str">
        <f>VLOOKUP(TRIM(SUBSTITUTE(D3413,CHAR(160),CHAR(32))),Metadata!B$1:D$2632,3,FALSE)</f>
        <v>Notes sur le Coran et autres textes sur les religions</v>
      </c>
      <c r="G3413">
        <f>VLOOKUP(TRIM(SUBSTITUTE(D3413,CHAR(160),CHAR(32))),Metadata!B$1:E$2632,4,FALSE)</f>
        <v>1859</v>
      </c>
      <c r="H3413" t="s">
        <v>450</v>
      </c>
      <c r="J3413" t="str">
        <f>VLOOKUP(TRIM(SUBSTITUTE(D3413,CHAR(160),CHAR(32))),Metadata!B$1:H$2632,7,FALSE)</f>
        <v>traite</v>
      </c>
      <c r="L3413" t="str">
        <f>VLOOKUP(TRIM(SUBSTITUTE(D3413,CHAR(160),CHAR(32))),Metadata!B$1:J$2632,9,FALSE)</f>
        <v/>
      </c>
      <c r="M3413">
        <f>VLOOKUP(TRIM(SUBSTITUTE(D3413,CHAR(160),CHAR(32))),Metadata!B$1:K$2632,10,FALSE)</f>
        <v>48537</v>
      </c>
      <c r="N3413" s="2" t="s">
        <v>3900</v>
      </c>
      <c r="O3413">
        <v>12</v>
      </c>
      <c r="P3413">
        <v>14</v>
      </c>
      <c r="Q3413">
        <v>16</v>
      </c>
      <c r="R3413">
        <v>17</v>
      </c>
      <c r="S3413">
        <v>19</v>
      </c>
      <c r="T3413">
        <v>26</v>
      </c>
    </row>
    <row r="3414" spans="1:20" x14ac:dyDescent="0.25">
      <c r="A3414" t="s">
        <v>4354</v>
      </c>
      <c r="B3414" t="s">
        <v>3930</v>
      </c>
      <c r="C3414" t="s">
        <v>330</v>
      </c>
      <c r="D3414" t="s">
        <v>8654</v>
      </c>
      <c r="E3414" t="str">
        <f>VLOOKUP(TRIM(SUBSTITUTE(D3414,CHAR(160),CHAR(32))),Metadata!B$1:C$2632,2,FALSE)</f>
        <v>Sainte-Beuve, Charles Augustin, 1804-1869.</v>
      </c>
      <c r="F3414" t="str">
        <f>VLOOKUP(TRIM(SUBSTITUTE(D3414,CHAR(160),CHAR(32))),Metadata!B$1:D$2632,3,FALSE)</f>
        <v>Volupté</v>
      </c>
      <c r="G3414">
        <f>VLOOKUP(TRIM(SUBSTITUTE(D3414,CHAR(160),CHAR(32))),Metadata!B$1:E$2632,4,FALSE)</f>
        <v>1834</v>
      </c>
      <c r="H3414" t="s">
        <v>450</v>
      </c>
      <c r="J3414" t="str">
        <f>VLOOKUP(TRIM(SUBSTITUTE(D3414,CHAR(160),CHAR(32))),Metadata!B$1:H$2632,7,FALSE)</f>
        <v>roman</v>
      </c>
      <c r="L3414" t="str">
        <f>VLOOKUP(TRIM(SUBSTITUTE(D3414,CHAR(160),CHAR(32))),Metadata!B$1:J$2632,9,FALSE)</f>
        <v>prose</v>
      </c>
      <c r="M3414">
        <f>VLOOKUP(TRIM(SUBSTITUTE(D3414,CHAR(160),CHAR(32))),Metadata!B$1:K$2632,10,FALSE)</f>
        <v>132295</v>
      </c>
      <c r="N3414" s="1" t="s">
        <v>3901</v>
      </c>
      <c r="O3414">
        <v>26</v>
      </c>
      <c r="P3414">
        <v>31</v>
      </c>
      <c r="Q3414">
        <v>33</v>
      </c>
      <c r="R3414">
        <v>34</v>
      </c>
      <c r="S3414">
        <v>52</v>
      </c>
      <c r="T3414">
        <v>59</v>
      </c>
    </row>
    <row r="3415" spans="1:20" x14ac:dyDescent="0.25">
      <c r="A3415" t="s">
        <v>4354</v>
      </c>
      <c r="B3415" t="s">
        <v>3930</v>
      </c>
      <c r="C3415" t="s">
        <v>330</v>
      </c>
      <c r="D3415" t="s">
        <v>8441</v>
      </c>
      <c r="E3415" t="str">
        <f>VLOOKUP(TRIM(SUBSTITUTE(D3415,CHAR(160),CHAR(32))),Metadata!B$1:C$2632,2,FALSE)</f>
        <v>Blondel, Maurice, 1861-1949.</v>
      </c>
      <c r="F3415" t="str">
        <f>VLOOKUP(TRIM(SUBSTITUTE(D3415,CHAR(160),CHAR(32))),Metadata!B$1:D$2632,3,FALSE)</f>
        <v>L'action</v>
      </c>
      <c r="G3415">
        <f>VLOOKUP(TRIM(SUBSTITUTE(D3415,CHAR(160),CHAR(32))),Metadata!B$1:E$2632,4,FALSE)</f>
        <v>1893</v>
      </c>
      <c r="H3415" t="s">
        <v>450</v>
      </c>
      <c r="J3415" t="str">
        <f>VLOOKUP(TRIM(SUBSTITUTE(D3415,CHAR(160),CHAR(32))),Metadata!B$1:H$2632,7,FALSE)</f>
        <v>traite ou essai</v>
      </c>
      <c r="L3415" t="str">
        <f>VLOOKUP(TRIM(SUBSTITUTE(D3415,CHAR(160),CHAR(32))),Metadata!B$1:J$2632,9,FALSE)</f>
        <v>prose</v>
      </c>
      <c r="M3415">
        <f>VLOOKUP(TRIM(SUBSTITUTE(D3415,CHAR(160),CHAR(32))),Metadata!B$1:K$2632,10,FALSE)</f>
        <v>178641</v>
      </c>
      <c r="N3415" s="1" t="s">
        <v>3902</v>
      </c>
      <c r="O3415">
        <v>199</v>
      </c>
      <c r="P3415">
        <v>201</v>
      </c>
      <c r="Q3415">
        <v>203</v>
      </c>
      <c r="R3415">
        <v>204</v>
      </c>
      <c r="S3415">
        <v>206</v>
      </c>
      <c r="T3415">
        <v>213</v>
      </c>
    </row>
    <row r="3416" spans="1:20" x14ac:dyDescent="0.25">
      <c r="A3416" t="s">
        <v>4354</v>
      </c>
      <c r="B3416" t="s">
        <v>3930</v>
      </c>
      <c r="C3416" t="s">
        <v>330</v>
      </c>
      <c r="D3416" t="s">
        <v>8441</v>
      </c>
      <c r="E3416" t="str">
        <f>VLOOKUP(TRIM(SUBSTITUTE(D3416,CHAR(160),CHAR(32))),Metadata!B$1:C$2632,2,FALSE)</f>
        <v>Blondel, Maurice, 1861-1949.</v>
      </c>
      <c r="F3416" t="str">
        <f>VLOOKUP(TRIM(SUBSTITUTE(D3416,CHAR(160),CHAR(32))),Metadata!B$1:D$2632,3,FALSE)</f>
        <v>L'action</v>
      </c>
      <c r="G3416">
        <f>VLOOKUP(TRIM(SUBSTITUTE(D3416,CHAR(160),CHAR(32))),Metadata!B$1:E$2632,4,FALSE)</f>
        <v>1893</v>
      </c>
      <c r="H3416" t="s">
        <v>450</v>
      </c>
      <c r="J3416" t="str">
        <f>VLOOKUP(TRIM(SUBSTITUTE(D3416,CHAR(160),CHAR(32))),Metadata!B$1:H$2632,7,FALSE)</f>
        <v>traite ou essai</v>
      </c>
      <c r="L3416" t="str">
        <f>VLOOKUP(TRIM(SUBSTITUTE(D3416,CHAR(160),CHAR(32))),Metadata!B$1:J$2632,9,FALSE)</f>
        <v>prose</v>
      </c>
      <c r="M3416">
        <f>VLOOKUP(TRIM(SUBSTITUTE(D3416,CHAR(160),CHAR(32))),Metadata!B$1:K$2632,10,FALSE)</f>
        <v>178641</v>
      </c>
      <c r="N3416" s="1" t="s">
        <v>3903</v>
      </c>
      <c r="O3416">
        <v>46</v>
      </c>
      <c r="P3416">
        <v>51</v>
      </c>
      <c r="Q3416">
        <v>53</v>
      </c>
      <c r="R3416">
        <v>54</v>
      </c>
      <c r="S3416">
        <v>56</v>
      </c>
      <c r="T3416">
        <v>63</v>
      </c>
    </row>
    <row r="3417" spans="1:20" x14ac:dyDescent="0.25">
      <c r="A3417" t="s">
        <v>4354</v>
      </c>
      <c r="B3417" t="s">
        <v>3930</v>
      </c>
      <c r="C3417" t="s">
        <v>330</v>
      </c>
      <c r="D3417" t="s">
        <v>6590</v>
      </c>
      <c r="E3417" t="str">
        <f>VLOOKUP(TRIM(SUBSTITUTE(D3417,CHAR(160),CHAR(32))),Metadata!B$1:C$2632,2,FALSE)</f>
        <v>Le Bon, Gustave, 1841-1931.</v>
      </c>
      <c r="F3417" t="str">
        <f>VLOOKUP(TRIM(SUBSTITUTE(D3417,CHAR(160),CHAR(32))),Metadata!B$1:D$2632,3,FALSE)</f>
        <v>L'homme et les sociétés. Leurs origines et leur développement. Première partie: L'homme. Développement physique et intellectuel.</v>
      </c>
      <c r="G3417">
        <f>VLOOKUP(TRIM(SUBSTITUTE(D3417,CHAR(160),CHAR(32))),Metadata!B$1:E$2632,4,FALSE)</f>
        <v>1881</v>
      </c>
      <c r="H3417" t="s">
        <v>450</v>
      </c>
      <c r="J3417" t="str">
        <f>VLOOKUP(TRIM(SUBSTITUTE(D3417,CHAR(160),CHAR(32))),Metadata!B$1:H$2632,7,FALSE)</f>
        <v>traite</v>
      </c>
      <c r="L3417" t="str">
        <f>VLOOKUP(TRIM(SUBSTITUTE(D3417,CHAR(160),CHAR(32))),Metadata!B$1:J$2632,9,FALSE)</f>
        <v/>
      </c>
      <c r="M3417">
        <f>VLOOKUP(TRIM(SUBSTITUTE(D3417,CHAR(160),CHAR(32))),Metadata!B$1:K$2632,10,FALSE)</f>
        <v>173895</v>
      </c>
      <c r="N3417" s="1" t="s">
        <v>3904</v>
      </c>
      <c r="O3417">
        <v>41</v>
      </c>
      <c r="P3417">
        <v>46</v>
      </c>
      <c r="Q3417">
        <v>48</v>
      </c>
      <c r="R3417">
        <v>49</v>
      </c>
      <c r="S3417">
        <v>51</v>
      </c>
      <c r="T3417">
        <v>58</v>
      </c>
    </row>
    <row r="3418" spans="1:20" x14ac:dyDescent="0.25">
      <c r="A3418" t="s">
        <v>4354</v>
      </c>
      <c r="B3418" t="s">
        <v>3930</v>
      </c>
      <c r="C3418" t="s">
        <v>330</v>
      </c>
      <c r="D3418" t="s">
        <v>8472</v>
      </c>
      <c r="E3418" t="str">
        <f>VLOOKUP(TRIM(SUBSTITUTE(D3418,CHAR(160),CHAR(32))),Metadata!B$1:C$2632,2,FALSE)</f>
        <v>Cournot, A. A. (Antoine Augustin), 1801-1877.</v>
      </c>
      <c r="F3418" t="str">
        <f>VLOOKUP(TRIM(SUBSTITUTE(D3418,CHAR(160),CHAR(32))),Metadata!B$1:D$2632,3,FALSE)</f>
        <v>Essai sur fondements connaiss.</v>
      </c>
      <c r="G3418">
        <f>VLOOKUP(TRIM(SUBSTITUTE(D3418,CHAR(160),CHAR(32))),Metadata!B$1:E$2632,4,FALSE)</f>
        <v>1851</v>
      </c>
      <c r="H3418" t="s">
        <v>450</v>
      </c>
      <c r="J3418" t="str">
        <f>VLOOKUP(TRIM(SUBSTITUTE(D3418,CHAR(160),CHAR(32))),Metadata!B$1:H$2632,7,FALSE)</f>
        <v>traite ou essai</v>
      </c>
      <c r="L3418" t="str">
        <f>VLOOKUP(TRIM(SUBSTITUTE(D3418,CHAR(160),CHAR(32))),Metadata!B$1:J$2632,9,FALSE)</f>
        <v>prose</v>
      </c>
      <c r="M3418">
        <f>VLOOKUP(TRIM(SUBSTITUTE(D3418,CHAR(160),CHAR(32))),Metadata!B$1:K$2632,10,FALSE)</f>
        <v>223007</v>
      </c>
      <c r="N3418" s="1" t="s">
        <v>3905</v>
      </c>
      <c r="O3418">
        <v>104</v>
      </c>
      <c r="P3418">
        <v>111</v>
      </c>
      <c r="Q3418">
        <v>113</v>
      </c>
      <c r="R3418">
        <v>122</v>
      </c>
    </row>
    <row r="3419" spans="1:20" x14ac:dyDescent="0.25">
      <c r="A3419" t="s">
        <v>4354</v>
      </c>
      <c r="B3419" t="s">
        <v>3930</v>
      </c>
      <c r="C3419" t="s">
        <v>330</v>
      </c>
      <c r="D3419" t="s">
        <v>8441</v>
      </c>
      <c r="E3419" t="str">
        <f>VLOOKUP(TRIM(SUBSTITUTE(D3419,CHAR(160),CHAR(32))),Metadata!B$1:C$2632,2,FALSE)</f>
        <v>Blondel, Maurice, 1861-1949.</v>
      </c>
      <c r="F3419" t="str">
        <f>VLOOKUP(TRIM(SUBSTITUTE(D3419,CHAR(160),CHAR(32))),Metadata!B$1:D$2632,3,FALSE)</f>
        <v>L'action</v>
      </c>
      <c r="G3419">
        <f>VLOOKUP(TRIM(SUBSTITUTE(D3419,CHAR(160),CHAR(32))),Metadata!B$1:E$2632,4,FALSE)</f>
        <v>1893</v>
      </c>
      <c r="H3419" t="s">
        <v>450</v>
      </c>
      <c r="J3419" t="str">
        <f>VLOOKUP(TRIM(SUBSTITUTE(D3419,CHAR(160),CHAR(32))),Metadata!B$1:H$2632,7,FALSE)</f>
        <v>traite ou essai</v>
      </c>
      <c r="L3419" t="str">
        <f>VLOOKUP(TRIM(SUBSTITUTE(D3419,CHAR(160),CHAR(32))),Metadata!B$1:J$2632,9,FALSE)</f>
        <v>prose</v>
      </c>
      <c r="M3419">
        <f>VLOOKUP(TRIM(SUBSTITUTE(D3419,CHAR(160),CHAR(32))),Metadata!B$1:K$2632,10,FALSE)</f>
        <v>178641</v>
      </c>
      <c r="N3419" s="1" t="s">
        <v>3906</v>
      </c>
      <c r="O3419">
        <v>154</v>
      </c>
      <c r="P3419">
        <v>160</v>
      </c>
      <c r="Q3419">
        <v>162</v>
      </c>
      <c r="R3419">
        <v>163</v>
      </c>
      <c r="S3419">
        <v>165</v>
      </c>
      <c r="T3419">
        <v>172</v>
      </c>
    </row>
    <row r="3420" spans="1:20" x14ac:dyDescent="0.25">
      <c r="A3420" t="s">
        <v>4354</v>
      </c>
      <c r="B3420" t="s">
        <v>3930</v>
      </c>
      <c r="C3420" t="s">
        <v>330</v>
      </c>
      <c r="D3420" t="s">
        <v>6816</v>
      </c>
      <c r="E3420" t="str">
        <f>VLOOKUP(TRIM(SUBSTITUTE(D3420,CHAR(160),CHAR(32))),Metadata!B$1:C$2632,2,FALSE)</f>
        <v>Tarde, Gabriel, 1843-1904.</v>
      </c>
      <c r="F3420" t="str">
        <f>VLOOKUP(TRIM(SUBSTITUTE(D3420,CHAR(160),CHAR(32))),Metadata!B$1:D$2632,3,FALSE)</f>
        <v>La logique sociale [2]</v>
      </c>
      <c r="G3420">
        <f>VLOOKUP(TRIM(SUBSTITUTE(D3420,CHAR(160),CHAR(32))),Metadata!B$1:E$2632,4,FALSE)</f>
        <v>1897</v>
      </c>
      <c r="H3420" t="s">
        <v>450</v>
      </c>
      <c r="J3420" t="str">
        <f>VLOOKUP(TRIM(SUBSTITUTE(D3420,CHAR(160),CHAR(32))),Metadata!B$1:H$2632,7,FALSE)</f>
        <v>traite</v>
      </c>
      <c r="L3420" t="str">
        <f>VLOOKUP(TRIM(SUBSTITUTE(D3420,CHAR(160),CHAR(32))),Metadata!B$1:J$2632,9,FALSE)</f>
        <v/>
      </c>
      <c r="M3420">
        <f>VLOOKUP(TRIM(SUBSTITUTE(D3420,CHAR(160),CHAR(32))),Metadata!B$1:K$2632,10,FALSE)</f>
        <v>100663</v>
      </c>
      <c r="N3420" s="1" t="s">
        <v>3907</v>
      </c>
      <c r="O3420">
        <v>164</v>
      </c>
      <c r="P3420">
        <v>166</v>
      </c>
      <c r="Q3420">
        <v>168</v>
      </c>
      <c r="R3420">
        <v>169</v>
      </c>
      <c r="S3420">
        <v>171</v>
      </c>
      <c r="T3420">
        <v>178</v>
      </c>
    </row>
    <row r="3421" spans="1:20" x14ac:dyDescent="0.25">
      <c r="A3421" t="s">
        <v>4354</v>
      </c>
      <c r="B3421" t="s">
        <v>3930</v>
      </c>
      <c r="C3421" t="s">
        <v>330</v>
      </c>
      <c r="D3421" t="s">
        <v>8564</v>
      </c>
      <c r="E3421" t="str">
        <f>VLOOKUP(TRIM(SUBSTITUTE(D3421,CHAR(160),CHAR(32))),Metadata!B$1:C$2632,2,FALSE)</f>
        <v>Halévy, Ludovic, 1834-1908: Meilhac, Henri, 1831-1897.</v>
      </c>
      <c r="F3421" t="str">
        <f>VLOOKUP(TRIM(SUBSTITUTE(D3421,CHAR(160),CHAR(32))),Metadata!B$1:D$2632,3,FALSE)</f>
        <v>La cigale</v>
      </c>
      <c r="G3421">
        <f>VLOOKUP(TRIM(SUBSTITUTE(D3421,CHAR(160),CHAR(32))),Metadata!B$1:E$2632,4,FALSE)</f>
        <v>1877</v>
      </c>
      <c r="H3421" t="s">
        <v>450</v>
      </c>
      <c r="J3421" t="str">
        <f>VLOOKUP(TRIM(SUBSTITUTE(D3421,CHAR(160),CHAR(32))),Metadata!B$1:H$2632,7,FALSE)</f>
        <v>theatre</v>
      </c>
      <c r="L3421" t="str">
        <f>VLOOKUP(TRIM(SUBSTITUTE(D3421,CHAR(160),CHAR(32))),Metadata!B$1:J$2632,9,FALSE)</f>
        <v>prose</v>
      </c>
      <c r="M3421">
        <f>VLOOKUP(TRIM(SUBSTITUTE(D3421,CHAR(160),CHAR(32))),Metadata!B$1:K$2632,10,FALSE)</f>
        <v>25977</v>
      </c>
      <c r="N3421" s="2" t="s">
        <v>3908</v>
      </c>
      <c r="O3421">
        <v>149</v>
      </c>
      <c r="P3421">
        <v>155</v>
      </c>
      <c r="Q3421">
        <v>162</v>
      </c>
      <c r="R3421">
        <v>163</v>
      </c>
      <c r="S3421">
        <v>165</v>
      </c>
      <c r="T3421">
        <v>172</v>
      </c>
    </row>
    <row r="3422" spans="1:20" x14ac:dyDescent="0.25">
      <c r="A3422" t="s">
        <v>4354</v>
      </c>
      <c r="B3422" t="s">
        <v>3930</v>
      </c>
      <c r="C3422" t="s">
        <v>330</v>
      </c>
      <c r="D3422" t="s">
        <v>6051</v>
      </c>
      <c r="E3422" t="str">
        <f>VLOOKUP(TRIM(SUBSTITUTE(D3422,CHAR(160),CHAR(32))),Metadata!B$1:C$2632,2,FALSE)</f>
        <v>Guizot, François, 1787-1874.</v>
      </c>
      <c r="F3422" t="str">
        <f>VLOOKUP(TRIM(SUBSTITUTE(D3422,CHAR(160),CHAR(32))),Metadata!B$1:D$2632,3,FALSE)</f>
        <v>Histoire générale de la civilisation en Europe depuis la chute de l'empire romain jus-qu'à la Révolution française</v>
      </c>
      <c r="G3422">
        <f>VLOOKUP(TRIM(SUBSTITUTE(D3422,CHAR(160),CHAR(32))),Metadata!B$1:E$2632,4,FALSE)</f>
        <v>1838</v>
      </c>
      <c r="H3422" t="s">
        <v>450</v>
      </c>
      <c r="J3422" t="str">
        <f>VLOOKUP(TRIM(SUBSTITUTE(D3422,CHAR(160),CHAR(32))),Metadata!B$1:H$2632,7,FALSE)</f>
        <v>traite</v>
      </c>
      <c r="L3422" t="str">
        <f>VLOOKUP(TRIM(SUBSTITUTE(D3422,CHAR(160),CHAR(32))),Metadata!B$1:J$2632,9,FALSE)</f>
        <v/>
      </c>
      <c r="M3422">
        <f>VLOOKUP(TRIM(SUBSTITUTE(D3422,CHAR(160),CHAR(32))),Metadata!B$1:K$2632,10,FALSE)</f>
        <v>106757</v>
      </c>
      <c r="N3422" s="1" t="s">
        <v>3909</v>
      </c>
      <c r="O3422">
        <v>18</v>
      </c>
      <c r="P3422">
        <v>20</v>
      </c>
      <c r="Q3422">
        <v>30</v>
      </c>
      <c r="R3422">
        <v>31</v>
      </c>
      <c r="S3422">
        <v>33</v>
      </c>
      <c r="T3422">
        <v>40</v>
      </c>
    </row>
    <row r="3423" spans="1:20" x14ac:dyDescent="0.25">
      <c r="A3423" t="s">
        <v>4354</v>
      </c>
      <c r="B3423" t="s">
        <v>3930</v>
      </c>
      <c r="C3423" t="s">
        <v>330</v>
      </c>
      <c r="D3423" t="s">
        <v>8933</v>
      </c>
      <c r="E3423" t="str">
        <f>VLOOKUP(TRIM(SUBSTITUTE(D3423,CHAR(160),CHAR(32))),Metadata!B$1:C$2632,2,FALSE)</f>
        <v>Martin Du Gard, Roger, 1881-1958.</v>
      </c>
      <c r="F3423" t="str">
        <f>VLOOKUP(TRIM(SUBSTITUTE(D3423,CHAR(160),CHAR(32))),Metadata!B$1:D$2632,3,FALSE)</f>
        <v>Les Thibault. Sorellina</v>
      </c>
      <c r="G3423">
        <f>VLOOKUP(TRIM(SUBSTITUTE(D3423,CHAR(160),CHAR(32))),Metadata!B$1:E$2632,4,FALSE)</f>
        <v>1928</v>
      </c>
      <c r="H3423" t="s">
        <v>534</v>
      </c>
      <c r="J3423" t="str">
        <f>VLOOKUP(TRIM(SUBSTITUTE(D3423,CHAR(160),CHAR(32))),Metadata!B$1:H$2632,7,FALSE)</f>
        <v>roman</v>
      </c>
      <c r="L3423" t="str">
        <f>VLOOKUP(TRIM(SUBSTITUTE(D3423,CHAR(160),CHAR(32))),Metadata!B$1:J$2632,9,FALSE)</f>
        <v>prose</v>
      </c>
      <c r="M3423">
        <f>VLOOKUP(TRIM(SUBSTITUTE(D3423,CHAR(160),CHAR(32))),Metadata!B$1:K$2632,10,FALSE)</f>
        <v>40863</v>
      </c>
      <c r="N3423" s="1" t="s">
        <v>3910</v>
      </c>
      <c r="O3423">
        <v>91</v>
      </c>
      <c r="P3423">
        <v>93</v>
      </c>
      <c r="Q3423">
        <v>117</v>
      </c>
      <c r="R3423">
        <v>118</v>
      </c>
      <c r="S3423">
        <v>120</v>
      </c>
      <c r="T3423">
        <v>127</v>
      </c>
    </row>
    <row r="3424" spans="1:20" x14ac:dyDescent="0.25">
      <c r="A3424" t="s">
        <v>4354</v>
      </c>
      <c r="B3424" t="s">
        <v>3930</v>
      </c>
      <c r="C3424" t="s">
        <v>330</v>
      </c>
      <c r="D3424" t="s">
        <v>6925</v>
      </c>
      <c r="E3424" t="str">
        <f>VLOOKUP(TRIM(SUBSTITUTE(D3424,CHAR(160),CHAR(32))),Metadata!B$1:C$2632,2,FALSE)</f>
        <v>Bouglé, Célestin, 1870-1940.</v>
      </c>
      <c r="F3424" t="str">
        <f>VLOOKUP(TRIM(SUBSTITUTE(D3424,CHAR(160),CHAR(32))),Metadata!B$1:D$2632,3,FALSE)</f>
        <v>La démocratie devant la science. Études critiques sur l'hérédité, la concurrence et la différenciation.</v>
      </c>
      <c r="G3424">
        <f>VLOOKUP(TRIM(SUBSTITUTE(D3424,CHAR(160),CHAR(32))),Metadata!B$1:E$2632,4,FALSE)</f>
        <v>1904</v>
      </c>
      <c r="H3424" t="s">
        <v>534</v>
      </c>
      <c r="J3424" t="str">
        <f>VLOOKUP(TRIM(SUBSTITUTE(D3424,CHAR(160),CHAR(32))),Metadata!B$1:H$2632,7,FALSE)</f>
        <v>traite</v>
      </c>
      <c r="L3424" t="str">
        <f>VLOOKUP(TRIM(SUBSTITUTE(D3424,CHAR(160),CHAR(32))),Metadata!B$1:J$2632,9,FALSE)</f>
        <v/>
      </c>
      <c r="M3424">
        <f>VLOOKUP(TRIM(SUBSTITUTE(D3424,CHAR(160),CHAR(32))),Metadata!B$1:K$2632,10,FALSE)</f>
        <v>83833</v>
      </c>
      <c r="N3424" s="1" t="s">
        <v>3911</v>
      </c>
      <c r="O3424">
        <v>15</v>
      </c>
      <c r="P3424">
        <v>21</v>
      </c>
      <c r="Q3424">
        <v>34</v>
      </c>
      <c r="R3424">
        <v>35</v>
      </c>
      <c r="S3424">
        <v>37</v>
      </c>
      <c r="T3424">
        <v>44</v>
      </c>
    </row>
    <row r="3425" spans="1:20" x14ac:dyDescent="0.25">
      <c r="A3425" t="s">
        <v>4354</v>
      </c>
      <c r="B3425" t="s">
        <v>3930</v>
      </c>
      <c r="C3425" t="s">
        <v>330</v>
      </c>
      <c r="D3425" t="s">
        <v>8830</v>
      </c>
      <c r="E3425" t="str">
        <f>VLOOKUP(TRIM(SUBSTITUTE(D3425,CHAR(160),CHAR(32))),Metadata!B$1:C$2632,2,FALSE)</f>
        <v>Curie, Marie, 1867-1934.</v>
      </c>
      <c r="F3425" t="str">
        <f>VLOOKUP(TRIM(SUBSTITUTE(D3425,CHAR(160),CHAR(32))),Metadata!B$1:D$2632,3,FALSE)</f>
        <v>Pierre Curie</v>
      </c>
      <c r="G3425">
        <f>VLOOKUP(TRIM(SUBSTITUTE(D3425,CHAR(160),CHAR(32))),Metadata!B$1:E$2632,4,FALSE)</f>
        <v>1923</v>
      </c>
      <c r="H3425" t="s">
        <v>534</v>
      </c>
      <c r="J3425" t="str">
        <f>VLOOKUP(TRIM(SUBSTITUTE(D3425,CHAR(160),CHAR(32))),Metadata!B$1:H$2632,7,FALSE)</f>
        <v>melanges litteraires</v>
      </c>
      <c r="L3425" t="str">
        <f>VLOOKUP(TRIM(SUBSTITUTE(D3425,CHAR(160),CHAR(32))),Metadata!B$1:J$2632,9,FALSE)</f>
        <v/>
      </c>
      <c r="M3425">
        <f>VLOOKUP(TRIM(SUBSTITUTE(D3425,CHAR(160),CHAR(32))),Metadata!B$1:K$2632,10,FALSE)</f>
        <v>25785</v>
      </c>
      <c r="N3425" s="1" t="s">
        <v>3912</v>
      </c>
      <c r="O3425">
        <v>40</v>
      </c>
      <c r="P3425">
        <v>42</v>
      </c>
      <c r="Q3425">
        <v>44</v>
      </c>
      <c r="R3425">
        <v>45</v>
      </c>
      <c r="S3425">
        <v>47</v>
      </c>
      <c r="T3425">
        <v>54</v>
      </c>
    </row>
    <row r="3426" spans="1:20" x14ac:dyDescent="0.25">
      <c r="A3426" t="s">
        <v>4354</v>
      </c>
      <c r="B3426" t="s">
        <v>3930</v>
      </c>
      <c r="C3426" t="s">
        <v>330</v>
      </c>
      <c r="D3426" t="s">
        <v>9011</v>
      </c>
      <c r="E3426" t="str">
        <f>VLOOKUP(TRIM(SUBSTITUTE(D3426,CHAR(160),CHAR(32))),Metadata!B$1:C$2632,2,FALSE)</f>
        <v>Sorel, Georges, 1847-1922.</v>
      </c>
      <c r="F3426" t="str">
        <f>VLOOKUP(TRIM(SUBSTITUTE(D3426,CHAR(160),CHAR(32))),Metadata!B$1:D$2632,3,FALSE)</f>
        <v>Réflexions sur la violence</v>
      </c>
      <c r="G3426">
        <f>VLOOKUP(TRIM(SUBSTITUTE(D3426,CHAR(160),CHAR(32))),Metadata!B$1:E$2632,4,FALSE)</f>
        <v>1908</v>
      </c>
      <c r="H3426" t="s">
        <v>534</v>
      </c>
      <c r="J3426" t="str">
        <f>VLOOKUP(TRIM(SUBSTITUTE(D3426,CHAR(160),CHAR(32))),Metadata!B$1:H$2632,7,FALSE)</f>
        <v>traite</v>
      </c>
      <c r="L3426" t="str">
        <f>VLOOKUP(TRIM(SUBSTITUTE(D3426,CHAR(160),CHAR(32))),Metadata!B$1:J$2632,9,FALSE)</f>
        <v/>
      </c>
      <c r="M3426">
        <f>VLOOKUP(TRIM(SUBSTITUTE(D3426,CHAR(160),CHAR(32))),Metadata!B$1:K$2632,10,FALSE)</f>
        <v>111160</v>
      </c>
      <c r="N3426" s="1" t="s">
        <v>3913</v>
      </c>
      <c r="O3426">
        <v>82</v>
      </c>
      <c r="P3426">
        <v>88</v>
      </c>
      <c r="Q3426">
        <v>90</v>
      </c>
      <c r="R3426">
        <v>91</v>
      </c>
      <c r="S3426">
        <v>93</v>
      </c>
      <c r="T3426">
        <v>101</v>
      </c>
    </row>
    <row r="3427" spans="1:20" x14ac:dyDescent="0.25">
      <c r="A3427" t="s">
        <v>4354</v>
      </c>
      <c r="B3427" t="s">
        <v>3930</v>
      </c>
      <c r="C3427" t="s">
        <v>330</v>
      </c>
      <c r="D3427" t="s">
        <v>7119</v>
      </c>
      <c r="E3427" t="str">
        <f>VLOOKUP(TRIM(SUBSTITUTE(D3427,CHAR(160),CHAR(32))),Metadata!B$1:C$2632,2,FALSE)</f>
        <v>Le Bon, Gustave, 1841-1931.</v>
      </c>
      <c r="F3427" t="str">
        <f>VLOOKUP(TRIM(SUBSTITUTE(D3427,CHAR(160),CHAR(32))),Metadata!B$1:D$2632,3,FALSE)</f>
        <v>Premières conséquences de la guerre. Transformation mentale des peuples.</v>
      </c>
      <c r="G3427">
        <f>VLOOKUP(TRIM(SUBSTITUTE(D3427,CHAR(160),CHAR(32))),Metadata!B$1:E$2632,4,FALSE)</f>
        <v>1916</v>
      </c>
      <c r="H3427" t="s">
        <v>534</v>
      </c>
      <c r="J3427" t="str">
        <f>VLOOKUP(TRIM(SUBSTITUTE(D3427,CHAR(160),CHAR(32))),Metadata!B$1:H$2632,7,FALSE)</f>
        <v>traite</v>
      </c>
      <c r="L3427" t="str">
        <f>VLOOKUP(TRIM(SUBSTITUTE(D3427,CHAR(160),CHAR(32))),Metadata!B$1:J$2632,9,FALSE)</f>
        <v/>
      </c>
      <c r="M3427">
        <f>VLOOKUP(TRIM(SUBSTITUTE(D3427,CHAR(160),CHAR(32))),Metadata!B$1:K$2632,10,FALSE)</f>
        <v>84915</v>
      </c>
      <c r="N3427" s="1" t="s">
        <v>3914</v>
      </c>
      <c r="O3427">
        <v>24</v>
      </c>
      <c r="P3427">
        <v>27</v>
      </c>
      <c r="Q3427">
        <v>29</v>
      </c>
      <c r="R3427">
        <v>30</v>
      </c>
      <c r="S3427">
        <v>32</v>
      </c>
      <c r="T3427">
        <v>39</v>
      </c>
    </row>
    <row r="3428" spans="1:20" x14ac:dyDescent="0.25">
      <c r="A3428" t="s">
        <v>4354</v>
      </c>
      <c r="B3428" t="s">
        <v>3930</v>
      </c>
      <c r="C3428" t="s">
        <v>330</v>
      </c>
      <c r="D3428" t="s">
        <v>8968</v>
      </c>
      <c r="E3428" t="str">
        <f>VLOOKUP(TRIM(SUBSTITUTE(D3428,CHAR(160),CHAR(32))),Metadata!B$1:C$2632,2,FALSE)</f>
        <v>Perroux, François, 1903-</v>
      </c>
      <c r="F3428" t="str">
        <f>VLOOKUP(TRIM(SUBSTITUTE(D3428,CHAR(160),CHAR(32))),Metadata!B$1:D$2632,3,FALSE)</f>
        <v>L'économie du XXe siècle</v>
      </c>
      <c r="G3428">
        <f>VLOOKUP(TRIM(SUBSTITUTE(D3428,CHAR(160),CHAR(32))),Metadata!B$1:E$2632,4,FALSE)</f>
        <v>1964</v>
      </c>
      <c r="H3428" t="s">
        <v>534</v>
      </c>
      <c r="J3428" t="str">
        <f>VLOOKUP(TRIM(SUBSTITUTE(D3428,CHAR(160),CHAR(32))),Metadata!B$1:H$2632,7,FALSE)</f>
        <v>traite ou essai</v>
      </c>
      <c r="L3428" t="str">
        <f>VLOOKUP(TRIM(SUBSTITUTE(D3428,CHAR(160),CHAR(32))),Metadata!B$1:J$2632,9,FALSE)</f>
        <v>prose</v>
      </c>
      <c r="M3428">
        <f>VLOOKUP(TRIM(SUBSTITUTE(D3428,CHAR(160),CHAR(32))),Metadata!B$1:K$2632,10,FALSE)</f>
        <v>208903</v>
      </c>
      <c r="N3428" s="1" t="s">
        <v>3915</v>
      </c>
      <c r="O3428">
        <v>164</v>
      </c>
      <c r="P3428">
        <v>166</v>
      </c>
      <c r="Q3428">
        <v>168</v>
      </c>
      <c r="R3428">
        <v>169</v>
      </c>
      <c r="S3428">
        <v>171</v>
      </c>
      <c r="T3428">
        <v>178</v>
      </c>
    </row>
    <row r="3429" spans="1:20" x14ac:dyDescent="0.25">
      <c r="A3429" t="s">
        <v>4354</v>
      </c>
      <c r="B3429" t="s">
        <v>3930</v>
      </c>
      <c r="C3429" t="s">
        <v>330</v>
      </c>
      <c r="D3429" t="s">
        <v>6919</v>
      </c>
      <c r="E3429" t="str">
        <f>VLOOKUP(TRIM(SUBSTITUTE(D3429,CHAR(160),CHAR(32))),Metadata!B$1:C$2632,2,FALSE)</f>
        <v>Sorel, Georges, 1847-1922.</v>
      </c>
      <c r="F3429" t="str">
        <f>VLOOKUP(TRIM(SUBSTITUTE(D3429,CHAR(160),CHAR(32))),Metadata!B$1:D$2632,3,FALSE)</f>
        <v>Introduction à l'économie moderne</v>
      </c>
      <c r="G3429">
        <f>VLOOKUP(TRIM(SUBSTITUTE(D3429,CHAR(160),CHAR(32))),Metadata!B$1:E$2632,4,FALSE)</f>
        <v>1903</v>
      </c>
      <c r="H3429" t="s">
        <v>534</v>
      </c>
      <c r="J3429" t="str">
        <f>VLOOKUP(TRIM(SUBSTITUTE(D3429,CHAR(160),CHAR(32))),Metadata!B$1:H$2632,7,FALSE)</f>
        <v>traite</v>
      </c>
      <c r="L3429" t="str">
        <f>VLOOKUP(TRIM(SUBSTITUTE(D3429,CHAR(160),CHAR(32))),Metadata!B$1:J$2632,9,FALSE)</f>
        <v/>
      </c>
      <c r="M3429">
        <f>VLOOKUP(TRIM(SUBSTITUTE(D3429,CHAR(160),CHAR(32))),Metadata!B$1:K$2632,10,FALSE)</f>
        <v>113441</v>
      </c>
      <c r="N3429" s="1" t="s">
        <v>3916</v>
      </c>
      <c r="O3429">
        <v>27</v>
      </c>
      <c r="P3429">
        <v>32</v>
      </c>
      <c r="Q3429">
        <v>38</v>
      </c>
      <c r="R3429">
        <v>39</v>
      </c>
      <c r="S3429">
        <v>41</v>
      </c>
      <c r="T3429">
        <v>48</v>
      </c>
    </row>
    <row r="3430" spans="1:20" x14ac:dyDescent="0.25">
      <c r="A3430" t="s">
        <v>4354</v>
      </c>
      <c r="B3430" t="s">
        <v>3930</v>
      </c>
      <c r="C3430" t="s">
        <v>330</v>
      </c>
      <c r="D3430" t="s">
        <v>9004</v>
      </c>
      <c r="E3430" t="str">
        <f>VLOOKUP(TRIM(SUBSTITUTE(D3430,CHAR(160),CHAR(32))),Metadata!B$1:C$2632,2,FALSE)</f>
        <v>Rostand, Jean, 1894-1977.</v>
      </c>
      <c r="F3430" t="str">
        <f>VLOOKUP(TRIM(SUBSTITUTE(D3430,CHAR(160),CHAR(32))),Metadata!B$1:D$2632,3,FALSE)</f>
        <v>La vie et ses problèmes</v>
      </c>
      <c r="G3430">
        <f>VLOOKUP(TRIM(SUBSTITUTE(D3430,CHAR(160),CHAR(32))),Metadata!B$1:E$2632,4,FALSE)</f>
        <v>1939</v>
      </c>
      <c r="H3430" t="s">
        <v>534</v>
      </c>
      <c r="J3430" t="str">
        <f>VLOOKUP(TRIM(SUBSTITUTE(D3430,CHAR(160),CHAR(32))),Metadata!B$1:H$2632,7,FALSE)</f>
        <v>traite ou essai</v>
      </c>
      <c r="L3430" t="str">
        <f>VLOOKUP(TRIM(SUBSTITUTE(D3430,CHAR(160),CHAR(32))),Metadata!B$1:J$2632,9,FALSE)</f>
        <v>prose</v>
      </c>
      <c r="M3430">
        <f>VLOOKUP(TRIM(SUBSTITUTE(D3430,CHAR(160),CHAR(32))),Metadata!B$1:K$2632,10,FALSE)</f>
        <v>42187</v>
      </c>
      <c r="N3430" s="1" t="s">
        <v>3917</v>
      </c>
      <c r="O3430">
        <v>5</v>
      </c>
      <c r="P3430">
        <v>10</v>
      </c>
      <c r="Q3430">
        <v>12</v>
      </c>
      <c r="R3430">
        <v>13</v>
      </c>
      <c r="S3430">
        <v>15</v>
      </c>
      <c r="T3430">
        <v>22</v>
      </c>
    </row>
    <row r="3431" spans="1:20" x14ac:dyDescent="0.25">
      <c r="A3431" t="s">
        <v>4354</v>
      </c>
      <c r="B3431" t="s">
        <v>3930</v>
      </c>
      <c r="C3431" t="s">
        <v>330</v>
      </c>
      <c r="D3431" t="s">
        <v>9021</v>
      </c>
      <c r="E3431" t="str">
        <f>VLOOKUP(TRIM(SUBSTITUTE(D3431,CHAR(160),CHAR(32))),Metadata!B$1:C$2632,2,FALSE)</f>
        <v>Vidal de la Blache, Paul, 1845-1918.</v>
      </c>
      <c r="F3431" t="str">
        <f>VLOOKUP(TRIM(SUBSTITUTE(D3431,CHAR(160),CHAR(32))),Metadata!B$1:D$2632,3,FALSE)</f>
        <v>Principes de géographie humaine</v>
      </c>
      <c r="G3431">
        <f>VLOOKUP(TRIM(SUBSTITUTE(D3431,CHAR(160),CHAR(32))),Metadata!B$1:E$2632,4,FALSE)</f>
        <v>1921</v>
      </c>
      <c r="H3431" t="s">
        <v>534</v>
      </c>
      <c r="J3431" t="str">
        <f>VLOOKUP(TRIM(SUBSTITUTE(D3431,CHAR(160),CHAR(32))),Metadata!B$1:H$2632,7,FALSE)</f>
        <v>traite ou essai</v>
      </c>
      <c r="L3431" t="str">
        <f>VLOOKUP(TRIM(SUBSTITUTE(D3431,CHAR(160),CHAR(32))),Metadata!B$1:J$2632,9,FALSE)</f>
        <v>prose</v>
      </c>
      <c r="M3431">
        <f>VLOOKUP(TRIM(SUBSTITUTE(D3431,CHAR(160),CHAR(32))),Metadata!B$1:K$2632,10,FALSE)</f>
        <v>114063</v>
      </c>
      <c r="N3431" s="1" t="s">
        <v>3918</v>
      </c>
      <c r="O3431">
        <v>64</v>
      </c>
      <c r="P3431">
        <v>66</v>
      </c>
      <c r="Q3431">
        <v>79</v>
      </c>
      <c r="R3431">
        <v>80</v>
      </c>
      <c r="S3431">
        <v>82</v>
      </c>
      <c r="T3431">
        <v>89</v>
      </c>
    </row>
    <row r="3432" spans="1:20" x14ac:dyDescent="0.25">
      <c r="A3432" t="s">
        <v>4354</v>
      </c>
      <c r="B3432" t="s">
        <v>3930</v>
      </c>
      <c r="C3432" t="s">
        <v>330</v>
      </c>
      <c r="D3432" t="s">
        <v>8803</v>
      </c>
      <c r="E3432" t="str">
        <f>VLOOKUP(TRIM(SUBSTITUTE(D3432,CHAR(160),CHAR(32))),Metadata!B$1:C$2632,2,FALSE)</f>
        <v>Bremond, Henri, 1865-1933.</v>
      </c>
      <c r="F3432" t="str">
        <f>VLOOKUP(TRIM(SUBSTITUTE(D3432,CHAR(160),CHAR(32))),Metadata!B$1:D$2632,3,FALSE)</f>
        <v>Histoire litteraire du sentiment religieux en France depuis la fin des guerres de religion jusqu'a nos jours, T. 3-4</v>
      </c>
      <c r="G3432">
        <f>VLOOKUP(TRIM(SUBSTITUTE(D3432,CHAR(160),CHAR(32))),Metadata!B$1:E$2632,4,FALSE)</f>
        <v>1921</v>
      </c>
      <c r="H3432" t="s">
        <v>534</v>
      </c>
      <c r="J3432" t="str">
        <f>VLOOKUP(TRIM(SUBSTITUTE(D3432,CHAR(160),CHAR(32))),Metadata!B$1:H$2632,7,FALSE)</f>
        <v>traite ou essai</v>
      </c>
      <c r="L3432" t="str">
        <f>VLOOKUP(TRIM(SUBSTITUTE(D3432,CHAR(160),CHAR(32))),Metadata!B$1:J$2632,9,FALSE)</f>
        <v>prose</v>
      </c>
      <c r="M3432">
        <f>VLOOKUP(TRIM(SUBSTITUTE(D3432,CHAR(160),CHAR(32))),Metadata!B$1:K$2632,10,FALSE)</f>
        <v>149145</v>
      </c>
      <c r="N3432" s="1" t="s">
        <v>3919</v>
      </c>
      <c r="O3432">
        <v>253</v>
      </c>
      <c r="P3432">
        <v>258</v>
      </c>
      <c r="Q3432">
        <v>260</v>
      </c>
      <c r="R3432">
        <v>261</v>
      </c>
      <c r="S3432">
        <v>263</v>
      </c>
      <c r="T3432">
        <v>270</v>
      </c>
    </row>
    <row r="3433" spans="1:20" x14ac:dyDescent="0.25">
      <c r="A3433" t="s">
        <v>4354</v>
      </c>
      <c r="B3433" t="s">
        <v>3930</v>
      </c>
      <c r="C3433" t="s">
        <v>330</v>
      </c>
      <c r="D3433" t="s">
        <v>8981</v>
      </c>
      <c r="E3433" t="str">
        <f>VLOOKUP(TRIM(SUBSTITUTE(D3433,CHAR(160),CHAR(32))),Metadata!B$1:C$2632,2,FALSE)</f>
        <v>Proust, Marcel, 1871-1922.</v>
      </c>
      <c r="F3433" t="str">
        <f>VLOOKUP(TRIM(SUBSTITUTE(D3433,CHAR(160),CHAR(32))),Metadata!B$1:D$2632,3,FALSE)</f>
        <v>Le temps retrouvé</v>
      </c>
      <c r="G3433">
        <f>VLOOKUP(TRIM(SUBSTITUTE(D3433,CHAR(160),CHAR(32))),Metadata!B$1:E$2632,4,FALSE)</f>
        <v>1922</v>
      </c>
      <c r="H3433" t="s">
        <v>534</v>
      </c>
      <c r="J3433" t="str">
        <f>VLOOKUP(TRIM(SUBSTITUTE(D3433,CHAR(160),CHAR(32))),Metadata!B$1:H$2632,7,FALSE)</f>
        <v>roman</v>
      </c>
      <c r="L3433" t="str">
        <f>VLOOKUP(TRIM(SUBSTITUTE(D3433,CHAR(160),CHAR(32))),Metadata!B$1:J$2632,9,FALSE)</f>
        <v>prose</v>
      </c>
      <c r="M3433">
        <f>VLOOKUP(TRIM(SUBSTITUTE(D3433,CHAR(160),CHAR(32))),Metadata!B$1:K$2632,10,FALSE)</f>
        <v>150045</v>
      </c>
      <c r="N3433" s="1" t="s">
        <v>3920</v>
      </c>
      <c r="O3433">
        <v>53</v>
      </c>
      <c r="P3433">
        <v>56</v>
      </c>
      <c r="Q3433">
        <v>58</v>
      </c>
      <c r="R3433">
        <v>59</v>
      </c>
      <c r="S3433">
        <v>61</v>
      </c>
      <c r="T3433">
        <v>68</v>
      </c>
    </row>
    <row r="3434" spans="1:20" x14ac:dyDescent="0.25">
      <c r="A3434" t="s">
        <v>4354</v>
      </c>
      <c r="B3434" t="s">
        <v>3930</v>
      </c>
      <c r="C3434" t="s">
        <v>330</v>
      </c>
      <c r="D3434" t="s">
        <v>7683</v>
      </c>
      <c r="E3434" t="str">
        <f>VLOOKUP(TRIM(SUBSTITUTE(D3434,CHAR(160),CHAR(32))),Metadata!B$1:C$2632,2,FALSE)</f>
        <v>Valéry, Paul, 1871-1945.</v>
      </c>
      <c r="F3434" t="str">
        <f>VLOOKUP(TRIM(SUBSTITUTE(D3434,CHAR(160),CHAR(32))),Metadata!B$1:D$2632,3,FALSE)</f>
        <v>Regards sur le monde actuel et autres essais</v>
      </c>
      <c r="G3434">
        <f>VLOOKUP(TRIM(SUBSTITUTE(D3434,CHAR(160),CHAR(32))),Metadata!B$1:E$2632,4,FALSE)</f>
        <v>1945</v>
      </c>
      <c r="H3434" t="s">
        <v>534</v>
      </c>
      <c r="J3434" t="str">
        <f>VLOOKUP(TRIM(SUBSTITUTE(D3434,CHAR(160),CHAR(32))),Metadata!B$1:H$2632,7,FALSE)</f>
        <v>traite</v>
      </c>
      <c r="L3434" t="str">
        <f>VLOOKUP(TRIM(SUBSTITUTE(D3434,CHAR(160),CHAR(32))),Metadata!B$1:J$2632,9,FALSE)</f>
        <v/>
      </c>
      <c r="M3434">
        <f>VLOOKUP(TRIM(SUBSTITUTE(D3434,CHAR(160),CHAR(32))),Metadata!B$1:K$2632,10,FALSE)</f>
        <v>80256</v>
      </c>
      <c r="N3434" s="1" t="s">
        <v>3921</v>
      </c>
      <c r="O3434">
        <v>240</v>
      </c>
      <c r="P3434">
        <v>242</v>
      </c>
      <c r="Q3434">
        <v>244</v>
      </c>
      <c r="R3434">
        <v>245</v>
      </c>
      <c r="S3434">
        <v>247</v>
      </c>
      <c r="T3434">
        <v>254</v>
      </c>
    </row>
    <row r="3435" spans="1:20" x14ac:dyDescent="0.25">
      <c r="A3435" t="s">
        <v>4354</v>
      </c>
      <c r="B3435" t="s">
        <v>3930</v>
      </c>
      <c r="C3435" t="s">
        <v>330</v>
      </c>
      <c r="D3435" t="s">
        <v>6919</v>
      </c>
      <c r="E3435" t="str">
        <f>VLOOKUP(TRIM(SUBSTITUTE(D3435,CHAR(160),CHAR(32))),Metadata!B$1:C$2632,2,FALSE)</f>
        <v>Sorel, Georges, 1847-1922.</v>
      </c>
      <c r="F3435" t="str">
        <f>VLOOKUP(TRIM(SUBSTITUTE(D3435,CHAR(160),CHAR(32))),Metadata!B$1:D$2632,3,FALSE)</f>
        <v>Introduction à l'économie moderne</v>
      </c>
      <c r="G3435">
        <f>VLOOKUP(TRIM(SUBSTITUTE(D3435,CHAR(160),CHAR(32))),Metadata!B$1:E$2632,4,FALSE)</f>
        <v>1903</v>
      </c>
      <c r="H3435" t="s">
        <v>534</v>
      </c>
      <c r="J3435" t="str">
        <f>VLOOKUP(TRIM(SUBSTITUTE(D3435,CHAR(160),CHAR(32))),Metadata!B$1:H$2632,7,FALSE)</f>
        <v>traite</v>
      </c>
      <c r="L3435" t="str">
        <f>VLOOKUP(TRIM(SUBSTITUTE(D3435,CHAR(160),CHAR(32))),Metadata!B$1:J$2632,9,FALSE)</f>
        <v/>
      </c>
      <c r="M3435">
        <f>VLOOKUP(TRIM(SUBSTITUTE(D3435,CHAR(160),CHAR(32))),Metadata!B$1:K$2632,10,FALSE)</f>
        <v>113441</v>
      </c>
      <c r="N3435" s="1" t="s">
        <v>3922</v>
      </c>
      <c r="O3435">
        <v>87</v>
      </c>
      <c r="P3435">
        <v>89</v>
      </c>
      <c r="Q3435">
        <v>91</v>
      </c>
      <c r="R3435">
        <v>92</v>
      </c>
      <c r="S3435">
        <v>94</v>
      </c>
      <c r="T3435">
        <v>101</v>
      </c>
    </row>
    <row r="3436" spans="1:20" x14ac:dyDescent="0.25">
      <c r="A3436" t="s">
        <v>4354</v>
      </c>
      <c r="B3436" t="s">
        <v>3930</v>
      </c>
      <c r="C3436" t="s">
        <v>330</v>
      </c>
      <c r="D3436" t="s">
        <v>6919</v>
      </c>
      <c r="E3436" t="str">
        <f>VLOOKUP(TRIM(SUBSTITUTE(D3436,CHAR(160),CHAR(32))),Metadata!B$1:C$2632,2,FALSE)</f>
        <v>Sorel, Georges, 1847-1922.</v>
      </c>
      <c r="F3436" t="str">
        <f>VLOOKUP(TRIM(SUBSTITUTE(D3436,CHAR(160),CHAR(32))),Metadata!B$1:D$2632,3,FALSE)</f>
        <v>Introduction à l'économie moderne</v>
      </c>
      <c r="G3436">
        <f>VLOOKUP(TRIM(SUBSTITUTE(D3436,CHAR(160),CHAR(32))),Metadata!B$1:E$2632,4,FALSE)</f>
        <v>1903</v>
      </c>
      <c r="H3436" t="s">
        <v>534</v>
      </c>
      <c r="J3436" t="str">
        <f>VLOOKUP(TRIM(SUBSTITUTE(D3436,CHAR(160),CHAR(32))),Metadata!B$1:H$2632,7,FALSE)</f>
        <v>traite</v>
      </c>
      <c r="L3436" t="str">
        <f>VLOOKUP(TRIM(SUBSTITUTE(D3436,CHAR(160),CHAR(32))),Metadata!B$1:J$2632,9,FALSE)</f>
        <v/>
      </c>
      <c r="M3436">
        <f>VLOOKUP(TRIM(SUBSTITUTE(D3436,CHAR(160),CHAR(32))),Metadata!B$1:K$2632,10,FALSE)</f>
        <v>113441</v>
      </c>
      <c r="N3436" s="1" t="s">
        <v>3923</v>
      </c>
      <c r="O3436">
        <v>166</v>
      </c>
      <c r="P3436">
        <v>171</v>
      </c>
      <c r="Q3436">
        <v>173</v>
      </c>
      <c r="R3436">
        <v>174</v>
      </c>
      <c r="S3436">
        <v>176</v>
      </c>
      <c r="T3436">
        <v>183</v>
      </c>
    </row>
    <row r="3437" spans="1:20" x14ac:dyDescent="0.25">
      <c r="A3437" t="s">
        <v>4354</v>
      </c>
      <c r="B3437" t="s">
        <v>3930</v>
      </c>
      <c r="C3437" t="s">
        <v>330</v>
      </c>
      <c r="D3437" t="s">
        <v>8914</v>
      </c>
      <c r="E3437" t="str">
        <f>VLOOKUP(TRIM(SUBSTITUTE(D3437,CHAR(160),CHAR(32))),Metadata!B$1:C$2632,2,FALSE)</f>
        <v>Lacretelle, Jacques de, 1888-1985.</v>
      </c>
      <c r="F3437" t="str">
        <f>VLOOKUP(TRIM(SUBSTITUTE(D3437,CHAR(160),CHAR(32))),Metadata!B$1:D$2632,3,FALSE)</f>
        <v>Silbermann: roman</v>
      </c>
      <c r="G3437">
        <f>VLOOKUP(TRIM(SUBSTITUTE(D3437,CHAR(160),CHAR(32))),Metadata!B$1:E$2632,4,FALSE)</f>
        <v>1922</v>
      </c>
      <c r="H3437" t="s">
        <v>534</v>
      </c>
      <c r="J3437" t="str">
        <f>VLOOKUP(TRIM(SUBSTITUTE(D3437,CHAR(160),CHAR(32))),Metadata!B$1:H$2632,7,FALSE)</f>
        <v>roman</v>
      </c>
      <c r="L3437" t="str">
        <f>VLOOKUP(TRIM(SUBSTITUTE(D3437,CHAR(160),CHAR(32))),Metadata!B$1:J$2632,9,FALSE)</f>
        <v>prose</v>
      </c>
      <c r="M3437">
        <f>VLOOKUP(TRIM(SUBSTITUTE(D3437,CHAR(160),CHAR(32))),Metadata!B$1:K$2632,10,FALSE)</f>
        <v>27758</v>
      </c>
      <c r="N3437" s="1" t="s">
        <v>3924</v>
      </c>
      <c r="O3437">
        <v>64</v>
      </c>
      <c r="P3437">
        <v>70</v>
      </c>
      <c r="Q3437">
        <v>72</v>
      </c>
      <c r="R3437">
        <v>73</v>
      </c>
      <c r="S3437">
        <v>75</v>
      </c>
      <c r="T3437">
        <v>82</v>
      </c>
    </row>
    <row r="3438" spans="1:20" x14ac:dyDescent="0.25">
      <c r="A3438" t="s">
        <v>4354</v>
      </c>
      <c r="B3438" t="s">
        <v>3930</v>
      </c>
      <c r="C3438" t="s">
        <v>330</v>
      </c>
      <c r="D3438" t="s">
        <v>8961</v>
      </c>
      <c r="E3438" t="str">
        <f>VLOOKUP(TRIM(SUBSTITUTE(D3438,CHAR(160),CHAR(32))),Metadata!B$1:C$2632,2,FALSE)</f>
        <v>Mounier, Emmanuel, 1905-1950.</v>
      </c>
      <c r="F3438" t="str">
        <f>VLOOKUP(TRIM(SUBSTITUTE(D3438,CHAR(160),CHAR(32))),Metadata!B$1:D$2632,3,FALSE)</f>
        <v>Traité du caractère</v>
      </c>
      <c r="G3438">
        <f>VLOOKUP(TRIM(SUBSTITUTE(D3438,CHAR(160),CHAR(32))),Metadata!B$1:E$2632,4,FALSE)</f>
        <v>1946</v>
      </c>
      <c r="H3438" t="s">
        <v>534</v>
      </c>
      <c r="J3438" t="str">
        <f>VLOOKUP(TRIM(SUBSTITUTE(D3438,CHAR(160),CHAR(32))),Metadata!B$1:H$2632,7,FALSE)</f>
        <v>traite ou essai</v>
      </c>
      <c r="L3438" t="str">
        <f>VLOOKUP(TRIM(SUBSTITUTE(D3438,CHAR(160),CHAR(32))),Metadata!B$1:J$2632,9,FALSE)</f>
        <v>prose</v>
      </c>
      <c r="M3438">
        <f>VLOOKUP(TRIM(SUBSTITUTE(D3438,CHAR(160),CHAR(32))),Metadata!B$1:K$2632,10,FALSE)</f>
        <v>327375</v>
      </c>
      <c r="N3438" s="1" t="s">
        <v>3925</v>
      </c>
      <c r="O3438">
        <v>89</v>
      </c>
      <c r="P3438">
        <v>91</v>
      </c>
      <c r="Q3438">
        <v>93</v>
      </c>
      <c r="R3438">
        <v>94</v>
      </c>
      <c r="S3438">
        <v>96</v>
      </c>
      <c r="T3438">
        <v>103</v>
      </c>
    </row>
    <row r="3439" spans="1:20" x14ac:dyDescent="0.25">
      <c r="A3439" t="s">
        <v>4354</v>
      </c>
      <c r="B3439" t="s">
        <v>3930</v>
      </c>
      <c r="C3439" t="s">
        <v>330</v>
      </c>
      <c r="D3439" t="s">
        <v>8968</v>
      </c>
      <c r="E3439" t="str">
        <f>VLOOKUP(TRIM(SUBSTITUTE(D3439,CHAR(160),CHAR(32))),Metadata!B$1:C$2632,2,FALSE)</f>
        <v>Perroux, François, 1903-</v>
      </c>
      <c r="F3439" t="str">
        <f>VLOOKUP(TRIM(SUBSTITUTE(D3439,CHAR(160),CHAR(32))),Metadata!B$1:D$2632,3,FALSE)</f>
        <v>L'économie du XXe siècle</v>
      </c>
      <c r="G3439">
        <f>VLOOKUP(TRIM(SUBSTITUTE(D3439,CHAR(160),CHAR(32))),Metadata!B$1:E$2632,4,FALSE)</f>
        <v>1964</v>
      </c>
      <c r="H3439" t="s">
        <v>534</v>
      </c>
      <c r="J3439" t="str">
        <f>VLOOKUP(TRIM(SUBSTITUTE(D3439,CHAR(160),CHAR(32))),Metadata!B$1:H$2632,7,FALSE)</f>
        <v>traite ou essai</v>
      </c>
      <c r="L3439" t="str">
        <f>VLOOKUP(TRIM(SUBSTITUTE(D3439,CHAR(160),CHAR(32))),Metadata!B$1:J$2632,9,FALSE)</f>
        <v>prose</v>
      </c>
      <c r="M3439">
        <f>VLOOKUP(TRIM(SUBSTITUTE(D3439,CHAR(160),CHAR(32))),Metadata!B$1:K$2632,10,FALSE)</f>
        <v>208903</v>
      </c>
      <c r="N3439" s="1" t="s">
        <v>3926</v>
      </c>
      <c r="O3439">
        <v>9</v>
      </c>
      <c r="P3439">
        <v>11</v>
      </c>
      <c r="Q3439">
        <v>13</v>
      </c>
      <c r="R3439">
        <v>14</v>
      </c>
      <c r="S3439">
        <v>16</v>
      </c>
      <c r="T3439">
        <v>23</v>
      </c>
    </row>
    <row r="3440" spans="1:20" x14ac:dyDescent="0.25">
      <c r="A3440" t="s">
        <v>4354</v>
      </c>
      <c r="B3440" t="s">
        <v>3930</v>
      </c>
      <c r="C3440" t="s">
        <v>330</v>
      </c>
      <c r="D3440" t="s">
        <v>8850</v>
      </c>
      <c r="E3440" t="str">
        <f>VLOOKUP(TRIM(SUBSTITUTE(D3440,CHAR(160),CHAR(32))),Metadata!B$1:C$2632,2,FALSE)</f>
        <v>Durkheim, Emile, 1858-1917.</v>
      </c>
      <c r="F3440" t="str">
        <f>VLOOKUP(TRIM(SUBSTITUTE(D3440,CHAR(160),CHAR(32))),Metadata!B$1:D$2632,3,FALSE)</f>
        <v>L'évolution pédagogique en France, 2</v>
      </c>
      <c r="G3440">
        <f>VLOOKUP(TRIM(SUBSTITUTE(D3440,CHAR(160),CHAR(32))),Metadata!B$1:E$2632,4,FALSE)</f>
        <v>1905</v>
      </c>
      <c r="H3440" t="s">
        <v>534</v>
      </c>
      <c r="J3440" t="str">
        <f>VLOOKUP(TRIM(SUBSTITUTE(D3440,CHAR(160),CHAR(32))),Metadata!B$1:H$2632,7,FALSE)</f>
        <v>traite</v>
      </c>
      <c r="L3440" t="str">
        <f>VLOOKUP(TRIM(SUBSTITUTE(D3440,CHAR(160),CHAR(32))),Metadata!B$1:J$2632,9,FALSE)</f>
        <v/>
      </c>
      <c r="M3440">
        <f>VLOOKUP(TRIM(SUBSTITUTE(D3440,CHAR(160),CHAR(32))),Metadata!B$1:K$2632,10,FALSE)</f>
        <v>78976</v>
      </c>
      <c r="N3440" s="1" t="s">
        <v>3927</v>
      </c>
      <c r="O3440">
        <v>199</v>
      </c>
      <c r="P3440">
        <v>204</v>
      </c>
      <c r="Q3440">
        <v>206</v>
      </c>
      <c r="R3440">
        <v>207</v>
      </c>
      <c r="S3440">
        <v>209</v>
      </c>
      <c r="T3440">
        <v>216</v>
      </c>
    </row>
    <row r="3441" spans="1:20" x14ac:dyDescent="0.25">
      <c r="A3441" t="s">
        <v>4354</v>
      </c>
      <c r="B3441" t="s">
        <v>3930</v>
      </c>
      <c r="C3441" t="s">
        <v>330</v>
      </c>
      <c r="D3441" t="s">
        <v>9016</v>
      </c>
      <c r="E3441" t="str">
        <f>VLOOKUP(TRIM(SUBSTITUTE(D3441,CHAR(160),CHAR(32))),Metadata!B$1:C$2632,2,FALSE)</f>
        <v>Vailland, Roger, 1907-1965.</v>
      </c>
      <c r="F3441" t="str">
        <f>VLOOKUP(TRIM(SUBSTITUTE(D3441,CHAR(160),CHAR(32))),Metadata!B$1:D$2632,3,FALSE)</f>
        <v>Drôle de jeu: roman</v>
      </c>
      <c r="G3441">
        <f>VLOOKUP(TRIM(SUBSTITUTE(D3441,CHAR(160),CHAR(32))),Metadata!B$1:E$2632,4,FALSE)</f>
        <v>1945</v>
      </c>
      <c r="H3441" t="s">
        <v>534</v>
      </c>
      <c r="J3441" t="str">
        <f>VLOOKUP(TRIM(SUBSTITUTE(D3441,CHAR(160),CHAR(32))),Metadata!B$1:H$2632,7,FALSE)</f>
        <v>roman</v>
      </c>
      <c r="L3441" t="str">
        <f>VLOOKUP(TRIM(SUBSTITUTE(D3441,CHAR(160),CHAR(32))),Metadata!B$1:J$2632,9,FALSE)</f>
        <v>prose</v>
      </c>
      <c r="M3441">
        <f>VLOOKUP(TRIM(SUBSTITUTE(D3441,CHAR(160),CHAR(32))),Metadata!B$1:K$2632,10,FALSE)</f>
        <v>79286</v>
      </c>
      <c r="N3441" s="1" t="s">
        <v>3928</v>
      </c>
      <c r="O3441">
        <v>348</v>
      </c>
      <c r="P3441">
        <v>354</v>
      </c>
      <c r="Q3441">
        <v>356</v>
      </c>
      <c r="R3441">
        <v>357</v>
      </c>
      <c r="S3441">
        <v>359</v>
      </c>
      <c r="T3441">
        <v>366</v>
      </c>
    </row>
    <row r="3442" spans="1:20" x14ac:dyDescent="0.25">
      <c r="A3442" t="s">
        <v>4354</v>
      </c>
      <c r="B3442" t="s">
        <v>3930</v>
      </c>
      <c r="C3442" t="s">
        <v>330</v>
      </c>
      <c r="D3442" t="s">
        <v>8968</v>
      </c>
      <c r="E3442" t="str">
        <f>VLOOKUP(TRIM(SUBSTITUTE(D3442,CHAR(160),CHAR(32))),Metadata!B$1:C$2632,2,FALSE)</f>
        <v>Perroux, François, 1903-</v>
      </c>
      <c r="F3442" t="str">
        <f>VLOOKUP(TRIM(SUBSTITUTE(D3442,CHAR(160),CHAR(32))),Metadata!B$1:D$2632,3,FALSE)</f>
        <v>L'économie du XXe siècle</v>
      </c>
      <c r="G3442">
        <f>VLOOKUP(TRIM(SUBSTITUTE(D3442,CHAR(160),CHAR(32))),Metadata!B$1:E$2632,4,FALSE)</f>
        <v>1964</v>
      </c>
      <c r="H3442" t="s">
        <v>534</v>
      </c>
      <c r="J3442" t="str">
        <f>VLOOKUP(TRIM(SUBSTITUTE(D3442,CHAR(160),CHAR(32))),Metadata!B$1:H$2632,7,FALSE)</f>
        <v>traite ou essai</v>
      </c>
      <c r="L3442" t="str">
        <f>VLOOKUP(TRIM(SUBSTITUTE(D3442,CHAR(160),CHAR(32))),Metadata!B$1:J$2632,9,FALSE)</f>
        <v>prose</v>
      </c>
      <c r="M3442">
        <f>VLOOKUP(TRIM(SUBSTITUTE(D3442,CHAR(160),CHAR(32))),Metadata!B$1:K$2632,10,FALSE)</f>
        <v>208903</v>
      </c>
      <c r="N3442" s="1" t="s">
        <v>3929</v>
      </c>
      <c r="O3442">
        <v>102</v>
      </c>
      <c r="P3442">
        <v>107</v>
      </c>
      <c r="Q3442">
        <v>109</v>
      </c>
      <c r="R3442">
        <v>110</v>
      </c>
      <c r="S3442">
        <v>112</v>
      </c>
      <c r="T3442">
        <v>119</v>
      </c>
    </row>
    <row r="3443" spans="1:20" x14ac:dyDescent="0.25">
      <c r="A3443" t="s">
        <v>4354</v>
      </c>
      <c r="B3443" t="s">
        <v>4004</v>
      </c>
      <c r="C3443" t="s">
        <v>330</v>
      </c>
      <c r="D3443" t="s">
        <v>7945</v>
      </c>
      <c r="E3443" t="str">
        <f>VLOOKUP(TRIM(SUBSTITUTE(D3443,CHAR(160),CHAR(32))),Metadata!B$1:C$2632,2,FALSE)</f>
        <v>Montaigne, Michel Eyquem de</v>
      </c>
      <c r="F3443" t="str">
        <f>VLOOKUP(TRIM(SUBSTITUTE(D3443,CHAR(160),CHAR(32))),Metadata!B$1:D$2632,3,FALSE)</f>
        <v>Les Essais</v>
      </c>
      <c r="G3443">
        <f>VLOOKUP(TRIM(SUBSTITUTE(D3443,CHAR(160),CHAR(32))),Metadata!B$1:E$2632,4,FALSE)</f>
        <v>1595</v>
      </c>
      <c r="H3443" t="s">
        <v>456</v>
      </c>
      <c r="J3443" t="str">
        <f>VLOOKUP(TRIM(SUBSTITUTE(D3443,CHAR(160),CHAR(32))),Metadata!B$1:H$2632,7,FALSE)</f>
        <v>essai</v>
      </c>
      <c r="L3443" t="str">
        <f>VLOOKUP(TRIM(SUBSTITUTE(D3443,CHAR(160),CHAR(32))),Metadata!B$1:J$2632,9,FALSE)</f>
        <v/>
      </c>
      <c r="M3443">
        <f>VLOOKUP(TRIM(SUBSTITUTE(D3443,CHAR(160),CHAR(32))),Metadata!B$1:K$2632,10,FALSE)</f>
        <v>438631</v>
      </c>
      <c r="N3443" s="1" t="s">
        <v>3931</v>
      </c>
      <c r="O3443">
        <v>64</v>
      </c>
      <c r="P3443">
        <v>69</v>
      </c>
      <c r="Q3443">
        <v>71</v>
      </c>
      <c r="R3443">
        <v>76</v>
      </c>
    </row>
    <row r="3444" spans="1:20" x14ac:dyDescent="0.25">
      <c r="A3444" t="s">
        <v>4354</v>
      </c>
      <c r="B3444" t="s">
        <v>4004</v>
      </c>
      <c r="C3444" t="s">
        <v>330</v>
      </c>
      <c r="D3444" t="s">
        <v>7967</v>
      </c>
      <c r="E3444" t="str">
        <f>VLOOKUP(TRIM(SUBSTITUTE(D3444,CHAR(160),CHAR(32))),Metadata!B$1:C$2632,2,FALSE)</f>
        <v>Aubigné, Agrippa d', 1552-1630.</v>
      </c>
      <c r="F3444" t="str">
        <f>VLOOKUP(TRIM(SUBSTITUTE(D3444,CHAR(160),CHAR(32))),Metadata!B$1:D$2632,3,FALSE)</f>
        <v>Les Tragiques</v>
      </c>
      <c r="G3444">
        <f>VLOOKUP(TRIM(SUBSTITUTE(D3444,CHAR(160),CHAR(32))),Metadata!B$1:E$2632,4,FALSE)</f>
        <v>1616</v>
      </c>
      <c r="H3444" t="s">
        <v>445</v>
      </c>
      <c r="J3444" t="str">
        <f>VLOOKUP(TRIM(SUBSTITUTE(D3444,CHAR(160),CHAR(32))),Metadata!B$1:H$2632,7,FALSE)</f>
        <v>poesie</v>
      </c>
      <c r="L3444" t="str">
        <f>VLOOKUP(TRIM(SUBSTITUTE(D3444,CHAR(160),CHAR(32))),Metadata!B$1:J$2632,9,FALSE)</f>
        <v>vers</v>
      </c>
      <c r="M3444">
        <f>VLOOKUP(TRIM(SUBSTITUTE(D3444,CHAR(160),CHAR(32))),Metadata!B$1:K$2632,10,FALSE)</f>
        <v>79145</v>
      </c>
      <c r="N3444" t="s">
        <v>3932</v>
      </c>
      <c r="O3444">
        <v>206</v>
      </c>
      <c r="P3444">
        <v>211</v>
      </c>
      <c r="Q3444">
        <v>222</v>
      </c>
      <c r="R3444">
        <v>227</v>
      </c>
    </row>
    <row r="3445" spans="1:20" x14ac:dyDescent="0.25">
      <c r="A3445" t="s">
        <v>4354</v>
      </c>
      <c r="B3445" t="s">
        <v>4004</v>
      </c>
      <c r="C3445" t="s">
        <v>330</v>
      </c>
      <c r="D3445" t="s">
        <v>8010</v>
      </c>
      <c r="E3445" t="str">
        <f>VLOOKUP(TRIM(SUBSTITUTE(D3445,CHAR(160),CHAR(32))),Metadata!B$1:C$2632,2,FALSE)</f>
        <v>Colletet, Guillaume, 1598-1659.</v>
      </c>
      <c r="F3445" t="str">
        <f>VLOOKUP(TRIM(SUBSTITUTE(D3445,CHAR(160),CHAR(32))),Metadata!B$1:D$2632,3,FALSE)</f>
        <v>L'art poétique 1</v>
      </c>
      <c r="G3445">
        <f>VLOOKUP(TRIM(SUBSTITUTE(D3445,CHAR(160),CHAR(32))),Metadata!B$1:E$2632,4,FALSE)</f>
        <v>1658</v>
      </c>
      <c r="H3445" t="s">
        <v>445</v>
      </c>
      <c r="J3445" t="str">
        <f>VLOOKUP(TRIM(SUBSTITUTE(D3445,CHAR(160),CHAR(32))),Metadata!B$1:H$2632,7,FALSE)</f>
        <v>traite ou essai</v>
      </c>
      <c r="L3445" t="str">
        <f>VLOOKUP(TRIM(SUBSTITUTE(D3445,CHAR(160),CHAR(32))),Metadata!B$1:J$2632,9,FALSE)</f>
        <v>prose</v>
      </c>
      <c r="M3445">
        <f>VLOOKUP(TRIM(SUBSTITUTE(D3445,CHAR(160),CHAR(32))),Metadata!B$1:K$2632,10,FALSE)</f>
        <v>31264</v>
      </c>
      <c r="N3445" s="1" t="s">
        <v>3933</v>
      </c>
      <c r="O3445">
        <v>289</v>
      </c>
      <c r="P3445">
        <v>294</v>
      </c>
      <c r="Q3445">
        <v>306</v>
      </c>
      <c r="R3445">
        <v>311</v>
      </c>
    </row>
    <row r="3446" spans="1:20" x14ac:dyDescent="0.25">
      <c r="A3446" t="s">
        <v>4354</v>
      </c>
      <c r="B3446" t="s">
        <v>4004</v>
      </c>
      <c r="C3446" t="s">
        <v>330</v>
      </c>
      <c r="D3446" t="s">
        <v>8080</v>
      </c>
      <c r="E3446" t="str">
        <f>VLOOKUP(TRIM(SUBSTITUTE(D3446,CHAR(160),CHAR(32))),Metadata!B$1:C$2632,2,FALSE)</f>
        <v>Mabillon, Jean, 1632-1707.</v>
      </c>
      <c r="F3446" t="str">
        <f>VLOOKUP(TRIM(SUBSTITUTE(D3446,CHAR(160),CHAR(32))),Metadata!B$1:D$2632,3,FALSE)</f>
        <v>Traité des études monastiques</v>
      </c>
      <c r="G3446">
        <f>VLOOKUP(TRIM(SUBSTITUTE(D3446,CHAR(160),CHAR(32))),Metadata!B$1:E$2632,4,FALSE)</f>
        <v>1691</v>
      </c>
      <c r="H3446" t="s">
        <v>445</v>
      </c>
      <c r="J3446" t="str">
        <f>VLOOKUP(TRIM(SUBSTITUTE(D3446,CHAR(160),CHAR(32))),Metadata!B$1:H$2632,7,FALSE)</f>
        <v>traite ou essai</v>
      </c>
      <c r="L3446" t="str">
        <f>VLOOKUP(TRIM(SUBSTITUTE(D3446,CHAR(160),CHAR(32))),Metadata!B$1:J$2632,9,FALSE)</f>
        <v>prose</v>
      </c>
      <c r="M3446">
        <f>VLOOKUP(TRIM(SUBSTITUTE(D3446,CHAR(160),CHAR(32))),Metadata!B$1:K$2632,10,FALSE)</f>
        <v>111310</v>
      </c>
      <c r="N3446" s="1" t="s">
        <v>3934</v>
      </c>
      <c r="O3446">
        <v>168</v>
      </c>
      <c r="P3446">
        <v>172</v>
      </c>
      <c r="Q3446">
        <v>174</v>
      </c>
      <c r="R3446">
        <v>179</v>
      </c>
    </row>
    <row r="3447" spans="1:20" x14ac:dyDescent="0.25">
      <c r="A3447" t="s">
        <v>4354</v>
      </c>
      <c r="B3447" t="s">
        <v>4004</v>
      </c>
      <c r="C3447" t="s">
        <v>330</v>
      </c>
      <c r="D3447" t="s">
        <v>8067</v>
      </c>
      <c r="E3447" t="str">
        <f>VLOOKUP(TRIM(SUBSTITUTE(D3447,CHAR(160),CHAR(32))),Metadata!B$1:C$2632,2,FALSE)</f>
        <v>La Bruyère, Jean de, 1645-1696.</v>
      </c>
      <c r="F3447" t="str">
        <f>VLOOKUP(TRIM(SUBSTITUTE(D3447,CHAR(160),CHAR(32))),Metadata!B$1:D$2632,3,FALSE)</f>
        <v>Discours prononcé dans l'Académie Française</v>
      </c>
      <c r="G3447">
        <f>VLOOKUP(TRIM(SUBSTITUTE(D3447,CHAR(160),CHAR(32))),Metadata!B$1:E$2632,4,FALSE)</f>
        <v>1694</v>
      </c>
      <c r="H3447" t="s">
        <v>445</v>
      </c>
      <c r="J3447" t="str">
        <f>VLOOKUP(TRIM(SUBSTITUTE(D3447,CHAR(160),CHAR(32))),Metadata!B$1:H$2632,7,FALSE)</f>
        <v>eloquence</v>
      </c>
      <c r="L3447" t="str">
        <f>VLOOKUP(TRIM(SUBSTITUTE(D3447,CHAR(160),CHAR(32))),Metadata!B$1:J$2632,9,FALSE)</f>
        <v/>
      </c>
      <c r="M3447">
        <f>VLOOKUP(TRIM(SUBSTITUTE(D3447,CHAR(160),CHAR(32))),Metadata!B$1:K$2632,10,FALSE)</f>
        <v>8291</v>
      </c>
      <c r="N3447" t="s">
        <v>3935</v>
      </c>
      <c r="O3447">
        <v>204</v>
      </c>
      <c r="P3447">
        <v>209</v>
      </c>
      <c r="Q3447">
        <v>221</v>
      </c>
      <c r="R3447">
        <v>226</v>
      </c>
    </row>
    <row r="3448" spans="1:20" x14ac:dyDescent="0.25">
      <c r="A3448" t="s">
        <v>4354</v>
      </c>
      <c r="B3448" t="s">
        <v>4004</v>
      </c>
      <c r="C3448" t="s">
        <v>330</v>
      </c>
      <c r="D3448" t="s">
        <v>7979</v>
      </c>
      <c r="E3448" t="str">
        <f>VLOOKUP(TRIM(SUBSTITUTE(D3448,CHAR(160),CHAR(32))),Metadata!B$1:C$2632,2,FALSE)</f>
        <v>Baillet, Adrien, 1649-1706.</v>
      </c>
      <c r="F3448" t="str">
        <f>VLOOKUP(TRIM(SUBSTITUTE(D3448,CHAR(160),CHAR(32))),Metadata!B$1:D$2632,3,FALSE)</f>
        <v>La Vie de Monsieur Descartes</v>
      </c>
      <c r="G3448">
        <f>VLOOKUP(TRIM(SUBSTITUTE(D3448,CHAR(160),CHAR(32))),Metadata!B$1:E$2632,4,FALSE)</f>
        <v>1691</v>
      </c>
      <c r="H3448" t="s">
        <v>445</v>
      </c>
      <c r="J3448" t="str">
        <f>VLOOKUP(TRIM(SUBSTITUTE(D3448,CHAR(160),CHAR(32))),Metadata!B$1:H$2632,7,FALSE)</f>
        <v>traite ou essai</v>
      </c>
      <c r="L3448" t="str">
        <f>VLOOKUP(TRIM(SUBSTITUTE(D3448,CHAR(160),CHAR(32))),Metadata!B$1:J$2632,9,FALSE)</f>
        <v>prose</v>
      </c>
      <c r="M3448">
        <f>VLOOKUP(TRIM(SUBSTITUTE(D3448,CHAR(160),CHAR(32))),Metadata!B$1:K$2632,10,FALSE)</f>
        <v>156062</v>
      </c>
      <c r="N3448" s="1" t="s">
        <v>3936</v>
      </c>
      <c r="O3448">
        <v>213</v>
      </c>
      <c r="P3448">
        <v>218</v>
      </c>
      <c r="Q3448">
        <v>220</v>
      </c>
      <c r="R3448">
        <v>225</v>
      </c>
    </row>
    <row r="3449" spans="1:20" x14ac:dyDescent="0.25">
      <c r="A3449" t="s">
        <v>4354</v>
      </c>
      <c r="B3449" t="s">
        <v>4004</v>
      </c>
      <c r="C3449" t="s">
        <v>330</v>
      </c>
      <c r="D3449" t="s">
        <v>8143</v>
      </c>
      <c r="E3449" t="str">
        <f>VLOOKUP(TRIM(SUBSTITUTE(D3449,CHAR(160),CHAR(32))),Metadata!B$1:C$2632,2,FALSE)</f>
        <v>Saint-Réal, M. l'abbé de (César Vichard), 1639-1692.</v>
      </c>
      <c r="F3449" t="str">
        <f>VLOOKUP(TRIM(SUBSTITUTE(D3449,CHAR(160),CHAR(32))),Metadata!B$1:D$2632,3,FALSE)</f>
        <v>La conjuration des Espagnols</v>
      </c>
      <c r="G3449">
        <f>VLOOKUP(TRIM(SUBSTITUTE(D3449,CHAR(160),CHAR(32))),Metadata!B$1:E$2632,4,FALSE)</f>
        <v>1674</v>
      </c>
      <c r="H3449" t="s">
        <v>445</v>
      </c>
      <c r="J3449" t="str">
        <f>VLOOKUP(TRIM(SUBSTITUTE(D3449,CHAR(160),CHAR(32))),Metadata!B$1:H$2632,7,FALSE)</f>
        <v>roman</v>
      </c>
      <c r="L3449" t="str">
        <f>VLOOKUP(TRIM(SUBSTITUTE(D3449,CHAR(160),CHAR(32))),Metadata!B$1:J$2632,9,FALSE)</f>
        <v>prose</v>
      </c>
      <c r="M3449">
        <f>VLOOKUP(TRIM(SUBSTITUTE(D3449,CHAR(160),CHAR(32))),Metadata!B$1:K$2632,10,FALSE)</f>
        <v>24305</v>
      </c>
      <c r="N3449" s="1" t="s">
        <v>3937</v>
      </c>
      <c r="O3449">
        <v>188</v>
      </c>
      <c r="P3449">
        <v>192</v>
      </c>
      <c r="Q3449">
        <v>194</v>
      </c>
      <c r="R3449">
        <v>201</v>
      </c>
    </row>
    <row r="3450" spans="1:20" x14ac:dyDescent="0.25">
      <c r="A3450" t="s">
        <v>4354</v>
      </c>
      <c r="B3450" t="s">
        <v>4004</v>
      </c>
      <c r="C3450" t="s">
        <v>330</v>
      </c>
      <c r="D3450" t="s">
        <v>8013</v>
      </c>
      <c r="E3450" t="str">
        <f>VLOOKUP(TRIM(SUBSTITUTE(D3450,CHAR(160),CHAR(32))),Metadata!B$1:C$2632,2,FALSE)</f>
        <v>Corneille, Pierre, 1606-1684.</v>
      </c>
      <c r="F3450" t="str">
        <f>VLOOKUP(TRIM(SUBSTITUTE(D3450,CHAR(160),CHAR(32))),Metadata!B$1:D$2632,3,FALSE)</f>
        <v>Agésilas</v>
      </c>
      <c r="G3450">
        <f>VLOOKUP(TRIM(SUBSTITUTE(D3450,CHAR(160),CHAR(32))),Metadata!B$1:E$2632,4,FALSE)</f>
        <v>1666</v>
      </c>
      <c r="H3450" t="s">
        <v>445</v>
      </c>
      <c r="J3450" t="str">
        <f>VLOOKUP(TRIM(SUBSTITUTE(D3450,CHAR(160),CHAR(32))),Metadata!B$1:H$2632,7,FALSE)</f>
        <v>theatre</v>
      </c>
      <c r="L3450" t="str">
        <f>VLOOKUP(TRIM(SUBSTITUTE(D3450,CHAR(160),CHAR(32))),Metadata!B$1:J$2632,9,FALSE)</f>
        <v/>
      </c>
      <c r="M3450">
        <f>VLOOKUP(TRIM(SUBSTITUTE(D3450,CHAR(160),CHAR(32))),Metadata!B$1:K$2632,10,FALSE)</f>
        <v>18533</v>
      </c>
      <c r="N3450" s="1" t="s">
        <v>3938</v>
      </c>
      <c r="O3450">
        <v>112</v>
      </c>
      <c r="P3450">
        <v>115</v>
      </c>
      <c r="Q3450">
        <v>120</v>
      </c>
      <c r="R3450">
        <v>127</v>
      </c>
    </row>
    <row r="3451" spans="1:20" x14ac:dyDescent="0.25">
      <c r="A3451" t="s">
        <v>4354</v>
      </c>
      <c r="B3451" t="s">
        <v>4004</v>
      </c>
      <c r="C3451" t="s">
        <v>330</v>
      </c>
      <c r="D3451" t="s">
        <v>7985</v>
      </c>
      <c r="E3451" t="str">
        <f>VLOOKUP(TRIM(SUBSTITUTE(D3451,CHAR(160),CHAR(32))),Metadata!B$1:C$2632,2,FALSE)</f>
        <v>Balzac, Jean-Louis Guez, seigneur de, 1597-1654.</v>
      </c>
      <c r="F3451" t="str">
        <f>VLOOKUP(TRIM(SUBSTITUTE(D3451,CHAR(160),CHAR(32))),Metadata!B$1:D$2632,3,FALSE)</f>
        <v>Les Entretiens</v>
      </c>
      <c r="G3451">
        <f>VLOOKUP(TRIM(SUBSTITUTE(D3451,CHAR(160),CHAR(32))),Metadata!B$1:E$2632,4,FALSE)</f>
        <v>1654</v>
      </c>
      <c r="H3451" t="s">
        <v>445</v>
      </c>
      <c r="J3451" t="str">
        <f>VLOOKUP(TRIM(SUBSTITUTE(D3451,CHAR(160),CHAR(32))),Metadata!B$1:H$2632,7,FALSE)</f>
        <v>melanges litteraires</v>
      </c>
      <c r="L3451" t="str">
        <f>VLOOKUP(TRIM(SUBSTITUTE(D3451,CHAR(160),CHAR(32))),Metadata!B$1:J$2632,9,FALSE)</f>
        <v>prose</v>
      </c>
      <c r="M3451">
        <f>VLOOKUP(TRIM(SUBSTITUTE(D3451,CHAR(160),CHAR(32))),Metadata!B$1:K$2632,10,FALSE)</f>
        <v>62258</v>
      </c>
      <c r="N3451" s="1" t="s">
        <v>3939</v>
      </c>
      <c r="O3451">
        <v>98</v>
      </c>
      <c r="P3451">
        <v>102</v>
      </c>
      <c r="Q3451">
        <v>104</v>
      </c>
      <c r="R3451">
        <v>111</v>
      </c>
    </row>
    <row r="3452" spans="1:20" x14ac:dyDescent="0.25">
      <c r="A3452" t="s">
        <v>4354</v>
      </c>
      <c r="B3452" t="s">
        <v>4004</v>
      </c>
      <c r="C3452" t="s">
        <v>330</v>
      </c>
      <c r="D3452" t="s">
        <v>8098</v>
      </c>
      <c r="E3452" t="str">
        <f>VLOOKUP(TRIM(SUBSTITUTE(D3452,CHAR(160),CHAR(32))),Metadata!B$1:C$2632,2,FALSE)</f>
        <v>Molière, 1622-1673.</v>
      </c>
      <c r="F3452" t="str">
        <f>VLOOKUP(TRIM(SUBSTITUTE(D3452,CHAR(160),CHAR(32))),Metadata!B$1:D$2632,3,FALSE)</f>
        <v>Le dépit amoureux: comédie répresentée sur le théâtre du Palais Royal</v>
      </c>
      <c r="G3452">
        <f>VLOOKUP(TRIM(SUBSTITUTE(D3452,CHAR(160),CHAR(32))),Metadata!B$1:E$2632,4,FALSE)</f>
        <v>1663</v>
      </c>
      <c r="H3452" t="s">
        <v>445</v>
      </c>
      <c r="J3452" t="str">
        <f>VLOOKUP(TRIM(SUBSTITUTE(D3452,CHAR(160),CHAR(32))),Metadata!B$1:H$2632,7,FALSE)</f>
        <v>theatre</v>
      </c>
      <c r="L3452" t="str">
        <f>VLOOKUP(TRIM(SUBSTITUTE(D3452,CHAR(160),CHAR(32))),Metadata!B$1:J$2632,9,FALSE)</f>
        <v/>
      </c>
      <c r="M3452">
        <f>VLOOKUP(TRIM(SUBSTITUTE(D3452,CHAR(160),CHAR(32))),Metadata!B$1:K$2632,10,FALSE)</f>
        <v>16985</v>
      </c>
      <c r="N3452" s="1" t="s">
        <v>3940</v>
      </c>
      <c r="O3452">
        <v>109</v>
      </c>
      <c r="P3452">
        <v>113</v>
      </c>
      <c r="Q3452">
        <v>127</v>
      </c>
      <c r="R3452">
        <v>134</v>
      </c>
    </row>
    <row r="3453" spans="1:20" x14ac:dyDescent="0.25">
      <c r="A3453" t="s">
        <v>4354</v>
      </c>
      <c r="B3453" t="s">
        <v>4004</v>
      </c>
      <c r="C3453" t="s">
        <v>330</v>
      </c>
      <c r="D3453" t="s">
        <v>8055</v>
      </c>
      <c r="E3453" t="str">
        <f>VLOOKUP(TRIM(SUBSTITUTE(D3453,CHAR(160),CHAR(32))),Metadata!B$1:C$2632,2,FALSE)</f>
        <v>Fénelon, François de Salignac de La Mothe-, 1651-1715.</v>
      </c>
      <c r="F3453" t="str">
        <f>VLOOKUP(TRIM(SUBSTITUTE(D3453,CHAR(160),CHAR(32))),Metadata!B$1:D$2632,3,FALSE)</f>
        <v>Traité de l'éducation des filles /</v>
      </c>
      <c r="G3453">
        <f>VLOOKUP(TRIM(SUBSTITUTE(D3453,CHAR(160),CHAR(32))),Metadata!B$1:E$2632,4,FALSE)</f>
        <v>1687</v>
      </c>
      <c r="H3453" t="s">
        <v>445</v>
      </c>
      <c r="J3453" t="str">
        <f>VLOOKUP(TRIM(SUBSTITUTE(D3453,CHAR(160),CHAR(32))),Metadata!B$1:H$2632,7,FALSE)</f>
        <v>traite ou essai</v>
      </c>
      <c r="L3453" t="str">
        <f>VLOOKUP(TRIM(SUBSTITUTE(D3453,CHAR(160),CHAR(32))),Metadata!B$1:J$2632,9,FALSE)</f>
        <v>prose</v>
      </c>
      <c r="M3453">
        <f>VLOOKUP(TRIM(SUBSTITUTE(D3453,CHAR(160),CHAR(32))),Metadata!B$1:K$2632,10,FALSE)</f>
        <v>35067</v>
      </c>
      <c r="N3453" s="1" t="s">
        <v>3941</v>
      </c>
      <c r="O3453">
        <v>339</v>
      </c>
      <c r="P3453">
        <v>344</v>
      </c>
      <c r="Q3453">
        <v>359</v>
      </c>
      <c r="R3453">
        <v>364</v>
      </c>
    </row>
    <row r="3454" spans="1:20" x14ac:dyDescent="0.25">
      <c r="A3454" t="s">
        <v>4354</v>
      </c>
      <c r="B3454" t="s">
        <v>4004</v>
      </c>
      <c r="C3454" t="s">
        <v>330</v>
      </c>
      <c r="D3454" t="s">
        <v>8145</v>
      </c>
      <c r="E3454" t="str">
        <f>VLOOKUP(TRIM(SUBSTITUTE(D3454,CHAR(160),CHAR(32))),Metadata!B$1:C$2632,2,FALSE)</f>
        <v>Scudéry, M. de (Georges), 1601-1667.</v>
      </c>
      <c r="F3454" t="str">
        <f>VLOOKUP(TRIM(SUBSTITUTE(D3454,CHAR(160),CHAR(32))),Metadata!B$1:D$2632,3,FALSE)</f>
        <v>Eudoxe: tragi-comédie</v>
      </c>
      <c r="G3454">
        <f>VLOOKUP(TRIM(SUBSTITUTE(D3454,CHAR(160),CHAR(32))),Metadata!B$1:E$2632,4,FALSE)</f>
        <v>1641</v>
      </c>
      <c r="H3454" t="s">
        <v>445</v>
      </c>
      <c r="J3454" t="str">
        <f>VLOOKUP(TRIM(SUBSTITUTE(D3454,CHAR(160),CHAR(32))),Metadata!B$1:H$2632,7,FALSE)</f>
        <v>theatre</v>
      </c>
      <c r="L3454" t="str">
        <f>VLOOKUP(TRIM(SUBSTITUTE(D3454,CHAR(160),CHAR(32))),Metadata!B$1:J$2632,9,FALSE)</f>
        <v>vers</v>
      </c>
      <c r="M3454">
        <f>VLOOKUP(TRIM(SUBSTITUTE(D3454,CHAR(160),CHAR(32))),Metadata!B$1:K$2632,10,FALSE)</f>
        <v>19349</v>
      </c>
      <c r="N3454" s="1" t="s">
        <v>3942</v>
      </c>
      <c r="O3454">
        <v>51</v>
      </c>
      <c r="P3454">
        <v>57</v>
      </c>
      <c r="Q3454">
        <v>83</v>
      </c>
      <c r="R3454">
        <v>90</v>
      </c>
    </row>
    <row r="3455" spans="1:20" x14ac:dyDescent="0.25">
      <c r="A3455" t="s">
        <v>4354</v>
      </c>
      <c r="B3455" t="s">
        <v>4004</v>
      </c>
      <c r="C3455" t="s">
        <v>330</v>
      </c>
      <c r="D3455" t="s">
        <v>8049</v>
      </c>
      <c r="E3455" t="str">
        <f>VLOOKUP(TRIM(SUBSTITUTE(D3455,CHAR(160),CHAR(32))),Metadata!B$1:C$2632,2,FALSE)</f>
        <v>Faret, Nicolas, 1596?-1646.</v>
      </c>
      <c r="F3455" t="str">
        <f>VLOOKUP(TRIM(SUBSTITUTE(D3455,CHAR(160),CHAR(32))),Metadata!B$1:D$2632,3,FALSE)</f>
        <v>L'honneste homme, ou, L'art de plaire à la court</v>
      </c>
      <c r="G3455">
        <f>VLOOKUP(TRIM(SUBSTITUTE(D3455,CHAR(160),CHAR(32))),Metadata!B$1:E$2632,4,FALSE)</f>
        <v>1633</v>
      </c>
      <c r="H3455" t="s">
        <v>445</v>
      </c>
      <c r="J3455" t="str">
        <f>VLOOKUP(TRIM(SUBSTITUTE(D3455,CHAR(160),CHAR(32))),Metadata!B$1:H$2632,7,FALSE)</f>
        <v>traite ou essai</v>
      </c>
      <c r="L3455" t="str">
        <f>VLOOKUP(TRIM(SUBSTITUTE(D3455,CHAR(160),CHAR(32))),Metadata!B$1:J$2632,9,FALSE)</f>
        <v>prose</v>
      </c>
      <c r="M3455">
        <f>VLOOKUP(TRIM(SUBSTITUTE(D3455,CHAR(160),CHAR(32))),Metadata!B$1:K$2632,10,FALSE)</f>
        <v>31222</v>
      </c>
      <c r="N3455" s="1" t="s">
        <v>3943</v>
      </c>
      <c r="O3455">
        <v>274</v>
      </c>
      <c r="P3455">
        <v>279</v>
      </c>
      <c r="Q3455">
        <v>284</v>
      </c>
      <c r="R3455">
        <v>291</v>
      </c>
    </row>
    <row r="3456" spans="1:20" x14ac:dyDescent="0.25">
      <c r="A3456" t="s">
        <v>4354</v>
      </c>
      <c r="B3456" t="s">
        <v>4004</v>
      </c>
      <c r="C3456" t="s">
        <v>330</v>
      </c>
      <c r="D3456" t="s">
        <v>8288</v>
      </c>
      <c r="E3456" t="str">
        <f>VLOOKUP(TRIM(SUBSTITUTE(D3456,CHAR(160),CHAR(32))),Metadata!B$1:C$2632,2,FALSE)</f>
        <v>La Motte, M. de (Antoine Houdar), 1672-1731.</v>
      </c>
      <c r="F3456" t="str">
        <f>VLOOKUP(TRIM(SUBSTITUTE(D3456,CHAR(160),CHAR(32))),Metadata!B$1:D$2632,3,FALSE)</f>
        <v>Discours sur Homère</v>
      </c>
      <c r="G3456">
        <f>VLOOKUP(TRIM(SUBSTITUTE(D3456,CHAR(160),CHAR(32))),Metadata!B$1:E$2632,4,FALSE)</f>
        <v>1714</v>
      </c>
      <c r="H3456" t="s">
        <v>448</v>
      </c>
      <c r="J3456" t="str">
        <f>VLOOKUP(TRIM(SUBSTITUTE(D3456,CHAR(160),CHAR(32))),Metadata!B$1:H$2632,7,FALSE)</f>
        <v>traite ou essai</v>
      </c>
      <c r="L3456" t="str">
        <f>VLOOKUP(TRIM(SUBSTITUTE(D3456,CHAR(160),CHAR(32))),Metadata!B$1:J$2632,9,FALSE)</f>
        <v>prose</v>
      </c>
      <c r="M3456">
        <f>VLOOKUP(TRIM(SUBSTITUTE(D3456,CHAR(160),CHAR(32))),Metadata!B$1:K$2632,10,FALSE)</f>
        <v>30122</v>
      </c>
      <c r="N3456" s="1" t="s">
        <v>3944</v>
      </c>
      <c r="O3456">
        <v>203</v>
      </c>
      <c r="P3456">
        <v>208</v>
      </c>
      <c r="Q3456">
        <v>210</v>
      </c>
      <c r="R3456">
        <v>215</v>
      </c>
    </row>
    <row r="3457" spans="1:18" x14ac:dyDescent="0.25">
      <c r="A3457" t="s">
        <v>4354</v>
      </c>
      <c r="B3457" t="s">
        <v>4004</v>
      </c>
      <c r="C3457" t="s">
        <v>330</v>
      </c>
      <c r="D3457" t="s">
        <v>8172</v>
      </c>
      <c r="E3457" t="str">
        <f>VLOOKUP(TRIM(SUBSTITUTE(D3457,CHAR(160),CHAR(32))),Metadata!B$1:C$2632,2,FALSE)</f>
        <v>Argens, Jean-Baptiste de Boyer, marquis d', 1704-1771.</v>
      </c>
      <c r="F3457" t="str">
        <f>VLOOKUP(TRIM(SUBSTITUTE(D3457,CHAR(160),CHAR(32))),Metadata!B$1:D$2632,3,FALSE)</f>
        <v>Lettres juives</v>
      </c>
      <c r="G3457">
        <f>VLOOKUP(TRIM(SUBSTITUTE(D3457,CHAR(160),CHAR(32))),Metadata!B$1:E$2632,4,FALSE)</f>
        <v>1738</v>
      </c>
      <c r="H3457" t="s">
        <v>448</v>
      </c>
      <c r="J3457" t="str">
        <f>VLOOKUP(TRIM(SUBSTITUTE(D3457,CHAR(160),CHAR(32))),Metadata!B$1:H$2632,7,FALSE)</f>
        <v>melanges litteraires</v>
      </c>
      <c r="L3457" t="str">
        <f>VLOOKUP(TRIM(SUBSTITUTE(D3457,CHAR(160),CHAR(32))),Metadata!B$1:J$2632,9,FALSE)</f>
        <v>prose</v>
      </c>
      <c r="M3457">
        <f>VLOOKUP(TRIM(SUBSTITUTE(D3457,CHAR(160),CHAR(32))),Metadata!B$1:K$2632,10,FALSE)</f>
        <v>427095</v>
      </c>
      <c r="N3457" s="1" t="s">
        <v>3945</v>
      </c>
      <c r="O3457">
        <v>15</v>
      </c>
      <c r="P3457">
        <v>19</v>
      </c>
      <c r="Q3457">
        <v>21</v>
      </c>
      <c r="R3457">
        <v>26</v>
      </c>
    </row>
    <row r="3458" spans="1:18" x14ac:dyDescent="0.25">
      <c r="A3458" t="s">
        <v>4354</v>
      </c>
      <c r="B3458" t="s">
        <v>4004</v>
      </c>
      <c r="C3458" t="s">
        <v>330</v>
      </c>
      <c r="D3458" t="s">
        <v>8183</v>
      </c>
      <c r="E3458" t="str">
        <f>VLOOKUP(TRIM(SUBSTITUTE(D3458,CHAR(160),CHAR(32))),Metadata!B$1:C$2632,2,FALSE)</f>
        <v>Barthélemy, Jean-Jacques, 1716-1795.</v>
      </c>
      <c r="F3458" t="str">
        <f>VLOOKUP(TRIM(SUBSTITUTE(D3458,CHAR(160),CHAR(32))),Metadata!B$1:D$2632,3,FALSE)</f>
        <v>Voyage du jeune anacharsis</v>
      </c>
      <c r="G3458">
        <f>VLOOKUP(TRIM(SUBSTITUTE(D3458,CHAR(160),CHAR(32))),Metadata!B$1:E$2632,4,FALSE)</f>
        <v>1788</v>
      </c>
      <c r="H3458" t="s">
        <v>448</v>
      </c>
      <c r="J3458" t="str">
        <f>VLOOKUP(TRIM(SUBSTITUTE(D3458,CHAR(160),CHAR(32))),Metadata!B$1:H$2632,7,FALSE)</f>
        <v>melanges litteraires</v>
      </c>
      <c r="L3458" t="str">
        <f>VLOOKUP(TRIM(SUBSTITUTE(D3458,CHAR(160),CHAR(32))),Metadata!B$1:J$2632,9,FALSE)</f>
        <v>prose</v>
      </c>
      <c r="M3458">
        <f>VLOOKUP(TRIM(SUBSTITUTE(D3458,CHAR(160),CHAR(32))),Metadata!B$1:K$2632,10,FALSE)</f>
        <v>539817</v>
      </c>
      <c r="N3458" t="s">
        <v>3946</v>
      </c>
      <c r="O3458">
        <v>75</v>
      </c>
      <c r="P3458">
        <v>80</v>
      </c>
      <c r="Q3458">
        <v>82</v>
      </c>
      <c r="R3458">
        <v>89</v>
      </c>
    </row>
    <row r="3459" spans="1:18" x14ac:dyDescent="0.25">
      <c r="A3459" t="s">
        <v>4354</v>
      </c>
      <c r="B3459" t="s">
        <v>4004</v>
      </c>
      <c r="C3459" t="s">
        <v>330</v>
      </c>
      <c r="D3459" t="s">
        <v>8412</v>
      </c>
      <c r="E3459" t="str">
        <f>VLOOKUP(TRIM(SUBSTITUTE(D3459,CHAR(160),CHAR(32))),Metadata!B$1:C$2632,2,FALSE)</f>
        <v>Villeneuve, Gabrielle-Suzanne Barbot Gallon, dame de, ca. 1695-1755.</v>
      </c>
      <c r="F3459" t="str">
        <f>VLOOKUP(TRIM(SUBSTITUTE(D3459,CHAR(160),CHAR(32))),Metadata!B$1:D$2632,3,FALSE)</f>
        <v>La Belle et la Bête</v>
      </c>
      <c r="G3459">
        <f>VLOOKUP(TRIM(SUBSTITUTE(D3459,CHAR(160),CHAR(32))),Metadata!B$1:E$2632,4,FALSE)</f>
        <v>1740</v>
      </c>
      <c r="H3459" t="s">
        <v>448</v>
      </c>
      <c r="J3459" t="str">
        <f>VLOOKUP(TRIM(SUBSTITUTE(D3459,CHAR(160),CHAR(32))),Metadata!B$1:H$2632,7,FALSE)</f>
        <v>roman</v>
      </c>
      <c r="L3459" t="str">
        <f>VLOOKUP(TRIM(SUBSTITUTE(D3459,CHAR(160),CHAR(32))),Metadata!B$1:J$2632,9,FALSE)</f>
        <v/>
      </c>
      <c r="M3459">
        <f>VLOOKUP(TRIM(SUBSTITUTE(D3459,CHAR(160),CHAR(32))),Metadata!B$1:K$2632,10,FALSE)</f>
        <v>43297</v>
      </c>
      <c r="N3459" s="1" t="s">
        <v>3947</v>
      </c>
      <c r="O3459">
        <v>27</v>
      </c>
      <c r="P3459">
        <v>31</v>
      </c>
      <c r="Q3459">
        <v>44</v>
      </c>
      <c r="R3459">
        <v>49</v>
      </c>
    </row>
    <row r="3460" spans="1:18" x14ac:dyDescent="0.25">
      <c r="A3460" t="s">
        <v>4354</v>
      </c>
      <c r="B3460" t="s">
        <v>4004</v>
      </c>
      <c r="C3460" t="s">
        <v>330</v>
      </c>
      <c r="D3460" t="s">
        <v>8266</v>
      </c>
      <c r="E3460" t="str">
        <f>VLOOKUP(TRIM(SUBSTITUTE(D3460,CHAR(160),CHAR(32))),Metadata!B$1:C$2632,2,FALSE)</f>
        <v>Galland, Antoine, 1646-1715.</v>
      </c>
      <c r="F3460" t="str">
        <f>VLOOKUP(TRIM(SUBSTITUTE(D3460,CHAR(160),CHAR(32))),Metadata!B$1:D$2632,3,FALSE)</f>
        <v>Mille et Une Nuits (Les)</v>
      </c>
      <c r="G3460">
        <f>VLOOKUP(TRIM(SUBSTITUTE(D3460,CHAR(160),CHAR(32))),Metadata!B$1:E$2632,4,FALSE)</f>
        <v>1704</v>
      </c>
      <c r="H3460" t="s">
        <v>448</v>
      </c>
      <c r="J3460" t="str">
        <f>VLOOKUP(TRIM(SUBSTITUTE(D3460,CHAR(160),CHAR(32))),Metadata!B$1:H$2632,7,FALSE)</f>
        <v>Narratif, Conte</v>
      </c>
      <c r="L3460" t="str">
        <f>VLOOKUP(TRIM(SUBSTITUTE(D3460,CHAR(160),CHAR(32))),Metadata!B$1:J$2632,9,FALSE)</f>
        <v/>
      </c>
      <c r="M3460">
        <f>VLOOKUP(TRIM(SUBSTITUTE(D3460,CHAR(160),CHAR(32))),Metadata!B$1:K$2632,10,FALSE)</f>
        <v>557378</v>
      </c>
      <c r="N3460" s="1" t="s">
        <v>3948</v>
      </c>
      <c r="O3460">
        <v>45</v>
      </c>
      <c r="P3460">
        <v>49</v>
      </c>
      <c r="Q3460">
        <v>51</v>
      </c>
      <c r="R3460">
        <v>56</v>
      </c>
    </row>
    <row r="3461" spans="1:18" x14ac:dyDescent="0.25">
      <c r="A3461" t="s">
        <v>4354</v>
      </c>
      <c r="B3461" t="s">
        <v>4004</v>
      </c>
      <c r="C3461" t="s">
        <v>330</v>
      </c>
      <c r="D3461" t="s">
        <v>8238</v>
      </c>
      <c r="E3461" t="str">
        <f>VLOOKUP(TRIM(SUBSTITUTE(D3461,CHAR(160),CHAR(32))),Metadata!B$1:C$2632,2,FALSE)</f>
        <v>Diderot, Denis, 1713-1784.</v>
      </c>
      <c r="F3461" t="str">
        <f>VLOOKUP(TRIM(SUBSTITUTE(D3461,CHAR(160),CHAR(32))),Metadata!B$1:D$2632,3,FALSE)</f>
        <v>Lettre sur les sourds et muets</v>
      </c>
      <c r="G3461">
        <f>VLOOKUP(TRIM(SUBSTITUTE(D3461,CHAR(160),CHAR(32))),Metadata!B$1:E$2632,4,FALSE)</f>
        <v>1751</v>
      </c>
      <c r="H3461" t="s">
        <v>448</v>
      </c>
      <c r="J3461" t="str">
        <f>VLOOKUP(TRIM(SUBSTITUTE(D3461,CHAR(160),CHAR(32))),Metadata!B$1:H$2632,7,FALSE)</f>
        <v>melanges litteraires</v>
      </c>
      <c r="L3461" t="str">
        <f>VLOOKUP(TRIM(SUBSTITUTE(D3461,CHAR(160),CHAR(32))),Metadata!B$1:J$2632,9,FALSE)</f>
        <v>prose</v>
      </c>
      <c r="M3461">
        <f>VLOOKUP(TRIM(SUBSTITUTE(D3461,CHAR(160),CHAR(32))),Metadata!B$1:K$2632,10,FALSE)</f>
        <v>26721</v>
      </c>
      <c r="N3461" s="1" t="s">
        <v>3949</v>
      </c>
      <c r="O3461">
        <v>141</v>
      </c>
      <c r="P3461">
        <v>146</v>
      </c>
      <c r="Q3461">
        <v>148</v>
      </c>
      <c r="R3461">
        <v>155</v>
      </c>
    </row>
    <row r="3462" spans="1:18" x14ac:dyDescent="0.25">
      <c r="A3462" t="s">
        <v>4354</v>
      </c>
      <c r="B3462" t="s">
        <v>4004</v>
      </c>
      <c r="C3462" t="s">
        <v>330</v>
      </c>
      <c r="D3462" t="s">
        <v>8351</v>
      </c>
      <c r="E3462" t="str">
        <f>VLOOKUP(TRIM(SUBSTITUTE(D3462,CHAR(160),CHAR(32))),Metadata!B$1:C$2632,2,FALSE)</f>
        <v>Prévost, abbé, 1697-1763.</v>
      </c>
      <c r="F3462" t="str">
        <f>VLOOKUP(TRIM(SUBSTITUTE(D3462,CHAR(160),CHAR(32))),Metadata!B$1:D$2632,3,FALSE)</f>
        <v>Le monde moral, ou, Mémoires pour servir: à l'histoire du coeur humain</v>
      </c>
      <c r="G3462">
        <f>VLOOKUP(TRIM(SUBSTITUTE(D3462,CHAR(160),CHAR(32))),Metadata!B$1:E$2632,4,FALSE)</f>
        <v>1760</v>
      </c>
      <c r="H3462" t="s">
        <v>448</v>
      </c>
      <c r="J3462" t="str">
        <f>VLOOKUP(TRIM(SUBSTITUTE(D3462,CHAR(160),CHAR(32))),Metadata!B$1:H$2632,7,FALSE)</f>
        <v>roman</v>
      </c>
      <c r="L3462" t="str">
        <f>VLOOKUP(TRIM(SUBSTITUTE(D3462,CHAR(160),CHAR(32))),Metadata!B$1:J$2632,9,FALSE)</f>
        <v>prose</v>
      </c>
      <c r="M3462">
        <f>VLOOKUP(TRIM(SUBSTITUTE(D3462,CHAR(160),CHAR(32))),Metadata!B$1:K$2632,10,FALSE)</f>
        <v>148539</v>
      </c>
      <c r="N3462" s="1" t="s">
        <v>3950</v>
      </c>
      <c r="O3462">
        <v>127</v>
      </c>
      <c r="P3462">
        <v>132</v>
      </c>
      <c r="Q3462">
        <v>134</v>
      </c>
      <c r="R3462">
        <v>141</v>
      </c>
    </row>
    <row r="3463" spans="1:18" x14ac:dyDescent="0.25">
      <c r="A3463" t="s">
        <v>4354</v>
      </c>
      <c r="B3463" t="s">
        <v>4004</v>
      </c>
      <c r="C3463" t="s">
        <v>330</v>
      </c>
      <c r="D3463" t="s">
        <v>8365</v>
      </c>
      <c r="E3463" t="str">
        <f>VLOOKUP(TRIM(SUBSTITUTE(D3463,CHAR(160),CHAR(32))),Metadata!B$1:C$2632,2,FALSE)</f>
        <v>Restif de la Bretonne, Nicolas Edme, 1734-1806.</v>
      </c>
      <c r="F3463" t="str">
        <f>VLOOKUP(TRIM(SUBSTITUTE(D3463,CHAR(160),CHAR(32))),Metadata!B$1:D$2632,3,FALSE)</f>
        <v>Le paysan perverti, ou, Les dangers de la ville: histoire récent: mise-au-jour d'après les véritables lettres des personnages</v>
      </c>
      <c r="G3463">
        <f>VLOOKUP(TRIM(SUBSTITUTE(D3463,CHAR(160),CHAR(32))),Metadata!B$1:E$2632,4,FALSE)</f>
        <v>1776</v>
      </c>
      <c r="H3463" t="s">
        <v>448</v>
      </c>
      <c r="J3463" t="str">
        <f>VLOOKUP(TRIM(SUBSTITUTE(D3463,CHAR(160),CHAR(32))),Metadata!B$1:H$2632,7,FALSE)</f>
        <v>roman</v>
      </c>
      <c r="L3463" t="str">
        <f>VLOOKUP(TRIM(SUBSTITUTE(D3463,CHAR(160),CHAR(32))),Metadata!B$1:J$2632,9,FALSE)</f>
        <v>prose</v>
      </c>
      <c r="M3463">
        <f>VLOOKUP(TRIM(SUBSTITUTE(D3463,CHAR(160),CHAR(32))),Metadata!B$1:K$2632,10,FALSE)</f>
        <v>228253</v>
      </c>
      <c r="N3463" s="1" t="s">
        <v>3951</v>
      </c>
      <c r="O3463">
        <v>97</v>
      </c>
      <c r="P3463">
        <v>102</v>
      </c>
      <c r="Q3463">
        <v>104</v>
      </c>
      <c r="R3463">
        <v>109</v>
      </c>
    </row>
    <row r="3464" spans="1:18" x14ac:dyDescent="0.25">
      <c r="A3464" t="s">
        <v>4354</v>
      </c>
      <c r="B3464" t="s">
        <v>4004</v>
      </c>
      <c r="C3464" t="s">
        <v>330</v>
      </c>
      <c r="D3464" t="s">
        <v>5103</v>
      </c>
      <c r="E3464" t="str">
        <f>VLOOKUP(TRIM(SUBSTITUTE(D3464,CHAR(160),CHAR(32))),Metadata!B$1:C$2632,2,FALSE)</f>
        <v>Rousseau, Jean-Jacques, 1712-1778.</v>
      </c>
      <c r="F3464" t="str">
        <f>VLOOKUP(TRIM(SUBSTITUTE(D3464,CHAR(160),CHAR(32))),Metadata!B$1:D$2632,3,FALSE)</f>
        <v>Lettres (1728-1778)</v>
      </c>
      <c r="G3464">
        <f>VLOOKUP(TRIM(SUBSTITUTE(D3464,CHAR(160),CHAR(32))),Metadata!B$1:E$2632,4,FALSE)</f>
        <v>1728</v>
      </c>
      <c r="H3464" t="s">
        <v>448</v>
      </c>
      <c r="J3464" t="str">
        <f>VLOOKUP(TRIM(SUBSTITUTE(D3464,CHAR(160),CHAR(32))),Metadata!B$1:H$2632,7,FALSE)</f>
        <v>correspondance</v>
      </c>
      <c r="L3464" t="str">
        <f>VLOOKUP(TRIM(SUBSTITUTE(D3464,CHAR(160),CHAR(32))),Metadata!B$1:J$2632,9,FALSE)</f>
        <v/>
      </c>
      <c r="M3464">
        <f>VLOOKUP(TRIM(SUBSTITUTE(D3464,CHAR(160),CHAR(32))),Metadata!B$1:K$2632,10,FALSE)</f>
        <v>113420</v>
      </c>
      <c r="N3464" s="1" t="s">
        <v>3952</v>
      </c>
      <c r="O3464">
        <v>155</v>
      </c>
      <c r="P3464">
        <v>160</v>
      </c>
      <c r="Q3464">
        <v>162</v>
      </c>
      <c r="R3464">
        <v>169</v>
      </c>
    </row>
    <row r="3465" spans="1:18" x14ac:dyDescent="0.25">
      <c r="A3465" t="s">
        <v>4354</v>
      </c>
      <c r="B3465" t="s">
        <v>4004</v>
      </c>
      <c r="C3465" t="s">
        <v>330</v>
      </c>
      <c r="D3465" t="s">
        <v>8266</v>
      </c>
      <c r="E3465" t="str">
        <f>VLOOKUP(TRIM(SUBSTITUTE(D3465,CHAR(160),CHAR(32))),Metadata!B$1:C$2632,2,FALSE)</f>
        <v>Galland, Antoine, 1646-1715.</v>
      </c>
      <c r="F3465" t="str">
        <f>VLOOKUP(TRIM(SUBSTITUTE(D3465,CHAR(160),CHAR(32))),Metadata!B$1:D$2632,3,FALSE)</f>
        <v>Mille et Une Nuits (Les)</v>
      </c>
      <c r="G3465">
        <f>VLOOKUP(TRIM(SUBSTITUTE(D3465,CHAR(160),CHAR(32))),Metadata!B$1:E$2632,4,FALSE)</f>
        <v>1704</v>
      </c>
      <c r="H3465" t="s">
        <v>448</v>
      </c>
      <c r="J3465" t="str">
        <f>VLOOKUP(TRIM(SUBSTITUTE(D3465,CHAR(160),CHAR(32))),Metadata!B$1:H$2632,7,FALSE)</f>
        <v>Narratif, Conte</v>
      </c>
      <c r="L3465" t="str">
        <f>VLOOKUP(TRIM(SUBSTITUTE(D3465,CHAR(160),CHAR(32))),Metadata!B$1:J$2632,9,FALSE)</f>
        <v/>
      </c>
      <c r="M3465">
        <f>VLOOKUP(TRIM(SUBSTITUTE(D3465,CHAR(160),CHAR(32))),Metadata!B$1:K$2632,10,FALSE)</f>
        <v>557378</v>
      </c>
      <c r="N3465" s="1" t="s">
        <v>3953</v>
      </c>
      <c r="O3465">
        <v>114</v>
      </c>
      <c r="P3465">
        <v>120</v>
      </c>
      <c r="Q3465">
        <v>122</v>
      </c>
      <c r="R3465">
        <v>129</v>
      </c>
    </row>
    <row r="3466" spans="1:18" x14ac:dyDescent="0.25">
      <c r="A3466" t="s">
        <v>4354</v>
      </c>
      <c r="B3466" t="s">
        <v>4004</v>
      </c>
      <c r="C3466" t="s">
        <v>330</v>
      </c>
      <c r="D3466" t="s">
        <v>8180</v>
      </c>
      <c r="E3466" t="str">
        <f>VLOOKUP(TRIM(SUBSTITUTE(D3466,CHAR(160),CHAR(32))),Metadata!B$1:C$2632,2,FALSE)</f>
        <v>Barbier, Edmond Jean Francois, 1689-1771.</v>
      </c>
      <c r="F3466" t="str">
        <f>VLOOKUP(TRIM(SUBSTITUTE(D3466,CHAR(160),CHAR(32))),Metadata!B$1:D$2632,3,FALSE)</f>
        <v>Chronique de la régence. T. 7-8</v>
      </c>
      <c r="G3466">
        <f>VLOOKUP(TRIM(SUBSTITUTE(D3466,CHAR(160),CHAR(32))),Metadata!B$1:E$2632,4,FALSE)</f>
        <v>1761</v>
      </c>
      <c r="H3466" t="s">
        <v>448</v>
      </c>
      <c r="J3466" t="str">
        <f>VLOOKUP(TRIM(SUBSTITUTE(D3466,CHAR(160),CHAR(32))),Metadata!B$1:H$2632,7,FALSE)</f>
        <v>memoires</v>
      </c>
      <c r="L3466" t="str">
        <f>VLOOKUP(TRIM(SUBSTITUTE(D3466,CHAR(160),CHAR(32))),Metadata!B$1:J$2632,9,FALSE)</f>
        <v>prose</v>
      </c>
      <c r="M3466">
        <f>VLOOKUP(TRIM(SUBSTITUTE(D3466,CHAR(160),CHAR(32))),Metadata!B$1:K$2632,10,FALSE)</f>
        <v>119691</v>
      </c>
      <c r="N3466" s="1" t="s">
        <v>3954</v>
      </c>
      <c r="O3466">
        <v>147</v>
      </c>
      <c r="P3466">
        <v>151</v>
      </c>
      <c r="Q3466">
        <v>153</v>
      </c>
      <c r="R3466">
        <v>158</v>
      </c>
    </row>
    <row r="3467" spans="1:18" x14ac:dyDescent="0.25">
      <c r="A3467" t="s">
        <v>4354</v>
      </c>
      <c r="B3467" t="s">
        <v>4004</v>
      </c>
      <c r="C3467" t="s">
        <v>330</v>
      </c>
      <c r="D3467" t="s">
        <v>8345</v>
      </c>
      <c r="E3467" t="str">
        <f>VLOOKUP(TRIM(SUBSTITUTE(D3467,CHAR(160),CHAR(32))),Metadata!B$1:C$2632,2,FALSE)</f>
        <v>Montesquieu, Charles de Secondat, baron de, 1689-1755.</v>
      </c>
      <c r="F3467" t="str">
        <f>VLOOKUP(TRIM(SUBSTITUTE(D3467,CHAR(160),CHAR(32))),Metadata!B$1:D$2632,3,FALSE)</f>
        <v>De l'esprit des loix. T. 4</v>
      </c>
      <c r="G3467">
        <f>VLOOKUP(TRIM(SUBSTITUTE(D3467,CHAR(160),CHAR(32))),Metadata!B$1:E$2632,4,FALSE)</f>
        <v>1755</v>
      </c>
      <c r="H3467" t="s">
        <v>448</v>
      </c>
      <c r="J3467" t="str">
        <f>VLOOKUP(TRIM(SUBSTITUTE(D3467,CHAR(160),CHAR(32))),Metadata!B$1:H$2632,7,FALSE)</f>
        <v>traite ou essai</v>
      </c>
      <c r="L3467" t="str">
        <f>VLOOKUP(TRIM(SUBSTITUTE(D3467,CHAR(160),CHAR(32))),Metadata!B$1:J$2632,9,FALSE)</f>
        <v>prose</v>
      </c>
      <c r="M3467">
        <f>VLOOKUP(TRIM(SUBSTITUTE(D3467,CHAR(160),CHAR(32))),Metadata!B$1:K$2632,10,FALSE)</f>
        <v>64918</v>
      </c>
      <c r="N3467" s="1" t="s">
        <v>3955</v>
      </c>
      <c r="O3467">
        <v>120</v>
      </c>
      <c r="P3467">
        <v>124</v>
      </c>
      <c r="Q3467">
        <v>126</v>
      </c>
      <c r="R3467">
        <v>131</v>
      </c>
    </row>
    <row r="3468" spans="1:18" x14ac:dyDescent="0.25">
      <c r="A3468" t="s">
        <v>4354</v>
      </c>
      <c r="B3468" t="s">
        <v>4004</v>
      </c>
      <c r="C3468" t="s">
        <v>330</v>
      </c>
      <c r="D3468" t="s">
        <v>8298</v>
      </c>
      <c r="E3468" t="str">
        <f>VLOOKUP(TRIM(SUBSTITUTE(D3468,CHAR(160),CHAR(32))),Metadata!B$1:C$2632,2,FALSE)</f>
        <v>Le Sage, Alain René, 1668-1747.</v>
      </c>
      <c r="F3468" t="str">
        <f>VLOOKUP(TRIM(SUBSTITUTE(D3468,CHAR(160),CHAR(32))),Metadata!B$1:D$2632,3,FALSE)</f>
        <v>Histoire de Gil Blas de Santillane</v>
      </c>
      <c r="G3468">
        <f>VLOOKUP(TRIM(SUBSTITUTE(D3468,CHAR(160),CHAR(32))),Metadata!B$1:E$2632,4,FALSE)</f>
        <v>1737</v>
      </c>
      <c r="H3468" t="s">
        <v>448</v>
      </c>
      <c r="J3468" t="str">
        <f>VLOOKUP(TRIM(SUBSTITUTE(D3468,CHAR(160),CHAR(32))),Metadata!B$1:H$2632,7,FALSE)</f>
        <v>roman</v>
      </c>
      <c r="L3468" t="str">
        <f>VLOOKUP(TRIM(SUBSTITUTE(D3468,CHAR(160),CHAR(32))),Metadata!B$1:J$2632,9,FALSE)</f>
        <v>prose</v>
      </c>
      <c r="M3468">
        <f>VLOOKUP(TRIM(SUBSTITUTE(D3468,CHAR(160),CHAR(32))),Metadata!B$1:K$2632,10,FALSE)</f>
        <v>223962</v>
      </c>
      <c r="N3468" s="1" t="s">
        <v>3956</v>
      </c>
      <c r="O3468">
        <v>97</v>
      </c>
      <c r="P3468">
        <v>101</v>
      </c>
      <c r="Q3468">
        <v>103</v>
      </c>
      <c r="R3468">
        <v>108</v>
      </c>
    </row>
    <row r="3469" spans="1:18" x14ac:dyDescent="0.25">
      <c r="A3469" t="s">
        <v>4354</v>
      </c>
      <c r="B3469" t="s">
        <v>4004</v>
      </c>
      <c r="C3469" t="s">
        <v>330</v>
      </c>
      <c r="D3469" t="s">
        <v>8180</v>
      </c>
      <c r="E3469" t="str">
        <f>VLOOKUP(TRIM(SUBSTITUTE(D3469,CHAR(160),CHAR(32))),Metadata!B$1:C$2632,2,FALSE)</f>
        <v>Barbier, Edmond Jean Francois, 1689-1771.</v>
      </c>
      <c r="F3469" t="str">
        <f>VLOOKUP(TRIM(SUBSTITUTE(D3469,CHAR(160),CHAR(32))),Metadata!B$1:D$2632,3,FALSE)</f>
        <v>Chronique de la régence. T. 7-8</v>
      </c>
      <c r="G3469">
        <f>VLOOKUP(TRIM(SUBSTITUTE(D3469,CHAR(160),CHAR(32))),Metadata!B$1:E$2632,4,FALSE)</f>
        <v>1761</v>
      </c>
      <c r="H3469" t="s">
        <v>448</v>
      </c>
      <c r="J3469" t="str">
        <f>VLOOKUP(TRIM(SUBSTITUTE(D3469,CHAR(160),CHAR(32))),Metadata!B$1:H$2632,7,FALSE)</f>
        <v>memoires</v>
      </c>
      <c r="L3469" t="str">
        <f>VLOOKUP(TRIM(SUBSTITUTE(D3469,CHAR(160),CHAR(32))),Metadata!B$1:J$2632,9,FALSE)</f>
        <v>prose</v>
      </c>
      <c r="M3469">
        <f>VLOOKUP(TRIM(SUBSTITUTE(D3469,CHAR(160),CHAR(32))),Metadata!B$1:K$2632,10,FALSE)</f>
        <v>119691</v>
      </c>
      <c r="N3469" s="1" t="s">
        <v>3957</v>
      </c>
      <c r="O3469">
        <v>192</v>
      </c>
      <c r="P3469">
        <v>205</v>
      </c>
    </row>
    <row r="3470" spans="1:18" x14ac:dyDescent="0.25">
      <c r="A3470" t="s">
        <v>4354</v>
      </c>
      <c r="B3470" t="s">
        <v>4004</v>
      </c>
      <c r="C3470" t="s">
        <v>330</v>
      </c>
      <c r="D3470" t="s">
        <v>8338</v>
      </c>
      <c r="E3470" t="str">
        <f>VLOOKUP(TRIM(SUBSTITUTE(D3470,CHAR(160),CHAR(32))),Metadata!B$1:C$2632,2,FALSE)</f>
        <v>Mirabeau, Honoré-Gabriel de Riquetti, comte de, 1749-1791.</v>
      </c>
      <c r="F3470" t="str">
        <f>VLOOKUP(TRIM(SUBSTITUTE(D3470,CHAR(160),CHAR(32))),Metadata!B$1:D$2632,3,FALSE)</f>
        <v>Lettres originales de Mirabeau: écrites du donjon de Vicennes, pendant les années 1777, 78, 79 et 80: contenant tous les détails sur sa vie privée, ses malheurs, et ses amours avec Sophie Ruffei, marquise de Monnier.</v>
      </c>
      <c r="G3470">
        <f>VLOOKUP(TRIM(SUBSTITUTE(D3470,CHAR(160),CHAR(32))),Metadata!B$1:E$2632,4,FALSE)</f>
        <v>1780</v>
      </c>
      <c r="H3470" t="s">
        <v>448</v>
      </c>
      <c r="J3470" t="str">
        <f>VLOOKUP(TRIM(SUBSTITUTE(D3470,CHAR(160),CHAR(32))),Metadata!B$1:H$2632,7,FALSE)</f>
        <v>correspondance</v>
      </c>
      <c r="L3470" t="str">
        <f>VLOOKUP(TRIM(SUBSTITUTE(D3470,CHAR(160),CHAR(32))),Metadata!B$1:J$2632,9,FALSE)</f>
        <v>prose</v>
      </c>
      <c r="M3470">
        <f>VLOOKUP(TRIM(SUBSTITUTE(D3470,CHAR(160),CHAR(32))),Metadata!B$1:K$2632,10,FALSE)</f>
        <v>301975</v>
      </c>
      <c r="N3470" s="1" t="s">
        <v>3958</v>
      </c>
      <c r="O3470">
        <v>220</v>
      </c>
      <c r="P3470">
        <v>224</v>
      </c>
      <c r="Q3470">
        <v>226</v>
      </c>
      <c r="R3470">
        <v>231</v>
      </c>
    </row>
    <row r="3471" spans="1:18" x14ac:dyDescent="0.25">
      <c r="A3471" t="s">
        <v>4354</v>
      </c>
      <c r="B3471" t="s">
        <v>4004</v>
      </c>
      <c r="C3471" t="s">
        <v>330</v>
      </c>
      <c r="D3471" t="s">
        <v>8302</v>
      </c>
      <c r="E3471" t="str">
        <f>VLOOKUP(TRIM(SUBSTITUTE(D3471,CHAR(160),CHAR(32))),Metadata!B$1:C$2632,2,FALSE)</f>
        <v>Le Sage, Alain René, 1668-1747.</v>
      </c>
      <c r="F3471" t="str">
        <f>VLOOKUP(TRIM(SUBSTITUTE(D3471,CHAR(160),CHAR(32))),Metadata!B$1:D$2632,3,FALSE)</f>
        <v>Le diable boiteux</v>
      </c>
      <c r="G3471">
        <f>VLOOKUP(TRIM(SUBSTITUTE(D3471,CHAR(160),CHAR(32))),Metadata!B$1:E$2632,4,FALSE)</f>
        <v>1726</v>
      </c>
      <c r="H3471" t="s">
        <v>448</v>
      </c>
      <c r="J3471" t="str">
        <f>VLOOKUP(TRIM(SUBSTITUTE(D3471,CHAR(160),CHAR(32))),Metadata!B$1:H$2632,7,FALSE)</f>
        <v>roman</v>
      </c>
      <c r="L3471" t="str">
        <f>VLOOKUP(TRIM(SUBSTITUTE(D3471,CHAR(160),CHAR(32))),Metadata!B$1:J$2632,9,FALSE)</f>
        <v>prose</v>
      </c>
      <c r="M3471">
        <f>VLOOKUP(TRIM(SUBSTITUTE(D3471,CHAR(160),CHAR(32))),Metadata!B$1:K$2632,10,FALSE)</f>
        <v>92766</v>
      </c>
      <c r="N3471" s="1" t="s">
        <v>3959</v>
      </c>
      <c r="O3471">
        <v>149</v>
      </c>
      <c r="P3471">
        <v>154</v>
      </c>
      <c r="Q3471">
        <v>169</v>
      </c>
      <c r="R3471">
        <v>176</v>
      </c>
    </row>
    <row r="3472" spans="1:18" x14ac:dyDescent="0.25">
      <c r="A3472" t="s">
        <v>4354</v>
      </c>
      <c r="B3472" t="s">
        <v>4004</v>
      </c>
      <c r="C3472" t="s">
        <v>330</v>
      </c>
      <c r="D3472" t="s">
        <v>8267</v>
      </c>
      <c r="E3472" t="str">
        <f>VLOOKUP(TRIM(SUBSTITUTE(D3472,CHAR(160),CHAR(32))),Metadata!B$1:C$2632,2,FALSE)</f>
        <v>Genlis, Stéphanie Félicité, comtesse de, 1746-1830.</v>
      </c>
      <c r="F3472" t="str">
        <f>VLOOKUP(TRIM(SUBSTITUTE(D3472,CHAR(160),CHAR(32))),Metadata!B$1:D$2632,3,FALSE)</f>
        <v>Adèle et Théodore, ou, Lettres sur l'éducation</v>
      </c>
      <c r="G3472">
        <f>VLOOKUP(TRIM(SUBSTITUTE(D3472,CHAR(160),CHAR(32))),Metadata!B$1:E$2632,4,FALSE)</f>
        <v>1782</v>
      </c>
      <c r="H3472" t="s">
        <v>448</v>
      </c>
      <c r="J3472" t="str">
        <f>VLOOKUP(TRIM(SUBSTITUTE(D3472,CHAR(160),CHAR(32))),Metadata!B$1:H$2632,7,FALSE)</f>
        <v>roman</v>
      </c>
      <c r="L3472" t="str">
        <f>VLOOKUP(TRIM(SUBSTITUTE(D3472,CHAR(160),CHAR(32))),Metadata!B$1:J$2632,9,FALSE)</f>
        <v>prose</v>
      </c>
      <c r="M3472">
        <f>VLOOKUP(TRIM(SUBSTITUTE(D3472,CHAR(160),CHAR(32))),Metadata!B$1:K$2632,10,FALSE)</f>
        <v>264516</v>
      </c>
      <c r="N3472" s="1" t="s">
        <v>3960</v>
      </c>
      <c r="O3472">
        <v>274</v>
      </c>
      <c r="P3472">
        <v>279</v>
      </c>
      <c r="Q3472">
        <v>292</v>
      </c>
      <c r="R3472">
        <v>297</v>
      </c>
    </row>
    <row r="3473" spans="1:18" x14ac:dyDescent="0.25">
      <c r="A3473" t="s">
        <v>4354</v>
      </c>
      <c r="B3473" t="s">
        <v>4004</v>
      </c>
      <c r="C3473" t="s">
        <v>330</v>
      </c>
      <c r="D3473" t="s">
        <v>8348</v>
      </c>
      <c r="E3473" t="str">
        <f>VLOOKUP(TRIM(SUBSTITUTE(D3473,CHAR(160),CHAR(32))),Metadata!B$1:C$2632,2,FALSE)</f>
        <v>Mouhy, Charles de Fieux, chevalier de, 1701-1784.</v>
      </c>
      <c r="F3473" t="str">
        <f>VLOOKUP(TRIM(SUBSTITUTE(D3473,CHAR(160),CHAR(32))),Metadata!B$1:D$2632,3,FALSE)</f>
        <v>La paysanne parvenue, ou, Les mémoires de Madame la marquise de L.V.</v>
      </c>
      <c r="G3473">
        <f>VLOOKUP(TRIM(SUBSTITUTE(D3473,CHAR(160),CHAR(32))),Metadata!B$1:E$2632,4,FALSE)</f>
        <v>1735</v>
      </c>
      <c r="H3473" t="s">
        <v>448</v>
      </c>
      <c r="J3473" t="str">
        <f>VLOOKUP(TRIM(SUBSTITUTE(D3473,CHAR(160),CHAR(32))),Metadata!B$1:H$2632,7,FALSE)</f>
        <v>roman</v>
      </c>
      <c r="L3473" t="str">
        <f>VLOOKUP(TRIM(SUBSTITUTE(D3473,CHAR(160),CHAR(32))),Metadata!B$1:J$2632,9,FALSE)</f>
        <v>prose</v>
      </c>
      <c r="M3473">
        <f>VLOOKUP(TRIM(SUBSTITUTE(D3473,CHAR(160),CHAR(32))),Metadata!B$1:K$2632,10,FALSE)</f>
        <v>219670</v>
      </c>
      <c r="N3473" s="1" t="s">
        <v>3961</v>
      </c>
      <c r="O3473">
        <v>227</v>
      </c>
      <c r="P3473">
        <v>232</v>
      </c>
      <c r="Q3473">
        <v>237</v>
      </c>
      <c r="R3473">
        <v>244</v>
      </c>
    </row>
    <row r="3474" spans="1:18" x14ac:dyDescent="0.25">
      <c r="A3474" t="s">
        <v>4354</v>
      </c>
      <c r="B3474" t="s">
        <v>4004</v>
      </c>
      <c r="C3474" t="s">
        <v>330</v>
      </c>
      <c r="D3474" t="s">
        <v>8251</v>
      </c>
      <c r="E3474" t="str">
        <f>VLOOKUP(TRIM(SUBSTITUTE(D3474,CHAR(160),CHAR(32))),Metadata!B$1:C$2632,2,FALSE)</f>
        <v>Duclos, Charles Pinot-, 1704-1772.</v>
      </c>
      <c r="F3474" t="str">
        <f>VLOOKUP(TRIM(SUBSTITUTE(D3474,CHAR(160),CHAR(32))),Metadata!B$1:D$2632,3,FALSE)</f>
        <v>Histoire de Madame de Luz</v>
      </c>
      <c r="G3474">
        <f>VLOOKUP(TRIM(SUBSTITUTE(D3474,CHAR(160),CHAR(32))),Metadata!B$1:E$2632,4,FALSE)</f>
        <v>1741</v>
      </c>
      <c r="H3474" t="s">
        <v>448</v>
      </c>
      <c r="J3474" t="str">
        <f>VLOOKUP(TRIM(SUBSTITUTE(D3474,CHAR(160),CHAR(32))),Metadata!B$1:H$2632,7,FALSE)</f>
        <v>roman</v>
      </c>
      <c r="L3474" t="str">
        <f>VLOOKUP(TRIM(SUBSTITUTE(D3474,CHAR(160),CHAR(32))),Metadata!B$1:J$2632,9,FALSE)</f>
        <v>prose</v>
      </c>
      <c r="M3474">
        <f>VLOOKUP(TRIM(SUBSTITUTE(D3474,CHAR(160),CHAR(32))),Metadata!B$1:K$2632,10,FALSE)</f>
        <v>31129</v>
      </c>
      <c r="N3474" s="1" t="s">
        <v>3962</v>
      </c>
      <c r="O3474">
        <v>279</v>
      </c>
      <c r="P3474">
        <v>285</v>
      </c>
      <c r="Q3474">
        <v>287</v>
      </c>
      <c r="R3474">
        <v>294</v>
      </c>
    </row>
    <row r="3475" spans="1:18" x14ac:dyDescent="0.25">
      <c r="A3475" t="s">
        <v>4354</v>
      </c>
      <c r="B3475" t="s">
        <v>4004</v>
      </c>
      <c r="C3475" t="s">
        <v>330</v>
      </c>
      <c r="D3475" t="s">
        <v>8179</v>
      </c>
      <c r="E3475" t="str">
        <f>VLOOKUP(TRIM(SUBSTITUTE(D3475,CHAR(160),CHAR(32))),Metadata!B$1:C$2632,2,FALSE)</f>
        <v>Bachaumont, Louis petit de, 1690-1771.</v>
      </c>
      <c r="F3475" t="str">
        <f>VLOOKUP(TRIM(SUBSTITUTE(D3475,CHAR(160),CHAR(32))),Metadata!B$1:D$2632,3,FALSE)</f>
        <v>Mémoires secrets depuis 1762</v>
      </c>
      <c r="G3475">
        <f>VLOOKUP(TRIM(SUBSTITUTE(D3475,CHAR(160),CHAR(32))),Metadata!B$1:E$2632,4,FALSE)</f>
        <v>1763</v>
      </c>
      <c r="H3475" t="s">
        <v>448</v>
      </c>
      <c r="J3475" t="str">
        <f>VLOOKUP(TRIM(SUBSTITUTE(D3475,CHAR(160),CHAR(32))),Metadata!B$1:H$2632,7,FALSE)</f>
        <v>memoires</v>
      </c>
      <c r="L3475" t="str">
        <f>VLOOKUP(TRIM(SUBSTITUTE(D3475,CHAR(160),CHAR(32))),Metadata!B$1:J$2632,9,FALSE)</f>
        <v>prose</v>
      </c>
      <c r="M3475">
        <f>VLOOKUP(TRIM(SUBSTITUTE(D3475,CHAR(160),CHAR(32))),Metadata!B$1:K$2632,10,FALSE)</f>
        <v>73074</v>
      </c>
      <c r="N3475" s="1" t="s">
        <v>3963</v>
      </c>
      <c r="O3475">
        <v>20</v>
      </c>
      <c r="P3475">
        <v>30</v>
      </c>
    </row>
    <row r="3476" spans="1:18" x14ac:dyDescent="0.25">
      <c r="A3476" t="s">
        <v>4354</v>
      </c>
      <c r="B3476" t="s">
        <v>4004</v>
      </c>
      <c r="C3476" t="s">
        <v>330</v>
      </c>
      <c r="D3476" t="s">
        <v>8506</v>
      </c>
      <c r="E3476" t="str">
        <f>VLOOKUP(TRIM(SUBSTITUTE(D3476,CHAR(160),CHAR(32))),Metadata!B$1:C$2632,2,FALSE)</f>
        <v>Dumas, Alexandre (père), 1802-1870.</v>
      </c>
      <c r="F3476" t="str">
        <f>VLOOKUP(TRIM(SUBSTITUTE(D3476,CHAR(160),CHAR(32))),Metadata!B$1:D$2632,3,FALSE)</f>
        <v>Vicomte de Bragelonne (Le)</v>
      </c>
      <c r="G3476">
        <f>VLOOKUP(TRIM(SUBSTITUTE(D3476,CHAR(160),CHAR(32))),Metadata!B$1:E$2632,4,FALSE)</f>
        <v>1848</v>
      </c>
      <c r="H3476" t="s">
        <v>450</v>
      </c>
      <c r="J3476" t="str">
        <f>VLOOKUP(TRIM(SUBSTITUTE(D3476,CHAR(160),CHAR(32))),Metadata!B$1:H$2632,7,FALSE)</f>
        <v>Narratif, Roman</v>
      </c>
      <c r="L3476" t="str">
        <f>VLOOKUP(TRIM(SUBSTITUTE(D3476,CHAR(160),CHAR(32))),Metadata!B$1:J$2632,9,FALSE)</f>
        <v/>
      </c>
      <c r="M3476">
        <f>VLOOKUP(TRIM(SUBSTITUTE(D3476,CHAR(160),CHAR(32))),Metadata!B$1:K$2632,10,FALSE)</f>
        <v>700272</v>
      </c>
      <c r="N3476" s="1" t="s">
        <v>3964</v>
      </c>
      <c r="O3476">
        <v>3</v>
      </c>
      <c r="P3476">
        <v>8</v>
      </c>
      <c r="Q3476">
        <v>30</v>
      </c>
      <c r="R3476">
        <v>37</v>
      </c>
    </row>
    <row r="3477" spans="1:18" x14ac:dyDescent="0.25">
      <c r="A3477" t="s">
        <v>4354</v>
      </c>
      <c r="B3477" t="s">
        <v>4004</v>
      </c>
      <c r="C3477" t="s">
        <v>330</v>
      </c>
      <c r="D3477" t="s">
        <v>8487</v>
      </c>
      <c r="E3477" t="str">
        <f>VLOOKUP(TRIM(SUBSTITUTE(D3477,CHAR(160),CHAR(32))),Metadata!B$1:C$2632,2,FALSE)</f>
        <v>Dumas, Alexandre (père), 1802-1870.</v>
      </c>
      <c r="F3477" t="str">
        <f>VLOOKUP(TRIM(SUBSTITUTE(D3477,CHAR(160),CHAR(32))),Metadata!B$1:D$2632,3,FALSE)</f>
        <v>Bâtard de Mauléon (Le)</v>
      </c>
      <c r="G3477">
        <f>VLOOKUP(TRIM(SUBSTITUTE(D3477,CHAR(160),CHAR(32))),Metadata!B$1:E$2632,4,FALSE)</f>
        <v>1846</v>
      </c>
      <c r="H3477" t="s">
        <v>450</v>
      </c>
      <c r="J3477" t="str">
        <f>VLOOKUP(TRIM(SUBSTITUTE(D3477,CHAR(160),CHAR(32))),Metadata!B$1:H$2632,7,FALSE)</f>
        <v>Narratif, Roman</v>
      </c>
      <c r="L3477" t="str">
        <f>VLOOKUP(TRIM(SUBSTITUTE(D3477,CHAR(160),CHAR(32))),Metadata!B$1:J$2632,9,FALSE)</f>
        <v/>
      </c>
      <c r="M3477">
        <f>VLOOKUP(TRIM(SUBSTITUTE(D3477,CHAR(160),CHAR(32))),Metadata!B$1:K$2632,10,FALSE)</f>
        <v>212187</v>
      </c>
      <c r="N3477" s="1" t="s">
        <v>3965</v>
      </c>
      <c r="O3477">
        <v>156</v>
      </c>
      <c r="P3477">
        <v>161</v>
      </c>
      <c r="Q3477">
        <v>163</v>
      </c>
      <c r="R3477">
        <v>170</v>
      </c>
    </row>
    <row r="3478" spans="1:18" x14ac:dyDescent="0.25">
      <c r="A3478" t="s">
        <v>4354</v>
      </c>
      <c r="B3478" t="s">
        <v>4004</v>
      </c>
      <c r="C3478" t="s">
        <v>330</v>
      </c>
      <c r="D3478" t="s">
        <v>8700</v>
      </c>
      <c r="E3478" t="str">
        <f>VLOOKUP(TRIM(SUBSTITUTE(D3478,CHAR(160),CHAR(32))),Metadata!B$1:C$2632,2,FALSE)</f>
        <v>Verne, Jules, 1828-1905.</v>
      </c>
      <c r="F3478" t="str">
        <f>VLOOKUP(TRIM(SUBSTITUTE(D3478,CHAR(160),CHAR(32))),Metadata!B$1:D$2632,3,FALSE)</f>
        <v>500 millions de la Bégum / J. Verne.</v>
      </c>
      <c r="G3478">
        <f>VLOOKUP(TRIM(SUBSTITUTE(D3478,CHAR(160),CHAR(32))),Metadata!B$1:E$2632,4,FALSE)</f>
        <v>1879</v>
      </c>
      <c r="H3478" t="s">
        <v>450</v>
      </c>
      <c r="J3478" t="str">
        <f>VLOOKUP(TRIM(SUBSTITUTE(D3478,CHAR(160),CHAR(32))),Metadata!B$1:H$2632,7,FALSE)</f>
        <v>roman</v>
      </c>
      <c r="L3478" t="str">
        <f>VLOOKUP(TRIM(SUBSTITUTE(D3478,CHAR(160),CHAR(32))),Metadata!B$1:J$2632,9,FALSE)</f>
        <v>prose</v>
      </c>
      <c r="M3478">
        <f>VLOOKUP(TRIM(SUBSTITUTE(D3478,CHAR(160),CHAR(32))),Metadata!B$1:K$2632,10,FALSE)</f>
        <v>55524</v>
      </c>
      <c r="N3478" s="1" t="s">
        <v>3966</v>
      </c>
      <c r="O3478">
        <v>178</v>
      </c>
      <c r="P3478">
        <v>192</v>
      </c>
    </row>
    <row r="3479" spans="1:18" x14ac:dyDescent="0.25">
      <c r="A3479" t="s">
        <v>4354</v>
      </c>
      <c r="B3479" t="s">
        <v>4004</v>
      </c>
      <c r="C3479" t="s">
        <v>330</v>
      </c>
      <c r="D3479" t="s">
        <v>8109</v>
      </c>
      <c r="E3479" t="str">
        <f>VLOOKUP(TRIM(SUBSTITUTE(D3479,CHAR(160),CHAR(32))),Metadata!B$1:C$2632,2,FALSE)</f>
        <v>Montchrestien, Antoine de, ca. 1575-1621.</v>
      </c>
      <c r="F3479" t="str">
        <f>VLOOKUP(TRIM(SUBSTITUTE(D3479,CHAR(160),CHAR(32))),Metadata!B$1:D$2632,3,FALSE)</f>
        <v>Traicté de l'Oeconomie politique: dedié en 1615 au roy et à la reyne mere du roy</v>
      </c>
      <c r="G3479">
        <f>VLOOKUP(TRIM(SUBSTITUTE(D3479,CHAR(160),CHAR(32))),Metadata!B$1:E$2632,4,FALSE)</f>
        <v>1615</v>
      </c>
      <c r="H3479" t="s">
        <v>450</v>
      </c>
      <c r="J3479" t="str">
        <f>VLOOKUP(TRIM(SUBSTITUTE(D3479,CHAR(160),CHAR(32))),Metadata!B$1:H$2632,7,FALSE)</f>
        <v>traite ou essai</v>
      </c>
      <c r="L3479" t="str">
        <f>VLOOKUP(TRIM(SUBSTITUTE(D3479,CHAR(160),CHAR(32))),Metadata!B$1:J$2632,9,FALSE)</f>
        <v>prose</v>
      </c>
      <c r="M3479">
        <f>VLOOKUP(TRIM(SUBSTITUTE(D3479,CHAR(160),CHAR(32))),Metadata!B$1:K$2632,10,FALSE)</f>
        <v>92941</v>
      </c>
      <c r="N3479" s="1" t="s">
        <v>3967</v>
      </c>
      <c r="O3479">
        <v>132</v>
      </c>
      <c r="P3479">
        <v>136</v>
      </c>
      <c r="Q3479">
        <v>138</v>
      </c>
      <c r="R3479">
        <v>143</v>
      </c>
    </row>
    <row r="3480" spans="1:18" x14ac:dyDescent="0.25">
      <c r="A3480" t="s">
        <v>4354</v>
      </c>
      <c r="B3480" t="s">
        <v>4004</v>
      </c>
      <c r="C3480" t="s">
        <v>330</v>
      </c>
      <c r="D3480" t="s">
        <v>8675</v>
      </c>
      <c r="E3480" t="str">
        <f>VLOOKUP(TRIM(SUBSTITUTE(D3480,CHAR(160),CHAR(32))),Metadata!B$1:C$2632,2,FALSE)</f>
        <v>Staël, Madame de (Anne-Louise-Germaine), 1766-1817.</v>
      </c>
      <c r="F3480" t="str">
        <f>VLOOKUP(TRIM(SUBSTITUTE(D3480,CHAR(160),CHAR(32))),Metadata!B$1:D$2632,3,FALSE)</f>
        <v>Delphine (tome 2)</v>
      </c>
      <c r="G3480">
        <f>VLOOKUP(TRIM(SUBSTITUTE(D3480,CHAR(160),CHAR(32))),Metadata!B$1:E$2632,4,FALSE)</f>
        <v>1802</v>
      </c>
      <c r="H3480" t="s">
        <v>450</v>
      </c>
      <c r="J3480" t="str">
        <f>VLOOKUP(TRIM(SUBSTITUTE(D3480,CHAR(160),CHAR(32))),Metadata!B$1:H$2632,7,FALSE)</f>
        <v>roman</v>
      </c>
      <c r="L3480" t="str">
        <f>VLOOKUP(TRIM(SUBSTITUTE(D3480,CHAR(160),CHAR(32))),Metadata!B$1:J$2632,9,FALSE)</f>
        <v/>
      </c>
      <c r="M3480">
        <f>VLOOKUP(TRIM(SUBSTITUTE(D3480,CHAR(160),CHAR(32))),Metadata!B$1:K$2632,10,FALSE)</f>
        <v>124163</v>
      </c>
      <c r="N3480" s="1" t="s">
        <v>3968</v>
      </c>
      <c r="O3480">
        <v>65</v>
      </c>
      <c r="P3480">
        <v>72</v>
      </c>
      <c r="Q3480">
        <v>74</v>
      </c>
      <c r="R3480">
        <v>81</v>
      </c>
    </row>
    <row r="3481" spans="1:18" x14ac:dyDescent="0.25">
      <c r="A3481" t="s">
        <v>4354</v>
      </c>
      <c r="B3481" t="s">
        <v>4004</v>
      </c>
      <c r="C3481" t="s">
        <v>330</v>
      </c>
      <c r="D3481" t="s">
        <v>8579</v>
      </c>
      <c r="E3481" t="str">
        <f>VLOOKUP(TRIM(SUBSTITUTE(D3481,CHAR(160),CHAR(32))),Metadata!B$1:C$2632,2,FALSE)</f>
        <v>Jouy, Etienne de, 1764-1846.</v>
      </c>
      <c r="F3481" t="str">
        <f>VLOOKUP(TRIM(SUBSTITUTE(D3481,CHAR(160),CHAR(32))),Metadata!B$1:D$2632,3,FALSE)</f>
        <v>L'hermite de la Chaussée-d'Antin, ou, Observations sur les moeurs et les usages parisiens au commencement du XIXe siècle. 1813:</v>
      </c>
      <c r="G3481">
        <f>VLOOKUP(TRIM(SUBSTITUTE(D3481,CHAR(160),CHAR(32))),Metadata!B$1:E$2632,4,FALSE)</f>
        <v>1813</v>
      </c>
      <c r="H3481" t="s">
        <v>450</v>
      </c>
      <c r="J3481" t="str">
        <f>VLOOKUP(TRIM(SUBSTITUTE(D3481,CHAR(160),CHAR(32))),Metadata!B$1:H$2632,7,FALSE)</f>
        <v>traite ou essai</v>
      </c>
      <c r="L3481" t="str">
        <f>VLOOKUP(TRIM(SUBSTITUTE(D3481,CHAR(160),CHAR(32))),Metadata!B$1:J$2632,9,FALSE)</f>
        <v>prose</v>
      </c>
      <c r="M3481">
        <f>VLOOKUP(TRIM(SUBSTITUTE(D3481,CHAR(160),CHAR(32))),Metadata!B$1:K$2632,10,FALSE)</f>
        <v>137489</v>
      </c>
      <c r="N3481" s="1" t="s">
        <v>3969</v>
      </c>
      <c r="O3481">
        <v>241</v>
      </c>
      <c r="P3481">
        <v>246</v>
      </c>
      <c r="Q3481">
        <v>248</v>
      </c>
      <c r="R3481">
        <v>255</v>
      </c>
    </row>
    <row r="3482" spans="1:18" x14ac:dyDescent="0.25">
      <c r="A3482" t="s">
        <v>4354</v>
      </c>
      <c r="B3482" t="s">
        <v>4004</v>
      </c>
      <c r="C3482" t="s">
        <v>330</v>
      </c>
      <c r="D3482" t="s">
        <v>6736</v>
      </c>
      <c r="E3482" t="str">
        <f>VLOOKUP(TRIM(SUBSTITUTE(D3482,CHAR(160),CHAR(32))),Metadata!B$1:C$2632,2,FALSE)</f>
        <v>Tarde, Gabriel, 1843-1904.</v>
      </c>
      <c r="F3482" t="str">
        <f>VLOOKUP(TRIM(SUBSTITUTE(D3482,CHAR(160),CHAR(32))),Metadata!B$1:D$2632,3,FALSE)</f>
        <v>Les transformations du droit. Étude sociologique</v>
      </c>
      <c r="G3482">
        <f>VLOOKUP(TRIM(SUBSTITUTE(D3482,CHAR(160),CHAR(32))),Metadata!B$1:E$2632,4,FALSE)</f>
        <v>1891</v>
      </c>
      <c r="H3482" t="s">
        <v>450</v>
      </c>
      <c r="J3482" t="str">
        <f>VLOOKUP(TRIM(SUBSTITUTE(D3482,CHAR(160),CHAR(32))),Metadata!B$1:H$2632,7,FALSE)</f>
        <v>traite</v>
      </c>
      <c r="L3482" t="str">
        <f>VLOOKUP(TRIM(SUBSTITUTE(D3482,CHAR(160),CHAR(32))),Metadata!B$1:J$2632,9,FALSE)</f>
        <v/>
      </c>
      <c r="M3482">
        <f>VLOOKUP(TRIM(SUBSTITUTE(D3482,CHAR(160),CHAR(32))),Metadata!B$1:K$2632,10,FALSE)</f>
        <v>84736</v>
      </c>
      <c r="N3482" s="1" t="s">
        <v>3970</v>
      </c>
      <c r="O3482">
        <v>301</v>
      </c>
      <c r="P3482">
        <v>306</v>
      </c>
      <c r="Q3482">
        <v>308</v>
      </c>
      <c r="R3482">
        <v>313</v>
      </c>
    </row>
    <row r="3483" spans="1:18" x14ac:dyDescent="0.25">
      <c r="A3483" t="s">
        <v>4354</v>
      </c>
      <c r="B3483" t="s">
        <v>4004</v>
      </c>
      <c r="C3483" t="s">
        <v>330</v>
      </c>
      <c r="D3483" t="s">
        <v>8476</v>
      </c>
      <c r="E3483" t="str">
        <f>VLOOKUP(TRIM(SUBSTITUTE(D3483,CHAR(160),CHAR(32))),Metadata!B$1:C$2632,2,FALSE)</f>
        <v>Delavigne, Casimir, 1793-1843.</v>
      </c>
      <c r="F3483" t="str">
        <f>VLOOKUP(TRIM(SUBSTITUTE(D3483,CHAR(160),CHAR(32))),Metadata!B$1:D$2632,3,FALSE)</f>
        <v>Les enfants d'Edouard</v>
      </c>
      <c r="G3483">
        <f>VLOOKUP(TRIM(SUBSTITUTE(D3483,CHAR(160),CHAR(32))),Metadata!B$1:E$2632,4,FALSE)</f>
        <v>1833</v>
      </c>
      <c r="H3483" t="s">
        <v>450</v>
      </c>
      <c r="J3483" t="str">
        <f>VLOOKUP(TRIM(SUBSTITUTE(D3483,CHAR(160),CHAR(32))),Metadata!B$1:H$2632,7,FALSE)</f>
        <v>theatre</v>
      </c>
      <c r="L3483" t="str">
        <f>VLOOKUP(TRIM(SUBSTITUTE(D3483,CHAR(160),CHAR(32))),Metadata!B$1:J$2632,9,FALSE)</f>
        <v>vers</v>
      </c>
      <c r="M3483">
        <f>VLOOKUP(TRIM(SUBSTITUTE(D3483,CHAR(160),CHAR(32))),Metadata!B$1:K$2632,10,FALSE)</f>
        <v>20784</v>
      </c>
      <c r="N3483" s="1" t="s">
        <v>3971</v>
      </c>
      <c r="O3483">
        <v>104</v>
      </c>
      <c r="P3483">
        <v>115</v>
      </c>
    </row>
    <row r="3484" spans="1:18" x14ac:dyDescent="0.25">
      <c r="A3484" t="s">
        <v>4354</v>
      </c>
      <c r="B3484" t="s">
        <v>4004</v>
      </c>
      <c r="C3484" t="s">
        <v>330</v>
      </c>
      <c r="D3484" t="s">
        <v>8461</v>
      </c>
      <c r="E3484" t="str">
        <f>VLOOKUP(TRIM(SUBSTITUTE(D3484,CHAR(160),CHAR(32))),Metadata!B$1:C$2632,2,FALSE)</f>
        <v>Chateaubriand, Francois-René, vicomte de, 1768-1848.</v>
      </c>
      <c r="F3484" t="str">
        <f>VLOOKUP(TRIM(SUBSTITUTE(D3484,CHAR(160),CHAR(32))),Metadata!B$1:D$2632,3,FALSE)</f>
        <v>Mémoires d'outre-tombe T. 4</v>
      </c>
      <c r="G3484">
        <f>VLOOKUP(TRIM(SUBSTITUTE(D3484,CHAR(160),CHAR(32))),Metadata!B$1:E$2632,4,FALSE)</f>
        <v>1848</v>
      </c>
      <c r="H3484" t="s">
        <v>450</v>
      </c>
      <c r="J3484" t="str">
        <f>VLOOKUP(TRIM(SUBSTITUTE(D3484,CHAR(160),CHAR(32))),Metadata!B$1:H$2632,7,FALSE)</f>
        <v>memoires</v>
      </c>
      <c r="L3484" t="str">
        <f>VLOOKUP(TRIM(SUBSTITUTE(D3484,CHAR(160),CHAR(32))),Metadata!B$1:J$2632,9,FALSE)</f>
        <v>prose</v>
      </c>
      <c r="M3484">
        <f>VLOOKUP(TRIM(SUBSTITUTE(D3484,CHAR(160),CHAR(32))),Metadata!B$1:K$2632,10,FALSE)</f>
        <v>202336</v>
      </c>
      <c r="N3484" s="1" t="s">
        <v>3972</v>
      </c>
      <c r="O3484">
        <v>118</v>
      </c>
      <c r="P3484">
        <v>131</v>
      </c>
    </row>
    <row r="3485" spans="1:18" x14ac:dyDescent="0.25">
      <c r="A3485" t="s">
        <v>4354</v>
      </c>
      <c r="B3485" t="s">
        <v>4004</v>
      </c>
      <c r="C3485" t="s">
        <v>330</v>
      </c>
      <c r="D3485" t="s">
        <v>8668</v>
      </c>
      <c r="E3485" t="str">
        <f>VLOOKUP(TRIM(SUBSTITUTE(D3485,CHAR(160),CHAR(32))),Metadata!B$1:C$2632,2,FALSE)</f>
        <v>Soulié, Frédéric, 1800-1847.</v>
      </c>
      <c r="F3485" t="str">
        <f>VLOOKUP(TRIM(SUBSTITUTE(D3485,CHAR(160),CHAR(32))),Metadata!B$1:D$2632,3,FALSE)</f>
        <v>Les mémoires du diable</v>
      </c>
      <c r="G3485">
        <f>VLOOKUP(TRIM(SUBSTITUTE(D3485,CHAR(160),CHAR(32))),Metadata!B$1:E$2632,4,FALSE)</f>
        <v>1837</v>
      </c>
      <c r="H3485" t="s">
        <v>450</v>
      </c>
      <c r="J3485" t="str">
        <f>VLOOKUP(TRIM(SUBSTITUTE(D3485,CHAR(160),CHAR(32))),Metadata!B$1:H$2632,7,FALSE)</f>
        <v>roman</v>
      </c>
      <c r="L3485" t="str">
        <f>VLOOKUP(TRIM(SUBSTITUTE(D3485,CHAR(160),CHAR(32))),Metadata!B$1:J$2632,9,FALSE)</f>
        <v>prose</v>
      </c>
      <c r="M3485">
        <f>VLOOKUP(TRIM(SUBSTITUTE(D3485,CHAR(160),CHAR(32))),Metadata!B$1:K$2632,10,FALSE)</f>
        <v>112445</v>
      </c>
      <c r="N3485" s="1" t="s">
        <v>3973</v>
      </c>
      <c r="O3485">
        <v>76</v>
      </c>
      <c r="P3485">
        <v>81</v>
      </c>
      <c r="Q3485">
        <v>83</v>
      </c>
      <c r="R3485">
        <v>90</v>
      </c>
    </row>
    <row r="3486" spans="1:18" x14ac:dyDescent="0.25">
      <c r="A3486" t="s">
        <v>4354</v>
      </c>
      <c r="B3486" t="s">
        <v>4004</v>
      </c>
      <c r="C3486" t="s">
        <v>330</v>
      </c>
      <c r="D3486" t="s">
        <v>8454</v>
      </c>
      <c r="E3486" t="str">
        <f>VLOOKUP(TRIM(SUBSTITUTE(D3486,CHAR(160),CHAR(32))),Metadata!B$1:C$2632,2,FALSE)</f>
        <v>Champfleury, 1821-1889.</v>
      </c>
      <c r="F3486" t="str">
        <f>VLOOKUP(TRIM(SUBSTITUTE(D3486,CHAR(160),CHAR(32))),Metadata!B$1:D$2632,3,FALSE)</f>
        <v>Les bourgeois de Molinchart</v>
      </c>
      <c r="G3486">
        <f>VLOOKUP(TRIM(SUBSTITUTE(D3486,CHAR(160),CHAR(32))),Metadata!B$1:E$2632,4,FALSE)</f>
        <v>1855</v>
      </c>
      <c r="H3486" t="s">
        <v>450</v>
      </c>
      <c r="J3486" t="str">
        <f>VLOOKUP(TRIM(SUBSTITUTE(D3486,CHAR(160),CHAR(32))),Metadata!B$1:H$2632,7,FALSE)</f>
        <v>roman</v>
      </c>
      <c r="L3486" t="str">
        <f>VLOOKUP(TRIM(SUBSTITUTE(D3486,CHAR(160),CHAR(32))),Metadata!B$1:J$2632,9,FALSE)</f>
        <v>prose</v>
      </c>
      <c r="M3486">
        <f>VLOOKUP(TRIM(SUBSTITUTE(D3486,CHAR(160),CHAR(32))),Metadata!B$1:K$2632,10,FALSE)</f>
        <v>100826</v>
      </c>
      <c r="N3486" s="1" t="s">
        <v>3974</v>
      </c>
      <c r="O3486">
        <v>189</v>
      </c>
      <c r="P3486">
        <v>194</v>
      </c>
      <c r="Q3486">
        <v>212</v>
      </c>
      <c r="R3486">
        <v>219</v>
      </c>
    </row>
    <row r="3487" spans="1:18" x14ac:dyDescent="0.25">
      <c r="A3487" t="s">
        <v>4354</v>
      </c>
      <c r="B3487" t="s">
        <v>4004</v>
      </c>
      <c r="C3487" t="s">
        <v>330</v>
      </c>
      <c r="D3487" t="s">
        <v>8487</v>
      </c>
      <c r="E3487" t="str">
        <f>VLOOKUP(TRIM(SUBSTITUTE(D3487,CHAR(160),CHAR(32))),Metadata!B$1:C$2632,2,FALSE)</f>
        <v>Dumas, Alexandre (père), 1802-1870.</v>
      </c>
      <c r="F3487" t="str">
        <f>VLOOKUP(TRIM(SUBSTITUTE(D3487,CHAR(160),CHAR(32))),Metadata!B$1:D$2632,3,FALSE)</f>
        <v>Bâtard de Mauléon (Le)</v>
      </c>
      <c r="G3487">
        <f>VLOOKUP(TRIM(SUBSTITUTE(D3487,CHAR(160),CHAR(32))),Metadata!B$1:E$2632,4,FALSE)</f>
        <v>1846</v>
      </c>
      <c r="H3487" t="s">
        <v>450</v>
      </c>
      <c r="J3487" t="str">
        <f>VLOOKUP(TRIM(SUBSTITUTE(D3487,CHAR(160),CHAR(32))),Metadata!B$1:H$2632,7,FALSE)</f>
        <v>Narratif, Roman</v>
      </c>
      <c r="L3487" t="str">
        <f>VLOOKUP(TRIM(SUBSTITUTE(D3487,CHAR(160),CHAR(32))),Metadata!B$1:J$2632,9,FALSE)</f>
        <v/>
      </c>
      <c r="M3487">
        <f>VLOOKUP(TRIM(SUBSTITUTE(D3487,CHAR(160),CHAR(32))),Metadata!B$1:K$2632,10,FALSE)</f>
        <v>212187</v>
      </c>
      <c r="N3487" s="1" t="s">
        <v>3975</v>
      </c>
      <c r="O3487">
        <v>3</v>
      </c>
      <c r="P3487">
        <v>9</v>
      </c>
      <c r="Q3487">
        <v>21</v>
      </c>
      <c r="R3487">
        <v>28</v>
      </c>
    </row>
    <row r="3488" spans="1:18" x14ac:dyDescent="0.25">
      <c r="A3488" t="s">
        <v>4354</v>
      </c>
      <c r="B3488" t="s">
        <v>4004</v>
      </c>
      <c r="C3488" t="s">
        <v>330</v>
      </c>
      <c r="D3488" t="s">
        <v>8459</v>
      </c>
      <c r="E3488" t="str">
        <f>VLOOKUP(TRIM(SUBSTITUTE(D3488,CHAR(160),CHAR(32))),Metadata!B$1:C$2632,2,FALSE)</f>
        <v>Chateaubriand, Francois-René, vicomte de, 1768-1848.</v>
      </c>
      <c r="F3488" t="str">
        <f>VLOOKUP(TRIM(SUBSTITUTE(D3488,CHAR(160),CHAR(32))),Metadata!B$1:D$2632,3,FALSE)</f>
        <v>Mémoires d'outre-tombe T. 2</v>
      </c>
      <c r="G3488">
        <f>VLOOKUP(TRIM(SUBSTITUTE(D3488,CHAR(160),CHAR(32))),Metadata!B$1:E$2632,4,FALSE)</f>
        <v>1848</v>
      </c>
      <c r="H3488" t="s">
        <v>450</v>
      </c>
      <c r="J3488" t="str">
        <f>VLOOKUP(TRIM(SUBSTITUTE(D3488,CHAR(160),CHAR(32))),Metadata!B$1:H$2632,7,FALSE)</f>
        <v>memoires</v>
      </c>
      <c r="L3488" t="str">
        <f>VLOOKUP(TRIM(SUBSTITUTE(D3488,CHAR(160),CHAR(32))),Metadata!B$1:J$2632,9,FALSE)</f>
        <v>prose</v>
      </c>
      <c r="M3488">
        <f>VLOOKUP(TRIM(SUBSTITUTE(D3488,CHAR(160),CHAR(32))),Metadata!B$1:K$2632,10,FALSE)</f>
        <v>202015</v>
      </c>
      <c r="N3488" s="1" t="s">
        <v>3976</v>
      </c>
      <c r="O3488">
        <v>60</v>
      </c>
      <c r="P3488">
        <v>65</v>
      </c>
      <c r="Q3488">
        <v>67</v>
      </c>
      <c r="R3488">
        <v>74</v>
      </c>
    </row>
    <row r="3489" spans="1:18" x14ac:dyDescent="0.25">
      <c r="A3489" t="s">
        <v>4354</v>
      </c>
      <c r="B3489" t="s">
        <v>4004</v>
      </c>
      <c r="C3489" t="s">
        <v>330</v>
      </c>
      <c r="D3489" t="s">
        <v>8551</v>
      </c>
      <c r="E3489" t="str">
        <f>VLOOKUP(TRIM(SUBSTITUTE(D3489,CHAR(160),CHAR(32))),Metadata!B$1:C$2632,2,FALSE)</f>
        <v>Genlis, Stéphanie Félicité, comtesse de, 1746-1830.</v>
      </c>
      <c r="F3489" t="str">
        <f>VLOOKUP(TRIM(SUBSTITUTE(D3489,CHAR(160),CHAR(32))),Metadata!B$1:D$2632,3,FALSE)</f>
        <v>Inès de Castro</v>
      </c>
      <c r="G3489">
        <f>VLOOKUP(TRIM(SUBSTITUTE(D3489,CHAR(160),CHAR(32))),Metadata!B$1:E$2632,4,FALSE)</f>
        <v>1817</v>
      </c>
      <c r="H3489" t="s">
        <v>450</v>
      </c>
      <c r="J3489" t="str">
        <f>VLOOKUP(TRIM(SUBSTITUTE(D3489,CHAR(160),CHAR(32))),Metadata!B$1:H$2632,7,FALSE)</f>
        <v>roman</v>
      </c>
      <c r="L3489" t="str">
        <f>VLOOKUP(TRIM(SUBSTITUTE(D3489,CHAR(160),CHAR(32))),Metadata!B$1:J$2632,9,FALSE)</f>
        <v/>
      </c>
      <c r="M3489">
        <f>VLOOKUP(TRIM(SUBSTITUTE(D3489,CHAR(160),CHAR(32))),Metadata!B$1:K$2632,10,FALSE)</f>
        <v>35236</v>
      </c>
      <c r="N3489" s="1" t="s">
        <v>3977</v>
      </c>
      <c r="O3489">
        <v>77</v>
      </c>
      <c r="P3489">
        <v>82</v>
      </c>
      <c r="Q3489">
        <v>84</v>
      </c>
      <c r="R3489">
        <v>92</v>
      </c>
    </row>
    <row r="3490" spans="1:18" x14ac:dyDescent="0.25">
      <c r="A3490" t="s">
        <v>4354</v>
      </c>
      <c r="B3490" t="s">
        <v>4004</v>
      </c>
      <c r="C3490" t="s">
        <v>330</v>
      </c>
      <c r="D3490" t="s">
        <v>6419</v>
      </c>
      <c r="E3490" t="str">
        <f>VLOOKUP(TRIM(SUBSTITUTE(D3490,CHAR(160),CHAR(32))),Metadata!B$1:C$2632,2,FALSE)</f>
        <v>Verne, Jules, 1828-1905.</v>
      </c>
      <c r="F3490" t="str">
        <f>VLOOKUP(TRIM(SUBSTITUTE(D3490,CHAR(160),CHAR(32))),Metadata!B$1:D$2632,3,FALSE)</f>
        <v>De la terre à la lune</v>
      </c>
      <c r="G3490">
        <f>VLOOKUP(TRIM(SUBSTITUTE(D3490,CHAR(160),CHAR(32))),Metadata!B$1:E$2632,4,FALSE)</f>
        <v>1865</v>
      </c>
      <c r="H3490" t="s">
        <v>450</v>
      </c>
      <c r="J3490" t="str">
        <f>VLOOKUP(TRIM(SUBSTITUTE(D3490,CHAR(160),CHAR(32))),Metadata!B$1:H$2632,7,FALSE)</f>
        <v>roman</v>
      </c>
      <c r="L3490" t="str">
        <f>VLOOKUP(TRIM(SUBSTITUTE(D3490,CHAR(160),CHAR(32))),Metadata!B$1:J$2632,9,FALSE)</f>
        <v/>
      </c>
      <c r="M3490">
        <f>VLOOKUP(TRIM(SUBSTITUTE(D3490,CHAR(160),CHAR(32))),Metadata!B$1:K$2632,10,FALSE)</f>
        <v>57404</v>
      </c>
      <c r="N3490" s="1" t="s">
        <v>3978</v>
      </c>
      <c r="O3490">
        <v>16</v>
      </c>
      <c r="P3490">
        <v>21</v>
      </c>
      <c r="Q3490">
        <v>23</v>
      </c>
      <c r="R3490">
        <v>30</v>
      </c>
    </row>
    <row r="3491" spans="1:18" x14ac:dyDescent="0.25">
      <c r="A3491" t="s">
        <v>4354</v>
      </c>
      <c r="B3491" t="s">
        <v>4004</v>
      </c>
      <c r="C3491" t="s">
        <v>330</v>
      </c>
      <c r="D3491" t="s">
        <v>8494</v>
      </c>
      <c r="E3491" t="str">
        <f>VLOOKUP(TRIM(SUBSTITUTE(D3491,CHAR(160),CHAR(32))),Metadata!B$1:C$2632,2,FALSE)</f>
        <v>Dumas, Alexandre (père), 1802-1870.</v>
      </c>
      <c r="F3491" t="str">
        <f>VLOOKUP(TRIM(SUBSTITUTE(D3491,CHAR(160),CHAR(32))),Metadata!B$1:D$2632,3,FALSE)</f>
        <v>Fernande</v>
      </c>
      <c r="G3491">
        <f>VLOOKUP(TRIM(SUBSTITUTE(D3491,CHAR(160),CHAR(32))),Metadata!B$1:E$2632,4,FALSE)</f>
        <v>1844</v>
      </c>
      <c r="H3491" t="s">
        <v>450</v>
      </c>
      <c r="J3491" t="str">
        <f>VLOOKUP(TRIM(SUBSTITUTE(D3491,CHAR(160),CHAR(32))),Metadata!B$1:H$2632,7,FALSE)</f>
        <v>Narratif, Roman</v>
      </c>
      <c r="L3491" t="str">
        <f>VLOOKUP(TRIM(SUBSTITUTE(D3491,CHAR(160),CHAR(32))),Metadata!B$1:J$2632,9,FALSE)</f>
        <v/>
      </c>
      <c r="M3491">
        <f>VLOOKUP(TRIM(SUBSTITUTE(D3491,CHAR(160),CHAR(32))),Metadata!B$1:K$2632,10,FALSE)</f>
        <v>119906</v>
      </c>
      <c r="N3491" s="1" t="s">
        <v>3979</v>
      </c>
      <c r="O3491">
        <v>281</v>
      </c>
      <c r="P3491">
        <v>284</v>
      </c>
      <c r="Q3491">
        <v>286</v>
      </c>
      <c r="R3491">
        <v>293</v>
      </c>
    </row>
    <row r="3492" spans="1:18" x14ac:dyDescent="0.25">
      <c r="A3492" t="s">
        <v>4354</v>
      </c>
      <c r="B3492" t="s">
        <v>4004</v>
      </c>
      <c r="C3492" t="s">
        <v>330</v>
      </c>
      <c r="D3492" t="s">
        <v>8461</v>
      </c>
      <c r="E3492" t="str">
        <f>VLOOKUP(TRIM(SUBSTITUTE(D3492,CHAR(160),CHAR(32))),Metadata!B$1:C$2632,2,FALSE)</f>
        <v>Chateaubriand, Francois-René, vicomte de, 1768-1848.</v>
      </c>
      <c r="F3492" t="str">
        <f>VLOOKUP(TRIM(SUBSTITUTE(D3492,CHAR(160),CHAR(32))),Metadata!B$1:D$2632,3,FALSE)</f>
        <v>Mémoires d'outre-tombe T. 4</v>
      </c>
      <c r="G3492">
        <f>VLOOKUP(TRIM(SUBSTITUTE(D3492,CHAR(160),CHAR(32))),Metadata!B$1:E$2632,4,FALSE)</f>
        <v>1848</v>
      </c>
      <c r="H3492" t="s">
        <v>450</v>
      </c>
      <c r="J3492" t="str">
        <f>VLOOKUP(TRIM(SUBSTITUTE(D3492,CHAR(160),CHAR(32))),Metadata!B$1:H$2632,7,FALSE)</f>
        <v>memoires</v>
      </c>
      <c r="L3492" t="str">
        <f>VLOOKUP(TRIM(SUBSTITUTE(D3492,CHAR(160),CHAR(32))),Metadata!B$1:J$2632,9,FALSE)</f>
        <v>prose</v>
      </c>
      <c r="M3492">
        <f>VLOOKUP(TRIM(SUBSTITUTE(D3492,CHAR(160),CHAR(32))),Metadata!B$1:K$2632,10,FALSE)</f>
        <v>202336</v>
      </c>
      <c r="N3492" s="1" t="s">
        <v>3980</v>
      </c>
      <c r="O3492">
        <v>149</v>
      </c>
      <c r="P3492">
        <v>154</v>
      </c>
      <c r="Q3492">
        <v>156</v>
      </c>
      <c r="R3492">
        <v>163</v>
      </c>
    </row>
    <row r="3493" spans="1:18" x14ac:dyDescent="0.25">
      <c r="A3493" t="s">
        <v>4354</v>
      </c>
      <c r="B3493" t="s">
        <v>4004</v>
      </c>
      <c r="C3493" t="s">
        <v>330</v>
      </c>
      <c r="D3493" t="s">
        <v>8558</v>
      </c>
      <c r="E3493" t="str">
        <f>VLOOKUP(TRIM(SUBSTITUTE(D3493,CHAR(160),CHAR(32))),Metadata!B$1:C$2632,2,FALSE)</f>
        <v>Goncourt, Edmond de, 1822-1896.</v>
      </c>
      <c r="F3493" t="str">
        <f>VLOOKUP(TRIM(SUBSTITUTE(D3493,CHAR(160),CHAR(32))),Metadata!B$1:D$2632,3,FALSE)</f>
        <v>Charles Demailly</v>
      </c>
      <c r="G3493">
        <f>VLOOKUP(TRIM(SUBSTITUTE(D3493,CHAR(160),CHAR(32))),Metadata!B$1:E$2632,4,FALSE)</f>
        <v>1860</v>
      </c>
      <c r="H3493" t="s">
        <v>450</v>
      </c>
      <c r="J3493" t="str">
        <f>VLOOKUP(TRIM(SUBSTITUTE(D3493,CHAR(160),CHAR(32))),Metadata!B$1:H$2632,7,FALSE)</f>
        <v>roman</v>
      </c>
      <c r="L3493" t="str">
        <f>VLOOKUP(TRIM(SUBSTITUTE(D3493,CHAR(160),CHAR(32))),Metadata!B$1:J$2632,9,FALSE)</f>
        <v>prose</v>
      </c>
      <c r="M3493">
        <f>VLOOKUP(TRIM(SUBSTITUTE(D3493,CHAR(160),CHAR(32))),Metadata!B$1:K$2632,10,FALSE)</f>
        <v>119192</v>
      </c>
      <c r="N3493" s="1" t="s">
        <v>3981</v>
      </c>
      <c r="O3493">
        <v>36</v>
      </c>
      <c r="P3493">
        <v>41</v>
      </c>
      <c r="Q3493">
        <v>43</v>
      </c>
      <c r="R3493">
        <v>50</v>
      </c>
    </row>
    <row r="3494" spans="1:18" x14ac:dyDescent="0.25">
      <c r="A3494" t="s">
        <v>4354</v>
      </c>
      <c r="B3494" t="s">
        <v>4004</v>
      </c>
      <c r="C3494" t="s">
        <v>330</v>
      </c>
      <c r="D3494" t="s">
        <v>6715</v>
      </c>
      <c r="E3494" t="str">
        <f>VLOOKUP(TRIM(SUBSTITUTE(D3494,CHAR(160),CHAR(32))),Metadata!B$1:C$2632,2,FALSE)</f>
        <v>Tarde, Gabriel, 1843-1904.</v>
      </c>
      <c r="F3494" t="str">
        <f>VLOOKUP(TRIM(SUBSTITUTE(D3494,CHAR(160),CHAR(32))),Metadata!B$1:D$2632,3,FALSE)</f>
        <v>La philosophie pénale [1]</v>
      </c>
      <c r="G3494">
        <f>VLOOKUP(TRIM(SUBSTITUTE(D3494,CHAR(160),CHAR(32))),Metadata!B$1:E$2632,4,FALSE)</f>
        <v>1890</v>
      </c>
      <c r="H3494" t="s">
        <v>450</v>
      </c>
      <c r="J3494" t="str">
        <f>VLOOKUP(TRIM(SUBSTITUTE(D3494,CHAR(160),CHAR(32))),Metadata!B$1:H$2632,7,FALSE)</f>
        <v>traite</v>
      </c>
      <c r="L3494" t="str">
        <f>VLOOKUP(TRIM(SUBSTITUTE(D3494,CHAR(160),CHAR(32))),Metadata!B$1:J$2632,9,FALSE)</f>
        <v/>
      </c>
      <c r="M3494">
        <f>VLOOKUP(TRIM(SUBSTITUTE(D3494,CHAR(160),CHAR(32))),Metadata!B$1:K$2632,10,FALSE)</f>
        <v>124174</v>
      </c>
      <c r="N3494" s="1" t="s">
        <v>3982</v>
      </c>
      <c r="O3494">
        <v>34</v>
      </c>
      <c r="P3494">
        <v>39</v>
      </c>
      <c r="Q3494">
        <v>41</v>
      </c>
      <c r="R3494">
        <v>48</v>
      </c>
    </row>
    <row r="3495" spans="1:18" x14ac:dyDescent="0.25">
      <c r="A3495" t="s">
        <v>4354</v>
      </c>
      <c r="B3495" t="s">
        <v>4004</v>
      </c>
      <c r="C3495" t="s">
        <v>330</v>
      </c>
      <c r="D3495" t="s">
        <v>8443</v>
      </c>
      <c r="E3495" t="str">
        <f>VLOOKUP(TRIM(SUBSTITUTE(D3495,CHAR(160),CHAR(32))),Metadata!B$1:C$2632,2,FALSE)</f>
        <v>Bonald, Louis-Gabriel-Ambroise, vicomte de, 1754-1840.</v>
      </c>
      <c r="F3495" t="str">
        <f>VLOOKUP(TRIM(SUBSTITUTE(D3495,CHAR(160),CHAR(32))),Metadata!B$1:D$2632,3,FALSE)</f>
        <v>Législation primitive</v>
      </c>
      <c r="G3495">
        <f>VLOOKUP(TRIM(SUBSTITUTE(D3495,CHAR(160),CHAR(32))),Metadata!B$1:E$2632,4,FALSE)</f>
        <v>1802</v>
      </c>
      <c r="H3495" t="s">
        <v>450</v>
      </c>
      <c r="J3495" t="str">
        <f>VLOOKUP(TRIM(SUBSTITUTE(D3495,CHAR(160),CHAR(32))),Metadata!B$1:H$2632,7,FALSE)</f>
        <v>traite ou essai</v>
      </c>
      <c r="L3495" t="str">
        <f>VLOOKUP(TRIM(SUBSTITUTE(D3495,CHAR(160),CHAR(32))),Metadata!B$1:J$2632,9,FALSE)</f>
        <v>prose</v>
      </c>
      <c r="M3495">
        <f>VLOOKUP(TRIM(SUBSTITUTE(D3495,CHAR(160),CHAR(32))),Metadata!B$1:K$2632,10,FALSE)</f>
        <v>105246</v>
      </c>
      <c r="N3495" s="1" t="s">
        <v>3983</v>
      </c>
      <c r="O3495">
        <v>250</v>
      </c>
      <c r="P3495">
        <v>254</v>
      </c>
      <c r="Q3495">
        <v>256</v>
      </c>
      <c r="R3495">
        <v>261</v>
      </c>
    </row>
    <row r="3496" spans="1:18" x14ac:dyDescent="0.25">
      <c r="A3496" t="s">
        <v>4354</v>
      </c>
      <c r="B3496" t="s">
        <v>4004</v>
      </c>
      <c r="C3496" t="s">
        <v>330</v>
      </c>
      <c r="D3496" t="s">
        <v>8835</v>
      </c>
      <c r="E3496" t="str">
        <f>VLOOKUP(TRIM(SUBSTITUTE(D3496,CHAR(160),CHAR(32))),Metadata!B$1:C$2632,2,FALSE)</f>
        <v>Dangeau, Philippe de Courcillon, marquis de, 1638-1720.</v>
      </c>
      <c r="F3496" t="str">
        <f>VLOOKUP(TRIM(SUBSTITUTE(D3496,CHAR(160),CHAR(32))),Metadata!B$1:D$2632,3,FALSE)</f>
        <v>Journal T. 1 1684-1685-1686</v>
      </c>
      <c r="G3496">
        <f>VLOOKUP(TRIM(SUBSTITUTE(D3496,CHAR(160),CHAR(32))),Metadata!B$1:E$2632,4,FALSE)</f>
        <v>1686</v>
      </c>
      <c r="H3496" t="s">
        <v>534</v>
      </c>
      <c r="J3496" t="str">
        <f>VLOOKUP(TRIM(SUBSTITUTE(D3496,CHAR(160),CHAR(32))),Metadata!B$1:H$2632,7,FALSE)</f>
        <v>memoires</v>
      </c>
      <c r="L3496" t="str">
        <f>VLOOKUP(TRIM(SUBSTITUTE(D3496,CHAR(160),CHAR(32))),Metadata!B$1:J$2632,9,FALSE)</f>
        <v>prose</v>
      </c>
      <c r="M3496">
        <f>VLOOKUP(TRIM(SUBSTITUTE(D3496,CHAR(160),CHAR(32))),Metadata!B$1:K$2632,10,FALSE)</f>
        <v>131667</v>
      </c>
      <c r="N3496" s="1" t="s">
        <v>3984</v>
      </c>
      <c r="O3496">
        <v>137</v>
      </c>
      <c r="P3496">
        <v>141</v>
      </c>
      <c r="Q3496">
        <v>143</v>
      </c>
      <c r="R3496">
        <v>148</v>
      </c>
    </row>
    <row r="3497" spans="1:18" x14ac:dyDescent="0.25">
      <c r="A3497" t="s">
        <v>4354</v>
      </c>
      <c r="B3497" t="s">
        <v>4004</v>
      </c>
      <c r="C3497" t="s">
        <v>330</v>
      </c>
      <c r="D3497" t="s">
        <v>8955</v>
      </c>
      <c r="E3497" t="str">
        <f>VLOOKUP(TRIM(SUBSTITUTE(D3497,CHAR(160),CHAR(32))),Metadata!B$1:C$2632,2,FALSE)</f>
        <v>Montherlant, Henry de, 1896-1972.</v>
      </c>
      <c r="F3497" t="str">
        <f>VLOOKUP(TRIM(SUBSTITUTE(D3497,CHAR(160),CHAR(32))),Metadata!B$1:D$2632,3,FALSE)</f>
        <v>Pitié pour les femmes</v>
      </c>
      <c r="G3497">
        <f>VLOOKUP(TRIM(SUBSTITUTE(D3497,CHAR(160),CHAR(32))),Metadata!B$1:E$2632,4,FALSE)</f>
        <v>1936</v>
      </c>
      <c r="H3497" t="s">
        <v>534</v>
      </c>
      <c r="J3497" t="str">
        <f>VLOOKUP(TRIM(SUBSTITUTE(D3497,CHAR(160),CHAR(32))),Metadata!B$1:H$2632,7,FALSE)</f>
        <v>roman</v>
      </c>
      <c r="L3497" t="str">
        <f>VLOOKUP(TRIM(SUBSTITUTE(D3497,CHAR(160),CHAR(32))),Metadata!B$1:J$2632,9,FALSE)</f>
        <v>prose</v>
      </c>
      <c r="M3497">
        <f>VLOOKUP(TRIM(SUBSTITUTE(D3497,CHAR(160),CHAR(32))),Metadata!B$1:K$2632,10,FALSE)</f>
        <v>55867</v>
      </c>
      <c r="N3497" s="1" t="s">
        <v>3985</v>
      </c>
      <c r="O3497">
        <v>77</v>
      </c>
      <c r="P3497">
        <v>81</v>
      </c>
      <c r="Q3497">
        <v>83</v>
      </c>
      <c r="R3497">
        <v>88</v>
      </c>
    </row>
    <row r="3498" spans="1:18" x14ac:dyDescent="0.25">
      <c r="A3498" t="s">
        <v>4354</v>
      </c>
      <c r="B3498" t="s">
        <v>4004</v>
      </c>
      <c r="C3498" t="s">
        <v>330</v>
      </c>
      <c r="D3498" t="s">
        <v>8865</v>
      </c>
      <c r="E3498" t="str">
        <f>VLOOKUP(TRIM(SUBSTITUTE(D3498,CHAR(160),CHAR(32))),Metadata!B$1:C$2632,2,FALSE)</f>
        <v>Gaulle, Charles de, 1890-1970.</v>
      </c>
      <c r="F3498" t="str">
        <f>VLOOKUP(TRIM(SUBSTITUTE(D3498,CHAR(160),CHAR(32))),Metadata!B$1:D$2632,3,FALSE)</f>
        <v>Mémoires de guerre, l'unité, 1942-1944</v>
      </c>
      <c r="G3498">
        <f>VLOOKUP(TRIM(SUBSTITUTE(D3498,CHAR(160),CHAR(32))),Metadata!B$1:E$2632,4,FALSE)</f>
        <v>1956</v>
      </c>
      <c r="H3498" t="s">
        <v>534</v>
      </c>
      <c r="J3498" t="str">
        <f>VLOOKUP(TRIM(SUBSTITUTE(D3498,CHAR(160),CHAR(32))),Metadata!B$1:H$2632,7,FALSE)</f>
        <v>memoires</v>
      </c>
      <c r="L3498" t="str">
        <f>VLOOKUP(TRIM(SUBSTITUTE(D3498,CHAR(160),CHAR(32))),Metadata!B$1:J$2632,9,FALSE)</f>
        <v>prose</v>
      </c>
      <c r="M3498">
        <f>VLOOKUP(TRIM(SUBSTITUTE(D3498,CHAR(160),CHAR(32))),Metadata!B$1:K$2632,10,FALSE)</f>
        <v>208002</v>
      </c>
      <c r="N3498" s="1" t="s">
        <v>3986</v>
      </c>
      <c r="O3498">
        <v>325</v>
      </c>
      <c r="P3498">
        <v>330</v>
      </c>
      <c r="Q3498">
        <v>332</v>
      </c>
      <c r="R3498">
        <v>337</v>
      </c>
    </row>
    <row r="3499" spans="1:18" x14ac:dyDescent="0.25">
      <c r="A3499" t="s">
        <v>4354</v>
      </c>
      <c r="B3499" t="s">
        <v>4004</v>
      </c>
      <c r="C3499" t="s">
        <v>330</v>
      </c>
      <c r="D3499" t="s">
        <v>8853</v>
      </c>
      <c r="E3499" t="str">
        <f>VLOOKUP(TRIM(SUBSTITUTE(D3499,CHAR(160),CHAR(32))),Metadata!B$1:C$2632,2,FALSE)</f>
        <v>Faral, Edmond, 1882-1958.</v>
      </c>
      <c r="F3499" t="str">
        <f>VLOOKUP(TRIM(SUBSTITUTE(D3499,CHAR(160),CHAR(32))),Metadata!B$1:D$2632,3,FALSE)</f>
        <v>La vie quotidienne au temps de Saint Louis</v>
      </c>
      <c r="G3499">
        <f>VLOOKUP(TRIM(SUBSTITUTE(D3499,CHAR(160),CHAR(32))),Metadata!B$1:E$2632,4,FALSE)</f>
        <v>1942</v>
      </c>
      <c r="H3499" t="s">
        <v>534</v>
      </c>
      <c r="J3499" t="str">
        <f>VLOOKUP(TRIM(SUBSTITUTE(D3499,CHAR(160),CHAR(32))),Metadata!B$1:H$2632,7,FALSE)</f>
        <v>traite ou essai</v>
      </c>
      <c r="L3499" t="str">
        <f>VLOOKUP(TRIM(SUBSTITUTE(D3499,CHAR(160),CHAR(32))),Metadata!B$1:J$2632,9,FALSE)</f>
        <v>prose</v>
      </c>
      <c r="M3499">
        <f>VLOOKUP(TRIM(SUBSTITUTE(D3499,CHAR(160),CHAR(32))),Metadata!B$1:K$2632,10,FALSE)</f>
        <v>91366</v>
      </c>
      <c r="N3499" s="1" t="s">
        <v>3987</v>
      </c>
      <c r="O3499">
        <v>60</v>
      </c>
      <c r="P3499">
        <v>65</v>
      </c>
      <c r="Q3499">
        <v>72</v>
      </c>
      <c r="R3499">
        <v>77</v>
      </c>
    </row>
    <row r="3500" spans="1:18" x14ac:dyDescent="0.25">
      <c r="A3500" t="s">
        <v>4354</v>
      </c>
      <c r="B3500" t="s">
        <v>4004</v>
      </c>
      <c r="C3500" t="s">
        <v>330</v>
      </c>
      <c r="D3500" t="s">
        <v>8799</v>
      </c>
      <c r="E3500" t="str">
        <f>VLOOKUP(TRIM(SUBSTITUTE(D3500,CHAR(160),CHAR(32))),Metadata!B$1:C$2632,2,FALSE)</f>
        <v>Bousquet, Joë 1897-1950.</v>
      </c>
      <c r="F3500" t="str">
        <f>VLOOKUP(TRIM(SUBSTITUTE(D3500,CHAR(160),CHAR(32))),Metadata!B$1:D$2632,3,FALSE)</f>
        <v>Traduit du silence</v>
      </c>
      <c r="G3500">
        <f>VLOOKUP(TRIM(SUBSTITUTE(D3500,CHAR(160),CHAR(32))),Metadata!B$1:E$2632,4,FALSE)</f>
        <v>1936</v>
      </c>
      <c r="H3500" t="s">
        <v>534</v>
      </c>
      <c r="J3500" t="str">
        <f>VLOOKUP(TRIM(SUBSTITUTE(D3500,CHAR(160),CHAR(32))),Metadata!B$1:H$2632,7,FALSE)</f>
        <v>memoires</v>
      </c>
      <c r="L3500" t="str">
        <f>VLOOKUP(TRIM(SUBSTITUTE(D3500,CHAR(160),CHAR(32))),Metadata!B$1:J$2632,9,FALSE)</f>
        <v>prose</v>
      </c>
      <c r="M3500">
        <f>VLOOKUP(TRIM(SUBSTITUTE(D3500,CHAR(160),CHAR(32))),Metadata!B$1:K$2632,10,FALSE)</f>
        <v>99632</v>
      </c>
      <c r="N3500" s="1" t="s">
        <v>3988</v>
      </c>
      <c r="O3500">
        <v>75</v>
      </c>
      <c r="P3500">
        <v>78</v>
      </c>
      <c r="Q3500">
        <v>106</v>
      </c>
      <c r="R3500">
        <v>113</v>
      </c>
    </row>
    <row r="3501" spans="1:18" x14ac:dyDescent="0.25">
      <c r="A3501" t="s">
        <v>4354</v>
      </c>
      <c r="B3501" t="s">
        <v>4004</v>
      </c>
      <c r="C3501" t="s">
        <v>330</v>
      </c>
      <c r="D3501" t="s">
        <v>9025</v>
      </c>
      <c r="E3501" t="str">
        <f>VLOOKUP(TRIM(SUBSTITUTE(D3501,CHAR(160),CHAR(32))),Metadata!B$1:C$2632,2,FALSE)</f>
        <v>Weil, Simone, 1909-1943.</v>
      </c>
      <c r="F3501" t="str">
        <f>VLOOKUP(TRIM(SUBSTITUTE(D3501,CHAR(160),CHAR(32))),Metadata!B$1:D$2632,3,FALSE)</f>
        <v>Écrits historiques et politiques. 2. Politique</v>
      </c>
      <c r="G3501">
        <f>VLOOKUP(TRIM(SUBSTITUTE(D3501,CHAR(160),CHAR(32))),Metadata!B$1:E$2632,4,FALSE)</f>
        <v>1960</v>
      </c>
      <c r="H3501" t="s">
        <v>534</v>
      </c>
      <c r="J3501" t="str">
        <f>VLOOKUP(TRIM(SUBSTITUTE(D3501,CHAR(160),CHAR(32))),Metadata!B$1:H$2632,7,FALSE)</f>
        <v>traite</v>
      </c>
      <c r="L3501" t="str">
        <f>VLOOKUP(TRIM(SUBSTITUTE(D3501,CHAR(160),CHAR(32))),Metadata!B$1:J$2632,9,FALSE)</f>
        <v/>
      </c>
      <c r="M3501">
        <f>VLOOKUP(TRIM(SUBSTITUTE(D3501,CHAR(160),CHAR(32))),Metadata!B$1:K$2632,10,FALSE)</f>
        <v>65609</v>
      </c>
      <c r="N3501" s="1" t="s">
        <v>3989</v>
      </c>
      <c r="O3501">
        <v>69</v>
      </c>
      <c r="P3501">
        <v>74</v>
      </c>
      <c r="Q3501">
        <v>85</v>
      </c>
      <c r="R3501">
        <v>90</v>
      </c>
    </row>
    <row r="3502" spans="1:18" x14ac:dyDescent="0.25">
      <c r="A3502" t="s">
        <v>4354</v>
      </c>
      <c r="B3502" t="s">
        <v>4004</v>
      </c>
      <c r="C3502" t="s">
        <v>330</v>
      </c>
      <c r="D3502" t="s">
        <v>8902</v>
      </c>
      <c r="E3502" t="str">
        <f>VLOOKUP(TRIM(SUBSTITUTE(D3502,CHAR(160),CHAR(32))),Metadata!B$1:C$2632,2,FALSE)</f>
        <v>Guéhenno, Jean, 1890-1978.</v>
      </c>
      <c r="F3502" t="str">
        <f>VLOOKUP(TRIM(SUBSTITUTE(D3502,CHAR(160),CHAR(32))),Metadata!B$1:D$2632,3,FALSE)</f>
        <v>Jean-Jacques. T. 3. Grandeur et misère d'un esprit, 1758-1778</v>
      </c>
      <c r="G3502">
        <f>VLOOKUP(TRIM(SUBSTITUTE(D3502,CHAR(160),CHAR(32))),Metadata!B$1:E$2632,4,FALSE)</f>
        <v>1952</v>
      </c>
      <c r="H3502" t="s">
        <v>534</v>
      </c>
      <c r="J3502" t="str">
        <f>VLOOKUP(TRIM(SUBSTITUTE(D3502,CHAR(160),CHAR(32))),Metadata!B$1:H$2632,7,FALSE)</f>
        <v>traite ou essai</v>
      </c>
      <c r="L3502" t="str">
        <f>VLOOKUP(TRIM(SUBSTITUTE(D3502,CHAR(160),CHAR(32))),Metadata!B$1:J$2632,9,FALSE)</f>
        <v>prose</v>
      </c>
      <c r="M3502">
        <f>VLOOKUP(TRIM(SUBSTITUTE(D3502,CHAR(160),CHAR(32))),Metadata!B$1:K$2632,10,FALSE)</f>
        <v>109673</v>
      </c>
      <c r="N3502" s="1" t="s">
        <v>3990</v>
      </c>
      <c r="O3502">
        <v>106</v>
      </c>
      <c r="P3502">
        <v>111</v>
      </c>
      <c r="Q3502">
        <v>113</v>
      </c>
      <c r="R3502">
        <v>120</v>
      </c>
    </row>
    <row r="3503" spans="1:18" x14ac:dyDescent="0.25">
      <c r="A3503" t="s">
        <v>4354</v>
      </c>
      <c r="B3503" t="s">
        <v>4004</v>
      </c>
      <c r="C3503" t="s">
        <v>330</v>
      </c>
      <c r="D3503" t="s">
        <v>8951</v>
      </c>
      <c r="E3503" t="str">
        <f>VLOOKUP(TRIM(SUBSTITUTE(D3503,CHAR(160),CHAR(32))),Metadata!B$1:C$2632,2,FALSE)</f>
        <v>Montherlant, Henry de, 1896-1972.</v>
      </c>
      <c r="F3503" t="str">
        <f>VLOOKUP(TRIM(SUBSTITUTE(D3503,CHAR(160),CHAR(32))),Metadata!B$1:D$2632,3,FALSE)</f>
        <v>La ville dont le prince est un enfant</v>
      </c>
      <c r="G3503">
        <f>VLOOKUP(TRIM(SUBSTITUTE(D3503,CHAR(160),CHAR(32))),Metadata!B$1:E$2632,4,FALSE)</f>
        <v>1951</v>
      </c>
      <c r="H3503" t="s">
        <v>534</v>
      </c>
      <c r="J3503" t="str">
        <f>VLOOKUP(TRIM(SUBSTITUTE(D3503,CHAR(160),CHAR(32))),Metadata!B$1:H$2632,7,FALSE)</f>
        <v>theatre</v>
      </c>
      <c r="L3503" t="str">
        <f>VLOOKUP(TRIM(SUBSTITUTE(D3503,CHAR(160),CHAR(32))),Metadata!B$1:J$2632,9,FALSE)</f>
        <v>prose</v>
      </c>
      <c r="M3503">
        <f>VLOOKUP(TRIM(SUBSTITUTE(D3503,CHAR(160),CHAR(32))),Metadata!B$1:K$2632,10,FALSE)</f>
        <v>21934</v>
      </c>
      <c r="N3503" s="1" t="s">
        <v>3991</v>
      </c>
      <c r="O3503">
        <v>61</v>
      </c>
      <c r="P3503">
        <v>65</v>
      </c>
      <c r="Q3503">
        <v>67</v>
      </c>
      <c r="R3503">
        <v>72</v>
      </c>
    </row>
    <row r="3504" spans="1:18" x14ac:dyDescent="0.25">
      <c r="A3504" t="s">
        <v>4354</v>
      </c>
      <c r="B3504" t="s">
        <v>4004</v>
      </c>
      <c r="C3504" t="s">
        <v>330</v>
      </c>
      <c r="D3504" t="s">
        <v>8805</v>
      </c>
      <c r="E3504" t="str">
        <f>VLOOKUP(TRIM(SUBSTITUTE(D3504,CHAR(160),CHAR(32))),Metadata!B$1:C$2632,2,FALSE)</f>
        <v>Camus, Albert, 1913-1960.</v>
      </c>
      <c r="F3504" t="str">
        <f>VLOOKUP(TRIM(SUBSTITUTE(D3504,CHAR(160),CHAR(32))),Metadata!B$1:D$2632,3,FALSE)</f>
        <v>La dévotion à la croix, adaptation</v>
      </c>
      <c r="G3504">
        <f>VLOOKUP(TRIM(SUBSTITUTE(D3504,CHAR(160),CHAR(32))),Metadata!B$1:E$2632,4,FALSE)</f>
        <v>1953</v>
      </c>
      <c r="H3504" t="s">
        <v>534</v>
      </c>
      <c r="J3504" t="str">
        <f>VLOOKUP(TRIM(SUBSTITUTE(D3504,CHAR(160),CHAR(32))),Metadata!B$1:H$2632,7,FALSE)</f>
        <v>theatre</v>
      </c>
      <c r="L3504" t="str">
        <f>VLOOKUP(TRIM(SUBSTITUTE(D3504,CHAR(160),CHAR(32))),Metadata!B$1:J$2632,9,FALSE)</f>
        <v>prose</v>
      </c>
      <c r="M3504">
        <f>VLOOKUP(TRIM(SUBSTITUTE(D3504,CHAR(160),CHAR(32))),Metadata!B$1:K$2632,10,FALSE)</f>
        <v>16704</v>
      </c>
      <c r="N3504" s="1" t="s">
        <v>3992</v>
      </c>
      <c r="O3504">
        <v>14</v>
      </c>
      <c r="P3504">
        <v>18</v>
      </c>
      <c r="Q3504">
        <v>20</v>
      </c>
      <c r="R3504">
        <v>25</v>
      </c>
    </row>
    <row r="3505" spans="1:18" x14ac:dyDescent="0.25">
      <c r="A3505" t="s">
        <v>4354</v>
      </c>
      <c r="B3505" t="s">
        <v>4004</v>
      </c>
      <c r="C3505" t="s">
        <v>330</v>
      </c>
      <c r="D3505" t="s">
        <v>8977</v>
      </c>
      <c r="E3505" t="str">
        <f>VLOOKUP(TRIM(SUBSTITUTE(D3505,CHAR(160),CHAR(32))),Metadata!B$1:C$2632,2,FALSE)</f>
        <v>Proust, Marcel, 1871-1922.</v>
      </c>
      <c r="F3505" t="str">
        <f>VLOOKUP(TRIM(SUBSTITUTE(D3505,CHAR(160),CHAR(32))),Metadata!B$1:D$2632,3,FALSE)</f>
        <v>Côté de Guermantes</v>
      </c>
      <c r="G3505">
        <f>VLOOKUP(TRIM(SUBSTITUTE(D3505,CHAR(160),CHAR(32))),Metadata!B$1:E$2632,4,FALSE)</f>
        <v>1920</v>
      </c>
      <c r="H3505" t="s">
        <v>534</v>
      </c>
      <c r="J3505" t="str">
        <f>VLOOKUP(TRIM(SUBSTITUTE(D3505,CHAR(160),CHAR(32))),Metadata!B$1:H$2632,7,FALSE)</f>
        <v>roman</v>
      </c>
      <c r="L3505" t="str">
        <f>VLOOKUP(TRIM(SUBSTITUTE(D3505,CHAR(160),CHAR(32))),Metadata!B$1:J$2632,9,FALSE)</f>
        <v>prose</v>
      </c>
      <c r="M3505">
        <f>VLOOKUP(TRIM(SUBSTITUTE(D3505,CHAR(160),CHAR(32))),Metadata!B$1:K$2632,10,FALSE)</f>
        <v>247207</v>
      </c>
      <c r="N3505" s="1" t="s">
        <v>3993</v>
      </c>
      <c r="O3505">
        <v>368</v>
      </c>
      <c r="P3505">
        <v>372</v>
      </c>
      <c r="Q3505">
        <v>374</v>
      </c>
      <c r="R3505">
        <v>379</v>
      </c>
    </row>
    <row r="3506" spans="1:18" x14ac:dyDescent="0.25">
      <c r="A3506" t="s">
        <v>4354</v>
      </c>
      <c r="B3506" t="s">
        <v>4004</v>
      </c>
      <c r="C3506" t="s">
        <v>330</v>
      </c>
      <c r="D3506" t="s">
        <v>8745</v>
      </c>
      <c r="E3506" t="str">
        <f>VLOOKUP(TRIM(SUBSTITUTE(D3506,CHAR(160),CHAR(32))),Metadata!B$1:C$2632,2,FALSE)</f>
        <v>Ambrière, Francis, 1907-</v>
      </c>
      <c r="F3506" t="str">
        <f>VLOOKUP(TRIM(SUBSTITUTE(D3506,CHAR(160),CHAR(32))),Metadata!B$1:D$2632,3,FALSE)</f>
        <v>Les grandes vacances</v>
      </c>
      <c r="G3506">
        <f>VLOOKUP(TRIM(SUBSTITUTE(D3506,CHAR(160),CHAR(32))),Metadata!B$1:E$2632,4,FALSE)</f>
        <v>1946</v>
      </c>
      <c r="H3506" t="s">
        <v>534</v>
      </c>
      <c r="J3506" t="str">
        <f>VLOOKUP(TRIM(SUBSTITUTE(D3506,CHAR(160),CHAR(32))),Metadata!B$1:H$2632,7,FALSE)</f>
        <v>roman</v>
      </c>
      <c r="L3506" t="str">
        <f>VLOOKUP(TRIM(SUBSTITUTE(D3506,CHAR(160),CHAR(32))),Metadata!B$1:J$2632,9,FALSE)</f>
        <v>prose</v>
      </c>
      <c r="M3506">
        <f>VLOOKUP(TRIM(SUBSTITUTE(D3506,CHAR(160),CHAR(32))),Metadata!B$1:K$2632,10,FALSE)</f>
        <v>124263</v>
      </c>
      <c r="N3506" s="1" t="s">
        <v>3994</v>
      </c>
      <c r="O3506">
        <v>162</v>
      </c>
      <c r="P3506">
        <v>166</v>
      </c>
      <c r="Q3506">
        <v>168</v>
      </c>
      <c r="R3506">
        <v>173</v>
      </c>
    </row>
    <row r="3507" spans="1:18" x14ac:dyDescent="0.25">
      <c r="A3507" t="s">
        <v>4354</v>
      </c>
      <c r="B3507" t="s">
        <v>4004</v>
      </c>
      <c r="C3507" t="s">
        <v>330</v>
      </c>
      <c r="D3507" t="s">
        <v>8942</v>
      </c>
      <c r="E3507" t="str">
        <f>VLOOKUP(TRIM(SUBSTITUTE(D3507,CHAR(160),CHAR(32))),Metadata!B$1:C$2632,2,FALSE)</f>
        <v>Maurois, André, 1885-1967.</v>
      </c>
      <c r="F3507" t="str">
        <f>VLOOKUP(TRIM(SUBSTITUTE(D3507,CHAR(160),CHAR(32))),Metadata!B$1:D$2632,3,FALSE)</f>
        <v>La Vie de Disraëli</v>
      </c>
      <c r="G3507">
        <f>VLOOKUP(TRIM(SUBSTITUTE(D3507,CHAR(160),CHAR(32))),Metadata!B$1:E$2632,4,FALSE)</f>
        <v>1927</v>
      </c>
      <c r="H3507" t="s">
        <v>534</v>
      </c>
      <c r="J3507" t="str">
        <f>VLOOKUP(TRIM(SUBSTITUTE(D3507,CHAR(160),CHAR(32))),Metadata!B$1:H$2632,7,FALSE)</f>
        <v>roman</v>
      </c>
      <c r="L3507" t="str">
        <f>VLOOKUP(TRIM(SUBSTITUTE(D3507,CHAR(160),CHAR(32))),Metadata!B$1:J$2632,9,FALSE)</f>
        <v>prose</v>
      </c>
      <c r="M3507">
        <f>VLOOKUP(TRIM(SUBSTITUTE(D3507,CHAR(160),CHAR(32))),Metadata!B$1:K$2632,10,FALSE)</f>
        <v>82540</v>
      </c>
      <c r="N3507" s="1" t="s">
        <v>3995</v>
      </c>
      <c r="O3507">
        <v>26</v>
      </c>
      <c r="P3507">
        <v>34</v>
      </c>
      <c r="Q3507">
        <v>36</v>
      </c>
      <c r="R3507">
        <v>41</v>
      </c>
    </row>
    <row r="3508" spans="1:18" x14ac:dyDescent="0.25">
      <c r="A3508" t="s">
        <v>4354</v>
      </c>
      <c r="B3508" t="s">
        <v>4004</v>
      </c>
      <c r="C3508" t="s">
        <v>330</v>
      </c>
      <c r="D3508" t="s">
        <v>7209</v>
      </c>
      <c r="E3508" t="str">
        <f>VLOOKUP(TRIM(SUBSTITUTE(D3508,CHAR(160),CHAR(32))),Metadata!B$1:C$2632,2,FALSE)</f>
        <v>Mathiez, Albert, 1874-1932.</v>
      </c>
      <c r="F3508" t="str">
        <f>VLOOKUP(TRIM(SUBSTITUTE(D3508,CHAR(160),CHAR(32))),Metadata!B$1:D$2632,3,FALSE)</f>
        <v>La révolution française</v>
      </c>
      <c r="G3508">
        <f>VLOOKUP(TRIM(SUBSTITUTE(D3508,CHAR(160),CHAR(32))),Metadata!B$1:E$2632,4,FALSE)</f>
        <v>1922</v>
      </c>
      <c r="H3508" t="s">
        <v>534</v>
      </c>
      <c r="J3508" t="str">
        <f>VLOOKUP(TRIM(SUBSTITUTE(D3508,CHAR(160),CHAR(32))),Metadata!B$1:H$2632,7,FALSE)</f>
        <v>traite</v>
      </c>
      <c r="L3508" t="str">
        <f>VLOOKUP(TRIM(SUBSTITUTE(D3508,CHAR(160),CHAR(32))),Metadata!B$1:J$2632,9,FALSE)</f>
        <v/>
      </c>
      <c r="M3508">
        <f>VLOOKUP(TRIM(SUBSTITUTE(D3508,CHAR(160),CHAR(32))),Metadata!B$1:K$2632,10,FALSE)</f>
        <v>207556</v>
      </c>
      <c r="N3508" s="1" t="s">
        <v>3996</v>
      </c>
      <c r="O3508">
        <v>61</v>
      </c>
      <c r="P3508">
        <v>66</v>
      </c>
      <c r="Q3508">
        <v>68</v>
      </c>
      <c r="R3508">
        <v>75</v>
      </c>
    </row>
    <row r="3509" spans="1:18" x14ac:dyDescent="0.25">
      <c r="A3509" t="s">
        <v>4354</v>
      </c>
      <c r="B3509" t="s">
        <v>4004</v>
      </c>
      <c r="C3509" t="s">
        <v>330</v>
      </c>
      <c r="D3509" t="s">
        <v>6934</v>
      </c>
      <c r="E3509" t="str">
        <f>VLOOKUP(TRIM(SUBSTITUTE(D3509,CHAR(160),CHAR(32))),Metadata!B$1:C$2632,2,FALSE)</f>
        <v>Jaurès, Jean, 1859-1914.</v>
      </c>
      <c r="F3509" t="str">
        <f>VLOOKUP(TRIM(SUBSTITUTE(D3509,CHAR(160),CHAR(32))),Metadata!B$1:D$2632,3,FALSE)</f>
        <v>Discours parlementaires</v>
      </c>
      <c r="G3509">
        <f>VLOOKUP(TRIM(SUBSTITUTE(D3509,CHAR(160),CHAR(32))),Metadata!B$1:E$2632,4,FALSE)</f>
        <v>1904</v>
      </c>
      <c r="H3509" t="s">
        <v>534</v>
      </c>
      <c r="J3509" t="str">
        <f>VLOOKUP(TRIM(SUBSTITUTE(D3509,CHAR(160),CHAR(32))),Metadata!B$1:H$2632,7,FALSE)</f>
        <v>traite</v>
      </c>
      <c r="L3509" t="str">
        <f>VLOOKUP(TRIM(SUBSTITUTE(D3509,CHAR(160),CHAR(32))),Metadata!B$1:J$2632,9,FALSE)</f>
        <v/>
      </c>
      <c r="M3509">
        <f>VLOOKUP(TRIM(SUBSTITUTE(D3509,CHAR(160),CHAR(32))),Metadata!B$1:K$2632,10,FALSE)</f>
        <v>301388</v>
      </c>
      <c r="N3509" s="4" t="s">
        <v>3997</v>
      </c>
      <c r="O3509">
        <v>147</v>
      </c>
      <c r="P3509">
        <v>151</v>
      </c>
      <c r="Q3509">
        <v>153</v>
      </c>
      <c r="R3509">
        <v>158</v>
      </c>
    </row>
    <row r="3510" spans="1:18" x14ac:dyDescent="0.25">
      <c r="A3510" t="s">
        <v>4354</v>
      </c>
      <c r="B3510" t="s">
        <v>4004</v>
      </c>
      <c r="C3510" t="s">
        <v>330</v>
      </c>
      <c r="D3510" t="s">
        <v>7703</v>
      </c>
      <c r="E3510" t="str">
        <f>VLOOKUP(TRIM(SUBSTITUTE(D3510,CHAR(160),CHAR(32))),Metadata!B$1:C$2632,2,FALSE)</f>
        <v>Mantoux, Étienne, 1913-1945.</v>
      </c>
      <c r="F3510" t="str">
        <f>VLOOKUP(TRIM(SUBSTITUTE(D3510,CHAR(160),CHAR(32))),Metadata!B$1:D$2632,3,FALSE)</f>
        <v>La paix calomniée ou les conséquences économiques de M. Keynes</v>
      </c>
      <c r="G3510">
        <f>VLOOKUP(TRIM(SUBSTITUTE(D3510,CHAR(160),CHAR(32))),Metadata!B$1:E$2632,4,FALSE)</f>
        <v>1946</v>
      </c>
      <c r="H3510" t="s">
        <v>534</v>
      </c>
      <c r="J3510" t="str">
        <f>VLOOKUP(TRIM(SUBSTITUTE(D3510,CHAR(160),CHAR(32))),Metadata!B$1:H$2632,7,FALSE)</f>
        <v>traite</v>
      </c>
      <c r="L3510" t="str">
        <f>VLOOKUP(TRIM(SUBSTITUTE(D3510,CHAR(160),CHAR(32))),Metadata!B$1:J$2632,9,FALSE)</f>
        <v/>
      </c>
      <c r="M3510">
        <f>VLOOKUP(TRIM(SUBSTITUTE(D3510,CHAR(160),CHAR(32))),Metadata!B$1:K$2632,10,FALSE)</f>
        <v>102525</v>
      </c>
      <c r="N3510" s="1" t="s">
        <v>3998</v>
      </c>
      <c r="O3510">
        <v>32</v>
      </c>
      <c r="P3510">
        <v>37</v>
      </c>
      <c r="Q3510">
        <v>39</v>
      </c>
      <c r="R3510">
        <v>46</v>
      </c>
    </row>
    <row r="3511" spans="1:18" x14ac:dyDescent="0.25">
      <c r="A3511" t="s">
        <v>4354</v>
      </c>
      <c r="B3511" t="s">
        <v>4004</v>
      </c>
      <c r="C3511" t="s">
        <v>330</v>
      </c>
      <c r="D3511" t="s">
        <v>8745</v>
      </c>
      <c r="E3511" t="str">
        <f>VLOOKUP(TRIM(SUBSTITUTE(D3511,CHAR(160),CHAR(32))),Metadata!B$1:C$2632,2,FALSE)</f>
        <v>Ambrière, Francis, 1907-</v>
      </c>
      <c r="F3511" t="str">
        <f>VLOOKUP(TRIM(SUBSTITUTE(D3511,CHAR(160),CHAR(32))),Metadata!B$1:D$2632,3,FALSE)</f>
        <v>Les grandes vacances</v>
      </c>
      <c r="G3511">
        <f>VLOOKUP(TRIM(SUBSTITUTE(D3511,CHAR(160),CHAR(32))),Metadata!B$1:E$2632,4,FALSE)</f>
        <v>1946</v>
      </c>
      <c r="H3511" t="s">
        <v>534</v>
      </c>
      <c r="J3511" t="str">
        <f>VLOOKUP(TRIM(SUBSTITUTE(D3511,CHAR(160),CHAR(32))),Metadata!B$1:H$2632,7,FALSE)</f>
        <v>roman</v>
      </c>
      <c r="L3511" t="str">
        <f>VLOOKUP(TRIM(SUBSTITUTE(D3511,CHAR(160),CHAR(32))),Metadata!B$1:J$2632,9,FALSE)</f>
        <v>prose</v>
      </c>
      <c r="M3511">
        <f>VLOOKUP(TRIM(SUBSTITUTE(D3511,CHAR(160),CHAR(32))),Metadata!B$1:K$2632,10,FALSE)</f>
        <v>124263</v>
      </c>
      <c r="N3511" s="1" t="s">
        <v>3999</v>
      </c>
      <c r="O3511">
        <v>202</v>
      </c>
      <c r="P3511">
        <v>207</v>
      </c>
      <c r="Q3511">
        <v>209</v>
      </c>
      <c r="R3511">
        <v>216</v>
      </c>
    </row>
    <row r="3512" spans="1:18" x14ac:dyDescent="0.25">
      <c r="A3512" t="s">
        <v>4354</v>
      </c>
      <c r="B3512" t="s">
        <v>4004</v>
      </c>
      <c r="C3512" t="s">
        <v>330</v>
      </c>
      <c r="D3512" t="s">
        <v>8807</v>
      </c>
      <c r="E3512" t="str">
        <f>VLOOKUP(TRIM(SUBSTITUTE(D3512,CHAR(160),CHAR(32))),Metadata!B$1:C$2632,2,FALSE)</f>
        <v>Camus, Albert, 1913-1960.</v>
      </c>
      <c r="F3512" t="str">
        <f>VLOOKUP(TRIM(SUBSTITUTE(D3512,CHAR(160),CHAR(32))),Metadata!B$1:D$2632,3,FALSE)</f>
        <v>Les possédés; pièce en trois parties adaptée du roman de Dostoïevski</v>
      </c>
      <c r="G3512">
        <f>VLOOKUP(TRIM(SUBSTITUTE(D3512,CHAR(160),CHAR(32))),Metadata!B$1:E$2632,4,FALSE)</f>
        <v>1959</v>
      </c>
      <c r="H3512" t="s">
        <v>534</v>
      </c>
      <c r="J3512" t="str">
        <f>VLOOKUP(TRIM(SUBSTITUTE(D3512,CHAR(160),CHAR(32))),Metadata!B$1:H$2632,7,FALSE)</f>
        <v>theatre</v>
      </c>
      <c r="L3512" t="str">
        <f>VLOOKUP(TRIM(SUBSTITUTE(D3512,CHAR(160),CHAR(32))),Metadata!B$1:J$2632,9,FALSE)</f>
        <v>prose</v>
      </c>
      <c r="M3512">
        <f>VLOOKUP(TRIM(SUBSTITUTE(D3512,CHAR(160),CHAR(32))),Metadata!B$1:K$2632,10,FALSE)</f>
        <v>39233</v>
      </c>
      <c r="N3512" s="1" t="s">
        <v>4000</v>
      </c>
      <c r="O3512">
        <v>15</v>
      </c>
      <c r="P3512">
        <v>20</v>
      </c>
      <c r="Q3512">
        <v>33</v>
      </c>
      <c r="R3512">
        <v>38</v>
      </c>
    </row>
    <row r="3513" spans="1:18" x14ac:dyDescent="0.25">
      <c r="A3513" t="s">
        <v>4354</v>
      </c>
      <c r="B3513" t="s">
        <v>4004</v>
      </c>
      <c r="C3513" t="s">
        <v>330</v>
      </c>
      <c r="D3513" t="s">
        <v>8750</v>
      </c>
      <c r="E3513" t="str">
        <f>VLOOKUP(TRIM(SUBSTITUTE(D3513,CHAR(160),CHAR(32))),Metadata!B$1:C$2632,2,FALSE)</f>
        <v>Aragon, Louis, 1897-1982.</v>
      </c>
      <c r="F3513" t="str">
        <f>VLOOKUP(TRIM(SUBSTITUTE(D3513,CHAR(160),CHAR(32))),Metadata!B$1:D$2632,3,FALSE)</f>
        <v>Les beaux quartiers</v>
      </c>
      <c r="G3513">
        <f>VLOOKUP(TRIM(SUBSTITUTE(D3513,CHAR(160),CHAR(32))),Metadata!B$1:E$2632,4,FALSE)</f>
        <v>1936</v>
      </c>
      <c r="H3513" t="s">
        <v>534</v>
      </c>
      <c r="J3513" t="str">
        <f>VLOOKUP(TRIM(SUBSTITUTE(D3513,CHAR(160),CHAR(32))),Metadata!B$1:H$2632,7,FALSE)</f>
        <v>roman</v>
      </c>
      <c r="L3513" t="str">
        <f>VLOOKUP(TRIM(SUBSTITUTE(D3513,CHAR(160),CHAR(32))),Metadata!B$1:J$2632,9,FALSE)</f>
        <v>prose</v>
      </c>
      <c r="M3513">
        <f>VLOOKUP(TRIM(SUBSTITUTE(D3513,CHAR(160),CHAR(32))),Metadata!B$1:K$2632,10,FALSE)</f>
        <v>185099</v>
      </c>
      <c r="N3513" s="1" t="s">
        <v>4001</v>
      </c>
      <c r="O3513">
        <v>55</v>
      </c>
      <c r="P3513">
        <v>60</v>
      </c>
      <c r="Q3513">
        <v>62</v>
      </c>
      <c r="R3513">
        <v>69</v>
      </c>
    </row>
    <row r="3514" spans="1:18" x14ac:dyDescent="0.25">
      <c r="A3514" t="s">
        <v>4354</v>
      </c>
      <c r="B3514" t="s">
        <v>4004</v>
      </c>
      <c r="C3514" t="s">
        <v>330</v>
      </c>
      <c r="D3514" t="s">
        <v>7404</v>
      </c>
      <c r="E3514" t="str">
        <f>VLOOKUP(TRIM(SUBSTITUTE(D3514,CHAR(160),CHAR(32))),Metadata!B$1:C$2632,2,FALSE)</f>
        <v>Levy-Bruhl, Lucien, 1857-1939.</v>
      </c>
      <c r="F3514" t="str">
        <f>VLOOKUP(TRIM(SUBSTITUTE(D3514,CHAR(160),CHAR(32))),Metadata!B$1:D$2632,3,FALSE)</f>
        <v>Le surnaturel et la nature dans la mentalité primitive</v>
      </c>
      <c r="G3514">
        <f>VLOOKUP(TRIM(SUBSTITUTE(D3514,CHAR(160),CHAR(32))),Metadata!B$1:E$2632,4,FALSE)</f>
        <v>1931</v>
      </c>
      <c r="H3514" t="s">
        <v>534</v>
      </c>
      <c r="J3514" t="str">
        <f>VLOOKUP(TRIM(SUBSTITUTE(D3514,CHAR(160),CHAR(32))),Metadata!B$1:H$2632,7,FALSE)</f>
        <v>traite</v>
      </c>
      <c r="L3514" t="str">
        <f>VLOOKUP(TRIM(SUBSTITUTE(D3514,CHAR(160),CHAR(32))),Metadata!B$1:J$2632,9,FALSE)</f>
        <v/>
      </c>
      <c r="M3514">
        <f>VLOOKUP(TRIM(SUBSTITUTE(D3514,CHAR(160),CHAR(32))),Metadata!B$1:K$2632,10,FALSE)</f>
        <v>168073</v>
      </c>
      <c r="N3514" s="1" t="s">
        <v>4002</v>
      </c>
      <c r="O3514">
        <v>69</v>
      </c>
      <c r="P3514">
        <v>74</v>
      </c>
      <c r="Q3514">
        <v>101</v>
      </c>
      <c r="R3514">
        <v>108</v>
      </c>
    </row>
    <row r="3515" spans="1:18" x14ac:dyDescent="0.25">
      <c r="A3515" t="s">
        <v>4354</v>
      </c>
      <c r="B3515" t="s">
        <v>4004</v>
      </c>
      <c r="C3515" t="s">
        <v>330</v>
      </c>
      <c r="D3515" t="s">
        <v>7382</v>
      </c>
      <c r="E3515" t="str">
        <f>VLOOKUP(TRIM(SUBSTITUTE(D3515,CHAR(160),CHAR(32))),Metadata!B$1:C$2632,2,FALSE)</f>
        <v>Bainville, Jacques, 1879-1936.</v>
      </c>
      <c r="F3515" t="str">
        <f>VLOOKUP(TRIM(SUBSTITUTE(D3515,CHAR(160),CHAR(32))),Metadata!B$1:D$2632,3,FALSE)</f>
        <v>Napoléon</v>
      </c>
      <c r="G3515">
        <f>VLOOKUP(TRIM(SUBSTITUTE(D3515,CHAR(160),CHAR(32))),Metadata!B$1:E$2632,4,FALSE)</f>
        <v>1931</v>
      </c>
      <c r="H3515" t="s">
        <v>534</v>
      </c>
      <c r="J3515" t="str">
        <f>VLOOKUP(TRIM(SUBSTITUTE(D3515,CHAR(160),CHAR(32))),Metadata!B$1:H$2632,7,FALSE)</f>
        <v>traite ou essai</v>
      </c>
      <c r="L3515" t="str">
        <f>VLOOKUP(TRIM(SUBSTITUTE(D3515,CHAR(160),CHAR(32))),Metadata!B$1:J$2632,9,FALSE)</f>
        <v/>
      </c>
      <c r="M3515">
        <f>VLOOKUP(TRIM(SUBSTITUTE(D3515,CHAR(160),CHAR(32))),Metadata!B$1:K$2632,10,FALSE)</f>
        <v>191193</v>
      </c>
      <c r="N3515" s="1" t="s">
        <v>4003</v>
      </c>
      <c r="O3515">
        <v>174</v>
      </c>
      <c r="P3515">
        <v>178</v>
      </c>
      <c r="Q3515">
        <v>180</v>
      </c>
      <c r="R3515">
        <v>185</v>
      </c>
    </row>
    <row r="3516" spans="1:18" x14ac:dyDescent="0.25">
      <c r="A3516" t="s">
        <v>4354</v>
      </c>
      <c r="B3516" t="s">
        <v>425</v>
      </c>
      <c r="C3516" t="s">
        <v>330</v>
      </c>
      <c r="D3516" t="s">
        <v>7915</v>
      </c>
      <c r="E3516" t="str">
        <f>VLOOKUP(TRIM(SUBSTITUTE(D3516,CHAR(160),CHAR(32))),Metadata!B$1:C$2632,2,FALSE)</f>
        <v>Mousket, Philippe, 13th cent.</v>
      </c>
      <c r="F3516" t="str">
        <f>VLOOKUP(TRIM(SUBSTITUTE(D3516,CHAR(160),CHAR(32))),Metadata!B$1:D$2632,3,FALSE)</f>
        <v>Chronique</v>
      </c>
      <c r="G3516">
        <f>VLOOKUP(TRIM(SUBSTITUTE(D3516,CHAR(160),CHAR(32))),Metadata!B$1:E$2632,4,FALSE)</f>
        <v>1243</v>
      </c>
      <c r="H3516" t="s">
        <v>453</v>
      </c>
      <c r="J3516" t="str">
        <f>VLOOKUP(TRIM(SUBSTITUTE(D3516,CHAR(160),CHAR(32))),Metadata!B$1:H$2632,7,FALSE)</f>
        <v>melanges litteraires</v>
      </c>
      <c r="L3516" t="str">
        <f>VLOOKUP(TRIM(SUBSTITUTE(D3516,CHAR(160),CHAR(32))),Metadata!B$1:J$2632,9,FALSE)</f>
        <v/>
      </c>
      <c r="M3516">
        <f>VLOOKUP(TRIM(SUBSTITUTE(D3516,CHAR(160),CHAR(32))),Metadata!B$1:K$2632,10,FALSE)</f>
        <v>181719</v>
      </c>
      <c r="N3516" t="s">
        <v>4005</v>
      </c>
      <c r="O3516">
        <v>227</v>
      </c>
      <c r="P3516">
        <v>236</v>
      </c>
    </row>
    <row r="3517" spans="1:18" x14ac:dyDescent="0.25">
      <c r="A3517" t="s">
        <v>4354</v>
      </c>
      <c r="B3517" t="s">
        <v>425</v>
      </c>
      <c r="C3517" t="s">
        <v>330</v>
      </c>
      <c r="D3517" t="s">
        <v>7945</v>
      </c>
      <c r="E3517" t="str">
        <f>VLOOKUP(TRIM(SUBSTITUTE(D3517,CHAR(160),CHAR(32))),Metadata!B$1:C$2632,2,FALSE)</f>
        <v>Montaigne, Michel Eyquem de</v>
      </c>
      <c r="F3517" t="str">
        <f>VLOOKUP(TRIM(SUBSTITUTE(D3517,CHAR(160),CHAR(32))),Metadata!B$1:D$2632,3,FALSE)</f>
        <v>Les Essais</v>
      </c>
      <c r="G3517">
        <f>VLOOKUP(TRIM(SUBSTITUTE(D3517,CHAR(160),CHAR(32))),Metadata!B$1:E$2632,4,FALSE)</f>
        <v>1595</v>
      </c>
      <c r="H3517" t="s">
        <v>456</v>
      </c>
      <c r="J3517" t="str">
        <f>VLOOKUP(TRIM(SUBSTITUTE(D3517,CHAR(160),CHAR(32))),Metadata!B$1:H$2632,7,FALSE)</f>
        <v>essai</v>
      </c>
      <c r="L3517" t="str">
        <f>VLOOKUP(TRIM(SUBSTITUTE(D3517,CHAR(160),CHAR(32))),Metadata!B$1:J$2632,9,FALSE)</f>
        <v/>
      </c>
      <c r="M3517">
        <f>VLOOKUP(TRIM(SUBSTITUTE(D3517,CHAR(160),CHAR(32))),Metadata!B$1:K$2632,10,FALSE)</f>
        <v>438631</v>
      </c>
      <c r="N3517" s="1" t="s">
        <v>4006</v>
      </c>
      <c r="O3517">
        <v>101</v>
      </c>
      <c r="P3517">
        <v>111</v>
      </c>
    </row>
    <row r="3518" spans="1:18" x14ac:dyDescent="0.25">
      <c r="A3518" t="s">
        <v>4354</v>
      </c>
      <c r="B3518" t="s">
        <v>425</v>
      </c>
      <c r="C3518" t="s">
        <v>330</v>
      </c>
      <c r="D3518" t="s">
        <v>7955</v>
      </c>
      <c r="E3518" t="str">
        <f>VLOOKUP(TRIM(SUBSTITUTE(D3518,CHAR(160),CHAR(32))),Metadata!B$1:C$2632,2,FALSE)</f>
        <v>Yver, Jacques, 1520-1572.</v>
      </c>
      <c r="F3518" t="str">
        <f>VLOOKUP(TRIM(SUBSTITUTE(D3518,CHAR(160),CHAR(32))),Metadata!B$1:D$2632,3,FALSE)</f>
        <v>Le Printemps (extraits)</v>
      </c>
      <c r="G3518">
        <f>VLOOKUP(TRIM(SUBSTITUTE(D3518,CHAR(160),CHAR(32))),Metadata!B$1:E$2632,4,FALSE)</f>
        <v>1557</v>
      </c>
      <c r="H3518" t="s">
        <v>456</v>
      </c>
      <c r="J3518" t="str">
        <f>VLOOKUP(TRIM(SUBSTITUTE(D3518,CHAR(160),CHAR(32))),Metadata!B$1:H$2632,7,FALSE)</f>
        <v>traite ou essai</v>
      </c>
      <c r="L3518" t="str">
        <f>VLOOKUP(TRIM(SUBSTITUTE(D3518,CHAR(160),CHAR(32))),Metadata!B$1:J$2632,9,FALSE)</f>
        <v/>
      </c>
      <c r="M3518">
        <f>VLOOKUP(TRIM(SUBSTITUTE(D3518,CHAR(160),CHAR(32))),Metadata!B$1:K$2632,10,FALSE)</f>
        <v>55236</v>
      </c>
      <c r="N3518" s="1" t="s">
        <v>4007</v>
      </c>
      <c r="O3518">
        <v>549</v>
      </c>
      <c r="P3518">
        <v>558</v>
      </c>
    </row>
    <row r="3519" spans="1:18" x14ac:dyDescent="0.25">
      <c r="A3519" t="s">
        <v>4354</v>
      </c>
      <c r="B3519" t="s">
        <v>425</v>
      </c>
      <c r="C3519" t="s">
        <v>330</v>
      </c>
      <c r="D3519" t="s">
        <v>7945</v>
      </c>
      <c r="E3519" t="str">
        <f>VLOOKUP(TRIM(SUBSTITUTE(D3519,CHAR(160),CHAR(32))),Metadata!B$1:C$2632,2,FALSE)</f>
        <v>Montaigne, Michel Eyquem de</v>
      </c>
      <c r="F3519" t="str">
        <f>VLOOKUP(TRIM(SUBSTITUTE(D3519,CHAR(160),CHAR(32))),Metadata!B$1:D$2632,3,FALSE)</f>
        <v>Les Essais</v>
      </c>
      <c r="G3519">
        <f>VLOOKUP(TRIM(SUBSTITUTE(D3519,CHAR(160),CHAR(32))),Metadata!B$1:E$2632,4,FALSE)</f>
        <v>1595</v>
      </c>
      <c r="H3519" t="s">
        <v>456</v>
      </c>
      <c r="J3519" t="str">
        <f>VLOOKUP(TRIM(SUBSTITUTE(D3519,CHAR(160),CHAR(32))),Metadata!B$1:H$2632,7,FALSE)</f>
        <v>essai</v>
      </c>
      <c r="L3519" t="str">
        <f>VLOOKUP(TRIM(SUBSTITUTE(D3519,CHAR(160),CHAR(32))),Metadata!B$1:J$2632,9,FALSE)</f>
        <v/>
      </c>
      <c r="M3519">
        <f>VLOOKUP(TRIM(SUBSTITUTE(D3519,CHAR(160),CHAR(32))),Metadata!B$1:K$2632,10,FALSE)</f>
        <v>438631</v>
      </c>
      <c r="N3519" t="s">
        <v>4008</v>
      </c>
      <c r="O3519">
        <v>139</v>
      </c>
      <c r="P3519">
        <v>148</v>
      </c>
    </row>
    <row r="3520" spans="1:18" x14ac:dyDescent="0.25">
      <c r="A3520" t="s">
        <v>4354</v>
      </c>
      <c r="B3520" t="s">
        <v>425</v>
      </c>
      <c r="C3520" t="s">
        <v>330</v>
      </c>
      <c r="D3520" t="s">
        <v>7945</v>
      </c>
      <c r="E3520" t="str">
        <f>VLOOKUP(TRIM(SUBSTITUTE(D3520,CHAR(160),CHAR(32))),Metadata!B$1:C$2632,2,FALSE)</f>
        <v>Montaigne, Michel Eyquem de</v>
      </c>
      <c r="F3520" t="str">
        <f>VLOOKUP(TRIM(SUBSTITUTE(D3520,CHAR(160),CHAR(32))),Metadata!B$1:D$2632,3,FALSE)</f>
        <v>Les Essais</v>
      </c>
      <c r="G3520">
        <f>VLOOKUP(TRIM(SUBSTITUTE(D3520,CHAR(160),CHAR(32))),Metadata!B$1:E$2632,4,FALSE)</f>
        <v>1595</v>
      </c>
      <c r="H3520" t="s">
        <v>456</v>
      </c>
      <c r="J3520" t="str">
        <f>VLOOKUP(TRIM(SUBSTITUTE(D3520,CHAR(160),CHAR(32))),Metadata!B$1:H$2632,7,FALSE)</f>
        <v>essai</v>
      </c>
      <c r="L3520" t="str">
        <f>VLOOKUP(TRIM(SUBSTITUTE(D3520,CHAR(160),CHAR(32))),Metadata!B$1:J$2632,9,FALSE)</f>
        <v/>
      </c>
      <c r="M3520">
        <f>VLOOKUP(TRIM(SUBSTITUTE(D3520,CHAR(160),CHAR(32))),Metadata!B$1:K$2632,10,FALSE)</f>
        <v>438631</v>
      </c>
      <c r="N3520" s="1" t="s">
        <v>4009</v>
      </c>
      <c r="O3520">
        <v>42</v>
      </c>
      <c r="P3520">
        <v>51</v>
      </c>
    </row>
    <row r="3521" spans="1:16" x14ac:dyDescent="0.25">
      <c r="A3521" t="s">
        <v>4354</v>
      </c>
      <c r="B3521" t="s">
        <v>425</v>
      </c>
      <c r="C3521" t="s">
        <v>330</v>
      </c>
      <c r="D3521" t="s">
        <v>8091</v>
      </c>
      <c r="E3521" t="str">
        <f>VLOOKUP(TRIM(SUBSTITUTE(D3521,CHAR(160),CHAR(32))),Metadata!B$1:C$2632,2,FALSE)</f>
        <v>Mersenne, Marin, 1588-1648.</v>
      </c>
      <c r="F3521" t="str">
        <f>VLOOKUP(TRIM(SUBSTITUTE(D3521,CHAR(160),CHAR(32))),Metadata!B$1:D$2632,3,FALSE)</f>
        <v>L'impiété des deistes, athées et libertins de ce genre....</v>
      </c>
      <c r="G3521">
        <f>VLOOKUP(TRIM(SUBSTITUTE(D3521,CHAR(160),CHAR(32))),Metadata!B$1:E$2632,4,FALSE)</f>
        <v>1624</v>
      </c>
      <c r="H3521" t="s">
        <v>445</v>
      </c>
      <c r="J3521" t="str">
        <f>VLOOKUP(TRIM(SUBSTITUTE(D3521,CHAR(160),CHAR(32))),Metadata!B$1:H$2632,7,FALSE)</f>
        <v>traite ou essai</v>
      </c>
      <c r="L3521" t="str">
        <f>VLOOKUP(TRIM(SUBSTITUTE(D3521,CHAR(160),CHAR(32))),Metadata!B$1:J$2632,9,FALSE)</f>
        <v>prose</v>
      </c>
      <c r="M3521">
        <f>VLOOKUP(TRIM(SUBSTITUTE(D3521,CHAR(160),CHAR(32))),Metadata!B$1:K$2632,10,FALSE)</f>
        <v>106120</v>
      </c>
      <c r="N3521" t="s">
        <v>4010</v>
      </c>
      <c r="O3521">
        <v>535</v>
      </c>
      <c r="P3521">
        <v>544</v>
      </c>
    </row>
    <row r="3522" spans="1:16" x14ac:dyDescent="0.25">
      <c r="A3522" t="s">
        <v>4354</v>
      </c>
      <c r="B3522" t="s">
        <v>425</v>
      </c>
      <c r="C3522" t="s">
        <v>330</v>
      </c>
      <c r="D3522" t="s">
        <v>7956</v>
      </c>
      <c r="E3522" t="str">
        <f>VLOOKUP(TRIM(SUBSTITUTE(D3522,CHAR(160),CHAR(32))),Metadata!B$1:C$2632,2,FALSE)</f>
        <v>Abbadie, Jacques, 1654-1727.</v>
      </c>
      <c r="F3522" t="str">
        <f>VLOOKUP(TRIM(SUBSTITUTE(D3522,CHAR(160),CHAR(32))),Metadata!B$1:D$2632,3,FALSE)</f>
        <v>Traité de la vérité de la religion chrétienne 1</v>
      </c>
      <c r="G3522">
        <f>VLOOKUP(TRIM(SUBSTITUTE(D3522,CHAR(160),CHAR(32))),Metadata!B$1:E$2632,4,FALSE)</f>
        <v>1684</v>
      </c>
      <c r="H3522" t="s">
        <v>445</v>
      </c>
      <c r="J3522" t="str">
        <f>VLOOKUP(TRIM(SUBSTITUTE(D3522,CHAR(160),CHAR(32))),Metadata!B$1:H$2632,7,FALSE)</f>
        <v>traite ou essai</v>
      </c>
      <c r="L3522" t="str">
        <f>VLOOKUP(TRIM(SUBSTITUTE(D3522,CHAR(160),CHAR(32))),Metadata!B$1:J$2632,9,FALSE)</f>
        <v>prose</v>
      </c>
      <c r="M3522">
        <f>VLOOKUP(TRIM(SUBSTITUTE(D3522,CHAR(160),CHAR(32))),Metadata!B$1:K$2632,10,FALSE)</f>
        <v>113883</v>
      </c>
      <c r="N3522" s="1" t="s">
        <v>4011</v>
      </c>
      <c r="O3522">
        <v>149</v>
      </c>
      <c r="P3522">
        <v>158</v>
      </c>
    </row>
    <row r="3523" spans="1:16" x14ac:dyDescent="0.25">
      <c r="A3523" t="s">
        <v>4354</v>
      </c>
      <c r="B3523" t="s">
        <v>425</v>
      </c>
      <c r="C3523" t="s">
        <v>330</v>
      </c>
      <c r="D3523" t="s">
        <v>7989</v>
      </c>
      <c r="E3523" t="str">
        <f>VLOOKUP(TRIM(SUBSTITUTE(D3523,CHAR(160),CHAR(32))),Metadata!B$1:C$2632,2,FALSE)</f>
        <v>Bayle, Pierre, 1647-1706.</v>
      </c>
      <c r="F3523" t="str">
        <f>VLOOKUP(TRIM(SUBSTITUTE(D3523,CHAR(160),CHAR(32))),Metadata!B$1:D$2632,3,FALSE)</f>
        <v>Commentaire philosophique sur ces paroles de Jésus-Christ</v>
      </c>
      <c r="G3523">
        <f>VLOOKUP(TRIM(SUBSTITUTE(D3523,CHAR(160),CHAR(32))),Metadata!B$1:E$2632,4,FALSE)</f>
        <v>1686</v>
      </c>
      <c r="H3523" t="s">
        <v>445</v>
      </c>
      <c r="J3523" t="str">
        <f>VLOOKUP(TRIM(SUBSTITUTE(D3523,CHAR(160),CHAR(32))),Metadata!B$1:H$2632,7,FALSE)</f>
        <v>traite ou essai</v>
      </c>
      <c r="L3523" t="str">
        <f>VLOOKUP(TRIM(SUBSTITUTE(D3523,CHAR(160),CHAR(32))),Metadata!B$1:J$2632,9,FALSE)</f>
        <v>prose</v>
      </c>
      <c r="M3523">
        <f>VLOOKUP(TRIM(SUBSTITUTE(D3523,CHAR(160),CHAR(32))),Metadata!B$1:K$2632,10,FALSE)</f>
        <v>125224</v>
      </c>
      <c r="N3523" s="1" t="s">
        <v>4012</v>
      </c>
      <c r="O3523">
        <v>433</v>
      </c>
      <c r="P3523">
        <v>442</v>
      </c>
    </row>
    <row r="3524" spans="1:16" x14ac:dyDescent="0.25">
      <c r="A3524" t="s">
        <v>4354</v>
      </c>
      <c r="B3524" t="s">
        <v>425</v>
      </c>
      <c r="C3524" t="s">
        <v>330</v>
      </c>
      <c r="D3524" t="s">
        <v>7989</v>
      </c>
      <c r="E3524" t="str">
        <f>VLOOKUP(TRIM(SUBSTITUTE(D3524,CHAR(160),CHAR(32))),Metadata!B$1:C$2632,2,FALSE)</f>
        <v>Bayle, Pierre, 1647-1706.</v>
      </c>
      <c r="F3524" t="str">
        <f>VLOOKUP(TRIM(SUBSTITUTE(D3524,CHAR(160),CHAR(32))),Metadata!B$1:D$2632,3,FALSE)</f>
        <v>Commentaire philosophique sur ces paroles de Jésus-Christ</v>
      </c>
      <c r="G3524">
        <f>VLOOKUP(TRIM(SUBSTITUTE(D3524,CHAR(160),CHAR(32))),Metadata!B$1:E$2632,4,FALSE)</f>
        <v>1686</v>
      </c>
      <c r="H3524" t="s">
        <v>445</v>
      </c>
      <c r="J3524" t="str">
        <f>VLOOKUP(TRIM(SUBSTITUTE(D3524,CHAR(160),CHAR(32))),Metadata!B$1:H$2632,7,FALSE)</f>
        <v>traite ou essai</v>
      </c>
      <c r="L3524" t="str">
        <f>VLOOKUP(TRIM(SUBSTITUTE(D3524,CHAR(160),CHAR(32))),Metadata!B$1:J$2632,9,FALSE)</f>
        <v>prose</v>
      </c>
      <c r="M3524">
        <f>VLOOKUP(TRIM(SUBSTITUTE(D3524,CHAR(160),CHAR(32))),Metadata!B$1:K$2632,10,FALSE)</f>
        <v>125224</v>
      </c>
      <c r="N3524" s="1" t="s">
        <v>4013</v>
      </c>
      <c r="O3524">
        <v>284</v>
      </c>
      <c r="P3524">
        <v>293</v>
      </c>
    </row>
    <row r="3525" spans="1:16" x14ac:dyDescent="0.25">
      <c r="A3525" t="s">
        <v>4354</v>
      </c>
      <c r="B3525" t="s">
        <v>425</v>
      </c>
      <c r="C3525" t="s">
        <v>330</v>
      </c>
      <c r="D3525" t="s">
        <v>7956</v>
      </c>
      <c r="E3525" t="str">
        <f>VLOOKUP(TRIM(SUBSTITUTE(D3525,CHAR(160),CHAR(32))),Metadata!B$1:C$2632,2,FALSE)</f>
        <v>Abbadie, Jacques, 1654-1727.</v>
      </c>
      <c r="F3525" t="str">
        <f>VLOOKUP(TRIM(SUBSTITUTE(D3525,CHAR(160),CHAR(32))),Metadata!B$1:D$2632,3,FALSE)</f>
        <v>Traité de la vérité de la religion chrétienne 1</v>
      </c>
      <c r="G3525">
        <f>VLOOKUP(TRIM(SUBSTITUTE(D3525,CHAR(160),CHAR(32))),Metadata!B$1:E$2632,4,FALSE)</f>
        <v>1684</v>
      </c>
      <c r="H3525" t="s">
        <v>445</v>
      </c>
      <c r="J3525" t="str">
        <f>VLOOKUP(TRIM(SUBSTITUTE(D3525,CHAR(160),CHAR(32))),Metadata!B$1:H$2632,7,FALSE)</f>
        <v>traite ou essai</v>
      </c>
      <c r="L3525" t="str">
        <f>VLOOKUP(TRIM(SUBSTITUTE(D3525,CHAR(160),CHAR(32))),Metadata!B$1:J$2632,9,FALSE)</f>
        <v>prose</v>
      </c>
      <c r="M3525">
        <f>VLOOKUP(TRIM(SUBSTITUTE(D3525,CHAR(160),CHAR(32))),Metadata!B$1:K$2632,10,FALSE)</f>
        <v>113883</v>
      </c>
      <c r="N3525" s="1" t="s">
        <v>4014</v>
      </c>
      <c r="O3525">
        <v>146</v>
      </c>
      <c r="P3525">
        <v>155</v>
      </c>
    </row>
    <row r="3526" spans="1:16" x14ac:dyDescent="0.25">
      <c r="A3526" t="s">
        <v>4354</v>
      </c>
      <c r="B3526" t="s">
        <v>425</v>
      </c>
      <c r="C3526" t="s">
        <v>330</v>
      </c>
      <c r="D3526" t="s">
        <v>7957</v>
      </c>
      <c r="E3526" t="str">
        <f>VLOOKUP(TRIM(SUBSTITUTE(D3526,CHAR(160),CHAR(32))),Metadata!B$1:C$2632,2,FALSE)</f>
        <v>Abbadie, Jacques, 1654-1727.</v>
      </c>
      <c r="F3526" t="str">
        <f>VLOOKUP(TRIM(SUBSTITUTE(D3526,CHAR(160),CHAR(32))),Metadata!B$1:D$2632,3,FALSE)</f>
        <v>Traité de la vérité de la religion chrétienne 2</v>
      </c>
      <c r="G3526">
        <f>VLOOKUP(TRIM(SUBSTITUTE(D3526,CHAR(160),CHAR(32))),Metadata!B$1:E$2632,4,FALSE)</f>
        <v>1684</v>
      </c>
      <c r="H3526" t="s">
        <v>445</v>
      </c>
      <c r="J3526" t="str">
        <f>VLOOKUP(TRIM(SUBSTITUTE(D3526,CHAR(160),CHAR(32))),Metadata!B$1:H$2632,7,FALSE)</f>
        <v>traite ou essai</v>
      </c>
      <c r="L3526" t="str">
        <f>VLOOKUP(TRIM(SUBSTITUTE(D3526,CHAR(160),CHAR(32))),Metadata!B$1:J$2632,9,FALSE)</f>
        <v>prose</v>
      </c>
      <c r="M3526">
        <f>VLOOKUP(TRIM(SUBSTITUTE(D3526,CHAR(160),CHAR(32))),Metadata!B$1:K$2632,10,FALSE)</f>
        <v>89563</v>
      </c>
      <c r="N3526" s="1" t="s">
        <v>4015</v>
      </c>
      <c r="O3526">
        <v>126</v>
      </c>
      <c r="P3526">
        <v>135</v>
      </c>
    </row>
    <row r="3527" spans="1:16" x14ac:dyDescent="0.25">
      <c r="A3527" t="s">
        <v>4354</v>
      </c>
      <c r="B3527" t="s">
        <v>425</v>
      </c>
      <c r="C3527" t="s">
        <v>330</v>
      </c>
      <c r="D3527" t="s">
        <v>8052</v>
      </c>
      <c r="E3527" t="str">
        <f>VLOOKUP(TRIM(SUBSTITUTE(D3527,CHAR(160),CHAR(32))),Metadata!B$1:C$2632,2,FALSE)</f>
        <v>Fénelon, François de Salignac de La Mothe-, 1651-1715.</v>
      </c>
      <c r="F3527" t="str">
        <f>VLOOKUP(TRIM(SUBSTITUTE(D3527,CHAR(160),CHAR(32))),Metadata!B$1:D$2632,3,FALSE)</f>
        <v>Explication des maximes des saints sur la vie intérieure</v>
      </c>
      <c r="G3527">
        <f>VLOOKUP(TRIM(SUBSTITUTE(D3527,CHAR(160),CHAR(32))),Metadata!B$1:E$2632,4,FALSE)</f>
        <v>1697</v>
      </c>
      <c r="H3527" t="s">
        <v>445</v>
      </c>
      <c r="J3527" t="str">
        <f>VLOOKUP(TRIM(SUBSTITUTE(D3527,CHAR(160),CHAR(32))),Metadata!B$1:H$2632,7,FALSE)</f>
        <v>traite ou essai</v>
      </c>
      <c r="L3527" t="str">
        <f>VLOOKUP(TRIM(SUBSTITUTE(D3527,CHAR(160),CHAR(32))),Metadata!B$1:J$2632,9,FALSE)</f>
        <v>prose</v>
      </c>
      <c r="M3527">
        <f>VLOOKUP(TRIM(SUBSTITUTE(D3527,CHAR(160),CHAR(32))),Metadata!B$1:K$2632,10,FALSE)</f>
        <v>45226</v>
      </c>
      <c r="N3527" s="1" t="s">
        <v>4016</v>
      </c>
      <c r="O3527">
        <v>394</v>
      </c>
      <c r="P3527">
        <v>404</v>
      </c>
    </row>
    <row r="3528" spans="1:16" x14ac:dyDescent="0.25">
      <c r="A3528" t="s">
        <v>4354</v>
      </c>
      <c r="B3528" t="s">
        <v>425</v>
      </c>
      <c r="C3528" t="s">
        <v>330</v>
      </c>
      <c r="D3528" t="s">
        <v>8091</v>
      </c>
      <c r="E3528" t="str">
        <f>VLOOKUP(TRIM(SUBSTITUTE(D3528,CHAR(160),CHAR(32))),Metadata!B$1:C$2632,2,FALSE)</f>
        <v>Mersenne, Marin, 1588-1648.</v>
      </c>
      <c r="F3528" t="str">
        <f>VLOOKUP(TRIM(SUBSTITUTE(D3528,CHAR(160),CHAR(32))),Metadata!B$1:D$2632,3,FALSE)</f>
        <v>L'impiété des deistes, athées et libertins de ce genre....</v>
      </c>
      <c r="G3528">
        <f>VLOOKUP(TRIM(SUBSTITUTE(D3528,CHAR(160),CHAR(32))),Metadata!B$1:E$2632,4,FALSE)</f>
        <v>1624</v>
      </c>
      <c r="H3528" t="s">
        <v>445</v>
      </c>
      <c r="J3528" t="str">
        <f>VLOOKUP(TRIM(SUBSTITUTE(D3528,CHAR(160),CHAR(32))),Metadata!B$1:H$2632,7,FALSE)</f>
        <v>traite ou essai</v>
      </c>
      <c r="L3528" t="str">
        <f>VLOOKUP(TRIM(SUBSTITUTE(D3528,CHAR(160),CHAR(32))),Metadata!B$1:J$2632,9,FALSE)</f>
        <v>prose</v>
      </c>
      <c r="M3528">
        <f>VLOOKUP(TRIM(SUBSTITUTE(D3528,CHAR(160),CHAR(32))),Metadata!B$1:K$2632,10,FALSE)</f>
        <v>106120</v>
      </c>
      <c r="N3528" s="1" t="s">
        <v>4017</v>
      </c>
      <c r="O3528">
        <v>34</v>
      </c>
      <c r="P3528">
        <v>43</v>
      </c>
    </row>
    <row r="3529" spans="1:16" x14ac:dyDescent="0.25">
      <c r="A3529" t="s">
        <v>4354</v>
      </c>
      <c r="B3529" t="s">
        <v>425</v>
      </c>
      <c r="C3529" t="s">
        <v>330</v>
      </c>
      <c r="D3529" t="s">
        <v>7989</v>
      </c>
      <c r="E3529" t="str">
        <f>VLOOKUP(TRIM(SUBSTITUTE(D3529,CHAR(160),CHAR(32))),Metadata!B$1:C$2632,2,FALSE)</f>
        <v>Bayle, Pierre, 1647-1706.</v>
      </c>
      <c r="F3529" t="str">
        <f>VLOOKUP(TRIM(SUBSTITUTE(D3529,CHAR(160),CHAR(32))),Metadata!B$1:D$2632,3,FALSE)</f>
        <v>Commentaire philosophique sur ces paroles de Jésus-Christ</v>
      </c>
      <c r="G3529">
        <f>VLOOKUP(TRIM(SUBSTITUTE(D3529,CHAR(160),CHAR(32))),Metadata!B$1:E$2632,4,FALSE)</f>
        <v>1686</v>
      </c>
      <c r="H3529" t="s">
        <v>445</v>
      </c>
      <c r="J3529" t="str">
        <f>VLOOKUP(TRIM(SUBSTITUTE(D3529,CHAR(160),CHAR(32))),Metadata!B$1:H$2632,7,FALSE)</f>
        <v>traite ou essai</v>
      </c>
      <c r="L3529" t="str">
        <f>VLOOKUP(TRIM(SUBSTITUTE(D3529,CHAR(160),CHAR(32))),Metadata!B$1:J$2632,9,FALSE)</f>
        <v>prose</v>
      </c>
      <c r="M3529">
        <f>VLOOKUP(TRIM(SUBSTITUTE(D3529,CHAR(160),CHAR(32))),Metadata!B$1:K$2632,10,FALSE)</f>
        <v>125224</v>
      </c>
      <c r="N3529" s="1" t="s">
        <v>4018</v>
      </c>
      <c r="O3529">
        <v>113</v>
      </c>
      <c r="P3529">
        <v>122</v>
      </c>
    </row>
    <row r="3530" spans="1:16" x14ac:dyDescent="0.25">
      <c r="A3530" t="s">
        <v>4354</v>
      </c>
      <c r="B3530" t="s">
        <v>425</v>
      </c>
      <c r="C3530" t="s">
        <v>330</v>
      </c>
      <c r="D3530" t="s">
        <v>7985</v>
      </c>
      <c r="E3530" t="str">
        <f>VLOOKUP(TRIM(SUBSTITUTE(D3530,CHAR(160),CHAR(32))),Metadata!B$1:C$2632,2,FALSE)</f>
        <v>Balzac, Jean-Louis Guez, seigneur de, 1597-1654.</v>
      </c>
      <c r="F3530" t="str">
        <f>VLOOKUP(TRIM(SUBSTITUTE(D3530,CHAR(160),CHAR(32))),Metadata!B$1:D$2632,3,FALSE)</f>
        <v>Les Entretiens</v>
      </c>
      <c r="G3530">
        <f>VLOOKUP(TRIM(SUBSTITUTE(D3530,CHAR(160),CHAR(32))),Metadata!B$1:E$2632,4,FALSE)</f>
        <v>1654</v>
      </c>
      <c r="H3530" t="s">
        <v>445</v>
      </c>
      <c r="J3530" t="str">
        <f>VLOOKUP(TRIM(SUBSTITUTE(D3530,CHAR(160),CHAR(32))),Metadata!B$1:H$2632,7,FALSE)</f>
        <v>melanges litteraires</v>
      </c>
      <c r="L3530" t="str">
        <f>VLOOKUP(TRIM(SUBSTITUTE(D3530,CHAR(160),CHAR(32))),Metadata!B$1:J$2632,9,FALSE)</f>
        <v>prose</v>
      </c>
      <c r="M3530">
        <f>VLOOKUP(TRIM(SUBSTITUTE(D3530,CHAR(160),CHAR(32))),Metadata!B$1:K$2632,10,FALSE)</f>
        <v>62258</v>
      </c>
      <c r="N3530" s="1" t="s">
        <v>4019</v>
      </c>
      <c r="O3530">
        <v>73</v>
      </c>
      <c r="P3530">
        <v>82</v>
      </c>
    </row>
    <row r="3531" spans="1:16" x14ac:dyDescent="0.25">
      <c r="A3531" t="s">
        <v>4354</v>
      </c>
      <c r="B3531" t="s">
        <v>425</v>
      </c>
      <c r="C3531" t="s">
        <v>330</v>
      </c>
      <c r="D3531" t="s">
        <v>7989</v>
      </c>
      <c r="E3531" t="str">
        <f>VLOOKUP(TRIM(SUBSTITUTE(D3531,CHAR(160),CHAR(32))),Metadata!B$1:C$2632,2,FALSE)</f>
        <v>Bayle, Pierre, 1647-1706.</v>
      </c>
      <c r="F3531" t="str">
        <f>VLOOKUP(TRIM(SUBSTITUTE(D3531,CHAR(160),CHAR(32))),Metadata!B$1:D$2632,3,FALSE)</f>
        <v>Commentaire philosophique sur ces paroles de Jésus-Christ</v>
      </c>
      <c r="G3531">
        <f>VLOOKUP(TRIM(SUBSTITUTE(D3531,CHAR(160),CHAR(32))),Metadata!B$1:E$2632,4,FALSE)</f>
        <v>1686</v>
      </c>
      <c r="H3531" t="s">
        <v>445</v>
      </c>
      <c r="J3531" t="str">
        <f>VLOOKUP(TRIM(SUBSTITUTE(D3531,CHAR(160),CHAR(32))),Metadata!B$1:H$2632,7,FALSE)</f>
        <v>traite ou essai</v>
      </c>
      <c r="L3531" t="str">
        <f>VLOOKUP(TRIM(SUBSTITUTE(D3531,CHAR(160),CHAR(32))),Metadata!B$1:J$2632,9,FALSE)</f>
        <v>prose</v>
      </c>
      <c r="M3531">
        <f>VLOOKUP(TRIM(SUBSTITUTE(D3531,CHAR(160),CHAR(32))),Metadata!B$1:K$2632,10,FALSE)</f>
        <v>125224</v>
      </c>
      <c r="N3531" s="1" t="s">
        <v>4020</v>
      </c>
      <c r="O3531">
        <v>122</v>
      </c>
      <c r="P3531">
        <v>131</v>
      </c>
    </row>
    <row r="3532" spans="1:16" x14ac:dyDescent="0.25">
      <c r="A3532" t="s">
        <v>4354</v>
      </c>
      <c r="B3532" t="s">
        <v>425</v>
      </c>
      <c r="C3532" t="s">
        <v>330</v>
      </c>
      <c r="D3532" t="s">
        <v>7956</v>
      </c>
      <c r="E3532" t="str">
        <f>VLOOKUP(TRIM(SUBSTITUTE(D3532,CHAR(160),CHAR(32))),Metadata!B$1:C$2632,2,FALSE)</f>
        <v>Abbadie, Jacques, 1654-1727.</v>
      </c>
      <c r="F3532" t="str">
        <f>VLOOKUP(TRIM(SUBSTITUTE(D3532,CHAR(160),CHAR(32))),Metadata!B$1:D$2632,3,FALSE)</f>
        <v>Traité de la vérité de la religion chrétienne 1</v>
      </c>
      <c r="G3532">
        <f>VLOOKUP(TRIM(SUBSTITUTE(D3532,CHAR(160),CHAR(32))),Metadata!B$1:E$2632,4,FALSE)</f>
        <v>1684</v>
      </c>
      <c r="H3532" t="s">
        <v>445</v>
      </c>
      <c r="J3532" t="str">
        <f>VLOOKUP(TRIM(SUBSTITUTE(D3532,CHAR(160),CHAR(32))),Metadata!B$1:H$2632,7,FALSE)</f>
        <v>traite ou essai</v>
      </c>
      <c r="L3532" t="str">
        <f>VLOOKUP(TRIM(SUBSTITUTE(D3532,CHAR(160),CHAR(32))),Metadata!B$1:J$2632,9,FALSE)</f>
        <v>prose</v>
      </c>
      <c r="M3532">
        <f>VLOOKUP(TRIM(SUBSTITUTE(D3532,CHAR(160),CHAR(32))),Metadata!B$1:K$2632,10,FALSE)</f>
        <v>113883</v>
      </c>
      <c r="N3532" s="1" t="s">
        <v>4021</v>
      </c>
      <c r="O3532">
        <v>77</v>
      </c>
      <c r="P3532">
        <v>87</v>
      </c>
    </row>
    <row r="3533" spans="1:16" x14ac:dyDescent="0.25">
      <c r="A3533" t="s">
        <v>4354</v>
      </c>
      <c r="B3533" t="s">
        <v>425</v>
      </c>
      <c r="C3533" t="s">
        <v>330</v>
      </c>
      <c r="D3533" t="s">
        <v>7956</v>
      </c>
      <c r="E3533" t="str">
        <f>VLOOKUP(TRIM(SUBSTITUTE(D3533,CHAR(160),CHAR(32))),Metadata!B$1:C$2632,2,FALSE)</f>
        <v>Abbadie, Jacques, 1654-1727.</v>
      </c>
      <c r="F3533" t="str">
        <f>VLOOKUP(TRIM(SUBSTITUTE(D3533,CHAR(160),CHAR(32))),Metadata!B$1:D$2632,3,FALSE)</f>
        <v>Traité de la vérité de la religion chrétienne 1</v>
      </c>
      <c r="G3533">
        <f>VLOOKUP(TRIM(SUBSTITUTE(D3533,CHAR(160),CHAR(32))),Metadata!B$1:E$2632,4,FALSE)</f>
        <v>1684</v>
      </c>
      <c r="H3533" t="s">
        <v>445</v>
      </c>
      <c r="J3533" t="str">
        <f>VLOOKUP(TRIM(SUBSTITUTE(D3533,CHAR(160),CHAR(32))),Metadata!B$1:H$2632,7,FALSE)</f>
        <v>traite ou essai</v>
      </c>
      <c r="L3533" t="str">
        <f>VLOOKUP(TRIM(SUBSTITUTE(D3533,CHAR(160),CHAR(32))),Metadata!B$1:J$2632,9,FALSE)</f>
        <v>prose</v>
      </c>
      <c r="M3533">
        <f>VLOOKUP(TRIM(SUBSTITUTE(D3533,CHAR(160),CHAR(32))),Metadata!B$1:K$2632,10,FALSE)</f>
        <v>113883</v>
      </c>
      <c r="N3533" s="1" t="s">
        <v>4022</v>
      </c>
      <c r="O3533">
        <v>240</v>
      </c>
      <c r="P3533">
        <v>249</v>
      </c>
    </row>
    <row r="3534" spans="1:16" x14ac:dyDescent="0.25">
      <c r="A3534" t="s">
        <v>4354</v>
      </c>
      <c r="B3534" t="s">
        <v>425</v>
      </c>
      <c r="C3534" t="s">
        <v>330</v>
      </c>
      <c r="D3534" t="s">
        <v>7957</v>
      </c>
      <c r="E3534" t="str">
        <f>VLOOKUP(TRIM(SUBSTITUTE(D3534,CHAR(160),CHAR(32))),Metadata!B$1:C$2632,2,FALSE)</f>
        <v>Abbadie, Jacques, 1654-1727.</v>
      </c>
      <c r="F3534" t="str">
        <f>VLOOKUP(TRIM(SUBSTITUTE(D3534,CHAR(160),CHAR(32))),Metadata!B$1:D$2632,3,FALSE)</f>
        <v>Traité de la vérité de la religion chrétienne 2</v>
      </c>
      <c r="G3534">
        <f>VLOOKUP(TRIM(SUBSTITUTE(D3534,CHAR(160),CHAR(32))),Metadata!B$1:E$2632,4,FALSE)</f>
        <v>1684</v>
      </c>
      <c r="H3534" t="s">
        <v>445</v>
      </c>
      <c r="J3534" t="str">
        <f>VLOOKUP(TRIM(SUBSTITUTE(D3534,CHAR(160),CHAR(32))),Metadata!B$1:H$2632,7,FALSE)</f>
        <v>traite ou essai</v>
      </c>
      <c r="L3534" t="str">
        <f>VLOOKUP(TRIM(SUBSTITUTE(D3534,CHAR(160),CHAR(32))),Metadata!B$1:J$2632,9,FALSE)</f>
        <v>prose</v>
      </c>
      <c r="M3534">
        <f>VLOOKUP(TRIM(SUBSTITUTE(D3534,CHAR(160),CHAR(32))),Metadata!B$1:K$2632,10,FALSE)</f>
        <v>89563</v>
      </c>
      <c r="N3534" s="1" t="s">
        <v>4023</v>
      </c>
      <c r="O3534">
        <v>136</v>
      </c>
      <c r="P3534">
        <v>145</v>
      </c>
    </row>
    <row r="3535" spans="1:16" x14ac:dyDescent="0.25">
      <c r="A3535" t="s">
        <v>4354</v>
      </c>
      <c r="B3535" t="s">
        <v>425</v>
      </c>
      <c r="C3535" t="s">
        <v>330</v>
      </c>
      <c r="D3535" t="s">
        <v>7989</v>
      </c>
      <c r="E3535" t="str">
        <f>VLOOKUP(TRIM(SUBSTITUTE(D3535,CHAR(160),CHAR(32))),Metadata!B$1:C$2632,2,FALSE)</f>
        <v>Bayle, Pierre, 1647-1706.</v>
      </c>
      <c r="F3535" t="str">
        <f>VLOOKUP(TRIM(SUBSTITUTE(D3535,CHAR(160),CHAR(32))),Metadata!B$1:D$2632,3,FALSE)</f>
        <v>Commentaire philosophique sur ces paroles de Jésus-Christ</v>
      </c>
      <c r="G3535">
        <f>VLOOKUP(TRIM(SUBSTITUTE(D3535,CHAR(160),CHAR(32))),Metadata!B$1:E$2632,4,FALSE)</f>
        <v>1686</v>
      </c>
      <c r="H3535" t="s">
        <v>445</v>
      </c>
      <c r="J3535" t="str">
        <f>VLOOKUP(TRIM(SUBSTITUTE(D3535,CHAR(160),CHAR(32))),Metadata!B$1:H$2632,7,FALSE)</f>
        <v>traite ou essai</v>
      </c>
      <c r="L3535" t="str">
        <f>VLOOKUP(TRIM(SUBSTITUTE(D3535,CHAR(160),CHAR(32))),Metadata!B$1:J$2632,9,FALSE)</f>
        <v>prose</v>
      </c>
      <c r="M3535">
        <f>VLOOKUP(TRIM(SUBSTITUTE(D3535,CHAR(160),CHAR(32))),Metadata!B$1:K$2632,10,FALSE)</f>
        <v>125224</v>
      </c>
      <c r="N3535" s="1" t="s">
        <v>4024</v>
      </c>
      <c r="O3535">
        <v>130</v>
      </c>
      <c r="P3535">
        <v>139</v>
      </c>
    </row>
    <row r="3536" spans="1:16" x14ac:dyDescent="0.25">
      <c r="A3536" t="s">
        <v>4354</v>
      </c>
      <c r="B3536" t="s">
        <v>425</v>
      </c>
      <c r="C3536" t="s">
        <v>330</v>
      </c>
      <c r="D3536" t="s">
        <v>7956</v>
      </c>
      <c r="E3536" t="str">
        <f>VLOOKUP(TRIM(SUBSTITUTE(D3536,CHAR(160),CHAR(32))),Metadata!B$1:C$2632,2,FALSE)</f>
        <v>Abbadie, Jacques, 1654-1727.</v>
      </c>
      <c r="F3536" t="str">
        <f>VLOOKUP(TRIM(SUBSTITUTE(D3536,CHAR(160),CHAR(32))),Metadata!B$1:D$2632,3,FALSE)</f>
        <v>Traité de la vérité de la religion chrétienne 1</v>
      </c>
      <c r="G3536">
        <f>VLOOKUP(TRIM(SUBSTITUTE(D3536,CHAR(160),CHAR(32))),Metadata!B$1:E$2632,4,FALSE)</f>
        <v>1684</v>
      </c>
      <c r="H3536" t="s">
        <v>445</v>
      </c>
      <c r="J3536" t="str">
        <f>VLOOKUP(TRIM(SUBSTITUTE(D3536,CHAR(160),CHAR(32))),Metadata!B$1:H$2632,7,FALSE)</f>
        <v>traite ou essai</v>
      </c>
      <c r="L3536" t="str">
        <f>VLOOKUP(TRIM(SUBSTITUTE(D3536,CHAR(160),CHAR(32))),Metadata!B$1:J$2632,9,FALSE)</f>
        <v>prose</v>
      </c>
      <c r="M3536">
        <f>VLOOKUP(TRIM(SUBSTITUTE(D3536,CHAR(160),CHAR(32))),Metadata!B$1:K$2632,10,FALSE)</f>
        <v>113883</v>
      </c>
      <c r="N3536" s="1" t="s">
        <v>4025</v>
      </c>
      <c r="O3536">
        <v>3</v>
      </c>
      <c r="P3536">
        <v>12</v>
      </c>
    </row>
    <row r="3537" spans="1:16" x14ac:dyDescent="0.25">
      <c r="A3537" t="s">
        <v>4354</v>
      </c>
      <c r="B3537" t="s">
        <v>425</v>
      </c>
      <c r="C3537" t="s">
        <v>330</v>
      </c>
      <c r="D3537" t="s">
        <v>8007</v>
      </c>
      <c r="E3537" t="str">
        <f>VLOOKUP(TRIM(SUBSTITUTE(D3537,CHAR(160),CHAR(32))),Metadata!B$1:C$2632,2,FALSE)</f>
        <v>Charron, Pierre, 1541-1603.</v>
      </c>
      <c r="F3537" t="str">
        <f>VLOOKUP(TRIM(SUBSTITUTE(D3537,CHAR(160),CHAR(32))),Metadata!B$1:D$2632,3,FALSE)</f>
        <v>De la Sagesse, Trois Livres</v>
      </c>
      <c r="G3537">
        <f>VLOOKUP(TRIM(SUBSTITUTE(D3537,CHAR(160),CHAR(32))),Metadata!B$1:E$2632,4,FALSE)</f>
        <v>1601</v>
      </c>
      <c r="H3537" t="s">
        <v>445</v>
      </c>
      <c r="J3537" t="str">
        <f>VLOOKUP(TRIM(SUBSTITUTE(D3537,CHAR(160),CHAR(32))),Metadata!B$1:H$2632,7,FALSE)</f>
        <v>traite ou essai</v>
      </c>
      <c r="L3537" t="str">
        <f>VLOOKUP(TRIM(SUBSTITUTE(D3537,CHAR(160),CHAR(32))),Metadata!B$1:J$2632,9,FALSE)</f>
        <v>prose</v>
      </c>
      <c r="M3537">
        <f>VLOOKUP(TRIM(SUBSTITUTE(D3537,CHAR(160),CHAR(32))),Metadata!B$1:K$2632,10,FALSE)</f>
        <v>178481</v>
      </c>
      <c r="N3537" s="1" t="s">
        <v>4026</v>
      </c>
      <c r="O3537">
        <v>59</v>
      </c>
      <c r="P3537">
        <v>69</v>
      </c>
    </row>
    <row r="3538" spans="1:16" x14ac:dyDescent="0.25">
      <c r="A3538" t="s">
        <v>4354</v>
      </c>
      <c r="B3538" t="s">
        <v>425</v>
      </c>
      <c r="C3538" t="s">
        <v>330</v>
      </c>
      <c r="D3538" t="s">
        <v>8052</v>
      </c>
      <c r="E3538" t="str">
        <f>VLOOKUP(TRIM(SUBSTITUTE(D3538,CHAR(160),CHAR(32))),Metadata!B$1:C$2632,2,FALSE)</f>
        <v>Fénelon, François de Salignac de La Mothe-, 1651-1715.</v>
      </c>
      <c r="F3538" t="str">
        <f>VLOOKUP(TRIM(SUBSTITUTE(D3538,CHAR(160),CHAR(32))),Metadata!B$1:D$2632,3,FALSE)</f>
        <v>Explication des maximes des saints sur la vie intérieure</v>
      </c>
      <c r="G3538">
        <f>VLOOKUP(TRIM(SUBSTITUTE(D3538,CHAR(160),CHAR(32))),Metadata!B$1:E$2632,4,FALSE)</f>
        <v>1697</v>
      </c>
      <c r="H3538" t="s">
        <v>445</v>
      </c>
      <c r="J3538" t="str">
        <f>VLOOKUP(TRIM(SUBSTITUTE(D3538,CHAR(160),CHAR(32))),Metadata!B$1:H$2632,7,FALSE)</f>
        <v>traite ou essai</v>
      </c>
      <c r="L3538" t="str">
        <f>VLOOKUP(TRIM(SUBSTITUTE(D3538,CHAR(160),CHAR(32))),Metadata!B$1:J$2632,9,FALSE)</f>
        <v>prose</v>
      </c>
      <c r="M3538">
        <f>VLOOKUP(TRIM(SUBSTITUTE(D3538,CHAR(160),CHAR(32))),Metadata!B$1:K$2632,10,FALSE)</f>
        <v>45226</v>
      </c>
      <c r="N3538" s="1" t="s">
        <v>4027</v>
      </c>
      <c r="O3538">
        <v>191</v>
      </c>
      <c r="P3538">
        <v>200</v>
      </c>
    </row>
    <row r="3539" spans="1:16" x14ac:dyDescent="0.25">
      <c r="A3539" t="s">
        <v>4354</v>
      </c>
      <c r="B3539" t="s">
        <v>425</v>
      </c>
      <c r="C3539" t="s">
        <v>330</v>
      </c>
      <c r="D3539" t="s">
        <v>4920</v>
      </c>
      <c r="E3539" t="str">
        <f>VLOOKUP(TRIM(SUBSTITUTE(D3539,CHAR(160),CHAR(32))),Metadata!B$1:C$2632,2,FALSE)</f>
        <v>Fontenelle, M. de (Bernard Le Bovier), 1657-1757.</v>
      </c>
      <c r="F3539" t="str">
        <f>VLOOKUP(TRIM(SUBSTITUTE(D3539,CHAR(160),CHAR(32))),Metadata!B$1:D$2632,3,FALSE)</f>
        <v>Histoire des oracles</v>
      </c>
      <c r="G3539">
        <f>VLOOKUP(TRIM(SUBSTITUTE(D3539,CHAR(160),CHAR(32))),Metadata!B$1:E$2632,4,FALSE)</f>
        <v>1687</v>
      </c>
      <c r="H3539" t="s">
        <v>445</v>
      </c>
      <c r="J3539" t="str">
        <f>VLOOKUP(TRIM(SUBSTITUTE(D3539,CHAR(160),CHAR(32))),Metadata!B$1:H$2632,7,FALSE)</f>
        <v>traite</v>
      </c>
      <c r="L3539" t="str">
        <f>VLOOKUP(TRIM(SUBSTITUTE(D3539,CHAR(160),CHAR(32))),Metadata!B$1:J$2632,9,FALSE)</f>
        <v/>
      </c>
      <c r="M3539">
        <f>VLOOKUP(TRIM(SUBSTITUTE(D3539,CHAR(160),CHAR(32))),Metadata!B$1:K$2632,10,FALSE)</f>
        <v>36068</v>
      </c>
      <c r="N3539" s="1" t="s">
        <v>4028</v>
      </c>
      <c r="O3539">
        <v>3</v>
      </c>
      <c r="P3539">
        <v>12</v>
      </c>
    </row>
    <row r="3540" spans="1:16" x14ac:dyDescent="0.25">
      <c r="A3540" t="s">
        <v>4354</v>
      </c>
      <c r="B3540" t="s">
        <v>425</v>
      </c>
      <c r="C3540" t="s">
        <v>330</v>
      </c>
      <c r="D3540" t="s">
        <v>8413</v>
      </c>
      <c r="E3540" t="str">
        <f>VLOOKUP(TRIM(SUBSTITUTE(D3540,CHAR(160),CHAR(32))),Metadata!B$1:C$2632,2,FALSE)</f>
        <v>Volney, C.-F. (Constantin-François), 1757-1820.</v>
      </c>
      <c r="F3540" t="str">
        <f>VLOOKUP(TRIM(SUBSTITUTE(D3540,CHAR(160),CHAR(32))),Metadata!B$1:D$2632,3,FALSE)</f>
        <v>Les ruines</v>
      </c>
      <c r="G3540">
        <f>VLOOKUP(TRIM(SUBSTITUTE(D3540,CHAR(160),CHAR(32))),Metadata!B$1:E$2632,4,FALSE)</f>
        <v>1791</v>
      </c>
      <c r="H3540" t="s">
        <v>448</v>
      </c>
      <c r="J3540" t="str">
        <f>VLOOKUP(TRIM(SUBSTITUTE(D3540,CHAR(160),CHAR(32))),Metadata!B$1:H$2632,7,FALSE)</f>
        <v>traite ou essai</v>
      </c>
      <c r="L3540" t="str">
        <f>VLOOKUP(TRIM(SUBSTITUTE(D3540,CHAR(160),CHAR(32))),Metadata!B$1:J$2632,9,FALSE)</f>
        <v>prose</v>
      </c>
      <c r="M3540">
        <f>VLOOKUP(TRIM(SUBSTITUTE(D3540,CHAR(160),CHAR(32))),Metadata!B$1:K$2632,10,FALSE)</f>
        <v>55267</v>
      </c>
      <c r="N3540" s="1" t="s">
        <v>4029</v>
      </c>
      <c r="O3540">
        <v>754</v>
      </c>
      <c r="P3540">
        <v>763</v>
      </c>
    </row>
    <row r="3541" spans="1:16" x14ac:dyDescent="0.25">
      <c r="A3541" t="s">
        <v>4354</v>
      </c>
      <c r="B3541" t="s">
        <v>425</v>
      </c>
      <c r="C3541" t="s">
        <v>330</v>
      </c>
      <c r="D3541" t="s">
        <v>8172</v>
      </c>
      <c r="E3541" t="str">
        <f>VLOOKUP(TRIM(SUBSTITUTE(D3541,CHAR(160),CHAR(32))),Metadata!B$1:C$2632,2,FALSE)</f>
        <v>Argens, Jean-Baptiste de Boyer, marquis d', 1704-1771.</v>
      </c>
      <c r="F3541" t="str">
        <f>VLOOKUP(TRIM(SUBSTITUTE(D3541,CHAR(160),CHAR(32))),Metadata!B$1:D$2632,3,FALSE)</f>
        <v>Lettres juives</v>
      </c>
      <c r="G3541">
        <f>VLOOKUP(TRIM(SUBSTITUTE(D3541,CHAR(160),CHAR(32))),Metadata!B$1:E$2632,4,FALSE)</f>
        <v>1738</v>
      </c>
      <c r="H3541" t="s">
        <v>448</v>
      </c>
      <c r="J3541" t="str">
        <f>VLOOKUP(TRIM(SUBSTITUTE(D3541,CHAR(160),CHAR(32))),Metadata!B$1:H$2632,7,FALSE)</f>
        <v>melanges litteraires</v>
      </c>
      <c r="L3541" t="str">
        <f>VLOOKUP(TRIM(SUBSTITUTE(D3541,CHAR(160),CHAR(32))),Metadata!B$1:J$2632,9,FALSE)</f>
        <v>prose</v>
      </c>
      <c r="M3541">
        <f>VLOOKUP(TRIM(SUBSTITUTE(D3541,CHAR(160),CHAR(32))),Metadata!B$1:K$2632,10,FALSE)</f>
        <v>427095</v>
      </c>
      <c r="N3541" s="1" t="s">
        <v>4030</v>
      </c>
      <c r="O3541">
        <v>113</v>
      </c>
      <c r="P3541">
        <v>123</v>
      </c>
    </row>
    <row r="3542" spans="1:16" x14ac:dyDescent="0.25">
      <c r="A3542" t="s">
        <v>4354</v>
      </c>
      <c r="B3542" t="s">
        <v>425</v>
      </c>
      <c r="C3542" t="s">
        <v>330</v>
      </c>
      <c r="D3542" t="s">
        <v>5271</v>
      </c>
      <c r="E3542" t="str">
        <f>VLOOKUP(TRIM(SUBSTITUTE(D3542,CHAR(160),CHAR(32))),Metadata!B$1:C$2632,2,FALSE)</f>
        <v>Montesquieu, Charles de Secondat, baron de, 1689-1755.</v>
      </c>
      <c r="F3542" t="str">
        <f>VLOOKUP(TRIM(SUBSTITUTE(D3542,CHAR(160),CHAR(32))),Metadata!B$1:D$2632,3,FALSE)</f>
        <v>Défense de l'esprit des lois</v>
      </c>
      <c r="G3542">
        <f>VLOOKUP(TRIM(SUBSTITUTE(D3542,CHAR(160),CHAR(32))),Metadata!B$1:E$2632,4,FALSE)</f>
        <v>1750</v>
      </c>
      <c r="H3542" t="s">
        <v>448</v>
      </c>
      <c r="J3542" t="str">
        <f>VLOOKUP(TRIM(SUBSTITUTE(D3542,CHAR(160),CHAR(32))),Metadata!B$1:H$2632,7,FALSE)</f>
        <v>traite</v>
      </c>
      <c r="L3542" t="str">
        <f>VLOOKUP(TRIM(SUBSTITUTE(D3542,CHAR(160),CHAR(32))),Metadata!B$1:J$2632,9,FALSE)</f>
        <v/>
      </c>
      <c r="M3542">
        <f>VLOOKUP(TRIM(SUBSTITUTE(D3542,CHAR(160),CHAR(32))),Metadata!B$1:K$2632,10,FALSE)</f>
        <v>18051</v>
      </c>
      <c r="N3542" s="1" t="s">
        <v>4031</v>
      </c>
      <c r="O3542">
        <v>25</v>
      </c>
      <c r="P3542">
        <v>34</v>
      </c>
    </row>
    <row r="3543" spans="1:16" x14ac:dyDescent="0.25">
      <c r="A3543" t="s">
        <v>4354</v>
      </c>
      <c r="B3543" t="s">
        <v>425</v>
      </c>
      <c r="C3543" t="s">
        <v>330</v>
      </c>
      <c r="D3543" t="s">
        <v>8278</v>
      </c>
      <c r="E3543" t="str">
        <f>VLOOKUP(TRIM(SUBSTITUTE(D3543,CHAR(160),CHAR(32))),Metadata!B$1:C$2632,2,FALSE)</f>
        <v>Holbach, Paul Henri Thiry, baron d', 1723-1789.</v>
      </c>
      <c r="F3543" t="str">
        <f>VLOOKUP(TRIM(SUBSTITUTE(D3543,CHAR(160),CHAR(32))),Metadata!B$1:D$2632,3,FALSE)</f>
        <v>Le christianisme dévoilé, ou, Examen des principes et des effets de la religion Chrétienne</v>
      </c>
      <c r="G3543">
        <f>VLOOKUP(TRIM(SUBSTITUTE(D3543,CHAR(160),CHAR(32))),Metadata!B$1:E$2632,4,FALSE)</f>
        <v>1756</v>
      </c>
      <c r="H3543" t="s">
        <v>448</v>
      </c>
      <c r="J3543" t="str">
        <f>VLOOKUP(TRIM(SUBSTITUTE(D3543,CHAR(160),CHAR(32))),Metadata!B$1:H$2632,7,FALSE)</f>
        <v>traite ou essai</v>
      </c>
      <c r="L3543" t="str">
        <f>VLOOKUP(TRIM(SUBSTITUTE(D3543,CHAR(160),CHAR(32))),Metadata!B$1:J$2632,9,FALSE)</f>
        <v>prose</v>
      </c>
      <c r="M3543">
        <f>VLOOKUP(TRIM(SUBSTITUTE(D3543,CHAR(160),CHAR(32))),Metadata!B$1:K$2632,10,FALSE)</f>
        <v>42367</v>
      </c>
      <c r="N3543" s="1" t="s">
        <v>4032</v>
      </c>
      <c r="O3543">
        <v>4</v>
      </c>
      <c r="P3543">
        <v>13</v>
      </c>
    </row>
    <row r="3544" spans="1:16" x14ac:dyDescent="0.25">
      <c r="A3544" t="s">
        <v>4354</v>
      </c>
      <c r="B3544" t="s">
        <v>425</v>
      </c>
      <c r="C3544" t="s">
        <v>330</v>
      </c>
      <c r="D3544" t="s">
        <v>8172</v>
      </c>
      <c r="E3544" t="str">
        <f>VLOOKUP(TRIM(SUBSTITUTE(D3544,CHAR(160),CHAR(32))),Metadata!B$1:C$2632,2,FALSE)</f>
        <v>Argens, Jean-Baptiste de Boyer, marquis d', 1704-1771.</v>
      </c>
      <c r="F3544" t="str">
        <f>VLOOKUP(TRIM(SUBSTITUTE(D3544,CHAR(160),CHAR(32))),Metadata!B$1:D$2632,3,FALSE)</f>
        <v>Lettres juives</v>
      </c>
      <c r="G3544">
        <f>VLOOKUP(TRIM(SUBSTITUTE(D3544,CHAR(160),CHAR(32))),Metadata!B$1:E$2632,4,FALSE)</f>
        <v>1738</v>
      </c>
      <c r="H3544" t="s">
        <v>448</v>
      </c>
      <c r="J3544" t="str">
        <f>VLOOKUP(TRIM(SUBSTITUTE(D3544,CHAR(160),CHAR(32))),Metadata!B$1:H$2632,7,FALSE)</f>
        <v>melanges litteraires</v>
      </c>
      <c r="L3544" t="str">
        <f>VLOOKUP(TRIM(SUBSTITUTE(D3544,CHAR(160),CHAR(32))),Metadata!B$1:J$2632,9,FALSE)</f>
        <v>prose</v>
      </c>
      <c r="M3544">
        <f>VLOOKUP(TRIM(SUBSTITUTE(D3544,CHAR(160),CHAR(32))),Metadata!B$1:K$2632,10,FALSE)</f>
        <v>427095</v>
      </c>
      <c r="N3544" t="s">
        <v>4033</v>
      </c>
      <c r="O3544">
        <v>241</v>
      </c>
      <c r="P3544">
        <v>250</v>
      </c>
    </row>
    <row r="3545" spans="1:16" x14ac:dyDescent="0.25">
      <c r="A3545" t="s">
        <v>4354</v>
      </c>
      <c r="B3545" t="s">
        <v>425</v>
      </c>
      <c r="C3545" t="s">
        <v>330</v>
      </c>
      <c r="D3545" t="s">
        <v>8407</v>
      </c>
      <c r="E3545" t="str">
        <f>VLOOKUP(TRIM(SUBSTITUTE(D3545,CHAR(160),CHAR(32))),Metadata!B$1:C$2632,2,FALSE)</f>
        <v>Terrasson, Jean, 1670-1750.</v>
      </c>
      <c r="F3545" t="str">
        <f>VLOOKUP(TRIM(SUBSTITUTE(D3545,CHAR(160),CHAR(32))),Metadata!B$1:D$2632,3,FALSE)</f>
        <v>Sethos: histoire, ou, Vie tirée des monumens anecdotes de l'ancienne Egypte.</v>
      </c>
      <c r="G3545">
        <f>VLOOKUP(TRIM(SUBSTITUTE(D3545,CHAR(160),CHAR(32))),Metadata!B$1:E$2632,4,FALSE)</f>
        <v>1731</v>
      </c>
      <c r="H3545" t="s">
        <v>448</v>
      </c>
      <c r="J3545" t="str">
        <f>VLOOKUP(TRIM(SUBSTITUTE(D3545,CHAR(160),CHAR(32))),Metadata!B$1:H$2632,7,FALSE)</f>
        <v>roman</v>
      </c>
      <c r="L3545" t="str">
        <f>VLOOKUP(TRIM(SUBSTITUTE(D3545,CHAR(160),CHAR(32))),Metadata!B$1:J$2632,9,FALSE)</f>
        <v>prose</v>
      </c>
      <c r="M3545">
        <f>VLOOKUP(TRIM(SUBSTITUTE(D3545,CHAR(160),CHAR(32))),Metadata!B$1:K$2632,10,FALSE)</f>
        <v>220986</v>
      </c>
      <c r="N3545" s="1" t="s">
        <v>4034</v>
      </c>
      <c r="O3545">
        <v>136</v>
      </c>
      <c r="P3545">
        <v>145</v>
      </c>
    </row>
    <row r="3546" spans="1:16" x14ac:dyDescent="0.25">
      <c r="A3546" t="s">
        <v>4354</v>
      </c>
      <c r="B3546" t="s">
        <v>425</v>
      </c>
      <c r="C3546" t="s">
        <v>330</v>
      </c>
      <c r="D3546" t="s">
        <v>8193</v>
      </c>
      <c r="E3546" t="str">
        <f>VLOOKUP(TRIM(SUBSTITUTE(D3546,CHAR(160),CHAR(32))),Metadata!B$1:C$2632,2,FALSE)</f>
        <v>Bossuet, Jacques Bénigne, 1627-1704.</v>
      </c>
      <c r="F3546" t="str">
        <f>VLOOKUP(TRIM(SUBSTITUTE(D3546,CHAR(160),CHAR(32))),Metadata!B$1:D$2632,3,FALSE)</f>
        <v>Meditations sur l'évangile</v>
      </c>
      <c r="G3546">
        <f>VLOOKUP(TRIM(SUBSTITUTE(D3546,CHAR(160),CHAR(32))),Metadata!B$1:E$2632,4,FALSE)</f>
        <v>1704</v>
      </c>
      <c r="H3546" t="s">
        <v>448</v>
      </c>
      <c r="J3546" t="str">
        <f>VLOOKUP(TRIM(SUBSTITUTE(D3546,CHAR(160),CHAR(32))),Metadata!B$1:H$2632,7,FALSE)</f>
        <v>traite ou essai</v>
      </c>
      <c r="L3546" t="str">
        <f>VLOOKUP(TRIM(SUBSTITUTE(D3546,CHAR(160),CHAR(32))),Metadata!B$1:J$2632,9,FALSE)</f>
        <v>prose</v>
      </c>
      <c r="M3546">
        <f>VLOOKUP(TRIM(SUBSTITUTE(D3546,CHAR(160),CHAR(32))),Metadata!B$1:K$2632,10,FALSE)</f>
        <v>251293</v>
      </c>
      <c r="N3546" s="1" t="s">
        <v>4035</v>
      </c>
      <c r="O3546">
        <v>183</v>
      </c>
      <c r="P3546">
        <v>192</v>
      </c>
    </row>
    <row r="3547" spans="1:16" x14ac:dyDescent="0.25">
      <c r="A3547" t="s">
        <v>4354</v>
      </c>
      <c r="B3547" t="s">
        <v>425</v>
      </c>
      <c r="C3547" t="s">
        <v>330</v>
      </c>
      <c r="D3547" t="s">
        <v>8278</v>
      </c>
      <c r="E3547" t="str">
        <f>VLOOKUP(TRIM(SUBSTITUTE(D3547,CHAR(160),CHAR(32))),Metadata!B$1:C$2632,2,FALSE)</f>
        <v>Holbach, Paul Henri Thiry, baron d', 1723-1789.</v>
      </c>
      <c r="F3547" t="str">
        <f>VLOOKUP(TRIM(SUBSTITUTE(D3547,CHAR(160),CHAR(32))),Metadata!B$1:D$2632,3,FALSE)</f>
        <v>Le christianisme dévoilé, ou, Examen des principes et des effets de la religion Chrétienne</v>
      </c>
      <c r="G3547">
        <f>VLOOKUP(TRIM(SUBSTITUTE(D3547,CHAR(160),CHAR(32))),Metadata!B$1:E$2632,4,FALSE)</f>
        <v>1756</v>
      </c>
      <c r="H3547" t="s">
        <v>448</v>
      </c>
      <c r="J3547" t="str">
        <f>VLOOKUP(TRIM(SUBSTITUTE(D3547,CHAR(160),CHAR(32))),Metadata!B$1:H$2632,7,FALSE)</f>
        <v>traite ou essai</v>
      </c>
      <c r="L3547" t="str">
        <f>VLOOKUP(TRIM(SUBSTITUTE(D3547,CHAR(160),CHAR(32))),Metadata!B$1:J$2632,9,FALSE)</f>
        <v>prose</v>
      </c>
      <c r="M3547">
        <f>VLOOKUP(TRIM(SUBSTITUTE(D3547,CHAR(160),CHAR(32))),Metadata!B$1:K$2632,10,FALSE)</f>
        <v>42367</v>
      </c>
      <c r="N3547" s="1" t="s">
        <v>4036</v>
      </c>
      <c r="O3547">
        <v>10</v>
      </c>
      <c r="P3547">
        <v>19</v>
      </c>
    </row>
    <row r="3548" spans="1:16" x14ac:dyDescent="0.25">
      <c r="A3548" t="s">
        <v>4354</v>
      </c>
      <c r="B3548" t="s">
        <v>425</v>
      </c>
      <c r="C3548" t="s">
        <v>330</v>
      </c>
      <c r="D3548" t="s">
        <v>8172</v>
      </c>
      <c r="E3548" t="str">
        <f>VLOOKUP(TRIM(SUBSTITUTE(D3548,CHAR(160),CHAR(32))),Metadata!B$1:C$2632,2,FALSE)</f>
        <v>Argens, Jean-Baptiste de Boyer, marquis d', 1704-1771.</v>
      </c>
      <c r="F3548" t="str">
        <f>VLOOKUP(TRIM(SUBSTITUTE(D3548,CHAR(160),CHAR(32))),Metadata!B$1:D$2632,3,FALSE)</f>
        <v>Lettres juives</v>
      </c>
      <c r="G3548">
        <f>VLOOKUP(TRIM(SUBSTITUTE(D3548,CHAR(160),CHAR(32))),Metadata!B$1:E$2632,4,FALSE)</f>
        <v>1738</v>
      </c>
      <c r="H3548" t="s">
        <v>448</v>
      </c>
      <c r="J3548" t="str">
        <f>VLOOKUP(TRIM(SUBSTITUTE(D3548,CHAR(160),CHAR(32))),Metadata!B$1:H$2632,7,FALSE)</f>
        <v>melanges litteraires</v>
      </c>
      <c r="L3548" t="str">
        <f>VLOOKUP(TRIM(SUBSTITUTE(D3548,CHAR(160),CHAR(32))),Metadata!B$1:J$2632,9,FALSE)</f>
        <v>prose</v>
      </c>
      <c r="M3548">
        <f>VLOOKUP(TRIM(SUBSTITUTE(D3548,CHAR(160),CHAR(32))),Metadata!B$1:K$2632,10,FALSE)</f>
        <v>427095</v>
      </c>
      <c r="N3548" s="2" t="s">
        <v>4037</v>
      </c>
      <c r="O3548">
        <v>147</v>
      </c>
      <c r="P3548">
        <v>156</v>
      </c>
    </row>
    <row r="3549" spans="1:16" x14ac:dyDescent="0.25">
      <c r="A3549" t="s">
        <v>4354</v>
      </c>
      <c r="B3549" t="s">
        <v>425</v>
      </c>
      <c r="C3549" t="s">
        <v>330</v>
      </c>
      <c r="D3549" t="s">
        <v>8279</v>
      </c>
      <c r="E3549" t="str">
        <f>VLOOKUP(TRIM(SUBSTITUTE(D3549,CHAR(160),CHAR(32))),Metadata!B$1:C$2632,2,FALSE)</f>
        <v>Holbach, Paul Henri Thiry, baron d', 1723-1789.</v>
      </c>
      <c r="F3549" t="str">
        <f>VLOOKUP(TRIM(SUBSTITUTE(D3549,CHAR(160),CHAR(32))),Metadata!B$1:D$2632,3,FALSE)</f>
        <v>Système de la nature, ou, Des loix du monde physique du monde moral</v>
      </c>
      <c r="G3549">
        <f>VLOOKUP(TRIM(SUBSTITUTE(D3549,CHAR(160),CHAR(32))),Metadata!B$1:E$2632,4,FALSE)</f>
        <v>1770</v>
      </c>
      <c r="H3549" t="s">
        <v>448</v>
      </c>
      <c r="J3549" t="str">
        <f>VLOOKUP(TRIM(SUBSTITUTE(D3549,CHAR(160),CHAR(32))),Metadata!B$1:H$2632,7,FALSE)</f>
        <v>traite ou essai</v>
      </c>
      <c r="L3549" t="str">
        <f>VLOOKUP(TRIM(SUBSTITUTE(D3549,CHAR(160),CHAR(32))),Metadata!B$1:J$2632,9,FALSE)</f>
        <v>prose</v>
      </c>
      <c r="M3549">
        <f>VLOOKUP(TRIM(SUBSTITUTE(D3549,CHAR(160),CHAR(32))),Metadata!B$1:K$2632,10,FALSE)</f>
        <v>215107</v>
      </c>
      <c r="N3549" s="1" t="s">
        <v>4038</v>
      </c>
      <c r="O3549">
        <v>6</v>
      </c>
      <c r="P3549">
        <v>15</v>
      </c>
    </row>
    <row r="3550" spans="1:16" x14ac:dyDescent="0.25">
      <c r="A3550" t="s">
        <v>4354</v>
      </c>
      <c r="B3550" t="s">
        <v>425</v>
      </c>
      <c r="C3550" t="s">
        <v>330</v>
      </c>
      <c r="D3550" t="s">
        <v>8183</v>
      </c>
      <c r="E3550" t="str">
        <f>VLOOKUP(TRIM(SUBSTITUTE(D3550,CHAR(160),CHAR(32))),Metadata!B$1:C$2632,2,FALSE)</f>
        <v>Barthélemy, Jean-Jacques, 1716-1795.</v>
      </c>
      <c r="F3550" t="str">
        <f>VLOOKUP(TRIM(SUBSTITUTE(D3550,CHAR(160),CHAR(32))),Metadata!B$1:D$2632,3,FALSE)</f>
        <v>Voyage du jeune anacharsis</v>
      </c>
      <c r="G3550">
        <f>VLOOKUP(TRIM(SUBSTITUTE(D3550,CHAR(160),CHAR(32))),Metadata!B$1:E$2632,4,FALSE)</f>
        <v>1788</v>
      </c>
      <c r="H3550" t="s">
        <v>448</v>
      </c>
      <c r="J3550" t="str">
        <f>VLOOKUP(TRIM(SUBSTITUTE(D3550,CHAR(160),CHAR(32))),Metadata!B$1:H$2632,7,FALSE)</f>
        <v>melanges litteraires</v>
      </c>
      <c r="L3550" t="str">
        <f>VLOOKUP(TRIM(SUBSTITUTE(D3550,CHAR(160),CHAR(32))),Metadata!B$1:J$2632,9,FALSE)</f>
        <v>prose</v>
      </c>
      <c r="M3550">
        <f>VLOOKUP(TRIM(SUBSTITUTE(D3550,CHAR(160),CHAR(32))),Metadata!B$1:K$2632,10,FALSE)</f>
        <v>539817</v>
      </c>
      <c r="N3550" s="1" t="s">
        <v>4039</v>
      </c>
      <c r="O3550">
        <v>137</v>
      </c>
      <c r="P3550">
        <v>147</v>
      </c>
    </row>
    <row r="3551" spans="1:16" x14ac:dyDescent="0.25">
      <c r="A3551" t="s">
        <v>4354</v>
      </c>
      <c r="B3551" t="s">
        <v>425</v>
      </c>
      <c r="C3551" t="s">
        <v>330</v>
      </c>
      <c r="D3551" t="s">
        <v>8416</v>
      </c>
      <c r="E3551" t="str">
        <f>VLOOKUP(TRIM(SUBSTITUTE(D3551,CHAR(160),CHAR(32))),Metadata!B$1:C$2632,2,FALSE)</f>
        <v>Voltaire, 1694-1778.</v>
      </c>
      <c r="F3551" t="str">
        <f>VLOOKUP(TRIM(SUBSTITUTE(D3551,CHAR(160),CHAR(32))),Metadata!B$1:D$2632,3,FALSE)</f>
        <v>Essay sur l'hist. génèrale / Voltaire.</v>
      </c>
      <c r="G3551">
        <f>VLOOKUP(TRIM(SUBSTITUTE(D3551,CHAR(160),CHAR(32))),Metadata!B$1:E$2632,4,FALSE)</f>
        <v>1756</v>
      </c>
      <c r="H3551" t="s">
        <v>448</v>
      </c>
      <c r="J3551" t="str">
        <f>VLOOKUP(TRIM(SUBSTITUTE(D3551,CHAR(160),CHAR(32))),Metadata!B$1:H$2632,7,FALSE)</f>
        <v>traite ou essai</v>
      </c>
      <c r="L3551" t="str">
        <f>VLOOKUP(TRIM(SUBSTITUTE(D3551,CHAR(160),CHAR(32))),Metadata!B$1:J$2632,9,FALSE)</f>
        <v>prose</v>
      </c>
      <c r="M3551">
        <f>VLOOKUP(TRIM(SUBSTITUTE(D3551,CHAR(160),CHAR(32))),Metadata!B$1:K$2632,10,FALSE)</f>
        <v>371791</v>
      </c>
      <c r="N3551" s="1" t="s">
        <v>4040</v>
      </c>
      <c r="O3551">
        <v>92</v>
      </c>
      <c r="P3551">
        <v>102</v>
      </c>
    </row>
    <row r="3552" spans="1:16" x14ac:dyDescent="0.25">
      <c r="A3552" t="s">
        <v>4354</v>
      </c>
      <c r="B3552" t="s">
        <v>425</v>
      </c>
      <c r="C3552" t="s">
        <v>330</v>
      </c>
      <c r="D3552" t="s">
        <v>8335</v>
      </c>
      <c r="E3552" t="str">
        <f>VLOOKUP(TRIM(SUBSTITUTE(D3552,CHAR(160),CHAR(32))),Metadata!B$1:C$2632,2,FALSE)</f>
        <v>Meslier, Jean, 1664-1729.</v>
      </c>
      <c r="F3552" t="str">
        <f>VLOOKUP(TRIM(SUBSTITUTE(D3552,CHAR(160),CHAR(32))),Metadata!B$1:D$2632,3,FALSE)</f>
        <v>Mémoire des pensées et des sentiments. T. 1</v>
      </c>
      <c r="G3552">
        <f>VLOOKUP(TRIM(SUBSTITUTE(D3552,CHAR(160),CHAR(32))),Metadata!B$1:E$2632,4,FALSE)</f>
        <v>1729</v>
      </c>
      <c r="H3552" t="s">
        <v>448</v>
      </c>
      <c r="J3552" t="str">
        <f>VLOOKUP(TRIM(SUBSTITUTE(D3552,CHAR(160),CHAR(32))),Metadata!B$1:H$2632,7,FALSE)</f>
        <v>traite ou essai</v>
      </c>
      <c r="L3552" t="str">
        <f>VLOOKUP(TRIM(SUBSTITUTE(D3552,CHAR(160),CHAR(32))),Metadata!B$1:J$2632,9,FALSE)</f>
        <v>prose</v>
      </c>
      <c r="M3552">
        <f>VLOOKUP(TRIM(SUBSTITUTE(D3552,CHAR(160),CHAR(32))),Metadata!B$1:K$2632,10,FALSE)</f>
        <v>117906</v>
      </c>
      <c r="N3552" s="1" t="s">
        <v>4041</v>
      </c>
      <c r="O3552">
        <v>137</v>
      </c>
      <c r="P3552">
        <v>147</v>
      </c>
    </row>
    <row r="3553" spans="1:16" x14ac:dyDescent="0.25">
      <c r="A3553" t="s">
        <v>4354</v>
      </c>
      <c r="B3553" t="s">
        <v>425</v>
      </c>
      <c r="C3553" t="s">
        <v>330</v>
      </c>
      <c r="D3553" t="s">
        <v>5442</v>
      </c>
      <c r="E3553" t="str">
        <f>VLOOKUP(TRIM(SUBSTITUTE(D3553,CHAR(160),CHAR(32))),Metadata!B$1:C$2632,2,FALSE)</f>
        <v>Holbach, Paul Henri Thiry, baron d', 1723-1789</v>
      </c>
      <c r="F3553" t="str">
        <f>VLOOKUP(TRIM(SUBSTITUTE(D3553,CHAR(160),CHAR(32))),Metadata!B$1:D$2632,3,FALSE)</f>
        <v>La contagion sacrée ou Histoire naturelle de la superstition OU Tableau des effets que les opinions religieuses ont produits sur la terre. Tome I</v>
      </c>
      <c r="G3553">
        <f>VLOOKUP(TRIM(SUBSTITUTE(D3553,CHAR(160),CHAR(32))),Metadata!B$1:E$2632,4,FALSE)</f>
        <v>1768</v>
      </c>
      <c r="H3553" t="s">
        <v>448</v>
      </c>
      <c r="J3553" t="str">
        <f>VLOOKUP(TRIM(SUBSTITUTE(D3553,CHAR(160),CHAR(32))),Metadata!B$1:H$2632,7,FALSE)</f>
        <v>traite</v>
      </c>
      <c r="L3553" t="str">
        <f>VLOOKUP(TRIM(SUBSTITUTE(D3553,CHAR(160),CHAR(32))),Metadata!B$1:J$2632,9,FALSE)</f>
        <v/>
      </c>
      <c r="M3553">
        <f>VLOOKUP(TRIM(SUBSTITUTE(D3553,CHAR(160),CHAR(32))),Metadata!B$1:K$2632,10,FALSE)</f>
        <v>35460</v>
      </c>
      <c r="N3553" s="1" t="s">
        <v>4042</v>
      </c>
      <c r="O3553">
        <v>215</v>
      </c>
      <c r="P3553">
        <v>225</v>
      </c>
    </row>
    <row r="3554" spans="1:16" x14ac:dyDescent="0.25">
      <c r="A3554" t="s">
        <v>4354</v>
      </c>
      <c r="B3554" t="s">
        <v>425</v>
      </c>
      <c r="C3554" t="s">
        <v>330</v>
      </c>
      <c r="D3554" t="s">
        <v>8335</v>
      </c>
      <c r="E3554" t="str">
        <f>VLOOKUP(TRIM(SUBSTITUTE(D3554,CHAR(160),CHAR(32))),Metadata!B$1:C$2632,2,FALSE)</f>
        <v>Meslier, Jean, 1664-1729.</v>
      </c>
      <c r="F3554" t="str">
        <f>VLOOKUP(TRIM(SUBSTITUTE(D3554,CHAR(160),CHAR(32))),Metadata!B$1:D$2632,3,FALSE)</f>
        <v>Mémoire des pensées et des sentiments. T. 1</v>
      </c>
      <c r="G3554">
        <f>VLOOKUP(TRIM(SUBSTITUTE(D3554,CHAR(160),CHAR(32))),Metadata!B$1:E$2632,4,FALSE)</f>
        <v>1729</v>
      </c>
      <c r="H3554" t="s">
        <v>448</v>
      </c>
      <c r="J3554" t="str">
        <f>VLOOKUP(TRIM(SUBSTITUTE(D3554,CHAR(160),CHAR(32))),Metadata!B$1:H$2632,7,FALSE)</f>
        <v>traite ou essai</v>
      </c>
      <c r="L3554" t="str">
        <f>VLOOKUP(TRIM(SUBSTITUTE(D3554,CHAR(160),CHAR(32))),Metadata!B$1:J$2632,9,FALSE)</f>
        <v>prose</v>
      </c>
      <c r="M3554">
        <f>VLOOKUP(TRIM(SUBSTITUTE(D3554,CHAR(160),CHAR(32))),Metadata!B$1:K$2632,10,FALSE)</f>
        <v>117906</v>
      </c>
      <c r="N3554" s="1" t="s">
        <v>4043</v>
      </c>
      <c r="O3554">
        <v>51</v>
      </c>
      <c r="P3554">
        <v>61</v>
      </c>
    </row>
    <row r="3555" spans="1:16" x14ac:dyDescent="0.25">
      <c r="A3555" t="s">
        <v>4354</v>
      </c>
      <c r="B3555" t="s">
        <v>425</v>
      </c>
      <c r="C3555" t="s">
        <v>330</v>
      </c>
      <c r="D3555" t="s">
        <v>8229</v>
      </c>
      <c r="E3555" t="str">
        <f>VLOOKUP(TRIM(SUBSTITUTE(D3555,CHAR(160),CHAR(32))),Metadata!B$1:C$2632,2,FALSE)</f>
        <v>Diderot, Denis, 1713-1784.</v>
      </c>
      <c r="F3555" t="str">
        <f>VLOOKUP(TRIM(SUBSTITUTE(D3555,CHAR(160),CHAR(32))),Metadata!B$1:D$2632,3,FALSE)</f>
        <v>De l'interpret. de la nature</v>
      </c>
      <c r="G3555">
        <f>VLOOKUP(TRIM(SUBSTITUTE(D3555,CHAR(160),CHAR(32))),Metadata!B$1:E$2632,4,FALSE)</f>
        <v>1754</v>
      </c>
      <c r="H3555" t="s">
        <v>448</v>
      </c>
      <c r="J3555" t="str">
        <f>VLOOKUP(TRIM(SUBSTITUTE(D3555,CHAR(160),CHAR(32))),Metadata!B$1:H$2632,7,FALSE)</f>
        <v>traite ou essai</v>
      </c>
      <c r="L3555" t="str">
        <f>VLOOKUP(TRIM(SUBSTITUTE(D3555,CHAR(160),CHAR(32))),Metadata!B$1:J$2632,9,FALSE)</f>
        <v>prose</v>
      </c>
      <c r="M3555">
        <f>VLOOKUP(TRIM(SUBSTITUTE(D3555,CHAR(160),CHAR(32))),Metadata!B$1:K$2632,10,FALSE)</f>
        <v>18740</v>
      </c>
      <c r="N3555" s="1" t="s">
        <v>4044</v>
      </c>
      <c r="O3555">
        <v>128</v>
      </c>
      <c r="P3555">
        <v>137</v>
      </c>
    </row>
    <row r="3556" spans="1:16" x14ac:dyDescent="0.25">
      <c r="A3556" t="s">
        <v>4354</v>
      </c>
      <c r="B3556" t="s">
        <v>425</v>
      </c>
      <c r="C3556" t="s">
        <v>330</v>
      </c>
      <c r="D3556" t="s">
        <v>8380</v>
      </c>
      <c r="E3556" t="str">
        <f>VLOOKUP(TRIM(SUBSTITUTE(D3556,CHAR(160),CHAR(32))),Metadata!B$1:C$2632,2,FALSE)</f>
        <v>Rousseau, Jean-Jacques, 1712-1778.</v>
      </c>
      <c r="F3556" t="str">
        <f>VLOOKUP(TRIM(SUBSTITUTE(D3556,CHAR(160),CHAR(32))),Metadata!B$1:D$2632,3,FALSE)</f>
        <v>Emile, ou, De l'éducation</v>
      </c>
      <c r="G3556">
        <f>VLOOKUP(TRIM(SUBSTITUTE(D3556,CHAR(160),CHAR(32))),Metadata!B$1:E$2632,4,FALSE)</f>
        <v>1762</v>
      </c>
      <c r="H3556" t="s">
        <v>448</v>
      </c>
      <c r="J3556" t="str">
        <f>VLOOKUP(TRIM(SUBSTITUTE(D3556,CHAR(160),CHAR(32))),Metadata!B$1:H$2632,7,FALSE)</f>
        <v>traite ou essai</v>
      </c>
      <c r="L3556" t="str">
        <f>VLOOKUP(TRIM(SUBSTITUTE(D3556,CHAR(160),CHAR(32))),Metadata!B$1:J$2632,9,FALSE)</f>
        <v>prose</v>
      </c>
      <c r="M3556">
        <f>VLOOKUP(TRIM(SUBSTITUTE(D3556,CHAR(160),CHAR(32))),Metadata!B$1:K$2632,10,FALSE)</f>
        <v>258224</v>
      </c>
      <c r="N3556" s="1" t="s">
        <v>4045</v>
      </c>
      <c r="O3556">
        <v>25</v>
      </c>
      <c r="P3556">
        <v>34</v>
      </c>
    </row>
    <row r="3557" spans="1:16" x14ac:dyDescent="0.25">
      <c r="A3557" t="s">
        <v>4354</v>
      </c>
      <c r="B3557" t="s">
        <v>425</v>
      </c>
      <c r="C3557" t="s">
        <v>330</v>
      </c>
      <c r="D3557" t="s">
        <v>8409</v>
      </c>
      <c r="E3557" t="str">
        <f>VLOOKUP(TRIM(SUBSTITUTE(D3557,CHAR(160),CHAR(32))),Metadata!B$1:C$2632,2,FALSE)</f>
        <v>Tyssot de Patot, Simon, b. 1655.</v>
      </c>
      <c r="F3557" t="str">
        <f>VLOOKUP(TRIM(SUBSTITUTE(D3557,CHAR(160),CHAR(32))),Metadata!B$1:D$2632,3,FALSE)</f>
        <v>Voyages et avantures de Jaques Massé</v>
      </c>
      <c r="G3557">
        <f>VLOOKUP(TRIM(SUBSTITUTE(D3557,CHAR(160),CHAR(32))),Metadata!B$1:E$2632,4,FALSE)</f>
        <v>1710</v>
      </c>
      <c r="H3557" t="s">
        <v>448</v>
      </c>
      <c r="J3557" t="str">
        <f>VLOOKUP(TRIM(SUBSTITUTE(D3557,CHAR(160),CHAR(32))),Metadata!B$1:H$2632,7,FALSE)</f>
        <v>recit de voyage</v>
      </c>
      <c r="L3557" t="str">
        <f>VLOOKUP(TRIM(SUBSTITUTE(D3557,CHAR(160),CHAR(32))),Metadata!B$1:J$2632,9,FALSE)</f>
        <v>prose</v>
      </c>
      <c r="M3557">
        <f>VLOOKUP(TRIM(SUBSTITUTE(D3557,CHAR(160),CHAR(32))),Metadata!B$1:K$2632,10,FALSE)</f>
        <v>99046</v>
      </c>
      <c r="N3557" s="1" t="s">
        <v>4046</v>
      </c>
      <c r="O3557">
        <v>328</v>
      </c>
      <c r="P3557">
        <v>338</v>
      </c>
    </row>
    <row r="3558" spans="1:16" x14ac:dyDescent="0.25">
      <c r="A3558" t="s">
        <v>4354</v>
      </c>
      <c r="B3558" t="s">
        <v>425</v>
      </c>
      <c r="C3558" t="s">
        <v>330</v>
      </c>
      <c r="D3558" t="s">
        <v>8375</v>
      </c>
      <c r="E3558" t="str">
        <f>VLOOKUP(TRIM(SUBSTITUTE(D3558,CHAR(160),CHAR(32))),Metadata!B$1:C$2632,2,FALSE)</f>
        <v>Robinet, J. B. (Jean Baptiste), 1735-1820.</v>
      </c>
      <c r="F3558" t="str">
        <f>VLOOKUP(TRIM(SUBSTITUTE(D3558,CHAR(160),CHAR(32))),Metadata!B$1:D$2632,3,FALSE)</f>
        <v>De la nature</v>
      </c>
      <c r="G3558">
        <f>VLOOKUP(TRIM(SUBSTITUTE(D3558,CHAR(160),CHAR(32))),Metadata!B$1:E$2632,4,FALSE)</f>
        <v>1761</v>
      </c>
      <c r="H3558" t="s">
        <v>448</v>
      </c>
      <c r="J3558" t="str">
        <f>VLOOKUP(TRIM(SUBSTITUTE(D3558,CHAR(160),CHAR(32))),Metadata!B$1:H$2632,7,FALSE)</f>
        <v>traite ou essai</v>
      </c>
      <c r="L3558" t="str">
        <f>VLOOKUP(TRIM(SUBSTITUTE(D3558,CHAR(160),CHAR(32))),Metadata!B$1:J$2632,9,FALSE)</f>
        <v>prose</v>
      </c>
      <c r="M3558">
        <f>VLOOKUP(TRIM(SUBSTITUTE(D3558,CHAR(160),CHAR(32))),Metadata!B$1:K$2632,10,FALSE)</f>
        <v>92631</v>
      </c>
      <c r="N3558" s="1" t="s">
        <v>4047</v>
      </c>
      <c r="O3558">
        <v>65</v>
      </c>
      <c r="P3558">
        <v>74</v>
      </c>
    </row>
    <row r="3559" spans="1:16" x14ac:dyDescent="0.25">
      <c r="A3559" t="s">
        <v>4354</v>
      </c>
      <c r="B3559" t="s">
        <v>425</v>
      </c>
      <c r="C3559" t="s">
        <v>330</v>
      </c>
      <c r="D3559" t="s">
        <v>8182</v>
      </c>
      <c r="E3559" t="str">
        <f>VLOOKUP(TRIM(SUBSTITUTE(D3559,CHAR(160),CHAR(32))),Metadata!B$1:C$2632,2,FALSE)</f>
        <v>Barruel, Abbé Augustin, 1741-1820.</v>
      </c>
      <c r="F3559" t="str">
        <f>VLOOKUP(TRIM(SUBSTITUTE(D3559,CHAR(160),CHAR(32))),Metadata!B$1:D$2632,3,FALSE)</f>
        <v>Les helviennes</v>
      </c>
      <c r="G3559">
        <f>VLOOKUP(TRIM(SUBSTITUTE(D3559,CHAR(160),CHAR(32))),Metadata!B$1:E$2632,4,FALSE)</f>
        <v>1781</v>
      </c>
      <c r="H3559" t="s">
        <v>448</v>
      </c>
      <c r="J3559" t="str">
        <f>VLOOKUP(TRIM(SUBSTITUTE(D3559,CHAR(160),CHAR(32))),Metadata!B$1:H$2632,7,FALSE)</f>
        <v>traite ou essai</v>
      </c>
      <c r="L3559" t="str">
        <f>VLOOKUP(TRIM(SUBSTITUTE(D3559,CHAR(160),CHAR(32))),Metadata!B$1:J$2632,9,FALSE)</f>
        <v>prose</v>
      </c>
      <c r="M3559">
        <f>VLOOKUP(TRIM(SUBSTITUTE(D3559,CHAR(160),CHAR(32))),Metadata!B$1:K$2632,10,FALSE)</f>
        <v>331511</v>
      </c>
      <c r="N3559" s="1" t="s">
        <v>4048</v>
      </c>
      <c r="O3559">
        <v>211</v>
      </c>
      <c r="P3559">
        <v>220</v>
      </c>
    </row>
    <row r="3560" spans="1:16" x14ac:dyDescent="0.25">
      <c r="A3560" t="s">
        <v>4354</v>
      </c>
      <c r="B3560" t="s">
        <v>425</v>
      </c>
      <c r="C3560" t="s">
        <v>330</v>
      </c>
      <c r="D3560" t="s">
        <v>8673</v>
      </c>
      <c r="E3560" t="str">
        <f>VLOOKUP(TRIM(SUBSTITUTE(D3560,CHAR(160),CHAR(32))),Metadata!B$1:C$2632,2,FALSE)</f>
        <v>Staël, Madame de (Anne-Louise-Germaine), 1766-1817.</v>
      </c>
      <c r="F3560" t="str">
        <f>VLOOKUP(TRIM(SUBSTITUTE(D3560,CHAR(160),CHAR(32))),Metadata!B$1:D$2632,3,FALSE)</f>
        <v>De l'Allemagne</v>
      </c>
      <c r="G3560">
        <f>VLOOKUP(TRIM(SUBSTITUTE(D3560,CHAR(160),CHAR(32))),Metadata!B$1:E$2632,4,FALSE)</f>
        <v>1810</v>
      </c>
      <c r="H3560" t="s">
        <v>450</v>
      </c>
      <c r="J3560" t="str">
        <f>VLOOKUP(TRIM(SUBSTITUTE(D3560,CHAR(160),CHAR(32))),Metadata!B$1:H$2632,7,FALSE)</f>
        <v>traite ou essai</v>
      </c>
      <c r="L3560" t="str">
        <f>VLOOKUP(TRIM(SUBSTITUTE(D3560,CHAR(160),CHAR(32))),Metadata!B$1:J$2632,9,FALSE)</f>
        <v>prose</v>
      </c>
      <c r="M3560">
        <f>VLOOKUP(TRIM(SUBSTITUTE(D3560,CHAR(160),CHAR(32))),Metadata!B$1:K$2632,10,FALSE)</f>
        <v>224261</v>
      </c>
      <c r="N3560" s="1" t="s">
        <v>4049</v>
      </c>
      <c r="O3560">
        <v>313</v>
      </c>
      <c r="P3560">
        <v>322</v>
      </c>
    </row>
    <row r="3561" spans="1:16" x14ac:dyDescent="0.25">
      <c r="A3561" t="s">
        <v>4354</v>
      </c>
      <c r="B3561" t="s">
        <v>425</v>
      </c>
      <c r="C3561" t="s">
        <v>330</v>
      </c>
      <c r="D3561" t="s">
        <v>8503</v>
      </c>
      <c r="E3561" t="str">
        <f>VLOOKUP(TRIM(SUBSTITUTE(D3561,CHAR(160),CHAR(32))),Metadata!B$1:C$2632,2,FALSE)</f>
        <v>Dumas, Alexandre (père), 1802-1870.</v>
      </c>
      <c r="F3561" t="str">
        <f>VLOOKUP(TRIM(SUBSTITUTE(D3561,CHAR(160),CHAR(32))),Metadata!B$1:D$2632,3,FALSE)</f>
        <v>Quarante-Cinq (Les)</v>
      </c>
      <c r="G3561">
        <f>VLOOKUP(TRIM(SUBSTITUTE(D3561,CHAR(160),CHAR(32))),Metadata!B$1:E$2632,4,FALSE)</f>
        <v>1847</v>
      </c>
      <c r="H3561" t="s">
        <v>450</v>
      </c>
      <c r="J3561" t="str">
        <f>VLOOKUP(TRIM(SUBSTITUTE(D3561,CHAR(160),CHAR(32))),Metadata!B$1:H$2632,7,FALSE)</f>
        <v>Narratif, Roman</v>
      </c>
      <c r="L3561" t="str">
        <f>VLOOKUP(TRIM(SUBSTITUTE(D3561,CHAR(160),CHAR(32))),Metadata!B$1:J$2632,9,FALSE)</f>
        <v/>
      </c>
      <c r="M3561">
        <f>VLOOKUP(TRIM(SUBSTITUTE(D3561,CHAR(160),CHAR(32))),Metadata!B$1:K$2632,10,FALSE)</f>
        <v>255364</v>
      </c>
      <c r="N3561" s="1" t="s">
        <v>4050</v>
      </c>
      <c r="O3561">
        <v>57</v>
      </c>
      <c r="P3561">
        <v>66</v>
      </c>
    </row>
    <row r="3562" spans="1:16" x14ac:dyDescent="0.25">
      <c r="A3562" t="s">
        <v>4354</v>
      </c>
      <c r="B3562" t="s">
        <v>425</v>
      </c>
      <c r="C3562" t="s">
        <v>330</v>
      </c>
      <c r="D3562" t="s">
        <v>8542</v>
      </c>
      <c r="E3562" t="str">
        <f>VLOOKUP(TRIM(SUBSTITUTE(D3562,CHAR(160),CHAR(32))),Metadata!B$1:C$2632,2,FALSE)</f>
        <v>Fustel de Coulanges, Numa Denis, 1830-1889.</v>
      </c>
      <c r="F3562" t="str">
        <f>VLOOKUP(TRIM(SUBSTITUTE(D3562,CHAR(160),CHAR(32))),Metadata!B$1:D$2632,3,FALSE)</f>
        <v>La cité antique: étude sur le culte, le droit, les institutions de la Grèce et de Rome</v>
      </c>
      <c r="G3562">
        <f>VLOOKUP(TRIM(SUBSTITUTE(D3562,CHAR(160),CHAR(32))),Metadata!B$1:E$2632,4,FALSE)</f>
        <v>1864</v>
      </c>
      <c r="H3562" t="s">
        <v>450</v>
      </c>
      <c r="J3562" t="str">
        <f>VLOOKUP(TRIM(SUBSTITUTE(D3562,CHAR(160),CHAR(32))),Metadata!B$1:H$2632,7,FALSE)</f>
        <v>traite ou essai</v>
      </c>
      <c r="L3562" t="str">
        <f>VLOOKUP(TRIM(SUBSTITUTE(D3562,CHAR(160),CHAR(32))),Metadata!B$1:J$2632,9,FALSE)</f>
        <v>prose</v>
      </c>
      <c r="M3562">
        <f>VLOOKUP(TRIM(SUBSTITUTE(D3562,CHAR(160),CHAR(32))),Metadata!B$1:K$2632,10,FALSE)</f>
        <v>147513</v>
      </c>
      <c r="N3562" s="3" t="s">
        <v>4051</v>
      </c>
      <c r="O3562">
        <v>71</v>
      </c>
      <c r="P3562">
        <v>80</v>
      </c>
    </row>
    <row r="3563" spans="1:16" x14ac:dyDescent="0.25">
      <c r="A3563" t="s">
        <v>4354</v>
      </c>
      <c r="B3563" t="s">
        <v>425</v>
      </c>
      <c r="C3563" t="s">
        <v>330</v>
      </c>
      <c r="D3563" t="s">
        <v>8507</v>
      </c>
      <c r="E3563" t="str">
        <f>VLOOKUP(TRIM(SUBSTITUTE(D3563,CHAR(160),CHAR(32))),Metadata!B$1:C$2632,2,FALSE)</f>
        <v>Dumas, Alexandre, 1802-1870.</v>
      </c>
      <c r="F3563" t="str">
        <f>VLOOKUP(TRIM(SUBSTITUTE(D3563,CHAR(160),CHAR(32))),Metadata!B$1:D$2632,3,FALSE)</f>
        <v>Le comte de Monte-Cristo</v>
      </c>
      <c r="G3563">
        <f>VLOOKUP(TRIM(SUBSTITUTE(D3563,CHAR(160),CHAR(32))),Metadata!B$1:E$2632,4,FALSE)</f>
        <v>1846</v>
      </c>
      <c r="H3563" t="s">
        <v>450</v>
      </c>
      <c r="J3563" t="str">
        <f>VLOOKUP(TRIM(SUBSTITUTE(D3563,CHAR(160),CHAR(32))),Metadata!B$1:H$2632,7,FALSE)</f>
        <v>roman</v>
      </c>
      <c r="L3563" t="str">
        <f>VLOOKUP(TRIM(SUBSTITUTE(D3563,CHAR(160),CHAR(32))),Metadata!B$1:J$2632,9,FALSE)</f>
        <v>prose</v>
      </c>
      <c r="M3563">
        <f>VLOOKUP(TRIM(SUBSTITUTE(D3563,CHAR(160),CHAR(32))),Metadata!B$1:K$2632,10,FALSE)</f>
        <v>512538</v>
      </c>
      <c r="N3563" s="1" t="s">
        <v>4052</v>
      </c>
      <c r="O3563">
        <v>14</v>
      </c>
      <c r="P3563">
        <v>23</v>
      </c>
    </row>
    <row r="3564" spans="1:16" x14ac:dyDescent="0.25">
      <c r="A3564" t="s">
        <v>4354</v>
      </c>
      <c r="B3564" t="s">
        <v>425</v>
      </c>
      <c r="C3564" t="s">
        <v>330</v>
      </c>
      <c r="D3564" t="s">
        <v>8559</v>
      </c>
      <c r="E3564" t="str">
        <f>VLOOKUP(TRIM(SUBSTITUTE(D3564,CHAR(160),CHAR(32))),Metadata!B$1:C$2632,2,FALSE)</f>
        <v>Goncourt, Edmond de, 1822-1896: Goncourt, Jules de, 1830-1870.</v>
      </c>
      <c r="F3564" t="str">
        <f>VLOOKUP(TRIM(SUBSTITUTE(D3564,CHAR(160),CHAR(32))),Metadata!B$1:D$2632,3,FALSE)</f>
        <v>Journal, T. 3, 1879-1890</v>
      </c>
      <c r="G3564">
        <f>VLOOKUP(TRIM(SUBSTITUTE(D3564,CHAR(160),CHAR(32))),Metadata!B$1:E$2632,4,FALSE)</f>
        <v>1890</v>
      </c>
      <c r="H3564" t="s">
        <v>450</v>
      </c>
      <c r="J3564" t="str">
        <f>VLOOKUP(TRIM(SUBSTITUTE(D3564,CHAR(160),CHAR(32))),Metadata!B$1:H$2632,7,FALSE)</f>
        <v>memoires</v>
      </c>
      <c r="L3564" t="str">
        <f>VLOOKUP(TRIM(SUBSTITUTE(D3564,CHAR(160),CHAR(32))),Metadata!B$1:J$2632,9,FALSE)</f>
        <v>prose</v>
      </c>
      <c r="M3564">
        <f>VLOOKUP(TRIM(SUBSTITUTE(D3564,CHAR(160),CHAR(32))),Metadata!B$1:K$2632,10,FALSE)</f>
        <v>430703</v>
      </c>
      <c r="N3564" s="1" t="s">
        <v>4053</v>
      </c>
      <c r="O3564">
        <v>176</v>
      </c>
      <c r="P3564">
        <v>185</v>
      </c>
    </row>
    <row r="3565" spans="1:16" x14ac:dyDescent="0.25">
      <c r="A3565" t="s">
        <v>4354</v>
      </c>
      <c r="B3565" t="s">
        <v>425</v>
      </c>
      <c r="C3565" t="s">
        <v>330</v>
      </c>
      <c r="D3565" t="s">
        <v>8724</v>
      </c>
      <c r="E3565" t="str">
        <f>VLOOKUP(TRIM(SUBSTITUTE(D3565,CHAR(160),CHAR(32))),Metadata!B$1:C$2632,2,FALSE)</f>
        <v>Zola, Emile, 1840-1902.</v>
      </c>
      <c r="F3565" t="str">
        <f>VLOOKUP(TRIM(SUBSTITUTE(D3565,CHAR(160),CHAR(32))),Metadata!B$1:D$2632,3,FALSE)</f>
        <v>Thérèse Raquin</v>
      </c>
      <c r="G3565">
        <f>VLOOKUP(TRIM(SUBSTITUTE(D3565,CHAR(160),CHAR(32))),Metadata!B$1:E$2632,4,FALSE)</f>
        <v>1867</v>
      </c>
      <c r="H3565" t="s">
        <v>450</v>
      </c>
      <c r="J3565" t="str">
        <f>VLOOKUP(TRIM(SUBSTITUTE(D3565,CHAR(160),CHAR(32))),Metadata!B$1:H$2632,7,FALSE)</f>
        <v>roman</v>
      </c>
      <c r="L3565" t="str">
        <f>VLOOKUP(TRIM(SUBSTITUTE(D3565,CHAR(160),CHAR(32))),Metadata!B$1:J$2632,9,FALSE)</f>
        <v>prose</v>
      </c>
      <c r="M3565">
        <f>VLOOKUP(TRIM(SUBSTITUTE(D3565,CHAR(160),CHAR(32))),Metadata!B$1:K$2632,10,FALSE)</f>
        <v>70898</v>
      </c>
      <c r="N3565" s="1" t="s">
        <v>4054</v>
      </c>
      <c r="O3565">
        <v>65</v>
      </c>
      <c r="P3565">
        <v>75</v>
      </c>
    </row>
    <row r="3566" spans="1:16" x14ac:dyDescent="0.25">
      <c r="A3566" t="s">
        <v>4354</v>
      </c>
      <c r="B3566" t="s">
        <v>425</v>
      </c>
      <c r="C3566" t="s">
        <v>330</v>
      </c>
      <c r="D3566" t="s">
        <v>8532</v>
      </c>
      <c r="E3566" t="str">
        <f>VLOOKUP(TRIM(SUBSTITUTE(D3566,CHAR(160),CHAR(32))),Metadata!B$1:C$2632,2,FALSE)</f>
        <v>Flaubert, Gustave, 1821-1880.</v>
      </c>
      <c r="F3566" t="str">
        <f>VLOOKUP(TRIM(SUBSTITUTE(D3566,CHAR(160),CHAR(32))),Metadata!B$1:D$2632,3,FALSE)</f>
        <v>Correspondance, 1880</v>
      </c>
      <c r="G3566">
        <f>VLOOKUP(TRIM(SUBSTITUTE(D3566,CHAR(160),CHAR(32))),Metadata!B$1:E$2632,4,FALSE)</f>
        <v>1880</v>
      </c>
      <c r="H3566" t="s">
        <v>450</v>
      </c>
      <c r="J3566" t="str">
        <f>VLOOKUP(TRIM(SUBSTITUTE(D3566,CHAR(160),CHAR(32))),Metadata!B$1:H$2632,7,FALSE)</f>
        <v>correspondance</v>
      </c>
      <c r="L3566" t="str">
        <f>VLOOKUP(TRIM(SUBSTITUTE(D3566,CHAR(160),CHAR(32))),Metadata!B$1:J$2632,9,FALSE)</f>
        <v>prose</v>
      </c>
      <c r="M3566">
        <f>VLOOKUP(TRIM(SUBSTITUTE(D3566,CHAR(160),CHAR(32))),Metadata!B$1:K$2632,10,FALSE)</f>
        <v>94702</v>
      </c>
      <c r="N3566" s="1" t="s">
        <v>4055</v>
      </c>
      <c r="O3566">
        <v>7</v>
      </c>
      <c r="P3566">
        <v>16</v>
      </c>
    </row>
    <row r="3567" spans="1:16" x14ac:dyDescent="0.25">
      <c r="A3567" t="s">
        <v>4354</v>
      </c>
      <c r="B3567" t="s">
        <v>425</v>
      </c>
      <c r="C3567" t="s">
        <v>330</v>
      </c>
      <c r="D3567" t="s">
        <v>8463</v>
      </c>
      <c r="E3567" t="str">
        <f>VLOOKUP(TRIM(SUBSTITUTE(D3567,CHAR(160),CHAR(32))),Metadata!B$1:C$2632,2,FALSE)</f>
        <v>Clemenceau, Georges, 1841-1929.</v>
      </c>
      <c r="F3567" t="str">
        <f>VLOOKUP(TRIM(SUBSTITUTE(D3567,CHAR(160),CHAR(32))),Metadata!B$1:D$2632,3,FALSE)</f>
        <v>L'iniquité</v>
      </c>
      <c r="G3567">
        <f>VLOOKUP(TRIM(SUBSTITUTE(D3567,CHAR(160),CHAR(32))),Metadata!B$1:E$2632,4,FALSE)</f>
        <v>1899</v>
      </c>
      <c r="H3567" t="s">
        <v>450</v>
      </c>
      <c r="J3567" t="str">
        <f>VLOOKUP(TRIM(SUBSTITUTE(D3567,CHAR(160),CHAR(32))),Metadata!B$1:H$2632,7,FALSE)</f>
        <v>memoires</v>
      </c>
      <c r="L3567" t="str">
        <f>VLOOKUP(TRIM(SUBSTITUTE(D3567,CHAR(160),CHAR(32))),Metadata!B$1:J$2632,9,FALSE)</f>
        <v>prose</v>
      </c>
      <c r="M3567">
        <f>VLOOKUP(TRIM(SUBSTITUTE(D3567,CHAR(160),CHAR(32))),Metadata!B$1:K$2632,10,FALSE)</f>
        <v>146843</v>
      </c>
      <c r="N3567" s="1" t="s">
        <v>4056</v>
      </c>
      <c r="O3567">
        <v>36</v>
      </c>
      <c r="P3567">
        <v>45</v>
      </c>
    </row>
    <row r="3568" spans="1:16" x14ac:dyDescent="0.25">
      <c r="A3568" t="s">
        <v>4354</v>
      </c>
      <c r="B3568" t="s">
        <v>425</v>
      </c>
      <c r="C3568" t="s">
        <v>330</v>
      </c>
      <c r="D3568" t="s">
        <v>8485</v>
      </c>
      <c r="E3568" t="str">
        <f>VLOOKUP(TRIM(SUBSTITUTE(D3568,CHAR(160),CHAR(32))),Metadata!B$1:C$2632,2,FALSE)</f>
        <v>Dumas, Alexandre (père), 1802-1870.</v>
      </c>
      <c r="F3568" t="str">
        <f>VLOOKUP(TRIM(SUBSTITUTE(D3568,CHAR(160),CHAR(32))),Metadata!B$1:D$2632,3,FALSE)</f>
        <v>Ascanio</v>
      </c>
      <c r="G3568">
        <f>VLOOKUP(TRIM(SUBSTITUTE(D3568,CHAR(160),CHAR(32))),Metadata!B$1:E$2632,4,FALSE)</f>
        <v>1843</v>
      </c>
      <c r="H3568" t="s">
        <v>450</v>
      </c>
      <c r="J3568" t="str">
        <f>VLOOKUP(TRIM(SUBSTITUTE(D3568,CHAR(160),CHAR(32))),Metadata!B$1:H$2632,7,FALSE)</f>
        <v>Narratif, Roman</v>
      </c>
      <c r="L3568" t="str">
        <f>VLOOKUP(TRIM(SUBSTITUTE(D3568,CHAR(160),CHAR(32))),Metadata!B$1:J$2632,9,FALSE)</f>
        <v/>
      </c>
      <c r="M3568">
        <f>VLOOKUP(TRIM(SUBSTITUTE(D3568,CHAR(160),CHAR(32))),Metadata!B$1:K$2632,10,FALSE)</f>
        <v>179083</v>
      </c>
      <c r="N3568" s="1" t="s">
        <v>4057</v>
      </c>
      <c r="O3568">
        <v>67</v>
      </c>
      <c r="P3568">
        <v>77</v>
      </c>
    </row>
    <row r="3569" spans="1:16" x14ac:dyDescent="0.25">
      <c r="A3569" t="s">
        <v>4354</v>
      </c>
      <c r="B3569" t="s">
        <v>425</v>
      </c>
      <c r="C3569" t="s">
        <v>330</v>
      </c>
      <c r="D3569" t="s">
        <v>8467</v>
      </c>
      <c r="E3569" t="str">
        <f>VLOOKUP(TRIM(SUBSTITUTE(D3569,CHAR(160),CHAR(32))),Metadata!B$1:C$2632,2,FALSE)</f>
        <v>Constant, Benjamin, 1767-1830.</v>
      </c>
      <c r="F3569" t="str">
        <f>VLOOKUP(TRIM(SUBSTITUTE(D3569,CHAR(160),CHAR(32))),Metadata!B$1:D$2632,3,FALSE)</f>
        <v>Journaux intimes</v>
      </c>
      <c r="G3569">
        <f>VLOOKUP(TRIM(SUBSTITUTE(D3569,CHAR(160),CHAR(32))),Metadata!B$1:E$2632,4,FALSE)</f>
        <v>1816</v>
      </c>
      <c r="H3569" t="s">
        <v>450</v>
      </c>
      <c r="J3569" t="str">
        <f>VLOOKUP(TRIM(SUBSTITUTE(D3569,CHAR(160),CHAR(32))),Metadata!B$1:H$2632,7,FALSE)</f>
        <v>memoires</v>
      </c>
      <c r="L3569" t="str">
        <f>VLOOKUP(TRIM(SUBSTITUTE(D3569,CHAR(160),CHAR(32))),Metadata!B$1:J$2632,9,FALSE)</f>
        <v>prose</v>
      </c>
      <c r="M3569">
        <f>VLOOKUP(TRIM(SUBSTITUTE(D3569,CHAR(160),CHAR(32))),Metadata!B$1:K$2632,10,FALSE)</f>
        <v>167412</v>
      </c>
      <c r="N3569" s="1" t="s">
        <v>4058</v>
      </c>
      <c r="O3569">
        <v>24</v>
      </c>
      <c r="P3569">
        <v>34</v>
      </c>
    </row>
    <row r="3570" spans="1:16" x14ac:dyDescent="0.25">
      <c r="A3570" t="s">
        <v>4354</v>
      </c>
      <c r="B3570" t="s">
        <v>425</v>
      </c>
      <c r="C3570" t="s">
        <v>330</v>
      </c>
      <c r="D3570" t="s">
        <v>8617</v>
      </c>
      <c r="E3570" t="str">
        <f>VLOOKUP(TRIM(SUBSTITUTE(D3570,CHAR(160),CHAR(32))),Metadata!B$1:C$2632,2,FALSE)</f>
        <v>Michelet, Jules, 1798-1874.</v>
      </c>
      <c r="F3570" t="str">
        <f>VLOOKUP(TRIM(SUBSTITUTE(D3570,CHAR(160),CHAR(32))),Metadata!B$1:D$2632,3,FALSE)</f>
        <v>L'insecte</v>
      </c>
      <c r="G3570">
        <f>VLOOKUP(TRIM(SUBSTITUTE(D3570,CHAR(160),CHAR(32))),Metadata!B$1:E$2632,4,FALSE)</f>
        <v>1857</v>
      </c>
      <c r="H3570" t="s">
        <v>450</v>
      </c>
      <c r="J3570" t="str">
        <f>VLOOKUP(TRIM(SUBSTITUTE(D3570,CHAR(160),CHAR(32))),Metadata!B$1:H$2632,7,FALSE)</f>
        <v>poesie</v>
      </c>
      <c r="L3570" t="str">
        <f>VLOOKUP(TRIM(SUBSTITUTE(D3570,CHAR(160),CHAR(32))),Metadata!B$1:J$2632,9,FALSE)</f>
        <v>prose</v>
      </c>
      <c r="M3570">
        <f>VLOOKUP(TRIM(SUBSTITUTE(D3570,CHAR(160),CHAR(32))),Metadata!B$1:K$2632,10,FALSE)</f>
        <v>73935</v>
      </c>
      <c r="N3570" s="1" t="s">
        <v>4059</v>
      </c>
      <c r="O3570">
        <v>144</v>
      </c>
      <c r="P3570">
        <v>154</v>
      </c>
    </row>
    <row r="3571" spans="1:16" x14ac:dyDescent="0.25">
      <c r="A3571" t="s">
        <v>4354</v>
      </c>
      <c r="B3571" t="s">
        <v>425</v>
      </c>
      <c r="C3571" t="s">
        <v>330</v>
      </c>
      <c r="D3571" t="s">
        <v>8627</v>
      </c>
      <c r="E3571" t="str">
        <f>VLOOKUP(TRIM(SUBSTITUTE(D3571,CHAR(160),CHAR(32))),Metadata!B$1:C$2632,2,FALSE)</f>
        <v>Nerval, Gérard de, 1808-1855.</v>
      </c>
      <c r="F3571" t="str">
        <f>VLOOKUP(TRIM(SUBSTITUTE(D3571,CHAR(160),CHAR(32))),Metadata!B$1:D$2632,3,FALSE)</f>
        <v>Les Nuits d'octobre</v>
      </c>
      <c r="G3571">
        <f>VLOOKUP(TRIM(SUBSTITUTE(D3571,CHAR(160),CHAR(32))),Metadata!B$1:E$2632,4,FALSE)</f>
        <v>1852</v>
      </c>
      <c r="H3571" t="s">
        <v>450</v>
      </c>
      <c r="J3571" t="str">
        <f>VLOOKUP(TRIM(SUBSTITUTE(D3571,CHAR(160),CHAR(32))),Metadata!B$1:H$2632,7,FALSE)</f>
        <v>poesie</v>
      </c>
      <c r="L3571" t="str">
        <f>VLOOKUP(TRIM(SUBSTITUTE(D3571,CHAR(160),CHAR(32))),Metadata!B$1:J$2632,9,FALSE)</f>
        <v/>
      </c>
      <c r="M3571">
        <f>VLOOKUP(TRIM(SUBSTITUTE(D3571,CHAR(160),CHAR(32))),Metadata!B$1:K$2632,10,FALSE)</f>
        <v>13358</v>
      </c>
      <c r="N3571" s="1" t="s">
        <v>4060</v>
      </c>
      <c r="O3571">
        <v>9</v>
      </c>
      <c r="P3571">
        <v>19</v>
      </c>
    </row>
    <row r="3572" spans="1:16" x14ac:dyDescent="0.25">
      <c r="A3572" t="s">
        <v>4354</v>
      </c>
      <c r="B3572" t="s">
        <v>425</v>
      </c>
      <c r="C3572" t="s">
        <v>330</v>
      </c>
      <c r="D3572" t="s">
        <v>8443</v>
      </c>
      <c r="E3572" t="str">
        <f>VLOOKUP(TRIM(SUBSTITUTE(D3572,CHAR(160),CHAR(32))),Metadata!B$1:C$2632,2,FALSE)</f>
        <v>Bonald, Louis-Gabriel-Ambroise, vicomte de, 1754-1840.</v>
      </c>
      <c r="F3572" t="str">
        <f>VLOOKUP(TRIM(SUBSTITUTE(D3572,CHAR(160),CHAR(32))),Metadata!B$1:D$2632,3,FALSE)</f>
        <v>Législation primitive</v>
      </c>
      <c r="G3572">
        <f>VLOOKUP(TRIM(SUBSTITUTE(D3572,CHAR(160),CHAR(32))),Metadata!B$1:E$2632,4,FALSE)</f>
        <v>1802</v>
      </c>
      <c r="H3572" t="s">
        <v>450</v>
      </c>
      <c r="J3572" t="str">
        <f>VLOOKUP(TRIM(SUBSTITUTE(D3572,CHAR(160),CHAR(32))),Metadata!B$1:H$2632,7,FALSE)</f>
        <v>traite ou essai</v>
      </c>
      <c r="L3572" t="str">
        <f>VLOOKUP(TRIM(SUBSTITUTE(D3572,CHAR(160),CHAR(32))),Metadata!B$1:J$2632,9,FALSE)</f>
        <v>prose</v>
      </c>
      <c r="M3572">
        <f>VLOOKUP(TRIM(SUBSTITUTE(D3572,CHAR(160),CHAR(32))),Metadata!B$1:K$2632,10,FALSE)</f>
        <v>105246</v>
      </c>
      <c r="N3572" s="1" t="s">
        <v>4061</v>
      </c>
      <c r="O3572">
        <v>241</v>
      </c>
      <c r="P3572">
        <v>250</v>
      </c>
    </row>
    <row r="3573" spans="1:16" x14ac:dyDescent="0.25">
      <c r="A3573" t="s">
        <v>4354</v>
      </c>
      <c r="B3573" t="s">
        <v>425</v>
      </c>
      <c r="C3573" t="s">
        <v>330</v>
      </c>
      <c r="D3573" t="s">
        <v>6257</v>
      </c>
      <c r="E3573" t="str">
        <f>VLOOKUP(TRIM(SUBSTITUTE(D3573,CHAR(160),CHAR(32))),Metadata!B$1:C$2632,2,FALSE)</f>
        <v>Sainte-Beuve, Charles Augustin, 1804-1869.</v>
      </c>
      <c r="F3573" t="str">
        <f>VLOOKUP(TRIM(SUBSTITUTE(D3573,CHAR(160),CHAR(32))),Metadata!B$1:D$2632,3,FALSE)</f>
        <v>Derniers portraits littéraires</v>
      </c>
      <c r="G3573">
        <f>VLOOKUP(TRIM(SUBSTITUTE(D3573,CHAR(160),CHAR(32))),Metadata!B$1:E$2632,4,FALSE)</f>
        <v>1852</v>
      </c>
      <c r="H3573" t="s">
        <v>450</v>
      </c>
      <c r="J3573" t="str">
        <f>VLOOKUP(TRIM(SUBSTITUTE(D3573,CHAR(160),CHAR(32))),Metadata!B$1:H$2632,7,FALSE)</f>
        <v>traite</v>
      </c>
      <c r="L3573" t="str">
        <f>VLOOKUP(TRIM(SUBSTITUTE(D3573,CHAR(160),CHAR(32))),Metadata!B$1:J$2632,9,FALSE)</f>
        <v/>
      </c>
      <c r="M3573">
        <f>VLOOKUP(TRIM(SUBSTITUTE(D3573,CHAR(160),CHAR(32))),Metadata!B$1:K$2632,10,FALSE)</f>
        <v>197763</v>
      </c>
      <c r="N3573" s="1" t="s">
        <v>4062</v>
      </c>
      <c r="O3573">
        <v>31</v>
      </c>
      <c r="P3573">
        <v>41</v>
      </c>
    </row>
    <row r="3574" spans="1:16" x14ac:dyDescent="0.25">
      <c r="A3574" t="s">
        <v>4354</v>
      </c>
      <c r="B3574" t="s">
        <v>425</v>
      </c>
      <c r="C3574" t="s">
        <v>330</v>
      </c>
      <c r="D3574" t="s">
        <v>8506</v>
      </c>
      <c r="E3574" t="str">
        <f>VLOOKUP(TRIM(SUBSTITUTE(D3574,CHAR(160),CHAR(32))),Metadata!B$1:C$2632,2,FALSE)</f>
        <v>Dumas, Alexandre (père), 1802-1870.</v>
      </c>
      <c r="F3574" t="str">
        <f>VLOOKUP(TRIM(SUBSTITUTE(D3574,CHAR(160),CHAR(32))),Metadata!B$1:D$2632,3,FALSE)</f>
        <v>Vicomte de Bragelonne (Le)</v>
      </c>
      <c r="G3574">
        <f>VLOOKUP(TRIM(SUBSTITUTE(D3574,CHAR(160),CHAR(32))),Metadata!B$1:E$2632,4,FALSE)</f>
        <v>1848</v>
      </c>
      <c r="H3574" t="s">
        <v>450</v>
      </c>
      <c r="J3574" t="str">
        <f>VLOOKUP(TRIM(SUBSTITUTE(D3574,CHAR(160),CHAR(32))),Metadata!B$1:H$2632,7,FALSE)</f>
        <v>Narratif, Roman</v>
      </c>
      <c r="L3574" t="str">
        <f>VLOOKUP(TRIM(SUBSTITUTE(D3574,CHAR(160),CHAR(32))),Metadata!B$1:J$2632,9,FALSE)</f>
        <v/>
      </c>
      <c r="M3574">
        <f>VLOOKUP(TRIM(SUBSTITUTE(D3574,CHAR(160),CHAR(32))),Metadata!B$1:K$2632,10,FALSE)</f>
        <v>700272</v>
      </c>
      <c r="N3574" s="1" t="s">
        <v>4063</v>
      </c>
      <c r="O3574">
        <v>133</v>
      </c>
      <c r="P3574">
        <v>142</v>
      </c>
    </row>
    <row r="3575" spans="1:16" x14ac:dyDescent="0.25">
      <c r="A3575" t="s">
        <v>4354</v>
      </c>
      <c r="B3575" t="s">
        <v>425</v>
      </c>
      <c r="C3575" t="s">
        <v>330</v>
      </c>
      <c r="D3575" t="s">
        <v>8659</v>
      </c>
      <c r="E3575" t="str">
        <f>VLOOKUP(TRIM(SUBSTITUTE(D3575,CHAR(160),CHAR(32))),Metadata!B$1:C$2632,2,FALSE)</f>
        <v>Sand, George, 1804-1876.</v>
      </c>
      <c r="F3575" t="str">
        <f>VLOOKUP(TRIM(SUBSTITUTE(D3575,CHAR(160),CHAR(32))),Metadata!B$1:D$2632,3,FALSE)</f>
        <v>Histoire de ma vie</v>
      </c>
      <c r="G3575">
        <f>VLOOKUP(TRIM(SUBSTITUTE(D3575,CHAR(160),CHAR(32))),Metadata!B$1:E$2632,4,FALSE)</f>
        <v>1855</v>
      </c>
      <c r="H3575" t="s">
        <v>450</v>
      </c>
      <c r="J3575" t="str">
        <f>VLOOKUP(TRIM(SUBSTITUTE(D3575,CHAR(160),CHAR(32))),Metadata!B$1:H$2632,7,FALSE)</f>
        <v>memoires</v>
      </c>
      <c r="L3575" t="str">
        <f>VLOOKUP(TRIM(SUBSTITUTE(D3575,CHAR(160),CHAR(32))),Metadata!B$1:J$2632,9,FALSE)</f>
        <v>prose</v>
      </c>
      <c r="M3575">
        <f>VLOOKUP(TRIM(SUBSTITUTE(D3575,CHAR(160),CHAR(32))),Metadata!B$1:K$2632,10,FALSE)</f>
        <v>490251</v>
      </c>
      <c r="N3575" s="1" t="s">
        <v>4064</v>
      </c>
      <c r="O3575">
        <v>87</v>
      </c>
      <c r="P3575">
        <v>96</v>
      </c>
    </row>
    <row r="3576" spans="1:16" x14ac:dyDescent="0.25">
      <c r="A3576" t="s">
        <v>4354</v>
      </c>
      <c r="B3576" t="s">
        <v>425</v>
      </c>
      <c r="C3576" t="s">
        <v>330</v>
      </c>
      <c r="D3576" t="s">
        <v>8616</v>
      </c>
      <c r="E3576" t="str">
        <f>VLOOKUP(TRIM(SUBSTITUTE(D3576,CHAR(160),CHAR(32))),Metadata!B$1:C$2632,2,FALSE)</f>
        <v>Michelet, Jules, 1798-1874.</v>
      </c>
      <c r="F3576" t="str">
        <f>VLOOKUP(TRIM(SUBSTITUTE(D3576,CHAR(160),CHAR(32))),Metadata!B$1:D$2632,3,FALSE)</f>
        <v>Le peuple.</v>
      </c>
      <c r="G3576">
        <f>VLOOKUP(TRIM(SUBSTITUTE(D3576,CHAR(160),CHAR(32))),Metadata!B$1:E$2632,4,FALSE)</f>
        <v>1846</v>
      </c>
      <c r="H3576" t="s">
        <v>450</v>
      </c>
      <c r="J3576" t="str">
        <f>VLOOKUP(TRIM(SUBSTITUTE(D3576,CHAR(160),CHAR(32))),Metadata!B$1:H$2632,7,FALSE)</f>
        <v>traite ou essai</v>
      </c>
      <c r="L3576" t="str">
        <f>VLOOKUP(TRIM(SUBSTITUTE(D3576,CHAR(160),CHAR(32))),Metadata!B$1:J$2632,9,FALSE)</f>
        <v>prose</v>
      </c>
      <c r="M3576">
        <f>VLOOKUP(TRIM(SUBSTITUTE(D3576,CHAR(160),CHAR(32))),Metadata!B$1:K$2632,10,FALSE)</f>
        <v>63481</v>
      </c>
      <c r="N3576" s="1" t="s">
        <v>4065</v>
      </c>
      <c r="O3576">
        <v>24</v>
      </c>
      <c r="P3576">
        <v>34</v>
      </c>
    </row>
    <row r="3577" spans="1:16" x14ac:dyDescent="0.25">
      <c r="A3577" t="s">
        <v>4354</v>
      </c>
      <c r="B3577" t="s">
        <v>425</v>
      </c>
      <c r="C3577" t="s">
        <v>330</v>
      </c>
      <c r="D3577" t="s">
        <v>8559</v>
      </c>
      <c r="E3577" t="str">
        <f>VLOOKUP(TRIM(SUBSTITUTE(D3577,CHAR(160),CHAR(32))),Metadata!B$1:C$2632,2,FALSE)</f>
        <v>Goncourt, Edmond de, 1822-1896: Goncourt, Jules de, 1830-1870.</v>
      </c>
      <c r="F3577" t="str">
        <f>VLOOKUP(TRIM(SUBSTITUTE(D3577,CHAR(160),CHAR(32))),Metadata!B$1:D$2632,3,FALSE)</f>
        <v>Journal, T. 3, 1879-1890</v>
      </c>
      <c r="G3577">
        <f>VLOOKUP(TRIM(SUBSTITUTE(D3577,CHAR(160),CHAR(32))),Metadata!B$1:E$2632,4,FALSE)</f>
        <v>1890</v>
      </c>
      <c r="H3577" t="s">
        <v>450</v>
      </c>
      <c r="J3577" t="str">
        <f>VLOOKUP(TRIM(SUBSTITUTE(D3577,CHAR(160),CHAR(32))),Metadata!B$1:H$2632,7,FALSE)</f>
        <v>memoires</v>
      </c>
      <c r="L3577" t="str">
        <f>VLOOKUP(TRIM(SUBSTITUTE(D3577,CHAR(160),CHAR(32))),Metadata!B$1:J$2632,9,FALSE)</f>
        <v>prose</v>
      </c>
      <c r="M3577">
        <f>VLOOKUP(TRIM(SUBSTITUTE(D3577,CHAR(160),CHAR(32))),Metadata!B$1:K$2632,10,FALSE)</f>
        <v>430703</v>
      </c>
      <c r="N3577" s="1" t="s">
        <v>4066</v>
      </c>
      <c r="O3577">
        <v>93</v>
      </c>
      <c r="P3577">
        <v>102</v>
      </c>
    </row>
    <row r="3578" spans="1:16" x14ac:dyDescent="0.25">
      <c r="A3578" t="s">
        <v>4354</v>
      </c>
      <c r="B3578" t="s">
        <v>425</v>
      </c>
      <c r="C3578" t="s">
        <v>330</v>
      </c>
      <c r="D3578" t="s">
        <v>8473</v>
      </c>
      <c r="E3578" t="str">
        <f>VLOOKUP(TRIM(SUBSTITUTE(D3578,CHAR(160),CHAR(32))),Metadata!B$1:C$2632,2,FALSE)</f>
        <v>Cousin, Victor, 1792-1867.</v>
      </c>
      <c r="F3578" t="str">
        <f>VLOOKUP(TRIM(SUBSTITUTE(D3578,CHAR(160),CHAR(32))),Metadata!B$1:D$2632,3,FALSE)</f>
        <v>Cours de l'histoire de la philosophie: histoire de la philosophie du XVIIIe siècle.</v>
      </c>
      <c r="G3578">
        <f>VLOOKUP(TRIM(SUBSTITUTE(D3578,CHAR(160),CHAR(32))),Metadata!B$1:E$2632,4,FALSE)</f>
        <v>1829</v>
      </c>
      <c r="H3578" t="s">
        <v>450</v>
      </c>
      <c r="J3578" t="str">
        <f>VLOOKUP(TRIM(SUBSTITUTE(D3578,CHAR(160),CHAR(32))),Metadata!B$1:H$2632,7,FALSE)</f>
        <v>traite ou essai</v>
      </c>
      <c r="L3578" t="str">
        <f>VLOOKUP(TRIM(SUBSTITUTE(D3578,CHAR(160),CHAR(32))),Metadata!B$1:J$2632,9,FALSE)</f>
        <v>prose</v>
      </c>
      <c r="M3578">
        <f>VLOOKUP(TRIM(SUBSTITUTE(D3578,CHAR(160),CHAR(32))),Metadata!B$1:K$2632,10,FALSE)</f>
        <v>108980</v>
      </c>
      <c r="N3578" s="1" t="s">
        <v>4067</v>
      </c>
      <c r="O3578">
        <v>140</v>
      </c>
      <c r="P3578">
        <v>149</v>
      </c>
    </row>
    <row r="3579" spans="1:16" x14ac:dyDescent="0.25">
      <c r="A3579" t="s">
        <v>4354</v>
      </c>
      <c r="B3579" t="s">
        <v>425</v>
      </c>
      <c r="C3579" t="s">
        <v>330</v>
      </c>
      <c r="D3579" t="s">
        <v>8584</v>
      </c>
      <c r="E3579" t="str">
        <f>VLOOKUP(TRIM(SUBSTITUTE(D3579,CHAR(160),CHAR(32))),Metadata!B$1:C$2632,2,FALSE)</f>
        <v>Labiche, Eugène, 1815-1888.</v>
      </c>
      <c r="F3579" t="str">
        <f>VLOOKUP(TRIM(SUBSTITUTE(D3579,CHAR(160),CHAR(32))),Metadata!B$1:D$2632,3,FALSE)</f>
        <v>Le Roi des Frontins</v>
      </c>
      <c r="G3579">
        <f>VLOOKUP(TRIM(SUBSTITUTE(D3579,CHAR(160),CHAR(32))),Metadata!B$1:E$2632,4,FALSE)</f>
        <v>1845</v>
      </c>
      <c r="H3579" t="s">
        <v>450</v>
      </c>
      <c r="J3579" t="str">
        <f>VLOOKUP(TRIM(SUBSTITUTE(D3579,CHAR(160),CHAR(32))),Metadata!B$1:H$2632,7,FALSE)</f>
        <v>theatre</v>
      </c>
      <c r="L3579" t="str">
        <f>VLOOKUP(TRIM(SUBSTITUTE(D3579,CHAR(160),CHAR(32))),Metadata!B$1:J$2632,9,FALSE)</f>
        <v/>
      </c>
      <c r="M3579">
        <f>VLOOKUP(TRIM(SUBSTITUTE(D3579,CHAR(160),CHAR(32))),Metadata!B$1:K$2632,10,FALSE)</f>
        <v>14683</v>
      </c>
      <c r="N3579" s="1" t="s">
        <v>4068</v>
      </c>
      <c r="O3579">
        <v>63</v>
      </c>
      <c r="P3579">
        <v>73</v>
      </c>
    </row>
    <row r="3580" spans="1:16" x14ac:dyDescent="0.25">
      <c r="A3580" t="s">
        <v>4354</v>
      </c>
      <c r="B3580" t="s">
        <v>425</v>
      </c>
      <c r="C3580" t="s">
        <v>330</v>
      </c>
      <c r="D3580" t="s">
        <v>8912</v>
      </c>
      <c r="E3580" t="str">
        <f>VLOOKUP(TRIM(SUBSTITUTE(D3580,CHAR(160),CHAR(32))),Metadata!B$1:C$2632,2,FALSE)</f>
        <v>Jouhandeau, Marcel, 1888-</v>
      </c>
      <c r="F3580" t="str">
        <f>VLOOKUP(TRIM(SUBSTITUTE(D3580,CHAR(160),CHAR(32))),Metadata!B$1:D$2632,3,FALSE)</f>
        <v>Monsieur Godeau intime</v>
      </c>
      <c r="G3580">
        <f>VLOOKUP(TRIM(SUBSTITUTE(D3580,CHAR(160),CHAR(32))),Metadata!B$1:E$2632,4,FALSE)</f>
        <v>1926</v>
      </c>
      <c r="H3580" t="s">
        <v>534</v>
      </c>
      <c r="J3580" t="str">
        <f>VLOOKUP(TRIM(SUBSTITUTE(D3580,CHAR(160),CHAR(32))),Metadata!B$1:H$2632,7,FALSE)</f>
        <v>roman</v>
      </c>
      <c r="L3580" t="str">
        <f>VLOOKUP(TRIM(SUBSTITUTE(D3580,CHAR(160),CHAR(32))),Metadata!B$1:J$2632,9,FALSE)</f>
        <v>prose</v>
      </c>
      <c r="M3580">
        <f>VLOOKUP(TRIM(SUBSTITUTE(D3580,CHAR(160),CHAR(32))),Metadata!B$1:K$2632,10,FALSE)</f>
        <v>115571</v>
      </c>
      <c r="N3580" s="1" t="s">
        <v>4069</v>
      </c>
      <c r="O3580">
        <v>29</v>
      </c>
      <c r="P3580">
        <v>38</v>
      </c>
    </row>
    <row r="3581" spans="1:16" x14ac:dyDescent="0.25">
      <c r="A3581" t="s">
        <v>4354</v>
      </c>
      <c r="B3581" t="s">
        <v>425</v>
      </c>
      <c r="C3581" t="s">
        <v>330</v>
      </c>
      <c r="D3581" t="s">
        <v>8923</v>
      </c>
      <c r="E3581" t="str">
        <f>VLOOKUP(TRIM(SUBSTITUTE(D3581,CHAR(160),CHAR(32))),Metadata!B$1:C$2632,2,FALSE)</f>
        <v>Malraux, André, 1901-1976.</v>
      </c>
      <c r="F3581" t="str">
        <f>VLOOKUP(TRIM(SUBSTITUTE(D3581,CHAR(160),CHAR(32))),Metadata!B$1:D$2632,3,FALSE)</f>
        <v>La condition humaine</v>
      </c>
      <c r="G3581">
        <f>VLOOKUP(TRIM(SUBSTITUTE(D3581,CHAR(160),CHAR(32))),Metadata!B$1:E$2632,4,FALSE)</f>
        <v>1933</v>
      </c>
      <c r="H3581" t="s">
        <v>534</v>
      </c>
      <c r="J3581" t="str">
        <f>VLOOKUP(TRIM(SUBSTITUTE(D3581,CHAR(160),CHAR(32))),Metadata!B$1:H$2632,7,FALSE)</f>
        <v>roman</v>
      </c>
      <c r="L3581" t="str">
        <f>VLOOKUP(TRIM(SUBSTITUTE(D3581,CHAR(160),CHAR(32))),Metadata!B$1:J$2632,9,FALSE)</f>
        <v>prose</v>
      </c>
      <c r="M3581">
        <f>VLOOKUP(TRIM(SUBSTITUTE(D3581,CHAR(160),CHAR(32))),Metadata!B$1:K$2632,10,FALSE)</f>
        <v>93798</v>
      </c>
      <c r="N3581" s="1" t="s">
        <v>4070</v>
      </c>
      <c r="O3581">
        <v>55</v>
      </c>
      <c r="P3581">
        <v>64</v>
      </c>
    </row>
    <row r="3582" spans="1:16" x14ac:dyDescent="0.25">
      <c r="A3582" t="s">
        <v>4354</v>
      </c>
      <c r="B3582" t="s">
        <v>425</v>
      </c>
      <c r="C3582" t="s">
        <v>330</v>
      </c>
      <c r="D3582" t="s">
        <v>8978</v>
      </c>
      <c r="E3582" t="str">
        <f>VLOOKUP(TRIM(SUBSTITUTE(D3582,CHAR(160),CHAR(32))),Metadata!B$1:C$2632,2,FALSE)</f>
        <v>Proust, Marcel, 1871-1922.</v>
      </c>
      <c r="F3582" t="str">
        <f>VLOOKUP(TRIM(SUBSTITUTE(D3582,CHAR(160),CHAR(32))),Metadata!B$1:D$2632,3,FALSE)</f>
        <v>Du côté de chez Swann</v>
      </c>
      <c r="G3582">
        <f>VLOOKUP(TRIM(SUBSTITUTE(D3582,CHAR(160),CHAR(32))),Metadata!B$1:E$2632,4,FALSE)</f>
        <v>1913</v>
      </c>
      <c r="H3582" t="s">
        <v>534</v>
      </c>
      <c r="J3582" t="str">
        <f>VLOOKUP(TRIM(SUBSTITUTE(D3582,CHAR(160),CHAR(32))),Metadata!B$1:H$2632,7,FALSE)</f>
        <v>roman</v>
      </c>
      <c r="L3582" t="str">
        <f>VLOOKUP(TRIM(SUBSTITUTE(D3582,CHAR(160),CHAR(32))),Metadata!B$1:J$2632,9,FALSE)</f>
        <v>prose</v>
      </c>
      <c r="M3582">
        <f>VLOOKUP(TRIM(SUBSTITUTE(D3582,CHAR(160),CHAR(32))),Metadata!B$1:K$2632,10,FALSE)</f>
        <v>181434</v>
      </c>
      <c r="N3582" s="1" t="s">
        <v>4071</v>
      </c>
      <c r="O3582">
        <v>227</v>
      </c>
      <c r="P3582">
        <v>236</v>
      </c>
    </row>
    <row r="3583" spans="1:16" x14ac:dyDescent="0.25">
      <c r="A3583" t="s">
        <v>4354</v>
      </c>
      <c r="B3583" t="s">
        <v>425</v>
      </c>
      <c r="C3583" t="s">
        <v>330</v>
      </c>
      <c r="D3583" t="s">
        <v>8925</v>
      </c>
      <c r="E3583" t="str">
        <f>VLOOKUP(TRIM(SUBSTITUTE(D3583,CHAR(160),CHAR(32))),Metadata!B$1:C$2632,2,FALSE)</f>
        <v>Marcel, Gabriel, 1889-1973.</v>
      </c>
      <c r="F3583" t="str">
        <f>VLOOKUP(TRIM(SUBSTITUTE(D3583,CHAR(160),CHAR(32))),Metadata!B$1:D$2632,3,FALSE)</f>
        <v>Journal métaphysique</v>
      </c>
      <c r="G3583">
        <f>VLOOKUP(TRIM(SUBSTITUTE(D3583,CHAR(160),CHAR(32))),Metadata!B$1:E$2632,4,FALSE)</f>
        <v>1923</v>
      </c>
      <c r="H3583" t="s">
        <v>534</v>
      </c>
      <c r="J3583" t="str">
        <f>VLOOKUP(TRIM(SUBSTITUTE(D3583,CHAR(160),CHAR(32))),Metadata!B$1:H$2632,7,FALSE)</f>
        <v>memoires</v>
      </c>
      <c r="L3583" t="str">
        <f>VLOOKUP(TRIM(SUBSTITUTE(D3583,CHAR(160),CHAR(32))),Metadata!B$1:J$2632,9,FALSE)</f>
        <v>prose</v>
      </c>
      <c r="M3583">
        <f>VLOOKUP(TRIM(SUBSTITUTE(D3583,CHAR(160),CHAR(32))),Metadata!B$1:K$2632,10,FALSE)</f>
        <v>136589</v>
      </c>
      <c r="N3583" s="1" t="s">
        <v>4072</v>
      </c>
      <c r="O3583">
        <v>33</v>
      </c>
      <c r="P3583">
        <v>42</v>
      </c>
    </row>
    <row r="3584" spans="1:16" x14ac:dyDescent="0.25">
      <c r="A3584" t="s">
        <v>4354</v>
      </c>
      <c r="B3584" t="s">
        <v>425</v>
      </c>
      <c r="C3584" t="s">
        <v>330</v>
      </c>
      <c r="D3584" t="s">
        <v>8757</v>
      </c>
      <c r="E3584" t="str">
        <f>VLOOKUP(TRIM(SUBSTITUTE(D3584,CHAR(160),CHAR(32))),Metadata!B$1:C$2632,2,FALSE)</f>
        <v>Barrès, Maurice, 1862-1923.</v>
      </c>
      <c r="F3584" t="str">
        <f>VLOOKUP(TRIM(SUBSTITUTE(D3584,CHAR(160),CHAR(32))),Metadata!B$1:D$2632,3,FALSE)</f>
        <v>La colline inspirée</v>
      </c>
      <c r="G3584">
        <f>VLOOKUP(TRIM(SUBSTITUTE(D3584,CHAR(160),CHAR(32))),Metadata!B$1:E$2632,4,FALSE)</f>
        <v>1913</v>
      </c>
      <c r="H3584" t="s">
        <v>534</v>
      </c>
      <c r="J3584" t="str">
        <f>VLOOKUP(TRIM(SUBSTITUTE(D3584,CHAR(160),CHAR(32))),Metadata!B$1:H$2632,7,FALSE)</f>
        <v>roman</v>
      </c>
      <c r="L3584" t="str">
        <f>VLOOKUP(TRIM(SUBSTITUTE(D3584,CHAR(160),CHAR(32))),Metadata!B$1:J$2632,9,FALSE)</f>
        <v>prose</v>
      </c>
      <c r="M3584">
        <f>VLOOKUP(TRIM(SUBSTITUTE(D3584,CHAR(160),CHAR(32))),Metadata!B$1:K$2632,10,FALSE)</f>
        <v>83955</v>
      </c>
      <c r="N3584" s="1" t="s">
        <v>4073</v>
      </c>
      <c r="O3584">
        <v>62</v>
      </c>
      <c r="P3584">
        <v>71</v>
      </c>
    </row>
    <row r="3585" spans="1:16" x14ac:dyDescent="0.25">
      <c r="A3585" t="s">
        <v>4354</v>
      </c>
      <c r="B3585" t="s">
        <v>425</v>
      </c>
      <c r="C3585" t="s">
        <v>330</v>
      </c>
      <c r="D3585" t="s">
        <v>7714</v>
      </c>
      <c r="E3585" t="str">
        <f>VLOOKUP(TRIM(SUBSTITUTE(D3585,CHAR(160),CHAR(32))),Metadata!B$1:C$2632,2,FALSE)</f>
        <v>Febvre, Lucien, 1878-1956.</v>
      </c>
      <c r="F3585" t="str">
        <f>VLOOKUP(TRIM(SUBSTITUTE(D3585,CHAR(160),CHAR(32))),Metadata!B$1:D$2632,3,FALSE)</f>
        <v>Le problème de l'incroyance au XVIe siècle. La religion de Rabelais</v>
      </c>
      <c r="G3585">
        <f>VLOOKUP(TRIM(SUBSTITUTE(D3585,CHAR(160),CHAR(32))),Metadata!B$1:E$2632,4,FALSE)</f>
        <v>1947</v>
      </c>
      <c r="H3585" t="s">
        <v>534</v>
      </c>
      <c r="J3585" t="str">
        <f>VLOOKUP(TRIM(SUBSTITUTE(D3585,CHAR(160),CHAR(32))),Metadata!B$1:H$2632,7,FALSE)</f>
        <v>traite</v>
      </c>
      <c r="L3585" t="str">
        <f>VLOOKUP(TRIM(SUBSTITUTE(D3585,CHAR(160),CHAR(32))),Metadata!B$1:J$2632,9,FALSE)</f>
        <v/>
      </c>
      <c r="M3585">
        <f>VLOOKUP(TRIM(SUBSTITUTE(D3585,CHAR(160),CHAR(32))),Metadata!B$1:K$2632,10,FALSE)</f>
        <v>188184</v>
      </c>
      <c r="N3585" s="1" t="s">
        <v>4074</v>
      </c>
      <c r="O3585">
        <v>310</v>
      </c>
      <c r="P3585">
        <v>319</v>
      </c>
    </row>
    <row r="3586" spans="1:16" x14ac:dyDescent="0.25">
      <c r="A3586" t="s">
        <v>4354</v>
      </c>
      <c r="B3586" t="s">
        <v>425</v>
      </c>
      <c r="C3586" t="s">
        <v>330</v>
      </c>
      <c r="D3586" t="s">
        <v>8758</v>
      </c>
      <c r="E3586" t="str">
        <f>VLOOKUP(TRIM(SUBSTITUTE(D3586,CHAR(160),CHAR(32))),Metadata!B$1:C$2632,2,FALSE)</f>
        <v>Barrès, Maurice, 1862-1923.</v>
      </c>
      <c r="F3586" t="str">
        <f>VLOOKUP(TRIM(SUBSTITUTE(D3586,CHAR(160),CHAR(32))),Metadata!B$1:D$2632,3,FALSE)</f>
        <v>Le voyage de Sparte</v>
      </c>
      <c r="G3586">
        <f>VLOOKUP(TRIM(SUBSTITUTE(D3586,CHAR(160),CHAR(32))),Metadata!B$1:E$2632,4,FALSE)</f>
        <v>1906</v>
      </c>
      <c r="H3586" t="s">
        <v>534</v>
      </c>
      <c r="J3586" t="str">
        <f>VLOOKUP(TRIM(SUBSTITUTE(D3586,CHAR(160),CHAR(32))),Metadata!B$1:H$2632,7,FALSE)</f>
        <v>recit de voyage</v>
      </c>
      <c r="L3586" t="str">
        <f>VLOOKUP(TRIM(SUBSTITUTE(D3586,CHAR(160),CHAR(32))),Metadata!B$1:J$2632,9,FALSE)</f>
        <v>prose</v>
      </c>
      <c r="M3586">
        <f>VLOOKUP(TRIM(SUBSTITUTE(D3586,CHAR(160),CHAR(32))),Metadata!B$1:K$2632,10,FALSE)</f>
        <v>53888</v>
      </c>
      <c r="N3586" s="1" t="s">
        <v>4075</v>
      </c>
      <c r="O3586">
        <v>54</v>
      </c>
      <c r="P3586">
        <v>64</v>
      </c>
    </row>
    <row r="3587" spans="1:16" x14ac:dyDescent="0.25">
      <c r="A3587" t="s">
        <v>4354</v>
      </c>
      <c r="B3587" t="s">
        <v>425</v>
      </c>
      <c r="C3587" t="s">
        <v>330</v>
      </c>
      <c r="D3587" t="s">
        <v>8887</v>
      </c>
      <c r="E3587" t="str">
        <f>VLOOKUP(TRIM(SUBSTITUTE(D3587,CHAR(160),CHAR(32))),Metadata!B$1:C$2632,2,FALSE)</f>
        <v>Giraudoux, Jean, 1882-1944.</v>
      </c>
      <c r="F3587" t="str">
        <f>VLOOKUP(TRIM(SUBSTITUTE(D3587,CHAR(160),CHAR(32))),Metadata!B$1:D$2632,3,FALSE)</f>
        <v>Intermezzo</v>
      </c>
      <c r="G3587">
        <f>VLOOKUP(TRIM(SUBSTITUTE(D3587,CHAR(160),CHAR(32))),Metadata!B$1:E$2632,4,FALSE)</f>
        <v>1933</v>
      </c>
      <c r="H3587" t="s">
        <v>534</v>
      </c>
      <c r="J3587" t="str">
        <f>VLOOKUP(TRIM(SUBSTITUTE(D3587,CHAR(160),CHAR(32))),Metadata!B$1:H$2632,7,FALSE)</f>
        <v>theatre</v>
      </c>
      <c r="L3587" t="str">
        <f>VLOOKUP(TRIM(SUBSTITUTE(D3587,CHAR(160),CHAR(32))),Metadata!B$1:J$2632,9,FALSE)</f>
        <v>prose</v>
      </c>
      <c r="M3587">
        <f>VLOOKUP(TRIM(SUBSTITUTE(D3587,CHAR(160),CHAR(32))),Metadata!B$1:K$2632,10,FALSE)</f>
        <v>24975</v>
      </c>
      <c r="N3587" s="1" t="s">
        <v>4076</v>
      </c>
      <c r="O3587">
        <v>89</v>
      </c>
      <c r="P3587">
        <v>99</v>
      </c>
    </row>
    <row r="3588" spans="1:16" x14ac:dyDescent="0.25">
      <c r="A3588" t="s">
        <v>4354</v>
      </c>
      <c r="B3588" t="s">
        <v>425</v>
      </c>
      <c r="C3588" t="s">
        <v>330</v>
      </c>
      <c r="D3588" t="s">
        <v>8902</v>
      </c>
      <c r="E3588" t="str">
        <f>VLOOKUP(TRIM(SUBSTITUTE(D3588,CHAR(160),CHAR(32))),Metadata!B$1:C$2632,2,FALSE)</f>
        <v>Guéhenno, Jean, 1890-1978.</v>
      </c>
      <c r="F3588" t="str">
        <f>VLOOKUP(TRIM(SUBSTITUTE(D3588,CHAR(160),CHAR(32))),Metadata!B$1:D$2632,3,FALSE)</f>
        <v>Jean-Jacques. T. 3. Grandeur et misère d'un esprit, 1758-1778</v>
      </c>
      <c r="G3588">
        <f>VLOOKUP(TRIM(SUBSTITUTE(D3588,CHAR(160),CHAR(32))),Metadata!B$1:E$2632,4,FALSE)</f>
        <v>1952</v>
      </c>
      <c r="H3588" t="s">
        <v>534</v>
      </c>
      <c r="J3588" t="str">
        <f>VLOOKUP(TRIM(SUBSTITUTE(D3588,CHAR(160),CHAR(32))),Metadata!B$1:H$2632,7,FALSE)</f>
        <v>traite ou essai</v>
      </c>
      <c r="L3588" t="str">
        <f>VLOOKUP(TRIM(SUBSTITUTE(D3588,CHAR(160),CHAR(32))),Metadata!B$1:J$2632,9,FALSE)</f>
        <v>prose</v>
      </c>
      <c r="M3588">
        <f>VLOOKUP(TRIM(SUBSTITUTE(D3588,CHAR(160),CHAR(32))),Metadata!B$1:K$2632,10,FALSE)</f>
        <v>109673</v>
      </c>
      <c r="N3588" s="1" t="s">
        <v>4077</v>
      </c>
      <c r="O3588">
        <v>56</v>
      </c>
      <c r="P3588">
        <v>65</v>
      </c>
    </row>
    <row r="3589" spans="1:16" x14ac:dyDescent="0.25">
      <c r="A3589" t="s">
        <v>4354</v>
      </c>
      <c r="B3589" t="s">
        <v>425</v>
      </c>
      <c r="C3589" t="s">
        <v>330</v>
      </c>
      <c r="D3589" t="s">
        <v>8933</v>
      </c>
      <c r="E3589" t="str">
        <f>VLOOKUP(TRIM(SUBSTITUTE(D3589,CHAR(160),CHAR(32))),Metadata!B$1:C$2632,2,FALSE)</f>
        <v>Martin Du Gard, Roger, 1881-1958.</v>
      </c>
      <c r="F3589" t="str">
        <f>VLOOKUP(TRIM(SUBSTITUTE(D3589,CHAR(160),CHAR(32))),Metadata!B$1:D$2632,3,FALSE)</f>
        <v>Les Thibault. Sorellina</v>
      </c>
      <c r="G3589">
        <f>VLOOKUP(TRIM(SUBSTITUTE(D3589,CHAR(160),CHAR(32))),Metadata!B$1:E$2632,4,FALSE)</f>
        <v>1928</v>
      </c>
      <c r="H3589" t="s">
        <v>534</v>
      </c>
      <c r="J3589" t="str">
        <f>VLOOKUP(TRIM(SUBSTITUTE(D3589,CHAR(160),CHAR(32))),Metadata!B$1:H$2632,7,FALSE)</f>
        <v>roman</v>
      </c>
      <c r="L3589" t="str">
        <f>VLOOKUP(TRIM(SUBSTITUTE(D3589,CHAR(160),CHAR(32))),Metadata!B$1:J$2632,9,FALSE)</f>
        <v>prose</v>
      </c>
      <c r="M3589">
        <f>VLOOKUP(TRIM(SUBSTITUTE(D3589,CHAR(160),CHAR(32))),Metadata!B$1:K$2632,10,FALSE)</f>
        <v>40863</v>
      </c>
      <c r="N3589" s="1" t="s">
        <v>4078</v>
      </c>
      <c r="O3589">
        <v>254</v>
      </c>
      <c r="P3589">
        <v>263</v>
      </c>
    </row>
    <row r="3590" spans="1:16" x14ac:dyDescent="0.25">
      <c r="A3590" t="s">
        <v>4354</v>
      </c>
      <c r="B3590" t="s">
        <v>425</v>
      </c>
      <c r="C3590" t="s">
        <v>330</v>
      </c>
      <c r="D3590" t="s">
        <v>8798</v>
      </c>
      <c r="E3590" t="str">
        <f>VLOOKUP(TRIM(SUBSTITUTE(D3590,CHAR(160),CHAR(32))),Metadata!B$1:C$2632,2,FALSE)</f>
        <v>Bourget, Paul, 1852-1935.</v>
      </c>
      <c r="F3590" t="str">
        <f>VLOOKUP(TRIM(SUBSTITUTE(D3590,CHAR(160),CHAR(32))),Metadata!B$1:D$2632,3,FALSE)</f>
        <v>Nos actes nous suivent</v>
      </c>
      <c r="G3590">
        <f>VLOOKUP(TRIM(SUBSTITUTE(D3590,CHAR(160),CHAR(32))),Metadata!B$1:E$2632,4,FALSE)</f>
        <v>1926</v>
      </c>
      <c r="H3590" t="s">
        <v>534</v>
      </c>
      <c r="J3590" t="str">
        <f>VLOOKUP(TRIM(SUBSTITUTE(D3590,CHAR(160),CHAR(32))),Metadata!B$1:H$2632,7,FALSE)</f>
        <v>roman</v>
      </c>
      <c r="L3590" t="str">
        <f>VLOOKUP(TRIM(SUBSTITUTE(D3590,CHAR(160),CHAR(32))),Metadata!B$1:J$2632,9,FALSE)</f>
        <v>prose</v>
      </c>
      <c r="M3590">
        <f>VLOOKUP(TRIM(SUBSTITUTE(D3590,CHAR(160),CHAR(32))),Metadata!B$1:K$2632,10,FALSE)</f>
        <v>112998</v>
      </c>
      <c r="N3590" s="1" t="s">
        <v>4079</v>
      </c>
      <c r="O3590">
        <v>198</v>
      </c>
      <c r="P3590">
        <v>207</v>
      </c>
    </row>
    <row r="3591" spans="1:16" x14ac:dyDescent="0.25">
      <c r="A3591" t="s">
        <v>4354</v>
      </c>
      <c r="B3591" t="s">
        <v>425</v>
      </c>
      <c r="C3591" t="s">
        <v>330</v>
      </c>
      <c r="D3591" t="s">
        <v>8824</v>
      </c>
      <c r="E3591" t="str">
        <f>VLOOKUP(TRIM(SUBSTITUTE(D3591,CHAR(160),CHAR(32))),Metadata!B$1:C$2632,2,FALSE)</f>
        <v>Montesquieu, Charles de Secondat, baron de, 1689-1755.</v>
      </c>
      <c r="F3591" t="str">
        <f>VLOOKUP(TRIM(SUBSTITUTE(D3591,CHAR(160),CHAR(32))),Metadata!B$1:D$2632,3,FALSE)</f>
        <v>Correspondance de Montesquieu</v>
      </c>
      <c r="G3591">
        <f>VLOOKUP(TRIM(SUBSTITUTE(D3591,CHAR(160),CHAR(32))),Metadata!B$1:E$2632,4,FALSE)</f>
        <v>1755</v>
      </c>
      <c r="H3591" t="s">
        <v>534</v>
      </c>
      <c r="J3591" t="str">
        <f>VLOOKUP(TRIM(SUBSTITUTE(D3591,CHAR(160),CHAR(32))),Metadata!B$1:H$2632,7,FALSE)</f>
        <v>correspondance</v>
      </c>
      <c r="L3591" t="str">
        <f>VLOOKUP(TRIM(SUBSTITUTE(D3591,CHAR(160),CHAR(32))),Metadata!B$1:J$2632,9,FALSE)</f>
        <v>prose</v>
      </c>
      <c r="M3591">
        <f>VLOOKUP(TRIM(SUBSTITUTE(D3591,CHAR(160),CHAR(32))),Metadata!B$1:K$2632,10,FALSE)</f>
        <v>111275</v>
      </c>
      <c r="N3591" s="1" t="s">
        <v>4080</v>
      </c>
      <c r="O3591">
        <v>3</v>
      </c>
      <c r="P3591">
        <v>12</v>
      </c>
    </row>
    <row r="3592" spans="1:16" x14ac:dyDescent="0.25">
      <c r="A3592" t="s">
        <v>4354</v>
      </c>
      <c r="B3592" t="s">
        <v>425</v>
      </c>
      <c r="C3592" t="s">
        <v>330</v>
      </c>
      <c r="D3592" t="s">
        <v>7701</v>
      </c>
      <c r="E3592" t="str">
        <f>VLOOKUP(TRIM(SUBSTITUTE(D3592,CHAR(160),CHAR(32))),Metadata!B$1:C$2632,2,FALSE)</f>
        <v>Hazard, Paul, 1878-1944.</v>
      </c>
      <c r="F3592" t="str">
        <f>VLOOKUP(TRIM(SUBSTITUTE(D3592,CHAR(160),CHAR(32))),Metadata!B$1:D$2632,3,FALSE)</f>
        <v>La pensée européenne au XVIIIe siècle</v>
      </c>
      <c r="G3592">
        <f>VLOOKUP(TRIM(SUBSTITUTE(D3592,CHAR(160),CHAR(32))),Metadata!B$1:E$2632,4,FALSE)</f>
        <v>1946</v>
      </c>
      <c r="H3592" t="s">
        <v>534</v>
      </c>
      <c r="J3592" t="str">
        <f>VLOOKUP(TRIM(SUBSTITUTE(D3592,CHAR(160),CHAR(32))),Metadata!B$1:H$2632,7,FALSE)</f>
        <v>traite</v>
      </c>
      <c r="L3592" t="str">
        <f>VLOOKUP(TRIM(SUBSTITUTE(D3592,CHAR(160),CHAR(32))),Metadata!B$1:J$2632,9,FALSE)</f>
        <v/>
      </c>
      <c r="M3592">
        <f>VLOOKUP(TRIM(SUBSTITUTE(D3592,CHAR(160),CHAR(32))),Metadata!B$1:K$2632,10,FALSE)</f>
        <v>174684</v>
      </c>
      <c r="N3592" s="1" t="s">
        <v>4081</v>
      </c>
      <c r="O3592">
        <v>207</v>
      </c>
      <c r="P3592">
        <v>216</v>
      </c>
    </row>
    <row r="3593" spans="1:16" x14ac:dyDescent="0.25">
      <c r="A3593" t="s">
        <v>4354</v>
      </c>
      <c r="B3593" t="s">
        <v>425</v>
      </c>
      <c r="C3593" t="s">
        <v>330</v>
      </c>
      <c r="D3593" t="s">
        <v>8784</v>
      </c>
      <c r="E3593" t="str">
        <f>VLOOKUP(TRIM(SUBSTITUTE(D3593,CHAR(160),CHAR(32))),Metadata!B$1:C$2632,2,FALSE)</f>
        <v>Bernanos, Georges, 1888-1948.</v>
      </c>
      <c r="F3593" t="str">
        <f>VLOOKUP(TRIM(SUBSTITUTE(D3593,CHAR(160),CHAR(32))),Metadata!B$1:D$2632,3,FALSE)</f>
        <v>Journal d'un curé de campagne</v>
      </c>
      <c r="G3593">
        <f>VLOOKUP(TRIM(SUBSTITUTE(D3593,CHAR(160),CHAR(32))),Metadata!B$1:E$2632,4,FALSE)</f>
        <v>1936</v>
      </c>
      <c r="H3593" t="s">
        <v>534</v>
      </c>
      <c r="J3593" t="str">
        <f>VLOOKUP(TRIM(SUBSTITUTE(D3593,CHAR(160),CHAR(32))),Metadata!B$1:H$2632,7,FALSE)</f>
        <v>roman</v>
      </c>
      <c r="L3593" t="str">
        <f>VLOOKUP(TRIM(SUBSTITUTE(D3593,CHAR(160),CHAR(32))),Metadata!B$1:J$2632,9,FALSE)</f>
        <v>prose</v>
      </c>
      <c r="M3593">
        <f>VLOOKUP(TRIM(SUBSTITUTE(D3593,CHAR(160),CHAR(32))),Metadata!B$1:K$2632,10,FALSE)</f>
        <v>97199</v>
      </c>
      <c r="N3593" s="1" t="s">
        <v>4082</v>
      </c>
      <c r="O3593">
        <v>3</v>
      </c>
      <c r="P3593">
        <v>12</v>
      </c>
    </row>
    <row r="3594" spans="1:16" x14ac:dyDescent="0.25">
      <c r="A3594" t="s">
        <v>4354</v>
      </c>
      <c r="B3594" t="s">
        <v>425</v>
      </c>
      <c r="C3594" t="s">
        <v>330</v>
      </c>
      <c r="D3594" t="s">
        <v>7865</v>
      </c>
      <c r="E3594" t="str">
        <f>VLOOKUP(TRIM(SUBSTITUTE(D3594,CHAR(160),CHAR(32))),Metadata!B$1:C$2632,2,FALSE)</f>
        <v>Weil, Simone, 1909-1943.</v>
      </c>
      <c r="F3594" t="str">
        <f>VLOOKUP(TRIM(SUBSTITUTE(D3594,CHAR(160),CHAR(32))),Metadata!B$1:D$2632,3,FALSE)</f>
        <v>Attente de Dieu</v>
      </c>
      <c r="G3594">
        <f>VLOOKUP(TRIM(SUBSTITUTE(D3594,CHAR(160),CHAR(32))),Metadata!B$1:E$2632,4,FALSE)</f>
        <v>1966</v>
      </c>
      <c r="H3594" t="s">
        <v>534</v>
      </c>
      <c r="J3594" t="str">
        <f>VLOOKUP(TRIM(SUBSTITUTE(D3594,CHAR(160),CHAR(32))),Metadata!B$1:H$2632,7,FALSE)</f>
        <v>traite</v>
      </c>
      <c r="L3594" t="str">
        <f>VLOOKUP(TRIM(SUBSTITUTE(D3594,CHAR(160),CHAR(32))),Metadata!B$1:J$2632,9,FALSE)</f>
        <v/>
      </c>
      <c r="M3594">
        <f>VLOOKUP(TRIM(SUBSTITUTE(D3594,CHAR(160),CHAR(32))),Metadata!B$1:K$2632,10,FALSE)</f>
        <v>62896</v>
      </c>
      <c r="N3594" s="1" t="s">
        <v>4083</v>
      </c>
      <c r="O3594">
        <v>54</v>
      </c>
      <c r="P3594">
        <v>63</v>
      </c>
    </row>
    <row r="3595" spans="1:16" x14ac:dyDescent="0.25">
      <c r="A3595" t="s">
        <v>4354</v>
      </c>
      <c r="B3595" t="s">
        <v>425</v>
      </c>
      <c r="C3595" t="s">
        <v>330</v>
      </c>
      <c r="D3595" t="s">
        <v>8979</v>
      </c>
      <c r="E3595" t="str">
        <f>VLOOKUP(TRIM(SUBSTITUTE(D3595,CHAR(160),CHAR(32))),Metadata!B$1:C$2632,2,FALSE)</f>
        <v>Proust, Marcel, 1871-1922.</v>
      </c>
      <c r="F3595" t="str">
        <f>VLOOKUP(TRIM(SUBSTITUTE(D3595,CHAR(160),CHAR(32))),Metadata!B$1:D$2632,3,FALSE)</f>
        <v>La fugitive</v>
      </c>
      <c r="G3595">
        <f>VLOOKUP(TRIM(SUBSTITUTE(D3595,CHAR(160),CHAR(32))),Metadata!B$1:E$2632,4,FALSE)</f>
        <v>1922</v>
      </c>
      <c r="H3595" t="s">
        <v>534</v>
      </c>
      <c r="J3595" t="str">
        <f>VLOOKUP(TRIM(SUBSTITUTE(D3595,CHAR(160),CHAR(32))),Metadata!B$1:H$2632,7,FALSE)</f>
        <v>roman</v>
      </c>
      <c r="L3595" t="str">
        <f>VLOOKUP(TRIM(SUBSTITUTE(D3595,CHAR(160),CHAR(32))),Metadata!B$1:J$2632,9,FALSE)</f>
        <v>prose</v>
      </c>
      <c r="M3595">
        <f>VLOOKUP(TRIM(SUBSTITUTE(D3595,CHAR(160),CHAR(32))),Metadata!B$1:K$2632,10,FALSE)</f>
        <v>114855</v>
      </c>
      <c r="N3595" s="1" t="s">
        <v>4084</v>
      </c>
      <c r="O3595">
        <v>51</v>
      </c>
      <c r="P3595">
        <v>61</v>
      </c>
    </row>
    <row r="3596" spans="1:16" x14ac:dyDescent="0.25">
      <c r="A3596" t="s">
        <v>4354</v>
      </c>
      <c r="B3596" t="s">
        <v>425</v>
      </c>
      <c r="C3596" t="s">
        <v>330</v>
      </c>
      <c r="D3596" t="s">
        <v>8976</v>
      </c>
      <c r="E3596" t="str">
        <f>VLOOKUP(TRIM(SUBSTITUTE(D3596,CHAR(160),CHAR(32))),Metadata!B$1:C$2632,2,FALSE)</f>
        <v>Proust, Marcel, 1871-1922.</v>
      </c>
      <c r="F3596" t="str">
        <f>VLOOKUP(TRIM(SUBSTITUTE(D3596,CHAR(160),CHAR(32))),Metadata!B$1:D$2632,3,FALSE)</f>
        <v>À l'ombre des jeunes filles en fleurs</v>
      </c>
      <c r="G3596">
        <f>VLOOKUP(TRIM(SUBSTITUTE(D3596,CHAR(160),CHAR(32))),Metadata!B$1:E$2632,4,FALSE)</f>
        <v>1918</v>
      </c>
      <c r="H3596" t="s">
        <v>534</v>
      </c>
      <c r="J3596" t="str">
        <f>VLOOKUP(TRIM(SUBSTITUTE(D3596,CHAR(160),CHAR(32))),Metadata!B$1:H$2632,7,FALSE)</f>
        <v>roman</v>
      </c>
      <c r="L3596" t="str">
        <f>VLOOKUP(TRIM(SUBSTITUTE(D3596,CHAR(160),CHAR(32))),Metadata!B$1:J$2632,9,FALSE)</f>
        <v>prose</v>
      </c>
      <c r="M3596">
        <f>VLOOKUP(TRIM(SUBSTITUTE(D3596,CHAR(160),CHAR(32))),Metadata!B$1:K$2632,10,FALSE)</f>
        <v>223187</v>
      </c>
      <c r="N3596" s="1" t="s">
        <v>4085</v>
      </c>
      <c r="O3596">
        <v>39</v>
      </c>
      <c r="P3596">
        <v>49</v>
      </c>
    </row>
    <row r="3597" spans="1:16" x14ac:dyDescent="0.25">
      <c r="A3597" t="s">
        <v>4354</v>
      </c>
      <c r="B3597" t="s">
        <v>425</v>
      </c>
      <c r="C3597" t="s">
        <v>330</v>
      </c>
      <c r="D3597" t="s">
        <v>8798</v>
      </c>
      <c r="E3597" t="str">
        <f>VLOOKUP(TRIM(SUBSTITUTE(D3597,CHAR(160),CHAR(32))),Metadata!B$1:C$2632,2,FALSE)</f>
        <v>Bourget, Paul, 1852-1935.</v>
      </c>
      <c r="F3597" t="str">
        <f>VLOOKUP(TRIM(SUBSTITUTE(D3597,CHAR(160),CHAR(32))),Metadata!B$1:D$2632,3,FALSE)</f>
        <v>Nos actes nous suivent</v>
      </c>
      <c r="G3597">
        <f>VLOOKUP(TRIM(SUBSTITUTE(D3597,CHAR(160),CHAR(32))),Metadata!B$1:E$2632,4,FALSE)</f>
        <v>1926</v>
      </c>
      <c r="H3597" t="s">
        <v>534</v>
      </c>
      <c r="J3597" t="str">
        <f>VLOOKUP(TRIM(SUBSTITUTE(D3597,CHAR(160),CHAR(32))),Metadata!B$1:H$2632,7,FALSE)</f>
        <v>roman</v>
      </c>
      <c r="L3597" t="str">
        <f>VLOOKUP(TRIM(SUBSTITUTE(D3597,CHAR(160),CHAR(32))),Metadata!B$1:J$2632,9,FALSE)</f>
        <v>prose</v>
      </c>
      <c r="M3597">
        <f>VLOOKUP(TRIM(SUBSTITUTE(D3597,CHAR(160),CHAR(32))),Metadata!B$1:K$2632,10,FALSE)</f>
        <v>112998</v>
      </c>
      <c r="N3597" s="1" t="s">
        <v>4086</v>
      </c>
      <c r="O3597">
        <v>314</v>
      </c>
      <c r="P3597">
        <v>323</v>
      </c>
    </row>
    <row r="3598" spans="1:16" x14ac:dyDescent="0.25">
      <c r="A3598" t="s">
        <v>4354</v>
      </c>
      <c r="B3598" t="s">
        <v>425</v>
      </c>
      <c r="C3598" t="s">
        <v>330</v>
      </c>
      <c r="D3598" t="s">
        <v>8478</v>
      </c>
      <c r="E3598" t="str">
        <f>VLOOKUP(TRIM(SUBSTITUTE(D3598,CHAR(160),CHAR(32))),Metadata!B$1:C$2632,2,FALSE)</f>
        <v>Delécluze, E. J. (Etienne Jean), 1781-1863.</v>
      </c>
      <c r="F3598" t="str">
        <f>VLOOKUP(TRIM(SUBSTITUTE(D3598,CHAR(160),CHAR(32))),Metadata!B$1:D$2632,3,FALSE)</f>
        <v>Journal</v>
      </c>
      <c r="G3598">
        <f>VLOOKUP(TRIM(SUBSTITUTE(D3598,CHAR(160),CHAR(32))),Metadata!B$1:E$2632,4,FALSE)</f>
        <v>1828</v>
      </c>
      <c r="H3598" t="s">
        <v>534</v>
      </c>
      <c r="J3598" t="str">
        <f>VLOOKUP(TRIM(SUBSTITUTE(D3598,CHAR(160),CHAR(32))),Metadata!B$1:H$2632,7,FALSE)</f>
        <v>memoires</v>
      </c>
      <c r="L3598" t="str">
        <f>VLOOKUP(TRIM(SUBSTITUTE(D3598,CHAR(160),CHAR(32))),Metadata!B$1:J$2632,9,FALSE)</f>
        <v>prose</v>
      </c>
      <c r="M3598">
        <f>VLOOKUP(TRIM(SUBSTITUTE(D3598,CHAR(160),CHAR(32))),Metadata!B$1:K$2632,10,FALSE)</f>
        <v>171446</v>
      </c>
      <c r="N3598" s="1" t="s">
        <v>4087</v>
      </c>
      <c r="O3598">
        <v>52</v>
      </c>
      <c r="P3598">
        <v>61</v>
      </c>
    </row>
    <row r="3599" spans="1:16" x14ac:dyDescent="0.25">
      <c r="A3599" t="s">
        <v>4354</v>
      </c>
      <c r="B3599" t="s">
        <v>425</v>
      </c>
      <c r="C3599" t="s">
        <v>330</v>
      </c>
      <c r="D3599" t="s">
        <v>8788</v>
      </c>
      <c r="E3599" t="str">
        <f>VLOOKUP(TRIM(SUBSTITUTE(D3599,CHAR(160),CHAR(32))),Metadata!B$1:C$2632,2,FALSE)</f>
        <v>Bernanos, Georges, 1888-1948.</v>
      </c>
      <c r="F3599" t="str">
        <f>VLOOKUP(TRIM(SUBSTITUTE(D3599,CHAR(160),CHAR(32))),Metadata!B$1:D$2632,3,FALSE)</f>
        <v>Sous le soleil de Satan</v>
      </c>
      <c r="G3599">
        <f>VLOOKUP(TRIM(SUBSTITUTE(D3599,CHAR(160),CHAR(32))),Metadata!B$1:E$2632,4,FALSE)</f>
        <v>1926</v>
      </c>
      <c r="H3599" t="s">
        <v>534</v>
      </c>
      <c r="J3599" t="str">
        <f>VLOOKUP(TRIM(SUBSTITUTE(D3599,CHAR(160),CHAR(32))),Metadata!B$1:H$2632,7,FALSE)</f>
        <v>roman</v>
      </c>
      <c r="L3599" t="str">
        <f>VLOOKUP(TRIM(SUBSTITUTE(D3599,CHAR(160),CHAR(32))),Metadata!B$1:J$2632,9,FALSE)</f>
        <v>prose</v>
      </c>
      <c r="M3599">
        <f>VLOOKUP(TRIM(SUBSTITUTE(D3599,CHAR(160),CHAR(32))),Metadata!B$1:K$2632,10,FALSE)</f>
        <v>97216</v>
      </c>
      <c r="N3599" s="1" t="s">
        <v>4088</v>
      </c>
      <c r="O3599">
        <v>31</v>
      </c>
      <c r="P3599">
        <v>40</v>
      </c>
    </row>
    <row r="3600" spans="1:16" x14ac:dyDescent="0.25">
      <c r="A3600" t="s">
        <v>4354</v>
      </c>
      <c r="B3600" t="s">
        <v>428</v>
      </c>
      <c r="C3600" t="s">
        <v>330</v>
      </c>
      <c r="D3600" t="s">
        <v>7914</v>
      </c>
      <c r="E3600" t="str">
        <f>VLOOKUP(TRIM(SUBSTITUTE(D3600,CHAR(160),CHAR(32))),Metadata!B$1:C$2632,2,FALSE)</f>
        <v>Chrétien, de Troyes, 12th cent.</v>
      </c>
      <c r="F3600" t="str">
        <f>VLOOKUP(TRIM(SUBSTITUTE(D3600,CHAR(160),CHAR(32))),Metadata!B$1:D$2632,3,FALSE)</f>
        <v>Le Chevalier de la Charrette (Lancelot)</v>
      </c>
      <c r="G3600">
        <f>VLOOKUP(TRIM(SUBSTITUTE(D3600,CHAR(160),CHAR(32))),Metadata!B$1:E$2632,4,FALSE)</f>
        <v>1240</v>
      </c>
      <c r="H3600" t="s">
        <v>453</v>
      </c>
      <c r="J3600" t="str">
        <f>VLOOKUP(TRIM(SUBSTITUTE(D3600,CHAR(160),CHAR(32))),Metadata!B$1:H$2632,7,FALSE)</f>
        <v>roman</v>
      </c>
      <c r="L3600" t="str">
        <f>VLOOKUP(TRIM(SUBSTITUTE(D3600,CHAR(160),CHAR(32))),Metadata!B$1:J$2632,9,FALSE)</f>
        <v/>
      </c>
      <c r="M3600">
        <f>VLOOKUP(TRIM(SUBSTITUTE(D3600,CHAR(160),CHAR(32))),Metadata!B$1:K$2632,10,FALSE)</f>
        <v>51031</v>
      </c>
      <c r="N3600" t="s">
        <v>4089</v>
      </c>
      <c r="O3600">
        <v>106</v>
      </c>
      <c r="P3600">
        <v>111</v>
      </c>
    </row>
    <row r="3601" spans="1:16" x14ac:dyDescent="0.25">
      <c r="A3601" t="s">
        <v>4354</v>
      </c>
      <c r="B3601" t="s">
        <v>428</v>
      </c>
      <c r="C3601" t="s">
        <v>330</v>
      </c>
      <c r="D3601" t="s">
        <v>7901</v>
      </c>
      <c r="E3601" t="str">
        <f>VLOOKUP(TRIM(SUBSTITUTE(D3601,CHAR(160),CHAR(32))),Metadata!B$1:C$2632,2,FALSE)</f>
        <v>Rutebeuf</v>
      </c>
      <c r="F3601" t="str">
        <f>VLOOKUP(TRIM(SUBSTITUTE(D3601,CHAR(160),CHAR(32))),Metadata!B$1:D$2632,3,FALSE)</f>
        <v>Oeuvres complètes (ancien français)</v>
      </c>
      <c r="G3601">
        <f>VLOOKUP(TRIM(SUBSTITUTE(D3601,CHAR(160),CHAR(32))),Metadata!B$1:E$2632,4,FALSE)</f>
        <v>1260</v>
      </c>
      <c r="H3601" t="s">
        <v>453</v>
      </c>
      <c r="J3601" t="str">
        <f>VLOOKUP(TRIM(SUBSTITUTE(D3601,CHAR(160),CHAR(32))),Metadata!B$1:H$2632,7,FALSE)</f>
        <v>poesie</v>
      </c>
      <c r="L3601" t="str">
        <f>VLOOKUP(TRIM(SUBSTITUTE(D3601,CHAR(160),CHAR(32))),Metadata!B$1:J$2632,9,FALSE)</f>
        <v/>
      </c>
      <c r="M3601">
        <f>VLOOKUP(TRIM(SUBSTITUTE(D3601,CHAR(160),CHAR(32))),Metadata!B$1:K$2632,10,FALSE)</f>
        <v>74554</v>
      </c>
      <c r="N3601" t="s">
        <v>4090</v>
      </c>
      <c r="O3601">
        <v>59</v>
      </c>
      <c r="P3601">
        <v>65</v>
      </c>
    </row>
    <row r="3602" spans="1:16" x14ac:dyDescent="0.25">
      <c r="A3602" t="s">
        <v>4354</v>
      </c>
      <c r="B3602" t="s">
        <v>428</v>
      </c>
      <c r="C3602" t="s">
        <v>330</v>
      </c>
      <c r="D3602" t="s">
        <v>7901</v>
      </c>
      <c r="E3602" t="str">
        <f>VLOOKUP(TRIM(SUBSTITUTE(D3602,CHAR(160),CHAR(32))),Metadata!B$1:C$2632,2,FALSE)</f>
        <v>Rutebeuf</v>
      </c>
      <c r="F3602" t="str">
        <f>VLOOKUP(TRIM(SUBSTITUTE(D3602,CHAR(160),CHAR(32))),Metadata!B$1:D$2632,3,FALSE)</f>
        <v>Oeuvres complètes (ancien français)</v>
      </c>
      <c r="G3602">
        <f>VLOOKUP(TRIM(SUBSTITUTE(D3602,CHAR(160),CHAR(32))),Metadata!B$1:E$2632,4,FALSE)</f>
        <v>1260</v>
      </c>
      <c r="H3602" t="s">
        <v>453</v>
      </c>
      <c r="J3602" t="str">
        <f>VLOOKUP(TRIM(SUBSTITUTE(D3602,CHAR(160),CHAR(32))),Metadata!B$1:H$2632,7,FALSE)</f>
        <v>poesie</v>
      </c>
      <c r="L3602" t="str">
        <f>VLOOKUP(TRIM(SUBSTITUTE(D3602,CHAR(160),CHAR(32))),Metadata!B$1:J$2632,9,FALSE)</f>
        <v/>
      </c>
      <c r="M3602">
        <f>VLOOKUP(TRIM(SUBSTITUTE(D3602,CHAR(160),CHAR(32))),Metadata!B$1:K$2632,10,FALSE)</f>
        <v>74554</v>
      </c>
      <c r="N3602" t="s">
        <v>4091</v>
      </c>
      <c r="O3602">
        <v>133</v>
      </c>
      <c r="P3602">
        <v>138</v>
      </c>
    </row>
    <row r="3603" spans="1:16" x14ac:dyDescent="0.25">
      <c r="A3603" t="s">
        <v>4354</v>
      </c>
      <c r="B3603" t="s">
        <v>428</v>
      </c>
      <c r="C3603" t="s">
        <v>330</v>
      </c>
      <c r="D3603" t="s">
        <v>7918</v>
      </c>
      <c r="E3603" t="str">
        <f>VLOOKUP(TRIM(SUBSTITUTE(D3603,CHAR(160),CHAR(32))),Metadata!B$1:C$2632,2,FALSE)</f>
        <v>Christine, de Pisan, ca. 1364-ca. 1431.</v>
      </c>
      <c r="F3603" t="str">
        <f>VLOOKUP(TRIM(SUBSTITUTE(D3603,CHAR(160),CHAR(32))),Metadata!B$1:D$2632,3,FALSE)</f>
        <v>Le Livre du chemin de lonc estude</v>
      </c>
      <c r="G3603">
        <f>VLOOKUP(TRIM(SUBSTITUTE(D3603,CHAR(160),CHAR(32))),Metadata!B$1:E$2632,4,FALSE)</f>
        <v>1402</v>
      </c>
      <c r="H3603" t="s">
        <v>571</v>
      </c>
      <c r="J3603" t="str">
        <f>VLOOKUP(TRIM(SUBSTITUTE(D3603,CHAR(160),CHAR(32))),Metadata!B$1:H$2632,7,FALSE)</f>
        <v>traite ou essai</v>
      </c>
      <c r="L3603" t="str">
        <f>VLOOKUP(TRIM(SUBSTITUTE(D3603,CHAR(160),CHAR(32))),Metadata!B$1:J$2632,9,FALSE)</f>
        <v/>
      </c>
      <c r="M3603">
        <f>VLOOKUP(TRIM(SUBSTITUTE(D3603,CHAR(160),CHAR(32))),Metadata!B$1:K$2632,10,FALSE)</f>
        <v>36789</v>
      </c>
      <c r="N3603" t="s">
        <v>4092</v>
      </c>
      <c r="O3603">
        <v>132</v>
      </c>
      <c r="P3603">
        <v>138</v>
      </c>
    </row>
    <row r="3604" spans="1:16" x14ac:dyDescent="0.25">
      <c r="A3604" t="s">
        <v>4354</v>
      </c>
      <c r="B3604" t="s">
        <v>428</v>
      </c>
      <c r="C3604" t="s">
        <v>330</v>
      </c>
      <c r="D3604" t="s">
        <v>7918</v>
      </c>
      <c r="E3604" t="str">
        <f>VLOOKUP(TRIM(SUBSTITUTE(D3604,CHAR(160),CHAR(32))),Metadata!B$1:C$2632,2,FALSE)</f>
        <v>Christine, de Pisan, ca. 1364-ca. 1431.</v>
      </c>
      <c r="F3604" t="str">
        <f>VLOOKUP(TRIM(SUBSTITUTE(D3604,CHAR(160),CHAR(32))),Metadata!B$1:D$2632,3,FALSE)</f>
        <v>Le Livre du chemin de lonc estude</v>
      </c>
      <c r="G3604">
        <f>VLOOKUP(TRIM(SUBSTITUTE(D3604,CHAR(160),CHAR(32))),Metadata!B$1:E$2632,4,FALSE)</f>
        <v>1402</v>
      </c>
      <c r="H3604" t="s">
        <v>571</v>
      </c>
      <c r="J3604" t="str">
        <f>VLOOKUP(TRIM(SUBSTITUTE(D3604,CHAR(160),CHAR(32))),Metadata!B$1:H$2632,7,FALSE)</f>
        <v>traite ou essai</v>
      </c>
      <c r="L3604" t="str">
        <f>VLOOKUP(TRIM(SUBSTITUTE(D3604,CHAR(160),CHAR(32))),Metadata!B$1:J$2632,9,FALSE)</f>
        <v/>
      </c>
      <c r="M3604">
        <f>VLOOKUP(TRIM(SUBSTITUTE(D3604,CHAR(160),CHAR(32))),Metadata!B$1:K$2632,10,FALSE)</f>
        <v>36789</v>
      </c>
      <c r="N3604" t="s">
        <v>4093</v>
      </c>
      <c r="O3604">
        <v>40</v>
      </c>
      <c r="P3604">
        <v>47</v>
      </c>
    </row>
    <row r="3605" spans="1:16" x14ac:dyDescent="0.25">
      <c r="A3605" t="s">
        <v>4354</v>
      </c>
      <c r="B3605" t="s">
        <v>428</v>
      </c>
      <c r="C3605" t="s">
        <v>330</v>
      </c>
      <c r="D3605" t="s">
        <v>7955</v>
      </c>
      <c r="E3605" t="str">
        <f>VLOOKUP(TRIM(SUBSTITUTE(D3605,CHAR(160),CHAR(32))),Metadata!B$1:C$2632,2,FALSE)</f>
        <v>Yver, Jacques, 1520-1572.</v>
      </c>
      <c r="F3605" t="str">
        <f>VLOOKUP(TRIM(SUBSTITUTE(D3605,CHAR(160),CHAR(32))),Metadata!B$1:D$2632,3,FALSE)</f>
        <v>Le Printemps (extraits)</v>
      </c>
      <c r="G3605">
        <f>VLOOKUP(TRIM(SUBSTITUTE(D3605,CHAR(160),CHAR(32))),Metadata!B$1:E$2632,4,FALSE)</f>
        <v>1557</v>
      </c>
      <c r="H3605" t="s">
        <v>456</v>
      </c>
      <c r="J3605" t="str">
        <f>VLOOKUP(TRIM(SUBSTITUTE(D3605,CHAR(160),CHAR(32))),Metadata!B$1:H$2632,7,FALSE)</f>
        <v>traite ou essai</v>
      </c>
      <c r="L3605" t="str">
        <f>VLOOKUP(TRIM(SUBSTITUTE(D3605,CHAR(160),CHAR(32))),Metadata!B$1:J$2632,9,FALSE)</f>
        <v/>
      </c>
      <c r="M3605">
        <f>VLOOKUP(TRIM(SUBSTITUTE(D3605,CHAR(160),CHAR(32))),Metadata!B$1:K$2632,10,FALSE)</f>
        <v>55236</v>
      </c>
      <c r="N3605" s="1" t="s">
        <v>4094</v>
      </c>
      <c r="O3605">
        <v>73</v>
      </c>
      <c r="P3605">
        <v>78</v>
      </c>
    </row>
    <row r="3606" spans="1:16" x14ac:dyDescent="0.25">
      <c r="A3606" t="s">
        <v>4354</v>
      </c>
      <c r="B3606" t="s">
        <v>428</v>
      </c>
      <c r="C3606" t="s">
        <v>330</v>
      </c>
      <c r="D3606" t="s">
        <v>7936</v>
      </c>
      <c r="E3606" t="str">
        <f>VLOOKUP(TRIM(SUBSTITUTE(D3606,CHAR(160),CHAR(32))),Metadata!B$1:C$2632,2,FALSE)</f>
        <v>Marguerite, Queen, consort of Henry II, King of Navarre, 1492-1549.</v>
      </c>
      <c r="F3606" t="str">
        <f>VLOOKUP(TRIM(SUBSTITUTE(D3606,CHAR(160),CHAR(32))),Metadata!B$1:D$2632,3,FALSE)</f>
        <v>L'Heptaméron</v>
      </c>
      <c r="G3606">
        <f>VLOOKUP(TRIM(SUBSTITUTE(D3606,CHAR(160),CHAR(32))),Metadata!B$1:E$2632,4,FALSE)</f>
        <v>1559</v>
      </c>
      <c r="H3606" t="s">
        <v>456</v>
      </c>
      <c r="J3606" t="str">
        <f>VLOOKUP(TRIM(SUBSTITUTE(D3606,CHAR(160),CHAR(32))),Metadata!B$1:H$2632,7,FALSE)</f>
        <v>roman</v>
      </c>
      <c r="L3606" t="str">
        <f>VLOOKUP(TRIM(SUBSTITUTE(D3606,CHAR(160),CHAR(32))),Metadata!B$1:J$2632,9,FALSE)</f>
        <v/>
      </c>
      <c r="M3606">
        <f>VLOOKUP(TRIM(SUBSTITUTE(D3606,CHAR(160),CHAR(32))),Metadata!B$1:K$2632,10,FALSE)</f>
        <v>182112</v>
      </c>
      <c r="N3606" s="1" t="s">
        <v>4095</v>
      </c>
      <c r="O3606">
        <v>228</v>
      </c>
      <c r="P3606">
        <v>233</v>
      </c>
    </row>
    <row r="3607" spans="1:16" x14ac:dyDescent="0.25">
      <c r="A3607" t="s">
        <v>4354</v>
      </c>
      <c r="B3607" t="s">
        <v>428</v>
      </c>
      <c r="C3607" t="s">
        <v>330</v>
      </c>
      <c r="D3607" t="s">
        <v>7940</v>
      </c>
      <c r="E3607" t="str">
        <f>VLOOKUP(TRIM(SUBSTITUTE(D3607,CHAR(160),CHAR(32))),Metadata!B$1:C$2632,2,FALSE)</f>
        <v>Marot, Clément</v>
      </c>
      <c r="F3607" t="str">
        <f>VLOOKUP(TRIM(SUBSTITUTE(D3607,CHAR(160),CHAR(32))),Metadata!B$1:D$2632,3,FALSE)</f>
        <v>Les Epigrammes</v>
      </c>
      <c r="G3607">
        <f>VLOOKUP(TRIM(SUBSTITUTE(D3607,CHAR(160),CHAR(32))),Metadata!B$1:E$2632,4,FALSE)</f>
        <v>1526</v>
      </c>
      <c r="H3607" t="s">
        <v>456</v>
      </c>
      <c r="J3607" t="str">
        <f>VLOOKUP(TRIM(SUBSTITUTE(D3607,CHAR(160),CHAR(32))),Metadata!B$1:H$2632,7,FALSE)</f>
        <v>poesie</v>
      </c>
      <c r="L3607" t="str">
        <f>VLOOKUP(TRIM(SUBSTITUTE(D3607,CHAR(160),CHAR(32))),Metadata!B$1:J$2632,9,FALSE)</f>
        <v/>
      </c>
      <c r="M3607">
        <f>VLOOKUP(TRIM(SUBSTITUTE(D3607,CHAR(160),CHAR(32))),Metadata!B$1:K$2632,10,FALSE)</f>
        <v>24294</v>
      </c>
      <c r="N3607" t="s">
        <v>4096</v>
      </c>
      <c r="O3607">
        <v>110</v>
      </c>
      <c r="P3607">
        <v>116</v>
      </c>
    </row>
    <row r="3608" spans="1:16" x14ac:dyDescent="0.25">
      <c r="A3608" t="s">
        <v>4354</v>
      </c>
      <c r="B3608" t="s">
        <v>428</v>
      </c>
      <c r="C3608" t="s">
        <v>330</v>
      </c>
      <c r="D3608" t="s">
        <v>7936</v>
      </c>
      <c r="E3608" t="str">
        <f>VLOOKUP(TRIM(SUBSTITUTE(D3608,CHAR(160),CHAR(32))),Metadata!B$1:C$2632,2,FALSE)</f>
        <v>Marguerite, Queen, consort of Henry II, King of Navarre, 1492-1549.</v>
      </c>
      <c r="F3608" t="str">
        <f>VLOOKUP(TRIM(SUBSTITUTE(D3608,CHAR(160),CHAR(32))),Metadata!B$1:D$2632,3,FALSE)</f>
        <v>L'Heptaméron</v>
      </c>
      <c r="G3608">
        <f>VLOOKUP(TRIM(SUBSTITUTE(D3608,CHAR(160),CHAR(32))),Metadata!B$1:E$2632,4,FALSE)</f>
        <v>1559</v>
      </c>
      <c r="H3608" t="s">
        <v>456</v>
      </c>
      <c r="J3608" t="str">
        <f>VLOOKUP(TRIM(SUBSTITUTE(D3608,CHAR(160),CHAR(32))),Metadata!B$1:H$2632,7,FALSE)</f>
        <v>roman</v>
      </c>
      <c r="L3608" t="str">
        <f>VLOOKUP(TRIM(SUBSTITUTE(D3608,CHAR(160),CHAR(32))),Metadata!B$1:J$2632,9,FALSE)</f>
        <v/>
      </c>
      <c r="M3608">
        <f>VLOOKUP(TRIM(SUBSTITUTE(D3608,CHAR(160),CHAR(32))),Metadata!B$1:K$2632,10,FALSE)</f>
        <v>182112</v>
      </c>
      <c r="N3608" s="1" t="s">
        <v>4097</v>
      </c>
      <c r="O3608">
        <v>76</v>
      </c>
      <c r="P3608">
        <v>82</v>
      </c>
    </row>
    <row r="3609" spans="1:16" x14ac:dyDescent="0.25">
      <c r="A3609" t="s">
        <v>4354</v>
      </c>
      <c r="B3609" t="s">
        <v>428</v>
      </c>
      <c r="C3609" t="s">
        <v>330</v>
      </c>
      <c r="D3609" t="s">
        <v>7913</v>
      </c>
      <c r="E3609" t="str">
        <f>VLOOKUP(TRIM(SUBSTITUTE(D3609,CHAR(160),CHAR(32))),Metadata!B$1:C$2632,2,FALSE)</f>
        <v>Pollion, Marc Vitruve</v>
      </c>
      <c r="F3609" t="str">
        <f>VLOOKUP(TRIM(SUBSTITUTE(D3609,CHAR(160),CHAR(32))),Metadata!B$1:D$2632,3,FALSE)</f>
        <v>Architecture ou Art de bien bastir</v>
      </c>
      <c r="G3609">
        <f>VLOOKUP(TRIM(SUBSTITUTE(D3609,CHAR(160),CHAR(32))),Metadata!B$1:E$2632,4,FALSE)</f>
        <v>1547</v>
      </c>
      <c r="H3609" t="s">
        <v>456</v>
      </c>
      <c r="J3609" t="str">
        <f>VLOOKUP(TRIM(SUBSTITUTE(D3609,CHAR(160),CHAR(32))),Metadata!B$1:H$2632,7,FALSE)</f>
        <v>traite ou essai</v>
      </c>
      <c r="L3609" t="str">
        <f>VLOOKUP(TRIM(SUBSTITUTE(D3609,CHAR(160),CHAR(32))),Metadata!B$1:J$2632,9,FALSE)</f>
        <v/>
      </c>
      <c r="M3609">
        <f>VLOOKUP(TRIM(SUBSTITUTE(D3609,CHAR(160),CHAR(32))),Metadata!B$1:K$2632,10,FALSE)</f>
        <v>146173</v>
      </c>
      <c r="N3609" s="1" t="s">
        <v>4098</v>
      </c>
      <c r="O3609">
        <v>364</v>
      </c>
      <c r="P3609">
        <v>370</v>
      </c>
    </row>
    <row r="3610" spans="1:16" x14ac:dyDescent="0.25">
      <c r="A3610" t="s">
        <v>4354</v>
      </c>
      <c r="B3610" t="s">
        <v>428</v>
      </c>
      <c r="C3610" t="s">
        <v>330</v>
      </c>
      <c r="D3610" t="s">
        <v>7936</v>
      </c>
      <c r="E3610" t="str">
        <f>VLOOKUP(TRIM(SUBSTITUTE(D3610,CHAR(160),CHAR(32))),Metadata!B$1:C$2632,2,FALSE)</f>
        <v>Marguerite, Queen, consort of Henry II, King of Navarre, 1492-1549.</v>
      </c>
      <c r="F3610" t="str">
        <f>VLOOKUP(TRIM(SUBSTITUTE(D3610,CHAR(160),CHAR(32))),Metadata!B$1:D$2632,3,FALSE)</f>
        <v>L'Heptaméron</v>
      </c>
      <c r="G3610">
        <f>VLOOKUP(TRIM(SUBSTITUTE(D3610,CHAR(160),CHAR(32))),Metadata!B$1:E$2632,4,FALSE)</f>
        <v>1559</v>
      </c>
      <c r="H3610" t="s">
        <v>456</v>
      </c>
      <c r="J3610" t="str">
        <f>VLOOKUP(TRIM(SUBSTITUTE(D3610,CHAR(160),CHAR(32))),Metadata!B$1:H$2632,7,FALSE)</f>
        <v>roman</v>
      </c>
      <c r="L3610" t="str">
        <f>VLOOKUP(TRIM(SUBSTITUTE(D3610,CHAR(160),CHAR(32))),Metadata!B$1:J$2632,9,FALSE)</f>
        <v/>
      </c>
      <c r="M3610">
        <f>VLOOKUP(TRIM(SUBSTITUTE(D3610,CHAR(160),CHAR(32))),Metadata!B$1:K$2632,10,FALSE)</f>
        <v>182112</v>
      </c>
      <c r="N3610" s="1" t="s">
        <v>4099</v>
      </c>
      <c r="O3610">
        <v>104</v>
      </c>
      <c r="P3610">
        <v>109</v>
      </c>
    </row>
    <row r="3611" spans="1:16" x14ac:dyDescent="0.25">
      <c r="A3611" t="s">
        <v>4354</v>
      </c>
      <c r="B3611" t="s">
        <v>428</v>
      </c>
      <c r="C3611" t="s">
        <v>330</v>
      </c>
      <c r="D3611" t="s">
        <v>7951</v>
      </c>
      <c r="E3611" t="str">
        <f>VLOOKUP(TRIM(SUBSTITUTE(D3611,CHAR(160),CHAR(32))),Metadata!B$1:C$2632,2,FALSE)</f>
        <v>Rabelais, François, ca. 1490-1553?.</v>
      </c>
      <c r="F3611" t="str">
        <f>VLOOKUP(TRIM(SUBSTITUTE(D3611,CHAR(160),CHAR(32))),Metadata!B$1:D$2632,3,FALSE)</f>
        <v>Le Quart-Livre</v>
      </c>
      <c r="G3611">
        <f>VLOOKUP(TRIM(SUBSTITUTE(D3611,CHAR(160),CHAR(32))),Metadata!B$1:E$2632,4,FALSE)</f>
        <v>1552</v>
      </c>
      <c r="H3611" t="s">
        <v>456</v>
      </c>
      <c r="J3611" t="str">
        <f>VLOOKUP(TRIM(SUBSTITUTE(D3611,CHAR(160),CHAR(32))),Metadata!B$1:H$2632,7,FALSE)</f>
        <v>roman</v>
      </c>
      <c r="L3611" t="str">
        <f>VLOOKUP(TRIM(SUBSTITUTE(D3611,CHAR(160),CHAR(32))),Metadata!B$1:J$2632,9,FALSE)</f>
        <v/>
      </c>
      <c r="M3611">
        <f>VLOOKUP(TRIM(SUBSTITUTE(D3611,CHAR(160),CHAR(32))),Metadata!B$1:K$2632,10,FALSE)</f>
        <v>60714</v>
      </c>
      <c r="N3611" s="1" t="s">
        <v>4100</v>
      </c>
      <c r="O3611">
        <v>116</v>
      </c>
      <c r="P3611">
        <v>121</v>
      </c>
    </row>
    <row r="3612" spans="1:16" x14ac:dyDescent="0.25">
      <c r="A3612" t="s">
        <v>4354</v>
      </c>
      <c r="B3612" t="s">
        <v>428</v>
      </c>
      <c r="C3612" t="s">
        <v>330</v>
      </c>
      <c r="D3612" t="s">
        <v>7943</v>
      </c>
      <c r="E3612" t="str">
        <f>VLOOKUP(TRIM(SUBSTITUTE(D3612,CHAR(160),CHAR(32))),Metadata!B$1:C$2632,2,FALSE)</f>
        <v>Marot, Clément</v>
      </c>
      <c r="F3612" t="str">
        <f>VLOOKUP(TRIM(SUBSTITUTE(D3612,CHAR(160),CHAR(32))),Metadata!B$1:D$2632,3,FALSE)</f>
        <v>L'Adolescence clémentine</v>
      </c>
      <c r="G3612">
        <f>VLOOKUP(TRIM(SUBSTITUTE(D3612,CHAR(160),CHAR(32))),Metadata!B$1:E$2632,4,FALSE)</f>
        <v>1532</v>
      </c>
      <c r="H3612" t="s">
        <v>456</v>
      </c>
      <c r="J3612" t="str">
        <f>VLOOKUP(TRIM(SUBSTITUTE(D3612,CHAR(160),CHAR(32))),Metadata!B$1:H$2632,7,FALSE)</f>
        <v>poesie</v>
      </c>
      <c r="L3612" t="str">
        <f>VLOOKUP(TRIM(SUBSTITUTE(D3612,CHAR(160),CHAR(32))),Metadata!B$1:J$2632,9,FALSE)</f>
        <v/>
      </c>
      <c r="M3612">
        <f>VLOOKUP(TRIM(SUBSTITUTE(D3612,CHAR(160),CHAR(32))),Metadata!B$1:K$2632,10,FALSE)</f>
        <v>35172</v>
      </c>
      <c r="N3612" t="s">
        <v>4101</v>
      </c>
      <c r="O3612">
        <v>95</v>
      </c>
      <c r="P3612">
        <v>101</v>
      </c>
    </row>
    <row r="3613" spans="1:16" x14ac:dyDescent="0.25">
      <c r="A3613" t="s">
        <v>4354</v>
      </c>
      <c r="B3613" t="s">
        <v>428</v>
      </c>
      <c r="C3613" t="s">
        <v>330</v>
      </c>
      <c r="D3613" t="s">
        <v>7923</v>
      </c>
      <c r="E3613" t="str">
        <f>VLOOKUP(TRIM(SUBSTITUTE(D3613,CHAR(160),CHAR(32))),Metadata!B$1:C$2632,2,FALSE)</f>
        <v>Du Bellay, Joachim</v>
      </c>
      <c r="F3613" t="str">
        <f>VLOOKUP(TRIM(SUBSTITUTE(D3613,CHAR(160),CHAR(32))),Metadata!B$1:D$2632,3,FALSE)</f>
        <v>Oeuvre de l' invention de l' autheur</v>
      </c>
      <c r="G3613">
        <f>VLOOKUP(TRIM(SUBSTITUTE(D3613,CHAR(160),CHAR(32))),Metadata!B$1:E$2632,4,FALSE)</f>
        <v>1552</v>
      </c>
      <c r="H3613" t="s">
        <v>456</v>
      </c>
      <c r="J3613" t="str">
        <f>VLOOKUP(TRIM(SUBSTITUTE(D3613,CHAR(160),CHAR(32))),Metadata!B$1:H$2632,7,FALSE)</f>
        <v>poesie</v>
      </c>
      <c r="L3613" t="str">
        <f>VLOOKUP(TRIM(SUBSTITUTE(D3613,CHAR(160),CHAR(32))),Metadata!B$1:J$2632,9,FALSE)</f>
        <v/>
      </c>
      <c r="M3613">
        <f>VLOOKUP(TRIM(SUBSTITUTE(D3613,CHAR(160),CHAR(32))),Metadata!B$1:K$2632,10,FALSE)</f>
        <v>13680</v>
      </c>
      <c r="N3613" s="1" t="s">
        <v>4102</v>
      </c>
      <c r="O3613">
        <v>193</v>
      </c>
      <c r="P3613">
        <v>199</v>
      </c>
    </row>
    <row r="3614" spans="1:16" x14ac:dyDescent="0.25">
      <c r="A3614" t="s">
        <v>4354</v>
      </c>
      <c r="B3614" t="s">
        <v>428</v>
      </c>
      <c r="C3614" t="s">
        <v>330</v>
      </c>
      <c r="D3614" t="s">
        <v>7936</v>
      </c>
      <c r="E3614" t="str">
        <f>VLOOKUP(TRIM(SUBSTITUTE(D3614,CHAR(160),CHAR(32))),Metadata!B$1:C$2632,2,FALSE)</f>
        <v>Marguerite, Queen, consort of Henry II, King of Navarre, 1492-1549.</v>
      </c>
      <c r="F3614" t="str">
        <f>VLOOKUP(TRIM(SUBSTITUTE(D3614,CHAR(160),CHAR(32))),Metadata!B$1:D$2632,3,FALSE)</f>
        <v>L'Heptaméron</v>
      </c>
      <c r="G3614">
        <f>VLOOKUP(TRIM(SUBSTITUTE(D3614,CHAR(160),CHAR(32))),Metadata!B$1:E$2632,4,FALSE)</f>
        <v>1559</v>
      </c>
      <c r="H3614" t="s">
        <v>456</v>
      </c>
      <c r="J3614" t="str">
        <f>VLOOKUP(TRIM(SUBSTITUTE(D3614,CHAR(160),CHAR(32))),Metadata!B$1:H$2632,7,FALSE)</f>
        <v>roman</v>
      </c>
      <c r="L3614" t="str">
        <f>VLOOKUP(TRIM(SUBSTITUTE(D3614,CHAR(160),CHAR(32))),Metadata!B$1:J$2632,9,FALSE)</f>
        <v/>
      </c>
      <c r="M3614">
        <f>VLOOKUP(TRIM(SUBSTITUTE(D3614,CHAR(160),CHAR(32))),Metadata!B$1:K$2632,10,FALSE)</f>
        <v>182112</v>
      </c>
      <c r="N3614" s="1" t="s">
        <v>4103</v>
      </c>
      <c r="O3614">
        <v>234</v>
      </c>
      <c r="P3614">
        <v>240</v>
      </c>
    </row>
    <row r="3615" spans="1:16" x14ac:dyDescent="0.25">
      <c r="A3615" t="s">
        <v>4354</v>
      </c>
      <c r="B3615" t="s">
        <v>428</v>
      </c>
      <c r="C3615" t="s">
        <v>330</v>
      </c>
      <c r="D3615" t="s">
        <v>7929</v>
      </c>
      <c r="E3615" t="str">
        <f>VLOOKUP(TRIM(SUBSTITUTE(D3615,CHAR(160),CHAR(32))),Metadata!B$1:C$2632,2,FALSE)</f>
        <v>Du Guillet, Pernette, 1520?-1545.</v>
      </c>
      <c r="F3615" t="str">
        <f>VLOOKUP(TRIM(SUBSTITUTE(D3615,CHAR(160),CHAR(32))),Metadata!B$1:D$2632,3,FALSE)</f>
        <v>Rymes</v>
      </c>
      <c r="G3615">
        <f>VLOOKUP(TRIM(SUBSTITUTE(D3615,CHAR(160),CHAR(32))),Metadata!B$1:E$2632,4,FALSE)</f>
        <v>1545</v>
      </c>
      <c r="H3615" t="s">
        <v>456</v>
      </c>
      <c r="J3615" t="str">
        <f>VLOOKUP(TRIM(SUBSTITUTE(D3615,CHAR(160),CHAR(32))),Metadata!B$1:H$2632,7,FALSE)</f>
        <v>poesie</v>
      </c>
      <c r="L3615" t="str">
        <f>VLOOKUP(TRIM(SUBSTITUTE(D3615,CHAR(160),CHAR(32))),Metadata!B$1:J$2632,9,FALSE)</f>
        <v/>
      </c>
      <c r="M3615">
        <f>VLOOKUP(TRIM(SUBSTITUTE(D3615,CHAR(160),CHAR(32))),Metadata!B$1:K$2632,10,FALSE)</f>
        <v>10624</v>
      </c>
      <c r="N3615" s="1" t="s">
        <v>4104</v>
      </c>
      <c r="O3615">
        <v>18</v>
      </c>
      <c r="P3615">
        <v>23</v>
      </c>
    </row>
    <row r="3616" spans="1:16" x14ac:dyDescent="0.25">
      <c r="A3616" t="s">
        <v>4354</v>
      </c>
      <c r="B3616" t="s">
        <v>428</v>
      </c>
      <c r="C3616" t="s">
        <v>330</v>
      </c>
      <c r="D3616" t="s">
        <v>7936</v>
      </c>
      <c r="E3616" t="str">
        <f>VLOOKUP(TRIM(SUBSTITUTE(D3616,CHAR(160),CHAR(32))),Metadata!B$1:C$2632,2,FALSE)</f>
        <v>Marguerite, Queen, consort of Henry II, King of Navarre, 1492-1549.</v>
      </c>
      <c r="F3616" t="str">
        <f>VLOOKUP(TRIM(SUBSTITUTE(D3616,CHAR(160),CHAR(32))),Metadata!B$1:D$2632,3,FALSE)</f>
        <v>L'Heptaméron</v>
      </c>
      <c r="G3616">
        <f>VLOOKUP(TRIM(SUBSTITUTE(D3616,CHAR(160),CHAR(32))),Metadata!B$1:E$2632,4,FALSE)</f>
        <v>1559</v>
      </c>
      <c r="H3616" t="s">
        <v>456</v>
      </c>
      <c r="J3616" t="str">
        <f>VLOOKUP(TRIM(SUBSTITUTE(D3616,CHAR(160),CHAR(32))),Metadata!B$1:H$2632,7,FALSE)</f>
        <v>roman</v>
      </c>
      <c r="L3616" t="str">
        <f>VLOOKUP(TRIM(SUBSTITUTE(D3616,CHAR(160),CHAR(32))),Metadata!B$1:J$2632,9,FALSE)</f>
        <v/>
      </c>
      <c r="M3616">
        <f>VLOOKUP(TRIM(SUBSTITUTE(D3616,CHAR(160),CHAR(32))),Metadata!B$1:K$2632,10,FALSE)</f>
        <v>182112</v>
      </c>
      <c r="N3616" s="1" t="s">
        <v>4105</v>
      </c>
      <c r="O3616">
        <v>526</v>
      </c>
      <c r="P3616">
        <v>531</v>
      </c>
    </row>
    <row r="3617" spans="1:16" x14ac:dyDescent="0.25">
      <c r="A3617" t="s">
        <v>4354</v>
      </c>
      <c r="B3617" t="s">
        <v>428</v>
      </c>
      <c r="C3617" t="s">
        <v>330</v>
      </c>
      <c r="D3617" t="s">
        <v>7936</v>
      </c>
      <c r="E3617" t="str">
        <f>VLOOKUP(TRIM(SUBSTITUTE(D3617,CHAR(160),CHAR(32))),Metadata!B$1:C$2632,2,FALSE)</f>
        <v>Marguerite, Queen, consort of Henry II, King of Navarre, 1492-1549.</v>
      </c>
      <c r="F3617" t="str">
        <f>VLOOKUP(TRIM(SUBSTITUTE(D3617,CHAR(160),CHAR(32))),Metadata!B$1:D$2632,3,FALSE)</f>
        <v>L'Heptaméron</v>
      </c>
      <c r="G3617">
        <f>VLOOKUP(TRIM(SUBSTITUTE(D3617,CHAR(160),CHAR(32))),Metadata!B$1:E$2632,4,FALSE)</f>
        <v>1559</v>
      </c>
      <c r="H3617" t="s">
        <v>456</v>
      </c>
      <c r="J3617" t="str">
        <f>VLOOKUP(TRIM(SUBSTITUTE(D3617,CHAR(160),CHAR(32))),Metadata!B$1:H$2632,7,FALSE)</f>
        <v>roman</v>
      </c>
      <c r="L3617" t="str">
        <f>VLOOKUP(TRIM(SUBSTITUTE(D3617,CHAR(160),CHAR(32))),Metadata!B$1:J$2632,9,FALSE)</f>
        <v/>
      </c>
      <c r="M3617">
        <f>VLOOKUP(TRIM(SUBSTITUTE(D3617,CHAR(160),CHAR(32))),Metadata!B$1:K$2632,10,FALSE)</f>
        <v>182112</v>
      </c>
      <c r="N3617" s="1" t="s">
        <v>4106</v>
      </c>
      <c r="O3617">
        <v>209</v>
      </c>
      <c r="P3617">
        <v>214</v>
      </c>
    </row>
    <row r="3618" spans="1:16" x14ac:dyDescent="0.25">
      <c r="A3618" t="s">
        <v>4354</v>
      </c>
      <c r="B3618" t="s">
        <v>428</v>
      </c>
      <c r="C3618" t="s">
        <v>330</v>
      </c>
      <c r="D3618" t="s">
        <v>7920</v>
      </c>
      <c r="E3618" t="str">
        <f>VLOOKUP(TRIM(SUBSTITUTE(D3618,CHAR(160),CHAR(32))),Metadata!B$1:C$2632,2,FALSE)</f>
        <v>Des Masures, Louis, 1523?-1574.</v>
      </c>
      <c r="F3618" t="str">
        <f>VLOOKUP(TRIM(SUBSTITUTE(D3618,CHAR(160),CHAR(32))),Metadata!B$1:D$2632,3,FALSE)</f>
        <v>David fugitif</v>
      </c>
      <c r="G3618">
        <f>VLOOKUP(TRIM(SUBSTITUTE(D3618,CHAR(160),CHAR(32))),Metadata!B$1:E$2632,4,FALSE)</f>
        <v>1566</v>
      </c>
      <c r="H3618" t="s">
        <v>456</v>
      </c>
      <c r="J3618" t="str">
        <f>VLOOKUP(TRIM(SUBSTITUTE(D3618,CHAR(160),CHAR(32))),Metadata!B$1:H$2632,7,FALSE)</f>
        <v>poesie</v>
      </c>
      <c r="L3618" t="str">
        <f>VLOOKUP(TRIM(SUBSTITUTE(D3618,CHAR(160),CHAR(32))),Metadata!B$1:J$2632,9,FALSE)</f>
        <v/>
      </c>
      <c r="M3618">
        <f>VLOOKUP(TRIM(SUBSTITUTE(D3618,CHAR(160),CHAR(32))),Metadata!B$1:K$2632,10,FALSE)</f>
        <v>18753</v>
      </c>
      <c r="N3618" s="1" t="s">
        <v>4107</v>
      </c>
      <c r="O3618">
        <v>52</v>
      </c>
      <c r="P3618">
        <v>57</v>
      </c>
    </row>
    <row r="3619" spans="1:16" x14ac:dyDescent="0.25">
      <c r="A3619" t="s">
        <v>4354</v>
      </c>
      <c r="B3619" t="s">
        <v>428</v>
      </c>
      <c r="C3619" t="s">
        <v>330</v>
      </c>
      <c r="D3619" t="s">
        <v>7936</v>
      </c>
      <c r="E3619" t="str">
        <f>VLOOKUP(TRIM(SUBSTITUTE(D3619,CHAR(160),CHAR(32))),Metadata!B$1:C$2632,2,FALSE)</f>
        <v>Marguerite, Queen, consort of Henry II, King of Navarre, 1492-1549.</v>
      </c>
      <c r="F3619" t="str">
        <f>VLOOKUP(TRIM(SUBSTITUTE(D3619,CHAR(160),CHAR(32))),Metadata!B$1:D$2632,3,FALSE)</f>
        <v>L'Heptaméron</v>
      </c>
      <c r="G3619">
        <f>VLOOKUP(TRIM(SUBSTITUTE(D3619,CHAR(160),CHAR(32))),Metadata!B$1:E$2632,4,FALSE)</f>
        <v>1559</v>
      </c>
      <c r="H3619" t="s">
        <v>456</v>
      </c>
      <c r="J3619" t="str">
        <f>VLOOKUP(TRIM(SUBSTITUTE(D3619,CHAR(160),CHAR(32))),Metadata!B$1:H$2632,7,FALSE)</f>
        <v>roman</v>
      </c>
      <c r="L3619" t="str">
        <f>VLOOKUP(TRIM(SUBSTITUTE(D3619,CHAR(160),CHAR(32))),Metadata!B$1:J$2632,9,FALSE)</f>
        <v/>
      </c>
      <c r="M3619">
        <f>VLOOKUP(TRIM(SUBSTITUTE(D3619,CHAR(160),CHAR(32))),Metadata!B$1:K$2632,10,FALSE)</f>
        <v>182112</v>
      </c>
      <c r="N3619" s="1" t="s">
        <v>4108</v>
      </c>
      <c r="O3619">
        <v>375</v>
      </c>
      <c r="P3619">
        <v>381</v>
      </c>
    </row>
    <row r="3620" spans="1:16" x14ac:dyDescent="0.25">
      <c r="A3620" t="s">
        <v>4354</v>
      </c>
      <c r="B3620" t="s">
        <v>428</v>
      </c>
      <c r="C3620" t="s">
        <v>330</v>
      </c>
      <c r="D3620" t="s">
        <v>7920</v>
      </c>
      <c r="E3620" t="str">
        <f>VLOOKUP(TRIM(SUBSTITUTE(D3620,CHAR(160),CHAR(32))),Metadata!B$1:C$2632,2,FALSE)</f>
        <v>Des Masures, Louis, 1523?-1574.</v>
      </c>
      <c r="F3620" t="str">
        <f>VLOOKUP(TRIM(SUBSTITUTE(D3620,CHAR(160),CHAR(32))),Metadata!B$1:D$2632,3,FALSE)</f>
        <v>David fugitif</v>
      </c>
      <c r="G3620">
        <f>VLOOKUP(TRIM(SUBSTITUTE(D3620,CHAR(160),CHAR(32))),Metadata!B$1:E$2632,4,FALSE)</f>
        <v>1566</v>
      </c>
      <c r="H3620" t="s">
        <v>456</v>
      </c>
      <c r="J3620" t="str">
        <f>VLOOKUP(TRIM(SUBSTITUTE(D3620,CHAR(160),CHAR(32))),Metadata!B$1:H$2632,7,FALSE)</f>
        <v>poesie</v>
      </c>
      <c r="L3620" t="str">
        <f>VLOOKUP(TRIM(SUBSTITUTE(D3620,CHAR(160),CHAR(32))),Metadata!B$1:J$2632,9,FALSE)</f>
        <v/>
      </c>
      <c r="M3620">
        <f>VLOOKUP(TRIM(SUBSTITUTE(D3620,CHAR(160),CHAR(32))),Metadata!B$1:K$2632,10,FALSE)</f>
        <v>18753</v>
      </c>
      <c r="N3620" s="1" t="s">
        <v>4109</v>
      </c>
      <c r="O3620">
        <v>65</v>
      </c>
      <c r="P3620">
        <v>70</v>
      </c>
    </row>
    <row r="3621" spans="1:16" x14ac:dyDescent="0.25">
      <c r="A3621" t="s">
        <v>4354</v>
      </c>
      <c r="B3621" t="s">
        <v>428</v>
      </c>
      <c r="C3621" t="s">
        <v>330</v>
      </c>
      <c r="D3621" t="s">
        <v>7919</v>
      </c>
      <c r="E3621" t="str">
        <f>VLOOKUP(TRIM(SUBSTITUTE(D3621,CHAR(160),CHAR(32))),Metadata!B$1:C$2632,2,FALSE)</f>
        <v>Des Masures, Louis, 1523?-1574.</v>
      </c>
      <c r="F3621" t="str">
        <f>VLOOKUP(TRIM(SUBSTITUTE(D3621,CHAR(160),CHAR(32))),Metadata!B$1:D$2632,3,FALSE)</f>
        <v>David combattant</v>
      </c>
      <c r="G3621">
        <f>VLOOKUP(TRIM(SUBSTITUTE(D3621,CHAR(160),CHAR(32))),Metadata!B$1:E$2632,4,FALSE)</f>
        <v>1566</v>
      </c>
      <c r="H3621" t="s">
        <v>456</v>
      </c>
      <c r="J3621" t="str">
        <f>VLOOKUP(TRIM(SUBSTITUTE(D3621,CHAR(160),CHAR(32))),Metadata!B$1:H$2632,7,FALSE)</f>
        <v>poesie</v>
      </c>
      <c r="L3621" t="str">
        <f>VLOOKUP(TRIM(SUBSTITUTE(D3621,CHAR(160),CHAR(32))),Metadata!B$1:J$2632,9,FALSE)</f>
        <v/>
      </c>
      <c r="M3621">
        <f>VLOOKUP(TRIM(SUBSTITUTE(D3621,CHAR(160),CHAR(32))),Metadata!B$1:K$2632,10,FALSE)</f>
        <v>15183</v>
      </c>
      <c r="N3621" s="1" t="s">
        <v>4110</v>
      </c>
      <c r="O3621">
        <v>59</v>
      </c>
      <c r="P3621">
        <v>64</v>
      </c>
    </row>
    <row r="3622" spans="1:16" x14ac:dyDescent="0.25">
      <c r="A3622" t="s">
        <v>4354</v>
      </c>
      <c r="B3622" t="s">
        <v>428</v>
      </c>
      <c r="C3622" t="s">
        <v>330</v>
      </c>
      <c r="D3622" t="s">
        <v>7928</v>
      </c>
      <c r="E3622" t="str">
        <f>VLOOKUP(TRIM(SUBSTITUTE(D3622,CHAR(160),CHAR(32))),Metadata!B$1:C$2632,2,FALSE)</f>
        <v>Du Fail, Noël, 1520?-1591.</v>
      </c>
      <c r="F3622" t="str">
        <f>VLOOKUP(TRIM(SUBSTITUTE(D3622,CHAR(160),CHAR(32))),Metadata!B$1:D$2632,3,FALSE)</f>
        <v>Propos Rustiques</v>
      </c>
      <c r="G3622">
        <f>VLOOKUP(TRIM(SUBSTITUTE(D3622,CHAR(160),CHAR(32))),Metadata!B$1:E$2632,4,FALSE)</f>
        <v>1550</v>
      </c>
      <c r="H3622" t="s">
        <v>456</v>
      </c>
      <c r="J3622" t="str">
        <f>VLOOKUP(TRIM(SUBSTITUTE(D3622,CHAR(160),CHAR(32))),Metadata!B$1:H$2632,7,FALSE)</f>
        <v>prose</v>
      </c>
      <c r="L3622" t="str">
        <f>VLOOKUP(TRIM(SUBSTITUTE(D3622,CHAR(160),CHAR(32))),Metadata!B$1:J$2632,9,FALSE)</f>
        <v/>
      </c>
      <c r="M3622">
        <f>VLOOKUP(TRIM(SUBSTITUTE(D3622,CHAR(160),CHAR(32))),Metadata!B$1:K$2632,10,FALSE)</f>
        <v>22255</v>
      </c>
      <c r="N3622" s="1" t="s">
        <v>4111</v>
      </c>
      <c r="O3622">
        <v>136</v>
      </c>
      <c r="P3622">
        <v>142</v>
      </c>
    </row>
    <row r="3623" spans="1:16" x14ac:dyDescent="0.25">
      <c r="A3623" t="s">
        <v>4354</v>
      </c>
      <c r="B3623" t="s">
        <v>428</v>
      </c>
      <c r="C3623" t="s">
        <v>330</v>
      </c>
      <c r="D3623" t="s">
        <v>7931</v>
      </c>
      <c r="E3623" t="str">
        <f>VLOOKUP(TRIM(SUBSTITUTE(D3623,CHAR(160),CHAR(32))),Metadata!B$1:C$2632,2,FALSE)</f>
        <v>Garnier, Robert, 1544-1590.</v>
      </c>
      <c r="F3623" t="str">
        <f>VLOOKUP(TRIM(SUBSTITUTE(D3623,CHAR(160),CHAR(32))),Metadata!B$1:D$2632,3,FALSE)</f>
        <v>Bradamante</v>
      </c>
      <c r="G3623">
        <f>VLOOKUP(TRIM(SUBSTITUTE(D3623,CHAR(160),CHAR(32))),Metadata!B$1:E$2632,4,FALSE)</f>
        <v>1582</v>
      </c>
      <c r="H3623" t="s">
        <v>456</v>
      </c>
      <c r="J3623" t="str">
        <f>VLOOKUP(TRIM(SUBSTITUTE(D3623,CHAR(160),CHAR(32))),Metadata!B$1:H$2632,7,FALSE)</f>
        <v>theatre</v>
      </c>
      <c r="L3623" t="str">
        <f>VLOOKUP(TRIM(SUBSTITUTE(D3623,CHAR(160),CHAR(32))),Metadata!B$1:J$2632,9,FALSE)</f>
        <v/>
      </c>
      <c r="M3623">
        <f>VLOOKUP(TRIM(SUBSTITUTE(D3623,CHAR(160),CHAR(32))),Metadata!B$1:K$2632,10,FALSE)</f>
        <v>17363</v>
      </c>
      <c r="N3623" s="1" t="s">
        <v>4112</v>
      </c>
      <c r="O3623">
        <v>83</v>
      </c>
      <c r="P3623">
        <v>88</v>
      </c>
    </row>
    <row r="3624" spans="1:16" x14ac:dyDescent="0.25">
      <c r="A3624" t="s">
        <v>4354</v>
      </c>
      <c r="B3624" t="s">
        <v>428</v>
      </c>
      <c r="C3624" t="s">
        <v>330</v>
      </c>
      <c r="D3624" t="s">
        <v>7949</v>
      </c>
      <c r="E3624" t="str">
        <f>VLOOKUP(TRIM(SUBSTITUTE(D3624,CHAR(160),CHAR(32))),Metadata!B$1:C$2632,2,FALSE)</f>
        <v>Rabelais, François, ca. 1490-1553?.</v>
      </c>
      <c r="F3624" t="str">
        <f>VLOOKUP(TRIM(SUBSTITUTE(D3624,CHAR(160),CHAR(32))),Metadata!B$1:D$2632,3,FALSE)</f>
        <v>Gargantua.</v>
      </c>
      <c r="G3624">
        <f>VLOOKUP(TRIM(SUBSTITUTE(D3624,CHAR(160),CHAR(32))),Metadata!B$1:E$2632,4,FALSE)</f>
        <v>1534</v>
      </c>
      <c r="H3624" t="s">
        <v>456</v>
      </c>
      <c r="J3624" t="str">
        <f>VLOOKUP(TRIM(SUBSTITUTE(D3624,CHAR(160),CHAR(32))),Metadata!B$1:H$2632,7,FALSE)</f>
        <v>poesie</v>
      </c>
      <c r="L3624" t="str">
        <f>VLOOKUP(TRIM(SUBSTITUTE(D3624,CHAR(160),CHAR(32))),Metadata!B$1:J$2632,9,FALSE)</f>
        <v/>
      </c>
      <c r="M3624">
        <f>VLOOKUP(TRIM(SUBSTITUTE(D3624,CHAR(160),CHAR(32))),Metadata!B$1:K$2632,10,FALSE)</f>
        <v>44754</v>
      </c>
      <c r="N3624" t="s">
        <v>4113</v>
      </c>
      <c r="O3624">
        <v>83</v>
      </c>
      <c r="P3624">
        <v>90</v>
      </c>
    </row>
    <row r="3625" spans="1:16" x14ac:dyDescent="0.25">
      <c r="A3625" t="s">
        <v>4354</v>
      </c>
      <c r="B3625" t="s">
        <v>428</v>
      </c>
      <c r="C3625" t="s">
        <v>330</v>
      </c>
      <c r="D3625" t="s">
        <v>8126</v>
      </c>
      <c r="E3625" t="str">
        <f>VLOOKUP(TRIM(SUBSTITUTE(D3625,CHAR(160),CHAR(32))),Metadata!B$1:C$2632,2,FALSE)</f>
        <v>Racine, Jean, 1639-1699.</v>
      </c>
      <c r="F3625" t="str">
        <f>VLOOKUP(TRIM(SUBSTITUTE(D3625,CHAR(160),CHAR(32))),Metadata!B$1:D$2632,3,FALSE)</f>
        <v>Abrégé Hist. de Port-Royal</v>
      </c>
      <c r="G3625">
        <f>VLOOKUP(TRIM(SUBSTITUTE(D3625,CHAR(160),CHAR(32))),Metadata!B$1:E$2632,4,FALSE)</f>
        <v>1699</v>
      </c>
      <c r="H3625" t="s">
        <v>445</v>
      </c>
      <c r="J3625" t="str">
        <f>VLOOKUP(TRIM(SUBSTITUTE(D3625,CHAR(160),CHAR(32))),Metadata!B$1:H$2632,7,FALSE)</f>
        <v>traite ou essai</v>
      </c>
      <c r="L3625" t="str">
        <f>VLOOKUP(TRIM(SUBSTITUTE(D3625,CHAR(160),CHAR(32))),Metadata!B$1:J$2632,9,FALSE)</f>
        <v>prose</v>
      </c>
      <c r="M3625">
        <f>VLOOKUP(TRIM(SUBSTITUTE(D3625,CHAR(160),CHAR(32))),Metadata!B$1:K$2632,10,FALSE)</f>
        <v>45781</v>
      </c>
      <c r="N3625" s="1" t="s">
        <v>4114</v>
      </c>
      <c r="O3625">
        <v>311</v>
      </c>
      <c r="P3625">
        <v>317</v>
      </c>
    </row>
    <row r="3626" spans="1:16" x14ac:dyDescent="0.25">
      <c r="A3626" t="s">
        <v>4354</v>
      </c>
      <c r="B3626" t="s">
        <v>428</v>
      </c>
      <c r="C3626" t="s">
        <v>330</v>
      </c>
      <c r="D3626" t="s">
        <v>8066</v>
      </c>
      <c r="E3626" t="str">
        <f>VLOOKUP(TRIM(SUBSTITUTE(D3626,CHAR(160),CHAR(32))),Metadata!B$1:C$2632,2,FALSE)</f>
        <v>La Bruyère, Jean de, 1645-1696.</v>
      </c>
      <c r="F3626" t="str">
        <f>VLOOKUP(TRIM(SUBSTITUTE(D3626,CHAR(160),CHAR(32))),Metadata!B$1:D$2632,3,FALSE)</f>
        <v>Dialogues sur le Quietisme</v>
      </c>
      <c r="G3626">
        <f>VLOOKUP(TRIM(SUBSTITUTE(D3626,CHAR(160),CHAR(32))),Metadata!B$1:E$2632,4,FALSE)</f>
        <v>1694</v>
      </c>
      <c r="H3626" t="s">
        <v>445</v>
      </c>
      <c r="J3626" t="str">
        <f>VLOOKUP(TRIM(SUBSTITUTE(D3626,CHAR(160),CHAR(32))),Metadata!B$1:H$2632,7,FALSE)</f>
        <v>eloquence</v>
      </c>
      <c r="L3626" t="str">
        <f>VLOOKUP(TRIM(SUBSTITUTE(D3626,CHAR(160),CHAR(32))),Metadata!B$1:J$2632,9,FALSE)</f>
        <v/>
      </c>
      <c r="M3626">
        <f>VLOOKUP(TRIM(SUBSTITUTE(D3626,CHAR(160),CHAR(32))),Metadata!B$1:K$2632,10,FALSE)</f>
        <v>43045</v>
      </c>
      <c r="N3626" s="1" t="s">
        <v>4115</v>
      </c>
      <c r="O3626">
        <v>383</v>
      </c>
      <c r="P3626">
        <v>389</v>
      </c>
    </row>
    <row r="3627" spans="1:16" x14ac:dyDescent="0.25">
      <c r="A3627" t="s">
        <v>4354</v>
      </c>
      <c r="B3627" t="s">
        <v>428</v>
      </c>
      <c r="C3627" t="s">
        <v>330</v>
      </c>
      <c r="D3627" t="s">
        <v>8037</v>
      </c>
      <c r="E3627" t="str">
        <f>VLOOKUP(TRIM(SUBSTITUTE(D3627,CHAR(160),CHAR(32))),Metadata!B$1:C$2632,2,FALSE)</f>
        <v>Daniel, Gabriel, 1649-1728.</v>
      </c>
      <c r="F3627" t="str">
        <f>VLOOKUP(TRIM(SUBSTITUTE(D3627,CHAR(160),CHAR(32))),Metadata!B$1:D$2632,3,FALSE)</f>
        <v>Voiage du Monde de Descartes</v>
      </c>
      <c r="G3627">
        <f>VLOOKUP(TRIM(SUBSTITUTE(D3627,CHAR(160),CHAR(32))),Metadata!B$1:E$2632,4,FALSE)</f>
        <v>1690</v>
      </c>
      <c r="H3627" t="s">
        <v>445</v>
      </c>
      <c r="J3627" t="str">
        <f>VLOOKUP(TRIM(SUBSTITUTE(D3627,CHAR(160),CHAR(32))),Metadata!B$1:H$2632,7,FALSE)</f>
        <v>traite ou essai</v>
      </c>
      <c r="L3627" t="str">
        <f>VLOOKUP(TRIM(SUBSTITUTE(D3627,CHAR(160),CHAR(32))),Metadata!B$1:J$2632,9,FALSE)</f>
        <v>prose</v>
      </c>
      <c r="M3627">
        <f>VLOOKUP(TRIM(SUBSTITUTE(D3627,CHAR(160),CHAR(32))),Metadata!B$1:K$2632,10,FALSE)</f>
        <v>87134</v>
      </c>
      <c r="N3627" t="s">
        <v>4116</v>
      </c>
      <c r="O3627">
        <v>19</v>
      </c>
      <c r="P3627">
        <v>24</v>
      </c>
    </row>
    <row r="3628" spans="1:16" x14ac:dyDescent="0.25">
      <c r="A3628" t="s">
        <v>4354</v>
      </c>
      <c r="B3628" t="s">
        <v>428</v>
      </c>
      <c r="C3628" t="s">
        <v>330</v>
      </c>
      <c r="D3628" t="s">
        <v>7957</v>
      </c>
      <c r="E3628" t="str">
        <f>VLOOKUP(TRIM(SUBSTITUTE(D3628,CHAR(160),CHAR(32))),Metadata!B$1:C$2632,2,FALSE)</f>
        <v>Abbadie, Jacques, 1654-1727.</v>
      </c>
      <c r="F3628" t="str">
        <f>VLOOKUP(TRIM(SUBSTITUTE(D3628,CHAR(160),CHAR(32))),Metadata!B$1:D$2632,3,FALSE)</f>
        <v>Traité de la vérité de la religion chrétienne 2</v>
      </c>
      <c r="G3628">
        <f>VLOOKUP(TRIM(SUBSTITUTE(D3628,CHAR(160),CHAR(32))),Metadata!B$1:E$2632,4,FALSE)</f>
        <v>1684</v>
      </c>
      <c r="H3628" t="s">
        <v>445</v>
      </c>
      <c r="J3628" t="str">
        <f>VLOOKUP(TRIM(SUBSTITUTE(D3628,CHAR(160),CHAR(32))),Metadata!B$1:H$2632,7,FALSE)</f>
        <v>traite ou essai</v>
      </c>
      <c r="L3628" t="str">
        <f>VLOOKUP(TRIM(SUBSTITUTE(D3628,CHAR(160),CHAR(32))),Metadata!B$1:J$2632,9,FALSE)</f>
        <v>prose</v>
      </c>
      <c r="M3628">
        <f>VLOOKUP(TRIM(SUBSTITUTE(D3628,CHAR(160),CHAR(32))),Metadata!B$1:K$2632,10,FALSE)</f>
        <v>89563</v>
      </c>
      <c r="N3628" s="1" t="s">
        <v>4117</v>
      </c>
      <c r="O3628">
        <v>151</v>
      </c>
      <c r="P3628">
        <v>157</v>
      </c>
    </row>
    <row r="3629" spans="1:16" x14ac:dyDescent="0.25">
      <c r="A3629" t="s">
        <v>4354</v>
      </c>
      <c r="B3629" t="s">
        <v>428</v>
      </c>
      <c r="C3629" t="s">
        <v>330</v>
      </c>
      <c r="D3629" t="s">
        <v>8129</v>
      </c>
      <c r="E3629" t="str">
        <f>VLOOKUP(TRIM(SUBSTITUTE(D3629,CHAR(160),CHAR(32))),Metadata!B$1:C$2632,2,FALSE)</f>
        <v>Racine, Jean, 1639-1699.</v>
      </c>
      <c r="F3629" t="str">
        <f>VLOOKUP(TRIM(SUBSTITUTE(D3629,CHAR(160),CHAR(32))),Metadata!B$1:D$2632,3,FALSE)</f>
        <v>Britannicus: tragédie</v>
      </c>
      <c r="G3629">
        <f>VLOOKUP(TRIM(SUBSTITUTE(D3629,CHAR(160),CHAR(32))),Metadata!B$1:E$2632,4,FALSE)</f>
        <v>1670</v>
      </c>
      <c r="H3629" t="s">
        <v>445</v>
      </c>
      <c r="J3629" t="str">
        <f>VLOOKUP(TRIM(SUBSTITUTE(D3629,CHAR(160),CHAR(32))),Metadata!B$1:H$2632,7,FALSE)</f>
        <v>theatre</v>
      </c>
      <c r="L3629" t="str">
        <f>VLOOKUP(TRIM(SUBSTITUTE(D3629,CHAR(160),CHAR(32))),Metadata!B$1:J$2632,9,FALSE)</f>
        <v/>
      </c>
      <c r="M3629">
        <f>VLOOKUP(TRIM(SUBSTITUTE(D3629,CHAR(160),CHAR(32))),Metadata!B$1:K$2632,10,FALSE)</f>
        <v>15628</v>
      </c>
      <c r="N3629" s="1" t="s">
        <v>4118</v>
      </c>
      <c r="O3629">
        <v>80</v>
      </c>
      <c r="P3629">
        <v>86</v>
      </c>
    </row>
    <row r="3630" spans="1:16" x14ac:dyDescent="0.25">
      <c r="A3630" t="s">
        <v>4354</v>
      </c>
      <c r="B3630" t="s">
        <v>428</v>
      </c>
      <c r="C3630" t="s">
        <v>330</v>
      </c>
      <c r="D3630" t="s">
        <v>7962</v>
      </c>
      <c r="E3630" t="str">
        <f>VLOOKUP(TRIM(SUBSTITUTE(D3630,CHAR(160),CHAR(32))),Metadata!B$1:C$2632,2,FALSE)</f>
        <v>Arnauld, Antoine, 1612-1694.</v>
      </c>
      <c r="F3630" t="str">
        <f>VLOOKUP(TRIM(SUBSTITUTE(D3630,CHAR(160),CHAR(32))),Metadata!B$1:D$2632,3,FALSE)</f>
        <v>De la Frequente Communion</v>
      </c>
      <c r="G3630">
        <f>VLOOKUP(TRIM(SUBSTITUTE(D3630,CHAR(160),CHAR(32))),Metadata!B$1:E$2632,4,FALSE)</f>
        <v>1643</v>
      </c>
      <c r="H3630" t="s">
        <v>445</v>
      </c>
      <c r="J3630" t="str">
        <f>VLOOKUP(TRIM(SUBSTITUTE(D3630,CHAR(160),CHAR(32))),Metadata!B$1:H$2632,7,FALSE)</f>
        <v>traite ou essai</v>
      </c>
      <c r="L3630" t="str">
        <f>VLOOKUP(TRIM(SUBSTITUTE(D3630,CHAR(160),CHAR(32))),Metadata!B$1:J$2632,9,FALSE)</f>
        <v>prose</v>
      </c>
      <c r="M3630">
        <f>VLOOKUP(TRIM(SUBSTITUTE(D3630,CHAR(160),CHAR(32))),Metadata!B$1:K$2632,10,FALSE)</f>
        <v>127275</v>
      </c>
      <c r="N3630" s="1" t="s">
        <v>4119</v>
      </c>
      <c r="O3630">
        <v>108</v>
      </c>
      <c r="P3630">
        <v>114</v>
      </c>
    </row>
    <row r="3631" spans="1:16" x14ac:dyDescent="0.25">
      <c r="A3631" t="s">
        <v>4354</v>
      </c>
      <c r="B3631" t="s">
        <v>428</v>
      </c>
      <c r="C3631" t="s">
        <v>330</v>
      </c>
      <c r="D3631" t="s">
        <v>8120</v>
      </c>
      <c r="E3631" t="str">
        <f>VLOOKUP(TRIM(SUBSTITUTE(D3631,CHAR(160),CHAR(32))),Metadata!B$1:C$2632,2,FALSE)</f>
        <v>Peiresc, Nicolas Claude Fabri de, 1580-1637.</v>
      </c>
      <c r="F3631" t="str">
        <f>VLOOKUP(TRIM(SUBSTITUTE(D3631,CHAR(160),CHAR(32))),Metadata!B$1:D$2632,3,FALSE)</f>
        <v>Lettres de Peiresc. Tome quatrième, Lettres de Peiresc à Borrilly, à Bouchard et à Gassendi, lettres de Gassendi à Peiresc, 1626-1637</v>
      </c>
      <c r="G3631">
        <f>VLOOKUP(TRIM(SUBSTITUTE(D3631,CHAR(160),CHAR(32))),Metadata!B$1:E$2632,4,FALSE)</f>
        <v>1637</v>
      </c>
      <c r="H3631" t="s">
        <v>445</v>
      </c>
      <c r="J3631" t="str">
        <f>VLOOKUP(TRIM(SUBSTITUTE(D3631,CHAR(160),CHAR(32))),Metadata!B$1:H$2632,7,FALSE)</f>
        <v>correspondance</v>
      </c>
      <c r="L3631" t="str">
        <f>VLOOKUP(TRIM(SUBSTITUTE(D3631,CHAR(160),CHAR(32))),Metadata!B$1:J$2632,9,FALSE)</f>
        <v>prose</v>
      </c>
      <c r="M3631">
        <f>VLOOKUP(TRIM(SUBSTITUTE(D3631,CHAR(160),CHAR(32))),Metadata!B$1:K$2632,10,FALSE)</f>
        <v>81344</v>
      </c>
      <c r="N3631" s="1" t="s">
        <v>4120</v>
      </c>
      <c r="O3631">
        <v>104</v>
      </c>
      <c r="P3631">
        <v>110</v>
      </c>
    </row>
    <row r="3632" spans="1:16" x14ac:dyDescent="0.25">
      <c r="A3632" t="s">
        <v>4354</v>
      </c>
      <c r="B3632" t="s">
        <v>428</v>
      </c>
      <c r="C3632" t="s">
        <v>330</v>
      </c>
      <c r="D3632" t="s">
        <v>7956</v>
      </c>
      <c r="E3632" t="str">
        <f>VLOOKUP(TRIM(SUBSTITUTE(D3632,CHAR(160),CHAR(32))),Metadata!B$1:C$2632,2,FALSE)</f>
        <v>Abbadie, Jacques, 1654-1727.</v>
      </c>
      <c r="F3632" t="str">
        <f>VLOOKUP(TRIM(SUBSTITUTE(D3632,CHAR(160),CHAR(32))),Metadata!B$1:D$2632,3,FALSE)</f>
        <v>Traité de la vérité de la religion chrétienne 1</v>
      </c>
      <c r="G3632">
        <f>VLOOKUP(TRIM(SUBSTITUTE(D3632,CHAR(160),CHAR(32))),Metadata!B$1:E$2632,4,FALSE)</f>
        <v>1684</v>
      </c>
      <c r="H3632" t="s">
        <v>445</v>
      </c>
      <c r="J3632" t="str">
        <f>VLOOKUP(TRIM(SUBSTITUTE(D3632,CHAR(160),CHAR(32))),Metadata!B$1:H$2632,7,FALSE)</f>
        <v>traite ou essai</v>
      </c>
      <c r="L3632" t="str">
        <f>VLOOKUP(TRIM(SUBSTITUTE(D3632,CHAR(160),CHAR(32))),Metadata!B$1:J$2632,9,FALSE)</f>
        <v>prose</v>
      </c>
      <c r="M3632">
        <f>VLOOKUP(TRIM(SUBSTITUTE(D3632,CHAR(160),CHAR(32))),Metadata!B$1:K$2632,10,FALSE)</f>
        <v>113883</v>
      </c>
      <c r="N3632" s="1" t="s">
        <v>4121</v>
      </c>
      <c r="O3632">
        <v>118</v>
      </c>
      <c r="P3632">
        <v>125</v>
      </c>
    </row>
    <row r="3633" spans="1:16" x14ac:dyDescent="0.25">
      <c r="A3633" t="s">
        <v>4354</v>
      </c>
      <c r="B3633" t="s">
        <v>428</v>
      </c>
      <c r="C3633" t="s">
        <v>330</v>
      </c>
      <c r="D3633" t="s">
        <v>7956</v>
      </c>
      <c r="E3633" t="str">
        <f>VLOOKUP(TRIM(SUBSTITUTE(D3633,CHAR(160),CHAR(32))),Metadata!B$1:C$2632,2,FALSE)</f>
        <v>Abbadie, Jacques, 1654-1727.</v>
      </c>
      <c r="F3633" t="str">
        <f>VLOOKUP(TRIM(SUBSTITUTE(D3633,CHAR(160),CHAR(32))),Metadata!B$1:D$2632,3,FALSE)</f>
        <v>Traité de la vérité de la religion chrétienne 1</v>
      </c>
      <c r="G3633">
        <f>VLOOKUP(TRIM(SUBSTITUTE(D3633,CHAR(160),CHAR(32))),Metadata!B$1:E$2632,4,FALSE)</f>
        <v>1684</v>
      </c>
      <c r="H3633" t="s">
        <v>445</v>
      </c>
      <c r="J3633" t="str">
        <f>VLOOKUP(TRIM(SUBSTITUTE(D3633,CHAR(160),CHAR(32))),Metadata!B$1:H$2632,7,FALSE)</f>
        <v>traite ou essai</v>
      </c>
      <c r="L3633" t="str">
        <f>VLOOKUP(TRIM(SUBSTITUTE(D3633,CHAR(160),CHAR(32))),Metadata!B$1:J$2632,9,FALSE)</f>
        <v>prose</v>
      </c>
      <c r="M3633">
        <f>VLOOKUP(TRIM(SUBSTITUTE(D3633,CHAR(160),CHAR(32))),Metadata!B$1:K$2632,10,FALSE)</f>
        <v>113883</v>
      </c>
      <c r="N3633" s="1" t="s">
        <v>4122</v>
      </c>
      <c r="O3633">
        <v>163</v>
      </c>
      <c r="P3633">
        <v>170</v>
      </c>
    </row>
    <row r="3634" spans="1:16" x14ac:dyDescent="0.25">
      <c r="A3634" t="s">
        <v>4354</v>
      </c>
      <c r="B3634" t="s">
        <v>428</v>
      </c>
      <c r="C3634" t="s">
        <v>330</v>
      </c>
      <c r="D3634" t="s">
        <v>7957</v>
      </c>
      <c r="E3634" t="str">
        <f>VLOOKUP(TRIM(SUBSTITUTE(D3634,CHAR(160),CHAR(32))),Metadata!B$1:C$2632,2,FALSE)</f>
        <v>Abbadie, Jacques, 1654-1727.</v>
      </c>
      <c r="F3634" t="str">
        <f>VLOOKUP(TRIM(SUBSTITUTE(D3634,CHAR(160),CHAR(32))),Metadata!B$1:D$2632,3,FALSE)</f>
        <v>Traité de la vérité de la religion chrétienne 2</v>
      </c>
      <c r="G3634">
        <f>VLOOKUP(TRIM(SUBSTITUTE(D3634,CHAR(160),CHAR(32))),Metadata!B$1:E$2632,4,FALSE)</f>
        <v>1684</v>
      </c>
      <c r="H3634" t="s">
        <v>445</v>
      </c>
      <c r="J3634" t="str">
        <f>VLOOKUP(TRIM(SUBSTITUTE(D3634,CHAR(160),CHAR(32))),Metadata!B$1:H$2632,7,FALSE)</f>
        <v>traite ou essai</v>
      </c>
      <c r="L3634" t="str">
        <f>VLOOKUP(TRIM(SUBSTITUTE(D3634,CHAR(160),CHAR(32))),Metadata!B$1:J$2632,9,FALSE)</f>
        <v>prose</v>
      </c>
      <c r="M3634">
        <f>VLOOKUP(TRIM(SUBSTITUTE(D3634,CHAR(160),CHAR(32))),Metadata!B$1:K$2632,10,FALSE)</f>
        <v>89563</v>
      </c>
      <c r="N3634" s="1" t="s">
        <v>4123</v>
      </c>
      <c r="O3634">
        <v>53</v>
      </c>
      <c r="P3634">
        <v>59</v>
      </c>
    </row>
    <row r="3635" spans="1:16" x14ac:dyDescent="0.25">
      <c r="A3635" t="s">
        <v>4354</v>
      </c>
      <c r="B3635" t="s">
        <v>428</v>
      </c>
      <c r="C3635" t="s">
        <v>330</v>
      </c>
      <c r="D3635" t="s">
        <v>7957</v>
      </c>
      <c r="E3635" t="str">
        <f>VLOOKUP(TRIM(SUBSTITUTE(D3635,CHAR(160),CHAR(32))),Metadata!B$1:C$2632,2,FALSE)</f>
        <v>Abbadie, Jacques, 1654-1727.</v>
      </c>
      <c r="F3635" t="str">
        <f>VLOOKUP(TRIM(SUBSTITUTE(D3635,CHAR(160),CHAR(32))),Metadata!B$1:D$2632,3,FALSE)</f>
        <v>Traité de la vérité de la religion chrétienne 2</v>
      </c>
      <c r="G3635">
        <f>VLOOKUP(TRIM(SUBSTITUTE(D3635,CHAR(160),CHAR(32))),Metadata!B$1:E$2632,4,FALSE)</f>
        <v>1684</v>
      </c>
      <c r="H3635" t="s">
        <v>445</v>
      </c>
      <c r="J3635" t="str">
        <f>VLOOKUP(TRIM(SUBSTITUTE(D3635,CHAR(160),CHAR(32))),Metadata!B$1:H$2632,7,FALSE)</f>
        <v>traite ou essai</v>
      </c>
      <c r="L3635" t="str">
        <f>VLOOKUP(TRIM(SUBSTITUTE(D3635,CHAR(160),CHAR(32))),Metadata!B$1:J$2632,9,FALSE)</f>
        <v>prose</v>
      </c>
      <c r="M3635">
        <f>VLOOKUP(TRIM(SUBSTITUTE(D3635,CHAR(160),CHAR(32))),Metadata!B$1:K$2632,10,FALSE)</f>
        <v>89563</v>
      </c>
      <c r="N3635" s="1" t="s">
        <v>4124</v>
      </c>
      <c r="O3635">
        <v>186</v>
      </c>
      <c r="P3635">
        <v>192</v>
      </c>
    </row>
    <row r="3636" spans="1:16" x14ac:dyDescent="0.25">
      <c r="A3636" t="s">
        <v>4354</v>
      </c>
      <c r="B3636" t="s">
        <v>428</v>
      </c>
      <c r="C3636" t="s">
        <v>330</v>
      </c>
      <c r="D3636" t="s">
        <v>8047</v>
      </c>
      <c r="E3636" t="str">
        <f>VLOOKUP(TRIM(SUBSTITUTE(D3636,CHAR(160),CHAR(32))),Metadata!B$1:C$2632,2,FALSE)</f>
        <v>Esprit, Mr. (Jacques), 1611-1678.</v>
      </c>
      <c r="F3636" t="str">
        <f>VLOOKUP(TRIM(SUBSTITUTE(D3636,CHAR(160),CHAR(32))),Metadata!B$1:D$2632,3,FALSE)</f>
        <v>La fausseté des vertus humaines</v>
      </c>
      <c r="G3636">
        <f>VLOOKUP(TRIM(SUBSTITUTE(D3636,CHAR(160),CHAR(32))),Metadata!B$1:E$2632,4,FALSE)</f>
        <v>1678</v>
      </c>
      <c r="H3636" t="s">
        <v>445</v>
      </c>
      <c r="J3636" t="str">
        <f>VLOOKUP(TRIM(SUBSTITUTE(D3636,CHAR(160),CHAR(32))),Metadata!B$1:H$2632,7,FALSE)</f>
        <v>traite ou essai</v>
      </c>
      <c r="L3636" t="str">
        <f>VLOOKUP(TRIM(SUBSTITUTE(D3636,CHAR(160),CHAR(32))),Metadata!B$1:J$2632,9,FALSE)</f>
        <v>prose</v>
      </c>
      <c r="M3636">
        <f>VLOOKUP(TRIM(SUBSTITUTE(D3636,CHAR(160),CHAR(32))),Metadata!B$1:K$2632,10,FALSE)</f>
        <v>165161</v>
      </c>
      <c r="N3636" s="1" t="s">
        <v>4125</v>
      </c>
      <c r="O3636">
        <v>348</v>
      </c>
      <c r="P3636">
        <v>354</v>
      </c>
    </row>
    <row r="3637" spans="1:16" x14ac:dyDescent="0.25">
      <c r="A3637" t="s">
        <v>4354</v>
      </c>
      <c r="B3637" t="s">
        <v>428</v>
      </c>
      <c r="C3637" t="s">
        <v>330</v>
      </c>
      <c r="D3637" t="s">
        <v>8080</v>
      </c>
      <c r="E3637" t="str">
        <f>VLOOKUP(TRIM(SUBSTITUTE(D3637,CHAR(160),CHAR(32))),Metadata!B$1:C$2632,2,FALSE)</f>
        <v>Mabillon, Jean, 1632-1707.</v>
      </c>
      <c r="F3637" t="str">
        <f>VLOOKUP(TRIM(SUBSTITUTE(D3637,CHAR(160),CHAR(32))),Metadata!B$1:D$2632,3,FALSE)</f>
        <v>Traité des études monastiques</v>
      </c>
      <c r="G3637">
        <f>VLOOKUP(TRIM(SUBSTITUTE(D3637,CHAR(160),CHAR(32))),Metadata!B$1:E$2632,4,FALSE)</f>
        <v>1691</v>
      </c>
      <c r="H3637" t="s">
        <v>445</v>
      </c>
      <c r="J3637" t="str">
        <f>VLOOKUP(TRIM(SUBSTITUTE(D3637,CHAR(160),CHAR(32))),Metadata!B$1:H$2632,7,FALSE)</f>
        <v>traite ou essai</v>
      </c>
      <c r="L3637" t="str">
        <f>VLOOKUP(TRIM(SUBSTITUTE(D3637,CHAR(160),CHAR(32))),Metadata!B$1:J$2632,9,FALSE)</f>
        <v>prose</v>
      </c>
      <c r="M3637">
        <f>VLOOKUP(TRIM(SUBSTITUTE(D3637,CHAR(160),CHAR(32))),Metadata!B$1:K$2632,10,FALSE)</f>
        <v>111310</v>
      </c>
      <c r="N3637" s="1" t="s">
        <v>4126</v>
      </c>
      <c r="O3637">
        <v>86</v>
      </c>
      <c r="P3637">
        <v>91</v>
      </c>
    </row>
    <row r="3638" spans="1:16" x14ac:dyDescent="0.25">
      <c r="A3638" t="s">
        <v>4354</v>
      </c>
      <c r="B3638" t="s">
        <v>428</v>
      </c>
      <c r="C3638" t="s">
        <v>330</v>
      </c>
      <c r="D3638" t="s">
        <v>8149</v>
      </c>
      <c r="E3638" t="str">
        <f>VLOOKUP(TRIM(SUBSTITUTE(D3638,CHAR(160),CHAR(32))),Metadata!B$1:C$2632,2,FALSE)</f>
        <v>Scudéry, Madeleine de, 1607-1701.</v>
      </c>
      <c r="F3638" t="str">
        <f>VLOOKUP(TRIM(SUBSTITUTE(D3638,CHAR(160),CHAR(32))),Metadata!B$1:D$2632,3,FALSE)</f>
        <v>Célinte</v>
      </c>
      <c r="G3638">
        <f>VLOOKUP(TRIM(SUBSTITUTE(D3638,CHAR(160),CHAR(32))),Metadata!B$1:E$2632,4,FALSE)</f>
        <v>1661</v>
      </c>
      <c r="H3638" t="s">
        <v>445</v>
      </c>
      <c r="J3638" t="str">
        <f>VLOOKUP(TRIM(SUBSTITUTE(D3638,CHAR(160),CHAR(32))),Metadata!B$1:H$2632,7,FALSE)</f>
        <v>roman</v>
      </c>
      <c r="L3638" t="str">
        <f>VLOOKUP(TRIM(SUBSTITUTE(D3638,CHAR(160),CHAR(32))),Metadata!B$1:J$2632,9,FALSE)</f>
        <v/>
      </c>
      <c r="M3638">
        <f>VLOOKUP(TRIM(SUBSTITUTE(D3638,CHAR(160),CHAR(32))),Metadata!B$1:K$2632,10,FALSE)</f>
        <v>47017</v>
      </c>
      <c r="N3638" s="1" t="s">
        <v>4127</v>
      </c>
      <c r="O3638">
        <v>475</v>
      </c>
      <c r="P3638">
        <v>480</v>
      </c>
    </row>
    <row r="3639" spans="1:16" x14ac:dyDescent="0.25">
      <c r="A3639" t="s">
        <v>4354</v>
      </c>
      <c r="B3639" t="s">
        <v>428</v>
      </c>
      <c r="C3639" t="s">
        <v>330</v>
      </c>
      <c r="D3639" t="s">
        <v>8160</v>
      </c>
      <c r="E3639" t="str">
        <f>VLOOKUP(TRIM(SUBSTITUTE(D3639,CHAR(160),CHAR(32))),Metadata!B$1:C$2632,2,FALSE)</f>
        <v>Tristan L'Hermite, François, 1601-1655.</v>
      </c>
      <c r="F3639" t="str">
        <f>VLOOKUP(TRIM(SUBSTITUTE(D3639,CHAR(160),CHAR(32))),Metadata!B$1:D$2632,3,FALSE)</f>
        <v>La mort de Seneque [computer file]</v>
      </c>
      <c r="G3639">
        <f>VLOOKUP(TRIM(SUBSTITUTE(D3639,CHAR(160),CHAR(32))),Metadata!B$1:E$2632,4,FALSE)</f>
        <v>1645</v>
      </c>
      <c r="H3639" t="s">
        <v>445</v>
      </c>
      <c r="J3639" t="str">
        <f>VLOOKUP(TRIM(SUBSTITUTE(D3639,CHAR(160),CHAR(32))),Metadata!B$1:H$2632,7,FALSE)</f>
        <v>theatre</v>
      </c>
      <c r="L3639" t="str">
        <f>VLOOKUP(TRIM(SUBSTITUTE(D3639,CHAR(160),CHAR(32))),Metadata!B$1:J$2632,9,FALSE)</f>
        <v/>
      </c>
      <c r="M3639">
        <f>VLOOKUP(TRIM(SUBSTITUTE(D3639,CHAR(160),CHAR(32))),Metadata!B$1:K$2632,10,FALSE)</f>
        <v>16731</v>
      </c>
      <c r="N3639" s="1" t="s">
        <v>4128</v>
      </c>
      <c r="O3639">
        <v>30</v>
      </c>
      <c r="P3639">
        <v>35</v>
      </c>
    </row>
    <row r="3640" spans="1:16" x14ac:dyDescent="0.25">
      <c r="A3640" t="s">
        <v>4354</v>
      </c>
      <c r="B3640" t="s">
        <v>428</v>
      </c>
      <c r="C3640" t="s">
        <v>330</v>
      </c>
      <c r="D3640" t="s">
        <v>8002</v>
      </c>
      <c r="E3640" t="str">
        <f>VLOOKUP(TRIM(SUBSTITUTE(D3640,CHAR(160),CHAR(32))),Metadata!B$1:C$2632,2,FALSE)</f>
        <v>Bussy-Rabutin R. de</v>
      </c>
      <c r="F3640" t="str">
        <f>VLOOKUP(TRIM(SUBSTITUTE(D3640,CHAR(160),CHAR(32))),Metadata!B$1:D$2632,3,FALSE)</f>
        <v>Les Lettres T. 2 1681-1692</v>
      </c>
      <c r="G3640">
        <f>VLOOKUP(TRIM(SUBSTITUTE(D3640,CHAR(160),CHAR(32))),Metadata!B$1:E$2632,4,FALSE)</f>
        <v>1692</v>
      </c>
      <c r="H3640" t="s">
        <v>445</v>
      </c>
      <c r="J3640" t="str">
        <f>VLOOKUP(TRIM(SUBSTITUTE(D3640,CHAR(160),CHAR(32))),Metadata!B$1:H$2632,7,FALSE)</f>
        <v>correspondance</v>
      </c>
      <c r="L3640" t="str">
        <f>VLOOKUP(TRIM(SUBSTITUTE(D3640,CHAR(160),CHAR(32))),Metadata!B$1:J$2632,9,FALSE)</f>
        <v>prose</v>
      </c>
      <c r="M3640">
        <f>VLOOKUP(TRIM(SUBSTITUTE(D3640,CHAR(160),CHAR(32))),Metadata!B$1:K$2632,10,FALSE)</f>
        <v>21440</v>
      </c>
      <c r="N3640" s="1" t="s">
        <v>4129</v>
      </c>
      <c r="O3640">
        <v>148</v>
      </c>
      <c r="P3640">
        <v>154</v>
      </c>
    </row>
    <row r="3641" spans="1:16" x14ac:dyDescent="0.25">
      <c r="A3641" t="s">
        <v>4354</v>
      </c>
      <c r="B3641" t="s">
        <v>428</v>
      </c>
      <c r="C3641" t="s">
        <v>330</v>
      </c>
      <c r="D3641" t="s">
        <v>7957</v>
      </c>
      <c r="E3641" t="str">
        <f>VLOOKUP(TRIM(SUBSTITUTE(D3641,CHAR(160),CHAR(32))),Metadata!B$1:C$2632,2,FALSE)</f>
        <v>Abbadie, Jacques, 1654-1727.</v>
      </c>
      <c r="F3641" t="str">
        <f>VLOOKUP(TRIM(SUBSTITUTE(D3641,CHAR(160),CHAR(32))),Metadata!B$1:D$2632,3,FALSE)</f>
        <v>Traité de la vérité de la religion chrétienne 2</v>
      </c>
      <c r="G3641">
        <f>VLOOKUP(TRIM(SUBSTITUTE(D3641,CHAR(160),CHAR(32))),Metadata!B$1:E$2632,4,FALSE)</f>
        <v>1684</v>
      </c>
      <c r="H3641" t="s">
        <v>445</v>
      </c>
      <c r="J3641" t="str">
        <f>VLOOKUP(TRIM(SUBSTITUTE(D3641,CHAR(160),CHAR(32))),Metadata!B$1:H$2632,7,FALSE)</f>
        <v>traite ou essai</v>
      </c>
      <c r="L3641" t="str">
        <f>VLOOKUP(TRIM(SUBSTITUTE(D3641,CHAR(160),CHAR(32))),Metadata!B$1:J$2632,9,FALSE)</f>
        <v>prose</v>
      </c>
      <c r="M3641">
        <f>VLOOKUP(TRIM(SUBSTITUTE(D3641,CHAR(160),CHAR(32))),Metadata!B$1:K$2632,10,FALSE)</f>
        <v>89563</v>
      </c>
      <c r="N3641" s="1" t="s">
        <v>4130</v>
      </c>
      <c r="O3641">
        <v>349</v>
      </c>
      <c r="P3641">
        <v>355</v>
      </c>
    </row>
    <row r="3642" spans="1:16" x14ac:dyDescent="0.25">
      <c r="A3642" t="s">
        <v>4354</v>
      </c>
      <c r="B3642" t="s">
        <v>428</v>
      </c>
      <c r="C3642" t="s">
        <v>330</v>
      </c>
      <c r="D3642" t="s">
        <v>8031</v>
      </c>
      <c r="E3642" t="str">
        <f>VLOOKUP(TRIM(SUBSTITUTE(D3642,CHAR(160),CHAR(32))),Metadata!B$1:C$2632,2,FALSE)</f>
        <v>Corneille, Pierre, 1606-1684.</v>
      </c>
      <c r="F3642" t="str">
        <f>VLOOKUP(TRIM(SUBSTITUTE(D3642,CHAR(160),CHAR(32))),Metadata!B$1:D$2632,3,FALSE)</f>
        <v>Théodore</v>
      </c>
      <c r="G3642">
        <f>VLOOKUP(TRIM(SUBSTITUTE(D3642,CHAR(160),CHAR(32))),Metadata!B$1:E$2632,4,FALSE)</f>
        <v>1646</v>
      </c>
      <c r="H3642" t="s">
        <v>445</v>
      </c>
      <c r="J3642" t="str">
        <f>VLOOKUP(TRIM(SUBSTITUTE(D3642,CHAR(160),CHAR(32))),Metadata!B$1:H$2632,7,FALSE)</f>
        <v>theatre</v>
      </c>
      <c r="L3642" t="str">
        <f>VLOOKUP(TRIM(SUBSTITUTE(D3642,CHAR(160),CHAR(32))),Metadata!B$1:J$2632,9,FALSE)</f>
        <v/>
      </c>
      <c r="M3642">
        <f>VLOOKUP(TRIM(SUBSTITUTE(D3642,CHAR(160),CHAR(32))),Metadata!B$1:K$2632,10,FALSE)</f>
        <v>17425</v>
      </c>
      <c r="N3642" s="1" t="s">
        <v>4131</v>
      </c>
      <c r="O3642">
        <v>131</v>
      </c>
      <c r="P3642">
        <v>137</v>
      </c>
    </row>
    <row r="3643" spans="1:16" x14ac:dyDescent="0.25">
      <c r="A3643" t="s">
        <v>4354</v>
      </c>
      <c r="B3643" t="s">
        <v>428</v>
      </c>
      <c r="C3643" t="s">
        <v>330</v>
      </c>
      <c r="D3643" t="s">
        <v>8327</v>
      </c>
      <c r="E3643" t="str">
        <f>VLOOKUP(TRIM(SUBSTITUTE(D3643,CHAR(160),CHAR(32))),Metadata!B$1:C$2632,2,FALSE)</f>
        <v>Marmontel, Jean François, 1723-1799.</v>
      </c>
      <c r="F3643" t="str">
        <f>VLOOKUP(TRIM(SUBSTITUTE(D3643,CHAR(160),CHAR(32))),Metadata!B$1:D$2632,3,FALSE)</f>
        <v>Contes Moraux, T. 2.</v>
      </c>
      <c r="G3643">
        <f>VLOOKUP(TRIM(SUBSTITUTE(D3643,CHAR(160),CHAR(32))),Metadata!B$1:E$2632,4,FALSE)</f>
        <v>1761</v>
      </c>
      <c r="H3643" t="s">
        <v>448</v>
      </c>
      <c r="J3643" t="str">
        <f>VLOOKUP(TRIM(SUBSTITUTE(D3643,CHAR(160),CHAR(32))),Metadata!B$1:H$2632,7,FALSE)</f>
        <v>roman</v>
      </c>
      <c r="L3643" t="str">
        <f>VLOOKUP(TRIM(SUBSTITUTE(D3643,CHAR(160),CHAR(32))),Metadata!B$1:J$2632,9,FALSE)</f>
        <v>prose</v>
      </c>
      <c r="M3643">
        <f>VLOOKUP(TRIM(SUBSTITUTE(D3643,CHAR(160),CHAR(32))),Metadata!B$1:K$2632,10,FALSE)</f>
        <v>61098</v>
      </c>
      <c r="N3643" s="1" t="s">
        <v>4132</v>
      </c>
      <c r="O3643">
        <v>60</v>
      </c>
      <c r="P3643">
        <v>66</v>
      </c>
    </row>
    <row r="3644" spans="1:16" x14ac:dyDescent="0.25">
      <c r="A3644" t="s">
        <v>4354</v>
      </c>
      <c r="B3644" t="s">
        <v>428</v>
      </c>
      <c r="C3644" t="s">
        <v>330</v>
      </c>
      <c r="D3644" t="s">
        <v>8242</v>
      </c>
      <c r="E3644" t="str">
        <f>VLOOKUP(TRIM(SUBSTITUTE(D3644,CHAR(160),CHAR(32))),Metadata!B$1:C$2632,2,FALSE)</f>
        <v>Diderot, Denis, 1713-1784.</v>
      </c>
      <c r="F3644" t="str">
        <f>VLOOKUP(TRIM(SUBSTITUTE(D3644,CHAR(160),CHAR(32))),Metadata!B$1:D$2632,3,FALSE)</f>
        <v>Suite apologie ábbe de Prades</v>
      </c>
      <c r="G3644">
        <f>VLOOKUP(TRIM(SUBSTITUTE(D3644,CHAR(160),CHAR(32))),Metadata!B$1:E$2632,4,FALSE)</f>
        <v>1752</v>
      </c>
      <c r="H3644" t="s">
        <v>448</v>
      </c>
      <c r="J3644" t="str">
        <f>VLOOKUP(TRIM(SUBSTITUTE(D3644,CHAR(160),CHAR(32))),Metadata!B$1:H$2632,7,FALSE)</f>
        <v>melanges litteraires</v>
      </c>
      <c r="L3644" t="str">
        <f>VLOOKUP(TRIM(SUBSTITUTE(D3644,CHAR(160),CHAR(32))),Metadata!B$1:J$2632,9,FALSE)</f>
        <v>prose</v>
      </c>
      <c r="M3644">
        <f>VLOOKUP(TRIM(SUBSTITUTE(D3644,CHAR(160),CHAR(32))),Metadata!B$1:K$2632,10,FALSE)</f>
        <v>17122</v>
      </c>
      <c r="N3644" s="1" t="s">
        <v>4133</v>
      </c>
      <c r="O3644">
        <v>103</v>
      </c>
      <c r="P3644">
        <v>110</v>
      </c>
    </row>
    <row r="3645" spans="1:16" x14ac:dyDescent="0.25">
      <c r="A3645" t="s">
        <v>4354</v>
      </c>
      <c r="B3645" t="s">
        <v>428</v>
      </c>
      <c r="C3645" t="s">
        <v>330</v>
      </c>
      <c r="D3645" t="s">
        <v>8175</v>
      </c>
      <c r="E3645" t="str">
        <f>VLOOKUP(TRIM(SUBSTITUTE(D3645,CHAR(160),CHAR(32))),Metadata!B$1:C$2632,2,FALSE)</f>
        <v>Arnaud, François-Thomas-Marie de Baculard d', 1718-1805.</v>
      </c>
      <c r="F3645" t="str">
        <f>VLOOKUP(TRIM(SUBSTITUTE(D3645,CHAR(160),CHAR(32))),Metadata!B$1:D$2632,3,FALSE)</f>
        <v>Épreuves du sentiment</v>
      </c>
      <c r="G3645">
        <f>VLOOKUP(TRIM(SUBSTITUTE(D3645,CHAR(160),CHAR(32))),Metadata!B$1:E$2632,4,FALSE)</f>
        <v>1772</v>
      </c>
      <c r="H3645" t="s">
        <v>448</v>
      </c>
      <c r="J3645" t="str">
        <f>VLOOKUP(TRIM(SUBSTITUTE(D3645,CHAR(160),CHAR(32))),Metadata!B$1:H$2632,7,FALSE)</f>
        <v>roman</v>
      </c>
      <c r="L3645" t="str">
        <f>VLOOKUP(TRIM(SUBSTITUTE(D3645,CHAR(160),CHAR(32))),Metadata!B$1:J$2632,9,FALSE)</f>
        <v>prose</v>
      </c>
      <c r="M3645">
        <f>VLOOKUP(TRIM(SUBSTITUTE(D3645,CHAR(160),CHAR(32))),Metadata!B$1:K$2632,10,FALSE)</f>
        <v>220102</v>
      </c>
      <c r="N3645" s="1" t="s">
        <v>4134</v>
      </c>
      <c r="O3645">
        <v>3</v>
      </c>
      <c r="P3645">
        <v>8</v>
      </c>
    </row>
    <row r="3646" spans="1:16" x14ac:dyDescent="0.25">
      <c r="A3646" t="s">
        <v>4354</v>
      </c>
      <c r="B3646" t="s">
        <v>428</v>
      </c>
      <c r="C3646" t="s">
        <v>330</v>
      </c>
      <c r="D3646" t="s">
        <v>8183</v>
      </c>
      <c r="E3646" t="str">
        <f>VLOOKUP(TRIM(SUBSTITUTE(D3646,CHAR(160),CHAR(32))),Metadata!B$1:C$2632,2,FALSE)</f>
        <v>Barthélemy, Jean-Jacques, 1716-1795.</v>
      </c>
      <c r="F3646" t="str">
        <f>VLOOKUP(TRIM(SUBSTITUTE(D3646,CHAR(160),CHAR(32))),Metadata!B$1:D$2632,3,FALSE)</f>
        <v>Voyage du jeune anacharsis</v>
      </c>
      <c r="G3646">
        <f>VLOOKUP(TRIM(SUBSTITUTE(D3646,CHAR(160),CHAR(32))),Metadata!B$1:E$2632,4,FALSE)</f>
        <v>1788</v>
      </c>
      <c r="H3646" t="s">
        <v>448</v>
      </c>
      <c r="J3646" t="str">
        <f>VLOOKUP(TRIM(SUBSTITUTE(D3646,CHAR(160),CHAR(32))),Metadata!B$1:H$2632,7,FALSE)</f>
        <v>melanges litteraires</v>
      </c>
      <c r="L3646" t="str">
        <f>VLOOKUP(TRIM(SUBSTITUTE(D3646,CHAR(160),CHAR(32))),Metadata!B$1:J$2632,9,FALSE)</f>
        <v>prose</v>
      </c>
      <c r="M3646">
        <f>VLOOKUP(TRIM(SUBSTITUTE(D3646,CHAR(160),CHAR(32))),Metadata!B$1:K$2632,10,FALSE)</f>
        <v>539817</v>
      </c>
      <c r="N3646" s="1" t="s">
        <v>4135</v>
      </c>
      <c r="O3646">
        <v>87</v>
      </c>
      <c r="P3646">
        <v>93</v>
      </c>
    </row>
    <row r="3647" spans="1:16" x14ac:dyDescent="0.25">
      <c r="A3647" t="s">
        <v>4354</v>
      </c>
      <c r="B3647" t="s">
        <v>428</v>
      </c>
      <c r="C3647" t="s">
        <v>330</v>
      </c>
      <c r="D3647" t="s">
        <v>8388</v>
      </c>
      <c r="E3647" t="str">
        <f>VLOOKUP(TRIM(SUBSTITUTE(D3647,CHAR(160),CHAR(32))),Metadata!B$1:C$2632,2,FALSE)</f>
        <v>Saint-Martin, Louis Claude de, 1743-1803.</v>
      </c>
      <c r="F3647" t="str">
        <f>VLOOKUP(TRIM(SUBSTITUTE(D3647,CHAR(160),CHAR(32))),Metadata!B$1:D$2632,3,FALSE)</f>
        <v>L'homme de désir</v>
      </c>
      <c r="G3647">
        <f>VLOOKUP(TRIM(SUBSTITUTE(D3647,CHAR(160),CHAR(32))),Metadata!B$1:E$2632,4,FALSE)</f>
        <v>1790</v>
      </c>
      <c r="H3647" t="s">
        <v>448</v>
      </c>
      <c r="J3647" t="str">
        <f>VLOOKUP(TRIM(SUBSTITUTE(D3647,CHAR(160),CHAR(32))),Metadata!B$1:H$2632,7,FALSE)</f>
        <v>traite ou essai</v>
      </c>
      <c r="L3647" t="str">
        <f>VLOOKUP(TRIM(SUBSTITUTE(D3647,CHAR(160),CHAR(32))),Metadata!B$1:J$2632,9,FALSE)</f>
        <v>prose</v>
      </c>
      <c r="M3647">
        <f>VLOOKUP(TRIM(SUBSTITUTE(D3647,CHAR(160),CHAR(32))),Metadata!B$1:K$2632,10,FALSE)</f>
        <v>101396</v>
      </c>
      <c r="N3647" s="1" t="s">
        <v>4136</v>
      </c>
      <c r="O3647">
        <v>82</v>
      </c>
      <c r="P3647">
        <v>89</v>
      </c>
    </row>
    <row r="3648" spans="1:16" x14ac:dyDescent="0.25">
      <c r="A3648" t="s">
        <v>4354</v>
      </c>
      <c r="B3648" t="s">
        <v>428</v>
      </c>
      <c r="C3648" t="s">
        <v>330</v>
      </c>
      <c r="D3648" t="s">
        <v>8266</v>
      </c>
      <c r="E3648" t="str">
        <f>VLOOKUP(TRIM(SUBSTITUTE(D3648,CHAR(160),CHAR(32))),Metadata!B$1:C$2632,2,FALSE)</f>
        <v>Galland, Antoine, 1646-1715.</v>
      </c>
      <c r="F3648" t="str">
        <f>VLOOKUP(TRIM(SUBSTITUTE(D3648,CHAR(160),CHAR(32))),Metadata!B$1:D$2632,3,FALSE)</f>
        <v>Mille et Une Nuits (Les)</v>
      </c>
      <c r="G3648">
        <f>VLOOKUP(TRIM(SUBSTITUTE(D3648,CHAR(160),CHAR(32))),Metadata!B$1:E$2632,4,FALSE)</f>
        <v>1704</v>
      </c>
      <c r="H3648" t="s">
        <v>448</v>
      </c>
      <c r="J3648" t="str">
        <f>VLOOKUP(TRIM(SUBSTITUTE(D3648,CHAR(160),CHAR(32))),Metadata!B$1:H$2632,7,FALSE)</f>
        <v>Narratif, Conte</v>
      </c>
      <c r="L3648" t="str">
        <f>VLOOKUP(TRIM(SUBSTITUTE(D3648,CHAR(160),CHAR(32))),Metadata!B$1:J$2632,9,FALSE)</f>
        <v/>
      </c>
      <c r="M3648">
        <f>VLOOKUP(TRIM(SUBSTITUTE(D3648,CHAR(160),CHAR(32))),Metadata!B$1:K$2632,10,FALSE)</f>
        <v>557378</v>
      </c>
      <c r="N3648" s="1" t="s">
        <v>4137</v>
      </c>
      <c r="O3648">
        <v>20</v>
      </c>
      <c r="P3648">
        <v>26</v>
      </c>
    </row>
    <row r="3649" spans="1:16" x14ac:dyDescent="0.25">
      <c r="A3649" t="s">
        <v>4354</v>
      </c>
      <c r="B3649" t="s">
        <v>428</v>
      </c>
      <c r="C3649" t="s">
        <v>330</v>
      </c>
      <c r="D3649" t="s">
        <v>5442</v>
      </c>
      <c r="E3649" t="str">
        <f>VLOOKUP(TRIM(SUBSTITUTE(D3649,CHAR(160),CHAR(32))),Metadata!B$1:C$2632,2,FALSE)</f>
        <v>Holbach, Paul Henri Thiry, baron d', 1723-1789</v>
      </c>
      <c r="F3649" t="str">
        <f>VLOOKUP(TRIM(SUBSTITUTE(D3649,CHAR(160),CHAR(32))),Metadata!B$1:D$2632,3,FALSE)</f>
        <v>La contagion sacrée ou Histoire naturelle de la superstition OU Tableau des effets que les opinions religieuses ont produits sur la terre. Tome I</v>
      </c>
      <c r="G3649">
        <f>VLOOKUP(TRIM(SUBSTITUTE(D3649,CHAR(160),CHAR(32))),Metadata!B$1:E$2632,4,FALSE)</f>
        <v>1768</v>
      </c>
      <c r="H3649" t="s">
        <v>448</v>
      </c>
      <c r="J3649" t="str">
        <f>VLOOKUP(TRIM(SUBSTITUTE(D3649,CHAR(160),CHAR(32))),Metadata!B$1:H$2632,7,FALSE)</f>
        <v>traite</v>
      </c>
      <c r="L3649" t="str">
        <f>VLOOKUP(TRIM(SUBSTITUTE(D3649,CHAR(160),CHAR(32))),Metadata!B$1:J$2632,9,FALSE)</f>
        <v/>
      </c>
      <c r="M3649">
        <f>VLOOKUP(TRIM(SUBSTITUTE(D3649,CHAR(160),CHAR(32))),Metadata!B$1:K$2632,10,FALSE)</f>
        <v>35460</v>
      </c>
      <c r="N3649" s="1" t="s">
        <v>4138</v>
      </c>
      <c r="O3649">
        <v>23</v>
      </c>
      <c r="P3649">
        <v>28</v>
      </c>
    </row>
    <row r="3650" spans="1:16" x14ac:dyDescent="0.25">
      <c r="A3650" t="s">
        <v>4354</v>
      </c>
      <c r="B3650" t="s">
        <v>428</v>
      </c>
      <c r="C3650" t="s">
        <v>330</v>
      </c>
      <c r="D3650" t="s">
        <v>8413</v>
      </c>
      <c r="E3650" t="str">
        <f>VLOOKUP(TRIM(SUBSTITUTE(D3650,CHAR(160),CHAR(32))),Metadata!B$1:C$2632,2,FALSE)</f>
        <v>Volney, C.-F. (Constantin-François), 1757-1820.</v>
      </c>
      <c r="F3650" t="str">
        <f>VLOOKUP(TRIM(SUBSTITUTE(D3650,CHAR(160),CHAR(32))),Metadata!B$1:D$2632,3,FALSE)</f>
        <v>Les ruines</v>
      </c>
      <c r="G3650">
        <f>VLOOKUP(TRIM(SUBSTITUTE(D3650,CHAR(160),CHAR(32))),Metadata!B$1:E$2632,4,FALSE)</f>
        <v>1791</v>
      </c>
      <c r="H3650" t="s">
        <v>448</v>
      </c>
      <c r="J3650" t="str">
        <f>VLOOKUP(TRIM(SUBSTITUTE(D3650,CHAR(160),CHAR(32))),Metadata!B$1:H$2632,7,FALSE)</f>
        <v>traite ou essai</v>
      </c>
      <c r="L3650" t="str">
        <f>VLOOKUP(TRIM(SUBSTITUTE(D3650,CHAR(160),CHAR(32))),Metadata!B$1:J$2632,9,FALSE)</f>
        <v>prose</v>
      </c>
      <c r="M3650">
        <f>VLOOKUP(TRIM(SUBSTITUTE(D3650,CHAR(160),CHAR(32))),Metadata!B$1:K$2632,10,FALSE)</f>
        <v>55267</v>
      </c>
      <c r="N3650" s="1" t="s">
        <v>4139</v>
      </c>
      <c r="O3650">
        <v>87</v>
      </c>
      <c r="P3650">
        <v>93</v>
      </c>
    </row>
    <row r="3651" spans="1:16" x14ac:dyDescent="0.25">
      <c r="A3651" t="s">
        <v>4354</v>
      </c>
      <c r="B3651" t="s">
        <v>428</v>
      </c>
      <c r="C3651" t="s">
        <v>330</v>
      </c>
      <c r="D3651" t="s">
        <v>8322</v>
      </c>
      <c r="E3651" t="str">
        <f>VLOOKUP(TRIM(SUBSTITUTE(D3651,CHAR(160),CHAR(32))),Metadata!B$1:C$2632,2,FALSE)</f>
        <v>Marivaux, Pierre Carlet de Chamblain de, 1688-1763.</v>
      </c>
      <c r="F3651" t="str">
        <f>VLOOKUP(TRIM(SUBSTITUTE(D3651,CHAR(160),CHAR(32))),Metadata!B$1:D$2632,3,FALSE)</f>
        <v>Le prince travesti</v>
      </c>
      <c r="G3651">
        <f>VLOOKUP(TRIM(SUBSTITUTE(D3651,CHAR(160),CHAR(32))),Metadata!B$1:E$2632,4,FALSE)</f>
        <v>1727</v>
      </c>
      <c r="H3651" t="s">
        <v>448</v>
      </c>
      <c r="J3651" t="str">
        <f>VLOOKUP(TRIM(SUBSTITUTE(D3651,CHAR(160),CHAR(32))),Metadata!B$1:H$2632,7,FALSE)</f>
        <v>theatre</v>
      </c>
      <c r="L3651" t="str">
        <f>VLOOKUP(TRIM(SUBSTITUTE(D3651,CHAR(160),CHAR(32))),Metadata!B$1:J$2632,9,FALSE)</f>
        <v>prose</v>
      </c>
      <c r="M3651">
        <f>VLOOKUP(TRIM(SUBSTITUTE(D3651,CHAR(160),CHAR(32))),Metadata!B$1:K$2632,10,FALSE)</f>
        <v>22266</v>
      </c>
      <c r="N3651" s="1" t="s">
        <v>4140</v>
      </c>
      <c r="O3651">
        <v>133</v>
      </c>
      <c r="P3651">
        <v>139</v>
      </c>
    </row>
    <row r="3652" spans="1:16" x14ac:dyDescent="0.25">
      <c r="A3652" t="s">
        <v>4354</v>
      </c>
      <c r="B3652" t="s">
        <v>428</v>
      </c>
      <c r="C3652" t="s">
        <v>330</v>
      </c>
      <c r="D3652" t="s">
        <v>8332</v>
      </c>
      <c r="E3652" t="str">
        <f>VLOOKUP(TRIM(SUBSTITUTE(D3652,CHAR(160),CHAR(32))),Metadata!B$1:C$2632,2,FALSE)</f>
        <v>Mercier, Louis-Sébastien, 1740-1814.</v>
      </c>
      <c r="F3652" t="str">
        <f>VLOOKUP(TRIM(SUBSTITUTE(D3652,CHAR(160),CHAR(32))),Metadata!B$1:D$2632,3,FALSE)</f>
        <v>La destruction de la ligue, ou, La réduction de Paris</v>
      </c>
      <c r="G3652">
        <f>VLOOKUP(TRIM(SUBSTITUTE(D3652,CHAR(160),CHAR(32))),Metadata!B$1:E$2632,4,FALSE)</f>
        <v>1782</v>
      </c>
      <c r="H3652" t="s">
        <v>448</v>
      </c>
      <c r="J3652" t="str">
        <f>VLOOKUP(TRIM(SUBSTITUTE(D3652,CHAR(160),CHAR(32))),Metadata!B$1:H$2632,7,FALSE)</f>
        <v>theatre</v>
      </c>
      <c r="L3652" t="str">
        <f>VLOOKUP(TRIM(SUBSTITUTE(D3652,CHAR(160),CHAR(32))),Metadata!B$1:J$2632,9,FALSE)</f>
        <v>prose</v>
      </c>
      <c r="M3652">
        <f>VLOOKUP(TRIM(SUBSTITUTE(D3652,CHAR(160),CHAR(32))),Metadata!B$1:K$2632,10,FALSE)</f>
        <v>33828</v>
      </c>
      <c r="N3652" s="1" t="s">
        <v>4141</v>
      </c>
      <c r="O3652">
        <v>167</v>
      </c>
      <c r="P3652">
        <v>176</v>
      </c>
    </row>
    <row r="3653" spans="1:16" x14ac:dyDescent="0.25">
      <c r="A3653" t="s">
        <v>4354</v>
      </c>
      <c r="B3653" t="s">
        <v>428</v>
      </c>
      <c r="C3653" t="s">
        <v>330</v>
      </c>
      <c r="D3653" t="s">
        <v>8200</v>
      </c>
      <c r="E3653" t="str">
        <f>VLOOKUP(TRIM(SUBSTITUTE(D3653,CHAR(160),CHAR(32))),Metadata!B$1:C$2632,2,FALSE)</f>
        <v>Challes, Robert, 1659-ca. 1720.</v>
      </c>
      <c r="F3653" t="str">
        <f>VLOOKUP(TRIM(SUBSTITUTE(D3653,CHAR(160),CHAR(32))),Metadata!B$1:D$2632,3,FALSE)</f>
        <v>Les illustres françoises</v>
      </c>
      <c r="G3653">
        <f>VLOOKUP(TRIM(SUBSTITUTE(D3653,CHAR(160),CHAR(32))),Metadata!B$1:E$2632,4,FALSE)</f>
        <v>1713</v>
      </c>
      <c r="H3653" t="s">
        <v>448</v>
      </c>
      <c r="J3653" t="str">
        <f>VLOOKUP(TRIM(SUBSTITUTE(D3653,CHAR(160),CHAR(32))),Metadata!B$1:H$2632,7,FALSE)</f>
        <v>roman</v>
      </c>
      <c r="L3653" t="str">
        <f>VLOOKUP(TRIM(SUBSTITUTE(D3653,CHAR(160),CHAR(32))),Metadata!B$1:J$2632,9,FALSE)</f>
        <v>prose</v>
      </c>
      <c r="M3653">
        <f>VLOOKUP(TRIM(SUBSTITUTE(D3653,CHAR(160),CHAR(32))),Metadata!B$1:K$2632,10,FALSE)</f>
        <v>221100</v>
      </c>
      <c r="N3653" s="1" t="s">
        <v>4142</v>
      </c>
      <c r="O3653">
        <v>153</v>
      </c>
      <c r="P3653">
        <v>159</v>
      </c>
    </row>
    <row r="3654" spans="1:16" x14ac:dyDescent="0.25">
      <c r="A3654" t="s">
        <v>4354</v>
      </c>
      <c r="B3654" t="s">
        <v>428</v>
      </c>
      <c r="C3654" t="s">
        <v>330</v>
      </c>
      <c r="D3654" t="s">
        <v>8222</v>
      </c>
      <c r="E3654" t="str">
        <f>VLOOKUP(TRIM(SUBSTITUTE(D3654,CHAR(160),CHAR(32))),Metadata!B$1:C$2632,2,FALSE)</f>
        <v>Crébillon, M. de (Prosper Jolyot), 1674-1762.</v>
      </c>
      <c r="F3654" t="str">
        <f>VLOOKUP(TRIM(SUBSTITUTE(D3654,CHAR(160),CHAR(32))),Metadata!B$1:D$2632,3,FALSE)</f>
        <v>Idoménée</v>
      </c>
      <c r="G3654">
        <f>VLOOKUP(TRIM(SUBSTITUTE(D3654,CHAR(160),CHAR(32))),Metadata!B$1:E$2632,4,FALSE)</f>
        <v>1706</v>
      </c>
      <c r="H3654" t="s">
        <v>448</v>
      </c>
      <c r="J3654" t="str">
        <f>VLOOKUP(TRIM(SUBSTITUTE(D3654,CHAR(160),CHAR(32))),Metadata!B$1:H$2632,7,FALSE)</f>
        <v>theatre</v>
      </c>
      <c r="L3654" t="str">
        <f>VLOOKUP(TRIM(SUBSTITUTE(D3654,CHAR(160),CHAR(32))),Metadata!B$1:J$2632,9,FALSE)</f>
        <v>vers</v>
      </c>
      <c r="M3654">
        <f>VLOOKUP(TRIM(SUBSTITUTE(D3654,CHAR(160),CHAR(32))),Metadata!B$1:K$2632,10,FALSE)</f>
        <v>14653</v>
      </c>
      <c r="N3654" s="1" t="s">
        <v>4143</v>
      </c>
      <c r="O3654">
        <v>173</v>
      </c>
      <c r="P3654">
        <v>178</v>
      </c>
    </row>
    <row r="3655" spans="1:16" x14ac:dyDescent="0.25">
      <c r="A3655" t="s">
        <v>4354</v>
      </c>
      <c r="B3655" t="s">
        <v>428</v>
      </c>
      <c r="C3655" t="s">
        <v>330</v>
      </c>
      <c r="D3655" t="s">
        <v>8393</v>
      </c>
      <c r="E3655" t="str">
        <f>VLOOKUP(TRIM(SUBSTITUTE(D3655,CHAR(160),CHAR(32))),Metadata!B$1:C$2632,2,FALSE)</f>
        <v>Saint-Pierre, Bernardin de, 1737-1814.</v>
      </c>
      <c r="F3655" t="str">
        <f>VLOOKUP(TRIM(SUBSTITUTE(D3655,CHAR(160),CHAR(32))),Metadata!B$1:D$2632,3,FALSE)</f>
        <v>Paul et Virginie</v>
      </c>
      <c r="G3655">
        <f>VLOOKUP(TRIM(SUBSTITUTE(D3655,CHAR(160),CHAR(32))),Metadata!B$1:E$2632,4,FALSE)</f>
        <v>1787</v>
      </c>
      <c r="H3655" t="s">
        <v>448</v>
      </c>
      <c r="J3655" t="str">
        <f>VLOOKUP(TRIM(SUBSTITUTE(D3655,CHAR(160),CHAR(32))),Metadata!B$1:H$2632,7,FALSE)</f>
        <v>roman</v>
      </c>
      <c r="L3655" t="str">
        <f>VLOOKUP(TRIM(SUBSTITUTE(D3655,CHAR(160),CHAR(32))),Metadata!B$1:J$2632,9,FALSE)</f>
        <v>prose</v>
      </c>
      <c r="M3655">
        <f>VLOOKUP(TRIM(SUBSTITUTE(D3655,CHAR(160),CHAR(32))),Metadata!B$1:K$2632,10,FALSE)</f>
        <v>40330</v>
      </c>
      <c r="N3655" s="1" t="s">
        <v>4144</v>
      </c>
      <c r="O3655">
        <v>34</v>
      </c>
      <c r="P3655">
        <v>40</v>
      </c>
    </row>
    <row r="3656" spans="1:16" x14ac:dyDescent="0.25">
      <c r="A3656" t="s">
        <v>4354</v>
      </c>
      <c r="B3656" t="s">
        <v>428</v>
      </c>
      <c r="C3656" t="s">
        <v>330</v>
      </c>
      <c r="D3656" t="s">
        <v>8331</v>
      </c>
      <c r="E3656" t="str">
        <f>VLOOKUP(TRIM(SUBSTITUTE(D3656,CHAR(160),CHAR(32))),Metadata!B$1:C$2632,2,FALSE)</f>
        <v>Mercier, Louis-Sébastien, 1740-1814.</v>
      </c>
      <c r="F3656" t="str">
        <f>VLOOKUP(TRIM(SUBSTITUTE(D3656,CHAR(160),CHAR(32))),Metadata!B$1:D$2632,3,FALSE)</f>
        <v>Du théâtre, ou, Nouvel essai sur l'art dramatique</v>
      </c>
      <c r="G3656">
        <f>VLOOKUP(TRIM(SUBSTITUTE(D3656,CHAR(160),CHAR(32))),Metadata!B$1:E$2632,4,FALSE)</f>
        <v>1773</v>
      </c>
      <c r="H3656" t="s">
        <v>448</v>
      </c>
      <c r="J3656" t="str">
        <f>VLOOKUP(TRIM(SUBSTITUTE(D3656,CHAR(160),CHAR(32))),Metadata!B$1:H$2632,7,FALSE)</f>
        <v>traite ou essai</v>
      </c>
      <c r="L3656" t="str">
        <f>VLOOKUP(TRIM(SUBSTITUTE(D3656,CHAR(160),CHAR(32))),Metadata!B$1:J$2632,9,FALSE)</f>
        <v>prose</v>
      </c>
      <c r="M3656">
        <f>VLOOKUP(TRIM(SUBSTITUTE(D3656,CHAR(160),CHAR(32))),Metadata!B$1:K$2632,10,FALSE)</f>
        <v>60418</v>
      </c>
      <c r="N3656" s="1" t="s">
        <v>4145</v>
      </c>
      <c r="O3656">
        <v>3</v>
      </c>
      <c r="P3656">
        <v>11</v>
      </c>
    </row>
    <row r="3657" spans="1:16" x14ac:dyDescent="0.25">
      <c r="A3657" t="s">
        <v>4354</v>
      </c>
      <c r="B3657" t="s">
        <v>428</v>
      </c>
      <c r="C3657" t="s">
        <v>330</v>
      </c>
      <c r="D3657" t="s">
        <v>8193</v>
      </c>
      <c r="E3657" t="str">
        <f>VLOOKUP(TRIM(SUBSTITUTE(D3657,CHAR(160),CHAR(32))),Metadata!B$1:C$2632,2,FALSE)</f>
        <v>Bossuet, Jacques Bénigne, 1627-1704.</v>
      </c>
      <c r="F3657" t="str">
        <f>VLOOKUP(TRIM(SUBSTITUTE(D3657,CHAR(160),CHAR(32))),Metadata!B$1:D$2632,3,FALSE)</f>
        <v>Meditations sur l'évangile</v>
      </c>
      <c r="G3657">
        <f>VLOOKUP(TRIM(SUBSTITUTE(D3657,CHAR(160),CHAR(32))),Metadata!B$1:E$2632,4,FALSE)</f>
        <v>1704</v>
      </c>
      <c r="H3657" t="s">
        <v>448</v>
      </c>
      <c r="J3657" t="str">
        <f>VLOOKUP(TRIM(SUBSTITUTE(D3657,CHAR(160),CHAR(32))),Metadata!B$1:H$2632,7,FALSE)</f>
        <v>traite ou essai</v>
      </c>
      <c r="L3657" t="str">
        <f>VLOOKUP(TRIM(SUBSTITUTE(D3657,CHAR(160),CHAR(32))),Metadata!B$1:J$2632,9,FALSE)</f>
        <v>prose</v>
      </c>
      <c r="M3657">
        <f>VLOOKUP(TRIM(SUBSTITUTE(D3657,CHAR(160),CHAR(32))),Metadata!B$1:K$2632,10,FALSE)</f>
        <v>251293</v>
      </c>
      <c r="N3657" s="1" t="s">
        <v>4146</v>
      </c>
      <c r="O3657">
        <v>317</v>
      </c>
      <c r="P3657">
        <v>322</v>
      </c>
    </row>
    <row r="3658" spans="1:16" x14ac:dyDescent="0.25">
      <c r="A3658" t="s">
        <v>4354</v>
      </c>
      <c r="B3658" t="s">
        <v>428</v>
      </c>
      <c r="C3658" t="s">
        <v>330</v>
      </c>
      <c r="D3658" t="s">
        <v>7893</v>
      </c>
      <c r="E3658" t="str">
        <f>VLOOKUP(TRIM(SUBSTITUTE(D3658,CHAR(160),CHAR(32))),Metadata!B$1:C$2632,2,FALSE)</f>
        <v>Mercier, Louis-Sébastien, 1740-1814.</v>
      </c>
      <c r="F3658" t="str">
        <f>VLOOKUP(TRIM(SUBSTITUTE(D3658,CHAR(160),CHAR(32))),Metadata!B$1:D$2632,3,FALSE)</f>
        <v>L'an deux mille quatre cent quarante</v>
      </c>
      <c r="G3658">
        <f>VLOOKUP(TRIM(SUBSTITUTE(D3658,CHAR(160),CHAR(32))),Metadata!B$1:E$2632,4,FALSE)</f>
        <v>1774</v>
      </c>
      <c r="H3658" t="s">
        <v>448</v>
      </c>
      <c r="J3658" t="str">
        <f>VLOOKUP(TRIM(SUBSTITUTE(D3658,CHAR(160),CHAR(32))),Metadata!B$1:H$2632,7,FALSE)</f>
        <v>roman</v>
      </c>
      <c r="L3658" t="str">
        <f>VLOOKUP(TRIM(SUBSTITUTE(D3658,CHAR(160),CHAR(32))),Metadata!B$1:J$2632,9,FALSE)</f>
        <v>prose</v>
      </c>
      <c r="M3658">
        <f>VLOOKUP(TRIM(SUBSTITUTE(D3658,CHAR(160),CHAR(32))),Metadata!B$1:K$2632,10,FALSE)</f>
        <v>69814</v>
      </c>
      <c r="N3658" s="1" t="s">
        <v>4147</v>
      </c>
      <c r="O3658">
        <v>34</v>
      </c>
      <c r="P3658">
        <v>39</v>
      </c>
    </row>
    <row r="3659" spans="1:16" x14ac:dyDescent="0.25">
      <c r="A3659" t="s">
        <v>4354</v>
      </c>
      <c r="B3659" t="s">
        <v>428</v>
      </c>
      <c r="C3659" t="s">
        <v>330</v>
      </c>
      <c r="D3659" t="s">
        <v>8269</v>
      </c>
      <c r="E3659" t="str">
        <f>VLOOKUP(TRIM(SUBSTITUTE(D3659,CHAR(160),CHAR(32))),Metadata!B$1:C$2632,2,FALSE)</f>
        <v>Gérard, Philippe Louis, 1737-1813.</v>
      </c>
      <c r="F3659" t="str">
        <f>VLOOKUP(TRIM(SUBSTITUTE(D3659,CHAR(160),CHAR(32))),Metadata!B$1:D$2632,3,FALSE)</f>
        <v>Le comte de Valmont</v>
      </c>
      <c r="G3659">
        <f>VLOOKUP(TRIM(SUBSTITUTE(D3659,CHAR(160),CHAR(32))),Metadata!B$1:E$2632,4,FALSE)</f>
        <v>1775</v>
      </c>
      <c r="H3659" t="s">
        <v>448</v>
      </c>
      <c r="J3659" t="str">
        <f>VLOOKUP(TRIM(SUBSTITUTE(D3659,CHAR(160),CHAR(32))),Metadata!B$1:H$2632,7,FALSE)</f>
        <v>roman</v>
      </c>
      <c r="L3659" t="str">
        <f>VLOOKUP(TRIM(SUBSTITUTE(D3659,CHAR(160),CHAR(32))),Metadata!B$1:J$2632,9,FALSE)</f>
        <v>prose</v>
      </c>
      <c r="M3659">
        <f>VLOOKUP(TRIM(SUBSTITUTE(D3659,CHAR(160),CHAR(32))),Metadata!B$1:K$2632,10,FALSE)</f>
        <v>189295</v>
      </c>
      <c r="N3659" s="1" t="s">
        <v>4148</v>
      </c>
      <c r="O3659">
        <v>50</v>
      </c>
      <c r="P3659">
        <v>56</v>
      </c>
    </row>
    <row r="3660" spans="1:16" x14ac:dyDescent="0.25">
      <c r="A3660" t="s">
        <v>4354</v>
      </c>
      <c r="B3660" t="s">
        <v>428</v>
      </c>
      <c r="C3660" t="s">
        <v>330</v>
      </c>
      <c r="D3660" t="s">
        <v>8193</v>
      </c>
      <c r="E3660" t="str">
        <f>VLOOKUP(TRIM(SUBSTITUTE(D3660,CHAR(160),CHAR(32))),Metadata!B$1:C$2632,2,FALSE)</f>
        <v>Bossuet, Jacques Bénigne, 1627-1704.</v>
      </c>
      <c r="F3660" t="str">
        <f>VLOOKUP(TRIM(SUBSTITUTE(D3660,CHAR(160),CHAR(32))),Metadata!B$1:D$2632,3,FALSE)</f>
        <v>Meditations sur l'évangile</v>
      </c>
      <c r="G3660">
        <f>VLOOKUP(TRIM(SUBSTITUTE(D3660,CHAR(160),CHAR(32))),Metadata!B$1:E$2632,4,FALSE)</f>
        <v>1704</v>
      </c>
      <c r="H3660" t="s">
        <v>448</v>
      </c>
      <c r="J3660" t="str">
        <f>VLOOKUP(TRIM(SUBSTITUTE(D3660,CHAR(160),CHAR(32))),Metadata!B$1:H$2632,7,FALSE)</f>
        <v>traite ou essai</v>
      </c>
      <c r="L3660" t="str">
        <f>VLOOKUP(TRIM(SUBSTITUTE(D3660,CHAR(160),CHAR(32))),Metadata!B$1:J$2632,9,FALSE)</f>
        <v>prose</v>
      </c>
      <c r="M3660">
        <f>VLOOKUP(TRIM(SUBSTITUTE(D3660,CHAR(160),CHAR(32))),Metadata!B$1:K$2632,10,FALSE)</f>
        <v>251293</v>
      </c>
      <c r="N3660" s="1" t="s">
        <v>4149</v>
      </c>
      <c r="O3660">
        <v>145</v>
      </c>
      <c r="P3660">
        <v>152</v>
      </c>
    </row>
    <row r="3661" spans="1:16" x14ac:dyDescent="0.25">
      <c r="A3661" t="s">
        <v>4354</v>
      </c>
      <c r="B3661" t="s">
        <v>428</v>
      </c>
      <c r="C3661" t="s">
        <v>330</v>
      </c>
      <c r="D3661" t="s">
        <v>8299</v>
      </c>
      <c r="E3661" t="str">
        <f>VLOOKUP(TRIM(SUBSTITUTE(D3661,CHAR(160),CHAR(32))),Metadata!B$1:C$2632,2,FALSE)</f>
        <v>Le Sage, Alain René, 1668-1747.</v>
      </c>
      <c r="F3661" t="str">
        <f>VLOOKUP(TRIM(SUBSTITUTE(D3661,CHAR(160),CHAR(32))),Metadata!B$1:D$2632,3,FALSE)</f>
        <v>Histoire de Gil Blas de Santillane Livres I-IX</v>
      </c>
      <c r="G3661">
        <f>VLOOKUP(TRIM(SUBSTITUTE(D3661,CHAR(160),CHAR(32))),Metadata!B$1:E$2632,4,FALSE)</f>
        <v>1732</v>
      </c>
      <c r="H3661" t="s">
        <v>448</v>
      </c>
      <c r="J3661" t="str">
        <f>VLOOKUP(TRIM(SUBSTITUTE(D3661,CHAR(160),CHAR(32))),Metadata!B$1:H$2632,7,FALSE)</f>
        <v>roman</v>
      </c>
      <c r="L3661" t="str">
        <f>VLOOKUP(TRIM(SUBSTITUTE(D3661,CHAR(160),CHAR(32))),Metadata!B$1:J$2632,9,FALSE)</f>
        <v>prose</v>
      </c>
      <c r="M3661">
        <f>VLOOKUP(TRIM(SUBSTITUTE(D3661,CHAR(160),CHAR(32))),Metadata!B$1:K$2632,10,FALSE)</f>
        <v>223962</v>
      </c>
      <c r="N3661" s="1" t="s">
        <v>4150</v>
      </c>
      <c r="O3661">
        <v>68</v>
      </c>
      <c r="P3661">
        <v>77</v>
      </c>
    </row>
    <row r="3662" spans="1:16" x14ac:dyDescent="0.25">
      <c r="A3662" t="s">
        <v>4354</v>
      </c>
      <c r="B3662" t="s">
        <v>428</v>
      </c>
      <c r="C3662" t="s">
        <v>330</v>
      </c>
      <c r="D3662" t="s">
        <v>8175</v>
      </c>
      <c r="E3662" t="str">
        <f>VLOOKUP(TRIM(SUBSTITUTE(D3662,CHAR(160),CHAR(32))),Metadata!B$1:C$2632,2,FALSE)</f>
        <v>Arnaud, François-Thomas-Marie de Baculard d', 1718-1805.</v>
      </c>
      <c r="F3662" t="str">
        <f>VLOOKUP(TRIM(SUBSTITUTE(D3662,CHAR(160),CHAR(32))),Metadata!B$1:D$2632,3,FALSE)</f>
        <v>Épreuves du sentiment</v>
      </c>
      <c r="G3662">
        <f>VLOOKUP(TRIM(SUBSTITUTE(D3662,CHAR(160),CHAR(32))),Metadata!B$1:E$2632,4,FALSE)</f>
        <v>1772</v>
      </c>
      <c r="H3662" t="s">
        <v>448</v>
      </c>
      <c r="J3662" t="str">
        <f>VLOOKUP(TRIM(SUBSTITUTE(D3662,CHAR(160),CHAR(32))),Metadata!B$1:H$2632,7,FALSE)</f>
        <v>roman</v>
      </c>
      <c r="L3662" t="str">
        <f>VLOOKUP(TRIM(SUBSTITUTE(D3662,CHAR(160),CHAR(32))),Metadata!B$1:J$2632,9,FALSE)</f>
        <v>prose</v>
      </c>
      <c r="M3662">
        <f>VLOOKUP(TRIM(SUBSTITUTE(D3662,CHAR(160),CHAR(32))),Metadata!B$1:K$2632,10,FALSE)</f>
        <v>220102</v>
      </c>
      <c r="N3662" s="1" t="s">
        <v>4151</v>
      </c>
      <c r="O3662">
        <v>326</v>
      </c>
      <c r="P3662">
        <v>332</v>
      </c>
    </row>
    <row r="3663" spans="1:16" x14ac:dyDescent="0.25">
      <c r="A3663" t="s">
        <v>4354</v>
      </c>
      <c r="B3663" t="s">
        <v>428</v>
      </c>
      <c r="C3663" t="s">
        <v>330</v>
      </c>
      <c r="D3663" t="s">
        <v>8692</v>
      </c>
      <c r="E3663" t="str">
        <f>VLOOKUP(TRIM(SUBSTITUTE(D3663,CHAR(160),CHAR(32))),Metadata!B$1:C$2632,2,FALSE)</f>
        <v>Tristan, Flora, 1803-1844.</v>
      </c>
      <c r="F3663" t="str">
        <f>VLOOKUP(TRIM(SUBSTITUTE(D3663,CHAR(160),CHAR(32))),Metadata!B$1:D$2632,3,FALSE)</f>
        <v>Méphis (tome 1)</v>
      </c>
      <c r="G3663">
        <f>VLOOKUP(TRIM(SUBSTITUTE(D3663,CHAR(160),CHAR(32))),Metadata!B$1:E$2632,4,FALSE)</f>
        <v>1838</v>
      </c>
      <c r="H3663" t="s">
        <v>450</v>
      </c>
      <c r="J3663" t="str">
        <f>VLOOKUP(TRIM(SUBSTITUTE(D3663,CHAR(160),CHAR(32))),Metadata!B$1:H$2632,7,FALSE)</f>
        <v>roman</v>
      </c>
      <c r="L3663" t="str">
        <f>VLOOKUP(TRIM(SUBSTITUTE(D3663,CHAR(160),CHAR(32))),Metadata!B$1:J$2632,9,FALSE)</f>
        <v/>
      </c>
      <c r="M3663">
        <f>VLOOKUP(TRIM(SUBSTITUTE(D3663,CHAR(160),CHAR(32))),Metadata!B$1:K$2632,10,FALSE)</f>
        <v>59499</v>
      </c>
      <c r="N3663" s="1" t="s">
        <v>4152</v>
      </c>
      <c r="O3663">
        <v>182</v>
      </c>
      <c r="P3663">
        <v>187</v>
      </c>
    </row>
    <row r="3664" spans="1:16" x14ac:dyDescent="0.25">
      <c r="A3664" t="s">
        <v>4354</v>
      </c>
      <c r="B3664" t="s">
        <v>428</v>
      </c>
      <c r="C3664" t="s">
        <v>330</v>
      </c>
      <c r="D3664" t="s">
        <v>8562</v>
      </c>
      <c r="E3664" t="str">
        <f>VLOOKUP(TRIM(SUBSTITUTE(D3664,CHAR(160),CHAR(32))),Metadata!B$1:C$2632,2,FALSE)</f>
        <v>Goncourt, Edmond de, 1822-1896: Goncourt, Jules de, 1830-1870.</v>
      </c>
      <c r="F3664" t="str">
        <f>VLOOKUP(TRIM(SUBSTITUTE(D3664,CHAR(160),CHAR(32))),Metadata!B$1:D$2632,3,FALSE)</f>
        <v>Madame Gervaisais</v>
      </c>
      <c r="G3664">
        <f>VLOOKUP(TRIM(SUBSTITUTE(D3664,CHAR(160),CHAR(32))),Metadata!B$1:E$2632,4,FALSE)</f>
        <v>1869</v>
      </c>
      <c r="H3664" t="s">
        <v>450</v>
      </c>
      <c r="J3664" t="str">
        <f>VLOOKUP(TRIM(SUBSTITUTE(D3664,CHAR(160),CHAR(32))),Metadata!B$1:H$2632,7,FALSE)</f>
        <v>roman</v>
      </c>
      <c r="L3664" t="str">
        <f>VLOOKUP(TRIM(SUBSTITUTE(D3664,CHAR(160),CHAR(32))),Metadata!B$1:J$2632,9,FALSE)</f>
        <v>prose</v>
      </c>
      <c r="M3664">
        <f>VLOOKUP(TRIM(SUBSTITUTE(D3664,CHAR(160),CHAR(32))),Metadata!B$1:K$2632,10,FALSE)</f>
        <v>61715</v>
      </c>
      <c r="N3664" s="1" t="s">
        <v>4153</v>
      </c>
      <c r="O3664">
        <v>384</v>
      </c>
      <c r="P3664">
        <v>391</v>
      </c>
    </row>
    <row r="3665" spans="1:16" x14ac:dyDescent="0.25">
      <c r="A3665" t="s">
        <v>4354</v>
      </c>
      <c r="B3665" t="s">
        <v>428</v>
      </c>
      <c r="C3665" t="s">
        <v>330</v>
      </c>
      <c r="D3665" t="s">
        <v>8657</v>
      </c>
      <c r="E3665" t="str">
        <f>VLOOKUP(TRIM(SUBSTITUTE(D3665,CHAR(160),CHAR(32))),Metadata!B$1:C$2632,2,FALSE)</f>
        <v>Sand, George, 1804-1876.</v>
      </c>
      <c r="F3665" t="str">
        <f>VLOOKUP(TRIM(SUBSTITUTE(D3665,CHAR(160),CHAR(32))),Metadata!B$1:D$2632,3,FALSE)</f>
        <v>Consuelo (tome 2)</v>
      </c>
      <c r="G3665">
        <f>VLOOKUP(TRIM(SUBSTITUTE(D3665,CHAR(160),CHAR(32))),Metadata!B$1:E$2632,4,FALSE)</f>
        <v>1843</v>
      </c>
      <c r="H3665" t="s">
        <v>450</v>
      </c>
      <c r="J3665" t="str">
        <f>VLOOKUP(TRIM(SUBSTITUTE(D3665,CHAR(160),CHAR(32))),Metadata!B$1:H$2632,7,FALSE)</f>
        <v>roman</v>
      </c>
      <c r="L3665" t="str">
        <f>VLOOKUP(TRIM(SUBSTITUTE(D3665,CHAR(160),CHAR(32))),Metadata!B$1:J$2632,9,FALSE)</f>
        <v/>
      </c>
      <c r="M3665">
        <f>VLOOKUP(TRIM(SUBSTITUTE(D3665,CHAR(160),CHAR(32))),Metadata!B$1:K$2632,10,FALSE)</f>
        <v>169677</v>
      </c>
      <c r="N3665" s="1" t="s">
        <v>4154</v>
      </c>
      <c r="O3665">
        <v>194</v>
      </c>
      <c r="P3665">
        <v>200</v>
      </c>
    </row>
    <row r="3666" spans="1:16" x14ac:dyDescent="0.25">
      <c r="A3666" t="s">
        <v>4354</v>
      </c>
      <c r="B3666" t="s">
        <v>428</v>
      </c>
      <c r="C3666" t="s">
        <v>330</v>
      </c>
      <c r="D3666" t="s">
        <v>6744</v>
      </c>
      <c r="E3666" t="str">
        <f>VLOOKUP(TRIM(SUBSTITUTE(D3666,CHAR(160),CHAR(32))),Metadata!B$1:C$2632,2,FALSE)</f>
        <v>Tarde, Gabriel, 1843-1904.</v>
      </c>
      <c r="F3666" t="str">
        <f>VLOOKUP(TRIM(SUBSTITUTE(D3666,CHAR(160),CHAR(32))),Metadata!B$1:D$2632,3,FALSE)</f>
        <v>ÉTUDES PÉNALES ET SOCIALES</v>
      </c>
      <c r="G3666">
        <f>VLOOKUP(TRIM(SUBSTITUTE(D3666,CHAR(160),CHAR(32))),Metadata!B$1:E$2632,4,FALSE)</f>
        <v>1892</v>
      </c>
      <c r="H3666" t="s">
        <v>450</v>
      </c>
      <c r="J3666" t="str">
        <f>VLOOKUP(TRIM(SUBSTITUTE(D3666,CHAR(160),CHAR(32))),Metadata!B$1:H$2632,7,FALSE)</f>
        <v>traite</v>
      </c>
      <c r="L3666" t="str">
        <f>VLOOKUP(TRIM(SUBSTITUTE(D3666,CHAR(160),CHAR(32))),Metadata!B$1:J$2632,9,FALSE)</f>
        <v/>
      </c>
      <c r="M3666">
        <f>VLOOKUP(TRIM(SUBSTITUTE(D3666,CHAR(160),CHAR(32))),Metadata!B$1:K$2632,10,FALSE)</f>
        <v>167737</v>
      </c>
      <c r="N3666" s="1" t="s">
        <v>4155</v>
      </c>
      <c r="O3666">
        <v>103</v>
      </c>
      <c r="P3666">
        <v>109</v>
      </c>
    </row>
    <row r="3667" spans="1:16" x14ac:dyDescent="0.25">
      <c r="A3667" t="s">
        <v>4354</v>
      </c>
      <c r="B3667" t="s">
        <v>428</v>
      </c>
      <c r="C3667" t="s">
        <v>330</v>
      </c>
      <c r="D3667" t="s">
        <v>8590</v>
      </c>
      <c r="E3667" t="str">
        <f>VLOOKUP(TRIM(SUBSTITUTE(D3667,CHAR(160),CHAR(32))),Metadata!B$1:C$2632,2,FALSE)</f>
        <v>Lamartine, Alphonse de, 1790-1869.</v>
      </c>
      <c r="F3667" t="str">
        <f>VLOOKUP(TRIM(SUBSTITUTE(D3667,CHAR(160),CHAR(32))),Metadata!B$1:D$2632,3,FALSE)</f>
        <v>Jocelyn</v>
      </c>
      <c r="G3667">
        <f>VLOOKUP(TRIM(SUBSTITUTE(D3667,CHAR(160),CHAR(32))),Metadata!B$1:E$2632,4,FALSE)</f>
        <v>1836</v>
      </c>
      <c r="H3667" t="s">
        <v>450</v>
      </c>
      <c r="J3667" t="str">
        <f>VLOOKUP(TRIM(SUBSTITUTE(D3667,CHAR(160),CHAR(32))),Metadata!B$1:H$2632,7,FALSE)</f>
        <v>poesie</v>
      </c>
      <c r="L3667" t="str">
        <f>VLOOKUP(TRIM(SUBSTITUTE(D3667,CHAR(160),CHAR(32))),Metadata!B$1:J$2632,9,FALSE)</f>
        <v>vers</v>
      </c>
      <c r="M3667">
        <f>VLOOKUP(TRIM(SUBSTITUTE(D3667,CHAR(160),CHAR(32))),Metadata!B$1:K$2632,10,FALSE)</f>
        <v>72416</v>
      </c>
      <c r="N3667" s="1" t="s">
        <v>4156</v>
      </c>
      <c r="O3667">
        <v>337</v>
      </c>
      <c r="P3667">
        <v>342</v>
      </c>
    </row>
    <row r="3668" spans="1:16" x14ac:dyDescent="0.25">
      <c r="A3668" t="s">
        <v>4354</v>
      </c>
      <c r="B3668" t="s">
        <v>428</v>
      </c>
      <c r="C3668" t="s">
        <v>330</v>
      </c>
      <c r="D3668" t="s">
        <v>8458</v>
      </c>
      <c r="E3668" t="str">
        <f>VLOOKUP(TRIM(SUBSTITUTE(D3668,CHAR(160),CHAR(32))),Metadata!B$1:C$2632,2,FALSE)</f>
        <v>Chateaubriand, Francois-René, vicomte de, 1768-1848.</v>
      </c>
      <c r="F3668" t="str">
        <f>VLOOKUP(TRIM(SUBSTITUTE(D3668,CHAR(160),CHAR(32))),Metadata!B$1:D$2632,3,FALSE)</f>
        <v>Les Natchez</v>
      </c>
      <c r="G3668">
        <f>VLOOKUP(TRIM(SUBSTITUTE(D3668,CHAR(160),CHAR(32))),Metadata!B$1:E$2632,4,FALSE)</f>
        <v>1826</v>
      </c>
      <c r="H3668" t="s">
        <v>450</v>
      </c>
      <c r="J3668" t="str">
        <f>VLOOKUP(TRIM(SUBSTITUTE(D3668,CHAR(160),CHAR(32))),Metadata!B$1:H$2632,7,FALSE)</f>
        <v>roman</v>
      </c>
      <c r="L3668" t="str">
        <f>VLOOKUP(TRIM(SUBSTITUTE(D3668,CHAR(160),CHAR(32))),Metadata!B$1:J$2632,9,FALSE)</f>
        <v>prose</v>
      </c>
      <c r="M3668">
        <f>VLOOKUP(TRIM(SUBSTITUTE(D3668,CHAR(160),CHAR(32))),Metadata!B$1:K$2632,10,FALSE)</f>
        <v>151034</v>
      </c>
      <c r="N3668" s="1" t="s">
        <v>4157</v>
      </c>
      <c r="O3668">
        <v>56</v>
      </c>
      <c r="P3668">
        <v>61</v>
      </c>
    </row>
    <row r="3669" spans="1:16" x14ac:dyDescent="0.25">
      <c r="A3669" t="s">
        <v>4354</v>
      </c>
      <c r="B3669" t="s">
        <v>428</v>
      </c>
      <c r="C3669" t="s">
        <v>330</v>
      </c>
      <c r="D3669" t="s">
        <v>8671</v>
      </c>
      <c r="E3669" t="str">
        <f>VLOOKUP(TRIM(SUBSTITUTE(D3669,CHAR(160),CHAR(32))),Metadata!B$1:C$2632,2,FALSE)</f>
        <v>Staël, Madame de (Anne-Louise-Germaine), 1766-1817.</v>
      </c>
      <c r="F3669" t="str">
        <f>VLOOKUP(TRIM(SUBSTITUTE(D3669,CHAR(160),CHAR(32))),Metadata!B$1:D$2632,3,FALSE)</f>
        <v>Corinne, ou, L'Italie</v>
      </c>
      <c r="G3669">
        <f>VLOOKUP(TRIM(SUBSTITUTE(D3669,CHAR(160),CHAR(32))),Metadata!B$1:E$2632,4,FALSE)</f>
        <v>1807</v>
      </c>
      <c r="H3669" t="s">
        <v>450</v>
      </c>
      <c r="J3669" t="str">
        <f>VLOOKUP(TRIM(SUBSTITUTE(D3669,CHAR(160),CHAR(32))),Metadata!B$1:H$2632,7,FALSE)</f>
        <v>roman</v>
      </c>
      <c r="L3669" t="str">
        <f>VLOOKUP(TRIM(SUBSTITUTE(D3669,CHAR(160),CHAR(32))),Metadata!B$1:J$2632,9,FALSE)</f>
        <v>prose</v>
      </c>
      <c r="M3669">
        <f>VLOOKUP(TRIM(SUBSTITUTE(D3669,CHAR(160),CHAR(32))),Metadata!B$1:K$2632,10,FALSE)</f>
        <v>188836</v>
      </c>
      <c r="N3669" s="1" t="s">
        <v>4158</v>
      </c>
      <c r="O3669">
        <v>189</v>
      </c>
      <c r="P3669">
        <v>196</v>
      </c>
    </row>
    <row r="3670" spans="1:16" x14ac:dyDescent="0.25">
      <c r="A3670" t="s">
        <v>4354</v>
      </c>
      <c r="B3670" t="s">
        <v>428</v>
      </c>
      <c r="C3670" t="s">
        <v>330</v>
      </c>
      <c r="D3670" t="s">
        <v>8708</v>
      </c>
      <c r="E3670" t="str">
        <f>VLOOKUP(TRIM(SUBSTITUTE(D3670,CHAR(160),CHAR(32))),Metadata!B$1:C$2632,2,FALSE)</f>
        <v>Vogüé, Eugène-Melchior, vicomte de, 1848-1910.</v>
      </c>
      <c r="F3670" t="str">
        <f>VLOOKUP(TRIM(SUBSTITUTE(D3670,CHAR(160),CHAR(32))),Metadata!B$1:D$2632,3,FALSE)</f>
        <v>Les morts qui parlent</v>
      </c>
      <c r="G3670">
        <f>VLOOKUP(TRIM(SUBSTITUTE(D3670,CHAR(160),CHAR(32))),Metadata!B$1:E$2632,4,FALSE)</f>
        <v>1899</v>
      </c>
      <c r="H3670" t="s">
        <v>450</v>
      </c>
      <c r="J3670" t="str">
        <f>VLOOKUP(TRIM(SUBSTITUTE(D3670,CHAR(160),CHAR(32))),Metadata!B$1:H$2632,7,FALSE)</f>
        <v>roman</v>
      </c>
      <c r="L3670" t="str">
        <f>VLOOKUP(TRIM(SUBSTITUTE(D3670,CHAR(160),CHAR(32))),Metadata!B$1:J$2632,9,FALSE)</f>
        <v>prose</v>
      </c>
      <c r="M3670">
        <f>VLOOKUP(TRIM(SUBSTITUTE(D3670,CHAR(160),CHAR(32))),Metadata!B$1:K$2632,10,FALSE)</f>
        <v>105097</v>
      </c>
      <c r="N3670" s="1" t="s">
        <v>4159</v>
      </c>
      <c r="O3670">
        <v>97</v>
      </c>
      <c r="P3670">
        <v>102</v>
      </c>
    </row>
    <row r="3671" spans="1:16" x14ac:dyDescent="0.25">
      <c r="A3671" t="s">
        <v>4354</v>
      </c>
      <c r="B3671" t="s">
        <v>428</v>
      </c>
      <c r="C3671" t="s">
        <v>330</v>
      </c>
      <c r="D3671" t="s">
        <v>8660</v>
      </c>
      <c r="E3671" t="str">
        <f>VLOOKUP(TRIM(SUBSTITUTE(D3671,CHAR(160),CHAR(32))),Metadata!B$1:C$2632,2,FALSE)</f>
        <v>Sand, George, 1804-1876.</v>
      </c>
      <c r="F3671" t="str">
        <f>VLOOKUP(TRIM(SUBSTITUTE(D3671,CHAR(160),CHAR(32))),Metadata!B$1:D$2632,3,FALSE)</f>
        <v>Indiana</v>
      </c>
      <c r="G3671">
        <f>VLOOKUP(TRIM(SUBSTITUTE(D3671,CHAR(160),CHAR(32))),Metadata!B$1:E$2632,4,FALSE)</f>
        <v>1832</v>
      </c>
      <c r="H3671" t="s">
        <v>450</v>
      </c>
      <c r="J3671" t="str">
        <f>VLOOKUP(TRIM(SUBSTITUTE(D3671,CHAR(160),CHAR(32))),Metadata!B$1:H$2632,7,FALSE)</f>
        <v>roman</v>
      </c>
      <c r="L3671" t="str">
        <f>VLOOKUP(TRIM(SUBSTITUTE(D3671,CHAR(160),CHAR(32))),Metadata!B$1:J$2632,9,FALSE)</f>
        <v/>
      </c>
      <c r="M3671">
        <f>VLOOKUP(TRIM(SUBSTITUTE(D3671,CHAR(160),CHAR(32))),Metadata!B$1:K$2632,10,FALSE)</f>
        <v>102663</v>
      </c>
      <c r="N3671" s="1" t="s">
        <v>4160</v>
      </c>
      <c r="O3671">
        <v>119</v>
      </c>
      <c r="P3671">
        <v>125</v>
      </c>
    </row>
    <row r="3672" spans="1:16" x14ac:dyDescent="0.25">
      <c r="A3672" t="s">
        <v>4354</v>
      </c>
      <c r="B3672" t="s">
        <v>428</v>
      </c>
      <c r="C3672" t="s">
        <v>330</v>
      </c>
      <c r="D3672" t="s">
        <v>8588</v>
      </c>
      <c r="E3672" t="str">
        <f>VLOOKUP(TRIM(SUBSTITUTE(D3672,CHAR(160),CHAR(32))),Metadata!B$1:C$2632,2,FALSE)</f>
        <v>Lacordaire, Henri-Dominique, 1802-1861.</v>
      </c>
      <c r="F3672" t="str">
        <f>VLOOKUP(TRIM(SUBSTITUTE(D3672,CHAR(160),CHAR(32))),Metadata!B$1:D$2632,3,FALSE)</f>
        <v>Conférences de Notre-Dame de Paris</v>
      </c>
      <c r="G3672">
        <f>VLOOKUP(TRIM(SUBSTITUTE(D3672,CHAR(160),CHAR(32))),Metadata!B$1:E$2632,4,FALSE)</f>
        <v>1848</v>
      </c>
      <c r="H3672" t="s">
        <v>450</v>
      </c>
      <c r="J3672" t="str">
        <f>VLOOKUP(TRIM(SUBSTITUTE(D3672,CHAR(160),CHAR(32))),Metadata!B$1:H$2632,7,FALSE)</f>
        <v>eloquence</v>
      </c>
      <c r="L3672" t="str">
        <f>VLOOKUP(TRIM(SUBSTITUTE(D3672,CHAR(160),CHAR(32))),Metadata!B$1:J$2632,9,FALSE)</f>
        <v>prose</v>
      </c>
      <c r="M3672">
        <f>VLOOKUP(TRIM(SUBSTITUTE(D3672,CHAR(160),CHAR(32))),Metadata!B$1:K$2632,10,FALSE)</f>
        <v>63774</v>
      </c>
      <c r="N3672" s="1" t="s">
        <v>4161</v>
      </c>
      <c r="O3672">
        <v>51</v>
      </c>
      <c r="P3672">
        <v>56</v>
      </c>
    </row>
    <row r="3673" spans="1:16" x14ac:dyDescent="0.25">
      <c r="A3673" t="s">
        <v>4354</v>
      </c>
      <c r="B3673" t="s">
        <v>428</v>
      </c>
      <c r="C3673" t="s">
        <v>330</v>
      </c>
      <c r="D3673" t="s">
        <v>6717</v>
      </c>
      <c r="E3673" t="str">
        <f>VLOOKUP(TRIM(SUBSTITUTE(D3673,CHAR(160),CHAR(32))),Metadata!B$1:C$2632,2,FALSE)</f>
        <v>Tarde, Gabriel, 1843-1904.</v>
      </c>
      <c r="F3673" t="str">
        <f>VLOOKUP(TRIM(SUBSTITUTE(D3673,CHAR(160),CHAR(32))),Metadata!B$1:D$2632,3,FALSE)</f>
        <v>La philosophie pénale [2]</v>
      </c>
      <c r="G3673">
        <f>VLOOKUP(TRIM(SUBSTITUTE(D3673,CHAR(160),CHAR(32))),Metadata!B$1:E$2632,4,FALSE)</f>
        <v>1890</v>
      </c>
      <c r="H3673" t="s">
        <v>450</v>
      </c>
      <c r="J3673" t="str">
        <f>VLOOKUP(TRIM(SUBSTITUTE(D3673,CHAR(160),CHAR(32))),Metadata!B$1:H$2632,7,FALSE)</f>
        <v>traite</v>
      </c>
      <c r="L3673" t="str">
        <f>VLOOKUP(TRIM(SUBSTITUTE(D3673,CHAR(160),CHAR(32))),Metadata!B$1:J$2632,9,FALSE)</f>
        <v/>
      </c>
      <c r="M3673">
        <f>VLOOKUP(TRIM(SUBSTITUTE(D3673,CHAR(160),CHAR(32))),Metadata!B$1:K$2632,10,FALSE)</f>
        <v>118390</v>
      </c>
      <c r="N3673" s="1" t="s">
        <v>4162</v>
      </c>
      <c r="O3673">
        <v>37</v>
      </c>
      <c r="P3673">
        <v>42</v>
      </c>
    </row>
    <row r="3674" spans="1:16" x14ac:dyDescent="0.25">
      <c r="A3674" t="s">
        <v>4354</v>
      </c>
      <c r="B3674" t="s">
        <v>428</v>
      </c>
      <c r="C3674" t="s">
        <v>330</v>
      </c>
      <c r="D3674" t="s">
        <v>8540</v>
      </c>
      <c r="E3674" t="str">
        <f>VLOOKUP(TRIM(SUBSTITUTE(D3674,CHAR(160),CHAR(32))),Metadata!B$1:C$2632,2,FALSE)</f>
        <v>Fromentin, Eugène, 1820-1876.</v>
      </c>
      <c r="F3674" t="str">
        <f>VLOOKUP(TRIM(SUBSTITUTE(D3674,CHAR(160),CHAR(32))),Metadata!B$1:D$2632,3,FALSE)</f>
        <v>Dominique</v>
      </c>
      <c r="G3674">
        <f>VLOOKUP(TRIM(SUBSTITUTE(D3674,CHAR(160),CHAR(32))),Metadata!B$1:E$2632,4,FALSE)</f>
        <v>1863</v>
      </c>
      <c r="H3674" t="s">
        <v>450</v>
      </c>
      <c r="J3674" t="str">
        <f>VLOOKUP(TRIM(SUBSTITUTE(D3674,CHAR(160),CHAR(32))),Metadata!B$1:H$2632,7,FALSE)</f>
        <v>roman</v>
      </c>
      <c r="L3674" t="str">
        <f>VLOOKUP(TRIM(SUBSTITUTE(D3674,CHAR(160),CHAR(32))),Metadata!B$1:J$2632,9,FALSE)</f>
        <v>prose</v>
      </c>
      <c r="M3674">
        <f>VLOOKUP(TRIM(SUBSTITUTE(D3674,CHAR(160),CHAR(32))),Metadata!B$1:K$2632,10,FALSE)</f>
        <v>76872</v>
      </c>
      <c r="N3674" s="1" t="s">
        <v>4163</v>
      </c>
      <c r="O3674">
        <v>113</v>
      </c>
      <c r="P3674">
        <v>118</v>
      </c>
    </row>
    <row r="3675" spans="1:16" x14ac:dyDescent="0.25">
      <c r="A3675" t="s">
        <v>4354</v>
      </c>
      <c r="B3675" t="s">
        <v>428</v>
      </c>
      <c r="C3675" t="s">
        <v>330</v>
      </c>
      <c r="D3675" t="s">
        <v>8662</v>
      </c>
      <c r="E3675" t="str">
        <f>VLOOKUP(TRIM(SUBSTITUTE(D3675,CHAR(160),CHAR(32))),Metadata!B$1:C$2632,2,FALSE)</f>
        <v>Sand, George, 1804-1876.</v>
      </c>
      <c r="F3675" t="str">
        <f>VLOOKUP(TRIM(SUBSTITUTE(D3675,CHAR(160),CHAR(32))),Metadata!B$1:D$2632,3,FALSE)</f>
        <v>Lélia--1833</v>
      </c>
      <c r="G3675">
        <f>VLOOKUP(TRIM(SUBSTITUTE(D3675,CHAR(160),CHAR(32))),Metadata!B$1:E$2632,4,FALSE)</f>
        <v>1833</v>
      </c>
      <c r="H3675" t="s">
        <v>450</v>
      </c>
      <c r="J3675" t="str">
        <f>VLOOKUP(TRIM(SUBSTITUTE(D3675,CHAR(160),CHAR(32))),Metadata!B$1:H$2632,7,FALSE)</f>
        <v>roman</v>
      </c>
      <c r="L3675" t="str">
        <f>VLOOKUP(TRIM(SUBSTITUTE(D3675,CHAR(160),CHAR(32))),Metadata!B$1:J$2632,9,FALSE)</f>
        <v>prose</v>
      </c>
      <c r="M3675">
        <f>VLOOKUP(TRIM(SUBSTITUTE(D3675,CHAR(160),CHAR(32))),Metadata!B$1:K$2632,10,FALSE)</f>
        <v>111345</v>
      </c>
      <c r="N3675" s="1" t="s">
        <v>4164</v>
      </c>
      <c r="O3675">
        <v>166</v>
      </c>
      <c r="P3675">
        <v>173</v>
      </c>
    </row>
    <row r="3676" spans="1:16" x14ac:dyDescent="0.25">
      <c r="A3676" t="s">
        <v>4354</v>
      </c>
      <c r="B3676" t="s">
        <v>428</v>
      </c>
      <c r="C3676" t="s">
        <v>330</v>
      </c>
      <c r="D3676" t="s">
        <v>8441</v>
      </c>
      <c r="E3676" t="str">
        <f>VLOOKUP(TRIM(SUBSTITUTE(D3676,CHAR(160),CHAR(32))),Metadata!B$1:C$2632,2,FALSE)</f>
        <v>Blondel, Maurice, 1861-1949.</v>
      </c>
      <c r="F3676" t="str">
        <f>VLOOKUP(TRIM(SUBSTITUTE(D3676,CHAR(160),CHAR(32))),Metadata!B$1:D$2632,3,FALSE)</f>
        <v>L'action</v>
      </c>
      <c r="G3676">
        <f>VLOOKUP(TRIM(SUBSTITUTE(D3676,CHAR(160),CHAR(32))),Metadata!B$1:E$2632,4,FALSE)</f>
        <v>1893</v>
      </c>
      <c r="H3676" t="s">
        <v>450</v>
      </c>
      <c r="J3676" t="str">
        <f>VLOOKUP(TRIM(SUBSTITUTE(D3676,CHAR(160),CHAR(32))),Metadata!B$1:H$2632,7,FALSE)</f>
        <v>traite ou essai</v>
      </c>
      <c r="L3676" t="str">
        <f>VLOOKUP(TRIM(SUBSTITUTE(D3676,CHAR(160),CHAR(32))),Metadata!B$1:J$2632,9,FALSE)</f>
        <v>prose</v>
      </c>
      <c r="M3676">
        <f>VLOOKUP(TRIM(SUBSTITUTE(D3676,CHAR(160),CHAR(32))),Metadata!B$1:K$2632,10,FALSE)</f>
        <v>178641</v>
      </c>
      <c r="N3676" s="1" t="s">
        <v>4165</v>
      </c>
      <c r="O3676">
        <v>12</v>
      </c>
      <c r="P3676">
        <v>19</v>
      </c>
    </row>
    <row r="3677" spans="1:16" x14ac:dyDescent="0.25">
      <c r="A3677" t="s">
        <v>4354</v>
      </c>
      <c r="B3677" t="s">
        <v>428</v>
      </c>
      <c r="C3677" t="s">
        <v>330</v>
      </c>
      <c r="D3677" t="s">
        <v>6375</v>
      </c>
      <c r="E3677" t="str">
        <f>VLOOKUP(TRIM(SUBSTITUTE(D3677,CHAR(160),CHAR(32))),Metadata!B$1:C$2632,2,FALSE)</f>
        <v>Michelet, Jules, 1798-1874.</v>
      </c>
      <c r="F3677" t="str">
        <f>VLOOKUP(TRIM(SUBSTITUTE(D3677,CHAR(160),CHAR(32))),Metadata!B$1:D$2632,3,FALSE)</f>
        <v>La sorcière</v>
      </c>
      <c r="G3677">
        <f>VLOOKUP(TRIM(SUBSTITUTE(D3677,CHAR(160),CHAR(32))),Metadata!B$1:E$2632,4,FALSE)</f>
        <v>1862</v>
      </c>
      <c r="H3677" t="s">
        <v>450</v>
      </c>
      <c r="J3677" t="str">
        <f>VLOOKUP(TRIM(SUBSTITUTE(D3677,CHAR(160),CHAR(32))),Metadata!B$1:H$2632,7,FALSE)</f>
        <v>traite</v>
      </c>
      <c r="L3677" t="str">
        <f>VLOOKUP(TRIM(SUBSTITUTE(D3677,CHAR(160),CHAR(32))),Metadata!B$1:J$2632,9,FALSE)</f>
        <v/>
      </c>
      <c r="M3677">
        <f>VLOOKUP(TRIM(SUBSTITUTE(D3677,CHAR(160),CHAR(32))),Metadata!B$1:K$2632,10,FALSE)</f>
        <v>102283</v>
      </c>
      <c r="N3677" s="1" t="s">
        <v>4166</v>
      </c>
      <c r="O3677">
        <v>96</v>
      </c>
      <c r="P3677">
        <v>103</v>
      </c>
    </row>
    <row r="3678" spans="1:16" x14ac:dyDescent="0.25">
      <c r="A3678" t="s">
        <v>4354</v>
      </c>
      <c r="B3678" t="s">
        <v>428</v>
      </c>
      <c r="C3678" t="s">
        <v>330</v>
      </c>
      <c r="D3678" t="s">
        <v>8464</v>
      </c>
      <c r="E3678" t="str">
        <f>VLOOKUP(TRIM(SUBSTITUTE(D3678,CHAR(160),CHAR(32))),Metadata!B$1:C$2632,2,FALSE)</f>
        <v>Clemenceau, Georges, 1841-1929.</v>
      </c>
      <c r="F3678" t="str">
        <f>VLOOKUP(TRIM(SUBSTITUTE(D3678,CHAR(160),CHAR(32))),Metadata!B$1:D$2632,3,FALSE)</f>
        <v>Vers la réparation</v>
      </c>
      <c r="G3678">
        <f>VLOOKUP(TRIM(SUBSTITUTE(D3678,CHAR(160),CHAR(32))),Metadata!B$1:E$2632,4,FALSE)</f>
        <v>1899</v>
      </c>
      <c r="H3678" t="s">
        <v>450</v>
      </c>
      <c r="J3678" t="str">
        <f>VLOOKUP(TRIM(SUBSTITUTE(D3678,CHAR(160),CHAR(32))),Metadata!B$1:H$2632,7,FALSE)</f>
        <v>memoires</v>
      </c>
      <c r="L3678" t="str">
        <f>VLOOKUP(TRIM(SUBSTITUTE(D3678,CHAR(160),CHAR(32))),Metadata!B$1:J$2632,9,FALSE)</f>
        <v>prose</v>
      </c>
      <c r="M3678">
        <f>VLOOKUP(TRIM(SUBSTITUTE(D3678,CHAR(160),CHAR(32))),Metadata!B$1:K$2632,10,FALSE)</f>
        <v>173586</v>
      </c>
      <c r="N3678" s="1" t="s">
        <v>4167</v>
      </c>
      <c r="O3678">
        <v>108</v>
      </c>
      <c r="P3678">
        <v>113</v>
      </c>
    </row>
    <row r="3679" spans="1:16" x14ac:dyDescent="0.25">
      <c r="A3679" t="s">
        <v>4354</v>
      </c>
      <c r="B3679" t="s">
        <v>428</v>
      </c>
      <c r="C3679" t="s">
        <v>330</v>
      </c>
      <c r="D3679" t="s">
        <v>6717</v>
      </c>
      <c r="E3679" t="str">
        <f>VLOOKUP(TRIM(SUBSTITUTE(D3679,CHAR(160),CHAR(32))),Metadata!B$1:C$2632,2,FALSE)</f>
        <v>Tarde, Gabriel, 1843-1904.</v>
      </c>
      <c r="F3679" t="str">
        <f>VLOOKUP(TRIM(SUBSTITUTE(D3679,CHAR(160),CHAR(32))),Metadata!B$1:D$2632,3,FALSE)</f>
        <v>La philosophie pénale [2]</v>
      </c>
      <c r="G3679">
        <f>VLOOKUP(TRIM(SUBSTITUTE(D3679,CHAR(160),CHAR(32))),Metadata!B$1:E$2632,4,FALSE)</f>
        <v>1890</v>
      </c>
      <c r="H3679" t="s">
        <v>450</v>
      </c>
      <c r="J3679" t="str">
        <f>VLOOKUP(TRIM(SUBSTITUTE(D3679,CHAR(160),CHAR(32))),Metadata!B$1:H$2632,7,FALSE)</f>
        <v>traite</v>
      </c>
      <c r="L3679" t="str">
        <f>VLOOKUP(TRIM(SUBSTITUTE(D3679,CHAR(160),CHAR(32))),Metadata!B$1:J$2632,9,FALSE)</f>
        <v/>
      </c>
      <c r="M3679">
        <f>VLOOKUP(TRIM(SUBSTITUTE(D3679,CHAR(160),CHAR(32))),Metadata!B$1:K$2632,10,FALSE)</f>
        <v>118390</v>
      </c>
      <c r="N3679" s="1" t="s">
        <v>4168</v>
      </c>
      <c r="O3679">
        <v>113</v>
      </c>
      <c r="P3679">
        <v>118</v>
      </c>
    </row>
    <row r="3680" spans="1:16" x14ac:dyDescent="0.25">
      <c r="A3680" t="s">
        <v>4354</v>
      </c>
      <c r="B3680" t="s">
        <v>428</v>
      </c>
      <c r="C3680" t="s">
        <v>330</v>
      </c>
      <c r="D3680" t="s">
        <v>8469</v>
      </c>
      <c r="E3680" t="str">
        <f>VLOOKUP(TRIM(SUBSTITUTE(D3680,CHAR(160),CHAR(32))),Metadata!B$1:C$2632,2,FALSE)</f>
        <v>Cottin, Madame (Sophie) 1770-1807.</v>
      </c>
      <c r="F3680" t="str">
        <f>VLOOKUP(TRIM(SUBSTITUTE(D3680,CHAR(160),CHAR(32))),Metadata!B$1:D$2632,3,FALSE)</f>
        <v>Mathilde</v>
      </c>
      <c r="G3680">
        <f>VLOOKUP(TRIM(SUBSTITUTE(D3680,CHAR(160),CHAR(32))),Metadata!B$1:E$2632,4,FALSE)</f>
        <v>1805</v>
      </c>
      <c r="H3680" t="s">
        <v>450</v>
      </c>
      <c r="J3680" t="str">
        <f>VLOOKUP(TRIM(SUBSTITUTE(D3680,CHAR(160),CHAR(32))),Metadata!B$1:H$2632,7,FALSE)</f>
        <v>roman</v>
      </c>
      <c r="L3680" t="str">
        <f>VLOOKUP(TRIM(SUBSTITUTE(D3680,CHAR(160),CHAR(32))),Metadata!B$1:J$2632,9,FALSE)</f>
        <v>prose</v>
      </c>
      <c r="M3680">
        <f>VLOOKUP(TRIM(SUBSTITUTE(D3680,CHAR(160),CHAR(32))),Metadata!B$1:K$2632,10,FALSE)</f>
        <v>194919</v>
      </c>
      <c r="N3680" s="1" t="s">
        <v>4169</v>
      </c>
      <c r="O3680">
        <v>204</v>
      </c>
      <c r="P3680">
        <v>210</v>
      </c>
    </row>
    <row r="3681" spans="1:16" x14ac:dyDescent="0.25">
      <c r="A3681" t="s">
        <v>4354</v>
      </c>
      <c r="B3681" t="s">
        <v>428</v>
      </c>
      <c r="C3681" t="s">
        <v>330</v>
      </c>
      <c r="D3681" t="s">
        <v>8659</v>
      </c>
      <c r="E3681" t="str">
        <f>VLOOKUP(TRIM(SUBSTITUTE(D3681,CHAR(160),CHAR(32))),Metadata!B$1:C$2632,2,FALSE)</f>
        <v>Sand, George, 1804-1876.</v>
      </c>
      <c r="F3681" t="str">
        <f>VLOOKUP(TRIM(SUBSTITUTE(D3681,CHAR(160),CHAR(32))),Metadata!B$1:D$2632,3,FALSE)</f>
        <v>Histoire de ma vie</v>
      </c>
      <c r="G3681">
        <f>VLOOKUP(TRIM(SUBSTITUTE(D3681,CHAR(160),CHAR(32))),Metadata!B$1:E$2632,4,FALSE)</f>
        <v>1855</v>
      </c>
      <c r="H3681" t="s">
        <v>450</v>
      </c>
      <c r="J3681" t="str">
        <f>VLOOKUP(TRIM(SUBSTITUTE(D3681,CHAR(160),CHAR(32))),Metadata!B$1:H$2632,7,FALSE)</f>
        <v>memoires</v>
      </c>
      <c r="L3681" t="str">
        <f>VLOOKUP(TRIM(SUBSTITUTE(D3681,CHAR(160),CHAR(32))),Metadata!B$1:J$2632,9,FALSE)</f>
        <v>prose</v>
      </c>
      <c r="M3681">
        <f>VLOOKUP(TRIM(SUBSTITUTE(D3681,CHAR(160),CHAR(32))),Metadata!B$1:K$2632,10,FALSE)</f>
        <v>490251</v>
      </c>
      <c r="N3681" s="1" t="s">
        <v>4170</v>
      </c>
      <c r="O3681">
        <v>170</v>
      </c>
      <c r="P3681">
        <v>177</v>
      </c>
    </row>
    <row r="3682" spans="1:16" x14ac:dyDescent="0.25">
      <c r="A3682" t="s">
        <v>4354</v>
      </c>
      <c r="B3682" t="s">
        <v>428</v>
      </c>
      <c r="C3682" t="s">
        <v>330</v>
      </c>
      <c r="D3682" t="s">
        <v>6290</v>
      </c>
      <c r="E3682" t="str">
        <f>VLOOKUP(TRIM(SUBSTITUTE(D3682,CHAR(160),CHAR(32))),Metadata!B$1:C$2632,2,FALSE)</f>
        <v>Gobineau, Arthur, comte de, 1816-1882.</v>
      </c>
      <c r="F3682" t="str">
        <f>VLOOKUP(TRIM(SUBSTITUTE(D3682,CHAR(160),CHAR(32))),Metadata!B$1:D$2632,3,FALSE)</f>
        <v>Essai sur l'inégalité des races humaines [2]</v>
      </c>
      <c r="G3682">
        <f>VLOOKUP(TRIM(SUBSTITUTE(D3682,CHAR(160),CHAR(32))),Metadata!B$1:E$2632,4,FALSE)</f>
        <v>1855</v>
      </c>
      <c r="H3682" t="s">
        <v>450</v>
      </c>
      <c r="J3682" t="str">
        <f>VLOOKUP(TRIM(SUBSTITUTE(D3682,CHAR(160),CHAR(32))),Metadata!B$1:H$2632,7,FALSE)</f>
        <v>traite</v>
      </c>
      <c r="L3682" t="str">
        <f>VLOOKUP(TRIM(SUBSTITUTE(D3682,CHAR(160),CHAR(32))),Metadata!B$1:J$2632,9,FALSE)</f>
        <v/>
      </c>
      <c r="M3682">
        <f>VLOOKUP(TRIM(SUBSTITUTE(D3682,CHAR(160),CHAR(32))),Metadata!B$1:K$2632,10,FALSE)</f>
        <v>189719</v>
      </c>
      <c r="N3682" s="1" t="s">
        <v>4171</v>
      </c>
      <c r="O3682">
        <v>97</v>
      </c>
      <c r="P3682">
        <v>104</v>
      </c>
    </row>
    <row r="3683" spans="1:16" x14ac:dyDescent="0.25">
      <c r="A3683" t="s">
        <v>4354</v>
      </c>
      <c r="B3683" t="s">
        <v>428</v>
      </c>
      <c r="C3683" t="s">
        <v>330</v>
      </c>
      <c r="D3683" t="s">
        <v>8945</v>
      </c>
      <c r="E3683" t="str">
        <f>VLOOKUP(TRIM(SUBSTITUTE(D3683,CHAR(160),CHAR(32))),Metadata!B$1:C$2632,2,FALSE)</f>
        <v>Meersch, Maxence van der, 1907-1951.</v>
      </c>
      <c r="F3683" t="str">
        <f>VLOOKUP(TRIM(SUBSTITUTE(D3683,CHAR(160),CHAR(32))),Metadata!B$1:D$2632,3,FALSE)</f>
        <v>L'empreinte du Dieu: roman / Maxence van der Meersch.</v>
      </c>
      <c r="G3683">
        <f>VLOOKUP(TRIM(SUBSTITUTE(D3683,CHAR(160),CHAR(32))),Metadata!B$1:E$2632,4,FALSE)</f>
        <v>1936</v>
      </c>
      <c r="H3683" t="s">
        <v>534</v>
      </c>
      <c r="J3683" t="str">
        <f>VLOOKUP(TRIM(SUBSTITUTE(D3683,CHAR(160),CHAR(32))),Metadata!B$1:H$2632,7,FALSE)</f>
        <v>roman</v>
      </c>
      <c r="L3683" t="str">
        <f>VLOOKUP(TRIM(SUBSTITUTE(D3683,CHAR(160),CHAR(32))),Metadata!B$1:J$2632,9,FALSE)</f>
        <v>prose</v>
      </c>
      <c r="M3683">
        <f>VLOOKUP(TRIM(SUBSTITUTE(D3683,CHAR(160),CHAR(32))),Metadata!B$1:K$2632,10,FALSE)</f>
        <v>62428</v>
      </c>
      <c r="N3683" s="1" t="s">
        <v>4172</v>
      </c>
      <c r="O3683">
        <v>48</v>
      </c>
      <c r="P3683">
        <v>54</v>
      </c>
    </row>
    <row r="3684" spans="1:16" x14ac:dyDescent="0.25">
      <c r="A3684" t="s">
        <v>4354</v>
      </c>
      <c r="B3684" t="s">
        <v>428</v>
      </c>
      <c r="C3684" t="s">
        <v>330</v>
      </c>
      <c r="D3684" t="s">
        <v>9009</v>
      </c>
      <c r="E3684" t="str">
        <f>VLOOKUP(TRIM(SUBSTITUTE(D3684,CHAR(160),CHAR(32))),Metadata!B$1:C$2632,2,FALSE)</f>
        <v>Sarraute, Nathalie, 1900-1999.</v>
      </c>
      <c r="F3684" t="str">
        <f>VLOOKUP(TRIM(SUBSTITUTE(D3684,CHAR(160),CHAR(32))),Metadata!B$1:D$2632,3,FALSE)</f>
        <v>L'ère du soupçon: essais sur le roman</v>
      </c>
      <c r="G3684">
        <f>VLOOKUP(TRIM(SUBSTITUTE(D3684,CHAR(160),CHAR(32))),Metadata!B$1:E$2632,4,FALSE)</f>
        <v>1956</v>
      </c>
      <c r="H3684" t="s">
        <v>534</v>
      </c>
      <c r="J3684" t="str">
        <f>VLOOKUP(TRIM(SUBSTITUTE(D3684,CHAR(160),CHAR(32))),Metadata!B$1:H$2632,7,FALSE)</f>
        <v>traite ou essai</v>
      </c>
      <c r="L3684" t="str">
        <f>VLOOKUP(TRIM(SUBSTITUTE(D3684,CHAR(160),CHAR(32))),Metadata!B$1:J$2632,9,FALSE)</f>
        <v>prose</v>
      </c>
      <c r="M3684">
        <f>VLOOKUP(TRIM(SUBSTITUTE(D3684,CHAR(160),CHAR(32))),Metadata!B$1:K$2632,10,FALSE)</f>
        <v>25644</v>
      </c>
      <c r="N3684" s="1" t="s">
        <v>4173</v>
      </c>
      <c r="O3684">
        <v>32</v>
      </c>
      <c r="P3684">
        <v>38</v>
      </c>
    </row>
    <row r="3685" spans="1:16" x14ac:dyDescent="0.25">
      <c r="A3685" t="s">
        <v>4354</v>
      </c>
      <c r="B3685" t="s">
        <v>428</v>
      </c>
      <c r="C3685" t="s">
        <v>330</v>
      </c>
      <c r="D3685" t="s">
        <v>8727</v>
      </c>
      <c r="E3685" t="str">
        <f>VLOOKUP(TRIM(SUBSTITUTE(D3685,CHAR(160),CHAR(32))),Metadata!B$1:C$2632,2,FALSE)</f>
        <v>Adam, Paul, 1862-1920.</v>
      </c>
      <c r="F3685" t="str">
        <f>VLOOKUP(TRIM(SUBSTITUTE(D3685,CHAR(160),CHAR(32))),Metadata!B$1:D$2632,3,FALSE)</f>
        <v>L'enfant d'Austerlitz</v>
      </c>
      <c r="G3685">
        <f>VLOOKUP(TRIM(SUBSTITUTE(D3685,CHAR(160),CHAR(32))),Metadata!B$1:E$2632,4,FALSE)</f>
        <v>1902</v>
      </c>
      <c r="H3685" t="s">
        <v>534</v>
      </c>
      <c r="J3685" t="str">
        <f>VLOOKUP(TRIM(SUBSTITUTE(D3685,CHAR(160),CHAR(32))),Metadata!B$1:H$2632,7,FALSE)</f>
        <v>roman</v>
      </c>
      <c r="L3685" t="str">
        <f>VLOOKUP(TRIM(SUBSTITUTE(D3685,CHAR(160),CHAR(32))),Metadata!B$1:J$2632,9,FALSE)</f>
        <v>prose</v>
      </c>
      <c r="M3685">
        <f>VLOOKUP(TRIM(SUBSTITUTE(D3685,CHAR(160),CHAR(32))),Metadata!B$1:K$2632,10,FALSE)</f>
        <v>164633</v>
      </c>
      <c r="N3685" s="1" t="s">
        <v>4174</v>
      </c>
      <c r="O3685">
        <v>47</v>
      </c>
      <c r="P3685">
        <v>53</v>
      </c>
    </row>
    <row r="3686" spans="1:16" x14ac:dyDescent="0.25">
      <c r="A3686" t="s">
        <v>4354</v>
      </c>
      <c r="B3686" t="s">
        <v>428</v>
      </c>
      <c r="C3686" t="s">
        <v>330</v>
      </c>
      <c r="D3686" t="s">
        <v>8824</v>
      </c>
      <c r="E3686" t="str">
        <f>VLOOKUP(TRIM(SUBSTITUTE(D3686,CHAR(160),CHAR(32))),Metadata!B$1:C$2632,2,FALSE)</f>
        <v>Montesquieu, Charles de Secondat, baron de, 1689-1755.</v>
      </c>
      <c r="F3686" t="str">
        <f>VLOOKUP(TRIM(SUBSTITUTE(D3686,CHAR(160),CHAR(32))),Metadata!B$1:D$2632,3,FALSE)</f>
        <v>Correspondance de Montesquieu</v>
      </c>
      <c r="G3686">
        <f>VLOOKUP(TRIM(SUBSTITUTE(D3686,CHAR(160),CHAR(32))),Metadata!B$1:E$2632,4,FALSE)</f>
        <v>1755</v>
      </c>
      <c r="H3686" t="s">
        <v>534</v>
      </c>
      <c r="J3686" t="str">
        <f>VLOOKUP(TRIM(SUBSTITUTE(D3686,CHAR(160),CHAR(32))),Metadata!B$1:H$2632,7,FALSE)</f>
        <v>correspondance</v>
      </c>
      <c r="L3686" t="str">
        <f>VLOOKUP(TRIM(SUBSTITUTE(D3686,CHAR(160),CHAR(32))),Metadata!B$1:J$2632,9,FALSE)</f>
        <v>prose</v>
      </c>
      <c r="M3686">
        <f>VLOOKUP(TRIM(SUBSTITUTE(D3686,CHAR(160),CHAR(32))),Metadata!B$1:K$2632,10,FALSE)</f>
        <v>111275</v>
      </c>
      <c r="N3686" s="1" t="s">
        <v>4175</v>
      </c>
      <c r="O3686">
        <v>22</v>
      </c>
      <c r="P3686">
        <v>27</v>
      </c>
    </row>
    <row r="3687" spans="1:16" x14ac:dyDescent="0.25">
      <c r="A3687" t="s">
        <v>4354</v>
      </c>
      <c r="B3687" t="s">
        <v>428</v>
      </c>
      <c r="C3687" t="s">
        <v>330</v>
      </c>
      <c r="D3687" t="s">
        <v>8818</v>
      </c>
      <c r="E3687" t="str">
        <f>VLOOKUP(TRIM(SUBSTITUTE(D3687,CHAR(160),CHAR(32))),Metadata!B$1:C$2632,2,FALSE)</f>
        <v>Claudel, Paul, 1868-1955.</v>
      </c>
      <c r="F3687" t="str">
        <f>VLOOKUP(TRIM(SUBSTITUTE(D3687,CHAR(160),CHAR(32))),Metadata!B$1:D$2632,3,FALSE)</f>
        <v>Annonce faite à Marie</v>
      </c>
      <c r="G3687">
        <f>VLOOKUP(TRIM(SUBSTITUTE(D3687,CHAR(160),CHAR(32))),Metadata!B$1:E$2632,4,FALSE)</f>
        <v>1912</v>
      </c>
      <c r="H3687" t="s">
        <v>534</v>
      </c>
      <c r="J3687" t="str">
        <f>VLOOKUP(TRIM(SUBSTITUTE(D3687,CHAR(160),CHAR(32))),Metadata!B$1:H$2632,7,FALSE)</f>
        <v>theatre</v>
      </c>
      <c r="L3687" t="str">
        <f>VLOOKUP(TRIM(SUBSTITUTE(D3687,CHAR(160),CHAR(32))),Metadata!B$1:J$2632,9,FALSE)</f>
        <v>prose</v>
      </c>
      <c r="M3687">
        <f>VLOOKUP(TRIM(SUBSTITUTE(D3687,CHAR(160),CHAR(32))),Metadata!B$1:K$2632,10,FALSE)</f>
        <v>36291</v>
      </c>
      <c r="N3687" s="1" t="s">
        <v>4176</v>
      </c>
      <c r="O3687">
        <v>160</v>
      </c>
      <c r="P3687">
        <v>165</v>
      </c>
    </row>
    <row r="3688" spans="1:16" x14ac:dyDescent="0.25">
      <c r="A3688" t="s">
        <v>4354</v>
      </c>
      <c r="B3688" t="s">
        <v>428</v>
      </c>
      <c r="C3688" t="s">
        <v>330</v>
      </c>
      <c r="D3688" t="s">
        <v>8978</v>
      </c>
      <c r="E3688" t="str">
        <f>VLOOKUP(TRIM(SUBSTITUTE(D3688,CHAR(160),CHAR(32))),Metadata!B$1:C$2632,2,FALSE)</f>
        <v>Proust, Marcel, 1871-1922.</v>
      </c>
      <c r="F3688" t="str">
        <f>VLOOKUP(TRIM(SUBSTITUTE(D3688,CHAR(160),CHAR(32))),Metadata!B$1:D$2632,3,FALSE)</f>
        <v>Du côté de chez Swann</v>
      </c>
      <c r="G3688">
        <f>VLOOKUP(TRIM(SUBSTITUTE(D3688,CHAR(160),CHAR(32))),Metadata!B$1:E$2632,4,FALSE)</f>
        <v>1913</v>
      </c>
      <c r="H3688" t="s">
        <v>534</v>
      </c>
      <c r="J3688" t="str">
        <f>VLOOKUP(TRIM(SUBSTITUTE(D3688,CHAR(160),CHAR(32))),Metadata!B$1:H$2632,7,FALSE)</f>
        <v>roman</v>
      </c>
      <c r="L3688" t="str">
        <f>VLOOKUP(TRIM(SUBSTITUTE(D3688,CHAR(160),CHAR(32))),Metadata!B$1:J$2632,9,FALSE)</f>
        <v>prose</v>
      </c>
      <c r="M3688">
        <f>VLOOKUP(TRIM(SUBSTITUTE(D3688,CHAR(160),CHAR(32))),Metadata!B$1:K$2632,10,FALSE)</f>
        <v>181434</v>
      </c>
      <c r="N3688" s="1" t="s">
        <v>4177</v>
      </c>
      <c r="O3688">
        <v>197</v>
      </c>
      <c r="P3688">
        <v>204</v>
      </c>
    </row>
    <row r="3689" spans="1:16" x14ac:dyDescent="0.25">
      <c r="A3689" t="s">
        <v>4354</v>
      </c>
      <c r="B3689" t="s">
        <v>428</v>
      </c>
      <c r="C3689" t="s">
        <v>330</v>
      </c>
      <c r="D3689" t="s">
        <v>8862</v>
      </c>
      <c r="E3689" t="str">
        <f>VLOOKUP(TRIM(SUBSTITUTE(D3689,CHAR(160),CHAR(32))),Metadata!B$1:C$2632,2,FALSE)</f>
        <v>Frapié, Léon, 1863-1949.</v>
      </c>
      <c r="F3689" t="str">
        <f>VLOOKUP(TRIM(SUBSTITUTE(D3689,CHAR(160),CHAR(32))),Metadata!B$1:D$2632,3,FALSE)</f>
        <v>La maternelle: roman</v>
      </c>
      <c r="G3689">
        <f>VLOOKUP(TRIM(SUBSTITUTE(D3689,CHAR(160),CHAR(32))),Metadata!B$1:E$2632,4,FALSE)</f>
        <v>1904</v>
      </c>
      <c r="H3689" t="s">
        <v>534</v>
      </c>
      <c r="J3689" t="str">
        <f>VLOOKUP(TRIM(SUBSTITUTE(D3689,CHAR(160),CHAR(32))),Metadata!B$1:H$2632,7,FALSE)</f>
        <v>roman</v>
      </c>
      <c r="L3689" t="str">
        <f>VLOOKUP(TRIM(SUBSTITUTE(D3689,CHAR(160),CHAR(32))),Metadata!B$1:J$2632,9,FALSE)</f>
        <v>prose</v>
      </c>
      <c r="M3689">
        <f>VLOOKUP(TRIM(SUBSTITUTE(D3689,CHAR(160),CHAR(32))),Metadata!B$1:K$2632,10,FALSE)</f>
        <v>71998</v>
      </c>
      <c r="N3689" s="1" t="s">
        <v>4178</v>
      </c>
      <c r="O3689">
        <v>28</v>
      </c>
      <c r="P3689">
        <v>33</v>
      </c>
    </row>
    <row r="3690" spans="1:16" x14ac:dyDescent="0.25">
      <c r="A3690" t="s">
        <v>4354</v>
      </c>
      <c r="B3690" t="s">
        <v>428</v>
      </c>
      <c r="C3690" t="s">
        <v>330</v>
      </c>
      <c r="D3690" t="s">
        <v>7714</v>
      </c>
      <c r="E3690" t="str">
        <f>VLOOKUP(TRIM(SUBSTITUTE(D3690,CHAR(160),CHAR(32))),Metadata!B$1:C$2632,2,FALSE)</f>
        <v>Febvre, Lucien, 1878-1956.</v>
      </c>
      <c r="F3690" t="str">
        <f>VLOOKUP(TRIM(SUBSTITUTE(D3690,CHAR(160),CHAR(32))),Metadata!B$1:D$2632,3,FALSE)</f>
        <v>Le problème de l'incroyance au XVIe siècle. La religion de Rabelais</v>
      </c>
      <c r="G3690">
        <f>VLOOKUP(TRIM(SUBSTITUTE(D3690,CHAR(160),CHAR(32))),Metadata!B$1:E$2632,4,FALSE)</f>
        <v>1947</v>
      </c>
      <c r="H3690" t="s">
        <v>534</v>
      </c>
      <c r="J3690" t="str">
        <f>VLOOKUP(TRIM(SUBSTITUTE(D3690,CHAR(160),CHAR(32))),Metadata!B$1:H$2632,7,FALSE)</f>
        <v>traite</v>
      </c>
      <c r="L3690" t="str">
        <f>VLOOKUP(TRIM(SUBSTITUTE(D3690,CHAR(160),CHAR(32))),Metadata!B$1:J$2632,9,FALSE)</f>
        <v/>
      </c>
      <c r="M3690">
        <f>VLOOKUP(TRIM(SUBSTITUTE(D3690,CHAR(160),CHAR(32))),Metadata!B$1:K$2632,10,FALSE)</f>
        <v>188184</v>
      </c>
      <c r="N3690" s="1" t="s">
        <v>4179</v>
      </c>
      <c r="O3690">
        <v>62</v>
      </c>
      <c r="P3690">
        <v>67</v>
      </c>
    </row>
    <row r="3691" spans="1:16" x14ac:dyDescent="0.25">
      <c r="A3691" t="s">
        <v>4354</v>
      </c>
      <c r="B3691" t="s">
        <v>428</v>
      </c>
      <c r="C3691" t="s">
        <v>330</v>
      </c>
      <c r="D3691" t="s">
        <v>8960</v>
      </c>
      <c r="E3691" t="str">
        <f>VLOOKUP(TRIM(SUBSTITUTE(D3691,CHAR(160),CHAR(32))),Metadata!B$1:C$2632,2,FALSE)</f>
        <v>Mounier, Emmanuel, 1905-1950.</v>
      </c>
      <c r="F3691" t="str">
        <f>VLOOKUP(TRIM(SUBSTITUTE(D3691,CHAR(160),CHAR(32))),Metadata!B$1:D$2632,3,FALSE)</f>
        <v>Révolution personnaliste et communautaire</v>
      </c>
      <c r="G3691">
        <f>VLOOKUP(TRIM(SUBSTITUTE(D3691,CHAR(160),CHAR(32))),Metadata!B$1:E$2632,4,FALSE)</f>
        <v>1935</v>
      </c>
      <c r="H3691" t="s">
        <v>534</v>
      </c>
      <c r="J3691" t="str">
        <f>VLOOKUP(TRIM(SUBSTITUTE(D3691,CHAR(160),CHAR(32))),Metadata!B$1:H$2632,7,FALSE)</f>
        <v>traite</v>
      </c>
      <c r="L3691" t="str">
        <f>VLOOKUP(TRIM(SUBSTITUTE(D3691,CHAR(160),CHAR(32))),Metadata!B$1:J$2632,9,FALSE)</f>
        <v/>
      </c>
      <c r="M3691">
        <f>VLOOKUP(TRIM(SUBSTITUTE(D3691,CHAR(160),CHAR(32))),Metadata!B$1:K$2632,10,FALSE)</f>
        <v>125019</v>
      </c>
      <c r="N3691" s="1" t="s">
        <v>4180</v>
      </c>
      <c r="O3691">
        <v>64</v>
      </c>
      <c r="P3691">
        <v>70</v>
      </c>
    </row>
    <row r="3692" spans="1:16" x14ac:dyDescent="0.25">
      <c r="A3692" t="s">
        <v>4354</v>
      </c>
      <c r="B3692" t="s">
        <v>428</v>
      </c>
      <c r="C3692" t="s">
        <v>330</v>
      </c>
      <c r="D3692" t="s">
        <v>8802</v>
      </c>
      <c r="E3692" t="str">
        <f>VLOOKUP(TRIM(SUBSTITUTE(D3692,CHAR(160),CHAR(32))),Metadata!B$1:C$2632,2,FALSE)</f>
        <v>Bremond, Henri, 1865-1933.</v>
      </c>
      <c r="F3692" t="str">
        <f>VLOOKUP(TRIM(SUBSTITUTE(D3692,CHAR(160),CHAR(32))),Metadata!B$1:D$2632,3,FALSE)</f>
        <v>Histoire littéraire du sentiment religieux en France depuis la fin des guerres de religion jusqu'a nos jours</v>
      </c>
      <c r="G3692">
        <f>VLOOKUP(TRIM(SUBSTITUTE(D3692,CHAR(160),CHAR(32))),Metadata!B$1:E$2632,4,FALSE)</f>
        <v>1920</v>
      </c>
      <c r="H3692" t="s">
        <v>534</v>
      </c>
      <c r="J3692" t="str">
        <f>VLOOKUP(TRIM(SUBSTITUTE(D3692,CHAR(160),CHAR(32))),Metadata!B$1:H$2632,7,FALSE)</f>
        <v>traite ou essai</v>
      </c>
      <c r="L3692" t="str">
        <f>VLOOKUP(TRIM(SUBSTITUTE(D3692,CHAR(160),CHAR(32))),Metadata!B$1:J$2632,9,FALSE)</f>
        <v>prose</v>
      </c>
      <c r="M3692">
        <f>VLOOKUP(TRIM(SUBSTITUTE(D3692,CHAR(160),CHAR(32))),Metadata!B$1:K$2632,10,FALSE)</f>
        <v>140659</v>
      </c>
      <c r="N3692" s="1" t="s">
        <v>4181</v>
      </c>
      <c r="O3692">
        <v>99</v>
      </c>
      <c r="P3692">
        <v>105</v>
      </c>
    </row>
    <row r="3693" spans="1:16" x14ac:dyDescent="0.25">
      <c r="A3693" t="s">
        <v>4354</v>
      </c>
      <c r="B3693" t="s">
        <v>428</v>
      </c>
      <c r="C3693" t="s">
        <v>330</v>
      </c>
      <c r="D3693" t="s">
        <v>8925</v>
      </c>
      <c r="E3693" t="str">
        <f>VLOOKUP(TRIM(SUBSTITUTE(D3693,CHAR(160),CHAR(32))),Metadata!B$1:C$2632,2,FALSE)</f>
        <v>Marcel, Gabriel, 1889-1973.</v>
      </c>
      <c r="F3693" t="str">
        <f>VLOOKUP(TRIM(SUBSTITUTE(D3693,CHAR(160),CHAR(32))),Metadata!B$1:D$2632,3,FALSE)</f>
        <v>Journal métaphysique</v>
      </c>
      <c r="G3693">
        <f>VLOOKUP(TRIM(SUBSTITUTE(D3693,CHAR(160),CHAR(32))),Metadata!B$1:E$2632,4,FALSE)</f>
        <v>1923</v>
      </c>
      <c r="H3693" t="s">
        <v>534</v>
      </c>
      <c r="J3693" t="str">
        <f>VLOOKUP(TRIM(SUBSTITUTE(D3693,CHAR(160),CHAR(32))),Metadata!B$1:H$2632,7,FALSE)</f>
        <v>memoires</v>
      </c>
      <c r="L3693" t="str">
        <f>VLOOKUP(TRIM(SUBSTITUTE(D3693,CHAR(160),CHAR(32))),Metadata!B$1:J$2632,9,FALSE)</f>
        <v>prose</v>
      </c>
      <c r="M3693">
        <f>VLOOKUP(TRIM(SUBSTITUTE(D3693,CHAR(160),CHAR(32))),Metadata!B$1:K$2632,10,FALSE)</f>
        <v>136589</v>
      </c>
      <c r="N3693" s="1" t="s">
        <v>4182</v>
      </c>
      <c r="O3693">
        <v>39</v>
      </c>
      <c r="P3693">
        <v>45</v>
      </c>
    </row>
    <row r="3694" spans="1:16" x14ac:dyDescent="0.25">
      <c r="A3694" t="s">
        <v>4354</v>
      </c>
      <c r="B3694" t="s">
        <v>428</v>
      </c>
      <c r="C3694" t="s">
        <v>330</v>
      </c>
      <c r="D3694" t="s">
        <v>6934</v>
      </c>
      <c r="E3694" t="str">
        <f>VLOOKUP(TRIM(SUBSTITUTE(D3694,CHAR(160),CHAR(32))),Metadata!B$1:C$2632,2,FALSE)</f>
        <v>Jaurès, Jean, 1859-1914.</v>
      </c>
      <c r="F3694" t="str">
        <f>VLOOKUP(TRIM(SUBSTITUTE(D3694,CHAR(160),CHAR(32))),Metadata!B$1:D$2632,3,FALSE)</f>
        <v>Discours parlementaires</v>
      </c>
      <c r="G3694">
        <f>VLOOKUP(TRIM(SUBSTITUTE(D3694,CHAR(160),CHAR(32))),Metadata!B$1:E$2632,4,FALSE)</f>
        <v>1904</v>
      </c>
      <c r="H3694" t="s">
        <v>534</v>
      </c>
      <c r="J3694" t="str">
        <f>VLOOKUP(TRIM(SUBSTITUTE(D3694,CHAR(160),CHAR(32))),Metadata!B$1:H$2632,7,FALSE)</f>
        <v>traite</v>
      </c>
      <c r="L3694" t="str">
        <f>VLOOKUP(TRIM(SUBSTITUTE(D3694,CHAR(160),CHAR(32))),Metadata!B$1:J$2632,9,FALSE)</f>
        <v/>
      </c>
      <c r="M3694">
        <f>VLOOKUP(TRIM(SUBSTITUTE(D3694,CHAR(160),CHAR(32))),Metadata!B$1:K$2632,10,FALSE)</f>
        <v>301388</v>
      </c>
      <c r="N3694" s="1" t="s">
        <v>4183</v>
      </c>
      <c r="O3694">
        <v>352</v>
      </c>
      <c r="P3694">
        <v>358</v>
      </c>
    </row>
    <row r="3695" spans="1:16" x14ac:dyDescent="0.25">
      <c r="A3695" t="s">
        <v>4354</v>
      </c>
      <c r="B3695" t="s">
        <v>428</v>
      </c>
      <c r="C3695" t="s">
        <v>330</v>
      </c>
      <c r="D3695" t="s">
        <v>7580</v>
      </c>
      <c r="E3695" t="str">
        <f>VLOOKUP(TRIM(SUBSTITUTE(D3695,CHAR(160),CHAR(32))),Metadata!B$1:C$2632,2,FALSE)</f>
        <v>Lavelle, Louis, 1883-1951.</v>
      </c>
      <c r="F3695" t="str">
        <f>VLOOKUP(TRIM(SUBSTITUTE(D3695,CHAR(160),CHAR(32))),Metadata!B$1:D$2632,3,FALSE)</f>
        <v>L'erreur de Narcisse</v>
      </c>
      <c r="G3695">
        <f>VLOOKUP(TRIM(SUBSTITUTE(D3695,CHAR(160),CHAR(32))),Metadata!B$1:E$2632,4,FALSE)</f>
        <v>1939</v>
      </c>
      <c r="H3695" t="s">
        <v>534</v>
      </c>
      <c r="J3695" t="str">
        <f>VLOOKUP(TRIM(SUBSTITUTE(D3695,CHAR(160),CHAR(32))),Metadata!B$1:H$2632,7,FALSE)</f>
        <v>traite</v>
      </c>
      <c r="L3695" t="str">
        <f>VLOOKUP(TRIM(SUBSTITUTE(D3695,CHAR(160),CHAR(32))),Metadata!B$1:J$2632,9,FALSE)</f>
        <v/>
      </c>
      <c r="M3695">
        <f>VLOOKUP(TRIM(SUBSTITUTE(D3695,CHAR(160),CHAR(32))),Metadata!B$1:K$2632,10,FALSE)</f>
        <v>59883</v>
      </c>
      <c r="N3695" s="1" t="s">
        <v>4184</v>
      </c>
      <c r="O3695">
        <v>29</v>
      </c>
      <c r="P3695">
        <v>34</v>
      </c>
    </row>
    <row r="3696" spans="1:16" x14ac:dyDescent="0.25">
      <c r="A3696" t="s">
        <v>4354</v>
      </c>
      <c r="B3696" t="s">
        <v>428</v>
      </c>
      <c r="C3696" t="s">
        <v>330</v>
      </c>
      <c r="D3696" t="s">
        <v>8882</v>
      </c>
      <c r="E3696" t="str">
        <f>VLOOKUP(TRIM(SUBSTITUTE(D3696,CHAR(160),CHAR(32))),Metadata!B$1:C$2632,2,FALSE)</f>
        <v>Gide, André, 1869-1951.</v>
      </c>
      <c r="F3696" t="str">
        <f>VLOOKUP(TRIM(SUBSTITUTE(D3696,CHAR(160),CHAR(32))),Metadata!B$1:D$2632,3,FALSE)</f>
        <v>Robert</v>
      </c>
      <c r="G3696">
        <f>VLOOKUP(TRIM(SUBSTITUTE(D3696,CHAR(160),CHAR(32))),Metadata!B$1:E$2632,4,FALSE)</f>
        <v>1930</v>
      </c>
      <c r="H3696" t="s">
        <v>534</v>
      </c>
      <c r="J3696" t="str">
        <f>VLOOKUP(TRIM(SUBSTITUTE(D3696,CHAR(160),CHAR(32))),Metadata!B$1:H$2632,7,FALSE)</f>
        <v>roman</v>
      </c>
      <c r="L3696" t="str">
        <f>VLOOKUP(TRIM(SUBSTITUTE(D3696,CHAR(160),CHAR(32))),Metadata!B$1:J$2632,9,FALSE)</f>
        <v>prose</v>
      </c>
      <c r="M3696">
        <f>VLOOKUP(TRIM(SUBSTITUTE(D3696,CHAR(160),CHAR(32))),Metadata!B$1:K$2632,10,FALSE)</f>
        <v>11769</v>
      </c>
      <c r="N3696" s="1" t="s">
        <v>4185</v>
      </c>
      <c r="O3696">
        <v>173</v>
      </c>
      <c r="P3696">
        <v>179</v>
      </c>
    </row>
    <row r="3697" spans="1:18" x14ac:dyDescent="0.25">
      <c r="A3697" t="s">
        <v>4354</v>
      </c>
      <c r="B3697" t="s">
        <v>428</v>
      </c>
      <c r="C3697" t="s">
        <v>330</v>
      </c>
      <c r="D3697" t="s">
        <v>8968</v>
      </c>
      <c r="E3697" t="str">
        <f>VLOOKUP(TRIM(SUBSTITUTE(D3697,CHAR(160),CHAR(32))),Metadata!B$1:C$2632,2,FALSE)</f>
        <v>Perroux, François, 1903-</v>
      </c>
      <c r="F3697" t="str">
        <f>VLOOKUP(TRIM(SUBSTITUTE(D3697,CHAR(160),CHAR(32))),Metadata!B$1:D$2632,3,FALSE)</f>
        <v>L'économie du XXe siècle</v>
      </c>
      <c r="G3697">
        <f>VLOOKUP(TRIM(SUBSTITUTE(D3697,CHAR(160),CHAR(32))),Metadata!B$1:E$2632,4,FALSE)</f>
        <v>1964</v>
      </c>
      <c r="H3697" t="s">
        <v>534</v>
      </c>
      <c r="J3697" t="str">
        <f>VLOOKUP(TRIM(SUBSTITUTE(D3697,CHAR(160),CHAR(32))),Metadata!B$1:H$2632,7,FALSE)</f>
        <v>traite ou essai</v>
      </c>
      <c r="L3697" t="str">
        <f>VLOOKUP(TRIM(SUBSTITUTE(D3697,CHAR(160),CHAR(32))),Metadata!B$1:J$2632,9,FALSE)</f>
        <v>prose</v>
      </c>
      <c r="M3697">
        <f>VLOOKUP(TRIM(SUBSTITUTE(D3697,CHAR(160),CHAR(32))),Metadata!B$1:K$2632,10,FALSE)</f>
        <v>208903</v>
      </c>
      <c r="N3697" s="1" t="s">
        <v>4186</v>
      </c>
      <c r="O3697">
        <v>109</v>
      </c>
      <c r="P3697">
        <v>116</v>
      </c>
    </row>
    <row r="3698" spans="1:18" x14ac:dyDescent="0.25">
      <c r="A3698" t="s">
        <v>4354</v>
      </c>
      <c r="B3698" t="s">
        <v>428</v>
      </c>
      <c r="C3698" t="s">
        <v>330</v>
      </c>
      <c r="D3698" t="s">
        <v>7204</v>
      </c>
      <c r="E3698" t="str">
        <f>VLOOKUP(TRIM(SUBSTITUTE(D3698,CHAR(160),CHAR(32))),Metadata!B$1:C$2632,2,FALSE)</f>
        <v>Levy-Bruhl, Lucien, 1857-1939.</v>
      </c>
      <c r="F3698" t="str">
        <f>VLOOKUP(TRIM(SUBSTITUTE(D3698,CHAR(160),CHAR(32))),Metadata!B$1:D$2632,3,FALSE)</f>
        <v>La mythologie primitive</v>
      </c>
      <c r="G3698">
        <f>VLOOKUP(TRIM(SUBSTITUTE(D3698,CHAR(160),CHAR(32))),Metadata!B$1:E$2632,4,FALSE)</f>
        <v>1922</v>
      </c>
      <c r="H3698" t="s">
        <v>534</v>
      </c>
      <c r="J3698" t="str">
        <f>VLOOKUP(TRIM(SUBSTITUTE(D3698,CHAR(160),CHAR(32))),Metadata!B$1:H$2632,7,FALSE)</f>
        <v>traite</v>
      </c>
      <c r="L3698" t="str">
        <f>VLOOKUP(TRIM(SUBSTITUTE(D3698,CHAR(160),CHAR(32))),Metadata!B$1:J$2632,9,FALSE)</f>
        <v/>
      </c>
      <c r="M3698">
        <f>VLOOKUP(TRIM(SUBSTITUTE(D3698,CHAR(160),CHAR(32))),Metadata!B$1:K$2632,10,FALSE)</f>
        <v>100465</v>
      </c>
      <c r="N3698" s="1" t="s">
        <v>4187</v>
      </c>
      <c r="O3698">
        <v>3</v>
      </c>
      <c r="P3698">
        <v>8</v>
      </c>
    </row>
    <row r="3699" spans="1:18" x14ac:dyDescent="0.25">
      <c r="A3699" t="s">
        <v>4354</v>
      </c>
      <c r="B3699" t="s">
        <v>428</v>
      </c>
      <c r="C3699" t="s">
        <v>330</v>
      </c>
      <c r="D3699" t="s">
        <v>8958</v>
      </c>
      <c r="E3699" t="str">
        <f>VLOOKUP(TRIM(SUBSTITUTE(D3699,CHAR(160),CHAR(32))),Metadata!B$1:C$2632,2,FALSE)</f>
        <v>Moselly, Emile, 1870-1918.</v>
      </c>
      <c r="F3699" t="str">
        <f>VLOOKUP(TRIM(SUBSTITUTE(D3699,CHAR(160),CHAR(32))),Metadata!B$1:D$2632,3,FALSE)</f>
        <v>Terres lorraines: roman</v>
      </c>
      <c r="G3699">
        <f>VLOOKUP(TRIM(SUBSTITUTE(D3699,CHAR(160),CHAR(32))),Metadata!B$1:E$2632,4,FALSE)</f>
        <v>1907</v>
      </c>
      <c r="H3699" t="s">
        <v>534</v>
      </c>
      <c r="J3699" t="str">
        <f>VLOOKUP(TRIM(SUBSTITUTE(D3699,CHAR(160),CHAR(32))),Metadata!B$1:H$2632,7,FALSE)</f>
        <v>roman</v>
      </c>
      <c r="L3699" t="str">
        <f>VLOOKUP(TRIM(SUBSTITUTE(D3699,CHAR(160),CHAR(32))),Metadata!B$1:J$2632,9,FALSE)</f>
        <v>prose</v>
      </c>
      <c r="M3699">
        <f>VLOOKUP(TRIM(SUBSTITUTE(D3699,CHAR(160),CHAR(32))),Metadata!B$1:K$2632,10,FALSE)</f>
        <v>78098</v>
      </c>
      <c r="N3699" s="1" t="s">
        <v>4188</v>
      </c>
      <c r="O3699">
        <v>106</v>
      </c>
      <c r="P3699">
        <v>113</v>
      </c>
    </row>
    <row r="3700" spans="1:18" x14ac:dyDescent="0.25">
      <c r="A3700" t="s">
        <v>4354</v>
      </c>
      <c r="B3700" t="s">
        <v>428</v>
      </c>
      <c r="C3700" t="s">
        <v>330</v>
      </c>
      <c r="D3700" t="s">
        <v>8946</v>
      </c>
      <c r="E3700" t="str">
        <f>VLOOKUP(TRIM(SUBSTITUTE(D3700,CHAR(160),CHAR(32))),Metadata!B$1:C$2632,2,FALSE)</f>
        <v>Merleau-Ponty, Maurice, 1908-1961.</v>
      </c>
      <c r="F3700" t="str">
        <f>VLOOKUP(TRIM(SUBSTITUTE(D3700,CHAR(160),CHAR(32))),Metadata!B$1:D$2632,3,FALSE)</f>
        <v>Phénoménologie de la perception</v>
      </c>
      <c r="G3700">
        <f>VLOOKUP(TRIM(SUBSTITUTE(D3700,CHAR(160),CHAR(32))),Metadata!B$1:E$2632,4,FALSE)</f>
        <v>1945</v>
      </c>
      <c r="H3700" t="s">
        <v>534</v>
      </c>
      <c r="J3700" t="str">
        <f>VLOOKUP(TRIM(SUBSTITUTE(D3700,CHAR(160),CHAR(32))),Metadata!B$1:H$2632,7,FALSE)</f>
        <v>traite ou essai</v>
      </c>
      <c r="L3700" t="str">
        <f>VLOOKUP(TRIM(SUBSTITUTE(D3700,CHAR(160),CHAR(32))),Metadata!B$1:J$2632,9,FALSE)</f>
        <v>prose</v>
      </c>
      <c r="M3700">
        <f>VLOOKUP(TRIM(SUBSTITUTE(D3700,CHAR(160),CHAR(32))),Metadata!B$1:K$2632,10,FALSE)</f>
        <v>215042</v>
      </c>
      <c r="N3700" s="1" t="s">
        <v>4189</v>
      </c>
      <c r="O3700">
        <v>113</v>
      </c>
      <c r="P3700">
        <v>118</v>
      </c>
    </row>
    <row r="3701" spans="1:18" x14ac:dyDescent="0.25">
      <c r="A3701" t="s">
        <v>4354</v>
      </c>
      <c r="B3701" t="s">
        <v>428</v>
      </c>
      <c r="C3701" t="s">
        <v>330</v>
      </c>
      <c r="D3701" t="s">
        <v>7204</v>
      </c>
      <c r="E3701" t="str">
        <f>VLOOKUP(TRIM(SUBSTITUTE(D3701,CHAR(160),CHAR(32))),Metadata!B$1:C$2632,2,FALSE)</f>
        <v>Levy-Bruhl, Lucien, 1857-1939.</v>
      </c>
      <c r="F3701" t="str">
        <f>VLOOKUP(TRIM(SUBSTITUTE(D3701,CHAR(160),CHAR(32))),Metadata!B$1:D$2632,3,FALSE)</f>
        <v>La mythologie primitive</v>
      </c>
      <c r="G3701">
        <f>VLOOKUP(TRIM(SUBSTITUTE(D3701,CHAR(160),CHAR(32))),Metadata!B$1:E$2632,4,FALSE)</f>
        <v>1922</v>
      </c>
      <c r="H3701" t="s">
        <v>534</v>
      </c>
      <c r="J3701" t="str">
        <f>VLOOKUP(TRIM(SUBSTITUTE(D3701,CHAR(160),CHAR(32))),Metadata!B$1:H$2632,7,FALSE)</f>
        <v>traite</v>
      </c>
      <c r="L3701" t="str">
        <f>VLOOKUP(TRIM(SUBSTITUTE(D3701,CHAR(160),CHAR(32))),Metadata!B$1:J$2632,9,FALSE)</f>
        <v/>
      </c>
      <c r="M3701">
        <f>VLOOKUP(TRIM(SUBSTITUTE(D3701,CHAR(160),CHAR(32))),Metadata!B$1:K$2632,10,FALSE)</f>
        <v>100465</v>
      </c>
      <c r="N3701" s="1" t="s">
        <v>4190</v>
      </c>
      <c r="O3701">
        <v>30</v>
      </c>
      <c r="P3701">
        <v>35</v>
      </c>
    </row>
    <row r="3702" spans="1:18" x14ac:dyDescent="0.25">
      <c r="A3702" t="s">
        <v>4354</v>
      </c>
      <c r="B3702" t="s">
        <v>428</v>
      </c>
      <c r="C3702" t="s">
        <v>330</v>
      </c>
      <c r="D3702" t="s">
        <v>8780</v>
      </c>
      <c r="E3702" t="str">
        <f>VLOOKUP(TRIM(SUBSTITUTE(D3702,CHAR(160),CHAR(32))),Metadata!B$1:C$2632,2,FALSE)</f>
        <v>Béguin, Albert, 1898-1957.</v>
      </c>
      <c r="F3702" t="str">
        <f>VLOOKUP(TRIM(SUBSTITUTE(D3702,CHAR(160),CHAR(32))),Metadata!B$1:D$2632,3,FALSE)</f>
        <v>L'âme romantique et le rêve</v>
      </c>
      <c r="G3702">
        <f>VLOOKUP(TRIM(SUBSTITUTE(D3702,CHAR(160),CHAR(32))),Metadata!B$1:E$2632,4,FALSE)</f>
        <v>1939</v>
      </c>
      <c r="H3702" t="s">
        <v>534</v>
      </c>
      <c r="J3702" t="str">
        <f>VLOOKUP(TRIM(SUBSTITUTE(D3702,CHAR(160),CHAR(32))),Metadata!B$1:H$2632,7,FALSE)</f>
        <v>traite ou essai</v>
      </c>
      <c r="L3702" t="str">
        <f>VLOOKUP(TRIM(SUBSTITUTE(D3702,CHAR(160),CHAR(32))),Metadata!B$1:J$2632,9,FALSE)</f>
        <v>prose</v>
      </c>
      <c r="M3702">
        <f>VLOOKUP(TRIM(SUBSTITUTE(D3702,CHAR(160),CHAR(32))),Metadata!B$1:K$2632,10,FALSE)</f>
        <v>191397</v>
      </c>
      <c r="N3702" s="1" t="s">
        <v>4191</v>
      </c>
      <c r="O3702">
        <v>126</v>
      </c>
      <c r="P3702">
        <v>131</v>
      </c>
    </row>
    <row r="3703" spans="1:18" x14ac:dyDescent="0.25">
      <c r="A3703" t="s">
        <v>4354</v>
      </c>
      <c r="B3703" t="s">
        <v>441</v>
      </c>
      <c r="C3703" t="s">
        <v>330</v>
      </c>
      <c r="D3703" t="s">
        <v>7936</v>
      </c>
      <c r="E3703" t="str">
        <f>VLOOKUP(TRIM(SUBSTITUTE(D3703,CHAR(160),CHAR(32))),Metadata!B$1:C$2632,2,FALSE)</f>
        <v>Marguerite, Queen, consort of Henry II, King of Navarre, 1492-1549.</v>
      </c>
      <c r="F3703" t="str">
        <f>VLOOKUP(TRIM(SUBSTITUTE(D3703,CHAR(160),CHAR(32))),Metadata!B$1:D$2632,3,FALSE)</f>
        <v>L'Heptaméron</v>
      </c>
      <c r="G3703">
        <f>VLOOKUP(TRIM(SUBSTITUTE(D3703,CHAR(160),CHAR(32))),Metadata!B$1:E$2632,4,FALSE)</f>
        <v>1559</v>
      </c>
      <c r="H3703" t="s">
        <v>456</v>
      </c>
      <c r="J3703" t="str">
        <f>VLOOKUP(TRIM(SUBSTITUTE(D3703,CHAR(160),CHAR(32))),Metadata!B$1:H$2632,7,FALSE)</f>
        <v>roman</v>
      </c>
      <c r="L3703" t="str">
        <f>VLOOKUP(TRIM(SUBSTITUTE(D3703,CHAR(160),CHAR(32))),Metadata!B$1:J$2632,9,FALSE)</f>
        <v/>
      </c>
      <c r="M3703">
        <f>VLOOKUP(TRIM(SUBSTITUTE(D3703,CHAR(160),CHAR(32))),Metadata!B$1:K$2632,10,FALSE)</f>
        <v>182112</v>
      </c>
      <c r="N3703" s="1" t="s">
        <v>4192</v>
      </c>
      <c r="O3703">
        <v>69</v>
      </c>
      <c r="P3703">
        <v>82</v>
      </c>
    </row>
    <row r="3704" spans="1:18" x14ac:dyDescent="0.25">
      <c r="A3704" t="s">
        <v>4354</v>
      </c>
      <c r="B3704" t="s">
        <v>441</v>
      </c>
      <c r="C3704" t="s">
        <v>330</v>
      </c>
      <c r="D3704" t="s">
        <v>7933</v>
      </c>
      <c r="E3704" t="str">
        <f>VLOOKUP(TRIM(SUBSTITUTE(D3704,CHAR(160),CHAR(32))),Metadata!B$1:C$2632,2,FALSE)</f>
        <v>Hélisenne de Crenne (pseudonym of Marguerite Briet), ca. 1510- ca. 1552.</v>
      </c>
      <c r="F3704" t="str">
        <f>VLOOKUP(TRIM(SUBSTITUTE(D3704,CHAR(160),CHAR(32))),Metadata!B$1:D$2632,3,FALSE)</f>
        <v>Songe</v>
      </c>
      <c r="G3704">
        <f>VLOOKUP(TRIM(SUBSTITUTE(D3704,CHAR(160),CHAR(32))),Metadata!B$1:E$2632,4,FALSE)</f>
        <v>1541</v>
      </c>
      <c r="H3704" t="s">
        <v>456</v>
      </c>
      <c r="J3704" t="str">
        <f>VLOOKUP(TRIM(SUBSTITUTE(D3704,CHAR(160),CHAR(32))),Metadata!B$1:H$2632,7,FALSE)</f>
        <v>melanges litteraires</v>
      </c>
      <c r="L3704" t="str">
        <f>VLOOKUP(TRIM(SUBSTITUTE(D3704,CHAR(160),CHAR(32))),Metadata!B$1:J$2632,9,FALSE)</f>
        <v/>
      </c>
      <c r="M3704">
        <f>VLOOKUP(TRIM(SUBSTITUTE(D3704,CHAR(160),CHAR(32))),Metadata!B$1:K$2632,10,FALSE)</f>
        <v>18745</v>
      </c>
      <c r="N3704" s="1" t="s">
        <v>4193</v>
      </c>
      <c r="O3704">
        <v>208</v>
      </c>
      <c r="P3704">
        <v>218</v>
      </c>
    </row>
    <row r="3705" spans="1:18" x14ac:dyDescent="0.25">
      <c r="A3705" t="s">
        <v>4354</v>
      </c>
      <c r="B3705" t="s">
        <v>441</v>
      </c>
      <c r="C3705" t="s">
        <v>330</v>
      </c>
      <c r="D3705" t="s">
        <v>8070</v>
      </c>
      <c r="E3705" t="str">
        <f>VLOOKUP(TRIM(SUBSTITUTE(D3705,CHAR(160),CHAR(32))),Metadata!B$1:C$2632,2,FALSE)</f>
        <v>La Fayette, Madame de (Marie-Madeleine Pioche de La Vergne), 1634-1693.</v>
      </c>
      <c r="F3705" t="str">
        <f>VLOOKUP(TRIM(SUBSTITUTE(D3705,CHAR(160),CHAR(32))),Metadata!B$1:D$2632,3,FALSE)</f>
        <v>La princesse de Clèves</v>
      </c>
      <c r="G3705">
        <f>VLOOKUP(TRIM(SUBSTITUTE(D3705,CHAR(160),CHAR(32))),Metadata!B$1:E$2632,4,FALSE)</f>
        <v>1678</v>
      </c>
      <c r="H3705" t="s">
        <v>445</v>
      </c>
      <c r="J3705" t="str">
        <f>VLOOKUP(TRIM(SUBSTITUTE(D3705,CHAR(160),CHAR(32))),Metadata!B$1:H$2632,7,FALSE)</f>
        <v>traite ou essai</v>
      </c>
      <c r="L3705" t="str">
        <f>VLOOKUP(TRIM(SUBSTITUTE(D3705,CHAR(160),CHAR(32))),Metadata!B$1:J$2632,9,FALSE)</f>
        <v/>
      </c>
      <c r="M3705">
        <f>VLOOKUP(TRIM(SUBSTITUTE(D3705,CHAR(160),CHAR(32))),Metadata!B$1:K$2632,10,FALSE)</f>
        <v>64170</v>
      </c>
      <c r="N3705" s="1" t="s">
        <v>4194</v>
      </c>
      <c r="O3705">
        <v>93</v>
      </c>
      <c r="P3705">
        <v>104</v>
      </c>
    </row>
    <row r="3706" spans="1:18" x14ac:dyDescent="0.25">
      <c r="A3706" t="s">
        <v>4354</v>
      </c>
      <c r="B3706" t="s">
        <v>441</v>
      </c>
      <c r="C3706" t="s">
        <v>330</v>
      </c>
      <c r="D3706" t="s">
        <v>7904</v>
      </c>
      <c r="E3706" t="str">
        <f>VLOOKUP(TRIM(SUBSTITUTE(D3706,CHAR(160),CHAR(32))),Metadata!B$1:C$2632,2,FALSE)</f>
        <v>Retz, Jean François Paul de Gondi de, 1613-1679.</v>
      </c>
      <c r="F3706" t="str">
        <f>VLOOKUP(TRIM(SUBSTITUTE(D3706,CHAR(160),CHAR(32))),Metadata!B$1:D$2632,3,FALSE)</f>
        <v>Mémoires. T. 1</v>
      </c>
      <c r="G3706">
        <f>VLOOKUP(TRIM(SUBSTITUTE(D3706,CHAR(160),CHAR(32))),Metadata!B$1:E$2632,4,FALSE)</f>
        <v>1679</v>
      </c>
      <c r="H3706" t="s">
        <v>445</v>
      </c>
      <c r="J3706" t="str">
        <f>VLOOKUP(TRIM(SUBSTITUTE(D3706,CHAR(160),CHAR(32))),Metadata!B$1:H$2632,7,FALSE)</f>
        <v>memoires</v>
      </c>
      <c r="L3706" t="str">
        <f>VLOOKUP(TRIM(SUBSTITUTE(D3706,CHAR(160),CHAR(32))),Metadata!B$1:J$2632,9,FALSE)</f>
        <v>prose</v>
      </c>
      <c r="M3706">
        <f>VLOOKUP(TRIM(SUBSTITUTE(D3706,CHAR(160),CHAR(32))),Metadata!B$1:K$2632,10,FALSE)</f>
        <v>35141</v>
      </c>
      <c r="N3706" s="1" t="s">
        <v>4195</v>
      </c>
      <c r="O3706">
        <v>88</v>
      </c>
      <c r="P3706">
        <v>97</v>
      </c>
    </row>
    <row r="3707" spans="1:18" x14ac:dyDescent="0.25">
      <c r="A3707" t="s">
        <v>4354</v>
      </c>
      <c r="B3707" t="s">
        <v>441</v>
      </c>
      <c r="C3707" t="s">
        <v>330</v>
      </c>
      <c r="D3707" t="s">
        <v>8053</v>
      </c>
      <c r="E3707" t="str">
        <f>VLOOKUP(TRIM(SUBSTITUTE(D3707,CHAR(160),CHAR(32))),Metadata!B$1:C$2632,2,FALSE)</f>
        <v>Fénelon, François de Salignac de La Mothe-, 1651-1715.</v>
      </c>
      <c r="F3707" t="str">
        <f>VLOOKUP(TRIM(SUBSTITUTE(D3707,CHAR(160),CHAR(32))),Metadata!B$1:D$2632,3,FALSE)</f>
        <v>Les aventures de Télémaque</v>
      </c>
      <c r="G3707">
        <f>VLOOKUP(TRIM(SUBSTITUTE(D3707,CHAR(160),CHAR(32))),Metadata!B$1:E$2632,4,FALSE)</f>
        <v>1699</v>
      </c>
      <c r="H3707" t="s">
        <v>445</v>
      </c>
      <c r="J3707" t="str">
        <f>VLOOKUP(TRIM(SUBSTITUTE(D3707,CHAR(160),CHAR(32))),Metadata!B$1:H$2632,7,FALSE)</f>
        <v>roman</v>
      </c>
      <c r="L3707" t="str">
        <f>VLOOKUP(TRIM(SUBSTITUTE(D3707,CHAR(160),CHAR(32))),Metadata!B$1:J$2632,9,FALSE)</f>
        <v>prose</v>
      </c>
      <c r="M3707">
        <f>VLOOKUP(TRIM(SUBSTITUTE(D3707,CHAR(160),CHAR(32))),Metadata!B$1:K$2632,10,FALSE)</f>
        <v>138152</v>
      </c>
      <c r="N3707" s="1" t="s">
        <v>4196</v>
      </c>
      <c r="O3707">
        <v>145</v>
      </c>
      <c r="P3707">
        <v>153</v>
      </c>
    </row>
    <row r="3708" spans="1:18" x14ac:dyDescent="0.25">
      <c r="A3708" t="s">
        <v>4354</v>
      </c>
      <c r="B3708" t="s">
        <v>441</v>
      </c>
      <c r="C3708" t="s">
        <v>330</v>
      </c>
      <c r="D3708" t="s">
        <v>7998</v>
      </c>
      <c r="E3708" t="str">
        <f>VLOOKUP(TRIM(SUBSTITUTE(D3708,CHAR(160),CHAR(32))),Metadata!B$1:C$2632,2,FALSE)</f>
        <v>Bouhours, Dominique, 1628-1702.</v>
      </c>
      <c r="F3708" t="str">
        <f>VLOOKUP(TRIM(SUBSTITUTE(D3708,CHAR(160),CHAR(32))),Metadata!B$1:D$2632,3,FALSE)</f>
        <v>Les entretiens d'Ariste et d'Eugène</v>
      </c>
      <c r="G3708">
        <f>VLOOKUP(TRIM(SUBSTITUTE(D3708,CHAR(160),CHAR(32))),Metadata!B$1:E$2632,4,FALSE)</f>
        <v>1671</v>
      </c>
      <c r="H3708" t="s">
        <v>445</v>
      </c>
      <c r="J3708" t="str">
        <f>VLOOKUP(TRIM(SUBSTITUTE(D3708,CHAR(160),CHAR(32))),Metadata!B$1:H$2632,7,FALSE)</f>
        <v>traite ou essai</v>
      </c>
      <c r="L3708" t="str">
        <f>VLOOKUP(TRIM(SUBSTITUTE(D3708,CHAR(160),CHAR(32))),Metadata!B$1:J$2632,9,FALSE)</f>
        <v>prose</v>
      </c>
      <c r="M3708">
        <f>VLOOKUP(TRIM(SUBSTITUTE(D3708,CHAR(160),CHAR(32))),Metadata!B$1:K$2632,10,FALSE)</f>
        <v>55009</v>
      </c>
      <c r="N3708" s="1" t="s">
        <v>4197</v>
      </c>
      <c r="O3708">
        <v>26</v>
      </c>
      <c r="P3708">
        <v>34</v>
      </c>
    </row>
    <row r="3709" spans="1:18" x14ac:dyDescent="0.25">
      <c r="A3709" t="s">
        <v>4354</v>
      </c>
      <c r="B3709" t="s">
        <v>441</v>
      </c>
      <c r="C3709" t="s">
        <v>330</v>
      </c>
      <c r="D3709" t="s">
        <v>8149</v>
      </c>
      <c r="E3709" t="str">
        <f>VLOOKUP(TRIM(SUBSTITUTE(D3709,CHAR(160),CHAR(32))),Metadata!B$1:C$2632,2,FALSE)</f>
        <v>Scudéry, Madeleine de, 1607-1701.</v>
      </c>
      <c r="F3709" t="str">
        <f>VLOOKUP(TRIM(SUBSTITUTE(D3709,CHAR(160),CHAR(32))),Metadata!B$1:D$2632,3,FALSE)</f>
        <v>Célinte</v>
      </c>
      <c r="G3709">
        <f>VLOOKUP(TRIM(SUBSTITUTE(D3709,CHAR(160),CHAR(32))),Metadata!B$1:E$2632,4,FALSE)</f>
        <v>1661</v>
      </c>
      <c r="H3709" t="s">
        <v>445</v>
      </c>
      <c r="J3709" t="str">
        <f>VLOOKUP(TRIM(SUBSTITUTE(D3709,CHAR(160),CHAR(32))),Metadata!B$1:H$2632,7,FALSE)</f>
        <v>roman</v>
      </c>
      <c r="L3709" t="str">
        <f>VLOOKUP(TRIM(SUBSTITUTE(D3709,CHAR(160),CHAR(32))),Metadata!B$1:J$2632,9,FALSE)</f>
        <v/>
      </c>
      <c r="M3709">
        <f>VLOOKUP(TRIM(SUBSTITUTE(D3709,CHAR(160),CHAR(32))),Metadata!B$1:K$2632,10,FALSE)</f>
        <v>47017</v>
      </c>
      <c r="N3709" s="1" t="s">
        <v>4198</v>
      </c>
      <c r="O3709">
        <v>204</v>
      </c>
      <c r="P3709">
        <v>213</v>
      </c>
    </row>
    <row r="3710" spans="1:18" x14ac:dyDescent="0.25">
      <c r="A3710" t="s">
        <v>4354</v>
      </c>
      <c r="B3710" t="s">
        <v>441</v>
      </c>
      <c r="C3710" t="s">
        <v>330</v>
      </c>
      <c r="D3710" t="s">
        <v>8112</v>
      </c>
      <c r="E3710" t="str">
        <f>VLOOKUP(TRIM(SUBSTITUTE(D3710,CHAR(160),CHAR(32))),Metadata!B$1:C$2632,2,FALSE)</f>
        <v>Nicole, Pierre, 1625-1695.</v>
      </c>
      <c r="F3710" t="str">
        <f>VLOOKUP(TRIM(SUBSTITUTE(D3710,CHAR(160),CHAR(32))),Metadata!B$1:D$2632,3,FALSE)</f>
        <v>Essais de morale. T. 1</v>
      </c>
      <c r="G3710">
        <f>VLOOKUP(TRIM(SUBSTITUTE(D3710,CHAR(160),CHAR(32))),Metadata!B$1:E$2632,4,FALSE)</f>
        <v>1671</v>
      </c>
      <c r="H3710" t="s">
        <v>445</v>
      </c>
      <c r="J3710" t="str">
        <f>VLOOKUP(TRIM(SUBSTITUTE(D3710,CHAR(160),CHAR(32))),Metadata!B$1:H$2632,7,FALSE)</f>
        <v>traite ou essai</v>
      </c>
      <c r="L3710" t="str">
        <f>VLOOKUP(TRIM(SUBSTITUTE(D3710,CHAR(160),CHAR(32))),Metadata!B$1:J$2632,9,FALSE)</f>
        <v>prose</v>
      </c>
      <c r="M3710">
        <f>VLOOKUP(TRIM(SUBSTITUTE(D3710,CHAR(160),CHAR(32))),Metadata!B$1:K$2632,10,FALSE)</f>
        <v>72935</v>
      </c>
      <c r="N3710" s="1" t="s">
        <v>4199</v>
      </c>
      <c r="O3710">
        <v>122</v>
      </c>
      <c r="P3710">
        <v>123</v>
      </c>
      <c r="Q3710">
        <v>127</v>
      </c>
      <c r="R3710">
        <v>133</v>
      </c>
    </row>
    <row r="3711" spans="1:18" x14ac:dyDescent="0.25">
      <c r="A3711" t="s">
        <v>4354</v>
      </c>
      <c r="B3711" t="s">
        <v>441</v>
      </c>
      <c r="C3711" t="s">
        <v>330</v>
      </c>
      <c r="D3711" t="s">
        <v>7968</v>
      </c>
      <c r="E3711" t="str">
        <f>VLOOKUP(TRIM(SUBSTITUTE(D3711,CHAR(160),CHAR(32))),Metadata!B$1:C$2632,2,FALSE)</f>
        <v>Audiguier, Vital d', 1569-1624.</v>
      </c>
      <c r="F3711" t="str">
        <f>VLOOKUP(TRIM(SUBSTITUTE(D3711,CHAR(160),CHAR(32))),Metadata!B$1:D$2632,3,FALSE)</f>
        <v>Histoire trage-comique de nostre temps</v>
      </c>
      <c r="G3711">
        <f>VLOOKUP(TRIM(SUBSTITUTE(D3711,CHAR(160),CHAR(32))),Metadata!B$1:E$2632,4,FALSE)</f>
        <v>1615</v>
      </c>
      <c r="H3711" t="s">
        <v>445</v>
      </c>
      <c r="J3711" t="str">
        <f>VLOOKUP(TRIM(SUBSTITUTE(D3711,CHAR(160),CHAR(32))),Metadata!B$1:H$2632,7,FALSE)</f>
        <v>roman</v>
      </c>
      <c r="L3711" t="str">
        <f>VLOOKUP(TRIM(SUBSTITUTE(D3711,CHAR(160),CHAR(32))),Metadata!B$1:J$2632,9,FALSE)</f>
        <v>prose</v>
      </c>
      <c r="M3711">
        <f>VLOOKUP(TRIM(SUBSTITUTE(D3711,CHAR(160),CHAR(32))),Metadata!B$1:K$2632,10,FALSE)</f>
        <v>104473</v>
      </c>
      <c r="N3711" s="1" t="s">
        <v>4200</v>
      </c>
      <c r="O3711">
        <v>83</v>
      </c>
      <c r="P3711">
        <v>93</v>
      </c>
    </row>
    <row r="3712" spans="1:18" x14ac:dyDescent="0.25">
      <c r="A3712" t="s">
        <v>4354</v>
      </c>
      <c r="B3712" t="s">
        <v>441</v>
      </c>
      <c r="C3712" t="s">
        <v>330</v>
      </c>
      <c r="D3712" t="s">
        <v>8149</v>
      </c>
      <c r="E3712" t="str">
        <f>VLOOKUP(TRIM(SUBSTITUTE(D3712,CHAR(160),CHAR(32))),Metadata!B$1:C$2632,2,FALSE)</f>
        <v>Scudéry, Madeleine de, 1607-1701.</v>
      </c>
      <c r="F3712" t="str">
        <f>VLOOKUP(TRIM(SUBSTITUTE(D3712,CHAR(160),CHAR(32))),Metadata!B$1:D$2632,3,FALSE)</f>
        <v>Célinte</v>
      </c>
      <c r="G3712">
        <f>VLOOKUP(TRIM(SUBSTITUTE(D3712,CHAR(160),CHAR(32))),Metadata!B$1:E$2632,4,FALSE)</f>
        <v>1661</v>
      </c>
      <c r="H3712" t="s">
        <v>445</v>
      </c>
      <c r="J3712" t="str">
        <f>VLOOKUP(TRIM(SUBSTITUTE(D3712,CHAR(160),CHAR(32))),Metadata!B$1:H$2632,7,FALSE)</f>
        <v>roman</v>
      </c>
      <c r="L3712" t="str">
        <f>VLOOKUP(TRIM(SUBSTITUTE(D3712,CHAR(160),CHAR(32))),Metadata!B$1:J$2632,9,FALSE)</f>
        <v/>
      </c>
      <c r="M3712">
        <f>VLOOKUP(TRIM(SUBSTITUTE(D3712,CHAR(160),CHAR(32))),Metadata!B$1:K$2632,10,FALSE)</f>
        <v>47017</v>
      </c>
      <c r="N3712" s="1" t="s">
        <v>4201</v>
      </c>
      <c r="O3712">
        <v>196</v>
      </c>
      <c r="P3712">
        <v>205</v>
      </c>
    </row>
    <row r="3713" spans="1:16" x14ac:dyDescent="0.25">
      <c r="A3713" t="s">
        <v>4354</v>
      </c>
      <c r="B3713" t="s">
        <v>441</v>
      </c>
      <c r="C3713" t="s">
        <v>330</v>
      </c>
      <c r="D3713" t="s">
        <v>8053</v>
      </c>
      <c r="E3713" t="str">
        <f>VLOOKUP(TRIM(SUBSTITUTE(D3713,CHAR(160),CHAR(32))),Metadata!B$1:C$2632,2,FALSE)</f>
        <v>Fénelon, François de Salignac de La Mothe-, 1651-1715.</v>
      </c>
      <c r="F3713" t="str">
        <f>VLOOKUP(TRIM(SUBSTITUTE(D3713,CHAR(160),CHAR(32))),Metadata!B$1:D$2632,3,FALSE)</f>
        <v>Les aventures de Télémaque</v>
      </c>
      <c r="G3713">
        <f>VLOOKUP(TRIM(SUBSTITUTE(D3713,CHAR(160),CHAR(32))),Metadata!B$1:E$2632,4,FALSE)</f>
        <v>1699</v>
      </c>
      <c r="H3713" t="s">
        <v>445</v>
      </c>
      <c r="J3713" t="str">
        <f>VLOOKUP(TRIM(SUBSTITUTE(D3713,CHAR(160),CHAR(32))),Metadata!B$1:H$2632,7,FALSE)</f>
        <v>roman</v>
      </c>
      <c r="L3713" t="str">
        <f>VLOOKUP(TRIM(SUBSTITUTE(D3713,CHAR(160),CHAR(32))),Metadata!B$1:J$2632,9,FALSE)</f>
        <v>prose</v>
      </c>
      <c r="M3713">
        <f>VLOOKUP(TRIM(SUBSTITUTE(D3713,CHAR(160),CHAR(32))),Metadata!B$1:K$2632,10,FALSE)</f>
        <v>138152</v>
      </c>
      <c r="N3713" s="1" t="s">
        <v>4202</v>
      </c>
      <c r="O3713">
        <v>119</v>
      </c>
      <c r="P3713">
        <v>131</v>
      </c>
    </row>
    <row r="3714" spans="1:16" x14ac:dyDescent="0.25">
      <c r="A3714" t="s">
        <v>4354</v>
      </c>
      <c r="B3714" t="s">
        <v>441</v>
      </c>
      <c r="C3714" t="s">
        <v>330</v>
      </c>
      <c r="D3714" t="s">
        <v>7910</v>
      </c>
      <c r="E3714" t="str">
        <f>VLOOKUP(TRIM(SUBSTITUTE(D3714,CHAR(160),CHAR(32))),Metadata!B$1:C$2632,2,FALSE)</f>
        <v>Urfé, Honoré d', 1567-1625.</v>
      </c>
      <c r="F3714" t="str">
        <f>VLOOKUP(TRIM(SUBSTITUTE(D3714,CHAR(160),CHAR(32))),Metadata!B$1:D$2632,3,FALSE)</f>
        <v>L'Astrée. T. 4</v>
      </c>
      <c r="G3714">
        <f>VLOOKUP(TRIM(SUBSTITUTE(D3714,CHAR(160),CHAR(32))),Metadata!B$1:E$2632,4,FALSE)</f>
        <v>1624</v>
      </c>
      <c r="H3714" t="s">
        <v>445</v>
      </c>
      <c r="J3714" t="str">
        <f>VLOOKUP(TRIM(SUBSTITUTE(D3714,CHAR(160),CHAR(32))),Metadata!B$1:H$2632,7,FALSE)</f>
        <v>roman</v>
      </c>
      <c r="L3714" t="str">
        <f>VLOOKUP(TRIM(SUBSTITUTE(D3714,CHAR(160),CHAR(32))),Metadata!B$1:J$2632,9,FALSE)</f>
        <v>prose</v>
      </c>
      <c r="M3714">
        <f>VLOOKUP(TRIM(SUBSTITUTE(D3714,CHAR(160),CHAR(32))),Metadata!B$1:K$2632,10,FALSE)</f>
        <v>360162</v>
      </c>
      <c r="N3714" s="1" t="s">
        <v>4203</v>
      </c>
      <c r="O3714">
        <v>243</v>
      </c>
      <c r="P3714">
        <v>252</v>
      </c>
    </row>
    <row r="3715" spans="1:16" x14ac:dyDescent="0.25">
      <c r="A3715" t="s">
        <v>4354</v>
      </c>
      <c r="B3715" t="s">
        <v>441</v>
      </c>
      <c r="C3715" t="s">
        <v>330</v>
      </c>
      <c r="D3715" t="s">
        <v>7905</v>
      </c>
      <c r="E3715" t="str">
        <f>VLOOKUP(TRIM(SUBSTITUTE(D3715,CHAR(160),CHAR(32))),Metadata!B$1:C$2632,2,FALSE)</f>
        <v>Retz, Jean François Paul de Gondi de, 1613-1679.</v>
      </c>
      <c r="F3715" t="str">
        <f>VLOOKUP(TRIM(SUBSTITUTE(D3715,CHAR(160),CHAR(32))),Metadata!B$1:D$2632,3,FALSE)</f>
        <v>Memoires. T. 2</v>
      </c>
      <c r="G3715">
        <f>VLOOKUP(TRIM(SUBSTITUTE(D3715,CHAR(160),CHAR(32))),Metadata!B$1:E$2632,4,FALSE)</f>
        <v>1679</v>
      </c>
      <c r="H3715" t="s">
        <v>445</v>
      </c>
      <c r="J3715" t="str">
        <f>VLOOKUP(TRIM(SUBSTITUTE(D3715,CHAR(160),CHAR(32))),Metadata!B$1:H$2632,7,FALSE)</f>
        <v>memoires</v>
      </c>
      <c r="L3715" t="str">
        <f>VLOOKUP(TRIM(SUBSTITUTE(D3715,CHAR(160),CHAR(32))),Metadata!B$1:J$2632,9,FALSE)</f>
        <v>prose</v>
      </c>
      <c r="M3715">
        <f>VLOOKUP(TRIM(SUBSTITUTE(D3715,CHAR(160),CHAR(32))),Metadata!B$1:K$2632,10,FALSE)</f>
        <v>110889</v>
      </c>
      <c r="N3715" s="1" t="s">
        <v>4204</v>
      </c>
      <c r="O3715">
        <v>317</v>
      </c>
      <c r="P3715">
        <v>327</v>
      </c>
    </row>
    <row r="3716" spans="1:16" x14ac:dyDescent="0.25">
      <c r="A3716" t="s">
        <v>4354</v>
      </c>
      <c r="B3716" t="s">
        <v>441</v>
      </c>
      <c r="C3716" t="s">
        <v>330</v>
      </c>
      <c r="D3716" t="s">
        <v>8149</v>
      </c>
      <c r="E3716" t="str">
        <f>VLOOKUP(TRIM(SUBSTITUTE(D3716,CHAR(160),CHAR(32))),Metadata!B$1:C$2632,2,FALSE)</f>
        <v>Scudéry, Madeleine de, 1607-1701.</v>
      </c>
      <c r="F3716" t="str">
        <f>VLOOKUP(TRIM(SUBSTITUTE(D3716,CHAR(160),CHAR(32))),Metadata!B$1:D$2632,3,FALSE)</f>
        <v>Célinte</v>
      </c>
      <c r="G3716">
        <f>VLOOKUP(TRIM(SUBSTITUTE(D3716,CHAR(160),CHAR(32))),Metadata!B$1:E$2632,4,FALSE)</f>
        <v>1661</v>
      </c>
      <c r="H3716" t="s">
        <v>445</v>
      </c>
      <c r="J3716" t="str">
        <f>VLOOKUP(TRIM(SUBSTITUTE(D3716,CHAR(160),CHAR(32))),Metadata!B$1:H$2632,7,FALSE)</f>
        <v>roman</v>
      </c>
      <c r="L3716" t="str">
        <f>VLOOKUP(TRIM(SUBSTITUTE(D3716,CHAR(160),CHAR(32))),Metadata!B$1:J$2632,9,FALSE)</f>
        <v/>
      </c>
      <c r="M3716">
        <f>VLOOKUP(TRIM(SUBSTITUTE(D3716,CHAR(160),CHAR(32))),Metadata!B$1:K$2632,10,FALSE)</f>
        <v>47017</v>
      </c>
      <c r="N3716" s="1" t="s">
        <v>4205</v>
      </c>
      <c r="O3716">
        <v>65</v>
      </c>
      <c r="P3716">
        <v>73</v>
      </c>
    </row>
    <row r="3717" spans="1:16" x14ac:dyDescent="0.25">
      <c r="A3717" t="s">
        <v>4354</v>
      </c>
      <c r="B3717" t="s">
        <v>441</v>
      </c>
      <c r="C3717" t="s">
        <v>330</v>
      </c>
      <c r="D3717" t="s">
        <v>8047</v>
      </c>
      <c r="E3717" t="str">
        <f>VLOOKUP(TRIM(SUBSTITUTE(D3717,CHAR(160),CHAR(32))),Metadata!B$1:C$2632,2,FALSE)</f>
        <v>Esprit, Mr. (Jacques), 1611-1678.</v>
      </c>
      <c r="F3717" t="str">
        <f>VLOOKUP(TRIM(SUBSTITUTE(D3717,CHAR(160),CHAR(32))),Metadata!B$1:D$2632,3,FALSE)</f>
        <v>La fausseté des vertus humaines</v>
      </c>
      <c r="G3717">
        <f>VLOOKUP(TRIM(SUBSTITUTE(D3717,CHAR(160),CHAR(32))),Metadata!B$1:E$2632,4,FALSE)</f>
        <v>1678</v>
      </c>
      <c r="H3717" t="s">
        <v>445</v>
      </c>
      <c r="J3717" t="str">
        <f>VLOOKUP(TRIM(SUBSTITUTE(D3717,CHAR(160),CHAR(32))),Metadata!B$1:H$2632,7,FALSE)</f>
        <v>traite ou essai</v>
      </c>
      <c r="L3717" t="str">
        <f>VLOOKUP(TRIM(SUBSTITUTE(D3717,CHAR(160),CHAR(32))),Metadata!B$1:J$2632,9,FALSE)</f>
        <v>prose</v>
      </c>
      <c r="M3717">
        <f>VLOOKUP(TRIM(SUBSTITUTE(D3717,CHAR(160),CHAR(32))),Metadata!B$1:K$2632,10,FALSE)</f>
        <v>165161</v>
      </c>
      <c r="N3717" s="1" t="s">
        <v>4206</v>
      </c>
      <c r="O3717">
        <v>415</v>
      </c>
      <c r="P3717">
        <v>424</v>
      </c>
    </row>
    <row r="3718" spans="1:16" x14ac:dyDescent="0.25">
      <c r="A3718" t="s">
        <v>4354</v>
      </c>
      <c r="B3718" t="s">
        <v>441</v>
      </c>
      <c r="C3718" t="s">
        <v>330</v>
      </c>
      <c r="D3718" t="s">
        <v>8053</v>
      </c>
      <c r="E3718" t="str">
        <f>VLOOKUP(TRIM(SUBSTITUTE(D3718,CHAR(160),CHAR(32))),Metadata!B$1:C$2632,2,FALSE)</f>
        <v>Fénelon, François de Salignac de La Mothe-, 1651-1715.</v>
      </c>
      <c r="F3718" t="str">
        <f>VLOOKUP(TRIM(SUBSTITUTE(D3718,CHAR(160),CHAR(32))),Metadata!B$1:D$2632,3,FALSE)</f>
        <v>Les aventures de Télémaque</v>
      </c>
      <c r="G3718">
        <f>VLOOKUP(TRIM(SUBSTITUTE(D3718,CHAR(160),CHAR(32))),Metadata!B$1:E$2632,4,FALSE)</f>
        <v>1699</v>
      </c>
      <c r="H3718" t="s">
        <v>445</v>
      </c>
      <c r="J3718" t="str">
        <f>VLOOKUP(TRIM(SUBSTITUTE(D3718,CHAR(160),CHAR(32))),Metadata!B$1:H$2632,7,FALSE)</f>
        <v>roman</v>
      </c>
      <c r="L3718" t="str">
        <f>VLOOKUP(TRIM(SUBSTITUTE(D3718,CHAR(160),CHAR(32))),Metadata!B$1:J$2632,9,FALSE)</f>
        <v>prose</v>
      </c>
      <c r="M3718">
        <f>VLOOKUP(TRIM(SUBSTITUTE(D3718,CHAR(160),CHAR(32))),Metadata!B$1:K$2632,10,FALSE)</f>
        <v>138152</v>
      </c>
      <c r="N3718" s="1" t="s">
        <v>4207</v>
      </c>
      <c r="O3718">
        <v>189</v>
      </c>
      <c r="P3718">
        <v>198</v>
      </c>
    </row>
    <row r="3719" spans="1:16" x14ac:dyDescent="0.25">
      <c r="A3719" t="s">
        <v>4354</v>
      </c>
      <c r="B3719" t="s">
        <v>441</v>
      </c>
      <c r="C3719" t="s">
        <v>330</v>
      </c>
      <c r="D3719" t="s">
        <v>7909</v>
      </c>
      <c r="E3719" t="str">
        <f>VLOOKUP(TRIM(SUBSTITUTE(D3719,CHAR(160),CHAR(32))),Metadata!B$1:C$2632,2,FALSE)</f>
        <v>Urfé, Honoré d', 1567-1625.</v>
      </c>
      <c r="F3719" t="str">
        <f>VLOOKUP(TRIM(SUBSTITUTE(D3719,CHAR(160),CHAR(32))),Metadata!B$1:D$2632,3,FALSE)</f>
        <v>L'Astrée. T. 3</v>
      </c>
      <c r="G3719">
        <f>VLOOKUP(TRIM(SUBSTITUTE(D3719,CHAR(160),CHAR(32))),Metadata!B$1:E$2632,4,FALSE)</f>
        <v>1619</v>
      </c>
      <c r="H3719" t="s">
        <v>445</v>
      </c>
      <c r="J3719" t="str">
        <f>VLOOKUP(TRIM(SUBSTITUTE(D3719,CHAR(160),CHAR(32))),Metadata!B$1:H$2632,7,FALSE)</f>
        <v>roman</v>
      </c>
      <c r="L3719" t="str">
        <f>VLOOKUP(TRIM(SUBSTITUTE(D3719,CHAR(160),CHAR(32))),Metadata!B$1:J$2632,9,FALSE)</f>
        <v>prose</v>
      </c>
      <c r="M3719">
        <f>VLOOKUP(TRIM(SUBSTITUTE(D3719,CHAR(160),CHAR(32))),Metadata!B$1:K$2632,10,FALSE)</f>
        <v>304708</v>
      </c>
      <c r="N3719" s="1" t="s">
        <v>4208</v>
      </c>
      <c r="O3719">
        <v>37</v>
      </c>
      <c r="P3719">
        <v>46</v>
      </c>
    </row>
    <row r="3720" spans="1:16" x14ac:dyDescent="0.25">
      <c r="A3720" t="s">
        <v>4354</v>
      </c>
      <c r="B3720" t="s">
        <v>441</v>
      </c>
      <c r="C3720" t="s">
        <v>330</v>
      </c>
      <c r="D3720" t="s">
        <v>8047</v>
      </c>
      <c r="E3720" t="str">
        <f>VLOOKUP(TRIM(SUBSTITUTE(D3720,CHAR(160),CHAR(32))),Metadata!B$1:C$2632,2,FALSE)</f>
        <v>Esprit, Mr. (Jacques), 1611-1678.</v>
      </c>
      <c r="F3720" t="str">
        <f>VLOOKUP(TRIM(SUBSTITUTE(D3720,CHAR(160),CHAR(32))),Metadata!B$1:D$2632,3,FALSE)</f>
        <v>La fausseté des vertus humaines</v>
      </c>
      <c r="G3720">
        <f>VLOOKUP(TRIM(SUBSTITUTE(D3720,CHAR(160),CHAR(32))),Metadata!B$1:E$2632,4,FALSE)</f>
        <v>1678</v>
      </c>
      <c r="H3720" t="s">
        <v>445</v>
      </c>
      <c r="J3720" t="str">
        <f>VLOOKUP(TRIM(SUBSTITUTE(D3720,CHAR(160),CHAR(32))),Metadata!B$1:H$2632,7,FALSE)</f>
        <v>traite ou essai</v>
      </c>
      <c r="L3720" t="str">
        <f>VLOOKUP(TRIM(SUBSTITUTE(D3720,CHAR(160),CHAR(32))),Metadata!B$1:J$2632,9,FALSE)</f>
        <v>prose</v>
      </c>
      <c r="M3720">
        <f>VLOOKUP(TRIM(SUBSTITUTE(D3720,CHAR(160),CHAR(32))),Metadata!B$1:K$2632,10,FALSE)</f>
        <v>165161</v>
      </c>
      <c r="N3720" s="1" t="s">
        <v>4209</v>
      </c>
      <c r="O3720">
        <v>58</v>
      </c>
      <c r="P3720">
        <v>67</v>
      </c>
    </row>
    <row r="3721" spans="1:16" x14ac:dyDescent="0.25">
      <c r="A3721" t="s">
        <v>4354</v>
      </c>
      <c r="B3721" t="s">
        <v>441</v>
      </c>
      <c r="C3721" t="s">
        <v>330</v>
      </c>
      <c r="D3721" t="s">
        <v>8099</v>
      </c>
      <c r="E3721" t="str">
        <f>VLOOKUP(TRIM(SUBSTITUTE(D3721,CHAR(160),CHAR(32))),Metadata!B$1:C$2632,2,FALSE)</f>
        <v>Molière, 1622-1673.</v>
      </c>
      <c r="F3721" t="str">
        <f>VLOOKUP(TRIM(SUBSTITUTE(D3721,CHAR(160),CHAR(32))),Metadata!B$1:D$2632,3,FALSE)</f>
        <v>Le médecin malgré lui: comédie</v>
      </c>
      <c r="G3721">
        <f>VLOOKUP(TRIM(SUBSTITUTE(D3721,CHAR(160),CHAR(32))),Metadata!B$1:E$2632,4,FALSE)</f>
        <v>1667</v>
      </c>
      <c r="H3721" t="s">
        <v>445</v>
      </c>
      <c r="J3721" t="str">
        <f>VLOOKUP(TRIM(SUBSTITUTE(D3721,CHAR(160),CHAR(32))),Metadata!B$1:H$2632,7,FALSE)</f>
        <v>theatre</v>
      </c>
      <c r="L3721" t="str">
        <f>VLOOKUP(TRIM(SUBSTITUTE(D3721,CHAR(160),CHAR(32))),Metadata!B$1:J$2632,9,FALSE)</f>
        <v/>
      </c>
      <c r="M3721">
        <f>VLOOKUP(TRIM(SUBSTITUTE(D3721,CHAR(160),CHAR(32))),Metadata!B$1:K$2632,10,FALSE)</f>
        <v>9883</v>
      </c>
      <c r="N3721" s="1" t="s">
        <v>4210</v>
      </c>
      <c r="O3721">
        <v>41</v>
      </c>
      <c r="P3721">
        <v>50</v>
      </c>
    </row>
    <row r="3722" spans="1:16" x14ac:dyDescent="0.25">
      <c r="A3722" t="s">
        <v>4354</v>
      </c>
      <c r="B3722" t="s">
        <v>441</v>
      </c>
      <c r="C3722" t="s">
        <v>330</v>
      </c>
      <c r="D3722" t="s">
        <v>8012</v>
      </c>
      <c r="E3722" t="str">
        <f>VLOOKUP(TRIM(SUBSTITUTE(D3722,CHAR(160),CHAR(32))),Metadata!B$1:C$2632,2,FALSE)</f>
        <v>Coras, Jacques de, 1630-1677.</v>
      </c>
      <c r="F3722" t="str">
        <f>VLOOKUP(TRIM(SUBSTITUTE(D3722,CHAR(160),CHAR(32))),Metadata!B$1:D$2632,3,FALSE)</f>
        <v>Jonas, ou Ninive pénitente</v>
      </c>
      <c r="G3722">
        <f>VLOOKUP(TRIM(SUBSTITUTE(D3722,CHAR(160),CHAR(32))),Metadata!B$1:E$2632,4,FALSE)</f>
        <v>1663</v>
      </c>
      <c r="H3722" t="s">
        <v>445</v>
      </c>
      <c r="J3722" t="str">
        <f>VLOOKUP(TRIM(SUBSTITUTE(D3722,CHAR(160),CHAR(32))),Metadata!B$1:H$2632,7,FALSE)</f>
        <v>poesie</v>
      </c>
      <c r="L3722" t="str">
        <f>VLOOKUP(TRIM(SUBSTITUTE(D3722,CHAR(160),CHAR(32))),Metadata!B$1:J$2632,9,FALSE)</f>
        <v>vers</v>
      </c>
      <c r="M3722">
        <f>VLOOKUP(TRIM(SUBSTITUTE(D3722,CHAR(160),CHAR(32))),Metadata!B$1:K$2632,10,FALSE)</f>
        <v>60363</v>
      </c>
      <c r="N3722" t="s">
        <v>4211</v>
      </c>
      <c r="O3722">
        <v>31</v>
      </c>
      <c r="P3722">
        <v>39</v>
      </c>
    </row>
    <row r="3723" spans="1:16" x14ac:dyDescent="0.25">
      <c r="A3723" t="s">
        <v>4354</v>
      </c>
      <c r="B3723" t="s">
        <v>441</v>
      </c>
      <c r="C3723" t="s">
        <v>330</v>
      </c>
      <c r="D3723" t="s">
        <v>8053</v>
      </c>
      <c r="E3723" t="str">
        <f>VLOOKUP(TRIM(SUBSTITUTE(D3723,CHAR(160),CHAR(32))),Metadata!B$1:C$2632,2,FALSE)</f>
        <v>Fénelon, François de Salignac de La Mothe-, 1651-1715.</v>
      </c>
      <c r="F3723" t="str">
        <f>VLOOKUP(TRIM(SUBSTITUTE(D3723,CHAR(160),CHAR(32))),Metadata!B$1:D$2632,3,FALSE)</f>
        <v>Les aventures de Télémaque</v>
      </c>
      <c r="G3723">
        <f>VLOOKUP(TRIM(SUBSTITUTE(D3723,CHAR(160),CHAR(32))),Metadata!B$1:E$2632,4,FALSE)</f>
        <v>1699</v>
      </c>
      <c r="H3723" t="s">
        <v>445</v>
      </c>
      <c r="J3723" t="str">
        <f>VLOOKUP(TRIM(SUBSTITUTE(D3723,CHAR(160),CHAR(32))),Metadata!B$1:H$2632,7,FALSE)</f>
        <v>roman</v>
      </c>
      <c r="L3723" t="str">
        <f>VLOOKUP(TRIM(SUBSTITUTE(D3723,CHAR(160),CHAR(32))),Metadata!B$1:J$2632,9,FALSE)</f>
        <v>prose</v>
      </c>
      <c r="M3723">
        <f>VLOOKUP(TRIM(SUBSTITUTE(D3723,CHAR(160),CHAR(32))),Metadata!B$1:K$2632,10,FALSE)</f>
        <v>138152</v>
      </c>
      <c r="N3723" s="1" t="s">
        <v>4212</v>
      </c>
      <c r="O3723">
        <v>3</v>
      </c>
      <c r="P3723">
        <v>13</v>
      </c>
    </row>
    <row r="3724" spans="1:16" x14ac:dyDescent="0.25">
      <c r="A3724" t="s">
        <v>4354</v>
      </c>
      <c r="B3724" t="s">
        <v>441</v>
      </c>
      <c r="C3724" t="s">
        <v>330</v>
      </c>
      <c r="D3724" t="s">
        <v>8070</v>
      </c>
      <c r="E3724" t="str">
        <f>VLOOKUP(TRIM(SUBSTITUTE(D3724,CHAR(160),CHAR(32))),Metadata!B$1:C$2632,2,FALSE)</f>
        <v>La Fayette, Madame de (Marie-Madeleine Pioche de La Vergne), 1634-1693.</v>
      </c>
      <c r="F3724" t="str">
        <f>VLOOKUP(TRIM(SUBSTITUTE(D3724,CHAR(160),CHAR(32))),Metadata!B$1:D$2632,3,FALSE)</f>
        <v>La princesse de Clèves</v>
      </c>
      <c r="G3724">
        <f>VLOOKUP(TRIM(SUBSTITUTE(D3724,CHAR(160),CHAR(32))),Metadata!B$1:E$2632,4,FALSE)</f>
        <v>1678</v>
      </c>
      <c r="H3724" t="s">
        <v>445</v>
      </c>
      <c r="J3724" t="str">
        <f>VLOOKUP(TRIM(SUBSTITUTE(D3724,CHAR(160),CHAR(32))),Metadata!B$1:H$2632,7,FALSE)</f>
        <v>traite ou essai</v>
      </c>
      <c r="L3724" t="str">
        <f>VLOOKUP(TRIM(SUBSTITUTE(D3724,CHAR(160),CHAR(32))),Metadata!B$1:J$2632,9,FALSE)</f>
        <v/>
      </c>
      <c r="M3724">
        <f>VLOOKUP(TRIM(SUBSTITUTE(D3724,CHAR(160),CHAR(32))),Metadata!B$1:K$2632,10,FALSE)</f>
        <v>64170</v>
      </c>
      <c r="N3724" s="1" t="s">
        <v>4213</v>
      </c>
      <c r="O3724">
        <v>124</v>
      </c>
      <c r="P3724">
        <v>138</v>
      </c>
    </row>
    <row r="3725" spans="1:16" x14ac:dyDescent="0.25">
      <c r="A3725" t="s">
        <v>4354</v>
      </c>
      <c r="B3725" t="s">
        <v>441</v>
      </c>
      <c r="C3725" t="s">
        <v>330</v>
      </c>
      <c r="D3725" t="s">
        <v>8200</v>
      </c>
      <c r="E3725" t="str">
        <f>VLOOKUP(TRIM(SUBSTITUTE(D3725,CHAR(160),CHAR(32))),Metadata!B$1:C$2632,2,FALSE)</f>
        <v>Challes, Robert, 1659-ca. 1720.</v>
      </c>
      <c r="F3725" t="str">
        <f>VLOOKUP(TRIM(SUBSTITUTE(D3725,CHAR(160),CHAR(32))),Metadata!B$1:D$2632,3,FALSE)</f>
        <v>Les illustres françoises</v>
      </c>
      <c r="G3725">
        <f>VLOOKUP(TRIM(SUBSTITUTE(D3725,CHAR(160),CHAR(32))),Metadata!B$1:E$2632,4,FALSE)</f>
        <v>1713</v>
      </c>
      <c r="H3725" t="s">
        <v>448</v>
      </c>
      <c r="J3725" t="str">
        <f>VLOOKUP(TRIM(SUBSTITUTE(D3725,CHAR(160),CHAR(32))),Metadata!B$1:H$2632,7,FALSE)</f>
        <v>roman</v>
      </c>
      <c r="L3725" t="str">
        <f>VLOOKUP(TRIM(SUBSTITUTE(D3725,CHAR(160),CHAR(32))),Metadata!B$1:J$2632,9,FALSE)</f>
        <v>prose</v>
      </c>
      <c r="M3725">
        <f>VLOOKUP(TRIM(SUBSTITUTE(D3725,CHAR(160),CHAR(32))),Metadata!B$1:K$2632,10,FALSE)</f>
        <v>221100</v>
      </c>
      <c r="N3725" s="1" t="s">
        <v>4214</v>
      </c>
      <c r="O3725">
        <v>401</v>
      </c>
      <c r="P3725">
        <v>410</v>
      </c>
    </row>
    <row r="3726" spans="1:16" x14ac:dyDescent="0.25">
      <c r="A3726" t="s">
        <v>4354</v>
      </c>
      <c r="B3726" t="s">
        <v>441</v>
      </c>
      <c r="C3726" t="s">
        <v>330</v>
      </c>
      <c r="D3726" t="s">
        <v>8176</v>
      </c>
      <c r="E3726" t="str">
        <f>VLOOKUP(TRIM(SUBSTITUTE(D3726,CHAR(160),CHAR(32))),Metadata!B$1:C$2632,2,FALSE)</f>
        <v>Arnaud, François-Thomas-Marie de Baculard d', 1718-1805.</v>
      </c>
      <c r="F3726" t="str">
        <f>VLOOKUP(TRIM(SUBSTITUTE(D3726,CHAR(160),CHAR(32))),Metadata!B$1:D$2632,3,FALSE)</f>
        <v>Le comte de Comminge</v>
      </c>
      <c r="G3726">
        <f>VLOOKUP(TRIM(SUBSTITUTE(D3726,CHAR(160),CHAR(32))),Metadata!B$1:E$2632,4,FALSE)</f>
        <v>1764</v>
      </c>
      <c r="H3726" t="s">
        <v>448</v>
      </c>
      <c r="J3726" t="str">
        <f>VLOOKUP(TRIM(SUBSTITUTE(D3726,CHAR(160),CHAR(32))),Metadata!B$1:H$2632,7,FALSE)</f>
        <v>theatre</v>
      </c>
      <c r="L3726" t="str">
        <f>VLOOKUP(TRIM(SUBSTITUTE(D3726,CHAR(160),CHAR(32))),Metadata!B$1:J$2632,9,FALSE)</f>
        <v>vers</v>
      </c>
      <c r="M3726">
        <f>VLOOKUP(TRIM(SUBSTITUTE(D3726,CHAR(160),CHAR(32))),Metadata!B$1:K$2632,10,FALSE)</f>
        <v>15169</v>
      </c>
      <c r="N3726" s="1" t="s">
        <v>4215</v>
      </c>
      <c r="O3726">
        <v>20</v>
      </c>
      <c r="P3726">
        <v>29</v>
      </c>
    </row>
    <row r="3727" spans="1:16" x14ac:dyDescent="0.25">
      <c r="A3727" t="s">
        <v>4354</v>
      </c>
      <c r="B3727" t="s">
        <v>441</v>
      </c>
      <c r="C3727" t="s">
        <v>330</v>
      </c>
      <c r="D3727" t="s">
        <v>8320</v>
      </c>
      <c r="E3727" t="str">
        <f>VLOOKUP(TRIM(SUBSTITUTE(D3727,CHAR(160),CHAR(32))),Metadata!B$1:C$2632,2,FALSE)</f>
        <v>Marivaux, Pierre Carlet de Chamblain de, 1688-1763.</v>
      </c>
      <c r="F3727" t="str">
        <f>VLOOKUP(TRIM(SUBSTITUTE(D3727,CHAR(160),CHAR(32))),Metadata!B$1:D$2632,3,FALSE)</f>
        <v>Le paysan parvenu. Part 1-4</v>
      </c>
      <c r="G3727">
        <f>VLOOKUP(TRIM(SUBSTITUTE(D3727,CHAR(160),CHAR(32))),Metadata!B$1:E$2632,4,FALSE)</f>
        <v>1734</v>
      </c>
      <c r="H3727" t="s">
        <v>448</v>
      </c>
      <c r="J3727" t="str">
        <f>VLOOKUP(TRIM(SUBSTITUTE(D3727,CHAR(160),CHAR(32))),Metadata!B$1:H$2632,7,FALSE)</f>
        <v>roman</v>
      </c>
      <c r="L3727" t="str">
        <f>VLOOKUP(TRIM(SUBSTITUTE(D3727,CHAR(160),CHAR(32))),Metadata!B$1:J$2632,9,FALSE)</f>
        <v>prose</v>
      </c>
      <c r="M3727">
        <f>VLOOKUP(TRIM(SUBSTITUTE(D3727,CHAR(160),CHAR(32))),Metadata!B$1:K$2632,10,FALSE)</f>
        <v>77896</v>
      </c>
      <c r="N3727" s="1" t="s">
        <v>4216</v>
      </c>
      <c r="O3727">
        <v>277</v>
      </c>
      <c r="P3727">
        <v>291</v>
      </c>
    </row>
    <row r="3728" spans="1:16" x14ac:dyDescent="0.25">
      <c r="A3728" t="s">
        <v>4354</v>
      </c>
      <c r="B3728" t="s">
        <v>441</v>
      </c>
      <c r="C3728" t="s">
        <v>330</v>
      </c>
      <c r="D3728" t="s">
        <v>8328</v>
      </c>
      <c r="E3728" t="str">
        <f>VLOOKUP(TRIM(SUBSTITUTE(D3728,CHAR(160),CHAR(32))),Metadata!B$1:C$2632,2,FALSE)</f>
        <v>Marmontel, Jean François, 1723-1799.</v>
      </c>
      <c r="F3728" t="str">
        <f>VLOOKUP(TRIM(SUBSTITUTE(D3728,CHAR(160),CHAR(32))),Metadata!B$1:D$2632,3,FALSE)</f>
        <v>Les Incas, ou, La destruction de l'empire du Pérou</v>
      </c>
      <c r="G3728">
        <f>VLOOKUP(TRIM(SUBSTITUTE(D3728,CHAR(160),CHAR(32))),Metadata!B$1:E$2632,4,FALSE)</f>
        <v>1777</v>
      </c>
      <c r="H3728" t="s">
        <v>448</v>
      </c>
      <c r="J3728" t="str">
        <f>VLOOKUP(TRIM(SUBSTITUTE(D3728,CHAR(160),CHAR(32))),Metadata!B$1:H$2632,7,FALSE)</f>
        <v>roman</v>
      </c>
      <c r="L3728" t="str">
        <f>VLOOKUP(TRIM(SUBSTITUTE(D3728,CHAR(160),CHAR(32))),Metadata!B$1:J$2632,9,FALSE)</f>
        <v>prose</v>
      </c>
      <c r="M3728">
        <f>VLOOKUP(TRIM(SUBSTITUTE(D3728,CHAR(160),CHAR(32))),Metadata!B$1:K$2632,10,FALSE)</f>
        <v>110202</v>
      </c>
      <c r="N3728" s="1" t="s">
        <v>4217</v>
      </c>
      <c r="O3728">
        <v>45</v>
      </c>
      <c r="P3728">
        <v>56</v>
      </c>
    </row>
    <row r="3729" spans="1:16" x14ac:dyDescent="0.25">
      <c r="A3729" t="s">
        <v>4354</v>
      </c>
      <c r="B3729" t="s">
        <v>441</v>
      </c>
      <c r="C3729" t="s">
        <v>330</v>
      </c>
      <c r="D3729" t="s">
        <v>8423</v>
      </c>
      <c r="E3729" t="str">
        <f>VLOOKUP(TRIM(SUBSTITUTE(D3729,CHAR(160),CHAR(32))),Metadata!B$1:C$2632,2,FALSE)</f>
        <v>Voltaire, 1694-1778.</v>
      </c>
      <c r="F3729" t="str">
        <f>VLOOKUP(TRIM(SUBSTITUTE(D3729,CHAR(160),CHAR(32))),Metadata!B$1:D$2632,3,FALSE)</f>
        <v>Nanine</v>
      </c>
      <c r="G3729">
        <f>VLOOKUP(TRIM(SUBSTITUTE(D3729,CHAR(160),CHAR(32))),Metadata!B$1:E$2632,4,FALSE)</f>
        <v>1749</v>
      </c>
      <c r="H3729" t="s">
        <v>448</v>
      </c>
      <c r="J3729" t="str">
        <f>VLOOKUP(TRIM(SUBSTITUTE(D3729,CHAR(160),CHAR(32))),Metadata!B$1:H$2632,7,FALSE)</f>
        <v>theatre</v>
      </c>
      <c r="L3729" t="str">
        <f>VLOOKUP(TRIM(SUBSTITUTE(D3729,CHAR(160),CHAR(32))),Metadata!B$1:J$2632,9,FALSE)</f>
        <v>vers</v>
      </c>
      <c r="M3729">
        <f>VLOOKUP(TRIM(SUBSTITUTE(D3729,CHAR(160),CHAR(32))),Metadata!B$1:K$2632,10,FALSE)</f>
        <v>11433</v>
      </c>
      <c r="N3729" t="s">
        <v>4218</v>
      </c>
      <c r="O3729">
        <v>40</v>
      </c>
      <c r="P3729">
        <v>49</v>
      </c>
    </row>
    <row r="3730" spans="1:16" x14ac:dyDescent="0.25">
      <c r="A3730" t="s">
        <v>4354</v>
      </c>
      <c r="B3730" t="s">
        <v>441</v>
      </c>
      <c r="C3730" t="s">
        <v>330</v>
      </c>
      <c r="D3730" t="s">
        <v>8293</v>
      </c>
      <c r="E3730" t="str">
        <f>VLOOKUP(TRIM(SUBSTITUTE(D3730,CHAR(160),CHAR(32))),Metadata!B$1:C$2632,2,FALSE)</f>
        <v>Laclos, Choderlos de, 1741-1803.</v>
      </c>
      <c r="F3730" t="str">
        <f>VLOOKUP(TRIM(SUBSTITUTE(D3730,CHAR(160),CHAR(32))),Metadata!B$1:D$2632,3,FALSE)</f>
        <v>Les liaisons dangereuses</v>
      </c>
      <c r="G3730">
        <f>VLOOKUP(TRIM(SUBSTITUTE(D3730,CHAR(160),CHAR(32))),Metadata!B$1:E$2632,4,FALSE)</f>
        <v>1782</v>
      </c>
      <c r="H3730" t="s">
        <v>448</v>
      </c>
      <c r="J3730" t="str">
        <f>VLOOKUP(TRIM(SUBSTITUTE(D3730,CHAR(160),CHAR(32))),Metadata!B$1:H$2632,7,FALSE)</f>
        <v>roman</v>
      </c>
      <c r="L3730" t="str">
        <f>VLOOKUP(TRIM(SUBSTITUTE(D3730,CHAR(160),CHAR(32))),Metadata!B$1:J$2632,9,FALSE)</f>
        <v>prose</v>
      </c>
      <c r="M3730">
        <f>VLOOKUP(TRIM(SUBSTITUTE(D3730,CHAR(160),CHAR(32))),Metadata!B$1:K$2632,10,FALSE)</f>
        <v>149273</v>
      </c>
      <c r="N3730" s="1" t="s">
        <v>4219</v>
      </c>
      <c r="O3730">
        <v>118</v>
      </c>
      <c r="P3730">
        <v>127</v>
      </c>
    </row>
    <row r="3731" spans="1:16" x14ac:dyDescent="0.25">
      <c r="A3731" t="s">
        <v>4354</v>
      </c>
      <c r="B3731" t="s">
        <v>441</v>
      </c>
      <c r="C3731" t="s">
        <v>330</v>
      </c>
      <c r="D3731" t="s">
        <v>8293</v>
      </c>
      <c r="E3731" t="str">
        <f>VLOOKUP(TRIM(SUBSTITUTE(D3731,CHAR(160),CHAR(32))),Metadata!B$1:C$2632,2,FALSE)</f>
        <v>Laclos, Choderlos de, 1741-1803.</v>
      </c>
      <c r="F3731" t="str">
        <f>VLOOKUP(TRIM(SUBSTITUTE(D3731,CHAR(160),CHAR(32))),Metadata!B$1:D$2632,3,FALSE)</f>
        <v>Les liaisons dangereuses</v>
      </c>
      <c r="G3731">
        <f>VLOOKUP(TRIM(SUBSTITUTE(D3731,CHAR(160),CHAR(32))),Metadata!B$1:E$2632,4,FALSE)</f>
        <v>1782</v>
      </c>
      <c r="H3731" t="s">
        <v>448</v>
      </c>
      <c r="J3731" t="str">
        <f>VLOOKUP(TRIM(SUBSTITUTE(D3731,CHAR(160),CHAR(32))),Metadata!B$1:H$2632,7,FALSE)</f>
        <v>roman</v>
      </c>
      <c r="L3731" t="str">
        <f>VLOOKUP(TRIM(SUBSTITUTE(D3731,CHAR(160),CHAR(32))),Metadata!B$1:J$2632,9,FALSE)</f>
        <v>prose</v>
      </c>
      <c r="M3731">
        <f>VLOOKUP(TRIM(SUBSTITUTE(D3731,CHAR(160),CHAR(32))),Metadata!B$1:K$2632,10,FALSE)</f>
        <v>149273</v>
      </c>
      <c r="N3731" s="1" t="s">
        <v>4220</v>
      </c>
      <c r="O3731">
        <v>13</v>
      </c>
      <c r="P3731">
        <v>22</v>
      </c>
    </row>
    <row r="3732" spans="1:16" x14ac:dyDescent="0.25">
      <c r="A3732" t="s">
        <v>4354</v>
      </c>
      <c r="B3732" t="s">
        <v>441</v>
      </c>
      <c r="C3732" t="s">
        <v>330</v>
      </c>
      <c r="D3732" t="s">
        <v>8208</v>
      </c>
      <c r="E3732" t="str">
        <f>VLOOKUP(TRIM(SUBSTITUTE(D3732,CHAR(160),CHAR(32))),Metadata!B$1:C$2632,2,FALSE)</f>
        <v>Chénier, André, 1762-1794.</v>
      </c>
      <c r="F3732" t="str">
        <f>VLOOKUP(TRIM(SUBSTITUTE(D3732,CHAR(160),CHAR(32))),Metadata!B$1:D$2632,3,FALSE)</f>
        <v>Élégies</v>
      </c>
      <c r="G3732">
        <f>VLOOKUP(TRIM(SUBSTITUTE(D3732,CHAR(160),CHAR(32))),Metadata!B$1:E$2632,4,FALSE)</f>
        <v>1794</v>
      </c>
      <c r="H3732" t="s">
        <v>448</v>
      </c>
      <c r="J3732" t="str">
        <f>VLOOKUP(TRIM(SUBSTITUTE(D3732,CHAR(160),CHAR(32))),Metadata!B$1:H$2632,7,FALSE)</f>
        <v>poesie</v>
      </c>
      <c r="L3732" t="str">
        <f>VLOOKUP(TRIM(SUBSTITUTE(D3732,CHAR(160),CHAR(32))),Metadata!B$1:J$2632,9,FALSE)</f>
        <v>vers</v>
      </c>
      <c r="M3732">
        <f>VLOOKUP(TRIM(SUBSTITUTE(D3732,CHAR(160),CHAR(32))),Metadata!B$1:K$2632,10,FALSE)</f>
        <v>34293</v>
      </c>
      <c r="N3732" s="1" t="s">
        <v>4221</v>
      </c>
      <c r="O3732">
        <v>7</v>
      </c>
      <c r="P3732">
        <v>16</v>
      </c>
    </row>
    <row r="3733" spans="1:16" x14ac:dyDescent="0.25">
      <c r="A3733" t="s">
        <v>4354</v>
      </c>
      <c r="B3733" t="s">
        <v>441</v>
      </c>
      <c r="C3733" t="s">
        <v>330</v>
      </c>
      <c r="D3733" t="s">
        <v>8329</v>
      </c>
      <c r="E3733" t="str">
        <f>VLOOKUP(TRIM(SUBSTITUTE(D3733,CHAR(160),CHAR(32))),Metadata!B$1:C$2632,2,FALSE)</f>
        <v>Marmontel, Jean François, 1723-1799.</v>
      </c>
      <c r="F3733" t="str">
        <f>VLOOKUP(TRIM(SUBSTITUTE(D3733,CHAR(160),CHAR(32))),Metadata!B$1:D$2632,3,FALSE)</f>
        <v>Poétique françoise</v>
      </c>
      <c r="G3733">
        <f>VLOOKUP(TRIM(SUBSTITUTE(D3733,CHAR(160),CHAR(32))),Metadata!B$1:E$2632,4,FALSE)</f>
        <v>1763</v>
      </c>
      <c r="H3733" t="s">
        <v>448</v>
      </c>
      <c r="J3733" t="str">
        <f>VLOOKUP(TRIM(SUBSTITUTE(D3733,CHAR(160),CHAR(32))),Metadata!B$1:H$2632,7,FALSE)</f>
        <v>melanges litteraires</v>
      </c>
      <c r="L3733" t="str">
        <f>VLOOKUP(TRIM(SUBSTITUTE(D3733,CHAR(160),CHAR(32))),Metadata!B$1:J$2632,9,FALSE)</f>
        <v>prose</v>
      </c>
      <c r="M3733">
        <f>VLOOKUP(TRIM(SUBSTITUTE(D3733,CHAR(160),CHAR(32))),Metadata!B$1:K$2632,10,FALSE)</f>
        <v>160901</v>
      </c>
      <c r="N3733" s="1" t="s">
        <v>4222</v>
      </c>
      <c r="O3733">
        <v>124</v>
      </c>
      <c r="P3733">
        <v>133</v>
      </c>
    </row>
    <row r="3734" spans="1:16" x14ac:dyDescent="0.25">
      <c r="A3734" t="s">
        <v>4354</v>
      </c>
      <c r="B3734" t="s">
        <v>441</v>
      </c>
      <c r="C3734" t="s">
        <v>330</v>
      </c>
      <c r="D3734" t="s">
        <v>8397</v>
      </c>
      <c r="E3734" t="str">
        <f>VLOOKUP(TRIM(SUBSTITUTE(D3734,CHAR(160),CHAR(32))),Metadata!B$1:C$2632,2,FALSE)</f>
        <v>Sedaine, Michel-Jean, 1719-1797.</v>
      </c>
      <c r="F3734" t="str">
        <f>VLOOKUP(TRIM(SUBSTITUTE(D3734,CHAR(160),CHAR(32))),Metadata!B$1:D$2632,3,FALSE)</f>
        <v>Le philosophe sans le savoir: comédie en cinq actes</v>
      </c>
      <c r="G3734">
        <f>VLOOKUP(TRIM(SUBSTITUTE(D3734,CHAR(160),CHAR(32))),Metadata!B$1:E$2632,4,FALSE)</f>
        <v>1765</v>
      </c>
      <c r="H3734" t="s">
        <v>448</v>
      </c>
      <c r="J3734" t="str">
        <f>VLOOKUP(TRIM(SUBSTITUTE(D3734,CHAR(160),CHAR(32))),Metadata!B$1:H$2632,7,FALSE)</f>
        <v>theatre</v>
      </c>
      <c r="L3734" t="str">
        <f>VLOOKUP(TRIM(SUBSTITUTE(D3734,CHAR(160),CHAR(32))),Metadata!B$1:J$2632,9,FALSE)</f>
        <v>prose</v>
      </c>
      <c r="M3734">
        <f>VLOOKUP(TRIM(SUBSTITUTE(D3734,CHAR(160),CHAR(32))),Metadata!B$1:K$2632,10,FALSE)</f>
        <v>13484</v>
      </c>
      <c r="N3734" s="1" t="s">
        <v>4223</v>
      </c>
      <c r="O3734">
        <v>16</v>
      </c>
      <c r="P3734">
        <v>31</v>
      </c>
    </row>
    <row r="3735" spans="1:16" x14ac:dyDescent="0.25">
      <c r="A3735" t="s">
        <v>4354</v>
      </c>
      <c r="B3735" t="s">
        <v>441</v>
      </c>
      <c r="C3735" t="s">
        <v>330</v>
      </c>
      <c r="D3735" t="s">
        <v>8200</v>
      </c>
      <c r="E3735" t="str">
        <f>VLOOKUP(TRIM(SUBSTITUTE(D3735,CHAR(160),CHAR(32))),Metadata!B$1:C$2632,2,FALSE)</f>
        <v>Challes, Robert, 1659-ca. 1720.</v>
      </c>
      <c r="F3735" t="str">
        <f>VLOOKUP(TRIM(SUBSTITUTE(D3735,CHAR(160),CHAR(32))),Metadata!B$1:D$2632,3,FALSE)</f>
        <v>Les illustres françoises</v>
      </c>
      <c r="G3735">
        <f>VLOOKUP(TRIM(SUBSTITUTE(D3735,CHAR(160),CHAR(32))),Metadata!B$1:E$2632,4,FALSE)</f>
        <v>1713</v>
      </c>
      <c r="H3735" t="s">
        <v>448</v>
      </c>
      <c r="J3735" t="str">
        <f>VLOOKUP(TRIM(SUBSTITUTE(D3735,CHAR(160),CHAR(32))),Metadata!B$1:H$2632,7,FALSE)</f>
        <v>roman</v>
      </c>
      <c r="L3735" t="str">
        <f>VLOOKUP(TRIM(SUBSTITUTE(D3735,CHAR(160),CHAR(32))),Metadata!B$1:J$2632,9,FALSE)</f>
        <v>prose</v>
      </c>
      <c r="M3735">
        <f>VLOOKUP(TRIM(SUBSTITUTE(D3735,CHAR(160),CHAR(32))),Metadata!B$1:K$2632,10,FALSE)</f>
        <v>221100</v>
      </c>
      <c r="N3735" s="1" t="s">
        <v>4224</v>
      </c>
      <c r="O3735">
        <v>5</v>
      </c>
      <c r="P3735">
        <v>13</v>
      </c>
    </row>
    <row r="3736" spans="1:16" x14ac:dyDescent="0.25">
      <c r="A3736" t="s">
        <v>4354</v>
      </c>
      <c r="B3736" t="s">
        <v>441</v>
      </c>
      <c r="C3736" t="s">
        <v>330</v>
      </c>
      <c r="D3736" t="s">
        <v>8211</v>
      </c>
      <c r="E3736" t="str">
        <f>VLOOKUP(TRIM(SUBSTITUTE(D3736,CHAR(160),CHAR(32))),Metadata!B$1:C$2632,2,FALSE)</f>
        <v>Condillac, Etienne Bonnot de, 1714-1780.</v>
      </c>
      <c r="F3736" t="str">
        <f>VLOOKUP(TRIM(SUBSTITUTE(D3736,CHAR(160),CHAR(32))),Metadata!B$1:D$2632,3,FALSE)</f>
        <v>Cours instruction du prince</v>
      </c>
      <c r="G3736">
        <f>VLOOKUP(TRIM(SUBSTITUTE(D3736,CHAR(160),CHAR(32))),Metadata!B$1:E$2632,4,FALSE)</f>
        <v>1775</v>
      </c>
      <c r="H3736" t="s">
        <v>448</v>
      </c>
      <c r="J3736" t="str">
        <f>VLOOKUP(TRIM(SUBSTITUTE(D3736,CHAR(160),CHAR(32))),Metadata!B$1:H$2632,7,FALSE)</f>
        <v>traite ou essai</v>
      </c>
      <c r="L3736" t="str">
        <f>VLOOKUP(TRIM(SUBSTITUTE(D3736,CHAR(160),CHAR(32))),Metadata!B$1:J$2632,9,FALSE)</f>
        <v>prose</v>
      </c>
      <c r="M3736">
        <f>VLOOKUP(TRIM(SUBSTITUTE(D3736,CHAR(160),CHAR(32))),Metadata!B$1:K$2632,10,FALSE)</f>
        <v>55466</v>
      </c>
      <c r="N3736" s="1" t="s">
        <v>4225</v>
      </c>
      <c r="O3736">
        <v>91</v>
      </c>
      <c r="P3736">
        <v>104</v>
      </c>
    </row>
    <row r="3737" spans="1:16" x14ac:dyDescent="0.25">
      <c r="A3737" t="s">
        <v>4354</v>
      </c>
      <c r="B3737" t="s">
        <v>441</v>
      </c>
      <c r="C3737" t="s">
        <v>330</v>
      </c>
      <c r="D3737" t="s">
        <v>8398</v>
      </c>
      <c r="E3737" t="str">
        <f>VLOOKUP(TRIM(SUBSTITUTE(D3737,CHAR(160),CHAR(32))),Metadata!B$1:C$2632,2,FALSE)</f>
        <v>Sénac de Meilhan, Gabriel, 1736-1803.</v>
      </c>
      <c r="F3737" t="str">
        <f>VLOOKUP(TRIM(SUBSTITUTE(D3737,CHAR(160),CHAR(32))),Metadata!B$1:D$2632,3,FALSE)</f>
        <v>L'émigré</v>
      </c>
      <c r="G3737">
        <f>VLOOKUP(TRIM(SUBSTITUTE(D3737,CHAR(160),CHAR(32))),Metadata!B$1:E$2632,4,FALSE)</f>
        <v>1797</v>
      </c>
      <c r="H3737" t="s">
        <v>448</v>
      </c>
      <c r="J3737" t="str">
        <f>VLOOKUP(TRIM(SUBSTITUTE(D3737,CHAR(160),CHAR(32))),Metadata!B$1:H$2632,7,FALSE)</f>
        <v>roman</v>
      </c>
      <c r="L3737" t="str">
        <f>VLOOKUP(TRIM(SUBSTITUTE(D3737,CHAR(160),CHAR(32))),Metadata!B$1:J$2632,9,FALSE)</f>
        <v>prose</v>
      </c>
      <c r="M3737">
        <f>VLOOKUP(TRIM(SUBSTITUTE(D3737,CHAR(160),CHAR(32))),Metadata!B$1:K$2632,10,FALSE)</f>
        <v>139354</v>
      </c>
      <c r="N3737" s="1" t="s">
        <v>4226</v>
      </c>
      <c r="O3737">
        <v>59</v>
      </c>
      <c r="P3737">
        <v>67</v>
      </c>
    </row>
    <row r="3738" spans="1:16" x14ac:dyDescent="0.25">
      <c r="A3738" t="s">
        <v>4354</v>
      </c>
      <c r="B3738" t="s">
        <v>441</v>
      </c>
      <c r="C3738" t="s">
        <v>330</v>
      </c>
      <c r="D3738" t="s">
        <v>8186</v>
      </c>
      <c r="E3738" t="str">
        <f>VLOOKUP(TRIM(SUBSTITUTE(D3738,CHAR(160),CHAR(32))),Metadata!B$1:C$2632,2,FALSE)</f>
        <v>Belloy, Pierre Laurent Buyrette de, 1727-1775.</v>
      </c>
      <c r="F3738" t="str">
        <f>VLOOKUP(TRIM(SUBSTITUTE(D3738,CHAR(160),CHAR(32))),Metadata!B$1:D$2632,3,FALSE)</f>
        <v>Gabrielle de Vergy</v>
      </c>
      <c r="G3738">
        <f>VLOOKUP(TRIM(SUBSTITUTE(D3738,CHAR(160),CHAR(32))),Metadata!B$1:E$2632,4,FALSE)</f>
        <v>1770</v>
      </c>
      <c r="H3738" t="s">
        <v>448</v>
      </c>
      <c r="J3738" t="str">
        <f>VLOOKUP(TRIM(SUBSTITUTE(D3738,CHAR(160),CHAR(32))),Metadata!B$1:H$2632,7,FALSE)</f>
        <v>theatre</v>
      </c>
      <c r="L3738" t="str">
        <f>VLOOKUP(TRIM(SUBSTITUTE(D3738,CHAR(160),CHAR(32))),Metadata!B$1:J$2632,9,FALSE)</f>
        <v>vers</v>
      </c>
      <c r="M3738">
        <f>VLOOKUP(TRIM(SUBSTITUTE(D3738,CHAR(160),CHAR(32))),Metadata!B$1:K$2632,10,FALSE)</f>
        <v>22188</v>
      </c>
      <c r="N3738" t="s">
        <v>4227</v>
      </c>
      <c r="O3738">
        <v>71</v>
      </c>
      <c r="P3738">
        <v>80</v>
      </c>
    </row>
    <row r="3739" spans="1:16" x14ac:dyDescent="0.25">
      <c r="A3739" t="s">
        <v>4354</v>
      </c>
      <c r="B3739" t="s">
        <v>441</v>
      </c>
      <c r="C3739" t="s">
        <v>330</v>
      </c>
      <c r="D3739" t="s">
        <v>8425</v>
      </c>
      <c r="E3739" t="str">
        <f>VLOOKUP(TRIM(SUBSTITUTE(D3739,CHAR(160),CHAR(32))),Metadata!B$1:C$2632,2,FALSE)</f>
        <v>Voltaire, 1694-1778.</v>
      </c>
      <c r="F3739" t="str">
        <f>VLOOKUP(TRIM(SUBSTITUTE(D3739,CHAR(160),CHAR(32))),Metadata!B$1:D$2632,3,FALSE)</f>
        <v>Tancrède</v>
      </c>
      <c r="G3739">
        <f>VLOOKUP(TRIM(SUBSTITUTE(D3739,CHAR(160),CHAR(32))),Metadata!B$1:E$2632,4,FALSE)</f>
        <v>1761</v>
      </c>
      <c r="H3739" t="s">
        <v>448</v>
      </c>
      <c r="J3739" t="str">
        <f>VLOOKUP(TRIM(SUBSTITUTE(D3739,CHAR(160),CHAR(32))),Metadata!B$1:H$2632,7,FALSE)</f>
        <v>theatre</v>
      </c>
      <c r="L3739" t="str">
        <f>VLOOKUP(TRIM(SUBSTITUTE(D3739,CHAR(160),CHAR(32))),Metadata!B$1:J$2632,9,FALSE)</f>
        <v>vers</v>
      </c>
      <c r="M3739">
        <f>VLOOKUP(TRIM(SUBSTITUTE(D3739,CHAR(160),CHAR(32))),Metadata!B$1:K$2632,10,FALSE)</f>
        <v>15419</v>
      </c>
      <c r="N3739" s="1" t="s">
        <v>4228</v>
      </c>
      <c r="O3739">
        <v>3</v>
      </c>
      <c r="P3739">
        <v>11</v>
      </c>
    </row>
    <row r="3740" spans="1:16" x14ac:dyDescent="0.25">
      <c r="A3740" t="s">
        <v>4354</v>
      </c>
      <c r="B3740" t="s">
        <v>441</v>
      </c>
      <c r="C3740" t="s">
        <v>330</v>
      </c>
      <c r="D3740" t="s">
        <v>8272</v>
      </c>
      <c r="E3740" t="str">
        <f>VLOOKUP(TRIM(SUBSTITUTE(D3740,CHAR(160),CHAR(32))),Metadata!B$1:C$2632,2,FALSE)</f>
        <v>Grafigny, Mme de (Françoise d'Issembourg d'Happoncourt), 1695-1758.</v>
      </c>
      <c r="F3740" t="str">
        <f>VLOOKUP(TRIM(SUBSTITUTE(D3740,CHAR(160),CHAR(32))),Metadata!B$1:D$2632,3,FALSE)</f>
        <v>Cénie: pièce nouvelle, en cinq actes.</v>
      </c>
      <c r="G3740">
        <f>VLOOKUP(TRIM(SUBSTITUTE(D3740,CHAR(160),CHAR(32))),Metadata!B$1:E$2632,4,FALSE)</f>
        <v>1751</v>
      </c>
      <c r="H3740" t="s">
        <v>448</v>
      </c>
      <c r="J3740" t="str">
        <f>VLOOKUP(TRIM(SUBSTITUTE(D3740,CHAR(160),CHAR(32))),Metadata!B$1:H$2632,7,FALSE)</f>
        <v>theatre</v>
      </c>
      <c r="L3740" t="str">
        <f>VLOOKUP(TRIM(SUBSTITUTE(D3740,CHAR(160),CHAR(32))),Metadata!B$1:J$2632,9,FALSE)</f>
        <v>prose</v>
      </c>
      <c r="M3740">
        <f>VLOOKUP(TRIM(SUBSTITUTE(D3740,CHAR(160),CHAR(32))),Metadata!B$1:K$2632,10,FALSE)</f>
        <v>13450</v>
      </c>
      <c r="N3740" s="1" t="s">
        <v>4229</v>
      </c>
      <c r="O3740">
        <v>48</v>
      </c>
      <c r="P3740">
        <v>59</v>
      </c>
    </row>
    <row r="3741" spans="1:16" x14ac:dyDescent="0.25">
      <c r="A3741" t="s">
        <v>4354</v>
      </c>
      <c r="B3741" t="s">
        <v>441</v>
      </c>
      <c r="C3741" t="s">
        <v>330</v>
      </c>
      <c r="D3741" t="s">
        <v>8223</v>
      </c>
      <c r="E3741" t="str">
        <f>VLOOKUP(TRIM(SUBSTITUTE(D3741,CHAR(160),CHAR(32))),Metadata!B$1:C$2632,2,FALSE)</f>
        <v>Crébillon, M. de (Prosper Jolyot), 1674-1762.</v>
      </c>
      <c r="F3741" t="str">
        <f>VLOOKUP(TRIM(SUBSTITUTE(D3741,CHAR(160),CHAR(32))),Metadata!B$1:D$2632,3,FALSE)</f>
        <v>Rhadamiste et Zénobie</v>
      </c>
      <c r="G3741">
        <f>VLOOKUP(TRIM(SUBSTITUTE(D3741,CHAR(160),CHAR(32))),Metadata!B$1:E$2632,4,FALSE)</f>
        <v>1711</v>
      </c>
      <c r="H3741" t="s">
        <v>448</v>
      </c>
      <c r="J3741" t="str">
        <f>VLOOKUP(TRIM(SUBSTITUTE(D3741,CHAR(160),CHAR(32))),Metadata!B$1:H$2632,7,FALSE)</f>
        <v>theatre</v>
      </c>
      <c r="L3741" t="str">
        <f>VLOOKUP(TRIM(SUBSTITUTE(D3741,CHAR(160),CHAR(32))),Metadata!B$1:J$2632,9,FALSE)</f>
        <v>vers</v>
      </c>
      <c r="M3741">
        <f>VLOOKUP(TRIM(SUBSTITUTE(D3741,CHAR(160),CHAR(32))),Metadata!B$1:K$2632,10,FALSE)</f>
        <v>13246</v>
      </c>
      <c r="N3741" t="s">
        <v>4230</v>
      </c>
      <c r="O3741">
        <v>78</v>
      </c>
      <c r="P3741">
        <v>89</v>
      </c>
    </row>
    <row r="3742" spans="1:16" x14ac:dyDescent="0.25">
      <c r="A3742" t="s">
        <v>4354</v>
      </c>
      <c r="B3742" t="s">
        <v>441</v>
      </c>
      <c r="C3742" t="s">
        <v>330</v>
      </c>
      <c r="D3742" t="s">
        <v>8259</v>
      </c>
      <c r="E3742" t="str">
        <f>VLOOKUP(TRIM(SUBSTITUTE(D3742,CHAR(160),CHAR(32))),Metadata!B$1:C$2632,2,FALSE)</f>
        <v>Fénelon, François de Salignac de La Mothe-, 1651-1715.</v>
      </c>
      <c r="F3742" t="str">
        <f>VLOOKUP(TRIM(SUBSTITUTE(D3742,CHAR(160),CHAR(32))),Metadata!B$1:D$2632,3,FALSE)</f>
        <v>Dialogues des morts: composés pour l'éducation d'un prince</v>
      </c>
      <c r="G3742">
        <f>VLOOKUP(TRIM(SUBSTITUTE(D3742,CHAR(160),CHAR(32))),Metadata!B$1:E$2632,4,FALSE)</f>
        <v>1715</v>
      </c>
      <c r="H3742" t="s">
        <v>448</v>
      </c>
      <c r="J3742" t="str">
        <f>VLOOKUP(TRIM(SUBSTITUTE(D3742,CHAR(160),CHAR(32))),Metadata!B$1:H$2632,7,FALSE)</f>
        <v>melanges litteraires</v>
      </c>
      <c r="L3742" t="str">
        <f>VLOOKUP(TRIM(SUBSTITUTE(D3742,CHAR(160),CHAR(32))),Metadata!B$1:J$2632,9,FALSE)</f>
        <v>prose</v>
      </c>
      <c r="M3742">
        <f>VLOOKUP(TRIM(SUBSTITUTE(D3742,CHAR(160),CHAR(32))),Metadata!B$1:K$2632,10,FALSE)</f>
        <v>79080</v>
      </c>
      <c r="N3742" s="1" t="s">
        <v>4231</v>
      </c>
      <c r="O3742">
        <v>50</v>
      </c>
      <c r="P3742">
        <v>61</v>
      </c>
    </row>
    <row r="3743" spans="1:16" x14ac:dyDescent="0.25">
      <c r="A3743" t="s">
        <v>4354</v>
      </c>
      <c r="B3743" t="s">
        <v>441</v>
      </c>
      <c r="C3743" t="s">
        <v>330</v>
      </c>
      <c r="D3743" t="s">
        <v>8200</v>
      </c>
      <c r="E3743" t="str">
        <f>VLOOKUP(TRIM(SUBSTITUTE(D3743,CHAR(160),CHAR(32))),Metadata!B$1:C$2632,2,FALSE)</f>
        <v>Challes, Robert, 1659-ca. 1720.</v>
      </c>
      <c r="F3743" t="str">
        <f>VLOOKUP(TRIM(SUBSTITUTE(D3743,CHAR(160),CHAR(32))),Metadata!B$1:D$2632,3,FALSE)</f>
        <v>Les illustres françoises</v>
      </c>
      <c r="G3743">
        <f>VLOOKUP(TRIM(SUBSTITUTE(D3743,CHAR(160),CHAR(32))),Metadata!B$1:E$2632,4,FALSE)</f>
        <v>1713</v>
      </c>
      <c r="H3743" t="s">
        <v>448</v>
      </c>
      <c r="J3743" t="str">
        <f>VLOOKUP(TRIM(SUBSTITUTE(D3743,CHAR(160),CHAR(32))),Metadata!B$1:H$2632,7,FALSE)</f>
        <v>roman</v>
      </c>
      <c r="L3743" t="str">
        <f>VLOOKUP(TRIM(SUBSTITUTE(D3743,CHAR(160),CHAR(32))),Metadata!B$1:J$2632,9,FALSE)</f>
        <v>prose</v>
      </c>
      <c r="M3743">
        <f>VLOOKUP(TRIM(SUBSTITUTE(D3743,CHAR(160),CHAR(32))),Metadata!B$1:K$2632,10,FALSE)</f>
        <v>221100</v>
      </c>
      <c r="N3743" s="1" t="s">
        <v>4232</v>
      </c>
      <c r="O3743">
        <v>137</v>
      </c>
      <c r="P3743">
        <v>147</v>
      </c>
    </row>
    <row r="3744" spans="1:16" x14ac:dyDescent="0.25">
      <c r="A3744" t="s">
        <v>4354</v>
      </c>
      <c r="B3744" t="s">
        <v>441</v>
      </c>
      <c r="C3744" t="s">
        <v>330</v>
      </c>
      <c r="D3744" t="s">
        <v>8285</v>
      </c>
      <c r="E3744" t="str">
        <f>VLOOKUP(TRIM(SUBSTITUTE(D3744,CHAR(160),CHAR(32))),Metadata!B$1:C$2632,2,FALSE)</f>
        <v>La Harpe, Jean-François de, 1739-1803.</v>
      </c>
      <c r="F3744" t="str">
        <f>VLOOKUP(TRIM(SUBSTITUTE(D3744,CHAR(160),CHAR(32))),Metadata!B$1:D$2632,3,FALSE)</f>
        <v>Mélanie</v>
      </c>
      <c r="G3744">
        <f>VLOOKUP(TRIM(SUBSTITUTE(D3744,CHAR(160),CHAR(32))),Metadata!B$1:E$2632,4,FALSE)</f>
        <v>1770</v>
      </c>
      <c r="H3744" t="s">
        <v>448</v>
      </c>
      <c r="J3744" t="str">
        <f>VLOOKUP(TRIM(SUBSTITUTE(D3744,CHAR(160),CHAR(32))),Metadata!B$1:H$2632,7,FALSE)</f>
        <v>theatre</v>
      </c>
      <c r="L3744" t="str">
        <f>VLOOKUP(TRIM(SUBSTITUTE(D3744,CHAR(160),CHAR(32))),Metadata!B$1:J$2632,9,FALSE)</f>
        <v>vers</v>
      </c>
      <c r="M3744">
        <f>VLOOKUP(TRIM(SUBSTITUTE(D3744,CHAR(160),CHAR(32))),Metadata!B$1:K$2632,10,FALSE)</f>
        <v>12686</v>
      </c>
      <c r="N3744" t="s">
        <v>4233</v>
      </c>
      <c r="O3744">
        <v>100</v>
      </c>
      <c r="P3744">
        <v>109</v>
      </c>
    </row>
    <row r="3745" spans="1:18" x14ac:dyDescent="0.25">
      <c r="A3745" t="s">
        <v>4354</v>
      </c>
      <c r="B3745" t="s">
        <v>441</v>
      </c>
      <c r="C3745" t="s">
        <v>330</v>
      </c>
      <c r="D3745" t="s">
        <v>8672</v>
      </c>
      <c r="E3745" t="str">
        <f>VLOOKUP(TRIM(SUBSTITUTE(D3745,CHAR(160),CHAR(32))),Metadata!B$1:C$2632,2,FALSE)</f>
        <v>Staël, Madame de (Anne-Louise-Germaine), 1766-1817.</v>
      </c>
      <c r="F3745" t="str">
        <f>VLOOKUP(TRIM(SUBSTITUTE(D3745,CHAR(160),CHAR(32))),Metadata!B$1:D$2632,3,FALSE)</f>
        <v>De la littérature</v>
      </c>
      <c r="G3745">
        <f>VLOOKUP(TRIM(SUBSTITUTE(D3745,CHAR(160),CHAR(32))),Metadata!B$1:E$2632,4,FALSE)</f>
        <v>1800</v>
      </c>
      <c r="H3745" t="s">
        <v>450</v>
      </c>
      <c r="J3745" t="str">
        <f>VLOOKUP(TRIM(SUBSTITUTE(D3745,CHAR(160),CHAR(32))),Metadata!B$1:H$2632,7,FALSE)</f>
        <v>traite ou essai</v>
      </c>
      <c r="L3745" t="str">
        <f>VLOOKUP(TRIM(SUBSTITUTE(D3745,CHAR(160),CHAR(32))),Metadata!B$1:J$2632,9,FALSE)</f>
        <v/>
      </c>
      <c r="M3745">
        <f>VLOOKUP(TRIM(SUBSTITUTE(D3745,CHAR(160),CHAR(32))),Metadata!B$1:K$2632,10,FALSE)</f>
        <v>124878</v>
      </c>
      <c r="N3745" s="1" t="s">
        <v>4234</v>
      </c>
      <c r="O3745">
        <v>188</v>
      </c>
      <c r="P3745">
        <v>190</v>
      </c>
      <c r="Q3745">
        <v>193</v>
      </c>
      <c r="R3745">
        <v>198</v>
      </c>
    </row>
    <row r="3746" spans="1:18" x14ac:dyDescent="0.25">
      <c r="A3746" t="s">
        <v>4354</v>
      </c>
      <c r="B3746" t="s">
        <v>441</v>
      </c>
      <c r="C3746" t="s">
        <v>330</v>
      </c>
      <c r="D3746" t="s">
        <v>8454</v>
      </c>
      <c r="E3746" t="str">
        <f>VLOOKUP(TRIM(SUBSTITUTE(D3746,CHAR(160),CHAR(32))),Metadata!B$1:C$2632,2,FALSE)</f>
        <v>Champfleury, 1821-1889.</v>
      </c>
      <c r="F3746" t="str">
        <f>VLOOKUP(TRIM(SUBSTITUTE(D3746,CHAR(160),CHAR(32))),Metadata!B$1:D$2632,3,FALSE)</f>
        <v>Les bourgeois de Molinchart</v>
      </c>
      <c r="G3746">
        <f>VLOOKUP(TRIM(SUBSTITUTE(D3746,CHAR(160),CHAR(32))),Metadata!B$1:E$2632,4,FALSE)</f>
        <v>1855</v>
      </c>
      <c r="H3746" t="s">
        <v>450</v>
      </c>
      <c r="J3746" t="str">
        <f>VLOOKUP(TRIM(SUBSTITUTE(D3746,CHAR(160),CHAR(32))),Metadata!B$1:H$2632,7,FALSE)</f>
        <v>roman</v>
      </c>
      <c r="L3746" t="str">
        <f>VLOOKUP(TRIM(SUBSTITUTE(D3746,CHAR(160),CHAR(32))),Metadata!B$1:J$2632,9,FALSE)</f>
        <v>prose</v>
      </c>
      <c r="M3746">
        <f>VLOOKUP(TRIM(SUBSTITUTE(D3746,CHAR(160),CHAR(32))),Metadata!B$1:K$2632,10,FALSE)</f>
        <v>100826</v>
      </c>
      <c r="N3746" s="1" t="s">
        <v>4235</v>
      </c>
      <c r="O3746">
        <v>47</v>
      </c>
      <c r="P3746">
        <v>57</v>
      </c>
    </row>
    <row r="3747" spans="1:18" x14ac:dyDescent="0.25">
      <c r="A3747" t="s">
        <v>4354</v>
      </c>
      <c r="B3747" t="s">
        <v>441</v>
      </c>
      <c r="C3747" t="s">
        <v>330</v>
      </c>
      <c r="D3747" t="s">
        <v>8435</v>
      </c>
      <c r="E3747" t="str">
        <f>VLOOKUP(TRIM(SUBSTITUTE(D3747,CHAR(160),CHAR(32))),Metadata!B$1:C$2632,2,FALSE)</f>
        <v>Barbey D'Aurevilly, J. (Jules), 1808-1899.</v>
      </c>
      <c r="F3747" t="str">
        <f>VLOOKUP(TRIM(SUBSTITUTE(D3747,CHAR(160),CHAR(32))),Metadata!B$1:D$2632,3,FALSE)</f>
        <v>Une Vieille Maîtresse</v>
      </c>
      <c r="G3747">
        <f>VLOOKUP(TRIM(SUBSTITUTE(D3747,CHAR(160),CHAR(32))),Metadata!B$1:E$2632,4,FALSE)</f>
        <v>1851</v>
      </c>
      <c r="H3747" t="s">
        <v>450</v>
      </c>
      <c r="J3747" t="str">
        <f>VLOOKUP(TRIM(SUBSTITUTE(D3747,CHAR(160),CHAR(32))),Metadata!B$1:H$2632,7,FALSE)</f>
        <v>roman</v>
      </c>
      <c r="L3747" t="str">
        <f>VLOOKUP(TRIM(SUBSTITUTE(D3747,CHAR(160),CHAR(32))),Metadata!B$1:J$2632,9,FALSE)</f>
        <v/>
      </c>
      <c r="M3747">
        <f>VLOOKUP(TRIM(SUBSTITUTE(D3747,CHAR(160),CHAR(32))),Metadata!B$1:K$2632,10,FALSE)</f>
        <v>143601</v>
      </c>
      <c r="N3747" s="1" t="s">
        <v>4236</v>
      </c>
      <c r="O3747">
        <v>17</v>
      </c>
      <c r="P3747">
        <v>26</v>
      </c>
    </row>
    <row r="3748" spans="1:18" x14ac:dyDescent="0.25">
      <c r="A3748" t="s">
        <v>4354</v>
      </c>
      <c r="B3748" t="s">
        <v>441</v>
      </c>
      <c r="C3748" t="s">
        <v>330</v>
      </c>
      <c r="D3748" t="s">
        <v>8619</v>
      </c>
      <c r="E3748" t="str">
        <f>VLOOKUP(TRIM(SUBSTITUTE(D3748,CHAR(160),CHAR(32))),Metadata!B$1:C$2632,2,FALSE)</f>
        <v>Montalembert, Charles Forbes, comte de, 1810-1870.</v>
      </c>
      <c r="F3748" t="str">
        <f>VLOOKUP(TRIM(SUBSTITUTE(D3748,CHAR(160),CHAR(32))),Metadata!B$1:D$2632,3,FALSE)</f>
        <v>Histoire de Sainte Elisabeth de Hongrie, duchese de Thuringe (1207-1231)</v>
      </c>
      <c r="G3748">
        <f>VLOOKUP(TRIM(SUBSTITUTE(D3748,CHAR(160),CHAR(32))),Metadata!B$1:E$2632,4,FALSE)</f>
        <v>1836</v>
      </c>
      <c r="H3748" t="s">
        <v>450</v>
      </c>
      <c r="J3748" t="str">
        <f>VLOOKUP(TRIM(SUBSTITUTE(D3748,CHAR(160),CHAR(32))),Metadata!B$1:H$2632,7,FALSE)</f>
        <v>traite ou essai</v>
      </c>
      <c r="L3748" t="str">
        <f>VLOOKUP(TRIM(SUBSTITUTE(D3748,CHAR(160),CHAR(32))),Metadata!B$1:J$2632,9,FALSE)</f>
        <v>prose</v>
      </c>
      <c r="M3748">
        <f>VLOOKUP(TRIM(SUBSTITUTE(D3748,CHAR(160),CHAR(32))),Metadata!B$1:K$2632,10,FALSE)</f>
        <v>136515</v>
      </c>
      <c r="N3748" s="1" t="s">
        <v>4237</v>
      </c>
      <c r="O3748">
        <v>218</v>
      </c>
      <c r="P3748">
        <v>228</v>
      </c>
    </row>
    <row r="3749" spans="1:18" x14ac:dyDescent="0.25">
      <c r="A3749" t="s">
        <v>4354</v>
      </c>
      <c r="B3749" t="s">
        <v>441</v>
      </c>
      <c r="C3749" t="s">
        <v>330</v>
      </c>
      <c r="D3749" t="s">
        <v>8694</v>
      </c>
      <c r="E3749" t="str">
        <f>VLOOKUP(TRIM(SUBSTITUTE(D3749,CHAR(160),CHAR(32))),Metadata!B$1:C$2632,2,FALSE)</f>
        <v>Tristan, Flora, 1803-1844.</v>
      </c>
      <c r="F3749" t="str">
        <f>VLOOKUP(TRIM(SUBSTITUTE(D3749,CHAR(160),CHAR(32))),Metadata!B$1:D$2632,3,FALSE)</f>
        <v>Nécessité de faire un bon accueil aux femmes étrangères</v>
      </c>
      <c r="G3749">
        <f>VLOOKUP(TRIM(SUBSTITUTE(D3749,CHAR(160),CHAR(32))),Metadata!B$1:E$2632,4,FALSE)</f>
        <v>1835</v>
      </c>
      <c r="H3749" t="s">
        <v>450</v>
      </c>
      <c r="J3749" t="str">
        <f>VLOOKUP(TRIM(SUBSTITUTE(D3749,CHAR(160),CHAR(32))),Metadata!B$1:H$2632,7,FALSE)</f>
        <v>traite ou essai</v>
      </c>
      <c r="L3749" t="str">
        <f>VLOOKUP(TRIM(SUBSTITUTE(D3749,CHAR(160),CHAR(32))),Metadata!B$1:J$2632,9,FALSE)</f>
        <v/>
      </c>
      <c r="M3749">
        <f>VLOOKUP(TRIM(SUBSTITUTE(D3749,CHAR(160),CHAR(32))),Metadata!B$1:K$2632,10,FALSE)</f>
        <v>9176</v>
      </c>
      <c r="N3749" s="1" t="s">
        <v>4238</v>
      </c>
      <c r="O3749">
        <v>86</v>
      </c>
      <c r="P3749">
        <v>95</v>
      </c>
    </row>
    <row r="3750" spans="1:18" x14ac:dyDescent="0.25">
      <c r="A3750" t="s">
        <v>4354</v>
      </c>
      <c r="B3750" t="s">
        <v>441</v>
      </c>
      <c r="C3750" t="s">
        <v>330</v>
      </c>
      <c r="D3750" t="s">
        <v>8544</v>
      </c>
      <c r="E3750" t="str">
        <f>VLOOKUP(TRIM(SUBSTITUTE(D3750,CHAR(160),CHAR(32))),Metadata!B$1:C$2632,2,FALSE)</f>
        <v>Gautier, Judith, 1845-1917.</v>
      </c>
      <c r="F3750" t="str">
        <f>VLOOKUP(TRIM(SUBSTITUTE(D3750,CHAR(160),CHAR(32))),Metadata!B$1:D$2632,3,FALSE)</f>
        <v>La conquête du paradis (tome 2)</v>
      </c>
      <c r="G3750">
        <f>VLOOKUP(TRIM(SUBSTITUTE(D3750,CHAR(160),CHAR(32))),Metadata!B$1:E$2632,4,FALSE)</f>
        <v>1890</v>
      </c>
      <c r="H3750" t="s">
        <v>450</v>
      </c>
      <c r="J3750" t="str">
        <f>VLOOKUP(TRIM(SUBSTITUTE(D3750,CHAR(160),CHAR(32))),Metadata!B$1:H$2632,7,FALSE)</f>
        <v>roman</v>
      </c>
      <c r="L3750" t="str">
        <f>VLOOKUP(TRIM(SUBSTITUTE(D3750,CHAR(160),CHAR(32))),Metadata!B$1:J$2632,9,FALSE)</f>
        <v/>
      </c>
      <c r="M3750">
        <f>VLOOKUP(TRIM(SUBSTITUTE(D3750,CHAR(160),CHAR(32))),Metadata!B$1:K$2632,10,FALSE)</f>
        <v>60824</v>
      </c>
      <c r="N3750" s="1" t="s">
        <v>4239</v>
      </c>
      <c r="O3750">
        <v>29</v>
      </c>
      <c r="P3750">
        <v>42</v>
      </c>
    </row>
    <row r="3751" spans="1:18" x14ac:dyDescent="0.25">
      <c r="A3751" t="s">
        <v>4354</v>
      </c>
      <c r="B3751" t="s">
        <v>441</v>
      </c>
      <c r="C3751" t="s">
        <v>330</v>
      </c>
      <c r="D3751" t="s">
        <v>8561</v>
      </c>
      <c r="E3751" t="str">
        <f>VLOOKUP(TRIM(SUBSTITUTE(D3751,CHAR(160),CHAR(32))),Metadata!B$1:C$2632,2,FALSE)</f>
        <v>Goncourt, Edmond de, 1822-1896: Goncourt, Jules de, 1830-1870.</v>
      </c>
      <c r="F3751" t="str">
        <f>VLOOKUP(TRIM(SUBSTITUTE(D3751,CHAR(160),CHAR(32))),Metadata!B$1:D$2632,3,FALSE)</f>
        <v>Journal. T. 2, 1864-1878</v>
      </c>
      <c r="G3751">
        <f>VLOOKUP(TRIM(SUBSTITUTE(D3751,CHAR(160),CHAR(32))),Metadata!B$1:E$2632,4,FALSE)</f>
        <v>1878</v>
      </c>
      <c r="H3751" t="s">
        <v>450</v>
      </c>
      <c r="J3751" t="str">
        <f>VLOOKUP(TRIM(SUBSTITUTE(D3751,CHAR(160),CHAR(32))),Metadata!B$1:H$2632,7,FALSE)</f>
        <v>memoires</v>
      </c>
      <c r="L3751" t="str">
        <f>VLOOKUP(TRIM(SUBSTITUTE(D3751,CHAR(160),CHAR(32))),Metadata!B$1:J$2632,9,FALSE)</f>
        <v>prose</v>
      </c>
      <c r="M3751">
        <f>VLOOKUP(TRIM(SUBSTITUTE(D3751,CHAR(160),CHAR(32))),Metadata!B$1:K$2632,10,FALSE)</f>
        <v>428542</v>
      </c>
      <c r="N3751" s="1" t="s">
        <v>4240</v>
      </c>
      <c r="O3751">
        <v>58</v>
      </c>
      <c r="P3751">
        <v>66</v>
      </c>
    </row>
    <row r="3752" spans="1:18" x14ac:dyDescent="0.25">
      <c r="A3752" t="s">
        <v>4354</v>
      </c>
      <c r="B3752" t="s">
        <v>441</v>
      </c>
      <c r="C3752" t="s">
        <v>330</v>
      </c>
      <c r="D3752" t="s">
        <v>8595</v>
      </c>
      <c r="E3752" t="str">
        <f>VLOOKUP(TRIM(SUBSTITUTE(D3752,CHAR(160),CHAR(32))),Metadata!B$1:C$2632,2,FALSE)</f>
        <v>Lemercier, Népomucène-Louis, 1771-1840.</v>
      </c>
      <c r="F3752" t="str">
        <f>VLOOKUP(TRIM(SUBSTITUTE(D3752,CHAR(160),CHAR(32))),Metadata!B$1:D$2632,3,FALSE)</f>
        <v>Pinto: ou, la journée d'une conspiration: comédie historique en cinq actes et en prose</v>
      </c>
      <c r="G3752">
        <f>VLOOKUP(TRIM(SUBSTITUTE(D3752,CHAR(160),CHAR(32))),Metadata!B$1:E$2632,4,FALSE)</f>
        <v>1800</v>
      </c>
      <c r="H3752" t="s">
        <v>450</v>
      </c>
      <c r="J3752" t="str">
        <f>VLOOKUP(TRIM(SUBSTITUTE(D3752,CHAR(160),CHAR(32))),Metadata!B$1:H$2632,7,FALSE)</f>
        <v>theatre</v>
      </c>
      <c r="L3752" t="str">
        <f>VLOOKUP(TRIM(SUBSTITUTE(D3752,CHAR(160),CHAR(32))),Metadata!B$1:J$2632,9,FALSE)</f>
        <v>prose</v>
      </c>
      <c r="M3752">
        <f>VLOOKUP(TRIM(SUBSTITUTE(D3752,CHAR(160),CHAR(32))),Metadata!B$1:K$2632,10,FALSE)</f>
        <v>24791</v>
      </c>
      <c r="N3752" s="1" t="s">
        <v>4241</v>
      </c>
      <c r="O3752">
        <v>42</v>
      </c>
      <c r="P3752">
        <v>50</v>
      </c>
    </row>
    <row r="3753" spans="1:18" x14ac:dyDescent="0.25">
      <c r="A3753" t="s">
        <v>4354</v>
      </c>
      <c r="B3753" t="s">
        <v>441</v>
      </c>
      <c r="C3753" t="s">
        <v>330</v>
      </c>
      <c r="D3753" t="s">
        <v>8637</v>
      </c>
      <c r="E3753" t="str">
        <f>VLOOKUP(TRIM(SUBSTITUTE(D3753,CHAR(160),CHAR(32))),Metadata!B$1:C$2632,2,FALSE)</f>
        <v>Ponson du Terrail, 1829-1871.</v>
      </c>
      <c r="F3753" t="str">
        <f>VLOOKUP(TRIM(SUBSTITUTE(D3753,CHAR(160),CHAR(32))),Metadata!B$1:D$2632,3,FALSE)</f>
        <v>Le club des valets de coeur</v>
      </c>
      <c r="G3753">
        <f>VLOOKUP(TRIM(SUBSTITUTE(D3753,CHAR(160),CHAR(32))),Metadata!B$1:E$2632,4,FALSE)</f>
        <v>1859</v>
      </c>
      <c r="H3753" t="s">
        <v>450</v>
      </c>
      <c r="J3753" t="str">
        <f>VLOOKUP(TRIM(SUBSTITUTE(D3753,CHAR(160),CHAR(32))),Metadata!B$1:H$2632,7,FALSE)</f>
        <v>roman</v>
      </c>
      <c r="L3753" t="str">
        <f>VLOOKUP(TRIM(SUBSTITUTE(D3753,CHAR(160),CHAR(32))),Metadata!B$1:J$2632,9,FALSE)</f>
        <v>prose</v>
      </c>
      <c r="M3753">
        <f>VLOOKUP(TRIM(SUBSTITUTE(D3753,CHAR(160),CHAR(32))),Metadata!B$1:K$2632,10,FALSE)</f>
        <v>128938</v>
      </c>
      <c r="N3753" s="1" t="s">
        <v>4242</v>
      </c>
      <c r="O3753">
        <v>85</v>
      </c>
      <c r="P3753">
        <v>94</v>
      </c>
    </row>
    <row r="3754" spans="1:18" x14ac:dyDescent="0.25">
      <c r="A3754" t="s">
        <v>4354</v>
      </c>
      <c r="B3754" t="s">
        <v>441</v>
      </c>
      <c r="C3754" t="s">
        <v>330</v>
      </c>
      <c r="D3754" t="s">
        <v>8561</v>
      </c>
      <c r="E3754" t="str">
        <f>VLOOKUP(TRIM(SUBSTITUTE(D3754,CHAR(160),CHAR(32))),Metadata!B$1:C$2632,2,FALSE)</f>
        <v>Goncourt, Edmond de, 1822-1896: Goncourt, Jules de, 1830-1870.</v>
      </c>
      <c r="F3754" t="str">
        <f>VLOOKUP(TRIM(SUBSTITUTE(D3754,CHAR(160),CHAR(32))),Metadata!B$1:D$2632,3,FALSE)</f>
        <v>Journal. T. 2, 1864-1878</v>
      </c>
      <c r="G3754">
        <f>VLOOKUP(TRIM(SUBSTITUTE(D3754,CHAR(160),CHAR(32))),Metadata!B$1:E$2632,4,FALSE)</f>
        <v>1878</v>
      </c>
      <c r="H3754" t="s">
        <v>450</v>
      </c>
      <c r="J3754" t="str">
        <f>VLOOKUP(TRIM(SUBSTITUTE(D3754,CHAR(160),CHAR(32))),Metadata!B$1:H$2632,7,FALSE)</f>
        <v>memoires</v>
      </c>
      <c r="L3754" t="str">
        <f>VLOOKUP(TRIM(SUBSTITUTE(D3754,CHAR(160),CHAR(32))),Metadata!B$1:J$2632,9,FALSE)</f>
        <v>prose</v>
      </c>
      <c r="M3754">
        <f>VLOOKUP(TRIM(SUBSTITUTE(D3754,CHAR(160),CHAR(32))),Metadata!B$1:K$2632,10,FALSE)</f>
        <v>428542</v>
      </c>
      <c r="N3754" s="1" t="s">
        <v>4243</v>
      </c>
      <c r="O3754">
        <v>56</v>
      </c>
      <c r="P3754">
        <v>65</v>
      </c>
    </row>
    <row r="3755" spans="1:18" x14ac:dyDescent="0.25">
      <c r="A3755" t="s">
        <v>4354</v>
      </c>
      <c r="B3755" t="s">
        <v>441</v>
      </c>
      <c r="C3755" t="s">
        <v>330</v>
      </c>
      <c r="D3755" t="s">
        <v>8695</v>
      </c>
      <c r="E3755" t="str">
        <f>VLOOKUP(TRIM(SUBSTITUTE(D3755,CHAR(160),CHAR(32))),Metadata!B$1:C$2632,2,FALSE)</f>
        <v>Tristan, Flora, 1803-1844.</v>
      </c>
      <c r="F3755" t="str">
        <f>VLOOKUP(TRIM(SUBSTITUTE(D3755,CHAR(160),CHAR(32))),Metadata!B$1:D$2632,3,FALSE)</f>
        <v>Union ouvrière</v>
      </c>
      <c r="G3755">
        <f>VLOOKUP(TRIM(SUBSTITUTE(D3755,CHAR(160),CHAR(32))),Metadata!B$1:E$2632,4,FALSE)</f>
        <v>1844</v>
      </c>
      <c r="H3755" t="s">
        <v>450</v>
      </c>
      <c r="J3755" t="str">
        <f>VLOOKUP(TRIM(SUBSTITUTE(D3755,CHAR(160),CHAR(32))),Metadata!B$1:H$2632,7,FALSE)</f>
        <v>traite ou essai</v>
      </c>
      <c r="L3755" t="str">
        <f>VLOOKUP(TRIM(SUBSTITUTE(D3755,CHAR(160),CHAR(32))),Metadata!B$1:J$2632,9,FALSE)</f>
        <v/>
      </c>
      <c r="M3755">
        <f>VLOOKUP(TRIM(SUBSTITUTE(D3755,CHAR(160),CHAR(32))),Metadata!B$1:K$2632,10,FALSE)</f>
        <v>49910</v>
      </c>
      <c r="N3755" s="1" t="s">
        <v>4244</v>
      </c>
      <c r="O3755">
        <v>84</v>
      </c>
      <c r="P3755">
        <v>93</v>
      </c>
    </row>
    <row r="3756" spans="1:18" x14ac:dyDescent="0.25">
      <c r="A3756" t="s">
        <v>4354</v>
      </c>
      <c r="B3756" t="s">
        <v>441</v>
      </c>
      <c r="C3756" t="s">
        <v>330</v>
      </c>
      <c r="D3756" t="s">
        <v>8486</v>
      </c>
      <c r="E3756" t="str">
        <f>VLOOKUP(TRIM(SUBSTITUTE(D3756,CHAR(160),CHAR(32))),Metadata!B$1:C$2632,2,FALSE)</f>
        <v>Dumas, Alexandre (père), 1802-1870.</v>
      </c>
      <c r="F3756" t="str">
        <f>VLOOKUP(TRIM(SUBSTITUTE(D3756,CHAR(160),CHAR(32))),Metadata!B$1:D$2632,3,FALSE)</f>
        <v>Aventures de John Davys</v>
      </c>
      <c r="G3756">
        <f>VLOOKUP(TRIM(SUBSTITUTE(D3756,CHAR(160),CHAR(32))),Metadata!B$1:E$2632,4,FALSE)</f>
        <v>1840</v>
      </c>
      <c r="H3756" t="s">
        <v>450</v>
      </c>
      <c r="J3756" t="str">
        <f>VLOOKUP(TRIM(SUBSTITUTE(D3756,CHAR(160),CHAR(32))),Metadata!B$1:H$2632,7,FALSE)</f>
        <v>Narratif, Roman</v>
      </c>
      <c r="L3756" t="str">
        <f>VLOOKUP(TRIM(SUBSTITUTE(D3756,CHAR(160),CHAR(32))),Metadata!B$1:J$2632,9,FALSE)</f>
        <v/>
      </c>
      <c r="M3756">
        <f>VLOOKUP(TRIM(SUBSTITUTE(D3756,CHAR(160),CHAR(32))),Metadata!B$1:K$2632,10,FALSE)</f>
        <v>161863</v>
      </c>
      <c r="N3756" s="1" t="s">
        <v>4245</v>
      </c>
      <c r="O3756">
        <v>48</v>
      </c>
      <c r="P3756">
        <v>62</v>
      </c>
    </row>
    <row r="3757" spans="1:18" x14ac:dyDescent="0.25">
      <c r="A3757" t="s">
        <v>4354</v>
      </c>
      <c r="B3757" t="s">
        <v>441</v>
      </c>
      <c r="C3757" t="s">
        <v>330</v>
      </c>
      <c r="D3757" t="s">
        <v>8433</v>
      </c>
      <c r="E3757" t="str">
        <f>VLOOKUP(TRIM(SUBSTITUTE(D3757,CHAR(160),CHAR(32))),Metadata!B$1:C$2632,2,FALSE)</f>
        <v>Barbey D'Aurevilly, J. (Jules), 1808-1899.</v>
      </c>
      <c r="F3757" t="str">
        <f>VLOOKUP(TRIM(SUBSTITUTE(D3757,CHAR(160),CHAR(32))),Metadata!B$1:D$2632,3,FALSE)</f>
        <v>Les Diaboliques: Le Bonheur dans le Crime</v>
      </c>
      <c r="G3757">
        <f>VLOOKUP(TRIM(SUBSTITUTE(D3757,CHAR(160),CHAR(32))),Metadata!B$1:E$2632,4,FALSE)</f>
        <v>1874</v>
      </c>
      <c r="H3757" t="s">
        <v>450</v>
      </c>
      <c r="J3757" t="str">
        <f>VLOOKUP(TRIM(SUBSTITUTE(D3757,CHAR(160),CHAR(32))),Metadata!B$1:H$2632,7,FALSE)</f>
        <v>roman</v>
      </c>
      <c r="L3757" t="str">
        <f>VLOOKUP(TRIM(SUBSTITUTE(D3757,CHAR(160),CHAR(32))),Metadata!B$1:J$2632,9,FALSE)</f>
        <v/>
      </c>
      <c r="M3757">
        <f>VLOOKUP(TRIM(SUBSTITUTE(D3757,CHAR(160),CHAR(32))),Metadata!B$1:K$2632,10,FALSE)</f>
        <v>20222</v>
      </c>
      <c r="N3757" t="s">
        <v>4246</v>
      </c>
      <c r="O3757">
        <v>39</v>
      </c>
      <c r="P3757">
        <v>49</v>
      </c>
    </row>
    <row r="3758" spans="1:18" x14ac:dyDescent="0.25">
      <c r="A3758" t="s">
        <v>4354</v>
      </c>
      <c r="B3758" t="s">
        <v>441</v>
      </c>
      <c r="C3758" t="s">
        <v>330</v>
      </c>
      <c r="D3758" t="s">
        <v>8718</v>
      </c>
      <c r="E3758" t="str">
        <f>VLOOKUP(TRIM(SUBSTITUTE(D3758,CHAR(160),CHAR(32))),Metadata!B$1:C$2632,2,FALSE)</f>
        <v>Zola, Emile, 1840-1902.</v>
      </c>
      <c r="F3758" t="str">
        <f>VLOOKUP(TRIM(SUBSTITUTE(D3758,CHAR(160),CHAR(32))),Metadata!B$1:D$2632,3,FALSE)</f>
        <v>Le docteur Pascal</v>
      </c>
      <c r="G3758">
        <f>VLOOKUP(TRIM(SUBSTITUTE(D3758,CHAR(160),CHAR(32))),Metadata!B$1:E$2632,4,FALSE)</f>
        <v>1893</v>
      </c>
      <c r="H3758" t="s">
        <v>450</v>
      </c>
      <c r="J3758" t="str">
        <f>VLOOKUP(TRIM(SUBSTITUTE(D3758,CHAR(160),CHAR(32))),Metadata!B$1:H$2632,7,FALSE)</f>
        <v>roman</v>
      </c>
      <c r="L3758" t="str">
        <f>VLOOKUP(TRIM(SUBSTITUTE(D3758,CHAR(160),CHAR(32))),Metadata!B$1:J$2632,9,FALSE)</f>
        <v>prose</v>
      </c>
      <c r="M3758">
        <f>VLOOKUP(TRIM(SUBSTITUTE(D3758,CHAR(160),CHAR(32))),Metadata!B$1:K$2632,10,FALSE)</f>
        <v>122259</v>
      </c>
      <c r="N3758" s="1" t="s">
        <v>4247</v>
      </c>
      <c r="O3758">
        <v>144</v>
      </c>
      <c r="P3758">
        <v>157</v>
      </c>
    </row>
    <row r="3759" spans="1:18" x14ac:dyDescent="0.25">
      <c r="A3759" t="s">
        <v>4354</v>
      </c>
      <c r="B3759" t="s">
        <v>441</v>
      </c>
      <c r="C3759" t="s">
        <v>330</v>
      </c>
      <c r="D3759" t="s">
        <v>8599</v>
      </c>
      <c r="E3759" t="str">
        <f>VLOOKUP(TRIM(SUBSTITUTE(D3759,CHAR(160),CHAR(32))),Metadata!B$1:C$2632,2,FALSE)</f>
        <v>Loti, Pierre, 1850-1923.</v>
      </c>
      <c r="F3759" t="str">
        <f>VLOOKUP(TRIM(SUBSTITUTE(D3759,CHAR(160),CHAR(32))),Metadata!B$1:D$2632,3,FALSE)</f>
        <v>Le roman d'un enfant</v>
      </c>
      <c r="G3759">
        <f>VLOOKUP(TRIM(SUBSTITUTE(D3759,CHAR(160),CHAR(32))),Metadata!B$1:E$2632,4,FALSE)</f>
        <v>1890</v>
      </c>
      <c r="H3759" t="s">
        <v>450</v>
      </c>
      <c r="J3759" t="str">
        <f>VLOOKUP(TRIM(SUBSTITUTE(D3759,CHAR(160),CHAR(32))),Metadata!B$1:H$2632,7,FALSE)</f>
        <v>memoires</v>
      </c>
      <c r="L3759" t="str">
        <f>VLOOKUP(TRIM(SUBSTITUTE(D3759,CHAR(160),CHAR(32))),Metadata!B$1:J$2632,9,FALSE)</f>
        <v>prose</v>
      </c>
      <c r="M3759">
        <f>VLOOKUP(TRIM(SUBSTITUTE(D3759,CHAR(160),CHAR(32))),Metadata!B$1:K$2632,10,FALSE)</f>
        <v>53283</v>
      </c>
      <c r="N3759" s="1" t="s">
        <v>4248</v>
      </c>
      <c r="O3759">
        <v>35</v>
      </c>
      <c r="P3759">
        <v>44</v>
      </c>
    </row>
    <row r="3760" spans="1:18" x14ac:dyDescent="0.25">
      <c r="A3760" t="s">
        <v>4354</v>
      </c>
      <c r="B3760" t="s">
        <v>441</v>
      </c>
      <c r="C3760" t="s">
        <v>330</v>
      </c>
      <c r="D3760" t="s">
        <v>8719</v>
      </c>
      <c r="E3760" t="str">
        <f>VLOOKUP(TRIM(SUBSTITUTE(D3760,CHAR(160),CHAR(32))),Metadata!B$1:C$2632,2,FALSE)</f>
        <v>Zola, Emile, 1840-1902.</v>
      </c>
      <c r="F3760" t="str">
        <f>VLOOKUP(TRIM(SUBSTITUTE(D3760,CHAR(160),CHAR(32))),Metadata!B$1:D$2632,3,FALSE)</f>
        <v>Le rêve</v>
      </c>
      <c r="G3760">
        <f>VLOOKUP(TRIM(SUBSTITUTE(D3760,CHAR(160),CHAR(32))),Metadata!B$1:E$2632,4,FALSE)</f>
        <v>1888</v>
      </c>
      <c r="H3760" t="s">
        <v>450</v>
      </c>
      <c r="J3760" t="str">
        <f>VLOOKUP(TRIM(SUBSTITUTE(D3760,CHAR(160),CHAR(32))),Metadata!B$1:H$2632,7,FALSE)</f>
        <v>roman</v>
      </c>
      <c r="L3760" t="str">
        <f>VLOOKUP(TRIM(SUBSTITUTE(D3760,CHAR(160),CHAR(32))),Metadata!B$1:J$2632,9,FALSE)</f>
        <v>prose</v>
      </c>
      <c r="M3760">
        <f>VLOOKUP(TRIM(SUBSTITUTE(D3760,CHAR(160),CHAR(32))),Metadata!B$1:K$2632,10,FALSE)</f>
        <v>71837</v>
      </c>
      <c r="N3760" s="1" t="s">
        <v>4249</v>
      </c>
      <c r="O3760">
        <v>101</v>
      </c>
      <c r="P3760">
        <v>106</v>
      </c>
      <c r="Q3760">
        <v>112</v>
      </c>
      <c r="R3760">
        <v>118</v>
      </c>
    </row>
    <row r="3761" spans="1:16" x14ac:dyDescent="0.25">
      <c r="A3761" t="s">
        <v>4354</v>
      </c>
      <c r="B3761" t="s">
        <v>441</v>
      </c>
      <c r="C3761" t="s">
        <v>330</v>
      </c>
      <c r="D3761" t="s">
        <v>8674</v>
      </c>
      <c r="E3761" t="str">
        <f>VLOOKUP(TRIM(SUBSTITUTE(D3761,CHAR(160),CHAR(32))),Metadata!B$1:C$2632,2,FALSE)</f>
        <v>Staël, Madame de (Anne-Louise-Germaine), 1766-1817.</v>
      </c>
      <c r="F3761" t="str">
        <f>VLOOKUP(TRIM(SUBSTITUTE(D3761,CHAR(160),CHAR(32))),Metadata!B$1:D$2632,3,FALSE)</f>
        <v>Delphine (tome 1)</v>
      </c>
      <c r="G3761">
        <f>VLOOKUP(TRIM(SUBSTITUTE(D3761,CHAR(160),CHAR(32))),Metadata!B$1:E$2632,4,FALSE)</f>
        <v>1802</v>
      </c>
      <c r="H3761" t="s">
        <v>450</v>
      </c>
      <c r="J3761" t="str">
        <f>VLOOKUP(TRIM(SUBSTITUTE(D3761,CHAR(160),CHAR(32))),Metadata!B$1:H$2632,7,FALSE)</f>
        <v>roman</v>
      </c>
      <c r="L3761" t="str">
        <f>VLOOKUP(TRIM(SUBSTITUTE(D3761,CHAR(160),CHAR(32))),Metadata!B$1:J$2632,9,FALSE)</f>
        <v/>
      </c>
      <c r="M3761">
        <f>VLOOKUP(TRIM(SUBSTITUTE(D3761,CHAR(160),CHAR(32))),Metadata!B$1:K$2632,10,FALSE)</f>
        <v>160132</v>
      </c>
      <c r="N3761" s="1" t="s">
        <v>4250</v>
      </c>
      <c r="O3761">
        <v>115</v>
      </c>
      <c r="P3761">
        <v>127</v>
      </c>
    </row>
    <row r="3762" spans="1:16" x14ac:dyDescent="0.25">
      <c r="A3762" t="s">
        <v>4354</v>
      </c>
      <c r="B3762" t="s">
        <v>441</v>
      </c>
      <c r="C3762" t="s">
        <v>330</v>
      </c>
      <c r="D3762" t="s">
        <v>8036</v>
      </c>
      <c r="E3762" t="str">
        <f>VLOOKUP(TRIM(SUBSTITUTE(D3762,CHAR(160),CHAR(32))),Metadata!B$1:C$2632,2,FALSE)</f>
        <v>Dangeau, Philippe de Courcillon, marquis de, 1638-1720.</v>
      </c>
      <c r="F3762" t="str">
        <f>VLOOKUP(TRIM(SUBSTITUTE(D3762,CHAR(160),CHAR(32))),Metadata!B$1:D$2632,3,FALSE)</f>
        <v>Journal T. 1 1684-1685-1686</v>
      </c>
      <c r="G3762">
        <f>VLOOKUP(TRIM(SUBSTITUTE(D3762,CHAR(160),CHAR(32))),Metadata!B$1:E$2632,4,FALSE)</f>
        <v>1686</v>
      </c>
      <c r="H3762" t="s">
        <v>450</v>
      </c>
      <c r="J3762" t="str">
        <f>VLOOKUP(TRIM(SUBSTITUTE(D3762,CHAR(160),CHAR(32))),Metadata!B$1:H$2632,7,FALSE)</f>
        <v>memoires</v>
      </c>
      <c r="L3762" t="str">
        <f>VLOOKUP(TRIM(SUBSTITUTE(D3762,CHAR(160),CHAR(32))),Metadata!B$1:J$2632,9,FALSE)</f>
        <v>prose</v>
      </c>
      <c r="M3762">
        <f>VLOOKUP(TRIM(SUBSTITUTE(D3762,CHAR(160),CHAR(32))),Metadata!B$1:K$2632,10,FALSE)</f>
        <v>131667</v>
      </c>
      <c r="N3762" s="1" t="s">
        <v>4251</v>
      </c>
      <c r="O3762">
        <v>177</v>
      </c>
      <c r="P3762">
        <v>185</v>
      </c>
    </row>
    <row r="3763" spans="1:16" x14ac:dyDescent="0.25">
      <c r="A3763" t="s">
        <v>4354</v>
      </c>
      <c r="B3763" t="s">
        <v>441</v>
      </c>
      <c r="C3763" t="s">
        <v>330</v>
      </c>
      <c r="D3763" t="s">
        <v>8432</v>
      </c>
      <c r="E3763" t="str">
        <f>VLOOKUP(TRIM(SUBSTITUTE(D3763,CHAR(160),CHAR(32))),Metadata!B$1:C$2632,2,FALSE)</f>
        <v>Barbey D'Aurevilly, J. (Jules), 1808-1899.</v>
      </c>
      <c r="F3763" t="str">
        <f>VLOOKUP(TRIM(SUBSTITUTE(D3763,CHAR(160),CHAR(32))),Metadata!B$1:D$2632,3,FALSE)</f>
        <v>Les Diaboliques: La Vengeance d'une Femme</v>
      </c>
      <c r="G3763">
        <f>VLOOKUP(TRIM(SUBSTITUTE(D3763,CHAR(160),CHAR(32))),Metadata!B$1:E$2632,4,FALSE)</f>
        <v>1874</v>
      </c>
      <c r="H3763" t="s">
        <v>450</v>
      </c>
      <c r="J3763" t="str">
        <f>VLOOKUP(TRIM(SUBSTITUTE(D3763,CHAR(160),CHAR(32))),Metadata!B$1:H$2632,7,FALSE)</f>
        <v>roman</v>
      </c>
      <c r="L3763" t="str">
        <f>VLOOKUP(TRIM(SUBSTITUTE(D3763,CHAR(160),CHAR(32))),Metadata!B$1:J$2632,9,FALSE)</f>
        <v/>
      </c>
      <c r="M3763">
        <f>VLOOKUP(TRIM(SUBSTITUTE(D3763,CHAR(160),CHAR(32))),Metadata!B$1:K$2632,10,FALSE)</f>
        <v>15095</v>
      </c>
      <c r="N3763" s="1" t="s">
        <v>4252</v>
      </c>
      <c r="O3763">
        <v>6</v>
      </c>
      <c r="P3763">
        <v>15</v>
      </c>
    </row>
    <row r="3764" spans="1:16" x14ac:dyDescent="0.25">
      <c r="A3764" t="s">
        <v>4354</v>
      </c>
      <c r="B3764" t="s">
        <v>441</v>
      </c>
      <c r="C3764" t="s">
        <v>330</v>
      </c>
      <c r="D3764" t="s">
        <v>6375</v>
      </c>
      <c r="E3764" t="str">
        <f>VLOOKUP(TRIM(SUBSTITUTE(D3764,CHAR(160),CHAR(32))),Metadata!B$1:C$2632,2,FALSE)</f>
        <v>Michelet, Jules, 1798-1874.</v>
      </c>
      <c r="F3764" t="str">
        <f>VLOOKUP(TRIM(SUBSTITUTE(D3764,CHAR(160),CHAR(32))),Metadata!B$1:D$2632,3,FALSE)</f>
        <v>La sorcière</v>
      </c>
      <c r="G3764">
        <f>VLOOKUP(TRIM(SUBSTITUTE(D3764,CHAR(160),CHAR(32))),Metadata!B$1:E$2632,4,FALSE)</f>
        <v>1862</v>
      </c>
      <c r="H3764" t="s">
        <v>450</v>
      </c>
      <c r="J3764" t="str">
        <f>VLOOKUP(TRIM(SUBSTITUTE(D3764,CHAR(160),CHAR(32))),Metadata!B$1:H$2632,7,FALSE)</f>
        <v>traite</v>
      </c>
      <c r="L3764" t="str">
        <f>VLOOKUP(TRIM(SUBSTITUTE(D3764,CHAR(160),CHAR(32))),Metadata!B$1:J$2632,9,FALSE)</f>
        <v/>
      </c>
      <c r="M3764">
        <f>VLOOKUP(TRIM(SUBSTITUTE(D3764,CHAR(160),CHAR(32))),Metadata!B$1:K$2632,10,FALSE)</f>
        <v>102283</v>
      </c>
      <c r="N3764" s="1" t="s">
        <v>4253</v>
      </c>
      <c r="O3764">
        <v>9</v>
      </c>
      <c r="P3764">
        <v>19</v>
      </c>
    </row>
    <row r="3765" spans="1:16" x14ac:dyDescent="0.25">
      <c r="A3765" t="s">
        <v>4354</v>
      </c>
      <c r="B3765" t="s">
        <v>441</v>
      </c>
      <c r="C3765" t="s">
        <v>330</v>
      </c>
      <c r="D3765" t="s">
        <v>8768</v>
      </c>
      <c r="E3765" t="str">
        <f>VLOOKUP(TRIM(SUBSTITUTE(D3765,CHAR(160),CHAR(32))),Metadata!B$1:C$2632,2,FALSE)</f>
        <v>Barrès, Maurice, 1862-1923.</v>
      </c>
      <c r="F3765" t="str">
        <f>VLOOKUP(TRIM(SUBSTITUTE(D3765,CHAR(160),CHAR(32))),Metadata!B$1:D$2632,3,FALSE)</f>
        <v>Un jardin sur l'Oronte</v>
      </c>
      <c r="G3765">
        <f>VLOOKUP(TRIM(SUBSTITUTE(D3765,CHAR(160),CHAR(32))),Metadata!B$1:E$2632,4,FALSE)</f>
        <v>1922</v>
      </c>
      <c r="H3765" t="s">
        <v>534</v>
      </c>
      <c r="J3765" t="str">
        <f>VLOOKUP(TRIM(SUBSTITUTE(D3765,CHAR(160),CHAR(32))),Metadata!B$1:H$2632,7,FALSE)</f>
        <v>roman</v>
      </c>
      <c r="L3765" t="str">
        <f>VLOOKUP(TRIM(SUBSTITUTE(D3765,CHAR(160),CHAR(32))),Metadata!B$1:J$2632,9,FALSE)</f>
        <v>prose</v>
      </c>
      <c r="M3765">
        <f>VLOOKUP(TRIM(SUBSTITUTE(D3765,CHAR(160),CHAR(32))),Metadata!B$1:K$2632,10,FALSE)</f>
        <v>28440</v>
      </c>
      <c r="N3765" s="1" t="s">
        <v>4254</v>
      </c>
      <c r="O3765">
        <v>80</v>
      </c>
      <c r="P3765">
        <v>93</v>
      </c>
    </row>
    <row r="3766" spans="1:16" x14ac:dyDescent="0.25">
      <c r="A3766" t="s">
        <v>4354</v>
      </c>
      <c r="B3766" t="s">
        <v>441</v>
      </c>
      <c r="C3766" t="s">
        <v>330</v>
      </c>
      <c r="D3766" t="s">
        <v>8998</v>
      </c>
      <c r="E3766" t="str">
        <f>VLOOKUP(TRIM(SUBSTITUTE(D3766,CHAR(160),CHAR(32))),Metadata!B$1:C$2632,2,FALSE)</f>
        <v>Rolland, Romain, 1866-1944.</v>
      </c>
      <c r="F3766" t="str">
        <f>VLOOKUP(TRIM(SUBSTITUTE(D3766,CHAR(160),CHAR(32))),Metadata!B$1:D$2632,3,FALSE)</f>
        <v>J.-Ch le buisson ardent</v>
      </c>
      <c r="G3766">
        <f>VLOOKUP(TRIM(SUBSTITUTE(D3766,CHAR(160),CHAR(32))),Metadata!B$1:E$2632,4,FALSE)</f>
        <v>1911</v>
      </c>
      <c r="H3766" t="s">
        <v>534</v>
      </c>
      <c r="J3766" t="str">
        <f>VLOOKUP(TRIM(SUBSTITUTE(D3766,CHAR(160),CHAR(32))),Metadata!B$1:H$2632,7,FALSE)</f>
        <v>roman</v>
      </c>
      <c r="L3766" t="str">
        <f>VLOOKUP(TRIM(SUBSTITUTE(D3766,CHAR(160),CHAR(32))),Metadata!B$1:J$2632,9,FALSE)</f>
        <v>prose</v>
      </c>
      <c r="M3766">
        <f>VLOOKUP(TRIM(SUBSTITUTE(D3766,CHAR(160),CHAR(32))),Metadata!B$1:K$2632,10,FALSE)</f>
        <v>66272</v>
      </c>
      <c r="N3766" s="1" t="s">
        <v>4255</v>
      </c>
      <c r="O3766">
        <v>77</v>
      </c>
      <c r="P3766">
        <v>86</v>
      </c>
    </row>
    <row r="3767" spans="1:16" x14ac:dyDescent="0.25">
      <c r="A3767" t="s">
        <v>4354</v>
      </c>
      <c r="B3767" t="s">
        <v>441</v>
      </c>
      <c r="C3767" t="s">
        <v>330</v>
      </c>
      <c r="D3767" t="s">
        <v>8903</v>
      </c>
      <c r="E3767" t="str">
        <f>VLOOKUP(TRIM(SUBSTITUTE(D3767,CHAR(160),CHAR(32))),Metadata!B$1:C$2632,2,FALSE)</f>
        <v>Guérin, Charles, 1873-1907.</v>
      </c>
      <c r="F3767" t="str">
        <f>VLOOKUP(TRIM(SUBSTITUTE(D3767,CHAR(160),CHAR(32))),Metadata!B$1:D$2632,3,FALSE)</f>
        <v>Le coeur solitaire</v>
      </c>
      <c r="G3767">
        <f>VLOOKUP(TRIM(SUBSTITUTE(D3767,CHAR(160),CHAR(32))),Metadata!B$1:E$2632,4,FALSE)</f>
        <v>1904</v>
      </c>
      <c r="H3767" t="s">
        <v>534</v>
      </c>
      <c r="J3767" t="str">
        <f>VLOOKUP(TRIM(SUBSTITUTE(D3767,CHAR(160),CHAR(32))),Metadata!B$1:H$2632,7,FALSE)</f>
        <v>poesie</v>
      </c>
      <c r="L3767" t="str">
        <f>VLOOKUP(TRIM(SUBSTITUTE(D3767,CHAR(160),CHAR(32))),Metadata!B$1:J$2632,9,FALSE)</f>
        <v>vers</v>
      </c>
      <c r="M3767">
        <f>VLOOKUP(TRIM(SUBSTITUTE(D3767,CHAR(160),CHAR(32))),Metadata!B$1:K$2632,10,FALSE)</f>
        <v>18613</v>
      </c>
      <c r="N3767" t="s">
        <v>4256</v>
      </c>
      <c r="O3767">
        <v>121</v>
      </c>
      <c r="P3767">
        <v>129</v>
      </c>
    </row>
    <row r="3768" spans="1:16" x14ac:dyDescent="0.25">
      <c r="A3768" t="s">
        <v>4354</v>
      </c>
      <c r="B3768" t="s">
        <v>441</v>
      </c>
      <c r="C3768" t="s">
        <v>330</v>
      </c>
      <c r="D3768" t="s">
        <v>8893</v>
      </c>
      <c r="E3768" t="str">
        <f>VLOOKUP(TRIM(SUBSTITUTE(D3768,CHAR(160),CHAR(32))),Metadata!B$1:C$2632,2,FALSE)</f>
        <v>Giraudoux, Jean, 1882-1944.</v>
      </c>
      <c r="F3768" t="str">
        <f>VLOOKUP(TRIM(SUBSTITUTE(D3768,CHAR(160),CHAR(32))),Metadata!B$1:D$2632,3,FALSE)</f>
        <v>Siegfried.</v>
      </c>
      <c r="G3768">
        <f>VLOOKUP(TRIM(SUBSTITUTE(D3768,CHAR(160),CHAR(32))),Metadata!B$1:E$2632,4,FALSE)</f>
        <v>1928</v>
      </c>
      <c r="H3768" t="s">
        <v>534</v>
      </c>
      <c r="J3768" t="str">
        <f>VLOOKUP(TRIM(SUBSTITUTE(D3768,CHAR(160),CHAR(32))),Metadata!B$1:H$2632,7,FALSE)</f>
        <v>theatre</v>
      </c>
      <c r="L3768" t="str">
        <f>VLOOKUP(TRIM(SUBSTITUTE(D3768,CHAR(160),CHAR(32))),Metadata!B$1:J$2632,9,FALSE)</f>
        <v>prose</v>
      </c>
      <c r="M3768">
        <f>VLOOKUP(TRIM(SUBSTITUTE(D3768,CHAR(160),CHAR(32))),Metadata!B$1:K$2632,10,FALSE)</f>
        <v>23861</v>
      </c>
      <c r="N3768" s="3" t="s">
        <v>4257</v>
      </c>
      <c r="O3768">
        <v>0</v>
      </c>
      <c r="P3768">
        <v>11</v>
      </c>
    </row>
    <row r="3769" spans="1:16" x14ac:dyDescent="0.25">
      <c r="A3769" t="s">
        <v>4354</v>
      </c>
      <c r="B3769" t="s">
        <v>441</v>
      </c>
      <c r="C3769" t="s">
        <v>330</v>
      </c>
      <c r="D3769" t="s">
        <v>8890</v>
      </c>
      <c r="E3769" t="str">
        <f>VLOOKUP(TRIM(SUBSTITUTE(D3769,CHAR(160),CHAR(32))),Metadata!B$1:C$2632,2,FALSE)</f>
        <v>Giraudoux, Jean, 1882-1944.</v>
      </c>
      <c r="F3769" t="str">
        <f>VLOOKUP(TRIM(SUBSTITUTE(D3769,CHAR(160),CHAR(32))),Metadata!B$1:D$2632,3,FALSE)</f>
        <v>Ondine: pièce en trois actes, d'après le conte de Frédéric de La Motte Fouqué.</v>
      </c>
      <c r="G3769">
        <f>VLOOKUP(TRIM(SUBSTITUTE(D3769,CHAR(160),CHAR(32))),Metadata!B$1:E$2632,4,FALSE)</f>
        <v>1939</v>
      </c>
      <c r="H3769" t="s">
        <v>534</v>
      </c>
      <c r="J3769" t="str">
        <f>VLOOKUP(TRIM(SUBSTITUTE(D3769,CHAR(160),CHAR(32))),Metadata!B$1:H$2632,7,FALSE)</f>
        <v>theatre</v>
      </c>
      <c r="L3769" t="str">
        <f>VLOOKUP(TRIM(SUBSTITUTE(D3769,CHAR(160),CHAR(32))),Metadata!B$1:J$2632,9,FALSE)</f>
        <v>prose</v>
      </c>
      <c r="M3769">
        <f>VLOOKUP(TRIM(SUBSTITUTE(D3769,CHAR(160),CHAR(32))),Metadata!B$1:K$2632,10,FALSE)</f>
        <v>28661</v>
      </c>
      <c r="N3769" s="1" t="s">
        <v>4258</v>
      </c>
      <c r="O3769">
        <v>63</v>
      </c>
      <c r="P3769">
        <v>72</v>
      </c>
    </row>
    <row r="3770" spans="1:16" x14ac:dyDescent="0.25">
      <c r="A3770" t="s">
        <v>4354</v>
      </c>
      <c r="B3770" t="s">
        <v>441</v>
      </c>
      <c r="C3770" t="s">
        <v>330</v>
      </c>
      <c r="D3770" t="s">
        <v>8752</v>
      </c>
      <c r="E3770" t="str">
        <f>VLOOKUP(TRIM(SUBSTITUTE(D3770,CHAR(160),CHAR(32))),Metadata!B$1:C$2632,2,FALSE)</f>
        <v>Arland, Marcel, 1899-1986.</v>
      </c>
      <c r="F3770" t="str">
        <f>VLOOKUP(TRIM(SUBSTITUTE(D3770,CHAR(160),CHAR(32))),Metadata!B$1:D$2632,3,FALSE)</f>
        <v>L'ordre</v>
      </c>
      <c r="G3770">
        <f>VLOOKUP(TRIM(SUBSTITUTE(D3770,CHAR(160),CHAR(32))),Metadata!B$1:E$2632,4,FALSE)</f>
        <v>1929</v>
      </c>
      <c r="H3770" t="s">
        <v>534</v>
      </c>
      <c r="J3770" t="str">
        <f>VLOOKUP(TRIM(SUBSTITUTE(D3770,CHAR(160),CHAR(32))),Metadata!B$1:H$2632,7,FALSE)</f>
        <v>roman</v>
      </c>
      <c r="L3770" t="str">
        <f>VLOOKUP(TRIM(SUBSTITUTE(D3770,CHAR(160),CHAR(32))),Metadata!B$1:J$2632,9,FALSE)</f>
        <v>prose</v>
      </c>
      <c r="M3770">
        <f>VLOOKUP(TRIM(SUBSTITUTE(D3770,CHAR(160),CHAR(32))),Metadata!B$1:K$2632,10,FALSE)</f>
        <v>168529</v>
      </c>
      <c r="N3770" s="1" t="s">
        <v>4259</v>
      </c>
      <c r="O3770">
        <v>78</v>
      </c>
      <c r="P3770">
        <v>88</v>
      </c>
    </row>
    <row r="3771" spans="1:16" x14ac:dyDescent="0.25">
      <c r="A3771" t="s">
        <v>4354</v>
      </c>
      <c r="B3771" t="s">
        <v>441</v>
      </c>
      <c r="C3771" t="s">
        <v>330</v>
      </c>
      <c r="D3771" t="s">
        <v>8809</v>
      </c>
      <c r="E3771" t="str">
        <f>VLOOKUP(TRIM(SUBSTITUTE(D3771,CHAR(160),CHAR(32))),Metadata!B$1:C$2632,2,FALSE)</f>
        <v>Camus, Albert, 1913-1960.</v>
      </c>
      <c r="F3771" t="str">
        <f>VLOOKUP(TRIM(SUBSTITUTE(D3771,CHAR(160),CHAR(32))),Metadata!B$1:D$2632,3,FALSE)</f>
        <v>L'étranger</v>
      </c>
      <c r="G3771">
        <f>VLOOKUP(TRIM(SUBSTITUTE(D3771,CHAR(160),CHAR(32))),Metadata!B$1:E$2632,4,FALSE)</f>
        <v>1942</v>
      </c>
      <c r="H3771" t="s">
        <v>534</v>
      </c>
      <c r="J3771" t="str">
        <f>VLOOKUP(TRIM(SUBSTITUTE(D3771,CHAR(160),CHAR(32))),Metadata!B$1:H$2632,7,FALSE)</f>
        <v>roman</v>
      </c>
      <c r="L3771" t="str">
        <f>VLOOKUP(TRIM(SUBSTITUTE(D3771,CHAR(160),CHAR(32))),Metadata!B$1:J$2632,9,FALSE)</f>
        <v>prose</v>
      </c>
      <c r="M3771">
        <f>VLOOKUP(TRIM(SUBSTITUTE(D3771,CHAR(160),CHAR(32))),Metadata!B$1:K$2632,10,FALSE)</f>
        <v>34667</v>
      </c>
      <c r="N3771" s="1" t="s">
        <v>4260</v>
      </c>
      <c r="O3771">
        <v>40</v>
      </c>
      <c r="P3771">
        <v>49</v>
      </c>
    </row>
    <row r="3772" spans="1:16" x14ac:dyDescent="0.25">
      <c r="A3772" t="s">
        <v>4354</v>
      </c>
      <c r="B3772" t="s">
        <v>441</v>
      </c>
      <c r="C3772" t="s">
        <v>330</v>
      </c>
      <c r="D3772" t="s">
        <v>8919</v>
      </c>
      <c r="E3772" t="str">
        <f>VLOOKUP(TRIM(SUBSTITUTE(D3772,CHAR(160),CHAR(32))),Metadata!B$1:C$2632,2,FALSE)</f>
        <v>Leroux, Gaston, 1868-1927.</v>
      </c>
      <c r="F3772" t="str">
        <f>VLOOKUP(TRIM(SUBSTITUTE(D3772,CHAR(160),CHAR(32))),Metadata!B$1:D$2632,3,FALSE)</f>
        <v>Rouletabille chez le tsar</v>
      </c>
      <c r="G3772">
        <f>VLOOKUP(TRIM(SUBSTITUTE(D3772,CHAR(160),CHAR(32))),Metadata!B$1:E$2632,4,FALSE)</f>
        <v>1912</v>
      </c>
      <c r="H3772" t="s">
        <v>534</v>
      </c>
      <c r="J3772" t="str">
        <f>VLOOKUP(TRIM(SUBSTITUTE(D3772,CHAR(160),CHAR(32))),Metadata!B$1:H$2632,7,FALSE)</f>
        <v>roman</v>
      </c>
      <c r="L3772" t="str">
        <f>VLOOKUP(TRIM(SUBSTITUTE(D3772,CHAR(160),CHAR(32))),Metadata!B$1:J$2632,9,FALSE)</f>
        <v>prose</v>
      </c>
      <c r="M3772">
        <f>VLOOKUP(TRIM(SUBSTITUTE(D3772,CHAR(160),CHAR(32))),Metadata!B$1:K$2632,10,FALSE)</f>
        <v>103004</v>
      </c>
      <c r="N3772" s="1" t="s">
        <v>4261</v>
      </c>
      <c r="O3772">
        <v>3</v>
      </c>
      <c r="P3772">
        <v>16</v>
      </c>
    </row>
    <row r="3773" spans="1:16" x14ac:dyDescent="0.25">
      <c r="A3773" t="s">
        <v>4354</v>
      </c>
      <c r="B3773" t="s">
        <v>441</v>
      </c>
      <c r="C3773" t="s">
        <v>330</v>
      </c>
      <c r="D3773" t="s">
        <v>8788</v>
      </c>
      <c r="E3773" t="str">
        <f>VLOOKUP(TRIM(SUBSTITUTE(D3773,CHAR(160),CHAR(32))),Metadata!B$1:C$2632,2,FALSE)</f>
        <v>Bernanos, Georges, 1888-1948.</v>
      </c>
      <c r="F3773" t="str">
        <f>VLOOKUP(TRIM(SUBSTITUTE(D3773,CHAR(160),CHAR(32))),Metadata!B$1:D$2632,3,FALSE)</f>
        <v>Sous le soleil de Satan</v>
      </c>
      <c r="G3773">
        <f>VLOOKUP(TRIM(SUBSTITUTE(D3773,CHAR(160),CHAR(32))),Metadata!B$1:E$2632,4,FALSE)</f>
        <v>1926</v>
      </c>
      <c r="H3773" t="s">
        <v>534</v>
      </c>
      <c r="J3773" t="str">
        <f>VLOOKUP(TRIM(SUBSTITUTE(D3773,CHAR(160),CHAR(32))),Metadata!B$1:H$2632,7,FALSE)</f>
        <v>roman</v>
      </c>
      <c r="L3773" t="str">
        <f>VLOOKUP(TRIM(SUBSTITUTE(D3773,CHAR(160),CHAR(32))),Metadata!B$1:J$2632,9,FALSE)</f>
        <v>prose</v>
      </c>
      <c r="M3773">
        <f>VLOOKUP(TRIM(SUBSTITUTE(D3773,CHAR(160),CHAR(32))),Metadata!B$1:K$2632,10,FALSE)</f>
        <v>97216</v>
      </c>
      <c r="N3773" s="1" t="s">
        <v>4262</v>
      </c>
      <c r="O3773">
        <v>20</v>
      </c>
      <c r="P3773">
        <v>29</v>
      </c>
    </row>
    <row r="3774" spans="1:16" x14ac:dyDescent="0.25">
      <c r="A3774" t="s">
        <v>4354</v>
      </c>
      <c r="B3774" t="s">
        <v>441</v>
      </c>
      <c r="C3774" t="s">
        <v>330</v>
      </c>
      <c r="D3774" t="s">
        <v>8878</v>
      </c>
      <c r="E3774" t="str">
        <f>VLOOKUP(TRIM(SUBSTITUTE(D3774,CHAR(160),CHAR(32))),Metadata!B$1:C$2632,2,FALSE)</f>
        <v>Molière, 1622-1673.</v>
      </c>
      <c r="F3774" t="str">
        <f>VLOOKUP(TRIM(SUBSTITUTE(D3774,CHAR(160),CHAR(32))),Metadata!B$1:D$2632,3,FALSE)</f>
        <v>L'école des femmes: comédie</v>
      </c>
      <c r="G3774">
        <f>VLOOKUP(TRIM(SUBSTITUTE(D3774,CHAR(160),CHAR(32))),Metadata!B$1:E$2632,4,FALSE)</f>
        <v>1663</v>
      </c>
      <c r="H3774" t="s">
        <v>534</v>
      </c>
      <c r="J3774" t="str">
        <f>VLOOKUP(TRIM(SUBSTITUTE(D3774,CHAR(160),CHAR(32))),Metadata!B$1:H$2632,7,FALSE)</f>
        <v>theatre</v>
      </c>
      <c r="L3774" t="str">
        <f>VLOOKUP(TRIM(SUBSTITUTE(D3774,CHAR(160),CHAR(32))),Metadata!B$1:J$2632,9,FALSE)</f>
        <v/>
      </c>
      <c r="M3774">
        <f>VLOOKUP(TRIM(SUBSTITUTE(D3774,CHAR(160),CHAR(32))),Metadata!B$1:K$2632,10,FALSE)</f>
        <v>17125</v>
      </c>
      <c r="N3774" s="1" t="s">
        <v>4263</v>
      </c>
      <c r="O3774">
        <v>3</v>
      </c>
      <c r="P3774">
        <v>17</v>
      </c>
    </row>
    <row r="3775" spans="1:16" x14ac:dyDescent="0.25">
      <c r="A3775" t="s">
        <v>4354</v>
      </c>
      <c r="B3775" t="s">
        <v>441</v>
      </c>
      <c r="C3775" t="s">
        <v>330</v>
      </c>
      <c r="D3775" t="s">
        <v>8854</v>
      </c>
      <c r="E3775" t="str">
        <f>VLOOKUP(TRIM(SUBSTITUTE(D3775,CHAR(160),CHAR(32))),Metadata!B$1:C$2632,2,FALSE)</f>
        <v>Farrère, Claude, 1876-1957.</v>
      </c>
      <c r="F3775" t="str">
        <f>VLOOKUP(TRIM(SUBSTITUTE(D3775,CHAR(160),CHAR(32))),Metadata!B$1:D$2632,3,FALSE)</f>
        <v>L'homme qui assassina</v>
      </c>
      <c r="G3775">
        <f>VLOOKUP(TRIM(SUBSTITUTE(D3775,CHAR(160),CHAR(32))),Metadata!B$1:E$2632,4,FALSE)</f>
        <v>1907</v>
      </c>
      <c r="H3775" t="s">
        <v>534</v>
      </c>
      <c r="J3775" t="str">
        <f>VLOOKUP(TRIM(SUBSTITUTE(D3775,CHAR(160),CHAR(32))),Metadata!B$1:H$2632,7,FALSE)</f>
        <v>roman</v>
      </c>
      <c r="L3775" t="str">
        <f>VLOOKUP(TRIM(SUBSTITUTE(D3775,CHAR(160),CHAR(32))),Metadata!B$1:J$2632,9,FALSE)</f>
        <v>prose</v>
      </c>
      <c r="M3775">
        <f>VLOOKUP(TRIM(SUBSTITUTE(D3775,CHAR(160),CHAR(32))),Metadata!B$1:K$2632,10,FALSE)</f>
        <v>57018</v>
      </c>
      <c r="N3775" s="1" t="s">
        <v>4264</v>
      </c>
      <c r="O3775">
        <v>17</v>
      </c>
      <c r="P3775">
        <v>26</v>
      </c>
    </row>
    <row r="3776" spans="1:16" x14ac:dyDescent="0.25">
      <c r="A3776" t="s">
        <v>4354</v>
      </c>
      <c r="B3776" t="s">
        <v>441</v>
      </c>
      <c r="C3776" t="s">
        <v>330</v>
      </c>
      <c r="D3776" t="s">
        <v>8993</v>
      </c>
      <c r="E3776" t="str">
        <f>VLOOKUP(TRIM(SUBSTITUTE(D3776,CHAR(160),CHAR(32))),Metadata!B$1:C$2632,2,FALSE)</f>
        <v>Rolland, Romain, 1866-1944.</v>
      </c>
      <c r="F3776" t="str">
        <f>VLOOKUP(TRIM(SUBSTITUTE(D3776,CHAR(160),CHAR(32))),Metadata!B$1:D$2632,3,FALSE)</f>
        <v>J.-Ch Antoinette</v>
      </c>
      <c r="G3776">
        <f>VLOOKUP(TRIM(SUBSTITUTE(D3776,CHAR(160),CHAR(32))),Metadata!B$1:E$2632,4,FALSE)</f>
        <v>1908</v>
      </c>
      <c r="H3776" t="s">
        <v>534</v>
      </c>
      <c r="J3776" t="str">
        <f>VLOOKUP(TRIM(SUBSTITUTE(D3776,CHAR(160),CHAR(32))),Metadata!B$1:H$2632,7,FALSE)</f>
        <v>roman</v>
      </c>
      <c r="L3776" t="str">
        <f>VLOOKUP(TRIM(SUBSTITUTE(D3776,CHAR(160),CHAR(32))),Metadata!B$1:J$2632,9,FALSE)</f>
        <v>prose</v>
      </c>
      <c r="M3776">
        <f>VLOOKUP(TRIM(SUBSTITUTE(D3776,CHAR(160),CHAR(32))),Metadata!B$1:K$2632,10,FALSE)</f>
        <v>37629</v>
      </c>
      <c r="N3776" s="1" t="s">
        <v>4265</v>
      </c>
      <c r="O3776">
        <v>216</v>
      </c>
      <c r="P3776">
        <v>225</v>
      </c>
    </row>
    <row r="3777" spans="1:18" x14ac:dyDescent="0.25">
      <c r="A3777" t="s">
        <v>4354</v>
      </c>
      <c r="B3777" t="s">
        <v>441</v>
      </c>
      <c r="C3777" t="s">
        <v>330</v>
      </c>
      <c r="D3777" t="s">
        <v>8752</v>
      </c>
      <c r="E3777" t="str">
        <f>VLOOKUP(TRIM(SUBSTITUTE(D3777,CHAR(160),CHAR(32))),Metadata!B$1:C$2632,2,FALSE)</f>
        <v>Arland, Marcel, 1899-1986.</v>
      </c>
      <c r="F3777" t="str">
        <f>VLOOKUP(TRIM(SUBSTITUTE(D3777,CHAR(160),CHAR(32))),Metadata!B$1:D$2632,3,FALSE)</f>
        <v>L'ordre</v>
      </c>
      <c r="G3777">
        <f>VLOOKUP(TRIM(SUBSTITUTE(D3777,CHAR(160),CHAR(32))),Metadata!B$1:E$2632,4,FALSE)</f>
        <v>1929</v>
      </c>
      <c r="H3777" t="s">
        <v>534</v>
      </c>
      <c r="J3777" t="str">
        <f>VLOOKUP(TRIM(SUBSTITUTE(D3777,CHAR(160),CHAR(32))),Metadata!B$1:H$2632,7,FALSE)</f>
        <v>roman</v>
      </c>
      <c r="L3777" t="str">
        <f>VLOOKUP(TRIM(SUBSTITUTE(D3777,CHAR(160),CHAR(32))),Metadata!B$1:J$2632,9,FALSE)</f>
        <v>prose</v>
      </c>
      <c r="M3777">
        <f>VLOOKUP(TRIM(SUBSTITUTE(D3777,CHAR(160),CHAR(32))),Metadata!B$1:K$2632,10,FALSE)</f>
        <v>168529</v>
      </c>
      <c r="N3777" s="1" t="s">
        <v>4266</v>
      </c>
      <c r="O3777">
        <v>16</v>
      </c>
      <c r="P3777">
        <v>27</v>
      </c>
    </row>
    <row r="3778" spans="1:18" x14ac:dyDescent="0.25">
      <c r="A3778" t="s">
        <v>4354</v>
      </c>
      <c r="B3778" t="s">
        <v>441</v>
      </c>
      <c r="C3778" t="s">
        <v>330</v>
      </c>
      <c r="D3778" t="s">
        <v>9020</v>
      </c>
      <c r="E3778" t="str">
        <f>VLOOKUP(TRIM(SUBSTITUTE(D3778,CHAR(160),CHAR(32))),Metadata!B$1:C$2632,2,FALSE)</f>
        <v>Vercel, Roger, 1894-1957.</v>
      </c>
      <c r="F3778" t="str">
        <f>VLOOKUP(TRIM(SUBSTITUTE(D3778,CHAR(160),CHAR(32))),Metadata!B$1:D$2632,3,FALSE)</f>
        <v>Capitaine Conan: roman</v>
      </c>
      <c r="G3778">
        <f>VLOOKUP(TRIM(SUBSTITUTE(D3778,CHAR(160),CHAR(32))),Metadata!B$1:E$2632,4,FALSE)</f>
        <v>1934</v>
      </c>
      <c r="H3778" t="s">
        <v>534</v>
      </c>
      <c r="J3778" t="str">
        <f>VLOOKUP(TRIM(SUBSTITUTE(D3778,CHAR(160),CHAR(32))),Metadata!B$1:H$2632,7,FALSE)</f>
        <v>roman</v>
      </c>
      <c r="L3778" t="str">
        <f>VLOOKUP(TRIM(SUBSTITUTE(D3778,CHAR(160),CHAR(32))),Metadata!B$1:J$2632,9,FALSE)</f>
        <v>prose</v>
      </c>
      <c r="M3778">
        <f>VLOOKUP(TRIM(SUBSTITUTE(D3778,CHAR(160),CHAR(32))),Metadata!B$1:K$2632,10,FALSE)</f>
        <v>67961</v>
      </c>
      <c r="N3778" s="1" t="s">
        <v>4267</v>
      </c>
      <c r="O3778">
        <v>88</v>
      </c>
      <c r="P3778">
        <v>97</v>
      </c>
    </row>
    <row r="3779" spans="1:18" x14ac:dyDescent="0.25">
      <c r="A3779" t="s">
        <v>4354</v>
      </c>
      <c r="B3779" t="s">
        <v>441</v>
      </c>
      <c r="C3779" t="s">
        <v>330</v>
      </c>
      <c r="D3779" t="s">
        <v>8769</v>
      </c>
      <c r="E3779" t="str">
        <f>VLOOKUP(TRIM(SUBSTITUTE(D3779,CHAR(160),CHAR(32))),Metadata!B$1:C$2632,2,FALSE)</f>
        <v>Bataille, Henry, 1872-1922.</v>
      </c>
      <c r="F3779" t="str">
        <f>VLOOKUP(TRIM(SUBSTITUTE(D3779,CHAR(160),CHAR(32))),Metadata!B$1:D$2632,3,FALSE)</f>
        <v>Maman Colibri</v>
      </c>
      <c r="G3779">
        <f>VLOOKUP(TRIM(SUBSTITUTE(D3779,CHAR(160),CHAR(32))),Metadata!B$1:E$2632,4,FALSE)</f>
        <v>1904</v>
      </c>
      <c r="H3779" t="s">
        <v>534</v>
      </c>
      <c r="J3779" t="str">
        <f>VLOOKUP(TRIM(SUBSTITUTE(D3779,CHAR(160),CHAR(32))),Metadata!B$1:H$2632,7,FALSE)</f>
        <v>theatre</v>
      </c>
      <c r="L3779" t="str">
        <f>VLOOKUP(TRIM(SUBSTITUTE(D3779,CHAR(160),CHAR(32))),Metadata!B$1:J$2632,9,FALSE)</f>
        <v>prose</v>
      </c>
      <c r="M3779">
        <f>VLOOKUP(TRIM(SUBSTITUTE(D3779,CHAR(160),CHAR(32))),Metadata!B$1:K$2632,10,FALSE)</f>
        <v>33343</v>
      </c>
      <c r="N3779" s="1" t="s">
        <v>4268</v>
      </c>
      <c r="O3779">
        <v>6</v>
      </c>
      <c r="P3779">
        <v>14</v>
      </c>
    </row>
    <row r="3780" spans="1:18" x14ac:dyDescent="0.25">
      <c r="A3780" t="s">
        <v>4354</v>
      </c>
      <c r="B3780" t="s">
        <v>441</v>
      </c>
      <c r="C3780" t="s">
        <v>330</v>
      </c>
      <c r="D3780" t="s">
        <v>9013</v>
      </c>
      <c r="E3780" t="str">
        <f>VLOOKUP(TRIM(SUBSTITUTE(D3780,CHAR(160),CHAR(32))),Metadata!B$1:C$2632,2,FALSE)</f>
        <v>Tharaud, Jérôme, 1874-1953.</v>
      </c>
      <c r="F3780" t="str">
        <f>VLOOKUP(TRIM(SUBSTITUTE(D3780,CHAR(160),CHAR(32))),Metadata!B$1:D$2632,3,FALSE)</f>
        <v>Dingley, l'illustre écrivain: roman</v>
      </c>
      <c r="G3780">
        <f>VLOOKUP(TRIM(SUBSTITUTE(D3780,CHAR(160),CHAR(32))),Metadata!B$1:E$2632,4,FALSE)</f>
        <v>1906</v>
      </c>
      <c r="H3780" t="s">
        <v>534</v>
      </c>
      <c r="J3780" t="str">
        <f>VLOOKUP(TRIM(SUBSTITUTE(D3780,CHAR(160),CHAR(32))),Metadata!B$1:H$2632,7,FALSE)</f>
        <v>roman</v>
      </c>
      <c r="L3780" t="str">
        <f>VLOOKUP(TRIM(SUBSTITUTE(D3780,CHAR(160),CHAR(32))),Metadata!B$1:J$2632,9,FALSE)</f>
        <v>prose</v>
      </c>
      <c r="M3780">
        <f>VLOOKUP(TRIM(SUBSTITUTE(D3780,CHAR(160),CHAR(32))),Metadata!B$1:K$2632,10,FALSE)</f>
        <v>25437</v>
      </c>
      <c r="N3780" s="1" t="s">
        <v>4269</v>
      </c>
      <c r="O3780">
        <v>247</v>
      </c>
      <c r="P3780">
        <v>257</v>
      </c>
    </row>
    <row r="3781" spans="1:18" x14ac:dyDescent="0.25">
      <c r="A3781" t="s">
        <v>4354</v>
      </c>
      <c r="B3781" t="s">
        <v>441</v>
      </c>
      <c r="C3781" t="s">
        <v>330</v>
      </c>
      <c r="D3781" t="s">
        <v>8769</v>
      </c>
      <c r="E3781" t="str">
        <f>VLOOKUP(TRIM(SUBSTITUTE(D3781,CHAR(160),CHAR(32))),Metadata!B$1:C$2632,2,FALSE)</f>
        <v>Bataille, Henry, 1872-1922.</v>
      </c>
      <c r="F3781" t="str">
        <f>VLOOKUP(TRIM(SUBSTITUTE(D3781,CHAR(160),CHAR(32))),Metadata!B$1:D$2632,3,FALSE)</f>
        <v>Maman Colibri</v>
      </c>
      <c r="G3781">
        <f>VLOOKUP(TRIM(SUBSTITUTE(D3781,CHAR(160),CHAR(32))),Metadata!B$1:E$2632,4,FALSE)</f>
        <v>1904</v>
      </c>
      <c r="H3781" t="s">
        <v>534</v>
      </c>
      <c r="J3781" t="str">
        <f>VLOOKUP(TRIM(SUBSTITUTE(D3781,CHAR(160),CHAR(32))),Metadata!B$1:H$2632,7,FALSE)</f>
        <v>theatre</v>
      </c>
      <c r="L3781" t="str">
        <f>VLOOKUP(TRIM(SUBSTITUTE(D3781,CHAR(160),CHAR(32))),Metadata!B$1:J$2632,9,FALSE)</f>
        <v>prose</v>
      </c>
      <c r="M3781">
        <f>VLOOKUP(TRIM(SUBSTITUTE(D3781,CHAR(160),CHAR(32))),Metadata!B$1:K$2632,10,FALSE)</f>
        <v>33343</v>
      </c>
      <c r="N3781" s="1" t="s">
        <v>4270</v>
      </c>
      <c r="O3781">
        <v>115</v>
      </c>
      <c r="P3781">
        <v>124</v>
      </c>
    </row>
    <row r="3782" spans="1:18" x14ac:dyDescent="0.25">
      <c r="A3782" t="s">
        <v>4354</v>
      </c>
      <c r="B3782" t="s">
        <v>441</v>
      </c>
      <c r="C3782" t="s">
        <v>330</v>
      </c>
      <c r="D3782" t="s">
        <v>8970</v>
      </c>
      <c r="E3782" t="str">
        <f>VLOOKUP(TRIM(SUBSTITUTE(D3782,CHAR(160),CHAR(32))),Metadata!B$1:C$2632,2,FALSE)</f>
        <v>Peyré, Joseph, 1892-1968.</v>
      </c>
      <c r="F3782" t="str">
        <f>VLOOKUP(TRIM(SUBSTITUTE(D3782,CHAR(160),CHAR(32))),Metadata!B$1:D$2632,3,FALSE)</f>
        <v>Matterhorn: roman</v>
      </c>
      <c r="G3782">
        <f>VLOOKUP(TRIM(SUBSTITUTE(D3782,CHAR(160),CHAR(32))),Metadata!B$1:E$2632,4,FALSE)</f>
        <v>1939</v>
      </c>
      <c r="H3782" t="s">
        <v>534</v>
      </c>
      <c r="J3782" t="str">
        <f>VLOOKUP(TRIM(SUBSTITUTE(D3782,CHAR(160),CHAR(32))),Metadata!B$1:H$2632,7,FALSE)</f>
        <v>roman</v>
      </c>
      <c r="L3782" t="str">
        <f>VLOOKUP(TRIM(SUBSTITUTE(D3782,CHAR(160),CHAR(32))),Metadata!B$1:J$2632,9,FALSE)</f>
        <v>prose</v>
      </c>
      <c r="M3782">
        <f>VLOOKUP(TRIM(SUBSTITUTE(D3782,CHAR(160),CHAR(32))),Metadata!B$1:K$2632,10,FALSE)</f>
        <v>62868</v>
      </c>
      <c r="N3782" s="1" t="s">
        <v>4271</v>
      </c>
      <c r="O3782">
        <v>58</v>
      </c>
      <c r="P3782">
        <v>67</v>
      </c>
    </row>
    <row r="3783" spans="1:18" x14ac:dyDescent="0.25">
      <c r="A3783" t="s">
        <v>4354</v>
      </c>
      <c r="B3783" t="s">
        <v>441</v>
      </c>
      <c r="C3783" t="s">
        <v>330</v>
      </c>
      <c r="D3783" t="s">
        <v>8894</v>
      </c>
      <c r="E3783" t="str">
        <f>VLOOKUP(TRIM(SUBSTITUTE(D3783,CHAR(160),CHAR(32))),Metadata!B$1:C$2632,2,FALSE)</f>
        <v>Giraudoux, Jean, 1882-1944.</v>
      </c>
      <c r="F3783" t="str">
        <f>VLOOKUP(TRIM(SUBSTITUTE(D3783,CHAR(160),CHAR(32))),Metadata!B$1:D$2632,3,FALSE)</f>
        <v>Simon le pathétique</v>
      </c>
      <c r="G3783">
        <f>VLOOKUP(TRIM(SUBSTITUTE(D3783,CHAR(160),CHAR(32))),Metadata!B$1:E$2632,4,FALSE)</f>
        <v>1926</v>
      </c>
      <c r="H3783" t="s">
        <v>534</v>
      </c>
      <c r="J3783" t="str">
        <f>VLOOKUP(TRIM(SUBSTITUTE(D3783,CHAR(160),CHAR(32))),Metadata!B$1:H$2632,7,FALSE)</f>
        <v>roman</v>
      </c>
      <c r="L3783" t="str">
        <f>VLOOKUP(TRIM(SUBSTITUTE(D3783,CHAR(160),CHAR(32))),Metadata!B$1:J$2632,9,FALSE)</f>
        <v>prose</v>
      </c>
      <c r="M3783">
        <f>VLOOKUP(TRIM(SUBSTITUTE(D3783,CHAR(160),CHAR(32))),Metadata!B$1:K$2632,10,FALSE)</f>
        <v>48439</v>
      </c>
      <c r="N3783" s="1" t="s">
        <v>4272</v>
      </c>
      <c r="O3783">
        <v>3</v>
      </c>
      <c r="P3783">
        <v>11</v>
      </c>
    </row>
    <row r="3784" spans="1:18" x14ac:dyDescent="0.25">
      <c r="A3784" t="s">
        <v>4354</v>
      </c>
      <c r="B3784" t="s">
        <v>441</v>
      </c>
      <c r="C3784" t="s">
        <v>330</v>
      </c>
      <c r="D3784" t="s">
        <v>8786</v>
      </c>
      <c r="E3784" t="str">
        <f>VLOOKUP(TRIM(SUBSTITUTE(D3784,CHAR(160),CHAR(32))),Metadata!B$1:C$2632,2,FALSE)</f>
        <v>Bernanos, Georges, 1888-1948.</v>
      </c>
      <c r="F3784" t="str">
        <f>VLOOKUP(TRIM(SUBSTITUTE(D3784,CHAR(160),CHAR(32))),Metadata!B$1:D$2632,3,FALSE)</f>
        <v>L'imposture</v>
      </c>
      <c r="G3784">
        <f>VLOOKUP(TRIM(SUBSTITUTE(D3784,CHAR(160),CHAR(32))),Metadata!B$1:E$2632,4,FALSE)</f>
        <v>1927</v>
      </c>
      <c r="H3784" t="s">
        <v>534</v>
      </c>
      <c r="J3784" t="str">
        <f>VLOOKUP(TRIM(SUBSTITUTE(D3784,CHAR(160),CHAR(32))),Metadata!B$1:H$2632,7,FALSE)</f>
        <v>roman</v>
      </c>
      <c r="L3784" t="str">
        <f>VLOOKUP(TRIM(SUBSTITUTE(D3784,CHAR(160),CHAR(32))),Metadata!B$1:J$2632,9,FALSE)</f>
        <v>prose</v>
      </c>
      <c r="M3784">
        <f>VLOOKUP(TRIM(SUBSTITUTE(D3784,CHAR(160),CHAR(32))),Metadata!B$1:K$2632,10,FALSE)</f>
        <v>86810</v>
      </c>
      <c r="N3784" s="1" t="s">
        <v>4273</v>
      </c>
      <c r="O3784">
        <v>30</v>
      </c>
      <c r="P3784">
        <v>42</v>
      </c>
    </row>
    <row r="3785" spans="1:18" x14ac:dyDescent="0.25">
      <c r="A3785" t="s">
        <v>4354</v>
      </c>
      <c r="B3785" t="s">
        <v>4352</v>
      </c>
      <c r="C3785" t="s">
        <v>330</v>
      </c>
      <c r="D3785" t="s">
        <v>8033</v>
      </c>
      <c r="E3785" t="str">
        <f>VLOOKUP(TRIM(SUBSTITUTE(D3785,CHAR(160),CHAR(32))),Metadata!B$1:C$2632,2,FALSE)</f>
        <v>Corneille, Thomas, 1625-1709.</v>
      </c>
      <c r="F3785" t="str">
        <f>VLOOKUP(TRIM(SUBSTITUTE(D3785,CHAR(160),CHAR(32))),Metadata!B$1:D$2632,3,FALSE)</f>
        <v>Stilicon</v>
      </c>
      <c r="G3785">
        <f>VLOOKUP(TRIM(SUBSTITUTE(D3785,CHAR(160),CHAR(32))),Metadata!B$1:E$2632,4,FALSE)</f>
        <v>1660</v>
      </c>
      <c r="H3785" t="s">
        <v>445</v>
      </c>
      <c r="J3785" t="str">
        <f>VLOOKUP(TRIM(SUBSTITUTE(D3785,CHAR(160),CHAR(32))),Metadata!B$1:H$2632,7,FALSE)</f>
        <v>theatre</v>
      </c>
      <c r="L3785" t="str">
        <f>VLOOKUP(TRIM(SUBSTITUTE(D3785,CHAR(160),CHAR(32))),Metadata!B$1:J$2632,9,FALSE)</f>
        <v>vers</v>
      </c>
      <c r="M3785">
        <f>VLOOKUP(TRIM(SUBSTITUTE(D3785,CHAR(160),CHAR(32))),Metadata!B$1:K$2632,10,FALSE)</f>
        <v>19390</v>
      </c>
      <c r="N3785" s="1" t="s">
        <v>4274</v>
      </c>
      <c r="O3785">
        <v>44</v>
      </c>
      <c r="P3785">
        <v>50</v>
      </c>
      <c r="Q3785">
        <v>55</v>
      </c>
      <c r="R3785">
        <v>61</v>
      </c>
    </row>
    <row r="3786" spans="1:18" x14ac:dyDescent="0.25">
      <c r="A3786" t="s">
        <v>4354</v>
      </c>
      <c r="B3786" t="s">
        <v>4352</v>
      </c>
      <c r="C3786" t="s">
        <v>330</v>
      </c>
      <c r="D3786" t="s">
        <v>8030</v>
      </c>
      <c r="E3786" t="str">
        <f>VLOOKUP(TRIM(SUBSTITUTE(D3786,CHAR(160),CHAR(32))),Metadata!B$1:C$2632,2,FALSE)</f>
        <v>Corneille, Pierre, 1606-1684.</v>
      </c>
      <c r="F3786" t="str">
        <f>VLOOKUP(TRIM(SUBSTITUTE(D3786,CHAR(160),CHAR(32))),Metadata!B$1:D$2632,3,FALSE)</f>
        <v>Suréna</v>
      </c>
      <c r="G3786">
        <f>VLOOKUP(TRIM(SUBSTITUTE(D3786,CHAR(160),CHAR(32))),Metadata!B$1:E$2632,4,FALSE)</f>
        <v>1675</v>
      </c>
      <c r="H3786" t="s">
        <v>445</v>
      </c>
      <c r="J3786" t="str">
        <f>VLOOKUP(TRIM(SUBSTITUTE(D3786,CHAR(160),CHAR(32))),Metadata!B$1:H$2632,7,FALSE)</f>
        <v>theatre</v>
      </c>
      <c r="L3786" t="str">
        <f>VLOOKUP(TRIM(SUBSTITUTE(D3786,CHAR(160),CHAR(32))),Metadata!B$1:J$2632,9,FALSE)</f>
        <v/>
      </c>
      <c r="M3786">
        <f>VLOOKUP(TRIM(SUBSTITUTE(D3786,CHAR(160),CHAR(32))),Metadata!B$1:K$2632,10,FALSE)</f>
        <v>16740</v>
      </c>
      <c r="N3786" s="1" t="s">
        <v>4275</v>
      </c>
      <c r="O3786">
        <v>72</v>
      </c>
      <c r="P3786">
        <v>77</v>
      </c>
      <c r="Q3786">
        <v>83</v>
      </c>
      <c r="R3786">
        <v>88</v>
      </c>
    </row>
    <row r="3787" spans="1:18" x14ac:dyDescent="0.25">
      <c r="A3787" t="s">
        <v>4354</v>
      </c>
      <c r="B3787" t="s">
        <v>4352</v>
      </c>
      <c r="C3787" t="s">
        <v>330</v>
      </c>
      <c r="D3787" t="s">
        <v>4656</v>
      </c>
      <c r="E3787" t="str">
        <f>VLOOKUP(TRIM(SUBSTITUTE(D3787,CHAR(160),CHAR(32))),Metadata!B$1:C$2632,2,FALSE)</f>
        <v>Corneille, Pierre, 1606-1684.</v>
      </c>
      <c r="F3787" t="str">
        <f>VLOOKUP(TRIM(SUBSTITUTE(D3787,CHAR(160),CHAR(32))),Metadata!B$1:D$2632,3,FALSE)</f>
        <v>Cinna</v>
      </c>
      <c r="G3787">
        <f>VLOOKUP(TRIM(SUBSTITUTE(D3787,CHAR(160),CHAR(32))),Metadata!B$1:E$2632,4,FALSE)</f>
        <v>1643</v>
      </c>
      <c r="H3787" t="s">
        <v>445</v>
      </c>
      <c r="J3787" t="str">
        <f>VLOOKUP(TRIM(SUBSTITUTE(D3787,CHAR(160),CHAR(32))),Metadata!B$1:H$2632,7,FALSE)</f>
        <v>theatre</v>
      </c>
      <c r="L3787" t="str">
        <f>VLOOKUP(TRIM(SUBSTITUTE(D3787,CHAR(160),CHAR(32))),Metadata!B$1:J$2632,9,FALSE)</f>
        <v/>
      </c>
      <c r="M3787">
        <f>VLOOKUP(TRIM(SUBSTITUTE(D3787,CHAR(160),CHAR(32))),Metadata!B$1:K$2632,10,FALSE)</f>
        <v>16194</v>
      </c>
      <c r="N3787" s="1" t="s">
        <v>4276</v>
      </c>
      <c r="O3787">
        <v>265</v>
      </c>
      <c r="P3787">
        <v>270</v>
      </c>
      <c r="Q3787">
        <v>276</v>
      </c>
      <c r="R3787">
        <v>282</v>
      </c>
    </row>
    <row r="3788" spans="1:18" x14ac:dyDescent="0.25">
      <c r="A3788" t="s">
        <v>4354</v>
      </c>
      <c r="B3788" t="s">
        <v>4352</v>
      </c>
      <c r="C3788" t="s">
        <v>330</v>
      </c>
      <c r="D3788" t="s">
        <v>8132</v>
      </c>
      <c r="E3788" t="str">
        <f>VLOOKUP(TRIM(SUBSTITUTE(D3788,CHAR(160),CHAR(32))),Metadata!B$1:C$2632,2,FALSE)</f>
        <v>Racine, Jean, 1639-1699.</v>
      </c>
      <c r="F3788" t="str">
        <f>VLOOKUP(TRIM(SUBSTITUTE(D3788,CHAR(160),CHAR(32))),Metadata!B$1:D$2632,3,FALSE)</f>
        <v>Mithridate</v>
      </c>
      <c r="G3788">
        <f>VLOOKUP(TRIM(SUBSTITUTE(D3788,CHAR(160),CHAR(32))),Metadata!B$1:E$2632,4,FALSE)</f>
        <v>1673</v>
      </c>
      <c r="H3788" t="s">
        <v>445</v>
      </c>
      <c r="J3788" t="str">
        <f>VLOOKUP(TRIM(SUBSTITUTE(D3788,CHAR(160),CHAR(32))),Metadata!B$1:H$2632,7,FALSE)</f>
        <v>theatre</v>
      </c>
      <c r="L3788" t="str">
        <f>VLOOKUP(TRIM(SUBSTITUTE(D3788,CHAR(160),CHAR(32))),Metadata!B$1:J$2632,9,FALSE)</f>
        <v/>
      </c>
      <c r="M3788">
        <f>VLOOKUP(TRIM(SUBSTITUTE(D3788,CHAR(160),CHAR(32))),Metadata!B$1:K$2632,10,FALSE)</f>
        <v>15222</v>
      </c>
      <c r="N3788" s="1" t="s">
        <v>4277</v>
      </c>
      <c r="O3788">
        <v>15</v>
      </c>
      <c r="P3788">
        <v>19</v>
      </c>
      <c r="Q3788">
        <v>25</v>
      </c>
      <c r="R3788">
        <v>31</v>
      </c>
    </row>
    <row r="3789" spans="1:18" x14ac:dyDescent="0.25">
      <c r="A3789" t="s">
        <v>4354</v>
      </c>
      <c r="B3789" t="s">
        <v>4352</v>
      </c>
      <c r="C3789" t="s">
        <v>330</v>
      </c>
      <c r="D3789" t="s">
        <v>8027</v>
      </c>
      <c r="E3789" t="str">
        <f>VLOOKUP(TRIM(SUBSTITUTE(D3789,CHAR(160),CHAR(32))),Metadata!B$1:C$2632,2,FALSE)</f>
        <v>Corneille, Pierre, 1606-1684.</v>
      </c>
      <c r="F3789" t="str">
        <f>VLOOKUP(TRIM(SUBSTITUTE(D3789,CHAR(160),CHAR(32))),Metadata!B$1:D$2632,3,FALSE)</f>
        <v>Rodogune</v>
      </c>
      <c r="G3789">
        <f>VLOOKUP(TRIM(SUBSTITUTE(D3789,CHAR(160),CHAR(32))),Metadata!B$1:E$2632,4,FALSE)</f>
        <v>1647</v>
      </c>
      <c r="H3789" t="s">
        <v>445</v>
      </c>
      <c r="J3789" t="str">
        <f>VLOOKUP(TRIM(SUBSTITUTE(D3789,CHAR(160),CHAR(32))),Metadata!B$1:H$2632,7,FALSE)</f>
        <v>theatre</v>
      </c>
      <c r="L3789" t="str">
        <f>VLOOKUP(TRIM(SUBSTITUTE(D3789,CHAR(160),CHAR(32))),Metadata!B$1:J$2632,9,FALSE)</f>
        <v/>
      </c>
      <c r="M3789">
        <f>VLOOKUP(TRIM(SUBSTITUTE(D3789,CHAR(160),CHAR(32))),Metadata!B$1:K$2632,10,FALSE)</f>
        <v>16982</v>
      </c>
      <c r="N3789" s="1" t="s">
        <v>4278</v>
      </c>
      <c r="O3789">
        <v>46</v>
      </c>
      <c r="P3789">
        <v>54</v>
      </c>
      <c r="Q3789">
        <v>60</v>
      </c>
      <c r="R3789">
        <v>66</v>
      </c>
    </row>
    <row r="3790" spans="1:18" x14ac:dyDescent="0.25">
      <c r="A3790" t="s">
        <v>4354</v>
      </c>
      <c r="B3790" t="s">
        <v>4352</v>
      </c>
      <c r="C3790" t="s">
        <v>330</v>
      </c>
      <c r="D3790" t="s">
        <v>8022</v>
      </c>
      <c r="E3790" t="str">
        <f>VLOOKUP(TRIM(SUBSTITUTE(D3790,CHAR(160),CHAR(32))),Metadata!B$1:C$2632,2,FALSE)</f>
        <v>Corneille, Pierre, 1606-1684.</v>
      </c>
      <c r="F3790" t="str">
        <f>VLOOKUP(TRIM(SUBSTITUTE(D3790,CHAR(160),CHAR(32))),Metadata!B$1:D$2632,3,FALSE)</f>
        <v>L'Illusion comique</v>
      </c>
      <c r="G3790">
        <f>VLOOKUP(TRIM(SUBSTITUTE(D3790,CHAR(160),CHAR(32))),Metadata!B$1:E$2632,4,FALSE)</f>
        <v>1639</v>
      </c>
      <c r="H3790" t="s">
        <v>445</v>
      </c>
      <c r="J3790" t="str">
        <f>VLOOKUP(TRIM(SUBSTITUTE(D3790,CHAR(160),CHAR(32))),Metadata!B$1:H$2632,7,FALSE)</f>
        <v>theatre</v>
      </c>
      <c r="L3790" t="str">
        <f>VLOOKUP(TRIM(SUBSTITUTE(D3790,CHAR(160),CHAR(32))),Metadata!B$1:J$2632,9,FALSE)</f>
        <v/>
      </c>
      <c r="M3790">
        <f>VLOOKUP(TRIM(SUBSTITUTE(D3790,CHAR(160),CHAR(32))),Metadata!B$1:K$2632,10,FALSE)</f>
        <v>15779</v>
      </c>
      <c r="N3790" s="1" t="s">
        <v>4279</v>
      </c>
      <c r="O3790">
        <v>214</v>
      </c>
      <c r="P3790">
        <v>219</v>
      </c>
      <c r="Q3790">
        <v>224</v>
      </c>
      <c r="R3790">
        <v>229</v>
      </c>
    </row>
    <row r="3791" spans="1:18" x14ac:dyDescent="0.25">
      <c r="A3791" t="s">
        <v>4354</v>
      </c>
      <c r="B3791" t="s">
        <v>4352</v>
      </c>
      <c r="C3791" t="s">
        <v>330</v>
      </c>
      <c r="D3791" t="s">
        <v>8167</v>
      </c>
      <c r="E3791" t="str">
        <f>VLOOKUP(TRIM(SUBSTITUTE(D3791,CHAR(160),CHAR(32))),Metadata!B$1:C$2632,2,FALSE)</f>
        <v>Villedieu, Madame de, d. 1683.</v>
      </c>
      <c r="F3791" t="str">
        <f>VLOOKUP(TRIM(SUBSTITUTE(D3791,CHAR(160),CHAR(32))),Metadata!B$1:D$2632,3,FALSE)</f>
        <v>Les désordres de l'amour</v>
      </c>
      <c r="G3791">
        <f>VLOOKUP(TRIM(SUBSTITUTE(D3791,CHAR(160),CHAR(32))),Metadata!B$1:E$2632,4,FALSE)</f>
        <v>1675</v>
      </c>
      <c r="H3791" t="s">
        <v>445</v>
      </c>
      <c r="J3791" t="str">
        <f>VLOOKUP(TRIM(SUBSTITUTE(D3791,CHAR(160),CHAR(32))),Metadata!B$1:H$2632,7,FALSE)</f>
        <v>roman</v>
      </c>
      <c r="L3791" t="str">
        <f>VLOOKUP(TRIM(SUBSTITUTE(D3791,CHAR(160),CHAR(32))),Metadata!B$1:J$2632,9,FALSE)</f>
        <v>prose</v>
      </c>
      <c r="M3791">
        <f>VLOOKUP(TRIM(SUBSTITUTE(D3791,CHAR(160),CHAR(32))),Metadata!B$1:K$2632,10,FALSE)</f>
        <v>45305</v>
      </c>
      <c r="N3791" s="1" t="s">
        <v>4280</v>
      </c>
      <c r="O3791">
        <v>27</v>
      </c>
      <c r="P3791">
        <v>32</v>
      </c>
      <c r="Q3791">
        <v>38</v>
      </c>
      <c r="R3791">
        <v>43</v>
      </c>
    </row>
    <row r="3792" spans="1:18" x14ac:dyDescent="0.25">
      <c r="A3792" t="s">
        <v>4354</v>
      </c>
      <c r="B3792" t="s">
        <v>4352</v>
      </c>
      <c r="C3792" t="s">
        <v>330</v>
      </c>
      <c r="D3792" t="s">
        <v>8053</v>
      </c>
      <c r="E3792" t="str">
        <f>VLOOKUP(TRIM(SUBSTITUTE(D3792,CHAR(160),CHAR(32))),Metadata!B$1:C$2632,2,FALSE)</f>
        <v>Fénelon, François de Salignac de La Mothe-, 1651-1715.</v>
      </c>
      <c r="F3792" t="str">
        <f>VLOOKUP(TRIM(SUBSTITUTE(D3792,CHAR(160),CHAR(32))),Metadata!B$1:D$2632,3,FALSE)</f>
        <v>Les aventures de Télémaque</v>
      </c>
      <c r="G3792">
        <f>VLOOKUP(TRIM(SUBSTITUTE(D3792,CHAR(160),CHAR(32))),Metadata!B$1:E$2632,4,FALSE)</f>
        <v>1699</v>
      </c>
      <c r="H3792" t="s">
        <v>445</v>
      </c>
      <c r="J3792" t="str">
        <f>VLOOKUP(TRIM(SUBSTITUTE(D3792,CHAR(160),CHAR(32))),Metadata!B$1:H$2632,7,FALSE)</f>
        <v>roman</v>
      </c>
      <c r="L3792" t="str">
        <f>VLOOKUP(TRIM(SUBSTITUTE(D3792,CHAR(160),CHAR(32))),Metadata!B$1:J$2632,9,FALSE)</f>
        <v>prose</v>
      </c>
      <c r="M3792">
        <f>VLOOKUP(TRIM(SUBSTITUTE(D3792,CHAR(160),CHAR(32))),Metadata!B$1:K$2632,10,FALSE)</f>
        <v>138152</v>
      </c>
      <c r="N3792" s="1" t="s">
        <v>4281</v>
      </c>
      <c r="O3792">
        <v>219</v>
      </c>
      <c r="P3792">
        <v>224</v>
      </c>
      <c r="Q3792">
        <v>258</v>
      </c>
      <c r="R3792">
        <v>263</v>
      </c>
    </row>
    <row r="3793" spans="1:18" x14ac:dyDescent="0.25">
      <c r="A3793" t="s">
        <v>4354</v>
      </c>
      <c r="B3793" t="s">
        <v>4352</v>
      </c>
      <c r="C3793" t="s">
        <v>330</v>
      </c>
      <c r="D3793" t="s">
        <v>8092</v>
      </c>
      <c r="E3793" t="str">
        <f>VLOOKUP(TRIM(SUBSTITUTE(D3793,CHAR(160),CHAR(32))),Metadata!B$1:C$2632,2,FALSE)</f>
        <v>Molière, 1622-1673.</v>
      </c>
      <c r="F3793" t="str">
        <f>VLOOKUP(TRIM(SUBSTITUTE(D3793,CHAR(160),CHAR(32))),Metadata!B$1:D$2632,3,FALSE)</f>
        <v>Dom Garcie de Navarre, ou, Le prince jaloux: comédie</v>
      </c>
      <c r="G3793">
        <f>VLOOKUP(TRIM(SUBSTITUTE(D3793,CHAR(160),CHAR(32))),Metadata!B$1:E$2632,4,FALSE)</f>
        <v>1661</v>
      </c>
      <c r="H3793" t="s">
        <v>445</v>
      </c>
      <c r="J3793" t="str">
        <f>VLOOKUP(TRIM(SUBSTITUTE(D3793,CHAR(160),CHAR(32))),Metadata!B$1:H$2632,7,FALSE)</f>
        <v>theatre</v>
      </c>
      <c r="L3793" t="str">
        <f>VLOOKUP(TRIM(SUBSTITUTE(D3793,CHAR(160),CHAR(32))),Metadata!B$1:J$2632,9,FALSE)</f>
        <v/>
      </c>
      <c r="M3793">
        <f>VLOOKUP(TRIM(SUBSTITUTE(D3793,CHAR(160),CHAR(32))),Metadata!B$1:K$2632,10,FALSE)</f>
        <v>17455</v>
      </c>
      <c r="N3793" s="1" t="s">
        <v>4282</v>
      </c>
      <c r="O3793">
        <v>89</v>
      </c>
      <c r="P3793">
        <v>97</v>
      </c>
      <c r="Q3793">
        <v>102</v>
      </c>
      <c r="R3793">
        <v>108</v>
      </c>
    </row>
    <row r="3794" spans="1:18" x14ac:dyDescent="0.25">
      <c r="A3794" t="s">
        <v>4354</v>
      </c>
      <c r="B3794" t="s">
        <v>4352</v>
      </c>
      <c r="C3794" t="s">
        <v>330</v>
      </c>
      <c r="D3794" t="s">
        <v>8151</v>
      </c>
      <c r="E3794" t="str">
        <f>VLOOKUP(TRIM(SUBSTITUTE(D3794,CHAR(160),CHAR(32))),Metadata!B$1:C$2632,2,FALSE)</f>
        <v>Sévigné, Marie de Rabutin-Chantal, marquise de, 1626-1696.</v>
      </c>
      <c r="F3794" t="str">
        <f>VLOOKUP(TRIM(SUBSTITUTE(D3794,CHAR(160),CHAR(32))),Metadata!B$1:D$2632,3,FALSE)</f>
        <v>Correspondance T. 2, 1675-1680</v>
      </c>
      <c r="G3794">
        <f>VLOOKUP(TRIM(SUBSTITUTE(D3794,CHAR(160),CHAR(32))),Metadata!B$1:E$2632,4,FALSE)</f>
        <v>1680</v>
      </c>
      <c r="H3794" t="s">
        <v>445</v>
      </c>
      <c r="J3794" t="str">
        <f>VLOOKUP(TRIM(SUBSTITUTE(D3794,CHAR(160),CHAR(32))),Metadata!B$1:H$2632,7,FALSE)</f>
        <v>correspondance</v>
      </c>
      <c r="L3794" t="str">
        <f>VLOOKUP(TRIM(SUBSTITUTE(D3794,CHAR(160),CHAR(32))),Metadata!B$1:J$2632,9,FALSE)</f>
        <v>prose</v>
      </c>
      <c r="M3794">
        <f>VLOOKUP(TRIM(SUBSTITUTE(D3794,CHAR(160),CHAR(32))),Metadata!B$1:K$2632,10,FALSE)</f>
        <v>404376</v>
      </c>
      <c r="N3794" s="1" t="s">
        <v>4283</v>
      </c>
      <c r="O3794">
        <v>27</v>
      </c>
      <c r="P3794">
        <v>32</v>
      </c>
      <c r="Q3794">
        <v>38</v>
      </c>
      <c r="R3794">
        <v>43</v>
      </c>
    </row>
    <row r="3795" spans="1:18" x14ac:dyDescent="0.25">
      <c r="A3795" t="s">
        <v>4354</v>
      </c>
      <c r="B3795" t="s">
        <v>4352</v>
      </c>
      <c r="C3795" t="s">
        <v>330</v>
      </c>
      <c r="D3795" t="s">
        <v>8032</v>
      </c>
      <c r="E3795" t="str">
        <f>VLOOKUP(TRIM(SUBSTITUTE(D3795,CHAR(160),CHAR(32))),Metadata!B$1:C$2632,2,FALSE)</f>
        <v>Corneille, Pierre, 1606-1684.</v>
      </c>
      <c r="F3795" t="str">
        <f>VLOOKUP(TRIM(SUBSTITUTE(D3795,CHAR(160),CHAR(32))),Metadata!B$1:D$2632,3,FALSE)</f>
        <v>Tite et Bérénice</v>
      </c>
      <c r="G3795">
        <f>VLOOKUP(TRIM(SUBSTITUTE(D3795,CHAR(160),CHAR(32))),Metadata!B$1:E$2632,4,FALSE)</f>
        <v>1671</v>
      </c>
      <c r="H3795" t="s">
        <v>445</v>
      </c>
      <c r="J3795" t="str">
        <f>VLOOKUP(TRIM(SUBSTITUTE(D3795,CHAR(160),CHAR(32))),Metadata!B$1:H$2632,7,FALSE)</f>
        <v>theatre</v>
      </c>
      <c r="L3795" t="str">
        <f>VLOOKUP(TRIM(SUBSTITUTE(D3795,CHAR(160),CHAR(32))),Metadata!B$1:J$2632,9,FALSE)</f>
        <v/>
      </c>
      <c r="M3795">
        <f>VLOOKUP(TRIM(SUBSTITUTE(D3795,CHAR(160),CHAR(32))),Metadata!B$1:K$2632,10,FALSE)</f>
        <v>16894</v>
      </c>
      <c r="N3795" s="1" t="s">
        <v>4284</v>
      </c>
      <c r="O3795">
        <v>70</v>
      </c>
      <c r="P3795">
        <v>75</v>
      </c>
      <c r="Q3795">
        <v>81</v>
      </c>
      <c r="R3795">
        <v>86</v>
      </c>
    </row>
    <row r="3796" spans="1:18" x14ac:dyDescent="0.25">
      <c r="A3796" t="s">
        <v>4354</v>
      </c>
      <c r="B3796" t="s">
        <v>4352</v>
      </c>
      <c r="C3796" t="s">
        <v>330</v>
      </c>
      <c r="D3796" t="s">
        <v>8021</v>
      </c>
      <c r="E3796" t="str">
        <f>VLOOKUP(TRIM(SUBSTITUTE(D3796,CHAR(160),CHAR(32))),Metadata!B$1:C$2632,2,FALSE)</f>
        <v>Corneille, Pierre, 1606-1684.</v>
      </c>
      <c r="F3796" t="str">
        <f>VLOOKUP(TRIM(SUBSTITUTE(D3796,CHAR(160),CHAR(32))),Metadata!B$1:D$2632,3,FALSE)</f>
        <v>Le Cid</v>
      </c>
      <c r="G3796">
        <f>VLOOKUP(TRIM(SUBSTITUTE(D3796,CHAR(160),CHAR(32))),Metadata!B$1:E$2632,4,FALSE)</f>
        <v>1637</v>
      </c>
      <c r="H3796" t="s">
        <v>445</v>
      </c>
      <c r="J3796" t="str">
        <f>VLOOKUP(TRIM(SUBSTITUTE(D3796,CHAR(160),CHAR(32))),Metadata!B$1:H$2632,7,FALSE)</f>
        <v>theatre</v>
      </c>
      <c r="L3796" t="str">
        <f>VLOOKUP(TRIM(SUBSTITUTE(D3796,CHAR(160),CHAR(32))),Metadata!B$1:J$2632,9,FALSE)</f>
        <v/>
      </c>
      <c r="M3796">
        <f>VLOOKUP(TRIM(SUBSTITUTE(D3796,CHAR(160),CHAR(32))),Metadata!B$1:K$2632,10,FALSE)</f>
        <v>17149</v>
      </c>
      <c r="N3796" s="1" t="s">
        <v>4285</v>
      </c>
      <c r="O3796">
        <v>105</v>
      </c>
      <c r="P3796">
        <v>109</v>
      </c>
      <c r="Q3796">
        <v>114</v>
      </c>
      <c r="R3796">
        <v>120</v>
      </c>
    </row>
    <row r="3797" spans="1:18" x14ac:dyDescent="0.25">
      <c r="A3797" t="s">
        <v>4354</v>
      </c>
      <c r="B3797" t="s">
        <v>4352</v>
      </c>
      <c r="C3797" t="s">
        <v>330</v>
      </c>
      <c r="D3797" t="s">
        <v>8018</v>
      </c>
      <c r="E3797" t="str">
        <f>VLOOKUP(TRIM(SUBSTITUTE(D3797,CHAR(160),CHAR(32))),Metadata!B$1:C$2632,2,FALSE)</f>
        <v>Corneille, Pierre, 1606-1684.</v>
      </c>
      <c r="F3797" t="str">
        <f>VLOOKUP(TRIM(SUBSTITUTE(D3797,CHAR(160),CHAR(32))),Metadata!B$1:D$2632,3,FALSE)</f>
        <v>La Suite du menteur</v>
      </c>
      <c r="G3797">
        <f>VLOOKUP(TRIM(SUBSTITUTE(D3797,CHAR(160),CHAR(32))),Metadata!B$1:E$2632,4,FALSE)</f>
        <v>1645</v>
      </c>
      <c r="H3797" t="s">
        <v>445</v>
      </c>
      <c r="J3797" t="str">
        <f>VLOOKUP(TRIM(SUBSTITUTE(D3797,CHAR(160),CHAR(32))),Metadata!B$1:H$2632,7,FALSE)</f>
        <v>theatre</v>
      </c>
      <c r="L3797" t="str">
        <f>VLOOKUP(TRIM(SUBSTITUTE(D3797,CHAR(160),CHAR(32))),Metadata!B$1:J$2632,9,FALSE)</f>
        <v/>
      </c>
      <c r="M3797">
        <f>VLOOKUP(TRIM(SUBSTITUTE(D3797,CHAR(160),CHAR(32))),Metadata!B$1:K$2632,10,FALSE)</f>
        <v>18323</v>
      </c>
      <c r="N3797" s="1" t="s">
        <v>4286</v>
      </c>
      <c r="O3797">
        <v>73</v>
      </c>
      <c r="P3797">
        <v>77</v>
      </c>
      <c r="Q3797">
        <v>83</v>
      </c>
      <c r="R3797">
        <v>89</v>
      </c>
    </row>
    <row r="3798" spans="1:18" x14ac:dyDescent="0.25">
      <c r="A3798" t="s">
        <v>4354</v>
      </c>
      <c r="B3798" t="s">
        <v>4352</v>
      </c>
      <c r="C3798" t="s">
        <v>330</v>
      </c>
      <c r="D3798" t="s">
        <v>8147</v>
      </c>
      <c r="E3798" t="str">
        <f>VLOOKUP(TRIM(SUBSTITUTE(D3798,CHAR(160),CHAR(32))),Metadata!B$1:C$2632,2,FALSE)</f>
        <v>Scudéry, M. de (Georges), 1601-1667.</v>
      </c>
      <c r="F3798" t="str">
        <f>VLOOKUP(TRIM(SUBSTITUTE(D3798,CHAR(160),CHAR(32))),Metadata!B$1:D$2632,3,FALSE)</f>
        <v>Le vassal généreux</v>
      </c>
      <c r="G3798">
        <f>VLOOKUP(TRIM(SUBSTITUTE(D3798,CHAR(160),CHAR(32))),Metadata!B$1:E$2632,4,FALSE)</f>
        <v>1636</v>
      </c>
      <c r="H3798" t="s">
        <v>445</v>
      </c>
      <c r="J3798" t="str">
        <f>VLOOKUP(TRIM(SUBSTITUTE(D3798,CHAR(160),CHAR(32))),Metadata!B$1:H$2632,7,FALSE)</f>
        <v>theatre</v>
      </c>
      <c r="L3798" t="str">
        <f>VLOOKUP(TRIM(SUBSTITUTE(D3798,CHAR(160),CHAR(32))),Metadata!B$1:J$2632,9,FALSE)</f>
        <v>vers</v>
      </c>
      <c r="M3798">
        <f>VLOOKUP(TRIM(SUBSTITUTE(D3798,CHAR(160),CHAR(32))),Metadata!B$1:K$2632,10,FALSE)</f>
        <v>13093</v>
      </c>
      <c r="N3798" s="1" t="s">
        <v>4287</v>
      </c>
      <c r="O3798">
        <v>15</v>
      </c>
      <c r="P3798">
        <v>20</v>
      </c>
      <c r="Q3798">
        <v>25</v>
      </c>
      <c r="R3798">
        <v>30</v>
      </c>
    </row>
    <row r="3799" spans="1:18" x14ac:dyDescent="0.25">
      <c r="A3799" t="s">
        <v>4354</v>
      </c>
      <c r="B3799" t="s">
        <v>4352</v>
      </c>
      <c r="C3799" t="s">
        <v>330</v>
      </c>
      <c r="D3799" t="s">
        <v>7907</v>
      </c>
      <c r="E3799" t="str">
        <f>VLOOKUP(TRIM(SUBSTITUTE(D3799,CHAR(160),CHAR(32))),Metadata!B$1:C$2632,2,FALSE)</f>
        <v>Retz, Jean François Paul de Gondi de, 1613-1679.</v>
      </c>
      <c r="F3799" t="str">
        <f>VLOOKUP(TRIM(SUBSTITUTE(D3799,CHAR(160),CHAR(32))),Metadata!B$1:D$2632,3,FALSE)</f>
        <v>Mémoires. T. 4</v>
      </c>
      <c r="G3799">
        <f>VLOOKUP(TRIM(SUBSTITUTE(D3799,CHAR(160),CHAR(32))),Metadata!B$1:E$2632,4,FALSE)</f>
        <v>1679</v>
      </c>
      <c r="H3799" t="s">
        <v>445</v>
      </c>
      <c r="J3799" t="str">
        <f>VLOOKUP(TRIM(SUBSTITUTE(D3799,CHAR(160),CHAR(32))),Metadata!B$1:H$2632,7,FALSE)</f>
        <v>memoires</v>
      </c>
      <c r="L3799" t="str">
        <f>VLOOKUP(TRIM(SUBSTITUTE(D3799,CHAR(160),CHAR(32))),Metadata!B$1:J$2632,9,FALSE)</f>
        <v>prose</v>
      </c>
      <c r="M3799">
        <f>VLOOKUP(TRIM(SUBSTITUTE(D3799,CHAR(160),CHAR(32))),Metadata!B$1:K$2632,10,FALSE)</f>
        <v>107209</v>
      </c>
      <c r="N3799" s="1" t="s">
        <v>4288</v>
      </c>
      <c r="O3799">
        <v>146</v>
      </c>
      <c r="P3799">
        <v>150</v>
      </c>
      <c r="Q3799">
        <v>155</v>
      </c>
      <c r="R3799">
        <v>161</v>
      </c>
    </row>
    <row r="3800" spans="1:18" x14ac:dyDescent="0.25">
      <c r="A3800" t="s">
        <v>4354</v>
      </c>
      <c r="B3800" t="s">
        <v>4352</v>
      </c>
      <c r="C3800" t="s">
        <v>330</v>
      </c>
      <c r="D3800" t="s">
        <v>8092</v>
      </c>
      <c r="E3800" t="str">
        <f>VLOOKUP(TRIM(SUBSTITUTE(D3800,CHAR(160),CHAR(32))),Metadata!B$1:C$2632,2,FALSE)</f>
        <v>Molière, 1622-1673.</v>
      </c>
      <c r="F3800" t="str">
        <f>VLOOKUP(TRIM(SUBSTITUTE(D3800,CHAR(160),CHAR(32))),Metadata!B$1:D$2632,3,FALSE)</f>
        <v>Dom Garcie de Navarre, ou, Le prince jaloux: comédie</v>
      </c>
      <c r="G3800">
        <f>VLOOKUP(TRIM(SUBSTITUTE(D3800,CHAR(160),CHAR(32))),Metadata!B$1:E$2632,4,FALSE)</f>
        <v>1661</v>
      </c>
      <c r="H3800" t="s">
        <v>445</v>
      </c>
      <c r="J3800" t="str">
        <f>VLOOKUP(TRIM(SUBSTITUTE(D3800,CHAR(160),CHAR(32))),Metadata!B$1:H$2632,7,FALSE)</f>
        <v>theatre</v>
      </c>
      <c r="L3800" t="str">
        <f>VLOOKUP(TRIM(SUBSTITUTE(D3800,CHAR(160),CHAR(32))),Metadata!B$1:J$2632,9,FALSE)</f>
        <v/>
      </c>
      <c r="M3800">
        <f>VLOOKUP(TRIM(SUBSTITUTE(D3800,CHAR(160),CHAR(32))),Metadata!B$1:K$2632,10,FALSE)</f>
        <v>17455</v>
      </c>
      <c r="N3800" s="1" t="s">
        <v>4289</v>
      </c>
      <c r="O3800">
        <v>47</v>
      </c>
      <c r="P3800">
        <v>52</v>
      </c>
      <c r="Q3800">
        <v>58</v>
      </c>
      <c r="R3800">
        <v>64</v>
      </c>
    </row>
    <row r="3801" spans="1:18" x14ac:dyDescent="0.25">
      <c r="A3801" t="s">
        <v>4354</v>
      </c>
      <c r="B3801" t="s">
        <v>4352</v>
      </c>
      <c r="C3801" t="s">
        <v>330</v>
      </c>
      <c r="D3801" t="s">
        <v>8077</v>
      </c>
      <c r="E3801" t="str">
        <f>VLOOKUP(TRIM(SUBSTITUTE(D3801,CHAR(160),CHAR(32))),Metadata!B$1:C$2632,2,FALSE)</f>
        <v>La Fosse, M. de (Antoine), ca. 1653-1708?</v>
      </c>
      <c r="F3801" t="str">
        <f>VLOOKUP(TRIM(SUBSTITUTE(D3801,CHAR(160),CHAR(32))),Metadata!B$1:D$2632,3,FALSE)</f>
        <v>Manlius Capitolinus: tragédie</v>
      </c>
      <c r="G3801">
        <f>VLOOKUP(TRIM(SUBSTITUTE(D3801,CHAR(160),CHAR(32))),Metadata!B$1:E$2632,4,FALSE)</f>
        <v>1698</v>
      </c>
      <c r="H3801" t="s">
        <v>445</v>
      </c>
      <c r="J3801" t="str">
        <f>VLOOKUP(TRIM(SUBSTITUTE(D3801,CHAR(160),CHAR(32))),Metadata!B$1:H$2632,7,FALSE)</f>
        <v>theatre</v>
      </c>
      <c r="L3801" t="str">
        <f>VLOOKUP(TRIM(SUBSTITUTE(D3801,CHAR(160),CHAR(32))),Metadata!B$1:J$2632,9,FALSE)</f>
        <v>vers</v>
      </c>
      <c r="M3801">
        <f>VLOOKUP(TRIM(SUBSTITUTE(D3801,CHAR(160),CHAR(32))),Metadata!B$1:K$2632,10,FALSE)</f>
        <v>13207</v>
      </c>
      <c r="N3801" s="1" t="s">
        <v>4290</v>
      </c>
      <c r="O3801">
        <v>51</v>
      </c>
      <c r="P3801">
        <v>59</v>
      </c>
      <c r="Q3801">
        <v>63</v>
      </c>
      <c r="R3801">
        <v>68</v>
      </c>
    </row>
    <row r="3802" spans="1:18" x14ac:dyDescent="0.25">
      <c r="A3802" t="s">
        <v>4354</v>
      </c>
      <c r="B3802" t="s">
        <v>4352</v>
      </c>
      <c r="C3802" t="s">
        <v>330</v>
      </c>
      <c r="D3802" t="s">
        <v>7975</v>
      </c>
      <c r="E3802" t="str">
        <f>VLOOKUP(TRIM(SUBSTITUTE(D3802,CHAR(160),CHAR(32))),Metadata!B$1:C$2632,2,FALSE)</f>
        <v>Aulnoy, Madame d' (Marie-Catherine), 1650 or 51-1705.</v>
      </c>
      <c r="F3802" t="str">
        <f>VLOOKUP(TRIM(SUBSTITUTE(D3802,CHAR(160),CHAR(32))),Metadata!B$1:D$2632,3,FALSE)</f>
        <v>Pigeon et la Colombe (Le)</v>
      </c>
      <c r="G3802">
        <f>VLOOKUP(TRIM(SUBSTITUTE(D3802,CHAR(160),CHAR(32))),Metadata!B$1:E$2632,4,FALSE)</f>
        <v>1698</v>
      </c>
      <c r="H3802" t="s">
        <v>445</v>
      </c>
      <c r="J3802" t="str">
        <f>VLOOKUP(TRIM(SUBSTITUTE(D3802,CHAR(160),CHAR(32))),Metadata!B$1:H$2632,7,FALSE)</f>
        <v>Narratif, Conte</v>
      </c>
      <c r="L3802" t="str">
        <f>VLOOKUP(TRIM(SUBSTITUTE(D3802,CHAR(160),CHAR(32))),Metadata!B$1:J$2632,9,FALSE)</f>
        <v/>
      </c>
      <c r="M3802">
        <f>VLOOKUP(TRIM(SUBSTITUTE(D3802,CHAR(160),CHAR(32))),Metadata!B$1:K$2632,10,FALSE)</f>
        <v>18313</v>
      </c>
      <c r="N3802" s="1" t="s">
        <v>4291</v>
      </c>
      <c r="O3802">
        <v>71</v>
      </c>
      <c r="P3802">
        <v>76</v>
      </c>
      <c r="Q3802">
        <v>81</v>
      </c>
      <c r="R3802">
        <v>86</v>
      </c>
    </row>
    <row r="3803" spans="1:18" x14ac:dyDescent="0.25">
      <c r="A3803" t="s">
        <v>4354</v>
      </c>
      <c r="B3803" t="s">
        <v>4352</v>
      </c>
      <c r="C3803" t="s">
        <v>330</v>
      </c>
      <c r="D3803" t="s">
        <v>8297</v>
      </c>
      <c r="E3803" t="str">
        <f>VLOOKUP(TRIM(SUBSTITUTE(D3803,CHAR(160),CHAR(32))),Metadata!B$1:C$2632,2,FALSE)</f>
        <v>Le Maitre de Claville, Charles François Nicolas, 1670-1740.</v>
      </c>
      <c r="F3803" t="str">
        <f>VLOOKUP(TRIM(SUBSTITUTE(D3803,CHAR(160),CHAR(32))),Metadata!B$1:D$2632,3,FALSE)</f>
        <v>Traité du vrai merite de l'homme</v>
      </c>
      <c r="G3803">
        <f>VLOOKUP(TRIM(SUBSTITUTE(D3803,CHAR(160),CHAR(32))),Metadata!B$1:E$2632,4,FALSE)</f>
        <v>1736</v>
      </c>
      <c r="H3803" t="s">
        <v>448</v>
      </c>
      <c r="J3803" t="str">
        <f>VLOOKUP(TRIM(SUBSTITUTE(D3803,CHAR(160),CHAR(32))),Metadata!B$1:H$2632,7,FALSE)</f>
        <v>traite ou essai</v>
      </c>
      <c r="L3803" t="str">
        <f>VLOOKUP(TRIM(SUBSTITUTE(D3803,CHAR(160),CHAR(32))),Metadata!B$1:J$2632,9,FALSE)</f>
        <v>prose</v>
      </c>
      <c r="M3803">
        <f>VLOOKUP(TRIM(SUBSTITUTE(D3803,CHAR(160),CHAR(32))),Metadata!B$1:K$2632,10,FALSE)</f>
        <v>104492</v>
      </c>
      <c r="N3803" s="1" t="s">
        <v>4292</v>
      </c>
      <c r="O3803">
        <v>142</v>
      </c>
      <c r="P3803">
        <v>151</v>
      </c>
      <c r="Q3803">
        <v>157</v>
      </c>
      <c r="R3803">
        <v>163</v>
      </c>
    </row>
    <row r="3804" spans="1:18" x14ac:dyDescent="0.25">
      <c r="A3804" t="s">
        <v>4354</v>
      </c>
      <c r="B3804" t="s">
        <v>4352</v>
      </c>
      <c r="C3804" t="s">
        <v>330</v>
      </c>
      <c r="D3804" t="s">
        <v>8210</v>
      </c>
      <c r="E3804" t="str">
        <f>VLOOKUP(TRIM(SUBSTITUTE(D3804,CHAR(160),CHAR(32))),Metadata!B$1:C$2632,2,FALSE)</f>
        <v>Collin d'Harleville, Jean François, 1755-1806.</v>
      </c>
      <c r="F3804" t="str">
        <f>VLOOKUP(TRIM(SUBSTITUTE(D3804,CHAR(160),CHAR(32))),Metadata!B$1:D$2632,3,FALSE)</f>
        <v>Le vieux célibataire</v>
      </c>
      <c r="G3804">
        <f>VLOOKUP(TRIM(SUBSTITUTE(D3804,CHAR(160),CHAR(32))),Metadata!B$1:E$2632,4,FALSE)</f>
        <v>1792</v>
      </c>
      <c r="H3804" t="s">
        <v>448</v>
      </c>
      <c r="J3804" t="str">
        <f>VLOOKUP(TRIM(SUBSTITUTE(D3804,CHAR(160),CHAR(32))),Metadata!B$1:H$2632,7,FALSE)</f>
        <v>theatre</v>
      </c>
      <c r="L3804" t="str">
        <f>VLOOKUP(TRIM(SUBSTITUTE(D3804,CHAR(160),CHAR(32))),Metadata!B$1:J$2632,9,FALSE)</f>
        <v>vers</v>
      </c>
      <c r="M3804">
        <f>VLOOKUP(TRIM(SUBSTITUTE(D3804,CHAR(160),CHAR(32))),Metadata!B$1:K$2632,10,FALSE)</f>
        <v>20306</v>
      </c>
      <c r="N3804" s="1" t="s">
        <v>4293</v>
      </c>
      <c r="O3804">
        <v>6</v>
      </c>
      <c r="P3804">
        <v>11</v>
      </c>
      <c r="Q3804">
        <v>16</v>
      </c>
      <c r="R3804">
        <v>21</v>
      </c>
    </row>
    <row r="3805" spans="1:18" x14ac:dyDescent="0.25">
      <c r="A3805" t="s">
        <v>4354</v>
      </c>
      <c r="B3805" t="s">
        <v>4352</v>
      </c>
      <c r="C3805" t="s">
        <v>330</v>
      </c>
      <c r="D3805" t="s">
        <v>8267</v>
      </c>
      <c r="E3805" t="str">
        <f>VLOOKUP(TRIM(SUBSTITUTE(D3805,CHAR(160),CHAR(32))),Metadata!B$1:C$2632,2,FALSE)</f>
        <v>Genlis, Stéphanie Félicité, comtesse de, 1746-1830.</v>
      </c>
      <c r="F3805" t="str">
        <f>VLOOKUP(TRIM(SUBSTITUTE(D3805,CHAR(160),CHAR(32))),Metadata!B$1:D$2632,3,FALSE)</f>
        <v>Adèle et Théodore, ou, Lettres sur l'éducation</v>
      </c>
      <c r="G3805">
        <f>VLOOKUP(TRIM(SUBSTITUTE(D3805,CHAR(160),CHAR(32))),Metadata!B$1:E$2632,4,FALSE)</f>
        <v>1782</v>
      </c>
      <c r="H3805" t="s">
        <v>448</v>
      </c>
      <c r="J3805" t="str">
        <f>VLOOKUP(TRIM(SUBSTITUTE(D3805,CHAR(160),CHAR(32))),Metadata!B$1:H$2632,7,FALSE)</f>
        <v>roman</v>
      </c>
      <c r="L3805" t="str">
        <f>VLOOKUP(TRIM(SUBSTITUTE(D3805,CHAR(160),CHAR(32))),Metadata!B$1:J$2632,9,FALSE)</f>
        <v>prose</v>
      </c>
      <c r="M3805">
        <f>VLOOKUP(TRIM(SUBSTITUTE(D3805,CHAR(160),CHAR(32))),Metadata!B$1:K$2632,10,FALSE)</f>
        <v>264516</v>
      </c>
      <c r="N3805" s="1" t="s">
        <v>4294</v>
      </c>
      <c r="O3805">
        <v>56</v>
      </c>
      <c r="P3805">
        <v>61</v>
      </c>
      <c r="Q3805">
        <v>66</v>
      </c>
      <c r="R3805">
        <v>71</v>
      </c>
    </row>
    <row r="3806" spans="1:18" x14ac:dyDescent="0.25">
      <c r="A3806" t="s">
        <v>4354</v>
      </c>
      <c r="B3806" t="s">
        <v>4352</v>
      </c>
      <c r="C3806" t="s">
        <v>330</v>
      </c>
      <c r="D3806" t="s">
        <v>8318</v>
      </c>
      <c r="E3806" t="str">
        <f>VLOOKUP(TRIM(SUBSTITUTE(D3806,CHAR(160),CHAR(32))),Metadata!B$1:C$2632,2,FALSE)</f>
        <v>Marivaux, Pierre Carlet de Chamblain de, 1688-1763.</v>
      </c>
      <c r="F3806" t="str">
        <f>VLOOKUP(TRIM(SUBSTITUTE(D3806,CHAR(160),CHAR(32))),Metadata!B$1:D$2632,3,FALSE)</f>
        <v>La vie de Mariane, ou, Les aventures de Madame la comtesse de ***</v>
      </c>
      <c r="G3806">
        <f>VLOOKUP(TRIM(SUBSTITUTE(D3806,CHAR(160),CHAR(32))),Metadata!B$1:E$2632,4,FALSE)</f>
        <v>1745</v>
      </c>
      <c r="H3806" t="s">
        <v>448</v>
      </c>
      <c r="J3806" t="str">
        <f>VLOOKUP(TRIM(SUBSTITUTE(D3806,CHAR(160),CHAR(32))),Metadata!B$1:H$2632,7,FALSE)</f>
        <v>roman</v>
      </c>
      <c r="L3806" t="str">
        <f>VLOOKUP(TRIM(SUBSTITUTE(D3806,CHAR(160),CHAR(32))),Metadata!B$1:J$2632,9,FALSE)</f>
        <v>prose</v>
      </c>
      <c r="M3806">
        <f>VLOOKUP(TRIM(SUBSTITUTE(D3806,CHAR(160),CHAR(32))),Metadata!B$1:K$2632,10,FALSE)</f>
        <v>211066</v>
      </c>
      <c r="N3806" s="1" t="s">
        <v>4295</v>
      </c>
      <c r="O3806">
        <v>145</v>
      </c>
      <c r="P3806">
        <v>150</v>
      </c>
      <c r="Q3806">
        <v>155</v>
      </c>
      <c r="R3806">
        <v>160</v>
      </c>
    </row>
    <row r="3807" spans="1:18" x14ac:dyDescent="0.25">
      <c r="A3807" t="s">
        <v>4354</v>
      </c>
      <c r="B3807" t="s">
        <v>4352</v>
      </c>
      <c r="C3807" t="s">
        <v>330</v>
      </c>
      <c r="D3807" t="s">
        <v>8348</v>
      </c>
      <c r="E3807" t="str">
        <f>VLOOKUP(TRIM(SUBSTITUTE(D3807,CHAR(160),CHAR(32))),Metadata!B$1:C$2632,2,FALSE)</f>
        <v>Mouhy, Charles de Fieux, chevalier de, 1701-1784.</v>
      </c>
      <c r="F3807" t="str">
        <f>VLOOKUP(TRIM(SUBSTITUTE(D3807,CHAR(160),CHAR(32))),Metadata!B$1:D$2632,3,FALSE)</f>
        <v>La paysanne parvenue, ou, Les mémoires de Madame la marquise de L.V.</v>
      </c>
      <c r="G3807">
        <f>VLOOKUP(TRIM(SUBSTITUTE(D3807,CHAR(160),CHAR(32))),Metadata!B$1:E$2632,4,FALSE)</f>
        <v>1735</v>
      </c>
      <c r="H3807" t="s">
        <v>448</v>
      </c>
      <c r="J3807" t="str">
        <f>VLOOKUP(TRIM(SUBSTITUTE(D3807,CHAR(160),CHAR(32))),Metadata!B$1:H$2632,7,FALSE)</f>
        <v>roman</v>
      </c>
      <c r="L3807" t="str">
        <f>VLOOKUP(TRIM(SUBSTITUTE(D3807,CHAR(160),CHAR(32))),Metadata!B$1:J$2632,9,FALSE)</f>
        <v>prose</v>
      </c>
      <c r="M3807">
        <f>VLOOKUP(TRIM(SUBSTITUTE(D3807,CHAR(160),CHAR(32))),Metadata!B$1:K$2632,10,FALSE)</f>
        <v>219670</v>
      </c>
      <c r="N3807" s="1" t="s">
        <v>4296</v>
      </c>
      <c r="O3807">
        <v>112</v>
      </c>
      <c r="P3807">
        <v>118</v>
      </c>
      <c r="Q3807">
        <v>123</v>
      </c>
      <c r="R3807">
        <v>129</v>
      </c>
    </row>
    <row r="3808" spans="1:18" x14ac:dyDescent="0.25">
      <c r="A3808" t="s">
        <v>4354</v>
      </c>
      <c r="B3808" t="s">
        <v>4352</v>
      </c>
      <c r="C3808" t="s">
        <v>330</v>
      </c>
      <c r="D3808" t="s">
        <v>8408</v>
      </c>
      <c r="E3808" t="str">
        <f>VLOOKUP(TRIM(SUBSTITUTE(D3808,CHAR(160),CHAR(32))),Metadata!B$1:C$2632,2,FALSE)</f>
        <v>Thomas, M. (Antoine Léonard), 1732-1785.</v>
      </c>
      <c r="F3808" t="str">
        <f>VLOOKUP(TRIM(SUBSTITUTE(D3808,CHAR(160),CHAR(32))),Metadata!B$1:D$2632,3,FALSE)</f>
        <v>Essai sur les éloges</v>
      </c>
      <c r="G3808">
        <f>VLOOKUP(TRIM(SUBSTITUTE(D3808,CHAR(160),CHAR(32))),Metadata!B$1:E$2632,4,FALSE)</f>
        <v>1773</v>
      </c>
      <c r="H3808" t="s">
        <v>448</v>
      </c>
      <c r="J3808" t="str">
        <f>VLOOKUP(TRIM(SUBSTITUTE(D3808,CHAR(160),CHAR(32))),Metadata!B$1:H$2632,7,FALSE)</f>
        <v>traite ou essai</v>
      </c>
      <c r="L3808" t="str">
        <f>VLOOKUP(TRIM(SUBSTITUTE(D3808,CHAR(160),CHAR(32))),Metadata!B$1:J$2632,9,FALSE)</f>
        <v>prose</v>
      </c>
      <c r="M3808">
        <f>VLOOKUP(TRIM(SUBSTITUTE(D3808,CHAR(160),CHAR(32))),Metadata!B$1:K$2632,10,FALSE)</f>
        <v>114717</v>
      </c>
      <c r="N3808" s="1" t="s">
        <v>4297</v>
      </c>
      <c r="O3808">
        <v>156</v>
      </c>
      <c r="P3808">
        <v>161</v>
      </c>
      <c r="Q3808">
        <v>167</v>
      </c>
      <c r="R3808">
        <v>172</v>
      </c>
    </row>
    <row r="3809" spans="1:18" x14ac:dyDescent="0.25">
      <c r="A3809" t="s">
        <v>4354</v>
      </c>
      <c r="B3809" t="s">
        <v>4352</v>
      </c>
      <c r="C3809" t="s">
        <v>330</v>
      </c>
      <c r="D3809" t="s">
        <v>8215</v>
      </c>
      <c r="E3809" t="str">
        <f>VLOOKUP(TRIM(SUBSTITUTE(D3809,CHAR(160),CHAR(32))),Metadata!B$1:C$2632,2,FALSE)</f>
        <v>Constant, Benjamin, 1767-1830.</v>
      </c>
      <c r="F3809" t="str">
        <f>VLOOKUP(TRIM(SUBSTITUTE(D3809,CHAR(160),CHAR(32))),Metadata!B$1:D$2632,3,FALSE)</f>
        <v>De la force du gouvernement actuel de la France et de la nécessité de s'y rallier</v>
      </c>
      <c r="G3809">
        <f>VLOOKUP(TRIM(SUBSTITUTE(D3809,CHAR(160),CHAR(32))),Metadata!B$1:E$2632,4,FALSE)</f>
        <v>1796</v>
      </c>
      <c r="H3809" t="s">
        <v>448</v>
      </c>
      <c r="J3809" t="str">
        <f>VLOOKUP(TRIM(SUBSTITUTE(D3809,CHAR(160),CHAR(32))),Metadata!B$1:H$2632,7,FALSE)</f>
        <v>traite</v>
      </c>
      <c r="L3809" t="str">
        <f>VLOOKUP(TRIM(SUBSTITUTE(D3809,CHAR(160),CHAR(32))),Metadata!B$1:J$2632,9,FALSE)</f>
        <v/>
      </c>
      <c r="M3809">
        <f>VLOOKUP(TRIM(SUBSTITUTE(D3809,CHAR(160),CHAR(32))),Metadata!B$1:K$2632,10,FALSE)</f>
        <v>19251</v>
      </c>
      <c r="N3809" s="1" t="s">
        <v>4298</v>
      </c>
      <c r="O3809">
        <v>10</v>
      </c>
      <c r="P3809">
        <v>14</v>
      </c>
      <c r="Q3809">
        <v>21</v>
      </c>
      <c r="R3809">
        <v>26</v>
      </c>
    </row>
    <row r="3810" spans="1:18" x14ac:dyDescent="0.25">
      <c r="A3810" t="s">
        <v>4354</v>
      </c>
      <c r="B3810" t="s">
        <v>4352</v>
      </c>
      <c r="C3810" t="s">
        <v>330</v>
      </c>
      <c r="D3810" t="s">
        <v>8202</v>
      </c>
      <c r="E3810" t="str">
        <f>VLOOKUP(TRIM(SUBSTITUTE(D3810,CHAR(160),CHAR(32))),Metadata!B$1:C$2632,2,FALSE)</f>
        <v>Chamfort, Sébastien-Roch-Nicolas, 1741-1794.</v>
      </c>
      <c r="F3810" t="str">
        <f>VLOOKUP(TRIM(SUBSTITUTE(D3810,CHAR(160),CHAR(32))),Metadata!B$1:D$2632,3,FALSE)</f>
        <v>Mustapha et Zéangir</v>
      </c>
      <c r="G3810">
        <f>VLOOKUP(TRIM(SUBSTITUTE(D3810,CHAR(160),CHAR(32))),Metadata!B$1:E$2632,4,FALSE)</f>
        <v>1778</v>
      </c>
      <c r="H3810" t="s">
        <v>448</v>
      </c>
      <c r="J3810" t="str">
        <f>VLOOKUP(TRIM(SUBSTITUTE(D3810,CHAR(160),CHAR(32))),Metadata!B$1:H$2632,7,FALSE)</f>
        <v>theatre</v>
      </c>
      <c r="L3810" t="str">
        <f>VLOOKUP(TRIM(SUBSTITUTE(D3810,CHAR(160),CHAR(32))),Metadata!B$1:J$2632,9,FALSE)</f>
        <v>vers</v>
      </c>
      <c r="M3810">
        <f>VLOOKUP(TRIM(SUBSTITUTE(D3810,CHAR(160),CHAR(32))),Metadata!B$1:K$2632,10,FALSE)</f>
        <v>15641</v>
      </c>
      <c r="N3810" s="1" t="s">
        <v>4299</v>
      </c>
      <c r="O3810">
        <v>115</v>
      </c>
      <c r="P3810">
        <v>124</v>
      </c>
      <c r="Q3810">
        <v>130</v>
      </c>
      <c r="R3810">
        <v>136</v>
      </c>
    </row>
    <row r="3811" spans="1:18" x14ac:dyDescent="0.25">
      <c r="A3811" t="s">
        <v>4354</v>
      </c>
      <c r="B3811" t="s">
        <v>4352</v>
      </c>
      <c r="C3811" t="s">
        <v>330</v>
      </c>
      <c r="D3811" t="s">
        <v>8327</v>
      </c>
      <c r="E3811" t="str">
        <f>VLOOKUP(TRIM(SUBSTITUTE(D3811,CHAR(160),CHAR(32))),Metadata!B$1:C$2632,2,FALSE)</f>
        <v>Marmontel, Jean François, 1723-1799.</v>
      </c>
      <c r="F3811" t="str">
        <f>VLOOKUP(TRIM(SUBSTITUTE(D3811,CHAR(160),CHAR(32))),Metadata!B$1:D$2632,3,FALSE)</f>
        <v>Contes Moraux, T. 2.</v>
      </c>
      <c r="G3811">
        <f>VLOOKUP(TRIM(SUBSTITUTE(D3811,CHAR(160),CHAR(32))),Metadata!B$1:E$2632,4,FALSE)</f>
        <v>1761</v>
      </c>
      <c r="H3811" t="s">
        <v>448</v>
      </c>
      <c r="J3811" t="str">
        <f>VLOOKUP(TRIM(SUBSTITUTE(D3811,CHAR(160),CHAR(32))),Metadata!B$1:H$2632,7,FALSE)</f>
        <v>roman</v>
      </c>
      <c r="L3811" t="str">
        <f>VLOOKUP(TRIM(SUBSTITUTE(D3811,CHAR(160),CHAR(32))),Metadata!B$1:J$2632,9,FALSE)</f>
        <v>prose</v>
      </c>
      <c r="M3811">
        <f>VLOOKUP(TRIM(SUBSTITUTE(D3811,CHAR(160),CHAR(32))),Metadata!B$1:K$2632,10,FALSE)</f>
        <v>61098</v>
      </c>
      <c r="N3811" s="1" t="s">
        <v>4300</v>
      </c>
      <c r="O3811">
        <v>4</v>
      </c>
      <c r="P3811">
        <v>13</v>
      </c>
      <c r="Q3811">
        <v>19</v>
      </c>
      <c r="R3811">
        <v>24</v>
      </c>
    </row>
    <row r="3812" spans="1:18" x14ac:dyDescent="0.25">
      <c r="A3812" t="s">
        <v>4354</v>
      </c>
      <c r="B3812" t="s">
        <v>4352</v>
      </c>
      <c r="C3812" t="s">
        <v>330</v>
      </c>
      <c r="D3812" t="s">
        <v>5736</v>
      </c>
      <c r="E3812" t="str">
        <f>VLOOKUP(TRIM(SUBSTITUTE(D3812,CHAR(160),CHAR(32))),Metadata!B$1:C$2632,2,FALSE)</f>
        <v>Bonaparte, Napoléon, 1769-1821.</v>
      </c>
      <c r="F3812" t="str">
        <f>VLOOKUP(TRIM(SUBSTITUTE(D3812,CHAR(160),CHAR(32))),Metadata!B$1:D$2632,3,FALSE)</f>
        <v>Oeuvres de Napoléon Bonaparte, Tome 3</v>
      </c>
      <c r="G3812">
        <f>VLOOKUP(TRIM(SUBSTITUTE(D3812,CHAR(160),CHAR(32))),Metadata!B$1:E$2632,4,FALSE)</f>
        <v>1799</v>
      </c>
      <c r="H3812" t="s">
        <v>448</v>
      </c>
      <c r="J3812" t="str">
        <f>VLOOKUP(TRIM(SUBSTITUTE(D3812,CHAR(160),CHAR(32))),Metadata!B$1:H$2632,7,FALSE)</f>
        <v>correspondance</v>
      </c>
      <c r="L3812" t="str">
        <f>VLOOKUP(TRIM(SUBSTITUTE(D3812,CHAR(160),CHAR(32))),Metadata!B$1:J$2632,9,FALSE)</f>
        <v/>
      </c>
      <c r="M3812">
        <f>VLOOKUP(TRIM(SUBSTITUTE(D3812,CHAR(160),CHAR(32))),Metadata!B$1:K$2632,10,FALSE)</f>
        <v>152655</v>
      </c>
      <c r="N3812" s="1" t="s">
        <v>4301</v>
      </c>
      <c r="O3812">
        <v>121</v>
      </c>
      <c r="P3812">
        <v>125</v>
      </c>
      <c r="Q3812">
        <v>130</v>
      </c>
      <c r="R3812">
        <v>135</v>
      </c>
    </row>
    <row r="3813" spans="1:18" x14ac:dyDescent="0.25">
      <c r="A3813" t="s">
        <v>4354</v>
      </c>
      <c r="B3813" t="s">
        <v>4352</v>
      </c>
      <c r="C3813" t="s">
        <v>330</v>
      </c>
      <c r="D3813" t="s">
        <v>8386</v>
      </c>
      <c r="E3813" t="str">
        <f>VLOOKUP(TRIM(SUBSTITUTE(D3813,CHAR(160),CHAR(32))),Metadata!B$1:C$2632,2,FALSE)</f>
        <v>Sade, marquis de, 1740-1814.</v>
      </c>
      <c r="F3813" t="str">
        <f>VLOOKUP(TRIM(SUBSTITUTE(D3813,CHAR(160),CHAR(32))),Metadata!B$1:D$2632,3,FALSE)</f>
        <v>Justine, ou, Les malheurs de la vertu</v>
      </c>
      <c r="G3813">
        <f>VLOOKUP(TRIM(SUBSTITUTE(D3813,CHAR(160),CHAR(32))),Metadata!B$1:E$2632,4,FALSE)</f>
        <v>1791</v>
      </c>
      <c r="H3813" t="s">
        <v>448</v>
      </c>
      <c r="J3813" t="str">
        <f>VLOOKUP(TRIM(SUBSTITUTE(D3813,CHAR(160),CHAR(32))),Metadata!B$1:H$2632,7,FALSE)</f>
        <v>roman</v>
      </c>
      <c r="L3813" t="str">
        <f>VLOOKUP(TRIM(SUBSTITUTE(D3813,CHAR(160),CHAR(32))),Metadata!B$1:J$2632,9,FALSE)</f>
        <v>prose</v>
      </c>
      <c r="M3813">
        <f>VLOOKUP(TRIM(SUBSTITUTE(D3813,CHAR(160),CHAR(32))),Metadata!B$1:K$2632,10,FALSE)</f>
        <v>119795</v>
      </c>
      <c r="N3813" s="1" t="s">
        <v>4302</v>
      </c>
      <c r="O3813">
        <v>212</v>
      </c>
      <c r="P3813">
        <v>217</v>
      </c>
      <c r="Q3813">
        <v>222</v>
      </c>
      <c r="R3813">
        <v>227</v>
      </c>
    </row>
    <row r="3814" spans="1:18" x14ac:dyDescent="0.25">
      <c r="A3814" t="s">
        <v>4354</v>
      </c>
      <c r="B3814" t="s">
        <v>4352</v>
      </c>
      <c r="C3814" t="s">
        <v>330</v>
      </c>
      <c r="D3814" t="s">
        <v>8352</v>
      </c>
      <c r="E3814" t="str">
        <f>VLOOKUP(TRIM(SUBSTITUTE(D3814,CHAR(160),CHAR(32))),Metadata!B$1:C$2632,2,FALSE)</f>
        <v>Prévost, abbé, 1697-1763.</v>
      </c>
      <c r="F3814" t="str">
        <f>VLOOKUP(TRIM(SUBSTITUTE(D3814,CHAR(160),CHAR(32))),Metadata!B$1:D$2632,3,FALSE)</f>
        <v>Le philosophe anglois, ou, Histoire de monsieur Cleveland, fils naturel de Cromwel. T. 1-3</v>
      </c>
      <c r="G3814">
        <f>VLOOKUP(TRIM(SUBSTITUTE(D3814,CHAR(160),CHAR(32))),Metadata!B$1:E$2632,4,FALSE)</f>
        <v>1731</v>
      </c>
      <c r="H3814" t="s">
        <v>448</v>
      </c>
      <c r="J3814" t="str">
        <f>VLOOKUP(TRIM(SUBSTITUTE(D3814,CHAR(160),CHAR(32))),Metadata!B$1:H$2632,7,FALSE)</f>
        <v>roman</v>
      </c>
      <c r="L3814" t="str">
        <f>VLOOKUP(TRIM(SUBSTITUTE(D3814,CHAR(160),CHAR(32))),Metadata!B$1:J$2632,9,FALSE)</f>
        <v>prose</v>
      </c>
      <c r="M3814">
        <f>VLOOKUP(TRIM(SUBSTITUTE(D3814,CHAR(160),CHAR(32))),Metadata!B$1:K$2632,10,FALSE)</f>
        <v>281280</v>
      </c>
      <c r="N3814" s="1" t="s">
        <v>4303</v>
      </c>
      <c r="O3814">
        <v>203</v>
      </c>
      <c r="P3814">
        <v>208</v>
      </c>
      <c r="Q3814">
        <v>214</v>
      </c>
      <c r="R3814">
        <v>219</v>
      </c>
    </row>
    <row r="3815" spans="1:18" x14ac:dyDescent="0.25">
      <c r="A3815" t="s">
        <v>4354</v>
      </c>
      <c r="B3815" t="s">
        <v>4352</v>
      </c>
      <c r="C3815" t="s">
        <v>330</v>
      </c>
      <c r="D3815" t="s">
        <v>8407</v>
      </c>
      <c r="E3815" t="str">
        <f>VLOOKUP(TRIM(SUBSTITUTE(D3815,CHAR(160),CHAR(32))),Metadata!B$1:C$2632,2,FALSE)</f>
        <v>Terrasson, Jean, 1670-1750.</v>
      </c>
      <c r="F3815" t="str">
        <f>VLOOKUP(TRIM(SUBSTITUTE(D3815,CHAR(160),CHAR(32))),Metadata!B$1:D$2632,3,FALSE)</f>
        <v>Sethos: histoire, ou, Vie tirée des monumens anecdotes de l'ancienne Egypte.</v>
      </c>
      <c r="G3815">
        <f>VLOOKUP(TRIM(SUBSTITUTE(D3815,CHAR(160),CHAR(32))),Metadata!B$1:E$2632,4,FALSE)</f>
        <v>1731</v>
      </c>
      <c r="H3815" t="s">
        <v>448</v>
      </c>
      <c r="J3815" t="str">
        <f>VLOOKUP(TRIM(SUBSTITUTE(D3815,CHAR(160),CHAR(32))),Metadata!B$1:H$2632,7,FALSE)</f>
        <v>roman</v>
      </c>
      <c r="L3815" t="str">
        <f>VLOOKUP(TRIM(SUBSTITUTE(D3815,CHAR(160),CHAR(32))),Metadata!B$1:J$2632,9,FALSE)</f>
        <v>prose</v>
      </c>
      <c r="M3815">
        <f>VLOOKUP(TRIM(SUBSTITUTE(D3815,CHAR(160),CHAR(32))),Metadata!B$1:K$2632,10,FALSE)</f>
        <v>220986</v>
      </c>
      <c r="N3815" s="1" t="s">
        <v>4304</v>
      </c>
      <c r="O3815">
        <v>133</v>
      </c>
      <c r="P3815">
        <v>137</v>
      </c>
      <c r="Q3815">
        <v>154</v>
      </c>
      <c r="R3815">
        <v>160</v>
      </c>
    </row>
    <row r="3816" spans="1:18" x14ac:dyDescent="0.25">
      <c r="A3816" t="s">
        <v>4354</v>
      </c>
      <c r="B3816" t="s">
        <v>4352</v>
      </c>
      <c r="C3816" t="s">
        <v>330</v>
      </c>
      <c r="D3816" t="s">
        <v>8367</v>
      </c>
      <c r="E3816" t="str">
        <f>VLOOKUP(TRIM(SUBSTITUTE(D3816,CHAR(160),CHAR(32))),Metadata!B$1:C$2632,2,FALSE)</f>
        <v>Riccoboni, Marie Jeanne de Heurles Laboras de Mezières, 1713-1792.</v>
      </c>
      <c r="F3816" t="str">
        <f>VLOOKUP(TRIM(SUBSTITUTE(D3816,CHAR(160),CHAR(32))),Metadata!B$1:D$2632,3,FALSE)</f>
        <v>Histoire du marquis de Cressy</v>
      </c>
      <c r="G3816">
        <f>VLOOKUP(TRIM(SUBSTITUTE(D3816,CHAR(160),CHAR(32))),Metadata!B$1:E$2632,4,FALSE)</f>
        <v>1758</v>
      </c>
      <c r="H3816" t="s">
        <v>448</v>
      </c>
      <c r="J3816" t="str">
        <f>VLOOKUP(TRIM(SUBSTITUTE(D3816,CHAR(160),CHAR(32))),Metadata!B$1:H$2632,7,FALSE)</f>
        <v>roman</v>
      </c>
      <c r="L3816" t="str">
        <f>VLOOKUP(TRIM(SUBSTITUTE(D3816,CHAR(160),CHAR(32))),Metadata!B$1:J$2632,9,FALSE)</f>
        <v>prose</v>
      </c>
      <c r="M3816">
        <f>VLOOKUP(TRIM(SUBSTITUTE(D3816,CHAR(160),CHAR(32))),Metadata!B$1:K$2632,10,FALSE)</f>
        <v>26089</v>
      </c>
      <c r="N3816" t="s">
        <v>4305</v>
      </c>
      <c r="O3816">
        <v>294</v>
      </c>
      <c r="P3816">
        <v>299</v>
      </c>
      <c r="Q3816">
        <v>304</v>
      </c>
      <c r="R3816">
        <v>309</v>
      </c>
    </row>
    <row r="3817" spans="1:18" x14ac:dyDescent="0.25">
      <c r="A3817" t="s">
        <v>4354</v>
      </c>
      <c r="B3817" t="s">
        <v>4352</v>
      </c>
      <c r="C3817" t="s">
        <v>330</v>
      </c>
      <c r="D3817" t="s">
        <v>8184</v>
      </c>
      <c r="E3817" t="str">
        <f>VLOOKUP(TRIM(SUBSTITUTE(D3817,CHAR(160),CHAR(32))),Metadata!B$1:C$2632,2,FALSE)</f>
        <v>Beaumarchais, Pierre Augustin Caron de, 1732-1799.</v>
      </c>
      <c r="F3817" t="str">
        <f>VLOOKUP(TRIM(SUBSTITUTE(D3817,CHAR(160),CHAR(32))),Metadata!B$1:D$2632,3,FALSE)</f>
        <v>La Folle Journée ou le Mariage de Figaro</v>
      </c>
      <c r="G3817">
        <f>VLOOKUP(TRIM(SUBSTITUTE(D3817,CHAR(160),CHAR(32))),Metadata!B$1:E$2632,4,FALSE)</f>
        <v>1785</v>
      </c>
      <c r="H3817" t="s">
        <v>448</v>
      </c>
      <c r="J3817" t="str">
        <f>VLOOKUP(TRIM(SUBSTITUTE(D3817,CHAR(160),CHAR(32))),Metadata!B$1:H$2632,7,FALSE)</f>
        <v>theatre</v>
      </c>
      <c r="L3817" t="str">
        <f>VLOOKUP(TRIM(SUBSTITUTE(D3817,CHAR(160),CHAR(32))),Metadata!B$1:J$2632,9,FALSE)</f>
        <v/>
      </c>
      <c r="M3817">
        <f>VLOOKUP(TRIM(SUBSTITUTE(D3817,CHAR(160),CHAR(32))),Metadata!B$1:K$2632,10,FALSE)</f>
        <v>44744</v>
      </c>
      <c r="N3817" t="s">
        <v>4306</v>
      </c>
      <c r="O3817">
        <v>108</v>
      </c>
      <c r="P3817">
        <v>113</v>
      </c>
      <c r="Q3817">
        <v>119</v>
      </c>
      <c r="R3817">
        <v>125</v>
      </c>
    </row>
    <row r="3818" spans="1:18" x14ac:dyDescent="0.25">
      <c r="A3818" t="s">
        <v>4354</v>
      </c>
      <c r="B3818" t="s">
        <v>4352</v>
      </c>
      <c r="C3818" t="s">
        <v>330</v>
      </c>
      <c r="D3818" t="s">
        <v>8356</v>
      </c>
      <c r="E3818" t="str">
        <f>VLOOKUP(TRIM(SUBSTITUTE(D3818,CHAR(160),CHAR(32))),Metadata!B$1:C$2632,2,FALSE)</f>
        <v>Prévost, abbé, 1697-1763.</v>
      </c>
      <c r="F3818" t="str">
        <f>VLOOKUP(TRIM(SUBSTITUTE(D3818,CHAR(160),CHAR(32))),Metadata!B$1:D$2632,3,FALSE)</f>
        <v>Lettres angloises, ou Histoire de Miss Clarisse Harlove. T. 2</v>
      </c>
      <c r="G3818">
        <f>VLOOKUP(TRIM(SUBSTITUTE(D3818,CHAR(160),CHAR(32))),Metadata!B$1:E$2632,4,FALSE)</f>
        <v>1751</v>
      </c>
      <c r="H3818" t="s">
        <v>448</v>
      </c>
      <c r="J3818" t="str">
        <f>VLOOKUP(TRIM(SUBSTITUTE(D3818,CHAR(160),CHAR(32))),Metadata!B$1:H$2632,7,FALSE)</f>
        <v>roman</v>
      </c>
      <c r="L3818" t="str">
        <f>VLOOKUP(TRIM(SUBSTITUTE(D3818,CHAR(160),CHAR(32))),Metadata!B$1:J$2632,9,FALSE)</f>
        <v>prose</v>
      </c>
      <c r="M3818">
        <f>VLOOKUP(TRIM(SUBSTITUTE(D3818,CHAR(160),CHAR(32))),Metadata!B$1:K$2632,10,FALSE)</f>
        <v>123869</v>
      </c>
      <c r="N3818" s="1" t="s">
        <v>4307</v>
      </c>
      <c r="O3818">
        <v>122</v>
      </c>
      <c r="P3818">
        <v>127</v>
      </c>
      <c r="Q3818">
        <v>133</v>
      </c>
      <c r="R3818">
        <v>139</v>
      </c>
    </row>
    <row r="3819" spans="1:18" x14ac:dyDescent="0.25">
      <c r="A3819" t="s">
        <v>4354</v>
      </c>
      <c r="B3819" t="s">
        <v>4352</v>
      </c>
      <c r="C3819" t="s">
        <v>330</v>
      </c>
      <c r="D3819" t="s">
        <v>8184</v>
      </c>
      <c r="E3819" t="str">
        <f>VLOOKUP(TRIM(SUBSTITUTE(D3819,CHAR(160),CHAR(32))),Metadata!B$1:C$2632,2,FALSE)</f>
        <v>Beaumarchais, Pierre Augustin Caron de, 1732-1799.</v>
      </c>
      <c r="F3819" t="str">
        <f>VLOOKUP(TRIM(SUBSTITUTE(D3819,CHAR(160),CHAR(32))),Metadata!B$1:D$2632,3,FALSE)</f>
        <v>La Folle Journée ou le Mariage de Figaro</v>
      </c>
      <c r="G3819">
        <f>VLOOKUP(TRIM(SUBSTITUTE(D3819,CHAR(160),CHAR(32))),Metadata!B$1:E$2632,4,FALSE)</f>
        <v>1785</v>
      </c>
      <c r="H3819" t="s">
        <v>448</v>
      </c>
      <c r="J3819" t="str">
        <f>VLOOKUP(TRIM(SUBSTITUTE(D3819,CHAR(160),CHAR(32))),Metadata!B$1:H$2632,7,FALSE)</f>
        <v>theatre</v>
      </c>
      <c r="L3819" t="str">
        <f>VLOOKUP(TRIM(SUBSTITUTE(D3819,CHAR(160),CHAR(32))),Metadata!B$1:J$2632,9,FALSE)</f>
        <v/>
      </c>
      <c r="M3819">
        <f>VLOOKUP(TRIM(SUBSTITUTE(D3819,CHAR(160),CHAR(32))),Metadata!B$1:K$2632,10,FALSE)</f>
        <v>44744</v>
      </c>
      <c r="N3819" s="1" t="s">
        <v>4308</v>
      </c>
      <c r="O3819">
        <v>64</v>
      </c>
      <c r="P3819">
        <v>68</v>
      </c>
      <c r="Q3819">
        <v>74</v>
      </c>
      <c r="R3819">
        <v>79</v>
      </c>
    </row>
    <row r="3820" spans="1:18" x14ac:dyDescent="0.25">
      <c r="A3820" t="s">
        <v>4354</v>
      </c>
      <c r="B3820" t="s">
        <v>4352</v>
      </c>
      <c r="C3820" t="s">
        <v>330</v>
      </c>
      <c r="D3820" t="s">
        <v>8407</v>
      </c>
      <c r="E3820" t="str">
        <f>VLOOKUP(TRIM(SUBSTITUTE(D3820,CHAR(160),CHAR(32))),Metadata!B$1:C$2632,2,FALSE)</f>
        <v>Terrasson, Jean, 1670-1750.</v>
      </c>
      <c r="F3820" t="str">
        <f>VLOOKUP(TRIM(SUBSTITUTE(D3820,CHAR(160),CHAR(32))),Metadata!B$1:D$2632,3,FALSE)</f>
        <v>Sethos: histoire, ou, Vie tirée des monumens anecdotes de l'ancienne Egypte.</v>
      </c>
      <c r="G3820">
        <f>VLOOKUP(TRIM(SUBSTITUTE(D3820,CHAR(160),CHAR(32))),Metadata!B$1:E$2632,4,FALSE)</f>
        <v>1731</v>
      </c>
      <c r="H3820" t="s">
        <v>448</v>
      </c>
      <c r="J3820" t="str">
        <f>VLOOKUP(TRIM(SUBSTITUTE(D3820,CHAR(160),CHAR(32))),Metadata!B$1:H$2632,7,FALSE)</f>
        <v>roman</v>
      </c>
      <c r="L3820" t="str">
        <f>VLOOKUP(TRIM(SUBSTITUTE(D3820,CHAR(160),CHAR(32))),Metadata!B$1:J$2632,9,FALSE)</f>
        <v>prose</v>
      </c>
      <c r="M3820">
        <f>VLOOKUP(TRIM(SUBSTITUTE(D3820,CHAR(160),CHAR(32))),Metadata!B$1:K$2632,10,FALSE)</f>
        <v>220986</v>
      </c>
      <c r="N3820" s="1" t="s">
        <v>4309</v>
      </c>
      <c r="O3820">
        <v>240</v>
      </c>
      <c r="P3820">
        <v>245</v>
      </c>
      <c r="Q3820">
        <v>260</v>
      </c>
      <c r="R3820">
        <v>265</v>
      </c>
    </row>
    <row r="3821" spans="1:18" x14ac:dyDescent="0.25">
      <c r="A3821" t="s">
        <v>4354</v>
      </c>
      <c r="B3821" t="s">
        <v>4352</v>
      </c>
      <c r="C3821" t="s">
        <v>330</v>
      </c>
      <c r="D3821" t="s">
        <v>8268</v>
      </c>
      <c r="E3821" t="str">
        <f>VLOOKUP(TRIM(SUBSTITUTE(D3821,CHAR(160),CHAR(32))),Metadata!B$1:C$2632,2,FALSE)</f>
        <v>Genlis, Stéphanie Félicité, comtesse de, 1746-1830.</v>
      </c>
      <c r="F3821" t="str">
        <f>VLOOKUP(TRIM(SUBSTITUTE(D3821,CHAR(160),CHAR(32))),Metadata!B$1:D$2632,3,FALSE)</f>
        <v>Les chevaliers du cygne, ou, La cour de Charlemagne</v>
      </c>
      <c r="G3821">
        <f>VLOOKUP(TRIM(SUBSTITUTE(D3821,CHAR(160),CHAR(32))),Metadata!B$1:E$2632,4,FALSE)</f>
        <v>1795</v>
      </c>
      <c r="H3821" t="s">
        <v>448</v>
      </c>
      <c r="J3821" t="str">
        <f>VLOOKUP(TRIM(SUBSTITUTE(D3821,CHAR(160),CHAR(32))),Metadata!B$1:H$2632,7,FALSE)</f>
        <v>roman</v>
      </c>
      <c r="L3821" t="str">
        <f>VLOOKUP(TRIM(SUBSTITUTE(D3821,CHAR(160),CHAR(32))),Metadata!B$1:J$2632,9,FALSE)</f>
        <v>prose</v>
      </c>
      <c r="M3821">
        <f>VLOOKUP(TRIM(SUBSTITUTE(D3821,CHAR(160),CHAR(32))),Metadata!B$1:K$2632,10,FALSE)</f>
        <v>195717</v>
      </c>
      <c r="N3821" s="1" t="s">
        <v>4310</v>
      </c>
      <c r="O3821">
        <v>21</v>
      </c>
      <c r="P3821">
        <v>26</v>
      </c>
      <c r="Q3821">
        <v>31</v>
      </c>
      <c r="R3821">
        <v>36</v>
      </c>
    </row>
    <row r="3822" spans="1:18" x14ac:dyDescent="0.25">
      <c r="A3822" t="s">
        <v>4354</v>
      </c>
      <c r="B3822" t="s">
        <v>4352</v>
      </c>
      <c r="C3822" t="s">
        <v>330</v>
      </c>
      <c r="D3822" t="s">
        <v>8381</v>
      </c>
      <c r="E3822" t="str">
        <f>VLOOKUP(TRIM(SUBSTITUTE(D3822,CHAR(160),CHAR(32))),Metadata!B$1:C$2632,2,FALSE)</f>
        <v>Rousseau, Jean-Jacques, 1712-1778.</v>
      </c>
      <c r="F3822" t="str">
        <f>VLOOKUP(TRIM(SUBSTITUTE(D3822,CHAR(160),CHAR(32))),Metadata!B$1:D$2632,3,FALSE)</f>
        <v>La nouvelle Héloïse</v>
      </c>
      <c r="G3822">
        <f>VLOOKUP(TRIM(SUBSTITUTE(D3822,CHAR(160),CHAR(32))),Metadata!B$1:E$2632,4,FALSE)</f>
        <v>1761</v>
      </c>
      <c r="H3822" t="s">
        <v>448</v>
      </c>
      <c r="J3822" t="str">
        <f>VLOOKUP(TRIM(SUBSTITUTE(D3822,CHAR(160),CHAR(32))),Metadata!B$1:H$2632,7,FALSE)</f>
        <v>roman</v>
      </c>
      <c r="L3822" t="str">
        <f>VLOOKUP(TRIM(SUBSTITUTE(D3822,CHAR(160),CHAR(32))),Metadata!B$1:J$2632,9,FALSE)</f>
        <v>prose</v>
      </c>
      <c r="M3822">
        <f>VLOOKUP(TRIM(SUBSTITUTE(D3822,CHAR(160),CHAR(32))),Metadata!B$1:K$2632,10,FALSE)</f>
        <v>299094</v>
      </c>
      <c r="N3822" s="1" t="s">
        <v>4311</v>
      </c>
      <c r="O3822">
        <v>9</v>
      </c>
      <c r="P3822">
        <v>13</v>
      </c>
      <c r="Q3822">
        <v>19</v>
      </c>
      <c r="R3822">
        <v>24</v>
      </c>
    </row>
    <row r="3823" spans="1:18" x14ac:dyDescent="0.25">
      <c r="A3823" t="s">
        <v>4354</v>
      </c>
      <c r="B3823" t="s">
        <v>4352</v>
      </c>
      <c r="C3823" t="s">
        <v>330</v>
      </c>
      <c r="D3823" t="s">
        <v>8657</v>
      </c>
      <c r="E3823" t="str">
        <f>VLOOKUP(TRIM(SUBSTITUTE(D3823,CHAR(160),CHAR(32))),Metadata!B$1:C$2632,2,FALSE)</f>
        <v>Sand, George, 1804-1876.</v>
      </c>
      <c r="F3823" t="str">
        <f>VLOOKUP(TRIM(SUBSTITUTE(D3823,CHAR(160),CHAR(32))),Metadata!B$1:D$2632,3,FALSE)</f>
        <v>Consuelo (tome 2)</v>
      </c>
      <c r="G3823">
        <f>VLOOKUP(TRIM(SUBSTITUTE(D3823,CHAR(160),CHAR(32))),Metadata!B$1:E$2632,4,FALSE)</f>
        <v>1843</v>
      </c>
      <c r="H3823" t="s">
        <v>450</v>
      </c>
      <c r="J3823" t="str">
        <f>VLOOKUP(TRIM(SUBSTITUTE(D3823,CHAR(160),CHAR(32))),Metadata!B$1:H$2632,7,FALSE)</f>
        <v>roman</v>
      </c>
      <c r="L3823" t="str">
        <f>VLOOKUP(TRIM(SUBSTITUTE(D3823,CHAR(160),CHAR(32))),Metadata!B$1:J$2632,9,FALSE)</f>
        <v/>
      </c>
      <c r="M3823">
        <f>VLOOKUP(TRIM(SUBSTITUTE(D3823,CHAR(160),CHAR(32))),Metadata!B$1:K$2632,10,FALSE)</f>
        <v>169677</v>
      </c>
      <c r="N3823" s="1" t="s">
        <v>4312</v>
      </c>
      <c r="O3823">
        <v>49</v>
      </c>
      <c r="P3823">
        <v>54</v>
      </c>
      <c r="Q3823">
        <v>59</v>
      </c>
      <c r="R3823">
        <v>64</v>
      </c>
    </row>
    <row r="3824" spans="1:18" x14ac:dyDescent="0.25">
      <c r="A3824" t="s">
        <v>4354</v>
      </c>
      <c r="B3824" t="s">
        <v>4352</v>
      </c>
      <c r="C3824" t="s">
        <v>330</v>
      </c>
      <c r="D3824" t="s">
        <v>8579</v>
      </c>
      <c r="E3824" t="str">
        <f>VLOOKUP(TRIM(SUBSTITUTE(D3824,CHAR(160),CHAR(32))),Metadata!B$1:C$2632,2,FALSE)</f>
        <v>Jouy, Etienne de, 1764-1846.</v>
      </c>
      <c r="F3824" t="str">
        <f>VLOOKUP(TRIM(SUBSTITUTE(D3824,CHAR(160),CHAR(32))),Metadata!B$1:D$2632,3,FALSE)</f>
        <v>L'hermite de la Chaussée-d'Antin, ou, Observations sur les moeurs et les usages parisiens au commencement du XIXe siècle. 1813:</v>
      </c>
      <c r="G3824">
        <f>VLOOKUP(TRIM(SUBSTITUTE(D3824,CHAR(160),CHAR(32))),Metadata!B$1:E$2632,4,FALSE)</f>
        <v>1813</v>
      </c>
      <c r="H3824" t="s">
        <v>450</v>
      </c>
      <c r="J3824" t="str">
        <f>VLOOKUP(TRIM(SUBSTITUTE(D3824,CHAR(160),CHAR(32))),Metadata!B$1:H$2632,7,FALSE)</f>
        <v>traite ou essai</v>
      </c>
      <c r="L3824" t="str">
        <f>VLOOKUP(TRIM(SUBSTITUTE(D3824,CHAR(160),CHAR(32))),Metadata!B$1:J$2632,9,FALSE)</f>
        <v>prose</v>
      </c>
      <c r="M3824">
        <f>VLOOKUP(TRIM(SUBSTITUTE(D3824,CHAR(160),CHAR(32))),Metadata!B$1:K$2632,10,FALSE)</f>
        <v>137489</v>
      </c>
      <c r="N3824" s="1" t="s">
        <v>4313</v>
      </c>
      <c r="O3824">
        <v>77</v>
      </c>
      <c r="P3824">
        <v>86</v>
      </c>
      <c r="Q3824">
        <v>110</v>
      </c>
      <c r="R3824">
        <v>117</v>
      </c>
    </row>
    <row r="3825" spans="1:18" x14ac:dyDescent="0.25">
      <c r="A3825" t="s">
        <v>4354</v>
      </c>
      <c r="B3825" t="s">
        <v>4352</v>
      </c>
      <c r="C3825" t="s">
        <v>330</v>
      </c>
      <c r="D3825" t="s">
        <v>8457</v>
      </c>
      <c r="E3825" t="str">
        <f>VLOOKUP(TRIM(SUBSTITUTE(D3825,CHAR(160),CHAR(32))),Metadata!B$1:C$2632,2,FALSE)</f>
        <v>Chateaubriand, Francois-René, vicomte de, 1768-1848.</v>
      </c>
      <c r="F3825" t="str">
        <f>VLOOKUP(TRIM(SUBSTITUTE(D3825,CHAR(160),CHAR(32))),Metadata!B$1:D$2632,3,FALSE)</f>
        <v>Les martyrs</v>
      </c>
      <c r="G3825">
        <f>VLOOKUP(TRIM(SUBSTITUTE(D3825,CHAR(160),CHAR(32))),Metadata!B$1:E$2632,4,FALSE)</f>
        <v>1810</v>
      </c>
      <c r="H3825" t="s">
        <v>450</v>
      </c>
      <c r="J3825" t="str">
        <f>VLOOKUP(TRIM(SUBSTITUTE(D3825,CHAR(160),CHAR(32))),Metadata!B$1:H$2632,7,FALSE)</f>
        <v>roman</v>
      </c>
      <c r="L3825" t="str">
        <f>VLOOKUP(TRIM(SUBSTITUTE(D3825,CHAR(160),CHAR(32))),Metadata!B$1:J$2632,9,FALSE)</f>
        <v>prose</v>
      </c>
      <c r="M3825">
        <f>VLOOKUP(TRIM(SUBSTITUTE(D3825,CHAR(160),CHAR(32))),Metadata!B$1:K$2632,10,FALSE)</f>
        <v>160710</v>
      </c>
      <c r="N3825" s="1" t="s">
        <v>4314</v>
      </c>
      <c r="O3825">
        <v>25</v>
      </c>
      <c r="P3825">
        <v>34</v>
      </c>
      <c r="Q3825">
        <v>50</v>
      </c>
      <c r="R3825">
        <v>55</v>
      </c>
    </row>
    <row r="3826" spans="1:18" x14ac:dyDescent="0.25">
      <c r="A3826" t="s">
        <v>4354</v>
      </c>
      <c r="B3826" t="s">
        <v>4352</v>
      </c>
      <c r="C3826" t="s">
        <v>330</v>
      </c>
      <c r="D3826" t="s">
        <v>8601</v>
      </c>
      <c r="E3826" t="str">
        <f>VLOOKUP(TRIM(SUBSTITUTE(D3826,CHAR(160),CHAR(32))),Metadata!B$1:C$2632,2,FALSE)</f>
        <v>Maeterlinck, Maurice, 1862-1949.</v>
      </c>
      <c r="F3826" t="str">
        <f>VLOOKUP(TRIM(SUBSTITUTE(D3826,CHAR(160),CHAR(32))),Metadata!B$1:D$2632,3,FALSE)</f>
        <v>Le trésor des humbles</v>
      </c>
      <c r="G3826">
        <f>VLOOKUP(TRIM(SUBSTITUTE(D3826,CHAR(160),CHAR(32))),Metadata!B$1:E$2632,4,FALSE)</f>
        <v>1896</v>
      </c>
      <c r="H3826" t="s">
        <v>450</v>
      </c>
      <c r="J3826" t="str">
        <f>VLOOKUP(TRIM(SUBSTITUTE(D3826,CHAR(160),CHAR(32))),Metadata!B$1:H$2632,7,FALSE)</f>
        <v>traite ou essai</v>
      </c>
      <c r="L3826" t="str">
        <f>VLOOKUP(TRIM(SUBSTITUTE(D3826,CHAR(160),CHAR(32))),Metadata!B$1:J$2632,9,FALSE)</f>
        <v>prose</v>
      </c>
      <c r="M3826">
        <f>VLOOKUP(TRIM(SUBSTITUTE(D3826,CHAR(160),CHAR(32))),Metadata!B$1:K$2632,10,FALSE)</f>
        <v>42973</v>
      </c>
      <c r="N3826" s="1" t="s">
        <v>4315</v>
      </c>
      <c r="O3826">
        <v>134</v>
      </c>
      <c r="P3826">
        <v>139</v>
      </c>
      <c r="Q3826">
        <v>144</v>
      </c>
      <c r="R3826">
        <v>149</v>
      </c>
    </row>
    <row r="3827" spans="1:18" x14ac:dyDescent="0.25">
      <c r="A3827" t="s">
        <v>4354</v>
      </c>
      <c r="B3827" t="s">
        <v>4352</v>
      </c>
      <c r="C3827" t="s">
        <v>330</v>
      </c>
      <c r="D3827" t="s">
        <v>8554</v>
      </c>
      <c r="E3827" t="str">
        <f>VLOOKUP(TRIM(SUBSTITUTE(D3827,CHAR(160),CHAR(32))),Metadata!B$1:C$2632,2,FALSE)</f>
        <v>Gobineau, Arthur, comte de, 1816-1882</v>
      </c>
      <c r="F3827" t="str">
        <f>VLOOKUP(TRIM(SUBSTITUTE(D3827,CHAR(160),CHAR(32))),Metadata!B$1:D$2632,3,FALSE)</f>
        <v>Scaramouche</v>
      </c>
      <c r="G3827">
        <f>VLOOKUP(TRIM(SUBSTITUTE(D3827,CHAR(160),CHAR(32))),Metadata!B$1:E$2632,4,FALSE)</f>
        <v>1843</v>
      </c>
      <c r="H3827" t="s">
        <v>450</v>
      </c>
      <c r="J3827" t="str">
        <f>VLOOKUP(TRIM(SUBSTITUTE(D3827,CHAR(160),CHAR(32))),Metadata!B$1:H$2632,7,FALSE)</f>
        <v>theatre</v>
      </c>
      <c r="L3827" t="str">
        <f>VLOOKUP(TRIM(SUBSTITUTE(D3827,CHAR(160),CHAR(32))),Metadata!B$1:J$2632,9,FALSE)</f>
        <v/>
      </c>
      <c r="M3827">
        <f>VLOOKUP(TRIM(SUBSTITUTE(D3827,CHAR(160),CHAR(32))),Metadata!B$1:K$2632,10,FALSE)</f>
        <v>27108</v>
      </c>
      <c r="N3827" s="1" t="s">
        <v>4316</v>
      </c>
      <c r="O3827">
        <v>179</v>
      </c>
      <c r="P3827">
        <v>184</v>
      </c>
      <c r="Q3827">
        <v>189</v>
      </c>
      <c r="R3827">
        <v>194</v>
      </c>
    </row>
    <row r="3828" spans="1:18" x14ac:dyDescent="0.25">
      <c r="A3828" t="s">
        <v>4354</v>
      </c>
      <c r="B3828" t="s">
        <v>4352</v>
      </c>
      <c r="C3828" t="s">
        <v>330</v>
      </c>
      <c r="D3828" t="s">
        <v>8631</v>
      </c>
      <c r="E3828" t="str">
        <f>VLOOKUP(TRIM(SUBSTITUTE(D3828,CHAR(160),CHAR(32))),Metadata!B$1:C$2632,2,FALSE)</f>
        <v>Ozanam, Frédéric, 1813-1853.</v>
      </c>
      <c r="F3828" t="str">
        <f>VLOOKUP(TRIM(SUBSTITUTE(D3828,CHAR(160),CHAR(32))),Metadata!B$1:D$2632,3,FALSE)</f>
        <v>Essai sur philosophie de Dante</v>
      </c>
      <c r="G3828">
        <f>VLOOKUP(TRIM(SUBSTITUTE(D3828,CHAR(160),CHAR(32))),Metadata!B$1:E$2632,4,FALSE)</f>
        <v>1838</v>
      </c>
      <c r="H3828" t="s">
        <v>450</v>
      </c>
      <c r="J3828" t="str">
        <f>VLOOKUP(TRIM(SUBSTITUTE(D3828,CHAR(160),CHAR(32))),Metadata!B$1:H$2632,7,FALSE)</f>
        <v>traite ou essai</v>
      </c>
      <c r="L3828" t="str">
        <f>VLOOKUP(TRIM(SUBSTITUTE(D3828,CHAR(160),CHAR(32))),Metadata!B$1:J$2632,9,FALSE)</f>
        <v>prose</v>
      </c>
      <c r="M3828">
        <f>VLOOKUP(TRIM(SUBSTITUTE(D3828,CHAR(160),CHAR(32))),Metadata!B$1:K$2632,10,FALSE)</f>
        <v>59055</v>
      </c>
      <c r="N3828" s="1" t="s">
        <v>4317</v>
      </c>
      <c r="O3828">
        <v>50</v>
      </c>
      <c r="P3828">
        <v>59</v>
      </c>
      <c r="Q3828">
        <v>74</v>
      </c>
      <c r="R3828">
        <v>79</v>
      </c>
    </row>
    <row r="3829" spans="1:18" x14ac:dyDescent="0.25">
      <c r="A3829" t="s">
        <v>4354</v>
      </c>
      <c r="B3829" t="s">
        <v>4352</v>
      </c>
      <c r="C3829" t="s">
        <v>330</v>
      </c>
      <c r="D3829" t="s">
        <v>8657</v>
      </c>
      <c r="E3829" t="str">
        <f>VLOOKUP(TRIM(SUBSTITUTE(D3829,CHAR(160),CHAR(32))),Metadata!B$1:C$2632,2,FALSE)</f>
        <v>Sand, George, 1804-1876.</v>
      </c>
      <c r="F3829" t="str">
        <f>VLOOKUP(TRIM(SUBSTITUTE(D3829,CHAR(160),CHAR(32))),Metadata!B$1:D$2632,3,FALSE)</f>
        <v>Consuelo (tome 2)</v>
      </c>
      <c r="G3829">
        <f>VLOOKUP(TRIM(SUBSTITUTE(D3829,CHAR(160),CHAR(32))),Metadata!B$1:E$2632,4,FALSE)</f>
        <v>1843</v>
      </c>
      <c r="H3829" t="s">
        <v>450</v>
      </c>
      <c r="J3829" t="str">
        <f>VLOOKUP(TRIM(SUBSTITUTE(D3829,CHAR(160),CHAR(32))),Metadata!B$1:H$2632,7,FALSE)</f>
        <v>roman</v>
      </c>
      <c r="L3829" t="str">
        <f>VLOOKUP(TRIM(SUBSTITUTE(D3829,CHAR(160),CHAR(32))),Metadata!B$1:J$2632,9,FALSE)</f>
        <v/>
      </c>
      <c r="M3829">
        <f>VLOOKUP(TRIM(SUBSTITUTE(D3829,CHAR(160),CHAR(32))),Metadata!B$1:K$2632,10,FALSE)</f>
        <v>169677</v>
      </c>
      <c r="N3829" s="1" t="s">
        <v>4318</v>
      </c>
      <c r="O3829">
        <v>89</v>
      </c>
      <c r="P3829">
        <v>94</v>
      </c>
      <c r="Q3829">
        <v>99</v>
      </c>
      <c r="R3829">
        <v>104</v>
      </c>
    </row>
    <row r="3830" spans="1:18" x14ac:dyDescent="0.25">
      <c r="A3830" t="s">
        <v>4354</v>
      </c>
      <c r="B3830" t="s">
        <v>4352</v>
      </c>
      <c r="C3830" t="s">
        <v>330</v>
      </c>
      <c r="D3830" t="s">
        <v>8506</v>
      </c>
      <c r="E3830" t="str">
        <f>VLOOKUP(TRIM(SUBSTITUTE(D3830,CHAR(160),CHAR(32))),Metadata!B$1:C$2632,2,FALSE)</f>
        <v>Dumas, Alexandre (père), 1802-1870.</v>
      </c>
      <c r="F3830" t="str">
        <f>VLOOKUP(TRIM(SUBSTITUTE(D3830,CHAR(160),CHAR(32))),Metadata!B$1:D$2632,3,FALSE)</f>
        <v>Vicomte de Bragelonne (Le)</v>
      </c>
      <c r="G3830">
        <f>VLOOKUP(TRIM(SUBSTITUTE(D3830,CHAR(160),CHAR(32))),Metadata!B$1:E$2632,4,FALSE)</f>
        <v>1848</v>
      </c>
      <c r="H3830" t="s">
        <v>450</v>
      </c>
      <c r="J3830" t="str">
        <f>VLOOKUP(TRIM(SUBSTITUTE(D3830,CHAR(160),CHAR(32))),Metadata!B$1:H$2632,7,FALSE)</f>
        <v>Narratif, Roman</v>
      </c>
      <c r="L3830" t="str">
        <f>VLOOKUP(TRIM(SUBSTITUTE(D3830,CHAR(160),CHAR(32))),Metadata!B$1:J$2632,9,FALSE)</f>
        <v/>
      </c>
      <c r="M3830">
        <f>VLOOKUP(TRIM(SUBSTITUTE(D3830,CHAR(160),CHAR(32))),Metadata!B$1:K$2632,10,FALSE)</f>
        <v>700272</v>
      </c>
      <c r="N3830" s="1" t="s">
        <v>4319</v>
      </c>
      <c r="O3830">
        <v>211</v>
      </c>
      <c r="P3830">
        <v>215</v>
      </c>
      <c r="Q3830">
        <v>221</v>
      </c>
      <c r="R3830">
        <v>226</v>
      </c>
    </row>
    <row r="3831" spans="1:18" x14ac:dyDescent="0.25">
      <c r="A3831" t="s">
        <v>4354</v>
      </c>
      <c r="B3831" t="s">
        <v>4352</v>
      </c>
      <c r="C3831" t="s">
        <v>330</v>
      </c>
      <c r="D3831" t="s">
        <v>8626</v>
      </c>
      <c r="E3831" t="str">
        <f>VLOOKUP(TRIM(SUBSTITUTE(D3831,CHAR(160),CHAR(32))),Metadata!B$1:C$2632,2,FALSE)</f>
        <v>Nerval, Gérard de, 1808-1855.</v>
      </c>
      <c r="F3831" t="str">
        <f>VLOOKUP(TRIM(SUBSTITUTE(D3831,CHAR(160),CHAR(32))),Metadata!B$1:D$2632,3,FALSE)</f>
        <v>Les Illuminés ou Les Précurseurs du socialisme</v>
      </c>
      <c r="G3831">
        <f>VLOOKUP(TRIM(SUBSTITUTE(D3831,CHAR(160),CHAR(32))),Metadata!B$1:E$2632,4,FALSE)</f>
        <v>1852</v>
      </c>
      <c r="H3831" t="s">
        <v>450</v>
      </c>
      <c r="J3831" t="str">
        <f>VLOOKUP(TRIM(SUBSTITUTE(D3831,CHAR(160),CHAR(32))),Metadata!B$1:H$2632,7,FALSE)</f>
        <v>poesie</v>
      </c>
      <c r="L3831" t="str">
        <f>VLOOKUP(TRIM(SUBSTITUTE(D3831,CHAR(160),CHAR(32))),Metadata!B$1:J$2632,9,FALSE)</f>
        <v/>
      </c>
      <c r="M3831">
        <f>VLOOKUP(TRIM(SUBSTITUTE(D3831,CHAR(160),CHAR(32))),Metadata!B$1:K$2632,10,FALSE)</f>
        <v>114256</v>
      </c>
      <c r="N3831" s="1" t="s">
        <v>4320</v>
      </c>
      <c r="O3831">
        <v>43</v>
      </c>
      <c r="P3831">
        <v>52</v>
      </c>
      <c r="Q3831">
        <v>58</v>
      </c>
      <c r="R3831">
        <v>64</v>
      </c>
    </row>
    <row r="3832" spans="1:18" x14ac:dyDescent="0.25">
      <c r="A3832" t="s">
        <v>4354</v>
      </c>
      <c r="B3832" t="s">
        <v>4352</v>
      </c>
      <c r="C3832" t="s">
        <v>330</v>
      </c>
      <c r="D3832" t="s">
        <v>6257</v>
      </c>
      <c r="E3832" t="str">
        <f>VLOOKUP(TRIM(SUBSTITUTE(D3832,CHAR(160),CHAR(32))),Metadata!B$1:C$2632,2,FALSE)</f>
        <v>Sainte-Beuve, Charles Augustin, 1804-1869.</v>
      </c>
      <c r="F3832" t="str">
        <f>VLOOKUP(TRIM(SUBSTITUTE(D3832,CHAR(160),CHAR(32))),Metadata!B$1:D$2632,3,FALSE)</f>
        <v>Derniers portraits littéraires</v>
      </c>
      <c r="G3832">
        <f>VLOOKUP(TRIM(SUBSTITUTE(D3832,CHAR(160),CHAR(32))),Metadata!B$1:E$2632,4,FALSE)</f>
        <v>1852</v>
      </c>
      <c r="H3832" t="s">
        <v>450</v>
      </c>
      <c r="J3832" t="str">
        <f>VLOOKUP(TRIM(SUBSTITUTE(D3832,CHAR(160),CHAR(32))),Metadata!B$1:H$2632,7,FALSE)</f>
        <v>traite</v>
      </c>
      <c r="L3832" t="str">
        <f>VLOOKUP(TRIM(SUBSTITUTE(D3832,CHAR(160),CHAR(32))),Metadata!B$1:J$2632,9,FALSE)</f>
        <v/>
      </c>
      <c r="M3832">
        <f>VLOOKUP(TRIM(SUBSTITUTE(D3832,CHAR(160),CHAR(32))),Metadata!B$1:K$2632,10,FALSE)</f>
        <v>197763</v>
      </c>
      <c r="N3832" s="1" t="s">
        <v>4321</v>
      </c>
      <c r="O3832">
        <v>107</v>
      </c>
      <c r="P3832">
        <v>111</v>
      </c>
      <c r="Q3832">
        <v>116</v>
      </c>
      <c r="R3832">
        <v>121</v>
      </c>
    </row>
    <row r="3833" spans="1:18" x14ac:dyDescent="0.25">
      <c r="A3833" t="s">
        <v>4354</v>
      </c>
      <c r="B3833" t="s">
        <v>4352</v>
      </c>
      <c r="C3833" t="s">
        <v>330</v>
      </c>
      <c r="D3833" t="s">
        <v>8498</v>
      </c>
      <c r="E3833" t="str">
        <f>VLOOKUP(TRIM(SUBSTITUTE(D3833,CHAR(160),CHAR(32))),Metadata!B$1:C$2632,2,FALSE)</f>
        <v>Dumas, Alexandre (père), 1802-1870.</v>
      </c>
      <c r="F3833" t="str">
        <f>VLOOKUP(TRIM(SUBSTITUTE(D3833,CHAR(160),CHAR(32))),Metadata!B$1:D$2632,3,FALSE)</f>
        <v>Joseph Balsamo</v>
      </c>
      <c r="G3833">
        <f>VLOOKUP(TRIM(SUBSTITUTE(D3833,CHAR(160),CHAR(32))),Metadata!B$1:E$2632,4,FALSE)</f>
        <v>1846</v>
      </c>
      <c r="H3833" t="s">
        <v>450</v>
      </c>
      <c r="J3833" t="str">
        <f>VLOOKUP(TRIM(SUBSTITUTE(D3833,CHAR(160),CHAR(32))),Metadata!B$1:H$2632,7,FALSE)</f>
        <v>Narratif, Roman</v>
      </c>
      <c r="L3833" t="str">
        <f>VLOOKUP(TRIM(SUBSTITUTE(D3833,CHAR(160),CHAR(32))),Metadata!B$1:J$2632,9,FALSE)</f>
        <v/>
      </c>
      <c r="M3833">
        <f>VLOOKUP(TRIM(SUBSTITUTE(D3833,CHAR(160),CHAR(32))),Metadata!B$1:K$2632,10,FALSE)</f>
        <v>471547</v>
      </c>
      <c r="N3833" s="1" t="s">
        <v>4322</v>
      </c>
      <c r="O3833">
        <v>54</v>
      </c>
      <c r="P3833">
        <v>62</v>
      </c>
      <c r="Q3833">
        <v>68</v>
      </c>
      <c r="R3833">
        <v>74</v>
      </c>
    </row>
    <row r="3834" spans="1:18" x14ac:dyDescent="0.25">
      <c r="A3834" t="s">
        <v>4354</v>
      </c>
      <c r="B3834" t="s">
        <v>4352</v>
      </c>
      <c r="C3834" t="s">
        <v>330</v>
      </c>
      <c r="D3834" t="s">
        <v>8675</v>
      </c>
      <c r="E3834" t="str">
        <f>VLOOKUP(TRIM(SUBSTITUTE(D3834,CHAR(160),CHAR(32))),Metadata!B$1:C$2632,2,FALSE)</f>
        <v>Staël, Madame de (Anne-Louise-Germaine), 1766-1817.</v>
      </c>
      <c r="F3834" t="str">
        <f>VLOOKUP(TRIM(SUBSTITUTE(D3834,CHAR(160),CHAR(32))),Metadata!B$1:D$2632,3,FALSE)</f>
        <v>Delphine (tome 2)</v>
      </c>
      <c r="G3834">
        <f>VLOOKUP(TRIM(SUBSTITUTE(D3834,CHAR(160),CHAR(32))),Metadata!B$1:E$2632,4,FALSE)</f>
        <v>1802</v>
      </c>
      <c r="H3834" t="s">
        <v>450</v>
      </c>
      <c r="J3834" t="str">
        <f>VLOOKUP(TRIM(SUBSTITUTE(D3834,CHAR(160),CHAR(32))),Metadata!B$1:H$2632,7,FALSE)</f>
        <v>roman</v>
      </c>
      <c r="L3834" t="str">
        <f>VLOOKUP(TRIM(SUBSTITUTE(D3834,CHAR(160),CHAR(32))),Metadata!B$1:J$2632,9,FALSE)</f>
        <v/>
      </c>
      <c r="M3834">
        <f>VLOOKUP(TRIM(SUBSTITUTE(D3834,CHAR(160),CHAR(32))),Metadata!B$1:K$2632,10,FALSE)</f>
        <v>124163</v>
      </c>
      <c r="N3834" s="1" t="s">
        <v>4323</v>
      </c>
      <c r="O3834">
        <v>174</v>
      </c>
      <c r="P3834">
        <v>181</v>
      </c>
      <c r="Q3834">
        <v>187</v>
      </c>
      <c r="R3834">
        <v>193</v>
      </c>
    </row>
    <row r="3835" spans="1:18" x14ac:dyDescent="0.25">
      <c r="A3835" t="s">
        <v>4354</v>
      </c>
      <c r="B3835" t="s">
        <v>4352</v>
      </c>
      <c r="C3835" t="s">
        <v>330</v>
      </c>
      <c r="D3835" t="s">
        <v>8498</v>
      </c>
      <c r="E3835" t="str">
        <f>VLOOKUP(TRIM(SUBSTITUTE(D3835,CHAR(160),CHAR(32))),Metadata!B$1:C$2632,2,FALSE)</f>
        <v>Dumas, Alexandre (père), 1802-1870.</v>
      </c>
      <c r="F3835" t="str">
        <f>VLOOKUP(TRIM(SUBSTITUTE(D3835,CHAR(160),CHAR(32))),Metadata!B$1:D$2632,3,FALSE)</f>
        <v>Joseph Balsamo</v>
      </c>
      <c r="G3835">
        <f>VLOOKUP(TRIM(SUBSTITUTE(D3835,CHAR(160),CHAR(32))),Metadata!B$1:E$2632,4,FALSE)</f>
        <v>1846</v>
      </c>
      <c r="H3835" t="s">
        <v>450</v>
      </c>
      <c r="J3835" t="str">
        <f>VLOOKUP(TRIM(SUBSTITUTE(D3835,CHAR(160),CHAR(32))),Metadata!B$1:H$2632,7,FALSE)</f>
        <v>Narratif, Roman</v>
      </c>
      <c r="L3835" t="str">
        <f>VLOOKUP(TRIM(SUBSTITUTE(D3835,CHAR(160),CHAR(32))),Metadata!B$1:J$2632,9,FALSE)</f>
        <v/>
      </c>
      <c r="M3835">
        <f>VLOOKUP(TRIM(SUBSTITUTE(D3835,CHAR(160),CHAR(32))),Metadata!B$1:K$2632,10,FALSE)</f>
        <v>471547</v>
      </c>
      <c r="N3835" s="1" t="s">
        <v>4324</v>
      </c>
      <c r="O3835">
        <v>41</v>
      </c>
      <c r="P3835">
        <v>46</v>
      </c>
      <c r="Q3835">
        <v>51</v>
      </c>
      <c r="R3835">
        <v>56</v>
      </c>
    </row>
    <row r="3836" spans="1:18" x14ac:dyDescent="0.25">
      <c r="A3836" t="s">
        <v>4354</v>
      </c>
      <c r="B3836" t="s">
        <v>4352</v>
      </c>
      <c r="C3836" t="s">
        <v>330</v>
      </c>
      <c r="D3836" t="s">
        <v>8509</v>
      </c>
      <c r="E3836" t="str">
        <f>VLOOKUP(TRIM(SUBSTITUTE(D3836,CHAR(160),CHAR(32))),Metadata!B$1:C$2632,2,FALSE)</f>
        <v>Dumas, Alexandre, 1824-1895.</v>
      </c>
      <c r="F3836" t="str">
        <f>VLOOKUP(TRIM(SUBSTITUTE(D3836,CHAR(160),CHAR(32))),Metadata!B$1:D$2632,3,FALSE)</f>
        <v>L'ami des femmes</v>
      </c>
      <c r="G3836">
        <f>VLOOKUP(TRIM(SUBSTITUTE(D3836,CHAR(160),CHAR(32))),Metadata!B$1:E$2632,4,FALSE)</f>
        <v>1864</v>
      </c>
      <c r="H3836" t="s">
        <v>450</v>
      </c>
      <c r="J3836" t="str">
        <f>VLOOKUP(TRIM(SUBSTITUTE(D3836,CHAR(160),CHAR(32))),Metadata!B$1:H$2632,7,FALSE)</f>
        <v>theatre</v>
      </c>
      <c r="L3836" t="str">
        <f>VLOOKUP(TRIM(SUBSTITUTE(D3836,CHAR(160),CHAR(32))),Metadata!B$1:J$2632,9,FALSE)</f>
        <v>prose</v>
      </c>
      <c r="M3836">
        <f>VLOOKUP(TRIM(SUBSTITUTE(D3836,CHAR(160),CHAR(32))),Metadata!B$1:K$2632,10,FALSE)</f>
        <v>29215</v>
      </c>
      <c r="N3836" s="1" t="s">
        <v>4325</v>
      </c>
      <c r="O3836">
        <v>8</v>
      </c>
      <c r="P3836">
        <v>15</v>
      </c>
      <c r="Q3836">
        <v>27</v>
      </c>
      <c r="R3836">
        <v>32</v>
      </c>
    </row>
    <row r="3837" spans="1:18" x14ac:dyDescent="0.25">
      <c r="A3837" t="s">
        <v>4354</v>
      </c>
      <c r="B3837" t="s">
        <v>4352</v>
      </c>
      <c r="C3837" t="s">
        <v>330</v>
      </c>
      <c r="D3837" t="s">
        <v>8689</v>
      </c>
      <c r="E3837" t="str">
        <f>VLOOKUP(TRIM(SUBSTITUTE(D3837,CHAR(160),CHAR(32))),Metadata!B$1:C$2632,2,FALSE)</f>
        <v>Töpffer, Rodolphe, 1799-1846.</v>
      </c>
      <c r="F3837" t="str">
        <f>VLOOKUP(TRIM(SUBSTITUTE(D3837,CHAR(160),CHAR(32))),Metadata!B$1:D$2632,3,FALSE)</f>
        <v>Nouvelles genevoises</v>
      </c>
      <c r="G3837">
        <f>VLOOKUP(TRIM(SUBSTITUTE(D3837,CHAR(160),CHAR(32))),Metadata!B$1:E$2632,4,FALSE)</f>
        <v>1839</v>
      </c>
      <c r="H3837" t="s">
        <v>450</v>
      </c>
      <c r="J3837" t="str">
        <f>VLOOKUP(TRIM(SUBSTITUTE(D3837,CHAR(160),CHAR(32))),Metadata!B$1:H$2632,7,FALSE)</f>
        <v>roman</v>
      </c>
      <c r="L3837" t="str">
        <f>VLOOKUP(TRIM(SUBSTITUTE(D3837,CHAR(160),CHAR(32))),Metadata!B$1:J$2632,9,FALSE)</f>
        <v>prose</v>
      </c>
      <c r="M3837">
        <f>VLOOKUP(TRIM(SUBSTITUTE(D3837,CHAR(160),CHAR(32))),Metadata!B$1:K$2632,10,FALSE)</f>
        <v>124018</v>
      </c>
      <c r="N3837" s="1" t="s">
        <v>4326</v>
      </c>
      <c r="O3837">
        <v>178</v>
      </c>
      <c r="P3837">
        <v>182</v>
      </c>
      <c r="Q3837">
        <v>187</v>
      </c>
      <c r="R3837">
        <v>192</v>
      </c>
    </row>
    <row r="3838" spans="1:18" x14ac:dyDescent="0.25">
      <c r="A3838" t="s">
        <v>4354</v>
      </c>
      <c r="B3838" t="s">
        <v>4352</v>
      </c>
      <c r="C3838" t="s">
        <v>330</v>
      </c>
      <c r="D3838" t="s">
        <v>8665</v>
      </c>
      <c r="E3838" t="str">
        <f>VLOOKUP(TRIM(SUBSTITUTE(D3838,CHAR(160),CHAR(32))),Metadata!B$1:C$2632,2,FALSE)</f>
        <v>Scribe, Eugène, 1791-1861.</v>
      </c>
      <c r="F3838" t="str">
        <f>VLOOKUP(TRIM(SUBSTITUTE(D3838,CHAR(160),CHAR(32))),Metadata!B$1:D$2632,3,FALSE)</f>
        <v>Bertrand et Raton</v>
      </c>
      <c r="G3838">
        <f>VLOOKUP(TRIM(SUBSTITUTE(D3838,CHAR(160),CHAR(32))),Metadata!B$1:E$2632,4,FALSE)</f>
        <v>1833</v>
      </c>
      <c r="H3838" t="s">
        <v>450</v>
      </c>
      <c r="J3838" t="str">
        <f>VLOOKUP(TRIM(SUBSTITUTE(D3838,CHAR(160),CHAR(32))),Metadata!B$1:H$2632,7,FALSE)</f>
        <v>theatre</v>
      </c>
      <c r="L3838" t="str">
        <f>VLOOKUP(TRIM(SUBSTITUTE(D3838,CHAR(160),CHAR(32))),Metadata!B$1:J$2632,9,FALSE)</f>
        <v>prose</v>
      </c>
      <c r="M3838">
        <f>VLOOKUP(TRIM(SUBSTITUTE(D3838,CHAR(160),CHAR(32))),Metadata!B$1:K$2632,10,FALSE)</f>
        <v>31532</v>
      </c>
      <c r="N3838" s="1" t="s">
        <v>4327</v>
      </c>
      <c r="O3838">
        <v>8</v>
      </c>
      <c r="P3838">
        <v>14</v>
      </c>
      <c r="Q3838">
        <v>31</v>
      </c>
      <c r="R3838">
        <v>37</v>
      </c>
    </row>
    <row r="3839" spans="1:18" x14ac:dyDescent="0.25">
      <c r="A3839" t="s">
        <v>4354</v>
      </c>
      <c r="B3839" t="s">
        <v>4352</v>
      </c>
      <c r="C3839" t="s">
        <v>330</v>
      </c>
      <c r="D3839" t="s">
        <v>8637</v>
      </c>
      <c r="E3839" t="str">
        <f>VLOOKUP(TRIM(SUBSTITUTE(D3839,CHAR(160),CHAR(32))),Metadata!B$1:C$2632,2,FALSE)</f>
        <v>Ponson du Terrail, 1829-1871.</v>
      </c>
      <c r="F3839" t="str">
        <f>VLOOKUP(TRIM(SUBSTITUTE(D3839,CHAR(160),CHAR(32))),Metadata!B$1:D$2632,3,FALSE)</f>
        <v>Le club des valets de coeur</v>
      </c>
      <c r="G3839">
        <f>VLOOKUP(TRIM(SUBSTITUTE(D3839,CHAR(160),CHAR(32))),Metadata!B$1:E$2632,4,FALSE)</f>
        <v>1859</v>
      </c>
      <c r="H3839" t="s">
        <v>450</v>
      </c>
      <c r="J3839" t="str">
        <f>VLOOKUP(TRIM(SUBSTITUTE(D3839,CHAR(160),CHAR(32))),Metadata!B$1:H$2632,7,FALSE)</f>
        <v>roman</v>
      </c>
      <c r="L3839" t="str">
        <f>VLOOKUP(TRIM(SUBSTITUTE(D3839,CHAR(160),CHAR(32))),Metadata!B$1:J$2632,9,FALSE)</f>
        <v>prose</v>
      </c>
      <c r="M3839">
        <f>VLOOKUP(TRIM(SUBSTITUTE(D3839,CHAR(160),CHAR(32))),Metadata!B$1:K$2632,10,FALSE)</f>
        <v>128938</v>
      </c>
      <c r="N3839" s="1" t="s">
        <v>4328</v>
      </c>
      <c r="O3839">
        <v>50</v>
      </c>
      <c r="P3839">
        <v>55</v>
      </c>
      <c r="Q3839">
        <v>60</v>
      </c>
      <c r="R3839">
        <v>65</v>
      </c>
    </row>
    <row r="3840" spans="1:18" x14ac:dyDescent="0.25">
      <c r="A3840" t="s">
        <v>4354</v>
      </c>
      <c r="B3840" t="s">
        <v>4352</v>
      </c>
      <c r="C3840" t="s">
        <v>330</v>
      </c>
      <c r="D3840" t="s">
        <v>8487</v>
      </c>
      <c r="E3840" t="str">
        <f>VLOOKUP(TRIM(SUBSTITUTE(D3840,CHAR(160),CHAR(32))),Metadata!B$1:C$2632,2,FALSE)</f>
        <v>Dumas, Alexandre (père), 1802-1870.</v>
      </c>
      <c r="F3840" t="str">
        <f>VLOOKUP(TRIM(SUBSTITUTE(D3840,CHAR(160),CHAR(32))),Metadata!B$1:D$2632,3,FALSE)</f>
        <v>Bâtard de Mauléon (Le)</v>
      </c>
      <c r="G3840">
        <f>VLOOKUP(TRIM(SUBSTITUTE(D3840,CHAR(160),CHAR(32))),Metadata!B$1:E$2632,4,FALSE)</f>
        <v>1846</v>
      </c>
      <c r="H3840" t="s">
        <v>450</v>
      </c>
      <c r="J3840" t="str">
        <f>VLOOKUP(TRIM(SUBSTITUTE(D3840,CHAR(160),CHAR(32))),Metadata!B$1:H$2632,7,FALSE)</f>
        <v>Narratif, Roman</v>
      </c>
      <c r="L3840" t="str">
        <f>VLOOKUP(TRIM(SUBSTITUTE(D3840,CHAR(160),CHAR(32))),Metadata!B$1:J$2632,9,FALSE)</f>
        <v/>
      </c>
      <c r="M3840">
        <f>VLOOKUP(TRIM(SUBSTITUTE(D3840,CHAR(160),CHAR(32))),Metadata!B$1:K$2632,10,FALSE)</f>
        <v>212187</v>
      </c>
      <c r="N3840" s="1" t="s">
        <v>4329</v>
      </c>
      <c r="O3840">
        <v>5</v>
      </c>
      <c r="P3840">
        <v>9</v>
      </c>
      <c r="Q3840">
        <v>14</v>
      </c>
      <c r="R3840">
        <v>19</v>
      </c>
    </row>
    <row r="3841" spans="1:18" x14ac:dyDescent="0.25">
      <c r="A3841" t="s">
        <v>4354</v>
      </c>
      <c r="B3841" t="s">
        <v>4352</v>
      </c>
      <c r="C3841" t="s">
        <v>330</v>
      </c>
      <c r="D3841" t="s">
        <v>8597</v>
      </c>
      <c r="E3841" t="str">
        <f>VLOOKUP(TRIM(SUBSTITUTE(D3841,CHAR(160),CHAR(32))),Metadata!B$1:C$2632,2,FALSE)</f>
        <v>Leroux, Pierre, 1797-1871.</v>
      </c>
      <c r="F3841" t="str">
        <f>VLOOKUP(TRIM(SUBSTITUTE(D3841,CHAR(160),CHAR(32))),Metadata!B$1:D$2632,3,FALSE)</f>
        <v>De l'humanité: de son principe, et de son avenir: où se trouve exposée la vrai définition de la religion et où l'on explique le sens, la suite et l'enchâinement du mosaisme et du christianisme. Première partie</v>
      </c>
      <c r="G3841">
        <f>VLOOKUP(TRIM(SUBSTITUTE(D3841,CHAR(160),CHAR(32))),Metadata!B$1:E$2632,4,FALSE)</f>
        <v>1840</v>
      </c>
      <c r="H3841" t="s">
        <v>450</v>
      </c>
      <c r="J3841" t="str">
        <f>VLOOKUP(TRIM(SUBSTITUTE(D3841,CHAR(160),CHAR(32))),Metadata!B$1:H$2632,7,FALSE)</f>
        <v>traite ou essai</v>
      </c>
      <c r="L3841" t="str">
        <f>VLOOKUP(TRIM(SUBSTITUTE(D3841,CHAR(160),CHAR(32))),Metadata!B$1:J$2632,9,FALSE)</f>
        <v>prose</v>
      </c>
      <c r="M3841">
        <f>VLOOKUP(TRIM(SUBSTITUTE(D3841,CHAR(160),CHAR(32))),Metadata!B$1:K$2632,10,FALSE)</f>
        <v>207532</v>
      </c>
      <c r="N3841" s="1" t="s">
        <v>4330</v>
      </c>
      <c r="O3841">
        <v>162</v>
      </c>
      <c r="P3841">
        <v>171</v>
      </c>
      <c r="Q3841">
        <v>176</v>
      </c>
      <c r="R3841">
        <v>181</v>
      </c>
    </row>
    <row r="3842" spans="1:18" x14ac:dyDescent="0.25">
      <c r="A3842" t="s">
        <v>4354</v>
      </c>
      <c r="B3842" t="s">
        <v>4352</v>
      </c>
      <c r="C3842" t="s">
        <v>330</v>
      </c>
      <c r="D3842" t="s">
        <v>8662</v>
      </c>
      <c r="E3842" t="str">
        <f>VLOOKUP(TRIM(SUBSTITUTE(D3842,CHAR(160),CHAR(32))),Metadata!B$1:C$2632,2,FALSE)</f>
        <v>Sand, George, 1804-1876.</v>
      </c>
      <c r="F3842" t="str">
        <f>VLOOKUP(TRIM(SUBSTITUTE(D3842,CHAR(160),CHAR(32))),Metadata!B$1:D$2632,3,FALSE)</f>
        <v>Lélia--1833</v>
      </c>
      <c r="G3842">
        <f>VLOOKUP(TRIM(SUBSTITUTE(D3842,CHAR(160),CHAR(32))),Metadata!B$1:E$2632,4,FALSE)</f>
        <v>1833</v>
      </c>
      <c r="H3842" t="s">
        <v>450</v>
      </c>
      <c r="J3842" t="str">
        <f>VLOOKUP(TRIM(SUBSTITUTE(D3842,CHAR(160),CHAR(32))),Metadata!B$1:H$2632,7,FALSE)</f>
        <v>roman</v>
      </c>
      <c r="L3842" t="str">
        <f>VLOOKUP(TRIM(SUBSTITUTE(D3842,CHAR(160),CHAR(32))),Metadata!B$1:J$2632,9,FALSE)</f>
        <v>prose</v>
      </c>
      <c r="M3842">
        <f>VLOOKUP(TRIM(SUBSTITUTE(D3842,CHAR(160),CHAR(32))),Metadata!B$1:K$2632,10,FALSE)</f>
        <v>111345</v>
      </c>
      <c r="N3842" s="1" t="s">
        <v>4331</v>
      </c>
      <c r="O3842">
        <v>46</v>
      </c>
      <c r="P3842">
        <v>51</v>
      </c>
      <c r="Q3842">
        <v>57</v>
      </c>
      <c r="R3842">
        <v>62</v>
      </c>
    </row>
    <row r="3843" spans="1:18" x14ac:dyDescent="0.25">
      <c r="A3843" t="s">
        <v>4354</v>
      </c>
      <c r="B3843" t="s">
        <v>4352</v>
      </c>
      <c r="C3843" t="s">
        <v>330</v>
      </c>
      <c r="D3843" t="s">
        <v>8902</v>
      </c>
      <c r="E3843" t="str">
        <f>VLOOKUP(TRIM(SUBSTITUTE(D3843,CHAR(160),CHAR(32))),Metadata!B$1:C$2632,2,FALSE)</f>
        <v>Guéhenno, Jean, 1890-1978.</v>
      </c>
      <c r="F3843" t="str">
        <f>VLOOKUP(TRIM(SUBSTITUTE(D3843,CHAR(160),CHAR(32))),Metadata!B$1:D$2632,3,FALSE)</f>
        <v>Jean-Jacques. T. 3. Grandeur et misère d'un esprit, 1758-1778</v>
      </c>
      <c r="G3843">
        <f>VLOOKUP(TRIM(SUBSTITUTE(D3843,CHAR(160),CHAR(32))),Metadata!B$1:E$2632,4,FALSE)</f>
        <v>1952</v>
      </c>
      <c r="H3843" t="s">
        <v>534</v>
      </c>
      <c r="J3843" t="str">
        <f>VLOOKUP(TRIM(SUBSTITUTE(D3843,CHAR(160),CHAR(32))),Metadata!B$1:H$2632,7,FALSE)</f>
        <v>traite ou essai</v>
      </c>
      <c r="L3843" t="str">
        <f>VLOOKUP(TRIM(SUBSTITUTE(D3843,CHAR(160),CHAR(32))),Metadata!B$1:J$2632,9,FALSE)</f>
        <v>prose</v>
      </c>
      <c r="M3843">
        <f>VLOOKUP(TRIM(SUBSTITUTE(D3843,CHAR(160),CHAR(32))),Metadata!B$1:K$2632,10,FALSE)</f>
        <v>109673</v>
      </c>
      <c r="N3843" s="1" t="s">
        <v>4332</v>
      </c>
      <c r="O3843">
        <v>18</v>
      </c>
      <c r="P3843">
        <v>22</v>
      </c>
      <c r="Q3843">
        <v>28</v>
      </c>
      <c r="R3843">
        <v>33</v>
      </c>
    </row>
    <row r="3844" spans="1:18" x14ac:dyDescent="0.25">
      <c r="A3844" t="s">
        <v>4354</v>
      </c>
      <c r="B3844" t="s">
        <v>4352</v>
      </c>
      <c r="C3844" t="s">
        <v>330</v>
      </c>
      <c r="D3844" t="s">
        <v>8867</v>
      </c>
      <c r="E3844" t="str">
        <f>VLOOKUP(TRIM(SUBSTITUTE(D3844,CHAR(160),CHAR(32))),Metadata!B$1:C$2632,2,FALSE)</f>
        <v>Genet, Jean, 1910-</v>
      </c>
      <c r="F3844" t="str">
        <f>VLOOKUP(TRIM(SUBSTITUTE(D3844,CHAR(160),CHAR(32))),Metadata!B$1:D$2632,3,FALSE)</f>
        <v>Poèmes</v>
      </c>
      <c r="G3844">
        <f>VLOOKUP(TRIM(SUBSTITUTE(D3844,CHAR(160),CHAR(32))),Metadata!B$1:E$2632,4,FALSE)</f>
        <v>1948</v>
      </c>
      <c r="H3844" t="s">
        <v>534</v>
      </c>
      <c r="J3844" t="str">
        <f>VLOOKUP(TRIM(SUBSTITUTE(D3844,CHAR(160),CHAR(32))),Metadata!B$1:H$2632,7,FALSE)</f>
        <v>poesie</v>
      </c>
      <c r="L3844" t="str">
        <f>VLOOKUP(TRIM(SUBSTITUTE(D3844,CHAR(160),CHAR(32))),Metadata!B$1:J$2632,9,FALSE)</f>
        <v>vers</v>
      </c>
      <c r="M3844">
        <f>VLOOKUP(TRIM(SUBSTITUTE(D3844,CHAR(160),CHAR(32))),Metadata!B$1:K$2632,10,FALSE)</f>
        <v>10501</v>
      </c>
      <c r="N3844" t="s">
        <v>4333</v>
      </c>
      <c r="O3844">
        <v>128</v>
      </c>
      <c r="P3844">
        <v>133</v>
      </c>
      <c r="Q3844">
        <v>139</v>
      </c>
      <c r="R3844">
        <v>145</v>
      </c>
    </row>
    <row r="3845" spans="1:18" x14ac:dyDescent="0.25">
      <c r="A3845" t="s">
        <v>4354</v>
      </c>
      <c r="B3845" t="s">
        <v>4352</v>
      </c>
      <c r="C3845" t="s">
        <v>330</v>
      </c>
      <c r="D3845" t="s">
        <v>8780</v>
      </c>
      <c r="E3845" t="str">
        <f>VLOOKUP(TRIM(SUBSTITUTE(D3845,CHAR(160),CHAR(32))),Metadata!B$1:C$2632,2,FALSE)</f>
        <v>Béguin, Albert, 1898-1957.</v>
      </c>
      <c r="F3845" t="str">
        <f>VLOOKUP(TRIM(SUBSTITUTE(D3845,CHAR(160),CHAR(32))),Metadata!B$1:D$2632,3,FALSE)</f>
        <v>L'âme romantique et le rêve</v>
      </c>
      <c r="G3845">
        <f>VLOOKUP(TRIM(SUBSTITUTE(D3845,CHAR(160),CHAR(32))),Metadata!B$1:E$2632,4,FALSE)</f>
        <v>1939</v>
      </c>
      <c r="H3845" t="s">
        <v>534</v>
      </c>
      <c r="J3845" t="str">
        <f>VLOOKUP(TRIM(SUBSTITUTE(D3845,CHAR(160),CHAR(32))),Metadata!B$1:H$2632,7,FALSE)</f>
        <v>traite ou essai</v>
      </c>
      <c r="L3845" t="str">
        <f>VLOOKUP(TRIM(SUBSTITUTE(D3845,CHAR(160),CHAR(32))),Metadata!B$1:J$2632,9,FALSE)</f>
        <v>prose</v>
      </c>
      <c r="M3845">
        <f>VLOOKUP(TRIM(SUBSTITUTE(D3845,CHAR(160),CHAR(32))),Metadata!B$1:K$2632,10,FALSE)</f>
        <v>191397</v>
      </c>
      <c r="N3845" s="1" t="s">
        <v>4334</v>
      </c>
      <c r="O3845">
        <v>48</v>
      </c>
      <c r="P3845">
        <v>56</v>
      </c>
      <c r="Q3845">
        <v>61</v>
      </c>
      <c r="R3845">
        <v>66</v>
      </c>
    </row>
    <row r="3846" spans="1:18" x14ac:dyDescent="0.25">
      <c r="A3846" t="s">
        <v>4354</v>
      </c>
      <c r="B3846" t="s">
        <v>4352</v>
      </c>
      <c r="C3846" t="s">
        <v>330</v>
      </c>
      <c r="D3846" t="s">
        <v>8764</v>
      </c>
      <c r="E3846" t="str">
        <f>VLOOKUP(TRIM(SUBSTITUTE(D3846,CHAR(160),CHAR(32))),Metadata!B$1:C$2632,2,FALSE)</f>
        <v>Barrès, Maurice, 1862-1923.</v>
      </c>
      <c r="F3846" t="str">
        <f>VLOOKUP(TRIM(SUBSTITUTE(D3846,CHAR(160),CHAR(32))),Metadata!B$1:D$2632,3,FALSE)</f>
        <v>Mes cahiers, T. 3 1902-1904</v>
      </c>
      <c r="G3846">
        <f>VLOOKUP(TRIM(SUBSTITUTE(D3846,CHAR(160),CHAR(32))),Metadata!B$1:E$2632,4,FALSE)</f>
        <v>1904</v>
      </c>
      <c r="H3846" t="s">
        <v>534</v>
      </c>
      <c r="J3846" t="str">
        <f>VLOOKUP(TRIM(SUBSTITUTE(D3846,CHAR(160),CHAR(32))),Metadata!B$1:H$2632,7,FALSE)</f>
        <v>memoires</v>
      </c>
      <c r="L3846" t="str">
        <f>VLOOKUP(TRIM(SUBSTITUTE(D3846,CHAR(160),CHAR(32))),Metadata!B$1:J$2632,9,FALSE)</f>
        <v>prose</v>
      </c>
      <c r="M3846">
        <f>VLOOKUP(TRIM(SUBSTITUTE(D3846,CHAR(160),CHAR(32))),Metadata!B$1:K$2632,10,FALSE)</f>
        <v>60955</v>
      </c>
      <c r="N3846" s="1" t="s">
        <v>4335</v>
      </c>
      <c r="O3846">
        <v>62</v>
      </c>
      <c r="P3846">
        <v>67</v>
      </c>
      <c r="Q3846">
        <v>73</v>
      </c>
      <c r="R3846">
        <v>79</v>
      </c>
    </row>
    <row r="3847" spans="1:18" x14ac:dyDescent="0.25">
      <c r="A3847" t="s">
        <v>4354</v>
      </c>
      <c r="B3847" t="s">
        <v>4352</v>
      </c>
      <c r="C3847" t="s">
        <v>330</v>
      </c>
      <c r="D3847" t="s">
        <v>8817</v>
      </c>
      <c r="E3847" t="str">
        <f>VLOOKUP(TRIM(SUBSTITUTE(D3847,CHAR(160),CHAR(32))),Metadata!B$1:C$2632,2,FALSE)</f>
        <v>Châteaubriant, Alphonse de, 1877-1951.</v>
      </c>
      <c r="F3847" t="str">
        <f>VLOOKUP(TRIM(SUBSTITUTE(D3847,CHAR(160),CHAR(32))),Metadata!B$1:D$2632,3,FALSE)</f>
        <v>M. des Lourdines</v>
      </c>
      <c r="G3847">
        <f>VLOOKUP(TRIM(SUBSTITUTE(D3847,CHAR(160),CHAR(32))),Metadata!B$1:E$2632,4,FALSE)</f>
        <v>1911</v>
      </c>
      <c r="H3847" t="s">
        <v>534</v>
      </c>
      <c r="J3847" t="str">
        <f>VLOOKUP(TRIM(SUBSTITUTE(D3847,CHAR(160),CHAR(32))),Metadata!B$1:H$2632,7,FALSE)</f>
        <v>roman</v>
      </c>
      <c r="L3847" t="str">
        <f>VLOOKUP(TRIM(SUBSTITUTE(D3847,CHAR(160),CHAR(32))),Metadata!B$1:J$2632,9,FALSE)</f>
        <v>prose</v>
      </c>
      <c r="M3847">
        <f>VLOOKUP(TRIM(SUBSTITUTE(D3847,CHAR(160),CHAR(32))),Metadata!B$1:K$2632,10,FALSE)</f>
        <v>45769</v>
      </c>
      <c r="N3847" s="1" t="s">
        <v>4336</v>
      </c>
      <c r="O3847">
        <v>208</v>
      </c>
      <c r="P3847">
        <v>213</v>
      </c>
      <c r="Q3847">
        <v>219</v>
      </c>
      <c r="R3847">
        <v>225</v>
      </c>
    </row>
    <row r="3848" spans="1:18" x14ac:dyDescent="0.25">
      <c r="A3848" t="s">
        <v>4354</v>
      </c>
      <c r="B3848" t="s">
        <v>4352</v>
      </c>
      <c r="C3848" t="s">
        <v>330</v>
      </c>
      <c r="D3848" t="s">
        <v>8824</v>
      </c>
      <c r="E3848" t="str">
        <f>VLOOKUP(TRIM(SUBSTITUTE(D3848,CHAR(160),CHAR(32))),Metadata!B$1:C$2632,2,FALSE)</f>
        <v>Montesquieu, Charles de Secondat, baron de, 1689-1755.</v>
      </c>
      <c r="F3848" t="str">
        <f>VLOOKUP(TRIM(SUBSTITUTE(D3848,CHAR(160),CHAR(32))),Metadata!B$1:D$2632,3,FALSE)</f>
        <v>Correspondance de Montesquieu</v>
      </c>
      <c r="G3848">
        <f>VLOOKUP(TRIM(SUBSTITUTE(D3848,CHAR(160),CHAR(32))),Metadata!B$1:E$2632,4,FALSE)</f>
        <v>1755</v>
      </c>
      <c r="H3848" t="s">
        <v>534</v>
      </c>
      <c r="J3848" t="str">
        <f>VLOOKUP(TRIM(SUBSTITUTE(D3848,CHAR(160),CHAR(32))),Metadata!B$1:H$2632,7,FALSE)</f>
        <v>correspondance</v>
      </c>
      <c r="L3848" t="str">
        <f>VLOOKUP(TRIM(SUBSTITUTE(D3848,CHAR(160),CHAR(32))),Metadata!B$1:J$2632,9,FALSE)</f>
        <v>prose</v>
      </c>
      <c r="M3848">
        <f>VLOOKUP(TRIM(SUBSTITUTE(D3848,CHAR(160),CHAR(32))),Metadata!B$1:K$2632,10,FALSE)</f>
        <v>111275</v>
      </c>
      <c r="N3848" s="1" t="s">
        <v>4337</v>
      </c>
      <c r="O3848">
        <v>27</v>
      </c>
      <c r="P3848">
        <v>32</v>
      </c>
      <c r="Q3848">
        <v>37</v>
      </c>
      <c r="R3848">
        <v>42</v>
      </c>
    </row>
    <row r="3849" spans="1:18" x14ac:dyDescent="0.25">
      <c r="A3849" t="s">
        <v>4354</v>
      </c>
      <c r="B3849" t="s">
        <v>4352</v>
      </c>
      <c r="C3849" t="s">
        <v>330</v>
      </c>
      <c r="D3849" t="s">
        <v>6919</v>
      </c>
      <c r="E3849" t="str">
        <f>VLOOKUP(TRIM(SUBSTITUTE(D3849,CHAR(160),CHAR(32))),Metadata!B$1:C$2632,2,FALSE)</f>
        <v>Sorel, Georges, 1847-1922.</v>
      </c>
      <c r="F3849" t="str">
        <f>VLOOKUP(TRIM(SUBSTITUTE(D3849,CHAR(160),CHAR(32))),Metadata!B$1:D$2632,3,FALSE)</f>
        <v>Introduction à l'économie moderne</v>
      </c>
      <c r="G3849">
        <f>VLOOKUP(TRIM(SUBSTITUTE(D3849,CHAR(160),CHAR(32))),Metadata!B$1:E$2632,4,FALSE)</f>
        <v>1903</v>
      </c>
      <c r="H3849" t="s">
        <v>534</v>
      </c>
      <c r="J3849" t="str">
        <f>VLOOKUP(TRIM(SUBSTITUTE(D3849,CHAR(160),CHAR(32))),Metadata!B$1:H$2632,7,FALSE)</f>
        <v>traite</v>
      </c>
      <c r="L3849" t="str">
        <f>VLOOKUP(TRIM(SUBSTITUTE(D3849,CHAR(160),CHAR(32))),Metadata!B$1:J$2632,9,FALSE)</f>
        <v/>
      </c>
      <c r="M3849">
        <f>VLOOKUP(TRIM(SUBSTITUTE(D3849,CHAR(160),CHAR(32))),Metadata!B$1:K$2632,10,FALSE)</f>
        <v>113441</v>
      </c>
      <c r="N3849" s="1" t="s">
        <v>4338</v>
      </c>
      <c r="O3849">
        <v>61</v>
      </c>
      <c r="P3849">
        <v>70</v>
      </c>
      <c r="Q3849">
        <v>75</v>
      </c>
      <c r="R3849">
        <v>80</v>
      </c>
    </row>
    <row r="3850" spans="1:18" x14ac:dyDescent="0.25">
      <c r="A3850" t="s">
        <v>4354</v>
      </c>
      <c r="B3850" t="s">
        <v>4352</v>
      </c>
      <c r="C3850" t="s">
        <v>330</v>
      </c>
      <c r="D3850" t="s">
        <v>8919</v>
      </c>
      <c r="E3850" t="str">
        <f>VLOOKUP(TRIM(SUBSTITUTE(D3850,CHAR(160),CHAR(32))),Metadata!B$1:C$2632,2,FALSE)</f>
        <v>Leroux, Gaston, 1868-1927.</v>
      </c>
      <c r="F3850" t="str">
        <f>VLOOKUP(TRIM(SUBSTITUTE(D3850,CHAR(160),CHAR(32))),Metadata!B$1:D$2632,3,FALSE)</f>
        <v>Rouletabille chez le tsar</v>
      </c>
      <c r="G3850">
        <f>VLOOKUP(TRIM(SUBSTITUTE(D3850,CHAR(160),CHAR(32))),Metadata!B$1:E$2632,4,FALSE)</f>
        <v>1912</v>
      </c>
      <c r="H3850" t="s">
        <v>534</v>
      </c>
      <c r="J3850" t="str">
        <f>VLOOKUP(TRIM(SUBSTITUTE(D3850,CHAR(160),CHAR(32))),Metadata!B$1:H$2632,7,FALSE)</f>
        <v>roman</v>
      </c>
      <c r="L3850" t="str">
        <f>VLOOKUP(TRIM(SUBSTITUTE(D3850,CHAR(160),CHAR(32))),Metadata!B$1:J$2632,9,FALSE)</f>
        <v>prose</v>
      </c>
      <c r="M3850">
        <f>VLOOKUP(TRIM(SUBSTITUTE(D3850,CHAR(160),CHAR(32))),Metadata!B$1:K$2632,10,FALSE)</f>
        <v>103004</v>
      </c>
      <c r="N3850" s="1" t="s">
        <v>4339</v>
      </c>
      <c r="O3850">
        <v>47</v>
      </c>
      <c r="P3850">
        <v>52</v>
      </c>
      <c r="Q3850">
        <v>57</v>
      </c>
      <c r="R3850">
        <v>62</v>
      </c>
    </row>
    <row r="3851" spans="1:18" x14ac:dyDescent="0.25">
      <c r="A3851" t="s">
        <v>4354</v>
      </c>
      <c r="B3851" t="s">
        <v>4352</v>
      </c>
      <c r="C3851" t="s">
        <v>330</v>
      </c>
      <c r="D3851" t="s">
        <v>8797</v>
      </c>
      <c r="E3851" t="str">
        <f>VLOOKUP(TRIM(SUBSTITUTE(D3851,CHAR(160),CHAR(32))),Metadata!B$1:C$2632,2,FALSE)</f>
        <v>Bourget, Paul, 1852-1935.</v>
      </c>
      <c r="F3851" t="str">
        <f>VLOOKUP(TRIM(SUBSTITUTE(D3851,CHAR(160),CHAR(32))),Metadata!B$1:D$2632,3,FALSE)</f>
        <v>Le sens de la mort</v>
      </c>
      <c r="G3851">
        <f>VLOOKUP(TRIM(SUBSTITUTE(D3851,CHAR(160),CHAR(32))),Metadata!B$1:E$2632,4,FALSE)</f>
        <v>1915</v>
      </c>
      <c r="H3851" t="s">
        <v>534</v>
      </c>
      <c r="J3851" t="str">
        <f>VLOOKUP(TRIM(SUBSTITUTE(D3851,CHAR(160),CHAR(32))),Metadata!B$1:H$2632,7,FALSE)</f>
        <v>roman</v>
      </c>
      <c r="L3851" t="str">
        <f>VLOOKUP(TRIM(SUBSTITUTE(D3851,CHAR(160),CHAR(32))),Metadata!B$1:J$2632,9,FALSE)</f>
        <v>prose</v>
      </c>
      <c r="M3851">
        <f>VLOOKUP(TRIM(SUBSTITUTE(D3851,CHAR(160),CHAR(32))),Metadata!B$1:K$2632,10,FALSE)</f>
        <v>50684</v>
      </c>
      <c r="N3851" s="1" t="s">
        <v>4340</v>
      </c>
      <c r="O3851">
        <v>54</v>
      </c>
      <c r="P3851">
        <v>59</v>
      </c>
      <c r="Q3851">
        <v>64</v>
      </c>
      <c r="R3851">
        <v>69</v>
      </c>
    </row>
    <row r="3852" spans="1:18" x14ac:dyDescent="0.25">
      <c r="A3852" t="s">
        <v>4354</v>
      </c>
      <c r="B3852" t="s">
        <v>4352</v>
      </c>
      <c r="C3852" t="s">
        <v>330</v>
      </c>
      <c r="D3852" t="s">
        <v>8827</v>
      </c>
      <c r="E3852" t="str">
        <f>VLOOKUP(TRIM(SUBSTITUTE(D3852,CHAR(160),CHAR(32))),Metadata!B$1:C$2632,2,FALSE)</f>
        <v>Cocteau, Jean, 1889-1963.</v>
      </c>
      <c r="F3852" t="str">
        <f>VLOOKUP(TRIM(SUBSTITUTE(D3852,CHAR(160),CHAR(32))),Metadata!B$1:D$2632,3,FALSE)</f>
        <v>Les parents terribles</v>
      </c>
      <c r="G3852">
        <f>VLOOKUP(TRIM(SUBSTITUTE(D3852,CHAR(160),CHAR(32))),Metadata!B$1:E$2632,4,FALSE)</f>
        <v>1938</v>
      </c>
      <c r="H3852" t="s">
        <v>534</v>
      </c>
      <c r="J3852" t="str">
        <f>VLOOKUP(TRIM(SUBSTITUTE(D3852,CHAR(160),CHAR(32))),Metadata!B$1:H$2632,7,FALSE)</f>
        <v>theatre</v>
      </c>
      <c r="L3852" t="str">
        <f>VLOOKUP(TRIM(SUBSTITUTE(D3852,CHAR(160),CHAR(32))),Metadata!B$1:J$2632,9,FALSE)</f>
        <v>prose</v>
      </c>
      <c r="M3852">
        <f>VLOOKUP(TRIM(SUBSTITUTE(D3852,CHAR(160),CHAR(32))),Metadata!B$1:K$2632,10,FALSE)</f>
        <v>29063</v>
      </c>
      <c r="N3852" s="1" t="s">
        <v>4341</v>
      </c>
      <c r="O3852">
        <v>123</v>
      </c>
      <c r="P3852">
        <v>132</v>
      </c>
      <c r="Q3852">
        <v>144</v>
      </c>
      <c r="R3852">
        <v>149</v>
      </c>
    </row>
    <row r="3853" spans="1:18" x14ac:dyDescent="0.25">
      <c r="A3853" t="s">
        <v>4354</v>
      </c>
      <c r="B3853" t="s">
        <v>4352</v>
      </c>
      <c r="C3853" t="s">
        <v>330</v>
      </c>
      <c r="D3853" t="s">
        <v>8786</v>
      </c>
      <c r="E3853" t="str">
        <f>VLOOKUP(TRIM(SUBSTITUTE(D3853,CHAR(160),CHAR(32))),Metadata!B$1:C$2632,2,FALSE)</f>
        <v>Bernanos, Georges, 1888-1948.</v>
      </c>
      <c r="F3853" t="str">
        <f>VLOOKUP(TRIM(SUBSTITUTE(D3853,CHAR(160),CHAR(32))),Metadata!B$1:D$2632,3,FALSE)</f>
        <v>L'imposture</v>
      </c>
      <c r="G3853">
        <f>VLOOKUP(TRIM(SUBSTITUTE(D3853,CHAR(160),CHAR(32))),Metadata!B$1:E$2632,4,FALSE)</f>
        <v>1927</v>
      </c>
      <c r="H3853" t="s">
        <v>534</v>
      </c>
      <c r="J3853" t="str">
        <f>VLOOKUP(TRIM(SUBSTITUTE(D3853,CHAR(160),CHAR(32))),Metadata!B$1:H$2632,7,FALSE)</f>
        <v>roman</v>
      </c>
      <c r="L3853" t="str">
        <f>VLOOKUP(TRIM(SUBSTITUTE(D3853,CHAR(160),CHAR(32))),Metadata!B$1:J$2632,9,FALSE)</f>
        <v>prose</v>
      </c>
      <c r="M3853">
        <f>VLOOKUP(TRIM(SUBSTITUTE(D3853,CHAR(160),CHAR(32))),Metadata!B$1:K$2632,10,FALSE)</f>
        <v>86810</v>
      </c>
      <c r="N3853" s="1" t="s">
        <v>4342</v>
      </c>
      <c r="O3853">
        <v>136</v>
      </c>
      <c r="P3853">
        <v>141</v>
      </c>
      <c r="Q3853">
        <v>146</v>
      </c>
      <c r="R3853">
        <v>151</v>
      </c>
    </row>
    <row r="3854" spans="1:18" x14ac:dyDescent="0.25">
      <c r="A3854" t="s">
        <v>4354</v>
      </c>
      <c r="B3854" t="s">
        <v>4352</v>
      </c>
      <c r="C3854" t="s">
        <v>330</v>
      </c>
      <c r="D3854" t="s">
        <v>8800</v>
      </c>
      <c r="E3854" t="str">
        <f>VLOOKUP(TRIM(SUBSTITUTE(D3854,CHAR(160),CHAR(32))),Metadata!B$1:C$2632,2,FALSE)</f>
        <v>Boylesve, René, 1867-1926.</v>
      </c>
      <c r="F3854" t="str">
        <f>VLOOKUP(TRIM(SUBSTITUTE(D3854,CHAR(160),CHAR(32))),Metadata!B$1:D$2632,3,FALSE)</f>
        <v>Le leçon d'amour dans un parc</v>
      </c>
      <c r="G3854">
        <f>VLOOKUP(TRIM(SUBSTITUTE(D3854,CHAR(160),CHAR(32))),Metadata!B$1:E$2632,4,FALSE)</f>
        <v>1902</v>
      </c>
      <c r="H3854" t="s">
        <v>534</v>
      </c>
      <c r="J3854" t="str">
        <f>VLOOKUP(TRIM(SUBSTITUTE(D3854,CHAR(160),CHAR(32))),Metadata!B$1:H$2632,7,FALSE)</f>
        <v>roman</v>
      </c>
      <c r="L3854" t="str">
        <f>VLOOKUP(TRIM(SUBSTITUTE(D3854,CHAR(160),CHAR(32))),Metadata!B$1:J$2632,9,FALSE)</f>
        <v>prose</v>
      </c>
      <c r="M3854">
        <f>VLOOKUP(TRIM(SUBSTITUTE(D3854,CHAR(160),CHAR(32))),Metadata!B$1:K$2632,10,FALSE)</f>
        <v>48393</v>
      </c>
      <c r="N3854" s="1" t="s">
        <v>4343</v>
      </c>
      <c r="O3854">
        <v>77</v>
      </c>
      <c r="P3854">
        <v>82</v>
      </c>
      <c r="Q3854">
        <v>88</v>
      </c>
      <c r="R3854">
        <v>93</v>
      </c>
    </row>
    <row r="3855" spans="1:18" x14ac:dyDescent="0.25">
      <c r="A3855" t="s">
        <v>4354</v>
      </c>
      <c r="B3855" t="s">
        <v>4352</v>
      </c>
      <c r="C3855" t="s">
        <v>330</v>
      </c>
      <c r="D3855" t="s">
        <v>7873</v>
      </c>
      <c r="E3855" t="str">
        <f>VLOOKUP(TRIM(SUBSTITUTE(D3855,CHAR(160),CHAR(32))),Metadata!B$1:C$2632,2,FALSE)</f>
        <v>Blanqui, Louis Auguste, 1805-1881.</v>
      </c>
      <c r="F3855" t="str">
        <f>VLOOKUP(TRIM(SUBSTITUTE(D3855,CHAR(160),CHAR(32))),Metadata!B$1:D$2632,3,FALSE)</f>
        <v>Auguste Blanqui, Textes choisis</v>
      </c>
      <c r="G3855">
        <f>VLOOKUP(TRIM(SUBSTITUTE(D3855,CHAR(160),CHAR(32))),Metadata!B$1:E$2632,4,FALSE)</f>
        <v>1971</v>
      </c>
      <c r="H3855" t="s">
        <v>534</v>
      </c>
      <c r="J3855" t="str">
        <f>VLOOKUP(TRIM(SUBSTITUTE(D3855,CHAR(160),CHAR(32))),Metadata!B$1:H$2632,7,FALSE)</f>
        <v>traite</v>
      </c>
      <c r="L3855" t="str">
        <f>VLOOKUP(TRIM(SUBSTITUTE(D3855,CHAR(160),CHAR(32))),Metadata!B$1:J$2632,9,FALSE)</f>
        <v/>
      </c>
      <c r="M3855">
        <f>VLOOKUP(TRIM(SUBSTITUTE(D3855,CHAR(160),CHAR(32))),Metadata!B$1:K$2632,10,FALSE)</f>
        <v>77746</v>
      </c>
      <c r="N3855" s="1" t="s">
        <v>4344</v>
      </c>
      <c r="O3855">
        <v>80</v>
      </c>
      <c r="P3855">
        <v>84</v>
      </c>
      <c r="Q3855">
        <v>89</v>
      </c>
      <c r="R3855">
        <v>94</v>
      </c>
    </row>
    <row r="3856" spans="1:18" x14ac:dyDescent="0.25">
      <c r="A3856" t="s">
        <v>4354</v>
      </c>
      <c r="B3856" t="s">
        <v>4352</v>
      </c>
      <c r="C3856" t="s">
        <v>330</v>
      </c>
      <c r="D3856" t="s">
        <v>8750</v>
      </c>
      <c r="E3856" t="str">
        <f>VLOOKUP(TRIM(SUBSTITUTE(D3856,CHAR(160),CHAR(32))),Metadata!B$1:C$2632,2,FALSE)</f>
        <v>Aragon, Louis, 1897-1982.</v>
      </c>
      <c r="F3856" t="str">
        <f>VLOOKUP(TRIM(SUBSTITUTE(D3856,CHAR(160),CHAR(32))),Metadata!B$1:D$2632,3,FALSE)</f>
        <v>Les beaux quartiers</v>
      </c>
      <c r="G3856">
        <f>VLOOKUP(TRIM(SUBSTITUTE(D3856,CHAR(160),CHAR(32))),Metadata!B$1:E$2632,4,FALSE)</f>
        <v>1936</v>
      </c>
      <c r="H3856" t="s">
        <v>534</v>
      </c>
      <c r="J3856" t="str">
        <f>VLOOKUP(TRIM(SUBSTITUTE(D3856,CHAR(160),CHAR(32))),Metadata!B$1:H$2632,7,FALSE)</f>
        <v>roman</v>
      </c>
      <c r="L3856" t="str">
        <f>VLOOKUP(TRIM(SUBSTITUTE(D3856,CHAR(160),CHAR(32))),Metadata!B$1:J$2632,9,FALSE)</f>
        <v>prose</v>
      </c>
      <c r="M3856">
        <f>VLOOKUP(TRIM(SUBSTITUTE(D3856,CHAR(160),CHAR(32))),Metadata!B$1:K$2632,10,FALSE)</f>
        <v>185099</v>
      </c>
      <c r="N3856" s="1" t="s">
        <v>4345</v>
      </c>
      <c r="O3856">
        <v>24</v>
      </c>
      <c r="P3856">
        <v>28</v>
      </c>
      <c r="Q3856">
        <v>33</v>
      </c>
      <c r="R3856">
        <v>38</v>
      </c>
    </row>
    <row r="3857" spans="1:18" x14ac:dyDescent="0.25">
      <c r="A3857" t="s">
        <v>4354</v>
      </c>
      <c r="B3857" t="s">
        <v>4352</v>
      </c>
      <c r="C3857" t="s">
        <v>330</v>
      </c>
      <c r="D3857" t="s">
        <v>8888</v>
      </c>
      <c r="E3857" t="str">
        <f>VLOOKUP(TRIM(SUBSTITUTE(D3857,CHAR(160),CHAR(32))),Metadata!B$1:C$2632,2,FALSE)</f>
        <v>Giraudoux, Jean, 1882-1944.</v>
      </c>
      <c r="F3857" t="str">
        <f>VLOOKUP(TRIM(SUBSTITUTE(D3857,CHAR(160),CHAR(32))),Metadata!B$1:D$2632,3,FALSE)</f>
        <v>Judith: tragédie en 3 actes</v>
      </c>
      <c r="G3857">
        <f>VLOOKUP(TRIM(SUBSTITUTE(D3857,CHAR(160),CHAR(32))),Metadata!B$1:E$2632,4,FALSE)</f>
        <v>1931</v>
      </c>
      <c r="H3857" t="s">
        <v>534</v>
      </c>
      <c r="J3857" t="str">
        <f>VLOOKUP(TRIM(SUBSTITUTE(D3857,CHAR(160),CHAR(32))),Metadata!B$1:H$2632,7,FALSE)</f>
        <v>theatre</v>
      </c>
      <c r="L3857" t="str">
        <f>VLOOKUP(TRIM(SUBSTITUTE(D3857,CHAR(160),CHAR(32))),Metadata!B$1:J$2632,9,FALSE)</f>
        <v>prose</v>
      </c>
      <c r="M3857">
        <f>VLOOKUP(TRIM(SUBSTITUTE(D3857,CHAR(160),CHAR(32))),Metadata!B$1:K$2632,10,FALSE)</f>
        <v>26414</v>
      </c>
      <c r="N3857" s="1" t="s">
        <v>4346</v>
      </c>
      <c r="O3857">
        <v>206</v>
      </c>
      <c r="P3857">
        <v>211</v>
      </c>
      <c r="Q3857">
        <v>217</v>
      </c>
      <c r="R3857">
        <v>222</v>
      </c>
    </row>
    <row r="3858" spans="1:18" x14ac:dyDescent="0.25">
      <c r="A3858" t="s">
        <v>4354</v>
      </c>
      <c r="B3858" t="s">
        <v>4352</v>
      </c>
      <c r="C3858" t="s">
        <v>330</v>
      </c>
      <c r="D3858" t="s">
        <v>8732</v>
      </c>
      <c r="E3858" t="str">
        <f>VLOOKUP(TRIM(SUBSTITUTE(D3858,CHAR(160),CHAR(32))),Metadata!B$1:C$2632,2,FALSE)</f>
        <v>Alain, 1868-1951.</v>
      </c>
      <c r="F3858" t="str">
        <f>VLOOKUP(TRIM(SUBSTITUTE(D3858,CHAR(160),CHAR(32))),Metadata!B$1:D$2632,3,FALSE)</f>
        <v>Le citoyen contre les pouvoirs</v>
      </c>
      <c r="G3858">
        <f>VLOOKUP(TRIM(SUBSTITUTE(D3858,CHAR(160),CHAR(32))),Metadata!B$1:E$2632,4,FALSE)</f>
        <v>1926</v>
      </c>
      <c r="H3858" t="s">
        <v>534</v>
      </c>
      <c r="J3858" t="str">
        <f>VLOOKUP(TRIM(SUBSTITUTE(D3858,CHAR(160),CHAR(32))),Metadata!B$1:H$2632,7,FALSE)</f>
        <v>traite</v>
      </c>
      <c r="L3858" t="str">
        <f>VLOOKUP(TRIM(SUBSTITUTE(D3858,CHAR(160),CHAR(32))),Metadata!B$1:J$2632,9,FALSE)</f>
        <v/>
      </c>
      <c r="M3858">
        <f>VLOOKUP(TRIM(SUBSTITUTE(D3858,CHAR(160),CHAR(32))),Metadata!B$1:K$2632,10,FALSE)</f>
        <v>56769</v>
      </c>
      <c r="N3858" s="1" t="s">
        <v>4347</v>
      </c>
      <c r="O3858">
        <v>104</v>
      </c>
      <c r="P3858">
        <v>109</v>
      </c>
      <c r="Q3858">
        <v>114</v>
      </c>
      <c r="R3858">
        <v>119</v>
      </c>
    </row>
    <row r="3859" spans="1:18" x14ac:dyDescent="0.25">
      <c r="A3859" t="s">
        <v>4354</v>
      </c>
      <c r="B3859" t="s">
        <v>4352</v>
      </c>
      <c r="C3859" t="s">
        <v>330</v>
      </c>
      <c r="D3859" t="s">
        <v>8931</v>
      </c>
      <c r="E3859" t="str">
        <f>VLOOKUP(TRIM(SUBSTITUTE(D3859,CHAR(160),CHAR(32))),Metadata!B$1:C$2632,2,FALSE)</f>
        <v>Martin Du Gard, Roger, 1881-1958.</v>
      </c>
      <c r="F3859" t="str">
        <f>VLOOKUP(TRIM(SUBSTITUTE(D3859,CHAR(160),CHAR(32))),Metadata!B$1:D$2632,3,FALSE)</f>
        <v>Les Thibault. Consultation</v>
      </c>
      <c r="G3859">
        <f>VLOOKUP(TRIM(SUBSTITUTE(D3859,CHAR(160),CHAR(32))),Metadata!B$1:E$2632,4,FALSE)</f>
        <v>1928</v>
      </c>
      <c r="H3859" t="s">
        <v>534</v>
      </c>
      <c r="J3859" t="str">
        <f>VLOOKUP(TRIM(SUBSTITUTE(D3859,CHAR(160),CHAR(32))),Metadata!B$1:H$2632,7,FALSE)</f>
        <v>roman</v>
      </c>
      <c r="L3859" t="str">
        <f>VLOOKUP(TRIM(SUBSTITUTE(D3859,CHAR(160),CHAR(32))),Metadata!B$1:J$2632,9,FALSE)</f>
        <v>prose</v>
      </c>
      <c r="M3859">
        <f>VLOOKUP(TRIM(SUBSTITUTE(D3859,CHAR(160),CHAR(32))),Metadata!B$1:K$2632,10,FALSE)</f>
        <v>29589</v>
      </c>
      <c r="N3859" s="1" t="s">
        <v>4348</v>
      </c>
      <c r="O3859">
        <v>20</v>
      </c>
      <c r="P3859">
        <v>25</v>
      </c>
      <c r="Q3859">
        <v>31</v>
      </c>
      <c r="R3859">
        <v>36</v>
      </c>
    </row>
    <row r="3860" spans="1:18" x14ac:dyDescent="0.25">
      <c r="A3860" t="s">
        <v>4354</v>
      </c>
      <c r="B3860" t="s">
        <v>4352</v>
      </c>
      <c r="C3860" t="s">
        <v>330</v>
      </c>
      <c r="D3860" t="s">
        <v>8772</v>
      </c>
      <c r="E3860" t="str">
        <f>VLOOKUP(TRIM(SUBSTITUTE(D3860,CHAR(160),CHAR(32))),Metadata!B$1:C$2632,2,FALSE)</f>
        <v>Beauvoir, Simone de, 1908-1986.</v>
      </c>
      <c r="F3860" t="str">
        <f>VLOOKUP(TRIM(SUBSTITUTE(D3860,CHAR(160),CHAR(32))),Metadata!B$1:D$2632,3,FALSE)</f>
        <v>Les mandarins</v>
      </c>
      <c r="G3860">
        <f>VLOOKUP(TRIM(SUBSTITUTE(D3860,CHAR(160),CHAR(32))),Metadata!B$1:E$2632,4,FALSE)</f>
        <v>1954</v>
      </c>
      <c r="H3860" t="s">
        <v>534</v>
      </c>
      <c r="J3860" t="str">
        <f>VLOOKUP(TRIM(SUBSTITUTE(D3860,CHAR(160),CHAR(32))),Metadata!B$1:H$2632,7,FALSE)</f>
        <v>roman</v>
      </c>
      <c r="L3860" t="str">
        <f>VLOOKUP(TRIM(SUBSTITUTE(D3860,CHAR(160),CHAR(32))),Metadata!B$1:J$2632,9,FALSE)</f>
        <v>prose</v>
      </c>
      <c r="M3860">
        <f>VLOOKUP(TRIM(SUBSTITUTE(D3860,CHAR(160),CHAR(32))),Metadata!B$1:K$2632,10,FALSE)</f>
        <v>291169</v>
      </c>
      <c r="N3860" s="1" t="s">
        <v>4349</v>
      </c>
      <c r="O3860">
        <v>30</v>
      </c>
      <c r="P3860">
        <v>34</v>
      </c>
      <c r="Q3860">
        <v>39</v>
      </c>
      <c r="R3860">
        <v>45</v>
      </c>
    </row>
    <row r="3861" spans="1:18" x14ac:dyDescent="0.25">
      <c r="A3861" t="s">
        <v>4354</v>
      </c>
      <c r="B3861" t="s">
        <v>4352</v>
      </c>
      <c r="C3861" t="s">
        <v>330</v>
      </c>
      <c r="D3861" t="s">
        <v>7380</v>
      </c>
      <c r="E3861" t="str">
        <f>VLOOKUP(TRIM(SUBSTITUTE(D3861,CHAR(160),CHAR(32))),Metadata!B$1:C$2632,2,FALSE)</f>
        <v>Vaudet, Charles.</v>
      </c>
      <c r="F3861" t="str">
        <f>VLOOKUP(TRIM(SUBSTITUTE(D3861,CHAR(160),CHAR(32))),Metadata!B$1:D$2632,3,FALSE)</f>
        <v>La vérité sur la question romaine.</v>
      </c>
      <c r="G3861">
        <f>VLOOKUP(TRIM(SUBSTITUTE(D3861,CHAR(160),CHAR(32))),Metadata!B$1:E$2632,4,FALSE)</f>
        <v>1930</v>
      </c>
      <c r="H3861" t="s">
        <v>534</v>
      </c>
      <c r="J3861" t="str">
        <f>VLOOKUP(TRIM(SUBSTITUTE(D3861,CHAR(160),CHAR(32))),Metadata!B$1:H$2632,7,FALSE)</f>
        <v>traite</v>
      </c>
      <c r="L3861" t="str">
        <f>VLOOKUP(TRIM(SUBSTITUTE(D3861,CHAR(160),CHAR(32))),Metadata!B$1:J$2632,9,FALSE)</f>
        <v/>
      </c>
      <c r="M3861">
        <f>VLOOKUP(TRIM(SUBSTITUTE(D3861,CHAR(160),CHAR(32))),Metadata!B$1:K$2632,10,FALSE)</f>
        <v>61629</v>
      </c>
      <c r="N3861" s="1" t="s">
        <v>4350</v>
      </c>
      <c r="O3861">
        <v>44</v>
      </c>
      <c r="P3861">
        <v>48</v>
      </c>
      <c r="Q3861">
        <v>53</v>
      </c>
      <c r="R3861">
        <v>58</v>
      </c>
    </row>
    <row r="3862" spans="1:18" x14ac:dyDescent="0.25">
      <c r="A3862" t="s">
        <v>4354</v>
      </c>
      <c r="B3862" t="s">
        <v>4352</v>
      </c>
      <c r="C3862" t="s">
        <v>330</v>
      </c>
      <c r="D3862" t="s">
        <v>8788</v>
      </c>
      <c r="E3862" t="str">
        <f>VLOOKUP(TRIM(SUBSTITUTE(D3862,CHAR(160),CHAR(32))),Metadata!B$1:C$2632,2,FALSE)</f>
        <v>Bernanos, Georges, 1888-1948.</v>
      </c>
      <c r="F3862" t="str">
        <f>VLOOKUP(TRIM(SUBSTITUTE(D3862,CHAR(160),CHAR(32))),Metadata!B$1:D$2632,3,FALSE)</f>
        <v>Sous le soleil de Satan</v>
      </c>
      <c r="G3862">
        <f>VLOOKUP(TRIM(SUBSTITUTE(D3862,CHAR(160),CHAR(32))),Metadata!B$1:E$2632,4,FALSE)</f>
        <v>1926</v>
      </c>
      <c r="H3862" t="s">
        <v>534</v>
      </c>
      <c r="J3862" t="str">
        <f>VLOOKUP(TRIM(SUBSTITUTE(D3862,CHAR(160),CHAR(32))),Metadata!B$1:H$2632,7,FALSE)</f>
        <v>roman</v>
      </c>
      <c r="L3862" t="str">
        <f>VLOOKUP(TRIM(SUBSTITUTE(D3862,CHAR(160),CHAR(32))),Metadata!B$1:J$2632,9,FALSE)</f>
        <v>prose</v>
      </c>
      <c r="M3862">
        <f>VLOOKUP(TRIM(SUBSTITUTE(D3862,CHAR(160),CHAR(32))),Metadata!B$1:K$2632,10,FALSE)</f>
        <v>97216</v>
      </c>
      <c r="N3862" s="1" t="s">
        <v>4351</v>
      </c>
      <c r="O3862">
        <v>19</v>
      </c>
      <c r="P3862">
        <v>23</v>
      </c>
      <c r="Q3862">
        <v>29</v>
      </c>
      <c r="R3862">
        <v>34</v>
      </c>
    </row>
  </sheetData>
  <autoFilter ref="A1:T3862" xr:uid="{9356E165-C4EA-40DB-A9E7-027F64513E88}"/>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7D1098-5018-471F-8C8D-5E07D5F455F7}">
  <sheetPr codeName="Sheet3" filterMode="1"/>
  <dimension ref="A1:V4194"/>
  <sheetViews>
    <sheetView workbookViewId="0">
      <selection activeCell="H3986" sqref="H3986"/>
    </sheetView>
  </sheetViews>
  <sheetFormatPr defaultRowHeight="15" x14ac:dyDescent="0.25"/>
  <cols>
    <col min="6" max="6" width="38.140625" customWidth="1"/>
    <col min="7" max="7" width="25.42578125" customWidth="1"/>
    <col min="11" max="11" width="0" hidden="1" customWidth="1"/>
    <col min="16" max="16" width="71.7109375" customWidth="1"/>
  </cols>
  <sheetData>
    <row r="1" spans="1:22" x14ac:dyDescent="0.25">
      <c r="A1" t="s">
        <v>9028</v>
      </c>
      <c r="B1" t="s">
        <v>4353</v>
      </c>
      <c r="C1" t="s">
        <v>0</v>
      </c>
      <c r="D1" t="s">
        <v>1</v>
      </c>
      <c r="E1" t="s">
        <v>2</v>
      </c>
      <c r="F1" t="s">
        <v>3</v>
      </c>
      <c r="G1" t="s">
        <v>4</v>
      </c>
      <c r="H1" t="s">
        <v>5</v>
      </c>
      <c r="I1" t="s">
        <v>6</v>
      </c>
      <c r="J1" t="s">
        <v>7</v>
      </c>
      <c r="K1" t="s">
        <v>13222</v>
      </c>
      <c r="L1" t="s">
        <v>8</v>
      </c>
      <c r="M1" t="s">
        <v>9</v>
      </c>
      <c r="N1" t="s">
        <v>4375</v>
      </c>
      <c r="O1" t="s">
        <v>4356</v>
      </c>
      <c r="P1" s="8" t="s">
        <v>10</v>
      </c>
      <c r="Q1" t="s">
        <v>11</v>
      </c>
      <c r="R1" t="s">
        <v>12</v>
      </c>
      <c r="S1" t="s">
        <v>13</v>
      </c>
      <c r="T1" t="s">
        <v>14</v>
      </c>
      <c r="U1" t="s">
        <v>15</v>
      </c>
      <c r="V1" t="s">
        <v>16</v>
      </c>
    </row>
    <row r="2" spans="1:22" hidden="1" x14ac:dyDescent="0.25">
      <c r="A2">
        <v>1</v>
      </c>
      <c r="B2" t="s">
        <v>4355</v>
      </c>
      <c r="C2" t="s">
        <v>17</v>
      </c>
      <c r="D2" t="s">
        <v>18</v>
      </c>
      <c r="E2" t="s">
        <v>19</v>
      </c>
      <c r="F2" t="s">
        <v>20</v>
      </c>
      <c r="G2" t="s">
        <v>21</v>
      </c>
      <c r="H2">
        <v>1489</v>
      </c>
      <c r="I2" t="str">
        <f t="shared" ref="I2:I17" si="0">IF(AND(H2&gt;1099,H2&lt;1200),"12th",IF(AND(H2&gt;1199,H2&lt;1300),"13th",IF(AND(H2&gt;1299,H2&lt;1400),"14th",IF(AND(H2&gt;1399,H2&lt;1500),"15th",IF(AND(H2&gt;1499,H2&lt;1600),"16th",IF(AND(H2&gt;1599,H2&lt;1700),"17th",IF(AND(H2&gt;1699,H2&lt;1800),"18th","NO")))))))</f>
        <v>15th</v>
      </c>
      <c r="K2" t="s">
        <v>22</v>
      </c>
      <c r="L2" t="s">
        <v>22</v>
      </c>
      <c r="O2">
        <v>43495</v>
      </c>
      <c r="P2" s="8" t="s">
        <v>9457</v>
      </c>
      <c r="Q2">
        <v>64</v>
      </c>
      <c r="R2">
        <v>72</v>
      </c>
    </row>
    <row r="3" spans="1:22" hidden="1" x14ac:dyDescent="0.25">
      <c r="A3">
        <v>2</v>
      </c>
      <c r="B3" t="s">
        <v>4355</v>
      </c>
      <c r="C3" t="s">
        <v>17</v>
      </c>
      <c r="D3" t="s">
        <v>18</v>
      </c>
      <c r="E3" t="s">
        <v>24</v>
      </c>
      <c r="F3" t="s">
        <v>25</v>
      </c>
      <c r="G3" t="s">
        <v>26</v>
      </c>
      <c r="H3">
        <v>1697</v>
      </c>
      <c r="I3" t="str">
        <f t="shared" si="0"/>
        <v>17th</v>
      </c>
      <c r="K3" t="s">
        <v>27</v>
      </c>
      <c r="L3" t="s">
        <v>27</v>
      </c>
      <c r="O3">
        <v>102345</v>
      </c>
      <c r="P3" s="8" t="s">
        <v>9458</v>
      </c>
      <c r="Q3">
        <v>528</v>
      </c>
      <c r="R3">
        <v>536</v>
      </c>
    </row>
    <row r="4" spans="1:22" hidden="1" x14ac:dyDescent="0.25">
      <c r="A4">
        <v>3</v>
      </c>
      <c r="B4" t="s">
        <v>4355</v>
      </c>
      <c r="C4" t="s">
        <v>17</v>
      </c>
      <c r="D4" t="s">
        <v>18</v>
      </c>
      <c r="E4" t="s">
        <v>24</v>
      </c>
      <c r="F4" t="s">
        <v>25</v>
      </c>
      <c r="G4" t="s">
        <v>26</v>
      </c>
      <c r="H4">
        <v>1697</v>
      </c>
      <c r="I4" t="str">
        <f t="shared" si="0"/>
        <v>17th</v>
      </c>
      <c r="K4" t="s">
        <v>27</v>
      </c>
      <c r="L4" t="s">
        <v>27</v>
      </c>
      <c r="O4">
        <v>102345</v>
      </c>
      <c r="P4" s="8" t="s">
        <v>9459</v>
      </c>
      <c r="Q4">
        <v>223</v>
      </c>
      <c r="R4">
        <v>231</v>
      </c>
    </row>
    <row r="5" spans="1:22" hidden="1" x14ac:dyDescent="0.25">
      <c r="A5">
        <v>4</v>
      </c>
      <c r="B5" t="s">
        <v>4355</v>
      </c>
      <c r="C5" t="s">
        <v>17</v>
      </c>
      <c r="D5" t="s">
        <v>18</v>
      </c>
      <c r="E5" t="s">
        <v>24</v>
      </c>
      <c r="F5" t="s">
        <v>25</v>
      </c>
      <c r="G5" t="s">
        <v>26</v>
      </c>
      <c r="H5">
        <v>1697</v>
      </c>
      <c r="I5" t="str">
        <f t="shared" si="0"/>
        <v>17th</v>
      </c>
      <c r="K5" t="s">
        <v>27</v>
      </c>
      <c r="L5" t="s">
        <v>27</v>
      </c>
      <c r="O5">
        <v>102345</v>
      </c>
      <c r="P5" s="8" t="s">
        <v>9460</v>
      </c>
      <c r="Q5">
        <v>8</v>
      </c>
      <c r="R5">
        <v>15</v>
      </c>
    </row>
    <row r="6" spans="1:22" hidden="1" x14ac:dyDescent="0.25">
      <c r="A6">
        <v>5</v>
      </c>
      <c r="B6" t="s">
        <v>4355</v>
      </c>
      <c r="C6" t="s">
        <v>17</v>
      </c>
      <c r="D6" t="s">
        <v>18</v>
      </c>
      <c r="E6" t="s">
        <v>24</v>
      </c>
      <c r="F6" t="s">
        <v>25</v>
      </c>
      <c r="G6" t="s">
        <v>26</v>
      </c>
      <c r="H6">
        <v>1697</v>
      </c>
      <c r="I6" t="str">
        <f t="shared" si="0"/>
        <v>17th</v>
      </c>
      <c r="K6" t="s">
        <v>27</v>
      </c>
      <c r="L6" t="s">
        <v>27</v>
      </c>
      <c r="O6">
        <v>102345</v>
      </c>
      <c r="P6" s="8" t="s">
        <v>9461</v>
      </c>
      <c r="Q6">
        <v>17</v>
      </c>
      <c r="R6">
        <v>27</v>
      </c>
    </row>
    <row r="7" spans="1:22" hidden="1" x14ac:dyDescent="0.25">
      <c r="A7">
        <v>6</v>
      </c>
      <c r="B7" t="s">
        <v>4355</v>
      </c>
      <c r="C7" t="s">
        <v>17</v>
      </c>
      <c r="D7" t="s">
        <v>18</v>
      </c>
      <c r="E7" t="s">
        <v>24</v>
      </c>
      <c r="F7" t="s">
        <v>25</v>
      </c>
      <c r="G7" t="s">
        <v>26</v>
      </c>
      <c r="H7">
        <v>1697</v>
      </c>
      <c r="I7" t="str">
        <f t="shared" si="0"/>
        <v>17th</v>
      </c>
      <c r="K7" t="s">
        <v>27</v>
      </c>
      <c r="L7" t="s">
        <v>27</v>
      </c>
      <c r="O7">
        <v>102345</v>
      </c>
      <c r="P7" s="8" t="s">
        <v>9462</v>
      </c>
      <c r="Q7">
        <v>253</v>
      </c>
      <c r="R7">
        <v>260</v>
      </c>
    </row>
    <row r="8" spans="1:22" hidden="1" x14ac:dyDescent="0.25">
      <c r="A8">
        <v>7</v>
      </c>
      <c r="B8" t="s">
        <v>4355</v>
      </c>
      <c r="C8" t="s">
        <v>17</v>
      </c>
      <c r="D8" t="s">
        <v>18</v>
      </c>
      <c r="E8" t="s">
        <v>33</v>
      </c>
      <c r="F8" t="s">
        <v>34</v>
      </c>
      <c r="G8" t="s">
        <v>35</v>
      </c>
      <c r="H8">
        <v>1718</v>
      </c>
      <c r="I8" t="str">
        <f t="shared" si="0"/>
        <v>18th</v>
      </c>
      <c r="K8" t="s">
        <v>36</v>
      </c>
      <c r="L8" t="s">
        <v>36</v>
      </c>
      <c r="O8">
        <v>41365</v>
      </c>
      <c r="P8" s="8" t="s">
        <v>9463</v>
      </c>
      <c r="Q8">
        <v>3</v>
      </c>
      <c r="R8">
        <v>10</v>
      </c>
    </row>
    <row r="9" spans="1:22" hidden="1" x14ac:dyDescent="0.25">
      <c r="A9">
        <v>8</v>
      </c>
      <c r="B9" t="s">
        <v>4355</v>
      </c>
      <c r="C9" t="s">
        <v>38</v>
      </c>
      <c r="D9" t="s">
        <v>18</v>
      </c>
      <c r="E9" t="s">
        <v>39</v>
      </c>
      <c r="F9" t="s">
        <v>40</v>
      </c>
      <c r="G9" t="s">
        <v>41</v>
      </c>
      <c r="H9">
        <v>1458</v>
      </c>
      <c r="I9" t="str">
        <f t="shared" si="0"/>
        <v>15th</v>
      </c>
      <c r="K9" t="s">
        <v>42</v>
      </c>
      <c r="L9" t="s">
        <v>42</v>
      </c>
      <c r="O9">
        <v>152174</v>
      </c>
      <c r="P9" s="8" t="s">
        <v>9464</v>
      </c>
      <c r="Q9">
        <v>147</v>
      </c>
      <c r="R9">
        <v>153</v>
      </c>
    </row>
    <row r="10" spans="1:22" hidden="1" x14ac:dyDescent="0.25">
      <c r="A10">
        <v>9</v>
      </c>
      <c r="B10" t="s">
        <v>4355</v>
      </c>
      <c r="C10" t="s">
        <v>44</v>
      </c>
      <c r="D10" t="s">
        <v>18</v>
      </c>
      <c r="E10" t="s">
        <v>24</v>
      </c>
      <c r="F10" t="s">
        <v>25</v>
      </c>
      <c r="G10" t="s">
        <v>26</v>
      </c>
      <c r="H10">
        <v>1697</v>
      </c>
      <c r="I10" t="str">
        <f t="shared" si="0"/>
        <v>17th</v>
      </c>
      <c r="K10" t="s">
        <v>27</v>
      </c>
      <c r="L10" t="s">
        <v>27</v>
      </c>
      <c r="O10">
        <v>102345</v>
      </c>
      <c r="P10" s="8" t="s">
        <v>9465</v>
      </c>
      <c r="Q10">
        <v>133</v>
      </c>
      <c r="R10">
        <v>141</v>
      </c>
    </row>
    <row r="11" spans="1:22" x14ac:dyDescent="0.25">
      <c r="A11">
        <v>10</v>
      </c>
      <c r="B11" t="s">
        <v>4355</v>
      </c>
      <c r="C11" t="s">
        <v>46</v>
      </c>
      <c r="D11" t="s">
        <v>47</v>
      </c>
      <c r="E11" t="s">
        <v>48</v>
      </c>
      <c r="F11" t="s">
        <v>40</v>
      </c>
      <c r="G11" t="s">
        <v>49</v>
      </c>
      <c r="H11">
        <v>1100</v>
      </c>
      <c r="I11" t="str">
        <f t="shared" si="0"/>
        <v>12th</v>
      </c>
      <c r="K11" t="s">
        <v>50</v>
      </c>
      <c r="L11" t="s">
        <v>50</v>
      </c>
      <c r="O11">
        <v>29321</v>
      </c>
      <c r="P11" s="8" t="s">
        <v>9466</v>
      </c>
      <c r="Q11">
        <v>72</v>
      </c>
      <c r="R11">
        <v>76</v>
      </c>
    </row>
    <row r="12" spans="1:22" hidden="1" x14ac:dyDescent="0.25">
      <c r="A12">
        <v>11</v>
      </c>
      <c r="B12" t="s">
        <v>4355</v>
      </c>
      <c r="C12" t="s">
        <v>46</v>
      </c>
      <c r="D12" t="s">
        <v>47</v>
      </c>
      <c r="E12" t="s">
        <v>39</v>
      </c>
      <c r="F12" t="s">
        <v>40</v>
      </c>
      <c r="G12" t="s">
        <v>41</v>
      </c>
      <c r="H12">
        <v>1458</v>
      </c>
      <c r="I12" t="str">
        <f t="shared" si="0"/>
        <v>15th</v>
      </c>
      <c r="K12" t="s">
        <v>42</v>
      </c>
      <c r="L12" t="s">
        <v>42</v>
      </c>
      <c r="O12">
        <v>152174</v>
      </c>
      <c r="P12" s="8" t="s">
        <v>9467</v>
      </c>
      <c r="Q12">
        <v>55</v>
      </c>
      <c r="R12">
        <v>58</v>
      </c>
    </row>
    <row r="13" spans="1:22" hidden="1" x14ac:dyDescent="0.25">
      <c r="A13">
        <v>12</v>
      </c>
      <c r="B13" t="s">
        <v>4355</v>
      </c>
      <c r="C13" t="s">
        <v>46</v>
      </c>
      <c r="D13" t="s">
        <v>47</v>
      </c>
      <c r="E13" t="s">
        <v>39</v>
      </c>
      <c r="F13" t="s">
        <v>40</v>
      </c>
      <c r="G13" t="s">
        <v>41</v>
      </c>
      <c r="H13">
        <v>1458</v>
      </c>
      <c r="I13" t="str">
        <f t="shared" si="0"/>
        <v>15th</v>
      </c>
      <c r="K13" t="s">
        <v>42</v>
      </c>
      <c r="L13" t="s">
        <v>42</v>
      </c>
      <c r="O13">
        <v>152174</v>
      </c>
      <c r="P13" s="8" t="s">
        <v>9468</v>
      </c>
      <c r="Q13">
        <v>108</v>
      </c>
      <c r="R13">
        <v>111</v>
      </c>
    </row>
    <row r="14" spans="1:22" hidden="1" x14ac:dyDescent="0.25">
      <c r="A14">
        <v>13</v>
      </c>
      <c r="B14" t="s">
        <v>4355</v>
      </c>
      <c r="C14" t="s">
        <v>46</v>
      </c>
      <c r="D14" t="s">
        <v>47</v>
      </c>
      <c r="E14" t="s">
        <v>39</v>
      </c>
      <c r="F14" t="s">
        <v>40</v>
      </c>
      <c r="G14" t="s">
        <v>41</v>
      </c>
      <c r="H14">
        <v>1458</v>
      </c>
      <c r="I14" t="str">
        <f t="shared" si="0"/>
        <v>15th</v>
      </c>
      <c r="K14" t="s">
        <v>42</v>
      </c>
      <c r="L14" t="s">
        <v>42</v>
      </c>
      <c r="O14">
        <v>152174</v>
      </c>
      <c r="P14" s="8" t="s">
        <v>9469</v>
      </c>
      <c r="Q14">
        <v>53</v>
      </c>
      <c r="R14">
        <v>57</v>
      </c>
    </row>
    <row r="15" spans="1:22" hidden="1" x14ac:dyDescent="0.25">
      <c r="A15">
        <v>14</v>
      </c>
      <c r="B15" t="s">
        <v>4355</v>
      </c>
      <c r="C15" t="s">
        <v>46</v>
      </c>
      <c r="D15" t="s">
        <v>47</v>
      </c>
      <c r="E15" t="s">
        <v>24</v>
      </c>
      <c r="F15" t="s">
        <v>25</v>
      </c>
      <c r="G15" t="s">
        <v>26</v>
      </c>
      <c r="H15">
        <v>1697</v>
      </c>
      <c r="I15" t="str">
        <f t="shared" si="0"/>
        <v>17th</v>
      </c>
      <c r="K15" t="s">
        <v>27</v>
      </c>
      <c r="L15" t="s">
        <v>27</v>
      </c>
      <c r="O15">
        <v>102345</v>
      </c>
      <c r="P15" s="8" t="s">
        <v>9470</v>
      </c>
      <c r="Q15">
        <v>100</v>
      </c>
      <c r="R15">
        <v>104</v>
      </c>
    </row>
    <row r="16" spans="1:22" hidden="1" x14ac:dyDescent="0.25">
      <c r="A16">
        <v>15</v>
      </c>
      <c r="B16" t="s">
        <v>4355</v>
      </c>
      <c r="C16" t="s">
        <v>46</v>
      </c>
      <c r="D16" t="s">
        <v>47</v>
      </c>
      <c r="E16" t="s">
        <v>33</v>
      </c>
      <c r="F16" t="s">
        <v>34</v>
      </c>
      <c r="G16" t="s">
        <v>35</v>
      </c>
      <c r="H16">
        <v>1718</v>
      </c>
      <c r="I16" t="str">
        <f t="shared" si="0"/>
        <v>18th</v>
      </c>
      <c r="K16" t="s">
        <v>36</v>
      </c>
      <c r="L16" t="s">
        <v>36</v>
      </c>
      <c r="O16">
        <v>41365</v>
      </c>
      <c r="P16" s="8" t="s">
        <v>9029</v>
      </c>
      <c r="Q16">
        <v>9</v>
      </c>
      <c r="R16">
        <v>12</v>
      </c>
    </row>
    <row r="17" spans="1:18" hidden="1" x14ac:dyDescent="0.25">
      <c r="A17">
        <v>16</v>
      </c>
      <c r="B17" t="s">
        <v>4355</v>
      </c>
      <c r="C17" t="s">
        <v>46</v>
      </c>
      <c r="D17" t="s">
        <v>47</v>
      </c>
      <c r="E17" t="s">
        <v>33</v>
      </c>
      <c r="F17" t="s">
        <v>34</v>
      </c>
      <c r="G17" t="s">
        <v>35</v>
      </c>
      <c r="H17">
        <v>1718</v>
      </c>
      <c r="I17" t="str">
        <f t="shared" si="0"/>
        <v>18th</v>
      </c>
      <c r="K17" t="s">
        <v>36</v>
      </c>
      <c r="L17" t="s">
        <v>36</v>
      </c>
      <c r="O17">
        <v>41365</v>
      </c>
      <c r="P17" s="8" t="s">
        <v>9030</v>
      </c>
      <c r="Q17">
        <v>112</v>
      </c>
      <c r="R17">
        <v>115</v>
      </c>
    </row>
    <row r="18" spans="1:18" hidden="1" x14ac:dyDescent="0.25">
      <c r="A18">
        <v>17</v>
      </c>
      <c r="B18" t="s">
        <v>4355</v>
      </c>
      <c r="C18" t="s">
        <v>58</v>
      </c>
      <c r="D18" t="s">
        <v>47</v>
      </c>
      <c r="E18" t="s">
        <v>59</v>
      </c>
      <c r="F18" t="s">
        <v>60</v>
      </c>
      <c r="G18" t="s">
        <v>61</v>
      </c>
      <c r="H18">
        <v>1305</v>
      </c>
      <c r="I18" t="str">
        <f t="shared" ref="I18:I36" si="1">IF(AND(H18&gt;1099,H18&lt;1200),"12th",IF(AND(H18&gt;1199,H18&lt;1300),"13th",IF(AND(H18&gt;1299,H18&lt;1400),"14th",IF(AND(H18&gt;1399,H18&lt;1500),"15th",IF(AND(H18&gt;1499,H18&lt;1600),"16th",IF(AND(H18&gt;1599,H18&lt;1700),"17th",IF(AND(H18&gt;1699,H18&lt;1800),"18th",IF(H18="fin 12e","12th","NO"))))))))</f>
        <v>14th</v>
      </c>
      <c r="K18" t="s">
        <v>22</v>
      </c>
      <c r="L18" t="s">
        <v>22</v>
      </c>
      <c r="O18">
        <v>75650</v>
      </c>
      <c r="P18" s="8" t="s">
        <v>9031</v>
      </c>
      <c r="Q18">
        <v>25</v>
      </c>
      <c r="R18">
        <v>32</v>
      </c>
    </row>
    <row r="19" spans="1:18" hidden="1" x14ac:dyDescent="0.25">
      <c r="A19">
        <v>18</v>
      </c>
      <c r="B19" t="s">
        <v>4355</v>
      </c>
      <c r="C19" t="s">
        <v>58</v>
      </c>
      <c r="D19" t="s">
        <v>47</v>
      </c>
      <c r="E19" t="s">
        <v>63</v>
      </c>
      <c r="F19" t="s">
        <v>64</v>
      </c>
      <c r="G19" t="s">
        <v>65</v>
      </c>
      <c r="H19">
        <v>1369</v>
      </c>
      <c r="I19" t="str">
        <f t="shared" si="1"/>
        <v>14th</v>
      </c>
      <c r="K19" t="s">
        <v>66</v>
      </c>
      <c r="L19" t="s">
        <v>66</v>
      </c>
      <c r="O19">
        <v>53492</v>
      </c>
      <c r="P19" s="8" t="s">
        <v>9471</v>
      </c>
      <c r="Q19">
        <v>107</v>
      </c>
      <c r="R19">
        <v>116</v>
      </c>
    </row>
    <row r="20" spans="1:18" hidden="1" x14ac:dyDescent="0.25">
      <c r="A20">
        <v>19</v>
      </c>
      <c r="B20" t="s">
        <v>4355</v>
      </c>
      <c r="C20" t="s">
        <v>58</v>
      </c>
      <c r="D20" t="s">
        <v>47</v>
      </c>
      <c r="E20" t="s">
        <v>68</v>
      </c>
      <c r="F20" t="s">
        <v>69</v>
      </c>
      <c r="G20" t="s">
        <v>70</v>
      </c>
      <c r="H20">
        <v>1399</v>
      </c>
      <c r="I20" t="str">
        <f t="shared" si="1"/>
        <v>14th</v>
      </c>
      <c r="K20" t="s">
        <v>66</v>
      </c>
      <c r="L20" t="s">
        <v>66</v>
      </c>
      <c r="O20">
        <v>217105</v>
      </c>
      <c r="P20" s="8" t="s">
        <v>9472</v>
      </c>
      <c r="Q20">
        <v>30</v>
      </c>
      <c r="R20">
        <v>38</v>
      </c>
    </row>
    <row r="21" spans="1:18" hidden="1" x14ac:dyDescent="0.25">
      <c r="A21">
        <v>20</v>
      </c>
      <c r="B21" t="s">
        <v>4355</v>
      </c>
      <c r="C21" t="s">
        <v>58</v>
      </c>
      <c r="D21" t="s">
        <v>47</v>
      </c>
      <c r="E21" t="s">
        <v>68</v>
      </c>
      <c r="F21" t="s">
        <v>69</v>
      </c>
      <c r="G21" t="s">
        <v>70</v>
      </c>
      <c r="H21">
        <v>1399</v>
      </c>
      <c r="I21" t="str">
        <f t="shared" si="1"/>
        <v>14th</v>
      </c>
      <c r="K21" t="s">
        <v>66</v>
      </c>
      <c r="L21" t="s">
        <v>66</v>
      </c>
      <c r="O21">
        <v>217105</v>
      </c>
      <c r="P21" s="8" t="s">
        <v>9473</v>
      </c>
      <c r="Q21">
        <v>48</v>
      </c>
      <c r="R21">
        <v>56</v>
      </c>
    </row>
    <row r="22" spans="1:18" hidden="1" x14ac:dyDescent="0.25">
      <c r="A22">
        <v>21</v>
      </c>
      <c r="B22" t="s">
        <v>4355</v>
      </c>
      <c r="C22" t="s">
        <v>58</v>
      </c>
      <c r="D22" t="s">
        <v>47</v>
      </c>
      <c r="E22" t="s">
        <v>68</v>
      </c>
      <c r="F22" t="s">
        <v>69</v>
      </c>
      <c r="G22" t="s">
        <v>70</v>
      </c>
      <c r="H22">
        <v>1399</v>
      </c>
      <c r="I22" t="str">
        <f t="shared" si="1"/>
        <v>14th</v>
      </c>
      <c r="K22" t="s">
        <v>66</v>
      </c>
      <c r="L22" t="s">
        <v>66</v>
      </c>
      <c r="O22">
        <v>217105</v>
      </c>
      <c r="P22" s="8" t="s">
        <v>9474</v>
      </c>
      <c r="Q22">
        <v>82</v>
      </c>
      <c r="R22">
        <v>90</v>
      </c>
    </row>
    <row r="23" spans="1:18" hidden="1" x14ac:dyDescent="0.25">
      <c r="A23">
        <v>22</v>
      </c>
      <c r="B23" t="s">
        <v>4355</v>
      </c>
      <c r="C23" t="s">
        <v>58</v>
      </c>
      <c r="D23" t="s">
        <v>47</v>
      </c>
      <c r="E23" t="s">
        <v>68</v>
      </c>
      <c r="F23" t="s">
        <v>69</v>
      </c>
      <c r="G23" t="s">
        <v>70</v>
      </c>
      <c r="H23">
        <v>1399</v>
      </c>
      <c r="I23" t="str">
        <f t="shared" si="1"/>
        <v>14th</v>
      </c>
      <c r="K23" t="s">
        <v>66</v>
      </c>
      <c r="L23" t="s">
        <v>66</v>
      </c>
      <c r="O23">
        <v>217105</v>
      </c>
      <c r="P23" s="8" t="s">
        <v>9032</v>
      </c>
      <c r="Q23">
        <v>100</v>
      </c>
      <c r="R23">
        <v>108</v>
      </c>
    </row>
    <row r="24" spans="1:18" hidden="1" x14ac:dyDescent="0.25">
      <c r="A24">
        <v>23</v>
      </c>
      <c r="B24" t="s">
        <v>4355</v>
      </c>
      <c r="C24" t="s">
        <v>58</v>
      </c>
      <c r="D24" t="s">
        <v>47</v>
      </c>
      <c r="E24" t="s">
        <v>68</v>
      </c>
      <c r="F24" t="s">
        <v>69</v>
      </c>
      <c r="G24" t="s">
        <v>70</v>
      </c>
      <c r="H24">
        <v>1399</v>
      </c>
      <c r="I24" t="str">
        <f t="shared" si="1"/>
        <v>14th</v>
      </c>
      <c r="K24" t="s">
        <v>66</v>
      </c>
      <c r="L24" t="s">
        <v>66</v>
      </c>
      <c r="O24">
        <v>217105</v>
      </c>
      <c r="P24" s="8" t="s">
        <v>9475</v>
      </c>
      <c r="Q24">
        <v>64</v>
      </c>
      <c r="R24">
        <v>72</v>
      </c>
    </row>
    <row r="25" spans="1:18" hidden="1" x14ac:dyDescent="0.25">
      <c r="A25">
        <v>24</v>
      </c>
      <c r="B25" t="s">
        <v>4355</v>
      </c>
      <c r="C25" t="s">
        <v>58</v>
      </c>
      <c r="D25" t="s">
        <v>47</v>
      </c>
      <c r="E25" t="s">
        <v>68</v>
      </c>
      <c r="F25" t="s">
        <v>69</v>
      </c>
      <c r="G25" t="s">
        <v>70</v>
      </c>
      <c r="H25">
        <v>1399</v>
      </c>
      <c r="I25" t="str">
        <f t="shared" si="1"/>
        <v>14th</v>
      </c>
      <c r="K25" t="s">
        <v>66</v>
      </c>
      <c r="L25" t="s">
        <v>66</v>
      </c>
      <c r="O25">
        <v>217105</v>
      </c>
      <c r="P25" s="8" t="s">
        <v>9476</v>
      </c>
      <c r="Q25">
        <v>86</v>
      </c>
      <c r="R25">
        <v>94</v>
      </c>
    </row>
    <row r="26" spans="1:18" hidden="1" x14ac:dyDescent="0.25">
      <c r="A26">
        <v>25</v>
      </c>
      <c r="B26" t="s">
        <v>4355</v>
      </c>
      <c r="C26" t="s">
        <v>58</v>
      </c>
      <c r="D26" t="s">
        <v>47</v>
      </c>
      <c r="E26" t="s">
        <v>68</v>
      </c>
      <c r="F26" t="s">
        <v>69</v>
      </c>
      <c r="G26" t="s">
        <v>70</v>
      </c>
      <c r="H26">
        <v>1399</v>
      </c>
      <c r="I26" t="str">
        <f t="shared" si="1"/>
        <v>14th</v>
      </c>
      <c r="K26" t="s">
        <v>66</v>
      </c>
      <c r="L26" t="s">
        <v>66</v>
      </c>
      <c r="O26">
        <v>217105</v>
      </c>
      <c r="P26" s="8" t="s">
        <v>9477</v>
      </c>
      <c r="Q26">
        <v>83</v>
      </c>
      <c r="R26">
        <v>91</v>
      </c>
    </row>
    <row r="27" spans="1:18" hidden="1" x14ac:dyDescent="0.25">
      <c r="A27">
        <v>26</v>
      </c>
      <c r="B27" t="s">
        <v>4355</v>
      </c>
      <c r="C27" t="s">
        <v>58</v>
      </c>
      <c r="D27" t="s">
        <v>47</v>
      </c>
      <c r="E27" t="s">
        <v>68</v>
      </c>
      <c r="F27" t="s">
        <v>69</v>
      </c>
      <c r="G27" t="s">
        <v>70</v>
      </c>
      <c r="H27">
        <v>1399</v>
      </c>
      <c r="I27" t="str">
        <f t="shared" si="1"/>
        <v>14th</v>
      </c>
      <c r="K27" t="s">
        <v>66</v>
      </c>
      <c r="L27" t="s">
        <v>66</v>
      </c>
      <c r="O27">
        <v>217105</v>
      </c>
      <c r="P27" s="8" t="s">
        <v>9033</v>
      </c>
      <c r="Q27">
        <v>51</v>
      </c>
      <c r="R27">
        <v>58</v>
      </c>
    </row>
    <row r="28" spans="1:18" hidden="1" x14ac:dyDescent="0.25">
      <c r="A28">
        <v>27</v>
      </c>
      <c r="B28" t="s">
        <v>4355</v>
      </c>
      <c r="C28" t="s">
        <v>58</v>
      </c>
      <c r="D28" t="s">
        <v>47</v>
      </c>
      <c r="E28" t="s">
        <v>68</v>
      </c>
      <c r="F28" t="s">
        <v>69</v>
      </c>
      <c r="G28" t="s">
        <v>70</v>
      </c>
      <c r="H28">
        <v>1399</v>
      </c>
      <c r="I28" t="str">
        <f t="shared" si="1"/>
        <v>14th</v>
      </c>
      <c r="K28" t="s">
        <v>66</v>
      </c>
      <c r="L28" t="s">
        <v>66</v>
      </c>
      <c r="O28">
        <v>217105</v>
      </c>
      <c r="P28" s="8" t="s">
        <v>9034</v>
      </c>
      <c r="Q28">
        <v>101</v>
      </c>
      <c r="R28">
        <v>109</v>
      </c>
    </row>
    <row r="29" spans="1:18" hidden="1" x14ac:dyDescent="0.25">
      <c r="A29">
        <v>28</v>
      </c>
      <c r="B29" t="s">
        <v>4355</v>
      </c>
      <c r="C29" t="s">
        <v>58</v>
      </c>
      <c r="D29" t="s">
        <v>47</v>
      </c>
      <c r="E29" t="s">
        <v>68</v>
      </c>
      <c r="F29" t="s">
        <v>69</v>
      </c>
      <c r="G29" t="s">
        <v>70</v>
      </c>
      <c r="H29">
        <v>1399</v>
      </c>
      <c r="I29" t="str">
        <f t="shared" si="1"/>
        <v>14th</v>
      </c>
      <c r="K29" t="s">
        <v>66</v>
      </c>
      <c r="L29" t="s">
        <v>66</v>
      </c>
      <c r="O29">
        <v>217105</v>
      </c>
      <c r="P29" s="8" t="s">
        <v>9478</v>
      </c>
      <c r="Q29">
        <v>159</v>
      </c>
      <c r="R29">
        <v>167</v>
      </c>
    </row>
    <row r="30" spans="1:18" hidden="1" x14ac:dyDescent="0.25">
      <c r="A30">
        <v>29</v>
      </c>
      <c r="B30" t="s">
        <v>4355</v>
      </c>
      <c r="C30" t="s">
        <v>58</v>
      </c>
      <c r="D30" t="s">
        <v>47</v>
      </c>
      <c r="E30" t="s">
        <v>68</v>
      </c>
      <c r="F30" t="s">
        <v>69</v>
      </c>
      <c r="G30" t="s">
        <v>70</v>
      </c>
      <c r="H30">
        <v>1399</v>
      </c>
      <c r="I30" t="str">
        <f t="shared" si="1"/>
        <v>14th</v>
      </c>
      <c r="K30" t="s">
        <v>66</v>
      </c>
      <c r="L30" t="s">
        <v>66</v>
      </c>
      <c r="O30">
        <v>217105</v>
      </c>
      <c r="P30" s="8" t="s">
        <v>9479</v>
      </c>
      <c r="Q30">
        <v>108</v>
      </c>
      <c r="R30">
        <v>116</v>
      </c>
    </row>
    <row r="31" spans="1:18" hidden="1" x14ac:dyDescent="0.25">
      <c r="A31">
        <v>30</v>
      </c>
      <c r="B31" t="s">
        <v>4355</v>
      </c>
      <c r="C31" t="s">
        <v>58</v>
      </c>
      <c r="D31" t="s">
        <v>47</v>
      </c>
      <c r="E31" t="s">
        <v>68</v>
      </c>
      <c r="F31" t="s">
        <v>69</v>
      </c>
      <c r="G31" t="s">
        <v>70</v>
      </c>
      <c r="H31">
        <v>1399</v>
      </c>
      <c r="I31" t="str">
        <f t="shared" si="1"/>
        <v>14th</v>
      </c>
      <c r="K31" t="s">
        <v>66</v>
      </c>
      <c r="L31" t="s">
        <v>66</v>
      </c>
      <c r="O31">
        <v>217105</v>
      </c>
      <c r="P31" s="8" t="s">
        <v>9480</v>
      </c>
      <c r="Q31">
        <v>149</v>
      </c>
      <c r="R31">
        <v>157</v>
      </c>
    </row>
    <row r="32" spans="1:18" hidden="1" x14ac:dyDescent="0.25">
      <c r="A32">
        <v>31</v>
      </c>
      <c r="B32" t="s">
        <v>4355</v>
      </c>
      <c r="C32" t="s">
        <v>58</v>
      </c>
      <c r="D32" t="s">
        <v>47</v>
      </c>
      <c r="E32" t="s">
        <v>68</v>
      </c>
      <c r="F32" t="s">
        <v>69</v>
      </c>
      <c r="G32" t="s">
        <v>70</v>
      </c>
      <c r="H32">
        <v>1399</v>
      </c>
      <c r="I32" t="str">
        <f t="shared" si="1"/>
        <v>14th</v>
      </c>
      <c r="K32" t="s">
        <v>66</v>
      </c>
      <c r="L32" t="s">
        <v>66</v>
      </c>
      <c r="O32">
        <v>217105</v>
      </c>
      <c r="P32" s="8" t="s">
        <v>9481</v>
      </c>
      <c r="Q32">
        <v>21</v>
      </c>
      <c r="R32">
        <v>29</v>
      </c>
    </row>
    <row r="33" spans="1:18" hidden="1" x14ac:dyDescent="0.25">
      <c r="A33">
        <v>32</v>
      </c>
      <c r="B33" t="s">
        <v>4355</v>
      </c>
      <c r="C33" t="s">
        <v>58</v>
      </c>
      <c r="D33" t="s">
        <v>47</v>
      </c>
      <c r="E33" t="s">
        <v>68</v>
      </c>
      <c r="F33" t="s">
        <v>69</v>
      </c>
      <c r="G33" t="s">
        <v>70</v>
      </c>
      <c r="H33">
        <v>1399</v>
      </c>
      <c r="I33" t="str">
        <f t="shared" si="1"/>
        <v>14th</v>
      </c>
      <c r="K33" t="s">
        <v>66</v>
      </c>
      <c r="L33" t="s">
        <v>66</v>
      </c>
      <c r="O33">
        <v>217105</v>
      </c>
      <c r="P33" s="8" t="s">
        <v>9482</v>
      </c>
      <c r="Q33">
        <v>119</v>
      </c>
      <c r="R33">
        <v>127</v>
      </c>
    </row>
    <row r="34" spans="1:18" hidden="1" x14ac:dyDescent="0.25">
      <c r="A34">
        <v>33</v>
      </c>
      <c r="B34" t="s">
        <v>4355</v>
      </c>
      <c r="C34" t="s">
        <v>58</v>
      </c>
      <c r="D34" t="s">
        <v>47</v>
      </c>
      <c r="E34" t="s">
        <v>68</v>
      </c>
      <c r="F34" t="s">
        <v>69</v>
      </c>
      <c r="G34" t="s">
        <v>70</v>
      </c>
      <c r="H34">
        <v>1399</v>
      </c>
      <c r="I34" t="str">
        <f t="shared" si="1"/>
        <v>14th</v>
      </c>
      <c r="K34" t="s">
        <v>66</v>
      </c>
      <c r="L34" t="s">
        <v>66</v>
      </c>
      <c r="O34">
        <v>217105</v>
      </c>
      <c r="P34" s="8" t="s">
        <v>9483</v>
      </c>
      <c r="Q34">
        <v>138</v>
      </c>
      <c r="R34">
        <v>146</v>
      </c>
    </row>
    <row r="35" spans="1:18" hidden="1" x14ac:dyDescent="0.25">
      <c r="A35">
        <v>34</v>
      </c>
      <c r="B35" t="s">
        <v>4355</v>
      </c>
      <c r="C35" t="s">
        <v>58</v>
      </c>
      <c r="D35" t="s">
        <v>47</v>
      </c>
      <c r="E35" t="s">
        <v>68</v>
      </c>
      <c r="F35" t="s">
        <v>69</v>
      </c>
      <c r="G35" t="s">
        <v>70</v>
      </c>
      <c r="H35">
        <v>1399</v>
      </c>
      <c r="I35" t="str">
        <f t="shared" si="1"/>
        <v>14th</v>
      </c>
      <c r="K35" t="s">
        <v>66</v>
      </c>
      <c r="L35" t="s">
        <v>66</v>
      </c>
      <c r="O35">
        <v>217105</v>
      </c>
      <c r="P35" s="8" t="s">
        <v>9035</v>
      </c>
      <c r="Q35">
        <v>49</v>
      </c>
      <c r="R35">
        <v>57</v>
      </c>
    </row>
    <row r="36" spans="1:18" hidden="1" x14ac:dyDescent="0.25">
      <c r="A36">
        <v>35</v>
      </c>
      <c r="B36" t="s">
        <v>4355</v>
      </c>
      <c r="C36" t="s">
        <v>58</v>
      </c>
      <c r="D36" t="s">
        <v>47</v>
      </c>
      <c r="E36" t="s">
        <v>68</v>
      </c>
      <c r="F36" t="s">
        <v>69</v>
      </c>
      <c r="G36" t="s">
        <v>70</v>
      </c>
      <c r="H36">
        <v>1399</v>
      </c>
      <c r="I36" t="str">
        <f t="shared" si="1"/>
        <v>14th</v>
      </c>
      <c r="K36" t="s">
        <v>66</v>
      </c>
      <c r="L36" t="s">
        <v>66</v>
      </c>
      <c r="O36">
        <v>217105</v>
      </c>
      <c r="P36" s="8" t="s">
        <v>9036</v>
      </c>
      <c r="Q36">
        <v>125</v>
      </c>
      <c r="R36">
        <v>133</v>
      </c>
    </row>
    <row r="37" spans="1:18" hidden="1" x14ac:dyDescent="0.25">
      <c r="A37">
        <v>36</v>
      </c>
      <c r="B37" t="s">
        <v>4355</v>
      </c>
      <c r="C37" t="s">
        <v>88</v>
      </c>
      <c r="D37" t="s">
        <v>47</v>
      </c>
      <c r="E37" t="s">
        <v>89</v>
      </c>
      <c r="F37" t="s">
        <v>90</v>
      </c>
      <c r="G37" t="s">
        <v>91</v>
      </c>
      <c r="H37">
        <v>1216</v>
      </c>
      <c r="I37" t="str">
        <f t="shared" ref="I37:I67" si="2">IF(AND(H37&gt;1099,H37&lt;1200),"12th",IF(AND(H37&gt;1199,H37&lt;1300),"13th",IF(AND(H37&gt;1299,H37&lt;1400),"14th",IF(AND(H37&gt;1399,H37&lt;1500),"15th",IF(AND(H37&gt;1499,H37&lt;1600),"16th",IF(AND(H37&gt;1599,H37&lt;1700),"17th",IF(AND(H37&gt;1699,H37&lt;1800),"18th","NO")))))))</f>
        <v>13th</v>
      </c>
      <c r="J37" t="s">
        <v>92</v>
      </c>
      <c r="K37" t="s">
        <v>66</v>
      </c>
      <c r="L37" t="s">
        <v>66</v>
      </c>
      <c r="M37" t="s">
        <v>93</v>
      </c>
      <c r="O37">
        <v>34172</v>
      </c>
      <c r="P37" s="8" t="s">
        <v>9037</v>
      </c>
      <c r="Q37">
        <v>91</v>
      </c>
      <c r="R37">
        <v>95</v>
      </c>
    </row>
    <row r="38" spans="1:18" hidden="1" x14ac:dyDescent="0.25">
      <c r="A38">
        <v>37</v>
      </c>
      <c r="B38" t="s">
        <v>4355</v>
      </c>
      <c r="C38" t="s">
        <v>88</v>
      </c>
      <c r="D38" t="s">
        <v>47</v>
      </c>
      <c r="E38" t="s">
        <v>89</v>
      </c>
      <c r="F38" t="s">
        <v>90</v>
      </c>
      <c r="G38" t="s">
        <v>91</v>
      </c>
      <c r="H38">
        <v>1216</v>
      </c>
      <c r="I38" t="str">
        <f t="shared" si="2"/>
        <v>13th</v>
      </c>
      <c r="J38" t="s">
        <v>92</v>
      </c>
      <c r="K38" t="s">
        <v>66</v>
      </c>
      <c r="L38" t="s">
        <v>66</v>
      </c>
      <c r="M38" t="s">
        <v>93</v>
      </c>
      <c r="O38">
        <v>34172</v>
      </c>
      <c r="P38" s="8" t="s">
        <v>9484</v>
      </c>
      <c r="Q38">
        <v>108</v>
      </c>
      <c r="R38">
        <v>112</v>
      </c>
    </row>
    <row r="39" spans="1:18" hidden="1" x14ac:dyDescent="0.25">
      <c r="A39">
        <v>38</v>
      </c>
      <c r="B39" t="s">
        <v>4355</v>
      </c>
      <c r="C39" t="s">
        <v>88</v>
      </c>
      <c r="D39" t="s">
        <v>47</v>
      </c>
      <c r="E39" t="s">
        <v>89</v>
      </c>
      <c r="F39" t="s">
        <v>90</v>
      </c>
      <c r="G39" t="s">
        <v>91</v>
      </c>
      <c r="H39">
        <v>1216</v>
      </c>
      <c r="I39" t="str">
        <f t="shared" si="2"/>
        <v>13th</v>
      </c>
      <c r="J39" t="s">
        <v>92</v>
      </c>
      <c r="K39" t="s">
        <v>66</v>
      </c>
      <c r="L39" t="s">
        <v>66</v>
      </c>
      <c r="M39" t="s">
        <v>93</v>
      </c>
      <c r="O39">
        <v>34172</v>
      </c>
      <c r="P39" s="8" t="s">
        <v>9485</v>
      </c>
      <c r="Q39">
        <v>64</v>
      </c>
      <c r="R39">
        <v>68</v>
      </c>
    </row>
    <row r="40" spans="1:18" hidden="1" x14ac:dyDescent="0.25">
      <c r="A40">
        <v>39</v>
      </c>
      <c r="B40" t="s">
        <v>4355</v>
      </c>
      <c r="C40" t="s">
        <v>88</v>
      </c>
      <c r="D40" t="s">
        <v>47</v>
      </c>
      <c r="E40" t="s">
        <v>89</v>
      </c>
      <c r="F40" t="s">
        <v>90</v>
      </c>
      <c r="G40" t="s">
        <v>91</v>
      </c>
      <c r="H40">
        <v>1216</v>
      </c>
      <c r="I40" t="str">
        <f t="shared" si="2"/>
        <v>13th</v>
      </c>
      <c r="J40" t="s">
        <v>92</v>
      </c>
      <c r="K40" t="s">
        <v>66</v>
      </c>
      <c r="L40" t="s">
        <v>66</v>
      </c>
      <c r="M40" t="s">
        <v>93</v>
      </c>
      <c r="O40">
        <v>34172</v>
      </c>
      <c r="P40" s="8" t="s">
        <v>9486</v>
      </c>
      <c r="Q40">
        <v>42</v>
      </c>
      <c r="R40">
        <v>46</v>
      </c>
    </row>
    <row r="41" spans="1:18" hidden="1" x14ac:dyDescent="0.25">
      <c r="A41">
        <v>40</v>
      </c>
      <c r="B41" t="s">
        <v>4355</v>
      </c>
      <c r="C41" t="s">
        <v>88</v>
      </c>
      <c r="D41" t="s">
        <v>47</v>
      </c>
      <c r="E41" t="s">
        <v>98</v>
      </c>
      <c r="F41" t="s">
        <v>40</v>
      </c>
      <c r="G41" t="s">
        <v>99</v>
      </c>
      <c r="H41">
        <v>1283</v>
      </c>
      <c r="I41" t="str">
        <f t="shared" si="2"/>
        <v>13th</v>
      </c>
      <c r="J41" t="s">
        <v>92</v>
      </c>
      <c r="K41" t="s">
        <v>100</v>
      </c>
      <c r="L41" t="s">
        <v>100</v>
      </c>
      <c r="M41" t="s">
        <v>93</v>
      </c>
      <c r="O41">
        <v>5256</v>
      </c>
      <c r="P41" s="8" t="s">
        <v>9487</v>
      </c>
      <c r="Q41">
        <v>218</v>
      </c>
      <c r="R41">
        <v>221</v>
      </c>
    </row>
    <row r="42" spans="1:18" hidden="1" x14ac:dyDescent="0.25">
      <c r="A42">
        <v>41</v>
      </c>
      <c r="B42" t="s">
        <v>4355</v>
      </c>
      <c r="C42" t="s">
        <v>88</v>
      </c>
      <c r="D42" t="s">
        <v>47</v>
      </c>
      <c r="E42" t="s">
        <v>39</v>
      </c>
      <c r="F42" t="s">
        <v>40</v>
      </c>
      <c r="G42" t="s">
        <v>41</v>
      </c>
      <c r="H42">
        <v>1458</v>
      </c>
      <c r="I42" t="str">
        <f t="shared" si="2"/>
        <v>15th</v>
      </c>
      <c r="K42" t="s">
        <v>42</v>
      </c>
      <c r="L42" t="s">
        <v>42</v>
      </c>
      <c r="O42">
        <v>152174</v>
      </c>
      <c r="P42" s="8" t="s">
        <v>9488</v>
      </c>
      <c r="Q42">
        <v>113</v>
      </c>
      <c r="R42">
        <v>117</v>
      </c>
    </row>
    <row r="43" spans="1:18" hidden="1" x14ac:dyDescent="0.25">
      <c r="A43">
        <v>42</v>
      </c>
      <c r="B43" t="s">
        <v>4355</v>
      </c>
      <c r="C43" t="s">
        <v>88</v>
      </c>
      <c r="D43" t="s">
        <v>47</v>
      </c>
      <c r="E43" t="s">
        <v>39</v>
      </c>
      <c r="F43" t="s">
        <v>40</v>
      </c>
      <c r="G43" t="s">
        <v>41</v>
      </c>
      <c r="H43">
        <v>1458</v>
      </c>
      <c r="I43" t="str">
        <f t="shared" si="2"/>
        <v>15th</v>
      </c>
      <c r="K43" t="s">
        <v>42</v>
      </c>
      <c r="L43" t="s">
        <v>42</v>
      </c>
      <c r="O43">
        <v>152174</v>
      </c>
      <c r="P43" s="8" t="s">
        <v>9489</v>
      </c>
      <c r="Q43">
        <v>59</v>
      </c>
      <c r="R43">
        <v>64</v>
      </c>
    </row>
    <row r="44" spans="1:18" hidden="1" x14ac:dyDescent="0.25">
      <c r="A44">
        <v>43</v>
      </c>
      <c r="B44" t="s">
        <v>4355</v>
      </c>
      <c r="C44" t="s">
        <v>104</v>
      </c>
      <c r="D44" t="s">
        <v>47</v>
      </c>
      <c r="E44" t="s">
        <v>105</v>
      </c>
      <c r="F44" t="s">
        <v>106</v>
      </c>
      <c r="G44" t="s">
        <v>107</v>
      </c>
      <c r="H44">
        <v>1177</v>
      </c>
      <c r="I44" t="str">
        <f t="shared" si="2"/>
        <v>12th</v>
      </c>
      <c r="K44" t="s">
        <v>108</v>
      </c>
      <c r="L44" t="s">
        <v>108</v>
      </c>
      <c r="O44">
        <v>42334</v>
      </c>
      <c r="P44" s="8" t="s">
        <v>9038</v>
      </c>
      <c r="Q44">
        <v>28</v>
      </c>
      <c r="R44">
        <v>31</v>
      </c>
    </row>
    <row r="45" spans="1:18" hidden="1" x14ac:dyDescent="0.25">
      <c r="A45">
        <v>44</v>
      </c>
      <c r="B45" t="s">
        <v>4355</v>
      </c>
      <c r="C45" t="s">
        <v>104</v>
      </c>
      <c r="D45" t="s">
        <v>47</v>
      </c>
      <c r="E45" t="s">
        <v>105</v>
      </c>
      <c r="F45" t="s">
        <v>106</v>
      </c>
      <c r="G45" t="s">
        <v>107</v>
      </c>
      <c r="H45">
        <v>1177</v>
      </c>
      <c r="I45" t="str">
        <f t="shared" si="2"/>
        <v>12th</v>
      </c>
      <c r="K45" t="s">
        <v>108</v>
      </c>
      <c r="L45" t="s">
        <v>108</v>
      </c>
      <c r="O45">
        <v>42334</v>
      </c>
      <c r="P45" s="8" t="s">
        <v>9490</v>
      </c>
      <c r="Q45">
        <v>52</v>
      </c>
      <c r="R45">
        <v>56</v>
      </c>
    </row>
    <row r="46" spans="1:18" hidden="1" x14ac:dyDescent="0.25">
      <c r="A46">
        <v>45</v>
      </c>
      <c r="B46" t="s">
        <v>4355</v>
      </c>
      <c r="C46" t="s">
        <v>104</v>
      </c>
      <c r="D46" t="s">
        <v>47</v>
      </c>
      <c r="E46" t="s">
        <v>105</v>
      </c>
      <c r="F46" t="s">
        <v>106</v>
      </c>
      <c r="G46" t="s">
        <v>107</v>
      </c>
      <c r="H46">
        <v>1177</v>
      </c>
      <c r="I46" t="str">
        <f t="shared" si="2"/>
        <v>12th</v>
      </c>
      <c r="K46" t="s">
        <v>108</v>
      </c>
      <c r="L46" t="s">
        <v>108</v>
      </c>
      <c r="O46">
        <v>42334</v>
      </c>
      <c r="P46" s="8" t="s">
        <v>9491</v>
      </c>
      <c r="Q46">
        <v>148</v>
      </c>
      <c r="R46">
        <v>152</v>
      </c>
    </row>
    <row r="47" spans="1:18" hidden="1" x14ac:dyDescent="0.25">
      <c r="A47">
        <v>46</v>
      </c>
      <c r="B47" t="s">
        <v>4355</v>
      </c>
      <c r="C47" t="s">
        <v>104</v>
      </c>
      <c r="D47" t="s">
        <v>47</v>
      </c>
      <c r="E47" t="s">
        <v>105</v>
      </c>
      <c r="F47" t="s">
        <v>106</v>
      </c>
      <c r="G47" t="s">
        <v>107</v>
      </c>
      <c r="H47">
        <v>1177</v>
      </c>
      <c r="I47" t="str">
        <f t="shared" si="2"/>
        <v>12th</v>
      </c>
      <c r="K47" t="s">
        <v>108</v>
      </c>
      <c r="L47" t="s">
        <v>108</v>
      </c>
      <c r="O47">
        <v>42334</v>
      </c>
      <c r="P47" s="8" t="s">
        <v>9492</v>
      </c>
      <c r="Q47">
        <v>24</v>
      </c>
      <c r="R47">
        <v>28</v>
      </c>
    </row>
    <row r="48" spans="1:18" hidden="1" x14ac:dyDescent="0.25">
      <c r="A48">
        <v>47</v>
      </c>
      <c r="B48" t="s">
        <v>4355</v>
      </c>
      <c r="C48" t="s">
        <v>104</v>
      </c>
      <c r="D48" t="s">
        <v>47</v>
      </c>
      <c r="E48" t="s">
        <v>105</v>
      </c>
      <c r="F48" t="s">
        <v>106</v>
      </c>
      <c r="G48" t="s">
        <v>107</v>
      </c>
      <c r="H48">
        <v>1177</v>
      </c>
      <c r="I48" t="str">
        <f t="shared" si="2"/>
        <v>12th</v>
      </c>
      <c r="K48" t="s">
        <v>108</v>
      </c>
      <c r="L48" t="s">
        <v>108</v>
      </c>
      <c r="O48">
        <v>42334</v>
      </c>
      <c r="P48" s="8" t="s">
        <v>9493</v>
      </c>
      <c r="Q48">
        <v>110</v>
      </c>
      <c r="R48">
        <v>115</v>
      </c>
    </row>
    <row r="49" spans="1:18" hidden="1" x14ac:dyDescent="0.25">
      <c r="A49">
        <v>48</v>
      </c>
      <c r="B49" t="s">
        <v>4355</v>
      </c>
      <c r="C49" t="s">
        <v>104</v>
      </c>
      <c r="D49" t="s">
        <v>47</v>
      </c>
      <c r="E49" t="s">
        <v>59</v>
      </c>
      <c r="F49" t="s">
        <v>60</v>
      </c>
      <c r="G49" t="s">
        <v>61</v>
      </c>
      <c r="H49">
        <v>1305</v>
      </c>
      <c r="I49" t="str">
        <f t="shared" si="2"/>
        <v>14th</v>
      </c>
      <c r="K49" t="s">
        <v>22</v>
      </c>
      <c r="L49" t="s">
        <v>22</v>
      </c>
      <c r="O49">
        <v>75650</v>
      </c>
      <c r="P49" s="8" t="s">
        <v>9494</v>
      </c>
      <c r="Q49">
        <v>65</v>
      </c>
      <c r="R49">
        <v>74</v>
      </c>
    </row>
    <row r="50" spans="1:18" hidden="1" x14ac:dyDescent="0.25">
      <c r="A50">
        <v>49</v>
      </c>
      <c r="B50" t="s">
        <v>4355</v>
      </c>
      <c r="C50" t="s">
        <v>104</v>
      </c>
      <c r="D50" t="s">
        <v>47</v>
      </c>
      <c r="E50" t="s">
        <v>59</v>
      </c>
      <c r="F50" t="s">
        <v>60</v>
      </c>
      <c r="G50" t="s">
        <v>61</v>
      </c>
      <c r="H50">
        <v>1305</v>
      </c>
      <c r="I50" t="str">
        <f t="shared" si="2"/>
        <v>14th</v>
      </c>
      <c r="K50" t="s">
        <v>22</v>
      </c>
      <c r="L50" t="s">
        <v>22</v>
      </c>
      <c r="O50">
        <v>75650</v>
      </c>
      <c r="P50" s="8" t="s">
        <v>9495</v>
      </c>
      <c r="Q50">
        <v>87</v>
      </c>
      <c r="R50">
        <v>96</v>
      </c>
    </row>
    <row r="51" spans="1:18" hidden="1" x14ac:dyDescent="0.25">
      <c r="A51">
        <v>50</v>
      </c>
      <c r="B51" t="s">
        <v>4355</v>
      </c>
      <c r="C51" t="s">
        <v>104</v>
      </c>
      <c r="D51" t="s">
        <v>47</v>
      </c>
      <c r="E51" t="s">
        <v>59</v>
      </c>
      <c r="F51" t="s">
        <v>60</v>
      </c>
      <c r="G51" t="s">
        <v>61</v>
      </c>
      <c r="H51">
        <v>1305</v>
      </c>
      <c r="I51" t="str">
        <f t="shared" si="2"/>
        <v>14th</v>
      </c>
      <c r="K51" t="s">
        <v>22</v>
      </c>
      <c r="L51" t="s">
        <v>22</v>
      </c>
      <c r="O51">
        <v>75650</v>
      </c>
      <c r="P51" s="8" t="s">
        <v>9496</v>
      </c>
      <c r="Q51">
        <v>73</v>
      </c>
      <c r="R51">
        <v>78</v>
      </c>
    </row>
    <row r="52" spans="1:18" hidden="1" x14ac:dyDescent="0.25">
      <c r="A52">
        <v>51</v>
      </c>
      <c r="B52" t="s">
        <v>4355</v>
      </c>
      <c r="C52" t="s">
        <v>104</v>
      </c>
      <c r="D52" t="s">
        <v>47</v>
      </c>
      <c r="E52" t="s">
        <v>59</v>
      </c>
      <c r="F52" t="s">
        <v>60</v>
      </c>
      <c r="G52" t="s">
        <v>61</v>
      </c>
      <c r="H52">
        <v>1305</v>
      </c>
      <c r="I52" t="str">
        <f t="shared" si="2"/>
        <v>14th</v>
      </c>
      <c r="K52" t="s">
        <v>22</v>
      </c>
      <c r="L52" t="s">
        <v>22</v>
      </c>
      <c r="O52">
        <v>75650</v>
      </c>
      <c r="P52" s="8" t="s">
        <v>9039</v>
      </c>
      <c r="Q52">
        <v>147</v>
      </c>
      <c r="R52">
        <v>152</v>
      </c>
    </row>
    <row r="53" spans="1:18" hidden="1" x14ac:dyDescent="0.25">
      <c r="A53">
        <v>52</v>
      </c>
      <c r="B53" t="s">
        <v>4355</v>
      </c>
      <c r="C53" t="s">
        <v>104</v>
      </c>
      <c r="D53" t="s">
        <v>47</v>
      </c>
      <c r="E53" t="s">
        <v>59</v>
      </c>
      <c r="F53" t="s">
        <v>60</v>
      </c>
      <c r="G53" t="s">
        <v>61</v>
      </c>
      <c r="H53">
        <v>1305</v>
      </c>
      <c r="I53" t="str">
        <f t="shared" si="2"/>
        <v>14th</v>
      </c>
      <c r="K53" t="s">
        <v>22</v>
      </c>
      <c r="L53" t="s">
        <v>22</v>
      </c>
      <c r="O53">
        <v>75650</v>
      </c>
      <c r="P53" s="8" t="s">
        <v>9040</v>
      </c>
      <c r="Q53">
        <v>50</v>
      </c>
      <c r="R53">
        <v>55</v>
      </c>
    </row>
    <row r="54" spans="1:18" hidden="1" x14ac:dyDescent="0.25">
      <c r="A54">
        <v>53</v>
      </c>
      <c r="B54" t="s">
        <v>4355</v>
      </c>
      <c r="C54" t="s">
        <v>104</v>
      </c>
      <c r="D54" t="s">
        <v>47</v>
      </c>
      <c r="E54" t="s">
        <v>63</v>
      </c>
      <c r="F54" t="s">
        <v>64</v>
      </c>
      <c r="G54" t="s">
        <v>65</v>
      </c>
      <c r="H54">
        <v>1369</v>
      </c>
      <c r="I54" t="str">
        <f t="shared" si="2"/>
        <v>14th</v>
      </c>
      <c r="K54" t="s">
        <v>66</v>
      </c>
      <c r="L54" t="s">
        <v>66</v>
      </c>
      <c r="O54">
        <v>53492</v>
      </c>
      <c r="P54" s="8" t="s">
        <v>9497</v>
      </c>
      <c r="Q54">
        <v>26</v>
      </c>
      <c r="R54">
        <v>31</v>
      </c>
    </row>
    <row r="55" spans="1:18" hidden="1" x14ac:dyDescent="0.25">
      <c r="A55">
        <v>54</v>
      </c>
      <c r="B55" t="s">
        <v>4355</v>
      </c>
      <c r="C55" t="s">
        <v>104</v>
      </c>
      <c r="D55" t="s">
        <v>47</v>
      </c>
      <c r="E55" t="s">
        <v>120</v>
      </c>
      <c r="F55" t="s">
        <v>40</v>
      </c>
      <c r="G55" t="s">
        <v>121</v>
      </c>
      <c r="H55">
        <v>1375</v>
      </c>
      <c r="I55" t="str">
        <f t="shared" si="2"/>
        <v>14th</v>
      </c>
      <c r="K55" t="s">
        <v>42</v>
      </c>
      <c r="L55" t="s">
        <v>42</v>
      </c>
      <c r="O55">
        <v>34693</v>
      </c>
      <c r="P55" s="8" t="s">
        <v>9498</v>
      </c>
      <c r="Q55">
        <v>71</v>
      </c>
      <c r="R55">
        <v>76</v>
      </c>
    </row>
    <row r="56" spans="1:18" hidden="1" x14ac:dyDescent="0.25">
      <c r="A56">
        <v>55</v>
      </c>
      <c r="B56" t="s">
        <v>4355</v>
      </c>
      <c r="C56" t="s">
        <v>104</v>
      </c>
      <c r="D56" t="s">
        <v>47</v>
      </c>
      <c r="E56" t="s">
        <v>120</v>
      </c>
      <c r="F56" t="s">
        <v>40</v>
      </c>
      <c r="G56" t="s">
        <v>121</v>
      </c>
      <c r="H56">
        <v>1375</v>
      </c>
      <c r="I56" t="str">
        <f t="shared" si="2"/>
        <v>14th</v>
      </c>
      <c r="K56" t="s">
        <v>42</v>
      </c>
      <c r="L56" t="s">
        <v>42</v>
      </c>
      <c r="O56">
        <v>34693</v>
      </c>
      <c r="P56" s="8" t="s">
        <v>9499</v>
      </c>
      <c r="Q56">
        <v>26</v>
      </c>
      <c r="R56">
        <v>33</v>
      </c>
    </row>
    <row r="57" spans="1:18" hidden="1" x14ac:dyDescent="0.25">
      <c r="A57">
        <v>56</v>
      </c>
      <c r="B57" t="s">
        <v>4355</v>
      </c>
      <c r="C57" t="s">
        <v>104</v>
      </c>
      <c r="D57" t="s">
        <v>47</v>
      </c>
      <c r="E57" t="s">
        <v>68</v>
      </c>
      <c r="F57" t="s">
        <v>69</v>
      </c>
      <c r="G57" t="s">
        <v>70</v>
      </c>
      <c r="H57">
        <v>1399</v>
      </c>
      <c r="I57" t="str">
        <f t="shared" si="2"/>
        <v>14th</v>
      </c>
      <c r="K57" t="s">
        <v>66</v>
      </c>
      <c r="L57" t="s">
        <v>66</v>
      </c>
      <c r="O57">
        <v>217105</v>
      </c>
      <c r="P57" s="8" t="s">
        <v>9500</v>
      </c>
      <c r="Q57">
        <v>66</v>
      </c>
      <c r="R57">
        <v>72</v>
      </c>
    </row>
    <row r="58" spans="1:18" hidden="1" x14ac:dyDescent="0.25">
      <c r="A58">
        <v>57</v>
      </c>
      <c r="B58" t="s">
        <v>4355</v>
      </c>
      <c r="C58" t="s">
        <v>104</v>
      </c>
      <c r="D58" t="s">
        <v>47</v>
      </c>
      <c r="E58" t="s">
        <v>68</v>
      </c>
      <c r="F58" t="s">
        <v>69</v>
      </c>
      <c r="G58" t="s">
        <v>70</v>
      </c>
      <c r="H58">
        <v>1399</v>
      </c>
      <c r="I58" t="str">
        <f t="shared" si="2"/>
        <v>14th</v>
      </c>
      <c r="K58" t="s">
        <v>66</v>
      </c>
      <c r="L58" t="s">
        <v>66</v>
      </c>
      <c r="O58">
        <v>217105</v>
      </c>
      <c r="P58" s="8" t="s">
        <v>9501</v>
      </c>
      <c r="Q58">
        <v>67</v>
      </c>
      <c r="R58">
        <v>73</v>
      </c>
    </row>
    <row r="59" spans="1:18" hidden="1" x14ac:dyDescent="0.25">
      <c r="A59">
        <v>58</v>
      </c>
      <c r="B59" t="s">
        <v>4355</v>
      </c>
      <c r="C59" t="s">
        <v>104</v>
      </c>
      <c r="D59" t="s">
        <v>47</v>
      </c>
      <c r="E59" t="s">
        <v>68</v>
      </c>
      <c r="F59" t="s">
        <v>69</v>
      </c>
      <c r="G59" t="s">
        <v>70</v>
      </c>
      <c r="H59">
        <v>1399</v>
      </c>
      <c r="I59" t="str">
        <f t="shared" si="2"/>
        <v>14th</v>
      </c>
      <c r="K59" t="s">
        <v>66</v>
      </c>
      <c r="L59" t="s">
        <v>66</v>
      </c>
      <c r="O59">
        <v>217105</v>
      </c>
      <c r="P59" s="8" t="s">
        <v>9502</v>
      </c>
      <c r="Q59">
        <v>64</v>
      </c>
      <c r="R59">
        <v>71</v>
      </c>
    </row>
    <row r="60" spans="1:18" hidden="1" x14ac:dyDescent="0.25">
      <c r="A60">
        <v>59</v>
      </c>
      <c r="B60" t="s">
        <v>4355</v>
      </c>
      <c r="C60" t="s">
        <v>104</v>
      </c>
      <c r="D60" t="s">
        <v>47</v>
      </c>
      <c r="E60" t="s">
        <v>68</v>
      </c>
      <c r="F60" t="s">
        <v>69</v>
      </c>
      <c r="G60" t="s">
        <v>70</v>
      </c>
      <c r="H60">
        <v>1399</v>
      </c>
      <c r="I60" t="str">
        <f t="shared" si="2"/>
        <v>14th</v>
      </c>
      <c r="K60" t="s">
        <v>66</v>
      </c>
      <c r="L60" t="s">
        <v>66</v>
      </c>
      <c r="O60">
        <v>217105</v>
      </c>
      <c r="P60" s="8" t="s">
        <v>9503</v>
      </c>
      <c r="Q60">
        <v>8</v>
      </c>
      <c r="R60">
        <v>13</v>
      </c>
    </row>
    <row r="61" spans="1:18" hidden="1" x14ac:dyDescent="0.25">
      <c r="A61">
        <v>60</v>
      </c>
      <c r="B61" t="s">
        <v>4355</v>
      </c>
      <c r="C61" t="s">
        <v>104</v>
      </c>
      <c r="D61" t="s">
        <v>47</v>
      </c>
      <c r="E61" t="s">
        <v>68</v>
      </c>
      <c r="F61" t="s">
        <v>69</v>
      </c>
      <c r="G61" t="s">
        <v>70</v>
      </c>
      <c r="H61">
        <v>1399</v>
      </c>
      <c r="I61" t="str">
        <f t="shared" si="2"/>
        <v>14th</v>
      </c>
      <c r="K61" t="s">
        <v>66</v>
      </c>
      <c r="L61" t="s">
        <v>66</v>
      </c>
      <c r="O61">
        <v>217105</v>
      </c>
      <c r="P61" s="8" t="s">
        <v>9504</v>
      </c>
      <c r="Q61">
        <v>15</v>
      </c>
      <c r="R61">
        <v>20</v>
      </c>
    </row>
    <row r="62" spans="1:18" hidden="1" x14ac:dyDescent="0.25">
      <c r="A62">
        <v>61</v>
      </c>
      <c r="B62" t="s">
        <v>4355</v>
      </c>
      <c r="C62" t="s">
        <v>104</v>
      </c>
      <c r="D62" t="s">
        <v>47</v>
      </c>
      <c r="E62" t="s">
        <v>68</v>
      </c>
      <c r="F62" t="s">
        <v>69</v>
      </c>
      <c r="G62" t="s">
        <v>70</v>
      </c>
      <c r="H62">
        <v>1399</v>
      </c>
      <c r="I62" t="str">
        <f t="shared" si="2"/>
        <v>14th</v>
      </c>
      <c r="K62" t="s">
        <v>66</v>
      </c>
      <c r="L62" t="s">
        <v>66</v>
      </c>
      <c r="O62">
        <v>217105</v>
      </c>
      <c r="P62" s="8" t="s">
        <v>9505</v>
      </c>
      <c r="Q62">
        <v>79</v>
      </c>
      <c r="R62">
        <v>84</v>
      </c>
    </row>
    <row r="63" spans="1:18" hidden="1" x14ac:dyDescent="0.25">
      <c r="A63">
        <v>62</v>
      </c>
      <c r="B63" t="s">
        <v>4355</v>
      </c>
      <c r="C63" t="s">
        <v>104</v>
      </c>
      <c r="D63" t="s">
        <v>47</v>
      </c>
      <c r="E63" t="s">
        <v>68</v>
      </c>
      <c r="F63" t="s">
        <v>69</v>
      </c>
      <c r="G63" t="s">
        <v>70</v>
      </c>
      <c r="H63">
        <v>1399</v>
      </c>
      <c r="I63" t="str">
        <f t="shared" si="2"/>
        <v>14th</v>
      </c>
      <c r="K63" t="s">
        <v>66</v>
      </c>
      <c r="L63" t="s">
        <v>66</v>
      </c>
      <c r="O63">
        <v>217105</v>
      </c>
      <c r="P63" s="8" t="s">
        <v>9506</v>
      </c>
      <c r="Q63">
        <v>13</v>
      </c>
      <c r="R63">
        <v>18</v>
      </c>
    </row>
    <row r="64" spans="1:18" hidden="1" x14ac:dyDescent="0.25">
      <c r="A64">
        <v>63</v>
      </c>
      <c r="B64" t="s">
        <v>4355</v>
      </c>
      <c r="C64" t="s">
        <v>104</v>
      </c>
      <c r="D64" t="s">
        <v>47</v>
      </c>
      <c r="E64" t="s">
        <v>68</v>
      </c>
      <c r="F64" t="s">
        <v>69</v>
      </c>
      <c r="G64" t="s">
        <v>70</v>
      </c>
      <c r="H64">
        <v>1399</v>
      </c>
      <c r="I64" t="str">
        <f t="shared" si="2"/>
        <v>14th</v>
      </c>
      <c r="K64" t="s">
        <v>66</v>
      </c>
      <c r="L64" t="s">
        <v>66</v>
      </c>
      <c r="O64">
        <v>217105</v>
      </c>
      <c r="P64" s="8" t="s">
        <v>9041</v>
      </c>
      <c r="Q64">
        <v>200</v>
      </c>
      <c r="R64">
        <v>205</v>
      </c>
    </row>
    <row r="65" spans="1:18" hidden="1" x14ac:dyDescent="0.25">
      <c r="A65">
        <v>64</v>
      </c>
      <c r="B65" t="s">
        <v>4355</v>
      </c>
      <c r="C65" t="s">
        <v>104</v>
      </c>
      <c r="D65" t="s">
        <v>47</v>
      </c>
      <c r="E65" t="s">
        <v>68</v>
      </c>
      <c r="F65" t="s">
        <v>69</v>
      </c>
      <c r="G65" t="s">
        <v>70</v>
      </c>
      <c r="H65">
        <v>1399</v>
      </c>
      <c r="I65" t="str">
        <f t="shared" si="2"/>
        <v>14th</v>
      </c>
      <c r="K65" t="s">
        <v>66</v>
      </c>
      <c r="L65" t="s">
        <v>66</v>
      </c>
      <c r="O65">
        <v>217105</v>
      </c>
      <c r="P65" s="8" t="s">
        <v>9507</v>
      </c>
      <c r="Q65">
        <v>258</v>
      </c>
      <c r="R65">
        <v>263</v>
      </c>
    </row>
    <row r="66" spans="1:18" hidden="1" x14ac:dyDescent="0.25">
      <c r="A66">
        <v>65</v>
      </c>
      <c r="B66" t="s">
        <v>4355</v>
      </c>
      <c r="C66" t="s">
        <v>104</v>
      </c>
      <c r="D66" t="s">
        <v>47</v>
      </c>
      <c r="E66" t="s">
        <v>68</v>
      </c>
      <c r="F66" t="s">
        <v>69</v>
      </c>
      <c r="G66" t="s">
        <v>70</v>
      </c>
      <c r="H66">
        <v>1399</v>
      </c>
      <c r="I66" t="str">
        <f t="shared" si="2"/>
        <v>14th</v>
      </c>
      <c r="K66" t="s">
        <v>66</v>
      </c>
      <c r="L66" t="s">
        <v>66</v>
      </c>
      <c r="O66">
        <v>217105</v>
      </c>
      <c r="P66" s="8" t="s">
        <v>9508</v>
      </c>
      <c r="Q66">
        <v>160</v>
      </c>
      <c r="R66">
        <v>166</v>
      </c>
    </row>
    <row r="67" spans="1:18" hidden="1" x14ac:dyDescent="0.25">
      <c r="A67">
        <v>66</v>
      </c>
      <c r="B67" t="s">
        <v>4355</v>
      </c>
      <c r="C67" t="s">
        <v>104</v>
      </c>
      <c r="D67" t="s">
        <v>47</v>
      </c>
      <c r="E67" t="s">
        <v>68</v>
      </c>
      <c r="F67" t="s">
        <v>69</v>
      </c>
      <c r="G67" t="s">
        <v>70</v>
      </c>
      <c r="H67">
        <v>1399</v>
      </c>
      <c r="I67" t="str">
        <f t="shared" si="2"/>
        <v>14th</v>
      </c>
      <c r="K67" t="s">
        <v>66</v>
      </c>
      <c r="L67" t="s">
        <v>66</v>
      </c>
      <c r="O67">
        <v>217105</v>
      </c>
      <c r="P67" s="8" t="s">
        <v>9509</v>
      </c>
      <c r="Q67">
        <v>29</v>
      </c>
      <c r="R67">
        <v>36</v>
      </c>
    </row>
    <row r="68" spans="1:18" hidden="1" x14ac:dyDescent="0.25">
      <c r="A68">
        <v>67</v>
      </c>
      <c r="B68" t="s">
        <v>4355</v>
      </c>
      <c r="C68" t="s">
        <v>104</v>
      </c>
      <c r="D68" t="s">
        <v>47</v>
      </c>
      <c r="E68" t="s">
        <v>68</v>
      </c>
      <c r="F68" t="s">
        <v>69</v>
      </c>
      <c r="G68" t="s">
        <v>70</v>
      </c>
      <c r="H68">
        <v>1399</v>
      </c>
      <c r="I68" t="str">
        <f>IF(AND(H68&gt;1099,H68&lt;1200),"12th",IF(AND(H68&gt;1199,H68&lt;1300),"13th",IF(AND(H68&gt;1299,H68&lt;1400),"14th",IF(AND(H68&gt;1399,H68&lt;1500),"15th",IF(AND(H68&gt;1499,H68&lt;1600),"16th",IF(AND(H68&gt;1599,H68&lt;1700),"17th",IF(AND(H68&gt;1699,H68&lt;1800),"18th",IF(H68="fin 12e","12th","NO"))))))))</f>
        <v>14th</v>
      </c>
      <c r="K68" t="s">
        <v>66</v>
      </c>
      <c r="L68" t="s">
        <v>66</v>
      </c>
      <c r="O68">
        <v>217105</v>
      </c>
      <c r="P68" s="8" t="s">
        <v>9510</v>
      </c>
      <c r="Q68">
        <v>55</v>
      </c>
      <c r="R68">
        <v>60</v>
      </c>
    </row>
    <row r="69" spans="1:18" hidden="1" x14ac:dyDescent="0.25">
      <c r="A69">
        <v>68</v>
      </c>
      <c r="B69" t="s">
        <v>4355</v>
      </c>
      <c r="C69" t="s">
        <v>104</v>
      </c>
      <c r="D69" t="s">
        <v>47</v>
      </c>
      <c r="E69" t="s">
        <v>39</v>
      </c>
      <c r="F69" t="s">
        <v>40</v>
      </c>
      <c r="G69" t="s">
        <v>41</v>
      </c>
      <c r="H69">
        <v>1458</v>
      </c>
      <c r="I69" t="str">
        <f t="shared" ref="I69:I91" si="3">IF(AND(H69&gt;1099,H69&lt;1200),"12th",IF(AND(H69&gt;1199,H69&lt;1300),"13th",IF(AND(H69&gt;1299,H69&lt;1400),"14th",IF(AND(H69&gt;1399,H69&lt;1500),"15th",IF(AND(H69&gt;1499,H69&lt;1600),"16th",IF(AND(H69&gt;1599,H69&lt;1700),"17th",IF(AND(H69&gt;1699,H69&lt;1800),"18th","NO")))))))</f>
        <v>15th</v>
      </c>
      <c r="K69" t="s">
        <v>42</v>
      </c>
      <c r="L69" t="s">
        <v>42</v>
      </c>
      <c r="O69">
        <v>152174</v>
      </c>
      <c r="P69" s="8" t="s">
        <v>9042</v>
      </c>
      <c r="Q69">
        <v>80</v>
      </c>
      <c r="R69">
        <v>89</v>
      </c>
    </row>
    <row r="70" spans="1:18" hidden="1" x14ac:dyDescent="0.25">
      <c r="A70">
        <v>69</v>
      </c>
      <c r="B70" t="s">
        <v>4355</v>
      </c>
      <c r="C70" t="s">
        <v>104</v>
      </c>
      <c r="D70" t="s">
        <v>47</v>
      </c>
      <c r="E70" t="s">
        <v>39</v>
      </c>
      <c r="F70" t="s">
        <v>40</v>
      </c>
      <c r="G70" t="s">
        <v>41</v>
      </c>
      <c r="H70">
        <v>1458</v>
      </c>
      <c r="I70" t="str">
        <f t="shared" si="3"/>
        <v>15th</v>
      </c>
      <c r="K70" t="s">
        <v>42</v>
      </c>
      <c r="L70" t="s">
        <v>42</v>
      </c>
      <c r="O70">
        <v>152174</v>
      </c>
      <c r="P70" s="8" t="s">
        <v>9511</v>
      </c>
      <c r="Q70">
        <v>29</v>
      </c>
      <c r="R70">
        <v>34</v>
      </c>
    </row>
    <row r="71" spans="1:18" hidden="1" x14ac:dyDescent="0.25">
      <c r="A71">
        <v>70</v>
      </c>
      <c r="B71" t="s">
        <v>4355</v>
      </c>
      <c r="C71" t="s">
        <v>104</v>
      </c>
      <c r="D71" t="s">
        <v>47</v>
      </c>
      <c r="E71" t="s">
        <v>39</v>
      </c>
      <c r="F71" t="s">
        <v>40</v>
      </c>
      <c r="G71" t="s">
        <v>41</v>
      </c>
      <c r="H71">
        <v>1458</v>
      </c>
      <c r="I71" t="str">
        <f t="shared" si="3"/>
        <v>15th</v>
      </c>
      <c r="K71" t="s">
        <v>42</v>
      </c>
      <c r="L71" t="s">
        <v>42</v>
      </c>
      <c r="O71">
        <v>152174</v>
      </c>
      <c r="P71" s="8" t="s">
        <v>9043</v>
      </c>
      <c r="Q71">
        <v>35</v>
      </c>
      <c r="R71">
        <v>41</v>
      </c>
    </row>
    <row r="72" spans="1:18" hidden="1" x14ac:dyDescent="0.25">
      <c r="A72">
        <v>71</v>
      </c>
      <c r="B72" t="s">
        <v>4355</v>
      </c>
      <c r="C72" t="s">
        <v>104</v>
      </c>
      <c r="D72" t="s">
        <v>47</v>
      </c>
      <c r="E72" t="s">
        <v>39</v>
      </c>
      <c r="F72" t="s">
        <v>40</v>
      </c>
      <c r="G72" t="s">
        <v>41</v>
      </c>
      <c r="H72">
        <v>1458</v>
      </c>
      <c r="I72" t="str">
        <f t="shared" si="3"/>
        <v>15th</v>
      </c>
      <c r="K72" t="s">
        <v>42</v>
      </c>
      <c r="L72" t="s">
        <v>42</v>
      </c>
      <c r="O72">
        <v>152174</v>
      </c>
      <c r="P72" s="8" t="s">
        <v>9512</v>
      </c>
      <c r="Q72">
        <v>49</v>
      </c>
      <c r="R72">
        <v>55</v>
      </c>
    </row>
    <row r="73" spans="1:18" hidden="1" x14ac:dyDescent="0.25">
      <c r="A73">
        <v>72</v>
      </c>
      <c r="B73" t="s">
        <v>4355</v>
      </c>
      <c r="C73" t="s">
        <v>104</v>
      </c>
      <c r="D73" t="s">
        <v>47</v>
      </c>
      <c r="E73" t="s">
        <v>39</v>
      </c>
      <c r="F73" t="s">
        <v>40</v>
      </c>
      <c r="G73" t="s">
        <v>41</v>
      </c>
      <c r="H73">
        <v>1458</v>
      </c>
      <c r="I73" t="str">
        <f t="shared" si="3"/>
        <v>15th</v>
      </c>
      <c r="K73" t="s">
        <v>42</v>
      </c>
      <c r="L73" t="s">
        <v>42</v>
      </c>
      <c r="O73">
        <v>152174</v>
      </c>
      <c r="P73" s="8" t="s">
        <v>9513</v>
      </c>
      <c r="Q73">
        <v>99</v>
      </c>
      <c r="R73">
        <v>104</v>
      </c>
    </row>
    <row r="74" spans="1:18" hidden="1" x14ac:dyDescent="0.25">
      <c r="A74">
        <v>73</v>
      </c>
      <c r="B74" t="s">
        <v>4355</v>
      </c>
      <c r="C74" t="s">
        <v>104</v>
      </c>
      <c r="D74" t="s">
        <v>47</v>
      </c>
      <c r="E74" t="s">
        <v>39</v>
      </c>
      <c r="F74" t="s">
        <v>40</v>
      </c>
      <c r="G74" t="s">
        <v>41</v>
      </c>
      <c r="H74">
        <v>1458</v>
      </c>
      <c r="I74" t="str">
        <f t="shared" si="3"/>
        <v>15th</v>
      </c>
      <c r="K74" t="s">
        <v>42</v>
      </c>
      <c r="L74" t="s">
        <v>42</v>
      </c>
      <c r="O74">
        <v>152174</v>
      </c>
      <c r="P74" s="8" t="s">
        <v>9514</v>
      </c>
      <c r="Q74">
        <v>47</v>
      </c>
      <c r="R74">
        <v>54</v>
      </c>
    </row>
    <row r="75" spans="1:18" hidden="1" x14ac:dyDescent="0.25">
      <c r="A75">
        <v>74</v>
      </c>
      <c r="B75" t="s">
        <v>4355</v>
      </c>
      <c r="C75" t="s">
        <v>104</v>
      </c>
      <c r="D75" t="s">
        <v>47</v>
      </c>
      <c r="E75" t="s">
        <v>39</v>
      </c>
      <c r="F75" t="s">
        <v>40</v>
      </c>
      <c r="G75" t="s">
        <v>41</v>
      </c>
      <c r="H75">
        <v>1458</v>
      </c>
      <c r="I75" t="str">
        <f t="shared" si="3"/>
        <v>15th</v>
      </c>
      <c r="K75" t="s">
        <v>42</v>
      </c>
      <c r="L75" t="s">
        <v>42</v>
      </c>
      <c r="O75">
        <v>152174</v>
      </c>
      <c r="P75" s="8" t="s">
        <v>9515</v>
      </c>
      <c r="Q75">
        <v>137</v>
      </c>
      <c r="R75">
        <v>146</v>
      </c>
    </row>
    <row r="76" spans="1:18" hidden="1" x14ac:dyDescent="0.25">
      <c r="A76">
        <v>75</v>
      </c>
      <c r="B76" t="s">
        <v>4355</v>
      </c>
      <c r="C76" t="s">
        <v>104</v>
      </c>
      <c r="D76" t="s">
        <v>47</v>
      </c>
      <c r="E76" t="s">
        <v>39</v>
      </c>
      <c r="F76" t="s">
        <v>40</v>
      </c>
      <c r="G76" t="s">
        <v>41</v>
      </c>
      <c r="H76">
        <v>1458</v>
      </c>
      <c r="I76" t="str">
        <f t="shared" si="3"/>
        <v>15th</v>
      </c>
      <c r="K76" t="s">
        <v>42</v>
      </c>
      <c r="L76" t="s">
        <v>42</v>
      </c>
      <c r="O76">
        <v>152174</v>
      </c>
      <c r="P76" s="8" t="s">
        <v>9516</v>
      </c>
      <c r="Q76">
        <v>76</v>
      </c>
      <c r="R76">
        <v>85</v>
      </c>
    </row>
    <row r="77" spans="1:18" hidden="1" x14ac:dyDescent="0.25">
      <c r="A77">
        <v>76</v>
      </c>
      <c r="B77" t="s">
        <v>4355</v>
      </c>
      <c r="C77" t="s">
        <v>104</v>
      </c>
      <c r="D77" t="s">
        <v>47</v>
      </c>
      <c r="E77" t="s">
        <v>39</v>
      </c>
      <c r="F77" t="s">
        <v>40</v>
      </c>
      <c r="G77" t="s">
        <v>41</v>
      </c>
      <c r="H77">
        <v>1458</v>
      </c>
      <c r="I77" t="str">
        <f t="shared" si="3"/>
        <v>15th</v>
      </c>
      <c r="K77" t="s">
        <v>42</v>
      </c>
      <c r="L77" t="s">
        <v>42</v>
      </c>
      <c r="O77">
        <v>152174</v>
      </c>
      <c r="P77" s="8" t="s">
        <v>9517</v>
      </c>
      <c r="Q77">
        <v>22</v>
      </c>
      <c r="R77">
        <v>27</v>
      </c>
    </row>
    <row r="78" spans="1:18" hidden="1" x14ac:dyDescent="0.25">
      <c r="A78">
        <v>77</v>
      </c>
      <c r="B78" t="s">
        <v>4355</v>
      </c>
      <c r="C78" t="s">
        <v>104</v>
      </c>
      <c r="D78" t="s">
        <v>47</v>
      </c>
      <c r="E78" t="s">
        <v>39</v>
      </c>
      <c r="F78" t="s">
        <v>40</v>
      </c>
      <c r="G78" t="s">
        <v>41</v>
      </c>
      <c r="H78">
        <v>1458</v>
      </c>
      <c r="I78" t="str">
        <f t="shared" si="3"/>
        <v>15th</v>
      </c>
      <c r="K78" t="s">
        <v>42</v>
      </c>
      <c r="L78" t="s">
        <v>42</v>
      </c>
      <c r="O78">
        <v>152174</v>
      </c>
      <c r="P78" s="8" t="s">
        <v>9518</v>
      </c>
      <c r="Q78">
        <v>26</v>
      </c>
      <c r="R78">
        <v>31</v>
      </c>
    </row>
    <row r="79" spans="1:18" hidden="1" x14ac:dyDescent="0.25">
      <c r="A79">
        <v>78</v>
      </c>
      <c r="B79" t="s">
        <v>4355</v>
      </c>
      <c r="C79" t="s">
        <v>104</v>
      </c>
      <c r="D79" t="s">
        <v>47</v>
      </c>
      <c r="E79" t="s">
        <v>39</v>
      </c>
      <c r="F79" t="s">
        <v>40</v>
      </c>
      <c r="G79" t="s">
        <v>41</v>
      </c>
      <c r="H79">
        <v>1458</v>
      </c>
      <c r="I79" t="str">
        <f t="shared" si="3"/>
        <v>15th</v>
      </c>
      <c r="K79" t="s">
        <v>42</v>
      </c>
      <c r="L79" t="s">
        <v>42</v>
      </c>
      <c r="O79">
        <v>152174</v>
      </c>
      <c r="P79" s="8" t="s">
        <v>9519</v>
      </c>
      <c r="Q79">
        <v>128</v>
      </c>
      <c r="R79">
        <v>137</v>
      </c>
    </row>
    <row r="80" spans="1:18" hidden="1" x14ac:dyDescent="0.25">
      <c r="A80">
        <v>79</v>
      </c>
      <c r="B80" t="s">
        <v>4355</v>
      </c>
      <c r="C80" t="s">
        <v>104</v>
      </c>
      <c r="D80" t="s">
        <v>47</v>
      </c>
      <c r="E80" t="s">
        <v>39</v>
      </c>
      <c r="F80" t="s">
        <v>40</v>
      </c>
      <c r="G80" t="s">
        <v>41</v>
      </c>
      <c r="H80">
        <v>1458</v>
      </c>
      <c r="I80" t="str">
        <f t="shared" si="3"/>
        <v>15th</v>
      </c>
      <c r="K80" t="s">
        <v>42</v>
      </c>
      <c r="L80" t="s">
        <v>42</v>
      </c>
      <c r="O80">
        <v>152174</v>
      </c>
      <c r="P80" s="8" t="s">
        <v>9520</v>
      </c>
      <c r="Q80">
        <v>44</v>
      </c>
      <c r="R80">
        <v>53</v>
      </c>
    </row>
    <row r="81" spans="1:18" hidden="1" x14ac:dyDescent="0.25">
      <c r="A81">
        <v>80</v>
      </c>
      <c r="B81" t="s">
        <v>4355</v>
      </c>
      <c r="C81" t="s">
        <v>104</v>
      </c>
      <c r="D81" t="s">
        <v>47</v>
      </c>
      <c r="E81" t="s">
        <v>19</v>
      </c>
      <c r="F81" t="s">
        <v>20</v>
      </c>
      <c r="G81" t="s">
        <v>21</v>
      </c>
      <c r="H81">
        <v>1489</v>
      </c>
      <c r="I81" t="str">
        <f t="shared" si="3"/>
        <v>15th</v>
      </c>
      <c r="K81" t="s">
        <v>22</v>
      </c>
      <c r="L81" t="s">
        <v>22</v>
      </c>
      <c r="O81">
        <v>43495</v>
      </c>
      <c r="P81" s="8" t="s">
        <v>9044</v>
      </c>
      <c r="Q81">
        <v>121</v>
      </c>
      <c r="R81">
        <v>126</v>
      </c>
    </row>
    <row r="82" spans="1:18" hidden="1" x14ac:dyDescent="0.25">
      <c r="A82">
        <v>81</v>
      </c>
      <c r="B82" t="s">
        <v>4355</v>
      </c>
      <c r="C82" t="s">
        <v>104</v>
      </c>
      <c r="D82" t="s">
        <v>47</v>
      </c>
      <c r="E82" t="s">
        <v>24</v>
      </c>
      <c r="F82" t="s">
        <v>25</v>
      </c>
      <c r="G82" t="s">
        <v>26</v>
      </c>
      <c r="H82">
        <v>1697</v>
      </c>
      <c r="I82" t="str">
        <f t="shared" si="3"/>
        <v>17th</v>
      </c>
      <c r="K82" t="s">
        <v>27</v>
      </c>
      <c r="L82" t="s">
        <v>27</v>
      </c>
      <c r="O82">
        <v>102345</v>
      </c>
      <c r="P82" s="8" t="s">
        <v>9521</v>
      </c>
      <c r="Q82">
        <v>189</v>
      </c>
      <c r="R82">
        <v>194</v>
      </c>
    </row>
    <row r="83" spans="1:18" hidden="1" x14ac:dyDescent="0.25">
      <c r="A83">
        <v>82</v>
      </c>
      <c r="B83" t="s">
        <v>4355</v>
      </c>
      <c r="C83" t="s">
        <v>104</v>
      </c>
      <c r="D83" t="s">
        <v>47</v>
      </c>
      <c r="E83" t="s">
        <v>24</v>
      </c>
      <c r="F83" t="s">
        <v>25</v>
      </c>
      <c r="G83" t="s">
        <v>26</v>
      </c>
      <c r="H83">
        <v>1697</v>
      </c>
      <c r="I83" t="str">
        <f t="shared" si="3"/>
        <v>17th</v>
      </c>
      <c r="K83" t="s">
        <v>27</v>
      </c>
      <c r="L83" t="s">
        <v>27</v>
      </c>
      <c r="O83">
        <v>102345</v>
      </c>
      <c r="P83" s="8" t="s">
        <v>9522</v>
      </c>
      <c r="Q83">
        <v>243</v>
      </c>
      <c r="R83">
        <v>247</v>
      </c>
    </row>
    <row r="84" spans="1:18" hidden="1" x14ac:dyDescent="0.25">
      <c r="A84">
        <v>83</v>
      </c>
      <c r="B84" t="s">
        <v>4355</v>
      </c>
      <c r="C84" t="s">
        <v>104</v>
      </c>
      <c r="D84" t="s">
        <v>47</v>
      </c>
      <c r="E84" t="s">
        <v>24</v>
      </c>
      <c r="F84" t="s">
        <v>25</v>
      </c>
      <c r="G84" t="s">
        <v>26</v>
      </c>
      <c r="H84">
        <v>1697</v>
      </c>
      <c r="I84" t="str">
        <f t="shared" si="3"/>
        <v>17th</v>
      </c>
      <c r="K84" t="s">
        <v>27</v>
      </c>
      <c r="L84" t="s">
        <v>27</v>
      </c>
      <c r="O84">
        <v>102345</v>
      </c>
      <c r="P84" s="8" t="s">
        <v>9523</v>
      </c>
      <c r="Q84">
        <v>503</v>
      </c>
      <c r="R84">
        <v>509</v>
      </c>
    </row>
    <row r="85" spans="1:18" hidden="1" x14ac:dyDescent="0.25">
      <c r="A85">
        <v>84</v>
      </c>
      <c r="B85" t="s">
        <v>4355</v>
      </c>
      <c r="C85" t="s">
        <v>104</v>
      </c>
      <c r="D85" t="s">
        <v>47</v>
      </c>
      <c r="E85" t="s">
        <v>24</v>
      </c>
      <c r="F85" t="s">
        <v>25</v>
      </c>
      <c r="G85" t="s">
        <v>26</v>
      </c>
      <c r="H85">
        <v>1697</v>
      </c>
      <c r="I85" t="str">
        <f t="shared" si="3"/>
        <v>17th</v>
      </c>
      <c r="K85" t="s">
        <v>27</v>
      </c>
      <c r="L85" t="s">
        <v>27</v>
      </c>
      <c r="O85">
        <v>102345</v>
      </c>
      <c r="P85" s="8" t="s">
        <v>9524</v>
      </c>
      <c r="Q85">
        <v>53</v>
      </c>
      <c r="R85">
        <v>61</v>
      </c>
    </row>
    <row r="86" spans="1:18" hidden="1" x14ac:dyDescent="0.25">
      <c r="A86">
        <v>85</v>
      </c>
      <c r="B86" t="s">
        <v>4355</v>
      </c>
      <c r="C86" t="s">
        <v>104</v>
      </c>
      <c r="D86" t="s">
        <v>47</v>
      </c>
      <c r="E86" t="s">
        <v>33</v>
      </c>
      <c r="F86" t="s">
        <v>34</v>
      </c>
      <c r="G86" t="s">
        <v>35</v>
      </c>
      <c r="H86">
        <v>1718</v>
      </c>
      <c r="I86" t="str">
        <f t="shared" si="3"/>
        <v>18th</v>
      </c>
      <c r="K86" t="s">
        <v>36</v>
      </c>
      <c r="L86" t="s">
        <v>36</v>
      </c>
      <c r="O86">
        <v>41365</v>
      </c>
      <c r="P86" s="8" t="s">
        <v>9525</v>
      </c>
      <c r="Q86">
        <v>19</v>
      </c>
      <c r="R86">
        <v>23</v>
      </c>
    </row>
    <row r="87" spans="1:18" hidden="1" x14ac:dyDescent="0.25">
      <c r="A87">
        <v>86</v>
      </c>
      <c r="B87" t="s">
        <v>4355</v>
      </c>
      <c r="C87" t="s">
        <v>104</v>
      </c>
      <c r="D87" t="s">
        <v>47</v>
      </c>
      <c r="E87" t="s">
        <v>33</v>
      </c>
      <c r="F87" t="s">
        <v>34</v>
      </c>
      <c r="G87" t="s">
        <v>35</v>
      </c>
      <c r="H87">
        <v>1718</v>
      </c>
      <c r="I87" t="str">
        <f t="shared" si="3"/>
        <v>18th</v>
      </c>
      <c r="K87" t="s">
        <v>36</v>
      </c>
      <c r="L87" t="s">
        <v>36</v>
      </c>
      <c r="O87">
        <v>41365</v>
      </c>
      <c r="P87" s="8" t="s">
        <v>9526</v>
      </c>
      <c r="Q87">
        <v>26</v>
      </c>
      <c r="R87">
        <v>30</v>
      </c>
    </row>
    <row r="88" spans="1:18" hidden="1" x14ac:dyDescent="0.25">
      <c r="A88">
        <v>87</v>
      </c>
      <c r="B88" t="s">
        <v>4355</v>
      </c>
      <c r="C88" t="s">
        <v>104</v>
      </c>
      <c r="D88" t="s">
        <v>47</v>
      </c>
      <c r="E88" t="s">
        <v>33</v>
      </c>
      <c r="F88" t="s">
        <v>34</v>
      </c>
      <c r="G88" t="s">
        <v>35</v>
      </c>
      <c r="H88">
        <v>1718</v>
      </c>
      <c r="I88" t="str">
        <f t="shared" si="3"/>
        <v>18th</v>
      </c>
      <c r="K88" t="s">
        <v>36</v>
      </c>
      <c r="L88" t="s">
        <v>36</v>
      </c>
      <c r="O88">
        <v>41365</v>
      </c>
      <c r="P88" s="8" t="s">
        <v>9527</v>
      </c>
      <c r="Q88">
        <v>93</v>
      </c>
      <c r="R88">
        <v>97</v>
      </c>
    </row>
    <row r="89" spans="1:18" hidden="1" x14ac:dyDescent="0.25">
      <c r="A89">
        <v>88</v>
      </c>
      <c r="B89" t="s">
        <v>4355</v>
      </c>
      <c r="C89" t="s">
        <v>104</v>
      </c>
      <c r="D89" t="s">
        <v>47</v>
      </c>
      <c r="E89" t="s">
        <v>33</v>
      </c>
      <c r="F89" t="s">
        <v>34</v>
      </c>
      <c r="G89" t="s">
        <v>35</v>
      </c>
      <c r="H89">
        <v>1718</v>
      </c>
      <c r="I89" t="str">
        <f t="shared" si="3"/>
        <v>18th</v>
      </c>
      <c r="K89" t="s">
        <v>36</v>
      </c>
      <c r="L89" t="s">
        <v>36</v>
      </c>
      <c r="O89">
        <v>41365</v>
      </c>
      <c r="P89" s="8" t="s">
        <v>9045</v>
      </c>
      <c r="Q89">
        <v>17</v>
      </c>
      <c r="R89">
        <v>21</v>
      </c>
    </row>
    <row r="90" spans="1:18" hidden="1" x14ac:dyDescent="0.25">
      <c r="A90">
        <v>89</v>
      </c>
      <c r="B90" t="s">
        <v>4355</v>
      </c>
      <c r="C90" t="s">
        <v>104</v>
      </c>
      <c r="D90" t="s">
        <v>47</v>
      </c>
      <c r="E90" t="s">
        <v>33</v>
      </c>
      <c r="F90" t="s">
        <v>34</v>
      </c>
      <c r="G90" t="s">
        <v>35</v>
      </c>
      <c r="H90">
        <v>1718</v>
      </c>
      <c r="I90" t="str">
        <f t="shared" si="3"/>
        <v>18th</v>
      </c>
      <c r="K90" t="s">
        <v>36</v>
      </c>
      <c r="L90" t="s">
        <v>36</v>
      </c>
      <c r="O90">
        <v>41365</v>
      </c>
      <c r="P90" s="8" t="s">
        <v>9528</v>
      </c>
      <c r="Q90">
        <v>86</v>
      </c>
      <c r="R90">
        <v>94</v>
      </c>
    </row>
    <row r="91" spans="1:18" hidden="1" x14ac:dyDescent="0.25">
      <c r="A91">
        <v>90</v>
      </c>
      <c r="B91" t="s">
        <v>4355</v>
      </c>
      <c r="C91" t="s">
        <v>158</v>
      </c>
      <c r="D91" t="s">
        <v>47</v>
      </c>
      <c r="E91" t="s">
        <v>39</v>
      </c>
      <c r="F91" t="s">
        <v>40</v>
      </c>
      <c r="G91" t="s">
        <v>41</v>
      </c>
      <c r="H91">
        <v>1458</v>
      </c>
      <c r="I91" t="str">
        <f t="shared" si="3"/>
        <v>15th</v>
      </c>
      <c r="K91" t="s">
        <v>42</v>
      </c>
      <c r="L91" t="s">
        <v>42</v>
      </c>
      <c r="O91">
        <v>152174</v>
      </c>
      <c r="P91" s="8" t="s">
        <v>9529</v>
      </c>
      <c r="Q91">
        <v>137</v>
      </c>
      <c r="R91">
        <v>146</v>
      </c>
    </row>
    <row r="92" spans="1:18" hidden="1" x14ac:dyDescent="0.25">
      <c r="A92">
        <v>91</v>
      </c>
      <c r="B92" t="s">
        <v>4355</v>
      </c>
      <c r="C92" t="s">
        <v>160</v>
      </c>
      <c r="D92" t="s">
        <v>47</v>
      </c>
      <c r="E92" t="s">
        <v>105</v>
      </c>
      <c r="F92" t="s">
        <v>106</v>
      </c>
      <c r="G92" t="s">
        <v>107</v>
      </c>
      <c r="H92">
        <v>1177</v>
      </c>
      <c r="I92" t="str">
        <f>IF(AND(H92&gt;1099,H92&lt;1200),"12th",IF(AND(H92&gt;1199,H92&lt;1300),"13th",IF(AND(H92&gt;1299,H92&lt;1400),"14th",IF(AND(H92&gt;1399,H92&lt;1500),"15th",IF(AND(H92&gt;1499,H92&lt;1600),"16th",IF(AND(H92&gt;1599,H92&lt;1700),"17th",IF(AND(H92&gt;1699,H92&lt;1800),"18th",IF(H92="fin 12e","12th","NO"))))))))</f>
        <v>12th</v>
      </c>
      <c r="K92" t="s">
        <v>108</v>
      </c>
      <c r="L92" t="s">
        <v>108</v>
      </c>
      <c r="O92">
        <v>42334</v>
      </c>
      <c r="P92" s="8" t="s">
        <v>9530</v>
      </c>
      <c r="Q92">
        <v>22</v>
      </c>
      <c r="R92">
        <v>28</v>
      </c>
    </row>
    <row r="93" spans="1:18" hidden="1" x14ac:dyDescent="0.25">
      <c r="A93">
        <v>92</v>
      </c>
      <c r="B93" t="s">
        <v>4355</v>
      </c>
      <c r="C93" t="s">
        <v>160</v>
      </c>
      <c r="D93" t="s">
        <v>47</v>
      </c>
      <c r="E93" t="s">
        <v>59</v>
      </c>
      <c r="F93" t="s">
        <v>60</v>
      </c>
      <c r="G93" t="s">
        <v>61</v>
      </c>
      <c r="H93">
        <v>1305</v>
      </c>
      <c r="I93" t="str">
        <f t="shared" ref="I93:I120" si="4">IF(AND(H93&gt;1099,H93&lt;1200),"12th",IF(AND(H93&gt;1199,H93&lt;1300),"13th",IF(AND(H93&gt;1299,H93&lt;1400),"14th",IF(AND(H93&gt;1399,H93&lt;1500),"15th",IF(AND(H93&gt;1499,H93&lt;1600),"16th",IF(AND(H93&gt;1599,H93&lt;1700),"17th",IF(AND(H93&gt;1699,H93&lt;1800),"18th","NO")))))))</f>
        <v>14th</v>
      </c>
      <c r="K93" t="s">
        <v>22</v>
      </c>
      <c r="L93" t="s">
        <v>22</v>
      </c>
      <c r="O93">
        <v>75650</v>
      </c>
      <c r="P93" s="8" t="s">
        <v>9531</v>
      </c>
      <c r="Q93">
        <v>171</v>
      </c>
      <c r="R93">
        <v>177</v>
      </c>
    </row>
    <row r="94" spans="1:18" hidden="1" x14ac:dyDescent="0.25">
      <c r="A94">
        <v>93</v>
      </c>
      <c r="B94" t="s">
        <v>4355</v>
      </c>
      <c r="C94" t="s">
        <v>160</v>
      </c>
      <c r="D94" t="s">
        <v>47</v>
      </c>
      <c r="E94" t="s">
        <v>59</v>
      </c>
      <c r="F94" t="s">
        <v>60</v>
      </c>
      <c r="G94" t="s">
        <v>61</v>
      </c>
      <c r="H94">
        <v>1305</v>
      </c>
      <c r="I94" t="str">
        <f t="shared" si="4"/>
        <v>14th</v>
      </c>
      <c r="K94" t="s">
        <v>22</v>
      </c>
      <c r="L94" t="s">
        <v>22</v>
      </c>
      <c r="O94">
        <v>75650</v>
      </c>
      <c r="P94" s="8" t="s">
        <v>9532</v>
      </c>
      <c r="Q94">
        <v>18</v>
      </c>
      <c r="R94">
        <v>24</v>
      </c>
    </row>
    <row r="95" spans="1:18" hidden="1" x14ac:dyDescent="0.25">
      <c r="A95">
        <v>94</v>
      </c>
      <c r="B95" t="s">
        <v>4355</v>
      </c>
      <c r="C95" t="s">
        <v>160</v>
      </c>
      <c r="D95" t="s">
        <v>47</v>
      </c>
      <c r="E95" t="s">
        <v>59</v>
      </c>
      <c r="F95" t="s">
        <v>60</v>
      </c>
      <c r="G95" t="s">
        <v>61</v>
      </c>
      <c r="H95">
        <v>1305</v>
      </c>
      <c r="I95" t="str">
        <f t="shared" si="4"/>
        <v>14th</v>
      </c>
      <c r="K95" t="s">
        <v>22</v>
      </c>
      <c r="L95" t="s">
        <v>22</v>
      </c>
      <c r="O95">
        <v>75650</v>
      </c>
      <c r="P95" s="8" t="s">
        <v>9046</v>
      </c>
      <c r="Q95">
        <v>124</v>
      </c>
      <c r="R95">
        <v>130</v>
      </c>
    </row>
    <row r="96" spans="1:18" hidden="1" x14ac:dyDescent="0.25">
      <c r="A96">
        <v>95</v>
      </c>
      <c r="B96" t="s">
        <v>4355</v>
      </c>
      <c r="C96" t="s">
        <v>160</v>
      </c>
      <c r="D96" t="s">
        <v>47</v>
      </c>
      <c r="E96" t="s">
        <v>59</v>
      </c>
      <c r="F96" t="s">
        <v>60</v>
      </c>
      <c r="G96" t="s">
        <v>61</v>
      </c>
      <c r="H96">
        <v>1305</v>
      </c>
      <c r="I96" t="str">
        <f t="shared" si="4"/>
        <v>14th</v>
      </c>
      <c r="K96" t="s">
        <v>22</v>
      </c>
      <c r="L96" t="s">
        <v>22</v>
      </c>
      <c r="O96">
        <v>75650</v>
      </c>
      <c r="P96" s="8" t="s">
        <v>9533</v>
      </c>
      <c r="Q96">
        <v>21</v>
      </c>
      <c r="R96">
        <v>27</v>
      </c>
    </row>
    <row r="97" spans="1:18" hidden="1" x14ac:dyDescent="0.25">
      <c r="A97">
        <v>96</v>
      </c>
      <c r="B97" t="s">
        <v>4355</v>
      </c>
      <c r="C97" t="s">
        <v>160</v>
      </c>
      <c r="D97" t="s">
        <v>47</v>
      </c>
      <c r="E97" t="s">
        <v>59</v>
      </c>
      <c r="F97" t="s">
        <v>60</v>
      </c>
      <c r="G97" t="s">
        <v>61</v>
      </c>
      <c r="H97">
        <v>1305</v>
      </c>
      <c r="I97" t="str">
        <f t="shared" si="4"/>
        <v>14th</v>
      </c>
      <c r="K97" t="s">
        <v>22</v>
      </c>
      <c r="L97" t="s">
        <v>22</v>
      </c>
      <c r="O97">
        <v>75650</v>
      </c>
      <c r="P97" s="8" t="s">
        <v>9534</v>
      </c>
      <c r="Q97">
        <v>102</v>
      </c>
      <c r="R97">
        <v>108</v>
      </c>
    </row>
    <row r="98" spans="1:18" hidden="1" x14ac:dyDescent="0.25">
      <c r="A98">
        <v>97</v>
      </c>
      <c r="B98" t="s">
        <v>4355</v>
      </c>
      <c r="C98" t="s">
        <v>160</v>
      </c>
      <c r="D98" t="s">
        <v>47</v>
      </c>
      <c r="E98" t="s">
        <v>59</v>
      </c>
      <c r="F98" t="s">
        <v>60</v>
      </c>
      <c r="G98" t="s">
        <v>61</v>
      </c>
      <c r="H98">
        <v>1305</v>
      </c>
      <c r="I98" t="str">
        <f t="shared" si="4"/>
        <v>14th</v>
      </c>
      <c r="K98" t="s">
        <v>22</v>
      </c>
      <c r="L98" t="s">
        <v>22</v>
      </c>
      <c r="O98">
        <v>75650</v>
      </c>
      <c r="P98" s="8" t="s">
        <v>9535</v>
      </c>
      <c r="Q98">
        <v>85</v>
      </c>
      <c r="R98">
        <v>91</v>
      </c>
    </row>
    <row r="99" spans="1:18" hidden="1" x14ac:dyDescent="0.25">
      <c r="A99">
        <v>98</v>
      </c>
      <c r="B99" t="s">
        <v>4355</v>
      </c>
      <c r="C99" t="s">
        <v>160</v>
      </c>
      <c r="D99" t="s">
        <v>47</v>
      </c>
      <c r="E99" t="s">
        <v>59</v>
      </c>
      <c r="F99" t="s">
        <v>60</v>
      </c>
      <c r="G99" t="s">
        <v>61</v>
      </c>
      <c r="H99">
        <v>1305</v>
      </c>
      <c r="I99" t="str">
        <f t="shared" si="4"/>
        <v>14th</v>
      </c>
      <c r="K99" t="s">
        <v>22</v>
      </c>
      <c r="L99" t="s">
        <v>22</v>
      </c>
      <c r="O99">
        <v>75650</v>
      </c>
      <c r="P99" s="8" t="s">
        <v>9536</v>
      </c>
      <c r="Q99">
        <v>12</v>
      </c>
      <c r="R99">
        <v>18</v>
      </c>
    </row>
    <row r="100" spans="1:18" hidden="1" x14ac:dyDescent="0.25">
      <c r="A100">
        <v>99</v>
      </c>
      <c r="B100" t="s">
        <v>4355</v>
      </c>
      <c r="C100" t="s">
        <v>160</v>
      </c>
      <c r="D100" t="s">
        <v>47</v>
      </c>
      <c r="E100" t="s">
        <v>59</v>
      </c>
      <c r="F100" t="s">
        <v>60</v>
      </c>
      <c r="G100" t="s">
        <v>61</v>
      </c>
      <c r="H100">
        <v>1305</v>
      </c>
      <c r="I100" t="str">
        <f t="shared" si="4"/>
        <v>14th</v>
      </c>
      <c r="K100" t="s">
        <v>22</v>
      </c>
      <c r="L100" t="s">
        <v>22</v>
      </c>
      <c r="O100">
        <v>75650</v>
      </c>
      <c r="P100" s="8" t="s">
        <v>9537</v>
      </c>
      <c r="Q100">
        <v>53</v>
      </c>
      <c r="R100">
        <v>59</v>
      </c>
    </row>
    <row r="101" spans="1:18" hidden="1" x14ac:dyDescent="0.25">
      <c r="A101">
        <v>100</v>
      </c>
      <c r="B101" t="s">
        <v>4355</v>
      </c>
      <c r="C101" t="s">
        <v>160</v>
      </c>
      <c r="D101" t="s">
        <v>47</v>
      </c>
      <c r="E101" t="s">
        <v>59</v>
      </c>
      <c r="F101" t="s">
        <v>60</v>
      </c>
      <c r="G101" t="s">
        <v>61</v>
      </c>
      <c r="H101">
        <v>1305</v>
      </c>
      <c r="I101" t="str">
        <f t="shared" si="4"/>
        <v>14th</v>
      </c>
      <c r="K101" t="s">
        <v>22</v>
      </c>
      <c r="L101" t="s">
        <v>22</v>
      </c>
      <c r="O101">
        <v>75650</v>
      </c>
      <c r="P101" s="8" t="s">
        <v>9538</v>
      </c>
      <c r="Q101">
        <v>105</v>
      </c>
      <c r="R101">
        <v>111</v>
      </c>
    </row>
    <row r="102" spans="1:18" hidden="1" x14ac:dyDescent="0.25">
      <c r="A102">
        <v>101</v>
      </c>
      <c r="B102" t="s">
        <v>4355</v>
      </c>
      <c r="C102" t="s">
        <v>160</v>
      </c>
      <c r="D102" t="s">
        <v>47</v>
      </c>
      <c r="E102" t="s">
        <v>59</v>
      </c>
      <c r="F102" t="s">
        <v>60</v>
      </c>
      <c r="G102" t="s">
        <v>61</v>
      </c>
      <c r="H102">
        <v>1305</v>
      </c>
      <c r="I102" t="str">
        <f t="shared" si="4"/>
        <v>14th</v>
      </c>
      <c r="K102" t="s">
        <v>22</v>
      </c>
      <c r="L102" t="s">
        <v>22</v>
      </c>
      <c r="O102">
        <v>75650</v>
      </c>
      <c r="P102" s="8" t="s">
        <v>9047</v>
      </c>
      <c r="Q102">
        <v>86</v>
      </c>
      <c r="R102">
        <v>92</v>
      </c>
    </row>
    <row r="103" spans="1:18" hidden="1" x14ac:dyDescent="0.25">
      <c r="A103">
        <v>102</v>
      </c>
      <c r="B103" t="s">
        <v>4355</v>
      </c>
      <c r="C103" t="s">
        <v>160</v>
      </c>
      <c r="D103" t="s">
        <v>47</v>
      </c>
      <c r="E103" t="s">
        <v>59</v>
      </c>
      <c r="F103" t="s">
        <v>60</v>
      </c>
      <c r="G103" t="s">
        <v>61</v>
      </c>
      <c r="H103">
        <v>1305</v>
      </c>
      <c r="I103" t="str">
        <f t="shared" si="4"/>
        <v>14th</v>
      </c>
      <c r="K103" t="s">
        <v>22</v>
      </c>
      <c r="L103" t="s">
        <v>22</v>
      </c>
      <c r="O103">
        <v>75650</v>
      </c>
      <c r="P103" s="8" t="s">
        <v>9539</v>
      </c>
      <c r="Q103">
        <v>41</v>
      </c>
      <c r="R103">
        <v>47</v>
      </c>
    </row>
    <row r="104" spans="1:18" hidden="1" x14ac:dyDescent="0.25">
      <c r="A104">
        <v>103</v>
      </c>
      <c r="B104" t="s">
        <v>4355</v>
      </c>
      <c r="C104" t="s">
        <v>160</v>
      </c>
      <c r="D104" t="s">
        <v>47</v>
      </c>
      <c r="E104" t="s">
        <v>59</v>
      </c>
      <c r="F104" t="s">
        <v>60</v>
      </c>
      <c r="G104" t="s">
        <v>61</v>
      </c>
      <c r="H104">
        <v>1305</v>
      </c>
      <c r="I104" t="str">
        <f t="shared" si="4"/>
        <v>14th</v>
      </c>
      <c r="K104" t="s">
        <v>22</v>
      </c>
      <c r="L104" t="s">
        <v>22</v>
      </c>
      <c r="O104">
        <v>75650</v>
      </c>
      <c r="P104" s="8" t="s">
        <v>9540</v>
      </c>
      <c r="Q104">
        <v>75</v>
      </c>
      <c r="R104">
        <v>81</v>
      </c>
    </row>
    <row r="105" spans="1:18" hidden="1" x14ac:dyDescent="0.25">
      <c r="A105">
        <v>104</v>
      </c>
      <c r="B105" t="s">
        <v>4355</v>
      </c>
      <c r="C105" t="s">
        <v>160</v>
      </c>
      <c r="D105" t="s">
        <v>47</v>
      </c>
      <c r="E105" t="s">
        <v>59</v>
      </c>
      <c r="F105" t="s">
        <v>60</v>
      </c>
      <c r="G105" t="s">
        <v>61</v>
      </c>
      <c r="H105">
        <v>1305</v>
      </c>
      <c r="I105" t="str">
        <f t="shared" si="4"/>
        <v>14th</v>
      </c>
      <c r="K105" t="s">
        <v>22</v>
      </c>
      <c r="L105" t="s">
        <v>22</v>
      </c>
      <c r="O105">
        <v>75650</v>
      </c>
      <c r="P105" s="8" t="s">
        <v>9541</v>
      </c>
      <c r="Q105">
        <v>22</v>
      </c>
      <c r="R105">
        <v>28</v>
      </c>
    </row>
    <row r="106" spans="1:18" hidden="1" x14ac:dyDescent="0.25">
      <c r="A106">
        <v>105</v>
      </c>
      <c r="B106" t="s">
        <v>4355</v>
      </c>
      <c r="C106" t="s">
        <v>160</v>
      </c>
      <c r="D106" t="s">
        <v>47</v>
      </c>
      <c r="E106" t="s">
        <v>63</v>
      </c>
      <c r="F106" t="s">
        <v>64</v>
      </c>
      <c r="G106" t="s">
        <v>65</v>
      </c>
      <c r="H106">
        <v>1369</v>
      </c>
      <c r="I106" t="str">
        <f t="shared" si="4"/>
        <v>14th</v>
      </c>
      <c r="K106" t="s">
        <v>66</v>
      </c>
      <c r="L106" t="s">
        <v>66</v>
      </c>
      <c r="O106">
        <v>53492</v>
      </c>
      <c r="P106" s="8" t="s">
        <v>9048</v>
      </c>
      <c r="Q106">
        <v>39</v>
      </c>
      <c r="R106">
        <v>45</v>
      </c>
    </row>
    <row r="107" spans="1:18" hidden="1" x14ac:dyDescent="0.25">
      <c r="A107">
        <v>106</v>
      </c>
      <c r="B107" t="s">
        <v>4355</v>
      </c>
      <c r="C107" t="s">
        <v>160</v>
      </c>
      <c r="D107" t="s">
        <v>47</v>
      </c>
      <c r="E107" t="s">
        <v>120</v>
      </c>
      <c r="F107" t="s">
        <v>40</v>
      </c>
      <c r="G107" t="s">
        <v>121</v>
      </c>
      <c r="H107">
        <v>1375</v>
      </c>
      <c r="I107" t="str">
        <f t="shared" si="4"/>
        <v>14th</v>
      </c>
      <c r="K107" t="s">
        <v>42</v>
      </c>
      <c r="L107" t="s">
        <v>42</v>
      </c>
      <c r="O107">
        <v>34693</v>
      </c>
      <c r="P107" s="8" t="s">
        <v>9049</v>
      </c>
      <c r="Q107">
        <v>82</v>
      </c>
      <c r="R107">
        <v>88</v>
      </c>
    </row>
    <row r="108" spans="1:18" hidden="1" x14ac:dyDescent="0.25">
      <c r="A108">
        <v>107</v>
      </c>
      <c r="B108" t="s">
        <v>4355</v>
      </c>
      <c r="C108" t="s">
        <v>160</v>
      </c>
      <c r="D108" t="s">
        <v>47</v>
      </c>
      <c r="E108" t="s">
        <v>120</v>
      </c>
      <c r="F108" t="s">
        <v>40</v>
      </c>
      <c r="G108" t="s">
        <v>121</v>
      </c>
      <c r="H108">
        <v>1375</v>
      </c>
      <c r="I108" t="str">
        <f t="shared" si="4"/>
        <v>14th</v>
      </c>
      <c r="K108" t="s">
        <v>42</v>
      </c>
      <c r="L108" t="s">
        <v>42</v>
      </c>
      <c r="O108">
        <v>34693</v>
      </c>
      <c r="P108" s="8" t="s">
        <v>9050</v>
      </c>
      <c r="Q108">
        <v>97</v>
      </c>
      <c r="R108">
        <v>103</v>
      </c>
    </row>
    <row r="109" spans="1:18" hidden="1" x14ac:dyDescent="0.25">
      <c r="A109">
        <v>108</v>
      </c>
      <c r="B109" t="s">
        <v>4355</v>
      </c>
      <c r="C109" t="s">
        <v>160</v>
      </c>
      <c r="D109" t="s">
        <v>47</v>
      </c>
      <c r="E109" t="s">
        <v>120</v>
      </c>
      <c r="F109" t="s">
        <v>40</v>
      </c>
      <c r="G109" t="s">
        <v>121</v>
      </c>
      <c r="H109">
        <v>1375</v>
      </c>
      <c r="I109" t="str">
        <f t="shared" si="4"/>
        <v>14th</v>
      </c>
      <c r="K109" t="s">
        <v>42</v>
      </c>
      <c r="L109" t="s">
        <v>42</v>
      </c>
      <c r="O109">
        <v>34693</v>
      </c>
      <c r="P109" s="8" t="s">
        <v>9542</v>
      </c>
      <c r="Q109">
        <v>64</v>
      </c>
      <c r="R109">
        <v>70</v>
      </c>
    </row>
    <row r="110" spans="1:18" hidden="1" x14ac:dyDescent="0.25">
      <c r="A110">
        <v>109</v>
      </c>
      <c r="B110" t="s">
        <v>4355</v>
      </c>
      <c r="C110" t="s">
        <v>160</v>
      </c>
      <c r="D110" t="s">
        <v>47</v>
      </c>
      <c r="E110" t="s">
        <v>120</v>
      </c>
      <c r="F110" t="s">
        <v>40</v>
      </c>
      <c r="G110" t="s">
        <v>121</v>
      </c>
      <c r="H110">
        <v>1375</v>
      </c>
      <c r="I110" t="str">
        <f t="shared" si="4"/>
        <v>14th</v>
      </c>
      <c r="K110" t="s">
        <v>42</v>
      </c>
      <c r="L110" t="s">
        <v>42</v>
      </c>
      <c r="O110">
        <v>34693</v>
      </c>
      <c r="P110" s="8" t="s">
        <v>9543</v>
      </c>
      <c r="Q110">
        <v>8</v>
      </c>
      <c r="R110">
        <v>14</v>
      </c>
    </row>
    <row r="111" spans="1:18" hidden="1" x14ac:dyDescent="0.25">
      <c r="A111">
        <v>110</v>
      </c>
      <c r="B111" t="s">
        <v>4355</v>
      </c>
      <c r="C111" t="s">
        <v>160</v>
      </c>
      <c r="D111" t="s">
        <v>47</v>
      </c>
      <c r="E111" t="s">
        <v>68</v>
      </c>
      <c r="F111" t="s">
        <v>69</v>
      </c>
      <c r="G111" t="s">
        <v>70</v>
      </c>
      <c r="H111">
        <v>1399</v>
      </c>
      <c r="I111" t="str">
        <f t="shared" si="4"/>
        <v>14th</v>
      </c>
      <c r="K111" t="s">
        <v>66</v>
      </c>
      <c r="L111" t="s">
        <v>66</v>
      </c>
      <c r="O111">
        <v>217105</v>
      </c>
      <c r="P111" s="8" t="s">
        <v>9544</v>
      </c>
      <c r="Q111">
        <v>17</v>
      </c>
      <c r="R111">
        <v>23</v>
      </c>
    </row>
    <row r="112" spans="1:18" hidden="1" x14ac:dyDescent="0.25">
      <c r="A112">
        <v>111</v>
      </c>
      <c r="B112" t="s">
        <v>4355</v>
      </c>
      <c r="C112" t="s">
        <v>160</v>
      </c>
      <c r="D112" t="s">
        <v>47</v>
      </c>
      <c r="E112" t="s">
        <v>68</v>
      </c>
      <c r="F112" t="s">
        <v>69</v>
      </c>
      <c r="G112" t="s">
        <v>70</v>
      </c>
      <c r="H112">
        <v>1399</v>
      </c>
      <c r="I112" t="str">
        <f t="shared" si="4"/>
        <v>14th</v>
      </c>
      <c r="K112" t="s">
        <v>66</v>
      </c>
      <c r="L112" t="s">
        <v>66</v>
      </c>
      <c r="O112">
        <v>217105</v>
      </c>
      <c r="P112" s="8" t="s">
        <v>9545</v>
      </c>
      <c r="Q112">
        <v>48</v>
      </c>
      <c r="R112">
        <v>54</v>
      </c>
    </row>
    <row r="113" spans="1:18" hidden="1" x14ac:dyDescent="0.25">
      <c r="A113">
        <v>112</v>
      </c>
      <c r="B113" t="s">
        <v>4355</v>
      </c>
      <c r="C113" t="s">
        <v>160</v>
      </c>
      <c r="D113" t="s">
        <v>47</v>
      </c>
      <c r="E113" t="s">
        <v>182</v>
      </c>
      <c r="F113" t="s">
        <v>183</v>
      </c>
      <c r="G113" t="s">
        <v>184</v>
      </c>
      <c r="H113">
        <v>1422</v>
      </c>
      <c r="I113" t="str">
        <f t="shared" si="4"/>
        <v>15th</v>
      </c>
      <c r="K113" t="s">
        <v>185</v>
      </c>
      <c r="L113" t="s">
        <v>185</v>
      </c>
      <c r="O113">
        <v>11277</v>
      </c>
      <c r="P113" s="8" t="s">
        <v>9546</v>
      </c>
      <c r="Q113">
        <v>223</v>
      </c>
      <c r="R113">
        <v>229</v>
      </c>
    </row>
    <row r="114" spans="1:18" hidden="1" x14ac:dyDescent="0.25">
      <c r="A114">
        <v>113</v>
      </c>
      <c r="B114" t="s">
        <v>4355</v>
      </c>
      <c r="C114" t="s">
        <v>160</v>
      </c>
      <c r="D114" t="s">
        <v>47</v>
      </c>
      <c r="E114" t="s">
        <v>182</v>
      </c>
      <c r="F114" t="s">
        <v>183</v>
      </c>
      <c r="G114" t="s">
        <v>184</v>
      </c>
      <c r="H114">
        <v>1422</v>
      </c>
      <c r="I114" t="str">
        <f t="shared" si="4"/>
        <v>15th</v>
      </c>
      <c r="K114" t="s">
        <v>185</v>
      </c>
      <c r="L114" t="s">
        <v>185</v>
      </c>
      <c r="O114">
        <v>11277</v>
      </c>
      <c r="P114" s="8" t="s">
        <v>9547</v>
      </c>
      <c r="Q114">
        <v>491</v>
      </c>
      <c r="R114">
        <v>497</v>
      </c>
    </row>
    <row r="115" spans="1:18" hidden="1" x14ac:dyDescent="0.25">
      <c r="A115">
        <v>114</v>
      </c>
      <c r="B115" t="s">
        <v>4355</v>
      </c>
      <c r="C115" t="s">
        <v>160</v>
      </c>
      <c r="D115" t="s">
        <v>47</v>
      </c>
      <c r="E115" t="s">
        <v>39</v>
      </c>
      <c r="F115" t="s">
        <v>40</v>
      </c>
      <c r="G115" t="s">
        <v>41</v>
      </c>
      <c r="H115">
        <v>1458</v>
      </c>
      <c r="I115" t="str">
        <f t="shared" si="4"/>
        <v>15th</v>
      </c>
      <c r="K115" t="s">
        <v>42</v>
      </c>
      <c r="L115" t="s">
        <v>42</v>
      </c>
      <c r="O115">
        <v>152174</v>
      </c>
      <c r="P115" s="8" t="s">
        <v>9548</v>
      </c>
      <c r="Q115">
        <v>139</v>
      </c>
      <c r="R115">
        <v>145</v>
      </c>
    </row>
    <row r="116" spans="1:18" hidden="1" x14ac:dyDescent="0.25">
      <c r="A116">
        <v>115</v>
      </c>
      <c r="B116" t="s">
        <v>4355</v>
      </c>
      <c r="C116" t="s">
        <v>160</v>
      </c>
      <c r="D116" t="s">
        <v>47</v>
      </c>
      <c r="E116" t="s">
        <v>39</v>
      </c>
      <c r="F116" t="s">
        <v>40</v>
      </c>
      <c r="G116" t="s">
        <v>41</v>
      </c>
      <c r="H116">
        <v>1458</v>
      </c>
      <c r="I116" t="str">
        <f t="shared" si="4"/>
        <v>15th</v>
      </c>
      <c r="K116" t="s">
        <v>42</v>
      </c>
      <c r="L116" t="s">
        <v>42</v>
      </c>
      <c r="O116">
        <v>152174</v>
      </c>
      <c r="P116" s="8" t="s">
        <v>9549</v>
      </c>
      <c r="Q116">
        <v>172</v>
      </c>
      <c r="R116">
        <v>178</v>
      </c>
    </row>
    <row r="117" spans="1:18" hidden="1" x14ac:dyDescent="0.25">
      <c r="A117">
        <v>116</v>
      </c>
      <c r="B117" t="s">
        <v>4355</v>
      </c>
      <c r="C117" t="s">
        <v>160</v>
      </c>
      <c r="D117" t="s">
        <v>47</v>
      </c>
      <c r="E117" t="s">
        <v>39</v>
      </c>
      <c r="F117" t="s">
        <v>40</v>
      </c>
      <c r="G117" t="s">
        <v>41</v>
      </c>
      <c r="H117">
        <v>1458</v>
      </c>
      <c r="I117" t="str">
        <f t="shared" si="4"/>
        <v>15th</v>
      </c>
      <c r="K117" t="s">
        <v>42</v>
      </c>
      <c r="L117" t="s">
        <v>42</v>
      </c>
      <c r="O117">
        <v>152174</v>
      </c>
      <c r="P117" s="8" t="s">
        <v>9550</v>
      </c>
      <c r="Q117">
        <v>69</v>
      </c>
      <c r="R117">
        <v>75</v>
      </c>
    </row>
    <row r="118" spans="1:18" hidden="1" x14ac:dyDescent="0.25">
      <c r="A118">
        <v>117</v>
      </c>
      <c r="B118" t="s">
        <v>4355</v>
      </c>
      <c r="C118" t="s">
        <v>160</v>
      </c>
      <c r="D118" t="s">
        <v>47</v>
      </c>
      <c r="E118" t="s">
        <v>19</v>
      </c>
      <c r="F118" t="s">
        <v>20</v>
      </c>
      <c r="G118" t="s">
        <v>21</v>
      </c>
      <c r="H118">
        <v>1489</v>
      </c>
      <c r="I118" t="str">
        <f t="shared" si="4"/>
        <v>15th</v>
      </c>
      <c r="K118" t="s">
        <v>22</v>
      </c>
      <c r="L118" t="s">
        <v>22</v>
      </c>
      <c r="O118">
        <v>43495</v>
      </c>
      <c r="P118" s="8" t="s">
        <v>9551</v>
      </c>
      <c r="Q118">
        <v>113</v>
      </c>
      <c r="R118">
        <v>119</v>
      </c>
    </row>
    <row r="119" spans="1:18" hidden="1" x14ac:dyDescent="0.25">
      <c r="A119">
        <v>118</v>
      </c>
      <c r="B119" t="s">
        <v>4355</v>
      </c>
      <c r="C119" t="s">
        <v>160</v>
      </c>
      <c r="D119" t="s">
        <v>47</v>
      </c>
      <c r="E119" t="s">
        <v>19</v>
      </c>
      <c r="F119" t="s">
        <v>20</v>
      </c>
      <c r="G119" t="s">
        <v>21</v>
      </c>
      <c r="H119">
        <v>1489</v>
      </c>
      <c r="I119" t="str">
        <f t="shared" si="4"/>
        <v>15th</v>
      </c>
      <c r="K119" t="s">
        <v>22</v>
      </c>
      <c r="L119" t="s">
        <v>22</v>
      </c>
      <c r="O119">
        <v>43495</v>
      </c>
      <c r="P119" s="8" t="s">
        <v>9552</v>
      </c>
      <c r="Q119">
        <v>152</v>
      </c>
      <c r="R119">
        <v>158</v>
      </c>
    </row>
    <row r="120" spans="1:18" hidden="1" x14ac:dyDescent="0.25">
      <c r="A120">
        <v>119</v>
      </c>
      <c r="B120" t="s">
        <v>4355</v>
      </c>
      <c r="C120" t="s">
        <v>160</v>
      </c>
      <c r="D120" t="s">
        <v>47</v>
      </c>
      <c r="E120" t="s">
        <v>193</v>
      </c>
      <c r="F120" t="s">
        <v>194</v>
      </c>
      <c r="G120" t="s">
        <v>195</v>
      </c>
      <c r="H120">
        <v>1644</v>
      </c>
      <c r="I120" t="str">
        <f t="shared" si="4"/>
        <v>17th</v>
      </c>
      <c r="J120" t="s">
        <v>196</v>
      </c>
      <c r="K120" t="s">
        <v>22</v>
      </c>
      <c r="L120" t="s">
        <v>22</v>
      </c>
      <c r="M120" t="s">
        <v>197</v>
      </c>
      <c r="O120">
        <v>3663</v>
      </c>
      <c r="P120" s="8" t="s">
        <v>9553</v>
      </c>
      <c r="Q120">
        <v>393</v>
      </c>
      <c r="R120">
        <v>398</v>
      </c>
    </row>
    <row r="121" spans="1:18" hidden="1" x14ac:dyDescent="0.25">
      <c r="A121">
        <v>120</v>
      </c>
      <c r="B121" t="s">
        <v>4355</v>
      </c>
      <c r="C121" t="s">
        <v>160</v>
      </c>
      <c r="D121" t="s">
        <v>47</v>
      </c>
      <c r="E121" t="s">
        <v>24</v>
      </c>
      <c r="F121" t="s">
        <v>25</v>
      </c>
      <c r="G121" t="s">
        <v>26</v>
      </c>
      <c r="H121">
        <v>1697</v>
      </c>
      <c r="I121" t="str">
        <f>IF(AND(H121&gt;1099,H121&lt;1200),"12th",IF(AND(H121&gt;1199,H121&lt;1300),"13th",IF(AND(H121&gt;1299,H121&lt;1400),"14th",IF(AND(H121&gt;1399,H121&lt;1500),"15th",IF(AND(H121&gt;1499,H121&lt;1600),"16th",IF(AND(H121&gt;1599,H121&lt;1700),"17th",IF(AND(H121&gt;1699,H121&lt;1800),"18th",IF(H121="fin 12e","12th","NO"))))))))</f>
        <v>17th</v>
      </c>
      <c r="K121" t="s">
        <v>27</v>
      </c>
      <c r="L121" t="s">
        <v>27</v>
      </c>
      <c r="O121">
        <v>102345</v>
      </c>
      <c r="P121" s="8" t="s">
        <v>9554</v>
      </c>
      <c r="Q121">
        <v>607</v>
      </c>
      <c r="R121">
        <v>613</v>
      </c>
    </row>
    <row r="122" spans="1:18" hidden="1" x14ac:dyDescent="0.25">
      <c r="A122">
        <v>121</v>
      </c>
      <c r="B122" t="s">
        <v>4355</v>
      </c>
      <c r="C122" t="s">
        <v>160</v>
      </c>
      <c r="D122" t="s">
        <v>47</v>
      </c>
      <c r="E122" t="s">
        <v>24</v>
      </c>
      <c r="F122" t="s">
        <v>25</v>
      </c>
      <c r="G122" t="s">
        <v>26</v>
      </c>
      <c r="H122">
        <v>1697</v>
      </c>
      <c r="I122" t="str">
        <f>IF(AND(H122&gt;1099,H122&lt;1200),"12th",IF(AND(H122&gt;1199,H122&lt;1300),"13th",IF(AND(H122&gt;1299,H122&lt;1400),"14th",IF(AND(H122&gt;1399,H122&lt;1500),"15th",IF(AND(H122&gt;1499,H122&lt;1600),"16th",IF(AND(H122&gt;1599,H122&lt;1700),"17th",IF(AND(H122&gt;1699,H122&lt;1800),"18th",IF(H122="fin 12e","12th","NO"))))))))</f>
        <v>17th</v>
      </c>
      <c r="K122" t="s">
        <v>27</v>
      </c>
      <c r="L122" t="s">
        <v>27</v>
      </c>
      <c r="O122">
        <v>102345</v>
      </c>
      <c r="P122" s="8" t="s">
        <v>9555</v>
      </c>
      <c r="Q122">
        <v>18</v>
      </c>
      <c r="R122">
        <v>24</v>
      </c>
    </row>
    <row r="123" spans="1:18" hidden="1" x14ac:dyDescent="0.25">
      <c r="A123">
        <v>122</v>
      </c>
      <c r="B123" t="s">
        <v>4355</v>
      </c>
      <c r="C123" t="s">
        <v>201</v>
      </c>
      <c r="D123" t="s">
        <v>47</v>
      </c>
      <c r="E123" t="s">
        <v>59</v>
      </c>
      <c r="F123" t="s">
        <v>60</v>
      </c>
      <c r="G123" t="s">
        <v>61</v>
      </c>
      <c r="H123">
        <v>1305</v>
      </c>
      <c r="I123" t="str">
        <f t="shared" ref="I123:I165" si="5">IF(AND(H123&gt;1099,H123&lt;1200),"12th",IF(AND(H123&gt;1199,H123&lt;1300),"13th",IF(AND(H123&gt;1299,H123&lt;1400),"14th",IF(AND(H123&gt;1399,H123&lt;1500),"15th",IF(AND(H123&gt;1499,H123&lt;1600),"16th",IF(AND(H123&gt;1599,H123&lt;1700),"17th",IF(AND(H123&gt;1699,H123&lt;1800),"18th","NO")))))))</f>
        <v>14th</v>
      </c>
      <c r="K123" t="s">
        <v>22</v>
      </c>
      <c r="L123" t="s">
        <v>22</v>
      </c>
      <c r="O123">
        <v>75650</v>
      </c>
      <c r="P123" s="8" t="s">
        <v>9556</v>
      </c>
      <c r="Q123">
        <v>31</v>
      </c>
      <c r="R123">
        <v>38</v>
      </c>
    </row>
    <row r="124" spans="1:18" hidden="1" x14ac:dyDescent="0.25">
      <c r="A124">
        <v>123</v>
      </c>
      <c r="B124" t="s">
        <v>4355</v>
      </c>
      <c r="C124" t="s">
        <v>201</v>
      </c>
      <c r="D124" t="s">
        <v>47</v>
      </c>
      <c r="E124" t="s">
        <v>120</v>
      </c>
      <c r="F124" t="s">
        <v>40</v>
      </c>
      <c r="G124" t="s">
        <v>121</v>
      </c>
      <c r="H124">
        <v>1375</v>
      </c>
      <c r="I124" t="str">
        <f t="shared" si="5"/>
        <v>14th</v>
      </c>
      <c r="K124" t="s">
        <v>42</v>
      </c>
      <c r="L124" t="s">
        <v>42</v>
      </c>
      <c r="O124">
        <v>34693</v>
      </c>
      <c r="P124" s="8" t="s">
        <v>9557</v>
      </c>
      <c r="Q124">
        <v>48</v>
      </c>
      <c r="R124">
        <v>55</v>
      </c>
    </row>
    <row r="125" spans="1:18" hidden="1" x14ac:dyDescent="0.25">
      <c r="A125">
        <v>124</v>
      </c>
      <c r="B125" t="s">
        <v>4355</v>
      </c>
      <c r="C125" t="s">
        <v>201</v>
      </c>
      <c r="D125" t="s">
        <v>47</v>
      </c>
      <c r="E125" t="s">
        <v>120</v>
      </c>
      <c r="F125" t="s">
        <v>40</v>
      </c>
      <c r="G125" t="s">
        <v>121</v>
      </c>
      <c r="H125">
        <v>1375</v>
      </c>
      <c r="I125" t="str">
        <f t="shared" si="5"/>
        <v>14th</v>
      </c>
      <c r="K125" t="s">
        <v>42</v>
      </c>
      <c r="L125" t="s">
        <v>42</v>
      </c>
      <c r="O125">
        <v>34693</v>
      </c>
      <c r="P125" s="8" t="s">
        <v>9558</v>
      </c>
      <c r="Q125">
        <v>179</v>
      </c>
      <c r="R125">
        <v>186</v>
      </c>
    </row>
    <row r="126" spans="1:18" hidden="1" x14ac:dyDescent="0.25">
      <c r="A126">
        <v>125</v>
      </c>
      <c r="B126" t="s">
        <v>4355</v>
      </c>
      <c r="C126" t="s">
        <v>201</v>
      </c>
      <c r="D126" t="s">
        <v>47</v>
      </c>
      <c r="E126" t="s">
        <v>120</v>
      </c>
      <c r="F126" t="s">
        <v>40</v>
      </c>
      <c r="G126" t="s">
        <v>121</v>
      </c>
      <c r="H126">
        <v>1375</v>
      </c>
      <c r="I126" t="str">
        <f t="shared" si="5"/>
        <v>14th</v>
      </c>
      <c r="K126" t="s">
        <v>42</v>
      </c>
      <c r="L126" t="s">
        <v>42</v>
      </c>
      <c r="O126">
        <v>34693</v>
      </c>
      <c r="P126" s="8" t="s">
        <v>9051</v>
      </c>
      <c r="Q126">
        <v>36</v>
      </c>
      <c r="R126">
        <v>44</v>
      </c>
    </row>
    <row r="127" spans="1:18" hidden="1" x14ac:dyDescent="0.25">
      <c r="A127">
        <v>126</v>
      </c>
      <c r="B127" t="s">
        <v>4355</v>
      </c>
      <c r="C127" t="s">
        <v>201</v>
      </c>
      <c r="D127" t="s">
        <v>47</v>
      </c>
      <c r="E127" t="s">
        <v>120</v>
      </c>
      <c r="F127" t="s">
        <v>40</v>
      </c>
      <c r="G127" t="s">
        <v>121</v>
      </c>
      <c r="H127">
        <v>1375</v>
      </c>
      <c r="I127" t="str">
        <f t="shared" si="5"/>
        <v>14th</v>
      </c>
      <c r="K127" t="s">
        <v>42</v>
      </c>
      <c r="L127" t="s">
        <v>42</v>
      </c>
      <c r="O127">
        <v>34693</v>
      </c>
      <c r="P127" s="8" t="s">
        <v>9559</v>
      </c>
      <c r="Q127">
        <v>339</v>
      </c>
      <c r="R127">
        <v>346</v>
      </c>
    </row>
    <row r="128" spans="1:18" hidden="1" x14ac:dyDescent="0.25">
      <c r="A128">
        <v>127</v>
      </c>
      <c r="B128" t="s">
        <v>4355</v>
      </c>
      <c r="C128" t="s">
        <v>201</v>
      </c>
      <c r="D128" t="s">
        <v>47</v>
      </c>
      <c r="E128" t="s">
        <v>120</v>
      </c>
      <c r="F128" t="s">
        <v>40</v>
      </c>
      <c r="G128" t="s">
        <v>121</v>
      </c>
      <c r="H128">
        <v>1375</v>
      </c>
      <c r="I128" t="str">
        <f t="shared" si="5"/>
        <v>14th</v>
      </c>
      <c r="K128" t="s">
        <v>42</v>
      </c>
      <c r="L128" t="s">
        <v>42</v>
      </c>
      <c r="O128">
        <v>34693</v>
      </c>
      <c r="P128" s="8" t="s">
        <v>9560</v>
      </c>
      <c r="Q128">
        <v>110</v>
      </c>
      <c r="R128">
        <v>117</v>
      </c>
    </row>
    <row r="129" spans="1:18" hidden="1" x14ac:dyDescent="0.25">
      <c r="A129">
        <v>128</v>
      </c>
      <c r="B129" t="s">
        <v>4355</v>
      </c>
      <c r="C129" t="s">
        <v>201</v>
      </c>
      <c r="D129" t="s">
        <v>47</v>
      </c>
      <c r="E129" t="s">
        <v>120</v>
      </c>
      <c r="F129" t="s">
        <v>40</v>
      </c>
      <c r="G129" t="s">
        <v>121</v>
      </c>
      <c r="H129">
        <v>1375</v>
      </c>
      <c r="I129" t="str">
        <f t="shared" si="5"/>
        <v>14th</v>
      </c>
      <c r="K129" t="s">
        <v>42</v>
      </c>
      <c r="L129" t="s">
        <v>42</v>
      </c>
      <c r="O129">
        <v>34693</v>
      </c>
      <c r="P129" s="8" t="s">
        <v>9561</v>
      </c>
      <c r="Q129">
        <v>26</v>
      </c>
      <c r="R129">
        <v>33</v>
      </c>
    </row>
    <row r="130" spans="1:18" hidden="1" x14ac:dyDescent="0.25">
      <c r="A130">
        <v>129</v>
      </c>
      <c r="B130" t="s">
        <v>4355</v>
      </c>
      <c r="C130" t="s">
        <v>201</v>
      </c>
      <c r="D130" t="s">
        <v>47</v>
      </c>
      <c r="E130" t="s">
        <v>39</v>
      </c>
      <c r="F130" t="s">
        <v>40</v>
      </c>
      <c r="G130" t="s">
        <v>41</v>
      </c>
      <c r="H130">
        <v>1458</v>
      </c>
      <c r="I130" t="str">
        <f t="shared" si="5"/>
        <v>15th</v>
      </c>
      <c r="K130" t="s">
        <v>42</v>
      </c>
      <c r="L130" t="s">
        <v>42</v>
      </c>
      <c r="O130">
        <v>152174</v>
      </c>
      <c r="P130" s="8" t="s">
        <v>9562</v>
      </c>
      <c r="Q130">
        <v>52</v>
      </c>
      <c r="R130">
        <v>59</v>
      </c>
    </row>
    <row r="131" spans="1:18" hidden="1" x14ac:dyDescent="0.25">
      <c r="A131">
        <v>130</v>
      </c>
      <c r="B131" t="s">
        <v>4355</v>
      </c>
      <c r="C131" t="s">
        <v>201</v>
      </c>
      <c r="D131" t="s">
        <v>47</v>
      </c>
      <c r="E131" t="s">
        <v>39</v>
      </c>
      <c r="F131" t="s">
        <v>40</v>
      </c>
      <c r="G131" t="s">
        <v>41</v>
      </c>
      <c r="H131">
        <v>1458</v>
      </c>
      <c r="I131" t="str">
        <f t="shared" si="5"/>
        <v>15th</v>
      </c>
      <c r="K131" t="s">
        <v>42</v>
      </c>
      <c r="L131" t="s">
        <v>42</v>
      </c>
      <c r="O131">
        <v>152174</v>
      </c>
      <c r="P131" s="8" t="s">
        <v>9052</v>
      </c>
      <c r="Q131">
        <v>39</v>
      </c>
      <c r="R131">
        <v>46</v>
      </c>
    </row>
    <row r="132" spans="1:18" hidden="1" x14ac:dyDescent="0.25">
      <c r="A132">
        <v>131</v>
      </c>
      <c r="B132" t="s">
        <v>4355</v>
      </c>
      <c r="C132" t="s">
        <v>201</v>
      </c>
      <c r="D132" t="s">
        <v>47</v>
      </c>
      <c r="E132" t="s">
        <v>39</v>
      </c>
      <c r="F132" t="s">
        <v>40</v>
      </c>
      <c r="G132" t="s">
        <v>41</v>
      </c>
      <c r="H132">
        <v>1458</v>
      </c>
      <c r="I132" t="str">
        <f t="shared" si="5"/>
        <v>15th</v>
      </c>
      <c r="K132" t="s">
        <v>42</v>
      </c>
      <c r="L132" t="s">
        <v>42</v>
      </c>
      <c r="O132">
        <v>152174</v>
      </c>
      <c r="P132" s="8" t="s">
        <v>9563</v>
      </c>
      <c r="Q132">
        <v>159</v>
      </c>
      <c r="R132">
        <v>166</v>
      </c>
    </row>
    <row r="133" spans="1:18" hidden="1" x14ac:dyDescent="0.25">
      <c r="A133">
        <v>132</v>
      </c>
      <c r="B133" t="s">
        <v>4355</v>
      </c>
      <c r="C133" t="s">
        <v>201</v>
      </c>
      <c r="D133" t="s">
        <v>47</v>
      </c>
      <c r="E133" t="s">
        <v>39</v>
      </c>
      <c r="F133" t="s">
        <v>40</v>
      </c>
      <c r="G133" t="s">
        <v>41</v>
      </c>
      <c r="H133">
        <v>1458</v>
      </c>
      <c r="I133" t="str">
        <f t="shared" si="5"/>
        <v>15th</v>
      </c>
      <c r="K133" t="s">
        <v>42</v>
      </c>
      <c r="L133" t="s">
        <v>42</v>
      </c>
      <c r="O133">
        <v>152174</v>
      </c>
      <c r="P133" s="8" t="s">
        <v>9564</v>
      </c>
      <c r="Q133">
        <v>143</v>
      </c>
      <c r="R133">
        <v>150</v>
      </c>
    </row>
    <row r="134" spans="1:18" hidden="1" x14ac:dyDescent="0.25">
      <c r="A134">
        <v>133</v>
      </c>
      <c r="B134" t="s">
        <v>4355</v>
      </c>
      <c r="C134" t="s">
        <v>201</v>
      </c>
      <c r="D134" t="s">
        <v>47</v>
      </c>
      <c r="E134" t="s">
        <v>39</v>
      </c>
      <c r="F134" t="s">
        <v>40</v>
      </c>
      <c r="G134" t="s">
        <v>41</v>
      </c>
      <c r="H134">
        <v>1458</v>
      </c>
      <c r="I134" t="str">
        <f t="shared" si="5"/>
        <v>15th</v>
      </c>
      <c r="K134" t="s">
        <v>42</v>
      </c>
      <c r="L134" t="s">
        <v>42</v>
      </c>
      <c r="O134">
        <v>152174</v>
      </c>
      <c r="P134" s="8" t="s">
        <v>9565</v>
      </c>
      <c r="Q134">
        <v>96</v>
      </c>
      <c r="R134">
        <v>103</v>
      </c>
    </row>
    <row r="135" spans="1:18" hidden="1" x14ac:dyDescent="0.25">
      <c r="A135">
        <v>134</v>
      </c>
      <c r="B135" t="s">
        <v>4355</v>
      </c>
      <c r="C135" t="s">
        <v>201</v>
      </c>
      <c r="D135" t="s">
        <v>47</v>
      </c>
      <c r="E135" t="s">
        <v>19</v>
      </c>
      <c r="F135" t="s">
        <v>20</v>
      </c>
      <c r="G135" t="s">
        <v>21</v>
      </c>
      <c r="H135">
        <v>1489</v>
      </c>
      <c r="I135" t="str">
        <f t="shared" si="5"/>
        <v>15th</v>
      </c>
      <c r="K135" t="s">
        <v>22</v>
      </c>
      <c r="L135" t="s">
        <v>22</v>
      </c>
      <c r="O135">
        <v>43495</v>
      </c>
      <c r="P135" s="8" t="s">
        <v>9566</v>
      </c>
      <c r="Q135">
        <v>94</v>
      </c>
      <c r="R135">
        <v>101</v>
      </c>
    </row>
    <row r="136" spans="1:18" hidden="1" x14ac:dyDescent="0.25">
      <c r="A136">
        <v>135</v>
      </c>
      <c r="B136" t="s">
        <v>4355</v>
      </c>
      <c r="C136" t="s">
        <v>201</v>
      </c>
      <c r="D136" t="s">
        <v>47</v>
      </c>
      <c r="E136" t="s">
        <v>19</v>
      </c>
      <c r="F136" t="s">
        <v>20</v>
      </c>
      <c r="G136" t="s">
        <v>21</v>
      </c>
      <c r="H136">
        <v>1489</v>
      </c>
      <c r="I136" t="str">
        <f t="shared" si="5"/>
        <v>15th</v>
      </c>
      <c r="K136" t="s">
        <v>22</v>
      </c>
      <c r="L136" t="s">
        <v>22</v>
      </c>
      <c r="O136">
        <v>43495</v>
      </c>
      <c r="P136" s="8" t="s">
        <v>9567</v>
      </c>
      <c r="Q136">
        <v>24</v>
      </c>
      <c r="R136">
        <v>31</v>
      </c>
    </row>
    <row r="137" spans="1:18" hidden="1" x14ac:dyDescent="0.25">
      <c r="A137">
        <v>136</v>
      </c>
      <c r="B137" t="s">
        <v>4355</v>
      </c>
      <c r="C137" t="s">
        <v>201</v>
      </c>
      <c r="D137" t="s">
        <v>47</v>
      </c>
      <c r="E137" t="s">
        <v>19</v>
      </c>
      <c r="F137" t="s">
        <v>20</v>
      </c>
      <c r="G137" t="s">
        <v>21</v>
      </c>
      <c r="H137">
        <v>1489</v>
      </c>
      <c r="I137" t="str">
        <f t="shared" si="5"/>
        <v>15th</v>
      </c>
      <c r="K137" t="s">
        <v>22</v>
      </c>
      <c r="L137" t="s">
        <v>22</v>
      </c>
      <c r="O137">
        <v>43495</v>
      </c>
      <c r="P137" s="8" t="s">
        <v>9568</v>
      </c>
      <c r="Q137">
        <v>4</v>
      </c>
      <c r="R137">
        <v>12</v>
      </c>
    </row>
    <row r="138" spans="1:18" hidden="1" x14ac:dyDescent="0.25">
      <c r="A138">
        <v>137</v>
      </c>
      <c r="B138" t="s">
        <v>4355</v>
      </c>
      <c r="C138" t="s">
        <v>201</v>
      </c>
      <c r="D138" t="s">
        <v>47</v>
      </c>
      <c r="E138" t="s">
        <v>217</v>
      </c>
      <c r="F138" t="s">
        <v>218</v>
      </c>
      <c r="G138" t="s">
        <v>36</v>
      </c>
      <c r="H138">
        <v>1569</v>
      </c>
      <c r="I138" t="str">
        <f t="shared" si="5"/>
        <v>16th</v>
      </c>
      <c r="K138" t="s">
        <v>36</v>
      </c>
      <c r="L138" t="s">
        <v>36</v>
      </c>
      <c r="O138">
        <v>40770</v>
      </c>
      <c r="P138" s="8" t="s">
        <v>9569</v>
      </c>
      <c r="Q138">
        <v>244</v>
      </c>
      <c r="R138">
        <v>251</v>
      </c>
    </row>
    <row r="139" spans="1:18" hidden="1" x14ac:dyDescent="0.25">
      <c r="A139">
        <v>138</v>
      </c>
      <c r="B139" t="s">
        <v>4355</v>
      </c>
      <c r="C139" t="s">
        <v>201</v>
      </c>
      <c r="D139" t="s">
        <v>47</v>
      </c>
      <c r="E139" t="s">
        <v>217</v>
      </c>
      <c r="F139" t="s">
        <v>218</v>
      </c>
      <c r="G139" t="s">
        <v>36</v>
      </c>
      <c r="H139">
        <v>1569</v>
      </c>
      <c r="I139" t="str">
        <f t="shared" si="5"/>
        <v>16th</v>
      </c>
      <c r="K139" t="s">
        <v>36</v>
      </c>
      <c r="L139" t="s">
        <v>36</v>
      </c>
      <c r="O139">
        <v>40770</v>
      </c>
      <c r="P139" s="8" t="s">
        <v>9570</v>
      </c>
      <c r="Q139">
        <v>372</v>
      </c>
      <c r="R139">
        <v>379</v>
      </c>
    </row>
    <row r="140" spans="1:18" hidden="1" x14ac:dyDescent="0.25">
      <c r="A140">
        <v>139</v>
      </c>
      <c r="B140" t="s">
        <v>4355</v>
      </c>
      <c r="C140" t="s">
        <v>201</v>
      </c>
      <c r="D140" t="s">
        <v>47</v>
      </c>
      <c r="E140" t="s">
        <v>24</v>
      </c>
      <c r="F140" t="s">
        <v>25</v>
      </c>
      <c r="G140" t="s">
        <v>26</v>
      </c>
      <c r="H140">
        <v>1697</v>
      </c>
      <c r="I140" t="str">
        <f t="shared" si="5"/>
        <v>17th</v>
      </c>
      <c r="K140" t="s">
        <v>27</v>
      </c>
      <c r="L140" t="s">
        <v>27</v>
      </c>
      <c r="O140">
        <v>102345</v>
      </c>
      <c r="P140" s="8" t="s">
        <v>9571</v>
      </c>
      <c r="Q140">
        <v>16</v>
      </c>
      <c r="R140">
        <v>22</v>
      </c>
    </row>
    <row r="141" spans="1:18" hidden="1" x14ac:dyDescent="0.25">
      <c r="A141">
        <v>140</v>
      </c>
      <c r="B141" t="s">
        <v>4355</v>
      </c>
      <c r="C141" t="s">
        <v>201</v>
      </c>
      <c r="D141" t="s">
        <v>47</v>
      </c>
      <c r="E141" t="s">
        <v>24</v>
      </c>
      <c r="F141" t="s">
        <v>25</v>
      </c>
      <c r="G141" t="s">
        <v>26</v>
      </c>
      <c r="H141">
        <v>1697</v>
      </c>
      <c r="I141" t="str">
        <f t="shared" si="5"/>
        <v>17th</v>
      </c>
      <c r="K141" t="s">
        <v>27</v>
      </c>
      <c r="L141" t="s">
        <v>27</v>
      </c>
      <c r="O141">
        <v>102345</v>
      </c>
      <c r="P141" s="8" t="s">
        <v>9572</v>
      </c>
      <c r="Q141">
        <v>189</v>
      </c>
      <c r="R141">
        <v>196</v>
      </c>
    </row>
    <row r="142" spans="1:18" hidden="1" x14ac:dyDescent="0.25">
      <c r="A142">
        <v>141</v>
      </c>
      <c r="B142" t="s">
        <v>4355</v>
      </c>
      <c r="C142" t="s">
        <v>201</v>
      </c>
      <c r="D142" t="s">
        <v>47</v>
      </c>
      <c r="E142" t="s">
        <v>24</v>
      </c>
      <c r="F142" t="s">
        <v>25</v>
      </c>
      <c r="G142" t="s">
        <v>26</v>
      </c>
      <c r="H142">
        <v>1697</v>
      </c>
      <c r="I142" t="str">
        <f t="shared" si="5"/>
        <v>17th</v>
      </c>
      <c r="K142" t="s">
        <v>27</v>
      </c>
      <c r="L142" t="s">
        <v>27</v>
      </c>
      <c r="O142">
        <v>102345</v>
      </c>
      <c r="P142" s="8" t="s">
        <v>9573</v>
      </c>
      <c r="Q142">
        <v>195</v>
      </c>
      <c r="R142">
        <v>201</v>
      </c>
    </row>
    <row r="143" spans="1:18" hidden="1" x14ac:dyDescent="0.25">
      <c r="A143">
        <v>142</v>
      </c>
      <c r="B143" t="s">
        <v>4355</v>
      </c>
      <c r="C143" t="s">
        <v>201</v>
      </c>
      <c r="D143" t="s">
        <v>47</v>
      </c>
      <c r="E143" t="s">
        <v>24</v>
      </c>
      <c r="F143" t="s">
        <v>25</v>
      </c>
      <c r="G143" t="s">
        <v>26</v>
      </c>
      <c r="H143">
        <v>1697</v>
      </c>
      <c r="I143" t="str">
        <f t="shared" si="5"/>
        <v>17th</v>
      </c>
      <c r="K143" t="s">
        <v>27</v>
      </c>
      <c r="L143" t="s">
        <v>27</v>
      </c>
      <c r="O143">
        <v>102345</v>
      </c>
      <c r="P143" s="8" t="s">
        <v>9574</v>
      </c>
      <c r="Q143">
        <v>59</v>
      </c>
      <c r="R143">
        <v>65</v>
      </c>
    </row>
    <row r="144" spans="1:18" hidden="1" x14ac:dyDescent="0.25">
      <c r="A144">
        <v>143</v>
      </c>
      <c r="B144" t="s">
        <v>4355</v>
      </c>
      <c r="C144" t="s">
        <v>201</v>
      </c>
      <c r="D144" t="s">
        <v>47</v>
      </c>
      <c r="E144" t="s">
        <v>24</v>
      </c>
      <c r="F144" t="s">
        <v>25</v>
      </c>
      <c r="G144" t="s">
        <v>26</v>
      </c>
      <c r="H144">
        <v>1697</v>
      </c>
      <c r="I144" t="str">
        <f t="shared" si="5"/>
        <v>17th</v>
      </c>
      <c r="K144" t="s">
        <v>27</v>
      </c>
      <c r="L144" t="s">
        <v>27</v>
      </c>
      <c r="O144">
        <v>102345</v>
      </c>
      <c r="P144" s="8" t="s">
        <v>9575</v>
      </c>
      <c r="Q144">
        <v>67</v>
      </c>
      <c r="R144">
        <v>73</v>
      </c>
    </row>
    <row r="145" spans="1:18" hidden="1" x14ac:dyDescent="0.25">
      <c r="A145">
        <v>144</v>
      </c>
      <c r="B145" t="s">
        <v>4355</v>
      </c>
      <c r="C145" t="s">
        <v>201</v>
      </c>
      <c r="D145" t="s">
        <v>47</v>
      </c>
      <c r="E145" t="s">
        <v>24</v>
      </c>
      <c r="F145" t="s">
        <v>25</v>
      </c>
      <c r="G145" t="s">
        <v>26</v>
      </c>
      <c r="H145">
        <v>1697</v>
      </c>
      <c r="I145" t="str">
        <f t="shared" si="5"/>
        <v>17th</v>
      </c>
      <c r="K145" t="s">
        <v>27</v>
      </c>
      <c r="L145" t="s">
        <v>27</v>
      </c>
      <c r="O145">
        <v>102345</v>
      </c>
      <c r="P145" s="8" t="s">
        <v>9576</v>
      </c>
      <c r="Q145">
        <v>47</v>
      </c>
      <c r="R145">
        <v>53</v>
      </c>
    </row>
    <row r="146" spans="1:18" hidden="1" x14ac:dyDescent="0.25">
      <c r="A146">
        <v>145</v>
      </c>
      <c r="B146" t="s">
        <v>4355</v>
      </c>
      <c r="C146" t="s">
        <v>201</v>
      </c>
      <c r="D146" t="s">
        <v>47</v>
      </c>
      <c r="E146" t="s">
        <v>24</v>
      </c>
      <c r="F146" t="s">
        <v>25</v>
      </c>
      <c r="G146" t="s">
        <v>26</v>
      </c>
      <c r="H146">
        <v>1697</v>
      </c>
      <c r="I146" t="str">
        <f t="shared" si="5"/>
        <v>17th</v>
      </c>
      <c r="K146" t="s">
        <v>27</v>
      </c>
      <c r="L146" t="s">
        <v>27</v>
      </c>
      <c r="O146">
        <v>102345</v>
      </c>
      <c r="P146" s="8" t="s">
        <v>9577</v>
      </c>
      <c r="Q146">
        <v>73</v>
      </c>
      <c r="R146">
        <v>79</v>
      </c>
    </row>
    <row r="147" spans="1:18" hidden="1" x14ac:dyDescent="0.25">
      <c r="A147">
        <v>146</v>
      </c>
      <c r="B147" t="s">
        <v>4355</v>
      </c>
      <c r="C147" t="s">
        <v>201</v>
      </c>
      <c r="D147" t="s">
        <v>47</v>
      </c>
      <c r="E147" t="s">
        <v>24</v>
      </c>
      <c r="F147" t="s">
        <v>25</v>
      </c>
      <c r="G147" t="s">
        <v>26</v>
      </c>
      <c r="H147">
        <v>1697</v>
      </c>
      <c r="I147" t="str">
        <f t="shared" si="5"/>
        <v>17th</v>
      </c>
      <c r="K147" t="s">
        <v>27</v>
      </c>
      <c r="L147" t="s">
        <v>27</v>
      </c>
      <c r="O147">
        <v>102345</v>
      </c>
      <c r="P147" s="8" t="s">
        <v>9578</v>
      </c>
      <c r="Q147">
        <v>64</v>
      </c>
      <c r="R147">
        <v>70</v>
      </c>
    </row>
    <row r="148" spans="1:18" hidden="1" x14ac:dyDescent="0.25">
      <c r="A148">
        <v>147</v>
      </c>
      <c r="B148" t="s">
        <v>4355</v>
      </c>
      <c r="C148" t="s">
        <v>201</v>
      </c>
      <c r="D148" t="s">
        <v>47</v>
      </c>
      <c r="E148" t="s">
        <v>24</v>
      </c>
      <c r="F148" t="s">
        <v>25</v>
      </c>
      <c r="G148" t="s">
        <v>26</v>
      </c>
      <c r="H148">
        <v>1697</v>
      </c>
      <c r="I148" t="str">
        <f t="shared" si="5"/>
        <v>17th</v>
      </c>
      <c r="K148" t="s">
        <v>27</v>
      </c>
      <c r="L148" t="s">
        <v>27</v>
      </c>
      <c r="O148">
        <v>102345</v>
      </c>
      <c r="P148" s="8" t="s">
        <v>9053</v>
      </c>
      <c r="Q148">
        <v>35</v>
      </c>
      <c r="R148">
        <v>41</v>
      </c>
    </row>
    <row r="149" spans="1:18" hidden="1" x14ac:dyDescent="0.25">
      <c r="A149">
        <v>148</v>
      </c>
      <c r="B149" t="s">
        <v>4355</v>
      </c>
      <c r="C149" t="s">
        <v>201</v>
      </c>
      <c r="D149" t="s">
        <v>47</v>
      </c>
      <c r="E149" t="s">
        <v>24</v>
      </c>
      <c r="F149" t="s">
        <v>25</v>
      </c>
      <c r="G149" t="s">
        <v>26</v>
      </c>
      <c r="H149">
        <v>1697</v>
      </c>
      <c r="I149" t="str">
        <f t="shared" si="5"/>
        <v>17th</v>
      </c>
      <c r="K149" t="s">
        <v>27</v>
      </c>
      <c r="L149" t="s">
        <v>27</v>
      </c>
      <c r="O149">
        <v>102345</v>
      </c>
      <c r="P149" s="8" t="s">
        <v>9579</v>
      </c>
      <c r="Q149">
        <v>53</v>
      </c>
      <c r="R149">
        <v>59</v>
      </c>
    </row>
    <row r="150" spans="1:18" hidden="1" x14ac:dyDescent="0.25">
      <c r="A150">
        <v>149</v>
      </c>
      <c r="B150" t="s">
        <v>4355</v>
      </c>
      <c r="C150" t="s">
        <v>201</v>
      </c>
      <c r="D150" t="s">
        <v>47</v>
      </c>
      <c r="E150" t="s">
        <v>24</v>
      </c>
      <c r="F150" t="s">
        <v>25</v>
      </c>
      <c r="G150" t="s">
        <v>26</v>
      </c>
      <c r="H150">
        <v>1697</v>
      </c>
      <c r="I150" t="str">
        <f t="shared" si="5"/>
        <v>17th</v>
      </c>
      <c r="K150" t="s">
        <v>27</v>
      </c>
      <c r="L150" t="s">
        <v>27</v>
      </c>
      <c r="O150">
        <v>102345</v>
      </c>
      <c r="P150" s="8" t="s">
        <v>9580</v>
      </c>
      <c r="Q150">
        <v>327</v>
      </c>
      <c r="R150">
        <v>334</v>
      </c>
    </row>
    <row r="151" spans="1:18" hidden="1" x14ac:dyDescent="0.25">
      <c r="A151">
        <v>150</v>
      </c>
      <c r="B151" t="s">
        <v>4355</v>
      </c>
      <c r="C151" t="s">
        <v>201</v>
      </c>
      <c r="D151" t="s">
        <v>47</v>
      </c>
      <c r="E151" t="s">
        <v>24</v>
      </c>
      <c r="F151" t="s">
        <v>25</v>
      </c>
      <c r="G151" t="s">
        <v>26</v>
      </c>
      <c r="H151">
        <v>1697</v>
      </c>
      <c r="I151" t="str">
        <f t="shared" si="5"/>
        <v>17th</v>
      </c>
      <c r="K151" t="s">
        <v>27</v>
      </c>
      <c r="L151" t="s">
        <v>27</v>
      </c>
      <c r="O151">
        <v>102345</v>
      </c>
      <c r="P151" s="8" t="s">
        <v>9581</v>
      </c>
      <c r="Q151">
        <v>164</v>
      </c>
      <c r="R151">
        <v>172</v>
      </c>
    </row>
    <row r="152" spans="1:18" hidden="1" x14ac:dyDescent="0.25">
      <c r="A152">
        <v>151</v>
      </c>
      <c r="B152" t="s">
        <v>4355</v>
      </c>
      <c r="C152" t="s">
        <v>201</v>
      </c>
      <c r="D152" t="s">
        <v>47</v>
      </c>
      <c r="E152" t="s">
        <v>24</v>
      </c>
      <c r="F152" t="s">
        <v>25</v>
      </c>
      <c r="G152" t="s">
        <v>26</v>
      </c>
      <c r="H152">
        <v>1697</v>
      </c>
      <c r="I152" t="str">
        <f t="shared" si="5"/>
        <v>17th</v>
      </c>
      <c r="K152" t="s">
        <v>27</v>
      </c>
      <c r="L152" t="s">
        <v>27</v>
      </c>
      <c r="O152">
        <v>102345</v>
      </c>
      <c r="P152" s="8" t="s">
        <v>9582</v>
      </c>
      <c r="Q152">
        <v>166</v>
      </c>
      <c r="R152">
        <v>172</v>
      </c>
    </row>
    <row r="153" spans="1:18" hidden="1" x14ac:dyDescent="0.25">
      <c r="A153">
        <v>152</v>
      </c>
      <c r="B153" t="s">
        <v>4355</v>
      </c>
      <c r="C153" t="s">
        <v>201</v>
      </c>
      <c r="D153" t="s">
        <v>47</v>
      </c>
      <c r="E153" t="s">
        <v>24</v>
      </c>
      <c r="F153" t="s">
        <v>25</v>
      </c>
      <c r="G153" t="s">
        <v>26</v>
      </c>
      <c r="H153">
        <v>1697</v>
      </c>
      <c r="I153" t="str">
        <f t="shared" si="5"/>
        <v>17th</v>
      </c>
      <c r="K153" t="s">
        <v>27</v>
      </c>
      <c r="L153" t="s">
        <v>27</v>
      </c>
      <c r="O153">
        <v>102345</v>
      </c>
      <c r="P153" s="8" t="s">
        <v>9583</v>
      </c>
      <c r="Q153">
        <v>130</v>
      </c>
      <c r="R153">
        <v>136</v>
      </c>
    </row>
    <row r="154" spans="1:18" hidden="1" x14ac:dyDescent="0.25">
      <c r="A154">
        <v>153</v>
      </c>
      <c r="B154" t="s">
        <v>4355</v>
      </c>
      <c r="C154" t="s">
        <v>201</v>
      </c>
      <c r="D154" t="s">
        <v>47</v>
      </c>
      <c r="E154" t="s">
        <v>24</v>
      </c>
      <c r="F154" t="s">
        <v>25</v>
      </c>
      <c r="G154" t="s">
        <v>26</v>
      </c>
      <c r="H154">
        <v>1697</v>
      </c>
      <c r="I154" t="str">
        <f t="shared" si="5"/>
        <v>17th</v>
      </c>
      <c r="K154" t="s">
        <v>27</v>
      </c>
      <c r="L154" t="s">
        <v>27</v>
      </c>
      <c r="O154">
        <v>102345</v>
      </c>
      <c r="P154" s="8" t="s">
        <v>9584</v>
      </c>
      <c r="Q154">
        <v>94</v>
      </c>
      <c r="R154">
        <v>101</v>
      </c>
    </row>
    <row r="155" spans="1:18" hidden="1" x14ac:dyDescent="0.25">
      <c r="A155">
        <v>154</v>
      </c>
      <c r="B155" t="s">
        <v>4355</v>
      </c>
      <c r="C155" t="s">
        <v>201</v>
      </c>
      <c r="D155" t="s">
        <v>47</v>
      </c>
      <c r="E155" t="s">
        <v>24</v>
      </c>
      <c r="F155" t="s">
        <v>25</v>
      </c>
      <c r="G155" t="s">
        <v>26</v>
      </c>
      <c r="H155">
        <v>1697</v>
      </c>
      <c r="I155" t="str">
        <f t="shared" si="5"/>
        <v>17th</v>
      </c>
      <c r="K155" t="s">
        <v>27</v>
      </c>
      <c r="L155" t="s">
        <v>27</v>
      </c>
      <c r="O155">
        <v>102345</v>
      </c>
      <c r="P155" s="8" t="s">
        <v>9585</v>
      </c>
      <c r="Q155">
        <v>54</v>
      </c>
      <c r="R155">
        <v>61</v>
      </c>
    </row>
    <row r="156" spans="1:18" hidden="1" x14ac:dyDescent="0.25">
      <c r="A156">
        <v>155</v>
      </c>
      <c r="B156" t="s">
        <v>4355</v>
      </c>
      <c r="C156" t="s">
        <v>201</v>
      </c>
      <c r="D156" t="s">
        <v>47</v>
      </c>
      <c r="E156" t="s">
        <v>24</v>
      </c>
      <c r="F156" t="s">
        <v>25</v>
      </c>
      <c r="G156" t="s">
        <v>26</v>
      </c>
      <c r="H156">
        <v>1697</v>
      </c>
      <c r="I156" t="str">
        <f t="shared" si="5"/>
        <v>17th</v>
      </c>
      <c r="K156" t="s">
        <v>27</v>
      </c>
      <c r="L156" t="s">
        <v>27</v>
      </c>
      <c r="O156">
        <v>102345</v>
      </c>
      <c r="P156" s="8" t="s">
        <v>9586</v>
      </c>
      <c r="Q156">
        <v>132</v>
      </c>
      <c r="R156">
        <v>139</v>
      </c>
    </row>
    <row r="157" spans="1:18" hidden="1" x14ac:dyDescent="0.25">
      <c r="A157">
        <v>156</v>
      </c>
      <c r="B157" t="s">
        <v>4355</v>
      </c>
      <c r="C157" t="s">
        <v>201</v>
      </c>
      <c r="D157" t="s">
        <v>47</v>
      </c>
      <c r="E157" t="s">
        <v>24</v>
      </c>
      <c r="F157" t="s">
        <v>25</v>
      </c>
      <c r="G157" t="s">
        <v>26</v>
      </c>
      <c r="H157">
        <v>1697</v>
      </c>
      <c r="I157" t="str">
        <f t="shared" si="5"/>
        <v>17th</v>
      </c>
      <c r="K157" t="s">
        <v>27</v>
      </c>
      <c r="L157" t="s">
        <v>27</v>
      </c>
      <c r="O157">
        <v>102345</v>
      </c>
      <c r="P157" s="8" t="s">
        <v>9587</v>
      </c>
      <c r="Q157">
        <v>316</v>
      </c>
      <c r="R157">
        <v>322</v>
      </c>
    </row>
    <row r="158" spans="1:18" hidden="1" x14ac:dyDescent="0.25">
      <c r="A158">
        <v>157</v>
      </c>
      <c r="B158" t="s">
        <v>4355</v>
      </c>
      <c r="C158" t="s">
        <v>201</v>
      </c>
      <c r="D158" t="s">
        <v>47</v>
      </c>
      <c r="E158" t="s">
        <v>24</v>
      </c>
      <c r="F158" t="s">
        <v>25</v>
      </c>
      <c r="G158" t="s">
        <v>26</v>
      </c>
      <c r="H158">
        <v>1697</v>
      </c>
      <c r="I158" t="str">
        <f t="shared" si="5"/>
        <v>17th</v>
      </c>
      <c r="K158" t="s">
        <v>27</v>
      </c>
      <c r="L158" t="s">
        <v>27</v>
      </c>
      <c r="O158">
        <v>102345</v>
      </c>
      <c r="P158" s="8" t="s">
        <v>9588</v>
      </c>
      <c r="Q158">
        <v>220</v>
      </c>
      <c r="R158">
        <v>227</v>
      </c>
    </row>
    <row r="159" spans="1:18" hidden="1" x14ac:dyDescent="0.25">
      <c r="A159">
        <v>158</v>
      </c>
      <c r="B159" t="s">
        <v>4355</v>
      </c>
      <c r="C159" t="s">
        <v>201</v>
      </c>
      <c r="D159" t="s">
        <v>47</v>
      </c>
      <c r="E159" t="s">
        <v>24</v>
      </c>
      <c r="F159" t="s">
        <v>25</v>
      </c>
      <c r="G159" t="s">
        <v>26</v>
      </c>
      <c r="H159">
        <v>1697</v>
      </c>
      <c r="I159" t="str">
        <f t="shared" si="5"/>
        <v>17th</v>
      </c>
      <c r="K159" t="s">
        <v>27</v>
      </c>
      <c r="L159" t="s">
        <v>27</v>
      </c>
      <c r="O159">
        <v>102345</v>
      </c>
      <c r="P159" s="8" t="s">
        <v>9589</v>
      </c>
      <c r="Q159">
        <v>85</v>
      </c>
      <c r="R159">
        <v>91</v>
      </c>
    </row>
    <row r="160" spans="1:18" hidden="1" x14ac:dyDescent="0.25">
      <c r="A160">
        <v>159</v>
      </c>
      <c r="B160" t="s">
        <v>4355</v>
      </c>
      <c r="C160" t="s">
        <v>201</v>
      </c>
      <c r="D160" t="s">
        <v>47</v>
      </c>
      <c r="E160" t="s">
        <v>33</v>
      </c>
      <c r="F160" t="s">
        <v>34</v>
      </c>
      <c r="G160" t="s">
        <v>35</v>
      </c>
      <c r="H160">
        <v>1718</v>
      </c>
      <c r="I160" t="str">
        <f t="shared" si="5"/>
        <v>18th</v>
      </c>
      <c r="K160" t="s">
        <v>36</v>
      </c>
      <c r="L160" t="s">
        <v>36</v>
      </c>
      <c r="O160">
        <v>41365</v>
      </c>
      <c r="P160" s="8" t="s">
        <v>9590</v>
      </c>
      <c r="Q160">
        <v>8</v>
      </c>
      <c r="R160">
        <v>14</v>
      </c>
    </row>
    <row r="161" spans="1:20" hidden="1" x14ac:dyDescent="0.25">
      <c r="A161">
        <v>160</v>
      </c>
      <c r="B161" t="s">
        <v>4355</v>
      </c>
      <c r="C161" t="s">
        <v>201</v>
      </c>
      <c r="D161" t="s">
        <v>47</v>
      </c>
      <c r="E161" t="s">
        <v>33</v>
      </c>
      <c r="F161" t="s">
        <v>34</v>
      </c>
      <c r="G161" t="s">
        <v>35</v>
      </c>
      <c r="H161">
        <v>1718</v>
      </c>
      <c r="I161" t="str">
        <f t="shared" si="5"/>
        <v>18th</v>
      </c>
      <c r="K161" t="s">
        <v>36</v>
      </c>
      <c r="L161" t="s">
        <v>36</v>
      </c>
      <c r="O161">
        <v>41365</v>
      </c>
      <c r="P161" s="8" t="s">
        <v>9591</v>
      </c>
      <c r="Q161">
        <v>18</v>
      </c>
      <c r="R161">
        <v>24</v>
      </c>
    </row>
    <row r="162" spans="1:20" hidden="1" x14ac:dyDescent="0.25">
      <c r="A162">
        <v>161</v>
      </c>
      <c r="B162" t="s">
        <v>4355</v>
      </c>
      <c r="C162" t="s">
        <v>201</v>
      </c>
      <c r="D162" t="s">
        <v>47</v>
      </c>
      <c r="E162" t="s">
        <v>33</v>
      </c>
      <c r="F162" t="s">
        <v>34</v>
      </c>
      <c r="G162" t="s">
        <v>35</v>
      </c>
      <c r="H162">
        <v>1718</v>
      </c>
      <c r="I162" t="str">
        <f t="shared" si="5"/>
        <v>18th</v>
      </c>
      <c r="K162" t="s">
        <v>36</v>
      </c>
      <c r="L162" t="s">
        <v>36</v>
      </c>
      <c r="O162">
        <v>41365</v>
      </c>
      <c r="P162" s="8" t="s">
        <v>9054</v>
      </c>
      <c r="Q162">
        <v>54</v>
      </c>
      <c r="R162">
        <v>60</v>
      </c>
    </row>
    <row r="163" spans="1:20" hidden="1" x14ac:dyDescent="0.25">
      <c r="A163">
        <v>162</v>
      </c>
      <c r="B163" t="s">
        <v>4355</v>
      </c>
      <c r="C163" t="s">
        <v>201</v>
      </c>
      <c r="D163" t="s">
        <v>47</v>
      </c>
      <c r="E163" t="s">
        <v>33</v>
      </c>
      <c r="F163" t="s">
        <v>34</v>
      </c>
      <c r="G163" t="s">
        <v>35</v>
      </c>
      <c r="H163">
        <v>1718</v>
      </c>
      <c r="I163" t="str">
        <f t="shared" si="5"/>
        <v>18th</v>
      </c>
      <c r="K163" t="s">
        <v>36</v>
      </c>
      <c r="L163" t="s">
        <v>36</v>
      </c>
      <c r="O163">
        <v>41365</v>
      </c>
      <c r="P163" s="8" t="s">
        <v>9592</v>
      </c>
      <c r="Q163">
        <v>66</v>
      </c>
      <c r="R163">
        <v>72</v>
      </c>
    </row>
    <row r="164" spans="1:20" hidden="1" x14ac:dyDescent="0.25">
      <c r="A164">
        <v>163</v>
      </c>
      <c r="B164" t="s">
        <v>4355</v>
      </c>
      <c r="C164" t="s">
        <v>245</v>
      </c>
      <c r="D164" t="s">
        <v>47</v>
      </c>
      <c r="E164" t="s">
        <v>39</v>
      </c>
      <c r="F164" t="s">
        <v>40</v>
      </c>
      <c r="G164" t="s">
        <v>41</v>
      </c>
      <c r="H164">
        <v>1458</v>
      </c>
      <c r="I164" t="str">
        <f t="shared" si="5"/>
        <v>15th</v>
      </c>
      <c r="K164" t="s">
        <v>42</v>
      </c>
      <c r="L164" t="s">
        <v>42</v>
      </c>
      <c r="O164">
        <v>152174</v>
      </c>
      <c r="P164" s="8" t="s">
        <v>9593</v>
      </c>
      <c r="Q164">
        <v>61</v>
      </c>
      <c r="R164">
        <v>68</v>
      </c>
      <c r="S164">
        <v>82</v>
      </c>
      <c r="T164">
        <v>86</v>
      </c>
    </row>
    <row r="165" spans="1:20" hidden="1" x14ac:dyDescent="0.25">
      <c r="A165">
        <v>167</v>
      </c>
      <c r="B165" t="s">
        <v>4355</v>
      </c>
      <c r="C165" t="s">
        <v>247</v>
      </c>
      <c r="D165" t="s">
        <v>47</v>
      </c>
      <c r="E165" t="s">
        <v>33</v>
      </c>
      <c r="F165" t="s">
        <v>34</v>
      </c>
      <c r="G165" t="s">
        <v>35</v>
      </c>
      <c r="H165">
        <v>1718</v>
      </c>
      <c r="I165" t="str">
        <f t="shared" si="5"/>
        <v>18th</v>
      </c>
      <c r="K165" t="s">
        <v>36</v>
      </c>
      <c r="L165" t="s">
        <v>36</v>
      </c>
      <c r="O165">
        <v>41365</v>
      </c>
      <c r="P165" s="8" t="s">
        <v>9594</v>
      </c>
      <c r="Q165">
        <v>18</v>
      </c>
      <c r="R165">
        <v>24</v>
      </c>
      <c r="S165">
        <v>32</v>
      </c>
      <c r="T165">
        <v>36</v>
      </c>
    </row>
    <row r="166" spans="1:20" hidden="1" x14ac:dyDescent="0.25">
      <c r="A166">
        <v>168</v>
      </c>
      <c r="B166" t="s">
        <v>4355</v>
      </c>
      <c r="C166" t="s">
        <v>252</v>
      </c>
      <c r="D166" t="s">
        <v>47</v>
      </c>
      <c r="E166" t="s">
        <v>68</v>
      </c>
      <c r="F166" t="s">
        <v>69</v>
      </c>
      <c r="G166" t="s">
        <v>70</v>
      </c>
      <c r="H166">
        <v>1399</v>
      </c>
      <c r="I166" t="str">
        <f>IF(AND(H166&gt;1099,H166&lt;1200),"12th",IF(AND(H166&gt;1199,H166&lt;1300),"13th",IF(AND(H166&gt;1299,H166&lt;1400),"14th",IF(AND(H166&gt;1399,H166&lt;1500),"15th",IF(AND(H166&gt;1499,H166&lt;1600),"16th",IF(AND(H166&gt;1599,H166&lt;1700),"17th",IF(AND(H166&gt;1699,H166&lt;1800),"18th",IF(H166="fin 12e","12th","NO"))))))))</f>
        <v>14th</v>
      </c>
      <c r="K166" t="s">
        <v>66</v>
      </c>
      <c r="L166" t="s">
        <v>66</v>
      </c>
      <c r="O166">
        <v>217105</v>
      </c>
      <c r="P166" s="8" t="s">
        <v>9595</v>
      </c>
      <c r="Q166">
        <v>64</v>
      </c>
      <c r="R166">
        <v>68</v>
      </c>
      <c r="S166">
        <v>74</v>
      </c>
      <c r="T166">
        <v>77</v>
      </c>
    </row>
    <row r="167" spans="1:20" hidden="1" x14ac:dyDescent="0.25">
      <c r="A167">
        <v>169</v>
      </c>
      <c r="B167" t="s">
        <v>4355</v>
      </c>
      <c r="C167" t="s">
        <v>252</v>
      </c>
      <c r="D167" t="s">
        <v>47</v>
      </c>
      <c r="E167" t="s">
        <v>182</v>
      </c>
      <c r="F167" t="s">
        <v>183</v>
      </c>
      <c r="G167" t="s">
        <v>184</v>
      </c>
      <c r="H167">
        <v>1422</v>
      </c>
      <c r="I167" t="str">
        <f>IF(AND(H167&gt;1099,H167&lt;1200),"12th",IF(AND(H167&gt;1199,H167&lt;1300),"13th",IF(AND(H167&gt;1299,H167&lt;1400),"14th",IF(AND(H167&gt;1399,H167&lt;1500),"15th",IF(AND(H167&gt;1499,H167&lt;1600),"16th",IF(AND(H167&gt;1599,H167&lt;1700),"17th",IF(AND(H167&gt;1699,H167&lt;1800),"18th","NO")))))))</f>
        <v>15th</v>
      </c>
      <c r="K167" t="s">
        <v>185</v>
      </c>
      <c r="L167" t="s">
        <v>185</v>
      </c>
      <c r="O167">
        <v>11277</v>
      </c>
      <c r="P167" s="8" t="s">
        <v>9596</v>
      </c>
      <c r="Q167">
        <v>366</v>
      </c>
      <c r="R167">
        <v>370</v>
      </c>
      <c r="S167">
        <v>408</v>
      </c>
      <c r="T167">
        <v>412</v>
      </c>
    </row>
    <row r="168" spans="1:20" hidden="1" x14ac:dyDescent="0.25">
      <c r="A168">
        <v>170</v>
      </c>
      <c r="B168" t="s">
        <v>4355</v>
      </c>
      <c r="C168" t="s">
        <v>255</v>
      </c>
      <c r="D168" t="s">
        <v>47</v>
      </c>
      <c r="E168" t="s">
        <v>98</v>
      </c>
      <c r="F168" t="s">
        <v>40</v>
      </c>
      <c r="G168" t="s">
        <v>99</v>
      </c>
      <c r="H168">
        <v>1283</v>
      </c>
      <c r="I168" t="str">
        <f>IF(AND(H168&gt;1099,H168&lt;1200),"12th",IF(AND(H168&gt;1199,H168&lt;1300),"13th",IF(AND(H168&gt;1299,H168&lt;1400),"14th",IF(AND(H168&gt;1399,H168&lt;1500),"15th",IF(AND(H168&gt;1499,H168&lt;1600),"16th",IF(AND(H168&gt;1599,H168&lt;1700),"17th",IF(AND(H168&gt;1699,H168&lt;1800),"18th","NO")))))))</f>
        <v>13th</v>
      </c>
      <c r="J168" t="s">
        <v>92</v>
      </c>
      <c r="K168" t="s">
        <v>100</v>
      </c>
      <c r="L168" t="s">
        <v>100</v>
      </c>
      <c r="M168" t="s">
        <v>93</v>
      </c>
      <c r="O168">
        <v>5256</v>
      </c>
      <c r="P168" s="8" t="s">
        <v>9597</v>
      </c>
      <c r="Q168">
        <v>210</v>
      </c>
      <c r="R168">
        <v>214</v>
      </c>
    </row>
    <row r="169" spans="1:20" hidden="1" x14ac:dyDescent="0.25">
      <c r="A169">
        <v>171</v>
      </c>
      <c r="B169" t="s">
        <v>4355</v>
      </c>
      <c r="C169" t="s">
        <v>255</v>
      </c>
      <c r="D169" t="s">
        <v>47</v>
      </c>
      <c r="E169" t="s">
        <v>63</v>
      </c>
      <c r="F169" t="s">
        <v>64</v>
      </c>
      <c r="G169" t="s">
        <v>65</v>
      </c>
      <c r="H169">
        <v>1369</v>
      </c>
      <c r="I169" t="str">
        <f>IF(AND(H169&gt;1099,H169&lt;1200),"12th",IF(AND(H169&gt;1199,H169&lt;1300),"13th",IF(AND(H169&gt;1299,H169&lt;1400),"14th",IF(AND(H169&gt;1399,H169&lt;1500),"15th",IF(AND(H169&gt;1499,H169&lt;1600),"16th",IF(AND(H169&gt;1599,H169&lt;1700),"17th",IF(AND(H169&gt;1699,H169&lt;1800),"18th","NO")))))))</f>
        <v>14th</v>
      </c>
      <c r="K169" t="s">
        <v>66</v>
      </c>
      <c r="L169" t="s">
        <v>66</v>
      </c>
      <c r="O169">
        <v>53492</v>
      </c>
      <c r="P169" s="8" t="s">
        <v>9598</v>
      </c>
      <c r="Q169">
        <v>135</v>
      </c>
      <c r="R169">
        <v>139</v>
      </c>
    </row>
    <row r="170" spans="1:20" hidden="1" x14ac:dyDescent="0.25">
      <c r="A170">
        <v>172</v>
      </c>
      <c r="B170" t="s">
        <v>4355</v>
      </c>
      <c r="C170" t="s">
        <v>255</v>
      </c>
      <c r="D170" t="s">
        <v>47</v>
      </c>
      <c r="E170" t="s">
        <v>68</v>
      </c>
      <c r="F170" t="s">
        <v>69</v>
      </c>
      <c r="G170" t="s">
        <v>70</v>
      </c>
      <c r="H170">
        <v>1399</v>
      </c>
      <c r="I170" t="str">
        <f t="shared" ref="I170:I181" si="6">IF(AND(H170&gt;1099,H170&lt;1200),"12th",IF(AND(H170&gt;1199,H170&lt;1300),"13th",IF(AND(H170&gt;1299,H170&lt;1400),"14th",IF(AND(H170&gt;1399,H170&lt;1500),"15th",IF(AND(H170&gt;1499,H170&lt;1600),"16th",IF(AND(H170&gt;1599,H170&lt;1700),"17th",IF(AND(H170&gt;1699,H170&lt;1800),"18th",IF(H170="fin 12e","12th","NO"))))))))</f>
        <v>14th</v>
      </c>
      <c r="K170" t="s">
        <v>66</v>
      </c>
      <c r="L170" t="s">
        <v>66</v>
      </c>
      <c r="O170">
        <v>217105</v>
      </c>
      <c r="P170" s="8" t="s">
        <v>9599</v>
      </c>
      <c r="Q170">
        <v>91</v>
      </c>
      <c r="R170">
        <v>94</v>
      </c>
    </row>
    <row r="171" spans="1:20" hidden="1" x14ac:dyDescent="0.25">
      <c r="A171">
        <v>173</v>
      </c>
      <c r="B171" t="s">
        <v>4355</v>
      </c>
      <c r="C171" t="s">
        <v>255</v>
      </c>
      <c r="D171" t="s">
        <v>47</v>
      </c>
      <c r="E171" t="s">
        <v>68</v>
      </c>
      <c r="F171" t="s">
        <v>69</v>
      </c>
      <c r="G171" t="s">
        <v>70</v>
      </c>
      <c r="H171">
        <v>1399</v>
      </c>
      <c r="I171" t="str">
        <f t="shared" si="6"/>
        <v>14th</v>
      </c>
      <c r="K171" t="s">
        <v>66</v>
      </c>
      <c r="L171" t="s">
        <v>66</v>
      </c>
      <c r="O171">
        <v>217105</v>
      </c>
      <c r="P171" s="8" t="s">
        <v>9600</v>
      </c>
      <c r="Q171">
        <v>41</v>
      </c>
      <c r="R171">
        <v>44</v>
      </c>
    </row>
    <row r="172" spans="1:20" hidden="1" x14ac:dyDescent="0.25">
      <c r="A172">
        <v>174</v>
      </c>
      <c r="B172" t="s">
        <v>4355</v>
      </c>
      <c r="C172" t="s">
        <v>255</v>
      </c>
      <c r="D172" t="s">
        <v>47</v>
      </c>
      <c r="E172" t="s">
        <v>68</v>
      </c>
      <c r="F172" t="s">
        <v>69</v>
      </c>
      <c r="G172" t="s">
        <v>70</v>
      </c>
      <c r="H172">
        <v>1399</v>
      </c>
      <c r="I172" t="str">
        <f t="shared" si="6"/>
        <v>14th</v>
      </c>
      <c r="K172" t="s">
        <v>66</v>
      </c>
      <c r="L172" t="s">
        <v>66</v>
      </c>
      <c r="O172">
        <v>217105</v>
      </c>
      <c r="P172" s="8" t="s">
        <v>9601</v>
      </c>
      <c r="Q172">
        <v>140</v>
      </c>
      <c r="R172">
        <v>143</v>
      </c>
    </row>
    <row r="173" spans="1:20" hidden="1" x14ac:dyDescent="0.25">
      <c r="A173">
        <v>175</v>
      </c>
      <c r="B173" t="s">
        <v>4355</v>
      </c>
      <c r="C173" t="s">
        <v>255</v>
      </c>
      <c r="D173" t="s">
        <v>47</v>
      </c>
      <c r="E173" t="s">
        <v>68</v>
      </c>
      <c r="F173" t="s">
        <v>69</v>
      </c>
      <c r="G173" t="s">
        <v>70</v>
      </c>
      <c r="H173">
        <v>1399</v>
      </c>
      <c r="I173" t="str">
        <f t="shared" si="6"/>
        <v>14th</v>
      </c>
      <c r="K173" t="s">
        <v>66</v>
      </c>
      <c r="L173" t="s">
        <v>66</v>
      </c>
      <c r="O173">
        <v>217105</v>
      </c>
      <c r="P173" s="8" t="s">
        <v>9055</v>
      </c>
      <c r="Q173">
        <v>24</v>
      </c>
      <c r="R173">
        <v>27</v>
      </c>
    </row>
    <row r="174" spans="1:20" hidden="1" x14ac:dyDescent="0.25">
      <c r="A174">
        <v>176</v>
      </c>
      <c r="B174" t="s">
        <v>4355</v>
      </c>
      <c r="C174" t="s">
        <v>255</v>
      </c>
      <c r="D174" t="s">
        <v>47</v>
      </c>
      <c r="E174" t="s">
        <v>68</v>
      </c>
      <c r="F174" t="s">
        <v>69</v>
      </c>
      <c r="G174" t="s">
        <v>70</v>
      </c>
      <c r="H174">
        <v>1399</v>
      </c>
      <c r="I174" t="str">
        <f t="shared" si="6"/>
        <v>14th</v>
      </c>
      <c r="K174" t="s">
        <v>66</v>
      </c>
      <c r="L174" t="s">
        <v>66</v>
      </c>
      <c r="O174">
        <v>217105</v>
      </c>
      <c r="P174" s="8" t="s">
        <v>9602</v>
      </c>
      <c r="Q174">
        <v>200</v>
      </c>
      <c r="R174">
        <v>203</v>
      </c>
    </row>
    <row r="175" spans="1:20" hidden="1" x14ac:dyDescent="0.25">
      <c r="A175">
        <v>177</v>
      </c>
      <c r="B175" t="s">
        <v>4355</v>
      </c>
      <c r="C175" t="s">
        <v>255</v>
      </c>
      <c r="D175" t="s">
        <v>47</v>
      </c>
      <c r="E175" t="s">
        <v>68</v>
      </c>
      <c r="F175" t="s">
        <v>69</v>
      </c>
      <c r="G175" t="s">
        <v>70</v>
      </c>
      <c r="H175">
        <v>1399</v>
      </c>
      <c r="I175" t="str">
        <f t="shared" si="6"/>
        <v>14th</v>
      </c>
      <c r="K175" t="s">
        <v>66</v>
      </c>
      <c r="L175" t="s">
        <v>66</v>
      </c>
      <c r="O175">
        <v>217105</v>
      </c>
      <c r="P175" s="8" t="s">
        <v>9603</v>
      </c>
      <c r="Q175">
        <v>129</v>
      </c>
      <c r="R175">
        <v>132</v>
      </c>
    </row>
    <row r="176" spans="1:20" hidden="1" x14ac:dyDescent="0.25">
      <c r="A176">
        <v>178</v>
      </c>
      <c r="B176" t="s">
        <v>4355</v>
      </c>
      <c r="C176" t="s">
        <v>255</v>
      </c>
      <c r="D176" t="s">
        <v>47</v>
      </c>
      <c r="E176" t="s">
        <v>68</v>
      </c>
      <c r="F176" t="s">
        <v>69</v>
      </c>
      <c r="G176" t="s">
        <v>70</v>
      </c>
      <c r="H176">
        <v>1399</v>
      </c>
      <c r="I176" t="str">
        <f t="shared" si="6"/>
        <v>14th</v>
      </c>
      <c r="K176" t="s">
        <v>66</v>
      </c>
      <c r="L176" t="s">
        <v>66</v>
      </c>
      <c r="O176">
        <v>217105</v>
      </c>
      <c r="P176" s="8" t="s">
        <v>9604</v>
      </c>
      <c r="Q176">
        <v>76</v>
      </c>
      <c r="R176">
        <v>79</v>
      </c>
    </row>
    <row r="177" spans="1:18" hidden="1" x14ac:dyDescent="0.25">
      <c r="A177">
        <v>179</v>
      </c>
      <c r="B177" t="s">
        <v>4355</v>
      </c>
      <c r="C177" t="s">
        <v>255</v>
      </c>
      <c r="D177" t="s">
        <v>47</v>
      </c>
      <c r="E177" t="s">
        <v>68</v>
      </c>
      <c r="F177" t="s">
        <v>69</v>
      </c>
      <c r="G177" t="s">
        <v>70</v>
      </c>
      <c r="H177">
        <v>1399</v>
      </c>
      <c r="I177" t="str">
        <f t="shared" si="6"/>
        <v>14th</v>
      </c>
      <c r="K177" t="s">
        <v>66</v>
      </c>
      <c r="L177" t="s">
        <v>66</v>
      </c>
      <c r="O177">
        <v>217105</v>
      </c>
      <c r="P177" s="8" t="s">
        <v>9605</v>
      </c>
      <c r="Q177">
        <v>344</v>
      </c>
      <c r="R177">
        <v>347</v>
      </c>
    </row>
    <row r="178" spans="1:18" hidden="1" x14ac:dyDescent="0.25">
      <c r="A178">
        <v>180</v>
      </c>
      <c r="B178" t="s">
        <v>4355</v>
      </c>
      <c r="C178" t="s">
        <v>255</v>
      </c>
      <c r="D178" t="s">
        <v>47</v>
      </c>
      <c r="E178" t="s">
        <v>68</v>
      </c>
      <c r="F178" t="s">
        <v>69</v>
      </c>
      <c r="G178" t="s">
        <v>70</v>
      </c>
      <c r="H178">
        <v>1399</v>
      </c>
      <c r="I178" t="str">
        <f t="shared" si="6"/>
        <v>14th</v>
      </c>
      <c r="K178" t="s">
        <v>66</v>
      </c>
      <c r="L178" t="s">
        <v>66</v>
      </c>
      <c r="O178">
        <v>217105</v>
      </c>
      <c r="P178" s="8" t="s">
        <v>9606</v>
      </c>
      <c r="Q178">
        <v>27</v>
      </c>
      <c r="R178">
        <v>30</v>
      </c>
    </row>
    <row r="179" spans="1:18" hidden="1" x14ac:dyDescent="0.25">
      <c r="A179">
        <v>181</v>
      </c>
      <c r="B179" t="s">
        <v>4355</v>
      </c>
      <c r="C179" t="s">
        <v>255</v>
      </c>
      <c r="D179" t="s">
        <v>47</v>
      </c>
      <c r="E179" t="s">
        <v>68</v>
      </c>
      <c r="F179" t="s">
        <v>69</v>
      </c>
      <c r="G179" t="s">
        <v>70</v>
      </c>
      <c r="H179">
        <v>1399</v>
      </c>
      <c r="I179" t="str">
        <f t="shared" si="6"/>
        <v>14th</v>
      </c>
      <c r="K179" t="s">
        <v>66</v>
      </c>
      <c r="L179" t="s">
        <v>66</v>
      </c>
      <c r="O179">
        <v>217105</v>
      </c>
      <c r="P179" s="8" t="s">
        <v>9056</v>
      </c>
      <c r="Q179">
        <v>83</v>
      </c>
      <c r="R179">
        <v>86</v>
      </c>
    </row>
    <row r="180" spans="1:18" hidden="1" x14ac:dyDescent="0.25">
      <c r="A180">
        <v>182</v>
      </c>
      <c r="B180" t="s">
        <v>4355</v>
      </c>
      <c r="C180" t="s">
        <v>255</v>
      </c>
      <c r="D180" t="s">
        <v>47</v>
      </c>
      <c r="E180" t="s">
        <v>68</v>
      </c>
      <c r="F180" t="s">
        <v>69</v>
      </c>
      <c r="G180" t="s">
        <v>70</v>
      </c>
      <c r="H180">
        <v>1399</v>
      </c>
      <c r="I180" t="str">
        <f t="shared" si="6"/>
        <v>14th</v>
      </c>
      <c r="K180" t="s">
        <v>66</v>
      </c>
      <c r="L180" t="s">
        <v>66</v>
      </c>
      <c r="O180">
        <v>217105</v>
      </c>
      <c r="P180" s="8" t="s">
        <v>9607</v>
      </c>
      <c r="Q180">
        <v>77</v>
      </c>
      <c r="R180">
        <v>80</v>
      </c>
    </row>
    <row r="181" spans="1:18" hidden="1" x14ac:dyDescent="0.25">
      <c r="A181">
        <v>183</v>
      </c>
      <c r="B181" t="s">
        <v>4355</v>
      </c>
      <c r="C181" t="s">
        <v>255</v>
      </c>
      <c r="D181" t="s">
        <v>47</v>
      </c>
      <c r="E181" t="s">
        <v>68</v>
      </c>
      <c r="F181" t="s">
        <v>69</v>
      </c>
      <c r="G181" t="s">
        <v>70</v>
      </c>
      <c r="H181">
        <v>1399</v>
      </c>
      <c r="I181" t="str">
        <f t="shared" si="6"/>
        <v>14th</v>
      </c>
      <c r="K181" t="s">
        <v>66</v>
      </c>
      <c r="L181" t="s">
        <v>66</v>
      </c>
      <c r="O181">
        <v>217105</v>
      </c>
      <c r="P181" s="8" t="s">
        <v>9608</v>
      </c>
      <c r="Q181">
        <v>172</v>
      </c>
      <c r="R181">
        <v>175</v>
      </c>
    </row>
    <row r="182" spans="1:18" hidden="1" x14ac:dyDescent="0.25">
      <c r="A182">
        <v>184</v>
      </c>
      <c r="B182" t="s">
        <v>4355</v>
      </c>
      <c r="C182" t="s">
        <v>255</v>
      </c>
      <c r="D182" t="s">
        <v>47</v>
      </c>
      <c r="E182" t="s">
        <v>182</v>
      </c>
      <c r="F182" t="s">
        <v>183</v>
      </c>
      <c r="G182" t="s">
        <v>184</v>
      </c>
      <c r="H182">
        <v>1422</v>
      </c>
      <c r="I182" t="str">
        <f t="shared" ref="I182:I196" si="7">IF(AND(H182&gt;1099,H182&lt;1200),"12th",IF(AND(H182&gt;1199,H182&lt;1300),"13th",IF(AND(H182&gt;1299,H182&lt;1400),"14th",IF(AND(H182&gt;1399,H182&lt;1500),"15th",IF(AND(H182&gt;1499,H182&lt;1600),"16th",IF(AND(H182&gt;1599,H182&lt;1700),"17th",IF(AND(H182&gt;1699,H182&lt;1800),"18th","NO")))))))</f>
        <v>15th</v>
      </c>
      <c r="K182" t="s">
        <v>185</v>
      </c>
      <c r="L182" t="s">
        <v>185</v>
      </c>
      <c r="O182">
        <v>11277</v>
      </c>
      <c r="P182" s="8" t="s">
        <v>9609</v>
      </c>
      <c r="Q182">
        <v>206</v>
      </c>
      <c r="R182">
        <v>210</v>
      </c>
    </row>
    <row r="183" spans="1:18" hidden="1" x14ac:dyDescent="0.25">
      <c r="A183">
        <v>185</v>
      </c>
      <c r="B183" t="s">
        <v>4355</v>
      </c>
      <c r="C183" t="s">
        <v>255</v>
      </c>
      <c r="D183" t="s">
        <v>47</v>
      </c>
      <c r="E183" t="s">
        <v>182</v>
      </c>
      <c r="F183" t="s">
        <v>183</v>
      </c>
      <c r="G183" t="s">
        <v>184</v>
      </c>
      <c r="H183">
        <v>1422</v>
      </c>
      <c r="I183" t="str">
        <f t="shared" si="7"/>
        <v>15th</v>
      </c>
      <c r="K183" t="s">
        <v>185</v>
      </c>
      <c r="L183" t="s">
        <v>185</v>
      </c>
      <c r="O183">
        <v>11277</v>
      </c>
      <c r="P183" s="8" t="s">
        <v>9610</v>
      </c>
      <c r="Q183">
        <v>482</v>
      </c>
      <c r="R183">
        <v>486</v>
      </c>
    </row>
    <row r="184" spans="1:18" hidden="1" x14ac:dyDescent="0.25">
      <c r="A184">
        <v>186</v>
      </c>
      <c r="B184" t="s">
        <v>4355</v>
      </c>
      <c r="C184" t="s">
        <v>255</v>
      </c>
      <c r="D184" t="s">
        <v>47</v>
      </c>
      <c r="E184" t="s">
        <v>24</v>
      </c>
      <c r="F184" t="s">
        <v>25</v>
      </c>
      <c r="G184" t="s">
        <v>26</v>
      </c>
      <c r="H184">
        <v>1697</v>
      </c>
      <c r="I184" t="str">
        <f t="shared" si="7"/>
        <v>17th</v>
      </c>
      <c r="K184" t="s">
        <v>27</v>
      </c>
      <c r="L184" t="s">
        <v>27</v>
      </c>
      <c r="O184">
        <v>102345</v>
      </c>
      <c r="P184" s="8" t="s">
        <v>9611</v>
      </c>
      <c r="Q184">
        <v>80</v>
      </c>
      <c r="R184">
        <v>84</v>
      </c>
    </row>
    <row r="185" spans="1:18" hidden="1" x14ac:dyDescent="0.25">
      <c r="A185">
        <v>187</v>
      </c>
      <c r="B185" t="s">
        <v>4355</v>
      </c>
      <c r="C185" t="s">
        <v>255</v>
      </c>
      <c r="D185" t="s">
        <v>47</v>
      </c>
      <c r="E185" t="s">
        <v>24</v>
      </c>
      <c r="F185" t="s">
        <v>25</v>
      </c>
      <c r="G185" t="s">
        <v>26</v>
      </c>
      <c r="H185">
        <v>1697</v>
      </c>
      <c r="I185" t="str">
        <f t="shared" si="7"/>
        <v>17th</v>
      </c>
      <c r="K185" t="s">
        <v>27</v>
      </c>
      <c r="L185" t="s">
        <v>27</v>
      </c>
      <c r="O185">
        <v>102345</v>
      </c>
      <c r="P185" s="8" t="s">
        <v>9612</v>
      </c>
      <c r="Q185">
        <v>201</v>
      </c>
      <c r="R185">
        <v>205</v>
      </c>
    </row>
    <row r="186" spans="1:18" hidden="1" x14ac:dyDescent="0.25">
      <c r="A186">
        <v>188</v>
      </c>
      <c r="B186" t="s">
        <v>4355</v>
      </c>
      <c r="C186" t="s">
        <v>255</v>
      </c>
      <c r="D186" t="s">
        <v>47</v>
      </c>
      <c r="E186" t="s">
        <v>24</v>
      </c>
      <c r="F186" t="s">
        <v>25</v>
      </c>
      <c r="G186" t="s">
        <v>26</v>
      </c>
      <c r="H186">
        <v>1697</v>
      </c>
      <c r="I186" t="str">
        <f t="shared" si="7"/>
        <v>17th</v>
      </c>
      <c r="K186" t="s">
        <v>27</v>
      </c>
      <c r="L186" t="s">
        <v>27</v>
      </c>
      <c r="O186">
        <v>102345</v>
      </c>
      <c r="P186" s="8" t="s">
        <v>9613</v>
      </c>
      <c r="Q186">
        <v>32</v>
      </c>
      <c r="R186">
        <v>36</v>
      </c>
    </row>
    <row r="187" spans="1:18" hidden="1" x14ac:dyDescent="0.25">
      <c r="A187">
        <v>189</v>
      </c>
      <c r="B187" t="s">
        <v>4355</v>
      </c>
      <c r="C187" t="s">
        <v>255</v>
      </c>
      <c r="D187" t="s">
        <v>47</v>
      </c>
      <c r="E187" t="s">
        <v>24</v>
      </c>
      <c r="F187" t="s">
        <v>25</v>
      </c>
      <c r="G187" t="s">
        <v>26</v>
      </c>
      <c r="H187">
        <v>1697</v>
      </c>
      <c r="I187" t="str">
        <f t="shared" si="7"/>
        <v>17th</v>
      </c>
      <c r="K187" t="s">
        <v>27</v>
      </c>
      <c r="L187" t="s">
        <v>27</v>
      </c>
      <c r="O187">
        <v>102345</v>
      </c>
      <c r="P187" s="8" t="s">
        <v>9614</v>
      </c>
      <c r="Q187">
        <v>598</v>
      </c>
      <c r="R187">
        <v>602</v>
      </c>
    </row>
    <row r="188" spans="1:18" hidden="1" x14ac:dyDescent="0.25">
      <c r="A188">
        <v>190</v>
      </c>
      <c r="B188" t="s">
        <v>4355</v>
      </c>
      <c r="C188" t="s">
        <v>255</v>
      </c>
      <c r="D188" t="s">
        <v>47</v>
      </c>
      <c r="E188" t="s">
        <v>24</v>
      </c>
      <c r="F188" t="s">
        <v>25</v>
      </c>
      <c r="G188" t="s">
        <v>26</v>
      </c>
      <c r="H188">
        <v>1697</v>
      </c>
      <c r="I188" t="str">
        <f t="shared" si="7"/>
        <v>17th</v>
      </c>
      <c r="K188" t="s">
        <v>27</v>
      </c>
      <c r="L188" t="s">
        <v>27</v>
      </c>
      <c r="O188">
        <v>102345</v>
      </c>
      <c r="P188" s="8" t="s">
        <v>9615</v>
      </c>
      <c r="Q188">
        <v>365</v>
      </c>
      <c r="R188">
        <v>369</v>
      </c>
    </row>
    <row r="189" spans="1:18" hidden="1" x14ac:dyDescent="0.25">
      <c r="A189">
        <v>191</v>
      </c>
      <c r="B189" t="s">
        <v>4355</v>
      </c>
      <c r="C189" t="s">
        <v>255</v>
      </c>
      <c r="D189" t="s">
        <v>47</v>
      </c>
      <c r="E189" t="s">
        <v>24</v>
      </c>
      <c r="F189" t="s">
        <v>25</v>
      </c>
      <c r="G189" t="s">
        <v>26</v>
      </c>
      <c r="H189">
        <v>1697</v>
      </c>
      <c r="I189" t="str">
        <f t="shared" si="7"/>
        <v>17th</v>
      </c>
      <c r="K189" t="s">
        <v>27</v>
      </c>
      <c r="L189" t="s">
        <v>27</v>
      </c>
      <c r="O189">
        <v>102345</v>
      </c>
      <c r="P189" s="8" t="s">
        <v>9616</v>
      </c>
      <c r="Q189">
        <v>543</v>
      </c>
      <c r="R189">
        <v>547</v>
      </c>
    </row>
    <row r="190" spans="1:18" hidden="1" x14ac:dyDescent="0.25">
      <c r="A190">
        <v>192</v>
      </c>
      <c r="B190" t="s">
        <v>4355</v>
      </c>
      <c r="C190" t="s">
        <v>255</v>
      </c>
      <c r="D190" t="s">
        <v>47</v>
      </c>
      <c r="E190" t="s">
        <v>24</v>
      </c>
      <c r="F190" t="s">
        <v>25</v>
      </c>
      <c r="G190" t="s">
        <v>26</v>
      </c>
      <c r="H190">
        <v>1697</v>
      </c>
      <c r="I190" t="str">
        <f t="shared" si="7"/>
        <v>17th</v>
      </c>
      <c r="K190" t="s">
        <v>27</v>
      </c>
      <c r="L190" t="s">
        <v>27</v>
      </c>
      <c r="O190">
        <v>102345</v>
      </c>
      <c r="P190" s="8" t="s">
        <v>9617</v>
      </c>
      <c r="Q190">
        <v>248</v>
      </c>
      <c r="R190">
        <v>252</v>
      </c>
    </row>
    <row r="191" spans="1:18" hidden="1" x14ac:dyDescent="0.25">
      <c r="A191">
        <v>193</v>
      </c>
      <c r="B191" t="s">
        <v>4355</v>
      </c>
      <c r="C191" t="s">
        <v>255</v>
      </c>
      <c r="D191" t="s">
        <v>47</v>
      </c>
      <c r="E191" t="s">
        <v>24</v>
      </c>
      <c r="F191" t="s">
        <v>25</v>
      </c>
      <c r="G191" t="s">
        <v>26</v>
      </c>
      <c r="H191">
        <v>1697</v>
      </c>
      <c r="I191" t="str">
        <f t="shared" si="7"/>
        <v>17th</v>
      </c>
      <c r="K191" t="s">
        <v>27</v>
      </c>
      <c r="L191" t="s">
        <v>27</v>
      </c>
      <c r="O191">
        <v>102345</v>
      </c>
      <c r="P191" s="8" t="s">
        <v>9618</v>
      </c>
      <c r="Q191">
        <v>293</v>
      </c>
      <c r="R191">
        <v>297</v>
      </c>
    </row>
    <row r="192" spans="1:18" hidden="1" x14ac:dyDescent="0.25">
      <c r="A192">
        <v>194</v>
      </c>
      <c r="B192" t="s">
        <v>4355</v>
      </c>
      <c r="C192" t="s">
        <v>255</v>
      </c>
      <c r="D192" t="s">
        <v>47</v>
      </c>
      <c r="E192" t="s">
        <v>24</v>
      </c>
      <c r="F192" t="s">
        <v>25</v>
      </c>
      <c r="G192" t="s">
        <v>26</v>
      </c>
      <c r="H192">
        <v>1697</v>
      </c>
      <c r="I192" t="str">
        <f t="shared" si="7"/>
        <v>17th</v>
      </c>
      <c r="K192" t="s">
        <v>27</v>
      </c>
      <c r="L192" t="s">
        <v>27</v>
      </c>
      <c r="O192">
        <v>102345</v>
      </c>
      <c r="P192" s="8" t="s">
        <v>9619</v>
      </c>
      <c r="Q192">
        <v>106</v>
      </c>
      <c r="R192">
        <v>110</v>
      </c>
    </row>
    <row r="193" spans="1:18" hidden="1" x14ac:dyDescent="0.25">
      <c r="A193">
        <v>195</v>
      </c>
      <c r="B193" t="s">
        <v>4355</v>
      </c>
      <c r="C193" t="s">
        <v>255</v>
      </c>
      <c r="D193" t="s">
        <v>47</v>
      </c>
      <c r="E193" t="s">
        <v>24</v>
      </c>
      <c r="F193" t="s">
        <v>25</v>
      </c>
      <c r="G193" t="s">
        <v>26</v>
      </c>
      <c r="H193">
        <v>1697</v>
      </c>
      <c r="I193" t="str">
        <f t="shared" si="7"/>
        <v>17th</v>
      </c>
      <c r="K193" t="s">
        <v>27</v>
      </c>
      <c r="L193" t="s">
        <v>27</v>
      </c>
      <c r="O193">
        <v>102345</v>
      </c>
      <c r="P193" s="8" t="s">
        <v>9620</v>
      </c>
      <c r="Q193">
        <v>179</v>
      </c>
      <c r="R193">
        <v>183</v>
      </c>
    </row>
    <row r="194" spans="1:18" hidden="1" x14ac:dyDescent="0.25">
      <c r="A194">
        <v>196</v>
      </c>
      <c r="B194" t="s">
        <v>4355</v>
      </c>
      <c r="C194" t="s">
        <v>255</v>
      </c>
      <c r="D194" t="s">
        <v>47</v>
      </c>
      <c r="E194" t="s">
        <v>33</v>
      </c>
      <c r="F194" t="s">
        <v>34</v>
      </c>
      <c r="G194" t="s">
        <v>35</v>
      </c>
      <c r="H194">
        <v>1718</v>
      </c>
      <c r="I194" t="str">
        <f t="shared" si="7"/>
        <v>18th</v>
      </c>
      <c r="K194" t="s">
        <v>36</v>
      </c>
      <c r="L194" t="s">
        <v>36</v>
      </c>
      <c r="O194">
        <v>41365</v>
      </c>
      <c r="P194" s="8" t="s">
        <v>9621</v>
      </c>
      <c r="Q194">
        <v>65</v>
      </c>
      <c r="R194">
        <v>69</v>
      </c>
    </row>
    <row r="195" spans="1:18" hidden="1" x14ac:dyDescent="0.25">
      <c r="A195">
        <v>197</v>
      </c>
      <c r="B195" t="s">
        <v>4355</v>
      </c>
      <c r="C195" t="s">
        <v>255</v>
      </c>
      <c r="D195" t="s">
        <v>47</v>
      </c>
      <c r="E195" t="s">
        <v>33</v>
      </c>
      <c r="F195" t="s">
        <v>34</v>
      </c>
      <c r="G195" t="s">
        <v>35</v>
      </c>
      <c r="H195">
        <v>1718</v>
      </c>
      <c r="I195" t="str">
        <f t="shared" si="7"/>
        <v>18th</v>
      </c>
      <c r="K195" t="s">
        <v>36</v>
      </c>
      <c r="L195" t="s">
        <v>36</v>
      </c>
      <c r="O195">
        <v>41365</v>
      </c>
      <c r="P195" s="8" t="s">
        <v>9622</v>
      </c>
      <c r="Q195">
        <v>48</v>
      </c>
      <c r="R195">
        <v>52</v>
      </c>
    </row>
    <row r="196" spans="1:18" hidden="1" x14ac:dyDescent="0.25">
      <c r="A196">
        <v>198</v>
      </c>
      <c r="B196" t="s">
        <v>4355</v>
      </c>
      <c r="C196" t="s">
        <v>255</v>
      </c>
      <c r="D196" t="s">
        <v>47</v>
      </c>
      <c r="E196" t="s">
        <v>33</v>
      </c>
      <c r="F196" t="s">
        <v>34</v>
      </c>
      <c r="G196" t="s">
        <v>35</v>
      </c>
      <c r="H196">
        <v>1718</v>
      </c>
      <c r="I196" t="str">
        <f t="shared" si="7"/>
        <v>18th</v>
      </c>
      <c r="K196" t="s">
        <v>36</v>
      </c>
      <c r="L196" t="s">
        <v>36</v>
      </c>
      <c r="O196">
        <v>41365</v>
      </c>
      <c r="P196" s="8" t="s">
        <v>9623</v>
      </c>
      <c r="Q196">
        <v>58</v>
      </c>
      <c r="R196">
        <v>62</v>
      </c>
    </row>
    <row r="197" spans="1:18" x14ac:dyDescent="0.25">
      <c r="A197">
        <v>199</v>
      </c>
      <c r="B197" t="s">
        <v>4355</v>
      </c>
      <c r="C197" t="s">
        <v>285</v>
      </c>
      <c r="D197" t="s">
        <v>47</v>
      </c>
      <c r="E197" t="s">
        <v>286</v>
      </c>
      <c r="F197" t="s">
        <v>287</v>
      </c>
      <c r="G197" t="s">
        <v>288</v>
      </c>
      <c r="H197">
        <v>1154</v>
      </c>
      <c r="I197" t="str">
        <f t="shared" ref="I197:I212" si="8">IF(AND(H197&gt;1099,H197&lt;1200),"12th",IF(AND(H197&gt;1199,H197&lt;1300),"13th",IF(AND(H197&gt;1299,H197&lt;1400),"14th",IF(AND(H197&gt;1399,H197&lt;1500),"15th",IF(AND(H197&gt;1499,H197&lt;1600),"16th",IF(AND(H197&gt;1599,H197&lt;1700),"17th",IF(AND(H197&gt;1699,H197&lt;1800),"18th",IF(H197="fin 12e","12th","NO"))))))))</f>
        <v>12th</v>
      </c>
      <c r="K197" t="s">
        <v>289</v>
      </c>
      <c r="L197" t="s">
        <v>289</v>
      </c>
      <c r="O197">
        <v>33055</v>
      </c>
      <c r="P197" s="8" t="s">
        <v>9624</v>
      </c>
      <c r="Q197">
        <v>23</v>
      </c>
      <c r="R197">
        <v>26</v>
      </c>
    </row>
    <row r="198" spans="1:18" hidden="1" x14ac:dyDescent="0.25">
      <c r="A198">
        <v>200</v>
      </c>
      <c r="B198" t="s">
        <v>4355</v>
      </c>
      <c r="C198" t="s">
        <v>285</v>
      </c>
      <c r="D198" t="s">
        <v>47</v>
      </c>
      <c r="E198" t="s">
        <v>105</v>
      </c>
      <c r="F198" t="s">
        <v>106</v>
      </c>
      <c r="G198" t="s">
        <v>107</v>
      </c>
      <c r="H198">
        <v>1177</v>
      </c>
      <c r="I198" t="str">
        <f t="shared" si="8"/>
        <v>12th</v>
      </c>
      <c r="K198" t="s">
        <v>108</v>
      </c>
      <c r="L198" t="s">
        <v>108</v>
      </c>
      <c r="O198">
        <v>42334</v>
      </c>
      <c r="P198" s="8" t="s">
        <v>9057</v>
      </c>
      <c r="Q198">
        <v>61</v>
      </c>
      <c r="R198">
        <v>64</v>
      </c>
    </row>
    <row r="199" spans="1:18" hidden="1" x14ac:dyDescent="0.25">
      <c r="A199">
        <v>201</v>
      </c>
      <c r="B199" t="s">
        <v>4355</v>
      </c>
      <c r="C199" t="s">
        <v>285</v>
      </c>
      <c r="D199" t="s">
        <v>47</v>
      </c>
      <c r="E199" t="s">
        <v>105</v>
      </c>
      <c r="F199" t="s">
        <v>106</v>
      </c>
      <c r="G199" t="s">
        <v>107</v>
      </c>
      <c r="H199">
        <v>1177</v>
      </c>
      <c r="I199" t="str">
        <f t="shared" si="8"/>
        <v>12th</v>
      </c>
      <c r="K199" t="s">
        <v>108</v>
      </c>
      <c r="L199" t="s">
        <v>108</v>
      </c>
      <c r="O199">
        <v>42334</v>
      </c>
      <c r="P199" s="8" t="s">
        <v>9625</v>
      </c>
      <c r="Q199">
        <v>52</v>
      </c>
      <c r="R199">
        <v>55</v>
      </c>
    </row>
    <row r="200" spans="1:18" hidden="1" x14ac:dyDescent="0.25">
      <c r="A200">
        <v>202</v>
      </c>
      <c r="B200" t="s">
        <v>4355</v>
      </c>
      <c r="C200" t="s">
        <v>285</v>
      </c>
      <c r="D200" t="s">
        <v>47</v>
      </c>
      <c r="E200" t="s">
        <v>105</v>
      </c>
      <c r="F200" t="s">
        <v>106</v>
      </c>
      <c r="G200" t="s">
        <v>107</v>
      </c>
      <c r="H200">
        <v>1177</v>
      </c>
      <c r="I200" t="str">
        <f t="shared" si="8"/>
        <v>12th</v>
      </c>
      <c r="K200" t="s">
        <v>108</v>
      </c>
      <c r="L200" t="s">
        <v>108</v>
      </c>
      <c r="O200">
        <v>42334</v>
      </c>
      <c r="P200" s="8" t="s">
        <v>9058</v>
      </c>
      <c r="Q200">
        <v>60</v>
      </c>
      <c r="R200">
        <v>63</v>
      </c>
    </row>
    <row r="201" spans="1:18" hidden="1" x14ac:dyDescent="0.25">
      <c r="A201">
        <v>203</v>
      </c>
      <c r="B201" t="s">
        <v>4355</v>
      </c>
      <c r="C201" t="s">
        <v>285</v>
      </c>
      <c r="D201" t="s">
        <v>47</v>
      </c>
      <c r="E201" t="s">
        <v>105</v>
      </c>
      <c r="F201" t="s">
        <v>106</v>
      </c>
      <c r="G201" t="s">
        <v>107</v>
      </c>
      <c r="H201">
        <v>1177</v>
      </c>
      <c r="I201" t="str">
        <f t="shared" si="8"/>
        <v>12th</v>
      </c>
      <c r="K201" t="s">
        <v>108</v>
      </c>
      <c r="L201" t="s">
        <v>108</v>
      </c>
      <c r="O201">
        <v>42334</v>
      </c>
      <c r="P201" s="8" t="s">
        <v>9059</v>
      </c>
      <c r="Q201">
        <v>90</v>
      </c>
      <c r="R201">
        <v>93</v>
      </c>
    </row>
    <row r="202" spans="1:18" hidden="1" x14ac:dyDescent="0.25">
      <c r="A202">
        <v>204</v>
      </c>
      <c r="B202" t="s">
        <v>4355</v>
      </c>
      <c r="C202" t="s">
        <v>285</v>
      </c>
      <c r="D202" t="s">
        <v>47</v>
      </c>
      <c r="E202" t="s">
        <v>105</v>
      </c>
      <c r="F202" t="s">
        <v>106</v>
      </c>
      <c r="G202" t="s">
        <v>107</v>
      </c>
      <c r="H202">
        <v>1177</v>
      </c>
      <c r="I202" t="str">
        <f t="shared" si="8"/>
        <v>12th</v>
      </c>
      <c r="K202" t="s">
        <v>108</v>
      </c>
      <c r="L202" t="s">
        <v>108</v>
      </c>
      <c r="O202">
        <v>42334</v>
      </c>
      <c r="P202" s="8" t="s">
        <v>9060</v>
      </c>
      <c r="Q202">
        <v>26</v>
      </c>
      <c r="R202">
        <v>29</v>
      </c>
    </row>
    <row r="203" spans="1:18" hidden="1" x14ac:dyDescent="0.25">
      <c r="A203">
        <v>205</v>
      </c>
      <c r="B203" t="s">
        <v>4355</v>
      </c>
      <c r="C203" t="s">
        <v>285</v>
      </c>
      <c r="D203" t="s">
        <v>47</v>
      </c>
      <c r="E203" t="s">
        <v>105</v>
      </c>
      <c r="F203" t="s">
        <v>106</v>
      </c>
      <c r="G203" t="s">
        <v>107</v>
      </c>
      <c r="H203">
        <v>1177</v>
      </c>
      <c r="I203" t="str">
        <f t="shared" si="8"/>
        <v>12th</v>
      </c>
      <c r="K203" t="s">
        <v>108</v>
      </c>
      <c r="L203" t="s">
        <v>108</v>
      </c>
      <c r="O203">
        <v>42334</v>
      </c>
      <c r="P203" s="8" t="s">
        <v>9626</v>
      </c>
      <c r="Q203">
        <v>82</v>
      </c>
      <c r="R203">
        <v>85</v>
      </c>
    </row>
    <row r="204" spans="1:18" hidden="1" x14ac:dyDescent="0.25">
      <c r="A204">
        <v>206</v>
      </c>
      <c r="B204" t="s">
        <v>4355</v>
      </c>
      <c r="C204" t="s">
        <v>285</v>
      </c>
      <c r="D204" t="s">
        <v>47</v>
      </c>
      <c r="E204" t="s">
        <v>105</v>
      </c>
      <c r="F204" t="s">
        <v>106</v>
      </c>
      <c r="G204" t="s">
        <v>107</v>
      </c>
      <c r="H204">
        <v>1177</v>
      </c>
      <c r="I204" t="str">
        <f t="shared" si="8"/>
        <v>12th</v>
      </c>
      <c r="K204" t="s">
        <v>108</v>
      </c>
      <c r="L204" t="s">
        <v>108</v>
      </c>
      <c r="O204">
        <v>42334</v>
      </c>
      <c r="P204" s="8" t="s">
        <v>9627</v>
      </c>
      <c r="Q204">
        <v>56</v>
      </c>
      <c r="R204">
        <v>59</v>
      </c>
    </row>
    <row r="205" spans="1:18" hidden="1" x14ac:dyDescent="0.25">
      <c r="A205">
        <v>207</v>
      </c>
      <c r="B205" t="s">
        <v>4355</v>
      </c>
      <c r="C205" t="s">
        <v>285</v>
      </c>
      <c r="D205" t="s">
        <v>47</v>
      </c>
      <c r="E205" t="s">
        <v>105</v>
      </c>
      <c r="F205" t="s">
        <v>106</v>
      </c>
      <c r="G205" t="s">
        <v>107</v>
      </c>
      <c r="H205">
        <v>1177</v>
      </c>
      <c r="I205" t="str">
        <f t="shared" si="8"/>
        <v>12th</v>
      </c>
      <c r="K205" t="s">
        <v>108</v>
      </c>
      <c r="L205" t="s">
        <v>108</v>
      </c>
      <c r="O205">
        <v>42334</v>
      </c>
      <c r="P205" s="8" t="s">
        <v>9061</v>
      </c>
      <c r="Q205">
        <v>57</v>
      </c>
      <c r="R205">
        <v>60</v>
      </c>
    </row>
    <row r="206" spans="1:18" hidden="1" x14ac:dyDescent="0.25">
      <c r="A206">
        <v>208</v>
      </c>
      <c r="B206" t="s">
        <v>4355</v>
      </c>
      <c r="C206" t="s">
        <v>285</v>
      </c>
      <c r="D206" t="s">
        <v>47</v>
      </c>
      <c r="E206" t="s">
        <v>105</v>
      </c>
      <c r="F206" t="s">
        <v>106</v>
      </c>
      <c r="G206" t="s">
        <v>107</v>
      </c>
      <c r="H206">
        <v>1177</v>
      </c>
      <c r="I206" t="str">
        <f t="shared" si="8"/>
        <v>12th</v>
      </c>
      <c r="K206" t="s">
        <v>108</v>
      </c>
      <c r="L206" t="s">
        <v>108</v>
      </c>
      <c r="O206">
        <v>42334</v>
      </c>
      <c r="P206" s="8" t="s">
        <v>9628</v>
      </c>
      <c r="Q206">
        <v>19</v>
      </c>
      <c r="R206">
        <v>22</v>
      </c>
    </row>
    <row r="207" spans="1:18" hidden="1" x14ac:dyDescent="0.25">
      <c r="A207">
        <v>209</v>
      </c>
      <c r="B207" t="s">
        <v>4355</v>
      </c>
      <c r="C207" t="s">
        <v>285</v>
      </c>
      <c r="D207" t="s">
        <v>47</v>
      </c>
      <c r="E207" t="s">
        <v>89</v>
      </c>
      <c r="F207" t="s">
        <v>90</v>
      </c>
      <c r="G207" t="s">
        <v>91</v>
      </c>
      <c r="H207">
        <v>1216</v>
      </c>
      <c r="I207" t="str">
        <f t="shared" si="8"/>
        <v>13th</v>
      </c>
      <c r="J207" t="s">
        <v>92</v>
      </c>
      <c r="K207" t="s">
        <v>66</v>
      </c>
      <c r="L207" t="s">
        <v>66</v>
      </c>
      <c r="M207" t="s">
        <v>93</v>
      </c>
      <c r="O207">
        <v>34172</v>
      </c>
      <c r="P207" s="8" t="s">
        <v>9062</v>
      </c>
      <c r="Q207">
        <v>62</v>
      </c>
      <c r="R207">
        <v>65</v>
      </c>
    </row>
    <row r="208" spans="1:18" hidden="1" x14ac:dyDescent="0.25">
      <c r="A208">
        <v>210</v>
      </c>
      <c r="B208" t="s">
        <v>4355</v>
      </c>
      <c r="C208" t="s">
        <v>285</v>
      </c>
      <c r="D208" t="s">
        <v>47</v>
      </c>
      <c r="E208" t="s">
        <v>89</v>
      </c>
      <c r="F208" t="s">
        <v>90</v>
      </c>
      <c r="G208" t="s">
        <v>91</v>
      </c>
      <c r="H208">
        <v>1216</v>
      </c>
      <c r="I208" t="str">
        <f t="shared" si="8"/>
        <v>13th</v>
      </c>
      <c r="J208" t="s">
        <v>92</v>
      </c>
      <c r="K208" t="s">
        <v>66</v>
      </c>
      <c r="L208" t="s">
        <v>66</v>
      </c>
      <c r="M208" t="s">
        <v>93</v>
      </c>
      <c r="O208">
        <v>34172</v>
      </c>
      <c r="P208" s="8" t="s">
        <v>9629</v>
      </c>
      <c r="Q208">
        <v>33</v>
      </c>
      <c r="R208">
        <v>36</v>
      </c>
    </row>
    <row r="209" spans="1:18" hidden="1" x14ac:dyDescent="0.25">
      <c r="A209">
        <v>211</v>
      </c>
      <c r="B209" t="s">
        <v>4355</v>
      </c>
      <c r="C209" t="s">
        <v>285</v>
      </c>
      <c r="D209" t="s">
        <v>47</v>
      </c>
      <c r="E209" t="s">
        <v>89</v>
      </c>
      <c r="F209" t="s">
        <v>90</v>
      </c>
      <c r="G209" t="s">
        <v>91</v>
      </c>
      <c r="H209">
        <v>1216</v>
      </c>
      <c r="I209" t="str">
        <f t="shared" si="8"/>
        <v>13th</v>
      </c>
      <c r="J209" t="s">
        <v>92</v>
      </c>
      <c r="K209" t="s">
        <v>66</v>
      </c>
      <c r="L209" t="s">
        <v>66</v>
      </c>
      <c r="M209" t="s">
        <v>93</v>
      </c>
      <c r="O209">
        <v>34172</v>
      </c>
      <c r="P209" s="8" t="s">
        <v>9630</v>
      </c>
      <c r="Q209">
        <v>52</v>
      </c>
      <c r="R209">
        <v>55</v>
      </c>
    </row>
    <row r="210" spans="1:18" hidden="1" x14ac:dyDescent="0.25">
      <c r="A210">
        <v>212</v>
      </c>
      <c r="B210" t="s">
        <v>4355</v>
      </c>
      <c r="C210" t="s">
        <v>285</v>
      </c>
      <c r="D210" t="s">
        <v>47</v>
      </c>
      <c r="E210" t="s">
        <v>59</v>
      </c>
      <c r="F210" t="s">
        <v>60</v>
      </c>
      <c r="G210" t="s">
        <v>61</v>
      </c>
      <c r="H210">
        <v>1305</v>
      </c>
      <c r="I210" t="str">
        <f t="shared" si="8"/>
        <v>14th</v>
      </c>
      <c r="K210" t="s">
        <v>22</v>
      </c>
      <c r="L210" t="s">
        <v>22</v>
      </c>
      <c r="O210">
        <v>75650</v>
      </c>
      <c r="P210" s="8" t="s">
        <v>9631</v>
      </c>
      <c r="Q210">
        <v>83</v>
      </c>
      <c r="R210">
        <v>86</v>
      </c>
    </row>
    <row r="211" spans="1:18" hidden="1" x14ac:dyDescent="0.25">
      <c r="A211">
        <v>213</v>
      </c>
      <c r="B211" t="s">
        <v>4355</v>
      </c>
      <c r="C211" t="s">
        <v>285</v>
      </c>
      <c r="D211" t="s">
        <v>47</v>
      </c>
      <c r="E211" t="s">
        <v>63</v>
      </c>
      <c r="F211" t="s">
        <v>64</v>
      </c>
      <c r="G211" t="s">
        <v>65</v>
      </c>
      <c r="H211">
        <v>1369</v>
      </c>
      <c r="I211" t="str">
        <f t="shared" si="8"/>
        <v>14th</v>
      </c>
      <c r="K211" t="s">
        <v>66</v>
      </c>
      <c r="L211" t="s">
        <v>66</v>
      </c>
      <c r="O211">
        <v>53492</v>
      </c>
      <c r="P211" s="8" t="s">
        <v>9632</v>
      </c>
      <c r="Q211">
        <v>58</v>
      </c>
      <c r="R211">
        <v>61</v>
      </c>
    </row>
    <row r="212" spans="1:18" hidden="1" x14ac:dyDescent="0.25">
      <c r="A212">
        <v>214</v>
      </c>
      <c r="B212" t="s">
        <v>4355</v>
      </c>
      <c r="C212" t="s">
        <v>285</v>
      </c>
      <c r="D212" t="s">
        <v>47</v>
      </c>
      <c r="E212" t="s">
        <v>68</v>
      </c>
      <c r="F212" t="s">
        <v>69</v>
      </c>
      <c r="G212" t="s">
        <v>70</v>
      </c>
      <c r="H212">
        <v>1399</v>
      </c>
      <c r="I212" t="str">
        <f t="shared" si="8"/>
        <v>14th</v>
      </c>
      <c r="K212" t="s">
        <v>66</v>
      </c>
      <c r="L212" t="s">
        <v>66</v>
      </c>
      <c r="O212">
        <v>217105</v>
      </c>
      <c r="P212" s="8" t="s">
        <v>9633</v>
      </c>
      <c r="Q212">
        <v>167</v>
      </c>
      <c r="R212">
        <v>170</v>
      </c>
    </row>
    <row r="213" spans="1:18" x14ac:dyDescent="0.25">
      <c r="A213">
        <v>215</v>
      </c>
      <c r="B213" t="s">
        <v>4355</v>
      </c>
      <c r="C213" t="s">
        <v>306</v>
      </c>
      <c r="D213" t="s">
        <v>47</v>
      </c>
      <c r="E213" t="s">
        <v>286</v>
      </c>
      <c r="F213" t="s">
        <v>287</v>
      </c>
      <c r="G213" t="s">
        <v>288</v>
      </c>
      <c r="H213">
        <v>1154</v>
      </c>
      <c r="I213" t="str">
        <f t="shared" ref="I213:I276" si="9">IF(AND(H213&gt;1099,H213&lt;1200),"12th",IF(AND(H213&gt;1199,H213&lt;1300),"13th",IF(AND(H213&gt;1299,H213&lt;1400),"14th",IF(AND(H213&gt;1399,H213&lt;1500),"15th",IF(AND(H213&gt;1499,H213&lt;1600),"16th",IF(AND(H213&gt;1599,H213&lt;1700),"17th",IF(AND(H213&gt;1699,H213&lt;1800),"18th","NO")))))))</f>
        <v>12th</v>
      </c>
      <c r="K213" t="s">
        <v>289</v>
      </c>
      <c r="L213" t="s">
        <v>289</v>
      </c>
      <c r="O213">
        <v>33055</v>
      </c>
      <c r="P213" s="8" t="s">
        <v>9063</v>
      </c>
      <c r="Q213">
        <v>22</v>
      </c>
      <c r="R213">
        <v>25</v>
      </c>
    </row>
    <row r="214" spans="1:18" hidden="1" x14ac:dyDescent="0.25">
      <c r="A214">
        <v>216</v>
      </c>
      <c r="B214" t="s">
        <v>4355</v>
      </c>
      <c r="C214" t="s">
        <v>306</v>
      </c>
      <c r="D214" t="s">
        <v>47</v>
      </c>
      <c r="E214" t="s">
        <v>63</v>
      </c>
      <c r="F214" t="s">
        <v>64</v>
      </c>
      <c r="G214" t="s">
        <v>65</v>
      </c>
      <c r="H214">
        <v>1369</v>
      </c>
      <c r="I214" t="str">
        <f t="shared" si="9"/>
        <v>14th</v>
      </c>
      <c r="K214" t="s">
        <v>66</v>
      </c>
      <c r="L214" t="s">
        <v>66</v>
      </c>
      <c r="O214">
        <v>53492</v>
      </c>
      <c r="P214" s="8" t="s">
        <v>9634</v>
      </c>
      <c r="Q214">
        <v>111</v>
      </c>
      <c r="R214">
        <v>114</v>
      </c>
    </row>
    <row r="215" spans="1:18" hidden="1" x14ac:dyDescent="0.25">
      <c r="A215">
        <v>217</v>
      </c>
      <c r="B215" t="s">
        <v>4355</v>
      </c>
      <c r="C215" t="s">
        <v>306</v>
      </c>
      <c r="D215" t="s">
        <v>47</v>
      </c>
      <c r="E215" t="s">
        <v>68</v>
      </c>
      <c r="F215" t="s">
        <v>69</v>
      </c>
      <c r="G215" t="s">
        <v>70</v>
      </c>
      <c r="H215">
        <v>1399</v>
      </c>
      <c r="I215" t="str">
        <f t="shared" si="9"/>
        <v>14th</v>
      </c>
      <c r="K215" t="s">
        <v>66</v>
      </c>
      <c r="L215" t="s">
        <v>66</v>
      </c>
      <c r="O215">
        <v>217105</v>
      </c>
      <c r="P215" s="8" t="s">
        <v>9635</v>
      </c>
      <c r="Q215">
        <v>175</v>
      </c>
      <c r="R215">
        <v>178</v>
      </c>
    </row>
    <row r="216" spans="1:18" hidden="1" x14ac:dyDescent="0.25">
      <c r="A216">
        <v>218</v>
      </c>
      <c r="B216" t="s">
        <v>4355</v>
      </c>
      <c r="C216" t="s">
        <v>306</v>
      </c>
      <c r="D216" t="s">
        <v>47</v>
      </c>
      <c r="E216" t="s">
        <v>68</v>
      </c>
      <c r="F216" t="s">
        <v>69</v>
      </c>
      <c r="G216" t="s">
        <v>70</v>
      </c>
      <c r="H216">
        <v>1399</v>
      </c>
      <c r="I216" t="str">
        <f t="shared" si="9"/>
        <v>14th</v>
      </c>
      <c r="K216" t="s">
        <v>66</v>
      </c>
      <c r="L216" t="s">
        <v>66</v>
      </c>
      <c r="O216">
        <v>217105</v>
      </c>
      <c r="P216" s="8" t="s">
        <v>9636</v>
      </c>
      <c r="Q216">
        <v>148</v>
      </c>
      <c r="R216">
        <v>151</v>
      </c>
    </row>
    <row r="217" spans="1:18" hidden="1" x14ac:dyDescent="0.25">
      <c r="A217">
        <v>219</v>
      </c>
      <c r="B217" t="s">
        <v>4355</v>
      </c>
      <c r="C217" t="s">
        <v>306</v>
      </c>
      <c r="D217" t="s">
        <v>47</v>
      </c>
      <c r="E217" t="s">
        <v>39</v>
      </c>
      <c r="F217" t="s">
        <v>40</v>
      </c>
      <c r="G217" t="s">
        <v>41</v>
      </c>
      <c r="H217">
        <v>1458</v>
      </c>
      <c r="I217" t="str">
        <f t="shared" si="9"/>
        <v>15th</v>
      </c>
      <c r="K217" t="s">
        <v>42</v>
      </c>
      <c r="L217" t="s">
        <v>42</v>
      </c>
      <c r="O217">
        <v>152174</v>
      </c>
      <c r="P217" s="8" t="s">
        <v>9637</v>
      </c>
      <c r="Q217">
        <v>14</v>
      </c>
      <c r="R217">
        <v>17</v>
      </c>
    </row>
    <row r="218" spans="1:18" hidden="1" x14ac:dyDescent="0.25">
      <c r="A218">
        <v>220</v>
      </c>
      <c r="B218" t="s">
        <v>4355</v>
      </c>
      <c r="C218" t="s">
        <v>306</v>
      </c>
      <c r="D218" t="s">
        <v>47</v>
      </c>
      <c r="E218" t="s">
        <v>39</v>
      </c>
      <c r="F218" t="s">
        <v>40</v>
      </c>
      <c r="G218" t="s">
        <v>41</v>
      </c>
      <c r="H218">
        <v>1458</v>
      </c>
      <c r="I218" t="str">
        <f t="shared" si="9"/>
        <v>15th</v>
      </c>
      <c r="K218" t="s">
        <v>42</v>
      </c>
      <c r="L218" t="s">
        <v>42</v>
      </c>
      <c r="O218">
        <v>152174</v>
      </c>
      <c r="P218" s="8" t="s">
        <v>9638</v>
      </c>
      <c r="Q218">
        <v>32</v>
      </c>
      <c r="R218">
        <v>35</v>
      </c>
    </row>
    <row r="219" spans="1:18" hidden="1" x14ac:dyDescent="0.25">
      <c r="A219">
        <v>221</v>
      </c>
      <c r="B219" t="s">
        <v>4355</v>
      </c>
      <c r="C219" t="s">
        <v>306</v>
      </c>
      <c r="D219" t="s">
        <v>47</v>
      </c>
      <c r="E219" t="s">
        <v>24</v>
      </c>
      <c r="F219" t="s">
        <v>25</v>
      </c>
      <c r="G219" t="s">
        <v>26</v>
      </c>
      <c r="H219">
        <v>1697</v>
      </c>
      <c r="I219" t="str">
        <f t="shared" si="9"/>
        <v>17th</v>
      </c>
      <c r="K219" t="s">
        <v>27</v>
      </c>
      <c r="L219" t="s">
        <v>27</v>
      </c>
      <c r="O219">
        <v>102345</v>
      </c>
      <c r="P219" s="8" t="s">
        <v>9639</v>
      </c>
      <c r="Q219">
        <v>148</v>
      </c>
      <c r="R219">
        <v>151</v>
      </c>
    </row>
    <row r="220" spans="1:18" hidden="1" x14ac:dyDescent="0.25">
      <c r="A220">
        <v>222</v>
      </c>
      <c r="B220" t="s">
        <v>4355</v>
      </c>
      <c r="C220" t="s">
        <v>306</v>
      </c>
      <c r="D220" t="s">
        <v>47</v>
      </c>
      <c r="E220" t="s">
        <v>24</v>
      </c>
      <c r="F220" t="s">
        <v>25</v>
      </c>
      <c r="G220" t="s">
        <v>26</v>
      </c>
      <c r="H220">
        <v>1697</v>
      </c>
      <c r="I220" t="str">
        <f t="shared" si="9"/>
        <v>17th</v>
      </c>
      <c r="K220" t="s">
        <v>27</v>
      </c>
      <c r="L220" t="s">
        <v>27</v>
      </c>
      <c r="O220">
        <v>102345</v>
      </c>
      <c r="P220" s="8" t="s">
        <v>9640</v>
      </c>
      <c r="Q220">
        <v>128</v>
      </c>
      <c r="R220">
        <v>131</v>
      </c>
    </row>
    <row r="221" spans="1:18" hidden="1" x14ac:dyDescent="0.25">
      <c r="A221">
        <v>223</v>
      </c>
      <c r="B221" t="s">
        <v>4355</v>
      </c>
      <c r="C221" t="s">
        <v>306</v>
      </c>
      <c r="D221" t="s">
        <v>47</v>
      </c>
      <c r="E221" t="s">
        <v>24</v>
      </c>
      <c r="F221" t="s">
        <v>25</v>
      </c>
      <c r="G221" t="s">
        <v>26</v>
      </c>
      <c r="H221">
        <v>1697</v>
      </c>
      <c r="I221" t="str">
        <f t="shared" si="9"/>
        <v>17th</v>
      </c>
      <c r="K221" t="s">
        <v>27</v>
      </c>
      <c r="L221" t="s">
        <v>27</v>
      </c>
      <c r="O221">
        <v>102345</v>
      </c>
      <c r="P221" s="8" t="s">
        <v>9641</v>
      </c>
      <c r="Q221">
        <v>180</v>
      </c>
      <c r="R221">
        <v>183</v>
      </c>
    </row>
    <row r="222" spans="1:18" hidden="1" x14ac:dyDescent="0.25">
      <c r="A222">
        <v>224</v>
      </c>
      <c r="B222" t="s">
        <v>4355</v>
      </c>
      <c r="C222" t="s">
        <v>306</v>
      </c>
      <c r="D222" t="s">
        <v>47</v>
      </c>
      <c r="E222" t="s">
        <v>33</v>
      </c>
      <c r="F222" t="s">
        <v>34</v>
      </c>
      <c r="G222" t="s">
        <v>35</v>
      </c>
      <c r="H222">
        <v>1718</v>
      </c>
      <c r="I222" t="str">
        <f t="shared" si="9"/>
        <v>18th</v>
      </c>
      <c r="K222" t="s">
        <v>36</v>
      </c>
      <c r="L222" t="s">
        <v>36</v>
      </c>
      <c r="O222">
        <v>41365</v>
      </c>
      <c r="P222" s="8" t="s">
        <v>9064</v>
      </c>
      <c r="Q222">
        <v>149</v>
      </c>
      <c r="R222">
        <v>152</v>
      </c>
    </row>
    <row r="223" spans="1:18" hidden="1" x14ac:dyDescent="0.25">
      <c r="A223">
        <v>225</v>
      </c>
      <c r="B223" t="s">
        <v>4355</v>
      </c>
      <c r="C223" t="s">
        <v>306</v>
      </c>
      <c r="D223" t="s">
        <v>47</v>
      </c>
      <c r="E223" t="s">
        <v>33</v>
      </c>
      <c r="F223" t="s">
        <v>34</v>
      </c>
      <c r="G223" t="s">
        <v>35</v>
      </c>
      <c r="H223">
        <v>1718</v>
      </c>
      <c r="I223" t="str">
        <f t="shared" si="9"/>
        <v>18th</v>
      </c>
      <c r="K223" t="s">
        <v>36</v>
      </c>
      <c r="L223" t="s">
        <v>36</v>
      </c>
      <c r="O223">
        <v>41365</v>
      </c>
      <c r="P223" s="8" t="s">
        <v>9642</v>
      </c>
      <c r="Q223">
        <v>50</v>
      </c>
      <c r="R223">
        <v>53</v>
      </c>
    </row>
    <row r="224" spans="1:18" hidden="1" x14ac:dyDescent="0.25">
      <c r="A224">
        <v>226</v>
      </c>
      <c r="B224" t="s">
        <v>4355</v>
      </c>
      <c r="C224" t="s">
        <v>306</v>
      </c>
      <c r="D224" t="s">
        <v>47</v>
      </c>
      <c r="E224" t="s">
        <v>33</v>
      </c>
      <c r="F224" t="s">
        <v>34</v>
      </c>
      <c r="G224" t="s">
        <v>35</v>
      </c>
      <c r="H224">
        <v>1718</v>
      </c>
      <c r="I224" t="str">
        <f t="shared" si="9"/>
        <v>18th</v>
      </c>
      <c r="K224" t="s">
        <v>36</v>
      </c>
      <c r="L224" t="s">
        <v>36</v>
      </c>
      <c r="O224">
        <v>41365</v>
      </c>
      <c r="P224" s="8" t="s">
        <v>9643</v>
      </c>
      <c r="Q224">
        <v>56</v>
      </c>
      <c r="R224">
        <v>59</v>
      </c>
    </row>
    <row r="225" spans="1:22" hidden="1" x14ac:dyDescent="0.25">
      <c r="A225">
        <v>227</v>
      </c>
      <c r="B225" t="s">
        <v>4355</v>
      </c>
      <c r="C225" t="s">
        <v>306</v>
      </c>
      <c r="D225" t="s">
        <v>47</v>
      </c>
      <c r="E225" t="s">
        <v>33</v>
      </c>
      <c r="F225" t="s">
        <v>34</v>
      </c>
      <c r="G225" t="s">
        <v>35</v>
      </c>
      <c r="H225">
        <v>1718</v>
      </c>
      <c r="I225" t="str">
        <f t="shared" si="9"/>
        <v>18th</v>
      </c>
      <c r="K225" t="s">
        <v>36</v>
      </c>
      <c r="L225" t="s">
        <v>36</v>
      </c>
      <c r="O225">
        <v>41365</v>
      </c>
      <c r="P225" s="8" t="s">
        <v>9644</v>
      </c>
      <c r="Q225">
        <v>144</v>
      </c>
      <c r="R225">
        <v>147</v>
      </c>
    </row>
    <row r="226" spans="1:22" hidden="1" x14ac:dyDescent="0.25">
      <c r="A226">
        <v>228</v>
      </c>
      <c r="B226" t="s">
        <v>4355</v>
      </c>
      <c r="C226" t="s">
        <v>306</v>
      </c>
      <c r="D226" t="s">
        <v>47</v>
      </c>
      <c r="E226" t="s">
        <v>33</v>
      </c>
      <c r="F226" t="s">
        <v>34</v>
      </c>
      <c r="G226" t="s">
        <v>35</v>
      </c>
      <c r="H226">
        <v>1718</v>
      </c>
      <c r="I226" t="str">
        <f t="shared" si="9"/>
        <v>18th</v>
      </c>
      <c r="K226" t="s">
        <v>36</v>
      </c>
      <c r="L226" t="s">
        <v>36</v>
      </c>
      <c r="O226">
        <v>41365</v>
      </c>
      <c r="P226" s="8" t="s">
        <v>9645</v>
      </c>
      <c r="Q226">
        <v>17</v>
      </c>
      <c r="R226">
        <v>20</v>
      </c>
    </row>
    <row r="227" spans="1:22" hidden="1" x14ac:dyDescent="0.25">
      <c r="A227">
        <v>229</v>
      </c>
      <c r="B227" t="s">
        <v>4355</v>
      </c>
      <c r="C227" t="s">
        <v>306</v>
      </c>
      <c r="D227" t="s">
        <v>47</v>
      </c>
      <c r="E227" t="s">
        <v>33</v>
      </c>
      <c r="F227" t="s">
        <v>34</v>
      </c>
      <c r="G227" t="s">
        <v>35</v>
      </c>
      <c r="H227">
        <v>1718</v>
      </c>
      <c r="I227" t="str">
        <f t="shared" si="9"/>
        <v>18th</v>
      </c>
      <c r="K227" t="s">
        <v>36</v>
      </c>
      <c r="L227" t="s">
        <v>36</v>
      </c>
      <c r="O227">
        <v>41365</v>
      </c>
      <c r="P227" s="8" t="s">
        <v>9065</v>
      </c>
      <c r="Q227">
        <v>101</v>
      </c>
      <c r="R227">
        <v>104</v>
      </c>
    </row>
    <row r="228" spans="1:22" hidden="1" x14ac:dyDescent="0.25">
      <c r="A228">
        <v>230</v>
      </c>
      <c r="B228" t="s">
        <v>4355</v>
      </c>
      <c r="C228" t="s">
        <v>306</v>
      </c>
      <c r="D228" t="s">
        <v>47</v>
      </c>
      <c r="E228" t="s">
        <v>33</v>
      </c>
      <c r="F228" t="s">
        <v>34</v>
      </c>
      <c r="G228" t="s">
        <v>35</v>
      </c>
      <c r="H228">
        <v>1718</v>
      </c>
      <c r="I228" t="str">
        <f t="shared" si="9"/>
        <v>18th</v>
      </c>
      <c r="K228" t="s">
        <v>36</v>
      </c>
      <c r="L228" t="s">
        <v>36</v>
      </c>
      <c r="O228">
        <v>41365</v>
      </c>
      <c r="P228" s="8" t="s">
        <v>9646</v>
      </c>
      <c r="Q228">
        <v>17</v>
      </c>
      <c r="R228">
        <v>20</v>
      </c>
    </row>
    <row r="229" spans="1:22" hidden="1" x14ac:dyDescent="0.25">
      <c r="A229">
        <v>231</v>
      </c>
      <c r="B229" t="s">
        <v>4355</v>
      </c>
      <c r="C229" t="s">
        <v>323</v>
      </c>
      <c r="D229" t="s">
        <v>47</v>
      </c>
      <c r="E229" t="s">
        <v>33</v>
      </c>
      <c r="F229" t="s">
        <v>34</v>
      </c>
      <c r="G229" t="s">
        <v>35</v>
      </c>
      <c r="H229">
        <v>1718</v>
      </c>
      <c r="I229" t="str">
        <f t="shared" si="9"/>
        <v>18th</v>
      </c>
      <c r="K229" t="s">
        <v>36</v>
      </c>
      <c r="L229" t="s">
        <v>36</v>
      </c>
      <c r="O229">
        <v>41365</v>
      </c>
      <c r="P229" s="8" t="s">
        <v>9647</v>
      </c>
      <c r="Q229">
        <v>50</v>
      </c>
      <c r="R229">
        <v>52</v>
      </c>
      <c r="S229">
        <v>54</v>
      </c>
      <c r="T229">
        <v>60</v>
      </c>
      <c r="U229">
        <v>62</v>
      </c>
      <c r="V229">
        <v>69</v>
      </c>
    </row>
    <row r="230" spans="1:22" hidden="1" x14ac:dyDescent="0.25">
      <c r="A230">
        <v>232</v>
      </c>
      <c r="B230" t="s">
        <v>4355</v>
      </c>
      <c r="C230" t="s">
        <v>325</v>
      </c>
      <c r="D230" t="s">
        <v>47</v>
      </c>
      <c r="E230" t="s">
        <v>24</v>
      </c>
      <c r="F230" t="s">
        <v>25</v>
      </c>
      <c r="G230" t="s">
        <v>26</v>
      </c>
      <c r="H230">
        <v>1697</v>
      </c>
      <c r="I230" t="str">
        <f t="shared" si="9"/>
        <v>17th</v>
      </c>
      <c r="K230" t="s">
        <v>27</v>
      </c>
      <c r="L230" t="s">
        <v>27</v>
      </c>
      <c r="O230">
        <v>102345</v>
      </c>
      <c r="P230" s="8" t="s">
        <v>9648</v>
      </c>
      <c r="Q230">
        <v>114</v>
      </c>
      <c r="R230">
        <v>126</v>
      </c>
    </row>
    <row r="231" spans="1:22" hidden="1" x14ac:dyDescent="0.25">
      <c r="A231">
        <v>233</v>
      </c>
      <c r="B231" t="s">
        <v>4355</v>
      </c>
      <c r="C231" t="s">
        <v>325</v>
      </c>
      <c r="D231" t="s">
        <v>47</v>
      </c>
      <c r="E231" t="s">
        <v>24</v>
      </c>
      <c r="F231" t="s">
        <v>25</v>
      </c>
      <c r="G231" t="s">
        <v>26</v>
      </c>
      <c r="H231">
        <v>1697</v>
      </c>
      <c r="I231" t="str">
        <f t="shared" si="9"/>
        <v>17th</v>
      </c>
      <c r="K231" t="s">
        <v>27</v>
      </c>
      <c r="L231" t="s">
        <v>27</v>
      </c>
      <c r="O231">
        <v>102345</v>
      </c>
      <c r="P231" s="8" t="s">
        <v>9649</v>
      </c>
      <c r="Q231">
        <v>470</v>
      </c>
      <c r="R231">
        <v>483</v>
      </c>
    </row>
    <row r="232" spans="1:22" hidden="1" x14ac:dyDescent="0.25">
      <c r="A232">
        <v>234</v>
      </c>
      <c r="B232" t="s">
        <v>4355</v>
      </c>
      <c r="C232" t="s">
        <v>325</v>
      </c>
      <c r="D232" t="s">
        <v>47</v>
      </c>
      <c r="E232" t="s">
        <v>33</v>
      </c>
      <c r="F232" t="s">
        <v>34</v>
      </c>
      <c r="G232" t="s">
        <v>35</v>
      </c>
      <c r="H232">
        <v>1718</v>
      </c>
      <c r="I232" t="str">
        <f t="shared" si="9"/>
        <v>18th</v>
      </c>
      <c r="K232" t="s">
        <v>36</v>
      </c>
      <c r="L232" t="s">
        <v>36</v>
      </c>
      <c r="O232">
        <v>41365</v>
      </c>
      <c r="P232" s="8" t="s">
        <v>9066</v>
      </c>
      <c r="Q232">
        <v>44</v>
      </c>
      <c r="R232">
        <v>46</v>
      </c>
      <c r="S232">
        <v>50</v>
      </c>
      <c r="T232">
        <v>59</v>
      </c>
    </row>
    <row r="233" spans="1:22" hidden="1" x14ac:dyDescent="0.25">
      <c r="A233">
        <v>235</v>
      </c>
      <c r="B233" t="s">
        <v>4355</v>
      </c>
      <c r="C233" t="s">
        <v>329</v>
      </c>
      <c r="D233" t="s">
        <v>330</v>
      </c>
      <c r="E233" t="s">
        <v>63</v>
      </c>
      <c r="F233" t="s">
        <v>64</v>
      </c>
      <c r="G233" t="s">
        <v>65</v>
      </c>
      <c r="H233">
        <v>1369</v>
      </c>
      <c r="I233" t="str">
        <f t="shared" si="9"/>
        <v>14th</v>
      </c>
      <c r="K233" t="s">
        <v>66</v>
      </c>
      <c r="L233" t="s">
        <v>66</v>
      </c>
      <c r="O233">
        <v>53492</v>
      </c>
      <c r="P233" s="8" t="s">
        <v>9650</v>
      </c>
      <c r="Q233">
        <v>103</v>
      </c>
      <c r="R233">
        <v>108</v>
      </c>
    </row>
    <row r="234" spans="1:22" hidden="1" x14ac:dyDescent="0.25">
      <c r="A234">
        <v>236</v>
      </c>
      <c r="B234" t="s">
        <v>4355</v>
      </c>
      <c r="C234" t="s">
        <v>329</v>
      </c>
      <c r="D234" t="s">
        <v>330</v>
      </c>
      <c r="E234" t="s">
        <v>63</v>
      </c>
      <c r="F234" t="s">
        <v>64</v>
      </c>
      <c r="G234" t="s">
        <v>65</v>
      </c>
      <c r="H234">
        <v>1369</v>
      </c>
      <c r="I234" t="str">
        <f t="shared" si="9"/>
        <v>14th</v>
      </c>
      <c r="K234" t="s">
        <v>66</v>
      </c>
      <c r="L234" t="s">
        <v>66</v>
      </c>
      <c r="O234">
        <v>53492</v>
      </c>
      <c r="P234" s="8" t="s">
        <v>12221</v>
      </c>
      <c r="Q234">
        <v>66</v>
      </c>
      <c r="R234">
        <v>74</v>
      </c>
    </row>
    <row r="235" spans="1:22" hidden="1" x14ac:dyDescent="0.25">
      <c r="A235">
        <v>237</v>
      </c>
      <c r="B235" t="s">
        <v>4355</v>
      </c>
      <c r="C235" t="s">
        <v>329</v>
      </c>
      <c r="D235" t="s">
        <v>330</v>
      </c>
      <c r="E235" t="s">
        <v>217</v>
      </c>
      <c r="F235" t="s">
        <v>218</v>
      </c>
      <c r="G235" t="s">
        <v>36</v>
      </c>
      <c r="H235">
        <v>1569</v>
      </c>
      <c r="I235" t="str">
        <f t="shared" si="9"/>
        <v>16th</v>
      </c>
      <c r="K235" t="s">
        <v>36</v>
      </c>
      <c r="L235" t="s">
        <v>36</v>
      </c>
      <c r="O235">
        <v>40770</v>
      </c>
      <c r="P235" s="8" t="s">
        <v>9651</v>
      </c>
      <c r="Q235">
        <v>808</v>
      </c>
      <c r="R235">
        <v>814</v>
      </c>
    </row>
    <row r="236" spans="1:22" hidden="1" x14ac:dyDescent="0.25">
      <c r="A236">
        <v>238</v>
      </c>
      <c r="B236" t="s">
        <v>4355</v>
      </c>
      <c r="C236" t="s">
        <v>329</v>
      </c>
      <c r="D236" t="s">
        <v>330</v>
      </c>
      <c r="E236" t="s">
        <v>217</v>
      </c>
      <c r="F236" t="s">
        <v>218</v>
      </c>
      <c r="G236" t="s">
        <v>36</v>
      </c>
      <c r="H236">
        <v>1569</v>
      </c>
      <c r="I236" t="str">
        <f t="shared" si="9"/>
        <v>16th</v>
      </c>
      <c r="K236" t="s">
        <v>36</v>
      </c>
      <c r="L236" t="s">
        <v>36</v>
      </c>
      <c r="O236">
        <v>40770</v>
      </c>
      <c r="P236" s="8" t="s">
        <v>9652</v>
      </c>
      <c r="Q236">
        <v>342</v>
      </c>
      <c r="R236">
        <v>346</v>
      </c>
    </row>
    <row r="237" spans="1:22" hidden="1" x14ac:dyDescent="0.25">
      <c r="A237">
        <v>239</v>
      </c>
      <c r="B237" t="s">
        <v>4355</v>
      </c>
      <c r="C237" t="s">
        <v>329</v>
      </c>
      <c r="D237" t="s">
        <v>330</v>
      </c>
      <c r="E237" t="s">
        <v>24</v>
      </c>
      <c r="F237" t="s">
        <v>25</v>
      </c>
      <c r="G237" t="s">
        <v>26</v>
      </c>
      <c r="H237">
        <v>1697</v>
      </c>
      <c r="I237" t="str">
        <f t="shared" si="9"/>
        <v>17th</v>
      </c>
      <c r="K237" t="s">
        <v>27</v>
      </c>
      <c r="L237" t="s">
        <v>27</v>
      </c>
      <c r="O237">
        <v>102345</v>
      </c>
      <c r="P237" s="8" t="s">
        <v>9653</v>
      </c>
      <c r="Q237">
        <v>8</v>
      </c>
      <c r="R237">
        <v>12</v>
      </c>
    </row>
    <row r="238" spans="1:22" hidden="1" x14ac:dyDescent="0.25">
      <c r="A238">
        <v>240</v>
      </c>
      <c r="B238" t="s">
        <v>4355</v>
      </c>
      <c r="C238" t="s">
        <v>329</v>
      </c>
      <c r="D238" t="s">
        <v>330</v>
      </c>
      <c r="E238" t="s">
        <v>24</v>
      </c>
      <c r="F238" t="s">
        <v>25</v>
      </c>
      <c r="G238" t="s">
        <v>26</v>
      </c>
      <c r="H238">
        <v>1697</v>
      </c>
      <c r="I238" t="str">
        <f t="shared" si="9"/>
        <v>17th</v>
      </c>
      <c r="K238" t="s">
        <v>27</v>
      </c>
      <c r="L238" t="s">
        <v>27</v>
      </c>
      <c r="O238">
        <v>102345</v>
      </c>
      <c r="P238" s="8" t="s">
        <v>9654</v>
      </c>
      <c r="Q238">
        <v>8</v>
      </c>
      <c r="R238">
        <v>12</v>
      </c>
    </row>
    <row r="239" spans="1:22" hidden="1" x14ac:dyDescent="0.25">
      <c r="A239">
        <v>241</v>
      </c>
      <c r="B239" t="s">
        <v>4355</v>
      </c>
      <c r="C239" t="s">
        <v>329</v>
      </c>
      <c r="D239" t="s">
        <v>330</v>
      </c>
      <c r="E239" t="s">
        <v>24</v>
      </c>
      <c r="F239" t="s">
        <v>25</v>
      </c>
      <c r="G239" t="s">
        <v>26</v>
      </c>
      <c r="H239">
        <v>1697</v>
      </c>
      <c r="I239" t="str">
        <f t="shared" si="9"/>
        <v>17th</v>
      </c>
      <c r="K239" t="s">
        <v>27</v>
      </c>
      <c r="L239" t="s">
        <v>27</v>
      </c>
      <c r="O239">
        <v>102345</v>
      </c>
      <c r="P239" s="8" t="s">
        <v>9655</v>
      </c>
      <c r="Q239">
        <v>8</v>
      </c>
      <c r="R239">
        <v>12</v>
      </c>
    </row>
    <row r="240" spans="1:22" hidden="1" x14ac:dyDescent="0.25">
      <c r="A240">
        <v>242</v>
      </c>
      <c r="B240" t="s">
        <v>4355</v>
      </c>
      <c r="C240" t="s">
        <v>329</v>
      </c>
      <c r="D240" t="s">
        <v>330</v>
      </c>
      <c r="E240" t="s">
        <v>24</v>
      </c>
      <c r="F240" t="s">
        <v>25</v>
      </c>
      <c r="G240" t="s">
        <v>26</v>
      </c>
      <c r="H240">
        <v>1697</v>
      </c>
      <c r="I240" t="str">
        <f t="shared" si="9"/>
        <v>17th</v>
      </c>
      <c r="K240" t="s">
        <v>27</v>
      </c>
      <c r="L240" t="s">
        <v>27</v>
      </c>
      <c r="O240">
        <v>102345</v>
      </c>
      <c r="P240" s="8" t="s">
        <v>9656</v>
      </c>
      <c r="Q240">
        <v>8</v>
      </c>
      <c r="R240">
        <v>12</v>
      </c>
    </row>
    <row r="241" spans="1:18" hidden="1" x14ac:dyDescent="0.25">
      <c r="A241">
        <v>243</v>
      </c>
      <c r="B241" t="s">
        <v>4355</v>
      </c>
      <c r="C241" t="s">
        <v>329</v>
      </c>
      <c r="D241" t="s">
        <v>330</v>
      </c>
      <c r="E241" t="s">
        <v>24</v>
      </c>
      <c r="F241" t="s">
        <v>25</v>
      </c>
      <c r="G241" t="s">
        <v>26</v>
      </c>
      <c r="H241">
        <v>1697</v>
      </c>
      <c r="I241" t="str">
        <f t="shared" si="9"/>
        <v>17th</v>
      </c>
      <c r="K241" t="s">
        <v>27</v>
      </c>
      <c r="L241" t="s">
        <v>27</v>
      </c>
      <c r="O241">
        <v>102345</v>
      </c>
      <c r="P241" s="8" t="s">
        <v>9657</v>
      </c>
      <c r="Q241">
        <v>41</v>
      </c>
      <c r="R241">
        <v>45</v>
      </c>
    </row>
    <row r="242" spans="1:18" hidden="1" x14ac:dyDescent="0.25">
      <c r="A242">
        <v>244</v>
      </c>
      <c r="B242" t="s">
        <v>4355</v>
      </c>
      <c r="C242" t="s">
        <v>329</v>
      </c>
      <c r="D242" t="s">
        <v>330</v>
      </c>
      <c r="E242" t="s">
        <v>24</v>
      </c>
      <c r="F242" t="s">
        <v>25</v>
      </c>
      <c r="G242" t="s">
        <v>26</v>
      </c>
      <c r="H242">
        <v>1697</v>
      </c>
      <c r="I242" t="str">
        <f t="shared" si="9"/>
        <v>17th</v>
      </c>
      <c r="K242" t="s">
        <v>27</v>
      </c>
      <c r="L242" t="s">
        <v>27</v>
      </c>
      <c r="O242">
        <v>102345</v>
      </c>
      <c r="P242" s="8" t="s">
        <v>9658</v>
      </c>
      <c r="Q242">
        <v>157</v>
      </c>
      <c r="R242">
        <v>163</v>
      </c>
    </row>
    <row r="243" spans="1:18" hidden="1" x14ac:dyDescent="0.25">
      <c r="A243">
        <v>245</v>
      </c>
      <c r="B243" t="s">
        <v>4355</v>
      </c>
      <c r="C243" t="s">
        <v>329</v>
      </c>
      <c r="D243" t="s">
        <v>330</v>
      </c>
      <c r="E243" t="s">
        <v>24</v>
      </c>
      <c r="F243" t="s">
        <v>25</v>
      </c>
      <c r="G243" t="s">
        <v>26</v>
      </c>
      <c r="H243">
        <v>1697</v>
      </c>
      <c r="I243" t="str">
        <f t="shared" si="9"/>
        <v>17th</v>
      </c>
      <c r="K243" t="s">
        <v>27</v>
      </c>
      <c r="L243" t="s">
        <v>27</v>
      </c>
      <c r="O243">
        <v>102345</v>
      </c>
      <c r="P243" s="8" t="s">
        <v>9659</v>
      </c>
      <c r="Q243">
        <v>8</v>
      </c>
      <c r="R243">
        <v>12</v>
      </c>
    </row>
    <row r="244" spans="1:18" hidden="1" x14ac:dyDescent="0.25">
      <c r="A244">
        <v>246</v>
      </c>
      <c r="B244" t="s">
        <v>4355</v>
      </c>
      <c r="C244" t="s">
        <v>329</v>
      </c>
      <c r="D244" t="s">
        <v>330</v>
      </c>
      <c r="E244" t="s">
        <v>24</v>
      </c>
      <c r="F244" t="s">
        <v>25</v>
      </c>
      <c r="G244" t="s">
        <v>26</v>
      </c>
      <c r="H244">
        <v>1697</v>
      </c>
      <c r="I244" t="str">
        <f t="shared" si="9"/>
        <v>17th</v>
      </c>
      <c r="K244" t="s">
        <v>27</v>
      </c>
      <c r="L244" t="s">
        <v>27</v>
      </c>
      <c r="O244">
        <v>102345</v>
      </c>
      <c r="P244" s="8" t="s">
        <v>9660</v>
      </c>
      <c r="Q244">
        <v>39</v>
      </c>
      <c r="R244">
        <v>45</v>
      </c>
    </row>
    <row r="245" spans="1:18" hidden="1" x14ac:dyDescent="0.25">
      <c r="A245">
        <v>247</v>
      </c>
      <c r="B245" t="s">
        <v>4355</v>
      </c>
      <c r="C245" t="s">
        <v>329</v>
      </c>
      <c r="D245" t="s">
        <v>330</v>
      </c>
      <c r="E245" t="s">
        <v>24</v>
      </c>
      <c r="F245" t="s">
        <v>25</v>
      </c>
      <c r="G245" t="s">
        <v>26</v>
      </c>
      <c r="H245">
        <v>1697</v>
      </c>
      <c r="I245" t="str">
        <f t="shared" si="9"/>
        <v>17th</v>
      </c>
      <c r="K245" t="s">
        <v>27</v>
      </c>
      <c r="L245" t="s">
        <v>27</v>
      </c>
      <c r="O245">
        <v>102345</v>
      </c>
      <c r="P245" s="8" t="s">
        <v>9661</v>
      </c>
      <c r="Q245">
        <v>415</v>
      </c>
      <c r="R245">
        <v>421</v>
      </c>
    </row>
    <row r="246" spans="1:18" hidden="1" x14ac:dyDescent="0.25">
      <c r="A246">
        <v>248</v>
      </c>
      <c r="B246" t="s">
        <v>4355</v>
      </c>
      <c r="C246" t="s">
        <v>329</v>
      </c>
      <c r="D246" t="s">
        <v>330</v>
      </c>
      <c r="E246" t="s">
        <v>33</v>
      </c>
      <c r="F246" t="s">
        <v>34</v>
      </c>
      <c r="G246" t="s">
        <v>35</v>
      </c>
      <c r="H246">
        <v>1718</v>
      </c>
      <c r="I246" t="str">
        <f t="shared" si="9"/>
        <v>18th</v>
      </c>
      <c r="K246" t="s">
        <v>36</v>
      </c>
      <c r="L246" t="s">
        <v>36</v>
      </c>
      <c r="O246">
        <v>41365</v>
      </c>
      <c r="P246" s="8" t="s">
        <v>9662</v>
      </c>
      <c r="Q246">
        <v>8</v>
      </c>
      <c r="R246">
        <v>15</v>
      </c>
    </row>
    <row r="247" spans="1:18" hidden="1" x14ac:dyDescent="0.25">
      <c r="A247">
        <v>249</v>
      </c>
      <c r="B247" t="s">
        <v>4355</v>
      </c>
      <c r="C247" t="s">
        <v>329</v>
      </c>
      <c r="D247" t="s">
        <v>330</v>
      </c>
      <c r="E247" t="s">
        <v>33</v>
      </c>
      <c r="F247" t="s">
        <v>34</v>
      </c>
      <c r="G247" t="s">
        <v>35</v>
      </c>
      <c r="H247">
        <v>1718</v>
      </c>
      <c r="I247" t="str">
        <f t="shared" si="9"/>
        <v>18th</v>
      </c>
      <c r="K247" t="s">
        <v>36</v>
      </c>
      <c r="L247" t="s">
        <v>36</v>
      </c>
      <c r="O247">
        <v>41365</v>
      </c>
      <c r="P247" s="8" t="s">
        <v>9067</v>
      </c>
      <c r="Q247">
        <v>8</v>
      </c>
      <c r="R247">
        <v>12</v>
      </c>
    </row>
    <row r="248" spans="1:18" hidden="1" x14ac:dyDescent="0.25">
      <c r="A248">
        <v>250</v>
      </c>
      <c r="B248" t="s">
        <v>4355</v>
      </c>
      <c r="C248" t="s">
        <v>329</v>
      </c>
      <c r="D248" t="s">
        <v>330</v>
      </c>
      <c r="E248" t="s">
        <v>33</v>
      </c>
      <c r="F248" t="s">
        <v>34</v>
      </c>
      <c r="G248" t="s">
        <v>35</v>
      </c>
      <c r="H248">
        <v>1718</v>
      </c>
      <c r="I248" t="str">
        <f t="shared" si="9"/>
        <v>18th</v>
      </c>
      <c r="K248" t="s">
        <v>36</v>
      </c>
      <c r="L248" t="s">
        <v>36</v>
      </c>
      <c r="O248">
        <v>41365</v>
      </c>
      <c r="P248" s="8" t="s">
        <v>9663</v>
      </c>
      <c r="Q248">
        <v>3</v>
      </c>
      <c r="R248">
        <v>7</v>
      </c>
    </row>
    <row r="249" spans="1:18" hidden="1" x14ac:dyDescent="0.25">
      <c r="A249">
        <v>251</v>
      </c>
      <c r="B249" t="s">
        <v>4355</v>
      </c>
      <c r="C249" t="s">
        <v>329</v>
      </c>
      <c r="D249" t="s">
        <v>330</v>
      </c>
      <c r="E249" t="s">
        <v>33</v>
      </c>
      <c r="F249" t="s">
        <v>34</v>
      </c>
      <c r="G249" t="s">
        <v>35</v>
      </c>
      <c r="H249">
        <v>1718</v>
      </c>
      <c r="I249" t="str">
        <f t="shared" si="9"/>
        <v>18th</v>
      </c>
      <c r="K249" t="s">
        <v>36</v>
      </c>
      <c r="L249" t="s">
        <v>36</v>
      </c>
      <c r="O249">
        <v>41365</v>
      </c>
      <c r="P249" s="8" t="s">
        <v>9664</v>
      </c>
      <c r="Q249">
        <v>8</v>
      </c>
      <c r="R249">
        <v>12</v>
      </c>
    </row>
    <row r="250" spans="1:18" hidden="1" x14ac:dyDescent="0.25">
      <c r="A250">
        <v>252</v>
      </c>
      <c r="B250" t="s">
        <v>4355</v>
      </c>
      <c r="C250" t="s">
        <v>329</v>
      </c>
      <c r="D250" t="s">
        <v>330</v>
      </c>
      <c r="E250" t="s">
        <v>33</v>
      </c>
      <c r="F250" t="s">
        <v>34</v>
      </c>
      <c r="G250" t="s">
        <v>35</v>
      </c>
      <c r="H250">
        <v>1718</v>
      </c>
      <c r="I250" t="str">
        <f t="shared" si="9"/>
        <v>18th</v>
      </c>
      <c r="K250" t="s">
        <v>36</v>
      </c>
      <c r="L250" t="s">
        <v>36</v>
      </c>
      <c r="O250">
        <v>41365</v>
      </c>
      <c r="P250" s="8" t="s">
        <v>9665</v>
      </c>
      <c r="Q250">
        <v>8</v>
      </c>
      <c r="R250">
        <v>12</v>
      </c>
    </row>
    <row r="251" spans="1:18" hidden="1" x14ac:dyDescent="0.25">
      <c r="A251">
        <v>253</v>
      </c>
      <c r="B251" t="s">
        <v>4355</v>
      </c>
      <c r="C251" t="s">
        <v>329</v>
      </c>
      <c r="D251" t="s">
        <v>330</v>
      </c>
      <c r="E251" t="s">
        <v>33</v>
      </c>
      <c r="F251" t="s">
        <v>34</v>
      </c>
      <c r="G251" t="s">
        <v>35</v>
      </c>
      <c r="H251">
        <v>1718</v>
      </c>
      <c r="I251" t="str">
        <f t="shared" si="9"/>
        <v>18th</v>
      </c>
      <c r="K251" t="s">
        <v>36</v>
      </c>
      <c r="L251" t="s">
        <v>36</v>
      </c>
      <c r="O251">
        <v>41365</v>
      </c>
      <c r="P251" s="8" t="s">
        <v>9666</v>
      </c>
      <c r="Q251">
        <v>25</v>
      </c>
      <c r="R251">
        <v>29</v>
      </c>
    </row>
    <row r="252" spans="1:18" hidden="1" x14ac:dyDescent="0.25">
      <c r="A252">
        <v>254</v>
      </c>
      <c r="B252" t="s">
        <v>4355</v>
      </c>
      <c r="C252" t="s">
        <v>329</v>
      </c>
      <c r="D252" t="s">
        <v>330</v>
      </c>
      <c r="E252" t="s">
        <v>33</v>
      </c>
      <c r="F252" t="s">
        <v>34</v>
      </c>
      <c r="G252" t="s">
        <v>35</v>
      </c>
      <c r="H252">
        <v>1718</v>
      </c>
      <c r="I252" t="str">
        <f t="shared" si="9"/>
        <v>18th</v>
      </c>
      <c r="K252" t="s">
        <v>36</v>
      </c>
      <c r="L252" t="s">
        <v>36</v>
      </c>
      <c r="O252">
        <v>41365</v>
      </c>
      <c r="P252" s="8" t="s">
        <v>9667</v>
      </c>
      <c r="Q252">
        <v>13</v>
      </c>
      <c r="R252">
        <v>17</v>
      </c>
    </row>
    <row r="253" spans="1:18" hidden="1" x14ac:dyDescent="0.25">
      <c r="A253">
        <v>255</v>
      </c>
      <c r="B253" t="s">
        <v>4355</v>
      </c>
      <c r="C253" t="s">
        <v>329</v>
      </c>
      <c r="D253" t="s">
        <v>330</v>
      </c>
      <c r="E253" t="s">
        <v>33</v>
      </c>
      <c r="F253" t="s">
        <v>34</v>
      </c>
      <c r="G253" t="s">
        <v>35</v>
      </c>
      <c r="H253">
        <v>1718</v>
      </c>
      <c r="I253" t="str">
        <f t="shared" si="9"/>
        <v>18th</v>
      </c>
      <c r="K253" t="s">
        <v>36</v>
      </c>
      <c r="L253" t="s">
        <v>36</v>
      </c>
      <c r="O253">
        <v>41365</v>
      </c>
      <c r="P253" s="8" t="s">
        <v>9668</v>
      </c>
      <c r="Q253">
        <v>8</v>
      </c>
      <c r="R253">
        <v>12</v>
      </c>
    </row>
    <row r="254" spans="1:18" hidden="1" x14ac:dyDescent="0.25">
      <c r="A254">
        <v>256</v>
      </c>
      <c r="B254" t="s">
        <v>4355</v>
      </c>
      <c r="C254" t="s">
        <v>329</v>
      </c>
      <c r="D254" t="s">
        <v>330</v>
      </c>
      <c r="E254" t="s">
        <v>33</v>
      </c>
      <c r="F254" t="s">
        <v>34</v>
      </c>
      <c r="G254" t="s">
        <v>35</v>
      </c>
      <c r="H254">
        <v>1718</v>
      </c>
      <c r="I254" t="str">
        <f t="shared" si="9"/>
        <v>18th</v>
      </c>
      <c r="K254" t="s">
        <v>36</v>
      </c>
      <c r="L254" t="s">
        <v>36</v>
      </c>
      <c r="O254">
        <v>41365</v>
      </c>
      <c r="P254" s="8" t="s">
        <v>9669</v>
      </c>
      <c r="Q254">
        <v>8</v>
      </c>
      <c r="R254">
        <v>12</v>
      </c>
    </row>
    <row r="255" spans="1:18" hidden="1" x14ac:dyDescent="0.25">
      <c r="A255">
        <v>257</v>
      </c>
      <c r="B255" t="s">
        <v>4355</v>
      </c>
      <c r="C255" t="s">
        <v>353</v>
      </c>
      <c r="D255" t="s">
        <v>330</v>
      </c>
      <c r="E255" t="s">
        <v>89</v>
      </c>
      <c r="F255" t="s">
        <v>90</v>
      </c>
      <c r="G255" t="s">
        <v>91</v>
      </c>
      <c r="H255">
        <v>1216</v>
      </c>
      <c r="I255" t="str">
        <f t="shared" si="9"/>
        <v>13th</v>
      </c>
      <c r="J255" t="s">
        <v>92</v>
      </c>
      <c r="K255" t="s">
        <v>66</v>
      </c>
      <c r="L255" t="s">
        <v>66</v>
      </c>
      <c r="M255" t="s">
        <v>93</v>
      </c>
      <c r="O255">
        <v>34172</v>
      </c>
      <c r="P255" s="8" t="s">
        <v>9068</v>
      </c>
      <c r="Q255">
        <v>37</v>
      </c>
      <c r="R255">
        <v>48</v>
      </c>
    </row>
    <row r="256" spans="1:18" hidden="1" x14ac:dyDescent="0.25">
      <c r="A256">
        <v>258</v>
      </c>
      <c r="B256" t="s">
        <v>4355</v>
      </c>
      <c r="C256" t="s">
        <v>353</v>
      </c>
      <c r="D256" t="s">
        <v>330</v>
      </c>
      <c r="E256" t="s">
        <v>89</v>
      </c>
      <c r="F256" t="s">
        <v>90</v>
      </c>
      <c r="G256" t="s">
        <v>91</v>
      </c>
      <c r="H256">
        <v>1216</v>
      </c>
      <c r="I256" t="str">
        <f t="shared" si="9"/>
        <v>13th</v>
      </c>
      <c r="J256" t="s">
        <v>92</v>
      </c>
      <c r="K256" t="s">
        <v>66</v>
      </c>
      <c r="L256" t="s">
        <v>66</v>
      </c>
      <c r="M256" t="s">
        <v>93</v>
      </c>
      <c r="O256">
        <v>34172</v>
      </c>
      <c r="P256" s="8" t="s">
        <v>9069</v>
      </c>
      <c r="Q256">
        <v>103</v>
      </c>
      <c r="R256">
        <v>114</v>
      </c>
    </row>
    <row r="257" spans="1:18" hidden="1" x14ac:dyDescent="0.25">
      <c r="A257">
        <v>259</v>
      </c>
      <c r="B257" t="s">
        <v>4355</v>
      </c>
      <c r="C257" t="s">
        <v>353</v>
      </c>
      <c r="D257" t="s">
        <v>330</v>
      </c>
      <c r="E257" t="s">
        <v>89</v>
      </c>
      <c r="F257" t="s">
        <v>90</v>
      </c>
      <c r="G257" t="s">
        <v>91</v>
      </c>
      <c r="H257">
        <v>1216</v>
      </c>
      <c r="I257" t="str">
        <f t="shared" si="9"/>
        <v>13th</v>
      </c>
      <c r="J257" t="s">
        <v>92</v>
      </c>
      <c r="K257" t="s">
        <v>66</v>
      </c>
      <c r="L257" t="s">
        <v>66</v>
      </c>
      <c r="M257" t="s">
        <v>93</v>
      </c>
      <c r="O257">
        <v>34172</v>
      </c>
      <c r="P257" s="8" t="s">
        <v>9670</v>
      </c>
      <c r="Q257">
        <v>48</v>
      </c>
      <c r="R257">
        <v>61</v>
      </c>
    </row>
    <row r="258" spans="1:18" hidden="1" x14ac:dyDescent="0.25">
      <c r="A258">
        <v>260</v>
      </c>
      <c r="B258" t="s">
        <v>4355</v>
      </c>
      <c r="C258" t="s">
        <v>353</v>
      </c>
      <c r="D258" t="s">
        <v>330</v>
      </c>
      <c r="E258" t="s">
        <v>59</v>
      </c>
      <c r="F258" t="s">
        <v>60</v>
      </c>
      <c r="G258" t="s">
        <v>61</v>
      </c>
      <c r="H258">
        <v>1305</v>
      </c>
      <c r="I258" t="str">
        <f t="shared" si="9"/>
        <v>14th</v>
      </c>
      <c r="K258" t="s">
        <v>22</v>
      </c>
      <c r="L258" t="s">
        <v>22</v>
      </c>
      <c r="O258">
        <v>75650</v>
      </c>
      <c r="P258" s="8" t="s">
        <v>9671</v>
      </c>
      <c r="Q258">
        <v>37</v>
      </c>
      <c r="R258">
        <v>48</v>
      </c>
    </row>
    <row r="259" spans="1:18" hidden="1" x14ac:dyDescent="0.25">
      <c r="A259">
        <v>261</v>
      </c>
      <c r="B259" t="s">
        <v>4355</v>
      </c>
      <c r="C259" t="s">
        <v>353</v>
      </c>
      <c r="D259" t="s">
        <v>330</v>
      </c>
      <c r="E259" t="s">
        <v>59</v>
      </c>
      <c r="F259" t="s">
        <v>60</v>
      </c>
      <c r="G259" t="s">
        <v>61</v>
      </c>
      <c r="H259">
        <v>1305</v>
      </c>
      <c r="I259" t="str">
        <f t="shared" si="9"/>
        <v>14th</v>
      </c>
      <c r="K259" t="s">
        <v>22</v>
      </c>
      <c r="L259" t="s">
        <v>22</v>
      </c>
      <c r="O259">
        <v>75650</v>
      </c>
      <c r="P259" s="8" t="s">
        <v>9672</v>
      </c>
      <c r="Q259">
        <v>49</v>
      </c>
      <c r="R259">
        <v>57</v>
      </c>
    </row>
    <row r="260" spans="1:18" hidden="1" x14ac:dyDescent="0.25">
      <c r="A260">
        <v>262</v>
      </c>
      <c r="B260" t="s">
        <v>4355</v>
      </c>
      <c r="C260" t="s">
        <v>353</v>
      </c>
      <c r="D260" t="s">
        <v>330</v>
      </c>
      <c r="E260" t="s">
        <v>59</v>
      </c>
      <c r="F260" t="s">
        <v>60</v>
      </c>
      <c r="G260" t="s">
        <v>61</v>
      </c>
      <c r="H260">
        <v>1305</v>
      </c>
      <c r="I260" t="str">
        <f t="shared" si="9"/>
        <v>14th</v>
      </c>
      <c r="K260" t="s">
        <v>22</v>
      </c>
      <c r="L260" t="s">
        <v>22</v>
      </c>
      <c r="O260">
        <v>75650</v>
      </c>
      <c r="P260" s="8" t="s">
        <v>9673</v>
      </c>
      <c r="Q260">
        <v>12</v>
      </c>
      <c r="R260">
        <v>20</v>
      </c>
    </row>
    <row r="261" spans="1:18" hidden="1" x14ac:dyDescent="0.25">
      <c r="A261">
        <v>263</v>
      </c>
      <c r="B261" t="s">
        <v>4355</v>
      </c>
      <c r="C261" t="s">
        <v>353</v>
      </c>
      <c r="D261" t="s">
        <v>330</v>
      </c>
      <c r="E261" t="s">
        <v>59</v>
      </c>
      <c r="F261" t="s">
        <v>60</v>
      </c>
      <c r="G261" t="s">
        <v>61</v>
      </c>
      <c r="H261">
        <v>1305</v>
      </c>
      <c r="I261" t="str">
        <f t="shared" si="9"/>
        <v>14th</v>
      </c>
      <c r="K261" t="s">
        <v>22</v>
      </c>
      <c r="L261" t="s">
        <v>22</v>
      </c>
      <c r="O261">
        <v>75650</v>
      </c>
      <c r="P261" s="9" t="s">
        <v>9674</v>
      </c>
      <c r="Q261">
        <v>0</v>
      </c>
      <c r="R261">
        <v>7</v>
      </c>
    </row>
    <row r="262" spans="1:18" hidden="1" x14ac:dyDescent="0.25">
      <c r="A262">
        <v>264</v>
      </c>
      <c r="B262" t="s">
        <v>4355</v>
      </c>
      <c r="C262" t="s">
        <v>353</v>
      </c>
      <c r="D262" t="s">
        <v>330</v>
      </c>
      <c r="E262" t="s">
        <v>59</v>
      </c>
      <c r="F262" t="s">
        <v>60</v>
      </c>
      <c r="G262" t="s">
        <v>61</v>
      </c>
      <c r="H262">
        <v>1305</v>
      </c>
      <c r="I262" t="str">
        <f t="shared" si="9"/>
        <v>14th</v>
      </c>
      <c r="K262" t="s">
        <v>22</v>
      </c>
      <c r="L262" t="s">
        <v>22</v>
      </c>
      <c r="O262">
        <v>75650</v>
      </c>
      <c r="P262" s="8" t="s">
        <v>9070</v>
      </c>
      <c r="Q262">
        <v>6</v>
      </c>
      <c r="R262">
        <v>13</v>
      </c>
    </row>
    <row r="263" spans="1:18" hidden="1" x14ac:dyDescent="0.25">
      <c r="A263">
        <v>265</v>
      </c>
      <c r="B263" t="s">
        <v>4355</v>
      </c>
      <c r="C263" t="s">
        <v>353</v>
      </c>
      <c r="D263" t="s">
        <v>330</v>
      </c>
      <c r="E263" t="s">
        <v>120</v>
      </c>
      <c r="F263" t="s">
        <v>40</v>
      </c>
      <c r="G263" t="s">
        <v>121</v>
      </c>
      <c r="H263">
        <v>1375</v>
      </c>
      <c r="I263" t="str">
        <f t="shared" si="9"/>
        <v>14th</v>
      </c>
      <c r="K263" t="s">
        <v>42</v>
      </c>
      <c r="L263" t="s">
        <v>42</v>
      </c>
      <c r="O263">
        <v>34693</v>
      </c>
      <c r="P263" s="8" t="s">
        <v>9675</v>
      </c>
      <c r="Q263">
        <v>24</v>
      </c>
      <c r="R263">
        <v>31</v>
      </c>
    </row>
    <row r="264" spans="1:18" hidden="1" x14ac:dyDescent="0.25">
      <c r="A264">
        <v>266</v>
      </c>
      <c r="B264" t="s">
        <v>4355</v>
      </c>
      <c r="C264" t="s">
        <v>353</v>
      </c>
      <c r="D264" t="s">
        <v>330</v>
      </c>
      <c r="E264" t="s">
        <v>68</v>
      </c>
      <c r="F264" t="s">
        <v>69</v>
      </c>
      <c r="G264" t="s">
        <v>70</v>
      </c>
      <c r="H264">
        <v>1399</v>
      </c>
      <c r="I264" t="str">
        <f t="shared" si="9"/>
        <v>14th</v>
      </c>
      <c r="K264" t="s">
        <v>66</v>
      </c>
      <c r="L264" t="s">
        <v>66</v>
      </c>
      <c r="O264">
        <v>217105</v>
      </c>
      <c r="P264" s="8" t="s">
        <v>9676</v>
      </c>
      <c r="Q264">
        <v>6</v>
      </c>
      <c r="R264">
        <v>17</v>
      </c>
    </row>
    <row r="265" spans="1:18" hidden="1" x14ac:dyDescent="0.25">
      <c r="A265">
        <v>267</v>
      </c>
      <c r="B265" t="s">
        <v>4355</v>
      </c>
      <c r="C265" t="s">
        <v>353</v>
      </c>
      <c r="D265" t="s">
        <v>330</v>
      </c>
      <c r="E265" t="s">
        <v>68</v>
      </c>
      <c r="F265" t="s">
        <v>69</v>
      </c>
      <c r="G265" t="s">
        <v>70</v>
      </c>
      <c r="H265">
        <v>1399</v>
      </c>
      <c r="I265" t="str">
        <f t="shared" si="9"/>
        <v>14th</v>
      </c>
      <c r="K265" t="s">
        <v>66</v>
      </c>
      <c r="L265" t="s">
        <v>66</v>
      </c>
      <c r="O265">
        <v>217105</v>
      </c>
      <c r="P265" s="8" t="s">
        <v>9071</v>
      </c>
      <c r="Q265">
        <v>6</v>
      </c>
      <c r="R265">
        <v>17</v>
      </c>
    </row>
    <row r="266" spans="1:18" hidden="1" x14ac:dyDescent="0.25">
      <c r="A266">
        <v>268</v>
      </c>
      <c r="B266" t="s">
        <v>4355</v>
      </c>
      <c r="C266" t="s">
        <v>353</v>
      </c>
      <c r="D266" t="s">
        <v>330</v>
      </c>
      <c r="E266" t="s">
        <v>39</v>
      </c>
      <c r="F266" t="s">
        <v>40</v>
      </c>
      <c r="G266" t="s">
        <v>41</v>
      </c>
      <c r="H266">
        <v>1458</v>
      </c>
      <c r="I266" t="str">
        <f t="shared" si="9"/>
        <v>15th</v>
      </c>
      <c r="K266" t="s">
        <v>42</v>
      </c>
      <c r="L266" t="s">
        <v>42</v>
      </c>
      <c r="O266">
        <v>152174</v>
      </c>
      <c r="P266" s="8" t="s">
        <v>9677</v>
      </c>
      <c r="Q266">
        <v>9</v>
      </c>
      <c r="R266">
        <v>16</v>
      </c>
    </row>
    <row r="267" spans="1:18" hidden="1" x14ac:dyDescent="0.25">
      <c r="A267">
        <v>269</v>
      </c>
      <c r="B267" t="s">
        <v>4355</v>
      </c>
      <c r="C267" t="s">
        <v>353</v>
      </c>
      <c r="D267" t="s">
        <v>330</v>
      </c>
      <c r="E267" t="s">
        <v>39</v>
      </c>
      <c r="F267" t="s">
        <v>40</v>
      </c>
      <c r="G267" t="s">
        <v>41</v>
      </c>
      <c r="H267">
        <v>1458</v>
      </c>
      <c r="I267" t="str">
        <f t="shared" si="9"/>
        <v>15th</v>
      </c>
      <c r="K267" t="s">
        <v>42</v>
      </c>
      <c r="L267" t="s">
        <v>42</v>
      </c>
      <c r="O267">
        <v>152174</v>
      </c>
      <c r="P267" s="8" t="s">
        <v>9072</v>
      </c>
      <c r="Q267">
        <v>44</v>
      </c>
      <c r="R267">
        <v>51</v>
      </c>
    </row>
    <row r="268" spans="1:18" hidden="1" x14ac:dyDescent="0.25">
      <c r="A268">
        <v>270</v>
      </c>
      <c r="B268" t="s">
        <v>4355</v>
      </c>
      <c r="C268" t="s">
        <v>353</v>
      </c>
      <c r="D268" t="s">
        <v>330</v>
      </c>
      <c r="E268" t="s">
        <v>39</v>
      </c>
      <c r="F268" t="s">
        <v>40</v>
      </c>
      <c r="G268" t="s">
        <v>41</v>
      </c>
      <c r="H268">
        <v>1458</v>
      </c>
      <c r="I268" t="str">
        <f t="shared" si="9"/>
        <v>15th</v>
      </c>
      <c r="K268" t="s">
        <v>42</v>
      </c>
      <c r="L268" t="s">
        <v>42</v>
      </c>
      <c r="O268">
        <v>152174</v>
      </c>
      <c r="P268" s="8" t="s">
        <v>9678</v>
      </c>
      <c r="Q268">
        <v>272</v>
      </c>
      <c r="R268">
        <v>279</v>
      </c>
    </row>
    <row r="269" spans="1:18" hidden="1" x14ac:dyDescent="0.25">
      <c r="A269">
        <v>271</v>
      </c>
      <c r="B269" t="s">
        <v>4355</v>
      </c>
      <c r="C269" t="s">
        <v>353</v>
      </c>
      <c r="D269" t="s">
        <v>330</v>
      </c>
      <c r="E269" t="s">
        <v>39</v>
      </c>
      <c r="F269" t="s">
        <v>40</v>
      </c>
      <c r="G269" t="s">
        <v>41</v>
      </c>
      <c r="H269">
        <v>1458</v>
      </c>
      <c r="I269" t="str">
        <f t="shared" si="9"/>
        <v>15th</v>
      </c>
      <c r="K269" t="s">
        <v>42</v>
      </c>
      <c r="L269" t="s">
        <v>42</v>
      </c>
      <c r="O269">
        <v>152174</v>
      </c>
      <c r="P269" s="8" t="s">
        <v>9679</v>
      </c>
      <c r="Q269">
        <v>20</v>
      </c>
      <c r="R269">
        <v>27</v>
      </c>
    </row>
    <row r="270" spans="1:18" hidden="1" x14ac:dyDescent="0.25">
      <c r="A270">
        <v>272</v>
      </c>
      <c r="B270" t="s">
        <v>4355</v>
      </c>
      <c r="C270" t="s">
        <v>353</v>
      </c>
      <c r="D270" t="s">
        <v>330</v>
      </c>
      <c r="E270" t="s">
        <v>39</v>
      </c>
      <c r="F270" t="s">
        <v>40</v>
      </c>
      <c r="G270" t="s">
        <v>41</v>
      </c>
      <c r="H270">
        <v>1458</v>
      </c>
      <c r="I270" t="str">
        <f t="shared" si="9"/>
        <v>15th</v>
      </c>
      <c r="K270" t="s">
        <v>42</v>
      </c>
      <c r="L270" t="s">
        <v>42</v>
      </c>
      <c r="O270">
        <v>152174</v>
      </c>
      <c r="P270" s="8" t="s">
        <v>9680</v>
      </c>
      <c r="Q270">
        <v>30</v>
      </c>
      <c r="R270">
        <v>37</v>
      </c>
    </row>
    <row r="271" spans="1:18" hidden="1" x14ac:dyDescent="0.25">
      <c r="A271">
        <v>273</v>
      </c>
      <c r="B271" t="s">
        <v>4355</v>
      </c>
      <c r="C271" t="s">
        <v>353</v>
      </c>
      <c r="D271" t="s">
        <v>330</v>
      </c>
      <c r="E271" t="s">
        <v>39</v>
      </c>
      <c r="F271" t="s">
        <v>40</v>
      </c>
      <c r="G271" t="s">
        <v>41</v>
      </c>
      <c r="H271">
        <v>1458</v>
      </c>
      <c r="I271" t="str">
        <f t="shared" si="9"/>
        <v>15th</v>
      </c>
      <c r="K271" t="s">
        <v>42</v>
      </c>
      <c r="L271" t="s">
        <v>42</v>
      </c>
      <c r="O271">
        <v>152174</v>
      </c>
      <c r="P271" s="8" t="s">
        <v>9681</v>
      </c>
      <c r="Q271">
        <v>40</v>
      </c>
      <c r="R271">
        <v>48</v>
      </c>
    </row>
    <row r="272" spans="1:18" hidden="1" x14ac:dyDescent="0.25">
      <c r="A272">
        <v>274</v>
      </c>
      <c r="B272" t="s">
        <v>4355</v>
      </c>
      <c r="C272" t="s">
        <v>353</v>
      </c>
      <c r="D272" t="s">
        <v>330</v>
      </c>
      <c r="E272" t="s">
        <v>39</v>
      </c>
      <c r="F272" t="s">
        <v>40</v>
      </c>
      <c r="G272" t="s">
        <v>41</v>
      </c>
      <c r="H272">
        <v>1458</v>
      </c>
      <c r="I272" t="str">
        <f t="shared" si="9"/>
        <v>15th</v>
      </c>
      <c r="K272" t="s">
        <v>42</v>
      </c>
      <c r="L272" t="s">
        <v>42</v>
      </c>
      <c r="O272">
        <v>152174</v>
      </c>
      <c r="P272" s="8" t="s">
        <v>9682</v>
      </c>
      <c r="Q272">
        <v>6</v>
      </c>
      <c r="R272">
        <v>13</v>
      </c>
    </row>
    <row r="273" spans="1:18" hidden="1" x14ac:dyDescent="0.25">
      <c r="A273">
        <v>275</v>
      </c>
      <c r="B273" t="s">
        <v>4355</v>
      </c>
      <c r="C273" t="s">
        <v>353</v>
      </c>
      <c r="D273" t="s">
        <v>330</v>
      </c>
      <c r="E273" t="s">
        <v>39</v>
      </c>
      <c r="F273" t="s">
        <v>40</v>
      </c>
      <c r="G273" t="s">
        <v>41</v>
      </c>
      <c r="H273">
        <v>1458</v>
      </c>
      <c r="I273" t="str">
        <f t="shared" si="9"/>
        <v>15th</v>
      </c>
      <c r="K273" t="s">
        <v>42</v>
      </c>
      <c r="L273" t="s">
        <v>42</v>
      </c>
      <c r="O273">
        <v>152174</v>
      </c>
      <c r="P273" s="8" t="s">
        <v>9683</v>
      </c>
      <c r="Q273">
        <v>20</v>
      </c>
      <c r="R273">
        <v>28</v>
      </c>
    </row>
    <row r="274" spans="1:18" hidden="1" x14ac:dyDescent="0.25">
      <c r="A274">
        <v>276</v>
      </c>
      <c r="B274" t="s">
        <v>4355</v>
      </c>
      <c r="C274" t="s">
        <v>353</v>
      </c>
      <c r="D274" t="s">
        <v>330</v>
      </c>
      <c r="E274" t="s">
        <v>39</v>
      </c>
      <c r="F274" t="s">
        <v>40</v>
      </c>
      <c r="G274" t="s">
        <v>41</v>
      </c>
      <c r="H274">
        <v>1458</v>
      </c>
      <c r="I274" t="str">
        <f t="shared" si="9"/>
        <v>15th</v>
      </c>
      <c r="K274" t="s">
        <v>42</v>
      </c>
      <c r="L274" t="s">
        <v>42</v>
      </c>
      <c r="O274">
        <v>152174</v>
      </c>
      <c r="P274" s="8" t="s">
        <v>9684</v>
      </c>
      <c r="Q274">
        <v>90</v>
      </c>
      <c r="R274">
        <v>99</v>
      </c>
    </row>
    <row r="275" spans="1:18" hidden="1" x14ac:dyDescent="0.25">
      <c r="A275">
        <v>277</v>
      </c>
      <c r="B275" t="s">
        <v>4355</v>
      </c>
      <c r="C275" t="s">
        <v>353</v>
      </c>
      <c r="D275" t="s">
        <v>330</v>
      </c>
      <c r="E275" t="s">
        <v>39</v>
      </c>
      <c r="F275" t="s">
        <v>40</v>
      </c>
      <c r="G275" t="s">
        <v>41</v>
      </c>
      <c r="H275">
        <v>1458</v>
      </c>
      <c r="I275" t="str">
        <f t="shared" si="9"/>
        <v>15th</v>
      </c>
      <c r="K275" t="s">
        <v>42</v>
      </c>
      <c r="L275" t="s">
        <v>42</v>
      </c>
      <c r="O275">
        <v>152174</v>
      </c>
      <c r="P275" s="8" t="s">
        <v>9685</v>
      </c>
      <c r="Q275">
        <v>11</v>
      </c>
      <c r="R275">
        <v>19</v>
      </c>
    </row>
    <row r="276" spans="1:18" hidden="1" x14ac:dyDescent="0.25">
      <c r="A276">
        <v>278</v>
      </c>
      <c r="B276" t="s">
        <v>4355</v>
      </c>
      <c r="C276" t="s">
        <v>353</v>
      </c>
      <c r="D276" t="s">
        <v>330</v>
      </c>
      <c r="E276" t="s">
        <v>39</v>
      </c>
      <c r="F276" t="s">
        <v>40</v>
      </c>
      <c r="G276" t="s">
        <v>41</v>
      </c>
      <c r="H276">
        <v>1458</v>
      </c>
      <c r="I276" t="str">
        <f t="shared" si="9"/>
        <v>15th</v>
      </c>
      <c r="K276" t="s">
        <v>42</v>
      </c>
      <c r="L276" t="s">
        <v>42</v>
      </c>
      <c r="O276">
        <v>152174</v>
      </c>
      <c r="P276" s="8" t="s">
        <v>9686</v>
      </c>
      <c r="Q276">
        <v>47</v>
      </c>
      <c r="R276">
        <v>55</v>
      </c>
    </row>
    <row r="277" spans="1:18" hidden="1" x14ac:dyDescent="0.25">
      <c r="A277">
        <v>279</v>
      </c>
      <c r="B277" t="s">
        <v>4355</v>
      </c>
      <c r="C277" t="s">
        <v>353</v>
      </c>
      <c r="D277" t="s">
        <v>330</v>
      </c>
      <c r="E277" t="s">
        <v>39</v>
      </c>
      <c r="F277" t="s">
        <v>40</v>
      </c>
      <c r="G277" t="s">
        <v>41</v>
      </c>
      <c r="H277">
        <v>1458</v>
      </c>
      <c r="I277" t="str">
        <f t="shared" ref="I277:I319" si="10">IF(AND(H277&gt;1099,H277&lt;1200),"12th",IF(AND(H277&gt;1199,H277&lt;1300),"13th",IF(AND(H277&gt;1299,H277&lt;1400),"14th",IF(AND(H277&gt;1399,H277&lt;1500),"15th",IF(AND(H277&gt;1499,H277&lt;1600),"16th",IF(AND(H277&gt;1599,H277&lt;1700),"17th",IF(AND(H277&gt;1699,H277&lt;1800),"18th","NO")))))))</f>
        <v>15th</v>
      </c>
      <c r="K277" t="s">
        <v>42</v>
      </c>
      <c r="L277" t="s">
        <v>42</v>
      </c>
      <c r="O277">
        <v>152174</v>
      </c>
      <c r="P277" s="8" t="s">
        <v>9073</v>
      </c>
      <c r="Q277">
        <v>6</v>
      </c>
      <c r="R277">
        <v>13</v>
      </c>
    </row>
    <row r="278" spans="1:18" hidden="1" x14ac:dyDescent="0.25">
      <c r="A278">
        <v>280</v>
      </c>
      <c r="B278" t="s">
        <v>4355</v>
      </c>
      <c r="C278" t="s">
        <v>353</v>
      </c>
      <c r="D278" t="s">
        <v>330</v>
      </c>
      <c r="E278" t="s">
        <v>39</v>
      </c>
      <c r="F278" t="s">
        <v>40</v>
      </c>
      <c r="G278" t="s">
        <v>41</v>
      </c>
      <c r="H278">
        <v>1458</v>
      </c>
      <c r="I278" t="str">
        <f t="shared" si="10"/>
        <v>15th</v>
      </c>
      <c r="K278" t="s">
        <v>42</v>
      </c>
      <c r="L278" t="s">
        <v>42</v>
      </c>
      <c r="O278">
        <v>152174</v>
      </c>
      <c r="P278" s="8" t="s">
        <v>9687</v>
      </c>
      <c r="Q278">
        <v>34</v>
      </c>
      <c r="R278">
        <v>41</v>
      </c>
    </row>
    <row r="279" spans="1:18" hidden="1" x14ac:dyDescent="0.25">
      <c r="A279">
        <v>281</v>
      </c>
      <c r="B279" t="s">
        <v>4355</v>
      </c>
      <c r="C279" t="s">
        <v>353</v>
      </c>
      <c r="D279" t="s">
        <v>330</v>
      </c>
      <c r="E279" t="s">
        <v>39</v>
      </c>
      <c r="F279" t="s">
        <v>40</v>
      </c>
      <c r="G279" t="s">
        <v>41</v>
      </c>
      <c r="H279">
        <v>1458</v>
      </c>
      <c r="I279" t="str">
        <f t="shared" si="10"/>
        <v>15th</v>
      </c>
      <c r="K279" t="s">
        <v>42</v>
      </c>
      <c r="L279" t="s">
        <v>42</v>
      </c>
      <c r="O279">
        <v>152174</v>
      </c>
      <c r="P279" s="8" t="s">
        <v>9074</v>
      </c>
      <c r="Q279">
        <v>64</v>
      </c>
      <c r="R279">
        <v>72</v>
      </c>
    </row>
    <row r="280" spans="1:18" hidden="1" x14ac:dyDescent="0.25">
      <c r="A280">
        <v>282</v>
      </c>
      <c r="B280" t="s">
        <v>4355</v>
      </c>
      <c r="C280" t="s">
        <v>353</v>
      </c>
      <c r="D280" t="s">
        <v>330</v>
      </c>
      <c r="E280" t="s">
        <v>39</v>
      </c>
      <c r="F280" t="s">
        <v>40</v>
      </c>
      <c r="G280" t="s">
        <v>41</v>
      </c>
      <c r="H280">
        <v>1458</v>
      </c>
      <c r="I280" t="str">
        <f t="shared" si="10"/>
        <v>15th</v>
      </c>
      <c r="K280" t="s">
        <v>42</v>
      </c>
      <c r="L280" t="s">
        <v>42</v>
      </c>
      <c r="O280">
        <v>152174</v>
      </c>
      <c r="P280" s="8" t="s">
        <v>9688</v>
      </c>
      <c r="Q280">
        <v>136</v>
      </c>
      <c r="R280">
        <v>143</v>
      </c>
    </row>
    <row r="281" spans="1:18" hidden="1" x14ac:dyDescent="0.25">
      <c r="A281">
        <v>283</v>
      </c>
      <c r="B281" t="s">
        <v>4355</v>
      </c>
      <c r="C281" t="s">
        <v>353</v>
      </c>
      <c r="D281" t="s">
        <v>330</v>
      </c>
      <c r="E281" t="s">
        <v>39</v>
      </c>
      <c r="F281" t="s">
        <v>40</v>
      </c>
      <c r="G281" t="s">
        <v>41</v>
      </c>
      <c r="H281">
        <v>1458</v>
      </c>
      <c r="I281" t="str">
        <f t="shared" si="10"/>
        <v>15th</v>
      </c>
      <c r="K281" t="s">
        <v>42</v>
      </c>
      <c r="L281" t="s">
        <v>42</v>
      </c>
      <c r="O281">
        <v>152174</v>
      </c>
      <c r="P281" s="8" t="s">
        <v>9689</v>
      </c>
      <c r="Q281">
        <v>356</v>
      </c>
      <c r="R281">
        <v>364</v>
      </c>
    </row>
    <row r="282" spans="1:18" hidden="1" x14ac:dyDescent="0.25">
      <c r="A282">
        <v>284</v>
      </c>
      <c r="B282" t="s">
        <v>4355</v>
      </c>
      <c r="C282" t="s">
        <v>353</v>
      </c>
      <c r="D282" t="s">
        <v>330</v>
      </c>
      <c r="E282" t="s">
        <v>39</v>
      </c>
      <c r="F282" t="s">
        <v>40</v>
      </c>
      <c r="G282" t="s">
        <v>41</v>
      </c>
      <c r="H282">
        <v>1458</v>
      </c>
      <c r="I282" t="str">
        <f t="shared" si="10"/>
        <v>15th</v>
      </c>
      <c r="K282" t="s">
        <v>42</v>
      </c>
      <c r="L282" t="s">
        <v>42</v>
      </c>
      <c r="O282">
        <v>152174</v>
      </c>
      <c r="P282" s="8" t="s">
        <v>9690</v>
      </c>
      <c r="Q282">
        <v>65</v>
      </c>
      <c r="R282">
        <v>72</v>
      </c>
    </row>
    <row r="283" spans="1:18" hidden="1" x14ac:dyDescent="0.25">
      <c r="A283">
        <v>285</v>
      </c>
      <c r="B283" t="s">
        <v>4355</v>
      </c>
      <c r="C283" t="s">
        <v>353</v>
      </c>
      <c r="D283" t="s">
        <v>330</v>
      </c>
      <c r="E283" t="s">
        <v>39</v>
      </c>
      <c r="F283" t="s">
        <v>40</v>
      </c>
      <c r="G283" t="s">
        <v>41</v>
      </c>
      <c r="H283">
        <v>1458</v>
      </c>
      <c r="I283" t="str">
        <f t="shared" si="10"/>
        <v>15th</v>
      </c>
      <c r="K283" t="s">
        <v>42</v>
      </c>
      <c r="L283" t="s">
        <v>42</v>
      </c>
      <c r="O283">
        <v>152174</v>
      </c>
      <c r="P283" s="8" t="s">
        <v>9691</v>
      </c>
      <c r="Q283">
        <v>120</v>
      </c>
      <c r="R283">
        <v>128</v>
      </c>
    </row>
    <row r="284" spans="1:18" hidden="1" x14ac:dyDescent="0.25">
      <c r="A284">
        <v>286</v>
      </c>
      <c r="B284" t="s">
        <v>4355</v>
      </c>
      <c r="C284" t="s">
        <v>353</v>
      </c>
      <c r="D284" t="s">
        <v>330</v>
      </c>
      <c r="E284" t="s">
        <v>39</v>
      </c>
      <c r="F284" t="s">
        <v>40</v>
      </c>
      <c r="G284" t="s">
        <v>41</v>
      </c>
      <c r="H284">
        <v>1458</v>
      </c>
      <c r="I284" t="str">
        <f t="shared" si="10"/>
        <v>15th</v>
      </c>
      <c r="K284" t="s">
        <v>42</v>
      </c>
      <c r="L284" t="s">
        <v>42</v>
      </c>
      <c r="O284">
        <v>152174</v>
      </c>
      <c r="P284" s="8" t="s">
        <v>9075</v>
      </c>
      <c r="Q284">
        <v>66</v>
      </c>
      <c r="R284">
        <v>74</v>
      </c>
    </row>
    <row r="285" spans="1:18" hidden="1" x14ac:dyDescent="0.25">
      <c r="A285">
        <v>287</v>
      </c>
      <c r="B285" t="s">
        <v>4355</v>
      </c>
      <c r="C285" t="s">
        <v>353</v>
      </c>
      <c r="D285" t="s">
        <v>330</v>
      </c>
      <c r="E285" t="s">
        <v>39</v>
      </c>
      <c r="F285" t="s">
        <v>40</v>
      </c>
      <c r="G285" t="s">
        <v>41</v>
      </c>
      <c r="H285">
        <v>1458</v>
      </c>
      <c r="I285" t="str">
        <f t="shared" si="10"/>
        <v>15th</v>
      </c>
      <c r="K285" t="s">
        <v>42</v>
      </c>
      <c r="L285" t="s">
        <v>42</v>
      </c>
      <c r="O285">
        <v>152174</v>
      </c>
      <c r="P285" s="8" t="s">
        <v>9692</v>
      </c>
      <c r="Q285">
        <v>220</v>
      </c>
      <c r="R285">
        <v>228</v>
      </c>
    </row>
    <row r="286" spans="1:18" hidden="1" x14ac:dyDescent="0.25">
      <c r="A286">
        <v>288</v>
      </c>
      <c r="B286" t="s">
        <v>4355</v>
      </c>
      <c r="C286" t="s">
        <v>353</v>
      </c>
      <c r="D286" t="s">
        <v>330</v>
      </c>
      <c r="E286" t="s">
        <v>24</v>
      </c>
      <c r="F286" t="s">
        <v>25</v>
      </c>
      <c r="G286" t="s">
        <v>26</v>
      </c>
      <c r="H286">
        <v>1697</v>
      </c>
      <c r="I286" t="str">
        <f t="shared" si="10"/>
        <v>17th</v>
      </c>
      <c r="K286" t="s">
        <v>27</v>
      </c>
      <c r="L286" t="s">
        <v>27</v>
      </c>
      <c r="O286">
        <v>102345</v>
      </c>
      <c r="P286" s="8" t="s">
        <v>9076</v>
      </c>
      <c r="Q286">
        <v>46</v>
      </c>
      <c r="R286">
        <v>54</v>
      </c>
    </row>
    <row r="287" spans="1:18" hidden="1" x14ac:dyDescent="0.25">
      <c r="A287">
        <v>289</v>
      </c>
      <c r="B287" t="s">
        <v>4355</v>
      </c>
      <c r="C287" t="s">
        <v>353</v>
      </c>
      <c r="D287" t="s">
        <v>330</v>
      </c>
      <c r="E287" t="s">
        <v>24</v>
      </c>
      <c r="F287" t="s">
        <v>25</v>
      </c>
      <c r="G287" t="s">
        <v>26</v>
      </c>
      <c r="H287">
        <v>1697</v>
      </c>
      <c r="I287" t="str">
        <f t="shared" si="10"/>
        <v>17th</v>
      </c>
      <c r="K287" t="s">
        <v>27</v>
      </c>
      <c r="L287" t="s">
        <v>27</v>
      </c>
      <c r="O287">
        <v>102345</v>
      </c>
      <c r="P287" s="8" t="s">
        <v>9693</v>
      </c>
      <c r="Q287">
        <v>3</v>
      </c>
      <c r="R287">
        <v>11</v>
      </c>
    </row>
    <row r="288" spans="1:18" hidden="1" x14ac:dyDescent="0.25">
      <c r="A288">
        <v>290</v>
      </c>
      <c r="B288" t="s">
        <v>4355</v>
      </c>
      <c r="C288" t="s">
        <v>353</v>
      </c>
      <c r="D288" t="s">
        <v>330</v>
      </c>
      <c r="E288" t="s">
        <v>24</v>
      </c>
      <c r="F288" t="s">
        <v>25</v>
      </c>
      <c r="G288" t="s">
        <v>26</v>
      </c>
      <c r="H288">
        <v>1697</v>
      </c>
      <c r="I288" t="str">
        <f t="shared" si="10"/>
        <v>17th</v>
      </c>
      <c r="K288" t="s">
        <v>27</v>
      </c>
      <c r="L288" t="s">
        <v>27</v>
      </c>
      <c r="O288">
        <v>102345</v>
      </c>
      <c r="P288" s="8" t="s">
        <v>9694</v>
      </c>
      <c r="Q288">
        <v>8</v>
      </c>
      <c r="R288">
        <v>15</v>
      </c>
    </row>
    <row r="289" spans="1:18" hidden="1" x14ac:dyDescent="0.25">
      <c r="A289">
        <v>291</v>
      </c>
      <c r="B289" t="s">
        <v>4355</v>
      </c>
      <c r="C289" t="s">
        <v>353</v>
      </c>
      <c r="D289" t="s">
        <v>330</v>
      </c>
      <c r="E289" t="s">
        <v>24</v>
      </c>
      <c r="F289" t="s">
        <v>25</v>
      </c>
      <c r="G289" t="s">
        <v>26</v>
      </c>
      <c r="H289">
        <v>1697</v>
      </c>
      <c r="I289" t="str">
        <f t="shared" si="10"/>
        <v>17th</v>
      </c>
      <c r="K289" t="s">
        <v>27</v>
      </c>
      <c r="L289" t="s">
        <v>27</v>
      </c>
      <c r="O289">
        <v>102345</v>
      </c>
      <c r="P289" s="8" t="s">
        <v>9695</v>
      </c>
      <c r="Q289">
        <v>9</v>
      </c>
      <c r="R289">
        <v>18</v>
      </c>
    </row>
    <row r="290" spans="1:18" hidden="1" x14ac:dyDescent="0.25">
      <c r="A290">
        <v>292</v>
      </c>
      <c r="B290" t="s">
        <v>4355</v>
      </c>
      <c r="C290" t="s">
        <v>353</v>
      </c>
      <c r="D290" t="s">
        <v>330</v>
      </c>
      <c r="E290" t="s">
        <v>24</v>
      </c>
      <c r="F290" t="s">
        <v>25</v>
      </c>
      <c r="G290" t="s">
        <v>26</v>
      </c>
      <c r="H290">
        <v>1697</v>
      </c>
      <c r="I290" t="str">
        <f t="shared" si="10"/>
        <v>17th</v>
      </c>
      <c r="K290" t="s">
        <v>27</v>
      </c>
      <c r="L290" t="s">
        <v>27</v>
      </c>
      <c r="O290">
        <v>102345</v>
      </c>
      <c r="P290" s="8" t="s">
        <v>9696</v>
      </c>
      <c r="Q290">
        <v>27</v>
      </c>
      <c r="R290">
        <v>36</v>
      </c>
    </row>
    <row r="291" spans="1:18" hidden="1" x14ac:dyDescent="0.25">
      <c r="A291">
        <v>293</v>
      </c>
      <c r="B291" t="s">
        <v>4355</v>
      </c>
      <c r="C291" t="s">
        <v>353</v>
      </c>
      <c r="D291" t="s">
        <v>330</v>
      </c>
      <c r="E291" t="s">
        <v>24</v>
      </c>
      <c r="F291" t="s">
        <v>25</v>
      </c>
      <c r="G291" t="s">
        <v>26</v>
      </c>
      <c r="H291">
        <v>1697</v>
      </c>
      <c r="I291" t="str">
        <f t="shared" si="10"/>
        <v>17th</v>
      </c>
      <c r="K291" t="s">
        <v>27</v>
      </c>
      <c r="L291" t="s">
        <v>27</v>
      </c>
      <c r="O291">
        <v>102345</v>
      </c>
      <c r="P291" s="8" t="s">
        <v>9697</v>
      </c>
      <c r="Q291">
        <v>133</v>
      </c>
      <c r="R291">
        <v>141</v>
      </c>
    </row>
    <row r="292" spans="1:18" hidden="1" x14ac:dyDescent="0.25">
      <c r="A292">
        <v>294</v>
      </c>
      <c r="B292" t="s">
        <v>4355</v>
      </c>
      <c r="C292" t="s">
        <v>353</v>
      </c>
      <c r="D292" t="s">
        <v>330</v>
      </c>
      <c r="E292" t="s">
        <v>33</v>
      </c>
      <c r="F292" t="s">
        <v>34</v>
      </c>
      <c r="G292" t="s">
        <v>35</v>
      </c>
      <c r="H292">
        <v>1718</v>
      </c>
      <c r="I292" t="str">
        <f t="shared" si="10"/>
        <v>18th</v>
      </c>
      <c r="K292" t="s">
        <v>36</v>
      </c>
      <c r="L292" t="s">
        <v>36</v>
      </c>
      <c r="O292">
        <v>41365</v>
      </c>
      <c r="P292" s="8" t="s">
        <v>9698</v>
      </c>
      <c r="Q292">
        <v>55</v>
      </c>
      <c r="R292">
        <v>63</v>
      </c>
    </row>
    <row r="293" spans="1:18" hidden="1" x14ac:dyDescent="0.25">
      <c r="A293">
        <v>295</v>
      </c>
      <c r="B293" t="s">
        <v>4355</v>
      </c>
      <c r="C293" t="s">
        <v>392</v>
      </c>
      <c r="D293" t="s">
        <v>330</v>
      </c>
      <c r="E293" t="s">
        <v>393</v>
      </c>
      <c r="F293" t="s">
        <v>40</v>
      </c>
      <c r="G293" t="s">
        <v>394</v>
      </c>
      <c r="H293">
        <v>1225</v>
      </c>
      <c r="I293" t="str">
        <f t="shared" si="10"/>
        <v>13th</v>
      </c>
      <c r="K293" t="s">
        <v>108</v>
      </c>
      <c r="L293" t="s">
        <v>108</v>
      </c>
      <c r="O293">
        <v>108575</v>
      </c>
      <c r="P293" s="8" t="s">
        <v>9699</v>
      </c>
      <c r="Q293">
        <v>201</v>
      </c>
      <c r="R293">
        <v>210</v>
      </c>
    </row>
    <row r="294" spans="1:18" hidden="1" x14ac:dyDescent="0.25">
      <c r="A294">
        <v>296</v>
      </c>
      <c r="B294" t="s">
        <v>4355</v>
      </c>
      <c r="C294" t="s">
        <v>392</v>
      </c>
      <c r="D294" t="s">
        <v>330</v>
      </c>
      <c r="E294" t="s">
        <v>393</v>
      </c>
      <c r="F294" t="s">
        <v>40</v>
      </c>
      <c r="G294" t="s">
        <v>394</v>
      </c>
      <c r="H294">
        <v>1225</v>
      </c>
      <c r="I294" t="str">
        <f t="shared" si="10"/>
        <v>13th</v>
      </c>
      <c r="K294" t="s">
        <v>108</v>
      </c>
      <c r="L294" t="s">
        <v>108</v>
      </c>
      <c r="O294">
        <v>108575</v>
      </c>
      <c r="P294" s="8" t="s">
        <v>9700</v>
      </c>
      <c r="Q294">
        <v>31</v>
      </c>
      <c r="R294">
        <v>40</v>
      </c>
    </row>
    <row r="295" spans="1:18" hidden="1" x14ac:dyDescent="0.25">
      <c r="A295">
        <v>297</v>
      </c>
      <c r="B295" t="s">
        <v>4355</v>
      </c>
      <c r="C295" t="s">
        <v>392</v>
      </c>
      <c r="D295" t="s">
        <v>330</v>
      </c>
      <c r="E295" t="s">
        <v>393</v>
      </c>
      <c r="F295" t="s">
        <v>40</v>
      </c>
      <c r="G295" t="s">
        <v>394</v>
      </c>
      <c r="H295">
        <v>1225</v>
      </c>
      <c r="I295" t="str">
        <f t="shared" si="10"/>
        <v>13th</v>
      </c>
      <c r="K295" t="s">
        <v>108</v>
      </c>
      <c r="L295" t="s">
        <v>108</v>
      </c>
      <c r="O295">
        <v>108575</v>
      </c>
      <c r="P295" s="8" t="s">
        <v>9701</v>
      </c>
      <c r="Q295">
        <v>166</v>
      </c>
      <c r="R295">
        <v>175</v>
      </c>
    </row>
    <row r="296" spans="1:18" hidden="1" x14ac:dyDescent="0.25">
      <c r="A296">
        <v>298</v>
      </c>
      <c r="B296" t="s">
        <v>4355</v>
      </c>
      <c r="C296" t="s">
        <v>392</v>
      </c>
      <c r="D296" t="s">
        <v>330</v>
      </c>
      <c r="E296" t="s">
        <v>393</v>
      </c>
      <c r="F296" t="s">
        <v>40</v>
      </c>
      <c r="G296" t="s">
        <v>394</v>
      </c>
      <c r="H296">
        <v>1225</v>
      </c>
      <c r="I296" t="str">
        <f t="shared" si="10"/>
        <v>13th</v>
      </c>
      <c r="K296" t="s">
        <v>108</v>
      </c>
      <c r="L296" t="s">
        <v>108</v>
      </c>
      <c r="O296">
        <v>108575</v>
      </c>
      <c r="P296" s="8" t="s">
        <v>9077</v>
      </c>
      <c r="Q296">
        <v>10</v>
      </c>
      <c r="R296">
        <v>19</v>
      </c>
    </row>
    <row r="297" spans="1:18" hidden="1" x14ac:dyDescent="0.25">
      <c r="A297">
        <v>299</v>
      </c>
      <c r="B297" t="s">
        <v>4355</v>
      </c>
      <c r="C297" t="s">
        <v>392</v>
      </c>
      <c r="D297" t="s">
        <v>330</v>
      </c>
      <c r="E297" t="s">
        <v>39</v>
      </c>
      <c r="F297" t="s">
        <v>40</v>
      </c>
      <c r="G297" t="s">
        <v>41</v>
      </c>
      <c r="H297">
        <v>1458</v>
      </c>
      <c r="I297" t="str">
        <f t="shared" si="10"/>
        <v>15th</v>
      </c>
      <c r="K297" t="s">
        <v>42</v>
      </c>
      <c r="L297" t="s">
        <v>42</v>
      </c>
      <c r="O297">
        <v>152174</v>
      </c>
      <c r="P297" s="8" t="s">
        <v>9702</v>
      </c>
      <c r="Q297">
        <v>110</v>
      </c>
      <c r="R297">
        <v>119</v>
      </c>
    </row>
    <row r="298" spans="1:18" hidden="1" x14ac:dyDescent="0.25">
      <c r="A298">
        <v>300</v>
      </c>
      <c r="B298" t="s">
        <v>4355</v>
      </c>
      <c r="C298" t="s">
        <v>392</v>
      </c>
      <c r="D298" t="s">
        <v>330</v>
      </c>
      <c r="E298" t="s">
        <v>39</v>
      </c>
      <c r="F298" t="s">
        <v>40</v>
      </c>
      <c r="G298" t="s">
        <v>41</v>
      </c>
      <c r="H298">
        <v>1458</v>
      </c>
      <c r="I298" t="str">
        <f t="shared" si="10"/>
        <v>15th</v>
      </c>
      <c r="K298" t="s">
        <v>42</v>
      </c>
      <c r="L298" t="s">
        <v>42</v>
      </c>
      <c r="O298">
        <v>152174</v>
      </c>
      <c r="P298" s="8" t="s">
        <v>9703</v>
      </c>
      <c r="Q298">
        <v>19</v>
      </c>
      <c r="R298">
        <v>28</v>
      </c>
    </row>
    <row r="299" spans="1:18" hidden="1" x14ac:dyDescent="0.25">
      <c r="A299">
        <v>301</v>
      </c>
      <c r="B299" t="s">
        <v>4355</v>
      </c>
      <c r="C299" t="s">
        <v>392</v>
      </c>
      <c r="D299" t="s">
        <v>330</v>
      </c>
      <c r="E299" t="s">
        <v>39</v>
      </c>
      <c r="F299" t="s">
        <v>40</v>
      </c>
      <c r="G299" t="s">
        <v>41</v>
      </c>
      <c r="H299">
        <v>1458</v>
      </c>
      <c r="I299" t="str">
        <f t="shared" si="10"/>
        <v>15th</v>
      </c>
      <c r="K299" t="s">
        <v>42</v>
      </c>
      <c r="L299" t="s">
        <v>42</v>
      </c>
      <c r="O299">
        <v>152174</v>
      </c>
      <c r="P299" s="8" t="s">
        <v>9704</v>
      </c>
      <c r="Q299">
        <v>22</v>
      </c>
      <c r="R299">
        <v>31</v>
      </c>
    </row>
    <row r="300" spans="1:18" hidden="1" x14ac:dyDescent="0.25">
      <c r="A300">
        <v>302</v>
      </c>
      <c r="B300" t="s">
        <v>4355</v>
      </c>
      <c r="C300" t="s">
        <v>392</v>
      </c>
      <c r="D300" t="s">
        <v>330</v>
      </c>
      <c r="E300" t="s">
        <v>39</v>
      </c>
      <c r="F300" t="s">
        <v>40</v>
      </c>
      <c r="G300" t="s">
        <v>41</v>
      </c>
      <c r="H300">
        <v>1458</v>
      </c>
      <c r="I300" t="str">
        <f t="shared" si="10"/>
        <v>15th</v>
      </c>
      <c r="K300" t="s">
        <v>42</v>
      </c>
      <c r="L300" t="s">
        <v>42</v>
      </c>
      <c r="O300">
        <v>152174</v>
      </c>
      <c r="P300" s="8" t="s">
        <v>9705</v>
      </c>
      <c r="Q300">
        <v>144</v>
      </c>
      <c r="R300">
        <v>153</v>
      </c>
    </row>
    <row r="301" spans="1:18" hidden="1" x14ac:dyDescent="0.25">
      <c r="A301">
        <v>303</v>
      </c>
      <c r="B301" t="s">
        <v>4355</v>
      </c>
      <c r="C301" t="s">
        <v>392</v>
      </c>
      <c r="D301" t="s">
        <v>330</v>
      </c>
      <c r="E301" t="s">
        <v>39</v>
      </c>
      <c r="F301" t="s">
        <v>40</v>
      </c>
      <c r="G301" t="s">
        <v>41</v>
      </c>
      <c r="H301">
        <v>1458</v>
      </c>
      <c r="I301" t="str">
        <f t="shared" si="10"/>
        <v>15th</v>
      </c>
      <c r="K301" t="s">
        <v>42</v>
      </c>
      <c r="L301" t="s">
        <v>42</v>
      </c>
      <c r="O301">
        <v>152174</v>
      </c>
      <c r="P301" s="8" t="s">
        <v>9078</v>
      </c>
      <c r="Q301">
        <v>95</v>
      </c>
      <c r="R301">
        <v>104</v>
      </c>
    </row>
    <row r="302" spans="1:18" hidden="1" x14ac:dyDescent="0.25">
      <c r="A302">
        <v>304</v>
      </c>
      <c r="B302" t="s">
        <v>4355</v>
      </c>
      <c r="C302" t="s">
        <v>392</v>
      </c>
      <c r="D302" t="s">
        <v>330</v>
      </c>
      <c r="E302" t="s">
        <v>39</v>
      </c>
      <c r="F302" t="s">
        <v>40</v>
      </c>
      <c r="G302" t="s">
        <v>41</v>
      </c>
      <c r="H302">
        <v>1458</v>
      </c>
      <c r="I302" t="str">
        <f t="shared" si="10"/>
        <v>15th</v>
      </c>
      <c r="K302" t="s">
        <v>42</v>
      </c>
      <c r="L302" t="s">
        <v>42</v>
      </c>
      <c r="O302">
        <v>152174</v>
      </c>
      <c r="P302" s="8" t="s">
        <v>9706</v>
      </c>
      <c r="Q302">
        <v>32</v>
      </c>
      <c r="R302">
        <v>41</v>
      </c>
    </row>
    <row r="303" spans="1:18" hidden="1" x14ac:dyDescent="0.25">
      <c r="A303">
        <v>305</v>
      </c>
      <c r="B303" t="s">
        <v>4355</v>
      </c>
      <c r="C303" t="s">
        <v>392</v>
      </c>
      <c r="D303" t="s">
        <v>330</v>
      </c>
      <c r="E303" t="s">
        <v>39</v>
      </c>
      <c r="F303" t="s">
        <v>40</v>
      </c>
      <c r="G303" t="s">
        <v>41</v>
      </c>
      <c r="H303">
        <v>1458</v>
      </c>
      <c r="I303" t="str">
        <f t="shared" si="10"/>
        <v>15th</v>
      </c>
      <c r="K303" t="s">
        <v>42</v>
      </c>
      <c r="L303" t="s">
        <v>42</v>
      </c>
      <c r="O303">
        <v>152174</v>
      </c>
      <c r="P303" s="8" t="s">
        <v>9707</v>
      </c>
      <c r="Q303">
        <v>36</v>
      </c>
      <c r="R303">
        <v>45</v>
      </c>
    </row>
    <row r="304" spans="1:18" hidden="1" x14ac:dyDescent="0.25">
      <c r="A304">
        <v>306</v>
      </c>
      <c r="B304" t="s">
        <v>4355</v>
      </c>
      <c r="C304" t="s">
        <v>392</v>
      </c>
      <c r="D304" t="s">
        <v>330</v>
      </c>
      <c r="E304" t="s">
        <v>39</v>
      </c>
      <c r="F304" t="s">
        <v>40</v>
      </c>
      <c r="G304" t="s">
        <v>41</v>
      </c>
      <c r="H304">
        <v>1458</v>
      </c>
      <c r="I304" t="str">
        <f t="shared" si="10"/>
        <v>15th</v>
      </c>
      <c r="K304" t="s">
        <v>42</v>
      </c>
      <c r="L304" t="s">
        <v>42</v>
      </c>
      <c r="O304">
        <v>152174</v>
      </c>
      <c r="P304" s="8" t="s">
        <v>9708</v>
      </c>
      <c r="Q304">
        <v>51</v>
      </c>
      <c r="R304">
        <v>60</v>
      </c>
    </row>
    <row r="305" spans="1:18" hidden="1" x14ac:dyDescent="0.25">
      <c r="A305">
        <v>307</v>
      </c>
      <c r="B305" t="s">
        <v>4355</v>
      </c>
      <c r="C305" t="s">
        <v>392</v>
      </c>
      <c r="D305" t="s">
        <v>330</v>
      </c>
      <c r="E305" t="s">
        <v>39</v>
      </c>
      <c r="F305" t="s">
        <v>40</v>
      </c>
      <c r="G305" t="s">
        <v>41</v>
      </c>
      <c r="H305">
        <v>1458</v>
      </c>
      <c r="I305" t="str">
        <f t="shared" si="10"/>
        <v>15th</v>
      </c>
      <c r="K305" t="s">
        <v>42</v>
      </c>
      <c r="L305" t="s">
        <v>42</v>
      </c>
      <c r="O305">
        <v>152174</v>
      </c>
      <c r="P305" s="8" t="s">
        <v>9709</v>
      </c>
      <c r="Q305">
        <v>3</v>
      </c>
      <c r="R305">
        <v>12</v>
      </c>
    </row>
    <row r="306" spans="1:18" hidden="1" x14ac:dyDescent="0.25">
      <c r="A306">
        <v>308</v>
      </c>
      <c r="B306" t="s">
        <v>4355</v>
      </c>
      <c r="C306" t="s">
        <v>392</v>
      </c>
      <c r="D306" t="s">
        <v>330</v>
      </c>
      <c r="E306" t="s">
        <v>39</v>
      </c>
      <c r="F306" t="s">
        <v>40</v>
      </c>
      <c r="G306" t="s">
        <v>41</v>
      </c>
      <c r="H306">
        <v>1458</v>
      </c>
      <c r="I306" t="str">
        <f t="shared" si="10"/>
        <v>15th</v>
      </c>
      <c r="K306" t="s">
        <v>42</v>
      </c>
      <c r="L306" t="s">
        <v>42</v>
      </c>
      <c r="O306">
        <v>152174</v>
      </c>
      <c r="P306" s="8" t="s">
        <v>9710</v>
      </c>
      <c r="Q306">
        <v>64</v>
      </c>
      <c r="R306">
        <v>73</v>
      </c>
    </row>
    <row r="307" spans="1:18" hidden="1" x14ac:dyDescent="0.25">
      <c r="A307">
        <v>309</v>
      </c>
      <c r="B307" t="s">
        <v>4355</v>
      </c>
      <c r="C307" t="s">
        <v>392</v>
      </c>
      <c r="D307" t="s">
        <v>330</v>
      </c>
      <c r="E307" t="s">
        <v>39</v>
      </c>
      <c r="F307" t="s">
        <v>40</v>
      </c>
      <c r="G307" t="s">
        <v>41</v>
      </c>
      <c r="H307">
        <v>1458</v>
      </c>
      <c r="I307" t="str">
        <f t="shared" si="10"/>
        <v>15th</v>
      </c>
      <c r="K307" t="s">
        <v>42</v>
      </c>
      <c r="L307" t="s">
        <v>42</v>
      </c>
      <c r="O307">
        <v>152174</v>
      </c>
      <c r="P307" s="8" t="s">
        <v>12222</v>
      </c>
      <c r="Q307">
        <v>27</v>
      </c>
      <c r="R307">
        <v>36</v>
      </c>
    </row>
    <row r="308" spans="1:18" hidden="1" x14ac:dyDescent="0.25">
      <c r="A308">
        <v>310</v>
      </c>
      <c r="B308" t="s">
        <v>4355</v>
      </c>
      <c r="C308" t="s">
        <v>392</v>
      </c>
      <c r="D308" t="s">
        <v>330</v>
      </c>
      <c r="E308" t="s">
        <v>39</v>
      </c>
      <c r="F308" t="s">
        <v>40</v>
      </c>
      <c r="G308" t="s">
        <v>41</v>
      </c>
      <c r="H308">
        <v>1458</v>
      </c>
      <c r="I308" t="str">
        <f t="shared" si="10"/>
        <v>15th</v>
      </c>
      <c r="K308" t="s">
        <v>42</v>
      </c>
      <c r="L308" t="s">
        <v>42</v>
      </c>
      <c r="O308">
        <v>152174</v>
      </c>
      <c r="P308" s="8" t="s">
        <v>9711</v>
      </c>
      <c r="Q308">
        <v>42</v>
      </c>
      <c r="R308">
        <v>51</v>
      </c>
    </row>
    <row r="309" spans="1:18" hidden="1" x14ac:dyDescent="0.25">
      <c r="A309">
        <v>311</v>
      </c>
      <c r="B309" t="s">
        <v>4355</v>
      </c>
      <c r="C309" t="s">
        <v>392</v>
      </c>
      <c r="D309" t="s">
        <v>330</v>
      </c>
      <c r="E309" t="s">
        <v>39</v>
      </c>
      <c r="F309" t="s">
        <v>40</v>
      </c>
      <c r="G309" t="s">
        <v>41</v>
      </c>
      <c r="H309">
        <v>1458</v>
      </c>
      <c r="I309" t="str">
        <f t="shared" si="10"/>
        <v>15th</v>
      </c>
      <c r="K309" t="s">
        <v>42</v>
      </c>
      <c r="L309" t="s">
        <v>42</v>
      </c>
      <c r="O309">
        <v>152174</v>
      </c>
      <c r="P309" s="9" t="s">
        <v>9079</v>
      </c>
      <c r="Q309">
        <v>0</v>
      </c>
      <c r="R309">
        <v>9</v>
      </c>
    </row>
    <row r="310" spans="1:18" hidden="1" x14ac:dyDescent="0.25">
      <c r="A310">
        <v>312</v>
      </c>
      <c r="B310" t="s">
        <v>4355</v>
      </c>
      <c r="C310" t="s">
        <v>392</v>
      </c>
      <c r="D310" t="s">
        <v>330</v>
      </c>
      <c r="E310" t="s">
        <v>39</v>
      </c>
      <c r="F310" t="s">
        <v>40</v>
      </c>
      <c r="G310" t="s">
        <v>41</v>
      </c>
      <c r="H310">
        <v>1458</v>
      </c>
      <c r="I310" t="str">
        <f t="shared" si="10"/>
        <v>15th</v>
      </c>
      <c r="K310" t="s">
        <v>42</v>
      </c>
      <c r="L310" t="s">
        <v>42</v>
      </c>
      <c r="O310">
        <v>152174</v>
      </c>
      <c r="P310" s="8" t="s">
        <v>9712</v>
      </c>
      <c r="Q310">
        <v>167</v>
      </c>
      <c r="R310">
        <v>176</v>
      </c>
    </row>
    <row r="311" spans="1:18" hidden="1" x14ac:dyDescent="0.25">
      <c r="A311">
        <v>313</v>
      </c>
      <c r="B311" t="s">
        <v>4355</v>
      </c>
      <c r="C311" t="s">
        <v>392</v>
      </c>
      <c r="D311" t="s">
        <v>330</v>
      </c>
      <c r="E311" t="s">
        <v>39</v>
      </c>
      <c r="F311" t="s">
        <v>40</v>
      </c>
      <c r="G311" t="s">
        <v>41</v>
      </c>
      <c r="H311">
        <v>1458</v>
      </c>
      <c r="I311" t="str">
        <f t="shared" si="10"/>
        <v>15th</v>
      </c>
      <c r="K311" t="s">
        <v>42</v>
      </c>
      <c r="L311" t="s">
        <v>42</v>
      </c>
      <c r="O311">
        <v>152174</v>
      </c>
      <c r="P311" s="8" t="s">
        <v>9713</v>
      </c>
      <c r="Q311">
        <v>96</v>
      </c>
      <c r="R311">
        <v>105</v>
      </c>
    </row>
    <row r="312" spans="1:18" hidden="1" x14ac:dyDescent="0.25">
      <c r="A312">
        <v>314</v>
      </c>
      <c r="B312" t="s">
        <v>4355</v>
      </c>
      <c r="C312" t="s">
        <v>392</v>
      </c>
      <c r="D312" t="s">
        <v>330</v>
      </c>
      <c r="E312" t="s">
        <v>33</v>
      </c>
      <c r="F312" t="s">
        <v>34</v>
      </c>
      <c r="G312" t="s">
        <v>35</v>
      </c>
      <c r="H312">
        <v>1718</v>
      </c>
      <c r="I312" t="str">
        <f t="shared" si="10"/>
        <v>18th</v>
      </c>
      <c r="K312" t="s">
        <v>36</v>
      </c>
      <c r="L312" t="s">
        <v>36</v>
      </c>
      <c r="O312">
        <v>41365</v>
      </c>
      <c r="P312" s="8" t="s">
        <v>9714</v>
      </c>
      <c r="Q312">
        <v>12</v>
      </c>
      <c r="R312">
        <v>22</v>
      </c>
    </row>
    <row r="313" spans="1:18" hidden="1" x14ac:dyDescent="0.25">
      <c r="A313">
        <v>315</v>
      </c>
      <c r="B313" t="s">
        <v>4355</v>
      </c>
      <c r="C313" t="s">
        <v>415</v>
      </c>
      <c r="D313" t="s">
        <v>330</v>
      </c>
      <c r="E313" t="s">
        <v>24</v>
      </c>
      <c r="F313" t="s">
        <v>25</v>
      </c>
      <c r="G313" t="s">
        <v>26</v>
      </c>
      <c r="H313">
        <v>1697</v>
      </c>
      <c r="I313" t="str">
        <f t="shared" si="10"/>
        <v>17th</v>
      </c>
      <c r="K313" t="s">
        <v>27</v>
      </c>
      <c r="L313" t="s">
        <v>27</v>
      </c>
      <c r="O313">
        <v>102345</v>
      </c>
      <c r="P313" s="8" t="s">
        <v>9715</v>
      </c>
      <c r="Q313">
        <v>194</v>
      </c>
      <c r="R313">
        <v>200</v>
      </c>
    </row>
    <row r="314" spans="1:18" hidden="1" x14ac:dyDescent="0.25">
      <c r="A314">
        <v>316</v>
      </c>
      <c r="B314" t="s">
        <v>4355</v>
      </c>
      <c r="C314" t="s">
        <v>417</v>
      </c>
      <c r="D314" t="s">
        <v>330</v>
      </c>
      <c r="E314" t="s">
        <v>24</v>
      </c>
      <c r="F314" t="s">
        <v>25</v>
      </c>
      <c r="G314" t="s">
        <v>26</v>
      </c>
      <c r="H314">
        <v>1697</v>
      </c>
      <c r="I314" t="str">
        <f t="shared" si="10"/>
        <v>17th</v>
      </c>
      <c r="K314" t="s">
        <v>27</v>
      </c>
      <c r="L314" t="s">
        <v>27</v>
      </c>
      <c r="O314">
        <v>102345</v>
      </c>
      <c r="P314" s="8" t="s">
        <v>9716</v>
      </c>
      <c r="Q314">
        <v>22</v>
      </c>
      <c r="R314">
        <v>29</v>
      </c>
    </row>
    <row r="315" spans="1:18" hidden="1" x14ac:dyDescent="0.25">
      <c r="A315">
        <v>317</v>
      </c>
      <c r="B315" t="s">
        <v>4355</v>
      </c>
      <c r="C315" t="s">
        <v>417</v>
      </c>
      <c r="D315" t="s">
        <v>330</v>
      </c>
      <c r="E315" t="s">
        <v>24</v>
      </c>
      <c r="F315" t="s">
        <v>25</v>
      </c>
      <c r="G315" t="s">
        <v>26</v>
      </c>
      <c r="H315">
        <v>1697</v>
      </c>
      <c r="I315" t="str">
        <f t="shared" si="10"/>
        <v>17th</v>
      </c>
      <c r="K315" t="s">
        <v>27</v>
      </c>
      <c r="L315" t="s">
        <v>27</v>
      </c>
      <c r="O315">
        <v>102345</v>
      </c>
      <c r="P315" s="8" t="s">
        <v>9717</v>
      </c>
      <c r="Q315">
        <v>74</v>
      </c>
      <c r="R315">
        <v>83</v>
      </c>
    </row>
    <row r="316" spans="1:18" hidden="1" x14ac:dyDescent="0.25">
      <c r="A316">
        <v>318</v>
      </c>
      <c r="B316" t="s">
        <v>4355</v>
      </c>
      <c r="C316" t="s">
        <v>417</v>
      </c>
      <c r="D316" t="s">
        <v>330</v>
      </c>
      <c r="E316" t="s">
        <v>24</v>
      </c>
      <c r="F316" t="s">
        <v>25</v>
      </c>
      <c r="G316" t="s">
        <v>26</v>
      </c>
      <c r="H316">
        <v>1697</v>
      </c>
      <c r="I316" t="str">
        <f t="shared" si="10"/>
        <v>17th</v>
      </c>
      <c r="K316" t="s">
        <v>27</v>
      </c>
      <c r="L316" t="s">
        <v>27</v>
      </c>
      <c r="O316">
        <v>102345</v>
      </c>
      <c r="P316" s="8" t="s">
        <v>9718</v>
      </c>
      <c r="Q316">
        <v>238</v>
      </c>
      <c r="R316">
        <v>245</v>
      </c>
    </row>
    <row r="317" spans="1:18" hidden="1" x14ac:dyDescent="0.25">
      <c r="A317">
        <v>319</v>
      </c>
      <c r="B317" t="s">
        <v>4355</v>
      </c>
      <c r="C317" t="s">
        <v>417</v>
      </c>
      <c r="D317" t="s">
        <v>330</v>
      </c>
      <c r="E317" t="s">
        <v>33</v>
      </c>
      <c r="F317" t="s">
        <v>34</v>
      </c>
      <c r="G317" t="s">
        <v>35</v>
      </c>
      <c r="H317">
        <v>1718</v>
      </c>
      <c r="I317" t="str">
        <f t="shared" si="10"/>
        <v>18th</v>
      </c>
      <c r="K317" t="s">
        <v>36</v>
      </c>
      <c r="L317" t="s">
        <v>36</v>
      </c>
      <c r="O317">
        <v>41365</v>
      </c>
      <c r="P317" s="8" t="s">
        <v>9719</v>
      </c>
      <c r="Q317">
        <v>51</v>
      </c>
      <c r="R317">
        <v>58</v>
      </c>
    </row>
    <row r="318" spans="1:18" hidden="1" x14ac:dyDescent="0.25">
      <c r="A318">
        <v>320</v>
      </c>
      <c r="B318" t="s">
        <v>4355</v>
      </c>
      <c r="C318" t="s">
        <v>417</v>
      </c>
      <c r="D318" t="s">
        <v>330</v>
      </c>
      <c r="E318" t="s">
        <v>33</v>
      </c>
      <c r="F318" t="s">
        <v>34</v>
      </c>
      <c r="G318" t="s">
        <v>35</v>
      </c>
      <c r="H318">
        <v>1718</v>
      </c>
      <c r="I318" t="str">
        <f t="shared" si="10"/>
        <v>18th</v>
      </c>
      <c r="K318" t="s">
        <v>36</v>
      </c>
      <c r="L318" t="s">
        <v>36</v>
      </c>
      <c r="O318">
        <v>41365</v>
      </c>
      <c r="P318" s="8" t="s">
        <v>9720</v>
      </c>
      <c r="Q318">
        <v>11</v>
      </c>
      <c r="R318">
        <v>18</v>
      </c>
    </row>
    <row r="319" spans="1:18" hidden="1" x14ac:dyDescent="0.25">
      <c r="A319">
        <v>321</v>
      </c>
      <c r="B319" t="s">
        <v>4355</v>
      </c>
      <c r="C319" t="s">
        <v>423</v>
      </c>
      <c r="D319" t="s">
        <v>330</v>
      </c>
      <c r="E319" t="s">
        <v>24</v>
      </c>
      <c r="F319" t="s">
        <v>25</v>
      </c>
      <c r="G319" t="s">
        <v>26</v>
      </c>
      <c r="H319">
        <v>1697</v>
      </c>
      <c r="I319" t="str">
        <f t="shared" si="10"/>
        <v>17th</v>
      </c>
      <c r="K319" t="s">
        <v>27</v>
      </c>
      <c r="L319" t="s">
        <v>27</v>
      </c>
      <c r="O319">
        <v>102345</v>
      </c>
      <c r="P319" s="8" t="s">
        <v>9721</v>
      </c>
      <c r="Q319">
        <v>19</v>
      </c>
      <c r="R319">
        <v>27</v>
      </c>
    </row>
    <row r="320" spans="1:18" hidden="1" x14ac:dyDescent="0.25">
      <c r="A320">
        <v>322</v>
      </c>
      <c r="B320" t="s">
        <v>4355</v>
      </c>
      <c r="C320" t="s">
        <v>425</v>
      </c>
      <c r="D320" t="s">
        <v>330</v>
      </c>
      <c r="E320" t="s">
        <v>39</v>
      </c>
      <c r="F320" t="s">
        <v>40</v>
      </c>
      <c r="G320" t="s">
        <v>41</v>
      </c>
      <c r="H320">
        <v>1458</v>
      </c>
      <c r="I320" t="str">
        <f>IF(AND(H320&gt;1099,H320&lt;1200),"12th",IF(AND(H320&gt;1199,H320&lt;1300),"13th",IF(AND(H320&gt;1299,H320&lt;1400),"14th",IF(AND(H320&gt;1399,H320&lt;1500),"15th",IF(AND(H320&gt;1499,H320&lt;1600),"16th",IF(AND(H320&gt;1599,H320&lt;1700),"17th",IF(AND(H320&gt;1699,H320&lt;1800),"18th",IF(H320="fin 12e","12th","NO"))))))))</f>
        <v>15th</v>
      </c>
      <c r="K320" t="s">
        <v>42</v>
      </c>
      <c r="L320" t="s">
        <v>42</v>
      </c>
      <c r="O320">
        <v>152174</v>
      </c>
      <c r="P320" s="8" t="s">
        <v>9722</v>
      </c>
      <c r="Q320">
        <v>86</v>
      </c>
      <c r="R320">
        <v>96</v>
      </c>
    </row>
    <row r="321" spans="1:20" hidden="1" x14ac:dyDescent="0.25">
      <c r="A321">
        <v>323</v>
      </c>
      <c r="B321" t="s">
        <v>4355</v>
      </c>
      <c r="C321" t="s">
        <v>425</v>
      </c>
      <c r="D321" t="s">
        <v>330</v>
      </c>
      <c r="E321" t="s">
        <v>24</v>
      </c>
      <c r="F321" t="s">
        <v>25</v>
      </c>
      <c r="G321" t="s">
        <v>26</v>
      </c>
      <c r="H321">
        <v>1697</v>
      </c>
      <c r="I321" t="str">
        <f>IF(AND(H321&gt;1099,H321&lt;1200),"12th",IF(AND(H321&gt;1199,H321&lt;1300),"13th",IF(AND(H321&gt;1299,H321&lt;1400),"14th",IF(AND(H321&gt;1399,H321&lt;1500),"15th",IF(AND(H321&gt;1499,H321&lt;1600),"16th",IF(AND(H321&gt;1599,H321&lt;1700),"17th",IF(AND(H321&gt;1699,H321&lt;1800),"18th",IF(H321="fin 12e","12th","NO"))))))))</f>
        <v>17th</v>
      </c>
      <c r="K321" t="s">
        <v>27</v>
      </c>
      <c r="L321" t="s">
        <v>27</v>
      </c>
      <c r="O321">
        <v>102345</v>
      </c>
      <c r="P321" s="8" t="s">
        <v>9723</v>
      </c>
      <c r="Q321">
        <v>39</v>
      </c>
      <c r="R321">
        <v>48</v>
      </c>
    </row>
    <row r="322" spans="1:20" hidden="1" x14ac:dyDescent="0.25">
      <c r="A322">
        <v>324</v>
      </c>
      <c r="B322" t="s">
        <v>4355</v>
      </c>
      <c r="C322" t="s">
        <v>428</v>
      </c>
      <c r="D322" t="s">
        <v>330</v>
      </c>
      <c r="E322" t="s">
        <v>63</v>
      </c>
      <c r="F322" t="s">
        <v>64</v>
      </c>
      <c r="G322" t="s">
        <v>65</v>
      </c>
      <c r="H322">
        <v>1369</v>
      </c>
      <c r="I322" t="str">
        <f t="shared" ref="I322:I335" si="11">IF(AND(H322&gt;1099,H322&lt;1200),"12th",IF(AND(H322&gt;1199,H322&lt;1300),"13th",IF(AND(H322&gt;1299,H322&lt;1400),"14th",IF(AND(H322&gt;1399,H322&lt;1500),"15th",IF(AND(H322&gt;1499,H322&lt;1600),"16th",IF(AND(H322&gt;1599,H322&lt;1700),"17th",IF(AND(H322&gt;1699,H322&lt;1800),"18th","NO")))))))</f>
        <v>14th</v>
      </c>
      <c r="K322" t="s">
        <v>66</v>
      </c>
      <c r="L322" t="s">
        <v>66</v>
      </c>
      <c r="O322">
        <v>53492</v>
      </c>
      <c r="P322" s="8" t="s">
        <v>9080</v>
      </c>
      <c r="Q322">
        <v>19</v>
      </c>
      <c r="R322">
        <v>24</v>
      </c>
    </row>
    <row r="323" spans="1:20" hidden="1" x14ac:dyDescent="0.25">
      <c r="A323">
        <v>325</v>
      </c>
      <c r="B323" t="s">
        <v>4355</v>
      </c>
      <c r="C323" t="s">
        <v>428</v>
      </c>
      <c r="D323" t="s">
        <v>330</v>
      </c>
      <c r="E323" t="s">
        <v>63</v>
      </c>
      <c r="F323" t="s">
        <v>64</v>
      </c>
      <c r="G323" t="s">
        <v>65</v>
      </c>
      <c r="H323">
        <v>1369</v>
      </c>
      <c r="I323" t="str">
        <f t="shared" si="11"/>
        <v>14th</v>
      </c>
      <c r="K323" t="s">
        <v>66</v>
      </c>
      <c r="L323" t="s">
        <v>66</v>
      </c>
      <c r="O323">
        <v>53492</v>
      </c>
      <c r="P323" s="8" t="s">
        <v>9724</v>
      </c>
      <c r="Q323">
        <v>222</v>
      </c>
      <c r="R323">
        <v>228</v>
      </c>
    </row>
    <row r="324" spans="1:20" hidden="1" x14ac:dyDescent="0.25">
      <c r="A324">
        <v>326</v>
      </c>
      <c r="B324" t="s">
        <v>4355</v>
      </c>
      <c r="C324" t="s">
        <v>428</v>
      </c>
      <c r="D324" t="s">
        <v>330</v>
      </c>
      <c r="E324" t="s">
        <v>63</v>
      </c>
      <c r="F324" t="s">
        <v>64</v>
      </c>
      <c r="G324" t="s">
        <v>65</v>
      </c>
      <c r="H324">
        <v>1369</v>
      </c>
      <c r="I324" t="str">
        <f t="shared" si="11"/>
        <v>14th</v>
      </c>
      <c r="K324" t="s">
        <v>66</v>
      </c>
      <c r="L324" t="s">
        <v>66</v>
      </c>
      <c r="O324">
        <v>53492</v>
      </c>
      <c r="P324" s="8" t="s">
        <v>9725</v>
      </c>
      <c r="Q324">
        <v>15</v>
      </c>
      <c r="R324">
        <v>21</v>
      </c>
    </row>
    <row r="325" spans="1:20" hidden="1" x14ac:dyDescent="0.25">
      <c r="A325">
        <v>327</v>
      </c>
      <c r="B325" t="s">
        <v>4355</v>
      </c>
      <c r="C325" t="s">
        <v>428</v>
      </c>
      <c r="D325" t="s">
        <v>330</v>
      </c>
      <c r="E325" t="s">
        <v>63</v>
      </c>
      <c r="F325" t="s">
        <v>64</v>
      </c>
      <c r="G325" t="s">
        <v>65</v>
      </c>
      <c r="H325">
        <v>1369</v>
      </c>
      <c r="I325" t="str">
        <f t="shared" si="11"/>
        <v>14th</v>
      </c>
      <c r="K325" t="s">
        <v>66</v>
      </c>
      <c r="L325" t="s">
        <v>66</v>
      </c>
      <c r="O325">
        <v>53492</v>
      </c>
      <c r="P325" s="8" t="s">
        <v>9726</v>
      </c>
      <c r="Q325">
        <v>14</v>
      </c>
      <c r="R325">
        <v>19</v>
      </c>
    </row>
    <row r="326" spans="1:20" hidden="1" x14ac:dyDescent="0.25">
      <c r="A326">
        <v>328</v>
      </c>
      <c r="B326" t="s">
        <v>4355</v>
      </c>
      <c r="C326" t="s">
        <v>428</v>
      </c>
      <c r="D326" t="s">
        <v>330</v>
      </c>
      <c r="E326" t="s">
        <v>63</v>
      </c>
      <c r="F326" t="s">
        <v>64</v>
      </c>
      <c r="G326" t="s">
        <v>65</v>
      </c>
      <c r="H326">
        <v>1369</v>
      </c>
      <c r="I326" t="str">
        <f t="shared" si="11"/>
        <v>14th</v>
      </c>
      <c r="K326" t="s">
        <v>66</v>
      </c>
      <c r="L326" t="s">
        <v>66</v>
      </c>
      <c r="O326">
        <v>53492</v>
      </c>
      <c r="P326" s="8" t="s">
        <v>9727</v>
      </c>
      <c r="Q326">
        <v>21</v>
      </c>
      <c r="R326">
        <v>27</v>
      </c>
    </row>
    <row r="327" spans="1:20" hidden="1" x14ac:dyDescent="0.25">
      <c r="A327">
        <v>329</v>
      </c>
      <c r="B327" t="s">
        <v>4355</v>
      </c>
      <c r="C327" t="s">
        <v>428</v>
      </c>
      <c r="D327" t="s">
        <v>330</v>
      </c>
      <c r="E327" t="s">
        <v>63</v>
      </c>
      <c r="F327" t="s">
        <v>64</v>
      </c>
      <c r="G327" t="s">
        <v>65</v>
      </c>
      <c r="H327">
        <v>1369</v>
      </c>
      <c r="I327" t="str">
        <f t="shared" si="11"/>
        <v>14th</v>
      </c>
      <c r="K327" t="s">
        <v>66</v>
      </c>
      <c r="L327" t="s">
        <v>66</v>
      </c>
      <c r="O327">
        <v>53492</v>
      </c>
      <c r="P327" s="8" t="s">
        <v>9728</v>
      </c>
      <c r="Q327">
        <v>8</v>
      </c>
      <c r="R327">
        <v>13</v>
      </c>
    </row>
    <row r="328" spans="1:20" hidden="1" x14ac:dyDescent="0.25">
      <c r="A328">
        <v>330</v>
      </c>
      <c r="B328" t="s">
        <v>4355</v>
      </c>
      <c r="C328" t="s">
        <v>428</v>
      </c>
      <c r="D328" t="s">
        <v>330</v>
      </c>
      <c r="E328" t="s">
        <v>39</v>
      </c>
      <c r="F328" t="s">
        <v>40</v>
      </c>
      <c r="G328" t="s">
        <v>41</v>
      </c>
      <c r="H328">
        <v>1458</v>
      </c>
      <c r="I328" t="str">
        <f t="shared" si="11"/>
        <v>15th</v>
      </c>
      <c r="K328" t="s">
        <v>42</v>
      </c>
      <c r="L328" t="s">
        <v>42</v>
      </c>
      <c r="O328">
        <v>152174</v>
      </c>
      <c r="P328" s="8" t="s">
        <v>9729</v>
      </c>
      <c r="Q328">
        <v>26</v>
      </c>
      <c r="R328">
        <v>31</v>
      </c>
    </row>
    <row r="329" spans="1:20" hidden="1" x14ac:dyDescent="0.25">
      <c r="A329">
        <v>331</v>
      </c>
      <c r="B329" t="s">
        <v>4355</v>
      </c>
      <c r="C329" t="s">
        <v>428</v>
      </c>
      <c r="D329" t="s">
        <v>330</v>
      </c>
      <c r="E329" t="s">
        <v>39</v>
      </c>
      <c r="F329" t="s">
        <v>40</v>
      </c>
      <c r="G329" t="s">
        <v>41</v>
      </c>
      <c r="H329">
        <v>1458</v>
      </c>
      <c r="I329" t="str">
        <f t="shared" si="11"/>
        <v>15th</v>
      </c>
      <c r="K329" t="s">
        <v>42</v>
      </c>
      <c r="L329" t="s">
        <v>42</v>
      </c>
      <c r="O329">
        <v>152174</v>
      </c>
      <c r="P329" s="8" t="s">
        <v>9730</v>
      </c>
      <c r="Q329">
        <v>86</v>
      </c>
      <c r="R329">
        <v>92</v>
      </c>
    </row>
    <row r="330" spans="1:20" hidden="1" x14ac:dyDescent="0.25">
      <c r="A330">
        <v>332</v>
      </c>
      <c r="B330" t="s">
        <v>4355</v>
      </c>
      <c r="C330" t="s">
        <v>428</v>
      </c>
      <c r="D330" t="s">
        <v>330</v>
      </c>
      <c r="E330" t="s">
        <v>39</v>
      </c>
      <c r="F330" t="s">
        <v>40</v>
      </c>
      <c r="G330" t="s">
        <v>41</v>
      </c>
      <c r="H330">
        <v>1458</v>
      </c>
      <c r="I330" t="str">
        <f t="shared" si="11"/>
        <v>15th</v>
      </c>
      <c r="K330" t="s">
        <v>42</v>
      </c>
      <c r="L330" t="s">
        <v>42</v>
      </c>
      <c r="O330">
        <v>152174</v>
      </c>
      <c r="P330" s="8" t="s">
        <v>9731</v>
      </c>
      <c r="Q330">
        <v>79</v>
      </c>
      <c r="R330">
        <v>85</v>
      </c>
    </row>
    <row r="331" spans="1:20" hidden="1" x14ac:dyDescent="0.25">
      <c r="A331">
        <v>333</v>
      </c>
      <c r="B331" t="s">
        <v>4355</v>
      </c>
      <c r="C331" t="s">
        <v>428</v>
      </c>
      <c r="D331" t="s">
        <v>330</v>
      </c>
      <c r="E331" t="s">
        <v>39</v>
      </c>
      <c r="F331" t="s">
        <v>40</v>
      </c>
      <c r="G331" t="s">
        <v>41</v>
      </c>
      <c r="H331">
        <v>1458</v>
      </c>
      <c r="I331" t="str">
        <f t="shared" si="11"/>
        <v>15th</v>
      </c>
      <c r="K331" t="s">
        <v>42</v>
      </c>
      <c r="L331" t="s">
        <v>42</v>
      </c>
      <c r="O331">
        <v>152174</v>
      </c>
      <c r="P331" s="8" t="s">
        <v>9732</v>
      </c>
      <c r="Q331">
        <v>54</v>
      </c>
      <c r="R331">
        <v>59</v>
      </c>
    </row>
    <row r="332" spans="1:20" hidden="1" x14ac:dyDescent="0.25">
      <c r="A332">
        <v>334</v>
      </c>
      <c r="B332" t="s">
        <v>4355</v>
      </c>
      <c r="C332" t="s">
        <v>428</v>
      </c>
      <c r="D332" t="s">
        <v>330</v>
      </c>
      <c r="E332" t="s">
        <v>24</v>
      </c>
      <c r="F332" t="s">
        <v>25</v>
      </c>
      <c r="G332" t="s">
        <v>26</v>
      </c>
      <c r="H332">
        <v>1697</v>
      </c>
      <c r="I332" t="str">
        <f t="shared" si="11"/>
        <v>17th</v>
      </c>
      <c r="K332" t="s">
        <v>27</v>
      </c>
      <c r="L332" t="s">
        <v>27</v>
      </c>
      <c r="O332">
        <v>102345</v>
      </c>
      <c r="P332" s="8" t="s">
        <v>9081</v>
      </c>
      <c r="Q332">
        <v>464</v>
      </c>
      <c r="R332">
        <v>470</v>
      </c>
    </row>
    <row r="333" spans="1:20" hidden="1" x14ac:dyDescent="0.25">
      <c r="A333">
        <v>335</v>
      </c>
      <c r="B333" t="s">
        <v>4355</v>
      </c>
      <c r="C333" t="s">
        <v>428</v>
      </c>
      <c r="D333" t="s">
        <v>330</v>
      </c>
      <c r="E333" t="s">
        <v>24</v>
      </c>
      <c r="F333" t="s">
        <v>25</v>
      </c>
      <c r="G333" t="s">
        <v>26</v>
      </c>
      <c r="H333">
        <v>1697</v>
      </c>
      <c r="I333" t="str">
        <f t="shared" si="11"/>
        <v>17th</v>
      </c>
      <c r="K333" t="s">
        <v>27</v>
      </c>
      <c r="L333" t="s">
        <v>27</v>
      </c>
      <c r="O333">
        <v>102345</v>
      </c>
      <c r="P333" s="8" t="s">
        <v>9733</v>
      </c>
      <c r="Q333">
        <v>128</v>
      </c>
      <c r="R333">
        <v>134</v>
      </c>
    </row>
    <row r="334" spans="1:20" hidden="1" x14ac:dyDescent="0.25">
      <c r="A334">
        <v>336</v>
      </c>
      <c r="B334" t="s">
        <v>4355</v>
      </c>
      <c r="C334" t="s">
        <v>441</v>
      </c>
      <c r="D334" t="s">
        <v>330</v>
      </c>
      <c r="E334" t="s">
        <v>68</v>
      </c>
      <c r="F334" t="s">
        <v>69</v>
      </c>
      <c r="G334" t="s">
        <v>70</v>
      </c>
      <c r="H334">
        <v>1399</v>
      </c>
      <c r="I334" t="str">
        <f t="shared" si="11"/>
        <v>14th</v>
      </c>
      <c r="K334" t="s">
        <v>66</v>
      </c>
      <c r="L334" t="s">
        <v>66</v>
      </c>
      <c r="O334">
        <v>217105</v>
      </c>
      <c r="P334" s="8" t="s">
        <v>9082</v>
      </c>
      <c r="Q334">
        <v>3</v>
      </c>
      <c r="R334">
        <v>13</v>
      </c>
    </row>
    <row r="335" spans="1:20" hidden="1" x14ac:dyDescent="0.25">
      <c r="A335">
        <v>337</v>
      </c>
      <c r="B335" t="s">
        <v>4355</v>
      </c>
      <c r="C335" t="s">
        <v>441</v>
      </c>
      <c r="D335" t="s">
        <v>330</v>
      </c>
      <c r="E335" t="s">
        <v>182</v>
      </c>
      <c r="F335" t="s">
        <v>183</v>
      </c>
      <c r="G335" t="s">
        <v>184</v>
      </c>
      <c r="H335">
        <v>1422</v>
      </c>
      <c r="I335" t="str">
        <f t="shared" si="11"/>
        <v>15th</v>
      </c>
      <c r="K335" t="s">
        <v>185</v>
      </c>
      <c r="L335" t="s">
        <v>185</v>
      </c>
      <c r="O335">
        <v>11277</v>
      </c>
      <c r="P335" s="8" t="s">
        <v>9734</v>
      </c>
      <c r="Q335">
        <v>11</v>
      </c>
      <c r="R335">
        <v>19</v>
      </c>
    </row>
    <row r="336" spans="1:20" x14ac:dyDescent="0.25">
      <c r="A336">
        <v>338</v>
      </c>
      <c r="B336" t="s">
        <v>4354</v>
      </c>
      <c r="C336" t="s">
        <v>452</v>
      </c>
      <c r="D336" t="s">
        <v>47</v>
      </c>
      <c r="E336" t="s">
        <v>7903</v>
      </c>
      <c r="F336" t="str">
        <f>VLOOKUP(TRIM(SUBSTITUTE(E336,CHAR(160),CHAR(32))),Metadata!B$1:C$2632,2,FALSE)</f>
        <v>Boisrobert, sieur de (François Le Métel), 1592-1662.</v>
      </c>
      <c r="G336" t="str">
        <f>VLOOKUP(TRIM(SUBSTITUTE(E336,CHAR(160),CHAR(32))),Metadata!B$1:D$2632,3,FALSE)</f>
        <v>Epistres En Vers T. 2</v>
      </c>
      <c r="H336">
        <f>VLOOKUP(TRIM(SUBSTITUTE(E336,CHAR(160),CHAR(32))),Metadata!B$1:E$2632,4,FALSE)</f>
        <v>1659</v>
      </c>
      <c r="I336" t="s">
        <v>445</v>
      </c>
      <c r="K336" t="str">
        <f>VLOOKUP(TRIM(SUBSTITUTE(E336,CHAR(160),CHAR(32))),Metadata!B$1:H$2632,7,FALSE)</f>
        <v>poesie</v>
      </c>
      <c r="L336" t="s">
        <v>4382</v>
      </c>
      <c r="N336" t="str">
        <f>VLOOKUP(TRIM(SUBSTITUTE(E336,CHAR(160),CHAR(32))),Metadata!B$1:J$2632,9,FALSE)</f>
        <v>vers</v>
      </c>
      <c r="O336">
        <f>VLOOKUP(TRIM(SUBSTITUTE(E336,CHAR(160),CHAR(32))),Metadata!B$1:K$2632,10,FALSE)</f>
        <v>36600</v>
      </c>
      <c r="P336" s="8" t="s">
        <v>9735</v>
      </c>
      <c r="Q336">
        <v>82</v>
      </c>
      <c r="R336">
        <v>87</v>
      </c>
      <c r="S336">
        <v>99</v>
      </c>
      <c r="T336">
        <v>106</v>
      </c>
    </row>
    <row r="337" spans="1:20" hidden="1" x14ac:dyDescent="0.25">
      <c r="A337">
        <v>339</v>
      </c>
      <c r="B337" t="s">
        <v>4354</v>
      </c>
      <c r="C337" t="s">
        <v>452</v>
      </c>
      <c r="D337" t="s">
        <v>47</v>
      </c>
      <c r="E337" t="s">
        <v>8139</v>
      </c>
      <c r="F337" t="str">
        <f>VLOOKUP(TRIM(SUBSTITUTE(E337,CHAR(160),CHAR(32))),Metadata!B$1:C$2632,2,FALSE)</f>
        <v>Retz, Jean François Paul de Gondi de, 1613-1679.</v>
      </c>
      <c r="G337" t="str">
        <f>VLOOKUP(TRIM(SUBSTITUTE(E337,CHAR(160),CHAR(32))),Metadata!B$1:D$2632,3,FALSE)</f>
        <v>Mémoires. T. 5</v>
      </c>
      <c r="H337">
        <f>VLOOKUP(TRIM(SUBSTITUTE(E337,CHAR(160),CHAR(32))),Metadata!B$1:E$2632,4,FALSE)</f>
        <v>1679</v>
      </c>
      <c r="I337" t="s">
        <v>445</v>
      </c>
      <c r="K337" t="str">
        <f>VLOOKUP(TRIM(SUBSTITUTE(E337,CHAR(160),CHAR(32))),Metadata!B$1:H$2632,7,FALSE)</f>
        <v>memoires</v>
      </c>
      <c r="L337" t="s">
        <v>4481</v>
      </c>
      <c r="N337" t="str">
        <f>VLOOKUP(TRIM(SUBSTITUTE(E337,CHAR(160),CHAR(32))),Metadata!B$1:J$2632,9,FALSE)</f>
        <v>prose</v>
      </c>
      <c r="O337">
        <f>VLOOKUP(TRIM(SUBSTITUTE(E337,CHAR(160),CHAR(32))),Metadata!B$1:K$2632,10,FALSE)</f>
        <v>29044</v>
      </c>
      <c r="P337" s="8" t="s">
        <v>12223</v>
      </c>
      <c r="Q337">
        <v>215</v>
      </c>
      <c r="R337">
        <v>220</v>
      </c>
      <c r="S337">
        <v>222</v>
      </c>
      <c r="T337">
        <v>229</v>
      </c>
    </row>
    <row r="338" spans="1:20" hidden="1" x14ac:dyDescent="0.25">
      <c r="A338">
        <v>340</v>
      </c>
      <c r="B338" t="s">
        <v>4354</v>
      </c>
      <c r="C338" t="s">
        <v>452</v>
      </c>
      <c r="D338" t="s">
        <v>47</v>
      </c>
      <c r="E338" t="s">
        <v>8266</v>
      </c>
      <c r="F338" t="str">
        <f>VLOOKUP(TRIM(SUBSTITUTE(E338,CHAR(160),CHAR(32))),Metadata!B$1:C$2632,2,FALSE)</f>
        <v>Galland, Antoine, 1646-1715.</v>
      </c>
      <c r="G338" t="str">
        <f>VLOOKUP(TRIM(SUBSTITUTE(E338,CHAR(160),CHAR(32))),Metadata!B$1:D$2632,3,FALSE)</f>
        <v>Mille et Une Nuits (Les)</v>
      </c>
      <c r="H338">
        <f>VLOOKUP(TRIM(SUBSTITUTE(E338,CHAR(160),CHAR(32))),Metadata!B$1:E$2632,4,FALSE)</f>
        <v>1704</v>
      </c>
      <c r="I338" t="s">
        <v>448</v>
      </c>
      <c r="K338" t="str">
        <f>VLOOKUP(TRIM(SUBSTITUTE(E338,CHAR(160),CHAR(32))),Metadata!B$1:H$2632,7,FALSE)</f>
        <v>Narratif, Conte</v>
      </c>
      <c r="L338" t="s">
        <v>4970</v>
      </c>
      <c r="N338" t="str">
        <f>VLOOKUP(TRIM(SUBSTITUTE(E338,CHAR(160),CHAR(32))),Metadata!B$1:J$2632,9,FALSE)</f>
        <v/>
      </c>
      <c r="O338">
        <f>VLOOKUP(TRIM(SUBSTITUTE(E338,CHAR(160),CHAR(32))),Metadata!B$1:K$2632,10,FALSE)</f>
        <v>557378</v>
      </c>
      <c r="P338" s="4" t="s">
        <v>9736</v>
      </c>
      <c r="Q338">
        <v>68</v>
      </c>
      <c r="R338">
        <v>73</v>
      </c>
      <c r="S338">
        <v>88</v>
      </c>
      <c r="T338">
        <v>95</v>
      </c>
    </row>
    <row r="339" spans="1:20" hidden="1" x14ac:dyDescent="0.25">
      <c r="A339">
        <v>341</v>
      </c>
      <c r="B339" t="s">
        <v>4354</v>
      </c>
      <c r="C339" t="s">
        <v>452</v>
      </c>
      <c r="D339" t="s">
        <v>47</v>
      </c>
      <c r="E339" t="s">
        <v>8484</v>
      </c>
      <c r="F339" t="str">
        <f>VLOOKUP(TRIM(SUBSTITUTE(E339,CHAR(160),CHAR(32))),Metadata!B$1:C$2632,2,FALSE)</f>
        <v>Dumas, Alexandre (père), 1802-1870.</v>
      </c>
      <c r="G339" t="str">
        <f>VLOOKUP(TRIM(SUBSTITUTE(E339,CHAR(160),CHAR(32))),Metadata!B$1:D$2632,3,FALSE)</f>
        <v>Ange Pitou</v>
      </c>
      <c r="H339">
        <f>VLOOKUP(TRIM(SUBSTITUTE(E339,CHAR(160),CHAR(32))),Metadata!B$1:E$2632,4,FALSE)</f>
        <v>1851</v>
      </c>
      <c r="I339" t="s">
        <v>450</v>
      </c>
      <c r="K339" t="str">
        <f>VLOOKUP(TRIM(SUBSTITUTE(E339,CHAR(160),CHAR(32))),Metadata!B$1:H$2632,7,FALSE)</f>
        <v>Narratif, Roman</v>
      </c>
      <c r="L339" t="s">
        <v>4786</v>
      </c>
      <c r="N339" t="str">
        <f>VLOOKUP(TRIM(SUBSTITUTE(E339,CHAR(160),CHAR(32))),Metadata!B$1:J$2632,9,FALSE)</f>
        <v/>
      </c>
      <c r="O339">
        <f>VLOOKUP(TRIM(SUBSTITUTE(E339,CHAR(160),CHAR(32))),Metadata!B$1:K$2632,10,FALSE)</f>
        <v>216803</v>
      </c>
      <c r="P339" s="4" t="s">
        <v>9737</v>
      </c>
      <c r="Q339">
        <v>62</v>
      </c>
      <c r="R339">
        <v>67</v>
      </c>
      <c r="S339">
        <v>69</v>
      </c>
      <c r="T339">
        <v>76</v>
      </c>
    </row>
    <row r="340" spans="1:20" x14ac:dyDescent="0.25">
      <c r="A340">
        <v>342</v>
      </c>
      <c r="B340" t="s">
        <v>4354</v>
      </c>
      <c r="C340" t="s">
        <v>46</v>
      </c>
      <c r="D340" t="s">
        <v>47</v>
      </c>
      <c r="E340" t="s">
        <v>7900</v>
      </c>
      <c r="F340" t="str">
        <f>VLOOKUP(TRIM(SUBSTITUTE(E340,CHAR(160),CHAR(32))),Metadata!B$1:C$2632,2,FALSE)</f>
        <v>Anonymous</v>
      </c>
      <c r="G340" t="str">
        <f>VLOOKUP(TRIM(SUBSTITUTE(E340,CHAR(160),CHAR(32))),Metadata!B$1:D$2632,3,FALSE)</f>
        <v>Simon De Pouille</v>
      </c>
      <c r="H340">
        <f>VLOOKUP(TRIM(SUBSTITUTE(E340,CHAR(160),CHAR(32))),Metadata!B$1:E$2632,4,FALSE)</f>
        <v>1225</v>
      </c>
      <c r="I340" t="s">
        <v>453</v>
      </c>
      <c r="K340" t="str">
        <f>VLOOKUP(TRIM(SUBSTITUTE(E340,CHAR(160),CHAR(32))),Metadata!B$1:H$2632,7,FALSE)</f>
        <v>poesie</v>
      </c>
      <c r="L340" t="s">
        <v>4382</v>
      </c>
      <c r="N340" t="str">
        <f>VLOOKUP(TRIM(SUBSTITUTE(E340,CHAR(160),CHAR(32))),Metadata!B$1:J$2632,9,FALSE)</f>
        <v/>
      </c>
      <c r="O340">
        <f>VLOOKUP(TRIM(SUBSTITUTE(E340,CHAR(160),CHAR(32))),Metadata!B$1:K$2632,10,FALSE)</f>
        <v>18668</v>
      </c>
      <c r="P340" s="8" t="s">
        <v>9083</v>
      </c>
      <c r="Q340">
        <v>39</v>
      </c>
      <c r="R340">
        <v>42</v>
      </c>
    </row>
    <row r="341" spans="1:20" x14ac:dyDescent="0.25">
      <c r="A341">
        <v>343</v>
      </c>
      <c r="B341" t="s">
        <v>4354</v>
      </c>
      <c r="C341" t="s">
        <v>46</v>
      </c>
      <c r="D341" t="s">
        <v>47</v>
      </c>
      <c r="E341" t="s">
        <v>7901</v>
      </c>
      <c r="F341" t="str">
        <f>VLOOKUP(TRIM(SUBSTITUTE(E341,CHAR(160),CHAR(32))),Metadata!B$1:C$2632,2,FALSE)</f>
        <v>Rutebeuf</v>
      </c>
      <c r="G341" t="str">
        <f>VLOOKUP(TRIM(SUBSTITUTE(E341,CHAR(160),CHAR(32))),Metadata!B$1:D$2632,3,FALSE)</f>
        <v>Oeuvres complètes (ancien français)</v>
      </c>
      <c r="H341">
        <f>VLOOKUP(TRIM(SUBSTITUTE(E341,CHAR(160),CHAR(32))),Metadata!B$1:E$2632,4,FALSE)</f>
        <v>1260</v>
      </c>
      <c r="I341" t="s">
        <v>453</v>
      </c>
      <c r="K341" t="str">
        <f>VLOOKUP(TRIM(SUBSTITUTE(E341,CHAR(160),CHAR(32))),Metadata!B$1:H$2632,7,FALSE)</f>
        <v>poesie</v>
      </c>
      <c r="L341" t="s">
        <v>4382</v>
      </c>
      <c r="N341" t="str">
        <f>VLOOKUP(TRIM(SUBSTITUTE(E341,CHAR(160),CHAR(32))),Metadata!B$1:J$2632,9,FALSE)</f>
        <v/>
      </c>
      <c r="O341">
        <f>VLOOKUP(TRIM(SUBSTITUTE(E341,CHAR(160),CHAR(32))),Metadata!B$1:K$2632,10,FALSE)</f>
        <v>74554</v>
      </c>
      <c r="P341" s="8" t="s">
        <v>9738</v>
      </c>
      <c r="Q341">
        <v>35</v>
      </c>
      <c r="R341">
        <v>38</v>
      </c>
    </row>
    <row r="342" spans="1:20" x14ac:dyDescent="0.25">
      <c r="A342">
        <v>344</v>
      </c>
      <c r="B342" t="s">
        <v>4354</v>
      </c>
      <c r="C342" t="s">
        <v>46</v>
      </c>
      <c r="D342" t="s">
        <v>47</v>
      </c>
      <c r="E342" t="s">
        <v>7954</v>
      </c>
      <c r="F342" t="str">
        <f>VLOOKUP(TRIM(SUBSTITUTE(E342,CHAR(160),CHAR(32))),Metadata!B$1:C$2632,2,FALSE)</f>
        <v>Scève, Maurice, ca. 1501-1564?.</v>
      </c>
      <c r="G342" t="str">
        <f>VLOOKUP(TRIM(SUBSTITUTE(E342,CHAR(160),CHAR(32))),Metadata!B$1:D$2632,3,FALSE)</f>
        <v>Délie: objet de plus haute vertu</v>
      </c>
      <c r="H342">
        <f>VLOOKUP(TRIM(SUBSTITUTE(E342,CHAR(160),CHAR(32))),Metadata!B$1:E$2632,4,FALSE)</f>
        <v>1544</v>
      </c>
      <c r="I342" t="s">
        <v>456</v>
      </c>
      <c r="K342" t="str">
        <f>VLOOKUP(TRIM(SUBSTITUTE(E342,CHAR(160),CHAR(32))),Metadata!B$1:H$2632,7,FALSE)</f>
        <v>poesie</v>
      </c>
      <c r="L342" t="s">
        <v>4382</v>
      </c>
      <c r="N342" t="str">
        <f>VLOOKUP(TRIM(SUBSTITUTE(E342,CHAR(160),CHAR(32))),Metadata!B$1:J$2632,9,FALSE)</f>
        <v/>
      </c>
      <c r="O342">
        <f>VLOOKUP(TRIM(SUBSTITUTE(E342,CHAR(160),CHAR(32))),Metadata!B$1:K$2632,10,FALSE)</f>
        <v>32467</v>
      </c>
      <c r="P342" s="8" t="s">
        <v>9739</v>
      </c>
      <c r="Q342">
        <v>23</v>
      </c>
      <c r="R342">
        <v>27</v>
      </c>
    </row>
    <row r="343" spans="1:20" hidden="1" x14ac:dyDescent="0.25">
      <c r="A343">
        <v>345</v>
      </c>
      <c r="B343" t="s">
        <v>4354</v>
      </c>
      <c r="C343" t="s">
        <v>46</v>
      </c>
      <c r="D343" t="s">
        <v>47</v>
      </c>
      <c r="E343" t="s">
        <v>7946</v>
      </c>
      <c r="F343" t="str">
        <f>VLOOKUP(TRIM(SUBSTITUTE(E343,CHAR(160),CHAR(32))),Metadata!B$1:C$2632,2,FALSE)</f>
        <v>Poissenot, Bénigne</v>
      </c>
      <c r="G343" t="str">
        <f>VLOOKUP(TRIM(SUBSTITUTE(E343,CHAR(160),CHAR(32))),Metadata!B$1:D$2632,3,FALSE)</f>
        <v>L'Esté</v>
      </c>
      <c r="H343">
        <f>VLOOKUP(TRIM(SUBSTITUTE(E343,CHAR(160),CHAR(32))),Metadata!B$1:E$2632,4,FALSE)</f>
        <v>1583</v>
      </c>
      <c r="I343" t="s">
        <v>456</v>
      </c>
      <c r="K343" t="str">
        <f>VLOOKUP(TRIM(SUBSTITUTE(E343,CHAR(160),CHAR(32))),Metadata!B$1:H$2632,7,FALSE)</f>
        <v>roman</v>
      </c>
      <c r="L343" t="s">
        <v>4378</v>
      </c>
      <c r="N343" t="str">
        <f>VLOOKUP(TRIM(SUBSTITUTE(E343,CHAR(160),CHAR(32))),Metadata!B$1:J$2632,9,FALSE)</f>
        <v/>
      </c>
      <c r="O343">
        <f>VLOOKUP(TRIM(SUBSTITUTE(E343,CHAR(160),CHAR(32))),Metadata!B$1:K$2632,10,FALSE)</f>
        <v>14576</v>
      </c>
      <c r="P343" s="4" t="s">
        <v>9740</v>
      </c>
      <c r="Q343">
        <v>226</v>
      </c>
      <c r="R343">
        <v>229</v>
      </c>
    </row>
    <row r="344" spans="1:20" hidden="1" x14ac:dyDescent="0.25">
      <c r="A344">
        <v>346</v>
      </c>
      <c r="B344" t="s">
        <v>4354</v>
      </c>
      <c r="C344" t="s">
        <v>46</v>
      </c>
      <c r="D344" t="s">
        <v>47</v>
      </c>
      <c r="E344" t="s">
        <v>7945</v>
      </c>
      <c r="F344" t="str">
        <f>VLOOKUP(TRIM(SUBSTITUTE(E344,CHAR(160),CHAR(32))),Metadata!B$1:C$2632,2,FALSE)</f>
        <v>Montaigne, Michel Eyquem de</v>
      </c>
      <c r="G344" t="str">
        <f>VLOOKUP(TRIM(SUBSTITUTE(E344,CHAR(160),CHAR(32))),Metadata!B$1:D$2632,3,FALSE)</f>
        <v>Les Essais</v>
      </c>
      <c r="H344">
        <f>VLOOKUP(TRIM(SUBSTITUTE(E344,CHAR(160),CHAR(32))),Metadata!B$1:E$2632,4,FALSE)</f>
        <v>1595</v>
      </c>
      <c r="I344" t="s">
        <v>456</v>
      </c>
      <c r="K344" t="str">
        <f>VLOOKUP(TRIM(SUBSTITUTE(E344,CHAR(160),CHAR(32))),Metadata!B$1:H$2632,7,FALSE)</f>
        <v>essai</v>
      </c>
      <c r="L344" t="s">
        <v>4484</v>
      </c>
      <c r="N344" t="str">
        <f>VLOOKUP(TRIM(SUBSTITUTE(E344,CHAR(160),CHAR(32))),Metadata!B$1:J$2632,9,FALSE)</f>
        <v/>
      </c>
      <c r="O344">
        <f>VLOOKUP(TRIM(SUBSTITUTE(E344,CHAR(160),CHAR(32))),Metadata!B$1:K$2632,10,FALSE)</f>
        <v>438631</v>
      </c>
      <c r="P344" s="4" t="s">
        <v>9741</v>
      </c>
      <c r="Q344">
        <v>193</v>
      </c>
      <c r="R344">
        <v>196</v>
      </c>
    </row>
    <row r="345" spans="1:20" hidden="1" x14ac:dyDescent="0.25">
      <c r="A345">
        <v>347</v>
      </c>
      <c r="B345" t="s">
        <v>4354</v>
      </c>
      <c r="C345" t="s">
        <v>46</v>
      </c>
      <c r="D345" t="s">
        <v>47</v>
      </c>
      <c r="E345" t="s">
        <v>7945</v>
      </c>
      <c r="F345" t="str">
        <f>VLOOKUP(TRIM(SUBSTITUTE(E345,CHAR(160),CHAR(32))),Metadata!B$1:C$2632,2,FALSE)</f>
        <v>Montaigne, Michel Eyquem de</v>
      </c>
      <c r="G345" t="str">
        <f>VLOOKUP(TRIM(SUBSTITUTE(E345,CHAR(160),CHAR(32))),Metadata!B$1:D$2632,3,FALSE)</f>
        <v>Les Essais</v>
      </c>
      <c r="H345">
        <f>VLOOKUP(TRIM(SUBSTITUTE(E345,CHAR(160),CHAR(32))),Metadata!B$1:E$2632,4,FALSE)</f>
        <v>1595</v>
      </c>
      <c r="I345" t="s">
        <v>456</v>
      </c>
      <c r="K345" t="str">
        <f>VLOOKUP(TRIM(SUBSTITUTE(E345,CHAR(160),CHAR(32))),Metadata!B$1:H$2632,7,FALSE)</f>
        <v>essai</v>
      </c>
      <c r="L345" t="s">
        <v>4484</v>
      </c>
      <c r="N345" t="str">
        <f>VLOOKUP(TRIM(SUBSTITUTE(E345,CHAR(160),CHAR(32))),Metadata!B$1:J$2632,9,FALSE)</f>
        <v/>
      </c>
      <c r="O345">
        <f>VLOOKUP(TRIM(SUBSTITUTE(E345,CHAR(160),CHAR(32))),Metadata!B$1:K$2632,10,FALSE)</f>
        <v>438631</v>
      </c>
      <c r="P345" s="4" t="s">
        <v>9742</v>
      </c>
      <c r="Q345">
        <v>133</v>
      </c>
      <c r="R345">
        <v>138</v>
      </c>
    </row>
    <row r="346" spans="1:20" hidden="1" x14ac:dyDescent="0.25">
      <c r="A346">
        <v>348</v>
      </c>
      <c r="B346" t="s">
        <v>4354</v>
      </c>
      <c r="C346" t="s">
        <v>46</v>
      </c>
      <c r="D346" t="s">
        <v>47</v>
      </c>
      <c r="E346" t="s">
        <v>7955</v>
      </c>
      <c r="F346" t="str">
        <f>VLOOKUP(TRIM(SUBSTITUTE(E346,CHAR(160),CHAR(32))),Metadata!B$1:C$2632,2,FALSE)</f>
        <v>Yver, Jacques, 1520-1572.</v>
      </c>
      <c r="G346" t="str">
        <f>VLOOKUP(TRIM(SUBSTITUTE(E346,CHAR(160),CHAR(32))),Metadata!B$1:D$2632,3,FALSE)</f>
        <v>Le Printemps (extraits)</v>
      </c>
      <c r="H346">
        <f>VLOOKUP(TRIM(SUBSTITUTE(E346,CHAR(160),CHAR(32))),Metadata!B$1:E$2632,4,FALSE)</f>
        <v>1557</v>
      </c>
      <c r="I346" t="s">
        <v>456</v>
      </c>
      <c r="K346" t="str">
        <f>VLOOKUP(TRIM(SUBSTITUTE(E346,CHAR(160),CHAR(32))),Metadata!B$1:H$2632,7,FALSE)</f>
        <v>traite ou essai</v>
      </c>
      <c r="L346" t="s">
        <v>4402</v>
      </c>
      <c r="N346" t="str">
        <f>VLOOKUP(TRIM(SUBSTITUTE(E346,CHAR(160),CHAR(32))),Metadata!B$1:J$2632,9,FALSE)</f>
        <v/>
      </c>
      <c r="O346">
        <f>VLOOKUP(TRIM(SUBSTITUTE(E346,CHAR(160),CHAR(32))),Metadata!B$1:K$2632,10,FALSE)</f>
        <v>55236</v>
      </c>
      <c r="P346" s="4" t="s">
        <v>9743</v>
      </c>
      <c r="Q346">
        <v>116</v>
      </c>
      <c r="R346">
        <v>120</v>
      </c>
    </row>
    <row r="347" spans="1:20" x14ac:dyDescent="0.25">
      <c r="A347">
        <v>349</v>
      </c>
      <c r="B347" t="s">
        <v>4354</v>
      </c>
      <c r="C347" t="s">
        <v>46</v>
      </c>
      <c r="D347" t="s">
        <v>47</v>
      </c>
      <c r="E347" t="s">
        <v>7941</v>
      </c>
      <c r="F347" t="str">
        <f>VLOOKUP(TRIM(SUBSTITUTE(E347,CHAR(160),CHAR(32))),Metadata!B$1:C$2632,2,FALSE)</f>
        <v>Marot, Clément</v>
      </c>
      <c r="G347" t="str">
        <f>VLOOKUP(TRIM(SUBSTITUTE(E347,CHAR(160),CHAR(32))),Metadata!B$1:D$2632,3,FALSE)</f>
        <v>Les Epistres</v>
      </c>
      <c r="H347">
        <f>VLOOKUP(TRIM(SUBSTITUTE(E347,CHAR(160),CHAR(32))),Metadata!B$1:E$2632,4,FALSE)</f>
        <v>1526</v>
      </c>
      <c r="I347" t="s">
        <v>456</v>
      </c>
      <c r="K347" t="str">
        <f>VLOOKUP(TRIM(SUBSTITUTE(E347,CHAR(160),CHAR(32))),Metadata!B$1:H$2632,7,FALSE)</f>
        <v>poesie</v>
      </c>
      <c r="L347" t="s">
        <v>4382</v>
      </c>
      <c r="N347" t="str">
        <f>VLOOKUP(TRIM(SUBSTITUTE(E347,CHAR(160),CHAR(32))),Metadata!B$1:J$2632,9,FALSE)</f>
        <v/>
      </c>
      <c r="O347">
        <f>VLOOKUP(TRIM(SUBSTITUTE(E347,CHAR(160),CHAR(32))),Metadata!B$1:K$2632,10,FALSE)</f>
        <v>26058</v>
      </c>
      <c r="P347" s="8" t="s">
        <v>9084</v>
      </c>
      <c r="Q347">
        <v>13</v>
      </c>
      <c r="R347">
        <v>16</v>
      </c>
    </row>
    <row r="348" spans="1:20" hidden="1" x14ac:dyDescent="0.25">
      <c r="A348">
        <v>350</v>
      </c>
      <c r="B348" t="s">
        <v>4354</v>
      </c>
      <c r="C348" t="s">
        <v>46</v>
      </c>
      <c r="D348" t="s">
        <v>47</v>
      </c>
      <c r="E348" t="s">
        <v>7936</v>
      </c>
      <c r="F348" t="str">
        <f>VLOOKUP(TRIM(SUBSTITUTE(E348,CHAR(160),CHAR(32))),Metadata!B$1:C$2632,2,FALSE)</f>
        <v>Marguerite, Queen, consort of Henry II, King of Navarre, 1492-1549.</v>
      </c>
      <c r="G348" t="str">
        <f>VLOOKUP(TRIM(SUBSTITUTE(E348,CHAR(160),CHAR(32))),Metadata!B$1:D$2632,3,FALSE)</f>
        <v>L'Heptaméron</v>
      </c>
      <c r="H348">
        <f>VLOOKUP(TRIM(SUBSTITUTE(E348,CHAR(160),CHAR(32))),Metadata!B$1:E$2632,4,FALSE)</f>
        <v>1559</v>
      </c>
      <c r="I348" t="s">
        <v>456</v>
      </c>
      <c r="K348" t="str">
        <f>VLOOKUP(TRIM(SUBSTITUTE(E348,CHAR(160),CHAR(32))),Metadata!B$1:H$2632,7,FALSE)</f>
        <v>roman</v>
      </c>
      <c r="L348" t="s">
        <v>4378</v>
      </c>
      <c r="N348" t="str">
        <f>VLOOKUP(TRIM(SUBSTITUTE(E348,CHAR(160),CHAR(32))),Metadata!B$1:J$2632,9,FALSE)</f>
        <v/>
      </c>
      <c r="O348">
        <f>VLOOKUP(TRIM(SUBSTITUTE(E348,CHAR(160),CHAR(32))),Metadata!B$1:K$2632,10,FALSE)</f>
        <v>182112</v>
      </c>
      <c r="P348" s="8" t="s">
        <v>9744</v>
      </c>
      <c r="Q348">
        <v>210</v>
      </c>
      <c r="R348">
        <v>214</v>
      </c>
    </row>
    <row r="349" spans="1:20" x14ac:dyDescent="0.25">
      <c r="A349">
        <v>351</v>
      </c>
      <c r="B349" t="s">
        <v>4354</v>
      </c>
      <c r="C349" t="s">
        <v>46</v>
      </c>
      <c r="D349" t="s">
        <v>47</v>
      </c>
      <c r="E349" t="s">
        <v>7925</v>
      </c>
      <c r="F349" t="str">
        <f>VLOOKUP(TRIM(SUBSTITUTE(E349,CHAR(160),CHAR(32))),Metadata!B$1:C$2632,2,FALSE)</f>
        <v>Du Bellay, Joachim</v>
      </c>
      <c r="G349" t="str">
        <f>VLOOKUP(TRIM(SUBSTITUTE(E349,CHAR(160),CHAR(32))),Metadata!B$1:D$2632,3,FALSE)</f>
        <v>Les Regrets</v>
      </c>
      <c r="H349">
        <f>VLOOKUP(TRIM(SUBSTITUTE(E349,CHAR(160),CHAR(32))),Metadata!B$1:E$2632,4,FALSE)</f>
        <v>1558</v>
      </c>
      <c r="I349" t="s">
        <v>456</v>
      </c>
      <c r="K349" t="str">
        <f>VLOOKUP(TRIM(SUBSTITUTE(E349,CHAR(160),CHAR(32))),Metadata!B$1:H$2632,7,FALSE)</f>
        <v>poesie</v>
      </c>
      <c r="L349" t="s">
        <v>4382</v>
      </c>
      <c r="N349" t="str">
        <f>VLOOKUP(TRIM(SUBSTITUTE(E349,CHAR(160),CHAR(32))),Metadata!B$1:J$2632,9,FALSE)</f>
        <v/>
      </c>
      <c r="O349">
        <f>VLOOKUP(TRIM(SUBSTITUTE(E349,CHAR(160),CHAR(32))),Metadata!B$1:K$2632,10,FALSE)</f>
        <v>24574</v>
      </c>
      <c r="P349" s="8" t="s">
        <v>9745</v>
      </c>
      <c r="Q349">
        <v>66</v>
      </c>
      <c r="R349">
        <v>69</v>
      </c>
    </row>
    <row r="350" spans="1:20" hidden="1" x14ac:dyDescent="0.25">
      <c r="A350">
        <v>352</v>
      </c>
      <c r="B350" t="s">
        <v>4354</v>
      </c>
      <c r="C350" t="s">
        <v>46</v>
      </c>
      <c r="D350" t="s">
        <v>47</v>
      </c>
      <c r="E350" t="s">
        <v>7934</v>
      </c>
      <c r="F350" t="str">
        <f>VLOOKUP(TRIM(SUBSTITUTE(E350,CHAR(160),CHAR(32))),Metadata!B$1:C$2632,2,FALSE)</f>
        <v>La Boétie, Etienne de, 1530-1563.</v>
      </c>
      <c r="G350" t="str">
        <f>VLOOKUP(TRIM(SUBSTITUTE(E350,CHAR(160),CHAR(32))),Metadata!B$1:D$2632,3,FALSE)</f>
        <v>Discours de la servitude volontaire ou le Contr'un</v>
      </c>
      <c r="H350">
        <f>VLOOKUP(TRIM(SUBSTITUTE(E350,CHAR(160),CHAR(32))),Metadata!B$1:E$2632,4,FALSE)</f>
        <v>1549</v>
      </c>
      <c r="I350" t="s">
        <v>456</v>
      </c>
      <c r="K350" t="str">
        <f>VLOOKUP(TRIM(SUBSTITUTE(E350,CHAR(160),CHAR(32))),Metadata!B$1:H$2632,7,FALSE)</f>
        <v>traite</v>
      </c>
      <c r="L350" t="s">
        <v>4417</v>
      </c>
      <c r="N350" t="str">
        <f>VLOOKUP(TRIM(SUBSTITUTE(E350,CHAR(160),CHAR(32))),Metadata!B$1:J$2632,9,FALSE)</f>
        <v/>
      </c>
      <c r="O350">
        <f>VLOOKUP(TRIM(SUBSTITUTE(E350,CHAR(160),CHAR(32))),Metadata!B$1:K$2632,10,FALSE)</f>
        <v>34645</v>
      </c>
      <c r="P350" s="4" t="s">
        <v>12224</v>
      </c>
      <c r="Q350">
        <v>163</v>
      </c>
      <c r="R350">
        <v>166</v>
      </c>
    </row>
    <row r="351" spans="1:20" hidden="1" x14ac:dyDescent="0.25">
      <c r="A351">
        <v>353</v>
      </c>
      <c r="B351" t="s">
        <v>4354</v>
      </c>
      <c r="C351" t="s">
        <v>46</v>
      </c>
      <c r="D351" t="s">
        <v>47</v>
      </c>
      <c r="E351" t="s">
        <v>7922</v>
      </c>
      <c r="F351" t="str">
        <f>VLOOKUP(TRIM(SUBSTITUTE(E351,CHAR(160),CHAR(32))),Metadata!B$1:C$2632,2,FALSE)</f>
        <v>Des Périers, Bonaventure, 1500?-1544?</v>
      </c>
      <c r="G351" t="str">
        <f>VLOOKUP(TRIM(SUBSTITUTE(E351,CHAR(160),CHAR(32))),Metadata!B$1:D$2632,3,FALSE)</f>
        <v>Les nouvelles récréations et joyeux devis</v>
      </c>
      <c r="H351">
        <f>VLOOKUP(TRIM(SUBSTITUTE(E351,CHAR(160),CHAR(32))),Metadata!B$1:E$2632,4,FALSE)</f>
        <v>1557</v>
      </c>
      <c r="I351" t="s">
        <v>456</v>
      </c>
      <c r="K351" t="str">
        <f>VLOOKUP(TRIM(SUBSTITUTE(E351,CHAR(160),CHAR(32))),Metadata!B$1:H$2632,7,FALSE)</f>
        <v>traite ou essai</v>
      </c>
      <c r="L351" t="s">
        <v>4402</v>
      </c>
      <c r="N351" t="str">
        <f>VLOOKUP(TRIM(SUBSTITUTE(E351,CHAR(160),CHAR(32))),Metadata!B$1:J$2632,9,FALSE)</f>
        <v/>
      </c>
      <c r="O351">
        <f>VLOOKUP(TRIM(SUBSTITUTE(E351,CHAR(160),CHAR(32))),Metadata!B$1:K$2632,10,FALSE)</f>
        <v>92068</v>
      </c>
      <c r="P351" s="4" t="s">
        <v>12225</v>
      </c>
      <c r="Q351">
        <v>247</v>
      </c>
      <c r="R351">
        <v>250</v>
      </c>
    </row>
    <row r="352" spans="1:20" x14ac:dyDescent="0.25">
      <c r="A352">
        <v>354</v>
      </c>
      <c r="B352" t="s">
        <v>4354</v>
      </c>
      <c r="C352" t="s">
        <v>46</v>
      </c>
      <c r="D352" t="s">
        <v>47</v>
      </c>
      <c r="E352" t="s">
        <v>7941</v>
      </c>
      <c r="F352" t="str">
        <f>VLOOKUP(TRIM(SUBSTITUTE(E352,CHAR(160),CHAR(32))),Metadata!B$1:C$2632,2,FALSE)</f>
        <v>Marot, Clément</v>
      </c>
      <c r="G352" t="str">
        <f>VLOOKUP(TRIM(SUBSTITUTE(E352,CHAR(160),CHAR(32))),Metadata!B$1:D$2632,3,FALSE)</f>
        <v>Les Epistres</v>
      </c>
      <c r="H352">
        <f>VLOOKUP(TRIM(SUBSTITUTE(E352,CHAR(160),CHAR(32))),Metadata!B$1:E$2632,4,FALSE)</f>
        <v>1526</v>
      </c>
      <c r="I352" t="s">
        <v>456</v>
      </c>
      <c r="K352" t="str">
        <f>VLOOKUP(TRIM(SUBSTITUTE(E352,CHAR(160),CHAR(32))),Metadata!B$1:H$2632,7,FALSE)</f>
        <v>poesie</v>
      </c>
      <c r="L352" t="s">
        <v>4382</v>
      </c>
      <c r="N352" t="str">
        <f>VLOOKUP(TRIM(SUBSTITUTE(E352,CHAR(160),CHAR(32))),Metadata!B$1:J$2632,9,FALSE)</f>
        <v/>
      </c>
      <c r="O352">
        <f>VLOOKUP(TRIM(SUBSTITUTE(E352,CHAR(160),CHAR(32))),Metadata!B$1:K$2632,10,FALSE)</f>
        <v>26058</v>
      </c>
      <c r="P352" s="8" t="s">
        <v>9746</v>
      </c>
      <c r="Q352">
        <v>26</v>
      </c>
      <c r="R352">
        <v>29</v>
      </c>
    </row>
    <row r="353" spans="1:18" hidden="1" x14ac:dyDescent="0.25">
      <c r="A353">
        <v>355</v>
      </c>
      <c r="B353" t="s">
        <v>4354</v>
      </c>
      <c r="C353" t="s">
        <v>46</v>
      </c>
      <c r="D353" t="s">
        <v>47</v>
      </c>
      <c r="E353" t="s">
        <v>7945</v>
      </c>
      <c r="F353" t="str">
        <f>VLOOKUP(TRIM(SUBSTITUTE(E353,CHAR(160),CHAR(32))),Metadata!B$1:C$2632,2,FALSE)</f>
        <v>Montaigne, Michel Eyquem de</v>
      </c>
      <c r="G353" t="str">
        <f>VLOOKUP(TRIM(SUBSTITUTE(E353,CHAR(160),CHAR(32))),Metadata!B$1:D$2632,3,FALSE)</f>
        <v>Les Essais</v>
      </c>
      <c r="H353">
        <f>VLOOKUP(TRIM(SUBSTITUTE(E353,CHAR(160),CHAR(32))),Metadata!B$1:E$2632,4,FALSE)</f>
        <v>1595</v>
      </c>
      <c r="I353" t="s">
        <v>456</v>
      </c>
      <c r="K353" t="str">
        <f>VLOOKUP(TRIM(SUBSTITUTE(E353,CHAR(160),CHAR(32))),Metadata!B$1:H$2632,7,FALSE)</f>
        <v>essai</v>
      </c>
      <c r="L353" t="s">
        <v>4484</v>
      </c>
      <c r="N353" t="str">
        <f>VLOOKUP(TRIM(SUBSTITUTE(E353,CHAR(160),CHAR(32))),Metadata!B$1:J$2632,9,FALSE)</f>
        <v/>
      </c>
      <c r="O353">
        <f>VLOOKUP(TRIM(SUBSTITUTE(E353,CHAR(160),CHAR(32))),Metadata!B$1:K$2632,10,FALSE)</f>
        <v>438631</v>
      </c>
      <c r="P353" s="4" t="s">
        <v>12226</v>
      </c>
      <c r="Q353">
        <v>196</v>
      </c>
      <c r="R353">
        <v>200</v>
      </c>
    </row>
    <row r="354" spans="1:18" hidden="1" x14ac:dyDescent="0.25">
      <c r="A354">
        <v>356</v>
      </c>
      <c r="B354" t="s">
        <v>4354</v>
      </c>
      <c r="C354" t="s">
        <v>46</v>
      </c>
      <c r="D354" t="s">
        <v>47</v>
      </c>
      <c r="E354" t="s">
        <v>7945</v>
      </c>
      <c r="F354" t="str">
        <f>VLOOKUP(TRIM(SUBSTITUTE(E354,CHAR(160),CHAR(32))),Metadata!B$1:C$2632,2,FALSE)</f>
        <v>Montaigne, Michel Eyquem de</v>
      </c>
      <c r="G354" t="str">
        <f>VLOOKUP(TRIM(SUBSTITUTE(E354,CHAR(160),CHAR(32))),Metadata!B$1:D$2632,3,FALSE)</f>
        <v>Les Essais</v>
      </c>
      <c r="H354">
        <f>VLOOKUP(TRIM(SUBSTITUTE(E354,CHAR(160),CHAR(32))),Metadata!B$1:E$2632,4,FALSE)</f>
        <v>1595</v>
      </c>
      <c r="I354" t="s">
        <v>456</v>
      </c>
      <c r="K354" t="str">
        <f>VLOOKUP(TRIM(SUBSTITUTE(E354,CHAR(160),CHAR(32))),Metadata!B$1:H$2632,7,FALSE)</f>
        <v>essai</v>
      </c>
      <c r="L354" t="s">
        <v>4484</v>
      </c>
      <c r="N354" t="str">
        <f>VLOOKUP(TRIM(SUBSTITUTE(E354,CHAR(160),CHAR(32))),Metadata!B$1:J$2632,9,FALSE)</f>
        <v/>
      </c>
      <c r="O354">
        <f>VLOOKUP(TRIM(SUBSTITUTE(E354,CHAR(160),CHAR(32))),Metadata!B$1:K$2632,10,FALSE)</f>
        <v>438631</v>
      </c>
      <c r="P354" s="4" t="s">
        <v>12227</v>
      </c>
      <c r="Q354">
        <v>127</v>
      </c>
      <c r="R354">
        <v>130</v>
      </c>
    </row>
    <row r="355" spans="1:18" x14ac:dyDescent="0.25">
      <c r="A355">
        <v>357</v>
      </c>
      <c r="B355" t="s">
        <v>4354</v>
      </c>
      <c r="C355" t="s">
        <v>46</v>
      </c>
      <c r="D355" t="s">
        <v>47</v>
      </c>
      <c r="E355" t="s">
        <v>7950</v>
      </c>
      <c r="F355" t="str">
        <f>VLOOKUP(TRIM(SUBSTITUTE(E355,CHAR(160),CHAR(32))),Metadata!B$1:C$2632,2,FALSE)</f>
        <v>Rabelais, François, ca. 1490-1553?.</v>
      </c>
      <c r="G355" t="str">
        <f>VLOOKUP(TRIM(SUBSTITUTE(E355,CHAR(160),CHAR(32))),Metadata!B$1:D$2632,3,FALSE)</f>
        <v>Le tiers livre.</v>
      </c>
      <c r="H355">
        <f>VLOOKUP(TRIM(SUBSTITUTE(E355,CHAR(160),CHAR(32))),Metadata!B$1:E$2632,4,FALSE)</f>
        <v>1546</v>
      </c>
      <c r="I355" t="s">
        <v>456</v>
      </c>
      <c r="K355" t="str">
        <f>VLOOKUP(TRIM(SUBSTITUTE(E355,CHAR(160),CHAR(32))),Metadata!B$1:H$2632,7,FALSE)</f>
        <v>poesie</v>
      </c>
      <c r="L355" t="s">
        <v>4382</v>
      </c>
      <c r="N355" t="str">
        <f>VLOOKUP(TRIM(SUBSTITUTE(E355,CHAR(160),CHAR(32))),Metadata!B$1:J$2632,9,FALSE)</f>
        <v/>
      </c>
      <c r="O355">
        <f>VLOOKUP(TRIM(SUBSTITUTE(E355,CHAR(160),CHAR(32))),Metadata!B$1:K$2632,10,FALSE)</f>
        <v>54784</v>
      </c>
      <c r="P355" s="8" t="s">
        <v>9747</v>
      </c>
      <c r="Q355">
        <v>445</v>
      </c>
      <c r="R355">
        <v>448</v>
      </c>
    </row>
    <row r="356" spans="1:18" x14ac:dyDescent="0.25">
      <c r="A356">
        <v>358</v>
      </c>
      <c r="B356" t="s">
        <v>4354</v>
      </c>
      <c r="C356" t="s">
        <v>46</v>
      </c>
      <c r="D356" t="s">
        <v>47</v>
      </c>
      <c r="E356" t="s">
        <v>7953</v>
      </c>
      <c r="F356" t="str">
        <f>VLOOKUP(TRIM(SUBSTITUTE(E356,CHAR(160),CHAR(32))),Metadata!B$1:C$2632,2,FALSE)</f>
        <v>Ronsard, Pierre de, 1524-1585</v>
      </c>
      <c r="G356" t="str">
        <f>VLOOKUP(TRIM(SUBSTITUTE(E356,CHAR(160),CHAR(32))),Metadata!B$1:D$2632,3,FALSE)</f>
        <v>Sonnets pour Hélène, Premier livre</v>
      </c>
      <c r="H356">
        <f>VLOOKUP(TRIM(SUBSTITUTE(E356,CHAR(160),CHAR(32))),Metadata!B$1:E$2632,4,FALSE)</f>
        <v>1578</v>
      </c>
      <c r="I356" t="s">
        <v>456</v>
      </c>
      <c r="K356" t="str">
        <f>VLOOKUP(TRIM(SUBSTITUTE(E356,CHAR(160),CHAR(32))),Metadata!B$1:H$2632,7,FALSE)</f>
        <v>poesie</v>
      </c>
      <c r="L356" t="s">
        <v>4382</v>
      </c>
      <c r="N356" t="str">
        <f>VLOOKUP(TRIM(SUBSTITUTE(E356,CHAR(160),CHAR(32))),Metadata!B$1:J$2632,9,FALSE)</f>
        <v/>
      </c>
      <c r="O356">
        <f>VLOOKUP(TRIM(SUBSTITUTE(E356,CHAR(160),CHAR(32))),Metadata!B$1:K$2632,10,FALSE)</f>
        <v>22062</v>
      </c>
      <c r="P356" s="8" t="s">
        <v>9748</v>
      </c>
      <c r="Q356">
        <v>44</v>
      </c>
      <c r="R356">
        <v>48</v>
      </c>
    </row>
    <row r="357" spans="1:18" hidden="1" x14ac:dyDescent="0.25">
      <c r="A357">
        <v>359</v>
      </c>
      <c r="B357" t="s">
        <v>4354</v>
      </c>
      <c r="C357" t="s">
        <v>46</v>
      </c>
      <c r="D357" t="s">
        <v>47</v>
      </c>
      <c r="E357" t="s">
        <v>7945</v>
      </c>
      <c r="F357" t="str">
        <f>VLOOKUP(TRIM(SUBSTITUTE(E357,CHAR(160),CHAR(32))),Metadata!B$1:C$2632,2,FALSE)</f>
        <v>Montaigne, Michel Eyquem de</v>
      </c>
      <c r="G357" t="str">
        <f>VLOOKUP(TRIM(SUBSTITUTE(E357,CHAR(160),CHAR(32))),Metadata!B$1:D$2632,3,FALSE)</f>
        <v>Les Essais</v>
      </c>
      <c r="H357">
        <f>VLOOKUP(TRIM(SUBSTITUTE(E357,CHAR(160),CHAR(32))),Metadata!B$1:E$2632,4,FALSE)</f>
        <v>1595</v>
      </c>
      <c r="I357" t="s">
        <v>456</v>
      </c>
      <c r="K357" t="str">
        <f>VLOOKUP(TRIM(SUBSTITUTE(E357,CHAR(160),CHAR(32))),Metadata!B$1:H$2632,7,FALSE)</f>
        <v>essai</v>
      </c>
      <c r="L357" t="s">
        <v>4484</v>
      </c>
      <c r="N357" t="str">
        <f>VLOOKUP(TRIM(SUBSTITUTE(E357,CHAR(160),CHAR(32))),Metadata!B$1:J$2632,9,FALSE)</f>
        <v/>
      </c>
      <c r="O357">
        <f>VLOOKUP(TRIM(SUBSTITUTE(E357,CHAR(160),CHAR(32))),Metadata!B$1:K$2632,10,FALSE)</f>
        <v>438631</v>
      </c>
      <c r="P357" s="4" t="s">
        <v>9085</v>
      </c>
      <c r="Q357">
        <v>165</v>
      </c>
      <c r="R357">
        <v>168</v>
      </c>
    </row>
    <row r="358" spans="1:18" hidden="1" x14ac:dyDescent="0.25">
      <c r="A358">
        <v>360</v>
      </c>
      <c r="B358" t="s">
        <v>4354</v>
      </c>
      <c r="C358" t="s">
        <v>46</v>
      </c>
      <c r="D358" t="s">
        <v>47</v>
      </c>
      <c r="E358" t="s">
        <v>7945</v>
      </c>
      <c r="F358" t="str">
        <f>VLOOKUP(TRIM(SUBSTITUTE(E358,CHAR(160),CHAR(32))),Metadata!B$1:C$2632,2,FALSE)</f>
        <v>Montaigne, Michel Eyquem de</v>
      </c>
      <c r="G358" t="str">
        <f>VLOOKUP(TRIM(SUBSTITUTE(E358,CHAR(160),CHAR(32))),Metadata!B$1:D$2632,3,FALSE)</f>
        <v>Les Essais</v>
      </c>
      <c r="H358">
        <f>VLOOKUP(TRIM(SUBSTITUTE(E358,CHAR(160),CHAR(32))),Metadata!B$1:E$2632,4,FALSE)</f>
        <v>1595</v>
      </c>
      <c r="I358" t="s">
        <v>456</v>
      </c>
      <c r="K358" t="str">
        <f>VLOOKUP(TRIM(SUBSTITUTE(E358,CHAR(160),CHAR(32))),Metadata!B$1:H$2632,7,FALSE)</f>
        <v>essai</v>
      </c>
      <c r="L358" t="s">
        <v>4484</v>
      </c>
      <c r="N358" t="str">
        <f>VLOOKUP(TRIM(SUBSTITUTE(E358,CHAR(160),CHAR(32))),Metadata!B$1:J$2632,9,FALSE)</f>
        <v/>
      </c>
      <c r="O358">
        <f>VLOOKUP(TRIM(SUBSTITUTE(E358,CHAR(160),CHAR(32))),Metadata!B$1:K$2632,10,FALSE)</f>
        <v>438631</v>
      </c>
      <c r="P358" s="4" t="s">
        <v>9749</v>
      </c>
      <c r="Q358">
        <v>103</v>
      </c>
      <c r="R358">
        <v>106</v>
      </c>
    </row>
    <row r="359" spans="1:18" hidden="1" x14ac:dyDescent="0.25">
      <c r="A359">
        <v>361</v>
      </c>
      <c r="B359" t="s">
        <v>4354</v>
      </c>
      <c r="C359" t="s">
        <v>46</v>
      </c>
      <c r="D359" t="s">
        <v>47</v>
      </c>
      <c r="E359" t="s">
        <v>7945</v>
      </c>
      <c r="F359" t="str">
        <f>VLOOKUP(TRIM(SUBSTITUTE(E359,CHAR(160),CHAR(32))),Metadata!B$1:C$2632,2,FALSE)</f>
        <v>Montaigne, Michel Eyquem de</v>
      </c>
      <c r="G359" t="str">
        <f>VLOOKUP(TRIM(SUBSTITUTE(E359,CHAR(160),CHAR(32))),Metadata!B$1:D$2632,3,FALSE)</f>
        <v>Les Essais</v>
      </c>
      <c r="H359">
        <f>VLOOKUP(TRIM(SUBSTITUTE(E359,CHAR(160),CHAR(32))),Metadata!B$1:E$2632,4,FALSE)</f>
        <v>1595</v>
      </c>
      <c r="I359" t="s">
        <v>456</v>
      </c>
      <c r="K359" t="str">
        <f>VLOOKUP(TRIM(SUBSTITUTE(E359,CHAR(160),CHAR(32))),Metadata!B$1:H$2632,7,FALSE)</f>
        <v>essai</v>
      </c>
      <c r="L359" t="s">
        <v>4484</v>
      </c>
      <c r="N359" t="str">
        <f>VLOOKUP(TRIM(SUBSTITUTE(E359,CHAR(160),CHAR(32))),Metadata!B$1:J$2632,9,FALSE)</f>
        <v/>
      </c>
      <c r="O359">
        <f>VLOOKUP(TRIM(SUBSTITUTE(E359,CHAR(160),CHAR(32))),Metadata!B$1:K$2632,10,FALSE)</f>
        <v>438631</v>
      </c>
      <c r="P359" s="4" t="s">
        <v>9750</v>
      </c>
      <c r="Q359">
        <v>196</v>
      </c>
      <c r="R359">
        <v>199</v>
      </c>
    </row>
    <row r="360" spans="1:18" hidden="1" x14ac:dyDescent="0.25">
      <c r="A360">
        <v>362</v>
      </c>
      <c r="B360" t="s">
        <v>4354</v>
      </c>
      <c r="C360" t="s">
        <v>46</v>
      </c>
      <c r="D360" t="s">
        <v>47</v>
      </c>
      <c r="E360" t="s">
        <v>7947</v>
      </c>
      <c r="F360" t="str">
        <f>VLOOKUP(TRIM(SUBSTITUTE(E360,CHAR(160),CHAR(32))),Metadata!B$1:C$2632,2,FALSE)</f>
        <v>Rabelais, François, ca. 1490-1553?.</v>
      </c>
      <c r="G360" t="str">
        <f>VLOOKUP(TRIM(SUBSTITUTE(E360,CHAR(160),CHAR(32))),Metadata!B$1:D$2632,3,FALSE)</f>
        <v>Pantagruel</v>
      </c>
      <c r="H360">
        <f>VLOOKUP(TRIM(SUBSTITUTE(E360,CHAR(160),CHAR(32))),Metadata!B$1:E$2632,4,FALSE)</f>
        <v>1532</v>
      </c>
      <c r="I360" t="s">
        <v>456</v>
      </c>
      <c r="K360" t="str">
        <f>VLOOKUP(TRIM(SUBSTITUTE(E360,CHAR(160),CHAR(32))),Metadata!B$1:H$2632,7,FALSE)</f>
        <v>roman</v>
      </c>
      <c r="L360" t="s">
        <v>4378</v>
      </c>
      <c r="N360" t="str">
        <f>VLOOKUP(TRIM(SUBSTITUTE(E360,CHAR(160),CHAR(32))),Metadata!B$1:J$2632,9,FALSE)</f>
        <v/>
      </c>
      <c r="O360">
        <f>VLOOKUP(TRIM(SUBSTITUTE(E360,CHAR(160),CHAR(32))),Metadata!B$1:K$2632,10,FALSE)</f>
        <v>3112</v>
      </c>
      <c r="P360" s="4" t="s">
        <v>9751</v>
      </c>
      <c r="Q360">
        <v>31</v>
      </c>
      <c r="R360">
        <v>34</v>
      </c>
    </row>
    <row r="361" spans="1:18" hidden="1" x14ac:dyDescent="0.25">
      <c r="A361">
        <v>363</v>
      </c>
      <c r="B361" t="s">
        <v>4354</v>
      </c>
      <c r="C361" t="s">
        <v>46</v>
      </c>
      <c r="D361" t="s">
        <v>47</v>
      </c>
      <c r="E361" t="s">
        <v>7945</v>
      </c>
      <c r="F361" t="str">
        <f>VLOOKUP(TRIM(SUBSTITUTE(E361,CHAR(160),CHAR(32))),Metadata!B$1:C$2632,2,FALSE)</f>
        <v>Montaigne, Michel Eyquem de</v>
      </c>
      <c r="G361" t="str">
        <f>VLOOKUP(TRIM(SUBSTITUTE(E361,CHAR(160),CHAR(32))),Metadata!B$1:D$2632,3,FALSE)</f>
        <v>Les Essais</v>
      </c>
      <c r="H361">
        <f>VLOOKUP(TRIM(SUBSTITUTE(E361,CHAR(160),CHAR(32))),Metadata!B$1:E$2632,4,FALSE)</f>
        <v>1595</v>
      </c>
      <c r="I361" t="s">
        <v>456</v>
      </c>
      <c r="K361" t="str">
        <f>VLOOKUP(TRIM(SUBSTITUTE(E361,CHAR(160),CHAR(32))),Metadata!B$1:H$2632,7,FALSE)</f>
        <v>essai</v>
      </c>
      <c r="L361" t="s">
        <v>4484</v>
      </c>
      <c r="N361" t="str">
        <f>VLOOKUP(TRIM(SUBSTITUTE(E361,CHAR(160),CHAR(32))),Metadata!B$1:J$2632,9,FALSE)</f>
        <v/>
      </c>
      <c r="O361">
        <f>VLOOKUP(TRIM(SUBSTITUTE(E361,CHAR(160),CHAR(32))),Metadata!B$1:K$2632,10,FALSE)</f>
        <v>438631</v>
      </c>
      <c r="P361" s="4" t="s">
        <v>9086</v>
      </c>
      <c r="Q361">
        <v>52</v>
      </c>
      <c r="R361">
        <v>55</v>
      </c>
    </row>
    <row r="362" spans="1:18" hidden="1" x14ac:dyDescent="0.25">
      <c r="A362">
        <v>364</v>
      </c>
      <c r="B362" t="s">
        <v>4354</v>
      </c>
      <c r="C362" t="s">
        <v>46</v>
      </c>
      <c r="D362" t="s">
        <v>47</v>
      </c>
      <c r="E362" t="s">
        <v>7969</v>
      </c>
      <c r="F362" t="str">
        <f>VLOOKUP(TRIM(SUBSTITUTE(E362,CHAR(160),CHAR(32))),Metadata!B$1:C$2632,2,FALSE)</f>
        <v>Audiguier, Vital d', 1569-1624.</v>
      </c>
      <c r="G362" t="str">
        <f>VLOOKUP(TRIM(SUBSTITUTE(E362,CHAR(160),CHAR(32))),Metadata!B$1:D$2632,3,FALSE)</f>
        <v>Les amours d'Aristandre et de Cléonice</v>
      </c>
      <c r="H362">
        <f>VLOOKUP(TRIM(SUBSTITUTE(E362,CHAR(160),CHAR(32))),Metadata!B$1:E$2632,4,FALSE)</f>
        <v>1624</v>
      </c>
      <c r="I362" t="s">
        <v>445</v>
      </c>
      <c r="K362" t="str">
        <f>VLOOKUP(TRIM(SUBSTITUTE(E362,CHAR(160),CHAR(32))),Metadata!B$1:H$2632,7,FALSE)</f>
        <v>roman</v>
      </c>
      <c r="L362" t="s">
        <v>4378</v>
      </c>
      <c r="N362" t="str">
        <f>VLOOKUP(TRIM(SUBSTITUTE(E362,CHAR(160),CHAR(32))),Metadata!B$1:J$2632,9,FALSE)</f>
        <v>prose</v>
      </c>
      <c r="O362">
        <f>VLOOKUP(TRIM(SUBSTITUTE(E362,CHAR(160),CHAR(32))),Metadata!B$1:K$2632,10,FALSE)</f>
        <v>53595</v>
      </c>
      <c r="P362" s="4" t="s">
        <v>9752</v>
      </c>
      <c r="Q362">
        <v>226</v>
      </c>
      <c r="R362">
        <v>231</v>
      </c>
    </row>
    <row r="363" spans="1:18" hidden="1" x14ac:dyDescent="0.25">
      <c r="A363">
        <v>365</v>
      </c>
      <c r="B363" t="s">
        <v>4354</v>
      </c>
      <c r="C363" t="s">
        <v>46</v>
      </c>
      <c r="D363" t="s">
        <v>47</v>
      </c>
      <c r="E363" t="s">
        <v>8016</v>
      </c>
      <c r="F363" t="str">
        <f>VLOOKUP(TRIM(SUBSTITUTE(E363,CHAR(160),CHAR(32))),Metadata!B$1:C$2632,2,FALSE)</f>
        <v>Corneille, Pierre, 1606-1684.</v>
      </c>
      <c r="G363" t="str">
        <f>VLOOKUP(TRIM(SUBSTITUTE(E363,CHAR(160),CHAR(32))),Metadata!B$1:D$2632,3,FALSE)</f>
        <v>Don Sanche d'Aragon</v>
      </c>
      <c r="H363">
        <f>VLOOKUP(TRIM(SUBSTITUTE(E363,CHAR(160),CHAR(32))),Metadata!B$1:E$2632,4,FALSE)</f>
        <v>1650</v>
      </c>
      <c r="I363" t="s">
        <v>445</v>
      </c>
      <c r="K363" t="str">
        <f>VLOOKUP(TRIM(SUBSTITUTE(E363,CHAR(160),CHAR(32))),Metadata!B$1:H$2632,7,FALSE)</f>
        <v>theatre</v>
      </c>
      <c r="L363" t="s">
        <v>4472</v>
      </c>
      <c r="N363" t="str">
        <f>VLOOKUP(TRIM(SUBSTITUTE(E363,CHAR(160),CHAR(32))),Metadata!B$1:J$2632,9,FALSE)</f>
        <v/>
      </c>
      <c r="O363">
        <f>VLOOKUP(TRIM(SUBSTITUTE(E363,CHAR(160),CHAR(32))),Metadata!B$1:K$2632,10,FALSE)</f>
        <v>17366</v>
      </c>
      <c r="P363" s="4" t="s">
        <v>9087</v>
      </c>
      <c r="Q363">
        <v>34</v>
      </c>
      <c r="R363">
        <v>37</v>
      </c>
    </row>
    <row r="364" spans="1:18" hidden="1" x14ac:dyDescent="0.25">
      <c r="A364">
        <v>366</v>
      </c>
      <c r="B364" t="s">
        <v>4354</v>
      </c>
      <c r="C364" t="s">
        <v>46</v>
      </c>
      <c r="D364" t="s">
        <v>47</v>
      </c>
      <c r="E364" t="s">
        <v>8069</v>
      </c>
      <c r="F364" t="str">
        <f>VLOOKUP(TRIM(SUBSTITUTE(E364,CHAR(160),CHAR(32))),Metadata!B$1:C$2632,2,FALSE)</f>
        <v>La Bruyère, Jean de, 1645-1696.</v>
      </c>
      <c r="G364" t="str">
        <f>VLOOKUP(TRIM(SUBSTITUTE(E364,CHAR(160),CHAR(32))),Metadata!B$1:D$2632,3,FALSE)</f>
        <v>Les caractères ou les moeurs de ce siècle</v>
      </c>
      <c r="H364">
        <f>VLOOKUP(TRIM(SUBSTITUTE(E364,CHAR(160),CHAR(32))),Metadata!B$1:E$2632,4,FALSE)</f>
        <v>1694</v>
      </c>
      <c r="I364" t="s">
        <v>445</v>
      </c>
      <c r="K364" t="str">
        <f>VLOOKUP(TRIM(SUBSTITUTE(E364,CHAR(160),CHAR(32))),Metadata!B$1:H$2632,7,FALSE)</f>
        <v>melanges litteraires</v>
      </c>
      <c r="L364" t="s">
        <v>4389</v>
      </c>
      <c r="N364" t="str">
        <f>VLOOKUP(TRIM(SUBSTITUTE(E364,CHAR(160),CHAR(32))),Metadata!B$1:J$2632,9,FALSE)</f>
        <v/>
      </c>
      <c r="O364">
        <f>VLOOKUP(TRIM(SUBSTITUTE(E364,CHAR(160),CHAR(32))),Metadata!B$1:K$2632,10,FALSE)</f>
        <v>129983</v>
      </c>
      <c r="P364" s="4" t="s">
        <v>9753</v>
      </c>
      <c r="Q364">
        <v>73</v>
      </c>
      <c r="R364">
        <v>76</v>
      </c>
    </row>
    <row r="365" spans="1:18" x14ac:dyDescent="0.25">
      <c r="A365">
        <v>367</v>
      </c>
      <c r="B365" t="s">
        <v>4354</v>
      </c>
      <c r="C365" t="s">
        <v>46</v>
      </c>
      <c r="D365" t="s">
        <v>47</v>
      </c>
      <c r="E365" t="s">
        <v>8136</v>
      </c>
      <c r="F365" t="str">
        <f>VLOOKUP(TRIM(SUBSTITUTE(E365,CHAR(160),CHAR(32))),Metadata!B$1:C$2632,2,FALSE)</f>
        <v>Regnard, Jean François, 1655-1709.</v>
      </c>
      <c r="G365" t="str">
        <f>VLOOKUP(TRIM(SUBSTITUTE(E365,CHAR(160),CHAR(32))),Metadata!B$1:D$2632,3,FALSE)</f>
        <v>Le joueur</v>
      </c>
      <c r="H365">
        <f>VLOOKUP(TRIM(SUBSTITUTE(E365,CHAR(160),CHAR(32))),Metadata!B$1:E$2632,4,FALSE)</f>
        <v>1697</v>
      </c>
      <c r="I365" t="s">
        <v>445</v>
      </c>
      <c r="K365" t="str">
        <f>VLOOKUP(TRIM(SUBSTITUTE(E365,CHAR(160),CHAR(32))),Metadata!B$1:H$2632,7,FALSE)</f>
        <v>theatre</v>
      </c>
      <c r="L365" t="s">
        <v>13224</v>
      </c>
      <c r="N365" t="str">
        <f>VLOOKUP(TRIM(SUBSTITUTE(E365,CHAR(160),CHAR(32))),Metadata!B$1:J$2632,9,FALSE)</f>
        <v>vers</v>
      </c>
      <c r="O365">
        <f>VLOOKUP(TRIM(SUBSTITUTE(E365,CHAR(160),CHAR(32))),Metadata!B$1:K$2632,10,FALSE)</f>
        <v>18945</v>
      </c>
      <c r="P365" s="4" t="s">
        <v>9088</v>
      </c>
      <c r="Q365">
        <v>12</v>
      </c>
      <c r="R365">
        <v>15</v>
      </c>
    </row>
    <row r="366" spans="1:18" hidden="1" x14ac:dyDescent="0.25">
      <c r="A366">
        <v>368</v>
      </c>
      <c r="B366" t="s">
        <v>4354</v>
      </c>
      <c r="C366" t="s">
        <v>46</v>
      </c>
      <c r="D366" t="s">
        <v>47</v>
      </c>
      <c r="E366" t="s">
        <v>8097</v>
      </c>
      <c r="F366" t="str">
        <f>VLOOKUP(TRIM(SUBSTITUTE(E366,CHAR(160),CHAR(32))),Metadata!B$1:C$2632,2,FALSE)</f>
        <v>Molière, 1622-1673.</v>
      </c>
      <c r="G366" t="str">
        <f>VLOOKUP(TRIM(SUBSTITUTE(E366,CHAR(160),CHAR(32))),Metadata!B$1:D$2632,3,FALSE)</f>
        <v>Le bourgeois gentilhomme: comédie-ballet faite à Chambord pour le divertissement du Roi</v>
      </c>
      <c r="H366">
        <f>VLOOKUP(TRIM(SUBSTITUTE(E366,CHAR(160),CHAR(32))),Metadata!B$1:E$2632,4,FALSE)</f>
        <v>1671</v>
      </c>
      <c r="I366" t="s">
        <v>445</v>
      </c>
      <c r="K366" t="str">
        <f>VLOOKUP(TRIM(SUBSTITUTE(E366,CHAR(160),CHAR(32))),Metadata!B$1:H$2632,7,FALSE)</f>
        <v>theatre</v>
      </c>
      <c r="L366" t="s">
        <v>4472</v>
      </c>
      <c r="N366" t="str">
        <f>VLOOKUP(TRIM(SUBSTITUTE(E366,CHAR(160),CHAR(32))),Metadata!B$1:J$2632,9,FALSE)</f>
        <v/>
      </c>
      <c r="O366">
        <f>VLOOKUP(TRIM(SUBSTITUTE(E366,CHAR(160),CHAR(32))),Metadata!B$1:K$2632,10,FALSE)</f>
        <v>20090</v>
      </c>
      <c r="P366" s="4" t="s">
        <v>12228</v>
      </c>
      <c r="Q366">
        <v>84</v>
      </c>
      <c r="R366">
        <v>87</v>
      </c>
    </row>
    <row r="367" spans="1:18" hidden="1" x14ac:dyDescent="0.25">
      <c r="A367">
        <v>369</v>
      </c>
      <c r="B367" t="s">
        <v>4354</v>
      </c>
      <c r="C367" t="s">
        <v>46</v>
      </c>
      <c r="D367" t="s">
        <v>47</v>
      </c>
      <c r="E367" t="s">
        <v>7976</v>
      </c>
      <c r="F367" t="str">
        <f>VLOOKUP(TRIM(SUBSTITUTE(E367,CHAR(160),CHAR(32))),Metadata!B$1:C$2632,2,FALSE)</f>
        <v>Aulnoy, Madame d' (Marie-Catherine), 1650 or 51-1705.</v>
      </c>
      <c r="G367" t="str">
        <f>VLOOKUP(TRIM(SUBSTITUTE(E367,CHAR(160),CHAR(32))),Metadata!B$1:D$2632,3,FALSE)</f>
        <v>Princesse Printanière (La)</v>
      </c>
      <c r="H367">
        <f>VLOOKUP(TRIM(SUBSTITUTE(E367,CHAR(160),CHAR(32))),Metadata!B$1:E$2632,4,FALSE)</f>
        <v>1697</v>
      </c>
      <c r="I367" t="s">
        <v>445</v>
      </c>
      <c r="K367" t="str">
        <f>VLOOKUP(TRIM(SUBSTITUTE(E367,CHAR(160),CHAR(32))),Metadata!B$1:H$2632,7,FALSE)</f>
        <v>Narratif, Conte</v>
      </c>
      <c r="L367" t="s">
        <v>4970</v>
      </c>
      <c r="N367" t="str">
        <f>VLOOKUP(TRIM(SUBSTITUTE(E367,CHAR(160),CHAR(32))),Metadata!B$1:J$2632,9,FALSE)</f>
        <v/>
      </c>
      <c r="O367">
        <f>VLOOKUP(TRIM(SUBSTITUTE(E367,CHAR(160),CHAR(32))),Metadata!B$1:K$2632,10,FALSE)</f>
        <v>8403</v>
      </c>
      <c r="P367" s="4" t="s">
        <v>9754</v>
      </c>
      <c r="Q367">
        <v>185</v>
      </c>
      <c r="R367">
        <v>188</v>
      </c>
    </row>
    <row r="368" spans="1:18" hidden="1" x14ac:dyDescent="0.25">
      <c r="A368">
        <v>370</v>
      </c>
      <c r="B368" t="s">
        <v>4354</v>
      </c>
      <c r="C368" t="s">
        <v>46</v>
      </c>
      <c r="D368" t="s">
        <v>47</v>
      </c>
      <c r="E368" t="s">
        <v>8151</v>
      </c>
      <c r="F368" t="str">
        <f>VLOOKUP(TRIM(SUBSTITUTE(E368,CHAR(160),CHAR(32))),Metadata!B$1:C$2632,2,FALSE)</f>
        <v>Sévigné, Marie de Rabutin-Chantal, marquise de, 1626-1696.</v>
      </c>
      <c r="G368" t="str">
        <f>VLOOKUP(TRIM(SUBSTITUTE(E368,CHAR(160),CHAR(32))),Metadata!B$1:D$2632,3,FALSE)</f>
        <v>Correspondance T. 2, 1675-1680</v>
      </c>
      <c r="H368">
        <f>VLOOKUP(TRIM(SUBSTITUTE(E368,CHAR(160),CHAR(32))),Metadata!B$1:E$2632,4,FALSE)</f>
        <v>1680</v>
      </c>
      <c r="I368" t="s">
        <v>445</v>
      </c>
      <c r="K368" t="str">
        <f>VLOOKUP(TRIM(SUBSTITUTE(E368,CHAR(160),CHAR(32))),Metadata!B$1:H$2632,7,FALSE)</f>
        <v>correspondance</v>
      </c>
      <c r="L368" t="s">
        <v>4542</v>
      </c>
      <c r="N368" t="str">
        <f>VLOOKUP(TRIM(SUBSTITUTE(E368,CHAR(160),CHAR(32))),Metadata!B$1:J$2632,9,FALSE)</f>
        <v>prose</v>
      </c>
      <c r="O368">
        <f>VLOOKUP(TRIM(SUBSTITUTE(E368,CHAR(160),CHAR(32))),Metadata!B$1:K$2632,10,FALSE)</f>
        <v>404376</v>
      </c>
      <c r="P368" s="4" t="s">
        <v>9089</v>
      </c>
      <c r="Q368">
        <v>83</v>
      </c>
      <c r="R368">
        <v>86</v>
      </c>
    </row>
    <row r="369" spans="1:18" hidden="1" x14ac:dyDescent="0.25">
      <c r="A369">
        <v>371</v>
      </c>
      <c r="B369" t="s">
        <v>4354</v>
      </c>
      <c r="C369" t="s">
        <v>46</v>
      </c>
      <c r="D369" t="s">
        <v>47</v>
      </c>
      <c r="E369" t="s">
        <v>7977</v>
      </c>
      <c r="F369" t="str">
        <f>VLOOKUP(TRIM(SUBSTITUTE(E369,CHAR(160),CHAR(32))),Metadata!B$1:C$2632,2,FALSE)</f>
        <v>Aulnoy, Madame d' (Marie-Catherine), 1650 or 51-1705.</v>
      </c>
      <c r="G369" t="str">
        <f>VLOOKUP(TRIM(SUBSTITUTE(E369,CHAR(160),CHAR(32))),Metadata!B$1:D$2632,3,FALSE)</f>
        <v>Relation du Voyage d'Espagne</v>
      </c>
      <c r="H369">
        <f>VLOOKUP(TRIM(SUBSTITUTE(E369,CHAR(160),CHAR(32))),Metadata!B$1:E$2632,4,FALSE)</f>
        <v>1691</v>
      </c>
      <c r="I369" t="s">
        <v>445</v>
      </c>
      <c r="K369" t="str">
        <f>VLOOKUP(TRIM(SUBSTITUTE(E369,CHAR(160),CHAR(32))),Metadata!B$1:H$2632,7,FALSE)</f>
        <v>recit de voyage</v>
      </c>
      <c r="L369" t="s">
        <v>4870</v>
      </c>
      <c r="N369" t="str">
        <f>VLOOKUP(TRIM(SUBSTITUTE(E369,CHAR(160),CHAR(32))),Metadata!B$1:J$2632,9,FALSE)</f>
        <v>prose</v>
      </c>
      <c r="O369">
        <f>VLOOKUP(TRIM(SUBSTITUTE(E369,CHAR(160),CHAR(32))),Metadata!B$1:K$2632,10,FALSE)</f>
        <v>141618</v>
      </c>
      <c r="P369" s="4" t="s">
        <v>12229</v>
      </c>
      <c r="Q369">
        <v>208</v>
      </c>
      <c r="R369">
        <v>212</v>
      </c>
    </row>
    <row r="370" spans="1:18" hidden="1" x14ac:dyDescent="0.25">
      <c r="A370">
        <v>372</v>
      </c>
      <c r="B370" t="s">
        <v>4354</v>
      </c>
      <c r="C370" t="s">
        <v>46</v>
      </c>
      <c r="D370" t="s">
        <v>47</v>
      </c>
      <c r="E370" t="s">
        <v>8007</v>
      </c>
      <c r="F370" t="str">
        <f>VLOOKUP(TRIM(SUBSTITUTE(E370,CHAR(160),CHAR(32))),Metadata!B$1:C$2632,2,FALSE)</f>
        <v>Charron, Pierre, 1541-1603.</v>
      </c>
      <c r="G370" t="str">
        <f>VLOOKUP(TRIM(SUBSTITUTE(E370,CHAR(160),CHAR(32))),Metadata!B$1:D$2632,3,FALSE)</f>
        <v>De la Sagesse, Trois Livres</v>
      </c>
      <c r="H370">
        <f>VLOOKUP(TRIM(SUBSTITUTE(E370,CHAR(160),CHAR(32))),Metadata!B$1:E$2632,4,FALSE)</f>
        <v>1601</v>
      </c>
      <c r="I370" t="s">
        <v>445</v>
      </c>
      <c r="K370" t="str">
        <f>VLOOKUP(TRIM(SUBSTITUTE(E370,CHAR(160),CHAR(32))),Metadata!B$1:H$2632,7,FALSE)</f>
        <v>traite ou essai</v>
      </c>
      <c r="L370" t="s">
        <v>4402</v>
      </c>
      <c r="N370" t="str">
        <f>VLOOKUP(TRIM(SUBSTITUTE(E370,CHAR(160),CHAR(32))),Metadata!B$1:J$2632,9,FALSE)</f>
        <v>prose</v>
      </c>
      <c r="O370">
        <f>VLOOKUP(TRIM(SUBSTITUTE(E370,CHAR(160),CHAR(32))),Metadata!B$1:K$2632,10,FALSE)</f>
        <v>178481</v>
      </c>
      <c r="P370" s="4" t="s">
        <v>9090</v>
      </c>
      <c r="Q370">
        <v>87</v>
      </c>
      <c r="R370">
        <v>90</v>
      </c>
    </row>
    <row r="371" spans="1:18" hidden="1" x14ac:dyDescent="0.25">
      <c r="A371">
        <v>373</v>
      </c>
      <c r="B371" t="s">
        <v>4354</v>
      </c>
      <c r="C371" t="s">
        <v>46</v>
      </c>
      <c r="D371" t="s">
        <v>47</v>
      </c>
      <c r="E371" t="s">
        <v>7959</v>
      </c>
      <c r="F371" t="str">
        <f>VLOOKUP(TRIM(SUBSTITUTE(E371,CHAR(160),CHAR(32))),Metadata!B$1:C$2632,2,FALSE)</f>
        <v>Arnauld d'Andilly, Monsieur (Robert), 1588-1674.</v>
      </c>
      <c r="G371" t="str">
        <f>VLOOKUP(TRIM(SUBSTITUTE(E371,CHAR(160),CHAR(32))),Metadata!B$1:D$2632,3,FALSE)</f>
        <v>Le Chemin de la Perfection</v>
      </c>
      <c r="H371">
        <f>VLOOKUP(TRIM(SUBSTITUTE(E371,CHAR(160),CHAR(32))),Metadata!B$1:E$2632,4,FALSE)</f>
        <v>1659</v>
      </c>
      <c r="I371" t="s">
        <v>445</v>
      </c>
      <c r="K371" t="str">
        <f>VLOOKUP(TRIM(SUBSTITUTE(E371,CHAR(160),CHAR(32))),Metadata!B$1:H$2632,7,FALSE)</f>
        <v>traite ou essai</v>
      </c>
      <c r="L371" t="s">
        <v>4402</v>
      </c>
      <c r="N371" t="str">
        <f>VLOOKUP(TRIM(SUBSTITUTE(E371,CHAR(160),CHAR(32))),Metadata!B$1:J$2632,9,FALSE)</f>
        <v>prose</v>
      </c>
      <c r="O371">
        <f>VLOOKUP(TRIM(SUBSTITUTE(E371,CHAR(160),CHAR(32))),Metadata!B$1:K$2632,10,FALSE)</f>
        <v>81275</v>
      </c>
      <c r="P371" s="4" t="s">
        <v>12230</v>
      </c>
      <c r="Q371">
        <v>107</v>
      </c>
      <c r="R371">
        <v>110</v>
      </c>
    </row>
    <row r="372" spans="1:18" hidden="1" x14ac:dyDescent="0.25">
      <c r="A372">
        <v>374</v>
      </c>
      <c r="B372" t="s">
        <v>4354</v>
      </c>
      <c r="C372" t="s">
        <v>46</v>
      </c>
      <c r="D372" t="s">
        <v>47</v>
      </c>
      <c r="E372" t="s">
        <v>8109</v>
      </c>
      <c r="F372" t="str">
        <f>VLOOKUP(TRIM(SUBSTITUTE(E372,CHAR(160),CHAR(32))),Metadata!B$1:C$2632,2,FALSE)</f>
        <v>Montchrestien, Antoine de, ca. 1575-1621.</v>
      </c>
      <c r="G372" t="str">
        <f>VLOOKUP(TRIM(SUBSTITUTE(E372,CHAR(160),CHAR(32))),Metadata!B$1:D$2632,3,FALSE)</f>
        <v>Traicté de l'Oeconomie politique: dedié en 1615 au roy et à la reyne mere du roy</v>
      </c>
      <c r="H372">
        <f>VLOOKUP(TRIM(SUBSTITUTE(E372,CHAR(160),CHAR(32))),Metadata!B$1:E$2632,4,FALSE)</f>
        <v>1615</v>
      </c>
      <c r="I372" t="s">
        <v>445</v>
      </c>
      <c r="K372" t="str">
        <f>VLOOKUP(TRIM(SUBSTITUTE(E372,CHAR(160),CHAR(32))),Metadata!B$1:H$2632,7,FALSE)</f>
        <v>traite ou essai</v>
      </c>
      <c r="L372" t="s">
        <v>4402</v>
      </c>
      <c r="N372" t="str">
        <f>VLOOKUP(TRIM(SUBSTITUTE(E372,CHAR(160),CHAR(32))),Metadata!B$1:J$2632,9,FALSE)</f>
        <v>prose</v>
      </c>
      <c r="O372">
        <f>VLOOKUP(TRIM(SUBSTITUTE(E372,CHAR(160),CHAR(32))),Metadata!B$1:K$2632,10,FALSE)</f>
        <v>92941</v>
      </c>
      <c r="P372" s="4" t="s">
        <v>9755</v>
      </c>
      <c r="Q372">
        <v>160</v>
      </c>
      <c r="R372">
        <v>165</v>
      </c>
    </row>
    <row r="373" spans="1:18" hidden="1" x14ac:dyDescent="0.25">
      <c r="A373">
        <v>375</v>
      </c>
      <c r="B373" t="s">
        <v>4354</v>
      </c>
      <c r="C373" t="s">
        <v>46</v>
      </c>
      <c r="D373" t="s">
        <v>47</v>
      </c>
      <c r="E373" t="s">
        <v>8118</v>
      </c>
      <c r="F373" t="str">
        <f>VLOOKUP(TRIM(SUBSTITUTE(E373,CHAR(160),CHAR(32))),Metadata!B$1:C$2632,2,FALSE)</f>
        <v>Patin, Guy, 1601-1672.</v>
      </c>
      <c r="G373" t="str">
        <f>VLOOKUP(TRIM(SUBSTITUTE(E373,CHAR(160),CHAR(32))),Metadata!B$1:D$2632,3,FALSE)</f>
        <v>Lettres de Gui Patin, 1630-1672, collationnée sur les manuscrits autographes, publiée avec l'addition des lettres inédites, la restauration des textes retranchés ou altérés, et des notes biographiques, bibliographiques et historiques.</v>
      </c>
      <c r="H373">
        <f>VLOOKUP(TRIM(SUBSTITUTE(E373,CHAR(160),CHAR(32))),Metadata!B$1:E$2632,4,FALSE)</f>
        <v>1649</v>
      </c>
      <c r="I373" t="s">
        <v>445</v>
      </c>
      <c r="K373" t="str">
        <f>VLOOKUP(TRIM(SUBSTITUTE(E373,CHAR(160),CHAR(32))),Metadata!B$1:H$2632,7,FALSE)</f>
        <v>correspondance</v>
      </c>
      <c r="L373" t="s">
        <v>4542</v>
      </c>
      <c r="N373" t="str">
        <f>VLOOKUP(TRIM(SUBSTITUTE(E373,CHAR(160),CHAR(32))),Metadata!B$1:J$2632,9,FALSE)</f>
        <v>prose</v>
      </c>
      <c r="O373">
        <f>VLOOKUP(TRIM(SUBSTITUTE(E373,CHAR(160),CHAR(32))),Metadata!B$1:K$2632,10,FALSE)</f>
        <v>129334</v>
      </c>
      <c r="P373" s="4" t="s">
        <v>9756</v>
      </c>
      <c r="Q373">
        <v>130</v>
      </c>
      <c r="R373">
        <v>133</v>
      </c>
    </row>
    <row r="374" spans="1:18" x14ac:dyDescent="0.25">
      <c r="A374">
        <v>376</v>
      </c>
      <c r="B374" t="s">
        <v>4354</v>
      </c>
      <c r="C374" t="s">
        <v>46</v>
      </c>
      <c r="D374" t="s">
        <v>47</v>
      </c>
      <c r="E374" t="s">
        <v>8045</v>
      </c>
      <c r="F374" t="str">
        <f>VLOOKUP(TRIM(SUBSTITUTE(E374,CHAR(160),CHAR(32))),Metadata!B$1:C$2632,2,FALSE)</f>
        <v>Du Lorens, Jacques, 1580-1655.</v>
      </c>
      <c r="G374" t="str">
        <f>VLOOKUP(TRIM(SUBSTITUTE(E374,CHAR(160),CHAR(32))),Metadata!B$1:D$2632,3,FALSE)</f>
        <v>Premières satires de Dulorens</v>
      </c>
      <c r="H374">
        <f>VLOOKUP(TRIM(SUBSTITUTE(E374,CHAR(160),CHAR(32))),Metadata!B$1:E$2632,4,FALSE)</f>
        <v>1624</v>
      </c>
      <c r="I374" t="s">
        <v>445</v>
      </c>
      <c r="K374" t="str">
        <f>VLOOKUP(TRIM(SUBSTITUTE(E374,CHAR(160),CHAR(32))),Metadata!B$1:H$2632,7,FALSE)</f>
        <v>poesie</v>
      </c>
      <c r="L374" t="s">
        <v>4382</v>
      </c>
      <c r="N374" t="str">
        <f>VLOOKUP(TRIM(SUBSTITUTE(E374,CHAR(160),CHAR(32))),Metadata!B$1:J$2632,9,FALSE)</f>
        <v>vers</v>
      </c>
      <c r="O374">
        <f>VLOOKUP(TRIM(SUBSTITUTE(E374,CHAR(160),CHAR(32))),Metadata!B$1:K$2632,10,FALSE)</f>
        <v>41990</v>
      </c>
      <c r="P374" s="8" t="s">
        <v>9091</v>
      </c>
      <c r="Q374">
        <v>279</v>
      </c>
      <c r="R374">
        <v>283</v>
      </c>
    </row>
    <row r="375" spans="1:18" hidden="1" x14ac:dyDescent="0.25">
      <c r="A375">
        <v>377</v>
      </c>
      <c r="B375" t="s">
        <v>4354</v>
      </c>
      <c r="C375" t="s">
        <v>46</v>
      </c>
      <c r="D375" t="s">
        <v>47</v>
      </c>
      <c r="E375" t="s">
        <v>7910</v>
      </c>
      <c r="F375" t="str">
        <f>VLOOKUP(TRIM(SUBSTITUTE(E375,CHAR(160),CHAR(32))),Metadata!B$1:C$2632,2,FALSE)</f>
        <v>Urfé, Honoré d', 1567-1625.</v>
      </c>
      <c r="G375" t="str">
        <f>VLOOKUP(TRIM(SUBSTITUTE(E375,CHAR(160),CHAR(32))),Metadata!B$1:D$2632,3,FALSE)</f>
        <v>L'Astrée. T. 4</v>
      </c>
      <c r="H375">
        <f>VLOOKUP(TRIM(SUBSTITUTE(E375,CHAR(160),CHAR(32))),Metadata!B$1:E$2632,4,FALSE)</f>
        <v>1624</v>
      </c>
      <c r="I375" t="s">
        <v>445</v>
      </c>
      <c r="K375" t="str">
        <f>VLOOKUP(TRIM(SUBSTITUTE(E375,CHAR(160),CHAR(32))),Metadata!B$1:H$2632,7,FALSE)</f>
        <v>roman</v>
      </c>
      <c r="L375" t="s">
        <v>4378</v>
      </c>
      <c r="N375" t="str">
        <f>VLOOKUP(TRIM(SUBSTITUTE(E375,CHAR(160),CHAR(32))),Metadata!B$1:J$2632,9,FALSE)</f>
        <v>prose</v>
      </c>
      <c r="O375">
        <f>VLOOKUP(TRIM(SUBSTITUTE(E375,CHAR(160),CHAR(32))),Metadata!B$1:K$2632,10,FALSE)</f>
        <v>360162</v>
      </c>
      <c r="P375" s="4" t="s">
        <v>12231</v>
      </c>
      <c r="Q375">
        <v>167</v>
      </c>
      <c r="R375">
        <v>170</v>
      </c>
    </row>
    <row r="376" spans="1:18" x14ac:dyDescent="0.25">
      <c r="A376">
        <v>378</v>
      </c>
      <c r="B376" t="s">
        <v>4354</v>
      </c>
      <c r="C376" t="s">
        <v>46</v>
      </c>
      <c r="D376" t="s">
        <v>47</v>
      </c>
      <c r="E376" t="s">
        <v>8000</v>
      </c>
      <c r="F376" t="str">
        <f>VLOOKUP(TRIM(SUBSTITUTE(E376,CHAR(160),CHAR(32))),Metadata!B$1:C$2632,2,FALSE)</f>
        <v>Brébeuf, Georges de, 1617?-1661.</v>
      </c>
      <c r="G376" t="str">
        <f>VLOOKUP(TRIM(SUBSTITUTE(E376,CHAR(160),CHAR(32))),Metadata!B$1:D$2632,3,FALSE)</f>
        <v>La Pharsale de Lucain</v>
      </c>
      <c r="H376">
        <f>VLOOKUP(TRIM(SUBSTITUTE(E376,CHAR(160),CHAR(32))),Metadata!B$1:E$2632,4,FALSE)</f>
        <v>1654</v>
      </c>
      <c r="I376" t="s">
        <v>445</v>
      </c>
      <c r="K376" t="str">
        <f>VLOOKUP(TRIM(SUBSTITUTE(E376,CHAR(160),CHAR(32))),Metadata!B$1:H$2632,7,FALSE)</f>
        <v>poesie</v>
      </c>
      <c r="L376" t="s">
        <v>4382</v>
      </c>
      <c r="N376" t="str">
        <f>VLOOKUP(TRIM(SUBSTITUTE(E376,CHAR(160),CHAR(32))),Metadata!B$1:J$2632,9,FALSE)</f>
        <v>vers</v>
      </c>
      <c r="O376">
        <f>VLOOKUP(TRIM(SUBSTITUTE(E376,CHAR(160),CHAR(32))),Metadata!B$1:K$2632,10,FALSE)</f>
        <v>107151</v>
      </c>
      <c r="P376" s="8" t="s">
        <v>9092</v>
      </c>
      <c r="Q376">
        <v>158</v>
      </c>
      <c r="R376">
        <v>161</v>
      </c>
    </row>
    <row r="377" spans="1:18" hidden="1" x14ac:dyDescent="0.25">
      <c r="A377">
        <v>379</v>
      </c>
      <c r="B377" t="s">
        <v>4354</v>
      </c>
      <c r="C377" t="s">
        <v>46</v>
      </c>
      <c r="D377" t="s">
        <v>47</v>
      </c>
      <c r="E377" t="s">
        <v>8044</v>
      </c>
      <c r="F377" t="str">
        <f>VLOOKUP(TRIM(SUBSTITUTE(E377,CHAR(160),CHAR(32))),Metadata!B$1:C$2632,2,FALSE)</f>
        <v>Du Fresny, Charles, 1648-1724.</v>
      </c>
      <c r="G377" t="str">
        <f>VLOOKUP(TRIM(SUBSTITUTE(E377,CHAR(160),CHAR(32))),Metadata!B$1:D$2632,3,FALSE)</f>
        <v>Amusemens sérieux et comiques</v>
      </c>
      <c r="H377">
        <f>VLOOKUP(TRIM(SUBSTITUTE(E377,CHAR(160),CHAR(32))),Metadata!B$1:E$2632,4,FALSE)</f>
        <v>1699</v>
      </c>
      <c r="I377" t="s">
        <v>445</v>
      </c>
      <c r="K377" t="str">
        <f>VLOOKUP(TRIM(SUBSTITUTE(E377,CHAR(160),CHAR(32))),Metadata!B$1:H$2632,7,FALSE)</f>
        <v>roman</v>
      </c>
      <c r="L377" t="s">
        <v>4378</v>
      </c>
      <c r="N377" t="str">
        <f>VLOOKUP(TRIM(SUBSTITUTE(E377,CHAR(160),CHAR(32))),Metadata!B$1:J$2632,9,FALSE)</f>
        <v>prose</v>
      </c>
      <c r="O377">
        <f>VLOOKUP(TRIM(SUBSTITUTE(E377,CHAR(160),CHAR(32))),Metadata!B$1:K$2632,10,FALSE)</f>
        <v>20849</v>
      </c>
      <c r="P377" s="4" t="s">
        <v>9757</v>
      </c>
      <c r="Q377">
        <v>46</v>
      </c>
      <c r="R377">
        <v>49</v>
      </c>
    </row>
    <row r="378" spans="1:18" hidden="1" x14ac:dyDescent="0.25">
      <c r="A378">
        <v>380</v>
      </c>
      <c r="B378" t="s">
        <v>4354</v>
      </c>
      <c r="C378" t="s">
        <v>46</v>
      </c>
      <c r="D378" t="s">
        <v>47</v>
      </c>
      <c r="E378" t="s">
        <v>8118</v>
      </c>
      <c r="F378" t="str">
        <f>VLOOKUP(TRIM(SUBSTITUTE(E378,CHAR(160),CHAR(32))),Metadata!B$1:C$2632,2,FALSE)</f>
        <v>Patin, Guy, 1601-1672.</v>
      </c>
      <c r="G378" t="str">
        <f>VLOOKUP(TRIM(SUBSTITUTE(E378,CHAR(160),CHAR(32))),Metadata!B$1:D$2632,3,FALSE)</f>
        <v>Lettres de Gui Patin, 1630-1672, collationnée sur les manuscrits autographes, publiée avec l'addition des lettres inédites, la restauration des textes retranchés ou altérés, et des notes biographiques, bibliographiques et historiques.</v>
      </c>
      <c r="H378">
        <f>VLOOKUP(TRIM(SUBSTITUTE(E378,CHAR(160),CHAR(32))),Metadata!B$1:E$2632,4,FALSE)</f>
        <v>1649</v>
      </c>
      <c r="I378" t="s">
        <v>445</v>
      </c>
      <c r="K378" t="str">
        <f>VLOOKUP(TRIM(SUBSTITUTE(E378,CHAR(160),CHAR(32))),Metadata!B$1:H$2632,7,FALSE)</f>
        <v>correspondance</v>
      </c>
      <c r="L378" t="s">
        <v>4542</v>
      </c>
      <c r="N378" t="str">
        <f>VLOOKUP(TRIM(SUBSTITUTE(E378,CHAR(160),CHAR(32))),Metadata!B$1:J$2632,9,FALSE)</f>
        <v>prose</v>
      </c>
      <c r="O378">
        <f>VLOOKUP(TRIM(SUBSTITUTE(E378,CHAR(160),CHAR(32))),Metadata!B$1:K$2632,10,FALSE)</f>
        <v>129334</v>
      </c>
      <c r="P378" s="4" t="s">
        <v>9758</v>
      </c>
      <c r="Q378">
        <v>139</v>
      </c>
      <c r="R378">
        <v>142</v>
      </c>
    </row>
    <row r="379" spans="1:18" hidden="1" x14ac:dyDescent="0.25">
      <c r="A379">
        <v>381</v>
      </c>
      <c r="B379" t="s">
        <v>4354</v>
      </c>
      <c r="C379" t="s">
        <v>46</v>
      </c>
      <c r="D379" t="s">
        <v>47</v>
      </c>
      <c r="E379" t="s">
        <v>7975</v>
      </c>
      <c r="F379" t="str">
        <f>VLOOKUP(TRIM(SUBSTITUTE(E379,CHAR(160),CHAR(32))),Metadata!B$1:C$2632,2,FALSE)</f>
        <v>Aulnoy, Madame d' (Marie-Catherine), 1650 or 51-1705.</v>
      </c>
      <c r="G379" t="str">
        <f>VLOOKUP(TRIM(SUBSTITUTE(E379,CHAR(160),CHAR(32))),Metadata!B$1:D$2632,3,FALSE)</f>
        <v>Pigeon et la Colombe (Le)</v>
      </c>
      <c r="H379">
        <f>VLOOKUP(TRIM(SUBSTITUTE(E379,CHAR(160),CHAR(32))),Metadata!B$1:E$2632,4,FALSE)</f>
        <v>1698</v>
      </c>
      <c r="I379" t="s">
        <v>445</v>
      </c>
      <c r="K379" t="str">
        <f>VLOOKUP(TRIM(SUBSTITUTE(E379,CHAR(160),CHAR(32))),Metadata!B$1:H$2632,7,FALSE)</f>
        <v>Narratif, Conte</v>
      </c>
      <c r="L379" t="s">
        <v>4970</v>
      </c>
      <c r="N379" t="str">
        <f>VLOOKUP(TRIM(SUBSTITUTE(E379,CHAR(160),CHAR(32))),Metadata!B$1:J$2632,9,FALSE)</f>
        <v/>
      </c>
      <c r="O379">
        <f>VLOOKUP(TRIM(SUBSTITUTE(E379,CHAR(160),CHAR(32))),Metadata!B$1:K$2632,10,FALSE)</f>
        <v>18313</v>
      </c>
      <c r="P379" s="4" t="s">
        <v>12232</v>
      </c>
      <c r="Q379">
        <v>157</v>
      </c>
      <c r="R379">
        <v>160</v>
      </c>
    </row>
    <row r="380" spans="1:18" hidden="1" x14ac:dyDescent="0.25">
      <c r="A380">
        <v>382</v>
      </c>
      <c r="B380" t="s">
        <v>4354</v>
      </c>
      <c r="C380" t="s">
        <v>46</v>
      </c>
      <c r="D380" t="s">
        <v>47</v>
      </c>
      <c r="E380" t="s">
        <v>7994</v>
      </c>
      <c r="F380" t="str">
        <f>VLOOKUP(TRIM(SUBSTITUTE(E380,CHAR(160),CHAR(32))),Metadata!B$1:C$2632,2,FALSE)</f>
        <v>Boisguilbert, P. Le Pesant de (Pierre Le Pesant), 1646-1714.</v>
      </c>
      <c r="G380" t="str">
        <f>VLOOKUP(TRIM(SUBSTITUTE(E380,CHAR(160),CHAR(32))),Metadata!B$1:D$2632,3,FALSE)</f>
        <v>Le détail de la France, sous le regne present</v>
      </c>
      <c r="H380">
        <f>VLOOKUP(TRIM(SUBSTITUTE(E380,CHAR(160),CHAR(32))),Metadata!B$1:E$2632,4,FALSE)</f>
        <v>1695</v>
      </c>
      <c r="I380" t="s">
        <v>445</v>
      </c>
      <c r="K380" t="str">
        <f>VLOOKUP(TRIM(SUBSTITUTE(E380,CHAR(160),CHAR(32))),Metadata!B$1:H$2632,7,FALSE)</f>
        <v>traite ou essai</v>
      </c>
      <c r="L380" t="s">
        <v>4402</v>
      </c>
      <c r="N380" t="str">
        <f>VLOOKUP(TRIM(SUBSTITUTE(E380,CHAR(160),CHAR(32))),Metadata!B$1:J$2632,9,FALSE)</f>
        <v>prose</v>
      </c>
      <c r="O380">
        <f>VLOOKUP(TRIM(SUBSTITUTE(E380,CHAR(160),CHAR(32))),Metadata!B$1:K$2632,10,FALSE)</f>
        <v>114653</v>
      </c>
      <c r="P380" s="4" t="s">
        <v>12233</v>
      </c>
      <c r="Q380">
        <v>232</v>
      </c>
      <c r="R380">
        <v>237</v>
      </c>
    </row>
    <row r="381" spans="1:18" hidden="1" x14ac:dyDescent="0.25">
      <c r="A381">
        <v>383</v>
      </c>
      <c r="B381" t="s">
        <v>4354</v>
      </c>
      <c r="C381" t="s">
        <v>46</v>
      </c>
      <c r="D381" t="s">
        <v>47</v>
      </c>
      <c r="E381" t="s">
        <v>8339</v>
      </c>
      <c r="F381" t="str">
        <f>VLOOKUP(TRIM(SUBSTITUTE(E381,CHAR(160),CHAR(32))),Metadata!B$1:C$2632,2,FALSE)</f>
        <v>Mirabeau, Victor de Riquetti, marquis de, 1715-1789.</v>
      </c>
      <c r="G381" t="str">
        <f>VLOOKUP(TRIM(SUBSTITUTE(E381,CHAR(160),CHAR(32))),Metadata!B$1:D$2632,3,FALSE)</f>
        <v>L'ami des hommes, ou, Traité de la population</v>
      </c>
      <c r="H381">
        <f>VLOOKUP(TRIM(SUBSTITUTE(E381,CHAR(160),CHAR(32))),Metadata!B$1:E$2632,4,FALSE)</f>
        <v>1755</v>
      </c>
      <c r="I381" t="s">
        <v>448</v>
      </c>
      <c r="K381" t="str">
        <f>VLOOKUP(TRIM(SUBSTITUTE(E381,CHAR(160),CHAR(32))),Metadata!B$1:H$2632,7,FALSE)</f>
        <v>traite ou essai</v>
      </c>
      <c r="L381" t="s">
        <v>4402</v>
      </c>
      <c r="N381" t="str">
        <f>VLOOKUP(TRIM(SUBSTITUTE(E381,CHAR(160),CHAR(32))),Metadata!B$1:J$2632,9,FALSE)</f>
        <v>prose</v>
      </c>
      <c r="O381">
        <f>VLOOKUP(TRIM(SUBSTITUTE(E381,CHAR(160),CHAR(32))),Metadata!B$1:K$2632,10,FALSE)</f>
        <v>239430</v>
      </c>
      <c r="P381" s="4" t="s">
        <v>9759</v>
      </c>
      <c r="Q381">
        <v>45</v>
      </c>
      <c r="R381">
        <v>50</v>
      </c>
    </row>
    <row r="382" spans="1:18" hidden="1" x14ac:dyDescent="0.25">
      <c r="A382">
        <v>384</v>
      </c>
      <c r="B382" t="s">
        <v>4354</v>
      </c>
      <c r="C382" t="s">
        <v>46</v>
      </c>
      <c r="D382" t="s">
        <v>47</v>
      </c>
      <c r="E382" t="s">
        <v>8338</v>
      </c>
      <c r="F382" t="str">
        <f>VLOOKUP(TRIM(SUBSTITUTE(E382,CHAR(160),CHAR(32))),Metadata!B$1:C$2632,2,FALSE)</f>
        <v>Mirabeau, Honoré-Gabriel de Riquetti, comte de, 1749-1791.</v>
      </c>
      <c r="G382" t="str">
        <f>VLOOKUP(TRIM(SUBSTITUTE(E382,CHAR(160),CHAR(32))),Metadata!B$1:D$2632,3,FALSE)</f>
        <v>Lettres originales de Mirabeau: écrites du donjon de Vicennes, pendant les années 1777, 78, 79 et 80: contenant tous les détails sur sa vie privée, ses malheurs, et ses amours avec Sophie Ruffei, marquise de Monnier.</v>
      </c>
      <c r="H382">
        <f>VLOOKUP(TRIM(SUBSTITUTE(E382,CHAR(160),CHAR(32))),Metadata!B$1:E$2632,4,FALSE)</f>
        <v>1780</v>
      </c>
      <c r="I382" t="s">
        <v>448</v>
      </c>
      <c r="K382" t="str">
        <f>VLOOKUP(TRIM(SUBSTITUTE(E382,CHAR(160),CHAR(32))),Metadata!B$1:H$2632,7,FALSE)</f>
        <v>correspondance</v>
      </c>
      <c r="L382" t="s">
        <v>4542</v>
      </c>
      <c r="N382" t="str">
        <f>VLOOKUP(TRIM(SUBSTITUTE(E382,CHAR(160),CHAR(32))),Metadata!B$1:J$2632,9,FALSE)</f>
        <v>prose</v>
      </c>
      <c r="O382">
        <f>VLOOKUP(TRIM(SUBSTITUTE(E382,CHAR(160),CHAR(32))),Metadata!B$1:K$2632,10,FALSE)</f>
        <v>301975</v>
      </c>
      <c r="P382" s="4" t="s">
        <v>12234</v>
      </c>
      <c r="Q382">
        <v>298</v>
      </c>
      <c r="R382">
        <v>301</v>
      </c>
    </row>
    <row r="383" spans="1:18" hidden="1" x14ac:dyDescent="0.25">
      <c r="A383">
        <v>385</v>
      </c>
      <c r="B383" t="s">
        <v>4354</v>
      </c>
      <c r="C383" t="s">
        <v>46</v>
      </c>
      <c r="D383" t="s">
        <v>47</v>
      </c>
      <c r="E383" t="s">
        <v>8339</v>
      </c>
      <c r="F383" t="str">
        <f>VLOOKUP(TRIM(SUBSTITUTE(E383,CHAR(160),CHAR(32))),Metadata!B$1:C$2632,2,FALSE)</f>
        <v>Mirabeau, Victor de Riquetti, marquis de, 1715-1789.</v>
      </c>
      <c r="G383" t="str">
        <f>VLOOKUP(TRIM(SUBSTITUTE(E383,CHAR(160),CHAR(32))),Metadata!B$1:D$2632,3,FALSE)</f>
        <v>L'ami des hommes, ou, Traité de la population</v>
      </c>
      <c r="H383">
        <f>VLOOKUP(TRIM(SUBSTITUTE(E383,CHAR(160),CHAR(32))),Metadata!B$1:E$2632,4,FALSE)</f>
        <v>1755</v>
      </c>
      <c r="I383" t="s">
        <v>448</v>
      </c>
      <c r="K383" t="str">
        <f>VLOOKUP(TRIM(SUBSTITUTE(E383,CHAR(160),CHAR(32))),Metadata!B$1:H$2632,7,FALSE)</f>
        <v>traite ou essai</v>
      </c>
      <c r="L383" t="s">
        <v>4402</v>
      </c>
      <c r="N383" t="str">
        <f>VLOOKUP(TRIM(SUBSTITUTE(E383,CHAR(160),CHAR(32))),Metadata!B$1:J$2632,9,FALSE)</f>
        <v>prose</v>
      </c>
      <c r="O383">
        <f>VLOOKUP(TRIM(SUBSTITUTE(E383,CHAR(160),CHAR(32))),Metadata!B$1:K$2632,10,FALSE)</f>
        <v>239430</v>
      </c>
      <c r="P383" s="4" t="s">
        <v>9760</v>
      </c>
      <c r="Q383">
        <v>171</v>
      </c>
      <c r="R383">
        <v>174</v>
      </c>
    </row>
    <row r="384" spans="1:18" x14ac:dyDescent="0.25">
      <c r="A384">
        <v>386</v>
      </c>
      <c r="B384" t="s">
        <v>4354</v>
      </c>
      <c r="C384" t="s">
        <v>46</v>
      </c>
      <c r="D384" t="s">
        <v>47</v>
      </c>
      <c r="E384" t="s">
        <v>6686</v>
      </c>
      <c r="F384" t="str">
        <f>VLOOKUP(TRIM(SUBSTITUTE(E384,CHAR(160),CHAR(32))),Metadata!B$1:C$2632,2,FALSE)</f>
        <v>Bertin, Antoine, chevalier de, 1752-1790.</v>
      </c>
      <c r="G384" t="str">
        <f>VLOOKUP(TRIM(SUBSTITUTE(E384,CHAR(160),CHAR(32))),Metadata!B$1:D$2632,3,FALSE)</f>
        <v>Les amours</v>
      </c>
      <c r="H384">
        <f>VLOOKUP(TRIM(SUBSTITUTE(E384,CHAR(160),CHAR(32))),Metadata!B$1:E$2632,4,FALSE)</f>
        <v>1785</v>
      </c>
      <c r="I384" t="s">
        <v>448</v>
      </c>
      <c r="K384" t="str">
        <f>VLOOKUP(TRIM(SUBSTITUTE(E384,CHAR(160),CHAR(32))),Metadata!B$1:H$2632,7,FALSE)</f>
        <v>poesie</v>
      </c>
      <c r="L384" t="s">
        <v>4382</v>
      </c>
      <c r="N384" t="str">
        <f>VLOOKUP(TRIM(SUBSTITUTE(E384,CHAR(160),CHAR(32))),Metadata!B$1:J$2632,9,FALSE)</f>
        <v>vers</v>
      </c>
      <c r="O384">
        <f>VLOOKUP(TRIM(SUBSTITUTE(E384,CHAR(160),CHAR(32))),Metadata!B$1:K$2632,10,FALSE)</f>
        <v>19836</v>
      </c>
      <c r="P384" s="8" t="s">
        <v>9093</v>
      </c>
      <c r="Q384">
        <v>31</v>
      </c>
      <c r="R384">
        <v>35</v>
      </c>
    </row>
    <row r="385" spans="1:18" hidden="1" x14ac:dyDescent="0.25">
      <c r="A385">
        <v>387</v>
      </c>
      <c r="B385" t="s">
        <v>4354</v>
      </c>
      <c r="C385" t="s">
        <v>46</v>
      </c>
      <c r="D385" t="s">
        <v>47</v>
      </c>
      <c r="E385" t="s">
        <v>8364</v>
      </c>
      <c r="F385" t="str">
        <f>VLOOKUP(TRIM(SUBSTITUTE(E385,CHAR(160),CHAR(32))),Metadata!B$1:C$2632,2,FALSE)</f>
        <v>Raynal, abbé (Guillaume-Thomas-François), 1713-1796.</v>
      </c>
      <c r="G385" t="str">
        <f>VLOOKUP(TRIM(SUBSTITUTE(E385,CHAR(160),CHAR(32))),Metadata!B$1:D$2632,3,FALSE)</f>
        <v>Histoire philosophique et politique des établissements et du commerce des Européens dans les deux Indes. T. 6</v>
      </c>
      <c r="H385">
        <f>VLOOKUP(TRIM(SUBSTITUTE(E385,CHAR(160),CHAR(32))),Metadata!B$1:E$2632,4,FALSE)</f>
        <v>1770</v>
      </c>
      <c r="I385" t="s">
        <v>448</v>
      </c>
      <c r="K385" t="str">
        <f>VLOOKUP(TRIM(SUBSTITUTE(E385,CHAR(160),CHAR(32))),Metadata!B$1:H$2632,7,FALSE)</f>
        <v>traite ou essai</v>
      </c>
      <c r="L385" t="s">
        <v>4402</v>
      </c>
      <c r="N385" t="str">
        <f>VLOOKUP(TRIM(SUBSTITUTE(E385,CHAR(160),CHAR(32))),Metadata!B$1:J$2632,9,FALSE)</f>
        <v>prose</v>
      </c>
      <c r="O385">
        <f>VLOOKUP(TRIM(SUBSTITUTE(E385,CHAR(160),CHAR(32))),Metadata!B$1:K$2632,10,FALSE)</f>
        <v>123544</v>
      </c>
      <c r="P385" s="4" t="s">
        <v>12235</v>
      </c>
      <c r="Q385">
        <v>240</v>
      </c>
      <c r="R385">
        <v>243</v>
      </c>
    </row>
    <row r="386" spans="1:18" hidden="1" x14ac:dyDescent="0.25">
      <c r="A386">
        <v>388</v>
      </c>
      <c r="B386" t="s">
        <v>4354</v>
      </c>
      <c r="C386" t="s">
        <v>46</v>
      </c>
      <c r="D386" t="s">
        <v>47</v>
      </c>
      <c r="E386" t="s">
        <v>8273</v>
      </c>
      <c r="F386" t="str">
        <f>VLOOKUP(TRIM(SUBSTITUTE(E386,CHAR(160),CHAR(32))),Metadata!B$1:C$2632,2,FALSE)</f>
        <v>Grafigny, Mme de (Françoise d'Issembourg d'Happoncourt), 1695-1758.</v>
      </c>
      <c r="G386" t="str">
        <f>VLOOKUP(TRIM(SUBSTITUTE(E386,CHAR(160),CHAR(32))),Metadata!B$1:D$2632,3,FALSE)</f>
        <v>Lettres d'une jeune peruvienne</v>
      </c>
      <c r="H386">
        <f>VLOOKUP(TRIM(SUBSTITUTE(E386,CHAR(160),CHAR(32))),Metadata!B$1:E$2632,4,FALSE)</f>
        <v>1747</v>
      </c>
      <c r="I386" t="s">
        <v>448</v>
      </c>
      <c r="K386" t="str">
        <f>VLOOKUP(TRIM(SUBSTITUTE(E386,CHAR(160),CHAR(32))),Metadata!B$1:H$2632,7,FALSE)</f>
        <v>roman</v>
      </c>
      <c r="L386" t="s">
        <v>4378</v>
      </c>
      <c r="N386" t="str">
        <f>VLOOKUP(TRIM(SUBSTITUTE(E386,CHAR(160),CHAR(32))),Metadata!B$1:J$2632,9,FALSE)</f>
        <v>prose</v>
      </c>
      <c r="O386">
        <f>VLOOKUP(TRIM(SUBSTITUTE(E386,CHAR(160),CHAR(32))),Metadata!B$1:K$2632,10,FALSE)</f>
        <v>38861</v>
      </c>
      <c r="P386" s="4" t="s">
        <v>9761</v>
      </c>
      <c r="Q386">
        <v>18</v>
      </c>
      <c r="R386">
        <v>21</v>
      </c>
    </row>
    <row r="387" spans="1:18" hidden="1" x14ac:dyDescent="0.25">
      <c r="A387">
        <v>389</v>
      </c>
      <c r="B387" t="s">
        <v>4354</v>
      </c>
      <c r="C387" t="s">
        <v>46</v>
      </c>
      <c r="D387" t="s">
        <v>47</v>
      </c>
      <c r="E387" t="s">
        <v>8246</v>
      </c>
      <c r="F387" t="str">
        <f>VLOOKUP(TRIM(SUBSTITUTE(E387,CHAR(160),CHAR(32))),Metadata!B$1:C$2632,2,FALSE)</f>
        <v>Du Laurens, Henri-Joseph, 1719-1797.</v>
      </c>
      <c r="G387" t="str">
        <f>VLOOKUP(TRIM(SUBSTITUTE(E387,CHAR(160),CHAR(32))),Metadata!B$1:D$2632,3,FALSE)</f>
        <v>Le compère Mathieu</v>
      </c>
      <c r="H387">
        <f>VLOOKUP(TRIM(SUBSTITUTE(E387,CHAR(160),CHAR(32))),Metadata!B$1:E$2632,4,FALSE)</f>
        <v>1766</v>
      </c>
      <c r="I387" t="s">
        <v>448</v>
      </c>
      <c r="K387" t="str">
        <f>VLOOKUP(TRIM(SUBSTITUTE(E387,CHAR(160),CHAR(32))),Metadata!B$1:H$2632,7,FALSE)</f>
        <v>roman</v>
      </c>
      <c r="L387" t="s">
        <v>4378</v>
      </c>
      <c r="N387" t="str">
        <f>VLOOKUP(TRIM(SUBSTITUTE(E387,CHAR(160),CHAR(32))),Metadata!B$1:J$2632,9,FALSE)</f>
        <v>prose</v>
      </c>
      <c r="O387">
        <f>VLOOKUP(TRIM(SUBSTITUTE(E387,CHAR(160),CHAR(32))),Metadata!B$1:K$2632,10,FALSE)</f>
        <v>145925</v>
      </c>
      <c r="P387" s="4" t="s">
        <v>9094</v>
      </c>
      <c r="Q387">
        <v>254</v>
      </c>
      <c r="R387">
        <v>258</v>
      </c>
    </row>
    <row r="388" spans="1:18" hidden="1" x14ac:dyDescent="0.25">
      <c r="A388">
        <v>390</v>
      </c>
      <c r="B388" t="s">
        <v>4354</v>
      </c>
      <c r="C388" t="s">
        <v>46</v>
      </c>
      <c r="D388" t="s">
        <v>47</v>
      </c>
      <c r="E388" t="s">
        <v>8277</v>
      </c>
      <c r="F388" t="str">
        <f>VLOOKUP(TRIM(SUBSTITUTE(E388,CHAR(160),CHAR(32))),Metadata!B$1:C$2632,2,FALSE)</f>
        <v>Holbach, Paul Henri Thiry, baron d', 1723-1789.</v>
      </c>
      <c r="G388" t="str">
        <f>VLOOKUP(TRIM(SUBSTITUTE(E388,CHAR(160),CHAR(32))),Metadata!B$1:D$2632,3,FALSE)</f>
        <v>La morale universelle, ou, Les devoirs de l'homme fondés sur sa nature.</v>
      </c>
      <c r="H388">
        <f>VLOOKUP(TRIM(SUBSTITUTE(E388,CHAR(160),CHAR(32))),Metadata!B$1:E$2632,4,FALSE)</f>
        <v>1776</v>
      </c>
      <c r="I388" t="s">
        <v>448</v>
      </c>
      <c r="K388" t="str">
        <f>VLOOKUP(TRIM(SUBSTITUTE(E388,CHAR(160),CHAR(32))),Metadata!B$1:H$2632,7,FALSE)</f>
        <v>traite ou essai</v>
      </c>
      <c r="L388" t="s">
        <v>4402</v>
      </c>
      <c r="N388" t="str">
        <f>VLOOKUP(TRIM(SUBSTITUTE(E388,CHAR(160),CHAR(32))),Metadata!B$1:J$2632,9,FALSE)</f>
        <v>prose</v>
      </c>
      <c r="O388">
        <f>VLOOKUP(TRIM(SUBSTITUTE(E388,CHAR(160),CHAR(32))),Metadata!B$1:K$2632,10,FALSE)</f>
        <v>217026</v>
      </c>
      <c r="P388" s="4" t="s">
        <v>12236</v>
      </c>
      <c r="Q388">
        <v>137</v>
      </c>
      <c r="R388">
        <v>141</v>
      </c>
    </row>
    <row r="389" spans="1:18" hidden="1" x14ac:dyDescent="0.25">
      <c r="A389">
        <v>391</v>
      </c>
      <c r="B389" t="s">
        <v>4354</v>
      </c>
      <c r="C389" t="s">
        <v>46</v>
      </c>
      <c r="D389" t="s">
        <v>47</v>
      </c>
      <c r="E389" t="s">
        <v>8212</v>
      </c>
      <c r="F389" t="str">
        <f>VLOOKUP(TRIM(SUBSTITUTE(E389,CHAR(160),CHAR(32))),Metadata!B$1:C$2632,2,FALSE)</f>
        <v>Condillac, Etienne Bonnot de, 1714-1780.</v>
      </c>
      <c r="G389" t="str">
        <f>VLOOKUP(TRIM(SUBSTITUTE(E389,CHAR(160),CHAR(32))),Metadata!B$1:D$2632,3,FALSE)</f>
        <v>Le commerce et le gouvernement</v>
      </c>
      <c r="H389">
        <f>VLOOKUP(TRIM(SUBSTITUTE(E389,CHAR(160),CHAR(32))),Metadata!B$1:E$2632,4,FALSE)</f>
        <v>1776</v>
      </c>
      <c r="I389" t="s">
        <v>448</v>
      </c>
      <c r="K389" t="str">
        <f>VLOOKUP(TRIM(SUBSTITUTE(E389,CHAR(160),CHAR(32))),Metadata!B$1:H$2632,7,FALSE)</f>
        <v>traite ou essai</v>
      </c>
      <c r="L389" t="s">
        <v>4402</v>
      </c>
      <c r="N389" t="str">
        <f>VLOOKUP(TRIM(SUBSTITUTE(E389,CHAR(160),CHAR(32))),Metadata!B$1:J$2632,9,FALSE)</f>
        <v>prose</v>
      </c>
      <c r="O389">
        <f>VLOOKUP(TRIM(SUBSTITUTE(E389,CHAR(160),CHAR(32))),Metadata!B$1:K$2632,10,FALSE)</f>
        <v>89868</v>
      </c>
      <c r="P389" s="4" t="s">
        <v>9762</v>
      </c>
      <c r="Q389">
        <v>149</v>
      </c>
      <c r="R389">
        <v>152</v>
      </c>
    </row>
    <row r="390" spans="1:18" hidden="1" x14ac:dyDescent="0.25">
      <c r="A390">
        <v>392</v>
      </c>
      <c r="B390" t="s">
        <v>4354</v>
      </c>
      <c r="C390" t="s">
        <v>46</v>
      </c>
      <c r="D390" t="s">
        <v>47</v>
      </c>
      <c r="E390" t="s">
        <v>8172</v>
      </c>
      <c r="F390" t="str">
        <f>VLOOKUP(TRIM(SUBSTITUTE(E390,CHAR(160),CHAR(32))),Metadata!B$1:C$2632,2,FALSE)</f>
        <v>Argens, Jean-Baptiste de Boyer, marquis d', 1704-1771.</v>
      </c>
      <c r="G390" t="str">
        <f>VLOOKUP(TRIM(SUBSTITUTE(E390,CHAR(160),CHAR(32))),Metadata!B$1:D$2632,3,FALSE)</f>
        <v>Lettres juives</v>
      </c>
      <c r="H390">
        <f>VLOOKUP(TRIM(SUBSTITUTE(E390,CHAR(160),CHAR(32))),Metadata!B$1:E$2632,4,FALSE)</f>
        <v>1738</v>
      </c>
      <c r="I390" t="s">
        <v>448</v>
      </c>
      <c r="K390" t="str">
        <f>VLOOKUP(TRIM(SUBSTITUTE(E390,CHAR(160),CHAR(32))),Metadata!B$1:H$2632,7,FALSE)</f>
        <v>melanges litteraires</v>
      </c>
      <c r="L390" t="s">
        <v>4389</v>
      </c>
      <c r="N390" t="str">
        <f>VLOOKUP(TRIM(SUBSTITUTE(E390,CHAR(160),CHAR(32))),Metadata!B$1:J$2632,9,FALSE)</f>
        <v>prose</v>
      </c>
      <c r="O390">
        <f>VLOOKUP(TRIM(SUBSTITUTE(E390,CHAR(160),CHAR(32))),Metadata!B$1:K$2632,10,FALSE)</f>
        <v>427095</v>
      </c>
      <c r="P390" s="4" t="s">
        <v>9763</v>
      </c>
      <c r="Q390">
        <v>28</v>
      </c>
      <c r="R390">
        <v>31</v>
      </c>
    </row>
    <row r="391" spans="1:18" hidden="1" x14ac:dyDescent="0.25">
      <c r="A391">
        <v>393</v>
      </c>
      <c r="B391" t="s">
        <v>4354</v>
      </c>
      <c r="C391" t="s">
        <v>46</v>
      </c>
      <c r="D391" t="s">
        <v>47</v>
      </c>
      <c r="E391" t="s">
        <v>8198</v>
      </c>
      <c r="F391" t="str">
        <f>VLOOKUP(TRIM(SUBSTITUTE(E391,CHAR(160),CHAR(32))),Metadata!B$1:C$2632,2,FALSE)</f>
        <v>Caylus, Anne Claude Philippe, comte de, 1692-1765.</v>
      </c>
      <c r="G391" t="str">
        <f>VLOOKUP(TRIM(SUBSTITUTE(E391,CHAR(160),CHAR(32))),Metadata!B$1:D$2632,3,FALSE)</f>
        <v>Féeries nouvelles</v>
      </c>
      <c r="H391">
        <f>VLOOKUP(TRIM(SUBSTITUTE(E391,CHAR(160),CHAR(32))),Metadata!B$1:E$2632,4,FALSE)</f>
        <v>1741</v>
      </c>
      <c r="I391" t="s">
        <v>448</v>
      </c>
      <c r="K391" t="str">
        <f>VLOOKUP(TRIM(SUBSTITUTE(E391,CHAR(160),CHAR(32))),Metadata!B$1:H$2632,7,FALSE)</f>
        <v>roman</v>
      </c>
      <c r="L391" t="s">
        <v>4378</v>
      </c>
      <c r="N391" t="str">
        <f>VLOOKUP(TRIM(SUBSTITUTE(E391,CHAR(160),CHAR(32))),Metadata!B$1:J$2632,9,FALSE)</f>
        <v>prose</v>
      </c>
      <c r="O391">
        <f>VLOOKUP(TRIM(SUBSTITUTE(E391,CHAR(160),CHAR(32))),Metadata!B$1:K$2632,10,FALSE)</f>
        <v>96718</v>
      </c>
      <c r="P391" s="4" t="s">
        <v>12237</v>
      </c>
      <c r="Q391">
        <v>95</v>
      </c>
      <c r="R391">
        <v>101</v>
      </c>
    </row>
    <row r="392" spans="1:18" hidden="1" x14ac:dyDescent="0.25">
      <c r="A392">
        <v>394</v>
      </c>
      <c r="B392" t="s">
        <v>4354</v>
      </c>
      <c r="C392" t="s">
        <v>46</v>
      </c>
      <c r="D392" t="s">
        <v>47</v>
      </c>
      <c r="E392" t="s">
        <v>8265</v>
      </c>
      <c r="F392" t="str">
        <f>VLOOKUP(TRIM(SUBSTITUTE(E392,CHAR(160),CHAR(32))),Metadata!B$1:C$2632,2,FALSE)</f>
        <v>Galiani, Ferdinando, 1728-1787.</v>
      </c>
      <c r="G392" t="str">
        <f>VLOOKUP(TRIM(SUBSTITUTE(E392,CHAR(160),CHAR(32))),Metadata!B$1:D$2632,3,FALSE)</f>
        <v>Dialogues sur le commerce des bleds.</v>
      </c>
      <c r="H392">
        <f>VLOOKUP(TRIM(SUBSTITUTE(E392,CHAR(160),CHAR(32))),Metadata!B$1:E$2632,4,FALSE)</f>
        <v>1770</v>
      </c>
      <c r="I392" t="s">
        <v>448</v>
      </c>
      <c r="K392" t="str">
        <f>VLOOKUP(TRIM(SUBSTITUTE(E392,CHAR(160),CHAR(32))),Metadata!B$1:H$2632,7,FALSE)</f>
        <v>traite ou essai</v>
      </c>
      <c r="L392" t="s">
        <v>4402</v>
      </c>
      <c r="N392" t="str">
        <f>VLOOKUP(TRIM(SUBSTITUTE(E392,CHAR(160),CHAR(32))),Metadata!B$1:J$2632,9,FALSE)</f>
        <v>prose</v>
      </c>
      <c r="O392">
        <f>VLOOKUP(TRIM(SUBSTITUTE(E392,CHAR(160),CHAR(32))),Metadata!B$1:K$2632,10,FALSE)</f>
        <v>81053</v>
      </c>
      <c r="P392" s="4" t="s">
        <v>12238</v>
      </c>
      <c r="Q392">
        <v>125</v>
      </c>
      <c r="R392">
        <v>128</v>
      </c>
    </row>
    <row r="393" spans="1:18" hidden="1" x14ac:dyDescent="0.25">
      <c r="A393">
        <v>395</v>
      </c>
      <c r="B393" t="s">
        <v>4354</v>
      </c>
      <c r="C393" t="s">
        <v>46</v>
      </c>
      <c r="D393" t="s">
        <v>47</v>
      </c>
      <c r="E393" t="s">
        <v>8240</v>
      </c>
      <c r="F393" t="str">
        <f>VLOOKUP(TRIM(SUBSTITUTE(E393,CHAR(160),CHAR(32))),Metadata!B$1:C$2632,2,FALSE)</f>
        <v>Diderot, Denis, 1713-1784.</v>
      </c>
      <c r="G393" t="str">
        <f>VLOOKUP(TRIM(SUBSTITUTE(E393,CHAR(160),CHAR(32))),Metadata!B$1:D$2632,3,FALSE)</f>
        <v>Lettres à Sophie Volland</v>
      </c>
      <c r="H393">
        <f>VLOOKUP(TRIM(SUBSTITUTE(E393,CHAR(160),CHAR(32))),Metadata!B$1:E$2632,4,FALSE)</f>
        <v>1774</v>
      </c>
      <c r="I393" t="s">
        <v>448</v>
      </c>
      <c r="K393" t="str">
        <f>VLOOKUP(TRIM(SUBSTITUTE(E393,CHAR(160),CHAR(32))),Metadata!B$1:H$2632,7,FALSE)</f>
        <v>correspondance</v>
      </c>
      <c r="L393" t="s">
        <v>4542</v>
      </c>
      <c r="N393" t="str">
        <f>VLOOKUP(TRIM(SUBSTITUTE(E393,CHAR(160),CHAR(32))),Metadata!B$1:J$2632,9,FALSE)</f>
        <v>prose</v>
      </c>
      <c r="O393">
        <f>VLOOKUP(TRIM(SUBSTITUTE(E393,CHAR(160),CHAR(32))),Metadata!B$1:K$2632,10,FALSE)</f>
        <v>167497</v>
      </c>
      <c r="P393" s="4" t="s">
        <v>9764</v>
      </c>
      <c r="Q393">
        <v>24</v>
      </c>
      <c r="R393">
        <v>27</v>
      </c>
    </row>
    <row r="394" spans="1:18" hidden="1" x14ac:dyDescent="0.25">
      <c r="A394">
        <v>396</v>
      </c>
      <c r="B394" t="s">
        <v>4354</v>
      </c>
      <c r="C394" t="s">
        <v>46</v>
      </c>
      <c r="D394" t="s">
        <v>47</v>
      </c>
      <c r="E394" t="s">
        <v>8203</v>
      </c>
      <c r="F394" t="str">
        <f>VLOOKUP(TRIM(SUBSTITUTE(E394,CHAR(160),CHAR(32))),Metadata!B$1:C$2632,2,FALSE)</f>
        <v>Charrière, Isabelle de, 1740-1805</v>
      </c>
      <c r="G394" t="str">
        <f>VLOOKUP(TRIM(SUBSTITUTE(E394,CHAR(160),CHAR(32))),Metadata!B$1:D$2632,3,FALSE)</f>
        <v>Correspondance</v>
      </c>
      <c r="H394">
        <f>VLOOKUP(TRIM(SUBSTITUTE(E394,CHAR(160),CHAR(32))),Metadata!B$1:E$2632,4,FALSE)</f>
        <v>1792</v>
      </c>
      <c r="I394" t="s">
        <v>448</v>
      </c>
      <c r="K394" t="str">
        <f>VLOOKUP(TRIM(SUBSTITUTE(E394,CHAR(160),CHAR(32))),Metadata!B$1:H$2632,7,FALSE)</f>
        <v>correspondance</v>
      </c>
      <c r="L394" t="s">
        <v>4542</v>
      </c>
      <c r="N394" t="str">
        <f>VLOOKUP(TRIM(SUBSTITUTE(E394,CHAR(160),CHAR(32))),Metadata!B$1:J$2632,9,FALSE)</f>
        <v/>
      </c>
      <c r="O394">
        <f>VLOOKUP(TRIM(SUBSTITUTE(E394,CHAR(160),CHAR(32))),Metadata!B$1:K$2632,10,FALSE)</f>
        <v>11436</v>
      </c>
      <c r="P394" s="4" t="s">
        <v>12239</v>
      </c>
      <c r="Q394">
        <v>124</v>
      </c>
      <c r="R394">
        <v>127</v>
      </c>
    </row>
    <row r="395" spans="1:18" hidden="1" x14ac:dyDescent="0.25">
      <c r="A395">
        <v>397</v>
      </c>
      <c r="B395" t="s">
        <v>4354</v>
      </c>
      <c r="C395" t="s">
        <v>46</v>
      </c>
      <c r="D395" t="s">
        <v>47</v>
      </c>
      <c r="E395" t="s">
        <v>8375</v>
      </c>
      <c r="F395" t="str">
        <f>VLOOKUP(TRIM(SUBSTITUTE(E395,CHAR(160),CHAR(32))),Metadata!B$1:C$2632,2,FALSE)</f>
        <v>Robinet, J. B. (Jean Baptiste), 1735-1820.</v>
      </c>
      <c r="G395" t="str">
        <f>VLOOKUP(TRIM(SUBSTITUTE(E395,CHAR(160),CHAR(32))),Metadata!B$1:D$2632,3,FALSE)</f>
        <v>De la nature</v>
      </c>
      <c r="H395">
        <f>VLOOKUP(TRIM(SUBSTITUTE(E395,CHAR(160),CHAR(32))),Metadata!B$1:E$2632,4,FALSE)</f>
        <v>1761</v>
      </c>
      <c r="I395" t="s">
        <v>448</v>
      </c>
      <c r="K395" t="str">
        <f>VLOOKUP(TRIM(SUBSTITUTE(E395,CHAR(160),CHAR(32))),Metadata!B$1:H$2632,7,FALSE)</f>
        <v>traite ou essai</v>
      </c>
      <c r="L395" t="s">
        <v>4402</v>
      </c>
      <c r="N395" t="str">
        <f>VLOOKUP(TRIM(SUBSTITUTE(E395,CHAR(160),CHAR(32))),Metadata!B$1:J$2632,9,FALSE)</f>
        <v>prose</v>
      </c>
      <c r="O395">
        <f>VLOOKUP(TRIM(SUBSTITUTE(E395,CHAR(160),CHAR(32))),Metadata!B$1:K$2632,10,FALSE)</f>
        <v>92631</v>
      </c>
      <c r="P395" s="4" t="s">
        <v>9765</v>
      </c>
      <c r="Q395">
        <v>386</v>
      </c>
      <c r="R395">
        <v>389</v>
      </c>
    </row>
    <row r="396" spans="1:18" hidden="1" x14ac:dyDescent="0.25">
      <c r="A396">
        <v>398</v>
      </c>
      <c r="B396" t="s">
        <v>4354</v>
      </c>
      <c r="C396" t="s">
        <v>46</v>
      </c>
      <c r="D396" t="s">
        <v>47</v>
      </c>
      <c r="E396" t="s">
        <v>8245</v>
      </c>
      <c r="F396" t="str">
        <f>VLOOKUP(TRIM(SUBSTITUTE(E396,CHAR(160),CHAR(32))),Metadata!B$1:C$2632,2,FALSE)</f>
        <v>Du Halde, J.-B. (Jean-Baptiste), 1674-1743.</v>
      </c>
      <c r="G396" t="str">
        <f>VLOOKUP(TRIM(SUBSTITUTE(E396,CHAR(160),CHAR(32))),Metadata!B$1:D$2632,3,FALSE)</f>
        <v>Description géographique, historique, chronologique, politique, et physique de l'empire de la Chine et de la Tartarie chinoise: enrichie des cartes générales et particulières de ces pays, de la carte générale des cartes particulières du Thibet, de la Corée: ornée d'un grand nombre de figures et de vignettes gravées en taille-douce</v>
      </c>
      <c r="H396">
        <f>VLOOKUP(TRIM(SUBSTITUTE(E396,CHAR(160),CHAR(32))),Metadata!B$1:E$2632,4,FALSE)</f>
        <v>1735</v>
      </c>
      <c r="I396" t="s">
        <v>448</v>
      </c>
      <c r="K396" t="str">
        <f>VLOOKUP(TRIM(SUBSTITUTE(E396,CHAR(160),CHAR(32))),Metadata!B$1:H$2632,7,FALSE)</f>
        <v>recit de voyage</v>
      </c>
      <c r="L396" t="s">
        <v>4870</v>
      </c>
      <c r="N396" t="str">
        <f>VLOOKUP(TRIM(SUBSTITUTE(E396,CHAR(160),CHAR(32))),Metadata!B$1:J$2632,9,FALSE)</f>
        <v>prose</v>
      </c>
      <c r="O396">
        <f>VLOOKUP(TRIM(SUBSTITUTE(E396,CHAR(160),CHAR(32))),Metadata!B$1:K$2632,10,FALSE)</f>
        <v>152712</v>
      </c>
      <c r="P396" s="4" t="s">
        <v>9766</v>
      </c>
      <c r="Q396">
        <v>25</v>
      </c>
      <c r="R396">
        <v>28</v>
      </c>
    </row>
    <row r="397" spans="1:18" hidden="1" x14ac:dyDescent="0.25">
      <c r="A397">
        <v>399</v>
      </c>
      <c r="B397" t="s">
        <v>4354</v>
      </c>
      <c r="C397" t="s">
        <v>46</v>
      </c>
      <c r="D397" t="s">
        <v>47</v>
      </c>
      <c r="E397" t="s">
        <v>8292</v>
      </c>
      <c r="F397" t="str">
        <f>VLOOKUP(TRIM(SUBSTITUTE(E397,CHAR(160),CHAR(32))),Metadata!B$1:C$2632,2,FALSE)</f>
        <v>La Pérouse, Jean-François de Galaup, comte de, 1741-1788.</v>
      </c>
      <c r="G397" t="str">
        <f>VLOOKUP(TRIM(SUBSTITUTE(E397,CHAR(160),CHAR(32))),Metadata!B$1:D$2632,3,FALSE)</f>
        <v>Voyage de la Pérouse</v>
      </c>
      <c r="H397">
        <f>VLOOKUP(TRIM(SUBSTITUTE(E397,CHAR(160),CHAR(32))),Metadata!B$1:E$2632,4,FALSE)</f>
        <v>1797</v>
      </c>
      <c r="I397" t="s">
        <v>448</v>
      </c>
      <c r="K397" t="str">
        <f>VLOOKUP(TRIM(SUBSTITUTE(E397,CHAR(160),CHAR(32))),Metadata!B$1:H$2632,7,FALSE)</f>
        <v>recit de voyage</v>
      </c>
      <c r="L397" t="s">
        <v>4870</v>
      </c>
      <c r="N397" t="str">
        <f>VLOOKUP(TRIM(SUBSTITUTE(E397,CHAR(160),CHAR(32))),Metadata!B$1:J$2632,9,FALSE)</f>
        <v>prose</v>
      </c>
      <c r="O397">
        <f>VLOOKUP(TRIM(SUBSTITUTE(E397,CHAR(160),CHAR(32))),Metadata!B$1:K$2632,10,FALSE)</f>
        <v>299579</v>
      </c>
      <c r="P397" s="4" t="s">
        <v>12240</v>
      </c>
      <c r="Q397">
        <v>296</v>
      </c>
      <c r="R397">
        <v>299</v>
      </c>
    </row>
    <row r="398" spans="1:18" hidden="1" x14ac:dyDescent="0.25">
      <c r="A398">
        <v>400</v>
      </c>
      <c r="B398" t="s">
        <v>4354</v>
      </c>
      <c r="C398" t="s">
        <v>46</v>
      </c>
      <c r="D398" t="s">
        <v>47</v>
      </c>
      <c r="E398" t="s">
        <v>8266</v>
      </c>
      <c r="F398" t="str">
        <f>VLOOKUP(TRIM(SUBSTITUTE(E398,CHAR(160),CHAR(32))),Metadata!B$1:C$2632,2,FALSE)</f>
        <v>Galland, Antoine, 1646-1715.</v>
      </c>
      <c r="G398" t="str">
        <f>VLOOKUP(TRIM(SUBSTITUTE(E398,CHAR(160),CHAR(32))),Metadata!B$1:D$2632,3,FALSE)</f>
        <v>Mille et Une Nuits (Les)</v>
      </c>
      <c r="H398">
        <f>VLOOKUP(TRIM(SUBSTITUTE(E398,CHAR(160),CHAR(32))),Metadata!B$1:E$2632,4,FALSE)</f>
        <v>1704</v>
      </c>
      <c r="I398" t="s">
        <v>448</v>
      </c>
      <c r="K398" t="str">
        <f>VLOOKUP(TRIM(SUBSTITUTE(E398,CHAR(160),CHAR(32))),Metadata!B$1:H$2632,7,FALSE)</f>
        <v>Narratif, Conte</v>
      </c>
      <c r="L398" t="s">
        <v>4970</v>
      </c>
      <c r="N398" t="str">
        <f>VLOOKUP(TRIM(SUBSTITUTE(E398,CHAR(160),CHAR(32))),Metadata!B$1:J$2632,9,FALSE)</f>
        <v/>
      </c>
      <c r="O398">
        <f>VLOOKUP(TRIM(SUBSTITUTE(E398,CHAR(160),CHAR(32))),Metadata!B$1:K$2632,10,FALSE)</f>
        <v>557378</v>
      </c>
      <c r="P398" s="4" t="s">
        <v>9767</v>
      </c>
      <c r="Q398">
        <v>184</v>
      </c>
      <c r="R398">
        <v>188</v>
      </c>
    </row>
    <row r="399" spans="1:18" hidden="1" x14ac:dyDescent="0.25">
      <c r="A399">
        <v>401</v>
      </c>
      <c r="B399" t="s">
        <v>4354</v>
      </c>
      <c r="C399" t="s">
        <v>46</v>
      </c>
      <c r="D399" t="s">
        <v>47</v>
      </c>
      <c r="E399" t="s">
        <v>8579</v>
      </c>
      <c r="F399" t="str">
        <f>VLOOKUP(TRIM(SUBSTITUTE(E399,CHAR(160),CHAR(32))),Metadata!B$1:C$2632,2,FALSE)</f>
        <v>Jouy, Etienne de, 1764-1846.</v>
      </c>
      <c r="G399" t="str">
        <f>VLOOKUP(TRIM(SUBSTITUTE(E399,CHAR(160),CHAR(32))),Metadata!B$1:D$2632,3,FALSE)</f>
        <v>L'hermite de la Chaussée-d'Antin, ou, Observations sur les moeurs et les usages parisiens au commencement du XIXe siècle. 1813:</v>
      </c>
      <c r="H399">
        <f>VLOOKUP(TRIM(SUBSTITUTE(E399,CHAR(160),CHAR(32))),Metadata!B$1:E$2632,4,FALSE)</f>
        <v>1813</v>
      </c>
      <c r="I399" t="s">
        <v>450</v>
      </c>
      <c r="K399" t="str">
        <f>VLOOKUP(TRIM(SUBSTITUTE(E399,CHAR(160),CHAR(32))),Metadata!B$1:H$2632,7,FALSE)</f>
        <v>traite ou essai</v>
      </c>
      <c r="L399" t="s">
        <v>4402</v>
      </c>
      <c r="N399" t="str">
        <f>VLOOKUP(TRIM(SUBSTITUTE(E399,CHAR(160),CHAR(32))),Metadata!B$1:J$2632,9,FALSE)</f>
        <v>prose</v>
      </c>
      <c r="O399">
        <f>VLOOKUP(TRIM(SUBSTITUTE(E399,CHAR(160),CHAR(32))),Metadata!B$1:K$2632,10,FALSE)</f>
        <v>137489</v>
      </c>
      <c r="P399" s="4" t="s">
        <v>9095</v>
      </c>
      <c r="Q399">
        <v>143</v>
      </c>
      <c r="R399">
        <v>147</v>
      </c>
    </row>
    <row r="400" spans="1:18" hidden="1" x14ac:dyDescent="0.25">
      <c r="A400">
        <v>402</v>
      </c>
      <c r="B400" t="s">
        <v>4354</v>
      </c>
      <c r="C400" t="s">
        <v>46</v>
      </c>
      <c r="D400" t="s">
        <v>47</v>
      </c>
      <c r="E400" t="s">
        <v>8708</v>
      </c>
      <c r="F400" t="str">
        <f>VLOOKUP(TRIM(SUBSTITUTE(E400,CHAR(160),CHAR(32))),Metadata!B$1:C$2632,2,FALSE)</f>
        <v>Vogüé, Eugène-Melchior, vicomte de, 1848-1910.</v>
      </c>
      <c r="G400" t="str">
        <f>VLOOKUP(TRIM(SUBSTITUTE(E400,CHAR(160),CHAR(32))),Metadata!B$1:D$2632,3,FALSE)</f>
        <v>Les morts qui parlent</v>
      </c>
      <c r="H400">
        <f>VLOOKUP(TRIM(SUBSTITUTE(E400,CHAR(160),CHAR(32))),Metadata!B$1:E$2632,4,FALSE)</f>
        <v>1899</v>
      </c>
      <c r="I400" t="s">
        <v>450</v>
      </c>
      <c r="K400" t="str">
        <f>VLOOKUP(TRIM(SUBSTITUTE(E400,CHAR(160),CHAR(32))),Metadata!B$1:H$2632,7,FALSE)</f>
        <v>roman</v>
      </c>
      <c r="L400" t="s">
        <v>4378</v>
      </c>
      <c r="N400" t="str">
        <f>VLOOKUP(TRIM(SUBSTITUTE(E400,CHAR(160),CHAR(32))),Metadata!B$1:J$2632,9,FALSE)</f>
        <v>prose</v>
      </c>
      <c r="O400">
        <f>VLOOKUP(TRIM(SUBSTITUTE(E400,CHAR(160),CHAR(32))),Metadata!B$1:K$2632,10,FALSE)</f>
        <v>105097</v>
      </c>
      <c r="P400" s="4" t="s">
        <v>9768</v>
      </c>
      <c r="Q400">
        <v>19</v>
      </c>
      <c r="R400">
        <v>22</v>
      </c>
    </row>
    <row r="401" spans="1:18" hidden="1" x14ac:dyDescent="0.25">
      <c r="A401">
        <v>403</v>
      </c>
      <c r="B401" t="s">
        <v>4354</v>
      </c>
      <c r="C401" t="s">
        <v>46</v>
      </c>
      <c r="D401" t="s">
        <v>47</v>
      </c>
      <c r="E401" t="s">
        <v>8487</v>
      </c>
      <c r="F401" t="str">
        <f>VLOOKUP(TRIM(SUBSTITUTE(E401,CHAR(160),CHAR(32))),Metadata!B$1:C$2632,2,FALSE)</f>
        <v>Dumas, Alexandre (père), 1802-1870.</v>
      </c>
      <c r="G401" t="str">
        <f>VLOOKUP(TRIM(SUBSTITUTE(E401,CHAR(160),CHAR(32))),Metadata!B$1:D$2632,3,FALSE)</f>
        <v>Bâtard de Mauléon (Le)</v>
      </c>
      <c r="H401">
        <f>VLOOKUP(TRIM(SUBSTITUTE(E401,CHAR(160),CHAR(32))),Metadata!B$1:E$2632,4,FALSE)</f>
        <v>1846</v>
      </c>
      <c r="I401" t="s">
        <v>450</v>
      </c>
      <c r="K401" t="str">
        <f>VLOOKUP(TRIM(SUBSTITUTE(E401,CHAR(160),CHAR(32))),Metadata!B$1:H$2632,7,FALSE)</f>
        <v>Narratif, Roman</v>
      </c>
      <c r="L401" t="s">
        <v>4786</v>
      </c>
      <c r="N401" t="str">
        <f>VLOOKUP(TRIM(SUBSTITUTE(E401,CHAR(160),CHAR(32))),Metadata!B$1:J$2632,9,FALSE)</f>
        <v/>
      </c>
      <c r="O401">
        <f>VLOOKUP(TRIM(SUBSTITUTE(E401,CHAR(160),CHAR(32))),Metadata!B$1:K$2632,10,FALSE)</f>
        <v>212187</v>
      </c>
      <c r="P401" s="4" t="s">
        <v>9769</v>
      </c>
      <c r="Q401">
        <v>19</v>
      </c>
      <c r="R401">
        <v>22</v>
      </c>
    </row>
    <row r="402" spans="1:18" hidden="1" x14ac:dyDescent="0.25">
      <c r="A402">
        <v>404</v>
      </c>
      <c r="B402" t="s">
        <v>4354</v>
      </c>
      <c r="C402" t="s">
        <v>46</v>
      </c>
      <c r="D402" t="s">
        <v>47</v>
      </c>
      <c r="E402" t="s">
        <v>8036</v>
      </c>
      <c r="F402" t="str">
        <f>VLOOKUP(TRIM(SUBSTITUTE(E402,CHAR(160),CHAR(32))),Metadata!B$1:C$2632,2,FALSE)</f>
        <v>Dangeau, Philippe de Courcillon, marquis de, 1638-1720.</v>
      </c>
      <c r="G402" t="str">
        <f>VLOOKUP(TRIM(SUBSTITUTE(E402,CHAR(160),CHAR(32))),Metadata!B$1:D$2632,3,FALSE)</f>
        <v>Journal T. 1 1684-1685-1686</v>
      </c>
      <c r="H402">
        <f>VLOOKUP(TRIM(SUBSTITUTE(E402,CHAR(160),CHAR(32))),Metadata!B$1:E$2632,4,FALSE)</f>
        <v>1686</v>
      </c>
      <c r="I402" t="s">
        <v>450</v>
      </c>
      <c r="K402" t="str">
        <f>VLOOKUP(TRIM(SUBSTITUTE(E402,CHAR(160),CHAR(32))),Metadata!B$1:H$2632,7,FALSE)</f>
        <v>memoires</v>
      </c>
      <c r="L402" t="s">
        <v>4481</v>
      </c>
      <c r="N402" t="str">
        <f>VLOOKUP(TRIM(SUBSTITUTE(E402,CHAR(160),CHAR(32))),Metadata!B$1:J$2632,9,FALSE)</f>
        <v>prose</v>
      </c>
      <c r="O402">
        <f>VLOOKUP(TRIM(SUBSTITUTE(E402,CHAR(160),CHAR(32))),Metadata!B$1:K$2632,10,FALSE)</f>
        <v>131667</v>
      </c>
      <c r="P402" s="10" t="s">
        <v>9770</v>
      </c>
      <c r="Q402">
        <v>12</v>
      </c>
      <c r="R402">
        <v>15</v>
      </c>
    </row>
    <row r="403" spans="1:18" hidden="1" x14ac:dyDescent="0.25">
      <c r="A403">
        <v>405</v>
      </c>
      <c r="B403" t="s">
        <v>4354</v>
      </c>
      <c r="C403" t="s">
        <v>46</v>
      </c>
      <c r="D403" t="s">
        <v>47</v>
      </c>
      <c r="E403" t="s">
        <v>8438</v>
      </c>
      <c r="F403" t="str">
        <f>VLOOKUP(TRIM(SUBSTITUTE(E403,CHAR(160),CHAR(32))),Metadata!B$1:C$2632,2,FALSE)</f>
        <v>Baudelaire, Charles, 1821-1867.</v>
      </c>
      <c r="G403" t="str">
        <f>VLOOKUP(TRIM(SUBSTITUTE(E403,CHAR(160),CHAR(32))),Metadata!B$1:D$2632,3,FALSE)</f>
        <v>Les paradis artificiels: Du vin et du haschisch, Le poème du haschisch, Un mangeur d'opium</v>
      </c>
      <c r="H403">
        <f>VLOOKUP(TRIM(SUBSTITUTE(E403,CHAR(160),CHAR(32))),Metadata!B$1:E$2632,4,FALSE)</f>
        <v>1860</v>
      </c>
      <c r="I403" t="s">
        <v>450</v>
      </c>
      <c r="K403" t="str">
        <f>VLOOKUP(TRIM(SUBSTITUTE(E403,CHAR(160),CHAR(32))),Metadata!B$1:H$2632,7,FALSE)</f>
        <v>traite ou essai</v>
      </c>
      <c r="L403" t="s">
        <v>4402</v>
      </c>
      <c r="N403" t="str">
        <f>VLOOKUP(TRIM(SUBSTITUTE(E403,CHAR(160),CHAR(32))),Metadata!B$1:J$2632,9,FALSE)</f>
        <v>prose</v>
      </c>
      <c r="O403">
        <f>VLOOKUP(TRIM(SUBSTITUTE(E403,CHAR(160),CHAR(32))),Metadata!B$1:K$2632,10,FALSE)</f>
        <v>54590</v>
      </c>
      <c r="P403" s="4" t="s">
        <v>9096</v>
      </c>
      <c r="Q403">
        <v>118</v>
      </c>
      <c r="R403">
        <v>121</v>
      </c>
    </row>
    <row r="404" spans="1:18" hidden="1" x14ac:dyDescent="0.25">
      <c r="A404">
        <v>406</v>
      </c>
      <c r="B404" t="s">
        <v>4354</v>
      </c>
      <c r="C404" t="s">
        <v>46</v>
      </c>
      <c r="D404" t="s">
        <v>47</v>
      </c>
      <c r="E404" t="s">
        <v>8556</v>
      </c>
      <c r="F404" t="str">
        <f>VLOOKUP(TRIM(SUBSTITUTE(E404,CHAR(160),CHAR(32))),Metadata!B$1:C$2632,2,FALSE)</f>
        <v>Gobineau, Arthur, comte de, 1816-1882.</v>
      </c>
      <c r="G404" t="str">
        <f>VLOOKUP(TRIM(SUBSTITUTE(E404,CHAR(160),CHAR(32))),Metadata!B$1:D$2632,3,FALSE)</f>
        <v>Correspondance d'Alexis de Tocqueville et d'Arthur de Gobineau</v>
      </c>
      <c r="H404">
        <f>VLOOKUP(TRIM(SUBSTITUTE(E404,CHAR(160),CHAR(32))),Metadata!B$1:E$2632,4,FALSE)</f>
        <v>1859</v>
      </c>
      <c r="I404" t="s">
        <v>450</v>
      </c>
      <c r="K404" t="str">
        <f>VLOOKUP(TRIM(SUBSTITUTE(E404,CHAR(160),CHAR(32))),Metadata!B$1:H$2632,7,FALSE)</f>
        <v>correspondance</v>
      </c>
      <c r="L404" t="s">
        <v>4542</v>
      </c>
      <c r="N404" t="str">
        <f>VLOOKUP(TRIM(SUBSTITUTE(E404,CHAR(160),CHAR(32))),Metadata!B$1:J$2632,9,FALSE)</f>
        <v>prose</v>
      </c>
      <c r="O404">
        <f>VLOOKUP(TRIM(SUBSTITUTE(E404,CHAR(160),CHAR(32))),Metadata!B$1:K$2632,10,FALSE)</f>
        <v>61866</v>
      </c>
      <c r="P404" s="4" t="s">
        <v>9771</v>
      </c>
      <c r="Q404">
        <v>144</v>
      </c>
      <c r="R404">
        <v>147</v>
      </c>
    </row>
    <row r="405" spans="1:18" hidden="1" x14ac:dyDescent="0.25">
      <c r="A405">
        <v>407</v>
      </c>
      <c r="B405" t="s">
        <v>4354</v>
      </c>
      <c r="C405" t="s">
        <v>46</v>
      </c>
      <c r="D405" t="s">
        <v>47</v>
      </c>
      <c r="E405" t="s">
        <v>7894</v>
      </c>
      <c r="F405" t="str">
        <f>VLOOKUP(TRIM(SUBSTITUTE(E405,CHAR(160),CHAR(32))),Metadata!B$1:C$2632,2,FALSE)</f>
        <v>Michelet, Jules, 1798-1874.</v>
      </c>
      <c r="G405" t="str">
        <f>VLOOKUP(TRIM(SUBSTITUTE(E405,CHAR(160),CHAR(32))),Metadata!B$1:D$2632,3,FALSE)</f>
        <v>Histoire de France</v>
      </c>
      <c r="H405">
        <f>VLOOKUP(TRIM(SUBSTITUTE(E405,CHAR(160),CHAR(32))),Metadata!B$1:E$2632,4,FALSE)</f>
        <v>1893</v>
      </c>
      <c r="I405" t="s">
        <v>450</v>
      </c>
      <c r="K405" t="str">
        <f>VLOOKUP(TRIM(SUBSTITUTE(E405,CHAR(160),CHAR(32))),Metadata!B$1:H$2632,7,FALSE)</f>
        <v>traite</v>
      </c>
      <c r="L405" t="s">
        <v>4417</v>
      </c>
      <c r="N405" t="str">
        <f>VLOOKUP(TRIM(SUBSTITUTE(E405,CHAR(160),CHAR(32))),Metadata!B$1:J$2632,9,FALSE)</f>
        <v/>
      </c>
      <c r="O405">
        <f>VLOOKUP(TRIM(SUBSTITUTE(E405,CHAR(160),CHAR(32))),Metadata!B$1:K$2632,10,FALSE)</f>
        <v>119715</v>
      </c>
      <c r="P405" s="4" t="s">
        <v>9772</v>
      </c>
      <c r="Q405">
        <v>136</v>
      </c>
      <c r="R405">
        <v>139</v>
      </c>
    </row>
    <row r="406" spans="1:18" hidden="1" x14ac:dyDescent="0.25">
      <c r="A406">
        <v>408</v>
      </c>
      <c r="B406" t="s">
        <v>4354</v>
      </c>
      <c r="C406" t="s">
        <v>46</v>
      </c>
      <c r="D406" t="s">
        <v>47</v>
      </c>
      <c r="E406" t="s">
        <v>6174</v>
      </c>
      <c r="F406" t="str">
        <f>VLOOKUP(TRIM(SUBSTITUTE(E406,CHAR(160),CHAR(32))),Metadata!B$1:C$2632,2,FALSE)</f>
        <v>Proudhon, P.-J. (Pierre-Joseph), 1809-1865.</v>
      </c>
      <c r="G406" t="str">
        <f>VLOOKUP(TRIM(SUBSTITUTE(E406,CHAR(160),CHAR(32))),Metadata!B$1:D$2632,3,FALSE)</f>
        <v>Système des contradictions économiques ou Philosophie de la misère.</v>
      </c>
      <c r="H406">
        <f>VLOOKUP(TRIM(SUBSTITUTE(E406,CHAR(160),CHAR(32))),Metadata!B$1:E$2632,4,FALSE)</f>
        <v>1846</v>
      </c>
      <c r="I406" t="s">
        <v>450</v>
      </c>
      <c r="K406" t="str">
        <f>VLOOKUP(TRIM(SUBSTITUTE(E406,CHAR(160),CHAR(32))),Metadata!B$1:H$2632,7,FALSE)</f>
        <v>traite</v>
      </c>
      <c r="L406" t="s">
        <v>4417</v>
      </c>
      <c r="N406" t="str">
        <f>VLOOKUP(TRIM(SUBSTITUTE(E406,CHAR(160),CHAR(32))),Metadata!B$1:J$2632,9,FALSE)</f>
        <v/>
      </c>
      <c r="O406">
        <f>VLOOKUP(TRIM(SUBSTITUTE(E406,CHAR(160),CHAR(32))),Metadata!B$1:K$2632,10,FALSE)</f>
        <v>83914</v>
      </c>
      <c r="P406" s="4" t="s">
        <v>9773</v>
      </c>
      <c r="Q406">
        <v>230</v>
      </c>
      <c r="R406">
        <v>233</v>
      </c>
    </row>
    <row r="407" spans="1:18" hidden="1" x14ac:dyDescent="0.25">
      <c r="A407">
        <v>409</v>
      </c>
      <c r="B407" t="s">
        <v>4354</v>
      </c>
      <c r="C407" t="s">
        <v>46</v>
      </c>
      <c r="D407" t="s">
        <v>47</v>
      </c>
      <c r="E407" t="s">
        <v>8507</v>
      </c>
      <c r="F407" t="str">
        <f>VLOOKUP(TRIM(SUBSTITUTE(E407,CHAR(160),CHAR(32))),Metadata!B$1:C$2632,2,FALSE)</f>
        <v>Dumas, Alexandre, 1802-1870.</v>
      </c>
      <c r="G407" t="str">
        <f>VLOOKUP(TRIM(SUBSTITUTE(E407,CHAR(160),CHAR(32))),Metadata!B$1:D$2632,3,FALSE)</f>
        <v>Le comte de Monte-Cristo</v>
      </c>
      <c r="H407">
        <f>VLOOKUP(TRIM(SUBSTITUTE(E407,CHAR(160),CHAR(32))),Metadata!B$1:E$2632,4,FALSE)</f>
        <v>1846</v>
      </c>
      <c r="I407" t="s">
        <v>450</v>
      </c>
      <c r="K407" t="str">
        <f>VLOOKUP(TRIM(SUBSTITUTE(E407,CHAR(160),CHAR(32))),Metadata!B$1:H$2632,7,FALSE)</f>
        <v>roman</v>
      </c>
      <c r="L407" t="s">
        <v>4378</v>
      </c>
      <c r="N407" t="str">
        <f>VLOOKUP(TRIM(SUBSTITUTE(E407,CHAR(160),CHAR(32))),Metadata!B$1:J$2632,9,FALSE)</f>
        <v>prose</v>
      </c>
      <c r="O407">
        <f>VLOOKUP(TRIM(SUBSTITUTE(E407,CHAR(160),CHAR(32))),Metadata!B$1:K$2632,10,FALSE)</f>
        <v>512538</v>
      </c>
      <c r="P407" s="4" t="s">
        <v>12241</v>
      </c>
      <c r="Q407">
        <v>27</v>
      </c>
      <c r="R407">
        <v>30</v>
      </c>
    </row>
    <row r="408" spans="1:18" hidden="1" x14ac:dyDescent="0.25">
      <c r="A408">
        <v>410</v>
      </c>
      <c r="B408" t="s">
        <v>4354</v>
      </c>
      <c r="C408" t="s">
        <v>46</v>
      </c>
      <c r="D408" t="s">
        <v>47</v>
      </c>
      <c r="E408" t="s">
        <v>6634</v>
      </c>
      <c r="F408" t="str">
        <f>VLOOKUP(TRIM(SUBSTITUTE(E408,CHAR(160),CHAR(32))),Metadata!B$1:C$2632,2,FALSE)</f>
        <v>Taine, Hippolyte, 1828-1893.</v>
      </c>
      <c r="G408" t="str">
        <f>VLOOKUP(TRIM(SUBSTITUTE(E408,CHAR(160),CHAR(32))),Metadata!B$1:D$2632,3,FALSE)</f>
        <v>Les origines de la France contemporaine. La révolution: le gouvernement révolutionnaire</v>
      </c>
      <c r="H408">
        <f>VLOOKUP(TRIM(SUBSTITUTE(E408,CHAR(160),CHAR(32))),Metadata!B$1:E$2632,4,FALSE)</f>
        <v>1884</v>
      </c>
      <c r="I408" t="s">
        <v>450</v>
      </c>
      <c r="K408" t="str">
        <f>VLOOKUP(TRIM(SUBSTITUTE(E408,CHAR(160),CHAR(32))),Metadata!B$1:H$2632,7,FALSE)</f>
        <v>traite</v>
      </c>
      <c r="L408" t="s">
        <v>4417</v>
      </c>
      <c r="N408" t="str">
        <f>VLOOKUP(TRIM(SUBSTITUTE(E408,CHAR(160),CHAR(32))),Metadata!B$1:J$2632,9,FALSE)</f>
        <v/>
      </c>
      <c r="O408">
        <f>VLOOKUP(TRIM(SUBSTITUTE(E408,CHAR(160),CHAR(32))),Metadata!B$1:K$2632,10,FALSE)</f>
        <v>237396</v>
      </c>
      <c r="P408" s="4" t="s">
        <v>9097</v>
      </c>
      <c r="Q408">
        <v>55</v>
      </c>
      <c r="R408">
        <v>59</v>
      </c>
    </row>
    <row r="409" spans="1:18" hidden="1" x14ac:dyDescent="0.25">
      <c r="A409">
        <v>411</v>
      </c>
      <c r="B409" t="s">
        <v>4354</v>
      </c>
      <c r="C409" t="s">
        <v>46</v>
      </c>
      <c r="D409" t="s">
        <v>47</v>
      </c>
      <c r="E409" t="s">
        <v>8461</v>
      </c>
      <c r="F409" t="str">
        <f>VLOOKUP(TRIM(SUBSTITUTE(E409,CHAR(160),CHAR(32))),Metadata!B$1:C$2632,2,FALSE)</f>
        <v>Chateaubriand, Francois-René, vicomte de, 1768-1848.</v>
      </c>
      <c r="G409" t="str">
        <f>VLOOKUP(TRIM(SUBSTITUTE(E409,CHAR(160),CHAR(32))),Metadata!B$1:D$2632,3,FALSE)</f>
        <v>Mémoires d'outre-tombe T. 4</v>
      </c>
      <c r="H409">
        <f>VLOOKUP(TRIM(SUBSTITUTE(E409,CHAR(160),CHAR(32))),Metadata!B$1:E$2632,4,FALSE)</f>
        <v>1848</v>
      </c>
      <c r="I409" t="s">
        <v>450</v>
      </c>
      <c r="K409" t="str">
        <f>VLOOKUP(TRIM(SUBSTITUTE(E409,CHAR(160),CHAR(32))),Metadata!B$1:H$2632,7,FALSE)</f>
        <v>memoires</v>
      </c>
      <c r="L409" t="s">
        <v>4481</v>
      </c>
      <c r="N409" t="str">
        <f>VLOOKUP(TRIM(SUBSTITUTE(E409,CHAR(160),CHAR(32))),Metadata!B$1:J$2632,9,FALSE)</f>
        <v>prose</v>
      </c>
      <c r="O409">
        <f>VLOOKUP(TRIM(SUBSTITUTE(E409,CHAR(160),CHAR(32))),Metadata!B$1:K$2632,10,FALSE)</f>
        <v>202336</v>
      </c>
      <c r="P409" s="4" t="s">
        <v>9774</v>
      </c>
      <c r="Q409">
        <v>102</v>
      </c>
      <c r="R409">
        <v>105</v>
      </c>
    </row>
    <row r="410" spans="1:18" hidden="1" x14ac:dyDescent="0.25">
      <c r="A410">
        <v>412</v>
      </c>
      <c r="B410" t="s">
        <v>4354</v>
      </c>
      <c r="C410" t="s">
        <v>46</v>
      </c>
      <c r="D410" t="s">
        <v>47</v>
      </c>
      <c r="E410" t="s">
        <v>7894</v>
      </c>
      <c r="F410" t="str">
        <f>VLOOKUP(TRIM(SUBSTITUTE(E410,CHAR(160),CHAR(32))),Metadata!B$1:C$2632,2,FALSE)</f>
        <v>Michelet, Jules, 1798-1874.</v>
      </c>
      <c r="G410" t="str">
        <f>VLOOKUP(TRIM(SUBSTITUTE(E410,CHAR(160),CHAR(32))),Metadata!B$1:D$2632,3,FALSE)</f>
        <v>Histoire de France</v>
      </c>
      <c r="H410">
        <f>VLOOKUP(TRIM(SUBSTITUTE(E410,CHAR(160),CHAR(32))),Metadata!B$1:E$2632,4,FALSE)</f>
        <v>1893</v>
      </c>
      <c r="I410" t="s">
        <v>450</v>
      </c>
      <c r="K410" t="str">
        <f>VLOOKUP(TRIM(SUBSTITUTE(E410,CHAR(160),CHAR(32))),Metadata!B$1:H$2632,7,FALSE)</f>
        <v>traite</v>
      </c>
      <c r="L410" t="s">
        <v>4417</v>
      </c>
      <c r="N410" t="str">
        <f>VLOOKUP(TRIM(SUBSTITUTE(E410,CHAR(160),CHAR(32))),Metadata!B$1:J$2632,9,FALSE)</f>
        <v/>
      </c>
      <c r="O410">
        <f>VLOOKUP(TRIM(SUBSTITUTE(E410,CHAR(160),CHAR(32))),Metadata!B$1:K$2632,10,FALSE)</f>
        <v>119715</v>
      </c>
      <c r="P410" s="4" t="s">
        <v>9775</v>
      </c>
      <c r="Q410">
        <v>97</v>
      </c>
      <c r="R410">
        <v>100</v>
      </c>
    </row>
    <row r="411" spans="1:18" hidden="1" x14ac:dyDescent="0.25">
      <c r="A411">
        <v>413</v>
      </c>
      <c r="B411" t="s">
        <v>4354</v>
      </c>
      <c r="C411" t="s">
        <v>46</v>
      </c>
      <c r="D411" t="s">
        <v>47</v>
      </c>
      <c r="E411" t="s">
        <v>8109</v>
      </c>
      <c r="F411" t="str">
        <f>VLOOKUP(TRIM(SUBSTITUTE(E411,CHAR(160),CHAR(32))),Metadata!B$1:C$2632,2,FALSE)</f>
        <v>Montchrestien, Antoine de, ca. 1575-1621.</v>
      </c>
      <c r="G411" t="str">
        <f>VLOOKUP(TRIM(SUBSTITUTE(E411,CHAR(160),CHAR(32))),Metadata!B$1:D$2632,3,FALSE)</f>
        <v>Traicté de l'Oeconomie politique: dedié en 1615 au roy et à la reyne mere du roy</v>
      </c>
      <c r="H411">
        <f>VLOOKUP(TRIM(SUBSTITUTE(E411,CHAR(160),CHAR(32))),Metadata!B$1:E$2632,4,FALSE)</f>
        <v>1615</v>
      </c>
      <c r="I411" t="s">
        <v>450</v>
      </c>
      <c r="K411" t="str">
        <f>VLOOKUP(TRIM(SUBSTITUTE(E411,CHAR(160),CHAR(32))),Metadata!B$1:H$2632,7,FALSE)</f>
        <v>traite ou essai</v>
      </c>
      <c r="L411" t="s">
        <v>4402</v>
      </c>
      <c r="N411" t="str">
        <f>VLOOKUP(TRIM(SUBSTITUTE(E411,CHAR(160),CHAR(32))),Metadata!B$1:J$2632,9,FALSE)</f>
        <v>prose</v>
      </c>
      <c r="O411">
        <f>VLOOKUP(TRIM(SUBSTITUTE(E411,CHAR(160),CHAR(32))),Metadata!B$1:K$2632,10,FALSE)</f>
        <v>92941</v>
      </c>
      <c r="P411" s="4" t="s">
        <v>9776</v>
      </c>
      <c r="Q411">
        <v>336</v>
      </c>
      <c r="R411">
        <v>339</v>
      </c>
    </row>
    <row r="412" spans="1:18" hidden="1" x14ac:dyDescent="0.25">
      <c r="A412">
        <v>414</v>
      </c>
      <c r="B412" t="s">
        <v>4354</v>
      </c>
      <c r="C412" t="s">
        <v>46</v>
      </c>
      <c r="D412" t="s">
        <v>47</v>
      </c>
      <c r="E412" t="s">
        <v>8561</v>
      </c>
      <c r="F412" t="str">
        <f>VLOOKUP(TRIM(SUBSTITUTE(E412,CHAR(160),CHAR(32))),Metadata!B$1:C$2632,2,FALSE)</f>
        <v>Goncourt, Edmond de, 1822-1896: Goncourt, Jules de, 1830-1870.</v>
      </c>
      <c r="G412" t="str">
        <f>VLOOKUP(TRIM(SUBSTITUTE(E412,CHAR(160),CHAR(32))),Metadata!B$1:D$2632,3,FALSE)</f>
        <v>Journal. T. 2, 1864-1878</v>
      </c>
      <c r="H412">
        <f>VLOOKUP(TRIM(SUBSTITUTE(E412,CHAR(160),CHAR(32))),Metadata!B$1:E$2632,4,FALSE)</f>
        <v>1878</v>
      </c>
      <c r="I412" t="s">
        <v>450</v>
      </c>
      <c r="K412" t="str">
        <f>VLOOKUP(TRIM(SUBSTITUTE(E412,CHAR(160),CHAR(32))),Metadata!B$1:H$2632,7,FALSE)</f>
        <v>memoires</v>
      </c>
      <c r="L412" t="s">
        <v>4481</v>
      </c>
      <c r="N412" t="str">
        <f>VLOOKUP(TRIM(SUBSTITUTE(E412,CHAR(160),CHAR(32))),Metadata!B$1:J$2632,9,FALSE)</f>
        <v>prose</v>
      </c>
      <c r="O412">
        <f>VLOOKUP(TRIM(SUBSTITUTE(E412,CHAR(160),CHAR(32))),Metadata!B$1:K$2632,10,FALSE)</f>
        <v>428542</v>
      </c>
      <c r="P412" s="4" t="s">
        <v>9777</v>
      </c>
      <c r="Q412">
        <v>205</v>
      </c>
      <c r="R412">
        <v>210</v>
      </c>
    </row>
    <row r="413" spans="1:18" hidden="1" x14ac:dyDescent="0.25">
      <c r="A413">
        <v>415</v>
      </c>
      <c r="B413" t="s">
        <v>4354</v>
      </c>
      <c r="C413" t="s">
        <v>46</v>
      </c>
      <c r="D413" t="s">
        <v>47</v>
      </c>
      <c r="E413" t="s">
        <v>8480</v>
      </c>
      <c r="F413" t="str">
        <f>VLOOKUP(TRIM(SUBSTITUTE(E413,CHAR(160),CHAR(32))),Metadata!B$1:C$2632,2,FALSE)</f>
        <v>Destutt de Tracy, Antoine Louis Claude, comte, 1754-1836.</v>
      </c>
      <c r="G413" t="str">
        <f>VLOOKUP(TRIM(SUBSTITUTE(E413,CHAR(160),CHAR(32))),Metadata!B$1:D$2632,3,FALSE)</f>
        <v>Commentaire sur l'Esprit des lois de Montesquieu</v>
      </c>
      <c r="H413">
        <f>VLOOKUP(TRIM(SUBSTITUTE(E413,CHAR(160),CHAR(32))),Metadata!B$1:E$2632,4,FALSE)</f>
        <v>1807</v>
      </c>
      <c r="I413" t="s">
        <v>450</v>
      </c>
      <c r="K413" t="str">
        <f>VLOOKUP(TRIM(SUBSTITUTE(E413,CHAR(160),CHAR(32))),Metadata!B$1:H$2632,7,FALSE)</f>
        <v>traite ou essai</v>
      </c>
      <c r="L413" t="s">
        <v>4402</v>
      </c>
      <c r="N413" t="str">
        <f>VLOOKUP(TRIM(SUBSTITUTE(E413,CHAR(160),CHAR(32))),Metadata!B$1:J$2632,9,FALSE)</f>
        <v>prose</v>
      </c>
      <c r="O413">
        <f>VLOOKUP(TRIM(SUBSTITUTE(E413,CHAR(160),CHAR(32))),Metadata!B$1:K$2632,10,FALSE)</f>
        <v>83222</v>
      </c>
      <c r="P413" s="4" t="s">
        <v>12242</v>
      </c>
      <c r="Q413">
        <v>284</v>
      </c>
      <c r="R413">
        <v>287</v>
      </c>
    </row>
    <row r="414" spans="1:18" hidden="1" x14ac:dyDescent="0.25">
      <c r="A414">
        <v>416</v>
      </c>
      <c r="B414" t="s">
        <v>4354</v>
      </c>
      <c r="C414" t="s">
        <v>46</v>
      </c>
      <c r="D414" t="s">
        <v>47</v>
      </c>
      <c r="E414" t="s">
        <v>8518</v>
      </c>
      <c r="F414" t="str">
        <f>VLOOKUP(TRIM(SUBSTITUTE(E414,CHAR(160),CHAR(32))),Metadata!B$1:C$2632,2,FALSE)</f>
        <v>Feydeau, Georges, 1862-1921.</v>
      </c>
      <c r="G414" t="str">
        <f>VLOOKUP(TRIM(SUBSTITUTE(E414,CHAR(160),CHAR(32))),Metadata!B$1:D$2632,3,FALSE)</f>
        <v>La Duchesse des Folies-Bergères</v>
      </c>
      <c r="H414">
        <f>VLOOKUP(TRIM(SUBSTITUTE(E414,CHAR(160),CHAR(32))),Metadata!B$1:E$2632,4,FALSE)</f>
        <v>1899</v>
      </c>
      <c r="I414" t="s">
        <v>450</v>
      </c>
      <c r="K414" t="str">
        <f>VLOOKUP(TRIM(SUBSTITUTE(E414,CHAR(160),CHAR(32))),Metadata!B$1:H$2632,7,FALSE)</f>
        <v>theatre</v>
      </c>
      <c r="L414" t="s">
        <v>4472</v>
      </c>
      <c r="N414" t="str">
        <f>VLOOKUP(TRIM(SUBSTITUTE(E414,CHAR(160),CHAR(32))),Metadata!B$1:J$2632,9,FALSE)</f>
        <v/>
      </c>
      <c r="O414">
        <f>VLOOKUP(TRIM(SUBSTITUTE(E414,CHAR(160),CHAR(32))),Metadata!B$1:K$2632,10,FALSE)</f>
        <v>43333</v>
      </c>
      <c r="P414" s="8" t="s">
        <v>9778</v>
      </c>
      <c r="Q414">
        <v>64</v>
      </c>
      <c r="R414">
        <v>67</v>
      </c>
    </row>
    <row r="415" spans="1:18" hidden="1" x14ac:dyDescent="0.25">
      <c r="A415">
        <v>417</v>
      </c>
      <c r="B415" t="s">
        <v>4354</v>
      </c>
      <c r="C415" t="s">
        <v>46</v>
      </c>
      <c r="D415" t="s">
        <v>47</v>
      </c>
      <c r="E415" t="s">
        <v>8461</v>
      </c>
      <c r="F415" t="str">
        <f>VLOOKUP(TRIM(SUBSTITUTE(E415,CHAR(160),CHAR(32))),Metadata!B$1:C$2632,2,FALSE)</f>
        <v>Chateaubriand, Francois-René, vicomte de, 1768-1848.</v>
      </c>
      <c r="G415" t="str">
        <f>VLOOKUP(TRIM(SUBSTITUTE(E415,CHAR(160),CHAR(32))),Metadata!B$1:D$2632,3,FALSE)</f>
        <v>Mémoires d'outre-tombe T. 4</v>
      </c>
      <c r="H415">
        <f>VLOOKUP(TRIM(SUBSTITUTE(E415,CHAR(160),CHAR(32))),Metadata!B$1:E$2632,4,FALSE)</f>
        <v>1848</v>
      </c>
      <c r="I415" t="s">
        <v>450</v>
      </c>
      <c r="K415" t="str">
        <f>VLOOKUP(TRIM(SUBSTITUTE(E415,CHAR(160),CHAR(32))),Metadata!B$1:H$2632,7,FALSE)</f>
        <v>memoires</v>
      </c>
      <c r="L415" t="s">
        <v>4481</v>
      </c>
      <c r="N415" t="str">
        <f>VLOOKUP(TRIM(SUBSTITUTE(E415,CHAR(160),CHAR(32))),Metadata!B$1:J$2632,9,FALSE)</f>
        <v>prose</v>
      </c>
      <c r="O415">
        <f>VLOOKUP(TRIM(SUBSTITUTE(E415,CHAR(160),CHAR(32))),Metadata!B$1:K$2632,10,FALSE)</f>
        <v>202336</v>
      </c>
      <c r="P415" s="8" t="s">
        <v>9779</v>
      </c>
      <c r="Q415">
        <v>104</v>
      </c>
      <c r="R415">
        <v>107</v>
      </c>
    </row>
    <row r="416" spans="1:18" hidden="1" x14ac:dyDescent="0.25">
      <c r="A416">
        <v>418</v>
      </c>
      <c r="B416" t="s">
        <v>4354</v>
      </c>
      <c r="C416" t="s">
        <v>46</v>
      </c>
      <c r="D416" t="s">
        <v>47</v>
      </c>
      <c r="E416" t="s">
        <v>8109</v>
      </c>
      <c r="F416" t="str">
        <f>VLOOKUP(TRIM(SUBSTITUTE(E416,CHAR(160),CHAR(32))),Metadata!B$1:C$2632,2,FALSE)</f>
        <v>Montchrestien, Antoine de, ca. 1575-1621.</v>
      </c>
      <c r="G416" t="str">
        <f>VLOOKUP(TRIM(SUBSTITUTE(E416,CHAR(160),CHAR(32))),Metadata!B$1:D$2632,3,FALSE)</f>
        <v>Traicté de l'Oeconomie politique: dedié en 1615 au roy et à la reyne mere du roy</v>
      </c>
      <c r="H416">
        <f>VLOOKUP(TRIM(SUBSTITUTE(E416,CHAR(160),CHAR(32))),Metadata!B$1:E$2632,4,FALSE)</f>
        <v>1615</v>
      </c>
      <c r="I416" t="s">
        <v>450</v>
      </c>
      <c r="K416" t="str">
        <f>VLOOKUP(TRIM(SUBSTITUTE(E416,CHAR(160),CHAR(32))),Metadata!B$1:H$2632,7,FALSE)</f>
        <v>traite ou essai</v>
      </c>
      <c r="L416" t="s">
        <v>4402</v>
      </c>
      <c r="N416" t="str">
        <f>VLOOKUP(TRIM(SUBSTITUTE(E416,CHAR(160),CHAR(32))),Metadata!B$1:J$2632,9,FALSE)</f>
        <v>prose</v>
      </c>
      <c r="O416">
        <f>VLOOKUP(TRIM(SUBSTITUTE(E416,CHAR(160),CHAR(32))),Metadata!B$1:K$2632,10,FALSE)</f>
        <v>92941</v>
      </c>
      <c r="P416" s="4" t="s">
        <v>9780</v>
      </c>
      <c r="Q416">
        <v>149</v>
      </c>
      <c r="R416">
        <v>152</v>
      </c>
    </row>
    <row r="417" spans="1:18" hidden="1" x14ac:dyDescent="0.25">
      <c r="A417">
        <v>419</v>
      </c>
      <c r="B417" t="s">
        <v>4354</v>
      </c>
      <c r="C417" t="s">
        <v>46</v>
      </c>
      <c r="D417" t="s">
        <v>47</v>
      </c>
      <c r="E417" t="s">
        <v>6290</v>
      </c>
      <c r="F417" t="str">
        <f>VLOOKUP(TRIM(SUBSTITUTE(E417,CHAR(160),CHAR(32))),Metadata!B$1:C$2632,2,FALSE)</f>
        <v>Gobineau, Arthur, comte de, 1816-1882.</v>
      </c>
      <c r="G417" t="str">
        <f>VLOOKUP(TRIM(SUBSTITUTE(E417,CHAR(160),CHAR(32))),Metadata!B$1:D$2632,3,FALSE)</f>
        <v>Essai sur l'inégalité des races humaines [2]</v>
      </c>
      <c r="H417">
        <f>VLOOKUP(TRIM(SUBSTITUTE(E417,CHAR(160),CHAR(32))),Metadata!B$1:E$2632,4,FALSE)</f>
        <v>1855</v>
      </c>
      <c r="I417" t="s">
        <v>450</v>
      </c>
      <c r="K417" t="str">
        <f>VLOOKUP(TRIM(SUBSTITUTE(E417,CHAR(160),CHAR(32))),Metadata!B$1:H$2632,7,FALSE)</f>
        <v>traite</v>
      </c>
      <c r="L417" t="s">
        <v>4417</v>
      </c>
      <c r="N417" t="str">
        <f>VLOOKUP(TRIM(SUBSTITUTE(E417,CHAR(160),CHAR(32))),Metadata!B$1:J$2632,9,FALSE)</f>
        <v/>
      </c>
      <c r="O417">
        <f>VLOOKUP(TRIM(SUBSTITUTE(E417,CHAR(160),CHAR(32))),Metadata!B$1:K$2632,10,FALSE)</f>
        <v>189719</v>
      </c>
      <c r="P417" s="4" t="s">
        <v>12243</v>
      </c>
      <c r="Q417">
        <v>41</v>
      </c>
      <c r="R417">
        <v>44</v>
      </c>
    </row>
    <row r="418" spans="1:18" hidden="1" x14ac:dyDescent="0.25">
      <c r="A418">
        <v>420</v>
      </c>
      <c r="B418" t="s">
        <v>4354</v>
      </c>
      <c r="C418" t="s">
        <v>46</v>
      </c>
      <c r="D418" t="s">
        <v>47</v>
      </c>
      <c r="E418" t="s">
        <v>8534</v>
      </c>
      <c r="F418" t="str">
        <f>VLOOKUP(TRIM(SUBSTITUTE(E418,CHAR(160),CHAR(32))),Metadata!B$1:C$2632,2,FALSE)</f>
        <v>Flaubert, Gustave, 1821-1880.</v>
      </c>
      <c r="G418" t="str">
        <f>VLOOKUP(TRIM(SUBSTITUTE(E418,CHAR(160),CHAR(32))),Metadata!B$1:D$2632,3,FALSE)</f>
        <v>La tentation de Saint-Antoine, 1849</v>
      </c>
      <c r="H418">
        <f>VLOOKUP(TRIM(SUBSTITUTE(E418,CHAR(160),CHAR(32))),Metadata!B$1:E$2632,4,FALSE)</f>
        <v>1849</v>
      </c>
      <c r="I418" t="s">
        <v>450</v>
      </c>
      <c r="K418" t="str">
        <f>VLOOKUP(TRIM(SUBSTITUTE(E418,CHAR(160),CHAR(32))),Metadata!B$1:H$2632,7,FALSE)</f>
        <v>roman</v>
      </c>
      <c r="L418" t="s">
        <v>4378</v>
      </c>
      <c r="N418" t="str">
        <f>VLOOKUP(TRIM(SUBSTITUTE(E418,CHAR(160),CHAR(32))),Metadata!B$1:J$2632,9,FALSE)</f>
        <v>prose</v>
      </c>
      <c r="O418">
        <f>VLOOKUP(TRIM(SUBSTITUTE(E418,CHAR(160),CHAR(32))),Metadata!B$1:K$2632,10,FALSE)</f>
        <v>94808</v>
      </c>
      <c r="P418" s="4" t="s">
        <v>9098</v>
      </c>
      <c r="Q418">
        <v>26</v>
      </c>
      <c r="R418">
        <v>29</v>
      </c>
    </row>
    <row r="419" spans="1:18" hidden="1" x14ac:dyDescent="0.25">
      <c r="A419">
        <v>421</v>
      </c>
      <c r="B419" t="s">
        <v>4354</v>
      </c>
      <c r="C419" t="s">
        <v>46</v>
      </c>
      <c r="D419" t="s">
        <v>47</v>
      </c>
      <c r="E419" t="s">
        <v>8805</v>
      </c>
      <c r="F419" t="str">
        <f>VLOOKUP(TRIM(SUBSTITUTE(E419,CHAR(160),CHAR(32))),Metadata!B$1:C$2632,2,FALSE)</f>
        <v>Camus, Albert, 1913-1960.</v>
      </c>
      <c r="G419" t="str">
        <f>VLOOKUP(TRIM(SUBSTITUTE(E419,CHAR(160),CHAR(32))),Metadata!B$1:D$2632,3,FALSE)</f>
        <v>La dévotion à la croix, adaptation</v>
      </c>
      <c r="H419">
        <f>VLOOKUP(TRIM(SUBSTITUTE(E419,CHAR(160),CHAR(32))),Metadata!B$1:E$2632,4,FALSE)</f>
        <v>1953</v>
      </c>
      <c r="I419" t="s">
        <v>534</v>
      </c>
      <c r="K419" t="str">
        <f>VLOOKUP(TRIM(SUBSTITUTE(E419,CHAR(160),CHAR(32))),Metadata!B$1:H$2632,7,FALSE)</f>
        <v>theatre</v>
      </c>
      <c r="L419" t="s">
        <v>4472</v>
      </c>
      <c r="N419" t="str">
        <f>VLOOKUP(TRIM(SUBSTITUTE(E419,CHAR(160),CHAR(32))),Metadata!B$1:J$2632,9,FALSE)</f>
        <v>prose</v>
      </c>
      <c r="O419">
        <f>VLOOKUP(TRIM(SUBSTITUTE(E419,CHAR(160),CHAR(32))),Metadata!B$1:K$2632,10,FALSE)</f>
        <v>16704</v>
      </c>
      <c r="P419" s="4" t="s">
        <v>9781</v>
      </c>
      <c r="Q419">
        <v>28</v>
      </c>
      <c r="R419">
        <v>31</v>
      </c>
    </row>
    <row r="420" spans="1:18" hidden="1" x14ac:dyDescent="0.25">
      <c r="A420">
        <v>422</v>
      </c>
      <c r="B420" t="s">
        <v>4354</v>
      </c>
      <c r="C420" t="s">
        <v>46</v>
      </c>
      <c r="D420" t="s">
        <v>47</v>
      </c>
      <c r="E420" t="s">
        <v>8886</v>
      </c>
      <c r="F420" t="str">
        <f>VLOOKUP(TRIM(SUBSTITUTE(E420,CHAR(160),CHAR(32))),Metadata!B$1:C$2632,2,FALSE)</f>
        <v>Giraudoux, Jean, 1882-1944.</v>
      </c>
      <c r="G420" t="str">
        <f>VLOOKUP(TRIM(SUBSTITUTE(E420,CHAR(160),CHAR(32))),Metadata!B$1:D$2632,3,FALSE)</f>
        <v>Bella</v>
      </c>
      <c r="H420">
        <f>VLOOKUP(TRIM(SUBSTITUTE(E420,CHAR(160),CHAR(32))),Metadata!B$1:E$2632,4,FALSE)</f>
        <v>1926</v>
      </c>
      <c r="I420" t="s">
        <v>534</v>
      </c>
      <c r="K420" t="str">
        <f>VLOOKUP(TRIM(SUBSTITUTE(E420,CHAR(160),CHAR(32))),Metadata!B$1:H$2632,7,FALSE)</f>
        <v>roman</v>
      </c>
      <c r="L420" t="s">
        <v>4378</v>
      </c>
      <c r="N420" t="str">
        <f>VLOOKUP(TRIM(SUBSTITUTE(E420,CHAR(160),CHAR(32))),Metadata!B$1:J$2632,9,FALSE)</f>
        <v>prose</v>
      </c>
      <c r="O420">
        <f>VLOOKUP(TRIM(SUBSTITUTE(E420,CHAR(160),CHAR(32))),Metadata!B$1:K$2632,10,FALSE)</f>
        <v>51553</v>
      </c>
      <c r="P420" s="4" t="s">
        <v>9782</v>
      </c>
      <c r="Q420">
        <v>88</v>
      </c>
      <c r="R420">
        <v>92</v>
      </c>
    </row>
    <row r="421" spans="1:18" hidden="1" x14ac:dyDescent="0.25">
      <c r="A421">
        <v>423</v>
      </c>
      <c r="B421" t="s">
        <v>4354</v>
      </c>
      <c r="C421" t="s">
        <v>46</v>
      </c>
      <c r="D421" t="s">
        <v>47</v>
      </c>
      <c r="E421" t="s">
        <v>8829</v>
      </c>
      <c r="F421" t="str">
        <f>VLOOKUP(TRIM(SUBSTITUTE(E421,CHAR(160),CHAR(32))),Metadata!B$1:C$2632,2,FALSE)</f>
        <v>Courteline, Georges, 1858-1929.</v>
      </c>
      <c r="G421" t="str">
        <f>VLOOKUP(TRIM(SUBSTITUTE(E421,CHAR(160),CHAR(32))),Metadata!B$1:D$2632,3,FALSE)</f>
        <v>Boubouroche, Le gendarme est sans pitié, L'artcle 330</v>
      </c>
      <c r="H421">
        <f>VLOOKUP(TRIM(SUBSTITUTE(E421,CHAR(160),CHAR(32))),Metadata!B$1:E$2632,4,FALSE)</f>
        <v>1900</v>
      </c>
      <c r="I421" t="s">
        <v>534</v>
      </c>
      <c r="K421" t="str">
        <f>VLOOKUP(TRIM(SUBSTITUTE(E421,CHAR(160),CHAR(32))),Metadata!B$1:H$2632,7,FALSE)</f>
        <v>theatre</v>
      </c>
      <c r="L421" t="s">
        <v>4472</v>
      </c>
      <c r="N421" t="str">
        <f>VLOOKUP(TRIM(SUBSTITUTE(E421,CHAR(160),CHAR(32))),Metadata!B$1:J$2632,9,FALSE)</f>
        <v>prose</v>
      </c>
      <c r="O421">
        <f>VLOOKUP(TRIM(SUBSTITUTE(E421,CHAR(160),CHAR(32))),Metadata!B$1:K$2632,10,FALSE)</f>
        <v>18970</v>
      </c>
      <c r="P421" s="4" t="s">
        <v>9783</v>
      </c>
      <c r="Q421">
        <v>71</v>
      </c>
      <c r="R421">
        <v>74</v>
      </c>
    </row>
    <row r="422" spans="1:18" hidden="1" x14ac:dyDescent="0.25">
      <c r="A422">
        <v>424</v>
      </c>
      <c r="B422" t="s">
        <v>4354</v>
      </c>
      <c r="C422" t="s">
        <v>46</v>
      </c>
      <c r="D422" t="s">
        <v>47</v>
      </c>
      <c r="E422" t="s">
        <v>8957</v>
      </c>
      <c r="F422" t="str">
        <f>VLOOKUP(TRIM(SUBSTITUTE(E422,CHAR(160),CHAR(32))),Metadata!B$1:C$2632,2,FALSE)</f>
        <v>Morand, Paul, 1888-1976.</v>
      </c>
      <c r="G422" t="str">
        <f>VLOOKUP(TRIM(SUBSTITUTE(E422,CHAR(160),CHAR(32))),Metadata!B$1:D$2632,3,FALSE)</f>
        <v>New York</v>
      </c>
      <c r="H422">
        <f>VLOOKUP(TRIM(SUBSTITUTE(E422,CHAR(160),CHAR(32))),Metadata!B$1:E$2632,4,FALSE)</f>
        <v>1930</v>
      </c>
      <c r="I422" t="s">
        <v>534</v>
      </c>
      <c r="K422" t="str">
        <f>VLOOKUP(TRIM(SUBSTITUTE(E422,CHAR(160),CHAR(32))),Metadata!B$1:H$2632,7,FALSE)</f>
        <v>traite ou essai</v>
      </c>
      <c r="L422" t="s">
        <v>4402</v>
      </c>
      <c r="N422" t="str">
        <f>VLOOKUP(TRIM(SUBSTITUTE(E422,CHAR(160),CHAR(32))),Metadata!B$1:J$2632,9,FALSE)</f>
        <v>prose</v>
      </c>
      <c r="O422">
        <f>VLOOKUP(TRIM(SUBSTITUTE(E422,CHAR(160),CHAR(32))),Metadata!B$1:K$2632,10,FALSE)</f>
        <v>57305</v>
      </c>
      <c r="P422" s="4" t="s">
        <v>12244</v>
      </c>
      <c r="Q422">
        <v>93</v>
      </c>
      <c r="R422">
        <v>98</v>
      </c>
    </row>
    <row r="423" spans="1:18" hidden="1" x14ac:dyDescent="0.25">
      <c r="A423">
        <v>425</v>
      </c>
      <c r="B423" t="s">
        <v>4354</v>
      </c>
      <c r="C423" t="s">
        <v>46</v>
      </c>
      <c r="D423" t="s">
        <v>47</v>
      </c>
      <c r="E423" t="s">
        <v>8865</v>
      </c>
      <c r="F423" t="str">
        <f>VLOOKUP(TRIM(SUBSTITUTE(E423,CHAR(160),CHAR(32))),Metadata!B$1:C$2632,2,FALSE)</f>
        <v>Gaulle, Charles de, 1890-1970.</v>
      </c>
      <c r="G423" t="str">
        <f>VLOOKUP(TRIM(SUBSTITUTE(E423,CHAR(160),CHAR(32))),Metadata!B$1:D$2632,3,FALSE)</f>
        <v>Mémoires de guerre, l'unité, 1942-1944</v>
      </c>
      <c r="H423">
        <f>VLOOKUP(TRIM(SUBSTITUTE(E423,CHAR(160),CHAR(32))),Metadata!B$1:E$2632,4,FALSE)</f>
        <v>1956</v>
      </c>
      <c r="I423" t="s">
        <v>534</v>
      </c>
      <c r="K423" t="str">
        <f>VLOOKUP(TRIM(SUBSTITUTE(E423,CHAR(160),CHAR(32))),Metadata!B$1:H$2632,7,FALSE)</f>
        <v>memoires</v>
      </c>
      <c r="L423" t="s">
        <v>4481</v>
      </c>
      <c r="N423" t="str">
        <f>VLOOKUP(TRIM(SUBSTITUTE(E423,CHAR(160),CHAR(32))),Metadata!B$1:J$2632,9,FALSE)</f>
        <v>prose</v>
      </c>
      <c r="O423">
        <f>VLOOKUP(TRIM(SUBSTITUTE(E423,CHAR(160),CHAR(32))),Metadata!B$1:K$2632,10,FALSE)</f>
        <v>208002</v>
      </c>
      <c r="P423" s="4" t="s">
        <v>9784</v>
      </c>
      <c r="Q423">
        <v>59</v>
      </c>
      <c r="R423">
        <v>62</v>
      </c>
    </row>
    <row r="424" spans="1:18" hidden="1" x14ac:dyDescent="0.25">
      <c r="A424">
        <v>426</v>
      </c>
      <c r="B424" t="s">
        <v>4354</v>
      </c>
      <c r="C424" t="s">
        <v>46</v>
      </c>
      <c r="D424" t="s">
        <v>47</v>
      </c>
      <c r="E424" t="s">
        <v>8760</v>
      </c>
      <c r="F424" t="str">
        <f>VLOOKUP(TRIM(SUBSTITUTE(E424,CHAR(160),CHAR(32))),Metadata!B$1:C$2632,2,FALSE)</f>
        <v>Barrès, Maurice, 1862-1923.</v>
      </c>
      <c r="G424" t="str">
        <f>VLOOKUP(TRIM(SUBSTITUTE(E424,CHAR(160),CHAR(32))),Metadata!B$1:D$2632,3,FALSE)</f>
        <v>Mes cahiers, T. 11 1914-1918</v>
      </c>
      <c r="H424">
        <f>VLOOKUP(TRIM(SUBSTITUTE(E424,CHAR(160),CHAR(32))),Metadata!B$1:E$2632,4,FALSE)</f>
        <v>1918</v>
      </c>
      <c r="I424" t="s">
        <v>534</v>
      </c>
      <c r="K424" t="str">
        <f>VLOOKUP(TRIM(SUBSTITUTE(E424,CHAR(160),CHAR(32))),Metadata!B$1:H$2632,7,FALSE)</f>
        <v>memoires</v>
      </c>
      <c r="L424" t="s">
        <v>4481</v>
      </c>
      <c r="N424" t="str">
        <f>VLOOKUP(TRIM(SUBSTITUTE(E424,CHAR(160),CHAR(32))),Metadata!B$1:J$2632,9,FALSE)</f>
        <v>prose</v>
      </c>
      <c r="O424">
        <f>VLOOKUP(TRIM(SUBSTITUTE(E424,CHAR(160),CHAR(32))),Metadata!B$1:K$2632,10,FALSE)</f>
        <v>80392</v>
      </c>
      <c r="P424" s="4" t="s">
        <v>9785</v>
      </c>
      <c r="Q424">
        <v>44</v>
      </c>
      <c r="R424">
        <v>47</v>
      </c>
    </row>
    <row r="425" spans="1:18" hidden="1" x14ac:dyDescent="0.25">
      <c r="A425">
        <v>427</v>
      </c>
      <c r="B425" t="s">
        <v>4354</v>
      </c>
      <c r="C425" t="s">
        <v>46</v>
      </c>
      <c r="D425" t="s">
        <v>47</v>
      </c>
      <c r="E425" t="s">
        <v>8745</v>
      </c>
      <c r="F425" t="str">
        <f>VLOOKUP(TRIM(SUBSTITUTE(E425,CHAR(160),CHAR(32))),Metadata!B$1:C$2632,2,FALSE)</f>
        <v>Ambrière, Francis, 1907-</v>
      </c>
      <c r="G425" t="str">
        <f>VLOOKUP(TRIM(SUBSTITUTE(E425,CHAR(160),CHAR(32))),Metadata!B$1:D$2632,3,FALSE)</f>
        <v>Les grandes vacances</v>
      </c>
      <c r="H425">
        <f>VLOOKUP(TRIM(SUBSTITUTE(E425,CHAR(160),CHAR(32))),Metadata!B$1:E$2632,4,FALSE)</f>
        <v>1946</v>
      </c>
      <c r="I425" t="s">
        <v>534</v>
      </c>
      <c r="K425" t="str">
        <f>VLOOKUP(TRIM(SUBSTITUTE(E425,CHAR(160),CHAR(32))),Metadata!B$1:H$2632,7,FALSE)</f>
        <v>roman</v>
      </c>
      <c r="L425" t="s">
        <v>4378</v>
      </c>
      <c r="N425" t="str">
        <f>VLOOKUP(TRIM(SUBSTITUTE(E425,CHAR(160),CHAR(32))),Metadata!B$1:J$2632,9,FALSE)</f>
        <v>prose</v>
      </c>
      <c r="O425">
        <f>VLOOKUP(TRIM(SUBSTITUTE(E425,CHAR(160),CHAR(32))),Metadata!B$1:K$2632,10,FALSE)</f>
        <v>124263</v>
      </c>
      <c r="P425" s="4" t="s">
        <v>9786</v>
      </c>
      <c r="Q425">
        <v>154</v>
      </c>
      <c r="R425">
        <v>157</v>
      </c>
    </row>
    <row r="426" spans="1:18" hidden="1" x14ac:dyDescent="0.25">
      <c r="A426">
        <v>428</v>
      </c>
      <c r="B426" t="s">
        <v>4354</v>
      </c>
      <c r="C426" t="s">
        <v>46</v>
      </c>
      <c r="D426" t="s">
        <v>47</v>
      </c>
      <c r="E426" t="s">
        <v>8737</v>
      </c>
      <c r="F426" t="str">
        <f>VLOOKUP(TRIM(SUBSTITUTE(E426,CHAR(160),CHAR(32))),Metadata!B$1:C$2632,2,FALSE)</f>
        <v>Alain, 1868-1951.</v>
      </c>
      <c r="G426" t="str">
        <f>VLOOKUP(TRIM(SUBSTITUTE(E426,CHAR(160),CHAR(32))),Metadata!B$1:D$2632,3,FALSE)</f>
        <v>Propos sur l'esthétique</v>
      </c>
      <c r="H426">
        <f>VLOOKUP(TRIM(SUBSTITUTE(E426,CHAR(160),CHAR(32))),Metadata!B$1:E$2632,4,FALSE)</f>
        <v>1923</v>
      </c>
      <c r="I426" t="s">
        <v>534</v>
      </c>
      <c r="K426" t="str">
        <f>VLOOKUP(TRIM(SUBSTITUTE(E426,CHAR(160),CHAR(32))),Metadata!B$1:H$2632,7,FALSE)</f>
        <v>traite</v>
      </c>
      <c r="L426" t="s">
        <v>4417</v>
      </c>
      <c r="N426" t="str">
        <f>VLOOKUP(TRIM(SUBSTITUTE(E426,CHAR(160),CHAR(32))),Metadata!B$1:J$2632,9,FALSE)</f>
        <v/>
      </c>
      <c r="O426">
        <f>VLOOKUP(TRIM(SUBSTITUTE(E426,CHAR(160),CHAR(32))),Metadata!B$1:K$2632,10,FALSE)</f>
        <v>22634</v>
      </c>
      <c r="P426" s="4" t="s">
        <v>9787</v>
      </c>
      <c r="Q426">
        <v>40</v>
      </c>
      <c r="R426">
        <v>43</v>
      </c>
    </row>
    <row r="427" spans="1:18" hidden="1" x14ac:dyDescent="0.25">
      <c r="A427">
        <v>429</v>
      </c>
      <c r="B427" t="s">
        <v>4354</v>
      </c>
      <c r="C427" t="s">
        <v>46</v>
      </c>
      <c r="D427" t="s">
        <v>47</v>
      </c>
      <c r="E427" t="s">
        <v>8478</v>
      </c>
      <c r="F427" t="str">
        <f>VLOOKUP(TRIM(SUBSTITUTE(E427,CHAR(160),CHAR(32))),Metadata!B$1:C$2632,2,FALSE)</f>
        <v>Delécluze, E. J. (Etienne Jean), 1781-1863.</v>
      </c>
      <c r="G427" t="str">
        <f>VLOOKUP(TRIM(SUBSTITUTE(E427,CHAR(160),CHAR(32))),Metadata!B$1:D$2632,3,FALSE)</f>
        <v>Journal</v>
      </c>
      <c r="H427">
        <f>VLOOKUP(TRIM(SUBSTITUTE(E427,CHAR(160),CHAR(32))),Metadata!B$1:E$2632,4,FALSE)</f>
        <v>1828</v>
      </c>
      <c r="I427" t="s">
        <v>534</v>
      </c>
      <c r="K427" t="str">
        <f>VLOOKUP(TRIM(SUBSTITUTE(E427,CHAR(160),CHAR(32))),Metadata!B$1:H$2632,7,FALSE)</f>
        <v>memoires</v>
      </c>
      <c r="L427" t="s">
        <v>4481</v>
      </c>
      <c r="N427" t="str">
        <f>VLOOKUP(TRIM(SUBSTITUTE(E427,CHAR(160),CHAR(32))),Metadata!B$1:J$2632,9,FALSE)</f>
        <v>prose</v>
      </c>
      <c r="O427">
        <f>VLOOKUP(TRIM(SUBSTITUTE(E427,CHAR(160),CHAR(32))),Metadata!B$1:K$2632,10,FALSE)</f>
        <v>171446</v>
      </c>
      <c r="P427" s="4" t="s">
        <v>9788</v>
      </c>
      <c r="Q427">
        <v>93</v>
      </c>
      <c r="R427">
        <v>96</v>
      </c>
    </row>
    <row r="428" spans="1:18" hidden="1" x14ac:dyDescent="0.25">
      <c r="A428">
        <v>430</v>
      </c>
      <c r="B428" t="s">
        <v>4354</v>
      </c>
      <c r="C428" t="s">
        <v>46</v>
      </c>
      <c r="D428" t="s">
        <v>47</v>
      </c>
      <c r="E428" t="s">
        <v>8806</v>
      </c>
      <c r="F428" t="str">
        <f>VLOOKUP(TRIM(SUBSTITUTE(E428,CHAR(160),CHAR(32))),Metadata!B$1:C$2632,2,FALSE)</f>
        <v>Camus, Albert, 1913-1960.</v>
      </c>
      <c r="G428" t="str">
        <f>VLOOKUP(TRIM(SUBSTITUTE(E428,CHAR(160),CHAR(32))),Metadata!B$1:D$2632,3,FALSE)</f>
        <v>La peste</v>
      </c>
      <c r="H428">
        <f>VLOOKUP(TRIM(SUBSTITUTE(E428,CHAR(160),CHAR(32))),Metadata!B$1:E$2632,4,FALSE)</f>
        <v>1947</v>
      </c>
      <c r="I428" t="s">
        <v>534</v>
      </c>
      <c r="K428" t="str">
        <f>VLOOKUP(TRIM(SUBSTITUTE(E428,CHAR(160),CHAR(32))),Metadata!B$1:H$2632,7,FALSE)</f>
        <v>roman</v>
      </c>
      <c r="L428" t="s">
        <v>4378</v>
      </c>
      <c r="N428" t="str">
        <f>VLOOKUP(TRIM(SUBSTITUTE(E428,CHAR(160),CHAR(32))),Metadata!B$1:J$2632,9,FALSE)</f>
        <v>prose</v>
      </c>
      <c r="O428">
        <f>VLOOKUP(TRIM(SUBSTITUTE(E428,CHAR(160),CHAR(32))),Metadata!B$1:K$2632,10,FALSE)</f>
        <v>88106</v>
      </c>
      <c r="P428" s="4" t="s">
        <v>9789</v>
      </c>
      <c r="Q428">
        <v>175</v>
      </c>
      <c r="R428">
        <v>178</v>
      </c>
    </row>
    <row r="429" spans="1:18" hidden="1" x14ac:dyDescent="0.25">
      <c r="A429">
        <v>431</v>
      </c>
      <c r="B429" t="s">
        <v>4354</v>
      </c>
      <c r="C429" t="s">
        <v>46</v>
      </c>
      <c r="D429" t="s">
        <v>47</v>
      </c>
      <c r="E429" t="s">
        <v>9026</v>
      </c>
      <c r="F429" t="str">
        <f>VLOOKUP(TRIM(SUBSTITUTE(E429,CHAR(160),CHAR(32))),Metadata!B$1:C$2632,2,FALSE)</f>
        <v>Weil, Simone, 1909-1943.</v>
      </c>
      <c r="G429" t="str">
        <f>VLOOKUP(TRIM(SUBSTITUTE(E429,CHAR(160),CHAR(32))),Metadata!B$1:D$2632,3,FALSE)</f>
        <v>La condition ouvrière</v>
      </c>
      <c r="H429">
        <f>VLOOKUP(TRIM(SUBSTITUTE(E429,CHAR(160),CHAR(32))),Metadata!B$1:E$2632,4,FALSE)</f>
        <v>1951</v>
      </c>
      <c r="I429" t="s">
        <v>534</v>
      </c>
      <c r="K429" t="str">
        <f>VLOOKUP(TRIM(SUBSTITUTE(E429,CHAR(160),CHAR(32))),Metadata!B$1:H$2632,7,FALSE)</f>
        <v>traite</v>
      </c>
      <c r="L429" t="s">
        <v>4417</v>
      </c>
      <c r="N429" t="str">
        <f>VLOOKUP(TRIM(SUBSTITUTE(E429,CHAR(160),CHAR(32))),Metadata!B$1:J$2632,9,FALSE)</f>
        <v/>
      </c>
      <c r="O429">
        <f>VLOOKUP(TRIM(SUBSTITUTE(E429,CHAR(160),CHAR(32))),Metadata!B$1:K$2632,10,FALSE)</f>
        <v>96379</v>
      </c>
      <c r="P429" s="4" t="s">
        <v>9790</v>
      </c>
      <c r="Q429">
        <v>194</v>
      </c>
      <c r="R429">
        <v>199</v>
      </c>
    </row>
    <row r="430" spans="1:18" hidden="1" x14ac:dyDescent="0.25">
      <c r="A430">
        <v>432</v>
      </c>
      <c r="B430" t="s">
        <v>4354</v>
      </c>
      <c r="C430" t="s">
        <v>46</v>
      </c>
      <c r="D430" t="s">
        <v>47</v>
      </c>
      <c r="E430" t="s">
        <v>8976</v>
      </c>
      <c r="F430" t="str">
        <f>VLOOKUP(TRIM(SUBSTITUTE(E430,CHAR(160),CHAR(32))),Metadata!B$1:C$2632,2,FALSE)</f>
        <v>Proust, Marcel, 1871-1922.</v>
      </c>
      <c r="G430" t="str">
        <f>VLOOKUP(TRIM(SUBSTITUTE(E430,CHAR(160),CHAR(32))),Metadata!B$1:D$2632,3,FALSE)</f>
        <v>À l'ombre des jeunes filles en fleurs</v>
      </c>
      <c r="H430">
        <f>VLOOKUP(TRIM(SUBSTITUTE(E430,CHAR(160),CHAR(32))),Metadata!B$1:E$2632,4,FALSE)</f>
        <v>1918</v>
      </c>
      <c r="I430" t="s">
        <v>534</v>
      </c>
      <c r="K430" t="str">
        <f>VLOOKUP(TRIM(SUBSTITUTE(E430,CHAR(160),CHAR(32))),Metadata!B$1:H$2632,7,FALSE)</f>
        <v>roman</v>
      </c>
      <c r="L430" t="s">
        <v>4378</v>
      </c>
      <c r="N430" t="str">
        <f>VLOOKUP(TRIM(SUBSTITUTE(E430,CHAR(160),CHAR(32))),Metadata!B$1:J$2632,9,FALSE)</f>
        <v>prose</v>
      </c>
      <c r="O430">
        <f>VLOOKUP(TRIM(SUBSTITUTE(E430,CHAR(160),CHAR(32))),Metadata!B$1:K$2632,10,FALSE)</f>
        <v>223187</v>
      </c>
      <c r="P430" s="4" t="s">
        <v>9791</v>
      </c>
      <c r="Q430">
        <v>31</v>
      </c>
      <c r="R430">
        <v>35</v>
      </c>
    </row>
    <row r="431" spans="1:18" hidden="1" x14ac:dyDescent="0.25">
      <c r="A431">
        <v>433</v>
      </c>
      <c r="B431" t="s">
        <v>4354</v>
      </c>
      <c r="C431" t="s">
        <v>46</v>
      </c>
      <c r="D431" t="s">
        <v>47</v>
      </c>
      <c r="E431" t="s">
        <v>8987</v>
      </c>
      <c r="F431" t="str">
        <f>VLOOKUP(TRIM(SUBSTITUTE(E431,CHAR(160),CHAR(32))),Metadata!B$1:C$2632,2,FALSE)</f>
        <v>Ramuz, C. F. (Charles Ferdinand), 1878-1947.</v>
      </c>
      <c r="G431" t="str">
        <f>VLOOKUP(TRIM(SUBSTITUTE(E431,CHAR(160),CHAR(32))),Metadata!B$1:D$2632,3,FALSE)</f>
        <v>Aimé Pache, peintre vaudois: roman</v>
      </c>
      <c r="H431">
        <f>VLOOKUP(TRIM(SUBSTITUTE(E431,CHAR(160),CHAR(32))),Metadata!B$1:E$2632,4,FALSE)</f>
        <v>1911</v>
      </c>
      <c r="I431" t="s">
        <v>534</v>
      </c>
      <c r="K431" t="str">
        <f>VLOOKUP(TRIM(SUBSTITUTE(E431,CHAR(160),CHAR(32))),Metadata!B$1:H$2632,7,FALSE)</f>
        <v>roman</v>
      </c>
      <c r="L431" t="s">
        <v>4378</v>
      </c>
      <c r="N431" t="str">
        <f>VLOOKUP(TRIM(SUBSTITUTE(E431,CHAR(160),CHAR(32))),Metadata!B$1:J$2632,9,FALSE)</f>
        <v>prose</v>
      </c>
      <c r="O431">
        <f>VLOOKUP(TRIM(SUBSTITUTE(E431,CHAR(160),CHAR(32))),Metadata!B$1:K$2632,10,FALSE)</f>
        <v>88939</v>
      </c>
      <c r="P431" s="4" t="s">
        <v>12245</v>
      </c>
      <c r="Q431">
        <v>175</v>
      </c>
      <c r="R431">
        <v>182</v>
      </c>
    </row>
    <row r="432" spans="1:18" hidden="1" x14ac:dyDescent="0.25">
      <c r="A432">
        <v>434</v>
      </c>
      <c r="B432" t="s">
        <v>4354</v>
      </c>
      <c r="C432" t="s">
        <v>46</v>
      </c>
      <c r="D432" t="s">
        <v>47</v>
      </c>
      <c r="E432" t="s">
        <v>8884</v>
      </c>
      <c r="F432" t="str">
        <f>VLOOKUP(TRIM(SUBSTITUTE(E432,CHAR(160),CHAR(32))),Metadata!B$1:C$2632,2,FALSE)</f>
        <v>Gide, André, 1869-1951.</v>
      </c>
      <c r="G432" t="str">
        <f>VLOOKUP(TRIM(SUBSTITUTE(E432,CHAR(160),CHAR(32))),Metadata!B$1:D$2632,3,FALSE)</f>
        <v>Si le grain ne meurt</v>
      </c>
      <c r="H432">
        <f>VLOOKUP(TRIM(SUBSTITUTE(E432,CHAR(160),CHAR(32))),Metadata!B$1:E$2632,4,FALSE)</f>
        <v>1924</v>
      </c>
      <c r="I432" t="s">
        <v>534</v>
      </c>
      <c r="K432" t="str">
        <f>VLOOKUP(TRIM(SUBSTITUTE(E432,CHAR(160),CHAR(32))),Metadata!B$1:H$2632,7,FALSE)</f>
        <v>memoires</v>
      </c>
      <c r="L432" t="s">
        <v>4481</v>
      </c>
      <c r="N432" t="str">
        <f>VLOOKUP(TRIM(SUBSTITUTE(E432,CHAR(160),CHAR(32))),Metadata!B$1:J$2632,9,FALSE)</f>
        <v>prose</v>
      </c>
      <c r="O432">
        <f>VLOOKUP(TRIM(SUBSTITUTE(E432,CHAR(160),CHAR(32))),Metadata!B$1:K$2632,10,FALSE)</f>
        <v>107723</v>
      </c>
      <c r="P432" s="4" t="s">
        <v>9792</v>
      </c>
      <c r="Q432">
        <v>31</v>
      </c>
      <c r="R432">
        <v>34</v>
      </c>
    </row>
    <row r="433" spans="1:18" hidden="1" x14ac:dyDescent="0.25">
      <c r="A433">
        <v>435</v>
      </c>
      <c r="B433" t="s">
        <v>4354</v>
      </c>
      <c r="C433" t="s">
        <v>46</v>
      </c>
      <c r="D433" t="s">
        <v>47</v>
      </c>
      <c r="E433" t="s">
        <v>8732</v>
      </c>
      <c r="F433" t="str">
        <f>VLOOKUP(TRIM(SUBSTITUTE(E433,CHAR(160),CHAR(32))),Metadata!B$1:C$2632,2,FALSE)</f>
        <v>Alain, 1868-1951.</v>
      </c>
      <c r="G433" t="str">
        <f>VLOOKUP(TRIM(SUBSTITUTE(E433,CHAR(160),CHAR(32))),Metadata!B$1:D$2632,3,FALSE)</f>
        <v>Le citoyen contre les pouvoirs</v>
      </c>
      <c r="H433">
        <f>VLOOKUP(TRIM(SUBSTITUTE(E433,CHAR(160),CHAR(32))),Metadata!B$1:E$2632,4,FALSE)</f>
        <v>1926</v>
      </c>
      <c r="I433" t="s">
        <v>534</v>
      </c>
      <c r="K433" t="str">
        <f>VLOOKUP(TRIM(SUBSTITUTE(E433,CHAR(160),CHAR(32))),Metadata!B$1:H$2632,7,FALSE)</f>
        <v>traite</v>
      </c>
      <c r="L433" t="s">
        <v>4417</v>
      </c>
      <c r="N433" t="str">
        <f>VLOOKUP(TRIM(SUBSTITUTE(E433,CHAR(160),CHAR(32))),Metadata!B$1:J$2632,9,FALSE)</f>
        <v/>
      </c>
      <c r="O433">
        <f>VLOOKUP(TRIM(SUBSTITUTE(E433,CHAR(160),CHAR(32))),Metadata!B$1:K$2632,10,FALSE)</f>
        <v>56769</v>
      </c>
      <c r="P433" s="4" t="s">
        <v>9793</v>
      </c>
      <c r="Q433">
        <v>46</v>
      </c>
      <c r="R433">
        <v>49</v>
      </c>
    </row>
    <row r="434" spans="1:18" hidden="1" x14ac:dyDescent="0.25">
      <c r="A434">
        <v>436</v>
      </c>
      <c r="B434" t="s">
        <v>4354</v>
      </c>
      <c r="C434" t="s">
        <v>46</v>
      </c>
      <c r="D434" t="s">
        <v>47</v>
      </c>
      <c r="E434" t="s">
        <v>8991</v>
      </c>
      <c r="F434" t="str">
        <f>VLOOKUP(TRIM(SUBSTITUTE(E434,CHAR(160),CHAR(32))),Metadata!B$1:C$2632,2,FALSE)</f>
        <v>Robbe-Grillet, Alain, 1922-</v>
      </c>
      <c r="G434" t="str">
        <f>VLOOKUP(TRIM(SUBSTITUTE(E434,CHAR(160),CHAR(32))),Metadata!B$1:D$2632,3,FALSE)</f>
        <v>Le Voyeur</v>
      </c>
      <c r="H434">
        <f>VLOOKUP(TRIM(SUBSTITUTE(E434,CHAR(160),CHAR(32))),Metadata!B$1:E$2632,4,FALSE)</f>
        <v>1955</v>
      </c>
      <c r="I434" t="s">
        <v>534</v>
      </c>
      <c r="K434" t="str">
        <f>VLOOKUP(TRIM(SUBSTITUTE(E434,CHAR(160),CHAR(32))),Metadata!B$1:H$2632,7,FALSE)</f>
        <v>roman</v>
      </c>
      <c r="L434" t="s">
        <v>4378</v>
      </c>
      <c r="N434" t="str">
        <f>VLOOKUP(TRIM(SUBSTITUTE(E434,CHAR(160),CHAR(32))),Metadata!B$1:J$2632,9,FALSE)</f>
        <v/>
      </c>
      <c r="O434">
        <f>VLOOKUP(TRIM(SUBSTITUTE(E434,CHAR(160),CHAR(32))),Metadata!B$1:K$2632,10,FALSE)</f>
        <v>73031</v>
      </c>
      <c r="P434" s="4" t="s">
        <v>12246</v>
      </c>
      <c r="Q434">
        <v>39</v>
      </c>
      <c r="R434">
        <v>42</v>
      </c>
    </row>
    <row r="435" spans="1:18" hidden="1" x14ac:dyDescent="0.25">
      <c r="A435">
        <v>437</v>
      </c>
      <c r="B435" t="s">
        <v>4354</v>
      </c>
      <c r="C435" t="s">
        <v>46</v>
      </c>
      <c r="D435" t="s">
        <v>47</v>
      </c>
      <c r="E435" t="s">
        <v>8957</v>
      </c>
      <c r="F435" t="str">
        <f>VLOOKUP(TRIM(SUBSTITUTE(E435,CHAR(160),CHAR(32))),Metadata!B$1:C$2632,2,FALSE)</f>
        <v>Morand, Paul, 1888-1976.</v>
      </c>
      <c r="G435" t="str">
        <f>VLOOKUP(TRIM(SUBSTITUTE(E435,CHAR(160),CHAR(32))),Metadata!B$1:D$2632,3,FALSE)</f>
        <v>New York</v>
      </c>
      <c r="H435">
        <f>VLOOKUP(TRIM(SUBSTITUTE(E435,CHAR(160),CHAR(32))),Metadata!B$1:E$2632,4,FALSE)</f>
        <v>1930</v>
      </c>
      <c r="I435" t="s">
        <v>534</v>
      </c>
      <c r="K435" t="str">
        <f>VLOOKUP(TRIM(SUBSTITUTE(E435,CHAR(160),CHAR(32))),Metadata!B$1:H$2632,7,FALSE)</f>
        <v>traite ou essai</v>
      </c>
      <c r="L435" t="s">
        <v>4402</v>
      </c>
      <c r="N435" t="str">
        <f>VLOOKUP(TRIM(SUBSTITUTE(E435,CHAR(160),CHAR(32))),Metadata!B$1:J$2632,9,FALSE)</f>
        <v>prose</v>
      </c>
      <c r="O435">
        <f>VLOOKUP(TRIM(SUBSTITUTE(E435,CHAR(160),CHAR(32))),Metadata!B$1:K$2632,10,FALSE)</f>
        <v>57305</v>
      </c>
      <c r="P435" s="4" t="s">
        <v>12247</v>
      </c>
      <c r="Q435">
        <v>195</v>
      </c>
      <c r="R435">
        <v>199</v>
      </c>
    </row>
    <row r="436" spans="1:18" hidden="1" x14ac:dyDescent="0.25">
      <c r="A436">
        <v>438</v>
      </c>
      <c r="B436" t="s">
        <v>4354</v>
      </c>
      <c r="C436" t="s">
        <v>46</v>
      </c>
      <c r="D436" t="s">
        <v>47</v>
      </c>
      <c r="E436" t="s">
        <v>7382</v>
      </c>
      <c r="F436" t="str">
        <f>VLOOKUP(TRIM(SUBSTITUTE(E436,CHAR(160),CHAR(32))),Metadata!B$1:C$2632,2,FALSE)</f>
        <v>Bainville, Jacques, 1879-1936.</v>
      </c>
      <c r="G436" t="str">
        <f>VLOOKUP(TRIM(SUBSTITUTE(E436,CHAR(160),CHAR(32))),Metadata!B$1:D$2632,3,FALSE)</f>
        <v>Napoléon</v>
      </c>
      <c r="H436">
        <f>VLOOKUP(TRIM(SUBSTITUTE(E436,CHAR(160),CHAR(32))),Metadata!B$1:E$2632,4,FALSE)</f>
        <v>1931</v>
      </c>
      <c r="I436" t="s">
        <v>534</v>
      </c>
      <c r="K436" t="str">
        <f>VLOOKUP(TRIM(SUBSTITUTE(E436,CHAR(160),CHAR(32))),Metadata!B$1:H$2632,7,FALSE)</f>
        <v>traite ou essai</v>
      </c>
      <c r="L436" t="s">
        <v>4402</v>
      </c>
      <c r="N436" t="str">
        <f>VLOOKUP(TRIM(SUBSTITUTE(E436,CHAR(160),CHAR(32))),Metadata!B$1:J$2632,9,FALSE)</f>
        <v/>
      </c>
      <c r="O436">
        <f>VLOOKUP(TRIM(SUBSTITUTE(E436,CHAR(160),CHAR(32))),Metadata!B$1:K$2632,10,FALSE)</f>
        <v>191193</v>
      </c>
      <c r="P436" s="4" t="s">
        <v>9794</v>
      </c>
      <c r="Q436">
        <v>37</v>
      </c>
      <c r="R436">
        <v>41</v>
      </c>
    </row>
    <row r="437" spans="1:18" hidden="1" x14ac:dyDescent="0.25">
      <c r="A437">
        <v>439</v>
      </c>
      <c r="B437" t="s">
        <v>4354</v>
      </c>
      <c r="C437" t="s">
        <v>46</v>
      </c>
      <c r="D437" t="s">
        <v>47</v>
      </c>
      <c r="E437" t="s">
        <v>8944</v>
      </c>
      <c r="F437" t="str">
        <f>VLOOKUP(TRIM(SUBSTITUTE(E437,CHAR(160),CHAR(32))),Metadata!B$1:C$2632,2,FALSE)</f>
        <v>Meersch, Maxence van der, 1907-1951.</v>
      </c>
      <c r="G437" t="str">
        <f>VLOOKUP(TRIM(SUBSTITUTE(E437,CHAR(160),CHAR(32))),Metadata!B$1:D$2632,3,FALSE)</f>
        <v>Invasion 14: roman / Maxence van der Meersch.</v>
      </c>
      <c r="H437">
        <f>VLOOKUP(TRIM(SUBSTITUTE(E437,CHAR(160),CHAR(32))),Metadata!B$1:E$2632,4,FALSE)</f>
        <v>1935</v>
      </c>
      <c r="I437" t="s">
        <v>534</v>
      </c>
      <c r="K437" t="str">
        <f>VLOOKUP(TRIM(SUBSTITUTE(E437,CHAR(160),CHAR(32))),Metadata!B$1:H$2632,7,FALSE)</f>
        <v>roman</v>
      </c>
      <c r="L437" t="s">
        <v>4378</v>
      </c>
      <c r="N437" t="str">
        <f>VLOOKUP(TRIM(SUBSTITUTE(E437,CHAR(160),CHAR(32))),Metadata!B$1:J$2632,9,FALSE)</f>
        <v>prose</v>
      </c>
      <c r="O437">
        <f>VLOOKUP(TRIM(SUBSTITUTE(E437,CHAR(160),CHAR(32))),Metadata!B$1:K$2632,10,FALSE)</f>
        <v>176328</v>
      </c>
      <c r="P437" s="4" t="s">
        <v>9795</v>
      </c>
      <c r="Q437">
        <v>147</v>
      </c>
      <c r="R437">
        <v>150</v>
      </c>
    </row>
    <row r="438" spans="1:18" hidden="1" x14ac:dyDescent="0.25">
      <c r="A438">
        <v>440</v>
      </c>
      <c r="B438" t="s">
        <v>4354</v>
      </c>
      <c r="C438" t="s">
        <v>46</v>
      </c>
      <c r="D438" t="s">
        <v>47</v>
      </c>
      <c r="E438" t="s">
        <v>8953</v>
      </c>
      <c r="F438" t="str">
        <f>VLOOKUP(TRIM(SUBSTITUTE(E438,CHAR(160),CHAR(32))),Metadata!B$1:C$2632,2,FALSE)</f>
        <v>Montherlant, Henry de, 1896-1972.</v>
      </c>
      <c r="G438" t="str">
        <f>VLOOKUP(TRIM(SUBSTITUTE(E438,CHAR(160),CHAR(32))),Metadata!B$1:D$2632,3,FALSE)</f>
        <v>Les jeunes filles</v>
      </c>
      <c r="H438">
        <f>VLOOKUP(TRIM(SUBSTITUTE(E438,CHAR(160),CHAR(32))),Metadata!B$1:E$2632,4,FALSE)</f>
        <v>1936</v>
      </c>
      <c r="I438" t="s">
        <v>534</v>
      </c>
      <c r="K438" t="str">
        <f>VLOOKUP(TRIM(SUBSTITUTE(E438,CHAR(160),CHAR(32))),Metadata!B$1:H$2632,7,FALSE)</f>
        <v>roman</v>
      </c>
      <c r="L438" t="s">
        <v>4378</v>
      </c>
      <c r="N438" t="str">
        <f>VLOOKUP(TRIM(SUBSTITUTE(E438,CHAR(160),CHAR(32))),Metadata!B$1:J$2632,9,FALSE)</f>
        <v>prose</v>
      </c>
      <c r="O438">
        <f>VLOOKUP(TRIM(SUBSTITUTE(E438,CHAR(160),CHAR(32))),Metadata!B$1:K$2632,10,FALSE)</f>
        <v>62977</v>
      </c>
      <c r="P438" s="8" t="s">
        <v>9796</v>
      </c>
      <c r="Q438">
        <v>24</v>
      </c>
      <c r="R438">
        <v>27</v>
      </c>
    </row>
    <row r="439" spans="1:18" hidden="1" x14ac:dyDescent="0.25">
      <c r="A439">
        <v>441</v>
      </c>
      <c r="B439" t="s">
        <v>4354</v>
      </c>
      <c r="C439" t="s">
        <v>58</v>
      </c>
      <c r="D439" t="s">
        <v>47</v>
      </c>
      <c r="E439" t="s">
        <v>8109</v>
      </c>
      <c r="F439" t="str">
        <f>VLOOKUP(TRIM(SUBSTITUTE(E439,CHAR(160),CHAR(32))),Metadata!B$1:C$2632,2,FALSE)</f>
        <v>Montchrestien, Antoine de, ca. 1575-1621.</v>
      </c>
      <c r="G439" t="str">
        <f>VLOOKUP(TRIM(SUBSTITUTE(E439,CHAR(160),CHAR(32))),Metadata!B$1:D$2632,3,FALSE)</f>
        <v>Traicté de l'Oeconomie politique: dedié en 1615 au roy et à la reyne mere du roy</v>
      </c>
      <c r="H439">
        <f>VLOOKUP(TRIM(SUBSTITUTE(E439,CHAR(160),CHAR(32))),Metadata!B$1:E$2632,4,FALSE)</f>
        <v>1615</v>
      </c>
      <c r="I439" t="s">
        <v>445</v>
      </c>
      <c r="K439" t="str">
        <f>VLOOKUP(TRIM(SUBSTITUTE(E439,CHAR(160),CHAR(32))),Metadata!B$1:H$2632,7,FALSE)</f>
        <v>traite ou essai</v>
      </c>
      <c r="L439" t="s">
        <v>4402</v>
      </c>
      <c r="N439" t="str">
        <f>VLOOKUP(TRIM(SUBSTITUTE(E439,CHAR(160),CHAR(32))),Metadata!B$1:J$2632,9,FALSE)</f>
        <v>prose</v>
      </c>
      <c r="O439">
        <f>VLOOKUP(TRIM(SUBSTITUTE(E439,CHAR(160),CHAR(32))),Metadata!B$1:K$2632,10,FALSE)</f>
        <v>92941</v>
      </c>
      <c r="P439" s="4" t="s">
        <v>12248</v>
      </c>
      <c r="Q439">
        <v>349</v>
      </c>
      <c r="R439">
        <v>356</v>
      </c>
    </row>
    <row r="440" spans="1:18" hidden="1" x14ac:dyDescent="0.25">
      <c r="A440">
        <v>442</v>
      </c>
      <c r="B440" t="s">
        <v>4354</v>
      </c>
      <c r="C440" t="s">
        <v>58</v>
      </c>
      <c r="D440" t="s">
        <v>47</v>
      </c>
      <c r="E440" t="s">
        <v>8118</v>
      </c>
      <c r="F440" t="str">
        <f>VLOOKUP(TRIM(SUBSTITUTE(E440,CHAR(160),CHAR(32))),Metadata!B$1:C$2632,2,FALSE)</f>
        <v>Patin, Guy, 1601-1672.</v>
      </c>
      <c r="G440" t="str">
        <f>VLOOKUP(TRIM(SUBSTITUTE(E440,CHAR(160),CHAR(32))),Metadata!B$1:D$2632,3,FALSE)</f>
        <v>Lettres de Gui Patin, 1630-1672, collationnée sur les manuscrits autographes, publiée avec l'addition des lettres inédites, la restauration des textes retranchés ou altérés, et des notes biographiques, bibliographiques et historiques.</v>
      </c>
      <c r="H440">
        <f>VLOOKUP(TRIM(SUBSTITUTE(E440,CHAR(160),CHAR(32))),Metadata!B$1:E$2632,4,FALSE)</f>
        <v>1649</v>
      </c>
      <c r="I440" t="s">
        <v>445</v>
      </c>
      <c r="K440" t="str">
        <f>VLOOKUP(TRIM(SUBSTITUTE(E440,CHAR(160),CHAR(32))),Metadata!B$1:H$2632,7,FALSE)</f>
        <v>correspondance</v>
      </c>
      <c r="L440" t="s">
        <v>4542</v>
      </c>
      <c r="N440" t="str">
        <f>VLOOKUP(TRIM(SUBSTITUTE(E440,CHAR(160),CHAR(32))),Metadata!B$1:J$2632,9,FALSE)</f>
        <v>prose</v>
      </c>
      <c r="O440">
        <f>VLOOKUP(TRIM(SUBSTITUTE(E440,CHAR(160),CHAR(32))),Metadata!B$1:K$2632,10,FALSE)</f>
        <v>129334</v>
      </c>
      <c r="P440" s="4" t="s">
        <v>9797</v>
      </c>
      <c r="Q440">
        <v>211</v>
      </c>
      <c r="R440">
        <v>219</v>
      </c>
    </row>
    <row r="441" spans="1:18" hidden="1" x14ac:dyDescent="0.25">
      <c r="A441">
        <v>443</v>
      </c>
      <c r="B441" t="s">
        <v>4354</v>
      </c>
      <c r="C441" t="s">
        <v>558</v>
      </c>
      <c r="D441" t="s">
        <v>47</v>
      </c>
      <c r="E441" t="s">
        <v>8109</v>
      </c>
      <c r="F441" t="str">
        <f>VLOOKUP(TRIM(SUBSTITUTE(E441,CHAR(160),CHAR(32))),Metadata!B$1:C$2632,2,FALSE)</f>
        <v>Montchrestien, Antoine de, ca. 1575-1621.</v>
      </c>
      <c r="G441" t="str">
        <f>VLOOKUP(TRIM(SUBSTITUTE(E441,CHAR(160),CHAR(32))),Metadata!B$1:D$2632,3,FALSE)</f>
        <v>Traicté de l'Oeconomie politique: dedié en 1615 au roy et à la reyne mere du roy</v>
      </c>
      <c r="H441">
        <f>VLOOKUP(TRIM(SUBSTITUTE(E441,CHAR(160),CHAR(32))),Metadata!B$1:E$2632,4,FALSE)</f>
        <v>1615</v>
      </c>
      <c r="I441" t="s">
        <v>445</v>
      </c>
      <c r="K441" t="str">
        <f>VLOOKUP(TRIM(SUBSTITUTE(E441,CHAR(160),CHAR(32))),Metadata!B$1:H$2632,7,FALSE)</f>
        <v>traite ou essai</v>
      </c>
      <c r="L441" t="s">
        <v>4402</v>
      </c>
      <c r="N441" t="str">
        <f>VLOOKUP(TRIM(SUBSTITUTE(E441,CHAR(160),CHAR(32))),Metadata!B$1:J$2632,9,FALSE)</f>
        <v>prose</v>
      </c>
      <c r="O441">
        <f>VLOOKUP(TRIM(SUBSTITUTE(E441,CHAR(160),CHAR(32))),Metadata!B$1:K$2632,10,FALSE)</f>
        <v>92941</v>
      </c>
      <c r="P441" s="4" t="s">
        <v>9798</v>
      </c>
      <c r="Q441">
        <v>131</v>
      </c>
      <c r="R441">
        <v>141</v>
      </c>
    </row>
    <row r="442" spans="1:18" hidden="1" x14ac:dyDescent="0.25">
      <c r="A442">
        <v>444</v>
      </c>
      <c r="B442" t="s">
        <v>4354</v>
      </c>
      <c r="C442" t="s">
        <v>562</v>
      </c>
      <c r="D442" t="s">
        <v>47</v>
      </c>
      <c r="E442" t="s">
        <v>8120</v>
      </c>
      <c r="F442" t="str">
        <f>VLOOKUP(TRIM(SUBSTITUTE(E442,CHAR(160),CHAR(32))),Metadata!B$1:C$2632,2,FALSE)</f>
        <v>Peiresc, Nicolas Claude Fabri de, 1580-1637.</v>
      </c>
      <c r="G442" t="str">
        <f>VLOOKUP(TRIM(SUBSTITUTE(E442,CHAR(160),CHAR(32))),Metadata!B$1:D$2632,3,FALSE)</f>
        <v>Lettres de Peiresc. Tome quatrième, Lettres de Peiresc à Borrilly, à Bouchard et à Gassendi, lettres de Gassendi à Peiresc, 1626-1637</v>
      </c>
      <c r="H442">
        <f>VLOOKUP(TRIM(SUBSTITUTE(E442,CHAR(160),CHAR(32))),Metadata!B$1:E$2632,4,FALSE)</f>
        <v>1637</v>
      </c>
      <c r="I442" t="s">
        <v>445</v>
      </c>
      <c r="K442" t="str">
        <f>VLOOKUP(TRIM(SUBSTITUTE(E442,CHAR(160),CHAR(32))),Metadata!B$1:H$2632,7,FALSE)</f>
        <v>correspondance</v>
      </c>
      <c r="L442" t="s">
        <v>4542</v>
      </c>
      <c r="N442" t="str">
        <f>VLOOKUP(TRIM(SUBSTITUTE(E442,CHAR(160),CHAR(32))),Metadata!B$1:J$2632,9,FALSE)</f>
        <v>prose</v>
      </c>
      <c r="O442">
        <f>VLOOKUP(TRIM(SUBSTITUTE(E442,CHAR(160),CHAR(32))),Metadata!B$1:K$2632,10,FALSE)</f>
        <v>81344</v>
      </c>
      <c r="P442" s="4" t="s">
        <v>9799</v>
      </c>
      <c r="Q442">
        <v>217</v>
      </c>
      <c r="R442">
        <v>225</v>
      </c>
    </row>
    <row r="443" spans="1:18" hidden="1" x14ac:dyDescent="0.25">
      <c r="A443">
        <v>445</v>
      </c>
      <c r="B443" t="s">
        <v>4354</v>
      </c>
      <c r="C443" t="s">
        <v>562</v>
      </c>
      <c r="D443" t="s">
        <v>47</v>
      </c>
      <c r="E443" t="s">
        <v>8658</v>
      </c>
      <c r="F443" t="str">
        <f>VLOOKUP(TRIM(SUBSTITUTE(E443,CHAR(160),CHAR(32))),Metadata!B$1:C$2632,2,FALSE)</f>
        <v>Sand, George, 1804-1876.</v>
      </c>
      <c r="G443" t="str">
        <f>VLOOKUP(TRIM(SUBSTITUTE(E443,CHAR(160),CHAR(32))),Metadata!B$1:D$2632,3,FALSE)</f>
        <v>François le champi</v>
      </c>
      <c r="H443">
        <f>VLOOKUP(TRIM(SUBSTITUTE(E443,CHAR(160),CHAR(32))),Metadata!B$1:E$2632,4,FALSE)</f>
        <v>1850</v>
      </c>
      <c r="I443" t="s">
        <v>450</v>
      </c>
      <c r="K443" t="str">
        <f>VLOOKUP(TRIM(SUBSTITUTE(E443,CHAR(160),CHAR(32))),Metadata!B$1:H$2632,7,FALSE)</f>
        <v>roman</v>
      </c>
      <c r="L443" t="s">
        <v>4378</v>
      </c>
      <c r="N443" t="str">
        <f>VLOOKUP(TRIM(SUBSTITUTE(E443,CHAR(160),CHAR(32))),Metadata!B$1:J$2632,9,FALSE)</f>
        <v/>
      </c>
      <c r="O443">
        <f>VLOOKUP(TRIM(SUBSTITUTE(E443,CHAR(160),CHAR(32))),Metadata!B$1:K$2632,10,FALSE)</f>
        <v>51992</v>
      </c>
      <c r="P443" s="4" t="s">
        <v>12249</v>
      </c>
      <c r="Q443">
        <v>85</v>
      </c>
      <c r="R443">
        <v>92</v>
      </c>
    </row>
    <row r="444" spans="1:18" hidden="1" x14ac:dyDescent="0.25">
      <c r="A444">
        <v>446</v>
      </c>
      <c r="B444" t="s">
        <v>4354</v>
      </c>
      <c r="C444" t="s">
        <v>562</v>
      </c>
      <c r="D444" t="s">
        <v>47</v>
      </c>
      <c r="E444" t="s">
        <v>8478</v>
      </c>
      <c r="F444" t="str">
        <f>VLOOKUP(TRIM(SUBSTITUTE(E444,CHAR(160),CHAR(32))),Metadata!B$1:C$2632,2,FALSE)</f>
        <v>Delécluze, E. J. (Etienne Jean), 1781-1863.</v>
      </c>
      <c r="G444" t="str">
        <f>VLOOKUP(TRIM(SUBSTITUTE(E444,CHAR(160),CHAR(32))),Metadata!B$1:D$2632,3,FALSE)</f>
        <v>Journal</v>
      </c>
      <c r="H444">
        <f>VLOOKUP(TRIM(SUBSTITUTE(E444,CHAR(160),CHAR(32))),Metadata!B$1:E$2632,4,FALSE)</f>
        <v>1828</v>
      </c>
      <c r="I444" t="s">
        <v>534</v>
      </c>
      <c r="K444" t="str">
        <f>VLOOKUP(TRIM(SUBSTITUTE(E444,CHAR(160),CHAR(32))),Metadata!B$1:H$2632,7,FALSE)</f>
        <v>memoires</v>
      </c>
      <c r="L444" t="s">
        <v>4481</v>
      </c>
      <c r="N444" t="str">
        <f>VLOOKUP(TRIM(SUBSTITUTE(E444,CHAR(160),CHAR(32))),Metadata!B$1:J$2632,9,FALSE)</f>
        <v>prose</v>
      </c>
      <c r="O444">
        <f>VLOOKUP(TRIM(SUBSTITUTE(E444,CHAR(160),CHAR(32))),Metadata!B$1:K$2632,10,FALSE)</f>
        <v>171446</v>
      </c>
      <c r="P444" s="4" t="s">
        <v>9099</v>
      </c>
      <c r="Q444">
        <v>95</v>
      </c>
      <c r="R444">
        <v>102</v>
      </c>
    </row>
    <row r="445" spans="1:18" x14ac:dyDescent="0.25">
      <c r="A445">
        <v>447</v>
      </c>
      <c r="B445" t="s">
        <v>4354</v>
      </c>
      <c r="C445" t="s">
        <v>564</v>
      </c>
      <c r="D445" t="s">
        <v>47</v>
      </c>
      <c r="E445" t="s">
        <v>7901</v>
      </c>
      <c r="F445" t="str">
        <f>VLOOKUP(TRIM(SUBSTITUTE(E445,CHAR(160),CHAR(32))),Metadata!B$1:C$2632,2,FALSE)</f>
        <v>Rutebeuf</v>
      </c>
      <c r="G445" t="str">
        <f>VLOOKUP(TRIM(SUBSTITUTE(E445,CHAR(160),CHAR(32))),Metadata!B$1:D$2632,3,FALSE)</f>
        <v>Oeuvres complètes (ancien français)</v>
      </c>
      <c r="H445">
        <f>VLOOKUP(TRIM(SUBSTITUTE(E445,CHAR(160),CHAR(32))),Metadata!B$1:E$2632,4,FALSE)</f>
        <v>1260</v>
      </c>
      <c r="I445" t="s">
        <v>453</v>
      </c>
      <c r="K445" t="str">
        <f>VLOOKUP(TRIM(SUBSTITUTE(E445,CHAR(160),CHAR(32))),Metadata!B$1:H$2632,7,FALSE)</f>
        <v>poesie</v>
      </c>
      <c r="L445" t="s">
        <v>4382</v>
      </c>
      <c r="N445" t="str">
        <f>VLOOKUP(TRIM(SUBSTITUTE(E445,CHAR(160),CHAR(32))),Metadata!B$1:J$2632,9,FALSE)</f>
        <v/>
      </c>
      <c r="O445">
        <f>VLOOKUP(TRIM(SUBSTITUTE(E445,CHAR(160),CHAR(32))),Metadata!B$1:K$2632,10,FALSE)</f>
        <v>74554</v>
      </c>
      <c r="P445" s="8" t="s">
        <v>9800</v>
      </c>
      <c r="Q445">
        <v>122</v>
      </c>
      <c r="R445">
        <v>131</v>
      </c>
    </row>
    <row r="446" spans="1:18" hidden="1" x14ac:dyDescent="0.25">
      <c r="A446">
        <v>448</v>
      </c>
      <c r="B446" t="s">
        <v>4354</v>
      </c>
      <c r="C446" t="s">
        <v>88</v>
      </c>
      <c r="D446" t="s">
        <v>47</v>
      </c>
      <c r="E446" t="s">
        <v>7915</v>
      </c>
      <c r="F446" t="str">
        <f>VLOOKUP(TRIM(SUBSTITUTE(E446,CHAR(160),CHAR(32))),Metadata!B$1:C$2632,2,FALSE)</f>
        <v>Mousket, Philippe, 13th cent.</v>
      </c>
      <c r="G446" t="str">
        <f>VLOOKUP(TRIM(SUBSTITUTE(E446,CHAR(160),CHAR(32))),Metadata!B$1:D$2632,3,FALSE)</f>
        <v>Chronique</v>
      </c>
      <c r="H446">
        <f>VLOOKUP(TRIM(SUBSTITUTE(E446,CHAR(160),CHAR(32))),Metadata!B$1:E$2632,4,FALSE)</f>
        <v>1243</v>
      </c>
      <c r="I446" t="s">
        <v>453</v>
      </c>
      <c r="K446" t="str">
        <f>VLOOKUP(TRIM(SUBSTITUTE(E446,CHAR(160),CHAR(32))),Metadata!B$1:H$2632,7,FALSE)</f>
        <v>melanges litteraires</v>
      </c>
      <c r="L446" t="s">
        <v>4389</v>
      </c>
      <c r="N446" t="str">
        <f>VLOOKUP(TRIM(SUBSTITUTE(E446,CHAR(160),CHAR(32))),Metadata!B$1:J$2632,9,FALSE)</f>
        <v/>
      </c>
      <c r="O446">
        <f>VLOOKUP(TRIM(SUBSTITUTE(E446,CHAR(160),CHAR(32))),Metadata!B$1:K$2632,10,FALSE)</f>
        <v>181719</v>
      </c>
      <c r="P446" s="4" t="s">
        <v>9801</v>
      </c>
      <c r="Q446">
        <v>54</v>
      </c>
      <c r="R446">
        <v>58</v>
      </c>
    </row>
    <row r="447" spans="1:18" hidden="1" x14ac:dyDescent="0.25">
      <c r="A447">
        <v>449</v>
      </c>
      <c r="B447" t="s">
        <v>4354</v>
      </c>
      <c r="C447" t="s">
        <v>88</v>
      </c>
      <c r="D447" t="s">
        <v>47</v>
      </c>
      <c r="E447" t="s">
        <v>7915</v>
      </c>
      <c r="F447" t="str">
        <f>VLOOKUP(TRIM(SUBSTITUTE(E447,CHAR(160),CHAR(32))),Metadata!B$1:C$2632,2,FALSE)</f>
        <v>Mousket, Philippe, 13th cent.</v>
      </c>
      <c r="G447" t="str">
        <f>VLOOKUP(TRIM(SUBSTITUTE(E447,CHAR(160),CHAR(32))),Metadata!B$1:D$2632,3,FALSE)</f>
        <v>Chronique</v>
      </c>
      <c r="H447">
        <f>VLOOKUP(TRIM(SUBSTITUTE(E447,CHAR(160),CHAR(32))),Metadata!B$1:E$2632,4,FALSE)</f>
        <v>1243</v>
      </c>
      <c r="I447" t="s">
        <v>453</v>
      </c>
      <c r="K447" t="str">
        <f>VLOOKUP(TRIM(SUBSTITUTE(E447,CHAR(160),CHAR(32))),Metadata!B$1:H$2632,7,FALSE)</f>
        <v>melanges litteraires</v>
      </c>
      <c r="L447" t="s">
        <v>4389</v>
      </c>
      <c r="N447" t="str">
        <f>VLOOKUP(TRIM(SUBSTITUTE(E447,CHAR(160),CHAR(32))),Metadata!B$1:J$2632,9,FALSE)</f>
        <v/>
      </c>
      <c r="O447">
        <f>VLOOKUP(TRIM(SUBSTITUTE(E447,CHAR(160),CHAR(32))),Metadata!B$1:K$2632,10,FALSE)</f>
        <v>181719</v>
      </c>
      <c r="P447" s="8" t="s">
        <v>9802</v>
      </c>
      <c r="Q447">
        <v>512</v>
      </c>
      <c r="R447">
        <v>516</v>
      </c>
    </row>
    <row r="448" spans="1:18" hidden="1" x14ac:dyDescent="0.25">
      <c r="A448">
        <v>450</v>
      </c>
      <c r="B448" t="s">
        <v>4354</v>
      </c>
      <c r="C448" t="s">
        <v>88</v>
      </c>
      <c r="D448" t="s">
        <v>47</v>
      </c>
      <c r="E448" t="s">
        <v>7915</v>
      </c>
      <c r="F448" t="str">
        <f>VLOOKUP(TRIM(SUBSTITUTE(E448,CHAR(160),CHAR(32))),Metadata!B$1:C$2632,2,FALSE)</f>
        <v>Mousket, Philippe, 13th cent.</v>
      </c>
      <c r="G448" t="str">
        <f>VLOOKUP(TRIM(SUBSTITUTE(E448,CHAR(160),CHAR(32))),Metadata!B$1:D$2632,3,FALSE)</f>
        <v>Chronique</v>
      </c>
      <c r="H448">
        <f>VLOOKUP(TRIM(SUBSTITUTE(E448,CHAR(160),CHAR(32))),Metadata!B$1:E$2632,4,FALSE)</f>
        <v>1243</v>
      </c>
      <c r="I448" t="s">
        <v>453</v>
      </c>
      <c r="K448" t="str">
        <f>VLOOKUP(TRIM(SUBSTITUTE(E448,CHAR(160),CHAR(32))),Metadata!B$1:H$2632,7,FALSE)</f>
        <v>melanges litteraires</v>
      </c>
      <c r="L448" t="s">
        <v>4389</v>
      </c>
      <c r="N448" t="str">
        <f>VLOOKUP(TRIM(SUBSTITUTE(E448,CHAR(160),CHAR(32))),Metadata!B$1:J$2632,9,FALSE)</f>
        <v/>
      </c>
      <c r="O448">
        <f>VLOOKUP(TRIM(SUBSTITUTE(E448,CHAR(160),CHAR(32))),Metadata!B$1:K$2632,10,FALSE)</f>
        <v>181719</v>
      </c>
      <c r="P448" s="8" t="s">
        <v>9803</v>
      </c>
      <c r="Q448">
        <v>123</v>
      </c>
      <c r="R448">
        <v>127</v>
      </c>
    </row>
    <row r="449" spans="1:18" hidden="1" x14ac:dyDescent="0.25">
      <c r="A449">
        <v>451</v>
      </c>
      <c r="B449" t="s">
        <v>4354</v>
      </c>
      <c r="C449" t="s">
        <v>88</v>
      </c>
      <c r="D449" t="s">
        <v>47</v>
      </c>
      <c r="E449" t="s">
        <v>7915</v>
      </c>
      <c r="F449" t="str">
        <f>VLOOKUP(TRIM(SUBSTITUTE(E449,CHAR(160),CHAR(32))),Metadata!B$1:C$2632,2,FALSE)</f>
        <v>Mousket, Philippe, 13th cent.</v>
      </c>
      <c r="G449" t="str">
        <f>VLOOKUP(TRIM(SUBSTITUTE(E449,CHAR(160),CHAR(32))),Metadata!B$1:D$2632,3,FALSE)</f>
        <v>Chronique</v>
      </c>
      <c r="H449">
        <f>VLOOKUP(TRIM(SUBSTITUTE(E449,CHAR(160),CHAR(32))),Metadata!B$1:E$2632,4,FALSE)</f>
        <v>1243</v>
      </c>
      <c r="I449" t="s">
        <v>453</v>
      </c>
      <c r="K449" t="str">
        <f>VLOOKUP(TRIM(SUBSTITUTE(E449,CHAR(160),CHAR(32))),Metadata!B$1:H$2632,7,FALSE)</f>
        <v>melanges litteraires</v>
      </c>
      <c r="L449" t="s">
        <v>4389</v>
      </c>
      <c r="N449" t="str">
        <f>VLOOKUP(TRIM(SUBSTITUTE(E449,CHAR(160),CHAR(32))),Metadata!B$1:J$2632,9,FALSE)</f>
        <v/>
      </c>
      <c r="O449">
        <f>VLOOKUP(TRIM(SUBSTITUTE(E449,CHAR(160),CHAR(32))),Metadata!B$1:K$2632,10,FALSE)</f>
        <v>181719</v>
      </c>
      <c r="P449" s="8" t="s">
        <v>12250</v>
      </c>
      <c r="Q449">
        <v>275</v>
      </c>
      <c r="R449">
        <v>279</v>
      </c>
    </row>
    <row r="450" spans="1:18" hidden="1" x14ac:dyDescent="0.25">
      <c r="A450">
        <v>452</v>
      </c>
      <c r="B450" t="s">
        <v>4354</v>
      </c>
      <c r="C450" t="s">
        <v>88</v>
      </c>
      <c r="D450" t="s">
        <v>47</v>
      </c>
      <c r="E450" t="s">
        <v>7915</v>
      </c>
      <c r="F450" t="str">
        <f>VLOOKUP(TRIM(SUBSTITUTE(E450,CHAR(160),CHAR(32))),Metadata!B$1:C$2632,2,FALSE)</f>
        <v>Mousket, Philippe, 13th cent.</v>
      </c>
      <c r="G450" t="str">
        <f>VLOOKUP(TRIM(SUBSTITUTE(E450,CHAR(160),CHAR(32))),Metadata!B$1:D$2632,3,FALSE)</f>
        <v>Chronique</v>
      </c>
      <c r="H450">
        <f>VLOOKUP(TRIM(SUBSTITUTE(E450,CHAR(160),CHAR(32))),Metadata!B$1:E$2632,4,FALSE)</f>
        <v>1243</v>
      </c>
      <c r="I450" t="s">
        <v>453</v>
      </c>
      <c r="K450" t="str">
        <f>VLOOKUP(TRIM(SUBSTITUTE(E450,CHAR(160),CHAR(32))),Metadata!B$1:H$2632,7,FALSE)</f>
        <v>melanges litteraires</v>
      </c>
      <c r="L450" t="s">
        <v>4389</v>
      </c>
      <c r="N450" t="str">
        <f>VLOOKUP(TRIM(SUBSTITUTE(E450,CHAR(160),CHAR(32))),Metadata!B$1:J$2632,9,FALSE)</f>
        <v/>
      </c>
      <c r="O450">
        <f>VLOOKUP(TRIM(SUBSTITUTE(E450,CHAR(160),CHAR(32))),Metadata!B$1:K$2632,10,FALSE)</f>
        <v>181719</v>
      </c>
      <c r="P450" s="8" t="s">
        <v>9804</v>
      </c>
      <c r="Q450">
        <v>438</v>
      </c>
      <c r="R450">
        <v>442</v>
      </c>
    </row>
    <row r="451" spans="1:18" hidden="1" x14ac:dyDescent="0.25">
      <c r="A451">
        <v>453</v>
      </c>
      <c r="B451" t="s">
        <v>4354</v>
      </c>
      <c r="C451" t="s">
        <v>88</v>
      </c>
      <c r="D451" t="s">
        <v>47</v>
      </c>
      <c r="E451" t="s">
        <v>7915</v>
      </c>
      <c r="F451" t="str">
        <f>VLOOKUP(TRIM(SUBSTITUTE(E451,CHAR(160),CHAR(32))),Metadata!B$1:C$2632,2,FALSE)</f>
        <v>Mousket, Philippe, 13th cent.</v>
      </c>
      <c r="G451" t="str">
        <f>VLOOKUP(TRIM(SUBSTITUTE(E451,CHAR(160),CHAR(32))),Metadata!B$1:D$2632,3,FALSE)</f>
        <v>Chronique</v>
      </c>
      <c r="H451">
        <f>VLOOKUP(TRIM(SUBSTITUTE(E451,CHAR(160),CHAR(32))),Metadata!B$1:E$2632,4,FALSE)</f>
        <v>1243</v>
      </c>
      <c r="I451" t="s">
        <v>453</v>
      </c>
      <c r="K451" t="str">
        <f>VLOOKUP(TRIM(SUBSTITUTE(E451,CHAR(160),CHAR(32))),Metadata!B$1:H$2632,7,FALSE)</f>
        <v>melanges litteraires</v>
      </c>
      <c r="L451" t="s">
        <v>4389</v>
      </c>
      <c r="N451" t="str">
        <f>VLOOKUP(TRIM(SUBSTITUTE(E451,CHAR(160),CHAR(32))),Metadata!B$1:J$2632,9,FALSE)</f>
        <v/>
      </c>
      <c r="O451">
        <f>VLOOKUP(TRIM(SUBSTITUTE(E451,CHAR(160),CHAR(32))),Metadata!B$1:K$2632,10,FALSE)</f>
        <v>181719</v>
      </c>
      <c r="P451" s="8" t="s">
        <v>9805</v>
      </c>
      <c r="Q451">
        <v>155</v>
      </c>
      <c r="R451">
        <v>159</v>
      </c>
    </row>
    <row r="452" spans="1:18" hidden="1" x14ac:dyDescent="0.25">
      <c r="A452">
        <v>454</v>
      </c>
      <c r="B452" t="s">
        <v>4354</v>
      </c>
      <c r="C452" t="s">
        <v>88</v>
      </c>
      <c r="D452" t="s">
        <v>47</v>
      </c>
      <c r="E452" t="s">
        <v>7918</v>
      </c>
      <c r="F452" t="str">
        <f>VLOOKUP(TRIM(SUBSTITUTE(E452,CHAR(160),CHAR(32))),Metadata!B$1:C$2632,2,FALSE)</f>
        <v>Christine, de Pisan, ca. 1364-ca. 1431.</v>
      </c>
      <c r="G452" t="str">
        <f>VLOOKUP(TRIM(SUBSTITUTE(E452,CHAR(160),CHAR(32))),Metadata!B$1:D$2632,3,FALSE)</f>
        <v>Le Livre du chemin de lonc estude</v>
      </c>
      <c r="H452">
        <f>VLOOKUP(TRIM(SUBSTITUTE(E452,CHAR(160),CHAR(32))),Metadata!B$1:E$2632,4,FALSE)</f>
        <v>1402</v>
      </c>
      <c r="I452" t="s">
        <v>571</v>
      </c>
      <c r="K452" t="str">
        <f>VLOOKUP(TRIM(SUBSTITUTE(E452,CHAR(160),CHAR(32))),Metadata!B$1:H$2632,7,FALSE)</f>
        <v>traite ou essai</v>
      </c>
      <c r="L452" t="s">
        <v>4402</v>
      </c>
      <c r="N452" t="str">
        <f>VLOOKUP(TRIM(SUBSTITUTE(E452,CHAR(160),CHAR(32))),Metadata!B$1:J$2632,9,FALSE)</f>
        <v/>
      </c>
      <c r="O452">
        <f>VLOOKUP(TRIM(SUBSTITUTE(E452,CHAR(160),CHAR(32))),Metadata!B$1:K$2632,10,FALSE)</f>
        <v>36789</v>
      </c>
      <c r="P452" s="8" t="s">
        <v>9806</v>
      </c>
      <c r="Q452">
        <v>68</v>
      </c>
      <c r="R452">
        <v>72</v>
      </c>
    </row>
    <row r="453" spans="1:18" hidden="1" x14ac:dyDescent="0.25">
      <c r="A453">
        <v>455</v>
      </c>
      <c r="B453" t="s">
        <v>4354</v>
      </c>
      <c r="C453" t="s">
        <v>88</v>
      </c>
      <c r="D453" t="s">
        <v>47</v>
      </c>
      <c r="E453" t="s">
        <v>7951</v>
      </c>
      <c r="F453" t="str">
        <f>VLOOKUP(TRIM(SUBSTITUTE(E453,CHAR(160),CHAR(32))),Metadata!B$1:C$2632,2,FALSE)</f>
        <v>Rabelais, François, ca. 1490-1553?.</v>
      </c>
      <c r="G453" t="str">
        <f>VLOOKUP(TRIM(SUBSTITUTE(E453,CHAR(160),CHAR(32))),Metadata!B$1:D$2632,3,FALSE)</f>
        <v>Le Quart-Livre</v>
      </c>
      <c r="H453">
        <f>VLOOKUP(TRIM(SUBSTITUTE(E453,CHAR(160),CHAR(32))),Metadata!B$1:E$2632,4,FALSE)</f>
        <v>1552</v>
      </c>
      <c r="I453" t="s">
        <v>456</v>
      </c>
      <c r="K453" t="str">
        <f>VLOOKUP(TRIM(SUBSTITUTE(E453,CHAR(160),CHAR(32))),Metadata!B$1:H$2632,7,FALSE)</f>
        <v>roman</v>
      </c>
      <c r="L453" t="s">
        <v>4378</v>
      </c>
      <c r="N453" t="str">
        <f>VLOOKUP(TRIM(SUBSTITUTE(E453,CHAR(160),CHAR(32))),Metadata!B$1:J$2632,9,FALSE)</f>
        <v/>
      </c>
      <c r="O453">
        <f>VLOOKUP(TRIM(SUBSTITUTE(E453,CHAR(160),CHAR(32))),Metadata!B$1:K$2632,10,FALSE)</f>
        <v>60714</v>
      </c>
      <c r="P453" s="4" t="s">
        <v>9807</v>
      </c>
      <c r="Q453">
        <v>27</v>
      </c>
      <c r="R453">
        <v>31</v>
      </c>
    </row>
    <row r="454" spans="1:18" hidden="1" x14ac:dyDescent="0.25">
      <c r="A454">
        <v>456</v>
      </c>
      <c r="B454" t="s">
        <v>4354</v>
      </c>
      <c r="C454" t="s">
        <v>88</v>
      </c>
      <c r="D454" t="s">
        <v>47</v>
      </c>
      <c r="E454" t="s">
        <v>7945</v>
      </c>
      <c r="F454" t="str">
        <f>VLOOKUP(TRIM(SUBSTITUTE(E454,CHAR(160),CHAR(32))),Metadata!B$1:C$2632,2,FALSE)</f>
        <v>Montaigne, Michel Eyquem de</v>
      </c>
      <c r="G454" t="str">
        <f>VLOOKUP(TRIM(SUBSTITUTE(E454,CHAR(160),CHAR(32))),Metadata!B$1:D$2632,3,FALSE)</f>
        <v>Les Essais</v>
      </c>
      <c r="H454">
        <f>VLOOKUP(TRIM(SUBSTITUTE(E454,CHAR(160),CHAR(32))),Metadata!B$1:E$2632,4,FALSE)</f>
        <v>1595</v>
      </c>
      <c r="I454" t="s">
        <v>456</v>
      </c>
      <c r="K454" t="str">
        <f>VLOOKUP(TRIM(SUBSTITUTE(E454,CHAR(160),CHAR(32))),Metadata!B$1:H$2632,7,FALSE)</f>
        <v>essai</v>
      </c>
      <c r="L454" t="s">
        <v>4484</v>
      </c>
      <c r="N454" t="str">
        <f>VLOOKUP(TRIM(SUBSTITUTE(E454,CHAR(160),CHAR(32))),Metadata!B$1:J$2632,9,FALSE)</f>
        <v/>
      </c>
      <c r="O454">
        <f>VLOOKUP(TRIM(SUBSTITUTE(E454,CHAR(160),CHAR(32))),Metadata!B$1:K$2632,10,FALSE)</f>
        <v>438631</v>
      </c>
      <c r="P454" s="4" t="s">
        <v>9808</v>
      </c>
      <c r="Q454">
        <v>160</v>
      </c>
      <c r="R454">
        <v>164</v>
      </c>
    </row>
    <row r="455" spans="1:18" hidden="1" x14ac:dyDescent="0.25">
      <c r="A455">
        <v>457</v>
      </c>
      <c r="B455" t="s">
        <v>4354</v>
      </c>
      <c r="C455" t="s">
        <v>88</v>
      </c>
      <c r="D455" t="s">
        <v>47</v>
      </c>
      <c r="E455" t="s">
        <v>7951</v>
      </c>
      <c r="F455" t="str">
        <f>VLOOKUP(TRIM(SUBSTITUTE(E455,CHAR(160),CHAR(32))),Metadata!B$1:C$2632,2,FALSE)</f>
        <v>Rabelais, François, ca. 1490-1553?.</v>
      </c>
      <c r="G455" t="str">
        <f>VLOOKUP(TRIM(SUBSTITUTE(E455,CHAR(160),CHAR(32))),Metadata!B$1:D$2632,3,FALSE)</f>
        <v>Le Quart-Livre</v>
      </c>
      <c r="H455">
        <f>VLOOKUP(TRIM(SUBSTITUTE(E455,CHAR(160),CHAR(32))),Metadata!B$1:E$2632,4,FALSE)</f>
        <v>1552</v>
      </c>
      <c r="I455" t="s">
        <v>456</v>
      </c>
      <c r="K455" t="str">
        <f>VLOOKUP(TRIM(SUBSTITUTE(E455,CHAR(160),CHAR(32))),Metadata!B$1:H$2632,7,FALSE)</f>
        <v>roman</v>
      </c>
      <c r="L455" t="s">
        <v>4378</v>
      </c>
      <c r="N455" t="str">
        <f>VLOOKUP(TRIM(SUBSTITUTE(E455,CHAR(160),CHAR(32))),Metadata!B$1:J$2632,9,FALSE)</f>
        <v/>
      </c>
      <c r="O455">
        <f>VLOOKUP(TRIM(SUBSTITUTE(E455,CHAR(160),CHAR(32))),Metadata!B$1:K$2632,10,FALSE)</f>
        <v>60714</v>
      </c>
      <c r="P455" s="4" t="s">
        <v>9809</v>
      </c>
      <c r="Q455">
        <v>35</v>
      </c>
      <c r="R455">
        <v>39</v>
      </c>
    </row>
    <row r="456" spans="1:18" hidden="1" x14ac:dyDescent="0.25">
      <c r="A456">
        <v>458</v>
      </c>
      <c r="B456" t="s">
        <v>4354</v>
      </c>
      <c r="C456" t="s">
        <v>88</v>
      </c>
      <c r="D456" t="s">
        <v>47</v>
      </c>
      <c r="E456" t="s">
        <v>7945</v>
      </c>
      <c r="F456" t="str">
        <f>VLOOKUP(TRIM(SUBSTITUTE(E456,CHAR(160),CHAR(32))),Metadata!B$1:C$2632,2,FALSE)</f>
        <v>Montaigne, Michel Eyquem de</v>
      </c>
      <c r="G456" t="str">
        <f>VLOOKUP(TRIM(SUBSTITUTE(E456,CHAR(160),CHAR(32))),Metadata!B$1:D$2632,3,FALSE)</f>
        <v>Les Essais</v>
      </c>
      <c r="H456">
        <f>VLOOKUP(TRIM(SUBSTITUTE(E456,CHAR(160),CHAR(32))),Metadata!B$1:E$2632,4,FALSE)</f>
        <v>1595</v>
      </c>
      <c r="I456" t="s">
        <v>456</v>
      </c>
      <c r="K456" t="str">
        <f>VLOOKUP(TRIM(SUBSTITUTE(E456,CHAR(160),CHAR(32))),Metadata!B$1:H$2632,7,FALSE)</f>
        <v>essai</v>
      </c>
      <c r="L456" t="s">
        <v>4484</v>
      </c>
      <c r="N456" t="str">
        <f>VLOOKUP(TRIM(SUBSTITUTE(E456,CHAR(160),CHAR(32))),Metadata!B$1:J$2632,9,FALSE)</f>
        <v/>
      </c>
      <c r="O456">
        <f>VLOOKUP(TRIM(SUBSTITUTE(E456,CHAR(160),CHAR(32))),Metadata!B$1:K$2632,10,FALSE)</f>
        <v>438631</v>
      </c>
      <c r="P456" s="4" t="s">
        <v>9810</v>
      </c>
      <c r="Q456">
        <v>37</v>
      </c>
      <c r="R456">
        <v>41</v>
      </c>
    </row>
    <row r="457" spans="1:18" hidden="1" x14ac:dyDescent="0.25">
      <c r="A457">
        <v>459</v>
      </c>
      <c r="B457" t="s">
        <v>4354</v>
      </c>
      <c r="C457" t="s">
        <v>88</v>
      </c>
      <c r="D457" t="s">
        <v>47</v>
      </c>
      <c r="E457" t="s">
        <v>7913</v>
      </c>
      <c r="F457" t="str">
        <f>VLOOKUP(TRIM(SUBSTITUTE(E457,CHAR(160),CHAR(32))),Metadata!B$1:C$2632,2,FALSE)</f>
        <v>Pollion, Marc Vitruve</v>
      </c>
      <c r="G457" t="str">
        <f>VLOOKUP(TRIM(SUBSTITUTE(E457,CHAR(160),CHAR(32))),Metadata!B$1:D$2632,3,FALSE)</f>
        <v>Architecture ou Art de bien bastir</v>
      </c>
      <c r="H457">
        <f>VLOOKUP(TRIM(SUBSTITUTE(E457,CHAR(160),CHAR(32))),Metadata!B$1:E$2632,4,FALSE)</f>
        <v>1547</v>
      </c>
      <c r="I457" t="s">
        <v>456</v>
      </c>
      <c r="K457" t="str">
        <f>VLOOKUP(TRIM(SUBSTITUTE(E457,CHAR(160),CHAR(32))),Metadata!B$1:H$2632,7,FALSE)</f>
        <v>traite ou essai</v>
      </c>
      <c r="L457" t="s">
        <v>4402</v>
      </c>
      <c r="N457" t="str">
        <f>VLOOKUP(TRIM(SUBSTITUTE(E457,CHAR(160),CHAR(32))),Metadata!B$1:J$2632,9,FALSE)</f>
        <v/>
      </c>
      <c r="O457">
        <f>VLOOKUP(TRIM(SUBSTITUTE(E457,CHAR(160),CHAR(32))),Metadata!B$1:K$2632,10,FALSE)</f>
        <v>146173</v>
      </c>
      <c r="P457" s="8" t="s">
        <v>9100</v>
      </c>
      <c r="Q457">
        <v>167</v>
      </c>
      <c r="R457">
        <v>171</v>
      </c>
    </row>
    <row r="458" spans="1:18" hidden="1" x14ac:dyDescent="0.25">
      <c r="A458">
        <v>460</v>
      </c>
      <c r="B458" t="s">
        <v>4354</v>
      </c>
      <c r="C458" t="s">
        <v>88</v>
      </c>
      <c r="D458" t="s">
        <v>47</v>
      </c>
      <c r="E458" t="s">
        <v>7945</v>
      </c>
      <c r="F458" t="str">
        <f>VLOOKUP(TRIM(SUBSTITUTE(E458,CHAR(160),CHAR(32))),Metadata!B$1:C$2632,2,FALSE)</f>
        <v>Montaigne, Michel Eyquem de</v>
      </c>
      <c r="G458" t="str">
        <f>VLOOKUP(TRIM(SUBSTITUTE(E458,CHAR(160),CHAR(32))),Metadata!B$1:D$2632,3,FALSE)</f>
        <v>Les Essais</v>
      </c>
      <c r="H458">
        <f>VLOOKUP(TRIM(SUBSTITUTE(E458,CHAR(160),CHAR(32))),Metadata!B$1:E$2632,4,FALSE)</f>
        <v>1595</v>
      </c>
      <c r="I458" t="s">
        <v>456</v>
      </c>
      <c r="K458" t="str">
        <f>VLOOKUP(TRIM(SUBSTITUTE(E458,CHAR(160),CHAR(32))),Metadata!B$1:H$2632,7,FALSE)</f>
        <v>essai</v>
      </c>
      <c r="L458" t="s">
        <v>4484</v>
      </c>
      <c r="N458" t="str">
        <f>VLOOKUP(TRIM(SUBSTITUTE(E458,CHAR(160),CHAR(32))),Metadata!B$1:J$2632,9,FALSE)</f>
        <v/>
      </c>
      <c r="O458">
        <f>VLOOKUP(TRIM(SUBSTITUTE(E458,CHAR(160),CHAR(32))),Metadata!B$1:K$2632,10,FALSE)</f>
        <v>438631</v>
      </c>
      <c r="P458" s="4" t="s">
        <v>9811</v>
      </c>
      <c r="Q458">
        <v>31</v>
      </c>
      <c r="R458">
        <v>35</v>
      </c>
    </row>
    <row r="459" spans="1:18" x14ac:dyDescent="0.25">
      <c r="A459">
        <v>461</v>
      </c>
      <c r="B459" t="s">
        <v>4354</v>
      </c>
      <c r="C459" t="s">
        <v>88</v>
      </c>
      <c r="D459" t="s">
        <v>47</v>
      </c>
      <c r="E459" t="s">
        <v>7944</v>
      </c>
      <c r="F459" t="str">
        <f>VLOOKUP(TRIM(SUBSTITUTE(E459,CHAR(160),CHAR(32))),Metadata!B$1:C$2632,2,FALSE)</f>
        <v>Marot, Clément</v>
      </c>
      <c r="G459" t="str">
        <f>VLOOKUP(TRIM(SUBSTITUTE(E459,CHAR(160),CHAR(32))),Metadata!B$1:D$2632,3,FALSE)</f>
        <v>La Suite de l' Adolescence clémentine</v>
      </c>
      <c r="H459">
        <f>VLOOKUP(TRIM(SUBSTITUTE(E459,CHAR(160),CHAR(32))),Metadata!B$1:E$2632,4,FALSE)</f>
        <v>1534</v>
      </c>
      <c r="I459" t="s">
        <v>456</v>
      </c>
      <c r="K459" t="str">
        <f>VLOOKUP(TRIM(SUBSTITUTE(E459,CHAR(160),CHAR(32))),Metadata!B$1:H$2632,7,FALSE)</f>
        <v>poesie</v>
      </c>
      <c r="L459" t="s">
        <v>4382</v>
      </c>
      <c r="N459" t="str">
        <f>VLOOKUP(TRIM(SUBSTITUTE(E459,CHAR(160),CHAR(32))),Metadata!B$1:J$2632,9,FALSE)</f>
        <v/>
      </c>
      <c r="O459">
        <f>VLOOKUP(TRIM(SUBSTITUTE(E459,CHAR(160),CHAR(32))),Metadata!B$1:K$2632,10,FALSE)</f>
        <v>43329</v>
      </c>
      <c r="P459" s="4" t="s">
        <v>12251</v>
      </c>
      <c r="Q459">
        <v>49</v>
      </c>
      <c r="R459">
        <v>53</v>
      </c>
    </row>
    <row r="460" spans="1:18" hidden="1" x14ac:dyDescent="0.25">
      <c r="A460">
        <v>462</v>
      </c>
      <c r="B460" t="s">
        <v>4354</v>
      </c>
      <c r="C460" t="s">
        <v>88</v>
      </c>
      <c r="D460" t="s">
        <v>47</v>
      </c>
      <c r="E460" t="s">
        <v>7945</v>
      </c>
      <c r="F460" t="str">
        <f>VLOOKUP(TRIM(SUBSTITUTE(E460,CHAR(160),CHAR(32))),Metadata!B$1:C$2632,2,FALSE)</f>
        <v>Montaigne, Michel Eyquem de</v>
      </c>
      <c r="G460" t="str">
        <f>VLOOKUP(TRIM(SUBSTITUTE(E460,CHAR(160),CHAR(32))),Metadata!B$1:D$2632,3,FALSE)</f>
        <v>Les Essais</v>
      </c>
      <c r="H460">
        <f>VLOOKUP(TRIM(SUBSTITUTE(E460,CHAR(160),CHAR(32))),Metadata!B$1:E$2632,4,FALSE)</f>
        <v>1595</v>
      </c>
      <c r="I460" t="s">
        <v>456</v>
      </c>
      <c r="K460" t="str">
        <f>VLOOKUP(TRIM(SUBSTITUTE(E460,CHAR(160),CHAR(32))),Metadata!B$1:H$2632,7,FALSE)</f>
        <v>essai</v>
      </c>
      <c r="L460" t="s">
        <v>4484</v>
      </c>
      <c r="N460" t="str">
        <f>VLOOKUP(TRIM(SUBSTITUTE(E460,CHAR(160),CHAR(32))),Metadata!B$1:J$2632,9,FALSE)</f>
        <v/>
      </c>
      <c r="O460">
        <f>VLOOKUP(TRIM(SUBSTITUTE(E460,CHAR(160),CHAR(32))),Metadata!B$1:K$2632,10,FALSE)</f>
        <v>438631</v>
      </c>
      <c r="P460" s="4" t="s">
        <v>9812</v>
      </c>
      <c r="Q460">
        <v>235</v>
      </c>
      <c r="R460">
        <v>239</v>
      </c>
    </row>
    <row r="461" spans="1:18" hidden="1" x14ac:dyDescent="0.25">
      <c r="A461">
        <v>463</v>
      </c>
      <c r="B461" t="s">
        <v>4354</v>
      </c>
      <c r="C461" t="s">
        <v>88</v>
      </c>
      <c r="D461" t="s">
        <v>47</v>
      </c>
      <c r="E461" t="s">
        <v>7945</v>
      </c>
      <c r="F461" t="str">
        <f>VLOOKUP(TRIM(SUBSTITUTE(E461,CHAR(160),CHAR(32))),Metadata!B$1:C$2632,2,FALSE)</f>
        <v>Montaigne, Michel Eyquem de</v>
      </c>
      <c r="G461" t="str">
        <f>VLOOKUP(TRIM(SUBSTITUTE(E461,CHAR(160),CHAR(32))),Metadata!B$1:D$2632,3,FALSE)</f>
        <v>Les Essais</v>
      </c>
      <c r="H461">
        <f>VLOOKUP(TRIM(SUBSTITUTE(E461,CHAR(160),CHAR(32))),Metadata!B$1:E$2632,4,FALSE)</f>
        <v>1595</v>
      </c>
      <c r="I461" t="s">
        <v>456</v>
      </c>
      <c r="K461" t="str">
        <f>VLOOKUP(TRIM(SUBSTITUTE(E461,CHAR(160),CHAR(32))),Metadata!B$1:H$2632,7,FALSE)</f>
        <v>essai</v>
      </c>
      <c r="L461" t="s">
        <v>4484</v>
      </c>
      <c r="N461" t="str">
        <f>VLOOKUP(TRIM(SUBSTITUTE(E461,CHAR(160),CHAR(32))),Metadata!B$1:J$2632,9,FALSE)</f>
        <v/>
      </c>
      <c r="O461">
        <f>VLOOKUP(TRIM(SUBSTITUTE(E461,CHAR(160),CHAR(32))),Metadata!B$1:K$2632,10,FALSE)</f>
        <v>438631</v>
      </c>
      <c r="P461" s="4" t="s">
        <v>9813</v>
      </c>
      <c r="Q461">
        <v>41</v>
      </c>
      <c r="R461">
        <v>45</v>
      </c>
    </row>
    <row r="462" spans="1:18" hidden="1" x14ac:dyDescent="0.25">
      <c r="A462">
        <v>464</v>
      </c>
      <c r="B462" t="s">
        <v>4354</v>
      </c>
      <c r="C462" t="s">
        <v>88</v>
      </c>
      <c r="D462" t="s">
        <v>47</v>
      </c>
      <c r="E462" t="s">
        <v>7945</v>
      </c>
      <c r="F462" t="str">
        <f>VLOOKUP(TRIM(SUBSTITUTE(E462,CHAR(160),CHAR(32))),Metadata!B$1:C$2632,2,FALSE)</f>
        <v>Montaigne, Michel Eyquem de</v>
      </c>
      <c r="G462" t="str">
        <f>VLOOKUP(TRIM(SUBSTITUTE(E462,CHAR(160),CHAR(32))),Metadata!B$1:D$2632,3,FALSE)</f>
        <v>Les Essais</v>
      </c>
      <c r="H462">
        <f>VLOOKUP(TRIM(SUBSTITUTE(E462,CHAR(160),CHAR(32))),Metadata!B$1:E$2632,4,FALSE)</f>
        <v>1595</v>
      </c>
      <c r="I462" t="s">
        <v>456</v>
      </c>
      <c r="K462" t="str">
        <f>VLOOKUP(TRIM(SUBSTITUTE(E462,CHAR(160),CHAR(32))),Metadata!B$1:H$2632,7,FALSE)</f>
        <v>essai</v>
      </c>
      <c r="L462" t="s">
        <v>4484</v>
      </c>
      <c r="N462" t="str">
        <f>VLOOKUP(TRIM(SUBSTITUTE(E462,CHAR(160),CHAR(32))),Metadata!B$1:J$2632,9,FALSE)</f>
        <v/>
      </c>
      <c r="O462">
        <f>VLOOKUP(TRIM(SUBSTITUTE(E462,CHAR(160),CHAR(32))),Metadata!B$1:K$2632,10,FALSE)</f>
        <v>438631</v>
      </c>
      <c r="P462" s="4" t="s">
        <v>12252</v>
      </c>
      <c r="Q462">
        <v>346</v>
      </c>
      <c r="R462">
        <v>350</v>
      </c>
    </row>
    <row r="463" spans="1:18" hidden="1" x14ac:dyDescent="0.25">
      <c r="A463">
        <v>465</v>
      </c>
      <c r="B463" t="s">
        <v>4354</v>
      </c>
      <c r="C463" t="s">
        <v>88</v>
      </c>
      <c r="D463" t="s">
        <v>47</v>
      </c>
      <c r="E463" t="s">
        <v>7945</v>
      </c>
      <c r="F463" t="str">
        <f>VLOOKUP(TRIM(SUBSTITUTE(E463,CHAR(160),CHAR(32))),Metadata!B$1:C$2632,2,FALSE)</f>
        <v>Montaigne, Michel Eyquem de</v>
      </c>
      <c r="G463" t="str">
        <f>VLOOKUP(TRIM(SUBSTITUTE(E463,CHAR(160),CHAR(32))),Metadata!B$1:D$2632,3,FALSE)</f>
        <v>Les Essais</v>
      </c>
      <c r="H463">
        <f>VLOOKUP(TRIM(SUBSTITUTE(E463,CHAR(160),CHAR(32))),Metadata!B$1:E$2632,4,FALSE)</f>
        <v>1595</v>
      </c>
      <c r="I463" t="s">
        <v>456</v>
      </c>
      <c r="K463" t="str">
        <f>VLOOKUP(TRIM(SUBSTITUTE(E463,CHAR(160),CHAR(32))),Metadata!B$1:H$2632,7,FALSE)</f>
        <v>essai</v>
      </c>
      <c r="L463" t="s">
        <v>4484</v>
      </c>
      <c r="N463" t="str">
        <f>VLOOKUP(TRIM(SUBSTITUTE(E463,CHAR(160),CHAR(32))),Metadata!B$1:J$2632,9,FALSE)</f>
        <v/>
      </c>
      <c r="O463">
        <f>VLOOKUP(TRIM(SUBSTITUTE(E463,CHAR(160),CHAR(32))),Metadata!B$1:K$2632,10,FALSE)</f>
        <v>438631</v>
      </c>
      <c r="P463" s="4" t="s">
        <v>9101</v>
      </c>
      <c r="Q463">
        <v>96</v>
      </c>
      <c r="R463">
        <v>100</v>
      </c>
    </row>
    <row r="464" spans="1:18" x14ac:dyDescent="0.25">
      <c r="A464">
        <v>466</v>
      </c>
      <c r="B464" t="s">
        <v>4354</v>
      </c>
      <c r="C464" t="s">
        <v>88</v>
      </c>
      <c r="D464" t="s">
        <v>47</v>
      </c>
      <c r="E464" t="s">
        <v>7940</v>
      </c>
      <c r="F464" t="str">
        <f>VLOOKUP(TRIM(SUBSTITUTE(E464,CHAR(160),CHAR(32))),Metadata!B$1:C$2632,2,FALSE)</f>
        <v>Marot, Clément</v>
      </c>
      <c r="G464" t="str">
        <f>VLOOKUP(TRIM(SUBSTITUTE(E464,CHAR(160),CHAR(32))),Metadata!B$1:D$2632,3,FALSE)</f>
        <v>Les Epigrammes</v>
      </c>
      <c r="H464">
        <f>VLOOKUP(TRIM(SUBSTITUTE(E464,CHAR(160),CHAR(32))),Metadata!B$1:E$2632,4,FALSE)</f>
        <v>1526</v>
      </c>
      <c r="I464" t="s">
        <v>456</v>
      </c>
      <c r="K464" t="str">
        <f>VLOOKUP(TRIM(SUBSTITUTE(E464,CHAR(160),CHAR(32))),Metadata!B$1:H$2632,7,FALSE)</f>
        <v>poesie</v>
      </c>
      <c r="L464" t="s">
        <v>4382</v>
      </c>
      <c r="N464" t="str">
        <f>VLOOKUP(TRIM(SUBSTITUTE(E464,CHAR(160),CHAR(32))),Metadata!B$1:J$2632,9,FALSE)</f>
        <v/>
      </c>
      <c r="O464">
        <f>VLOOKUP(TRIM(SUBSTITUTE(E464,CHAR(160),CHAR(32))),Metadata!B$1:K$2632,10,FALSE)</f>
        <v>24294</v>
      </c>
      <c r="P464" s="8" t="s">
        <v>9814</v>
      </c>
      <c r="Q464">
        <v>114</v>
      </c>
      <c r="R464">
        <v>118</v>
      </c>
    </row>
    <row r="465" spans="1:18" hidden="1" x14ac:dyDescent="0.25">
      <c r="A465">
        <v>467</v>
      </c>
      <c r="B465" t="s">
        <v>4354</v>
      </c>
      <c r="C465" t="s">
        <v>88</v>
      </c>
      <c r="D465" t="s">
        <v>47</v>
      </c>
      <c r="E465" t="s">
        <v>7945</v>
      </c>
      <c r="F465" t="str">
        <f>VLOOKUP(TRIM(SUBSTITUTE(E465,CHAR(160),CHAR(32))),Metadata!B$1:C$2632,2,FALSE)</f>
        <v>Montaigne, Michel Eyquem de</v>
      </c>
      <c r="G465" t="str">
        <f>VLOOKUP(TRIM(SUBSTITUTE(E465,CHAR(160),CHAR(32))),Metadata!B$1:D$2632,3,FALSE)</f>
        <v>Les Essais</v>
      </c>
      <c r="H465">
        <f>VLOOKUP(TRIM(SUBSTITUTE(E465,CHAR(160),CHAR(32))),Metadata!B$1:E$2632,4,FALSE)</f>
        <v>1595</v>
      </c>
      <c r="I465" t="s">
        <v>456</v>
      </c>
      <c r="K465" t="str">
        <f>VLOOKUP(TRIM(SUBSTITUTE(E465,CHAR(160),CHAR(32))),Metadata!B$1:H$2632,7,FALSE)</f>
        <v>essai</v>
      </c>
      <c r="L465" t="s">
        <v>4484</v>
      </c>
      <c r="N465" t="str">
        <f>VLOOKUP(TRIM(SUBSTITUTE(E465,CHAR(160),CHAR(32))),Metadata!B$1:J$2632,9,FALSE)</f>
        <v/>
      </c>
      <c r="O465">
        <f>VLOOKUP(TRIM(SUBSTITUTE(E465,CHAR(160),CHAR(32))),Metadata!B$1:K$2632,10,FALSE)</f>
        <v>438631</v>
      </c>
      <c r="P465" s="4" t="s">
        <v>12253</v>
      </c>
      <c r="Q465">
        <v>76</v>
      </c>
      <c r="R465">
        <v>80</v>
      </c>
    </row>
    <row r="466" spans="1:18" hidden="1" x14ac:dyDescent="0.25">
      <c r="A466">
        <v>468</v>
      </c>
      <c r="B466" t="s">
        <v>4354</v>
      </c>
      <c r="C466" t="s">
        <v>88</v>
      </c>
      <c r="D466" t="s">
        <v>47</v>
      </c>
      <c r="E466" t="s">
        <v>8109</v>
      </c>
      <c r="F466" t="str">
        <f>VLOOKUP(TRIM(SUBSTITUTE(E466,CHAR(160),CHAR(32))),Metadata!B$1:C$2632,2,FALSE)</f>
        <v>Montchrestien, Antoine de, ca. 1575-1621.</v>
      </c>
      <c r="G466" t="str">
        <f>VLOOKUP(TRIM(SUBSTITUTE(E466,CHAR(160),CHAR(32))),Metadata!B$1:D$2632,3,FALSE)</f>
        <v>Traicté de l'Oeconomie politique: dedié en 1615 au roy et à la reyne mere du roy</v>
      </c>
      <c r="H466">
        <f>VLOOKUP(TRIM(SUBSTITUTE(E466,CHAR(160),CHAR(32))),Metadata!B$1:E$2632,4,FALSE)</f>
        <v>1615</v>
      </c>
      <c r="I466" t="s">
        <v>445</v>
      </c>
      <c r="K466" t="str">
        <f>VLOOKUP(TRIM(SUBSTITUTE(E466,CHAR(160),CHAR(32))),Metadata!B$1:H$2632,7,FALSE)</f>
        <v>traite ou essai</v>
      </c>
      <c r="L466" t="s">
        <v>4402</v>
      </c>
      <c r="N466" t="str">
        <f>VLOOKUP(TRIM(SUBSTITUTE(E466,CHAR(160),CHAR(32))),Metadata!B$1:J$2632,9,FALSE)</f>
        <v>prose</v>
      </c>
      <c r="O466">
        <f>VLOOKUP(TRIM(SUBSTITUTE(E466,CHAR(160),CHAR(32))),Metadata!B$1:K$2632,10,FALSE)</f>
        <v>92941</v>
      </c>
      <c r="P466" s="4" t="s">
        <v>9815</v>
      </c>
      <c r="Q466">
        <v>310</v>
      </c>
      <c r="R466">
        <v>314</v>
      </c>
    </row>
    <row r="467" spans="1:18" hidden="1" x14ac:dyDescent="0.25">
      <c r="A467">
        <v>469</v>
      </c>
      <c r="B467" t="s">
        <v>4354</v>
      </c>
      <c r="C467" t="s">
        <v>88</v>
      </c>
      <c r="D467" t="s">
        <v>47</v>
      </c>
      <c r="E467" t="s">
        <v>8109</v>
      </c>
      <c r="F467" t="str">
        <f>VLOOKUP(TRIM(SUBSTITUTE(E467,CHAR(160),CHAR(32))),Metadata!B$1:C$2632,2,FALSE)</f>
        <v>Montchrestien, Antoine de, ca. 1575-1621.</v>
      </c>
      <c r="G467" t="str">
        <f>VLOOKUP(TRIM(SUBSTITUTE(E467,CHAR(160),CHAR(32))),Metadata!B$1:D$2632,3,FALSE)</f>
        <v>Traicté de l'Oeconomie politique: dedié en 1615 au roy et à la reyne mere du roy</v>
      </c>
      <c r="H467">
        <f>VLOOKUP(TRIM(SUBSTITUTE(E467,CHAR(160),CHAR(32))),Metadata!B$1:E$2632,4,FALSE)</f>
        <v>1615</v>
      </c>
      <c r="I467" t="s">
        <v>445</v>
      </c>
      <c r="K467" t="str">
        <f>VLOOKUP(TRIM(SUBSTITUTE(E467,CHAR(160),CHAR(32))),Metadata!B$1:H$2632,7,FALSE)</f>
        <v>traite ou essai</v>
      </c>
      <c r="L467" t="s">
        <v>4402</v>
      </c>
      <c r="N467" t="str">
        <f>VLOOKUP(TRIM(SUBSTITUTE(E467,CHAR(160),CHAR(32))),Metadata!B$1:J$2632,9,FALSE)</f>
        <v>prose</v>
      </c>
      <c r="O467">
        <f>VLOOKUP(TRIM(SUBSTITUTE(E467,CHAR(160),CHAR(32))),Metadata!B$1:K$2632,10,FALSE)</f>
        <v>92941</v>
      </c>
      <c r="P467" s="4" t="s">
        <v>12254</v>
      </c>
      <c r="Q467">
        <v>211</v>
      </c>
      <c r="R467">
        <v>215</v>
      </c>
    </row>
    <row r="468" spans="1:18" hidden="1" x14ac:dyDescent="0.25">
      <c r="A468">
        <v>470</v>
      </c>
      <c r="B468" t="s">
        <v>4354</v>
      </c>
      <c r="C468" t="s">
        <v>88</v>
      </c>
      <c r="D468" t="s">
        <v>47</v>
      </c>
      <c r="E468" t="s">
        <v>8161</v>
      </c>
      <c r="F468" t="str">
        <f>VLOOKUP(TRIM(SUBSTITUTE(E468,CHAR(160),CHAR(32))),Metadata!B$1:C$2632,2,FALSE)</f>
        <v>Tristan L'Hermite, François, 1601-1655.</v>
      </c>
      <c r="G468" t="str">
        <f>VLOOKUP(TRIM(SUBSTITUTE(E468,CHAR(160),CHAR(32))),Metadata!B$1:D$2632,3,FALSE)</f>
        <v>Le page disgracié</v>
      </c>
      <c r="H468">
        <f>VLOOKUP(TRIM(SUBSTITUTE(E468,CHAR(160),CHAR(32))),Metadata!B$1:E$2632,4,FALSE)</f>
        <v>1643</v>
      </c>
      <c r="I468" t="s">
        <v>445</v>
      </c>
      <c r="K468" t="str">
        <f>VLOOKUP(TRIM(SUBSTITUTE(E468,CHAR(160),CHAR(32))),Metadata!B$1:H$2632,7,FALSE)</f>
        <v>roman</v>
      </c>
      <c r="L468" t="s">
        <v>4378</v>
      </c>
      <c r="N468" t="str">
        <f>VLOOKUP(TRIM(SUBSTITUTE(E468,CHAR(160),CHAR(32))),Metadata!B$1:J$2632,9,FALSE)</f>
        <v>prose</v>
      </c>
      <c r="O468">
        <f>VLOOKUP(TRIM(SUBSTITUTE(E468,CHAR(160),CHAR(32))),Metadata!B$1:K$2632,10,FALSE)</f>
        <v>84244</v>
      </c>
      <c r="P468" s="4" t="s">
        <v>9816</v>
      </c>
      <c r="Q468">
        <v>256</v>
      </c>
      <c r="R468">
        <v>260</v>
      </c>
    </row>
    <row r="469" spans="1:18" x14ac:dyDescent="0.25">
      <c r="A469">
        <v>471</v>
      </c>
      <c r="B469" t="s">
        <v>4354</v>
      </c>
      <c r="C469" t="s">
        <v>88</v>
      </c>
      <c r="D469" t="s">
        <v>47</v>
      </c>
      <c r="E469" t="s">
        <v>7978</v>
      </c>
      <c r="F469" t="str">
        <f>VLOOKUP(TRIM(SUBSTITUTE(E469,CHAR(160),CHAR(32))),Metadata!B$1:C$2632,2,FALSE)</f>
        <v>Auvray, Jean 1590?-1633.</v>
      </c>
      <c r="G469" t="str">
        <f>VLOOKUP(TRIM(SUBSTITUTE(E469,CHAR(160),CHAR(32))),Metadata!B$1:D$2632,3,FALSE)</f>
        <v>Le banquet des muses</v>
      </c>
      <c r="H469">
        <f>VLOOKUP(TRIM(SUBSTITUTE(E469,CHAR(160),CHAR(32))),Metadata!B$1:E$2632,4,FALSE)</f>
        <v>1623</v>
      </c>
      <c r="I469" t="s">
        <v>445</v>
      </c>
      <c r="K469" t="str">
        <f>VLOOKUP(TRIM(SUBSTITUTE(E469,CHAR(160),CHAR(32))),Metadata!B$1:H$2632,7,FALSE)</f>
        <v>poesie</v>
      </c>
      <c r="L469" t="s">
        <v>4382</v>
      </c>
      <c r="N469" t="str">
        <f>VLOOKUP(TRIM(SUBSTITUTE(E469,CHAR(160),CHAR(32))),Metadata!B$1:J$2632,9,FALSE)</f>
        <v>vers</v>
      </c>
      <c r="O469">
        <f>VLOOKUP(TRIM(SUBSTITUTE(E469,CHAR(160),CHAR(32))),Metadata!B$1:K$2632,10,FALSE)</f>
        <v>64538</v>
      </c>
      <c r="P469" s="4" t="s">
        <v>9817</v>
      </c>
      <c r="Q469">
        <v>103</v>
      </c>
      <c r="R469">
        <v>107</v>
      </c>
    </row>
    <row r="470" spans="1:18" hidden="1" x14ac:dyDescent="0.25">
      <c r="A470">
        <v>472</v>
      </c>
      <c r="B470" t="s">
        <v>4354</v>
      </c>
      <c r="C470" t="s">
        <v>88</v>
      </c>
      <c r="D470" t="s">
        <v>47</v>
      </c>
      <c r="E470" t="s">
        <v>8109</v>
      </c>
      <c r="F470" t="str">
        <f>VLOOKUP(TRIM(SUBSTITUTE(E470,CHAR(160),CHAR(32))),Metadata!B$1:C$2632,2,FALSE)</f>
        <v>Montchrestien, Antoine de, ca. 1575-1621.</v>
      </c>
      <c r="G470" t="str">
        <f>VLOOKUP(TRIM(SUBSTITUTE(E470,CHAR(160),CHAR(32))),Metadata!B$1:D$2632,3,FALSE)</f>
        <v>Traicté de l'Oeconomie politique: dedié en 1615 au roy et à la reyne mere du roy</v>
      </c>
      <c r="H470">
        <f>VLOOKUP(TRIM(SUBSTITUTE(E470,CHAR(160),CHAR(32))),Metadata!B$1:E$2632,4,FALSE)</f>
        <v>1615</v>
      </c>
      <c r="I470" t="s">
        <v>445</v>
      </c>
      <c r="K470" t="str">
        <f>VLOOKUP(TRIM(SUBSTITUTE(E470,CHAR(160),CHAR(32))),Metadata!B$1:H$2632,7,FALSE)</f>
        <v>traite ou essai</v>
      </c>
      <c r="L470" t="s">
        <v>4402</v>
      </c>
      <c r="N470" t="str">
        <f>VLOOKUP(TRIM(SUBSTITUTE(E470,CHAR(160),CHAR(32))),Metadata!B$1:J$2632,9,FALSE)</f>
        <v>prose</v>
      </c>
      <c r="O470">
        <f>VLOOKUP(TRIM(SUBSTITUTE(E470,CHAR(160),CHAR(32))),Metadata!B$1:K$2632,10,FALSE)</f>
        <v>92941</v>
      </c>
      <c r="P470" s="8" t="s">
        <v>9818</v>
      </c>
      <c r="Q470">
        <v>117</v>
      </c>
      <c r="R470">
        <v>121</v>
      </c>
    </row>
    <row r="471" spans="1:18" hidden="1" x14ac:dyDescent="0.25">
      <c r="A471">
        <v>473</v>
      </c>
      <c r="B471" t="s">
        <v>4354</v>
      </c>
      <c r="C471" t="s">
        <v>88</v>
      </c>
      <c r="D471" t="s">
        <v>47</v>
      </c>
      <c r="E471" t="s">
        <v>8088</v>
      </c>
      <c r="F471" t="str">
        <f>VLOOKUP(TRIM(SUBSTITUTE(E471,CHAR(160),CHAR(32))),Metadata!B$1:C$2632,2,FALSE)</f>
        <v>Mersenne, Marin, 1588-1648.</v>
      </c>
      <c r="G471" t="str">
        <f>VLOOKUP(TRIM(SUBSTITUTE(E471,CHAR(160),CHAR(32))),Metadata!B$1:D$2632,3,FALSE)</f>
        <v>Correspondance du P. Marin Mersenne, religieux minime. T. 5, 1635</v>
      </c>
      <c r="H471">
        <f>VLOOKUP(TRIM(SUBSTITUTE(E471,CHAR(160),CHAR(32))),Metadata!B$1:E$2632,4,FALSE)</f>
        <v>1635</v>
      </c>
      <c r="I471" t="s">
        <v>445</v>
      </c>
      <c r="K471" t="str">
        <f>VLOOKUP(TRIM(SUBSTITUTE(E471,CHAR(160),CHAR(32))),Metadata!B$1:H$2632,7,FALSE)</f>
        <v>correspondance</v>
      </c>
      <c r="L471" t="s">
        <v>4542</v>
      </c>
      <c r="N471" t="str">
        <f>VLOOKUP(TRIM(SUBSTITUTE(E471,CHAR(160),CHAR(32))),Metadata!B$1:J$2632,9,FALSE)</f>
        <v>prose</v>
      </c>
      <c r="O471">
        <f>VLOOKUP(TRIM(SUBSTITUTE(E471,CHAR(160),CHAR(32))),Metadata!B$1:K$2632,10,FALSE)</f>
        <v>22321</v>
      </c>
      <c r="P471" s="4" t="s">
        <v>9819</v>
      </c>
      <c r="Q471">
        <v>85</v>
      </c>
      <c r="R471">
        <v>89</v>
      </c>
    </row>
    <row r="472" spans="1:18" hidden="1" x14ac:dyDescent="0.25">
      <c r="A472">
        <v>474</v>
      </c>
      <c r="B472" t="s">
        <v>4354</v>
      </c>
      <c r="C472" t="s">
        <v>88</v>
      </c>
      <c r="D472" t="s">
        <v>47</v>
      </c>
      <c r="E472" t="s">
        <v>8007</v>
      </c>
      <c r="F472" t="str">
        <f>VLOOKUP(TRIM(SUBSTITUTE(E472,CHAR(160),CHAR(32))),Metadata!B$1:C$2632,2,FALSE)</f>
        <v>Charron, Pierre, 1541-1603.</v>
      </c>
      <c r="G472" t="str">
        <f>VLOOKUP(TRIM(SUBSTITUTE(E472,CHAR(160),CHAR(32))),Metadata!B$1:D$2632,3,FALSE)</f>
        <v>De la Sagesse, Trois Livres</v>
      </c>
      <c r="H472">
        <f>VLOOKUP(TRIM(SUBSTITUTE(E472,CHAR(160),CHAR(32))),Metadata!B$1:E$2632,4,FALSE)</f>
        <v>1601</v>
      </c>
      <c r="I472" t="s">
        <v>445</v>
      </c>
      <c r="K472" t="str">
        <f>VLOOKUP(TRIM(SUBSTITUTE(E472,CHAR(160),CHAR(32))),Metadata!B$1:H$2632,7,FALSE)</f>
        <v>traite ou essai</v>
      </c>
      <c r="L472" t="s">
        <v>4402</v>
      </c>
      <c r="N472" t="str">
        <f>VLOOKUP(TRIM(SUBSTITUTE(E472,CHAR(160),CHAR(32))),Metadata!B$1:J$2632,9,FALSE)</f>
        <v>prose</v>
      </c>
      <c r="O472">
        <f>VLOOKUP(TRIM(SUBSTITUTE(E472,CHAR(160),CHAR(32))),Metadata!B$1:K$2632,10,FALSE)</f>
        <v>178481</v>
      </c>
      <c r="P472" s="4" t="s">
        <v>12255</v>
      </c>
      <c r="Q472">
        <v>67</v>
      </c>
      <c r="R472">
        <v>71</v>
      </c>
    </row>
    <row r="473" spans="1:18" x14ac:dyDescent="0.25">
      <c r="A473">
        <v>475</v>
      </c>
      <c r="B473" t="s">
        <v>4354</v>
      </c>
      <c r="C473" t="s">
        <v>88</v>
      </c>
      <c r="D473" t="s">
        <v>47</v>
      </c>
      <c r="E473" t="s">
        <v>8046</v>
      </c>
      <c r="F473" t="str">
        <f>VLOOKUP(TRIM(SUBSTITUTE(E473,CHAR(160),CHAR(32))),Metadata!B$1:C$2632,2,FALSE)</f>
        <v>Du Lorens, Jacques, 1580-1655.</v>
      </c>
      <c r="G473" t="str">
        <f>VLOOKUP(TRIM(SUBSTITUTE(E473,CHAR(160),CHAR(32))),Metadata!B$1:D$2632,3,FALSE)</f>
        <v>Satires de Dulorens</v>
      </c>
      <c r="H473">
        <f>VLOOKUP(TRIM(SUBSTITUTE(E473,CHAR(160),CHAR(32))),Metadata!B$1:E$2632,4,FALSE)</f>
        <v>1646</v>
      </c>
      <c r="I473" t="s">
        <v>445</v>
      </c>
      <c r="K473" t="str">
        <f>VLOOKUP(TRIM(SUBSTITUTE(E473,CHAR(160),CHAR(32))),Metadata!B$1:H$2632,7,FALSE)</f>
        <v>poesie</v>
      </c>
      <c r="L473" t="s">
        <v>4382</v>
      </c>
      <c r="N473" t="str">
        <f>VLOOKUP(TRIM(SUBSTITUTE(E473,CHAR(160),CHAR(32))),Metadata!B$1:J$2632,9,FALSE)</f>
        <v>vers</v>
      </c>
      <c r="O473">
        <f>VLOOKUP(TRIM(SUBSTITUTE(E473,CHAR(160),CHAR(32))),Metadata!B$1:K$2632,10,FALSE)</f>
        <v>41990</v>
      </c>
      <c r="P473" s="8" t="s">
        <v>9820</v>
      </c>
      <c r="Q473">
        <v>82</v>
      </c>
      <c r="R473">
        <v>86</v>
      </c>
    </row>
    <row r="474" spans="1:18" x14ac:dyDescent="0.25">
      <c r="A474">
        <v>476</v>
      </c>
      <c r="B474" t="s">
        <v>4354</v>
      </c>
      <c r="C474" t="s">
        <v>88</v>
      </c>
      <c r="D474" t="s">
        <v>47</v>
      </c>
      <c r="E474" t="s">
        <v>8136</v>
      </c>
      <c r="F474" t="str">
        <f>VLOOKUP(TRIM(SUBSTITUTE(E474,CHAR(160),CHAR(32))),Metadata!B$1:C$2632,2,FALSE)</f>
        <v>Regnard, Jean François, 1655-1709.</v>
      </c>
      <c r="G474" t="str">
        <f>VLOOKUP(TRIM(SUBSTITUTE(E474,CHAR(160),CHAR(32))),Metadata!B$1:D$2632,3,FALSE)</f>
        <v>Le joueur</v>
      </c>
      <c r="H474">
        <f>VLOOKUP(TRIM(SUBSTITUTE(E474,CHAR(160),CHAR(32))),Metadata!B$1:E$2632,4,FALSE)</f>
        <v>1697</v>
      </c>
      <c r="I474" t="s">
        <v>445</v>
      </c>
      <c r="K474" t="str">
        <f>VLOOKUP(TRIM(SUBSTITUTE(E474,CHAR(160),CHAR(32))),Metadata!B$1:H$2632,7,FALSE)</f>
        <v>theatre</v>
      </c>
      <c r="L474" t="s">
        <v>13224</v>
      </c>
      <c r="N474" t="str">
        <f>VLOOKUP(TRIM(SUBSTITUTE(E474,CHAR(160),CHAR(32))),Metadata!B$1:J$2632,9,FALSE)</f>
        <v>vers</v>
      </c>
      <c r="O474">
        <f>VLOOKUP(TRIM(SUBSTITUTE(E474,CHAR(160),CHAR(32))),Metadata!B$1:K$2632,10,FALSE)</f>
        <v>18945</v>
      </c>
      <c r="P474" s="8" t="s">
        <v>12256</v>
      </c>
      <c r="Q474">
        <v>101</v>
      </c>
      <c r="R474">
        <v>105</v>
      </c>
    </row>
    <row r="475" spans="1:18" hidden="1" x14ac:dyDescent="0.25">
      <c r="A475">
        <v>477</v>
      </c>
      <c r="B475" t="s">
        <v>4354</v>
      </c>
      <c r="C475" t="s">
        <v>88</v>
      </c>
      <c r="D475" t="s">
        <v>47</v>
      </c>
      <c r="E475" t="s">
        <v>8109</v>
      </c>
      <c r="F475" t="str">
        <f>VLOOKUP(TRIM(SUBSTITUTE(E475,CHAR(160),CHAR(32))),Metadata!B$1:C$2632,2,FALSE)</f>
        <v>Montchrestien, Antoine de, ca. 1575-1621.</v>
      </c>
      <c r="G475" t="str">
        <f>VLOOKUP(TRIM(SUBSTITUTE(E475,CHAR(160),CHAR(32))),Metadata!B$1:D$2632,3,FALSE)</f>
        <v>Traicté de l'Oeconomie politique: dedié en 1615 au roy et à la reyne mere du roy</v>
      </c>
      <c r="H475">
        <f>VLOOKUP(TRIM(SUBSTITUTE(E475,CHAR(160),CHAR(32))),Metadata!B$1:E$2632,4,FALSE)</f>
        <v>1615</v>
      </c>
      <c r="I475" t="s">
        <v>445</v>
      </c>
      <c r="K475" t="str">
        <f>VLOOKUP(TRIM(SUBSTITUTE(E475,CHAR(160),CHAR(32))),Metadata!B$1:H$2632,7,FALSE)</f>
        <v>traite ou essai</v>
      </c>
      <c r="L475" t="s">
        <v>4402</v>
      </c>
      <c r="N475" t="str">
        <f>VLOOKUP(TRIM(SUBSTITUTE(E475,CHAR(160),CHAR(32))),Metadata!B$1:J$2632,9,FALSE)</f>
        <v>prose</v>
      </c>
      <c r="O475">
        <f>VLOOKUP(TRIM(SUBSTITUTE(E475,CHAR(160),CHAR(32))),Metadata!B$1:K$2632,10,FALSE)</f>
        <v>92941</v>
      </c>
      <c r="P475" s="4" t="s">
        <v>12257</v>
      </c>
      <c r="Q475">
        <v>231</v>
      </c>
      <c r="R475">
        <v>235</v>
      </c>
    </row>
    <row r="476" spans="1:18" hidden="1" x14ac:dyDescent="0.25">
      <c r="A476">
        <v>478</v>
      </c>
      <c r="B476" t="s">
        <v>4354</v>
      </c>
      <c r="C476" t="s">
        <v>88</v>
      </c>
      <c r="D476" t="s">
        <v>47</v>
      </c>
      <c r="E476" t="s">
        <v>8007</v>
      </c>
      <c r="F476" t="str">
        <f>VLOOKUP(TRIM(SUBSTITUTE(E476,CHAR(160),CHAR(32))),Metadata!B$1:C$2632,2,FALSE)</f>
        <v>Charron, Pierre, 1541-1603.</v>
      </c>
      <c r="G476" t="str">
        <f>VLOOKUP(TRIM(SUBSTITUTE(E476,CHAR(160),CHAR(32))),Metadata!B$1:D$2632,3,FALSE)</f>
        <v>De la Sagesse, Trois Livres</v>
      </c>
      <c r="H476">
        <f>VLOOKUP(TRIM(SUBSTITUTE(E476,CHAR(160),CHAR(32))),Metadata!B$1:E$2632,4,FALSE)</f>
        <v>1601</v>
      </c>
      <c r="I476" t="s">
        <v>445</v>
      </c>
      <c r="K476" t="str">
        <f>VLOOKUP(TRIM(SUBSTITUTE(E476,CHAR(160),CHAR(32))),Metadata!B$1:H$2632,7,FALSE)</f>
        <v>traite ou essai</v>
      </c>
      <c r="L476" t="s">
        <v>4402</v>
      </c>
      <c r="N476" t="str">
        <f>VLOOKUP(TRIM(SUBSTITUTE(E476,CHAR(160),CHAR(32))),Metadata!B$1:J$2632,9,FALSE)</f>
        <v>prose</v>
      </c>
      <c r="O476">
        <f>VLOOKUP(TRIM(SUBSTITUTE(E476,CHAR(160),CHAR(32))),Metadata!B$1:K$2632,10,FALSE)</f>
        <v>178481</v>
      </c>
      <c r="P476" s="4" t="s">
        <v>9821</v>
      </c>
      <c r="Q476">
        <v>332</v>
      </c>
      <c r="R476">
        <v>336</v>
      </c>
    </row>
    <row r="477" spans="1:18" hidden="1" x14ac:dyDescent="0.25">
      <c r="A477">
        <v>479</v>
      </c>
      <c r="B477" t="s">
        <v>4354</v>
      </c>
      <c r="C477" t="s">
        <v>88</v>
      </c>
      <c r="D477" t="s">
        <v>47</v>
      </c>
      <c r="E477" t="s">
        <v>8109</v>
      </c>
      <c r="F477" t="str">
        <f>VLOOKUP(TRIM(SUBSTITUTE(E477,CHAR(160),CHAR(32))),Metadata!B$1:C$2632,2,FALSE)</f>
        <v>Montchrestien, Antoine de, ca. 1575-1621.</v>
      </c>
      <c r="G477" t="str">
        <f>VLOOKUP(TRIM(SUBSTITUTE(E477,CHAR(160),CHAR(32))),Metadata!B$1:D$2632,3,FALSE)</f>
        <v>Traicté de l'Oeconomie politique: dedié en 1615 au roy et à la reyne mere du roy</v>
      </c>
      <c r="H477">
        <f>VLOOKUP(TRIM(SUBSTITUTE(E477,CHAR(160),CHAR(32))),Metadata!B$1:E$2632,4,FALSE)</f>
        <v>1615</v>
      </c>
      <c r="I477" t="s">
        <v>445</v>
      </c>
      <c r="K477" t="str">
        <f>VLOOKUP(TRIM(SUBSTITUTE(E477,CHAR(160),CHAR(32))),Metadata!B$1:H$2632,7,FALSE)</f>
        <v>traite ou essai</v>
      </c>
      <c r="L477" t="s">
        <v>4402</v>
      </c>
      <c r="N477" t="str">
        <f>VLOOKUP(TRIM(SUBSTITUTE(E477,CHAR(160),CHAR(32))),Metadata!B$1:J$2632,9,FALSE)</f>
        <v>prose</v>
      </c>
      <c r="O477">
        <f>VLOOKUP(TRIM(SUBSTITUTE(E477,CHAR(160),CHAR(32))),Metadata!B$1:K$2632,10,FALSE)</f>
        <v>92941</v>
      </c>
      <c r="P477" s="4" t="s">
        <v>9822</v>
      </c>
      <c r="Q477">
        <v>131</v>
      </c>
      <c r="R477">
        <v>135</v>
      </c>
    </row>
    <row r="478" spans="1:18" hidden="1" x14ac:dyDescent="0.25">
      <c r="A478">
        <v>480</v>
      </c>
      <c r="B478" t="s">
        <v>4354</v>
      </c>
      <c r="C478" t="s">
        <v>88</v>
      </c>
      <c r="D478" t="s">
        <v>47</v>
      </c>
      <c r="E478" t="s">
        <v>8088</v>
      </c>
      <c r="F478" t="str">
        <f>VLOOKUP(TRIM(SUBSTITUTE(E478,CHAR(160),CHAR(32))),Metadata!B$1:C$2632,2,FALSE)</f>
        <v>Mersenne, Marin, 1588-1648.</v>
      </c>
      <c r="G478" t="str">
        <f>VLOOKUP(TRIM(SUBSTITUTE(E478,CHAR(160),CHAR(32))),Metadata!B$1:D$2632,3,FALSE)</f>
        <v>Correspondance du P. Marin Mersenne, religieux minime. T. 5, 1635</v>
      </c>
      <c r="H478">
        <f>VLOOKUP(TRIM(SUBSTITUTE(E478,CHAR(160),CHAR(32))),Metadata!B$1:E$2632,4,FALSE)</f>
        <v>1635</v>
      </c>
      <c r="I478" t="s">
        <v>445</v>
      </c>
      <c r="K478" t="str">
        <f>VLOOKUP(TRIM(SUBSTITUTE(E478,CHAR(160),CHAR(32))),Metadata!B$1:H$2632,7,FALSE)</f>
        <v>correspondance</v>
      </c>
      <c r="L478" t="s">
        <v>4542</v>
      </c>
      <c r="N478" t="str">
        <f>VLOOKUP(TRIM(SUBSTITUTE(E478,CHAR(160),CHAR(32))),Metadata!B$1:J$2632,9,FALSE)</f>
        <v>prose</v>
      </c>
      <c r="O478">
        <f>VLOOKUP(TRIM(SUBSTITUTE(E478,CHAR(160),CHAR(32))),Metadata!B$1:K$2632,10,FALSE)</f>
        <v>22321</v>
      </c>
      <c r="P478" s="4" t="s">
        <v>9823</v>
      </c>
      <c r="Q478">
        <v>168</v>
      </c>
      <c r="R478">
        <v>172</v>
      </c>
    </row>
    <row r="479" spans="1:18" hidden="1" x14ac:dyDescent="0.25">
      <c r="A479">
        <v>481</v>
      </c>
      <c r="B479" t="s">
        <v>4354</v>
      </c>
      <c r="C479" t="s">
        <v>88</v>
      </c>
      <c r="D479" t="s">
        <v>47</v>
      </c>
      <c r="E479" t="s">
        <v>7977</v>
      </c>
      <c r="F479" t="str">
        <f>VLOOKUP(TRIM(SUBSTITUTE(E479,CHAR(160),CHAR(32))),Metadata!B$1:C$2632,2,FALSE)</f>
        <v>Aulnoy, Madame d' (Marie-Catherine), 1650 or 51-1705.</v>
      </c>
      <c r="G479" t="str">
        <f>VLOOKUP(TRIM(SUBSTITUTE(E479,CHAR(160),CHAR(32))),Metadata!B$1:D$2632,3,FALSE)</f>
        <v>Relation du Voyage d'Espagne</v>
      </c>
      <c r="H479">
        <f>VLOOKUP(TRIM(SUBSTITUTE(E479,CHAR(160),CHAR(32))),Metadata!B$1:E$2632,4,FALSE)</f>
        <v>1691</v>
      </c>
      <c r="I479" t="s">
        <v>445</v>
      </c>
      <c r="K479" t="str">
        <f>VLOOKUP(TRIM(SUBSTITUTE(E479,CHAR(160),CHAR(32))),Metadata!B$1:H$2632,7,FALSE)</f>
        <v>recit de voyage</v>
      </c>
      <c r="L479" t="s">
        <v>4870</v>
      </c>
      <c r="N479" t="str">
        <f>VLOOKUP(TRIM(SUBSTITUTE(E479,CHAR(160),CHAR(32))),Metadata!B$1:J$2632,9,FALSE)</f>
        <v>prose</v>
      </c>
      <c r="O479">
        <f>VLOOKUP(TRIM(SUBSTITUTE(E479,CHAR(160),CHAR(32))),Metadata!B$1:K$2632,10,FALSE)</f>
        <v>141618</v>
      </c>
      <c r="P479" s="4" t="s">
        <v>9824</v>
      </c>
      <c r="Q479">
        <v>294</v>
      </c>
      <c r="R479">
        <v>297</v>
      </c>
    </row>
    <row r="480" spans="1:18" x14ac:dyDescent="0.25">
      <c r="A480">
        <v>482</v>
      </c>
      <c r="B480" t="s">
        <v>4354</v>
      </c>
      <c r="C480" t="s">
        <v>88</v>
      </c>
      <c r="D480" t="s">
        <v>47</v>
      </c>
      <c r="E480" t="s">
        <v>8074</v>
      </c>
      <c r="F480" t="str">
        <f>VLOOKUP(TRIM(SUBSTITUTE(E480,CHAR(160),CHAR(32))),Metadata!B$1:C$2632,2,FALSE)</f>
        <v>La Fontaine, Jean de, 1621-1695.</v>
      </c>
      <c r="G480" t="str">
        <f>VLOOKUP(TRIM(SUBSTITUTE(E480,CHAR(160),CHAR(32))),Metadata!B$1:D$2632,3,FALSE)</f>
        <v>Fables</v>
      </c>
      <c r="H480">
        <f>VLOOKUP(TRIM(SUBSTITUTE(E480,CHAR(160),CHAR(32))),Metadata!B$1:E$2632,4,FALSE)</f>
        <v>1668</v>
      </c>
      <c r="I480" t="s">
        <v>445</v>
      </c>
      <c r="K480" t="str">
        <f>VLOOKUP(TRIM(SUBSTITUTE(E480,CHAR(160),CHAR(32))),Metadata!B$1:H$2632,7,FALSE)</f>
        <v>poesie</v>
      </c>
      <c r="L480" t="s">
        <v>4382</v>
      </c>
      <c r="N480" t="str">
        <f>VLOOKUP(TRIM(SUBSTITUTE(E480,CHAR(160),CHAR(32))),Metadata!B$1:J$2632,9,FALSE)</f>
        <v/>
      </c>
      <c r="O480">
        <f>VLOOKUP(TRIM(SUBSTITUTE(E480,CHAR(160),CHAR(32))),Metadata!B$1:K$2632,10,FALSE)</f>
        <v>95949</v>
      </c>
      <c r="P480" s="4" t="s">
        <v>9825</v>
      </c>
      <c r="Q480">
        <v>223</v>
      </c>
      <c r="R480">
        <v>227</v>
      </c>
    </row>
    <row r="481" spans="1:18" hidden="1" x14ac:dyDescent="0.25">
      <c r="A481">
        <v>483</v>
      </c>
      <c r="B481" t="s">
        <v>4354</v>
      </c>
      <c r="C481" t="s">
        <v>88</v>
      </c>
      <c r="D481" t="s">
        <v>47</v>
      </c>
      <c r="E481" t="s">
        <v>8341</v>
      </c>
      <c r="F481" t="str">
        <f>VLOOKUP(TRIM(SUBSTITUTE(E481,CHAR(160),CHAR(32))),Metadata!B$1:C$2632,2,FALSE)</f>
        <v>Montesquieu, Charles de Secondat, baron de, 1689-1755.</v>
      </c>
      <c r="G481" t="str">
        <f>VLOOKUP(TRIM(SUBSTITUTE(E481,CHAR(160),CHAR(32))),Metadata!B$1:D$2632,3,FALSE)</f>
        <v>Correspondance de Montesquieu</v>
      </c>
      <c r="H481">
        <f>VLOOKUP(TRIM(SUBSTITUTE(E481,CHAR(160),CHAR(32))),Metadata!B$1:E$2632,4,FALSE)</f>
        <v>1755</v>
      </c>
      <c r="I481" t="s">
        <v>448</v>
      </c>
      <c r="K481" t="str">
        <f>VLOOKUP(TRIM(SUBSTITUTE(E481,CHAR(160),CHAR(32))),Metadata!B$1:H$2632,7,FALSE)</f>
        <v>correspondance</v>
      </c>
      <c r="L481" t="s">
        <v>4542</v>
      </c>
      <c r="N481" t="str">
        <f>VLOOKUP(TRIM(SUBSTITUTE(E481,CHAR(160),CHAR(32))),Metadata!B$1:J$2632,9,FALSE)</f>
        <v>prose</v>
      </c>
      <c r="O481">
        <f>VLOOKUP(TRIM(SUBSTITUTE(E481,CHAR(160),CHAR(32))),Metadata!B$1:K$2632,10,FALSE)</f>
        <v>111275</v>
      </c>
      <c r="P481" s="4" t="s">
        <v>9826</v>
      </c>
      <c r="Q481">
        <v>76</v>
      </c>
      <c r="R481">
        <v>80</v>
      </c>
    </row>
    <row r="482" spans="1:18" hidden="1" x14ac:dyDescent="0.25">
      <c r="A482">
        <v>484</v>
      </c>
      <c r="B482" t="s">
        <v>4354</v>
      </c>
      <c r="C482" t="s">
        <v>88</v>
      </c>
      <c r="D482" t="s">
        <v>47</v>
      </c>
      <c r="E482" t="s">
        <v>6816</v>
      </c>
      <c r="F482" t="str">
        <f>VLOOKUP(TRIM(SUBSTITUTE(E482,CHAR(160),CHAR(32))),Metadata!B$1:C$2632,2,FALSE)</f>
        <v>Tarde, Gabriel, 1843-1904.</v>
      </c>
      <c r="G482" t="str">
        <f>VLOOKUP(TRIM(SUBSTITUTE(E482,CHAR(160),CHAR(32))),Metadata!B$1:D$2632,3,FALSE)</f>
        <v>La logique sociale [2]</v>
      </c>
      <c r="H482">
        <f>VLOOKUP(TRIM(SUBSTITUTE(E482,CHAR(160),CHAR(32))),Metadata!B$1:E$2632,4,FALSE)</f>
        <v>1897</v>
      </c>
      <c r="I482" t="s">
        <v>450</v>
      </c>
      <c r="K482" t="str">
        <f>VLOOKUP(TRIM(SUBSTITUTE(E482,CHAR(160),CHAR(32))),Metadata!B$1:H$2632,7,FALSE)</f>
        <v>traite</v>
      </c>
      <c r="L482" t="s">
        <v>4417</v>
      </c>
      <c r="N482" t="str">
        <f>VLOOKUP(TRIM(SUBSTITUTE(E482,CHAR(160),CHAR(32))),Metadata!B$1:J$2632,9,FALSE)</f>
        <v/>
      </c>
      <c r="O482">
        <f>VLOOKUP(TRIM(SUBSTITUTE(E482,CHAR(160),CHAR(32))),Metadata!B$1:K$2632,10,FALSE)</f>
        <v>100663</v>
      </c>
      <c r="P482" s="4" t="s">
        <v>12258</v>
      </c>
      <c r="Q482">
        <v>14</v>
      </c>
      <c r="R482">
        <v>17</v>
      </c>
    </row>
    <row r="483" spans="1:18" hidden="1" x14ac:dyDescent="0.25">
      <c r="A483">
        <v>485</v>
      </c>
      <c r="B483" t="s">
        <v>4354</v>
      </c>
      <c r="C483" t="s">
        <v>88</v>
      </c>
      <c r="D483" t="s">
        <v>47</v>
      </c>
      <c r="E483" t="s">
        <v>8683</v>
      </c>
      <c r="F483" t="str">
        <f>VLOOKUP(TRIM(SUBSTITUTE(E483,CHAR(160),CHAR(32))),Metadata!B$1:C$2632,2,FALSE)</f>
        <v>Taine, Hippolyte, 1828-1893.</v>
      </c>
      <c r="G483" t="str">
        <f>VLOOKUP(TRIM(SUBSTITUTE(E483,CHAR(160),CHAR(32))),Metadata!B$1:D$2632,3,FALSE)</f>
        <v>Notes sur Paris: vie et opinions de M. Frédéric-Thomas Graindorge</v>
      </c>
      <c r="H483">
        <f>VLOOKUP(TRIM(SUBSTITUTE(E483,CHAR(160),CHAR(32))),Metadata!B$1:E$2632,4,FALSE)</f>
        <v>1867</v>
      </c>
      <c r="I483" t="s">
        <v>450</v>
      </c>
      <c r="K483" t="str">
        <f>VLOOKUP(TRIM(SUBSTITUTE(E483,CHAR(160),CHAR(32))),Metadata!B$1:H$2632,7,FALSE)</f>
        <v>memoires</v>
      </c>
      <c r="L483" t="s">
        <v>4481</v>
      </c>
      <c r="N483" t="str">
        <f>VLOOKUP(TRIM(SUBSTITUTE(E483,CHAR(160),CHAR(32))),Metadata!B$1:J$2632,9,FALSE)</f>
        <v>prose</v>
      </c>
      <c r="O483">
        <f>VLOOKUP(TRIM(SUBSTITUTE(E483,CHAR(160),CHAR(32))),Metadata!B$1:K$2632,10,FALSE)</f>
        <v>87765</v>
      </c>
      <c r="P483" s="4" t="s">
        <v>12259</v>
      </c>
      <c r="Q483">
        <v>193</v>
      </c>
      <c r="R483">
        <v>196</v>
      </c>
    </row>
    <row r="484" spans="1:18" hidden="1" x14ac:dyDescent="0.25">
      <c r="A484">
        <v>486</v>
      </c>
      <c r="B484" t="s">
        <v>4354</v>
      </c>
      <c r="C484" t="s">
        <v>88</v>
      </c>
      <c r="D484" t="s">
        <v>47</v>
      </c>
      <c r="E484" t="s">
        <v>8471</v>
      </c>
      <c r="F484" t="str">
        <f>VLOOKUP(TRIM(SUBSTITUTE(E484,CHAR(160),CHAR(32))),Metadata!B$1:C$2632,2,FALSE)</f>
        <v>Courier, Paul-Louis, 1772-1825.</v>
      </c>
      <c r="G484" t="str">
        <f>VLOOKUP(TRIM(SUBSTITUTE(E484,CHAR(160),CHAR(32))),Metadata!B$1:D$2632,3,FALSE)</f>
        <v>Pamphlets politiques</v>
      </c>
      <c r="H484">
        <f>VLOOKUP(TRIM(SUBSTITUTE(E484,CHAR(160),CHAR(32))),Metadata!B$1:E$2632,4,FALSE)</f>
        <v>1824</v>
      </c>
      <c r="I484" t="s">
        <v>450</v>
      </c>
      <c r="K484" t="str">
        <f>VLOOKUP(TRIM(SUBSTITUTE(E484,CHAR(160),CHAR(32))),Metadata!B$1:H$2632,7,FALSE)</f>
        <v>pamphlet</v>
      </c>
      <c r="L484" t="s">
        <v>4534</v>
      </c>
      <c r="N484" t="str">
        <f>VLOOKUP(TRIM(SUBSTITUTE(E484,CHAR(160),CHAR(32))),Metadata!B$1:J$2632,9,FALSE)</f>
        <v>prose</v>
      </c>
      <c r="O484">
        <f>VLOOKUP(TRIM(SUBSTITUTE(E484,CHAR(160),CHAR(32))),Metadata!B$1:K$2632,10,FALSE)</f>
        <v>89776</v>
      </c>
      <c r="P484" s="4" t="s">
        <v>12260</v>
      </c>
      <c r="Q484">
        <v>67</v>
      </c>
      <c r="R484">
        <v>71</v>
      </c>
    </row>
    <row r="485" spans="1:18" hidden="1" x14ac:dyDescent="0.25">
      <c r="A485">
        <v>487</v>
      </c>
      <c r="B485" t="s">
        <v>4354</v>
      </c>
      <c r="C485" t="s">
        <v>88</v>
      </c>
      <c r="D485" t="s">
        <v>47</v>
      </c>
      <c r="E485" t="s">
        <v>8444</v>
      </c>
      <c r="F485" t="str">
        <f>VLOOKUP(TRIM(SUBSTITUTE(E485,CHAR(160),CHAR(32))),Metadata!B$1:C$2632,2,FALSE)</f>
        <v>Borel, Pétrus, 1809-1859.</v>
      </c>
      <c r="G485" t="str">
        <f>VLOOKUP(TRIM(SUBSTITUTE(E485,CHAR(160),CHAR(32))),Metadata!B$1:D$2632,3,FALSE)</f>
        <v>Champavert contes immoraux</v>
      </c>
      <c r="H485">
        <f>VLOOKUP(TRIM(SUBSTITUTE(E485,CHAR(160),CHAR(32))),Metadata!B$1:E$2632,4,FALSE)</f>
        <v>1833</v>
      </c>
      <c r="I485" t="s">
        <v>450</v>
      </c>
      <c r="K485" t="str">
        <f>VLOOKUP(TRIM(SUBSTITUTE(E485,CHAR(160),CHAR(32))),Metadata!B$1:H$2632,7,FALSE)</f>
        <v>roman</v>
      </c>
      <c r="L485" t="s">
        <v>4378</v>
      </c>
      <c r="N485" t="str">
        <f>VLOOKUP(TRIM(SUBSTITUTE(E485,CHAR(160),CHAR(32))),Metadata!B$1:J$2632,9,FALSE)</f>
        <v>prose</v>
      </c>
      <c r="O485">
        <f>VLOOKUP(TRIM(SUBSTITUTE(E485,CHAR(160),CHAR(32))),Metadata!B$1:K$2632,10,FALSE)</f>
        <v>57208</v>
      </c>
      <c r="P485" s="4" t="s">
        <v>12261</v>
      </c>
      <c r="Q485">
        <v>134</v>
      </c>
      <c r="R485">
        <v>137</v>
      </c>
    </row>
    <row r="486" spans="1:18" hidden="1" x14ac:dyDescent="0.25">
      <c r="A486">
        <v>488</v>
      </c>
      <c r="B486" t="s">
        <v>4354</v>
      </c>
      <c r="C486" t="s">
        <v>88</v>
      </c>
      <c r="D486" t="s">
        <v>47</v>
      </c>
      <c r="E486" t="s">
        <v>8624</v>
      </c>
      <c r="F486" t="str">
        <f>VLOOKUP(TRIM(SUBSTITUTE(E486,CHAR(160),CHAR(32))),Metadata!B$1:C$2632,2,FALSE)</f>
        <v>NA</v>
      </c>
      <c r="G486" t="str">
        <f>VLOOKUP(TRIM(SUBSTITUTE(E486,CHAR(160),CHAR(32))),Metadata!B$1:D$2632,3,FALSE)</f>
        <v>Code civil des Français</v>
      </c>
      <c r="H486">
        <f>VLOOKUP(TRIM(SUBSTITUTE(E486,CHAR(160),CHAR(32))),Metadata!B$1:E$2632,4,FALSE)</f>
        <v>1804</v>
      </c>
      <c r="I486" t="s">
        <v>450</v>
      </c>
      <c r="K486" t="str">
        <f>VLOOKUP(TRIM(SUBSTITUTE(E486,CHAR(160),CHAR(32))),Metadata!B$1:H$2632,7,FALSE)</f>
        <v>traite ou essai</v>
      </c>
      <c r="L486" t="s">
        <v>4402</v>
      </c>
      <c r="N486" t="str">
        <f>VLOOKUP(TRIM(SUBSTITUTE(E486,CHAR(160),CHAR(32))),Metadata!B$1:J$2632,9,FALSE)</f>
        <v>prose</v>
      </c>
      <c r="O486">
        <f>VLOOKUP(TRIM(SUBSTITUTE(E486,CHAR(160),CHAR(32))),Metadata!B$1:K$2632,10,FALSE)</f>
        <v>112441</v>
      </c>
      <c r="P486" s="4" t="s">
        <v>9827</v>
      </c>
      <c r="Q486">
        <v>440</v>
      </c>
      <c r="R486">
        <v>444</v>
      </c>
    </row>
    <row r="487" spans="1:18" hidden="1" x14ac:dyDescent="0.25">
      <c r="A487">
        <v>489</v>
      </c>
      <c r="B487" t="s">
        <v>4354</v>
      </c>
      <c r="C487" t="s">
        <v>88</v>
      </c>
      <c r="D487" t="s">
        <v>47</v>
      </c>
      <c r="E487" t="s">
        <v>8669</v>
      </c>
      <c r="F487" t="str">
        <f>VLOOKUP(TRIM(SUBSTITUTE(E487,CHAR(160),CHAR(32))),Metadata!B$1:C$2632,2,FALSE)</f>
        <v>St. John de Crèvecoeur, J. Hector, 1735-1813.</v>
      </c>
      <c r="G487" t="str">
        <f>VLOOKUP(TRIM(SUBSTITUTE(E487,CHAR(160),CHAR(32))),Metadata!B$1:D$2632,3,FALSE)</f>
        <v>Voyage Pensylvanie</v>
      </c>
      <c r="H487">
        <f>VLOOKUP(TRIM(SUBSTITUTE(E487,CHAR(160),CHAR(32))),Metadata!B$1:E$2632,4,FALSE)</f>
        <v>1801</v>
      </c>
      <c r="I487" t="s">
        <v>450</v>
      </c>
      <c r="K487" t="str">
        <f>VLOOKUP(TRIM(SUBSTITUTE(E487,CHAR(160),CHAR(32))),Metadata!B$1:H$2632,7,FALSE)</f>
        <v>recit de voyage</v>
      </c>
      <c r="L487" t="s">
        <v>4870</v>
      </c>
      <c r="N487" t="str">
        <f>VLOOKUP(TRIM(SUBSTITUTE(E487,CHAR(160),CHAR(32))),Metadata!B$1:J$2632,9,FALSE)</f>
        <v>prose</v>
      </c>
      <c r="O487">
        <f>VLOOKUP(TRIM(SUBSTITUTE(E487,CHAR(160),CHAR(32))),Metadata!B$1:K$2632,10,FALSE)</f>
        <v>215566</v>
      </c>
      <c r="P487" s="4" t="s">
        <v>9828</v>
      </c>
      <c r="Q487">
        <v>76</v>
      </c>
      <c r="R487">
        <v>79</v>
      </c>
    </row>
    <row r="488" spans="1:18" hidden="1" x14ac:dyDescent="0.25">
      <c r="A488">
        <v>490</v>
      </c>
      <c r="B488" t="s">
        <v>4354</v>
      </c>
      <c r="C488" t="s">
        <v>88</v>
      </c>
      <c r="D488" t="s">
        <v>47</v>
      </c>
      <c r="E488" t="s">
        <v>8572</v>
      </c>
      <c r="F488" t="str">
        <f>VLOOKUP(TRIM(SUBSTITUTE(E488,CHAR(160),CHAR(32))),Metadata!B$1:C$2632,2,FALSE)</f>
        <v>Hugo, Victor, 1802-1885.</v>
      </c>
      <c r="G488" t="str">
        <f>VLOOKUP(TRIM(SUBSTITUTE(E488,CHAR(160),CHAR(32))),Metadata!B$1:D$2632,3,FALSE)</f>
        <v>Notre-Dame de Paris, 1482: texte de 1832</v>
      </c>
      <c r="H488">
        <f>VLOOKUP(TRIM(SUBSTITUTE(E488,CHAR(160),CHAR(32))),Metadata!B$1:E$2632,4,FALSE)</f>
        <v>1832</v>
      </c>
      <c r="I488" t="s">
        <v>450</v>
      </c>
      <c r="K488" t="str">
        <f>VLOOKUP(TRIM(SUBSTITUTE(E488,CHAR(160),CHAR(32))),Metadata!B$1:H$2632,7,FALSE)</f>
        <v>roman</v>
      </c>
      <c r="L488" t="s">
        <v>4378</v>
      </c>
      <c r="N488" t="str">
        <f>VLOOKUP(TRIM(SUBSTITUTE(E488,CHAR(160),CHAR(32))),Metadata!B$1:J$2632,9,FALSE)</f>
        <v>prose</v>
      </c>
      <c r="O488">
        <f>VLOOKUP(TRIM(SUBSTITUTE(E488,CHAR(160),CHAR(32))),Metadata!B$1:K$2632,10,FALSE)</f>
        <v>183106</v>
      </c>
      <c r="P488" s="4" t="s">
        <v>12262</v>
      </c>
      <c r="Q488">
        <v>40</v>
      </c>
      <c r="R488">
        <v>44</v>
      </c>
    </row>
    <row r="489" spans="1:18" hidden="1" x14ac:dyDescent="0.25">
      <c r="A489">
        <v>491</v>
      </c>
      <c r="B489" t="s">
        <v>4354</v>
      </c>
      <c r="C489" t="s">
        <v>88</v>
      </c>
      <c r="D489" t="s">
        <v>47</v>
      </c>
      <c r="E489" t="s">
        <v>8586</v>
      </c>
      <c r="F489" t="str">
        <f>VLOOKUP(TRIM(SUBSTITUTE(E489,CHAR(160),CHAR(32))),Metadata!B$1:C$2632,2,FALSE)</f>
        <v>Labiche, Eugène, 1815-1888.</v>
      </c>
      <c r="G489" t="str">
        <f>VLOOKUP(TRIM(SUBSTITUTE(E489,CHAR(160),CHAR(32))),Metadata!B$1:D$2632,3,FALSE)</f>
        <v>Moi</v>
      </c>
      <c r="H489">
        <f>VLOOKUP(TRIM(SUBSTITUTE(E489,CHAR(160),CHAR(32))),Metadata!B$1:E$2632,4,FALSE)</f>
        <v>1864</v>
      </c>
      <c r="I489" t="s">
        <v>450</v>
      </c>
      <c r="K489" t="str">
        <f>VLOOKUP(TRIM(SUBSTITUTE(E489,CHAR(160),CHAR(32))),Metadata!B$1:H$2632,7,FALSE)</f>
        <v>theatre</v>
      </c>
      <c r="L489" t="s">
        <v>4472</v>
      </c>
      <c r="N489" t="str">
        <f>VLOOKUP(TRIM(SUBSTITUTE(E489,CHAR(160),CHAR(32))),Metadata!B$1:J$2632,9,FALSE)</f>
        <v/>
      </c>
      <c r="O489">
        <f>VLOOKUP(TRIM(SUBSTITUTE(E489,CHAR(160),CHAR(32))),Metadata!B$1:K$2632,10,FALSE)</f>
        <v>21608</v>
      </c>
      <c r="P489" s="8" t="s">
        <v>12263</v>
      </c>
      <c r="Q489">
        <v>105</v>
      </c>
      <c r="R489">
        <v>108</v>
      </c>
    </row>
    <row r="490" spans="1:18" hidden="1" x14ac:dyDescent="0.25">
      <c r="A490">
        <v>492</v>
      </c>
      <c r="B490" t="s">
        <v>4354</v>
      </c>
      <c r="C490" t="s">
        <v>88</v>
      </c>
      <c r="D490" t="s">
        <v>47</v>
      </c>
      <c r="E490" t="s">
        <v>8560</v>
      </c>
      <c r="F490" t="str">
        <f>VLOOKUP(TRIM(SUBSTITUTE(E490,CHAR(160),CHAR(32))),Metadata!B$1:C$2632,2,FALSE)</f>
        <v>Goncourt, Edmond de, 1822-1896: Goncourt, Jules de, 1830-1870.</v>
      </c>
      <c r="G490" t="str">
        <f>VLOOKUP(TRIM(SUBSTITUTE(E490,CHAR(160),CHAR(32))),Metadata!B$1:D$2632,3,FALSE)</f>
        <v>Journal, T. 4, 1891-1896</v>
      </c>
      <c r="H490">
        <f>VLOOKUP(TRIM(SUBSTITUTE(E490,CHAR(160),CHAR(32))),Metadata!B$1:E$2632,4,FALSE)</f>
        <v>1896</v>
      </c>
      <c r="I490" t="s">
        <v>450</v>
      </c>
      <c r="K490" t="str">
        <f>VLOOKUP(TRIM(SUBSTITUTE(E490,CHAR(160),CHAR(32))),Metadata!B$1:H$2632,7,FALSE)</f>
        <v>memoires</v>
      </c>
      <c r="L490" t="s">
        <v>4481</v>
      </c>
      <c r="N490" t="str">
        <f>VLOOKUP(TRIM(SUBSTITUTE(E490,CHAR(160),CHAR(32))),Metadata!B$1:J$2632,9,FALSE)</f>
        <v>prose</v>
      </c>
      <c r="O490">
        <f>VLOOKUP(TRIM(SUBSTITUTE(E490,CHAR(160),CHAR(32))),Metadata!B$1:K$2632,10,FALSE)</f>
        <v>341281</v>
      </c>
      <c r="P490" s="8" t="s">
        <v>12264</v>
      </c>
      <c r="Q490">
        <v>107</v>
      </c>
      <c r="R490">
        <v>110</v>
      </c>
    </row>
    <row r="491" spans="1:18" hidden="1" x14ac:dyDescent="0.25">
      <c r="A491">
        <v>493</v>
      </c>
      <c r="B491" t="s">
        <v>4354</v>
      </c>
      <c r="C491" t="s">
        <v>88</v>
      </c>
      <c r="D491" t="s">
        <v>47</v>
      </c>
      <c r="E491" t="s">
        <v>8566</v>
      </c>
      <c r="F491" t="str">
        <f>VLOOKUP(TRIM(SUBSTITUTE(E491,CHAR(160),CHAR(32))),Metadata!B$1:C$2632,2,FALSE)</f>
        <v>Hugo, Victor, 1802-1885.</v>
      </c>
      <c r="G491" t="str">
        <f>VLOOKUP(TRIM(SUBSTITUTE(E491,CHAR(160),CHAR(32))),Metadata!B$1:D$2632,3,FALSE)</f>
        <v>Correspondance (1849-1866)</v>
      </c>
      <c r="H491">
        <f>VLOOKUP(TRIM(SUBSTITUTE(E491,CHAR(160),CHAR(32))),Metadata!B$1:E$2632,4,FALSE)</f>
        <v>1866</v>
      </c>
      <c r="I491" t="s">
        <v>450</v>
      </c>
      <c r="K491" t="str">
        <f>VLOOKUP(TRIM(SUBSTITUTE(E491,CHAR(160),CHAR(32))),Metadata!B$1:H$2632,7,FALSE)</f>
        <v>correspondance</v>
      </c>
      <c r="L491" t="s">
        <v>4542</v>
      </c>
      <c r="N491" t="str">
        <f>VLOOKUP(TRIM(SUBSTITUTE(E491,CHAR(160),CHAR(32))),Metadata!B$1:J$2632,9,FALSE)</f>
        <v>prose</v>
      </c>
      <c r="O491">
        <f>VLOOKUP(TRIM(SUBSTITUTE(E491,CHAR(160),CHAR(32))),Metadata!B$1:K$2632,10,FALSE)</f>
        <v>199176</v>
      </c>
      <c r="P491" s="4" t="s">
        <v>12265</v>
      </c>
      <c r="Q491">
        <v>96</v>
      </c>
      <c r="R491">
        <v>99</v>
      </c>
    </row>
    <row r="492" spans="1:18" hidden="1" x14ac:dyDescent="0.25">
      <c r="A492">
        <v>494</v>
      </c>
      <c r="B492" t="s">
        <v>4354</v>
      </c>
      <c r="C492" t="s">
        <v>88</v>
      </c>
      <c r="D492" t="s">
        <v>47</v>
      </c>
      <c r="E492" t="s">
        <v>6816</v>
      </c>
      <c r="F492" t="str">
        <f>VLOOKUP(TRIM(SUBSTITUTE(E492,CHAR(160),CHAR(32))),Metadata!B$1:C$2632,2,FALSE)</f>
        <v>Tarde, Gabriel, 1843-1904.</v>
      </c>
      <c r="G492" t="str">
        <f>VLOOKUP(TRIM(SUBSTITUTE(E492,CHAR(160),CHAR(32))),Metadata!B$1:D$2632,3,FALSE)</f>
        <v>La logique sociale [2]</v>
      </c>
      <c r="H492">
        <f>VLOOKUP(TRIM(SUBSTITUTE(E492,CHAR(160),CHAR(32))),Metadata!B$1:E$2632,4,FALSE)</f>
        <v>1897</v>
      </c>
      <c r="I492" t="s">
        <v>450</v>
      </c>
      <c r="K492" t="str">
        <f>VLOOKUP(TRIM(SUBSTITUTE(E492,CHAR(160),CHAR(32))),Metadata!B$1:H$2632,7,FALSE)</f>
        <v>traite</v>
      </c>
      <c r="L492" t="s">
        <v>4417</v>
      </c>
      <c r="N492" t="str">
        <f>VLOOKUP(TRIM(SUBSTITUTE(E492,CHAR(160),CHAR(32))),Metadata!B$1:J$2632,9,FALSE)</f>
        <v/>
      </c>
      <c r="O492">
        <f>VLOOKUP(TRIM(SUBSTITUTE(E492,CHAR(160),CHAR(32))),Metadata!B$1:K$2632,10,FALSE)</f>
        <v>100663</v>
      </c>
      <c r="P492" s="4" t="s">
        <v>12266</v>
      </c>
      <c r="Q492">
        <v>232</v>
      </c>
      <c r="R492">
        <v>235</v>
      </c>
    </row>
    <row r="493" spans="1:18" hidden="1" x14ac:dyDescent="0.25">
      <c r="A493">
        <v>495</v>
      </c>
      <c r="B493" t="s">
        <v>4354</v>
      </c>
      <c r="C493" t="s">
        <v>88</v>
      </c>
      <c r="D493" t="s">
        <v>47</v>
      </c>
      <c r="E493" t="s">
        <v>8560</v>
      </c>
      <c r="F493" t="str">
        <f>VLOOKUP(TRIM(SUBSTITUTE(E493,CHAR(160),CHAR(32))),Metadata!B$1:C$2632,2,FALSE)</f>
        <v>Goncourt, Edmond de, 1822-1896: Goncourt, Jules de, 1830-1870.</v>
      </c>
      <c r="G493" t="str">
        <f>VLOOKUP(TRIM(SUBSTITUTE(E493,CHAR(160),CHAR(32))),Metadata!B$1:D$2632,3,FALSE)</f>
        <v>Journal, T. 4, 1891-1896</v>
      </c>
      <c r="H493">
        <f>VLOOKUP(TRIM(SUBSTITUTE(E493,CHAR(160),CHAR(32))),Metadata!B$1:E$2632,4,FALSE)</f>
        <v>1896</v>
      </c>
      <c r="I493" t="s">
        <v>450</v>
      </c>
      <c r="K493" t="str">
        <f>VLOOKUP(TRIM(SUBSTITUTE(E493,CHAR(160),CHAR(32))),Metadata!B$1:H$2632,7,FALSE)</f>
        <v>memoires</v>
      </c>
      <c r="L493" t="s">
        <v>4481</v>
      </c>
      <c r="N493" t="str">
        <f>VLOOKUP(TRIM(SUBSTITUTE(E493,CHAR(160),CHAR(32))),Metadata!B$1:J$2632,9,FALSE)</f>
        <v>prose</v>
      </c>
      <c r="O493">
        <f>VLOOKUP(TRIM(SUBSTITUTE(E493,CHAR(160),CHAR(32))),Metadata!B$1:K$2632,10,FALSE)</f>
        <v>341281</v>
      </c>
      <c r="P493" s="4" t="s">
        <v>9829</v>
      </c>
      <c r="Q493">
        <v>109</v>
      </c>
      <c r="R493">
        <v>112</v>
      </c>
    </row>
    <row r="494" spans="1:18" hidden="1" x14ac:dyDescent="0.25">
      <c r="A494">
        <v>496</v>
      </c>
      <c r="B494" t="s">
        <v>4354</v>
      </c>
      <c r="C494" t="s">
        <v>88</v>
      </c>
      <c r="D494" t="s">
        <v>47</v>
      </c>
      <c r="E494" t="s">
        <v>8572</v>
      </c>
      <c r="F494" t="str">
        <f>VLOOKUP(TRIM(SUBSTITUTE(E494,CHAR(160),CHAR(32))),Metadata!B$1:C$2632,2,FALSE)</f>
        <v>Hugo, Victor, 1802-1885.</v>
      </c>
      <c r="G494" t="str">
        <f>VLOOKUP(TRIM(SUBSTITUTE(E494,CHAR(160),CHAR(32))),Metadata!B$1:D$2632,3,FALSE)</f>
        <v>Notre-Dame de Paris, 1482: texte de 1832</v>
      </c>
      <c r="H494">
        <f>VLOOKUP(TRIM(SUBSTITUTE(E494,CHAR(160),CHAR(32))),Metadata!B$1:E$2632,4,FALSE)</f>
        <v>1832</v>
      </c>
      <c r="I494" t="s">
        <v>450</v>
      </c>
      <c r="K494" t="str">
        <f>VLOOKUP(TRIM(SUBSTITUTE(E494,CHAR(160),CHAR(32))),Metadata!B$1:H$2632,7,FALSE)</f>
        <v>roman</v>
      </c>
      <c r="L494" t="s">
        <v>4378</v>
      </c>
      <c r="N494" t="str">
        <f>VLOOKUP(TRIM(SUBSTITUTE(E494,CHAR(160),CHAR(32))),Metadata!B$1:J$2632,9,FALSE)</f>
        <v>prose</v>
      </c>
      <c r="O494">
        <f>VLOOKUP(TRIM(SUBSTITUTE(E494,CHAR(160),CHAR(32))),Metadata!B$1:K$2632,10,FALSE)</f>
        <v>183106</v>
      </c>
      <c r="P494" s="4" t="s">
        <v>9830</v>
      </c>
      <c r="Q494">
        <v>20</v>
      </c>
      <c r="R494">
        <v>23</v>
      </c>
    </row>
    <row r="495" spans="1:18" hidden="1" x14ac:dyDescent="0.25">
      <c r="A495">
        <v>497</v>
      </c>
      <c r="B495" t="s">
        <v>4354</v>
      </c>
      <c r="C495" t="s">
        <v>88</v>
      </c>
      <c r="D495" t="s">
        <v>47</v>
      </c>
      <c r="E495" t="s">
        <v>8559</v>
      </c>
      <c r="F495" t="str">
        <f>VLOOKUP(TRIM(SUBSTITUTE(E495,CHAR(160),CHAR(32))),Metadata!B$1:C$2632,2,FALSE)</f>
        <v>Goncourt, Edmond de, 1822-1896: Goncourt, Jules de, 1830-1870.</v>
      </c>
      <c r="G495" t="str">
        <f>VLOOKUP(TRIM(SUBSTITUTE(E495,CHAR(160),CHAR(32))),Metadata!B$1:D$2632,3,FALSE)</f>
        <v>Journal, T. 3, 1879-1890</v>
      </c>
      <c r="H495">
        <f>VLOOKUP(TRIM(SUBSTITUTE(E495,CHAR(160),CHAR(32))),Metadata!B$1:E$2632,4,FALSE)</f>
        <v>1890</v>
      </c>
      <c r="I495" t="s">
        <v>450</v>
      </c>
      <c r="K495" t="str">
        <f>VLOOKUP(TRIM(SUBSTITUTE(E495,CHAR(160),CHAR(32))),Metadata!B$1:H$2632,7,FALSE)</f>
        <v>memoires</v>
      </c>
      <c r="L495" t="s">
        <v>4481</v>
      </c>
      <c r="N495" t="str">
        <f>VLOOKUP(TRIM(SUBSTITUTE(E495,CHAR(160),CHAR(32))),Metadata!B$1:J$2632,9,FALSE)</f>
        <v>prose</v>
      </c>
      <c r="O495">
        <f>VLOOKUP(TRIM(SUBSTITUTE(E495,CHAR(160),CHAR(32))),Metadata!B$1:K$2632,10,FALSE)</f>
        <v>430703</v>
      </c>
      <c r="P495" s="10" t="s">
        <v>9831</v>
      </c>
      <c r="Q495">
        <v>141</v>
      </c>
      <c r="R495">
        <v>144</v>
      </c>
    </row>
    <row r="496" spans="1:18" hidden="1" x14ac:dyDescent="0.25">
      <c r="A496">
        <v>498</v>
      </c>
      <c r="B496" t="s">
        <v>4354</v>
      </c>
      <c r="C496" t="s">
        <v>88</v>
      </c>
      <c r="D496" t="s">
        <v>47</v>
      </c>
      <c r="E496" t="s">
        <v>8620</v>
      </c>
      <c r="F496" t="str">
        <f>VLOOKUP(TRIM(SUBSTITUTE(E496,CHAR(160),CHAR(32))),Metadata!B$1:C$2632,2,FALSE)</f>
        <v>Murger, Henri, 1822-1861.</v>
      </c>
      <c r="G496" t="str">
        <f>VLOOKUP(TRIM(SUBSTITUTE(E496,CHAR(160),CHAR(32))),Metadata!B$1:D$2632,3,FALSE)</f>
        <v>Scènes vie de Bohème</v>
      </c>
      <c r="H496">
        <f>VLOOKUP(TRIM(SUBSTITUTE(E496,CHAR(160),CHAR(32))),Metadata!B$1:E$2632,4,FALSE)</f>
        <v>1851</v>
      </c>
      <c r="I496" t="s">
        <v>450</v>
      </c>
      <c r="K496" t="str">
        <f>VLOOKUP(TRIM(SUBSTITUTE(E496,CHAR(160),CHAR(32))),Metadata!B$1:H$2632,7,FALSE)</f>
        <v>roman</v>
      </c>
      <c r="L496" t="s">
        <v>4378</v>
      </c>
      <c r="N496" t="str">
        <f>VLOOKUP(TRIM(SUBSTITUTE(E496,CHAR(160),CHAR(32))),Metadata!B$1:J$2632,9,FALSE)</f>
        <v>prose</v>
      </c>
      <c r="O496">
        <f>VLOOKUP(TRIM(SUBSTITUTE(E496,CHAR(160),CHAR(32))),Metadata!B$1:K$2632,10,FALSE)</f>
        <v>108379</v>
      </c>
      <c r="P496" s="4" t="s">
        <v>9832</v>
      </c>
      <c r="Q496">
        <v>78</v>
      </c>
      <c r="R496">
        <v>81</v>
      </c>
    </row>
    <row r="497" spans="1:18" hidden="1" x14ac:dyDescent="0.25">
      <c r="A497">
        <v>499</v>
      </c>
      <c r="B497" t="s">
        <v>4354</v>
      </c>
      <c r="C497" t="s">
        <v>88</v>
      </c>
      <c r="D497" t="s">
        <v>47</v>
      </c>
      <c r="E497" t="s">
        <v>8521</v>
      </c>
      <c r="F497" t="str">
        <f>VLOOKUP(TRIM(SUBSTITUTE(E497,CHAR(160),CHAR(32))),Metadata!B$1:C$2632,2,FALSE)</f>
        <v>Flaubert, Gustave, 1821-1880.</v>
      </c>
      <c r="G497" t="str">
        <f>VLOOKUP(TRIM(SUBSTITUTE(E497,CHAR(160),CHAR(32))),Metadata!B$1:D$2632,3,FALSE)</f>
        <v>Bouvard et Pécuchet</v>
      </c>
      <c r="H497">
        <f>VLOOKUP(TRIM(SUBSTITUTE(E497,CHAR(160),CHAR(32))),Metadata!B$1:E$2632,4,FALSE)</f>
        <v>1880</v>
      </c>
      <c r="I497" t="s">
        <v>450</v>
      </c>
      <c r="K497" t="str">
        <f>VLOOKUP(TRIM(SUBSTITUTE(E497,CHAR(160),CHAR(32))),Metadata!B$1:H$2632,7,FALSE)</f>
        <v>roman</v>
      </c>
      <c r="L497" t="s">
        <v>4378</v>
      </c>
      <c r="N497" t="str">
        <f>VLOOKUP(TRIM(SUBSTITUTE(E497,CHAR(160),CHAR(32))),Metadata!B$1:J$2632,9,FALSE)</f>
        <v>prose</v>
      </c>
      <c r="O497">
        <f>VLOOKUP(TRIM(SUBSTITUTE(E497,CHAR(160),CHAR(32))),Metadata!B$1:K$2632,10,FALSE)</f>
        <v>94583</v>
      </c>
      <c r="P497" s="4" t="s">
        <v>9833</v>
      </c>
      <c r="Q497">
        <v>274</v>
      </c>
      <c r="R497">
        <v>277</v>
      </c>
    </row>
    <row r="498" spans="1:18" hidden="1" x14ac:dyDescent="0.25">
      <c r="A498">
        <v>500</v>
      </c>
      <c r="B498" t="s">
        <v>4354</v>
      </c>
      <c r="C498" t="s">
        <v>88</v>
      </c>
      <c r="D498" t="s">
        <v>47</v>
      </c>
      <c r="E498" t="s">
        <v>8566</v>
      </c>
      <c r="F498" t="str">
        <f>VLOOKUP(TRIM(SUBSTITUTE(E498,CHAR(160),CHAR(32))),Metadata!B$1:C$2632,2,FALSE)</f>
        <v>Hugo, Victor, 1802-1885.</v>
      </c>
      <c r="G498" t="str">
        <f>VLOOKUP(TRIM(SUBSTITUTE(E498,CHAR(160),CHAR(32))),Metadata!B$1:D$2632,3,FALSE)</f>
        <v>Correspondance (1849-1866)</v>
      </c>
      <c r="H498">
        <f>VLOOKUP(TRIM(SUBSTITUTE(E498,CHAR(160),CHAR(32))),Metadata!B$1:E$2632,4,FALSE)</f>
        <v>1866</v>
      </c>
      <c r="I498" t="s">
        <v>450</v>
      </c>
      <c r="K498" t="str">
        <f>VLOOKUP(TRIM(SUBSTITUTE(E498,CHAR(160),CHAR(32))),Metadata!B$1:H$2632,7,FALSE)</f>
        <v>correspondance</v>
      </c>
      <c r="L498" t="s">
        <v>4542</v>
      </c>
      <c r="N498" t="str">
        <f>VLOOKUP(TRIM(SUBSTITUTE(E498,CHAR(160),CHAR(32))),Metadata!B$1:J$2632,9,FALSE)</f>
        <v>prose</v>
      </c>
      <c r="O498">
        <f>VLOOKUP(TRIM(SUBSTITUTE(E498,CHAR(160),CHAR(32))),Metadata!B$1:K$2632,10,FALSE)</f>
        <v>199176</v>
      </c>
      <c r="P498" s="4" t="s">
        <v>9102</v>
      </c>
      <c r="Q498">
        <v>3</v>
      </c>
      <c r="R498">
        <v>6</v>
      </c>
    </row>
    <row r="499" spans="1:18" hidden="1" x14ac:dyDescent="0.25">
      <c r="A499">
        <v>501</v>
      </c>
      <c r="B499" t="s">
        <v>4354</v>
      </c>
      <c r="C499" t="s">
        <v>88</v>
      </c>
      <c r="D499" t="s">
        <v>47</v>
      </c>
      <c r="E499" t="s">
        <v>8587</v>
      </c>
      <c r="F499" t="str">
        <f>VLOOKUP(TRIM(SUBSTITUTE(E499,CHAR(160),CHAR(32))),Metadata!B$1:C$2632,2,FALSE)</f>
        <v>Labiche, Eugène, 1815-1888.</v>
      </c>
      <c r="G499" t="str">
        <f>VLOOKUP(TRIM(SUBSTITUTE(E499,CHAR(160),CHAR(32))),Metadata!B$1:D$2632,3,FALSE)</f>
        <v>Un pied dans le crime</v>
      </c>
      <c r="H499">
        <f>VLOOKUP(TRIM(SUBSTITUTE(E499,CHAR(160),CHAR(32))),Metadata!B$1:E$2632,4,FALSE)</f>
        <v>1866</v>
      </c>
      <c r="I499" t="s">
        <v>450</v>
      </c>
      <c r="K499" t="str">
        <f>VLOOKUP(TRIM(SUBSTITUTE(E499,CHAR(160),CHAR(32))),Metadata!B$1:H$2632,7,FALSE)</f>
        <v>theatre</v>
      </c>
      <c r="L499" t="s">
        <v>4472</v>
      </c>
      <c r="N499" t="str">
        <f>VLOOKUP(TRIM(SUBSTITUTE(E499,CHAR(160),CHAR(32))),Metadata!B$1:J$2632,9,FALSE)</f>
        <v/>
      </c>
      <c r="O499">
        <f>VLOOKUP(TRIM(SUBSTITUTE(E499,CHAR(160),CHAR(32))),Metadata!B$1:K$2632,10,FALSE)</f>
        <v>17861</v>
      </c>
      <c r="P499" s="8" t="s">
        <v>12267</v>
      </c>
      <c r="Q499">
        <v>63</v>
      </c>
      <c r="R499">
        <v>66</v>
      </c>
    </row>
    <row r="500" spans="1:18" hidden="1" x14ac:dyDescent="0.25">
      <c r="A500">
        <v>502</v>
      </c>
      <c r="B500" t="s">
        <v>4354</v>
      </c>
      <c r="C500" t="s">
        <v>88</v>
      </c>
      <c r="D500" t="s">
        <v>47</v>
      </c>
      <c r="E500" t="s">
        <v>8707</v>
      </c>
      <c r="F500" t="str">
        <f>VLOOKUP(TRIM(SUBSTITUTE(E500,CHAR(160),CHAR(32))),Metadata!B$1:C$2632,2,FALSE)</f>
        <v>Villiers de L'Isle-Adam, Auguste, comte de, 1838-1889.</v>
      </c>
      <c r="G500" t="str">
        <f>VLOOKUP(TRIM(SUBSTITUTE(E500,CHAR(160),CHAR(32))),Metadata!B$1:D$2632,3,FALSE)</f>
        <v>Contes cruels</v>
      </c>
      <c r="H500">
        <f>VLOOKUP(TRIM(SUBSTITUTE(E500,CHAR(160),CHAR(32))),Metadata!B$1:E$2632,4,FALSE)</f>
        <v>1883</v>
      </c>
      <c r="I500" t="s">
        <v>450</v>
      </c>
      <c r="K500" t="str">
        <f>VLOOKUP(TRIM(SUBSTITUTE(E500,CHAR(160),CHAR(32))),Metadata!B$1:H$2632,7,FALSE)</f>
        <v>roman</v>
      </c>
      <c r="L500" t="s">
        <v>4378</v>
      </c>
      <c r="N500" t="str">
        <f>VLOOKUP(TRIM(SUBSTITUTE(E500,CHAR(160),CHAR(32))),Metadata!B$1:J$2632,9,FALSE)</f>
        <v>prose</v>
      </c>
      <c r="O500">
        <f>VLOOKUP(TRIM(SUBSTITUTE(E500,CHAR(160),CHAR(32))),Metadata!B$1:K$2632,10,FALSE)</f>
        <v>76827</v>
      </c>
      <c r="P500" s="4" t="s">
        <v>9103</v>
      </c>
      <c r="Q500">
        <v>3</v>
      </c>
      <c r="R500">
        <v>6</v>
      </c>
    </row>
    <row r="501" spans="1:18" hidden="1" x14ac:dyDescent="0.25">
      <c r="A501">
        <v>503</v>
      </c>
      <c r="B501" t="s">
        <v>4354</v>
      </c>
      <c r="C501" t="s">
        <v>88</v>
      </c>
      <c r="D501" t="s">
        <v>47</v>
      </c>
      <c r="E501" t="s">
        <v>8531</v>
      </c>
      <c r="F501" t="str">
        <f>VLOOKUP(TRIM(SUBSTITUTE(E501,CHAR(160),CHAR(32))),Metadata!B$1:C$2632,2,FALSE)</f>
        <v>Flaubert, Gustave, 1821-1880.</v>
      </c>
      <c r="G501" t="str">
        <f>VLOOKUP(TRIM(SUBSTITUTE(E501,CHAR(160),CHAR(32))),Metadata!B$1:D$2632,3,FALSE)</f>
        <v>Correspondance, 1878</v>
      </c>
      <c r="H501">
        <f>VLOOKUP(TRIM(SUBSTITUTE(E501,CHAR(160),CHAR(32))),Metadata!B$1:E$2632,4,FALSE)</f>
        <v>1878</v>
      </c>
      <c r="I501" t="s">
        <v>450</v>
      </c>
      <c r="K501" t="str">
        <f>VLOOKUP(TRIM(SUBSTITUTE(E501,CHAR(160),CHAR(32))),Metadata!B$1:H$2632,7,FALSE)</f>
        <v>correspondance</v>
      </c>
      <c r="L501" t="s">
        <v>4542</v>
      </c>
      <c r="N501" t="str">
        <f>VLOOKUP(TRIM(SUBSTITUTE(E501,CHAR(160),CHAR(32))),Metadata!B$1:J$2632,9,FALSE)</f>
        <v>prose</v>
      </c>
      <c r="O501">
        <f>VLOOKUP(TRIM(SUBSTITUTE(E501,CHAR(160),CHAR(32))),Metadata!B$1:K$2632,10,FALSE)</f>
        <v>75629</v>
      </c>
      <c r="P501" s="4" t="s">
        <v>9834</v>
      </c>
      <c r="Q501">
        <v>190</v>
      </c>
      <c r="R501">
        <v>193</v>
      </c>
    </row>
    <row r="502" spans="1:18" hidden="1" x14ac:dyDescent="0.25">
      <c r="A502">
        <v>504</v>
      </c>
      <c r="B502" t="s">
        <v>4354</v>
      </c>
      <c r="C502" t="s">
        <v>88</v>
      </c>
      <c r="D502" t="s">
        <v>47</v>
      </c>
      <c r="E502" t="s">
        <v>8968</v>
      </c>
      <c r="F502" t="str">
        <f>VLOOKUP(TRIM(SUBSTITUTE(E502,CHAR(160),CHAR(32))),Metadata!B$1:C$2632,2,FALSE)</f>
        <v>Perroux, François, 1903-</v>
      </c>
      <c r="G502" t="str">
        <f>VLOOKUP(TRIM(SUBSTITUTE(E502,CHAR(160),CHAR(32))),Metadata!B$1:D$2632,3,FALSE)</f>
        <v>L'économie du XXe siècle</v>
      </c>
      <c r="H502">
        <f>VLOOKUP(TRIM(SUBSTITUTE(E502,CHAR(160),CHAR(32))),Metadata!B$1:E$2632,4,FALSE)</f>
        <v>1964</v>
      </c>
      <c r="I502" t="s">
        <v>534</v>
      </c>
      <c r="K502" t="str">
        <f>VLOOKUP(TRIM(SUBSTITUTE(E502,CHAR(160),CHAR(32))),Metadata!B$1:H$2632,7,FALSE)</f>
        <v>traite ou essai</v>
      </c>
      <c r="L502" t="s">
        <v>4402</v>
      </c>
      <c r="N502" t="str">
        <f>VLOOKUP(TRIM(SUBSTITUTE(E502,CHAR(160),CHAR(32))),Metadata!B$1:J$2632,9,FALSE)</f>
        <v>prose</v>
      </c>
      <c r="O502">
        <f>VLOOKUP(TRIM(SUBSTITUTE(E502,CHAR(160),CHAR(32))),Metadata!B$1:K$2632,10,FALSE)</f>
        <v>208903</v>
      </c>
      <c r="P502" s="4" t="s">
        <v>12268</v>
      </c>
      <c r="Q502">
        <v>88</v>
      </c>
      <c r="R502">
        <v>92</v>
      </c>
    </row>
    <row r="503" spans="1:18" hidden="1" x14ac:dyDescent="0.25">
      <c r="A503">
        <v>505</v>
      </c>
      <c r="B503" t="s">
        <v>4354</v>
      </c>
      <c r="C503" t="s">
        <v>88</v>
      </c>
      <c r="D503" t="s">
        <v>47</v>
      </c>
      <c r="E503" t="s">
        <v>8968</v>
      </c>
      <c r="F503" t="str">
        <f>VLOOKUP(TRIM(SUBSTITUTE(E503,CHAR(160),CHAR(32))),Metadata!B$1:C$2632,2,FALSE)</f>
        <v>Perroux, François, 1903-</v>
      </c>
      <c r="G503" t="str">
        <f>VLOOKUP(TRIM(SUBSTITUTE(E503,CHAR(160),CHAR(32))),Metadata!B$1:D$2632,3,FALSE)</f>
        <v>L'économie du XXe siècle</v>
      </c>
      <c r="H503">
        <f>VLOOKUP(TRIM(SUBSTITUTE(E503,CHAR(160),CHAR(32))),Metadata!B$1:E$2632,4,FALSE)</f>
        <v>1964</v>
      </c>
      <c r="I503" t="s">
        <v>534</v>
      </c>
      <c r="K503" t="str">
        <f>VLOOKUP(TRIM(SUBSTITUTE(E503,CHAR(160),CHAR(32))),Metadata!B$1:H$2632,7,FALSE)</f>
        <v>traite ou essai</v>
      </c>
      <c r="L503" t="s">
        <v>4402</v>
      </c>
      <c r="N503" t="str">
        <f>VLOOKUP(TRIM(SUBSTITUTE(E503,CHAR(160),CHAR(32))),Metadata!B$1:J$2632,9,FALSE)</f>
        <v>prose</v>
      </c>
      <c r="O503">
        <f>VLOOKUP(TRIM(SUBSTITUTE(E503,CHAR(160),CHAR(32))),Metadata!B$1:K$2632,10,FALSE)</f>
        <v>208903</v>
      </c>
      <c r="P503" s="4" t="s">
        <v>9835</v>
      </c>
      <c r="Q503">
        <v>83</v>
      </c>
      <c r="R503">
        <v>87</v>
      </c>
    </row>
    <row r="504" spans="1:18" hidden="1" x14ac:dyDescent="0.25">
      <c r="A504">
        <v>506</v>
      </c>
      <c r="B504" t="s">
        <v>4354</v>
      </c>
      <c r="C504" t="s">
        <v>88</v>
      </c>
      <c r="D504" t="s">
        <v>47</v>
      </c>
      <c r="E504" t="s">
        <v>8968</v>
      </c>
      <c r="F504" t="str">
        <f>VLOOKUP(TRIM(SUBSTITUTE(E504,CHAR(160),CHAR(32))),Metadata!B$1:C$2632,2,FALSE)</f>
        <v>Perroux, François, 1903-</v>
      </c>
      <c r="G504" t="str">
        <f>VLOOKUP(TRIM(SUBSTITUTE(E504,CHAR(160),CHAR(32))),Metadata!B$1:D$2632,3,FALSE)</f>
        <v>L'économie du XXe siècle</v>
      </c>
      <c r="H504">
        <f>VLOOKUP(TRIM(SUBSTITUTE(E504,CHAR(160),CHAR(32))),Metadata!B$1:E$2632,4,FALSE)</f>
        <v>1964</v>
      </c>
      <c r="I504" t="s">
        <v>534</v>
      </c>
      <c r="K504" t="str">
        <f>VLOOKUP(TRIM(SUBSTITUTE(E504,CHAR(160),CHAR(32))),Metadata!B$1:H$2632,7,FALSE)</f>
        <v>traite ou essai</v>
      </c>
      <c r="L504" t="s">
        <v>4402</v>
      </c>
      <c r="N504" t="str">
        <f>VLOOKUP(TRIM(SUBSTITUTE(E504,CHAR(160),CHAR(32))),Metadata!B$1:J$2632,9,FALSE)</f>
        <v>prose</v>
      </c>
      <c r="O504">
        <f>VLOOKUP(TRIM(SUBSTITUTE(E504,CHAR(160),CHAR(32))),Metadata!B$1:K$2632,10,FALSE)</f>
        <v>208903</v>
      </c>
      <c r="P504" s="4" t="s">
        <v>12269</v>
      </c>
      <c r="Q504">
        <v>79</v>
      </c>
      <c r="R504">
        <v>82</v>
      </c>
    </row>
    <row r="505" spans="1:18" hidden="1" x14ac:dyDescent="0.25">
      <c r="A505">
        <v>507</v>
      </c>
      <c r="B505" t="s">
        <v>4354</v>
      </c>
      <c r="C505" t="s">
        <v>88</v>
      </c>
      <c r="D505" t="s">
        <v>47</v>
      </c>
      <c r="E505" t="s">
        <v>8968</v>
      </c>
      <c r="F505" t="str">
        <f>VLOOKUP(TRIM(SUBSTITUTE(E505,CHAR(160),CHAR(32))),Metadata!B$1:C$2632,2,FALSE)</f>
        <v>Perroux, François, 1903-</v>
      </c>
      <c r="G505" t="str">
        <f>VLOOKUP(TRIM(SUBSTITUTE(E505,CHAR(160),CHAR(32))),Metadata!B$1:D$2632,3,FALSE)</f>
        <v>L'économie du XXe siècle</v>
      </c>
      <c r="H505">
        <f>VLOOKUP(TRIM(SUBSTITUTE(E505,CHAR(160),CHAR(32))),Metadata!B$1:E$2632,4,FALSE)</f>
        <v>1964</v>
      </c>
      <c r="I505" t="s">
        <v>534</v>
      </c>
      <c r="K505" t="str">
        <f>VLOOKUP(TRIM(SUBSTITUTE(E505,CHAR(160),CHAR(32))),Metadata!B$1:H$2632,7,FALSE)</f>
        <v>traite ou essai</v>
      </c>
      <c r="L505" t="s">
        <v>4402</v>
      </c>
      <c r="N505" t="str">
        <f>VLOOKUP(TRIM(SUBSTITUTE(E505,CHAR(160),CHAR(32))),Metadata!B$1:J$2632,9,FALSE)</f>
        <v>prose</v>
      </c>
      <c r="O505">
        <f>VLOOKUP(TRIM(SUBSTITUTE(E505,CHAR(160),CHAR(32))),Metadata!B$1:K$2632,10,FALSE)</f>
        <v>208903</v>
      </c>
      <c r="P505" s="4" t="s">
        <v>12270</v>
      </c>
      <c r="Q505">
        <v>109</v>
      </c>
      <c r="R505">
        <v>112</v>
      </c>
    </row>
    <row r="506" spans="1:18" hidden="1" x14ac:dyDescent="0.25">
      <c r="A506">
        <v>508</v>
      </c>
      <c r="B506" t="s">
        <v>4354</v>
      </c>
      <c r="C506" t="s">
        <v>88</v>
      </c>
      <c r="D506" t="s">
        <v>47</v>
      </c>
      <c r="E506" t="s">
        <v>8968</v>
      </c>
      <c r="F506" t="str">
        <f>VLOOKUP(TRIM(SUBSTITUTE(E506,CHAR(160),CHAR(32))),Metadata!B$1:C$2632,2,FALSE)</f>
        <v>Perroux, François, 1903-</v>
      </c>
      <c r="G506" t="str">
        <f>VLOOKUP(TRIM(SUBSTITUTE(E506,CHAR(160),CHAR(32))),Metadata!B$1:D$2632,3,FALSE)</f>
        <v>L'économie du XXe siècle</v>
      </c>
      <c r="H506">
        <f>VLOOKUP(TRIM(SUBSTITUTE(E506,CHAR(160),CHAR(32))),Metadata!B$1:E$2632,4,FALSE)</f>
        <v>1964</v>
      </c>
      <c r="I506" t="s">
        <v>534</v>
      </c>
      <c r="K506" t="str">
        <f>VLOOKUP(TRIM(SUBSTITUTE(E506,CHAR(160),CHAR(32))),Metadata!B$1:H$2632,7,FALSE)</f>
        <v>traite ou essai</v>
      </c>
      <c r="L506" t="s">
        <v>4402</v>
      </c>
      <c r="N506" t="str">
        <f>VLOOKUP(TRIM(SUBSTITUTE(E506,CHAR(160),CHAR(32))),Metadata!B$1:J$2632,9,FALSE)</f>
        <v>prose</v>
      </c>
      <c r="O506">
        <f>VLOOKUP(TRIM(SUBSTITUTE(E506,CHAR(160),CHAR(32))),Metadata!B$1:K$2632,10,FALSE)</f>
        <v>208903</v>
      </c>
      <c r="P506" s="4" t="s">
        <v>9836</v>
      </c>
      <c r="Q506">
        <v>109</v>
      </c>
      <c r="R506">
        <v>114</v>
      </c>
    </row>
    <row r="507" spans="1:18" hidden="1" x14ac:dyDescent="0.25">
      <c r="A507">
        <v>509</v>
      </c>
      <c r="B507" t="s">
        <v>4354</v>
      </c>
      <c r="C507" t="s">
        <v>88</v>
      </c>
      <c r="D507" t="s">
        <v>47</v>
      </c>
      <c r="E507" t="s">
        <v>8968</v>
      </c>
      <c r="F507" t="str">
        <f>VLOOKUP(TRIM(SUBSTITUTE(E507,CHAR(160),CHAR(32))),Metadata!B$1:C$2632,2,FALSE)</f>
        <v>Perroux, François, 1903-</v>
      </c>
      <c r="G507" t="str">
        <f>VLOOKUP(TRIM(SUBSTITUTE(E507,CHAR(160),CHAR(32))),Metadata!B$1:D$2632,3,FALSE)</f>
        <v>L'économie du XXe siècle</v>
      </c>
      <c r="H507">
        <f>VLOOKUP(TRIM(SUBSTITUTE(E507,CHAR(160),CHAR(32))),Metadata!B$1:E$2632,4,FALSE)</f>
        <v>1964</v>
      </c>
      <c r="I507" t="s">
        <v>534</v>
      </c>
      <c r="K507" t="str">
        <f>VLOOKUP(TRIM(SUBSTITUTE(E507,CHAR(160),CHAR(32))),Metadata!B$1:H$2632,7,FALSE)</f>
        <v>traite ou essai</v>
      </c>
      <c r="L507" t="s">
        <v>4402</v>
      </c>
      <c r="N507" t="str">
        <f>VLOOKUP(TRIM(SUBSTITUTE(E507,CHAR(160),CHAR(32))),Metadata!B$1:J$2632,9,FALSE)</f>
        <v>prose</v>
      </c>
      <c r="O507">
        <f>VLOOKUP(TRIM(SUBSTITUTE(E507,CHAR(160),CHAR(32))),Metadata!B$1:K$2632,10,FALSE)</f>
        <v>208903</v>
      </c>
      <c r="P507" s="4" t="s">
        <v>9837</v>
      </c>
      <c r="Q507">
        <v>171</v>
      </c>
      <c r="R507">
        <v>175</v>
      </c>
    </row>
    <row r="508" spans="1:18" hidden="1" x14ac:dyDescent="0.25">
      <c r="A508">
        <v>510</v>
      </c>
      <c r="B508" t="s">
        <v>4354</v>
      </c>
      <c r="C508" t="s">
        <v>88</v>
      </c>
      <c r="D508" t="s">
        <v>47</v>
      </c>
      <c r="E508" t="s">
        <v>8895</v>
      </c>
      <c r="F508" t="str">
        <f>VLOOKUP(TRIM(SUBSTITUTE(E508,CHAR(160),CHAR(32))),Metadata!B$1:C$2632,2,FALSE)</f>
        <v>Goldschmidt, Bertrand, 1912-2002.</v>
      </c>
      <c r="G508" t="str">
        <f>VLOOKUP(TRIM(SUBSTITUTE(E508,CHAR(160),CHAR(32))),Metadata!B$1:D$2632,3,FALSE)</f>
        <v>L'aventure atomique: ses aspects politiques et techniques</v>
      </c>
      <c r="H508">
        <f>VLOOKUP(TRIM(SUBSTITUTE(E508,CHAR(160),CHAR(32))),Metadata!B$1:E$2632,4,FALSE)</f>
        <v>1962</v>
      </c>
      <c r="I508" t="s">
        <v>534</v>
      </c>
      <c r="K508" t="str">
        <f>VLOOKUP(TRIM(SUBSTITUTE(E508,CHAR(160),CHAR(32))),Metadata!B$1:H$2632,7,FALSE)</f>
        <v>traite ou essai</v>
      </c>
      <c r="L508" t="s">
        <v>4402</v>
      </c>
      <c r="N508" t="str">
        <f>VLOOKUP(TRIM(SUBSTITUTE(E508,CHAR(160),CHAR(32))),Metadata!B$1:J$2632,9,FALSE)</f>
        <v>prose</v>
      </c>
      <c r="O508">
        <f>VLOOKUP(TRIM(SUBSTITUTE(E508,CHAR(160),CHAR(32))),Metadata!B$1:K$2632,10,FALSE)</f>
        <v>91532</v>
      </c>
      <c r="P508" s="4" t="s">
        <v>9838</v>
      </c>
      <c r="Q508">
        <v>260</v>
      </c>
      <c r="R508">
        <v>263</v>
      </c>
    </row>
    <row r="509" spans="1:18" hidden="1" x14ac:dyDescent="0.25">
      <c r="A509">
        <v>511</v>
      </c>
      <c r="B509" t="s">
        <v>4354</v>
      </c>
      <c r="C509" t="s">
        <v>88</v>
      </c>
      <c r="D509" t="s">
        <v>47</v>
      </c>
      <c r="E509" t="s">
        <v>8968</v>
      </c>
      <c r="F509" t="str">
        <f>VLOOKUP(TRIM(SUBSTITUTE(E509,CHAR(160),CHAR(32))),Metadata!B$1:C$2632,2,FALSE)</f>
        <v>Perroux, François, 1903-</v>
      </c>
      <c r="G509" t="str">
        <f>VLOOKUP(TRIM(SUBSTITUTE(E509,CHAR(160),CHAR(32))),Metadata!B$1:D$2632,3,FALSE)</f>
        <v>L'économie du XXe siècle</v>
      </c>
      <c r="H509">
        <f>VLOOKUP(TRIM(SUBSTITUTE(E509,CHAR(160),CHAR(32))),Metadata!B$1:E$2632,4,FALSE)</f>
        <v>1964</v>
      </c>
      <c r="I509" t="s">
        <v>534</v>
      </c>
      <c r="K509" t="str">
        <f>VLOOKUP(TRIM(SUBSTITUTE(E509,CHAR(160),CHAR(32))),Metadata!B$1:H$2632,7,FALSE)</f>
        <v>traite ou essai</v>
      </c>
      <c r="L509" t="s">
        <v>4402</v>
      </c>
      <c r="N509" t="str">
        <f>VLOOKUP(TRIM(SUBSTITUTE(E509,CHAR(160),CHAR(32))),Metadata!B$1:J$2632,9,FALSE)</f>
        <v>prose</v>
      </c>
      <c r="O509">
        <f>VLOOKUP(TRIM(SUBSTITUTE(E509,CHAR(160),CHAR(32))),Metadata!B$1:K$2632,10,FALSE)</f>
        <v>208903</v>
      </c>
      <c r="P509" s="4" t="s">
        <v>12271</v>
      </c>
      <c r="Q509">
        <v>54</v>
      </c>
      <c r="R509">
        <v>57</v>
      </c>
    </row>
    <row r="510" spans="1:18" hidden="1" x14ac:dyDescent="0.25">
      <c r="A510">
        <v>512</v>
      </c>
      <c r="B510" t="s">
        <v>4354</v>
      </c>
      <c r="C510" t="s">
        <v>88</v>
      </c>
      <c r="D510" t="s">
        <v>47</v>
      </c>
      <c r="E510" t="s">
        <v>8968</v>
      </c>
      <c r="F510" t="str">
        <f>VLOOKUP(TRIM(SUBSTITUTE(E510,CHAR(160),CHAR(32))),Metadata!B$1:C$2632,2,FALSE)</f>
        <v>Perroux, François, 1903-</v>
      </c>
      <c r="G510" t="str">
        <f>VLOOKUP(TRIM(SUBSTITUTE(E510,CHAR(160),CHAR(32))),Metadata!B$1:D$2632,3,FALSE)</f>
        <v>L'économie du XXe siècle</v>
      </c>
      <c r="H510">
        <f>VLOOKUP(TRIM(SUBSTITUTE(E510,CHAR(160),CHAR(32))),Metadata!B$1:E$2632,4,FALSE)</f>
        <v>1964</v>
      </c>
      <c r="I510" t="s">
        <v>534</v>
      </c>
      <c r="K510" t="str">
        <f>VLOOKUP(TRIM(SUBSTITUTE(E510,CHAR(160),CHAR(32))),Metadata!B$1:H$2632,7,FALSE)</f>
        <v>traite ou essai</v>
      </c>
      <c r="L510" t="s">
        <v>4402</v>
      </c>
      <c r="N510" t="str">
        <f>VLOOKUP(TRIM(SUBSTITUTE(E510,CHAR(160),CHAR(32))),Metadata!B$1:J$2632,9,FALSE)</f>
        <v>prose</v>
      </c>
      <c r="O510">
        <f>VLOOKUP(TRIM(SUBSTITUTE(E510,CHAR(160),CHAR(32))),Metadata!B$1:K$2632,10,FALSE)</f>
        <v>208903</v>
      </c>
      <c r="P510" s="4" t="s">
        <v>12272</v>
      </c>
      <c r="Q510">
        <v>283</v>
      </c>
      <c r="R510">
        <v>287</v>
      </c>
    </row>
    <row r="511" spans="1:18" hidden="1" x14ac:dyDescent="0.25">
      <c r="A511">
        <v>513</v>
      </c>
      <c r="B511" t="s">
        <v>4354</v>
      </c>
      <c r="C511" t="s">
        <v>88</v>
      </c>
      <c r="D511" t="s">
        <v>47</v>
      </c>
      <c r="E511" t="s">
        <v>8969</v>
      </c>
      <c r="F511" t="str">
        <f>VLOOKUP(TRIM(SUBSTITUTE(E511,CHAR(160),CHAR(32))),Metadata!B$1:C$2632,2,FALSE)</f>
        <v>Pesquidoux, Joseph de, 1869-1946.</v>
      </c>
      <c r="G511" t="str">
        <f>VLOOKUP(TRIM(SUBSTITUTE(E511,CHAR(160),CHAR(32))),Metadata!B$1:D$2632,3,FALSE)</f>
        <v>Le livre de raison. 1. sér.</v>
      </c>
      <c r="H511">
        <f>VLOOKUP(TRIM(SUBSTITUTE(E511,CHAR(160),CHAR(32))),Metadata!B$1:E$2632,4,FALSE)</f>
        <v>1925</v>
      </c>
      <c r="I511" t="s">
        <v>534</v>
      </c>
      <c r="K511" t="str">
        <f>VLOOKUP(TRIM(SUBSTITUTE(E511,CHAR(160),CHAR(32))),Metadata!B$1:H$2632,7,FALSE)</f>
        <v>memoires</v>
      </c>
      <c r="L511" t="s">
        <v>4481</v>
      </c>
      <c r="N511" t="str">
        <f>VLOOKUP(TRIM(SUBSTITUTE(E511,CHAR(160),CHAR(32))),Metadata!B$1:J$2632,9,FALSE)</f>
        <v>prose</v>
      </c>
      <c r="O511">
        <f>VLOOKUP(TRIM(SUBSTITUTE(E511,CHAR(160),CHAR(32))),Metadata!B$1:K$2632,10,FALSE)</f>
        <v>63571</v>
      </c>
      <c r="P511" s="4" t="s">
        <v>9839</v>
      </c>
      <c r="Q511">
        <v>87</v>
      </c>
      <c r="R511">
        <v>90</v>
      </c>
    </row>
    <row r="512" spans="1:18" hidden="1" x14ac:dyDescent="0.25">
      <c r="A512">
        <v>514</v>
      </c>
      <c r="B512" t="s">
        <v>4354</v>
      </c>
      <c r="C512" t="s">
        <v>88</v>
      </c>
      <c r="D512" t="s">
        <v>47</v>
      </c>
      <c r="E512" t="s">
        <v>8968</v>
      </c>
      <c r="F512" t="str">
        <f>VLOOKUP(TRIM(SUBSTITUTE(E512,CHAR(160),CHAR(32))),Metadata!B$1:C$2632,2,FALSE)</f>
        <v>Perroux, François, 1903-</v>
      </c>
      <c r="G512" t="str">
        <f>VLOOKUP(TRIM(SUBSTITUTE(E512,CHAR(160),CHAR(32))),Metadata!B$1:D$2632,3,FALSE)</f>
        <v>L'économie du XXe siècle</v>
      </c>
      <c r="H512">
        <f>VLOOKUP(TRIM(SUBSTITUTE(E512,CHAR(160),CHAR(32))),Metadata!B$1:E$2632,4,FALSE)</f>
        <v>1964</v>
      </c>
      <c r="I512" t="s">
        <v>534</v>
      </c>
      <c r="K512" t="str">
        <f>VLOOKUP(TRIM(SUBSTITUTE(E512,CHAR(160),CHAR(32))),Metadata!B$1:H$2632,7,FALSE)</f>
        <v>traite ou essai</v>
      </c>
      <c r="L512" t="s">
        <v>4402</v>
      </c>
      <c r="N512" t="str">
        <f>VLOOKUP(TRIM(SUBSTITUTE(E512,CHAR(160),CHAR(32))),Metadata!B$1:J$2632,9,FALSE)</f>
        <v>prose</v>
      </c>
      <c r="O512">
        <f>VLOOKUP(TRIM(SUBSTITUTE(E512,CHAR(160),CHAR(32))),Metadata!B$1:K$2632,10,FALSE)</f>
        <v>208903</v>
      </c>
      <c r="P512" s="4" t="s">
        <v>9840</v>
      </c>
      <c r="Q512">
        <v>60</v>
      </c>
      <c r="R512">
        <v>63</v>
      </c>
    </row>
    <row r="513" spans="1:18" hidden="1" x14ac:dyDescent="0.25">
      <c r="A513">
        <v>515</v>
      </c>
      <c r="B513" t="s">
        <v>4354</v>
      </c>
      <c r="C513" t="s">
        <v>88</v>
      </c>
      <c r="D513" t="s">
        <v>47</v>
      </c>
      <c r="E513" t="s">
        <v>8968</v>
      </c>
      <c r="F513" t="str">
        <f>VLOOKUP(TRIM(SUBSTITUTE(E513,CHAR(160),CHAR(32))),Metadata!B$1:C$2632,2,FALSE)</f>
        <v>Perroux, François, 1903-</v>
      </c>
      <c r="G513" t="str">
        <f>VLOOKUP(TRIM(SUBSTITUTE(E513,CHAR(160),CHAR(32))),Metadata!B$1:D$2632,3,FALSE)</f>
        <v>L'économie du XXe siècle</v>
      </c>
      <c r="H513">
        <f>VLOOKUP(TRIM(SUBSTITUTE(E513,CHAR(160),CHAR(32))),Metadata!B$1:E$2632,4,FALSE)</f>
        <v>1964</v>
      </c>
      <c r="I513" t="s">
        <v>534</v>
      </c>
      <c r="K513" t="str">
        <f>VLOOKUP(TRIM(SUBSTITUTE(E513,CHAR(160),CHAR(32))),Metadata!B$1:H$2632,7,FALSE)</f>
        <v>traite ou essai</v>
      </c>
      <c r="L513" t="s">
        <v>4402</v>
      </c>
      <c r="N513" t="str">
        <f>VLOOKUP(TRIM(SUBSTITUTE(E513,CHAR(160),CHAR(32))),Metadata!B$1:J$2632,9,FALSE)</f>
        <v>prose</v>
      </c>
      <c r="O513">
        <f>VLOOKUP(TRIM(SUBSTITUTE(E513,CHAR(160),CHAR(32))),Metadata!B$1:K$2632,10,FALSE)</f>
        <v>208903</v>
      </c>
      <c r="P513" s="4" t="s">
        <v>9841</v>
      </c>
      <c r="Q513">
        <v>101</v>
      </c>
      <c r="R513">
        <v>105</v>
      </c>
    </row>
    <row r="514" spans="1:18" hidden="1" x14ac:dyDescent="0.25">
      <c r="A514">
        <v>516</v>
      </c>
      <c r="B514" t="s">
        <v>4354</v>
      </c>
      <c r="C514" t="s">
        <v>88</v>
      </c>
      <c r="D514" t="s">
        <v>47</v>
      </c>
      <c r="E514" t="s">
        <v>8895</v>
      </c>
      <c r="F514" t="str">
        <f>VLOOKUP(TRIM(SUBSTITUTE(E514,CHAR(160),CHAR(32))),Metadata!B$1:C$2632,2,FALSE)</f>
        <v>Goldschmidt, Bertrand, 1912-2002.</v>
      </c>
      <c r="G514" t="str">
        <f>VLOOKUP(TRIM(SUBSTITUTE(E514,CHAR(160),CHAR(32))),Metadata!B$1:D$2632,3,FALSE)</f>
        <v>L'aventure atomique: ses aspects politiques et techniques</v>
      </c>
      <c r="H514">
        <f>VLOOKUP(TRIM(SUBSTITUTE(E514,CHAR(160),CHAR(32))),Metadata!B$1:E$2632,4,FALSE)</f>
        <v>1962</v>
      </c>
      <c r="I514" t="s">
        <v>534</v>
      </c>
      <c r="K514" t="str">
        <f>VLOOKUP(TRIM(SUBSTITUTE(E514,CHAR(160),CHAR(32))),Metadata!B$1:H$2632,7,FALSE)</f>
        <v>traite ou essai</v>
      </c>
      <c r="L514" t="s">
        <v>4402</v>
      </c>
      <c r="N514" t="str">
        <f>VLOOKUP(TRIM(SUBSTITUTE(E514,CHAR(160),CHAR(32))),Metadata!B$1:J$2632,9,FALSE)</f>
        <v>prose</v>
      </c>
      <c r="O514">
        <f>VLOOKUP(TRIM(SUBSTITUTE(E514,CHAR(160),CHAR(32))),Metadata!B$1:K$2632,10,FALSE)</f>
        <v>91532</v>
      </c>
      <c r="P514" s="4" t="s">
        <v>12273</v>
      </c>
      <c r="Q514">
        <v>133</v>
      </c>
      <c r="R514">
        <v>136</v>
      </c>
    </row>
    <row r="515" spans="1:18" hidden="1" x14ac:dyDescent="0.25">
      <c r="A515">
        <v>517</v>
      </c>
      <c r="B515" t="s">
        <v>4354</v>
      </c>
      <c r="C515" t="s">
        <v>88</v>
      </c>
      <c r="D515" t="s">
        <v>47</v>
      </c>
      <c r="E515" t="s">
        <v>8968</v>
      </c>
      <c r="F515" t="str">
        <f>VLOOKUP(TRIM(SUBSTITUTE(E515,CHAR(160),CHAR(32))),Metadata!B$1:C$2632,2,FALSE)</f>
        <v>Perroux, François, 1903-</v>
      </c>
      <c r="G515" t="str">
        <f>VLOOKUP(TRIM(SUBSTITUTE(E515,CHAR(160),CHAR(32))),Metadata!B$1:D$2632,3,FALSE)</f>
        <v>L'économie du XXe siècle</v>
      </c>
      <c r="H515">
        <f>VLOOKUP(TRIM(SUBSTITUTE(E515,CHAR(160),CHAR(32))),Metadata!B$1:E$2632,4,FALSE)</f>
        <v>1964</v>
      </c>
      <c r="I515" t="s">
        <v>534</v>
      </c>
      <c r="K515" t="str">
        <f>VLOOKUP(TRIM(SUBSTITUTE(E515,CHAR(160),CHAR(32))),Metadata!B$1:H$2632,7,FALSE)</f>
        <v>traite ou essai</v>
      </c>
      <c r="L515" t="s">
        <v>4402</v>
      </c>
      <c r="N515" t="str">
        <f>VLOOKUP(TRIM(SUBSTITUTE(E515,CHAR(160),CHAR(32))),Metadata!B$1:J$2632,9,FALSE)</f>
        <v>prose</v>
      </c>
      <c r="O515">
        <f>VLOOKUP(TRIM(SUBSTITUTE(E515,CHAR(160),CHAR(32))),Metadata!B$1:K$2632,10,FALSE)</f>
        <v>208903</v>
      </c>
      <c r="P515" s="4" t="s">
        <v>9842</v>
      </c>
      <c r="Q515">
        <v>46</v>
      </c>
      <c r="R515">
        <v>49</v>
      </c>
    </row>
    <row r="516" spans="1:18" hidden="1" x14ac:dyDescent="0.25">
      <c r="A516">
        <v>518</v>
      </c>
      <c r="B516" t="s">
        <v>4354</v>
      </c>
      <c r="C516" t="s">
        <v>88</v>
      </c>
      <c r="D516" t="s">
        <v>47</v>
      </c>
      <c r="E516" t="s">
        <v>8895</v>
      </c>
      <c r="F516" t="str">
        <f>VLOOKUP(TRIM(SUBSTITUTE(E516,CHAR(160),CHAR(32))),Metadata!B$1:C$2632,2,FALSE)</f>
        <v>Goldschmidt, Bertrand, 1912-2002.</v>
      </c>
      <c r="G516" t="str">
        <f>VLOOKUP(TRIM(SUBSTITUTE(E516,CHAR(160),CHAR(32))),Metadata!B$1:D$2632,3,FALSE)</f>
        <v>L'aventure atomique: ses aspects politiques et techniques</v>
      </c>
      <c r="H516">
        <f>VLOOKUP(TRIM(SUBSTITUTE(E516,CHAR(160),CHAR(32))),Metadata!B$1:E$2632,4,FALSE)</f>
        <v>1962</v>
      </c>
      <c r="I516" t="s">
        <v>534</v>
      </c>
      <c r="K516" t="str">
        <f>VLOOKUP(TRIM(SUBSTITUTE(E516,CHAR(160),CHAR(32))),Metadata!B$1:H$2632,7,FALSE)</f>
        <v>traite ou essai</v>
      </c>
      <c r="L516" t="s">
        <v>4402</v>
      </c>
      <c r="N516" t="str">
        <f>VLOOKUP(TRIM(SUBSTITUTE(E516,CHAR(160),CHAR(32))),Metadata!B$1:J$2632,9,FALSE)</f>
        <v>prose</v>
      </c>
      <c r="O516">
        <f>VLOOKUP(TRIM(SUBSTITUTE(E516,CHAR(160),CHAR(32))),Metadata!B$1:K$2632,10,FALSE)</f>
        <v>91532</v>
      </c>
      <c r="P516" s="4" t="s">
        <v>12274</v>
      </c>
      <c r="Q516">
        <v>156</v>
      </c>
      <c r="R516">
        <v>159</v>
      </c>
    </row>
    <row r="517" spans="1:18" hidden="1" x14ac:dyDescent="0.25">
      <c r="A517">
        <v>519</v>
      </c>
      <c r="B517" t="s">
        <v>4354</v>
      </c>
      <c r="C517" t="s">
        <v>88</v>
      </c>
      <c r="D517" t="s">
        <v>47</v>
      </c>
      <c r="E517" t="s">
        <v>8968</v>
      </c>
      <c r="F517" t="str">
        <f>VLOOKUP(TRIM(SUBSTITUTE(E517,CHAR(160),CHAR(32))),Metadata!B$1:C$2632,2,FALSE)</f>
        <v>Perroux, François, 1903-</v>
      </c>
      <c r="G517" t="str">
        <f>VLOOKUP(TRIM(SUBSTITUTE(E517,CHAR(160),CHAR(32))),Metadata!B$1:D$2632,3,FALSE)</f>
        <v>L'économie du XXe siècle</v>
      </c>
      <c r="H517">
        <f>VLOOKUP(TRIM(SUBSTITUTE(E517,CHAR(160),CHAR(32))),Metadata!B$1:E$2632,4,FALSE)</f>
        <v>1964</v>
      </c>
      <c r="I517" t="s">
        <v>534</v>
      </c>
      <c r="K517" t="str">
        <f>VLOOKUP(TRIM(SUBSTITUTE(E517,CHAR(160),CHAR(32))),Metadata!B$1:H$2632,7,FALSE)</f>
        <v>traite ou essai</v>
      </c>
      <c r="L517" t="s">
        <v>4402</v>
      </c>
      <c r="N517" t="str">
        <f>VLOOKUP(TRIM(SUBSTITUTE(E517,CHAR(160),CHAR(32))),Metadata!B$1:J$2632,9,FALSE)</f>
        <v>prose</v>
      </c>
      <c r="O517">
        <f>VLOOKUP(TRIM(SUBSTITUTE(E517,CHAR(160),CHAR(32))),Metadata!B$1:K$2632,10,FALSE)</f>
        <v>208903</v>
      </c>
      <c r="P517" s="10" t="s">
        <v>9843</v>
      </c>
      <c r="Q517">
        <v>147</v>
      </c>
      <c r="R517">
        <v>151</v>
      </c>
    </row>
    <row r="518" spans="1:18" hidden="1" x14ac:dyDescent="0.25">
      <c r="A518">
        <v>520</v>
      </c>
      <c r="B518" t="s">
        <v>4354</v>
      </c>
      <c r="C518" t="s">
        <v>88</v>
      </c>
      <c r="D518" t="s">
        <v>47</v>
      </c>
      <c r="E518" t="s">
        <v>7832</v>
      </c>
      <c r="F518" t="str">
        <f>VLOOKUP(TRIM(SUBSTITUTE(E518,CHAR(160),CHAR(32))),Metadata!B$1:C$2632,2,FALSE)</f>
        <v>Febvre, Lucien, 1878-1956.</v>
      </c>
      <c r="G518" t="str">
        <f>VLOOKUP(TRIM(SUBSTITUTE(E518,CHAR(160),CHAR(32))),Metadata!B$1:D$2632,3,FALSE)</f>
        <v>Au coeur du religieux du XVIe siècle</v>
      </c>
      <c r="H518">
        <f>VLOOKUP(TRIM(SUBSTITUTE(E518,CHAR(160),CHAR(32))),Metadata!B$1:E$2632,4,FALSE)</f>
        <v>1958</v>
      </c>
      <c r="I518" t="s">
        <v>534</v>
      </c>
      <c r="K518" t="str">
        <f>VLOOKUP(TRIM(SUBSTITUTE(E518,CHAR(160),CHAR(32))),Metadata!B$1:H$2632,7,FALSE)</f>
        <v>traite</v>
      </c>
      <c r="L518" t="s">
        <v>4417</v>
      </c>
      <c r="N518" t="str">
        <f>VLOOKUP(TRIM(SUBSTITUTE(E518,CHAR(160),CHAR(32))),Metadata!B$1:J$2632,9,FALSE)</f>
        <v/>
      </c>
      <c r="O518">
        <f>VLOOKUP(TRIM(SUBSTITUTE(E518,CHAR(160),CHAR(32))),Metadata!B$1:K$2632,10,FALSE)</f>
        <v>162031</v>
      </c>
      <c r="P518" s="4" t="s">
        <v>9844</v>
      </c>
      <c r="Q518">
        <v>33</v>
      </c>
      <c r="R518">
        <v>36</v>
      </c>
    </row>
    <row r="519" spans="1:18" hidden="1" x14ac:dyDescent="0.25">
      <c r="A519">
        <v>521</v>
      </c>
      <c r="B519" t="s">
        <v>4354</v>
      </c>
      <c r="C519" t="s">
        <v>88</v>
      </c>
      <c r="D519" t="s">
        <v>47</v>
      </c>
      <c r="E519" t="s">
        <v>8968</v>
      </c>
      <c r="F519" t="str">
        <f>VLOOKUP(TRIM(SUBSTITUTE(E519,CHAR(160),CHAR(32))),Metadata!B$1:C$2632,2,FALSE)</f>
        <v>Perroux, François, 1903-</v>
      </c>
      <c r="G519" t="str">
        <f>VLOOKUP(TRIM(SUBSTITUTE(E519,CHAR(160),CHAR(32))),Metadata!B$1:D$2632,3,FALSE)</f>
        <v>L'économie du XXe siècle</v>
      </c>
      <c r="H519">
        <f>VLOOKUP(TRIM(SUBSTITUTE(E519,CHAR(160),CHAR(32))),Metadata!B$1:E$2632,4,FALSE)</f>
        <v>1964</v>
      </c>
      <c r="I519" t="s">
        <v>534</v>
      </c>
      <c r="K519" t="str">
        <f>VLOOKUP(TRIM(SUBSTITUTE(E519,CHAR(160),CHAR(32))),Metadata!B$1:H$2632,7,FALSE)</f>
        <v>traite ou essai</v>
      </c>
      <c r="L519" t="s">
        <v>4402</v>
      </c>
      <c r="N519" t="str">
        <f>VLOOKUP(TRIM(SUBSTITUTE(E519,CHAR(160),CHAR(32))),Metadata!B$1:J$2632,9,FALSE)</f>
        <v>prose</v>
      </c>
      <c r="O519">
        <f>VLOOKUP(TRIM(SUBSTITUTE(E519,CHAR(160),CHAR(32))),Metadata!B$1:K$2632,10,FALSE)</f>
        <v>208903</v>
      </c>
      <c r="P519" s="4" t="s">
        <v>12275</v>
      </c>
      <c r="Q519">
        <v>106</v>
      </c>
      <c r="R519">
        <v>111</v>
      </c>
    </row>
    <row r="520" spans="1:18" hidden="1" x14ac:dyDescent="0.25">
      <c r="A520">
        <v>522</v>
      </c>
      <c r="B520" t="s">
        <v>4354</v>
      </c>
      <c r="C520" t="s">
        <v>88</v>
      </c>
      <c r="D520" t="s">
        <v>47</v>
      </c>
      <c r="E520" t="s">
        <v>8968</v>
      </c>
      <c r="F520" t="str">
        <f>VLOOKUP(TRIM(SUBSTITUTE(E520,CHAR(160),CHAR(32))),Metadata!B$1:C$2632,2,FALSE)</f>
        <v>Perroux, François, 1903-</v>
      </c>
      <c r="G520" t="str">
        <f>VLOOKUP(TRIM(SUBSTITUTE(E520,CHAR(160),CHAR(32))),Metadata!B$1:D$2632,3,FALSE)</f>
        <v>L'économie du XXe siècle</v>
      </c>
      <c r="H520">
        <f>VLOOKUP(TRIM(SUBSTITUTE(E520,CHAR(160),CHAR(32))),Metadata!B$1:E$2632,4,FALSE)</f>
        <v>1964</v>
      </c>
      <c r="I520" t="s">
        <v>534</v>
      </c>
      <c r="K520" t="str">
        <f>VLOOKUP(TRIM(SUBSTITUTE(E520,CHAR(160),CHAR(32))),Metadata!B$1:H$2632,7,FALSE)</f>
        <v>traite ou essai</v>
      </c>
      <c r="L520" t="s">
        <v>4402</v>
      </c>
      <c r="N520" t="str">
        <f>VLOOKUP(TRIM(SUBSTITUTE(E520,CHAR(160),CHAR(32))),Metadata!B$1:J$2632,9,FALSE)</f>
        <v>prose</v>
      </c>
      <c r="O520">
        <f>VLOOKUP(TRIM(SUBSTITUTE(E520,CHAR(160),CHAR(32))),Metadata!B$1:K$2632,10,FALSE)</f>
        <v>208903</v>
      </c>
      <c r="P520" s="4" t="s">
        <v>9845</v>
      </c>
      <c r="Q520">
        <v>107</v>
      </c>
      <c r="R520">
        <v>111</v>
      </c>
    </row>
    <row r="521" spans="1:18" hidden="1" x14ac:dyDescent="0.25">
      <c r="A521">
        <v>523</v>
      </c>
      <c r="B521" t="s">
        <v>4354</v>
      </c>
      <c r="C521" t="s">
        <v>88</v>
      </c>
      <c r="D521" t="s">
        <v>47</v>
      </c>
      <c r="E521" t="s">
        <v>8968</v>
      </c>
      <c r="F521" t="str">
        <f>VLOOKUP(TRIM(SUBSTITUTE(E521,CHAR(160),CHAR(32))),Metadata!B$1:C$2632,2,FALSE)</f>
        <v>Perroux, François, 1903-</v>
      </c>
      <c r="G521" t="str">
        <f>VLOOKUP(TRIM(SUBSTITUTE(E521,CHAR(160),CHAR(32))),Metadata!B$1:D$2632,3,FALSE)</f>
        <v>L'économie du XXe siècle</v>
      </c>
      <c r="H521">
        <f>VLOOKUP(TRIM(SUBSTITUTE(E521,CHAR(160),CHAR(32))),Metadata!B$1:E$2632,4,FALSE)</f>
        <v>1964</v>
      </c>
      <c r="I521" t="s">
        <v>534</v>
      </c>
      <c r="K521" t="str">
        <f>VLOOKUP(TRIM(SUBSTITUTE(E521,CHAR(160),CHAR(32))),Metadata!B$1:H$2632,7,FALSE)</f>
        <v>traite ou essai</v>
      </c>
      <c r="L521" t="s">
        <v>4402</v>
      </c>
      <c r="N521" t="str">
        <f>VLOOKUP(TRIM(SUBSTITUTE(E521,CHAR(160),CHAR(32))),Metadata!B$1:J$2632,9,FALSE)</f>
        <v>prose</v>
      </c>
      <c r="O521">
        <f>VLOOKUP(TRIM(SUBSTITUTE(E521,CHAR(160),CHAR(32))),Metadata!B$1:K$2632,10,FALSE)</f>
        <v>208903</v>
      </c>
      <c r="P521" s="4" t="s">
        <v>12276</v>
      </c>
      <c r="Q521">
        <v>89</v>
      </c>
      <c r="R521">
        <v>93</v>
      </c>
    </row>
    <row r="522" spans="1:18" x14ac:dyDescent="0.25">
      <c r="A522">
        <v>524</v>
      </c>
      <c r="B522" t="s">
        <v>4354</v>
      </c>
      <c r="C522" t="s">
        <v>104</v>
      </c>
      <c r="D522" t="s">
        <v>47</v>
      </c>
      <c r="E522" t="s">
        <v>7901</v>
      </c>
      <c r="F522" t="str">
        <f>VLOOKUP(TRIM(SUBSTITUTE(E522,CHAR(160),CHAR(32))),Metadata!B$1:C$2632,2,FALSE)</f>
        <v>Rutebeuf</v>
      </c>
      <c r="G522" t="str">
        <f>VLOOKUP(TRIM(SUBSTITUTE(E522,CHAR(160),CHAR(32))),Metadata!B$1:D$2632,3,FALSE)</f>
        <v>Oeuvres complètes (ancien français)</v>
      </c>
      <c r="H522">
        <f>VLOOKUP(TRIM(SUBSTITUTE(E522,CHAR(160),CHAR(32))),Metadata!B$1:E$2632,4,FALSE)</f>
        <v>1260</v>
      </c>
      <c r="I522" t="s">
        <v>453</v>
      </c>
      <c r="K522" t="str">
        <f>VLOOKUP(TRIM(SUBSTITUTE(E522,CHAR(160),CHAR(32))),Metadata!B$1:H$2632,7,FALSE)</f>
        <v>poesie</v>
      </c>
      <c r="L522" t="s">
        <v>4382</v>
      </c>
      <c r="N522" t="str">
        <f>VLOOKUP(TRIM(SUBSTITUTE(E522,CHAR(160),CHAR(32))),Metadata!B$1:J$2632,9,FALSE)</f>
        <v/>
      </c>
      <c r="O522">
        <f>VLOOKUP(TRIM(SUBSTITUTE(E522,CHAR(160),CHAR(32))),Metadata!B$1:K$2632,10,FALSE)</f>
        <v>74554</v>
      </c>
      <c r="P522" s="8" t="s">
        <v>9846</v>
      </c>
      <c r="Q522">
        <v>81</v>
      </c>
      <c r="R522">
        <v>86</v>
      </c>
    </row>
    <row r="523" spans="1:18" x14ac:dyDescent="0.25">
      <c r="A523">
        <v>525</v>
      </c>
      <c r="B523" t="s">
        <v>4354</v>
      </c>
      <c r="C523" t="s">
        <v>104</v>
      </c>
      <c r="D523" t="s">
        <v>47</v>
      </c>
      <c r="E523" t="s">
        <v>7916</v>
      </c>
      <c r="F523" t="str">
        <f>VLOOKUP(TRIM(SUBSTITUTE(E523,CHAR(160),CHAR(32))),Metadata!B$1:C$2632,2,FALSE)</f>
        <v>Huon le Roi, de Cambrai, 13th cent.</v>
      </c>
      <c r="G523" t="str">
        <f>VLOOKUP(TRIM(SUBSTITUTE(E523,CHAR(160),CHAR(32))),Metadata!B$1:D$2632,3,FALSE)</f>
        <v>Le vair palefroi</v>
      </c>
      <c r="H523">
        <f>VLOOKUP(TRIM(SUBSTITUTE(E523,CHAR(160),CHAR(32))),Metadata!B$1:E$2632,4,FALSE)</f>
        <v>1260</v>
      </c>
      <c r="I523" t="s">
        <v>453</v>
      </c>
      <c r="K523" t="str">
        <f>VLOOKUP(TRIM(SUBSTITUTE(E523,CHAR(160),CHAR(32))),Metadata!B$1:H$2632,7,FALSE)</f>
        <v>poesie</v>
      </c>
      <c r="L523" t="s">
        <v>4382</v>
      </c>
      <c r="N523" t="str">
        <f>VLOOKUP(TRIM(SUBSTITUTE(E523,CHAR(160),CHAR(32))),Metadata!B$1:J$2632,9,FALSE)</f>
        <v/>
      </c>
      <c r="O523">
        <f>VLOOKUP(TRIM(SUBSTITUTE(E523,CHAR(160),CHAR(32))),Metadata!B$1:K$2632,10,FALSE)</f>
        <v>7817</v>
      </c>
      <c r="P523" s="8" t="s">
        <v>9847</v>
      </c>
      <c r="Q523">
        <v>28</v>
      </c>
      <c r="R523">
        <v>33</v>
      </c>
    </row>
    <row r="524" spans="1:18" x14ac:dyDescent="0.25">
      <c r="A524">
        <v>526</v>
      </c>
      <c r="B524" t="s">
        <v>4354</v>
      </c>
      <c r="C524" t="s">
        <v>104</v>
      </c>
      <c r="D524" t="s">
        <v>47</v>
      </c>
      <c r="E524" t="s">
        <v>7901</v>
      </c>
      <c r="F524" t="str">
        <f>VLOOKUP(TRIM(SUBSTITUTE(E524,CHAR(160),CHAR(32))),Metadata!B$1:C$2632,2,FALSE)</f>
        <v>Rutebeuf</v>
      </c>
      <c r="G524" t="str">
        <f>VLOOKUP(TRIM(SUBSTITUTE(E524,CHAR(160),CHAR(32))),Metadata!B$1:D$2632,3,FALSE)</f>
        <v>Oeuvres complètes (ancien français)</v>
      </c>
      <c r="H524">
        <f>VLOOKUP(TRIM(SUBSTITUTE(E524,CHAR(160),CHAR(32))),Metadata!B$1:E$2632,4,FALSE)</f>
        <v>1260</v>
      </c>
      <c r="I524" t="s">
        <v>453</v>
      </c>
      <c r="K524" t="str">
        <f>VLOOKUP(TRIM(SUBSTITUTE(E524,CHAR(160),CHAR(32))),Metadata!B$1:H$2632,7,FALSE)</f>
        <v>poesie</v>
      </c>
      <c r="L524" t="s">
        <v>4382</v>
      </c>
      <c r="N524" t="str">
        <f>VLOOKUP(TRIM(SUBSTITUTE(E524,CHAR(160),CHAR(32))),Metadata!B$1:J$2632,9,FALSE)</f>
        <v/>
      </c>
      <c r="O524">
        <f>VLOOKUP(TRIM(SUBSTITUTE(E524,CHAR(160),CHAR(32))),Metadata!B$1:K$2632,10,FALSE)</f>
        <v>74554</v>
      </c>
      <c r="P524" s="8" t="s">
        <v>9848</v>
      </c>
      <c r="Q524">
        <v>151</v>
      </c>
      <c r="R524">
        <v>158</v>
      </c>
    </row>
    <row r="525" spans="1:18" hidden="1" x14ac:dyDescent="0.25">
      <c r="A525">
        <v>527</v>
      </c>
      <c r="B525" t="s">
        <v>4354</v>
      </c>
      <c r="C525" t="s">
        <v>104</v>
      </c>
      <c r="D525" t="s">
        <v>47</v>
      </c>
      <c r="E525" t="s">
        <v>7914</v>
      </c>
      <c r="F525" t="str">
        <f>VLOOKUP(TRIM(SUBSTITUTE(E525,CHAR(160),CHAR(32))),Metadata!B$1:C$2632,2,FALSE)</f>
        <v>Chrétien, de Troyes, 12th cent.</v>
      </c>
      <c r="G525" t="str">
        <f>VLOOKUP(TRIM(SUBSTITUTE(E525,CHAR(160),CHAR(32))),Metadata!B$1:D$2632,3,FALSE)</f>
        <v>Le Chevalier de la Charrette (Lancelot)</v>
      </c>
      <c r="H525">
        <f>VLOOKUP(TRIM(SUBSTITUTE(E525,CHAR(160),CHAR(32))),Metadata!B$1:E$2632,4,FALSE)</f>
        <v>1240</v>
      </c>
      <c r="I525" t="s">
        <v>453</v>
      </c>
      <c r="K525" t="str">
        <f>VLOOKUP(TRIM(SUBSTITUTE(E525,CHAR(160),CHAR(32))),Metadata!B$1:H$2632,7,FALSE)</f>
        <v>roman</v>
      </c>
      <c r="L525" t="s">
        <v>4378</v>
      </c>
      <c r="N525" t="str">
        <f>VLOOKUP(TRIM(SUBSTITUTE(E525,CHAR(160),CHAR(32))),Metadata!B$1:J$2632,9,FALSE)</f>
        <v/>
      </c>
      <c r="O525">
        <f>VLOOKUP(TRIM(SUBSTITUTE(E525,CHAR(160),CHAR(32))),Metadata!B$1:K$2632,10,FALSE)</f>
        <v>51031</v>
      </c>
      <c r="P525" s="8" t="s">
        <v>9849</v>
      </c>
      <c r="Q525">
        <v>103</v>
      </c>
      <c r="R525">
        <v>108</v>
      </c>
    </row>
    <row r="526" spans="1:18" hidden="1" x14ac:dyDescent="0.25">
      <c r="A526">
        <v>528</v>
      </c>
      <c r="B526" t="s">
        <v>4354</v>
      </c>
      <c r="C526" t="s">
        <v>104</v>
      </c>
      <c r="D526" t="s">
        <v>47</v>
      </c>
      <c r="E526" t="s">
        <v>7918</v>
      </c>
      <c r="F526" t="str">
        <f>VLOOKUP(TRIM(SUBSTITUTE(E526,CHAR(160),CHAR(32))),Metadata!B$1:C$2632,2,FALSE)</f>
        <v>Christine, de Pisan, ca. 1364-ca. 1431.</v>
      </c>
      <c r="G526" t="str">
        <f>VLOOKUP(TRIM(SUBSTITUTE(E526,CHAR(160),CHAR(32))),Metadata!B$1:D$2632,3,FALSE)</f>
        <v>Le Livre du chemin de lonc estude</v>
      </c>
      <c r="H526">
        <f>VLOOKUP(TRIM(SUBSTITUTE(E526,CHAR(160),CHAR(32))),Metadata!B$1:E$2632,4,FALSE)</f>
        <v>1402</v>
      </c>
      <c r="I526" t="s">
        <v>571</v>
      </c>
      <c r="K526" t="str">
        <f>VLOOKUP(TRIM(SUBSTITUTE(E526,CHAR(160),CHAR(32))),Metadata!B$1:H$2632,7,FALSE)</f>
        <v>traite ou essai</v>
      </c>
      <c r="L526" t="s">
        <v>4402</v>
      </c>
      <c r="N526" t="str">
        <f>VLOOKUP(TRIM(SUBSTITUTE(E526,CHAR(160),CHAR(32))),Metadata!B$1:J$2632,9,FALSE)</f>
        <v/>
      </c>
      <c r="O526">
        <f>VLOOKUP(TRIM(SUBSTITUTE(E526,CHAR(160),CHAR(32))),Metadata!B$1:K$2632,10,FALSE)</f>
        <v>36789</v>
      </c>
      <c r="P526" s="8" t="s">
        <v>9850</v>
      </c>
      <c r="Q526">
        <v>53</v>
      </c>
      <c r="R526">
        <v>60</v>
      </c>
    </row>
    <row r="527" spans="1:18" hidden="1" x14ac:dyDescent="0.25">
      <c r="A527">
        <v>529</v>
      </c>
      <c r="B527" t="s">
        <v>4354</v>
      </c>
      <c r="C527" t="s">
        <v>104</v>
      </c>
      <c r="D527" t="s">
        <v>47</v>
      </c>
      <c r="E527" t="s">
        <v>7945</v>
      </c>
      <c r="F527" t="str">
        <f>VLOOKUP(TRIM(SUBSTITUTE(E527,CHAR(160),CHAR(32))),Metadata!B$1:C$2632,2,FALSE)</f>
        <v>Montaigne, Michel Eyquem de</v>
      </c>
      <c r="G527" t="str">
        <f>VLOOKUP(TRIM(SUBSTITUTE(E527,CHAR(160),CHAR(32))),Metadata!B$1:D$2632,3,FALSE)</f>
        <v>Les Essais</v>
      </c>
      <c r="H527">
        <f>VLOOKUP(TRIM(SUBSTITUTE(E527,CHAR(160),CHAR(32))),Metadata!B$1:E$2632,4,FALSE)</f>
        <v>1595</v>
      </c>
      <c r="I527" t="s">
        <v>456</v>
      </c>
      <c r="K527" t="str">
        <f>VLOOKUP(TRIM(SUBSTITUTE(E527,CHAR(160),CHAR(32))),Metadata!B$1:H$2632,7,FALSE)</f>
        <v>essai</v>
      </c>
      <c r="L527" t="s">
        <v>4484</v>
      </c>
      <c r="N527" t="str">
        <f>VLOOKUP(TRIM(SUBSTITUTE(E527,CHAR(160),CHAR(32))),Metadata!B$1:J$2632,9,FALSE)</f>
        <v/>
      </c>
      <c r="O527">
        <f>VLOOKUP(TRIM(SUBSTITUTE(E527,CHAR(160),CHAR(32))),Metadata!B$1:K$2632,10,FALSE)</f>
        <v>438631</v>
      </c>
      <c r="P527" s="4" t="s">
        <v>9851</v>
      </c>
      <c r="Q527">
        <v>161</v>
      </c>
      <c r="R527">
        <v>166</v>
      </c>
    </row>
    <row r="528" spans="1:18" hidden="1" x14ac:dyDescent="0.25">
      <c r="A528">
        <v>530</v>
      </c>
      <c r="B528" t="s">
        <v>4354</v>
      </c>
      <c r="C528" t="s">
        <v>104</v>
      </c>
      <c r="D528" t="s">
        <v>47</v>
      </c>
      <c r="E528" t="s">
        <v>7951</v>
      </c>
      <c r="F528" t="str">
        <f>VLOOKUP(TRIM(SUBSTITUTE(E528,CHAR(160),CHAR(32))),Metadata!B$1:C$2632,2,FALSE)</f>
        <v>Rabelais, François, ca. 1490-1553?.</v>
      </c>
      <c r="G528" t="str">
        <f>VLOOKUP(TRIM(SUBSTITUTE(E528,CHAR(160),CHAR(32))),Metadata!B$1:D$2632,3,FALSE)</f>
        <v>Le Quart-Livre</v>
      </c>
      <c r="H528">
        <f>VLOOKUP(TRIM(SUBSTITUTE(E528,CHAR(160),CHAR(32))),Metadata!B$1:E$2632,4,FALSE)</f>
        <v>1552</v>
      </c>
      <c r="I528" t="s">
        <v>456</v>
      </c>
      <c r="K528" t="str">
        <f>VLOOKUP(TRIM(SUBSTITUTE(E528,CHAR(160),CHAR(32))),Metadata!B$1:H$2632,7,FALSE)</f>
        <v>roman</v>
      </c>
      <c r="L528" t="s">
        <v>4378</v>
      </c>
      <c r="N528" t="str">
        <f>VLOOKUP(TRIM(SUBSTITUTE(E528,CHAR(160),CHAR(32))),Metadata!B$1:J$2632,9,FALSE)</f>
        <v/>
      </c>
      <c r="O528">
        <f>VLOOKUP(TRIM(SUBSTITUTE(E528,CHAR(160),CHAR(32))),Metadata!B$1:K$2632,10,FALSE)</f>
        <v>60714</v>
      </c>
      <c r="P528" s="4" t="s">
        <v>9852</v>
      </c>
      <c r="Q528">
        <v>9</v>
      </c>
      <c r="R528">
        <v>16</v>
      </c>
    </row>
    <row r="529" spans="1:18" x14ac:dyDescent="0.25">
      <c r="A529">
        <v>531</v>
      </c>
      <c r="B529" t="s">
        <v>4354</v>
      </c>
      <c r="C529" t="s">
        <v>104</v>
      </c>
      <c r="D529" t="s">
        <v>47</v>
      </c>
      <c r="E529" t="s">
        <v>7938</v>
      </c>
      <c r="F529" t="str">
        <f>VLOOKUP(TRIM(SUBSTITUTE(E529,CHAR(160),CHAR(32))),Metadata!B$1:C$2632,2,FALSE)</f>
        <v>Marot, Clément</v>
      </c>
      <c r="G529" t="str">
        <f>VLOOKUP(TRIM(SUBSTITUTE(E529,CHAR(160),CHAR(32))),Metadata!B$1:D$2632,3,FALSE)</f>
        <v>Des inédits</v>
      </c>
      <c r="H529">
        <f>VLOOKUP(TRIM(SUBSTITUTE(E529,CHAR(160),CHAR(32))),Metadata!B$1:E$2632,4,FALSE)</f>
        <v>1526</v>
      </c>
      <c r="I529" t="s">
        <v>456</v>
      </c>
      <c r="K529" t="str">
        <f>VLOOKUP(TRIM(SUBSTITUTE(E529,CHAR(160),CHAR(32))),Metadata!B$1:H$2632,7,FALSE)</f>
        <v>poesie</v>
      </c>
      <c r="L529" t="s">
        <v>4382</v>
      </c>
      <c r="N529" t="str">
        <f>VLOOKUP(TRIM(SUBSTITUTE(E529,CHAR(160),CHAR(32))),Metadata!B$1:J$2632,9,FALSE)</f>
        <v/>
      </c>
      <c r="O529">
        <f>VLOOKUP(TRIM(SUBSTITUTE(E529,CHAR(160),CHAR(32))),Metadata!B$1:K$2632,10,FALSE)</f>
        <v>11159</v>
      </c>
      <c r="P529" s="8" t="s">
        <v>9853</v>
      </c>
      <c r="Q529">
        <v>3</v>
      </c>
      <c r="R529">
        <v>8</v>
      </c>
    </row>
    <row r="530" spans="1:18" hidden="1" x14ac:dyDescent="0.25">
      <c r="A530">
        <v>532</v>
      </c>
      <c r="B530" t="s">
        <v>4354</v>
      </c>
      <c r="C530" t="s">
        <v>104</v>
      </c>
      <c r="D530" t="s">
        <v>47</v>
      </c>
      <c r="E530" t="s">
        <v>7951</v>
      </c>
      <c r="F530" t="str">
        <f>VLOOKUP(TRIM(SUBSTITUTE(E530,CHAR(160),CHAR(32))),Metadata!B$1:C$2632,2,FALSE)</f>
        <v>Rabelais, François, ca. 1490-1553?.</v>
      </c>
      <c r="G530" t="str">
        <f>VLOOKUP(TRIM(SUBSTITUTE(E530,CHAR(160),CHAR(32))),Metadata!B$1:D$2632,3,FALSE)</f>
        <v>Le Quart-Livre</v>
      </c>
      <c r="H530">
        <f>VLOOKUP(TRIM(SUBSTITUTE(E530,CHAR(160),CHAR(32))),Metadata!B$1:E$2632,4,FALSE)</f>
        <v>1552</v>
      </c>
      <c r="I530" t="s">
        <v>456</v>
      </c>
      <c r="K530" t="str">
        <f>VLOOKUP(TRIM(SUBSTITUTE(E530,CHAR(160),CHAR(32))),Metadata!B$1:H$2632,7,FALSE)</f>
        <v>roman</v>
      </c>
      <c r="L530" t="s">
        <v>4378</v>
      </c>
      <c r="N530" t="str">
        <f>VLOOKUP(TRIM(SUBSTITUTE(E530,CHAR(160),CHAR(32))),Metadata!B$1:J$2632,9,FALSE)</f>
        <v/>
      </c>
      <c r="O530">
        <f>VLOOKUP(TRIM(SUBSTITUTE(E530,CHAR(160),CHAR(32))),Metadata!B$1:K$2632,10,FALSE)</f>
        <v>60714</v>
      </c>
      <c r="P530" s="4" t="s">
        <v>9854</v>
      </c>
      <c r="Q530">
        <v>43</v>
      </c>
      <c r="R530">
        <v>48</v>
      </c>
    </row>
    <row r="531" spans="1:18" hidden="1" x14ac:dyDescent="0.25">
      <c r="A531">
        <v>533</v>
      </c>
      <c r="B531" t="s">
        <v>4354</v>
      </c>
      <c r="C531" t="s">
        <v>104</v>
      </c>
      <c r="D531" t="s">
        <v>47</v>
      </c>
      <c r="E531" t="s">
        <v>7936</v>
      </c>
      <c r="F531" t="str">
        <f>VLOOKUP(TRIM(SUBSTITUTE(E531,CHAR(160),CHAR(32))),Metadata!B$1:C$2632,2,FALSE)</f>
        <v>Marguerite, Queen, consort of Henry II, King of Navarre, 1492-1549.</v>
      </c>
      <c r="G531" t="str">
        <f>VLOOKUP(TRIM(SUBSTITUTE(E531,CHAR(160),CHAR(32))),Metadata!B$1:D$2632,3,FALSE)</f>
        <v>L'Heptaméron</v>
      </c>
      <c r="H531">
        <f>VLOOKUP(TRIM(SUBSTITUTE(E531,CHAR(160),CHAR(32))),Metadata!B$1:E$2632,4,FALSE)</f>
        <v>1559</v>
      </c>
      <c r="I531" t="s">
        <v>456</v>
      </c>
      <c r="K531" t="str">
        <f>VLOOKUP(TRIM(SUBSTITUTE(E531,CHAR(160),CHAR(32))),Metadata!B$1:H$2632,7,FALSE)</f>
        <v>roman</v>
      </c>
      <c r="L531" t="s">
        <v>4378</v>
      </c>
      <c r="N531" t="str">
        <f>VLOOKUP(TRIM(SUBSTITUTE(E531,CHAR(160),CHAR(32))),Metadata!B$1:J$2632,9,FALSE)</f>
        <v/>
      </c>
      <c r="O531">
        <f>VLOOKUP(TRIM(SUBSTITUTE(E531,CHAR(160),CHAR(32))),Metadata!B$1:K$2632,10,FALSE)</f>
        <v>182112</v>
      </c>
      <c r="P531" s="4" t="s">
        <v>9855</v>
      </c>
      <c r="Q531">
        <v>80</v>
      </c>
      <c r="R531">
        <v>85</v>
      </c>
    </row>
    <row r="532" spans="1:18" x14ac:dyDescent="0.25">
      <c r="A532">
        <v>534</v>
      </c>
      <c r="B532" t="s">
        <v>4354</v>
      </c>
      <c r="C532" t="s">
        <v>104</v>
      </c>
      <c r="D532" t="s">
        <v>47</v>
      </c>
      <c r="E532" t="s">
        <v>7941</v>
      </c>
      <c r="F532" t="str">
        <f>VLOOKUP(TRIM(SUBSTITUTE(E532,CHAR(160),CHAR(32))),Metadata!B$1:C$2632,2,FALSE)</f>
        <v>Marot, Clément</v>
      </c>
      <c r="G532" t="str">
        <f>VLOOKUP(TRIM(SUBSTITUTE(E532,CHAR(160),CHAR(32))),Metadata!B$1:D$2632,3,FALSE)</f>
        <v>Les Epistres</v>
      </c>
      <c r="H532">
        <f>VLOOKUP(TRIM(SUBSTITUTE(E532,CHAR(160),CHAR(32))),Metadata!B$1:E$2632,4,FALSE)</f>
        <v>1526</v>
      </c>
      <c r="I532" t="s">
        <v>456</v>
      </c>
      <c r="K532" t="str">
        <f>VLOOKUP(TRIM(SUBSTITUTE(E532,CHAR(160),CHAR(32))),Metadata!B$1:H$2632,7,FALSE)</f>
        <v>poesie</v>
      </c>
      <c r="L532" t="s">
        <v>4382</v>
      </c>
      <c r="N532" t="str">
        <f>VLOOKUP(TRIM(SUBSTITUTE(E532,CHAR(160),CHAR(32))),Metadata!B$1:J$2632,9,FALSE)</f>
        <v/>
      </c>
      <c r="O532">
        <f>VLOOKUP(TRIM(SUBSTITUTE(E532,CHAR(160),CHAR(32))),Metadata!B$1:K$2632,10,FALSE)</f>
        <v>26058</v>
      </c>
      <c r="P532" s="8" t="s">
        <v>9856</v>
      </c>
      <c r="Q532">
        <v>58</v>
      </c>
      <c r="R532">
        <v>63</v>
      </c>
    </row>
    <row r="533" spans="1:18" x14ac:dyDescent="0.25">
      <c r="A533">
        <v>535</v>
      </c>
      <c r="B533" t="s">
        <v>4354</v>
      </c>
      <c r="C533" t="s">
        <v>104</v>
      </c>
      <c r="D533" t="s">
        <v>47</v>
      </c>
      <c r="E533" t="s">
        <v>7938</v>
      </c>
      <c r="F533" t="str">
        <f>VLOOKUP(TRIM(SUBSTITUTE(E533,CHAR(160),CHAR(32))),Metadata!B$1:C$2632,2,FALSE)</f>
        <v>Marot, Clément</v>
      </c>
      <c r="G533" t="str">
        <f>VLOOKUP(TRIM(SUBSTITUTE(E533,CHAR(160),CHAR(32))),Metadata!B$1:D$2632,3,FALSE)</f>
        <v>Des inédits</v>
      </c>
      <c r="H533">
        <f>VLOOKUP(TRIM(SUBSTITUTE(E533,CHAR(160),CHAR(32))),Metadata!B$1:E$2632,4,FALSE)</f>
        <v>1526</v>
      </c>
      <c r="I533" t="s">
        <v>456</v>
      </c>
      <c r="K533" t="str">
        <f>VLOOKUP(TRIM(SUBSTITUTE(E533,CHAR(160),CHAR(32))),Metadata!B$1:H$2632,7,FALSE)</f>
        <v>poesie</v>
      </c>
      <c r="L533" t="s">
        <v>4382</v>
      </c>
      <c r="N533" t="str">
        <f>VLOOKUP(TRIM(SUBSTITUTE(E533,CHAR(160),CHAR(32))),Metadata!B$1:J$2632,9,FALSE)</f>
        <v/>
      </c>
      <c r="O533">
        <f>VLOOKUP(TRIM(SUBSTITUTE(E533,CHAR(160),CHAR(32))),Metadata!B$1:K$2632,10,FALSE)</f>
        <v>11159</v>
      </c>
      <c r="P533" s="4" t="s">
        <v>9857</v>
      </c>
      <c r="Q533">
        <v>25</v>
      </c>
      <c r="R533">
        <v>30</v>
      </c>
    </row>
    <row r="534" spans="1:18" x14ac:dyDescent="0.25">
      <c r="A534">
        <v>536</v>
      </c>
      <c r="B534" t="s">
        <v>4354</v>
      </c>
      <c r="C534" t="s">
        <v>104</v>
      </c>
      <c r="D534" t="s">
        <v>47</v>
      </c>
      <c r="E534" t="s">
        <v>7942</v>
      </c>
      <c r="F534" t="str">
        <f>VLOOKUP(TRIM(SUBSTITUTE(E534,CHAR(160),CHAR(32))),Metadata!B$1:C$2632,2,FALSE)</f>
        <v>Marot, Clément</v>
      </c>
      <c r="G534" t="str">
        <f>VLOOKUP(TRIM(SUBSTITUTE(E534,CHAR(160),CHAR(32))),Metadata!B$1:D$2632,3,FALSE)</f>
        <v>Les Traductions</v>
      </c>
      <c r="H534">
        <f>VLOOKUP(TRIM(SUBSTITUTE(E534,CHAR(160),CHAR(32))),Metadata!B$1:E$2632,4,FALSE)</f>
        <v>1526</v>
      </c>
      <c r="I534" t="s">
        <v>456</v>
      </c>
      <c r="K534" t="str">
        <f>VLOOKUP(TRIM(SUBSTITUTE(E534,CHAR(160),CHAR(32))),Metadata!B$1:H$2632,7,FALSE)</f>
        <v>poesie</v>
      </c>
      <c r="L534" t="s">
        <v>4382</v>
      </c>
      <c r="N534" t="str">
        <f>VLOOKUP(TRIM(SUBSTITUTE(E534,CHAR(160),CHAR(32))),Metadata!B$1:J$2632,9,FALSE)</f>
        <v/>
      </c>
      <c r="O534">
        <f>VLOOKUP(TRIM(SUBSTITUTE(E534,CHAR(160),CHAR(32))),Metadata!B$1:K$2632,10,FALSE)</f>
        <v>59231</v>
      </c>
      <c r="P534" s="8" t="s">
        <v>9858</v>
      </c>
      <c r="Q534">
        <v>5</v>
      </c>
      <c r="R534">
        <v>10</v>
      </c>
    </row>
    <row r="535" spans="1:18" hidden="1" x14ac:dyDescent="0.25">
      <c r="A535">
        <v>537</v>
      </c>
      <c r="B535" t="s">
        <v>4354</v>
      </c>
      <c r="C535" t="s">
        <v>104</v>
      </c>
      <c r="D535" t="s">
        <v>47</v>
      </c>
      <c r="E535" t="s">
        <v>7947</v>
      </c>
      <c r="F535" t="str">
        <f>VLOOKUP(TRIM(SUBSTITUTE(E535,CHAR(160),CHAR(32))),Metadata!B$1:C$2632,2,FALSE)</f>
        <v>Rabelais, François, ca. 1490-1553?.</v>
      </c>
      <c r="G535" t="str">
        <f>VLOOKUP(TRIM(SUBSTITUTE(E535,CHAR(160),CHAR(32))),Metadata!B$1:D$2632,3,FALSE)</f>
        <v>Pantagruel</v>
      </c>
      <c r="H535">
        <f>VLOOKUP(TRIM(SUBSTITUTE(E535,CHAR(160),CHAR(32))),Metadata!B$1:E$2632,4,FALSE)</f>
        <v>1532</v>
      </c>
      <c r="I535" t="s">
        <v>456</v>
      </c>
      <c r="K535" t="str">
        <f>VLOOKUP(TRIM(SUBSTITUTE(E535,CHAR(160),CHAR(32))),Metadata!B$1:H$2632,7,FALSE)</f>
        <v>roman</v>
      </c>
      <c r="L535" t="s">
        <v>4378</v>
      </c>
      <c r="N535" t="str">
        <f>VLOOKUP(TRIM(SUBSTITUTE(E535,CHAR(160),CHAR(32))),Metadata!B$1:J$2632,9,FALSE)</f>
        <v/>
      </c>
      <c r="O535">
        <f>VLOOKUP(TRIM(SUBSTITUTE(E535,CHAR(160),CHAR(32))),Metadata!B$1:K$2632,10,FALSE)</f>
        <v>3112</v>
      </c>
      <c r="P535" s="8" t="s">
        <v>9859</v>
      </c>
      <c r="Q535">
        <v>35</v>
      </c>
      <c r="R535">
        <v>42</v>
      </c>
    </row>
    <row r="536" spans="1:18" x14ac:dyDescent="0.25">
      <c r="A536">
        <v>538</v>
      </c>
      <c r="B536" t="s">
        <v>4354</v>
      </c>
      <c r="C536" t="s">
        <v>104</v>
      </c>
      <c r="D536" t="s">
        <v>47</v>
      </c>
      <c r="E536" t="s">
        <v>7940</v>
      </c>
      <c r="F536" t="str">
        <f>VLOOKUP(TRIM(SUBSTITUTE(E536,CHAR(160),CHAR(32))),Metadata!B$1:C$2632,2,FALSE)</f>
        <v>Marot, Clément</v>
      </c>
      <c r="G536" t="str">
        <f>VLOOKUP(TRIM(SUBSTITUTE(E536,CHAR(160),CHAR(32))),Metadata!B$1:D$2632,3,FALSE)</f>
        <v>Les Epigrammes</v>
      </c>
      <c r="H536">
        <f>VLOOKUP(TRIM(SUBSTITUTE(E536,CHAR(160),CHAR(32))),Metadata!B$1:E$2632,4,FALSE)</f>
        <v>1526</v>
      </c>
      <c r="I536" t="s">
        <v>456</v>
      </c>
      <c r="K536" t="str">
        <f>VLOOKUP(TRIM(SUBSTITUTE(E536,CHAR(160),CHAR(32))),Metadata!B$1:H$2632,7,FALSE)</f>
        <v>poesie</v>
      </c>
      <c r="L536" t="s">
        <v>4382</v>
      </c>
      <c r="N536" t="str">
        <f>VLOOKUP(TRIM(SUBSTITUTE(E536,CHAR(160),CHAR(32))),Metadata!B$1:J$2632,9,FALSE)</f>
        <v/>
      </c>
      <c r="O536">
        <f>VLOOKUP(TRIM(SUBSTITUTE(E536,CHAR(160),CHAR(32))),Metadata!B$1:K$2632,10,FALSE)</f>
        <v>24294</v>
      </c>
      <c r="P536" s="8" t="s">
        <v>9860</v>
      </c>
      <c r="Q536">
        <v>89</v>
      </c>
      <c r="R536">
        <v>94</v>
      </c>
    </row>
    <row r="537" spans="1:18" hidden="1" x14ac:dyDescent="0.25">
      <c r="A537">
        <v>539</v>
      </c>
      <c r="B537" t="s">
        <v>4354</v>
      </c>
      <c r="C537" t="s">
        <v>104</v>
      </c>
      <c r="D537" t="s">
        <v>47</v>
      </c>
      <c r="E537" t="s">
        <v>7945</v>
      </c>
      <c r="F537" t="str">
        <f>VLOOKUP(TRIM(SUBSTITUTE(E537,CHAR(160),CHAR(32))),Metadata!B$1:C$2632,2,FALSE)</f>
        <v>Montaigne, Michel Eyquem de</v>
      </c>
      <c r="G537" t="str">
        <f>VLOOKUP(TRIM(SUBSTITUTE(E537,CHAR(160),CHAR(32))),Metadata!B$1:D$2632,3,FALSE)</f>
        <v>Les Essais</v>
      </c>
      <c r="H537">
        <f>VLOOKUP(TRIM(SUBSTITUTE(E537,CHAR(160),CHAR(32))),Metadata!B$1:E$2632,4,FALSE)</f>
        <v>1595</v>
      </c>
      <c r="I537" t="s">
        <v>456</v>
      </c>
      <c r="K537" t="str">
        <f>VLOOKUP(TRIM(SUBSTITUTE(E537,CHAR(160),CHAR(32))),Metadata!B$1:H$2632,7,FALSE)</f>
        <v>essai</v>
      </c>
      <c r="L537" t="s">
        <v>4484</v>
      </c>
      <c r="N537" t="str">
        <f>VLOOKUP(TRIM(SUBSTITUTE(E537,CHAR(160),CHAR(32))),Metadata!B$1:J$2632,9,FALSE)</f>
        <v/>
      </c>
      <c r="O537">
        <f>VLOOKUP(TRIM(SUBSTITUTE(E537,CHAR(160),CHAR(32))),Metadata!B$1:K$2632,10,FALSE)</f>
        <v>438631</v>
      </c>
      <c r="P537" s="4" t="s">
        <v>9861</v>
      </c>
      <c r="Q537">
        <v>53</v>
      </c>
      <c r="R537">
        <v>61</v>
      </c>
    </row>
    <row r="538" spans="1:18" hidden="1" x14ac:dyDescent="0.25">
      <c r="A538">
        <v>540</v>
      </c>
      <c r="B538" t="s">
        <v>4354</v>
      </c>
      <c r="C538" t="s">
        <v>104</v>
      </c>
      <c r="D538" t="s">
        <v>47</v>
      </c>
      <c r="E538" t="s">
        <v>7945</v>
      </c>
      <c r="F538" t="str">
        <f>VLOOKUP(TRIM(SUBSTITUTE(E538,CHAR(160),CHAR(32))),Metadata!B$1:C$2632,2,FALSE)</f>
        <v>Montaigne, Michel Eyquem de</v>
      </c>
      <c r="G538" t="str">
        <f>VLOOKUP(TRIM(SUBSTITUTE(E538,CHAR(160),CHAR(32))),Metadata!B$1:D$2632,3,FALSE)</f>
        <v>Les Essais</v>
      </c>
      <c r="H538">
        <f>VLOOKUP(TRIM(SUBSTITUTE(E538,CHAR(160),CHAR(32))),Metadata!B$1:E$2632,4,FALSE)</f>
        <v>1595</v>
      </c>
      <c r="I538" t="s">
        <v>456</v>
      </c>
      <c r="K538" t="str">
        <f>VLOOKUP(TRIM(SUBSTITUTE(E538,CHAR(160),CHAR(32))),Metadata!B$1:H$2632,7,FALSE)</f>
        <v>essai</v>
      </c>
      <c r="L538" t="s">
        <v>4484</v>
      </c>
      <c r="N538" t="str">
        <f>VLOOKUP(TRIM(SUBSTITUTE(E538,CHAR(160),CHAR(32))),Metadata!B$1:J$2632,9,FALSE)</f>
        <v/>
      </c>
      <c r="O538">
        <f>VLOOKUP(TRIM(SUBSTITUTE(E538,CHAR(160),CHAR(32))),Metadata!B$1:K$2632,10,FALSE)</f>
        <v>438631</v>
      </c>
      <c r="P538" s="4" t="s">
        <v>9862</v>
      </c>
      <c r="Q538">
        <v>11</v>
      </c>
      <c r="R538">
        <v>16</v>
      </c>
    </row>
    <row r="539" spans="1:18" x14ac:dyDescent="0.25">
      <c r="A539">
        <v>541</v>
      </c>
      <c r="B539" t="s">
        <v>4354</v>
      </c>
      <c r="C539" t="s">
        <v>104</v>
      </c>
      <c r="D539" t="s">
        <v>47</v>
      </c>
      <c r="E539" t="s">
        <v>7935</v>
      </c>
      <c r="F539" t="str">
        <f>VLOOKUP(TRIM(SUBSTITUTE(E539,CHAR(160),CHAR(32))),Metadata!B$1:C$2632,2,FALSE)</f>
        <v>Marguerite, Queen, consort of Henry II, King of Navarre, 1492-1549.</v>
      </c>
      <c r="G539" t="str">
        <f>VLOOKUP(TRIM(SUBSTITUTE(E539,CHAR(160),CHAR(32))),Metadata!B$1:D$2632,3,FALSE)</f>
        <v>La coche</v>
      </c>
      <c r="H539">
        <f>VLOOKUP(TRIM(SUBSTITUTE(E539,CHAR(160),CHAR(32))),Metadata!B$1:E$2632,4,FALSE)</f>
        <v>1541</v>
      </c>
      <c r="I539" t="s">
        <v>456</v>
      </c>
      <c r="K539" t="str">
        <f>VLOOKUP(TRIM(SUBSTITUTE(E539,CHAR(160),CHAR(32))),Metadata!B$1:H$2632,7,FALSE)</f>
        <v>poesie</v>
      </c>
      <c r="L539" t="s">
        <v>4382</v>
      </c>
      <c r="N539" t="str">
        <f>VLOOKUP(TRIM(SUBSTITUTE(E539,CHAR(160),CHAR(32))),Metadata!B$1:J$2632,9,FALSE)</f>
        <v/>
      </c>
      <c r="O539">
        <f>VLOOKUP(TRIM(SUBSTITUTE(E539,CHAR(160),CHAR(32))),Metadata!B$1:K$2632,10,FALSE)</f>
        <v>10089</v>
      </c>
      <c r="P539" s="8" t="s">
        <v>9863</v>
      </c>
      <c r="Q539">
        <v>37</v>
      </c>
      <c r="R539">
        <v>42</v>
      </c>
    </row>
    <row r="540" spans="1:18" x14ac:dyDescent="0.25">
      <c r="A540">
        <v>542</v>
      </c>
      <c r="B540" t="s">
        <v>4354</v>
      </c>
      <c r="C540" t="s">
        <v>104</v>
      </c>
      <c r="D540" t="s">
        <v>47</v>
      </c>
      <c r="E540" t="s">
        <v>7924</v>
      </c>
      <c r="F540" t="str">
        <f>VLOOKUP(TRIM(SUBSTITUTE(E540,CHAR(160),CHAR(32))),Metadata!B$1:C$2632,2,FALSE)</f>
        <v>Du Bellay, Joachim</v>
      </c>
      <c r="G540" t="str">
        <f>VLOOKUP(TRIM(SUBSTITUTE(E540,CHAR(160),CHAR(32))),Metadata!B$1:D$2632,3,FALSE)</f>
        <v>Divers jeux rustiques</v>
      </c>
      <c r="H540">
        <f>VLOOKUP(TRIM(SUBSTITUTE(E540,CHAR(160),CHAR(32))),Metadata!B$1:E$2632,4,FALSE)</f>
        <v>1558</v>
      </c>
      <c r="I540" t="s">
        <v>456</v>
      </c>
      <c r="K540" t="str">
        <f>VLOOKUP(TRIM(SUBSTITUTE(E540,CHAR(160),CHAR(32))),Metadata!B$1:H$2632,7,FALSE)</f>
        <v>poesie</v>
      </c>
      <c r="L540" t="s">
        <v>4382</v>
      </c>
      <c r="N540" t="str">
        <f>VLOOKUP(TRIM(SUBSTITUTE(E540,CHAR(160),CHAR(32))),Metadata!B$1:J$2632,9,FALSE)</f>
        <v/>
      </c>
      <c r="O540">
        <f>VLOOKUP(TRIM(SUBSTITUTE(E540,CHAR(160),CHAR(32))),Metadata!B$1:K$2632,10,FALSE)</f>
        <v>26689</v>
      </c>
      <c r="P540" s="8" t="s">
        <v>9864</v>
      </c>
      <c r="Q540">
        <v>162</v>
      </c>
      <c r="R540">
        <v>167</v>
      </c>
    </row>
    <row r="541" spans="1:18" x14ac:dyDescent="0.25">
      <c r="A541">
        <v>543</v>
      </c>
      <c r="B541" t="s">
        <v>4354</v>
      </c>
      <c r="C541" t="s">
        <v>104</v>
      </c>
      <c r="D541" t="s">
        <v>47</v>
      </c>
      <c r="E541" t="s">
        <v>7925</v>
      </c>
      <c r="F541" t="str">
        <f>VLOOKUP(TRIM(SUBSTITUTE(E541,CHAR(160),CHAR(32))),Metadata!B$1:C$2632,2,FALSE)</f>
        <v>Du Bellay, Joachim</v>
      </c>
      <c r="G541" t="str">
        <f>VLOOKUP(TRIM(SUBSTITUTE(E541,CHAR(160),CHAR(32))),Metadata!B$1:D$2632,3,FALSE)</f>
        <v>Les Regrets</v>
      </c>
      <c r="H541">
        <f>VLOOKUP(TRIM(SUBSTITUTE(E541,CHAR(160),CHAR(32))),Metadata!B$1:E$2632,4,FALSE)</f>
        <v>1558</v>
      </c>
      <c r="I541" t="s">
        <v>456</v>
      </c>
      <c r="K541" t="str">
        <f>VLOOKUP(TRIM(SUBSTITUTE(E541,CHAR(160),CHAR(32))),Metadata!B$1:H$2632,7,FALSE)</f>
        <v>poesie</v>
      </c>
      <c r="L541" t="s">
        <v>4382</v>
      </c>
      <c r="N541" t="str">
        <f>VLOOKUP(TRIM(SUBSTITUTE(E541,CHAR(160),CHAR(32))),Metadata!B$1:J$2632,9,FALSE)</f>
        <v/>
      </c>
      <c r="O541">
        <f>VLOOKUP(TRIM(SUBSTITUTE(E541,CHAR(160),CHAR(32))),Metadata!B$1:K$2632,10,FALSE)</f>
        <v>24574</v>
      </c>
      <c r="P541" s="8" t="s">
        <v>12277</v>
      </c>
      <c r="Q541">
        <v>136</v>
      </c>
      <c r="R541">
        <v>141</v>
      </c>
    </row>
    <row r="542" spans="1:18" hidden="1" x14ac:dyDescent="0.25">
      <c r="A542">
        <v>544</v>
      </c>
      <c r="B542" t="s">
        <v>4354</v>
      </c>
      <c r="C542" t="s">
        <v>104</v>
      </c>
      <c r="D542" t="s">
        <v>47</v>
      </c>
      <c r="E542" t="s">
        <v>7951</v>
      </c>
      <c r="F542" t="str">
        <f>VLOOKUP(TRIM(SUBSTITUTE(E542,CHAR(160),CHAR(32))),Metadata!B$1:C$2632,2,FALSE)</f>
        <v>Rabelais, François, ca. 1490-1553?.</v>
      </c>
      <c r="G542" t="str">
        <f>VLOOKUP(TRIM(SUBSTITUTE(E542,CHAR(160),CHAR(32))),Metadata!B$1:D$2632,3,FALSE)</f>
        <v>Le Quart-Livre</v>
      </c>
      <c r="H542">
        <f>VLOOKUP(TRIM(SUBSTITUTE(E542,CHAR(160),CHAR(32))),Metadata!B$1:E$2632,4,FALSE)</f>
        <v>1552</v>
      </c>
      <c r="I542" t="s">
        <v>456</v>
      </c>
      <c r="K542" t="str">
        <f>VLOOKUP(TRIM(SUBSTITUTE(E542,CHAR(160),CHAR(32))),Metadata!B$1:H$2632,7,FALSE)</f>
        <v>roman</v>
      </c>
      <c r="L542" t="s">
        <v>4378</v>
      </c>
      <c r="N542" t="str">
        <f>VLOOKUP(TRIM(SUBSTITUTE(E542,CHAR(160),CHAR(32))),Metadata!B$1:J$2632,9,FALSE)</f>
        <v/>
      </c>
      <c r="O542">
        <f>VLOOKUP(TRIM(SUBSTITUTE(E542,CHAR(160),CHAR(32))),Metadata!B$1:K$2632,10,FALSE)</f>
        <v>60714</v>
      </c>
      <c r="P542" s="11" t="s">
        <v>12278</v>
      </c>
      <c r="Q542">
        <v>0</v>
      </c>
      <c r="R542">
        <v>5</v>
      </c>
    </row>
    <row r="543" spans="1:18" hidden="1" x14ac:dyDescent="0.25">
      <c r="A543">
        <v>545</v>
      </c>
      <c r="B543" t="s">
        <v>4354</v>
      </c>
      <c r="C543" t="s">
        <v>104</v>
      </c>
      <c r="D543" t="s">
        <v>47</v>
      </c>
      <c r="E543" t="s">
        <v>7928</v>
      </c>
      <c r="F543" t="str">
        <f>VLOOKUP(TRIM(SUBSTITUTE(E543,CHAR(160),CHAR(32))),Metadata!B$1:C$2632,2,FALSE)</f>
        <v>Du Fail, Noël, 1520?-1591.</v>
      </c>
      <c r="G543" t="str">
        <f>VLOOKUP(TRIM(SUBSTITUTE(E543,CHAR(160),CHAR(32))),Metadata!B$1:D$2632,3,FALSE)</f>
        <v>Propos Rustiques</v>
      </c>
      <c r="H543">
        <f>VLOOKUP(TRIM(SUBSTITUTE(E543,CHAR(160),CHAR(32))),Metadata!B$1:E$2632,4,FALSE)</f>
        <v>1550</v>
      </c>
      <c r="I543" t="s">
        <v>456</v>
      </c>
      <c r="K543" t="str">
        <f>VLOOKUP(TRIM(SUBSTITUTE(E543,CHAR(160),CHAR(32))),Metadata!B$1:H$2632,7,FALSE)</f>
        <v>prose</v>
      </c>
      <c r="L543" t="s">
        <v>4442</v>
      </c>
      <c r="N543" t="str">
        <f>VLOOKUP(TRIM(SUBSTITUTE(E543,CHAR(160),CHAR(32))),Metadata!B$1:J$2632,9,FALSE)</f>
        <v/>
      </c>
      <c r="O543">
        <f>VLOOKUP(TRIM(SUBSTITUTE(E543,CHAR(160),CHAR(32))),Metadata!B$1:K$2632,10,FALSE)</f>
        <v>22255</v>
      </c>
      <c r="P543" s="4" t="s">
        <v>9865</v>
      </c>
      <c r="Q543">
        <v>302</v>
      </c>
      <c r="R543">
        <v>309</v>
      </c>
    </row>
    <row r="544" spans="1:18" x14ac:dyDescent="0.25">
      <c r="A544">
        <v>546</v>
      </c>
      <c r="B544" t="s">
        <v>4354</v>
      </c>
      <c r="C544" t="s">
        <v>104</v>
      </c>
      <c r="D544" t="s">
        <v>47</v>
      </c>
      <c r="E544" t="s">
        <v>7924</v>
      </c>
      <c r="F544" t="str">
        <f>VLOOKUP(TRIM(SUBSTITUTE(E544,CHAR(160),CHAR(32))),Metadata!B$1:C$2632,2,FALSE)</f>
        <v>Du Bellay, Joachim</v>
      </c>
      <c r="G544" t="str">
        <f>VLOOKUP(TRIM(SUBSTITUTE(E544,CHAR(160),CHAR(32))),Metadata!B$1:D$2632,3,FALSE)</f>
        <v>Divers jeux rustiques</v>
      </c>
      <c r="H544">
        <f>VLOOKUP(TRIM(SUBSTITUTE(E544,CHAR(160),CHAR(32))),Metadata!B$1:E$2632,4,FALSE)</f>
        <v>1558</v>
      </c>
      <c r="I544" t="s">
        <v>456</v>
      </c>
      <c r="K544" t="str">
        <f>VLOOKUP(TRIM(SUBSTITUTE(E544,CHAR(160),CHAR(32))),Metadata!B$1:H$2632,7,FALSE)</f>
        <v>poesie</v>
      </c>
      <c r="L544" t="s">
        <v>4382</v>
      </c>
      <c r="N544" t="str">
        <f>VLOOKUP(TRIM(SUBSTITUTE(E544,CHAR(160),CHAR(32))),Metadata!B$1:J$2632,9,FALSE)</f>
        <v/>
      </c>
      <c r="O544">
        <f>VLOOKUP(TRIM(SUBSTITUTE(E544,CHAR(160),CHAR(32))),Metadata!B$1:K$2632,10,FALSE)</f>
        <v>26689</v>
      </c>
      <c r="P544" s="8" t="s">
        <v>9104</v>
      </c>
      <c r="Q544">
        <v>76</v>
      </c>
      <c r="R544">
        <v>83</v>
      </c>
    </row>
    <row r="545" spans="1:18" hidden="1" x14ac:dyDescent="0.25">
      <c r="A545">
        <v>547</v>
      </c>
      <c r="B545" t="s">
        <v>4354</v>
      </c>
      <c r="C545" t="s">
        <v>104</v>
      </c>
      <c r="D545" t="s">
        <v>47</v>
      </c>
      <c r="E545" t="s">
        <v>7945</v>
      </c>
      <c r="F545" t="str">
        <f>VLOOKUP(TRIM(SUBSTITUTE(E545,CHAR(160),CHAR(32))),Metadata!B$1:C$2632,2,FALSE)</f>
        <v>Montaigne, Michel Eyquem de</v>
      </c>
      <c r="G545" t="str">
        <f>VLOOKUP(TRIM(SUBSTITUTE(E545,CHAR(160),CHAR(32))),Metadata!B$1:D$2632,3,FALSE)</f>
        <v>Les Essais</v>
      </c>
      <c r="H545">
        <f>VLOOKUP(TRIM(SUBSTITUTE(E545,CHAR(160),CHAR(32))),Metadata!B$1:E$2632,4,FALSE)</f>
        <v>1595</v>
      </c>
      <c r="I545" t="s">
        <v>456</v>
      </c>
      <c r="K545" t="str">
        <f>VLOOKUP(TRIM(SUBSTITUTE(E545,CHAR(160),CHAR(32))),Metadata!B$1:H$2632,7,FALSE)</f>
        <v>essai</v>
      </c>
      <c r="L545" t="s">
        <v>4484</v>
      </c>
      <c r="N545" t="str">
        <f>VLOOKUP(TRIM(SUBSTITUTE(E545,CHAR(160),CHAR(32))),Metadata!B$1:J$2632,9,FALSE)</f>
        <v/>
      </c>
      <c r="O545">
        <f>VLOOKUP(TRIM(SUBSTITUTE(E545,CHAR(160),CHAR(32))),Metadata!B$1:K$2632,10,FALSE)</f>
        <v>438631</v>
      </c>
      <c r="P545" s="4" t="s">
        <v>12279</v>
      </c>
      <c r="Q545">
        <v>238</v>
      </c>
      <c r="R545">
        <v>245</v>
      </c>
    </row>
    <row r="546" spans="1:18" hidden="1" x14ac:dyDescent="0.25">
      <c r="A546">
        <v>548</v>
      </c>
      <c r="B546" t="s">
        <v>4354</v>
      </c>
      <c r="C546" t="s">
        <v>104</v>
      </c>
      <c r="D546" t="s">
        <v>47</v>
      </c>
      <c r="E546" t="s">
        <v>7947</v>
      </c>
      <c r="F546" t="str">
        <f>VLOOKUP(TRIM(SUBSTITUTE(E546,CHAR(160),CHAR(32))),Metadata!B$1:C$2632,2,FALSE)</f>
        <v>Rabelais, François, ca. 1490-1553?.</v>
      </c>
      <c r="G546" t="str">
        <f>VLOOKUP(TRIM(SUBSTITUTE(E546,CHAR(160),CHAR(32))),Metadata!B$1:D$2632,3,FALSE)</f>
        <v>Pantagruel</v>
      </c>
      <c r="H546">
        <f>VLOOKUP(TRIM(SUBSTITUTE(E546,CHAR(160),CHAR(32))),Metadata!B$1:E$2632,4,FALSE)</f>
        <v>1532</v>
      </c>
      <c r="I546" t="s">
        <v>456</v>
      </c>
      <c r="K546" t="str">
        <f>VLOOKUP(TRIM(SUBSTITUTE(E546,CHAR(160),CHAR(32))),Metadata!B$1:H$2632,7,FALSE)</f>
        <v>roman</v>
      </c>
      <c r="L546" t="s">
        <v>4378</v>
      </c>
      <c r="N546" t="str">
        <f>VLOOKUP(TRIM(SUBSTITUTE(E546,CHAR(160),CHAR(32))),Metadata!B$1:J$2632,9,FALSE)</f>
        <v/>
      </c>
      <c r="O546">
        <f>VLOOKUP(TRIM(SUBSTITUTE(E546,CHAR(160),CHAR(32))),Metadata!B$1:K$2632,10,FALSE)</f>
        <v>3112</v>
      </c>
      <c r="P546" s="8" t="s">
        <v>9866</v>
      </c>
      <c r="Q546">
        <v>44</v>
      </c>
      <c r="R546">
        <v>49</v>
      </c>
    </row>
    <row r="547" spans="1:18" hidden="1" x14ac:dyDescent="0.25">
      <c r="A547">
        <v>549</v>
      </c>
      <c r="B547" t="s">
        <v>4354</v>
      </c>
      <c r="C547" t="s">
        <v>104</v>
      </c>
      <c r="D547" t="s">
        <v>47</v>
      </c>
      <c r="E547" t="s">
        <v>8152</v>
      </c>
      <c r="F547" t="str">
        <f>VLOOKUP(TRIM(SUBSTITUTE(E547,CHAR(160),CHAR(32))),Metadata!B$1:C$2632,2,FALSE)</f>
        <v>Sévigné, Marie de Rabutin-Chantal, marquise de, 1626-1696.</v>
      </c>
      <c r="G547" t="str">
        <f>VLOOKUP(TRIM(SUBSTITUTE(E547,CHAR(160),CHAR(32))),Metadata!B$1:D$2632,3,FALSE)</f>
        <v>Correspondance. T. 1, 1646-1675</v>
      </c>
      <c r="H547">
        <f>VLOOKUP(TRIM(SUBSTITUTE(E547,CHAR(160),CHAR(32))),Metadata!B$1:E$2632,4,FALSE)</f>
        <v>1675</v>
      </c>
      <c r="I547" t="s">
        <v>445</v>
      </c>
      <c r="K547" t="str">
        <f>VLOOKUP(TRIM(SUBSTITUTE(E547,CHAR(160),CHAR(32))),Metadata!B$1:H$2632,7,FALSE)</f>
        <v>correspondance</v>
      </c>
      <c r="L547" t="s">
        <v>4542</v>
      </c>
      <c r="N547" t="str">
        <f>VLOOKUP(TRIM(SUBSTITUTE(E547,CHAR(160),CHAR(32))),Metadata!B$1:J$2632,9,FALSE)</f>
        <v>prose</v>
      </c>
      <c r="O547">
        <f>VLOOKUP(TRIM(SUBSTITUTE(E547,CHAR(160),CHAR(32))),Metadata!B$1:K$2632,10,FALSE)</f>
        <v>257427</v>
      </c>
      <c r="P547" s="4" t="s">
        <v>9867</v>
      </c>
      <c r="Q547">
        <v>140</v>
      </c>
      <c r="R547">
        <v>145</v>
      </c>
    </row>
    <row r="548" spans="1:18" hidden="1" x14ac:dyDescent="0.25">
      <c r="A548">
        <v>550</v>
      </c>
      <c r="B548" t="s">
        <v>4354</v>
      </c>
      <c r="C548" t="s">
        <v>104</v>
      </c>
      <c r="D548" t="s">
        <v>47</v>
      </c>
      <c r="E548" t="s">
        <v>7988</v>
      </c>
      <c r="F548" t="str">
        <f>VLOOKUP(TRIM(SUBSTITUTE(E548,CHAR(160),CHAR(32))),Metadata!B$1:C$2632,2,FALSE)</f>
        <v>Baro, Balthasar, 1600-1650.</v>
      </c>
      <c r="G548" t="str">
        <f>VLOOKUP(TRIM(SUBSTITUTE(E548,CHAR(160),CHAR(32))),Metadata!B$1:D$2632,3,FALSE)</f>
        <v>La conclusion et derniere partie d'Astree</v>
      </c>
      <c r="H548">
        <f>VLOOKUP(TRIM(SUBSTITUTE(E548,CHAR(160),CHAR(32))),Metadata!B$1:E$2632,4,FALSE)</f>
        <v>1627</v>
      </c>
      <c r="I548" t="s">
        <v>445</v>
      </c>
      <c r="K548" t="str">
        <f>VLOOKUP(TRIM(SUBSTITUTE(E548,CHAR(160),CHAR(32))),Metadata!B$1:H$2632,7,FALSE)</f>
        <v>roman</v>
      </c>
      <c r="L548" t="s">
        <v>4378</v>
      </c>
      <c r="N548" t="str">
        <f>VLOOKUP(TRIM(SUBSTITUTE(E548,CHAR(160),CHAR(32))),Metadata!B$1:J$2632,9,FALSE)</f>
        <v>prose</v>
      </c>
      <c r="O548">
        <f>VLOOKUP(TRIM(SUBSTITUTE(E548,CHAR(160),CHAR(32))),Metadata!B$1:K$2632,10,FALSE)</f>
        <v>237066</v>
      </c>
      <c r="P548" s="4" t="s">
        <v>12280</v>
      </c>
      <c r="Q548">
        <v>246</v>
      </c>
      <c r="R548">
        <v>257</v>
      </c>
    </row>
    <row r="549" spans="1:18" hidden="1" x14ac:dyDescent="0.25">
      <c r="A549">
        <v>551</v>
      </c>
      <c r="B549" t="s">
        <v>4354</v>
      </c>
      <c r="C549" t="s">
        <v>104</v>
      </c>
      <c r="D549" t="s">
        <v>47</v>
      </c>
      <c r="E549" t="s">
        <v>8078</v>
      </c>
      <c r="F549" t="str">
        <f>VLOOKUP(TRIM(SUBSTITUTE(E549,CHAR(160),CHAR(32))),Metadata!B$1:C$2632,2,FALSE)</f>
        <v>Le Comte, Louis, 1655-1728.</v>
      </c>
      <c r="G549" t="str">
        <f>VLOOKUP(TRIM(SUBSTITUTE(E549,CHAR(160),CHAR(32))),Metadata!B$1:D$2632,3,FALSE)</f>
        <v>Nouveaux mémoires sur l'état présent de la Chine</v>
      </c>
      <c r="H549">
        <f>VLOOKUP(TRIM(SUBSTITUTE(E549,CHAR(160),CHAR(32))),Metadata!B$1:E$2632,4,FALSE)</f>
        <v>1696</v>
      </c>
      <c r="I549" t="s">
        <v>445</v>
      </c>
      <c r="K549" t="str">
        <f>VLOOKUP(TRIM(SUBSTITUTE(E549,CHAR(160),CHAR(32))),Metadata!B$1:H$2632,7,FALSE)</f>
        <v>recit de voyage</v>
      </c>
      <c r="L549" t="s">
        <v>4870</v>
      </c>
      <c r="N549" t="str">
        <f>VLOOKUP(TRIM(SUBSTITUTE(E549,CHAR(160),CHAR(32))),Metadata!B$1:J$2632,9,FALSE)</f>
        <v>prose</v>
      </c>
      <c r="O549">
        <f>VLOOKUP(TRIM(SUBSTITUTE(E549,CHAR(160),CHAR(32))),Metadata!B$1:K$2632,10,FALSE)</f>
        <v>178609</v>
      </c>
      <c r="P549" s="4" t="s">
        <v>12281</v>
      </c>
      <c r="Q549">
        <v>80</v>
      </c>
      <c r="R549">
        <v>86</v>
      </c>
    </row>
    <row r="550" spans="1:18" hidden="1" x14ac:dyDescent="0.25">
      <c r="A550">
        <v>552</v>
      </c>
      <c r="B550" t="s">
        <v>4354</v>
      </c>
      <c r="C550" t="s">
        <v>104</v>
      </c>
      <c r="D550" t="s">
        <v>47</v>
      </c>
      <c r="E550" t="s">
        <v>8002</v>
      </c>
      <c r="F550" t="str">
        <f>VLOOKUP(TRIM(SUBSTITUTE(E550,CHAR(160),CHAR(32))),Metadata!B$1:C$2632,2,FALSE)</f>
        <v>Bussy-Rabutin R. de</v>
      </c>
      <c r="G550" t="str">
        <f>VLOOKUP(TRIM(SUBSTITUTE(E550,CHAR(160),CHAR(32))),Metadata!B$1:D$2632,3,FALSE)</f>
        <v>Les Lettres T. 2 1681-1692</v>
      </c>
      <c r="H550">
        <f>VLOOKUP(TRIM(SUBSTITUTE(E550,CHAR(160),CHAR(32))),Metadata!B$1:E$2632,4,FALSE)</f>
        <v>1692</v>
      </c>
      <c r="I550" t="s">
        <v>445</v>
      </c>
      <c r="K550" t="str">
        <f>VLOOKUP(TRIM(SUBSTITUTE(E550,CHAR(160),CHAR(32))),Metadata!B$1:H$2632,7,FALSE)</f>
        <v>correspondance</v>
      </c>
      <c r="L550" t="s">
        <v>4542</v>
      </c>
      <c r="N550" t="str">
        <f>VLOOKUP(TRIM(SUBSTITUTE(E550,CHAR(160),CHAR(32))),Metadata!B$1:J$2632,9,FALSE)</f>
        <v>prose</v>
      </c>
      <c r="O550">
        <f>VLOOKUP(TRIM(SUBSTITUTE(E550,CHAR(160),CHAR(32))),Metadata!B$1:K$2632,10,FALSE)</f>
        <v>21440</v>
      </c>
      <c r="P550" s="4" t="s">
        <v>9868</v>
      </c>
      <c r="Q550">
        <v>52</v>
      </c>
      <c r="R550">
        <v>56</v>
      </c>
    </row>
    <row r="551" spans="1:18" hidden="1" x14ac:dyDescent="0.25">
      <c r="A551">
        <v>553</v>
      </c>
      <c r="B551" t="s">
        <v>4354</v>
      </c>
      <c r="C551" t="s">
        <v>104</v>
      </c>
      <c r="D551" t="s">
        <v>47</v>
      </c>
      <c r="E551" t="s">
        <v>8151</v>
      </c>
      <c r="F551" t="str">
        <f>VLOOKUP(TRIM(SUBSTITUTE(E551,CHAR(160),CHAR(32))),Metadata!B$1:C$2632,2,FALSE)</f>
        <v>Sévigné, Marie de Rabutin-Chantal, marquise de, 1626-1696.</v>
      </c>
      <c r="G551" t="str">
        <f>VLOOKUP(TRIM(SUBSTITUTE(E551,CHAR(160),CHAR(32))),Metadata!B$1:D$2632,3,FALSE)</f>
        <v>Correspondance T. 2, 1675-1680</v>
      </c>
      <c r="H551">
        <f>VLOOKUP(TRIM(SUBSTITUTE(E551,CHAR(160),CHAR(32))),Metadata!B$1:E$2632,4,FALSE)</f>
        <v>1680</v>
      </c>
      <c r="I551" t="s">
        <v>445</v>
      </c>
      <c r="K551" t="str">
        <f>VLOOKUP(TRIM(SUBSTITUTE(E551,CHAR(160),CHAR(32))),Metadata!B$1:H$2632,7,FALSE)</f>
        <v>correspondance</v>
      </c>
      <c r="L551" t="s">
        <v>4542</v>
      </c>
      <c r="N551" t="str">
        <f>VLOOKUP(TRIM(SUBSTITUTE(E551,CHAR(160),CHAR(32))),Metadata!B$1:J$2632,9,FALSE)</f>
        <v>prose</v>
      </c>
      <c r="O551">
        <f>VLOOKUP(TRIM(SUBSTITUTE(E551,CHAR(160),CHAR(32))),Metadata!B$1:K$2632,10,FALSE)</f>
        <v>404376</v>
      </c>
      <c r="P551" s="4" t="s">
        <v>12282</v>
      </c>
      <c r="Q551">
        <v>148</v>
      </c>
      <c r="R551">
        <v>152</v>
      </c>
    </row>
    <row r="552" spans="1:18" hidden="1" x14ac:dyDescent="0.25">
      <c r="A552">
        <v>554</v>
      </c>
      <c r="B552" t="s">
        <v>4354</v>
      </c>
      <c r="C552" t="s">
        <v>104</v>
      </c>
      <c r="D552" t="s">
        <v>47</v>
      </c>
      <c r="E552" t="s">
        <v>8007</v>
      </c>
      <c r="F552" t="str">
        <f>VLOOKUP(TRIM(SUBSTITUTE(E552,CHAR(160),CHAR(32))),Metadata!B$1:C$2632,2,FALSE)</f>
        <v>Charron, Pierre, 1541-1603.</v>
      </c>
      <c r="G552" t="str">
        <f>VLOOKUP(TRIM(SUBSTITUTE(E552,CHAR(160),CHAR(32))),Metadata!B$1:D$2632,3,FALSE)</f>
        <v>De la Sagesse, Trois Livres</v>
      </c>
      <c r="H552">
        <f>VLOOKUP(TRIM(SUBSTITUTE(E552,CHAR(160),CHAR(32))),Metadata!B$1:E$2632,4,FALSE)</f>
        <v>1601</v>
      </c>
      <c r="I552" t="s">
        <v>445</v>
      </c>
      <c r="K552" t="str">
        <f>VLOOKUP(TRIM(SUBSTITUTE(E552,CHAR(160),CHAR(32))),Metadata!B$1:H$2632,7,FALSE)</f>
        <v>traite ou essai</v>
      </c>
      <c r="L552" t="s">
        <v>4402</v>
      </c>
      <c r="N552" t="str">
        <f>VLOOKUP(TRIM(SUBSTITUTE(E552,CHAR(160),CHAR(32))),Metadata!B$1:J$2632,9,FALSE)</f>
        <v>prose</v>
      </c>
      <c r="O552">
        <f>VLOOKUP(TRIM(SUBSTITUTE(E552,CHAR(160),CHAR(32))),Metadata!B$1:K$2632,10,FALSE)</f>
        <v>178481</v>
      </c>
      <c r="P552" s="4" t="s">
        <v>12283</v>
      </c>
      <c r="Q552">
        <v>383</v>
      </c>
      <c r="R552">
        <v>390</v>
      </c>
    </row>
    <row r="553" spans="1:18" hidden="1" x14ac:dyDescent="0.25">
      <c r="A553">
        <v>555</v>
      </c>
      <c r="B553" t="s">
        <v>4354</v>
      </c>
      <c r="C553" t="s">
        <v>104</v>
      </c>
      <c r="D553" t="s">
        <v>47</v>
      </c>
      <c r="E553" t="s">
        <v>8151</v>
      </c>
      <c r="F553" t="str">
        <f>VLOOKUP(TRIM(SUBSTITUTE(E553,CHAR(160),CHAR(32))),Metadata!B$1:C$2632,2,FALSE)</f>
        <v>Sévigné, Marie de Rabutin-Chantal, marquise de, 1626-1696.</v>
      </c>
      <c r="G553" t="str">
        <f>VLOOKUP(TRIM(SUBSTITUTE(E553,CHAR(160),CHAR(32))),Metadata!B$1:D$2632,3,FALSE)</f>
        <v>Correspondance T. 2, 1675-1680</v>
      </c>
      <c r="H553">
        <f>VLOOKUP(TRIM(SUBSTITUTE(E553,CHAR(160),CHAR(32))),Metadata!B$1:E$2632,4,FALSE)</f>
        <v>1680</v>
      </c>
      <c r="I553" t="s">
        <v>445</v>
      </c>
      <c r="K553" t="str">
        <f>VLOOKUP(TRIM(SUBSTITUTE(E553,CHAR(160),CHAR(32))),Metadata!B$1:H$2632,7,FALSE)</f>
        <v>correspondance</v>
      </c>
      <c r="L553" t="s">
        <v>4542</v>
      </c>
      <c r="N553" t="str">
        <f>VLOOKUP(TRIM(SUBSTITUTE(E553,CHAR(160),CHAR(32))),Metadata!B$1:J$2632,9,FALSE)</f>
        <v>prose</v>
      </c>
      <c r="O553">
        <f>VLOOKUP(TRIM(SUBSTITUTE(E553,CHAR(160),CHAR(32))),Metadata!B$1:K$2632,10,FALSE)</f>
        <v>404376</v>
      </c>
      <c r="P553" s="4" t="s">
        <v>9105</v>
      </c>
      <c r="Q553">
        <v>54</v>
      </c>
      <c r="R553">
        <v>62</v>
      </c>
    </row>
    <row r="554" spans="1:18" hidden="1" x14ac:dyDescent="0.25">
      <c r="A554">
        <v>556</v>
      </c>
      <c r="B554" t="s">
        <v>4354</v>
      </c>
      <c r="C554" t="s">
        <v>104</v>
      </c>
      <c r="D554" t="s">
        <v>47</v>
      </c>
      <c r="E554" t="s">
        <v>8008</v>
      </c>
      <c r="F554" t="str">
        <f>VLOOKUP(TRIM(SUBSTITUTE(E554,CHAR(160),CHAR(32))),Metadata!B$1:C$2632,2,FALSE)</f>
        <v>Choisy, François-Timoléon, Abbe de, 1644-1724.</v>
      </c>
      <c r="G554" t="str">
        <f>VLOOKUP(TRIM(SUBSTITUTE(E554,CHAR(160),CHAR(32))),Metadata!B$1:D$2632,3,FALSE)</f>
        <v>Journal du Voyage de Siam</v>
      </c>
      <c r="H554">
        <f>VLOOKUP(TRIM(SUBSTITUTE(E554,CHAR(160),CHAR(32))),Metadata!B$1:E$2632,4,FALSE)</f>
        <v>1687</v>
      </c>
      <c r="I554" t="s">
        <v>445</v>
      </c>
      <c r="K554" t="str">
        <f>VLOOKUP(TRIM(SUBSTITUTE(E554,CHAR(160),CHAR(32))),Metadata!B$1:H$2632,7,FALSE)</f>
        <v>recit de voyage</v>
      </c>
      <c r="L554" t="s">
        <v>4870</v>
      </c>
      <c r="N554" t="str">
        <f>VLOOKUP(TRIM(SUBSTITUTE(E554,CHAR(160),CHAR(32))),Metadata!B$1:J$2632,9,FALSE)</f>
        <v>prose</v>
      </c>
      <c r="O554">
        <f>VLOOKUP(TRIM(SUBSTITUTE(E554,CHAR(160),CHAR(32))),Metadata!B$1:K$2632,10,FALSE)</f>
        <v>97677</v>
      </c>
      <c r="P554" s="4" t="s">
        <v>9869</v>
      </c>
      <c r="Q554">
        <v>44</v>
      </c>
      <c r="R554">
        <v>50</v>
      </c>
    </row>
    <row r="555" spans="1:18" hidden="1" x14ac:dyDescent="0.25">
      <c r="A555">
        <v>557</v>
      </c>
      <c r="B555" t="s">
        <v>4354</v>
      </c>
      <c r="C555" t="s">
        <v>104</v>
      </c>
      <c r="D555" t="s">
        <v>47</v>
      </c>
      <c r="E555" t="s">
        <v>7958</v>
      </c>
      <c r="F555" t="str">
        <f>VLOOKUP(TRIM(SUBSTITUTE(E555,CHAR(160),CHAR(32))),Metadata!B$1:C$2632,2,FALSE)</f>
        <v>Arnauld d'Andilly, Monsieur (Robert), 1588-1674.</v>
      </c>
      <c r="G555" t="str">
        <f>VLOOKUP(TRIM(SUBSTITUTE(E555,CHAR(160),CHAR(32))),Metadata!B$1:D$2632,3,FALSE)</f>
        <v>Fondations Monasteres Carmel.</v>
      </c>
      <c r="H555">
        <f>VLOOKUP(TRIM(SUBSTITUTE(E555,CHAR(160),CHAR(32))),Metadata!B$1:E$2632,4,FALSE)</f>
        <v>1670</v>
      </c>
      <c r="I555" t="s">
        <v>445</v>
      </c>
      <c r="K555" t="str">
        <f>VLOOKUP(TRIM(SUBSTITUTE(E555,CHAR(160),CHAR(32))),Metadata!B$1:H$2632,7,FALSE)</f>
        <v>traite ou essai</v>
      </c>
      <c r="L555" t="s">
        <v>4402</v>
      </c>
      <c r="N555" t="str">
        <f>VLOOKUP(TRIM(SUBSTITUTE(E555,CHAR(160),CHAR(32))),Metadata!B$1:J$2632,9,FALSE)</f>
        <v>prose</v>
      </c>
      <c r="O555">
        <f>VLOOKUP(TRIM(SUBSTITUTE(E555,CHAR(160),CHAR(32))),Metadata!B$1:K$2632,10,FALSE)</f>
        <v>93416</v>
      </c>
      <c r="P555" s="8" t="s">
        <v>9870</v>
      </c>
      <c r="Q555">
        <v>36</v>
      </c>
      <c r="R555">
        <v>40</v>
      </c>
    </row>
    <row r="556" spans="1:18" hidden="1" x14ac:dyDescent="0.25">
      <c r="A556">
        <v>558</v>
      </c>
      <c r="B556" t="s">
        <v>4354</v>
      </c>
      <c r="C556" t="s">
        <v>104</v>
      </c>
      <c r="D556" t="s">
        <v>47</v>
      </c>
      <c r="E556" t="s">
        <v>8119</v>
      </c>
      <c r="F556" t="str">
        <f>VLOOKUP(TRIM(SUBSTITUTE(E556,CHAR(160),CHAR(32))),Metadata!B$1:C$2632,2,FALSE)</f>
        <v>Peiresc, Nicolas Claude Fabri de, 1580-1637.</v>
      </c>
      <c r="G556" t="str">
        <f>VLOOKUP(TRIM(SUBSTITUTE(E556,CHAR(160),CHAR(32))),Metadata!B$1:D$2632,3,FALSE)</f>
        <v>Lettres de Peiresc. Tome cinquième, Lettres de Peiresc à Guillemin, à Holstenius et à Menestrier, lettres de Menestrier à Peiresc, 1610-1637</v>
      </c>
      <c r="H556">
        <f>VLOOKUP(TRIM(SUBSTITUTE(E556,CHAR(160),CHAR(32))),Metadata!B$1:E$2632,4,FALSE)</f>
        <v>1637</v>
      </c>
      <c r="I556" t="s">
        <v>445</v>
      </c>
      <c r="K556" t="str">
        <f>VLOOKUP(TRIM(SUBSTITUTE(E556,CHAR(160),CHAR(32))),Metadata!B$1:H$2632,7,FALSE)</f>
        <v>correspondance</v>
      </c>
      <c r="L556" t="s">
        <v>4542</v>
      </c>
      <c r="N556" t="str">
        <f>VLOOKUP(TRIM(SUBSTITUTE(E556,CHAR(160),CHAR(32))),Metadata!B$1:J$2632,9,FALSE)</f>
        <v>prose</v>
      </c>
      <c r="O556">
        <f>VLOOKUP(TRIM(SUBSTITUTE(E556,CHAR(160),CHAR(32))),Metadata!B$1:K$2632,10,FALSE)</f>
        <v>69692</v>
      </c>
      <c r="P556" s="4" t="s">
        <v>9871</v>
      </c>
      <c r="Q556">
        <v>129</v>
      </c>
      <c r="R556">
        <v>140</v>
      </c>
    </row>
    <row r="557" spans="1:18" hidden="1" x14ac:dyDescent="0.25">
      <c r="A557">
        <v>559</v>
      </c>
      <c r="B557" t="s">
        <v>4354</v>
      </c>
      <c r="C557" t="s">
        <v>104</v>
      </c>
      <c r="D557" t="s">
        <v>47</v>
      </c>
      <c r="E557" t="s">
        <v>7994</v>
      </c>
      <c r="F557" t="str">
        <f>VLOOKUP(TRIM(SUBSTITUTE(E557,CHAR(160),CHAR(32))),Metadata!B$1:C$2632,2,FALSE)</f>
        <v>Boisguilbert, P. Le Pesant de (Pierre Le Pesant), 1646-1714.</v>
      </c>
      <c r="G557" t="str">
        <f>VLOOKUP(TRIM(SUBSTITUTE(E557,CHAR(160),CHAR(32))),Metadata!B$1:D$2632,3,FALSE)</f>
        <v>Le détail de la France, sous le regne present</v>
      </c>
      <c r="H557">
        <f>VLOOKUP(TRIM(SUBSTITUTE(E557,CHAR(160),CHAR(32))),Metadata!B$1:E$2632,4,FALSE)</f>
        <v>1695</v>
      </c>
      <c r="I557" t="s">
        <v>445</v>
      </c>
      <c r="K557" t="str">
        <f>VLOOKUP(TRIM(SUBSTITUTE(E557,CHAR(160),CHAR(32))),Metadata!B$1:H$2632,7,FALSE)</f>
        <v>traite ou essai</v>
      </c>
      <c r="L557" t="s">
        <v>4402</v>
      </c>
      <c r="N557" t="str">
        <f>VLOOKUP(TRIM(SUBSTITUTE(E557,CHAR(160),CHAR(32))),Metadata!B$1:J$2632,9,FALSE)</f>
        <v>prose</v>
      </c>
      <c r="O557">
        <f>VLOOKUP(TRIM(SUBSTITUTE(E557,CHAR(160),CHAR(32))),Metadata!B$1:K$2632,10,FALSE)</f>
        <v>114653</v>
      </c>
      <c r="P557" s="4" t="s">
        <v>9872</v>
      </c>
      <c r="Q557">
        <v>52</v>
      </c>
      <c r="R557">
        <v>56</v>
      </c>
    </row>
    <row r="558" spans="1:18" hidden="1" x14ac:dyDescent="0.25">
      <c r="A558">
        <v>560</v>
      </c>
      <c r="B558" t="s">
        <v>4354</v>
      </c>
      <c r="C558" t="s">
        <v>104</v>
      </c>
      <c r="D558" t="s">
        <v>47</v>
      </c>
      <c r="E558" t="s">
        <v>7994</v>
      </c>
      <c r="F558" t="str">
        <f>VLOOKUP(TRIM(SUBSTITUTE(E558,CHAR(160),CHAR(32))),Metadata!B$1:C$2632,2,FALSE)</f>
        <v>Boisguilbert, P. Le Pesant de (Pierre Le Pesant), 1646-1714.</v>
      </c>
      <c r="G558" t="str">
        <f>VLOOKUP(TRIM(SUBSTITUTE(E558,CHAR(160),CHAR(32))),Metadata!B$1:D$2632,3,FALSE)</f>
        <v>Le détail de la France, sous le regne present</v>
      </c>
      <c r="H558">
        <f>VLOOKUP(TRIM(SUBSTITUTE(E558,CHAR(160),CHAR(32))),Metadata!B$1:E$2632,4,FALSE)</f>
        <v>1695</v>
      </c>
      <c r="I558" t="s">
        <v>445</v>
      </c>
      <c r="K558" t="str">
        <f>VLOOKUP(TRIM(SUBSTITUTE(E558,CHAR(160),CHAR(32))),Metadata!B$1:H$2632,7,FALSE)</f>
        <v>traite ou essai</v>
      </c>
      <c r="L558" t="s">
        <v>4402</v>
      </c>
      <c r="N558" t="str">
        <f>VLOOKUP(TRIM(SUBSTITUTE(E558,CHAR(160),CHAR(32))),Metadata!B$1:J$2632,9,FALSE)</f>
        <v>prose</v>
      </c>
      <c r="O558">
        <f>VLOOKUP(TRIM(SUBSTITUTE(E558,CHAR(160),CHAR(32))),Metadata!B$1:K$2632,10,FALSE)</f>
        <v>114653</v>
      </c>
      <c r="P558" s="4" t="s">
        <v>9873</v>
      </c>
      <c r="Q558">
        <v>376</v>
      </c>
      <c r="R558">
        <v>380</v>
      </c>
    </row>
    <row r="559" spans="1:18" hidden="1" x14ac:dyDescent="0.25">
      <c r="A559">
        <v>561</v>
      </c>
      <c r="B559" t="s">
        <v>4354</v>
      </c>
      <c r="C559" t="s">
        <v>104</v>
      </c>
      <c r="D559" t="s">
        <v>47</v>
      </c>
      <c r="E559" t="s">
        <v>8063</v>
      </c>
      <c r="F559" t="str">
        <f>VLOOKUP(TRIM(SUBSTITUTE(E559,CHAR(160),CHAR(32))),Metadata!B$1:C$2632,2,FALSE)</f>
        <v>Gournay, Marie Le Jars de, 1565-1645.</v>
      </c>
      <c r="G559" t="str">
        <f>VLOOKUP(TRIM(SUBSTITUTE(E559,CHAR(160),CHAR(32))),Metadata!B$1:D$2632,3,FALSE)</f>
        <v>Préface sur essais Montaigne</v>
      </c>
      <c r="H559">
        <f>VLOOKUP(TRIM(SUBSTITUTE(E559,CHAR(160),CHAR(32))),Metadata!B$1:E$2632,4,FALSE)</f>
        <v>1635</v>
      </c>
      <c r="I559" t="s">
        <v>445</v>
      </c>
      <c r="K559" t="str">
        <f>VLOOKUP(TRIM(SUBSTITUTE(E559,CHAR(160),CHAR(32))),Metadata!B$1:H$2632,7,FALSE)</f>
        <v>traite ou essai</v>
      </c>
      <c r="L559" t="s">
        <v>4402</v>
      </c>
      <c r="N559" t="str">
        <f>VLOOKUP(TRIM(SUBSTITUTE(E559,CHAR(160),CHAR(32))),Metadata!B$1:J$2632,9,FALSE)</f>
        <v>prose</v>
      </c>
      <c r="O559">
        <f>VLOOKUP(TRIM(SUBSTITUTE(E559,CHAR(160),CHAR(32))),Metadata!B$1:K$2632,10,FALSE)</f>
        <v>12435</v>
      </c>
      <c r="P559" s="4" t="s">
        <v>9874</v>
      </c>
      <c r="Q559">
        <v>114</v>
      </c>
      <c r="R559">
        <v>119</v>
      </c>
    </row>
    <row r="560" spans="1:18" hidden="1" x14ac:dyDescent="0.25">
      <c r="A560">
        <v>562</v>
      </c>
      <c r="B560" t="s">
        <v>4354</v>
      </c>
      <c r="C560" t="s">
        <v>104</v>
      </c>
      <c r="D560" t="s">
        <v>47</v>
      </c>
      <c r="E560" t="s">
        <v>8151</v>
      </c>
      <c r="F560" t="str">
        <f>VLOOKUP(TRIM(SUBSTITUTE(E560,CHAR(160),CHAR(32))),Metadata!B$1:C$2632,2,FALSE)</f>
        <v>Sévigné, Marie de Rabutin-Chantal, marquise de, 1626-1696.</v>
      </c>
      <c r="G560" t="str">
        <f>VLOOKUP(TRIM(SUBSTITUTE(E560,CHAR(160),CHAR(32))),Metadata!B$1:D$2632,3,FALSE)</f>
        <v>Correspondance T. 2, 1675-1680</v>
      </c>
      <c r="H560">
        <f>VLOOKUP(TRIM(SUBSTITUTE(E560,CHAR(160),CHAR(32))),Metadata!B$1:E$2632,4,FALSE)</f>
        <v>1680</v>
      </c>
      <c r="I560" t="s">
        <v>445</v>
      </c>
      <c r="K560" t="str">
        <f>VLOOKUP(TRIM(SUBSTITUTE(E560,CHAR(160),CHAR(32))),Metadata!B$1:H$2632,7,FALSE)</f>
        <v>correspondance</v>
      </c>
      <c r="L560" t="s">
        <v>4542</v>
      </c>
      <c r="N560" t="str">
        <f>VLOOKUP(TRIM(SUBSTITUTE(E560,CHAR(160),CHAR(32))),Metadata!B$1:J$2632,9,FALSE)</f>
        <v>prose</v>
      </c>
      <c r="O560">
        <f>VLOOKUP(TRIM(SUBSTITUTE(E560,CHAR(160),CHAR(32))),Metadata!B$1:K$2632,10,FALSE)</f>
        <v>404376</v>
      </c>
      <c r="P560" s="4" t="s">
        <v>9875</v>
      </c>
      <c r="Q560">
        <v>174</v>
      </c>
      <c r="R560">
        <v>178</v>
      </c>
    </row>
    <row r="561" spans="1:18" hidden="1" x14ac:dyDescent="0.25">
      <c r="A561">
        <v>563</v>
      </c>
      <c r="B561" t="s">
        <v>4354</v>
      </c>
      <c r="C561" t="s">
        <v>104</v>
      </c>
      <c r="D561" t="s">
        <v>47</v>
      </c>
      <c r="E561" t="s">
        <v>8118</v>
      </c>
      <c r="F561" t="str">
        <f>VLOOKUP(TRIM(SUBSTITUTE(E561,CHAR(160),CHAR(32))),Metadata!B$1:C$2632,2,FALSE)</f>
        <v>Patin, Guy, 1601-1672.</v>
      </c>
      <c r="G561" t="str">
        <f>VLOOKUP(TRIM(SUBSTITUTE(E561,CHAR(160),CHAR(32))),Metadata!B$1:D$2632,3,FALSE)</f>
        <v>Lettres de Gui Patin, 1630-1672, collationnée sur les manuscrits autographes, publiée avec l'addition des lettres inédites, la restauration des textes retranchés ou altérés, et des notes biographiques, bibliographiques et historiques.</v>
      </c>
      <c r="H561">
        <f>VLOOKUP(TRIM(SUBSTITUTE(E561,CHAR(160),CHAR(32))),Metadata!B$1:E$2632,4,FALSE)</f>
        <v>1649</v>
      </c>
      <c r="I561" t="s">
        <v>445</v>
      </c>
      <c r="K561" t="str">
        <f>VLOOKUP(TRIM(SUBSTITUTE(E561,CHAR(160),CHAR(32))),Metadata!B$1:H$2632,7,FALSE)</f>
        <v>correspondance</v>
      </c>
      <c r="L561" t="s">
        <v>4542</v>
      </c>
      <c r="N561" t="str">
        <f>VLOOKUP(TRIM(SUBSTITUTE(E561,CHAR(160),CHAR(32))),Metadata!B$1:J$2632,9,FALSE)</f>
        <v>prose</v>
      </c>
      <c r="O561">
        <f>VLOOKUP(TRIM(SUBSTITUTE(E561,CHAR(160),CHAR(32))),Metadata!B$1:K$2632,10,FALSE)</f>
        <v>129334</v>
      </c>
      <c r="P561" s="4" t="s">
        <v>12284</v>
      </c>
      <c r="Q561">
        <v>77</v>
      </c>
      <c r="R561">
        <v>81</v>
      </c>
    </row>
    <row r="562" spans="1:18" hidden="1" x14ac:dyDescent="0.25">
      <c r="A562">
        <v>564</v>
      </c>
      <c r="B562" t="s">
        <v>4354</v>
      </c>
      <c r="C562" t="s">
        <v>104</v>
      </c>
      <c r="D562" t="s">
        <v>47</v>
      </c>
      <c r="E562" t="s">
        <v>7994</v>
      </c>
      <c r="F562" t="str">
        <f>VLOOKUP(TRIM(SUBSTITUTE(E562,CHAR(160),CHAR(32))),Metadata!B$1:C$2632,2,FALSE)</f>
        <v>Boisguilbert, P. Le Pesant de (Pierre Le Pesant), 1646-1714.</v>
      </c>
      <c r="G562" t="str">
        <f>VLOOKUP(TRIM(SUBSTITUTE(E562,CHAR(160),CHAR(32))),Metadata!B$1:D$2632,3,FALSE)</f>
        <v>Le détail de la France, sous le regne present</v>
      </c>
      <c r="H562">
        <f>VLOOKUP(TRIM(SUBSTITUTE(E562,CHAR(160),CHAR(32))),Metadata!B$1:E$2632,4,FALSE)</f>
        <v>1695</v>
      </c>
      <c r="I562" t="s">
        <v>445</v>
      </c>
      <c r="K562" t="str">
        <f>VLOOKUP(TRIM(SUBSTITUTE(E562,CHAR(160),CHAR(32))),Metadata!B$1:H$2632,7,FALSE)</f>
        <v>traite ou essai</v>
      </c>
      <c r="L562" t="s">
        <v>4402</v>
      </c>
      <c r="N562" t="str">
        <f>VLOOKUP(TRIM(SUBSTITUTE(E562,CHAR(160),CHAR(32))),Metadata!B$1:J$2632,9,FALSE)</f>
        <v>prose</v>
      </c>
      <c r="O562">
        <f>VLOOKUP(TRIM(SUBSTITUTE(E562,CHAR(160),CHAR(32))),Metadata!B$1:K$2632,10,FALSE)</f>
        <v>114653</v>
      </c>
      <c r="P562" s="4" t="s">
        <v>12285</v>
      </c>
      <c r="Q562">
        <v>38</v>
      </c>
      <c r="R562">
        <v>46</v>
      </c>
    </row>
    <row r="563" spans="1:18" hidden="1" x14ac:dyDescent="0.25">
      <c r="A563">
        <v>565</v>
      </c>
      <c r="B563" t="s">
        <v>4354</v>
      </c>
      <c r="C563" t="s">
        <v>104</v>
      </c>
      <c r="D563" t="s">
        <v>47</v>
      </c>
      <c r="E563" t="s">
        <v>8351</v>
      </c>
      <c r="F563" t="str">
        <f>VLOOKUP(TRIM(SUBSTITUTE(E563,CHAR(160),CHAR(32))),Metadata!B$1:C$2632,2,FALSE)</f>
        <v>Prévost, abbé, 1697-1763.</v>
      </c>
      <c r="G563" t="str">
        <f>VLOOKUP(TRIM(SUBSTITUTE(E563,CHAR(160),CHAR(32))),Metadata!B$1:D$2632,3,FALSE)</f>
        <v>Le monde moral, ou, Mémoires pour servir: à l'histoire du coeur humain</v>
      </c>
      <c r="H563">
        <f>VLOOKUP(TRIM(SUBSTITUTE(E563,CHAR(160),CHAR(32))),Metadata!B$1:E$2632,4,FALSE)</f>
        <v>1760</v>
      </c>
      <c r="I563" t="s">
        <v>448</v>
      </c>
      <c r="K563" t="str">
        <f>VLOOKUP(TRIM(SUBSTITUTE(E563,CHAR(160),CHAR(32))),Metadata!B$1:H$2632,7,FALSE)</f>
        <v>roman</v>
      </c>
      <c r="L563" t="s">
        <v>4378</v>
      </c>
      <c r="N563" t="str">
        <f>VLOOKUP(TRIM(SUBSTITUTE(E563,CHAR(160),CHAR(32))),Metadata!B$1:J$2632,9,FALSE)</f>
        <v>prose</v>
      </c>
      <c r="O563">
        <f>VLOOKUP(TRIM(SUBSTITUTE(E563,CHAR(160),CHAR(32))),Metadata!B$1:K$2632,10,FALSE)</f>
        <v>148539</v>
      </c>
      <c r="P563" s="4" t="s">
        <v>9876</v>
      </c>
      <c r="Q563">
        <v>11</v>
      </c>
      <c r="R563">
        <v>15</v>
      </c>
    </row>
    <row r="564" spans="1:18" hidden="1" x14ac:dyDescent="0.25">
      <c r="A564">
        <v>566</v>
      </c>
      <c r="B564" t="s">
        <v>4354</v>
      </c>
      <c r="C564" t="s">
        <v>104</v>
      </c>
      <c r="D564" t="s">
        <v>47</v>
      </c>
      <c r="E564" t="s">
        <v>8307</v>
      </c>
      <c r="F564" t="str">
        <f>VLOOKUP(TRIM(SUBSTITUTE(E564,CHAR(160),CHAR(32))),Metadata!B$1:C$2632,2,FALSE)</f>
        <v>Linguet, Simon Nicolas Henri, 1736-1794.</v>
      </c>
      <c r="G564" t="str">
        <f>VLOOKUP(TRIM(SUBSTITUTE(E564,CHAR(160),CHAR(32))),Metadata!B$1:D$2632,3,FALSE)</f>
        <v>Histoire impartiale des Jésuites: depuis leur établissement jusqu'à leur preimiere expulsion</v>
      </c>
      <c r="H564">
        <f>VLOOKUP(TRIM(SUBSTITUTE(E564,CHAR(160),CHAR(32))),Metadata!B$1:E$2632,4,FALSE)</f>
        <v>1768</v>
      </c>
      <c r="I564" t="s">
        <v>448</v>
      </c>
      <c r="K564" t="str">
        <f>VLOOKUP(TRIM(SUBSTITUTE(E564,CHAR(160),CHAR(32))),Metadata!B$1:H$2632,7,FALSE)</f>
        <v>traite ou essai</v>
      </c>
      <c r="L564" t="s">
        <v>4402</v>
      </c>
      <c r="N564" t="str">
        <f>VLOOKUP(TRIM(SUBSTITUTE(E564,CHAR(160),CHAR(32))),Metadata!B$1:J$2632,9,FALSE)</f>
        <v>prose</v>
      </c>
      <c r="O564">
        <f>VLOOKUP(TRIM(SUBSTITUTE(E564,CHAR(160),CHAR(32))),Metadata!B$1:K$2632,10,FALSE)</f>
        <v>119167</v>
      </c>
      <c r="P564" s="4" t="s">
        <v>9877</v>
      </c>
      <c r="Q564">
        <v>111</v>
      </c>
      <c r="R564">
        <v>115</v>
      </c>
    </row>
    <row r="565" spans="1:18" hidden="1" x14ac:dyDescent="0.25">
      <c r="A565">
        <v>567</v>
      </c>
      <c r="B565" t="s">
        <v>4354</v>
      </c>
      <c r="C565" t="s">
        <v>104</v>
      </c>
      <c r="D565" t="s">
        <v>47</v>
      </c>
      <c r="E565" t="s">
        <v>8381</v>
      </c>
      <c r="F565" t="str">
        <f>VLOOKUP(TRIM(SUBSTITUTE(E565,CHAR(160),CHAR(32))),Metadata!B$1:C$2632,2,FALSE)</f>
        <v>Rousseau, Jean-Jacques, 1712-1778.</v>
      </c>
      <c r="G565" t="str">
        <f>VLOOKUP(TRIM(SUBSTITUTE(E565,CHAR(160),CHAR(32))),Metadata!B$1:D$2632,3,FALSE)</f>
        <v>La nouvelle Héloïse</v>
      </c>
      <c r="H565">
        <f>VLOOKUP(TRIM(SUBSTITUTE(E565,CHAR(160),CHAR(32))),Metadata!B$1:E$2632,4,FALSE)</f>
        <v>1761</v>
      </c>
      <c r="I565" t="s">
        <v>448</v>
      </c>
      <c r="K565" t="str">
        <f>VLOOKUP(TRIM(SUBSTITUTE(E565,CHAR(160),CHAR(32))),Metadata!B$1:H$2632,7,FALSE)</f>
        <v>roman</v>
      </c>
      <c r="L565" t="s">
        <v>4378</v>
      </c>
      <c r="N565" t="str">
        <f>VLOOKUP(TRIM(SUBSTITUTE(E565,CHAR(160),CHAR(32))),Metadata!B$1:J$2632,9,FALSE)</f>
        <v>prose</v>
      </c>
      <c r="O565">
        <f>VLOOKUP(TRIM(SUBSTITUTE(E565,CHAR(160),CHAR(32))),Metadata!B$1:K$2632,10,FALSE)</f>
        <v>299094</v>
      </c>
      <c r="P565" s="4" t="s">
        <v>9106</v>
      </c>
      <c r="Q565">
        <v>90</v>
      </c>
      <c r="R565">
        <v>94</v>
      </c>
    </row>
    <row r="566" spans="1:18" hidden="1" x14ac:dyDescent="0.25">
      <c r="A566">
        <v>568</v>
      </c>
      <c r="B566" t="s">
        <v>4354</v>
      </c>
      <c r="C566" t="s">
        <v>104</v>
      </c>
      <c r="D566" t="s">
        <v>47</v>
      </c>
      <c r="E566" t="s">
        <v>8339</v>
      </c>
      <c r="F566" t="str">
        <f>VLOOKUP(TRIM(SUBSTITUTE(E566,CHAR(160),CHAR(32))),Metadata!B$1:C$2632,2,FALSE)</f>
        <v>Mirabeau, Victor de Riquetti, marquis de, 1715-1789.</v>
      </c>
      <c r="G566" t="str">
        <f>VLOOKUP(TRIM(SUBSTITUTE(E566,CHAR(160),CHAR(32))),Metadata!B$1:D$2632,3,FALSE)</f>
        <v>L'ami des hommes, ou, Traité de la population</v>
      </c>
      <c r="H566">
        <f>VLOOKUP(TRIM(SUBSTITUTE(E566,CHAR(160),CHAR(32))),Metadata!B$1:E$2632,4,FALSE)</f>
        <v>1755</v>
      </c>
      <c r="I566" t="s">
        <v>448</v>
      </c>
      <c r="K566" t="str">
        <f>VLOOKUP(TRIM(SUBSTITUTE(E566,CHAR(160),CHAR(32))),Metadata!B$1:H$2632,7,FALSE)</f>
        <v>traite ou essai</v>
      </c>
      <c r="L566" t="s">
        <v>4402</v>
      </c>
      <c r="N566" t="str">
        <f>VLOOKUP(TRIM(SUBSTITUTE(E566,CHAR(160),CHAR(32))),Metadata!B$1:J$2632,9,FALSE)</f>
        <v>prose</v>
      </c>
      <c r="O566">
        <f>VLOOKUP(TRIM(SUBSTITUTE(E566,CHAR(160),CHAR(32))),Metadata!B$1:K$2632,10,FALSE)</f>
        <v>239430</v>
      </c>
      <c r="P566" s="4" t="s">
        <v>12286</v>
      </c>
      <c r="Q566">
        <v>104</v>
      </c>
      <c r="R566">
        <v>114</v>
      </c>
    </row>
    <row r="567" spans="1:18" hidden="1" x14ac:dyDescent="0.25">
      <c r="A567">
        <v>569</v>
      </c>
      <c r="B567" t="s">
        <v>4354</v>
      </c>
      <c r="C567" t="s">
        <v>104</v>
      </c>
      <c r="D567" t="s">
        <v>47</v>
      </c>
      <c r="E567" t="s">
        <v>8333</v>
      </c>
      <c r="F567" t="str">
        <f>VLOOKUP(TRIM(SUBSTITUTE(E567,CHAR(160),CHAR(32))),Metadata!B$1:C$2632,2,FALSE)</f>
        <v>Mercier, Louis-Sébastien, 1740-1814.</v>
      </c>
      <c r="G567" t="str">
        <f>VLOOKUP(TRIM(SUBSTITUTE(E567,CHAR(160),CHAR(32))),Metadata!B$1:D$2632,3,FALSE)</f>
        <v>Tableau de Paris t. 1</v>
      </c>
      <c r="H567">
        <f>VLOOKUP(TRIM(SUBSTITUTE(E567,CHAR(160),CHAR(32))),Metadata!B$1:E$2632,4,FALSE)</f>
        <v>1782</v>
      </c>
      <c r="I567" t="s">
        <v>448</v>
      </c>
      <c r="K567" t="str">
        <f>VLOOKUP(TRIM(SUBSTITUTE(E567,CHAR(160),CHAR(32))),Metadata!B$1:H$2632,7,FALSE)</f>
        <v>melanges litteraires</v>
      </c>
      <c r="L567" t="s">
        <v>4389</v>
      </c>
      <c r="N567" t="str">
        <f>VLOOKUP(TRIM(SUBSTITUTE(E567,CHAR(160),CHAR(32))),Metadata!B$1:J$2632,9,FALSE)</f>
        <v>prose</v>
      </c>
      <c r="O567">
        <f>VLOOKUP(TRIM(SUBSTITUTE(E567,CHAR(160),CHAR(32))),Metadata!B$1:K$2632,10,FALSE)</f>
        <v>212948</v>
      </c>
      <c r="P567" s="4" t="s">
        <v>12287</v>
      </c>
      <c r="Q567">
        <v>90</v>
      </c>
      <c r="R567">
        <v>96</v>
      </c>
    </row>
    <row r="568" spans="1:18" hidden="1" x14ac:dyDescent="0.25">
      <c r="A568">
        <v>570</v>
      </c>
      <c r="B568" t="s">
        <v>4354</v>
      </c>
      <c r="C568" t="s">
        <v>104</v>
      </c>
      <c r="D568" t="s">
        <v>47</v>
      </c>
      <c r="E568" t="s">
        <v>8303</v>
      </c>
      <c r="F568" t="str">
        <f>VLOOKUP(TRIM(SUBSTITUTE(E568,CHAR(160),CHAR(32))),Metadata!B$1:C$2632,2,FALSE)</f>
        <v>Le Sage, Alain René, 1668-1747.</v>
      </c>
      <c r="G568" t="str">
        <f>VLOOKUP(TRIM(SUBSTITUTE(E568,CHAR(160),CHAR(32))),Metadata!B$1:D$2632,3,FALSE)</f>
        <v>Les aventures du Chevalier de Beauchesne</v>
      </c>
      <c r="H568">
        <f>VLOOKUP(TRIM(SUBSTITUTE(E568,CHAR(160),CHAR(32))),Metadata!B$1:E$2632,4,FALSE)</f>
        <v>1732</v>
      </c>
      <c r="I568" t="s">
        <v>448</v>
      </c>
      <c r="K568" t="str">
        <f>VLOOKUP(TRIM(SUBSTITUTE(E568,CHAR(160),CHAR(32))),Metadata!B$1:H$2632,7,FALSE)</f>
        <v>roman</v>
      </c>
      <c r="L568" t="s">
        <v>4378</v>
      </c>
      <c r="N568" t="str">
        <f>VLOOKUP(TRIM(SUBSTITUTE(E568,CHAR(160),CHAR(32))),Metadata!B$1:J$2632,9,FALSE)</f>
        <v>prose</v>
      </c>
      <c r="O568">
        <f>VLOOKUP(TRIM(SUBSTITUTE(E568,CHAR(160),CHAR(32))),Metadata!B$1:K$2632,10,FALSE)</f>
        <v>109680</v>
      </c>
      <c r="P568" s="4" t="s">
        <v>9878</v>
      </c>
      <c r="Q568">
        <v>156</v>
      </c>
      <c r="R568">
        <v>160</v>
      </c>
    </row>
    <row r="569" spans="1:18" hidden="1" x14ac:dyDescent="0.25">
      <c r="A569">
        <v>571</v>
      </c>
      <c r="B569" t="s">
        <v>4354</v>
      </c>
      <c r="C569" t="s">
        <v>104</v>
      </c>
      <c r="D569" t="s">
        <v>47</v>
      </c>
      <c r="E569" t="s">
        <v>8200</v>
      </c>
      <c r="F569" t="str">
        <f>VLOOKUP(TRIM(SUBSTITUTE(E569,CHAR(160),CHAR(32))),Metadata!B$1:C$2632,2,FALSE)</f>
        <v>Challes, Robert, 1659-ca. 1720.</v>
      </c>
      <c r="G569" t="str">
        <f>VLOOKUP(TRIM(SUBSTITUTE(E569,CHAR(160),CHAR(32))),Metadata!B$1:D$2632,3,FALSE)</f>
        <v>Les illustres françoises</v>
      </c>
      <c r="H569">
        <f>VLOOKUP(TRIM(SUBSTITUTE(E569,CHAR(160),CHAR(32))),Metadata!B$1:E$2632,4,FALSE)</f>
        <v>1713</v>
      </c>
      <c r="I569" t="s">
        <v>448</v>
      </c>
      <c r="K569" t="str">
        <f>VLOOKUP(TRIM(SUBSTITUTE(E569,CHAR(160),CHAR(32))),Metadata!B$1:H$2632,7,FALSE)</f>
        <v>roman</v>
      </c>
      <c r="L569" t="s">
        <v>4378</v>
      </c>
      <c r="N569" t="str">
        <f>VLOOKUP(TRIM(SUBSTITUTE(E569,CHAR(160),CHAR(32))),Metadata!B$1:J$2632,9,FALSE)</f>
        <v>prose</v>
      </c>
      <c r="O569">
        <f>VLOOKUP(TRIM(SUBSTITUTE(E569,CHAR(160),CHAR(32))),Metadata!B$1:K$2632,10,FALSE)</f>
        <v>221100</v>
      </c>
      <c r="P569" s="4" t="s">
        <v>9879</v>
      </c>
      <c r="Q569">
        <v>119</v>
      </c>
      <c r="R569">
        <v>123</v>
      </c>
    </row>
    <row r="570" spans="1:18" hidden="1" x14ac:dyDescent="0.25">
      <c r="A570">
        <v>572</v>
      </c>
      <c r="B570" t="s">
        <v>4354</v>
      </c>
      <c r="C570" t="s">
        <v>104</v>
      </c>
      <c r="D570" t="s">
        <v>47</v>
      </c>
      <c r="E570" t="s">
        <v>8377</v>
      </c>
      <c r="F570" t="str">
        <f>VLOOKUP(TRIM(SUBSTITUTE(E570,CHAR(160),CHAR(32))),Metadata!B$1:C$2632,2,FALSE)</f>
        <v>Rousseau, Jean-Jacques, 1712-1778.</v>
      </c>
      <c r="G570" t="str">
        <f>VLOOKUP(TRIM(SUBSTITUTE(E570,CHAR(160),CHAR(32))),Metadata!B$1:D$2632,3,FALSE)</f>
        <v>Considérations sur le gouvernement de Pologne</v>
      </c>
      <c r="H570">
        <f>VLOOKUP(TRIM(SUBSTITUTE(E570,CHAR(160),CHAR(32))),Metadata!B$1:E$2632,4,FALSE)</f>
        <v>1771</v>
      </c>
      <c r="I570" t="s">
        <v>448</v>
      </c>
      <c r="K570" t="str">
        <f>VLOOKUP(TRIM(SUBSTITUTE(E570,CHAR(160),CHAR(32))),Metadata!B$1:H$2632,7,FALSE)</f>
        <v>traite ou essai</v>
      </c>
      <c r="L570" t="s">
        <v>4402</v>
      </c>
      <c r="N570" t="str">
        <f>VLOOKUP(TRIM(SUBSTITUTE(E570,CHAR(160),CHAR(32))),Metadata!B$1:J$2632,9,FALSE)</f>
        <v>prose</v>
      </c>
      <c r="O570">
        <f>VLOOKUP(TRIM(SUBSTITUTE(E570,CHAR(160),CHAR(32))),Metadata!B$1:K$2632,10,FALSE)</f>
        <v>36093</v>
      </c>
      <c r="P570" s="4" t="s">
        <v>9880</v>
      </c>
      <c r="Q570">
        <v>13</v>
      </c>
      <c r="R570">
        <v>19</v>
      </c>
    </row>
    <row r="571" spans="1:18" hidden="1" x14ac:dyDescent="0.25">
      <c r="A571">
        <v>573</v>
      </c>
      <c r="B571" t="s">
        <v>4354</v>
      </c>
      <c r="C571" t="s">
        <v>104</v>
      </c>
      <c r="D571" t="s">
        <v>47</v>
      </c>
      <c r="E571" t="s">
        <v>8245</v>
      </c>
      <c r="F571" t="str">
        <f>VLOOKUP(TRIM(SUBSTITUTE(E571,CHAR(160),CHAR(32))),Metadata!B$1:C$2632,2,FALSE)</f>
        <v>Du Halde, J.-B. (Jean-Baptiste), 1674-1743.</v>
      </c>
      <c r="G571" t="str">
        <f>VLOOKUP(TRIM(SUBSTITUTE(E571,CHAR(160),CHAR(32))),Metadata!B$1:D$2632,3,FALSE)</f>
        <v>Description géographique, historique, chronologique, politique, et physique de l'empire de la Chine et de la Tartarie chinoise: enrichie des cartes générales et particulières de ces pays, de la carte générale des cartes particulières du Thibet, de la Corée: ornée d'un grand nombre de figures et de vignettes gravées en taille-douce</v>
      </c>
      <c r="H571">
        <f>VLOOKUP(TRIM(SUBSTITUTE(E571,CHAR(160),CHAR(32))),Metadata!B$1:E$2632,4,FALSE)</f>
        <v>1735</v>
      </c>
      <c r="I571" t="s">
        <v>448</v>
      </c>
      <c r="K571" t="str">
        <f>VLOOKUP(TRIM(SUBSTITUTE(E571,CHAR(160),CHAR(32))),Metadata!B$1:H$2632,7,FALSE)</f>
        <v>recit de voyage</v>
      </c>
      <c r="L571" t="s">
        <v>4870</v>
      </c>
      <c r="N571" t="str">
        <f>VLOOKUP(TRIM(SUBSTITUTE(E571,CHAR(160),CHAR(32))),Metadata!B$1:J$2632,9,FALSE)</f>
        <v>prose</v>
      </c>
      <c r="O571">
        <f>VLOOKUP(TRIM(SUBSTITUTE(E571,CHAR(160),CHAR(32))),Metadata!B$1:K$2632,10,FALSE)</f>
        <v>152712</v>
      </c>
      <c r="P571" s="4" t="s">
        <v>9881</v>
      </c>
      <c r="Q571">
        <v>126</v>
      </c>
      <c r="R571">
        <v>132</v>
      </c>
    </row>
    <row r="572" spans="1:18" hidden="1" x14ac:dyDescent="0.25">
      <c r="A572">
        <v>574</v>
      </c>
      <c r="B572" t="s">
        <v>4354</v>
      </c>
      <c r="C572" t="s">
        <v>104</v>
      </c>
      <c r="D572" t="s">
        <v>47</v>
      </c>
      <c r="E572" t="s">
        <v>8351</v>
      </c>
      <c r="F572" t="str">
        <f>VLOOKUP(TRIM(SUBSTITUTE(E572,CHAR(160),CHAR(32))),Metadata!B$1:C$2632,2,FALSE)</f>
        <v>Prévost, abbé, 1697-1763.</v>
      </c>
      <c r="G572" t="str">
        <f>VLOOKUP(TRIM(SUBSTITUTE(E572,CHAR(160),CHAR(32))),Metadata!B$1:D$2632,3,FALSE)</f>
        <v>Le monde moral, ou, Mémoires pour servir: à l'histoire du coeur humain</v>
      </c>
      <c r="H572">
        <f>VLOOKUP(TRIM(SUBSTITUTE(E572,CHAR(160),CHAR(32))),Metadata!B$1:E$2632,4,FALSE)</f>
        <v>1760</v>
      </c>
      <c r="I572" t="s">
        <v>448</v>
      </c>
      <c r="K572" t="str">
        <f>VLOOKUP(TRIM(SUBSTITUTE(E572,CHAR(160),CHAR(32))),Metadata!B$1:H$2632,7,FALSE)</f>
        <v>roman</v>
      </c>
      <c r="L572" t="s">
        <v>4378</v>
      </c>
      <c r="N572" t="str">
        <f>VLOOKUP(TRIM(SUBSTITUTE(E572,CHAR(160),CHAR(32))),Metadata!B$1:J$2632,9,FALSE)</f>
        <v>prose</v>
      </c>
      <c r="O572">
        <f>VLOOKUP(TRIM(SUBSTITUTE(E572,CHAR(160),CHAR(32))),Metadata!B$1:K$2632,10,FALSE)</f>
        <v>148539</v>
      </c>
      <c r="P572" s="4" t="s">
        <v>9882</v>
      </c>
      <c r="Q572">
        <v>44</v>
      </c>
      <c r="R572">
        <v>52</v>
      </c>
    </row>
    <row r="573" spans="1:18" hidden="1" x14ac:dyDescent="0.25">
      <c r="A573">
        <v>575</v>
      </c>
      <c r="B573" t="s">
        <v>4354</v>
      </c>
      <c r="C573" t="s">
        <v>104</v>
      </c>
      <c r="D573" t="s">
        <v>47</v>
      </c>
      <c r="E573" t="s">
        <v>8373</v>
      </c>
      <c r="F573" t="str">
        <f>VLOOKUP(TRIM(SUBSTITUTE(E573,CHAR(160),CHAR(32))),Metadata!B$1:C$2632,2,FALSE)</f>
        <v>Rivarol, Antoine, 1753-1801.</v>
      </c>
      <c r="G573" t="str">
        <f>VLOOKUP(TRIM(SUBSTITUTE(E573,CHAR(160),CHAR(32))),Metadata!B$1:D$2632,3,FALSE)</f>
        <v>Le petit almanach de nos grands hommes pour l'année 1788: suivi d'un grand nombre de pièces inédites</v>
      </c>
      <c r="H573">
        <f>VLOOKUP(TRIM(SUBSTITUTE(E573,CHAR(160),CHAR(32))),Metadata!B$1:E$2632,4,FALSE)</f>
        <v>1788</v>
      </c>
      <c r="I573" t="s">
        <v>448</v>
      </c>
      <c r="K573" t="str">
        <f>VLOOKUP(TRIM(SUBSTITUTE(E573,CHAR(160),CHAR(32))),Metadata!B$1:H$2632,7,FALSE)</f>
        <v>melanges litteraires</v>
      </c>
      <c r="L573" t="s">
        <v>4389</v>
      </c>
      <c r="N573" t="str">
        <f>VLOOKUP(TRIM(SUBSTITUTE(E573,CHAR(160),CHAR(32))),Metadata!B$1:J$2632,9,FALSE)</f>
        <v>prose</v>
      </c>
      <c r="O573">
        <f>VLOOKUP(TRIM(SUBSTITUTE(E573,CHAR(160),CHAR(32))),Metadata!B$1:K$2632,10,FALSE)</f>
        <v>34520</v>
      </c>
      <c r="P573" s="4" t="s">
        <v>9883</v>
      </c>
      <c r="Q573">
        <v>58</v>
      </c>
      <c r="R573">
        <v>62</v>
      </c>
    </row>
    <row r="574" spans="1:18" hidden="1" x14ac:dyDescent="0.25">
      <c r="A574">
        <v>576</v>
      </c>
      <c r="B574" t="s">
        <v>4354</v>
      </c>
      <c r="C574" t="s">
        <v>104</v>
      </c>
      <c r="D574" t="s">
        <v>47</v>
      </c>
      <c r="E574" t="s">
        <v>8267</v>
      </c>
      <c r="F574" t="str">
        <f>VLOOKUP(TRIM(SUBSTITUTE(E574,CHAR(160),CHAR(32))),Metadata!B$1:C$2632,2,FALSE)</f>
        <v>Genlis, Stéphanie Félicité, comtesse de, 1746-1830.</v>
      </c>
      <c r="G574" t="str">
        <f>VLOOKUP(TRIM(SUBSTITUTE(E574,CHAR(160),CHAR(32))),Metadata!B$1:D$2632,3,FALSE)</f>
        <v>Adèle et Théodore, ou, Lettres sur l'éducation</v>
      </c>
      <c r="H574">
        <f>VLOOKUP(TRIM(SUBSTITUTE(E574,CHAR(160),CHAR(32))),Metadata!B$1:E$2632,4,FALSE)</f>
        <v>1782</v>
      </c>
      <c r="I574" t="s">
        <v>448</v>
      </c>
      <c r="K574" t="str">
        <f>VLOOKUP(TRIM(SUBSTITUTE(E574,CHAR(160),CHAR(32))),Metadata!B$1:H$2632,7,FALSE)</f>
        <v>roman</v>
      </c>
      <c r="L574" t="s">
        <v>4378</v>
      </c>
      <c r="N574" t="str">
        <f>VLOOKUP(TRIM(SUBSTITUTE(E574,CHAR(160),CHAR(32))),Metadata!B$1:J$2632,9,FALSE)</f>
        <v>prose</v>
      </c>
      <c r="O574">
        <f>VLOOKUP(TRIM(SUBSTITUTE(E574,CHAR(160),CHAR(32))),Metadata!B$1:K$2632,10,FALSE)</f>
        <v>264516</v>
      </c>
      <c r="P574" s="4" t="s">
        <v>9884</v>
      </c>
      <c r="Q574">
        <v>232</v>
      </c>
      <c r="R574">
        <v>236</v>
      </c>
    </row>
    <row r="575" spans="1:18" hidden="1" x14ac:dyDescent="0.25">
      <c r="A575">
        <v>577</v>
      </c>
      <c r="B575" t="s">
        <v>4354</v>
      </c>
      <c r="C575" t="s">
        <v>104</v>
      </c>
      <c r="D575" t="s">
        <v>47</v>
      </c>
      <c r="E575" t="s">
        <v>8200</v>
      </c>
      <c r="F575" t="str">
        <f>VLOOKUP(TRIM(SUBSTITUTE(E575,CHAR(160),CHAR(32))),Metadata!B$1:C$2632,2,FALSE)</f>
        <v>Challes, Robert, 1659-ca. 1720.</v>
      </c>
      <c r="G575" t="str">
        <f>VLOOKUP(TRIM(SUBSTITUTE(E575,CHAR(160),CHAR(32))),Metadata!B$1:D$2632,3,FALSE)</f>
        <v>Les illustres françoises</v>
      </c>
      <c r="H575">
        <f>VLOOKUP(TRIM(SUBSTITUTE(E575,CHAR(160),CHAR(32))),Metadata!B$1:E$2632,4,FALSE)</f>
        <v>1713</v>
      </c>
      <c r="I575" t="s">
        <v>448</v>
      </c>
      <c r="K575" t="str">
        <f>VLOOKUP(TRIM(SUBSTITUTE(E575,CHAR(160),CHAR(32))),Metadata!B$1:H$2632,7,FALSE)</f>
        <v>roman</v>
      </c>
      <c r="L575" t="s">
        <v>4378</v>
      </c>
      <c r="N575" t="str">
        <f>VLOOKUP(TRIM(SUBSTITUTE(E575,CHAR(160),CHAR(32))),Metadata!B$1:J$2632,9,FALSE)</f>
        <v>prose</v>
      </c>
      <c r="O575">
        <f>VLOOKUP(TRIM(SUBSTITUTE(E575,CHAR(160),CHAR(32))),Metadata!B$1:K$2632,10,FALSE)</f>
        <v>221100</v>
      </c>
      <c r="P575" s="4" t="s">
        <v>12288</v>
      </c>
      <c r="Q575">
        <v>101</v>
      </c>
      <c r="R575">
        <v>105</v>
      </c>
    </row>
    <row r="576" spans="1:18" hidden="1" x14ac:dyDescent="0.25">
      <c r="A576">
        <v>578</v>
      </c>
      <c r="B576" t="s">
        <v>4354</v>
      </c>
      <c r="C576" t="s">
        <v>104</v>
      </c>
      <c r="D576" t="s">
        <v>47</v>
      </c>
      <c r="E576" t="s">
        <v>8201</v>
      </c>
      <c r="F576" t="str">
        <f>VLOOKUP(TRIM(SUBSTITUTE(E576,CHAR(160),CHAR(32))),Metadata!B$1:C$2632,2,FALSE)</f>
        <v>Chamfort, Sébastien-Roch-Nicolas, 1741-1794.</v>
      </c>
      <c r="G576" t="str">
        <f>VLOOKUP(TRIM(SUBSTITUTE(E576,CHAR(160),CHAR(32))),Metadata!B$1:D$2632,3,FALSE)</f>
        <v>Caractères et anecdotes</v>
      </c>
      <c r="H576">
        <f>VLOOKUP(TRIM(SUBSTITUTE(E576,CHAR(160),CHAR(32))),Metadata!B$1:E$2632,4,FALSE)</f>
        <v>1794</v>
      </c>
      <c r="I576" t="s">
        <v>448</v>
      </c>
      <c r="K576" t="str">
        <f>VLOOKUP(TRIM(SUBSTITUTE(E576,CHAR(160),CHAR(32))),Metadata!B$1:H$2632,7,FALSE)</f>
        <v>melanges litteraires</v>
      </c>
      <c r="L576" t="s">
        <v>4389</v>
      </c>
      <c r="N576" t="str">
        <f>VLOOKUP(TRIM(SUBSTITUTE(E576,CHAR(160),CHAR(32))),Metadata!B$1:J$2632,9,FALSE)</f>
        <v>prose</v>
      </c>
      <c r="O576">
        <f>VLOOKUP(TRIM(SUBSTITUTE(E576,CHAR(160),CHAR(32))),Metadata!B$1:K$2632,10,FALSE)</f>
        <v>39078</v>
      </c>
      <c r="P576" s="4" t="s">
        <v>12289</v>
      </c>
      <c r="Q576">
        <v>155</v>
      </c>
      <c r="R576">
        <v>163</v>
      </c>
    </row>
    <row r="577" spans="1:18" hidden="1" x14ac:dyDescent="0.25">
      <c r="A577">
        <v>579</v>
      </c>
      <c r="B577" t="s">
        <v>4354</v>
      </c>
      <c r="C577" t="s">
        <v>104</v>
      </c>
      <c r="D577" t="s">
        <v>47</v>
      </c>
      <c r="E577" t="s">
        <v>8245</v>
      </c>
      <c r="F577" t="str">
        <f>VLOOKUP(TRIM(SUBSTITUTE(E577,CHAR(160),CHAR(32))),Metadata!B$1:C$2632,2,FALSE)</f>
        <v>Du Halde, J.-B. (Jean-Baptiste), 1674-1743.</v>
      </c>
      <c r="G577" t="str">
        <f>VLOOKUP(TRIM(SUBSTITUTE(E577,CHAR(160),CHAR(32))),Metadata!B$1:D$2632,3,FALSE)</f>
        <v>Description géographique, historique, chronologique, politique, et physique de l'empire de la Chine et de la Tartarie chinoise: enrichie des cartes générales et particulières de ces pays, de la carte générale des cartes particulières du Thibet, de la Corée: ornée d'un grand nombre de figures et de vignettes gravées en taille-douce</v>
      </c>
      <c r="H577">
        <f>VLOOKUP(TRIM(SUBSTITUTE(E577,CHAR(160),CHAR(32))),Metadata!B$1:E$2632,4,FALSE)</f>
        <v>1735</v>
      </c>
      <c r="I577" t="s">
        <v>448</v>
      </c>
      <c r="K577" t="str">
        <f>VLOOKUP(TRIM(SUBSTITUTE(E577,CHAR(160),CHAR(32))),Metadata!B$1:H$2632,7,FALSE)</f>
        <v>recit de voyage</v>
      </c>
      <c r="L577" t="s">
        <v>4870</v>
      </c>
      <c r="N577" t="str">
        <f>VLOOKUP(TRIM(SUBSTITUTE(E577,CHAR(160),CHAR(32))),Metadata!B$1:J$2632,9,FALSE)</f>
        <v>prose</v>
      </c>
      <c r="O577">
        <f>VLOOKUP(TRIM(SUBSTITUTE(E577,CHAR(160),CHAR(32))),Metadata!B$1:K$2632,10,FALSE)</f>
        <v>152712</v>
      </c>
      <c r="P577" s="4" t="s">
        <v>9107</v>
      </c>
      <c r="Q577">
        <v>37</v>
      </c>
      <c r="R577">
        <v>41</v>
      </c>
    </row>
    <row r="578" spans="1:18" hidden="1" x14ac:dyDescent="0.25">
      <c r="A578">
        <v>580</v>
      </c>
      <c r="B578" t="s">
        <v>4354</v>
      </c>
      <c r="C578" t="s">
        <v>104</v>
      </c>
      <c r="D578" t="s">
        <v>47</v>
      </c>
      <c r="E578" t="s">
        <v>8690</v>
      </c>
      <c r="F578" t="str">
        <f>VLOOKUP(TRIM(SUBSTITUTE(E578,CHAR(160),CHAR(32))),Metadata!B$1:C$2632,2,FALSE)</f>
        <v>Tristan, Flora, 1803-1844.</v>
      </c>
      <c r="G578" t="str">
        <f>VLOOKUP(TRIM(SUBSTITUTE(E578,CHAR(160),CHAR(32))),Metadata!B$1:D$2632,3,FALSE)</f>
        <v>Le tour de France: État actuel de la classe ouvrière sous l'aspect moral, intellectuel et matériel I</v>
      </c>
      <c r="H578">
        <f>VLOOKUP(TRIM(SUBSTITUTE(E578,CHAR(160),CHAR(32))),Metadata!B$1:E$2632,4,FALSE)</f>
        <v>1843</v>
      </c>
      <c r="I578" t="s">
        <v>450</v>
      </c>
      <c r="K578" t="str">
        <f>VLOOKUP(TRIM(SUBSTITUTE(E578,CHAR(160),CHAR(32))),Metadata!B$1:H$2632,7,FALSE)</f>
        <v>recit de voyage</v>
      </c>
      <c r="L578" t="s">
        <v>4870</v>
      </c>
      <c r="N578" t="str">
        <f>VLOOKUP(TRIM(SUBSTITUTE(E578,CHAR(160),CHAR(32))),Metadata!B$1:J$2632,9,FALSE)</f>
        <v/>
      </c>
      <c r="O578">
        <f>VLOOKUP(TRIM(SUBSTITUTE(E578,CHAR(160),CHAR(32))),Metadata!B$1:K$2632,10,FALSE)</f>
        <v>66123</v>
      </c>
      <c r="P578" s="4" t="s">
        <v>9885</v>
      </c>
      <c r="Q578">
        <v>50</v>
      </c>
      <c r="R578">
        <v>56</v>
      </c>
    </row>
    <row r="579" spans="1:18" hidden="1" x14ac:dyDescent="0.25">
      <c r="A579">
        <v>581</v>
      </c>
      <c r="B579" t="s">
        <v>4354</v>
      </c>
      <c r="C579" t="s">
        <v>104</v>
      </c>
      <c r="D579" t="s">
        <v>47</v>
      </c>
      <c r="E579" t="s">
        <v>8679</v>
      </c>
      <c r="F579" t="str">
        <f>VLOOKUP(TRIM(SUBSTITUTE(E579,CHAR(160),CHAR(32))),Metadata!B$1:C$2632,2,FALSE)</f>
        <v>Stendhal, 1783-1842.</v>
      </c>
      <c r="G579" t="str">
        <f>VLOOKUP(TRIM(SUBSTITUTE(E579,CHAR(160),CHAR(32))),Metadata!B$1:D$2632,3,FALSE)</f>
        <v>Lucien Leuwen. t. 1</v>
      </c>
      <c r="H579">
        <f>VLOOKUP(TRIM(SUBSTITUTE(E579,CHAR(160),CHAR(32))),Metadata!B$1:E$2632,4,FALSE)</f>
        <v>1835</v>
      </c>
      <c r="I579" t="s">
        <v>450</v>
      </c>
      <c r="K579" t="str">
        <f>VLOOKUP(TRIM(SUBSTITUTE(E579,CHAR(160),CHAR(32))),Metadata!B$1:H$2632,7,FALSE)</f>
        <v>roman</v>
      </c>
      <c r="L579" t="s">
        <v>4378</v>
      </c>
      <c r="N579" t="str">
        <f>VLOOKUP(TRIM(SUBSTITUTE(E579,CHAR(160),CHAR(32))),Metadata!B$1:J$2632,9,FALSE)</f>
        <v>prose</v>
      </c>
      <c r="O579">
        <f>VLOOKUP(TRIM(SUBSTITUTE(E579,CHAR(160),CHAR(32))),Metadata!B$1:K$2632,10,FALSE)</f>
        <v>74956</v>
      </c>
      <c r="P579" s="4" t="s">
        <v>9886</v>
      </c>
      <c r="Q579">
        <v>116</v>
      </c>
      <c r="R579">
        <v>121</v>
      </c>
    </row>
    <row r="580" spans="1:18" hidden="1" x14ac:dyDescent="0.25">
      <c r="A580">
        <v>582</v>
      </c>
      <c r="B580" t="s">
        <v>4354</v>
      </c>
      <c r="C580" t="s">
        <v>104</v>
      </c>
      <c r="D580" t="s">
        <v>47</v>
      </c>
      <c r="E580" t="s">
        <v>8723</v>
      </c>
      <c r="F580" t="str">
        <f>VLOOKUP(TRIM(SUBSTITUTE(E580,CHAR(160),CHAR(32))),Metadata!B$1:C$2632,2,FALSE)</f>
        <v>Zola, Emile, 1840-1902.</v>
      </c>
      <c r="G580" t="str">
        <f>VLOOKUP(TRIM(SUBSTITUTE(E580,CHAR(160),CHAR(32))),Metadata!B$1:D$2632,3,FALSE)</f>
        <v>Son excellence E. Rougon</v>
      </c>
      <c r="H580">
        <f>VLOOKUP(TRIM(SUBSTITUTE(E580,CHAR(160),CHAR(32))),Metadata!B$1:E$2632,4,FALSE)</f>
        <v>1876</v>
      </c>
      <c r="I580" t="s">
        <v>450</v>
      </c>
      <c r="K580" t="str">
        <f>VLOOKUP(TRIM(SUBSTITUTE(E580,CHAR(160),CHAR(32))),Metadata!B$1:H$2632,7,FALSE)</f>
        <v>roman</v>
      </c>
      <c r="L580" t="s">
        <v>4378</v>
      </c>
      <c r="N580" t="str">
        <f>VLOOKUP(TRIM(SUBSTITUTE(E580,CHAR(160),CHAR(32))),Metadata!B$1:J$2632,9,FALSE)</f>
        <v>prose</v>
      </c>
      <c r="O580">
        <f>VLOOKUP(TRIM(SUBSTITUTE(E580,CHAR(160),CHAR(32))),Metadata!B$1:K$2632,10,FALSE)</f>
        <v>136707</v>
      </c>
      <c r="P580" s="4" t="s">
        <v>9887</v>
      </c>
      <c r="Q580">
        <v>55</v>
      </c>
      <c r="R580">
        <v>65</v>
      </c>
    </row>
    <row r="581" spans="1:18" hidden="1" x14ac:dyDescent="0.25">
      <c r="A581">
        <v>583</v>
      </c>
      <c r="B581" t="s">
        <v>4354</v>
      </c>
      <c r="C581" t="s">
        <v>104</v>
      </c>
      <c r="D581" t="s">
        <v>47</v>
      </c>
      <c r="E581" t="s">
        <v>8669</v>
      </c>
      <c r="F581" t="str">
        <f>VLOOKUP(TRIM(SUBSTITUTE(E581,CHAR(160),CHAR(32))),Metadata!B$1:C$2632,2,FALSE)</f>
        <v>St. John de Crèvecoeur, J. Hector, 1735-1813.</v>
      </c>
      <c r="G581" t="str">
        <f>VLOOKUP(TRIM(SUBSTITUTE(E581,CHAR(160),CHAR(32))),Metadata!B$1:D$2632,3,FALSE)</f>
        <v>Voyage Pensylvanie</v>
      </c>
      <c r="H581">
        <f>VLOOKUP(TRIM(SUBSTITUTE(E581,CHAR(160),CHAR(32))),Metadata!B$1:E$2632,4,FALSE)</f>
        <v>1801</v>
      </c>
      <c r="I581" t="s">
        <v>450</v>
      </c>
      <c r="K581" t="str">
        <f>VLOOKUP(TRIM(SUBSTITUTE(E581,CHAR(160),CHAR(32))),Metadata!B$1:H$2632,7,FALSE)</f>
        <v>recit de voyage</v>
      </c>
      <c r="L581" t="s">
        <v>4870</v>
      </c>
      <c r="N581" t="str">
        <f>VLOOKUP(TRIM(SUBSTITUTE(E581,CHAR(160),CHAR(32))),Metadata!B$1:J$2632,9,FALSE)</f>
        <v>prose</v>
      </c>
      <c r="O581">
        <f>VLOOKUP(TRIM(SUBSTITUTE(E581,CHAR(160),CHAR(32))),Metadata!B$1:K$2632,10,FALSE)</f>
        <v>215566</v>
      </c>
      <c r="P581" s="4" t="s">
        <v>12290</v>
      </c>
      <c r="Q581">
        <v>184</v>
      </c>
      <c r="R581">
        <v>188</v>
      </c>
    </row>
    <row r="582" spans="1:18" hidden="1" x14ac:dyDescent="0.25">
      <c r="A582">
        <v>584</v>
      </c>
      <c r="B582" t="s">
        <v>4354</v>
      </c>
      <c r="C582" t="s">
        <v>104</v>
      </c>
      <c r="D582" t="s">
        <v>47</v>
      </c>
      <c r="E582" t="s">
        <v>6541</v>
      </c>
      <c r="F582" t="str">
        <f>VLOOKUP(TRIM(SUBSTITUTE(E582,CHAR(160),CHAR(32))),Metadata!B$1:C$2632,2,FALSE)</f>
        <v>Taine, Hippolyte, 1828-1893.</v>
      </c>
      <c r="G582" t="str">
        <f>VLOOKUP(TRIM(SUBSTITUTE(E582,CHAR(160),CHAR(32))),Metadata!B$1:D$2632,3,FALSE)</f>
        <v>Les origines de la France contemporaine. L'ancien régime</v>
      </c>
      <c r="H582">
        <f>VLOOKUP(TRIM(SUBSTITUTE(E582,CHAR(160),CHAR(32))),Metadata!B$1:E$2632,4,FALSE)</f>
        <v>1875</v>
      </c>
      <c r="I582" t="s">
        <v>450</v>
      </c>
      <c r="K582" t="str">
        <f>VLOOKUP(TRIM(SUBSTITUTE(E582,CHAR(160),CHAR(32))),Metadata!B$1:H$2632,7,FALSE)</f>
        <v>traite</v>
      </c>
      <c r="L582" t="s">
        <v>4417</v>
      </c>
      <c r="N582" t="str">
        <f>VLOOKUP(TRIM(SUBSTITUTE(E582,CHAR(160),CHAR(32))),Metadata!B$1:J$2632,9,FALSE)</f>
        <v/>
      </c>
      <c r="O582">
        <f>VLOOKUP(TRIM(SUBSTITUTE(E582,CHAR(160),CHAR(32))),Metadata!B$1:K$2632,10,FALSE)</f>
        <v>183669</v>
      </c>
      <c r="P582" s="4" t="s">
        <v>9888</v>
      </c>
      <c r="Q582">
        <v>81</v>
      </c>
      <c r="R582">
        <v>87</v>
      </c>
    </row>
    <row r="583" spans="1:18" hidden="1" x14ac:dyDescent="0.25">
      <c r="A583">
        <v>585</v>
      </c>
      <c r="B583" t="s">
        <v>4354</v>
      </c>
      <c r="C583" t="s">
        <v>104</v>
      </c>
      <c r="D583" t="s">
        <v>47</v>
      </c>
      <c r="E583" t="s">
        <v>8491</v>
      </c>
      <c r="F583" t="str">
        <f>VLOOKUP(TRIM(SUBSTITUTE(E583,CHAR(160),CHAR(32))),Metadata!B$1:C$2632,2,FALSE)</f>
        <v>Dumas, Alexandre (père), 1802-1870.</v>
      </c>
      <c r="G583" t="str">
        <f>VLOOKUP(TRIM(SUBSTITUTE(E583,CHAR(160),CHAR(32))),Metadata!B$1:D$2632,3,FALSE)</f>
        <v>Collier de la Reine (Le)</v>
      </c>
      <c r="H583">
        <f>VLOOKUP(TRIM(SUBSTITUTE(E583,CHAR(160),CHAR(32))),Metadata!B$1:E$2632,4,FALSE)</f>
        <v>1849</v>
      </c>
      <c r="I583" t="s">
        <v>450</v>
      </c>
      <c r="K583" t="str">
        <f>VLOOKUP(TRIM(SUBSTITUTE(E583,CHAR(160),CHAR(32))),Metadata!B$1:H$2632,7,FALSE)</f>
        <v>Narratif, Roman</v>
      </c>
      <c r="L583" t="s">
        <v>4786</v>
      </c>
      <c r="N583" t="str">
        <f>VLOOKUP(TRIM(SUBSTITUTE(E583,CHAR(160),CHAR(32))),Metadata!B$1:J$2632,9,FALSE)</f>
        <v/>
      </c>
      <c r="O583">
        <f>VLOOKUP(TRIM(SUBSTITUTE(E583,CHAR(160),CHAR(32))),Metadata!B$1:K$2632,10,FALSE)</f>
        <v>266437</v>
      </c>
      <c r="P583" s="4" t="s">
        <v>12291</v>
      </c>
      <c r="Q583">
        <v>432</v>
      </c>
      <c r="R583">
        <v>438</v>
      </c>
    </row>
    <row r="584" spans="1:18" hidden="1" x14ac:dyDescent="0.25">
      <c r="A584">
        <v>586</v>
      </c>
      <c r="B584" t="s">
        <v>4354</v>
      </c>
      <c r="C584" t="s">
        <v>104</v>
      </c>
      <c r="D584" t="s">
        <v>47</v>
      </c>
      <c r="E584" t="s">
        <v>8561</v>
      </c>
      <c r="F584" t="str">
        <f>VLOOKUP(TRIM(SUBSTITUTE(E584,CHAR(160),CHAR(32))),Metadata!B$1:C$2632,2,FALSE)</f>
        <v>Goncourt, Edmond de, 1822-1896: Goncourt, Jules de, 1830-1870.</v>
      </c>
      <c r="G584" t="str">
        <f>VLOOKUP(TRIM(SUBSTITUTE(E584,CHAR(160),CHAR(32))),Metadata!B$1:D$2632,3,FALSE)</f>
        <v>Journal. T. 2, 1864-1878</v>
      </c>
      <c r="H584">
        <f>VLOOKUP(TRIM(SUBSTITUTE(E584,CHAR(160),CHAR(32))),Metadata!B$1:E$2632,4,FALSE)</f>
        <v>1878</v>
      </c>
      <c r="I584" t="s">
        <v>450</v>
      </c>
      <c r="K584" t="str">
        <f>VLOOKUP(TRIM(SUBSTITUTE(E584,CHAR(160),CHAR(32))),Metadata!B$1:H$2632,7,FALSE)</f>
        <v>memoires</v>
      </c>
      <c r="L584" t="s">
        <v>4481</v>
      </c>
      <c r="N584" t="str">
        <f>VLOOKUP(TRIM(SUBSTITUTE(E584,CHAR(160),CHAR(32))),Metadata!B$1:J$2632,9,FALSE)</f>
        <v>prose</v>
      </c>
      <c r="O584">
        <f>VLOOKUP(TRIM(SUBSTITUTE(E584,CHAR(160),CHAR(32))),Metadata!B$1:K$2632,10,FALSE)</f>
        <v>428542</v>
      </c>
      <c r="P584" s="4" t="s">
        <v>9889</v>
      </c>
      <c r="Q584">
        <v>28</v>
      </c>
      <c r="R584">
        <v>32</v>
      </c>
    </row>
    <row r="585" spans="1:18" hidden="1" x14ac:dyDescent="0.25">
      <c r="A585">
        <v>587</v>
      </c>
      <c r="B585" t="s">
        <v>4354</v>
      </c>
      <c r="C585" t="s">
        <v>104</v>
      </c>
      <c r="D585" t="s">
        <v>47</v>
      </c>
      <c r="E585" t="s">
        <v>8500</v>
      </c>
      <c r="F585" t="str">
        <f>VLOOKUP(TRIM(SUBSTITUTE(E585,CHAR(160),CHAR(32))),Metadata!B$1:C$2632,2,FALSE)</f>
        <v>Dumas, Alexandre (père), 1802-1870.</v>
      </c>
      <c r="G585" t="str">
        <f>VLOOKUP(TRIM(SUBSTITUTE(E585,CHAR(160),CHAR(32))),Metadata!B$1:D$2632,3,FALSE)</f>
        <v>Mémoires d'une Aveugle (Les) (Madame du Deffand)</v>
      </c>
      <c r="H585">
        <f>VLOOKUP(TRIM(SUBSTITUTE(E585,CHAR(160),CHAR(32))),Metadata!B$1:E$2632,4,FALSE)</f>
        <v>1856</v>
      </c>
      <c r="I585" t="s">
        <v>450</v>
      </c>
      <c r="K585" t="str">
        <f>VLOOKUP(TRIM(SUBSTITUTE(E585,CHAR(160),CHAR(32))),Metadata!B$1:H$2632,7,FALSE)</f>
        <v>Narratif, Roman</v>
      </c>
      <c r="L585" t="s">
        <v>4786</v>
      </c>
      <c r="N585" t="str">
        <f>VLOOKUP(TRIM(SUBSTITUTE(E585,CHAR(160),CHAR(32))),Metadata!B$1:J$2632,9,FALSE)</f>
        <v/>
      </c>
      <c r="O585">
        <f>VLOOKUP(TRIM(SUBSTITUTE(E585,CHAR(160),CHAR(32))),Metadata!B$1:K$2632,10,FALSE)</f>
        <v>135453</v>
      </c>
      <c r="P585" s="4" t="s">
        <v>9890</v>
      </c>
      <c r="Q585">
        <v>56</v>
      </c>
      <c r="R585">
        <v>61</v>
      </c>
    </row>
    <row r="586" spans="1:18" hidden="1" x14ac:dyDescent="0.25">
      <c r="A586">
        <v>588</v>
      </c>
      <c r="B586" t="s">
        <v>4354</v>
      </c>
      <c r="C586" t="s">
        <v>104</v>
      </c>
      <c r="D586" t="s">
        <v>47</v>
      </c>
      <c r="E586" t="s">
        <v>8561</v>
      </c>
      <c r="F586" t="str">
        <f>VLOOKUP(TRIM(SUBSTITUTE(E586,CHAR(160),CHAR(32))),Metadata!B$1:C$2632,2,FALSE)</f>
        <v>Goncourt, Edmond de, 1822-1896: Goncourt, Jules de, 1830-1870.</v>
      </c>
      <c r="G586" t="str">
        <f>VLOOKUP(TRIM(SUBSTITUTE(E586,CHAR(160),CHAR(32))),Metadata!B$1:D$2632,3,FALSE)</f>
        <v>Journal. T. 2, 1864-1878</v>
      </c>
      <c r="H586">
        <f>VLOOKUP(TRIM(SUBSTITUTE(E586,CHAR(160),CHAR(32))),Metadata!B$1:E$2632,4,FALSE)</f>
        <v>1878</v>
      </c>
      <c r="I586" t="s">
        <v>450</v>
      </c>
      <c r="K586" t="str">
        <f>VLOOKUP(TRIM(SUBSTITUTE(E586,CHAR(160),CHAR(32))),Metadata!B$1:H$2632,7,FALSE)</f>
        <v>memoires</v>
      </c>
      <c r="L586" t="s">
        <v>4481</v>
      </c>
      <c r="N586" t="str">
        <f>VLOOKUP(TRIM(SUBSTITUTE(E586,CHAR(160),CHAR(32))),Metadata!B$1:J$2632,9,FALSE)</f>
        <v>prose</v>
      </c>
      <c r="O586">
        <f>VLOOKUP(TRIM(SUBSTITUTE(E586,CHAR(160),CHAR(32))),Metadata!B$1:K$2632,10,FALSE)</f>
        <v>428542</v>
      </c>
      <c r="P586" s="4" t="s">
        <v>9891</v>
      </c>
      <c r="Q586">
        <v>78</v>
      </c>
      <c r="R586">
        <v>82</v>
      </c>
    </row>
    <row r="587" spans="1:18" hidden="1" x14ac:dyDescent="0.25">
      <c r="A587">
        <v>589</v>
      </c>
      <c r="B587" t="s">
        <v>4354</v>
      </c>
      <c r="C587" t="s">
        <v>104</v>
      </c>
      <c r="D587" t="s">
        <v>47</v>
      </c>
      <c r="E587" t="s">
        <v>6105</v>
      </c>
      <c r="F587" t="str">
        <f>VLOOKUP(TRIM(SUBSTITUTE(E587,CHAR(160),CHAR(32))),Metadata!B$1:C$2632,2,FALSE)</f>
        <v>Tocqueville, Alexis de, 1805-1859.</v>
      </c>
      <c r="G587" t="str">
        <f>VLOOKUP(TRIM(SUBSTITUTE(E587,CHAR(160),CHAR(32))),Metadata!B$1:D$2632,3,FALSE)</f>
        <v>De la démocratie en Amérique II [1]</v>
      </c>
      <c r="H587">
        <f>VLOOKUP(TRIM(SUBSTITUTE(E587,CHAR(160),CHAR(32))),Metadata!B$1:E$2632,4,FALSE)</f>
        <v>1840</v>
      </c>
      <c r="I587" t="s">
        <v>450</v>
      </c>
      <c r="K587" t="str">
        <f>VLOOKUP(TRIM(SUBSTITUTE(E587,CHAR(160),CHAR(32))),Metadata!B$1:H$2632,7,FALSE)</f>
        <v>traite</v>
      </c>
      <c r="L587" t="s">
        <v>4417</v>
      </c>
      <c r="N587" t="str">
        <f>VLOOKUP(TRIM(SUBSTITUTE(E587,CHAR(160),CHAR(32))),Metadata!B$1:J$2632,9,FALSE)</f>
        <v/>
      </c>
      <c r="O587">
        <f>VLOOKUP(TRIM(SUBSTITUTE(E587,CHAR(160),CHAR(32))),Metadata!B$1:K$2632,10,FALSE)</f>
        <v>60786</v>
      </c>
      <c r="P587" s="4" t="s">
        <v>12292</v>
      </c>
      <c r="Q587">
        <v>240</v>
      </c>
      <c r="R587">
        <v>246</v>
      </c>
    </row>
    <row r="588" spans="1:18" hidden="1" x14ac:dyDescent="0.25">
      <c r="A588">
        <v>590</v>
      </c>
      <c r="B588" t="s">
        <v>4354</v>
      </c>
      <c r="C588" t="s">
        <v>104</v>
      </c>
      <c r="D588" t="s">
        <v>47</v>
      </c>
      <c r="E588" t="s">
        <v>8713</v>
      </c>
      <c r="F588" t="str">
        <f>VLOOKUP(TRIM(SUBSTITUTE(E588,CHAR(160),CHAR(32))),Metadata!B$1:C$2632,2,FALSE)</f>
        <v>Zola, Emile, 1840-1902.</v>
      </c>
      <c r="G588" t="str">
        <f>VLOOKUP(TRIM(SUBSTITUTE(E588,CHAR(160),CHAR(32))),Metadata!B$1:D$2632,3,FALSE)</f>
        <v>La curée</v>
      </c>
      <c r="H588">
        <f>VLOOKUP(TRIM(SUBSTITUTE(E588,CHAR(160),CHAR(32))),Metadata!B$1:E$2632,4,FALSE)</f>
        <v>1872</v>
      </c>
      <c r="I588" t="s">
        <v>450</v>
      </c>
      <c r="K588" t="str">
        <f>VLOOKUP(TRIM(SUBSTITUTE(E588,CHAR(160),CHAR(32))),Metadata!B$1:H$2632,7,FALSE)</f>
        <v>roman</v>
      </c>
      <c r="L588" t="s">
        <v>4378</v>
      </c>
      <c r="N588" t="str">
        <f>VLOOKUP(TRIM(SUBSTITUTE(E588,CHAR(160),CHAR(32))),Metadata!B$1:J$2632,9,FALSE)</f>
        <v>prose</v>
      </c>
      <c r="O588">
        <f>VLOOKUP(TRIM(SUBSTITUTE(E588,CHAR(160),CHAR(32))),Metadata!B$1:K$2632,10,FALSE)</f>
        <v>112888</v>
      </c>
      <c r="P588" s="4" t="s">
        <v>9892</v>
      </c>
      <c r="Q588">
        <v>172</v>
      </c>
      <c r="R588">
        <v>180</v>
      </c>
    </row>
    <row r="589" spans="1:18" hidden="1" x14ac:dyDescent="0.25">
      <c r="A589">
        <v>591</v>
      </c>
      <c r="B589" t="s">
        <v>4354</v>
      </c>
      <c r="C589" t="s">
        <v>104</v>
      </c>
      <c r="D589" t="s">
        <v>47</v>
      </c>
      <c r="E589" t="s">
        <v>8491</v>
      </c>
      <c r="F589" t="str">
        <f>VLOOKUP(TRIM(SUBSTITUTE(E589,CHAR(160),CHAR(32))),Metadata!B$1:C$2632,2,FALSE)</f>
        <v>Dumas, Alexandre (père), 1802-1870.</v>
      </c>
      <c r="G589" t="str">
        <f>VLOOKUP(TRIM(SUBSTITUTE(E589,CHAR(160),CHAR(32))),Metadata!B$1:D$2632,3,FALSE)</f>
        <v>Collier de la Reine (Le)</v>
      </c>
      <c r="H589">
        <f>VLOOKUP(TRIM(SUBSTITUTE(E589,CHAR(160),CHAR(32))),Metadata!B$1:E$2632,4,FALSE)</f>
        <v>1849</v>
      </c>
      <c r="I589" t="s">
        <v>450</v>
      </c>
      <c r="K589" t="str">
        <f>VLOOKUP(TRIM(SUBSTITUTE(E589,CHAR(160),CHAR(32))),Metadata!B$1:H$2632,7,FALSE)</f>
        <v>Narratif, Roman</v>
      </c>
      <c r="L589" t="s">
        <v>4786</v>
      </c>
      <c r="N589" t="str">
        <f>VLOOKUP(TRIM(SUBSTITUTE(E589,CHAR(160),CHAR(32))),Metadata!B$1:J$2632,9,FALSE)</f>
        <v/>
      </c>
      <c r="O589">
        <f>VLOOKUP(TRIM(SUBSTITUTE(E589,CHAR(160),CHAR(32))),Metadata!B$1:K$2632,10,FALSE)</f>
        <v>266437</v>
      </c>
      <c r="P589" s="4" t="s">
        <v>12293</v>
      </c>
      <c r="Q589">
        <v>41</v>
      </c>
      <c r="R589">
        <v>47</v>
      </c>
    </row>
    <row r="590" spans="1:18" hidden="1" x14ac:dyDescent="0.25">
      <c r="A590">
        <v>592</v>
      </c>
      <c r="B590" t="s">
        <v>4354</v>
      </c>
      <c r="C590" t="s">
        <v>104</v>
      </c>
      <c r="D590" t="s">
        <v>47</v>
      </c>
      <c r="E590" t="s">
        <v>8559</v>
      </c>
      <c r="F590" t="str">
        <f>VLOOKUP(TRIM(SUBSTITUTE(E590,CHAR(160),CHAR(32))),Metadata!B$1:C$2632,2,FALSE)</f>
        <v>Goncourt, Edmond de, 1822-1896: Goncourt, Jules de, 1830-1870.</v>
      </c>
      <c r="G590" t="str">
        <f>VLOOKUP(TRIM(SUBSTITUTE(E590,CHAR(160),CHAR(32))),Metadata!B$1:D$2632,3,FALSE)</f>
        <v>Journal, T. 3, 1879-1890</v>
      </c>
      <c r="H590">
        <f>VLOOKUP(TRIM(SUBSTITUTE(E590,CHAR(160),CHAR(32))),Metadata!B$1:E$2632,4,FALSE)</f>
        <v>1890</v>
      </c>
      <c r="I590" t="s">
        <v>450</v>
      </c>
      <c r="K590" t="str">
        <f>VLOOKUP(TRIM(SUBSTITUTE(E590,CHAR(160),CHAR(32))),Metadata!B$1:H$2632,7,FALSE)</f>
        <v>memoires</v>
      </c>
      <c r="L590" t="s">
        <v>4481</v>
      </c>
      <c r="N590" t="str">
        <f>VLOOKUP(TRIM(SUBSTITUTE(E590,CHAR(160),CHAR(32))),Metadata!B$1:J$2632,9,FALSE)</f>
        <v>prose</v>
      </c>
      <c r="O590">
        <f>VLOOKUP(TRIM(SUBSTITUTE(E590,CHAR(160),CHAR(32))),Metadata!B$1:K$2632,10,FALSE)</f>
        <v>430703</v>
      </c>
      <c r="P590" s="4" t="s">
        <v>9893</v>
      </c>
      <c r="Q590">
        <v>66</v>
      </c>
      <c r="R590">
        <v>70</v>
      </c>
    </row>
    <row r="591" spans="1:18" hidden="1" x14ac:dyDescent="0.25">
      <c r="A591">
        <v>593</v>
      </c>
      <c r="B591" t="s">
        <v>4354</v>
      </c>
      <c r="C591" t="s">
        <v>104</v>
      </c>
      <c r="D591" t="s">
        <v>47</v>
      </c>
      <c r="E591" t="s">
        <v>8715</v>
      </c>
      <c r="F591" t="str">
        <f>VLOOKUP(TRIM(SUBSTITUTE(E591,CHAR(160),CHAR(32))),Metadata!B$1:C$2632,2,FALSE)</f>
        <v>Zola, Emile, 1840-1902.</v>
      </c>
      <c r="G591" t="str">
        <f>VLOOKUP(TRIM(SUBSTITUTE(E591,CHAR(160),CHAR(32))),Metadata!B$1:D$2632,3,FALSE)</f>
        <v>La joie de vivre</v>
      </c>
      <c r="H591">
        <f>VLOOKUP(TRIM(SUBSTITUTE(E591,CHAR(160),CHAR(32))),Metadata!B$1:E$2632,4,FALSE)</f>
        <v>1884</v>
      </c>
      <c r="I591" t="s">
        <v>450</v>
      </c>
      <c r="K591" t="str">
        <f>VLOOKUP(TRIM(SUBSTITUTE(E591,CHAR(160),CHAR(32))),Metadata!B$1:H$2632,7,FALSE)</f>
        <v>roman</v>
      </c>
      <c r="L591" t="s">
        <v>4378</v>
      </c>
      <c r="N591" t="str">
        <f>VLOOKUP(TRIM(SUBSTITUTE(E591,CHAR(160),CHAR(32))),Metadata!B$1:J$2632,9,FALSE)</f>
        <v>prose</v>
      </c>
      <c r="O591">
        <f>VLOOKUP(TRIM(SUBSTITUTE(E591,CHAR(160),CHAR(32))),Metadata!B$1:K$2632,10,FALSE)</f>
        <v>126663</v>
      </c>
      <c r="P591" s="4" t="s">
        <v>12294</v>
      </c>
      <c r="Q591">
        <v>119</v>
      </c>
      <c r="R591">
        <v>125</v>
      </c>
    </row>
    <row r="592" spans="1:18" hidden="1" x14ac:dyDescent="0.25">
      <c r="A592">
        <v>594</v>
      </c>
      <c r="B592" t="s">
        <v>4354</v>
      </c>
      <c r="C592" t="s">
        <v>104</v>
      </c>
      <c r="D592" t="s">
        <v>47</v>
      </c>
      <c r="E592" t="s">
        <v>8487</v>
      </c>
      <c r="F592" t="str">
        <f>VLOOKUP(TRIM(SUBSTITUTE(E592,CHAR(160),CHAR(32))),Metadata!B$1:C$2632,2,FALSE)</f>
        <v>Dumas, Alexandre (père), 1802-1870.</v>
      </c>
      <c r="G592" t="str">
        <f>VLOOKUP(TRIM(SUBSTITUTE(E592,CHAR(160),CHAR(32))),Metadata!B$1:D$2632,3,FALSE)</f>
        <v>Bâtard de Mauléon (Le)</v>
      </c>
      <c r="H592">
        <f>VLOOKUP(TRIM(SUBSTITUTE(E592,CHAR(160),CHAR(32))),Metadata!B$1:E$2632,4,FALSE)</f>
        <v>1846</v>
      </c>
      <c r="I592" t="s">
        <v>450</v>
      </c>
      <c r="K592" t="str">
        <f>VLOOKUP(TRIM(SUBSTITUTE(E592,CHAR(160),CHAR(32))),Metadata!B$1:H$2632,7,FALSE)</f>
        <v>Narratif, Roman</v>
      </c>
      <c r="L592" t="s">
        <v>4786</v>
      </c>
      <c r="N592" t="str">
        <f>VLOOKUP(TRIM(SUBSTITUTE(E592,CHAR(160),CHAR(32))),Metadata!B$1:J$2632,9,FALSE)</f>
        <v/>
      </c>
      <c r="O592">
        <f>VLOOKUP(TRIM(SUBSTITUTE(E592,CHAR(160),CHAR(32))),Metadata!B$1:K$2632,10,FALSE)</f>
        <v>212187</v>
      </c>
      <c r="P592" s="4" t="s">
        <v>12295</v>
      </c>
      <c r="Q592">
        <v>58</v>
      </c>
      <c r="R592">
        <v>64</v>
      </c>
    </row>
    <row r="593" spans="1:18" hidden="1" x14ac:dyDescent="0.25">
      <c r="A593">
        <v>595</v>
      </c>
      <c r="B593" t="s">
        <v>4354</v>
      </c>
      <c r="C593" t="s">
        <v>104</v>
      </c>
      <c r="D593" t="s">
        <v>47</v>
      </c>
      <c r="E593" t="s">
        <v>6443</v>
      </c>
      <c r="F593" t="str">
        <f>VLOOKUP(TRIM(SUBSTITUTE(E593,CHAR(160),CHAR(32))),Metadata!B$1:C$2632,2,FALSE)</f>
        <v>Daudet, Alphonse, 1840-1897.</v>
      </c>
      <c r="G593" t="str">
        <f>VLOOKUP(TRIM(SUBSTITUTE(E593,CHAR(160),CHAR(32))),Metadata!B$1:D$2632,3,FALSE)</f>
        <v>Le Petit Chose</v>
      </c>
      <c r="H593">
        <f>VLOOKUP(TRIM(SUBSTITUTE(E593,CHAR(160),CHAR(32))),Metadata!B$1:E$2632,4,FALSE)</f>
        <v>1868</v>
      </c>
      <c r="I593" t="s">
        <v>450</v>
      </c>
      <c r="K593" t="str">
        <f>VLOOKUP(TRIM(SUBSTITUTE(E593,CHAR(160),CHAR(32))),Metadata!B$1:H$2632,7,FALSE)</f>
        <v>roman</v>
      </c>
      <c r="L593" t="s">
        <v>4378</v>
      </c>
      <c r="N593" t="str">
        <f>VLOOKUP(TRIM(SUBSTITUTE(E593,CHAR(160),CHAR(32))),Metadata!B$1:J$2632,9,FALSE)</f>
        <v/>
      </c>
      <c r="O593">
        <f>VLOOKUP(TRIM(SUBSTITUTE(E593,CHAR(160),CHAR(32))),Metadata!B$1:K$2632,10,FALSE)</f>
        <v>87770</v>
      </c>
      <c r="P593" s="4" t="s">
        <v>9894</v>
      </c>
      <c r="Q593">
        <v>10</v>
      </c>
      <c r="R593">
        <v>16</v>
      </c>
    </row>
    <row r="594" spans="1:18" hidden="1" x14ac:dyDescent="0.25">
      <c r="A594">
        <v>596</v>
      </c>
      <c r="B594" t="s">
        <v>4354</v>
      </c>
      <c r="C594" t="s">
        <v>104</v>
      </c>
      <c r="D594" t="s">
        <v>47</v>
      </c>
      <c r="E594" t="s">
        <v>8036</v>
      </c>
      <c r="F594" t="str">
        <f>VLOOKUP(TRIM(SUBSTITUTE(E594,CHAR(160),CHAR(32))),Metadata!B$1:C$2632,2,FALSE)</f>
        <v>Dangeau, Philippe de Courcillon, marquis de, 1638-1720.</v>
      </c>
      <c r="G594" t="str">
        <f>VLOOKUP(TRIM(SUBSTITUTE(E594,CHAR(160),CHAR(32))),Metadata!B$1:D$2632,3,FALSE)</f>
        <v>Journal T. 1 1684-1685-1686</v>
      </c>
      <c r="H594">
        <f>VLOOKUP(TRIM(SUBSTITUTE(E594,CHAR(160),CHAR(32))),Metadata!B$1:E$2632,4,FALSE)</f>
        <v>1686</v>
      </c>
      <c r="I594" t="s">
        <v>450</v>
      </c>
      <c r="K594" t="str">
        <f>VLOOKUP(TRIM(SUBSTITUTE(E594,CHAR(160),CHAR(32))),Metadata!B$1:H$2632,7,FALSE)</f>
        <v>memoires</v>
      </c>
      <c r="L594" t="s">
        <v>4481</v>
      </c>
      <c r="N594" t="str">
        <f>VLOOKUP(TRIM(SUBSTITUTE(E594,CHAR(160),CHAR(32))),Metadata!B$1:J$2632,9,FALSE)</f>
        <v>prose</v>
      </c>
      <c r="O594">
        <f>VLOOKUP(TRIM(SUBSTITUTE(E594,CHAR(160),CHAR(32))),Metadata!B$1:K$2632,10,FALSE)</f>
        <v>131667</v>
      </c>
      <c r="P594" s="4" t="s">
        <v>9895</v>
      </c>
      <c r="Q594">
        <v>98</v>
      </c>
      <c r="R594">
        <v>102</v>
      </c>
    </row>
    <row r="595" spans="1:18" hidden="1" x14ac:dyDescent="0.25">
      <c r="A595">
        <v>597</v>
      </c>
      <c r="B595" t="s">
        <v>4354</v>
      </c>
      <c r="C595" t="s">
        <v>104</v>
      </c>
      <c r="D595" t="s">
        <v>47</v>
      </c>
      <c r="E595" t="s">
        <v>8614</v>
      </c>
      <c r="F595" t="str">
        <f>VLOOKUP(TRIM(SUBSTITUTE(E595,CHAR(160),CHAR(32))),Metadata!B$1:C$2632,2,FALSE)</f>
        <v>Mérimée, Prosper, 1803-1870.</v>
      </c>
      <c r="G595" t="str">
        <f>VLOOKUP(TRIM(SUBSTITUTE(E595,CHAR(160),CHAR(32))),Metadata!B$1:D$2632,3,FALSE)</f>
        <v>Deux Héritages (Les)</v>
      </c>
      <c r="H595">
        <f>VLOOKUP(TRIM(SUBSTITUTE(E595,CHAR(160),CHAR(32))),Metadata!B$1:E$2632,4,FALSE)</f>
        <v>1853</v>
      </c>
      <c r="I595" t="s">
        <v>450</v>
      </c>
      <c r="K595" t="str">
        <f>VLOOKUP(TRIM(SUBSTITUTE(E595,CHAR(160),CHAR(32))),Metadata!B$1:H$2632,7,FALSE)</f>
        <v>Narratif, Nouvelle</v>
      </c>
      <c r="L595" t="s">
        <v>4734</v>
      </c>
      <c r="N595" t="str">
        <f>VLOOKUP(TRIM(SUBSTITUTE(E595,CHAR(160),CHAR(32))),Metadata!B$1:J$2632,9,FALSE)</f>
        <v/>
      </c>
      <c r="O595">
        <f>VLOOKUP(TRIM(SUBSTITUTE(E595,CHAR(160),CHAR(32))),Metadata!B$1:K$2632,10,FALSE)</f>
        <v>26388</v>
      </c>
      <c r="P595" s="4" t="s">
        <v>9896</v>
      </c>
      <c r="Q595">
        <v>140</v>
      </c>
      <c r="R595">
        <v>146</v>
      </c>
    </row>
    <row r="596" spans="1:18" hidden="1" x14ac:dyDescent="0.25">
      <c r="A596">
        <v>598</v>
      </c>
      <c r="B596" t="s">
        <v>4354</v>
      </c>
      <c r="C596" t="s">
        <v>104</v>
      </c>
      <c r="D596" t="s">
        <v>47</v>
      </c>
      <c r="E596" t="s">
        <v>8640</v>
      </c>
      <c r="F596" t="str">
        <f>VLOOKUP(TRIM(SUBSTITUTE(E596,CHAR(160),CHAR(32))),Metadata!B$1:C$2632,2,FALSE)</f>
        <v>Proudhon, P.-J. (Pierre-Joseph), 1809-1865.</v>
      </c>
      <c r="G596" t="str">
        <f>VLOOKUP(TRIM(SUBSTITUTE(E596,CHAR(160),CHAR(32))),Metadata!B$1:D$2632,3,FALSE)</f>
        <v>Qu'est-ce que la propriété?</v>
      </c>
      <c r="H596">
        <f>VLOOKUP(TRIM(SUBSTITUTE(E596,CHAR(160),CHAR(32))),Metadata!B$1:E$2632,4,FALSE)</f>
        <v>1840</v>
      </c>
      <c r="I596" t="s">
        <v>450</v>
      </c>
      <c r="K596" t="str">
        <f>VLOOKUP(TRIM(SUBSTITUTE(E596,CHAR(160),CHAR(32))),Metadata!B$1:H$2632,7,FALSE)</f>
        <v>traite ou essai</v>
      </c>
      <c r="L596" t="s">
        <v>4402</v>
      </c>
      <c r="N596" t="str">
        <f>VLOOKUP(TRIM(SUBSTITUTE(E596,CHAR(160),CHAR(32))),Metadata!B$1:J$2632,9,FALSE)</f>
        <v>prose</v>
      </c>
      <c r="O596">
        <f>VLOOKUP(TRIM(SUBSTITUTE(E596,CHAR(160),CHAR(32))),Metadata!B$1:K$2632,10,FALSE)</f>
        <v>90059</v>
      </c>
      <c r="P596" s="4" t="s">
        <v>9108</v>
      </c>
      <c r="Q596">
        <v>53</v>
      </c>
      <c r="R596">
        <v>57</v>
      </c>
    </row>
    <row r="597" spans="1:18" hidden="1" x14ac:dyDescent="0.25">
      <c r="A597">
        <v>599</v>
      </c>
      <c r="B597" t="s">
        <v>4354</v>
      </c>
      <c r="C597" t="s">
        <v>104</v>
      </c>
      <c r="D597" t="s">
        <v>47</v>
      </c>
      <c r="E597" t="s">
        <v>8493</v>
      </c>
      <c r="F597" t="str">
        <f>VLOOKUP(TRIM(SUBSTITUTE(E597,CHAR(160),CHAR(32))),Metadata!B$1:C$2632,2,FALSE)</f>
        <v>Dumas, Alexandre (père), 1802-1870.</v>
      </c>
      <c r="G597" t="str">
        <f>VLOOKUP(TRIM(SUBSTITUTE(E597,CHAR(160),CHAR(32))),Metadata!B$1:D$2632,3,FALSE)</f>
        <v>Dame de Monsoreau (La)</v>
      </c>
      <c r="H597">
        <f>VLOOKUP(TRIM(SUBSTITUTE(E597,CHAR(160),CHAR(32))),Metadata!B$1:E$2632,4,FALSE)</f>
        <v>1846</v>
      </c>
      <c r="I597" t="s">
        <v>450</v>
      </c>
      <c r="K597" t="str">
        <f>VLOOKUP(TRIM(SUBSTITUTE(E597,CHAR(160),CHAR(32))),Metadata!B$1:H$2632,7,FALSE)</f>
        <v>Narratif, Roman</v>
      </c>
      <c r="L597" t="s">
        <v>4786</v>
      </c>
      <c r="N597" t="str">
        <f>VLOOKUP(TRIM(SUBSTITUTE(E597,CHAR(160),CHAR(32))),Metadata!B$1:J$2632,9,FALSE)</f>
        <v/>
      </c>
      <c r="O597">
        <f>VLOOKUP(TRIM(SUBSTITUTE(E597,CHAR(160),CHAR(32))),Metadata!B$1:K$2632,10,FALSE)</f>
        <v>292365</v>
      </c>
      <c r="P597" s="4" t="s">
        <v>9897</v>
      </c>
      <c r="Q597">
        <v>20</v>
      </c>
      <c r="R597">
        <v>24</v>
      </c>
    </row>
    <row r="598" spans="1:18" hidden="1" x14ac:dyDescent="0.25">
      <c r="A598">
        <v>600</v>
      </c>
      <c r="B598" t="s">
        <v>4354</v>
      </c>
      <c r="C598" t="s">
        <v>104</v>
      </c>
      <c r="D598" t="s">
        <v>47</v>
      </c>
      <c r="E598" t="s">
        <v>7257</v>
      </c>
      <c r="F598" t="str">
        <f>VLOOKUP(TRIM(SUBSTITUTE(E598,CHAR(160),CHAR(32))),Metadata!B$1:C$2632,2,FALSE)</f>
        <v>Taine, Hippolyte, 1828-1893.</v>
      </c>
      <c r="G598" t="str">
        <f>VLOOKUP(TRIM(SUBSTITUTE(E598,CHAR(160),CHAR(32))),Metadata!B$1:D$2632,3,FALSE)</f>
        <v>La Fontaine et ses Fables</v>
      </c>
      <c r="H598">
        <f>VLOOKUP(TRIM(SUBSTITUTE(E598,CHAR(160),CHAR(32))),Metadata!B$1:E$2632,4,FALSE)</f>
        <v>1924</v>
      </c>
      <c r="I598" t="s">
        <v>534</v>
      </c>
      <c r="K598" t="str">
        <f>VLOOKUP(TRIM(SUBSTITUTE(E598,CHAR(160),CHAR(32))),Metadata!B$1:H$2632,7,FALSE)</f>
        <v>traite</v>
      </c>
      <c r="L598" t="s">
        <v>4417</v>
      </c>
      <c r="N598" t="str">
        <f>VLOOKUP(TRIM(SUBSTITUTE(E598,CHAR(160),CHAR(32))),Metadata!B$1:J$2632,9,FALSE)</f>
        <v/>
      </c>
      <c r="O598">
        <f>VLOOKUP(TRIM(SUBSTITUTE(E598,CHAR(160),CHAR(32))),Metadata!B$1:K$2632,10,FALSE)</f>
        <v>80405</v>
      </c>
      <c r="P598" s="4" t="s">
        <v>9898</v>
      </c>
      <c r="Q598">
        <v>70</v>
      </c>
      <c r="R598">
        <v>76</v>
      </c>
    </row>
    <row r="599" spans="1:18" hidden="1" x14ac:dyDescent="0.25">
      <c r="A599">
        <v>601</v>
      </c>
      <c r="B599" t="s">
        <v>4354</v>
      </c>
      <c r="C599" t="s">
        <v>104</v>
      </c>
      <c r="D599" t="s">
        <v>47</v>
      </c>
      <c r="E599" t="s">
        <v>7604</v>
      </c>
      <c r="F599" t="str">
        <f>VLOOKUP(TRIM(SUBSTITUTE(E599,CHAR(160),CHAR(32))),Metadata!B$1:C$2632,2,FALSE)</f>
        <v>Lot, Ferdinand, 1866-1952.</v>
      </c>
      <c r="G599" t="str">
        <f>VLOOKUP(TRIM(SUBSTITUTE(E599,CHAR(160),CHAR(32))),Metadata!B$1:D$2632,3,FALSE)</f>
        <v>La France. Des origines. La guerre de cent ans</v>
      </c>
      <c r="H599">
        <f>VLOOKUP(TRIM(SUBSTITUTE(E599,CHAR(160),CHAR(32))),Metadata!B$1:E$2632,4,FALSE)</f>
        <v>1941</v>
      </c>
      <c r="I599" t="s">
        <v>534</v>
      </c>
      <c r="K599" t="str">
        <f>VLOOKUP(TRIM(SUBSTITUTE(E599,CHAR(160),CHAR(32))),Metadata!B$1:H$2632,7,FALSE)</f>
        <v>traite</v>
      </c>
      <c r="L599" t="s">
        <v>4417</v>
      </c>
      <c r="N599" t="str">
        <f>VLOOKUP(TRIM(SUBSTITUTE(E599,CHAR(160),CHAR(32))),Metadata!B$1:J$2632,9,FALSE)</f>
        <v/>
      </c>
      <c r="O599">
        <f>VLOOKUP(TRIM(SUBSTITUTE(E599,CHAR(160),CHAR(32))),Metadata!B$1:K$2632,10,FALSE)</f>
        <v>122266</v>
      </c>
      <c r="P599" s="4" t="s">
        <v>9899</v>
      </c>
      <c r="Q599">
        <v>56</v>
      </c>
      <c r="R599">
        <v>60</v>
      </c>
    </row>
    <row r="600" spans="1:18" hidden="1" x14ac:dyDescent="0.25">
      <c r="A600">
        <v>602</v>
      </c>
      <c r="B600" t="s">
        <v>4354</v>
      </c>
      <c r="C600" t="s">
        <v>104</v>
      </c>
      <c r="D600" t="s">
        <v>47</v>
      </c>
      <c r="E600" t="s">
        <v>7683</v>
      </c>
      <c r="F600" t="str">
        <f>VLOOKUP(TRIM(SUBSTITUTE(E600,CHAR(160),CHAR(32))),Metadata!B$1:C$2632,2,FALSE)</f>
        <v>Valéry, Paul, 1871-1945.</v>
      </c>
      <c r="G600" t="str">
        <f>VLOOKUP(TRIM(SUBSTITUTE(E600,CHAR(160),CHAR(32))),Metadata!B$1:D$2632,3,FALSE)</f>
        <v>Regards sur le monde actuel et autres essais</v>
      </c>
      <c r="H600">
        <f>VLOOKUP(TRIM(SUBSTITUTE(E600,CHAR(160),CHAR(32))),Metadata!B$1:E$2632,4,FALSE)</f>
        <v>1945</v>
      </c>
      <c r="I600" t="s">
        <v>534</v>
      </c>
      <c r="K600" t="str">
        <f>VLOOKUP(TRIM(SUBSTITUTE(E600,CHAR(160),CHAR(32))),Metadata!B$1:H$2632,7,FALSE)</f>
        <v>traite</v>
      </c>
      <c r="L600" t="s">
        <v>4417</v>
      </c>
      <c r="N600" t="str">
        <f>VLOOKUP(TRIM(SUBSTITUTE(E600,CHAR(160),CHAR(32))),Metadata!B$1:J$2632,9,FALSE)</f>
        <v/>
      </c>
      <c r="O600">
        <f>VLOOKUP(TRIM(SUBSTITUTE(E600,CHAR(160),CHAR(32))),Metadata!B$1:K$2632,10,FALSE)</f>
        <v>80256</v>
      </c>
      <c r="P600" s="4" t="s">
        <v>9900</v>
      </c>
      <c r="Q600">
        <v>122</v>
      </c>
      <c r="R600">
        <v>128</v>
      </c>
    </row>
    <row r="601" spans="1:18" hidden="1" x14ac:dyDescent="0.25">
      <c r="A601">
        <v>603</v>
      </c>
      <c r="B601" t="s">
        <v>4354</v>
      </c>
      <c r="C601" t="s">
        <v>104</v>
      </c>
      <c r="D601" t="s">
        <v>47</v>
      </c>
      <c r="E601" t="s">
        <v>8865</v>
      </c>
      <c r="F601" t="str">
        <f>VLOOKUP(TRIM(SUBSTITUTE(E601,CHAR(160),CHAR(32))),Metadata!B$1:C$2632,2,FALSE)</f>
        <v>Gaulle, Charles de, 1890-1970.</v>
      </c>
      <c r="G601" t="str">
        <f>VLOOKUP(TRIM(SUBSTITUTE(E601,CHAR(160),CHAR(32))),Metadata!B$1:D$2632,3,FALSE)</f>
        <v>Mémoires de guerre, l'unité, 1942-1944</v>
      </c>
      <c r="H601">
        <f>VLOOKUP(TRIM(SUBSTITUTE(E601,CHAR(160),CHAR(32))),Metadata!B$1:E$2632,4,FALSE)</f>
        <v>1956</v>
      </c>
      <c r="I601" t="s">
        <v>534</v>
      </c>
      <c r="K601" t="str">
        <f>VLOOKUP(TRIM(SUBSTITUTE(E601,CHAR(160),CHAR(32))),Metadata!B$1:H$2632,7,FALSE)</f>
        <v>memoires</v>
      </c>
      <c r="L601" t="s">
        <v>4481</v>
      </c>
      <c r="N601" t="str">
        <f>VLOOKUP(TRIM(SUBSTITUTE(E601,CHAR(160),CHAR(32))),Metadata!B$1:J$2632,9,FALSE)</f>
        <v>prose</v>
      </c>
      <c r="O601">
        <f>VLOOKUP(TRIM(SUBSTITUTE(E601,CHAR(160),CHAR(32))),Metadata!B$1:K$2632,10,FALSE)</f>
        <v>208002</v>
      </c>
      <c r="P601" s="4" t="s">
        <v>9901</v>
      </c>
      <c r="Q601">
        <v>49</v>
      </c>
      <c r="R601">
        <v>54</v>
      </c>
    </row>
    <row r="602" spans="1:18" hidden="1" x14ac:dyDescent="0.25">
      <c r="A602">
        <v>604</v>
      </c>
      <c r="B602" t="s">
        <v>4354</v>
      </c>
      <c r="C602" t="s">
        <v>104</v>
      </c>
      <c r="D602" t="s">
        <v>47</v>
      </c>
      <c r="E602" t="s">
        <v>8944</v>
      </c>
      <c r="F602" t="str">
        <f>VLOOKUP(TRIM(SUBSTITUTE(E602,CHAR(160),CHAR(32))),Metadata!B$1:C$2632,2,FALSE)</f>
        <v>Meersch, Maxence van der, 1907-1951.</v>
      </c>
      <c r="G602" t="str">
        <f>VLOOKUP(TRIM(SUBSTITUTE(E602,CHAR(160),CHAR(32))),Metadata!B$1:D$2632,3,FALSE)</f>
        <v>Invasion 14: roman / Maxence van der Meersch.</v>
      </c>
      <c r="H602">
        <f>VLOOKUP(TRIM(SUBSTITUTE(E602,CHAR(160),CHAR(32))),Metadata!B$1:E$2632,4,FALSE)</f>
        <v>1935</v>
      </c>
      <c r="I602" t="s">
        <v>534</v>
      </c>
      <c r="K602" t="str">
        <f>VLOOKUP(TRIM(SUBSTITUTE(E602,CHAR(160),CHAR(32))),Metadata!B$1:H$2632,7,FALSE)</f>
        <v>roman</v>
      </c>
      <c r="L602" t="s">
        <v>4378</v>
      </c>
      <c r="N602" t="str">
        <f>VLOOKUP(TRIM(SUBSTITUTE(E602,CHAR(160),CHAR(32))),Metadata!B$1:J$2632,9,FALSE)</f>
        <v>prose</v>
      </c>
      <c r="O602">
        <f>VLOOKUP(TRIM(SUBSTITUTE(E602,CHAR(160),CHAR(32))),Metadata!B$1:K$2632,10,FALSE)</f>
        <v>176328</v>
      </c>
      <c r="P602" s="4" t="s">
        <v>9902</v>
      </c>
      <c r="Q602">
        <v>15</v>
      </c>
      <c r="R602">
        <v>19</v>
      </c>
    </row>
    <row r="603" spans="1:18" hidden="1" x14ac:dyDescent="0.25">
      <c r="A603">
        <v>605</v>
      </c>
      <c r="B603" t="s">
        <v>4354</v>
      </c>
      <c r="C603" t="s">
        <v>104</v>
      </c>
      <c r="D603" t="s">
        <v>47</v>
      </c>
      <c r="E603" t="s">
        <v>8983</v>
      </c>
      <c r="F603" t="str">
        <f>VLOOKUP(TRIM(SUBSTITUTE(E603,CHAR(160),CHAR(32))),Metadata!B$1:C$2632,2,FALSE)</f>
        <v>Queffélec, Henri, 1910-1992.</v>
      </c>
      <c r="G603" t="str">
        <f>VLOOKUP(TRIM(SUBSTITUTE(E603,CHAR(160),CHAR(32))),Metadata!B$1:D$2632,3,FALSE)</f>
        <v>Un recteur de l'île de Sein: roman.</v>
      </c>
      <c r="H603">
        <f>VLOOKUP(TRIM(SUBSTITUTE(E603,CHAR(160),CHAR(32))),Metadata!B$1:E$2632,4,FALSE)</f>
        <v>1944</v>
      </c>
      <c r="I603" t="s">
        <v>534</v>
      </c>
      <c r="K603" t="str">
        <f>VLOOKUP(TRIM(SUBSTITUTE(E603,CHAR(160),CHAR(32))),Metadata!B$1:H$2632,7,FALSE)</f>
        <v>roman</v>
      </c>
      <c r="L603" t="s">
        <v>4378</v>
      </c>
      <c r="N603" t="str">
        <f>VLOOKUP(TRIM(SUBSTITUTE(E603,CHAR(160),CHAR(32))),Metadata!B$1:J$2632,9,FALSE)</f>
        <v>prose</v>
      </c>
      <c r="O603">
        <f>VLOOKUP(TRIM(SUBSTITUTE(E603,CHAR(160),CHAR(32))),Metadata!B$1:K$2632,10,FALSE)</f>
        <v>51882</v>
      </c>
      <c r="P603" s="4" t="s">
        <v>9903</v>
      </c>
      <c r="Q603">
        <v>71</v>
      </c>
      <c r="R603">
        <v>79</v>
      </c>
    </row>
    <row r="604" spans="1:18" hidden="1" x14ac:dyDescent="0.25">
      <c r="A604">
        <v>606</v>
      </c>
      <c r="B604" t="s">
        <v>4354</v>
      </c>
      <c r="C604" t="s">
        <v>104</v>
      </c>
      <c r="D604" t="s">
        <v>47</v>
      </c>
      <c r="E604" t="s">
        <v>8984</v>
      </c>
      <c r="F604" t="str">
        <f>VLOOKUP(TRIM(SUBSTITUTE(E604,CHAR(160),CHAR(32))),Metadata!B$1:C$2632,2,FALSE)</f>
        <v>Queneau, Raymond, 1903-1976.</v>
      </c>
      <c r="G604" t="str">
        <f>VLOOKUP(TRIM(SUBSTITUTE(E604,CHAR(160),CHAR(32))),Metadata!B$1:D$2632,3,FALSE)</f>
        <v>Loin de Rueil: roman.</v>
      </c>
      <c r="H604">
        <f>VLOOKUP(TRIM(SUBSTITUTE(E604,CHAR(160),CHAR(32))),Metadata!B$1:E$2632,4,FALSE)</f>
        <v>1944</v>
      </c>
      <c r="I604" t="s">
        <v>534</v>
      </c>
      <c r="K604" t="str">
        <f>VLOOKUP(TRIM(SUBSTITUTE(E604,CHAR(160),CHAR(32))),Metadata!B$1:H$2632,7,FALSE)</f>
        <v>roman</v>
      </c>
      <c r="L604" t="s">
        <v>4378</v>
      </c>
      <c r="N604" t="str">
        <f>VLOOKUP(TRIM(SUBSTITUTE(E604,CHAR(160),CHAR(32))),Metadata!B$1:J$2632,9,FALSE)</f>
        <v>prose</v>
      </c>
      <c r="O604">
        <f>VLOOKUP(TRIM(SUBSTITUTE(E604,CHAR(160),CHAR(32))),Metadata!B$1:K$2632,10,FALSE)</f>
        <v>46069</v>
      </c>
      <c r="P604" s="4" t="s">
        <v>9904</v>
      </c>
      <c r="Q604">
        <v>55</v>
      </c>
      <c r="R604">
        <v>60</v>
      </c>
    </row>
    <row r="605" spans="1:18" hidden="1" x14ac:dyDescent="0.25">
      <c r="A605">
        <v>607</v>
      </c>
      <c r="B605" t="s">
        <v>4354</v>
      </c>
      <c r="C605" t="s">
        <v>104</v>
      </c>
      <c r="D605" t="s">
        <v>47</v>
      </c>
      <c r="E605" t="s">
        <v>9015</v>
      </c>
      <c r="F605" t="str">
        <f>VLOOKUP(TRIM(SUBSTITUTE(E605,CHAR(160),CHAR(32))),Metadata!B$1:C$2632,2,FALSE)</f>
        <v>T'Serstevens, A. (Albert), 1886-1974.</v>
      </c>
      <c r="G605" t="str">
        <f>VLOOKUP(TRIM(SUBSTITUTE(E605,CHAR(160),CHAR(32))),Metadata!B$1:D$2632,3,FALSE)</f>
        <v>L'itinéraire espagnol</v>
      </c>
      <c r="H605">
        <f>VLOOKUP(TRIM(SUBSTITUTE(E605,CHAR(160),CHAR(32))),Metadata!B$1:E$2632,4,FALSE)</f>
        <v>1963</v>
      </c>
      <c r="I605" t="s">
        <v>534</v>
      </c>
      <c r="K605" t="str">
        <f>VLOOKUP(TRIM(SUBSTITUTE(E605,CHAR(160),CHAR(32))),Metadata!B$1:H$2632,7,FALSE)</f>
        <v>recit de voyage</v>
      </c>
      <c r="L605" t="s">
        <v>4870</v>
      </c>
      <c r="N605" t="str">
        <f>VLOOKUP(TRIM(SUBSTITUTE(E605,CHAR(160),CHAR(32))),Metadata!B$1:J$2632,9,FALSE)</f>
        <v>prose</v>
      </c>
      <c r="O605">
        <f>VLOOKUP(TRIM(SUBSTITUTE(E605,CHAR(160),CHAR(32))),Metadata!B$1:K$2632,10,FALSE)</f>
        <v>120278</v>
      </c>
      <c r="P605" s="4" t="s">
        <v>9905</v>
      </c>
      <c r="Q605">
        <v>9</v>
      </c>
      <c r="R605">
        <v>13</v>
      </c>
    </row>
    <row r="606" spans="1:18" hidden="1" x14ac:dyDescent="0.25">
      <c r="A606">
        <v>608</v>
      </c>
      <c r="B606" t="s">
        <v>4354</v>
      </c>
      <c r="C606" t="s">
        <v>104</v>
      </c>
      <c r="D606" t="s">
        <v>47</v>
      </c>
      <c r="E606" t="s">
        <v>8980</v>
      </c>
      <c r="F606" t="str">
        <f>VLOOKUP(TRIM(SUBSTITUTE(E606,CHAR(160),CHAR(32))),Metadata!B$1:C$2632,2,FALSE)</f>
        <v>Proust, Marcel, 1871-1922.</v>
      </c>
      <c r="G606" t="str">
        <f>VLOOKUP(TRIM(SUBSTITUTE(E606,CHAR(160),CHAR(32))),Metadata!B$1:D$2632,3,FALSE)</f>
        <v>La prisonnière</v>
      </c>
      <c r="H606">
        <f>VLOOKUP(TRIM(SUBSTITUTE(E606,CHAR(160),CHAR(32))),Metadata!B$1:E$2632,4,FALSE)</f>
        <v>1922</v>
      </c>
      <c r="I606" t="s">
        <v>534</v>
      </c>
      <c r="K606" t="str">
        <f>VLOOKUP(TRIM(SUBSTITUTE(E606,CHAR(160),CHAR(32))),Metadata!B$1:H$2632,7,FALSE)</f>
        <v>roman</v>
      </c>
      <c r="L606" t="s">
        <v>4378</v>
      </c>
      <c r="N606" t="str">
        <f>VLOOKUP(TRIM(SUBSTITUTE(E606,CHAR(160),CHAR(32))),Metadata!B$1:J$2632,9,FALSE)</f>
        <v>prose</v>
      </c>
      <c r="O606">
        <f>VLOOKUP(TRIM(SUBSTITUTE(E606,CHAR(160),CHAR(32))),Metadata!B$1:K$2632,10,FALSE)</f>
        <v>170309</v>
      </c>
      <c r="P606" s="4" t="s">
        <v>12296</v>
      </c>
      <c r="Q606">
        <v>132</v>
      </c>
      <c r="R606">
        <v>138</v>
      </c>
    </row>
    <row r="607" spans="1:18" hidden="1" x14ac:dyDescent="0.25">
      <c r="A607">
        <v>609</v>
      </c>
      <c r="B607" t="s">
        <v>4354</v>
      </c>
      <c r="C607" t="s">
        <v>104</v>
      </c>
      <c r="D607" t="s">
        <v>47</v>
      </c>
      <c r="E607" t="s">
        <v>8923</v>
      </c>
      <c r="F607" t="str">
        <f>VLOOKUP(TRIM(SUBSTITUTE(E607,CHAR(160),CHAR(32))),Metadata!B$1:C$2632,2,FALSE)</f>
        <v>Malraux, André, 1901-1976.</v>
      </c>
      <c r="G607" t="str">
        <f>VLOOKUP(TRIM(SUBSTITUTE(E607,CHAR(160),CHAR(32))),Metadata!B$1:D$2632,3,FALSE)</f>
        <v>La condition humaine</v>
      </c>
      <c r="H607">
        <f>VLOOKUP(TRIM(SUBSTITUTE(E607,CHAR(160),CHAR(32))),Metadata!B$1:E$2632,4,FALSE)</f>
        <v>1933</v>
      </c>
      <c r="I607" t="s">
        <v>534</v>
      </c>
      <c r="K607" t="str">
        <f>VLOOKUP(TRIM(SUBSTITUTE(E607,CHAR(160),CHAR(32))),Metadata!B$1:H$2632,7,FALSE)</f>
        <v>roman</v>
      </c>
      <c r="L607" t="s">
        <v>4378</v>
      </c>
      <c r="N607" t="str">
        <f>VLOOKUP(TRIM(SUBSTITUTE(E607,CHAR(160),CHAR(32))),Metadata!B$1:J$2632,9,FALSE)</f>
        <v>prose</v>
      </c>
      <c r="O607">
        <f>VLOOKUP(TRIM(SUBSTITUTE(E607,CHAR(160),CHAR(32))),Metadata!B$1:K$2632,10,FALSE)</f>
        <v>93798</v>
      </c>
      <c r="P607" s="4" t="s">
        <v>12297</v>
      </c>
      <c r="Q607">
        <v>71</v>
      </c>
      <c r="R607">
        <v>77</v>
      </c>
    </row>
    <row r="608" spans="1:18" hidden="1" x14ac:dyDescent="0.25">
      <c r="A608">
        <v>610</v>
      </c>
      <c r="B608" t="s">
        <v>4354</v>
      </c>
      <c r="C608" t="s">
        <v>104</v>
      </c>
      <c r="D608" t="s">
        <v>47</v>
      </c>
      <c r="E608" t="s">
        <v>8921</v>
      </c>
      <c r="F608" t="str">
        <f>VLOOKUP(TRIM(SUBSTITUTE(E608,CHAR(160),CHAR(32))),Metadata!B$1:C$2632,2,FALSE)</f>
        <v>Malègue, Joseph, 1876-1940.</v>
      </c>
      <c r="G608" t="str">
        <f>VLOOKUP(TRIM(SUBSTITUTE(E608,CHAR(160),CHAR(32))),Metadata!B$1:D$2632,3,FALSE)</f>
        <v>Augustin, ou, Le maître est là. Volume 1.</v>
      </c>
      <c r="H608">
        <f>VLOOKUP(TRIM(SUBSTITUTE(E608,CHAR(160),CHAR(32))),Metadata!B$1:E$2632,4,FALSE)</f>
        <v>1933</v>
      </c>
      <c r="I608" t="s">
        <v>534</v>
      </c>
      <c r="K608" t="str">
        <f>VLOOKUP(TRIM(SUBSTITUTE(E608,CHAR(160),CHAR(32))),Metadata!B$1:H$2632,7,FALSE)</f>
        <v>roman</v>
      </c>
      <c r="L608" t="s">
        <v>4378</v>
      </c>
      <c r="N608" t="str">
        <f>VLOOKUP(TRIM(SUBSTITUTE(E608,CHAR(160),CHAR(32))),Metadata!B$1:J$2632,9,FALSE)</f>
        <v>prose</v>
      </c>
      <c r="O608">
        <f>VLOOKUP(TRIM(SUBSTITUTE(E608,CHAR(160),CHAR(32))),Metadata!B$1:K$2632,10,FALSE)</f>
        <v>118033</v>
      </c>
      <c r="P608" s="4" t="s">
        <v>9906</v>
      </c>
      <c r="Q608">
        <v>32</v>
      </c>
      <c r="R608">
        <v>38</v>
      </c>
    </row>
    <row r="609" spans="1:18" hidden="1" x14ac:dyDescent="0.25">
      <c r="A609">
        <v>611</v>
      </c>
      <c r="B609" t="s">
        <v>4354</v>
      </c>
      <c r="C609" t="s">
        <v>104</v>
      </c>
      <c r="D609" t="s">
        <v>47</v>
      </c>
      <c r="E609" t="s">
        <v>8833</v>
      </c>
      <c r="F609" t="str">
        <f>VLOOKUP(TRIM(SUBSTITUTE(E609,CHAR(160),CHAR(32))),Metadata!B$1:C$2632,2,FALSE)</f>
        <v>Drieu La Rochelle, Pierre, 1893-1945.</v>
      </c>
      <c r="G609" t="str">
        <f>VLOOKUP(TRIM(SUBSTITUTE(E609,CHAR(160),CHAR(32))),Metadata!B$1:D$2632,3,FALSE)</f>
        <v>Réveuse bourgeoisie</v>
      </c>
      <c r="H609">
        <f>VLOOKUP(TRIM(SUBSTITUTE(E609,CHAR(160),CHAR(32))),Metadata!B$1:E$2632,4,FALSE)</f>
        <v>1937</v>
      </c>
      <c r="I609" t="s">
        <v>534</v>
      </c>
      <c r="K609" t="str">
        <f>VLOOKUP(TRIM(SUBSTITUTE(E609,CHAR(160),CHAR(32))),Metadata!B$1:H$2632,7,FALSE)</f>
        <v>roman</v>
      </c>
      <c r="L609" t="s">
        <v>4378</v>
      </c>
      <c r="N609" t="str">
        <f>VLOOKUP(TRIM(SUBSTITUTE(E609,CHAR(160),CHAR(32))),Metadata!B$1:J$2632,9,FALSE)</f>
        <v>prose</v>
      </c>
      <c r="O609">
        <f>VLOOKUP(TRIM(SUBSTITUTE(E609,CHAR(160),CHAR(32))),Metadata!B$1:K$2632,10,FALSE)</f>
        <v>112688</v>
      </c>
      <c r="P609" s="4" t="s">
        <v>12298</v>
      </c>
      <c r="Q609">
        <v>65</v>
      </c>
      <c r="R609">
        <v>71</v>
      </c>
    </row>
    <row r="610" spans="1:18" hidden="1" x14ac:dyDescent="0.25">
      <c r="A610">
        <v>612</v>
      </c>
      <c r="B610" t="s">
        <v>4354</v>
      </c>
      <c r="C610" t="s">
        <v>104</v>
      </c>
      <c r="D610" t="s">
        <v>47</v>
      </c>
      <c r="E610" t="s">
        <v>9001</v>
      </c>
      <c r="F610" t="str">
        <f>VLOOKUP(TRIM(SUBSTITUTE(E610,CHAR(160),CHAR(32))),Metadata!B$1:C$2632,2,FALSE)</f>
        <v>Romains, Jules, 1885-1972.</v>
      </c>
      <c r="G610" t="str">
        <f>VLOOKUP(TRIM(SUBSTITUTE(E610,CHAR(160),CHAR(32))),Metadata!B$1:D$2632,3,FALSE)</f>
        <v>Les hommes de bonne volonté</v>
      </c>
      <c r="H610">
        <f>VLOOKUP(TRIM(SUBSTITUTE(E610,CHAR(160),CHAR(32))),Metadata!B$1:E$2632,4,FALSE)</f>
        <v>1932</v>
      </c>
      <c r="I610" t="s">
        <v>534</v>
      </c>
      <c r="K610" t="str">
        <f>VLOOKUP(TRIM(SUBSTITUTE(E610,CHAR(160),CHAR(32))),Metadata!B$1:H$2632,7,FALSE)</f>
        <v>roman</v>
      </c>
      <c r="L610" t="s">
        <v>4378</v>
      </c>
      <c r="N610" t="str">
        <f>VLOOKUP(TRIM(SUBSTITUTE(E610,CHAR(160),CHAR(32))),Metadata!B$1:J$2632,9,FALSE)</f>
        <v>prose</v>
      </c>
      <c r="O610">
        <f>VLOOKUP(TRIM(SUBSTITUTE(E610,CHAR(160),CHAR(32))),Metadata!B$1:K$2632,10,FALSE)</f>
        <v>82021</v>
      </c>
      <c r="P610" s="4" t="s">
        <v>9907</v>
      </c>
      <c r="Q610">
        <v>49</v>
      </c>
      <c r="R610">
        <v>54</v>
      </c>
    </row>
    <row r="611" spans="1:18" hidden="1" x14ac:dyDescent="0.25">
      <c r="A611">
        <v>613</v>
      </c>
      <c r="B611" t="s">
        <v>4354</v>
      </c>
      <c r="C611" t="s">
        <v>104</v>
      </c>
      <c r="D611" t="s">
        <v>47</v>
      </c>
      <c r="E611" t="s">
        <v>8895</v>
      </c>
      <c r="F611" t="str">
        <f>VLOOKUP(TRIM(SUBSTITUTE(E611,CHAR(160),CHAR(32))),Metadata!B$1:C$2632,2,FALSE)</f>
        <v>Goldschmidt, Bertrand, 1912-2002.</v>
      </c>
      <c r="G611" t="str">
        <f>VLOOKUP(TRIM(SUBSTITUTE(E611,CHAR(160),CHAR(32))),Metadata!B$1:D$2632,3,FALSE)</f>
        <v>L'aventure atomique: ses aspects politiques et techniques</v>
      </c>
      <c r="H611">
        <f>VLOOKUP(TRIM(SUBSTITUTE(E611,CHAR(160),CHAR(32))),Metadata!B$1:E$2632,4,FALSE)</f>
        <v>1962</v>
      </c>
      <c r="I611" t="s">
        <v>534</v>
      </c>
      <c r="K611" t="str">
        <f>VLOOKUP(TRIM(SUBSTITUTE(E611,CHAR(160),CHAR(32))),Metadata!B$1:H$2632,7,FALSE)</f>
        <v>traite ou essai</v>
      </c>
      <c r="L611" t="s">
        <v>4402</v>
      </c>
      <c r="N611" t="str">
        <f>VLOOKUP(TRIM(SUBSTITUTE(E611,CHAR(160),CHAR(32))),Metadata!B$1:J$2632,9,FALSE)</f>
        <v>prose</v>
      </c>
      <c r="O611">
        <f>VLOOKUP(TRIM(SUBSTITUTE(E611,CHAR(160),CHAR(32))),Metadata!B$1:K$2632,10,FALSE)</f>
        <v>91532</v>
      </c>
      <c r="P611" s="4" t="s">
        <v>12299</v>
      </c>
      <c r="Q611">
        <v>68</v>
      </c>
      <c r="R611">
        <v>74</v>
      </c>
    </row>
    <row r="612" spans="1:18" hidden="1" x14ac:dyDescent="0.25">
      <c r="A612">
        <v>614</v>
      </c>
      <c r="B612" t="s">
        <v>4354</v>
      </c>
      <c r="C612" t="s">
        <v>104</v>
      </c>
      <c r="D612" t="s">
        <v>47</v>
      </c>
      <c r="E612" t="s">
        <v>7740</v>
      </c>
      <c r="F612" t="str">
        <f>VLOOKUP(TRIM(SUBSTITUTE(E612,CHAR(160),CHAR(32))),Metadata!B$1:C$2632,2,FALSE)</f>
        <v>Lot, Ferdinand, 1866-1952.</v>
      </c>
      <c r="G612" t="str">
        <f>VLOOKUP(TRIM(SUBSTITUTE(E612,CHAR(160),CHAR(32))),Metadata!B$1:D$2632,3,FALSE)</f>
        <v>Naissance de la France</v>
      </c>
      <c r="H612">
        <f>VLOOKUP(TRIM(SUBSTITUTE(E612,CHAR(160),CHAR(32))),Metadata!B$1:E$2632,4,FALSE)</f>
        <v>1948</v>
      </c>
      <c r="I612" t="s">
        <v>534</v>
      </c>
      <c r="K612" t="str">
        <f>VLOOKUP(TRIM(SUBSTITUTE(E612,CHAR(160),CHAR(32))),Metadata!B$1:H$2632,7,FALSE)</f>
        <v>traite</v>
      </c>
      <c r="L612" t="s">
        <v>4417</v>
      </c>
      <c r="N612" t="str">
        <f>VLOOKUP(TRIM(SUBSTITUTE(E612,CHAR(160),CHAR(32))),Metadata!B$1:J$2632,9,FALSE)</f>
        <v/>
      </c>
      <c r="O612">
        <f>VLOOKUP(TRIM(SUBSTITUTE(E612,CHAR(160),CHAR(32))),Metadata!B$1:K$2632,10,FALSE)</f>
        <v>289090</v>
      </c>
      <c r="P612" s="4" t="s">
        <v>12300</v>
      </c>
      <c r="Q612">
        <v>46</v>
      </c>
      <c r="R612">
        <v>52</v>
      </c>
    </row>
    <row r="613" spans="1:18" hidden="1" x14ac:dyDescent="0.25">
      <c r="A613">
        <v>615</v>
      </c>
      <c r="B613" t="s">
        <v>4354</v>
      </c>
      <c r="C613" t="s">
        <v>104</v>
      </c>
      <c r="D613" t="s">
        <v>47</v>
      </c>
      <c r="E613" t="s">
        <v>8822</v>
      </c>
      <c r="F613" t="str">
        <f>VLOOKUP(TRIM(SUBSTITUTE(E613,CHAR(160),CHAR(32))),Metadata!B$1:C$2632,2,FALSE)</f>
        <v>Claudel, Paul, 1868-1955.</v>
      </c>
      <c r="G613" t="str">
        <f>VLOOKUP(TRIM(SUBSTITUTE(E613,CHAR(160),CHAR(32))),Metadata!B$1:D$2632,3,FALSE)</f>
        <v>Le soulier de satin</v>
      </c>
      <c r="H613">
        <f>VLOOKUP(TRIM(SUBSTITUTE(E613,CHAR(160),CHAR(32))),Metadata!B$1:E$2632,4,FALSE)</f>
        <v>1929</v>
      </c>
      <c r="I613" t="s">
        <v>534</v>
      </c>
      <c r="K613" t="str">
        <f>VLOOKUP(TRIM(SUBSTITUTE(E613,CHAR(160),CHAR(32))),Metadata!B$1:H$2632,7,FALSE)</f>
        <v>theatre</v>
      </c>
      <c r="L613" t="s">
        <v>4472</v>
      </c>
      <c r="N613" t="str">
        <f>VLOOKUP(TRIM(SUBSTITUTE(E613,CHAR(160),CHAR(32))),Metadata!B$1:J$2632,9,FALSE)</f>
        <v>prose</v>
      </c>
      <c r="O613">
        <f>VLOOKUP(TRIM(SUBSTITUTE(E613,CHAR(160),CHAR(32))),Metadata!B$1:K$2632,10,FALSE)</f>
        <v>94882</v>
      </c>
      <c r="P613" s="4" t="s">
        <v>9908</v>
      </c>
      <c r="Q613">
        <v>49</v>
      </c>
      <c r="R613">
        <v>55</v>
      </c>
    </row>
    <row r="614" spans="1:18" hidden="1" x14ac:dyDescent="0.25">
      <c r="A614">
        <v>616</v>
      </c>
      <c r="B614" t="s">
        <v>4354</v>
      </c>
      <c r="C614" t="s">
        <v>104</v>
      </c>
      <c r="D614" t="s">
        <v>47</v>
      </c>
      <c r="E614" t="s">
        <v>8772</v>
      </c>
      <c r="F614" t="str">
        <f>VLOOKUP(TRIM(SUBSTITUTE(E614,CHAR(160),CHAR(32))),Metadata!B$1:C$2632,2,FALSE)</f>
        <v>Beauvoir, Simone de, 1908-1986.</v>
      </c>
      <c r="G614" t="str">
        <f>VLOOKUP(TRIM(SUBSTITUTE(E614,CHAR(160),CHAR(32))),Metadata!B$1:D$2632,3,FALSE)</f>
        <v>Les mandarins</v>
      </c>
      <c r="H614">
        <f>VLOOKUP(TRIM(SUBSTITUTE(E614,CHAR(160),CHAR(32))),Metadata!B$1:E$2632,4,FALSE)</f>
        <v>1954</v>
      </c>
      <c r="I614" t="s">
        <v>534</v>
      </c>
      <c r="K614" t="str">
        <f>VLOOKUP(TRIM(SUBSTITUTE(E614,CHAR(160),CHAR(32))),Metadata!B$1:H$2632,7,FALSE)</f>
        <v>roman</v>
      </c>
      <c r="L614" t="s">
        <v>4378</v>
      </c>
      <c r="N614" t="str">
        <f>VLOOKUP(TRIM(SUBSTITUTE(E614,CHAR(160),CHAR(32))),Metadata!B$1:J$2632,9,FALSE)</f>
        <v>prose</v>
      </c>
      <c r="O614">
        <f>VLOOKUP(TRIM(SUBSTITUTE(E614,CHAR(160),CHAR(32))),Metadata!B$1:K$2632,10,FALSE)</f>
        <v>291169</v>
      </c>
      <c r="P614" s="4" t="s">
        <v>9909</v>
      </c>
      <c r="Q614">
        <v>61</v>
      </c>
      <c r="R614">
        <v>67</v>
      </c>
    </row>
    <row r="615" spans="1:18" hidden="1" x14ac:dyDescent="0.25">
      <c r="A615">
        <v>617</v>
      </c>
      <c r="B615" t="s">
        <v>4354</v>
      </c>
      <c r="C615" t="s">
        <v>104</v>
      </c>
      <c r="D615" t="s">
        <v>47</v>
      </c>
      <c r="E615" t="s">
        <v>8871</v>
      </c>
      <c r="F615" t="str">
        <f>VLOOKUP(TRIM(SUBSTITUTE(E615,CHAR(160),CHAR(32))),Metadata!B$1:C$2632,2,FALSE)</f>
        <v>Gide, André, 1869-1951.</v>
      </c>
      <c r="G615" t="str">
        <f>VLOOKUP(TRIM(SUBSTITUTE(E615,CHAR(160),CHAR(32))),Metadata!B$1:D$2632,3,FALSE)</f>
        <v>Carnets d'Egypte</v>
      </c>
      <c r="H615">
        <f>VLOOKUP(TRIM(SUBSTITUTE(E615,CHAR(160),CHAR(32))),Metadata!B$1:E$2632,4,FALSE)</f>
        <v>1939</v>
      </c>
      <c r="I615" t="s">
        <v>534</v>
      </c>
      <c r="K615" t="str">
        <f>VLOOKUP(TRIM(SUBSTITUTE(E615,CHAR(160),CHAR(32))),Metadata!B$1:H$2632,7,FALSE)</f>
        <v>recit de voyage</v>
      </c>
      <c r="L615" t="s">
        <v>4870</v>
      </c>
      <c r="N615" t="str">
        <f>VLOOKUP(TRIM(SUBSTITUTE(E615,CHAR(160),CHAR(32))),Metadata!B$1:J$2632,9,FALSE)</f>
        <v>prose</v>
      </c>
      <c r="O615">
        <f>VLOOKUP(TRIM(SUBSTITUTE(E615,CHAR(160),CHAR(32))),Metadata!B$1:K$2632,10,FALSE)</f>
        <v>10993</v>
      </c>
      <c r="P615" s="4" t="s">
        <v>12301</v>
      </c>
      <c r="Q615">
        <v>235</v>
      </c>
      <c r="R615">
        <v>239</v>
      </c>
    </row>
    <row r="616" spans="1:18" hidden="1" x14ac:dyDescent="0.25">
      <c r="A616">
        <v>618</v>
      </c>
      <c r="B616" t="s">
        <v>4354</v>
      </c>
      <c r="C616" t="s">
        <v>104</v>
      </c>
      <c r="D616" t="s">
        <v>47</v>
      </c>
      <c r="E616" t="s">
        <v>7515</v>
      </c>
      <c r="F616" t="str">
        <f>VLOOKUP(TRIM(SUBSTITUTE(E616,CHAR(160),CHAR(32))),Metadata!B$1:C$2632,2,FALSE)</f>
        <v>Bainville, Jacques, 1879-1936.</v>
      </c>
      <c r="G616" t="str">
        <f>VLOOKUP(TRIM(SUBSTITUTE(E616,CHAR(160),CHAR(32))),Metadata!B$1:D$2632,3,FALSE)</f>
        <v>La fortune de la France</v>
      </c>
      <c r="H616">
        <f>VLOOKUP(TRIM(SUBSTITUTE(E616,CHAR(160),CHAR(32))),Metadata!B$1:E$2632,4,FALSE)</f>
        <v>1937</v>
      </c>
      <c r="I616" t="s">
        <v>534</v>
      </c>
      <c r="K616" t="str">
        <f>VLOOKUP(TRIM(SUBSTITUTE(E616,CHAR(160),CHAR(32))),Metadata!B$1:H$2632,7,FALSE)</f>
        <v>traite</v>
      </c>
      <c r="L616" t="s">
        <v>4417</v>
      </c>
      <c r="N616" t="str">
        <f>VLOOKUP(TRIM(SUBSTITUTE(E616,CHAR(160),CHAR(32))),Metadata!B$1:J$2632,9,FALSE)</f>
        <v/>
      </c>
      <c r="O616">
        <f>VLOOKUP(TRIM(SUBSTITUTE(E616,CHAR(160),CHAR(32))),Metadata!B$1:K$2632,10,FALSE)</f>
        <v>91828</v>
      </c>
      <c r="P616" s="4" t="s">
        <v>9910</v>
      </c>
      <c r="Q616">
        <v>29</v>
      </c>
      <c r="R616">
        <v>37</v>
      </c>
    </row>
    <row r="617" spans="1:18" hidden="1" x14ac:dyDescent="0.25">
      <c r="A617">
        <v>619</v>
      </c>
      <c r="B617" t="s">
        <v>4354</v>
      </c>
      <c r="C617" t="s">
        <v>104</v>
      </c>
      <c r="D617" t="s">
        <v>47</v>
      </c>
      <c r="E617" t="s">
        <v>8761</v>
      </c>
      <c r="F617" t="str">
        <f>VLOOKUP(TRIM(SUBSTITUTE(E617,CHAR(160),CHAR(32))),Metadata!B$1:C$2632,2,FALSE)</f>
        <v>Barrès, Maurice, 1862-1923.</v>
      </c>
      <c r="G617" t="str">
        <f>VLOOKUP(TRIM(SUBSTITUTE(E617,CHAR(160),CHAR(32))),Metadata!B$1:D$2632,3,FALSE)</f>
        <v>Mes cahiers, T. 12 1919-1920</v>
      </c>
      <c r="H617">
        <f>VLOOKUP(TRIM(SUBSTITUTE(E617,CHAR(160),CHAR(32))),Metadata!B$1:E$2632,4,FALSE)</f>
        <v>1920</v>
      </c>
      <c r="I617" t="s">
        <v>534</v>
      </c>
      <c r="K617" t="str">
        <f>VLOOKUP(TRIM(SUBSTITUTE(E617,CHAR(160),CHAR(32))),Metadata!B$1:H$2632,7,FALSE)</f>
        <v>memoires</v>
      </c>
      <c r="L617" t="s">
        <v>4481</v>
      </c>
      <c r="N617" t="str">
        <f>VLOOKUP(TRIM(SUBSTITUTE(E617,CHAR(160),CHAR(32))),Metadata!B$1:J$2632,9,FALSE)</f>
        <v>prose</v>
      </c>
      <c r="O617">
        <f>VLOOKUP(TRIM(SUBSTITUTE(E617,CHAR(160),CHAR(32))),Metadata!B$1:K$2632,10,FALSE)</f>
        <v>64446</v>
      </c>
      <c r="P617" s="4" t="s">
        <v>9911</v>
      </c>
      <c r="Q617">
        <v>36</v>
      </c>
      <c r="R617">
        <v>40</v>
      </c>
    </row>
    <row r="618" spans="1:18" hidden="1" x14ac:dyDescent="0.25">
      <c r="A618">
        <v>620</v>
      </c>
      <c r="B618" t="s">
        <v>4354</v>
      </c>
      <c r="C618" t="s">
        <v>799</v>
      </c>
      <c r="D618" t="s">
        <v>47</v>
      </c>
      <c r="E618" t="s">
        <v>7934</v>
      </c>
      <c r="F618" t="str">
        <f>VLOOKUP(TRIM(SUBSTITUTE(E618,CHAR(160),CHAR(32))),Metadata!B$1:C$2632,2,FALSE)</f>
        <v>La Boétie, Etienne de, 1530-1563.</v>
      </c>
      <c r="G618" t="str">
        <f>VLOOKUP(TRIM(SUBSTITUTE(E618,CHAR(160),CHAR(32))),Metadata!B$1:D$2632,3,FALSE)</f>
        <v>Discours de la servitude volontaire ou le Contr'un</v>
      </c>
      <c r="H618">
        <f>VLOOKUP(TRIM(SUBSTITUTE(E618,CHAR(160),CHAR(32))),Metadata!B$1:E$2632,4,FALSE)</f>
        <v>1549</v>
      </c>
      <c r="I618" t="s">
        <v>456</v>
      </c>
      <c r="K618" t="str">
        <f>VLOOKUP(TRIM(SUBSTITUTE(E618,CHAR(160),CHAR(32))),Metadata!B$1:H$2632,7,FALSE)</f>
        <v>traite</v>
      </c>
      <c r="L618" t="s">
        <v>4417</v>
      </c>
      <c r="N618" t="str">
        <f>VLOOKUP(TRIM(SUBSTITUTE(E618,CHAR(160),CHAR(32))),Metadata!B$1:J$2632,9,FALSE)</f>
        <v/>
      </c>
      <c r="O618">
        <f>VLOOKUP(TRIM(SUBSTITUTE(E618,CHAR(160),CHAR(32))),Metadata!B$1:K$2632,10,FALSE)</f>
        <v>34645</v>
      </c>
      <c r="P618" s="4" t="s">
        <v>12302</v>
      </c>
      <c r="Q618">
        <v>504</v>
      </c>
      <c r="R618">
        <v>510</v>
      </c>
    </row>
    <row r="619" spans="1:18" hidden="1" x14ac:dyDescent="0.25">
      <c r="A619">
        <v>621</v>
      </c>
      <c r="B619" t="s">
        <v>4354</v>
      </c>
      <c r="C619" t="s">
        <v>799</v>
      </c>
      <c r="D619" t="s">
        <v>47</v>
      </c>
      <c r="E619" t="s">
        <v>8414</v>
      </c>
      <c r="F619" t="str">
        <f>VLOOKUP(TRIM(SUBSTITUTE(E619,CHAR(160),CHAR(32))),Metadata!B$1:C$2632,2,FALSE)</f>
        <v>Volney, C.-F. (Constantin-François), 1757-1820.</v>
      </c>
      <c r="G619" t="str">
        <f>VLOOKUP(TRIM(SUBSTITUTE(E619,CHAR(160),CHAR(32))),Metadata!B$1:D$2632,3,FALSE)</f>
        <v>Voyage en Syrie et en Égypte</v>
      </c>
      <c r="H619">
        <f>VLOOKUP(TRIM(SUBSTITUTE(E619,CHAR(160),CHAR(32))),Metadata!B$1:E$2632,4,FALSE)</f>
        <v>1787</v>
      </c>
      <c r="I619" t="s">
        <v>448</v>
      </c>
      <c r="K619" t="str">
        <f>VLOOKUP(TRIM(SUBSTITUTE(E619,CHAR(160),CHAR(32))),Metadata!B$1:H$2632,7,FALSE)</f>
        <v>recit de voyage</v>
      </c>
      <c r="L619" t="s">
        <v>4870</v>
      </c>
      <c r="N619" t="str">
        <f>VLOOKUP(TRIM(SUBSTITUTE(E619,CHAR(160),CHAR(32))),Metadata!B$1:J$2632,9,FALSE)</f>
        <v>prose</v>
      </c>
      <c r="O619">
        <f>VLOOKUP(TRIM(SUBSTITUTE(E619,CHAR(160),CHAR(32))),Metadata!B$1:K$2632,10,FALSE)</f>
        <v>166253</v>
      </c>
      <c r="P619" s="4" t="s">
        <v>9912</v>
      </c>
      <c r="Q619">
        <v>74</v>
      </c>
      <c r="R619">
        <v>80</v>
      </c>
    </row>
    <row r="620" spans="1:18" hidden="1" x14ac:dyDescent="0.25">
      <c r="A620">
        <v>622</v>
      </c>
      <c r="B620" t="s">
        <v>4354</v>
      </c>
      <c r="C620" t="s">
        <v>799</v>
      </c>
      <c r="D620" t="s">
        <v>47</v>
      </c>
      <c r="E620" t="s">
        <v>8382</v>
      </c>
      <c r="F620" t="str">
        <f>VLOOKUP(TRIM(SUBSTITUTE(E620,CHAR(160),CHAR(32))),Metadata!B$1:C$2632,2,FALSE)</f>
        <v>Rousseau, Jean-Jacques, 1712-1778.</v>
      </c>
      <c r="G620" t="str">
        <f>VLOOKUP(TRIM(SUBSTITUTE(E620,CHAR(160),CHAR(32))),Metadata!B$1:D$2632,3,FALSE)</f>
        <v>Les rêveries du promeneur solitaire</v>
      </c>
      <c r="H620">
        <f>VLOOKUP(TRIM(SUBSTITUTE(E620,CHAR(160),CHAR(32))),Metadata!B$1:E$2632,4,FALSE)</f>
        <v>1778</v>
      </c>
      <c r="I620" t="s">
        <v>448</v>
      </c>
      <c r="K620" t="str">
        <f>VLOOKUP(TRIM(SUBSTITUTE(E620,CHAR(160),CHAR(32))),Metadata!B$1:H$2632,7,FALSE)</f>
        <v>memoires</v>
      </c>
      <c r="L620" t="s">
        <v>4481</v>
      </c>
      <c r="N620" t="str">
        <f>VLOOKUP(TRIM(SUBSTITUTE(E620,CHAR(160),CHAR(32))),Metadata!B$1:J$2632,9,FALSE)</f>
        <v>prose</v>
      </c>
      <c r="O620">
        <f>VLOOKUP(TRIM(SUBSTITUTE(E620,CHAR(160),CHAR(32))),Metadata!B$1:K$2632,10,FALSE)</f>
        <v>44132</v>
      </c>
      <c r="P620" s="4" t="s">
        <v>9913</v>
      </c>
      <c r="Q620">
        <v>122</v>
      </c>
      <c r="R620">
        <v>130</v>
      </c>
    </row>
    <row r="621" spans="1:18" hidden="1" x14ac:dyDescent="0.25">
      <c r="A621">
        <v>623</v>
      </c>
      <c r="B621" t="s">
        <v>4354</v>
      </c>
      <c r="C621" t="s">
        <v>799</v>
      </c>
      <c r="D621" t="s">
        <v>47</v>
      </c>
      <c r="E621" t="s">
        <v>8377</v>
      </c>
      <c r="F621" t="str">
        <f>VLOOKUP(TRIM(SUBSTITUTE(E621,CHAR(160),CHAR(32))),Metadata!B$1:C$2632,2,FALSE)</f>
        <v>Rousseau, Jean-Jacques, 1712-1778.</v>
      </c>
      <c r="G621" t="str">
        <f>VLOOKUP(TRIM(SUBSTITUTE(E621,CHAR(160),CHAR(32))),Metadata!B$1:D$2632,3,FALSE)</f>
        <v>Considérations sur le gouvernement de Pologne</v>
      </c>
      <c r="H621">
        <f>VLOOKUP(TRIM(SUBSTITUTE(E621,CHAR(160),CHAR(32))),Metadata!B$1:E$2632,4,FALSE)</f>
        <v>1771</v>
      </c>
      <c r="I621" t="s">
        <v>448</v>
      </c>
      <c r="K621" t="str">
        <f>VLOOKUP(TRIM(SUBSTITUTE(E621,CHAR(160),CHAR(32))),Metadata!B$1:H$2632,7,FALSE)</f>
        <v>traite ou essai</v>
      </c>
      <c r="L621" t="s">
        <v>4402</v>
      </c>
      <c r="N621" t="str">
        <f>VLOOKUP(TRIM(SUBSTITUTE(E621,CHAR(160),CHAR(32))),Metadata!B$1:J$2632,9,FALSE)</f>
        <v>prose</v>
      </c>
      <c r="O621">
        <f>VLOOKUP(TRIM(SUBSTITUTE(E621,CHAR(160),CHAR(32))),Metadata!B$1:K$2632,10,FALSE)</f>
        <v>36093</v>
      </c>
      <c r="P621" s="4" t="s">
        <v>9914</v>
      </c>
      <c r="Q621">
        <v>85</v>
      </c>
      <c r="R621">
        <v>92</v>
      </c>
    </row>
    <row r="622" spans="1:18" hidden="1" x14ac:dyDescent="0.25">
      <c r="A622">
        <v>624</v>
      </c>
      <c r="B622" t="s">
        <v>4354</v>
      </c>
      <c r="C622" t="s">
        <v>799</v>
      </c>
      <c r="D622" t="s">
        <v>47</v>
      </c>
      <c r="E622" t="s">
        <v>8180</v>
      </c>
      <c r="F622" t="str">
        <f>VLOOKUP(TRIM(SUBSTITUTE(E622,CHAR(160),CHAR(32))),Metadata!B$1:C$2632,2,FALSE)</f>
        <v>Barbier, Edmond Jean Francois, 1689-1771.</v>
      </c>
      <c r="G622" t="str">
        <f>VLOOKUP(TRIM(SUBSTITUTE(E622,CHAR(160),CHAR(32))),Metadata!B$1:D$2632,3,FALSE)</f>
        <v>Chronique de la régence. T. 7-8</v>
      </c>
      <c r="H622">
        <f>VLOOKUP(TRIM(SUBSTITUTE(E622,CHAR(160),CHAR(32))),Metadata!B$1:E$2632,4,FALSE)</f>
        <v>1761</v>
      </c>
      <c r="I622" t="s">
        <v>448</v>
      </c>
      <c r="K622" t="str">
        <f>VLOOKUP(TRIM(SUBSTITUTE(E622,CHAR(160),CHAR(32))),Metadata!B$1:H$2632,7,FALSE)</f>
        <v>memoires</v>
      </c>
      <c r="L622" t="s">
        <v>4481</v>
      </c>
      <c r="N622" t="str">
        <f>VLOOKUP(TRIM(SUBSTITUTE(E622,CHAR(160),CHAR(32))),Metadata!B$1:J$2632,9,FALSE)</f>
        <v>prose</v>
      </c>
      <c r="O622">
        <f>VLOOKUP(TRIM(SUBSTITUTE(E622,CHAR(160),CHAR(32))),Metadata!B$1:K$2632,10,FALSE)</f>
        <v>119691</v>
      </c>
      <c r="P622" s="4" t="s">
        <v>12303</v>
      </c>
      <c r="Q622">
        <v>129</v>
      </c>
      <c r="R622">
        <v>136</v>
      </c>
    </row>
    <row r="623" spans="1:18" hidden="1" x14ac:dyDescent="0.25">
      <c r="A623">
        <v>625</v>
      </c>
      <c r="B623" t="s">
        <v>4354</v>
      </c>
      <c r="C623" t="s">
        <v>799</v>
      </c>
      <c r="D623" t="s">
        <v>47</v>
      </c>
      <c r="E623" t="s">
        <v>8276</v>
      </c>
      <c r="F623" t="str">
        <f>VLOOKUP(TRIM(SUBSTITUTE(E623,CHAR(160),CHAR(32))),Metadata!B$1:C$2632,2,FALSE)</f>
        <v>Helvétius, Claude Adrien, 1715-1771.</v>
      </c>
      <c r="G623" t="str">
        <f>VLOOKUP(TRIM(SUBSTITUTE(E623,CHAR(160),CHAR(32))),Metadata!B$1:D$2632,3,FALSE)</f>
        <v>De l'homme: de ses facultés intellectuelles et de son éducation</v>
      </c>
      <c r="H623">
        <f>VLOOKUP(TRIM(SUBSTITUTE(E623,CHAR(160),CHAR(32))),Metadata!B$1:E$2632,4,FALSE)</f>
        <v>1771</v>
      </c>
      <c r="I623" t="s">
        <v>448</v>
      </c>
      <c r="K623" t="str">
        <f>VLOOKUP(TRIM(SUBSTITUTE(E623,CHAR(160),CHAR(32))),Metadata!B$1:H$2632,7,FALSE)</f>
        <v>traite ou essai</v>
      </c>
      <c r="L623" t="s">
        <v>4402</v>
      </c>
      <c r="N623" t="str">
        <f>VLOOKUP(TRIM(SUBSTITUTE(E623,CHAR(160),CHAR(32))),Metadata!B$1:J$2632,9,FALSE)</f>
        <v>prose</v>
      </c>
      <c r="O623">
        <f>VLOOKUP(TRIM(SUBSTITUTE(E623,CHAR(160),CHAR(32))),Metadata!B$1:K$2632,10,FALSE)</f>
        <v>186613</v>
      </c>
      <c r="P623" s="4" t="s">
        <v>9915</v>
      </c>
      <c r="Q623">
        <v>57</v>
      </c>
      <c r="R623">
        <v>64</v>
      </c>
    </row>
    <row r="624" spans="1:18" hidden="1" x14ac:dyDescent="0.25">
      <c r="A624">
        <v>626</v>
      </c>
      <c r="B624" t="s">
        <v>4354</v>
      </c>
      <c r="C624" t="s">
        <v>799</v>
      </c>
      <c r="D624" t="s">
        <v>47</v>
      </c>
      <c r="E624" t="s">
        <v>8333</v>
      </c>
      <c r="F624" t="str">
        <f>VLOOKUP(TRIM(SUBSTITUTE(E624,CHAR(160),CHAR(32))),Metadata!B$1:C$2632,2,FALSE)</f>
        <v>Mercier, Louis-Sébastien, 1740-1814.</v>
      </c>
      <c r="G624" t="str">
        <f>VLOOKUP(TRIM(SUBSTITUTE(E624,CHAR(160),CHAR(32))),Metadata!B$1:D$2632,3,FALSE)</f>
        <v>Tableau de Paris t. 1</v>
      </c>
      <c r="H624">
        <f>VLOOKUP(TRIM(SUBSTITUTE(E624,CHAR(160),CHAR(32))),Metadata!B$1:E$2632,4,FALSE)</f>
        <v>1782</v>
      </c>
      <c r="I624" t="s">
        <v>448</v>
      </c>
      <c r="K624" t="str">
        <f>VLOOKUP(TRIM(SUBSTITUTE(E624,CHAR(160),CHAR(32))),Metadata!B$1:H$2632,7,FALSE)</f>
        <v>melanges litteraires</v>
      </c>
      <c r="L624" t="s">
        <v>4389</v>
      </c>
      <c r="N624" t="str">
        <f>VLOOKUP(TRIM(SUBSTITUTE(E624,CHAR(160),CHAR(32))),Metadata!B$1:J$2632,9,FALSE)</f>
        <v>prose</v>
      </c>
      <c r="O624">
        <f>VLOOKUP(TRIM(SUBSTITUTE(E624,CHAR(160),CHAR(32))),Metadata!B$1:K$2632,10,FALSE)</f>
        <v>212948</v>
      </c>
      <c r="P624" s="4" t="s">
        <v>12304</v>
      </c>
      <c r="Q624">
        <v>311</v>
      </c>
      <c r="R624">
        <v>317</v>
      </c>
    </row>
    <row r="625" spans="1:18" hidden="1" x14ac:dyDescent="0.25">
      <c r="A625">
        <v>627</v>
      </c>
      <c r="B625" t="s">
        <v>4354</v>
      </c>
      <c r="C625" t="s">
        <v>799</v>
      </c>
      <c r="D625" t="s">
        <v>47</v>
      </c>
      <c r="E625" t="s">
        <v>8364</v>
      </c>
      <c r="F625" t="str">
        <f>VLOOKUP(TRIM(SUBSTITUTE(E625,CHAR(160),CHAR(32))),Metadata!B$1:C$2632,2,FALSE)</f>
        <v>Raynal, abbé (Guillaume-Thomas-François), 1713-1796.</v>
      </c>
      <c r="G625" t="str">
        <f>VLOOKUP(TRIM(SUBSTITUTE(E625,CHAR(160),CHAR(32))),Metadata!B$1:D$2632,3,FALSE)</f>
        <v>Histoire philosophique et politique des établissements et du commerce des Européens dans les deux Indes. T. 6</v>
      </c>
      <c r="H625">
        <f>VLOOKUP(TRIM(SUBSTITUTE(E625,CHAR(160),CHAR(32))),Metadata!B$1:E$2632,4,FALSE)</f>
        <v>1770</v>
      </c>
      <c r="I625" t="s">
        <v>448</v>
      </c>
      <c r="K625" t="str">
        <f>VLOOKUP(TRIM(SUBSTITUTE(E625,CHAR(160),CHAR(32))),Metadata!B$1:H$2632,7,FALSE)</f>
        <v>traite ou essai</v>
      </c>
      <c r="L625" t="s">
        <v>4402</v>
      </c>
      <c r="N625" t="str">
        <f>VLOOKUP(TRIM(SUBSTITUTE(E625,CHAR(160),CHAR(32))),Metadata!B$1:J$2632,9,FALSE)</f>
        <v>prose</v>
      </c>
      <c r="O625">
        <f>VLOOKUP(TRIM(SUBSTITUTE(E625,CHAR(160),CHAR(32))),Metadata!B$1:K$2632,10,FALSE)</f>
        <v>123544</v>
      </c>
      <c r="P625" s="4" t="s">
        <v>9916</v>
      </c>
      <c r="Q625">
        <v>200</v>
      </c>
      <c r="R625">
        <v>206</v>
      </c>
    </row>
    <row r="626" spans="1:18" hidden="1" x14ac:dyDescent="0.25">
      <c r="A626">
        <v>628</v>
      </c>
      <c r="B626" t="s">
        <v>4354</v>
      </c>
      <c r="C626" t="s">
        <v>799</v>
      </c>
      <c r="D626" t="s">
        <v>47</v>
      </c>
      <c r="E626" t="s">
        <v>8385</v>
      </c>
      <c r="F626" t="str">
        <f>VLOOKUP(TRIM(SUBSTITUTE(E626,CHAR(160),CHAR(32))),Metadata!B$1:C$2632,2,FALSE)</f>
        <v>Rousseau, Jean-Jacques, 1712-1778.</v>
      </c>
      <c r="G626" t="str">
        <f>VLOOKUP(TRIM(SUBSTITUTE(E626,CHAR(160),CHAR(32))),Metadata!B$1:D$2632,3,FALSE)</f>
        <v>Rousseau juge de Jean-Jacques, Dialogues</v>
      </c>
      <c r="H626">
        <f>VLOOKUP(TRIM(SUBSTITUTE(E626,CHAR(160),CHAR(32))),Metadata!B$1:E$2632,4,FALSE)</f>
        <v>1776</v>
      </c>
      <c r="I626" t="s">
        <v>448</v>
      </c>
      <c r="K626" t="str">
        <f>VLOOKUP(TRIM(SUBSTITUTE(E626,CHAR(160),CHAR(32))),Metadata!B$1:H$2632,7,FALSE)</f>
        <v>memoires</v>
      </c>
      <c r="L626" t="s">
        <v>4481</v>
      </c>
      <c r="N626" t="str">
        <f>VLOOKUP(TRIM(SUBSTITUTE(E626,CHAR(160),CHAR(32))),Metadata!B$1:J$2632,9,FALSE)</f>
        <v>prose</v>
      </c>
      <c r="O626">
        <f>VLOOKUP(TRIM(SUBSTITUTE(E626,CHAR(160),CHAR(32))),Metadata!B$1:K$2632,10,FALSE)</f>
        <v>128799</v>
      </c>
      <c r="P626" s="4" t="s">
        <v>9917</v>
      </c>
      <c r="Q626">
        <v>182</v>
      </c>
      <c r="R626">
        <v>188</v>
      </c>
    </row>
    <row r="627" spans="1:18" hidden="1" x14ac:dyDescent="0.25">
      <c r="A627">
        <v>629</v>
      </c>
      <c r="B627" t="s">
        <v>4354</v>
      </c>
      <c r="C627" t="s">
        <v>799</v>
      </c>
      <c r="D627" t="s">
        <v>47</v>
      </c>
      <c r="E627" t="s">
        <v>5393</v>
      </c>
      <c r="F627" t="str">
        <f>VLOOKUP(TRIM(SUBSTITUTE(E627,CHAR(160),CHAR(32))),Metadata!B$1:C$2632,2,FALSE)</f>
        <v>Rousseau, Jean-Jacques, 1712-1778.</v>
      </c>
      <c r="G627" t="str">
        <f>VLOOKUP(TRIM(SUBSTITUTE(E627,CHAR(160),CHAR(32))),Metadata!B$1:D$2632,3,FALSE)</f>
        <v>Projet de constitution pour la Corse</v>
      </c>
      <c r="H627">
        <f>VLOOKUP(TRIM(SUBSTITUTE(E627,CHAR(160),CHAR(32))),Metadata!B$1:E$2632,4,FALSE)</f>
        <v>1763</v>
      </c>
      <c r="I627" t="s">
        <v>448</v>
      </c>
      <c r="K627" t="str">
        <f>VLOOKUP(TRIM(SUBSTITUTE(E627,CHAR(160),CHAR(32))),Metadata!B$1:H$2632,7,FALSE)</f>
        <v>traite</v>
      </c>
      <c r="L627" t="s">
        <v>4417</v>
      </c>
      <c r="N627" t="str">
        <f>VLOOKUP(TRIM(SUBSTITUTE(E627,CHAR(160),CHAR(32))),Metadata!B$1:J$2632,9,FALSE)</f>
        <v/>
      </c>
      <c r="O627">
        <f>VLOOKUP(TRIM(SUBSTITUTE(E627,CHAR(160),CHAR(32))),Metadata!B$1:K$2632,10,FALSE)</f>
        <v>20072</v>
      </c>
      <c r="P627" s="4" t="s">
        <v>9918</v>
      </c>
      <c r="Q627">
        <v>74</v>
      </c>
      <c r="R627">
        <v>81</v>
      </c>
    </row>
    <row r="628" spans="1:18" hidden="1" x14ac:dyDescent="0.25">
      <c r="A628">
        <v>630</v>
      </c>
      <c r="B628" t="s">
        <v>4354</v>
      </c>
      <c r="C628" t="s">
        <v>799</v>
      </c>
      <c r="D628" t="s">
        <v>47</v>
      </c>
      <c r="E628" t="s">
        <v>8240</v>
      </c>
      <c r="F628" t="str">
        <f>VLOOKUP(TRIM(SUBSTITUTE(E628,CHAR(160),CHAR(32))),Metadata!B$1:C$2632,2,FALSE)</f>
        <v>Diderot, Denis, 1713-1784.</v>
      </c>
      <c r="G628" t="str">
        <f>VLOOKUP(TRIM(SUBSTITUTE(E628,CHAR(160),CHAR(32))),Metadata!B$1:D$2632,3,FALSE)</f>
        <v>Lettres à Sophie Volland</v>
      </c>
      <c r="H628">
        <f>VLOOKUP(TRIM(SUBSTITUTE(E628,CHAR(160),CHAR(32))),Metadata!B$1:E$2632,4,FALSE)</f>
        <v>1774</v>
      </c>
      <c r="I628" t="s">
        <v>448</v>
      </c>
      <c r="K628" t="str">
        <f>VLOOKUP(TRIM(SUBSTITUTE(E628,CHAR(160),CHAR(32))),Metadata!B$1:H$2632,7,FALSE)</f>
        <v>correspondance</v>
      </c>
      <c r="L628" t="s">
        <v>4542</v>
      </c>
      <c r="N628" t="str">
        <f>VLOOKUP(TRIM(SUBSTITUTE(E628,CHAR(160),CHAR(32))),Metadata!B$1:J$2632,9,FALSE)</f>
        <v>prose</v>
      </c>
      <c r="O628">
        <f>VLOOKUP(TRIM(SUBSTITUTE(E628,CHAR(160),CHAR(32))),Metadata!B$1:K$2632,10,FALSE)</f>
        <v>167497</v>
      </c>
      <c r="P628" s="4" t="s">
        <v>9919</v>
      </c>
      <c r="Q628">
        <v>237</v>
      </c>
      <c r="R628">
        <v>243</v>
      </c>
    </row>
    <row r="629" spans="1:18" hidden="1" x14ac:dyDescent="0.25">
      <c r="A629">
        <v>631</v>
      </c>
      <c r="B629" t="s">
        <v>4354</v>
      </c>
      <c r="C629" t="s">
        <v>799</v>
      </c>
      <c r="D629" t="s">
        <v>47</v>
      </c>
      <c r="E629" t="s">
        <v>8333</v>
      </c>
      <c r="F629" t="str">
        <f>VLOOKUP(TRIM(SUBSTITUTE(E629,CHAR(160),CHAR(32))),Metadata!B$1:C$2632,2,FALSE)</f>
        <v>Mercier, Louis-Sébastien, 1740-1814.</v>
      </c>
      <c r="G629" t="str">
        <f>VLOOKUP(TRIM(SUBSTITUTE(E629,CHAR(160),CHAR(32))),Metadata!B$1:D$2632,3,FALSE)</f>
        <v>Tableau de Paris t. 1</v>
      </c>
      <c r="H629">
        <f>VLOOKUP(TRIM(SUBSTITUTE(E629,CHAR(160),CHAR(32))),Metadata!B$1:E$2632,4,FALSE)</f>
        <v>1782</v>
      </c>
      <c r="I629" t="s">
        <v>448</v>
      </c>
      <c r="K629" t="str">
        <f>VLOOKUP(TRIM(SUBSTITUTE(E629,CHAR(160),CHAR(32))),Metadata!B$1:H$2632,7,FALSE)</f>
        <v>melanges litteraires</v>
      </c>
      <c r="L629" t="s">
        <v>4389</v>
      </c>
      <c r="N629" t="str">
        <f>VLOOKUP(TRIM(SUBSTITUTE(E629,CHAR(160),CHAR(32))),Metadata!B$1:J$2632,9,FALSE)</f>
        <v>prose</v>
      </c>
      <c r="O629">
        <f>VLOOKUP(TRIM(SUBSTITUTE(E629,CHAR(160),CHAR(32))),Metadata!B$1:K$2632,10,FALSE)</f>
        <v>212948</v>
      </c>
      <c r="P629" s="4" t="s">
        <v>9920</v>
      </c>
      <c r="Q629">
        <v>83</v>
      </c>
      <c r="R629">
        <v>90</v>
      </c>
    </row>
    <row r="630" spans="1:18" hidden="1" x14ac:dyDescent="0.25">
      <c r="A630">
        <v>632</v>
      </c>
      <c r="B630" t="s">
        <v>4354</v>
      </c>
      <c r="C630" t="s">
        <v>799</v>
      </c>
      <c r="D630" t="s">
        <v>47</v>
      </c>
      <c r="E630" t="s">
        <v>8385</v>
      </c>
      <c r="F630" t="str">
        <f>VLOOKUP(TRIM(SUBSTITUTE(E630,CHAR(160),CHAR(32))),Metadata!B$1:C$2632,2,FALSE)</f>
        <v>Rousseau, Jean-Jacques, 1712-1778.</v>
      </c>
      <c r="G630" t="str">
        <f>VLOOKUP(TRIM(SUBSTITUTE(E630,CHAR(160),CHAR(32))),Metadata!B$1:D$2632,3,FALSE)</f>
        <v>Rousseau juge de Jean-Jacques, Dialogues</v>
      </c>
      <c r="H630">
        <f>VLOOKUP(TRIM(SUBSTITUTE(E630,CHAR(160),CHAR(32))),Metadata!B$1:E$2632,4,FALSE)</f>
        <v>1776</v>
      </c>
      <c r="I630" t="s">
        <v>448</v>
      </c>
      <c r="K630" t="str">
        <f>VLOOKUP(TRIM(SUBSTITUTE(E630,CHAR(160),CHAR(32))),Metadata!B$1:H$2632,7,FALSE)</f>
        <v>memoires</v>
      </c>
      <c r="L630" t="s">
        <v>4481</v>
      </c>
      <c r="N630" t="str">
        <f>VLOOKUP(TRIM(SUBSTITUTE(E630,CHAR(160),CHAR(32))),Metadata!B$1:J$2632,9,FALSE)</f>
        <v>prose</v>
      </c>
      <c r="O630">
        <f>VLOOKUP(TRIM(SUBSTITUTE(E630,CHAR(160),CHAR(32))),Metadata!B$1:K$2632,10,FALSE)</f>
        <v>128799</v>
      </c>
      <c r="P630" s="4" t="s">
        <v>12305</v>
      </c>
      <c r="Q630">
        <v>112</v>
      </c>
      <c r="R630">
        <v>118</v>
      </c>
    </row>
    <row r="631" spans="1:18" hidden="1" x14ac:dyDescent="0.25">
      <c r="A631">
        <v>633</v>
      </c>
      <c r="B631" t="s">
        <v>4354</v>
      </c>
      <c r="C631" t="s">
        <v>799</v>
      </c>
      <c r="D631" t="s">
        <v>47</v>
      </c>
      <c r="E631" t="s">
        <v>5722</v>
      </c>
      <c r="F631" t="str">
        <f>VLOOKUP(TRIM(SUBSTITUTE(E631,CHAR(160),CHAR(32))),Metadata!B$1:C$2632,2,FALSE)</f>
        <v>Bonaparte, Napoléon, 1769-1821.</v>
      </c>
      <c r="G631" t="str">
        <f>VLOOKUP(TRIM(SUBSTITUTE(E631,CHAR(160),CHAR(32))),Metadata!B$1:D$2632,3,FALSE)</f>
        <v>Oeuvres de Napoléon Bonaparte, Tome 2</v>
      </c>
      <c r="H631">
        <f>VLOOKUP(TRIM(SUBSTITUTE(E631,CHAR(160),CHAR(32))),Metadata!B$1:E$2632,4,FALSE)</f>
        <v>1797</v>
      </c>
      <c r="I631" t="s">
        <v>448</v>
      </c>
      <c r="K631" t="str">
        <f>VLOOKUP(TRIM(SUBSTITUTE(E631,CHAR(160),CHAR(32))),Metadata!B$1:H$2632,7,FALSE)</f>
        <v>correspondance</v>
      </c>
      <c r="L631" t="s">
        <v>4542</v>
      </c>
      <c r="N631" t="str">
        <f>VLOOKUP(TRIM(SUBSTITUTE(E631,CHAR(160),CHAR(32))),Metadata!B$1:J$2632,9,FALSE)</f>
        <v/>
      </c>
      <c r="O631">
        <f>VLOOKUP(TRIM(SUBSTITUTE(E631,CHAR(160),CHAR(32))),Metadata!B$1:K$2632,10,FALSE)</f>
        <v>139563</v>
      </c>
      <c r="P631" s="4" t="s">
        <v>9921</v>
      </c>
      <c r="Q631">
        <v>48</v>
      </c>
      <c r="R631">
        <v>54</v>
      </c>
    </row>
    <row r="632" spans="1:18" hidden="1" x14ac:dyDescent="0.25">
      <c r="A632">
        <v>634</v>
      </c>
      <c r="B632" t="s">
        <v>4354</v>
      </c>
      <c r="C632" t="s">
        <v>799</v>
      </c>
      <c r="D632" t="s">
        <v>47</v>
      </c>
      <c r="E632" t="s">
        <v>8333</v>
      </c>
      <c r="F632" t="str">
        <f>VLOOKUP(TRIM(SUBSTITUTE(E632,CHAR(160),CHAR(32))),Metadata!B$1:C$2632,2,FALSE)</f>
        <v>Mercier, Louis-Sébastien, 1740-1814.</v>
      </c>
      <c r="G632" t="str">
        <f>VLOOKUP(TRIM(SUBSTITUTE(E632,CHAR(160),CHAR(32))),Metadata!B$1:D$2632,3,FALSE)</f>
        <v>Tableau de Paris t. 1</v>
      </c>
      <c r="H632">
        <f>VLOOKUP(TRIM(SUBSTITUTE(E632,CHAR(160),CHAR(32))),Metadata!B$1:E$2632,4,FALSE)</f>
        <v>1782</v>
      </c>
      <c r="I632" t="s">
        <v>448</v>
      </c>
      <c r="K632" t="str">
        <f>VLOOKUP(TRIM(SUBSTITUTE(E632,CHAR(160),CHAR(32))),Metadata!B$1:H$2632,7,FALSE)</f>
        <v>melanges litteraires</v>
      </c>
      <c r="L632" t="s">
        <v>4389</v>
      </c>
      <c r="N632" t="str">
        <f>VLOOKUP(TRIM(SUBSTITUTE(E632,CHAR(160),CHAR(32))),Metadata!B$1:J$2632,9,FALSE)</f>
        <v>prose</v>
      </c>
      <c r="O632">
        <f>VLOOKUP(TRIM(SUBSTITUTE(E632,CHAR(160),CHAR(32))),Metadata!B$1:K$2632,10,FALSE)</f>
        <v>212948</v>
      </c>
      <c r="P632" s="4" t="s">
        <v>9922</v>
      </c>
      <c r="Q632">
        <v>15</v>
      </c>
      <c r="R632">
        <v>21</v>
      </c>
    </row>
    <row r="633" spans="1:18" hidden="1" x14ac:dyDescent="0.25">
      <c r="A633">
        <v>635</v>
      </c>
      <c r="B633" t="s">
        <v>4354</v>
      </c>
      <c r="C633" t="s">
        <v>799</v>
      </c>
      <c r="D633" t="s">
        <v>47</v>
      </c>
      <c r="E633" t="s">
        <v>8279</v>
      </c>
      <c r="F633" t="str">
        <f>VLOOKUP(TRIM(SUBSTITUTE(E633,CHAR(160),CHAR(32))),Metadata!B$1:C$2632,2,FALSE)</f>
        <v>Holbach, Paul Henri Thiry, baron d', 1723-1789.</v>
      </c>
      <c r="G633" t="str">
        <f>VLOOKUP(TRIM(SUBSTITUTE(E633,CHAR(160),CHAR(32))),Metadata!B$1:D$2632,3,FALSE)</f>
        <v>Système de la nature, ou, Des loix du monde physique du monde moral</v>
      </c>
      <c r="H633">
        <f>VLOOKUP(TRIM(SUBSTITUTE(E633,CHAR(160),CHAR(32))),Metadata!B$1:E$2632,4,FALSE)</f>
        <v>1770</v>
      </c>
      <c r="I633" t="s">
        <v>448</v>
      </c>
      <c r="K633" t="str">
        <f>VLOOKUP(TRIM(SUBSTITUTE(E633,CHAR(160),CHAR(32))),Metadata!B$1:H$2632,7,FALSE)</f>
        <v>traite ou essai</v>
      </c>
      <c r="L633" t="s">
        <v>4402</v>
      </c>
      <c r="N633" t="str">
        <f>VLOOKUP(TRIM(SUBSTITUTE(E633,CHAR(160),CHAR(32))),Metadata!B$1:J$2632,9,FALSE)</f>
        <v>prose</v>
      </c>
      <c r="O633">
        <f>VLOOKUP(TRIM(SUBSTITUTE(E633,CHAR(160),CHAR(32))),Metadata!B$1:K$2632,10,FALSE)</f>
        <v>215107</v>
      </c>
      <c r="P633" s="4" t="s">
        <v>9923</v>
      </c>
      <c r="Q633">
        <v>211</v>
      </c>
      <c r="R633">
        <v>217</v>
      </c>
    </row>
    <row r="634" spans="1:18" hidden="1" x14ac:dyDescent="0.25">
      <c r="A634">
        <v>636</v>
      </c>
      <c r="B634" t="s">
        <v>4354</v>
      </c>
      <c r="C634" t="s">
        <v>799</v>
      </c>
      <c r="D634" t="s">
        <v>47</v>
      </c>
      <c r="E634" t="s">
        <v>8277</v>
      </c>
      <c r="F634" t="str">
        <f>VLOOKUP(TRIM(SUBSTITUTE(E634,CHAR(160),CHAR(32))),Metadata!B$1:C$2632,2,FALSE)</f>
        <v>Holbach, Paul Henri Thiry, baron d', 1723-1789.</v>
      </c>
      <c r="G634" t="str">
        <f>VLOOKUP(TRIM(SUBSTITUTE(E634,CHAR(160),CHAR(32))),Metadata!B$1:D$2632,3,FALSE)</f>
        <v>La morale universelle, ou, Les devoirs de l'homme fondés sur sa nature.</v>
      </c>
      <c r="H634">
        <f>VLOOKUP(TRIM(SUBSTITUTE(E634,CHAR(160),CHAR(32))),Metadata!B$1:E$2632,4,FALSE)</f>
        <v>1776</v>
      </c>
      <c r="I634" t="s">
        <v>448</v>
      </c>
      <c r="K634" t="str">
        <f>VLOOKUP(TRIM(SUBSTITUTE(E634,CHAR(160),CHAR(32))),Metadata!B$1:H$2632,7,FALSE)</f>
        <v>traite ou essai</v>
      </c>
      <c r="L634" t="s">
        <v>4402</v>
      </c>
      <c r="N634" t="str">
        <f>VLOOKUP(TRIM(SUBSTITUTE(E634,CHAR(160),CHAR(32))),Metadata!B$1:J$2632,9,FALSE)</f>
        <v>prose</v>
      </c>
      <c r="O634">
        <f>VLOOKUP(TRIM(SUBSTITUTE(E634,CHAR(160),CHAR(32))),Metadata!B$1:K$2632,10,FALSE)</f>
        <v>217026</v>
      </c>
      <c r="P634" s="4" t="s">
        <v>9109</v>
      </c>
      <c r="Q634">
        <v>156</v>
      </c>
      <c r="R634">
        <v>164</v>
      </c>
    </row>
    <row r="635" spans="1:18" hidden="1" x14ac:dyDescent="0.25">
      <c r="A635">
        <v>637</v>
      </c>
      <c r="B635" t="s">
        <v>4354</v>
      </c>
      <c r="C635" t="s">
        <v>799</v>
      </c>
      <c r="D635" t="s">
        <v>47</v>
      </c>
      <c r="E635" t="s">
        <v>8228</v>
      </c>
      <c r="F635" t="str">
        <f>VLOOKUP(TRIM(SUBSTITUTE(E635,CHAR(160),CHAR(32))),Metadata!B$1:C$2632,2,FALSE)</f>
        <v>Diderot, Denis, 1713-1784.</v>
      </c>
      <c r="G635" t="str">
        <f>VLOOKUP(TRIM(SUBSTITUTE(E635,CHAR(160),CHAR(32))),Metadata!B$1:D$2632,3,FALSE)</f>
        <v>Correspondance. t.11</v>
      </c>
      <c r="H635">
        <f>VLOOKUP(TRIM(SUBSTITUTE(E635,CHAR(160),CHAR(32))),Metadata!B$1:E$2632,4,FALSE)</f>
        <v>1771</v>
      </c>
      <c r="I635" t="s">
        <v>448</v>
      </c>
      <c r="K635" t="str">
        <f>VLOOKUP(TRIM(SUBSTITUTE(E635,CHAR(160),CHAR(32))),Metadata!B$1:H$2632,7,FALSE)</f>
        <v>correspondance</v>
      </c>
      <c r="L635" t="s">
        <v>4542</v>
      </c>
      <c r="N635" t="str">
        <f>VLOOKUP(TRIM(SUBSTITUTE(E635,CHAR(160),CHAR(32))),Metadata!B$1:J$2632,9,FALSE)</f>
        <v>prose</v>
      </c>
      <c r="O635">
        <f>VLOOKUP(TRIM(SUBSTITUTE(E635,CHAR(160),CHAR(32))),Metadata!B$1:K$2632,10,FALSE)</f>
        <v>30164</v>
      </c>
      <c r="P635" s="4" t="s">
        <v>9924</v>
      </c>
      <c r="Q635">
        <v>49</v>
      </c>
      <c r="R635">
        <v>56</v>
      </c>
    </row>
    <row r="636" spans="1:18" hidden="1" x14ac:dyDescent="0.25">
      <c r="A636">
        <v>638</v>
      </c>
      <c r="B636" t="s">
        <v>4354</v>
      </c>
      <c r="C636" t="s">
        <v>799</v>
      </c>
      <c r="D636" t="s">
        <v>47</v>
      </c>
      <c r="E636" t="s">
        <v>8391</v>
      </c>
      <c r="F636" t="str">
        <f>VLOOKUP(TRIM(SUBSTITUTE(E636,CHAR(160),CHAR(32))),Metadata!B$1:C$2632,2,FALSE)</f>
        <v>Saint-Pierre, Bernardin de, 1737-1814.</v>
      </c>
      <c r="G636" t="str">
        <f>VLOOKUP(TRIM(SUBSTITUTE(E636,CHAR(160),CHAR(32))),Metadata!B$1:D$2632,3,FALSE)</f>
        <v>Études de la nature, T. 3</v>
      </c>
      <c r="H636">
        <f>VLOOKUP(TRIM(SUBSTITUTE(E636,CHAR(160),CHAR(32))),Metadata!B$1:E$2632,4,FALSE)</f>
        <v>1784</v>
      </c>
      <c r="I636" t="s">
        <v>448</v>
      </c>
      <c r="K636" t="str">
        <f>VLOOKUP(TRIM(SUBSTITUTE(E636,CHAR(160),CHAR(32))),Metadata!B$1:H$2632,7,FALSE)</f>
        <v>traite ou essai</v>
      </c>
      <c r="L636" t="s">
        <v>4402</v>
      </c>
      <c r="N636" t="str">
        <f>VLOOKUP(TRIM(SUBSTITUTE(E636,CHAR(160),CHAR(32))),Metadata!B$1:J$2632,9,FALSE)</f>
        <v>prose</v>
      </c>
      <c r="O636">
        <f>VLOOKUP(TRIM(SUBSTITUTE(E636,CHAR(160),CHAR(32))),Metadata!B$1:K$2632,10,FALSE)</f>
        <v>115428</v>
      </c>
      <c r="P636" s="4" t="s">
        <v>9925</v>
      </c>
      <c r="Q636">
        <v>95</v>
      </c>
      <c r="R636">
        <v>102</v>
      </c>
    </row>
    <row r="637" spans="1:18" hidden="1" x14ac:dyDescent="0.25">
      <c r="A637">
        <v>639</v>
      </c>
      <c r="B637" t="s">
        <v>4354</v>
      </c>
      <c r="C637" t="s">
        <v>799</v>
      </c>
      <c r="D637" t="s">
        <v>47</v>
      </c>
      <c r="E637" t="s">
        <v>8333</v>
      </c>
      <c r="F637" t="str">
        <f>VLOOKUP(TRIM(SUBSTITUTE(E637,CHAR(160),CHAR(32))),Metadata!B$1:C$2632,2,FALSE)</f>
        <v>Mercier, Louis-Sébastien, 1740-1814.</v>
      </c>
      <c r="G637" t="str">
        <f>VLOOKUP(TRIM(SUBSTITUTE(E637,CHAR(160),CHAR(32))),Metadata!B$1:D$2632,3,FALSE)</f>
        <v>Tableau de Paris t. 1</v>
      </c>
      <c r="H637">
        <f>VLOOKUP(TRIM(SUBSTITUTE(E637,CHAR(160),CHAR(32))),Metadata!B$1:E$2632,4,FALSE)</f>
        <v>1782</v>
      </c>
      <c r="I637" t="s">
        <v>448</v>
      </c>
      <c r="K637" t="str">
        <f>VLOOKUP(TRIM(SUBSTITUTE(E637,CHAR(160),CHAR(32))),Metadata!B$1:H$2632,7,FALSE)</f>
        <v>melanges litteraires</v>
      </c>
      <c r="L637" t="s">
        <v>4389</v>
      </c>
      <c r="N637" t="str">
        <f>VLOOKUP(TRIM(SUBSTITUTE(E637,CHAR(160),CHAR(32))),Metadata!B$1:J$2632,9,FALSE)</f>
        <v>prose</v>
      </c>
      <c r="O637">
        <f>VLOOKUP(TRIM(SUBSTITUTE(E637,CHAR(160),CHAR(32))),Metadata!B$1:K$2632,10,FALSE)</f>
        <v>212948</v>
      </c>
      <c r="P637" s="4" t="s">
        <v>9926</v>
      </c>
      <c r="Q637">
        <v>69</v>
      </c>
      <c r="R637">
        <v>77</v>
      </c>
    </row>
    <row r="638" spans="1:18" hidden="1" x14ac:dyDescent="0.25">
      <c r="A638">
        <v>640</v>
      </c>
      <c r="B638" t="s">
        <v>4354</v>
      </c>
      <c r="C638" t="s">
        <v>799</v>
      </c>
      <c r="D638" t="s">
        <v>47</v>
      </c>
      <c r="E638" t="s">
        <v>8334</v>
      </c>
      <c r="F638" t="str">
        <f>VLOOKUP(TRIM(SUBSTITUTE(E638,CHAR(160),CHAR(32))),Metadata!B$1:C$2632,2,FALSE)</f>
        <v>Mercier, Louis-Sébastien, 1740-1814.</v>
      </c>
      <c r="G638" t="str">
        <f>VLOOKUP(TRIM(SUBSTITUTE(E638,CHAR(160),CHAR(32))),Metadata!B$1:D$2632,3,FALSE)</f>
        <v>Tableau de Paris t. 5</v>
      </c>
      <c r="H638">
        <f>VLOOKUP(TRIM(SUBSTITUTE(E638,CHAR(160),CHAR(32))),Metadata!B$1:E$2632,4,FALSE)</f>
        <v>1783</v>
      </c>
      <c r="I638" t="s">
        <v>448</v>
      </c>
      <c r="K638" t="str">
        <f>VLOOKUP(TRIM(SUBSTITUTE(E638,CHAR(160),CHAR(32))),Metadata!B$1:H$2632,7,FALSE)</f>
        <v>melanges litteraires</v>
      </c>
      <c r="L638" t="s">
        <v>4389</v>
      </c>
      <c r="N638" t="str">
        <f>VLOOKUP(TRIM(SUBSTITUTE(E638,CHAR(160),CHAR(32))),Metadata!B$1:J$2632,9,FALSE)</f>
        <v>prose</v>
      </c>
      <c r="O638">
        <f>VLOOKUP(TRIM(SUBSTITUTE(E638,CHAR(160),CHAR(32))),Metadata!B$1:K$2632,10,FALSE)</f>
        <v>217445</v>
      </c>
      <c r="P638" s="4" t="s">
        <v>9927</v>
      </c>
      <c r="Q638">
        <v>177</v>
      </c>
      <c r="R638">
        <v>183</v>
      </c>
    </row>
    <row r="639" spans="1:18" hidden="1" x14ac:dyDescent="0.25">
      <c r="A639">
        <v>641</v>
      </c>
      <c r="B639" t="s">
        <v>4354</v>
      </c>
      <c r="C639" t="s">
        <v>799</v>
      </c>
      <c r="D639" t="s">
        <v>47</v>
      </c>
      <c r="E639" t="s">
        <v>6588</v>
      </c>
      <c r="F639" t="str">
        <f>VLOOKUP(TRIM(SUBSTITUTE(E639,CHAR(160),CHAR(32))),Metadata!B$1:C$2632,2,FALSE)</f>
        <v>Le Bon, Gustave, 1841-1931.</v>
      </c>
      <c r="G639" t="str">
        <f>VLOOKUP(TRIM(SUBSTITUTE(E639,CHAR(160),CHAR(32))),Metadata!B$1:D$2632,3,FALSE)</f>
        <v>L'homme et les sociétés. Leurs origines et leur développement (Deuxième partie).</v>
      </c>
      <c r="H639">
        <f>VLOOKUP(TRIM(SUBSTITUTE(E639,CHAR(160),CHAR(32))),Metadata!B$1:E$2632,4,FALSE)</f>
        <v>1881</v>
      </c>
      <c r="I639" t="s">
        <v>450</v>
      </c>
      <c r="K639" t="str">
        <f>VLOOKUP(TRIM(SUBSTITUTE(E639,CHAR(160),CHAR(32))),Metadata!B$1:H$2632,7,FALSE)</f>
        <v>traite</v>
      </c>
      <c r="L639" t="s">
        <v>4417</v>
      </c>
      <c r="N639" t="str">
        <f>VLOOKUP(TRIM(SUBSTITUTE(E639,CHAR(160),CHAR(32))),Metadata!B$1:J$2632,9,FALSE)</f>
        <v/>
      </c>
      <c r="O639">
        <f>VLOOKUP(TRIM(SUBSTITUTE(E639,CHAR(160),CHAR(32))),Metadata!B$1:K$2632,10,FALSE)</f>
        <v>163801</v>
      </c>
      <c r="P639" s="4" t="s">
        <v>9110</v>
      </c>
      <c r="Q639">
        <v>66</v>
      </c>
      <c r="R639">
        <v>72</v>
      </c>
    </row>
    <row r="640" spans="1:18" hidden="1" x14ac:dyDescent="0.25">
      <c r="A640">
        <v>642</v>
      </c>
      <c r="B640" t="s">
        <v>4354</v>
      </c>
      <c r="C640" t="s">
        <v>799</v>
      </c>
      <c r="D640" t="s">
        <v>47</v>
      </c>
      <c r="E640" t="s">
        <v>5800</v>
      </c>
      <c r="F640" t="str">
        <f>VLOOKUP(TRIM(SUBSTITUTE(E640,CHAR(160),CHAR(32))),Metadata!B$1:C$2632,2,FALSE)</f>
        <v>Fourier, Charles, 1772-1837.</v>
      </c>
      <c r="G640" t="str">
        <f>VLOOKUP(TRIM(SUBSTITUTE(E640,CHAR(160),CHAR(32))),Metadata!B$1:D$2632,3,FALSE)</f>
        <v>Théorie des quatre mouvements, 2e partie</v>
      </c>
      <c r="H640">
        <f>VLOOKUP(TRIM(SUBSTITUTE(E640,CHAR(160),CHAR(32))),Metadata!B$1:E$2632,4,FALSE)</f>
        <v>1808</v>
      </c>
      <c r="I640" t="s">
        <v>450</v>
      </c>
      <c r="K640" t="str">
        <f>VLOOKUP(TRIM(SUBSTITUTE(E640,CHAR(160),CHAR(32))),Metadata!B$1:H$2632,7,FALSE)</f>
        <v>traite</v>
      </c>
      <c r="L640" t="s">
        <v>4417</v>
      </c>
      <c r="N640" t="str">
        <f>VLOOKUP(TRIM(SUBSTITUTE(E640,CHAR(160),CHAR(32))),Metadata!B$1:J$2632,9,FALSE)</f>
        <v/>
      </c>
      <c r="O640">
        <f>VLOOKUP(TRIM(SUBSTITUTE(E640,CHAR(160),CHAR(32))),Metadata!B$1:K$2632,10,FALSE)</f>
        <v>86131</v>
      </c>
      <c r="P640" s="4" t="s">
        <v>12306</v>
      </c>
      <c r="Q640">
        <v>136</v>
      </c>
      <c r="R640">
        <v>143</v>
      </c>
    </row>
    <row r="641" spans="1:18" hidden="1" x14ac:dyDescent="0.25">
      <c r="A641">
        <v>643</v>
      </c>
      <c r="B641" t="s">
        <v>4354</v>
      </c>
      <c r="C641" t="s">
        <v>799</v>
      </c>
      <c r="D641" t="s">
        <v>47</v>
      </c>
      <c r="E641" t="s">
        <v>6419</v>
      </c>
      <c r="F641" t="str">
        <f>VLOOKUP(TRIM(SUBSTITUTE(E641,CHAR(160),CHAR(32))),Metadata!B$1:C$2632,2,FALSE)</f>
        <v>Verne, Jules, 1828-1905.</v>
      </c>
      <c r="G641" t="str">
        <f>VLOOKUP(TRIM(SUBSTITUTE(E641,CHAR(160),CHAR(32))),Metadata!B$1:D$2632,3,FALSE)</f>
        <v>De la terre à la lune</v>
      </c>
      <c r="H641">
        <f>VLOOKUP(TRIM(SUBSTITUTE(E641,CHAR(160),CHAR(32))),Metadata!B$1:E$2632,4,FALSE)</f>
        <v>1865</v>
      </c>
      <c r="I641" t="s">
        <v>450</v>
      </c>
      <c r="K641" t="str">
        <f>VLOOKUP(TRIM(SUBSTITUTE(E641,CHAR(160),CHAR(32))),Metadata!B$1:H$2632,7,FALSE)</f>
        <v>roman</v>
      </c>
      <c r="L641" t="s">
        <v>4378</v>
      </c>
      <c r="N641" t="str">
        <f>VLOOKUP(TRIM(SUBSTITUTE(E641,CHAR(160),CHAR(32))),Metadata!B$1:J$2632,9,FALSE)</f>
        <v/>
      </c>
      <c r="O641">
        <f>VLOOKUP(TRIM(SUBSTITUTE(E641,CHAR(160),CHAR(32))),Metadata!B$1:K$2632,10,FALSE)</f>
        <v>57404</v>
      </c>
      <c r="P641" s="4" t="s">
        <v>9928</v>
      </c>
      <c r="Q641">
        <v>22</v>
      </c>
      <c r="R641">
        <v>28</v>
      </c>
    </row>
    <row r="642" spans="1:18" hidden="1" x14ac:dyDescent="0.25">
      <c r="A642">
        <v>644</v>
      </c>
      <c r="B642" t="s">
        <v>4354</v>
      </c>
      <c r="C642" t="s">
        <v>799</v>
      </c>
      <c r="D642" t="s">
        <v>47</v>
      </c>
      <c r="E642" t="s">
        <v>8442</v>
      </c>
      <c r="F642" t="str">
        <f>VLOOKUP(TRIM(SUBSTITUTE(E642,CHAR(160),CHAR(32))),Metadata!B$1:C$2632,2,FALSE)</f>
        <v>Bloy, Léon, 1846-1917.</v>
      </c>
      <c r="G642" t="str">
        <f>VLOOKUP(TRIM(SUBSTITUTE(E642,CHAR(160),CHAR(32))),Metadata!B$1:D$2632,3,FALSE)</f>
        <v>La femme pauvre</v>
      </c>
      <c r="H642">
        <f>VLOOKUP(TRIM(SUBSTITUTE(E642,CHAR(160),CHAR(32))),Metadata!B$1:E$2632,4,FALSE)</f>
        <v>1897</v>
      </c>
      <c r="I642" t="s">
        <v>450</v>
      </c>
      <c r="K642" t="str">
        <f>VLOOKUP(TRIM(SUBSTITUTE(E642,CHAR(160),CHAR(32))),Metadata!B$1:H$2632,7,FALSE)</f>
        <v>roman</v>
      </c>
      <c r="L642" t="s">
        <v>4378</v>
      </c>
      <c r="N642" t="str">
        <f>VLOOKUP(TRIM(SUBSTITUTE(E642,CHAR(160),CHAR(32))),Metadata!B$1:J$2632,9,FALSE)</f>
        <v>prose</v>
      </c>
      <c r="O642">
        <f>VLOOKUP(TRIM(SUBSTITUTE(E642,CHAR(160),CHAR(32))),Metadata!B$1:K$2632,10,FALSE)</f>
        <v>97332</v>
      </c>
      <c r="P642" s="4" t="s">
        <v>12307</v>
      </c>
      <c r="Q642">
        <v>190</v>
      </c>
      <c r="R642">
        <v>196</v>
      </c>
    </row>
    <row r="643" spans="1:18" hidden="1" x14ac:dyDescent="0.25">
      <c r="A643">
        <v>645</v>
      </c>
      <c r="B643" t="s">
        <v>4354</v>
      </c>
      <c r="C643" t="s">
        <v>799</v>
      </c>
      <c r="D643" t="s">
        <v>47</v>
      </c>
      <c r="E643" t="s">
        <v>8648</v>
      </c>
      <c r="F643" t="str">
        <f>VLOOKUP(TRIM(SUBSTITUTE(E643,CHAR(160),CHAR(32))),Metadata!B$1:C$2632,2,FALSE)</f>
        <v>Reybaud, Louis, 1799-1879.</v>
      </c>
      <c r="G643" t="str">
        <f>VLOOKUP(TRIM(SUBSTITUTE(E643,CHAR(160),CHAR(32))),Metadata!B$1:D$2632,3,FALSE)</f>
        <v>Jérôme Paturot à la recherche d'une position sociale</v>
      </c>
      <c r="H643">
        <f>VLOOKUP(TRIM(SUBSTITUTE(E643,CHAR(160),CHAR(32))),Metadata!B$1:E$2632,4,FALSE)</f>
        <v>1842</v>
      </c>
      <c r="I643" t="s">
        <v>450</v>
      </c>
      <c r="K643" t="str">
        <f>VLOOKUP(TRIM(SUBSTITUTE(E643,CHAR(160),CHAR(32))),Metadata!B$1:H$2632,7,FALSE)</f>
        <v>roman</v>
      </c>
      <c r="L643" t="s">
        <v>4378</v>
      </c>
      <c r="N643" t="str">
        <f>VLOOKUP(TRIM(SUBSTITUTE(E643,CHAR(160),CHAR(32))),Metadata!B$1:J$2632,9,FALSE)</f>
        <v>prose</v>
      </c>
      <c r="O643">
        <f>VLOOKUP(TRIM(SUBSTITUTE(E643,CHAR(160),CHAR(32))),Metadata!B$1:K$2632,10,FALSE)</f>
        <v>143726</v>
      </c>
      <c r="P643" s="4" t="s">
        <v>12308</v>
      </c>
      <c r="Q643">
        <v>29</v>
      </c>
      <c r="R643">
        <v>36</v>
      </c>
    </row>
    <row r="644" spans="1:18" hidden="1" x14ac:dyDescent="0.25">
      <c r="A644">
        <v>646</v>
      </c>
      <c r="B644" t="s">
        <v>4354</v>
      </c>
      <c r="C644" t="s">
        <v>799</v>
      </c>
      <c r="D644" t="s">
        <v>47</v>
      </c>
      <c r="E644" t="s">
        <v>8640</v>
      </c>
      <c r="F644" t="str">
        <f>VLOOKUP(TRIM(SUBSTITUTE(E644,CHAR(160),CHAR(32))),Metadata!B$1:C$2632,2,FALSE)</f>
        <v>Proudhon, P.-J. (Pierre-Joseph), 1809-1865.</v>
      </c>
      <c r="G644" t="str">
        <f>VLOOKUP(TRIM(SUBSTITUTE(E644,CHAR(160),CHAR(32))),Metadata!B$1:D$2632,3,FALSE)</f>
        <v>Qu'est-ce que la propriété?</v>
      </c>
      <c r="H644">
        <f>VLOOKUP(TRIM(SUBSTITUTE(E644,CHAR(160),CHAR(32))),Metadata!B$1:E$2632,4,FALSE)</f>
        <v>1840</v>
      </c>
      <c r="I644" t="s">
        <v>450</v>
      </c>
      <c r="K644" t="str">
        <f>VLOOKUP(TRIM(SUBSTITUTE(E644,CHAR(160),CHAR(32))),Metadata!B$1:H$2632,7,FALSE)</f>
        <v>traite ou essai</v>
      </c>
      <c r="L644" t="s">
        <v>4402</v>
      </c>
      <c r="N644" t="str">
        <f>VLOOKUP(TRIM(SUBSTITUTE(E644,CHAR(160),CHAR(32))),Metadata!B$1:J$2632,9,FALSE)</f>
        <v>prose</v>
      </c>
      <c r="O644">
        <f>VLOOKUP(TRIM(SUBSTITUTE(E644,CHAR(160),CHAR(32))),Metadata!B$1:K$2632,10,FALSE)</f>
        <v>90059</v>
      </c>
      <c r="P644" s="4" t="s">
        <v>12309</v>
      </c>
      <c r="Q644">
        <v>170</v>
      </c>
      <c r="R644">
        <v>180</v>
      </c>
    </row>
    <row r="645" spans="1:18" hidden="1" x14ac:dyDescent="0.25">
      <c r="A645">
        <v>647</v>
      </c>
      <c r="B645" t="s">
        <v>4354</v>
      </c>
      <c r="C645" t="s">
        <v>799</v>
      </c>
      <c r="D645" t="s">
        <v>47</v>
      </c>
      <c r="E645" t="s">
        <v>8722</v>
      </c>
      <c r="F645" t="str">
        <f>VLOOKUP(TRIM(SUBSTITUTE(E645,CHAR(160),CHAR(32))),Metadata!B$1:C$2632,2,FALSE)</f>
        <v>Zola, Emile, 1840-1902.</v>
      </c>
      <c r="G645" t="str">
        <f>VLOOKUP(TRIM(SUBSTITUTE(E645,CHAR(160),CHAR(32))),Metadata!B$1:D$2632,3,FALSE)</f>
        <v>Pot-bouille</v>
      </c>
      <c r="H645">
        <f>VLOOKUP(TRIM(SUBSTITUTE(E645,CHAR(160),CHAR(32))),Metadata!B$1:E$2632,4,FALSE)</f>
        <v>1882</v>
      </c>
      <c r="I645" t="s">
        <v>450</v>
      </c>
      <c r="K645" t="str">
        <f>VLOOKUP(TRIM(SUBSTITUTE(E645,CHAR(160),CHAR(32))),Metadata!B$1:H$2632,7,FALSE)</f>
        <v>roman</v>
      </c>
      <c r="L645" t="s">
        <v>4378</v>
      </c>
      <c r="N645" t="str">
        <f>VLOOKUP(TRIM(SUBSTITUTE(E645,CHAR(160),CHAR(32))),Metadata!B$1:J$2632,9,FALSE)</f>
        <v>prose</v>
      </c>
      <c r="O645">
        <f>VLOOKUP(TRIM(SUBSTITUTE(E645,CHAR(160),CHAR(32))),Metadata!B$1:K$2632,10,FALSE)</f>
        <v>145562</v>
      </c>
      <c r="P645" s="4" t="s">
        <v>9929</v>
      </c>
      <c r="Q645">
        <v>59</v>
      </c>
      <c r="R645">
        <v>67</v>
      </c>
    </row>
    <row r="646" spans="1:18" hidden="1" x14ac:dyDescent="0.25">
      <c r="A646">
        <v>648</v>
      </c>
      <c r="B646" t="s">
        <v>4354</v>
      </c>
      <c r="C646" t="s">
        <v>799</v>
      </c>
      <c r="D646" t="s">
        <v>47</v>
      </c>
      <c r="E646" t="s">
        <v>6443</v>
      </c>
      <c r="F646" t="str">
        <f>VLOOKUP(TRIM(SUBSTITUTE(E646,CHAR(160),CHAR(32))),Metadata!B$1:C$2632,2,FALSE)</f>
        <v>Daudet, Alphonse, 1840-1897.</v>
      </c>
      <c r="G646" t="str">
        <f>VLOOKUP(TRIM(SUBSTITUTE(E646,CHAR(160),CHAR(32))),Metadata!B$1:D$2632,3,FALSE)</f>
        <v>Le Petit Chose</v>
      </c>
      <c r="H646">
        <f>VLOOKUP(TRIM(SUBSTITUTE(E646,CHAR(160),CHAR(32))),Metadata!B$1:E$2632,4,FALSE)</f>
        <v>1868</v>
      </c>
      <c r="I646" t="s">
        <v>450</v>
      </c>
      <c r="K646" t="str">
        <f>VLOOKUP(TRIM(SUBSTITUTE(E646,CHAR(160),CHAR(32))),Metadata!B$1:H$2632,7,FALSE)</f>
        <v>roman</v>
      </c>
      <c r="L646" t="s">
        <v>4378</v>
      </c>
      <c r="N646" t="str">
        <f>VLOOKUP(TRIM(SUBSTITUTE(E646,CHAR(160),CHAR(32))),Metadata!B$1:J$2632,9,FALSE)</f>
        <v/>
      </c>
      <c r="O646">
        <f>VLOOKUP(TRIM(SUBSTITUTE(E646,CHAR(160),CHAR(32))),Metadata!B$1:K$2632,10,FALSE)</f>
        <v>87770</v>
      </c>
      <c r="P646" s="4" t="s">
        <v>9930</v>
      </c>
      <c r="Q646">
        <v>191</v>
      </c>
      <c r="R646">
        <v>197</v>
      </c>
    </row>
    <row r="647" spans="1:18" hidden="1" x14ac:dyDescent="0.25">
      <c r="A647">
        <v>649</v>
      </c>
      <c r="B647" t="s">
        <v>4354</v>
      </c>
      <c r="C647" t="s">
        <v>799</v>
      </c>
      <c r="D647" t="s">
        <v>47</v>
      </c>
      <c r="E647" t="s">
        <v>5800</v>
      </c>
      <c r="F647" t="str">
        <f>VLOOKUP(TRIM(SUBSTITUTE(E647,CHAR(160),CHAR(32))),Metadata!B$1:C$2632,2,FALSE)</f>
        <v>Fourier, Charles, 1772-1837.</v>
      </c>
      <c r="G647" t="str">
        <f>VLOOKUP(TRIM(SUBSTITUTE(E647,CHAR(160),CHAR(32))),Metadata!B$1:D$2632,3,FALSE)</f>
        <v>Théorie des quatre mouvements, 2e partie</v>
      </c>
      <c r="H647">
        <f>VLOOKUP(TRIM(SUBSTITUTE(E647,CHAR(160),CHAR(32))),Metadata!B$1:E$2632,4,FALSE)</f>
        <v>1808</v>
      </c>
      <c r="I647" t="s">
        <v>450</v>
      </c>
      <c r="K647" t="str">
        <f>VLOOKUP(TRIM(SUBSTITUTE(E647,CHAR(160),CHAR(32))),Metadata!B$1:H$2632,7,FALSE)</f>
        <v>traite</v>
      </c>
      <c r="L647" t="s">
        <v>4417</v>
      </c>
      <c r="N647" t="str">
        <f>VLOOKUP(TRIM(SUBSTITUTE(E647,CHAR(160),CHAR(32))),Metadata!B$1:J$2632,9,FALSE)</f>
        <v/>
      </c>
      <c r="O647">
        <f>VLOOKUP(TRIM(SUBSTITUTE(E647,CHAR(160),CHAR(32))),Metadata!B$1:K$2632,10,FALSE)</f>
        <v>86131</v>
      </c>
      <c r="P647" s="10" t="s">
        <v>9931</v>
      </c>
      <c r="Q647">
        <v>258</v>
      </c>
      <c r="R647">
        <v>265</v>
      </c>
    </row>
    <row r="648" spans="1:18" hidden="1" x14ac:dyDescent="0.25">
      <c r="A648">
        <v>650</v>
      </c>
      <c r="B648" t="s">
        <v>4354</v>
      </c>
      <c r="C648" t="s">
        <v>799</v>
      </c>
      <c r="D648" t="s">
        <v>47</v>
      </c>
      <c r="E648" t="s">
        <v>6710</v>
      </c>
      <c r="F648" t="str">
        <f>VLOOKUP(TRIM(SUBSTITUTE(E648,CHAR(160),CHAR(32))),Metadata!B$1:C$2632,2,FALSE)</f>
        <v>Taine, Hippolyte, 1828-1893.</v>
      </c>
      <c r="G648" t="str">
        <f>VLOOKUP(TRIM(SUBSTITUTE(E648,CHAR(160),CHAR(32))),Metadata!B$1:D$2632,3,FALSE)</f>
        <v>Les origines de la France contemporaine. Le régime moderne</v>
      </c>
      <c r="H648">
        <f>VLOOKUP(TRIM(SUBSTITUTE(E648,CHAR(160),CHAR(32))),Metadata!B$1:E$2632,4,FALSE)</f>
        <v>1890</v>
      </c>
      <c r="I648" t="s">
        <v>450</v>
      </c>
      <c r="K648" t="str">
        <f>VLOOKUP(TRIM(SUBSTITUTE(E648,CHAR(160),CHAR(32))),Metadata!B$1:H$2632,7,FALSE)</f>
        <v>traite</v>
      </c>
      <c r="L648" t="s">
        <v>4417</v>
      </c>
      <c r="N648" t="str">
        <f>VLOOKUP(TRIM(SUBSTITUTE(E648,CHAR(160),CHAR(32))),Metadata!B$1:J$2632,9,FALSE)</f>
        <v/>
      </c>
      <c r="O648">
        <f>VLOOKUP(TRIM(SUBSTITUTE(E648,CHAR(160),CHAR(32))),Metadata!B$1:K$2632,10,FALSE)</f>
        <v>266441</v>
      </c>
      <c r="P648" s="4" t="s">
        <v>9111</v>
      </c>
      <c r="Q648">
        <v>57</v>
      </c>
      <c r="R648">
        <v>64</v>
      </c>
    </row>
    <row r="649" spans="1:18" hidden="1" x14ac:dyDescent="0.25">
      <c r="A649">
        <v>651</v>
      </c>
      <c r="B649" t="s">
        <v>4354</v>
      </c>
      <c r="C649" t="s">
        <v>799</v>
      </c>
      <c r="D649" t="s">
        <v>47</v>
      </c>
      <c r="E649" t="s">
        <v>8439</v>
      </c>
      <c r="F649" t="str">
        <f>VLOOKUP(TRIM(SUBSTITUTE(E649,CHAR(160),CHAR(32))),Metadata!B$1:C$2632,2,FALSE)</f>
        <v>Baudry de Lozieres, Louis Narcisse, 1761-1841.</v>
      </c>
      <c r="G649" t="str">
        <f>VLOOKUP(TRIM(SUBSTITUTE(E649,CHAR(160),CHAR(32))),Metadata!B$1:D$2632,3,FALSE)</f>
        <v>Voyage à la Louisiane</v>
      </c>
      <c r="H649">
        <f>VLOOKUP(TRIM(SUBSTITUTE(E649,CHAR(160),CHAR(32))),Metadata!B$1:E$2632,4,FALSE)</f>
        <v>1802</v>
      </c>
      <c r="I649" t="s">
        <v>450</v>
      </c>
      <c r="K649" t="str">
        <f>VLOOKUP(TRIM(SUBSTITUTE(E649,CHAR(160),CHAR(32))),Metadata!B$1:H$2632,7,FALSE)</f>
        <v>recit de voyage</v>
      </c>
      <c r="L649" t="s">
        <v>4870</v>
      </c>
      <c r="N649" t="str">
        <f>VLOOKUP(TRIM(SUBSTITUTE(E649,CHAR(160),CHAR(32))),Metadata!B$1:J$2632,9,FALSE)</f>
        <v>prose</v>
      </c>
      <c r="O649">
        <f>VLOOKUP(TRIM(SUBSTITUTE(E649,CHAR(160),CHAR(32))),Metadata!B$1:K$2632,10,FALSE)</f>
        <v>66048</v>
      </c>
      <c r="P649" s="4" t="s">
        <v>9932</v>
      </c>
      <c r="Q649">
        <v>53</v>
      </c>
      <c r="R649">
        <v>63</v>
      </c>
    </row>
    <row r="650" spans="1:18" hidden="1" x14ac:dyDescent="0.25">
      <c r="A650">
        <v>652</v>
      </c>
      <c r="B650" t="s">
        <v>4354</v>
      </c>
      <c r="C650" t="s">
        <v>799</v>
      </c>
      <c r="D650" t="s">
        <v>47</v>
      </c>
      <c r="E650" t="s">
        <v>8709</v>
      </c>
      <c r="F650" t="str">
        <f>VLOOKUP(TRIM(SUBSTITUTE(E650,CHAR(160),CHAR(32))),Metadata!B$1:C$2632,2,FALSE)</f>
        <v>Zola, Emile, 1840-1902.</v>
      </c>
      <c r="G650" t="str">
        <f>VLOOKUP(TRIM(SUBSTITUTE(E650,CHAR(160),CHAR(32))),Metadata!B$1:D$2632,3,FALSE)</f>
        <v>Au bonheur des dames</v>
      </c>
      <c r="H650">
        <f>VLOOKUP(TRIM(SUBSTITUTE(E650,CHAR(160),CHAR(32))),Metadata!B$1:E$2632,4,FALSE)</f>
        <v>1883</v>
      </c>
      <c r="I650" t="s">
        <v>450</v>
      </c>
      <c r="K650" t="str">
        <f>VLOOKUP(TRIM(SUBSTITUTE(E650,CHAR(160),CHAR(32))),Metadata!B$1:H$2632,7,FALSE)</f>
        <v>roman</v>
      </c>
      <c r="L650" t="s">
        <v>4378</v>
      </c>
      <c r="N650" t="str">
        <f>VLOOKUP(TRIM(SUBSTITUTE(E650,CHAR(160),CHAR(32))),Metadata!B$1:J$2632,9,FALSE)</f>
        <v>prose</v>
      </c>
      <c r="O650">
        <f>VLOOKUP(TRIM(SUBSTITUTE(E650,CHAR(160),CHAR(32))),Metadata!B$1:K$2632,10,FALSE)</f>
        <v>158580</v>
      </c>
      <c r="P650" s="4" t="s">
        <v>9933</v>
      </c>
      <c r="Q650">
        <v>143</v>
      </c>
      <c r="R650">
        <v>149</v>
      </c>
    </row>
    <row r="651" spans="1:18" hidden="1" x14ac:dyDescent="0.25">
      <c r="A651">
        <v>653</v>
      </c>
      <c r="B651" t="s">
        <v>4354</v>
      </c>
      <c r="C651" t="s">
        <v>799</v>
      </c>
      <c r="D651" t="s">
        <v>47</v>
      </c>
      <c r="E651" t="s">
        <v>7894</v>
      </c>
      <c r="F651" t="str">
        <f>VLOOKUP(TRIM(SUBSTITUTE(E651,CHAR(160),CHAR(32))),Metadata!B$1:C$2632,2,FALSE)</f>
        <v>Michelet, Jules, 1798-1874.</v>
      </c>
      <c r="G651" t="str">
        <f>VLOOKUP(TRIM(SUBSTITUTE(E651,CHAR(160),CHAR(32))),Metadata!B$1:D$2632,3,FALSE)</f>
        <v>Histoire de France</v>
      </c>
      <c r="H651">
        <f>VLOOKUP(TRIM(SUBSTITUTE(E651,CHAR(160),CHAR(32))),Metadata!B$1:E$2632,4,FALSE)</f>
        <v>1893</v>
      </c>
      <c r="I651" t="s">
        <v>450</v>
      </c>
      <c r="K651" t="str">
        <f>VLOOKUP(TRIM(SUBSTITUTE(E651,CHAR(160),CHAR(32))),Metadata!B$1:H$2632,7,FALSE)</f>
        <v>traite</v>
      </c>
      <c r="L651" t="s">
        <v>4417</v>
      </c>
      <c r="N651" t="str">
        <f>VLOOKUP(TRIM(SUBSTITUTE(E651,CHAR(160),CHAR(32))),Metadata!B$1:J$2632,9,FALSE)</f>
        <v/>
      </c>
      <c r="O651">
        <f>VLOOKUP(TRIM(SUBSTITUTE(E651,CHAR(160),CHAR(32))),Metadata!B$1:K$2632,10,FALSE)</f>
        <v>119715</v>
      </c>
      <c r="P651" s="4" t="s">
        <v>9934</v>
      </c>
      <c r="Q651">
        <v>146</v>
      </c>
      <c r="R651">
        <v>152</v>
      </c>
    </row>
    <row r="652" spans="1:18" hidden="1" x14ac:dyDescent="0.25">
      <c r="A652">
        <v>654</v>
      </c>
      <c r="B652" t="s">
        <v>4354</v>
      </c>
      <c r="C652" t="s">
        <v>799</v>
      </c>
      <c r="D652" t="s">
        <v>47</v>
      </c>
      <c r="E652" t="s">
        <v>8426</v>
      </c>
      <c r="F652" t="str">
        <f>VLOOKUP(TRIM(SUBSTITUTE(E652,CHAR(160),CHAR(32))),Metadata!B$1:C$2632,2,FALSE)</f>
        <v>About, Edmond, 1828-1885.</v>
      </c>
      <c r="G652" t="str">
        <f>VLOOKUP(TRIM(SUBSTITUTE(E652,CHAR(160),CHAR(32))),Metadata!B$1:D$2632,3,FALSE)</f>
        <v>La Grèce contemporaine</v>
      </c>
      <c r="H652">
        <f>VLOOKUP(TRIM(SUBSTITUTE(E652,CHAR(160),CHAR(32))),Metadata!B$1:E$2632,4,FALSE)</f>
        <v>1854</v>
      </c>
      <c r="I652" t="s">
        <v>450</v>
      </c>
      <c r="K652" t="str">
        <f>VLOOKUP(TRIM(SUBSTITUTE(E652,CHAR(160),CHAR(32))),Metadata!B$1:H$2632,7,FALSE)</f>
        <v>recit de voyage</v>
      </c>
      <c r="L652" t="s">
        <v>4870</v>
      </c>
      <c r="N652" t="str">
        <f>VLOOKUP(TRIM(SUBSTITUTE(E652,CHAR(160),CHAR(32))),Metadata!B$1:J$2632,9,FALSE)</f>
        <v>prose</v>
      </c>
      <c r="O652">
        <f>VLOOKUP(TRIM(SUBSTITUTE(E652,CHAR(160),CHAR(32))),Metadata!B$1:K$2632,10,FALSE)</f>
        <v>101524</v>
      </c>
      <c r="P652" s="4" t="s">
        <v>9112</v>
      </c>
      <c r="Q652">
        <v>49</v>
      </c>
      <c r="R652">
        <v>55</v>
      </c>
    </row>
    <row r="653" spans="1:18" hidden="1" x14ac:dyDescent="0.25">
      <c r="A653">
        <v>655</v>
      </c>
      <c r="B653" t="s">
        <v>4354</v>
      </c>
      <c r="C653" t="s">
        <v>799</v>
      </c>
      <c r="D653" t="s">
        <v>47</v>
      </c>
      <c r="E653" t="s">
        <v>8710</v>
      </c>
      <c r="F653" t="str">
        <f>VLOOKUP(TRIM(SUBSTITUTE(E653,CHAR(160),CHAR(32))),Metadata!B$1:C$2632,2,FALSE)</f>
        <v>Zola, Emile, 1840-1902.</v>
      </c>
      <c r="G653" t="str">
        <f>VLOOKUP(TRIM(SUBSTITUTE(E653,CHAR(160),CHAR(32))),Metadata!B$1:D$2632,3,FALSE)</f>
        <v>Germinal</v>
      </c>
      <c r="H653">
        <f>VLOOKUP(TRIM(SUBSTITUTE(E653,CHAR(160),CHAR(32))),Metadata!B$1:E$2632,4,FALSE)</f>
        <v>1885</v>
      </c>
      <c r="I653" t="s">
        <v>450</v>
      </c>
      <c r="K653" t="str">
        <f>VLOOKUP(TRIM(SUBSTITUTE(E653,CHAR(160),CHAR(32))),Metadata!B$1:H$2632,7,FALSE)</f>
        <v>roman</v>
      </c>
      <c r="L653" t="s">
        <v>4378</v>
      </c>
      <c r="N653" t="str">
        <f>VLOOKUP(TRIM(SUBSTITUTE(E653,CHAR(160),CHAR(32))),Metadata!B$1:J$2632,9,FALSE)</f>
        <v>prose</v>
      </c>
      <c r="O653">
        <f>VLOOKUP(TRIM(SUBSTITUTE(E653,CHAR(160),CHAR(32))),Metadata!B$1:K$2632,10,FALSE)</f>
        <v>177207</v>
      </c>
      <c r="P653" s="4" t="s">
        <v>9935</v>
      </c>
      <c r="Q653">
        <v>256</v>
      </c>
      <c r="R653">
        <v>262</v>
      </c>
    </row>
    <row r="654" spans="1:18" hidden="1" x14ac:dyDescent="0.25">
      <c r="A654">
        <v>656</v>
      </c>
      <c r="B654" t="s">
        <v>4354</v>
      </c>
      <c r="C654" t="s">
        <v>799</v>
      </c>
      <c r="D654" t="s">
        <v>47</v>
      </c>
      <c r="E654" t="s">
        <v>8548</v>
      </c>
      <c r="F654" t="str">
        <f>VLOOKUP(TRIM(SUBSTITUTE(E654,CHAR(160),CHAR(32))),Metadata!B$1:C$2632,2,FALSE)</f>
        <v>Gautier, Théophile, 1811-1872.</v>
      </c>
      <c r="G654" t="str">
        <f>VLOOKUP(TRIM(SUBSTITUTE(E654,CHAR(160),CHAR(32))),Metadata!B$1:D$2632,3,FALSE)</f>
        <v>Le roman de la momie: précédé de trois contes antiques: Une nuit de Cléopatre, Le roi candaule, Arria Marcella</v>
      </c>
      <c r="H654">
        <f>VLOOKUP(TRIM(SUBSTITUTE(E654,CHAR(160),CHAR(32))),Metadata!B$1:E$2632,4,FALSE)</f>
        <v>1858</v>
      </c>
      <c r="I654" t="s">
        <v>450</v>
      </c>
      <c r="K654" t="str">
        <f>VLOOKUP(TRIM(SUBSTITUTE(E654,CHAR(160),CHAR(32))),Metadata!B$1:H$2632,7,FALSE)</f>
        <v>roman</v>
      </c>
      <c r="L654" t="s">
        <v>4378</v>
      </c>
      <c r="N654" t="str">
        <f>VLOOKUP(TRIM(SUBSTITUTE(E654,CHAR(160),CHAR(32))),Metadata!B$1:J$2632,9,FALSE)</f>
        <v>prose</v>
      </c>
      <c r="O654">
        <f>VLOOKUP(TRIM(SUBSTITUTE(E654,CHAR(160),CHAR(32))),Metadata!B$1:K$2632,10,FALSE)</f>
        <v>59777</v>
      </c>
      <c r="P654" s="4" t="s">
        <v>9113</v>
      </c>
      <c r="Q654">
        <v>85</v>
      </c>
      <c r="R654">
        <v>91</v>
      </c>
    </row>
    <row r="655" spans="1:18" hidden="1" x14ac:dyDescent="0.25">
      <c r="A655">
        <v>657</v>
      </c>
      <c r="B655" t="s">
        <v>4354</v>
      </c>
      <c r="C655" t="s">
        <v>799</v>
      </c>
      <c r="D655" t="s">
        <v>47</v>
      </c>
      <c r="E655" t="s">
        <v>8036</v>
      </c>
      <c r="F655" t="str">
        <f>VLOOKUP(TRIM(SUBSTITUTE(E655,CHAR(160),CHAR(32))),Metadata!B$1:C$2632,2,FALSE)</f>
        <v>Dangeau, Philippe de Courcillon, marquis de, 1638-1720.</v>
      </c>
      <c r="G655" t="str">
        <f>VLOOKUP(TRIM(SUBSTITUTE(E655,CHAR(160),CHAR(32))),Metadata!B$1:D$2632,3,FALSE)</f>
        <v>Journal T. 1 1684-1685-1686</v>
      </c>
      <c r="H655">
        <f>VLOOKUP(TRIM(SUBSTITUTE(E655,CHAR(160),CHAR(32))),Metadata!B$1:E$2632,4,FALSE)</f>
        <v>1686</v>
      </c>
      <c r="I655" t="s">
        <v>450</v>
      </c>
      <c r="K655" t="str">
        <f>VLOOKUP(TRIM(SUBSTITUTE(E655,CHAR(160),CHAR(32))),Metadata!B$1:H$2632,7,FALSE)</f>
        <v>memoires</v>
      </c>
      <c r="L655" t="s">
        <v>4481</v>
      </c>
      <c r="N655" t="str">
        <f>VLOOKUP(TRIM(SUBSTITUTE(E655,CHAR(160),CHAR(32))),Metadata!B$1:J$2632,9,FALSE)</f>
        <v>prose</v>
      </c>
      <c r="O655">
        <f>VLOOKUP(TRIM(SUBSTITUTE(E655,CHAR(160),CHAR(32))),Metadata!B$1:K$2632,10,FALSE)</f>
        <v>131667</v>
      </c>
      <c r="P655" s="4" t="s">
        <v>9936</v>
      </c>
      <c r="Q655">
        <v>48</v>
      </c>
      <c r="R655">
        <v>55</v>
      </c>
    </row>
    <row r="656" spans="1:18" hidden="1" x14ac:dyDescent="0.25">
      <c r="A656">
        <v>658</v>
      </c>
      <c r="B656" t="s">
        <v>4354</v>
      </c>
      <c r="C656" t="s">
        <v>799</v>
      </c>
      <c r="D656" t="s">
        <v>47</v>
      </c>
      <c r="E656" t="s">
        <v>8429</v>
      </c>
      <c r="F656" t="str">
        <f>VLOOKUP(TRIM(SUBSTITUTE(E656,CHAR(160),CHAR(32))),Metadata!B$1:C$2632,2,FALSE)</f>
        <v>Balzac, Honoré de, 1799-1850.</v>
      </c>
      <c r="G656" t="str">
        <f>VLOOKUP(TRIM(SUBSTITUTE(E656,CHAR(160),CHAR(32))),Metadata!B$1:D$2632,3,FALSE)</f>
        <v>Correspondance. T. 1-4</v>
      </c>
      <c r="H656">
        <f>VLOOKUP(TRIM(SUBSTITUTE(E656,CHAR(160),CHAR(32))),Metadata!B$1:E$2632,4,FALSE)</f>
        <v>1845</v>
      </c>
      <c r="I656" t="s">
        <v>450</v>
      </c>
      <c r="K656" t="str">
        <f>VLOOKUP(TRIM(SUBSTITUTE(E656,CHAR(160),CHAR(32))),Metadata!B$1:H$2632,7,FALSE)</f>
        <v>correspondance</v>
      </c>
      <c r="L656" t="s">
        <v>4542</v>
      </c>
      <c r="N656" t="str">
        <f>VLOOKUP(TRIM(SUBSTITUTE(E656,CHAR(160),CHAR(32))),Metadata!B$1:J$2632,9,FALSE)</f>
        <v>prose</v>
      </c>
      <c r="O656">
        <f>VLOOKUP(TRIM(SUBSTITUTE(E656,CHAR(160),CHAR(32))),Metadata!B$1:K$2632,10,FALSE)</f>
        <v>87188</v>
      </c>
      <c r="P656" s="4" t="s">
        <v>12310</v>
      </c>
      <c r="Q656">
        <v>150</v>
      </c>
      <c r="R656">
        <v>159</v>
      </c>
    </row>
    <row r="657" spans="1:18" hidden="1" x14ac:dyDescent="0.25">
      <c r="A657">
        <v>659</v>
      </c>
      <c r="B657" t="s">
        <v>4354</v>
      </c>
      <c r="C657" t="s">
        <v>799</v>
      </c>
      <c r="D657" t="s">
        <v>47</v>
      </c>
      <c r="E657" t="s">
        <v>8618</v>
      </c>
      <c r="F657" t="str">
        <f>VLOOKUP(TRIM(SUBSTITUTE(E657,CHAR(160),CHAR(32))),Metadata!B$1:C$2632,2,FALSE)</f>
        <v>Michelet, Jules, 1798-1874.</v>
      </c>
      <c r="G657" t="str">
        <f>VLOOKUP(TRIM(SUBSTITUTE(E657,CHAR(160),CHAR(32))),Metadata!B$1:D$2632,3,FALSE)</f>
        <v>Sur les chemins de l'Europe</v>
      </c>
      <c r="H657">
        <f>VLOOKUP(TRIM(SUBSTITUTE(E657,CHAR(160),CHAR(32))),Metadata!B$1:E$2632,4,FALSE)</f>
        <v>1874</v>
      </c>
      <c r="I657" t="s">
        <v>450</v>
      </c>
      <c r="K657" t="str">
        <f>VLOOKUP(TRIM(SUBSTITUTE(E657,CHAR(160),CHAR(32))),Metadata!B$1:H$2632,7,FALSE)</f>
        <v>recit de voyage</v>
      </c>
      <c r="L657" t="s">
        <v>4870</v>
      </c>
      <c r="N657" t="str">
        <f>VLOOKUP(TRIM(SUBSTITUTE(E657,CHAR(160),CHAR(32))),Metadata!B$1:J$2632,9,FALSE)</f>
        <v>prose</v>
      </c>
      <c r="O657">
        <f>VLOOKUP(TRIM(SUBSTITUTE(E657,CHAR(160),CHAR(32))),Metadata!B$1:K$2632,10,FALSE)</f>
        <v>70575</v>
      </c>
      <c r="P657" s="4" t="s">
        <v>9937</v>
      </c>
      <c r="Q657">
        <v>49</v>
      </c>
      <c r="R657">
        <v>56</v>
      </c>
    </row>
    <row r="658" spans="1:18" hidden="1" x14ac:dyDescent="0.25">
      <c r="A658">
        <v>660</v>
      </c>
      <c r="B658" t="s">
        <v>4354</v>
      </c>
      <c r="C658" t="s">
        <v>799</v>
      </c>
      <c r="D658" t="s">
        <v>47</v>
      </c>
      <c r="E658" t="s">
        <v>8616</v>
      </c>
      <c r="F658" t="str">
        <f>VLOOKUP(TRIM(SUBSTITUTE(E658,CHAR(160),CHAR(32))),Metadata!B$1:C$2632,2,FALSE)</f>
        <v>Michelet, Jules, 1798-1874.</v>
      </c>
      <c r="G658" t="str">
        <f>VLOOKUP(TRIM(SUBSTITUTE(E658,CHAR(160),CHAR(32))),Metadata!B$1:D$2632,3,FALSE)</f>
        <v>Le peuple.</v>
      </c>
      <c r="H658">
        <f>VLOOKUP(TRIM(SUBSTITUTE(E658,CHAR(160),CHAR(32))),Metadata!B$1:E$2632,4,FALSE)</f>
        <v>1846</v>
      </c>
      <c r="I658" t="s">
        <v>450</v>
      </c>
      <c r="K658" t="str">
        <f>VLOOKUP(TRIM(SUBSTITUTE(E658,CHAR(160),CHAR(32))),Metadata!B$1:H$2632,7,FALSE)</f>
        <v>traite ou essai</v>
      </c>
      <c r="L658" t="s">
        <v>4402</v>
      </c>
      <c r="N658" t="str">
        <f>VLOOKUP(TRIM(SUBSTITUTE(E658,CHAR(160),CHAR(32))),Metadata!B$1:J$2632,9,FALSE)</f>
        <v>prose</v>
      </c>
      <c r="O658">
        <f>VLOOKUP(TRIM(SUBSTITUTE(E658,CHAR(160),CHAR(32))),Metadata!B$1:K$2632,10,FALSE)</f>
        <v>63481</v>
      </c>
      <c r="P658" s="4" t="s">
        <v>9938</v>
      </c>
      <c r="Q658">
        <v>75</v>
      </c>
      <c r="R658">
        <v>83</v>
      </c>
    </row>
    <row r="659" spans="1:18" hidden="1" x14ac:dyDescent="0.25">
      <c r="A659">
        <v>661</v>
      </c>
      <c r="B659" t="s">
        <v>4354</v>
      </c>
      <c r="C659" t="s">
        <v>799</v>
      </c>
      <c r="D659" t="s">
        <v>47</v>
      </c>
      <c r="E659" t="s">
        <v>8760</v>
      </c>
      <c r="F659" t="str">
        <f>VLOOKUP(TRIM(SUBSTITUTE(E659,CHAR(160),CHAR(32))),Metadata!B$1:C$2632,2,FALSE)</f>
        <v>Barrès, Maurice, 1862-1923.</v>
      </c>
      <c r="G659" t="str">
        <f>VLOOKUP(TRIM(SUBSTITUTE(E659,CHAR(160),CHAR(32))),Metadata!B$1:D$2632,3,FALSE)</f>
        <v>Mes cahiers, T. 11 1914-1918</v>
      </c>
      <c r="H659">
        <f>VLOOKUP(TRIM(SUBSTITUTE(E659,CHAR(160),CHAR(32))),Metadata!B$1:E$2632,4,FALSE)</f>
        <v>1918</v>
      </c>
      <c r="I659" t="s">
        <v>534</v>
      </c>
      <c r="K659" t="str">
        <f>VLOOKUP(TRIM(SUBSTITUTE(E659,CHAR(160),CHAR(32))),Metadata!B$1:H$2632,7,FALSE)</f>
        <v>memoires</v>
      </c>
      <c r="L659" t="s">
        <v>4481</v>
      </c>
      <c r="N659" t="str">
        <f>VLOOKUP(TRIM(SUBSTITUTE(E659,CHAR(160),CHAR(32))),Metadata!B$1:J$2632,9,FALSE)</f>
        <v>prose</v>
      </c>
      <c r="O659">
        <f>VLOOKUP(TRIM(SUBSTITUTE(E659,CHAR(160),CHAR(32))),Metadata!B$1:K$2632,10,FALSE)</f>
        <v>80392</v>
      </c>
      <c r="P659" s="4" t="s">
        <v>12311</v>
      </c>
      <c r="Q659">
        <v>41</v>
      </c>
      <c r="R659">
        <v>47</v>
      </c>
    </row>
    <row r="660" spans="1:18" hidden="1" x14ac:dyDescent="0.25">
      <c r="A660">
        <v>662</v>
      </c>
      <c r="B660" t="s">
        <v>4354</v>
      </c>
      <c r="C660" t="s">
        <v>799</v>
      </c>
      <c r="D660" t="s">
        <v>47</v>
      </c>
      <c r="E660" t="s">
        <v>8886</v>
      </c>
      <c r="F660" t="str">
        <f>VLOOKUP(TRIM(SUBSTITUTE(E660,CHAR(160),CHAR(32))),Metadata!B$1:C$2632,2,FALSE)</f>
        <v>Giraudoux, Jean, 1882-1944.</v>
      </c>
      <c r="G660" t="str">
        <f>VLOOKUP(TRIM(SUBSTITUTE(E660,CHAR(160),CHAR(32))),Metadata!B$1:D$2632,3,FALSE)</f>
        <v>Bella</v>
      </c>
      <c r="H660">
        <f>VLOOKUP(TRIM(SUBSTITUTE(E660,CHAR(160),CHAR(32))),Metadata!B$1:E$2632,4,FALSE)</f>
        <v>1926</v>
      </c>
      <c r="I660" t="s">
        <v>534</v>
      </c>
      <c r="K660" t="str">
        <f>VLOOKUP(TRIM(SUBSTITUTE(E660,CHAR(160),CHAR(32))),Metadata!B$1:H$2632,7,FALSE)</f>
        <v>roman</v>
      </c>
      <c r="L660" t="s">
        <v>4378</v>
      </c>
      <c r="N660" t="str">
        <f>VLOOKUP(TRIM(SUBSTITUTE(E660,CHAR(160),CHAR(32))),Metadata!B$1:J$2632,9,FALSE)</f>
        <v>prose</v>
      </c>
      <c r="O660">
        <f>VLOOKUP(TRIM(SUBSTITUTE(E660,CHAR(160),CHAR(32))),Metadata!B$1:K$2632,10,FALSE)</f>
        <v>51553</v>
      </c>
      <c r="P660" s="4" t="s">
        <v>9939</v>
      </c>
      <c r="Q660">
        <v>123</v>
      </c>
      <c r="R660">
        <v>131</v>
      </c>
    </row>
    <row r="661" spans="1:18" hidden="1" x14ac:dyDescent="0.25">
      <c r="A661">
        <v>663</v>
      </c>
      <c r="B661" t="s">
        <v>4354</v>
      </c>
      <c r="C661" t="s">
        <v>799</v>
      </c>
      <c r="D661" t="s">
        <v>47</v>
      </c>
      <c r="E661" t="s">
        <v>7082</v>
      </c>
      <c r="F661" t="str">
        <f>VLOOKUP(TRIM(SUBSTITUTE(E661,CHAR(160),CHAR(32))),Metadata!B$1:C$2632,2,FALSE)</f>
        <v>Baniville, Jacques, 1879-1936.</v>
      </c>
      <c r="G661" t="str">
        <f>VLOOKUP(TRIM(SUBSTITUTE(E661,CHAR(160),CHAR(32))),Metadata!B$1:D$2632,3,FALSE)</f>
        <v>L'Angleterre et l'Empire britannique, 1938</v>
      </c>
      <c r="H661">
        <f>VLOOKUP(TRIM(SUBSTITUTE(E661,CHAR(160),CHAR(32))),Metadata!B$1:E$2632,4,FALSE)</f>
        <v>1914</v>
      </c>
      <c r="I661" t="s">
        <v>534</v>
      </c>
      <c r="K661" t="str">
        <f>VLOOKUP(TRIM(SUBSTITUTE(E661,CHAR(160),CHAR(32))),Metadata!B$1:H$2632,7,FALSE)</f>
        <v>traite ou essai</v>
      </c>
      <c r="L661" t="s">
        <v>4402</v>
      </c>
      <c r="N661" t="str">
        <f>VLOOKUP(TRIM(SUBSTITUTE(E661,CHAR(160),CHAR(32))),Metadata!B$1:J$2632,9,FALSE)</f>
        <v/>
      </c>
      <c r="O661">
        <f>VLOOKUP(TRIM(SUBSTITUTE(E661,CHAR(160),CHAR(32))),Metadata!B$1:K$2632,10,FALSE)</f>
        <v>54518</v>
      </c>
      <c r="P661" s="4" t="s">
        <v>12312</v>
      </c>
      <c r="Q661">
        <v>32</v>
      </c>
      <c r="R661">
        <v>38</v>
      </c>
    </row>
    <row r="662" spans="1:18" hidden="1" x14ac:dyDescent="0.25">
      <c r="A662">
        <v>664</v>
      </c>
      <c r="B662" t="s">
        <v>4354</v>
      </c>
      <c r="C662" t="s">
        <v>799</v>
      </c>
      <c r="D662" t="s">
        <v>47</v>
      </c>
      <c r="E662" t="s">
        <v>8836</v>
      </c>
      <c r="F662" t="str">
        <f>VLOOKUP(TRIM(SUBSTITUTE(E662,CHAR(160),CHAR(32))),Metadata!B$1:C$2632,2,FALSE)</f>
        <v>Goncourt, Edmond de, 1822-1896: Goncourt, Jules de, 1830-1870.</v>
      </c>
      <c r="G662" t="str">
        <f>VLOOKUP(TRIM(SUBSTITUTE(E662,CHAR(160),CHAR(32))),Metadata!B$1:D$2632,3,FALSE)</f>
        <v>Journal. T. 2, 1864-1878</v>
      </c>
      <c r="H662">
        <f>VLOOKUP(TRIM(SUBSTITUTE(E662,CHAR(160),CHAR(32))),Metadata!B$1:E$2632,4,FALSE)</f>
        <v>1878</v>
      </c>
      <c r="I662" t="s">
        <v>534</v>
      </c>
      <c r="K662" t="str">
        <f>VLOOKUP(TRIM(SUBSTITUTE(E662,CHAR(160),CHAR(32))),Metadata!B$1:H$2632,7,FALSE)</f>
        <v>memoires</v>
      </c>
      <c r="L662" t="s">
        <v>4481</v>
      </c>
      <c r="N662" t="str">
        <f>VLOOKUP(TRIM(SUBSTITUTE(E662,CHAR(160),CHAR(32))),Metadata!B$1:J$2632,9,FALSE)</f>
        <v>prose</v>
      </c>
      <c r="O662">
        <f>VLOOKUP(TRIM(SUBSTITUTE(E662,CHAR(160),CHAR(32))),Metadata!B$1:K$2632,10,FALSE)</f>
        <v>428542</v>
      </c>
      <c r="P662" s="8" t="s">
        <v>12313</v>
      </c>
      <c r="Q662">
        <v>89</v>
      </c>
    </row>
    <row r="663" spans="1:18" hidden="1" x14ac:dyDescent="0.25">
      <c r="A663">
        <v>665</v>
      </c>
      <c r="B663" t="s">
        <v>4354</v>
      </c>
      <c r="C663" t="s">
        <v>799</v>
      </c>
      <c r="D663" t="s">
        <v>47</v>
      </c>
      <c r="E663" t="s">
        <v>8911</v>
      </c>
      <c r="F663" t="str">
        <f>VLOOKUP(TRIM(SUBSTITUTE(E663,CHAR(160),CHAR(32))),Metadata!B$1:C$2632,2,FALSE)</f>
        <v>Duclos, Charles Pinot-, 1704-1772.</v>
      </c>
      <c r="G663" t="str">
        <f>VLOOKUP(TRIM(SUBSTITUTE(E663,CHAR(160),CHAR(32))),Metadata!B$1:D$2632,3,FALSE)</f>
        <v>Mémoires pour servir à l'histoire des moeurs du XVIII siècle</v>
      </c>
      <c r="H663">
        <f>VLOOKUP(TRIM(SUBSTITUTE(E663,CHAR(160),CHAR(32))),Metadata!B$1:E$2632,4,FALSE)</f>
        <v>1751</v>
      </c>
      <c r="I663" t="s">
        <v>534</v>
      </c>
      <c r="K663" t="str">
        <f>VLOOKUP(TRIM(SUBSTITUTE(E663,CHAR(160),CHAR(32))),Metadata!B$1:H$2632,7,FALSE)</f>
        <v>roman</v>
      </c>
      <c r="L663" t="s">
        <v>4378</v>
      </c>
      <c r="N663" t="str">
        <f>VLOOKUP(TRIM(SUBSTITUTE(E663,CHAR(160),CHAR(32))),Metadata!B$1:J$2632,9,FALSE)</f>
        <v>prose</v>
      </c>
      <c r="O663">
        <f>VLOOKUP(TRIM(SUBSTITUTE(E663,CHAR(160),CHAR(32))),Metadata!B$1:K$2632,10,FALSE)</f>
        <v>37841</v>
      </c>
      <c r="P663" s="4" t="s">
        <v>12314</v>
      </c>
      <c r="Q663">
        <v>236</v>
      </c>
      <c r="R663">
        <v>244</v>
      </c>
    </row>
    <row r="664" spans="1:18" hidden="1" x14ac:dyDescent="0.25">
      <c r="A664">
        <v>666</v>
      </c>
      <c r="B664" t="s">
        <v>4354</v>
      </c>
      <c r="C664" t="s">
        <v>799</v>
      </c>
      <c r="D664" t="s">
        <v>47</v>
      </c>
      <c r="E664" t="s">
        <v>8895</v>
      </c>
      <c r="F664" t="str">
        <f>VLOOKUP(TRIM(SUBSTITUTE(E664,CHAR(160),CHAR(32))),Metadata!B$1:C$2632,2,FALSE)</f>
        <v>Goldschmidt, Bertrand, 1912-2002.</v>
      </c>
      <c r="G664" t="str">
        <f>VLOOKUP(TRIM(SUBSTITUTE(E664,CHAR(160),CHAR(32))),Metadata!B$1:D$2632,3,FALSE)</f>
        <v>L'aventure atomique: ses aspects politiques et techniques</v>
      </c>
      <c r="H664">
        <f>VLOOKUP(TRIM(SUBSTITUTE(E664,CHAR(160),CHAR(32))),Metadata!B$1:E$2632,4,FALSE)</f>
        <v>1962</v>
      </c>
      <c r="I664" t="s">
        <v>534</v>
      </c>
      <c r="K664" t="str">
        <f>VLOOKUP(TRIM(SUBSTITUTE(E664,CHAR(160),CHAR(32))),Metadata!B$1:H$2632,7,FALSE)</f>
        <v>traite ou essai</v>
      </c>
      <c r="L664" t="s">
        <v>4402</v>
      </c>
      <c r="N664" t="str">
        <f>VLOOKUP(TRIM(SUBSTITUTE(E664,CHAR(160),CHAR(32))),Metadata!B$1:J$2632,9,FALSE)</f>
        <v>prose</v>
      </c>
      <c r="O664">
        <f>VLOOKUP(TRIM(SUBSTITUTE(E664,CHAR(160),CHAR(32))),Metadata!B$1:K$2632,10,FALSE)</f>
        <v>91532</v>
      </c>
      <c r="P664" s="4" t="s">
        <v>9940</v>
      </c>
      <c r="Q664">
        <v>45</v>
      </c>
      <c r="R664">
        <v>51</v>
      </c>
    </row>
    <row r="665" spans="1:18" hidden="1" x14ac:dyDescent="0.25">
      <c r="A665">
        <v>667</v>
      </c>
      <c r="B665" t="s">
        <v>4354</v>
      </c>
      <c r="C665" t="s">
        <v>799</v>
      </c>
      <c r="D665" t="s">
        <v>47</v>
      </c>
      <c r="E665" t="s">
        <v>8959</v>
      </c>
      <c r="F665" t="str">
        <f>VLOOKUP(TRIM(SUBSTITUTE(E665,CHAR(160),CHAR(32))),Metadata!B$1:C$2632,2,FALSE)</f>
        <v>Mounier, Emmanuel, 1905-1950.</v>
      </c>
      <c r="G665" t="str">
        <f>VLOOKUP(TRIM(SUBSTITUTE(E665,CHAR(160),CHAR(32))),Metadata!B$1:D$2632,3,FALSE)</f>
        <v>Manifeste au service du personalisme</v>
      </c>
      <c r="H665">
        <f>VLOOKUP(TRIM(SUBSTITUTE(E665,CHAR(160),CHAR(32))),Metadata!B$1:E$2632,4,FALSE)</f>
        <v>1936</v>
      </c>
      <c r="I665" t="s">
        <v>534</v>
      </c>
      <c r="K665" t="str">
        <f>VLOOKUP(TRIM(SUBSTITUTE(E665,CHAR(160),CHAR(32))),Metadata!B$1:H$2632,7,FALSE)</f>
        <v>traite</v>
      </c>
      <c r="L665" t="s">
        <v>4417</v>
      </c>
      <c r="N665" t="str">
        <f>VLOOKUP(TRIM(SUBSTITUTE(E665,CHAR(160),CHAR(32))),Metadata!B$1:J$2632,9,FALSE)</f>
        <v/>
      </c>
      <c r="O665">
        <f>VLOOKUP(TRIM(SUBSTITUTE(E665,CHAR(160),CHAR(32))),Metadata!B$1:K$2632,10,FALSE)</f>
        <v>69128</v>
      </c>
      <c r="P665" s="4" t="s">
        <v>9114</v>
      </c>
      <c r="Q665">
        <v>57</v>
      </c>
    </row>
    <row r="666" spans="1:18" hidden="1" x14ac:dyDescent="0.25">
      <c r="A666">
        <v>668</v>
      </c>
      <c r="B666" t="s">
        <v>4354</v>
      </c>
      <c r="C666" t="s">
        <v>799</v>
      </c>
      <c r="D666" t="s">
        <v>47</v>
      </c>
      <c r="E666" t="s">
        <v>8875</v>
      </c>
      <c r="F666" t="str">
        <f>VLOOKUP(TRIM(SUBSTITUTE(E666,CHAR(160),CHAR(32))),Metadata!B$1:C$2632,2,FALSE)</f>
        <v>Gide, André, 1869-1951.</v>
      </c>
      <c r="G666" t="str">
        <f>VLOOKUP(TRIM(SUBSTITUTE(E666,CHAR(160),CHAR(32))),Metadata!B$1:D$2632,3,FALSE)</f>
        <v>Journal, 1939-1949</v>
      </c>
      <c r="H666">
        <f>VLOOKUP(TRIM(SUBSTITUTE(E666,CHAR(160),CHAR(32))),Metadata!B$1:E$2632,4,FALSE)</f>
        <v>1949</v>
      </c>
      <c r="I666" t="s">
        <v>534</v>
      </c>
      <c r="K666" t="str">
        <f>VLOOKUP(TRIM(SUBSTITUTE(E666,CHAR(160),CHAR(32))),Metadata!B$1:H$2632,7,FALSE)</f>
        <v>memoires</v>
      </c>
      <c r="L666" t="s">
        <v>4481</v>
      </c>
      <c r="N666" t="str">
        <f>VLOOKUP(TRIM(SUBSTITUTE(E666,CHAR(160),CHAR(32))),Metadata!B$1:J$2632,9,FALSE)</f>
        <v>prose</v>
      </c>
      <c r="O666">
        <f>VLOOKUP(TRIM(SUBSTITUTE(E666,CHAR(160),CHAR(32))),Metadata!B$1:K$2632,10,FALSE)</f>
        <v>123690</v>
      </c>
      <c r="P666" s="4" t="s">
        <v>9941</v>
      </c>
      <c r="Q666">
        <v>102</v>
      </c>
      <c r="R666">
        <v>108</v>
      </c>
    </row>
    <row r="667" spans="1:18" hidden="1" x14ac:dyDescent="0.25">
      <c r="A667">
        <v>669</v>
      </c>
      <c r="B667" t="s">
        <v>4354</v>
      </c>
      <c r="C667" t="s">
        <v>799</v>
      </c>
      <c r="D667" t="s">
        <v>47</v>
      </c>
      <c r="E667" t="s">
        <v>7416</v>
      </c>
      <c r="F667" t="str">
        <f>VLOOKUP(TRIM(SUBSTITUTE(E667,CHAR(160),CHAR(32))),Metadata!B$1:C$2632,2,FALSE)</f>
        <v>Janet, Pierre, 1859-1947.</v>
      </c>
      <c r="G667" t="str">
        <f>VLOOKUP(TRIM(SUBSTITUTE(E667,CHAR(160),CHAR(32))),Metadata!B$1:D$2632,3,FALSE)</f>
        <v>L'amour et la haine. Notes de cours recueillies et rédigées par M. Miron Epstein. Cours dispensé en 1924-1925 au Collège de France</v>
      </c>
      <c r="H667">
        <f>VLOOKUP(TRIM(SUBSTITUTE(E667,CHAR(160),CHAR(32))),Metadata!B$1:E$2632,4,FALSE)</f>
        <v>1932</v>
      </c>
      <c r="I667" t="s">
        <v>534</v>
      </c>
      <c r="K667" t="str">
        <f>VLOOKUP(TRIM(SUBSTITUTE(E667,CHAR(160),CHAR(32))),Metadata!B$1:H$2632,7,FALSE)</f>
        <v>traite</v>
      </c>
      <c r="L667" t="s">
        <v>4417</v>
      </c>
      <c r="N667" t="str">
        <f>VLOOKUP(TRIM(SUBSTITUTE(E667,CHAR(160),CHAR(32))),Metadata!B$1:J$2632,9,FALSE)</f>
        <v/>
      </c>
      <c r="O667">
        <f>VLOOKUP(TRIM(SUBSTITUTE(E667,CHAR(160),CHAR(32))),Metadata!B$1:K$2632,10,FALSE)</f>
        <v>82344</v>
      </c>
      <c r="P667" s="4" t="s">
        <v>9942</v>
      </c>
      <c r="Q667">
        <v>16</v>
      </c>
      <c r="R667">
        <v>23</v>
      </c>
    </row>
    <row r="668" spans="1:18" hidden="1" x14ac:dyDescent="0.25">
      <c r="A668">
        <v>670</v>
      </c>
      <c r="B668" t="s">
        <v>4354</v>
      </c>
      <c r="C668" t="s">
        <v>799</v>
      </c>
      <c r="D668" t="s">
        <v>47</v>
      </c>
      <c r="E668" t="s">
        <v>8895</v>
      </c>
      <c r="F668" t="str">
        <f>VLOOKUP(TRIM(SUBSTITUTE(E668,CHAR(160),CHAR(32))),Metadata!B$1:C$2632,2,FALSE)</f>
        <v>Goldschmidt, Bertrand, 1912-2002.</v>
      </c>
      <c r="G668" t="str">
        <f>VLOOKUP(TRIM(SUBSTITUTE(E668,CHAR(160),CHAR(32))),Metadata!B$1:D$2632,3,FALSE)</f>
        <v>L'aventure atomique: ses aspects politiques et techniques</v>
      </c>
      <c r="H668">
        <f>VLOOKUP(TRIM(SUBSTITUTE(E668,CHAR(160),CHAR(32))),Metadata!B$1:E$2632,4,FALSE)</f>
        <v>1962</v>
      </c>
      <c r="I668" t="s">
        <v>534</v>
      </c>
      <c r="K668" t="str">
        <f>VLOOKUP(TRIM(SUBSTITUTE(E668,CHAR(160),CHAR(32))),Metadata!B$1:H$2632,7,FALSE)</f>
        <v>traite ou essai</v>
      </c>
      <c r="L668" t="s">
        <v>4402</v>
      </c>
      <c r="N668" t="str">
        <f>VLOOKUP(TRIM(SUBSTITUTE(E668,CHAR(160),CHAR(32))),Metadata!B$1:J$2632,9,FALSE)</f>
        <v>prose</v>
      </c>
      <c r="O668">
        <f>VLOOKUP(TRIM(SUBSTITUTE(E668,CHAR(160),CHAR(32))),Metadata!B$1:K$2632,10,FALSE)</f>
        <v>91532</v>
      </c>
      <c r="P668" s="4" t="s">
        <v>12315</v>
      </c>
      <c r="Q668">
        <v>161</v>
      </c>
      <c r="R668">
        <v>168</v>
      </c>
    </row>
    <row r="669" spans="1:18" hidden="1" x14ac:dyDescent="0.25">
      <c r="A669">
        <v>671</v>
      </c>
      <c r="B669" t="s">
        <v>4354</v>
      </c>
      <c r="C669" t="s">
        <v>799</v>
      </c>
      <c r="D669" t="s">
        <v>47</v>
      </c>
      <c r="E669" t="s">
        <v>8812</v>
      </c>
      <c r="F669" t="str">
        <f>VLOOKUP(TRIM(SUBSTITUTE(E669,CHAR(160),CHAR(32))),Metadata!B$1:C$2632,2,FALSE)</f>
        <v>Carrel, Alexis, 1873-1944.</v>
      </c>
      <c r="G669" t="str">
        <f>VLOOKUP(TRIM(SUBSTITUTE(E669,CHAR(160),CHAR(32))),Metadata!B$1:D$2632,3,FALSE)</f>
        <v>L'homme cet inconnu</v>
      </c>
      <c r="H669">
        <f>VLOOKUP(TRIM(SUBSTITUTE(E669,CHAR(160),CHAR(32))),Metadata!B$1:E$2632,4,FALSE)</f>
        <v>1935</v>
      </c>
      <c r="I669" t="s">
        <v>534</v>
      </c>
      <c r="K669" t="str">
        <f>VLOOKUP(TRIM(SUBSTITUTE(E669,CHAR(160),CHAR(32))),Metadata!B$1:H$2632,7,FALSE)</f>
        <v>traite ou essai</v>
      </c>
      <c r="L669" t="s">
        <v>4402</v>
      </c>
      <c r="N669" t="str">
        <f>VLOOKUP(TRIM(SUBSTITUTE(E669,CHAR(160),CHAR(32))),Metadata!B$1:J$2632,9,FALSE)</f>
        <v>prose</v>
      </c>
      <c r="O669">
        <f>VLOOKUP(TRIM(SUBSTITUTE(E669,CHAR(160),CHAR(32))),Metadata!B$1:K$2632,10,FALSE)</f>
        <v>98996</v>
      </c>
      <c r="P669" s="4" t="s">
        <v>9943</v>
      </c>
      <c r="Q669">
        <v>192</v>
      </c>
      <c r="R669">
        <v>198</v>
      </c>
    </row>
    <row r="670" spans="1:18" hidden="1" x14ac:dyDescent="0.25">
      <c r="A670">
        <v>672</v>
      </c>
      <c r="B670" t="s">
        <v>4354</v>
      </c>
      <c r="C670" t="s">
        <v>799</v>
      </c>
      <c r="D670" t="s">
        <v>47</v>
      </c>
      <c r="E670" t="s">
        <v>8895</v>
      </c>
      <c r="F670" t="str">
        <f>VLOOKUP(TRIM(SUBSTITUTE(E670,CHAR(160),CHAR(32))),Metadata!B$1:C$2632,2,FALSE)</f>
        <v>Goldschmidt, Bertrand, 1912-2002.</v>
      </c>
      <c r="G670" t="str">
        <f>VLOOKUP(TRIM(SUBSTITUTE(E670,CHAR(160),CHAR(32))),Metadata!B$1:D$2632,3,FALSE)</f>
        <v>L'aventure atomique: ses aspects politiques et techniques</v>
      </c>
      <c r="H670">
        <f>VLOOKUP(TRIM(SUBSTITUTE(E670,CHAR(160),CHAR(32))),Metadata!B$1:E$2632,4,FALSE)</f>
        <v>1962</v>
      </c>
      <c r="I670" t="s">
        <v>534</v>
      </c>
      <c r="K670" t="str">
        <f>VLOOKUP(TRIM(SUBSTITUTE(E670,CHAR(160),CHAR(32))),Metadata!B$1:H$2632,7,FALSE)</f>
        <v>traite ou essai</v>
      </c>
      <c r="L670" t="s">
        <v>4402</v>
      </c>
      <c r="N670" t="str">
        <f>VLOOKUP(TRIM(SUBSTITUTE(E670,CHAR(160),CHAR(32))),Metadata!B$1:J$2632,9,FALSE)</f>
        <v>prose</v>
      </c>
      <c r="O670">
        <f>VLOOKUP(TRIM(SUBSTITUTE(E670,CHAR(160),CHAR(32))),Metadata!B$1:K$2632,10,FALSE)</f>
        <v>91532</v>
      </c>
      <c r="P670" s="4" t="s">
        <v>9944</v>
      </c>
      <c r="Q670">
        <v>146</v>
      </c>
      <c r="R670">
        <v>152</v>
      </c>
    </row>
    <row r="671" spans="1:18" hidden="1" x14ac:dyDescent="0.25">
      <c r="A671">
        <v>673</v>
      </c>
      <c r="B671" t="s">
        <v>4354</v>
      </c>
      <c r="C671" t="s">
        <v>799</v>
      </c>
      <c r="D671" t="s">
        <v>47</v>
      </c>
      <c r="E671" t="s">
        <v>8895</v>
      </c>
      <c r="F671" t="str">
        <f>VLOOKUP(TRIM(SUBSTITUTE(E671,CHAR(160),CHAR(32))),Metadata!B$1:C$2632,2,FALSE)</f>
        <v>Goldschmidt, Bertrand, 1912-2002.</v>
      </c>
      <c r="G671" t="str">
        <f>VLOOKUP(TRIM(SUBSTITUTE(E671,CHAR(160),CHAR(32))),Metadata!B$1:D$2632,3,FALSE)</f>
        <v>L'aventure atomique: ses aspects politiques et techniques</v>
      </c>
      <c r="H671">
        <f>VLOOKUP(TRIM(SUBSTITUTE(E671,CHAR(160),CHAR(32))),Metadata!B$1:E$2632,4,FALSE)</f>
        <v>1962</v>
      </c>
      <c r="I671" t="s">
        <v>534</v>
      </c>
      <c r="K671" t="str">
        <f>VLOOKUP(TRIM(SUBSTITUTE(E671,CHAR(160),CHAR(32))),Metadata!B$1:H$2632,7,FALSE)</f>
        <v>traite ou essai</v>
      </c>
      <c r="L671" t="s">
        <v>4402</v>
      </c>
      <c r="N671" t="str">
        <f>VLOOKUP(TRIM(SUBSTITUTE(E671,CHAR(160),CHAR(32))),Metadata!B$1:J$2632,9,FALSE)</f>
        <v>prose</v>
      </c>
      <c r="O671">
        <f>VLOOKUP(TRIM(SUBSTITUTE(E671,CHAR(160),CHAR(32))),Metadata!B$1:K$2632,10,FALSE)</f>
        <v>91532</v>
      </c>
      <c r="P671" s="4" t="s">
        <v>12316</v>
      </c>
      <c r="Q671">
        <v>143</v>
      </c>
      <c r="R671">
        <v>149</v>
      </c>
    </row>
    <row r="672" spans="1:18" hidden="1" x14ac:dyDescent="0.25">
      <c r="A672">
        <v>674</v>
      </c>
      <c r="B672" t="s">
        <v>4354</v>
      </c>
      <c r="C672" t="s">
        <v>799</v>
      </c>
      <c r="D672" t="s">
        <v>47</v>
      </c>
      <c r="E672" t="s">
        <v>7515</v>
      </c>
      <c r="F672" t="str">
        <f>VLOOKUP(TRIM(SUBSTITUTE(E672,CHAR(160),CHAR(32))),Metadata!B$1:C$2632,2,FALSE)</f>
        <v>Bainville, Jacques, 1879-1936.</v>
      </c>
      <c r="G672" t="str">
        <f>VLOOKUP(TRIM(SUBSTITUTE(E672,CHAR(160),CHAR(32))),Metadata!B$1:D$2632,3,FALSE)</f>
        <v>La fortune de la France</v>
      </c>
      <c r="H672">
        <f>VLOOKUP(TRIM(SUBSTITUTE(E672,CHAR(160),CHAR(32))),Metadata!B$1:E$2632,4,FALSE)</f>
        <v>1937</v>
      </c>
      <c r="I672" t="s">
        <v>534</v>
      </c>
      <c r="K672" t="str">
        <f>VLOOKUP(TRIM(SUBSTITUTE(E672,CHAR(160),CHAR(32))),Metadata!B$1:H$2632,7,FALSE)</f>
        <v>traite</v>
      </c>
      <c r="L672" t="s">
        <v>4417</v>
      </c>
      <c r="N672" t="str">
        <f>VLOOKUP(TRIM(SUBSTITUTE(E672,CHAR(160),CHAR(32))),Metadata!B$1:J$2632,9,FALSE)</f>
        <v/>
      </c>
      <c r="O672">
        <f>VLOOKUP(TRIM(SUBSTITUTE(E672,CHAR(160),CHAR(32))),Metadata!B$1:K$2632,10,FALSE)</f>
        <v>91828</v>
      </c>
      <c r="P672" s="4" t="s">
        <v>9945</v>
      </c>
      <c r="Q672">
        <v>34</v>
      </c>
      <c r="R672">
        <v>42</v>
      </c>
    </row>
    <row r="673" spans="1:18" hidden="1" x14ac:dyDescent="0.25">
      <c r="A673">
        <v>675</v>
      </c>
      <c r="B673" t="s">
        <v>4354</v>
      </c>
      <c r="C673" t="s">
        <v>799</v>
      </c>
      <c r="D673" t="s">
        <v>47</v>
      </c>
      <c r="E673" t="s">
        <v>8792</v>
      </c>
      <c r="F673" t="str">
        <f>VLOOKUP(TRIM(SUBSTITUTE(E673,CHAR(160),CHAR(32))),Metadata!B$1:C$2632,2,FALSE)</f>
        <v>Blanche, Jacques-Emile, 1861-1942.</v>
      </c>
      <c r="G673" t="str">
        <f>VLOOKUP(TRIM(SUBSTITUTE(E673,CHAR(160),CHAR(32))),Metadata!B$1:D$2632,3,FALSE)</f>
        <v>Mes modèles</v>
      </c>
      <c r="H673">
        <f>VLOOKUP(TRIM(SUBSTITUTE(E673,CHAR(160),CHAR(32))),Metadata!B$1:E$2632,4,FALSE)</f>
        <v>1928</v>
      </c>
      <c r="I673" t="s">
        <v>534</v>
      </c>
      <c r="K673" t="str">
        <f>VLOOKUP(TRIM(SUBSTITUTE(E673,CHAR(160),CHAR(32))),Metadata!B$1:H$2632,7,FALSE)</f>
        <v>traite ou essai</v>
      </c>
      <c r="L673" t="s">
        <v>4402</v>
      </c>
      <c r="N673" t="str">
        <f>VLOOKUP(TRIM(SUBSTITUTE(E673,CHAR(160),CHAR(32))),Metadata!B$1:J$2632,9,FALSE)</f>
        <v>prose</v>
      </c>
      <c r="O673">
        <f>VLOOKUP(TRIM(SUBSTITUTE(E673,CHAR(160),CHAR(32))),Metadata!B$1:K$2632,10,FALSE)</f>
        <v>56817</v>
      </c>
      <c r="P673" s="4" t="s">
        <v>12317</v>
      </c>
      <c r="Q673">
        <v>170</v>
      </c>
      <c r="R673">
        <v>178</v>
      </c>
    </row>
    <row r="674" spans="1:18" hidden="1" x14ac:dyDescent="0.25">
      <c r="A674">
        <v>676</v>
      </c>
      <c r="B674" t="s">
        <v>4354</v>
      </c>
      <c r="C674" t="s">
        <v>799</v>
      </c>
      <c r="D674" t="s">
        <v>47</v>
      </c>
      <c r="E674" t="s">
        <v>7119</v>
      </c>
      <c r="F674" t="str">
        <f>VLOOKUP(TRIM(SUBSTITUTE(E674,CHAR(160),CHAR(32))),Metadata!B$1:C$2632,2,FALSE)</f>
        <v>Le Bon, Gustave, 1841-1931.</v>
      </c>
      <c r="G674" t="str">
        <f>VLOOKUP(TRIM(SUBSTITUTE(E674,CHAR(160),CHAR(32))),Metadata!B$1:D$2632,3,FALSE)</f>
        <v>Premières conséquences de la guerre. Transformation mentale des peuples.</v>
      </c>
      <c r="H674">
        <f>VLOOKUP(TRIM(SUBSTITUTE(E674,CHAR(160),CHAR(32))),Metadata!B$1:E$2632,4,FALSE)</f>
        <v>1916</v>
      </c>
      <c r="I674" t="s">
        <v>534</v>
      </c>
      <c r="K674" t="str">
        <f>VLOOKUP(TRIM(SUBSTITUTE(E674,CHAR(160),CHAR(32))),Metadata!B$1:H$2632,7,FALSE)</f>
        <v>traite</v>
      </c>
      <c r="L674" t="s">
        <v>4417</v>
      </c>
      <c r="N674" t="str">
        <f>VLOOKUP(TRIM(SUBSTITUTE(E674,CHAR(160),CHAR(32))),Metadata!B$1:J$2632,9,FALSE)</f>
        <v/>
      </c>
      <c r="O674">
        <f>VLOOKUP(TRIM(SUBSTITUTE(E674,CHAR(160),CHAR(32))),Metadata!B$1:K$2632,10,FALSE)</f>
        <v>84915</v>
      </c>
      <c r="P674" s="4" t="s">
        <v>9946</v>
      </c>
      <c r="Q674">
        <v>233</v>
      </c>
      <c r="R674">
        <v>240</v>
      </c>
    </row>
    <row r="675" spans="1:18" hidden="1" x14ac:dyDescent="0.25">
      <c r="A675">
        <v>677</v>
      </c>
      <c r="B675" t="s">
        <v>4354</v>
      </c>
      <c r="C675" t="s">
        <v>799</v>
      </c>
      <c r="D675" t="s">
        <v>47</v>
      </c>
      <c r="E675" t="s">
        <v>8895</v>
      </c>
      <c r="F675" t="str">
        <f>VLOOKUP(TRIM(SUBSTITUTE(E675,CHAR(160),CHAR(32))),Metadata!B$1:C$2632,2,FALSE)</f>
        <v>Goldschmidt, Bertrand, 1912-2002.</v>
      </c>
      <c r="G675" t="str">
        <f>VLOOKUP(TRIM(SUBSTITUTE(E675,CHAR(160),CHAR(32))),Metadata!B$1:D$2632,3,FALSE)</f>
        <v>L'aventure atomique: ses aspects politiques et techniques</v>
      </c>
      <c r="H675">
        <f>VLOOKUP(TRIM(SUBSTITUTE(E675,CHAR(160),CHAR(32))),Metadata!B$1:E$2632,4,FALSE)</f>
        <v>1962</v>
      </c>
      <c r="I675" t="s">
        <v>534</v>
      </c>
      <c r="K675" t="str">
        <f>VLOOKUP(TRIM(SUBSTITUTE(E675,CHAR(160),CHAR(32))),Metadata!B$1:H$2632,7,FALSE)</f>
        <v>traite ou essai</v>
      </c>
      <c r="L675" t="s">
        <v>4402</v>
      </c>
      <c r="N675" t="str">
        <f>VLOOKUP(TRIM(SUBSTITUTE(E675,CHAR(160),CHAR(32))),Metadata!B$1:J$2632,9,FALSE)</f>
        <v>prose</v>
      </c>
      <c r="O675">
        <f>VLOOKUP(TRIM(SUBSTITUTE(E675,CHAR(160),CHAR(32))),Metadata!B$1:K$2632,10,FALSE)</f>
        <v>91532</v>
      </c>
      <c r="P675" s="4" t="s">
        <v>9947</v>
      </c>
      <c r="Q675">
        <v>194</v>
      </c>
      <c r="R675">
        <v>200</v>
      </c>
    </row>
    <row r="676" spans="1:18" hidden="1" x14ac:dyDescent="0.25">
      <c r="A676">
        <v>678</v>
      </c>
      <c r="B676" t="s">
        <v>4354</v>
      </c>
      <c r="C676" t="s">
        <v>799</v>
      </c>
      <c r="D676" t="s">
        <v>47</v>
      </c>
      <c r="E676" t="s">
        <v>7119</v>
      </c>
      <c r="F676" t="str">
        <f>VLOOKUP(TRIM(SUBSTITUTE(E676,CHAR(160),CHAR(32))),Metadata!B$1:C$2632,2,FALSE)</f>
        <v>Le Bon, Gustave, 1841-1931.</v>
      </c>
      <c r="G676" t="str">
        <f>VLOOKUP(TRIM(SUBSTITUTE(E676,CHAR(160),CHAR(32))),Metadata!B$1:D$2632,3,FALSE)</f>
        <v>Premières conséquences de la guerre. Transformation mentale des peuples.</v>
      </c>
      <c r="H676">
        <f>VLOOKUP(TRIM(SUBSTITUTE(E676,CHAR(160),CHAR(32))),Metadata!B$1:E$2632,4,FALSE)</f>
        <v>1916</v>
      </c>
      <c r="I676" t="s">
        <v>534</v>
      </c>
      <c r="K676" t="str">
        <f>VLOOKUP(TRIM(SUBSTITUTE(E676,CHAR(160),CHAR(32))),Metadata!B$1:H$2632,7,FALSE)</f>
        <v>traite</v>
      </c>
      <c r="L676" t="s">
        <v>4417</v>
      </c>
      <c r="N676" t="str">
        <f>VLOOKUP(TRIM(SUBSTITUTE(E676,CHAR(160),CHAR(32))),Metadata!B$1:J$2632,9,FALSE)</f>
        <v/>
      </c>
      <c r="O676">
        <f>VLOOKUP(TRIM(SUBSTITUTE(E676,CHAR(160),CHAR(32))),Metadata!B$1:K$2632,10,FALSE)</f>
        <v>84915</v>
      </c>
      <c r="P676" s="4" t="s">
        <v>9948</v>
      </c>
      <c r="Q676">
        <v>16</v>
      </c>
      <c r="R676">
        <v>23</v>
      </c>
    </row>
    <row r="677" spans="1:18" hidden="1" x14ac:dyDescent="0.25">
      <c r="A677">
        <v>679</v>
      </c>
      <c r="B677" t="s">
        <v>4354</v>
      </c>
      <c r="C677" t="s">
        <v>799</v>
      </c>
      <c r="D677" t="s">
        <v>47</v>
      </c>
      <c r="E677" t="s">
        <v>7016</v>
      </c>
      <c r="F677" t="str">
        <f>VLOOKUP(TRIM(SUBSTITUTE(E677,CHAR(160),CHAR(32))),Metadata!B$1:C$2632,2,FALSE)</f>
        <v>Le Bon, Gustave, 1841-1931.</v>
      </c>
      <c r="G677" t="str">
        <f>VLOOKUP(TRIM(SUBSTITUTE(E677,CHAR(160),CHAR(32))),Metadata!B$1:D$2632,3,FALSE)</f>
        <v>Psychologie de l'éducation</v>
      </c>
      <c r="H677">
        <f>VLOOKUP(TRIM(SUBSTITUTE(E677,CHAR(160),CHAR(32))),Metadata!B$1:E$2632,4,FALSE)</f>
        <v>1910</v>
      </c>
      <c r="I677" t="s">
        <v>534</v>
      </c>
      <c r="K677" t="str">
        <f>VLOOKUP(TRIM(SUBSTITUTE(E677,CHAR(160),CHAR(32))),Metadata!B$1:H$2632,7,FALSE)</f>
        <v>traite</v>
      </c>
      <c r="L677" t="s">
        <v>4417</v>
      </c>
      <c r="N677" t="str">
        <f>VLOOKUP(TRIM(SUBSTITUTE(E677,CHAR(160),CHAR(32))),Metadata!B$1:J$2632,9,FALSE)</f>
        <v/>
      </c>
      <c r="O677">
        <f>VLOOKUP(TRIM(SUBSTITUTE(E677,CHAR(160),CHAR(32))),Metadata!B$1:K$2632,10,FALSE)</f>
        <v>104349</v>
      </c>
      <c r="P677" s="4" t="s">
        <v>9949</v>
      </c>
      <c r="Q677">
        <v>49</v>
      </c>
      <c r="R677">
        <v>55</v>
      </c>
    </row>
    <row r="678" spans="1:18" hidden="1" x14ac:dyDescent="0.25">
      <c r="A678">
        <v>680</v>
      </c>
      <c r="B678" t="s">
        <v>4354</v>
      </c>
      <c r="C678" t="s">
        <v>799</v>
      </c>
      <c r="D678" t="s">
        <v>47</v>
      </c>
      <c r="E678" t="s">
        <v>8961</v>
      </c>
      <c r="F678" t="str">
        <f>VLOOKUP(TRIM(SUBSTITUTE(E678,CHAR(160),CHAR(32))),Metadata!B$1:C$2632,2,FALSE)</f>
        <v>Mounier, Emmanuel, 1905-1950.</v>
      </c>
      <c r="G678" t="str">
        <f>VLOOKUP(TRIM(SUBSTITUTE(E678,CHAR(160),CHAR(32))),Metadata!B$1:D$2632,3,FALSE)</f>
        <v>Traité du caractère</v>
      </c>
      <c r="H678">
        <f>VLOOKUP(TRIM(SUBSTITUTE(E678,CHAR(160),CHAR(32))),Metadata!B$1:E$2632,4,FALSE)</f>
        <v>1946</v>
      </c>
      <c r="I678" t="s">
        <v>534</v>
      </c>
      <c r="K678" t="str">
        <f>VLOOKUP(TRIM(SUBSTITUTE(E678,CHAR(160),CHAR(32))),Metadata!B$1:H$2632,7,FALSE)</f>
        <v>traite ou essai</v>
      </c>
      <c r="L678" t="s">
        <v>4402</v>
      </c>
      <c r="N678" t="str">
        <f>VLOOKUP(TRIM(SUBSTITUTE(E678,CHAR(160),CHAR(32))),Metadata!B$1:J$2632,9,FALSE)</f>
        <v>prose</v>
      </c>
      <c r="O678">
        <f>VLOOKUP(TRIM(SUBSTITUTE(E678,CHAR(160),CHAR(32))),Metadata!B$1:K$2632,10,FALSE)</f>
        <v>327375</v>
      </c>
      <c r="P678" s="4" t="s">
        <v>9950</v>
      </c>
      <c r="Q678">
        <v>47</v>
      </c>
      <c r="R678">
        <v>55</v>
      </c>
    </row>
    <row r="679" spans="1:18" hidden="1" x14ac:dyDescent="0.25">
      <c r="A679">
        <v>681</v>
      </c>
      <c r="B679" t="s">
        <v>4354</v>
      </c>
      <c r="C679" t="s">
        <v>823</v>
      </c>
      <c r="D679" t="s">
        <v>47</v>
      </c>
      <c r="E679" t="s">
        <v>8233</v>
      </c>
      <c r="F679" t="str">
        <f>VLOOKUP(TRIM(SUBSTITUTE(E679,CHAR(160),CHAR(32))),Metadata!B$1:C$2632,2,FALSE)</f>
        <v>Diderot, Denis, 1713-1784.</v>
      </c>
      <c r="G679" t="str">
        <f>VLOOKUP(TRIM(SUBSTITUTE(E679,CHAR(160),CHAR(32))),Metadata!B$1:D$2632,3,FALSE)</f>
        <v>Est-il bon est-il méchant?</v>
      </c>
      <c r="H679">
        <f>VLOOKUP(TRIM(SUBSTITUTE(E679,CHAR(160),CHAR(32))),Metadata!B$1:E$2632,4,FALSE)</f>
        <v>1784</v>
      </c>
      <c r="I679" t="s">
        <v>448</v>
      </c>
      <c r="K679" t="str">
        <f>VLOOKUP(TRIM(SUBSTITUTE(E679,CHAR(160),CHAR(32))),Metadata!B$1:H$2632,7,FALSE)</f>
        <v>theatre</v>
      </c>
      <c r="L679" t="s">
        <v>4472</v>
      </c>
      <c r="N679" t="str">
        <f>VLOOKUP(TRIM(SUBSTITUTE(E679,CHAR(160),CHAR(32))),Metadata!B$1:J$2632,9,FALSE)</f>
        <v>prose</v>
      </c>
      <c r="O679">
        <f>VLOOKUP(TRIM(SUBSTITUTE(E679,CHAR(160),CHAR(32))),Metadata!B$1:K$2632,10,FALSE)</f>
        <v>24163</v>
      </c>
      <c r="P679" s="4" t="s">
        <v>9951</v>
      </c>
      <c r="Q679">
        <v>489</v>
      </c>
      <c r="R679">
        <v>497</v>
      </c>
    </row>
    <row r="680" spans="1:18" hidden="1" x14ac:dyDescent="0.25">
      <c r="A680">
        <v>682</v>
      </c>
      <c r="B680" t="s">
        <v>4354</v>
      </c>
      <c r="C680" t="s">
        <v>823</v>
      </c>
      <c r="D680" t="s">
        <v>47</v>
      </c>
      <c r="E680" t="s">
        <v>8341</v>
      </c>
      <c r="F680" t="str">
        <f>VLOOKUP(TRIM(SUBSTITUTE(E680,CHAR(160),CHAR(32))),Metadata!B$1:C$2632,2,FALSE)</f>
        <v>Montesquieu, Charles de Secondat, baron de, 1689-1755.</v>
      </c>
      <c r="G680" t="str">
        <f>VLOOKUP(TRIM(SUBSTITUTE(E680,CHAR(160),CHAR(32))),Metadata!B$1:D$2632,3,FALSE)</f>
        <v>Correspondance de Montesquieu</v>
      </c>
      <c r="H680">
        <f>VLOOKUP(TRIM(SUBSTITUTE(E680,CHAR(160),CHAR(32))),Metadata!B$1:E$2632,4,FALSE)</f>
        <v>1755</v>
      </c>
      <c r="I680" t="s">
        <v>448</v>
      </c>
      <c r="K680" t="str">
        <f>VLOOKUP(TRIM(SUBSTITUTE(E680,CHAR(160),CHAR(32))),Metadata!B$1:H$2632,7,FALSE)</f>
        <v>correspondance</v>
      </c>
      <c r="L680" t="s">
        <v>4542</v>
      </c>
      <c r="N680" t="str">
        <f>VLOOKUP(TRIM(SUBSTITUTE(E680,CHAR(160),CHAR(32))),Metadata!B$1:J$2632,9,FALSE)</f>
        <v>prose</v>
      </c>
      <c r="O680">
        <f>VLOOKUP(TRIM(SUBSTITUTE(E680,CHAR(160),CHAR(32))),Metadata!B$1:K$2632,10,FALSE)</f>
        <v>111275</v>
      </c>
      <c r="P680" s="4" t="s">
        <v>12318</v>
      </c>
      <c r="Q680">
        <v>3</v>
      </c>
      <c r="R680">
        <v>10</v>
      </c>
    </row>
    <row r="681" spans="1:18" hidden="1" x14ac:dyDescent="0.25">
      <c r="A681">
        <v>683</v>
      </c>
      <c r="B681" t="s">
        <v>4354</v>
      </c>
      <c r="C681" t="s">
        <v>823</v>
      </c>
      <c r="D681" t="s">
        <v>47</v>
      </c>
      <c r="E681" t="s">
        <v>8300</v>
      </c>
      <c r="F681" t="str">
        <f>VLOOKUP(TRIM(SUBSTITUTE(E681,CHAR(160),CHAR(32))),Metadata!B$1:C$2632,2,FALSE)</f>
        <v>Le Sage, Alain René, 1668-1747.</v>
      </c>
      <c r="G681" t="str">
        <f>VLOOKUP(TRIM(SUBSTITUTE(E681,CHAR(160),CHAR(32))),Metadata!B$1:D$2632,3,FALSE)</f>
        <v>La valise trouvée</v>
      </c>
      <c r="H681">
        <f>VLOOKUP(TRIM(SUBSTITUTE(E681,CHAR(160),CHAR(32))),Metadata!B$1:E$2632,4,FALSE)</f>
        <v>1740</v>
      </c>
      <c r="I681" t="s">
        <v>448</v>
      </c>
      <c r="K681" t="str">
        <f>VLOOKUP(TRIM(SUBSTITUTE(E681,CHAR(160),CHAR(32))),Metadata!B$1:H$2632,7,FALSE)</f>
        <v>roman</v>
      </c>
      <c r="L681" t="s">
        <v>4378</v>
      </c>
      <c r="N681" t="str">
        <f>VLOOKUP(TRIM(SUBSTITUTE(E681,CHAR(160),CHAR(32))),Metadata!B$1:J$2632,9,FALSE)</f>
        <v>prose</v>
      </c>
      <c r="O681">
        <f>VLOOKUP(TRIM(SUBSTITUTE(E681,CHAR(160),CHAR(32))),Metadata!B$1:K$2632,10,FALSE)</f>
        <v>34560</v>
      </c>
      <c r="P681" s="4" t="s">
        <v>12319</v>
      </c>
      <c r="Q681">
        <v>167</v>
      </c>
      <c r="R681">
        <v>175</v>
      </c>
    </row>
    <row r="682" spans="1:18" hidden="1" x14ac:dyDescent="0.25">
      <c r="A682">
        <v>684</v>
      </c>
      <c r="B682" t="s">
        <v>4354</v>
      </c>
      <c r="C682" t="s">
        <v>823</v>
      </c>
      <c r="D682" t="s">
        <v>47</v>
      </c>
      <c r="E682" t="s">
        <v>8678</v>
      </c>
      <c r="F682" t="str">
        <f>VLOOKUP(TRIM(SUBSTITUTE(E682,CHAR(160),CHAR(32))),Metadata!B$1:C$2632,2,FALSE)</f>
        <v>Stendhal, 1783-1842.</v>
      </c>
      <c r="G682" t="str">
        <f>VLOOKUP(TRIM(SUBSTITUTE(E682,CHAR(160),CHAR(32))),Metadata!B$1:D$2632,3,FALSE)</f>
        <v>Le rouge et le noir</v>
      </c>
      <c r="H682">
        <f>VLOOKUP(TRIM(SUBSTITUTE(E682,CHAR(160),CHAR(32))),Metadata!B$1:E$2632,4,FALSE)</f>
        <v>1830</v>
      </c>
      <c r="I682" t="s">
        <v>450</v>
      </c>
      <c r="K682" t="str">
        <f>VLOOKUP(TRIM(SUBSTITUTE(E682,CHAR(160),CHAR(32))),Metadata!B$1:H$2632,7,FALSE)</f>
        <v>roman</v>
      </c>
      <c r="L682" t="s">
        <v>4378</v>
      </c>
      <c r="N682" t="str">
        <f>VLOOKUP(TRIM(SUBSTITUTE(E682,CHAR(160),CHAR(32))),Metadata!B$1:J$2632,9,FALSE)</f>
        <v>prose</v>
      </c>
      <c r="O682">
        <f>VLOOKUP(TRIM(SUBSTITUTE(E682,CHAR(160),CHAR(32))),Metadata!B$1:K$2632,10,FALSE)</f>
        <v>182715</v>
      </c>
      <c r="P682" s="4" t="s">
        <v>12320</v>
      </c>
      <c r="Q682">
        <v>138</v>
      </c>
      <c r="R682">
        <v>145</v>
      </c>
    </row>
    <row r="683" spans="1:18" hidden="1" x14ac:dyDescent="0.25">
      <c r="A683">
        <v>685</v>
      </c>
      <c r="B683" t="s">
        <v>4354</v>
      </c>
      <c r="C683" t="s">
        <v>823</v>
      </c>
      <c r="D683" t="s">
        <v>47</v>
      </c>
      <c r="E683" t="s">
        <v>6634</v>
      </c>
      <c r="F683" t="str">
        <f>VLOOKUP(TRIM(SUBSTITUTE(E683,CHAR(160),CHAR(32))),Metadata!B$1:C$2632,2,FALSE)</f>
        <v>Taine, Hippolyte, 1828-1893.</v>
      </c>
      <c r="G683" t="str">
        <f>VLOOKUP(TRIM(SUBSTITUTE(E683,CHAR(160),CHAR(32))),Metadata!B$1:D$2632,3,FALSE)</f>
        <v>Les origines de la France contemporaine. La révolution: le gouvernement révolutionnaire</v>
      </c>
      <c r="H683">
        <f>VLOOKUP(TRIM(SUBSTITUTE(E683,CHAR(160),CHAR(32))),Metadata!B$1:E$2632,4,FALSE)</f>
        <v>1884</v>
      </c>
      <c r="I683" t="s">
        <v>450</v>
      </c>
      <c r="K683" t="str">
        <f>VLOOKUP(TRIM(SUBSTITUTE(E683,CHAR(160),CHAR(32))),Metadata!B$1:H$2632,7,FALSE)</f>
        <v>traite</v>
      </c>
      <c r="L683" t="s">
        <v>4417</v>
      </c>
      <c r="N683" t="str">
        <f>VLOOKUP(TRIM(SUBSTITUTE(E683,CHAR(160),CHAR(32))),Metadata!B$1:J$2632,9,FALSE)</f>
        <v/>
      </c>
      <c r="O683">
        <f>VLOOKUP(TRIM(SUBSTITUTE(E683,CHAR(160),CHAR(32))),Metadata!B$1:K$2632,10,FALSE)</f>
        <v>237396</v>
      </c>
      <c r="P683" s="4" t="s">
        <v>9115</v>
      </c>
      <c r="Q683">
        <v>59</v>
      </c>
      <c r="R683">
        <v>67</v>
      </c>
    </row>
    <row r="684" spans="1:18" hidden="1" x14ac:dyDescent="0.25">
      <c r="A684">
        <v>686</v>
      </c>
      <c r="B684" t="s">
        <v>4354</v>
      </c>
      <c r="C684" t="s">
        <v>823</v>
      </c>
      <c r="D684" t="s">
        <v>47</v>
      </c>
      <c r="E684" t="s">
        <v>8715</v>
      </c>
      <c r="F684" t="str">
        <f>VLOOKUP(TRIM(SUBSTITUTE(E684,CHAR(160),CHAR(32))),Metadata!B$1:C$2632,2,FALSE)</f>
        <v>Zola, Emile, 1840-1902.</v>
      </c>
      <c r="G684" t="str">
        <f>VLOOKUP(TRIM(SUBSTITUTE(E684,CHAR(160),CHAR(32))),Metadata!B$1:D$2632,3,FALSE)</f>
        <v>La joie de vivre</v>
      </c>
      <c r="H684">
        <f>VLOOKUP(TRIM(SUBSTITUTE(E684,CHAR(160),CHAR(32))),Metadata!B$1:E$2632,4,FALSE)</f>
        <v>1884</v>
      </c>
      <c r="I684" t="s">
        <v>450</v>
      </c>
      <c r="K684" t="str">
        <f>VLOOKUP(TRIM(SUBSTITUTE(E684,CHAR(160),CHAR(32))),Metadata!B$1:H$2632,7,FALSE)</f>
        <v>roman</v>
      </c>
      <c r="L684" t="s">
        <v>4378</v>
      </c>
      <c r="N684" t="str">
        <f>VLOOKUP(TRIM(SUBSTITUTE(E684,CHAR(160),CHAR(32))),Metadata!B$1:J$2632,9,FALSE)</f>
        <v>prose</v>
      </c>
      <c r="O684">
        <f>VLOOKUP(TRIM(SUBSTITUTE(E684,CHAR(160),CHAR(32))),Metadata!B$1:K$2632,10,FALSE)</f>
        <v>126663</v>
      </c>
      <c r="P684" s="4" t="s">
        <v>12321</v>
      </c>
      <c r="Q684">
        <v>255</v>
      </c>
      <c r="R684">
        <v>263</v>
      </c>
    </row>
    <row r="685" spans="1:18" hidden="1" x14ac:dyDescent="0.25">
      <c r="A685">
        <v>687</v>
      </c>
      <c r="B685" t="s">
        <v>4354</v>
      </c>
      <c r="C685" t="s">
        <v>823</v>
      </c>
      <c r="D685" t="s">
        <v>47</v>
      </c>
      <c r="E685" t="s">
        <v>8439</v>
      </c>
      <c r="F685" t="str">
        <f>VLOOKUP(TRIM(SUBSTITUTE(E685,CHAR(160),CHAR(32))),Metadata!B$1:C$2632,2,FALSE)</f>
        <v>Baudry de Lozieres, Louis Narcisse, 1761-1841.</v>
      </c>
      <c r="G685" t="str">
        <f>VLOOKUP(TRIM(SUBSTITUTE(E685,CHAR(160),CHAR(32))),Metadata!B$1:D$2632,3,FALSE)</f>
        <v>Voyage à la Louisiane</v>
      </c>
      <c r="H685">
        <f>VLOOKUP(TRIM(SUBSTITUTE(E685,CHAR(160),CHAR(32))),Metadata!B$1:E$2632,4,FALSE)</f>
        <v>1802</v>
      </c>
      <c r="I685" t="s">
        <v>450</v>
      </c>
      <c r="K685" t="str">
        <f>VLOOKUP(TRIM(SUBSTITUTE(E685,CHAR(160),CHAR(32))),Metadata!B$1:H$2632,7,FALSE)</f>
        <v>recit de voyage</v>
      </c>
      <c r="L685" t="s">
        <v>4870</v>
      </c>
      <c r="N685" t="str">
        <f>VLOOKUP(TRIM(SUBSTITUTE(E685,CHAR(160),CHAR(32))),Metadata!B$1:J$2632,9,FALSE)</f>
        <v>prose</v>
      </c>
      <c r="O685">
        <f>VLOOKUP(TRIM(SUBSTITUTE(E685,CHAR(160),CHAR(32))),Metadata!B$1:K$2632,10,FALSE)</f>
        <v>66048</v>
      </c>
      <c r="P685" s="4" t="s">
        <v>9952</v>
      </c>
      <c r="Q685">
        <v>228</v>
      </c>
      <c r="R685">
        <v>236</v>
      </c>
    </row>
    <row r="686" spans="1:18" hidden="1" x14ac:dyDescent="0.25">
      <c r="A686">
        <v>688</v>
      </c>
      <c r="B686" t="s">
        <v>4354</v>
      </c>
      <c r="C686" t="s">
        <v>823</v>
      </c>
      <c r="D686" t="s">
        <v>47</v>
      </c>
      <c r="E686" t="s">
        <v>8109</v>
      </c>
      <c r="F686" t="str">
        <f>VLOOKUP(TRIM(SUBSTITUTE(E686,CHAR(160),CHAR(32))),Metadata!B$1:C$2632,2,FALSE)</f>
        <v>Montchrestien, Antoine de, ca. 1575-1621.</v>
      </c>
      <c r="G686" t="str">
        <f>VLOOKUP(TRIM(SUBSTITUTE(E686,CHAR(160),CHAR(32))),Metadata!B$1:D$2632,3,FALSE)</f>
        <v>Traicté de l'Oeconomie politique: dedié en 1615 au roy et à la reyne mere du roy</v>
      </c>
      <c r="H686">
        <f>VLOOKUP(TRIM(SUBSTITUTE(E686,CHAR(160),CHAR(32))),Metadata!B$1:E$2632,4,FALSE)</f>
        <v>1615</v>
      </c>
      <c r="I686" t="s">
        <v>450</v>
      </c>
      <c r="K686" t="str">
        <f>VLOOKUP(TRIM(SUBSTITUTE(E686,CHAR(160),CHAR(32))),Metadata!B$1:H$2632,7,FALSE)</f>
        <v>traite ou essai</v>
      </c>
      <c r="L686" t="s">
        <v>4402</v>
      </c>
      <c r="N686" t="str">
        <f>VLOOKUP(TRIM(SUBSTITUTE(E686,CHAR(160),CHAR(32))),Metadata!B$1:J$2632,9,FALSE)</f>
        <v>prose</v>
      </c>
      <c r="O686">
        <f>VLOOKUP(TRIM(SUBSTITUTE(E686,CHAR(160),CHAR(32))),Metadata!B$1:K$2632,10,FALSE)</f>
        <v>92941</v>
      </c>
      <c r="P686" s="4" t="s">
        <v>9116</v>
      </c>
      <c r="Q686">
        <v>117</v>
      </c>
      <c r="R686">
        <v>125</v>
      </c>
    </row>
    <row r="687" spans="1:18" hidden="1" x14ac:dyDescent="0.25">
      <c r="A687">
        <v>689</v>
      </c>
      <c r="B687" t="s">
        <v>4354</v>
      </c>
      <c r="C687" t="s">
        <v>823</v>
      </c>
      <c r="D687" t="s">
        <v>47</v>
      </c>
      <c r="E687" t="s">
        <v>8502</v>
      </c>
      <c r="F687" t="str">
        <f>VLOOKUP(TRIM(SUBSTITUTE(E687,CHAR(160),CHAR(32))),Metadata!B$1:C$2632,2,FALSE)</f>
        <v>Dumas, Alexandre (père), 1802-1870.</v>
      </c>
      <c r="G687" t="str">
        <f>VLOOKUP(TRIM(SUBSTITUTE(E687,CHAR(160),CHAR(32))),Metadata!B$1:D$2632,3,FALSE)</f>
        <v>Olympe de Clèves</v>
      </c>
      <c r="H687">
        <f>VLOOKUP(TRIM(SUBSTITUTE(E687,CHAR(160),CHAR(32))),Metadata!B$1:E$2632,4,FALSE)</f>
        <v>1851</v>
      </c>
      <c r="I687" t="s">
        <v>450</v>
      </c>
      <c r="K687" t="str">
        <f>VLOOKUP(TRIM(SUBSTITUTE(E687,CHAR(160),CHAR(32))),Metadata!B$1:H$2632,7,FALSE)</f>
        <v>Narratif, Roman</v>
      </c>
      <c r="L687" t="s">
        <v>4786</v>
      </c>
      <c r="N687" t="str">
        <f>VLOOKUP(TRIM(SUBSTITUTE(E687,CHAR(160),CHAR(32))),Metadata!B$1:J$2632,9,FALSE)</f>
        <v/>
      </c>
      <c r="O687">
        <f>VLOOKUP(TRIM(SUBSTITUTE(E687,CHAR(160),CHAR(32))),Metadata!B$1:K$2632,10,FALSE)</f>
        <v>260354</v>
      </c>
      <c r="P687" s="4" t="s">
        <v>9953</v>
      </c>
      <c r="Q687">
        <v>100</v>
      </c>
      <c r="R687">
        <v>107</v>
      </c>
    </row>
    <row r="688" spans="1:18" hidden="1" x14ac:dyDescent="0.25">
      <c r="A688">
        <v>690</v>
      </c>
      <c r="B688" t="s">
        <v>4354</v>
      </c>
      <c r="C688" t="s">
        <v>823</v>
      </c>
      <c r="D688" t="s">
        <v>47</v>
      </c>
      <c r="E688" t="s">
        <v>8491</v>
      </c>
      <c r="F688" t="str">
        <f>VLOOKUP(TRIM(SUBSTITUTE(E688,CHAR(160),CHAR(32))),Metadata!B$1:C$2632,2,FALSE)</f>
        <v>Dumas, Alexandre (père), 1802-1870.</v>
      </c>
      <c r="G688" t="str">
        <f>VLOOKUP(TRIM(SUBSTITUTE(E688,CHAR(160),CHAR(32))),Metadata!B$1:D$2632,3,FALSE)</f>
        <v>Collier de la Reine (Le)</v>
      </c>
      <c r="H688">
        <f>VLOOKUP(TRIM(SUBSTITUTE(E688,CHAR(160),CHAR(32))),Metadata!B$1:E$2632,4,FALSE)</f>
        <v>1849</v>
      </c>
      <c r="I688" t="s">
        <v>450</v>
      </c>
      <c r="K688" t="str">
        <f>VLOOKUP(TRIM(SUBSTITUTE(E688,CHAR(160),CHAR(32))),Metadata!B$1:H$2632,7,FALSE)</f>
        <v>Narratif, Roman</v>
      </c>
      <c r="L688" t="s">
        <v>4786</v>
      </c>
      <c r="N688" t="str">
        <f>VLOOKUP(TRIM(SUBSTITUTE(E688,CHAR(160),CHAR(32))),Metadata!B$1:J$2632,9,FALSE)</f>
        <v/>
      </c>
      <c r="O688">
        <f>VLOOKUP(TRIM(SUBSTITUTE(E688,CHAR(160),CHAR(32))),Metadata!B$1:K$2632,10,FALSE)</f>
        <v>266437</v>
      </c>
      <c r="P688" s="4" t="s">
        <v>9954</v>
      </c>
      <c r="Q688">
        <v>256</v>
      </c>
      <c r="R688">
        <v>264</v>
      </c>
    </row>
    <row r="689" spans="1:18" hidden="1" x14ac:dyDescent="0.25">
      <c r="A689">
        <v>691</v>
      </c>
      <c r="B689" t="s">
        <v>4354</v>
      </c>
      <c r="C689" t="s">
        <v>823</v>
      </c>
      <c r="D689" t="s">
        <v>47</v>
      </c>
      <c r="E689" t="s">
        <v>6634</v>
      </c>
      <c r="F689" t="str">
        <f>VLOOKUP(TRIM(SUBSTITUTE(E689,CHAR(160),CHAR(32))),Metadata!B$1:C$2632,2,FALSE)</f>
        <v>Taine, Hippolyte, 1828-1893.</v>
      </c>
      <c r="G689" t="str">
        <f>VLOOKUP(TRIM(SUBSTITUTE(E689,CHAR(160),CHAR(32))),Metadata!B$1:D$2632,3,FALSE)</f>
        <v>Les origines de la France contemporaine. La révolution: le gouvernement révolutionnaire</v>
      </c>
      <c r="H689">
        <f>VLOOKUP(TRIM(SUBSTITUTE(E689,CHAR(160),CHAR(32))),Metadata!B$1:E$2632,4,FALSE)</f>
        <v>1884</v>
      </c>
      <c r="I689" t="s">
        <v>450</v>
      </c>
      <c r="K689" t="str">
        <f>VLOOKUP(TRIM(SUBSTITUTE(E689,CHAR(160),CHAR(32))),Metadata!B$1:H$2632,7,FALSE)</f>
        <v>traite</v>
      </c>
      <c r="L689" t="s">
        <v>4417</v>
      </c>
      <c r="N689" t="str">
        <f>VLOOKUP(TRIM(SUBSTITUTE(E689,CHAR(160),CHAR(32))),Metadata!B$1:J$2632,9,FALSE)</f>
        <v/>
      </c>
      <c r="O689">
        <f>VLOOKUP(TRIM(SUBSTITUTE(E689,CHAR(160),CHAR(32))),Metadata!B$1:K$2632,10,FALSE)</f>
        <v>237396</v>
      </c>
      <c r="P689" s="4" t="s">
        <v>9955</v>
      </c>
      <c r="Q689">
        <v>24</v>
      </c>
      <c r="R689">
        <v>32</v>
      </c>
    </row>
    <row r="690" spans="1:18" hidden="1" x14ac:dyDescent="0.25">
      <c r="A690">
        <v>692</v>
      </c>
      <c r="B690" t="s">
        <v>4354</v>
      </c>
      <c r="C690" t="s">
        <v>823</v>
      </c>
      <c r="D690" t="s">
        <v>47</v>
      </c>
      <c r="E690" t="s">
        <v>8681</v>
      </c>
      <c r="F690" t="str">
        <f>VLOOKUP(TRIM(SUBSTITUTE(E690,CHAR(160),CHAR(32))),Metadata!B$1:C$2632,2,FALSE)</f>
        <v>Stendhal, 1783-1842.</v>
      </c>
      <c r="G690" t="str">
        <f>VLOOKUP(TRIM(SUBSTITUTE(E690,CHAR(160),CHAR(32))),Metadata!B$1:D$2632,3,FALSE)</f>
        <v>Lucien Leuwen. t. 3</v>
      </c>
      <c r="H690">
        <f>VLOOKUP(TRIM(SUBSTITUTE(E690,CHAR(160),CHAR(32))),Metadata!B$1:E$2632,4,FALSE)</f>
        <v>1835</v>
      </c>
      <c r="I690" t="s">
        <v>450</v>
      </c>
      <c r="K690" t="str">
        <f>VLOOKUP(TRIM(SUBSTITUTE(E690,CHAR(160),CHAR(32))),Metadata!B$1:H$2632,7,FALSE)</f>
        <v>roman</v>
      </c>
      <c r="L690" t="s">
        <v>4378</v>
      </c>
      <c r="N690" t="str">
        <f>VLOOKUP(TRIM(SUBSTITUTE(E690,CHAR(160),CHAR(32))),Metadata!B$1:J$2632,9,FALSE)</f>
        <v>prose</v>
      </c>
      <c r="O690">
        <f>VLOOKUP(TRIM(SUBSTITUTE(E690,CHAR(160),CHAR(32))),Metadata!B$1:K$2632,10,FALSE)</f>
        <v>83437</v>
      </c>
      <c r="P690" s="4" t="s">
        <v>9956</v>
      </c>
      <c r="Q690">
        <v>55</v>
      </c>
      <c r="R690">
        <v>63</v>
      </c>
    </row>
    <row r="691" spans="1:18" hidden="1" x14ac:dyDescent="0.25">
      <c r="A691">
        <v>693</v>
      </c>
      <c r="B691" t="s">
        <v>4354</v>
      </c>
      <c r="C691" t="s">
        <v>823</v>
      </c>
      <c r="D691" t="s">
        <v>47</v>
      </c>
      <c r="E691" t="s">
        <v>8640</v>
      </c>
      <c r="F691" t="str">
        <f>VLOOKUP(TRIM(SUBSTITUTE(E691,CHAR(160),CHAR(32))),Metadata!B$1:C$2632,2,FALSE)</f>
        <v>Proudhon, P.-J. (Pierre-Joseph), 1809-1865.</v>
      </c>
      <c r="G691" t="str">
        <f>VLOOKUP(TRIM(SUBSTITUTE(E691,CHAR(160),CHAR(32))),Metadata!B$1:D$2632,3,FALSE)</f>
        <v>Qu'est-ce que la propriété?</v>
      </c>
      <c r="H691">
        <f>VLOOKUP(TRIM(SUBSTITUTE(E691,CHAR(160),CHAR(32))),Metadata!B$1:E$2632,4,FALSE)</f>
        <v>1840</v>
      </c>
      <c r="I691" t="s">
        <v>450</v>
      </c>
      <c r="K691" t="str">
        <f>VLOOKUP(TRIM(SUBSTITUTE(E691,CHAR(160),CHAR(32))),Metadata!B$1:H$2632,7,FALSE)</f>
        <v>traite ou essai</v>
      </c>
      <c r="L691" t="s">
        <v>4402</v>
      </c>
      <c r="N691" t="str">
        <f>VLOOKUP(TRIM(SUBSTITUTE(E691,CHAR(160),CHAR(32))),Metadata!B$1:J$2632,9,FALSE)</f>
        <v>prose</v>
      </c>
      <c r="O691">
        <f>VLOOKUP(TRIM(SUBSTITUTE(E691,CHAR(160),CHAR(32))),Metadata!B$1:K$2632,10,FALSE)</f>
        <v>90059</v>
      </c>
      <c r="P691" s="4" t="s">
        <v>12322</v>
      </c>
      <c r="Q691">
        <v>177</v>
      </c>
      <c r="R691">
        <v>185</v>
      </c>
    </row>
    <row r="692" spans="1:18" hidden="1" x14ac:dyDescent="0.25">
      <c r="A692">
        <v>694</v>
      </c>
      <c r="B692" t="s">
        <v>4354</v>
      </c>
      <c r="C692" t="s">
        <v>823</v>
      </c>
      <c r="D692" t="s">
        <v>47</v>
      </c>
      <c r="E692" t="s">
        <v>6816</v>
      </c>
      <c r="F692" t="str">
        <f>VLOOKUP(TRIM(SUBSTITUTE(E692,CHAR(160),CHAR(32))),Metadata!B$1:C$2632,2,FALSE)</f>
        <v>Tarde, Gabriel, 1843-1904.</v>
      </c>
      <c r="G692" t="str">
        <f>VLOOKUP(TRIM(SUBSTITUTE(E692,CHAR(160),CHAR(32))),Metadata!B$1:D$2632,3,FALSE)</f>
        <v>La logique sociale [2]</v>
      </c>
      <c r="H692">
        <f>VLOOKUP(TRIM(SUBSTITUTE(E692,CHAR(160),CHAR(32))),Metadata!B$1:E$2632,4,FALSE)</f>
        <v>1897</v>
      </c>
      <c r="I692" t="s">
        <v>450</v>
      </c>
      <c r="K692" t="str">
        <f>VLOOKUP(TRIM(SUBSTITUTE(E692,CHAR(160),CHAR(32))),Metadata!B$1:H$2632,7,FALSE)</f>
        <v>traite</v>
      </c>
      <c r="L692" t="s">
        <v>4417</v>
      </c>
      <c r="N692" t="str">
        <f>VLOOKUP(TRIM(SUBSTITUTE(E692,CHAR(160),CHAR(32))),Metadata!B$1:J$2632,9,FALSE)</f>
        <v/>
      </c>
      <c r="O692">
        <f>VLOOKUP(TRIM(SUBSTITUTE(E692,CHAR(160),CHAR(32))),Metadata!B$1:K$2632,10,FALSE)</f>
        <v>100663</v>
      </c>
      <c r="P692" s="4" t="s">
        <v>9957</v>
      </c>
      <c r="Q692">
        <v>171</v>
      </c>
      <c r="R692">
        <v>178</v>
      </c>
    </row>
    <row r="693" spans="1:18" hidden="1" x14ac:dyDescent="0.25">
      <c r="A693">
        <v>695</v>
      </c>
      <c r="B693" t="s">
        <v>4354</v>
      </c>
      <c r="C693" t="s">
        <v>823</v>
      </c>
      <c r="D693" t="s">
        <v>47</v>
      </c>
      <c r="E693" t="s">
        <v>8594</v>
      </c>
      <c r="F693" t="str">
        <f>VLOOKUP(TRIM(SUBSTITUTE(E693,CHAR(160),CHAR(32))),Metadata!B$1:C$2632,2,FALSE)</f>
        <v>Las Cases, Emmanuel-Auguste-Dieudonné, comte de, 1766-1842.</v>
      </c>
      <c r="G693" t="str">
        <f>VLOOKUP(TRIM(SUBSTITUTE(E693,CHAR(160),CHAR(32))),Metadata!B$1:D$2632,3,FALSE)</f>
        <v>Le mémorial de Sainte-Hélène.</v>
      </c>
      <c r="H693">
        <f>VLOOKUP(TRIM(SUBSTITUTE(E693,CHAR(160),CHAR(32))),Metadata!B$1:E$2632,4,FALSE)</f>
        <v>1823</v>
      </c>
      <c r="I693" t="s">
        <v>450</v>
      </c>
      <c r="K693" t="str">
        <f>VLOOKUP(TRIM(SUBSTITUTE(E693,CHAR(160),CHAR(32))),Metadata!B$1:H$2632,7,FALSE)</f>
        <v>memoires</v>
      </c>
      <c r="L693" t="s">
        <v>4481</v>
      </c>
      <c r="N693" t="str">
        <f>VLOOKUP(TRIM(SUBSTITUTE(E693,CHAR(160),CHAR(32))),Metadata!B$1:J$2632,9,FALSE)</f>
        <v>prose</v>
      </c>
      <c r="O693">
        <f>VLOOKUP(TRIM(SUBSTITUTE(E693,CHAR(160),CHAR(32))),Metadata!B$1:K$2632,10,FALSE)</f>
        <v>643639</v>
      </c>
      <c r="P693" s="4" t="s">
        <v>9117</v>
      </c>
      <c r="Q693">
        <v>42</v>
      </c>
      <c r="R693">
        <v>49</v>
      </c>
    </row>
    <row r="694" spans="1:18" hidden="1" x14ac:dyDescent="0.25">
      <c r="A694">
        <v>696</v>
      </c>
      <c r="B694" t="s">
        <v>4354</v>
      </c>
      <c r="C694" t="s">
        <v>823</v>
      </c>
      <c r="D694" t="s">
        <v>47</v>
      </c>
      <c r="E694" t="s">
        <v>8529</v>
      </c>
      <c r="F694" t="str">
        <f>VLOOKUP(TRIM(SUBSTITUTE(E694,CHAR(160),CHAR(32))),Metadata!B$1:C$2632,2,FALSE)</f>
        <v>Flaubert, Gustave, 1821-1880.</v>
      </c>
      <c r="G694" t="str">
        <f>VLOOKUP(TRIM(SUBSTITUTE(E694,CHAR(160),CHAR(32))),Metadata!B$1:D$2632,3,FALSE)</f>
        <v>Correspondance, 1872</v>
      </c>
      <c r="H694">
        <f>VLOOKUP(TRIM(SUBSTITUTE(E694,CHAR(160),CHAR(32))),Metadata!B$1:E$2632,4,FALSE)</f>
        <v>1872</v>
      </c>
      <c r="I694" t="s">
        <v>450</v>
      </c>
      <c r="K694" t="str">
        <f>VLOOKUP(TRIM(SUBSTITUTE(E694,CHAR(160),CHAR(32))),Metadata!B$1:H$2632,7,FALSE)</f>
        <v>correspondance</v>
      </c>
      <c r="L694" t="s">
        <v>4542</v>
      </c>
      <c r="N694" t="str">
        <f>VLOOKUP(TRIM(SUBSTITUTE(E694,CHAR(160),CHAR(32))),Metadata!B$1:J$2632,9,FALSE)</f>
        <v>prose</v>
      </c>
      <c r="O694">
        <f>VLOOKUP(TRIM(SUBSTITUTE(E694,CHAR(160),CHAR(32))),Metadata!B$1:K$2632,10,FALSE)</f>
        <v>85135</v>
      </c>
      <c r="P694" s="10" t="s">
        <v>9958</v>
      </c>
      <c r="Q694">
        <v>4</v>
      </c>
      <c r="R694">
        <v>12</v>
      </c>
    </row>
    <row r="695" spans="1:18" hidden="1" x14ac:dyDescent="0.25">
      <c r="A695">
        <v>697</v>
      </c>
      <c r="B695" t="s">
        <v>4354</v>
      </c>
      <c r="C695" t="s">
        <v>823</v>
      </c>
      <c r="D695" t="s">
        <v>47</v>
      </c>
      <c r="E695" t="s">
        <v>8566</v>
      </c>
      <c r="F695" t="str">
        <f>VLOOKUP(TRIM(SUBSTITUTE(E695,CHAR(160),CHAR(32))),Metadata!B$1:C$2632,2,FALSE)</f>
        <v>Hugo, Victor, 1802-1885.</v>
      </c>
      <c r="G695" t="str">
        <f>VLOOKUP(TRIM(SUBSTITUTE(E695,CHAR(160),CHAR(32))),Metadata!B$1:D$2632,3,FALSE)</f>
        <v>Correspondance (1849-1866)</v>
      </c>
      <c r="H695">
        <f>VLOOKUP(TRIM(SUBSTITUTE(E695,CHAR(160),CHAR(32))),Metadata!B$1:E$2632,4,FALSE)</f>
        <v>1866</v>
      </c>
      <c r="I695" t="s">
        <v>450</v>
      </c>
      <c r="K695" t="str">
        <f>VLOOKUP(TRIM(SUBSTITUTE(E695,CHAR(160),CHAR(32))),Metadata!B$1:H$2632,7,FALSE)</f>
        <v>correspondance</v>
      </c>
      <c r="L695" t="s">
        <v>4542</v>
      </c>
      <c r="N695" t="str">
        <f>VLOOKUP(TRIM(SUBSTITUTE(E695,CHAR(160),CHAR(32))),Metadata!B$1:J$2632,9,FALSE)</f>
        <v>prose</v>
      </c>
      <c r="O695">
        <f>VLOOKUP(TRIM(SUBSTITUTE(E695,CHAR(160),CHAR(32))),Metadata!B$1:K$2632,10,FALSE)</f>
        <v>199176</v>
      </c>
      <c r="P695" s="4" t="s">
        <v>9959</v>
      </c>
      <c r="Q695">
        <v>21</v>
      </c>
      <c r="R695">
        <v>28</v>
      </c>
    </row>
    <row r="696" spans="1:18" hidden="1" x14ac:dyDescent="0.25">
      <c r="A696">
        <v>698</v>
      </c>
      <c r="B696" t="s">
        <v>4354</v>
      </c>
      <c r="C696" t="s">
        <v>823</v>
      </c>
      <c r="D696" t="s">
        <v>47</v>
      </c>
      <c r="E696" t="s">
        <v>8566</v>
      </c>
      <c r="F696" t="str">
        <f>VLOOKUP(TRIM(SUBSTITUTE(E696,CHAR(160),CHAR(32))),Metadata!B$1:C$2632,2,FALSE)</f>
        <v>Hugo, Victor, 1802-1885.</v>
      </c>
      <c r="G696" t="str">
        <f>VLOOKUP(TRIM(SUBSTITUTE(E696,CHAR(160),CHAR(32))),Metadata!B$1:D$2632,3,FALSE)</f>
        <v>Correspondance (1849-1866)</v>
      </c>
      <c r="H696">
        <f>VLOOKUP(TRIM(SUBSTITUTE(E696,CHAR(160),CHAR(32))),Metadata!B$1:E$2632,4,FALSE)</f>
        <v>1866</v>
      </c>
      <c r="I696" t="s">
        <v>450</v>
      </c>
      <c r="K696" t="str">
        <f>VLOOKUP(TRIM(SUBSTITUTE(E696,CHAR(160),CHAR(32))),Metadata!B$1:H$2632,7,FALSE)</f>
        <v>correspondance</v>
      </c>
      <c r="L696" t="s">
        <v>4542</v>
      </c>
      <c r="N696" t="str">
        <f>VLOOKUP(TRIM(SUBSTITUTE(E696,CHAR(160),CHAR(32))),Metadata!B$1:J$2632,9,FALSE)</f>
        <v>prose</v>
      </c>
      <c r="O696">
        <f>VLOOKUP(TRIM(SUBSTITUTE(E696,CHAR(160),CHAR(32))),Metadata!B$1:K$2632,10,FALSE)</f>
        <v>199176</v>
      </c>
      <c r="P696" s="4" t="s">
        <v>12323</v>
      </c>
      <c r="Q696">
        <v>140</v>
      </c>
      <c r="R696">
        <v>148</v>
      </c>
    </row>
    <row r="697" spans="1:18" hidden="1" x14ac:dyDescent="0.25">
      <c r="A697">
        <v>699</v>
      </c>
      <c r="B697" t="s">
        <v>4354</v>
      </c>
      <c r="C697" t="s">
        <v>823</v>
      </c>
      <c r="D697" t="s">
        <v>47</v>
      </c>
      <c r="E697" t="s">
        <v>5800</v>
      </c>
      <c r="F697" t="str">
        <f>VLOOKUP(TRIM(SUBSTITUTE(E697,CHAR(160),CHAR(32))),Metadata!B$1:C$2632,2,FALSE)</f>
        <v>Fourier, Charles, 1772-1837.</v>
      </c>
      <c r="G697" t="str">
        <f>VLOOKUP(TRIM(SUBSTITUTE(E697,CHAR(160),CHAR(32))),Metadata!B$1:D$2632,3,FALSE)</f>
        <v>Théorie des quatre mouvements, 2e partie</v>
      </c>
      <c r="H697">
        <f>VLOOKUP(TRIM(SUBSTITUTE(E697,CHAR(160),CHAR(32))),Metadata!B$1:E$2632,4,FALSE)</f>
        <v>1808</v>
      </c>
      <c r="I697" t="s">
        <v>450</v>
      </c>
      <c r="K697" t="str">
        <f>VLOOKUP(TRIM(SUBSTITUTE(E697,CHAR(160),CHAR(32))),Metadata!B$1:H$2632,7,FALSE)</f>
        <v>traite</v>
      </c>
      <c r="L697" t="s">
        <v>4417</v>
      </c>
      <c r="N697" t="str">
        <f>VLOOKUP(TRIM(SUBSTITUTE(E697,CHAR(160),CHAR(32))),Metadata!B$1:J$2632,9,FALSE)</f>
        <v/>
      </c>
      <c r="O697">
        <f>VLOOKUP(TRIM(SUBSTITUTE(E697,CHAR(160),CHAR(32))),Metadata!B$1:K$2632,10,FALSE)</f>
        <v>86131</v>
      </c>
      <c r="P697" s="10" t="s">
        <v>9960</v>
      </c>
      <c r="Q697">
        <v>260</v>
      </c>
      <c r="R697">
        <v>267</v>
      </c>
    </row>
    <row r="698" spans="1:18" hidden="1" x14ac:dyDescent="0.25">
      <c r="A698">
        <v>700</v>
      </c>
      <c r="B698" t="s">
        <v>4354</v>
      </c>
      <c r="C698" t="s">
        <v>823</v>
      </c>
      <c r="D698" t="s">
        <v>47</v>
      </c>
      <c r="E698" t="s">
        <v>8109</v>
      </c>
      <c r="F698" t="str">
        <f>VLOOKUP(TRIM(SUBSTITUTE(E698,CHAR(160),CHAR(32))),Metadata!B$1:C$2632,2,FALSE)</f>
        <v>Montchrestien, Antoine de, ca. 1575-1621.</v>
      </c>
      <c r="G698" t="str">
        <f>VLOOKUP(TRIM(SUBSTITUTE(E698,CHAR(160),CHAR(32))),Metadata!B$1:D$2632,3,FALSE)</f>
        <v>Traicté de l'Oeconomie politique: dedié en 1615 au roy et à la reyne mere du roy</v>
      </c>
      <c r="H698">
        <f>VLOOKUP(TRIM(SUBSTITUTE(E698,CHAR(160),CHAR(32))),Metadata!B$1:E$2632,4,FALSE)</f>
        <v>1615</v>
      </c>
      <c r="I698" t="s">
        <v>450</v>
      </c>
      <c r="K698" t="str">
        <f>VLOOKUP(TRIM(SUBSTITUTE(E698,CHAR(160),CHAR(32))),Metadata!B$1:H$2632,7,FALSE)</f>
        <v>traite ou essai</v>
      </c>
      <c r="L698" t="s">
        <v>4402</v>
      </c>
      <c r="N698" t="str">
        <f>VLOOKUP(TRIM(SUBSTITUTE(E698,CHAR(160),CHAR(32))),Metadata!B$1:J$2632,9,FALSE)</f>
        <v>prose</v>
      </c>
      <c r="O698">
        <f>VLOOKUP(TRIM(SUBSTITUTE(E698,CHAR(160),CHAR(32))),Metadata!B$1:K$2632,10,FALSE)</f>
        <v>92941</v>
      </c>
      <c r="P698" s="4" t="s">
        <v>9961</v>
      </c>
      <c r="Q698">
        <v>9</v>
      </c>
      <c r="R698">
        <v>17</v>
      </c>
    </row>
    <row r="699" spans="1:18" x14ac:dyDescent="0.25">
      <c r="A699">
        <v>701</v>
      </c>
      <c r="B699" t="s">
        <v>4354</v>
      </c>
      <c r="C699" t="s">
        <v>823</v>
      </c>
      <c r="D699" t="s">
        <v>47</v>
      </c>
      <c r="E699" t="s">
        <v>8636</v>
      </c>
      <c r="F699" t="str">
        <f>VLOOKUP(TRIM(SUBSTITUTE(E699,CHAR(160),CHAR(32))),Metadata!B$1:C$2632,2,FALSE)</f>
        <v>Ponsard, François, 1814-1867.</v>
      </c>
      <c r="G699" t="str">
        <f>VLOOKUP(TRIM(SUBSTITUTE(E699,CHAR(160),CHAR(32))),Metadata!B$1:D$2632,3,FALSE)</f>
        <v>L'honneur et l'argent: comédie en cinq actes et en vers</v>
      </c>
      <c r="H699">
        <f>VLOOKUP(TRIM(SUBSTITUTE(E699,CHAR(160),CHAR(32))),Metadata!B$1:E$2632,4,FALSE)</f>
        <v>1853</v>
      </c>
      <c r="I699" t="s">
        <v>450</v>
      </c>
      <c r="K699" t="str">
        <f>VLOOKUP(TRIM(SUBSTITUTE(E699,CHAR(160),CHAR(32))),Metadata!B$1:H$2632,7,FALSE)</f>
        <v>theatre</v>
      </c>
      <c r="L699" t="s">
        <v>13224</v>
      </c>
      <c r="N699" t="str">
        <f>VLOOKUP(TRIM(SUBSTITUTE(E699,CHAR(160),CHAR(32))),Metadata!B$1:J$2632,9,FALSE)</f>
        <v>vers</v>
      </c>
      <c r="O699">
        <f>VLOOKUP(TRIM(SUBSTITUTE(E699,CHAR(160),CHAR(32))),Metadata!B$1:K$2632,10,FALSE)</f>
        <v>22973</v>
      </c>
      <c r="P699" s="4" t="s">
        <v>9962</v>
      </c>
      <c r="Q699">
        <v>55</v>
      </c>
      <c r="R699">
        <v>63</v>
      </c>
    </row>
    <row r="700" spans="1:18" hidden="1" x14ac:dyDescent="0.25">
      <c r="A700">
        <v>702</v>
      </c>
      <c r="B700" t="s">
        <v>4354</v>
      </c>
      <c r="C700" t="s">
        <v>823</v>
      </c>
      <c r="D700" t="s">
        <v>47</v>
      </c>
      <c r="E700" t="s">
        <v>7895</v>
      </c>
      <c r="F700" t="str">
        <f>VLOOKUP(TRIM(SUBSTITUTE(E700,CHAR(160),CHAR(32))),Metadata!B$1:C$2632,2,FALSE)</f>
        <v>Dupont-White, Charles Brook, 1807-1878.</v>
      </c>
      <c r="G700" t="str">
        <f>VLOOKUP(TRIM(SUBSTITUTE(E700,CHAR(160),CHAR(32))),Metadata!B$1:D$2632,3,FALSE)</f>
        <v>Essais sur les relations du travail avec le capital</v>
      </c>
      <c r="H700">
        <f>VLOOKUP(TRIM(SUBSTITUTE(E700,CHAR(160),CHAR(32))),Metadata!B$1:E$2632,4,FALSE)</f>
        <v>1845</v>
      </c>
      <c r="I700" t="s">
        <v>450</v>
      </c>
      <c r="K700" t="str">
        <f>VLOOKUP(TRIM(SUBSTITUTE(E700,CHAR(160),CHAR(32))),Metadata!B$1:H$2632,7,FALSE)</f>
        <v>traite</v>
      </c>
      <c r="L700" t="s">
        <v>4417</v>
      </c>
      <c r="N700" t="str">
        <f>VLOOKUP(TRIM(SUBSTITUTE(E700,CHAR(160),CHAR(32))),Metadata!B$1:J$2632,9,FALSE)</f>
        <v/>
      </c>
      <c r="O700">
        <f>VLOOKUP(TRIM(SUBSTITUTE(E700,CHAR(160),CHAR(32))),Metadata!B$1:K$2632,10,FALSE)</f>
        <v>97424</v>
      </c>
      <c r="P700" s="4" t="s">
        <v>12324</v>
      </c>
      <c r="Q700">
        <v>139</v>
      </c>
      <c r="R700">
        <v>147</v>
      </c>
    </row>
    <row r="701" spans="1:18" hidden="1" x14ac:dyDescent="0.25">
      <c r="A701">
        <v>703</v>
      </c>
      <c r="B701" t="s">
        <v>4354</v>
      </c>
      <c r="C701" t="s">
        <v>823</v>
      </c>
      <c r="D701" t="s">
        <v>47</v>
      </c>
      <c r="E701" t="s">
        <v>7895</v>
      </c>
      <c r="F701" t="str">
        <f>VLOOKUP(TRIM(SUBSTITUTE(E701,CHAR(160),CHAR(32))),Metadata!B$1:C$2632,2,FALSE)</f>
        <v>Dupont-White, Charles Brook, 1807-1878.</v>
      </c>
      <c r="G701" t="str">
        <f>VLOOKUP(TRIM(SUBSTITUTE(E701,CHAR(160),CHAR(32))),Metadata!B$1:D$2632,3,FALSE)</f>
        <v>Essais sur les relations du travail avec le capital</v>
      </c>
      <c r="H701">
        <f>VLOOKUP(TRIM(SUBSTITUTE(E701,CHAR(160),CHAR(32))),Metadata!B$1:E$2632,4,FALSE)</f>
        <v>1845</v>
      </c>
      <c r="I701" t="s">
        <v>450</v>
      </c>
      <c r="K701" t="str">
        <f>VLOOKUP(TRIM(SUBSTITUTE(E701,CHAR(160),CHAR(32))),Metadata!B$1:H$2632,7,FALSE)</f>
        <v>traite</v>
      </c>
      <c r="L701" t="s">
        <v>4417</v>
      </c>
      <c r="N701" t="str">
        <f>VLOOKUP(TRIM(SUBSTITUTE(E701,CHAR(160),CHAR(32))),Metadata!B$1:J$2632,9,FALSE)</f>
        <v/>
      </c>
      <c r="O701">
        <f>VLOOKUP(TRIM(SUBSTITUTE(E701,CHAR(160),CHAR(32))),Metadata!B$1:K$2632,10,FALSE)</f>
        <v>97424</v>
      </c>
      <c r="P701" s="4" t="s">
        <v>12325</v>
      </c>
      <c r="Q701">
        <v>100</v>
      </c>
      <c r="R701">
        <v>107</v>
      </c>
    </row>
    <row r="702" spans="1:18" x14ac:dyDescent="0.25">
      <c r="A702">
        <v>704</v>
      </c>
      <c r="B702" t="s">
        <v>4354</v>
      </c>
      <c r="C702" t="s">
        <v>825</v>
      </c>
      <c r="D702" t="s">
        <v>47</v>
      </c>
      <c r="E702" t="s">
        <v>7944</v>
      </c>
      <c r="F702" t="str">
        <f>VLOOKUP(TRIM(SUBSTITUTE(E702,CHAR(160),CHAR(32))),Metadata!B$1:C$2632,2,FALSE)</f>
        <v>Marot, Clément</v>
      </c>
      <c r="G702" t="str">
        <f>VLOOKUP(TRIM(SUBSTITUTE(E702,CHAR(160),CHAR(32))),Metadata!B$1:D$2632,3,FALSE)</f>
        <v>La Suite de l' Adolescence clémentine</v>
      </c>
      <c r="H702">
        <f>VLOOKUP(TRIM(SUBSTITUTE(E702,CHAR(160),CHAR(32))),Metadata!B$1:E$2632,4,FALSE)</f>
        <v>1534</v>
      </c>
      <c r="I702" t="s">
        <v>456</v>
      </c>
      <c r="K702" t="str">
        <f>VLOOKUP(TRIM(SUBSTITUTE(E702,CHAR(160),CHAR(32))),Metadata!B$1:H$2632,7,FALSE)</f>
        <v>poesie</v>
      </c>
      <c r="L702" t="s">
        <v>4382</v>
      </c>
      <c r="N702" t="str">
        <f>VLOOKUP(TRIM(SUBSTITUTE(E702,CHAR(160),CHAR(32))),Metadata!B$1:J$2632,9,FALSE)</f>
        <v/>
      </c>
      <c r="O702">
        <f>VLOOKUP(TRIM(SUBSTITUTE(E702,CHAR(160),CHAR(32))),Metadata!B$1:K$2632,10,FALSE)</f>
        <v>43329</v>
      </c>
      <c r="P702" s="8" t="s">
        <v>9963</v>
      </c>
      <c r="Q702">
        <v>147</v>
      </c>
      <c r="R702">
        <v>159</v>
      </c>
    </row>
    <row r="703" spans="1:18" hidden="1" x14ac:dyDescent="0.25">
      <c r="A703">
        <v>705</v>
      </c>
      <c r="B703" t="s">
        <v>4354</v>
      </c>
      <c r="C703" t="s">
        <v>158</v>
      </c>
      <c r="D703" t="s">
        <v>47</v>
      </c>
      <c r="E703" t="s">
        <v>7931</v>
      </c>
      <c r="F703" t="str">
        <f>VLOOKUP(TRIM(SUBSTITUTE(E703,CHAR(160),CHAR(32))),Metadata!B$1:C$2632,2,FALSE)</f>
        <v>Garnier, Robert, 1544-1590.</v>
      </c>
      <c r="G703" t="str">
        <f>VLOOKUP(TRIM(SUBSTITUTE(E703,CHAR(160),CHAR(32))),Metadata!B$1:D$2632,3,FALSE)</f>
        <v>Bradamante</v>
      </c>
      <c r="H703">
        <f>VLOOKUP(TRIM(SUBSTITUTE(E703,CHAR(160),CHAR(32))),Metadata!B$1:E$2632,4,FALSE)</f>
        <v>1582</v>
      </c>
      <c r="I703" t="s">
        <v>456</v>
      </c>
      <c r="K703" t="str">
        <f>VLOOKUP(TRIM(SUBSTITUTE(E703,CHAR(160),CHAR(32))),Metadata!B$1:H$2632,7,FALSE)</f>
        <v>theatre</v>
      </c>
      <c r="L703" t="s">
        <v>4472</v>
      </c>
      <c r="N703" t="str">
        <f>VLOOKUP(TRIM(SUBSTITUTE(E703,CHAR(160),CHAR(32))),Metadata!B$1:J$2632,9,FALSE)</f>
        <v/>
      </c>
      <c r="O703">
        <f>VLOOKUP(TRIM(SUBSTITUTE(E703,CHAR(160),CHAR(32))),Metadata!B$1:K$2632,10,FALSE)</f>
        <v>17363</v>
      </c>
      <c r="P703" s="8" t="s">
        <v>9964</v>
      </c>
      <c r="Q703">
        <v>74</v>
      </c>
      <c r="R703">
        <v>83</v>
      </c>
    </row>
    <row r="704" spans="1:18" hidden="1" x14ac:dyDescent="0.25">
      <c r="A704">
        <v>706</v>
      </c>
      <c r="B704" t="s">
        <v>4354</v>
      </c>
      <c r="C704" t="s">
        <v>158</v>
      </c>
      <c r="D704" t="s">
        <v>47</v>
      </c>
      <c r="E704" t="s">
        <v>7994</v>
      </c>
      <c r="F704" t="str">
        <f>VLOOKUP(TRIM(SUBSTITUTE(E704,CHAR(160),CHAR(32))),Metadata!B$1:C$2632,2,FALSE)</f>
        <v>Boisguilbert, P. Le Pesant de (Pierre Le Pesant), 1646-1714.</v>
      </c>
      <c r="G704" t="str">
        <f>VLOOKUP(TRIM(SUBSTITUTE(E704,CHAR(160),CHAR(32))),Metadata!B$1:D$2632,3,FALSE)</f>
        <v>Le détail de la France, sous le regne present</v>
      </c>
      <c r="H704">
        <f>VLOOKUP(TRIM(SUBSTITUTE(E704,CHAR(160),CHAR(32))),Metadata!B$1:E$2632,4,FALSE)</f>
        <v>1695</v>
      </c>
      <c r="I704" t="s">
        <v>445</v>
      </c>
      <c r="K704" t="str">
        <f>VLOOKUP(TRIM(SUBSTITUTE(E704,CHAR(160),CHAR(32))),Metadata!B$1:H$2632,7,FALSE)</f>
        <v>traite ou essai</v>
      </c>
      <c r="L704" t="s">
        <v>4402</v>
      </c>
      <c r="N704" t="str">
        <f>VLOOKUP(TRIM(SUBSTITUTE(E704,CHAR(160),CHAR(32))),Metadata!B$1:J$2632,9,FALSE)</f>
        <v>prose</v>
      </c>
      <c r="O704">
        <f>VLOOKUP(TRIM(SUBSTITUTE(E704,CHAR(160),CHAR(32))),Metadata!B$1:K$2632,10,FALSE)</f>
        <v>114653</v>
      </c>
      <c r="P704" s="4" t="s">
        <v>9965</v>
      </c>
      <c r="Q704">
        <v>227</v>
      </c>
      <c r="R704">
        <v>234</v>
      </c>
    </row>
    <row r="705" spans="1:18" hidden="1" x14ac:dyDescent="0.25">
      <c r="A705">
        <v>707</v>
      </c>
      <c r="B705" t="s">
        <v>4354</v>
      </c>
      <c r="C705" t="s">
        <v>158</v>
      </c>
      <c r="D705" t="s">
        <v>47</v>
      </c>
      <c r="E705" t="s">
        <v>8151</v>
      </c>
      <c r="F705" t="str">
        <f>VLOOKUP(TRIM(SUBSTITUTE(E705,CHAR(160),CHAR(32))),Metadata!B$1:C$2632,2,FALSE)</f>
        <v>Sévigné, Marie de Rabutin-Chantal, marquise de, 1626-1696.</v>
      </c>
      <c r="G705" t="str">
        <f>VLOOKUP(TRIM(SUBSTITUTE(E705,CHAR(160),CHAR(32))),Metadata!B$1:D$2632,3,FALSE)</f>
        <v>Correspondance T. 2, 1675-1680</v>
      </c>
      <c r="H705">
        <f>VLOOKUP(TRIM(SUBSTITUTE(E705,CHAR(160),CHAR(32))),Metadata!B$1:E$2632,4,FALSE)</f>
        <v>1680</v>
      </c>
      <c r="I705" t="s">
        <v>445</v>
      </c>
      <c r="K705" t="str">
        <f>VLOOKUP(TRIM(SUBSTITUTE(E705,CHAR(160),CHAR(32))),Metadata!B$1:H$2632,7,FALSE)</f>
        <v>correspondance</v>
      </c>
      <c r="L705" t="s">
        <v>4542</v>
      </c>
      <c r="N705" t="str">
        <f>VLOOKUP(TRIM(SUBSTITUTE(E705,CHAR(160),CHAR(32))),Metadata!B$1:J$2632,9,FALSE)</f>
        <v>prose</v>
      </c>
      <c r="O705">
        <f>VLOOKUP(TRIM(SUBSTITUTE(E705,CHAR(160),CHAR(32))),Metadata!B$1:K$2632,10,FALSE)</f>
        <v>404376</v>
      </c>
      <c r="P705" s="4" t="s">
        <v>9966</v>
      </c>
      <c r="Q705">
        <v>156</v>
      </c>
      <c r="R705">
        <v>164</v>
      </c>
    </row>
    <row r="706" spans="1:18" hidden="1" x14ac:dyDescent="0.25">
      <c r="A706">
        <v>708</v>
      </c>
      <c r="B706" t="s">
        <v>4354</v>
      </c>
      <c r="C706" t="s">
        <v>158</v>
      </c>
      <c r="D706" t="s">
        <v>47</v>
      </c>
      <c r="E706" t="s">
        <v>8110</v>
      </c>
      <c r="F706" t="str">
        <f>VLOOKUP(TRIM(SUBSTITUTE(E706,CHAR(160),CHAR(32))),Metadata!B$1:C$2632,2,FALSE)</f>
        <v>Naudé, Gabriel, 1600-1653.</v>
      </c>
      <c r="G706" t="str">
        <f>VLOOKUP(TRIM(SUBSTITUTE(E706,CHAR(160),CHAR(32))),Metadata!B$1:D$2632,3,FALSE)</f>
        <v>Advis povr dresser vne bibliotheqve</v>
      </c>
      <c r="H706">
        <f>VLOOKUP(TRIM(SUBSTITUTE(E706,CHAR(160),CHAR(32))),Metadata!B$1:E$2632,4,FALSE)</f>
        <v>1643</v>
      </c>
      <c r="I706" t="s">
        <v>445</v>
      </c>
      <c r="K706" t="str">
        <f>VLOOKUP(TRIM(SUBSTITUTE(E706,CHAR(160),CHAR(32))),Metadata!B$1:H$2632,7,FALSE)</f>
        <v>traite ou essai</v>
      </c>
      <c r="L706" t="s">
        <v>4402</v>
      </c>
      <c r="N706" t="str">
        <f>VLOOKUP(TRIM(SUBSTITUTE(E706,CHAR(160),CHAR(32))),Metadata!B$1:J$2632,9,FALSE)</f>
        <v>prose</v>
      </c>
      <c r="O706">
        <f>VLOOKUP(TRIM(SUBSTITUTE(E706,CHAR(160),CHAR(32))),Metadata!B$1:K$2632,10,FALSE)</f>
        <v>18113</v>
      </c>
      <c r="P706" s="4" t="s">
        <v>9967</v>
      </c>
      <c r="Q706">
        <v>327</v>
      </c>
      <c r="R706">
        <v>335</v>
      </c>
    </row>
    <row r="707" spans="1:18" hidden="1" x14ac:dyDescent="0.25">
      <c r="A707">
        <v>709</v>
      </c>
      <c r="B707" t="s">
        <v>4354</v>
      </c>
      <c r="C707" t="s">
        <v>158</v>
      </c>
      <c r="D707" t="s">
        <v>47</v>
      </c>
      <c r="E707" t="s">
        <v>8118</v>
      </c>
      <c r="F707" t="str">
        <f>VLOOKUP(TRIM(SUBSTITUTE(E707,CHAR(160),CHAR(32))),Metadata!B$1:C$2632,2,FALSE)</f>
        <v>Patin, Guy, 1601-1672.</v>
      </c>
      <c r="G707" t="str">
        <f>VLOOKUP(TRIM(SUBSTITUTE(E707,CHAR(160),CHAR(32))),Metadata!B$1:D$2632,3,FALSE)</f>
        <v>Lettres de Gui Patin, 1630-1672, collationnée sur les manuscrits autographes, publiée avec l'addition des lettres inédites, la restauration des textes retranchés ou altérés, et des notes biographiques, bibliographiques et historiques.</v>
      </c>
      <c r="H707">
        <f>VLOOKUP(TRIM(SUBSTITUTE(E707,CHAR(160),CHAR(32))),Metadata!B$1:E$2632,4,FALSE)</f>
        <v>1649</v>
      </c>
      <c r="I707" t="s">
        <v>445</v>
      </c>
      <c r="K707" t="str">
        <f>VLOOKUP(TRIM(SUBSTITUTE(E707,CHAR(160),CHAR(32))),Metadata!B$1:H$2632,7,FALSE)</f>
        <v>correspondance</v>
      </c>
      <c r="L707" t="s">
        <v>4542</v>
      </c>
      <c r="N707" t="str">
        <f>VLOOKUP(TRIM(SUBSTITUTE(E707,CHAR(160),CHAR(32))),Metadata!B$1:J$2632,9,FALSE)</f>
        <v>prose</v>
      </c>
      <c r="O707">
        <f>VLOOKUP(TRIM(SUBSTITUTE(E707,CHAR(160),CHAR(32))),Metadata!B$1:K$2632,10,FALSE)</f>
        <v>129334</v>
      </c>
      <c r="P707" s="4" t="s">
        <v>9968</v>
      </c>
      <c r="Q707">
        <v>117</v>
      </c>
      <c r="R707">
        <v>125</v>
      </c>
    </row>
    <row r="708" spans="1:18" x14ac:dyDescent="0.25">
      <c r="A708">
        <v>710</v>
      </c>
      <c r="B708" t="s">
        <v>4354</v>
      </c>
      <c r="C708" t="s">
        <v>158</v>
      </c>
      <c r="D708" t="s">
        <v>47</v>
      </c>
      <c r="E708" t="s">
        <v>8074</v>
      </c>
      <c r="F708" t="str">
        <f>VLOOKUP(TRIM(SUBSTITUTE(E708,CHAR(160),CHAR(32))),Metadata!B$1:C$2632,2,FALSE)</f>
        <v>La Fontaine, Jean de, 1621-1695.</v>
      </c>
      <c r="G708" t="str">
        <f>VLOOKUP(TRIM(SUBSTITUTE(E708,CHAR(160),CHAR(32))),Metadata!B$1:D$2632,3,FALSE)</f>
        <v>Fables</v>
      </c>
      <c r="H708">
        <f>VLOOKUP(TRIM(SUBSTITUTE(E708,CHAR(160),CHAR(32))),Metadata!B$1:E$2632,4,FALSE)</f>
        <v>1668</v>
      </c>
      <c r="I708" t="s">
        <v>445</v>
      </c>
      <c r="K708" t="str">
        <f>VLOOKUP(TRIM(SUBSTITUTE(E708,CHAR(160),CHAR(32))),Metadata!B$1:H$2632,7,FALSE)</f>
        <v>poesie</v>
      </c>
      <c r="L708" t="s">
        <v>4382</v>
      </c>
      <c r="N708" t="str">
        <f>VLOOKUP(TRIM(SUBSTITUTE(E708,CHAR(160),CHAR(32))),Metadata!B$1:J$2632,9,FALSE)</f>
        <v/>
      </c>
      <c r="O708">
        <f>VLOOKUP(TRIM(SUBSTITUTE(E708,CHAR(160),CHAR(32))),Metadata!B$1:K$2632,10,FALSE)</f>
        <v>95949</v>
      </c>
      <c r="P708" s="4" t="s">
        <v>12326</v>
      </c>
      <c r="Q708">
        <v>99</v>
      </c>
      <c r="R708">
        <v>106</v>
      </c>
    </row>
    <row r="709" spans="1:18" x14ac:dyDescent="0.25">
      <c r="A709">
        <v>711</v>
      </c>
      <c r="B709" t="s">
        <v>4354</v>
      </c>
      <c r="C709" t="s">
        <v>158</v>
      </c>
      <c r="D709" t="s">
        <v>47</v>
      </c>
      <c r="E709" t="s">
        <v>8046</v>
      </c>
      <c r="F709" t="str">
        <f>VLOOKUP(TRIM(SUBSTITUTE(E709,CHAR(160),CHAR(32))),Metadata!B$1:C$2632,2,FALSE)</f>
        <v>Du Lorens, Jacques, 1580-1655.</v>
      </c>
      <c r="G709" t="str">
        <f>VLOOKUP(TRIM(SUBSTITUTE(E709,CHAR(160),CHAR(32))),Metadata!B$1:D$2632,3,FALSE)</f>
        <v>Satires de Dulorens</v>
      </c>
      <c r="H709">
        <f>VLOOKUP(TRIM(SUBSTITUTE(E709,CHAR(160),CHAR(32))),Metadata!B$1:E$2632,4,FALSE)</f>
        <v>1646</v>
      </c>
      <c r="I709" t="s">
        <v>445</v>
      </c>
      <c r="K709" t="str">
        <f>VLOOKUP(TRIM(SUBSTITUTE(E709,CHAR(160),CHAR(32))),Metadata!B$1:H$2632,7,FALSE)</f>
        <v>poesie</v>
      </c>
      <c r="L709" t="s">
        <v>4382</v>
      </c>
      <c r="N709" t="str">
        <f>VLOOKUP(TRIM(SUBSTITUTE(E709,CHAR(160),CHAR(32))),Metadata!B$1:J$2632,9,FALSE)</f>
        <v>vers</v>
      </c>
      <c r="O709">
        <f>VLOOKUP(TRIM(SUBSTITUTE(E709,CHAR(160),CHAR(32))),Metadata!B$1:K$2632,10,FALSE)</f>
        <v>41990</v>
      </c>
      <c r="P709" s="4" t="s">
        <v>9118</v>
      </c>
      <c r="Q709">
        <v>109</v>
      </c>
      <c r="R709">
        <v>117</v>
      </c>
    </row>
    <row r="710" spans="1:18" hidden="1" x14ac:dyDescent="0.25">
      <c r="A710">
        <v>712</v>
      </c>
      <c r="B710" t="s">
        <v>4354</v>
      </c>
      <c r="C710" t="s">
        <v>158</v>
      </c>
      <c r="D710" t="s">
        <v>47</v>
      </c>
      <c r="E710" t="s">
        <v>8257</v>
      </c>
      <c r="F710" t="str">
        <f>VLOOKUP(TRIM(SUBSTITUTE(E710,CHAR(160),CHAR(32))),Metadata!B$1:C$2632,2,FALSE)</f>
        <v>Epinay, Louise Florence Pétronille Tardieu d'Esclavelles, marquise d', 1726-1783 and Galiani, Ferdinando, 1728-1787.</v>
      </c>
      <c r="G710" t="str">
        <f>VLOOKUP(TRIM(SUBSTITUTE(E710,CHAR(160),CHAR(32))),Metadata!B$1:D$2632,3,FALSE)</f>
        <v>Correspondance I: 1769-1770</v>
      </c>
      <c r="H710">
        <f>VLOOKUP(TRIM(SUBSTITUTE(E710,CHAR(160),CHAR(32))),Metadata!B$1:E$2632,4,FALSE)</f>
        <v>1769</v>
      </c>
      <c r="I710" t="s">
        <v>448</v>
      </c>
      <c r="K710" t="str">
        <f>VLOOKUP(TRIM(SUBSTITUTE(E710,CHAR(160),CHAR(32))),Metadata!B$1:H$2632,7,FALSE)</f>
        <v>correspondance</v>
      </c>
      <c r="L710" t="s">
        <v>4542</v>
      </c>
      <c r="N710" t="str">
        <f>VLOOKUP(TRIM(SUBSTITUTE(E710,CHAR(160),CHAR(32))),Metadata!B$1:J$2632,9,FALSE)</f>
        <v/>
      </c>
      <c r="O710">
        <f>VLOOKUP(TRIM(SUBSTITUTE(E710,CHAR(160),CHAR(32))),Metadata!B$1:K$2632,10,FALSE)</f>
        <v>83774</v>
      </c>
      <c r="P710" s="4" t="s">
        <v>9969</v>
      </c>
      <c r="Q710">
        <v>6</v>
      </c>
      <c r="R710">
        <v>13</v>
      </c>
    </row>
    <row r="711" spans="1:18" hidden="1" x14ac:dyDescent="0.25">
      <c r="A711">
        <v>713</v>
      </c>
      <c r="B711" t="s">
        <v>4354</v>
      </c>
      <c r="C711" t="s">
        <v>158</v>
      </c>
      <c r="D711" t="s">
        <v>47</v>
      </c>
      <c r="E711" t="s">
        <v>8257</v>
      </c>
      <c r="F711" t="str">
        <f>VLOOKUP(TRIM(SUBSTITUTE(E711,CHAR(160),CHAR(32))),Metadata!B$1:C$2632,2,FALSE)</f>
        <v>Epinay, Louise Florence Pétronille Tardieu d'Esclavelles, marquise d', 1726-1783 and Galiani, Ferdinando, 1728-1787.</v>
      </c>
      <c r="G711" t="str">
        <f>VLOOKUP(TRIM(SUBSTITUTE(E711,CHAR(160),CHAR(32))),Metadata!B$1:D$2632,3,FALSE)</f>
        <v>Correspondance I: 1769-1770</v>
      </c>
      <c r="H711">
        <f>VLOOKUP(TRIM(SUBSTITUTE(E711,CHAR(160),CHAR(32))),Metadata!B$1:E$2632,4,FALSE)</f>
        <v>1769</v>
      </c>
      <c r="I711" t="s">
        <v>448</v>
      </c>
      <c r="K711" t="str">
        <f>VLOOKUP(TRIM(SUBSTITUTE(E711,CHAR(160),CHAR(32))),Metadata!B$1:H$2632,7,FALSE)</f>
        <v>correspondance</v>
      </c>
      <c r="L711" t="s">
        <v>4542</v>
      </c>
      <c r="N711" t="str">
        <f>VLOOKUP(TRIM(SUBSTITUTE(E711,CHAR(160),CHAR(32))),Metadata!B$1:J$2632,9,FALSE)</f>
        <v/>
      </c>
      <c r="O711">
        <f>VLOOKUP(TRIM(SUBSTITUTE(E711,CHAR(160),CHAR(32))),Metadata!B$1:K$2632,10,FALSE)</f>
        <v>83774</v>
      </c>
      <c r="P711" s="4" t="s">
        <v>9970</v>
      </c>
      <c r="Q711">
        <v>106</v>
      </c>
      <c r="R711">
        <v>114</v>
      </c>
    </row>
    <row r="712" spans="1:18" hidden="1" x14ac:dyDescent="0.25">
      <c r="A712">
        <v>714</v>
      </c>
      <c r="B712" t="s">
        <v>4354</v>
      </c>
      <c r="C712" t="s">
        <v>158</v>
      </c>
      <c r="D712" t="s">
        <v>47</v>
      </c>
      <c r="E712" t="s">
        <v>8334</v>
      </c>
      <c r="F712" t="str">
        <f>VLOOKUP(TRIM(SUBSTITUTE(E712,CHAR(160),CHAR(32))),Metadata!B$1:C$2632,2,FALSE)</f>
        <v>Mercier, Louis-Sébastien, 1740-1814.</v>
      </c>
      <c r="G712" t="str">
        <f>VLOOKUP(TRIM(SUBSTITUTE(E712,CHAR(160),CHAR(32))),Metadata!B$1:D$2632,3,FALSE)</f>
        <v>Tableau de Paris t. 5</v>
      </c>
      <c r="H712">
        <f>VLOOKUP(TRIM(SUBSTITUTE(E712,CHAR(160),CHAR(32))),Metadata!B$1:E$2632,4,FALSE)</f>
        <v>1783</v>
      </c>
      <c r="I712" t="s">
        <v>448</v>
      </c>
      <c r="K712" t="str">
        <f>VLOOKUP(TRIM(SUBSTITUTE(E712,CHAR(160),CHAR(32))),Metadata!B$1:H$2632,7,FALSE)</f>
        <v>melanges litteraires</v>
      </c>
      <c r="L712" t="s">
        <v>4389</v>
      </c>
      <c r="N712" t="str">
        <f>VLOOKUP(TRIM(SUBSTITUTE(E712,CHAR(160),CHAR(32))),Metadata!B$1:J$2632,9,FALSE)</f>
        <v>prose</v>
      </c>
      <c r="O712">
        <f>VLOOKUP(TRIM(SUBSTITUTE(E712,CHAR(160),CHAR(32))),Metadata!B$1:K$2632,10,FALSE)</f>
        <v>217445</v>
      </c>
      <c r="P712" s="4" t="s">
        <v>9971</v>
      </c>
      <c r="Q712">
        <v>69</v>
      </c>
      <c r="R712">
        <v>76</v>
      </c>
    </row>
    <row r="713" spans="1:18" hidden="1" x14ac:dyDescent="0.25">
      <c r="A713">
        <v>715</v>
      </c>
      <c r="B713" t="s">
        <v>4354</v>
      </c>
      <c r="C713" t="s">
        <v>158</v>
      </c>
      <c r="D713" t="s">
        <v>47</v>
      </c>
      <c r="E713" t="s">
        <v>8200</v>
      </c>
      <c r="F713" t="str">
        <f>VLOOKUP(TRIM(SUBSTITUTE(E713,CHAR(160),CHAR(32))),Metadata!B$1:C$2632,2,FALSE)</f>
        <v>Challes, Robert, 1659-ca. 1720.</v>
      </c>
      <c r="G713" t="str">
        <f>VLOOKUP(TRIM(SUBSTITUTE(E713,CHAR(160),CHAR(32))),Metadata!B$1:D$2632,3,FALSE)</f>
        <v>Les illustres françoises</v>
      </c>
      <c r="H713">
        <f>VLOOKUP(TRIM(SUBSTITUTE(E713,CHAR(160),CHAR(32))),Metadata!B$1:E$2632,4,FALSE)</f>
        <v>1713</v>
      </c>
      <c r="I713" t="s">
        <v>448</v>
      </c>
      <c r="K713" t="str">
        <f>VLOOKUP(TRIM(SUBSTITUTE(E713,CHAR(160),CHAR(32))),Metadata!B$1:H$2632,7,FALSE)</f>
        <v>roman</v>
      </c>
      <c r="L713" t="s">
        <v>4378</v>
      </c>
      <c r="N713" t="str">
        <f>VLOOKUP(TRIM(SUBSTITUTE(E713,CHAR(160),CHAR(32))),Metadata!B$1:J$2632,9,FALSE)</f>
        <v>prose</v>
      </c>
      <c r="O713">
        <f>VLOOKUP(TRIM(SUBSTITUTE(E713,CHAR(160),CHAR(32))),Metadata!B$1:K$2632,10,FALSE)</f>
        <v>221100</v>
      </c>
      <c r="P713" s="4" t="s">
        <v>9972</v>
      </c>
      <c r="Q713">
        <v>310</v>
      </c>
      <c r="R713">
        <v>321</v>
      </c>
    </row>
    <row r="714" spans="1:18" hidden="1" x14ac:dyDescent="0.25">
      <c r="A714">
        <v>716</v>
      </c>
      <c r="B714" t="s">
        <v>4354</v>
      </c>
      <c r="C714" t="s">
        <v>158</v>
      </c>
      <c r="D714" t="s">
        <v>47</v>
      </c>
      <c r="E714" t="s">
        <v>8172</v>
      </c>
      <c r="F714" t="str">
        <f>VLOOKUP(TRIM(SUBSTITUTE(E714,CHAR(160),CHAR(32))),Metadata!B$1:C$2632,2,FALSE)</f>
        <v>Argens, Jean-Baptiste de Boyer, marquis d', 1704-1771.</v>
      </c>
      <c r="G714" t="str">
        <f>VLOOKUP(TRIM(SUBSTITUTE(E714,CHAR(160),CHAR(32))),Metadata!B$1:D$2632,3,FALSE)</f>
        <v>Lettres juives</v>
      </c>
      <c r="H714">
        <f>VLOOKUP(TRIM(SUBSTITUTE(E714,CHAR(160),CHAR(32))),Metadata!B$1:E$2632,4,FALSE)</f>
        <v>1738</v>
      </c>
      <c r="I714" t="s">
        <v>448</v>
      </c>
      <c r="K714" t="str">
        <f>VLOOKUP(TRIM(SUBSTITUTE(E714,CHAR(160),CHAR(32))),Metadata!B$1:H$2632,7,FALSE)</f>
        <v>melanges litteraires</v>
      </c>
      <c r="L714" t="s">
        <v>4389</v>
      </c>
      <c r="N714" t="str">
        <f>VLOOKUP(TRIM(SUBSTITUTE(E714,CHAR(160),CHAR(32))),Metadata!B$1:J$2632,9,FALSE)</f>
        <v>prose</v>
      </c>
      <c r="O714">
        <f>VLOOKUP(TRIM(SUBSTITUTE(E714,CHAR(160),CHAR(32))),Metadata!B$1:K$2632,10,FALSE)</f>
        <v>427095</v>
      </c>
      <c r="P714" s="4" t="s">
        <v>9973</v>
      </c>
      <c r="Q714">
        <v>237</v>
      </c>
      <c r="R714">
        <v>245</v>
      </c>
    </row>
    <row r="715" spans="1:18" hidden="1" x14ac:dyDescent="0.25">
      <c r="A715">
        <v>717</v>
      </c>
      <c r="B715" t="s">
        <v>4354</v>
      </c>
      <c r="C715" t="s">
        <v>158</v>
      </c>
      <c r="D715" t="s">
        <v>47</v>
      </c>
      <c r="E715" t="s">
        <v>5103</v>
      </c>
      <c r="F715" t="str">
        <f>VLOOKUP(TRIM(SUBSTITUTE(E715,CHAR(160),CHAR(32))),Metadata!B$1:C$2632,2,FALSE)</f>
        <v>Rousseau, Jean-Jacques, 1712-1778.</v>
      </c>
      <c r="G715" t="str">
        <f>VLOOKUP(TRIM(SUBSTITUTE(E715,CHAR(160),CHAR(32))),Metadata!B$1:D$2632,3,FALSE)</f>
        <v>Lettres (1728-1778)</v>
      </c>
      <c r="H715">
        <f>VLOOKUP(TRIM(SUBSTITUTE(E715,CHAR(160),CHAR(32))),Metadata!B$1:E$2632,4,FALSE)</f>
        <v>1728</v>
      </c>
      <c r="I715" t="s">
        <v>448</v>
      </c>
      <c r="K715" t="str">
        <f>VLOOKUP(TRIM(SUBSTITUTE(E715,CHAR(160),CHAR(32))),Metadata!B$1:H$2632,7,FALSE)</f>
        <v>correspondance</v>
      </c>
      <c r="L715" t="s">
        <v>4542</v>
      </c>
      <c r="N715" t="str">
        <f>VLOOKUP(TRIM(SUBSTITUTE(E715,CHAR(160),CHAR(32))),Metadata!B$1:J$2632,9,FALSE)</f>
        <v/>
      </c>
      <c r="O715">
        <f>VLOOKUP(TRIM(SUBSTITUTE(E715,CHAR(160),CHAR(32))),Metadata!B$1:K$2632,10,FALSE)</f>
        <v>113420</v>
      </c>
      <c r="P715" s="4" t="s">
        <v>9974</v>
      </c>
      <c r="Q715">
        <v>125</v>
      </c>
      <c r="R715">
        <v>133</v>
      </c>
    </row>
    <row r="716" spans="1:18" hidden="1" x14ac:dyDescent="0.25">
      <c r="A716">
        <v>718</v>
      </c>
      <c r="B716" t="s">
        <v>4354</v>
      </c>
      <c r="C716" t="s">
        <v>158</v>
      </c>
      <c r="D716" t="s">
        <v>47</v>
      </c>
      <c r="E716" t="s">
        <v>8303</v>
      </c>
      <c r="F716" t="str">
        <f>VLOOKUP(TRIM(SUBSTITUTE(E716,CHAR(160),CHAR(32))),Metadata!B$1:C$2632,2,FALSE)</f>
        <v>Le Sage, Alain René, 1668-1747.</v>
      </c>
      <c r="G716" t="str">
        <f>VLOOKUP(TRIM(SUBSTITUTE(E716,CHAR(160),CHAR(32))),Metadata!B$1:D$2632,3,FALSE)</f>
        <v>Les aventures du Chevalier de Beauchesne</v>
      </c>
      <c r="H716">
        <f>VLOOKUP(TRIM(SUBSTITUTE(E716,CHAR(160),CHAR(32))),Metadata!B$1:E$2632,4,FALSE)</f>
        <v>1732</v>
      </c>
      <c r="I716" t="s">
        <v>448</v>
      </c>
      <c r="K716" t="str">
        <f>VLOOKUP(TRIM(SUBSTITUTE(E716,CHAR(160),CHAR(32))),Metadata!B$1:H$2632,7,FALSE)</f>
        <v>roman</v>
      </c>
      <c r="L716" t="s">
        <v>4378</v>
      </c>
      <c r="N716" t="str">
        <f>VLOOKUP(TRIM(SUBSTITUTE(E716,CHAR(160),CHAR(32))),Metadata!B$1:J$2632,9,FALSE)</f>
        <v>prose</v>
      </c>
      <c r="O716">
        <f>VLOOKUP(TRIM(SUBSTITUTE(E716,CHAR(160),CHAR(32))),Metadata!B$1:K$2632,10,FALSE)</f>
        <v>109680</v>
      </c>
      <c r="P716" s="4" t="s">
        <v>9975</v>
      </c>
      <c r="Q716">
        <v>276</v>
      </c>
      <c r="R716">
        <v>283</v>
      </c>
    </row>
    <row r="717" spans="1:18" hidden="1" x14ac:dyDescent="0.25">
      <c r="A717">
        <v>719</v>
      </c>
      <c r="B717" t="s">
        <v>4354</v>
      </c>
      <c r="C717" t="s">
        <v>158</v>
      </c>
      <c r="D717" t="s">
        <v>47</v>
      </c>
      <c r="E717" t="s">
        <v>5722</v>
      </c>
      <c r="F717" t="str">
        <f>VLOOKUP(TRIM(SUBSTITUTE(E717,CHAR(160),CHAR(32))),Metadata!B$1:C$2632,2,FALSE)</f>
        <v>Bonaparte, Napoléon, 1769-1821.</v>
      </c>
      <c r="G717" t="str">
        <f>VLOOKUP(TRIM(SUBSTITUTE(E717,CHAR(160),CHAR(32))),Metadata!B$1:D$2632,3,FALSE)</f>
        <v>Oeuvres de Napoléon Bonaparte, Tome 2</v>
      </c>
      <c r="H717">
        <f>VLOOKUP(TRIM(SUBSTITUTE(E717,CHAR(160),CHAR(32))),Metadata!B$1:E$2632,4,FALSE)</f>
        <v>1797</v>
      </c>
      <c r="I717" t="s">
        <v>448</v>
      </c>
      <c r="K717" t="str">
        <f>VLOOKUP(TRIM(SUBSTITUTE(E717,CHAR(160),CHAR(32))),Metadata!B$1:H$2632,7,FALSE)</f>
        <v>correspondance</v>
      </c>
      <c r="L717" t="s">
        <v>4542</v>
      </c>
      <c r="N717" t="str">
        <f>VLOOKUP(TRIM(SUBSTITUTE(E717,CHAR(160),CHAR(32))),Metadata!B$1:J$2632,9,FALSE)</f>
        <v/>
      </c>
      <c r="O717">
        <f>VLOOKUP(TRIM(SUBSTITUTE(E717,CHAR(160),CHAR(32))),Metadata!B$1:K$2632,10,FALSE)</f>
        <v>139563</v>
      </c>
      <c r="P717" s="4" t="s">
        <v>9976</v>
      </c>
      <c r="Q717">
        <v>182</v>
      </c>
      <c r="R717">
        <v>191</v>
      </c>
    </row>
    <row r="718" spans="1:18" hidden="1" x14ac:dyDescent="0.25">
      <c r="A718">
        <v>720</v>
      </c>
      <c r="B718" t="s">
        <v>4354</v>
      </c>
      <c r="C718" t="s">
        <v>158</v>
      </c>
      <c r="D718" t="s">
        <v>47</v>
      </c>
      <c r="E718" t="s">
        <v>5312</v>
      </c>
      <c r="F718" t="str">
        <f>VLOOKUP(TRIM(SUBSTITUTE(E718,CHAR(160),CHAR(32))),Metadata!B$1:C$2632,2,FALSE)</f>
        <v>Rousseau, Jean-Jacques, 1712-1778.</v>
      </c>
      <c r="G718" t="str">
        <f>VLOOKUP(TRIM(SUBSTITUTE(E718,CHAR(160),CHAR(32))),Metadata!B$1:D$2632,3,FALSE)</f>
        <v>Discours sur l'économie politique</v>
      </c>
      <c r="H718">
        <f>VLOOKUP(TRIM(SUBSTITUTE(E718,CHAR(160),CHAR(32))),Metadata!B$1:E$2632,4,FALSE)</f>
        <v>1755</v>
      </c>
      <c r="I718" t="s">
        <v>448</v>
      </c>
      <c r="K718" t="str">
        <f>VLOOKUP(TRIM(SUBSTITUTE(E718,CHAR(160),CHAR(32))),Metadata!B$1:H$2632,7,FALSE)</f>
        <v>traite</v>
      </c>
      <c r="L718" t="s">
        <v>4417</v>
      </c>
      <c r="N718" t="str">
        <f>VLOOKUP(TRIM(SUBSTITUTE(E718,CHAR(160),CHAR(32))),Metadata!B$1:J$2632,9,FALSE)</f>
        <v/>
      </c>
      <c r="O718">
        <f>VLOOKUP(TRIM(SUBSTITUTE(E718,CHAR(160),CHAR(32))),Metadata!B$1:K$2632,10,FALSE)</f>
        <v>16735</v>
      </c>
      <c r="P718" s="4" t="s">
        <v>9119</v>
      </c>
      <c r="Q718">
        <v>179</v>
      </c>
      <c r="R718">
        <v>187</v>
      </c>
    </row>
    <row r="719" spans="1:18" hidden="1" x14ac:dyDescent="0.25">
      <c r="A719">
        <v>721</v>
      </c>
      <c r="B719" t="s">
        <v>4354</v>
      </c>
      <c r="C719" t="s">
        <v>158</v>
      </c>
      <c r="D719" t="s">
        <v>47</v>
      </c>
      <c r="E719" t="s">
        <v>8333</v>
      </c>
      <c r="F719" t="str">
        <f>VLOOKUP(TRIM(SUBSTITUTE(E719,CHAR(160),CHAR(32))),Metadata!B$1:C$2632,2,FALSE)</f>
        <v>Mercier, Louis-Sébastien, 1740-1814.</v>
      </c>
      <c r="G719" t="str">
        <f>VLOOKUP(TRIM(SUBSTITUTE(E719,CHAR(160),CHAR(32))),Metadata!B$1:D$2632,3,FALSE)</f>
        <v>Tableau de Paris t. 1</v>
      </c>
      <c r="H719">
        <f>VLOOKUP(TRIM(SUBSTITUTE(E719,CHAR(160),CHAR(32))),Metadata!B$1:E$2632,4,FALSE)</f>
        <v>1782</v>
      </c>
      <c r="I719" t="s">
        <v>448</v>
      </c>
      <c r="K719" t="str">
        <f>VLOOKUP(TRIM(SUBSTITUTE(E719,CHAR(160),CHAR(32))),Metadata!B$1:H$2632,7,FALSE)</f>
        <v>melanges litteraires</v>
      </c>
      <c r="L719" t="s">
        <v>4389</v>
      </c>
      <c r="N719" t="str">
        <f>VLOOKUP(TRIM(SUBSTITUTE(E719,CHAR(160),CHAR(32))),Metadata!B$1:J$2632,9,FALSE)</f>
        <v>prose</v>
      </c>
      <c r="O719">
        <f>VLOOKUP(TRIM(SUBSTITUTE(E719,CHAR(160),CHAR(32))),Metadata!B$1:K$2632,10,FALSE)</f>
        <v>212948</v>
      </c>
      <c r="P719" s="4" t="s">
        <v>9977</v>
      </c>
      <c r="Q719">
        <v>58</v>
      </c>
      <c r="R719">
        <v>67</v>
      </c>
    </row>
    <row r="720" spans="1:18" hidden="1" x14ac:dyDescent="0.25">
      <c r="A720">
        <v>722</v>
      </c>
      <c r="B720" t="s">
        <v>4354</v>
      </c>
      <c r="C720" t="s">
        <v>158</v>
      </c>
      <c r="D720" t="s">
        <v>47</v>
      </c>
      <c r="E720" t="s">
        <v>8394</v>
      </c>
      <c r="F720" t="str">
        <f>VLOOKUP(TRIM(SUBSTITUTE(E720,CHAR(160),CHAR(32))),Metadata!B$1:C$2632,2,FALSE)</f>
        <v>Saint-Pierre, Bernardin de, 1737-1814.</v>
      </c>
      <c r="G720" t="str">
        <f>VLOOKUP(TRIM(SUBSTITUTE(E720,CHAR(160),CHAR(32))),Metadata!B$1:D$2632,3,FALSE)</f>
        <v>Voyage a l'île de France</v>
      </c>
      <c r="H720">
        <f>VLOOKUP(TRIM(SUBSTITUTE(E720,CHAR(160),CHAR(32))),Metadata!B$1:E$2632,4,FALSE)</f>
        <v>1773</v>
      </c>
      <c r="I720" t="s">
        <v>448</v>
      </c>
      <c r="K720" t="str">
        <f>VLOOKUP(TRIM(SUBSTITUTE(E720,CHAR(160),CHAR(32))),Metadata!B$1:H$2632,7,FALSE)</f>
        <v>recit de voyage</v>
      </c>
      <c r="L720" t="s">
        <v>4870</v>
      </c>
      <c r="N720" t="str">
        <f>VLOOKUP(TRIM(SUBSTITUTE(E720,CHAR(160),CHAR(32))),Metadata!B$1:J$2632,9,FALSE)</f>
        <v>prose</v>
      </c>
      <c r="O720">
        <f>VLOOKUP(TRIM(SUBSTITUTE(E720,CHAR(160),CHAR(32))),Metadata!B$1:K$2632,10,FALSE)</f>
        <v>91366</v>
      </c>
      <c r="P720" s="4" t="s">
        <v>9978</v>
      </c>
      <c r="Q720">
        <v>149</v>
      </c>
      <c r="R720">
        <v>156</v>
      </c>
    </row>
    <row r="721" spans="1:18" hidden="1" x14ac:dyDescent="0.25">
      <c r="A721">
        <v>723</v>
      </c>
      <c r="B721" t="s">
        <v>4354</v>
      </c>
      <c r="C721" t="s">
        <v>158</v>
      </c>
      <c r="D721" t="s">
        <v>47</v>
      </c>
      <c r="E721" t="s">
        <v>8334</v>
      </c>
      <c r="F721" t="str">
        <f>VLOOKUP(TRIM(SUBSTITUTE(E721,CHAR(160),CHAR(32))),Metadata!B$1:C$2632,2,FALSE)</f>
        <v>Mercier, Louis-Sébastien, 1740-1814.</v>
      </c>
      <c r="G721" t="str">
        <f>VLOOKUP(TRIM(SUBSTITUTE(E721,CHAR(160),CHAR(32))),Metadata!B$1:D$2632,3,FALSE)</f>
        <v>Tableau de Paris t. 5</v>
      </c>
      <c r="H721">
        <f>VLOOKUP(TRIM(SUBSTITUTE(E721,CHAR(160),CHAR(32))),Metadata!B$1:E$2632,4,FALSE)</f>
        <v>1783</v>
      </c>
      <c r="I721" t="s">
        <v>448</v>
      </c>
      <c r="K721" t="str">
        <f>VLOOKUP(TRIM(SUBSTITUTE(E721,CHAR(160),CHAR(32))),Metadata!B$1:H$2632,7,FALSE)</f>
        <v>melanges litteraires</v>
      </c>
      <c r="L721" t="s">
        <v>4389</v>
      </c>
      <c r="N721" t="str">
        <f>VLOOKUP(TRIM(SUBSTITUTE(E721,CHAR(160),CHAR(32))),Metadata!B$1:J$2632,9,FALSE)</f>
        <v>prose</v>
      </c>
      <c r="O721">
        <f>VLOOKUP(TRIM(SUBSTITUTE(E721,CHAR(160),CHAR(32))),Metadata!B$1:K$2632,10,FALSE)</f>
        <v>217445</v>
      </c>
      <c r="P721" s="4" t="s">
        <v>9979</v>
      </c>
      <c r="Q721">
        <v>176</v>
      </c>
      <c r="R721">
        <v>187</v>
      </c>
    </row>
    <row r="722" spans="1:18" hidden="1" x14ac:dyDescent="0.25">
      <c r="A722">
        <v>724</v>
      </c>
      <c r="B722" t="s">
        <v>4354</v>
      </c>
      <c r="C722" t="s">
        <v>158</v>
      </c>
      <c r="D722" t="s">
        <v>47</v>
      </c>
      <c r="E722" t="s">
        <v>8250</v>
      </c>
      <c r="F722" t="str">
        <f>VLOOKUP(TRIM(SUBSTITUTE(E722,CHAR(160),CHAR(32))),Metadata!B$1:C$2632,2,FALSE)</f>
        <v>Duclos, Charles Pinot-, 1704-1772.</v>
      </c>
      <c r="G722" t="str">
        <f>VLOOKUP(TRIM(SUBSTITUTE(E722,CHAR(160),CHAR(32))),Metadata!B$1:D$2632,3,FALSE)</f>
        <v>Histoire de Louis XI</v>
      </c>
      <c r="H722">
        <f>VLOOKUP(TRIM(SUBSTITUTE(E722,CHAR(160),CHAR(32))),Metadata!B$1:E$2632,4,FALSE)</f>
        <v>1745</v>
      </c>
      <c r="I722" t="s">
        <v>448</v>
      </c>
      <c r="K722" t="str">
        <f>VLOOKUP(TRIM(SUBSTITUTE(E722,CHAR(160),CHAR(32))),Metadata!B$1:H$2632,7,FALSE)</f>
        <v>traite ou essai</v>
      </c>
      <c r="L722" t="s">
        <v>4402</v>
      </c>
      <c r="N722" t="str">
        <f>VLOOKUP(TRIM(SUBSTITUTE(E722,CHAR(160),CHAR(32))),Metadata!B$1:J$2632,9,FALSE)</f>
        <v>prose</v>
      </c>
      <c r="O722">
        <f>VLOOKUP(TRIM(SUBSTITUTE(E722,CHAR(160),CHAR(32))),Metadata!B$1:K$2632,10,FALSE)</f>
        <v>186795</v>
      </c>
      <c r="P722" s="4" t="s">
        <v>9980</v>
      </c>
      <c r="Q722">
        <v>248</v>
      </c>
      <c r="R722">
        <v>256</v>
      </c>
    </row>
    <row r="723" spans="1:18" hidden="1" x14ac:dyDescent="0.25">
      <c r="A723">
        <v>725</v>
      </c>
      <c r="B723" t="s">
        <v>4354</v>
      </c>
      <c r="C723" t="s">
        <v>158</v>
      </c>
      <c r="D723" t="s">
        <v>47</v>
      </c>
      <c r="E723" t="s">
        <v>8185</v>
      </c>
      <c r="F723" t="str">
        <f>VLOOKUP(TRIM(SUBSTITUTE(E723,CHAR(160),CHAR(32))),Metadata!B$1:C$2632,2,FALSE)</f>
        <v>Beaumarchais, Pierre Augustin Caron de, 1732-1799.</v>
      </c>
      <c r="G723" t="str">
        <f>VLOOKUP(TRIM(SUBSTITUTE(E723,CHAR(160),CHAR(32))),Metadata!B$1:D$2632,3,FALSE)</f>
        <v>Mémoires contre M. Goezmann</v>
      </c>
      <c r="H723">
        <f>VLOOKUP(TRIM(SUBSTITUTE(E723,CHAR(160),CHAR(32))),Metadata!B$1:E$2632,4,FALSE)</f>
        <v>1774</v>
      </c>
      <c r="I723" t="s">
        <v>448</v>
      </c>
      <c r="K723" t="str">
        <f>VLOOKUP(TRIM(SUBSTITUTE(E723,CHAR(160),CHAR(32))),Metadata!B$1:H$2632,7,FALSE)</f>
        <v>pamphlet</v>
      </c>
      <c r="L723" t="s">
        <v>4534</v>
      </c>
      <c r="N723" t="str">
        <f>VLOOKUP(TRIM(SUBSTITUTE(E723,CHAR(160),CHAR(32))),Metadata!B$1:J$2632,9,FALSE)</f>
        <v>prose</v>
      </c>
      <c r="O723">
        <f>VLOOKUP(TRIM(SUBSTITUTE(E723,CHAR(160),CHAR(32))),Metadata!B$1:K$2632,10,FALSE)</f>
        <v>106075</v>
      </c>
      <c r="P723" s="4" t="s">
        <v>9120</v>
      </c>
      <c r="Q723">
        <v>112</v>
      </c>
      <c r="R723">
        <v>120</v>
      </c>
    </row>
    <row r="724" spans="1:18" hidden="1" x14ac:dyDescent="0.25">
      <c r="A724">
        <v>726</v>
      </c>
      <c r="B724" t="s">
        <v>4354</v>
      </c>
      <c r="C724" t="s">
        <v>158</v>
      </c>
      <c r="D724" t="s">
        <v>47</v>
      </c>
      <c r="E724" t="s">
        <v>8648</v>
      </c>
      <c r="F724" t="str">
        <f>VLOOKUP(TRIM(SUBSTITUTE(E724,CHAR(160),CHAR(32))),Metadata!B$1:C$2632,2,FALSE)</f>
        <v>Reybaud, Louis, 1799-1879.</v>
      </c>
      <c r="G724" t="str">
        <f>VLOOKUP(TRIM(SUBSTITUTE(E724,CHAR(160),CHAR(32))),Metadata!B$1:D$2632,3,FALSE)</f>
        <v>Jérôme Paturot à la recherche d'une position sociale</v>
      </c>
      <c r="H724">
        <f>VLOOKUP(TRIM(SUBSTITUTE(E724,CHAR(160),CHAR(32))),Metadata!B$1:E$2632,4,FALSE)</f>
        <v>1842</v>
      </c>
      <c r="I724" t="s">
        <v>450</v>
      </c>
      <c r="K724" t="str">
        <f>VLOOKUP(TRIM(SUBSTITUTE(E724,CHAR(160),CHAR(32))),Metadata!B$1:H$2632,7,FALSE)</f>
        <v>roman</v>
      </c>
      <c r="L724" t="s">
        <v>4378</v>
      </c>
      <c r="N724" t="str">
        <f>VLOOKUP(TRIM(SUBSTITUTE(E724,CHAR(160),CHAR(32))),Metadata!B$1:J$2632,9,FALSE)</f>
        <v>prose</v>
      </c>
      <c r="O724">
        <f>VLOOKUP(TRIM(SUBSTITUTE(E724,CHAR(160),CHAR(32))),Metadata!B$1:K$2632,10,FALSE)</f>
        <v>143726</v>
      </c>
      <c r="P724" s="4" t="s">
        <v>9981</v>
      </c>
      <c r="Q724">
        <v>42</v>
      </c>
      <c r="R724">
        <v>49</v>
      </c>
    </row>
    <row r="725" spans="1:18" hidden="1" x14ac:dyDescent="0.25">
      <c r="A725">
        <v>727</v>
      </c>
      <c r="B725" t="s">
        <v>4354</v>
      </c>
      <c r="C725" t="s">
        <v>158</v>
      </c>
      <c r="D725" t="s">
        <v>47</v>
      </c>
      <c r="E725" t="s">
        <v>8475</v>
      </c>
      <c r="F725" t="str">
        <f>VLOOKUP(TRIM(SUBSTITUTE(E725,CHAR(160),CHAR(32))),Metadata!B$1:C$2632,2,FALSE)</f>
        <v>Daudet, Alphonse, 1840-1897.</v>
      </c>
      <c r="G725" t="str">
        <f>VLOOKUP(TRIM(SUBSTITUTE(E725,CHAR(160),CHAR(32))),Metadata!B$1:D$2632,3,FALSE)</f>
        <v>Nabab (Le)</v>
      </c>
      <c r="H725">
        <f>VLOOKUP(TRIM(SUBSTITUTE(E725,CHAR(160),CHAR(32))),Metadata!B$1:E$2632,4,FALSE)</f>
        <v>1878</v>
      </c>
      <c r="I725" t="s">
        <v>450</v>
      </c>
      <c r="K725" t="str">
        <f>VLOOKUP(TRIM(SUBSTITUTE(E725,CHAR(160),CHAR(32))),Metadata!B$1:H$2632,7,FALSE)</f>
        <v>Narratif, Roman</v>
      </c>
      <c r="L725" t="s">
        <v>4786</v>
      </c>
      <c r="N725" t="str">
        <f>VLOOKUP(TRIM(SUBSTITUTE(E725,CHAR(160),CHAR(32))),Metadata!B$1:J$2632,9,FALSE)</f>
        <v/>
      </c>
      <c r="O725">
        <f>VLOOKUP(TRIM(SUBSTITUTE(E725,CHAR(160),CHAR(32))),Metadata!B$1:K$2632,10,FALSE)</f>
        <v>146209</v>
      </c>
      <c r="P725" s="4" t="s">
        <v>12327</v>
      </c>
      <c r="Q725">
        <v>147</v>
      </c>
      <c r="R725">
        <v>154</v>
      </c>
    </row>
    <row r="726" spans="1:18" hidden="1" x14ac:dyDescent="0.25">
      <c r="A726">
        <v>728</v>
      </c>
      <c r="B726" t="s">
        <v>4354</v>
      </c>
      <c r="C726" t="s">
        <v>158</v>
      </c>
      <c r="D726" t="s">
        <v>47</v>
      </c>
      <c r="E726" t="s">
        <v>8470</v>
      </c>
      <c r="F726" t="str">
        <f>VLOOKUP(TRIM(SUBSTITUTE(E726,CHAR(160),CHAR(32))),Metadata!B$1:C$2632,2,FALSE)</f>
        <v>Courier, Paul-Louis, 1772-1825.</v>
      </c>
      <c r="G726" t="str">
        <f>VLOOKUP(TRIM(SUBSTITUTE(E726,CHAR(160),CHAR(32))),Metadata!B$1:D$2632,3,FALSE)</f>
        <v>Lettres de France et d'Italie</v>
      </c>
      <c r="H726">
        <f>VLOOKUP(TRIM(SUBSTITUTE(E726,CHAR(160),CHAR(32))),Metadata!B$1:E$2632,4,FALSE)</f>
        <v>1825</v>
      </c>
      <c r="I726" t="s">
        <v>450</v>
      </c>
      <c r="K726" t="str">
        <f>VLOOKUP(TRIM(SUBSTITUTE(E726,CHAR(160),CHAR(32))),Metadata!B$1:H$2632,7,FALSE)</f>
        <v>correspondance</v>
      </c>
      <c r="L726" t="s">
        <v>4542</v>
      </c>
      <c r="N726" t="str">
        <f>VLOOKUP(TRIM(SUBSTITUTE(E726,CHAR(160),CHAR(32))),Metadata!B$1:J$2632,9,FALSE)</f>
        <v>prose</v>
      </c>
      <c r="O726">
        <f>VLOOKUP(TRIM(SUBSTITUTE(E726,CHAR(160),CHAR(32))),Metadata!B$1:K$2632,10,FALSE)</f>
        <v>98775</v>
      </c>
      <c r="P726" s="4" t="s">
        <v>9982</v>
      </c>
      <c r="Q726">
        <v>70</v>
      </c>
      <c r="R726">
        <v>78</v>
      </c>
    </row>
    <row r="727" spans="1:18" hidden="1" x14ac:dyDescent="0.25">
      <c r="A727">
        <v>729</v>
      </c>
      <c r="B727" t="s">
        <v>4354</v>
      </c>
      <c r="C727" t="s">
        <v>158</v>
      </c>
      <c r="D727" t="s">
        <v>47</v>
      </c>
      <c r="E727" t="s">
        <v>8426</v>
      </c>
      <c r="F727" t="str">
        <f>VLOOKUP(TRIM(SUBSTITUTE(E727,CHAR(160),CHAR(32))),Metadata!B$1:C$2632,2,FALSE)</f>
        <v>About, Edmond, 1828-1885.</v>
      </c>
      <c r="G727" t="str">
        <f>VLOOKUP(TRIM(SUBSTITUTE(E727,CHAR(160),CHAR(32))),Metadata!B$1:D$2632,3,FALSE)</f>
        <v>La Grèce contemporaine</v>
      </c>
      <c r="H727">
        <f>VLOOKUP(TRIM(SUBSTITUTE(E727,CHAR(160),CHAR(32))),Metadata!B$1:E$2632,4,FALSE)</f>
        <v>1854</v>
      </c>
      <c r="I727" t="s">
        <v>450</v>
      </c>
      <c r="K727" t="str">
        <f>VLOOKUP(TRIM(SUBSTITUTE(E727,CHAR(160),CHAR(32))),Metadata!B$1:H$2632,7,FALSE)</f>
        <v>recit de voyage</v>
      </c>
      <c r="L727" t="s">
        <v>4870</v>
      </c>
      <c r="N727" t="str">
        <f>VLOOKUP(TRIM(SUBSTITUTE(E727,CHAR(160),CHAR(32))),Metadata!B$1:J$2632,9,FALSE)</f>
        <v>prose</v>
      </c>
      <c r="O727">
        <f>VLOOKUP(TRIM(SUBSTITUTE(E727,CHAR(160),CHAR(32))),Metadata!B$1:K$2632,10,FALSE)</f>
        <v>101524</v>
      </c>
      <c r="P727" s="4" t="s">
        <v>9983</v>
      </c>
      <c r="Q727">
        <v>118</v>
      </c>
      <c r="R727">
        <v>126</v>
      </c>
    </row>
    <row r="728" spans="1:18" hidden="1" x14ac:dyDescent="0.25">
      <c r="A728">
        <v>730</v>
      </c>
      <c r="B728" t="s">
        <v>4354</v>
      </c>
      <c r="C728" t="s">
        <v>158</v>
      </c>
      <c r="D728" t="s">
        <v>47</v>
      </c>
      <c r="E728" t="s">
        <v>8640</v>
      </c>
      <c r="F728" t="str">
        <f>VLOOKUP(TRIM(SUBSTITUTE(E728,CHAR(160),CHAR(32))),Metadata!B$1:C$2632,2,FALSE)</f>
        <v>Proudhon, P.-J. (Pierre-Joseph), 1809-1865.</v>
      </c>
      <c r="G728" t="str">
        <f>VLOOKUP(TRIM(SUBSTITUTE(E728,CHAR(160),CHAR(32))),Metadata!B$1:D$2632,3,FALSE)</f>
        <v>Qu'est-ce que la propriété?</v>
      </c>
      <c r="H728">
        <f>VLOOKUP(TRIM(SUBSTITUTE(E728,CHAR(160),CHAR(32))),Metadata!B$1:E$2632,4,FALSE)</f>
        <v>1840</v>
      </c>
      <c r="I728" t="s">
        <v>450</v>
      </c>
      <c r="K728" t="str">
        <f>VLOOKUP(TRIM(SUBSTITUTE(E728,CHAR(160),CHAR(32))),Metadata!B$1:H$2632,7,FALSE)</f>
        <v>traite ou essai</v>
      </c>
      <c r="L728" t="s">
        <v>4402</v>
      </c>
      <c r="N728" t="str">
        <f>VLOOKUP(TRIM(SUBSTITUTE(E728,CHAR(160),CHAR(32))),Metadata!B$1:J$2632,9,FALSE)</f>
        <v>prose</v>
      </c>
      <c r="O728">
        <f>VLOOKUP(TRIM(SUBSTITUTE(E728,CHAR(160),CHAR(32))),Metadata!B$1:K$2632,10,FALSE)</f>
        <v>90059</v>
      </c>
      <c r="P728" s="4" t="s">
        <v>9984</v>
      </c>
      <c r="Q728">
        <v>45</v>
      </c>
      <c r="R728">
        <v>52</v>
      </c>
    </row>
    <row r="729" spans="1:18" hidden="1" x14ac:dyDescent="0.25">
      <c r="A729">
        <v>731</v>
      </c>
      <c r="B729" t="s">
        <v>4354</v>
      </c>
      <c r="C729" t="s">
        <v>158</v>
      </c>
      <c r="D729" t="s">
        <v>47</v>
      </c>
      <c r="E729" t="s">
        <v>8036</v>
      </c>
      <c r="F729" t="str">
        <f>VLOOKUP(TRIM(SUBSTITUTE(E729,CHAR(160),CHAR(32))),Metadata!B$1:C$2632,2,FALSE)</f>
        <v>Dangeau, Philippe de Courcillon, marquis de, 1638-1720.</v>
      </c>
      <c r="G729" t="str">
        <f>VLOOKUP(TRIM(SUBSTITUTE(E729,CHAR(160),CHAR(32))),Metadata!B$1:D$2632,3,FALSE)</f>
        <v>Journal T. 1 1684-1685-1686</v>
      </c>
      <c r="H729">
        <f>VLOOKUP(TRIM(SUBSTITUTE(E729,CHAR(160),CHAR(32))),Metadata!B$1:E$2632,4,FALSE)</f>
        <v>1686</v>
      </c>
      <c r="I729" t="s">
        <v>450</v>
      </c>
      <c r="K729" t="str">
        <f>VLOOKUP(TRIM(SUBSTITUTE(E729,CHAR(160),CHAR(32))),Metadata!B$1:H$2632,7,FALSE)</f>
        <v>memoires</v>
      </c>
      <c r="L729" t="s">
        <v>4481</v>
      </c>
      <c r="N729" t="str">
        <f>VLOOKUP(TRIM(SUBSTITUTE(E729,CHAR(160),CHAR(32))),Metadata!B$1:J$2632,9,FALSE)</f>
        <v>prose</v>
      </c>
      <c r="O729">
        <f>VLOOKUP(TRIM(SUBSTITUTE(E729,CHAR(160),CHAR(32))),Metadata!B$1:K$2632,10,FALSE)</f>
        <v>131667</v>
      </c>
      <c r="P729" s="4" t="s">
        <v>9985</v>
      </c>
      <c r="Q729">
        <v>21</v>
      </c>
      <c r="R729">
        <v>28</v>
      </c>
    </row>
    <row r="730" spans="1:18" hidden="1" x14ac:dyDescent="0.25">
      <c r="A730">
        <v>732</v>
      </c>
      <c r="B730" t="s">
        <v>4354</v>
      </c>
      <c r="C730" t="s">
        <v>158</v>
      </c>
      <c r="D730" t="s">
        <v>47</v>
      </c>
      <c r="E730" t="s">
        <v>8557</v>
      </c>
      <c r="F730" t="str">
        <f>VLOOKUP(TRIM(SUBSTITUTE(E730,CHAR(160),CHAR(32))),Metadata!B$1:C$2632,2,FALSE)</f>
        <v>Gobineau, Arthur, comte de, 1816-1882.</v>
      </c>
      <c r="G730" t="str">
        <f>VLOOKUP(TRIM(SUBSTITUTE(E730,CHAR(160),CHAR(32))),Metadata!B$1:D$2632,3,FALSE)</f>
        <v>Nouvelles asiatiques</v>
      </c>
      <c r="H730">
        <f>VLOOKUP(TRIM(SUBSTITUTE(E730,CHAR(160),CHAR(32))),Metadata!B$1:E$2632,4,FALSE)</f>
        <v>1876</v>
      </c>
      <c r="I730" t="s">
        <v>450</v>
      </c>
      <c r="K730" t="str">
        <f>VLOOKUP(TRIM(SUBSTITUTE(E730,CHAR(160),CHAR(32))),Metadata!B$1:H$2632,7,FALSE)</f>
        <v>roman</v>
      </c>
      <c r="L730" t="s">
        <v>4378</v>
      </c>
      <c r="N730" t="str">
        <f>VLOOKUP(TRIM(SUBSTITUTE(E730,CHAR(160),CHAR(32))),Metadata!B$1:J$2632,9,FALSE)</f>
        <v>prose</v>
      </c>
      <c r="O730">
        <f>VLOOKUP(TRIM(SUBSTITUTE(E730,CHAR(160),CHAR(32))),Metadata!B$1:K$2632,10,FALSE)</f>
        <v>108936</v>
      </c>
      <c r="P730" s="4" t="s">
        <v>9986</v>
      </c>
      <c r="Q730">
        <v>72</v>
      </c>
      <c r="R730">
        <v>83</v>
      </c>
    </row>
    <row r="731" spans="1:18" hidden="1" x14ac:dyDescent="0.25">
      <c r="A731">
        <v>733</v>
      </c>
      <c r="B731" t="s">
        <v>4354</v>
      </c>
      <c r="C731" t="s">
        <v>158</v>
      </c>
      <c r="D731" t="s">
        <v>47</v>
      </c>
      <c r="E731" t="s">
        <v>8624</v>
      </c>
      <c r="F731" t="str">
        <f>VLOOKUP(TRIM(SUBSTITUTE(E731,CHAR(160),CHAR(32))),Metadata!B$1:C$2632,2,FALSE)</f>
        <v>NA</v>
      </c>
      <c r="G731" t="str">
        <f>VLOOKUP(TRIM(SUBSTITUTE(E731,CHAR(160),CHAR(32))),Metadata!B$1:D$2632,3,FALSE)</f>
        <v>Code civil des Français</v>
      </c>
      <c r="H731">
        <f>VLOOKUP(TRIM(SUBSTITUTE(E731,CHAR(160),CHAR(32))),Metadata!B$1:E$2632,4,FALSE)</f>
        <v>1804</v>
      </c>
      <c r="I731" t="s">
        <v>450</v>
      </c>
      <c r="K731" t="str">
        <f>VLOOKUP(TRIM(SUBSTITUTE(E731,CHAR(160),CHAR(32))),Metadata!B$1:H$2632,7,FALSE)</f>
        <v>traite ou essai</v>
      </c>
      <c r="L731" t="s">
        <v>4402</v>
      </c>
      <c r="N731" t="str">
        <f>VLOOKUP(TRIM(SUBSTITUTE(E731,CHAR(160),CHAR(32))),Metadata!B$1:J$2632,9,FALSE)</f>
        <v>prose</v>
      </c>
      <c r="O731">
        <f>VLOOKUP(TRIM(SUBSTITUTE(E731,CHAR(160),CHAR(32))),Metadata!B$1:K$2632,10,FALSE)</f>
        <v>112441</v>
      </c>
      <c r="P731" s="4" t="s">
        <v>12328</v>
      </c>
      <c r="Q731">
        <v>85</v>
      </c>
      <c r="R731">
        <v>94</v>
      </c>
    </row>
    <row r="732" spans="1:18" hidden="1" x14ac:dyDescent="0.25">
      <c r="A732">
        <v>734</v>
      </c>
      <c r="B732" t="s">
        <v>4354</v>
      </c>
      <c r="C732" t="s">
        <v>158</v>
      </c>
      <c r="D732" t="s">
        <v>47</v>
      </c>
      <c r="E732" t="s">
        <v>6257</v>
      </c>
      <c r="F732" t="str">
        <f>VLOOKUP(TRIM(SUBSTITUTE(E732,CHAR(160),CHAR(32))),Metadata!B$1:C$2632,2,FALSE)</f>
        <v>Sainte-Beuve, Charles Augustin, 1804-1869.</v>
      </c>
      <c r="G732" t="str">
        <f>VLOOKUP(TRIM(SUBSTITUTE(E732,CHAR(160),CHAR(32))),Metadata!B$1:D$2632,3,FALSE)</f>
        <v>Derniers portraits littéraires</v>
      </c>
      <c r="H732">
        <f>VLOOKUP(TRIM(SUBSTITUTE(E732,CHAR(160),CHAR(32))),Metadata!B$1:E$2632,4,FALSE)</f>
        <v>1852</v>
      </c>
      <c r="I732" t="s">
        <v>450</v>
      </c>
      <c r="K732" t="str">
        <f>VLOOKUP(TRIM(SUBSTITUTE(E732,CHAR(160),CHAR(32))),Metadata!B$1:H$2632,7,FALSE)</f>
        <v>traite</v>
      </c>
      <c r="L732" t="s">
        <v>4417</v>
      </c>
      <c r="N732" t="str">
        <f>VLOOKUP(TRIM(SUBSTITUTE(E732,CHAR(160),CHAR(32))),Metadata!B$1:J$2632,9,FALSE)</f>
        <v/>
      </c>
      <c r="O732">
        <f>VLOOKUP(TRIM(SUBSTITUTE(E732,CHAR(160),CHAR(32))),Metadata!B$1:K$2632,10,FALSE)</f>
        <v>197763</v>
      </c>
      <c r="P732" s="4" t="s">
        <v>9987</v>
      </c>
      <c r="Q732">
        <v>14</v>
      </c>
      <c r="R732">
        <v>22</v>
      </c>
    </row>
    <row r="733" spans="1:18" hidden="1" x14ac:dyDescent="0.25">
      <c r="A733">
        <v>735</v>
      </c>
      <c r="B733" t="s">
        <v>4354</v>
      </c>
      <c r="C733" t="s">
        <v>158</v>
      </c>
      <c r="D733" t="s">
        <v>47</v>
      </c>
      <c r="E733" t="s">
        <v>8556</v>
      </c>
      <c r="F733" t="str">
        <f>VLOOKUP(TRIM(SUBSTITUTE(E733,CHAR(160),CHAR(32))),Metadata!B$1:C$2632,2,FALSE)</f>
        <v>Gobineau, Arthur, comte de, 1816-1882.</v>
      </c>
      <c r="G733" t="str">
        <f>VLOOKUP(TRIM(SUBSTITUTE(E733,CHAR(160),CHAR(32))),Metadata!B$1:D$2632,3,FALSE)</f>
        <v>Correspondance d'Alexis de Tocqueville et d'Arthur de Gobineau</v>
      </c>
      <c r="H733">
        <f>VLOOKUP(TRIM(SUBSTITUTE(E733,CHAR(160),CHAR(32))),Metadata!B$1:E$2632,4,FALSE)</f>
        <v>1859</v>
      </c>
      <c r="I733" t="s">
        <v>450</v>
      </c>
      <c r="K733" t="str">
        <f>VLOOKUP(TRIM(SUBSTITUTE(E733,CHAR(160),CHAR(32))),Metadata!B$1:H$2632,7,FALSE)</f>
        <v>correspondance</v>
      </c>
      <c r="L733" t="s">
        <v>4542</v>
      </c>
      <c r="N733" t="str">
        <f>VLOOKUP(TRIM(SUBSTITUTE(E733,CHAR(160),CHAR(32))),Metadata!B$1:J$2632,9,FALSE)</f>
        <v>prose</v>
      </c>
      <c r="O733">
        <f>VLOOKUP(TRIM(SUBSTITUTE(E733,CHAR(160),CHAR(32))),Metadata!B$1:K$2632,10,FALSE)</f>
        <v>61866</v>
      </c>
      <c r="P733" s="4" t="s">
        <v>12329</v>
      </c>
      <c r="Q733">
        <v>452</v>
      </c>
      <c r="R733">
        <v>460</v>
      </c>
    </row>
    <row r="734" spans="1:18" hidden="1" x14ac:dyDescent="0.25">
      <c r="A734">
        <v>736</v>
      </c>
      <c r="B734" t="s">
        <v>4354</v>
      </c>
      <c r="C734" t="s">
        <v>158</v>
      </c>
      <c r="D734" t="s">
        <v>47</v>
      </c>
      <c r="E734" t="s">
        <v>8716</v>
      </c>
      <c r="F734" t="str">
        <f>VLOOKUP(TRIM(SUBSTITUTE(E734,CHAR(160),CHAR(32))),Metadata!B$1:C$2632,2,FALSE)</f>
        <v>Zola, Emile, 1840-1902.</v>
      </c>
      <c r="G734" t="str">
        <f>VLOOKUP(TRIM(SUBSTITUTE(E734,CHAR(160),CHAR(32))),Metadata!B$1:D$2632,3,FALSE)</f>
        <v>La terre</v>
      </c>
      <c r="H734">
        <f>VLOOKUP(TRIM(SUBSTITUTE(E734,CHAR(160),CHAR(32))),Metadata!B$1:E$2632,4,FALSE)</f>
        <v>1887</v>
      </c>
      <c r="I734" t="s">
        <v>450</v>
      </c>
      <c r="K734" t="str">
        <f>VLOOKUP(TRIM(SUBSTITUTE(E734,CHAR(160),CHAR(32))),Metadata!B$1:H$2632,7,FALSE)</f>
        <v>roman</v>
      </c>
      <c r="L734" t="s">
        <v>4378</v>
      </c>
      <c r="N734" t="str">
        <f>VLOOKUP(TRIM(SUBSTITUTE(E734,CHAR(160),CHAR(32))),Metadata!B$1:J$2632,9,FALSE)</f>
        <v>prose</v>
      </c>
      <c r="O734">
        <f>VLOOKUP(TRIM(SUBSTITUTE(E734,CHAR(160),CHAR(32))),Metadata!B$1:K$2632,10,FALSE)</f>
        <v>177166</v>
      </c>
      <c r="P734" s="4" t="s">
        <v>9121</v>
      </c>
      <c r="Q734">
        <v>18</v>
      </c>
      <c r="R734">
        <v>26</v>
      </c>
    </row>
    <row r="735" spans="1:18" hidden="1" x14ac:dyDescent="0.25">
      <c r="A735">
        <v>737</v>
      </c>
      <c r="B735" t="s">
        <v>4354</v>
      </c>
      <c r="C735" t="s">
        <v>158</v>
      </c>
      <c r="D735" t="s">
        <v>47</v>
      </c>
      <c r="E735" t="s">
        <v>8507</v>
      </c>
      <c r="F735" t="str">
        <f>VLOOKUP(TRIM(SUBSTITUTE(E735,CHAR(160),CHAR(32))),Metadata!B$1:C$2632,2,FALSE)</f>
        <v>Dumas, Alexandre, 1802-1870.</v>
      </c>
      <c r="G735" t="str">
        <f>VLOOKUP(TRIM(SUBSTITUTE(E735,CHAR(160),CHAR(32))),Metadata!B$1:D$2632,3,FALSE)</f>
        <v>Le comte de Monte-Cristo</v>
      </c>
      <c r="H735">
        <f>VLOOKUP(TRIM(SUBSTITUTE(E735,CHAR(160),CHAR(32))),Metadata!B$1:E$2632,4,FALSE)</f>
        <v>1846</v>
      </c>
      <c r="I735" t="s">
        <v>450</v>
      </c>
      <c r="K735" t="str">
        <f>VLOOKUP(TRIM(SUBSTITUTE(E735,CHAR(160),CHAR(32))),Metadata!B$1:H$2632,7,FALSE)</f>
        <v>roman</v>
      </c>
      <c r="L735" t="s">
        <v>4378</v>
      </c>
      <c r="N735" t="str">
        <f>VLOOKUP(TRIM(SUBSTITUTE(E735,CHAR(160),CHAR(32))),Metadata!B$1:J$2632,9,FALSE)</f>
        <v>prose</v>
      </c>
      <c r="O735">
        <f>VLOOKUP(TRIM(SUBSTITUTE(E735,CHAR(160),CHAR(32))),Metadata!B$1:K$2632,10,FALSE)</f>
        <v>512538</v>
      </c>
      <c r="P735" s="4" t="s">
        <v>12330</v>
      </c>
      <c r="Q735">
        <v>56</v>
      </c>
      <c r="R735">
        <v>64</v>
      </c>
    </row>
    <row r="736" spans="1:18" hidden="1" x14ac:dyDescent="0.25">
      <c r="A736">
        <v>738</v>
      </c>
      <c r="B736" t="s">
        <v>4354</v>
      </c>
      <c r="C736" t="s">
        <v>158</v>
      </c>
      <c r="D736" t="s">
        <v>47</v>
      </c>
      <c r="E736" t="s">
        <v>6816</v>
      </c>
      <c r="F736" t="str">
        <f>VLOOKUP(TRIM(SUBSTITUTE(E736,CHAR(160),CHAR(32))),Metadata!B$1:C$2632,2,FALSE)</f>
        <v>Tarde, Gabriel, 1843-1904.</v>
      </c>
      <c r="G736" t="str">
        <f>VLOOKUP(TRIM(SUBSTITUTE(E736,CHAR(160),CHAR(32))),Metadata!B$1:D$2632,3,FALSE)</f>
        <v>La logique sociale [2]</v>
      </c>
      <c r="H736">
        <f>VLOOKUP(TRIM(SUBSTITUTE(E736,CHAR(160),CHAR(32))),Metadata!B$1:E$2632,4,FALSE)</f>
        <v>1897</v>
      </c>
      <c r="I736" t="s">
        <v>450</v>
      </c>
      <c r="K736" t="str">
        <f>VLOOKUP(TRIM(SUBSTITUTE(E736,CHAR(160),CHAR(32))),Metadata!B$1:H$2632,7,FALSE)</f>
        <v>traite</v>
      </c>
      <c r="L736" t="s">
        <v>4417</v>
      </c>
      <c r="N736" t="str">
        <f>VLOOKUP(TRIM(SUBSTITUTE(E736,CHAR(160),CHAR(32))),Metadata!B$1:J$2632,9,FALSE)</f>
        <v/>
      </c>
      <c r="O736">
        <f>VLOOKUP(TRIM(SUBSTITUTE(E736,CHAR(160),CHAR(32))),Metadata!B$1:K$2632,10,FALSE)</f>
        <v>100663</v>
      </c>
      <c r="P736" s="4" t="s">
        <v>9988</v>
      </c>
      <c r="Q736">
        <v>392</v>
      </c>
      <c r="R736">
        <v>400</v>
      </c>
    </row>
    <row r="737" spans="1:18" hidden="1" x14ac:dyDescent="0.25">
      <c r="A737">
        <v>739</v>
      </c>
      <c r="B737" t="s">
        <v>4354</v>
      </c>
      <c r="C737" t="s">
        <v>158</v>
      </c>
      <c r="D737" t="s">
        <v>47</v>
      </c>
      <c r="E737" t="s">
        <v>8709</v>
      </c>
      <c r="F737" t="str">
        <f>VLOOKUP(TRIM(SUBSTITUTE(E737,CHAR(160),CHAR(32))),Metadata!B$1:C$2632,2,FALSE)</f>
        <v>Zola, Emile, 1840-1902.</v>
      </c>
      <c r="G737" t="str">
        <f>VLOOKUP(TRIM(SUBSTITUTE(E737,CHAR(160),CHAR(32))),Metadata!B$1:D$2632,3,FALSE)</f>
        <v>Au bonheur des dames</v>
      </c>
      <c r="H737">
        <f>VLOOKUP(TRIM(SUBSTITUTE(E737,CHAR(160),CHAR(32))),Metadata!B$1:E$2632,4,FALSE)</f>
        <v>1883</v>
      </c>
      <c r="I737" t="s">
        <v>450</v>
      </c>
      <c r="K737" t="str">
        <f>VLOOKUP(TRIM(SUBSTITUTE(E737,CHAR(160),CHAR(32))),Metadata!B$1:H$2632,7,FALSE)</f>
        <v>roman</v>
      </c>
      <c r="L737" t="s">
        <v>4378</v>
      </c>
      <c r="N737" t="str">
        <f>VLOOKUP(TRIM(SUBSTITUTE(E737,CHAR(160),CHAR(32))),Metadata!B$1:J$2632,9,FALSE)</f>
        <v>prose</v>
      </c>
      <c r="O737">
        <f>VLOOKUP(TRIM(SUBSTITUTE(E737,CHAR(160),CHAR(32))),Metadata!B$1:K$2632,10,FALSE)</f>
        <v>158580</v>
      </c>
      <c r="P737" s="8" t="s">
        <v>12331</v>
      </c>
      <c r="Q737">
        <v>223</v>
      </c>
      <c r="R737">
        <v>232</v>
      </c>
    </row>
    <row r="738" spans="1:18" hidden="1" x14ac:dyDescent="0.25">
      <c r="A738">
        <v>740</v>
      </c>
      <c r="B738" t="s">
        <v>4354</v>
      </c>
      <c r="C738" t="s">
        <v>158</v>
      </c>
      <c r="D738" t="s">
        <v>47</v>
      </c>
      <c r="E738" t="s">
        <v>8594</v>
      </c>
      <c r="F738" t="str">
        <f>VLOOKUP(TRIM(SUBSTITUTE(E738,CHAR(160),CHAR(32))),Metadata!B$1:C$2632,2,FALSE)</f>
        <v>Las Cases, Emmanuel-Auguste-Dieudonné, comte de, 1766-1842.</v>
      </c>
      <c r="G738" t="str">
        <f>VLOOKUP(TRIM(SUBSTITUTE(E738,CHAR(160),CHAR(32))),Metadata!B$1:D$2632,3,FALSE)</f>
        <v>Le mémorial de Sainte-Hélène.</v>
      </c>
      <c r="H738">
        <f>VLOOKUP(TRIM(SUBSTITUTE(E738,CHAR(160),CHAR(32))),Metadata!B$1:E$2632,4,FALSE)</f>
        <v>1823</v>
      </c>
      <c r="I738" t="s">
        <v>450</v>
      </c>
      <c r="K738" t="str">
        <f>VLOOKUP(TRIM(SUBSTITUTE(E738,CHAR(160),CHAR(32))),Metadata!B$1:H$2632,7,FALSE)</f>
        <v>memoires</v>
      </c>
      <c r="L738" t="s">
        <v>4481</v>
      </c>
      <c r="N738" t="str">
        <f>VLOOKUP(TRIM(SUBSTITUTE(E738,CHAR(160),CHAR(32))),Metadata!B$1:J$2632,9,FALSE)</f>
        <v>prose</v>
      </c>
      <c r="O738">
        <f>VLOOKUP(TRIM(SUBSTITUTE(E738,CHAR(160),CHAR(32))),Metadata!B$1:K$2632,10,FALSE)</f>
        <v>643639</v>
      </c>
      <c r="P738" s="4" t="s">
        <v>9989</v>
      </c>
      <c r="Q738">
        <v>19</v>
      </c>
      <c r="R738">
        <v>26</v>
      </c>
    </row>
    <row r="739" spans="1:18" hidden="1" x14ac:dyDescent="0.25">
      <c r="A739">
        <v>741</v>
      </c>
      <c r="B739" t="s">
        <v>4354</v>
      </c>
      <c r="C739" t="s">
        <v>158</v>
      </c>
      <c r="D739" t="s">
        <v>47</v>
      </c>
      <c r="E739" t="s">
        <v>5800</v>
      </c>
      <c r="F739" t="str">
        <f>VLOOKUP(TRIM(SUBSTITUTE(E739,CHAR(160),CHAR(32))),Metadata!B$1:C$2632,2,FALSE)</f>
        <v>Fourier, Charles, 1772-1837.</v>
      </c>
      <c r="G739" t="str">
        <f>VLOOKUP(TRIM(SUBSTITUTE(E739,CHAR(160),CHAR(32))),Metadata!B$1:D$2632,3,FALSE)</f>
        <v>Théorie des quatre mouvements, 2e partie</v>
      </c>
      <c r="H739">
        <f>VLOOKUP(TRIM(SUBSTITUTE(E739,CHAR(160),CHAR(32))),Metadata!B$1:E$2632,4,FALSE)</f>
        <v>1808</v>
      </c>
      <c r="I739" t="s">
        <v>450</v>
      </c>
      <c r="K739" t="str">
        <f>VLOOKUP(TRIM(SUBSTITUTE(E739,CHAR(160),CHAR(32))),Metadata!B$1:H$2632,7,FALSE)</f>
        <v>traite</v>
      </c>
      <c r="L739" t="s">
        <v>4417</v>
      </c>
      <c r="N739" t="str">
        <f>VLOOKUP(TRIM(SUBSTITUTE(E739,CHAR(160),CHAR(32))),Metadata!B$1:J$2632,9,FALSE)</f>
        <v/>
      </c>
      <c r="O739">
        <f>VLOOKUP(TRIM(SUBSTITUTE(E739,CHAR(160),CHAR(32))),Metadata!B$1:K$2632,10,FALSE)</f>
        <v>86131</v>
      </c>
      <c r="P739" s="4" t="s">
        <v>12332</v>
      </c>
      <c r="Q739">
        <v>128</v>
      </c>
      <c r="R739">
        <v>136</v>
      </c>
    </row>
    <row r="740" spans="1:18" hidden="1" x14ac:dyDescent="0.25">
      <c r="A740">
        <v>742</v>
      </c>
      <c r="B740" t="s">
        <v>4354</v>
      </c>
      <c r="C740" t="s">
        <v>158</v>
      </c>
      <c r="D740" t="s">
        <v>47</v>
      </c>
      <c r="E740" t="s">
        <v>8604</v>
      </c>
      <c r="F740" t="str">
        <f>VLOOKUP(TRIM(SUBSTITUTE(E740,CHAR(160),CHAR(32))),Metadata!B$1:C$2632,2,FALSE)</f>
        <v>Maupassant, Guy de, 1850-1893.</v>
      </c>
      <c r="G740" t="str">
        <f>VLOOKUP(TRIM(SUBSTITUTE(E740,CHAR(160),CHAR(32))),Metadata!B$1:D$2632,3,FALSE)</f>
        <v>Contes et nouvelles 1885</v>
      </c>
      <c r="H740">
        <f>VLOOKUP(TRIM(SUBSTITUTE(E740,CHAR(160),CHAR(32))),Metadata!B$1:E$2632,4,FALSE)</f>
        <v>1885</v>
      </c>
      <c r="I740" t="s">
        <v>450</v>
      </c>
      <c r="K740" t="str">
        <f>VLOOKUP(TRIM(SUBSTITUTE(E740,CHAR(160),CHAR(32))),Metadata!B$1:H$2632,7,FALSE)</f>
        <v>roman</v>
      </c>
      <c r="L740" t="s">
        <v>4378</v>
      </c>
      <c r="N740" t="str">
        <f>VLOOKUP(TRIM(SUBSTITUTE(E740,CHAR(160),CHAR(32))),Metadata!B$1:J$2632,9,FALSE)</f>
        <v>prose</v>
      </c>
      <c r="O740">
        <f>VLOOKUP(TRIM(SUBSTITUTE(E740,CHAR(160),CHAR(32))),Metadata!B$1:K$2632,10,FALSE)</f>
        <v>68953</v>
      </c>
      <c r="P740" s="4" t="s">
        <v>9122</v>
      </c>
      <c r="Q740">
        <v>37</v>
      </c>
      <c r="R740">
        <v>45</v>
      </c>
    </row>
    <row r="741" spans="1:18" hidden="1" x14ac:dyDescent="0.25">
      <c r="A741">
        <v>743</v>
      </c>
      <c r="B741" t="s">
        <v>4354</v>
      </c>
      <c r="C741" t="s">
        <v>158</v>
      </c>
      <c r="D741" t="s">
        <v>47</v>
      </c>
      <c r="E741" t="s">
        <v>5800</v>
      </c>
      <c r="F741" t="str">
        <f>VLOOKUP(TRIM(SUBSTITUTE(E741,CHAR(160),CHAR(32))),Metadata!B$1:C$2632,2,FALSE)</f>
        <v>Fourier, Charles, 1772-1837.</v>
      </c>
      <c r="G741" t="str">
        <f>VLOOKUP(TRIM(SUBSTITUTE(E741,CHAR(160),CHAR(32))),Metadata!B$1:D$2632,3,FALSE)</f>
        <v>Théorie des quatre mouvements, 2e partie</v>
      </c>
      <c r="H741">
        <f>VLOOKUP(TRIM(SUBSTITUTE(E741,CHAR(160),CHAR(32))),Metadata!B$1:E$2632,4,FALSE)</f>
        <v>1808</v>
      </c>
      <c r="I741" t="s">
        <v>450</v>
      </c>
      <c r="K741" t="str">
        <f>VLOOKUP(TRIM(SUBSTITUTE(E741,CHAR(160),CHAR(32))),Metadata!B$1:H$2632,7,FALSE)</f>
        <v>traite</v>
      </c>
      <c r="L741" t="s">
        <v>4417</v>
      </c>
      <c r="N741" t="str">
        <f>VLOOKUP(TRIM(SUBSTITUTE(E741,CHAR(160),CHAR(32))),Metadata!B$1:J$2632,9,FALSE)</f>
        <v/>
      </c>
      <c r="O741">
        <f>VLOOKUP(TRIM(SUBSTITUTE(E741,CHAR(160),CHAR(32))),Metadata!B$1:K$2632,10,FALSE)</f>
        <v>86131</v>
      </c>
      <c r="P741" s="4" t="s">
        <v>9990</v>
      </c>
      <c r="Q741">
        <v>73</v>
      </c>
      <c r="R741">
        <v>81</v>
      </c>
    </row>
    <row r="742" spans="1:18" hidden="1" x14ac:dyDescent="0.25">
      <c r="A742">
        <v>744</v>
      </c>
      <c r="B742" t="s">
        <v>4354</v>
      </c>
      <c r="C742" t="s">
        <v>158</v>
      </c>
      <c r="D742" t="s">
        <v>47</v>
      </c>
      <c r="E742" t="s">
        <v>8577</v>
      </c>
      <c r="F742" t="str">
        <f>VLOOKUP(TRIM(SUBSTITUTE(E742,CHAR(160),CHAR(32))),Metadata!B$1:C$2632,2,FALSE)</f>
        <v>Jarry, Alfred, 1873-1907.</v>
      </c>
      <c r="G742" t="str">
        <f>VLOOKUP(TRIM(SUBSTITUTE(E742,CHAR(160),CHAR(32))),Metadata!B$1:D$2632,3,FALSE)</f>
        <v>Ubu roi</v>
      </c>
      <c r="H742">
        <f>VLOOKUP(TRIM(SUBSTITUTE(E742,CHAR(160),CHAR(32))),Metadata!B$1:E$2632,4,FALSE)</f>
        <v>1895</v>
      </c>
      <c r="I742" t="s">
        <v>450</v>
      </c>
      <c r="K742" t="str">
        <f>VLOOKUP(TRIM(SUBSTITUTE(E742,CHAR(160),CHAR(32))),Metadata!B$1:H$2632,7,FALSE)</f>
        <v>theatre</v>
      </c>
      <c r="L742" t="s">
        <v>4472</v>
      </c>
      <c r="N742" t="str">
        <f>VLOOKUP(TRIM(SUBSTITUTE(E742,CHAR(160),CHAR(32))),Metadata!B$1:J$2632,9,FALSE)</f>
        <v>prose</v>
      </c>
      <c r="O742">
        <f>VLOOKUP(TRIM(SUBSTITUTE(E742,CHAR(160),CHAR(32))),Metadata!B$1:K$2632,10,FALSE)</f>
        <v>13348</v>
      </c>
      <c r="P742" s="4" t="s">
        <v>9991</v>
      </c>
      <c r="Q742">
        <v>93</v>
      </c>
      <c r="R742">
        <v>102</v>
      </c>
    </row>
    <row r="743" spans="1:18" hidden="1" x14ac:dyDescent="0.25">
      <c r="A743">
        <v>745</v>
      </c>
      <c r="B743" t="s">
        <v>4354</v>
      </c>
      <c r="C743" t="s">
        <v>158</v>
      </c>
      <c r="D743" t="s">
        <v>47</v>
      </c>
      <c r="E743" t="s">
        <v>8593</v>
      </c>
      <c r="F743" t="str">
        <f>VLOOKUP(TRIM(SUBSTITUTE(E743,CHAR(160),CHAR(32))),Metadata!B$1:C$2632,2,FALSE)</f>
        <v>Lamartine, Alphonse de, 1790-1869.</v>
      </c>
      <c r="G743" t="str">
        <f>VLOOKUP(TRIM(SUBSTITUTE(E743,CHAR(160),CHAR(32))),Metadata!B$1:D$2632,3,FALSE)</f>
        <v>Tailleur de pierres</v>
      </c>
      <c r="H743">
        <f>VLOOKUP(TRIM(SUBSTITUTE(E743,CHAR(160),CHAR(32))),Metadata!B$1:E$2632,4,FALSE)</f>
        <v>1851</v>
      </c>
      <c r="I743" t="s">
        <v>450</v>
      </c>
      <c r="K743" t="str">
        <f>VLOOKUP(TRIM(SUBSTITUTE(E743,CHAR(160),CHAR(32))),Metadata!B$1:H$2632,7,FALSE)</f>
        <v>roman</v>
      </c>
      <c r="L743" t="s">
        <v>4378</v>
      </c>
      <c r="N743" t="str">
        <f>VLOOKUP(TRIM(SUBSTITUTE(E743,CHAR(160),CHAR(32))),Metadata!B$1:J$2632,9,FALSE)</f>
        <v>prose</v>
      </c>
      <c r="O743">
        <f>VLOOKUP(TRIM(SUBSTITUTE(E743,CHAR(160),CHAR(32))),Metadata!B$1:K$2632,10,FALSE)</f>
        <v>60665</v>
      </c>
      <c r="P743" s="4" t="s">
        <v>9992</v>
      </c>
      <c r="Q743">
        <v>71</v>
      </c>
      <c r="R743">
        <v>79</v>
      </c>
    </row>
    <row r="744" spans="1:18" hidden="1" x14ac:dyDescent="0.25">
      <c r="A744">
        <v>746</v>
      </c>
      <c r="B744" t="s">
        <v>4354</v>
      </c>
      <c r="C744" t="s">
        <v>158</v>
      </c>
      <c r="D744" t="s">
        <v>47</v>
      </c>
      <c r="E744" t="s">
        <v>8817</v>
      </c>
      <c r="F744" t="str">
        <f>VLOOKUP(TRIM(SUBSTITUTE(E744,CHAR(160),CHAR(32))),Metadata!B$1:C$2632,2,FALSE)</f>
        <v>Châteaubriant, Alphonse de, 1877-1951.</v>
      </c>
      <c r="G744" t="str">
        <f>VLOOKUP(TRIM(SUBSTITUTE(E744,CHAR(160),CHAR(32))),Metadata!B$1:D$2632,3,FALSE)</f>
        <v>M. des Lourdines</v>
      </c>
      <c r="H744">
        <f>VLOOKUP(TRIM(SUBSTITUTE(E744,CHAR(160),CHAR(32))),Metadata!B$1:E$2632,4,FALSE)</f>
        <v>1911</v>
      </c>
      <c r="I744" t="s">
        <v>534</v>
      </c>
      <c r="K744" t="str">
        <f>VLOOKUP(TRIM(SUBSTITUTE(E744,CHAR(160),CHAR(32))),Metadata!B$1:H$2632,7,FALSE)</f>
        <v>roman</v>
      </c>
      <c r="L744" t="s">
        <v>4378</v>
      </c>
      <c r="N744" t="str">
        <f>VLOOKUP(TRIM(SUBSTITUTE(E744,CHAR(160),CHAR(32))),Metadata!B$1:J$2632,9,FALSE)</f>
        <v>prose</v>
      </c>
      <c r="O744">
        <f>VLOOKUP(TRIM(SUBSTITUTE(E744,CHAR(160),CHAR(32))),Metadata!B$1:K$2632,10,FALSE)</f>
        <v>45769</v>
      </c>
      <c r="P744" s="4" t="s">
        <v>9993</v>
      </c>
      <c r="Q744">
        <v>176</v>
      </c>
      <c r="R744">
        <v>187</v>
      </c>
    </row>
    <row r="745" spans="1:18" hidden="1" x14ac:dyDescent="0.25">
      <c r="A745">
        <v>747</v>
      </c>
      <c r="B745" t="s">
        <v>4354</v>
      </c>
      <c r="C745" t="s">
        <v>158</v>
      </c>
      <c r="D745" t="s">
        <v>47</v>
      </c>
      <c r="E745" t="s">
        <v>8036</v>
      </c>
      <c r="F745" t="str">
        <f>VLOOKUP(TRIM(SUBSTITUTE(E745,CHAR(160),CHAR(32))),Metadata!B$1:C$2632,2,FALSE)</f>
        <v>Dangeau, Philippe de Courcillon, marquis de, 1638-1720.</v>
      </c>
      <c r="G745" t="str">
        <f>VLOOKUP(TRIM(SUBSTITUTE(E745,CHAR(160),CHAR(32))),Metadata!B$1:D$2632,3,FALSE)</f>
        <v>Journal T. 1 1684-1685-1686</v>
      </c>
      <c r="H745">
        <f>VLOOKUP(TRIM(SUBSTITUTE(E745,CHAR(160),CHAR(32))),Metadata!B$1:E$2632,4,FALSE)</f>
        <v>1686</v>
      </c>
      <c r="I745" t="s">
        <v>534</v>
      </c>
      <c r="K745" t="str">
        <f>VLOOKUP(TRIM(SUBSTITUTE(E745,CHAR(160),CHAR(32))),Metadata!B$1:H$2632,7,FALSE)</f>
        <v>memoires</v>
      </c>
      <c r="L745" t="s">
        <v>4481</v>
      </c>
      <c r="N745" t="str">
        <f>VLOOKUP(TRIM(SUBSTITUTE(E745,CHAR(160),CHAR(32))),Metadata!B$1:J$2632,9,FALSE)</f>
        <v>prose</v>
      </c>
      <c r="O745">
        <f>VLOOKUP(TRIM(SUBSTITUTE(E745,CHAR(160),CHAR(32))),Metadata!B$1:K$2632,10,FALSE)</f>
        <v>131667</v>
      </c>
      <c r="P745" s="4" t="s">
        <v>12333</v>
      </c>
      <c r="Q745">
        <v>46</v>
      </c>
      <c r="R745">
        <v>53</v>
      </c>
    </row>
    <row r="746" spans="1:18" hidden="1" x14ac:dyDescent="0.25">
      <c r="A746">
        <v>748</v>
      </c>
      <c r="B746" t="s">
        <v>4354</v>
      </c>
      <c r="C746" t="s">
        <v>158</v>
      </c>
      <c r="D746" t="s">
        <v>47</v>
      </c>
      <c r="E746" t="s">
        <v>8760</v>
      </c>
      <c r="F746" t="str">
        <f>VLOOKUP(TRIM(SUBSTITUTE(E746,CHAR(160),CHAR(32))),Metadata!B$1:C$2632,2,FALSE)</f>
        <v>Barrès, Maurice, 1862-1923.</v>
      </c>
      <c r="G746" t="str">
        <f>VLOOKUP(TRIM(SUBSTITUTE(E746,CHAR(160),CHAR(32))),Metadata!B$1:D$2632,3,FALSE)</f>
        <v>Mes cahiers, T. 11 1914-1918</v>
      </c>
      <c r="H746">
        <f>VLOOKUP(TRIM(SUBSTITUTE(E746,CHAR(160),CHAR(32))),Metadata!B$1:E$2632,4,FALSE)</f>
        <v>1918</v>
      </c>
      <c r="I746" t="s">
        <v>534</v>
      </c>
      <c r="K746" t="str">
        <f>VLOOKUP(TRIM(SUBSTITUTE(E746,CHAR(160),CHAR(32))),Metadata!B$1:H$2632,7,FALSE)</f>
        <v>memoires</v>
      </c>
      <c r="L746" t="s">
        <v>4481</v>
      </c>
      <c r="N746" t="str">
        <f>VLOOKUP(TRIM(SUBSTITUTE(E746,CHAR(160),CHAR(32))),Metadata!B$1:J$2632,9,FALSE)</f>
        <v>prose</v>
      </c>
      <c r="O746">
        <f>VLOOKUP(TRIM(SUBSTITUTE(E746,CHAR(160),CHAR(32))),Metadata!B$1:K$2632,10,FALSE)</f>
        <v>80392</v>
      </c>
      <c r="P746" s="4" t="s">
        <v>12334</v>
      </c>
      <c r="Q746">
        <v>25</v>
      </c>
      <c r="R746">
        <v>32</v>
      </c>
    </row>
    <row r="747" spans="1:18" hidden="1" x14ac:dyDescent="0.25">
      <c r="A747">
        <v>749</v>
      </c>
      <c r="B747" t="s">
        <v>4354</v>
      </c>
      <c r="C747" t="s">
        <v>158</v>
      </c>
      <c r="D747" t="s">
        <v>47</v>
      </c>
      <c r="E747" t="s">
        <v>8897</v>
      </c>
      <c r="F747" t="str">
        <f>VLOOKUP(TRIM(SUBSTITUTE(E747,CHAR(160),CHAR(32))),Metadata!B$1:C$2632,2,FALSE)</f>
        <v>Green, Julien, 1900-</v>
      </c>
      <c r="G747" t="str">
        <f>VLOOKUP(TRIM(SUBSTITUTE(E747,CHAR(160),CHAR(32))),Metadata!B$1:D$2632,3,FALSE)</f>
        <v>Journal. T. 5. 1946-1950</v>
      </c>
      <c r="H747">
        <f>VLOOKUP(TRIM(SUBSTITUTE(E747,CHAR(160),CHAR(32))),Metadata!B$1:E$2632,4,FALSE)</f>
        <v>1950</v>
      </c>
      <c r="I747" t="s">
        <v>534</v>
      </c>
      <c r="K747" t="str">
        <f>VLOOKUP(TRIM(SUBSTITUTE(E747,CHAR(160),CHAR(32))),Metadata!B$1:H$2632,7,FALSE)</f>
        <v>memoires</v>
      </c>
      <c r="L747" t="s">
        <v>4481</v>
      </c>
      <c r="N747" t="str">
        <f>VLOOKUP(TRIM(SUBSTITUTE(E747,CHAR(160),CHAR(32))),Metadata!B$1:J$2632,9,FALSE)</f>
        <v>prose</v>
      </c>
      <c r="O747">
        <f>VLOOKUP(TRIM(SUBSTITUTE(E747,CHAR(160),CHAR(32))),Metadata!B$1:K$2632,10,FALSE)</f>
        <v>93991</v>
      </c>
      <c r="P747" s="4" t="s">
        <v>12335</v>
      </c>
      <c r="Q747">
        <v>301</v>
      </c>
      <c r="R747">
        <v>310</v>
      </c>
    </row>
    <row r="748" spans="1:18" hidden="1" x14ac:dyDescent="0.25">
      <c r="A748">
        <v>750</v>
      </c>
      <c r="B748" t="s">
        <v>4354</v>
      </c>
      <c r="C748" t="s">
        <v>158</v>
      </c>
      <c r="D748" t="s">
        <v>47</v>
      </c>
      <c r="E748" t="s">
        <v>8750</v>
      </c>
      <c r="F748" t="str">
        <f>VLOOKUP(TRIM(SUBSTITUTE(E748,CHAR(160),CHAR(32))),Metadata!B$1:C$2632,2,FALSE)</f>
        <v>Aragon, Louis, 1897-1982.</v>
      </c>
      <c r="G748" t="str">
        <f>VLOOKUP(TRIM(SUBSTITUTE(E748,CHAR(160),CHAR(32))),Metadata!B$1:D$2632,3,FALSE)</f>
        <v>Les beaux quartiers</v>
      </c>
      <c r="H748">
        <f>VLOOKUP(TRIM(SUBSTITUTE(E748,CHAR(160),CHAR(32))),Metadata!B$1:E$2632,4,FALSE)</f>
        <v>1936</v>
      </c>
      <c r="I748" t="s">
        <v>534</v>
      </c>
      <c r="K748" t="str">
        <f>VLOOKUP(TRIM(SUBSTITUTE(E748,CHAR(160),CHAR(32))),Metadata!B$1:H$2632,7,FALSE)</f>
        <v>roman</v>
      </c>
      <c r="L748" t="s">
        <v>4378</v>
      </c>
      <c r="N748" t="str">
        <f>VLOOKUP(TRIM(SUBSTITUTE(E748,CHAR(160),CHAR(32))),Metadata!B$1:J$2632,9,FALSE)</f>
        <v>prose</v>
      </c>
      <c r="O748">
        <f>VLOOKUP(TRIM(SUBSTITUTE(E748,CHAR(160),CHAR(32))),Metadata!B$1:K$2632,10,FALSE)</f>
        <v>185099</v>
      </c>
      <c r="P748" s="4" t="s">
        <v>12336</v>
      </c>
      <c r="Q748">
        <v>130</v>
      </c>
      <c r="R748">
        <v>139</v>
      </c>
    </row>
    <row r="749" spans="1:18" hidden="1" x14ac:dyDescent="0.25">
      <c r="A749">
        <v>751</v>
      </c>
      <c r="B749" t="s">
        <v>4354</v>
      </c>
      <c r="C749" t="s">
        <v>158</v>
      </c>
      <c r="D749" t="s">
        <v>47</v>
      </c>
      <c r="E749" t="s">
        <v>7832</v>
      </c>
      <c r="F749" t="str">
        <f>VLOOKUP(TRIM(SUBSTITUTE(E749,CHAR(160),CHAR(32))),Metadata!B$1:C$2632,2,FALSE)</f>
        <v>Febvre, Lucien, 1878-1956.</v>
      </c>
      <c r="G749" t="str">
        <f>VLOOKUP(TRIM(SUBSTITUTE(E749,CHAR(160),CHAR(32))),Metadata!B$1:D$2632,3,FALSE)</f>
        <v>Au coeur du religieux du XVIe siècle</v>
      </c>
      <c r="H749">
        <f>VLOOKUP(TRIM(SUBSTITUTE(E749,CHAR(160),CHAR(32))),Metadata!B$1:E$2632,4,FALSE)</f>
        <v>1958</v>
      </c>
      <c r="I749" t="s">
        <v>534</v>
      </c>
      <c r="K749" t="str">
        <f>VLOOKUP(TRIM(SUBSTITUTE(E749,CHAR(160),CHAR(32))),Metadata!B$1:H$2632,7,FALSE)</f>
        <v>traite</v>
      </c>
      <c r="L749" t="s">
        <v>4417</v>
      </c>
      <c r="N749" t="str">
        <f>VLOOKUP(TRIM(SUBSTITUTE(E749,CHAR(160),CHAR(32))),Metadata!B$1:J$2632,9,FALSE)</f>
        <v/>
      </c>
      <c r="O749">
        <f>VLOOKUP(TRIM(SUBSTITUTE(E749,CHAR(160),CHAR(32))),Metadata!B$1:K$2632,10,FALSE)</f>
        <v>162031</v>
      </c>
      <c r="P749" s="10" t="s">
        <v>9994</v>
      </c>
      <c r="Q749">
        <v>32</v>
      </c>
      <c r="R749">
        <v>41</v>
      </c>
    </row>
    <row r="750" spans="1:18" hidden="1" x14ac:dyDescent="0.25">
      <c r="A750">
        <v>752</v>
      </c>
      <c r="B750" t="s">
        <v>4354</v>
      </c>
      <c r="C750" t="s">
        <v>158</v>
      </c>
      <c r="D750" t="s">
        <v>47</v>
      </c>
      <c r="E750" t="s">
        <v>7534</v>
      </c>
      <c r="F750" t="str">
        <f>VLOOKUP(TRIM(SUBSTITUTE(E750,CHAR(160),CHAR(32))),Metadata!B$1:C$2632,2,FALSE)</f>
        <v>Bloch, Marc Léopold Benjamin, 1886-1944.</v>
      </c>
      <c r="G750" t="str">
        <f>VLOOKUP(TRIM(SUBSTITUTE(E750,CHAR(160),CHAR(32))),Metadata!B$1:D$2632,3,FALSE)</f>
        <v>La France sous les deniers Capétiens, 1223-1328</v>
      </c>
      <c r="H750">
        <f>VLOOKUP(TRIM(SUBSTITUTE(E750,CHAR(160),CHAR(32))),Metadata!B$1:E$2632,4,FALSE)</f>
        <v>1938</v>
      </c>
      <c r="I750" t="s">
        <v>534</v>
      </c>
      <c r="K750" t="str">
        <f>VLOOKUP(TRIM(SUBSTITUTE(E750,CHAR(160),CHAR(32))),Metadata!B$1:H$2632,7,FALSE)</f>
        <v>traite</v>
      </c>
      <c r="L750" t="s">
        <v>4417</v>
      </c>
      <c r="N750" t="str">
        <f>VLOOKUP(TRIM(SUBSTITUTE(E750,CHAR(160),CHAR(32))),Metadata!B$1:J$2632,9,FALSE)</f>
        <v/>
      </c>
      <c r="O750">
        <f>VLOOKUP(TRIM(SUBSTITUTE(E750,CHAR(160),CHAR(32))),Metadata!B$1:K$2632,10,FALSE)</f>
        <v>61419</v>
      </c>
      <c r="P750" s="4" t="s">
        <v>9995</v>
      </c>
      <c r="Q750">
        <v>43</v>
      </c>
      <c r="R750">
        <v>51</v>
      </c>
    </row>
    <row r="751" spans="1:18" hidden="1" x14ac:dyDescent="0.25">
      <c r="A751">
        <v>753</v>
      </c>
      <c r="B751" t="s">
        <v>4354</v>
      </c>
      <c r="C751" t="s">
        <v>158</v>
      </c>
      <c r="D751" t="s">
        <v>47</v>
      </c>
      <c r="E751" t="s">
        <v>9015</v>
      </c>
      <c r="F751" t="str">
        <f>VLOOKUP(TRIM(SUBSTITUTE(E751,CHAR(160),CHAR(32))),Metadata!B$1:C$2632,2,FALSE)</f>
        <v>T'Serstevens, A. (Albert), 1886-1974.</v>
      </c>
      <c r="G751" t="str">
        <f>VLOOKUP(TRIM(SUBSTITUTE(E751,CHAR(160),CHAR(32))),Metadata!B$1:D$2632,3,FALSE)</f>
        <v>L'itinéraire espagnol</v>
      </c>
      <c r="H751">
        <f>VLOOKUP(TRIM(SUBSTITUTE(E751,CHAR(160),CHAR(32))),Metadata!B$1:E$2632,4,FALSE)</f>
        <v>1963</v>
      </c>
      <c r="I751" t="s">
        <v>534</v>
      </c>
      <c r="K751" t="str">
        <f>VLOOKUP(TRIM(SUBSTITUTE(E751,CHAR(160),CHAR(32))),Metadata!B$1:H$2632,7,FALSE)</f>
        <v>recit de voyage</v>
      </c>
      <c r="L751" t="s">
        <v>4870</v>
      </c>
      <c r="N751" t="str">
        <f>VLOOKUP(TRIM(SUBSTITUTE(E751,CHAR(160),CHAR(32))),Metadata!B$1:J$2632,9,FALSE)</f>
        <v>prose</v>
      </c>
      <c r="O751">
        <f>VLOOKUP(TRIM(SUBSTITUTE(E751,CHAR(160),CHAR(32))),Metadata!B$1:K$2632,10,FALSE)</f>
        <v>120278</v>
      </c>
      <c r="P751" s="4" t="s">
        <v>9996</v>
      </c>
      <c r="Q751">
        <v>92</v>
      </c>
      <c r="R751">
        <v>100</v>
      </c>
    </row>
    <row r="752" spans="1:18" hidden="1" x14ac:dyDescent="0.25">
      <c r="A752">
        <v>754</v>
      </c>
      <c r="B752" t="s">
        <v>4354</v>
      </c>
      <c r="C752" t="s">
        <v>158</v>
      </c>
      <c r="D752" t="s">
        <v>47</v>
      </c>
      <c r="E752" t="s">
        <v>8784</v>
      </c>
      <c r="F752" t="str">
        <f>VLOOKUP(TRIM(SUBSTITUTE(E752,CHAR(160),CHAR(32))),Metadata!B$1:C$2632,2,FALSE)</f>
        <v>Bernanos, Georges, 1888-1948.</v>
      </c>
      <c r="G752" t="str">
        <f>VLOOKUP(TRIM(SUBSTITUTE(E752,CHAR(160),CHAR(32))),Metadata!B$1:D$2632,3,FALSE)</f>
        <v>Journal d'un curé de campagne</v>
      </c>
      <c r="H752">
        <f>VLOOKUP(TRIM(SUBSTITUTE(E752,CHAR(160),CHAR(32))),Metadata!B$1:E$2632,4,FALSE)</f>
        <v>1936</v>
      </c>
      <c r="I752" t="s">
        <v>534</v>
      </c>
      <c r="K752" t="str">
        <f>VLOOKUP(TRIM(SUBSTITUTE(E752,CHAR(160),CHAR(32))),Metadata!B$1:H$2632,7,FALSE)</f>
        <v>roman</v>
      </c>
      <c r="L752" t="s">
        <v>4378</v>
      </c>
      <c r="N752" t="str">
        <f>VLOOKUP(TRIM(SUBSTITUTE(E752,CHAR(160),CHAR(32))),Metadata!B$1:J$2632,9,FALSE)</f>
        <v>prose</v>
      </c>
      <c r="O752">
        <f>VLOOKUP(TRIM(SUBSTITUTE(E752,CHAR(160),CHAR(32))),Metadata!B$1:K$2632,10,FALSE)</f>
        <v>97199</v>
      </c>
      <c r="P752" s="4" t="s">
        <v>9997</v>
      </c>
      <c r="Q752">
        <v>196</v>
      </c>
      <c r="R752">
        <v>203</v>
      </c>
    </row>
    <row r="753" spans="1:18" hidden="1" x14ac:dyDescent="0.25">
      <c r="A753">
        <v>755</v>
      </c>
      <c r="B753" t="s">
        <v>4354</v>
      </c>
      <c r="C753" t="s">
        <v>158</v>
      </c>
      <c r="D753" t="s">
        <v>47</v>
      </c>
      <c r="E753" t="s">
        <v>8952</v>
      </c>
      <c r="F753" t="str">
        <f>VLOOKUP(TRIM(SUBSTITUTE(E753,CHAR(160),CHAR(32))),Metadata!B$1:C$2632,2,FALSE)</f>
        <v>Montherlant, Henry de, 1896-1972.</v>
      </c>
      <c r="G753" t="str">
        <f>VLOOKUP(TRIM(SUBSTITUTE(E753,CHAR(160),CHAR(32))),Metadata!B$1:D$2632,3,FALSE)</f>
        <v>Les célibataires</v>
      </c>
      <c r="H753">
        <f>VLOOKUP(TRIM(SUBSTITUTE(E753,CHAR(160),CHAR(32))),Metadata!B$1:E$2632,4,FALSE)</f>
        <v>1934</v>
      </c>
      <c r="I753" t="s">
        <v>534</v>
      </c>
      <c r="K753" t="str">
        <f>VLOOKUP(TRIM(SUBSTITUTE(E753,CHAR(160),CHAR(32))),Metadata!B$1:H$2632,7,FALSE)</f>
        <v>roman</v>
      </c>
      <c r="L753" t="s">
        <v>4378</v>
      </c>
      <c r="N753" t="str">
        <f>VLOOKUP(TRIM(SUBSTITUTE(E753,CHAR(160),CHAR(32))),Metadata!B$1:J$2632,9,FALSE)</f>
        <v>prose</v>
      </c>
      <c r="O753">
        <f>VLOOKUP(TRIM(SUBSTITUTE(E753,CHAR(160),CHAR(32))),Metadata!B$1:K$2632,10,FALSE)</f>
        <v>73252</v>
      </c>
      <c r="P753" s="4" t="s">
        <v>9123</v>
      </c>
      <c r="Q753">
        <v>37</v>
      </c>
      <c r="R753">
        <v>45</v>
      </c>
    </row>
    <row r="754" spans="1:18" hidden="1" x14ac:dyDescent="0.25">
      <c r="A754">
        <v>756</v>
      </c>
      <c r="B754" t="s">
        <v>4354</v>
      </c>
      <c r="C754" t="s">
        <v>158</v>
      </c>
      <c r="D754" t="s">
        <v>47</v>
      </c>
      <c r="E754" t="s">
        <v>8831</v>
      </c>
      <c r="F754" t="str">
        <f>VLOOKUP(TRIM(SUBSTITUTE(E754,CHAR(160),CHAR(32))),Metadata!B$1:C$2632,2,FALSE)</f>
        <v>Dabit, Eugène, 1898-1936.</v>
      </c>
      <c r="G754" t="str">
        <f>VLOOKUP(TRIM(SUBSTITUTE(E754,CHAR(160),CHAR(32))),Metadata!B$1:D$2632,3,FALSE)</f>
        <v>L'Hôtel du Nord</v>
      </c>
      <c r="H754">
        <f>VLOOKUP(TRIM(SUBSTITUTE(E754,CHAR(160),CHAR(32))),Metadata!B$1:E$2632,4,FALSE)</f>
        <v>1929</v>
      </c>
      <c r="I754" t="s">
        <v>534</v>
      </c>
      <c r="K754" t="str">
        <f>VLOOKUP(TRIM(SUBSTITUTE(E754,CHAR(160),CHAR(32))),Metadata!B$1:H$2632,7,FALSE)</f>
        <v>roman</v>
      </c>
      <c r="L754" t="s">
        <v>4378</v>
      </c>
      <c r="N754" t="str">
        <f>VLOOKUP(TRIM(SUBSTITUTE(E754,CHAR(160),CHAR(32))),Metadata!B$1:J$2632,9,FALSE)</f>
        <v>prose</v>
      </c>
      <c r="O754">
        <f>VLOOKUP(TRIM(SUBSTITUTE(E754,CHAR(160),CHAR(32))),Metadata!B$1:K$2632,10,FALSE)</f>
        <v>37921</v>
      </c>
      <c r="P754" s="4" t="s">
        <v>9998</v>
      </c>
      <c r="Q754">
        <v>164</v>
      </c>
      <c r="R754">
        <v>172</v>
      </c>
    </row>
    <row r="755" spans="1:18" hidden="1" x14ac:dyDescent="0.25">
      <c r="A755">
        <v>757</v>
      </c>
      <c r="B755" t="s">
        <v>4354</v>
      </c>
      <c r="C755" t="s">
        <v>158</v>
      </c>
      <c r="D755" t="s">
        <v>47</v>
      </c>
      <c r="E755" t="s">
        <v>7416</v>
      </c>
      <c r="F755" t="str">
        <f>VLOOKUP(TRIM(SUBSTITUTE(E755,CHAR(160),CHAR(32))),Metadata!B$1:C$2632,2,FALSE)</f>
        <v>Janet, Pierre, 1859-1947.</v>
      </c>
      <c r="G755" t="str">
        <f>VLOOKUP(TRIM(SUBSTITUTE(E755,CHAR(160),CHAR(32))),Metadata!B$1:D$2632,3,FALSE)</f>
        <v>L'amour et la haine. Notes de cours recueillies et rédigées par M. Miron Epstein. Cours dispensé en 1924-1925 au Collège de France</v>
      </c>
      <c r="H755">
        <f>VLOOKUP(TRIM(SUBSTITUTE(E755,CHAR(160),CHAR(32))),Metadata!B$1:E$2632,4,FALSE)</f>
        <v>1932</v>
      </c>
      <c r="I755" t="s">
        <v>534</v>
      </c>
      <c r="K755" t="str">
        <f>VLOOKUP(TRIM(SUBSTITUTE(E755,CHAR(160),CHAR(32))),Metadata!B$1:H$2632,7,FALSE)</f>
        <v>traite</v>
      </c>
      <c r="L755" t="s">
        <v>4417</v>
      </c>
      <c r="N755" t="str">
        <f>VLOOKUP(TRIM(SUBSTITUTE(E755,CHAR(160),CHAR(32))),Metadata!B$1:J$2632,9,FALSE)</f>
        <v/>
      </c>
      <c r="O755">
        <f>VLOOKUP(TRIM(SUBSTITUTE(E755,CHAR(160),CHAR(32))),Metadata!B$1:K$2632,10,FALSE)</f>
        <v>82344</v>
      </c>
      <c r="P755" s="4" t="s">
        <v>9999</v>
      </c>
      <c r="Q755">
        <v>208</v>
      </c>
      <c r="R755">
        <v>216</v>
      </c>
    </row>
    <row r="756" spans="1:18" hidden="1" x14ac:dyDescent="0.25">
      <c r="A756">
        <v>758</v>
      </c>
      <c r="B756" t="s">
        <v>4354</v>
      </c>
      <c r="C756" t="s">
        <v>158</v>
      </c>
      <c r="D756" t="s">
        <v>47</v>
      </c>
      <c r="E756" t="s">
        <v>9014</v>
      </c>
      <c r="F756" t="str">
        <f>VLOOKUP(TRIM(SUBSTITUTE(E756,CHAR(160),CHAR(32))),Metadata!B$1:C$2632,2,FALSE)</f>
        <v>Tharaud, Jérôme, 1874-1953.</v>
      </c>
      <c r="G756" t="str">
        <f>VLOOKUP(TRIM(SUBSTITUTE(E756,CHAR(160),CHAR(32))),Metadata!B$1:D$2632,3,FALSE)</f>
        <v>L'an prochain à Jerusalem</v>
      </c>
      <c r="H756">
        <f>VLOOKUP(TRIM(SUBSTITUTE(E756,CHAR(160),CHAR(32))),Metadata!B$1:E$2632,4,FALSE)</f>
        <v>1924</v>
      </c>
      <c r="I756" t="s">
        <v>534</v>
      </c>
      <c r="K756" t="str">
        <f>VLOOKUP(TRIM(SUBSTITUTE(E756,CHAR(160),CHAR(32))),Metadata!B$1:H$2632,7,FALSE)</f>
        <v>recit de voyage</v>
      </c>
      <c r="L756" t="s">
        <v>4870</v>
      </c>
      <c r="N756" t="str">
        <f>VLOOKUP(TRIM(SUBSTITUTE(E756,CHAR(160),CHAR(32))),Metadata!B$1:J$2632,9,FALSE)</f>
        <v>prose</v>
      </c>
      <c r="O756">
        <f>VLOOKUP(TRIM(SUBSTITUTE(E756,CHAR(160),CHAR(32))),Metadata!B$1:K$2632,10,FALSE)</f>
        <v>36443</v>
      </c>
      <c r="P756" s="4" t="s">
        <v>10000</v>
      </c>
      <c r="Q756">
        <v>62</v>
      </c>
      <c r="R756">
        <v>70</v>
      </c>
    </row>
    <row r="757" spans="1:18" hidden="1" x14ac:dyDescent="0.25">
      <c r="A757">
        <v>759</v>
      </c>
      <c r="B757" t="s">
        <v>4354</v>
      </c>
      <c r="C757" t="s">
        <v>158</v>
      </c>
      <c r="D757" t="s">
        <v>47</v>
      </c>
      <c r="E757" t="s">
        <v>8815</v>
      </c>
      <c r="F757" t="str">
        <f>VLOOKUP(TRIM(SUBSTITUTE(E757,CHAR(160),CHAR(32))),Metadata!B$1:C$2632,2,FALSE)</f>
        <v>Cendrars, Blaise, 1887-1961.</v>
      </c>
      <c r="G757" t="str">
        <f>VLOOKUP(TRIM(SUBSTITUTE(E757,CHAR(160),CHAR(32))),Metadata!B$1:D$2632,3,FALSE)</f>
        <v>Bourlinguer</v>
      </c>
      <c r="H757">
        <f>VLOOKUP(TRIM(SUBSTITUTE(E757,CHAR(160),CHAR(32))),Metadata!B$1:E$2632,4,FALSE)</f>
        <v>1948</v>
      </c>
      <c r="I757" t="s">
        <v>534</v>
      </c>
      <c r="K757" t="str">
        <f>VLOOKUP(TRIM(SUBSTITUTE(E757,CHAR(160),CHAR(32))),Metadata!B$1:H$2632,7,FALSE)</f>
        <v>memoires</v>
      </c>
      <c r="L757" t="s">
        <v>4481</v>
      </c>
      <c r="N757" t="str">
        <f>VLOOKUP(TRIM(SUBSTITUTE(E757,CHAR(160),CHAR(32))),Metadata!B$1:J$2632,9,FALSE)</f>
        <v>prose</v>
      </c>
      <c r="O757">
        <f>VLOOKUP(TRIM(SUBSTITUTE(E757,CHAR(160),CHAR(32))),Metadata!B$1:K$2632,10,FALSE)</f>
        <v>135924</v>
      </c>
      <c r="P757" s="4" t="s">
        <v>10001</v>
      </c>
      <c r="Q757">
        <v>561</v>
      </c>
      <c r="R757">
        <v>570</v>
      </c>
    </row>
    <row r="758" spans="1:18" hidden="1" x14ac:dyDescent="0.25">
      <c r="A758">
        <v>760</v>
      </c>
      <c r="B758" t="s">
        <v>4354</v>
      </c>
      <c r="C758" t="s">
        <v>158</v>
      </c>
      <c r="D758" t="s">
        <v>47</v>
      </c>
      <c r="E758" t="s">
        <v>8985</v>
      </c>
      <c r="F758" t="str">
        <f>VLOOKUP(TRIM(SUBSTITUTE(E758,CHAR(160),CHAR(32))),Metadata!B$1:C$2632,2,FALSE)</f>
        <v>Queneau, Raymond, 1903-1976.</v>
      </c>
      <c r="G758" t="str">
        <f>VLOOKUP(TRIM(SUBSTITUTE(E758,CHAR(160),CHAR(32))),Metadata!B$1:D$2632,3,FALSE)</f>
        <v>Pierrot mon ami: roman</v>
      </c>
      <c r="H758">
        <f>VLOOKUP(TRIM(SUBSTITUTE(E758,CHAR(160),CHAR(32))),Metadata!B$1:E$2632,4,FALSE)</f>
        <v>1942</v>
      </c>
      <c r="I758" t="s">
        <v>534</v>
      </c>
      <c r="K758" t="str">
        <f>VLOOKUP(TRIM(SUBSTITUTE(E758,CHAR(160),CHAR(32))),Metadata!B$1:H$2632,7,FALSE)</f>
        <v>roman</v>
      </c>
      <c r="L758" t="s">
        <v>4378</v>
      </c>
      <c r="N758" t="str">
        <f>VLOOKUP(TRIM(SUBSTITUTE(E758,CHAR(160),CHAR(32))),Metadata!B$1:J$2632,9,FALSE)</f>
        <v>prose</v>
      </c>
      <c r="O758">
        <f>VLOOKUP(TRIM(SUBSTITUTE(E758,CHAR(160),CHAR(32))),Metadata!B$1:K$2632,10,FALSE)</f>
        <v>54063</v>
      </c>
      <c r="P758" s="4" t="s">
        <v>10002</v>
      </c>
      <c r="Q758">
        <v>101</v>
      </c>
      <c r="R758">
        <v>112</v>
      </c>
    </row>
    <row r="759" spans="1:18" hidden="1" x14ac:dyDescent="0.25">
      <c r="A759">
        <v>761</v>
      </c>
      <c r="B759" t="s">
        <v>4354</v>
      </c>
      <c r="C759" t="s">
        <v>158</v>
      </c>
      <c r="D759" t="s">
        <v>47</v>
      </c>
      <c r="E759" t="s">
        <v>8750</v>
      </c>
      <c r="F759" t="str">
        <f>VLOOKUP(TRIM(SUBSTITUTE(E759,CHAR(160),CHAR(32))),Metadata!B$1:C$2632,2,FALSE)</f>
        <v>Aragon, Louis, 1897-1982.</v>
      </c>
      <c r="G759" t="str">
        <f>VLOOKUP(TRIM(SUBSTITUTE(E759,CHAR(160),CHAR(32))),Metadata!B$1:D$2632,3,FALSE)</f>
        <v>Les beaux quartiers</v>
      </c>
      <c r="H759">
        <f>VLOOKUP(TRIM(SUBSTITUTE(E759,CHAR(160),CHAR(32))),Metadata!B$1:E$2632,4,FALSE)</f>
        <v>1936</v>
      </c>
      <c r="I759" t="s">
        <v>534</v>
      </c>
      <c r="K759" t="str">
        <f>VLOOKUP(TRIM(SUBSTITUTE(E759,CHAR(160),CHAR(32))),Metadata!B$1:H$2632,7,FALSE)</f>
        <v>roman</v>
      </c>
      <c r="L759" t="s">
        <v>4378</v>
      </c>
      <c r="N759" t="str">
        <f>VLOOKUP(TRIM(SUBSTITUTE(E759,CHAR(160),CHAR(32))),Metadata!B$1:J$2632,9,FALSE)</f>
        <v>prose</v>
      </c>
      <c r="O759">
        <f>VLOOKUP(TRIM(SUBSTITUTE(E759,CHAR(160),CHAR(32))),Metadata!B$1:K$2632,10,FALSE)</f>
        <v>185099</v>
      </c>
      <c r="P759" s="4" t="s">
        <v>10003</v>
      </c>
      <c r="Q759">
        <v>94</v>
      </c>
      <c r="R759">
        <v>102</v>
      </c>
    </row>
    <row r="760" spans="1:18" hidden="1" x14ac:dyDescent="0.25">
      <c r="A760">
        <v>762</v>
      </c>
      <c r="B760" t="s">
        <v>4354</v>
      </c>
      <c r="C760" t="s">
        <v>158</v>
      </c>
      <c r="D760" t="s">
        <v>47</v>
      </c>
      <c r="E760" t="s">
        <v>8879</v>
      </c>
      <c r="F760" t="str">
        <f>VLOOKUP(TRIM(SUBSTITUTE(E760,CHAR(160),CHAR(32))),Metadata!B$1:C$2632,2,FALSE)</f>
        <v>Gide, André, 1869-1951.</v>
      </c>
      <c r="G760" t="str">
        <f>VLOOKUP(TRIM(SUBSTITUTE(E760,CHAR(160),CHAR(32))),Metadata!B$1:D$2632,3,FALSE)</f>
        <v>Les caves du Vatican</v>
      </c>
      <c r="H760">
        <f>VLOOKUP(TRIM(SUBSTITUTE(E760,CHAR(160),CHAR(32))),Metadata!B$1:E$2632,4,FALSE)</f>
        <v>1914</v>
      </c>
      <c r="I760" t="s">
        <v>534</v>
      </c>
      <c r="K760" t="str">
        <f>VLOOKUP(TRIM(SUBSTITUTE(E760,CHAR(160),CHAR(32))),Metadata!B$1:H$2632,7,FALSE)</f>
        <v>roman</v>
      </c>
      <c r="L760" t="s">
        <v>4378</v>
      </c>
      <c r="N760" t="str">
        <f>VLOOKUP(TRIM(SUBSTITUTE(E760,CHAR(160),CHAR(32))),Metadata!B$1:J$2632,9,FALSE)</f>
        <v>prose</v>
      </c>
      <c r="O760">
        <f>VLOOKUP(TRIM(SUBSTITUTE(E760,CHAR(160),CHAR(32))),Metadata!B$1:K$2632,10,FALSE)</f>
        <v>70480</v>
      </c>
      <c r="P760" s="4" t="s">
        <v>12337</v>
      </c>
      <c r="Q760">
        <v>178</v>
      </c>
      <c r="R760">
        <v>186</v>
      </c>
    </row>
    <row r="761" spans="1:18" hidden="1" x14ac:dyDescent="0.25">
      <c r="A761">
        <v>763</v>
      </c>
      <c r="B761" t="s">
        <v>4354</v>
      </c>
      <c r="C761" t="s">
        <v>158</v>
      </c>
      <c r="D761" t="s">
        <v>47</v>
      </c>
      <c r="E761" t="s">
        <v>8727</v>
      </c>
      <c r="F761" t="str">
        <f>VLOOKUP(TRIM(SUBSTITUTE(E761,CHAR(160),CHAR(32))),Metadata!B$1:C$2632,2,FALSE)</f>
        <v>Adam, Paul, 1862-1920.</v>
      </c>
      <c r="G761" t="str">
        <f>VLOOKUP(TRIM(SUBSTITUTE(E761,CHAR(160),CHAR(32))),Metadata!B$1:D$2632,3,FALSE)</f>
        <v>L'enfant d'Austerlitz</v>
      </c>
      <c r="H761">
        <f>VLOOKUP(TRIM(SUBSTITUTE(E761,CHAR(160),CHAR(32))),Metadata!B$1:E$2632,4,FALSE)</f>
        <v>1902</v>
      </c>
      <c r="I761" t="s">
        <v>534</v>
      </c>
      <c r="K761" t="str">
        <f>VLOOKUP(TRIM(SUBSTITUTE(E761,CHAR(160),CHAR(32))),Metadata!B$1:H$2632,7,FALSE)</f>
        <v>roman</v>
      </c>
      <c r="L761" t="s">
        <v>4378</v>
      </c>
      <c r="N761" t="str">
        <f>VLOOKUP(TRIM(SUBSTITUTE(E761,CHAR(160),CHAR(32))),Metadata!B$1:J$2632,9,FALSE)</f>
        <v>prose</v>
      </c>
      <c r="O761">
        <f>VLOOKUP(TRIM(SUBSTITUTE(E761,CHAR(160),CHAR(32))),Metadata!B$1:K$2632,10,FALSE)</f>
        <v>164633</v>
      </c>
      <c r="P761" s="4" t="s">
        <v>12338</v>
      </c>
      <c r="Q761">
        <v>116</v>
      </c>
      <c r="R761">
        <v>123</v>
      </c>
    </row>
    <row r="762" spans="1:18" hidden="1" x14ac:dyDescent="0.25">
      <c r="A762">
        <v>764</v>
      </c>
      <c r="B762" t="s">
        <v>4354</v>
      </c>
      <c r="C762" t="s">
        <v>160</v>
      </c>
      <c r="D762" t="s">
        <v>47</v>
      </c>
      <c r="E762" t="s">
        <v>7915</v>
      </c>
      <c r="F762" t="str">
        <f>VLOOKUP(TRIM(SUBSTITUTE(E762,CHAR(160),CHAR(32))),Metadata!B$1:C$2632,2,FALSE)</f>
        <v>Mousket, Philippe, 13th cent.</v>
      </c>
      <c r="G762" t="str">
        <f>VLOOKUP(TRIM(SUBSTITUTE(E762,CHAR(160),CHAR(32))),Metadata!B$1:D$2632,3,FALSE)</f>
        <v>Chronique</v>
      </c>
      <c r="H762">
        <f>VLOOKUP(TRIM(SUBSTITUTE(E762,CHAR(160),CHAR(32))),Metadata!B$1:E$2632,4,FALSE)</f>
        <v>1243</v>
      </c>
      <c r="I762" t="s">
        <v>453</v>
      </c>
      <c r="K762" t="str">
        <f>VLOOKUP(TRIM(SUBSTITUTE(E762,CHAR(160),CHAR(32))),Metadata!B$1:H$2632,7,FALSE)</f>
        <v>melanges litteraires</v>
      </c>
      <c r="L762" t="s">
        <v>4389</v>
      </c>
      <c r="N762" t="str">
        <f>VLOOKUP(TRIM(SUBSTITUTE(E762,CHAR(160),CHAR(32))),Metadata!B$1:J$2632,9,FALSE)</f>
        <v/>
      </c>
      <c r="O762">
        <f>VLOOKUP(TRIM(SUBSTITUTE(E762,CHAR(160),CHAR(32))),Metadata!B$1:K$2632,10,FALSE)</f>
        <v>181719</v>
      </c>
      <c r="P762" s="8" t="s">
        <v>10004</v>
      </c>
      <c r="Q762">
        <v>90</v>
      </c>
      <c r="R762">
        <v>96</v>
      </c>
    </row>
    <row r="763" spans="1:18" hidden="1" x14ac:dyDescent="0.25">
      <c r="A763">
        <v>765</v>
      </c>
      <c r="B763" t="s">
        <v>4354</v>
      </c>
      <c r="C763" t="s">
        <v>160</v>
      </c>
      <c r="D763" t="s">
        <v>47</v>
      </c>
      <c r="E763" t="s">
        <v>7915</v>
      </c>
      <c r="F763" t="str">
        <f>VLOOKUP(TRIM(SUBSTITUTE(E763,CHAR(160),CHAR(32))),Metadata!B$1:C$2632,2,FALSE)</f>
        <v>Mousket, Philippe, 13th cent.</v>
      </c>
      <c r="G763" t="str">
        <f>VLOOKUP(TRIM(SUBSTITUTE(E763,CHAR(160),CHAR(32))),Metadata!B$1:D$2632,3,FALSE)</f>
        <v>Chronique</v>
      </c>
      <c r="H763">
        <f>VLOOKUP(TRIM(SUBSTITUTE(E763,CHAR(160),CHAR(32))),Metadata!B$1:E$2632,4,FALSE)</f>
        <v>1243</v>
      </c>
      <c r="I763" t="s">
        <v>453</v>
      </c>
      <c r="K763" t="str">
        <f>VLOOKUP(TRIM(SUBSTITUTE(E763,CHAR(160),CHAR(32))),Metadata!B$1:H$2632,7,FALSE)</f>
        <v>melanges litteraires</v>
      </c>
      <c r="L763" t="s">
        <v>4389</v>
      </c>
      <c r="N763" t="str">
        <f>VLOOKUP(TRIM(SUBSTITUTE(E763,CHAR(160),CHAR(32))),Metadata!B$1:J$2632,9,FALSE)</f>
        <v/>
      </c>
      <c r="O763">
        <f>VLOOKUP(TRIM(SUBSTITUTE(E763,CHAR(160),CHAR(32))),Metadata!B$1:K$2632,10,FALSE)</f>
        <v>181719</v>
      </c>
      <c r="P763" s="8" t="s">
        <v>10005</v>
      </c>
      <c r="Q763">
        <v>114</v>
      </c>
      <c r="R763">
        <v>120</v>
      </c>
    </row>
    <row r="764" spans="1:18" hidden="1" x14ac:dyDescent="0.25">
      <c r="A764">
        <v>766</v>
      </c>
      <c r="B764" t="s">
        <v>4354</v>
      </c>
      <c r="C764" t="s">
        <v>160</v>
      </c>
      <c r="D764" t="s">
        <v>47</v>
      </c>
      <c r="E764" t="s">
        <v>7915</v>
      </c>
      <c r="F764" t="str">
        <f>VLOOKUP(TRIM(SUBSTITUTE(E764,CHAR(160),CHAR(32))),Metadata!B$1:C$2632,2,FALSE)</f>
        <v>Mousket, Philippe, 13th cent.</v>
      </c>
      <c r="G764" t="str">
        <f>VLOOKUP(TRIM(SUBSTITUTE(E764,CHAR(160),CHAR(32))),Metadata!B$1:D$2632,3,FALSE)</f>
        <v>Chronique</v>
      </c>
      <c r="H764">
        <f>VLOOKUP(TRIM(SUBSTITUTE(E764,CHAR(160),CHAR(32))),Metadata!B$1:E$2632,4,FALSE)</f>
        <v>1243</v>
      </c>
      <c r="I764" t="s">
        <v>453</v>
      </c>
      <c r="K764" t="str">
        <f>VLOOKUP(TRIM(SUBSTITUTE(E764,CHAR(160),CHAR(32))),Metadata!B$1:H$2632,7,FALSE)</f>
        <v>melanges litteraires</v>
      </c>
      <c r="L764" t="s">
        <v>4389</v>
      </c>
      <c r="N764" t="str">
        <f>VLOOKUP(TRIM(SUBSTITUTE(E764,CHAR(160),CHAR(32))),Metadata!B$1:J$2632,9,FALSE)</f>
        <v/>
      </c>
      <c r="O764">
        <f>VLOOKUP(TRIM(SUBSTITUTE(E764,CHAR(160),CHAR(32))),Metadata!B$1:K$2632,10,FALSE)</f>
        <v>181719</v>
      </c>
      <c r="P764" s="8" t="s">
        <v>12339</v>
      </c>
      <c r="Q764">
        <v>140</v>
      </c>
      <c r="R764">
        <v>146</v>
      </c>
    </row>
    <row r="765" spans="1:18" hidden="1" x14ac:dyDescent="0.25">
      <c r="A765">
        <v>767</v>
      </c>
      <c r="B765" t="s">
        <v>4354</v>
      </c>
      <c r="C765" t="s">
        <v>160</v>
      </c>
      <c r="D765" t="s">
        <v>47</v>
      </c>
      <c r="E765" t="s">
        <v>7915</v>
      </c>
      <c r="F765" t="str">
        <f>VLOOKUP(TRIM(SUBSTITUTE(E765,CHAR(160),CHAR(32))),Metadata!B$1:C$2632,2,FALSE)</f>
        <v>Mousket, Philippe, 13th cent.</v>
      </c>
      <c r="G765" t="str">
        <f>VLOOKUP(TRIM(SUBSTITUTE(E765,CHAR(160),CHAR(32))),Metadata!B$1:D$2632,3,FALSE)</f>
        <v>Chronique</v>
      </c>
      <c r="H765">
        <f>VLOOKUP(TRIM(SUBSTITUTE(E765,CHAR(160),CHAR(32))),Metadata!B$1:E$2632,4,FALSE)</f>
        <v>1243</v>
      </c>
      <c r="I765" t="s">
        <v>453</v>
      </c>
      <c r="K765" t="str">
        <f>VLOOKUP(TRIM(SUBSTITUTE(E765,CHAR(160),CHAR(32))),Metadata!B$1:H$2632,7,FALSE)</f>
        <v>melanges litteraires</v>
      </c>
      <c r="L765" t="s">
        <v>4389</v>
      </c>
      <c r="N765" t="str">
        <f>VLOOKUP(TRIM(SUBSTITUTE(E765,CHAR(160),CHAR(32))),Metadata!B$1:J$2632,9,FALSE)</f>
        <v/>
      </c>
      <c r="O765">
        <f>VLOOKUP(TRIM(SUBSTITUTE(E765,CHAR(160),CHAR(32))),Metadata!B$1:K$2632,10,FALSE)</f>
        <v>181719</v>
      </c>
      <c r="P765" s="8" t="s">
        <v>10006</v>
      </c>
      <c r="Q765">
        <v>113</v>
      </c>
      <c r="R765">
        <v>119</v>
      </c>
    </row>
    <row r="766" spans="1:18" x14ac:dyDescent="0.25">
      <c r="A766">
        <v>768</v>
      </c>
      <c r="B766" t="s">
        <v>4354</v>
      </c>
      <c r="C766" t="s">
        <v>160</v>
      </c>
      <c r="D766" t="s">
        <v>47</v>
      </c>
      <c r="E766" t="s">
        <v>7901</v>
      </c>
      <c r="F766" t="str">
        <f>VLOOKUP(TRIM(SUBSTITUTE(E766,CHAR(160),CHAR(32))),Metadata!B$1:C$2632,2,FALSE)</f>
        <v>Rutebeuf</v>
      </c>
      <c r="G766" t="str">
        <f>VLOOKUP(TRIM(SUBSTITUTE(E766,CHAR(160),CHAR(32))),Metadata!B$1:D$2632,3,FALSE)</f>
        <v>Oeuvres complètes (ancien français)</v>
      </c>
      <c r="H766">
        <f>VLOOKUP(TRIM(SUBSTITUTE(E766,CHAR(160),CHAR(32))),Metadata!B$1:E$2632,4,FALSE)</f>
        <v>1260</v>
      </c>
      <c r="I766" t="s">
        <v>453</v>
      </c>
      <c r="K766" t="str">
        <f>VLOOKUP(TRIM(SUBSTITUTE(E766,CHAR(160),CHAR(32))),Metadata!B$1:H$2632,7,FALSE)</f>
        <v>poesie</v>
      </c>
      <c r="L766" t="s">
        <v>4382</v>
      </c>
      <c r="N766" t="str">
        <f>VLOOKUP(TRIM(SUBSTITUTE(E766,CHAR(160),CHAR(32))),Metadata!B$1:J$2632,9,FALSE)</f>
        <v/>
      </c>
      <c r="O766">
        <f>VLOOKUP(TRIM(SUBSTITUTE(E766,CHAR(160),CHAR(32))),Metadata!B$1:K$2632,10,FALSE)</f>
        <v>74554</v>
      </c>
      <c r="P766" s="8" t="s">
        <v>10007</v>
      </c>
      <c r="Q766">
        <v>72</v>
      </c>
      <c r="R766">
        <v>78</v>
      </c>
    </row>
    <row r="767" spans="1:18" hidden="1" x14ac:dyDescent="0.25">
      <c r="A767">
        <v>769</v>
      </c>
      <c r="B767" t="s">
        <v>4354</v>
      </c>
      <c r="C767" t="s">
        <v>160</v>
      </c>
      <c r="D767" t="s">
        <v>47</v>
      </c>
      <c r="E767" t="s">
        <v>7918</v>
      </c>
      <c r="F767" t="str">
        <f>VLOOKUP(TRIM(SUBSTITUTE(E767,CHAR(160),CHAR(32))),Metadata!B$1:C$2632,2,FALSE)</f>
        <v>Christine, de Pisan, ca. 1364-ca. 1431.</v>
      </c>
      <c r="G767" t="str">
        <f>VLOOKUP(TRIM(SUBSTITUTE(E767,CHAR(160),CHAR(32))),Metadata!B$1:D$2632,3,FALSE)</f>
        <v>Le Livre du chemin de lonc estude</v>
      </c>
      <c r="H767">
        <f>VLOOKUP(TRIM(SUBSTITUTE(E767,CHAR(160),CHAR(32))),Metadata!B$1:E$2632,4,FALSE)</f>
        <v>1402</v>
      </c>
      <c r="I767" t="s">
        <v>571</v>
      </c>
      <c r="K767" t="str">
        <f>VLOOKUP(TRIM(SUBSTITUTE(E767,CHAR(160),CHAR(32))),Metadata!B$1:H$2632,7,FALSE)</f>
        <v>traite ou essai</v>
      </c>
      <c r="L767" t="s">
        <v>4402</v>
      </c>
      <c r="N767" t="str">
        <f>VLOOKUP(TRIM(SUBSTITUTE(E767,CHAR(160),CHAR(32))),Metadata!B$1:J$2632,9,FALSE)</f>
        <v/>
      </c>
      <c r="O767">
        <f>VLOOKUP(TRIM(SUBSTITUTE(E767,CHAR(160),CHAR(32))),Metadata!B$1:K$2632,10,FALSE)</f>
        <v>36789</v>
      </c>
      <c r="P767" s="8" t="s">
        <v>10008</v>
      </c>
      <c r="Q767">
        <v>166</v>
      </c>
      <c r="R767">
        <v>172</v>
      </c>
    </row>
    <row r="768" spans="1:18" hidden="1" x14ac:dyDescent="0.25">
      <c r="A768">
        <v>770</v>
      </c>
      <c r="B768" t="s">
        <v>4354</v>
      </c>
      <c r="C768" t="s">
        <v>160</v>
      </c>
      <c r="D768" t="s">
        <v>47</v>
      </c>
      <c r="E768" t="s">
        <v>7945</v>
      </c>
      <c r="F768" t="str">
        <f>VLOOKUP(TRIM(SUBSTITUTE(E768,CHAR(160),CHAR(32))),Metadata!B$1:C$2632,2,FALSE)</f>
        <v>Montaigne, Michel Eyquem de</v>
      </c>
      <c r="G768" t="str">
        <f>VLOOKUP(TRIM(SUBSTITUTE(E768,CHAR(160),CHAR(32))),Metadata!B$1:D$2632,3,FALSE)</f>
        <v>Les Essais</v>
      </c>
      <c r="H768">
        <f>VLOOKUP(TRIM(SUBSTITUTE(E768,CHAR(160),CHAR(32))),Metadata!B$1:E$2632,4,FALSE)</f>
        <v>1595</v>
      </c>
      <c r="I768" t="s">
        <v>456</v>
      </c>
      <c r="K768" t="str">
        <f>VLOOKUP(TRIM(SUBSTITUTE(E768,CHAR(160),CHAR(32))),Metadata!B$1:H$2632,7,FALSE)</f>
        <v>essai</v>
      </c>
      <c r="L768" t="s">
        <v>4484</v>
      </c>
      <c r="N768" t="str">
        <f>VLOOKUP(TRIM(SUBSTITUTE(E768,CHAR(160),CHAR(32))),Metadata!B$1:J$2632,9,FALSE)</f>
        <v/>
      </c>
      <c r="O768">
        <f>VLOOKUP(TRIM(SUBSTITUTE(E768,CHAR(160),CHAR(32))),Metadata!B$1:K$2632,10,FALSE)</f>
        <v>438631</v>
      </c>
      <c r="P768" s="8" t="s">
        <v>9124</v>
      </c>
      <c r="Q768">
        <v>856</v>
      </c>
      <c r="R768">
        <v>862</v>
      </c>
    </row>
    <row r="769" spans="1:18" hidden="1" x14ac:dyDescent="0.25">
      <c r="A769">
        <v>771</v>
      </c>
      <c r="B769" t="s">
        <v>4354</v>
      </c>
      <c r="C769" t="s">
        <v>160</v>
      </c>
      <c r="D769" t="s">
        <v>47</v>
      </c>
      <c r="E769" t="s">
        <v>7947</v>
      </c>
      <c r="F769" t="str">
        <f>VLOOKUP(TRIM(SUBSTITUTE(E769,CHAR(160),CHAR(32))),Metadata!B$1:C$2632,2,FALSE)</f>
        <v>Rabelais, François, ca. 1490-1553?.</v>
      </c>
      <c r="G769" t="str">
        <f>VLOOKUP(TRIM(SUBSTITUTE(E769,CHAR(160),CHAR(32))),Metadata!B$1:D$2632,3,FALSE)</f>
        <v>Pantagruel</v>
      </c>
      <c r="H769">
        <f>VLOOKUP(TRIM(SUBSTITUTE(E769,CHAR(160),CHAR(32))),Metadata!B$1:E$2632,4,FALSE)</f>
        <v>1532</v>
      </c>
      <c r="I769" t="s">
        <v>456</v>
      </c>
      <c r="K769" t="str">
        <f>VLOOKUP(TRIM(SUBSTITUTE(E769,CHAR(160),CHAR(32))),Metadata!B$1:H$2632,7,FALSE)</f>
        <v>roman</v>
      </c>
      <c r="L769" t="s">
        <v>4378</v>
      </c>
      <c r="N769" t="str">
        <f>VLOOKUP(TRIM(SUBSTITUTE(E769,CHAR(160),CHAR(32))),Metadata!B$1:J$2632,9,FALSE)</f>
        <v/>
      </c>
      <c r="O769">
        <f>VLOOKUP(TRIM(SUBSTITUTE(E769,CHAR(160),CHAR(32))),Metadata!B$1:K$2632,10,FALSE)</f>
        <v>3112</v>
      </c>
      <c r="P769" s="8" t="s">
        <v>12340</v>
      </c>
      <c r="Q769">
        <v>144</v>
      </c>
      <c r="R769">
        <v>150</v>
      </c>
    </row>
    <row r="770" spans="1:18" x14ac:dyDescent="0.25">
      <c r="A770">
        <v>772</v>
      </c>
      <c r="B770" t="s">
        <v>4354</v>
      </c>
      <c r="C770" t="s">
        <v>160</v>
      </c>
      <c r="D770" t="s">
        <v>47</v>
      </c>
      <c r="E770" t="s">
        <v>7950</v>
      </c>
      <c r="F770" t="str">
        <f>VLOOKUP(TRIM(SUBSTITUTE(E770,CHAR(160),CHAR(32))),Metadata!B$1:C$2632,2,FALSE)</f>
        <v>Rabelais, François, ca. 1490-1553?.</v>
      </c>
      <c r="G770" t="str">
        <f>VLOOKUP(TRIM(SUBSTITUTE(E770,CHAR(160),CHAR(32))),Metadata!B$1:D$2632,3,FALSE)</f>
        <v>Le tiers livre.</v>
      </c>
      <c r="H770">
        <f>VLOOKUP(TRIM(SUBSTITUTE(E770,CHAR(160),CHAR(32))),Metadata!B$1:E$2632,4,FALSE)</f>
        <v>1546</v>
      </c>
      <c r="I770" t="s">
        <v>456</v>
      </c>
      <c r="K770" t="str">
        <f>VLOOKUP(TRIM(SUBSTITUTE(E770,CHAR(160),CHAR(32))),Metadata!B$1:H$2632,7,FALSE)</f>
        <v>poesie</v>
      </c>
      <c r="L770" t="s">
        <v>4382</v>
      </c>
      <c r="N770" t="str">
        <f>VLOOKUP(TRIM(SUBSTITUTE(E770,CHAR(160),CHAR(32))),Metadata!B$1:J$2632,9,FALSE)</f>
        <v/>
      </c>
      <c r="O770">
        <f>VLOOKUP(TRIM(SUBSTITUTE(E770,CHAR(160),CHAR(32))),Metadata!B$1:K$2632,10,FALSE)</f>
        <v>54784</v>
      </c>
      <c r="P770" s="8" t="s">
        <v>10009</v>
      </c>
      <c r="Q770">
        <v>19</v>
      </c>
      <c r="R770">
        <v>25</v>
      </c>
    </row>
    <row r="771" spans="1:18" hidden="1" x14ac:dyDescent="0.25">
      <c r="A771">
        <v>773</v>
      </c>
      <c r="B771" t="s">
        <v>4354</v>
      </c>
      <c r="C771" t="s">
        <v>160</v>
      </c>
      <c r="D771" t="s">
        <v>47</v>
      </c>
      <c r="E771" t="s">
        <v>7922</v>
      </c>
      <c r="F771" t="str">
        <f>VLOOKUP(TRIM(SUBSTITUTE(E771,CHAR(160),CHAR(32))),Metadata!B$1:C$2632,2,FALSE)</f>
        <v>Des Périers, Bonaventure, 1500?-1544?</v>
      </c>
      <c r="G771" t="str">
        <f>VLOOKUP(TRIM(SUBSTITUTE(E771,CHAR(160),CHAR(32))),Metadata!B$1:D$2632,3,FALSE)</f>
        <v>Les nouvelles récréations et joyeux devis</v>
      </c>
      <c r="H771">
        <f>VLOOKUP(TRIM(SUBSTITUTE(E771,CHAR(160),CHAR(32))),Metadata!B$1:E$2632,4,FALSE)</f>
        <v>1557</v>
      </c>
      <c r="I771" t="s">
        <v>456</v>
      </c>
      <c r="K771" t="str">
        <f>VLOOKUP(TRIM(SUBSTITUTE(E771,CHAR(160),CHAR(32))),Metadata!B$1:H$2632,7,FALSE)</f>
        <v>traite ou essai</v>
      </c>
      <c r="L771" t="s">
        <v>4402</v>
      </c>
      <c r="N771" t="str">
        <f>VLOOKUP(TRIM(SUBSTITUTE(E771,CHAR(160),CHAR(32))),Metadata!B$1:J$2632,9,FALSE)</f>
        <v/>
      </c>
      <c r="O771">
        <f>VLOOKUP(TRIM(SUBSTITUTE(E771,CHAR(160),CHAR(32))),Metadata!B$1:K$2632,10,FALSE)</f>
        <v>92068</v>
      </c>
      <c r="P771" s="4" t="s">
        <v>10010</v>
      </c>
      <c r="Q771">
        <v>138</v>
      </c>
      <c r="R771">
        <v>144</v>
      </c>
    </row>
    <row r="772" spans="1:18" hidden="1" x14ac:dyDescent="0.25">
      <c r="A772">
        <v>774</v>
      </c>
      <c r="B772" t="s">
        <v>4354</v>
      </c>
      <c r="C772" t="s">
        <v>160</v>
      </c>
      <c r="D772" t="s">
        <v>47</v>
      </c>
      <c r="E772" t="s">
        <v>7946</v>
      </c>
      <c r="F772" t="str">
        <f>VLOOKUP(TRIM(SUBSTITUTE(E772,CHAR(160),CHAR(32))),Metadata!B$1:C$2632,2,FALSE)</f>
        <v>Poissenot, Bénigne</v>
      </c>
      <c r="G772" t="str">
        <f>VLOOKUP(TRIM(SUBSTITUTE(E772,CHAR(160),CHAR(32))),Metadata!B$1:D$2632,3,FALSE)</f>
        <v>L'Esté</v>
      </c>
      <c r="H772">
        <f>VLOOKUP(TRIM(SUBSTITUTE(E772,CHAR(160),CHAR(32))),Metadata!B$1:E$2632,4,FALSE)</f>
        <v>1583</v>
      </c>
      <c r="I772" t="s">
        <v>456</v>
      </c>
      <c r="K772" t="str">
        <f>VLOOKUP(TRIM(SUBSTITUTE(E772,CHAR(160),CHAR(32))),Metadata!B$1:H$2632,7,FALSE)</f>
        <v>roman</v>
      </c>
      <c r="L772" t="s">
        <v>4378</v>
      </c>
      <c r="N772" t="str">
        <f>VLOOKUP(TRIM(SUBSTITUTE(E772,CHAR(160),CHAR(32))),Metadata!B$1:J$2632,9,FALSE)</f>
        <v/>
      </c>
      <c r="O772">
        <f>VLOOKUP(TRIM(SUBSTITUTE(E772,CHAR(160),CHAR(32))),Metadata!B$1:K$2632,10,FALSE)</f>
        <v>14576</v>
      </c>
      <c r="P772" s="4" t="s">
        <v>10011</v>
      </c>
      <c r="Q772">
        <v>247</v>
      </c>
      <c r="R772">
        <v>253</v>
      </c>
    </row>
    <row r="773" spans="1:18" hidden="1" x14ac:dyDescent="0.25">
      <c r="A773">
        <v>775</v>
      </c>
      <c r="B773" t="s">
        <v>4354</v>
      </c>
      <c r="C773" t="s">
        <v>160</v>
      </c>
      <c r="D773" t="s">
        <v>47</v>
      </c>
      <c r="E773" t="s">
        <v>7936</v>
      </c>
      <c r="F773" t="str">
        <f>VLOOKUP(TRIM(SUBSTITUTE(E773,CHAR(160),CHAR(32))),Metadata!B$1:C$2632,2,FALSE)</f>
        <v>Marguerite, Queen, consort of Henry II, King of Navarre, 1492-1549.</v>
      </c>
      <c r="G773" t="str">
        <f>VLOOKUP(TRIM(SUBSTITUTE(E773,CHAR(160),CHAR(32))),Metadata!B$1:D$2632,3,FALSE)</f>
        <v>L'Heptaméron</v>
      </c>
      <c r="H773">
        <f>VLOOKUP(TRIM(SUBSTITUTE(E773,CHAR(160),CHAR(32))),Metadata!B$1:E$2632,4,FALSE)</f>
        <v>1559</v>
      </c>
      <c r="I773" t="s">
        <v>456</v>
      </c>
      <c r="K773" t="str">
        <f>VLOOKUP(TRIM(SUBSTITUTE(E773,CHAR(160),CHAR(32))),Metadata!B$1:H$2632,7,FALSE)</f>
        <v>roman</v>
      </c>
      <c r="L773" t="s">
        <v>4378</v>
      </c>
      <c r="N773" t="str">
        <f>VLOOKUP(TRIM(SUBSTITUTE(E773,CHAR(160),CHAR(32))),Metadata!B$1:J$2632,9,FALSE)</f>
        <v/>
      </c>
      <c r="O773">
        <f>VLOOKUP(TRIM(SUBSTITUTE(E773,CHAR(160),CHAR(32))),Metadata!B$1:K$2632,10,FALSE)</f>
        <v>182112</v>
      </c>
      <c r="P773" s="4" t="s">
        <v>10012</v>
      </c>
      <c r="Q773">
        <v>262</v>
      </c>
      <c r="R773">
        <v>268</v>
      </c>
    </row>
    <row r="774" spans="1:18" hidden="1" x14ac:dyDescent="0.25">
      <c r="A774">
        <v>776</v>
      </c>
      <c r="B774" t="s">
        <v>4354</v>
      </c>
      <c r="C774" t="s">
        <v>160</v>
      </c>
      <c r="D774" t="s">
        <v>47</v>
      </c>
      <c r="E774" t="s">
        <v>7945</v>
      </c>
      <c r="F774" t="str">
        <f>VLOOKUP(TRIM(SUBSTITUTE(E774,CHAR(160),CHAR(32))),Metadata!B$1:C$2632,2,FALSE)</f>
        <v>Montaigne, Michel Eyquem de</v>
      </c>
      <c r="G774" t="str">
        <f>VLOOKUP(TRIM(SUBSTITUTE(E774,CHAR(160),CHAR(32))),Metadata!B$1:D$2632,3,FALSE)</f>
        <v>Les Essais</v>
      </c>
      <c r="H774">
        <f>VLOOKUP(TRIM(SUBSTITUTE(E774,CHAR(160),CHAR(32))),Metadata!B$1:E$2632,4,FALSE)</f>
        <v>1595</v>
      </c>
      <c r="I774" t="s">
        <v>456</v>
      </c>
      <c r="K774" t="str">
        <f>VLOOKUP(TRIM(SUBSTITUTE(E774,CHAR(160),CHAR(32))),Metadata!B$1:H$2632,7,FALSE)</f>
        <v>essai</v>
      </c>
      <c r="L774" t="s">
        <v>4484</v>
      </c>
      <c r="N774" t="str">
        <f>VLOOKUP(TRIM(SUBSTITUTE(E774,CHAR(160),CHAR(32))),Metadata!B$1:J$2632,9,FALSE)</f>
        <v/>
      </c>
      <c r="O774">
        <f>VLOOKUP(TRIM(SUBSTITUTE(E774,CHAR(160),CHAR(32))),Metadata!B$1:K$2632,10,FALSE)</f>
        <v>438631</v>
      </c>
      <c r="P774" s="4" t="s">
        <v>10013</v>
      </c>
      <c r="Q774">
        <v>259</v>
      </c>
      <c r="R774">
        <v>265</v>
      </c>
    </row>
    <row r="775" spans="1:18" hidden="1" x14ac:dyDescent="0.25">
      <c r="A775">
        <v>777</v>
      </c>
      <c r="B775" t="s">
        <v>4354</v>
      </c>
      <c r="C775" t="s">
        <v>160</v>
      </c>
      <c r="D775" t="s">
        <v>47</v>
      </c>
      <c r="E775" t="s">
        <v>7955</v>
      </c>
      <c r="F775" t="str">
        <f>VLOOKUP(TRIM(SUBSTITUTE(E775,CHAR(160),CHAR(32))),Metadata!B$1:C$2632,2,FALSE)</f>
        <v>Yver, Jacques, 1520-1572.</v>
      </c>
      <c r="G775" t="str">
        <f>VLOOKUP(TRIM(SUBSTITUTE(E775,CHAR(160),CHAR(32))),Metadata!B$1:D$2632,3,FALSE)</f>
        <v>Le Printemps (extraits)</v>
      </c>
      <c r="H775">
        <f>VLOOKUP(TRIM(SUBSTITUTE(E775,CHAR(160),CHAR(32))),Metadata!B$1:E$2632,4,FALSE)</f>
        <v>1557</v>
      </c>
      <c r="I775" t="s">
        <v>456</v>
      </c>
      <c r="K775" t="str">
        <f>VLOOKUP(TRIM(SUBSTITUTE(E775,CHAR(160),CHAR(32))),Metadata!B$1:H$2632,7,FALSE)</f>
        <v>traite ou essai</v>
      </c>
      <c r="L775" t="s">
        <v>4402</v>
      </c>
      <c r="N775" t="str">
        <f>VLOOKUP(TRIM(SUBSTITUTE(E775,CHAR(160),CHAR(32))),Metadata!B$1:J$2632,9,FALSE)</f>
        <v/>
      </c>
      <c r="O775">
        <f>VLOOKUP(TRIM(SUBSTITUTE(E775,CHAR(160),CHAR(32))),Metadata!B$1:K$2632,10,FALSE)</f>
        <v>55236</v>
      </c>
      <c r="P775" s="4" t="s">
        <v>12341</v>
      </c>
      <c r="Q775">
        <v>671</v>
      </c>
      <c r="R775">
        <v>677</v>
      </c>
    </row>
    <row r="776" spans="1:18" hidden="1" x14ac:dyDescent="0.25">
      <c r="A776">
        <v>778</v>
      </c>
      <c r="B776" t="s">
        <v>4354</v>
      </c>
      <c r="C776" t="s">
        <v>160</v>
      </c>
      <c r="D776" t="s">
        <v>47</v>
      </c>
      <c r="E776" t="s">
        <v>7934</v>
      </c>
      <c r="F776" t="str">
        <f>VLOOKUP(TRIM(SUBSTITUTE(E776,CHAR(160),CHAR(32))),Metadata!B$1:C$2632,2,FALSE)</f>
        <v>La Boétie, Etienne de, 1530-1563.</v>
      </c>
      <c r="G776" t="str">
        <f>VLOOKUP(TRIM(SUBSTITUTE(E776,CHAR(160),CHAR(32))),Metadata!B$1:D$2632,3,FALSE)</f>
        <v>Discours de la servitude volontaire ou le Contr'un</v>
      </c>
      <c r="H776">
        <f>VLOOKUP(TRIM(SUBSTITUTE(E776,CHAR(160),CHAR(32))),Metadata!B$1:E$2632,4,FALSE)</f>
        <v>1549</v>
      </c>
      <c r="I776" t="s">
        <v>456</v>
      </c>
      <c r="K776" t="str">
        <f>VLOOKUP(TRIM(SUBSTITUTE(E776,CHAR(160),CHAR(32))),Metadata!B$1:H$2632,7,FALSE)</f>
        <v>traite</v>
      </c>
      <c r="L776" t="s">
        <v>4417</v>
      </c>
      <c r="N776" t="str">
        <f>VLOOKUP(TRIM(SUBSTITUTE(E776,CHAR(160),CHAR(32))),Metadata!B$1:J$2632,9,FALSE)</f>
        <v/>
      </c>
      <c r="O776">
        <f>VLOOKUP(TRIM(SUBSTITUTE(E776,CHAR(160),CHAR(32))),Metadata!B$1:K$2632,10,FALSE)</f>
        <v>34645</v>
      </c>
      <c r="P776" s="4" t="s">
        <v>10014</v>
      </c>
      <c r="Q776">
        <v>211</v>
      </c>
      <c r="R776">
        <v>216</v>
      </c>
    </row>
    <row r="777" spans="1:18" x14ac:dyDescent="0.25">
      <c r="A777">
        <v>779</v>
      </c>
      <c r="B777" t="s">
        <v>4354</v>
      </c>
      <c r="C777" t="s">
        <v>160</v>
      </c>
      <c r="D777" t="s">
        <v>47</v>
      </c>
      <c r="E777" t="s">
        <v>7926</v>
      </c>
      <c r="F777" t="str">
        <f>VLOOKUP(TRIM(SUBSTITUTE(E777,CHAR(160),CHAR(32))),Metadata!B$1:C$2632,2,FALSE)</f>
        <v>Du Bellay, Joachim</v>
      </c>
      <c r="G777" t="str">
        <f>VLOOKUP(TRIM(SUBSTITUTE(E777,CHAR(160),CHAR(32))),Metadata!B$1:D$2632,3,FALSE)</f>
        <v>Le Poète courtisan</v>
      </c>
      <c r="H777">
        <f>VLOOKUP(TRIM(SUBSTITUTE(E777,CHAR(160),CHAR(32))),Metadata!B$1:E$2632,4,FALSE)</f>
        <v>1559</v>
      </c>
      <c r="I777" t="s">
        <v>456</v>
      </c>
      <c r="K777" t="str">
        <f>VLOOKUP(TRIM(SUBSTITUTE(E777,CHAR(160),CHAR(32))),Metadata!B$1:H$2632,7,FALSE)</f>
        <v>poesie</v>
      </c>
      <c r="L777" t="s">
        <v>4382</v>
      </c>
      <c r="N777" t="str">
        <f>VLOOKUP(TRIM(SUBSTITUTE(E777,CHAR(160),CHAR(32))),Metadata!B$1:J$2632,9,FALSE)</f>
        <v/>
      </c>
      <c r="O777">
        <f>VLOOKUP(TRIM(SUBSTITUTE(E777,CHAR(160),CHAR(32))),Metadata!B$1:K$2632,10,FALSE)</f>
        <v>1290</v>
      </c>
      <c r="P777" s="4" t="s">
        <v>10015</v>
      </c>
      <c r="Q777">
        <v>56</v>
      </c>
      <c r="R777">
        <v>62</v>
      </c>
    </row>
    <row r="778" spans="1:18" hidden="1" x14ac:dyDescent="0.25">
      <c r="A778">
        <v>780</v>
      </c>
      <c r="B778" t="s">
        <v>4354</v>
      </c>
      <c r="C778" t="s">
        <v>160</v>
      </c>
      <c r="D778" t="s">
        <v>47</v>
      </c>
      <c r="E778" t="s">
        <v>7945</v>
      </c>
      <c r="F778" t="str">
        <f>VLOOKUP(TRIM(SUBSTITUTE(E778,CHAR(160),CHAR(32))),Metadata!B$1:C$2632,2,FALSE)</f>
        <v>Montaigne, Michel Eyquem de</v>
      </c>
      <c r="G778" t="str">
        <f>VLOOKUP(TRIM(SUBSTITUTE(E778,CHAR(160),CHAR(32))),Metadata!B$1:D$2632,3,FALSE)</f>
        <v>Les Essais</v>
      </c>
      <c r="H778">
        <f>VLOOKUP(TRIM(SUBSTITUTE(E778,CHAR(160),CHAR(32))),Metadata!B$1:E$2632,4,FALSE)</f>
        <v>1595</v>
      </c>
      <c r="I778" t="s">
        <v>456</v>
      </c>
      <c r="K778" t="str">
        <f>VLOOKUP(TRIM(SUBSTITUTE(E778,CHAR(160),CHAR(32))),Metadata!B$1:H$2632,7,FALSE)</f>
        <v>essai</v>
      </c>
      <c r="L778" t="s">
        <v>4484</v>
      </c>
      <c r="N778" t="str">
        <f>VLOOKUP(TRIM(SUBSTITUTE(E778,CHAR(160),CHAR(32))),Metadata!B$1:J$2632,9,FALSE)</f>
        <v/>
      </c>
      <c r="O778">
        <f>VLOOKUP(TRIM(SUBSTITUTE(E778,CHAR(160),CHAR(32))),Metadata!B$1:K$2632,10,FALSE)</f>
        <v>438631</v>
      </c>
      <c r="P778" s="4" t="s">
        <v>9125</v>
      </c>
      <c r="Q778">
        <v>97</v>
      </c>
      <c r="R778">
        <v>103</v>
      </c>
    </row>
    <row r="779" spans="1:18" hidden="1" x14ac:dyDescent="0.25">
      <c r="A779">
        <v>781</v>
      </c>
      <c r="B779" t="s">
        <v>4354</v>
      </c>
      <c r="C779" t="s">
        <v>160</v>
      </c>
      <c r="D779" t="s">
        <v>47</v>
      </c>
      <c r="E779" t="s">
        <v>7936</v>
      </c>
      <c r="F779" t="str">
        <f>VLOOKUP(TRIM(SUBSTITUTE(E779,CHAR(160),CHAR(32))),Metadata!B$1:C$2632,2,FALSE)</f>
        <v>Marguerite, Queen, consort of Henry II, King of Navarre, 1492-1549.</v>
      </c>
      <c r="G779" t="str">
        <f>VLOOKUP(TRIM(SUBSTITUTE(E779,CHAR(160),CHAR(32))),Metadata!B$1:D$2632,3,FALSE)</f>
        <v>L'Heptaméron</v>
      </c>
      <c r="H779">
        <f>VLOOKUP(TRIM(SUBSTITUTE(E779,CHAR(160),CHAR(32))),Metadata!B$1:E$2632,4,FALSE)</f>
        <v>1559</v>
      </c>
      <c r="I779" t="s">
        <v>456</v>
      </c>
      <c r="K779" t="str">
        <f>VLOOKUP(TRIM(SUBSTITUTE(E779,CHAR(160),CHAR(32))),Metadata!B$1:H$2632,7,FALSE)</f>
        <v>roman</v>
      </c>
      <c r="L779" t="s">
        <v>4378</v>
      </c>
      <c r="N779" t="str">
        <f>VLOOKUP(TRIM(SUBSTITUTE(E779,CHAR(160),CHAR(32))),Metadata!B$1:J$2632,9,FALSE)</f>
        <v/>
      </c>
      <c r="O779">
        <f>VLOOKUP(TRIM(SUBSTITUTE(E779,CHAR(160),CHAR(32))),Metadata!B$1:K$2632,10,FALSE)</f>
        <v>182112</v>
      </c>
      <c r="P779" s="4" t="s">
        <v>10016</v>
      </c>
      <c r="Q779">
        <v>29</v>
      </c>
      <c r="R779">
        <v>35</v>
      </c>
    </row>
    <row r="780" spans="1:18" hidden="1" x14ac:dyDescent="0.25">
      <c r="A780">
        <v>782</v>
      </c>
      <c r="B780" t="s">
        <v>4354</v>
      </c>
      <c r="C780" t="s">
        <v>160</v>
      </c>
      <c r="D780" t="s">
        <v>47</v>
      </c>
      <c r="E780" t="s">
        <v>7922</v>
      </c>
      <c r="F780" t="str">
        <f>VLOOKUP(TRIM(SUBSTITUTE(E780,CHAR(160),CHAR(32))),Metadata!B$1:C$2632,2,FALSE)</f>
        <v>Des Périers, Bonaventure, 1500?-1544?</v>
      </c>
      <c r="G780" t="str">
        <f>VLOOKUP(TRIM(SUBSTITUTE(E780,CHAR(160),CHAR(32))),Metadata!B$1:D$2632,3,FALSE)</f>
        <v>Les nouvelles récréations et joyeux devis</v>
      </c>
      <c r="H780">
        <f>VLOOKUP(TRIM(SUBSTITUTE(E780,CHAR(160),CHAR(32))),Metadata!B$1:E$2632,4,FALSE)</f>
        <v>1557</v>
      </c>
      <c r="I780" t="s">
        <v>456</v>
      </c>
      <c r="K780" t="str">
        <f>VLOOKUP(TRIM(SUBSTITUTE(E780,CHAR(160),CHAR(32))),Metadata!B$1:H$2632,7,FALSE)</f>
        <v>traite ou essai</v>
      </c>
      <c r="L780" t="s">
        <v>4402</v>
      </c>
      <c r="N780" t="str">
        <f>VLOOKUP(TRIM(SUBSTITUTE(E780,CHAR(160),CHAR(32))),Metadata!B$1:J$2632,9,FALSE)</f>
        <v/>
      </c>
      <c r="O780">
        <f>VLOOKUP(TRIM(SUBSTITUTE(E780,CHAR(160),CHAR(32))),Metadata!B$1:K$2632,10,FALSE)</f>
        <v>92068</v>
      </c>
      <c r="P780" s="4" t="s">
        <v>10017</v>
      </c>
      <c r="Q780">
        <v>185</v>
      </c>
      <c r="R780">
        <v>191</v>
      </c>
    </row>
    <row r="781" spans="1:18" hidden="1" x14ac:dyDescent="0.25">
      <c r="A781">
        <v>783</v>
      </c>
      <c r="B781" t="s">
        <v>4354</v>
      </c>
      <c r="C781" t="s">
        <v>160</v>
      </c>
      <c r="D781" t="s">
        <v>47</v>
      </c>
      <c r="E781" t="s">
        <v>7936</v>
      </c>
      <c r="F781" t="str">
        <f>VLOOKUP(TRIM(SUBSTITUTE(E781,CHAR(160),CHAR(32))),Metadata!B$1:C$2632,2,FALSE)</f>
        <v>Marguerite, Queen, consort of Henry II, King of Navarre, 1492-1549.</v>
      </c>
      <c r="G781" t="str">
        <f>VLOOKUP(TRIM(SUBSTITUTE(E781,CHAR(160),CHAR(32))),Metadata!B$1:D$2632,3,FALSE)</f>
        <v>L'Heptaméron</v>
      </c>
      <c r="H781">
        <f>VLOOKUP(TRIM(SUBSTITUTE(E781,CHAR(160),CHAR(32))),Metadata!B$1:E$2632,4,FALSE)</f>
        <v>1559</v>
      </c>
      <c r="I781" t="s">
        <v>456</v>
      </c>
      <c r="K781" t="str">
        <f>VLOOKUP(TRIM(SUBSTITUTE(E781,CHAR(160),CHAR(32))),Metadata!B$1:H$2632,7,FALSE)</f>
        <v>roman</v>
      </c>
      <c r="L781" t="s">
        <v>4378</v>
      </c>
      <c r="N781" t="str">
        <f>VLOOKUP(TRIM(SUBSTITUTE(E781,CHAR(160),CHAR(32))),Metadata!B$1:J$2632,9,FALSE)</f>
        <v/>
      </c>
      <c r="O781">
        <f>VLOOKUP(TRIM(SUBSTITUTE(E781,CHAR(160),CHAR(32))),Metadata!B$1:K$2632,10,FALSE)</f>
        <v>182112</v>
      </c>
      <c r="P781" s="4" t="s">
        <v>10018</v>
      </c>
      <c r="Q781">
        <v>217</v>
      </c>
      <c r="R781">
        <v>226</v>
      </c>
    </row>
    <row r="782" spans="1:18" hidden="1" x14ac:dyDescent="0.25">
      <c r="A782">
        <v>784</v>
      </c>
      <c r="B782" t="s">
        <v>4354</v>
      </c>
      <c r="C782" t="s">
        <v>160</v>
      </c>
      <c r="D782" t="s">
        <v>47</v>
      </c>
      <c r="E782" t="s">
        <v>7922</v>
      </c>
      <c r="F782" t="str">
        <f>VLOOKUP(TRIM(SUBSTITUTE(E782,CHAR(160),CHAR(32))),Metadata!B$1:C$2632,2,FALSE)</f>
        <v>Des Périers, Bonaventure, 1500?-1544?</v>
      </c>
      <c r="G782" t="str">
        <f>VLOOKUP(TRIM(SUBSTITUTE(E782,CHAR(160),CHAR(32))),Metadata!B$1:D$2632,3,FALSE)</f>
        <v>Les nouvelles récréations et joyeux devis</v>
      </c>
      <c r="H782">
        <f>VLOOKUP(TRIM(SUBSTITUTE(E782,CHAR(160),CHAR(32))),Metadata!B$1:E$2632,4,FALSE)</f>
        <v>1557</v>
      </c>
      <c r="I782" t="s">
        <v>456</v>
      </c>
      <c r="K782" t="str">
        <f>VLOOKUP(TRIM(SUBSTITUTE(E782,CHAR(160),CHAR(32))),Metadata!B$1:H$2632,7,FALSE)</f>
        <v>traite ou essai</v>
      </c>
      <c r="L782" t="s">
        <v>4402</v>
      </c>
      <c r="N782" t="str">
        <f>VLOOKUP(TRIM(SUBSTITUTE(E782,CHAR(160),CHAR(32))),Metadata!B$1:J$2632,9,FALSE)</f>
        <v/>
      </c>
      <c r="O782">
        <f>VLOOKUP(TRIM(SUBSTITUTE(E782,CHAR(160),CHAR(32))),Metadata!B$1:K$2632,10,FALSE)</f>
        <v>92068</v>
      </c>
      <c r="P782" s="4" t="s">
        <v>10019</v>
      </c>
      <c r="Q782">
        <v>212</v>
      </c>
      <c r="R782">
        <v>218</v>
      </c>
    </row>
    <row r="783" spans="1:18" hidden="1" x14ac:dyDescent="0.25">
      <c r="A783">
        <v>785</v>
      </c>
      <c r="B783" t="s">
        <v>4354</v>
      </c>
      <c r="C783" t="s">
        <v>160</v>
      </c>
      <c r="D783" t="s">
        <v>47</v>
      </c>
      <c r="E783" t="s">
        <v>7945</v>
      </c>
      <c r="F783" t="str">
        <f>VLOOKUP(TRIM(SUBSTITUTE(E783,CHAR(160),CHAR(32))),Metadata!B$1:C$2632,2,FALSE)</f>
        <v>Montaigne, Michel Eyquem de</v>
      </c>
      <c r="G783" t="str">
        <f>VLOOKUP(TRIM(SUBSTITUTE(E783,CHAR(160),CHAR(32))),Metadata!B$1:D$2632,3,FALSE)</f>
        <v>Les Essais</v>
      </c>
      <c r="H783">
        <f>VLOOKUP(TRIM(SUBSTITUTE(E783,CHAR(160),CHAR(32))),Metadata!B$1:E$2632,4,FALSE)</f>
        <v>1595</v>
      </c>
      <c r="I783" t="s">
        <v>456</v>
      </c>
      <c r="K783" t="str">
        <f>VLOOKUP(TRIM(SUBSTITUTE(E783,CHAR(160),CHAR(32))),Metadata!B$1:H$2632,7,FALSE)</f>
        <v>essai</v>
      </c>
      <c r="L783" t="s">
        <v>4484</v>
      </c>
      <c r="N783" t="str">
        <f>VLOOKUP(TRIM(SUBSTITUTE(E783,CHAR(160),CHAR(32))),Metadata!B$1:J$2632,9,FALSE)</f>
        <v/>
      </c>
      <c r="O783">
        <f>VLOOKUP(TRIM(SUBSTITUTE(E783,CHAR(160),CHAR(32))),Metadata!B$1:K$2632,10,FALSE)</f>
        <v>438631</v>
      </c>
      <c r="P783" s="4" t="s">
        <v>10020</v>
      </c>
      <c r="Q783">
        <v>62</v>
      </c>
      <c r="R783">
        <v>68</v>
      </c>
    </row>
    <row r="784" spans="1:18" hidden="1" x14ac:dyDescent="0.25">
      <c r="A784">
        <v>786</v>
      </c>
      <c r="B784" t="s">
        <v>4354</v>
      </c>
      <c r="C784" t="s">
        <v>160</v>
      </c>
      <c r="D784" t="s">
        <v>47</v>
      </c>
      <c r="E784" t="s">
        <v>7945</v>
      </c>
      <c r="F784" t="str">
        <f>VLOOKUP(TRIM(SUBSTITUTE(E784,CHAR(160),CHAR(32))),Metadata!B$1:C$2632,2,FALSE)</f>
        <v>Montaigne, Michel Eyquem de</v>
      </c>
      <c r="G784" t="str">
        <f>VLOOKUP(TRIM(SUBSTITUTE(E784,CHAR(160),CHAR(32))),Metadata!B$1:D$2632,3,FALSE)</f>
        <v>Les Essais</v>
      </c>
      <c r="H784">
        <f>VLOOKUP(TRIM(SUBSTITUTE(E784,CHAR(160),CHAR(32))),Metadata!B$1:E$2632,4,FALSE)</f>
        <v>1595</v>
      </c>
      <c r="I784" t="s">
        <v>456</v>
      </c>
      <c r="K784" t="str">
        <f>VLOOKUP(TRIM(SUBSTITUTE(E784,CHAR(160),CHAR(32))),Metadata!B$1:H$2632,7,FALSE)</f>
        <v>essai</v>
      </c>
      <c r="L784" t="s">
        <v>4484</v>
      </c>
      <c r="N784" t="str">
        <f>VLOOKUP(TRIM(SUBSTITUTE(E784,CHAR(160),CHAR(32))),Metadata!B$1:J$2632,9,FALSE)</f>
        <v/>
      </c>
      <c r="O784">
        <f>VLOOKUP(TRIM(SUBSTITUTE(E784,CHAR(160),CHAR(32))),Metadata!B$1:K$2632,10,FALSE)</f>
        <v>438631</v>
      </c>
      <c r="P784" s="4" t="s">
        <v>10021</v>
      </c>
      <c r="Q784">
        <v>138</v>
      </c>
      <c r="R784">
        <v>144</v>
      </c>
    </row>
    <row r="785" spans="1:18" hidden="1" x14ac:dyDescent="0.25">
      <c r="A785">
        <v>787</v>
      </c>
      <c r="B785" t="s">
        <v>4354</v>
      </c>
      <c r="C785" t="s">
        <v>160</v>
      </c>
      <c r="D785" t="s">
        <v>47</v>
      </c>
      <c r="E785" t="s">
        <v>7955</v>
      </c>
      <c r="F785" t="str">
        <f>VLOOKUP(TRIM(SUBSTITUTE(E785,CHAR(160),CHAR(32))),Metadata!B$1:C$2632,2,FALSE)</f>
        <v>Yver, Jacques, 1520-1572.</v>
      </c>
      <c r="G785" t="str">
        <f>VLOOKUP(TRIM(SUBSTITUTE(E785,CHAR(160),CHAR(32))),Metadata!B$1:D$2632,3,FALSE)</f>
        <v>Le Printemps (extraits)</v>
      </c>
      <c r="H785">
        <f>VLOOKUP(TRIM(SUBSTITUTE(E785,CHAR(160),CHAR(32))),Metadata!B$1:E$2632,4,FALSE)</f>
        <v>1557</v>
      </c>
      <c r="I785" t="s">
        <v>456</v>
      </c>
      <c r="K785" t="str">
        <f>VLOOKUP(TRIM(SUBSTITUTE(E785,CHAR(160),CHAR(32))),Metadata!B$1:H$2632,7,FALSE)</f>
        <v>traite ou essai</v>
      </c>
      <c r="L785" t="s">
        <v>4402</v>
      </c>
      <c r="N785" t="str">
        <f>VLOOKUP(TRIM(SUBSTITUTE(E785,CHAR(160),CHAR(32))),Metadata!B$1:J$2632,9,FALSE)</f>
        <v/>
      </c>
      <c r="O785">
        <f>VLOOKUP(TRIM(SUBSTITUTE(E785,CHAR(160),CHAR(32))),Metadata!B$1:K$2632,10,FALSE)</f>
        <v>55236</v>
      </c>
      <c r="P785" s="4" t="s">
        <v>10022</v>
      </c>
      <c r="Q785">
        <v>273</v>
      </c>
      <c r="R785">
        <v>279</v>
      </c>
    </row>
    <row r="786" spans="1:18" x14ac:dyDescent="0.25">
      <c r="A786">
        <v>788</v>
      </c>
      <c r="B786" t="s">
        <v>4354</v>
      </c>
      <c r="C786" t="s">
        <v>160</v>
      </c>
      <c r="D786" t="s">
        <v>47</v>
      </c>
      <c r="E786" t="s">
        <v>7950</v>
      </c>
      <c r="F786" t="str">
        <f>VLOOKUP(TRIM(SUBSTITUTE(E786,CHAR(160),CHAR(32))),Metadata!B$1:C$2632,2,FALSE)</f>
        <v>Rabelais, François, ca. 1490-1553?.</v>
      </c>
      <c r="G786" t="str">
        <f>VLOOKUP(TRIM(SUBSTITUTE(E786,CHAR(160),CHAR(32))),Metadata!B$1:D$2632,3,FALSE)</f>
        <v>Le tiers livre.</v>
      </c>
      <c r="H786">
        <f>VLOOKUP(TRIM(SUBSTITUTE(E786,CHAR(160),CHAR(32))),Metadata!B$1:E$2632,4,FALSE)</f>
        <v>1546</v>
      </c>
      <c r="I786" t="s">
        <v>456</v>
      </c>
      <c r="K786" t="str">
        <f>VLOOKUP(TRIM(SUBSTITUTE(E786,CHAR(160),CHAR(32))),Metadata!B$1:H$2632,7,FALSE)</f>
        <v>poesie</v>
      </c>
      <c r="L786" t="s">
        <v>4382</v>
      </c>
      <c r="N786" t="str">
        <f>VLOOKUP(TRIM(SUBSTITUTE(E786,CHAR(160),CHAR(32))),Metadata!B$1:J$2632,9,FALSE)</f>
        <v/>
      </c>
      <c r="O786">
        <f>VLOOKUP(TRIM(SUBSTITUTE(E786,CHAR(160),CHAR(32))),Metadata!B$1:K$2632,10,FALSE)</f>
        <v>54784</v>
      </c>
      <c r="P786" s="4" t="s">
        <v>10023</v>
      </c>
      <c r="Q786">
        <v>70</v>
      </c>
      <c r="R786">
        <v>76</v>
      </c>
    </row>
    <row r="787" spans="1:18" hidden="1" x14ac:dyDescent="0.25">
      <c r="A787">
        <v>789</v>
      </c>
      <c r="B787" t="s">
        <v>4354</v>
      </c>
      <c r="C787" t="s">
        <v>160</v>
      </c>
      <c r="D787" t="s">
        <v>47</v>
      </c>
      <c r="E787" t="s">
        <v>7927</v>
      </c>
      <c r="F787" t="str">
        <f>VLOOKUP(TRIM(SUBSTITUTE(E787,CHAR(160),CHAR(32))),Metadata!B$1:C$2632,2,FALSE)</f>
        <v>Du Fail, Noël, 1520?-1591.</v>
      </c>
      <c r="G787" t="str">
        <f>VLOOKUP(TRIM(SUBSTITUTE(E787,CHAR(160),CHAR(32))),Metadata!B$1:D$2632,3,FALSE)</f>
        <v>Les Baliverneries d'Eutrapel</v>
      </c>
      <c r="H787">
        <f>VLOOKUP(TRIM(SUBSTITUTE(E787,CHAR(160),CHAR(32))),Metadata!B$1:E$2632,4,FALSE)</f>
        <v>1548</v>
      </c>
      <c r="I787" t="s">
        <v>456</v>
      </c>
      <c r="K787" t="str">
        <f>VLOOKUP(TRIM(SUBSTITUTE(E787,CHAR(160),CHAR(32))),Metadata!B$1:H$2632,7,FALSE)</f>
        <v>roman</v>
      </c>
      <c r="L787" t="s">
        <v>4378</v>
      </c>
      <c r="N787" t="str">
        <f>VLOOKUP(TRIM(SUBSTITUTE(E787,CHAR(160),CHAR(32))),Metadata!B$1:J$2632,9,FALSE)</f>
        <v/>
      </c>
      <c r="O787">
        <f>VLOOKUP(TRIM(SUBSTITUTE(E787,CHAR(160),CHAR(32))),Metadata!B$1:K$2632,10,FALSE)</f>
        <v>13166</v>
      </c>
      <c r="P787" s="4" t="s">
        <v>10024</v>
      </c>
      <c r="Q787">
        <v>31</v>
      </c>
      <c r="R787">
        <v>37</v>
      </c>
    </row>
    <row r="788" spans="1:18" hidden="1" x14ac:dyDescent="0.25">
      <c r="A788">
        <v>790</v>
      </c>
      <c r="B788" t="s">
        <v>4354</v>
      </c>
      <c r="C788" t="s">
        <v>160</v>
      </c>
      <c r="D788" t="s">
        <v>47</v>
      </c>
      <c r="E788" t="s">
        <v>8060</v>
      </c>
      <c r="F788" t="str">
        <f>VLOOKUP(TRIM(SUBSTITUTE(E788,CHAR(160),CHAR(32))),Metadata!B$1:C$2632,2,FALSE)</f>
        <v>Furetière, Antoine, 1619-1688.</v>
      </c>
      <c r="G788" t="str">
        <f>VLOOKUP(TRIM(SUBSTITUTE(E788,CHAR(160),CHAR(32))),Metadata!B$1:D$2632,3,FALSE)</f>
        <v>Roman Bourgeois (Le)</v>
      </c>
      <c r="H788">
        <f>VLOOKUP(TRIM(SUBSTITUTE(E788,CHAR(160),CHAR(32))),Metadata!B$1:E$2632,4,FALSE)</f>
        <v>1666</v>
      </c>
      <c r="I788" t="s">
        <v>445</v>
      </c>
      <c r="K788" t="str">
        <f>VLOOKUP(TRIM(SUBSTITUTE(E788,CHAR(160),CHAR(32))),Metadata!B$1:H$2632,7,FALSE)</f>
        <v>Narratif, Roman</v>
      </c>
      <c r="L788" t="s">
        <v>4786</v>
      </c>
      <c r="N788" t="str">
        <f>VLOOKUP(TRIM(SUBSTITUTE(E788,CHAR(160),CHAR(32))),Metadata!B$1:J$2632,9,FALSE)</f>
        <v/>
      </c>
      <c r="O788">
        <f>VLOOKUP(TRIM(SUBSTITUTE(E788,CHAR(160),CHAR(32))),Metadata!B$1:K$2632,10,FALSE)</f>
        <v>85645</v>
      </c>
      <c r="P788" s="4" t="s">
        <v>10025</v>
      </c>
      <c r="Q788">
        <v>374</v>
      </c>
      <c r="R788">
        <v>379</v>
      </c>
    </row>
    <row r="789" spans="1:18" hidden="1" x14ac:dyDescent="0.25">
      <c r="A789">
        <v>791</v>
      </c>
      <c r="B789" t="s">
        <v>4354</v>
      </c>
      <c r="C789" t="s">
        <v>160</v>
      </c>
      <c r="D789" t="s">
        <v>47</v>
      </c>
      <c r="E789" t="s">
        <v>8036</v>
      </c>
      <c r="F789" t="str">
        <f>VLOOKUP(TRIM(SUBSTITUTE(E789,CHAR(160),CHAR(32))),Metadata!B$1:C$2632,2,FALSE)</f>
        <v>Dangeau, Philippe de Courcillon, marquis de, 1638-1720.</v>
      </c>
      <c r="G789" t="str">
        <f>VLOOKUP(TRIM(SUBSTITUTE(E789,CHAR(160),CHAR(32))),Metadata!B$1:D$2632,3,FALSE)</f>
        <v>Journal T. 1 1684-1685-1686</v>
      </c>
      <c r="H789">
        <f>VLOOKUP(TRIM(SUBSTITUTE(E789,CHAR(160),CHAR(32))),Metadata!B$1:E$2632,4,FALSE)</f>
        <v>1686</v>
      </c>
      <c r="I789" t="s">
        <v>445</v>
      </c>
      <c r="K789" t="str">
        <f>VLOOKUP(TRIM(SUBSTITUTE(E789,CHAR(160),CHAR(32))),Metadata!B$1:H$2632,7,FALSE)</f>
        <v>memoires</v>
      </c>
      <c r="L789" t="s">
        <v>4481</v>
      </c>
      <c r="N789" t="str">
        <f>VLOOKUP(TRIM(SUBSTITUTE(E789,CHAR(160),CHAR(32))),Metadata!B$1:J$2632,9,FALSE)</f>
        <v>prose</v>
      </c>
      <c r="O789">
        <f>VLOOKUP(TRIM(SUBSTITUTE(E789,CHAR(160),CHAR(32))),Metadata!B$1:K$2632,10,FALSE)</f>
        <v>131667</v>
      </c>
      <c r="P789" s="4" t="s">
        <v>10026</v>
      </c>
      <c r="Q789">
        <v>283</v>
      </c>
      <c r="R789">
        <v>288</v>
      </c>
    </row>
    <row r="790" spans="1:18" x14ac:dyDescent="0.25">
      <c r="A790">
        <v>792</v>
      </c>
      <c r="B790" t="s">
        <v>4354</v>
      </c>
      <c r="C790" t="s">
        <v>160</v>
      </c>
      <c r="D790" t="s">
        <v>47</v>
      </c>
      <c r="E790" t="s">
        <v>8006</v>
      </c>
      <c r="F790" t="str">
        <f>VLOOKUP(TRIM(SUBSTITUTE(E790,CHAR(160),CHAR(32))),Metadata!B$1:C$2632,2,FALSE)</f>
        <v>Chapelain, Jean, 1595-1674.</v>
      </c>
      <c r="G790" t="str">
        <f>VLOOKUP(TRIM(SUBSTITUTE(E790,CHAR(160),CHAR(32))),Metadata!B$1:D$2632,3,FALSE)</f>
        <v>La Pucelle</v>
      </c>
      <c r="H790">
        <f>VLOOKUP(TRIM(SUBSTITUTE(E790,CHAR(160),CHAR(32))),Metadata!B$1:E$2632,4,FALSE)</f>
        <v>1656</v>
      </c>
      <c r="I790" t="s">
        <v>445</v>
      </c>
      <c r="K790" t="str">
        <f>VLOOKUP(TRIM(SUBSTITUTE(E790,CHAR(160),CHAR(32))),Metadata!B$1:H$2632,7,FALSE)</f>
        <v>poesie</v>
      </c>
      <c r="L790" t="s">
        <v>4382</v>
      </c>
      <c r="N790" t="str">
        <f>VLOOKUP(TRIM(SUBSTITUTE(E790,CHAR(160),CHAR(32))),Metadata!B$1:J$2632,9,FALSE)</f>
        <v>vers</v>
      </c>
      <c r="O790">
        <f>VLOOKUP(TRIM(SUBSTITUTE(E790,CHAR(160),CHAR(32))),Metadata!B$1:K$2632,10,FALSE)</f>
        <v>113885</v>
      </c>
      <c r="P790" s="8" t="s">
        <v>10027</v>
      </c>
      <c r="Q790">
        <v>154</v>
      </c>
      <c r="R790">
        <v>160</v>
      </c>
    </row>
    <row r="791" spans="1:18" x14ac:dyDescent="0.25">
      <c r="A791">
        <v>793</v>
      </c>
      <c r="B791" t="s">
        <v>4354</v>
      </c>
      <c r="C791" t="s">
        <v>160</v>
      </c>
      <c r="D791" t="s">
        <v>47</v>
      </c>
      <c r="E791" t="s">
        <v>8166</v>
      </c>
      <c r="F791" t="str">
        <f>VLOOKUP(TRIM(SUBSTITUTE(E791,CHAR(160),CHAR(32))),Metadata!B$1:C$2632,2,FALSE)</f>
        <v>Viau, Théophile de, 1590-1626.</v>
      </c>
      <c r="G791" t="str">
        <f>VLOOKUP(TRIM(SUBSTITUTE(E791,CHAR(160),CHAR(32))),Metadata!B$1:D$2632,3,FALSE)</f>
        <v>Oeuvres poétiques. 1re partie</v>
      </c>
      <c r="H791">
        <f>VLOOKUP(TRIM(SUBSTITUTE(E791,CHAR(160),CHAR(32))),Metadata!B$1:E$2632,4,FALSE)</f>
        <v>1621</v>
      </c>
      <c r="I791" t="s">
        <v>445</v>
      </c>
      <c r="K791" t="str">
        <f>VLOOKUP(TRIM(SUBSTITUTE(E791,CHAR(160),CHAR(32))),Metadata!B$1:H$2632,7,FALSE)</f>
        <v>poesie</v>
      </c>
      <c r="L791" t="s">
        <v>4382</v>
      </c>
      <c r="N791" t="str">
        <f>VLOOKUP(TRIM(SUBSTITUTE(E791,CHAR(160),CHAR(32))),Metadata!B$1:J$2632,9,FALSE)</f>
        <v>vers</v>
      </c>
      <c r="O791">
        <f>VLOOKUP(TRIM(SUBSTITUTE(E791,CHAR(160),CHAR(32))),Metadata!B$1:K$2632,10,FALSE)</f>
        <v>32475</v>
      </c>
      <c r="P791" s="8" t="s">
        <v>10028</v>
      </c>
      <c r="Q791">
        <v>58</v>
      </c>
      <c r="R791">
        <v>63</v>
      </c>
    </row>
    <row r="792" spans="1:18" x14ac:dyDescent="0.25">
      <c r="A792">
        <v>794</v>
      </c>
      <c r="B792" t="s">
        <v>4354</v>
      </c>
      <c r="C792" t="s">
        <v>160</v>
      </c>
      <c r="D792" t="s">
        <v>47</v>
      </c>
      <c r="E792" t="s">
        <v>7903</v>
      </c>
      <c r="F792" t="str">
        <f>VLOOKUP(TRIM(SUBSTITUTE(E792,CHAR(160),CHAR(32))),Metadata!B$1:C$2632,2,FALSE)</f>
        <v>Boisrobert, sieur de (François Le Métel), 1592-1662.</v>
      </c>
      <c r="G792" t="str">
        <f>VLOOKUP(TRIM(SUBSTITUTE(E792,CHAR(160),CHAR(32))),Metadata!B$1:D$2632,3,FALSE)</f>
        <v>Epistres En Vers T. 2</v>
      </c>
      <c r="H792">
        <f>VLOOKUP(TRIM(SUBSTITUTE(E792,CHAR(160),CHAR(32))),Metadata!B$1:E$2632,4,FALSE)</f>
        <v>1659</v>
      </c>
      <c r="I792" t="s">
        <v>445</v>
      </c>
      <c r="K792" t="str">
        <f>VLOOKUP(TRIM(SUBSTITUTE(E792,CHAR(160),CHAR(32))),Metadata!B$1:H$2632,7,FALSE)</f>
        <v>poesie</v>
      </c>
      <c r="L792" t="s">
        <v>4382</v>
      </c>
      <c r="N792" t="str">
        <f>VLOOKUP(TRIM(SUBSTITUTE(E792,CHAR(160),CHAR(32))),Metadata!B$1:J$2632,9,FALSE)</f>
        <v>vers</v>
      </c>
      <c r="O792">
        <f>VLOOKUP(TRIM(SUBSTITUTE(E792,CHAR(160),CHAR(32))),Metadata!B$1:K$2632,10,FALSE)</f>
        <v>36600</v>
      </c>
      <c r="P792" s="8" t="s">
        <v>10029</v>
      </c>
      <c r="Q792">
        <v>98</v>
      </c>
      <c r="R792">
        <v>103</v>
      </c>
    </row>
    <row r="793" spans="1:18" x14ac:dyDescent="0.25">
      <c r="A793">
        <v>795</v>
      </c>
      <c r="B793" t="s">
        <v>4354</v>
      </c>
      <c r="C793" t="s">
        <v>160</v>
      </c>
      <c r="D793" t="s">
        <v>47</v>
      </c>
      <c r="E793" t="s">
        <v>8046</v>
      </c>
      <c r="F793" t="str">
        <f>VLOOKUP(TRIM(SUBSTITUTE(E793,CHAR(160),CHAR(32))),Metadata!B$1:C$2632,2,FALSE)</f>
        <v>Du Lorens, Jacques, 1580-1655.</v>
      </c>
      <c r="G793" t="str">
        <f>VLOOKUP(TRIM(SUBSTITUTE(E793,CHAR(160),CHAR(32))),Metadata!B$1:D$2632,3,FALSE)</f>
        <v>Satires de Dulorens</v>
      </c>
      <c r="H793">
        <f>VLOOKUP(TRIM(SUBSTITUTE(E793,CHAR(160),CHAR(32))),Metadata!B$1:E$2632,4,FALSE)</f>
        <v>1646</v>
      </c>
      <c r="I793" t="s">
        <v>445</v>
      </c>
      <c r="K793" t="str">
        <f>VLOOKUP(TRIM(SUBSTITUTE(E793,CHAR(160),CHAR(32))),Metadata!B$1:H$2632,7,FALSE)</f>
        <v>poesie</v>
      </c>
      <c r="L793" t="s">
        <v>4382</v>
      </c>
      <c r="N793" t="str">
        <f>VLOOKUP(TRIM(SUBSTITUTE(E793,CHAR(160),CHAR(32))),Metadata!B$1:J$2632,9,FALSE)</f>
        <v>vers</v>
      </c>
      <c r="O793">
        <f>VLOOKUP(TRIM(SUBSTITUTE(E793,CHAR(160),CHAR(32))),Metadata!B$1:K$2632,10,FALSE)</f>
        <v>41990</v>
      </c>
      <c r="P793" s="8" t="s">
        <v>10030</v>
      </c>
      <c r="Q793">
        <v>86</v>
      </c>
      <c r="R793">
        <v>91</v>
      </c>
    </row>
    <row r="794" spans="1:18" hidden="1" x14ac:dyDescent="0.25">
      <c r="A794">
        <v>796</v>
      </c>
      <c r="B794" t="s">
        <v>4354</v>
      </c>
      <c r="C794" t="s">
        <v>160</v>
      </c>
      <c r="D794" t="s">
        <v>47</v>
      </c>
      <c r="E794" t="s">
        <v>8036</v>
      </c>
      <c r="F794" t="str">
        <f>VLOOKUP(TRIM(SUBSTITUTE(E794,CHAR(160),CHAR(32))),Metadata!B$1:C$2632,2,FALSE)</f>
        <v>Dangeau, Philippe de Courcillon, marquis de, 1638-1720.</v>
      </c>
      <c r="G794" t="str">
        <f>VLOOKUP(TRIM(SUBSTITUTE(E794,CHAR(160),CHAR(32))),Metadata!B$1:D$2632,3,FALSE)</f>
        <v>Journal T. 1 1684-1685-1686</v>
      </c>
      <c r="H794">
        <f>VLOOKUP(TRIM(SUBSTITUTE(E794,CHAR(160),CHAR(32))),Metadata!B$1:E$2632,4,FALSE)</f>
        <v>1686</v>
      </c>
      <c r="I794" t="s">
        <v>445</v>
      </c>
      <c r="K794" t="str">
        <f>VLOOKUP(TRIM(SUBSTITUTE(E794,CHAR(160),CHAR(32))),Metadata!B$1:H$2632,7,FALSE)</f>
        <v>memoires</v>
      </c>
      <c r="L794" t="s">
        <v>4481</v>
      </c>
      <c r="N794" t="str">
        <f>VLOOKUP(TRIM(SUBSTITUTE(E794,CHAR(160),CHAR(32))),Metadata!B$1:J$2632,9,FALSE)</f>
        <v>prose</v>
      </c>
      <c r="O794">
        <f>VLOOKUP(TRIM(SUBSTITUTE(E794,CHAR(160),CHAR(32))),Metadata!B$1:K$2632,10,FALSE)</f>
        <v>131667</v>
      </c>
      <c r="P794" s="4" t="s">
        <v>10031</v>
      </c>
      <c r="Q794">
        <v>123</v>
      </c>
      <c r="R794">
        <v>128</v>
      </c>
    </row>
    <row r="795" spans="1:18" hidden="1" x14ac:dyDescent="0.25">
      <c r="A795">
        <v>797</v>
      </c>
      <c r="B795" t="s">
        <v>4354</v>
      </c>
      <c r="C795" t="s">
        <v>160</v>
      </c>
      <c r="D795" t="s">
        <v>47</v>
      </c>
      <c r="E795" t="s">
        <v>8053</v>
      </c>
      <c r="F795" t="str">
        <f>VLOOKUP(TRIM(SUBSTITUTE(E795,CHAR(160),CHAR(32))),Metadata!B$1:C$2632,2,FALSE)</f>
        <v>Fénelon, François de Salignac de La Mothe-, 1651-1715.</v>
      </c>
      <c r="G795" t="str">
        <f>VLOOKUP(TRIM(SUBSTITUTE(E795,CHAR(160),CHAR(32))),Metadata!B$1:D$2632,3,FALSE)</f>
        <v>Les aventures de Télémaque</v>
      </c>
      <c r="H795">
        <f>VLOOKUP(TRIM(SUBSTITUTE(E795,CHAR(160),CHAR(32))),Metadata!B$1:E$2632,4,FALSE)</f>
        <v>1699</v>
      </c>
      <c r="I795" t="s">
        <v>445</v>
      </c>
      <c r="K795" t="str">
        <f>VLOOKUP(TRIM(SUBSTITUTE(E795,CHAR(160),CHAR(32))),Metadata!B$1:H$2632,7,FALSE)</f>
        <v>roman</v>
      </c>
      <c r="L795" t="s">
        <v>4378</v>
      </c>
      <c r="N795" t="str">
        <f>VLOOKUP(TRIM(SUBSTITUTE(E795,CHAR(160),CHAR(32))),Metadata!B$1:J$2632,9,FALSE)</f>
        <v>prose</v>
      </c>
      <c r="O795">
        <f>VLOOKUP(TRIM(SUBSTITUTE(E795,CHAR(160),CHAR(32))),Metadata!B$1:K$2632,10,FALSE)</f>
        <v>138152</v>
      </c>
      <c r="P795" s="8" t="s">
        <v>10032</v>
      </c>
      <c r="Q795">
        <v>218</v>
      </c>
      <c r="R795">
        <v>223</v>
      </c>
    </row>
    <row r="796" spans="1:18" hidden="1" x14ac:dyDescent="0.25">
      <c r="A796">
        <v>798</v>
      </c>
      <c r="B796" t="s">
        <v>4354</v>
      </c>
      <c r="C796" t="s">
        <v>160</v>
      </c>
      <c r="D796" t="s">
        <v>47</v>
      </c>
      <c r="E796" t="s">
        <v>7957</v>
      </c>
      <c r="F796" t="str">
        <f>VLOOKUP(TRIM(SUBSTITUTE(E796,CHAR(160),CHAR(32))),Metadata!B$1:C$2632,2,FALSE)</f>
        <v>Abbadie, Jacques, 1654-1727.</v>
      </c>
      <c r="G796" t="str">
        <f>VLOOKUP(TRIM(SUBSTITUTE(E796,CHAR(160),CHAR(32))),Metadata!B$1:D$2632,3,FALSE)</f>
        <v>Traité de la vérité de la religion chrétienne 2</v>
      </c>
      <c r="H796">
        <f>VLOOKUP(TRIM(SUBSTITUTE(E796,CHAR(160),CHAR(32))),Metadata!B$1:E$2632,4,FALSE)</f>
        <v>1684</v>
      </c>
      <c r="I796" t="s">
        <v>445</v>
      </c>
      <c r="K796" t="str">
        <f>VLOOKUP(TRIM(SUBSTITUTE(E796,CHAR(160),CHAR(32))),Metadata!B$1:H$2632,7,FALSE)</f>
        <v>traite ou essai</v>
      </c>
      <c r="L796" t="s">
        <v>4402</v>
      </c>
      <c r="N796" t="str">
        <f>VLOOKUP(TRIM(SUBSTITUTE(E796,CHAR(160),CHAR(32))),Metadata!B$1:J$2632,9,FALSE)</f>
        <v>prose</v>
      </c>
      <c r="O796">
        <f>VLOOKUP(TRIM(SUBSTITUTE(E796,CHAR(160),CHAR(32))),Metadata!B$1:K$2632,10,FALSE)</f>
        <v>89563</v>
      </c>
      <c r="P796" s="4" t="s">
        <v>12342</v>
      </c>
      <c r="Q796">
        <v>86</v>
      </c>
      <c r="R796">
        <v>91</v>
      </c>
    </row>
    <row r="797" spans="1:18" hidden="1" x14ac:dyDescent="0.25">
      <c r="A797">
        <v>799</v>
      </c>
      <c r="B797" t="s">
        <v>4354</v>
      </c>
      <c r="C797" t="s">
        <v>160</v>
      </c>
      <c r="D797" t="s">
        <v>47</v>
      </c>
      <c r="E797" t="s">
        <v>8078</v>
      </c>
      <c r="F797" t="str">
        <f>VLOOKUP(TRIM(SUBSTITUTE(E797,CHAR(160),CHAR(32))),Metadata!B$1:C$2632,2,FALSE)</f>
        <v>Le Comte, Louis, 1655-1728.</v>
      </c>
      <c r="G797" t="str">
        <f>VLOOKUP(TRIM(SUBSTITUTE(E797,CHAR(160),CHAR(32))),Metadata!B$1:D$2632,3,FALSE)</f>
        <v>Nouveaux mémoires sur l'état présent de la Chine</v>
      </c>
      <c r="H797">
        <f>VLOOKUP(TRIM(SUBSTITUTE(E797,CHAR(160),CHAR(32))),Metadata!B$1:E$2632,4,FALSE)</f>
        <v>1696</v>
      </c>
      <c r="I797" t="s">
        <v>445</v>
      </c>
      <c r="K797" t="str">
        <f>VLOOKUP(TRIM(SUBSTITUTE(E797,CHAR(160),CHAR(32))),Metadata!B$1:H$2632,7,FALSE)</f>
        <v>recit de voyage</v>
      </c>
      <c r="L797" t="s">
        <v>4870</v>
      </c>
      <c r="N797" t="str">
        <f>VLOOKUP(TRIM(SUBSTITUTE(E797,CHAR(160),CHAR(32))),Metadata!B$1:J$2632,9,FALSE)</f>
        <v>prose</v>
      </c>
      <c r="O797">
        <f>VLOOKUP(TRIM(SUBSTITUTE(E797,CHAR(160),CHAR(32))),Metadata!B$1:K$2632,10,FALSE)</f>
        <v>178609</v>
      </c>
      <c r="P797" s="4" t="s">
        <v>12343</v>
      </c>
      <c r="Q797">
        <v>137</v>
      </c>
      <c r="R797">
        <v>142</v>
      </c>
    </row>
    <row r="798" spans="1:18" hidden="1" x14ac:dyDescent="0.25">
      <c r="A798">
        <v>800</v>
      </c>
      <c r="B798" t="s">
        <v>4354</v>
      </c>
      <c r="C798" t="s">
        <v>160</v>
      </c>
      <c r="D798" t="s">
        <v>47</v>
      </c>
      <c r="E798" t="s">
        <v>8061</v>
      </c>
      <c r="F798" t="str">
        <f>VLOOKUP(TRIM(SUBSTITUTE(E798,CHAR(160),CHAR(32))),Metadata!B$1:C$2632,2,FALSE)</f>
        <v>Garasse, François, 1584-1631.</v>
      </c>
      <c r="G798" t="str">
        <f>VLOOKUP(TRIM(SUBSTITUTE(E798,CHAR(160),CHAR(32))),Metadata!B$1:D$2632,3,FALSE)</f>
        <v>La doctrine cvrievse des beavx esprits de ce temps, ov, Pretendvs tels</v>
      </c>
      <c r="H798">
        <f>VLOOKUP(TRIM(SUBSTITUTE(E798,CHAR(160),CHAR(32))),Metadata!B$1:E$2632,4,FALSE)</f>
        <v>1623</v>
      </c>
      <c r="I798" t="s">
        <v>445</v>
      </c>
      <c r="K798" t="str">
        <f>VLOOKUP(TRIM(SUBSTITUTE(E798,CHAR(160),CHAR(32))),Metadata!B$1:H$2632,7,FALSE)</f>
        <v>pamphlet</v>
      </c>
      <c r="L798" t="s">
        <v>4534</v>
      </c>
      <c r="N798" t="str">
        <f>VLOOKUP(TRIM(SUBSTITUTE(E798,CHAR(160),CHAR(32))),Metadata!B$1:J$2632,9,FALSE)</f>
        <v>prose</v>
      </c>
      <c r="O798">
        <f>VLOOKUP(TRIM(SUBSTITUTE(E798,CHAR(160),CHAR(32))),Metadata!B$1:K$2632,10,FALSE)</f>
        <v>244231</v>
      </c>
      <c r="P798" s="4" t="s">
        <v>9126</v>
      </c>
      <c r="Q798">
        <v>184</v>
      </c>
      <c r="R798">
        <v>190</v>
      </c>
    </row>
    <row r="799" spans="1:18" x14ac:dyDescent="0.25">
      <c r="A799">
        <v>801</v>
      </c>
      <c r="B799" t="s">
        <v>4354</v>
      </c>
      <c r="C799" t="s">
        <v>160</v>
      </c>
      <c r="D799" t="s">
        <v>47</v>
      </c>
      <c r="E799" t="s">
        <v>8074</v>
      </c>
      <c r="F799" t="str">
        <f>VLOOKUP(TRIM(SUBSTITUTE(E799,CHAR(160),CHAR(32))),Metadata!B$1:C$2632,2,FALSE)</f>
        <v>La Fontaine, Jean de, 1621-1695.</v>
      </c>
      <c r="G799" t="str">
        <f>VLOOKUP(TRIM(SUBSTITUTE(E799,CHAR(160),CHAR(32))),Metadata!B$1:D$2632,3,FALSE)</f>
        <v>Fables</v>
      </c>
      <c r="H799">
        <f>VLOOKUP(TRIM(SUBSTITUTE(E799,CHAR(160),CHAR(32))),Metadata!B$1:E$2632,4,FALSE)</f>
        <v>1668</v>
      </c>
      <c r="I799" t="s">
        <v>445</v>
      </c>
      <c r="K799" t="str">
        <f>VLOOKUP(TRIM(SUBSTITUTE(E799,CHAR(160),CHAR(32))),Metadata!B$1:H$2632,7,FALSE)</f>
        <v>poesie</v>
      </c>
      <c r="L799" t="s">
        <v>4382</v>
      </c>
      <c r="N799" t="str">
        <f>VLOOKUP(TRIM(SUBSTITUTE(E799,CHAR(160),CHAR(32))),Metadata!B$1:J$2632,9,FALSE)</f>
        <v/>
      </c>
      <c r="O799">
        <f>VLOOKUP(TRIM(SUBSTITUTE(E799,CHAR(160),CHAR(32))),Metadata!B$1:K$2632,10,FALSE)</f>
        <v>95949</v>
      </c>
      <c r="P799" s="8" t="s">
        <v>10033</v>
      </c>
      <c r="Q799">
        <v>54</v>
      </c>
      <c r="R799">
        <v>59</v>
      </c>
    </row>
    <row r="800" spans="1:18" hidden="1" x14ac:dyDescent="0.25">
      <c r="A800">
        <v>802</v>
      </c>
      <c r="B800" t="s">
        <v>4354</v>
      </c>
      <c r="C800" t="s">
        <v>160</v>
      </c>
      <c r="D800" t="s">
        <v>47</v>
      </c>
      <c r="E800" t="s">
        <v>7992</v>
      </c>
      <c r="F800" t="str">
        <f>VLOOKUP(TRIM(SUBSTITUTE(E800,CHAR(160),CHAR(32))),Metadata!B$1:C$2632,2,FALSE)</f>
        <v>Béroalde de Verville, 1556-1626.</v>
      </c>
      <c r="G800" t="str">
        <f>VLOOKUP(TRIM(SUBSTITUTE(E800,CHAR(160),CHAR(32))),Metadata!B$1:D$2632,3,FALSE)</f>
        <v>Le Moyen de Parvenir</v>
      </c>
      <c r="H800">
        <f>VLOOKUP(TRIM(SUBSTITUTE(E800,CHAR(160),CHAR(32))),Metadata!B$1:E$2632,4,FALSE)</f>
        <v>1610</v>
      </c>
      <c r="I800" t="s">
        <v>445</v>
      </c>
      <c r="K800" t="str">
        <f>VLOOKUP(TRIM(SUBSTITUTE(E800,CHAR(160),CHAR(32))),Metadata!B$1:H$2632,7,FALSE)</f>
        <v>roman</v>
      </c>
      <c r="L800" t="s">
        <v>4378</v>
      </c>
      <c r="N800" t="str">
        <f>VLOOKUP(TRIM(SUBSTITUTE(E800,CHAR(160),CHAR(32))),Metadata!B$1:J$2632,9,FALSE)</f>
        <v>prose</v>
      </c>
      <c r="O800">
        <f>VLOOKUP(TRIM(SUBSTITUTE(E800,CHAR(160),CHAR(32))),Metadata!B$1:K$2632,10,FALSE)</f>
        <v>132536</v>
      </c>
      <c r="P800" s="4" t="s">
        <v>10034</v>
      </c>
      <c r="Q800">
        <v>268</v>
      </c>
      <c r="R800">
        <v>274</v>
      </c>
    </row>
    <row r="801" spans="1:18" x14ac:dyDescent="0.25">
      <c r="A801">
        <v>803</v>
      </c>
      <c r="B801" t="s">
        <v>4354</v>
      </c>
      <c r="C801" t="s">
        <v>160</v>
      </c>
      <c r="D801" t="s">
        <v>47</v>
      </c>
      <c r="E801" t="s">
        <v>8074</v>
      </c>
      <c r="F801" t="str">
        <f>VLOOKUP(TRIM(SUBSTITUTE(E801,CHAR(160),CHAR(32))),Metadata!B$1:C$2632,2,FALSE)</f>
        <v>La Fontaine, Jean de, 1621-1695.</v>
      </c>
      <c r="G801" t="str">
        <f>VLOOKUP(TRIM(SUBSTITUTE(E801,CHAR(160),CHAR(32))),Metadata!B$1:D$2632,3,FALSE)</f>
        <v>Fables</v>
      </c>
      <c r="H801">
        <f>VLOOKUP(TRIM(SUBSTITUTE(E801,CHAR(160),CHAR(32))),Metadata!B$1:E$2632,4,FALSE)</f>
        <v>1668</v>
      </c>
      <c r="I801" t="s">
        <v>445</v>
      </c>
      <c r="K801" t="str">
        <f>VLOOKUP(TRIM(SUBSTITUTE(E801,CHAR(160),CHAR(32))),Metadata!B$1:H$2632,7,FALSE)</f>
        <v>poesie</v>
      </c>
      <c r="L801" t="s">
        <v>4382</v>
      </c>
      <c r="N801" t="str">
        <f>VLOOKUP(TRIM(SUBSTITUTE(E801,CHAR(160),CHAR(32))),Metadata!B$1:J$2632,9,FALSE)</f>
        <v/>
      </c>
      <c r="O801">
        <f>VLOOKUP(TRIM(SUBSTITUTE(E801,CHAR(160),CHAR(32))),Metadata!B$1:K$2632,10,FALSE)</f>
        <v>95949</v>
      </c>
      <c r="P801" s="8" t="s">
        <v>10035</v>
      </c>
      <c r="Q801">
        <v>53</v>
      </c>
      <c r="R801">
        <v>58</v>
      </c>
    </row>
    <row r="802" spans="1:18" hidden="1" x14ac:dyDescent="0.25">
      <c r="A802">
        <v>804</v>
      </c>
      <c r="B802" t="s">
        <v>4354</v>
      </c>
      <c r="C802" t="s">
        <v>160</v>
      </c>
      <c r="D802" t="s">
        <v>47</v>
      </c>
      <c r="E802" t="s">
        <v>8060</v>
      </c>
      <c r="F802" t="str">
        <f>VLOOKUP(TRIM(SUBSTITUTE(E802,CHAR(160),CHAR(32))),Metadata!B$1:C$2632,2,FALSE)</f>
        <v>Furetière, Antoine, 1619-1688.</v>
      </c>
      <c r="G802" t="str">
        <f>VLOOKUP(TRIM(SUBSTITUTE(E802,CHAR(160),CHAR(32))),Metadata!B$1:D$2632,3,FALSE)</f>
        <v>Roman Bourgeois (Le)</v>
      </c>
      <c r="H802">
        <f>VLOOKUP(TRIM(SUBSTITUTE(E802,CHAR(160),CHAR(32))),Metadata!B$1:E$2632,4,FALSE)</f>
        <v>1666</v>
      </c>
      <c r="I802" t="s">
        <v>445</v>
      </c>
      <c r="K802" t="str">
        <f>VLOOKUP(TRIM(SUBSTITUTE(E802,CHAR(160),CHAR(32))),Metadata!B$1:H$2632,7,FALSE)</f>
        <v>Narratif, Roman</v>
      </c>
      <c r="L802" t="s">
        <v>4786</v>
      </c>
      <c r="N802" t="str">
        <f>VLOOKUP(TRIM(SUBSTITUTE(E802,CHAR(160),CHAR(32))),Metadata!B$1:J$2632,9,FALSE)</f>
        <v/>
      </c>
      <c r="O802">
        <f>VLOOKUP(TRIM(SUBSTITUTE(E802,CHAR(160),CHAR(32))),Metadata!B$1:K$2632,10,FALSE)</f>
        <v>85645</v>
      </c>
      <c r="P802" s="4" t="s">
        <v>12344</v>
      </c>
      <c r="Q802">
        <v>210</v>
      </c>
      <c r="R802">
        <v>215</v>
      </c>
    </row>
    <row r="803" spans="1:18" hidden="1" x14ac:dyDescent="0.25">
      <c r="A803">
        <v>805</v>
      </c>
      <c r="B803" t="s">
        <v>4354</v>
      </c>
      <c r="C803" t="s">
        <v>160</v>
      </c>
      <c r="D803" t="s">
        <v>47</v>
      </c>
      <c r="E803" t="s">
        <v>8152</v>
      </c>
      <c r="F803" t="str">
        <f>VLOOKUP(TRIM(SUBSTITUTE(E803,CHAR(160),CHAR(32))),Metadata!B$1:C$2632,2,FALSE)</f>
        <v>Sévigné, Marie de Rabutin-Chantal, marquise de, 1626-1696.</v>
      </c>
      <c r="G803" t="str">
        <f>VLOOKUP(TRIM(SUBSTITUTE(E803,CHAR(160),CHAR(32))),Metadata!B$1:D$2632,3,FALSE)</f>
        <v>Correspondance. T. 1, 1646-1675</v>
      </c>
      <c r="H803">
        <f>VLOOKUP(TRIM(SUBSTITUTE(E803,CHAR(160),CHAR(32))),Metadata!B$1:E$2632,4,FALSE)</f>
        <v>1675</v>
      </c>
      <c r="I803" t="s">
        <v>445</v>
      </c>
      <c r="K803" t="str">
        <f>VLOOKUP(TRIM(SUBSTITUTE(E803,CHAR(160),CHAR(32))),Metadata!B$1:H$2632,7,FALSE)</f>
        <v>correspondance</v>
      </c>
      <c r="L803" t="s">
        <v>4542</v>
      </c>
      <c r="N803" t="str">
        <f>VLOOKUP(TRIM(SUBSTITUTE(E803,CHAR(160),CHAR(32))),Metadata!B$1:J$2632,9,FALSE)</f>
        <v>prose</v>
      </c>
      <c r="O803">
        <f>VLOOKUP(TRIM(SUBSTITUTE(E803,CHAR(160),CHAR(32))),Metadata!B$1:K$2632,10,FALSE)</f>
        <v>257427</v>
      </c>
      <c r="P803" s="4" t="s">
        <v>10036</v>
      </c>
      <c r="Q803">
        <v>29</v>
      </c>
      <c r="R803">
        <v>34</v>
      </c>
    </row>
    <row r="804" spans="1:18" hidden="1" x14ac:dyDescent="0.25">
      <c r="A804">
        <v>806</v>
      </c>
      <c r="B804" t="s">
        <v>4354</v>
      </c>
      <c r="C804" t="s">
        <v>160</v>
      </c>
      <c r="D804" t="s">
        <v>47</v>
      </c>
      <c r="E804" t="s">
        <v>8060</v>
      </c>
      <c r="F804" t="str">
        <f>VLOOKUP(TRIM(SUBSTITUTE(E804,CHAR(160),CHAR(32))),Metadata!B$1:C$2632,2,FALSE)</f>
        <v>Furetière, Antoine, 1619-1688.</v>
      </c>
      <c r="G804" t="str">
        <f>VLOOKUP(TRIM(SUBSTITUTE(E804,CHAR(160),CHAR(32))),Metadata!B$1:D$2632,3,FALSE)</f>
        <v>Roman Bourgeois (Le)</v>
      </c>
      <c r="H804">
        <f>VLOOKUP(TRIM(SUBSTITUTE(E804,CHAR(160),CHAR(32))),Metadata!B$1:E$2632,4,FALSE)</f>
        <v>1666</v>
      </c>
      <c r="I804" t="s">
        <v>445</v>
      </c>
      <c r="K804" t="str">
        <f>VLOOKUP(TRIM(SUBSTITUTE(E804,CHAR(160),CHAR(32))),Metadata!B$1:H$2632,7,FALSE)</f>
        <v>Narratif, Roman</v>
      </c>
      <c r="L804" t="s">
        <v>4786</v>
      </c>
      <c r="N804" t="str">
        <f>VLOOKUP(TRIM(SUBSTITUTE(E804,CHAR(160),CHAR(32))),Metadata!B$1:J$2632,9,FALSE)</f>
        <v/>
      </c>
      <c r="O804">
        <f>VLOOKUP(TRIM(SUBSTITUTE(E804,CHAR(160),CHAR(32))),Metadata!B$1:K$2632,10,FALSE)</f>
        <v>85645</v>
      </c>
      <c r="P804" s="4" t="s">
        <v>10037</v>
      </c>
      <c r="Q804">
        <v>224</v>
      </c>
      <c r="R804">
        <v>229</v>
      </c>
    </row>
    <row r="805" spans="1:18" hidden="1" x14ac:dyDescent="0.25">
      <c r="A805">
        <v>807</v>
      </c>
      <c r="B805" t="s">
        <v>4354</v>
      </c>
      <c r="C805" t="s">
        <v>160</v>
      </c>
      <c r="D805" t="s">
        <v>47</v>
      </c>
      <c r="E805" t="s">
        <v>8240</v>
      </c>
      <c r="F805" t="str">
        <f>VLOOKUP(TRIM(SUBSTITUTE(E805,CHAR(160),CHAR(32))),Metadata!B$1:C$2632,2,FALSE)</f>
        <v>Diderot, Denis, 1713-1784.</v>
      </c>
      <c r="G805" t="str">
        <f>VLOOKUP(TRIM(SUBSTITUTE(E805,CHAR(160),CHAR(32))),Metadata!B$1:D$2632,3,FALSE)</f>
        <v>Lettres à Sophie Volland</v>
      </c>
      <c r="H805">
        <f>VLOOKUP(TRIM(SUBSTITUTE(E805,CHAR(160),CHAR(32))),Metadata!B$1:E$2632,4,FALSE)</f>
        <v>1774</v>
      </c>
      <c r="I805" t="s">
        <v>448</v>
      </c>
      <c r="K805" t="str">
        <f>VLOOKUP(TRIM(SUBSTITUTE(E805,CHAR(160),CHAR(32))),Metadata!B$1:H$2632,7,FALSE)</f>
        <v>correspondance</v>
      </c>
      <c r="L805" t="s">
        <v>4542</v>
      </c>
      <c r="N805" t="str">
        <f>VLOOKUP(TRIM(SUBSTITUTE(E805,CHAR(160),CHAR(32))),Metadata!B$1:J$2632,9,FALSE)</f>
        <v>prose</v>
      </c>
      <c r="O805">
        <f>VLOOKUP(TRIM(SUBSTITUTE(E805,CHAR(160),CHAR(32))),Metadata!B$1:K$2632,10,FALSE)</f>
        <v>167497</v>
      </c>
      <c r="P805" s="8" t="s">
        <v>12345</v>
      </c>
      <c r="Q805">
        <v>55</v>
      </c>
      <c r="R805">
        <v>60</v>
      </c>
    </row>
    <row r="806" spans="1:18" hidden="1" x14ac:dyDescent="0.25">
      <c r="A806">
        <v>808</v>
      </c>
      <c r="B806" t="s">
        <v>4354</v>
      </c>
      <c r="C806" t="s">
        <v>160</v>
      </c>
      <c r="D806" t="s">
        <v>47</v>
      </c>
      <c r="E806" t="s">
        <v>8280</v>
      </c>
      <c r="F806" t="str">
        <f>VLOOKUP(TRIM(SUBSTITUTE(E806,CHAR(160),CHAR(32))),Metadata!B$1:C$2632,2,FALSE)</f>
        <v>Holbach, Paul Henri Thiry, baron d', 1723-1789.</v>
      </c>
      <c r="G806" t="str">
        <f>VLOOKUP(TRIM(SUBSTITUTE(E806,CHAR(160),CHAR(32))),Metadata!B$1:D$2632,3,FALSE)</f>
        <v>Théologie portative, ou, Dictionnaire abrégé de la religion chrétienne</v>
      </c>
      <c r="H806">
        <f>VLOOKUP(TRIM(SUBSTITUTE(E806,CHAR(160),CHAR(32))),Metadata!B$1:E$2632,4,FALSE)</f>
        <v>1768</v>
      </c>
      <c r="I806" t="s">
        <v>448</v>
      </c>
      <c r="K806" t="str">
        <f>VLOOKUP(TRIM(SUBSTITUTE(E806,CHAR(160),CHAR(32))),Metadata!B$1:H$2632,7,FALSE)</f>
        <v>traite ou essai</v>
      </c>
      <c r="L806" t="s">
        <v>4402</v>
      </c>
      <c r="N806" t="str">
        <f>VLOOKUP(TRIM(SUBSTITUTE(E806,CHAR(160),CHAR(32))),Metadata!B$1:J$2632,9,FALSE)</f>
        <v>prose</v>
      </c>
      <c r="O806">
        <f>VLOOKUP(TRIM(SUBSTITUTE(E806,CHAR(160),CHAR(32))),Metadata!B$1:K$2632,10,FALSE)</f>
        <v>42871</v>
      </c>
      <c r="P806" s="4" t="s">
        <v>10038</v>
      </c>
      <c r="Q806">
        <v>75</v>
      </c>
      <c r="R806">
        <v>80</v>
      </c>
    </row>
    <row r="807" spans="1:18" hidden="1" x14ac:dyDescent="0.25">
      <c r="A807">
        <v>809</v>
      </c>
      <c r="B807" t="s">
        <v>4354</v>
      </c>
      <c r="C807" t="s">
        <v>160</v>
      </c>
      <c r="D807" t="s">
        <v>47</v>
      </c>
      <c r="E807" t="s">
        <v>8318</v>
      </c>
      <c r="F807" t="str">
        <f>VLOOKUP(TRIM(SUBSTITUTE(E807,CHAR(160),CHAR(32))),Metadata!B$1:C$2632,2,FALSE)</f>
        <v>Marivaux, Pierre Carlet de Chamblain de, 1688-1763.</v>
      </c>
      <c r="G807" t="str">
        <f>VLOOKUP(TRIM(SUBSTITUTE(E807,CHAR(160),CHAR(32))),Metadata!B$1:D$2632,3,FALSE)</f>
        <v>La vie de Mariane, ou, Les aventures de Madame la comtesse de ***</v>
      </c>
      <c r="H807">
        <f>VLOOKUP(TRIM(SUBSTITUTE(E807,CHAR(160),CHAR(32))),Metadata!B$1:E$2632,4,FALSE)</f>
        <v>1745</v>
      </c>
      <c r="I807" t="s">
        <v>448</v>
      </c>
      <c r="K807" t="str">
        <f>VLOOKUP(TRIM(SUBSTITUTE(E807,CHAR(160),CHAR(32))),Metadata!B$1:H$2632,7,FALSE)</f>
        <v>roman</v>
      </c>
      <c r="L807" t="s">
        <v>4378</v>
      </c>
      <c r="N807" t="str">
        <f>VLOOKUP(TRIM(SUBSTITUTE(E807,CHAR(160),CHAR(32))),Metadata!B$1:J$2632,9,FALSE)</f>
        <v>prose</v>
      </c>
      <c r="O807">
        <f>VLOOKUP(TRIM(SUBSTITUTE(E807,CHAR(160),CHAR(32))),Metadata!B$1:K$2632,10,FALSE)</f>
        <v>211066</v>
      </c>
      <c r="P807" s="4" t="s">
        <v>12346</v>
      </c>
      <c r="Q807">
        <v>201</v>
      </c>
      <c r="R807">
        <v>206</v>
      </c>
    </row>
    <row r="808" spans="1:18" hidden="1" x14ac:dyDescent="0.25">
      <c r="A808">
        <v>810</v>
      </c>
      <c r="B808" t="s">
        <v>4354</v>
      </c>
      <c r="C808" t="s">
        <v>160</v>
      </c>
      <c r="D808" t="s">
        <v>47</v>
      </c>
      <c r="E808" t="s">
        <v>8245</v>
      </c>
      <c r="F808" t="str">
        <f>VLOOKUP(TRIM(SUBSTITUTE(E808,CHAR(160),CHAR(32))),Metadata!B$1:C$2632,2,FALSE)</f>
        <v>Du Halde, J.-B. (Jean-Baptiste), 1674-1743.</v>
      </c>
      <c r="G808" t="str">
        <f>VLOOKUP(TRIM(SUBSTITUTE(E808,CHAR(160),CHAR(32))),Metadata!B$1:D$2632,3,FALSE)</f>
        <v>Description géographique, historique, chronologique, politique, et physique de l'empire de la Chine et de la Tartarie chinoise: enrichie des cartes générales et particulières de ces pays, de la carte générale des cartes particulières du Thibet, de la Corée: ornée d'un grand nombre de figures et de vignettes gravées en taille-douce</v>
      </c>
      <c r="H808">
        <f>VLOOKUP(TRIM(SUBSTITUTE(E808,CHAR(160),CHAR(32))),Metadata!B$1:E$2632,4,FALSE)</f>
        <v>1735</v>
      </c>
      <c r="I808" t="s">
        <v>448</v>
      </c>
      <c r="K808" t="str">
        <f>VLOOKUP(TRIM(SUBSTITUTE(E808,CHAR(160),CHAR(32))),Metadata!B$1:H$2632,7,FALSE)</f>
        <v>recit de voyage</v>
      </c>
      <c r="L808" t="s">
        <v>4870</v>
      </c>
      <c r="N808" t="str">
        <f>VLOOKUP(TRIM(SUBSTITUTE(E808,CHAR(160),CHAR(32))),Metadata!B$1:J$2632,9,FALSE)</f>
        <v>prose</v>
      </c>
      <c r="O808">
        <f>VLOOKUP(TRIM(SUBSTITUTE(E808,CHAR(160),CHAR(32))),Metadata!B$1:K$2632,10,FALSE)</f>
        <v>152712</v>
      </c>
      <c r="P808" s="4" t="s">
        <v>12347</v>
      </c>
      <c r="Q808">
        <v>238</v>
      </c>
      <c r="R808">
        <v>243</v>
      </c>
    </row>
    <row r="809" spans="1:18" hidden="1" x14ac:dyDescent="0.25">
      <c r="A809">
        <v>811</v>
      </c>
      <c r="B809" t="s">
        <v>4354</v>
      </c>
      <c r="C809" t="s">
        <v>160</v>
      </c>
      <c r="D809" t="s">
        <v>47</v>
      </c>
      <c r="E809" t="s">
        <v>8294</v>
      </c>
      <c r="F809" t="str">
        <f>VLOOKUP(TRIM(SUBSTITUTE(E809,CHAR(160),CHAR(32))),Metadata!B$1:C$2632,2,FALSE)</f>
        <v>Lambert, Anne Thérèse de Maguenat de Courcelles, marquise de, 1647-1733.</v>
      </c>
      <c r="G809" t="str">
        <f>VLOOKUP(TRIM(SUBSTITUTE(E809,CHAR(160),CHAR(32))),Metadata!B$1:D$2632,3,FALSE)</f>
        <v>Réflexions nouvelles sur les femmes</v>
      </c>
      <c r="H809">
        <f>VLOOKUP(TRIM(SUBSTITUTE(E809,CHAR(160),CHAR(32))),Metadata!B$1:E$2632,4,FALSE)</f>
        <v>1727</v>
      </c>
      <c r="I809" t="s">
        <v>448</v>
      </c>
      <c r="K809" t="str">
        <f>VLOOKUP(TRIM(SUBSTITUTE(E809,CHAR(160),CHAR(32))),Metadata!B$1:H$2632,7,FALSE)</f>
        <v>traite ou essai</v>
      </c>
      <c r="L809" t="s">
        <v>4402</v>
      </c>
      <c r="N809" t="str">
        <f>VLOOKUP(TRIM(SUBSTITUTE(E809,CHAR(160),CHAR(32))),Metadata!B$1:J$2632,9,FALSE)</f>
        <v/>
      </c>
      <c r="O809">
        <f>VLOOKUP(TRIM(SUBSTITUTE(E809,CHAR(160),CHAR(32))),Metadata!B$1:K$2632,10,FALSE)</f>
        <v>52117</v>
      </c>
      <c r="P809" s="4" t="s">
        <v>9127</v>
      </c>
      <c r="Q809">
        <v>26</v>
      </c>
    </row>
    <row r="810" spans="1:18" hidden="1" x14ac:dyDescent="0.25">
      <c r="A810">
        <v>812</v>
      </c>
      <c r="B810" t="s">
        <v>4354</v>
      </c>
      <c r="C810" t="s">
        <v>160</v>
      </c>
      <c r="D810" t="s">
        <v>47</v>
      </c>
      <c r="E810" t="s">
        <v>8275</v>
      </c>
      <c r="F810" t="str">
        <f>VLOOKUP(TRIM(SUBSTITUTE(E810,CHAR(160),CHAR(32))),Metadata!B$1:C$2632,2,FALSE)</f>
        <v>Helvétius, Claude Adrien, 1715-1771.</v>
      </c>
      <c r="G810" t="str">
        <f>VLOOKUP(TRIM(SUBSTITUTE(E810,CHAR(160),CHAR(32))),Metadata!B$1:D$2632,3,FALSE)</f>
        <v>De l'esprit.</v>
      </c>
      <c r="H810">
        <f>VLOOKUP(TRIM(SUBSTITUTE(E810,CHAR(160),CHAR(32))),Metadata!B$1:E$2632,4,FALSE)</f>
        <v>1758</v>
      </c>
      <c r="I810" t="s">
        <v>448</v>
      </c>
      <c r="K810" t="str">
        <f>VLOOKUP(TRIM(SUBSTITUTE(E810,CHAR(160),CHAR(32))),Metadata!B$1:H$2632,7,FALSE)</f>
        <v>traite ou essai</v>
      </c>
      <c r="L810" t="s">
        <v>4402</v>
      </c>
      <c r="N810" t="str">
        <f>VLOOKUP(TRIM(SUBSTITUTE(E810,CHAR(160),CHAR(32))),Metadata!B$1:J$2632,9,FALSE)</f>
        <v>prose</v>
      </c>
      <c r="O810">
        <f>VLOOKUP(TRIM(SUBSTITUTE(E810,CHAR(160),CHAR(32))),Metadata!B$1:K$2632,10,FALSE)</f>
        <v>161176</v>
      </c>
      <c r="P810" s="4" t="s">
        <v>9128</v>
      </c>
      <c r="Q810">
        <v>174</v>
      </c>
      <c r="R810">
        <v>179</v>
      </c>
    </row>
    <row r="811" spans="1:18" hidden="1" x14ac:dyDescent="0.25">
      <c r="A811">
        <v>813</v>
      </c>
      <c r="B811" t="s">
        <v>4354</v>
      </c>
      <c r="C811" t="s">
        <v>160</v>
      </c>
      <c r="D811" t="s">
        <v>47</v>
      </c>
      <c r="E811" t="s">
        <v>8395</v>
      </c>
      <c r="F811" t="str">
        <f>VLOOKUP(TRIM(SUBSTITUTE(E811,CHAR(160),CHAR(32))),Metadata!B$1:C$2632,2,FALSE)</f>
        <v>Sales, J. de (Jean), 1741-1816.</v>
      </c>
      <c r="G811" t="str">
        <f>VLOOKUP(TRIM(SUBSTITUTE(E811,CHAR(160),CHAR(32))),Metadata!B$1:D$2632,3,FALSE)</f>
        <v>De la philosophie de la nature</v>
      </c>
      <c r="H811">
        <f>VLOOKUP(TRIM(SUBSTITUTE(E811,CHAR(160),CHAR(32))),Metadata!B$1:E$2632,4,FALSE)</f>
        <v>1769</v>
      </c>
      <c r="I811" t="s">
        <v>448</v>
      </c>
      <c r="K811" t="str">
        <f>VLOOKUP(TRIM(SUBSTITUTE(E811,CHAR(160),CHAR(32))),Metadata!B$1:H$2632,7,FALSE)</f>
        <v>traite ou essai</v>
      </c>
      <c r="L811" t="s">
        <v>4402</v>
      </c>
      <c r="N811" t="str">
        <f>VLOOKUP(TRIM(SUBSTITUTE(E811,CHAR(160),CHAR(32))),Metadata!B$1:J$2632,9,FALSE)</f>
        <v>prose</v>
      </c>
      <c r="O811">
        <f>VLOOKUP(TRIM(SUBSTITUTE(E811,CHAR(160),CHAR(32))),Metadata!B$1:K$2632,10,FALSE)</f>
        <v>131912</v>
      </c>
      <c r="P811" s="4" t="s">
        <v>12348</v>
      </c>
      <c r="Q811">
        <v>335</v>
      </c>
      <c r="R811">
        <v>340</v>
      </c>
    </row>
    <row r="812" spans="1:18" x14ac:dyDescent="0.25">
      <c r="A812">
        <v>814</v>
      </c>
      <c r="B812" t="s">
        <v>4354</v>
      </c>
      <c r="C812" t="s">
        <v>160</v>
      </c>
      <c r="D812" t="s">
        <v>47</v>
      </c>
      <c r="E812" t="s">
        <v>8042</v>
      </c>
      <c r="F812" t="str">
        <f>VLOOKUP(TRIM(SUBSTITUTE(E812,CHAR(160),CHAR(32))),Metadata!B$1:C$2632,2,FALSE)</f>
        <v>Deshoulières, Madame (Antoinette), ca. 1634-1694.</v>
      </c>
      <c r="G812" t="str">
        <f>VLOOKUP(TRIM(SUBSTITUTE(E812,CHAR(160),CHAR(32))),Metadata!B$1:D$2632,3,FALSE)</f>
        <v>Epitres</v>
      </c>
      <c r="H812">
        <f>VLOOKUP(TRIM(SUBSTITUTE(E812,CHAR(160),CHAR(32))),Metadata!B$1:E$2632,4,FALSE)</f>
        <v>1694</v>
      </c>
      <c r="I812" t="s">
        <v>448</v>
      </c>
      <c r="K812" t="str">
        <f>VLOOKUP(TRIM(SUBSTITUTE(E812,CHAR(160),CHAR(32))),Metadata!B$1:H$2632,7,FALSE)</f>
        <v>poesie</v>
      </c>
      <c r="L812" t="s">
        <v>4382</v>
      </c>
      <c r="N812" t="str">
        <f>VLOOKUP(TRIM(SUBSTITUTE(E812,CHAR(160),CHAR(32))),Metadata!B$1:J$2632,9,FALSE)</f>
        <v>vers</v>
      </c>
      <c r="O812">
        <f>VLOOKUP(TRIM(SUBSTITUTE(E812,CHAR(160),CHAR(32))),Metadata!B$1:K$2632,10,FALSE)</f>
        <v>11090</v>
      </c>
      <c r="P812" s="4" t="s">
        <v>10039</v>
      </c>
      <c r="Q812">
        <v>188</v>
      </c>
      <c r="R812">
        <v>193</v>
      </c>
    </row>
    <row r="813" spans="1:18" hidden="1" x14ac:dyDescent="0.25">
      <c r="A813">
        <v>815</v>
      </c>
      <c r="B813" t="s">
        <v>4354</v>
      </c>
      <c r="C813" t="s">
        <v>160</v>
      </c>
      <c r="D813" t="s">
        <v>47</v>
      </c>
      <c r="E813" t="s">
        <v>8250</v>
      </c>
      <c r="F813" t="str">
        <f>VLOOKUP(TRIM(SUBSTITUTE(E813,CHAR(160),CHAR(32))),Metadata!B$1:C$2632,2,FALSE)</f>
        <v>Duclos, Charles Pinot-, 1704-1772.</v>
      </c>
      <c r="G813" t="str">
        <f>VLOOKUP(TRIM(SUBSTITUTE(E813,CHAR(160),CHAR(32))),Metadata!B$1:D$2632,3,FALSE)</f>
        <v>Histoire de Louis XI</v>
      </c>
      <c r="H813">
        <f>VLOOKUP(TRIM(SUBSTITUTE(E813,CHAR(160),CHAR(32))),Metadata!B$1:E$2632,4,FALSE)</f>
        <v>1745</v>
      </c>
      <c r="I813" t="s">
        <v>448</v>
      </c>
      <c r="K813" t="str">
        <f>VLOOKUP(TRIM(SUBSTITUTE(E813,CHAR(160),CHAR(32))),Metadata!B$1:H$2632,7,FALSE)</f>
        <v>traite ou essai</v>
      </c>
      <c r="L813" t="s">
        <v>4402</v>
      </c>
      <c r="N813" t="str">
        <f>VLOOKUP(TRIM(SUBSTITUTE(E813,CHAR(160),CHAR(32))),Metadata!B$1:J$2632,9,FALSE)</f>
        <v>prose</v>
      </c>
      <c r="O813">
        <f>VLOOKUP(TRIM(SUBSTITUTE(E813,CHAR(160),CHAR(32))),Metadata!B$1:K$2632,10,FALSE)</f>
        <v>186795</v>
      </c>
      <c r="P813" s="4" t="s">
        <v>10040</v>
      </c>
      <c r="Q813">
        <v>488</v>
      </c>
      <c r="R813">
        <v>493</v>
      </c>
    </row>
    <row r="814" spans="1:18" hidden="1" x14ac:dyDescent="0.25">
      <c r="A814">
        <v>816</v>
      </c>
      <c r="B814" t="s">
        <v>4354</v>
      </c>
      <c r="C814" t="s">
        <v>160</v>
      </c>
      <c r="D814" t="s">
        <v>47</v>
      </c>
      <c r="E814" t="s">
        <v>8363</v>
      </c>
      <c r="F814" t="str">
        <f>VLOOKUP(TRIM(SUBSTITUTE(E814,CHAR(160),CHAR(32))),Metadata!B$1:C$2632,2,FALSE)</f>
        <v>Raynal, abbé (Guillaume-Thomas-François), 1713-1796.</v>
      </c>
      <c r="G814" t="str">
        <f>VLOOKUP(TRIM(SUBSTITUTE(E814,CHAR(160),CHAR(32))),Metadata!B$1:D$2632,3,FALSE)</f>
        <v>Histoire philosophique et politique des établissements et du commerce des Européens dans les deux Indes. T. 1</v>
      </c>
      <c r="H814">
        <f>VLOOKUP(TRIM(SUBSTITUTE(E814,CHAR(160),CHAR(32))),Metadata!B$1:E$2632,4,FALSE)</f>
        <v>1770</v>
      </c>
      <c r="I814" t="s">
        <v>448</v>
      </c>
      <c r="K814" t="str">
        <f>VLOOKUP(TRIM(SUBSTITUTE(E814,CHAR(160),CHAR(32))),Metadata!B$1:H$2632,7,FALSE)</f>
        <v>traite ou essai</v>
      </c>
      <c r="L814" t="s">
        <v>4402</v>
      </c>
      <c r="N814" t="str">
        <f>VLOOKUP(TRIM(SUBSTITUTE(E814,CHAR(160),CHAR(32))),Metadata!B$1:J$2632,9,FALSE)</f>
        <v>prose</v>
      </c>
      <c r="O814">
        <f>VLOOKUP(TRIM(SUBSTITUTE(E814,CHAR(160),CHAR(32))),Metadata!B$1:K$2632,10,FALSE)</f>
        <v>113757</v>
      </c>
      <c r="P814" s="4" t="s">
        <v>10041</v>
      </c>
      <c r="Q814">
        <v>23</v>
      </c>
      <c r="R814">
        <v>28</v>
      </c>
    </row>
    <row r="815" spans="1:18" hidden="1" x14ac:dyDescent="0.25">
      <c r="A815">
        <v>817</v>
      </c>
      <c r="B815" t="s">
        <v>4354</v>
      </c>
      <c r="C815" t="s">
        <v>160</v>
      </c>
      <c r="D815" t="s">
        <v>47</v>
      </c>
      <c r="E815" t="s">
        <v>8276</v>
      </c>
      <c r="F815" t="str">
        <f>VLOOKUP(TRIM(SUBSTITUTE(E815,CHAR(160),CHAR(32))),Metadata!B$1:C$2632,2,FALSE)</f>
        <v>Helvétius, Claude Adrien, 1715-1771.</v>
      </c>
      <c r="G815" t="str">
        <f>VLOOKUP(TRIM(SUBSTITUTE(E815,CHAR(160),CHAR(32))),Metadata!B$1:D$2632,3,FALSE)</f>
        <v>De l'homme: de ses facultés intellectuelles et de son éducation</v>
      </c>
      <c r="H815">
        <f>VLOOKUP(TRIM(SUBSTITUTE(E815,CHAR(160),CHAR(32))),Metadata!B$1:E$2632,4,FALSE)</f>
        <v>1771</v>
      </c>
      <c r="I815" t="s">
        <v>448</v>
      </c>
      <c r="K815" t="str">
        <f>VLOOKUP(TRIM(SUBSTITUTE(E815,CHAR(160),CHAR(32))),Metadata!B$1:H$2632,7,FALSE)</f>
        <v>traite ou essai</v>
      </c>
      <c r="L815" t="s">
        <v>4402</v>
      </c>
      <c r="N815" t="str">
        <f>VLOOKUP(TRIM(SUBSTITUTE(E815,CHAR(160),CHAR(32))),Metadata!B$1:J$2632,9,FALSE)</f>
        <v>prose</v>
      </c>
      <c r="O815">
        <f>VLOOKUP(TRIM(SUBSTITUTE(E815,CHAR(160),CHAR(32))),Metadata!B$1:K$2632,10,FALSE)</f>
        <v>186613</v>
      </c>
      <c r="P815" s="4" t="s">
        <v>10042</v>
      </c>
      <c r="Q815">
        <v>106</v>
      </c>
      <c r="R815">
        <v>111</v>
      </c>
    </row>
    <row r="816" spans="1:18" hidden="1" x14ac:dyDescent="0.25">
      <c r="A816">
        <v>818</v>
      </c>
      <c r="B816" t="s">
        <v>4354</v>
      </c>
      <c r="C816" t="s">
        <v>160</v>
      </c>
      <c r="D816" t="s">
        <v>47</v>
      </c>
      <c r="E816" t="s">
        <v>8364</v>
      </c>
      <c r="F816" t="str">
        <f>VLOOKUP(TRIM(SUBSTITUTE(E816,CHAR(160),CHAR(32))),Metadata!B$1:C$2632,2,FALSE)</f>
        <v>Raynal, abbé (Guillaume-Thomas-François), 1713-1796.</v>
      </c>
      <c r="G816" t="str">
        <f>VLOOKUP(TRIM(SUBSTITUTE(E816,CHAR(160),CHAR(32))),Metadata!B$1:D$2632,3,FALSE)</f>
        <v>Histoire philosophique et politique des établissements et du commerce des Européens dans les deux Indes. T. 6</v>
      </c>
      <c r="H816">
        <f>VLOOKUP(TRIM(SUBSTITUTE(E816,CHAR(160),CHAR(32))),Metadata!B$1:E$2632,4,FALSE)</f>
        <v>1770</v>
      </c>
      <c r="I816" t="s">
        <v>448</v>
      </c>
      <c r="K816" t="str">
        <f>VLOOKUP(TRIM(SUBSTITUTE(E816,CHAR(160),CHAR(32))),Metadata!B$1:H$2632,7,FALSE)</f>
        <v>traite ou essai</v>
      </c>
      <c r="L816" t="s">
        <v>4402</v>
      </c>
      <c r="N816" t="str">
        <f>VLOOKUP(TRIM(SUBSTITUTE(E816,CHAR(160),CHAR(32))),Metadata!B$1:J$2632,9,FALSE)</f>
        <v>prose</v>
      </c>
      <c r="O816">
        <f>VLOOKUP(TRIM(SUBSTITUTE(E816,CHAR(160),CHAR(32))),Metadata!B$1:K$2632,10,FALSE)</f>
        <v>123544</v>
      </c>
      <c r="P816" s="4" t="s">
        <v>10043</v>
      </c>
      <c r="Q816">
        <v>146</v>
      </c>
      <c r="R816">
        <v>151</v>
      </c>
    </row>
    <row r="817" spans="1:18" hidden="1" x14ac:dyDescent="0.25">
      <c r="A817">
        <v>819</v>
      </c>
      <c r="B817" t="s">
        <v>4354</v>
      </c>
      <c r="C817" t="s">
        <v>160</v>
      </c>
      <c r="D817" t="s">
        <v>47</v>
      </c>
      <c r="E817" t="s">
        <v>8303</v>
      </c>
      <c r="F817" t="str">
        <f>VLOOKUP(TRIM(SUBSTITUTE(E817,CHAR(160),CHAR(32))),Metadata!B$1:C$2632,2,FALSE)</f>
        <v>Le Sage, Alain René, 1668-1747.</v>
      </c>
      <c r="G817" t="str">
        <f>VLOOKUP(TRIM(SUBSTITUTE(E817,CHAR(160),CHAR(32))),Metadata!B$1:D$2632,3,FALSE)</f>
        <v>Les aventures du Chevalier de Beauchesne</v>
      </c>
      <c r="H817">
        <f>VLOOKUP(TRIM(SUBSTITUTE(E817,CHAR(160),CHAR(32))),Metadata!B$1:E$2632,4,FALSE)</f>
        <v>1732</v>
      </c>
      <c r="I817" t="s">
        <v>448</v>
      </c>
      <c r="K817" t="str">
        <f>VLOOKUP(TRIM(SUBSTITUTE(E817,CHAR(160),CHAR(32))),Metadata!B$1:H$2632,7,FALSE)</f>
        <v>roman</v>
      </c>
      <c r="L817" t="s">
        <v>4378</v>
      </c>
      <c r="N817" t="str">
        <f>VLOOKUP(TRIM(SUBSTITUTE(E817,CHAR(160),CHAR(32))),Metadata!B$1:J$2632,9,FALSE)</f>
        <v>prose</v>
      </c>
      <c r="O817">
        <f>VLOOKUP(TRIM(SUBSTITUTE(E817,CHAR(160),CHAR(32))),Metadata!B$1:K$2632,10,FALSE)</f>
        <v>109680</v>
      </c>
      <c r="P817" s="4" t="s">
        <v>10044</v>
      </c>
      <c r="Q817">
        <v>267</v>
      </c>
      <c r="R817">
        <v>272</v>
      </c>
    </row>
    <row r="818" spans="1:18" x14ac:dyDescent="0.25">
      <c r="A818">
        <v>820</v>
      </c>
      <c r="B818" t="s">
        <v>4354</v>
      </c>
      <c r="C818" t="s">
        <v>160</v>
      </c>
      <c r="D818" t="s">
        <v>47</v>
      </c>
      <c r="E818" t="s">
        <v>8296</v>
      </c>
      <c r="F818" t="str">
        <f>VLOOKUP(TRIM(SUBSTITUTE(E818,CHAR(160),CHAR(32))),Metadata!B$1:C$2632,2,FALSE)</f>
        <v>Laya, J. L. (Jean Louis), 1761-1833.</v>
      </c>
      <c r="G818" t="str">
        <f>VLOOKUP(TRIM(SUBSTITUTE(E818,CHAR(160),CHAR(32))),Metadata!B$1:D$2632,3,FALSE)</f>
        <v>L'ami des loix: comédie en cinq actes, en vers: representée par les Comédiens de la nation, le 2 janvier 1793.</v>
      </c>
      <c r="H818">
        <f>VLOOKUP(TRIM(SUBSTITUTE(E818,CHAR(160),CHAR(32))),Metadata!B$1:E$2632,4,FALSE)</f>
        <v>1793</v>
      </c>
      <c r="I818" t="s">
        <v>448</v>
      </c>
      <c r="K818" t="str">
        <f>VLOOKUP(TRIM(SUBSTITUTE(E818,CHAR(160),CHAR(32))),Metadata!B$1:H$2632,7,FALSE)</f>
        <v>theatre</v>
      </c>
      <c r="L818" t="s">
        <v>13224</v>
      </c>
      <c r="N818" t="str">
        <f>VLOOKUP(TRIM(SUBSTITUTE(E818,CHAR(160),CHAR(32))),Metadata!B$1:J$2632,9,FALSE)</f>
        <v>vers</v>
      </c>
      <c r="O818">
        <f>VLOOKUP(TRIM(SUBSTITUTE(E818,CHAR(160),CHAR(32))),Metadata!B$1:K$2632,10,FALSE)</f>
        <v>16120</v>
      </c>
      <c r="P818" s="8" t="s">
        <v>9129</v>
      </c>
      <c r="Q818">
        <v>109</v>
      </c>
      <c r="R818">
        <v>114</v>
      </c>
    </row>
    <row r="819" spans="1:18" hidden="1" x14ac:dyDescent="0.25">
      <c r="A819">
        <v>821</v>
      </c>
      <c r="B819" t="s">
        <v>4354</v>
      </c>
      <c r="C819" t="s">
        <v>160</v>
      </c>
      <c r="D819" t="s">
        <v>47</v>
      </c>
      <c r="E819" t="s">
        <v>8183</v>
      </c>
      <c r="F819" t="str">
        <f>VLOOKUP(TRIM(SUBSTITUTE(E819,CHAR(160),CHAR(32))),Metadata!B$1:C$2632,2,FALSE)</f>
        <v>Barthélemy, Jean-Jacques, 1716-1795.</v>
      </c>
      <c r="G819" t="str">
        <f>VLOOKUP(TRIM(SUBSTITUTE(E819,CHAR(160),CHAR(32))),Metadata!B$1:D$2632,3,FALSE)</f>
        <v>Voyage du jeune anacharsis</v>
      </c>
      <c r="H819">
        <f>VLOOKUP(TRIM(SUBSTITUTE(E819,CHAR(160),CHAR(32))),Metadata!B$1:E$2632,4,FALSE)</f>
        <v>1788</v>
      </c>
      <c r="I819" t="s">
        <v>448</v>
      </c>
      <c r="K819" t="str">
        <f>VLOOKUP(TRIM(SUBSTITUTE(E819,CHAR(160),CHAR(32))),Metadata!B$1:H$2632,7,FALSE)</f>
        <v>melanges litteraires</v>
      </c>
      <c r="L819" t="s">
        <v>4389</v>
      </c>
      <c r="N819" t="str">
        <f>VLOOKUP(TRIM(SUBSTITUTE(E819,CHAR(160),CHAR(32))),Metadata!B$1:J$2632,9,FALSE)</f>
        <v>prose</v>
      </c>
      <c r="O819">
        <f>VLOOKUP(TRIM(SUBSTITUTE(E819,CHAR(160),CHAR(32))),Metadata!B$1:K$2632,10,FALSE)</f>
        <v>539817</v>
      </c>
      <c r="P819" s="4" t="s">
        <v>10045</v>
      </c>
      <c r="Q819">
        <v>31</v>
      </c>
      <c r="R819">
        <v>36</v>
      </c>
    </row>
    <row r="820" spans="1:18" hidden="1" x14ac:dyDescent="0.25">
      <c r="A820">
        <v>822</v>
      </c>
      <c r="B820" t="s">
        <v>4354</v>
      </c>
      <c r="C820" t="s">
        <v>160</v>
      </c>
      <c r="D820" t="s">
        <v>47</v>
      </c>
      <c r="E820" t="s">
        <v>8391</v>
      </c>
      <c r="F820" t="str">
        <f>VLOOKUP(TRIM(SUBSTITUTE(E820,CHAR(160),CHAR(32))),Metadata!B$1:C$2632,2,FALSE)</f>
        <v>Saint-Pierre, Bernardin de, 1737-1814.</v>
      </c>
      <c r="G820" t="str">
        <f>VLOOKUP(TRIM(SUBSTITUTE(E820,CHAR(160),CHAR(32))),Metadata!B$1:D$2632,3,FALSE)</f>
        <v>Études de la nature, T. 3</v>
      </c>
      <c r="H820">
        <f>VLOOKUP(TRIM(SUBSTITUTE(E820,CHAR(160),CHAR(32))),Metadata!B$1:E$2632,4,FALSE)</f>
        <v>1784</v>
      </c>
      <c r="I820" t="s">
        <v>448</v>
      </c>
      <c r="K820" t="str">
        <f>VLOOKUP(TRIM(SUBSTITUTE(E820,CHAR(160),CHAR(32))),Metadata!B$1:H$2632,7,FALSE)</f>
        <v>traite ou essai</v>
      </c>
      <c r="L820" t="s">
        <v>4402</v>
      </c>
      <c r="N820" t="str">
        <f>VLOOKUP(TRIM(SUBSTITUTE(E820,CHAR(160),CHAR(32))),Metadata!B$1:J$2632,9,FALSE)</f>
        <v>prose</v>
      </c>
      <c r="O820">
        <f>VLOOKUP(TRIM(SUBSTITUTE(E820,CHAR(160),CHAR(32))),Metadata!B$1:K$2632,10,FALSE)</f>
        <v>115428</v>
      </c>
      <c r="P820" s="4" t="s">
        <v>12349</v>
      </c>
      <c r="Q820">
        <v>103</v>
      </c>
      <c r="R820">
        <v>108</v>
      </c>
    </row>
    <row r="821" spans="1:18" hidden="1" x14ac:dyDescent="0.25">
      <c r="A821">
        <v>823</v>
      </c>
      <c r="B821" t="s">
        <v>4354</v>
      </c>
      <c r="C821" t="s">
        <v>160</v>
      </c>
      <c r="D821" t="s">
        <v>47</v>
      </c>
      <c r="E821" t="s">
        <v>8250</v>
      </c>
      <c r="F821" t="str">
        <f>VLOOKUP(TRIM(SUBSTITUTE(E821,CHAR(160),CHAR(32))),Metadata!B$1:C$2632,2,FALSE)</f>
        <v>Duclos, Charles Pinot-, 1704-1772.</v>
      </c>
      <c r="G821" t="str">
        <f>VLOOKUP(TRIM(SUBSTITUTE(E821,CHAR(160),CHAR(32))),Metadata!B$1:D$2632,3,FALSE)</f>
        <v>Histoire de Louis XI</v>
      </c>
      <c r="H821">
        <f>VLOOKUP(TRIM(SUBSTITUTE(E821,CHAR(160),CHAR(32))),Metadata!B$1:E$2632,4,FALSE)</f>
        <v>1745</v>
      </c>
      <c r="I821" t="s">
        <v>448</v>
      </c>
      <c r="K821" t="str">
        <f>VLOOKUP(TRIM(SUBSTITUTE(E821,CHAR(160),CHAR(32))),Metadata!B$1:H$2632,7,FALSE)</f>
        <v>traite ou essai</v>
      </c>
      <c r="L821" t="s">
        <v>4402</v>
      </c>
      <c r="N821" t="str">
        <f>VLOOKUP(TRIM(SUBSTITUTE(E821,CHAR(160),CHAR(32))),Metadata!B$1:J$2632,9,FALSE)</f>
        <v>prose</v>
      </c>
      <c r="O821">
        <f>VLOOKUP(TRIM(SUBSTITUTE(E821,CHAR(160),CHAR(32))),Metadata!B$1:K$2632,10,FALSE)</f>
        <v>186795</v>
      </c>
      <c r="P821" s="4" t="s">
        <v>10046</v>
      </c>
      <c r="Q821">
        <v>103</v>
      </c>
      <c r="R821">
        <v>108</v>
      </c>
    </row>
    <row r="822" spans="1:18" hidden="1" x14ac:dyDescent="0.25">
      <c r="A822">
        <v>824</v>
      </c>
      <c r="B822" t="s">
        <v>4354</v>
      </c>
      <c r="C822" t="s">
        <v>160</v>
      </c>
      <c r="D822" t="s">
        <v>47</v>
      </c>
      <c r="E822" t="s">
        <v>8419</v>
      </c>
      <c r="F822" t="str">
        <f>VLOOKUP(TRIM(SUBSTITUTE(E822,CHAR(160),CHAR(32))),Metadata!B$1:C$2632,2,FALSE)</f>
        <v>Voltaire, 1694-1778.</v>
      </c>
      <c r="G822" t="str">
        <f>VLOOKUP(TRIM(SUBSTITUTE(E822,CHAR(160),CHAR(32))),Metadata!B$1:D$2632,3,FALSE)</f>
        <v>La bible enfin expliquée</v>
      </c>
      <c r="H822">
        <f>VLOOKUP(TRIM(SUBSTITUTE(E822,CHAR(160),CHAR(32))),Metadata!B$1:E$2632,4,FALSE)</f>
        <v>1776</v>
      </c>
      <c r="I822" t="s">
        <v>448</v>
      </c>
      <c r="K822" t="str">
        <f>VLOOKUP(TRIM(SUBSTITUTE(E822,CHAR(160),CHAR(32))),Metadata!B$1:H$2632,7,FALSE)</f>
        <v>traite ou essai</v>
      </c>
      <c r="L822" t="s">
        <v>4402</v>
      </c>
      <c r="N822" t="str">
        <f>VLOOKUP(TRIM(SUBSTITUTE(E822,CHAR(160),CHAR(32))),Metadata!B$1:J$2632,9,FALSE)</f>
        <v>prose</v>
      </c>
      <c r="O822">
        <f>VLOOKUP(TRIM(SUBSTITUTE(E822,CHAR(160),CHAR(32))),Metadata!B$1:K$2632,10,FALSE)</f>
        <v>167283</v>
      </c>
      <c r="P822" s="4" t="s">
        <v>10047</v>
      </c>
      <c r="Q822">
        <v>127</v>
      </c>
      <c r="R822">
        <v>132</v>
      </c>
    </row>
    <row r="823" spans="1:18" hidden="1" x14ac:dyDescent="0.25">
      <c r="A823">
        <v>825</v>
      </c>
      <c r="B823" t="s">
        <v>4354</v>
      </c>
      <c r="C823" t="s">
        <v>160</v>
      </c>
      <c r="D823" t="s">
        <v>47</v>
      </c>
      <c r="E823" t="s">
        <v>8276</v>
      </c>
      <c r="F823" t="str">
        <f>VLOOKUP(TRIM(SUBSTITUTE(E823,CHAR(160),CHAR(32))),Metadata!B$1:C$2632,2,FALSE)</f>
        <v>Helvétius, Claude Adrien, 1715-1771.</v>
      </c>
      <c r="G823" t="str">
        <f>VLOOKUP(TRIM(SUBSTITUTE(E823,CHAR(160),CHAR(32))),Metadata!B$1:D$2632,3,FALSE)</f>
        <v>De l'homme: de ses facultés intellectuelles et de son éducation</v>
      </c>
      <c r="H823">
        <f>VLOOKUP(TRIM(SUBSTITUTE(E823,CHAR(160),CHAR(32))),Metadata!B$1:E$2632,4,FALSE)</f>
        <v>1771</v>
      </c>
      <c r="I823" t="s">
        <v>448</v>
      </c>
      <c r="K823" t="str">
        <f>VLOOKUP(TRIM(SUBSTITUTE(E823,CHAR(160),CHAR(32))),Metadata!B$1:H$2632,7,FALSE)</f>
        <v>traite ou essai</v>
      </c>
      <c r="L823" t="s">
        <v>4402</v>
      </c>
      <c r="N823" t="str">
        <f>VLOOKUP(TRIM(SUBSTITUTE(E823,CHAR(160),CHAR(32))),Metadata!B$1:J$2632,9,FALSE)</f>
        <v>prose</v>
      </c>
      <c r="O823">
        <f>VLOOKUP(TRIM(SUBSTITUTE(E823,CHAR(160),CHAR(32))),Metadata!B$1:K$2632,10,FALSE)</f>
        <v>186613</v>
      </c>
      <c r="P823" s="4" t="s">
        <v>10048</v>
      </c>
      <c r="Q823">
        <v>48</v>
      </c>
      <c r="R823">
        <v>53</v>
      </c>
    </row>
    <row r="824" spans="1:18" hidden="1" x14ac:dyDescent="0.25">
      <c r="A824">
        <v>826</v>
      </c>
      <c r="B824" t="s">
        <v>4354</v>
      </c>
      <c r="C824" t="s">
        <v>160</v>
      </c>
      <c r="D824" t="s">
        <v>47</v>
      </c>
      <c r="E824" t="s">
        <v>8376</v>
      </c>
      <c r="F824" t="str">
        <f>VLOOKUP(TRIM(SUBSTITUTE(E824,CHAR(160),CHAR(32))),Metadata!B$1:C$2632,2,FALSE)</f>
        <v>Rollin, Charles, 1661-1741.</v>
      </c>
      <c r="G824" t="str">
        <f>VLOOKUP(TRIM(SUBSTITUTE(E824,CHAR(160),CHAR(32))),Metadata!B$1:D$2632,3,FALSE)</f>
        <v>Histoire ancien des Egyptiens. T. 5</v>
      </c>
      <c r="H824">
        <f>VLOOKUP(TRIM(SUBSTITUTE(E824,CHAR(160),CHAR(32))),Metadata!B$1:E$2632,4,FALSE)</f>
        <v>1738</v>
      </c>
      <c r="I824" t="s">
        <v>448</v>
      </c>
      <c r="K824" t="str">
        <f>VLOOKUP(TRIM(SUBSTITUTE(E824,CHAR(160),CHAR(32))),Metadata!B$1:H$2632,7,FALSE)</f>
        <v>traite ou essai</v>
      </c>
      <c r="L824" t="s">
        <v>4402</v>
      </c>
      <c r="N824" t="str">
        <f>VLOOKUP(TRIM(SUBSTITUTE(E824,CHAR(160),CHAR(32))),Metadata!B$1:J$2632,9,FALSE)</f>
        <v>prose</v>
      </c>
      <c r="O824">
        <f>VLOOKUP(TRIM(SUBSTITUTE(E824,CHAR(160),CHAR(32))),Metadata!B$1:K$2632,10,FALSE)</f>
        <v>128774</v>
      </c>
      <c r="P824" s="4" t="s">
        <v>10049</v>
      </c>
      <c r="Q824">
        <v>64</v>
      </c>
      <c r="R824">
        <v>69</v>
      </c>
    </row>
    <row r="825" spans="1:18" hidden="1" x14ac:dyDescent="0.25">
      <c r="A825">
        <v>827</v>
      </c>
      <c r="B825" t="s">
        <v>4354</v>
      </c>
      <c r="C825" t="s">
        <v>160</v>
      </c>
      <c r="D825" t="s">
        <v>47</v>
      </c>
      <c r="E825" t="s">
        <v>7894</v>
      </c>
      <c r="F825" t="str">
        <f>VLOOKUP(TRIM(SUBSTITUTE(E825,CHAR(160),CHAR(32))),Metadata!B$1:C$2632,2,FALSE)</f>
        <v>Michelet, Jules, 1798-1874.</v>
      </c>
      <c r="G825" t="str">
        <f>VLOOKUP(TRIM(SUBSTITUTE(E825,CHAR(160),CHAR(32))),Metadata!B$1:D$2632,3,FALSE)</f>
        <v>Histoire de France</v>
      </c>
      <c r="H825">
        <f>VLOOKUP(TRIM(SUBSTITUTE(E825,CHAR(160),CHAR(32))),Metadata!B$1:E$2632,4,FALSE)</f>
        <v>1893</v>
      </c>
      <c r="I825" t="s">
        <v>450</v>
      </c>
      <c r="K825" t="str">
        <f>VLOOKUP(TRIM(SUBSTITUTE(E825,CHAR(160),CHAR(32))),Metadata!B$1:H$2632,7,FALSE)</f>
        <v>traite</v>
      </c>
      <c r="L825" t="s">
        <v>4417</v>
      </c>
      <c r="N825" t="str">
        <f>VLOOKUP(TRIM(SUBSTITUTE(E825,CHAR(160),CHAR(32))),Metadata!B$1:J$2632,9,FALSE)</f>
        <v/>
      </c>
      <c r="O825">
        <f>VLOOKUP(TRIM(SUBSTITUTE(E825,CHAR(160),CHAR(32))),Metadata!B$1:K$2632,10,FALSE)</f>
        <v>119715</v>
      </c>
      <c r="P825" s="4" t="s">
        <v>12350</v>
      </c>
      <c r="Q825">
        <v>67</v>
      </c>
      <c r="R825">
        <v>72</v>
      </c>
    </row>
    <row r="826" spans="1:18" hidden="1" x14ac:dyDescent="0.25">
      <c r="A826">
        <v>828</v>
      </c>
      <c r="B826" t="s">
        <v>4354</v>
      </c>
      <c r="C826" t="s">
        <v>160</v>
      </c>
      <c r="D826" t="s">
        <v>47</v>
      </c>
      <c r="E826" t="s">
        <v>8515</v>
      </c>
      <c r="F826" t="str">
        <f>VLOOKUP(TRIM(SUBSTITUTE(E826,CHAR(160),CHAR(32))),Metadata!B$1:C$2632,2,FALSE)</f>
        <v>Erckmann, Emile, 1822-1899.</v>
      </c>
      <c r="G826" t="str">
        <f>VLOOKUP(TRIM(SUBSTITUTE(E826,CHAR(160),CHAR(32))),Metadata!B$1:D$2632,3,FALSE)</f>
        <v>Histoire d'un paysan</v>
      </c>
      <c r="H826">
        <f>VLOOKUP(TRIM(SUBSTITUTE(E826,CHAR(160),CHAR(32))),Metadata!B$1:E$2632,4,FALSE)</f>
        <v>1870</v>
      </c>
      <c r="I826" t="s">
        <v>450</v>
      </c>
      <c r="K826" t="str">
        <f>VLOOKUP(TRIM(SUBSTITUTE(E826,CHAR(160),CHAR(32))),Metadata!B$1:H$2632,7,FALSE)</f>
        <v>roman</v>
      </c>
      <c r="L826" t="s">
        <v>4378</v>
      </c>
      <c r="N826" t="str">
        <f>VLOOKUP(TRIM(SUBSTITUTE(E826,CHAR(160),CHAR(32))),Metadata!B$1:J$2632,9,FALSE)</f>
        <v>prose</v>
      </c>
      <c r="O826">
        <f>VLOOKUP(TRIM(SUBSTITUTE(E826,CHAR(160),CHAR(32))),Metadata!B$1:K$2632,10,FALSE)</f>
        <v>319455</v>
      </c>
      <c r="P826" s="4" t="s">
        <v>10050</v>
      </c>
      <c r="Q826">
        <v>310</v>
      </c>
      <c r="R826">
        <v>315</v>
      </c>
    </row>
    <row r="827" spans="1:18" hidden="1" x14ac:dyDescent="0.25">
      <c r="A827">
        <v>829</v>
      </c>
      <c r="B827" t="s">
        <v>4354</v>
      </c>
      <c r="C827" t="s">
        <v>160</v>
      </c>
      <c r="D827" t="s">
        <v>47</v>
      </c>
      <c r="E827" t="s">
        <v>8615</v>
      </c>
      <c r="F827" t="str">
        <f>VLOOKUP(TRIM(SUBSTITUTE(E827,CHAR(160),CHAR(32))),Metadata!B$1:C$2632,2,FALSE)</f>
        <v>Michelet, Jules, 1798-1874.</v>
      </c>
      <c r="G827" t="str">
        <f>VLOOKUP(TRIM(SUBSTITUTE(E827,CHAR(160),CHAR(32))),Metadata!B$1:D$2632,3,FALSE)</f>
        <v>Histoire romaine</v>
      </c>
      <c r="H827">
        <f>VLOOKUP(TRIM(SUBSTITUTE(E827,CHAR(160),CHAR(32))),Metadata!B$1:E$2632,4,FALSE)</f>
        <v>1831</v>
      </c>
      <c r="I827" t="s">
        <v>450</v>
      </c>
      <c r="K827" t="str">
        <f>VLOOKUP(TRIM(SUBSTITUTE(E827,CHAR(160),CHAR(32))),Metadata!B$1:H$2632,7,FALSE)</f>
        <v>traite ou essai</v>
      </c>
      <c r="L827" t="s">
        <v>4402</v>
      </c>
      <c r="N827" t="str">
        <f>VLOOKUP(TRIM(SUBSTITUTE(E827,CHAR(160),CHAR(32))),Metadata!B$1:J$2632,9,FALSE)</f>
        <v>prose</v>
      </c>
      <c r="O827">
        <f>VLOOKUP(TRIM(SUBSTITUTE(E827,CHAR(160),CHAR(32))),Metadata!B$1:K$2632,10,FALSE)</f>
        <v>123263</v>
      </c>
      <c r="P827" s="4" t="s">
        <v>12351</v>
      </c>
      <c r="Q827">
        <v>151</v>
      </c>
      <c r="R827">
        <v>156</v>
      </c>
    </row>
    <row r="828" spans="1:18" hidden="1" x14ac:dyDescent="0.25">
      <c r="A828">
        <v>830</v>
      </c>
      <c r="B828" t="s">
        <v>4354</v>
      </c>
      <c r="C828" t="s">
        <v>160</v>
      </c>
      <c r="D828" t="s">
        <v>47</v>
      </c>
      <c r="E828" t="s">
        <v>8109</v>
      </c>
      <c r="F828" t="str">
        <f>VLOOKUP(TRIM(SUBSTITUTE(E828,CHAR(160),CHAR(32))),Metadata!B$1:C$2632,2,FALSE)</f>
        <v>Montchrestien, Antoine de, ca. 1575-1621.</v>
      </c>
      <c r="G828" t="str">
        <f>VLOOKUP(TRIM(SUBSTITUTE(E828,CHAR(160),CHAR(32))),Metadata!B$1:D$2632,3,FALSE)</f>
        <v>Traicté de l'Oeconomie politique: dedié en 1615 au roy et à la reyne mere du roy</v>
      </c>
      <c r="H828">
        <f>VLOOKUP(TRIM(SUBSTITUTE(E828,CHAR(160),CHAR(32))),Metadata!B$1:E$2632,4,FALSE)</f>
        <v>1615</v>
      </c>
      <c r="I828" t="s">
        <v>450</v>
      </c>
      <c r="K828" t="str">
        <f>VLOOKUP(TRIM(SUBSTITUTE(E828,CHAR(160),CHAR(32))),Metadata!B$1:H$2632,7,FALSE)</f>
        <v>traite ou essai</v>
      </c>
      <c r="L828" t="s">
        <v>4402</v>
      </c>
      <c r="N828" t="str">
        <f>VLOOKUP(TRIM(SUBSTITUTE(E828,CHAR(160),CHAR(32))),Metadata!B$1:J$2632,9,FALSE)</f>
        <v>prose</v>
      </c>
      <c r="O828">
        <f>VLOOKUP(TRIM(SUBSTITUTE(E828,CHAR(160),CHAR(32))),Metadata!B$1:K$2632,10,FALSE)</f>
        <v>92941</v>
      </c>
      <c r="P828" s="4" t="s">
        <v>10051</v>
      </c>
      <c r="Q828">
        <v>74</v>
      </c>
      <c r="R828">
        <v>79</v>
      </c>
    </row>
    <row r="829" spans="1:18" hidden="1" x14ac:dyDescent="0.25">
      <c r="A829">
        <v>831</v>
      </c>
      <c r="B829" t="s">
        <v>4354</v>
      </c>
      <c r="C829" t="s">
        <v>160</v>
      </c>
      <c r="D829" t="s">
        <v>47</v>
      </c>
      <c r="E829" t="s">
        <v>8691</v>
      </c>
      <c r="F829" t="str">
        <f>VLOOKUP(TRIM(SUBSTITUTE(E829,CHAR(160),CHAR(32))),Metadata!B$1:C$2632,2,FALSE)</f>
        <v>Tristan, Flora, 1803-1844.</v>
      </c>
      <c r="G829" t="str">
        <f>VLOOKUP(TRIM(SUBSTITUTE(E829,CHAR(160),CHAR(32))),Metadata!B$1:D$2632,3,FALSE)</f>
        <v>Le Tour de France: État actuel de la classe ouvrière sous l'aspect moral, intellectuel et matériel II</v>
      </c>
      <c r="H829">
        <f>VLOOKUP(TRIM(SUBSTITUTE(E829,CHAR(160),CHAR(32))),Metadata!B$1:E$2632,4,FALSE)</f>
        <v>1843</v>
      </c>
      <c r="I829" t="s">
        <v>450</v>
      </c>
      <c r="K829" t="str">
        <f>VLOOKUP(TRIM(SUBSTITUTE(E829,CHAR(160),CHAR(32))),Metadata!B$1:H$2632,7,FALSE)</f>
        <v>recit de voyage</v>
      </c>
      <c r="L829" t="s">
        <v>4870</v>
      </c>
      <c r="N829" t="str">
        <f>VLOOKUP(TRIM(SUBSTITUTE(E829,CHAR(160),CHAR(32))),Metadata!B$1:J$2632,9,FALSE)</f>
        <v/>
      </c>
      <c r="O829">
        <f>VLOOKUP(TRIM(SUBSTITUTE(E829,CHAR(160),CHAR(32))),Metadata!B$1:K$2632,10,FALSE)</f>
        <v>71793</v>
      </c>
      <c r="P829" s="4" t="s">
        <v>10052</v>
      </c>
      <c r="Q829">
        <v>183</v>
      </c>
      <c r="R829">
        <v>188</v>
      </c>
    </row>
    <row r="830" spans="1:18" hidden="1" x14ac:dyDescent="0.25">
      <c r="A830">
        <v>832</v>
      </c>
      <c r="B830" t="s">
        <v>4354</v>
      </c>
      <c r="C830" t="s">
        <v>160</v>
      </c>
      <c r="D830" t="s">
        <v>47</v>
      </c>
      <c r="E830" t="s">
        <v>7894</v>
      </c>
      <c r="F830" t="str">
        <f>VLOOKUP(TRIM(SUBSTITUTE(E830,CHAR(160),CHAR(32))),Metadata!B$1:C$2632,2,FALSE)</f>
        <v>Michelet, Jules, 1798-1874.</v>
      </c>
      <c r="G830" t="str">
        <f>VLOOKUP(TRIM(SUBSTITUTE(E830,CHAR(160),CHAR(32))),Metadata!B$1:D$2632,3,FALSE)</f>
        <v>Histoire de France</v>
      </c>
      <c r="H830">
        <f>VLOOKUP(TRIM(SUBSTITUTE(E830,CHAR(160),CHAR(32))),Metadata!B$1:E$2632,4,FALSE)</f>
        <v>1893</v>
      </c>
      <c r="I830" t="s">
        <v>450</v>
      </c>
      <c r="K830" t="str">
        <f>VLOOKUP(TRIM(SUBSTITUTE(E830,CHAR(160),CHAR(32))),Metadata!B$1:H$2632,7,FALSE)</f>
        <v>traite</v>
      </c>
      <c r="L830" t="s">
        <v>4417</v>
      </c>
      <c r="N830" t="str">
        <f>VLOOKUP(TRIM(SUBSTITUTE(E830,CHAR(160),CHAR(32))),Metadata!B$1:J$2632,9,FALSE)</f>
        <v/>
      </c>
      <c r="O830">
        <f>VLOOKUP(TRIM(SUBSTITUTE(E830,CHAR(160),CHAR(32))),Metadata!B$1:K$2632,10,FALSE)</f>
        <v>119715</v>
      </c>
      <c r="P830" s="4" t="s">
        <v>9130</v>
      </c>
      <c r="Q830">
        <v>115</v>
      </c>
      <c r="R830">
        <v>120</v>
      </c>
    </row>
    <row r="831" spans="1:18" hidden="1" x14ac:dyDescent="0.25">
      <c r="A831">
        <v>833</v>
      </c>
      <c r="B831" t="s">
        <v>4354</v>
      </c>
      <c r="C831" t="s">
        <v>160</v>
      </c>
      <c r="D831" t="s">
        <v>47</v>
      </c>
      <c r="E831" t="s">
        <v>8558</v>
      </c>
      <c r="F831" t="str">
        <f>VLOOKUP(TRIM(SUBSTITUTE(E831,CHAR(160),CHAR(32))),Metadata!B$1:C$2632,2,FALSE)</f>
        <v>Goncourt, Edmond de, 1822-1896.</v>
      </c>
      <c r="G831" t="str">
        <f>VLOOKUP(TRIM(SUBSTITUTE(E831,CHAR(160),CHAR(32))),Metadata!B$1:D$2632,3,FALSE)</f>
        <v>Charles Demailly</v>
      </c>
      <c r="H831">
        <f>VLOOKUP(TRIM(SUBSTITUTE(E831,CHAR(160),CHAR(32))),Metadata!B$1:E$2632,4,FALSE)</f>
        <v>1860</v>
      </c>
      <c r="I831" t="s">
        <v>450</v>
      </c>
      <c r="K831" t="str">
        <f>VLOOKUP(TRIM(SUBSTITUTE(E831,CHAR(160),CHAR(32))),Metadata!B$1:H$2632,7,FALSE)</f>
        <v>roman</v>
      </c>
      <c r="L831" t="s">
        <v>4378</v>
      </c>
      <c r="N831" t="str">
        <f>VLOOKUP(TRIM(SUBSTITUTE(E831,CHAR(160),CHAR(32))),Metadata!B$1:J$2632,9,FALSE)</f>
        <v>prose</v>
      </c>
      <c r="O831">
        <f>VLOOKUP(TRIM(SUBSTITUTE(E831,CHAR(160),CHAR(32))),Metadata!B$1:K$2632,10,FALSE)</f>
        <v>119192</v>
      </c>
      <c r="P831" s="4" t="s">
        <v>10053</v>
      </c>
      <c r="Q831">
        <v>110</v>
      </c>
      <c r="R831">
        <v>115</v>
      </c>
    </row>
    <row r="832" spans="1:18" hidden="1" x14ac:dyDescent="0.25">
      <c r="A832">
        <v>834</v>
      </c>
      <c r="B832" t="s">
        <v>4354</v>
      </c>
      <c r="C832" t="s">
        <v>160</v>
      </c>
      <c r="D832" t="s">
        <v>47</v>
      </c>
      <c r="E832" t="s">
        <v>8648</v>
      </c>
      <c r="F832" t="str">
        <f>VLOOKUP(TRIM(SUBSTITUTE(E832,CHAR(160),CHAR(32))),Metadata!B$1:C$2632,2,FALSE)</f>
        <v>Reybaud, Louis, 1799-1879.</v>
      </c>
      <c r="G832" t="str">
        <f>VLOOKUP(TRIM(SUBSTITUTE(E832,CHAR(160),CHAR(32))),Metadata!B$1:D$2632,3,FALSE)</f>
        <v>Jérôme Paturot à la recherche d'une position sociale</v>
      </c>
      <c r="H832">
        <f>VLOOKUP(TRIM(SUBSTITUTE(E832,CHAR(160),CHAR(32))),Metadata!B$1:E$2632,4,FALSE)</f>
        <v>1842</v>
      </c>
      <c r="I832" t="s">
        <v>450</v>
      </c>
      <c r="K832" t="str">
        <f>VLOOKUP(TRIM(SUBSTITUTE(E832,CHAR(160),CHAR(32))),Metadata!B$1:H$2632,7,FALSE)</f>
        <v>roman</v>
      </c>
      <c r="L832" t="s">
        <v>4378</v>
      </c>
      <c r="N832" t="str">
        <f>VLOOKUP(TRIM(SUBSTITUTE(E832,CHAR(160),CHAR(32))),Metadata!B$1:J$2632,9,FALSE)</f>
        <v>prose</v>
      </c>
      <c r="O832">
        <f>VLOOKUP(TRIM(SUBSTITUTE(E832,CHAR(160),CHAR(32))),Metadata!B$1:K$2632,10,FALSE)</f>
        <v>143726</v>
      </c>
      <c r="P832" s="4" t="s">
        <v>10054</v>
      </c>
      <c r="Q832">
        <v>83</v>
      </c>
      <c r="R832">
        <v>88</v>
      </c>
    </row>
    <row r="833" spans="1:18" hidden="1" x14ac:dyDescent="0.25">
      <c r="A833">
        <v>835</v>
      </c>
      <c r="B833" t="s">
        <v>4354</v>
      </c>
      <c r="C833" t="s">
        <v>160</v>
      </c>
      <c r="D833" t="s">
        <v>47</v>
      </c>
      <c r="E833" t="s">
        <v>8594</v>
      </c>
      <c r="F833" t="str">
        <f>VLOOKUP(TRIM(SUBSTITUTE(E833,CHAR(160),CHAR(32))),Metadata!B$1:C$2632,2,FALSE)</f>
        <v>Las Cases, Emmanuel-Auguste-Dieudonné, comte de, 1766-1842.</v>
      </c>
      <c r="G833" t="str">
        <f>VLOOKUP(TRIM(SUBSTITUTE(E833,CHAR(160),CHAR(32))),Metadata!B$1:D$2632,3,FALSE)</f>
        <v>Le mémorial de Sainte-Hélène.</v>
      </c>
      <c r="H833">
        <f>VLOOKUP(TRIM(SUBSTITUTE(E833,CHAR(160),CHAR(32))),Metadata!B$1:E$2632,4,FALSE)</f>
        <v>1823</v>
      </c>
      <c r="I833" t="s">
        <v>450</v>
      </c>
      <c r="K833" t="str">
        <f>VLOOKUP(TRIM(SUBSTITUTE(E833,CHAR(160),CHAR(32))),Metadata!B$1:H$2632,7,FALSE)</f>
        <v>memoires</v>
      </c>
      <c r="L833" t="s">
        <v>4481</v>
      </c>
      <c r="N833" t="str">
        <f>VLOOKUP(TRIM(SUBSTITUTE(E833,CHAR(160),CHAR(32))),Metadata!B$1:J$2632,9,FALSE)</f>
        <v>prose</v>
      </c>
      <c r="O833">
        <f>VLOOKUP(TRIM(SUBSTITUTE(E833,CHAR(160),CHAR(32))),Metadata!B$1:K$2632,10,FALSE)</f>
        <v>643639</v>
      </c>
      <c r="P833" s="4" t="s">
        <v>10055</v>
      </c>
      <c r="Q833">
        <v>82</v>
      </c>
      <c r="R833">
        <v>87</v>
      </c>
    </row>
    <row r="834" spans="1:18" hidden="1" x14ac:dyDescent="0.25">
      <c r="A834">
        <v>836</v>
      </c>
      <c r="B834" t="s">
        <v>4354</v>
      </c>
      <c r="C834" t="s">
        <v>160</v>
      </c>
      <c r="D834" t="s">
        <v>47</v>
      </c>
      <c r="E834" t="s">
        <v>8634</v>
      </c>
      <c r="F834" t="str">
        <f>VLOOKUP(TRIM(SUBSTITUTE(E834,CHAR(160),CHAR(32))),Metadata!B$1:C$2632,2,FALSE)</f>
        <v>Picavet, François, 1851-1921.</v>
      </c>
      <c r="G834" t="str">
        <f>VLOOKUP(TRIM(SUBSTITUTE(E834,CHAR(160),CHAR(32))),Metadata!B$1:D$2632,3,FALSE)</f>
        <v>Les idéologues, 2.</v>
      </c>
      <c r="H834">
        <f>VLOOKUP(TRIM(SUBSTITUTE(E834,CHAR(160),CHAR(32))),Metadata!B$1:E$2632,4,FALSE)</f>
        <v>1891</v>
      </c>
      <c r="I834" t="s">
        <v>450</v>
      </c>
      <c r="K834" t="str">
        <f>VLOOKUP(TRIM(SUBSTITUTE(E834,CHAR(160),CHAR(32))),Metadata!B$1:H$2632,7,FALSE)</f>
        <v>traite</v>
      </c>
      <c r="L834" t="s">
        <v>4417</v>
      </c>
      <c r="N834" t="str">
        <f>VLOOKUP(TRIM(SUBSTITUTE(E834,CHAR(160),CHAR(32))),Metadata!B$1:J$2632,9,FALSE)</f>
        <v/>
      </c>
      <c r="O834">
        <f>VLOOKUP(TRIM(SUBSTITUTE(E834,CHAR(160),CHAR(32))),Metadata!B$1:K$2632,10,FALSE)</f>
        <v>79535</v>
      </c>
      <c r="P834" s="4" t="s">
        <v>10056</v>
      </c>
      <c r="Q834">
        <v>252</v>
      </c>
      <c r="R834">
        <v>257</v>
      </c>
    </row>
    <row r="835" spans="1:18" hidden="1" x14ac:dyDescent="0.25">
      <c r="A835">
        <v>837</v>
      </c>
      <c r="B835" t="s">
        <v>4354</v>
      </c>
      <c r="C835" t="s">
        <v>160</v>
      </c>
      <c r="D835" t="s">
        <v>47</v>
      </c>
      <c r="E835" t="s">
        <v>6313</v>
      </c>
      <c r="F835" t="str">
        <f>VLOOKUP(TRIM(SUBSTITUTE(E835,CHAR(160),CHAR(32))),Metadata!B$1:C$2632,2,FALSE)</f>
        <v>Gaberel, J.</v>
      </c>
      <c r="G835" t="str">
        <f>VLOOKUP(TRIM(SUBSTITUTE(E835,CHAR(160),CHAR(32))),Metadata!B$1:D$2632,3,FALSE)</f>
        <v>Voltaire et les Genèvois</v>
      </c>
      <c r="H835">
        <f>VLOOKUP(TRIM(SUBSTITUTE(E835,CHAR(160),CHAR(32))),Metadata!B$1:E$2632,4,FALSE)</f>
        <v>1857</v>
      </c>
      <c r="I835" t="s">
        <v>450</v>
      </c>
      <c r="K835" t="str">
        <f>VLOOKUP(TRIM(SUBSTITUTE(E835,CHAR(160),CHAR(32))),Metadata!B$1:H$2632,7,FALSE)</f>
        <v>traite</v>
      </c>
      <c r="L835" t="s">
        <v>4417</v>
      </c>
      <c r="N835" t="str">
        <f>VLOOKUP(TRIM(SUBSTITUTE(E835,CHAR(160),CHAR(32))),Metadata!B$1:J$2632,9,FALSE)</f>
        <v/>
      </c>
      <c r="O835">
        <f>VLOOKUP(TRIM(SUBSTITUTE(E835,CHAR(160),CHAR(32))),Metadata!B$1:K$2632,10,FALSE)</f>
        <v>46692</v>
      </c>
      <c r="P835" s="4" t="s">
        <v>10057</v>
      </c>
      <c r="Q835">
        <v>155</v>
      </c>
      <c r="R835">
        <v>160</v>
      </c>
    </row>
    <row r="836" spans="1:18" hidden="1" x14ac:dyDescent="0.25">
      <c r="A836">
        <v>838</v>
      </c>
      <c r="B836" t="s">
        <v>4354</v>
      </c>
      <c r="C836" t="s">
        <v>160</v>
      </c>
      <c r="D836" t="s">
        <v>47</v>
      </c>
      <c r="E836" t="s">
        <v>8478</v>
      </c>
      <c r="F836" t="str">
        <f>VLOOKUP(TRIM(SUBSTITUTE(E836,CHAR(160),CHAR(32))),Metadata!B$1:C$2632,2,FALSE)</f>
        <v>Delécluze, E. J. (Etienne Jean), 1781-1863.</v>
      </c>
      <c r="G836" t="str">
        <f>VLOOKUP(TRIM(SUBSTITUTE(E836,CHAR(160),CHAR(32))),Metadata!B$1:D$2632,3,FALSE)</f>
        <v>Journal</v>
      </c>
      <c r="H836">
        <f>VLOOKUP(TRIM(SUBSTITUTE(E836,CHAR(160),CHAR(32))),Metadata!B$1:E$2632,4,FALSE)</f>
        <v>1828</v>
      </c>
      <c r="I836" t="s">
        <v>450</v>
      </c>
      <c r="K836" t="str">
        <f>VLOOKUP(TRIM(SUBSTITUTE(E836,CHAR(160),CHAR(32))),Metadata!B$1:H$2632,7,FALSE)</f>
        <v>memoires</v>
      </c>
      <c r="L836" t="s">
        <v>4481</v>
      </c>
      <c r="N836" t="str">
        <f>VLOOKUP(TRIM(SUBSTITUTE(E836,CHAR(160),CHAR(32))),Metadata!B$1:J$2632,9,FALSE)</f>
        <v>prose</v>
      </c>
      <c r="O836">
        <f>VLOOKUP(TRIM(SUBSTITUTE(E836,CHAR(160),CHAR(32))),Metadata!B$1:K$2632,10,FALSE)</f>
        <v>171446</v>
      </c>
      <c r="P836" s="4" t="s">
        <v>10058</v>
      </c>
      <c r="Q836">
        <v>80</v>
      </c>
      <c r="R836">
        <v>85</v>
      </c>
    </row>
    <row r="837" spans="1:18" hidden="1" x14ac:dyDescent="0.25">
      <c r="A837">
        <v>839</v>
      </c>
      <c r="B837" t="s">
        <v>4354</v>
      </c>
      <c r="C837" t="s">
        <v>160</v>
      </c>
      <c r="D837" t="s">
        <v>47</v>
      </c>
      <c r="E837" t="s">
        <v>7894</v>
      </c>
      <c r="F837" t="str">
        <f>VLOOKUP(TRIM(SUBSTITUTE(E837,CHAR(160),CHAR(32))),Metadata!B$1:C$2632,2,FALSE)</f>
        <v>Michelet, Jules, 1798-1874.</v>
      </c>
      <c r="G837" t="str">
        <f>VLOOKUP(TRIM(SUBSTITUTE(E837,CHAR(160),CHAR(32))),Metadata!B$1:D$2632,3,FALSE)</f>
        <v>Histoire de France</v>
      </c>
      <c r="H837">
        <f>VLOOKUP(TRIM(SUBSTITUTE(E837,CHAR(160),CHAR(32))),Metadata!B$1:E$2632,4,FALSE)</f>
        <v>1893</v>
      </c>
      <c r="I837" t="s">
        <v>450</v>
      </c>
      <c r="K837" t="str">
        <f>VLOOKUP(TRIM(SUBSTITUTE(E837,CHAR(160),CHAR(32))),Metadata!B$1:H$2632,7,FALSE)</f>
        <v>traite</v>
      </c>
      <c r="L837" t="s">
        <v>4417</v>
      </c>
      <c r="N837" t="str">
        <f>VLOOKUP(TRIM(SUBSTITUTE(E837,CHAR(160),CHAR(32))),Metadata!B$1:J$2632,9,FALSE)</f>
        <v/>
      </c>
      <c r="O837">
        <f>VLOOKUP(TRIM(SUBSTITUTE(E837,CHAR(160),CHAR(32))),Metadata!B$1:K$2632,10,FALSE)</f>
        <v>119715</v>
      </c>
      <c r="P837" s="4" t="s">
        <v>10059</v>
      </c>
      <c r="Q837">
        <v>124</v>
      </c>
      <c r="R837">
        <v>130</v>
      </c>
    </row>
    <row r="838" spans="1:18" hidden="1" x14ac:dyDescent="0.25">
      <c r="A838">
        <v>840</v>
      </c>
      <c r="B838" t="s">
        <v>4354</v>
      </c>
      <c r="C838" t="s">
        <v>160</v>
      </c>
      <c r="D838" t="s">
        <v>47</v>
      </c>
      <c r="E838" t="s">
        <v>8717</v>
      </c>
      <c r="F838" t="str">
        <f>VLOOKUP(TRIM(SUBSTITUTE(E838,CHAR(160),CHAR(32))),Metadata!B$1:C$2632,2,FALSE)</f>
        <v>Zola, Emile, 1840-1902.</v>
      </c>
      <c r="G838" t="str">
        <f>VLOOKUP(TRIM(SUBSTITUTE(E838,CHAR(160),CHAR(32))),Metadata!B$1:D$2632,3,FALSE)</f>
        <v>L'argent</v>
      </c>
      <c r="H838">
        <f>VLOOKUP(TRIM(SUBSTITUTE(E838,CHAR(160),CHAR(32))),Metadata!B$1:E$2632,4,FALSE)</f>
        <v>1891</v>
      </c>
      <c r="I838" t="s">
        <v>450</v>
      </c>
      <c r="K838" t="str">
        <f>VLOOKUP(TRIM(SUBSTITUTE(E838,CHAR(160),CHAR(32))),Metadata!B$1:H$2632,7,FALSE)</f>
        <v>roman</v>
      </c>
      <c r="L838" t="s">
        <v>4378</v>
      </c>
      <c r="N838" t="str">
        <f>VLOOKUP(TRIM(SUBSTITUTE(E838,CHAR(160),CHAR(32))),Metadata!B$1:J$2632,9,FALSE)</f>
        <v>prose</v>
      </c>
      <c r="O838">
        <f>VLOOKUP(TRIM(SUBSTITUTE(E838,CHAR(160),CHAR(32))),Metadata!B$1:K$2632,10,FALSE)</f>
        <v>154835</v>
      </c>
      <c r="P838" s="4" t="s">
        <v>9131</v>
      </c>
      <c r="Q838">
        <v>99</v>
      </c>
      <c r="R838">
        <v>104</v>
      </c>
    </row>
    <row r="839" spans="1:18" hidden="1" x14ac:dyDescent="0.25">
      <c r="A839">
        <v>841</v>
      </c>
      <c r="B839" t="s">
        <v>4354</v>
      </c>
      <c r="C839" t="s">
        <v>160</v>
      </c>
      <c r="D839" t="s">
        <v>47</v>
      </c>
      <c r="E839" t="s">
        <v>8595</v>
      </c>
      <c r="F839" t="str">
        <f>VLOOKUP(TRIM(SUBSTITUTE(E839,CHAR(160),CHAR(32))),Metadata!B$1:C$2632,2,FALSE)</f>
        <v>Lemercier, Népomucène-Louis, 1771-1840.</v>
      </c>
      <c r="G839" t="str">
        <f>VLOOKUP(TRIM(SUBSTITUTE(E839,CHAR(160),CHAR(32))),Metadata!B$1:D$2632,3,FALSE)</f>
        <v>Pinto: ou, la journée d'une conspiration: comédie historique en cinq actes et en prose</v>
      </c>
      <c r="H839">
        <f>VLOOKUP(TRIM(SUBSTITUTE(E839,CHAR(160),CHAR(32))),Metadata!B$1:E$2632,4,FALSE)</f>
        <v>1800</v>
      </c>
      <c r="I839" t="s">
        <v>450</v>
      </c>
      <c r="K839" t="str">
        <f>VLOOKUP(TRIM(SUBSTITUTE(E839,CHAR(160),CHAR(32))),Metadata!B$1:H$2632,7,FALSE)</f>
        <v>theatre</v>
      </c>
      <c r="L839" t="s">
        <v>4472</v>
      </c>
      <c r="N839" t="str">
        <f>VLOOKUP(TRIM(SUBSTITUTE(E839,CHAR(160),CHAR(32))),Metadata!B$1:J$2632,9,FALSE)</f>
        <v>prose</v>
      </c>
      <c r="O839">
        <f>VLOOKUP(TRIM(SUBSTITUTE(E839,CHAR(160),CHAR(32))),Metadata!B$1:K$2632,10,FALSE)</f>
        <v>24791</v>
      </c>
      <c r="P839" s="4" t="s">
        <v>9132</v>
      </c>
      <c r="Q839">
        <v>83</v>
      </c>
      <c r="R839">
        <v>88</v>
      </c>
    </row>
    <row r="840" spans="1:18" hidden="1" x14ac:dyDescent="0.25">
      <c r="A840">
        <v>842</v>
      </c>
      <c r="B840" t="s">
        <v>4354</v>
      </c>
      <c r="C840" t="s">
        <v>160</v>
      </c>
      <c r="D840" t="s">
        <v>47</v>
      </c>
      <c r="E840" t="s">
        <v>8480</v>
      </c>
      <c r="F840" t="str">
        <f>VLOOKUP(TRIM(SUBSTITUTE(E840,CHAR(160),CHAR(32))),Metadata!B$1:C$2632,2,FALSE)</f>
        <v>Destutt de Tracy, Antoine Louis Claude, comte, 1754-1836.</v>
      </c>
      <c r="G840" t="str">
        <f>VLOOKUP(TRIM(SUBSTITUTE(E840,CHAR(160),CHAR(32))),Metadata!B$1:D$2632,3,FALSE)</f>
        <v>Commentaire sur l'Esprit des lois de Montesquieu</v>
      </c>
      <c r="H840">
        <f>VLOOKUP(TRIM(SUBSTITUTE(E840,CHAR(160),CHAR(32))),Metadata!B$1:E$2632,4,FALSE)</f>
        <v>1807</v>
      </c>
      <c r="I840" t="s">
        <v>450</v>
      </c>
      <c r="K840" t="str">
        <f>VLOOKUP(TRIM(SUBSTITUTE(E840,CHAR(160),CHAR(32))),Metadata!B$1:H$2632,7,FALSE)</f>
        <v>traite ou essai</v>
      </c>
      <c r="L840" t="s">
        <v>4402</v>
      </c>
      <c r="N840" t="str">
        <f>VLOOKUP(TRIM(SUBSTITUTE(E840,CHAR(160),CHAR(32))),Metadata!B$1:J$2632,9,FALSE)</f>
        <v>prose</v>
      </c>
      <c r="O840">
        <f>VLOOKUP(TRIM(SUBSTITUTE(E840,CHAR(160),CHAR(32))),Metadata!B$1:K$2632,10,FALSE)</f>
        <v>83222</v>
      </c>
      <c r="P840" s="4" t="s">
        <v>10060</v>
      </c>
      <c r="Q840">
        <v>276</v>
      </c>
      <c r="R840">
        <v>281</v>
      </c>
    </row>
    <row r="841" spans="1:18" hidden="1" x14ac:dyDescent="0.25">
      <c r="A841">
        <v>843</v>
      </c>
      <c r="B841" t="s">
        <v>4354</v>
      </c>
      <c r="C841" t="s">
        <v>160</v>
      </c>
      <c r="D841" t="s">
        <v>47</v>
      </c>
      <c r="E841" t="s">
        <v>5790</v>
      </c>
      <c r="F841" t="str">
        <f>VLOOKUP(TRIM(SUBSTITUTE(E841,CHAR(160),CHAR(32))),Metadata!B$1:C$2632,2,FALSE)</f>
        <v>Rabaut, Jean-Paul, 1743-1793.</v>
      </c>
      <c r="G841" t="str">
        <f>VLOOKUP(TRIM(SUBSTITUTE(E841,CHAR(160),CHAR(32))),Metadata!B$1:D$2632,3,FALSE)</f>
        <v>PRÉCIS HISTORIQUE DE LA RÉVOLUTION FRANÇAISE</v>
      </c>
      <c r="H841">
        <f>VLOOKUP(TRIM(SUBSTITUTE(E841,CHAR(160),CHAR(32))),Metadata!B$1:E$2632,4,FALSE)</f>
        <v>1807</v>
      </c>
      <c r="I841" t="s">
        <v>450</v>
      </c>
      <c r="K841" t="str">
        <f>VLOOKUP(TRIM(SUBSTITUTE(E841,CHAR(160),CHAR(32))),Metadata!B$1:H$2632,7,FALSE)</f>
        <v>traite</v>
      </c>
      <c r="L841" t="s">
        <v>4417</v>
      </c>
      <c r="N841" t="str">
        <f>VLOOKUP(TRIM(SUBSTITUTE(E841,CHAR(160),CHAR(32))),Metadata!B$1:J$2632,9,FALSE)</f>
        <v/>
      </c>
      <c r="O841">
        <f>VLOOKUP(TRIM(SUBSTITUTE(E841,CHAR(160),CHAR(32))),Metadata!B$1:K$2632,10,FALSE)</f>
        <v>69845</v>
      </c>
      <c r="P841" s="4" t="s">
        <v>10061</v>
      </c>
      <c r="Q841">
        <v>100</v>
      </c>
      <c r="R841">
        <v>105</v>
      </c>
    </row>
    <row r="842" spans="1:18" hidden="1" x14ac:dyDescent="0.25">
      <c r="A842">
        <v>844</v>
      </c>
      <c r="B842" t="s">
        <v>4354</v>
      </c>
      <c r="C842" t="s">
        <v>160</v>
      </c>
      <c r="D842" t="s">
        <v>47</v>
      </c>
      <c r="E842" t="s">
        <v>8543</v>
      </c>
      <c r="F842" t="str">
        <f>VLOOKUP(TRIM(SUBSTITUTE(E842,CHAR(160),CHAR(32))),Metadata!B$1:C$2632,2,FALSE)</f>
        <v>Gautier, Judith, 1845-1917.</v>
      </c>
      <c r="G842" t="str">
        <f>VLOOKUP(TRIM(SUBSTITUTE(E842,CHAR(160),CHAR(32))),Metadata!B$1:D$2632,3,FALSE)</f>
        <v>La conquête du paradis (tome 1)</v>
      </c>
      <c r="H842">
        <f>VLOOKUP(TRIM(SUBSTITUTE(E842,CHAR(160),CHAR(32))),Metadata!B$1:E$2632,4,FALSE)</f>
        <v>1890</v>
      </c>
      <c r="I842" t="s">
        <v>450</v>
      </c>
      <c r="K842" t="str">
        <f>VLOOKUP(TRIM(SUBSTITUTE(E842,CHAR(160),CHAR(32))),Metadata!B$1:H$2632,7,FALSE)</f>
        <v>roman</v>
      </c>
      <c r="L842" t="s">
        <v>4378</v>
      </c>
      <c r="N842" t="str">
        <f>VLOOKUP(TRIM(SUBSTITUTE(E842,CHAR(160),CHAR(32))),Metadata!B$1:J$2632,9,FALSE)</f>
        <v/>
      </c>
      <c r="O842">
        <f>VLOOKUP(TRIM(SUBSTITUTE(E842,CHAR(160),CHAR(32))),Metadata!B$1:K$2632,10,FALSE)</f>
        <v>44728</v>
      </c>
      <c r="P842" s="4" t="s">
        <v>12352</v>
      </c>
      <c r="Q842">
        <v>137</v>
      </c>
      <c r="R842">
        <v>142</v>
      </c>
    </row>
    <row r="843" spans="1:18" hidden="1" x14ac:dyDescent="0.25">
      <c r="A843">
        <v>845</v>
      </c>
      <c r="B843" t="s">
        <v>4354</v>
      </c>
      <c r="C843" t="s">
        <v>160</v>
      </c>
      <c r="D843" t="s">
        <v>47</v>
      </c>
      <c r="E843" t="s">
        <v>8579</v>
      </c>
      <c r="F843" t="str">
        <f>VLOOKUP(TRIM(SUBSTITUTE(E843,CHAR(160),CHAR(32))),Metadata!B$1:C$2632,2,FALSE)</f>
        <v>Jouy, Etienne de, 1764-1846.</v>
      </c>
      <c r="G843" t="str">
        <f>VLOOKUP(TRIM(SUBSTITUTE(E843,CHAR(160),CHAR(32))),Metadata!B$1:D$2632,3,FALSE)</f>
        <v>L'hermite de la Chaussée-d'Antin, ou, Observations sur les moeurs et les usages parisiens au commencement du XIXe siècle. 1813:</v>
      </c>
      <c r="H843">
        <f>VLOOKUP(TRIM(SUBSTITUTE(E843,CHAR(160),CHAR(32))),Metadata!B$1:E$2632,4,FALSE)</f>
        <v>1813</v>
      </c>
      <c r="I843" t="s">
        <v>450</v>
      </c>
      <c r="K843" t="str">
        <f>VLOOKUP(TRIM(SUBSTITUTE(E843,CHAR(160),CHAR(32))),Metadata!B$1:H$2632,7,FALSE)</f>
        <v>traite ou essai</v>
      </c>
      <c r="L843" t="s">
        <v>4402</v>
      </c>
      <c r="N843" t="str">
        <f>VLOOKUP(TRIM(SUBSTITUTE(E843,CHAR(160),CHAR(32))),Metadata!B$1:J$2632,9,FALSE)</f>
        <v>prose</v>
      </c>
      <c r="O843">
        <f>VLOOKUP(TRIM(SUBSTITUTE(E843,CHAR(160),CHAR(32))),Metadata!B$1:K$2632,10,FALSE)</f>
        <v>137489</v>
      </c>
      <c r="P843" s="4" t="s">
        <v>10062</v>
      </c>
      <c r="Q843">
        <v>195</v>
      </c>
      <c r="R843">
        <v>200</v>
      </c>
    </row>
    <row r="844" spans="1:18" hidden="1" x14ac:dyDescent="0.25">
      <c r="A844">
        <v>846</v>
      </c>
      <c r="B844" t="s">
        <v>4354</v>
      </c>
      <c r="C844" t="s">
        <v>160</v>
      </c>
      <c r="D844" t="s">
        <v>47</v>
      </c>
      <c r="E844" t="s">
        <v>8511</v>
      </c>
      <c r="F844" t="str">
        <f>VLOOKUP(TRIM(SUBSTITUTE(E844,CHAR(160),CHAR(32))),Metadata!B$1:C$2632,2,FALSE)</f>
        <v>Durkheim, Emile, 1858-1917.</v>
      </c>
      <c r="G844" t="str">
        <f>VLOOKUP(TRIM(SUBSTITUTE(E844,CHAR(160),CHAR(32))),Metadata!B$1:D$2632,3,FALSE)</f>
        <v>Division de travail social</v>
      </c>
      <c r="H844">
        <f>VLOOKUP(TRIM(SUBSTITUTE(E844,CHAR(160),CHAR(32))),Metadata!B$1:E$2632,4,FALSE)</f>
        <v>1893</v>
      </c>
      <c r="I844" t="s">
        <v>450</v>
      </c>
      <c r="K844" t="str">
        <f>VLOOKUP(TRIM(SUBSTITUTE(E844,CHAR(160),CHAR(32))),Metadata!B$1:H$2632,7,FALSE)</f>
        <v>traite ou essai</v>
      </c>
      <c r="L844" t="s">
        <v>4402</v>
      </c>
      <c r="N844" t="str">
        <f>VLOOKUP(TRIM(SUBSTITUTE(E844,CHAR(160),CHAR(32))),Metadata!B$1:J$2632,9,FALSE)</f>
        <v>prose</v>
      </c>
      <c r="O844">
        <f>VLOOKUP(TRIM(SUBSTITUTE(E844,CHAR(160),CHAR(32))),Metadata!B$1:K$2632,10,FALSE)</f>
        <v>148155</v>
      </c>
      <c r="P844" s="8" t="s">
        <v>10063</v>
      </c>
      <c r="Q844">
        <v>96</v>
      </c>
      <c r="R844">
        <v>101</v>
      </c>
    </row>
    <row r="845" spans="1:18" hidden="1" x14ac:dyDescent="0.25">
      <c r="A845">
        <v>847</v>
      </c>
      <c r="B845" t="s">
        <v>4354</v>
      </c>
      <c r="C845" t="s">
        <v>160</v>
      </c>
      <c r="D845" t="s">
        <v>47</v>
      </c>
      <c r="E845" t="s">
        <v>7390</v>
      </c>
      <c r="F845" t="str">
        <f>VLOOKUP(TRIM(SUBSTITUTE(E845,CHAR(160),CHAR(32))),Metadata!B$1:C$2632,2,FALSE)</f>
        <v>Bouglé, Célestin, 1870-1940.</v>
      </c>
      <c r="G845" t="str">
        <f>VLOOKUP(TRIM(SUBSTITUTE(E845,CHAR(160),CHAR(32))),Metadata!B$1:D$2632,3,FALSE)</f>
        <v>De la sociologie à l'action sociale. Pacifisme-féminisme-coopération</v>
      </c>
      <c r="H845">
        <f>VLOOKUP(TRIM(SUBSTITUTE(E845,CHAR(160),CHAR(32))),Metadata!B$1:E$2632,4,FALSE)</f>
        <v>1931</v>
      </c>
      <c r="I845" t="s">
        <v>534</v>
      </c>
      <c r="K845" t="str">
        <f>VLOOKUP(TRIM(SUBSTITUTE(E845,CHAR(160),CHAR(32))),Metadata!B$1:H$2632,7,FALSE)</f>
        <v>traite</v>
      </c>
      <c r="L845" t="s">
        <v>4417</v>
      </c>
      <c r="N845" t="str">
        <f>VLOOKUP(TRIM(SUBSTITUTE(E845,CHAR(160),CHAR(32))),Metadata!B$1:J$2632,9,FALSE)</f>
        <v/>
      </c>
      <c r="O845">
        <f>VLOOKUP(TRIM(SUBSTITUTE(E845,CHAR(160),CHAR(32))),Metadata!B$1:K$2632,10,FALSE)</f>
        <v>28272</v>
      </c>
      <c r="P845" s="4" t="s">
        <v>10064</v>
      </c>
      <c r="Q845">
        <v>115</v>
      </c>
      <c r="R845">
        <v>120</v>
      </c>
    </row>
    <row r="846" spans="1:18" hidden="1" x14ac:dyDescent="0.25">
      <c r="A846">
        <v>848</v>
      </c>
      <c r="B846" t="s">
        <v>4354</v>
      </c>
      <c r="C846" t="s">
        <v>160</v>
      </c>
      <c r="D846" t="s">
        <v>47</v>
      </c>
      <c r="E846" t="s">
        <v>7896</v>
      </c>
      <c r="F846" t="str">
        <f>VLOOKUP(TRIM(SUBSTITUTE(E846,CHAR(160),CHAR(32))),Metadata!B$1:C$2632,2,FALSE)</f>
        <v>Alain, 1868-1951.</v>
      </c>
      <c r="G846" t="str">
        <f>VLOOKUP(TRIM(SUBSTITUTE(E846,CHAR(160),CHAR(32))),Metadata!B$1:D$2632,3,FALSE)</f>
        <v>Propos d'économique</v>
      </c>
      <c r="H846">
        <f>VLOOKUP(TRIM(SUBSTITUTE(E846,CHAR(160),CHAR(32))),Metadata!B$1:E$2632,4,FALSE)</f>
        <v>1934</v>
      </c>
      <c r="I846" t="s">
        <v>534</v>
      </c>
      <c r="K846" t="str">
        <f>VLOOKUP(TRIM(SUBSTITUTE(E846,CHAR(160),CHAR(32))),Metadata!B$1:H$2632,7,FALSE)</f>
        <v>traite</v>
      </c>
      <c r="L846" t="s">
        <v>4417</v>
      </c>
      <c r="N846" t="str">
        <f>VLOOKUP(TRIM(SUBSTITUTE(E846,CHAR(160),CHAR(32))),Metadata!B$1:J$2632,9,FALSE)</f>
        <v/>
      </c>
      <c r="O846">
        <f>VLOOKUP(TRIM(SUBSTITUTE(E846,CHAR(160),CHAR(32))),Metadata!B$1:K$2632,10,FALSE)</f>
        <v>71827</v>
      </c>
      <c r="P846" s="4" t="s">
        <v>12353</v>
      </c>
      <c r="Q846">
        <v>32</v>
      </c>
      <c r="R846">
        <v>37</v>
      </c>
    </row>
    <row r="847" spans="1:18" hidden="1" x14ac:dyDescent="0.25">
      <c r="A847">
        <v>849</v>
      </c>
      <c r="B847" t="s">
        <v>4354</v>
      </c>
      <c r="C847" t="s">
        <v>160</v>
      </c>
      <c r="D847" t="s">
        <v>47</v>
      </c>
      <c r="E847" t="s">
        <v>8977</v>
      </c>
      <c r="F847" t="str">
        <f>VLOOKUP(TRIM(SUBSTITUTE(E847,CHAR(160),CHAR(32))),Metadata!B$1:C$2632,2,FALSE)</f>
        <v>Proust, Marcel, 1871-1922.</v>
      </c>
      <c r="G847" t="str">
        <f>VLOOKUP(TRIM(SUBSTITUTE(E847,CHAR(160),CHAR(32))),Metadata!B$1:D$2632,3,FALSE)</f>
        <v>Côté de Guermantes</v>
      </c>
      <c r="H847">
        <f>VLOOKUP(TRIM(SUBSTITUTE(E847,CHAR(160),CHAR(32))),Metadata!B$1:E$2632,4,FALSE)</f>
        <v>1920</v>
      </c>
      <c r="I847" t="s">
        <v>534</v>
      </c>
      <c r="K847" t="str">
        <f>VLOOKUP(TRIM(SUBSTITUTE(E847,CHAR(160),CHAR(32))),Metadata!B$1:H$2632,7,FALSE)</f>
        <v>roman</v>
      </c>
      <c r="L847" t="s">
        <v>4378</v>
      </c>
      <c r="N847" t="str">
        <f>VLOOKUP(TRIM(SUBSTITUTE(E847,CHAR(160),CHAR(32))),Metadata!B$1:J$2632,9,FALSE)</f>
        <v>prose</v>
      </c>
      <c r="O847">
        <f>VLOOKUP(TRIM(SUBSTITUTE(E847,CHAR(160),CHAR(32))),Metadata!B$1:K$2632,10,FALSE)</f>
        <v>247207</v>
      </c>
      <c r="P847" s="4" t="s">
        <v>9133</v>
      </c>
      <c r="Q847">
        <v>24</v>
      </c>
      <c r="R847">
        <v>29</v>
      </c>
    </row>
    <row r="848" spans="1:18" hidden="1" x14ac:dyDescent="0.25">
      <c r="A848">
        <v>850</v>
      </c>
      <c r="B848" t="s">
        <v>4354</v>
      </c>
      <c r="C848" t="s">
        <v>160</v>
      </c>
      <c r="D848" t="s">
        <v>47</v>
      </c>
      <c r="E848" t="s">
        <v>6925</v>
      </c>
      <c r="F848" t="str">
        <f>VLOOKUP(TRIM(SUBSTITUTE(E848,CHAR(160),CHAR(32))),Metadata!B$1:C$2632,2,FALSE)</f>
        <v>Bouglé, Célestin, 1870-1940.</v>
      </c>
      <c r="G848" t="str">
        <f>VLOOKUP(TRIM(SUBSTITUTE(E848,CHAR(160),CHAR(32))),Metadata!B$1:D$2632,3,FALSE)</f>
        <v>La démocratie devant la science. Études critiques sur l'hérédité, la concurrence et la différenciation.</v>
      </c>
      <c r="H848">
        <f>VLOOKUP(TRIM(SUBSTITUTE(E848,CHAR(160),CHAR(32))),Metadata!B$1:E$2632,4,FALSE)</f>
        <v>1904</v>
      </c>
      <c r="I848" t="s">
        <v>534</v>
      </c>
      <c r="K848" t="str">
        <f>VLOOKUP(TRIM(SUBSTITUTE(E848,CHAR(160),CHAR(32))),Metadata!B$1:H$2632,7,FALSE)</f>
        <v>traite</v>
      </c>
      <c r="L848" t="s">
        <v>4417</v>
      </c>
      <c r="N848" t="str">
        <f>VLOOKUP(TRIM(SUBSTITUTE(E848,CHAR(160),CHAR(32))),Metadata!B$1:J$2632,9,FALSE)</f>
        <v/>
      </c>
      <c r="O848">
        <f>VLOOKUP(TRIM(SUBSTITUTE(E848,CHAR(160),CHAR(32))),Metadata!B$1:K$2632,10,FALSE)</f>
        <v>83833</v>
      </c>
      <c r="P848" s="8" t="s">
        <v>10065</v>
      </c>
      <c r="Q848">
        <v>73</v>
      </c>
      <c r="R848">
        <v>79</v>
      </c>
    </row>
    <row r="849" spans="1:18" hidden="1" x14ac:dyDescent="0.25">
      <c r="A849">
        <v>851</v>
      </c>
      <c r="B849" t="s">
        <v>4354</v>
      </c>
      <c r="C849" t="s">
        <v>160</v>
      </c>
      <c r="D849" t="s">
        <v>47</v>
      </c>
      <c r="E849" t="s">
        <v>8845</v>
      </c>
      <c r="F849" t="str">
        <f>VLOOKUP(TRIM(SUBSTITUTE(E849,CHAR(160),CHAR(32))),Metadata!B$1:C$2632,2,FALSE)</f>
        <v>Durkheim, Emile, 1858-1917.</v>
      </c>
      <c r="G849" t="str">
        <f>VLOOKUP(TRIM(SUBSTITUTE(E849,CHAR(160),CHAR(32))),Metadata!B$1:D$2632,3,FALSE)</f>
        <v>Le socialisme (1928)</v>
      </c>
      <c r="H849">
        <f>VLOOKUP(TRIM(SUBSTITUTE(E849,CHAR(160),CHAR(32))),Metadata!B$1:E$2632,4,FALSE)</f>
        <v>1928</v>
      </c>
      <c r="I849" t="s">
        <v>534</v>
      </c>
      <c r="K849" t="str">
        <f>VLOOKUP(TRIM(SUBSTITUTE(E849,CHAR(160),CHAR(32))),Metadata!B$1:H$2632,7,FALSE)</f>
        <v>traite</v>
      </c>
      <c r="L849" t="s">
        <v>4417</v>
      </c>
      <c r="N849" t="str">
        <f>VLOOKUP(TRIM(SUBSTITUTE(E849,CHAR(160),CHAR(32))),Metadata!B$1:J$2632,9,FALSE)</f>
        <v/>
      </c>
      <c r="O849">
        <f>VLOOKUP(TRIM(SUBSTITUTE(E849,CHAR(160),CHAR(32))),Metadata!B$1:K$2632,10,FALSE)</f>
        <v>104915</v>
      </c>
      <c r="P849" s="4" t="s">
        <v>10066</v>
      </c>
      <c r="Q849">
        <v>61</v>
      </c>
      <c r="R849">
        <v>66</v>
      </c>
    </row>
    <row r="850" spans="1:18" hidden="1" x14ac:dyDescent="0.25">
      <c r="A850">
        <v>852</v>
      </c>
      <c r="B850" t="s">
        <v>4354</v>
      </c>
      <c r="C850" t="s">
        <v>160</v>
      </c>
      <c r="D850" t="s">
        <v>47</v>
      </c>
      <c r="E850" t="s">
        <v>7442</v>
      </c>
      <c r="F850" t="str">
        <f>VLOOKUP(TRIM(SUBSTITUTE(E850,CHAR(160),CHAR(32))),Metadata!B$1:C$2632,2,FALSE)</f>
        <v>Mornet, Daniel, 1878-1954.</v>
      </c>
      <c r="G850" t="str">
        <f>VLOOKUP(TRIM(SUBSTITUTE(E850,CHAR(160),CHAR(32))),Metadata!B$1:D$2632,3,FALSE)</f>
        <v>Les origines intellectuelles de la révolution française</v>
      </c>
      <c r="H850">
        <f>VLOOKUP(TRIM(SUBSTITUTE(E850,CHAR(160),CHAR(32))),Metadata!B$1:E$2632,4,FALSE)</f>
        <v>1933</v>
      </c>
      <c r="I850" t="s">
        <v>534</v>
      </c>
      <c r="K850" t="str">
        <f>VLOOKUP(TRIM(SUBSTITUTE(E850,CHAR(160),CHAR(32))),Metadata!B$1:H$2632,7,FALSE)</f>
        <v>traite</v>
      </c>
      <c r="L850" t="s">
        <v>4417</v>
      </c>
      <c r="N850" t="str">
        <f>VLOOKUP(TRIM(SUBSTITUTE(E850,CHAR(160),CHAR(32))),Metadata!B$1:J$2632,9,FALSE)</f>
        <v/>
      </c>
      <c r="O850">
        <f>VLOOKUP(TRIM(SUBSTITUTE(E850,CHAR(160),CHAR(32))),Metadata!B$1:K$2632,10,FALSE)</f>
        <v>230114</v>
      </c>
      <c r="P850" s="4" t="s">
        <v>10067</v>
      </c>
      <c r="Q850">
        <v>283</v>
      </c>
      <c r="R850">
        <v>288</v>
      </c>
    </row>
    <row r="851" spans="1:18" hidden="1" x14ac:dyDescent="0.25">
      <c r="A851">
        <v>853</v>
      </c>
      <c r="B851" t="s">
        <v>4354</v>
      </c>
      <c r="C851" t="s">
        <v>160</v>
      </c>
      <c r="D851" t="s">
        <v>47</v>
      </c>
      <c r="E851" t="s">
        <v>8812</v>
      </c>
      <c r="F851" t="str">
        <f>VLOOKUP(TRIM(SUBSTITUTE(E851,CHAR(160),CHAR(32))),Metadata!B$1:C$2632,2,FALSE)</f>
        <v>Carrel, Alexis, 1873-1944.</v>
      </c>
      <c r="G851" t="str">
        <f>VLOOKUP(TRIM(SUBSTITUTE(E851,CHAR(160),CHAR(32))),Metadata!B$1:D$2632,3,FALSE)</f>
        <v>L'homme cet inconnu</v>
      </c>
      <c r="H851">
        <f>VLOOKUP(TRIM(SUBSTITUTE(E851,CHAR(160),CHAR(32))),Metadata!B$1:E$2632,4,FALSE)</f>
        <v>1935</v>
      </c>
      <c r="I851" t="s">
        <v>534</v>
      </c>
      <c r="K851" t="str">
        <f>VLOOKUP(TRIM(SUBSTITUTE(E851,CHAR(160),CHAR(32))),Metadata!B$1:H$2632,7,FALSE)</f>
        <v>traite ou essai</v>
      </c>
      <c r="L851" t="s">
        <v>4402</v>
      </c>
      <c r="N851" t="str">
        <f>VLOOKUP(TRIM(SUBSTITUTE(E851,CHAR(160),CHAR(32))),Metadata!B$1:J$2632,9,FALSE)</f>
        <v>prose</v>
      </c>
      <c r="O851">
        <f>VLOOKUP(TRIM(SUBSTITUTE(E851,CHAR(160),CHAR(32))),Metadata!B$1:K$2632,10,FALSE)</f>
        <v>98996</v>
      </c>
      <c r="P851" s="4" t="s">
        <v>10068</v>
      </c>
      <c r="Q851">
        <v>100</v>
      </c>
      <c r="R851">
        <v>105</v>
      </c>
    </row>
    <row r="852" spans="1:18" hidden="1" x14ac:dyDescent="0.25">
      <c r="A852">
        <v>854</v>
      </c>
      <c r="B852" t="s">
        <v>4354</v>
      </c>
      <c r="C852" t="s">
        <v>160</v>
      </c>
      <c r="D852" t="s">
        <v>47</v>
      </c>
      <c r="E852" t="s">
        <v>8968</v>
      </c>
      <c r="F852" t="str">
        <f>VLOOKUP(TRIM(SUBSTITUTE(E852,CHAR(160),CHAR(32))),Metadata!B$1:C$2632,2,FALSE)</f>
        <v>Perroux, François, 1903-</v>
      </c>
      <c r="G852" t="str">
        <f>VLOOKUP(TRIM(SUBSTITUTE(E852,CHAR(160),CHAR(32))),Metadata!B$1:D$2632,3,FALSE)</f>
        <v>L'économie du XXe siècle</v>
      </c>
      <c r="H852">
        <f>VLOOKUP(TRIM(SUBSTITUTE(E852,CHAR(160),CHAR(32))),Metadata!B$1:E$2632,4,FALSE)</f>
        <v>1964</v>
      </c>
      <c r="I852" t="s">
        <v>534</v>
      </c>
      <c r="K852" t="str">
        <f>VLOOKUP(TRIM(SUBSTITUTE(E852,CHAR(160),CHAR(32))),Metadata!B$1:H$2632,7,FALSE)</f>
        <v>traite ou essai</v>
      </c>
      <c r="L852" t="s">
        <v>4402</v>
      </c>
      <c r="N852" t="str">
        <f>VLOOKUP(TRIM(SUBSTITUTE(E852,CHAR(160),CHAR(32))),Metadata!B$1:J$2632,9,FALSE)</f>
        <v>prose</v>
      </c>
      <c r="O852">
        <f>VLOOKUP(TRIM(SUBSTITUTE(E852,CHAR(160),CHAR(32))),Metadata!B$1:K$2632,10,FALSE)</f>
        <v>208903</v>
      </c>
      <c r="P852" s="4" t="s">
        <v>10069</v>
      </c>
      <c r="Q852">
        <v>87</v>
      </c>
      <c r="R852">
        <v>92</v>
      </c>
    </row>
    <row r="853" spans="1:18" hidden="1" x14ac:dyDescent="0.25">
      <c r="A853">
        <v>855</v>
      </c>
      <c r="B853" t="s">
        <v>4354</v>
      </c>
      <c r="C853" t="s">
        <v>160</v>
      </c>
      <c r="D853" t="s">
        <v>47</v>
      </c>
      <c r="E853" t="s">
        <v>7873</v>
      </c>
      <c r="F853" t="str">
        <f>VLOOKUP(TRIM(SUBSTITUTE(E853,CHAR(160),CHAR(32))),Metadata!B$1:C$2632,2,FALSE)</f>
        <v>Blanqui, Louis Auguste, 1805-1881.</v>
      </c>
      <c r="G853" t="str">
        <f>VLOOKUP(TRIM(SUBSTITUTE(E853,CHAR(160),CHAR(32))),Metadata!B$1:D$2632,3,FALSE)</f>
        <v>Auguste Blanqui, Textes choisis</v>
      </c>
      <c r="H853">
        <f>VLOOKUP(TRIM(SUBSTITUTE(E853,CHAR(160),CHAR(32))),Metadata!B$1:E$2632,4,FALSE)</f>
        <v>1971</v>
      </c>
      <c r="I853" t="s">
        <v>534</v>
      </c>
      <c r="K853" t="str">
        <f>VLOOKUP(TRIM(SUBSTITUTE(E853,CHAR(160),CHAR(32))),Metadata!B$1:H$2632,7,FALSE)</f>
        <v>traite</v>
      </c>
      <c r="L853" t="s">
        <v>4417</v>
      </c>
      <c r="N853" t="str">
        <f>VLOOKUP(TRIM(SUBSTITUTE(E853,CHAR(160),CHAR(32))),Metadata!B$1:J$2632,9,FALSE)</f>
        <v/>
      </c>
      <c r="O853">
        <f>VLOOKUP(TRIM(SUBSTITUTE(E853,CHAR(160),CHAR(32))),Metadata!B$1:K$2632,10,FALSE)</f>
        <v>77746</v>
      </c>
      <c r="P853" s="4" t="s">
        <v>9134</v>
      </c>
      <c r="Q853">
        <v>46</v>
      </c>
      <c r="R853">
        <v>51</v>
      </c>
    </row>
    <row r="854" spans="1:18" hidden="1" x14ac:dyDescent="0.25">
      <c r="A854">
        <v>856</v>
      </c>
      <c r="B854" t="s">
        <v>4354</v>
      </c>
      <c r="C854" t="s">
        <v>160</v>
      </c>
      <c r="D854" t="s">
        <v>47</v>
      </c>
      <c r="E854" t="s">
        <v>7513</v>
      </c>
      <c r="F854" t="str">
        <f>VLOOKUP(TRIM(SUBSTITUTE(E854,CHAR(160),CHAR(32))),Metadata!B$1:C$2632,2,FALSE)</f>
        <v>Bainville, Jacques, 1879-1936.</v>
      </c>
      <c r="G854" t="str">
        <f>VLOOKUP(TRIM(SUBSTITUTE(E854,CHAR(160),CHAR(32))),Metadata!B$1:D$2632,3,FALSE)</f>
        <v>La Russie et la barrière de l'Est</v>
      </c>
      <c r="H854">
        <f>VLOOKUP(TRIM(SUBSTITUTE(E854,CHAR(160),CHAR(32))),Metadata!B$1:E$2632,4,FALSE)</f>
        <v>1937</v>
      </c>
      <c r="I854" t="s">
        <v>534</v>
      </c>
      <c r="K854" t="str">
        <f>VLOOKUP(TRIM(SUBSTITUTE(E854,CHAR(160),CHAR(32))),Metadata!B$1:H$2632,7,FALSE)</f>
        <v>traite</v>
      </c>
      <c r="L854" t="s">
        <v>4417</v>
      </c>
      <c r="N854" t="str">
        <f>VLOOKUP(TRIM(SUBSTITUTE(E854,CHAR(160),CHAR(32))),Metadata!B$1:J$2632,9,FALSE)</f>
        <v/>
      </c>
      <c r="O854">
        <f>VLOOKUP(TRIM(SUBSTITUTE(E854,CHAR(160),CHAR(32))),Metadata!B$1:K$2632,10,FALSE)</f>
        <v>70748</v>
      </c>
      <c r="P854" s="4" t="s">
        <v>12354</v>
      </c>
      <c r="Q854">
        <v>341</v>
      </c>
      <c r="R854">
        <v>346</v>
      </c>
    </row>
    <row r="855" spans="1:18" hidden="1" x14ac:dyDescent="0.25">
      <c r="A855">
        <v>857</v>
      </c>
      <c r="B855" t="s">
        <v>4354</v>
      </c>
      <c r="C855" t="s">
        <v>160</v>
      </c>
      <c r="D855" t="s">
        <v>47</v>
      </c>
      <c r="E855" t="s">
        <v>8765</v>
      </c>
      <c r="F855" t="str">
        <f>VLOOKUP(TRIM(SUBSTITUTE(E855,CHAR(160),CHAR(32))),Metadata!B$1:C$2632,2,FALSE)</f>
        <v>Barrès, Maurice, 1862-1923.</v>
      </c>
      <c r="G855" t="str">
        <f>VLOOKUP(TRIM(SUBSTITUTE(E855,CHAR(160),CHAR(32))),Metadata!B$1:D$2632,3,FALSE)</f>
        <v>Mes cahiers, T. 7 1908-1909</v>
      </c>
      <c r="H855">
        <f>VLOOKUP(TRIM(SUBSTITUTE(E855,CHAR(160),CHAR(32))),Metadata!B$1:E$2632,4,FALSE)</f>
        <v>1909</v>
      </c>
      <c r="I855" t="s">
        <v>534</v>
      </c>
      <c r="K855" t="str">
        <f>VLOOKUP(TRIM(SUBSTITUTE(E855,CHAR(160),CHAR(32))),Metadata!B$1:H$2632,7,FALSE)</f>
        <v>memoires</v>
      </c>
      <c r="L855" t="s">
        <v>4481</v>
      </c>
      <c r="N855" t="str">
        <f>VLOOKUP(TRIM(SUBSTITUTE(E855,CHAR(160),CHAR(32))),Metadata!B$1:J$2632,9,FALSE)</f>
        <v>prose</v>
      </c>
      <c r="O855">
        <f>VLOOKUP(TRIM(SUBSTITUTE(E855,CHAR(160),CHAR(32))),Metadata!B$1:K$2632,10,FALSE)</f>
        <v>62936</v>
      </c>
      <c r="P855" s="4" t="s">
        <v>10070</v>
      </c>
      <c r="Q855">
        <v>166</v>
      </c>
      <c r="R855">
        <v>171</v>
      </c>
    </row>
    <row r="856" spans="1:18" hidden="1" x14ac:dyDescent="0.25">
      <c r="A856">
        <v>858</v>
      </c>
      <c r="B856" t="s">
        <v>4354</v>
      </c>
      <c r="C856" t="s">
        <v>160</v>
      </c>
      <c r="D856" t="s">
        <v>47</v>
      </c>
      <c r="E856" t="s">
        <v>8943</v>
      </c>
      <c r="F856" t="str">
        <f>VLOOKUP(TRIM(SUBSTITUTE(E856,CHAR(160),CHAR(32))),Metadata!B$1:C$2632,2,FALSE)</f>
        <v>Maurras, Charles, 1868-1952.</v>
      </c>
      <c r="G856" t="str">
        <f>VLOOKUP(TRIM(SUBSTITUTE(E856,CHAR(160),CHAR(32))),Metadata!B$1:D$2632,3,FALSE)</f>
        <v>Kiel et Tanger</v>
      </c>
      <c r="H856">
        <f>VLOOKUP(TRIM(SUBSTITUTE(E856,CHAR(160),CHAR(32))),Metadata!B$1:E$2632,4,FALSE)</f>
        <v>1914</v>
      </c>
      <c r="I856" t="s">
        <v>534</v>
      </c>
      <c r="K856" t="str">
        <f>VLOOKUP(TRIM(SUBSTITUTE(E856,CHAR(160),CHAR(32))),Metadata!B$1:H$2632,7,FALSE)</f>
        <v>traite ou essai</v>
      </c>
      <c r="L856" t="s">
        <v>4402</v>
      </c>
      <c r="N856" t="str">
        <f>VLOOKUP(TRIM(SUBSTITUTE(E856,CHAR(160),CHAR(32))),Metadata!B$1:J$2632,9,FALSE)</f>
        <v>prose</v>
      </c>
      <c r="O856">
        <f>VLOOKUP(TRIM(SUBSTITUTE(E856,CHAR(160),CHAR(32))),Metadata!B$1:K$2632,10,FALSE)</f>
        <v>68318</v>
      </c>
      <c r="P856" s="4" t="s">
        <v>10071</v>
      </c>
      <c r="Q856">
        <v>35</v>
      </c>
      <c r="R856">
        <v>40</v>
      </c>
    </row>
    <row r="857" spans="1:18" ht="16.5" hidden="1" x14ac:dyDescent="0.25">
      <c r="A857">
        <v>859</v>
      </c>
      <c r="B857" t="s">
        <v>4354</v>
      </c>
      <c r="C857" t="s">
        <v>160</v>
      </c>
      <c r="D857" t="s">
        <v>47</v>
      </c>
      <c r="E857" t="s">
        <v>7773</v>
      </c>
      <c r="F857" t="str">
        <f>VLOOKUP(TRIM(SUBSTITUTE(E857,CHAR(160),CHAR(32))),Metadata!B$1:C$2632,2,FALSE)</f>
        <v>Louis Bréhier</v>
      </c>
      <c r="G857" t="str">
        <f>VLOOKUP(TRIM(SUBSTITUTE(E857,CHAR(160),CHAR(32))),Metadata!B$1:D$2632,3,FALSE)</f>
        <v>Le monde byzantin: La civilisation byzantine</v>
      </c>
      <c r="H857">
        <f>VLOOKUP(TRIM(SUBSTITUTE(E857,CHAR(160),CHAR(32))),Metadata!B$1:E$2632,4,FALSE)</f>
        <v>1950</v>
      </c>
      <c r="I857" t="s">
        <v>534</v>
      </c>
      <c r="K857" t="str">
        <f>VLOOKUP(TRIM(SUBSTITUTE(E857,CHAR(160),CHAR(32))),Metadata!B$1:H$2632,7,FALSE)</f>
        <v>traite</v>
      </c>
      <c r="L857" t="s">
        <v>4417</v>
      </c>
      <c r="N857" t="str">
        <f>VLOOKUP(TRIM(SUBSTITUTE(E857,CHAR(160),CHAR(32))),Metadata!B$1:J$2632,9,FALSE)</f>
        <v/>
      </c>
      <c r="O857">
        <f>VLOOKUP(TRIM(SUBSTITUTE(E857,CHAR(160),CHAR(32))),Metadata!B$1:K$2632,10,FALSE)</f>
        <v>205279</v>
      </c>
      <c r="P857" s="4" t="s">
        <v>10072</v>
      </c>
      <c r="Q857">
        <v>131</v>
      </c>
      <c r="R857">
        <v>136</v>
      </c>
    </row>
    <row r="858" spans="1:18" hidden="1" x14ac:dyDescent="0.25">
      <c r="A858">
        <v>860</v>
      </c>
      <c r="B858" t="s">
        <v>4354</v>
      </c>
      <c r="C858" t="s">
        <v>160</v>
      </c>
      <c r="D858" t="s">
        <v>47</v>
      </c>
      <c r="E858" t="s">
        <v>7525</v>
      </c>
      <c r="F858" t="str">
        <f>VLOOKUP(TRIM(SUBSTITUTE(E858,CHAR(160),CHAR(32))),Metadata!B$1:C$2632,2,FALSE)</f>
        <v>Mantoux, Étienne, 1913-1945.</v>
      </c>
      <c r="G858" t="str">
        <f>VLOOKUP(TRIM(SUBSTITUTE(E858,CHAR(160),CHAR(32))),Metadata!B$1:D$2632,3,FALSE)</f>
        <v>“La théorie générale de M. Keynes”.</v>
      </c>
      <c r="H858">
        <f>VLOOKUP(TRIM(SUBSTITUTE(E858,CHAR(160),CHAR(32))),Metadata!B$1:E$2632,4,FALSE)</f>
        <v>1937</v>
      </c>
      <c r="I858" t="s">
        <v>534</v>
      </c>
      <c r="K858" t="str">
        <f>VLOOKUP(TRIM(SUBSTITUTE(E858,CHAR(160),CHAR(32))),Metadata!B$1:H$2632,7,FALSE)</f>
        <v>traite</v>
      </c>
      <c r="L858" t="s">
        <v>4417</v>
      </c>
      <c r="N858" t="str">
        <f>VLOOKUP(TRIM(SUBSTITUTE(E858,CHAR(160),CHAR(32))),Metadata!B$1:J$2632,9,FALSE)</f>
        <v/>
      </c>
      <c r="O858">
        <f>VLOOKUP(TRIM(SUBSTITUTE(E858,CHAR(160),CHAR(32))),Metadata!B$1:K$2632,10,FALSE)</f>
        <v>12203</v>
      </c>
      <c r="P858" s="4" t="s">
        <v>10073</v>
      </c>
      <c r="Q858">
        <v>159</v>
      </c>
      <c r="R858">
        <v>164</v>
      </c>
    </row>
    <row r="859" spans="1:18" hidden="1" x14ac:dyDescent="0.25">
      <c r="A859">
        <v>861</v>
      </c>
      <c r="B859" t="s">
        <v>4354</v>
      </c>
      <c r="C859" t="s">
        <v>160</v>
      </c>
      <c r="D859" t="s">
        <v>47</v>
      </c>
      <c r="E859" t="s">
        <v>8795</v>
      </c>
      <c r="F859" t="str">
        <f>VLOOKUP(TRIM(SUBSTITUTE(E859,CHAR(160),CHAR(32))),Metadata!B$1:C$2632,2,FALSE)</f>
        <v>Bouglé, Célestin, 1870-1940.</v>
      </c>
      <c r="G859" t="str">
        <f>VLOOKUP(TRIM(SUBSTITUTE(E859,CHAR(160),CHAR(32))),Metadata!B$1:D$2632,3,FALSE)</f>
        <v>Essais sur le régime des castes (1908)</v>
      </c>
      <c r="H859">
        <f>VLOOKUP(TRIM(SUBSTITUTE(E859,CHAR(160),CHAR(32))),Metadata!B$1:E$2632,4,FALSE)</f>
        <v>1908</v>
      </c>
      <c r="I859" t="s">
        <v>534</v>
      </c>
      <c r="K859" t="str">
        <f>VLOOKUP(TRIM(SUBSTITUTE(E859,CHAR(160),CHAR(32))),Metadata!B$1:H$2632,7,FALSE)</f>
        <v>traite</v>
      </c>
      <c r="L859" t="s">
        <v>4417</v>
      </c>
      <c r="N859" t="str">
        <f>VLOOKUP(TRIM(SUBSTITUTE(E859,CHAR(160),CHAR(32))),Metadata!B$1:J$2632,9,FALSE)</f>
        <v/>
      </c>
      <c r="O859">
        <f>VLOOKUP(TRIM(SUBSTITUTE(E859,CHAR(160),CHAR(32))),Metadata!B$1:K$2632,10,FALSE)</f>
        <v>90735</v>
      </c>
      <c r="P859" s="4" t="s">
        <v>10074</v>
      </c>
      <c r="Q859">
        <v>85</v>
      </c>
      <c r="R859">
        <v>90</v>
      </c>
    </row>
    <row r="860" spans="1:18" hidden="1" x14ac:dyDescent="0.25">
      <c r="A860">
        <v>862</v>
      </c>
      <c r="B860" t="s">
        <v>4354</v>
      </c>
      <c r="C860" t="s">
        <v>160</v>
      </c>
      <c r="D860" t="s">
        <v>47</v>
      </c>
      <c r="E860" t="s">
        <v>7209</v>
      </c>
      <c r="F860" t="str">
        <f>VLOOKUP(TRIM(SUBSTITUTE(E860,CHAR(160),CHAR(32))),Metadata!B$1:C$2632,2,FALSE)</f>
        <v>Mathiez, Albert, 1874-1932.</v>
      </c>
      <c r="G860" t="str">
        <f>VLOOKUP(TRIM(SUBSTITUTE(E860,CHAR(160),CHAR(32))),Metadata!B$1:D$2632,3,FALSE)</f>
        <v>La révolution française</v>
      </c>
      <c r="H860">
        <f>VLOOKUP(TRIM(SUBSTITUTE(E860,CHAR(160),CHAR(32))),Metadata!B$1:E$2632,4,FALSE)</f>
        <v>1922</v>
      </c>
      <c r="I860" t="s">
        <v>534</v>
      </c>
      <c r="K860" t="str">
        <f>VLOOKUP(TRIM(SUBSTITUTE(E860,CHAR(160),CHAR(32))),Metadata!B$1:H$2632,7,FALSE)</f>
        <v>traite</v>
      </c>
      <c r="L860" t="s">
        <v>4417</v>
      </c>
      <c r="N860" t="str">
        <f>VLOOKUP(TRIM(SUBSTITUTE(E860,CHAR(160),CHAR(32))),Metadata!B$1:J$2632,9,FALSE)</f>
        <v/>
      </c>
      <c r="O860">
        <f>VLOOKUP(TRIM(SUBSTITUTE(E860,CHAR(160),CHAR(32))),Metadata!B$1:K$2632,10,FALSE)</f>
        <v>207556</v>
      </c>
      <c r="P860" s="4" t="s">
        <v>10075</v>
      </c>
      <c r="Q860">
        <v>24</v>
      </c>
      <c r="R860">
        <v>29</v>
      </c>
    </row>
    <row r="861" spans="1:18" hidden="1" x14ac:dyDescent="0.25">
      <c r="A861">
        <v>863</v>
      </c>
      <c r="B861" t="s">
        <v>4354</v>
      </c>
      <c r="C861" t="s">
        <v>160</v>
      </c>
      <c r="D861" t="s">
        <v>47</v>
      </c>
      <c r="E861" t="s">
        <v>7250</v>
      </c>
      <c r="F861" t="str">
        <f>VLOOKUP(TRIM(SUBSTITUTE(E861,CHAR(160),CHAR(32))),Metadata!B$1:C$2632,2,FALSE)</f>
        <v>Bainville, Jacques, 1879-1936.</v>
      </c>
      <c r="G861" t="str">
        <f>VLOOKUP(TRIM(SUBSTITUTE(E861,CHAR(160),CHAR(32))),Metadata!B$1:D$2632,3,FALSE)</f>
        <v>Histoire de France</v>
      </c>
      <c r="H861">
        <f>VLOOKUP(TRIM(SUBSTITUTE(E861,CHAR(160),CHAR(32))),Metadata!B$1:E$2632,4,FALSE)</f>
        <v>1924</v>
      </c>
      <c r="I861" t="s">
        <v>534</v>
      </c>
      <c r="K861" t="str">
        <f>VLOOKUP(TRIM(SUBSTITUTE(E861,CHAR(160),CHAR(32))),Metadata!B$1:H$2632,7,FALSE)</f>
        <v>traite ou essai</v>
      </c>
      <c r="L861" t="s">
        <v>4402</v>
      </c>
      <c r="N861" t="str">
        <f>VLOOKUP(TRIM(SUBSTITUTE(E861,CHAR(160),CHAR(32))),Metadata!B$1:J$2632,9,FALSE)</f>
        <v/>
      </c>
      <c r="O861">
        <f>VLOOKUP(TRIM(SUBSTITUTE(E861,CHAR(160),CHAR(32))),Metadata!B$1:K$2632,10,FALSE)</f>
        <v>169042</v>
      </c>
      <c r="P861" s="4" t="s">
        <v>9135</v>
      </c>
      <c r="Q861">
        <v>41</v>
      </c>
      <c r="R861">
        <v>46</v>
      </c>
    </row>
    <row r="862" spans="1:18" hidden="1" x14ac:dyDescent="0.25">
      <c r="A862">
        <v>864</v>
      </c>
      <c r="B862" t="s">
        <v>4354</v>
      </c>
      <c r="C862" t="s">
        <v>160</v>
      </c>
      <c r="D862" t="s">
        <v>47</v>
      </c>
      <c r="E862" t="s">
        <v>8870</v>
      </c>
      <c r="F862" t="str">
        <f>VLOOKUP(TRIM(SUBSTITUTE(E862,CHAR(160),CHAR(32))),Metadata!B$1:C$2632,2,FALSE)</f>
        <v>Gide, André, 1869-1951.</v>
      </c>
      <c r="G862" t="str">
        <f>VLOOKUP(TRIM(SUBSTITUTE(E862,CHAR(160),CHAR(32))),Metadata!B$1:D$2632,3,FALSE)</f>
        <v>Ainsi soit-il</v>
      </c>
      <c r="H862">
        <f>VLOOKUP(TRIM(SUBSTITUTE(E862,CHAR(160),CHAR(32))),Metadata!B$1:E$2632,4,FALSE)</f>
        <v>1951</v>
      </c>
      <c r="I862" t="s">
        <v>534</v>
      </c>
      <c r="K862" t="str">
        <f>VLOOKUP(TRIM(SUBSTITUTE(E862,CHAR(160),CHAR(32))),Metadata!B$1:H$2632,7,FALSE)</f>
        <v>memoires</v>
      </c>
      <c r="L862" t="s">
        <v>4481</v>
      </c>
      <c r="N862" t="str">
        <f>VLOOKUP(TRIM(SUBSTITUTE(E862,CHAR(160),CHAR(32))),Metadata!B$1:J$2632,9,FALSE)</f>
        <v>prose</v>
      </c>
      <c r="O862">
        <f>VLOOKUP(TRIM(SUBSTITUTE(E862,CHAR(160),CHAR(32))),Metadata!B$1:K$2632,10,FALSE)</f>
        <v>34256</v>
      </c>
      <c r="P862" s="4" t="s">
        <v>10076</v>
      </c>
      <c r="Q862">
        <v>69</v>
      </c>
      <c r="R862">
        <v>74</v>
      </c>
    </row>
    <row r="863" spans="1:18" hidden="1" x14ac:dyDescent="0.25">
      <c r="A863">
        <v>865</v>
      </c>
      <c r="B863" t="s">
        <v>4354</v>
      </c>
      <c r="C863" t="s">
        <v>160</v>
      </c>
      <c r="D863" t="s">
        <v>47</v>
      </c>
      <c r="E863" t="s">
        <v>7250</v>
      </c>
      <c r="F863" t="str">
        <f>VLOOKUP(TRIM(SUBSTITUTE(E863,CHAR(160),CHAR(32))),Metadata!B$1:C$2632,2,FALSE)</f>
        <v>Bainville, Jacques, 1879-1936.</v>
      </c>
      <c r="G863" t="str">
        <f>VLOOKUP(TRIM(SUBSTITUTE(E863,CHAR(160),CHAR(32))),Metadata!B$1:D$2632,3,FALSE)</f>
        <v>Histoire de France</v>
      </c>
      <c r="H863">
        <f>VLOOKUP(TRIM(SUBSTITUTE(E863,CHAR(160),CHAR(32))),Metadata!B$1:E$2632,4,FALSE)</f>
        <v>1924</v>
      </c>
      <c r="I863" t="s">
        <v>534</v>
      </c>
      <c r="K863" t="str">
        <f>VLOOKUP(TRIM(SUBSTITUTE(E863,CHAR(160),CHAR(32))),Metadata!B$1:H$2632,7,FALSE)</f>
        <v>traite ou essai</v>
      </c>
      <c r="L863" t="s">
        <v>4402</v>
      </c>
      <c r="N863" t="str">
        <f>VLOOKUP(TRIM(SUBSTITUTE(E863,CHAR(160),CHAR(32))),Metadata!B$1:J$2632,9,FALSE)</f>
        <v/>
      </c>
      <c r="O863">
        <f>VLOOKUP(TRIM(SUBSTITUTE(E863,CHAR(160),CHAR(32))),Metadata!B$1:K$2632,10,FALSE)</f>
        <v>169042</v>
      </c>
      <c r="P863" s="4" t="s">
        <v>10077</v>
      </c>
      <c r="Q863">
        <v>144</v>
      </c>
      <c r="R863">
        <v>149</v>
      </c>
    </row>
    <row r="864" spans="1:18" hidden="1" x14ac:dyDescent="0.25">
      <c r="A864">
        <v>866</v>
      </c>
      <c r="B864" t="s">
        <v>4354</v>
      </c>
      <c r="C864" t="s">
        <v>160</v>
      </c>
      <c r="D864" t="s">
        <v>47</v>
      </c>
      <c r="E864" t="s">
        <v>7209</v>
      </c>
      <c r="F864" t="str">
        <f>VLOOKUP(TRIM(SUBSTITUTE(E864,CHAR(160),CHAR(32))),Metadata!B$1:C$2632,2,FALSE)</f>
        <v>Mathiez, Albert, 1874-1932.</v>
      </c>
      <c r="G864" t="str">
        <f>VLOOKUP(TRIM(SUBSTITUTE(E864,CHAR(160),CHAR(32))),Metadata!B$1:D$2632,3,FALSE)</f>
        <v>La révolution française</v>
      </c>
      <c r="H864">
        <f>VLOOKUP(TRIM(SUBSTITUTE(E864,CHAR(160),CHAR(32))),Metadata!B$1:E$2632,4,FALSE)</f>
        <v>1922</v>
      </c>
      <c r="I864" t="s">
        <v>534</v>
      </c>
      <c r="K864" t="str">
        <f>VLOOKUP(TRIM(SUBSTITUTE(E864,CHAR(160),CHAR(32))),Metadata!B$1:H$2632,7,FALSE)</f>
        <v>traite</v>
      </c>
      <c r="L864" t="s">
        <v>4417</v>
      </c>
      <c r="N864" t="str">
        <f>VLOOKUP(TRIM(SUBSTITUTE(E864,CHAR(160),CHAR(32))),Metadata!B$1:J$2632,9,FALSE)</f>
        <v/>
      </c>
      <c r="O864">
        <f>VLOOKUP(TRIM(SUBSTITUTE(E864,CHAR(160),CHAR(32))),Metadata!B$1:K$2632,10,FALSE)</f>
        <v>207556</v>
      </c>
      <c r="P864" s="4" t="s">
        <v>10078</v>
      </c>
      <c r="Q864">
        <v>44</v>
      </c>
      <c r="R864">
        <v>49</v>
      </c>
    </row>
    <row r="865" spans="1:18" hidden="1" x14ac:dyDescent="0.25">
      <c r="A865">
        <v>867</v>
      </c>
      <c r="B865" t="s">
        <v>4354</v>
      </c>
      <c r="C865" t="s">
        <v>201</v>
      </c>
      <c r="D865" t="s">
        <v>47</v>
      </c>
      <c r="E865" t="s">
        <v>7918</v>
      </c>
      <c r="F865" t="str">
        <f>VLOOKUP(TRIM(SUBSTITUTE(E865,CHAR(160),CHAR(32))),Metadata!B$1:C$2632,2,FALSE)</f>
        <v>Christine, de Pisan, ca. 1364-ca. 1431.</v>
      </c>
      <c r="G865" t="str">
        <f>VLOOKUP(TRIM(SUBSTITUTE(E865,CHAR(160),CHAR(32))),Metadata!B$1:D$2632,3,FALSE)</f>
        <v>Le Livre du chemin de lonc estude</v>
      </c>
      <c r="H865">
        <f>VLOOKUP(TRIM(SUBSTITUTE(E865,CHAR(160),CHAR(32))),Metadata!B$1:E$2632,4,FALSE)</f>
        <v>1402</v>
      </c>
      <c r="I865" t="s">
        <v>571</v>
      </c>
      <c r="K865" t="str">
        <f>VLOOKUP(TRIM(SUBSTITUTE(E865,CHAR(160),CHAR(32))),Metadata!B$1:H$2632,7,FALSE)</f>
        <v>traite ou essai</v>
      </c>
      <c r="L865" t="s">
        <v>4402</v>
      </c>
      <c r="N865" t="str">
        <f>VLOOKUP(TRIM(SUBSTITUTE(E865,CHAR(160),CHAR(32))),Metadata!B$1:J$2632,9,FALSE)</f>
        <v/>
      </c>
      <c r="O865">
        <f>VLOOKUP(TRIM(SUBSTITUTE(E865,CHAR(160),CHAR(32))),Metadata!B$1:K$2632,10,FALSE)</f>
        <v>36789</v>
      </c>
      <c r="P865" s="8" t="s">
        <v>9136</v>
      </c>
      <c r="Q865">
        <v>11</v>
      </c>
      <c r="R865">
        <v>18</v>
      </c>
    </row>
    <row r="866" spans="1:18" hidden="1" x14ac:dyDescent="0.25">
      <c r="A866">
        <v>868</v>
      </c>
      <c r="B866" t="s">
        <v>4354</v>
      </c>
      <c r="C866" t="s">
        <v>201</v>
      </c>
      <c r="D866" t="s">
        <v>47</v>
      </c>
      <c r="E866" t="s">
        <v>7918</v>
      </c>
      <c r="F866" t="str">
        <f>VLOOKUP(TRIM(SUBSTITUTE(E866,CHAR(160),CHAR(32))),Metadata!B$1:C$2632,2,FALSE)</f>
        <v>Christine, de Pisan, ca. 1364-ca. 1431.</v>
      </c>
      <c r="G866" t="str">
        <f>VLOOKUP(TRIM(SUBSTITUTE(E866,CHAR(160),CHAR(32))),Metadata!B$1:D$2632,3,FALSE)</f>
        <v>Le Livre du chemin de lonc estude</v>
      </c>
      <c r="H866">
        <f>VLOOKUP(TRIM(SUBSTITUTE(E866,CHAR(160),CHAR(32))),Metadata!B$1:E$2632,4,FALSE)</f>
        <v>1402</v>
      </c>
      <c r="I866" t="s">
        <v>571</v>
      </c>
      <c r="K866" t="str">
        <f>VLOOKUP(TRIM(SUBSTITUTE(E866,CHAR(160),CHAR(32))),Metadata!B$1:H$2632,7,FALSE)</f>
        <v>traite ou essai</v>
      </c>
      <c r="L866" t="s">
        <v>4402</v>
      </c>
      <c r="N866" t="str">
        <f>VLOOKUP(TRIM(SUBSTITUTE(E866,CHAR(160),CHAR(32))),Metadata!B$1:J$2632,9,FALSE)</f>
        <v/>
      </c>
      <c r="O866">
        <f>VLOOKUP(TRIM(SUBSTITUTE(E866,CHAR(160),CHAR(32))),Metadata!B$1:K$2632,10,FALSE)</f>
        <v>36789</v>
      </c>
      <c r="P866" s="8" t="s">
        <v>9137</v>
      </c>
      <c r="Q866">
        <v>40</v>
      </c>
      <c r="R866">
        <v>47</v>
      </c>
    </row>
    <row r="867" spans="1:18" hidden="1" x14ac:dyDescent="0.25">
      <c r="A867">
        <v>869</v>
      </c>
      <c r="B867" t="s">
        <v>4354</v>
      </c>
      <c r="C867" t="s">
        <v>201</v>
      </c>
      <c r="D867" t="s">
        <v>47</v>
      </c>
      <c r="E867" t="s">
        <v>7945</v>
      </c>
      <c r="F867" t="str">
        <f>VLOOKUP(TRIM(SUBSTITUTE(E867,CHAR(160),CHAR(32))),Metadata!B$1:C$2632,2,FALSE)</f>
        <v>Montaigne, Michel Eyquem de</v>
      </c>
      <c r="G867" t="str">
        <f>VLOOKUP(TRIM(SUBSTITUTE(E867,CHAR(160),CHAR(32))),Metadata!B$1:D$2632,3,FALSE)</f>
        <v>Les Essais</v>
      </c>
      <c r="H867">
        <f>VLOOKUP(TRIM(SUBSTITUTE(E867,CHAR(160),CHAR(32))),Metadata!B$1:E$2632,4,FALSE)</f>
        <v>1595</v>
      </c>
      <c r="I867" t="s">
        <v>456</v>
      </c>
      <c r="K867" t="str">
        <f>VLOOKUP(TRIM(SUBSTITUTE(E867,CHAR(160),CHAR(32))),Metadata!B$1:H$2632,7,FALSE)</f>
        <v>essai</v>
      </c>
      <c r="L867" t="s">
        <v>4484</v>
      </c>
      <c r="N867" t="str">
        <f>VLOOKUP(TRIM(SUBSTITUTE(E867,CHAR(160),CHAR(32))),Metadata!B$1:J$2632,9,FALSE)</f>
        <v/>
      </c>
      <c r="O867">
        <f>VLOOKUP(TRIM(SUBSTITUTE(E867,CHAR(160),CHAR(32))),Metadata!B$1:K$2632,10,FALSE)</f>
        <v>438631</v>
      </c>
      <c r="P867" s="4" t="s">
        <v>10079</v>
      </c>
      <c r="Q867">
        <v>48</v>
      </c>
      <c r="R867">
        <v>55</v>
      </c>
    </row>
    <row r="868" spans="1:18" hidden="1" x14ac:dyDescent="0.25">
      <c r="A868">
        <v>870</v>
      </c>
      <c r="B868" t="s">
        <v>4354</v>
      </c>
      <c r="C868" t="s">
        <v>201</v>
      </c>
      <c r="D868" t="s">
        <v>47</v>
      </c>
      <c r="E868" t="s">
        <v>7945</v>
      </c>
      <c r="F868" t="str">
        <f>VLOOKUP(TRIM(SUBSTITUTE(E868,CHAR(160),CHAR(32))),Metadata!B$1:C$2632,2,FALSE)</f>
        <v>Montaigne, Michel Eyquem de</v>
      </c>
      <c r="G868" t="str">
        <f>VLOOKUP(TRIM(SUBSTITUTE(E868,CHAR(160),CHAR(32))),Metadata!B$1:D$2632,3,FALSE)</f>
        <v>Les Essais</v>
      </c>
      <c r="H868">
        <f>VLOOKUP(TRIM(SUBSTITUTE(E868,CHAR(160),CHAR(32))),Metadata!B$1:E$2632,4,FALSE)</f>
        <v>1595</v>
      </c>
      <c r="I868" t="s">
        <v>456</v>
      </c>
      <c r="K868" t="str">
        <f>VLOOKUP(TRIM(SUBSTITUTE(E868,CHAR(160),CHAR(32))),Metadata!B$1:H$2632,7,FALSE)</f>
        <v>essai</v>
      </c>
      <c r="L868" t="s">
        <v>4484</v>
      </c>
      <c r="N868" t="str">
        <f>VLOOKUP(TRIM(SUBSTITUTE(E868,CHAR(160),CHAR(32))),Metadata!B$1:J$2632,9,FALSE)</f>
        <v/>
      </c>
      <c r="O868">
        <f>VLOOKUP(TRIM(SUBSTITUTE(E868,CHAR(160),CHAR(32))),Metadata!B$1:K$2632,10,FALSE)</f>
        <v>438631</v>
      </c>
      <c r="P868" s="4" t="s">
        <v>10080</v>
      </c>
      <c r="Q868">
        <v>53</v>
      </c>
      <c r="R868">
        <v>60</v>
      </c>
    </row>
    <row r="869" spans="1:18" hidden="1" x14ac:dyDescent="0.25">
      <c r="A869">
        <v>871</v>
      </c>
      <c r="B869" t="s">
        <v>4354</v>
      </c>
      <c r="C869" t="s">
        <v>201</v>
      </c>
      <c r="D869" t="s">
        <v>47</v>
      </c>
      <c r="E869" t="s">
        <v>7945</v>
      </c>
      <c r="F869" t="str">
        <f>VLOOKUP(TRIM(SUBSTITUTE(E869,CHAR(160),CHAR(32))),Metadata!B$1:C$2632,2,FALSE)</f>
        <v>Montaigne, Michel Eyquem de</v>
      </c>
      <c r="G869" t="str">
        <f>VLOOKUP(TRIM(SUBSTITUTE(E869,CHAR(160),CHAR(32))),Metadata!B$1:D$2632,3,FALSE)</f>
        <v>Les Essais</v>
      </c>
      <c r="H869">
        <f>VLOOKUP(TRIM(SUBSTITUTE(E869,CHAR(160),CHAR(32))),Metadata!B$1:E$2632,4,FALSE)</f>
        <v>1595</v>
      </c>
      <c r="I869" t="s">
        <v>456</v>
      </c>
      <c r="K869" t="str">
        <f>VLOOKUP(TRIM(SUBSTITUTE(E869,CHAR(160),CHAR(32))),Metadata!B$1:H$2632,7,FALSE)</f>
        <v>essai</v>
      </c>
      <c r="L869" t="s">
        <v>4484</v>
      </c>
      <c r="N869" t="str">
        <f>VLOOKUP(TRIM(SUBSTITUTE(E869,CHAR(160),CHAR(32))),Metadata!B$1:J$2632,9,FALSE)</f>
        <v/>
      </c>
      <c r="O869">
        <f>VLOOKUP(TRIM(SUBSTITUTE(E869,CHAR(160),CHAR(32))),Metadata!B$1:K$2632,10,FALSE)</f>
        <v>438631</v>
      </c>
      <c r="P869" s="4" t="s">
        <v>12355</v>
      </c>
      <c r="Q869">
        <v>41</v>
      </c>
      <c r="R869">
        <v>48</v>
      </c>
    </row>
    <row r="870" spans="1:18" hidden="1" x14ac:dyDescent="0.25">
      <c r="A870">
        <v>872</v>
      </c>
      <c r="B870" t="s">
        <v>4354</v>
      </c>
      <c r="C870" t="s">
        <v>201</v>
      </c>
      <c r="D870" t="s">
        <v>47</v>
      </c>
      <c r="E870" t="s">
        <v>7955</v>
      </c>
      <c r="F870" t="str">
        <f>VLOOKUP(TRIM(SUBSTITUTE(E870,CHAR(160),CHAR(32))),Metadata!B$1:C$2632,2,FALSE)</f>
        <v>Yver, Jacques, 1520-1572.</v>
      </c>
      <c r="G870" t="str">
        <f>VLOOKUP(TRIM(SUBSTITUTE(E870,CHAR(160),CHAR(32))),Metadata!B$1:D$2632,3,FALSE)</f>
        <v>Le Printemps (extraits)</v>
      </c>
      <c r="H870">
        <f>VLOOKUP(TRIM(SUBSTITUTE(E870,CHAR(160),CHAR(32))),Metadata!B$1:E$2632,4,FALSE)</f>
        <v>1557</v>
      </c>
      <c r="I870" t="s">
        <v>456</v>
      </c>
      <c r="K870" t="str">
        <f>VLOOKUP(TRIM(SUBSTITUTE(E870,CHAR(160),CHAR(32))),Metadata!B$1:H$2632,7,FALSE)</f>
        <v>traite ou essai</v>
      </c>
      <c r="L870" t="s">
        <v>4402</v>
      </c>
      <c r="N870" t="str">
        <f>VLOOKUP(TRIM(SUBSTITUTE(E870,CHAR(160),CHAR(32))),Metadata!B$1:J$2632,9,FALSE)</f>
        <v/>
      </c>
      <c r="O870">
        <f>VLOOKUP(TRIM(SUBSTITUTE(E870,CHAR(160),CHAR(32))),Metadata!B$1:K$2632,10,FALSE)</f>
        <v>55236</v>
      </c>
      <c r="P870" s="4" t="s">
        <v>12356</v>
      </c>
      <c r="Q870">
        <v>131</v>
      </c>
      <c r="R870">
        <v>138</v>
      </c>
    </row>
    <row r="871" spans="1:18" hidden="1" x14ac:dyDescent="0.25">
      <c r="A871">
        <v>873</v>
      </c>
      <c r="B871" t="s">
        <v>4354</v>
      </c>
      <c r="C871" t="s">
        <v>201</v>
      </c>
      <c r="D871" t="s">
        <v>47</v>
      </c>
      <c r="E871" t="s">
        <v>7936</v>
      </c>
      <c r="F871" t="str">
        <f>VLOOKUP(TRIM(SUBSTITUTE(E871,CHAR(160),CHAR(32))),Metadata!B$1:C$2632,2,FALSE)</f>
        <v>Marguerite, Queen, consort of Henry II, King of Navarre, 1492-1549.</v>
      </c>
      <c r="G871" t="str">
        <f>VLOOKUP(TRIM(SUBSTITUTE(E871,CHAR(160),CHAR(32))),Metadata!B$1:D$2632,3,FALSE)</f>
        <v>L'Heptaméron</v>
      </c>
      <c r="H871">
        <f>VLOOKUP(TRIM(SUBSTITUTE(E871,CHAR(160),CHAR(32))),Metadata!B$1:E$2632,4,FALSE)</f>
        <v>1559</v>
      </c>
      <c r="I871" t="s">
        <v>456</v>
      </c>
      <c r="K871" t="str">
        <f>VLOOKUP(TRIM(SUBSTITUTE(E871,CHAR(160),CHAR(32))),Metadata!B$1:H$2632,7,FALSE)</f>
        <v>roman</v>
      </c>
      <c r="L871" t="s">
        <v>4378</v>
      </c>
      <c r="N871" t="str">
        <f>VLOOKUP(TRIM(SUBSTITUTE(E871,CHAR(160),CHAR(32))),Metadata!B$1:J$2632,9,FALSE)</f>
        <v/>
      </c>
      <c r="O871">
        <f>VLOOKUP(TRIM(SUBSTITUTE(E871,CHAR(160),CHAR(32))),Metadata!B$1:K$2632,10,FALSE)</f>
        <v>182112</v>
      </c>
      <c r="P871" s="4" t="s">
        <v>9138</v>
      </c>
      <c r="Q871">
        <v>119</v>
      </c>
      <c r="R871">
        <v>126</v>
      </c>
    </row>
    <row r="872" spans="1:18" hidden="1" x14ac:dyDescent="0.25">
      <c r="A872">
        <v>874</v>
      </c>
      <c r="B872" t="s">
        <v>4354</v>
      </c>
      <c r="C872" t="s">
        <v>201</v>
      </c>
      <c r="D872" t="s">
        <v>47</v>
      </c>
      <c r="E872" t="s">
        <v>7945</v>
      </c>
      <c r="F872" t="str">
        <f>VLOOKUP(TRIM(SUBSTITUTE(E872,CHAR(160),CHAR(32))),Metadata!B$1:C$2632,2,FALSE)</f>
        <v>Montaigne, Michel Eyquem de</v>
      </c>
      <c r="G872" t="str">
        <f>VLOOKUP(TRIM(SUBSTITUTE(E872,CHAR(160),CHAR(32))),Metadata!B$1:D$2632,3,FALSE)</f>
        <v>Les Essais</v>
      </c>
      <c r="H872">
        <f>VLOOKUP(TRIM(SUBSTITUTE(E872,CHAR(160),CHAR(32))),Metadata!B$1:E$2632,4,FALSE)</f>
        <v>1595</v>
      </c>
      <c r="I872" t="s">
        <v>456</v>
      </c>
      <c r="K872" t="str">
        <f>VLOOKUP(TRIM(SUBSTITUTE(E872,CHAR(160),CHAR(32))),Metadata!B$1:H$2632,7,FALSE)</f>
        <v>essai</v>
      </c>
      <c r="L872" t="s">
        <v>4484</v>
      </c>
      <c r="N872" t="str">
        <f>VLOOKUP(TRIM(SUBSTITUTE(E872,CHAR(160),CHAR(32))),Metadata!B$1:J$2632,9,FALSE)</f>
        <v/>
      </c>
      <c r="O872">
        <f>VLOOKUP(TRIM(SUBSTITUTE(E872,CHAR(160),CHAR(32))),Metadata!B$1:K$2632,10,FALSE)</f>
        <v>438631</v>
      </c>
      <c r="P872" s="4" t="s">
        <v>10081</v>
      </c>
      <c r="Q872">
        <v>38</v>
      </c>
      <c r="R872">
        <v>46</v>
      </c>
    </row>
    <row r="873" spans="1:18" hidden="1" x14ac:dyDescent="0.25">
      <c r="A873">
        <v>875</v>
      </c>
      <c r="B873" t="s">
        <v>4354</v>
      </c>
      <c r="C873" t="s">
        <v>201</v>
      </c>
      <c r="D873" t="s">
        <v>47</v>
      </c>
      <c r="E873" t="s">
        <v>7913</v>
      </c>
      <c r="F873" t="str">
        <f>VLOOKUP(TRIM(SUBSTITUTE(E873,CHAR(160),CHAR(32))),Metadata!B$1:C$2632,2,FALSE)</f>
        <v>Pollion, Marc Vitruve</v>
      </c>
      <c r="G873" t="str">
        <f>VLOOKUP(TRIM(SUBSTITUTE(E873,CHAR(160),CHAR(32))),Metadata!B$1:D$2632,3,FALSE)</f>
        <v>Architecture ou Art de bien bastir</v>
      </c>
      <c r="H873">
        <f>VLOOKUP(TRIM(SUBSTITUTE(E873,CHAR(160),CHAR(32))),Metadata!B$1:E$2632,4,FALSE)</f>
        <v>1547</v>
      </c>
      <c r="I873" t="s">
        <v>456</v>
      </c>
      <c r="K873" t="str">
        <f>VLOOKUP(TRIM(SUBSTITUTE(E873,CHAR(160),CHAR(32))),Metadata!B$1:H$2632,7,FALSE)</f>
        <v>traite ou essai</v>
      </c>
      <c r="L873" t="s">
        <v>4402</v>
      </c>
      <c r="N873" t="str">
        <f>VLOOKUP(TRIM(SUBSTITUTE(E873,CHAR(160),CHAR(32))),Metadata!B$1:J$2632,9,FALSE)</f>
        <v/>
      </c>
      <c r="O873">
        <f>VLOOKUP(TRIM(SUBSTITUTE(E873,CHAR(160),CHAR(32))),Metadata!B$1:K$2632,10,FALSE)</f>
        <v>146173</v>
      </c>
      <c r="P873" s="4" t="s">
        <v>9139</v>
      </c>
      <c r="Q873">
        <v>350</v>
      </c>
      <c r="R873">
        <v>357</v>
      </c>
    </row>
    <row r="874" spans="1:18" hidden="1" x14ac:dyDescent="0.25">
      <c r="A874">
        <v>876</v>
      </c>
      <c r="B874" t="s">
        <v>4354</v>
      </c>
      <c r="C874" t="s">
        <v>201</v>
      </c>
      <c r="D874" t="s">
        <v>47</v>
      </c>
      <c r="E874" t="s">
        <v>7945</v>
      </c>
      <c r="F874" t="str">
        <f>VLOOKUP(TRIM(SUBSTITUTE(E874,CHAR(160),CHAR(32))),Metadata!B$1:C$2632,2,FALSE)</f>
        <v>Montaigne, Michel Eyquem de</v>
      </c>
      <c r="G874" t="str">
        <f>VLOOKUP(TRIM(SUBSTITUTE(E874,CHAR(160),CHAR(32))),Metadata!B$1:D$2632,3,FALSE)</f>
        <v>Les Essais</v>
      </c>
      <c r="H874">
        <f>VLOOKUP(TRIM(SUBSTITUTE(E874,CHAR(160),CHAR(32))),Metadata!B$1:E$2632,4,FALSE)</f>
        <v>1595</v>
      </c>
      <c r="I874" t="s">
        <v>456</v>
      </c>
      <c r="K874" t="str">
        <f>VLOOKUP(TRIM(SUBSTITUTE(E874,CHAR(160),CHAR(32))),Metadata!B$1:H$2632,7,FALSE)</f>
        <v>essai</v>
      </c>
      <c r="L874" t="s">
        <v>4484</v>
      </c>
      <c r="N874" t="str">
        <f>VLOOKUP(TRIM(SUBSTITUTE(E874,CHAR(160),CHAR(32))),Metadata!B$1:J$2632,9,FALSE)</f>
        <v/>
      </c>
      <c r="O874">
        <f>VLOOKUP(TRIM(SUBSTITUTE(E874,CHAR(160),CHAR(32))),Metadata!B$1:K$2632,10,FALSE)</f>
        <v>438631</v>
      </c>
      <c r="P874" s="4" t="s">
        <v>12357</v>
      </c>
      <c r="Q874">
        <v>173</v>
      </c>
      <c r="R874">
        <v>180</v>
      </c>
    </row>
    <row r="875" spans="1:18" x14ac:dyDescent="0.25">
      <c r="A875">
        <v>877</v>
      </c>
      <c r="B875" t="s">
        <v>4354</v>
      </c>
      <c r="C875" t="s">
        <v>201</v>
      </c>
      <c r="D875" t="s">
        <v>47</v>
      </c>
      <c r="E875" t="s">
        <v>7924</v>
      </c>
      <c r="F875" t="str">
        <f>VLOOKUP(TRIM(SUBSTITUTE(E875,CHAR(160),CHAR(32))),Metadata!B$1:C$2632,2,FALSE)</f>
        <v>Du Bellay, Joachim</v>
      </c>
      <c r="G875" t="str">
        <f>VLOOKUP(TRIM(SUBSTITUTE(E875,CHAR(160),CHAR(32))),Metadata!B$1:D$2632,3,FALSE)</f>
        <v>Divers jeux rustiques</v>
      </c>
      <c r="H875">
        <f>VLOOKUP(TRIM(SUBSTITUTE(E875,CHAR(160),CHAR(32))),Metadata!B$1:E$2632,4,FALSE)</f>
        <v>1558</v>
      </c>
      <c r="I875" t="s">
        <v>456</v>
      </c>
      <c r="K875" t="str">
        <f>VLOOKUP(TRIM(SUBSTITUTE(E875,CHAR(160),CHAR(32))),Metadata!B$1:H$2632,7,FALSE)</f>
        <v>poesie</v>
      </c>
      <c r="L875" t="s">
        <v>4382</v>
      </c>
      <c r="N875" t="str">
        <f>VLOOKUP(TRIM(SUBSTITUTE(E875,CHAR(160),CHAR(32))),Metadata!B$1:J$2632,9,FALSE)</f>
        <v/>
      </c>
      <c r="O875">
        <f>VLOOKUP(TRIM(SUBSTITUTE(E875,CHAR(160),CHAR(32))),Metadata!B$1:K$2632,10,FALSE)</f>
        <v>26689</v>
      </c>
      <c r="P875" s="4" t="s">
        <v>12358</v>
      </c>
      <c r="Q875">
        <v>79</v>
      </c>
      <c r="R875">
        <v>86</v>
      </c>
    </row>
    <row r="876" spans="1:18" hidden="1" x14ac:dyDescent="0.25">
      <c r="A876">
        <v>878</v>
      </c>
      <c r="B876" t="s">
        <v>4354</v>
      </c>
      <c r="C876" t="s">
        <v>201</v>
      </c>
      <c r="D876" t="s">
        <v>47</v>
      </c>
      <c r="E876" t="s">
        <v>7945</v>
      </c>
      <c r="F876" t="str">
        <f>VLOOKUP(TRIM(SUBSTITUTE(E876,CHAR(160),CHAR(32))),Metadata!B$1:C$2632,2,FALSE)</f>
        <v>Montaigne, Michel Eyquem de</v>
      </c>
      <c r="G876" t="str">
        <f>VLOOKUP(TRIM(SUBSTITUTE(E876,CHAR(160),CHAR(32))),Metadata!B$1:D$2632,3,FALSE)</f>
        <v>Les Essais</v>
      </c>
      <c r="H876">
        <f>VLOOKUP(TRIM(SUBSTITUTE(E876,CHAR(160),CHAR(32))),Metadata!B$1:E$2632,4,FALSE)</f>
        <v>1595</v>
      </c>
      <c r="I876" t="s">
        <v>456</v>
      </c>
      <c r="K876" t="str">
        <f>VLOOKUP(TRIM(SUBSTITUTE(E876,CHAR(160),CHAR(32))),Metadata!B$1:H$2632,7,FALSE)</f>
        <v>essai</v>
      </c>
      <c r="L876" t="s">
        <v>4484</v>
      </c>
      <c r="N876" t="str">
        <f>VLOOKUP(TRIM(SUBSTITUTE(E876,CHAR(160),CHAR(32))),Metadata!B$1:J$2632,9,FALSE)</f>
        <v/>
      </c>
      <c r="O876">
        <f>VLOOKUP(TRIM(SUBSTITUTE(E876,CHAR(160),CHAR(32))),Metadata!B$1:K$2632,10,FALSE)</f>
        <v>438631</v>
      </c>
      <c r="P876" s="4" t="s">
        <v>10082</v>
      </c>
      <c r="Q876">
        <v>133</v>
      </c>
      <c r="R876">
        <v>140</v>
      </c>
    </row>
    <row r="877" spans="1:18" hidden="1" x14ac:dyDescent="0.25">
      <c r="A877">
        <v>879</v>
      </c>
      <c r="B877" t="s">
        <v>4354</v>
      </c>
      <c r="C877" t="s">
        <v>201</v>
      </c>
      <c r="D877" t="s">
        <v>47</v>
      </c>
      <c r="E877" t="s">
        <v>7945</v>
      </c>
      <c r="F877" t="str">
        <f>VLOOKUP(TRIM(SUBSTITUTE(E877,CHAR(160),CHAR(32))),Metadata!B$1:C$2632,2,FALSE)</f>
        <v>Montaigne, Michel Eyquem de</v>
      </c>
      <c r="G877" t="str">
        <f>VLOOKUP(TRIM(SUBSTITUTE(E877,CHAR(160),CHAR(32))),Metadata!B$1:D$2632,3,FALSE)</f>
        <v>Les Essais</v>
      </c>
      <c r="H877">
        <f>VLOOKUP(TRIM(SUBSTITUTE(E877,CHAR(160),CHAR(32))),Metadata!B$1:E$2632,4,FALSE)</f>
        <v>1595</v>
      </c>
      <c r="I877" t="s">
        <v>456</v>
      </c>
      <c r="K877" t="str">
        <f>VLOOKUP(TRIM(SUBSTITUTE(E877,CHAR(160),CHAR(32))),Metadata!B$1:H$2632,7,FALSE)</f>
        <v>essai</v>
      </c>
      <c r="L877" t="s">
        <v>4484</v>
      </c>
      <c r="N877" t="str">
        <f>VLOOKUP(TRIM(SUBSTITUTE(E877,CHAR(160),CHAR(32))),Metadata!B$1:J$2632,9,FALSE)</f>
        <v/>
      </c>
      <c r="O877">
        <f>VLOOKUP(TRIM(SUBSTITUTE(E877,CHAR(160),CHAR(32))),Metadata!B$1:K$2632,10,FALSE)</f>
        <v>438631</v>
      </c>
      <c r="P877" s="4" t="s">
        <v>12359</v>
      </c>
      <c r="Q877">
        <v>55</v>
      </c>
      <c r="R877">
        <v>62</v>
      </c>
    </row>
    <row r="878" spans="1:18" hidden="1" x14ac:dyDescent="0.25">
      <c r="A878">
        <v>880</v>
      </c>
      <c r="B878" t="s">
        <v>4354</v>
      </c>
      <c r="C878" t="s">
        <v>201</v>
      </c>
      <c r="D878" t="s">
        <v>47</v>
      </c>
      <c r="E878" t="s">
        <v>7913</v>
      </c>
      <c r="F878" t="str">
        <f>VLOOKUP(TRIM(SUBSTITUTE(E878,CHAR(160),CHAR(32))),Metadata!B$1:C$2632,2,FALSE)</f>
        <v>Pollion, Marc Vitruve</v>
      </c>
      <c r="G878" t="str">
        <f>VLOOKUP(TRIM(SUBSTITUTE(E878,CHAR(160),CHAR(32))),Metadata!B$1:D$2632,3,FALSE)</f>
        <v>Architecture ou Art de bien bastir</v>
      </c>
      <c r="H878">
        <f>VLOOKUP(TRIM(SUBSTITUTE(E878,CHAR(160),CHAR(32))),Metadata!B$1:E$2632,4,FALSE)</f>
        <v>1547</v>
      </c>
      <c r="I878" t="s">
        <v>456</v>
      </c>
      <c r="K878" t="str">
        <f>VLOOKUP(TRIM(SUBSTITUTE(E878,CHAR(160),CHAR(32))),Metadata!B$1:H$2632,7,FALSE)</f>
        <v>traite ou essai</v>
      </c>
      <c r="L878" t="s">
        <v>4402</v>
      </c>
      <c r="N878" t="str">
        <f>VLOOKUP(TRIM(SUBSTITUTE(E878,CHAR(160),CHAR(32))),Metadata!B$1:J$2632,9,FALSE)</f>
        <v/>
      </c>
      <c r="O878">
        <f>VLOOKUP(TRIM(SUBSTITUTE(E878,CHAR(160),CHAR(32))),Metadata!B$1:K$2632,10,FALSE)</f>
        <v>146173</v>
      </c>
      <c r="P878" s="4" t="s">
        <v>10083</v>
      </c>
      <c r="Q878">
        <v>539</v>
      </c>
      <c r="R878">
        <v>546</v>
      </c>
    </row>
    <row r="879" spans="1:18" hidden="1" x14ac:dyDescent="0.25">
      <c r="A879">
        <v>881</v>
      </c>
      <c r="B879" t="s">
        <v>4354</v>
      </c>
      <c r="C879" t="s">
        <v>201</v>
      </c>
      <c r="D879" t="s">
        <v>47</v>
      </c>
      <c r="E879" t="s">
        <v>7913</v>
      </c>
      <c r="F879" t="str">
        <f>VLOOKUP(TRIM(SUBSTITUTE(E879,CHAR(160),CHAR(32))),Metadata!B$1:C$2632,2,FALSE)</f>
        <v>Pollion, Marc Vitruve</v>
      </c>
      <c r="G879" t="str">
        <f>VLOOKUP(TRIM(SUBSTITUTE(E879,CHAR(160),CHAR(32))),Metadata!B$1:D$2632,3,FALSE)</f>
        <v>Architecture ou Art de bien bastir</v>
      </c>
      <c r="H879">
        <f>VLOOKUP(TRIM(SUBSTITUTE(E879,CHAR(160),CHAR(32))),Metadata!B$1:E$2632,4,FALSE)</f>
        <v>1547</v>
      </c>
      <c r="I879" t="s">
        <v>456</v>
      </c>
      <c r="K879" t="str">
        <f>VLOOKUP(TRIM(SUBSTITUTE(E879,CHAR(160),CHAR(32))),Metadata!B$1:H$2632,7,FALSE)</f>
        <v>traite ou essai</v>
      </c>
      <c r="L879" t="s">
        <v>4402</v>
      </c>
      <c r="N879" t="str">
        <f>VLOOKUP(TRIM(SUBSTITUTE(E879,CHAR(160),CHAR(32))),Metadata!B$1:J$2632,9,FALSE)</f>
        <v/>
      </c>
      <c r="O879">
        <f>VLOOKUP(TRIM(SUBSTITUTE(E879,CHAR(160),CHAR(32))),Metadata!B$1:K$2632,10,FALSE)</f>
        <v>146173</v>
      </c>
      <c r="P879" s="4" t="s">
        <v>10084</v>
      </c>
      <c r="Q879">
        <v>141</v>
      </c>
      <c r="R879">
        <v>148</v>
      </c>
    </row>
    <row r="880" spans="1:18" hidden="1" x14ac:dyDescent="0.25">
      <c r="A880">
        <v>882</v>
      </c>
      <c r="B880" t="s">
        <v>4354</v>
      </c>
      <c r="C880" t="s">
        <v>201</v>
      </c>
      <c r="D880" t="s">
        <v>47</v>
      </c>
      <c r="E880" t="s">
        <v>7945</v>
      </c>
      <c r="F880" t="str">
        <f>VLOOKUP(TRIM(SUBSTITUTE(E880,CHAR(160),CHAR(32))),Metadata!B$1:C$2632,2,FALSE)</f>
        <v>Montaigne, Michel Eyquem de</v>
      </c>
      <c r="G880" t="str">
        <f>VLOOKUP(TRIM(SUBSTITUTE(E880,CHAR(160),CHAR(32))),Metadata!B$1:D$2632,3,FALSE)</f>
        <v>Les Essais</v>
      </c>
      <c r="H880">
        <f>VLOOKUP(TRIM(SUBSTITUTE(E880,CHAR(160),CHAR(32))),Metadata!B$1:E$2632,4,FALSE)</f>
        <v>1595</v>
      </c>
      <c r="I880" t="s">
        <v>456</v>
      </c>
      <c r="K880" t="str">
        <f>VLOOKUP(TRIM(SUBSTITUTE(E880,CHAR(160),CHAR(32))),Metadata!B$1:H$2632,7,FALSE)</f>
        <v>essai</v>
      </c>
      <c r="L880" t="s">
        <v>4484</v>
      </c>
      <c r="N880" t="str">
        <f>VLOOKUP(TRIM(SUBSTITUTE(E880,CHAR(160),CHAR(32))),Metadata!B$1:J$2632,9,FALSE)</f>
        <v/>
      </c>
      <c r="O880">
        <f>VLOOKUP(TRIM(SUBSTITUTE(E880,CHAR(160),CHAR(32))),Metadata!B$1:K$2632,10,FALSE)</f>
        <v>438631</v>
      </c>
      <c r="P880" s="4" t="s">
        <v>12360</v>
      </c>
      <c r="Q880">
        <v>122</v>
      </c>
      <c r="R880">
        <v>130</v>
      </c>
    </row>
    <row r="881" spans="1:18" x14ac:dyDescent="0.25">
      <c r="A881">
        <v>883</v>
      </c>
      <c r="B881" t="s">
        <v>4354</v>
      </c>
      <c r="C881" t="s">
        <v>201</v>
      </c>
      <c r="D881" t="s">
        <v>47</v>
      </c>
      <c r="E881" t="s">
        <v>7950</v>
      </c>
      <c r="F881" t="str">
        <f>VLOOKUP(TRIM(SUBSTITUTE(E881,CHAR(160),CHAR(32))),Metadata!B$1:C$2632,2,FALSE)</f>
        <v>Rabelais, François, ca. 1490-1553?.</v>
      </c>
      <c r="G881" t="str">
        <f>VLOOKUP(TRIM(SUBSTITUTE(E881,CHAR(160),CHAR(32))),Metadata!B$1:D$2632,3,FALSE)</f>
        <v>Le tiers livre.</v>
      </c>
      <c r="H881">
        <f>VLOOKUP(TRIM(SUBSTITUTE(E881,CHAR(160),CHAR(32))),Metadata!B$1:E$2632,4,FALSE)</f>
        <v>1546</v>
      </c>
      <c r="I881" t="s">
        <v>456</v>
      </c>
      <c r="K881" t="str">
        <f>VLOOKUP(TRIM(SUBSTITUTE(E881,CHAR(160),CHAR(32))),Metadata!B$1:H$2632,7,FALSE)</f>
        <v>poesie</v>
      </c>
      <c r="L881" t="s">
        <v>4382</v>
      </c>
      <c r="N881" t="str">
        <f>VLOOKUP(TRIM(SUBSTITUTE(E881,CHAR(160),CHAR(32))),Metadata!B$1:J$2632,9,FALSE)</f>
        <v/>
      </c>
      <c r="O881">
        <f>VLOOKUP(TRIM(SUBSTITUTE(E881,CHAR(160),CHAR(32))),Metadata!B$1:K$2632,10,FALSE)</f>
        <v>54784</v>
      </c>
      <c r="P881" s="4" t="s">
        <v>10085</v>
      </c>
      <c r="Q881">
        <v>89</v>
      </c>
      <c r="R881">
        <v>96</v>
      </c>
    </row>
    <row r="882" spans="1:18" hidden="1" x14ac:dyDescent="0.25">
      <c r="A882">
        <v>884</v>
      </c>
      <c r="B882" t="s">
        <v>4354</v>
      </c>
      <c r="C882" t="s">
        <v>201</v>
      </c>
      <c r="D882" t="s">
        <v>47</v>
      </c>
      <c r="E882" t="s">
        <v>7913</v>
      </c>
      <c r="F882" t="str">
        <f>VLOOKUP(TRIM(SUBSTITUTE(E882,CHAR(160),CHAR(32))),Metadata!B$1:C$2632,2,FALSE)</f>
        <v>Pollion, Marc Vitruve</v>
      </c>
      <c r="G882" t="str">
        <f>VLOOKUP(TRIM(SUBSTITUTE(E882,CHAR(160),CHAR(32))),Metadata!B$1:D$2632,3,FALSE)</f>
        <v>Architecture ou Art de bien bastir</v>
      </c>
      <c r="H882">
        <f>VLOOKUP(TRIM(SUBSTITUTE(E882,CHAR(160),CHAR(32))),Metadata!B$1:E$2632,4,FALSE)</f>
        <v>1547</v>
      </c>
      <c r="I882" t="s">
        <v>456</v>
      </c>
      <c r="K882" t="str">
        <f>VLOOKUP(TRIM(SUBSTITUTE(E882,CHAR(160),CHAR(32))),Metadata!B$1:H$2632,7,FALSE)</f>
        <v>traite ou essai</v>
      </c>
      <c r="L882" t="s">
        <v>4402</v>
      </c>
      <c r="N882" t="str">
        <f>VLOOKUP(TRIM(SUBSTITUTE(E882,CHAR(160),CHAR(32))),Metadata!B$1:J$2632,9,FALSE)</f>
        <v/>
      </c>
      <c r="O882">
        <f>VLOOKUP(TRIM(SUBSTITUTE(E882,CHAR(160),CHAR(32))),Metadata!B$1:K$2632,10,FALSE)</f>
        <v>146173</v>
      </c>
      <c r="P882" s="4" t="s">
        <v>10086</v>
      </c>
      <c r="Q882">
        <v>264</v>
      </c>
      <c r="R882">
        <v>271</v>
      </c>
    </row>
    <row r="883" spans="1:18" hidden="1" x14ac:dyDescent="0.25">
      <c r="A883">
        <v>885</v>
      </c>
      <c r="B883" t="s">
        <v>4354</v>
      </c>
      <c r="C883" t="s">
        <v>201</v>
      </c>
      <c r="D883" t="s">
        <v>47</v>
      </c>
      <c r="E883" t="s">
        <v>7945</v>
      </c>
      <c r="F883" t="str">
        <f>VLOOKUP(TRIM(SUBSTITUTE(E883,CHAR(160),CHAR(32))),Metadata!B$1:C$2632,2,FALSE)</f>
        <v>Montaigne, Michel Eyquem de</v>
      </c>
      <c r="G883" t="str">
        <f>VLOOKUP(TRIM(SUBSTITUTE(E883,CHAR(160),CHAR(32))),Metadata!B$1:D$2632,3,FALSE)</f>
        <v>Les Essais</v>
      </c>
      <c r="H883">
        <f>VLOOKUP(TRIM(SUBSTITUTE(E883,CHAR(160),CHAR(32))),Metadata!B$1:E$2632,4,FALSE)</f>
        <v>1595</v>
      </c>
      <c r="I883" t="s">
        <v>456</v>
      </c>
      <c r="K883" t="str">
        <f>VLOOKUP(TRIM(SUBSTITUTE(E883,CHAR(160),CHAR(32))),Metadata!B$1:H$2632,7,FALSE)</f>
        <v>essai</v>
      </c>
      <c r="L883" t="s">
        <v>4484</v>
      </c>
      <c r="N883" t="str">
        <f>VLOOKUP(TRIM(SUBSTITUTE(E883,CHAR(160),CHAR(32))),Metadata!B$1:J$2632,9,FALSE)</f>
        <v/>
      </c>
      <c r="O883">
        <f>VLOOKUP(TRIM(SUBSTITUTE(E883,CHAR(160),CHAR(32))),Metadata!B$1:K$2632,10,FALSE)</f>
        <v>438631</v>
      </c>
      <c r="P883" s="4" t="s">
        <v>9140</v>
      </c>
      <c r="Q883">
        <v>90</v>
      </c>
      <c r="R883">
        <v>97</v>
      </c>
    </row>
    <row r="884" spans="1:18" hidden="1" x14ac:dyDescent="0.25">
      <c r="A884">
        <v>886</v>
      </c>
      <c r="B884" t="s">
        <v>4354</v>
      </c>
      <c r="C884" t="s">
        <v>201</v>
      </c>
      <c r="D884" t="s">
        <v>47</v>
      </c>
      <c r="E884" t="s">
        <v>7934</v>
      </c>
      <c r="F884" t="str">
        <f>VLOOKUP(TRIM(SUBSTITUTE(E884,CHAR(160),CHAR(32))),Metadata!B$1:C$2632,2,FALSE)</f>
        <v>La Boétie, Etienne de, 1530-1563.</v>
      </c>
      <c r="G884" t="str">
        <f>VLOOKUP(TRIM(SUBSTITUTE(E884,CHAR(160),CHAR(32))),Metadata!B$1:D$2632,3,FALSE)</f>
        <v>Discours de la servitude volontaire ou le Contr'un</v>
      </c>
      <c r="H884">
        <f>VLOOKUP(TRIM(SUBSTITUTE(E884,CHAR(160),CHAR(32))),Metadata!B$1:E$2632,4,FALSE)</f>
        <v>1549</v>
      </c>
      <c r="I884" t="s">
        <v>456</v>
      </c>
      <c r="K884" t="str">
        <f>VLOOKUP(TRIM(SUBSTITUTE(E884,CHAR(160),CHAR(32))),Metadata!B$1:H$2632,7,FALSE)</f>
        <v>traite</v>
      </c>
      <c r="L884" t="s">
        <v>4417</v>
      </c>
      <c r="N884" t="str">
        <f>VLOOKUP(TRIM(SUBSTITUTE(E884,CHAR(160),CHAR(32))),Metadata!B$1:J$2632,9,FALSE)</f>
        <v/>
      </c>
      <c r="O884">
        <f>VLOOKUP(TRIM(SUBSTITUTE(E884,CHAR(160),CHAR(32))),Metadata!B$1:K$2632,10,FALSE)</f>
        <v>34645</v>
      </c>
      <c r="P884" s="4" t="s">
        <v>12361</v>
      </c>
      <c r="Q884">
        <v>229</v>
      </c>
      <c r="R884">
        <v>235</v>
      </c>
    </row>
    <row r="885" spans="1:18" hidden="1" x14ac:dyDescent="0.25">
      <c r="A885">
        <v>887</v>
      </c>
      <c r="B885" t="s">
        <v>4354</v>
      </c>
      <c r="C885" t="s">
        <v>201</v>
      </c>
      <c r="D885" t="s">
        <v>47</v>
      </c>
      <c r="E885" t="s">
        <v>8247</v>
      </c>
      <c r="F885" t="str">
        <f>VLOOKUP(TRIM(SUBSTITUTE(E885,CHAR(160),CHAR(32))),Metadata!B$1:C$2632,2,FALSE)</f>
        <v>Du Pont de Nemours, Pierre Samuel, 1739-1817.</v>
      </c>
      <c r="G885" t="str">
        <f>VLOOKUP(TRIM(SUBSTITUTE(E885,CHAR(160),CHAR(32))),Metadata!B$1:D$2632,3,FALSE)</f>
        <v>De l'origine et des progrès d'une science nouvelle</v>
      </c>
      <c r="H885">
        <f>VLOOKUP(TRIM(SUBSTITUTE(E885,CHAR(160),CHAR(32))),Metadata!B$1:E$2632,4,FALSE)</f>
        <v>1768</v>
      </c>
      <c r="I885" t="s">
        <v>448</v>
      </c>
      <c r="K885" t="str">
        <f>VLOOKUP(TRIM(SUBSTITUTE(E885,CHAR(160),CHAR(32))),Metadata!B$1:H$2632,7,FALSE)</f>
        <v>traite ou essai</v>
      </c>
      <c r="L885" t="s">
        <v>4402</v>
      </c>
      <c r="N885" t="str">
        <f>VLOOKUP(TRIM(SUBSTITUTE(E885,CHAR(160),CHAR(32))),Metadata!B$1:J$2632,9,FALSE)</f>
        <v>prose</v>
      </c>
      <c r="O885">
        <f>VLOOKUP(TRIM(SUBSTITUTE(E885,CHAR(160),CHAR(32))),Metadata!B$1:K$2632,10,FALSE)</f>
        <v>12296</v>
      </c>
      <c r="P885" s="4" t="s">
        <v>9141</v>
      </c>
      <c r="Q885">
        <v>88</v>
      </c>
      <c r="R885">
        <v>95</v>
      </c>
    </row>
    <row r="886" spans="1:18" hidden="1" x14ac:dyDescent="0.25">
      <c r="A886">
        <v>888</v>
      </c>
      <c r="B886" t="s">
        <v>4354</v>
      </c>
      <c r="C886" t="s">
        <v>201</v>
      </c>
      <c r="D886" t="s">
        <v>47</v>
      </c>
      <c r="E886" t="s">
        <v>8359</v>
      </c>
      <c r="F886" t="str">
        <f>VLOOKUP(TRIM(SUBSTITUTE(E886,CHAR(160),CHAR(32))),Metadata!B$1:C$2632,2,FALSE)</f>
        <v>Prévost, abbé, 1697-1763.</v>
      </c>
      <c r="G886" t="str">
        <f>VLOOKUP(TRIM(SUBSTITUTE(E886,CHAR(160),CHAR(32))),Metadata!B$1:D$2632,3,FALSE)</f>
        <v>Lettres angloises, ou Histoire de Miss Clarisse Harlove. T. 5</v>
      </c>
      <c r="H886">
        <f>VLOOKUP(TRIM(SUBSTITUTE(E886,CHAR(160),CHAR(32))),Metadata!B$1:E$2632,4,FALSE)</f>
        <v>1751</v>
      </c>
      <c r="I886" t="s">
        <v>448</v>
      </c>
      <c r="K886" t="str">
        <f>VLOOKUP(TRIM(SUBSTITUTE(E886,CHAR(160),CHAR(32))),Metadata!B$1:H$2632,7,FALSE)</f>
        <v>roman</v>
      </c>
      <c r="L886" t="s">
        <v>4378</v>
      </c>
      <c r="N886" t="str">
        <f>VLOOKUP(TRIM(SUBSTITUTE(E886,CHAR(160),CHAR(32))),Metadata!B$1:J$2632,9,FALSE)</f>
        <v>prose</v>
      </c>
      <c r="O886">
        <f>VLOOKUP(TRIM(SUBSTITUTE(E886,CHAR(160),CHAR(32))),Metadata!B$1:K$2632,10,FALSE)</f>
        <v>121407</v>
      </c>
      <c r="P886" s="4" t="s">
        <v>12362</v>
      </c>
      <c r="Q886">
        <v>88</v>
      </c>
      <c r="R886">
        <v>95</v>
      </c>
    </row>
    <row r="887" spans="1:18" hidden="1" x14ac:dyDescent="0.25">
      <c r="A887">
        <v>889</v>
      </c>
      <c r="B887" t="s">
        <v>4354</v>
      </c>
      <c r="C887" t="s">
        <v>201</v>
      </c>
      <c r="D887" t="s">
        <v>47</v>
      </c>
      <c r="E887" t="s">
        <v>8277</v>
      </c>
      <c r="F887" t="str">
        <f>VLOOKUP(TRIM(SUBSTITUTE(E887,CHAR(160),CHAR(32))),Metadata!B$1:C$2632,2,FALSE)</f>
        <v>Holbach, Paul Henri Thiry, baron d', 1723-1789.</v>
      </c>
      <c r="G887" t="str">
        <f>VLOOKUP(TRIM(SUBSTITUTE(E887,CHAR(160),CHAR(32))),Metadata!B$1:D$2632,3,FALSE)</f>
        <v>La morale universelle, ou, Les devoirs de l'homme fondés sur sa nature.</v>
      </c>
      <c r="H887">
        <f>VLOOKUP(TRIM(SUBSTITUTE(E887,CHAR(160),CHAR(32))),Metadata!B$1:E$2632,4,FALSE)</f>
        <v>1776</v>
      </c>
      <c r="I887" t="s">
        <v>448</v>
      </c>
      <c r="K887" t="str">
        <f>VLOOKUP(TRIM(SUBSTITUTE(E887,CHAR(160),CHAR(32))),Metadata!B$1:H$2632,7,FALSE)</f>
        <v>traite ou essai</v>
      </c>
      <c r="L887" t="s">
        <v>4402</v>
      </c>
      <c r="N887" t="str">
        <f>VLOOKUP(TRIM(SUBSTITUTE(E887,CHAR(160),CHAR(32))),Metadata!B$1:J$2632,9,FALSE)</f>
        <v>prose</v>
      </c>
      <c r="O887">
        <f>VLOOKUP(TRIM(SUBSTITUTE(E887,CHAR(160),CHAR(32))),Metadata!B$1:K$2632,10,FALSE)</f>
        <v>217026</v>
      </c>
      <c r="P887" s="4" t="s">
        <v>9142</v>
      </c>
      <c r="Q887">
        <v>180</v>
      </c>
      <c r="R887">
        <v>187</v>
      </c>
    </row>
    <row r="888" spans="1:18" hidden="1" x14ac:dyDescent="0.25">
      <c r="A888">
        <v>890</v>
      </c>
      <c r="B888" t="s">
        <v>4354</v>
      </c>
      <c r="C888" t="s">
        <v>201</v>
      </c>
      <c r="D888" t="s">
        <v>47</v>
      </c>
      <c r="E888" t="s">
        <v>8312</v>
      </c>
      <c r="F888" t="str">
        <f>VLOOKUP(TRIM(SUBSTITUTE(E888,CHAR(160),CHAR(32))),Metadata!B$1:C$2632,2,FALSE)</f>
        <v>Mably, abbé de, 1709-1785.</v>
      </c>
      <c r="G888" t="str">
        <f>VLOOKUP(TRIM(SUBSTITUTE(E888,CHAR(160),CHAR(32))),Metadata!B$1:D$2632,3,FALSE)</f>
        <v>Parallele des romains et des françois par rapport au gouvernement</v>
      </c>
      <c r="H888">
        <f>VLOOKUP(TRIM(SUBSTITUTE(E888,CHAR(160),CHAR(32))),Metadata!B$1:E$2632,4,FALSE)</f>
        <v>1740</v>
      </c>
      <c r="I888" t="s">
        <v>448</v>
      </c>
      <c r="K888" t="str">
        <f>VLOOKUP(TRIM(SUBSTITUTE(E888,CHAR(160),CHAR(32))),Metadata!B$1:H$2632,7,FALSE)</f>
        <v>traite ou essai</v>
      </c>
      <c r="L888" t="s">
        <v>4402</v>
      </c>
      <c r="N888" t="str">
        <f>VLOOKUP(TRIM(SUBSTITUTE(E888,CHAR(160),CHAR(32))),Metadata!B$1:J$2632,9,FALSE)</f>
        <v>prose</v>
      </c>
      <c r="O888">
        <f>VLOOKUP(TRIM(SUBSTITUTE(E888,CHAR(160),CHAR(32))),Metadata!B$1:K$2632,10,FALSE)</f>
        <v>126721</v>
      </c>
      <c r="P888" s="4" t="s">
        <v>9143</v>
      </c>
      <c r="Q888">
        <v>273</v>
      </c>
      <c r="R888">
        <v>280</v>
      </c>
    </row>
    <row r="889" spans="1:18" hidden="1" x14ac:dyDescent="0.25">
      <c r="A889">
        <v>891</v>
      </c>
      <c r="B889" t="s">
        <v>4354</v>
      </c>
      <c r="C889" t="s">
        <v>201</v>
      </c>
      <c r="D889" t="s">
        <v>47</v>
      </c>
      <c r="E889" t="s">
        <v>8180</v>
      </c>
      <c r="F889" t="str">
        <f>VLOOKUP(TRIM(SUBSTITUTE(E889,CHAR(160),CHAR(32))),Metadata!B$1:C$2632,2,FALSE)</f>
        <v>Barbier, Edmond Jean Francois, 1689-1771.</v>
      </c>
      <c r="G889" t="str">
        <f>VLOOKUP(TRIM(SUBSTITUTE(E889,CHAR(160),CHAR(32))),Metadata!B$1:D$2632,3,FALSE)</f>
        <v>Chronique de la régence. T. 7-8</v>
      </c>
      <c r="H889">
        <f>VLOOKUP(TRIM(SUBSTITUTE(E889,CHAR(160),CHAR(32))),Metadata!B$1:E$2632,4,FALSE)</f>
        <v>1761</v>
      </c>
      <c r="I889" t="s">
        <v>448</v>
      </c>
      <c r="K889" t="str">
        <f>VLOOKUP(TRIM(SUBSTITUTE(E889,CHAR(160),CHAR(32))),Metadata!B$1:H$2632,7,FALSE)</f>
        <v>memoires</v>
      </c>
      <c r="L889" t="s">
        <v>4481</v>
      </c>
      <c r="N889" t="str">
        <f>VLOOKUP(TRIM(SUBSTITUTE(E889,CHAR(160),CHAR(32))),Metadata!B$1:J$2632,9,FALSE)</f>
        <v>prose</v>
      </c>
      <c r="O889">
        <f>VLOOKUP(TRIM(SUBSTITUTE(E889,CHAR(160),CHAR(32))),Metadata!B$1:K$2632,10,FALSE)</f>
        <v>119691</v>
      </c>
      <c r="P889" s="4" t="s">
        <v>12363</v>
      </c>
      <c r="Q889">
        <v>178</v>
      </c>
      <c r="R889">
        <v>184</v>
      </c>
    </row>
    <row r="890" spans="1:18" hidden="1" x14ac:dyDescent="0.25">
      <c r="A890">
        <v>892</v>
      </c>
      <c r="B890" t="s">
        <v>4354</v>
      </c>
      <c r="C890" t="s">
        <v>201</v>
      </c>
      <c r="D890" t="s">
        <v>47</v>
      </c>
      <c r="E890" t="s">
        <v>8334</v>
      </c>
      <c r="F890" t="str">
        <f>VLOOKUP(TRIM(SUBSTITUTE(E890,CHAR(160),CHAR(32))),Metadata!B$1:C$2632,2,FALSE)</f>
        <v>Mercier, Louis-Sébastien, 1740-1814.</v>
      </c>
      <c r="G890" t="str">
        <f>VLOOKUP(TRIM(SUBSTITUTE(E890,CHAR(160),CHAR(32))),Metadata!B$1:D$2632,3,FALSE)</f>
        <v>Tableau de Paris t. 5</v>
      </c>
      <c r="H890">
        <f>VLOOKUP(TRIM(SUBSTITUTE(E890,CHAR(160),CHAR(32))),Metadata!B$1:E$2632,4,FALSE)</f>
        <v>1783</v>
      </c>
      <c r="I890" t="s">
        <v>448</v>
      </c>
      <c r="K890" t="str">
        <f>VLOOKUP(TRIM(SUBSTITUTE(E890,CHAR(160),CHAR(32))),Metadata!B$1:H$2632,7,FALSE)</f>
        <v>melanges litteraires</v>
      </c>
      <c r="L890" t="s">
        <v>4389</v>
      </c>
      <c r="N890" t="str">
        <f>VLOOKUP(TRIM(SUBSTITUTE(E890,CHAR(160),CHAR(32))),Metadata!B$1:J$2632,9,FALSE)</f>
        <v>prose</v>
      </c>
      <c r="O890">
        <f>VLOOKUP(TRIM(SUBSTITUTE(E890,CHAR(160),CHAR(32))),Metadata!B$1:K$2632,10,FALSE)</f>
        <v>217445</v>
      </c>
      <c r="P890" s="4" t="s">
        <v>12364</v>
      </c>
      <c r="Q890">
        <v>206</v>
      </c>
      <c r="R890">
        <v>212</v>
      </c>
    </row>
    <row r="891" spans="1:18" hidden="1" x14ac:dyDescent="0.25">
      <c r="A891">
        <v>893</v>
      </c>
      <c r="B891" t="s">
        <v>4354</v>
      </c>
      <c r="C891" t="s">
        <v>201</v>
      </c>
      <c r="D891" t="s">
        <v>47</v>
      </c>
      <c r="E891" t="s">
        <v>8334</v>
      </c>
      <c r="F891" t="str">
        <f>VLOOKUP(TRIM(SUBSTITUTE(E891,CHAR(160),CHAR(32))),Metadata!B$1:C$2632,2,FALSE)</f>
        <v>Mercier, Louis-Sébastien, 1740-1814.</v>
      </c>
      <c r="G891" t="str">
        <f>VLOOKUP(TRIM(SUBSTITUTE(E891,CHAR(160),CHAR(32))),Metadata!B$1:D$2632,3,FALSE)</f>
        <v>Tableau de Paris t. 5</v>
      </c>
      <c r="H891">
        <f>VLOOKUP(TRIM(SUBSTITUTE(E891,CHAR(160),CHAR(32))),Metadata!B$1:E$2632,4,FALSE)</f>
        <v>1783</v>
      </c>
      <c r="I891" t="s">
        <v>448</v>
      </c>
      <c r="K891" t="str">
        <f>VLOOKUP(TRIM(SUBSTITUTE(E891,CHAR(160),CHAR(32))),Metadata!B$1:H$2632,7,FALSE)</f>
        <v>melanges litteraires</v>
      </c>
      <c r="L891" t="s">
        <v>4389</v>
      </c>
      <c r="N891" t="str">
        <f>VLOOKUP(TRIM(SUBSTITUTE(E891,CHAR(160),CHAR(32))),Metadata!B$1:J$2632,9,FALSE)</f>
        <v>prose</v>
      </c>
      <c r="O891">
        <f>VLOOKUP(TRIM(SUBSTITUTE(E891,CHAR(160),CHAR(32))),Metadata!B$1:K$2632,10,FALSE)</f>
        <v>217445</v>
      </c>
      <c r="P891" s="4" t="s">
        <v>10087</v>
      </c>
      <c r="Q891">
        <v>109</v>
      </c>
      <c r="R891">
        <v>116</v>
      </c>
    </row>
    <row r="892" spans="1:18" hidden="1" x14ac:dyDescent="0.25">
      <c r="A892">
        <v>894</v>
      </c>
      <c r="B892" t="s">
        <v>4354</v>
      </c>
      <c r="C892" t="s">
        <v>201</v>
      </c>
      <c r="D892" t="s">
        <v>47</v>
      </c>
      <c r="E892" t="s">
        <v>8339</v>
      </c>
      <c r="F892" t="str">
        <f>VLOOKUP(TRIM(SUBSTITUTE(E892,CHAR(160),CHAR(32))),Metadata!B$1:C$2632,2,FALSE)</f>
        <v>Mirabeau, Victor de Riquetti, marquis de, 1715-1789.</v>
      </c>
      <c r="G892" t="str">
        <f>VLOOKUP(TRIM(SUBSTITUTE(E892,CHAR(160),CHAR(32))),Metadata!B$1:D$2632,3,FALSE)</f>
        <v>L'ami des hommes, ou, Traité de la population</v>
      </c>
      <c r="H892">
        <f>VLOOKUP(TRIM(SUBSTITUTE(E892,CHAR(160),CHAR(32))),Metadata!B$1:E$2632,4,FALSE)</f>
        <v>1755</v>
      </c>
      <c r="I892" t="s">
        <v>448</v>
      </c>
      <c r="K892" t="str">
        <f>VLOOKUP(TRIM(SUBSTITUTE(E892,CHAR(160),CHAR(32))),Metadata!B$1:H$2632,7,FALSE)</f>
        <v>traite ou essai</v>
      </c>
      <c r="L892" t="s">
        <v>4402</v>
      </c>
      <c r="N892" t="str">
        <f>VLOOKUP(TRIM(SUBSTITUTE(E892,CHAR(160),CHAR(32))),Metadata!B$1:J$2632,9,FALSE)</f>
        <v>prose</v>
      </c>
      <c r="O892">
        <f>VLOOKUP(TRIM(SUBSTITUTE(E892,CHAR(160),CHAR(32))),Metadata!B$1:K$2632,10,FALSE)</f>
        <v>239430</v>
      </c>
      <c r="P892" s="4" t="s">
        <v>10088</v>
      </c>
      <c r="Q892">
        <v>16</v>
      </c>
      <c r="R892">
        <v>22</v>
      </c>
    </row>
    <row r="893" spans="1:18" hidden="1" x14ac:dyDescent="0.25">
      <c r="A893">
        <v>895</v>
      </c>
      <c r="B893" t="s">
        <v>4354</v>
      </c>
      <c r="C893" t="s">
        <v>201</v>
      </c>
      <c r="D893" t="s">
        <v>47</v>
      </c>
      <c r="E893" t="s">
        <v>8214</v>
      </c>
      <c r="F893" t="str">
        <f>VLOOKUP(TRIM(SUBSTITUTE(E893,CHAR(160),CHAR(32))),Metadata!B$1:C$2632,2,FALSE)</f>
        <v>Condorcet, Marie Jean Antoine-Nicolas de Caritat, marquis de, 1743-1794.</v>
      </c>
      <c r="G893" t="str">
        <f>VLOOKUP(TRIM(SUBSTITUTE(E893,CHAR(160),CHAR(32))),Metadata!B$1:D$2632,3,FALSE)</f>
        <v>Esquisse d'un tableau</v>
      </c>
      <c r="H893">
        <f>VLOOKUP(TRIM(SUBSTITUTE(E893,CHAR(160),CHAR(32))),Metadata!B$1:E$2632,4,FALSE)</f>
        <v>1794</v>
      </c>
      <c r="I893" t="s">
        <v>448</v>
      </c>
      <c r="K893" t="str">
        <f>VLOOKUP(TRIM(SUBSTITUTE(E893,CHAR(160),CHAR(32))),Metadata!B$1:H$2632,7,FALSE)</f>
        <v>traite ou essai</v>
      </c>
      <c r="L893" t="s">
        <v>4402</v>
      </c>
      <c r="N893" t="str">
        <f>VLOOKUP(TRIM(SUBSTITUTE(E893,CHAR(160),CHAR(32))),Metadata!B$1:J$2632,9,FALSE)</f>
        <v>prose</v>
      </c>
      <c r="O893">
        <f>VLOOKUP(TRIM(SUBSTITUTE(E893,CHAR(160),CHAR(32))),Metadata!B$1:K$2632,10,FALSE)</f>
        <v>66733</v>
      </c>
      <c r="P893" s="4" t="s">
        <v>12365</v>
      </c>
      <c r="Q893">
        <v>38</v>
      </c>
      <c r="R893">
        <v>45</v>
      </c>
    </row>
    <row r="894" spans="1:18" hidden="1" x14ac:dyDescent="0.25">
      <c r="A894">
        <v>896</v>
      </c>
      <c r="B894" t="s">
        <v>4354</v>
      </c>
      <c r="C894" t="s">
        <v>201</v>
      </c>
      <c r="D894" t="s">
        <v>47</v>
      </c>
      <c r="E894" t="s">
        <v>8277</v>
      </c>
      <c r="F894" t="str">
        <f>VLOOKUP(TRIM(SUBSTITUTE(E894,CHAR(160),CHAR(32))),Metadata!B$1:C$2632,2,FALSE)</f>
        <v>Holbach, Paul Henri Thiry, baron d', 1723-1789.</v>
      </c>
      <c r="G894" t="str">
        <f>VLOOKUP(TRIM(SUBSTITUTE(E894,CHAR(160),CHAR(32))),Metadata!B$1:D$2632,3,FALSE)</f>
        <v>La morale universelle, ou, Les devoirs de l'homme fondés sur sa nature.</v>
      </c>
      <c r="H894">
        <f>VLOOKUP(TRIM(SUBSTITUTE(E894,CHAR(160),CHAR(32))),Metadata!B$1:E$2632,4,FALSE)</f>
        <v>1776</v>
      </c>
      <c r="I894" t="s">
        <v>448</v>
      </c>
      <c r="K894" t="str">
        <f>VLOOKUP(TRIM(SUBSTITUTE(E894,CHAR(160),CHAR(32))),Metadata!B$1:H$2632,7,FALSE)</f>
        <v>traite ou essai</v>
      </c>
      <c r="L894" t="s">
        <v>4402</v>
      </c>
      <c r="N894" t="str">
        <f>VLOOKUP(TRIM(SUBSTITUTE(E894,CHAR(160),CHAR(32))),Metadata!B$1:J$2632,9,FALSE)</f>
        <v>prose</v>
      </c>
      <c r="O894">
        <f>VLOOKUP(TRIM(SUBSTITUTE(E894,CHAR(160),CHAR(32))),Metadata!B$1:K$2632,10,FALSE)</f>
        <v>217026</v>
      </c>
      <c r="P894" s="4" t="s">
        <v>12366</v>
      </c>
      <c r="Q894">
        <v>253</v>
      </c>
      <c r="R894">
        <v>260</v>
      </c>
    </row>
    <row r="895" spans="1:18" hidden="1" x14ac:dyDescent="0.25">
      <c r="A895">
        <v>897</v>
      </c>
      <c r="B895" t="s">
        <v>4354</v>
      </c>
      <c r="C895" t="s">
        <v>201</v>
      </c>
      <c r="D895" t="s">
        <v>47</v>
      </c>
      <c r="E895" t="s">
        <v>5312</v>
      </c>
      <c r="F895" t="str">
        <f>VLOOKUP(TRIM(SUBSTITUTE(E895,CHAR(160),CHAR(32))),Metadata!B$1:C$2632,2,FALSE)</f>
        <v>Rousseau, Jean-Jacques, 1712-1778.</v>
      </c>
      <c r="G895" t="str">
        <f>VLOOKUP(TRIM(SUBSTITUTE(E895,CHAR(160),CHAR(32))),Metadata!B$1:D$2632,3,FALSE)</f>
        <v>Discours sur l'économie politique</v>
      </c>
      <c r="H895">
        <f>VLOOKUP(TRIM(SUBSTITUTE(E895,CHAR(160),CHAR(32))),Metadata!B$1:E$2632,4,FALSE)</f>
        <v>1755</v>
      </c>
      <c r="I895" t="s">
        <v>448</v>
      </c>
      <c r="K895" t="str">
        <f>VLOOKUP(TRIM(SUBSTITUTE(E895,CHAR(160),CHAR(32))),Metadata!B$1:H$2632,7,FALSE)</f>
        <v>traite</v>
      </c>
      <c r="L895" t="s">
        <v>4417</v>
      </c>
      <c r="N895" t="str">
        <f>VLOOKUP(TRIM(SUBSTITUTE(E895,CHAR(160),CHAR(32))),Metadata!B$1:J$2632,9,FALSE)</f>
        <v/>
      </c>
      <c r="O895">
        <f>VLOOKUP(TRIM(SUBSTITUTE(E895,CHAR(160),CHAR(32))),Metadata!B$1:K$2632,10,FALSE)</f>
        <v>16735</v>
      </c>
      <c r="P895" s="4" t="s">
        <v>10089</v>
      </c>
      <c r="Q895">
        <v>135</v>
      </c>
      <c r="R895">
        <v>141</v>
      </c>
    </row>
    <row r="896" spans="1:18" hidden="1" x14ac:dyDescent="0.25">
      <c r="A896">
        <v>898</v>
      </c>
      <c r="B896" t="s">
        <v>4354</v>
      </c>
      <c r="C896" t="s">
        <v>201</v>
      </c>
      <c r="D896" t="s">
        <v>47</v>
      </c>
      <c r="E896" t="s">
        <v>8363</v>
      </c>
      <c r="F896" t="str">
        <f>VLOOKUP(TRIM(SUBSTITUTE(E896,CHAR(160),CHAR(32))),Metadata!B$1:C$2632,2,FALSE)</f>
        <v>Raynal, abbé (Guillaume-Thomas-François), 1713-1796.</v>
      </c>
      <c r="G896" t="str">
        <f>VLOOKUP(TRIM(SUBSTITUTE(E896,CHAR(160),CHAR(32))),Metadata!B$1:D$2632,3,FALSE)</f>
        <v>Histoire philosophique et politique des établissements et du commerce des Européens dans les deux Indes. T. 1</v>
      </c>
      <c r="H896">
        <f>VLOOKUP(TRIM(SUBSTITUTE(E896,CHAR(160),CHAR(32))),Metadata!B$1:E$2632,4,FALSE)</f>
        <v>1770</v>
      </c>
      <c r="I896" t="s">
        <v>448</v>
      </c>
      <c r="K896" t="str">
        <f>VLOOKUP(TRIM(SUBSTITUTE(E896,CHAR(160),CHAR(32))),Metadata!B$1:H$2632,7,FALSE)</f>
        <v>traite ou essai</v>
      </c>
      <c r="L896" t="s">
        <v>4402</v>
      </c>
      <c r="N896" t="str">
        <f>VLOOKUP(TRIM(SUBSTITUTE(E896,CHAR(160),CHAR(32))),Metadata!B$1:J$2632,9,FALSE)</f>
        <v>prose</v>
      </c>
      <c r="O896">
        <f>VLOOKUP(TRIM(SUBSTITUTE(E896,CHAR(160),CHAR(32))),Metadata!B$1:K$2632,10,FALSE)</f>
        <v>113757</v>
      </c>
      <c r="P896" s="4" t="s">
        <v>10090</v>
      </c>
      <c r="Q896">
        <v>81</v>
      </c>
      <c r="R896">
        <v>87</v>
      </c>
    </row>
    <row r="897" spans="1:18" hidden="1" x14ac:dyDescent="0.25">
      <c r="A897">
        <v>899</v>
      </c>
      <c r="B897" t="s">
        <v>4354</v>
      </c>
      <c r="C897" t="s">
        <v>201</v>
      </c>
      <c r="D897" t="s">
        <v>47</v>
      </c>
      <c r="E897" t="s">
        <v>8342</v>
      </c>
      <c r="F897" t="str">
        <f>VLOOKUP(TRIM(SUBSTITUTE(E897,CHAR(160),CHAR(32))),Metadata!B$1:C$2632,2,FALSE)</f>
        <v>Montesquieu, Charles de Secondat, baron de, 1689-1755.</v>
      </c>
      <c r="G897" t="str">
        <f>VLOOKUP(TRIM(SUBSTITUTE(E897,CHAR(160),CHAR(32))),Metadata!B$1:D$2632,3,FALSE)</f>
        <v>De l'esprit des loix. T. 1</v>
      </c>
      <c r="H897">
        <f>VLOOKUP(TRIM(SUBSTITUTE(E897,CHAR(160),CHAR(32))),Metadata!B$1:E$2632,4,FALSE)</f>
        <v>1755</v>
      </c>
      <c r="I897" t="s">
        <v>448</v>
      </c>
      <c r="K897" t="str">
        <f>VLOOKUP(TRIM(SUBSTITUTE(E897,CHAR(160),CHAR(32))),Metadata!B$1:H$2632,7,FALSE)</f>
        <v>traite ou essai</v>
      </c>
      <c r="L897" t="s">
        <v>4402</v>
      </c>
      <c r="N897" t="str">
        <f>VLOOKUP(TRIM(SUBSTITUTE(E897,CHAR(160),CHAR(32))),Metadata!B$1:J$2632,9,FALSE)</f>
        <v>prose</v>
      </c>
      <c r="O897">
        <f>VLOOKUP(TRIM(SUBSTITUTE(E897,CHAR(160),CHAR(32))),Metadata!B$1:K$2632,10,FALSE)</f>
        <v>43905</v>
      </c>
      <c r="P897" s="4" t="s">
        <v>10091</v>
      </c>
      <c r="Q897">
        <v>168</v>
      </c>
      <c r="R897">
        <v>175</v>
      </c>
    </row>
    <row r="898" spans="1:18" hidden="1" x14ac:dyDescent="0.25">
      <c r="A898">
        <v>900</v>
      </c>
      <c r="B898" t="s">
        <v>4354</v>
      </c>
      <c r="C898" t="s">
        <v>201</v>
      </c>
      <c r="D898" t="s">
        <v>47</v>
      </c>
      <c r="E898" t="s">
        <v>8180</v>
      </c>
      <c r="F898" t="str">
        <f>VLOOKUP(TRIM(SUBSTITUTE(E898,CHAR(160),CHAR(32))),Metadata!B$1:C$2632,2,FALSE)</f>
        <v>Barbier, Edmond Jean Francois, 1689-1771.</v>
      </c>
      <c r="G898" t="str">
        <f>VLOOKUP(TRIM(SUBSTITUTE(E898,CHAR(160),CHAR(32))),Metadata!B$1:D$2632,3,FALSE)</f>
        <v>Chronique de la régence. T. 7-8</v>
      </c>
      <c r="H898">
        <f>VLOOKUP(TRIM(SUBSTITUTE(E898,CHAR(160),CHAR(32))),Metadata!B$1:E$2632,4,FALSE)</f>
        <v>1761</v>
      </c>
      <c r="I898" t="s">
        <v>448</v>
      </c>
      <c r="K898" t="str">
        <f>VLOOKUP(TRIM(SUBSTITUTE(E898,CHAR(160),CHAR(32))),Metadata!B$1:H$2632,7,FALSE)</f>
        <v>memoires</v>
      </c>
      <c r="L898" t="s">
        <v>4481</v>
      </c>
      <c r="N898" t="str">
        <f>VLOOKUP(TRIM(SUBSTITUTE(E898,CHAR(160),CHAR(32))),Metadata!B$1:J$2632,9,FALSE)</f>
        <v>prose</v>
      </c>
      <c r="O898">
        <f>VLOOKUP(TRIM(SUBSTITUTE(E898,CHAR(160),CHAR(32))),Metadata!B$1:K$2632,10,FALSE)</f>
        <v>119691</v>
      </c>
      <c r="P898" s="4" t="s">
        <v>10092</v>
      </c>
      <c r="Q898">
        <v>127</v>
      </c>
      <c r="R898">
        <v>134</v>
      </c>
    </row>
    <row r="899" spans="1:18" hidden="1" x14ac:dyDescent="0.25">
      <c r="A899">
        <v>901</v>
      </c>
      <c r="B899" t="s">
        <v>4354</v>
      </c>
      <c r="C899" t="s">
        <v>201</v>
      </c>
      <c r="D899" t="s">
        <v>47</v>
      </c>
      <c r="E899" t="s">
        <v>8267</v>
      </c>
      <c r="F899" t="str">
        <f>VLOOKUP(TRIM(SUBSTITUTE(E899,CHAR(160),CHAR(32))),Metadata!B$1:C$2632,2,FALSE)</f>
        <v>Genlis, Stéphanie Félicité, comtesse de, 1746-1830.</v>
      </c>
      <c r="G899" t="str">
        <f>VLOOKUP(TRIM(SUBSTITUTE(E899,CHAR(160),CHAR(32))),Metadata!B$1:D$2632,3,FALSE)</f>
        <v>Adèle et Théodore, ou, Lettres sur l'éducation</v>
      </c>
      <c r="H899">
        <f>VLOOKUP(TRIM(SUBSTITUTE(E899,CHAR(160),CHAR(32))),Metadata!B$1:E$2632,4,FALSE)</f>
        <v>1782</v>
      </c>
      <c r="I899" t="s">
        <v>448</v>
      </c>
      <c r="K899" t="str">
        <f>VLOOKUP(TRIM(SUBSTITUTE(E899,CHAR(160),CHAR(32))),Metadata!B$1:H$2632,7,FALSE)</f>
        <v>roman</v>
      </c>
      <c r="L899" t="s">
        <v>4378</v>
      </c>
      <c r="N899" t="str">
        <f>VLOOKUP(TRIM(SUBSTITUTE(E899,CHAR(160),CHAR(32))),Metadata!B$1:J$2632,9,FALSE)</f>
        <v>prose</v>
      </c>
      <c r="O899">
        <f>VLOOKUP(TRIM(SUBSTITUTE(E899,CHAR(160),CHAR(32))),Metadata!B$1:K$2632,10,FALSE)</f>
        <v>264516</v>
      </c>
      <c r="P899" s="4" t="s">
        <v>10093</v>
      </c>
      <c r="Q899">
        <v>32</v>
      </c>
      <c r="R899">
        <v>39</v>
      </c>
    </row>
    <row r="900" spans="1:18" hidden="1" x14ac:dyDescent="0.25">
      <c r="A900">
        <v>902</v>
      </c>
      <c r="B900" t="s">
        <v>4354</v>
      </c>
      <c r="C900" t="s">
        <v>201</v>
      </c>
      <c r="D900" t="s">
        <v>47</v>
      </c>
      <c r="E900" t="s">
        <v>8183</v>
      </c>
      <c r="F900" t="str">
        <f>VLOOKUP(TRIM(SUBSTITUTE(E900,CHAR(160),CHAR(32))),Metadata!B$1:C$2632,2,FALSE)</f>
        <v>Barthélemy, Jean-Jacques, 1716-1795.</v>
      </c>
      <c r="G900" t="str">
        <f>VLOOKUP(TRIM(SUBSTITUTE(E900,CHAR(160),CHAR(32))),Metadata!B$1:D$2632,3,FALSE)</f>
        <v>Voyage du jeune anacharsis</v>
      </c>
      <c r="H900">
        <f>VLOOKUP(TRIM(SUBSTITUTE(E900,CHAR(160),CHAR(32))),Metadata!B$1:E$2632,4,FALSE)</f>
        <v>1788</v>
      </c>
      <c r="I900" t="s">
        <v>448</v>
      </c>
      <c r="K900" t="str">
        <f>VLOOKUP(TRIM(SUBSTITUTE(E900,CHAR(160),CHAR(32))),Metadata!B$1:H$2632,7,FALSE)</f>
        <v>melanges litteraires</v>
      </c>
      <c r="L900" t="s">
        <v>4389</v>
      </c>
      <c r="N900" t="str">
        <f>VLOOKUP(TRIM(SUBSTITUTE(E900,CHAR(160),CHAR(32))),Metadata!B$1:J$2632,9,FALSE)</f>
        <v>prose</v>
      </c>
      <c r="O900">
        <f>VLOOKUP(TRIM(SUBSTITUTE(E900,CHAR(160),CHAR(32))),Metadata!B$1:K$2632,10,FALSE)</f>
        <v>539817</v>
      </c>
      <c r="P900" s="4" t="s">
        <v>10094</v>
      </c>
      <c r="Q900">
        <v>61</v>
      </c>
      <c r="R900">
        <v>67</v>
      </c>
    </row>
    <row r="901" spans="1:18" hidden="1" x14ac:dyDescent="0.25">
      <c r="A901">
        <v>903</v>
      </c>
      <c r="B901" t="s">
        <v>4354</v>
      </c>
      <c r="C901" t="s">
        <v>201</v>
      </c>
      <c r="D901" t="s">
        <v>47</v>
      </c>
      <c r="E901" t="s">
        <v>8687</v>
      </c>
      <c r="F901" t="str">
        <f>VLOOKUP(TRIM(SUBSTITUTE(E901,CHAR(160),CHAR(32))),Metadata!B$1:C$2632,2,FALSE)</f>
        <v>Tocqueville, Alexis de, 1805-1859.</v>
      </c>
      <c r="G901" t="str">
        <f>VLOOKUP(TRIM(SUBSTITUTE(E901,CHAR(160),CHAR(32))),Metadata!B$1:D$2632,3,FALSE)</f>
        <v>L'ancien régime et la révolution</v>
      </c>
      <c r="H901">
        <f>VLOOKUP(TRIM(SUBSTITUTE(E901,CHAR(160),CHAR(32))),Metadata!B$1:E$2632,4,FALSE)</f>
        <v>1856</v>
      </c>
      <c r="I901" t="s">
        <v>450</v>
      </c>
      <c r="K901" t="str">
        <f>VLOOKUP(TRIM(SUBSTITUTE(E901,CHAR(160),CHAR(32))),Metadata!B$1:H$2632,7,FALSE)</f>
        <v>traite ou essai</v>
      </c>
      <c r="L901" t="s">
        <v>4402</v>
      </c>
      <c r="N901" t="str">
        <f>VLOOKUP(TRIM(SUBSTITUTE(E901,CHAR(160),CHAR(32))),Metadata!B$1:J$2632,9,FALSE)</f>
        <v>prose</v>
      </c>
      <c r="O901">
        <f>VLOOKUP(TRIM(SUBSTITUTE(E901,CHAR(160),CHAR(32))),Metadata!B$1:K$2632,10,FALSE)</f>
        <v>78701</v>
      </c>
      <c r="P901" s="4" t="s">
        <v>9144</v>
      </c>
      <c r="Q901">
        <v>67</v>
      </c>
    </row>
    <row r="902" spans="1:18" hidden="1" x14ac:dyDescent="0.25">
      <c r="A902">
        <v>904</v>
      </c>
      <c r="B902" t="s">
        <v>4354</v>
      </c>
      <c r="C902" t="s">
        <v>201</v>
      </c>
      <c r="D902" t="s">
        <v>47</v>
      </c>
      <c r="E902" t="s">
        <v>8496</v>
      </c>
      <c r="F902" t="str">
        <f>VLOOKUP(TRIM(SUBSTITUTE(E902,CHAR(160),CHAR(32))),Metadata!B$1:C$2632,2,FALSE)</f>
        <v>Dumas, Alexandre (père), 1802-1870.</v>
      </c>
      <c r="G902" t="str">
        <f>VLOOKUP(TRIM(SUBSTITUTE(E902,CHAR(160),CHAR(32))),Metadata!B$1:D$2632,3,FALSE)</f>
        <v>Ingénue</v>
      </c>
      <c r="H902">
        <f>VLOOKUP(TRIM(SUBSTITUTE(E902,CHAR(160),CHAR(32))),Metadata!B$1:E$2632,4,FALSE)</f>
        <v>1853</v>
      </c>
      <c r="I902" t="s">
        <v>450</v>
      </c>
      <c r="K902" t="str">
        <f>VLOOKUP(TRIM(SUBSTITUTE(E902,CHAR(160),CHAR(32))),Metadata!B$1:H$2632,7,FALSE)</f>
        <v>Narratif, Roman</v>
      </c>
      <c r="L902" t="s">
        <v>4786</v>
      </c>
      <c r="N902" t="str">
        <f>VLOOKUP(TRIM(SUBSTITUTE(E902,CHAR(160),CHAR(32))),Metadata!B$1:J$2632,9,FALSE)</f>
        <v/>
      </c>
      <c r="O902">
        <f>VLOOKUP(TRIM(SUBSTITUTE(E902,CHAR(160),CHAR(32))),Metadata!B$1:K$2632,10,FALSE)</f>
        <v>186686</v>
      </c>
      <c r="P902" s="4" t="s">
        <v>9145</v>
      </c>
      <c r="Q902">
        <v>123</v>
      </c>
      <c r="R902">
        <v>129</v>
      </c>
    </row>
    <row r="903" spans="1:18" hidden="1" x14ac:dyDescent="0.25">
      <c r="A903">
        <v>905</v>
      </c>
      <c r="B903" t="s">
        <v>4354</v>
      </c>
      <c r="C903" t="s">
        <v>201</v>
      </c>
      <c r="D903" t="s">
        <v>47</v>
      </c>
      <c r="E903" t="s">
        <v>8619</v>
      </c>
      <c r="F903" t="str">
        <f>VLOOKUP(TRIM(SUBSTITUTE(E903,CHAR(160),CHAR(32))),Metadata!B$1:C$2632,2,FALSE)</f>
        <v>Montalembert, Charles Forbes, comte de, 1810-1870.</v>
      </c>
      <c r="G903" t="str">
        <f>VLOOKUP(TRIM(SUBSTITUTE(E903,CHAR(160),CHAR(32))),Metadata!B$1:D$2632,3,FALSE)</f>
        <v>Histoire de Sainte Elisabeth de Hongrie, duchese de Thuringe (1207-1231)</v>
      </c>
      <c r="H903">
        <f>VLOOKUP(TRIM(SUBSTITUTE(E903,CHAR(160),CHAR(32))),Metadata!B$1:E$2632,4,FALSE)</f>
        <v>1836</v>
      </c>
      <c r="I903" t="s">
        <v>450</v>
      </c>
      <c r="K903" t="str">
        <f>VLOOKUP(TRIM(SUBSTITUTE(E903,CHAR(160),CHAR(32))),Metadata!B$1:H$2632,7,FALSE)</f>
        <v>traite ou essai</v>
      </c>
      <c r="L903" t="s">
        <v>4402</v>
      </c>
      <c r="N903" t="str">
        <f>VLOOKUP(TRIM(SUBSTITUTE(E903,CHAR(160),CHAR(32))),Metadata!B$1:J$2632,9,FALSE)</f>
        <v>prose</v>
      </c>
      <c r="O903">
        <f>VLOOKUP(TRIM(SUBSTITUTE(E903,CHAR(160),CHAR(32))),Metadata!B$1:K$2632,10,FALSE)</f>
        <v>136515</v>
      </c>
      <c r="P903" s="4" t="s">
        <v>12367</v>
      </c>
      <c r="Q903">
        <v>282</v>
      </c>
      <c r="R903">
        <v>288</v>
      </c>
    </row>
    <row r="904" spans="1:18" hidden="1" x14ac:dyDescent="0.25">
      <c r="A904">
        <v>906</v>
      </c>
      <c r="B904" t="s">
        <v>4354</v>
      </c>
      <c r="C904" t="s">
        <v>201</v>
      </c>
      <c r="D904" t="s">
        <v>47</v>
      </c>
      <c r="E904" t="s">
        <v>8495</v>
      </c>
      <c r="F904" t="str">
        <f>VLOOKUP(TRIM(SUBSTITUTE(E904,CHAR(160),CHAR(32))),Metadata!B$1:C$2632,2,FALSE)</f>
        <v>Dumas, Alexandre (père), 1802-1870.</v>
      </c>
      <c r="G904" t="str">
        <f>VLOOKUP(TRIM(SUBSTITUTE(E904,CHAR(160),CHAR(32))),Metadata!B$1:D$2632,3,FALSE)</f>
        <v>Fils du forçat (Le)</v>
      </c>
      <c r="H904">
        <f>VLOOKUP(TRIM(SUBSTITUTE(E904,CHAR(160),CHAR(32))),Metadata!B$1:E$2632,4,FALSE)</f>
        <v>1865</v>
      </c>
      <c r="I904" t="s">
        <v>450</v>
      </c>
      <c r="K904" t="str">
        <f>VLOOKUP(TRIM(SUBSTITUTE(E904,CHAR(160),CHAR(32))),Metadata!B$1:H$2632,7,FALSE)</f>
        <v>Narratif, Roman</v>
      </c>
      <c r="L904" t="s">
        <v>4786</v>
      </c>
      <c r="N904" t="str">
        <f>VLOOKUP(TRIM(SUBSTITUTE(E904,CHAR(160),CHAR(32))),Metadata!B$1:J$2632,9,FALSE)</f>
        <v/>
      </c>
      <c r="O904">
        <f>VLOOKUP(TRIM(SUBSTITUTE(E904,CHAR(160),CHAR(32))),Metadata!B$1:K$2632,10,FALSE)</f>
        <v>70241</v>
      </c>
      <c r="P904" s="4" t="s">
        <v>10095</v>
      </c>
      <c r="Q904">
        <v>199</v>
      </c>
      <c r="R904">
        <v>205</v>
      </c>
    </row>
    <row r="905" spans="1:18" hidden="1" x14ac:dyDescent="0.25">
      <c r="A905">
        <v>907</v>
      </c>
      <c r="B905" t="s">
        <v>4354</v>
      </c>
      <c r="C905" t="s">
        <v>201</v>
      </c>
      <c r="D905" t="s">
        <v>47</v>
      </c>
      <c r="E905" t="s">
        <v>5798</v>
      </c>
      <c r="F905" t="str">
        <f>VLOOKUP(TRIM(SUBSTITUTE(E905,CHAR(160),CHAR(32))),Metadata!B$1:C$2632,2,FALSE)</f>
        <v>Fourier, Charles, 1772-1837.</v>
      </c>
      <c r="G905" t="str">
        <f>VLOOKUP(TRIM(SUBSTITUTE(E905,CHAR(160),CHAR(32))),Metadata!B$1:D$2632,3,FALSE)</f>
        <v>Théorie des quatre mouvements</v>
      </c>
      <c r="H905">
        <f>VLOOKUP(TRIM(SUBSTITUTE(E905,CHAR(160),CHAR(32))),Metadata!B$1:E$2632,4,FALSE)</f>
        <v>1808</v>
      </c>
      <c r="I905" t="s">
        <v>450</v>
      </c>
      <c r="K905" t="str">
        <f>VLOOKUP(TRIM(SUBSTITUTE(E905,CHAR(160),CHAR(32))),Metadata!B$1:H$2632,7,FALSE)</f>
        <v>traite</v>
      </c>
      <c r="L905" t="s">
        <v>4417</v>
      </c>
      <c r="N905" t="str">
        <f>VLOOKUP(TRIM(SUBSTITUTE(E905,CHAR(160),CHAR(32))),Metadata!B$1:J$2632,9,FALSE)</f>
        <v/>
      </c>
      <c r="O905">
        <f>VLOOKUP(TRIM(SUBSTITUTE(E905,CHAR(160),CHAR(32))),Metadata!B$1:K$2632,10,FALSE)</f>
        <v>93109</v>
      </c>
      <c r="P905" s="4" t="s">
        <v>10096</v>
      </c>
      <c r="Q905">
        <v>46</v>
      </c>
      <c r="R905">
        <v>52</v>
      </c>
    </row>
    <row r="906" spans="1:18" hidden="1" x14ac:dyDescent="0.25">
      <c r="A906">
        <v>908</v>
      </c>
      <c r="B906" t="s">
        <v>4354</v>
      </c>
      <c r="C906" t="s">
        <v>201</v>
      </c>
      <c r="D906" t="s">
        <v>47</v>
      </c>
      <c r="E906" t="s">
        <v>8669</v>
      </c>
      <c r="F906" t="str">
        <f>VLOOKUP(TRIM(SUBSTITUTE(E906,CHAR(160),CHAR(32))),Metadata!B$1:C$2632,2,FALSE)</f>
        <v>St. John de Crèvecoeur, J. Hector, 1735-1813.</v>
      </c>
      <c r="G906" t="str">
        <f>VLOOKUP(TRIM(SUBSTITUTE(E906,CHAR(160),CHAR(32))),Metadata!B$1:D$2632,3,FALSE)</f>
        <v>Voyage Pensylvanie</v>
      </c>
      <c r="H906">
        <f>VLOOKUP(TRIM(SUBSTITUTE(E906,CHAR(160),CHAR(32))),Metadata!B$1:E$2632,4,FALSE)</f>
        <v>1801</v>
      </c>
      <c r="I906" t="s">
        <v>450</v>
      </c>
      <c r="K906" t="str">
        <f>VLOOKUP(TRIM(SUBSTITUTE(E906,CHAR(160),CHAR(32))),Metadata!B$1:H$2632,7,FALSE)</f>
        <v>recit de voyage</v>
      </c>
      <c r="L906" t="s">
        <v>4870</v>
      </c>
      <c r="N906" t="str">
        <f>VLOOKUP(TRIM(SUBSTITUTE(E906,CHAR(160),CHAR(32))),Metadata!B$1:J$2632,9,FALSE)</f>
        <v>prose</v>
      </c>
      <c r="O906">
        <f>VLOOKUP(TRIM(SUBSTITUTE(E906,CHAR(160),CHAR(32))),Metadata!B$1:K$2632,10,FALSE)</f>
        <v>215566</v>
      </c>
      <c r="P906" s="4" t="s">
        <v>10097</v>
      </c>
      <c r="Q906">
        <v>200</v>
      </c>
      <c r="R906">
        <v>206</v>
      </c>
    </row>
    <row r="907" spans="1:18" hidden="1" x14ac:dyDescent="0.25">
      <c r="A907">
        <v>909</v>
      </c>
      <c r="B907" t="s">
        <v>4354</v>
      </c>
      <c r="C907" t="s">
        <v>201</v>
      </c>
      <c r="D907" t="s">
        <v>47</v>
      </c>
      <c r="E907" t="s">
        <v>8594</v>
      </c>
      <c r="F907" t="str">
        <f>VLOOKUP(TRIM(SUBSTITUTE(E907,CHAR(160),CHAR(32))),Metadata!B$1:C$2632,2,FALSE)</f>
        <v>Las Cases, Emmanuel-Auguste-Dieudonné, comte de, 1766-1842.</v>
      </c>
      <c r="G907" t="str">
        <f>VLOOKUP(TRIM(SUBSTITUTE(E907,CHAR(160),CHAR(32))),Metadata!B$1:D$2632,3,FALSE)</f>
        <v>Le mémorial de Sainte-Hélène.</v>
      </c>
      <c r="H907">
        <f>VLOOKUP(TRIM(SUBSTITUTE(E907,CHAR(160),CHAR(32))),Metadata!B$1:E$2632,4,FALSE)</f>
        <v>1823</v>
      </c>
      <c r="I907" t="s">
        <v>450</v>
      </c>
      <c r="K907" t="str">
        <f>VLOOKUP(TRIM(SUBSTITUTE(E907,CHAR(160),CHAR(32))),Metadata!B$1:H$2632,7,FALSE)</f>
        <v>memoires</v>
      </c>
      <c r="L907" t="s">
        <v>4481</v>
      </c>
      <c r="N907" t="str">
        <f>VLOOKUP(TRIM(SUBSTITUTE(E907,CHAR(160),CHAR(32))),Metadata!B$1:J$2632,9,FALSE)</f>
        <v>prose</v>
      </c>
      <c r="O907">
        <f>VLOOKUP(TRIM(SUBSTITUTE(E907,CHAR(160),CHAR(32))),Metadata!B$1:K$2632,10,FALSE)</f>
        <v>643639</v>
      </c>
      <c r="P907" s="4" t="s">
        <v>9146</v>
      </c>
      <c r="Q907">
        <v>377</v>
      </c>
      <c r="R907">
        <v>384</v>
      </c>
    </row>
    <row r="908" spans="1:18" hidden="1" x14ac:dyDescent="0.25">
      <c r="A908">
        <v>910</v>
      </c>
      <c r="B908" t="s">
        <v>4354</v>
      </c>
      <c r="C908" t="s">
        <v>201</v>
      </c>
      <c r="D908" t="s">
        <v>47</v>
      </c>
      <c r="E908" t="s">
        <v>8485</v>
      </c>
      <c r="F908" t="str">
        <f>VLOOKUP(TRIM(SUBSTITUTE(E908,CHAR(160),CHAR(32))),Metadata!B$1:C$2632,2,FALSE)</f>
        <v>Dumas, Alexandre (père), 1802-1870.</v>
      </c>
      <c r="G908" t="str">
        <f>VLOOKUP(TRIM(SUBSTITUTE(E908,CHAR(160),CHAR(32))),Metadata!B$1:D$2632,3,FALSE)</f>
        <v>Ascanio</v>
      </c>
      <c r="H908">
        <f>VLOOKUP(TRIM(SUBSTITUTE(E908,CHAR(160),CHAR(32))),Metadata!B$1:E$2632,4,FALSE)</f>
        <v>1843</v>
      </c>
      <c r="I908" t="s">
        <v>450</v>
      </c>
      <c r="K908" t="str">
        <f>VLOOKUP(TRIM(SUBSTITUTE(E908,CHAR(160),CHAR(32))),Metadata!B$1:H$2632,7,FALSE)</f>
        <v>Narratif, Roman</v>
      </c>
      <c r="L908" t="s">
        <v>4786</v>
      </c>
      <c r="N908" t="str">
        <f>VLOOKUP(TRIM(SUBSTITUTE(E908,CHAR(160),CHAR(32))),Metadata!B$1:J$2632,9,FALSE)</f>
        <v/>
      </c>
      <c r="O908">
        <f>VLOOKUP(TRIM(SUBSTITUTE(E908,CHAR(160),CHAR(32))),Metadata!B$1:K$2632,10,FALSE)</f>
        <v>179083</v>
      </c>
      <c r="P908" s="4" t="s">
        <v>10098</v>
      </c>
      <c r="Q908">
        <v>94</v>
      </c>
      <c r="R908">
        <v>100</v>
      </c>
    </row>
    <row r="909" spans="1:18" hidden="1" x14ac:dyDescent="0.25">
      <c r="A909">
        <v>911</v>
      </c>
      <c r="B909" t="s">
        <v>4354</v>
      </c>
      <c r="C909" t="s">
        <v>201</v>
      </c>
      <c r="D909" t="s">
        <v>47</v>
      </c>
      <c r="E909" t="s">
        <v>8640</v>
      </c>
      <c r="F909" t="str">
        <f>VLOOKUP(TRIM(SUBSTITUTE(E909,CHAR(160),CHAR(32))),Metadata!B$1:C$2632,2,FALSE)</f>
        <v>Proudhon, P.-J. (Pierre-Joseph), 1809-1865.</v>
      </c>
      <c r="G909" t="str">
        <f>VLOOKUP(TRIM(SUBSTITUTE(E909,CHAR(160),CHAR(32))),Metadata!B$1:D$2632,3,FALSE)</f>
        <v>Qu'est-ce que la propriété?</v>
      </c>
      <c r="H909">
        <f>VLOOKUP(TRIM(SUBSTITUTE(E909,CHAR(160),CHAR(32))),Metadata!B$1:E$2632,4,FALSE)</f>
        <v>1840</v>
      </c>
      <c r="I909" t="s">
        <v>450</v>
      </c>
      <c r="K909" t="str">
        <f>VLOOKUP(TRIM(SUBSTITUTE(E909,CHAR(160),CHAR(32))),Metadata!B$1:H$2632,7,FALSE)</f>
        <v>traite ou essai</v>
      </c>
      <c r="L909" t="s">
        <v>4402</v>
      </c>
      <c r="N909" t="str">
        <f>VLOOKUP(TRIM(SUBSTITUTE(E909,CHAR(160),CHAR(32))),Metadata!B$1:J$2632,9,FALSE)</f>
        <v>prose</v>
      </c>
      <c r="O909">
        <f>VLOOKUP(TRIM(SUBSTITUTE(E909,CHAR(160),CHAR(32))),Metadata!B$1:K$2632,10,FALSE)</f>
        <v>90059</v>
      </c>
      <c r="P909" s="4" t="s">
        <v>10099</v>
      </c>
      <c r="Q909">
        <v>143</v>
      </c>
      <c r="R909">
        <v>149</v>
      </c>
    </row>
    <row r="910" spans="1:18" hidden="1" x14ac:dyDescent="0.25">
      <c r="A910">
        <v>912</v>
      </c>
      <c r="B910" t="s">
        <v>4354</v>
      </c>
      <c r="C910" t="s">
        <v>201</v>
      </c>
      <c r="D910" t="s">
        <v>47</v>
      </c>
      <c r="E910" t="s">
        <v>8109</v>
      </c>
      <c r="F910" t="str">
        <f>VLOOKUP(TRIM(SUBSTITUTE(E910,CHAR(160),CHAR(32))),Metadata!B$1:C$2632,2,FALSE)</f>
        <v>Montchrestien, Antoine de, ca. 1575-1621.</v>
      </c>
      <c r="G910" t="str">
        <f>VLOOKUP(TRIM(SUBSTITUTE(E910,CHAR(160),CHAR(32))),Metadata!B$1:D$2632,3,FALSE)</f>
        <v>Traicté de l'Oeconomie politique: dedié en 1615 au roy et à la reyne mere du roy</v>
      </c>
      <c r="H910">
        <f>VLOOKUP(TRIM(SUBSTITUTE(E910,CHAR(160),CHAR(32))),Metadata!B$1:E$2632,4,FALSE)</f>
        <v>1615</v>
      </c>
      <c r="I910" t="s">
        <v>450</v>
      </c>
      <c r="K910" t="str">
        <f>VLOOKUP(TRIM(SUBSTITUTE(E910,CHAR(160),CHAR(32))),Metadata!B$1:H$2632,7,FALSE)</f>
        <v>traite ou essai</v>
      </c>
      <c r="L910" t="s">
        <v>4402</v>
      </c>
      <c r="N910" t="str">
        <f>VLOOKUP(TRIM(SUBSTITUTE(E910,CHAR(160),CHAR(32))),Metadata!B$1:J$2632,9,FALSE)</f>
        <v>prose</v>
      </c>
      <c r="O910">
        <f>VLOOKUP(TRIM(SUBSTITUTE(E910,CHAR(160),CHAR(32))),Metadata!B$1:K$2632,10,FALSE)</f>
        <v>92941</v>
      </c>
      <c r="P910" s="4" t="s">
        <v>12368</v>
      </c>
      <c r="Q910">
        <v>57</v>
      </c>
      <c r="R910">
        <v>64</v>
      </c>
    </row>
    <row r="911" spans="1:18" hidden="1" x14ac:dyDescent="0.25">
      <c r="A911">
        <v>913</v>
      </c>
      <c r="B911" t="s">
        <v>4354</v>
      </c>
      <c r="C911" t="s">
        <v>201</v>
      </c>
      <c r="D911" t="s">
        <v>47</v>
      </c>
      <c r="E911" t="s">
        <v>8109</v>
      </c>
      <c r="F911" t="str">
        <f>VLOOKUP(TRIM(SUBSTITUTE(E911,CHAR(160),CHAR(32))),Metadata!B$1:C$2632,2,FALSE)</f>
        <v>Montchrestien, Antoine de, ca. 1575-1621.</v>
      </c>
      <c r="G911" t="str">
        <f>VLOOKUP(TRIM(SUBSTITUTE(E911,CHAR(160),CHAR(32))),Metadata!B$1:D$2632,3,FALSE)</f>
        <v>Traicté de l'Oeconomie politique: dedié en 1615 au roy et à la reyne mere du roy</v>
      </c>
      <c r="H911">
        <f>VLOOKUP(TRIM(SUBSTITUTE(E911,CHAR(160),CHAR(32))),Metadata!B$1:E$2632,4,FALSE)</f>
        <v>1615</v>
      </c>
      <c r="I911" t="s">
        <v>450</v>
      </c>
      <c r="K911" t="str">
        <f>VLOOKUP(TRIM(SUBSTITUTE(E911,CHAR(160),CHAR(32))),Metadata!B$1:H$2632,7,FALSE)</f>
        <v>traite ou essai</v>
      </c>
      <c r="L911" t="s">
        <v>4402</v>
      </c>
      <c r="N911" t="str">
        <f>VLOOKUP(TRIM(SUBSTITUTE(E911,CHAR(160),CHAR(32))),Metadata!B$1:J$2632,9,FALSE)</f>
        <v>prose</v>
      </c>
      <c r="O911">
        <f>VLOOKUP(TRIM(SUBSTITUTE(E911,CHAR(160),CHAR(32))),Metadata!B$1:K$2632,10,FALSE)</f>
        <v>92941</v>
      </c>
      <c r="P911" s="4" t="s">
        <v>9147</v>
      </c>
      <c r="Q911">
        <v>78</v>
      </c>
      <c r="R911">
        <v>84</v>
      </c>
    </row>
    <row r="912" spans="1:18" hidden="1" x14ac:dyDescent="0.25">
      <c r="A912">
        <v>914</v>
      </c>
      <c r="B912" t="s">
        <v>4354</v>
      </c>
      <c r="C912" t="s">
        <v>201</v>
      </c>
      <c r="D912" t="s">
        <v>47</v>
      </c>
      <c r="E912" t="s">
        <v>8576</v>
      </c>
      <c r="F912" t="str">
        <f>VLOOKUP(TRIM(SUBSTITUTE(E912,CHAR(160),CHAR(32))),Metadata!B$1:C$2632,2,FALSE)</f>
        <v>Huysmans, J.-K. (Joris-Karl), 1848-1907.</v>
      </c>
      <c r="G912" t="str">
        <f>VLOOKUP(TRIM(SUBSTITUTE(E912,CHAR(160),CHAR(32))),Metadata!B$1:D$2632,3,FALSE)</f>
        <v>Les soeurs Vatard</v>
      </c>
      <c r="H912">
        <f>VLOOKUP(TRIM(SUBSTITUTE(E912,CHAR(160),CHAR(32))),Metadata!B$1:E$2632,4,FALSE)</f>
        <v>1879</v>
      </c>
      <c r="I912" t="s">
        <v>450</v>
      </c>
      <c r="K912" t="str">
        <f>VLOOKUP(TRIM(SUBSTITUTE(E912,CHAR(160),CHAR(32))),Metadata!B$1:H$2632,7,FALSE)</f>
        <v>roman</v>
      </c>
      <c r="L912" t="s">
        <v>4378</v>
      </c>
      <c r="N912" t="str">
        <f>VLOOKUP(TRIM(SUBSTITUTE(E912,CHAR(160),CHAR(32))),Metadata!B$1:J$2632,9,FALSE)</f>
        <v>prose</v>
      </c>
      <c r="O912">
        <f>VLOOKUP(TRIM(SUBSTITUTE(E912,CHAR(160),CHAR(32))),Metadata!B$1:K$2632,10,FALSE)</f>
        <v>68767</v>
      </c>
      <c r="P912" s="4" t="s">
        <v>10100</v>
      </c>
      <c r="Q912">
        <v>111</v>
      </c>
      <c r="R912">
        <v>117</v>
      </c>
    </row>
    <row r="913" spans="1:18" hidden="1" x14ac:dyDescent="0.25">
      <c r="A913">
        <v>915</v>
      </c>
      <c r="B913" t="s">
        <v>4354</v>
      </c>
      <c r="C913" t="s">
        <v>201</v>
      </c>
      <c r="D913" t="s">
        <v>47</v>
      </c>
      <c r="E913" t="s">
        <v>8595</v>
      </c>
      <c r="F913" t="str">
        <f>VLOOKUP(TRIM(SUBSTITUTE(E913,CHAR(160),CHAR(32))),Metadata!B$1:C$2632,2,FALSE)</f>
        <v>Lemercier, Népomucène-Louis, 1771-1840.</v>
      </c>
      <c r="G913" t="str">
        <f>VLOOKUP(TRIM(SUBSTITUTE(E913,CHAR(160),CHAR(32))),Metadata!B$1:D$2632,3,FALSE)</f>
        <v>Pinto: ou, la journée d'une conspiration: comédie historique en cinq actes et en prose</v>
      </c>
      <c r="H913">
        <f>VLOOKUP(TRIM(SUBSTITUTE(E913,CHAR(160),CHAR(32))),Metadata!B$1:E$2632,4,FALSE)</f>
        <v>1800</v>
      </c>
      <c r="I913" t="s">
        <v>450</v>
      </c>
      <c r="K913" t="str">
        <f>VLOOKUP(TRIM(SUBSTITUTE(E913,CHAR(160),CHAR(32))),Metadata!B$1:H$2632,7,FALSE)</f>
        <v>theatre</v>
      </c>
      <c r="L913" t="s">
        <v>4472</v>
      </c>
      <c r="N913" t="str">
        <f>VLOOKUP(TRIM(SUBSTITUTE(E913,CHAR(160),CHAR(32))),Metadata!B$1:J$2632,9,FALSE)</f>
        <v>prose</v>
      </c>
      <c r="O913">
        <f>VLOOKUP(TRIM(SUBSTITUTE(E913,CHAR(160),CHAR(32))),Metadata!B$1:K$2632,10,FALSE)</f>
        <v>24791</v>
      </c>
      <c r="P913" s="4" t="s">
        <v>10101</v>
      </c>
      <c r="Q913">
        <v>9</v>
      </c>
      <c r="R913">
        <v>16</v>
      </c>
    </row>
    <row r="914" spans="1:18" hidden="1" x14ac:dyDescent="0.25">
      <c r="A914">
        <v>916</v>
      </c>
      <c r="B914" t="s">
        <v>4354</v>
      </c>
      <c r="C914" t="s">
        <v>201</v>
      </c>
      <c r="D914" t="s">
        <v>47</v>
      </c>
      <c r="E914" t="s">
        <v>8500</v>
      </c>
      <c r="F914" t="str">
        <f>VLOOKUP(TRIM(SUBSTITUTE(E914,CHAR(160),CHAR(32))),Metadata!B$1:C$2632,2,FALSE)</f>
        <v>Dumas, Alexandre (père), 1802-1870.</v>
      </c>
      <c r="G914" t="str">
        <f>VLOOKUP(TRIM(SUBSTITUTE(E914,CHAR(160),CHAR(32))),Metadata!B$1:D$2632,3,FALSE)</f>
        <v>Mémoires d'une Aveugle (Les) (Madame du Deffand)</v>
      </c>
      <c r="H914">
        <f>VLOOKUP(TRIM(SUBSTITUTE(E914,CHAR(160),CHAR(32))),Metadata!B$1:E$2632,4,FALSE)</f>
        <v>1856</v>
      </c>
      <c r="I914" t="s">
        <v>450</v>
      </c>
      <c r="K914" t="str">
        <f>VLOOKUP(TRIM(SUBSTITUTE(E914,CHAR(160),CHAR(32))),Metadata!B$1:H$2632,7,FALSE)</f>
        <v>Narratif, Roman</v>
      </c>
      <c r="L914" t="s">
        <v>4786</v>
      </c>
      <c r="N914" t="str">
        <f>VLOOKUP(TRIM(SUBSTITUTE(E914,CHAR(160),CHAR(32))),Metadata!B$1:J$2632,9,FALSE)</f>
        <v/>
      </c>
      <c r="O914">
        <f>VLOOKUP(TRIM(SUBSTITUTE(E914,CHAR(160),CHAR(32))),Metadata!B$1:K$2632,10,FALSE)</f>
        <v>135453</v>
      </c>
      <c r="P914" s="4" t="s">
        <v>10102</v>
      </c>
      <c r="Q914">
        <v>30</v>
      </c>
      <c r="R914">
        <v>36</v>
      </c>
    </row>
    <row r="915" spans="1:18" hidden="1" x14ac:dyDescent="0.25">
      <c r="A915">
        <v>917</v>
      </c>
      <c r="B915" t="s">
        <v>4354</v>
      </c>
      <c r="C915" t="s">
        <v>201</v>
      </c>
      <c r="D915" t="s">
        <v>47</v>
      </c>
      <c r="E915" t="s">
        <v>8530</v>
      </c>
      <c r="F915" t="str">
        <f>VLOOKUP(TRIM(SUBSTITUTE(E915,CHAR(160),CHAR(32))),Metadata!B$1:C$2632,2,FALSE)</f>
        <v>Flaubert, Gustave, 1821-1880.</v>
      </c>
      <c r="G915" t="str">
        <f>VLOOKUP(TRIM(SUBSTITUTE(E915,CHAR(160),CHAR(32))),Metadata!B$1:D$2632,3,FALSE)</f>
        <v>Correspondance, 1876</v>
      </c>
      <c r="H915">
        <f>VLOOKUP(TRIM(SUBSTITUTE(E915,CHAR(160),CHAR(32))),Metadata!B$1:E$2632,4,FALSE)</f>
        <v>1876</v>
      </c>
      <c r="I915" t="s">
        <v>450</v>
      </c>
      <c r="K915" t="str">
        <f>VLOOKUP(TRIM(SUBSTITUTE(E915,CHAR(160),CHAR(32))),Metadata!B$1:H$2632,7,FALSE)</f>
        <v>correspondance</v>
      </c>
      <c r="L915" t="s">
        <v>4542</v>
      </c>
      <c r="N915" t="str">
        <f>VLOOKUP(TRIM(SUBSTITUTE(E915,CHAR(160),CHAR(32))),Metadata!B$1:J$2632,9,FALSE)</f>
        <v>prose</v>
      </c>
      <c r="O915">
        <f>VLOOKUP(TRIM(SUBSTITUTE(E915,CHAR(160),CHAR(32))),Metadata!B$1:K$2632,10,FALSE)</f>
        <v>64693</v>
      </c>
      <c r="P915" s="4" t="s">
        <v>9148</v>
      </c>
      <c r="Q915">
        <v>60</v>
      </c>
      <c r="R915">
        <v>67</v>
      </c>
    </row>
    <row r="916" spans="1:18" hidden="1" x14ac:dyDescent="0.25">
      <c r="A916">
        <v>918</v>
      </c>
      <c r="B916" t="s">
        <v>4354</v>
      </c>
      <c r="C916" t="s">
        <v>201</v>
      </c>
      <c r="D916" t="s">
        <v>47</v>
      </c>
      <c r="E916" t="s">
        <v>8659</v>
      </c>
      <c r="F916" t="str">
        <f>VLOOKUP(TRIM(SUBSTITUTE(E916,CHAR(160),CHAR(32))),Metadata!B$1:C$2632,2,FALSE)</f>
        <v>Sand, George, 1804-1876.</v>
      </c>
      <c r="G916" t="str">
        <f>VLOOKUP(TRIM(SUBSTITUTE(E916,CHAR(160),CHAR(32))),Metadata!B$1:D$2632,3,FALSE)</f>
        <v>Histoire de ma vie</v>
      </c>
      <c r="H916">
        <f>VLOOKUP(TRIM(SUBSTITUTE(E916,CHAR(160),CHAR(32))),Metadata!B$1:E$2632,4,FALSE)</f>
        <v>1855</v>
      </c>
      <c r="I916" t="s">
        <v>450</v>
      </c>
      <c r="K916" t="str">
        <f>VLOOKUP(TRIM(SUBSTITUTE(E916,CHAR(160),CHAR(32))),Metadata!B$1:H$2632,7,FALSE)</f>
        <v>memoires</v>
      </c>
      <c r="L916" t="s">
        <v>4481</v>
      </c>
      <c r="N916" t="str">
        <f>VLOOKUP(TRIM(SUBSTITUTE(E916,CHAR(160),CHAR(32))),Metadata!B$1:J$2632,9,FALSE)</f>
        <v>prose</v>
      </c>
      <c r="O916">
        <f>VLOOKUP(TRIM(SUBSTITUTE(E916,CHAR(160),CHAR(32))),Metadata!B$1:K$2632,10,FALSE)</f>
        <v>490251</v>
      </c>
      <c r="P916" s="4" t="s">
        <v>12369</v>
      </c>
      <c r="Q916">
        <v>369</v>
      </c>
      <c r="R916">
        <v>375</v>
      </c>
    </row>
    <row r="917" spans="1:18" hidden="1" x14ac:dyDescent="0.25">
      <c r="A917">
        <v>919</v>
      </c>
      <c r="B917" t="s">
        <v>4354</v>
      </c>
      <c r="C917" t="s">
        <v>201</v>
      </c>
      <c r="D917" t="s">
        <v>47</v>
      </c>
      <c r="E917" t="s">
        <v>8109</v>
      </c>
      <c r="F917" t="str">
        <f>VLOOKUP(TRIM(SUBSTITUTE(E917,CHAR(160),CHAR(32))),Metadata!B$1:C$2632,2,FALSE)</f>
        <v>Montchrestien, Antoine de, ca. 1575-1621.</v>
      </c>
      <c r="G917" t="str">
        <f>VLOOKUP(TRIM(SUBSTITUTE(E917,CHAR(160),CHAR(32))),Metadata!B$1:D$2632,3,FALSE)</f>
        <v>Traicté de l'Oeconomie politique: dedié en 1615 au roy et à la reyne mere du roy</v>
      </c>
      <c r="H917">
        <f>VLOOKUP(TRIM(SUBSTITUTE(E917,CHAR(160),CHAR(32))),Metadata!B$1:E$2632,4,FALSE)</f>
        <v>1615</v>
      </c>
      <c r="I917" t="s">
        <v>450</v>
      </c>
      <c r="K917" t="str">
        <f>VLOOKUP(TRIM(SUBSTITUTE(E917,CHAR(160),CHAR(32))),Metadata!B$1:H$2632,7,FALSE)</f>
        <v>traite ou essai</v>
      </c>
      <c r="L917" t="s">
        <v>4402</v>
      </c>
      <c r="N917" t="str">
        <f>VLOOKUP(TRIM(SUBSTITUTE(E917,CHAR(160),CHAR(32))),Metadata!B$1:J$2632,9,FALSE)</f>
        <v>prose</v>
      </c>
      <c r="O917">
        <f>VLOOKUP(TRIM(SUBSTITUTE(E917,CHAR(160),CHAR(32))),Metadata!B$1:K$2632,10,FALSE)</f>
        <v>92941</v>
      </c>
      <c r="P917" s="4" t="s">
        <v>10103</v>
      </c>
      <c r="Q917">
        <v>169</v>
      </c>
      <c r="R917">
        <v>176</v>
      </c>
    </row>
    <row r="918" spans="1:18" hidden="1" x14ac:dyDescent="0.25">
      <c r="A918">
        <v>920</v>
      </c>
      <c r="B918" t="s">
        <v>4354</v>
      </c>
      <c r="C918" t="s">
        <v>201</v>
      </c>
      <c r="D918" t="s">
        <v>47</v>
      </c>
      <c r="E918" t="s">
        <v>5790</v>
      </c>
      <c r="F918" t="str">
        <f>VLOOKUP(TRIM(SUBSTITUTE(E918,CHAR(160),CHAR(32))),Metadata!B$1:C$2632,2,FALSE)</f>
        <v>Rabaut, Jean-Paul, 1743-1793.</v>
      </c>
      <c r="G918" t="str">
        <f>VLOOKUP(TRIM(SUBSTITUTE(E918,CHAR(160),CHAR(32))),Metadata!B$1:D$2632,3,FALSE)</f>
        <v>PRÉCIS HISTORIQUE DE LA RÉVOLUTION FRANÇAISE</v>
      </c>
      <c r="H918">
        <f>VLOOKUP(TRIM(SUBSTITUTE(E918,CHAR(160),CHAR(32))),Metadata!B$1:E$2632,4,FALSE)</f>
        <v>1807</v>
      </c>
      <c r="I918" t="s">
        <v>450</v>
      </c>
      <c r="K918" t="str">
        <f>VLOOKUP(TRIM(SUBSTITUTE(E918,CHAR(160),CHAR(32))),Metadata!B$1:H$2632,7,FALSE)</f>
        <v>traite</v>
      </c>
      <c r="L918" t="s">
        <v>4417</v>
      </c>
      <c r="N918" t="str">
        <f>VLOOKUP(TRIM(SUBSTITUTE(E918,CHAR(160),CHAR(32))),Metadata!B$1:J$2632,9,FALSE)</f>
        <v/>
      </c>
      <c r="O918">
        <f>VLOOKUP(TRIM(SUBSTITUTE(E918,CHAR(160),CHAR(32))),Metadata!B$1:K$2632,10,FALSE)</f>
        <v>69845</v>
      </c>
      <c r="P918" s="4" t="s">
        <v>10104</v>
      </c>
      <c r="Q918">
        <v>80</v>
      </c>
      <c r="R918">
        <v>87</v>
      </c>
    </row>
    <row r="919" spans="1:18" hidden="1" x14ac:dyDescent="0.25">
      <c r="A919">
        <v>921</v>
      </c>
      <c r="B919" t="s">
        <v>4354</v>
      </c>
      <c r="C919" t="s">
        <v>201</v>
      </c>
      <c r="D919" t="s">
        <v>47</v>
      </c>
      <c r="E919" t="s">
        <v>8624</v>
      </c>
      <c r="F919" t="str">
        <f>VLOOKUP(TRIM(SUBSTITUTE(E919,CHAR(160),CHAR(32))),Metadata!B$1:C$2632,2,FALSE)</f>
        <v>NA</v>
      </c>
      <c r="G919" t="str">
        <f>VLOOKUP(TRIM(SUBSTITUTE(E919,CHAR(160),CHAR(32))),Metadata!B$1:D$2632,3,FALSE)</f>
        <v>Code civil des Français</v>
      </c>
      <c r="H919">
        <f>VLOOKUP(TRIM(SUBSTITUTE(E919,CHAR(160),CHAR(32))),Metadata!B$1:E$2632,4,FALSE)</f>
        <v>1804</v>
      </c>
      <c r="I919" t="s">
        <v>450</v>
      </c>
      <c r="K919" t="str">
        <f>VLOOKUP(TRIM(SUBSTITUTE(E919,CHAR(160),CHAR(32))),Metadata!B$1:H$2632,7,FALSE)</f>
        <v>traite ou essai</v>
      </c>
      <c r="L919" t="s">
        <v>4402</v>
      </c>
      <c r="N919" t="str">
        <f>VLOOKUP(TRIM(SUBSTITUTE(E919,CHAR(160),CHAR(32))),Metadata!B$1:J$2632,9,FALSE)</f>
        <v>prose</v>
      </c>
      <c r="O919">
        <f>VLOOKUP(TRIM(SUBSTITUTE(E919,CHAR(160),CHAR(32))),Metadata!B$1:K$2632,10,FALSE)</f>
        <v>112441</v>
      </c>
      <c r="P919" s="4" t="s">
        <v>10105</v>
      </c>
      <c r="Q919">
        <v>181</v>
      </c>
      <c r="R919">
        <v>188</v>
      </c>
    </row>
    <row r="920" spans="1:18" hidden="1" x14ac:dyDescent="0.25">
      <c r="A920">
        <v>922</v>
      </c>
      <c r="B920" t="s">
        <v>4354</v>
      </c>
      <c r="C920" t="s">
        <v>201</v>
      </c>
      <c r="D920" t="s">
        <v>47</v>
      </c>
      <c r="E920" t="s">
        <v>8683</v>
      </c>
      <c r="F920" t="str">
        <f>VLOOKUP(TRIM(SUBSTITUTE(E920,CHAR(160),CHAR(32))),Metadata!B$1:C$2632,2,FALSE)</f>
        <v>Taine, Hippolyte, 1828-1893.</v>
      </c>
      <c r="G920" t="str">
        <f>VLOOKUP(TRIM(SUBSTITUTE(E920,CHAR(160),CHAR(32))),Metadata!B$1:D$2632,3,FALSE)</f>
        <v>Notes sur Paris: vie et opinions de M. Frédéric-Thomas Graindorge</v>
      </c>
      <c r="H920">
        <f>VLOOKUP(TRIM(SUBSTITUTE(E920,CHAR(160),CHAR(32))),Metadata!B$1:E$2632,4,FALSE)</f>
        <v>1867</v>
      </c>
      <c r="I920" t="s">
        <v>450</v>
      </c>
      <c r="K920" t="str">
        <f>VLOOKUP(TRIM(SUBSTITUTE(E920,CHAR(160),CHAR(32))),Metadata!B$1:H$2632,7,FALSE)</f>
        <v>memoires</v>
      </c>
      <c r="L920" t="s">
        <v>4481</v>
      </c>
      <c r="N920" t="str">
        <f>VLOOKUP(TRIM(SUBSTITUTE(E920,CHAR(160),CHAR(32))),Metadata!B$1:J$2632,9,FALSE)</f>
        <v>prose</v>
      </c>
      <c r="O920">
        <f>VLOOKUP(TRIM(SUBSTITUTE(E920,CHAR(160),CHAR(32))),Metadata!B$1:K$2632,10,FALSE)</f>
        <v>87765</v>
      </c>
      <c r="P920" s="4" t="s">
        <v>10106</v>
      </c>
      <c r="Q920">
        <v>96</v>
      </c>
      <c r="R920">
        <v>102</v>
      </c>
    </row>
    <row r="921" spans="1:18" hidden="1" x14ac:dyDescent="0.25">
      <c r="A921">
        <v>923</v>
      </c>
      <c r="B921" t="s">
        <v>4354</v>
      </c>
      <c r="C921" t="s">
        <v>201</v>
      </c>
      <c r="D921" t="s">
        <v>47</v>
      </c>
      <c r="E921" t="s">
        <v>8838</v>
      </c>
      <c r="F921" t="str">
        <f>VLOOKUP(TRIM(SUBSTITUTE(E921,CHAR(160),CHAR(32))),Metadata!B$1:C$2632,2,FALSE)</f>
        <v>Goncourt, Edmond de, 1822-1896: Goncourt, Jules de, 1830-1870.</v>
      </c>
      <c r="G921" t="str">
        <f>VLOOKUP(TRIM(SUBSTITUTE(E921,CHAR(160),CHAR(32))),Metadata!B$1:D$2632,3,FALSE)</f>
        <v>Journal, T. 4, 1891-1896</v>
      </c>
      <c r="H921">
        <f>VLOOKUP(TRIM(SUBSTITUTE(E921,CHAR(160),CHAR(32))),Metadata!B$1:E$2632,4,FALSE)</f>
        <v>1896</v>
      </c>
      <c r="I921" t="s">
        <v>534</v>
      </c>
      <c r="K921" t="str">
        <f>VLOOKUP(TRIM(SUBSTITUTE(E921,CHAR(160),CHAR(32))),Metadata!B$1:H$2632,7,FALSE)</f>
        <v>memoires</v>
      </c>
      <c r="L921" t="s">
        <v>4481</v>
      </c>
      <c r="N921" t="str">
        <f>VLOOKUP(TRIM(SUBSTITUTE(E921,CHAR(160),CHAR(32))),Metadata!B$1:J$2632,9,FALSE)</f>
        <v>prose</v>
      </c>
      <c r="O921">
        <f>VLOOKUP(TRIM(SUBSTITUTE(E921,CHAR(160),CHAR(32))),Metadata!B$1:K$2632,10,FALSE)</f>
        <v>341281</v>
      </c>
      <c r="P921" s="4" t="s">
        <v>12370</v>
      </c>
      <c r="Q921">
        <v>167</v>
      </c>
      <c r="R921">
        <v>173</v>
      </c>
    </row>
    <row r="922" spans="1:18" hidden="1" x14ac:dyDescent="0.25">
      <c r="A922">
        <v>924</v>
      </c>
      <c r="B922" t="s">
        <v>4354</v>
      </c>
      <c r="C922" t="s">
        <v>201</v>
      </c>
      <c r="D922" t="s">
        <v>47</v>
      </c>
      <c r="E922" t="s">
        <v>8884</v>
      </c>
      <c r="F922" t="str">
        <f>VLOOKUP(TRIM(SUBSTITUTE(E922,CHAR(160),CHAR(32))),Metadata!B$1:C$2632,2,FALSE)</f>
        <v>Gide, André, 1869-1951.</v>
      </c>
      <c r="G922" t="str">
        <f>VLOOKUP(TRIM(SUBSTITUTE(E922,CHAR(160),CHAR(32))),Metadata!B$1:D$2632,3,FALSE)</f>
        <v>Si le grain ne meurt</v>
      </c>
      <c r="H922">
        <f>VLOOKUP(TRIM(SUBSTITUTE(E922,CHAR(160),CHAR(32))),Metadata!B$1:E$2632,4,FALSE)</f>
        <v>1924</v>
      </c>
      <c r="I922" t="s">
        <v>534</v>
      </c>
      <c r="K922" t="str">
        <f>VLOOKUP(TRIM(SUBSTITUTE(E922,CHAR(160),CHAR(32))),Metadata!B$1:H$2632,7,FALSE)</f>
        <v>memoires</v>
      </c>
      <c r="L922" t="s">
        <v>4481</v>
      </c>
      <c r="N922" t="str">
        <f>VLOOKUP(TRIM(SUBSTITUTE(E922,CHAR(160),CHAR(32))),Metadata!B$1:J$2632,9,FALSE)</f>
        <v>prose</v>
      </c>
      <c r="O922">
        <f>VLOOKUP(TRIM(SUBSTITUTE(E922,CHAR(160),CHAR(32))),Metadata!B$1:K$2632,10,FALSE)</f>
        <v>107723</v>
      </c>
      <c r="P922" s="4" t="s">
        <v>12371</v>
      </c>
      <c r="Q922">
        <v>177</v>
      </c>
      <c r="R922">
        <v>183</v>
      </c>
    </row>
    <row r="923" spans="1:18" hidden="1" x14ac:dyDescent="0.25">
      <c r="A923">
        <v>925</v>
      </c>
      <c r="B923" t="s">
        <v>4354</v>
      </c>
      <c r="C923" t="s">
        <v>201</v>
      </c>
      <c r="D923" t="s">
        <v>47</v>
      </c>
      <c r="E923" t="s">
        <v>8863</v>
      </c>
      <c r="F923" t="str">
        <f>VLOOKUP(TRIM(SUBSTITUTE(E923,CHAR(160),CHAR(32))),Metadata!B$1:C$2632,2,FALSE)</f>
        <v>Gaulle, Charles de, 1890-1970.</v>
      </c>
      <c r="G923" t="str">
        <f>VLOOKUP(TRIM(SUBSTITUTE(E923,CHAR(160),CHAR(32))),Metadata!B$1:D$2632,3,FALSE)</f>
        <v>Mémoires de guerre, l'appel, 1940-1942</v>
      </c>
      <c r="H923">
        <f>VLOOKUP(TRIM(SUBSTITUTE(E923,CHAR(160),CHAR(32))),Metadata!B$1:E$2632,4,FALSE)</f>
        <v>1954</v>
      </c>
      <c r="I923" t="s">
        <v>534</v>
      </c>
      <c r="K923" t="str">
        <f>VLOOKUP(TRIM(SUBSTITUTE(E923,CHAR(160),CHAR(32))),Metadata!B$1:H$2632,7,FALSE)</f>
        <v>memoires</v>
      </c>
      <c r="L923" t="s">
        <v>4481</v>
      </c>
      <c r="N923" t="str">
        <f>VLOOKUP(TRIM(SUBSTITUTE(E923,CHAR(160),CHAR(32))),Metadata!B$1:J$2632,9,FALSE)</f>
        <v>prose</v>
      </c>
      <c r="O923">
        <f>VLOOKUP(TRIM(SUBSTITUTE(E923,CHAR(160),CHAR(32))),Metadata!B$1:K$2632,10,FALSE)</f>
        <v>192282</v>
      </c>
      <c r="P923" s="4" t="s">
        <v>10107</v>
      </c>
      <c r="Q923">
        <v>7</v>
      </c>
      <c r="R923">
        <v>14</v>
      </c>
    </row>
    <row r="924" spans="1:18" hidden="1" x14ac:dyDescent="0.25">
      <c r="A924">
        <v>926</v>
      </c>
      <c r="B924" t="s">
        <v>4354</v>
      </c>
      <c r="C924" t="s">
        <v>201</v>
      </c>
      <c r="D924" t="s">
        <v>47</v>
      </c>
      <c r="E924" t="s">
        <v>7580</v>
      </c>
      <c r="F924" t="str">
        <f>VLOOKUP(TRIM(SUBSTITUTE(E924,CHAR(160),CHAR(32))),Metadata!B$1:C$2632,2,FALSE)</f>
        <v>Lavelle, Louis, 1883-1951.</v>
      </c>
      <c r="G924" t="str">
        <f>VLOOKUP(TRIM(SUBSTITUTE(E924,CHAR(160),CHAR(32))),Metadata!B$1:D$2632,3,FALSE)</f>
        <v>L'erreur de Narcisse</v>
      </c>
      <c r="H924">
        <f>VLOOKUP(TRIM(SUBSTITUTE(E924,CHAR(160),CHAR(32))),Metadata!B$1:E$2632,4,FALSE)</f>
        <v>1939</v>
      </c>
      <c r="I924" t="s">
        <v>534</v>
      </c>
      <c r="K924" t="str">
        <f>VLOOKUP(TRIM(SUBSTITUTE(E924,CHAR(160),CHAR(32))),Metadata!B$1:H$2632,7,FALSE)</f>
        <v>traite</v>
      </c>
      <c r="L924" t="s">
        <v>4417</v>
      </c>
      <c r="N924" t="str">
        <f>VLOOKUP(TRIM(SUBSTITUTE(E924,CHAR(160),CHAR(32))),Metadata!B$1:J$2632,9,FALSE)</f>
        <v/>
      </c>
      <c r="O924">
        <f>VLOOKUP(TRIM(SUBSTITUTE(E924,CHAR(160),CHAR(32))),Metadata!B$1:K$2632,10,FALSE)</f>
        <v>59883</v>
      </c>
      <c r="P924" s="4" t="s">
        <v>12372</v>
      </c>
      <c r="Q924">
        <v>91</v>
      </c>
      <c r="R924">
        <v>97</v>
      </c>
    </row>
    <row r="925" spans="1:18" hidden="1" x14ac:dyDescent="0.25">
      <c r="A925">
        <v>927</v>
      </c>
      <c r="B925" t="s">
        <v>4354</v>
      </c>
      <c r="C925" t="s">
        <v>201</v>
      </c>
      <c r="D925" t="s">
        <v>47</v>
      </c>
      <c r="E925" t="s">
        <v>7525</v>
      </c>
      <c r="F925" t="str">
        <f>VLOOKUP(TRIM(SUBSTITUTE(E925,CHAR(160),CHAR(32))),Metadata!B$1:C$2632,2,FALSE)</f>
        <v>Mantoux, Étienne, 1913-1945.</v>
      </c>
      <c r="G925" t="str">
        <f>VLOOKUP(TRIM(SUBSTITUTE(E925,CHAR(160),CHAR(32))),Metadata!B$1:D$2632,3,FALSE)</f>
        <v>“La théorie générale de M. Keynes”.</v>
      </c>
      <c r="H925">
        <f>VLOOKUP(TRIM(SUBSTITUTE(E925,CHAR(160),CHAR(32))),Metadata!B$1:E$2632,4,FALSE)</f>
        <v>1937</v>
      </c>
      <c r="I925" t="s">
        <v>534</v>
      </c>
      <c r="K925" t="str">
        <f>VLOOKUP(TRIM(SUBSTITUTE(E925,CHAR(160),CHAR(32))),Metadata!B$1:H$2632,7,FALSE)</f>
        <v>traite</v>
      </c>
      <c r="L925" t="s">
        <v>4417</v>
      </c>
      <c r="N925" t="str">
        <f>VLOOKUP(TRIM(SUBSTITUTE(E925,CHAR(160),CHAR(32))),Metadata!B$1:J$2632,9,FALSE)</f>
        <v/>
      </c>
      <c r="O925">
        <f>VLOOKUP(TRIM(SUBSTITUTE(E925,CHAR(160),CHAR(32))),Metadata!B$1:K$2632,10,FALSE)</f>
        <v>12203</v>
      </c>
      <c r="P925" s="4" t="s">
        <v>10108</v>
      </c>
      <c r="Q925">
        <v>133</v>
      </c>
      <c r="R925">
        <v>140</v>
      </c>
    </row>
    <row r="926" spans="1:18" hidden="1" x14ac:dyDescent="0.25">
      <c r="A926">
        <v>928</v>
      </c>
      <c r="B926" t="s">
        <v>4354</v>
      </c>
      <c r="C926" t="s">
        <v>201</v>
      </c>
      <c r="D926" t="s">
        <v>47</v>
      </c>
      <c r="E926" t="s">
        <v>6934</v>
      </c>
      <c r="F926" t="str">
        <f>VLOOKUP(TRIM(SUBSTITUTE(E926,CHAR(160),CHAR(32))),Metadata!B$1:C$2632,2,FALSE)</f>
        <v>Jaurès, Jean, 1859-1914.</v>
      </c>
      <c r="G926" t="str">
        <f>VLOOKUP(TRIM(SUBSTITUTE(E926,CHAR(160),CHAR(32))),Metadata!B$1:D$2632,3,FALSE)</f>
        <v>Discours parlementaires</v>
      </c>
      <c r="H926">
        <f>VLOOKUP(TRIM(SUBSTITUTE(E926,CHAR(160),CHAR(32))),Metadata!B$1:E$2632,4,FALSE)</f>
        <v>1904</v>
      </c>
      <c r="I926" t="s">
        <v>534</v>
      </c>
      <c r="K926" t="str">
        <f>VLOOKUP(TRIM(SUBSTITUTE(E926,CHAR(160),CHAR(32))),Metadata!B$1:H$2632,7,FALSE)</f>
        <v>traite</v>
      </c>
      <c r="L926" t="s">
        <v>4417</v>
      </c>
      <c r="N926" t="str">
        <f>VLOOKUP(TRIM(SUBSTITUTE(E926,CHAR(160),CHAR(32))),Metadata!B$1:J$2632,9,FALSE)</f>
        <v/>
      </c>
      <c r="O926">
        <f>VLOOKUP(TRIM(SUBSTITUTE(E926,CHAR(160),CHAR(32))),Metadata!B$1:K$2632,10,FALSE)</f>
        <v>301388</v>
      </c>
      <c r="P926" s="4" t="s">
        <v>10109</v>
      </c>
      <c r="Q926">
        <v>141</v>
      </c>
      <c r="R926">
        <v>148</v>
      </c>
    </row>
    <row r="927" spans="1:18" hidden="1" x14ac:dyDescent="0.25">
      <c r="A927">
        <v>929</v>
      </c>
      <c r="B927" t="s">
        <v>4354</v>
      </c>
      <c r="C927" t="s">
        <v>201</v>
      </c>
      <c r="D927" t="s">
        <v>47</v>
      </c>
      <c r="E927" t="s">
        <v>7896</v>
      </c>
      <c r="F927" t="str">
        <f>VLOOKUP(TRIM(SUBSTITUTE(E927,CHAR(160),CHAR(32))),Metadata!B$1:C$2632,2,FALSE)</f>
        <v>Alain, 1868-1951.</v>
      </c>
      <c r="G927" t="str">
        <f>VLOOKUP(TRIM(SUBSTITUTE(E927,CHAR(160),CHAR(32))),Metadata!B$1:D$2632,3,FALSE)</f>
        <v>Propos d'économique</v>
      </c>
      <c r="H927">
        <f>VLOOKUP(TRIM(SUBSTITUTE(E927,CHAR(160),CHAR(32))),Metadata!B$1:E$2632,4,FALSE)</f>
        <v>1934</v>
      </c>
      <c r="I927" t="s">
        <v>534</v>
      </c>
      <c r="K927" t="str">
        <f>VLOOKUP(TRIM(SUBSTITUTE(E927,CHAR(160),CHAR(32))),Metadata!B$1:H$2632,7,FALSE)</f>
        <v>traite</v>
      </c>
      <c r="L927" t="s">
        <v>4417</v>
      </c>
      <c r="N927" t="str">
        <f>VLOOKUP(TRIM(SUBSTITUTE(E927,CHAR(160),CHAR(32))),Metadata!B$1:J$2632,9,FALSE)</f>
        <v/>
      </c>
      <c r="O927">
        <f>VLOOKUP(TRIM(SUBSTITUTE(E927,CHAR(160),CHAR(32))),Metadata!B$1:K$2632,10,FALSE)</f>
        <v>71827</v>
      </c>
      <c r="P927" s="4" t="s">
        <v>10110</v>
      </c>
      <c r="Q927">
        <v>286</v>
      </c>
      <c r="R927">
        <v>292</v>
      </c>
    </row>
    <row r="928" spans="1:18" hidden="1" x14ac:dyDescent="0.25">
      <c r="A928">
        <v>930</v>
      </c>
      <c r="B928" t="s">
        <v>4354</v>
      </c>
      <c r="C928" t="s">
        <v>201</v>
      </c>
      <c r="D928" t="s">
        <v>47</v>
      </c>
      <c r="E928" t="s">
        <v>8752</v>
      </c>
      <c r="F928" t="str">
        <f>VLOOKUP(TRIM(SUBSTITUTE(E928,CHAR(160),CHAR(32))),Metadata!B$1:C$2632,2,FALSE)</f>
        <v>Arland, Marcel, 1899-1986.</v>
      </c>
      <c r="G928" t="str">
        <f>VLOOKUP(TRIM(SUBSTITUTE(E928,CHAR(160),CHAR(32))),Metadata!B$1:D$2632,3,FALSE)</f>
        <v>L'ordre</v>
      </c>
      <c r="H928">
        <f>VLOOKUP(TRIM(SUBSTITUTE(E928,CHAR(160),CHAR(32))),Metadata!B$1:E$2632,4,FALSE)</f>
        <v>1929</v>
      </c>
      <c r="I928" t="s">
        <v>534</v>
      </c>
      <c r="K928" t="str">
        <f>VLOOKUP(TRIM(SUBSTITUTE(E928,CHAR(160),CHAR(32))),Metadata!B$1:H$2632,7,FALSE)</f>
        <v>roman</v>
      </c>
      <c r="L928" t="s">
        <v>4378</v>
      </c>
      <c r="N928" t="str">
        <f>VLOOKUP(TRIM(SUBSTITUTE(E928,CHAR(160),CHAR(32))),Metadata!B$1:J$2632,9,FALSE)</f>
        <v>prose</v>
      </c>
      <c r="O928">
        <f>VLOOKUP(TRIM(SUBSTITUTE(E928,CHAR(160),CHAR(32))),Metadata!B$1:K$2632,10,FALSE)</f>
        <v>168529</v>
      </c>
      <c r="P928" s="4" t="s">
        <v>10111</v>
      </c>
      <c r="Q928">
        <v>71</v>
      </c>
      <c r="R928">
        <v>78</v>
      </c>
    </row>
    <row r="929" spans="1:18" hidden="1" x14ac:dyDescent="0.25">
      <c r="A929">
        <v>931</v>
      </c>
      <c r="B929" t="s">
        <v>4354</v>
      </c>
      <c r="C929" t="s">
        <v>201</v>
      </c>
      <c r="D929" t="s">
        <v>47</v>
      </c>
      <c r="E929" t="s">
        <v>7515</v>
      </c>
      <c r="F929" t="str">
        <f>VLOOKUP(TRIM(SUBSTITUTE(E929,CHAR(160),CHAR(32))),Metadata!B$1:C$2632,2,FALSE)</f>
        <v>Bainville, Jacques, 1879-1936.</v>
      </c>
      <c r="G929" t="str">
        <f>VLOOKUP(TRIM(SUBSTITUTE(E929,CHAR(160),CHAR(32))),Metadata!B$1:D$2632,3,FALSE)</f>
        <v>La fortune de la France</v>
      </c>
      <c r="H929">
        <f>VLOOKUP(TRIM(SUBSTITUTE(E929,CHAR(160),CHAR(32))),Metadata!B$1:E$2632,4,FALSE)</f>
        <v>1937</v>
      </c>
      <c r="I929" t="s">
        <v>534</v>
      </c>
      <c r="K929" t="str">
        <f>VLOOKUP(TRIM(SUBSTITUTE(E929,CHAR(160),CHAR(32))),Metadata!B$1:H$2632,7,FALSE)</f>
        <v>traite</v>
      </c>
      <c r="L929" t="s">
        <v>4417</v>
      </c>
      <c r="N929" t="str">
        <f>VLOOKUP(TRIM(SUBSTITUTE(E929,CHAR(160),CHAR(32))),Metadata!B$1:J$2632,9,FALSE)</f>
        <v/>
      </c>
      <c r="O929">
        <f>VLOOKUP(TRIM(SUBSTITUTE(E929,CHAR(160),CHAR(32))),Metadata!B$1:K$2632,10,FALSE)</f>
        <v>91828</v>
      </c>
      <c r="P929" s="4" t="s">
        <v>10112</v>
      </c>
      <c r="Q929">
        <v>180</v>
      </c>
      <c r="R929">
        <v>187</v>
      </c>
    </row>
    <row r="930" spans="1:18" hidden="1" x14ac:dyDescent="0.25">
      <c r="A930">
        <v>932</v>
      </c>
      <c r="B930" t="s">
        <v>4354</v>
      </c>
      <c r="C930" t="s">
        <v>201</v>
      </c>
      <c r="D930" t="s">
        <v>47</v>
      </c>
      <c r="E930" t="s">
        <v>8968</v>
      </c>
      <c r="F930" t="str">
        <f>VLOOKUP(TRIM(SUBSTITUTE(E930,CHAR(160),CHAR(32))),Metadata!B$1:C$2632,2,FALSE)</f>
        <v>Perroux, François, 1903-</v>
      </c>
      <c r="G930" t="str">
        <f>VLOOKUP(TRIM(SUBSTITUTE(E930,CHAR(160),CHAR(32))),Metadata!B$1:D$2632,3,FALSE)</f>
        <v>L'économie du XXe siècle</v>
      </c>
      <c r="H930">
        <f>VLOOKUP(TRIM(SUBSTITUTE(E930,CHAR(160),CHAR(32))),Metadata!B$1:E$2632,4,FALSE)</f>
        <v>1964</v>
      </c>
      <c r="I930" t="s">
        <v>534</v>
      </c>
      <c r="K930" t="str">
        <f>VLOOKUP(TRIM(SUBSTITUTE(E930,CHAR(160),CHAR(32))),Metadata!B$1:H$2632,7,FALSE)</f>
        <v>traite ou essai</v>
      </c>
      <c r="L930" t="s">
        <v>4402</v>
      </c>
      <c r="N930" t="str">
        <f>VLOOKUP(TRIM(SUBSTITUTE(E930,CHAR(160),CHAR(32))),Metadata!B$1:J$2632,9,FALSE)</f>
        <v>prose</v>
      </c>
      <c r="O930">
        <f>VLOOKUP(TRIM(SUBSTITUTE(E930,CHAR(160),CHAR(32))),Metadata!B$1:K$2632,10,FALSE)</f>
        <v>208903</v>
      </c>
      <c r="P930" s="4" t="s">
        <v>10113</v>
      </c>
      <c r="Q930">
        <v>131</v>
      </c>
      <c r="R930">
        <v>138</v>
      </c>
    </row>
    <row r="931" spans="1:18" hidden="1" x14ac:dyDescent="0.25">
      <c r="A931">
        <v>933</v>
      </c>
      <c r="B931" t="s">
        <v>4354</v>
      </c>
      <c r="C931" t="s">
        <v>201</v>
      </c>
      <c r="D931" t="s">
        <v>47</v>
      </c>
      <c r="E931" t="s">
        <v>8943</v>
      </c>
      <c r="F931" t="str">
        <f>VLOOKUP(TRIM(SUBSTITUTE(E931,CHAR(160),CHAR(32))),Metadata!B$1:C$2632,2,FALSE)</f>
        <v>Maurras, Charles, 1868-1952.</v>
      </c>
      <c r="G931" t="str">
        <f>VLOOKUP(TRIM(SUBSTITUTE(E931,CHAR(160),CHAR(32))),Metadata!B$1:D$2632,3,FALSE)</f>
        <v>Kiel et Tanger</v>
      </c>
      <c r="H931">
        <f>VLOOKUP(TRIM(SUBSTITUTE(E931,CHAR(160),CHAR(32))),Metadata!B$1:E$2632,4,FALSE)</f>
        <v>1914</v>
      </c>
      <c r="I931" t="s">
        <v>534</v>
      </c>
      <c r="K931" t="str">
        <f>VLOOKUP(TRIM(SUBSTITUTE(E931,CHAR(160),CHAR(32))),Metadata!B$1:H$2632,7,FALSE)</f>
        <v>traite ou essai</v>
      </c>
      <c r="L931" t="s">
        <v>4402</v>
      </c>
      <c r="N931" t="str">
        <f>VLOOKUP(TRIM(SUBSTITUTE(E931,CHAR(160),CHAR(32))),Metadata!B$1:J$2632,9,FALSE)</f>
        <v>prose</v>
      </c>
      <c r="O931">
        <f>VLOOKUP(TRIM(SUBSTITUTE(E931,CHAR(160),CHAR(32))),Metadata!B$1:K$2632,10,FALSE)</f>
        <v>68318</v>
      </c>
      <c r="P931" s="4" t="s">
        <v>10114</v>
      </c>
      <c r="Q931">
        <v>168</v>
      </c>
      <c r="R931">
        <v>175</v>
      </c>
    </row>
    <row r="932" spans="1:18" hidden="1" x14ac:dyDescent="0.25">
      <c r="A932">
        <v>934</v>
      </c>
      <c r="B932" t="s">
        <v>4354</v>
      </c>
      <c r="C932" t="s">
        <v>201</v>
      </c>
      <c r="D932" t="s">
        <v>47</v>
      </c>
      <c r="E932" t="s">
        <v>8738</v>
      </c>
      <c r="F932" t="str">
        <f>VLOOKUP(TRIM(SUBSTITUTE(E932,CHAR(160),CHAR(32))),Metadata!B$1:C$2632,2,FALSE)</f>
        <v>Alain, 1868-1951.</v>
      </c>
      <c r="G932" t="str">
        <f>VLOOKUP(TRIM(SUBSTITUTE(E932,CHAR(160),CHAR(32))),Metadata!B$1:D$2632,3,FALSE)</f>
        <v>Sentiments, passions et signes</v>
      </c>
      <c r="H932">
        <f>VLOOKUP(TRIM(SUBSTITUTE(E932,CHAR(160),CHAR(32))),Metadata!B$1:E$2632,4,FALSE)</f>
        <v>1926</v>
      </c>
      <c r="I932" t="s">
        <v>534</v>
      </c>
      <c r="K932" t="str">
        <f>VLOOKUP(TRIM(SUBSTITUTE(E932,CHAR(160),CHAR(32))),Metadata!B$1:H$2632,7,FALSE)</f>
        <v>traite</v>
      </c>
      <c r="L932" t="s">
        <v>4417</v>
      </c>
      <c r="N932" t="str">
        <f>VLOOKUP(TRIM(SUBSTITUTE(E932,CHAR(160),CHAR(32))),Metadata!B$1:J$2632,9,FALSE)</f>
        <v/>
      </c>
      <c r="O932">
        <f>VLOOKUP(TRIM(SUBSTITUTE(E932,CHAR(160),CHAR(32))),Metadata!B$1:K$2632,10,FALSE)</f>
        <v>61784</v>
      </c>
      <c r="P932" s="4" t="s">
        <v>10115</v>
      </c>
      <c r="Q932">
        <v>69</v>
      </c>
      <c r="R932">
        <v>75</v>
      </c>
    </row>
    <row r="933" spans="1:18" hidden="1" x14ac:dyDescent="0.25">
      <c r="A933">
        <v>935</v>
      </c>
      <c r="B933" t="s">
        <v>4354</v>
      </c>
      <c r="C933" t="s">
        <v>201</v>
      </c>
      <c r="D933" t="s">
        <v>47</v>
      </c>
      <c r="E933" t="s">
        <v>6934</v>
      </c>
      <c r="F933" t="str">
        <f>VLOOKUP(TRIM(SUBSTITUTE(E933,CHAR(160),CHAR(32))),Metadata!B$1:C$2632,2,FALSE)</f>
        <v>Jaurès, Jean, 1859-1914.</v>
      </c>
      <c r="G933" t="str">
        <f>VLOOKUP(TRIM(SUBSTITUTE(E933,CHAR(160),CHAR(32))),Metadata!B$1:D$2632,3,FALSE)</f>
        <v>Discours parlementaires</v>
      </c>
      <c r="H933">
        <f>VLOOKUP(TRIM(SUBSTITUTE(E933,CHAR(160),CHAR(32))),Metadata!B$1:E$2632,4,FALSE)</f>
        <v>1904</v>
      </c>
      <c r="I933" t="s">
        <v>534</v>
      </c>
      <c r="K933" t="str">
        <f>VLOOKUP(TRIM(SUBSTITUTE(E933,CHAR(160),CHAR(32))),Metadata!B$1:H$2632,7,FALSE)</f>
        <v>traite</v>
      </c>
      <c r="L933" t="s">
        <v>4417</v>
      </c>
      <c r="N933" t="str">
        <f>VLOOKUP(TRIM(SUBSTITUTE(E933,CHAR(160),CHAR(32))),Metadata!B$1:J$2632,9,FALSE)</f>
        <v/>
      </c>
      <c r="O933">
        <f>VLOOKUP(TRIM(SUBSTITUTE(E933,CHAR(160),CHAR(32))),Metadata!B$1:K$2632,10,FALSE)</f>
        <v>301388</v>
      </c>
      <c r="P933" s="4" t="s">
        <v>12373</v>
      </c>
      <c r="Q933">
        <v>122</v>
      </c>
      <c r="R933">
        <v>129</v>
      </c>
    </row>
    <row r="934" spans="1:18" hidden="1" x14ac:dyDescent="0.25">
      <c r="A934">
        <v>936</v>
      </c>
      <c r="B934" t="s">
        <v>4354</v>
      </c>
      <c r="C934" t="s">
        <v>201</v>
      </c>
      <c r="D934" t="s">
        <v>47</v>
      </c>
      <c r="E934" t="s">
        <v>8874</v>
      </c>
      <c r="F934" t="str">
        <f>VLOOKUP(TRIM(SUBSTITUTE(E934,CHAR(160),CHAR(32))),Metadata!B$1:C$2632,2,FALSE)</f>
        <v>Gide, André, 1869-1951.</v>
      </c>
      <c r="G934" t="str">
        <f>VLOOKUP(TRIM(SUBSTITUTE(E934,CHAR(160),CHAR(32))),Metadata!B$1:D$2632,3,FALSE)</f>
        <v>Journal, 1889-1939</v>
      </c>
      <c r="H934">
        <f>VLOOKUP(TRIM(SUBSTITUTE(E934,CHAR(160),CHAR(32))),Metadata!B$1:E$2632,4,FALSE)</f>
        <v>1939</v>
      </c>
      <c r="I934" t="s">
        <v>534</v>
      </c>
      <c r="K934" t="str">
        <f>VLOOKUP(TRIM(SUBSTITUTE(E934,CHAR(160),CHAR(32))),Metadata!B$1:H$2632,7,FALSE)</f>
        <v>memoires</v>
      </c>
      <c r="L934" t="s">
        <v>4481</v>
      </c>
      <c r="N934" t="str">
        <f>VLOOKUP(TRIM(SUBSTITUTE(E934,CHAR(160),CHAR(32))),Metadata!B$1:J$2632,9,FALSE)</f>
        <v>prose</v>
      </c>
      <c r="O934">
        <f>VLOOKUP(TRIM(SUBSTITUTE(E934,CHAR(160),CHAR(32))),Metadata!B$1:K$2632,10,FALSE)</f>
        <v>484035</v>
      </c>
      <c r="P934" s="4" t="s">
        <v>10116</v>
      </c>
      <c r="Q934">
        <v>31</v>
      </c>
      <c r="R934">
        <v>37</v>
      </c>
    </row>
    <row r="935" spans="1:18" hidden="1" x14ac:dyDescent="0.25">
      <c r="A935">
        <v>937</v>
      </c>
      <c r="B935" t="s">
        <v>4354</v>
      </c>
      <c r="C935" t="s">
        <v>201</v>
      </c>
      <c r="D935" t="s">
        <v>47</v>
      </c>
      <c r="E935" t="s">
        <v>6934</v>
      </c>
      <c r="F935" t="str">
        <f>VLOOKUP(TRIM(SUBSTITUTE(E935,CHAR(160),CHAR(32))),Metadata!B$1:C$2632,2,FALSE)</f>
        <v>Jaurès, Jean, 1859-1914.</v>
      </c>
      <c r="G935" t="str">
        <f>VLOOKUP(TRIM(SUBSTITUTE(E935,CHAR(160),CHAR(32))),Metadata!B$1:D$2632,3,FALSE)</f>
        <v>Discours parlementaires</v>
      </c>
      <c r="H935">
        <f>VLOOKUP(TRIM(SUBSTITUTE(E935,CHAR(160),CHAR(32))),Metadata!B$1:E$2632,4,FALSE)</f>
        <v>1904</v>
      </c>
      <c r="I935" t="s">
        <v>534</v>
      </c>
      <c r="K935" t="str">
        <f>VLOOKUP(TRIM(SUBSTITUTE(E935,CHAR(160),CHAR(32))),Metadata!B$1:H$2632,7,FALSE)</f>
        <v>traite</v>
      </c>
      <c r="L935" t="s">
        <v>4417</v>
      </c>
      <c r="N935" t="str">
        <f>VLOOKUP(TRIM(SUBSTITUTE(E935,CHAR(160),CHAR(32))),Metadata!B$1:J$2632,9,FALSE)</f>
        <v/>
      </c>
      <c r="O935">
        <f>VLOOKUP(TRIM(SUBSTITUTE(E935,CHAR(160),CHAR(32))),Metadata!B$1:K$2632,10,FALSE)</f>
        <v>301388</v>
      </c>
      <c r="P935" s="4" t="s">
        <v>12374</v>
      </c>
      <c r="Q935">
        <v>68</v>
      </c>
      <c r="R935">
        <v>75</v>
      </c>
    </row>
    <row r="936" spans="1:18" hidden="1" x14ac:dyDescent="0.25">
      <c r="A936">
        <v>938</v>
      </c>
      <c r="B936" t="s">
        <v>4354</v>
      </c>
      <c r="C936" t="s">
        <v>201</v>
      </c>
      <c r="D936" t="s">
        <v>47</v>
      </c>
      <c r="E936" t="s">
        <v>8952</v>
      </c>
      <c r="F936" t="str">
        <f>VLOOKUP(TRIM(SUBSTITUTE(E936,CHAR(160),CHAR(32))),Metadata!B$1:C$2632,2,FALSE)</f>
        <v>Montherlant, Henry de, 1896-1972.</v>
      </c>
      <c r="G936" t="str">
        <f>VLOOKUP(TRIM(SUBSTITUTE(E936,CHAR(160),CHAR(32))),Metadata!B$1:D$2632,3,FALSE)</f>
        <v>Les célibataires</v>
      </c>
      <c r="H936">
        <f>VLOOKUP(TRIM(SUBSTITUTE(E936,CHAR(160),CHAR(32))),Metadata!B$1:E$2632,4,FALSE)</f>
        <v>1934</v>
      </c>
      <c r="I936" t="s">
        <v>534</v>
      </c>
      <c r="K936" t="str">
        <f>VLOOKUP(TRIM(SUBSTITUTE(E936,CHAR(160),CHAR(32))),Metadata!B$1:H$2632,7,FALSE)</f>
        <v>roman</v>
      </c>
      <c r="L936" t="s">
        <v>4378</v>
      </c>
      <c r="N936" t="str">
        <f>VLOOKUP(TRIM(SUBSTITUTE(E936,CHAR(160),CHAR(32))),Metadata!B$1:J$2632,9,FALSE)</f>
        <v>prose</v>
      </c>
      <c r="O936">
        <f>VLOOKUP(TRIM(SUBSTITUTE(E936,CHAR(160),CHAR(32))),Metadata!B$1:K$2632,10,FALSE)</f>
        <v>73252</v>
      </c>
      <c r="P936" s="4" t="s">
        <v>10117</v>
      </c>
      <c r="Q936">
        <v>90</v>
      </c>
      <c r="R936">
        <v>96</v>
      </c>
    </row>
    <row r="937" spans="1:18" hidden="1" x14ac:dyDescent="0.25">
      <c r="A937">
        <v>939</v>
      </c>
      <c r="B937" t="s">
        <v>4354</v>
      </c>
      <c r="C937" t="s">
        <v>201</v>
      </c>
      <c r="D937" t="s">
        <v>47</v>
      </c>
      <c r="E937" t="s">
        <v>8968</v>
      </c>
      <c r="F937" t="str">
        <f>VLOOKUP(TRIM(SUBSTITUTE(E937,CHAR(160),CHAR(32))),Metadata!B$1:C$2632,2,FALSE)</f>
        <v>Perroux, François, 1903-</v>
      </c>
      <c r="G937" t="str">
        <f>VLOOKUP(TRIM(SUBSTITUTE(E937,CHAR(160),CHAR(32))),Metadata!B$1:D$2632,3,FALSE)</f>
        <v>L'économie du XXe siècle</v>
      </c>
      <c r="H937">
        <f>VLOOKUP(TRIM(SUBSTITUTE(E937,CHAR(160),CHAR(32))),Metadata!B$1:E$2632,4,FALSE)</f>
        <v>1964</v>
      </c>
      <c r="I937" t="s">
        <v>534</v>
      </c>
      <c r="K937" t="str">
        <f>VLOOKUP(TRIM(SUBSTITUTE(E937,CHAR(160),CHAR(32))),Metadata!B$1:H$2632,7,FALSE)</f>
        <v>traite ou essai</v>
      </c>
      <c r="L937" t="s">
        <v>4402</v>
      </c>
      <c r="N937" t="str">
        <f>VLOOKUP(TRIM(SUBSTITUTE(E937,CHAR(160),CHAR(32))),Metadata!B$1:J$2632,9,FALSE)</f>
        <v>prose</v>
      </c>
      <c r="O937">
        <f>VLOOKUP(TRIM(SUBSTITUTE(E937,CHAR(160),CHAR(32))),Metadata!B$1:K$2632,10,FALSE)</f>
        <v>208903</v>
      </c>
      <c r="P937" s="4" t="s">
        <v>10118</v>
      </c>
      <c r="Q937">
        <v>105</v>
      </c>
      <c r="R937">
        <v>112</v>
      </c>
    </row>
    <row r="938" spans="1:18" hidden="1" x14ac:dyDescent="0.25">
      <c r="A938">
        <v>940</v>
      </c>
      <c r="B938" t="s">
        <v>4354</v>
      </c>
      <c r="C938" t="s">
        <v>201</v>
      </c>
      <c r="D938" t="s">
        <v>47</v>
      </c>
      <c r="E938" t="s">
        <v>8796</v>
      </c>
      <c r="F938" t="str">
        <f>VLOOKUP(TRIM(SUBSTITUTE(E938,CHAR(160),CHAR(32))),Metadata!B$1:C$2632,2,FALSE)</f>
        <v>Bourdet, Edouard, 1887-1945.</v>
      </c>
      <c r="G938" t="str">
        <f>VLOOKUP(TRIM(SUBSTITUTE(E938,CHAR(160),CHAR(32))),Metadata!B$1:D$2632,3,FALSE)</f>
        <v>Le sexe faible</v>
      </c>
      <c r="H938">
        <f>VLOOKUP(TRIM(SUBSTITUTE(E938,CHAR(160),CHAR(32))),Metadata!B$1:E$2632,4,FALSE)</f>
        <v>1931</v>
      </c>
      <c r="I938" t="s">
        <v>534</v>
      </c>
      <c r="K938" t="str">
        <f>VLOOKUP(TRIM(SUBSTITUTE(E938,CHAR(160),CHAR(32))),Metadata!B$1:H$2632,7,FALSE)</f>
        <v>theatre</v>
      </c>
      <c r="L938" t="s">
        <v>4472</v>
      </c>
      <c r="N938" t="str">
        <f>VLOOKUP(TRIM(SUBSTITUTE(E938,CHAR(160),CHAR(32))),Metadata!B$1:J$2632,9,FALSE)</f>
        <v>prose</v>
      </c>
      <c r="O938">
        <f>VLOOKUP(TRIM(SUBSTITUTE(E938,CHAR(160),CHAR(32))),Metadata!B$1:K$2632,10,FALSE)</f>
        <v>40992</v>
      </c>
      <c r="P938" s="4" t="s">
        <v>10119</v>
      </c>
      <c r="Q938">
        <v>44</v>
      </c>
      <c r="R938">
        <v>51</v>
      </c>
    </row>
    <row r="939" spans="1:18" hidden="1" x14ac:dyDescent="0.25">
      <c r="A939">
        <v>941</v>
      </c>
      <c r="B939" t="s">
        <v>4354</v>
      </c>
      <c r="C939" t="s">
        <v>201</v>
      </c>
      <c r="D939" t="s">
        <v>47</v>
      </c>
      <c r="E939" t="s">
        <v>7832</v>
      </c>
      <c r="F939" t="str">
        <f>VLOOKUP(TRIM(SUBSTITUTE(E939,CHAR(160),CHAR(32))),Metadata!B$1:C$2632,2,FALSE)</f>
        <v>Febvre, Lucien, 1878-1956.</v>
      </c>
      <c r="G939" t="str">
        <f>VLOOKUP(TRIM(SUBSTITUTE(E939,CHAR(160),CHAR(32))),Metadata!B$1:D$2632,3,FALSE)</f>
        <v>Au coeur du religieux du XVIe siècle</v>
      </c>
      <c r="H939">
        <f>VLOOKUP(TRIM(SUBSTITUTE(E939,CHAR(160),CHAR(32))),Metadata!B$1:E$2632,4,FALSE)</f>
        <v>1958</v>
      </c>
      <c r="I939" t="s">
        <v>534</v>
      </c>
      <c r="K939" t="str">
        <f>VLOOKUP(TRIM(SUBSTITUTE(E939,CHAR(160),CHAR(32))),Metadata!B$1:H$2632,7,FALSE)</f>
        <v>traite</v>
      </c>
      <c r="L939" t="s">
        <v>4417</v>
      </c>
      <c r="N939" t="str">
        <f>VLOOKUP(TRIM(SUBSTITUTE(E939,CHAR(160),CHAR(32))),Metadata!B$1:J$2632,9,FALSE)</f>
        <v/>
      </c>
      <c r="O939">
        <f>VLOOKUP(TRIM(SUBSTITUTE(E939,CHAR(160),CHAR(32))),Metadata!B$1:K$2632,10,FALSE)</f>
        <v>162031</v>
      </c>
      <c r="P939" s="4" t="s">
        <v>12375</v>
      </c>
      <c r="Q939">
        <v>36</v>
      </c>
      <c r="R939">
        <v>43</v>
      </c>
    </row>
    <row r="940" spans="1:18" hidden="1" x14ac:dyDescent="0.25">
      <c r="A940">
        <v>942</v>
      </c>
      <c r="B940" t="s">
        <v>4354</v>
      </c>
      <c r="C940" t="s">
        <v>201</v>
      </c>
      <c r="D940" t="s">
        <v>47</v>
      </c>
      <c r="E940" t="s">
        <v>8735</v>
      </c>
      <c r="F940" t="str">
        <f>VLOOKUP(TRIM(SUBSTITUTE(E940,CHAR(160),CHAR(32))),Metadata!B$1:C$2632,2,FALSE)</f>
        <v>Alain, 1868-1951.</v>
      </c>
      <c r="G940" t="str">
        <f>VLOOKUP(TRIM(SUBSTITUTE(E940,CHAR(160),CHAR(32))),Metadata!B$1:D$2632,3,FALSE)</f>
        <v>Mars ou la guerre jugée</v>
      </c>
      <c r="H940">
        <f>VLOOKUP(TRIM(SUBSTITUTE(E940,CHAR(160),CHAR(32))),Metadata!B$1:E$2632,4,FALSE)</f>
        <v>1936</v>
      </c>
      <c r="I940" t="s">
        <v>534</v>
      </c>
      <c r="K940" t="str">
        <f>VLOOKUP(TRIM(SUBSTITUTE(E940,CHAR(160),CHAR(32))),Metadata!B$1:H$2632,7,FALSE)</f>
        <v>traite</v>
      </c>
      <c r="L940" t="s">
        <v>4417</v>
      </c>
      <c r="N940" t="str">
        <f>VLOOKUP(TRIM(SUBSTITUTE(E940,CHAR(160),CHAR(32))),Metadata!B$1:J$2632,9,FALSE)</f>
        <v/>
      </c>
      <c r="O940">
        <f>VLOOKUP(TRIM(SUBSTITUTE(E940,CHAR(160),CHAR(32))),Metadata!B$1:K$2632,10,FALSE)</f>
        <v>73810</v>
      </c>
      <c r="P940" s="4" t="s">
        <v>12376</v>
      </c>
      <c r="Q940">
        <v>98</v>
      </c>
      <c r="R940">
        <v>105</v>
      </c>
    </row>
    <row r="941" spans="1:18" hidden="1" x14ac:dyDescent="0.25">
      <c r="A941">
        <v>943</v>
      </c>
      <c r="B941" t="s">
        <v>4354</v>
      </c>
      <c r="C941" t="s">
        <v>1144</v>
      </c>
      <c r="D941" t="s">
        <v>47</v>
      </c>
      <c r="E941" t="s">
        <v>8135</v>
      </c>
      <c r="F941" t="str">
        <f>VLOOKUP(TRIM(SUBSTITUTE(E941,CHAR(160),CHAR(32))),Metadata!B$1:C$2632,2,FALSE)</f>
        <v>Regnard, Jean François, 1655-1709.</v>
      </c>
      <c r="G941" t="str">
        <f>VLOOKUP(TRIM(SUBSTITUTE(E941,CHAR(160),CHAR(32))),Metadata!B$1:D$2632,3,FALSE)</f>
        <v>Le divorce</v>
      </c>
      <c r="H941">
        <f>VLOOKUP(TRIM(SUBSTITUTE(E941,CHAR(160),CHAR(32))),Metadata!B$1:E$2632,4,FALSE)</f>
        <v>1694</v>
      </c>
      <c r="I941" t="s">
        <v>445</v>
      </c>
      <c r="K941" t="str">
        <f>VLOOKUP(TRIM(SUBSTITUTE(E941,CHAR(160),CHAR(32))),Metadata!B$1:H$2632,7,FALSE)</f>
        <v>theatre</v>
      </c>
      <c r="L941" t="s">
        <v>4472</v>
      </c>
      <c r="N941" t="str">
        <f>VLOOKUP(TRIM(SUBSTITUTE(E941,CHAR(160),CHAR(32))),Metadata!B$1:J$2632,9,FALSE)</f>
        <v>prose</v>
      </c>
      <c r="O941">
        <f>VLOOKUP(TRIM(SUBSTITUTE(E941,CHAR(160),CHAR(32))),Metadata!B$1:K$2632,10,FALSE)</f>
        <v>13447</v>
      </c>
      <c r="P941" s="4" t="s">
        <v>10120</v>
      </c>
      <c r="Q941">
        <v>185</v>
      </c>
      <c r="R941">
        <v>191</v>
      </c>
    </row>
    <row r="942" spans="1:18" hidden="1" x14ac:dyDescent="0.25">
      <c r="A942">
        <v>944</v>
      </c>
      <c r="B942" t="s">
        <v>4354</v>
      </c>
      <c r="C942" t="s">
        <v>1144</v>
      </c>
      <c r="D942" t="s">
        <v>47</v>
      </c>
      <c r="E942" t="s">
        <v>8085</v>
      </c>
      <c r="F942" t="str">
        <f>VLOOKUP(TRIM(SUBSTITUTE(E942,CHAR(160),CHAR(32))),Metadata!B$1:C$2632,2,FALSE)</f>
        <v>Mareschal, André, fl. 1631-1646.</v>
      </c>
      <c r="G942" t="str">
        <f>VLOOKUP(TRIM(SUBSTITUTE(E942,CHAR(160),CHAR(32))),Metadata!B$1:D$2632,3,FALSE)</f>
        <v>La chrysolite</v>
      </c>
      <c r="H942">
        <f>VLOOKUP(TRIM(SUBSTITUTE(E942,CHAR(160),CHAR(32))),Metadata!B$1:E$2632,4,FALSE)</f>
        <v>1627</v>
      </c>
      <c r="I942" t="s">
        <v>445</v>
      </c>
      <c r="K942" t="str">
        <f>VLOOKUP(TRIM(SUBSTITUTE(E942,CHAR(160),CHAR(32))),Metadata!B$1:H$2632,7,FALSE)</f>
        <v>roman</v>
      </c>
      <c r="L942" t="s">
        <v>4378</v>
      </c>
      <c r="N942" t="str">
        <f>VLOOKUP(TRIM(SUBSTITUTE(E942,CHAR(160),CHAR(32))),Metadata!B$1:J$2632,9,FALSE)</f>
        <v>prose</v>
      </c>
      <c r="O942">
        <f>VLOOKUP(TRIM(SUBSTITUTE(E942,CHAR(160),CHAR(32))),Metadata!B$1:K$2632,10,FALSE)</f>
        <v>124434</v>
      </c>
      <c r="P942" s="4" t="s">
        <v>12377</v>
      </c>
      <c r="Q942">
        <v>219</v>
      </c>
      <c r="R942">
        <v>227</v>
      </c>
    </row>
    <row r="943" spans="1:18" hidden="1" x14ac:dyDescent="0.25">
      <c r="A943">
        <v>945</v>
      </c>
      <c r="B943" t="s">
        <v>4354</v>
      </c>
      <c r="C943" t="s">
        <v>1144</v>
      </c>
      <c r="D943" t="s">
        <v>47</v>
      </c>
      <c r="E943" t="s">
        <v>8097</v>
      </c>
      <c r="F943" t="str">
        <f>VLOOKUP(TRIM(SUBSTITUTE(E943,CHAR(160),CHAR(32))),Metadata!B$1:C$2632,2,FALSE)</f>
        <v>Molière, 1622-1673.</v>
      </c>
      <c r="G943" t="str">
        <f>VLOOKUP(TRIM(SUBSTITUTE(E943,CHAR(160),CHAR(32))),Metadata!B$1:D$2632,3,FALSE)</f>
        <v>Le bourgeois gentilhomme: comédie-ballet faite à Chambord pour le divertissement du Roi</v>
      </c>
      <c r="H943">
        <f>VLOOKUP(TRIM(SUBSTITUTE(E943,CHAR(160),CHAR(32))),Metadata!B$1:E$2632,4,FALSE)</f>
        <v>1671</v>
      </c>
      <c r="I943" t="s">
        <v>445</v>
      </c>
      <c r="K943" t="str">
        <f>VLOOKUP(TRIM(SUBSTITUTE(E943,CHAR(160),CHAR(32))),Metadata!B$1:H$2632,7,FALSE)</f>
        <v>theatre</v>
      </c>
      <c r="L943" t="s">
        <v>4472</v>
      </c>
      <c r="N943" t="str">
        <f>VLOOKUP(TRIM(SUBSTITUTE(E943,CHAR(160),CHAR(32))),Metadata!B$1:J$2632,9,FALSE)</f>
        <v/>
      </c>
      <c r="O943">
        <f>VLOOKUP(TRIM(SUBSTITUTE(E943,CHAR(160),CHAR(32))),Metadata!B$1:K$2632,10,FALSE)</f>
        <v>20090</v>
      </c>
      <c r="P943" s="4" t="s">
        <v>9149</v>
      </c>
      <c r="Q943">
        <v>84</v>
      </c>
      <c r="R943">
        <v>90</v>
      </c>
    </row>
    <row r="944" spans="1:18" x14ac:dyDescent="0.25">
      <c r="A944">
        <v>946</v>
      </c>
      <c r="B944" t="s">
        <v>4354</v>
      </c>
      <c r="C944" t="s">
        <v>1144</v>
      </c>
      <c r="D944" t="s">
        <v>47</v>
      </c>
      <c r="E944" t="s">
        <v>8046</v>
      </c>
      <c r="F944" t="str">
        <f>VLOOKUP(TRIM(SUBSTITUTE(E944,CHAR(160),CHAR(32))),Metadata!B$1:C$2632,2,FALSE)</f>
        <v>Du Lorens, Jacques, 1580-1655.</v>
      </c>
      <c r="G944" t="str">
        <f>VLOOKUP(TRIM(SUBSTITUTE(E944,CHAR(160),CHAR(32))),Metadata!B$1:D$2632,3,FALSE)</f>
        <v>Satires de Dulorens</v>
      </c>
      <c r="H944">
        <f>VLOOKUP(TRIM(SUBSTITUTE(E944,CHAR(160),CHAR(32))),Metadata!B$1:E$2632,4,FALSE)</f>
        <v>1646</v>
      </c>
      <c r="I944" t="s">
        <v>445</v>
      </c>
      <c r="K944" t="str">
        <f>VLOOKUP(TRIM(SUBSTITUTE(E944,CHAR(160),CHAR(32))),Metadata!B$1:H$2632,7,FALSE)</f>
        <v>poesie</v>
      </c>
      <c r="L944" t="s">
        <v>4382</v>
      </c>
      <c r="N944" t="str">
        <f>VLOOKUP(TRIM(SUBSTITUTE(E944,CHAR(160),CHAR(32))),Metadata!B$1:J$2632,9,FALSE)</f>
        <v>vers</v>
      </c>
      <c r="O944">
        <f>VLOOKUP(TRIM(SUBSTITUTE(E944,CHAR(160),CHAR(32))),Metadata!B$1:K$2632,10,FALSE)</f>
        <v>41990</v>
      </c>
      <c r="P944" s="8" t="s">
        <v>10121</v>
      </c>
      <c r="Q944">
        <v>134</v>
      </c>
      <c r="R944">
        <v>140</v>
      </c>
    </row>
    <row r="945" spans="1:18" hidden="1" x14ac:dyDescent="0.25">
      <c r="A945">
        <v>947</v>
      </c>
      <c r="B945" t="s">
        <v>4354</v>
      </c>
      <c r="C945" t="s">
        <v>1144</v>
      </c>
      <c r="D945" t="s">
        <v>47</v>
      </c>
      <c r="E945" t="s">
        <v>7958</v>
      </c>
      <c r="F945" t="str">
        <f>VLOOKUP(TRIM(SUBSTITUTE(E945,CHAR(160),CHAR(32))),Metadata!B$1:C$2632,2,FALSE)</f>
        <v>Arnauld d'Andilly, Monsieur (Robert), 1588-1674.</v>
      </c>
      <c r="G945" t="str">
        <f>VLOOKUP(TRIM(SUBSTITUTE(E945,CHAR(160),CHAR(32))),Metadata!B$1:D$2632,3,FALSE)</f>
        <v>Fondations Monasteres Carmel.</v>
      </c>
      <c r="H945">
        <f>VLOOKUP(TRIM(SUBSTITUTE(E945,CHAR(160),CHAR(32))),Metadata!B$1:E$2632,4,FALSE)</f>
        <v>1670</v>
      </c>
      <c r="I945" t="s">
        <v>445</v>
      </c>
      <c r="K945" t="str">
        <f>VLOOKUP(TRIM(SUBSTITUTE(E945,CHAR(160),CHAR(32))),Metadata!B$1:H$2632,7,FALSE)</f>
        <v>traite ou essai</v>
      </c>
      <c r="L945" t="s">
        <v>4402</v>
      </c>
      <c r="N945" t="str">
        <f>VLOOKUP(TRIM(SUBSTITUTE(E945,CHAR(160),CHAR(32))),Metadata!B$1:J$2632,9,FALSE)</f>
        <v>prose</v>
      </c>
      <c r="O945">
        <f>VLOOKUP(TRIM(SUBSTITUTE(E945,CHAR(160),CHAR(32))),Metadata!B$1:K$2632,10,FALSE)</f>
        <v>93416</v>
      </c>
      <c r="P945" s="4" t="s">
        <v>10122</v>
      </c>
      <c r="Q945">
        <v>105</v>
      </c>
      <c r="R945">
        <v>112</v>
      </c>
    </row>
    <row r="946" spans="1:18" hidden="1" x14ac:dyDescent="0.25">
      <c r="A946">
        <v>948</v>
      </c>
      <c r="B946" t="s">
        <v>4354</v>
      </c>
      <c r="C946" t="s">
        <v>1144</v>
      </c>
      <c r="D946" t="s">
        <v>47</v>
      </c>
      <c r="E946" t="s">
        <v>8152</v>
      </c>
      <c r="F946" t="str">
        <f>VLOOKUP(TRIM(SUBSTITUTE(E946,CHAR(160),CHAR(32))),Metadata!B$1:C$2632,2,FALSE)</f>
        <v>Sévigné, Marie de Rabutin-Chantal, marquise de, 1626-1696.</v>
      </c>
      <c r="G946" t="str">
        <f>VLOOKUP(TRIM(SUBSTITUTE(E946,CHAR(160),CHAR(32))),Metadata!B$1:D$2632,3,FALSE)</f>
        <v>Correspondance. T. 1, 1646-1675</v>
      </c>
      <c r="H946">
        <f>VLOOKUP(TRIM(SUBSTITUTE(E946,CHAR(160),CHAR(32))),Metadata!B$1:E$2632,4,FALSE)</f>
        <v>1675</v>
      </c>
      <c r="I946" t="s">
        <v>445</v>
      </c>
      <c r="K946" t="str">
        <f>VLOOKUP(TRIM(SUBSTITUTE(E946,CHAR(160),CHAR(32))),Metadata!B$1:H$2632,7,FALSE)</f>
        <v>correspondance</v>
      </c>
      <c r="L946" t="s">
        <v>4542</v>
      </c>
      <c r="N946" t="str">
        <f>VLOOKUP(TRIM(SUBSTITUTE(E946,CHAR(160),CHAR(32))),Metadata!B$1:J$2632,9,FALSE)</f>
        <v>prose</v>
      </c>
      <c r="O946">
        <f>VLOOKUP(TRIM(SUBSTITUTE(E946,CHAR(160),CHAR(32))),Metadata!B$1:K$2632,10,FALSE)</f>
        <v>257427</v>
      </c>
      <c r="P946" s="4" t="s">
        <v>10123</v>
      </c>
      <c r="Q946">
        <v>68</v>
      </c>
      <c r="R946">
        <v>75</v>
      </c>
    </row>
    <row r="947" spans="1:18" hidden="1" x14ac:dyDescent="0.25">
      <c r="A947">
        <v>949</v>
      </c>
      <c r="B947" t="s">
        <v>4354</v>
      </c>
      <c r="C947" t="s">
        <v>1144</v>
      </c>
      <c r="D947" t="s">
        <v>47</v>
      </c>
      <c r="E947" t="s">
        <v>8153</v>
      </c>
      <c r="F947" t="str">
        <f>VLOOKUP(TRIM(SUBSTITUTE(E947,CHAR(160),CHAR(32))),Metadata!B$1:C$2632,2,FALSE)</f>
        <v>Sévigné, Marie de Rabutin-Chantal, marquise de, 1626-1696.</v>
      </c>
      <c r="G947" t="str">
        <f>VLOOKUP(TRIM(SUBSTITUTE(E947,CHAR(160),CHAR(32))),Metadata!B$1:D$2632,3,FALSE)</f>
        <v>Correspondance. T. 3, 1680-1696</v>
      </c>
      <c r="H947">
        <f>VLOOKUP(TRIM(SUBSTITUTE(E947,CHAR(160),CHAR(32))),Metadata!B$1:E$2632,4,FALSE)</f>
        <v>1696</v>
      </c>
      <c r="I947" t="s">
        <v>445</v>
      </c>
      <c r="K947" t="str">
        <f>VLOOKUP(TRIM(SUBSTITUTE(E947,CHAR(160),CHAR(32))),Metadata!B$1:H$2632,7,FALSE)</f>
        <v>correspondance</v>
      </c>
      <c r="L947" t="s">
        <v>4542</v>
      </c>
      <c r="N947" t="str">
        <f>VLOOKUP(TRIM(SUBSTITUTE(E947,CHAR(160),CHAR(32))),Metadata!B$1:J$2632,9,FALSE)</f>
        <v>prose</v>
      </c>
      <c r="O947">
        <f>VLOOKUP(TRIM(SUBSTITUTE(E947,CHAR(160),CHAR(32))),Metadata!B$1:K$2632,10,FALSE)</f>
        <v>388745</v>
      </c>
      <c r="P947" s="4" t="s">
        <v>10124</v>
      </c>
      <c r="Q947">
        <v>50</v>
      </c>
      <c r="R947">
        <v>56</v>
      </c>
    </row>
    <row r="948" spans="1:18" hidden="1" x14ac:dyDescent="0.25">
      <c r="A948">
        <v>950</v>
      </c>
      <c r="B948" t="s">
        <v>4354</v>
      </c>
      <c r="C948" t="s">
        <v>1144</v>
      </c>
      <c r="D948" t="s">
        <v>47</v>
      </c>
      <c r="E948" t="s">
        <v>7994</v>
      </c>
      <c r="F948" t="str">
        <f>VLOOKUP(TRIM(SUBSTITUTE(E948,CHAR(160),CHAR(32))),Metadata!B$1:C$2632,2,FALSE)</f>
        <v>Boisguilbert, P. Le Pesant de (Pierre Le Pesant), 1646-1714.</v>
      </c>
      <c r="G948" t="str">
        <f>VLOOKUP(TRIM(SUBSTITUTE(E948,CHAR(160),CHAR(32))),Metadata!B$1:D$2632,3,FALSE)</f>
        <v>Le détail de la France, sous le regne present</v>
      </c>
      <c r="H948">
        <f>VLOOKUP(TRIM(SUBSTITUTE(E948,CHAR(160),CHAR(32))),Metadata!B$1:E$2632,4,FALSE)</f>
        <v>1695</v>
      </c>
      <c r="I948" t="s">
        <v>445</v>
      </c>
      <c r="K948" t="str">
        <f>VLOOKUP(TRIM(SUBSTITUTE(E948,CHAR(160),CHAR(32))),Metadata!B$1:H$2632,7,FALSE)</f>
        <v>traite ou essai</v>
      </c>
      <c r="L948" t="s">
        <v>4402</v>
      </c>
      <c r="N948" t="str">
        <f>VLOOKUP(TRIM(SUBSTITUTE(E948,CHAR(160),CHAR(32))),Metadata!B$1:J$2632,9,FALSE)</f>
        <v>prose</v>
      </c>
      <c r="O948">
        <f>VLOOKUP(TRIM(SUBSTITUTE(E948,CHAR(160),CHAR(32))),Metadata!B$1:K$2632,10,FALSE)</f>
        <v>114653</v>
      </c>
      <c r="P948" s="8" t="s">
        <v>12378</v>
      </c>
      <c r="Q948">
        <v>217</v>
      </c>
      <c r="R948">
        <v>224</v>
      </c>
    </row>
    <row r="949" spans="1:18" hidden="1" x14ac:dyDescent="0.25">
      <c r="A949">
        <v>951</v>
      </c>
      <c r="B949" t="s">
        <v>4354</v>
      </c>
      <c r="C949" t="s">
        <v>1144</v>
      </c>
      <c r="D949" t="s">
        <v>47</v>
      </c>
      <c r="E949" t="s">
        <v>8151</v>
      </c>
      <c r="F949" t="str">
        <f>VLOOKUP(TRIM(SUBSTITUTE(E949,CHAR(160),CHAR(32))),Metadata!B$1:C$2632,2,FALSE)</f>
        <v>Sévigné, Marie de Rabutin-Chantal, marquise de, 1626-1696.</v>
      </c>
      <c r="G949" t="str">
        <f>VLOOKUP(TRIM(SUBSTITUTE(E949,CHAR(160),CHAR(32))),Metadata!B$1:D$2632,3,FALSE)</f>
        <v>Correspondance T. 2, 1675-1680</v>
      </c>
      <c r="H949">
        <f>VLOOKUP(TRIM(SUBSTITUTE(E949,CHAR(160),CHAR(32))),Metadata!B$1:E$2632,4,FALSE)</f>
        <v>1680</v>
      </c>
      <c r="I949" t="s">
        <v>445</v>
      </c>
      <c r="K949" t="str">
        <f>VLOOKUP(TRIM(SUBSTITUTE(E949,CHAR(160),CHAR(32))),Metadata!B$1:H$2632,7,FALSE)</f>
        <v>correspondance</v>
      </c>
      <c r="L949" t="s">
        <v>4542</v>
      </c>
      <c r="N949" t="str">
        <f>VLOOKUP(TRIM(SUBSTITUTE(E949,CHAR(160),CHAR(32))),Metadata!B$1:J$2632,9,FALSE)</f>
        <v>prose</v>
      </c>
      <c r="O949">
        <f>VLOOKUP(TRIM(SUBSTITUTE(E949,CHAR(160),CHAR(32))),Metadata!B$1:K$2632,10,FALSE)</f>
        <v>404376</v>
      </c>
      <c r="P949" s="4" t="s">
        <v>10125</v>
      </c>
      <c r="Q949">
        <v>89</v>
      </c>
      <c r="R949">
        <v>95</v>
      </c>
    </row>
    <row r="950" spans="1:18" hidden="1" x14ac:dyDescent="0.25">
      <c r="A950">
        <v>952</v>
      </c>
      <c r="B950" t="s">
        <v>4354</v>
      </c>
      <c r="C950" t="s">
        <v>1144</v>
      </c>
      <c r="D950" t="s">
        <v>47</v>
      </c>
      <c r="E950" t="s">
        <v>8155</v>
      </c>
      <c r="F950" t="str">
        <f>VLOOKUP(TRIM(SUBSTITUTE(E950,CHAR(160),CHAR(32))),Metadata!B$1:C$2632,2,FALSE)</f>
        <v>Sorel, Charles, 1602?-1674.</v>
      </c>
      <c r="G950" t="str">
        <f>VLOOKUP(TRIM(SUBSTITUTE(E950,CHAR(160),CHAR(32))),Metadata!B$1:D$2632,3,FALSE)</f>
        <v>Le berger extravagant</v>
      </c>
      <c r="H950">
        <f>VLOOKUP(TRIM(SUBSTITUTE(E950,CHAR(160),CHAR(32))),Metadata!B$1:E$2632,4,FALSE)</f>
        <v>1627</v>
      </c>
      <c r="I950" t="s">
        <v>445</v>
      </c>
      <c r="K950" t="str">
        <f>VLOOKUP(TRIM(SUBSTITUTE(E950,CHAR(160),CHAR(32))),Metadata!B$1:H$2632,7,FALSE)</f>
        <v>roman</v>
      </c>
      <c r="L950" t="s">
        <v>4378</v>
      </c>
      <c r="N950" t="str">
        <f>VLOOKUP(TRIM(SUBSTITUTE(E950,CHAR(160),CHAR(32))),Metadata!B$1:J$2632,9,FALSE)</f>
        <v>prose</v>
      </c>
      <c r="O950">
        <f>VLOOKUP(TRIM(SUBSTITUTE(E950,CHAR(160),CHAR(32))),Metadata!B$1:K$2632,10,FALSE)</f>
        <v>289478</v>
      </c>
      <c r="P950" s="4" t="s">
        <v>9150</v>
      </c>
      <c r="Q950">
        <v>124</v>
      </c>
      <c r="R950">
        <v>132</v>
      </c>
    </row>
    <row r="951" spans="1:18" hidden="1" x14ac:dyDescent="0.25">
      <c r="A951">
        <v>953</v>
      </c>
      <c r="B951" t="s">
        <v>4354</v>
      </c>
      <c r="C951" t="s">
        <v>1144</v>
      </c>
      <c r="D951" t="s">
        <v>47</v>
      </c>
      <c r="E951" t="s">
        <v>8118</v>
      </c>
      <c r="F951" t="str">
        <f>VLOOKUP(TRIM(SUBSTITUTE(E951,CHAR(160),CHAR(32))),Metadata!B$1:C$2632,2,FALSE)</f>
        <v>Patin, Guy, 1601-1672.</v>
      </c>
      <c r="G951" t="str">
        <f>VLOOKUP(TRIM(SUBSTITUTE(E951,CHAR(160),CHAR(32))),Metadata!B$1:D$2632,3,FALSE)</f>
        <v>Lettres de Gui Patin, 1630-1672, collationnée sur les manuscrits autographes, publiée avec l'addition des lettres inédites, la restauration des textes retranchés ou altérés, et des notes biographiques, bibliographiques et historiques.</v>
      </c>
      <c r="H951">
        <f>VLOOKUP(TRIM(SUBSTITUTE(E951,CHAR(160),CHAR(32))),Metadata!B$1:E$2632,4,FALSE)</f>
        <v>1649</v>
      </c>
      <c r="I951" t="s">
        <v>445</v>
      </c>
      <c r="K951" t="str">
        <f>VLOOKUP(TRIM(SUBSTITUTE(E951,CHAR(160),CHAR(32))),Metadata!B$1:H$2632,7,FALSE)</f>
        <v>correspondance</v>
      </c>
      <c r="L951" t="s">
        <v>4542</v>
      </c>
      <c r="N951" t="str">
        <f>VLOOKUP(TRIM(SUBSTITUTE(E951,CHAR(160),CHAR(32))),Metadata!B$1:J$2632,9,FALSE)</f>
        <v>prose</v>
      </c>
      <c r="O951">
        <f>VLOOKUP(TRIM(SUBSTITUTE(E951,CHAR(160),CHAR(32))),Metadata!B$1:K$2632,10,FALSE)</f>
        <v>129334</v>
      </c>
      <c r="P951" s="4" t="s">
        <v>12379</v>
      </c>
      <c r="Q951">
        <v>66</v>
      </c>
      <c r="R951">
        <v>73</v>
      </c>
    </row>
    <row r="952" spans="1:18" x14ac:dyDescent="0.25">
      <c r="A952">
        <v>954</v>
      </c>
      <c r="B952" t="s">
        <v>4354</v>
      </c>
      <c r="C952" t="s">
        <v>1144</v>
      </c>
      <c r="D952" t="s">
        <v>47</v>
      </c>
      <c r="E952" t="s">
        <v>7903</v>
      </c>
      <c r="F952" t="str">
        <f>VLOOKUP(TRIM(SUBSTITUTE(E952,CHAR(160),CHAR(32))),Metadata!B$1:C$2632,2,FALSE)</f>
        <v>Boisrobert, sieur de (François Le Métel), 1592-1662.</v>
      </c>
      <c r="G952" t="str">
        <f>VLOOKUP(TRIM(SUBSTITUTE(E952,CHAR(160),CHAR(32))),Metadata!B$1:D$2632,3,FALSE)</f>
        <v>Epistres En Vers T. 2</v>
      </c>
      <c r="H952">
        <f>VLOOKUP(TRIM(SUBSTITUTE(E952,CHAR(160),CHAR(32))),Metadata!B$1:E$2632,4,FALSE)</f>
        <v>1659</v>
      </c>
      <c r="I952" t="s">
        <v>445</v>
      </c>
      <c r="K952" t="str">
        <f>VLOOKUP(TRIM(SUBSTITUTE(E952,CHAR(160),CHAR(32))),Metadata!B$1:H$2632,7,FALSE)</f>
        <v>poesie</v>
      </c>
      <c r="L952" t="s">
        <v>4382</v>
      </c>
      <c r="N952" t="str">
        <f>VLOOKUP(TRIM(SUBSTITUTE(E952,CHAR(160),CHAR(32))),Metadata!B$1:J$2632,9,FALSE)</f>
        <v>vers</v>
      </c>
      <c r="O952">
        <f>VLOOKUP(TRIM(SUBSTITUTE(E952,CHAR(160),CHAR(32))),Metadata!B$1:K$2632,10,FALSE)</f>
        <v>36600</v>
      </c>
      <c r="P952" s="8" t="s">
        <v>10126</v>
      </c>
      <c r="Q952">
        <v>125</v>
      </c>
      <c r="R952">
        <v>131</v>
      </c>
    </row>
    <row r="953" spans="1:18" hidden="1" x14ac:dyDescent="0.25">
      <c r="A953">
        <v>955</v>
      </c>
      <c r="B953" t="s">
        <v>4354</v>
      </c>
      <c r="C953" t="s">
        <v>1144</v>
      </c>
      <c r="D953" t="s">
        <v>47</v>
      </c>
      <c r="E953" t="s">
        <v>7905</v>
      </c>
      <c r="F953" t="str">
        <f>VLOOKUP(TRIM(SUBSTITUTE(E953,CHAR(160),CHAR(32))),Metadata!B$1:C$2632,2,FALSE)</f>
        <v>Retz, Jean François Paul de Gondi de, 1613-1679.</v>
      </c>
      <c r="G953" t="str">
        <f>VLOOKUP(TRIM(SUBSTITUTE(E953,CHAR(160),CHAR(32))),Metadata!B$1:D$2632,3,FALSE)</f>
        <v>Memoires. T. 2</v>
      </c>
      <c r="H953">
        <f>VLOOKUP(TRIM(SUBSTITUTE(E953,CHAR(160),CHAR(32))),Metadata!B$1:E$2632,4,FALSE)</f>
        <v>1679</v>
      </c>
      <c r="I953" t="s">
        <v>445</v>
      </c>
      <c r="K953" t="str">
        <f>VLOOKUP(TRIM(SUBSTITUTE(E953,CHAR(160),CHAR(32))),Metadata!B$1:H$2632,7,FALSE)</f>
        <v>memoires</v>
      </c>
      <c r="L953" t="s">
        <v>4481</v>
      </c>
      <c r="N953" t="str">
        <f>VLOOKUP(TRIM(SUBSTITUTE(E953,CHAR(160),CHAR(32))),Metadata!B$1:J$2632,9,FALSE)</f>
        <v>prose</v>
      </c>
      <c r="O953">
        <f>VLOOKUP(TRIM(SUBSTITUTE(E953,CHAR(160),CHAR(32))),Metadata!B$1:K$2632,10,FALSE)</f>
        <v>110889</v>
      </c>
      <c r="P953" s="4" t="s">
        <v>10127</v>
      </c>
      <c r="Q953">
        <v>116</v>
      </c>
      <c r="R953">
        <v>123</v>
      </c>
    </row>
    <row r="954" spans="1:18" hidden="1" x14ac:dyDescent="0.25">
      <c r="A954">
        <v>956</v>
      </c>
      <c r="B954" t="s">
        <v>4354</v>
      </c>
      <c r="C954" t="s">
        <v>1144</v>
      </c>
      <c r="D954" t="s">
        <v>47</v>
      </c>
      <c r="E954" t="s">
        <v>7977</v>
      </c>
      <c r="F954" t="str">
        <f>VLOOKUP(TRIM(SUBSTITUTE(E954,CHAR(160),CHAR(32))),Metadata!B$1:C$2632,2,FALSE)</f>
        <v>Aulnoy, Madame d' (Marie-Catherine), 1650 or 51-1705.</v>
      </c>
      <c r="G954" t="str">
        <f>VLOOKUP(TRIM(SUBSTITUTE(E954,CHAR(160),CHAR(32))),Metadata!B$1:D$2632,3,FALSE)</f>
        <v>Relation du Voyage d'Espagne</v>
      </c>
      <c r="H954">
        <f>VLOOKUP(TRIM(SUBSTITUTE(E954,CHAR(160),CHAR(32))),Metadata!B$1:E$2632,4,FALSE)</f>
        <v>1691</v>
      </c>
      <c r="I954" t="s">
        <v>445</v>
      </c>
      <c r="K954" t="str">
        <f>VLOOKUP(TRIM(SUBSTITUTE(E954,CHAR(160),CHAR(32))),Metadata!B$1:H$2632,7,FALSE)</f>
        <v>recit de voyage</v>
      </c>
      <c r="L954" t="s">
        <v>4870</v>
      </c>
      <c r="N954" t="str">
        <f>VLOOKUP(TRIM(SUBSTITUTE(E954,CHAR(160),CHAR(32))),Metadata!B$1:J$2632,9,FALSE)</f>
        <v>prose</v>
      </c>
      <c r="O954">
        <f>VLOOKUP(TRIM(SUBSTITUTE(E954,CHAR(160),CHAR(32))),Metadata!B$1:K$2632,10,FALSE)</f>
        <v>141618</v>
      </c>
      <c r="P954" s="4" t="s">
        <v>10128</v>
      </c>
      <c r="Q954">
        <v>364</v>
      </c>
      <c r="R954">
        <v>371</v>
      </c>
    </row>
    <row r="955" spans="1:18" hidden="1" x14ac:dyDescent="0.25">
      <c r="A955">
        <v>957</v>
      </c>
      <c r="B955" t="s">
        <v>4354</v>
      </c>
      <c r="C955" t="s">
        <v>1144</v>
      </c>
      <c r="D955" t="s">
        <v>47</v>
      </c>
      <c r="E955" t="s">
        <v>7958</v>
      </c>
      <c r="F955" t="str">
        <f>VLOOKUP(TRIM(SUBSTITUTE(E955,CHAR(160),CHAR(32))),Metadata!B$1:C$2632,2,FALSE)</f>
        <v>Arnauld d'Andilly, Monsieur (Robert), 1588-1674.</v>
      </c>
      <c r="G955" t="str">
        <f>VLOOKUP(TRIM(SUBSTITUTE(E955,CHAR(160),CHAR(32))),Metadata!B$1:D$2632,3,FALSE)</f>
        <v>Fondations Monasteres Carmel.</v>
      </c>
      <c r="H955">
        <f>VLOOKUP(TRIM(SUBSTITUTE(E955,CHAR(160),CHAR(32))),Metadata!B$1:E$2632,4,FALSE)</f>
        <v>1670</v>
      </c>
      <c r="I955" t="s">
        <v>445</v>
      </c>
      <c r="K955" t="str">
        <f>VLOOKUP(TRIM(SUBSTITUTE(E955,CHAR(160),CHAR(32))),Metadata!B$1:H$2632,7,FALSE)</f>
        <v>traite ou essai</v>
      </c>
      <c r="L955" t="s">
        <v>4402</v>
      </c>
      <c r="N955" t="str">
        <f>VLOOKUP(TRIM(SUBSTITUTE(E955,CHAR(160),CHAR(32))),Metadata!B$1:J$2632,9,FALSE)</f>
        <v>prose</v>
      </c>
      <c r="O955">
        <f>VLOOKUP(TRIM(SUBSTITUTE(E955,CHAR(160),CHAR(32))),Metadata!B$1:K$2632,10,FALSE)</f>
        <v>93416</v>
      </c>
      <c r="P955" s="4" t="s">
        <v>10129</v>
      </c>
      <c r="Q955">
        <v>182</v>
      </c>
      <c r="R955">
        <v>188</v>
      </c>
    </row>
    <row r="956" spans="1:18" x14ac:dyDescent="0.25">
      <c r="A956">
        <v>958</v>
      </c>
      <c r="B956" t="s">
        <v>4354</v>
      </c>
      <c r="C956" t="s">
        <v>1144</v>
      </c>
      <c r="D956" t="s">
        <v>47</v>
      </c>
      <c r="E956" t="s">
        <v>8039</v>
      </c>
      <c r="F956" t="str">
        <f>VLOOKUP(TRIM(SUBSTITUTE(E956,CHAR(160),CHAR(32))),Metadata!B$1:C$2632,2,FALSE)</f>
        <v>Dassoucy, M. (Charles), 1605-1677.</v>
      </c>
      <c r="G956" t="str">
        <f>VLOOKUP(TRIM(SUBSTITUTE(E956,CHAR(160),CHAR(32))),Metadata!B$1:D$2632,3,FALSE)</f>
        <v>Poésies et Lettres</v>
      </c>
      <c r="H956">
        <f>VLOOKUP(TRIM(SUBSTITUTE(E956,CHAR(160),CHAR(32))),Metadata!B$1:E$2632,4,FALSE)</f>
        <v>1650</v>
      </c>
      <c r="I956" t="s">
        <v>445</v>
      </c>
      <c r="K956" t="str">
        <f>VLOOKUP(TRIM(SUBSTITUTE(E956,CHAR(160),CHAR(32))),Metadata!B$1:H$2632,7,FALSE)</f>
        <v>poesie</v>
      </c>
      <c r="L956" t="s">
        <v>4382</v>
      </c>
      <c r="N956" t="str">
        <f>VLOOKUP(TRIM(SUBSTITUTE(E956,CHAR(160),CHAR(32))),Metadata!B$1:J$2632,9,FALSE)</f>
        <v>vers</v>
      </c>
      <c r="O956">
        <f>VLOOKUP(TRIM(SUBSTITUTE(E956,CHAR(160),CHAR(32))),Metadata!B$1:K$2632,10,FALSE)</f>
        <v>28666</v>
      </c>
      <c r="P956" s="8" t="s">
        <v>10130</v>
      </c>
      <c r="Q956">
        <v>317</v>
      </c>
      <c r="R956">
        <v>325</v>
      </c>
    </row>
    <row r="957" spans="1:18" hidden="1" x14ac:dyDescent="0.25">
      <c r="A957">
        <v>959</v>
      </c>
      <c r="B957" t="s">
        <v>4354</v>
      </c>
      <c r="C957" t="s">
        <v>1144</v>
      </c>
      <c r="D957" t="s">
        <v>47</v>
      </c>
      <c r="E957" t="s">
        <v>8151</v>
      </c>
      <c r="F957" t="str">
        <f>VLOOKUP(TRIM(SUBSTITUTE(E957,CHAR(160),CHAR(32))),Metadata!B$1:C$2632,2,FALSE)</f>
        <v>Sévigné, Marie de Rabutin-Chantal, marquise de, 1626-1696.</v>
      </c>
      <c r="G957" t="str">
        <f>VLOOKUP(TRIM(SUBSTITUTE(E957,CHAR(160),CHAR(32))),Metadata!B$1:D$2632,3,FALSE)</f>
        <v>Correspondance T. 2, 1675-1680</v>
      </c>
      <c r="H957">
        <f>VLOOKUP(TRIM(SUBSTITUTE(E957,CHAR(160),CHAR(32))),Metadata!B$1:E$2632,4,FALSE)</f>
        <v>1680</v>
      </c>
      <c r="I957" t="s">
        <v>445</v>
      </c>
      <c r="K957" t="str">
        <f>VLOOKUP(TRIM(SUBSTITUTE(E957,CHAR(160),CHAR(32))),Metadata!B$1:H$2632,7,FALSE)</f>
        <v>correspondance</v>
      </c>
      <c r="L957" t="s">
        <v>4542</v>
      </c>
      <c r="N957" t="str">
        <f>VLOOKUP(TRIM(SUBSTITUTE(E957,CHAR(160),CHAR(32))),Metadata!B$1:J$2632,9,FALSE)</f>
        <v>prose</v>
      </c>
      <c r="O957">
        <f>VLOOKUP(TRIM(SUBSTITUTE(E957,CHAR(160),CHAR(32))),Metadata!B$1:K$2632,10,FALSE)</f>
        <v>404376</v>
      </c>
      <c r="P957" s="4" t="s">
        <v>9151</v>
      </c>
      <c r="Q957">
        <v>25</v>
      </c>
      <c r="R957">
        <v>31</v>
      </c>
    </row>
    <row r="958" spans="1:18" hidden="1" x14ac:dyDescent="0.25">
      <c r="A958">
        <v>960</v>
      </c>
      <c r="B958" t="s">
        <v>4354</v>
      </c>
      <c r="C958" t="s">
        <v>1144</v>
      </c>
      <c r="D958" t="s">
        <v>47</v>
      </c>
      <c r="E958" t="s">
        <v>8153</v>
      </c>
      <c r="F958" t="str">
        <f>VLOOKUP(TRIM(SUBSTITUTE(E958,CHAR(160),CHAR(32))),Metadata!B$1:C$2632,2,FALSE)</f>
        <v>Sévigné, Marie de Rabutin-Chantal, marquise de, 1626-1696.</v>
      </c>
      <c r="G958" t="str">
        <f>VLOOKUP(TRIM(SUBSTITUTE(E958,CHAR(160),CHAR(32))),Metadata!B$1:D$2632,3,FALSE)</f>
        <v>Correspondance. T. 3, 1680-1696</v>
      </c>
      <c r="H958">
        <f>VLOOKUP(TRIM(SUBSTITUTE(E958,CHAR(160),CHAR(32))),Metadata!B$1:E$2632,4,FALSE)</f>
        <v>1696</v>
      </c>
      <c r="I958" t="s">
        <v>445</v>
      </c>
      <c r="K958" t="str">
        <f>VLOOKUP(TRIM(SUBSTITUTE(E958,CHAR(160),CHAR(32))),Metadata!B$1:H$2632,7,FALSE)</f>
        <v>correspondance</v>
      </c>
      <c r="L958" t="s">
        <v>4542</v>
      </c>
      <c r="N958" t="str">
        <f>VLOOKUP(TRIM(SUBSTITUTE(E958,CHAR(160),CHAR(32))),Metadata!B$1:J$2632,9,FALSE)</f>
        <v>prose</v>
      </c>
      <c r="O958">
        <f>VLOOKUP(TRIM(SUBSTITUTE(E958,CHAR(160),CHAR(32))),Metadata!B$1:K$2632,10,FALSE)</f>
        <v>388745</v>
      </c>
      <c r="P958" s="4" t="s">
        <v>12380</v>
      </c>
      <c r="Q958">
        <v>87</v>
      </c>
      <c r="R958">
        <v>93</v>
      </c>
    </row>
    <row r="959" spans="1:18" hidden="1" x14ac:dyDescent="0.25">
      <c r="A959">
        <v>961</v>
      </c>
      <c r="B959" t="s">
        <v>4354</v>
      </c>
      <c r="C959" t="s">
        <v>1144</v>
      </c>
      <c r="D959" t="s">
        <v>47</v>
      </c>
      <c r="E959" t="s">
        <v>8133</v>
      </c>
      <c r="F959" t="str">
        <f>VLOOKUP(TRIM(SUBSTITUTE(E959,CHAR(160),CHAR(32))),Metadata!B$1:C$2632,2,FALSE)</f>
        <v>Regnard, Jean François, 1655-1709.</v>
      </c>
      <c r="G959" t="str">
        <f>VLOOKUP(TRIM(SUBSTITUTE(E959,CHAR(160),CHAR(32))),Metadata!B$1:D$2632,3,FALSE)</f>
        <v>La serenade</v>
      </c>
      <c r="H959">
        <f>VLOOKUP(TRIM(SUBSTITUTE(E959,CHAR(160),CHAR(32))),Metadata!B$1:E$2632,4,FALSE)</f>
        <v>1695</v>
      </c>
      <c r="I959" t="s">
        <v>445</v>
      </c>
      <c r="K959" t="str">
        <f>VLOOKUP(TRIM(SUBSTITUTE(E959,CHAR(160),CHAR(32))),Metadata!B$1:H$2632,7,FALSE)</f>
        <v>theatre</v>
      </c>
      <c r="L959" t="s">
        <v>4472</v>
      </c>
      <c r="N959" t="str">
        <f>VLOOKUP(TRIM(SUBSTITUTE(E959,CHAR(160),CHAR(32))),Metadata!B$1:J$2632,9,FALSE)</f>
        <v>prose</v>
      </c>
      <c r="O959">
        <f>VLOOKUP(TRIM(SUBSTITUTE(E959,CHAR(160),CHAR(32))),Metadata!B$1:K$2632,10,FALSE)</f>
        <v>7628</v>
      </c>
      <c r="P959" s="4" t="s">
        <v>12381</v>
      </c>
      <c r="Q959">
        <v>67</v>
      </c>
      <c r="R959">
        <v>74</v>
      </c>
    </row>
    <row r="960" spans="1:18" x14ac:dyDescent="0.25">
      <c r="A960">
        <v>962</v>
      </c>
      <c r="B960" t="s">
        <v>4354</v>
      </c>
      <c r="C960" t="s">
        <v>1144</v>
      </c>
      <c r="D960" t="s">
        <v>47</v>
      </c>
      <c r="E960" t="s">
        <v>8001</v>
      </c>
      <c r="F960" t="str">
        <f>VLOOKUP(TRIM(SUBSTITUTE(E960,CHAR(160),CHAR(32))),Metadata!B$1:C$2632,2,FALSE)</f>
        <v>Brébeuf, Georges de, 1617?-1661.</v>
      </c>
      <c r="G960" t="str">
        <f>VLOOKUP(TRIM(SUBSTITUTE(E960,CHAR(160),CHAR(32))),Metadata!B$1:D$2632,3,FALSE)</f>
        <v>Lucain Travesti</v>
      </c>
      <c r="H960">
        <f>VLOOKUP(TRIM(SUBSTITUTE(E960,CHAR(160),CHAR(32))),Metadata!B$1:E$2632,4,FALSE)</f>
        <v>1656</v>
      </c>
      <c r="I960" t="s">
        <v>445</v>
      </c>
      <c r="K960" t="str">
        <f>VLOOKUP(TRIM(SUBSTITUTE(E960,CHAR(160),CHAR(32))),Metadata!B$1:H$2632,7,FALSE)</f>
        <v>poesie</v>
      </c>
      <c r="L960" t="s">
        <v>4382</v>
      </c>
      <c r="N960" t="str">
        <f>VLOOKUP(TRIM(SUBSTITUTE(E960,CHAR(160),CHAR(32))),Metadata!B$1:J$2632,9,FALSE)</f>
        <v>vers</v>
      </c>
      <c r="O960">
        <f>VLOOKUP(TRIM(SUBSTITUTE(E960,CHAR(160),CHAR(32))),Metadata!B$1:K$2632,10,FALSE)</f>
        <v>17525</v>
      </c>
      <c r="P960" s="8" t="s">
        <v>12382</v>
      </c>
      <c r="Q960">
        <v>208</v>
      </c>
      <c r="R960">
        <v>214</v>
      </c>
    </row>
    <row r="961" spans="1:18" hidden="1" x14ac:dyDescent="0.25">
      <c r="A961">
        <v>963</v>
      </c>
      <c r="B961" t="s">
        <v>4354</v>
      </c>
      <c r="C961" t="s">
        <v>1144</v>
      </c>
      <c r="D961" t="s">
        <v>47</v>
      </c>
      <c r="E961" t="s">
        <v>8342</v>
      </c>
      <c r="F961" t="str">
        <f>VLOOKUP(TRIM(SUBSTITUTE(E961,CHAR(160),CHAR(32))),Metadata!B$1:C$2632,2,FALSE)</f>
        <v>Montesquieu, Charles de Secondat, baron de, 1689-1755.</v>
      </c>
      <c r="G961" t="str">
        <f>VLOOKUP(TRIM(SUBSTITUTE(E961,CHAR(160),CHAR(32))),Metadata!B$1:D$2632,3,FALSE)</f>
        <v>De l'esprit des loix. T. 1</v>
      </c>
      <c r="H961">
        <f>VLOOKUP(TRIM(SUBSTITUTE(E961,CHAR(160),CHAR(32))),Metadata!B$1:E$2632,4,FALSE)</f>
        <v>1755</v>
      </c>
      <c r="I961" t="s">
        <v>448</v>
      </c>
      <c r="K961" t="str">
        <f>VLOOKUP(TRIM(SUBSTITUTE(E961,CHAR(160),CHAR(32))),Metadata!B$1:H$2632,7,FALSE)</f>
        <v>traite ou essai</v>
      </c>
      <c r="L961" t="s">
        <v>4402</v>
      </c>
      <c r="N961" t="str">
        <f>VLOOKUP(TRIM(SUBSTITUTE(E961,CHAR(160),CHAR(32))),Metadata!B$1:J$2632,9,FALSE)</f>
        <v>prose</v>
      </c>
      <c r="O961">
        <f>VLOOKUP(TRIM(SUBSTITUTE(E961,CHAR(160),CHAR(32))),Metadata!B$1:K$2632,10,FALSE)</f>
        <v>43905</v>
      </c>
      <c r="P961" s="4" t="s">
        <v>10131</v>
      </c>
      <c r="Q961">
        <v>90</v>
      </c>
      <c r="R961">
        <v>98</v>
      </c>
    </row>
    <row r="962" spans="1:18" hidden="1" x14ac:dyDescent="0.25">
      <c r="A962">
        <v>964</v>
      </c>
      <c r="B962" t="s">
        <v>4354</v>
      </c>
      <c r="C962" t="s">
        <v>1144</v>
      </c>
      <c r="D962" t="s">
        <v>47</v>
      </c>
      <c r="E962" t="s">
        <v>8239</v>
      </c>
      <c r="F962" t="str">
        <f>VLOOKUP(TRIM(SUBSTITUTE(E962,CHAR(160),CHAR(32))),Metadata!B$1:C$2632,2,FALSE)</f>
        <v>Diderot, Denis, 1713-1784.</v>
      </c>
      <c r="G962" t="str">
        <f>VLOOKUP(TRIM(SUBSTITUTE(E962,CHAR(160),CHAR(32))),Metadata!B$1:D$2632,3,FALSE)</f>
        <v>Lettres à Sophie Volland</v>
      </c>
      <c r="H962">
        <f>VLOOKUP(TRIM(SUBSTITUTE(E962,CHAR(160),CHAR(32))),Metadata!B$1:E$2632,4,FALSE)</f>
        <v>1762</v>
      </c>
      <c r="I962" t="s">
        <v>448</v>
      </c>
      <c r="K962" t="str">
        <f>VLOOKUP(TRIM(SUBSTITUTE(E962,CHAR(160),CHAR(32))),Metadata!B$1:H$2632,7,FALSE)</f>
        <v>correspondance</v>
      </c>
      <c r="L962" t="s">
        <v>4542</v>
      </c>
      <c r="N962" t="str">
        <f>VLOOKUP(TRIM(SUBSTITUTE(E962,CHAR(160),CHAR(32))),Metadata!B$1:J$2632,9,FALSE)</f>
        <v>prose</v>
      </c>
      <c r="O962">
        <f>VLOOKUP(TRIM(SUBSTITUTE(E962,CHAR(160),CHAR(32))),Metadata!B$1:K$2632,10,FALSE)</f>
        <v>167497</v>
      </c>
      <c r="P962" s="4" t="s">
        <v>10132</v>
      </c>
      <c r="Q962">
        <v>27</v>
      </c>
      <c r="R962">
        <v>34</v>
      </c>
    </row>
    <row r="963" spans="1:18" hidden="1" x14ac:dyDescent="0.25">
      <c r="A963">
        <v>965</v>
      </c>
      <c r="B963" t="s">
        <v>4354</v>
      </c>
      <c r="C963" t="s">
        <v>1144</v>
      </c>
      <c r="D963" t="s">
        <v>47</v>
      </c>
      <c r="E963" t="s">
        <v>8169</v>
      </c>
      <c r="F963" t="str">
        <f>VLOOKUP(TRIM(SUBSTITUTE(E963,CHAR(160),CHAR(32))),Metadata!B$1:C$2632,2,FALSE)</f>
        <v>Alemán, Mateo, 1547-1614?</v>
      </c>
      <c r="G963" t="str">
        <f>VLOOKUP(TRIM(SUBSTITUTE(E963,CHAR(160),CHAR(32))),Metadata!B$1:D$2632,3,FALSE)</f>
        <v>Histoire de Guzman d'Alfarache</v>
      </c>
      <c r="H963">
        <f>VLOOKUP(TRIM(SUBSTITUTE(E963,CHAR(160),CHAR(32))),Metadata!B$1:E$2632,4,FALSE)</f>
        <v>1732</v>
      </c>
      <c r="I963" t="s">
        <v>448</v>
      </c>
      <c r="K963" t="str">
        <f>VLOOKUP(TRIM(SUBSTITUTE(E963,CHAR(160),CHAR(32))),Metadata!B$1:H$2632,7,FALSE)</f>
        <v>roman</v>
      </c>
      <c r="L963" t="s">
        <v>4378</v>
      </c>
      <c r="N963" t="str">
        <f>VLOOKUP(TRIM(SUBSTITUTE(E963,CHAR(160),CHAR(32))),Metadata!B$1:J$2632,9,FALSE)</f>
        <v>prose</v>
      </c>
      <c r="O963">
        <f>VLOOKUP(TRIM(SUBSTITUTE(E963,CHAR(160),CHAR(32))),Metadata!B$1:K$2632,10,FALSE)</f>
        <v>187186</v>
      </c>
      <c r="P963" s="4" t="s">
        <v>10133</v>
      </c>
      <c r="Q963">
        <v>39</v>
      </c>
      <c r="R963">
        <v>45</v>
      </c>
    </row>
    <row r="964" spans="1:18" hidden="1" x14ac:dyDescent="0.25">
      <c r="A964">
        <v>966</v>
      </c>
      <c r="B964" t="s">
        <v>4354</v>
      </c>
      <c r="C964" t="s">
        <v>1144</v>
      </c>
      <c r="D964" t="s">
        <v>47</v>
      </c>
      <c r="E964" t="s">
        <v>8422</v>
      </c>
      <c r="F964" t="str">
        <f>VLOOKUP(TRIM(SUBSTITUTE(E964,CHAR(160),CHAR(32))),Metadata!B$1:C$2632,2,FALSE)</f>
        <v>Voltaire, 1694-1778.</v>
      </c>
      <c r="G964" t="str">
        <f>VLOOKUP(TRIM(SUBSTITUTE(E964,CHAR(160),CHAR(32))),Metadata!B$1:D$2632,3,FALSE)</f>
        <v>L'homme aux quarante écus</v>
      </c>
      <c r="H964">
        <f>VLOOKUP(TRIM(SUBSTITUTE(E964,CHAR(160),CHAR(32))),Metadata!B$1:E$2632,4,FALSE)</f>
        <v>1768</v>
      </c>
      <c r="I964" t="s">
        <v>448</v>
      </c>
      <c r="K964" t="str">
        <f>VLOOKUP(TRIM(SUBSTITUTE(E964,CHAR(160),CHAR(32))),Metadata!B$1:H$2632,7,FALSE)</f>
        <v>roman</v>
      </c>
      <c r="L964" t="s">
        <v>4378</v>
      </c>
      <c r="N964" t="str">
        <f>VLOOKUP(TRIM(SUBSTITUTE(E964,CHAR(160),CHAR(32))),Metadata!B$1:J$2632,9,FALSE)</f>
        <v>prose</v>
      </c>
      <c r="O964">
        <f>VLOOKUP(TRIM(SUBSTITUTE(E964,CHAR(160),CHAR(32))),Metadata!B$1:K$2632,10,FALSE)</f>
        <v>21221</v>
      </c>
      <c r="P964" s="4" t="s">
        <v>12383</v>
      </c>
      <c r="Q964">
        <v>193</v>
      </c>
      <c r="R964">
        <v>200</v>
      </c>
    </row>
    <row r="965" spans="1:18" hidden="1" x14ac:dyDescent="0.25">
      <c r="A965">
        <v>967</v>
      </c>
      <c r="B965" t="s">
        <v>4354</v>
      </c>
      <c r="C965" t="s">
        <v>1144</v>
      </c>
      <c r="D965" t="s">
        <v>47</v>
      </c>
      <c r="E965" t="s">
        <v>8416</v>
      </c>
      <c r="F965" t="str">
        <f>VLOOKUP(TRIM(SUBSTITUTE(E965,CHAR(160),CHAR(32))),Metadata!B$1:C$2632,2,FALSE)</f>
        <v>Voltaire, 1694-1778.</v>
      </c>
      <c r="G965" t="str">
        <f>VLOOKUP(TRIM(SUBSTITUTE(E965,CHAR(160),CHAR(32))),Metadata!B$1:D$2632,3,FALSE)</f>
        <v>Essay sur l'hist. génèrale / Voltaire.</v>
      </c>
      <c r="H965">
        <f>VLOOKUP(TRIM(SUBSTITUTE(E965,CHAR(160),CHAR(32))),Metadata!B$1:E$2632,4,FALSE)</f>
        <v>1756</v>
      </c>
      <c r="I965" t="s">
        <v>448</v>
      </c>
      <c r="K965" t="str">
        <f>VLOOKUP(TRIM(SUBSTITUTE(E965,CHAR(160),CHAR(32))),Metadata!B$1:H$2632,7,FALSE)</f>
        <v>traite ou essai</v>
      </c>
      <c r="L965" t="s">
        <v>4402</v>
      </c>
      <c r="N965" t="str">
        <f>VLOOKUP(TRIM(SUBSTITUTE(E965,CHAR(160),CHAR(32))),Metadata!B$1:J$2632,9,FALSE)</f>
        <v>prose</v>
      </c>
      <c r="O965">
        <f>VLOOKUP(TRIM(SUBSTITUTE(E965,CHAR(160),CHAR(32))),Metadata!B$1:K$2632,10,FALSE)</f>
        <v>371791</v>
      </c>
      <c r="P965" s="4" t="s">
        <v>12384</v>
      </c>
      <c r="Q965">
        <v>197</v>
      </c>
      <c r="R965">
        <v>203</v>
      </c>
    </row>
    <row r="966" spans="1:18" hidden="1" x14ac:dyDescent="0.25">
      <c r="A966">
        <v>968</v>
      </c>
      <c r="B966" t="s">
        <v>4354</v>
      </c>
      <c r="C966" t="s">
        <v>1144</v>
      </c>
      <c r="D966" t="s">
        <v>47</v>
      </c>
      <c r="E966" t="s">
        <v>8364</v>
      </c>
      <c r="F966" t="str">
        <f>VLOOKUP(TRIM(SUBSTITUTE(E966,CHAR(160),CHAR(32))),Metadata!B$1:C$2632,2,FALSE)</f>
        <v>Raynal, abbé (Guillaume-Thomas-François), 1713-1796.</v>
      </c>
      <c r="G966" t="str">
        <f>VLOOKUP(TRIM(SUBSTITUTE(E966,CHAR(160),CHAR(32))),Metadata!B$1:D$2632,3,FALSE)</f>
        <v>Histoire philosophique et politique des établissements et du commerce des Européens dans les deux Indes. T. 6</v>
      </c>
      <c r="H966">
        <f>VLOOKUP(TRIM(SUBSTITUTE(E966,CHAR(160),CHAR(32))),Metadata!B$1:E$2632,4,FALSE)</f>
        <v>1770</v>
      </c>
      <c r="I966" t="s">
        <v>448</v>
      </c>
      <c r="K966" t="str">
        <f>VLOOKUP(TRIM(SUBSTITUTE(E966,CHAR(160),CHAR(32))),Metadata!B$1:H$2632,7,FALSE)</f>
        <v>traite ou essai</v>
      </c>
      <c r="L966" t="s">
        <v>4402</v>
      </c>
      <c r="N966" t="str">
        <f>VLOOKUP(TRIM(SUBSTITUTE(E966,CHAR(160),CHAR(32))),Metadata!B$1:J$2632,9,FALSE)</f>
        <v>prose</v>
      </c>
      <c r="O966">
        <f>VLOOKUP(TRIM(SUBSTITUTE(E966,CHAR(160),CHAR(32))),Metadata!B$1:K$2632,10,FALSE)</f>
        <v>123544</v>
      </c>
      <c r="P966" s="4" t="s">
        <v>10134</v>
      </c>
      <c r="Q966">
        <v>20</v>
      </c>
      <c r="R966">
        <v>26</v>
      </c>
    </row>
    <row r="967" spans="1:18" hidden="1" x14ac:dyDescent="0.25">
      <c r="A967">
        <v>969</v>
      </c>
      <c r="B967" t="s">
        <v>4354</v>
      </c>
      <c r="C967" t="s">
        <v>1144</v>
      </c>
      <c r="D967" t="s">
        <v>47</v>
      </c>
      <c r="E967" t="s">
        <v>8381</v>
      </c>
      <c r="F967" t="str">
        <f>VLOOKUP(TRIM(SUBSTITUTE(E967,CHAR(160),CHAR(32))),Metadata!B$1:C$2632,2,FALSE)</f>
        <v>Rousseau, Jean-Jacques, 1712-1778.</v>
      </c>
      <c r="G967" t="str">
        <f>VLOOKUP(TRIM(SUBSTITUTE(E967,CHAR(160),CHAR(32))),Metadata!B$1:D$2632,3,FALSE)</f>
        <v>La nouvelle Héloïse</v>
      </c>
      <c r="H967">
        <f>VLOOKUP(TRIM(SUBSTITUTE(E967,CHAR(160),CHAR(32))),Metadata!B$1:E$2632,4,FALSE)</f>
        <v>1761</v>
      </c>
      <c r="I967" t="s">
        <v>448</v>
      </c>
      <c r="K967" t="str">
        <f>VLOOKUP(TRIM(SUBSTITUTE(E967,CHAR(160),CHAR(32))),Metadata!B$1:H$2632,7,FALSE)</f>
        <v>roman</v>
      </c>
      <c r="L967" t="s">
        <v>4378</v>
      </c>
      <c r="N967" t="str">
        <f>VLOOKUP(TRIM(SUBSTITUTE(E967,CHAR(160),CHAR(32))),Metadata!B$1:J$2632,9,FALSE)</f>
        <v>prose</v>
      </c>
      <c r="O967">
        <f>VLOOKUP(TRIM(SUBSTITUTE(E967,CHAR(160),CHAR(32))),Metadata!B$1:K$2632,10,FALSE)</f>
        <v>299094</v>
      </c>
      <c r="P967" s="4" t="s">
        <v>10135</v>
      </c>
      <c r="Q967">
        <v>214</v>
      </c>
      <c r="R967">
        <v>221</v>
      </c>
    </row>
    <row r="968" spans="1:18" hidden="1" x14ac:dyDescent="0.25">
      <c r="A968">
        <v>970</v>
      </c>
      <c r="B968" t="s">
        <v>4354</v>
      </c>
      <c r="C968" t="s">
        <v>1144</v>
      </c>
      <c r="D968" t="s">
        <v>47</v>
      </c>
      <c r="E968" t="s">
        <v>8332</v>
      </c>
      <c r="F968" t="str">
        <f>VLOOKUP(TRIM(SUBSTITUTE(E968,CHAR(160),CHAR(32))),Metadata!B$1:C$2632,2,FALSE)</f>
        <v>Mercier, Louis-Sébastien, 1740-1814.</v>
      </c>
      <c r="G968" t="str">
        <f>VLOOKUP(TRIM(SUBSTITUTE(E968,CHAR(160),CHAR(32))),Metadata!B$1:D$2632,3,FALSE)</f>
        <v>La destruction de la ligue, ou, La réduction de Paris</v>
      </c>
      <c r="H968">
        <f>VLOOKUP(TRIM(SUBSTITUTE(E968,CHAR(160),CHAR(32))),Metadata!B$1:E$2632,4,FALSE)</f>
        <v>1782</v>
      </c>
      <c r="I968" t="s">
        <v>448</v>
      </c>
      <c r="K968" t="str">
        <f>VLOOKUP(TRIM(SUBSTITUTE(E968,CHAR(160),CHAR(32))),Metadata!B$1:H$2632,7,FALSE)</f>
        <v>theatre</v>
      </c>
      <c r="L968" t="s">
        <v>4472</v>
      </c>
      <c r="N968" t="str">
        <f>VLOOKUP(TRIM(SUBSTITUTE(E968,CHAR(160),CHAR(32))),Metadata!B$1:J$2632,9,FALSE)</f>
        <v>prose</v>
      </c>
      <c r="O968">
        <f>VLOOKUP(TRIM(SUBSTITUTE(E968,CHAR(160),CHAR(32))),Metadata!B$1:K$2632,10,FALSE)</f>
        <v>33828</v>
      </c>
      <c r="P968" s="4" t="s">
        <v>10136</v>
      </c>
      <c r="Q968">
        <v>133</v>
      </c>
      <c r="R968">
        <v>141</v>
      </c>
    </row>
    <row r="969" spans="1:18" hidden="1" x14ac:dyDescent="0.25">
      <c r="A969">
        <v>971</v>
      </c>
      <c r="B969" t="s">
        <v>4354</v>
      </c>
      <c r="C969" t="s">
        <v>1144</v>
      </c>
      <c r="D969" t="s">
        <v>47</v>
      </c>
      <c r="E969" t="s">
        <v>8398</v>
      </c>
      <c r="F969" t="str">
        <f>VLOOKUP(TRIM(SUBSTITUTE(E969,CHAR(160),CHAR(32))),Metadata!B$1:C$2632,2,FALSE)</f>
        <v>Sénac de Meilhan, Gabriel, 1736-1803.</v>
      </c>
      <c r="G969" t="str">
        <f>VLOOKUP(TRIM(SUBSTITUTE(E969,CHAR(160),CHAR(32))),Metadata!B$1:D$2632,3,FALSE)</f>
        <v>L'émigré</v>
      </c>
      <c r="H969">
        <f>VLOOKUP(TRIM(SUBSTITUTE(E969,CHAR(160),CHAR(32))),Metadata!B$1:E$2632,4,FALSE)</f>
        <v>1797</v>
      </c>
      <c r="I969" t="s">
        <v>448</v>
      </c>
      <c r="K969" t="str">
        <f>VLOOKUP(TRIM(SUBSTITUTE(E969,CHAR(160),CHAR(32))),Metadata!B$1:H$2632,7,FALSE)</f>
        <v>roman</v>
      </c>
      <c r="L969" t="s">
        <v>4378</v>
      </c>
      <c r="N969" t="str">
        <f>VLOOKUP(TRIM(SUBSTITUTE(E969,CHAR(160),CHAR(32))),Metadata!B$1:J$2632,9,FALSE)</f>
        <v>prose</v>
      </c>
      <c r="O969">
        <f>VLOOKUP(TRIM(SUBSTITUTE(E969,CHAR(160),CHAR(32))),Metadata!B$1:K$2632,10,FALSE)</f>
        <v>139354</v>
      </c>
      <c r="P969" s="4" t="s">
        <v>12385</v>
      </c>
      <c r="Q969">
        <v>119</v>
      </c>
      <c r="R969">
        <v>126</v>
      </c>
    </row>
    <row r="970" spans="1:18" hidden="1" x14ac:dyDescent="0.25">
      <c r="A970">
        <v>972</v>
      </c>
      <c r="B970" t="s">
        <v>4354</v>
      </c>
      <c r="C970" t="s">
        <v>1144</v>
      </c>
      <c r="D970" t="s">
        <v>47</v>
      </c>
      <c r="E970" t="s">
        <v>8249</v>
      </c>
      <c r="F970" t="str">
        <f>VLOOKUP(TRIM(SUBSTITUTE(E970,CHAR(160),CHAR(32))),Metadata!B$1:C$2632,2,FALSE)</f>
        <v>Dubos, abbé (Jean-Baptiste), 1670-1742.</v>
      </c>
      <c r="G970" t="str">
        <f>VLOOKUP(TRIM(SUBSTITUTE(E970,CHAR(160),CHAR(32))),Metadata!B$1:D$2632,3,FALSE)</f>
        <v>Réflexions critiques sur la poésie et sur la peinture</v>
      </c>
      <c r="H970">
        <f>VLOOKUP(TRIM(SUBSTITUTE(E970,CHAR(160),CHAR(32))),Metadata!B$1:E$2632,4,FALSE)</f>
        <v>1733</v>
      </c>
      <c r="I970" t="s">
        <v>448</v>
      </c>
      <c r="K970" t="str">
        <f>VLOOKUP(TRIM(SUBSTITUTE(E970,CHAR(160),CHAR(32))),Metadata!B$1:H$2632,7,FALSE)</f>
        <v>melanges litteraires</v>
      </c>
      <c r="L970" t="s">
        <v>4389</v>
      </c>
      <c r="N970" t="str">
        <f>VLOOKUP(TRIM(SUBSTITUTE(E970,CHAR(160),CHAR(32))),Metadata!B$1:J$2632,9,FALSE)</f>
        <v>prose</v>
      </c>
      <c r="O970">
        <f>VLOOKUP(TRIM(SUBSTITUTE(E970,CHAR(160),CHAR(32))),Metadata!B$1:K$2632,10,FALSE)</f>
        <v>256009</v>
      </c>
      <c r="P970" s="4" t="s">
        <v>10137</v>
      </c>
      <c r="Q970">
        <v>22</v>
      </c>
      <c r="R970">
        <v>28</v>
      </c>
    </row>
    <row r="971" spans="1:18" hidden="1" x14ac:dyDescent="0.25">
      <c r="A971">
        <v>973</v>
      </c>
      <c r="B971" t="s">
        <v>4354</v>
      </c>
      <c r="C971" t="s">
        <v>1144</v>
      </c>
      <c r="D971" t="s">
        <v>47</v>
      </c>
      <c r="E971" t="s">
        <v>8410</v>
      </c>
      <c r="F971" t="str">
        <f>VLOOKUP(TRIM(SUBSTITUTE(E971,CHAR(160),CHAR(32))),Metadata!B$1:C$2632,2,FALSE)</f>
        <v>Varenne, Jacques de, 1710?-1780?.</v>
      </c>
      <c r="G971" t="str">
        <f>VLOOKUP(TRIM(SUBSTITUTE(E971,CHAR(160),CHAR(32))),Metadata!B$1:D$2632,3,FALSE)</f>
        <v>Mémoires du chevalier de Ravanne, page de S.A.R. le duc régent, et mousquetaire.</v>
      </c>
      <c r="H971">
        <f>VLOOKUP(TRIM(SUBSTITUTE(E971,CHAR(160),CHAR(32))),Metadata!B$1:E$2632,4,FALSE)</f>
        <v>1740</v>
      </c>
      <c r="I971" t="s">
        <v>448</v>
      </c>
      <c r="K971" t="str">
        <f>VLOOKUP(TRIM(SUBSTITUTE(E971,CHAR(160),CHAR(32))),Metadata!B$1:H$2632,7,FALSE)</f>
        <v>roman</v>
      </c>
      <c r="L971" t="s">
        <v>4378</v>
      </c>
      <c r="N971" t="str">
        <f>VLOOKUP(TRIM(SUBSTITUTE(E971,CHAR(160),CHAR(32))),Metadata!B$1:J$2632,9,FALSE)</f>
        <v>prose</v>
      </c>
      <c r="O971">
        <f>VLOOKUP(TRIM(SUBSTITUTE(E971,CHAR(160),CHAR(32))),Metadata!B$1:K$2632,10,FALSE)</f>
        <v>182286</v>
      </c>
      <c r="P971" s="4" t="s">
        <v>12386</v>
      </c>
      <c r="Q971">
        <v>19</v>
      </c>
      <c r="R971">
        <v>27</v>
      </c>
    </row>
    <row r="972" spans="1:18" hidden="1" x14ac:dyDescent="0.25">
      <c r="A972">
        <v>974</v>
      </c>
      <c r="B972" t="s">
        <v>4354</v>
      </c>
      <c r="C972" t="s">
        <v>1144</v>
      </c>
      <c r="D972" t="s">
        <v>47</v>
      </c>
      <c r="E972" t="s">
        <v>8415</v>
      </c>
      <c r="F972" t="str">
        <f>VLOOKUP(TRIM(SUBSTITUTE(E972,CHAR(160),CHAR(32))),Metadata!B$1:C$2632,2,FALSE)</f>
        <v>Voltaire, 1694-1778.</v>
      </c>
      <c r="G972" t="str">
        <f>VLOOKUP(TRIM(SUBSTITUTE(E972,CHAR(160),CHAR(32))),Metadata!B$1:D$2632,3,FALSE)</f>
        <v>Correspondance. T. 90-92</v>
      </c>
      <c r="H972">
        <f>VLOOKUP(TRIM(SUBSTITUTE(E972,CHAR(160),CHAR(32))),Metadata!B$1:E$2632,4,FALSE)</f>
        <v>1775</v>
      </c>
      <c r="I972" t="s">
        <v>448</v>
      </c>
      <c r="K972" t="str">
        <f>VLOOKUP(TRIM(SUBSTITUTE(E972,CHAR(160),CHAR(32))),Metadata!B$1:H$2632,7,FALSE)</f>
        <v>correspondance</v>
      </c>
      <c r="L972" t="s">
        <v>4542</v>
      </c>
      <c r="N972" t="str">
        <f>VLOOKUP(TRIM(SUBSTITUTE(E972,CHAR(160),CHAR(32))),Metadata!B$1:J$2632,9,FALSE)</f>
        <v>prose</v>
      </c>
      <c r="O972">
        <f>VLOOKUP(TRIM(SUBSTITUTE(E972,CHAR(160),CHAR(32))),Metadata!B$1:K$2632,10,FALSE)</f>
        <v>109539</v>
      </c>
      <c r="P972" s="4" t="s">
        <v>10138</v>
      </c>
      <c r="Q972">
        <v>113</v>
      </c>
      <c r="R972">
        <v>119</v>
      </c>
    </row>
    <row r="973" spans="1:18" hidden="1" x14ac:dyDescent="0.25">
      <c r="A973">
        <v>975</v>
      </c>
      <c r="B973" t="s">
        <v>4354</v>
      </c>
      <c r="C973" t="s">
        <v>1144</v>
      </c>
      <c r="D973" t="s">
        <v>47</v>
      </c>
      <c r="E973" t="s">
        <v>8265</v>
      </c>
      <c r="F973" t="str">
        <f>VLOOKUP(TRIM(SUBSTITUTE(E973,CHAR(160),CHAR(32))),Metadata!B$1:C$2632,2,FALSE)</f>
        <v>Galiani, Ferdinando, 1728-1787.</v>
      </c>
      <c r="G973" t="str">
        <f>VLOOKUP(TRIM(SUBSTITUTE(E973,CHAR(160),CHAR(32))),Metadata!B$1:D$2632,3,FALSE)</f>
        <v>Dialogues sur le commerce des bleds.</v>
      </c>
      <c r="H973">
        <f>VLOOKUP(TRIM(SUBSTITUTE(E973,CHAR(160),CHAR(32))),Metadata!B$1:E$2632,4,FALSE)</f>
        <v>1770</v>
      </c>
      <c r="I973" t="s">
        <v>448</v>
      </c>
      <c r="K973" t="str">
        <f>VLOOKUP(TRIM(SUBSTITUTE(E973,CHAR(160),CHAR(32))),Metadata!B$1:H$2632,7,FALSE)</f>
        <v>traite ou essai</v>
      </c>
      <c r="L973" t="s">
        <v>4402</v>
      </c>
      <c r="N973" t="str">
        <f>VLOOKUP(TRIM(SUBSTITUTE(E973,CHAR(160),CHAR(32))),Metadata!B$1:J$2632,9,FALSE)</f>
        <v>prose</v>
      </c>
      <c r="O973">
        <f>VLOOKUP(TRIM(SUBSTITUTE(E973,CHAR(160),CHAR(32))),Metadata!B$1:K$2632,10,FALSE)</f>
        <v>81053</v>
      </c>
      <c r="P973" s="4" t="s">
        <v>10139</v>
      </c>
      <c r="Q973">
        <v>28</v>
      </c>
      <c r="R973">
        <v>36</v>
      </c>
    </row>
    <row r="974" spans="1:18" hidden="1" x14ac:dyDescent="0.25">
      <c r="A974">
        <v>976</v>
      </c>
      <c r="B974" t="s">
        <v>4354</v>
      </c>
      <c r="C974" t="s">
        <v>1144</v>
      </c>
      <c r="D974" t="s">
        <v>47</v>
      </c>
      <c r="E974" t="s">
        <v>8240</v>
      </c>
      <c r="F974" t="str">
        <f>VLOOKUP(TRIM(SUBSTITUTE(E974,CHAR(160),CHAR(32))),Metadata!B$1:C$2632,2,FALSE)</f>
        <v>Diderot, Denis, 1713-1784.</v>
      </c>
      <c r="G974" t="str">
        <f>VLOOKUP(TRIM(SUBSTITUTE(E974,CHAR(160),CHAR(32))),Metadata!B$1:D$2632,3,FALSE)</f>
        <v>Lettres à Sophie Volland</v>
      </c>
      <c r="H974">
        <f>VLOOKUP(TRIM(SUBSTITUTE(E974,CHAR(160),CHAR(32))),Metadata!B$1:E$2632,4,FALSE)</f>
        <v>1774</v>
      </c>
      <c r="I974" t="s">
        <v>448</v>
      </c>
      <c r="K974" t="str">
        <f>VLOOKUP(TRIM(SUBSTITUTE(E974,CHAR(160),CHAR(32))),Metadata!B$1:H$2632,7,FALSE)</f>
        <v>correspondance</v>
      </c>
      <c r="L974" t="s">
        <v>4542</v>
      </c>
      <c r="N974" t="str">
        <f>VLOOKUP(TRIM(SUBSTITUTE(E974,CHAR(160),CHAR(32))),Metadata!B$1:J$2632,9,FALSE)</f>
        <v>prose</v>
      </c>
      <c r="O974">
        <f>VLOOKUP(TRIM(SUBSTITUTE(E974,CHAR(160),CHAR(32))),Metadata!B$1:K$2632,10,FALSE)</f>
        <v>167497</v>
      </c>
      <c r="P974" s="4" t="s">
        <v>10140</v>
      </c>
      <c r="Q974">
        <v>103</v>
      </c>
      <c r="R974">
        <v>109</v>
      </c>
    </row>
    <row r="975" spans="1:18" hidden="1" x14ac:dyDescent="0.25">
      <c r="A975">
        <v>977</v>
      </c>
      <c r="B975" t="s">
        <v>4354</v>
      </c>
      <c r="C975" t="s">
        <v>1144</v>
      </c>
      <c r="D975" t="s">
        <v>47</v>
      </c>
      <c r="E975" t="s">
        <v>8299</v>
      </c>
      <c r="F975" t="str">
        <f>VLOOKUP(TRIM(SUBSTITUTE(E975,CHAR(160),CHAR(32))),Metadata!B$1:C$2632,2,FALSE)</f>
        <v>Le Sage, Alain René, 1668-1747.</v>
      </c>
      <c r="G975" t="str">
        <f>VLOOKUP(TRIM(SUBSTITUTE(E975,CHAR(160),CHAR(32))),Metadata!B$1:D$2632,3,FALSE)</f>
        <v>Histoire de Gil Blas de Santillane Livres I-IX</v>
      </c>
      <c r="H975">
        <f>VLOOKUP(TRIM(SUBSTITUTE(E975,CHAR(160),CHAR(32))),Metadata!B$1:E$2632,4,FALSE)</f>
        <v>1732</v>
      </c>
      <c r="I975" t="s">
        <v>448</v>
      </c>
      <c r="K975" t="str">
        <f>VLOOKUP(TRIM(SUBSTITUTE(E975,CHAR(160),CHAR(32))),Metadata!B$1:H$2632,7,FALSE)</f>
        <v>roman</v>
      </c>
      <c r="L975" t="s">
        <v>4378</v>
      </c>
      <c r="N975" t="str">
        <f>VLOOKUP(TRIM(SUBSTITUTE(E975,CHAR(160),CHAR(32))),Metadata!B$1:J$2632,9,FALSE)</f>
        <v>prose</v>
      </c>
      <c r="O975">
        <f>VLOOKUP(TRIM(SUBSTITUTE(E975,CHAR(160),CHAR(32))),Metadata!B$1:K$2632,10,FALSE)</f>
        <v>223962</v>
      </c>
      <c r="P975" s="4" t="s">
        <v>12387</v>
      </c>
      <c r="Q975">
        <v>134</v>
      </c>
      <c r="R975">
        <v>141</v>
      </c>
    </row>
    <row r="976" spans="1:18" hidden="1" x14ac:dyDescent="0.25">
      <c r="A976">
        <v>978</v>
      </c>
      <c r="B976" t="s">
        <v>4354</v>
      </c>
      <c r="C976" t="s">
        <v>1144</v>
      </c>
      <c r="D976" t="s">
        <v>47</v>
      </c>
      <c r="E976" t="s">
        <v>8342</v>
      </c>
      <c r="F976" t="str">
        <f>VLOOKUP(TRIM(SUBSTITUTE(E976,CHAR(160),CHAR(32))),Metadata!B$1:C$2632,2,FALSE)</f>
        <v>Montesquieu, Charles de Secondat, baron de, 1689-1755.</v>
      </c>
      <c r="G976" t="str">
        <f>VLOOKUP(TRIM(SUBSTITUTE(E976,CHAR(160),CHAR(32))),Metadata!B$1:D$2632,3,FALSE)</f>
        <v>De l'esprit des loix. T. 1</v>
      </c>
      <c r="H976">
        <f>VLOOKUP(TRIM(SUBSTITUTE(E976,CHAR(160),CHAR(32))),Metadata!B$1:E$2632,4,FALSE)</f>
        <v>1755</v>
      </c>
      <c r="I976" t="s">
        <v>448</v>
      </c>
      <c r="K976" t="str">
        <f>VLOOKUP(TRIM(SUBSTITUTE(E976,CHAR(160),CHAR(32))),Metadata!B$1:H$2632,7,FALSE)</f>
        <v>traite ou essai</v>
      </c>
      <c r="L976" t="s">
        <v>4402</v>
      </c>
      <c r="N976" t="str">
        <f>VLOOKUP(TRIM(SUBSTITUTE(E976,CHAR(160),CHAR(32))),Metadata!B$1:J$2632,9,FALSE)</f>
        <v>prose</v>
      </c>
      <c r="O976">
        <f>VLOOKUP(TRIM(SUBSTITUTE(E976,CHAR(160),CHAR(32))),Metadata!B$1:K$2632,10,FALSE)</f>
        <v>43905</v>
      </c>
      <c r="P976" s="4" t="s">
        <v>12388</v>
      </c>
      <c r="Q976">
        <v>31</v>
      </c>
      <c r="R976">
        <v>41</v>
      </c>
    </row>
    <row r="977" spans="1:18" hidden="1" x14ac:dyDescent="0.25">
      <c r="A977">
        <v>979</v>
      </c>
      <c r="B977" t="s">
        <v>4354</v>
      </c>
      <c r="C977" t="s">
        <v>1144</v>
      </c>
      <c r="D977" t="s">
        <v>47</v>
      </c>
      <c r="E977" t="s">
        <v>8405</v>
      </c>
      <c r="F977" t="str">
        <f>VLOOKUP(TRIM(SUBSTITUTE(E977,CHAR(160),CHAR(32))),Metadata!B$1:C$2632,2,FALSE)</f>
        <v>Tencin, Claudine Alexandrine Guérin de, 1682-1749.</v>
      </c>
      <c r="G977" t="str">
        <f>VLOOKUP(TRIM(SUBSTITUTE(E977,CHAR(160),CHAR(32))),Metadata!B$1:D$2632,3,FALSE)</f>
        <v>Les malheurs de l'amour</v>
      </c>
      <c r="H977">
        <f>VLOOKUP(TRIM(SUBSTITUTE(E977,CHAR(160),CHAR(32))),Metadata!B$1:E$2632,4,FALSE)</f>
        <v>1747</v>
      </c>
      <c r="I977" t="s">
        <v>448</v>
      </c>
      <c r="K977" t="str">
        <f>VLOOKUP(TRIM(SUBSTITUTE(E977,CHAR(160),CHAR(32))),Metadata!B$1:H$2632,7,FALSE)</f>
        <v>roman</v>
      </c>
      <c r="L977" t="s">
        <v>4378</v>
      </c>
      <c r="N977" t="str">
        <f>VLOOKUP(TRIM(SUBSTITUTE(E977,CHAR(160),CHAR(32))),Metadata!B$1:J$2632,9,FALSE)</f>
        <v>prose</v>
      </c>
      <c r="O977">
        <f>VLOOKUP(TRIM(SUBSTITUTE(E977,CHAR(160),CHAR(32))),Metadata!B$1:K$2632,10,FALSE)</f>
        <v>43046</v>
      </c>
      <c r="P977" s="4" t="s">
        <v>12389</v>
      </c>
      <c r="Q977">
        <v>96</v>
      </c>
      <c r="R977">
        <v>103</v>
      </c>
    </row>
    <row r="978" spans="1:18" hidden="1" x14ac:dyDescent="0.25">
      <c r="A978">
        <v>980</v>
      </c>
      <c r="B978" t="s">
        <v>4354</v>
      </c>
      <c r="C978" t="s">
        <v>1144</v>
      </c>
      <c r="D978" t="s">
        <v>47</v>
      </c>
      <c r="E978" t="s">
        <v>8316</v>
      </c>
      <c r="F978" t="str">
        <f>VLOOKUP(TRIM(SUBSTITUTE(E978,CHAR(160),CHAR(32))),Metadata!B$1:C$2632,2,FALSE)</f>
        <v>Marat, Jean Paul, 1743-1793.</v>
      </c>
      <c r="G978" t="str">
        <f>VLOOKUP(TRIM(SUBSTITUTE(E978,CHAR(160),CHAR(32))),Metadata!B$1:D$2632,3,FALSE)</f>
        <v>Les pamphlets--1792</v>
      </c>
      <c r="H978">
        <f>VLOOKUP(TRIM(SUBSTITUTE(E978,CHAR(160),CHAR(32))),Metadata!B$1:E$2632,4,FALSE)</f>
        <v>1792</v>
      </c>
      <c r="I978" t="s">
        <v>448</v>
      </c>
      <c r="K978" t="str">
        <f>VLOOKUP(TRIM(SUBSTITUTE(E978,CHAR(160),CHAR(32))),Metadata!B$1:H$2632,7,FALSE)</f>
        <v>pamphlet</v>
      </c>
      <c r="L978" t="s">
        <v>4534</v>
      </c>
      <c r="N978" t="str">
        <f>VLOOKUP(TRIM(SUBSTITUTE(E978,CHAR(160),CHAR(32))),Metadata!B$1:J$2632,9,FALSE)</f>
        <v>prose</v>
      </c>
      <c r="O978">
        <f>VLOOKUP(TRIM(SUBSTITUTE(E978,CHAR(160),CHAR(32))),Metadata!B$1:K$2632,10,FALSE)</f>
        <v>43011</v>
      </c>
      <c r="P978" s="4" t="s">
        <v>12390</v>
      </c>
      <c r="Q978">
        <v>258</v>
      </c>
      <c r="R978">
        <v>265</v>
      </c>
    </row>
    <row r="979" spans="1:18" hidden="1" x14ac:dyDescent="0.25">
      <c r="A979">
        <v>981</v>
      </c>
      <c r="B979" t="s">
        <v>4354</v>
      </c>
      <c r="C979" t="s">
        <v>1144</v>
      </c>
      <c r="D979" t="s">
        <v>47</v>
      </c>
      <c r="E979" t="s">
        <v>8259</v>
      </c>
      <c r="F979" t="str">
        <f>VLOOKUP(TRIM(SUBSTITUTE(E979,CHAR(160),CHAR(32))),Metadata!B$1:C$2632,2,FALSE)</f>
        <v>Fénelon, François de Salignac de La Mothe-, 1651-1715.</v>
      </c>
      <c r="G979" t="str">
        <f>VLOOKUP(TRIM(SUBSTITUTE(E979,CHAR(160),CHAR(32))),Metadata!B$1:D$2632,3,FALSE)</f>
        <v>Dialogues des morts: composés pour l'éducation d'un prince</v>
      </c>
      <c r="H979">
        <f>VLOOKUP(TRIM(SUBSTITUTE(E979,CHAR(160),CHAR(32))),Metadata!B$1:E$2632,4,FALSE)</f>
        <v>1715</v>
      </c>
      <c r="I979" t="s">
        <v>448</v>
      </c>
      <c r="K979" t="str">
        <f>VLOOKUP(TRIM(SUBSTITUTE(E979,CHAR(160),CHAR(32))),Metadata!B$1:H$2632,7,FALSE)</f>
        <v>melanges litteraires</v>
      </c>
      <c r="L979" t="s">
        <v>4389</v>
      </c>
      <c r="N979" t="str">
        <f>VLOOKUP(TRIM(SUBSTITUTE(E979,CHAR(160),CHAR(32))),Metadata!B$1:J$2632,9,FALSE)</f>
        <v>prose</v>
      </c>
      <c r="O979">
        <f>VLOOKUP(TRIM(SUBSTITUTE(E979,CHAR(160),CHAR(32))),Metadata!B$1:K$2632,10,FALSE)</f>
        <v>79080</v>
      </c>
      <c r="P979" s="4" t="s">
        <v>10141</v>
      </c>
      <c r="Q979">
        <v>194</v>
      </c>
      <c r="R979">
        <v>201</v>
      </c>
    </row>
    <row r="980" spans="1:18" hidden="1" x14ac:dyDescent="0.25">
      <c r="A980">
        <v>982</v>
      </c>
      <c r="B980" t="s">
        <v>4354</v>
      </c>
      <c r="C980" t="s">
        <v>1144</v>
      </c>
      <c r="D980" t="s">
        <v>47</v>
      </c>
      <c r="E980" t="s">
        <v>8415</v>
      </c>
      <c r="F980" t="str">
        <f>VLOOKUP(TRIM(SUBSTITUTE(E980,CHAR(160),CHAR(32))),Metadata!B$1:C$2632,2,FALSE)</f>
        <v>Voltaire, 1694-1778.</v>
      </c>
      <c r="G980" t="str">
        <f>VLOOKUP(TRIM(SUBSTITUTE(E980,CHAR(160),CHAR(32))),Metadata!B$1:D$2632,3,FALSE)</f>
        <v>Correspondance. T. 90-92</v>
      </c>
      <c r="H980">
        <f>VLOOKUP(TRIM(SUBSTITUTE(E980,CHAR(160),CHAR(32))),Metadata!B$1:E$2632,4,FALSE)</f>
        <v>1775</v>
      </c>
      <c r="I980" t="s">
        <v>448</v>
      </c>
      <c r="K980" t="str">
        <f>VLOOKUP(TRIM(SUBSTITUTE(E980,CHAR(160),CHAR(32))),Metadata!B$1:H$2632,7,FALSE)</f>
        <v>correspondance</v>
      </c>
      <c r="L980" t="s">
        <v>4542</v>
      </c>
      <c r="N980" t="str">
        <f>VLOOKUP(TRIM(SUBSTITUTE(E980,CHAR(160),CHAR(32))),Metadata!B$1:J$2632,9,FALSE)</f>
        <v>prose</v>
      </c>
      <c r="O980">
        <f>VLOOKUP(TRIM(SUBSTITUTE(E980,CHAR(160),CHAR(32))),Metadata!B$1:K$2632,10,FALSE)</f>
        <v>109539</v>
      </c>
      <c r="P980" s="4" t="s">
        <v>10142</v>
      </c>
      <c r="Q980">
        <v>35</v>
      </c>
      <c r="R980">
        <v>42</v>
      </c>
    </row>
    <row r="981" spans="1:18" hidden="1" x14ac:dyDescent="0.25">
      <c r="A981">
        <v>983</v>
      </c>
      <c r="B981" t="s">
        <v>4354</v>
      </c>
      <c r="C981" t="s">
        <v>1144</v>
      </c>
      <c r="D981" t="s">
        <v>47</v>
      </c>
      <c r="E981" t="s">
        <v>8677</v>
      </c>
      <c r="F981" t="str">
        <f>VLOOKUP(TRIM(SUBSTITUTE(E981,CHAR(160),CHAR(32))),Metadata!B$1:C$2632,2,FALSE)</f>
        <v>Stendhal, 1783-1842.</v>
      </c>
      <c r="G981" t="str">
        <f>VLOOKUP(TRIM(SUBSTITUTE(E981,CHAR(160),CHAR(32))),Metadata!B$1:D$2632,3,FALSE)</f>
        <v>L'abbesse de Castro.</v>
      </c>
      <c r="H981">
        <f>VLOOKUP(TRIM(SUBSTITUTE(E981,CHAR(160),CHAR(32))),Metadata!B$1:E$2632,4,FALSE)</f>
        <v>1839</v>
      </c>
      <c r="I981" t="s">
        <v>450</v>
      </c>
      <c r="K981" t="str">
        <f>VLOOKUP(TRIM(SUBSTITUTE(E981,CHAR(160),CHAR(32))),Metadata!B$1:H$2632,7,FALSE)</f>
        <v>roman</v>
      </c>
      <c r="L981" t="s">
        <v>4378</v>
      </c>
      <c r="N981" t="str">
        <f>VLOOKUP(TRIM(SUBSTITUTE(E981,CHAR(160),CHAR(32))),Metadata!B$1:J$2632,9,FALSE)</f>
        <v>prose</v>
      </c>
      <c r="O981">
        <f>VLOOKUP(TRIM(SUBSTITUTE(E981,CHAR(160),CHAR(32))),Metadata!B$1:K$2632,10,FALSE)</f>
        <v>37596</v>
      </c>
      <c r="P981" s="4" t="s">
        <v>10143</v>
      </c>
      <c r="Q981">
        <v>175</v>
      </c>
      <c r="R981">
        <v>181</v>
      </c>
    </row>
    <row r="982" spans="1:18" hidden="1" x14ac:dyDescent="0.25">
      <c r="A982">
        <v>984</v>
      </c>
      <c r="B982" t="s">
        <v>4354</v>
      </c>
      <c r="C982" t="s">
        <v>1144</v>
      </c>
      <c r="D982" t="s">
        <v>47</v>
      </c>
      <c r="E982" t="s">
        <v>8670</v>
      </c>
      <c r="F982" t="str">
        <f>VLOOKUP(TRIM(SUBSTITUTE(E982,CHAR(160),CHAR(32))),Metadata!B$1:C$2632,2,FALSE)</f>
        <v>Staël, Madame de (Anne-Louise-Germaine), 1766-1817.</v>
      </c>
      <c r="G982" t="str">
        <f>VLOOKUP(TRIM(SUBSTITUTE(E982,CHAR(160),CHAR(32))),Metadata!B$1:D$2632,3,FALSE)</f>
        <v>Considérations sur la révolution française</v>
      </c>
      <c r="H982">
        <f>VLOOKUP(TRIM(SUBSTITUTE(E982,CHAR(160),CHAR(32))),Metadata!B$1:E$2632,4,FALSE)</f>
        <v>1817</v>
      </c>
      <c r="I982" t="s">
        <v>450</v>
      </c>
      <c r="K982" t="str">
        <f>VLOOKUP(TRIM(SUBSTITUTE(E982,CHAR(160),CHAR(32))),Metadata!B$1:H$2632,7,FALSE)</f>
        <v>traite ou essai</v>
      </c>
      <c r="L982" t="s">
        <v>4402</v>
      </c>
      <c r="N982" t="str">
        <f>VLOOKUP(TRIM(SUBSTITUTE(E982,CHAR(160),CHAR(32))),Metadata!B$1:J$2632,9,FALSE)</f>
        <v>prose</v>
      </c>
      <c r="O982">
        <f>VLOOKUP(TRIM(SUBSTITUTE(E982,CHAR(160),CHAR(32))),Metadata!B$1:K$2632,10,FALSE)</f>
        <v>237484</v>
      </c>
      <c r="P982" s="4" t="s">
        <v>10144</v>
      </c>
      <c r="Q982">
        <v>198</v>
      </c>
      <c r="R982">
        <v>208</v>
      </c>
    </row>
    <row r="983" spans="1:18" hidden="1" x14ac:dyDescent="0.25">
      <c r="A983">
        <v>985</v>
      </c>
      <c r="B983" t="s">
        <v>4354</v>
      </c>
      <c r="C983" t="s">
        <v>1144</v>
      </c>
      <c r="D983" t="s">
        <v>47</v>
      </c>
      <c r="E983" t="s">
        <v>8673</v>
      </c>
      <c r="F983" t="str">
        <f>VLOOKUP(TRIM(SUBSTITUTE(E983,CHAR(160),CHAR(32))),Metadata!B$1:C$2632,2,FALSE)</f>
        <v>Staël, Madame de (Anne-Louise-Germaine), 1766-1817.</v>
      </c>
      <c r="G983" t="str">
        <f>VLOOKUP(TRIM(SUBSTITUTE(E983,CHAR(160),CHAR(32))),Metadata!B$1:D$2632,3,FALSE)</f>
        <v>De l'Allemagne</v>
      </c>
      <c r="H983">
        <f>VLOOKUP(TRIM(SUBSTITUTE(E983,CHAR(160),CHAR(32))),Metadata!B$1:E$2632,4,FALSE)</f>
        <v>1810</v>
      </c>
      <c r="I983" t="s">
        <v>450</v>
      </c>
      <c r="K983" t="str">
        <f>VLOOKUP(TRIM(SUBSTITUTE(E983,CHAR(160),CHAR(32))),Metadata!B$1:H$2632,7,FALSE)</f>
        <v>traite ou essai</v>
      </c>
      <c r="L983" t="s">
        <v>4402</v>
      </c>
      <c r="N983" t="str">
        <f>VLOOKUP(TRIM(SUBSTITUTE(E983,CHAR(160),CHAR(32))),Metadata!B$1:J$2632,9,FALSE)</f>
        <v>prose</v>
      </c>
      <c r="O983">
        <f>VLOOKUP(TRIM(SUBSTITUTE(E983,CHAR(160),CHAR(32))),Metadata!B$1:K$2632,10,FALSE)</f>
        <v>224261</v>
      </c>
      <c r="P983" s="4" t="s">
        <v>10145</v>
      </c>
      <c r="Q983">
        <v>218</v>
      </c>
      <c r="R983">
        <v>225</v>
      </c>
    </row>
    <row r="984" spans="1:18" hidden="1" x14ac:dyDescent="0.25">
      <c r="A984">
        <v>986</v>
      </c>
      <c r="B984" t="s">
        <v>4354</v>
      </c>
      <c r="C984" t="s">
        <v>1144</v>
      </c>
      <c r="D984" t="s">
        <v>47</v>
      </c>
      <c r="E984" t="s">
        <v>8036</v>
      </c>
      <c r="F984" t="str">
        <f>VLOOKUP(TRIM(SUBSTITUTE(E984,CHAR(160),CHAR(32))),Metadata!B$1:C$2632,2,FALSE)</f>
        <v>Dangeau, Philippe de Courcillon, marquis de, 1638-1720.</v>
      </c>
      <c r="G984" t="str">
        <f>VLOOKUP(TRIM(SUBSTITUTE(E984,CHAR(160),CHAR(32))),Metadata!B$1:D$2632,3,FALSE)</f>
        <v>Journal T. 1 1684-1685-1686</v>
      </c>
      <c r="H984">
        <f>VLOOKUP(TRIM(SUBSTITUTE(E984,CHAR(160),CHAR(32))),Metadata!B$1:E$2632,4,FALSE)</f>
        <v>1686</v>
      </c>
      <c r="I984" t="s">
        <v>450</v>
      </c>
      <c r="K984" t="str">
        <f>VLOOKUP(TRIM(SUBSTITUTE(E984,CHAR(160),CHAR(32))),Metadata!B$1:H$2632,7,FALSE)</f>
        <v>memoires</v>
      </c>
      <c r="L984" t="s">
        <v>4481</v>
      </c>
      <c r="N984" t="str">
        <f>VLOOKUP(TRIM(SUBSTITUTE(E984,CHAR(160),CHAR(32))),Metadata!B$1:J$2632,9,FALSE)</f>
        <v>prose</v>
      </c>
      <c r="O984">
        <f>VLOOKUP(TRIM(SUBSTITUTE(E984,CHAR(160),CHAR(32))),Metadata!B$1:K$2632,10,FALSE)</f>
        <v>131667</v>
      </c>
      <c r="P984" s="4" t="s">
        <v>10146</v>
      </c>
      <c r="Q984">
        <v>51</v>
      </c>
      <c r="R984">
        <v>58</v>
      </c>
    </row>
    <row r="985" spans="1:18" hidden="1" x14ac:dyDescent="0.25">
      <c r="A985">
        <v>987</v>
      </c>
      <c r="B985" t="s">
        <v>4354</v>
      </c>
      <c r="C985" t="s">
        <v>1144</v>
      </c>
      <c r="D985" t="s">
        <v>47</v>
      </c>
      <c r="E985" t="s">
        <v>8690</v>
      </c>
      <c r="F985" t="str">
        <f>VLOOKUP(TRIM(SUBSTITUTE(E985,CHAR(160),CHAR(32))),Metadata!B$1:C$2632,2,FALSE)</f>
        <v>Tristan, Flora, 1803-1844.</v>
      </c>
      <c r="G985" t="str">
        <f>VLOOKUP(TRIM(SUBSTITUTE(E985,CHAR(160),CHAR(32))),Metadata!B$1:D$2632,3,FALSE)</f>
        <v>Le tour de France: État actuel de la classe ouvrière sous l'aspect moral, intellectuel et matériel I</v>
      </c>
      <c r="H985">
        <f>VLOOKUP(TRIM(SUBSTITUTE(E985,CHAR(160),CHAR(32))),Metadata!B$1:E$2632,4,FALSE)</f>
        <v>1843</v>
      </c>
      <c r="I985" t="s">
        <v>450</v>
      </c>
      <c r="K985" t="str">
        <f>VLOOKUP(TRIM(SUBSTITUTE(E985,CHAR(160),CHAR(32))),Metadata!B$1:H$2632,7,FALSE)</f>
        <v>recit de voyage</v>
      </c>
      <c r="L985" t="s">
        <v>4870</v>
      </c>
      <c r="N985" t="str">
        <f>VLOOKUP(TRIM(SUBSTITUTE(E985,CHAR(160),CHAR(32))),Metadata!B$1:J$2632,9,FALSE)</f>
        <v/>
      </c>
      <c r="O985">
        <f>VLOOKUP(TRIM(SUBSTITUTE(E985,CHAR(160),CHAR(32))),Metadata!B$1:K$2632,10,FALSE)</f>
        <v>66123</v>
      </c>
      <c r="P985" s="4" t="s">
        <v>12391</v>
      </c>
      <c r="Q985">
        <v>73</v>
      </c>
      <c r="R985">
        <v>81</v>
      </c>
    </row>
    <row r="986" spans="1:18" hidden="1" x14ac:dyDescent="0.25">
      <c r="A986">
        <v>988</v>
      </c>
      <c r="B986" t="s">
        <v>4354</v>
      </c>
      <c r="C986" t="s">
        <v>1144</v>
      </c>
      <c r="D986" t="s">
        <v>47</v>
      </c>
      <c r="E986" t="s">
        <v>8533</v>
      </c>
      <c r="F986" t="str">
        <f>VLOOKUP(TRIM(SUBSTITUTE(E986,CHAR(160),CHAR(32))),Metadata!B$1:C$2632,2,FALSE)</f>
        <v>Flaubert, Gustave, 1821-1880.</v>
      </c>
      <c r="G986" t="str">
        <f>VLOOKUP(TRIM(SUBSTITUTE(E986,CHAR(160),CHAR(32))),Metadata!B$1:D$2632,3,FALSE)</f>
        <v>La première éducation sentimentale</v>
      </c>
      <c r="H986">
        <f>VLOOKUP(TRIM(SUBSTITUTE(E986,CHAR(160),CHAR(32))),Metadata!B$1:E$2632,4,FALSE)</f>
        <v>1845</v>
      </c>
      <c r="I986" t="s">
        <v>450</v>
      </c>
      <c r="K986" t="str">
        <f>VLOOKUP(TRIM(SUBSTITUTE(E986,CHAR(160),CHAR(32))),Metadata!B$1:H$2632,7,FALSE)</f>
        <v>roman</v>
      </c>
      <c r="L986" t="s">
        <v>4378</v>
      </c>
      <c r="N986" t="str">
        <f>VLOOKUP(TRIM(SUBSTITUTE(E986,CHAR(160),CHAR(32))),Metadata!B$1:J$2632,9,FALSE)</f>
        <v>prose</v>
      </c>
      <c r="O986">
        <f>VLOOKUP(TRIM(SUBSTITUTE(E986,CHAR(160),CHAR(32))),Metadata!B$1:K$2632,10,FALSE)</f>
        <v>105575</v>
      </c>
      <c r="P986" s="4" t="s">
        <v>12392</v>
      </c>
      <c r="Q986">
        <v>64</v>
      </c>
      <c r="R986">
        <v>70</v>
      </c>
    </row>
    <row r="987" spans="1:18" hidden="1" x14ac:dyDescent="0.25">
      <c r="A987">
        <v>989</v>
      </c>
      <c r="B987" t="s">
        <v>4354</v>
      </c>
      <c r="C987" t="s">
        <v>1144</v>
      </c>
      <c r="D987" t="s">
        <v>47</v>
      </c>
      <c r="E987" t="s">
        <v>8720</v>
      </c>
      <c r="F987" t="str">
        <f>VLOOKUP(TRIM(SUBSTITUTE(E987,CHAR(160),CHAR(32))),Metadata!B$1:C$2632,2,FALSE)</f>
        <v>Zola, Emile, 1840-1902.</v>
      </c>
      <c r="G987" t="str">
        <f>VLOOKUP(TRIM(SUBSTITUTE(E987,CHAR(160),CHAR(32))),Metadata!B$1:D$2632,3,FALSE)</f>
        <v>Le ventre de Paris</v>
      </c>
      <c r="H987">
        <f>VLOOKUP(TRIM(SUBSTITUTE(E987,CHAR(160),CHAR(32))),Metadata!B$1:E$2632,4,FALSE)</f>
        <v>1873</v>
      </c>
      <c r="I987" t="s">
        <v>450</v>
      </c>
      <c r="K987" t="str">
        <f>VLOOKUP(TRIM(SUBSTITUTE(E987,CHAR(160),CHAR(32))),Metadata!B$1:H$2632,7,FALSE)</f>
        <v>roman</v>
      </c>
      <c r="L987" t="s">
        <v>4378</v>
      </c>
      <c r="N987" t="str">
        <f>VLOOKUP(TRIM(SUBSTITUTE(E987,CHAR(160),CHAR(32))),Metadata!B$1:J$2632,9,FALSE)</f>
        <v>prose</v>
      </c>
      <c r="O987">
        <f>VLOOKUP(TRIM(SUBSTITUTE(E987,CHAR(160),CHAR(32))),Metadata!B$1:K$2632,10,FALSE)</f>
        <v>118217</v>
      </c>
      <c r="P987" s="4" t="s">
        <v>12393</v>
      </c>
      <c r="Q987">
        <v>246</v>
      </c>
      <c r="R987">
        <v>253</v>
      </c>
    </row>
    <row r="988" spans="1:18" hidden="1" x14ac:dyDescent="0.25">
      <c r="A988">
        <v>990</v>
      </c>
      <c r="B988" t="s">
        <v>4354</v>
      </c>
      <c r="C988" t="s">
        <v>1144</v>
      </c>
      <c r="D988" t="s">
        <v>47</v>
      </c>
      <c r="E988" t="s">
        <v>8580</v>
      </c>
      <c r="F988" t="str">
        <f>VLOOKUP(TRIM(SUBSTITUTE(E988,CHAR(160),CHAR(32))),Metadata!B$1:C$2632,2,FALSE)</f>
        <v>Karr, Alphonse, 1808-1890.</v>
      </c>
      <c r="G988" t="str">
        <f>VLOOKUP(TRIM(SUBSTITUTE(E988,CHAR(160),CHAR(32))),Metadata!B$1:D$2632,3,FALSE)</f>
        <v>Sous les tilleuls</v>
      </c>
      <c r="H988">
        <f>VLOOKUP(TRIM(SUBSTITUTE(E988,CHAR(160),CHAR(32))),Metadata!B$1:E$2632,4,FALSE)</f>
        <v>1832</v>
      </c>
      <c r="I988" t="s">
        <v>450</v>
      </c>
      <c r="K988" t="str">
        <f>VLOOKUP(TRIM(SUBSTITUTE(E988,CHAR(160),CHAR(32))),Metadata!B$1:H$2632,7,FALSE)</f>
        <v>roman</v>
      </c>
      <c r="L988" t="s">
        <v>4378</v>
      </c>
      <c r="N988" t="str">
        <f>VLOOKUP(TRIM(SUBSTITUTE(E988,CHAR(160),CHAR(32))),Metadata!B$1:J$2632,9,FALSE)</f>
        <v>prose</v>
      </c>
      <c r="O988">
        <f>VLOOKUP(TRIM(SUBSTITUTE(E988,CHAR(160),CHAR(32))),Metadata!B$1:K$2632,10,FALSE)</f>
        <v>119659</v>
      </c>
      <c r="P988" s="4" t="s">
        <v>10147</v>
      </c>
      <c r="Q988">
        <v>16</v>
      </c>
      <c r="R988">
        <v>23</v>
      </c>
    </row>
    <row r="989" spans="1:18" hidden="1" x14ac:dyDescent="0.25">
      <c r="A989">
        <v>991</v>
      </c>
      <c r="B989" t="s">
        <v>4354</v>
      </c>
      <c r="C989" t="s">
        <v>1144</v>
      </c>
      <c r="D989" t="s">
        <v>47</v>
      </c>
      <c r="E989" t="s">
        <v>8506</v>
      </c>
      <c r="F989" t="str">
        <f>VLOOKUP(TRIM(SUBSTITUTE(E989,CHAR(160),CHAR(32))),Metadata!B$1:C$2632,2,FALSE)</f>
        <v>Dumas, Alexandre (père), 1802-1870.</v>
      </c>
      <c r="G989" t="str">
        <f>VLOOKUP(TRIM(SUBSTITUTE(E989,CHAR(160),CHAR(32))),Metadata!B$1:D$2632,3,FALSE)</f>
        <v>Vicomte de Bragelonne (Le)</v>
      </c>
      <c r="H989">
        <f>VLOOKUP(TRIM(SUBSTITUTE(E989,CHAR(160),CHAR(32))),Metadata!B$1:E$2632,4,FALSE)</f>
        <v>1848</v>
      </c>
      <c r="I989" t="s">
        <v>450</v>
      </c>
      <c r="K989" t="str">
        <f>VLOOKUP(TRIM(SUBSTITUTE(E989,CHAR(160),CHAR(32))),Metadata!B$1:H$2632,7,FALSE)</f>
        <v>Narratif, Roman</v>
      </c>
      <c r="L989" t="s">
        <v>4786</v>
      </c>
      <c r="N989" t="str">
        <f>VLOOKUP(TRIM(SUBSTITUTE(E989,CHAR(160),CHAR(32))),Metadata!B$1:J$2632,9,FALSE)</f>
        <v/>
      </c>
      <c r="O989">
        <f>VLOOKUP(TRIM(SUBSTITUTE(E989,CHAR(160),CHAR(32))),Metadata!B$1:K$2632,10,FALSE)</f>
        <v>700272</v>
      </c>
      <c r="P989" s="4" t="s">
        <v>12394</v>
      </c>
      <c r="Q989">
        <v>77</v>
      </c>
      <c r="R989">
        <v>84</v>
      </c>
    </row>
    <row r="990" spans="1:18" hidden="1" x14ac:dyDescent="0.25">
      <c r="A990">
        <v>992</v>
      </c>
      <c r="B990" t="s">
        <v>4354</v>
      </c>
      <c r="C990" t="s">
        <v>1144</v>
      </c>
      <c r="D990" t="s">
        <v>47</v>
      </c>
      <c r="E990" t="s">
        <v>8608</v>
      </c>
      <c r="F990" t="str">
        <f>VLOOKUP(TRIM(SUBSTITUTE(E990,CHAR(160),CHAR(32))),Metadata!B$1:C$2632,2,FALSE)</f>
        <v>Maupassant, Guy de, 1850-1893.</v>
      </c>
      <c r="G990" t="str">
        <f>VLOOKUP(TRIM(SUBSTITUTE(E990,CHAR(160),CHAR(32))),Metadata!B$1:D$2632,3,FALSE)</f>
        <v>Mont-Oriol</v>
      </c>
      <c r="H990">
        <f>VLOOKUP(TRIM(SUBSTITUTE(E990,CHAR(160),CHAR(32))),Metadata!B$1:E$2632,4,FALSE)</f>
        <v>1887</v>
      </c>
      <c r="I990" t="s">
        <v>450</v>
      </c>
      <c r="K990" t="str">
        <f>VLOOKUP(TRIM(SUBSTITUTE(E990,CHAR(160),CHAR(32))),Metadata!B$1:H$2632,7,FALSE)</f>
        <v>roman</v>
      </c>
      <c r="L990" t="s">
        <v>4378</v>
      </c>
      <c r="N990" t="str">
        <f>VLOOKUP(TRIM(SUBSTITUTE(E990,CHAR(160),CHAR(32))),Metadata!B$1:J$2632,9,FALSE)</f>
        <v/>
      </c>
      <c r="O990">
        <f>VLOOKUP(TRIM(SUBSTITUTE(E990,CHAR(160),CHAR(32))),Metadata!B$1:K$2632,10,FALSE)</f>
        <v>84740</v>
      </c>
      <c r="P990" s="4" t="s">
        <v>10148</v>
      </c>
      <c r="Q990">
        <v>63</v>
      </c>
      <c r="R990">
        <v>70</v>
      </c>
    </row>
    <row r="991" spans="1:18" hidden="1" x14ac:dyDescent="0.25">
      <c r="A991">
        <v>993</v>
      </c>
      <c r="B991" t="s">
        <v>4354</v>
      </c>
      <c r="C991" t="s">
        <v>1144</v>
      </c>
      <c r="D991" t="s">
        <v>47</v>
      </c>
      <c r="E991" t="s">
        <v>8721</v>
      </c>
      <c r="F991" t="str">
        <f>VLOOKUP(TRIM(SUBSTITUTE(E991,CHAR(160),CHAR(32))),Metadata!B$1:C$2632,2,FALSE)</f>
        <v>Zola, Emile, 1840-1902.</v>
      </c>
      <c r="G991" t="str">
        <f>VLOOKUP(TRIM(SUBSTITUTE(E991,CHAR(160),CHAR(32))),Metadata!B$1:D$2632,3,FALSE)</f>
        <v>L'Oeuvre</v>
      </c>
      <c r="H991">
        <f>VLOOKUP(TRIM(SUBSTITUTE(E991,CHAR(160),CHAR(32))),Metadata!B$1:E$2632,4,FALSE)</f>
        <v>1886</v>
      </c>
      <c r="I991" t="s">
        <v>450</v>
      </c>
      <c r="K991" t="str">
        <f>VLOOKUP(TRIM(SUBSTITUTE(E991,CHAR(160),CHAR(32))),Metadata!B$1:H$2632,7,FALSE)</f>
        <v>roman</v>
      </c>
      <c r="L991" t="s">
        <v>4378</v>
      </c>
      <c r="N991" t="str">
        <f>VLOOKUP(TRIM(SUBSTITUTE(E991,CHAR(160),CHAR(32))),Metadata!B$1:J$2632,9,FALSE)</f>
        <v>prose</v>
      </c>
      <c r="O991">
        <f>VLOOKUP(TRIM(SUBSTITUTE(E991,CHAR(160),CHAR(32))),Metadata!B$1:K$2632,10,FALSE)</f>
        <v>141254</v>
      </c>
      <c r="P991" s="4" t="s">
        <v>10149</v>
      </c>
      <c r="Q991">
        <v>53</v>
      </c>
      <c r="R991">
        <v>59</v>
      </c>
    </row>
    <row r="992" spans="1:18" hidden="1" x14ac:dyDescent="0.25">
      <c r="A992">
        <v>994</v>
      </c>
      <c r="B992" t="s">
        <v>4354</v>
      </c>
      <c r="C992" t="s">
        <v>1144</v>
      </c>
      <c r="D992" t="s">
        <v>47</v>
      </c>
      <c r="E992" t="s">
        <v>5828</v>
      </c>
      <c r="F992" t="str">
        <f>VLOOKUP(TRIM(SUBSTITUTE(E992,CHAR(160),CHAR(32))),Metadata!B$1:C$2632,2,FALSE)</f>
        <v>Fourier, Charles, 1772-1837.</v>
      </c>
      <c r="G992" t="str">
        <f>VLOOKUP(TRIM(SUBSTITUTE(E992,CHAR(160),CHAR(32))),Metadata!B$1:D$2632,3,FALSE)</f>
        <v>Le nouveau monde amoureux</v>
      </c>
      <c r="H992">
        <f>VLOOKUP(TRIM(SUBSTITUTE(E992,CHAR(160),CHAR(32))),Metadata!B$1:E$2632,4,FALSE)</f>
        <v>1816</v>
      </c>
      <c r="I992" t="s">
        <v>450</v>
      </c>
      <c r="K992" t="str">
        <f>VLOOKUP(TRIM(SUBSTITUTE(E992,CHAR(160),CHAR(32))),Metadata!B$1:H$2632,7,FALSE)</f>
        <v>traite</v>
      </c>
      <c r="L992" t="s">
        <v>4417</v>
      </c>
      <c r="N992" t="str">
        <f>VLOOKUP(TRIM(SUBSTITUTE(E992,CHAR(160),CHAR(32))),Metadata!B$1:J$2632,9,FALSE)</f>
        <v/>
      </c>
      <c r="O992">
        <f>VLOOKUP(TRIM(SUBSTITUTE(E992,CHAR(160),CHAR(32))),Metadata!B$1:K$2632,10,FALSE)</f>
        <v>107113</v>
      </c>
      <c r="P992" s="4" t="s">
        <v>12395</v>
      </c>
      <c r="Q992">
        <v>210</v>
      </c>
      <c r="R992">
        <v>216</v>
      </c>
    </row>
    <row r="993" spans="1:18" hidden="1" x14ac:dyDescent="0.25">
      <c r="A993">
        <v>995</v>
      </c>
      <c r="B993" t="s">
        <v>4354</v>
      </c>
      <c r="C993" t="s">
        <v>1144</v>
      </c>
      <c r="D993" t="s">
        <v>47</v>
      </c>
      <c r="E993" t="s">
        <v>8491</v>
      </c>
      <c r="F993" t="str">
        <f>VLOOKUP(TRIM(SUBSTITUTE(E993,CHAR(160),CHAR(32))),Metadata!B$1:C$2632,2,FALSE)</f>
        <v>Dumas, Alexandre (père), 1802-1870.</v>
      </c>
      <c r="G993" t="str">
        <f>VLOOKUP(TRIM(SUBSTITUTE(E993,CHAR(160),CHAR(32))),Metadata!B$1:D$2632,3,FALSE)</f>
        <v>Collier de la Reine (Le)</v>
      </c>
      <c r="H993">
        <f>VLOOKUP(TRIM(SUBSTITUTE(E993,CHAR(160),CHAR(32))),Metadata!B$1:E$2632,4,FALSE)</f>
        <v>1849</v>
      </c>
      <c r="I993" t="s">
        <v>450</v>
      </c>
      <c r="K993" t="str">
        <f>VLOOKUP(TRIM(SUBSTITUTE(E993,CHAR(160),CHAR(32))),Metadata!B$1:H$2632,7,FALSE)</f>
        <v>Narratif, Roman</v>
      </c>
      <c r="L993" t="s">
        <v>4786</v>
      </c>
      <c r="N993" t="str">
        <f>VLOOKUP(TRIM(SUBSTITUTE(E993,CHAR(160),CHAR(32))),Metadata!B$1:J$2632,9,FALSE)</f>
        <v/>
      </c>
      <c r="O993">
        <f>VLOOKUP(TRIM(SUBSTITUTE(E993,CHAR(160),CHAR(32))),Metadata!B$1:K$2632,10,FALSE)</f>
        <v>266437</v>
      </c>
      <c r="P993" s="4" t="s">
        <v>10150</v>
      </c>
      <c r="Q993">
        <v>76</v>
      </c>
      <c r="R993">
        <v>84</v>
      </c>
    </row>
    <row r="994" spans="1:18" hidden="1" x14ac:dyDescent="0.25">
      <c r="A994">
        <v>996</v>
      </c>
      <c r="B994" t="s">
        <v>4354</v>
      </c>
      <c r="C994" t="s">
        <v>1144</v>
      </c>
      <c r="D994" t="s">
        <v>47</v>
      </c>
      <c r="E994" t="s">
        <v>8506</v>
      </c>
      <c r="F994" t="str">
        <f>VLOOKUP(TRIM(SUBSTITUTE(E994,CHAR(160),CHAR(32))),Metadata!B$1:C$2632,2,FALSE)</f>
        <v>Dumas, Alexandre (père), 1802-1870.</v>
      </c>
      <c r="G994" t="str">
        <f>VLOOKUP(TRIM(SUBSTITUTE(E994,CHAR(160),CHAR(32))),Metadata!B$1:D$2632,3,FALSE)</f>
        <v>Vicomte de Bragelonne (Le)</v>
      </c>
      <c r="H994">
        <f>VLOOKUP(TRIM(SUBSTITUTE(E994,CHAR(160),CHAR(32))),Metadata!B$1:E$2632,4,FALSE)</f>
        <v>1848</v>
      </c>
      <c r="I994" t="s">
        <v>450</v>
      </c>
      <c r="K994" t="str">
        <f>VLOOKUP(TRIM(SUBSTITUTE(E994,CHAR(160),CHAR(32))),Metadata!B$1:H$2632,7,FALSE)</f>
        <v>Narratif, Roman</v>
      </c>
      <c r="L994" t="s">
        <v>4786</v>
      </c>
      <c r="N994" t="str">
        <f>VLOOKUP(TRIM(SUBSTITUTE(E994,CHAR(160),CHAR(32))),Metadata!B$1:J$2632,9,FALSE)</f>
        <v/>
      </c>
      <c r="O994">
        <f>VLOOKUP(TRIM(SUBSTITUTE(E994,CHAR(160),CHAR(32))),Metadata!B$1:K$2632,10,FALSE)</f>
        <v>700272</v>
      </c>
      <c r="P994" s="4" t="s">
        <v>10151</v>
      </c>
      <c r="Q994">
        <v>19</v>
      </c>
      <c r="R994">
        <v>25</v>
      </c>
    </row>
    <row r="995" spans="1:18" hidden="1" x14ac:dyDescent="0.25">
      <c r="A995">
        <v>997</v>
      </c>
      <c r="B995" t="s">
        <v>4354</v>
      </c>
      <c r="C995" t="s">
        <v>1144</v>
      </c>
      <c r="D995" t="s">
        <v>47</v>
      </c>
      <c r="E995" t="s">
        <v>8676</v>
      </c>
      <c r="F995" t="str">
        <f>VLOOKUP(TRIM(SUBSTITUTE(E995,CHAR(160),CHAR(32))),Metadata!B$1:C$2632,2,FALSE)</f>
        <v>Stendhal, 1783-1842.</v>
      </c>
      <c r="G995" t="str">
        <f>VLOOKUP(TRIM(SUBSTITUTE(E995,CHAR(160),CHAR(32))),Metadata!B$1:D$2632,3,FALSE)</f>
        <v>La chartreuse de Parme</v>
      </c>
      <c r="H995">
        <f>VLOOKUP(TRIM(SUBSTITUTE(E995,CHAR(160),CHAR(32))),Metadata!B$1:E$2632,4,FALSE)</f>
        <v>1839</v>
      </c>
      <c r="I995" t="s">
        <v>450</v>
      </c>
      <c r="K995" t="str">
        <f>VLOOKUP(TRIM(SUBSTITUTE(E995,CHAR(160),CHAR(32))),Metadata!B$1:H$2632,7,FALSE)</f>
        <v>roman</v>
      </c>
      <c r="L995" t="s">
        <v>4378</v>
      </c>
      <c r="N995" t="str">
        <f>VLOOKUP(TRIM(SUBSTITUTE(E995,CHAR(160),CHAR(32))),Metadata!B$1:J$2632,9,FALSE)</f>
        <v>prose</v>
      </c>
      <c r="O995">
        <f>VLOOKUP(TRIM(SUBSTITUTE(E995,CHAR(160),CHAR(32))),Metadata!B$1:K$2632,10,FALSE)</f>
        <v>195086</v>
      </c>
      <c r="P995" s="4" t="s">
        <v>10152</v>
      </c>
      <c r="Q995">
        <v>71</v>
      </c>
      <c r="R995">
        <v>79</v>
      </c>
    </row>
    <row r="996" spans="1:18" hidden="1" x14ac:dyDescent="0.25">
      <c r="A996">
        <v>998</v>
      </c>
      <c r="B996" t="s">
        <v>4354</v>
      </c>
      <c r="C996" t="s">
        <v>1144</v>
      </c>
      <c r="D996" t="s">
        <v>47</v>
      </c>
      <c r="E996" t="s">
        <v>8559</v>
      </c>
      <c r="F996" t="str">
        <f>VLOOKUP(TRIM(SUBSTITUTE(E996,CHAR(160),CHAR(32))),Metadata!B$1:C$2632,2,FALSE)</f>
        <v>Goncourt, Edmond de, 1822-1896: Goncourt, Jules de, 1830-1870.</v>
      </c>
      <c r="G996" t="str">
        <f>VLOOKUP(TRIM(SUBSTITUTE(E996,CHAR(160),CHAR(32))),Metadata!B$1:D$2632,3,FALSE)</f>
        <v>Journal, T. 3, 1879-1890</v>
      </c>
      <c r="H996">
        <f>VLOOKUP(TRIM(SUBSTITUTE(E996,CHAR(160),CHAR(32))),Metadata!B$1:E$2632,4,FALSE)</f>
        <v>1890</v>
      </c>
      <c r="I996" t="s">
        <v>450</v>
      </c>
      <c r="K996" t="str">
        <f>VLOOKUP(TRIM(SUBSTITUTE(E996,CHAR(160),CHAR(32))),Metadata!B$1:H$2632,7,FALSE)</f>
        <v>memoires</v>
      </c>
      <c r="L996" t="s">
        <v>4481</v>
      </c>
      <c r="N996" t="str">
        <f>VLOOKUP(TRIM(SUBSTITUTE(E996,CHAR(160),CHAR(32))),Metadata!B$1:J$2632,9,FALSE)</f>
        <v>prose</v>
      </c>
      <c r="O996">
        <f>VLOOKUP(TRIM(SUBSTITUTE(E996,CHAR(160),CHAR(32))),Metadata!B$1:K$2632,10,FALSE)</f>
        <v>430703</v>
      </c>
      <c r="P996" s="4" t="s">
        <v>12396</v>
      </c>
      <c r="Q996">
        <v>226</v>
      </c>
      <c r="R996">
        <v>233</v>
      </c>
    </row>
    <row r="997" spans="1:18" hidden="1" x14ac:dyDescent="0.25">
      <c r="A997">
        <v>999</v>
      </c>
      <c r="B997" t="s">
        <v>4354</v>
      </c>
      <c r="C997" t="s">
        <v>1144</v>
      </c>
      <c r="D997" t="s">
        <v>47</v>
      </c>
      <c r="E997" t="s">
        <v>8109</v>
      </c>
      <c r="F997" t="str">
        <f>VLOOKUP(TRIM(SUBSTITUTE(E997,CHAR(160),CHAR(32))),Metadata!B$1:C$2632,2,FALSE)</f>
        <v>Montchrestien, Antoine de, ca. 1575-1621.</v>
      </c>
      <c r="G997" t="str">
        <f>VLOOKUP(TRIM(SUBSTITUTE(E997,CHAR(160),CHAR(32))),Metadata!B$1:D$2632,3,FALSE)</f>
        <v>Traicté de l'Oeconomie politique: dedié en 1615 au roy et à la reyne mere du roy</v>
      </c>
      <c r="H997">
        <f>VLOOKUP(TRIM(SUBSTITUTE(E997,CHAR(160),CHAR(32))),Metadata!B$1:E$2632,4,FALSE)</f>
        <v>1615</v>
      </c>
      <c r="I997" t="s">
        <v>450</v>
      </c>
      <c r="K997" t="str">
        <f>VLOOKUP(TRIM(SUBSTITUTE(E997,CHAR(160),CHAR(32))),Metadata!B$1:H$2632,7,FALSE)</f>
        <v>traite ou essai</v>
      </c>
      <c r="L997" t="s">
        <v>4402</v>
      </c>
      <c r="N997" t="str">
        <f>VLOOKUP(TRIM(SUBSTITUTE(E997,CHAR(160),CHAR(32))),Metadata!B$1:J$2632,9,FALSE)</f>
        <v>prose</v>
      </c>
      <c r="O997">
        <f>VLOOKUP(TRIM(SUBSTITUTE(E997,CHAR(160),CHAR(32))),Metadata!B$1:K$2632,10,FALSE)</f>
        <v>92941</v>
      </c>
      <c r="P997" s="4" t="s">
        <v>10153</v>
      </c>
      <c r="Q997">
        <v>81</v>
      </c>
      <c r="R997">
        <v>89</v>
      </c>
    </row>
    <row r="998" spans="1:18" hidden="1" x14ac:dyDescent="0.25">
      <c r="A998">
        <v>1000</v>
      </c>
      <c r="B998" t="s">
        <v>4354</v>
      </c>
      <c r="C998" t="s">
        <v>1144</v>
      </c>
      <c r="D998" t="s">
        <v>47</v>
      </c>
      <c r="E998" t="s">
        <v>8640</v>
      </c>
      <c r="F998" t="str">
        <f>VLOOKUP(TRIM(SUBSTITUTE(E998,CHAR(160),CHAR(32))),Metadata!B$1:C$2632,2,FALSE)</f>
        <v>Proudhon, P.-J. (Pierre-Joseph), 1809-1865.</v>
      </c>
      <c r="G998" t="str">
        <f>VLOOKUP(TRIM(SUBSTITUTE(E998,CHAR(160),CHAR(32))),Metadata!B$1:D$2632,3,FALSE)</f>
        <v>Qu'est-ce que la propriété?</v>
      </c>
      <c r="H998">
        <f>VLOOKUP(TRIM(SUBSTITUTE(E998,CHAR(160),CHAR(32))),Metadata!B$1:E$2632,4,FALSE)</f>
        <v>1840</v>
      </c>
      <c r="I998" t="s">
        <v>450</v>
      </c>
      <c r="K998" t="str">
        <f>VLOOKUP(TRIM(SUBSTITUTE(E998,CHAR(160),CHAR(32))),Metadata!B$1:H$2632,7,FALSE)</f>
        <v>traite ou essai</v>
      </c>
      <c r="L998" t="s">
        <v>4402</v>
      </c>
      <c r="N998" t="str">
        <f>VLOOKUP(TRIM(SUBSTITUTE(E998,CHAR(160),CHAR(32))),Metadata!B$1:J$2632,9,FALSE)</f>
        <v>prose</v>
      </c>
      <c r="O998">
        <f>VLOOKUP(TRIM(SUBSTITUTE(E998,CHAR(160),CHAR(32))),Metadata!B$1:K$2632,10,FALSE)</f>
        <v>90059</v>
      </c>
      <c r="P998" s="4" t="s">
        <v>12397</v>
      </c>
      <c r="Q998">
        <v>108</v>
      </c>
      <c r="R998">
        <v>114</v>
      </c>
    </row>
    <row r="999" spans="1:18" hidden="1" x14ac:dyDescent="0.25">
      <c r="A999">
        <v>1001</v>
      </c>
      <c r="B999" t="s">
        <v>4354</v>
      </c>
      <c r="C999" t="s">
        <v>1144</v>
      </c>
      <c r="D999" t="s">
        <v>47</v>
      </c>
      <c r="E999" t="s">
        <v>8668</v>
      </c>
      <c r="F999" t="str">
        <f>VLOOKUP(TRIM(SUBSTITUTE(E999,CHAR(160),CHAR(32))),Metadata!B$1:C$2632,2,FALSE)</f>
        <v>Soulié, Frédéric, 1800-1847.</v>
      </c>
      <c r="G999" t="str">
        <f>VLOOKUP(TRIM(SUBSTITUTE(E999,CHAR(160),CHAR(32))),Metadata!B$1:D$2632,3,FALSE)</f>
        <v>Les mémoires du diable</v>
      </c>
      <c r="H999">
        <f>VLOOKUP(TRIM(SUBSTITUTE(E999,CHAR(160),CHAR(32))),Metadata!B$1:E$2632,4,FALSE)</f>
        <v>1837</v>
      </c>
      <c r="I999" t="s">
        <v>450</v>
      </c>
      <c r="K999" t="str">
        <f>VLOOKUP(TRIM(SUBSTITUTE(E999,CHAR(160),CHAR(32))),Metadata!B$1:H$2632,7,FALSE)</f>
        <v>roman</v>
      </c>
      <c r="L999" t="s">
        <v>4378</v>
      </c>
      <c r="N999" t="str">
        <f>VLOOKUP(TRIM(SUBSTITUTE(E999,CHAR(160),CHAR(32))),Metadata!B$1:J$2632,9,FALSE)</f>
        <v>prose</v>
      </c>
      <c r="O999">
        <f>VLOOKUP(TRIM(SUBSTITUTE(E999,CHAR(160),CHAR(32))),Metadata!B$1:K$2632,10,FALSE)</f>
        <v>112445</v>
      </c>
      <c r="P999" s="4" t="s">
        <v>12398</v>
      </c>
      <c r="Q999">
        <v>101</v>
      </c>
      <c r="R999">
        <v>108</v>
      </c>
    </row>
    <row r="1000" spans="1:18" hidden="1" x14ac:dyDescent="0.25">
      <c r="A1000">
        <v>1002</v>
      </c>
      <c r="B1000" t="s">
        <v>4354</v>
      </c>
      <c r="C1000" t="s">
        <v>1144</v>
      </c>
      <c r="D1000" t="s">
        <v>47</v>
      </c>
      <c r="E1000" t="s">
        <v>5824</v>
      </c>
      <c r="F1000" t="str">
        <f>VLOOKUP(TRIM(SUBSTITUTE(E1000,CHAR(160),CHAR(32))),Metadata!B$1:C$2632,2,FALSE)</f>
        <v>Say, Jean Baptiste, 1767-1832.</v>
      </c>
      <c r="G1000" t="str">
        <f>VLOOKUP(TRIM(SUBSTITUTE(E1000,CHAR(160),CHAR(32))),Metadata!B$1:D$2632,3,FALSE)</f>
        <v>Catéchisme d'économie politique</v>
      </c>
      <c r="H1000">
        <f>VLOOKUP(TRIM(SUBSTITUTE(E1000,CHAR(160),CHAR(32))),Metadata!B$1:E$2632,4,FALSE)</f>
        <v>1815</v>
      </c>
      <c r="I1000" t="s">
        <v>450</v>
      </c>
      <c r="K1000" t="str">
        <f>VLOOKUP(TRIM(SUBSTITUTE(E1000,CHAR(160),CHAR(32))),Metadata!B$1:H$2632,7,FALSE)</f>
        <v>traite</v>
      </c>
      <c r="L1000" t="s">
        <v>4417</v>
      </c>
      <c r="N1000" t="str">
        <f>VLOOKUP(TRIM(SUBSTITUTE(E1000,CHAR(160),CHAR(32))),Metadata!B$1:J$2632,9,FALSE)</f>
        <v/>
      </c>
      <c r="O1000">
        <f>VLOOKUP(TRIM(SUBSTITUTE(E1000,CHAR(160),CHAR(32))),Metadata!B$1:K$2632,10,FALSE)</f>
        <v>49966</v>
      </c>
      <c r="P1000" s="4" t="s">
        <v>10154</v>
      </c>
      <c r="Q1000">
        <v>208</v>
      </c>
      <c r="R1000">
        <v>215</v>
      </c>
    </row>
    <row r="1001" spans="1:18" hidden="1" x14ac:dyDescent="0.25">
      <c r="A1001">
        <v>1003</v>
      </c>
      <c r="B1001" t="s">
        <v>4354</v>
      </c>
      <c r="C1001" t="s">
        <v>1144</v>
      </c>
      <c r="D1001" t="s">
        <v>47</v>
      </c>
      <c r="E1001" t="s">
        <v>8980</v>
      </c>
      <c r="F1001" t="str">
        <f>VLOOKUP(TRIM(SUBSTITUTE(E1001,CHAR(160),CHAR(32))),Metadata!B$1:C$2632,2,FALSE)</f>
        <v>Proust, Marcel, 1871-1922.</v>
      </c>
      <c r="G1001" t="str">
        <f>VLOOKUP(TRIM(SUBSTITUTE(E1001,CHAR(160),CHAR(32))),Metadata!B$1:D$2632,3,FALSE)</f>
        <v>La prisonnière</v>
      </c>
      <c r="H1001">
        <f>VLOOKUP(TRIM(SUBSTITUTE(E1001,CHAR(160),CHAR(32))),Metadata!B$1:E$2632,4,FALSE)</f>
        <v>1922</v>
      </c>
      <c r="I1001" t="s">
        <v>534</v>
      </c>
      <c r="K1001" t="str">
        <f>VLOOKUP(TRIM(SUBSTITUTE(E1001,CHAR(160),CHAR(32))),Metadata!B$1:H$2632,7,FALSE)</f>
        <v>roman</v>
      </c>
      <c r="L1001" t="s">
        <v>4378</v>
      </c>
      <c r="N1001" t="str">
        <f>VLOOKUP(TRIM(SUBSTITUTE(E1001,CHAR(160),CHAR(32))),Metadata!B$1:J$2632,9,FALSE)</f>
        <v>prose</v>
      </c>
      <c r="O1001">
        <f>VLOOKUP(TRIM(SUBSTITUTE(E1001,CHAR(160),CHAR(32))),Metadata!B$1:K$2632,10,FALSE)</f>
        <v>170309</v>
      </c>
      <c r="P1001" s="4" t="s">
        <v>10155</v>
      </c>
      <c r="Q1001">
        <v>146</v>
      </c>
      <c r="R1001">
        <v>153</v>
      </c>
    </row>
    <row r="1002" spans="1:18" hidden="1" x14ac:dyDescent="0.25">
      <c r="A1002">
        <v>1004</v>
      </c>
      <c r="B1002" t="s">
        <v>4354</v>
      </c>
      <c r="C1002" t="s">
        <v>1144</v>
      </c>
      <c r="D1002" t="s">
        <v>47</v>
      </c>
      <c r="E1002" t="s">
        <v>8896</v>
      </c>
      <c r="F1002" t="str">
        <f>VLOOKUP(TRIM(SUBSTITUTE(E1002,CHAR(160),CHAR(32))),Metadata!B$1:C$2632,2,FALSE)</f>
        <v>Gracq, Julien, 1910-2007.</v>
      </c>
      <c r="G1002" t="str">
        <f>VLOOKUP(TRIM(SUBSTITUTE(E1002,CHAR(160),CHAR(32))),Metadata!B$1:D$2632,3,FALSE)</f>
        <v>Un beau ténébreux</v>
      </c>
      <c r="H1002">
        <f>VLOOKUP(TRIM(SUBSTITUTE(E1002,CHAR(160),CHAR(32))),Metadata!B$1:E$2632,4,FALSE)</f>
        <v>1945</v>
      </c>
      <c r="I1002" t="s">
        <v>534</v>
      </c>
      <c r="K1002" t="str">
        <f>VLOOKUP(TRIM(SUBSTITUTE(E1002,CHAR(160),CHAR(32))),Metadata!B$1:H$2632,7,FALSE)</f>
        <v>roman</v>
      </c>
      <c r="L1002" t="s">
        <v>4378</v>
      </c>
      <c r="N1002" t="str">
        <f>VLOOKUP(TRIM(SUBSTITUTE(E1002,CHAR(160),CHAR(32))),Metadata!B$1:J$2632,9,FALSE)</f>
        <v>prose</v>
      </c>
      <c r="O1002">
        <f>VLOOKUP(TRIM(SUBSTITUTE(E1002,CHAR(160),CHAR(32))),Metadata!B$1:K$2632,10,FALSE)</f>
        <v>62115</v>
      </c>
      <c r="P1002" s="4" t="s">
        <v>10156</v>
      </c>
      <c r="Q1002">
        <v>108</v>
      </c>
      <c r="R1002">
        <v>115</v>
      </c>
    </row>
    <row r="1003" spans="1:18" hidden="1" x14ac:dyDescent="0.25">
      <c r="A1003">
        <v>1005</v>
      </c>
      <c r="B1003" t="s">
        <v>4354</v>
      </c>
      <c r="C1003" t="s">
        <v>1144</v>
      </c>
      <c r="D1003" t="s">
        <v>47</v>
      </c>
      <c r="E1003" t="s">
        <v>8762</v>
      </c>
      <c r="F1003" t="str">
        <f>VLOOKUP(TRIM(SUBSTITUTE(E1003,CHAR(160),CHAR(32))),Metadata!B$1:C$2632,2,FALSE)</f>
        <v>Barrès, Maurice, 1862-1923.</v>
      </c>
      <c r="G1003" t="str">
        <f>VLOOKUP(TRIM(SUBSTITUTE(E1003,CHAR(160),CHAR(32))),Metadata!B$1:D$2632,3,FALSE)</f>
        <v>Mes cahiers, T. 13 1920-1922</v>
      </c>
      <c r="H1003">
        <f>VLOOKUP(TRIM(SUBSTITUTE(E1003,CHAR(160),CHAR(32))),Metadata!B$1:E$2632,4,FALSE)</f>
        <v>1922</v>
      </c>
      <c r="I1003" t="s">
        <v>534</v>
      </c>
      <c r="K1003" t="str">
        <f>VLOOKUP(TRIM(SUBSTITUTE(E1003,CHAR(160),CHAR(32))),Metadata!B$1:H$2632,7,FALSE)</f>
        <v>memoires</v>
      </c>
      <c r="L1003" t="s">
        <v>4481</v>
      </c>
      <c r="N1003" t="str">
        <f>VLOOKUP(TRIM(SUBSTITUTE(E1003,CHAR(160),CHAR(32))),Metadata!B$1:J$2632,9,FALSE)</f>
        <v>prose</v>
      </c>
      <c r="O1003">
        <f>VLOOKUP(TRIM(SUBSTITUTE(E1003,CHAR(160),CHAR(32))),Metadata!B$1:K$2632,10,FALSE)</f>
        <v>49421</v>
      </c>
      <c r="P1003" s="14" t="s">
        <v>10157</v>
      </c>
      <c r="Q1003">
        <v>5</v>
      </c>
      <c r="R1003">
        <v>11</v>
      </c>
    </row>
    <row r="1004" spans="1:18" hidden="1" x14ac:dyDescent="0.25">
      <c r="A1004">
        <v>1006</v>
      </c>
      <c r="B1004" t="s">
        <v>4354</v>
      </c>
      <c r="C1004" t="s">
        <v>1144</v>
      </c>
      <c r="D1004" t="s">
        <v>47</v>
      </c>
      <c r="E1004" t="s">
        <v>8478</v>
      </c>
      <c r="F1004" t="str">
        <f>VLOOKUP(TRIM(SUBSTITUTE(E1004,CHAR(160),CHAR(32))),Metadata!B$1:C$2632,2,FALSE)</f>
        <v>Delécluze, E. J. (Etienne Jean), 1781-1863.</v>
      </c>
      <c r="G1004" t="str">
        <f>VLOOKUP(TRIM(SUBSTITUTE(E1004,CHAR(160),CHAR(32))),Metadata!B$1:D$2632,3,FALSE)</f>
        <v>Journal</v>
      </c>
      <c r="H1004">
        <f>VLOOKUP(TRIM(SUBSTITUTE(E1004,CHAR(160),CHAR(32))),Metadata!B$1:E$2632,4,FALSE)</f>
        <v>1828</v>
      </c>
      <c r="I1004" t="s">
        <v>534</v>
      </c>
      <c r="K1004" t="str">
        <f>VLOOKUP(TRIM(SUBSTITUTE(E1004,CHAR(160),CHAR(32))),Metadata!B$1:H$2632,7,FALSE)</f>
        <v>memoires</v>
      </c>
      <c r="L1004" t="s">
        <v>4481</v>
      </c>
      <c r="N1004" t="str">
        <f>VLOOKUP(TRIM(SUBSTITUTE(E1004,CHAR(160),CHAR(32))),Metadata!B$1:J$2632,9,FALSE)</f>
        <v>prose</v>
      </c>
      <c r="O1004">
        <f>VLOOKUP(TRIM(SUBSTITUTE(E1004,CHAR(160),CHAR(32))),Metadata!B$1:K$2632,10,FALSE)</f>
        <v>171446</v>
      </c>
      <c r="P1004" s="4" t="s">
        <v>10158</v>
      </c>
      <c r="Q1004">
        <v>27</v>
      </c>
      <c r="R1004">
        <v>34</v>
      </c>
    </row>
    <row r="1005" spans="1:18" hidden="1" x14ac:dyDescent="0.25">
      <c r="A1005">
        <v>1007</v>
      </c>
      <c r="B1005" t="s">
        <v>4354</v>
      </c>
      <c r="C1005" t="s">
        <v>1144</v>
      </c>
      <c r="D1005" t="s">
        <v>47</v>
      </c>
      <c r="E1005" t="s">
        <v>8957</v>
      </c>
      <c r="F1005" t="str">
        <f>VLOOKUP(TRIM(SUBSTITUTE(E1005,CHAR(160),CHAR(32))),Metadata!B$1:C$2632,2,FALSE)</f>
        <v>Morand, Paul, 1888-1976.</v>
      </c>
      <c r="G1005" t="str">
        <f>VLOOKUP(TRIM(SUBSTITUTE(E1005,CHAR(160),CHAR(32))),Metadata!B$1:D$2632,3,FALSE)</f>
        <v>New York</v>
      </c>
      <c r="H1005">
        <f>VLOOKUP(TRIM(SUBSTITUTE(E1005,CHAR(160),CHAR(32))),Metadata!B$1:E$2632,4,FALSE)</f>
        <v>1930</v>
      </c>
      <c r="I1005" t="s">
        <v>534</v>
      </c>
      <c r="K1005" t="str">
        <f>VLOOKUP(TRIM(SUBSTITUTE(E1005,CHAR(160),CHAR(32))),Metadata!B$1:H$2632,7,FALSE)</f>
        <v>traite ou essai</v>
      </c>
      <c r="L1005" t="s">
        <v>4402</v>
      </c>
      <c r="N1005" t="str">
        <f>VLOOKUP(TRIM(SUBSTITUTE(E1005,CHAR(160),CHAR(32))),Metadata!B$1:J$2632,9,FALSE)</f>
        <v>prose</v>
      </c>
      <c r="O1005">
        <f>VLOOKUP(TRIM(SUBSTITUTE(E1005,CHAR(160),CHAR(32))),Metadata!B$1:K$2632,10,FALSE)</f>
        <v>57305</v>
      </c>
      <c r="P1005" s="4" t="s">
        <v>10159</v>
      </c>
      <c r="Q1005">
        <v>15</v>
      </c>
      <c r="R1005">
        <v>22</v>
      </c>
    </row>
    <row r="1006" spans="1:18" hidden="1" x14ac:dyDescent="0.25">
      <c r="A1006">
        <v>1008</v>
      </c>
      <c r="B1006" t="s">
        <v>4354</v>
      </c>
      <c r="C1006" t="s">
        <v>1144</v>
      </c>
      <c r="D1006" t="s">
        <v>47</v>
      </c>
      <c r="E1006" t="s">
        <v>8478</v>
      </c>
      <c r="F1006" t="str">
        <f>VLOOKUP(TRIM(SUBSTITUTE(E1006,CHAR(160),CHAR(32))),Metadata!B$1:C$2632,2,FALSE)</f>
        <v>Delécluze, E. J. (Etienne Jean), 1781-1863.</v>
      </c>
      <c r="G1006" t="str">
        <f>VLOOKUP(TRIM(SUBSTITUTE(E1006,CHAR(160),CHAR(32))),Metadata!B$1:D$2632,3,FALSE)</f>
        <v>Journal</v>
      </c>
      <c r="H1006">
        <f>VLOOKUP(TRIM(SUBSTITUTE(E1006,CHAR(160),CHAR(32))),Metadata!B$1:E$2632,4,FALSE)</f>
        <v>1828</v>
      </c>
      <c r="I1006" t="s">
        <v>534</v>
      </c>
      <c r="K1006" t="str">
        <f>VLOOKUP(TRIM(SUBSTITUTE(E1006,CHAR(160),CHAR(32))),Metadata!B$1:H$2632,7,FALSE)</f>
        <v>memoires</v>
      </c>
      <c r="L1006" t="s">
        <v>4481</v>
      </c>
      <c r="N1006" t="str">
        <f>VLOOKUP(TRIM(SUBSTITUTE(E1006,CHAR(160),CHAR(32))),Metadata!B$1:J$2632,9,FALSE)</f>
        <v>prose</v>
      </c>
      <c r="O1006">
        <f>VLOOKUP(TRIM(SUBSTITUTE(E1006,CHAR(160),CHAR(32))),Metadata!B$1:K$2632,10,FALSE)</f>
        <v>171446</v>
      </c>
      <c r="P1006" s="4" t="s">
        <v>10160</v>
      </c>
      <c r="Q1006">
        <v>76</v>
      </c>
      <c r="R1006">
        <v>82</v>
      </c>
    </row>
    <row r="1007" spans="1:18" hidden="1" x14ac:dyDescent="0.25">
      <c r="A1007">
        <v>1009</v>
      </c>
      <c r="B1007" t="s">
        <v>4354</v>
      </c>
      <c r="C1007" t="s">
        <v>1144</v>
      </c>
      <c r="D1007" t="s">
        <v>47</v>
      </c>
      <c r="E1007" t="s">
        <v>8932</v>
      </c>
      <c r="F1007" t="str">
        <f>VLOOKUP(TRIM(SUBSTITUTE(E1007,CHAR(160),CHAR(32))),Metadata!B$1:C$2632,2,FALSE)</f>
        <v>Martin Du Gard, Roger, 1881-1958.</v>
      </c>
      <c r="G1007" t="str">
        <f>VLOOKUP(TRIM(SUBSTITUTE(E1007,CHAR(160),CHAR(32))),Metadata!B$1:D$2632,3,FALSE)</f>
        <v>Les Thibault. Eté 1914</v>
      </c>
      <c r="H1007">
        <f>VLOOKUP(TRIM(SUBSTITUTE(E1007,CHAR(160),CHAR(32))),Metadata!B$1:E$2632,4,FALSE)</f>
        <v>1936</v>
      </c>
      <c r="I1007" t="s">
        <v>534</v>
      </c>
      <c r="K1007" t="str">
        <f>VLOOKUP(TRIM(SUBSTITUTE(E1007,CHAR(160),CHAR(32))),Metadata!B$1:H$2632,7,FALSE)</f>
        <v>roman</v>
      </c>
      <c r="L1007" t="s">
        <v>4378</v>
      </c>
      <c r="N1007" t="str">
        <f>VLOOKUP(TRIM(SUBSTITUTE(E1007,CHAR(160),CHAR(32))),Metadata!B$1:J$2632,9,FALSE)</f>
        <v>prose</v>
      </c>
      <c r="O1007">
        <f>VLOOKUP(TRIM(SUBSTITUTE(E1007,CHAR(160),CHAR(32))),Metadata!B$1:K$2632,10,FALSE)</f>
        <v>270617</v>
      </c>
      <c r="P1007" s="4" t="s">
        <v>12399</v>
      </c>
      <c r="Q1007">
        <v>91</v>
      </c>
      <c r="R1007">
        <v>98</v>
      </c>
    </row>
    <row r="1008" spans="1:18" hidden="1" x14ac:dyDescent="0.25">
      <c r="A1008">
        <v>1010</v>
      </c>
      <c r="B1008" t="s">
        <v>4354</v>
      </c>
      <c r="C1008" t="s">
        <v>1144</v>
      </c>
      <c r="D1008" t="s">
        <v>47</v>
      </c>
      <c r="E1008" t="s">
        <v>8942</v>
      </c>
      <c r="F1008" t="str">
        <f>VLOOKUP(TRIM(SUBSTITUTE(E1008,CHAR(160),CHAR(32))),Metadata!B$1:C$2632,2,FALSE)</f>
        <v>Maurois, André, 1885-1967.</v>
      </c>
      <c r="G1008" t="str">
        <f>VLOOKUP(TRIM(SUBSTITUTE(E1008,CHAR(160),CHAR(32))),Metadata!B$1:D$2632,3,FALSE)</f>
        <v>La Vie de Disraëli</v>
      </c>
      <c r="H1008">
        <f>VLOOKUP(TRIM(SUBSTITUTE(E1008,CHAR(160),CHAR(32))),Metadata!B$1:E$2632,4,FALSE)</f>
        <v>1927</v>
      </c>
      <c r="I1008" t="s">
        <v>534</v>
      </c>
      <c r="K1008" t="str">
        <f>VLOOKUP(TRIM(SUBSTITUTE(E1008,CHAR(160),CHAR(32))),Metadata!B$1:H$2632,7,FALSE)</f>
        <v>roman</v>
      </c>
      <c r="L1008" t="s">
        <v>4378</v>
      </c>
      <c r="N1008" t="str">
        <f>VLOOKUP(TRIM(SUBSTITUTE(E1008,CHAR(160),CHAR(32))),Metadata!B$1:J$2632,9,FALSE)</f>
        <v>prose</v>
      </c>
      <c r="O1008">
        <f>VLOOKUP(TRIM(SUBSTITUTE(E1008,CHAR(160),CHAR(32))),Metadata!B$1:K$2632,10,FALSE)</f>
        <v>82540</v>
      </c>
      <c r="P1008" s="4" t="s">
        <v>10161</v>
      </c>
      <c r="Q1008">
        <v>172</v>
      </c>
      <c r="R1008">
        <v>178</v>
      </c>
    </row>
    <row r="1009" spans="1:18" hidden="1" x14ac:dyDescent="0.25">
      <c r="A1009">
        <v>1011</v>
      </c>
      <c r="B1009" t="s">
        <v>4354</v>
      </c>
      <c r="C1009" t="s">
        <v>1144</v>
      </c>
      <c r="D1009" t="s">
        <v>47</v>
      </c>
      <c r="E1009" t="s">
        <v>8990</v>
      </c>
      <c r="F1009" t="str">
        <f>VLOOKUP(TRIM(SUBSTITUTE(E1009,CHAR(160),CHAR(32))),Metadata!B$1:C$2632,2,FALSE)</f>
        <v>Rivière, Jacques, 1886-1925.</v>
      </c>
      <c r="G1009" t="str">
        <f>VLOOKUP(TRIM(SUBSTITUTE(E1009,CHAR(160),CHAR(32))),Metadata!B$1:D$2632,3,FALSE)</f>
        <v>Correspondance avec J. Rivière</v>
      </c>
      <c r="H1009">
        <f>VLOOKUP(TRIM(SUBSTITUTE(E1009,CHAR(160),CHAR(32))),Metadata!B$1:E$2632,4,FALSE)</f>
        <v>1914</v>
      </c>
      <c r="I1009" t="s">
        <v>534</v>
      </c>
      <c r="K1009" t="str">
        <f>VLOOKUP(TRIM(SUBSTITUTE(E1009,CHAR(160),CHAR(32))),Metadata!B$1:H$2632,7,FALSE)</f>
        <v>correspondance</v>
      </c>
      <c r="L1009" t="s">
        <v>4542</v>
      </c>
      <c r="N1009" t="str">
        <f>VLOOKUP(TRIM(SUBSTITUTE(E1009,CHAR(160),CHAR(32))),Metadata!B$1:J$2632,9,FALSE)</f>
        <v>prose</v>
      </c>
      <c r="O1009">
        <f>VLOOKUP(TRIM(SUBSTITUTE(E1009,CHAR(160),CHAR(32))),Metadata!B$1:K$2632,10,FALSE)</f>
        <v>357600</v>
      </c>
      <c r="P1009" s="4" t="s">
        <v>10162</v>
      </c>
      <c r="Q1009">
        <v>20</v>
      </c>
      <c r="R1009">
        <v>27</v>
      </c>
    </row>
    <row r="1010" spans="1:18" hidden="1" x14ac:dyDescent="0.25">
      <c r="A1010">
        <v>1012</v>
      </c>
      <c r="B1010" t="s">
        <v>4354</v>
      </c>
      <c r="C1010" t="s">
        <v>1144</v>
      </c>
      <c r="D1010" t="s">
        <v>47</v>
      </c>
      <c r="E1010" t="s">
        <v>9005</v>
      </c>
      <c r="F1010" t="str">
        <f>VLOOKUP(TRIM(SUBSTITUTE(E1010,CHAR(160),CHAR(32))),Metadata!B$1:C$2632,2,FALSE)</f>
        <v>Roy, Gabrielle, 1909-</v>
      </c>
      <c r="G1010" t="str">
        <f>VLOOKUP(TRIM(SUBSTITUTE(E1010,CHAR(160),CHAR(32))),Metadata!B$1:D$2632,3,FALSE)</f>
        <v>Bonheur d'occasion: roman</v>
      </c>
      <c r="H1010">
        <f>VLOOKUP(TRIM(SUBSTITUTE(E1010,CHAR(160),CHAR(32))),Metadata!B$1:E$2632,4,FALSE)</f>
        <v>1945</v>
      </c>
      <c r="I1010" t="s">
        <v>534</v>
      </c>
      <c r="K1010" t="str">
        <f>VLOOKUP(TRIM(SUBSTITUTE(E1010,CHAR(160),CHAR(32))),Metadata!B$1:H$2632,7,FALSE)</f>
        <v>roman</v>
      </c>
      <c r="L1010" t="s">
        <v>4378</v>
      </c>
      <c r="N1010" t="str">
        <f>VLOOKUP(TRIM(SUBSTITUTE(E1010,CHAR(160),CHAR(32))),Metadata!B$1:J$2632,9,FALSE)</f>
        <v>prose</v>
      </c>
      <c r="O1010">
        <f>VLOOKUP(TRIM(SUBSTITUTE(E1010,CHAR(160),CHAR(32))),Metadata!B$1:K$2632,10,FALSE)</f>
        <v>135459</v>
      </c>
      <c r="P1010" s="4" t="s">
        <v>10163</v>
      </c>
      <c r="Q1010">
        <v>198</v>
      </c>
      <c r="R1010">
        <v>205</v>
      </c>
    </row>
    <row r="1011" spans="1:18" hidden="1" x14ac:dyDescent="0.25">
      <c r="A1011">
        <v>1013</v>
      </c>
      <c r="B1011" t="s">
        <v>4354</v>
      </c>
      <c r="C1011" t="s">
        <v>1144</v>
      </c>
      <c r="D1011" t="s">
        <v>47</v>
      </c>
      <c r="E1011" t="s">
        <v>8855</v>
      </c>
      <c r="F1011" t="str">
        <f>VLOOKUP(TRIM(SUBSTITUTE(E1011,CHAR(160),CHAR(32))),Metadata!B$1:C$2632,2,FALSE)</f>
        <v>Feydeau, Georges, 1862-1921.</v>
      </c>
      <c r="G1011" t="str">
        <f>VLOOKUP(TRIM(SUBSTITUTE(E1011,CHAR(160),CHAR(32))),Metadata!B$1:D$2632,3,FALSE)</f>
        <v>Cent millions qui tombent</v>
      </c>
      <c r="H1011">
        <f>VLOOKUP(TRIM(SUBSTITUTE(E1011,CHAR(160),CHAR(32))),Metadata!B$1:E$2632,4,FALSE)</f>
        <v>1911</v>
      </c>
      <c r="I1011" t="s">
        <v>534</v>
      </c>
      <c r="K1011" t="str">
        <f>VLOOKUP(TRIM(SUBSTITUTE(E1011,CHAR(160),CHAR(32))),Metadata!B$1:H$2632,7,FALSE)</f>
        <v>theatre</v>
      </c>
      <c r="L1011" t="s">
        <v>4472</v>
      </c>
      <c r="N1011" t="str">
        <f>VLOOKUP(TRIM(SUBSTITUTE(E1011,CHAR(160),CHAR(32))),Metadata!B$1:J$2632,9,FALSE)</f>
        <v/>
      </c>
      <c r="O1011">
        <f>VLOOKUP(TRIM(SUBSTITUTE(E1011,CHAR(160),CHAR(32))),Metadata!B$1:K$2632,10,FALSE)</f>
        <v>22608</v>
      </c>
      <c r="P1011" s="8" t="s">
        <v>12400</v>
      </c>
      <c r="Q1011">
        <v>16</v>
      </c>
      <c r="R1011">
        <v>22</v>
      </c>
    </row>
    <row r="1012" spans="1:18" hidden="1" x14ac:dyDescent="0.25">
      <c r="A1012">
        <v>1014</v>
      </c>
      <c r="B1012" t="s">
        <v>4354</v>
      </c>
      <c r="C1012" t="s">
        <v>1144</v>
      </c>
      <c r="D1012" t="s">
        <v>47</v>
      </c>
      <c r="E1012" t="s">
        <v>8944</v>
      </c>
      <c r="F1012" t="str">
        <f>VLOOKUP(TRIM(SUBSTITUTE(E1012,CHAR(160),CHAR(32))),Metadata!B$1:C$2632,2,FALSE)</f>
        <v>Meersch, Maxence van der, 1907-1951.</v>
      </c>
      <c r="G1012" t="str">
        <f>VLOOKUP(TRIM(SUBSTITUTE(E1012,CHAR(160),CHAR(32))),Metadata!B$1:D$2632,3,FALSE)</f>
        <v>Invasion 14: roman / Maxence van der Meersch.</v>
      </c>
      <c r="H1012">
        <f>VLOOKUP(TRIM(SUBSTITUTE(E1012,CHAR(160),CHAR(32))),Metadata!B$1:E$2632,4,FALSE)</f>
        <v>1935</v>
      </c>
      <c r="I1012" t="s">
        <v>534</v>
      </c>
      <c r="K1012" t="str">
        <f>VLOOKUP(TRIM(SUBSTITUTE(E1012,CHAR(160),CHAR(32))),Metadata!B$1:H$2632,7,FALSE)</f>
        <v>roman</v>
      </c>
      <c r="L1012" t="s">
        <v>4378</v>
      </c>
      <c r="N1012" t="str">
        <f>VLOOKUP(TRIM(SUBSTITUTE(E1012,CHAR(160),CHAR(32))),Metadata!B$1:J$2632,9,FALSE)</f>
        <v>prose</v>
      </c>
      <c r="O1012">
        <f>VLOOKUP(TRIM(SUBSTITUTE(E1012,CHAR(160),CHAR(32))),Metadata!B$1:K$2632,10,FALSE)</f>
        <v>176328</v>
      </c>
      <c r="P1012" s="4" t="s">
        <v>12401</v>
      </c>
      <c r="Q1012">
        <v>17</v>
      </c>
      <c r="R1012">
        <v>24</v>
      </c>
    </row>
    <row r="1013" spans="1:18" hidden="1" x14ac:dyDescent="0.25">
      <c r="A1013">
        <v>1015</v>
      </c>
      <c r="B1013" t="s">
        <v>4354</v>
      </c>
      <c r="C1013" t="s">
        <v>1144</v>
      </c>
      <c r="D1013" t="s">
        <v>47</v>
      </c>
      <c r="E1013" t="s">
        <v>8949</v>
      </c>
      <c r="F1013" t="str">
        <f>VLOOKUP(TRIM(SUBSTITUTE(E1013,CHAR(160),CHAR(32))),Metadata!B$1:C$2632,2,FALSE)</f>
        <v>Mirbeau, Octave, 1850-1917.</v>
      </c>
      <c r="G1013" t="str">
        <f>VLOOKUP(TRIM(SUBSTITUTE(E1013,CHAR(160),CHAR(32))),Metadata!B$1:D$2632,3,FALSE)</f>
        <v>Le journal d'une femme de chambre</v>
      </c>
      <c r="H1013">
        <f>VLOOKUP(TRIM(SUBSTITUTE(E1013,CHAR(160),CHAR(32))),Metadata!B$1:E$2632,4,FALSE)</f>
        <v>1900</v>
      </c>
      <c r="I1013" t="s">
        <v>534</v>
      </c>
      <c r="K1013" t="str">
        <f>VLOOKUP(TRIM(SUBSTITUTE(E1013,CHAR(160),CHAR(32))),Metadata!B$1:H$2632,7,FALSE)</f>
        <v>roman</v>
      </c>
      <c r="L1013" t="s">
        <v>4378</v>
      </c>
      <c r="N1013" t="str">
        <f>VLOOKUP(TRIM(SUBSTITUTE(E1013,CHAR(160),CHAR(32))),Metadata!B$1:J$2632,9,FALSE)</f>
        <v>prose</v>
      </c>
      <c r="O1013">
        <f>VLOOKUP(TRIM(SUBSTITUTE(E1013,CHAR(160),CHAR(32))),Metadata!B$1:K$2632,10,FALSE)</f>
        <v>116998</v>
      </c>
      <c r="P1013" s="4" t="s">
        <v>10164</v>
      </c>
      <c r="Q1013">
        <v>64</v>
      </c>
      <c r="R1013">
        <v>72</v>
      </c>
    </row>
    <row r="1014" spans="1:18" hidden="1" x14ac:dyDescent="0.25">
      <c r="A1014">
        <v>1016</v>
      </c>
      <c r="B1014" t="s">
        <v>4354</v>
      </c>
      <c r="C1014" t="s">
        <v>1144</v>
      </c>
      <c r="D1014" t="s">
        <v>47</v>
      </c>
      <c r="E1014" t="s">
        <v>8806</v>
      </c>
      <c r="F1014" t="str">
        <f>VLOOKUP(TRIM(SUBSTITUTE(E1014,CHAR(160),CHAR(32))),Metadata!B$1:C$2632,2,FALSE)</f>
        <v>Camus, Albert, 1913-1960.</v>
      </c>
      <c r="G1014" t="str">
        <f>VLOOKUP(TRIM(SUBSTITUTE(E1014,CHAR(160),CHAR(32))),Metadata!B$1:D$2632,3,FALSE)</f>
        <v>La peste</v>
      </c>
      <c r="H1014">
        <f>VLOOKUP(TRIM(SUBSTITUTE(E1014,CHAR(160),CHAR(32))),Metadata!B$1:E$2632,4,FALSE)</f>
        <v>1947</v>
      </c>
      <c r="I1014" t="s">
        <v>534</v>
      </c>
      <c r="K1014" t="str">
        <f>VLOOKUP(TRIM(SUBSTITUTE(E1014,CHAR(160),CHAR(32))),Metadata!B$1:H$2632,7,FALSE)</f>
        <v>roman</v>
      </c>
      <c r="L1014" t="s">
        <v>4378</v>
      </c>
      <c r="N1014" t="str">
        <f>VLOOKUP(TRIM(SUBSTITUTE(E1014,CHAR(160),CHAR(32))),Metadata!B$1:J$2632,9,FALSE)</f>
        <v>prose</v>
      </c>
      <c r="O1014">
        <f>VLOOKUP(TRIM(SUBSTITUTE(E1014,CHAR(160),CHAR(32))),Metadata!B$1:K$2632,10,FALSE)</f>
        <v>88106</v>
      </c>
      <c r="P1014" s="4" t="s">
        <v>12402</v>
      </c>
      <c r="Q1014">
        <v>109</v>
      </c>
      <c r="R1014">
        <v>119</v>
      </c>
    </row>
    <row r="1015" spans="1:18" hidden="1" x14ac:dyDescent="0.25">
      <c r="A1015">
        <v>1017</v>
      </c>
      <c r="B1015" t="s">
        <v>4354</v>
      </c>
      <c r="C1015" t="s">
        <v>1144</v>
      </c>
      <c r="D1015" t="s">
        <v>47</v>
      </c>
      <c r="E1015" t="s">
        <v>7484</v>
      </c>
      <c r="F1015" t="str">
        <f>VLOOKUP(TRIM(SUBSTITUTE(E1015,CHAR(160),CHAR(32))),Metadata!B$1:C$2632,2,FALSE)</f>
        <v>Hazard, Paul, 1878-1944.</v>
      </c>
      <c r="G1015" t="str">
        <f>VLOOKUP(TRIM(SUBSTITUTE(E1015,CHAR(160),CHAR(32))),Metadata!B$1:D$2632,3,FALSE)</f>
        <v>La crise de la conscience européenne</v>
      </c>
      <c r="H1015">
        <f>VLOOKUP(TRIM(SUBSTITUTE(E1015,CHAR(160),CHAR(32))),Metadata!B$1:E$2632,4,FALSE)</f>
        <v>1935</v>
      </c>
      <c r="I1015" t="s">
        <v>534</v>
      </c>
      <c r="K1015" t="str">
        <f>VLOOKUP(TRIM(SUBSTITUTE(E1015,CHAR(160),CHAR(32))),Metadata!B$1:H$2632,7,FALSE)</f>
        <v>traite</v>
      </c>
      <c r="L1015" t="s">
        <v>4417</v>
      </c>
      <c r="N1015" t="str">
        <f>VLOOKUP(TRIM(SUBSTITUTE(E1015,CHAR(160),CHAR(32))),Metadata!B$1:J$2632,9,FALSE)</f>
        <v/>
      </c>
      <c r="O1015">
        <f>VLOOKUP(TRIM(SUBSTITUTE(E1015,CHAR(160),CHAR(32))),Metadata!B$1:K$2632,10,FALSE)</f>
        <v>179542</v>
      </c>
      <c r="P1015" s="4" t="s">
        <v>10165</v>
      </c>
      <c r="Q1015">
        <v>181</v>
      </c>
      <c r="R1015">
        <v>189</v>
      </c>
    </row>
    <row r="1016" spans="1:18" hidden="1" x14ac:dyDescent="0.25">
      <c r="A1016">
        <v>1018</v>
      </c>
      <c r="B1016" t="s">
        <v>4354</v>
      </c>
      <c r="C1016" t="s">
        <v>1144</v>
      </c>
      <c r="D1016" t="s">
        <v>47</v>
      </c>
      <c r="E1016" t="s">
        <v>8728</v>
      </c>
      <c r="F1016" t="str">
        <f>VLOOKUP(TRIM(SUBSTITUTE(E1016,CHAR(160),CHAR(32))),Metadata!B$1:C$2632,2,FALSE)</f>
        <v>Alain, 1868-1951.</v>
      </c>
      <c r="G1016" t="str">
        <f>VLOOKUP(TRIM(SUBSTITUTE(E1016,CHAR(160),CHAR(32))),Metadata!B$1:D$2632,3,FALSE)</f>
        <v>ÉLÉMENTS DE PHILOSOPHIE</v>
      </c>
      <c r="H1016">
        <f>VLOOKUP(TRIM(SUBSTITUTE(E1016,CHAR(160),CHAR(32))),Metadata!B$1:E$2632,4,FALSE)</f>
        <v>1916</v>
      </c>
      <c r="I1016" t="s">
        <v>534</v>
      </c>
      <c r="K1016" t="str">
        <f>VLOOKUP(TRIM(SUBSTITUTE(E1016,CHAR(160),CHAR(32))),Metadata!B$1:H$2632,7,FALSE)</f>
        <v>traite</v>
      </c>
      <c r="L1016" t="s">
        <v>4417</v>
      </c>
      <c r="N1016" t="str">
        <f>VLOOKUP(TRIM(SUBSTITUTE(E1016,CHAR(160),CHAR(32))),Metadata!B$1:J$2632,9,FALSE)</f>
        <v/>
      </c>
      <c r="O1016">
        <f>VLOOKUP(TRIM(SUBSTITUTE(E1016,CHAR(160),CHAR(32))),Metadata!B$1:K$2632,10,FALSE)</f>
        <v>110708</v>
      </c>
      <c r="P1016" s="4" t="s">
        <v>10166</v>
      </c>
      <c r="Q1016">
        <v>139</v>
      </c>
      <c r="R1016">
        <v>145</v>
      </c>
    </row>
    <row r="1017" spans="1:18" hidden="1" x14ac:dyDescent="0.25">
      <c r="A1017">
        <v>1019</v>
      </c>
      <c r="B1017" t="s">
        <v>4354</v>
      </c>
      <c r="C1017" t="s">
        <v>1144</v>
      </c>
      <c r="D1017" t="s">
        <v>47</v>
      </c>
      <c r="E1017" t="s">
        <v>8753</v>
      </c>
      <c r="F1017" t="str">
        <f>VLOOKUP(TRIM(SUBSTITUTE(E1017,CHAR(160),CHAR(32))),Metadata!B$1:C$2632,2,FALSE)</f>
        <v>Aymé, Marcel, 1902-1967.</v>
      </c>
      <c r="G1017" t="str">
        <f>VLOOKUP(TRIM(SUBSTITUTE(E1017,CHAR(160),CHAR(32))),Metadata!B$1:D$2632,3,FALSE)</f>
        <v>La jument verte</v>
      </c>
      <c r="H1017">
        <f>VLOOKUP(TRIM(SUBSTITUTE(E1017,CHAR(160),CHAR(32))),Metadata!B$1:E$2632,4,FALSE)</f>
        <v>1933</v>
      </c>
      <c r="I1017" t="s">
        <v>534</v>
      </c>
      <c r="K1017" t="str">
        <f>VLOOKUP(TRIM(SUBSTITUTE(E1017,CHAR(160),CHAR(32))),Metadata!B$1:H$2632,7,FALSE)</f>
        <v>roman</v>
      </c>
      <c r="L1017" t="s">
        <v>4378</v>
      </c>
      <c r="N1017" t="str">
        <f>VLOOKUP(TRIM(SUBSTITUTE(E1017,CHAR(160),CHAR(32))),Metadata!B$1:J$2632,9,FALSE)</f>
        <v>prose</v>
      </c>
      <c r="O1017">
        <f>VLOOKUP(TRIM(SUBSTITUTE(E1017,CHAR(160),CHAR(32))),Metadata!B$1:K$2632,10,FALSE)</f>
        <v>81126</v>
      </c>
      <c r="P1017" s="4" t="s">
        <v>10167</v>
      </c>
      <c r="Q1017">
        <v>37</v>
      </c>
      <c r="R1017">
        <v>45</v>
      </c>
    </row>
    <row r="1018" spans="1:18" hidden="1" x14ac:dyDescent="0.25">
      <c r="A1018">
        <v>1020</v>
      </c>
      <c r="B1018" t="s">
        <v>4354</v>
      </c>
      <c r="C1018" t="s">
        <v>1144</v>
      </c>
      <c r="D1018" t="s">
        <v>47</v>
      </c>
      <c r="E1018" t="s">
        <v>8948</v>
      </c>
      <c r="F1018" t="str">
        <f>VLOOKUP(TRIM(SUBSTITUTE(E1018,CHAR(160),CHAR(32))),Metadata!B$1:C$2632,2,FALSE)</f>
        <v>Miomandre, Francis de, 1880-1959.</v>
      </c>
      <c r="G1018" t="str">
        <f>VLOOKUP(TRIM(SUBSTITUTE(E1018,CHAR(160),CHAR(32))),Metadata!B$1:D$2632,3,FALSE)</f>
        <v>Écrit sur de l'eau</v>
      </c>
      <c r="H1018">
        <f>VLOOKUP(TRIM(SUBSTITUTE(E1018,CHAR(160),CHAR(32))),Metadata!B$1:E$2632,4,FALSE)</f>
        <v>1908</v>
      </c>
      <c r="I1018" t="s">
        <v>534</v>
      </c>
      <c r="K1018" t="str">
        <f>VLOOKUP(TRIM(SUBSTITUTE(E1018,CHAR(160),CHAR(32))),Metadata!B$1:H$2632,7,FALSE)</f>
        <v>melanges litteraires</v>
      </c>
      <c r="L1018" t="s">
        <v>4389</v>
      </c>
      <c r="N1018" t="str">
        <f>VLOOKUP(TRIM(SUBSTITUTE(E1018,CHAR(160),CHAR(32))),Metadata!B$1:J$2632,9,FALSE)</f>
        <v>prose</v>
      </c>
      <c r="O1018">
        <f>VLOOKUP(TRIM(SUBSTITUTE(E1018,CHAR(160),CHAR(32))),Metadata!B$1:K$2632,10,FALSE)</f>
        <v>49451</v>
      </c>
      <c r="P1018" s="4" t="s">
        <v>10168</v>
      </c>
      <c r="Q1018">
        <v>74</v>
      </c>
      <c r="R1018">
        <v>81</v>
      </c>
    </row>
    <row r="1019" spans="1:18" hidden="1" x14ac:dyDescent="0.25">
      <c r="A1019">
        <v>1021</v>
      </c>
      <c r="B1019" t="s">
        <v>4354</v>
      </c>
      <c r="C1019" t="s">
        <v>1144</v>
      </c>
      <c r="D1019" t="s">
        <v>47</v>
      </c>
      <c r="E1019" t="s">
        <v>8767</v>
      </c>
      <c r="F1019" t="str">
        <f>VLOOKUP(TRIM(SUBSTITUTE(E1019,CHAR(160),CHAR(32))),Metadata!B$1:C$2632,2,FALSE)</f>
        <v>Barrès, Maurice, 1862-1923.</v>
      </c>
      <c r="G1019" t="str">
        <f>VLOOKUP(TRIM(SUBSTITUTE(E1019,CHAR(160),CHAR(32))),Metadata!B$1:D$2632,3,FALSE)</f>
        <v>Mes cahiers, T. 9 1911-1912</v>
      </c>
      <c r="H1019">
        <f>VLOOKUP(TRIM(SUBSTITUTE(E1019,CHAR(160),CHAR(32))),Metadata!B$1:E$2632,4,FALSE)</f>
        <v>1912</v>
      </c>
      <c r="I1019" t="s">
        <v>534</v>
      </c>
      <c r="K1019" t="str">
        <f>VLOOKUP(TRIM(SUBSTITUTE(E1019,CHAR(160),CHAR(32))),Metadata!B$1:H$2632,7,FALSE)</f>
        <v>memoires</v>
      </c>
      <c r="L1019" t="s">
        <v>4481</v>
      </c>
      <c r="N1019" t="str">
        <f>VLOOKUP(TRIM(SUBSTITUTE(E1019,CHAR(160),CHAR(32))),Metadata!B$1:J$2632,9,FALSE)</f>
        <v>prose</v>
      </c>
      <c r="O1019">
        <f>VLOOKUP(TRIM(SUBSTITUTE(E1019,CHAR(160),CHAR(32))),Metadata!B$1:K$2632,10,FALSE)</f>
        <v>79112</v>
      </c>
      <c r="P1019" s="4" t="s">
        <v>10169</v>
      </c>
      <c r="Q1019">
        <v>38</v>
      </c>
      <c r="R1019">
        <v>45</v>
      </c>
    </row>
    <row r="1020" spans="1:18" hidden="1" x14ac:dyDescent="0.25">
      <c r="A1020">
        <v>1022</v>
      </c>
      <c r="B1020" t="s">
        <v>4354</v>
      </c>
      <c r="C1020" t="s">
        <v>1144</v>
      </c>
      <c r="D1020" t="s">
        <v>47</v>
      </c>
      <c r="E1020" t="s">
        <v>9016</v>
      </c>
      <c r="F1020" t="str">
        <f>VLOOKUP(TRIM(SUBSTITUTE(E1020,CHAR(160),CHAR(32))),Metadata!B$1:C$2632,2,FALSE)</f>
        <v>Vailland, Roger, 1907-1965.</v>
      </c>
      <c r="G1020" t="str">
        <f>VLOOKUP(TRIM(SUBSTITUTE(E1020,CHAR(160),CHAR(32))),Metadata!B$1:D$2632,3,FALSE)</f>
        <v>Drôle de jeu: roman</v>
      </c>
      <c r="H1020">
        <f>VLOOKUP(TRIM(SUBSTITUTE(E1020,CHAR(160),CHAR(32))),Metadata!B$1:E$2632,4,FALSE)</f>
        <v>1945</v>
      </c>
      <c r="I1020" t="s">
        <v>534</v>
      </c>
      <c r="K1020" t="str">
        <f>VLOOKUP(TRIM(SUBSTITUTE(E1020,CHAR(160),CHAR(32))),Metadata!B$1:H$2632,7,FALSE)</f>
        <v>roman</v>
      </c>
      <c r="L1020" t="s">
        <v>4378</v>
      </c>
      <c r="N1020" t="str">
        <f>VLOOKUP(TRIM(SUBSTITUTE(E1020,CHAR(160),CHAR(32))),Metadata!B$1:J$2632,9,FALSE)</f>
        <v>prose</v>
      </c>
      <c r="O1020">
        <f>VLOOKUP(TRIM(SUBSTITUTE(E1020,CHAR(160),CHAR(32))),Metadata!B$1:K$2632,10,FALSE)</f>
        <v>79286</v>
      </c>
      <c r="P1020" s="4" t="s">
        <v>10170</v>
      </c>
      <c r="Q1020">
        <v>120</v>
      </c>
      <c r="R1020">
        <v>128</v>
      </c>
    </row>
    <row r="1021" spans="1:18" hidden="1" x14ac:dyDescent="0.25">
      <c r="A1021">
        <v>1023</v>
      </c>
      <c r="B1021" t="s">
        <v>4354</v>
      </c>
      <c r="C1021" t="s">
        <v>1205</v>
      </c>
      <c r="D1021" t="s">
        <v>47</v>
      </c>
      <c r="E1021" t="s">
        <v>8265</v>
      </c>
      <c r="F1021" t="str">
        <f>VLOOKUP(TRIM(SUBSTITUTE(E1021,CHAR(160),CHAR(32))),Metadata!B$1:C$2632,2,FALSE)</f>
        <v>Galiani, Ferdinando, 1728-1787.</v>
      </c>
      <c r="G1021" t="str">
        <f>VLOOKUP(TRIM(SUBSTITUTE(E1021,CHAR(160),CHAR(32))),Metadata!B$1:D$2632,3,FALSE)</f>
        <v>Dialogues sur le commerce des bleds.</v>
      </c>
      <c r="H1021">
        <f>VLOOKUP(TRIM(SUBSTITUTE(E1021,CHAR(160),CHAR(32))),Metadata!B$1:E$2632,4,FALSE)</f>
        <v>1770</v>
      </c>
      <c r="I1021" t="s">
        <v>448</v>
      </c>
      <c r="K1021" t="str">
        <f>VLOOKUP(TRIM(SUBSTITUTE(E1021,CHAR(160),CHAR(32))),Metadata!B$1:H$2632,7,FALSE)</f>
        <v>traite ou essai</v>
      </c>
      <c r="L1021" t="s">
        <v>4402</v>
      </c>
      <c r="N1021" t="str">
        <f>VLOOKUP(TRIM(SUBSTITUTE(E1021,CHAR(160),CHAR(32))),Metadata!B$1:J$2632,9,FALSE)</f>
        <v>prose</v>
      </c>
      <c r="O1021">
        <f>VLOOKUP(TRIM(SUBSTITUTE(E1021,CHAR(160),CHAR(32))),Metadata!B$1:K$2632,10,FALSE)</f>
        <v>81053</v>
      </c>
      <c r="P1021" s="4" t="s">
        <v>9152</v>
      </c>
      <c r="Q1021">
        <v>62</v>
      </c>
    </row>
    <row r="1022" spans="1:18" hidden="1" x14ac:dyDescent="0.25">
      <c r="A1022">
        <v>1024</v>
      </c>
      <c r="B1022" t="s">
        <v>4354</v>
      </c>
      <c r="C1022" t="s">
        <v>1205</v>
      </c>
      <c r="D1022" t="s">
        <v>47</v>
      </c>
      <c r="E1022" t="s">
        <v>5388</v>
      </c>
      <c r="F1022" t="str">
        <f>VLOOKUP(TRIM(SUBSTITUTE(E1022,CHAR(160),CHAR(32))),Metadata!B$1:C$2632,2,FALSE)</f>
        <v>Diderot, Denis, 1713-1784.</v>
      </c>
      <c r="G1022" t="str">
        <f>VLOOKUP(TRIM(SUBSTITUTE(E1022,CHAR(160),CHAR(32))),Metadata!B$1:D$2632,3,FALSE)</f>
        <v>“Lettre sur le commerce des livres”</v>
      </c>
      <c r="H1022">
        <f>VLOOKUP(TRIM(SUBSTITUTE(E1022,CHAR(160),CHAR(32))),Metadata!B$1:E$2632,4,FALSE)</f>
        <v>1763</v>
      </c>
      <c r="I1022" t="s">
        <v>448</v>
      </c>
      <c r="K1022" t="str">
        <f>VLOOKUP(TRIM(SUBSTITUTE(E1022,CHAR(160),CHAR(32))),Metadata!B$1:H$2632,7,FALSE)</f>
        <v>traite</v>
      </c>
      <c r="L1022" t="s">
        <v>4417</v>
      </c>
      <c r="N1022" t="str">
        <f>VLOOKUP(TRIM(SUBSTITUTE(E1022,CHAR(160),CHAR(32))),Metadata!B$1:J$2632,9,FALSE)</f>
        <v/>
      </c>
      <c r="O1022">
        <f>VLOOKUP(TRIM(SUBSTITUTE(E1022,CHAR(160),CHAR(32))),Metadata!B$1:K$2632,10,FALSE)</f>
        <v>30014</v>
      </c>
      <c r="P1022" s="4" t="s">
        <v>9153</v>
      </c>
      <c r="Q1022">
        <v>243</v>
      </c>
      <c r="R1022">
        <v>254</v>
      </c>
    </row>
    <row r="1023" spans="1:18" x14ac:dyDescent="0.25">
      <c r="A1023">
        <v>1025</v>
      </c>
      <c r="B1023" t="s">
        <v>4354</v>
      </c>
      <c r="C1023" t="s">
        <v>1205</v>
      </c>
      <c r="D1023" t="s">
        <v>47</v>
      </c>
      <c r="E1023" t="s">
        <v>8227</v>
      </c>
      <c r="F1023" t="str">
        <f>VLOOKUP(TRIM(SUBSTITUTE(E1023,CHAR(160),CHAR(32))),Metadata!B$1:C$2632,2,FALSE)</f>
        <v>Delille, Jacques, 1738-1813.</v>
      </c>
      <c r="G1023" t="str">
        <f>VLOOKUP(TRIM(SUBSTITUTE(E1023,CHAR(160),CHAR(32))),Metadata!B$1:D$2632,3,FALSE)</f>
        <v>Les jardins, ou L'art d'embellir les paysages</v>
      </c>
      <c r="H1023">
        <f>VLOOKUP(TRIM(SUBSTITUTE(E1023,CHAR(160),CHAR(32))),Metadata!B$1:E$2632,4,FALSE)</f>
        <v>1782</v>
      </c>
      <c r="I1023" t="s">
        <v>448</v>
      </c>
      <c r="K1023" t="str">
        <f>VLOOKUP(TRIM(SUBSTITUTE(E1023,CHAR(160),CHAR(32))),Metadata!B$1:H$2632,7,FALSE)</f>
        <v>poesie</v>
      </c>
      <c r="L1023" t="s">
        <v>4382</v>
      </c>
      <c r="N1023" t="str">
        <f>VLOOKUP(TRIM(SUBSTITUTE(E1023,CHAR(160),CHAR(32))),Metadata!B$1:J$2632,9,FALSE)</f>
        <v>vers</v>
      </c>
      <c r="O1023">
        <f>VLOOKUP(TRIM(SUBSTITUTE(E1023,CHAR(160),CHAR(32))),Metadata!B$1:K$2632,10,FALSE)</f>
        <v>17344</v>
      </c>
      <c r="P1023" s="8" t="s">
        <v>10171</v>
      </c>
      <c r="Q1023">
        <v>63</v>
      </c>
      <c r="R1023">
        <v>73</v>
      </c>
    </row>
    <row r="1024" spans="1:18" hidden="1" x14ac:dyDescent="0.25">
      <c r="A1024">
        <v>1026</v>
      </c>
      <c r="B1024" t="s">
        <v>4354</v>
      </c>
      <c r="C1024" t="s">
        <v>1205</v>
      </c>
      <c r="D1024" t="s">
        <v>47</v>
      </c>
      <c r="E1024" t="s">
        <v>8256</v>
      </c>
      <c r="F1024" t="str">
        <f>VLOOKUP(TRIM(SUBSTITUTE(E1024,CHAR(160),CHAR(32))),Metadata!B$1:C$2632,2,FALSE)</f>
        <v>Dusaulx, Jean, 1728-1799.</v>
      </c>
      <c r="G1024" t="str">
        <f>VLOOKUP(TRIM(SUBSTITUTE(E1024,CHAR(160),CHAR(32))),Metadata!B$1:D$2632,3,FALSE)</f>
        <v>Voyage à Barege</v>
      </c>
      <c r="H1024">
        <f>VLOOKUP(TRIM(SUBSTITUTE(E1024,CHAR(160),CHAR(32))),Metadata!B$1:E$2632,4,FALSE)</f>
        <v>1796</v>
      </c>
      <c r="I1024" t="s">
        <v>448</v>
      </c>
      <c r="K1024" t="str">
        <f>VLOOKUP(TRIM(SUBSTITUTE(E1024,CHAR(160),CHAR(32))),Metadata!B$1:H$2632,7,FALSE)</f>
        <v>recit de voyage</v>
      </c>
      <c r="L1024" t="s">
        <v>4870</v>
      </c>
      <c r="N1024" t="str">
        <f>VLOOKUP(TRIM(SUBSTITUTE(E1024,CHAR(160),CHAR(32))),Metadata!B$1:J$2632,9,FALSE)</f>
        <v>prose</v>
      </c>
      <c r="O1024">
        <f>VLOOKUP(TRIM(SUBSTITUTE(E1024,CHAR(160),CHAR(32))),Metadata!B$1:K$2632,10,FALSE)</f>
        <v>80592</v>
      </c>
      <c r="P1024" s="4" t="s">
        <v>10172</v>
      </c>
      <c r="Q1024">
        <v>300</v>
      </c>
      <c r="R1024">
        <v>312</v>
      </c>
    </row>
    <row r="1025" spans="1:18" hidden="1" x14ac:dyDescent="0.25">
      <c r="A1025">
        <v>1027</v>
      </c>
      <c r="B1025" t="s">
        <v>4354</v>
      </c>
      <c r="C1025" t="s">
        <v>1205</v>
      </c>
      <c r="D1025" t="s">
        <v>47</v>
      </c>
      <c r="E1025" t="s">
        <v>8212</v>
      </c>
      <c r="F1025" t="str">
        <f>VLOOKUP(TRIM(SUBSTITUTE(E1025,CHAR(160),CHAR(32))),Metadata!B$1:C$2632,2,FALSE)</f>
        <v>Condillac, Etienne Bonnot de, 1714-1780.</v>
      </c>
      <c r="G1025" t="str">
        <f>VLOOKUP(TRIM(SUBSTITUTE(E1025,CHAR(160),CHAR(32))),Metadata!B$1:D$2632,3,FALSE)</f>
        <v>Le commerce et le gouvernement</v>
      </c>
      <c r="H1025">
        <f>VLOOKUP(TRIM(SUBSTITUTE(E1025,CHAR(160),CHAR(32))),Metadata!B$1:E$2632,4,FALSE)</f>
        <v>1776</v>
      </c>
      <c r="I1025" t="s">
        <v>448</v>
      </c>
      <c r="K1025" t="str">
        <f>VLOOKUP(TRIM(SUBSTITUTE(E1025,CHAR(160),CHAR(32))),Metadata!B$1:H$2632,7,FALSE)</f>
        <v>traite ou essai</v>
      </c>
      <c r="L1025" t="s">
        <v>4402</v>
      </c>
      <c r="N1025" t="str">
        <f>VLOOKUP(TRIM(SUBSTITUTE(E1025,CHAR(160),CHAR(32))),Metadata!B$1:J$2632,9,FALSE)</f>
        <v>prose</v>
      </c>
      <c r="O1025">
        <f>VLOOKUP(TRIM(SUBSTITUTE(E1025,CHAR(160),CHAR(32))),Metadata!B$1:K$2632,10,FALSE)</f>
        <v>89868</v>
      </c>
      <c r="P1025" s="4" t="s">
        <v>10173</v>
      </c>
      <c r="Q1025">
        <v>136</v>
      </c>
      <c r="R1025">
        <v>146</v>
      </c>
    </row>
    <row r="1026" spans="1:18" hidden="1" x14ac:dyDescent="0.25">
      <c r="A1026">
        <v>1028</v>
      </c>
      <c r="B1026" t="s">
        <v>4354</v>
      </c>
      <c r="C1026" t="s">
        <v>1205</v>
      </c>
      <c r="D1026" t="s">
        <v>47</v>
      </c>
      <c r="E1026" t="s">
        <v>8333</v>
      </c>
      <c r="F1026" t="str">
        <f>VLOOKUP(TRIM(SUBSTITUTE(E1026,CHAR(160),CHAR(32))),Metadata!B$1:C$2632,2,FALSE)</f>
        <v>Mercier, Louis-Sébastien, 1740-1814.</v>
      </c>
      <c r="G1026" t="str">
        <f>VLOOKUP(TRIM(SUBSTITUTE(E1026,CHAR(160),CHAR(32))),Metadata!B$1:D$2632,3,FALSE)</f>
        <v>Tableau de Paris t. 1</v>
      </c>
      <c r="H1026">
        <f>VLOOKUP(TRIM(SUBSTITUTE(E1026,CHAR(160),CHAR(32))),Metadata!B$1:E$2632,4,FALSE)</f>
        <v>1782</v>
      </c>
      <c r="I1026" t="s">
        <v>448</v>
      </c>
      <c r="K1026" t="str">
        <f>VLOOKUP(TRIM(SUBSTITUTE(E1026,CHAR(160),CHAR(32))),Metadata!B$1:H$2632,7,FALSE)</f>
        <v>melanges litteraires</v>
      </c>
      <c r="L1026" t="s">
        <v>4389</v>
      </c>
      <c r="N1026" t="str">
        <f>VLOOKUP(TRIM(SUBSTITUTE(E1026,CHAR(160),CHAR(32))),Metadata!B$1:J$2632,9,FALSE)</f>
        <v>prose</v>
      </c>
      <c r="O1026">
        <f>VLOOKUP(TRIM(SUBSTITUTE(E1026,CHAR(160),CHAR(32))),Metadata!B$1:K$2632,10,FALSE)</f>
        <v>212948</v>
      </c>
      <c r="P1026" s="4" t="s">
        <v>10174</v>
      </c>
      <c r="Q1026">
        <v>202</v>
      </c>
      <c r="R1026">
        <v>214</v>
      </c>
    </row>
    <row r="1027" spans="1:18" hidden="1" x14ac:dyDescent="0.25">
      <c r="A1027">
        <v>1029</v>
      </c>
      <c r="B1027" t="s">
        <v>4354</v>
      </c>
      <c r="C1027" t="s">
        <v>1205</v>
      </c>
      <c r="D1027" t="s">
        <v>47</v>
      </c>
      <c r="E1027" t="s">
        <v>8183</v>
      </c>
      <c r="F1027" t="str">
        <f>VLOOKUP(TRIM(SUBSTITUTE(E1027,CHAR(160),CHAR(32))),Metadata!B$1:C$2632,2,FALSE)</f>
        <v>Barthélemy, Jean-Jacques, 1716-1795.</v>
      </c>
      <c r="G1027" t="str">
        <f>VLOOKUP(TRIM(SUBSTITUTE(E1027,CHAR(160),CHAR(32))),Metadata!B$1:D$2632,3,FALSE)</f>
        <v>Voyage du jeune anacharsis</v>
      </c>
      <c r="H1027">
        <f>VLOOKUP(TRIM(SUBSTITUTE(E1027,CHAR(160),CHAR(32))),Metadata!B$1:E$2632,4,FALSE)</f>
        <v>1788</v>
      </c>
      <c r="I1027" t="s">
        <v>448</v>
      </c>
      <c r="K1027" t="str">
        <f>VLOOKUP(TRIM(SUBSTITUTE(E1027,CHAR(160),CHAR(32))),Metadata!B$1:H$2632,7,FALSE)</f>
        <v>melanges litteraires</v>
      </c>
      <c r="L1027" t="s">
        <v>4389</v>
      </c>
      <c r="N1027" t="str">
        <f>VLOOKUP(TRIM(SUBSTITUTE(E1027,CHAR(160),CHAR(32))),Metadata!B$1:J$2632,9,FALSE)</f>
        <v>prose</v>
      </c>
      <c r="O1027">
        <f>VLOOKUP(TRIM(SUBSTITUTE(E1027,CHAR(160),CHAR(32))),Metadata!B$1:K$2632,10,FALSE)</f>
        <v>539817</v>
      </c>
      <c r="P1027" s="4" t="s">
        <v>10175</v>
      </c>
      <c r="Q1027">
        <v>208</v>
      </c>
      <c r="R1027">
        <v>220</v>
      </c>
    </row>
    <row r="1028" spans="1:18" hidden="1" x14ac:dyDescent="0.25">
      <c r="A1028">
        <v>1030</v>
      </c>
      <c r="B1028" t="s">
        <v>4354</v>
      </c>
      <c r="C1028" t="s">
        <v>1205</v>
      </c>
      <c r="D1028" t="s">
        <v>47</v>
      </c>
      <c r="E1028" t="s">
        <v>7911</v>
      </c>
      <c r="F1028" t="str">
        <f>VLOOKUP(TRIM(SUBSTITUTE(E1028,CHAR(160),CHAR(32))),Metadata!B$1:C$2632,2,FALSE)</f>
        <v>Condorcet, Marie Jean Antoine-Nicolas de Caritat, marquis de, 1743-1794.</v>
      </c>
      <c r="G1028" t="str">
        <f>VLOOKUP(TRIM(SUBSTITUTE(E1028,CHAR(160),CHAR(32))),Metadata!B$1:D$2632,3,FALSE)</f>
        <v>Cinq mémoires sur l'instruction publique</v>
      </c>
      <c r="H1028">
        <f>VLOOKUP(TRIM(SUBSTITUTE(E1028,CHAR(160),CHAR(32))),Metadata!B$1:E$2632,4,FALSE)</f>
        <v>1791</v>
      </c>
      <c r="I1028" t="s">
        <v>448</v>
      </c>
      <c r="K1028" t="str">
        <f>VLOOKUP(TRIM(SUBSTITUTE(E1028,CHAR(160),CHAR(32))),Metadata!B$1:H$2632,7,FALSE)</f>
        <v>traite</v>
      </c>
      <c r="L1028" t="s">
        <v>4417</v>
      </c>
      <c r="N1028" t="str">
        <f>VLOOKUP(TRIM(SUBSTITUTE(E1028,CHAR(160),CHAR(32))),Metadata!B$1:J$2632,9,FALSE)</f>
        <v/>
      </c>
      <c r="O1028">
        <f>VLOOKUP(TRIM(SUBSTITUTE(E1028,CHAR(160),CHAR(32))),Metadata!B$1:K$2632,10,FALSE)</f>
        <v>77502</v>
      </c>
      <c r="P1028" s="4" t="s">
        <v>10176</v>
      </c>
      <c r="Q1028">
        <v>211</v>
      </c>
      <c r="R1028">
        <v>221</v>
      </c>
    </row>
    <row r="1029" spans="1:18" hidden="1" x14ac:dyDescent="0.25">
      <c r="A1029">
        <v>1031</v>
      </c>
      <c r="B1029" t="s">
        <v>4354</v>
      </c>
      <c r="C1029" t="s">
        <v>1205</v>
      </c>
      <c r="D1029" t="s">
        <v>47</v>
      </c>
      <c r="E1029" t="s">
        <v>8316</v>
      </c>
      <c r="F1029" t="str">
        <f>VLOOKUP(TRIM(SUBSTITUTE(E1029,CHAR(160),CHAR(32))),Metadata!B$1:C$2632,2,FALSE)</f>
        <v>Marat, Jean Paul, 1743-1793.</v>
      </c>
      <c r="G1029" t="str">
        <f>VLOOKUP(TRIM(SUBSTITUTE(E1029,CHAR(160),CHAR(32))),Metadata!B$1:D$2632,3,FALSE)</f>
        <v>Les pamphlets--1792</v>
      </c>
      <c r="H1029">
        <f>VLOOKUP(TRIM(SUBSTITUTE(E1029,CHAR(160),CHAR(32))),Metadata!B$1:E$2632,4,FALSE)</f>
        <v>1792</v>
      </c>
      <c r="I1029" t="s">
        <v>448</v>
      </c>
      <c r="K1029" t="str">
        <f>VLOOKUP(TRIM(SUBSTITUTE(E1029,CHAR(160),CHAR(32))),Metadata!B$1:H$2632,7,FALSE)</f>
        <v>pamphlet</v>
      </c>
      <c r="L1029" t="s">
        <v>4534</v>
      </c>
      <c r="N1029" t="str">
        <f>VLOOKUP(TRIM(SUBSTITUTE(E1029,CHAR(160),CHAR(32))),Metadata!B$1:J$2632,9,FALSE)</f>
        <v>prose</v>
      </c>
      <c r="O1029">
        <f>VLOOKUP(TRIM(SUBSTITUTE(E1029,CHAR(160),CHAR(32))),Metadata!B$1:K$2632,10,FALSE)</f>
        <v>43011</v>
      </c>
      <c r="P1029" s="4" t="s">
        <v>10177</v>
      </c>
      <c r="Q1029">
        <v>32</v>
      </c>
      <c r="R1029">
        <v>44</v>
      </c>
    </row>
    <row r="1030" spans="1:18" hidden="1" x14ac:dyDescent="0.25">
      <c r="A1030">
        <v>1032</v>
      </c>
      <c r="B1030" t="s">
        <v>4354</v>
      </c>
      <c r="C1030" t="s">
        <v>1205</v>
      </c>
      <c r="D1030" t="s">
        <v>47</v>
      </c>
      <c r="E1030" t="s">
        <v>8311</v>
      </c>
      <c r="F1030" t="str">
        <f>VLOOKUP(TRIM(SUBSTITUTE(E1030,CHAR(160),CHAR(32))),Metadata!B$1:C$2632,2,FALSE)</f>
        <v>Mably, abbé de, 1709-1785.</v>
      </c>
      <c r="G1030" t="str">
        <f>VLOOKUP(TRIM(SUBSTITUTE(E1030,CHAR(160),CHAR(32))),Metadata!B$1:D$2632,3,FALSE)</f>
        <v>Observations sur l'histoire de France</v>
      </c>
      <c r="H1030">
        <f>VLOOKUP(TRIM(SUBSTITUTE(E1030,CHAR(160),CHAR(32))),Metadata!B$1:E$2632,4,FALSE)</f>
        <v>1765</v>
      </c>
      <c r="I1030" t="s">
        <v>448</v>
      </c>
      <c r="K1030" t="str">
        <f>VLOOKUP(TRIM(SUBSTITUTE(E1030,CHAR(160),CHAR(32))),Metadata!B$1:H$2632,7,FALSE)</f>
        <v>traite ou essai</v>
      </c>
      <c r="L1030" t="s">
        <v>4402</v>
      </c>
      <c r="N1030" t="str">
        <f>VLOOKUP(TRIM(SUBSTITUTE(E1030,CHAR(160),CHAR(32))),Metadata!B$1:J$2632,9,FALSE)</f>
        <v>prose</v>
      </c>
      <c r="O1030">
        <f>VLOOKUP(TRIM(SUBSTITUTE(E1030,CHAR(160),CHAR(32))),Metadata!B$1:K$2632,10,FALSE)</f>
        <v>78809</v>
      </c>
      <c r="P1030" s="4" t="s">
        <v>10178</v>
      </c>
      <c r="Q1030">
        <v>146</v>
      </c>
      <c r="R1030">
        <v>156</v>
      </c>
    </row>
    <row r="1031" spans="1:18" hidden="1" x14ac:dyDescent="0.25">
      <c r="A1031">
        <v>1033</v>
      </c>
      <c r="B1031" t="s">
        <v>4354</v>
      </c>
      <c r="C1031" t="s">
        <v>1205</v>
      </c>
      <c r="D1031" t="s">
        <v>47</v>
      </c>
      <c r="E1031" t="s">
        <v>8310</v>
      </c>
      <c r="F1031" t="str">
        <f>VLOOKUP(TRIM(SUBSTITUTE(E1031,CHAR(160),CHAR(32))),Metadata!B$1:C$2632,2,FALSE)</f>
        <v>Mably, abbé de, 1709-1785.</v>
      </c>
      <c r="G1031" t="str">
        <f>VLOOKUP(TRIM(SUBSTITUTE(E1031,CHAR(160),CHAR(32))),Metadata!B$1:D$2632,3,FALSE)</f>
        <v>Observations sur les Grecs</v>
      </c>
      <c r="H1031">
        <f>VLOOKUP(TRIM(SUBSTITUTE(E1031,CHAR(160),CHAR(32))),Metadata!B$1:E$2632,4,FALSE)</f>
        <v>1749</v>
      </c>
      <c r="I1031" t="s">
        <v>448</v>
      </c>
      <c r="K1031" t="str">
        <f>VLOOKUP(TRIM(SUBSTITUTE(E1031,CHAR(160),CHAR(32))),Metadata!B$1:H$2632,7,FALSE)</f>
        <v>traite ou essai</v>
      </c>
      <c r="L1031" t="s">
        <v>4402</v>
      </c>
      <c r="N1031" t="str">
        <f>VLOOKUP(TRIM(SUBSTITUTE(E1031,CHAR(160),CHAR(32))),Metadata!B$1:J$2632,9,FALSE)</f>
        <v>prose</v>
      </c>
      <c r="O1031">
        <f>VLOOKUP(TRIM(SUBSTITUTE(E1031,CHAR(160),CHAR(32))),Metadata!B$1:K$2632,10,FALSE)</f>
        <v>40386</v>
      </c>
      <c r="P1031" s="8" t="s">
        <v>9154</v>
      </c>
      <c r="Q1031">
        <v>112</v>
      </c>
      <c r="R1031">
        <v>124</v>
      </c>
    </row>
    <row r="1032" spans="1:18" hidden="1" x14ac:dyDescent="0.25">
      <c r="A1032">
        <v>1034</v>
      </c>
      <c r="B1032" t="s">
        <v>4354</v>
      </c>
      <c r="C1032" t="s">
        <v>1205</v>
      </c>
      <c r="D1032" t="s">
        <v>47</v>
      </c>
      <c r="E1032" t="s">
        <v>8212</v>
      </c>
      <c r="F1032" t="str">
        <f>VLOOKUP(TRIM(SUBSTITUTE(E1032,CHAR(160),CHAR(32))),Metadata!B$1:C$2632,2,FALSE)</f>
        <v>Condillac, Etienne Bonnot de, 1714-1780.</v>
      </c>
      <c r="G1032" t="str">
        <f>VLOOKUP(TRIM(SUBSTITUTE(E1032,CHAR(160),CHAR(32))),Metadata!B$1:D$2632,3,FALSE)</f>
        <v>Le commerce et le gouvernement</v>
      </c>
      <c r="H1032">
        <f>VLOOKUP(TRIM(SUBSTITUTE(E1032,CHAR(160),CHAR(32))),Metadata!B$1:E$2632,4,FALSE)</f>
        <v>1776</v>
      </c>
      <c r="I1032" t="s">
        <v>448</v>
      </c>
      <c r="K1032" t="str">
        <f>VLOOKUP(TRIM(SUBSTITUTE(E1032,CHAR(160),CHAR(32))),Metadata!B$1:H$2632,7,FALSE)</f>
        <v>traite ou essai</v>
      </c>
      <c r="L1032" t="s">
        <v>4402</v>
      </c>
      <c r="N1032" t="str">
        <f>VLOOKUP(TRIM(SUBSTITUTE(E1032,CHAR(160),CHAR(32))),Metadata!B$1:J$2632,9,FALSE)</f>
        <v>prose</v>
      </c>
      <c r="O1032">
        <f>VLOOKUP(TRIM(SUBSTITUTE(E1032,CHAR(160),CHAR(32))),Metadata!B$1:K$2632,10,FALSE)</f>
        <v>89868</v>
      </c>
      <c r="P1032" s="4" t="s">
        <v>10179</v>
      </c>
      <c r="Q1032">
        <v>98</v>
      </c>
      <c r="R1032">
        <v>108</v>
      </c>
    </row>
    <row r="1033" spans="1:18" hidden="1" x14ac:dyDescent="0.25">
      <c r="A1033">
        <v>1035</v>
      </c>
      <c r="B1033" t="s">
        <v>4354</v>
      </c>
      <c r="C1033" t="s">
        <v>1205</v>
      </c>
      <c r="D1033" t="s">
        <v>47</v>
      </c>
      <c r="E1033" t="s">
        <v>8256</v>
      </c>
      <c r="F1033" t="str">
        <f>VLOOKUP(TRIM(SUBSTITUTE(E1033,CHAR(160),CHAR(32))),Metadata!B$1:C$2632,2,FALSE)</f>
        <v>Dusaulx, Jean, 1728-1799.</v>
      </c>
      <c r="G1033" t="str">
        <f>VLOOKUP(TRIM(SUBSTITUTE(E1033,CHAR(160),CHAR(32))),Metadata!B$1:D$2632,3,FALSE)</f>
        <v>Voyage à Barege</v>
      </c>
      <c r="H1033">
        <f>VLOOKUP(TRIM(SUBSTITUTE(E1033,CHAR(160),CHAR(32))),Metadata!B$1:E$2632,4,FALSE)</f>
        <v>1796</v>
      </c>
      <c r="I1033" t="s">
        <v>448</v>
      </c>
      <c r="K1033" t="str">
        <f>VLOOKUP(TRIM(SUBSTITUTE(E1033,CHAR(160),CHAR(32))),Metadata!B$1:H$2632,7,FALSE)</f>
        <v>recit de voyage</v>
      </c>
      <c r="L1033" t="s">
        <v>4870</v>
      </c>
      <c r="N1033" t="str">
        <f>VLOOKUP(TRIM(SUBSTITUTE(E1033,CHAR(160),CHAR(32))),Metadata!B$1:J$2632,9,FALSE)</f>
        <v>prose</v>
      </c>
      <c r="O1033">
        <f>VLOOKUP(TRIM(SUBSTITUTE(E1033,CHAR(160),CHAR(32))),Metadata!B$1:K$2632,10,FALSE)</f>
        <v>80592</v>
      </c>
      <c r="P1033" s="4" t="s">
        <v>10180</v>
      </c>
      <c r="Q1033">
        <v>42</v>
      </c>
      <c r="R1033">
        <v>52</v>
      </c>
    </row>
    <row r="1034" spans="1:18" hidden="1" x14ac:dyDescent="0.25">
      <c r="A1034">
        <v>1036</v>
      </c>
      <c r="B1034" t="s">
        <v>4354</v>
      </c>
      <c r="C1034" t="s">
        <v>1205</v>
      </c>
      <c r="D1034" t="s">
        <v>47</v>
      </c>
      <c r="E1034" t="s">
        <v>8413</v>
      </c>
      <c r="F1034" t="str">
        <f>VLOOKUP(TRIM(SUBSTITUTE(E1034,CHAR(160),CHAR(32))),Metadata!B$1:C$2632,2,FALSE)</f>
        <v>Volney, C.-F. (Constantin-François), 1757-1820.</v>
      </c>
      <c r="G1034" t="str">
        <f>VLOOKUP(TRIM(SUBSTITUTE(E1034,CHAR(160),CHAR(32))),Metadata!B$1:D$2632,3,FALSE)</f>
        <v>Les ruines</v>
      </c>
      <c r="H1034">
        <f>VLOOKUP(TRIM(SUBSTITUTE(E1034,CHAR(160),CHAR(32))),Metadata!B$1:E$2632,4,FALSE)</f>
        <v>1791</v>
      </c>
      <c r="I1034" t="s">
        <v>448</v>
      </c>
      <c r="K1034" t="str">
        <f>VLOOKUP(TRIM(SUBSTITUTE(E1034,CHAR(160),CHAR(32))),Metadata!B$1:H$2632,7,FALSE)</f>
        <v>traite ou essai</v>
      </c>
      <c r="L1034" t="s">
        <v>4402</v>
      </c>
      <c r="N1034" t="str">
        <f>VLOOKUP(TRIM(SUBSTITUTE(E1034,CHAR(160),CHAR(32))),Metadata!B$1:J$2632,9,FALSE)</f>
        <v>prose</v>
      </c>
      <c r="O1034">
        <f>VLOOKUP(TRIM(SUBSTITUTE(E1034,CHAR(160),CHAR(32))),Metadata!B$1:K$2632,10,FALSE)</f>
        <v>55267</v>
      </c>
      <c r="P1034" s="10" t="s">
        <v>10181</v>
      </c>
      <c r="Q1034">
        <v>47</v>
      </c>
      <c r="R1034">
        <v>57</v>
      </c>
    </row>
    <row r="1035" spans="1:18" hidden="1" x14ac:dyDescent="0.25">
      <c r="A1035">
        <v>1037</v>
      </c>
      <c r="B1035" t="s">
        <v>4354</v>
      </c>
      <c r="C1035" t="s">
        <v>1205</v>
      </c>
      <c r="D1035" t="s">
        <v>47</v>
      </c>
      <c r="E1035" t="s">
        <v>8414</v>
      </c>
      <c r="F1035" t="str">
        <f>VLOOKUP(TRIM(SUBSTITUTE(E1035,CHAR(160),CHAR(32))),Metadata!B$1:C$2632,2,FALSE)</f>
        <v>Volney, C.-F. (Constantin-François), 1757-1820.</v>
      </c>
      <c r="G1035" t="str">
        <f>VLOOKUP(TRIM(SUBSTITUTE(E1035,CHAR(160),CHAR(32))),Metadata!B$1:D$2632,3,FALSE)</f>
        <v>Voyage en Syrie et en Égypte</v>
      </c>
      <c r="H1035">
        <f>VLOOKUP(TRIM(SUBSTITUTE(E1035,CHAR(160),CHAR(32))),Metadata!B$1:E$2632,4,FALSE)</f>
        <v>1787</v>
      </c>
      <c r="I1035" t="s">
        <v>448</v>
      </c>
      <c r="K1035" t="str">
        <f>VLOOKUP(TRIM(SUBSTITUTE(E1035,CHAR(160),CHAR(32))),Metadata!B$1:H$2632,7,FALSE)</f>
        <v>recit de voyage</v>
      </c>
      <c r="L1035" t="s">
        <v>4870</v>
      </c>
      <c r="N1035" t="str">
        <f>VLOOKUP(TRIM(SUBSTITUTE(E1035,CHAR(160),CHAR(32))),Metadata!B$1:J$2632,9,FALSE)</f>
        <v>prose</v>
      </c>
      <c r="O1035">
        <f>VLOOKUP(TRIM(SUBSTITUTE(E1035,CHAR(160),CHAR(32))),Metadata!B$1:K$2632,10,FALSE)</f>
        <v>166253</v>
      </c>
      <c r="P1035" s="4" t="s">
        <v>12403</v>
      </c>
      <c r="Q1035">
        <v>47</v>
      </c>
      <c r="R1035">
        <v>58</v>
      </c>
    </row>
    <row r="1036" spans="1:18" hidden="1" x14ac:dyDescent="0.25">
      <c r="A1036">
        <v>1038</v>
      </c>
      <c r="B1036" t="s">
        <v>4354</v>
      </c>
      <c r="C1036" t="s">
        <v>1205</v>
      </c>
      <c r="D1036" t="s">
        <v>47</v>
      </c>
      <c r="E1036" t="s">
        <v>8339</v>
      </c>
      <c r="F1036" t="str">
        <f>VLOOKUP(TRIM(SUBSTITUTE(E1036,CHAR(160),CHAR(32))),Metadata!B$1:C$2632,2,FALSE)</f>
        <v>Mirabeau, Victor de Riquetti, marquis de, 1715-1789.</v>
      </c>
      <c r="G1036" t="str">
        <f>VLOOKUP(TRIM(SUBSTITUTE(E1036,CHAR(160),CHAR(32))),Metadata!B$1:D$2632,3,FALSE)</f>
        <v>L'ami des hommes, ou, Traité de la population</v>
      </c>
      <c r="H1036">
        <f>VLOOKUP(TRIM(SUBSTITUTE(E1036,CHAR(160),CHAR(32))),Metadata!B$1:E$2632,4,FALSE)</f>
        <v>1755</v>
      </c>
      <c r="I1036" t="s">
        <v>448</v>
      </c>
      <c r="K1036" t="str">
        <f>VLOOKUP(TRIM(SUBSTITUTE(E1036,CHAR(160),CHAR(32))),Metadata!B$1:H$2632,7,FALSE)</f>
        <v>traite ou essai</v>
      </c>
      <c r="L1036" t="s">
        <v>4402</v>
      </c>
      <c r="N1036" t="str">
        <f>VLOOKUP(TRIM(SUBSTITUTE(E1036,CHAR(160),CHAR(32))),Metadata!B$1:J$2632,9,FALSE)</f>
        <v>prose</v>
      </c>
      <c r="O1036">
        <f>VLOOKUP(TRIM(SUBSTITUTE(E1036,CHAR(160),CHAR(32))),Metadata!B$1:K$2632,10,FALSE)</f>
        <v>239430</v>
      </c>
      <c r="P1036" s="4" t="s">
        <v>10182</v>
      </c>
      <c r="Q1036">
        <v>35</v>
      </c>
      <c r="R1036">
        <v>45</v>
      </c>
    </row>
    <row r="1037" spans="1:18" hidden="1" x14ac:dyDescent="0.25">
      <c r="A1037">
        <v>1039</v>
      </c>
      <c r="B1037" t="s">
        <v>4354</v>
      </c>
      <c r="C1037" t="s">
        <v>1205</v>
      </c>
      <c r="D1037" t="s">
        <v>47</v>
      </c>
      <c r="E1037" t="s">
        <v>8314</v>
      </c>
      <c r="F1037" t="str">
        <f>VLOOKUP(TRIM(SUBSTITUTE(E1037,CHAR(160),CHAR(32))),Metadata!B$1:C$2632,2,FALSE)</f>
        <v>Marat, Jean Paul, 1743-1793.</v>
      </c>
      <c r="G1037" t="str">
        <f>VLOOKUP(TRIM(SUBSTITUTE(E1037,CHAR(160),CHAR(32))),Metadata!B$1:D$2632,3,FALSE)</f>
        <v>Les chaînes de l'esclavage</v>
      </c>
      <c r="H1037">
        <f>VLOOKUP(TRIM(SUBSTITUTE(E1037,CHAR(160),CHAR(32))),Metadata!B$1:E$2632,4,FALSE)</f>
        <v>1792</v>
      </c>
      <c r="I1037" t="s">
        <v>448</v>
      </c>
      <c r="K1037" t="str">
        <f>VLOOKUP(TRIM(SUBSTITUTE(E1037,CHAR(160),CHAR(32))),Metadata!B$1:H$2632,7,FALSE)</f>
        <v>traite</v>
      </c>
      <c r="L1037" t="s">
        <v>4417</v>
      </c>
      <c r="N1037" t="str">
        <f>VLOOKUP(TRIM(SUBSTITUTE(E1037,CHAR(160),CHAR(32))),Metadata!B$1:J$2632,9,FALSE)</f>
        <v/>
      </c>
      <c r="O1037">
        <f>VLOOKUP(TRIM(SUBSTITUTE(E1037,CHAR(160),CHAR(32))),Metadata!B$1:K$2632,10,FALSE)</f>
        <v>93252</v>
      </c>
      <c r="P1037" s="4" t="s">
        <v>9155</v>
      </c>
      <c r="Q1037">
        <v>89</v>
      </c>
      <c r="R1037">
        <v>99</v>
      </c>
    </row>
    <row r="1038" spans="1:18" hidden="1" x14ac:dyDescent="0.25">
      <c r="A1038">
        <v>1040</v>
      </c>
      <c r="B1038" t="s">
        <v>4354</v>
      </c>
      <c r="C1038" t="s">
        <v>1205</v>
      </c>
      <c r="D1038" t="s">
        <v>47</v>
      </c>
      <c r="E1038" t="s">
        <v>8212</v>
      </c>
      <c r="F1038" t="str">
        <f>VLOOKUP(TRIM(SUBSTITUTE(E1038,CHAR(160),CHAR(32))),Metadata!B$1:C$2632,2,FALSE)</f>
        <v>Condillac, Etienne Bonnot de, 1714-1780.</v>
      </c>
      <c r="G1038" t="str">
        <f>VLOOKUP(TRIM(SUBSTITUTE(E1038,CHAR(160),CHAR(32))),Metadata!B$1:D$2632,3,FALSE)</f>
        <v>Le commerce et le gouvernement</v>
      </c>
      <c r="H1038">
        <f>VLOOKUP(TRIM(SUBSTITUTE(E1038,CHAR(160),CHAR(32))),Metadata!B$1:E$2632,4,FALSE)</f>
        <v>1776</v>
      </c>
      <c r="I1038" t="s">
        <v>448</v>
      </c>
      <c r="K1038" t="str">
        <f>VLOOKUP(TRIM(SUBSTITUTE(E1038,CHAR(160),CHAR(32))),Metadata!B$1:H$2632,7,FALSE)</f>
        <v>traite ou essai</v>
      </c>
      <c r="L1038" t="s">
        <v>4402</v>
      </c>
      <c r="N1038" t="str">
        <f>VLOOKUP(TRIM(SUBSTITUTE(E1038,CHAR(160),CHAR(32))),Metadata!B$1:J$2632,9,FALSE)</f>
        <v>prose</v>
      </c>
      <c r="O1038">
        <f>VLOOKUP(TRIM(SUBSTITUTE(E1038,CHAR(160),CHAR(32))),Metadata!B$1:K$2632,10,FALSE)</f>
        <v>89868</v>
      </c>
      <c r="P1038" s="4" t="s">
        <v>10183</v>
      </c>
      <c r="Q1038">
        <v>115</v>
      </c>
      <c r="R1038">
        <v>125</v>
      </c>
    </row>
    <row r="1039" spans="1:18" hidden="1" x14ac:dyDescent="0.25">
      <c r="A1039">
        <v>1041</v>
      </c>
      <c r="B1039" t="s">
        <v>4354</v>
      </c>
      <c r="C1039" t="s">
        <v>1205</v>
      </c>
      <c r="D1039" t="s">
        <v>47</v>
      </c>
      <c r="E1039" t="s">
        <v>8314</v>
      </c>
      <c r="F1039" t="str">
        <f>VLOOKUP(TRIM(SUBSTITUTE(E1039,CHAR(160),CHAR(32))),Metadata!B$1:C$2632,2,FALSE)</f>
        <v>Marat, Jean Paul, 1743-1793.</v>
      </c>
      <c r="G1039" t="str">
        <f>VLOOKUP(TRIM(SUBSTITUTE(E1039,CHAR(160),CHAR(32))),Metadata!B$1:D$2632,3,FALSE)</f>
        <v>Les chaînes de l'esclavage</v>
      </c>
      <c r="H1039">
        <f>VLOOKUP(TRIM(SUBSTITUTE(E1039,CHAR(160),CHAR(32))),Metadata!B$1:E$2632,4,FALSE)</f>
        <v>1792</v>
      </c>
      <c r="I1039" t="s">
        <v>448</v>
      </c>
      <c r="K1039" t="str">
        <f>VLOOKUP(TRIM(SUBSTITUTE(E1039,CHAR(160),CHAR(32))),Metadata!B$1:H$2632,7,FALSE)</f>
        <v>traite</v>
      </c>
      <c r="L1039" t="s">
        <v>4417</v>
      </c>
      <c r="N1039" t="str">
        <f>VLOOKUP(TRIM(SUBSTITUTE(E1039,CHAR(160),CHAR(32))),Metadata!B$1:J$2632,9,FALSE)</f>
        <v/>
      </c>
      <c r="O1039">
        <f>VLOOKUP(TRIM(SUBSTITUTE(E1039,CHAR(160),CHAR(32))),Metadata!B$1:K$2632,10,FALSE)</f>
        <v>93252</v>
      </c>
      <c r="P1039" s="4" t="s">
        <v>10184</v>
      </c>
      <c r="Q1039">
        <v>151</v>
      </c>
      <c r="R1039">
        <v>161</v>
      </c>
    </row>
    <row r="1040" spans="1:18" hidden="1" x14ac:dyDescent="0.25">
      <c r="A1040">
        <v>1042</v>
      </c>
      <c r="B1040" t="s">
        <v>4354</v>
      </c>
      <c r="C1040" t="s">
        <v>1205</v>
      </c>
      <c r="D1040" t="s">
        <v>47</v>
      </c>
      <c r="E1040" t="s">
        <v>8381</v>
      </c>
      <c r="F1040" t="str">
        <f>VLOOKUP(TRIM(SUBSTITUTE(E1040,CHAR(160),CHAR(32))),Metadata!B$1:C$2632,2,FALSE)</f>
        <v>Rousseau, Jean-Jacques, 1712-1778.</v>
      </c>
      <c r="G1040" t="str">
        <f>VLOOKUP(TRIM(SUBSTITUTE(E1040,CHAR(160),CHAR(32))),Metadata!B$1:D$2632,3,FALSE)</f>
        <v>La nouvelle Héloïse</v>
      </c>
      <c r="H1040">
        <f>VLOOKUP(TRIM(SUBSTITUTE(E1040,CHAR(160),CHAR(32))),Metadata!B$1:E$2632,4,FALSE)</f>
        <v>1761</v>
      </c>
      <c r="I1040" t="s">
        <v>448</v>
      </c>
      <c r="K1040" t="str">
        <f>VLOOKUP(TRIM(SUBSTITUTE(E1040,CHAR(160),CHAR(32))),Metadata!B$1:H$2632,7,FALSE)</f>
        <v>roman</v>
      </c>
      <c r="L1040" t="s">
        <v>4378</v>
      </c>
      <c r="N1040" t="str">
        <f>VLOOKUP(TRIM(SUBSTITUTE(E1040,CHAR(160),CHAR(32))),Metadata!B$1:J$2632,9,FALSE)</f>
        <v>prose</v>
      </c>
      <c r="O1040">
        <f>VLOOKUP(TRIM(SUBSTITUTE(E1040,CHAR(160),CHAR(32))),Metadata!B$1:K$2632,10,FALSE)</f>
        <v>299094</v>
      </c>
      <c r="P1040" s="4" t="s">
        <v>10185</v>
      </c>
      <c r="Q1040">
        <v>156</v>
      </c>
      <c r="R1040">
        <v>167</v>
      </c>
    </row>
    <row r="1041" spans="1:18" hidden="1" x14ac:dyDescent="0.25">
      <c r="A1041">
        <v>1043</v>
      </c>
      <c r="B1041" t="s">
        <v>4354</v>
      </c>
      <c r="C1041" t="s">
        <v>1205</v>
      </c>
      <c r="D1041" t="s">
        <v>47</v>
      </c>
      <c r="E1041" t="s">
        <v>8689</v>
      </c>
      <c r="F1041" t="str">
        <f>VLOOKUP(TRIM(SUBSTITUTE(E1041,CHAR(160),CHAR(32))),Metadata!B$1:C$2632,2,FALSE)</f>
        <v>Töpffer, Rodolphe, 1799-1846.</v>
      </c>
      <c r="G1041" t="str">
        <f>VLOOKUP(TRIM(SUBSTITUTE(E1041,CHAR(160),CHAR(32))),Metadata!B$1:D$2632,3,FALSE)</f>
        <v>Nouvelles genevoises</v>
      </c>
      <c r="H1041">
        <f>VLOOKUP(TRIM(SUBSTITUTE(E1041,CHAR(160),CHAR(32))),Metadata!B$1:E$2632,4,FALSE)</f>
        <v>1839</v>
      </c>
      <c r="I1041" t="s">
        <v>450</v>
      </c>
      <c r="K1041" t="str">
        <f>VLOOKUP(TRIM(SUBSTITUTE(E1041,CHAR(160),CHAR(32))),Metadata!B$1:H$2632,7,FALSE)</f>
        <v>roman</v>
      </c>
      <c r="L1041" t="s">
        <v>4378</v>
      </c>
      <c r="N1041" t="str">
        <f>VLOOKUP(TRIM(SUBSTITUTE(E1041,CHAR(160),CHAR(32))),Metadata!B$1:J$2632,9,FALSE)</f>
        <v>prose</v>
      </c>
      <c r="O1041">
        <f>VLOOKUP(TRIM(SUBSTITUTE(E1041,CHAR(160),CHAR(32))),Metadata!B$1:K$2632,10,FALSE)</f>
        <v>124018</v>
      </c>
      <c r="P1041" s="4" t="s">
        <v>9156</v>
      </c>
      <c r="Q1041">
        <v>73</v>
      </c>
      <c r="R1041">
        <v>84</v>
      </c>
    </row>
    <row r="1042" spans="1:18" hidden="1" x14ac:dyDescent="0.25">
      <c r="A1042">
        <v>1044</v>
      </c>
      <c r="B1042" t="s">
        <v>4354</v>
      </c>
      <c r="C1042" t="s">
        <v>1205</v>
      </c>
      <c r="D1042" t="s">
        <v>47</v>
      </c>
      <c r="E1042" t="s">
        <v>8466</v>
      </c>
      <c r="F1042" t="str">
        <f>VLOOKUP(TRIM(SUBSTITUTE(E1042,CHAR(160),CHAR(32))),Metadata!B$1:C$2632,2,FALSE)</f>
        <v>Constant, Benjamin, 1767-1830.</v>
      </c>
      <c r="G1042" t="str">
        <f>VLOOKUP(TRIM(SUBSTITUTE(E1042,CHAR(160),CHAR(32))),Metadata!B$1:D$2632,3,FALSE)</f>
        <v>De l'esprit de conquête</v>
      </c>
      <c r="H1042">
        <f>VLOOKUP(TRIM(SUBSTITUTE(E1042,CHAR(160),CHAR(32))),Metadata!B$1:E$2632,4,FALSE)</f>
        <v>1813</v>
      </c>
      <c r="I1042" t="s">
        <v>450</v>
      </c>
      <c r="K1042" t="str">
        <f>VLOOKUP(TRIM(SUBSTITUTE(E1042,CHAR(160),CHAR(32))),Metadata!B$1:H$2632,7,FALSE)</f>
        <v>traite ou essai</v>
      </c>
      <c r="L1042" t="s">
        <v>4402</v>
      </c>
      <c r="N1042" t="str">
        <f>VLOOKUP(TRIM(SUBSTITUTE(E1042,CHAR(160),CHAR(32))),Metadata!B$1:J$2632,9,FALSE)</f>
        <v>prose</v>
      </c>
      <c r="O1042">
        <f>VLOOKUP(TRIM(SUBSTITUTE(E1042,CHAR(160),CHAR(32))),Metadata!B$1:K$2632,10,FALSE)</f>
        <v>35106</v>
      </c>
      <c r="P1042" s="4" t="s">
        <v>10186</v>
      </c>
      <c r="Q1042">
        <v>37</v>
      </c>
      <c r="R1042">
        <v>48</v>
      </c>
    </row>
    <row r="1043" spans="1:18" hidden="1" x14ac:dyDescent="0.25">
      <c r="A1043">
        <v>1045</v>
      </c>
      <c r="B1043" t="s">
        <v>4354</v>
      </c>
      <c r="C1043" t="s">
        <v>1205</v>
      </c>
      <c r="D1043" t="s">
        <v>47</v>
      </c>
      <c r="E1043" t="s">
        <v>6615</v>
      </c>
      <c r="F1043" t="str">
        <f>VLOOKUP(TRIM(SUBSTITUTE(E1043,CHAR(160),CHAR(32))),Metadata!B$1:C$2632,2,FALSE)</f>
        <v>Lafargue, Paul, 1842-1911.</v>
      </c>
      <c r="G1043" t="str">
        <f>VLOOKUP(TRIM(SUBSTITUTE(E1043,CHAR(160),CHAR(32))),Metadata!B$1:D$2632,3,FALSE)</f>
        <v>Le droit à la paresse</v>
      </c>
      <c r="H1043">
        <f>VLOOKUP(TRIM(SUBSTITUTE(E1043,CHAR(160),CHAR(32))),Metadata!B$1:E$2632,4,FALSE)</f>
        <v>1883</v>
      </c>
      <c r="I1043" t="s">
        <v>450</v>
      </c>
      <c r="K1043" t="str">
        <f>VLOOKUP(TRIM(SUBSTITUTE(E1043,CHAR(160),CHAR(32))),Metadata!B$1:H$2632,7,FALSE)</f>
        <v>traite</v>
      </c>
      <c r="L1043" t="s">
        <v>4417</v>
      </c>
      <c r="N1043" t="str">
        <f>VLOOKUP(TRIM(SUBSTITUTE(E1043,CHAR(160),CHAR(32))),Metadata!B$1:J$2632,9,FALSE)</f>
        <v/>
      </c>
      <c r="O1043">
        <f>VLOOKUP(TRIM(SUBSTITUTE(E1043,CHAR(160),CHAR(32))),Metadata!B$1:K$2632,10,FALSE)</f>
        <v>12742</v>
      </c>
      <c r="P1043" s="4" t="s">
        <v>10187</v>
      </c>
      <c r="Q1043">
        <v>209</v>
      </c>
      <c r="R1043">
        <v>219</v>
      </c>
    </row>
    <row r="1044" spans="1:18" hidden="1" x14ac:dyDescent="0.25">
      <c r="A1044">
        <v>1046</v>
      </c>
      <c r="B1044" t="s">
        <v>4354</v>
      </c>
      <c r="C1044" t="s">
        <v>1205</v>
      </c>
      <c r="D1044" t="s">
        <v>47</v>
      </c>
      <c r="E1044" t="s">
        <v>8669</v>
      </c>
      <c r="F1044" t="str">
        <f>VLOOKUP(TRIM(SUBSTITUTE(E1044,CHAR(160),CHAR(32))),Metadata!B$1:C$2632,2,FALSE)</f>
        <v>St. John de Crèvecoeur, J. Hector, 1735-1813.</v>
      </c>
      <c r="G1044" t="str">
        <f>VLOOKUP(TRIM(SUBSTITUTE(E1044,CHAR(160),CHAR(32))),Metadata!B$1:D$2632,3,FALSE)</f>
        <v>Voyage Pensylvanie</v>
      </c>
      <c r="H1044">
        <f>VLOOKUP(TRIM(SUBSTITUTE(E1044,CHAR(160),CHAR(32))),Metadata!B$1:E$2632,4,FALSE)</f>
        <v>1801</v>
      </c>
      <c r="I1044" t="s">
        <v>450</v>
      </c>
      <c r="K1044" t="str">
        <f>VLOOKUP(TRIM(SUBSTITUTE(E1044,CHAR(160),CHAR(32))),Metadata!B$1:H$2632,7,FALSE)</f>
        <v>recit de voyage</v>
      </c>
      <c r="L1044" t="s">
        <v>4870</v>
      </c>
      <c r="N1044" t="str">
        <f>VLOOKUP(TRIM(SUBSTITUTE(E1044,CHAR(160),CHAR(32))),Metadata!B$1:J$2632,9,FALSE)</f>
        <v>prose</v>
      </c>
      <c r="O1044">
        <f>VLOOKUP(TRIM(SUBSTITUTE(E1044,CHAR(160),CHAR(32))),Metadata!B$1:K$2632,10,FALSE)</f>
        <v>215566</v>
      </c>
      <c r="P1044" s="4" t="s">
        <v>10188</v>
      </c>
      <c r="Q1044">
        <v>162</v>
      </c>
      <c r="R1044">
        <v>174</v>
      </c>
    </row>
    <row r="1045" spans="1:18" hidden="1" x14ac:dyDescent="0.25">
      <c r="A1045">
        <v>1047</v>
      </c>
      <c r="B1045" t="s">
        <v>4354</v>
      </c>
      <c r="C1045" t="s">
        <v>1205</v>
      </c>
      <c r="D1045" t="s">
        <v>47</v>
      </c>
      <c r="E1045" t="s">
        <v>8650</v>
      </c>
      <c r="F1045" t="str">
        <f>VLOOKUP(TRIM(SUBSTITUTE(E1045,CHAR(160),CHAR(32))),Metadata!B$1:C$2632,2,FALSE)</f>
        <v>Sainte-Beuve, Charles Augustin, 1804-1869.</v>
      </c>
      <c r="G1045" t="str">
        <f>VLOOKUP(TRIM(SUBSTITUTE(E1045,CHAR(160),CHAR(32))),Metadata!B$1:D$2632,3,FALSE)</f>
        <v>Port-Royal T. 5</v>
      </c>
      <c r="H1045">
        <f>VLOOKUP(TRIM(SUBSTITUTE(E1045,CHAR(160),CHAR(32))),Metadata!B$1:E$2632,4,FALSE)</f>
        <v>1859</v>
      </c>
      <c r="I1045" t="s">
        <v>450</v>
      </c>
      <c r="K1045" t="str">
        <f>VLOOKUP(TRIM(SUBSTITUTE(E1045,CHAR(160),CHAR(32))),Metadata!B$1:H$2632,7,FALSE)</f>
        <v>traite ou essai</v>
      </c>
      <c r="L1045" t="s">
        <v>4402</v>
      </c>
      <c r="N1045" t="str">
        <f>VLOOKUP(TRIM(SUBSTITUTE(E1045,CHAR(160),CHAR(32))),Metadata!B$1:J$2632,9,FALSE)</f>
        <v>prose</v>
      </c>
      <c r="O1045">
        <f>VLOOKUP(TRIM(SUBSTITUTE(E1045,CHAR(160),CHAR(32))),Metadata!B$1:K$2632,10,FALSE)</f>
        <v>131858</v>
      </c>
      <c r="P1045" s="4" t="s">
        <v>10189</v>
      </c>
      <c r="Q1045">
        <v>186</v>
      </c>
      <c r="R1045">
        <v>196</v>
      </c>
    </row>
    <row r="1046" spans="1:18" hidden="1" x14ac:dyDescent="0.25">
      <c r="A1046">
        <v>1048</v>
      </c>
      <c r="B1046" t="s">
        <v>4354</v>
      </c>
      <c r="C1046" t="s">
        <v>1205</v>
      </c>
      <c r="D1046" t="s">
        <v>47</v>
      </c>
      <c r="E1046" t="s">
        <v>8669</v>
      </c>
      <c r="F1046" t="str">
        <f>VLOOKUP(TRIM(SUBSTITUTE(E1046,CHAR(160),CHAR(32))),Metadata!B$1:C$2632,2,FALSE)</f>
        <v>St. John de Crèvecoeur, J. Hector, 1735-1813.</v>
      </c>
      <c r="G1046" t="str">
        <f>VLOOKUP(TRIM(SUBSTITUTE(E1046,CHAR(160),CHAR(32))),Metadata!B$1:D$2632,3,FALSE)</f>
        <v>Voyage Pensylvanie</v>
      </c>
      <c r="H1046">
        <f>VLOOKUP(TRIM(SUBSTITUTE(E1046,CHAR(160),CHAR(32))),Metadata!B$1:E$2632,4,FALSE)</f>
        <v>1801</v>
      </c>
      <c r="I1046" t="s">
        <v>450</v>
      </c>
      <c r="K1046" t="str">
        <f>VLOOKUP(TRIM(SUBSTITUTE(E1046,CHAR(160),CHAR(32))),Metadata!B$1:H$2632,7,FALSE)</f>
        <v>recit de voyage</v>
      </c>
      <c r="L1046" t="s">
        <v>4870</v>
      </c>
      <c r="N1046" t="str">
        <f>VLOOKUP(TRIM(SUBSTITUTE(E1046,CHAR(160),CHAR(32))),Metadata!B$1:J$2632,9,FALSE)</f>
        <v>prose</v>
      </c>
      <c r="O1046">
        <f>VLOOKUP(TRIM(SUBSTITUTE(E1046,CHAR(160),CHAR(32))),Metadata!B$1:K$2632,10,FALSE)</f>
        <v>215566</v>
      </c>
      <c r="P1046" s="4" t="s">
        <v>10190</v>
      </c>
      <c r="Q1046">
        <v>258</v>
      </c>
      <c r="R1046">
        <v>269</v>
      </c>
    </row>
    <row r="1047" spans="1:18" hidden="1" x14ac:dyDescent="0.25">
      <c r="A1047">
        <v>1049</v>
      </c>
      <c r="B1047" t="s">
        <v>4354</v>
      </c>
      <c r="C1047" t="s">
        <v>1205</v>
      </c>
      <c r="D1047" t="s">
        <v>47</v>
      </c>
      <c r="E1047" t="s">
        <v>8651</v>
      </c>
      <c r="F1047" t="str">
        <f>VLOOKUP(TRIM(SUBSTITUTE(E1047,CHAR(160),CHAR(32))),Metadata!B$1:C$2632,2,FALSE)</f>
        <v>Sainte-Beuve, Charles Augustin, 1804-1869.</v>
      </c>
      <c r="G1047" t="str">
        <f>VLOOKUP(TRIM(SUBSTITUTE(E1047,CHAR(160),CHAR(32))),Metadata!B$1:D$2632,3,FALSE)</f>
        <v>Port-Royal. T. 1</v>
      </c>
      <c r="H1047">
        <f>VLOOKUP(TRIM(SUBSTITUTE(E1047,CHAR(160),CHAR(32))),Metadata!B$1:E$2632,4,FALSE)</f>
        <v>1840</v>
      </c>
      <c r="I1047" t="s">
        <v>450</v>
      </c>
      <c r="K1047" t="str">
        <f>VLOOKUP(TRIM(SUBSTITUTE(E1047,CHAR(160),CHAR(32))),Metadata!B$1:H$2632,7,FALSE)</f>
        <v>traite ou essai</v>
      </c>
      <c r="L1047" t="s">
        <v>4402</v>
      </c>
      <c r="N1047" t="str">
        <f>VLOOKUP(TRIM(SUBSTITUTE(E1047,CHAR(160),CHAR(32))),Metadata!B$1:J$2632,9,FALSE)</f>
        <v>prose</v>
      </c>
      <c r="O1047">
        <f>VLOOKUP(TRIM(SUBSTITUTE(E1047,CHAR(160),CHAR(32))),Metadata!B$1:K$2632,10,FALSE)</f>
        <v>118449</v>
      </c>
      <c r="P1047" s="4" t="s">
        <v>10191</v>
      </c>
      <c r="Q1047">
        <v>156</v>
      </c>
      <c r="R1047">
        <v>166</v>
      </c>
    </row>
    <row r="1048" spans="1:18" hidden="1" x14ac:dyDescent="0.25">
      <c r="A1048">
        <v>1050</v>
      </c>
      <c r="B1048" t="s">
        <v>4354</v>
      </c>
      <c r="C1048" t="s">
        <v>1205</v>
      </c>
      <c r="D1048" t="s">
        <v>47</v>
      </c>
      <c r="E1048" t="s">
        <v>8670</v>
      </c>
      <c r="F1048" t="str">
        <f>VLOOKUP(TRIM(SUBSTITUTE(E1048,CHAR(160),CHAR(32))),Metadata!B$1:C$2632,2,FALSE)</f>
        <v>Staël, Madame de (Anne-Louise-Germaine), 1766-1817.</v>
      </c>
      <c r="G1048" t="str">
        <f>VLOOKUP(TRIM(SUBSTITUTE(E1048,CHAR(160),CHAR(32))),Metadata!B$1:D$2632,3,FALSE)</f>
        <v>Considérations sur la révolution française</v>
      </c>
      <c r="H1048">
        <f>VLOOKUP(TRIM(SUBSTITUTE(E1048,CHAR(160),CHAR(32))),Metadata!B$1:E$2632,4,FALSE)</f>
        <v>1817</v>
      </c>
      <c r="I1048" t="s">
        <v>450</v>
      </c>
      <c r="K1048" t="str">
        <f>VLOOKUP(TRIM(SUBSTITUTE(E1048,CHAR(160),CHAR(32))),Metadata!B$1:H$2632,7,FALSE)</f>
        <v>traite ou essai</v>
      </c>
      <c r="L1048" t="s">
        <v>4402</v>
      </c>
      <c r="N1048" t="str">
        <f>VLOOKUP(TRIM(SUBSTITUTE(E1048,CHAR(160),CHAR(32))),Metadata!B$1:J$2632,9,FALSE)</f>
        <v>prose</v>
      </c>
      <c r="O1048">
        <f>VLOOKUP(TRIM(SUBSTITUTE(E1048,CHAR(160),CHAR(32))),Metadata!B$1:K$2632,10,FALSE)</f>
        <v>237484</v>
      </c>
      <c r="P1048" s="4" t="s">
        <v>10192</v>
      </c>
      <c r="Q1048">
        <v>10</v>
      </c>
      <c r="R1048">
        <v>20</v>
      </c>
    </row>
    <row r="1049" spans="1:18" hidden="1" x14ac:dyDescent="0.25">
      <c r="A1049">
        <v>1051</v>
      </c>
      <c r="B1049" t="s">
        <v>4354</v>
      </c>
      <c r="C1049" t="s">
        <v>1205</v>
      </c>
      <c r="D1049" t="s">
        <v>47</v>
      </c>
      <c r="E1049" t="s">
        <v>8610</v>
      </c>
      <c r="F1049" t="str">
        <f>VLOOKUP(TRIM(SUBSTITUTE(E1049,CHAR(160),CHAR(32))),Metadata!B$1:C$2632,2,FALSE)</f>
        <v>Maurras, Charles, 1868-1952.</v>
      </c>
      <c r="G1049" t="str">
        <f>VLOOKUP(TRIM(SUBSTITUTE(E1049,CHAR(160),CHAR(32))),Metadata!B$1:D$2632,3,FALSE)</f>
        <v>Le chemin de paradis</v>
      </c>
      <c r="H1049">
        <f>VLOOKUP(TRIM(SUBSTITUTE(E1049,CHAR(160),CHAR(32))),Metadata!B$1:E$2632,4,FALSE)</f>
        <v>1894</v>
      </c>
      <c r="I1049" t="s">
        <v>450</v>
      </c>
      <c r="K1049" t="str">
        <f>VLOOKUP(TRIM(SUBSTITUTE(E1049,CHAR(160),CHAR(32))),Metadata!B$1:H$2632,7,FALSE)</f>
        <v>melanges litteraires</v>
      </c>
      <c r="L1049" t="s">
        <v>4389</v>
      </c>
      <c r="N1049" t="str">
        <f>VLOOKUP(TRIM(SUBSTITUTE(E1049,CHAR(160),CHAR(32))),Metadata!B$1:J$2632,9,FALSE)</f>
        <v>prose</v>
      </c>
      <c r="O1049">
        <f>VLOOKUP(TRIM(SUBSTITUTE(E1049,CHAR(160),CHAR(32))),Metadata!B$1:K$2632,10,FALSE)</f>
        <v>40180</v>
      </c>
      <c r="P1049" s="4" t="s">
        <v>10193</v>
      </c>
      <c r="Q1049">
        <v>16</v>
      </c>
      <c r="R1049">
        <v>26</v>
      </c>
    </row>
    <row r="1050" spans="1:18" hidden="1" x14ac:dyDescent="0.25">
      <c r="A1050">
        <v>1052</v>
      </c>
      <c r="B1050" t="s">
        <v>4354</v>
      </c>
      <c r="C1050" t="s">
        <v>1205</v>
      </c>
      <c r="D1050" t="s">
        <v>47</v>
      </c>
      <c r="E1050" t="s">
        <v>6505</v>
      </c>
      <c r="F1050" t="str">
        <f>VLOOKUP(TRIM(SUBSTITUTE(E1050,CHAR(160),CHAR(32))),Metadata!B$1:C$2632,2,FALSE)</f>
        <v>Aubertin, Charles, 1825-??.</v>
      </c>
      <c r="G1050" t="str">
        <f>VLOOKUP(TRIM(SUBSTITUTE(E1050,CHAR(160),CHAR(32))),Metadata!B$1:D$2632,3,FALSE)</f>
        <v>L'esprit public au XVIIIe siècle. Etude sur les mémoires et les correspondances politiques des contemporains, 1715-1789</v>
      </c>
      <c r="H1050">
        <f>VLOOKUP(TRIM(SUBSTITUTE(E1050,CHAR(160),CHAR(32))),Metadata!B$1:E$2632,4,FALSE)</f>
        <v>1873</v>
      </c>
      <c r="I1050" t="s">
        <v>450</v>
      </c>
      <c r="K1050" t="str">
        <f>VLOOKUP(TRIM(SUBSTITUTE(E1050,CHAR(160),CHAR(32))),Metadata!B$1:H$2632,7,FALSE)</f>
        <v>traite</v>
      </c>
      <c r="L1050" t="s">
        <v>4417</v>
      </c>
      <c r="N1050" t="str">
        <f>VLOOKUP(TRIM(SUBSTITUTE(E1050,CHAR(160),CHAR(32))),Metadata!B$1:J$2632,9,FALSE)</f>
        <v/>
      </c>
      <c r="O1050">
        <f>VLOOKUP(TRIM(SUBSTITUTE(E1050,CHAR(160),CHAR(32))),Metadata!B$1:K$2632,10,FALSE)</f>
        <v>152664</v>
      </c>
      <c r="P1050" s="4" t="s">
        <v>12404</v>
      </c>
      <c r="Q1050">
        <v>137</v>
      </c>
      <c r="R1050">
        <v>148</v>
      </c>
    </row>
    <row r="1051" spans="1:18" hidden="1" x14ac:dyDescent="0.25">
      <c r="A1051">
        <v>1053</v>
      </c>
      <c r="B1051" t="s">
        <v>4354</v>
      </c>
      <c r="C1051" t="s">
        <v>1205</v>
      </c>
      <c r="D1051" t="s">
        <v>47</v>
      </c>
      <c r="E1051" t="s">
        <v>8594</v>
      </c>
      <c r="F1051" t="str">
        <f>VLOOKUP(TRIM(SUBSTITUTE(E1051,CHAR(160),CHAR(32))),Metadata!B$1:C$2632,2,FALSE)</f>
        <v>Las Cases, Emmanuel-Auguste-Dieudonné, comte de, 1766-1842.</v>
      </c>
      <c r="G1051" t="str">
        <f>VLOOKUP(TRIM(SUBSTITUTE(E1051,CHAR(160),CHAR(32))),Metadata!B$1:D$2632,3,FALSE)</f>
        <v>Le mémorial de Sainte-Hélène.</v>
      </c>
      <c r="H1051">
        <f>VLOOKUP(TRIM(SUBSTITUTE(E1051,CHAR(160),CHAR(32))),Metadata!B$1:E$2632,4,FALSE)</f>
        <v>1823</v>
      </c>
      <c r="I1051" t="s">
        <v>450</v>
      </c>
      <c r="K1051" t="str">
        <f>VLOOKUP(TRIM(SUBSTITUTE(E1051,CHAR(160),CHAR(32))),Metadata!B$1:H$2632,7,FALSE)</f>
        <v>memoires</v>
      </c>
      <c r="L1051" t="s">
        <v>4481</v>
      </c>
      <c r="N1051" t="str">
        <f>VLOOKUP(TRIM(SUBSTITUTE(E1051,CHAR(160),CHAR(32))),Metadata!B$1:J$2632,9,FALSE)</f>
        <v>prose</v>
      </c>
      <c r="O1051">
        <f>VLOOKUP(TRIM(SUBSTITUTE(E1051,CHAR(160),CHAR(32))),Metadata!B$1:K$2632,10,FALSE)</f>
        <v>643639</v>
      </c>
      <c r="P1051" s="4" t="s">
        <v>12405</v>
      </c>
      <c r="Q1051">
        <v>65</v>
      </c>
      <c r="R1051">
        <v>75</v>
      </c>
    </row>
    <row r="1052" spans="1:18" hidden="1" x14ac:dyDescent="0.25">
      <c r="A1052">
        <v>1054</v>
      </c>
      <c r="B1052" t="s">
        <v>4354</v>
      </c>
      <c r="C1052" t="s">
        <v>1205</v>
      </c>
      <c r="D1052" t="s">
        <v>47</v>
      </c>
      <c r="E1052" t="s">
        <v>8521</v>
      </c>
      <c r="F1052" t="str">
        <f>VLOOKUP(TRIM(SUBSTITUTE(E1052,CHAR(160),CHAR(32))),Metadata!B$1:C$2632,2,FALSE)</f>
        <v>Flaubert, Gustave, 1821-1880.</v>
      </c>
      <c r="G1052" t="str">
        <f>VLOOKUP(TRIM(SUBSTITUTE(E1052,CHAR(160),CHAR(32))),Metadata!B$1:D$2632,3,FALSE)</f>
        <v>Bouvard et Pécuchet</v>
      </c>
      <c r="H1052">
        <f>VLOOKUP(TRIM(SUBSTITUTE(E1052,CHAR(160),CHAR(32))),Metadata!B$1:E$2632,4,FALSE)</f>
        <v>1880</v>
      </c>
      <c r="I1052" t="s">
        <v>450</v>
      </c>
      <c r="K1052" t="str">
        <f>VLOOKUP(TRIM(SUBSTITUTE(E1052,CHAR(160),CHAR(32))),Metadata!B$1:H$2632,7,FALSE)</f>
        <v>roman</v>
      </c>
      <c r="L1052" t="s">
        <v>4378</v>
      </c>
      <c r="N1052" t="str">
        <f>VLOOKUP(TRIM(SUBSTITUTE(E1052,CHAR(160),CHAR(32))),Metadata!B$1:J$2632,9,FALSE)</f>
        <v>prose</v>
      </c>
      <c r="O1052">
        <f>VLOOKUP(TRIM(SUBSTITUTE(E1052,CHAR(160),CHAR(32))),Metadata!B$1:K$2632,10,FALSE)</f>
        <v>94583</v>
      </c>
      <c r="P1052" s="8" t="s">
        <v>12406</v>
      </c>
      <c r="Q1052">
        <v>90</v>
      </c>
      <c r="R1052">
        <v>100</v>
      </c>
    </row>
    <row r="1053" spans="1:18" hidden="1" x14ac:dyDescent="0.25">
      <c r="A1053">
        <v>1055</v>
      </c>
      <c r="B1053" t="s">
        <v>4354</v>
      </c>
      <c r="C1053" t="s">
        <v>1205</v>
      </c>
      <c r="D1053" t="s">
        <v>47</v>
      </c>
      <c r="E1053" t="s">
        <v>6268</v>
      </c>
      <c r="F1053" t="str">
        <f>VLOOKUP(TRIM(SUBSTITUTE(E1053,CHAR(160),CHAR(32))),Metadata!B$1:C$2632,2,FALSE)</f>
        <v>Gobineau, Arthur, comte de, 1816-1882.</v>
      </c>
      <c r="G1053" t="str">
        <f>VLOOKUP(TRIM(SUBSTITUTE(E1053,CHAR(160),CHAR(32))),Metadata!B$1:D$2632,3,FALSE)</f>
        <v>Essai sur l'inégalité des races humaines, [1]</v>
      </c>
      <c r="H1053">
        <f>VLOOKUP(TRIM(SUBSTITUTE(E1053,CHAR(160),CHAR(32))),Metadata!B$1:E$2632,4,FALSE)</f>
        <v>1853</v>
      </c>
      <c r="I1053" t="s">
        <v>450</v>
      </c>
      <c r="K1053" t="str">
        <f>VLOOKUP(TRIM(SUBSTITUTE(E1053,CHAR(160),CHAR(32))),Metadata!B$1:H$2632,7,FALSE)</f>
        <v>traite</v>
      </c>
      <c r="L1053" t="s">
        <v>4417</v>
      </c>
      <c r="N1053" t="str">
        <f>VLOOKUP(TRIM(SUBSTITUTE(E1053,CHAR(160),CHAR(32))),Metadata!B$1:J$2632,9,FALSE)</f>
        <v/>
      </c>
      <c r="O1053">
        <f>VLOOKUP(TRIM(SUBSTITUTE(E1053,CHAR(160),CHAR(32))),Metadata!B$1:K$2632,10,FALSE)</f>
        <v>248229</v>
      </c>
      <c r="P1053" s="4" t="s">
        <v>10194</v>
      </c>
      <c r="Q1053">
        <v>199</v>
      </c>
      <c r="R1053">
        <v>210</v>
      </c>
    </row>
    <row r="1054" spans="1:18" hidden="1" x14ac:dyDescent="0.25">
      <c r="A1054">
        <v>1056</v>
      </c>
      <c r="B1054" t="s">
        <v>4354</v>
      </c>
      <c r="C1054" t="s">
        <v>1205</v>
      </c>
      <c r="D1054" t="s">
        <v>47</v>
      </c>
      <c r="E1054" t="s">
        <v>8669</v>
      </c>
      <c r="F1054" t="str">
        <f>VLOOKUP(TRIM(SUBSTITUTE(E1054,CHAR(160),CHAR(32))),Metadata!B$1:C$2632,2,FALSE)</f>
        <v>St. John de Crèvecoeur, J. Hector, 1735-1813.</v>
      </c>
      <c r="G1054" t="str">
        <f>VLOOKUP(TRIM(SUBSTITUTE(E1054,CHAR(160),CHAR(32))),Metadata!B$1:D$2632,3,FALSE)</f>
        <v>Voyage Pensylvanie</v>
      </c>
      <c r="H1054">
        <f>VLOOKUP(TRIM(SUBSTITUTE(E1054,CHAR(160),CHAR(32))),Metadata!B$1:E$2632,4,FALSE)</f>
        <v>1801</v>
      </c>
      <c r="I1054" t="s">
        <v>450</v>
      </c>
      <c r="K1054" t="str">
        <f>VLOOKUP(TRIM(SUBSTITUTE(E1054,CHAR(160),CHAR(32))),Metadata!B$1:H$2632,7,FALSE)</f>
        <v>recit de voyage</v>
      </c>
      <c r="L1054" t="s">
        <v>4870</v>
      </c>
      <c r="N1054" t="str">
        <f>VLOOKUP(TRIM(SUBSTITUTE(E1054,CHAR(160),CHAR(32))),Metadata!B$1:J$2632,9,FALSE)</f>
        <v>prose</v>
      </c>
      <c r="O1054">
        <f>VLOOKUP(TRIM(SUBSTITUTE(E1054,CHAR(160),CHAR(32))),Metadata!B$1:K$2632,10,FALSE)</f>
        <v>215566</v>
      </c>
      <c r="P1054" s="4" t="s">
        <v>10195</v>
      </c>
      <c r="Q1054">
        <v>12</v>
      </c>
      <c r="R1054">
        <v>22</v>
      </c>
    </row>
    <row r="1055" spans="1:18" hidden="1" x14ac:dyDescent="0.25">
      <c r="A1055">
        <v>1057</v>
      </c>
      <c r="B1055" t="s">
        <v>4354</v>
      </c>
      <c r="C1055" t="s">
        <v>1205</v>
      </c>
      <c r="D1055" t="s">
        <v>47</v>
      </c>
      <c r="E1055" t="s">
        <v>8528</v>
      </c>
      <c r="F1055" t="str">
        <f>VLOOKUP(TRIM(SUBSTITUTE(E1055,CHAR(160),CHAR(32))),Metadata!B$1:C$2632,2,FALSE)</f>
        <v>Flaubert, Gustave, 1821-1880.</v>
      </c>
      <c r="G1055" t="str">
        <f>VLOOKUP(TRIM(SUBSTITUTE(E1055,CHAR(160),CHAR(32))),Metadata!B$1:D$2632,3,FALSE)</f>
        <v>Correspondance, 1868</v>
      </c>
      <c r="H1055">
        <f>VLOOKUP(TRIM(SUBSTITUTE(E1055,CHAR(160),CHAR(32))),Metadata!B$1:E$2632,4,FALSE)</f>
        <v>1868</v>
      </c>
      <c r="I1055" t="s">
        <v>450</v>
      </c>
      <c r="K1055" t="str">
        <f>VLOOKUP(TRIM(SUBSTITUTE(E1055,CHAR(160),CHAR(32))),Metadata!B$1:H$2632,7,FALSE)</f>
        <v>correspondance</v>
      </c>
      <c r="L1055" t="s">
        <v>4542</v>
      </c>
      <c r="N1055" t="str">
        <f>VLOOKUP(TRIM(SUBSTITUTE(E1055,CHAR(160),CHAR(32))),Metadata!B$1:J$2632,9,FALSE)</f>
        <v>prose</v>
      </c>
      <c r="O1055">
        <f>VLOOKUP(TRIM(SUBSTITUTE(E1055,CHAR(160),CHAR(32))),Metadata!B$1:K$2632,10,FALSE)</f>
        <v>73713</v>
      </c>
      <c r="P1055" s="4" t="s">
        <v>9157</v>
      </c>
      <c r="Q1055">
        <v>29</v>
      </c>
      <c r="R1055">
        <v>40</v>
      </c>
    </row>
    <row r="1056" spans="1:18" hidden="1" x14ac:dyDescent="0.25">
      <c r="A1056">
        <v>1058</v>
      </c>
      <c r="B1056" t="s">
        <v>4354</v>
      </c>
      <c r="C1056" t="s">
        <v>1205</v>
      </c>
      <c r="D1056" t="s">
        <v>47</v>
      </c>
      <c r="E1056" t="s">
        <v>8436</v>
      </c>
      <c r="F1056" t="str">
        <f>VLOOKUP(TRIM(SUBSTITUTE(E1056,CHAR(160),CHAR(32))),Metadata!B$1:C$2632,2,FALSE)</f>
        <v>Barrès, Maurice, 1862-1923.</v>
      </c>
      <c r="G1056" t="str">
        <f>VLOOKUP(TRIM(SUBSTITUTE(E1056,CHAR(160),CHAR(32))),Metadata!B$1:D$2632,3,FALSE)</f>
        <v>Sous l'oeil des barbares</v>
      </c>
      <c r="H1056">
        <f>VLOOKUP(TRIM(SUBSTITUTE(E1056,CHAR(160),CHAR(32))),Metadata!B$1:E$2632,4,FALSE)</f>
        <v>1888</v>
      </c>
      <c r="I1056" t="s">
        <v>450</v>
      </c>
      <c r="K1056" t="str">
        <f>VLOOKUP(TRIM(SUBSTITUTE(E1056,CHAR(160),CHAR(32))),Metadata!B$1:H$2632,7,FALSE)</f>
        <v>roman</v>
      </c>
      <c r="L1056" t="s">
        <v>4378</v>
      </c>
      <c r="N1056" t="str">
        <f>VLOOKUP(TRIM(SUBSTITUTE(E1056,CHAR(160),CHAR(32))),Metadata!B$1:J$2632,9,FALSE)</f>
        <v>prose</v>
      </c>
      <c r="O1056">
        <f>VLOOKUP(TRIM(SUBSTITUTE(E1056,CHAR(160),CHAR(32))),Metadata!B$1:K$2632,10,FALSE)</f>
        <v>27351</v>
      </c>
      <c r="P1056" s="4" t="s">
        <v>10196</v>
      </c>
      <c r="Q1056">
        <v>100</v>
      </c>
      <c r="R1056">
        <v>110</v>
      </c>
    </row>
    <row r="1057" spans="1:18" hidden="1" x14ac:dyDescent="0.25">
      <c r="A1057">
        <v>1059</v>
      </c>
      <c r="B1057" t="s">
        <v>4354</v>
      </c>
      <c r="C1057" t="s">
        <v>1205</v>
      </c>
      <c r="D1057" t="s">
        <v>47</v>
      </c>
      <c r="E1057" t="s">
        <v>8704</v>
      </c>
      <c r="F1057" t="str">
        <f>VLOOKUP(TRIM(SUBSTITUTE(E1057,CHAR(160),CHAR(32))),Metadata!B$1:C$2632,2,FALSE)</f>
        <v>Vigny, Alfred de, 1797-1863.</v>
      </c>
      <c r="G1057" t="str">
        <f>VLOOKUP(TRIM(SUBSTITUTE(E1057,CHAR(160),CHAR(32))),Metadata!B$1:D$2632,3,FALSE)</f>
        <v>Le journal d'un poète</v>
      </c>
      <c r="H1057">
        <f>VLOOKUP(TRIM(SUBSTITUTE(E1057,CHAR(160),CHAR(32))),Metadata!B$1:E$2632,4,FALSE)</f>
        <v>1863</v>
      </c>
      <c r="I1057" t="s">
        <v>450</v>
      </c>
      <c r="K1057" t="str">
        <f>VLOOKUP(TRIM(SUBSTITUTE(E1057,CHAR(160),CHAR(32))),Metadata!B$1:H$2632,7,FALSE)</f>
        <v>memoires</v>
      </c>
      <c r="L1057" t="s">
        <v>4481</v>
      </c>
      <c r="N1057" t="str">
        <f>VLOOKUP(TRIM(SUBSTITUTE(E1057,CHAR(160),CHAR(32))),Metadata!B$1:J$2632,9,FALSE)</f>
        <v>prose</v>
      </c>
      <c r="O1057">
        <f>VLOOKUP(TRIM(SUBSTITUTE(E1057,CHAR(160),CHAR(32))),Metadata!B$1:K$2632,10,FALSE)</f>
        <v>152357</v>
      </c>
      <c r="P1057" s="4" t="s">
        <v>10197</v>
      </c>
      <c r="Q1057">
        <v>51</v>
      </c>
      <c r="R1057">
        <v>61</v>
      </c>
    </row>
    <row r="1058" spans="1:18" hidden="1" x14ac:dyDescent="0.25">
      <c r="A1058">
        <v>1060</v>
      </c>
      <c r="B1058" t="s">
        <v>4354</v>
      </c>
      <c r="C1058" t="s">
        <v>1205</v>
      </c>
      <c r="D1058" t="s">
        <v>47</v>
      </c>
      <c r="E1058" t="s">
        <v>6710</v>
      </c>
      <c r="F1058" t="str">
        <f>VLOOKUP(TRIM(SUBSTITUTE(E1058,CHAR(160),CHAR(32))),Metadata!B$1:C$2632,2,FALSE)</f>
        <v>Taine, Hippolyte, 1828-1893.</v>
      </c>
      <c r="G1058" t="str">
        <f>VLOOKUP(TRIM(SUBSTITUTE(E1058,CHAR(160),CHAR(32))),Metadata!B$1:D$2632,3,FALSE)</f>
        <v>Les origines de la France contemporaine. Le régime moderne</v>
      </c>
      <c r="H1058">
        <f>VLOOKUP(TRIM(SUBSTITUTE(E1058,CHAR(160),CHAR(32))),Metadata!B$1:E$2632,4,FALSE)</f>
        <v>1890</v>
      </c>
      <c r="I1058" t="s">
        <v>450</v>
      </c>
      <c r="K1058" t="str">
        <f>VLOOKUP(TRIM(SUBSTITUTE(E1058,CHAR(160),CHAR(32))),Metadata!B$1:H$2632,7,FALSE)</f>
        <v>traite</v>
      </c>
      <c r="L1058" t="s">
        <v>4417</v>
      </c>
      <c r="N1058" t="str">
        <f>VLOOKUP(TRIM(SUBSTITUTE(E1058,CHAR(160),CHAR(32))),Metadata!B$1:J$2632,9,FALSE)</f>
        <v/>
      </c>
      <c r="O1058">
        <f>VLOOKUP(TRIM(SUBSTITUTE(E1058,CHAR(160),CHAR(32))),Metadata!B$1:K$2632,10,FALSE)</f>
        <v>266441</v>
      </c>
      <c r="P1058" s="4" t="s">
        <v>10198</v>
      </c>
      <c r="Q1058">
        <v>19</v>
      </c>
      <c r="R1058">
        <v>29</v>
      </c>
    </row>
    <row r="1059" spans="1:18" hidden="1" x14ac:dyDescent="0.25">
      <c r="A1059">
        <v>1061</v>
      </c>
      <c r="B1059" t="s">
        <v>4354</v>
      </c>
      <c r="C1059" t="s">
        <v>1205</v>
      </c>
      <c r="D1059" t="s">
        <v>47</v>
      </c>
      <c r="E1059" t="s">
        <v>8537</v>
      </c>
      <c r="F1059" t="str">
        <f>VLOOKUP(TRIM(SUBSTITUTE(E1059,CHAR(160),CHAR(32))),Metadata!B$1:C$2632,2,FALSE)</f>
        <v>Fourier, Charles, 1772-1837.</v>
      </c>
      <c r="G1059" t="str">
        <f>VLOOKUP(TRIM(SUBSTITUTE(E1059,CHAR(160),CHAR(32))),Metadata!B$1:D$2632,3,FALSE)</f>
        <v>Le nouveau monde industriel, ou, Invention du procédé d'industrie attrayante et combinée, distribuée en séries passionnées</v>
      </c>
      <c r="H1059">
        <f>VLOOKUP(TRIM(SUBSTITUTE(E1059,CHAR(160),CHAR(32))),Metadata!B$1:E$2632,4,FALSE)</f>
        <v>1830</v>
      </c>
      <c r="I1059" t="s">
        <v>450</v>
      </c>
      <c r="K1059" t="str">
        <f>VLOOKUP(TRIM(SUBSTITUTE(E1059,CHAR(160),CHAR(32))),Metadata!B$1:H$2632,7,FALSE)</f>
        <v>traite ou essai</v>
      </c>
      <c r="L1059" t="s">
        <v>4402</v>
      </c>
      <c r="N1059" t="str">
        <f>VLOOKUP(TRIM(SUBSTITUTE(E1059,CHAR(160),CHAR(32))),Metadata!B$1:J$2632,9,FALSE)</f>
        <v>prose</v>
      </c>
      <c r="O1059">
        <f>VLOOKUP(TRIM(SUBSTITUTE(E1059,CHAR(160),CHAR(32))),Metadata!B$1:K$2632,10,FALSE)</f>
        <v>28840</v>
      </c>
      <c r="P1059" s="4" t="s">
        <v>10199</v>
      </c>
      <c r="Q1059">
        <v>114</v>
      </c>
      <c r="R1059">
        <v>125</v>
      </c>
    </row>
    <row r="1060" spans="1:18" hidden="1" x14ac:dyDescent="0.25">
      <c r="A1060">
        <v>1062</v>
      </c>
      <c r="B1060" t="s">
        <v>4354</v>
      </c>
      <c r="C1060" t="s">
        <v>1205</v>
      </c>
      <c r="D1060" t="s">
        <v>47</v>
      </c>
      <c r="E1060" t="s">
        <v>8109</v>
      </c>
      <c r="F1060" t="str">
        <f>VLOOKUP(TRIM(SUBSTITUTE(E1060,CHAR(160),CHAR(32))),Metadata!B$1:C$2632,2,FALSE)</f>
        <v>Montchrestien, Antoine de, ca. 1575-1621.</v>
      </c>
      <c r="G1060" t="str">
        <f>VLOOKUP(TRIM(SUBSTITUTE(E1060,CHAR(160),CHAR(32))),Metadata!B$1:D$2632,3,FALSE)</f>
        <v>Traicté de l'Oeconomie politique: dedié en 1615 au roy et à la reyne mere du roy</v>
      </c>
      <c r="H1060">
        <f>VLOOKUP(TRIM(SUBSTITUTE(E1060,CHAR(160),CHAR(32))),Metadata!B$1:E$2632,4,FALSE)</f>
        <v>1615</v>
      </c>
      <c r="I1060" t="s">
        <v>450</v>
      </c>
      <c r="K1060" t="str">
        <f>VLOOKUP(TRIM(SUBSTITUTE(E1060,CHAR(160),CHAR(32))),Metadata!B$1:H$2632,7,FALSE)</f>
        <v>traite ou essai</v>
      </c>
      <c r="L1060" t="s">
        <v>4402</v>
      </c>
      <c r="N1060" t="str">
        <f>VLOOKUP(TRIM(SUBSTITUTE(E1060,CHAR(160),CHAR(32))),Metadata!B$1:J$2632,9,FALSE)</f>
        <v>prose</v>
      </c>
      <c r="O1060">
        <f>VLOOKUP(TRIM(SUBSTITUTE(E1060,CHAR(160),CHAR(32))),Metadata!B$1:K$2632,10,FALSE)</f>
        <v>92941</v>
      </c>
      <c r="P1060" s="4" t="s">
        <v>10200</v>
      </c>
      <c r="Q1060">
        <v>203</v>
      </c>
      <c r="R1060">
        <v>214</v>
      </c>
    </row>
    <row r="1061" spans="1:18" hidden="1" x14ac:dyDescent="0.25">
      <c r="A1061">
        <v>1063</v>
      </c>
      <c r="B1061" t="s">
        <v>4354</v>
      </c>
      <c r="C1061" t="s">
        <v>1205</v>
      </c>
      <c r="D1061" t="s">
        <v>47</v>
      </c>
      <c r="E1061" t="s">
        <v>8864</v>
      </c>
      <c r="F1061" t="str">
        <f>VLOOKUP(TRIM(SUBSTITUTE(E1061,CHAR(160),CHAR(32))),Metadata!B$1:C$2632,2,FALSE)</f>
        <v>Gaulle, Charles de, 1890-1970.</v>
      </c>
      <c r="G1061" t="str">
        <f>VLOOKUP(TRIM(SUBSTITUTE(E1061,CHAR(160),CHAR(32))),Metadata!B$1:D$2632,3,FALSE)</f>
        <v>Mémoires de guerre, le salut, 1944-1946</v>
      </c>
      <c r="H1061">
        <f>VLOOKUP(TRIM(SUBSTITUTE(E1061,CHAR(160),CHAR(32))),Metadata!B$1:E$2632,4,FALSE)</f>
        <v>1959</v>
      </c>
      <c r="I1061" t="s">
        <v>534</v>
      </c>
      <c r="K1061" t="str">
        <f>VLOOKUP(TRIM(SUBSTITUTE(E1061,CHAR(160),CHAR(32))),Metadata!B$1:H$2632,7,FALSE)</f>
        <v>memoires</v>
      </c>
      <c r="L1061" t="s">
        <v>4481</v>
      </c>
      <c r="N1061" t="str">
        <f>VLOOKUP(TRIM(SUBSTITUTE(E1061,CHAR(160),CHAR(32))),Metadata!B$1:J$2632,9,FALSE)</f>
        <v>prose</v>
      </c>
      <c r="O1061">
        <f>VLOOKUP(TRIM(SUBSTITUTE(E1061,CHAR(160),CHAR(32))),Metadata!B$1:K$2632,10,FALSE)</f>
        <v>192393</v>
      </c>
      <c r="P1061" s="4" t="s">
        <v>10201</v>
      </c>
      <c r="Q1061">
        <v>160</v>
      </c>
      <c r="R1061">
        <v>171</v>
      </c>
    </row>
    <row r="1062" spans="1:18" hidden="1" x14ac:dyDescent="0.25">
      <c r="A1062">
        <v>1064</v>
      </c>
      <c r="B1062" t="s">
        <v>4354</v>
      </c>
      <c r="C1062" t="s">
        <v>1205</v>
      </c>
      <c r="D1062" t="s">
        <v>47</v>
      </c>
      <c r="E1062" t="s">
        <v>8847</v>
      </c>
      <c r="F1062" t="str">
        <f>VLOOKUP(TRIM(SUBSTITUTE(E1062,CHAR(160),CHAR(32))),Metadata!B$1:C$2632,2,FALSE)</f>
        <v>Durkheim, Emile, 1858-1917.</v>
      </c>
      <c r="G1062" t="str">
        <f>VLOOKUP(TRIM(SUBSTITUTE(E1062,CHAR(160),CHAR(32))),Metadata!B$1:D$2632,3,FALSE)</f>
        <v>L'éducation morale</v>
      </c>
      <c r="H1062">
        <f>VLOOKUP(TRIM(SUBSTITUTE(E1062,CHAR(160),CHAR(32))),Metadata!B$1:E$2632,4,FALSE)</f>
        <v>1903</v>
      </c>
      <c r="I1062" t="s">
        <v>534</v>
      </c>
      <c r="K1062" t="str">
        <f>VLOOKUP(TRIM(SUBSTITUTE(E1062,CHAR(160),CHAR(32))),Metadata!B$1:H$2632,7,FALSE)</f>
        <v>traite</v>
      </c>
      <c r="L1062" t="s">
        <v>4417</v>
      </c>
      <c r="N1062" t="str">
        <f>VLOOKUP(TRIM(SUBSTITUTE(E1062,CHAR(160),CHAR(32))),Metadata!B$1:J$2632,9,FALSE)</f>
        <v/>
      </c>
      <c r="O1062">
        <f>VLOOKUP(TRIM(SUBSTITUTE(E1062,CHAR(160),CHAR(32))),Metadata!B$1:K$2632,10,FALSE)</f>
        <v>105540</v>
      </c>
      <c r="P1062" s="4" t="s">
        <v>10202</v>
      </c>
      <c r="Q1062">
        <v>132</v>
      </c>
      <c r="R1062">
        <v>144</v>
      </c>
    </row>
    <row r="1063" spans="1:18" hidden="1" x14ac:dyDescent="0.25">
      <c r="A1063">
        <v>1065</v>
      </c>
      <c r="B1063" t="s">
        <v>4354</v>
      </c>
      <c r="C1063" t="s">
        <v>1205</v>
      </c>
      <c r="D1063" t="s">
        <v>47</v>
      </c>
      <c r="E1063" t="s">
        <v>8865</v>
      </c>
      <c r="F1063" t="str">
        <f>VLOOKUP(TRIM(SUBSTITUTE(E1063,CHAR(160),CHAR(32))),Metadata!B$1:C$2632,2,FALSE)</f>
        <v>Gaulle, Charles de, 1890-1970.</v>
      </c>
      <c r="G1063" t="str">
        <f>VLOOKUP(TRIM(SUBSTITUTE(E1063,CHAR(160),CHAR(32))),Metadata!B$1:D$2632,3,FALSE)</f>
        <v>Mémoires de guerre, l'unité, 1942-1944</v>
      </c>
      <c r="H1063">
        <f>VLOOKUP(TRIM(SUBSTITUTE(E1063,CHAR(160),CHAR(32))),Metadata!B$1:E$2632,4,FALSE)</f>
        <v>1956</v>
      </c>
      <c r="I1063" t="s">
        <v>534</v>
      </c>
      <c r="K1063" t="str">
        <f>VLOOKUP(TRIM(SUBSTITUTE(E1063,CHAR(160),CHAR(32))),Metadata!B$1:H$2632,7,FALSE)</f>
        <v>memoires</v>
      </c>
      <c r="L1063" t="s">
        <v>4481</v>
      </c>
      <c r="N1063" t="str">
        <f>VLOOKUP(TRIM(SUBSTITUTE(E1063,CHAR(160),CHAR(32))),Metadata!B$1:J$2632,9,FALSE)</f>
        <v>prose</v>
      </c>
      <c r="O1063">
        <f>VLOOKUP(TRIM(SUBSTITUTE(E1063,CHAR(160),CHAR(32))),Metadata!B$1:K$2632,10,FALSE)</f>
        <v>208002</v>
      </c>
      <c r="P1063" s="4" t="s">
        <v>10203</v>
      </c>
      <c r="Q1063">
        <v>64</v>
      </c>
      <c r="R1063">
        <v>74</v>
      </c>
    </row>
    <row r="1064" spans="1:18" hidden="1" x14ac:dyDescent="0.25">
      <c r="A1064">
        <v>1066</v>
      </c>
      <c r="B1064" t="s">
        <v>4354</v>
      </c>
      <c r="C1064" t="s">
        <v>1205</v>
      </c>
      <c r="D1064" t="s">
        <v>47</v>
      </c>
      <c r="E1064" t="s">
        <v>8779</v>
      </c>
      <c r="F1064" t="str">
        <f>VLOOKUP(TRIM(SUBSTITUTE(E1064,CHAR(160),CHAR(32))),Metadata!B$1:C$2632,2,FALSE)</f>
        <v>Beckett, Samuel, 1906-1989.</v>
      </c>
      <c r="G1064" t="str">
        <f>VLOOKUP(TRIM(SUBSTITUTE(E1064,CHAR(160),CHAR(32))),Metadata!B$1:D$2632,3,FALSE)</f>
        <v>Watt</v>
      </c>
      <c r="H1064">
        <f>VLOOKUP(TRIM(SUBSTITUTE(E1064,CHAR(160),CHAR(32))),Metadata!B$1:E$2632,4,FALSE)</f>
        <v>1968</v>
      </c>
      <c r="I1064" t="s">
        <v>534</v>
      </c>
      <c r="K1064" t="str">
        <f>VLOOKUP(TRIM(SUBSTITUTE(E1064,CHAR(160),CHAR(32))),Metadata!B$1:H$2632,7,FALSE)</f>
        <v>roman</v>
      </c>
      <c r="L1064" t="s">
        <v>4378</v>
      </c>
      <c r="N1064" t="str">
        <f>VLOOKUP(TRIM(SUBSTITUTE(E1064,CHAR(160),CHAR(32))),Metadata!B$1:J$2632,9,FALSE)</f>
        <v/>
      </c>
      <c r="O1064">
        <f>VLOOKUP(TRIM(SUBSTITUTE(E1064,CHAR(160),CHAR(32))),Metadata!B$1:K$2632,10,FALSE)</f>
        <v>89677</v>
      </c>
      <c r="P1064" s="4" t="s">
        <v>12407</v>
      </c>
      <c r="Q1064">
        <v>275</v>
      </c>
      <c r="R1064">
        <v>285</v>
      </c>
    </row>
    <row r="1065" spans="1:18" hidden="1" x14ac:dyDescent="0.25">
      <c r="A1065">
        <v>1067</v>
      </c>
      <c r="B1065" t="s">
        <v>4354</v>
      </c>
      <c r="C1065" t="s">
        <v>1205</v>
      </c>
      <c r="D1065" t="s">
        <v>47</v>
      </c>
      <c r="E1065" t="s">
        <v>8770</v>
      </c>
      <c r="F1065" t="str">
        <f>VLOOKUP(TRIM(SUBSTITUTE(E1065,CHAR(160),CHAR(32))),Metadata!B$1:C$2632,2,FALSE)</f>
        <v>Bazin, Hervé, 1911-1996.</v>
      </c>
      <c r="G1065" t="str">
        <f>VLOOKUP(TRIM(SUBSTITUTE(E1065,CHAR(160),CHAR(32))),Metadata!B$1:D$2632,3,FALSE)</f>
        <v>Vipère au poing</v>
      </c>
      <c r="H1065">
        <f>VLOOKUP(TRIM(SUBSTITUTE(E1065,CHAR(160),CHAR(32))),Metadata!B$1:E$2632,4,FALSE)</f>
        <v>1948</v>
      </c>
      <c r="I1065" t="s">
        <v>534</v>
      </c>
      <c r="K1065" t="str">
        <f>VLOOKUP(TRIM(SUBSTITUTE(E1065,CHAR(160),CHAR(32))),Metadata!B$1:H$2632,7,FALSE)</f>
        <v>roman</v>
      </c>
      <c r="L1065" t="s">
        <v>4378</v>
      </c>
      <c r="N1065" t="str">
        <f>VLOOKUP(TRIM(SUBSTITUTE(E1065,CHAR(160),CHAR(32))),Metadata!B$1:J$2632,9,FALSE)</f>
        <v>prose</v>
      </c>
      <c r="O1065">
        <f>VLOOKUP(TRIM(SUBSTITUTE(E1065,CHAR(160),CHAR(32))),Metadata!B$1:K$2632,10,FALSE)</f>
        <v>57298</v>
      </c>
      <c r="P1065" s="4" t="s">
        <v>10204</v>
      </c>
      <c r="Q1065">
        <v>23</v>
      </c>
      <c r="R1065">
        <v>33</v>
      </c>
    </row>
    <row r="1066" spans="1:18" hidden="1" x14ac:dyDescent="0.25">
      <c r="A1066">
        <v>1068</v>
      </c>
      <c r="B1066" t="s">
        <v>4354</v>
      </c>
      <c r="C1066" t="s">
        <v>1205</v>
      </c>
      <c r="D1066" t="s">
        <v>47</v>
      </c>
      <c r="E1066" t="s">
        <v>7740</v>
      </c>
      <c r="F1066" t="str">
        <f>VLOOKUP(TRIM(SUBSTITUTE(E1066,CHAR(160),CHAR(32))),Metadata!B$1:C$2632,2,FALSE)</f>
        <v>Lot, Ferdinand, 1866-1952.</v>
      </c>
      <c r="G1066" t="str">
        <f>VLOOKUP(TRIM(SUBSTITUTE(E1066,CHAR(160),CHAR(32))),Metadata!B$1:D$2632,3,FALSE)</f>
        <v>Naissance de la France</v>
      </c>
      <c r="H1066">
        <f>VLOOKUP(TRIM(SUBSTITUTE(E1066,CHAR(160),CHAR(32))),Metadata!B$1:E$2632,4,FALSE)</f>
        <v>1948</v>
      </c>
      <c r="I1066" t="s">
        <v>534</v>
      </c>
      <c r="K1066" t="str">
        <f>VLOOKUP(TRIM(SUBSTITUTE(E1066,CHAR(160),CHAR(32))),Metadata!B$1:H$2632,7,FALSE)</f>
        <v>traite</v>
      </c>
      <c r="L1066" t="s">
        <v>4417</v>
      </c>
      <c r="N1066" t="str">
        <f>VLOOKUP(TRIM(SUBSTITUTE(E1066,CHAR(160),CHAR(32))),Metadata!B$1:J$2632,9,FALSE)</f>
        <v/>
      </c>
      <c r="O1066">
        <f>VLOOKUP(TRIM(SUBSTITUTE(E1066,CHAR(160),CHAR(32))),Metadata!B$1:K$2632,10,FALSE)</f>
        <v>289090</v>
      </c>
      <c r="P1066" s="4" t="s">
        <v>12408</v>
      </c>
      <c r="Q1066">
        <v>54</v>
      </c>
      <c r="R1066">
        <v>64</v>
      </c>
    </row>
    <row r="1067" spans="1:18" hidden="1" x14ac:dyDescent="0.25">
      <c r="A1067">
        <v>1069</v>
      </c>
      <c r="B1067" t="s">
        <v>4354</v>
      </c>
      <c r="C1067" t="s">
        <v>1205</v>
      </c>
      <c r="D1067" t="s">
        <v>47</v>
      </c>
      <c r="E1067" t="s">
        <v>8880</v>
      </c>
      <c r="F1067" t="str">
        <f>VLOOKUP(TRIM(SUBSTITUTE(E1067,CHAR(160),CHAR(32))),Metadata!B$1:C$2632,2,FALSE)</f>
        <v>Gide, André, 1869-1951.</v>
      </c>
      <c r="G1067" t="str">
        <f>VLOOKUP(TRIM(SUBSTITUTE(E1067,CHAR(160),CHAR(32))),Metadata!B$1:D$2632,3,FALSE)</f>
        <v>Les faux-monnayeurs</v>
      </c>
      <c r="H1067">
        <f>VLOOKUP(TRIM(SUBSTITUTE(E1067,CHAR(160),CHAR(32))),Metadata!B$1:E$2632,4,FALSE)</f>
        <v>1925</v>
      </c>
      <c r="I1067" t="s">
        <v>534</v>
      </c>
      <c r="K1067" t="str">
        <f>VLOOKUP(TRIM(SUBSTITUTE(E1067,CHAR(160),CHAR(32))),Metadata!B$1:H$2632,7,FALSE)</f>
        <v>roman</v>
      </c>
      <c r="L1067" t="s">
        <v>4378</v>
      </c>
      <c r="N1067" t="str">
        <f>VLOOKUP(TRIM(SUBSTITUTE(E1067,CHAR(160),CHAR(32))),Metadata!B$1:J$2632,9,FALSE)</f>
        <v>prose</v>
      </c>
      <c r="O1067">
        <f>VLOOKUP(TRIM(SUBSTITUTE(E1067,CHAR(160),CHAR(32))),Metadata!B$1:K$2632,10,FALSE)</f>
        <v>120403</v>
      </c>
      <c r="P1067" s="4" t="s">
        <v>10205</v>
      </c>
      <c r="Q1067">
        <v>243</v>
      </c>
      <c r="R1067">
        <v>254</v>
      </c>
    </row>
    <row r="1068" spans="1:18" hidden="1" x14ac:dyDescent="0.25">
      <c r="A1068">
        <v>1070</v>
      </c>
      <c r="B1068" t="s">
        <v>4354</v>
      </c>
      <c r="C1068" t="s">
        <v>1205</v>
      </c>
      <c r="D1068" t="s">
        <v>47</v>
      </c>
      <c r="E1068" t="s">
        <v>8824</v>
      </c>
      <c r="F1068" t="str">
        <f>VLOOKUP(TRIM(SUBSTITUTE(E1068,CHAR(160),CHAR(32))),Metadata!B$1:C$2632,2,FALSE)</f>
        <v>Montesquieu, Charles de Secondat, baron de, 1689-1755.</v>
      </c>
      <c r="G1068" t="str">
        <f>VLOOKUP(TRIM(SUBSTITUTE(E1068,CHAR(160),CHAR(32))),Metadata!B$1:D$2632,3,FALSE)</f>
        <v>Correspondance de Montesquieu</v>
      </c>
      <c r="H1068">
        <f>VLOOKUP(TRIM(SUBSTITUTE(E1068,CHAR(160),CHAR(32))),Metadata!B$1:E$2632,4,FALSE)</f>
        <v>1755</v>
      </c>
      <c r="I1068" t="s">
        <v>534</v>
      </c>
      <c r="K1068" t="str">
        <f>VLOOKUP(TRIM(SUBSTITUTE(E1068,CHAR(160),CHAR(32))),Metadata!B$1:H$2632,7,FALSE)</f>
        <v>correspondance</v>
      </c>
      <c r="L1068" t="s">
        <v>4542</v>
      </c>
      <c r="N1068" t="str">
        <f>VLOOKUP(TRIM(SUBSTITUTE(E1068,CHAR(160),CHAR(32))),Metadata!B$1:J$2632,9,FALSE)</f>
        <v>prose</v>
      </c>
      <c r="O1068">
        <f>VLOOKUP(TRIM(SUBSTITUTE(E1068,CHAR(160),CHAR(32))),Metadata!B$1:K$2632,10,FALSE)</f>
        <v>111275</v>
      </c>
      <c r="P1068" s="4" t="s">
        <v>10206</v>
      </c>
      <c r="Q1068">
        <v>64</v>
      </c>
      <c r="R1068">
        <v>74</v>
      </c>
    </row>
    <row r="1069" spans="1:18" hidden="1" x14ac:dyDescent="0.25">
      <c r="A1069">
        <v>1071</v>
      </c>
      <c r="B1069" t="s">
        <v>4354</v>
      </c>
      <c r="C1069" t="s">
        <v>1205</v>
      </c>
      <c r="D1069" t="s">
        <v>47</v>
      </c>
      <c r="E1069" t="s">
        <v>8892</v>
      </c>
      <c r="F1069" t="str">
        <f>VLOOKUP(TRIM(SUBSTITUTE(E1069,CHAR(160),CHAR(32))),Metadata!B$1:C$2632,2,FALSE)</f>
        <v>Giraudoux, Jean, 1882-1944.</v>
      </c>
      <c r="G1069" t="str">
        <f>VLOOKUP(TRIM(SUBSTITUTE(E1069,CHAR(160),CHAR(32))),Metadata!B$1:D$2632,3,FALSE)</f>
        <v>Siegfried et le Limousin</v>
      </c>
      <c r="H1069">
        <f>VLOOKUP(TRIM(SUBSTITUTE(E1069,CHAR(160),CHAR(32))),Metadata!B$1:E$2632,4,FALSE)</f>
        <v>1922</v>
      </c>
      <c r="I1069" t="s">
        <v>534</v>
      </c>
      <c r="K1069" t="str">
        <f>VLOOKUP(TRIM(SUBSTITUTE(E1069,CHAR(160),CHAR(32))),Metadata!B$1:H$2632,7,FALSE)</f>
        <v>roman</v>
      </c>
      <c r="L1069" t="s">
        <v>4378</v>
      </c>
      <c r="N1069" t="str">
        <f>VLOOKUP(TRIM(SUBSTITUTE(E1069,CHAR(160),CHAR(32))),Metadata!B$1:J$2632,9,FALSE)</f>
        <v>prose</v>
      </c>
      <c r="O1069">
        <f>VLOOKUP(TRIM(SUBSTITUTE(E1069,CHAR(160),CHAR(32))),Metadata!B$1:K$2632,10,FALSE)</f>
        <v>67557</v>
      </c>
      <c r="P1069" s="4" t="s">
        <v>10207</v>
      </c>
      <c r="Q1069">
        <v>27</v>
      </c>
      <c r="R1069">
        <v>37</v>
      </c>
    </row>
    <row r="1070" spans="1:18" hidden="1" x14ac:dyDescent="0.25">
      <c r="A1070">
        <v>1072</v>
      </c>
      <c r="B1070" t="s">
        <v>4354</v>
      </c>
      <c r="C1070" t="s">
        <v>1205</v>
      </c>
      <c r="D1070" t="s">
        <v>47</v>
      </c>
      <c r="E1070" t="s">
        <v>8906</v>
      </c>
      <c r="F1070" t="str">
        <f>VLOOKUP(TRIM(SUBSTITUTE(E1070,CHAR(160),CHAR(32))),Metadata!B$1:C$2632,2,FALSE)</f>
        <v>Huyghe, René, 1906-1997.</v>
      </c>
      <c r="G1070" t="str">
        <f>VLOOKUP(TRIM(SUBSTITUTE(E1070,CHAR(160),CHAR(32))),Metadata!B$1:D$2632,3,FALSE)</f>
        <v>Dialogue avec le visible</v>
      </c>
      <c r="H1070">
        <f>VLOOKUP(TRIM(SUBSTITUTE(E1070,CHAR(160),CHAR(32))),Metadata!B$1:E$2632,4,FALSE)</f>
        <v>1955</v>
      </c>
      <c r="I1070" t="s">
        <v>534</v>
      </c>
      <c r="K1070" t="str">
        <f>VLOOKUP(TRIM(SUBSTITUTE(E1070,CHAR(160),CHAR(32))),Metadata!B$1:H$2632,7,FALSE)</f>
        <v>traite ou essai</v>
      </c>
      <c r="L1070" t="s">
        <v>4402</v>
      </c>
      <c r="N1070" t="str">
        <f>VLOOKUP(TRIM(SUBSTITUTE(E1070,CHAR(160),CHAR(32))),Metadata!B$1:J$2632,9,FALSE)</f>
        <v>prose</v>
      </c>
      <c r="O1070">
        <f>VLOOKUP(TRIM(SUBSTITUTE(E1070,CHAR(160),CHAR(32))),Metadata!B$1:K$2632,10,FALSE)</f>
        <v>136952</v>
      </c>
      <c r="P1070" s="4" t="s">
        <v>10208</v>
      </c>
      <c r="Q1070">
        <v>250</v>
      </c>
      <c r="R1070">
        <v>261</v>
      </c>
    </row>
    <row r="1071" spans="1:18" hidden="1" x14ac:dyDescent="0.25">
      <c r="A1071">
        <v>1073</v>
      </c>
      <c r="B1071" t="s">
        <v>4354</v>
      </c>
      <c r="C1071" t="s">
        <v>1205</v>
      </c>
      <c r="D1071" t="s">
        <v>47</v>
      </c>
      <c r="E1071" t="s">
        <v>7896</v>
      </c>
      <c r="F1071" t="str">
        <f>VLOOKUP(TRIM(SUBSTITUTE(E1071,CHAR(160),CHAR(32))),Metadata!B$1:C$2632,2,FALSE)</f>
        <v>Alain, 1868-1951.</v>
      </c>
      <c r="G1071" t="str">
        <f>VLOOKUP(TRIM(SUBSTITUTE(E1071,CHAR(160),CHAR(32))),Metadata!B$1:D$2632,3,FALSE)</f>
        <v>Propos d'économique</v>
      </c>
      <c r="H1071">
        <f>VLOOKUP(TRIM(SUBSTITUTE(E1071,CHAR(160),CHAR(32))),Metadata!B$1:E$2632,4,FALSE)</f>
        <v>1934</v>
      </c>
      <c r="I1071" t="s">
        <v>534</v>
      </c>
      <c r="K1071" t="str">
        <f>VLOOKUP(TRIM(SUBSTITUTE(E1071,CHAR(160),CHAR(32))),Metadata!B$1:H$2632,7,FALSE)</f>
        <v>traite</v>
      </c>
      <c r="L1071" t="s">
        <v>4417</v>
      </c>
      <c r="N1071" t="str">
        <f>VLOOKUP(TRIM(SUBSTITUTE(E1071,CHAR(160),CHAR(32))),Metadata!B$1:J$2632,9,FALSE)</f>
        <v/>
      </c>
      <c r="O1071">
        <f>VLOOKUP(TRIM(SUBSTITUTE(E1071,CHAR(160),CHAR(32))),Metadata!B$1:K$2632,10,FALSE)</f>
        <v>71827</v>
      </c>
      <c r="P1071" s="4" t="s">
        <v>10209</v>
      </c>
      <c r="Q1071">
        <v>83</v>
      </c>
      <c r="R1071">
        <v>95</v>
      </c>
    </row>
    <row r="1072" spans="1:18" hidden="1" x14ac:dyDescent="0.25">
      <c r="A1072">
        <v>1074</v>
      </c>
      <c r="B1072" t="s">
        <v>4354</v>
      </c>
      <c r="C1072" t="s">
        <v>1205</v>
      </c>
      <c r="D1072" t="s">
        <v>47</v>
      </c>
      <c r="E1072" t="s">
        <v>8770</v>
      </c>
      <c r="F1072" t="str">
        <f>VLOOKUP(TRIM(SUBSTITUTE(E1072,CHAR(160),CHAR(32))),Metadata!B$1:C$2632,2,FALSE)</f>
        <v>Bazin, Hervé, 1911-1996.</v>
      </c>
      <c r="G1072" t="str">
        <f>VLOOKUP(TRIM(SUBSTITUTE(E1072,CHAR(160),CHAR(32))),Metadata!B$1:D$2632,3,FALSE)</f>
        <v>Vipère au poing</v>
      </c>
      <c r="H1072">
        <f>VLOOKUP(TRIM(SUBSTITUTE(E1072,CHAR(160),CHAR(32))),Metadata!B$1:E$2632,4,FALSE)</f>
        <v>1948</v>
      </c>
      <c r="I1072" t="s">
        <v>534</v>
      </c>
      <c r="K1072" t="str">
        <f>VLOOKUP(TRIM(SUBSTITUTE(E1072,CHAR(160),CHAR(32))),Metadata!B$1:H$2632,7,FALSE)</f>
        <v>roman</v>
      </c>
      <c r="L1072" t="s">
        <v>4378</v>
      </c>
      <c r="N1072" t="str">
        <f>VLOOKUP(TRIM(SUBSTITUTE(E1072,CHAR(160),CHAR(32))),Metadata!B$1:J$2632,9,FALSE)</f>
        <v>prose</v>
      </c>
      <c r="O1072">
        <f>VLOOKUP(TRIM(SUBSTITUTE(E1072,CHAR(160),CHAR(32))),Metadata!B$1:K$2632,10,FALSE)</f>
        <v>57298</v>
      </c>
      <c r="P1072" s="4" t="s">
        <v>10210</v>
      </c>
      <c r="Q1072">
        <v>74</v>
      </c>
      <c r="R1072">
        <v>86</v>
      </c>
    </row>
    <row r="1073" spans="1:22" hidden="1" x14ac:dyDescent="0.25">
      <c r="A1073">
        <v>1075</v>
      </c>
      <c r="B1073" t="s">
        <v>4354</v>
      </c>
      <c r="C1073" t="s">
        <v>1205</v>
      </c>
      <c r="D1073" t="s">
        <v>47</v>
      </c>
      <c r="E1073" t="s">
        <v>7194</v>
      </c>
      <c r="F1073" t="str">
        <f>VLOOKUP(TRIM(SUBSTITUTE(E1073,CHAR(160),CHAR(32))),Metadata!B$1:C$2632,2,FALSE)</f>
        <v>Febvre, Lucien, 1878-1956.</v>
      </c>
      <c r="G1073" t="str">
        <f>VLOOKUP(TRIM(SUBSTITUTE(E1073,CHAR(160),CHAR(32))),Metadata!B$1:D$2632,3,FALSE)</f>
        <v>La terre et l'évolution humaine. Introduction géographique à l'histoire</v>
      </c>
      <c r="H1073">
        <f>VLOOKUP(TRIM(SUBSTITUTE(E1073,CHAR(160),CHAR(32))),Metadata!B$1:E$2632,4,FALSE)</f>
        <v>1922</v>
      </c>
      <c r="I1073" t="s">
        <v>534</v>
      </c>
      <c r="K1073" t="str">
        <f>VLOOKUP(TRIM(SUBSTITUTE(E1073,CHAR(160),CHAR(32))),Metadata!B$1:H$2632,7,FALSE)</f>
        <v>traite</v>
      </c>
      <c r="L1073" t="s">
        <v>4417</v>
      </c>
      <c r="N1073" t="str">
        <f>VLOOKUP(TRIM(SUBSTITUTE(E1073,CHAR(160),CHAR(32))),Metadata!B$1:J$2632,9,FALSE)</f>
        <v/>
      </c>
      <c r="O1073">
        <f>VLOOKUP(TRIM(SUBSTITUTE(E1073,CHAR(160),CHAR(32))),Metadata!B$1:K$2632,10,FALSE)</f>
        <v>152090</v>
      </c>
      <c r="P1073" s="4" t="s">
        <v>9158</v>
      </c>
      <c r="Q1073">
        <v>145</v>
      </c>
      <c r="R1073">
        <v>157</v>
      </c>
    </row>
    <row r="1074" spans="1:22" hidden="1" x14ac:dyDescent="0.25">
      <c r="A1074">
        <v>1076</v>
      </c>
      <c r="B1074" t="s">
        <v>4354</v>
      </c>
      <c r="C1074" t="s">
        <v>1205</v>
      </c>
      <c r="D1074" t="s">
        <v>47</v>
      </c>
      <c r="E1074" t="s">
        <v>8947</v>
      </c>
      <c r="F1074" t="str">
        <f>VLOOKUP(TRIM(SUBSTITUTE(E1074,CHAR(160),CHAR(32))),Metadata!B$1:C$2632,2,FALSE)</f>
        <v>Milosz, O. V. de L. (Oscar Vladislas de Lubicz), 1877-1939.</v>
      </c>
      <c r="G1074" t="str">
        <f>VLOOKUP(TRIM(SUBSTITUTE(E1074,CHAR(160),CHAR(32))),Metadata!B$1:D$2632,3,FALSE)</f>
        <v>L'amoureuse initiation: roman</v>
      </c>
      <c r="H1074">
        <f>VLOOKUP(TRIM(SUBSTITUTE(E1074,CHAR(160),CHAR(32))),Metadata!B$1:E$2632,4,FALSE)</f>
        <v>1910</v>
      </c>
      <c r="I1074" t="s">
        <v>534</v>
      </c>
      <c r="K1074" t="str">
        <f>VLOOKUP(TRIM(SUBSTITUTE(E1074,CHAR(160),CHAR(32))),Metadata!B$1:H$2632,7,FALSE)</f>
        <v>roman</v>
      </c>
      <c r="L1074" t="s">
        <v>4378</v>
      </c>
      <c r="N1074" t="str">
        <f>VLOOKUP(TRIM(SUBSTITUTE(E1074,CHAR(160),CHAR(32))),Metadata!B$1:J$2632,9,FALSE)</f>
        <v>prose</v>
      </c>
      <c r="O1074">
        <f>VLOOKUP(TRIM(SUBSTITUTE(E1074,CHAR(160),CHAR(32))),Metadata!B$1:K$2632,10,FALSE)</f>
        <v>59265</v>
      </c>
      <c r="P1074" s="4" t="s">
        <v>10211</v>
      </c>
      <c r="Q1074">
        <v>304</v>
      </c>
      <c r="R1074">
        <v>315</v>
      </c>
    </row>
    <row r="1075" spans="1:22" hidden="1" x14ac:dyDescent="0.25">
      <c r="A1075">
        <v>1077</v>
      </c>
      <c r="B1075" t="s">
        <v>4354</v>
      </c>
      <c r="C1075" t="s">
        <v>1205</v>
      </c>
      <c r="D1075" t="s">
        <v>47</v>
      </c>
      <c r="E1075" t="s">
        <v>8948</v>
      </c>
      <c r="F1075" t="str">
        <f>VLOOKUP(TRIM(SUBSTITUTE(E1075,CHAR(160),CHAR(32))),Metadata!B$1:C$2632,2,FALSE)</f>
        <v>Miomandre, Francis de, 1880-1959.</v>
      </c>
      <c r="G1075" t="str">
        <f>VLOOKUP(TRIM(SUBSTITUTE(E1075,CHAR(160),CHAR(32))),Metadata!B$1:D$2632,3,FALSE)</f>
        <v>Écrit sur de l'eau</v>
      </c>
      <c r="H1075">
        <f>VLOOKUP(TRIM(SUBSTITUTE(E1075,CHAR(160),CHAR(32))),Metadata!B$1:E$2632,4,FALSE)</f>
        <v>1908</v>
      </c>
      <c r="I1075" t="s">
        <v>534</v>
      </c>
      <c r="K1075" t="str">
        <f>VLOOKUP(TRIM(SUBSTITUTE(E1075,CHAR(160),CHAR(32))),Metadata!B$1:H$2632,7,FALSE)</f>
        <v>melanges litteraires</v>
      </c>
      <c r="L1075" t="s">
        <v>4389</v>
      </c>
      <c r="N1075" t="str">
        <f>VLOOKUP(TRIM(SUBSTITUTE(E1075,CHAR(160),CHAR(32))),Metadata!B$1:J$2632,9,FALSE)</f>
        <v>prose</v>
      </c>
      <c r="O1075">
        <f>VLOOKUP(TRIM(SUBSTITUTE(E1075,CHAR(160),CHAR(32))),Metadata!B$1:K$2632,10,FALSE)</f>
        <v>49451</v>
      </c>
      <c r="P1075" s="4" t="s">
        <v>10212</v>
      </c>
      <c r="Q1075">
        <v>116</v>
      </c>
      <c r="R1075">
        <v>127</v>
      </c>
    </row>
    <row r="1076" spans="1:22" hidden="1" x14ac:dyDescent="0.25">
      <c r="A1076">
        <v>1078</v>
      </c>
      <c r="B1076" t="s">
        <v>4354</v>
      </c>
      <c r="C1076" t="s">
        <v>1205</v>
      </c>
      <c r="D1076" t="s">
        <v>47</v>
      </c>
      <c r="E1076" t="s">
        <v>8866</v>
      </c>
      <c r="F1076" t="str">
        <f>VLOOKUP(TRIM(SUBSTITUTE(E1076,CHAR(160),CHAR(32))),Metadata!B$1:C$2632,2,FALSE)</f>
        <v>Gaultier, Jules de, 1858-1942.</v>
      </c>
      <c r="G1076" t="str">
        <f>VLOOKUP(TRIM(SUBSTITUTE(E1076,CHAR(160),CHAR(32))),Metadata!B$1:D$2632,3,FALSE)</f>
        <v>Le Bovarysme.</v>
      </c>
      <c r="H1076">
        <f>VLOOKUP(TRIM(SUBSTITUTE(E1076,CHAR(160),CHAR(32))),Metadata!B$1:E$2632,4,FALSE)</f>
        <v>1902</v>
      </c>
      <c r="I1076" t="s">
        <v>534</v>
      </c>
      <c r="K1076" t="str">
        <f>VLOOKUP(TRIM(SUBSTITUTE(E1076,CHAR(160),CHAR(32))),Metadata!B$1:H$2632,7,FALSE)</f>
        <v>traite ou essai</v>
      </c>
      <c r="L1076" t="s">
        <v>4402</v>
      </c>
      <c r="N1076" t="str">
        <f>VLOOKUP(TRIM(SUBSTITUTE(E1076,CHAR(160),CHAR(32))),Metadata!B$1:J$2632,9,FALSE)</f>
        <v>prose</v>
      </c>
      <c r="O1076">
        <f>VLOOKUP(TRIM(SUBSTITUTE(E1076,CHAR(160),CHAR(32))),Metadata!B$1:K$2632,10,FALSE)</f>
        <v>61753</v>
      </c>
      <c r="P1076" s="4" t="s">
        <v>12409</v>
      </c>
      <c r="Q1076">
        <v>163</v>
      </c>
      <c r="R1076">
        <v>175</v>
      </c>
    </row>
    <row r="1077" spans="1:22" hidden="1" x14ac:dyDescent="0.25">
      <c r="A1077">
        <v>1079</v>
      </c>
      <c r="B1077" t="s">
        <v>4354</v>
      </c>
      <c r="C1077" t="s">
        <v>1205</v>
      </c>
      <c r="D1077" t="s">
        <v>47</v>
      </c>
      <c r="E1077" t="s">
        <v>7695</v>
      </c>
      <c r="F1077" t="str">
        <f>VLOOKUP(TRIM(SUBSTITUTE(E1077,CHAR(160),CHAR(32))),Metadata!B$1:C$2632,2,FALSE)</f>
        <v>Bréhier, Louis, 1868-1951.</v>
      </c>
      <c r="G1077" t="str">
        <f>VLOOKUP(TRIM(SUBSTITUTE(E1077,CHAR(160),CHAR(32))),Metadata!B$1:D$2632,3,FALSE)</f>
        <v>Vie et mort de Byzance</v>
      </c>
      <c r="H1077">
        <f>VLOOKUP(TRIM(SUBSTITUTE(E1077,CHAR(160),CHAR(32))),Metadata!B$1:E$2632,4,FALSE)</f>
        <v>1946</v>
      </c>
      <c r="I1077" t="s">
        <v>534</v>
      </c>
      <c r="K1077" t="str">
        <f>VLOOKUP(TRIM(SUBSTITUTE(E1077,CHAR(160),CHAR(32))),Metadata!B$1:H$2632,7,FALSE)</f>
        <v>traite</v>
      </c>
      <c r="L1077" t="s">
        <v>4417</v>
      </c>
      <c r="N1077" t="str">
        <f>VLOOKUP(TRIM(SUBSTITUTE(E1077,CHAR(160),CHAR(32))),Metadata!B$1:J$2632,9,FALSE)</f>
        <v/>
      </c>
      <c r="O1077">
        <f>VLOOKUP(TRIM(SUBSTITUTE(E1077,CHAR(160),CHAR(32))),Metadata!B$1:K$2632,10,FALSE)</f>
        <v>267923</v>
      </c>
      <c r="P1077" s="4" t="s">
        <v>10213</v>
      </c>
      <c r="Q1077">
        <v>278</v>
      </c>
      <c r="R1077">
        <v>288</v>
      </c>
    </row>
    <row r="1078" spans="1:22" hidden="1" x14ac:dyDescent="0.25">
      <c r="A1078">
        <v>1080</v>
      </c>
      <c r="B1078" t="s">
        <v>4354</v>
      </c>
      <c r="C1078" t="s">
        <v>1205</v>
      </c>
      <c r="D1078" t="s">
        <v>47</v>
      </c>
      <c r="E1078" t="s">
        <v>7473</v>
      </c>
      <c r="F1078" t="str">
        <f>VLOOKUP(TRIM(SUBSTITUTE(E1078,CHAR(160),CHAR(32))),Metadata!B$1:C$2632,2,FALSE)</f>
        <v>Bainville, Jacques, 1879-1936.</v>
      </c>
      <c r="G1078" t="str">
        <f>VLOOKUP(TRIM(SUBSTITUTE(E1078,CHAR(160),CHAR(32))),Metadata!B$1:D$2632,3,FALSE)</f>
        <v>Les dictateurs</v>
      </c>
      <c r="H1078">
        <f>VLOOKUP(TRIM(SUBSTITUTE(E1078,CHAR(160),CHAR(32))),Metadata!B$1:E$2632,4,FALSE)</f>
        <v>1935</v>
      </c>
      <c r="I1078" t="s">
        <v>534</v>
      </c>
      <c r="K1078" t="str">
        <f>VLOOKUP(TRIM(SUBSTITUTE(E1078,CHAR(160),CHAR(32))),Metadata!B$1:H$2632,7,FALSE)</f>
        <v>traite</v>
      </c>
      <c r="L1078" t="s">
        <v>4417</v>
      </c>
      <c r="N1078" t="str">
        <f>VLOOKUP(TRIM(SUBSTITUTE(E1078,CHAR(160),CHAR(32))),Metadata!B$1:J$2632,9,FALSE)</f>
        <v/>
      </c>
      <c r="O1078">
        <f>VLOOKUP(TRIM(SUBSTITUTE(E1078,CHAR(160),CHAR(32))),Metadata!B$1:K$2632,10,FALSE)</f>
        <v>52339</v>
      </c>
      <c r="P1078" s="4" t="s">
        <v>12410</v>
      </c>
      <c r="Q1078">
        <v>275</v>
      </c>
      <c r="R1078">
        <v>286</v>
      </c>
    </row>
    <row r="1079" spans="1:22" hidden="1" x14ac:dyDescent="0.25">
      <c r="A1079">
        <v>1081</v>
      </c>
      <c r="B1079" t="s">
        <v>4354</v>
      </c>
      <c r="C1079" t="s">
        <v>1205</v>
      </c>
      <c r="D1079" t="s">
        <v>47</v>
      </c>
      <c r="E1079" t="s">
        <v>7716</v>
      </c>
      <c r="F1079" t="str">
        <f>VLOOKUP(TRIM(SUBSTITUTE(E1079,CHAR(160),CHAR(32))),Metadata!B$1:C$2632,2,FALSE)</f>
        <v>Lot, Ferdinand, 1866-1952.</v>
      </c>
      <c r="G1079" t="str">
        <f>VLOOKUP(TRIM(SUBSTITUTE(E1079,CHAR(160),CHAR(32))),Metadata!B$1:D$2632,3,FALSE)</f>
        <v>La Gaule. Les fondements ethniques, sociaux et politiques de la nation française</v>
      </c>
      <c r="H1079">
        <f>VLOOKUP(TRIM(SUBSTITUTE(E1079,CHAR(160),CHAR(32))),Metadata!B$1:E$2632,4,FALSE)</f>
        <v>1947</v>
      </c>
      <c r="I1079" t="s">
        <v>534</v>
      </c>
      <c r="K1079" t="str">
        <f>VLOOKUP(TRIM(SUBSTITUTE(E1079,CHAR(160),CHAR(32))),Metadata!B$1:H$2632,7,FALSE)</f>
        <v>traite</v>
      </c>
      <c r="L1079" t="s">
        <v>4417</v>
      </c>
      <c r="N1079" t="str">
        <f>VLOOKUP(TRIM(SUBSTITUTE(E1079,CHAR(160),CHAR(32))),Metadata!B$1:J$2632,9,FALSE)</f>
        <v/>
      </c>
      <c r="O1079">
        <f>VLOOKUP(TRIM(SUBSTITUTE(E1079,CHAR(160),CHAR(32))),Metadata!B$1:K$2632,10,FALSE)</f>
        <v>163006</v>
      </c>
      <c r="P1079" s="4" t="s">
        <v>10214</v>
      </c>
      <c r="Q1079">
        <v>99</v>
      </c>
      <c r="R1079">
        <v>109</v>
      </c>
    </row>
    <row r="1080" spans="1:22" hidden="1" x14ac:dyDescent="0.25">
      <c r="A1080">
        <v>1082</v>
      </c>
      <c r="B1080" t="s">
        <v>4354</v>
      </c>
      <c r="C1080" t="s">
        <v>1205</v>
      </c>
      <c r="D1080" t="s">
        <v>47</v>
      </c>
      <c r="E1080" t="s">
        <v>7648</v>
      </c>
      <c r="F1080" t="str">
        <f>VLOOKUP(TRIM(SUBSTITUTE(E1080,CHAR(160),CHAR(32))),Metadata!B$1:C$2632,2,FALSE)</f>
        <v>Febvre, Lucien, 1878-1956.</v>
      </c>
      <c r="G1080" t="str">
        <f>VLOOKUP(TRIM(SUBSTITUTE(E1080,CHAR(160),CHAR(32))),Metadata!B$1:D$2632,3,FALSE)</f>
        <v>Autour de l'Heptaméron. Amour sacré, amour profane.</v>
      </c>
      <c r="H1080">
        <f>VLOOKUP(TRIM(SUBSTITUTE(E1080,CHAR(160),CHAR(32))),Metadata!B$1:E$2632,4,FALSE)</f>
        <v>1944</v>
      </c>
      <c r="I1080" t="s">
        <v>534</v>
      </c>
      <c r="K1080" t="str">
        <f>VLOOKUP(TRIM(SUBSTITUTE(E1080,CHAR(160),CHAR(32))),Metadata!B$1:H$2632,7,FALSE)</f>
        <v>traite</v>
      </c>
      <c r="L1080" t="s">
        <v>4417</v>
      </c>
      <c r="N1080" t="str">
        <f>VLOOKUP(TRIM(SUBSTITUTE(E1080,CHAR(160),CHAR(32))),Metadata!B$1:J$2632,9,FALSE)</f>
        <v/>
      </c>
      <c r="O1080">
        <f>VLOOKUP(TRIM(SUBSTITUTE(E1080,CHAR(160),CHAR(32))),Metadata!B$1:K$2632,10,FALSE)</f>
        <v>111814</v>
      </c>
      <c r="P1080" s="4" t="s">
        <v>10215</v>
      </c>
      <c r="Q1080">
        <v>173</v>
      </c>
      <c r="R1080">
        <v>184</v>
      </c>
    </row>
    <row r="1081" spans="1:22" x14ac:dyDescent="0.25">
      <c r="A1081">
        <v>1083</v>
      </c>
      <c r="B1081" t="s">
        <v>4354</v>
      </c>
      <c r="C1081" t="s">
        <v>1221</v>
      </c>
      <c r="D1081" t="s">
        <v>47</v>
      </c>
      <c r="E1081" t="s">
        <v>8296</v>
      </c>
      <c r="F1081" t="str">
        <f>VLOOKUP(TRIM(SUBSTITUTE(E1081,CHAR(160),CHAR(32))),Metadata!B$1:C$2632,2,FALSE)</f>
        <v>Laya, J. L. (Jean Louis), 1761-1833.</v>
      </c>
      <c r="G1081" t="str">
        <f>VLOOKUP(TRIM(SUBSTITUTE(E1081,CHAR(160),CHAR(32))),Metadata!B$1:D$2632,3,FALSE)</f>
        <v>L'ami des loix: comédie en cinq actes, en vers: representée par les Comédiens de la nation, le 2 janvier 1793.</v>
      </c>
      <c r="H1081">
        <f>VLOOKUP(TRIM(SUBSTITUTE(E1081,CHAR(160),CHAR(32))),Metadata!B$1:E$2632,4,FALSE)</f>
        <v>1793</v>
      </c>
      <c r="I1081" t="s">
        <v>448</v>
      </c>
      <c r="K1081" t="str">
        <f>VLOOKUP(TRIM(SUBSTITUTE(E1081,CHAR(160),CHAR(32))),Metadata!B$1:H$2632,7,FALSE)</f>
        <v>theatre</v>
      </c>
      <c r="L1081" t="s">
        <v>13224</v>
      </c>
      <c r="N1081" t="str">
        <f>VLOOKUP(TRIM(SUBSTITUTE(E1081,CHAR(160),CHAR(32))),Metadata!B$1:J$2632,9,FALSE)</f>
        <v>vers</v>
      </c>
      <c r="O1081">
        <f>VLOOKUP(TRIM(SUBSTITUTE(E1081,CHAR(160),CHAR(32))),Metadata!B$1:K$2632,10,FALSE)</f>
        <v>16120</v>
      </c>
      <c r="P1081" s="8" t="s">
        <v>12411</v>
      </c>
      <c r="Q1081">
        <v>29</v>
      </c>
      <c r="R1081">
        <v>44</v>
      </c>
    </row>
    <row r="1082" spans="1:22" hidden="1" x14ac:dyDescent="0.25">
      <c r="A1082">
        <v>1084</v>
      </c>
      <c r="B1082" t="s">
        <v>4354</v>
      </c>
      <c r="C1082" t="s">
        <v>1221</v>
      </c>
      <c r="D1082" t="s">
        <v>47</v>
      </c>
      <c r="E1082" t="s">
        <v>8200</v>
      </c>
      <c r="F1082" t="str">
        <f>VLOOKUP(TRIM(SUBSTITUTE(E1082,CHAR(160),CHAR(32))),Metadata!B$1:C$2632,2,FALSE)</f>
        <v>Challes, Robert, 1659-ca. 1720.</v>
      </c>
      <c r="G1082" t="str">
        <f>VLOOKUP(TRIM(SUBSTITUTE(E1082,CHAR(160),CHAR(32))),Metadata!B$1:D$2632,3,FALSE)</f>
        <v>Les illustres françoises</v>
      </c>
      <c r="H1082">
        <f>VLOOKUP(TRIM(SUBSTITUTE(E1082,CHAR(160),CHAR(32))),Metadata!B$1:E$2632,4,FALSE)</f>
        <v>1713</v>
      </c>
      <c r="I1082" t="s">
        <v>448</v>
      </c>
      <c r="K1082" t="str">
        <f>VLOOKUP(TRIM(SUBSTITUTE(E1082,CHAR(160),CHAR(32))),Metadata!B$1:H$2632,7,FALSE)</f>
        <v>roman</v>
      </c>
      <c r="L1082" t="s">
        <v>4378</v>
      </c>
      <c r="N1082" t="str">
        <f>VLOOKUP(TRIM(SUBSTITUTE(E1082,CHAR(160),CHAR(32))),Metadata!B$1:J$2632,9,FALSE)</f>
        <v>prose</v>
      </c>
      <c r="O1082">
        <f>VLOOKUP(TRIM(SUBSTITUTE(E1082,CHAR(160),CHAR(32))),Metadata!B$1:K$2632,10,FALSE)</f>
        <v>221100</v>
      </c>
      <c r="P1082" s="4" t="s">
        <v>10216</v>
      </c>
      <c r="Q1082">
        <v>56</v>
      </c>
      <c r="R1082">
        <v>61</v>
      </c>
      <c r="S1082">
        <v>81</v>
      </c>
      <c r="T1082">
        <v>82</v>
      </c>
      <c r="U1082">
        <v>97</v>
      </c>
      <c r="V1082">
        <v>103</v>
      </c>
    </row>
    <row r="1083" spans="1:22" hidden="1" x14ac:dyDescent="0.25">
      <c r="A1083">
        <v>1085</v>
      </c>
      <c r="B1083" t="s">
        <v>4354</v>
      </c>
      <c r="C1083" t="s">
        <v>1221</v>
      </c>
      <c r="D1083" t="s">
        <v>47</v>
      </c>
      <c r="E1083" t="s">
        <v>8659</v>
      </c>
      <c r="F1083" t="str">
        <f>VLOOKUP(TRIM(SUBSTITUTE(E1083,CHAR(160),CHAR(32))),Metadata!B$1:C$2632,2,FALSE)</f>
        <v>Sand, George, 1804-1876.</v>
      </c>
      <c r="G1083" t="str">
        <f>VLOOKUP(TRIM(SUBSTITUTE(E1083,CHAR(160),CHAR(32))),Metadata!B$1:D$2632,3,FALSE)</f>
        <v>Histoire de ma vie</v>
      </c>
      <c r="H1083">
        <f>VLOOKUP(TRIM(SUBSTITUTE(E1083,CHAR(160),CHAR(32))),Metadata!B$1:E$2632,4,FALSE)</f>
        <v>1855</v>
      </c>
      <c r="I1083" t="s">
        <v>450</v>
      </c>
      <c r="K1083" t="str">
        <f>VLOOKUP(TRIM(SUBSTITUTE(E1083,CHAR(160),CHAR(32))),Metadata!B$1:H$2632,7,FALSE)</f>
        <v>memoires</v>
      </c>
      <c r="L1083" t="s">
        <v>4481</v>
      </c>
      <c r="N1083" t="str">
        <f>VLOOKUP(TRIM(SUBSTITUTE(E1083,CHAR(160),CHAR(32))),Metadata!B$1:J$2632,9,FALSE)</f>
        <v>prose</v>
      </c>
      <c r="O1083">
        <f>VLOOKUP(TRIM(SUBSTITUTE(E1083,CHAR(160),CHAR(32))),Metadata!B$1:K$2632,10,FALSE)</f>
        <v>490251</v>
      </c>
      <c r="P1083" s="4" t="s">
        <v>10217</v>
      </c>
      <c r="Q1083">
        <v>103</v>
      </c>
      <c r="R1083">
        <v>108</v>
      </c>
      <c r="S1083">
        <v>110</v>
      </c>
      <c r="T1083">
        <v>112</v>
      </c>
      <c r="U1083">
        <v>114</v>
      </c>
      <c r="V1083">
        <v>118</v>
      </c>
    </row>
    <row r="1084" spans="1:22" hidden="1" x14ac:dyDescent="0.25">
      <c r="A1084">
        <v>1086</v>
      </c>
      <c r="B1084" t="s">
        <v>4354</v>
      </c>
      <c r="C1084" t="s">
        <v>1221</v>
      </c>
      <c r="D1084" t="s">
        <v>47</v>
      </c>
      <c r="E1084" t="s">
        <v>8598</v>
      </c>
      <c r="F1084" t="str">
        <f>VLOOKUP(TRIM(SUBSTITUTE(E1084,CHAR(160),CHAR(32))),Metadata!B$1:C$2632,2,FALSE)</f>
        <v>Leroy-Beaulieu, Anatole, 1842-1912.</v>
      </c>
      <c r="G1084" t="str">
        <f>VLOOKUP(TRIM(SUBSTITUTE(E1084,CHAR(160),CHAR(32))),Metadata!B$1:D$2632,3,FALSE)</f>
        <v>La Révolution et le libéralisme. Essais de critique et d'histoire.</v>
      </c>
      <c r="H1084">
        <f>VLOOKUP(TRIM(SUBSTITUTE(E1084,CHAR(160),CHAR(32))),Metadata!B$1:E$2632,4,FALSE)</f>
        <v>1890</v>
      </c>
      <c r="I1084" t="s">
        <v>450</v>
      </c>
      <c r="K1084" t="str">
        <f>VLOOKUP(TRIM(SUBSTITUTE(E1084,CHAR(160),CHAR(32))),Metadata!B$1:H$2632,7,FALSE)</f>
        <v>traite</v>
      </c>
      <c r="L1084" t="s">
        <v>4417</v>
      </c>
      <c r="N1084" t="str">
        <f>VLOOKUP(TRIM(SUBSTITUTE(E1084,CHAR(160),CHAR(32))),Metadata!B$1:J$2632,9,FALSE)</f>
        <v/>
      </c>
      <c r="O1084">
        <f>VLOOKUP(TRIM(SUBSTITUTE(E1084,CHAR(160),CHAR(32))),Metadata!B$1:K$2632,10,FALSE)</f>
        <v>91243</v>
      </c>
      <c r="P1084" s="4" t="s">
        <v>10218</v>
      </c>
      <c r="Q1084">
        <v>387</v>
      </c>
      <c r="R1084">
        <v>392</v>
      </c>
      <c r="S1084">
        <v>412</v>
      </c>
      <c r="T1084">
        <v>413</v>
      </c>
      <c r="U1084">
        <v>421</v>
      </c>
      <c r="V1084">
        <v>425</v>
      </c>
    </row>
    <row r="1085" spans="1:22" hidden="1" x14ac:dyDescent="0.25">
      <c r="A1085">
        <v>1087</v>
      </c>
      <c r="B1085" t="s">
        <v>4354</v>
      </c>
      <c r="C1085" t="s">
        <v>1221</v>
      </c>
      <c r="D1085" t="s">
        <v>47</v>
      </c>
      <c r="E1085" t="s">
        <v>9023</v>
      </c>
      <c r="F1085" t="str">
        <f>VLOOKUP(TRIM(SUBSTITUTE(E1085,CHAR(160),CHAR(32))),Metadata!B$1:C$2632,2,FALSE)</f>
        <v>Vuillemin, Jules, 1920-2001.</v>
      </c>
      <c r="G1085" t="str">
        <f>VLOOKUP(TRIM(SUBSTITUTE(E1085,CHAR(160),CHAR(32))),Metadata!B$1:D$2632,3,FALSE)</f>
        <v>L'être et la travail: les conditions dialectiques de la psychologie et de la sociologie</v>
      </c>
      <c r="H1085">
        <f>VLOOKUP(TRIM(SUBSTITUTE(E1085,CHAR(160),CHAR(32))),Metadata!B$1:E$2632,4,FALSE)</f>
        <v>1949</v>
      </c>
      <c r="I1085" t="s">
        <v>534</v>
      </c>
      <c r="K1085" t="str">
        <f>VLOOKUP(TRIM(SUBSTITUTE(E1085,CHAR(160),CHAR(32))),Metadata!B$1:H$2632,7,FALSE)</f>
        <v>traite ou essai</v>
      </c>
      <c r="L1085" t="s">
        <v>4402</v>
      </c>
      <c r="N1085" t="str">
        <f>VLOOKUP(TRIM(SUBSTITUTE(E1085,CHAR(160),CHAR(32))),Metadata!B$1:J$2632,9,FALSE)</f>
        <v>prose</v>
      </c>
      <c r="O1085">
        <f>VLOOKUP(TRIM(SUBSTITUTE(E1085,CHAR(160),CHAR(32))),Metadata!B$1:K$2632,10,FALSE)</f>
        <v>65326</v>
      </c>
      <c r="P1085" s="4" t="s">
        <v>10219</v>
      </c>
      <c r="Q1085">
        <v>496</v>
      </c>
      <c r="R1085">
        <v>502</v>
      </c>
      <c r="S1085">
        <v>514</v>
      </c>
      <c r="T1085">
        <v>516</v>
      </c>
      <c r="U1085">
        <v>518</v>
      </c>
      <c r="V1085">
        <v>523</v>
      </c>
    </row>
    <row r="1086" spans="1:22" hidden="1" x14ac:dyDescent="0.25">
      <c r="A1086">
        <v>1088</v>
      </c>
      <c r="B1086" t="s">
        <v>4354</v>
      </c>
      <c r="C1086" t="s">
        <v>1221</v>
      </c>
      <c r="D1086" t="s">
        <v>47</v>
      </c>
      <c r="E1086" t="s">
        <v>6919</v>
      </c>
      <c r="F1086" t="str">
        <f>VLOOKUP(TRIM(SUBSTITUTE(E1086,CHAR(160),CHAR(32))),Metadata!B$1:C$2632,2,FALSE)</f>
        <v>Sorel, Georges, 1847-1922.</v>
      </c>
      <c r="G1086" t="str">
        <f>VLOOKUP(TRIM(SUBSTITUTE(E1086,CHAR(160),CHAR(32))),Metadata!B$1:D$2632,3,FALSE)</f>
        <v>Introduction à l'économie moderne</v>
      </c>
      <c r="H1086">
        <f>VLOOKUP(TRIM(SUBSTITUTE(E1086,CHAR(160),CHAR(32))),Metadata!B$1:E$2632,4,FALSE)</f>
        <v>1903</v>
      </c>
      <c r="I1086" t="s">
        <v>534</v>
      </c>
      <c r="K1086" t="str">
        <f>VLOOKUP(TRIM(SUBSTITUTE(E1086,CHAR(160),CHAR(32))),Metadata!B$1:H$2632,7,FALSE)</f>
        <v>traite</v>
      </c>
      <c r="L1086" t="s">
        <v>4417</v>
      </c>
      <c r="N1086" t="str">
        <f>VLOOKUP(TRIM(SUBSTITUTE(E1086,CHAR(160),CHAR(32))),Metadata!B$1:J$2632,9,FALSE)</f>
        <v/>
      </c>
      <c r="O1086">
        <f>VLOOKUP(TRIM(SUBSTITUTE(E1086,CHAR(160),CHAR(32))),Metadata!B$1:K$2632,10,FALSE)</f>
        <v>113441</v>
      </c>
      <c r="P1086" s="4" t="s">
        <v>9159</v>
      </c>
      <c r="Q1086">
        <v>79</v>
      </c>
      <c r="R1086">
        <v>84</v>
      </c>
      <c r="S1086">
        <v>115</v>
      </c>
      <c r="T1086">
        <v>116</v>
      </c>
      <c r="U1086">
        <v>124</v>
      </c>
      <c r="V1086">
        <v>128</v>
      </c>
    </row>
    <row r="1087" spans="1:22" hidden="1" x14ac:dyDescent="0.25">
      <c r="A1087">
        <v>1089</v>
      </c>
      <c r="B1087" t="s">
        <v>4354</v>
      </c>
      <c r="C1087" t="s">
        <v>1221</v>
      </c>
      <c r="D1087" t="s">
        <v>47</v>
      </c>
      <c r="E1087" t="s">
        <v>8968</v>
      </c>
      <c r="F1087" t="str">
        <f>VLOOKUP(TRIM(SUBSTITUTE(E1087,CHAR(160),CHAR(32))),Metadata!B$1:C$2632,2,FALSE)</f>
        <v>Perroux, François, 1903-</v>
      </c>
      <c r="G1087" t="str">
        <f>VLOOKUP(TRIM(SUBSTITUTE(E1087,CHAR(160),CHAR(32))),Metadata!B$1:D$2632,3,FALSE)</f>
        <v>L'économie du XXe siècle</v>
      </c>
      <c r="H1087">
        <f>VLOOKUP(TRIM(SUBSTITUTE(E1087,CHAR(160),CHAR(32))),Metadata!B$1:E$2632,4,FALSE)</f>
        <v>1964</v>
      </c>
      <c r="I1087" t="s">
        <v>534</v>
      </c>
      <c r="K1087" t="str">
        <f>VLOOKUP(TRIM(SUBSTITUTE(E1087,CHAR(160),CHAR(32))),Metadata!B$1:H$2632,7,FALSE)</f>
        <v>traite ou essai</v>
      </c>
      <c r="L1087" t="s">
        <v>4402</v>
      </c>
      <c r="N1087" t="str">
        <f>VLOOKUP(TRIM(SUBSTITUTE(E1087,CHAR(160),CHAR(32))),Metadata!B$1:J$2632,9,FALSE)</f>
        <v>prose</v>
      </c>
      <c r="O1087">
        <f>VLOOKUP(TRIM(SUBSTITUTE(E1087,CHAR(160),CHAR(32))),Metadata!B$1:K$2632,10,FALSE)</f>
        <v>208903</v>
      </c>
      <c r="P1087" s="4" t="s">
        <v>10220</v>
      </c>
      <c r="Q1087">
        <v>37</v>
      </c>
      <c r="R1087">
        <v>42</v>
      </c>
      <c r="S1087">
        <v>44</v>
      </c>
      <c r="T1087">
        <v>45</v>
      </c>
      <c r="U1087">
        <v>51</v>
      </c>
      <c r="V1087">
        <v>55</v>
      </c>
    </row>
    <row r="1088" spans="1:22" hidden="1" x14ac:dyDescent="0.25">
      <c r="A1088">
        <v>1090</v>
      </c>
      <c r="B1088" t="s">
        <v>4354</v>
      </c>
      <c r="C1088" t="s">
        <v>1221</v>
      </c>
      <c r="D1088" t="s">
        <v>47</v>
      </c>
      <c r="E1088" t="s">
        <v>8968</v>
      </c>
      <c r="F1088" t="str">
        <f>VLOOKUP(TRIM(SUBSTITUTE(E1088,CHAR(160),CHAR(32))),Metadata!B$1:C$2632,2,FALSE)</f>
        <v>Perroux, François, 1903-</v>
      </c>
      <c r="G1088" t="str">
        <f>VLOOKUP(TRIM(SUBSTITUTE(E1088,CHAR(160),CHAR(32))),Metadata!B$1:D$2632,3,FALSE)</f>
        <v>L'économie du XXe siècle</v>
      </c>
      <c r="H1088">
        <f>VLOOKUP(TRIM(SUBSTITUTE(E1088,CHAR(160),CHAR(32))),Metadata!B$1:E$2632,4,FALSE)</f>
        <v>1964</v>
      </c>
      <c r="I1088" t="s">
        <v>534</v>
      </c>
      <c r="K1088" t="str">
        <f>VLOOKUP(TRIM(SUBSTITUTE(E1088,CHAR(160),CHAR(32))),Metadata!B$1:H$2632,7,FALSE)</f>
        <v>traite ou essai</v>
      </c>
      <c r="L1088" t="s">
        <v>4402</v>
      </c>
      <c r="N1088" t="str">
        <f>VLOOKUP(TRIM(SUBSTITUTE(E1088,CHAR(160),CHAR(32))),Metadata!B$1:J$2632,9,FALSE)</f>
        <v>prose</v>
      </c>
      <c r="O1088">
        <f>VLOOKUP(TRIM(SUBSTITUTE(E1088,CHAR(160),CHAR(32))),Metadata!B$1:K$2632,10,FALSE)</f>
        <v>208903</v>
      </c>
      <c r="P1088" s="4" t="s">
        <v>12412</v>
      </c>
      <c r="Q1088">
        <v>26</v>
      </c>
      <c r="R1088">
        <v>31</v>
      </c>
      <c r="S1088">
        <v>33</v>
      </c>
      <c r="T1088">
        <v>34</v>
      </c>
      <c r="U1088">
        <v>40</v>
      </c>
      <c r="V1088">
        <v>44</v>
      </c>
    </row>
    <row r="1089" spans="1:22" hidden="1" x14ac:dyDescent="0.25">
      <c r="A1089">
        <v>1091</v>
      </c>
      <c r="B1089" t="s">
        <v>4354</v>
      </c>
      <c r="C1089" t="s">
        <v>1221</v>
      </c>
      <c r="D1089" t="s">
        <v>47</v>
      </c>
      <c r="E1089" t="s">
        <v>8968</v>
      </c>
      <c r="F1089" t="str">
        <f>VLOOKUP(TRIM(SUBSTITUTE(E1089,CHAR(160),CHAR(32))),Metadata!B$1:C$2632,2,FALSE)</f>
        <v>Perroux, François, 1903-</v>
      </c>
      <c r="G1089" t="str">
        <f>VLOOKUP(TRIM(SUBSTITUTE(E1089,CHAR(160),CHAR(32))),Metadata!B$1:D$2632,3,FALSE)</f>
        <v>L'économie du XXe siècle</v>
      </c>
      <c r="H1089">
        <f>VLOOKUP(TRIM(SUBSTITUTE(E1089,CHAR(160),CHAR(32))),Metadata!B$1:E$2632,4,FALSE)</f>
        <v>1964</v>
      </c>
      <c r="I1089" t="s">
        <v>534</v>
      </c>
      <c r="K1089" t="str">
        <f>VLOOKUP(TRIM(SUBSTITUTE(E1089,CHAR(160),CHAR(32))),Metadata!B$1:H$2632,7,FALSE)</f>
        <v>traite ou essai</v>
      </c>
      <c r="L1089" t="s">
        <v>4402</v>
      </c>
      <c r="N1089" t="str">
        <f>VLOOKUP(TRIM(SUBSTITUTE(E1089,CHAR(160),CHAR(32))),Metadata!B$1:J$2632,9,FALSE)</f>
        <v>prose</v>
      </c>
      <c r="O1089">
        <f>VLOOKUP(TRIM(SUBSTITUTE(E1089,CHAR(160),CHAR(32))),Metadata!B$1:K$2632,10,FALSE)</f>
        <v>208903</v>
      </c>
      <c r="P1089" s="4" t="s">
        <v>10221</v>
      </c>
      <c r="Q1089">
        <v>52</v>
      </c>
      <c r="R1089">
        <v>57</v>
      </c>
      <c r="S1089">
        <v>59</v>
      </c>
      <c r="T1089">
        <v>60</v>
      </c>
      <c r="U1089">
        <v>62</v>
      </c>
      <c r="V1089">
        <v>66</v>
      </c>
    </row>
    <row r="1090" spans="1:22" hidden="1" x14ac:dyDescent="0.25">
      <c r="A1090">
        <v>1092</v>
      </c>
      <c r="B1090" t="s">
        <v>4354</v>
      </c>
      <c r="C1090" t="s">
        <v>1221</v>
      </c>
      <c r="D1090" t="s">
        <v>47</v>
      </c>
      <c r="E1090" t="s">
        <v>8968</v>
      </c>
      <c r="F1090" t="str">
        <f>VLOOKUP(TRIM(SUBSTITUTE(E1090,CHAR(160),CHAR(32))),Metadata!B$1:C$2632,2,FALSE)</f>
        <v>Perroux, François, 1903-</v>
      </c>
      <c r="G1090" t="str">
        <f>VLOOKUP(TRIM(SUBSTITUTE(E1090,CHAR(160),CHAR(32))),Metadata!B$1:D$2632,3,FALSE)</f>
        <v>L'économie du XXe siècle</v>
      </c>
      <c r="H1090">
        <f>VLOOKUP(TRIM(SUBSTITUTE(E1090,CHAR(160),CHAR(32))),Metadata!B$1:E$2632,4,FALSE)</f>
        <v>1964</v>
      </c>
      <c r="I1090" t="s">
        <v>534</v>
      </c>
      <c r="K1090" t="str">
        <f>VLOOKUP(TRIM(SUBSTITUTE(E1090,CHAR(160),CHAR(32))),Metadata!B$1:H$2632,7,FALSE)</f>
        <v>traite ou essai</v>
      </c>
      <c r="L1090" t="s">
        <v>4402</v>
      </c>
      <c r="N1090" t="str">
        <f>VLOOKUP(TRIM(SUBSTITUTE(E1090,CHAR(160),CHAR(32))),Metadata!B$1:J$2632,9,FALSE)</f>
        <v>prose</v>
      </c>
      <c r="O1090">
        <f>VLOOKUP(TRIM(SUBSTITUTE(E1090,CHAR(160),CHAR(32))),Metadata!B$1:K$2632,10,FALSE)</f>
        <v>208903</v>
      </c>
      <c r="P1090" s="4" t="s">
        <v>12413</v>
      </c>
      <c r="Q1090">
        <v>39</v>
      </c>
      <c r="R1090">
        <v>44</v>
      </c>
      <c r="S1090">
        <v>46</v>
      </c>
      <c r="T1090">
        <v>48</v>
      </c>
      <c r="U1090">
        <v>50</v>
      </c>
      <c r="V1090">
        <v>54</v>
      </c>
    </row>
    <row r="1091" spans="1:22" hidden="1" x14ac:dyDescent="0.25">
      <c r="A1091">
        <v>1093</v>
      </c>
      <c r="B1091" t="s">
        <v>4354</v>
      </c>
      <c r="C1091" t="s">
        <v>1221</v>
      </c>
      <c r="D1091" t="s">
        <v>47</v>
      </c>
      <c r="E1091" t="s">
        <v>8968</v>
      </c>
      <c r="F1091" t="str">
        <f>VLOOKUP(TRIM(SUBSTITUTE(E1091,CHAR(160),CHAR(32))),Metadata!B$1:C$2632,2,FALSE)</f>
        <v>Perroux, François, 1903-</v>
      </c>
      <c r="G1091" t="str">
        <f>VLOOKUP(TRIM(SUBSTITUTE(E1091,CHAR(160),CHAR(32))),Metadata!B$1:D$2632,3,FALSE)</f>
        <v>L'économie du XXe siècle</v>
      </c>
      <c r="H1091">
        <f>VLOOKUP(TRIM(SUBSTITUTE(E1091,CHAR(160),CHAR(32))),Metadata!B$1:E$2632,4,FALSE)</f>
        <v>1964</v>
      </c>
      <c r="I1091" t="s">
        <v>534</v>
      </c>
      <c r="K1091" t="str">
        <f>VLOOKUP(TRIM(SUBSTITUTE(E1091,CHAR(160),CHAR(32))),Metadata!B$1:H$2632,7,FALSE)</f>
        <v>traite ou essai</v>
      </c>
      <c r="L1091" t="s">
        <v>4402</v>
      </c>
      <c r="N1091" t="str">
        <f>VLOOKUP(TRIM(SUBSTITUTE(E1091,CHAR(160),CHAR(32))),Metadata!B$1:J$2632,9,FALSE)</f>
        <v>prose</v>
      </c>
      <c r="O1091">
        <f>VLOOKUP(TRIM(SUBSTITUTE(E1091,CHAR(160),CHAR(32))),Metadata!B$1:K$2632,10,FALSE)</f>
        <v>208903</v>
      </c>
      <c r="P1091" s="4" t="s">
        <v>10222</v>
      </c>
      <c r="Q1091">
        <v>39</v>
      </c>
      <c r="R1091">
        <v>44</v>
      </c>
      <c r="S1091">
        <v>46</v>
      </c>
      <c r="T1091">
        <v>47</v>
      </c>
      <c r="U1091">
        <v>52</v>
      </c>
      <c r="V1091">
        <v>55</v>
      </c>
    </row>
    <row r="1092" spans="1:22" hidden="1" x14ac:dyDescent="0.25">
      <c r="A1092">
        <v>1094</v>
      </c>
      <c r="B1092" t="s">
        <v>4354</v>
      </c>
      <c r="C1092" t="s">
        <v>1221</v>
      </c>
      <c r="D1092" t="s">
        <v>47</v>
      </c>
      <c r="E1092" t="s">
        <v>8968</v>
      </c>
      <c r="F1092" t="str">
        <f>VLOOKUP(TRIM(SUBSTITUTE(E1092,CHAR(160),CHAR(32))),Metadata!B$1:C$2632,2,FALSE)</f>
        <v>Perroux, François, 1903-</v>
      </c>
      <c r="G1092" t="str">
        <f>VLOOKUP(TRIM(SUBSTITUTE(E1092,CHAR(160),CHAR(32))),Metadata!B$1:D$2632,3,FALSE)</f>
        <v>L'économie du XXe siècle</v>
      </c>
      <c r="H1092">
        <f>VLOOKUP(TRIM(SUBSTITUTE(E1092,CHAR(160),CHAR(32))),Metadata!B$1:E$2632,4,FALSE)</f>
        <v>1964</v>
      </c>
      <c r="I1092" t="s">
        <v>534</v>
      </c>
      <c r="K1092" t="str">
        <f>VLOOKUP(TRIM(SUBSTITUTE(E1092,CHAR(160),CHAR(32))),Metadata!B$1:H$2632,7,FALSE)</f>
        <v>traite ou essai</v>
      </c>
      <c r="L1092" t="s">
        <v>4402</v>
      </c>
      <c r="N1092" t="str">
        <f>VLOOKUP(TRIM(SUBSTITUTE(E1092,CHAR(160),CHAR(32))),Metadata!B$1:J$2632,9,FALSE)</f>
        <v>prose</v>
      </c>
      <c r="O1092">
        <f>VLOOKUP(TRIM(SUBSTITUTE(E1092,CHAR(160),CHAR(32))),Metadata!B$1:K$2632,10,FALSE)</f>
        <v>208903</v>
      </c>
      <c r="P1092" s="4" t="s">
        <v>10223</v>
      </c>
      <c r="Q1092">
        <v>93</v>
      </c>
      <c r="R1092">
        <v>98</v>
      </c>
      <c r="S1092">
        <v>100</v>
      </c>
      <c r="T1092">
        <v>101</v>
      </c>
      <c r="U1092">
        <v>103</v>
      </c>
      <c r="V1092">
        <v>107</v>
      </c>
    </row>
    <row r="1093" spans="1:22" hidden="1" x14ac:dyDescent="0.25">
      <c r="A1093">
        <v>1095</v>
      </c>
      <c r="B1093" t="s">
        <v>4354</v>
      </c>
      <c r="C1093" t="s">
        <v>1221</v>
      </c>
      <c r="D1093" t="s">
        <v>47</v>
      </c>
      <c r="E1093" t="s">
        <v>8968</v>
      </c>
      <c r="F1093" t="str">
        <f>VLOOKUP(TRIM(SUBSTITUTE(E1093,CHAR(160),CHAR(32))),Metadata!B$1:C$2632,2,FALSE)</f>
        <v>Perroux, François, 1903-</v>
      </c>
      <c r="G1093" t="str">
        <f>VLOOKUP(TRIM(SUBSTITUTE(E1093,CHAR(160),CHAR(32))),Metadata!B$1:D$2632,3,FALSE)</f>
        <v>L'économie du XXe siècle</v>
      </c>
      <c r="H1093">
        <f>VLOOKUP(TRIM(SUBSTITUTE(E1093,CHAR(160),CHAR(32))),Metadata!B$1:E$2632,4,FALSE)</f>
        <v>1964</v>
      </c>
      <c r="I1093" t="s">
        <v>534</v>
      </c>
      <c r="K1093" t="str">
        <f>VLOOKUP(TRIM(SUBSTITUTE(E1093,CHAR(160),CHAR(32))),Metadata!B$1:H$2632,7,FALSE)</f>
        <v>traite ou essai</v>
      </c>
      <c r="L1093" t="s">
        <v>4402</v>
      </c>
      <c r="N1093" t="str">
        <f>VLOOKUP(TRIM(SUBSTITUTE(E1093,CHAR(160),CHAR(32))),Metadata!B$1:J$2632,9,FALSE)</f>
        <v>prose</v>
      </c>
      <c r="O1093">
        <f>VLOOKUP(TRIM(SUBSTITUTE(E1093,CHAR(160),CHAR(32))),Metadata!B$1:K$2632,10,FALSE)</f>
        <v>208903</v>
      </c>
      <c r="P1093" s="4" t="s">
        <v>10224</v>
      </c>
      <c r="Q1093">
        <v>34</v>
      </c>
      <c r="R1093">
        <v>39</v>
      </c>
      <c r="S1093">
        <v>41</v>
      </c>
      <c r="T1093">
        <v>42</v>
      </c>
      <c r="U1093">
        <v>48</v>
      </c>
      <c r="V1093">
        <v>52</v>
      </c>
    </row>
    <row r="1094" spans="1:22" hidden="1" x14ac:dyDescent="0.25">
      <c r="A1094">
        <v>1096</v>
      </c>
      <c r="B1094" t="s">
        <v>4354</v>
      </c>
      <c r="C1094" t="s">
        <v>1221</v>
      </c>
      <c r="D1094" t="s">
        <v>47</v>
      </c>
      <c r="E1094" t="s">
        <v>8910</v>
      </c>
      <c r="F1094" t="str">
        <f>VLOOKUP(TRIM(SUBSTITUTE(E1094,CHAR(160),CHAR(32))),Metadata!B$1:C$2632,2,FALSE)</f>
        <v>Jaurès, Jean, 1859-1914.</v>
      </c>
      <c r="G1094" t="str">
        <f>VLOOKUP(TRIM(SUBSTITUTE(E1094,CHAR(160),CHAR(32))),Metadata!B$1:D$2632,3,FALSE)</f>
        <v>Etudes socialistes.</v>
      </c>
      <c r="H1094">
        <f>VLOOKUP(TRIM(SUBSTITUTE(E1094,CHAR(160),CHAR(32))),Metadata!B$1:E$2632,4,FALSE)</f>
        <v>1901</v>
      </c>
      <c r="I1094" t="s">
        <v>534</v>
      </c>
      <c r="K1094" t="str">
        <f>VLOOKUP(TRIM(SUBSTITUTE(E1094,CHAR(160),CHAR(32))),Metadata!B$1:H$2632,7,FALSE)</f>
        <v>melanges litteraires</v>
      </c>
      <c r="L1094" t="s">
        <v>4389</v>
      </c>
      <c r="N1094" t="str">
        <f>VLOOKUP(TRIM(SUBSTITUTE(E1094,CHAR(160),CHAR(32))),Metadata!B$1:J$2632,9,FALSE)</f>
        <v>prose</v>
      </c>
      <c r="O1094">
        <f>VLOOKUP(TRIM(SUBSTITUTE(E1094,CHAR(160),CHAR(32))),Metadata!B$1:K$2632,10,FALSE)</f>
        <v>63745</v>
      </c>
      <c r="P1094" s="4" t="s">
        <v>10225</v>
      </c>
      <c r="Q1094">
        <v>234</v>
      </c>
      <c r="R1094">
        <v>239</v>
      </c>
      <c r="S1094">
        <v>241</v>
      </c>
      <c r="T1094">
        <v>242</v>
      </c>
      <c r="U1094">
        <v>250</v>
      </c>
      <c r="V1094">
        <v>254</v>
      </c>
    </row>
    <row r="1095" spans="1:22" hidden="1" x14ac:dyDescent="0.25">
      <c r="A1095">
        <v>1097</v>
      </c>
      <c r="B1095" t="s">
        <v>4354</v>
      </c>
      <c r="C1095" t="s">
        <v>1221</v>
      </c>
      <c r="D1095" t="s">
        <v>47</v>
      </c>
      <c r="E1095" t="s">
        <v>8968</v>
      </c>
      <c r="F1095" t="str">
        <f>VLOOKUP(TRIM(SUBSTITUTE(E1095,CHAR(160),CHAR(32))),Metadata!B$1:C$2632,2,FALSE)</f>
        <v>Perroux, François, 1903-</v>
      </c>
      <c r="G1095" t="str">
        <f>VLOOKUP(TRIM(SUBSTITUTE(E1095,CHAR(160),CHAR(32))),Metadata!B$1:D$2632,3,FALSE)</f>
        <v>L'économie du XXe siècle</v>
      </c>
      <c r="H1095">
        <f>VLOOKUP(TRIM(SUBSTITUTE(E1095,CHAR(160),CHAR(32))),Metadata!B$1:E$2632,4,FALSE)</f>
        <v>1964</v>
      </c>
      <c r="I1095" t="s">
        <v>534</v>
      </c>
      <c r="K1095" t="str">
        <f>VLOOKUP(TRIM(SUBSTITUTE(E1095,CHAR(160),CHAR(32))),Metadata!B$1:H$2632,7,FALSE)</f>
        <v>traite ou essai</v>
      </c>
      <c r="L1095" t="s">
        <v>4402</v>
      </c>
      <c r="N1095" t="str">
        <f>VLOOKUP(TRIM(SUBSTITUTE(E1095,CHAR(160),CHAR(32))),Metadata!B$1:J$2632,9,FALSE)</f>
        <v>prose</v>
      </c>
      <c r="O1095">
        <f>VLOOKUP(TRIM(SUBSTITUTE(E1095,CHAR(160),CHAR(32))),Metadata!B$1:K$2632,10,FALSE)</f>
        <v>208903</v>
      </c>
      <c r="P1095" s="4" t="s">
        <v>12414</v>
      </c>
      <c r="Q1095">
        <v>252</v>
      </c>
      <c r="R1095">
        <v>258</v>
      </c>
      <c r="S1095">
        <v>260</v>
      </c>
      <c r="T1095">
        <v>261</v>
      </c>
      <c r="U1095">
        <v>263</v>
      </c>
      <c r="V1095">
        <v>267</v>
      </c>
    </row>
    <row r="1096" spans="1:22" x14ac:dyDescent="0.25">
      <c r="A1096">
        <v>1098</v>
      </c>
      <c r="B1096" t="s">
        <v>4354</v>
      </c>
      <c r="C1096" t="s">
        <v>245</v>
      </c>
      <c r="D1096" t="s">
        <v>47</v>
      </c>
      <c r="E1096" t="s">
        <v>7925</v>
      </c>
      <c r="F1096" t="str">
        <f>VLOOKUP(TRIM(SUBSTITUTE(E1096,CHAR(160),CHAR(32))),Metadata!B$1:C$2632,2,FALSE)</f>
        <v>Du Bellay, Joachim</v>
      </c>
      <c r="G1096" t="str">
        <f>VLOOKUP(TRIM(SUBSTITUTE(E1096,CHAR(160),CHAR(32))),Metadata!B$1:D$2632,3,FALSE)</f>
        <v>Les Regrets</v>
      </c>
      <c r="H1096">
        <f>VLOOKUP(TRIM(SUBSTITUTE(E1096,CHAR(160),CHAR(32))),Metadata!B$1:E$2632,4,FALSE)</f>
        <v>1558</v>
      </c>
      <c r="I1096" t="s">
        <v>456</v>
      </c>
      <c r="K1096" t="str">
        <f>VLOOKUP(TRIM(SUBSTITUTE(E1096,CHAR(160),CHAR(32))),Metadata!B$1:H$2632,7,FALSE)</f>
        <v>poesie</v>
      </c>
      <c r="L1096" t="s">
        <v>4382</v>
      </c>
      <c r="N1096" t="str">
        <f>VLOOKUP(TRIM(SUBSTITUTE(E1096,CHAR(160),CHAR(32))),Metadata!B$1:J$2632,9,FALSE)</f>
        <v/>
      </c>
      <c r="O1096">
        <f>VLOOKUP(TRIM(SUBSTITUTE(E1096,CHAR(160),CHAR(32))),Metadata!B$1:K$2632,10,FALSE)</f>
        <v>24574</v>
      </c>
      <c r="P1096" s="8" t="s">
        <v>12415</v>
      </c>
      <c r="Q1096">
        <v>88</v>
      </c>
      <c r="R1096">
        <v>95</v>
      </c>
      <c r="S1096">
        <v>108</v>
      </c>
      <c r="T1096">
        <v>112</v>
      </c>
    </row>
    <row r="1097" spans="1:22" hidden="1" x14ac:dyDescent="0.25">
      <c r="A1097">
        <v>1099</v>
      </c>
      <c r="B1097" t="s">
        <v>4354</v>
      </c>
      <c r="C1097" t="s">
        <v>245</v>
      </c>
      <c r="D1097" t="s">
        <v>47</v>
      </c>
      <c r="E1097" t="s">
        <v>7968</v>
      </c>
      <c r="F1097" t="str">
        <f>VLOOKUP(TRIM(SUBSTITUTE(E1097,CHAR(160),CHAR(32))),Metadata!B$1:C$2632,2,FALSE)</f>
        <v>Audiguier, Vital d', 1569-1624.</v>
      </c>
      <c r="G1097" t="str">
        <f>VLOOKUP(TRIM(SUBSTITUTE(E1097,CHAR(160),CHAR(32))),Metadata!B$1:D$2632,3,FALSE)</f>
        <v>Histoire trage-comique de nostre temps</v>
      </c>
      <c r="H1097">
        <f>VLOOKUP(TRIM(SUBSTITUTE(E1097,CHAR(160),CHAR(32))),Metadata!B$1:E$2632,4,FALSE)</f>
        <v>1615</v>
      </c>
      <c r="I1097" t="s">
        <v>445</v>
      </c>
      <c r="K1097" t="str">
        <f>VLOOKUP(TRIM(SUBSTITUTE(E1097,CHAR(160),CHAR(32))),Metadata!B$1:H$2632,7,FALSE)</f>
        <v>roman</v>
      </c>
      <c r="L1097" t="s">
        <v>4378</v>
      </c>
      <c r="N1097" t="str">
        <f>VLOOKUP(TRIM(SUBSTITUTE(E1097,CHAR(160),CHAR(32))),Metadata!B$1:J$2632,9,FALSE)</f>
        <v>prose</v>
      </c>
      <c r="O1097">
        <f>VLOOKUP(TRIM(SUBSTITUTE(E1097,CHAR(160),CHAR(32))),Metadata!B$1:K$2632,10,FALSE)</f>
        <v>104473</v>
      </c>
      <c r="P1097" s="4" t="s">
        <v>9160</v>
      </c>
      <c r="Q1097">
        <v>176</v>
      </c>
      <c r="R1097">
        <v>185</v>
      </c>
      <c r="S1097">
        <v>196</v>
      </c>
      <c r="T1097">
        <v>199</v>
      </c>
    </row>
    <row r="1098" spans="1:22" hidden="1" x14ac:dyDescent="0.25">
      <c r="A1098">
        <v>1100</v>
      </c>
      <c r="B1098" t="s">
        <v>4354</v>
      </c>
      <c r="C1098" t="s">
        <v>245</v>
      </c>
      <c r="D1098" t="s">
        <v>47</v>
      </c>
      <c r="E1098" t="s">
        <v>8078</v>
      </c>
      <c r="F1098" t="str">
        <f>VLOOKUP(TRIM(SUBSTITUTE(E1098,CHAR(160),CHAR(32))),Metadata!B$1:C$2632,2,FALSE)</f>
        <v>Le Comte, Louis, 1655-1728.</v>
      </c>
      <c r="G1098" t="str">
        <f>VLOOKUP(TRIM(SUBSTITUTE(E1098,CHAR(160),CHAR(32))),Metadata!B$1:D$2632,3,FALSE)</f>
        <v>Nouveaux mémoires sur l'état présent de la Chine</v>
      </c>
      <c r="H1098">
        <f>VLOOKUP(TRIM(SUBSTITUTE(E1098,CHAR(160),CHAR(32))),Metadata!B$1:E$2632,4,FALSE)</f>
        <v>1696</v>
      </c>
      <c r="I1098" t="s">
        <v>445</v>
      </c>
      <c r="K1098" t="str">
        <f>VLOOKUP(TRIM(SUBSTITUTE(E1098,CHAR(160),CHAR(32))),Metadata!B$1:H$2632,7,FALSE)</f>
        <v>recit de voyage</v>
      </c>
      <c r="L1098" t="s">
        <v>4870</v>
      </c>
      <c r="N1098" t="str">
        <f>VLOOKUP(TRIM(SUBSTITUTE(E1098,CHAR(160),CHAR(32))),Metadata!B$1:J$2632,9,FALSE)</f>
        <v>prose</v>
      </c>
      <c r="O1098">
        <f>VLOOKUP(TRIM(SUBSTITUTE(E1098,CHAR(160),CHAR(32))),Metadata!B$1:K$2632,10,FALSE)</f>
        <v>178609</v>
      </c>
      <c r="P1098" s="4" t="s">
        <v>10226</v>
      </c>
      <c r="Q1098">
        <v>149</v>
      </c>
      <c r="R1098">
        <v>156</v>
      </c>
      <c r="S1098">
        <v>176</v>
      </c>
      <c r="T1098">
        <v>180</v>
      </c>
    </row>
    <row r="1099" spans="1:22" x14ac:dyDescent="0.25">
      <c r="A1099">
        <v>1101</v>
      </c>
      <c r="B1099" t="s">
        <v>4354</v>
      </c>
      <c r="C1099" t="s">
        <v>245</v>
      </c>
      <c r="D1099" t="s">
        <v>47</v>
      </c>
      <c r="E1099" t="s">
        <v>8162</v>
      </c>
      <c r="F1099" t="str">
        <f>VLOOKUP(TRIM(SUBSTITUTE(E1099,CHAR(160),CHAR(32))),Metadata!B$1:C$2632,2,FALSE)</f>
        <v>Tristan L'Hermite, François, 1601-1655.</v>
      </c>
      <c r="G1099" t="str">
        <f>VLOOKUP(TRIM(SUBSTITUTE(E1099,CHAR(160),CHAR(32))),Metadata!B$1:D$2632,3,FALSE)</f>
        <v>Le parasite: comédie</v>
      </c>
      <c r="H1099">
        <f>VLOOKUP(TRIM(SUBSTITUTE(E1099,CHAR(160),CHAR(32))),Metadata!B$1:E$2632,4,FALSE)</f>
        <v>1654</v>
      </c>
      <c r="I1099" t="s">
        <v>445</v>
      </c>
      <c r="K1099" t="str">
        <f>VLOOKUP(TRIM(SUBSTITUTE(E1099,CHAR(160),CHAR(32))),Metadata!B$1:H$2632,7,FALSE)</f>
        <v>theatre</v>
      </c>
      <c r="L1099" t="s">
        <v>13224</v>
      </c>
      <c r="N1099" t="str">
        <f>VLOOKUP(TRIM(SUBSTITUTE(E1099,CHAR(160),CHAR(32))),Metadata!B$1:J$2632,9,FALSE)</f>
        <v>vers</v>
      </c>
      <c r="O1099">
        <f>VLOOKUP(TRIM(SUBSTITUTE(E1099,CHAR(160),CHAR(32))),Metadata!B$1:K$2632,10,FALSE)</f>
        <v>16946</v>
      </c>
      <c r="P1099" s="8" t="s">
        <v>12416</v>
      </c>
      <c r="Q1099">
        <v>74</v>
      </c>
      <c r="R1099">
        <v>81</v>
      </c>
      <c r="S1099">
        <v>92</v>
      </c>
      <c r="T1099">
        <v>95</v>
      </c>
    </row>
    <row r="1100" spans="1:22" hidden="1" x14ac:dyDescent="0.25">
      <c r="A1100">
        <v>1102</v>
      </c>
      <c r="B1100" t="s">
        <v>4354</v>
      </c>
      <c r="C1100" t="s">
        <v>245</v>
      </c>
      <c r="D1100" t="s">
        <v>47</v>
      </c>
      <c r="E1100" t="s">
        <v>8005</v>
      </c>
      <c r="F1100" t="str">
        <f>VLOOKUP(TRIM(SUBSTITUTE(E1100,CHAR(160),CHAR(32))),Metadata!B$1:C$2632,2,FALSE)</f>
        <v>Camus, Jean-Pierre, 1584-1652.</v>
      </c>
      <c r="G1100" t="str">
        <f>VLOOKUP(TRIM(SUBSTITUTE(E1100,CHAR(160),CHAR(32))),Metadata!B$1:D$2632,3,FALSE)</f>
        <v>Palombe, ou La femme honorable</v>
      </c>
      <c r="H1100">
        <f>VLOOKUP(TRIM(SUBSTITUTE(E1100,CHAR(160),CHAR(32))),Metadata!B$1:E$2632,4,FALSE)</f>
        <v>1625</v>
      </c>
      <c r="I1100" t="s">
        <v>445</v>
      </c>
      <c r="K1100" t="str">
        <f>VLOOKUP(TRIM(SUBSTITUTE(E1100,CHAR(160),CHAR(32))),Metadata!B$1:H$2632,7,FALSE)</f>
        <v>roman</v>
      </c>
      <c r="L1100" t="s">
        <v>4378</v>
      </c>
      <c r="N1100" t="str">
        <f>VLOOKUP(TRIM(SUBSTITUTE(E1100,CHAR(160),CHAR(32))),Metadata!B$1:J$2632,9,FALSE)</f>
        <v>prose</v>
      </c>
      <c r="O1100">
        <f>VLOOKUP(TRIM(SUBSTITUTE(E1100,CHAR(160),CHAR(32))),Metadata!B$1:K$2632,10,FALSE)</f>
        <v>119158</v>
      </c>
      <c r="P1100" s="4" t="s">
        <v>9161</v>
      </c>
      <c r="Q1100">
        <v>162</v>
      </c>
      <c r="R1100">
        <v>169</v>
      </c>
      <c r="S1100">
        <v>180</v>
      </c>
      <c r="T1100">
        <v>183</v>
      </c>
    </row>
    <row r="1101" spans="1:22" hidden="1" x14ac:dyDescent="0.25">
      <c r="A1101">
        <v>1103</v>
      </c>
      <c r="B1101" t="s">
        <v>4354</v>
      </c>
      <c r="C1101" t="s">
        <v>245</v>
      </c>
      <c r="D1101" t="s">
        <v>47</v>
      </c>
      <c r="E1101" t="s">
        <v>8051</v>
      </c>
      <c r="F1101" t="str">
        <f>VLOOKUP(TRIM(SUBSTITUTE(E1101,CHAR(160),CHAR(32))),Metadata!B$1:C$2632,2,FALSE)</f>
        <v>Fauchet, Claude, 1530-1601.</v>
      </c>
      <c r="G1101" t="str">
        <f>VLOOKUP(TRIM(SUBSTITUTE(E1101,CHAR(160),CHAR(32))),Metadata!B$1:D$2632,3,FALSE)</f>
        <v>Fleur de la maison de Charlemagne: qui est la continuation des antiquitez françoises contenant les faits de Pépin ses successeurs depuis l'an 751 iusques à l'an 840 de Iesus-Christ</v>
      </c>
      <c r="H1101">
        <f>VLOOKUP(TRIM(SUBSTITUTE(E1101,CHAR(160),CHAR(32))),Metadata!B$1:E$2632,4,FALSE)</f>
        <v>1601</v>
      </c>
      <c r="I1101" t="s">
        <v>445</v>
      </c>
      <c r="K1101" t="str">
        <f>VLOOKUP(TRIM(SUBSTITUTE(E1101,CHAR(160),CHAR(32))),Metadata!B$1:H$2632,7,FALSE)</f>
        <v>traite ou essai</v>
      </c>
      <c r="L1101" t="s">
        <v>4402</v>
      </c>
      <c r="N1101" t="str">
        <f>VLOOKUP(TRIM(SUBSTITUTE(E1101,CHAR(160),CHAR(32))),Metadata!B$1:J$2632,9,FALSE)</f>
        <v>prose</v>
      </c>
      <c r="O1101">
        <f>VLOOKUP(TRIM(SUBSTITUTE(E1101,CHAR(160),CHAR(32))),Metadata!B$1:K$2632,10,FALSE)</f>
        <v>127257</v>
      </c>
      <c r="P1101" s="4" t="s">
        <v>9162</v>
      </c>
      <c r="Q1101">
        <v>111</v>
      </c>
      <c r="R1101">
        <v>118</v>
      </c>
      <c r="S1101">
        <v>124</v>
      </c>
      <c r="T1101">
        <v>128</v>
      </c>
    </row>
    <row r="1102" spans="1:22" x14ac:dyDescent="0.25">
      <c r="A1102">
        <v>1104</v>
      </c>
      <c r="B1102" t="s">
        <v>4354</v>
      </c>
      <c r="C1102" t="s">
        <v>245</v>
      </c>
      <c r="D1102" t="s">
        <v>47</v>
      </c>
      <c r="E1102" t="s">
        <v>8074</v>
      </c>
      <c r="F1102" t="str">
        <f>VLOOKUP(TRIM(SUBSTITUTE(E1102,CHAR(160),CHAR(32))),Metadata!B$1:C$2632,2,FALSE)</f>
        <v>La Fontaine, Jean de, 1621-1695.</v>
      </c>
      <c r="G1102" t="str">
        <f>VLOOKUP(TRIM(SUBSTITUTE(E1102,CHAR(160),CHAR(32))),Metadata!B$1:D$2632,3,FALSE)</f>
        <v>Fables</v>
      </c>
      <c r="H1102">
        <f>VLOOKUP(TRIM(SUBSTITUTE(E1102,CHAR(160),CHAR(32))),Metadata!B$1:E$2632,4,FALSE)</f>
        <v>1668</v>
      </c>
      <c r="I1102" t="s">
        <v>445</v>
      </c>
      <c r="K1102" t="str">
        <f>VLOOKUP(TRIM(SUBSTITUTE(E1102,CHAR(160),CHAR(32))),Metadata!B$1:H$2632,7,FALSE)</f>
        <v>poesie</v>
      </c>
      <c r="L1102" t="s">
        <v>4382</v>
      </c>
      <c r="N1102" t="str">
        <f>VLOOKUP(TRIM(SUBSTITUTE(E1102,CHAR(160),CHAR(32))),Metadata!B$1:J$2632,9,FALSE)</f>
        <v/>
      </c>
      <c r="O1102">
        <f>VLOOKUP(TRIM(SUBSTITUTE(E1102,CHAR(160),CHAR(32))),Metadata!B$1:K$2632,10,FALSE)</f>
        <v>95949</v>
      </c>
      <c r="P1102" s="8" t="s">
        <v>10227</v>
      </c>
      <c r="Q1102">
        <v>41</v>
      </c>
      <c r="R1102">
        <v>47</v>
      </c>
      <c r="S1102">
        <v>67</v>
      </c>
      <c r="T1102">
        <v>71</v>
      </c>
    </row>
    <row r="1103" spans="1:22" hidden="1" x14ac:dyDescent="0.25">
      <c r="A1103">
        <v>1105</v>
      </c>
      <c r="B1103" t="s">
        <v>4354</v>
      </c>
      <c r="C1103" t="s">
        <v>245</v>
      </c>
      <c r="D1103" t="s">
        <v>47</v>
      </c>
      <c r="E1103" t="s">
        <v>7905</v>
      </c>
      <c r="F1103" t="str">
        <f>VLOOKUP(TRIM(SUBSTITUTE(E1103,CHAR(160),CHAR(32))),Metadata!B$1:C$2632,2,FALSE)</f>
        <v>Retz, Jean François Paul de Gondi de, 1613-1679.</v>
      </c>
      <c r="G1103" t="str">
        <f>VLOOKUP(TRIM(SUBSTITUTE(E1103,CHAR(160),CHAR(32))),Metadata!B$1:D$2632,3,FALSE)</f>
        <v>Memoires. T. 2</v>
      </c>
      <c r="H1103">
        <f>VLOOKUP(TRIM(SUBSTITUTE(E1103,CHAR(160),CHAR(32))),Metadata!B$1:E$2632,4,FALSE)</f>
        <v>1679</v>
      </c>
      <c r="I1103" t="s">
        <v>445</v>
      </c>
      <c r="K1103" t="str">
        <f>VLOOKUP(TRIM(SUBSTITUTE(E1103,CHAR(160),CHAR(32))),Metadata!B$1:H$2632,7,FALSE)</f>
        <v>memoires</v>
      </c>
      <c r="L1103" t="s">
        <v>4481</v>
      </c>
      <c r="N1103" t="str">
        <f>VLOOKUP(TRIM(SUBSTITUTE(E1103,CHAR(160),CHAR(32))),Metadata!B$1:J$2632,9,FALSE)</f>
        <v>prose</v>
      </c>
      <c r="O1103">
        <f>VLOOKUP(TRIM(SUBSTITUTE(E1103,CHAR(160),CHAR(32))),Metadata!B$1:K$2632,10,FALSE)</f>
        <v>110889</v>
      </c>
      <c r="P1103" s="4" t="s">
        <v>12417</v>
      </c>
      <c r="Q1103">
        <v>92</v>
      </c>
      <c r="R1103">
        <v>98</v>
      </c>
      <c r="S1103">
        <v>107</v>
      </c>
      <c r="T1103">
        <v>110</v>
      </c>
    </row>
    <row r="1104" spans="1:22" hidden="1" x14ac:dyDescent="0.25">
      <c r="A1104">
        <v>1106</v>
      </c>
      <c r="B1104" t="s">
        <v>4354</v>
      </c>
      <c r="C1104" t="s">
        <v>245</v>
      </c>
      <c r="D1104" t="s">
        <v>47</v>
      </c>
      <c r="E1104" t="s">
        <v>7986</v>
      </c>
      <c r="F1104" t="str">
        <f>VLOOKUP(TRIM(SUBSTITUTE(E1104,CHAR(160),CHAR(32))),Metadata!B$1:C$2632,2,FALSE)</f>
        <v>Balzac, Jean-Louis Guez, seigneur de, 1597-1654.</v>
      </c>
      <c r="G1104" t="str">
        <f>VLOOKUP(TRIM(SUBSTITUTE(E1104,CHAR(160),CHAR(32))),Metadata!B$1:D$2632,3,FALSE)</f>
        <v>Lettres, 1624</v>
      </c>
      <c r="H1104">
        <f>VLOOKUP(TRIM(SUBSTITUTE(E1104,CHAR(160),CHAR(32))),Metadata!B$1:E$2632,4,FALSE)</f>
        <v>1624</v>
      </c>
      <c r="I1104" t="s">
        <v>445</v>
      </c>
      <c r="K1104" t="str">
        <f>VLOOKUP(TRIM(SUBSTITUTE(E1104,CHAR(160),CHAR(32))),Metadata!B$1:H$2632,7,FALSE)</f>
        <v>correspondance</v>
      </c>
      <c r="L1104" t="s">
        <v>4542</v>
      </c>
      <c r="N1104" t="str">
        <f>VLOOKUP(TRIM(SUBSTITUTE(E1104,CHAR(160),CHAR(32))),Metadata!B$1:J$2632,9,FALSE)</f>
        <v>prose</v>
      </c>
      <c r="O1104">
        <f>VLOOKUP(TRIM(SUBSTITUTE(E1104,CHAR(160),CHAR(32))),Metadata!B$1:K$2632,10,FALSE)</f>
        <v>48489</v>
      </c>
      <c r="P1104" s="4" t="s">
        <v>12418</v>
      </c>
      <c r="Q1104">
        <v>31</v>
      </c>
      <c r="R1104">
        <v>38</v>
      </c>
      <c r="S1104">
        <v>47</v>
      </c>
      <c r="T1104">
        <v>50</v>
      </c>
    </row>
    <row r="1105" spans="1:20" hidden="1" x14ac:dyDescent="0.25">
      <c r="A1105">
        <v>1107</v>
      </c>
      <c r="B1105" t="s">
        <v>4354</v>
      </c>
      <c r="C1105" t="s">
        <v>245</v>
      </c>
      <c r="D1105" t="s">
        <v>47</v>
      </c>
      <c r="E1105" t="s">
        <v>8069</v>
      </c>
      <c r="F1105" t="str">
        <f>VLOOKUP(TRIM(SUBSTITUTE(E1105,CHAR(160),CHAR(32))),Metadata!B$1:C$2632,2,FALSE)</f>
        <v>La Bruyère, Jean de, 1645-1696.</v>
      </c>
      <c r="G1105" t="str">
        <f>VLOOKUP(TRIM(SUBSTITUTE(E1105,CHAR(160),CHAR(32))),Metadata!B$1:D$2632,3,FALSE)</f>
        <v>Les caractères ou les moeurs de ce siècle</v>
      </c>
      <c r="H1105">
        <f>VLOOKUP(TRIM(SUBSTITUTE(E1105,CHAR(160),CHAR(32))),Metadata!B$1:E$2632,4,FALSE)</f>
        <v>1694</v>
      </c>
      <c r="I1105" t="s">
        <v>445</v>
      </c>
      <c r="K1105" t="str">
        <f>VLOOKUP(TRIM(SUBSTITUTE(E1105,CHAR(160),CHAR(32))),Metadata!B$1:H$2632,7,FALSE)</f>
        <v>melanges litteraires</v>
      </c>
      <c r="L1105" t="s">
        <v>4389</v>
      </c>
      <c r="N1105" t="str">
        <f>VLOOKUP(TRIM(SUBSTITUTE(E1105,CHAR(160),CHAR(32))),Metadata!B$1:J$2632,9,FALSE)</f>
        <v/>
      </c>
      <c r="O1105">
        <f>VLOOKUP(TRIM(SUBSTITUTE(E1105,CHAR(160),CHAR(32))),Metadata!B$1:K$2632,10,FALSE)</f>
        <v>129983</v>
      </c>
      <c r="P1105" s="4" t="s">
        <v>10228</v>
      </c>
      <c r="Q1105">
        <v>271</v>
      </c>
      <c r="R1105">
        <v>277</v>
      </c>
      <c r="S1105">
        <v>283</v>
      </c>
      <c r="T1105">
        <v>286</v>
      </c>
    </row>
    <row r="1106" spans="1:20" hidden="1" x14ac:dyDescent="0.25">
      <c r="A1106">
        <v>1108</v>
      </c>
      <c r="B1106" t="s">
        <v>4354</v>
      </c>
      <c r="C1106" t="s">
        <v>245</v>
      </c>
      <c r="D1106" t="s">
        <v>47</v>
      </c>
      <c r="E1106" t="s">
        <v>8109</v>
      </c>
      <c r="F1106" t="str">
        <f>VLOOKUP(TRIM(SUBSTITUTE(E1106,CHAR(160),CHAR(32))),Metadata!B$1:C$2632,2,FALSE)</f>
        <v>Montchrestien, Antoine de, ca. 1575-1621.</v>
      </c>
      <c r="G1106" t="str">
        <f>VLOOKUP(TRIM(SUBSTITUTE(E1106,CHAR(160),CHAR(32))),Metadata!B$1:D$2632,3,FALSE)</f>
        <v>Traicté de l'Oeconomie politique: dedié en 1615 au roy et à la reyne mere du roy</v>
      </c>
      <c r="H1106">
        <f>VLOOKUP(TRIM(SUBSTITUTE(E1106,CHAR(160),CHAR(32))),Metadata!B$1:E$2632,4,FALSE)</f>
        <v>1615</v>
      </c>
      <c r="I1106" t="s">
        <v>445</v>
      </c>
      <c r="K1106" t="str">
        <f>VLOOKUP(TRIM(SUBSTITUTE(E1106,CHAR(160),CHAR(32))),Metadata!B$1:H$2632,7,FALSE)</f>
        <v>traite ou essai</v>
      </c>
      <c r="L1106" t="s">
        <v>4402</v>
      </c>
      <c r="N1106" t="str">
        <f>VLOOKUP(TRIM(SUBSTITUTE(E1106,CHAR(160),CHAR(32))),Metadata!B$1:J$2632,9,FALSE)</f>
        <v>prose</v>
      </c>
      <c r="O1106">
        <f>VLOOKUP(TRIM(SUBSTITUTE(E1106,CHAR(160),CHAR(32))),Metadata!B$1:K$2632,10,FALSE)</f>
        <v>92941</v>
      </c>
      <c r="P1106" s="4" t="s">
        <v>10229</v>
      </c>
      <c r="Q1106">
        <v>86</v>
      </c>
      <c r="R1106">
        <v>94</v>
      </c>
      <c r="S1106">
        <v>110</v>
      </c>
      <c r="T1106">
        <v>113</v>
      </c>
    </row>
    <row r="1107" spans="1:20" hidden="1" x14ac:dyDescent="0.25">
      <c r="A1107">
        <v>1109</v>
      </c>
      <c r="B1107" t="s">
        <v>4354</v>
      </c>
      <c r="C1107" t="s">
        <v>245</v>
      </c>
      <c r="D1107" t="s">
        <v>47</v>
      </c>
      <c r="E1107" t="s">
        <v>7969</v>
      </c>
      <c r="F1107" t="str">
        <f>VLOOKUP(TRIM(SUBSTITUTE(E1107,CHAR(160),CHAR(32))),Metadata!B$1:C$2632,2,FALSE)</f>
        <v>Audiguier, Vital d', 1569-1624.</v>
      </c>
      <c r="G1107" t="str">
        <f>VLOOKUP(TRIM(SUBSTITUTE(E1107,CHAR(160),CHAR(32))),Metadata!B$1:D$2632,3,FALSE)</f>
        <v>Les amours d'Aristandre et de Cléonice</v>
      </c>
      <c r="H1107">
        <f>VLOOKUP(TRIM(SUBSTITUTE(E1107,CHAR(160),CHAR(32))),Metadata!B$1:E$2632,4,FALSE)</f>
        <v>1624</v>
      </c>
      <c r="I1107" t="s">
        <v>445</v>
      </c>
      <c r="K1107" t="str">
        <f>VLOOKUP(TRIM(SUBSTITUTE(E1107,CHAR(160),CHAR(32))),Metadata!B$1:H$2632,7,FALSE)</f>
        <v>roman</v>
      </c>
      <c r="L1107" t="s">
        <v>4378</v>
      </c>
      <c r="N1107" t="str">
        <f>VLOOKUP(TRIM(SUBSTITUTE(E1107,CHAR(160),CHAR(32))),Metadata!B$1:J$2632,9,FALSE)</f>
        <v>prose</v>
      </c>
      <c r="O1107">
        <f>VLOOKUP(TRIM(SUBSTITUTE(E1107,CHAR(160),CHAR(32))),Metadata!B$1:K$2632,10,FALSE)</f>
        <v>53595</v>
      </c>
      <c r="P1107" s="4" t="s">
        <v>9163</v>
      </c>
      <c r="Q1107">
        <v>60</v>
      </c>
      <c r="R1107">
        <v>66</v>
      </c>
      <c r="S1107">
        <v>89</v>
      </c>
      <c r="T1107">
        <v>92</v>
      </c>
    </row>
    <row r="1108" spans="1:20" hidden="1" x14ac:dyDescent="0.25">
      <c r="A1108">
        <v>1110</v>
      </c>
      <c r="B1108" t="s">
        <v>4354</v>
      </c>
      <c r="C1108" t="s">
        <v>245</v>
      </c>
      <c r="D1108" t="s">
        <v>47</v>
      </c>
      <c r="E1108" t="s">
        <v>8403</v>
      </c>
      <c r="F1108" t="str">
        <f>VLOOKUP(TRIM(SUBSTITUTE(E1108,CHAR(160),CHAR(32))),Metadata!B$1:C$2632,2,FALSE)</f>
        <v>Suchon, Gabrielle, 1631-1703.</v>
      </c>
      <c r="G1108" t="str">
        <f>VLOOKUP(TRIM(SUBSTITUTE(E1108,CHAR(160),CHAR(32))),Metadata!B$1:D$2632,3,FALSE)</f>
        <v>Du célibat volontaire ou La vie sans engagement</v>
      </c>
      <c r="H1108">
        <f>VLOOKUP(TRIM(SUBSTITUTE(E1108,CHAR(160),CHAR(32))),Metadata!B$1:E$2632,4,FALSE)</f>
        <v>1700</v>
      </c>
      <c r="I1108" t="s">
        <v>448</v>
      </c>
      <c r="K1108" t="str">
        <f>VLOOKUP(TRIM(SUBSTITUTE(E1108,CHAR(160),CHAR(32))),Metadata!B$1:H$2632,7,FALSE)</f>
        <v>traite ou essai</v>
      </c>
      <c r="L1108" t="s">
        <v>4402</v>
      </c>
      <c r="N1108" t="str">
        <f>VLOOKUP(TRIM(SUBSTITUTE(E1108,CHAR(160),CHAR(32))),Metadata!B$1:J$2632,9,FALSE)</f>
        <v/>
      </c>
      <c r="O1108">
        <f>VLOOKUP(TRIM(SUBSTITUTE(E1108,CHAR(160),CHAR(32))),Metadata!B$1:K$2632,10,FALSE)</f>
        <v>56099</v>
      </c>
      <c r="P1108" s="4" t="s">
        <v>12419</v>
      </c>
      <c r="Q1108">
        <v>364</v>
      </c>
      <c r="R1108">
        <v>374</v>
      </c>
      <c r="S1108">
        <v>382</v>
      </c>
      <c r="T1108">
        <v>386</v>
      </c>
    </row>
    <row r="1109" spans="1:20" hidden="1" x14ac:dyDescent="0.25">
      <c r="A1109">
        <v>1111</v>
      </c>
      <c r="B1109" t="s">
        <v>4354</v>
      </c>
      <c r="C1109" t="s">
        <v>245</v>
      </c>
      <c r="D1109" t="s">
        <v>47</v>
      </c>
      <c r="E1109" t="s">
        <v>8407</v>
      </c>
      <c r="F1109" t="str">
        <f>VLOOKUP(TRIM(SUBSTITUTE(E1109,CHAR(160),CHAR(32))),Metadata!B$1:C$2632,2,FALSE)</f>
        <v>Terrasson, Jean, 1670-1750.</v>
      </c>
      <c r="G1109" t="str">
        <f>VLOOKUP(TRIM(SUBSTITUTE(E1109,CHAR(160),CHAR(32))),Metadata!B$1:D$2632,3,FALSE)</f>
        <v>Sethos: histoire, ou, Vie tirée des monumens anecdotes de l'ancienne Egypte.</v>
      </c>
      <c r="H1109">
        <f>VLOOKUP(TRIM(SUBSTITUTE(E1109,CHAR(160),CHAR(32))),Metadata!B$1:E$2632,4,FALSE)</f>
        <v>1731</v>
      </c>
      <c r="I1109" t="s">
        <v>448</v>
      </c>
      <c r="K1109" t="str">
        <f>VLOOKUP(TRIM(SUBSTITUTE(E1109,CHAR(160),CHAR(32))),Metadata!B$1:H$2632,7,FALSE)</f>
        <v>roman</v>
      </c>
      <c r="L1109" t="s">
        <v>4378</v>
      </c>
      <c r="N1109" t="str">
        <f>VLOOKUP(TRIM(SUBSTITUTE(E1109,CHAR(160),CHAR(32))),Metadata!B$1:J$2632,9,FALSE)</f>
        <v>prose</v>
      </c>
      <c r="O1109">
        <f>VLOOKUP(TRIM(SUBSTITUTE(E1109,CHAR(160),CHAR(32))),Metadata!B$1:K$2632,10,FALSE)</f>
        <v>220986</v>
      </c>
      <c r="P1109" s="4" t="s">
        <v>10230</v>
      </c>
      <c r="Q1109">
        <v>124</v>
      </c>
      <c r="R1109">
        <v>130</v>
      </c>
      <c r="S1109">
        <v>136</v>
      </c>
      <c r="T1109">
        <v>140</v>
      </c>
    </row>
    <row r="1110" spans="1:20" hidden="1" x14ac:dyDescent="0.25">
      <c r="A1110">
        <v>1112</v>
      </c>
      <c r="B1110" t="s">
        <v>4354</v>
      </c>
      <c r="C1110" t="s">
        <v>245</v>
      </c>
      <c r="D1110" t="s">
        <v>47</v>
      </c>
      <c r="E1110" t="s">
        <v>8351</v>
      </c>
      <c r="F1110" t="str">
        <f>VLOOKUP(TRIM(SUBSTITUTE(E1110,CHAR(160),CHAR(32))),Metadata!B$1:C$2632,2,FALSE)</f>
        <v>Prévost, abbé, 1697-1763.</v>
      </c>
      <c r="G1110" t="str">
        <f>VLOOKUP(TRIM(SUBSTITUTE(E1110,CHAR(160),CHAR(32))),Metadata!B$1:D$2632,3,FALSE)</f>
        <v>Le monde moral, ou, Mémoires pour servir: à l'histoire du coeur humain</v>
      </c>
      <c r="H1110">
        <f>VLOOKUP(TRIM(SUBSTITUTE(E1110,CHAR(160),CHAR(32))),Metadata!B$1:E$2632,4,FALSE)</f>
        <v>1760</v>
      </c>
      <c r="I1110" t="s">
        <v>448</v>
      </c>
      <c r="K1110" t="str">
        <f>VLOOKUP(TRIM(SUBSTITUTE(E1110,CHAR(160),CHAR(32))),Metadata!B$1:H$2632,7,FALSE)</f>
        <v>roman</v>
      </c>
      <c r="L1110" t="s">
        <v>4378</v>
      </c>
      <c r="N1110" t="str">
        <f>VLOOKUP(TRIM(SUBSTITUTE(E1110,CHAR(160),CHAR(32))),Metadata!B$1:J$2632,9,FALSE)</f>
        <v>prose</v>
      </c>
      <c r="O1110">
        <f>VLOOKUP(TRIM(SUBSTITUTE(E1110,CHAR(160),CHAR(32))),Metadata!B$1:K$2632,10,FALSE)</f>
        <v>148539</v>
      </c>
      <c r="P1110" s="4" t="s">
        <v>12420</v>
      </c>
      <c r="Q1110">
        <v>191</v>
      </c>
      <c r="R1110">
        <v>198</v>
      </c>
      <c r="S1110">
        <v>204</v>
      </c>
      <c r="T1110">
        <v>207</v>
      </c>
    </row>
    <row r="1111" spans="1:20" hidden="1" x14ac:dyDescent="0.25">
      <c r="A1111">
        <v>1113</v>
      </c>
      <c r="B1111" t="s">
        <v>4354</v>
      </c>
      <c r="C1111" t="s">
        <v>245</v>
      </c>
      <c r="D1111" t="s">
        <v>47</v>
      </c>
      <c r="E1111" t="s">
        <v>8246</v>
      </c>
      <c r="F1111" t="str">
        <f>VLOOKUP(TRIM(SUBSTITUTE(E1111,CHAR(160),CHAR(32))),Metadata!B$1:C$2632,2,FALSE)</f>
        <v>Du Laurens, Henri-Joseph, 1719-1797.</v>
      </c>
      <c r="G1111" t="str">
        <f>VLOOKUP(TRIM(SUBSTITUTE(E1111,CHAR(160),CHAR(32))),Metadata!B$1:D$2632,3,FALSE)</f>
        <v>Le compère Mathieu</v>
      </c>
      <c r="H1111">
        <f>VLOOKUP(TRIM(SUBSTITUTE(E1111,CHAR(160),CHAR(32))),Metadata!B$1:E$2632,4,FALSE)</f>
        <v>1766</v>
      </c>
      <c r="I1111" t="s">
        <v>448</v>
      </c>
      <c r="K1111" t="str">
        <f>VLOOKUP(TRIM(SUBSTITUTE(E1111,CHAR(160),CHAR(32))),Metadata!B$1:H$2632,7,FALSE)</f>
        <v>roman</v>
      </c>
      <c r="L1111" t="s">
        <v>4378</v>
      </c>
      <c r="N1111" t="str">
        <f>VLOOKUP(TRIM(SUBSTITUTE(E1111,CHAR(160),CHAR(32))),Metadata!B$1:J$2632,9,FALSE)</f>
        <v>prose</v>
      </c>
      <c r="O1111">
        <f>VLOOKUP(TRIM(SUBSTITUTE(E1111,CHAR(160),CHAR(32))),Metadata!B$1:K$2632,10,FALSE)</f>
        <v>145925</v>
      </c>
      <c r="P1111" s="4" t="s">
        <v>9164</v>
      </c>
      <c r="Q1111">
        <v>4</v>
      </c>
      <c r="R1111">
        <v>14</v>
      </c>
      <c r="S1111">
        <v>42</v>
      </c>
      <c r="T1111">
        <v>46</v>
      </c>
    </row>
    <row r="1112" spans="1:20" hidden="1" x14ac:dyDescent="0.25">
      <c r="A1112">
        <v>1114</v>
      </c>
      <c r="B1112" t="s">
        <v>4354</v>
      </c>
      <c r="C1112" t="s">
        <v>245</v>
      </c>
      <c r="D1112" t="s">
        <v>47</v>
      </c>
      <c r="E1112" t="s">
        <v>8371</v>
      </c>
      <c r="F1112" t="str">
        <f>VLOOKUP(TRIM(SUBSTITUTE(E1112,CHAR(160),CHAR(32))),Metadata!B$1:C$2632,2,FALSE)</f>
        <v>Riccoboni, Marie Jeanne de Heurles Laboras de Mezières, 1713-1792.</v>
      </c>
      <c r="G1112" t="str">
        <f>VLOOKUP(TRIM(SUBSTITUTE(E1112,CHAR(160),CHAR(32))),Metadata!B$1:D$2632,3,FALSE)</f>
        <v>Lettres de Mylord Rivers à Sir Charles Cardigan</v>
      </c>
      <c r="H1112">
        <f>VLOOKUP(TRIM(SUBSTITUTE(E1112,CHAR(160),CHAR(32))),Metadata!B$1:E$2632,4,FALSE)</f>
        <v>1776</v>
      </c>
      <c r="I1112" t="s">
        <v>448</v>
      </c>
      <c r="K1112" t="str">
        <f>VLOOKUP(TRIM(SUBSTITUTE(E1112,CHAR(160),CHAR(32))),Metadata!B$1:H$2632,7,FALSE)</f>
        <v>roman</v>
      </c>
      <c r="L1112" t="s">
        <v>4378</v>
      </c>
      <c r="N1112" t="str">
        <f>VLOOKUP(TRIM(SUBSTITUTE(E1112,CHAR(160),CHAR(32))),Metadata!B$1:J$2632,9,FALSE)</f>
        <v/>
      </c>
      <c r="O1112">
        <f>VLOOKUP(TRIM(SUBSTITUTE(E1112,CHAR(160),CHAR(32))),Metadata!B$1:K$2632,10,FALSE)</f>
        <v>49146</v>
      </c>
      <c r="P1112" s="4" t="s">
        <v>12421</v>
      </c>
      <c r="Q1112">
        <v>45</v>
      </c>
      <c r="R1112">
        <v>52</v>
      </c>
      <c r="S1112">
        <v>65</v>
      </c>
      <c r="T1112">
        <v>69</v>
      </c>
    </row>
    <row r="1113" spans="1:20" hidden="1" x14ac:dyDescent="0.25">
      <c r="A1113">
        <v>1115</v>
      </c>
      <c r="B1113" t="s">
        <v>4354</v>
      </c>
      <c r="C1113" t="s">
        <v>245</v>
      </c>
      <c r="D1113" t="s">
        <v>47</v>
      </c>
      <c r="E1113" t="s">
        <v>8403</v>
      </c>
      <c r="F1113" t="str">
        <f>VLOOKUP(TRIM(SUBSTITUTE(E1113,CHAR(160),CHAR(32))),Metadata!B$1:C$2632,2,FALSE)</f>
        <v>Suchon, Gabrielle, 1631-1703.</v>
      </c>
      <c r="G1113" t="str">
        <f>VLOOKUP(TRIM(SUBSTITUTE(E1113,CHAR(160),CHAR(32))),Metadata!B$1:D$2632,3,FALSE)</f>
        <v>Du célibat volontaire ou La vie sans engagement</v>
      </c>
      <c r="H1113">
        <f>VLOOKUP(TRIM(SUBSTITUTE(E1113,CHAR(160),CHAR(32))),Metadata!B$1:E$2632,4,FALSE)</f>
        <v>1700</v>
      </c>
      <c r="I1113" t="s">
        <v>448</v>
      </c>
      <c r="K1113" t="str">
        <f>VLOOKUP(TRIM(SUBSTITUTE(E1113,CHAR(160),CHAR(32))),Metadata!B$1:H$2632,7,FALSE)</f>
        <v>traite ou essai</v>
      </c>
      <c r="L1113" t="s">
        <v>4402</v>
      </c>
      <c r="N1113" t="str">
        <f>VLOOKUP(TRIM(SUBSTITUTE(E1113,CHAR(160),CHAR(32))),Metadata!B$1:J$2632,9,FALSE)</f>
        <v/>
      </c>
      <c r="O1113">
        <f>VLOOKUP(TRIM(SUBSTITUTE(E1113,CHAR(160),CHAR(32))),Metadata!B$1:K$2632,10,FALSE)</f>
        <v>56099</v>
      </c>
      <c r="P1113" s="4" t="s">
        <v>12422</v>
      </c>
      <c r="Q1113">
        <v>138</v>
      </c>
      <c r="R1113">
        <v>146</v>
      </c>
      <c r="S1113">
        <v>152</v>
      </c>
      <c r="T1113">
        <v>155</v>
      </c>
    </row>
    <row r="1114" spans="1:20" hidden="1" x14ac:dyDescent="0.25">
      <c r="A1114">
        <v>1116</v>
      </c>
      <c r="B1114" t="s">
        <v>4354</v>
      </c>
      <c r="C1114" t="s">
        <v>245</v>
      </c>
      <c r="D1114" t="s">
        <v>47</v>
      </c>
      <c r="E1114" t="s">
        <v>8403</v>
      </c>
      <c r="F1114" t="str">
        <f>VLOOKUP(TRIM(SUBSTITUTE(E1114,CHAR(160),CHAR(32))),Metadata!B$1:C$2632,2,FALSE)</f>
        <v>Suchon, Gabrielle, 1631-1703.</v>
      </c>
      <c r="G1114" t="str">
        <f>VLOOKUP(TRIM(SUBSTITUTE(E1114,CHAR(160),CHAR(32))),Metadata!B$1:D$2632,3,FALSE)</f>
        <v>Du célibat volontaire ou La vie sans engagement</v>
      </c>
      <c r="H1114">
        <f>VLOOKUP(TRIM(SUBSTITUTE(E1114,CHAR(160),CHAR(32))),Metadata!B$1:E$2632,4,FALSE)</f>
        <v>1700</v>
      </c>
      <c r="I1114" t="s">
        <v>448</v>
      </c>
      <c r="K1114" t="str">
        <f>VLOOKUP(TRIM(SUBSTITUTE(E1114,CHAR(160),CHAR(32))),Metadata!B$1:H$2632,7,FALSE)</f>
        <v>traite ou essai</v>
      </c>
      <c r="L1114" t="s">
        <v>4402</v>
      </c>
      <c r="N1114" t="str">
        <f>VLOOKUP(TRIM(SUBSTITUTE(E1114,CHAR(160),CHAR(32))),Metadata!B$1:J$2632,9,FALSE)</f>
        <v/>
      </c>
      <c r="O1114">
        <f>VLOOKUP(TRIM(SUBSTITUTE(E1114,CHAR(160),CHAR(32))),Metadata!B$1:K$2632,10,FALSE)</f>
        <v>56099</v>
      </c>
      <c r="P1114" s="4" t="s">
        <v>10231</v>
      </c>
      <c r="Q1114">
        <v>281</v>
      </c>
      <c r="R1114">
        <v>289</v>
      </c>
      <c r="S1114">
        <v>302</v>
      </c>
      <c r="T1114">
        <v>306</v>
      </c>
    </row>
    <row r="1115" spans="1:20" hidden="1" x14ac:dyDescent="0.25">
      <c r="A1115">
        <v>1117</v>
      </c>
      <c r="B1115" t="s">
        <v>4354</v>
      </c>
      <c r="C1115" t="s">
        <v>245</v>
      </c>
      <c r="D1115" t="s">
        <v>47</v>
      </c>
      <c r="E1115" t="s">
        <v>8357</v>
      </c>
      <c r="F1115" t="str">
        <f>VLOOKUP(TRIM(SUBSTITUTE(E1115,CHAR(160),CHAR(32))),Metadata!B$1:C$2632,2,FALSE)</f>
        <v>Prévost, abbé, 1697-1763.</v>
      </c>
      <c r="G1115" t="str">
        <f>VLOOKUP(TRIM(SUBSTITUTE(E1115,CHAR(160),CHAR(32))),Metadata!B$1:D$2632,3,FALSE)</f>
        <v>Lettres angloises, ou Histoire de Miss Clarisse Harlove. T. 3</v>
      </c>
      <c r="H1115">
        <f>VLOOKUP(TRIM(SUBSTITUTE(E1115,CHAR(160),CHAR(32))),Metadata!B$1:E$2632,4,FALSE)</f>
        <v>1751</v>
      </c>
      <c r="I1115" t="s">
        <v>448</v>
      </c>
      <c r="K1115" t="str">
        <f>VLOOKUP(TRIM(SUBSTITUTE(E1115,CHAR(160),CHAR(32))),Metadata!B$1:H$2632,7,FALSE)</f>
        <v>roman</v>
      </c>
      <c r="L1115" t="s">
        <v>4378</v>
      </c>
      <c r="N1115" t="str">
        <f>VLOOKUP(TRIM(SUBSTITUTE(E1115,CHAR(160),CHAR(32))),Metadata!B$1:J$2632,9,FALSE)</f>
        <v>prose</v>
      </c>
      <c r="O1115">
        <f>VLOOKUP(TRIM(SUBSTITUTE(E1115,CHAR(160),CHAR(32))),Metadata!B$1:K$2632,10,FALSE)</f>
        <v>120594</v>
      </c>
      <c r="P1115" s="4" t="s">
        <v>10232</v>
      </c>
      <c r="Q1115">
        <v>180</v>
      </c>
      <c r="R1115">
        <v>186</v>
      </c>
      <c r="S1115">
        <v>215</v>
      </c>
      <c r="T1115">
        <v>218</v>
      </c>
    </row>
    <row r="1116" spans="1:20" hidden="1" x14ac:dyDescent="0.25">
      <c r="A1116">
        <v>1118</v>
      </c>
      <c r="B1116" t="s">
        <v>4354</v>
      </c>
      <c r="C1116" t="s">
        <v>245</v>
      </c>
      <c r="D1116" t="s">
        <v>47</v>
      </c>
      <c r="E1116" t="s">
        <v>8351</v>
      </c>
      <c r="F1116" t="str">
        <f>VLOOKUP(TRIM(SUBSTITUTE(E1116,CHAR(160),CHAR(32))),Metadata!B$1:C$2632,2,FALSE)</f>
        <v>Prévost, abbé, 1697-1763.</v>
      </c>
      <c r="G1116" t="str">
        <f>VLOOKUP(TRIM(SUBSTITUTE(E1116,CHAR(160),CHAR(32))),Metadata!B$1:D$2632,3,FALSE)</f>
        <v>Le monde moral, ou, Mémoires pour servir: à l'histoire du coeur humain</v>
      </c>
      <c r="H1116">
        <f>VLOOKUP(TRIM(SUBSTITUTE(E1116,CHAR(160),CHAR(32))),Metadata!B$1:E$2632,4,FALSE)</f>
        <v>1760</v>
      </c>
      <c r="I1116" t="s">
        <v>448</v>
      </c>
      <c r="K1116" t="str">
        <f>VLOOKUP(TRIM(SUBSTITUTE(E1116,CHAR(160),CHAR(32))),Metadata!B$1:H$2632,7,FALSE)</f>
        <v>roman</v>
      </c>
      <c r="L1116" t="s">
        <v>4378</v>
      </c>
      <c r="N1116" t="str">
        <f>VLOOKUP(TRIM(SUBSTITUTE(E1116,CHAR(160),CHAR(32))),Metadata!B$1:J$2632,9,FALSE)</f>
        <v>prose</v>
      </c>
      <c r="O1116">
        <f>VLOOKUP(TRIM(SUBSTITUTE(E1116,CHAR(160),CHAR(32))),Metadata!B$1:K$2632,10,FALSE)</f>
        <v>148539</v>
      </c>
      <c r="P1116" s="4" t="s">
        <v>10233</v>
      </c>
      <c r="Q1116">
        <v>65</v>
      </c>
      <c r="R1116">
        <v>75</v>
      </c>
      <c r="S1116">
        <v>106</v>
      </c>
      <c r="T1116">
        <v>109</v>
      </c>
    </row>
    <row r="1117" spans="1:20" hidden="1" x14ac:dyDescent="0.25">
      <c r="A1117">
        <v>1119</v>
      </c>
      <c r="B1117" t="s">
        <v>4354</v>
      </c>
      <c r="C1117" t="s">
        <v>245</v>
      </c>
      <c r="D1117" t="s">
        <v>47</v>
      </c>
      <c r="E1117" t="s">
        <v>6565</v>
      </c>
      <c r="F1117" t="str">
        <f>VLOOKUP(TRIM(SUBSTITUTE(E1117,CHAR(160),CHAR(32))),Metadata!B$1:C$2632,2,FALSE)</f>
        <v>Taine, Hippolyte, 1828-1893.</v>
      </c>
      <c r="G1117" t="str">
        <f>VLOOKUP(TRIM(SUBSTITUTE(E1117,CHAR(160),CHAR(32))),Metadata!B$1:D$2632,3,FALSE)</f>
        <v>Les origines de la France contemporaine. La révolution : l'anarchie</v>
      </c>
      <c r="H1117">
        <f>VLOOKUP(TRIM(SUBSTITUTE(E1117,CHAR(160),CHAR(32))),Metadata!B$1:E$2632,4,FALSE)</f>
        <v>1878</v>
      </c>
      <c r="I1117" t="s">
        <v>450</v>
      </c>
      <c r="K1117" t="str">
        <f>VLOOKUP(TRIM(SUBSTITUTE(E1117,CHAR(160),CHAR(32))),Metadata!B$1:H$2632,7,FALSE)</f>
        <v>traite</v>
      </c>
      <c r="L1117" t="s">
        <v>4417</v>
      </c>
      <c r="N1117" t="str">
        <f>VLOOKUP(TRIM(SUBSTITUTE(E1117,CHAR(160),CHAR(32))),Metadata!B$1:J$2632,9,FALSE)</f>
        <v/>
      </c>
      <c r="O1117">
        <f>VLOOKUP(TRIM(SUBSTITUTE(E1117,CHAR(160),CHAR(32))),Metadata!B$1:K$2632,10,FALSE)</f>
        <v>154570</v>
      </c>
      <c r="P1117" s="4" t="s">
        <v>10234</v>
      </c>
      <c r="Q1117">
        <v>18</v>
      </c>
      <c r="R1117">
        <v>25</v>
      </c>
      <c r="S1117">
        <v>31</v>
      </c>
      <c r="T1117">
        <v>35</v>
      </c>
    </row>
    <row r="1118" spans="1:20" hidden="1" x14ac:dyDescent="0.25">
      <c r="A1118">
        <v>1120</v>
      </c>
      <c r="B1118" t="s">
        <v>4354</v>
      </c>
      <c r="C1118" t="s">
        <v>245</v>
      </c>
      <c r="D1118" t="s">
        <v>47</v>
      </c>
      <c r="E1118" t="s">
        <v>8695</v>
      </c>
      <c r="F1118" t="str">
        <f>VLOOKUP(TRIM(SUBSTITUTE(E1118,CHAR(160),CHAR(32))),Metadata!B$1:C$2632,2,FALSE)</f>
        <v>Tristan, Flora, 1803-1844.</v>
      </c>
      <c r="G1118" t="str">
        <f>VLOOKUP(TRIM(SUBSTITUTE(E1118,CHAR(160),CHAR(32))),Metadata!B$1:D$2632,3,FALSE)</f>
        <v>Union ouvrière</v>
      </c>
      <c r="H1118">
        <f>VLOOKUP(TRIM(SUBSTITUTE(E1118,CHAR(160),CHAR(32))),Metadata!B$1:E$2632,4,FALSE)</f>
        <v>1844</v>
      </c>
      <c r="I1118" t="s">
        <v>450</v>
      </c>
      <c r="K1118" t="str">
        <f>VLOOKUP(TRIM(SUBSTITUTE(E1118,CHAR(160),CHAR(32))),Metadata!B$1:H$2632,7,FALSE)</f>
        <v>traite ou essai</v>
      </c>
      <c r="L1118" t="s">
        <v>4402</v>
      </c>
      <c r="N1118" t="str">
        <f>VLOOKUP(TRIM(SUBSTITUTE(E1118,CHAR(160),CHAR(32))),Metadata!B$1:J$2632,9,FALSE)</f>
        <v/>
      </c>
      <c r="O1118">
        <f>VLOOKUP(TRIM(SUBSTITUTE(E1118,CHAR(160),CHAR(32))),Metadata!B$1:K$2632,10,FALSE)</f>
        <v>49910</v>
      </c>
      <c r="P1118" s="4" t="s">
        <v>12423</v>
      </c>
      <c r="Q1118">
        <v>150</v>
      </c>
      <c r="R1118">
        <v>158</v>
      </c>
      <c r="S1118">
        <v>166</v>
      </c>
      <c r="T1118">
        <v>170</v>
      </c>
    </row>
    <row r="1119" spans="1:20" hidden="1" x14ac:dyDescent="0.25">
      <c r="A1119">
        <v>1121</v>
      </c>
      <c r="B1119" t="s">
        <v>4354</v>
      </c>
      <c r="C1119" t="s">
        <v>245</v>
      </c>
      <c r="D1119" t="s">
        <v>47</v>
      </c>
      <c r="E1119" t="s">
        <v>8430</v>
      </c>
      <c r="F1119" t="str">
        <f>VLOOKUP(TRIM(SUBSTITUTE(E1119,CHAR(160),CHAR(32))),Metadata!B$1:C$2632,2,FALSE)</f>
        <v>Barante, Amable-Guillaume-Prosper Brugière, baron de, 1782-1866.</v>
      </c>
      <c r="G1119" t="str">
        <f>VLOOKUP(TRIM(SUBSTITUTE(E1119,CHAR(160),CHAR(32))),Metadata!B$1:D$2632,3,FALSE)</f>
        <v>Histoire des ducs de Bourgogne</v>
      </c>
      <c r="H1119">
        <f>VLOOKUP(TRIM(SUBSTITUTE(E1119,CHAR(160),CHAR(32))),Metadata!B$1:E$2632,4,FALSE)</f>
        <v>1824</v>
      </c>
      <c r="I1119" t="s">
        <v>450</v>
      </c>
      <c r="K1119" t="str">
        <f>VLOOKUP(TRIM(SUBSTITUTE(E1119,CHAR(160),CHAR(32))),Metadata!B$1:H$2632,7,FALSE)</f>
        <v>traite ou essai</v>
      </c>
      <c r="L1119" t="s">
        <v>4402</v>
      </c>
      <c r="N1119" t="str">
        <f>VLOOKUP(TRIM(SUBSTITUTE(E1119,CHAR(160),CHAR(32))),Metadata!B$1:J$2632,9,FALSE)</f>
        <v>prose</v>
      </c>
      <c r="O1119">
        <f>VLOOKUP(TRIM(SUBSTITUTE(E1119,CHAR(160),CHAR(32))),Metadata!B$1:K$2632,10,FALSE)</f>
        <v>295212</v>
      </c>
      <c r="P1119" s="4" t="s">
        <v>9165</v>
      </c>
      <c r="Q1119">
        <v>61</v>
      </c>
      <c r="R1119">
        <v>68</v>
      </c>
      <c r="S1119">
        <v>88</v>
      </c>
      <c r="T1119">
        <v>92</v>
      </c>
    </row>
    <row r="1120" spans="1:20" hidden="1" x14ac:dyDescent="0.25">
      <c r="A1120">
        <v>1122</v>
      </c>
      <c r="B1120" t="s">
        <v>4354</v>
      </c>
      <c r="C1120" t="s">
        <v>245</v>
      </c>
      <c r="D1120" t="s">
        <v>47</v>
      </c>
      <c r="E1120" t="s">
        <v>8539</v>
      </c>
      <c r="F1120" t="str">
        <f>VLOOKUP(TRIM(SUBSTITUTE(E1120,CHAR(160),CHAR(32))),Metadata!B$1:C$2632,2,FALSE)</f>
        <v>France, Anatole, 1844-1924.</v>
      </c>
      <c r="G1120" t="str">
        <f>VLOOKUP(TRIM(SUBSTITUTE(E1120,CHAR(160),CHAR(32))),Metadata!B$1:D$2632,3,FALSE)</f>
        <v>Opinions de M. Jérôme Coignard (Les)</v>
      </c>
      <c r="H1120">
        <f>VLOOKUP(TRIM(SUBSTITUTE(E1120,CHAR(160),CHAR(32))),Metadata!B$1:E$2632,4,FALSE)</f>
        <v>1893</v>
      </c>
      <c r="I1120" t="s">
        <v>450</v>
      </c>
      <c r="K1120" t="str">
        <f>VLOOKUP(TRIM(SUBSTITUTE(E1120,CHAR(160),CHAR(32))),Metadata!B$1:H$2632,7,FALSE)</f>
        <v>Narratif, Roman</v>
      </c>
      <c r="L1120" t="s">
        <v>4786</v>
      </c>
      <c r="N1120" t="str">
        <f>VLOOKUP(TRIM(SUBSTITUTE(E1120,CHAR(160),CHAR(32))),Metadata!B$1:J$2632,9,FALSE)</f>
        <v/>
      </c>
      <c r="O1120">
        <f>VLOOKUP(TRIM(SUBSTITUTE(E1120,CHAR(160),CHAR(32))),Metadata!B$1:K$2632,10,FALSE)</f>
        <v>48798</v>
      </c>
      <c r="P1120" s="4" t="s">
        <v>10235</v>
      </c>
      <c r="Q1120">
        <v>67</v>
      </c>
      <c r="R1120">
        <v>73</v>
      </c>
      <c r="S1120">
        <v>79</v>
      </c>
      <c r="T1120">
        <v>82</v>
      </c>
    </row>
    <row r="1121" spans="1:20" hidden="1" x14ac:dyDescent="0.25">
      <c r="A1121">
        <v>1123</v>
      </c>
      <c r="B1121" t="s">
        <v>4354</v>
      </c>
      <c r="C1121" t="s">
        <v>245</v>
      </c>
      <c r="D1121" t="s">
        <v>47</v>
      </c>
      <c r="E1121" t="s">
        <v>8659</v>
      </c>
      <c r="F1121" t="str">
        <f>VLOOKUP(TRIM(SUBSTITUTE(E1121,CHAR(160),CHAR(32))),Metadata!B$1:C$2632,2,FALSE)</f>
        <v>Sand, George, 1804-1876.</v>
      </c>
      <c r="G1121" t="str">
        <f>VLOOKUP(TRIM(SUBSTITUTE(E1121,CHAR(160),CHAR(32))),Metadata!B$1:D$2632,3,FALSE)</f>
        <v>Histoire de ma vie</v>
      </c>
      <c r="H1121">
        <f>VLOOKUP(TRIM(SUBSTITUTE(E1121,CHAR(160),CHAR(32))),Metadata!B$1:E$2632,4,FALSE)</f>
        <v>1855</v>
      </c>
      <c r="I1121" t="s">
        <v>450</v>
      </c>
      <c r="K1121" t="str">
        <f>VLOOKUP(TRIM(SUBSTITUTE(E1121,CHAR(160),CHAR(32))),Metadata!B$1:H$2632,7,FALSE)</f>
        <v>memoires</v>
      </c>
      <c r="L1121" t="s">
        <v>4481</v>
      </c>
      <c r="N1121" t="str">
        <f>VLOOKUP(TRIM(SUBSTITUTE(E1121,CHAR(160),CHAR(32))),Metadata!B$1:J$2632,9,FALSE)</f>
        <v>prose</v>
      </c>
      <c r="O1121">
        <f>VLOOKUP(TRIM(SUBSTITUTE(E1121,CHAR(160),CHAR(32))),Metadata!B$1:K$2632,10,FALSE)</f>
        <v>490251</v>
      </c>
      <c r="P1121" s="4" t="s">
        <v>10236</v>
      </c>
      <c r="Q1121">
        <v>135</v>
      </c>
      <c r="R1121">
        <v>141</v>
      </c>
      <c r="S1121">
        <v>149</v>
      </c>
      <c r="T1121">
        <v>153</v>
      </c>
    </row>
    <row r="1122" spans="1:20" hidden="1" x14ac:dyDescent="0.25">
      <c r="A1122">
        <v>1124</v>
      </c>
      <c r="B1122" t="s">
        <v>4354</v>
      </c>
      <c r="C1122" t="s">
        <v>245</v>
      </c>
      <c r="D1122" t="s">
        <v>47</v>
      </c>
      <c r="E1122" t="s">
        <v>7209</v>
      </c>
      <c r="F1122" t="str">
        <f>VLOOKUP(TRIM(SUBSTITUTE(E1122,CHAR(160),CHAR(32))),Metadata!B$1:C$2632,2,FALSE)</f>
        <v>Mathiez, Albert, 1874-1932.</v>
      </c>
      <c r="G1122" t="str">
        <f>VLOOKUP(TRIM(SUBSTITUTE(E1122,CHAR(160),CHAR(32))),Metadata!B$1:D$2632,3,FALSE)</f>
        <v>La révolution française</v>
      </c>
      <c r="H1122">
        <f>VLOOKUP(TRIM(SUBSTITUTE(E1122,CHAR(160),CHAR(32))),Metadata!B$1:E$2632,4,FALSE)</f>
        <v>1922</v>
      </c>
      <c r="I1122" t="s">
        <v>534</v>
      </c>
      <c r="K1122" t="str">
        <f>VLOOKUP(TRIM(SUBSTITUTE(E1122,CHAR(160),CHAR(32))),Metadata!B$1:H$2632,7,FALSE)</f>
        <v>traite</v>
      </c>
      <c r="L1122" t="s">
        <v>4417</v>
      </c>
      <c r="N1122" t="str">
        <f>VLOOKUP(TRIM(SUBSTITUTE(E1122,CHAR(160),CHAR(32))),Metadata!B$1:J$2632,9,FALSE)</f>
        <v/>
      </c>
      <c r="O1122">
        <f>VLOOKUP(TRIM(SUBSTITUTE(E1122,CHAR(160),CHAR(32))),Metadata!B$1:K$2632,10,FALSE)</f>
        <v>207556</v>
      </c>
      <c r="P1122" s="4" t="s">
        <v>10237</v>
      </c>
      <c r="Q1122">
        <v>67</v>
      </c>
      <c r="R1122">
        <v>74</v>
      </c>
      <c r="S1122">
        <v>80</v>
      </c>
      <c r="T1122">
        <v>84</v>
      </c>
    </row>
    <row r="1123" spans="1:20" hidden="1" x14ac:dyDescent="0.25">
      <c r="A1123">
        <v>1126</v>
      </c>
      <c r="B1123" t="s">
        <v>4354</v>
      </c>
      <c r="C1123" t="s">
        <v>245</v>
      </c>
      <c r="D1123" t="s">
        <v>47</v>
      </c>
      <c r="E1123" t="s">
        <v>7209</v>
      </c>
      <c r="F1123" t="str">
        <f>VLOOKUP(TRIM(SUBSTITUTE(E1123,CHAR(160),CHAR(32))),Metadata!B$1:C$2632,2,FALSE)</f>
        <v>Mathiez, Albert, 1874-1932.</v>
      </c>
      <c r="G1123" t="str">
        <f>VLOOKUP(TRIM(SUBSTITUTE(E1123,CHAR(160),CHAR(32))),Metadata!B$1:D$2632,3,FALSE)</f>
        <v>La révolution française</v>
      </c>
      <c r="H1123">
        <f>VLOOKUP(TRIM(SUBSTITUTE(E1123,CHAR(160),CHAR(32))),Metadata!B$1:E$2632,4,FALSE)</f>
        <v>1922</v>
      </c>
      <c r="I1123" t="s">
        <v>534</v>
      </c>
      <c r="K1123" t="str">
        <f>VLOOKUP(TRIM(SUBSTITUTE(E1123,CHAR(160),CHAR(32))),Metadata!B$1:H$2632,7,FALSE)</f>
        <v>traite</v>
      </c>
      <c r="L1123" t="s">
        <v>4417</v>
      </c>
      <c r="N1123" t="str">
        <f>VLOOKUP(TRIM(SUBSTITUTE(E1123,CHAR(160),CHAR(32))),Metadata!B$1:J$2632,9,FALSE)</f>
        <v/>
      </c>
      <c r="O1123">
        <f>VLOOKUP(TRIM(SUBSTITUTE(E1123,CHAR(160),CHAR(32))),Metadata!B$1:K$2632,10,FALSE)</f>
        <v>207556</v>
      </c>
      <c r="P1123" s="4" t="s">
        <v>10238</v>
      </c>
      <c r="Q1123">
        <v>91</v>
      </c>
      <c r="R1123">
        <v>97</v>
      </c>
      <c r="S1123">
        <v>105</v>
      </c>
      <c r="T1123">
        <v>109</v>
      </c>
    </row>
    <row r="1124" spans="1:20" hidden="1" x14ac:dyDescent="0.25">
      <c r="A1124">
        <v>1128</v>
      </c>
      <c r="B1124" t="s">
        <v>4354</v>
      </c>
      <c r="C1124" t="s">
        <v>1333</v>
      </c>
      <c r="D1124" t="s">
        <v>47</v>
      </c>
      <c r="E1124" t="s">
        <v>7936</v>
      </c>
      <c r="F1124" t="str">
        <f>VLOOKUP(TRIM(SUBSTITUTE(E1124,CHAR(160),CHAR(32))),Metadata!B$1:C$2632,2,FALSE)</f>
        <v>Marguerite, Queen, consort of Henry II, King of Navarre, 1492-1549.</v>
      </c>
      <c r="G1124" t="str">
        <f>VLOOKUP(TRIM(SUBSTITUTE(E1124,CHAR(160),CHAR(32))),Metadata!B$1:D$2632,3,FALSE)</f>
        <v>L'Heptaméron</v>
      </c>
      <c r="H1124">
        <f>VLOOKUP(TRIM(SUBSTITUTE(E1124,CHAR(160),CHAR(32))),Metadata!B$1:E$2632,4,FALSE)</f>
        <v>1559</v>
      </c>
      <c r="I1124" t="s">
        <v>456</v>
      </c>
      <c r="K1124" t="str">
        <f>VLOOKUP(TRIM(SUBSTITUTE(E1124,CHAR(160),CHAR(32))),Metadata!B$1:H$2632,7,FALSE)</f>
        <v>roman</v>
      </c>
      <c r="L1124" t="s">
        <v>4378</v>
      </c>
      <c r="N1124" t="str">
        <f>VLOOKUP(TRIM(SUBSTITUTE(E1124,CHAR(160),CHAR(32))),Metadata!B$1:J$2632,9,FALSE)</f>
        <v/>
      </c>
      <c r="O1124">
        <f>VLOOKUP(TRIM(SUBSTITUTE(E1124,CHAR(160),CHAR(32))),Metadata!B$1:K$2632,10,FALSE)</f>
        <v>182112</v>
      </c>
      <c r="P1124" s="4" t="s">
        <v>10239</v>
      </c>
      <c r="Q1124">
        <v>115</v>
      </c>
      <c r="R1124">
        <v>116</v>
      </c>
      <c r="S1124">
        <v>118</v>
      </c>
      <c r="T1124">
        <v>127</v>
      </c>
    </row>
    <row r="1125" spans="1:20" hidden="1" x14ac:dyDescent="0.25">
      <c r="A1125">
        <v>1129</v>
      </c>
      <c r="B1125" t="s">
        <v>4354</v>
      </c>
      <c r="C1125" t="s">
        <v>1333</v>
      </c>
      <c r="D1125" t="s">
        <v>47</v>
      </c>
      <c r="E1125" t="s">
        <v>8126</v>
      </c>
      <c r="F1125" t="str">
        <f>VLOOKUP(TRIM(SUBSTITUTE(E1125,CHAR(160),CHAR(32))),Metadata!B$1:C$2632,2,FALSE)</f>
        <v>Racine, Jean, 1639-1699.</v>
      </c>
      <c r="G1125" t="str">
        <f>VLOOKUP(TRIM(SUBSTITUTE(E1125,CHAR(160),CHAR(32))),Metadata!B$1:D$2632,3,FALSE)</f>
        <v>Abrégé Hist. de Port-Royal</v>
      </c>
      <c r="H1125">
        <f>VLOOKUP(TRIM(SUBSTITUTE(E1125,CHAR(160),CHAR(32))),Metadata!B$1:E$2632,4,FALSE)</f>
        <v>1699</v>
      </c>
      <c r="I1125" t="s">
        <v>445</v>
      </c>
      <c r="K1125" t="str">
        <f>VLOOKUP(TRIM(SUBSTITUTE(E1125,CHAR(160),CHAR(32))),Metadata!B$1:H$2632,7,FALSE)</f>
        <v>traite ou essai</v>
      </c>
      <c r="L1125" t="s">
        <v>4402</v>
      </c>
      <c r="N1125" t="str">
        <f>VLOOKUP(TRIM(SUBSTITUTE(E1125,CHAR(160),CHAR(32))),Metadata!B$1:J$2632,9,FALSE)</f>
        <v>prose</v>
      </c>
      <c r="O1125">
        <f>VLOOKUP(TRIM(SUBSTITUTE(E1125,CHAR(160),CHAR(32))),Metadata!B$1:K$2632,10,FALSE)</f>
        <v>45781</v>
      </c>
      <c r="P1125" s="8" t="s">
        <v>10240</v>
      </c>
      <c r="Q1125">
        <v>188</v>
      </c>
      <c r="R1125">
        <v>189</v>
      </c>
      <c r="S1125">
        <v>193</v>
      </c>
      <c r="T1125">
        <v>197</v>
      </c>
    </row>
    <row r="1126" spans="1:20" hidden="1" x14ac:dyDescent="0.25">
      <c r="A1126">
        <v>1130</v>
      </c>
      <c r="B1126" t="s">
        <v>4354</v>
      </c>
      <c r="C1126" t="s">
        <v>1333</v>
      </c>
      <c r="D1126" t="s">
        <v>47</v>
      </c>
      <c r="E1126" t="s">
        <v>7994</v>
      </c>
      <c r="F1126" t="str">
        <f>VLOOKUP(TRIM(SUBSTITUTE(E1126,CHAR(160),CHAR(32))),Metadata!B$1:C$2632,2,FALSE)</f>
        <v>Boisguilbert, P. Le Pesant de (Pierre Le Pesant), 1646-1714.</v>
      </c>
      <c r="G1126" t="str">
        <f>VLOOKUP(TRIM(SUBSTITUTE(E1126,CHAR(160),CHAR(32))),Metadata!B$1:D$2632,3,FALSE)</f>
        <v>Le détail de la France, sous le regne present</v>
      </c>
      <c r="H1126">
        <f>VLOOKUP(TRIM(SUBSTITUTE(E1126,CHAR(160),CHAR(32))),Metadata!B$1:E$2632,4,FALSE)</f>
        <v>1695</v>
      </c>
      <c r="I1126" t="s">
        <v>445</v>
      </c>
      <c r="K1126" t="str">
        <f>VLOOKUP(TRIM(SUBSTITUTE(E1126,CHAR(160),CHAR(32))),Metadata!B$1:H$2632,7,FALSE)</f>
        <v>traite ou essai</v>
      </c>
      <c r="L1126" t="s">
        <v>4402</v>
      </c>
      <c r="N1126" t="str">
        <f>VLOOKUP(TRIM(SUBSTITUTE(E1126,CHAR(160),CHAR(32))),Metadata!B$1:J$2632,9,FALSE)</f>
        <v>prose</v>
      </c>
      <c r="O1126">
        <f>VLOOKUP(TRIM(SUBSTITUTE(E1126,CHAR(160),CHAR(32))),Metadata!B$1:K$2632,10,FALSE)</f>
        <v>114653</v>
      </c>
      <c r="P1126" s="4" t="s">
        <v>12424</v>
      </c>
      <c r="Q1126">
        <v>504</v>
      </c>
      <c r="R1126">
        <v>505</v>
      </c>
      <c r="S1126">
        <v>507</v>
      </c>
      <c r="T1126">
        <v>512</v>
      </c>
    </row>
    <row r="1127" spans="1:20" hidden="1" x14ac:dyDescent="0.25">
      <c r="A1127">
        <v>1131</v>
      </c>
      <c r="B1127" t="s">
        <v>4354</v>
      </c>
      <c r="C1127" t="s">
        <v>1333</v>
      </c>
      <c r="D1127" t="s">
        <v>47</v>
      </c>
      <c r="E1127" t="s">
        <v>7907</v>
      </c>
      <c r="F1127" t="str">
        <f>VLOOKUP(TRIM(SUBSTITUTE(E1127,CHAR(160),CHAR(32))),Metadata!B$1:C$2632,2,FALSE)</f>
        <v>Retz, Jean François Paul de Gondi de, 1613-1679.</v>
      </c>
      <c r="G1127" t="str">
        <f>VLOOKUP(TRIM(SUBSTITUTE(E1127,CHAR(160),CHAR(32))),Metadata!B$1:D$2632,3,FALSE)</f>
        <v>Mémoires. T. 4</v>
      </c>
      <c r="H1127">
        <f>VLOOKUP(TRIM(SUBSTITUTE(E1127,CHAR(160),CHAR(32))),Metadata!B$1:E$2632,4,FALSE)</f>
        <v>1679</v>
      </c>
      <c r="I1127" t="s">
        <v>445</v>
      </c>
      <c r="K1127" t="str">
        <f>VLOOKUP(TRIM(SUBSTITUTE(E1127,CHAR(160),CHAR(32))),Metadata!B$1:H$2632,7,FALSE)</f>
        <v>memoires</v>
      </c>
      <c r="L1127" t="s">
        <v>4481</v>
      </c>
      <c r="N1127" t="str">
        <f>VLOOKUP(TRIM(SUBSTITUTE(E1127,CHAR(160),CHAR(32))),Metadata!B$1:J$2632,9,FALSE)</f>
        <v>prose</v>
      </c>
      <c r="O1127">
        <f>VLOOKUP(TRIM(SUBSTITUTE(E1127,CHAR(160),CHAR(32))),Metadata!B$1:K$2632,10,FALSE)</f>
        <v>107209</v>
      </c>
      <c r="P1127" s="4" t="s">
        <v>10241</v>
      </c>
      <c r="Q1127">
        <v>23</v>
      </c>
      <c r="R1127">
        <v>24</v>
      </c>
      <c r="S1127">
        <v>26</v>
      </c>
      <c r="T1127">
        <v>31</v>
      </c>
    </row>
    <row r="1128" spans="1:20" hidden="1" x14ac:dyDescent="0.25">
      <c r="A1128">
        <v>1132</v>
      </c>
      <c r="B1128" t="s">
        <v>4354</v>
      </c>
      <c r="C1128" t="s">
        <v>1333</v>
      </c>
      <c r="D1128" t="s">
        <v>47</v>
      </c>
      <c r="E1128" t="s">
        <v>8151</v>
      </c>
      <c r="F1128" t="str">
        <f>VLOOKUP(TRIM(SUBSTITUTE(E1128,CHAR(160),CHAR(32))),Metadata!B$1:C$2632,2,FALSE)</f>
        <v>Sévigné, Marie de Rabutin-Chantal, marquise de, 1626-1696.</v>
      </c>
      <c r="G1128" t="str">
        <f>VLOOKUP(TRIM(SUBSTITUTE(E1128,CHAR(160),CHAR(32))),Metadata!B$1:D$2632,3,FALSE)</f>
        <v>Correspondance T. 2, 1675-1680</v>
      </c>
      <c r="H1128">
        <f>VLOOKUP(TRIM(SUBSTITUTE(E1128,CHAR(160),CHAR(32))),Metadata!B$1:E$2632,4,FALSE)</f>
        <v>1680</v>
      </c>
      <c r="I1128" t="s">
        <v>445</v>
      </c>
      <c r="K1128" t="str">
        <f>VLOOKUP(TRIM(SUBSTITUTE(E1128,CHAR(160),CHAR(32))),Metadata!B$1:H$2632,7,FALSE)</f>
        <v>correspondance</v>
      </c>
      <c r="L1128" t="s">
        <v>4542</v>
      </c>
      <c r="N1128" t="str">
        <f>VLOOKUP(TRIM(SUBSTITUTE(E1128,CHAR(160),CHAR(32))),Metadata!B$1:J$2632,9,FALSE)</f>
        <v>prose</v>
      </c>
      <c r="O1128">
        <f>VLOOKUP(TRIM(SUBSTITUTE(E1128,CHAR(160),CHAR(32))),Metadata!B$1:K$2632,10,FALSE)</f>
        <v>404376</v>
      </c>
      <c r="P1128" s="4" t="s">
        <v>10242</v>
      </c>
      <c r="Q1128">
        <v>6</v>
      </c>
      <c r="R1128">
        <v>7</v>
      </c>
      <c r="S1128">
        <v>9</v>
      </c>
      <c r="T1128">
        <v>13</v>
      </c>
    </row>
    <row r="1129" spans="1:20" x14ac:dyDescent="0.25">
      <c r="A1129">
        <v>1133</v>
      </c>
      <c r="B1129" t="s">
        <v>4354</v>
      </c>
      <c r="C1129" t="s">
        <v>1333</v>
      </c>
      <c r="D1129" t="s">
        <v>47</v>
      </c>
      <c r="E1129" t="s">
        <v>7903</v>
      </c>
      <c r="F1129" t="str">
        <f>VLOOKUP(TRIM(SUBSTITUTE(E1129,CHAR(160),CHAR(32))),Metadata!B$1:C$2632,2,FALSE)</f>
        <v>Boisrobert, sieur de (François Le Métel), 1592-1662.</v>
      </c>
      <c r="G1129" t="str">
        <f>VLOOKUP(TRIM(SUBSTITUTE(E1129,CHAR(160),CHAR(32))),Metadata!B$1:D$2632,3,FALSE)</f>
        <v>Epistres En Vers T. 2</v>
      </c>
      <c r="H1129">
        <f>VLOOKUP(TRIM(SUBSTITUTE(E1129,CHAR(160),CHAR(32))),Metadata!B$1:E$2632,4,FALSE)</f>
        <v>1659</v>
      </c>
      <c r="I1129" t="s">
        <v>445</v>
      </c>
      <c r="K1129" t="str">
        <f>VLOOKUP(TRIM(SUBSTITUTE(E1129,CHAR(160),CHAR(32))),Metadata!B$1:H$2632,7,FALSE)</f>
        <v>poesie</v>
      </c>
      <c r="L1129" t="s">
        <v>4382</v>
      </c>
      <c r="N1129" t="str">
        <f>VLOOKUP(TRIM(SUBSTITUTE(E1129,CHAR(160),CHAR(32))),Metadata!B$1:J$2632,9,FALSE)</f>
        <v>vers</v>
      </c>
      <c r="O1129">
        <f>VLOOKUP(TRIM(SUBSTITUTE(E1129,CHAR(160),CHAR(32))),Metadata!B$1:K$2632,10,FALSE)</f>
        <v>36600</v>
      </c>
      <c r="P1129" s="8" t="s">
        <v>10243</v>
      </c>
      <c r="Q1129">
        <v>242</v>
      </c>
      <c r="R1129">
        <v>250</v>
      </c>
    </row>
    <row r="1130" spans="1:20" hidden="1" x14ac:dyDescent="0.25">
      <c r="A1130">
        <v>1134</v>
      </c>
      <c r="B1130" t="s">
        <v>4354</v>
      </c>
      <c r="C1130" t="s">
        <v>1333</v>
      </c>
      <c r="D1130" t="s">
        <v>47</v>
      </c>
      <c r="E1130" t="s">
        <v>7977</v>
      </c>
      <c r="F1130" t="str">
        <f>VLOOKUP(TRIM(SUBSTITUTE(E1130,CHAR(160),CHAR(32))),Metadata!B$1:C$2632,2,FALSE)</f>
        <v>Aulnoy, Madame d' (Marie-Catherine), 1650 or 51-1705.</v>
      </c>
      <c r="G1130" t="str">
        <f>VLOOKUP(TRIM(SUBSTITUTE(E1130,CHAR(160),CHAR(32))),Metadata!B$1:D$2632,3,FALSE)</f>
        <v>Relation du Voyage d'Espagne</v>
      </c>
      <c r="H1130">
        <f>VLOOKUP(TRIM(SUBSTITUTE(E1130,CHAR(160),CHAR(32))),Metadata!B$1:E$2632,4,FALSE)</f>
        <v>1691</v>
      </c>
      <c r="I1130" t="s">
        <v>445</v>
      </c>
      <c r="K1130" t="str">
        <f>VLOOKUP(TRIM(SUBSTITUTE(E1130,CHAR(160),CHAR(32))),Metadata!B$1:H$2632,7,FALSE)</f>
        <v>recit de voyage</v>
      </c>
      <c r="L1130" t="s">
        <v>4870</v>
      </c>
      <c r="N1130" t="str">
        <f>VLOOKUP(TRIM(SUBSTITUTE(E1130,CHAR(160),CHAR(32))),Metadata!B$1:J$2632,9,FALSE)</f>
        <v>prose</v>
      </c>
      <c r="O1130">
        <f>VLOOKUP(TRIM(SUBSTITUTE(E1130,CHAR(160),CHAR(32))),Metadata!B$1:K$2632,10,FALSE)</f>
        <v>141618</v>
      </c>
      <c r="P1130" s="4" t="s">
        <v>10244</v>
      </c>
      <c r="Q1130">
        <v>221</v>
      </c>
      <c r="R1130">
        <v>222</v>
      </c>
      <c r="S1130">
        <v>224</v>
      </c>
      <c r="T1130">
        <v>228</v>
      </c>
    </row>
    <row r="1131" spans="1:20" hidden="1" x14ac:dyDescent="0.25">
      <c r="A1131">
        <v>1135</v>
      </c>
      <c r="B1131" t="s">
        <v>4354</v>
      </c>
      <c r="C1131" t="s">
        <v>1333</v>
      </c>
      <c r="D1131" t="s">
        <v>47</v>
      </c>
      <c r="E1131" t="s">
        <v>7994</v>
      </c>
      <c r="F1131" t="str">
        <f>VLOOKUP(TRIM(SUBSTITUTE(E1131,CHAR(160),CHAR(32))),Metadata!B$1:C$2632,2,FALSE)</f>
        <v>Boisguilbert, P. Le Pesant de (Pierre Le Pesant), 1646-1714.</v>
      </c>
      <c r="G1131" t="str">
        <f>VLOOKUP(TRIM(SUBSTITUTE(E1131,CHAR(160),CHAR(32))),Metadata!B$1:D$2632,3,FALSE)</f>
        <v>Le détail de la France, sous le regne present</v>
      </c>
      <c r="H1131">
        <f>VLOOKUP(TRIM(SUBSTITUTE(E1131,CHAR(160),CHAR(32))),Metadata!B$1:E$2632,4,FALSE)</f>
        <v>1695</v>
      </c>
      <c r="I1131" t="s">
        <v>445</v>
      </c>
      <c r="K1131" t="str">
        <f>VLOOKUP(TRIM(SUBSTITUTE(E1131,CHAR(160),CHAR(32))),Metadata!B$1:H$2632,7,FALSE)</f>
        <v>traite ou essai</v>
      </c>
      <c r="L1131" t="s">
        <v>4402</v>
      </c>
      <c r="N1131" t="str">
        <f>VLOOKUP(TRIM(SUBSTITUTE(E1131,CHAR(160),CHAR(32))),Metadata!B$1:J$2632,9,FALSE)</f>
        <v>prose</v>
      </c>
      <c r="O1131">
        <f>VLOOKUP(TRIM(SUBSTITUTE(E1131,CHAR(160),CHAR(32))),Metadata!B$1:K$2632,10,FALSE)</f>
        <v>114653</v>
      </c>
      <c r="P1131" s="4" t="s">
        <v>10245</v>
      </c>
      <c r="Q1131">
        <v>390</v>
      </c>
      <c r="R1131">
        <v>391</v>
      </c>
      <c r="S1131">
        <v>393</v>
      </c>
      <c r="T1131">
        <v>401</v>
      </c>
    </row>
    <row r="1132" spans="1:20" x14ac:dyDescent="0.25">
      <c r="A1132">
        <v>1136</v>
      </c>
      <c r="B1132" t="s">
        <v>4354</v>
      </c>
      <c r="C1132" t="s">
        <v>1333</v>
      </c>
      <c r="D1132" t="s">
        <v>47</v>
      </c>
      <c r="E1132" t="s">
        <v>8074</v>
      </c>
      <c r="F1132" t="str">
        <f>VLOOKUP(TRIM(SUBSTITUTE(E1132,CHAR(160),CHAR(32))),Metadata!B$1:C$2632,2,FALSE)</f>
        <v>La Fontaine, Jean de, 1621-1695.</v>
      </c>
      <c r="G1132" t="str">
        <f>VLOOKUP(TRIM(SUBSTITUTE(E1132,CHAR(160),CHAR(32))),Metadata!B$1:D$2632,3,FALSE)</f>
        <v>Fables</v>
      </c>
      <c r="H1132">
        <f>VLOOKUP(TRIM(SUBSTITUTE(E1132,CHAR(160),CHAR(32))),Metadata!B$1:E$2632,4,FALSE)</f>
        <v>1668</v>
      </c>
      <c r="I1132" t="s">
        <v>445</v>
      </c>
      <c r="K1132" t="str">
        <f>VLOOKUP(TRIM(SUBSTITUTE(E1132,CHAR(160),CHAR(32))),Metadata!B$1:H$2632,7,FALSE)</f>
        <v>poesie</v>
      </c>
      <c r="L1132" t="s">
        <v>4382</v>
      </c>
      <c r="N1132" t="str">
        <f>VLOOKUP(TRIM(SUBSTITUTE(E1132,CHAR(160),CHAR(32))),Metadata!B$1:J$2632,9,FALSE)</f>
        <v/>
      </c>
      <c r="O1132">
        <f>VLOOKUP(TRIM(SUBSTITUTE(E1132,CHAR(160),CHAR(32))),Metadata!B$1:K$2632,10,FALSE)</f>
        <v>95949</v>
      </c>
      <c r="P1132" s="8" t="s">
        <v>9166</v>
      </c>
      <c r="Q1132">
        <v>17</v>
      </c>
      <c r="R1132">
        <v>24</v>
      </c>
    </row>
    <row r="1133" spans="1:20" hidden="1" x14ac:dyDescent="0.25">
      <c r="A1133">
        <v>1137</v>
      </c>
      <c r="B1133" t="s">
        <v>4354</v>
      </c>
      <c r="C1133" t="s">
        <v>1333</v>
      </c>
      <c r="D1133" t="s">
        <v>47</v>
      </c>
      <c r="E1133" t="s">
        <v>8168</v>
      </c>
      <c r="F1133" t="str">
        <f>VLOOKUP(TRIM(SUBSTITUTE(E1133,CHAR(160),CHAR(32))),Metadata!B$1:C$2632,2,FALSE)</f>
        <v>Voiture, Monsieur de (Vincent), 1597-1648.</v>
      </c>
      <c r="G1133" t="str">
        <f>VLOOKUP(TRIM(SUBSTITUTE(E1133,CHAR(160),CHAR(32))),Metadata!B$1:D$2632,3,FALSE)</f>
        <v>Lettres</v>
      </c>
      <c r="H1133">
        <f>VLOOKUP(TRIM(SUBSTITUTE(E1133,CHAR(160),CHAR(32))),Metadata!B$1:E$2632,4,FALSE)</f>
        <v>1648</v>
      </c>
      <c r="I1133" t="s">
        <v>445</v>
      </c>
      <c r="K1133" t="str">
        <f>VLOOKUP(TRIM(SUBSTITUTE(E1133,CHAR(160),CHAR(32))),Metadata!B$1:H$2632,7,FALSE)</f>
        <v>correspondance</v>
      </c>
      <c r="L1133" t="s">
        <v>4542</v>
      </c>
      <c r="N1133" t="str">
        <f>VLOOKUP(TRIM(SUBSTITUTE(E1133,CHAR(160),CHAR(32))),Metadata!B$1:J$2632,9,FALSE)</f>
        <v>prose</v>
      </c>
      <c r="O1133">
        <f>VLOOKUP(TRIM(SUBSTITUTE(E1133,CHAR(160),CHAR(32))),Metadata!B$1:K$2632,10,FALSE)</f>
        <v>141446</v>
      </c>
      <c r="P1133" s="4" t="s">
        <v>10246</v>
      </c>
      <c r="Q1133">
        <v>86</v>
      </c>
      <c r="R1133">
        <v>87</v>
      </c>
      <c r="S1133">
        <v>89</v>
      </c>
      <c r="T1133">
        <v>94</v>
      </c>
    </row>
    <row r="1134" spans="1:20" hidden="1" x14ac:dyDescent="0.25">
      <c r="A1134">
        <v>1138</v>
      </c>
      <c r="B1134" t="s">
        <v>4354</v>
      </c>
      <c r="C1134" t="s">
        <v>1333</v>
      </c>
      <c r="D1134" t="s">
        <v>47</v>
      </c>
      <c r="E1134" t="s">
        <v>8121</v>
      </c>
      <c r="F1134" t="str">
        <f>VLOOKUP(TRIM(SUBSTITUTE(E1134,CHAR(160),CHAR(32))),Metadata!B$1:C$2632,2,FALSE)</f>
        <v>Peiresc, Nicolas Claude Fabri de, 1580-1637.</v>
      </c>
      <c r="G1134" t="str">
        <f>VLOOKUP(TRIM(SUBSTITUTE(E1134,CHAR(160),CHAR(32))),Metadata!B$1:D$2632,3,FALSE)</f>
        <v>Lettres de Peiresc. Tome septième, Lettres de Peiresc à divers: 1620-1637</v>
      </c>
      <c r="H1134">
        <f>VLOOKUP(TRIM(SUBSTITUTE(E1134,CHAR(160),CHAR(32))),Metadata!B$1:E$2632,4,FALSE)</f>
        <v>1637</v>
      </c>
      <c r="I1134" t="s">
        <v>445</v>
      </c>
      <c r="K1134" t="str">
        <f>VLOOKUP(TRIM(SUBSTITUTE(E1134,CHAR(160),CHAR(32))),Metadata!B$1:H$2632,7,FALSE)</f>
        <v>correspondance</v>
      </c>
      <c r="L1134" t="s">
        <v>4542</v>
      </c>
      <c r="N1134" t="str">
        <f>VLOOKUP(TRIM(SUBSTITUTE(E1134,CHAR(160),CHAR(32))),Metadata!B$1:J$2632,9,FALSE)</f>
        <v>prose</v>
      </c>
      <c r="O1134">
        <f>VLOOKUP(TRIM(SUBSTITUTE(E1134,CHAR(160),CHAR(32))),Metadata!B$1:K$2632,10,FALSE)</f>
        <v>81879</v>
      </c>
      <c r="P1134" s="4" t="s">
        <v>10247</v>
      </c>
      <c r="Q1134">
        <v>88</v>
      </c>
      <c r="R1134">
        <v>89</v>
      </c>
      <c r="S1134">
        <v>91</v>
      </c>
      <c r="T1134">
        <v>96</v>
      </c>
    </row>
    <row r="1135" spans="1:20" hidden="1" x14ac:dyDescent="0.25">
      <c r="A1135">
        <v>1139</v>
      </c>
      <c r="B1135" t="s">
        <v>4354</v>
      </c>
      <c r="C1135" t="s">
        <v>1333</v>
      </c>
      <c r="D1135" t="s">
        <v>47</v>
      </c>
      <c r="E1135" t="s">
        <v>8078</v>
      </c>
      <c r="F1135" t="str">
        <f>VLOOKUP(TRIM(SUBSTITUTE(E1135,CHAR(160),CHAR(32))),Metadata!B$1:C$2632,2,FALSE)</f>
        <v>Le Comte, Louis, 1655-1728.</v>
      </c>
      <c r="G1135" t="str">
        <f>VLOOKUP(TRIM(SUBSTITUTE(E1135,CHAR(160),CHAR(32))),Metadata!B$1:D$2632,3,FALSE)</f>
        <v>Nouveaux mémoires sur l'état présent de la Chine</v>
      </c>
      <c r="H1135">
        <f>VLOOKUP(TRIM(SUBSTITUTE(E1135,CHAR(160),CHAR(32))),Metadata!B$1:E$2632,4,FALSE)</f>
        <v>1696</v>
      </c>
      <c r="I1135" t="s">
        <v>445</v>
      </c>
      <c r="K1135" t="str">
        <f>VLOOKUP(TRIM(SUBSTITUTE(E1135,CHAR(160),CHAR(32))),Metadata!B$1:H$2632,7,FALSE)</f>
        <v>recit de voyage</v>
      </c>
      <c r="L1135" t="s">
        <v>4870</v>
      </c>
      <c r="N1135" t="str">
        <f>VLOOKUP(TRIM(SUBSTITUTE(E1135,CHAR(160),CHAR(32))),Metadata!B$1:J$2632,9,FALSE)</f>
        <v>prose</v>
      </c>
      <c r="O1135">
        <f>VLOOKUP(TRIM(SUBSTITUTE(E1135,CHAR(160),CHAR(32))),Metadata!B$1:K$2632,10,FALSE)</f>
        <v>178609</v>
      </c>
      <c r="P1135" s="4" t="s">
        <v>10248</v>
      </c>
      <c r="Q1135">
        <v>315</v>
      </c>
      <c r="R1135">
        <v>316</v>
      </c>
      <c r="S1135">
        <v>318</v>
      </c>
      <c r="T1135">
        <v>322</v>
      </c>
    </row>
    <row r="1136" spans="1:20" hidden="1" x14ac:dyDescent="0.25">
      <c r="A1136">
        <v>1140</v>
      </c>
      <c r="B1136" t="s">
        <v>4354</v>
      </c>
      <c r="C1136" t="s">
        <v>1333</v>
      </c>
      <c r="D1136" t="s">
        <v>47</v>
      </c>
      <c r="E1136" t="s">
        <v>7994</v>
      </c>
      <c r="F1136" t="str">
        <f>VLOOKUP(TRIM(SUBSTITUTE(E1136,CHAR(160),CHAR(32))),Metadata!B$1:C$2632,2,FALSE)</f>
        <v>Boisguilbert, P. Le Pesant de (Pierre Le Pesant), 1646-1714.</v>
      </c>
      <c r="G1136" t="str">
        <f>VLOOKUP(TRIM(SUBSTITUTE(E1136,CHAR(160),CHAR(32))),Metadata!B$1:D$2632,3,FALSE)</f>
        <v>Le détail de la France, sous le regne present</v>
      </c>
      <c r="H1136">
        <f>VLOOKUP(TRIM(SUBSTITUTE(E1136,CHAR(160),CHAR(32))),Metadata!B$1:E$2632,4,FALSE)</f>
        <v>1695</v>
      </c>
      <c r="I1136" t="s">
        <v>445</v>
      </c>
      <c r="K1136" t="str">
        <f>VLOOKUP(TRIM(SUBSTITUTE(E1136,CHAR(160),CHAR(32))),Metadata!B$1:H$2632,7,FALSE)</f>
        <v>traite ou essai</v>
      </c>
      <c r="L1136" t="s">
        <v>4402</v>
      </c>
      <c r="N1136" t="str">
        <f>VLOOKUP(TRIM(SUBSTITUTE(E1136,CHAR(160),CHAR(32))),Metadata!B$1:J$2632,9,FALSE)</f>
        <v>prose</v>
      </c>
      <c r="O1136">
        <f>VLOOKUP(TRIM(SUBSTITUTE(E1136,CHAR(160),CHAR(32))),Metadata!B$1:K$2632,10,FALSE)</f>
        <v>114653</v>
      </c>
      <c r="P1136" s="4" t="s">
        <v>10249</v>
      </c>
      <c r="Q1136">
        <v>216</v>
      </c>
      <c r="R1136">
        <v>217</v>
      </c>
      <c r="S1136">
        <v>219</v>
      </c>
      <c r="T1136">
        <v>223</v>
      </c>
    </row>
    <row r="1137" spans="1:20" hidden="1" x14ac:dyDescent="0.25">
      <c r="A1137">
        <v>1141</v>
      </c>
      <c r="B1137" t="s">
        <v>4354</v>
      </c>
      <c r="C1137" t="s">
        <v>1333</v>
      </c>
      <c r="D1137" t="s">
        <v>47</v>
      </c>
      <c r="E1137" t="s">
        <v>7994</v>
      </c>
      <c r="F1137" t="str">
        <f>VLOOKUP(TRIM(SUBSTITUTE(E1137,CHAR(160),CHAR(32))),Metadata!B$1:C$2632,2,FALSE)</f>
        <v>Boisguilbert, P. Le Pesant de (Pierre Le Pesant), 1646-1714.</v>
      </c>
      <c r="G1137" t="str">
        <f>VLOOKUP(TRIM(SUBSTITUTE(E1137,CHAR(160),CHAR(32))),Metadata!B$1:D$2632,3,FALSE)</f>
        <v>Le détail de la France, sous le regne present</v>
      </c>
      <c r="H1137">
        <f>VLOOKUP(TRIM(SUBSTITUTE(E1137,CHAR(160),CHAR(32))),Metadata!B$1:E$2632,4,FALSE)</f>
        <v>1695</v>
      </c>
      <c r="I1137" t="s">
        <v>445</v>
      </c>
      <c r="K1137" t="str">
        <f>VLOOKUP(TRIM(SUBSTITUTE(E1137,CHAR(160),CHAR(32))),Metadata!B$1:H$2632,7,FALSE)</f>
        <v>traite ou essai</v>
      </c>
      <c r="L1137" t="s">
        <v>4402</v>
      </c>
      <c r="N1137" t="str">
        <f>VLOOKUP(TRIM(SUBSTITUTE(E1137,CHAR(160),CHAR(32))),Metadata!B$1:J$2632,9,FALSE)</f>
        <v>prose</v>
      </c>
      <c r="O1137">
        <f>VLOOKUP(TRIM(SUBSTITUTE(E1137,CHAR(160),CHAR(32))),Metadata!B$1:K$2632,10,FALSE)</f>
        <v>114653</v>
      </c>
      <c r="P1137" s="4" t="s">
        <v>10250</v>
      </c>
      <c r="Q1137">
        <v>120</v>
      </c>
      <c r="R1137">
        <v>121</v>
      </c>
      <c r="S1137">
        <v>123</v>
      </c>
      <c r="T1137">
        <v>129</v>
      </c>
    </row>
    <row r="1138" spans="1:20" hidden="1" x14ac:dyDescent="0.25">
      <c r="A1138">
        <v>1142</v>
      </c>
      <c r="B1138" t="s">
        <v>4354</v>
      </c>
      <c r="C1138" t="s">
        <v>1333</v>
      </c>
      <c r="D1138" t="s">
        <v>47</v>
      </c>
      <c r="E1138" t="s">
        <v>7994</v>
      </c>
      <c r="F1138" t="str">
        <f>VLOOKUP(TRIM(SUBSTITUTE(E1138,CHAR(160),CHAR(32))),Metadata!B$1:C$2632,2,FALSE)</f>
        <v>Boisguilbert, P. Le Pesant de (Pierre Le Pesant), 1646-1714.</v>
      </c>
      <c r="G1138" t="str">
        <f>VLOOKUP(TRIM(SUBSTITUTE(E1138,CHAR(160),CHAR(32))),Metadata!B$1:D$2632,3,FALSE)</f>
        <v>Le détail de la France, sous le regne present</v>
      </c>
      <c r="H1138">
        <f>VLOOKUP(TRIM(SUBSTITUTE(E1138,CHAR(160),CHAR(32))),Metadata!B$1:E$2632,4,FALSE)</f>
        <v>1695</v>
      </c>
      <c r="I1138" t="s">
        <v>445</v>
      </c>
      <c r="K1138" t="str">
        <f>VLOOKUP(TRIM(SUBSTITUTE(E1138,CHAR(160),CHAR(32))),Metadata!B$1:H$2632,7,FALSE)</f>
        <v>traite ou essai</v>
      </c>
      <c r="L1138" t="s">
        <v>4402</v>
      </c>
      <c r="N1138" t="str">
        <f>VLOOKUP(TRIM(SUBSTITUTE(E1138,CHAR(160),CHAR(32))),Metadata!B$1:J$2632,9,FALSE)</f>
        <v>prose</v>
      </c>
      <c r="O1138">
        <f>VLOOKUP(TRIM(SUBSTITUTE(E1138,CHAR(160),CHAR(32))),Metadata!B$1:K$2632,10,FALSE)</f>
        <v>114653</v>
      </c>
      <c r="P1138" s="4" t="s">
        <v>9167</v>
      </c>
      <c r="Q1138">
        <v>149</v>
      </c>
      <c r="R1138">
        <v>150</v>
      </c>
      <c r="S1138">
        <v>152</v>
      </c>
      <c r="T1138">
        <v>156</v>
      </c>
    </row>
    <row r="1139" spans="1:20" hidden="1" x14ac:dyDescent="0.25">
      <c r="A1139">
        <v>1143</v>
      </c>
      <c r="B1139" t="s">
        <v>4354</v>
      </c>
      <c r="C1139" t="s">
        <v>1333</v>
      </c>
      <c r="D1139" t="s">
        <v>47</v>
      </c>
      <c r="E1139" t="s">
        <v>8014</v>
      </c>
      <c r="F1139" t="str">
        <f>VLOOKUP(TRIM(SUBSTITUTE(E1139,CHAR(160),CHAR(32))),Metadata!B$1:C$2632,2,FALSE)</f>
        <v>Corneille, Pierre, 1606-1684.</v>
      </c>
      <c r="G1139" t="str">
        <f>VLOOKUP(TRIM(SUBSTITUTE(E1139,CHAR(160),CHAR(32))),Metadata!B$1:D$2632,3,FALSE)</f>
        <v>Attila</v>
      </c>
      <c r="H1139">
        <f>VLOOKUP(TRIM(SUBSTITUTE(E1139,CHAR(160),CHAR(32))),Metadata!B$1:E$2632,4,FALSE)</f>
        <v>1667</v>
      </c>
      <c r="I1139" t="s">
        <v>445</v>
      </c>
      <c r="K1139" t="str">
        <f>VLOOKUP(TRIM(SUBSTITUTE(E1139,CHAR(160),CHAR(32))),Metadata!B$1:H$2632,7,FALSE)</f>
        <v>theatre</v>
      </c>
      <c r="L1139" t="s">
        <v>4472</v>
      </c>
      <c r="N1139" t="str">
        <f>VLOOKUP(TRIM(SUBSTITUTE(E1139,CHAR(160),CHAR(32))),Metadata!B$1:J$2632,9,FALSE)</f>
        <v/>
      </c>
      <c r="O1139">
        <f>VLOOKUP(TRIM(SUBSTITUTE(E1139,CHAR(160),CHAR(32))),Metadata!B$1:K$2632,10,FALSE)</f>
        <v>16925</v>
      </c>
      <c r="P1139" s="4" t="s">
        <v>12425</v>
      </c>
      <c r="Q1139">
        <v>94</v>
      </c>
      <c r="R1139">
        <v>95</v>
      </c>
      <c r="S1139">
        <v>100</v>
      </c>
      <c r="T1139">
        <v>105</v>
      </c>
    </row>
    <row r="1140" spans="1:20" hidden="1" x14ac:dyDescent="0.25">
      <c r="A1140">
        <v>1144</v>
      </c>
      <c r="B1140" t="s">
        <v>4354</v>
      </c>
      <c r="C1140" t="s">
        <v>1333</v>
      </c>
      <c r="D1140" t="s">
        <v>47</v>
      </c>
      <c r="E1140" t="s">
        <v>8093</v>
      </c>
      <c r="F1140" t="str">
        <f>VLOOKUP(TRIM(SUBSTITUTE(E1140,CHAR(160),CHAR(32))),Metadata!B$1:C$2632,2,FALSE)</f>
        <v>Molière, 1622-1673.</v>
      </c>
      <c r="G1140" t="str">
        <f>VLOOKUP(TRIM(SUBSTITUTE(E1140,CHAR(160),CHAR(32))),Metadata!B$1:D$2632,3,FALSE)</f>
        <v>Dom Juan, ou, Le festin de Pierre: comédie</v>
      </c>
      <c r="H1140">
        <f>VLOOKUP(TRIM(SUBSTITUTE(E1140,CHAR(160),CHAR(32))),Metadata!B$1:E$2632,4,FALSE)</f>
        <v>1665</v>
      </c>
      <c r="I1140" t="s">
        <v>445</v>
      </c>
      <c r="K1140" t="str">
        <f>VLOOKUP(TRIM(SUBSTITUTE(E1140,CHAR(160),CHAR(32))),Metadata!B$1:H$2632,7,FALSE)</f>
        <v>theatre</v>
      </c>
      <c r="L1140" t="s">
        <v>4472</v>
      </c>
      <c r="N1140" t="str">
        <f>VLOOKUP(TRIM(SUBSTITUTE(E1140,CHAR(160),CHAR(32))),Metadata!B$1:J$2632,9,FALSE)</f>
        <v/>
      </c>
      <c r="O1140">
        <f>VLOOKUP(TRIM(SUBSTITUTE(E1140,CHAR(160),CHAR(32))),Metadata!B$1:K$2632,10,FALSE)</f>
        <v>18293</v>
      </c>
      <c r="P1140" s="4" t="s">
        <v>10251</v>
      </c>
      <c r="Q1140">
        <v>99</v>
      </c>
      <c r="R1140">
        <v>100</v>
      </c>
      <c r="S1140">
        <v>104</v>
      </c>
      <c r="T1140">
        <v>108</v>
      </c>
    </row>
    <row r="1141" spans="1:20" hidden="1" x14ac:dyDescent="0.25">
      <c r="A1141">
        <v>1145</v>
      </c>
      <c r="B1141" t="s">
        <v>4354</v>
      </c>
      <c r="C1141" t="s">
        <v>1333</v>
      </c>
      <c r="D1141" t="s">
        <v>47</v>
      </c>
      <c r="E1141" t="s">
        <v>8152</v>
      </c>
      <c r="F1141" t="str">
        <f>VLOOKUP(TRIM(SUBSTITUTE(E1141,CHAR(160),CHAR(32))),Metadata!B$1:C$2632,2,FALSE)</f>
        <v>Sévigné, Marie de Rabutin-Chantal, marquise de, 1626-1696.</v>
      </c>
      <c r="G1141" t="str">
        <f>VLOOKUP(TRIM(SUBSTITUTE(E1141,CHAR(160),CHAR(32))),Metadata!B$1:D$2632,3,FALSE)</f>
        <v>Correspondance. T. 1, 1646-1675</v>
      </c>
      <c r="H1141">
        <f>VLOOKUP(TRIM(SUBSTITUTE(E1141,CHAR(160),CHAR(32))),Metadata!B$1:E$2632,4,FALSE)</f>
        <v>1675</v>
      </c>
      <c r="I1141" t="s">
        <v>445</v>
      </c>
      <c r="K1141" t="str">
        <f>VLOOKUP(TRIM(SUBSTITUTE(E1141,CHAR(160),CHAR(32))),Metadata!B$1:H$2632,7,FALSE)</f>
        <v>correspondance</v>
      </c>
      <c r="L1141" t="s">
        <v>4542</v>
      </c>
      <c r="N1141" t="str">
        <f>VLOOKUP(TRIM(SUBSTITUTE(E1141,CHAR(160),CHAR(32))),Metadata!B$1:J$2632,9,FALSE)</f>
        <v>prose</v>
      </c>
      <c r="O1141">
        <f>VLOOKUP(TRIM(SUBSTITUTE(E1141,CHAR(160),CHAR(32))),Metadata!B$1:K$2632,10,FALSE)</f>
        <v>257427</v>
      </c>
      <c r="P1141" s="4" t="s">
        <v>10252</v>
      </c>
      <c r="Q1141">
        <v>162</v>
      </c>
      <c r="R1141">
        <v>163</v>
      </c>
      <c r="S1141">
        <v>169</v>
      </c>
      <c r="T1141">
        <v>173</v>
      </c>
    </row>
    <row r="1142" spans="1:20" hidden="1" x14ac:dyDescent="0.25">
      <c r="A1142">
        <v>1146</v>
      </c>
      <c r="B1142" t="s">
        <v>4354</v>
      </c>
      <c r="C1142" t="s">
        <v>1333</v>
      </c>
      <c r="D1142" t="s">
        <v>47</v>
      </c>
      <c r="E1142" t="s">
        <v>8131</v>
      </c>
      <c r="F1142" t="str">
        <f>VLOOKUP(TRIM(SUBSTITUTE(E1142,CHAR(160),CHAR(32))),Metadata!B$1:C$2632,2,FALSE)</f>
        <v>Racine, Jean, 1639-1699.</v>
      </c>
      <c r="G1142" t="str">
        <f>VLOOKUP(TRIM(SUBSTITUTE(E1142,CHAR(160),CHAR(32))),Metadata!B$1:D$2632,3,FALSE)</f>
        <v>Les plaideurs: comédie</v>
      </c>
      <c r="H1142">
        <f>VLOOKUP(TRIM(SUBSTITUTE(E1142,CHAR(160),CHAR(32))),Metadata!B$1:E$2632,4,FALSE)</f>
        <v>1669</v>
      </c>
      <c r="I1142" t="s">
        <v>445</v>
      </c>
      <c r="K1142" t="str">
        <f>VLOOKUP(TRIM(SUBSTITUTE(E1142,CHAR(160),CHAR(32))),Metadata!B$1:H$2632,7,FALSE)</f>
        <v>theatre</v>
      </c>
      <c r="L1142" t="s">
        <v>4472</v>
      </c>
      <c r="N1142" t="str">
        <f>VLOOKUP(TRIM(SUBSTITUTE(E1142,CHAR(160),CHAR(32))),Metadata!B$1:J$2632,9,FALSE)</f>
        <v/>
      </c>
      <c r="O1142">
        <f>VLOOKUP(TRIM(SUBSTITUTE(E1142,CHAR(160),CHAR(32))),Metadata!B$1:K$2632,10,FALSE)</f>
        <v>8881</v>
      </c>
      <c r="P1142" s="4" t="s">
        <v>10253</v>
      </c>
      <c r="Q1142">
        <v>67</v>
      </c>
      <c r="R1142">
        <v>68</v>
      </c>
      <c r="S1142">
        <v>70</v>
      </c>
      <c r="T1142">
        <v>74</v>
      </c>
    </row>
    <row r="1143" spans="1:20" hidden="1" x14ac:dyDescent="0.25">
      <c r="A1143">
        <v>1147</v>
      </c>
      <c r="B1143" t="s">
        <v>4354</v>
      </c>
      <c r="C1143" t="s">
        <v>1333</v>
      </c>
      <c r="D1143" t="s">
        <v>47</v>
      </c>
      <c r="E1143" t="s">
        <v>8155</v>
      </c>
      <c r="F1143" t="str">
        <f>VLOOKUP(TRIM(SUBSTITUTE(E1143,CHAR(160),CHAR(32))),Metadata!B$1:C$2632,2,FALSE)</f>
        <v>Sorel, Charles, 1602?-1674.</v>
      </c>
      <c r="G1143" t="str">
        <f>VLOOKUP(TRIM(SUBSTITUTE(E1143,CHAR(160),CHAR(32))),Metadata!B$1:D$2632,3,FALSE)</f>
        <v>Le berger extravagant</v>
      </c>
      <c r="H1143">
        <f>VLOOKUP(TRIM(SUBSTITUTE(E1143,CHAR(160),CHAR(32))),Metadata!B$1:E$2632,4,FALSE)</f>
        <v>1627</v>
      </c>
      <c r="I1143" t="s">
        <v>445</v>
      </c>
      <c r="K1143" t="str">
        <f>VLOOKUP(TRIM(SUBSTITUTE(E1143,CHAR(160),CHAR(32))),Metadata!B$1:H$2632,7,FALSE)</f>
        <v>roman</v>
      </c>
      <c r="L1143" t="s">
        <v>4378</v>
      </c>
      <c r="N1143" t="str">
        <f>VLOOKUP(TRIM(SUBSTITUTE(E1143,CHAR(160),CHAR(32))),Metadata!B$1:J$2632,9,FALSE)</f>
        <v>prose</v>
      </c>
      <c r="O1143">
        <f>VLOOKUP(TRIM(SUBSTITUTE(E1143,CHAR(160),CHAR(32))),Metadata!B$1:K$2632,10,FALSE)</f>
        <v>289478</v>
      </c>
      <c r="P1143" s="4" t="s">
        <v>10254</v>
      </c>
      <c r="Q1143">
        <v>154</v>
      </c>
      <c r="R1143">
        <v>155</v>
      </c>
      <c r="S1143">
        <v>157</v>
      </c>
      <c r="T1143">
        <v>164</v>
      </c>
    </row>
    <row r="1144" spans="1:20" hidden="1" x14ac:dyDescent="0.25">
      <c r="A1144">
        <v>1148</v>
      </c>
      <c r="B1144" t="s">
        <v>4354</v>
      </c>
      <c r="C1144" t="s">
        <v>1333</v>
      </c>
      <c r="D1144" t="s">
        <v>47</v>
      </c>
      <c r="E1144" t="s">
        <v>8071</v>
      </c>
      <c r="F1144" t="str">
        <f>VLOOKUP(TRIM(SUBSTITUTE(E1144,CHAR(160),CHAR(32))),Metadata!B$1:C$2632,2,FALSE)</f>
        <v>La Fayette, Madame de (Marie-Madeleine Pioche de La Vergne), 1634-1693.</v>
      </c>
      <c r="G1144" t="str">
        <f>VLOOKUP(TRIM(SUBSTITUTE(E1144,CHAR(160),CHAR(32))),Metadata!B$1:D$2632,3,FALSE)</f>
        <v>La Princesse de Montpensier</v>
      </c>
      <c r="H1144">
        <f>VLOOKUP(TRIM(SUBSTITUTE(E1144,CHAR(160),CHAR(32))),Metadata!B$1:E$2632,4,FALSE)</f>
        <v>1662</v>
      </c>
      <c r="I1144" t="s">
        <v>445</v>
      </c>
      <c r="K1144" t="str">
        <f>VLOOKUP(TRIM(SUBSTITUTE(E1144,CHAR(160),CHAR(32))),Metadata!B$1:H$2632,7,FALSE)</f>
        <v>roman</v>
      </c>
      <c r="L1144" t="s">
        <v>4378</v>
      </c>
      <c r="N1144" t="str">
        <f>VLOOKUP(TRIM(SUBSTITUTE(E1144,CHAR(160),CHAR(32))),Metadata!B$1:J$2632,9,FALSE)</f>
        <v/>
      </c>
      <c r="O1144">
        <f>VLOOKUP(TRIM(SUBSTITUTE(E1144,CHAR(160),CHAR(32))),Metadata!B$1:K$2632,10,FALSE)</f>
        <v>11906</v>
      </c>
      <c r="P1144" s="4" t="s">
        <v>10255</v>
      </c>
      <c r="Q1144">
        <v>6</v>
      </c>
      <c r="R1144">
        <v>7</v>
      </c>
      <c r="S1144">
        <v>9</v>
      </c>
      <c r="T1144">
        <v>15</v>
      </c>
    </row>
    <row r="1145" spans="1:20" hidden="1" x14ac:dyDescent="0.25">
      <c r="A1145">
        <v>1149</v>
      </c>
      <c r="B1145" t="s">
        <v>4354</v>
      </c>
      <c r="C1145" t="s">
        <v>1333</v>
      </c>
      <c r="D1145" t="s">
        <v>47</v>
      </c>
      <c r="E1145" t="s">
        <v>8416</v>
      </c>
      <c r="F1145" t="str">
        <f>VLOOKUP(TRIM(SUBSTITUTE(E1145,CHAR(160),CHAR(32))),Metadata!B$1:C$2632,2,FALSE)</f>
        <v>Voltaire, 1694-1778.</v>
      </c>
      <c r="G1145" t="str">
        <f>VLOOKUP(TRIM(SUBSTITUTE(E1145,CHAR(160),CHAR(32))),Metadata!B$1:D$2632,3,FALSE)</f>
        <v>Essay sur l'hist. génèrale / Voltaire.</v>
      </c>
      <c r="H1145">
        <f>VLOOKUP(TRIM(SUBSTITUTE(E1145,CHAR(160),CHAR(32))),Metadata!B$1:E$2632,4,FALSE)</f>
        <v>1756</v>
      </c>
      <c r="I1145" t="s">
        <v>448</v>
      </c>
      <c r="K1145" t="str">
        <f>VLOOKUP(TRIM(SUBSTITUTE(E1145,CHAR(160),CHAR(32))),Metadata!B$1:H$2632,7,FALSE)</f>
        <v>traite ou essai</v>
      </c>
      <c r="L1145" t="s">
        <v>4402</v>
      </c>
      <c r="N1145" t="str">
        <f>VLOOKUP(TRIM(SUBSTITUTE(E1145,CHAR(160),CHAR(32))),Metadata!B$1:J$2632,9,FALSE)</f>
        <v>prose</v>
      </c>
      <c r="O1145">
        <f>VLOOKUP(TRIM(SUBSTITUTE(E1145,CHAR(160),CHAR(32))),Metadata!B$1:K$2632,10,FALSE)</f>
        <v>371791</v>
      </c>
      <c r="P1145" s="4" t="s">
        <v>10256</v>
      </c>
      <c r="Q1145">
        <v>9</v>
      </c>
      <c r="R1145">
        <v>10</v>
      </c>
      <c r="S1145">
        <v>12</v>
      </c>
      <c r="T1145">
        <v>16</v>
      </c>
    </row>
    <row r="1146" spans="1:20" hidden="1" x14ac:dyDescent="0.25">
      <c r="A1146">
        <v>1150</v>
      </c>
      <c r="B1146" t="s">
        <v>4354</v>
      </c>
      <c r="C1146" t="s">
        <v>1333</v>
      </c>
      <c r="D1146" t="s">
        <v>47</v>
      </c>
      <c r="E1146" t="s">
        <v>8169</v>
      </c>
      <c r="F1146" t="str">
        <f>VLOOKUP(TRIM(SUBSTITUTE(E1146,CHAR(160),CHAR(32))),Metadata!B$1:C$2632,2,FALSE)</f>
        <v>Alemán, Mateo, 1547-1614?</v>
      </c>
      <c r="G1146" t="str">
        <f>VLOOKUP(TRIM(SUBSTITUTE(E1146,CHAR(160),CHAR(32))),Metadata!B$1:D$2632,3,FALSE)</f>
        <v>Histoire de Guzman d'Alfarache</v>
      </c>
      <c r="H1146">
        <f>VLOOKUP(TRIM(SUBSTITUTE(E1146,CHAR(160),CHAR(32))),Metadata!B$1:E$2632,4,FALSE)</f>
        <v>1732</v>
      </c>
      <c r="I1146" t="s">
        <v>448</v>
      </c>
      <c r="K1146" t="str">
        <f>VLOOKUP(TRIM(SUBSTITUTE(E1146,CHAR(160),CHAR(32))),Metadata!B$1:H$2632,7,FALSE)</f>
        <v>roman</v>
      </c>
      <c r="L1146" t="s">
        <v>4378</v>
      </c>
      <c r="N1146" t="str">
        <f>VLOOKUP(TRIM(SUBSTITUTE(E1146,CHAR(160),CHAR(32))),Metadata!B$1:J$2632,9,FALSE)</f>
        <v>prose</v>
      </c>
      <c r="O1146">
        <f>VLOOKUP(TRIM(SUBSTITUTE(E1146,CHAR(160),CHAR(32))),Metadata!B$1:K$2632,10,FALSE)</f>
        <v>187186</v>
      </c>
      <c r="P1146" s="4" t="s">
        <v>10257</v>
      </c>
      <c r="Q1146">
        <v>202</v>
      </c>
      <c r="R1146">
        <v>203</v>
      </c>
      <c r="S1146">
        <v>205</v>
      </c>
      <c r="T1146">
        <v>211</v>
      </c>
    </row>
    <row r="1147" spans="1:20" hidden="1" x14ac:dyDescent="0.25">
      <c r="A1147">
        <v>1151</v>
      </c>
      <c r="B1147" t="s">
        <v>4354</v>
      </c>
      <c r="C1147" t="s">
        <v>1333</v>
      </c>
      <c r="D1147" t="s">
        <v>47</v>
      </c>
      <c r="E1147" t="s">
        <v>8381</v>
      </c>
      <c r="F1147" t="str">
        <f>VLOOKUP(TRIM(SUBSTITUTE(E1147,CHAR(160),CHAR(32))),Metadata!B$1:C$2632,2,FALSE)</f>
        <v>Rousseau, Jean-Jacques, 1712-1778.</v>
      </c>
      <c r="G1147" t="str">
        <f>VLOOKUP(TRIM(SUBSTITUTE(E1147,CHAR(160),CHAR(32))),Metadata!B$1:D$2632,3,FALSE)</f>
        <v>La nouvelle Héloïse</v>
      </c>
      <c r="H1147">
        <f>VLOOKUP(TRIM(SUBSTITUTE(E1147,CHAR(160),CHAR(32))),Metadata!B$1:E$2632,4,FALSE)</f>
        <v>1761</v>
      </c>
      <c r="I1147" t="s">
        <v>448</v>
      </c>
      <c r="K1147" t="str">
        <f>VLOOKUP(TRIM(SUBSTITUTE(E1147,CHAR(160),CHAR(32))),Metadata!B$1:H$2632,7,FALSE)</f>
        <v>roman</v>
      </c>
      <c r="L1147" t="s">
        <v>4378</v>
      </c>
      <c r="N1147" t="str">
        <f>VLOOKUP(TRIM(SUBSTITUTE(E1147,CHAR(160),CHAR(32))),Metadata!B$1:J$2632,9,FALSE)</f>
        <v>prose</v>
      </c>
      <c r="O1147">
        <f>VLOOKUP(TRIM(SUBSTITUTE(E1147,CHAR(160),CHAR(32))),Metadata!B$1:K$2632,10,FALSE)</f>
        <v>299094</v>
      </c>
      <c r="P1147" s="8" t="s">
        <v>10258</v>
      </c>
      <c r="Q1147">
        <v>31</v>
      </c>
      <c r="R1147">
        <v>32</v>
      </c>
      <c r="S1147">
        <v>34</v>
      </c>
      <c r="T1147">
        <v>40</v>
      </c>
    </row>
    <row r="1148" spans="1:20" hidden="1" x14ac:dyDescent="0.25">
      <c r="A1148">
        <v>1152</v>
      </c>
      <c r="B1148" t="s">
        <v>4354</v>
      </c>
      <c r="C1148" t="s">
        <v>1333</v>
      </c>
      <c r="D1148" t="s">
        <v>47</v>
      </c>
      <c r="E1148" t="s">
        <v>8410</v>
      </c>
      <c r="F1148" t="str">
        <f>VLOOKUP(TRIM(SUBSTITUTE(E1148,CHAR(160),CHAR(32))),Metadata!B$1:C$2632,2,FALSE)</f>
        <v>Varenne, Jacques de, 1710?-1780?.</v>
      </c>
      <c r="G1148" t="str">
        <f>VLOOKUP(TRIM(SUBSTITUTE(E1148,CHAR(160),CHAR(32))),Metadata!B$1:D$2632,3,FALSE)</f>
        <v>Mémoires du chevalier de Ravanne, page de S.A.R. le duc régent, et mousquetaire.</v>
      </c>
      <c r="H1148">
        <f>VLOOKUP(TRIM(SUBSTITUTE(E1148,CHAR(160),CHAR(32))),Metadata!B$1:E$2632,4,FALSE)</f>
        <v>1740</v>
      </c>
      <c r="I1148" t="s">
        <v>448</v>
      </c>
      <c r="K1148" t="str">
        <f>VLOOKUP(TRIM(SUBSTITUTE(E1148,CHAR(160),CHAR(32))),Metadata!B$1:H$2632,7,FALSE)</f>
        <v>roman</v>
      </c>
      <c r="L1148" t="s">
        <v>4378</v>
      </c>
      <c r="N1148" t="str">
        <f>VLOOKUP(TRIM(SUBSTITUTE(E1148,CHAR(160),CHAR(32))),Metadata!B$1:J$2632,9,FALSE)</f>
        <v>prose</v>
      </c>
      <c r="O1148">
        <f>VLOOKUP(TRIM(SUBSTITUTE(E1148,CHAR(160),CHAR(32))),Metadata!B$1:K$2632,10,FALSE)</f>
        <v>182286</v>
      </c>
      <c r="P1148" s="4" t="s">
        <v>10259</v>
      </c>
      <c r="Q1148">
        <v>71</v>
      </c>
      <c r="R1148">
        <v>72</v>
      </c>
      <c r="S1148">
        <v>82</v>
      </c>
      <c r="T1148">
        <v>86</v>
      </c>
    </row>
    <row r="1149" spans="1:20" hidden="1" x14ac:dyDescent="0.25">
      <c r="A1149">
        <v>1153</v>
      </c>
      <c r="B1149" t="s">
        <v>4354</v>
      </c>
      <c r="C1149" t="s">
        <v>1333</v>
      </c>
      <c r="D1149" t="s">
        <v>47</v>
      </c>
      <c r="E1149" t="s">
        <v>8343</v>
      </c>
      <c r="F1149" t="str">
        <f>VLOOKUP(TRIM(SUBSTITUTE(E1149,CHAR(160),CHAR(32))),Metadata!B$1:C$2632,2,FALSE)</f>
        <v>Montesquieu, Charles de Secondat, baron de, 1689-1755.</v>
      </c>
      <c r="G1149" t="str">
        <f>VLOOKUP(TRIM(SUBSTITUTE(E1149,CHAR(160),CHAR(32))),Metadata!B$1:D$2632,3,FALSE)</f>
        <v>De l'esprit des loix. T. 2</v>
      </c>
      <c r="H1149">
        <f>VLOOKUP(TRIM(SUBSTITUTE(E1149,CHAR(160),CHAR(32))),Metadata!B$1:E$2632,4,FALSE)</f>
        <v>1755</v>
      </c>
      <c r="I1149" t="s">
        <v>448</v>
      </c>
      <c r="K1149" t="str">
        <f>VLOOKUP(TRIM(SUBSTITUTE(E1149,CHAR(160),CHAR(32))),Metadata!B$1:H$2632,7,FALSE)</f>
        <v>traite ou essai</v>
      </c>
      <c r="L1149" t="s">
        <v>4402</v>
      </c>
      <c r="N1149" t="str">
        <f>VLOOKUP(TRIM(SUBSTITUTE(E1149,CHAR(160),CHAR(32))),Metadata!B$1:J$2632,9,FALSE)</f>
        <v>prose</v>
      </c>
      <c r="O1149">
        <f>VLOOKUP(TRIM(SUBSTITUTE(E1149,CHAR(160),CHAR(32))),Metadata!B$1:K$2632,10,FALSE)</f>
        <v>57455</v>
      </c>
      <c r="P1149" s="4" t="s">
        <v>10260</v>
      </c>
      <c r="Q1149">
        <v>53</v>
      </c>
      <c r="R1149">
        <v>54</v>
      </c>
      <c r="S1149">
        <v>56</v>
      </c>
      <c r="T1149">
        <v>60</v>
      </c>
    </row>
    <row r="1150" spans="1:20" hidden="1" x14ac:dyDescent="0.25">
      <c r="A1150">
        <v>1154</v>
      </c>
      <c r="B1150" t="s">
        <v>4354</v>
      </c>
      <c r="C1150" t="s">
        <v>1333</v>
      </c>
      <c r="D1150" t="s">
        <v>47</v>
      </c>
      <c r="E1150" t="s">
        <v>8386</v>
      </c>
      <c r="F1150" t="str">
        <f>VLOOKUP(TRIM(SUBSTITUTE(E1150,CHAR(160),CHAR(32))),Metadata!B$1:C$2632,2,FALSE)</f>
        <v>Sade, marquis de, 1740-1814.</v>
      </c>
      <c r="G1150" t="str">
        <f>VLOOKUP(TRIM(SUBSTITUTE(E1150,CHAR(160),CHAR(32))),Metadata!B$1:D$2632,3,FALSE)</f>
        <v>Justine, ou, Les malheurs de la vertu</v>
      </c>
      <c r="H1150">
        <f>VLOOKUP(TRIM(SUBSTITUTE(E1150,CHAR(160),CHAR(32))),Metadata!B$1:E$2632,4,FALSE)</f>
        <v>1791</v>
      </c>
      <c r="I1150" t="s">
        <v>448</v>
      </c>
      <c r="K1150" t="str">
        <f>VLOOKUP(TRIM(SUBSTITUTE(E1150,CHAR(160),CHAR(32))),Metadata!B$1:H$2632,7,FALSE)</f>
        <v>roman</v>
      </c>
      <c r="L1150" t="s">
        <v>4378</v>
      </c>
      <c r="N1150" t="str">
        <f>VLOOKUP(TRIM(SUBSTITUTE(E1150,CHAR(160),CHAR(32))),Metadata!B$1:J$2632,9,FALSE)</f>
        <v>prose</v>
      </c>
      <c r="O1150">
        <f>VLOOKUP(TRIM(SUBSTITUTE(E1150,CHAR(160),CHAR(32))),Metadata!B$1:K$2632,10,FALSE)</f>
        <v>119795</v>
      </c>
      <c r="P1150" s="4" t="s">
        <v>12426</v>
      </c>
      <c r="Q1150">
        <v>256</v>
      </c>
      <c r="R1150">
        <v>257</v>
      </c>
      <c r="S1150">
        <v>259</v>
      </c>
      <c r="T1150">
        <v>263</v>
      </c>
    </row>
    <row r="1151" spans="1:20" hidden="1" x14ac:dyDescent="0.25">
      <c r="A1151">
        <v>1155</v>
      </c>
      <c r="B1151" t="s">
        <v>4354</v>
      </c>
      <c r="C1151" t="s">
        <v>1333</v>
      </c>
      <c r="D1151" t="s">
        <v>47</v>
      </c>
      <c r="E1151" t="s">
        <v>8172</v>
      </c>
      <c r="F1151" t="str">
        <f>VLOOKUP(TRIM(SUBSTITUTE(E1151,CHAR(160),CHAR(32))),Metadata!B$1:C$2632,2,FALSE)</f>
        <v>Argens, Jean-Baptiste de Boyer, marquis d', 1704-1771.</v>
      </c>
      <c r="G1151" t="str">
        <f>VLOOKUP(TRIM(SUBSTITUTE(E1151,CHAR(160),CHAR(32))),Metadata!B$1:D$2632,3,FALSE)</f>
        <v>Lettres juives</v>
      </c>
      <c r="H1151">
        <f>VLOOKUP(TRIM(SUBSTITUTE(E1151,CHAR(160),CHAR(32))),Metadata!B$1:E$2632,4,FALSE)</f>
        <v>1738</v>
      </c>
      <c r="I1151" t="s">
        <v>448</v>
      </c>
      <c r="K1151" t="str">
        <f>VLOOKUP(TRIM(SUBSTITUTE(E1151,CHAR(160),CHAR(32))),Metadata!B$1:H$2632,7,FALSE)</f>
        <v>melanges litteraires</v>
      </c>
      <c r="L1151" t="s">
        <v>4389</v>
      </c>
      <c r="N1151" t="str">
        <f>VLOOKUP(TRIM(SUBSTITUTE(E1151,CHAR(160),CHAR(32))),Metadata!B$1:J$2632,9,FALSE)</f>
        <v>prose</v>
      </c>
      <c r="O1151">
        <f>VLOOKUP(TRIM(SUBSTITUTE(E1151,CHAR(160),CHAR(32))),Metadata!B$1:K$2632,10,FALSE)</f>
        <v>427095</v>
      </c>
      <c r="P1151" s="4" t="s">
        <v>12427</v>
      </c>
      <c r="Q1151">
        <v>305</v>
      </c>
      <c r="R1151">
        <v>306</v>
      </c>
      <c r="S1151">
        <v>308</v>
      </c>
      <c r="T1151">
        <v>312</v>
      </c>
    </row>
    <row r="1152" spans="1:20" hidden="1" x14ac:dyDescent="0.25">
      <c r="A1152">
        <v>1156</v>
      </c>
      <c r="B1152" t="s">
        <v>4354</v>
      </c>
      <c r="C1152" t="s">
        <v>1333</v>
      </c>
      <c r="D1152" t="s">
        <v>47</v>
      </c>
      <c r="E1152" t="s">
        <v>8380</v>
      </c>
      <c r="F1152" t="str">
        <f>VLOOKUP(TRIM(SUBSTITUTE(E1152,CHAR(160),CHAR(32))),Metadata!B$1:C$2632,2,FALSE)</f>
        <v>Rousseau, Jean-Jacques, 1712-1778.</v>
      </c>
      <c r="G1152" t="str">
        <f>VLOOKUP(TRIM(SUBSTITUTE(E1152,CHAR(160),CHAR(32))),Metadata!B$1:D$2632,3,FALSE)</f>
        <v>Emile, ou, De l'éducation</v>
      </c>
      <c r="H1152">
        <f>VLOOKUP(TRIM(SUBSTITUTE(E1152,CHAR(160),CHAR(32))),Metadata!B$1:E$2632,4,FALSE)</f>
        <v>1762</v>
      </c>
      <c r="I1152" t="s">
        <v>448</v>
      </c>
      <c r="K1152" t="str">
        <f>VLOOKUP(TRIM(SUBSTITUTE(E1152,CHAR(160),CHAR(32))),Metadata!B$1:H$2632,7,FALSE)</f>
        <v>traite ou essai</v>
      </c>
      <c r="L1152" t="s">
        <v>4402</v>
      </c>
      <c r="N1152" t="str">
        <f>VLOOKUP(TRIM(SUBSTITUTE(E1152,CHAR(160),CHAR(32))),Metadata!B$1:J$2632,9,FALSE)</f>
        <v>prose</v>
      </c>
      <c r="O1152">
        <f>VLOOKUP(TRIM(SUBSTITUTE(E1152,CHAR(160),CHAR(32))),Metadata!B$1:K$2632,10,FALSE)</f>
        <v>258224</v>
      </c>
      <c r="P1152" s="4" t="s">
        <v>10261</v>
      </c>
      <c r="Q1152">
        <v>86</v>
      </c>
      <c r="R1152">
        <v>87</v>
      </c>
      <c r="S1152">
        <v>89</v>
      </c>
      <c r="T1152">
        <v>93</v>
      </c>
    </row>
    <row r="1153" spans="1:20" hidden="1" x14ac:dyDescent="0.25">
      <c r="A1153">
        <v>1157</v>
      </c>
      <c r="B1153" t="s">
        <v>4354</v>
      </c>
      <c r="C1153" t="s">
        <v>1333</v>
      </c>
      <c r="D1153" t="s">
        <v>47</v>
      </c>
      <c r="E1153" t="s">
        <v>8385</v>
      </c>
      <c r="F1153" t="str">
        <f>VLOOKUP(TRIM(SUBSTITUTE(E1153,CHAR(160),CHAR(32))),Metadata!B$1:C$2632,2,FALSE)</f>
        <v>Rousseau, Jean-Jacques, 1712-1778.</v>
      </c>
      <c r="G1153" t="str">
        <f>VLOOKUP(TRIM(SUBSTITUTE(E1153,CHAR(160),CHAR(32))),Metadata!B$1:D$2632,3,FALSE)</f>
        <v>Rousseau juge de Jean-Jacques, Dialogues</v>
      </c>
      <c r="H1153">
        <f>VLOOKUP(TRIM(SUBSTITUTE(E1153,CHAR(160),CHAR(32))),Metadata!B$1:E$2632,4,FALSE)</f>
        <v>1776</v>
      </c>
      <c r="I1153" t="s">
        <v>448</v>
      </c>
      <c r="K1153" t="str">
        <f>VLOOKUP(TRIM(SUBSTITUTE(E1153,CHAR(160),CHAR(32))),Metadata!B$1:H$2632,7,FALSE)</f>
        <v>memoires</v>
      </c>
      <c r="L1153" t="s">
        <v>4481</v>
      </c>
      <c r="N1153" t="str">
        <f>VLOOKUP(TRIM(SUBSTITUTE(E1153,CHAR(160),CHAR(32))),Metadata!B$1:J$2632,9,FALSE)</f>
        <v>prose</v>
      </c>
      <c r="O1153">
        <f>VLOOKUP(TRIM(SUBSTITUTE(E1153,CHAR(160),CHAR(32))),Metadata!B$1:K$2632,10,FALSE)</f>
        <v>128799</v>
      </c>
      <c r="P1153" s="4" t="s">
        <v>10262</v>
      </c>
      <c r="Q1153">
        <v>226</v>
      </c>
      <c r="R1153">
        <v>227</v>
      </c>
      <c r="S1153">
        <v>229</v>
      </c>
      <c r="T1153">
        <v>233</v>
      </c>
    </row>
    <row r="1154" spans="1:20" hidden="1" x14ac:dyDescent="0.25">
      <c r="A1154">
        <v>1158</v>
      </c>
      <c r="B1154" t="s">
        <v>4354</v>
      </c>
      <c r="C1154" t="s">
        <v>1333</v>
      </c>
      <c r="D1154" t="s">
        <v>47</v>
      </c>
      <c r="E1154" t="s">
        <v>8183</v>
      </c>
      <c r="F1154" t="str">
        <f>VLOOKUP(TRIM(SUBSTITUTE(E1154,CHAR(160),CHAR(32))),Metadata!B$1:C$2632,2,FALSE)</f>
        <v>Barthélemy, Jean-Jacques, 1716-1795.</v>
      </c>
      <c r="G1154" t="str">
        <f>VLOOKUP(TRIM(SUBSTITUTE(E1154,CHAR(160),CHAR(32))),Metadata!B$1:D$2632,3,FALSE)</f>
        <v>Voyage du jeune anacharsis</v>
      </c>
      <c r="H1154">
        <f>VLOOKUP(TRIM(SUBSTITUTE(E1154,CHAR(160),CHAR(32))),Metadata!B$1:E$2632,4,FALSE)</f>
        <v>1788</v>
      </c>
      <c r="I1154" t="s">
        <v>448</v>
      </c>
      <c r="K1154" t="str">
        <f>VLOOKUP(TRIM(SUBSTITUTE(E1154,CHAR(160),CHAR(32))),Metadata!B$1:H$2632,7,FALSE)</f>
        <v>melanges litteraires</v>
      </c>
      <c r="L1154" t="s">
        <v>4389</v>
      </c>
      <c r="N1154" t="str">
        <f>VLOOKUP(TRIM(SUBSTITUTE(E1154,CHAR(160),CHAR(32))),Metadata!B$1:J$2632,9,FALSE)</f>
        <v>prose</v>
      </c>
      <c r="O1154">
        <f>VLOOKUP(TRIM(SUBSTITUTE(E1154,CHAR(160),CHAR(32))),Metadata!B$1:K$2632,10,FALSE)</f>
        <v>539817</v>
      </c>
      <c r="P1154" s="4" t="s">
        <v>10263</v>
      </c>
      <c r="Q1154">
        <v>3</v>
      </c>
      <c r="R1154">
        <v>4</v>
      </c>
      <c r="S1154">
        <v>6</v>
      </c>
      <c r="T1154">
        <v>10</v>
      </c>
    </row>
    <row r="1155" spans="1:20" hidden="1" x14ac:dyDescent="0.25">
      <c r="A1155">
        <v>1159</v>
      </c>
      <c r="B1155" t="s">
        <v>4354</v>
      </c>
      <c r="C1155" t="s">
        <v>1333</v>
      </c>
      <c r="D1155" t="s">
        <v>47</v>
      </c>
      <c r="E1155" t="s">
        <v>5719</v>
      </c>
      <c r="F1155" t="str">
        <f>VLOOKUP(TRIM(SUBSTITUTE(E1155,CHAR(160),CHAR(32))),Metadata!B$1:C$2632,2,FALSE)</f>
        <v>Maistre, Joseph Marie, comte de, 1753-1821.</v>
      </c>
      <c r="G1155" t="str">
        <f>VLOOKUP(TRIM(SUBSTITUTE(E1155,CHAR(160),CHAR(32))),Metadata!B$1:D$2632,3,FALSE)</f>
        <v>Considérations sur la France</v>
      </c>
      <c r="H1155">
        <f>VLOOKUP(TRIM(SUBSTITUTE(E1155,CHAR(160),CHAR(32))),Metadata!B$1:E$2632,4,FALSE)</f>
        <v>1796</v>
      </c>
      <c r="I1155" t="s">
        <v>448</v>
      </c>
      <c r="K1155" t="str">
        <f>VLOOKUP(TRIM(SUBSTITUTE(E1155,CHAR(160),CHAR(32))),Metadata!B$1:H$2632,7,FALSE)</f>
        <v>traite</v>
      </c>
      <c r="L1155" t="s">
        <v>4417</v>
      </c>
      <c r="N1155" t="str">
        <f>VLOOKUP(TRIM(SUBSTITUTE(E1155,CHAR(160),CHAR(32))),Metadata!B$1:J$2632,9,FALSE)</f>
        <v/>
      </c>
      <c r="O1155">
        <f>VLOOKUP(TRIM(SUBSTITUTE(E1155,CHAR(160),CHAR(32))),Metadata!B$1:K$2632,10,FALSE)</f>
        <v>47649</v>
      </c>
      <c r="P1155" s="4" t="s">
        <v>10264</v>
      </c>
      <c r="Q1155">
        <v>73</v>
      </c>
      <c r="R1155">
        <v>74</v>
      </c>
      <c r="S1155">
        <v>81</v>
      </c>
      <c r="T1155">
        <v>86</v>
      </c>
    </row>
    <row r="1156" spans="1:20" hidden="1" x14ac:dyDescent="0.25">
      <c r="A1156">
        <v>1160</v>
      </c>
      <c r="B1156" t="s">
        <v>4354</v>
      </c>
      <c r="C1156" t="s">
        <v>1333</v>
      </c>
      <c r="D1156" t="s">
        <v>47</v>
      </c>
      <c r="E1156" t="s">
        <v>5388</v>
      </c>
      <c r="F1156" t="str">
        <f>VLOOKUP(TRIM(SUBSTITUTE(E1156,CHAR(160),CHAR(32))),Metadata!B$1:C$2632,2,FALSE)</f>
        <v>Diderot, Denis, 1713-1784.</v>
      </c>
      <c r="G1156" t="str">
        <f>VLOOKUP(TRIM(SUBSTITUTE(E1156,CHAR(160),CHAR(32))),Metadata!B$1:D$2632,3,FALSE)</f>
        <v>“Lettre sur le commerce des livres”</v>
      </c>
      <c r="H1156">
        <f>VLOOKUP(TRIM(SUBSTITUTE(E1156,CHAR(160),CHAR(32))),Metadata!B$1:E$2632,4,FALSE)</f>
        <v>1763</v>
      </c>
      <c r="I1156" t="s">
        <v>448</v>
      </c>
      <c r="K1156" t="str">
        <f>VLOOKUP(TRIM(SUBSTITUTE(E1156,CHAR(160),CHAR(32))),Metadata!B$1:H$2632,7,FALSE)</f>
        <v>traite</v>
      </c>
      <c r="L1156" t="s">
        <v>4417</v>
      </c>
      <c r="N1156" t="str">
        <f>VLOOKUP(TRIM(SUBSTITUTE(E1156,CHAR(160),CHAR(32))),Metadata!B$1:J$2632,9,FALSE)</f>
        <v/>
      </c>
      <c r="O1156">
        <f>VLOOKUP(TRIM(SUBSTITUTE(E1156,CHAR(160),CHAR(32))),Metadata!B$1:K$2632,10,FALSE)</f>
        <v>30014</v>
      </c>
      <c r="P1156" s="4" t="s">
        <v>10265</v>
      </c>
      <c r="Q1156">
        <v>198</v>
      </c>
      <c r="R1156">
        <v>199</v>
      </c>
      <c r="S1156">
        <v>208</v>
      </c>
      <c r="T1156">
        <v>212</v>
      </c>
    </row>
    <row r="1157" spans="1:20" hidden="1" x14ac:dyDescent="0.25">
      <c r="A1157">
        <v>1161</v>
      </c>
      <c r="B1157" t="s">
        <v>4354</v>
      </c>
      <c r="C1157" t="s">
        <v>1333</v>
      </c>
      <c r="D1157" t="s">
        <v>47</v>
      </c>
      <c r="E1157" t="s">
        <v>8225</v>
      </c>
      <c r="F1157" t="str">
        <f>VLOOKUP(TRIM(SUBSTITUTE(E1157,CHAR(160),CHAR(32))),Metadata!B$1:C$2632,2,FALSE)</f>
        <v>Dangeau, Philippe de Courcillon, marquis de, 1638-1720.</v>
      </c>
      <c r="G1157" t="str">
        <f>VLOOKUP(TRIM(SUBSTITUTE(E1157,CHAR(160),CHAR(32))),Metadata!B$1:D$2632,3,FALSE)</f>
        <v>Journal du marquis de Dangeau, T. 14, 1711-1713</v>
      </c>
      <c r="H1157">
        <f>VLOOKUP(TRIM(SUBSTITUTE(E1157,CHAR(160),CHAR(32))),Metadata!B$1:E$2632,4,FALSE)</f>
        <v>1713</v>
      </c>
      <c r="I1157" t="s">
        <v>448</v>
      </c>
      <c r="K1157" t="str">
        <f>VLOOKUP(TRIM(SUBSTITUTE(E1157,CHAR(160),CHAR(32))),Metadata!B$1:H$2632,7,FALSE)</f>
        <v>memoires</v>
      </c>
      <c r="L1157" t="s">
        <v>4481</v>
      </c>
      <c r="N1157" t="str">
        <f>VLOOKUP(TRIM(SUBSTITUTE(E1157,CHAR(160),CHAR(32))),Metadata!B$1:J$2632,9,FALSE)</f>
        <v>prose</v>
      </c>
      <c r="O1157">
        <f>VLOOKUP(TRIM(SUBSTITUTE(E1157,CHAR(160),CHAR(32))),Metadata!B$1:K$2632,10,FALSE)</f>
        <v>143943</v>
      </c>
      <c r="P1157" s="4" t="s">
        <v>12428</v>
      </c>
      <c r="Q1157">
        <v>12</v>
      </c>
      <c r="R1157">
        <v>13</v>
      </c>
      <c r="S1157">
        <v>15</v>
      </c>
      <c r="T1157">
        <v>19</v>
      </c>
    </row>
    <row r="1158" spans="1:20" hidden="1" x14ac:dyDescent="0.25">
      <c r="A1158">
        <v>1162</v>
      </c>
      <c r="B1158" t="s">
        <v>4354</v>
      </c>
      <c r="C1158" t="s">
        <v>1333</v>
      </c>
      <c r="D1158" t="s">
        <v>47</v>
      </c>
      <c r="E1158" t="s">
        <v>8424</v>
      </c>
      <c r="F1158" t="str">
        <f>VLOOKUP(TRIM(SUBSTITUTE(E1158,CHAR(160),CHAR(32))),Metadata!B$1:C$2632,2,FALSE)</f>
        <v>Voltaire, 1694-1778.</v>
      </c>
      <c r="G1158" t="str">
        <f>VLOOKUP(TRIM(SUBSTITUTE(E1158,CHAR(160),CHAR(32))),Metadata!B$1:D$2632,3,FALSE)</f>
        <v>Précis du siècle de Louis XV par M. de Voltaire.</v>
      </c>
      <c r="H1158">
        <f>VLOOKUP(TRIM(SUBSTITUTE(E1158,CHAR(160),CHAR(32))),Metadata!B$1:E$2632,4,FALSE)</f>
        <v>1769</v>
      </c>
      <c r="I1158" t="s">
        <v>448</v>
      </c>
      <c r="K1158" t="str">
        <f>VLOOKUP(TRIM(SUBSTITUTE(E1158,CHAR(160),CHAR(32))),Metadata!B$1:H$2632,7,FALSE)</f>
        <v>traite ou essai</v>
      </c>
      <c r="L1158" t="s">
        <v>4402</v>
      </c>
      <c r="N1158" t="str">
        <f>VLOOKUP(TRIM(SUBSTITUTE(E1158,CHAR(160),CHAR(32))),Metadata!B$1:J$2632,9,FALSE)</f>
        <v>prose</v>
      </c>
      <c r="O1158">
        <f>VLOOKUP(TRIM(SUBSTITUTE(E1158,CHAR(160),CHAR(32))),Metadata!B$1:K$2632,10,FALSE)</f>
        <v>89125</v>
      </c>
      <c r="P1158" s="4" t="s">
        <v>9168</v>
      </c>
      <c r="Q1158">
        <v>85</v>
      </c>
      <c r="R1158">
        <v>86</v>
      </c>
      <c r="S1158">
        <v>90</v>
      </c>
      <c r="T1158">
        <v>94</v>
      </c>
    </row>
    <row r="1159" spans="1:20" hidden="1" x14ac:dyDescent="0.25">
      <c r="A1159">
        <v>1163</v>
      </c>
      <c r="B1159" t="s">
        <v>4354</v>
      </c>
      <c r="C1159" t="s">
        <v>1333</v>
      </c>
      <c r="D1159" t="s">
        <v>47</v>
      </c>
      <c r="E1159" t="s">
        <v>8365</v>
      </c>
      <c r="F1159" t="str">
        <f>VLOOKUP(TRIM(SUBSTITUTE(E1159,CHAR(160),CHAR(32))),Metadata!B$1:C$2632,2,FALSE)</f>
        <v>Restif de la Bretonne, Nicolas Edme, 1734-1806.</v>
      </c>
      <c r="G1159" t="str">
        <f>VLOOKUP(TRIM(SUBSTITUTE(E1159,CHAR(160),CHAR(32))),Metadata!B$1:D$2632,3,FALSE)</f>
        <v>Le paysan perverti, ou, Les dangers de la ville: histoire récent: mise-au-jour d'après les véritables lettres des personnages</v>
      </c>
      <c r="H1159">
        <f>VLOOKUP(TRIM(SUBSTITUTE(E1159,CHAR(160),CHAR(32))),Metadata!B$1:E$2632,4,FALSE)</f>
        <v>1776</v>
      </c>
      <c r="I1159" t="s">
        <v>448</v>
      </c>
      <c r="K1159" t="str">
        <f>VLOOKUP(TRIM(SUBSTITUTE(E1159,CHAR(160),CHAR(32))),Metadata!B$1:H$2632,7,FALSE)</f>
        <v>roman</v>
      </c>
      <c r="L1159" t="s">
        <v>4378</v>
      </c>
      <c r="N1159" t="str">
        <f>VLOOKUP(TRIM(SUBSTITUTE(E1159,CHAR(160),CHAR(32))),Metadata!B$1:J$2632,9,FALSE)</f>
        <v>prose</v>
      </c>
      <c r="O1159">
        <f>VLOOKUP(TRIM(SUBSTITUTE(E1159,CHAR(160),CHAR(32))),Metadata!B$1:K$2632,10,FALSE)</f>
        <v>228253</v>
      </c>
      <c r="P1159" s="4" t="s">
        <v>10266</v>
      </c>
      <c r="Q1159">
        <v>125</v>
      </c>
      <c r="R1159">
        <v>126</v>
      </c>
      <c r="S1159">
        <v>128</v>
      </c>
      <c r="T1159">
        <v>132</v>
      </c>
    </row>
    <row r="1160" spans="1:20" hidden="1" x14ac:dyDescent="0.25">
      <c r="A1160">
        <v>1164</v>
      </c>
      <c r="B1160" t="s">
        <v>4354</v>
      </c>
      <c r="C1160" t="s">
        <v>1333</v>
      </c>
      <c r="D1160" t="s">
        <v>47</v>
      </c>
      <c r="E1160" t="s">
        <v>8188</v>
      </c>
      <c r="F1160" t="str">
        <f>VLOOKUP(TRIM(SUBSTITUTE(E1160,CHAR(160),CHAR(32))),Metadata!B$1:C$2632,2,FALSE)</f>
        <v>Berquin, M. (Arnaud), 1747-1791.</v>
      </c>
      <c r="G1160" t="str">
        <f>VLOOKUP(TRIM(SUBSTITUTE(E1160,CHAR(160),CHAR(32))),Metadata!B$1:D$2632,3,FALSE)</f>
        <v>L'ami des enfants</v>
      </c>
      <c r="H1160">
        <f>VLOOKUP(TRIM(SUBSTITUTE(E1160,CHAR(160),CHAR(32))),Metadata!B$1:E$2632,4,FALSE)</f>
        <v>1783</v>
      </c>
      <c r="I1160" t="s">
        <v>448</v>
      </c>
      <c r="K1160" t="str">
        <f>VLOOKUP(TRIM(SUBSTITUTE(E1160,CHAR(160),CHAR(32))),Metadata!B$1:H$2632,7,FALSE)</f>
        <v>roman</v>
      </c>
      <c r="L1160" t="s">
        <v>4378</v>
      </c>
      <c r="N1160" t="str">
        <f>VLOOKUP(TRIM(SUBSTITUTE(E1160,CHAR(160),CHAR(32))),Metadata!B$1:J$2632,9,FALSE)</f>
        <v>prose</v>
      </c>
      <c r="O1160">
        <f>VLOOKUP(TRIM(SUBSTITUTE(E1160,CHAR(160),CHAR(32))),Metadata!B$1:K$2632,10,FALSE)</f>
        <v>38341</v>
      </c>
      <c r="P1160" s="4" t="s">
        <v>10267</v>
      </c>
      <c r="Q1160">
        <v>40</v>
      </c>
      <c r="R1160">
        <v>41</v>
      </c>
      <c r="S1160">
        <v>43</v>
      </c>
      <c r="T1160">
        <v>47</v>
      </c>
    </row>
    <row r="1161" spans="1:20" hidden="1" x14ac:dyDescent="0.25">
      <c r="A1161">
        <v>1165</v>
      </c>
      <c r="B1161" t="s">
        <v>4354</v>
      </c>
      <c r="C1161" t="s">
        <v>1333</v>
      </c>
      <c r="D1161" t="s">
        <v>47</v>
      </c>
      <c r="E1161" t="s">
        <v>8383</v>
      </c>
      <c r="F1161" t="str">
        <f>VLOOKUP(TRIM(SUBSTITUTE(E1161,CHAR(160),CHAR(32))),Metadata!B$1:C$2632,2,FALSE)</f>
        <v>Rousseau, Jean-Jacques, 1712-1778.</v>
      </c>
      <c r="G1161" t="str">
        <f>VLOOKUP(TRIM(SUBSTITUTE(E1161,CHAR(160),CHAR(32))),Metadata!B$1:D$2632,3,FALSE)</f>
        <v>Lettre à Mr. d'Alembert sur les spectacles</v>
      </c>
      <c r="H1161">
        <f>VLOOKUP(TRIM(SUBSTITUTE(E1161,CHAR(160),CHAR(32))),Metadata!B$1:E$2632,4,FALSE)</f>
        <v>1758</v>
      </c>
      <c r="I1161" t="s">
        <v>448</v>
      </c>
      <c r="K1161" t="str">
        <f>VLOOKUP(TRIM(SUBSTITUTE(E1161,CHAR(160),CHAR(32))),Metadata!B$1:H$2632,7,FALSE)</f>
        <v>traite ou essai</v>
      </c>
      <c r="L1161" t="s">
        <v>4402</v>
      </c>
      <c r="N1161" t="str">
        <f>VLOOKUP(TRIM(SUBSTITUTE(E1161,CHAR(160),CHAR(32))),Metadata!B$1:J$2632,9,FALSE)</f>
        <v>prose</v>
      </c>
      <c r="O1161">
        <f>VLOOKUP(TRIM(SUBSTITUTE(E1161,CHAR(160),CHAR(32))),Metadata!B$1:K$2632,10,FALSE)</f>
        <v>47067</v>
      </c>
      <c r="P1161" s="10" t="s">
        <v>10268</v>
      </c>
      <c r="Q1161">
        <v>37</v>
      </c>
      <c r="R1161">
        <v>38</v>
      </c>
      <c r="S1161">
        <v>47</v>
      </c>
      <c r="T1161">
        <v>55</v>
      </c>
    </row>
    <row r="1162" spans="1:20" hidden="1" x14ac:dyDescent="0.25">
      <c r="A1162">
        <v>1166</v>
      </c>
      <c r="B1162" t="s">
        <v>4354</v>
      </c>
      <c r="C1162" t="s">
        <v>1333</v>
      </c>
      <c r="D1162" t="s">
        <v>47</v>
      </c>
      <c r="E1162" t="s">
        <v>8381</v>
      </c>
      <c r="F1162" t="str">
        <f>VLOOKUP(TRIM(SUBSTITUTE(E1162,CHAR(160),CHAR(32))),Metadata!B$1:C$2632,2,FALSE)</f>
        <v>Rousseau, Jean-Jacques, 1712-1778.</v>
      </c>
      <c r="G1162" t="str">
        <f>VLOOKUP(TRIM(SUBSTITUTE(E1162,CHAR(160),CHAR(32))),Metadata!B$1:D$2632,3,FALSE)</f>
        <v>La nouvelle Héloïse</v>
      </c>
      <c r="H1162">
        <f>VLOOKUP(TRIM(SUBSTITUTE(E1162,CHAR(160),CHAR(32))),Metadata!B$1:E$2632,4,FALSE)</f>
        <v>1761</v>
      </c>
      <c r="I1162" t="s">
        <v>448</v>
      </c>
      <c r="K1162" t="str">
        <f>VLOOKUP(TRIM(SUBSTITUTE(E1162,CHAR(160),CHAR(32))),Metadata!B$1:H$2632,7,FALSE)</f>
        <v>roman</v>
      </c>
      <c r="L1162" t="s">
        <v>4378</v>
      </c>
      <c r="N1162" t="str">
        <f>VLOOKUP(TRIM(SUBSTITUTE(E1162,CHAR(160),CHAR(32))),Metadata!B$1:J$2632,9,FALSE)</f>
        <v>prose</v>
      </c>
      <c r="O1162">
        <f>VLOOKUP(TRIM(SUBSTITUTE(E1162,CHAR(160),CHAR(32))),Metadata!B$1:K$2632,10,FALSE)</f>
        <v>299094</v>
      </c>
      <c r="P1162" s="4" t="s">
        <v>10269</v>
      </c>
      <c r="Q1162">
        <v>24</v>
      </c>
      <c r="R1162">
        <v>25</v>
      </c>
      <c r="S1162">
        <v>27</v>
      </c>
      <c r="T1162">
        <v>31</v>
      </c>
    </row>
    <row r="1163" spans="1:20" hidden="1" x14ac:dyDescent="0.25">
      <c r="A1163">
        <v>1167</v>
      </c>
      <c r="B1163" t="s">
        <v>4354</v>
      </c>
      <c r="C1163" t="s">
        <v>1333</v>
      </c>
      <c r="D1163" t="s">
        <v>47</v>
      </c>
      <c r="E1163" t="s">
        <v>8338</v>
      </c>
      <c r="F1163" t="str">
        <f>VLOOKUP(TRIM(SUBSTITUTE(E1163,CHAR(160),CHAR(32))),Metadata!B$1:C$2632,2,FALSE)</f>
        <v>Mirabeau, Honoré-Gabriel de Riquetti, comte de, 1749-1791.</v>
      </c>
      <c r="G1163" t="str">
        <f>VLOOKUP(TRIM(SUBSTITUTE(E1163,CHAR(160),CHAR(32))),Metadata!B$1:D$2632,3,FALSE)</f>
        <v>Lettres originales de Mirabeau: écrites du donjon de Vicennes, pendant les années 1777, 78, 79 et 80: contenant tous les détails sur sa vie privée, ses malheurs, et ses amours avec Sophie Ruffei, marquise de Monnier.</v>
      </c>
      <c r="H1163">
        <f>VLOOKUP(TRIM(SUBSTITUTE(E1163,CHAR(160),CHAR(32))),Metadata!B$1:E$2632,4,FALSE)</f>
        <v>1780</v>
      </c>
      <c r="I1163" t="s">
        <v>448</v>
      </c>
      <c r="K1163" t="str">
        <f>VLOOKUP(TRIM(SUBSTITUTE(E1163,CHAR(160),CHAR(32))),Metadata!B$1:H$2632,7,FALSE)</f>
        <v>correspondance</v>
      </c>
      <c r="L1163" t="s">
        <v>4542</v>
      </c>
      <c r="N1163" t="str">
        <f>VLOOKUP(TRIM(SUBSTITUTE(E1163,CHAR(160),CHAR(32))),Metadata!B$1:J$2632,9,FALSE)</f>
        <v>prose</v>
      </c>
      <c r="O1163">
        <f>VLOOKUP(TRIM(SUBSTITUTE(E1163,CHAR(160),CHAR(32))),Metadata!B$1:K$2632,10,FALSE)</f>
        <v>301975</v>
      </c>
      <c r="P1163" s="4" t="s">
        <v>12429</v>
      </c>
      <c r="Q1163">
        <v>147</v>
      </c>
      <c r="R1163">
        <v>148</v>
      </c>
      <c r="S1163">
        <v>150</v>
      </c>
      <c r="T1163">
        <v>154</v>
      </c>
    </row>
    <row r="1164" spans="1:20" hidden="1" x14ac:dyDescent="0.25">
      <c r="A1164">
        <v>1168</v>
      </c>
      <c r="B1164" t="s">
        <v>4354</v>
      </c>
      <c r="C1164" t="s">
        <v>1333</v>
      </c>
      <c r="D1164" t="s">
        <v>47</v>
      </c>
      <c r="E1164" t="s">
        <v>8191</v>
      </c>
      <c r="F1164" t="str">
        <f>VLOOKUP(TRIM(SUBSTITUTE(E1164,CHAR(160),CHAR(32))),Metadata!B$1:C$2632,2,FALSE)</f>
        <v>Bonnet, Charles, 1720-1793.</v>
      </c>
      <c r="G1164" t="str">
        <f>VLOOKUP(TRIM(SUBSTITUTE(E1164,CHAR(160),CHAR(32))),Metadata!B$1:D$2632,3,FALSE)</f>
        <v>Contemplation de la nature</v>
      </c>
      <c r="H1164">
        <f>VLOOKUP(TRIM(SUBSTITUTE(E1164,CHAR(160),CHAR(32))),Metadata!B$1:E$2632,4,FALSE)</f>
        <v>1764</v>
      </c>
      <c r="I1164" t="s">
        <v>448</v>
      </c>
      <c r="K1164" t="str">
        <f>VLOOKUP(TRIM(SUBSTITUTE(E1164,CHAR(160),CHAR(32))),Metadata!B$1:H$2632,7,FALSE)</f>
        <v>traite ou essai</v>
      </c>
      <c r="L1164" t="s">
        <v>4402</v>
      </c>
      <c r="N1164" t="str">
        <f>VLOOKUP(TRIM(SUBSTITUTE(E1164,CHAR(160),CHAR(32))),Metadata!B$1:J$2632,9,FALSE)</f>
        <v>prose</v>
      </c>
      <c r="O1164">
        <f>VLOOKUP(TRIM(SUBSTITUTE(E1164,CHAR(160),CHAR(32))),Metadata!B$1:K$2632,10,FALSE)</f>
        <v>139979</v>
      </c>
      <c r="P1164" s="4" t="s">
        <v>10270</v>
      </c>
      <c r="Q1164">
        <v>124</v>
      </c>
      <c r="R1164">
        <v>125</v>
      </c>
      <c r="S1164">
        <v>139</v>
      </c>
      <c r="T1164">
        <v>143</v>
      </c>
    </row>
    <row r="1165" spans="1:20" hidden="1" x14ac:dyDescent="0.25">
      <c r="A1165">
        <v>1169</v>
      </c>
      <c r="B1165" t="s">
        <v>4354</v>
      </c>
      <c r="C1165" t="s">
        <v>1333</v>
      </c>
      <c r="D1165" t="s">
        <v>47</v>
      </c>
      <c r="E1165" t="s">
        <v>8495</v>
      </c>
      <c r="F1165" t="str">
        <f>VLOOKUP(TRIM(SUBSTITUTE(E1165,CHAR(160),CHAR(32))),Metadata!B$1:C$2632,2,FALSE)</f>
        <v>Dumas, Alexandre (père), 1802-1870.</v>
      </c>
      <c r="G1165" t="str">
        <f>VLOOKUP(TRIM(SUBSTITUTE(E1165,CHAR(160),CHAR(32))),Metadata!B$1:D$2632,3,FALSE)</f>
        <v>Fils du forçat (Le)</v>
      </c>
      <c r="H1165">
        <f>VLOOKUP(TRIM(SUBSTITUTE(E1165,CHAR(160),CHAR(32))),Metadata!B$1:E$2632,4,FALSE)</f>
        <v>1865</v>
      </c>
      <c r="I1165" t="s">
        <v>450</v>
      </c>
      <c r="K1165" t="str">
        <f>VLOOKUP(TRIM(SUBSTITUTE(E1165,CHAR(160),CHAR(32))),Metadata!B$1:H$2632,7,FALSE)</f>
        <v>Narratif, Roman</v>
      </c>
      <c r="L1165" t="s">
        <v>4786</v>
      </c>
      <c r="N1165" t="str">
        <f>VLOOKUP(TRIM(SUBSTITUTE(E1165,CHAR(160),CHAR(32))),Metadata!B$1:J$2632,9,FALSE)</f>
        <v/>
      </c>
      <c r="O1165">
        <f>VLOOKUP(TRIM(SUBSTITUTE(E1165,CHAR(160),CHAR(32))),Metadata!B$1:K$2632,10,FALSE)</f>
        <v>70241</v>
      </c>
      <c r="P1165" s="8" t="s">
        <v>12430</v>
      </c>
      <c r="Q1165">
        <v>493</v>
      </c>
      <c r="R1165">
        <v>501</v>
      </c>
    </row>
    <row r="1166" spans="1:20" hidden="1" x14ac:dyDescent="0.25">
      <c r="A1166">
        <v>1170</v>
      </c>
      <c r="B1166" t="s">
        <v>4354</v>
      </c>
      <c r="C1166" t="s">
        <v>1333</v>
      </c>
      <c r="D1166" t="s">
        <v>47</v>
      </c>
      <c r="E1166" t="s">
        <v>8621</v>
      </c>
      <c r="F1166" t="str">
        <f>VLOOKUP(TRIM(SUBSTITUTE(E1166,CHAR(160),CHAR(32))),Metadata!B$1:C$2632,2,FALSE)</f>
        <v>Musset, Alfred de, 1810-1857.</v>
      </c>
      <c r="G1166" t="str">
        <f>VLOOKUP(TRIM(SUBSTITUTE(E1166,CHAR(160),CHAR(32))),Metadata!B$1:D$2632,3,FALSE)</f>
        <v>Confess. enf. du siècle</v>
      </c>
      <c r="H1166">
        <f>VLOOKUP(TRIM(SUBSTITUTE(E1166,CHAR(160),CHAR(32))),Metadata!B$1:E$2632,4,FALSE)</f>
        <v>1836</v>
      </c>
      <c r="I1166" t="s">
        <v>450</v>
      </c>
      <c r="K1166" t="str">
        <f>VLOOKUP(TRIM(SUBSTITUTE(E1166,CHAR(160),CHAR(32))),Metadata!B$1:H$2632,7,FALSE)</f>
        <v>roman</v>
      </c>
      <c r="L1166" t="s">
        <v>4378</v>
      </c>
      <c r="N1166" t="str">
        <f>VLOOKUP(TRIM(SUBSTITUTE(E1166,CHAR(160),CHAR(32))),Metadata!B$1:J$2632,9,FALSE)</f>
        <v>prose</v>
      </c>
      <c r="O1166">
        <f>VLOOKUP(TRIM(SUBSTITUTE(E1166,CHAR(160),CHAR(32))),Metadata!B$1:K$2632,10,FALSE)</f>
        <v>97044</v>
      </c>
      <c r="P1166" s="4" t="s">
        <v>10271</v>
      </c>
      <c r="Q1166">
        <v>109</v>
      </c>
      <c r="R1166">
        <v>110</v>
      </c>
      <c r="S1166">
        <v>114</v>
      </c>
      <c r="T1166">
        <v>118</v>
      </c>
    </row>
    <row r="1167" spans="1:20" hidden="1" x14ac:dyDescent="0.25">
      <c r="A1167">
        <v>1171</v>
      </c>
      <c r="B1167" t="s">
        <v>4354</v>
      </c>
      <c r="C1167" t="s">
        <v>1333</v>
      </c>
      <c r="D1167" t="s">
        <v>47</v>
      </c>
      <c r="E1167" t="s">
        <v>8579</v>
      </c>
      <c r="F1167" t="str">
        <f>VLOOKUP(TRIM(SUBSTITUTE(E1167,CHAR(160),CHAR(32))),Metadata!B$1:C$2632,2,FALSE)</f>
        <v>Jouy, Etienne de, 1764-1846.</v>
      </c>
      <c r="G1167" t="str">
        <f>VLOOKUP(TRIM(SUBSTITUTE(E1167,CHAR(160),CHAR(32))),Metadata!B$1:D$2632,3,FALSE)</f>
        <v>L'hermite de la Chaussée-d'Antin, ou, Observations sur les moeurs et les usages parisiens au commencement du XIXe siècle. 1813:</v>
      </c>
      <c r="H1167">
        <f>VLOOKUP(TRIM(SUBSTITUTE(E1167,CHAR(160),CHAR(32))),Metadata!B$1:E$2632,4,FALSE)</f>
        <v>1813</v>
      </c>
      <c r="I1167" t="s">
        <v>450</v>
      </c>
      <c r="K1167" t="str">
        <f>VLOOKUP(TRIM(SUBSTITUTE(E1167,CHAR(160),CHAR(32))),Metadata!B$1:H$2632,7,FALSE)</f>
        <v>traite ou essai</v>
      </c>
      <c r="L1167" t="s">
        <v>4402</v>
      </c>
      <c r="N1167" t="str">
        <f>VLOOKUP(TRIM(SUBSTITUTE(E1167,CHAR(160),CHAR(32))),Metadata!B$1:J$2632,9,FALSE)</f>
        <v>prose</v>
      </c>
      <c r="O1167">
        <f>VLOOKUP(TRIM(SUBSTITUTE(E1167,CHAR(160),CHAR(32))),Metadata!B$1:K$2632,10,FALSE)</f>
        <v>137489</v>
      </c>
      <c r="P1167" s="4" t="s">
        <v>12431</v>
      </c>
      <c r="Q1167">
        <v>39</v>
      </c>
      <c r="R1167">
        <v>40</v>
      </c>
      <c r="S1167">
        <v>42</v>
      </c>
      <c r="T1167">
        <v>48</v>
      </c>
    </row>
    <row r="1168" spans="1:20" hidden="1" x14ac:dyDescent="0.25">
      <c r="A1168">
        <v>1172</v>
      </c>
      <c r="B1168" t="s">
        <v>4354</v>
      </c>
      <c r="C1168" t="s">
        <v>1333</v>
      </c>
      <c r="D1168" t="s">
        <v>47</v>
      </c>
      <c r="E1168" t="s">
        <v>8498</v>
      </c>
      <c r="F1168" t="str">
        <f>VLOOKUP(TRIM(SUBSTITUTE(E1168,CHAR(160),CHAR(32))),Metadata!B$1:C$2632,2,FALSE)</f>
        <v>Dumas, Alexandre (père), 1802-1870.</v>
      </c>
      <c r="G1168" t="str">
        <f>VLOOKUP(TRIM(SUBSTITUTE(E1168,CHAR(160),CHAR(32))),Metadata!B$1:D$2632,3,FALSE)</f>
        <v>Joseph Balsamo</v>
      </c>
      <c r="H1168">
        <f>VLOOKUP(TRIM(SUBSTITUTE(E1168,CHAR(160),CHAR(32))),Metadata!B$1:E$2632,4,FALSE)</f>
        <v>1846</v>
      </c>
      <c r="I1168" t="s">
        <v>450</v>
      </c>
      <c r="K1168" t="str">
        <f>VLOOKUP(TRIM(SUBSTITUTE(E1168,CHAR(160),CHAR(32))),Metadata!B$1:H$2632,7,FALSE)</f>
        <v>Narratif, Roman</v>
      </c>
      <c r="L1168" t="s">
        <v>4786</v>
      </c>
      <c r="N1168" t="str">
        <f>VLOOKUP(TRIM(SUBSTITUTE(E1168,CHAR(160),CHAR(32))),Metadata!B$1:J$2632,9,FALSE)</f>
        <v/>
      </c>
      <c r="O1168">
        <f>VLOOKUP(TRIM(SUBSTITUTE(E1168,CHAR(160),CHAR(32))),Metadata!B$1:K$2632,10,FALSE)</f>
        <v>471547</v>
      </c>
      <c r="P1168" s="4" t="s">
        <v>12432</v>
      </c>
      <c r="Q1168">
        <v>40</v>
      </c>
      <c r="R1168">
        <v>41</v>
      </c>
      <c r="S1168">
        <v>43</v>
      </c>
      <c r="T1168">
        <v>48</v>
      </c>
    </row>
    <row r="1169" spans="1:20" hidden="1" x14ac:dyDescent="0.25">
      <c r="A1169">
        <v>1173</v>
      </c>
      <c r="B1169" t="s">
        <v>4354</v>
      </c>
      <c r="C1169" t="s">
        <v>1333</v>
      </c>
      <c r="D1169" t="s">
        <v>47</v>
      </c>
      <c r="E1169" t="s">
        <v>8480</v>
      </c>
      <c r="F1169" t="str">
        <f>VLOOKUP(TRIM(SUBSTITUTE(E1169,CHAR(160),CHAR(32))),Metadata!B$1:C$2632,2,FALSE)</f>
        <v>Destutt de Tracy, Antoine Louis Claude, comte, 1754-1836.</v>
      </c>
      <c r="G1169" t="str">
        <f>VLOOKUP(TRIM(SUBSTITUTE(E1169,CHAR(160),CHAR(32))),Metadata!B$1:D$2632,3,FALSE)</f>
        <v>Commentaire sur l'Esprit des lois de Montesquieu</v>
      </c>
      <c r="H1169">
        <f>VLOOKUP(TRIM(SUBSTITUTE(E1169,CHAR(160),CHAR(32))),Metadata!B$1:E$2632,4,FALSE)</f>
        <v>1807</v>
      </c>
      <c r="I1169" t="s">
        <v>450</v>
      </c>
      <c r="K1169" t="str">
        <f>VLOOKUP(TRIM(SUBSTITUTE(E1169,CHAR(160),CHAR(32))),Metadata!B$1:H$2632,7,FALSE)</f>
        <v>traite ou essai</v>
      </c>
      <c r="L1169" t="s">
        <v>4402</v>
      </c>
      <c r="N1169" t="str">
        <f>VLOOKUP(TRIM(SUBSTITUTE(E1169,CHAR(160),CHAR(32))),Metadata!B$1:J$2632,9,FALSE)</f>
        <v>prose</v>
      </c>
      <c r="O1169">
        <f>VLOOKUP(TRIM(SUBSTITUTE(E1169,CHAR(160),CHAR(32))),Metadata!B$1:K$2632,10,FALSE)</f>
        <v>83222</v>
      </c>
      <c r="P1169" s="4" t="s">
        <v>12433</v>
      </c>
      <c r="Q1169">
        <v>199</v>
      </c>
      <c r="R1169">
        <v>200</v>
      </c>
      <c r="S1169">
        <v>204</v>
      </c>
      <c r="T1169">
        <v>208</v>
      </c>
    </row>
    <row r="1170" spans="1:20" hidden="1" x14ac:dyDescent="0.25">
      <c r="A1170">
        <v>1174</v>
      </c>
      <c r="B1170" t="s">
        <v>4354</v>
      </c>
      <c r="C1170" t="s">
        <v>1333</v>
      </c>
      <c r="D1170" t="s">
        <v>47</v>
      </c>
      <c r="E1170" t="s">
        <v>8648</v>
      </c>
      <c r="F1170" t="str">
        <f>VLOOKUP(TRIM(SUBSTITUTE(E1170,CHAR(160),CHAR(32))),Metadata!B$1:C$2632,2,FALSE)</f>
        <v>Reybaud, Louis, 1799-1879.</v>
      </c>
      <c r="G1170" t="str">
        <f>VLOOKUP(TRIM(SUBSTITUTE(E1170,CHAR(160),CHAR(32))),Metadata!B$1:D$2632,3,FALSE)</f>
        <v>Jérôme Paturot à la recherche d'une position sociale</v>
      </c>
      <c r="H1170">
        <f>VLOOKUP(TRIM(SUBSTITUTE(E1170,CHAR(160),CHAR(32))),Metadata!B$1:E$2632,4,FALSE)</f>
        <v>1842</v>
      </c>
      <c r="I1170" t="s">
        <v>450</v>
      </c>
      <c r="K1170" t="str">
        <f>VLOOKUP(TRIM(SUBSTITUTE(E1170,CHAR(160),CHAR(32))),Metadata!B$1:H$2632,7,FALSE)</f>
        <v>roman</v>
      </c>
      <c r="L1170" t="s">
        <v>4378</v>
      </c>
      <c r="N1170" t="str">
        <f>VLOOKUP(TRIM(SUBSTITUTE(E1170,CHAR(160),CHAR(32))),Metadata!B$1:J$2632,9,FALSE)</f>
        <v>prose</v>
      </c>
      <c r="O1170">
        <f>VLOOKUP(TRIM(SUBSTITUTE(E1170,CHAR(160),CHAR(32))),Metadata!B$1:K$2632,10,FALSE)</f>
        <v>143726</v>
      </c>
      <c r="P1170" s="4" t="s">
        <v>10272</v>
      </c>
      <c r="Q1170">
        <v>71</v>
      </c>
      <c r="R1170">
        <v>72</v>
      </c>
      <c r="S1170">
        <v>74</v>
      </c>
      <c r="T1170">
        <v>80</v>
      </c>
    </row>
    <row r="1171" spans="1:20" hidden="1" x14ac:dyDescent="0.25">
      <c r="A1171">
        <v>1175</v>
      </c>
      <c r="B1171" t="s">
        <v>4354</v>
      </c>
      <c r="C1171" t="s">
        <v>1333</v>
      </c>
      <c r="D1171" t="s">
        <v>47</v>
      </c>
      <c r="E1171" t="s">
        <v>8426</v>
      </c>
      <c r="F1171" t="str">
        <f>VLOOKUP(TRIM(SUBSTITUTE(E1171,CHAR(160),CHAR(32))),Metadata!B$1:C$2632,2,FALSE)</f>
        <v>About, Edmond, 1828-1885.</v>
      </c>
      <c r="G1171" t="str">
        <f>VLOOKUP(TRIM(SUBSTITUTE(E1171,CHAR(160),CHAR(32))),Metadata!B$1:D$2632,3,FALSE)</f>
        <v>La Grèce contemporaine</v>
      </c>
      <c r="H1171">
        <f>VLOOKUP(TRIM(SUBSTITUTE(E1171,CHAR(160),CHAR(32))),Metadata!B$1:E$2632,4,FALSE)</f>
        <v>1854</v>
      </c>
      <c r="I1171" t="s">
        <v>450</v>
      </c>
      <c r="K1171" t="str">
        <f>VLOOKUP(TRIM(SUBSTITUTE(E1171,CHAR(160),CHAR(32))),Metadata!B$1:H$2632,7,FALSE)</f>
        <v>recit de voyage</v>
      </c>
      <c r="L1171" t="s">
        <v>4870</v>
      </c>
      <c r="N1171" t="str">
        <f>VLOOKUP(TRIM(SUBSTITUTE(E1171,CHAR(160),CHAR(32))),Metadata!B$1:J$2632,9,FALSE)</f>
        <v>prose</v>
      </c>
      <c r="O1171">
        <f>VLOOKUP(TRIM(SUBSTITUTE(E1171,CHAR(160),CHAR(32))),Metadata!B$1:K$2632,10,FALSE)</f>
        <v>101524</v>
      </c>
      <c r="P1171" s="4" t="s">
        <v>10273</v>
      </c>
      <c r="Q1171">
        <v>53</v>
      </c>
      <c r="R1171">
        <v>54</v>
      </c>
      <c r="S1171">
        <v>56</v>
      </c>
      <c r="T1171">
        <v>61</v>
      </c>
    </row>
    <row r="1172" spans="1:20" hidden="1" x14ac:dyDescent="0.25">
      <c r="A1172">
        <v>1176</v>
      </c>
      <c r="B1172" t="s">
        <v>4354</v>
      </c>
      <c r="C1172" t="s">
        <v>1333</v>
      </c>
      <c r="D1172" t="s">
        <v>47</v>
      </c>
      <c r="E1172" t="s">
        <v>8439</v>
      </c>
      <c r="F1172" t="str">
        <f>VLOOKUP(TRIM(SUBSTITUTE(E1172,CHAR(160),CHAR(32))),Metadata!B$1:C$2632,2,FALSE)</f>
        <v>Baudry de Lozieres, Louis Narcisse, 1761-1841.</v>
      </c>
      <c r="G1172" t="str">
        <f>VLOOKUP(TRIM(SUBSTITUTE(E1172,CHAR(160),CHAR(32))),Metadata!B$1:D$2632,3,FALSE)</f>
        <v>Voyage à la Louisiane</v>
      </c>
      <c r="H1172">
        <f>VLOOKUP(TRIM(SUBSTITUTE(E1172,CHAR(160),CHAR(32))),Metadata!B$1:E$2632,4,FALSE)</f>
        <v>1802</v>
      </c>
      <c r="I1172" t="s">
        <v>450</v>
      </c>
      <c r="K1172" t="str">
        <f>VLOOKUP(TRIM(SUBSTITUTE(E1172,CHAR(160),CHAR(32))),Metadata!B$1:H$2632,7,FALSE)</f>
        <v>recit de voyage</v>
      </c>
      <c r="L1172" t="s">
        <v>4870</v>
      </c>
      <c r="N1172" t="str">
        <f>VLOOKUP(TRIM(SUBSTITUTE(E1172,CHAR(160),CHAR(32))),Metadata!B$1:J$2632,9,FALSE)</f>
        <v>prose</v>
      </c>
      <c r="O1172">
        <f>VLOOKUP(TRIM(SUBSTITUTE(E1172,CHAR(160),CHAR(32))),Metadata!B$1:K$2632,10,FALSE)</f>
        <v>66048</v>
      </c>
      <c r="P1172" s="4" t="s">
        <v>10274</v>
      </c>
      <c r="Q1172">
        <v>156</v>
      </c>
      <c r="R1172">
        <v>157</v>
      </c>
      <c r="S1172">
        <v>159</v>
      </c>
      <c r="T1172">
        <v>167</v>
      </c>
    </row>
    <row r="1173" spans="1:20" hidden="1" x14ac:dyDescent="0.25">
      <c r="A1173">
        <v>1177</v>
      </c>
      <c r="B1173" t="s">
        <v>4354</v>
      </c>
      <c r="C1173" t="s">
        <v>1333</v>
      </c>
      <c r="D1173" t="s">
        <v>47</v>
      </c>
      <c r="E1173" t="s">
        <v>8525</v>
      </c>
      <c r="F1173" t="str">
        <f>VLOOKUP(TRIM(SUBSTITUTE(E1173,CHAR(160),CHAR(32))),Metadata!B$1:C$2632,2,FALSE)</f>
        <v>Flaubert, Gustave, 1821-1880.</v>
      </c>
      <c r="G1173" t="str">
        <f>VLOOKUP(TRIM(SUBSTITUTE(E1173,CHAR(160),CHAR(32))),Metadata!B$1:D$2632,3,FALSE)</f>
        <v>Correspondance, 1853</v>
      </c>
      <c r="H1173">
        <f>VLOOKUP(TRIM(SUBSTITUTE(E1173,CHAR(160),CHAR(32))),Metadata!B$1:E$2632,4,FALSE)</f>
        <v>1853</v>
      </c>
      <c r="I1173" t="s">
        <v>450</v>
      </c>
      <c r="K1173" t="str">
        <f>VLOOKUP(TRIM(SUBSTITUTE(E1173,CHAR(160),CHAR(32))),Metadata!B$1:H$2632,7,FALSE)</f>
        <v>correspondance</v>
      </c>
      <c r="L1173" t="s">
        <v>4542</v>
      </c>
      <c r="N1173" t="str">
        <f>VLOOKUP(TRIM(SUBSTITUTE(E1173,CHAR(160),CHAR(32))),Metadata!B$1:J$2632,9,FALSE)</f>
        <v>prose</v>
      </c>
      <c r="O1173">
        <f>VLOOKUP(TRIM(SUBSTITUTE(E1173,CHAR(160),CHAR(32))),Metadata!B$1:K$2632,10,FALSE)</f>
        <v>95714</v>
      </c>
      <c r="P1173" s="4" t="s">
        <v>12434</v>
      </c>
      <c r="Q1173">
        <v>32</v>
      </c>
      <c r="R1173">
        <v>33</v>
      </c>
      <c r="S1173">
        <v>35</v>
      </c>
      <c r="T1173">
        <v>39</v>
      </c>
    </row>
    <row r="1174" spans="1:20" hidden="1" x14ac:dyDescent="0.25">
      <c r="A1174">
        <v>1178</v>
      </c>
      <c r="B1174" t="s">
        <v>4354</v>
      </c>
      <c r="C1174" t="s">
        <v>1333</v>
      </c>
      <c r="D1174" t="s">
        <v>47</v>
      </c>
      <c r="E1174" t="s">
        <v>8109</v>
      </c>
      <c r="F1174" t="str">
        <f>VLOOKUP(TRIM(SUBSTITUTE(E1174,CHAR(160),CHAR(32))),Metadata!B$1:C$2632,2,FALSE)</f>
        <v>Montchrestien, Antoine de, ca. 1575-1621.</v>
      </c>
      <c r="G1174" t="str">
        <f>VLOOKUP(TRIM(SUBSTITUTE(E1174,CHAR(160),CHAR(32))),Metadata!B$1:D$2632,3,FALSE)</f>
        <v>Traicté de l'Oeconomie politique: dedié en 1615 au roy et à la reyne mere du roy</v>
      </c>
      <c r="H1174">
        <f>VLOOKUP(TRIM(SUBSTITUTE(E1174,CHAR(160),CHAR(32))),Metadata!B$1:E$2632,4,FALSE)</f>
        <v>1615</v>
      </c>
      <c r="I1174" t="s">
        <v>450</v>
      </c>
      <c r="K1174" t="str">
        <f>VLOOKUP(TRIM(SUBSTITUTE(E1174,CHAR(160),CHAR(32))),Metadata!B$1:H$2632,7,FALSE)</f>
        <v>traite ou essai</v>
      </c>
      <c r="L1174" t="s">
        <v>4402</v>
      </c>
      <c r="N1174" t="str">
        <f>VLOOKUP(TRIM(SUBSTITUTE(E1174,CHAR(160),CHAR(32))),Metadata!B$1:J$2632,9,FALSE)</f>
        <v>prose</v>
      </c>
      <c r="O1174">
        <f>VLOOKUP(TRIM(SUBSTITUTE(E1174,CHAR(160),CHAR(32))),Metadata!B$1:K$2632,10,FALSE)</f>
        <v>92941</v>
      </c>
      <c r="P1174" s="4" t="s">
        <v>10275</v>
      </c>
      <c r="Q1174">
        <v>109</v>
      </c>
      <c r="R1174">
        <v>110</v>
      </c>
      <c r="S1174">
        <v>112</v>
      </c>
      <c r="T1174">
        <v>116</v>
      </c>
    </row>
    <row r="1175" spans="1:20" hidden="1" x14ac:dyDescent="0.25">
      <c r="A1175">
        <v>1179</v>
      </c>
      <c r="B1175" t="s">
        <v>4354</v>
      </c>
      <c r="C1175" t="s">
        <v>1333</v>
      </c>
      <c r="D1175" t="s">
        <v>47</v>
      </c>
      <c r="E1175" t="s">
        <v>8594</v>
      </c>
      <c r="F1175" t="str">
        <f>VLOOKUP(TRIM(SUBSTITUTE(E1175,CHAR(160),CHAR(32))),Metadata!B$1:C$2632,2,FALSE)</f>
        <v>Las Cases, Emmanuel-Auguste-Dieudonné, comte de, 1766-1842.</v>
      </c>
      <c r="G1175" t="str">
        <f>VLOOKUP(TRIM(SUBSTITUTE(E1175,CHAR(160),CHAR(32))),Metadata!B$1:D$2632,3,FALSE)</f>
        <v>Le mémorial de Sainte-Hélène.</v>
      </c>
      <c r="H1175">
        <f>VLOOKUP(TRIM(SUBSTITUTE(E1175,CHAR(160),CHAR(32))),Metadata!B$1:E$2632,4,FALSE)</f>
        <v>1823</v>
      </c>
      <c r="I1175" t="s">
        <v>450</v>
      </c>
      <c r="K1175" t="str">
        <f>VLOOKUP(TRIM(SUBSTITUTE(E1175,CHAR(160),CHAR(32))),Metadata!B$1:H$2632,7,FALSE)</f>
        <v>memoires</v>
      </c>
      <c r="L1175" t="s">
        <v>4481</v>
      </c>
      <c r="N1175" t="str">
        <f>VLOOKUP(TRIM(SUBSTITUTE(E1175,CHAR(160),CHAR(32))),Metadata!B$1:J$2632,9,FALSE)</f>
        <v>prose</v>
      </c>
      <c r="O1175">
        <f>VLOOKUP(TRIM(SUBSTITUTE(E1175,CHAR(160),CHAR(32))),Metadata!B$1:K$2632,10,FALSE)</f>
        <v>643639</v>
      </c>
      <c r="P1175" s="4" t="s">
        <v>12435</v>
      </c>
      <c r="Q1175">
        <v>13</v>
      </c>
      <c r="R1175">
        <v>14</v>
      </c>
      <c r="S1175">
        <v>16</v>
      </c>
      <c r="T1175">
        <v>22</v>
      </c>
    </row>
    <row r="1176" spans="1:20" hidden="1" x14ac:dyDescent="0.25">
      <c r="A1176">
        <v>1180</v>
      </c>
      <c r="B1176" t="s">
        <v>4354</v>
      </c>
      <c r="C1176" t="s">
        <v>1333</v>
      </c>
      <c r="D1176" t="s">
        <v>47</v>
      </c>
      <c r="E1176" t="s">
        <v>7894</v>
      </c>
      <c r="F1176" t="str">
        <f>VLOOKUP(TRIM(SUBSTITUTE(E1176,CHAR(160),CHAR(32))),Metadata!B$1:C$2632,2,FALSE)</f>
        <v>Michelet, Jules, 1798-1874.</v>
      </c>
      <c r="G1176" t="str">
        <f>VLOOKUP(TRIM(SUBSTITUTE(E1176,CHAR(160),CHAR(32))),Metadata!B$1:D$2632,3,FALSE)</f>
        <v>Histoire de France</v>
      </c>
      <c r="H1176">
        <f>VLOOKUP(TRIM(SUBSTITUTE(E1176,CHAR(160),CHAR(32))),Metadata!B$1:E$2632,4,FALSE)</f>
        <v>1893</v>
      </c>
      <c r="I1176" t="s">
        <v>450</v>
      </c>
      <c r="K1176" t="str">
        <f>VLOOKUP(TRIM(SUBSTITUTE(E1176,CHAR(160),CHAR(32))),Metadata!B$1:H$2632,7,FALSE)</f>
        <v>traite</v>
      </c>
      <c r="L1176" t="s">
        <v>4417</v>
      </c>
      <c r="N1176" t="str">
        <f>VLOOKUP(TRIM(SUBSTITUTE(E1176,CHAR(160),CHAR(32))),Metadata!B$1:J$2632,9,FALSE)</f>
        <v/>
      </c>
      <c r="O1176">
        <f>VLOOKUP(TRIM(SUBSTITUTE(E1176,CHAR(160),CHAR(32))),Metadata!B$1:K$2632,10,FALSE)</f>
        <v>119715</v>
      </c>
      <c r="P1176" s="4" t="s">
        <v>12436</v>
      </c>
      <c r="Q1176">
        <v>131</v>
      </c>
      <c r="R1176">
        <v>132</v>
      </c>
      <c r="S1176">
        <v>134</v>
      </c>
      <c r="T1176">
        <v>138</v>
      </c>
    </row>
    <row r="1177" spans="1:20" hidden="1" x14ac:dyDescent="0.25">
      <c r="A1177">
        <v>1181</v>
      </c>
      <c r="B1177" t="s">
        <v>4354</v>
      </c>
      <c r="C1177" t="s">
        <v>1333</v>
      </c>
      <c r="D1177" t="s">
        <v>47</v>
      </c>
      <c r="E1177" t="s">
        <v>8478</v>
      </c>
      <c r="F1177" t="str">
        <f>VLOOKUP(TRIM(SUBSTITUTE(E1177,CHAR(160),CHAR(32))),Metadata!B$1:C$2632,2,FALSE)</f>
        <v>Delécluze, E. J. (Etienne Jean), 1781-1863.</v>
      </c>
      <c r="G1177" t="str">
        <f>VLOOKUP(TRIM(SUBSTITUTE(E1177,CHAR(160),CHAR(32))),Metadata!B$1:D$2632,3,FALSE)</f>
        <v>Journal</v>
      </c>
      <c r="H1177">
        <f>VLOOKUP(TRIM(SUBSTITUTE(E1177,CHAR(160),CHAR(32))),Metadata!B$1:E$2632,4,FALSE)</f>
        <v>1828</v>
      </c>
      <c r="I1177" t="s">
        <v>450</v>
      </c>
      <c r="K1177" t="str">
        <f>VLOOKUP(TRIM(SUBSTITUTE(E1177,CHAR(160),CHAR(32))),Metadata!B$1:H$2632,7,FALSE)</f>
        <v>memoires</v>
      </c>
      <c r="L1177" t="s">
        <v>4481</v>
      </c>
      <c r="N1177" t="str">
        <f>VLOOKUP(TRIM(SUBSTITUTE(E1177,CHAR(160),CHAR(32))),Metadata!B$1:J$2632,9,FALSE)</f>
        <v>prose</v>
      </c>
      <c r="O1177">
        <f>VLOOKUP(TRIM(SUBSTITUTE(E1177,CHAR(160),CHAR(32))),Metadata!B$1:K$2632,10,FALSE)</f>
        <v>171446</v>
      </c>
      <c r="P1177" s="4" t="s">
        <v>10276</v>
      </c>
      <c r="Q1177">
        <v>55</v>
      </c>
      <c r="R1177">
        <v>56</v>
      </c>
      <c r="S1177">
        <v>58</v>
      </c>
      <c r="T1177">
        <v>62</v>
      </c>
    </row>
    <row r="1178" spans="1:20" hidden="1" x14ac:dyDescent="0.25">
      <c r="A1178">
        <v>1182</v>
      </c>
      <c r="B1178" t="s">
        <v>4354</v>
      </c>
      <c r="C1178" t="s">
        <v>1333</v>
      </c>
      <c r="D1178" t="s">
        <v>47</v>
      </c>
      <c r="E1178" t="s">
        <v>8109</v>
      </c>
      <c r="F1178" t="str">
        <f>VLOOKUP(TRIM(SUBSTITUTE(E1178,CHAR(160),CHAR(32))),Metadata!B$1:C$2632,2,FALSE)</f>
        <v>Montchrestien, Antoine de, ca. 1575-1621.</v>
      </c>
      <c r="G1178" t="str">
        <f>VLOOKUP(TRIM(SUBSTITUTE(E1178,CHAR(160),CHAR(32))),Metadata!B$1:D$2632,3,FALSE)</f>
        <v>Traicté de l'Oeconomie politique: dedié en 1615 au roy et à la reyne mere du roy</v>
      </c>
      <c r="H1178">
        <f>VLOOKUP(TRIM(SUBSTITUTE(E1178,CHAR(160),CHAR(32))),Metadata!B$1:E$2632,4,FALSE)</f>
        <v>1615</v>
      </c>
      <c r="I1178" t="s">
        <v>450</v>
      </c>
      <c r="K1178" t="str">
        <f>VLOOKUP(TRIM(SUBSTITUTE(E1178,CHAR(160),CHAR(32))),Metadata!B$1:H$2632,7,FALSE)</f>
        <v>traite ou essai</v>
      </c>
      <c r="L1178" t="s">
        <v>4402</v>
      </c>
      <c r="N1178" t="str">
        <f>VLOOKUP(TRIM(SUBSTITUTE(E1178,CHAR(160),CHAR(32))),Metadata!B$1:J$2632,9,FALSE)</f>
        <v>prose</v>
      </c>
      <c r="O1178">
        <f>VLOOKUP(TRIM(SUBSTITUTE(E1178,CHAR(160),CHAR(32))),Metadata!B$1:K$2632,10,FALSE)</f>
        <v>92941</v>
      </c>
      <c r="P1178" s="4" t="s">
        <v>12437</v>
      </c>
      <c r="Q1178">
        <v>159</v>
      </c>
      <c r="R1178">
        <v>160</v>
      </c>
      <c r="S1178">
        <v>162</v>
      </c>
      <c r="T1178">
        <v>166</v>
      </c>
    </row>
    <row r="1179" spans="1:20" hidden="1" x14ac:dyDescent="0.25">
      <c r="A1179">
        <v>1183</v>
      </c>
      <c r="B1179" t="s">
        <v>4354</v>
      </c>
      <c r="C1179" t="s">
        <v>1333</v>
      </c>
      <c r="D1179" t="s">
        <v>47</v>
      </c>
      <c r="E1179" t="s">
        <v>8471</v>
      </c>
      <c r="F1179" t="str">
        <f>VLOOKUP(TRIM(SUBSTITUTE(E1179,CHAR(160),CHAR(32))),Metadata!B$1:C$2632,2,FALSE)</f>
        <v>Courier, Paul-Louis, 1772-1825.</v>
      </c>
      <c r="G1179" t="str">
        <f>VLOOKUP(TRIM(SUBSTITUTE(E1179,CHAR(160),CHAR(32))),Metadata!B$1:D$2632,3,FALSE)</f>
        <v>Pamphlets politiques</v>
      </c>
      <c r="H1179">
        <f>VLOOKUP(TRIM(SUBSTITUTE(E1179,CHAR(160),CHAR(32))),Metadata!B$1:E$2632,4,FALSE)</f>
        <v>1824</v>
      </c>
      <c r="I1179" t="s">
        <v>450</v>
      </c>
      <c r="K1179" t="str">
        <f>VLOOKUP(TRIM(SUBSTITUTE(E1179,CHAR(160),CHAR(32))),Metadata!B$1:H$2632,7,FALSE)</f>
        <v>pamphlet</v>
      </c>
      <c r="L1179" t="s">
        <v>4534</v>
      </c>
      <c r="N1179" t="str">
        <f>VLOOKUP(TRIM(SUBSTITUTE(E1179,CHAR(160),CHAR(32))),Metadata!B$1:J$2632,9,FALSE)</f>
        <v>prose</v>
      </c>
      <c r="O1179">
        <f>VLOOKUP(TRIM(SUBSTITUTE(E1179,CHAR(160),CHAR(32))),Metadata!B$1:K$2632,10,FALSE)</f>
        <v>89776</v>
      </c>
      <c r="P1179" s="4" t="s">
        <v>10277</v>
      </c>
      <c r="Q1179">
        <v>109</v>
      </c>
      <c r="R1179">
        <v>110</v>
      </c>
      <c r="S1179">
        <v>112</v>
      </c>
      <c r="T1179">
        <v>116</v>
      </c>
    </row>
    <row r="1180" spans="1:20" hidden="1" x14ac:dyDescent="0.25">
      <c r="A1180">
        <v>1184</v>
      </c>
      <c r="B1180" t="s">
        <v>4354</v>
      </c>
      <c r="C1180" t="s">
        <v>1333</v>
      </c>
      <c r="D1180" t="s">
        <v>47</v>
      </c>
      <c r="E1180" t="s">
        <v>6710</v>
      </c>
      <c r="F1180" t="str">
        <f>VLOOKUP(TRIM(SUBSTITUTE(E1180,CHAR(160),CHAR(32))),Metadata!B$1:C$2632,2,FALSE)</f>
        <v>Taine, Hippolyte, 1828-1893.</v>
      </c>
      <c r="G1180" t="str">
        <f>VLOOKUP(TRIM(SUBSTITUTE(E1180,CHAR(160),CHAR(32))),Metadata!B$1:D$2632,3,FALSE)</f>
        <v>Les origines de la France contemporaine. Le régime moderne</v>
      </c>
      <c r="H1180">
        <f>VLOOKUP(TRIM(SUBSTITUTE(E1180,CHAR(160),CHAR(32))),Metadata!B$1:E$2632,4,FALSE)</f>
        <v>1890</v>
      </c>
      <c r="I1180" t="s">
        <v>450</v>
      </c>
      <c r="K1180" t="str">
        <f>VLOOKUP(TRIM(SUBSTITUTE(E1180,CHAR(160),CHAR(32))),Metadata!B$1:H$2632,7,FALSE)</f>
        <v>traite</v>
      </c>
      <c r="L1180" t="s">
        <v>4417</v>
      </c>
      <c r="N1180" t="str">
        <f>VLOOKUP(TRIM(SUBSTITUTE(E1180,CHAR(160),CHAR(32))),Metadata!B$1:J$2632,9,FALSE)</f>
        <v/>
      </c>
      <c r="O1180">
        <f>VLOOKUP(TRIM(SUBSTITUTE(E1180,CHAR(160),CHAR(32))),Metadata!B$1:K$2632,10,FALSE)</f>
        <v>266441</v>
      </c>
      <c r="P1180" s="4" t="s">
        <v>10278</v>
      </c>
      <c r="Q1180">
        <v>99</v>
      </c>
      <c r="R1180">
        <v>100</v>
      </c>
      <c r="S1180">
        <v>102</v>
      </c>
      <c r="T1180">
        <v>106</v>
      </c>
    </row>
    <row r="1181" spans="1:20" hidden="1" x14ac:dyDescent="0.25">
      <c r="A1181">
        <v>1185</v>
      </c>
      <c r="B1181" t="s">
        <v>4354</v>
      </c>
      <c r="C1181" t="s">
        <v>1333</v>
      </c>
      <c r="D1181" t="s">
        <v>47</v>
      </c>
      <c r="E1181" t="s">
        <v>8498</v>
      </c>
      <c r="F1181" t="str">
        <f>VLOOKUP(TRIM(SUBSTITUTE(E1181,CHAR(160),CHAR(32))),Metadata!B$1:C$2632,2,FALSE)</f>
        <v>Dumas, Alexandre (père), 1802-1870.</v>
      </c>
      <c r="G1181" t="str">
        <f>VLOOKUP(TRIM(SUBSTITUTE(E1181,CHAR(160),CHAR(32))),Metadata!B$1:D$2632,3,FALSE)</f>
        <v>Joseph Balsamo</v>
      </c>
      <c r="H1181">
        <f>VLOOKUP(TRIM(SUBSTITUTE(E1181,CHAR(160),CHAR(32))),Metadata!B$1:E$2632,4,FALSE)</f>
        <v>1846</v>
      </c>
      <c r="I1181" t="s">
        <v>450</v>
      </c>
      <c r="K1181" t="str">
        <f>VLOOKUP(TRIM(SUBSTITUTE(E1181,CHAR(160),CHAR(32))),Metadata!B$1:H$2632,7,FALSE)</f>
        <v>Narratif, Roman</v>
      </c>
      <c r="L1181" t="s">
        <v>4786</v>
      </c>
      <c r="N1181" t="str">
        <f>VLOOKUP(TRIM(SUBSTITUTE(E1181,CHAR(160),CHAR(32))),Metadata!B$1:J$2632,9,FALSE)</f>
        <v/>
      </c>
      <c r="O1181">
        <f>VLOOKUP(TRIM(SUBSTITUTE(E1181,CHAR(160),CHAR(32))),Metadata!B$1:K$2632,10,FALSE)</f>
        <v>471547</v>
      </c>
      <c r="P1181" s="4" t="s">
        <v>9169</v>
      </c>
      <c r="Q1181">
        <v>26</v>
      </c>
      <c r="R1181">
        <v>27</v>
      </c>
      <c r="S1181">
        <v>29</v>
      </c>
      <c r="T1181">
        <v>33</v>
      </c>
    </row>
    <row r="1182" spans="1:20" hidden="1" x14ac:dyDescent="0.25">
      <c r="A1182">
        <v>1186</v>
      </c>
      <c r="B1182" t="s">
        <v>4354</v>
      </c>
      <c r="C1182" t="s">
        <v>1333</v>
      </c>
      <c r="D1182" t="s">
        <v>47</v>
      </c>
      <c r="E1182" t="s">
        <v>8678</v>
      </c>
      <c r="F1182" t="str">
        <f>VLOOKUP(TRIM(SUBSTITUTE(E1182,CHAR(160),CHAR(32))),Metadata!B$1:C$2632,2,FALSE)</f>
        <v>Stendhal, 1783-1842.</v>
      </c>
      <c r="G1182" t="str">
        <f>VLOOKUP(TRIM(SUBSTITUTE(E1182,CHAR(160),CHAR(32))),Metadata!B$1:D$2632,3,FALSE)</f>
        <v>Le rouge et le noir</v>
      </c>
      <c r="H1182">
        <f>VLOOKUP(TRIM(SUBSTITUTE(E1182,CHAR(160),CHAR(32))),Metadata!B$1:E$2632,4,FALSE)</f>
        <v>1830</v>
      </c>
      <c r="I1182" t="s">
        <v>450</v>
      </c>
      <c r="K1182" t="str">
        <f>VLOOKUP(TRIM(SUBSTITUTE(E1182,CHAR(160),CHAR(32))),Metadata!B$1:H$2632,7,FALSE)</f>
        <v>roman</v>
      </c>
      <c r="L1182" t="s">
        <v>4378</v>
      </c>
      <c r="N1182" t="str">
        <f>VLOOKUP(TRIM(SUBSTITUTE(E1182,CHAR(160),CHAR(32))),Metadata!B$1:J$2632,9,FALSE)</f>
        <v>prose</v>
      </c>
      <c r="O1182">
        <f>VLOOKUP(TRIM(SUBSTITUTE(E1182,CHAR(160),CHAR(32))),Metadata!B$1:K$2632,10,FALSE)</f>
        <v>182715</v>
      </c>
      <c r="P1182" s="4" t="s">
        <v>10279</v>
      </c>
      <c r="Q1182">
        <v>27</v>
      </c>
      <c r="R1182">
        <v>28</v>
      </c>
      <c r="S1182">
        <v>37</v>
      </c>
      <c r="T1182">
        <v>42</v>
      </c>
    </row>
    <row r="1183" spans="1:20" hidden="1" x14ac:dyDescent="0.25">
      <c r="A1183">
        <v>1187</v>
      </c>
      <c r="B1183" t="s">
        <v>4354</v>
      </c>
      <c r="C1183" t="s">
        <v>1333</v>
      </c>
      <c r="D1183" t="s">
        <v>47</v>
      </c>
      <c r="E1183" t="s">
        <v>8426</v>
      </c>
      <c r="F1183" t="str">
        <f>VLOOKUP(TRIM(SUBSTITUTE(E1183,CHAR(160),CHAR(32))),Metadata!B$1:C$2632,2,FALSE)</f>
        <v>About, Edmond, 1828-1885.</v>
      </c>
      <c r="G1183" t="str">
        <f>VLOOKUP(TRIM(SUBSTITUTE(E1183,CHAR(160),CHAR(32))),Metadata!B$1:D$2632,3,FALSE)</f>
        <v>La Grèce contemporaine</v>
      </c>
      <c r="H1183">
        <f>VLOOKUP(TRIM(SUBSTITUTE(E1183,CHAR(160),CHAR(32))),Metadata!B$1:E$2632,4,FALSE)</f>
        <v>1854</v>
      </c>
      <c r="I1183" t="s">
        <v>450</v>
      </c>
      <c r="K1183" t="str">
        <f>VLOOKUP(TRIM(SUBSTITUTE(E1183,CHAR(160),CHAR(32))),Metadata!B$1:H$2632,7,FALSE)</f>
        <v>recit de voyage</v>
      </c>
      <c r="L1183" t="s">
        <v>4870</v>
      </c>
      <c r="N1183" t="str">
        <f>VLOOKUP(TRIM(SUBSTITUTE(E1183,CHAR(160),CHAR(32))),Metadata!B$1:J$2632,9,FALSE)</f>
        <v>prose</v>
      </c>
      <c r="O1183">
        <f>VLOOKUP(TRIM(SUBSTITUTE(E1183,CHAR(160),CHAR(32))),Metadata!B$1:K$2632,10,FALSE)</f>
        <v>101524</v>
      </c>
      <c r="P1183" s="4" t="s">
        <v>12438</v>
      </c>
      <c r="Q1183">
        <v>103</v>
      </c>
      <c r="R1183">
        <v>104</v>
      </c>
      <c r="S1183">
        <v>106</v>
      </c>
      <c r="T1183">
        <v>110</v>
      </c>
    </row>
    <row r="1184" spans="1:20" hidden="1" x14ac:dyDescent="0.25">
      <c r="A1184">
        <v>1188</v>
      </c>
      <c r="B1184" t="s">
        <v>4354</v>
      </c>
      <c r="C1184" t="s">
        <v>1333</v>
      </c>
      <c r="D1184" t="s">
        <v>47</v>
      </c>
      <c r="E1184" t="s">
        <v>8527</v>
      </c>
      <c r="F1184" t="str">
        <f>VLOOKUP(TRIM(SUBSTITUTE(E1184,CHAR(160),CHAR(32))),Metadata!B$1:C$2632,2,FALSE)</f>
        <v>Flaubert, Gustave, 1821-1880.</v>
      </c>
      <c r="G1184" t="str">
        <f>VLOOKUP(TRIM(SUBSTITUTE(E1184,CHAR(160),CHAR(32))),Metadata!B$1:D$2632,3,FALSE)</f>
        <v>Correspondance, 1865</v>
      </c>
      <c r="H1184">
        <f>VLOOKUP(TRIM(SUBSTITUTE(E1184,CHAR(160),CHAR(32))),Metadata!B$1:E$2632,4,FALSE)</f>
        <v>1865</v>
      </c>
      <c r="I1184" t="s">
        <v>450</v>
      </c>
      <c r="K1184" t="str">
        <f>VLOOKUP(TRIM(SUBSTITUTE(E1184,CHAR(160),CHAR(32))),Metadata!B$1:H$2632,7,FALSE)</f>
        <v>correspondance</v>
      </c>
      <c r="L1184" t="s">
        <v>4542</v>
      </c>
      <c r="N1184" t="str">
        <f>VLOOKUP(TRIM(SUBSTITUTE(E1184,CHAR(160),CHAR(32))),Metadata!B$1:J$2632,9,FALSE)</f>
        <v>prose</v>
      </c>
      <c r="O1184">
        <f>VLOOKUP(TRIM(SUBSTITUTE(E1184,CHAR(160),CHAR(32))),Metadata!B$1:K$2632,10,FALSE)</f>
        <v>79671</v>
      </c>
      <c r="P1184" s="4" t="s">
        <v>10280</v>
      </c>
      <c r="Q1184">
        <v>149</v>
      </c>
      <c r="R1184">
        <v>150</v>
      </c>
      <c r="S1184">
        <v>154</v>
      </c>
      <c r="T1184">
        <v>158</v>
      </c>
    </row>
    <row r="1185" spans="1:20" hidden="1" x14ac:dyDescent="0.25">
      <c r="A1185">
        <v>1189</v>
      </c>
      <c r="B1185" t="s">
        <v>4354</v>
      </c>
      <c r="C1185" t="s">
        <v>1333</v>
      </c>
      <c r="D1185" t="s">
        <v>47</v>
      </c>
      <c r="E1185" t="s">
        <v>6919</v>
      </c>
      <c r="F1185" t="str">
        <f>VLOOKUP(TRIM(SUBSTITUTE(E1185,CHAR(160),CHAR(32))),Metadata!B$1:C$2632,2,FALSE)</f>
        <v>Sorel, Georges, 1847-1922.</v>
      </c>
      <c r="G1185" t="str">
        <f>VLOOKUP(TRIM(SUBSTITUTE(E1185,CHAR(160),CHAR(32))),Metadata!B$1:D$2632,3,FALSE)</f>
        <v>Introduction à l'économie moderne</v>
      </c>
      <c r="H1185">
        <f>VLOOKUP(TRIM(SUBSTITUTE(E1185,CHAR(160),CHAR(32))),Metadata!B$1:E$2632,4,FALSE)</f>
        <v>1903</v>
      </c>
      <c r="I1185" t="s">
        <v>534</v>
      </c>
      <c r="K1185" t="str">
        <f>VLOOKUP(TRIM(SUBSTITUTE(E1185,CHAR(160),CHAR(32))),Metadata!B$1:H$2632,7,FALSE)</f>
        <v>traite</v>
      </c>
      <c r="L1185" t="s">
        <v>4417</v>
      </c>
      <c r="N1185" t="str">
        <f>VLOOKUP(TRIM(SUBSTITUTE(E1185,CHAR(160),CHAR(32))),Metadata!B$1:J$2632,9,FALSE)</f>
        <v/>
      </c>
      <c r="O1185">
        <f>VLOOKUP(TRIM(SUBSTITUTE(E1185,CHAR(160),CHAR(32))),Metadata!B$1:K$2632,10,FALSE)</f>
        <v>113441</v>
      </c>
      <c r="P1185" s="4" t="s">
        <v>10281</v>
      </c>
      <c r="Q1185">
        <v>153</v>
      </c>
      <c r="R1185">
        <v>154</v>
      </c>
      <c r="S1185">
        <v>156</v>
      </c>
      <c r="T1185">
        <v>160</v>
      </c>
    </row>
    <row r="1186" spans="1:20" hidden="1" x14ac:dyDescent="0.25">
      <c r="A1186">
        <v>1190</v>
      </c>
      <c r="B1186" t="s">
        <v>4354</v>
      </c>
      <c r="C1186" t="s">
        <v>1333</v>
      </c>
      <c r="D1186" t="s">
        <v>47</v>
      </c>
      <c r="E1186" t="s">
        <v>7442</v>
      </c>
      <c r="F1186" t="str">
        <f>VLOOKUP(TRIM(SUBSTITUTE(E1186,CHAR(160),CHAR(32))),Metadata!B$1:C$2632,2,FALSE)</f>
        <v>Mornet, Daniel, 1878-1954.</v>
      </c>
      <c r="G1186" t="str">
        <f>VLOOKUP(TRIM(SUBSTITUTE(E1186,CHAR(160),CHAR(32))),Metadata!B$1:D$2632,3,FALSE)</f>
        <v>Les origines intellectuelles de la révolution française</v>
      </c>
      <c r="H1186">
        <f>VLOOKUP(TRIM(SUBSTITUTE(E1186,CHAR(160),CHAR(32))),Metadata!B$1:E$2632,4,FALSE)</f>
        <v>1933</v>
      </c>
      <c r="I1186" t="s">
        <v>534</v>
      </c>
      <c r="K1186" t="str">
        <f>VLOOKUP(TRIM(SUBSTITUTE(E1186,CHAR(160),CHAR(32))),Metadata!B$1:H$2632,7,FALSE)</f>
        <v>traite</v>
      </c>
      <c r="L1186" t="s">
        <v>4417</v>
      </c>
      <c r="N1186" t="str">
        <f>VLOOKUP(TRIM(SUBSTITUTE(E1186,CHAR(160),CHAR(32))),Metadata!B$1:J$2632,9,FALSE)</f>
        <v/>
      </c>
      <c r="O1186">
        <f>VLOOKUP(TRIM(SUBSTITUTE(E1186,CHAR(160),CHAR(32))),Metadata!B$1:K$2632,10,FALSE)</f>
        <v>230114</v>
      </c>
      <c r="P1186" s="4" t="s">
        <v>12439</v>
      </c>
      <c r="Q1186">
        <v>145</v>
      </c>
      <c r="R1186">
        <v>146</v>
      </c>
      <c r="S1186">
        <v>148</v>
      </c>
      <c r="T1186">
        <v>152</v>
      </c>
    </row>
    <row r="1187" spans="1:20" hidden="1" x14ac:dyDescent="0.25">
      <c r="A1187">
        <v>1191</v>
      </c>
      <c r="B1187" t="s">
        <v>4354</v>
      </c>
      <c r="C1187" t="s">
        <v>1333</v>
      </c>
      <c r="D1187" t="s">
        <v>47</v>
      </c>
      <c r="E1187" t="s">
        <v>8771</v>
      </c>
      <c r="F1187" t="str">
        <f>VLOOKUP(TRIM(SUBSTITUTE(E1187,CHAR(160),CHAR(32))),Metadata!B$1:C$2632,2,FALSE)</f>
        <v>Bazin, René, 1853-1932.</v>
      </c>
      <c r="G1187" t="str">
        <f>VLOOKUP(TRIM(SUBSTITUTE(E1187,CHAR(160),CHAR(32))),Metadata!B$1:D$2632,3,FALSE)</f>
        <v>Le Ble qui leve</v>
      </c>
      <c r="H1187">
        <f>VLOOKUP(TRIM(SUBSTITUTE(E1187,CHAR(160),CHAR(32))),Metadata!B$1:E$2632,4,FALSE)</f>
        <v>1907</v>
      </c>
      <c r="I1187" t="s">
        <v>534</v>
      </c>
      <c r="K1187" t="str">
        <f>VLOOKUP(TRIM(SUBSTITUTE(E1187,CHAR(160),CHAR(32))),Metadata!B$1:H$2632,7,FALSE)</f>
        <v>roman</v>
      </c>
      <c r="L1187" t="s">
        <v>4378</v>
      </c>
      <c r="N1187" t="str">
        <f>VLOOKUP(TRIM(SUBSTITUTE(E1187,CHAR(160),CHAR(32))),Metadata!B$1:J$2632,9,FALSE)</f>
        <v>prose</v>
      </c>
      <c r="O1187">
        <f>VLOOKUP(TRIM(SUBSTITUTE(E1187,CHAR(160),CHAR(32))),Metadata!B$1:K$2632,10,FALSE)</f>
        <v>88387</v>
      </c>
      <c r="P1187" s="4" t="s">
        <v>10282</v>
      </c>
      <c r="Q1187">
        <v>8</v>
      </c>
      <c r="R1187">
        <v>9</v>
      </c>
      <c r="S1187">
        <v>11</v>
      </c>
      <c r="T1187">
        <v>17</v>
      </c>
    </row>
    <row r="1188" spans="1:20" hidden="1" x14ac:dyDescent="0.25">
      <c r="A1188">
        <v>1192</v>
      </c>
      <c r="B1188" t="s">
        <v>4354</v>
      </c>
      <c r="C1188" t="s">
        <v>1333</v>
      </c>
      <c r="D1188" t="s">
        <v>47</v>
      </c>
      <c r="E1188" t="s">
        <v>8732</v>
      </c>
      <c r="F1188" t="str">
        <f>VLOOKUP(TRIM(SUBSTITUTE(E1188,CHAR(160),CHAR(32))),Metadata!B$1:C$2632,2,FALSE)</f>
        <v>Alain, 1868-1951.</v>
      </c>
      <c r="G1188" t="str">
        <f>VLOOKUP(TRIM(SUBSTITUTE(E1188,CHAR(160),CHAR(32))),Metadata!B$1:D$2632,3,FALSE)</f>
        <v>Le citoyen contre les pouvoirs</v>
      </c>
      <c r="H1188">
        <f>VLOOKUP(TRIM(SUBSTITUTE(E1188,CHAR(160),CHAR(32))),Metadata!B$1:E$2632,4,FALSE)</f>
        <v>1926</v>
      </c>
      <c r="I1188" t="s">
        <v>534</v>
      </c>
      <c r="K1188" t="str">
        <f>VLOOKUP(TRIM(SUBSTITUTE(E1188,CHAR(160),CHAR(32))),Metadata!B$1:H$2632,7,FALSE)</f>
        <v>traite</v>
      </c>
      <c r="L1188" t="s">
        <v>4417</v>
      </c>
      <c r="N1188" t="str">
        <f>VLOOKUP(TRIM(SUBSTITUTE(E1188,CHAR(160),CHAR(32))),Metadata!B$1:J$2632,9,FALSE)</f>
        <v/>
      </c>
      <c r="O1188">
        <f>VLOOKUP(TRIM(SUBSTITUTE(E1188,CHAR(160),CHAR(32))),Metadata!B$1:K$2632,10,FALSE)</f>
        <v>56769</v>
      </c>
      <c r="P1188" s="4" t="s">
        <v>10283</v>
      </c>
      <c r="Q1188">
        <v>175</v>
      </c>
      <c r="R1188">
        <v>176</v>
      </c>
      <c r="S1188">
        <v>178</v>
      </c>
      <c r="T1188">
        <v>182</v>
      </c>
    </row>
    <row r="1189" spans="1:20" hidden="1" x14ac:dyDescent="0.25">
      <c r="A1189">
        <v>1193</v>
      </c>
      <c r="B1189" t="s">
        <v>4354</v>
      </c>
      <c r="C1189" t="s">
        <v>1333</v>
      </c>
      <c r="D1189" t="s">
        <v>47</v>
      </c>
      <c r="E1189" t="s">
        <v>6934</v>
      </c>
      <c r="F1189" t="str">
        <f>VLOOKUP(TRIM(SUBSTITUTE(E1189,CHAR(160),CHAR(32))),Metadata!B$1:C$2632,2,FALSE)</f>
        <v>Jaurès, Jean, 1859-1914.</v>
      </c>
      <c r="G1189" t="str">
        <f>VLOOKUP(TRIM(SUBSTITUTE(E1189,CHAR(160),CHAR(32))),Metadata!B$1:D$2632,3,FALSE)</f>
        <v>Discours parlementaires</v>
      </c>
      <c r="H1189">
        <f>VLOOKUP(TRIM(SUBSTITUTE(E1189,CHAR(160),CHAR(32))),Metadata!B$1:E$2632,4,FALSE)</f>
        <v>1904</v>
      </c>
      <c r="I1189" t="s">
        <v>534</v>
      </c>
      <c r="K1189" t="str">
        <f>VLOOKUP(TRIM(SUBSTITUTE(E1189,CHAR(160),CHAR(32))),Metadata!B$1:H$2632,7,FALSE)</f>
        <v>traite</v>
      </c>
      <c r="L1189" t="s">
        <v>4417</v>
      </c>
      <c r="N1189" t="str">
        <f>VLOOKUP(TRIM(SUBSTITUTE(E1189,CHAR(160),CHAR(32))),Metadata!B$1:J$2632,9,FALSE)</f>
        <v/>
      </c>
      <c r="O1189">
        <f>VLOOKUP(TRIM(SUBSTITUTE(E1189,CHAR(160),CHAR(32))),Metadata!B$1:K$2632,10,FALSE)</f>
        <v>301388</v>
      </c>
      <c r="P1189" s="4" t="s">
        <v>10284</v>
      </c>
      <c r="Q1189">
        <v>29</v>
      </c>
      <c r="R1189">
        <v>30</v>
      </c>
      <c r="S1189">
        <v>32</v>
      </c>
      <c r="T1189">
        <v>36</v>
      </c>
    </row>
    <row r="1190" spans="1:20" hidden="1" x14ac:dyDescent="0.25">
      <c r="A1190">
        <v>1194</v>
      </c>
      <c r="B1190" t="s">
        <v>4354</v>
      </c>
      <c r="C1190" t="s">
        <v>1333</v>
      </c>
      <c r="D1190" t="s">
        <v>47</v>
      </c>
      <c r="E1190" t="s">
        <v>7020</v>
      </c>
      <c r="F1190" t="str">
        <f>VLOOKUP(TRIM(SUBSTITUTE(E1190,CHAR(160),CHAR(32))),Metadata!B$1:C$2632,2,FALSE)</f>
        <v>Levy-Bruhl, Lucien, 1857-1939.</v>
      </c>
      <c r="G1190" t="str">
        <f>VLOOKUP(TRIM(SUBSTITUTE(E1190,CHAR(160),CHAR(32))),Metadata!B$1:D$2632,3,FALSE)</f>
        <v>Les fonctions mentales dans les sociétés inférieures [1-2]</v>
      </c>
      <c r="H1190">
        <f>VLOOKUP(TRIM(SUBSTITUTE(E1190,CHAR(160),CHAR(32))),Metadata!B$1:E$2632,4,FALSE)</f>
        <v>1910</v>
      </c>
      <c r="I1190" t="s">
        <v>534</v>
      </c>
      <c r="K1190" t="str">
        <f>VLOOKUP(TRIM(SUBSTITUTE(E1190,CHAR(160),CHAR(32))),Metadata!B$1:H$2632,7,FALSE)</f>
        <v>traite</v>
      </c>
      <c r="L1190" t="s">
        <v>4417</v>
      </c>
      <c r="N1190" t="str">
        <f>VLOOKUP(TRIM(SUBSTITUTE(E1190,CHAR(160),CHAR(32))),Metadata!B$1:J$2632,9,FALSE)</f>
        <v/>
      </c>
      <c r="O1190">
        <f>VLOOKUP(TRIM(SUBSTITUTE(E1190,CHAR(160),CHAR(32))),Metadata!B$1:K$2632,10,FALSE)</f>
        <v>84519</v>
      </c>
      <c r="P1190" s="4" t="s">
        <v>10285</v>
      </c>
      <c r="Q1190">
        <v>271</v>
      </c>
      <c r="R1190">
        <v>272</v>
      </c>
      <c r="S1190">
        <v>276</v>
      </c>
      <c r="T1190">
        <v>280</v>
      </c>
    </row>
    <row r="1191" spans="1:20" hidden="1" x14ac:dyDescent="0.25">
      <c r="A1191">
        <v>1195</v>
      </c>
      <c r="B1191" t="s">
        <v>4354</v>
      </c>
      <c r="C1191" t="s">
        <v>1333</v>
      </c>
      <c r="D1191" t="s">
        <v>47</v>
      </c>
      <c r="E1191" t="s">
        <v>8730</v>
      </c>
      <c r="F1191" t="str">
        <f>VLOOKUP(TRIM(SUBSTITUTE(E1191,CHAR(160),CHAR(32))),Metadata!B$1:C$2632,2,FALSE)</f>
        <v>Alain, 1868-1951.</v>
      </c>
      <c r="G1191" t="str">
        <f>VLOOKUP(TRIM(SUBSTITUTE(E1191,CHAR(160),CHAR(32))),Metadata!B$1:D$2632,3,FALSE)</f>
        <v>Esquisses de l'homme</v>
      </c>
      <c r="H1191">
        <f>VLOOKUP(TRIM(SUBSTITUTE(E1191,CHAR(160),CHAR(32))),Metadata!B$1:E$2632,4,FALSE)</f>
        <v>1927</v>
      </c>
      <c r="I1191" t="s">
        <v>534</v>
      </c>
      <c r="K1191" t="str">
        <f>VLOOKUP(TRIM(SUBSTITUTE(E1191,CHAR(160),CHAR(32))),Metadata!B$1:H$2632,7,FALSE)</f>
        <v>traite</v>
      </c>
      <c r="L1191" t="s">
        <v>4417</v>
      </c>
      <c r="N1191" t="str">
        <f>VLOOKUP(TRIM(SUBSTITUTE(E1191,CHAR(160),CHAR(32))),Metadata!B$1:J$2632,9,FALSE)</f>
        <v/>
      </c>
      <c r="O1191">
        <f>VLOOKUP(TRIM(SUBSTITUTE(E1191,CHAR(160),CHAR(32))),Metadata!B$1:K$2632,10,FALSE)</f>
        <v>78319</v>
      </c>
      <c r="P1191" s="4" t="s">
        <v>9170</v>
      </c>
      <c r="Q1191">
        <v>13</v>
      </c>
      <c r="R1191">
        <v>14</v>
      </c>
      <c r="S1191">
        <v>16</v>
      </c>
      <c r="T1191">
        <v>24</v>
      </c>
    </row>
    <row r="1192" spans="1:20" hidden="1" x14ac:dyDescent="0.25">
      <c r="A1192">
        <v>1196</v>
      </c>
      <c r="B1192" t="s">
        <v>4354</v>
      </c>
      <c r="C1192" t="s">
        <v>1333</v>
      </c>
      <c r="D1192" t="s">
        <v>47</v>
      </c>
      <c r="E1192" t="s">
        <v>8874</v>
      </c>
      <c r="F1192" t="str">
        <f>VLOOKUP(TRIM(SUBSTITUTE(E1192,CHAR(160),CHAR(32))),Metadata!B$1:C$2632,2,FALSE)</f>
        <v>Gide, André, 1869-1951.</v>
      </c>
      <c r="G1192" t="str">
        <f>VLOOKUP(TRIM(SUBSTITUTE(E1192,CHAR(160),CHAR(32))),Metadata!B$1:D$2632,3,FALSE)</f>
        <v>Journal, 1889-1939</v>
      </c>
      <c r="H1192">
        <f>VLOOKUP(TRIM(SUBSTITUTE(E1192,CHAR(160),CHAR(32))),Metadata!B$1:E$2632,4,FALSE)</f>
        <v>1939</v>
      </c>
      <c r="I1192" t="s">
        <v>534</v>
      </c>
      <c r="K1192" t="str">
        <f>VLOOKUP(TRIM(SUBSTITUTE(E1192,CHAR(160),CHAR(32))),Metadata!B$1:H$2632,7,FALSE)</f>
        <v>memoires</v>
      </c>
      <c r="L1192" t="s">
        <v>4481</v>
      </c>
      <c r="N1192" t="str">
        <f>VLOOKUP(TRIM(SUBSTITUTE(E1192,CHAR(160),CHAR(32))),Metadata!B$1:J$2632,9,FALSE)</f>
        <v>prose</v>
      </c>
      <c r="O1192">
        <f>VLOOKUP(TRIM(SUBSTITUTE(E1192,CHAR(160),CHAR(32))),Metadata!B$1:K$2632,10,FALSE)</f>
        <v>484035</v>
      </c>
      <c r="P1192" s="4" t="s">
        <v>12440</v>
      </c>
      <c r="Q1192">
        <v>55</v>
      </c>
      <c r="R1192">
        <v>56</v>
      </c>
      <c r="S1192">
        <v>58</v>
      </c>
      <c r="T1192">
        <v>62</v>
      </c>
    </row>
    <row r="1193" spans="1:20" hidden="1" x14ac:dyDescent="0.25">
      <c r="A1193">
        <v>1197</v>
      </c>
      <c r="B1193" t="s">
        <v>4354</v>
      </c>
      <c r="C1193" t="s">
        <v>1333</v>
      </c>
      <c r="D1193" t="s">
        <v>47</v>
      </c>
      <c r="E1193" t="s">
        <v>8939</v>
      </c>
      <c r="F1193" t="str">
        <f>VLOOKUP(TRIM(SUBSTITUTE(E1193,CHAR(160),CHAR(32))),Metadata!B$1:C$2632,2,FALSE)</f>
        <v>Mauriac, François, 1885-1970.</v>
      </c>
      <c r="G1193" t="str">
        <f>VLOOKUP(TRIM(SUBSTITUTE(E1193,CHAR(160),CHAR(32))),Metadata!B$1:D$2632,3,FALSE)</f>
        <v>La vie de Jean Racine</v>
      </c>
      <c r="H1193">
        <f>VLOOKUP(TRIM(SUBSTITUTE(E1193,CHAR(160),CHAR(32))),Metadata!B$1:E$2632,4,FALSE)</f>
        <v>1928</v>
      </c>
      <c r="I1193" t="s">
        <v>534</v>
      </c>
      <c r="K1193" t="str">
        <f>VLOOKUP(TRIM(SUBSTITUTE(E1193,CHAR(160),CHAR(32))),Metadata!B$1:H$2632,7,FALSE)</f>
        <v>traite ou essai</v>
      </c>
      <c r="L1193" t="s">
        <v>4402</v>
      </c>
      <c r="N1193" t="str">
        <f>VLOOKUP(TRIM(SUBSTITUTE(E1193,CHAR(160),CHAR(32))),Metadata!B$1:J$2632,9,FALSE)</f>
        <v>prose</v>
      </c>
      <c r="O1193">
        <f>VLOOKUP(TRIM(SUBSTITUTE(E1193,CHAR(160),CHAR(32))),Metadata!B$1:K$2632,10,FALSE)</f>
        <v>38322</v>
      </c>
      <c r="P1193" s="4" t="s">
        <v>12441</v>
      </c>
      <c r="Q1193">
        <v>196</v>
      </c>
      <c r="R1193">
        <v>197</v>
      </c>
      <c r="S1193">
        <v>199</v>
      </c>
      <c r="T1193">
        <v>203</v>
      </c>
    </row>
    <row r="1194" spans="1:20" hidden="1" x14ac:dyDescent="0.25">
      <c r="A1194">
        <v>1198</v>
      </c>
      <c r="B1194" t="s">
        <v>4354</v>
      </c>
      <c r="C1194" t="s">
        <v>1333</v>
      </c>
      <c r="D1194" t="s">
        <v>47</v>
      </c>
      <c r="E1194" t="s">
        <v>8752</v>
      </c>
      <c r="F1194" t="str">
        <f>VLOOKUP(TRIM(SUBSTITUTE(E1194,CHAR(160),CHAR(32))),Metadata!B$1:C$2632,2,FALSE)</f>
        <v>Arland, Marcel, 1899-1986.</v>
      </c>
      <c r="G1194" t="str">
        <f>VLOOKUP(TRIM(SUBSTITUTE(E1194,CHAR(160),CHAR(32))),Metadata!B$1:D$2632,3,FALSE)</f>
        <v>L'ordre</v>
      </c>
      <c r="H1194">
        <f>VLOOKUP(TRIM(SUBSTITUTE(E1194,CHAR(160),CHAR(32))),Metadata!B$1:E$2632,4,FALSE)</f>
        <v>1929</v>
      </c>
      <c r="I1194" t="s">
        <v>534</v>
      </c>
      <c r="K1194" t="str">
        <f>VLOOKUP(TRIM(SUBSTITUTE(E1194,CHAR(160),CHAR(32))),Metadata!B$1:H$2632,7,FALSE)</f>
        <v>roman</v>
      </c>
      <c r="L1194" t="s">
        <v>4378</v>
      </c>
      <c r="N1194" t="str">
        <f>VLOOKUP(TRIM(SUBSTITUTE(E1194,CHAR(160),CHAR(32))),Metadata!B$1:J$2632,9,FALSE)</f>
        <v>prose</v>
      </c>
      <c r="O1194">
        <f>VLOOKUP(TRIM(SUBSTITUTE(E1194,CHAR(160),CHAR(32))),Metadata!B$1:K$2632,10,FALSE)</f>
        <v>168529</v>
      </c>
      <c r="P1194" s="4" t="s">
        <v>10286</v>
      </c>
      <c r="Q1194">
        <v>29</v>
      </c>
      <c r="R1194">
        <v>30</v>
      </c>
      <c r="S1194">
        <v>32</v>
      </c>
      <c r="T1194">
        <v>37</v>
      </c>
    </row>
    <row r="1195" spans="1:20" hidden="1" x14ac:dyDescent="0.25">
      <c r="A1195">
        <v>1199</v>
      </c>
      <c r="B1195" t="s">
        <v>4354</v>
      </c>
      <c r="C1195" t="s">
        <v>1333</v>
      </c>
      <c r="D1195" t="s">
        <v>47</v>
      </c>
      <c r="E1195" t="s">
        <v>7896</v>
      </c>
      <c r="F1195" t="str">
        <f>VLOOKUP(TRIM(SUBSTITUTE(E1195,CHAR(160),CHAR(32))),Metadata!B$1:C$2632,2,FALSE)</f>
        <v>Alain, 1868-1951.</v>
      </c>
      <c r="G1195" t="str">
        <f>VLOOKUP(TRIM(SUBSTITUTE(E1195,CHAR(160),CHAR(32))),Metadata!B$1:D$2632,3,FALSE)</f>
        <v>Propos d'économique</v>
      </c>
      <c r="H1195">
        <f>VLOOKUP(TRIM(SUBSTITUTE(E1195,CHAR(160),CHAR(32))),Metadata!B$1:E$2632,4,FALSE)</f>
        <v>1934</v>
      </c>
      <c r="I1195" t="s">
        <v>534</v>
      </c>
      <c r="K1195" t="str">
        <f>VLOOKUP(TRIM(SUBSTITUTE(E1195,CHAR(160),CHAR(32))),Metadata!B$1:H$2632,7,FALSE)</f>
        <v>traite</v>
      </c>
      <c r="L1195" t="s">
        <v>4417</v>
      </c>
      <c r="N1195" t="str">
        <f>VLOOKUP(TRIM(SUBSTITUTE(E1195,CHAR(160),CHAR(32))),Metadata!B$1:J$2632,9,FALSE)</f>
        <v/>
      </c>
      <c r="O1195">
        <f>VLOOKUP(TRIM(SUBSTITUTE(E1195,CHAR(160),CHAR(32))),Metadata!B$1:K$2632,10,FALSE)</f>
        <v>71827</v>
      </c>
      <c r="P1195" s="4" t="s">
        <v>10287</v>
      </c>
      <c r="Q1195">
        <v>155</v>
      </c>
      <c r="R1195">
        <v>156</v>
      </c>
      <c r="S1195">
        <v>164</v>
      </c>
      <c r="T1195">
        <v>169</v>
      </c>
    </row>
    <row r="1196" spans="1:20" hidden="1" x14ac:dyDescent="0.25">
      <c r="A1196">
        <v>1200</v>
      </c>
      <c r="B1196" t="s">
        <v>4354</v>
      </c>
      <c r="C1196" t="s">
        <v>1333</v>
      </c>
      <c r="D1196" t="s">
        <v>47</v>
      </c>
      <c r="E1196" t="s">
        <v>8974</v>
      </c>
      <c r="F1196" t="str">
        <f>VLOOKUP(TRIM(SUBSTITUTE(E1196,CHAR(160),CHAR(32))),Metadata!B$1:C$2632,2,FALSE)</f>
        <v>Pourrat, Henri, 1887-1959.</v>
      </c>
      <c r="G1196" t="str">
        <f>VLOOKUP(TRIM(SUBSTITUTE(E1196,CHAR(160),CHAR(32))),Metadata!B$1:D$2632,3,FALSE)</f>
        <v>Les vaillances, farces et gentillesses de Gaspard des montagnes: le chateau des sept portes, ou, Les enfances de Gaspard</v>
      </c>
      <c r="H1196">
        <f>VLOOKUP(TRIM(SUBSTITUTE(E1196,CHAR(160),CHAR(32))),Metadata!B$1:E$2632,4,FALSE)</f>
        <v>1922</v>
      </c>
      <c r="I1196" t="s">
        <v>534</v>
      </c>
      <c r="K1196" t="str">
        <f>VLOOKUP(TRIM(SUBSTITUTE(E1196,CHAR(160),CHAR(32))),Metadata!B$1:H$2632,7,FALSE)</f>
        <v>roman</v>
      </c>
      <c r="L1196" t="s">
        <v>4378</v>
      </c>
      <c r="N1196" t="str">
        <f>VLOOKUP(TRIM(SUBSTITUTE(E1196,CHAR(160),CHAR(32))),Metadata!B$1:J$2632,9,FALSE)</f>
        <v>prose</v>
      </c>
      <c r="O1196">
        <f>VLOOKUP(TRIM(SUBSTITUTE(E1196,CHAR(160),CHAR(32))),Metadata!B$1:K$2632,10,FALSE)</f>
        <v>64957</v>
      </c>
      <c r="P1196" s="4" t="s">
        <v>10288</v>
      </c>
      <c r="Q1196">
        <v>73</v>
      </c>
      <c r="R1196">
        <v>74</v>
      </c>
      <c r="S1196">
        <v>76</v>
      </c>
      <c r="T1196">
        <v>80</v>
      </c>
    </row>
    <row r="1197" spans="1:20" hidden="1" x14ac:dyDescent="0.25">
      <c r="A1197">
        <v>1201</v>
      </c>
      <c r="B1197" t="s">
        <v>4354</v>
      </c>
      <c r="C1197" t="s">
        <v>1333</v>
      </c>
      <c r="D1197" t="s">
        <v>47</v>
      </c>
      <c r="E1197" t="s">
        <v>8875</v>
      </c>
      <c r="F1197" t="str">
        <f>VLOOKUP(TRIM(SUBSTITUTE(E1197,CHAR(160),CHAR(32))),Metadata!B$1:C$2632,2,FALSE)</f>
        <v>Gide, André, 1869-1951.</v>
      </c>
      <c r="G1197" t="str">
        <f>VLOOKUP(TRIM(SUBSTITUTE(E1197,CHAR(160),CHAR(32))),Metadata!B$1:D$2632,3,FALSE)</f>
        <v>Journal, 1939-1949</v>
      </c>
      <c r="H1197">
        <f>VLOOKUP(TRIM(SUBSTITUTE(E1197,CHAR(160),CHAR(32))),Metadata!B$1:E$2632,4,FALSE)</f>
        <v>1949</v>
      </c>
      <c r="I1197" t="s">
        <v>534</v>
      </c>
      <c r="K1197" t="str">
        <f>VLOOKUP(TRIM(SUBSTITUTE(E1197,CHAR(160),CHAR(32))),Metadata!B$1:H$2632,7,FALSE)</f>
        <v>memoires</v>
      </c>
      <c r="L1197" t="s">
        <v>4481</v>
      </c>
      <c r="N1197" t="str">
        <f>VLOOKUP(TRIM(SUBSTITUTE(E1197,CHAR(160),CHAR(32))),Metadata!B$1:J$2632,9,FALSE)</f>
        <v>prose</v>
      </c>
      <c r="O1197">
        <f>VLOOKUP(TRIM(SUBSTITUTE(E1197,CHAR(160),CHAR(32))),Metadata!B$1:K$2632,10,FALSE)</f>
        <v>123690</v>
      </c>
      <c r="P1197" s="4" t="s">
        <v>10289</v>
      </c>
      <c r="Q1197">
        <v>52</v>
      </c>
      <c r="R1197">
        <v>53</v>
      </c>
      <c r="S1197">
        <v>55</v>
      </c>
      <c r="T1197">
        <v>59</v>
      </c>
    </row>
    <row r="1198" spans="1:20" hidden="1" x14ac:dyDescent="0.25">
      <c r="A1198">
        <v>1202</v>
      </c>
      <c r="B1198" t="s">
        <v>4354</v>
      </c>
      <c r="C1198" t="s">
        <v>1333</v>
      </c>
      <c r="D1198" t="s">
        <v>47</v>
      </c>
      <c r="E1198" t="s">
        <v>7515</v>
      </c>
      <c r="F1198" t="str">
        <f>VLOOKUP(TRIM(SUBSTITUTE(E1198,CHAR(160),CHAR(32))),Metadata!B$1:C$2632,2,FALSE)</f>
        <v>Bainville, Jacques, 1879-1936.</v>
      </c>
      <c r="G1198" t="str">
        <f>VLOOKUP(TRIM(SUBSTITUTE(E1198,CHAR(160),CHAR(32))),Metadata!B$1:D$2632,3,FALSE)</f>
        <v>La fortune de la France</v>
      </c>
      <c r="H1198">
        <f>VLOOKUP(TRIM(SUBSTITUTE(E1198,CHAR(160),CHAR(32))),Metadata!B$1:E$2632,4,FALSE)</f>
        <v>1937</v>
      </c>
      <c r="I1198" t="s">
        <v>534</v>
      </c>
      <c r="K1198" t="str">
        <f>VLOOKUP(TRIM(SUBSTITUTE(E1198,CHAR(160),CHAR(32))),Metadata!B$1:H$2632,7,FALSE)</f>
        <v>traite</v>
      </c>
      <c r="L1198" t="s">
        <v>4417</v>
      </c>
      <c r="N1198" t="str">
        <f>VLOOKUP(TRIM(SUBSTITUTE(E1198,CHAR(160),CHAR(32))),Metadata!B$1:J$2632,9,FALSE)</f>
        <v/>
      </c>
      <c r="O1198">
        <f>VLOOKUP(TRIM(SUBSTITUTE(E1198,CHAR(160),CHAR(32))),Metadata!B$1:K$2632,10,FALSE)</f>
        <v>91828</v>
      </c>
      <c r="P1198" s="4" t="s">
        <v>10290</v>
      </c>
      <c r="Q1198">
        <v>98</v>
      </c>
      <c r="R1198">
        <v>99</v>
      </c>
      <c r="S1198">
        <v>101</v>
      </c>
      <c r="T1198">
        <v>105</v>
      </c>
    </row>
    <row r="1199" spans="1:20" hidden="1" x14ac:dyDescent="0.25">
      <c r="A1199">
        <v>1203</v>
      </c>
      <c r="B1199" t="s">
        <v>4354</v>
      </c>
      <c r="C1199" t="s">
        <v>1333</v>
      </c>
      <c r="D1199" t="s">
        <v>47</v>
      </c>
      <c r="E1199" t="s">
        <v>8799</v>
      </c>
      <c r="F1199" t="str">
        <f>VLOOKUP(TRIM(SUBSTITUTE(E1199,CHAR(160),CHAR(32))),Metadata!B$1:C$2632,2,FALSE)</f>
        <v>Bousquet, Joë 1897-1950.</v>
      </c>
      <c r="G1199" t="str">
        <f>VLOOKUP(TRIM(SUBSTITUTE(E1199,CHAR(160),CHAR(32))),Metadata!B$1:D$2632,3,FALSE)</f>
        <v>Traduit du silence</v>
      </c>
      <c r="H1199">
        <f>VLOOKUP(TRIM(SUBSTITUTE(E1199,CHAR(160),CHAR(32))),Metadata!B$1:E$2632,4,FALSE)</f>
        <v>1936</v>
      </c>
      <c r="I1199" t="s">
        <v>534</v>
      </c>
      <c r="K1199" t="str">
        <f>VLOOKUP(TRIM(SUBSTITUTE(E1199,CHAR(160),CHAR(32))),Metadata!B$1:H$2632,7,FALSE)</f>
        <v>memoires</v>
      </c>
      <c r="L1199" t="s">
        <v>4481</v>
      </c>
      <c r="N1199" t="str">
        <f>VLOOKUP(TRIM(SUBSTITUTE(E1199,CHAR(160),CHAR(32))),Metadata!B$1:J$2632,9,FALSE)</f>
        <v>prose</v>
      </c>
      <c r="O1199">
        <f>VLOOKUP(TRIM(SUBSTITUTE(E1199,CHAR(160),CHAR(32))),Metadata!B$1:K$2632,10,FALSE)</f>
        <v>99632</v>
      </c>
      <c r="P1199" s="4" t="s">
        <v>12442</v>
      </c>
      <c r="Q1199">
        <v>27</v>
      </c>
      <c r="R1199">
        <v>28</v>
      </c>
      <c r="S1199">
        <v>30</v>
      </c>
      <c r="T1199">
        <v>36</v>
      </c>
    </row>
    <row r="1200" spans="1:20" hidden="1" x14ac:dyDescent="0.25">
      <c r="A1200">
        <v>1204</v>
      </c>
      <c r="B1200" t="s">
        <v>4354</v>
      </c>
      <c r="C1200" t="s">
        <v>1333</v>
      </c>
      <c r="D1200" t="s">
        <v>47</v>
      </c>
      <c r="E1200" t="s">
        <v>6934</v>
      </c>
      <c r="F1200" t="str">
        <f>VLOOKUP(TRIM(SUBSTITUTE(E1200,CHAR(160),CHAR(32))),Metadata!B$1:C$2632,2,FALSE)</f>
        <v>Jaurès, Jean, 1859-1914.</v>
      </c>
      <c r="G1200" t="str">
        <f>VLOOKUP(TRIM(SUBSTITUTE(E1200,CHAR(160),CHAR(32))),Metadata!B$1:D$2632,3,FALSE)</f>
        <v>Discours parlementaires</v>
      </c>
      <c r="H1200">
        <f>VLOOKUP(TRIM(SUBSTITUTE(E1200,CHAR(160),CHAR(32))),Metadata!B$1:E$2632,4,FALSE)</f>
        <v>1904</v>
      </c>
      <c r="I1200" t="s">
        <v>534</v>
      </c>
      <c r="K1200" t="str">
        <f>VLOOKUP(TRIM(SUBSTITUTE(E1200,CHAR(160),CHAR(32))),Metadata!B$1:H$2632,7,FALSE)</f>
        <v>traite</v>
      </c>
      <c r="L1200" t="s">
        <v>4417</v>
      </c>
      <c r="N1200" t="str">
        <f>VLOOKUP(TRIM(SUBSTITUTE(E1200,CHAR(160),CHAR(32))),Metadata!B$1:J$2632,9,FALSE)</f>
        <v/>
      </c>
      <c r="O1200">
        <f>VLOOKUP(TRIM(SUBSTITUTE(E1200,CHAR(160),CHAR(32))),Metadata!B$1:K$2632,10,FALSE)</f>
        <v>301388</v>
      </c>
      <c r="P1200" s="4" t="s">
        <v>10291</v>
      </c>
      <c r="Q1200">
        <v>44</v>
      </c>
      <c r="R1200">
        <v>45</v>
      </c>
      <c r="S1200">
        <v>47</v>
      </c>
      <c r="T1200">
        <v>53</v>
      </c>
    </row>
    <row r="1201" spans="1:20" hidden="1" x14ac:dyDescent="0.25">
      <c r="A1201">
        <v>1205</v>
      </c>
      <c r="B1201" t="s">
        <v>4354</v>
      </c>
      <c r="C1201" t="s">
        <v>1333</v>
      </c>
      <c r="D1201" t="s">
        <v>47</v>
      </c>
      <c r="E1201" t="s">
        <v>8996</v>
      </c>
      <c r="F1201" t="str">
        <f>VLOOKUP(TRIM(SUBSTITUTE(E1201,CHAR(160),CHAR(32))),Metadata!B$1:C$2632,2,FALSE)</f>
        <v>Rolland, Romain, 1866-1944.</v>
      </c>
      <c r="G1201" t="str">
        <f>VLOOKUP(TRIM(SUBSTITUTE(E1201,CHAR(160),CHAR(32))),Metadata!B$1:D$2632,3,FALSE)</f>
        <v>J.-Ch la révolte</v>
      </c>
      <c r="H1201">
        <f>VLOOKUP(TRIM(SUBSTITUTE(E1201,CHAR(160),CHAR(32))),Metadata!B$1:E$2632,4,FALSE)</f>
        <v>1907</v>
      </c>
      <c r="I1201" t="s">
        <v>534</v>
      </c>
      <c r="K1201" t="str">
        <f>VLOOKUP(TRIM(SUBSTITUTE(E1201,CHAR(160),CHAR(32))),Metadata!B$1:H$2632,7,FALSE)</f>
        <v>roman</v>
      </c>
      <c r="L1201" t="s">
        <v>4378</v>
      </c>
      <c r="N1201" t="str">
        <f>VLOOKUP(TRIM(SUBSTITUTE(E1201,CHAR(160),CHAR(32))),Metadata!B$1:J$2632,9,FALSE)</f>
        <v>prose</v>
      </c>
      <c r="O1201">
        <f>VLOOKUP(TRIM(SUBSTITUTE(E1201,CHAR(160),CHAR(32))),Metadata!B$1:K$2632,10,FALSE)</f>
        <v>97280</v>
      </c>
      <c r="P1201" s="4" t="s">
        <v>9171</v>
      </c>
      <c r="Q1201">
        <v>55</v>
      </c>
      <c r="R1201">
        <v>56</v>
      </c>
      <c r="S1201">
        <v>67</v>
      </c>
      <c r="T1201">
        <v>71</v>
      </c>
    </row>
    <row r="1202" spans="1:20" hidden="1" x14ac:dyDescent="0.25">
      <c r="A1202">
        <v>1206</v>
      </c>
      <c r="B1202" t="s">
        <v>4354</v>
      </c>
      <c r="C1202" t="s">
        <v>1333</v>
      </c>
      <c r="D1202" t="s">
        <v>47</v>
      </c>
      <c r="E1202" t="s">
        <v>8793</v>
      </c>
      <c r="F1202" t="str">
        <f>VLOOKUP(TRIM(SUBSTITUTE(E1202,CHAR(160),CHAR(32))),Metadata!B$1:C$2632,2,FALSE)</f>
        <v>Bloch, Jean Richard, 1884-1947.</v>
      </c>
      <c r="G1202" t="str">
        <f>VLOOKUP(TRIM(SUBSTITUTE(E1202,CHAR(160),CHAR(32))),Metadata!B$1:D$2632,3,FALSE)</f>
        <v>Destin du siècle</v>
      </c>
      <c r="H1202">
        <f>VLOOKUP(TRIM(SUBSTITUTE(E1202,CHAR(160),CHAR(32))),Metadata!B$1:E$2632,4,FALSE)</f>
        <v>1931</v>
      </c>
      <c r="I1202" t="s">
        <v>534</v>
      </c>
      <c r="K1202" t="str">
        <f>VLOOKUP(TRIM(SUBSTITUTE(E1202,CHAR(160),CHAR(32))),Metadata!B$1:H$2632,7,FALSE)</f>
        <v>melanges litteraires</v>
      </c>
      <c r="L1202" t="s">
        <v>4389</v>
      </c>
      <c r="N1202" t="str">
        <f>VLOOKUP(TRIM(SUBSTITUTE(E1202,CHAR(160),CHAR(32))),Metadata!B$1:J$2632,9,FALSE)</f>
        <v>prose</v>
      </c>
      <c r="O1202">
        <f>VLOOKUP(TRIM(SUBSTITUTE(E1202,CHAR(160),CHAR(32))),Metadata!B$1:K$2632,10,FALSE)</f>
        <v>50457</v>
      </c>
      <c r="P1202" s="4" t="s">
        <v>10292</v>
      </c>
      <c r="Q1202">
        <v>8</v>
      </c>
      <c r="R1202">
        <v>9</v>
      </c>
      <c r="S1202">
        <v>11</v>
      </c>
      <c r="T1202">
        <v>19</v>
      </c>
    </row>
    <row r="1203" spans="1:20" hidden="1" x14ac:dyDescent="0.25">
      <c r="A1203">
        <v>1207</v>
      </c>
      <c r="B1203" t="s">
        <v>4354</v>
      </c>
      <c r="C1203" t="s">
        <v>1333</v>
      </c>
      <c r="D1203" t="s">
        <v>47</v>
      </c>
      <c r="E1203" t="s">
        <v>8824</v>
      </c>
      <c r="F1203" t="str">
        <f>VLOOKUP(TRIM(SUBSTITUTE(E1203,CHAR(160),CHAR(32))),Metadata!B$1:C$2632,2,FALSE)</f>
        <v>Montesquieu, Charles de Secondat, baron de, 1689-1755.</v>
      </c>
      <c r="G1203" t="str">
        <f>VLOOKUP(TRIM(SUBSTITUTE(E1203,CHAR(160),CHAR(32))),Metadata!B$1:D$2632,3,FALSE)</f>
        <v>Correspondance de Montesquieu</v>
      </c>
      <c r="H1203">
        <f>VLOOKUP(TRIM(SUBSTITUTE(E1203,CHAR(160),CHAR(32))),Metadata!B$1:E$2632,4,FALSE)</f>
        <v>1755</v>
      </c>
      <c r="I1203" t="s">
        <v>534</v>
      </c>
      <c r="K1203" t="str">
        <f>VLOOKUP(TRIM(SUBSTITUTE(E1203,CHAR(160),CHAR(32))),Metadata!B$1:H$2632,7,FALSE)</f>
        <v>correspondance</v>
      </c>
      <c r="L1203" t="s">
        <v>4542</v>
      </c>
      <c r="N1203" t="str">
        <f>VLOOKUP(TRIM(SUBSTITUTE(E1203,CHAR(160),CHAR(32))),Metadata!B$1:J$2632,9,FALSE)</f>
        <v>prose</v>
      </c>
      <c r="O1203">
        <f>VLOOKUP(TRIM(SUBSTITUTE(E1203,CHAR(160),CHAR(32))),Metadata!B$1:K$2632,10,FALSE)</f>
        <v>111275</v>
      </c>
      <c r="P1203" s="4" t="s">
        <v>10293</v>
      </c>
      <c r="Q1203">
        <v>6</v>
      </c>
      <c r="R1203">
        <v>7</v>
      </c>
      <c r="S1203">
        <v>9</v>
      </c>
      <c r="T1203">
        <v>17</v>
      </c>
    </row>
    <row r="1204" spans="1:20" hidden="1" x14ac:dyDescent="0.25">
      <c r="A1204">
        <v>1208</v>
      </c>
      <c r="B1204" t="s">
        <v>4354</v>
      </c>
      <c r="C1204" t="s">
        <v>1333</v>
      </c>
      <c r="D1204" t="s">
        <v>47</v>
      </c>
      <c r="E1204" t="s">
        <v>8911</v>
      </c>
      <c r="F1204" t="str">
        <f>VLOOKUP(TRIM(SUBSTITUTE(E1204,CHAR(160),CHAR(32))),Metadata!B$1:C$2632,2,FALSE)</f>
        <v>Duclos, Charles Pinot-, 1704-1772.</v>
      </c>
      <c r="G1204" t="str">
        <f>VLOOKUP(TRIM(SUBSTITUTE(E1204,CHAR(160),CHAR(32))),Metadata!B$1:D$2632,3,FALSE)</f>
        <v>Mémoires pour servir à l'histoire des moeurs du XVIII siècle</v>
      </c>
      <c r="H1204">
        <f>VLOOKUP(TRIM(SUBSTITUTE(E1204,CHAR(160),CHAR(32))),Metadata!B$1:E$2632,4,FALSE)</f>
        <v>1751</v>
      </c>
      <c r="I1204" t="s">
        <v>534</v>
      </c>
      <c r="K1204" t="str">
        <f>VLOOKUP(TRIM(SUBSTITUTE(E1204,CHAR(160),CHAR(32))),Metadata!B$1:H$2632,7,FALSE)</f>
        <v>roman</v>
      </c>
      <c r="L1204" t="s">
        <v>4378</v>
      </c>
      <c r="N1204" t="str">
        <f>VLOOKUP(TRIM(SUBSTITUTE(E1204,CHAR(160),CHAR(32))),Metadata!B$1:J$2632,9,FALSE)</f>
        <v>prose</v>
      </c>
      <c r="O1204">
        <f>VLOOKUP(TRIM(SUBSTITUTE(E1204,CHAR(160),CHAR(32))),Metadata!B$1:K$2632,10,FALSE)</f>
        <v>37841</v>
      </c>
      <c r="P1204" s="4" t="s">
        <v>10294</v>
      </c>
      <c r="Q1204">
        <v>6</v>
      </c>
      <c r="R1204">
        <v>7</v>
      </c>
      <c r="S1204">
        <v>9</v>
      </c>
      <c r="T1204">
        <v>13</v>
      </c>
    </row>
    <row r="1205" spans="1:20" x14ac:dyDescent="0.25">
      <c r="A1205">
        <v>1209</v>
      </c>
      <c r="B1205" t="s">
        <v>4354</v>
      </c>
      <c r="C1205" t="s">
        <v>247</v>
      </c>
      <c r="D1205" t="s">
        <v>47</v>
      </c>
      <c r="E1205" t="s">
        <v>7924</v>
      </c>
      <c r="F1205" t="str">
        <f>VLOOKUP(TRIM(SUBSTITUTE(E1205,CHAR(160),CHAR(32))),Metadata!B$1:C$2632,2,FALSE)</f>
        <v>Du Bellay, Joachim</v>
      </c>
      <c r="G1205" t="str">
        <f>VLOOKUP(TRIM(SUBSTITUTE(E1205,CHAR(160),CHAR(32))),Metadata!B$1:D$2632,3,FALSE)</f>
        <v>Divers jeux rustiques</v>
      </c>
      <c r="H1205">
        <f>VLOOKUP(TRIM(SUBSTITUTE(E1205,CHAR(160),CHAR(32))),Metadata!B$1:E$2632,4,FALSE)</f>
        <v>1558</v>
      </c>
      <c r="I1205" t="s">
        <v>456</v>
      </c>
      <c r="K1205" t="str">
        <f>VLOOKUP(TRIM(SUBSTITUTE(E1205,CHAR(160),CHAR(32))),Metadata!B$1:H$2632,7,FALSE)</f>
        <v>poesie</v>
      </c>
      <c r="L1205" t="s">
        <v>4382</v>
      </c>
      <c r="N1205" t="str">
        <f>VLOOKUP(TRIM(SUBSTITUTE(E1205,CHAR(160),CHAR(32))),Metadata!B$1:J$2632,9,FALSE)</f>
        <v/>
      </c>
      <c r="O1205">
        <f>VLOOKUP(TRIM(SUBSTITUTE(E1205,CHAR(160),CHAR(32))),Metadata!B$1:K$2632,10,FALSE)</f>
        <v>26689</v>
      </c>
      <c r="P1205" s="8" t="s">
        <v>10295</v>
      </c>
      <c r="Q1205">
        <v>114</v>
      </c>
      <c r="R1205">
        <v>138</v>
      </c>
    </row>
    <row r="1206" spans="1:20" hidden="1" x14ac:dyDescent="0.25">
      <c r="A1206">
        <v>1210</v>
      </c>
      <c r="B1206" t="s">
        <v>4354</v>
      </c>
      <c r="C1206" t="s">
        <v>247</v>
      </c>
      <c r="D1206" t="s">
        <v>47</v>
      </c>
      <c r="E1206" t="s">
        <v>7922</v>
      </c>
      <c r="F1206" t="str">
        <f>VLOOKUP(TRIM(SUBSTITUTE(E1206,CHAR(160),CHAR(32))),Metadata!B$1:C$2632,2,FALSE)</f>
        <v>Des Périers, Bonaventure, 1500?-1544?</v>
      </c>
      <c r="G1206" t="str">
        <f>VLOOKUP(TRIM(SUBSTITUTE(E1206,CHAR(160),CHAR(32))),Metadata!B$1:D$2632,3,FALSE)</f>
        <v>Les nouvelles récréations et joyeux devis</v>
      </c>
      <c r="H1206">
        <f>VLOOKUP(TRIM(SUBSTITUTE(E1206,CHAR(160),CHAR(32))),Metadata!B$1:E$2632,4,FALSE)</f>
        <v>1557</v>
      </c>
      <c r="I1206" t="s">
        <v>456</v>
      </c>
      <c r="K1206" t="str">
        <f>VLOOKUP(TRIM(SUBSTITUTE(E1206,CHAR(160),CHAR(32))),Metadata!B$1:H$2632,7,FALSE)</f>
        <v>traite ou essai</v>
      </c>
      <c r="L1206" t="s">
        <v>4402</v>
      </c>
      <c r="N1206" t="str">
        <f>VLOOKUP(TRIM(SUBSTITUTE(E1206,CHAR(160),CHAR(32))),Metadata!B$1:J$2632,9,FALSE)</f>
        <v/>
      </c>
      <c r="O1206">
        <f>VLOOKUP(TRIM(SUBSTITUTE(E1206,CHAR(160),CHAR(32))),Metadata!B$1:K$2632,10,FALSE)</f>
        <v>92068</v>
      </c>
      <c r="P1206" s="4" t="s">
        <v>10296</v>
      </c>
      <c r="Q1206">
        <v>63</v>
      </c>
      <c r="R1206">
        <v>67</v>
      </c>
      <c r="S1206">
        <v>76</v>
      </c>
      <c r="T1206">
        <v>83</v>
      </c>
    </row>
    <row r="1207" spans="1:20" hidden="1" x14ac:dyDescent="0.25">
      <c r="A1207">
        <v>1211</v>
      </c>
      <c r="B1207" t="s">
        <v>4354</v>
      </c>
      <c r="C1207" t="s">
        <v>247</v>
      </c>
      <c r="D1207" t="s">
        <v>47</v>
      </c>
      <c r="E1207" t="s">
        <v>7936</v>
      </c>
      <c r="F1207" t="str">
        <f>VLOOKUP(TRIM(SUBSTITUTE(E1207,CHAR(160),CHAR(32))),Metadata!B$1:C$2632,2,FALSE)</f>
        <v>Marguerite, Queen, consort of Henry II, King of Navarre, 1492-1549.</v>
      </c>
      <c r="G1207" t="str">
        <f>VLOOKUP(TRIM(SUBSTITUTE(E1207,CHAR(160),CHAR(32))),Metadata!B$1:D$2632,3,FALSE)</f>
        <v>L'Heptaméron</v>
      </c>
      <c r="H1207">
        <f>VLOOKUP(TRIM(SUBSTITUTE(E1207,CHAR(160),CHAR(32))),Metadata!B$1:E$2632,4,FALSE)</f>
        <v>1559</v>
      </c>
      <c r="I1207" t="s">
        <v>456</v>
      </c>
      <c r="K1207" t="str">
        <f>VLOOKUP(TRIM(SUBSTITUTE(E1207,CHAR(160),CHAR(32))),Metadata!B$1:H$2632,7,FALSE)</f>
        <v>roman</v>
      </c>
      <c r="L1207" t="s">
        <v>4378</v>
      </c>
      <c r="N1207" t="str">
        <f>VLOOKUP(TRIM(SUBSTITUTE(E1207,CHAR(160),CHAR(32))),Metadata!B$1:J$2632,9,FALSE)</f>
        <v/>
      </c>
      <c r="O1207">
        <f>VLOOKUP(TRIM(SUBSTITUTE(E1207,CHAR(160),CHAR(32))),Metadata!B$1:K$2632,10,FALSE)</f>
        <v>182112</v>
      </c>
      <c r="P1207" s="4" t="s">
        <v>9172</v>
      </c>
      <c r="Q1207">
        <v>30</v>
      </c>
      <c r="R1207">
        <v>38</v>
      </c>
      <c r="S1207">
        <v>46</v>
      </c>
      <c r="T1207">
        <v>53</v>
      </c>
    </row>
    <row r="1208" spans="1:20" x14ac:dyDescent="0.25">
      <c r="A1208">
        <v>1212</v>
      </c>
      <c r="B1208" t="s">
        <v>4354</v>
      </c>
      <c r="C1208" t="s">
        <v>247</v>
      </c>
      <c r="D1208" t="s">
        <v>47</v>
      </c>
      <c r="E1208" t="s">
        <v>7925</v>
      </c>
      <c r="F1208" t="str">
        <f>VLOOKUP(TRIM(SUBSTITUTE(E1208,CHAR(160),CHAR(32))),Metadata!B$1:C$2632,2,FALSE)</f>
        <v>Du Bellay, Joachim</v>
      </c>
      <c r="G1208" t="str">
        <f>VLOOKUP(TRIM(SUBSTITUTE(E1208,CHAR(160),CHAR(32))),Metadata!B$1:D$2632,3,FALSE)</f>
        <v>Les Regrets</v>
      </c>
      <c r="H1208">
        <f>VLOOKUP(TRIM(SUBSTITUTE(E1208,CHAR(160),CHAR(32))),Metadata!B$1:E$2632,4,FALSE)</f>
        <v>1558</v>
      </c>
      <c r="I1208" t="s">
        <v>456</v>
      </c>
      <c r="K1208" t="str">
        <f>VLOOKUP(TRIM(SUBSTITUTE(E1208,CHAR(160),CHAR(32))),Metadata!B$1:H$2632,7,FALSE)</f>
        <v>poesie</v>
      </c>
      <c r="L1208" t="s">
        <v>4382</v>
      </c>
      <c r="N1208" t="str">
        <f>VLOOKUP(TRIM(SUBSTITUTE(E1208,CHAR(160),CHAR(32))),Metadata!B$1:J$2632,9,FALSE)</f>
        <v/>
      </c>
      <c r="O1208">
        <f>VLOOKUP(TRIM(SUBSTITUTE(E1208,CHAR(160),CHAR(32))),Metadata!B$1:K$2632,10,FALSE)</f>
        <v>24574</v>
      </c>
      <c r="P1208" s="8" t="s">
        <v>9173</v>
      </c>
      <c r="Q1208">
        <v>6</v>
      </c>
      <c r="R1208">
        <v>9</v>
      </c>
      <c r="S1208">
        <v>27</v>
      </c>
      <c r="T1208">
        <v>38</v>
      </c>
    </row>
    <row r="1209" spans="1:20" x14ac:dyDescent="0.25">
      <c r="A1209">
        <v>1213</v>
      </c>
      <c r="B1209" t="s">
        <v>4354</v>
      </c>
      <c r="C1209" t="s">
        <v>247</v>
      </c>
      <c r="D1209" t="s">
        <v>47</v>
      </c>
      <c r="E1209" t="s">
        <v>7925</v>
      </c>
      <c r="F1209" t="str">
        <f>VLOOKUP(TRIM(SUBSTITUTE(E1209,CHAR(160),CHAR(32))),Metadata!B$1:C$2632,2,FALSE)</f>
        <v>Du Bellay, Joachim</v>
      </c>
      <c r="G1209" t="str">
        <f>VLOOKUP(TRIM(SUBSTITUTE(E1209,CHAR(160),CHAR(32))),Metadata!B$1:D$2632,3,FALSE)</f>
        <v>Les Regrets</v>
      </c>
      <c r="H1209">
        <f>VLOOKUP(TRIM(SUBSTITUTE(E1209,CHAR(160),CHAR(32))),Metadata!B$1:E$2632,4,FALSE)</f>
        <v>1558</v>
      </c>
      <c r="I1209" t="s">
        <v>456</v>
      </c>
      <c r="K1209" t="str">
        <f>VLOOKUP(TRIM(SUBSTITUTE(E1209,CHAR(160),CHAR(32))),Metadata!B$1:H$2632,7,FALSE)</f>
        <v>poesie</v>
      </c>
      <c r="L1209" t="s">
        <v>4382</v>
      </c>
      <c r="N1209" t="str">
        <f>VLOOKUP(TRIM(SUBSTITUTE(E1209,CHAR(160),CHAR(32))),Metadata!B$1:J$2632,9,FALSE)</f>
        <v/>
      </c>
      <c r="O1209">
        <f>VLOOKUP(TRIM(SUBSTITUTE(E1209,CHAR(160),CHAR(32))),Metadata!B$1:K$2632,10,FALSE)</f>
        <v>24574</v>
      </c>
      <c r="P1209" s="8" t="s">
        <v>9174</v>
      </c>
      <c r="Q1209">
        <v>49</v>
      </c>
      <c r="R1209">
        <v>53</v>
      </c>
      <c r="S1209">
        <v>77</v>
      </c>
      <c r="T1209">
        <v>84</v>
      </c>
    </row>
    <row r="1210" spans="1:20" hidden="1" x14ac:dyDescent="0.25">
      <c r="A1210">
        <v>1214</v>
      </c>
      <c r="B1210" t="s">
        <v>4354</v>
      </c>
      <c r="C1210" t="s">
        <v>247</v>
      </c>
      <c r="D1210" t="s">
        <v>47</v>
      </c>
      <c r="E1210" t="s">
        <v>7922</v>
      </c>
      <c r="F1210" t="str">
        <f>VLOOKUP(TRIM(SUBSTITUTE(E1210,CHAR(160),CHAR(32))),Metadata!B$1:C$2632,2,FALSE)</f>
        <v>Des Périers, Bonaventure, 1500?-1544?</v>
      </c>
      <c r="G1210" t="str">
        <f>VLOOKUP(TRIM(SUBSTITUTE(E1210,CHAR(160),CHAR(32))),Metadata!B$1:D$2632,3,FALSE)</f>
        <v>Les nouvelles récréations et joyeux devis</v>
      </c>
      <c r="H1210">
        <f>VLOOKUP(TRIM(SUBSTITUTE(E1210,CHAR(160),CHAR(32))),Metadata!B$1:E$2632,4,FALSE)</f>
        <v>1557</v>
      </c>
      <c r="I1210" t="s">
        <v>456</v>
      </c>
      <c r="K1210" t="str">
        <f>VLOOKUP(TRIM(SUBSTITUTE(E1210,CHAR(160),CHAR(32))),Metadata!B$1:H$2632,7,FALSE)</f>
        <v>traite ou essai</v>
      </c>
      <c r="L1210" t="s">
        <v>4402</v>
      </c>
      <c r="N1210" t="str">
        <f>VLOOKUP(TRIM(SUBSTITUTE(E1210,CHAR(160),CHAR(32))),Metadata!B$1:J$2632,9,FALSE)</f>
        <v/>
      </c>
      <c r="O1210">
        <f>VLOOKUP(TRIM(SUBSTITUTE(E1210,CHAR(160),CHAR(32))),Metadata!B$1:K$2632,10,FALSE)</f>
        <v>92068</v>
      </c>
      <c r="P1210" s="4" t="s">
        <v>12443</v>
      </c>
      <c r="Q1210">
        <v>71</v>
      </c>
      <c r="R1210">
        <v>75</v>
      </c>
      <c r="S1210">
        <v>104</v>
      </c>
      <c r="T1210">
        <v>111</v>
      </c>
    </row>
    <row r="1211" spans="1:20" hidden="1" x14ac:dyDescent="0.25">
      <c r="A1211">
        <v>1215</v>
      </c>
      <c r="B1211" t="s">
        <v>4354</v>
      </c>
      <c r="C1211" t="s">
        <v>247</v>
      </c>
      <c r="D1211" t="s">
        <v>47</v>
      </c>
      <c r="E1211" t="s">
        <v>7936</v>
      </c>
      <c r="F1211" t="str">
        <f>VLOOKUP(TRIM(SUBSTITUTE(E1211,CHAR(160),CHAR(32))),Metadata!B$1:C$2632,2,FALSE)</f>
        <v>Marguerite, Queen, consort of Henry II, King of Navarre, 1492-1549.</v>
      </c>
      <c r="G1211" t="str">
        <f>VLOOKUP(TRIM(SUBSTITUTE(E1211,CHAR(160),CHAR(32))),Metadata!B$1:D$2632,3,FALSE)</f>
        <v>L'Heptaméron</v>
      </c>
      <c r="H1211">
        <f>VLOOKUP(TRIM(SUBSTITUTE(E1211,CHAR(160),CHAR(32))),Metadata!B$1:E$2632,4,FALSE)</f>
        <v>1559</v>
      </c>
      <c r="I1211" t="s">
        <v>456</v>
      </c>
      <c r="K1211" t="str">
        <f>VLOOKUP(TRIM(SUBSTITUTE(E1211,CHAR(160),CHAR(32))),Metadata!B$1:H$2632,7,FALSE)</f>
        <v>roman</v>
      </c>
      <c r="L1211" t="s">
        <v>4378</v>
      </c>
      <c r="N1211" t="str">
        <f>VLOOKUP(TRIM(SUBSTITUTE(E1211,CHAR(160),CHAR(32))),Metadata!B$1:J$2632,9,FALSE)</f>
        <v/>
      </c>
      <c r="O1211">
        <f>VLOOKUP(TRIM(SUBSTITUTE(E1211,CHAR(160),CHAR(32))),Metadata!B$1:K$2632,10,FALSE)</f>
        <v>182112</v>
      </c>
      <c r="P1211" s="4" t="s">
        <v>10297</v>
      </c>
      <c r="Q1211">
        <v>435</v>
      </c>
      <c r="R1211">
        <v>442</v>
      </c>
      <c r="S1211">
        <v>472</v>
      </c>
      <c r="T1211">
        <v>476</v>
      </c>
    </row>
    <row r="1212" spans="1:20" hidden="1" x14ac:dyDescent="0.25">
      <c r="A1212">
        <v>1216</v>
      </c>
      <c r="B1212" t="s">
        <v>4354</v>
      </c>
      <c r="C1212" t="s">
        <v>247</v>
      </c>
      <c r="D1212" t="s">
        <v>47</v>
      </c>
      <c r="E1212" t="s">
        <v>8036</v>
      </c>
      <c r="F1212" t="str">
        <f>VLOOKUP(TRIM(SUBSTITUTE(E1212,CHAR(160),CHAR(32))),Metadata!B$1:C$2632,2,FALSE)</f>
        <v>Dangeau, Philippe de Courcillon, marquis de, 1638-1720.</v>
      </c>
      <c r="G1212" t="str">
        <f>VLOOKUP(TRIM(SUBSTITUTE(E1212,CHAR(160),CHAR(32))),Metadata!B$1:D$2632,3,FALSE)</f>
        <v>Journal T. 1 1684-1685-1686</v>
      </c>
      <c r="H1212">
        <f>VLOOKUP(TRIM(SUBSTITUTE(E1212,CHAR(160),CHAR(32))),Metadata!B$1:E$2632,4,FALSE)</f>
        <v>1686</v>
      </c>
      <c r="I1212" t="s">
        <v>445</v>
      </c>
      <c r="K1212" t="str">
        <f>VLOOKUP(TRIM(SUBSTITUTE(E1212,CHAR(160),CHAR(32))),Metadata!B$1:H$2632,7,FALSE)</f>
        <v>memoires</v>
      </c>
      <c r="L1212" t="s">
        <v>4481</v>
      </c>
      <c r="N1212" t="str">
        <f>VLOOKUP(TRIM(SUBSTITUTE(E1212,CHAR(160),CHAR(32))),Metadata!B$1:J$2632,9,FALSE)</f>
        <v>prose</v>
      </c>
      <c r="O1212">
        <f>VLOOKUP(TRIM(SUBSTITUTE(E1212,CHAR(160),CHAR(32))),Metadata!B$1:K$2632,10,FALSE)</f>
        <v>131667</v>
      </c>
      <c r="P1212" s="4" t="s">
        <v>10298</v>
      </c>
      <c r="Q1212">
        <v>10</v>
      </c>
      <c r="R1212">
        <v>13</v>
      </c>
      <c r="S1212">
        <v>18</v>
      </c>
      <c r="T1212">
        <v>24</v>
      </c>
    </row>
    <row r="1213" spans="1:20" hidden="1" x14ac:dyDescent="0.25">
      <c r="A1213">
        <v>1217</v>
      </c>
      <c r="B1213" t="s">
        <v>4354</v>
      </c>
      <c r="C1213" t="s">
        <v>247</v>
      </c>
      <c r="D1213" t="s">
        <v>47</v>
      </c>
      <c r="E1213" t="s">
        <v>8151</v>
      </c>
      <c r="F1213" t="str">
        <f>VLOOKUP(TRIM(SUBSTITUTE(E1213,CHAR(160),CHAR(32))),Metadata!B$1:C$2632,2,FALSE)</f>
        <v>Sévigné, Marie de Rabutin-Chantal, marquise de, 1626-1696.</v>
      </c>
      <c r="G1213" t="str">
        <f>VLOOKUP(TRIM(SUBSTITUTE(E1213,CHAR(160),CHAR(32))),Metadata!B$1:D$2632,3,FALSE)</f>
        <v>Correspondance T. 2, 1675-1680</v>
      </c>
      <c r="H1213">
        <f>VLOOKUP(TRIM(SUBSTITUTE(E1213,CHAR(160),CHAR(32))),Metadata!B$1:E$2632,4,FALSE)</f>
        <v>1680</v>
      </c>
      <c r="I1213" t="s">
        <v>445</v>
      </c>
      <c r="K1213" t="str">
        <f>VLOOKUP(TRIM(SUBSTITUTE(E1213,CHAR(160),CHAR(32))),Metadata!B$1:H$2632,7,FALSE)</f>
        <v>correspondance</v>
      </c>
      <c r="L1213" t="s">
        <v>4542</v>
      </c>
      <c r="N1213" t="str">
        <f>VLOOKUP(TRIM(SUBSTITUTE(E1213,CHAR(160),CHAR(32))),Metadata!B$1:J$2632,9,FALSE)</f>
        <v>prose</v>
      </c>
      <c r="O1213">
        <f>VLOOKUP(TRIM(SUBSTITUTE(E1213,CHAR(160),CHAR(32))),Metadata!B$1:K$2632,10,FALSE)</f>
        <v>404376</v>
      </c>
      <c r="P1213" s="4" t="s">
        <v>10299</v>
      </c>
      <c r="Q1213">
        <v>230</v>
      </c>
      <c r="R1213">
        <v>234</v>
      </c>
      <c r="S1213">
        <v>252</v>
      </c>
      <c r="T1213">
        <v>258</v>
      </c>
    </row>
    <row r="1214" spans="1:20" x14ac:dyDescent="0.25">
      <c r="A1214">
        <v>1218</v>
      </c>
      <c r="B1214" t="s">
        <v>4354</v>
      </c>
      <c r="C1214" t="s">
        <v>247</v>
      </c>
      <c r="D1214" t="s">
        <v>47</v>
      </c>
      <c r="E1214" t="s">
        <v>8045</v>
      </c>
      <c r="F1214" t="str">
        <f>VLOOKUP(TRIM(SUBSTITUTE(E1214,CHAR(160),CHAR(32))),Metadata!B$1:C$2632,2,FALSE)</f>
        <v>Du Lorens, Jacques, 1580-1655.</v>
      </c>
      <c r="G1214" t="str">
        <f>VLOOKUP(TRIM(SUBSTITUTE(E1214,CHAR(160),CHAR(32))),Metadata!B$1:D$2632,3,FALSE)</f>
        <v>Premières satires de Dulorens</v>
      </c>
      <c r="H1214">
        <f>VLOOKUP(TRIM(SUBSTITUTE(E1214,CHAR(160),CHAR(32))),Metadata!B$1:E$2632,4,FALSE)</f>
        <v>1624</v>
      </c>
      <c r="I1214" t="s">
        <v>445</v>
      </c>
      <c r="K1214" t="str">
        <f>VLOOKUP(TRIM(SUBSTITUTE(E1214,CHAR(160),CHAR(32))),Metadata!B$1:H$2632,7,FALSE)</f>
        <v>poesie</v>
      </c>
      <c r="L1214" t="s">
        <v>4382</v>
      </c>
      <c r="N1214" t="str">
        <f>VLOOKUP(TRIM(SUBSTITUTE(E1214,CHAR(160),CHAR(32))),Metadata!B$1:J$2632,9,FALSE)</f>
        <v>vers</v>
      </c>
      <c r="O1214">
        <f>VLOOKUP(TRIM(SUBSTITUTE(E1214,CHAR(160),CHAR(32))),Metadata!B$1:K$2632,10,FALSE)</f>
        <v>41990</v>
      </c>
      <c r="P1214" s="8" t="s">
        <v>9175</v>
      </c>
      <c r="Q1214">
        <v>24</v>
      </c>
      <c r="R1214">
        <v>42</v>
      </c>
    </row>
    <row r="1215" spans="1:20" hidden="1" x14ac:dyDescent="0.25">
      <c r="A1215">
        <v>1219</v>
      </c>
      <c r="B1215" t="s">
        <v>4354</v>
      </c>
      <c r="C1215" t="s">
        <v>247</v>
      </c>
      <c r="D1215" t="s">
        <v>47</v>
      </c>
      <c r="E1215" t="s">
        <v>8009</v>
      </c>
      <c r="F1215" t="str">
        <f>VLOOKUP(TRIM(SUBSTITUTE(E1215,CHAR(160),CHAR(32))),Metadata!B$1:C$2632,2,FALSE)</f>
        <v>Coeffeteau, Nicolas, 1574-1623.</v>
      </c>
      <c r="G1215" t="str">
        <f>VLOOKUP(TRIM(SUBSTITUTE(E1215,CHAR(160),CHAR(32))),Metadata!B$1:D$2632,3,FALSE)</f>
        <v>Histoire romaine</v>
      </c>
      <c r="H1215">
        <f>VLOOKUP(TRIM(SUBSTITUTE(E1215,CHAR(160),CHAR(32))),Metadata!B$1:E$2632,4,FALSE)</f>
        <v>1623</v>
      </c>
      <c r="I1215" t="s">
        <v>445</v>
      </c>
      <c r="K1215" t="str">
        <f>VLOOKUP(TRIM(SUBSTITUTE(E1215,CHAR(160),CHAR(32))),Metadata!B$1:H$2632,7,FALSE)</f>
        <v>traite ou essai</v>
      </c>
      <c r="L1215" t="s">
        <v>4402</v>
      </c>
      <c r="N1215" t="str">
        <f>VLOOKUP(TRIM(SUBSTITUTE(E1215,CHAR(160),CHAR(32))),Metadata!B$1:J$2632,9,FALSE)</f>
        <v>prose</v>
      </c>
      <c r="O1215">
        <f>VLOOKUP(TRIM(SUBSTITUTE(E1215,CHAR(160),CHAR(32))),Metadata!B$1:K$2632,10,FALSE)</f>
        <v>263154</v>
      </c>
      <c r="P1215" s="4" t="s">
        <v>10300</v>
      </c>
      <c r="Q1215">
        <v>257</v>
      </c>
      <c r="R1215">
        <v>261</v>
      </c>
      <c r="S1215">
        <v>266</v>
      </c>
      <c r="T1215">
        <v>273</v>
      </c>
    </row>
    <row r="1216" spans="1:20" hidden="1" x14ac:dyDescent="0.25">
      <c r="A1216">
        <v>1220</v>
      </c>
      <c r="B1216" t="s">
        <v>4354</v>
      </c>
      <c r="C1216" t="s">
        <v>247</v>
      </c>
      <c r="D1216" t="s">
        <v>47</v>
      </c>
      <c r="E1216" t="s">
        <v>8120</v>
      </c>
      <c r="F1216" t="str">
        <f>VLOOKUP(TRIM(SUBSTITUTE(E1216,CHAR(160),CHAR(32))),Metadata!B$1:C$2632,2,FALSE)</f>
        <v>Peiresc, Nicolas Claude Fabri de, 1580-1637.</v>
      </c>
      <c r="G1216" t="str">
        <f>VLOOKUP(TRIM(SUBSTITUTE(E1216,CHAR(160),CHAR(32))),Metadata!B$1:D$2632,3,FALSE)</f>
        <v>Lettres de Peiresc. Tome quatrième, Lettres de Peiresc à Borrilly, à Bouchard et à Gassendi, lettres de Gassendi à Peiresc, 1626-1637</v>
      </c>
      <c r="H1216">
        <f>VLOOKUP(TRIM(SUBSTITUTE(E1216,CHAR(160),CHAR(32))),Metadata!B$1:E$2632,4,FALSE)</f>
        <v>1637</v>
      </c>
      <c r="I1216" t="s">
        <v>445</v>
      </c>
      <c r="K1216" t="str">
        <f>VLOOKUP(TRIM(SUBSTITUTE(E1216,CHAR(160),CHAR(32))),Metadata!B$1:H$2632,7,FALSE)</f>
        <v>correspondance</v>
      </c>
      <c r="L1216" t="s">
        <v>4542</v>
      </c>
      <c r="N1216" t="str">
        <f>VLOOKUP(TRIM(SUBSTITUTE(E1216,CHAR(160),CHAR(32))),Metadata!B$1:J$2632,9,FALSE)</f>
        <v>prose</v>
      </c>
      <c r="O1216">
        <f>VLOOKUP(TRIM(SUBSTITUTE(E1216,CHAR(160),CHAR(32))),Metadata!B$1:K$2632,10,FALSE)</f>
        <v>81344</v>
      </c>
      <c r="P1216" s="4" t="s">
        <v>10301</v>
      </c>
      <c r="Q1216">
        <v>131</v>
      </c>
      <c r="R1216">
        <v>136</v>
      </c>
      <c r="S1216">
        <v>165</v>
      </c>
      <c r="T1216">
        <v>172</v>
      </c>
    </row>
    <row r="1217" spans="1:20" hidden="1" x14ac:dyDescent="0.25">
      <c r="A1217">
        <v>1221</v>
      </c>
      <c r="B1217" t="s">
        <v>4354</v>
      </c>
      <c r="C1217" t="s">
        <v>247</v>
      </c>
      <c r="D1217" t="s">
        <v>47</v>
      </c>
      <c r="E1217" t="s">
        <v>8078</v>
      </c>
      <c r="F1217" t="str">
        <f>VLOOKUP(TRIM(SUBSTITUTE(E1217,CHAR(160),CHAR(32))),Metadata!B$1:C$2632,2,FALSE)</f>
        <v>Le Comte, Louis, 1655-1728.</v>
      </c>
      <c r="G1217" t="str">
        <f>VLOOKUP(TRIM(SUBSTITUTE(E1217,CHAR(160),CHAR(32))),Metadata!B$1:D$2632,3,FALSE)</f>
        <v>Nouveaux mémoires sur l'état présent de la Chine</v>
      </c>
      <c r="H1217">
        <f>VLOOKUP(TRIM(SUBSTITUTE(E1217,CHAR(160),CHAR(32))),Metadata!B$1:E$2632,4,FALSE)</f>
        <v>1696</v>
      </c>
      <c r="I1217" t="s">
        <v>445</v>
      </c>
      <c r="K1217" t="str">
        <f>VLOOKUP(TRIM(SUBSTITUTE(E1217,CHAR(160),CHAR(32))),Metadata!B$1:H$2632,7,FALSE)</f>
        <v>recit de voyage</v>
      </c>
      <c r="L1217" t="s">
        <v>4870</v>
      </c>
      <c r="N1217" t="str">
        <f>VLOOKUP(TRIM(SUBSTITUTE(E1217,CHAR(160),CHAR(32))),Metadata!B$1:J$2632,9,FALSE)</f>
        <v>prose</v>
      </c>
      <c r="O1217">
        <f>VLOOKUP(TRIM(SUBSTITUTE(E1217,CHAR(160),CHAR(32))),Metadata!B$1:K$2632,10,FALSE)</f>
        <v>178609</v>
      </c>
      <c r="P1217" s="4" t="s">
        <v>12444</v>
      </c>
      <c r="Q1217">
        <v>109</v>
      </c>
      <c r="R1217">
        <v>112</v>
      </c>
      <c r="S1217">
        <v>123</v>
      </c>
      <c r="T1217">
        <v>129</v>
      </c>
    </row>
    <row r="1218" spans="1:20" hidden="1" x14ac:dyDescent="0.25">
      <c r="A1218">
        <v>1222</v>
      </c>
      <c r="B1218" t="s">
        <v>4354</v>
      </c>
      <c r="C1218" t="s">
        <v>247</v>
      </c>
      <c r="D1218" t="s">
        <v>47</v>
      </c>
      <c r="E1218" t="s">
        <v>8047</v>
      </c>
      <c r="F1218" t="str">
        <f>VLOOKUP(TRIM(SUBSTITUTE(E1218,CHAR(160),CHAR(32))),Metadata!B$1:C$2632,2,FALSE)</f>
        <v>Esprit, Mr. (Jacques), 1611-1678.</v>
      </c>
      <c r="G1218" t="str">
        <f>VLOOKUP(TRIM(SUBSTITUTE(E1218,CHAR(160),CHAR(32))),Metadata!B$1:D$2632,3,FALSE)</f>
        <v>La fausseté des vertus humaines</v>
      </c>
      <c r="H1218">
        <f>VLOOKUP(TRIM(SUBSTITUTE(E1218,CHAR(160),CHAR(32))),Metadata!B$1:E$2632,4,FALSE)</f>
        <v>1678</v>
      </c>
      <c r="I1218" t="s">
        <v>445</v>
      </c>
      <c r="K1218" t="str">
        <f>VLOOKUP(TRIM(SUBSTITUTE(E1218,CHAR(160),CHAR(32))),Metadata!B$1:H$2632,7,FALSE)</f>
        <v>traite ou essai</v>
      </c>
      <c r="L1218" t="s">
        <v>4402</v>
      </c>
      <c r="N1218" t="str">
        <f>VLOOKUP(TRIM(SUBSTITUTE(E1218,CHAR(160),CHAR(32))),Metadata!B$1:J$2632,9,FALSE)</f>
        <v>prose</v>
      </c>
      <c r="O1218">
        <f>VLOOKUP(TRIM(SUBSTITUTE(E1218,CHAR(160),CHAR(32))),Metadata!B$1:K$2632,10,FALSE)</f>
        <v>165161</v>
      </c>
      <c r="P1218" s="4" t="s">
        <v>10302</v>
      </c>
      <c r="Q1218">
        <v>519</v>
      </c>
      <c r="R1218">
        <v>525</v>
      </c>
      <c r="S1218">
        <v>530</v>
      </c>
      <c r="T1218">
        <v>536</v>
      </c>
    </row>
    <row r="1219" spans="1:20" hidden="1" x14ac:dyDescent="0.25">
      <c r="A1219">
        <v>1223</v>
      </c>
      <c r="B1219" t="s">
        <v>4354</v>
      </c>
      <c r="C1219" t="s">
        <v>247</v>
      </c>
      <c r="D1219" t="s">
        <v>47</v>
      </c>
      <c r="E1219" t="s">
        <v>8009</v>
      </c>
      <c r="F1219" t="str">
        <f>VLOOKUP(TRIM(SUBSTITUTE(E1219,CHAR(160),CHAR(32))),Metadata!B$1:C$2632,2,FALSE)</f>
        <v>Coeffeteau, Nicolas, 1574-1623.</v>
      </c>
      <c r="G1219" t="str">
        <f>VLOOKUP(TRIM(SUBSTITUTE(E1219,CHAR(160),CHAR(32))),Metadata!B$1:D$2632,3,FALSE)</f>
        <v>Histoire romaine</v>
      </c>
      <c r="H1219">
        <f>VLOOKUP(TRIM(SUBSTITUTE(E1219,CHAR(160),CHAR(32))),Metadata!B$1:E$2632,4,FALSE)</f>
        <v>1623</v>
      </c>
      <c r="I1219" t="s">
        <v>445</v>
      </c>
      <c r="K1219" t="str">
        <f>VLOOKUP(TRIM(SUBSTITUTE(E1219,CHAR(160),CHAR(32))),Metadata!B$1:H$2632,7,FALSE)</f>
        <v>traite ou essai</v>
      </c>
      <c r="L1219" t="s">
        <v>4402</v>
      </c>
      <c r="N1219" t="str">
        <f>VLOOKUP(TRIM(SUBSTITUTE(E1219,CHAR(160),CHAR(32))),Metadata!B$1:J$2632,9,FALSE)</f>
        <v>prose</v>
      </c>
      <c r="O1219">
        <f>VLOOKUP(TRIM(SUBSTITUTE(E1219,CHAR(160),CHAR(32))),Metadata!B$1:K$2632,10,FALSE)</f>
        <v>263154</v>
      </c>
      <c r="P1219" s="4" t="s">
        <v>10303</v>
      </c>
      <c r="Q1219">
        <v>87</v>
      </c>
      <c r="R1219">
        <v>91</v>
      </c>
      <c r="S1219">
        <v>96</v>
      </c>
      <c r="T1219">
        <v>103</v>
      </c>
    </row>
    <row r="1220" spans="1:20" hidden="1" x14ac:dyDescent="0.25">
      <c r="A1220">
        <v>1224</v>
      </c>
      <c r="B1220" t="s">
        <v>4354</v>
      </c>
      <c r="C1220" t="s">
        <v>247</v>
      </c>
      <c r="D1220" t="s">
        <v>47</v>
      </c>
      <c r="E1220" t="s">
        <v>8152</v>
      </c>
      <c r="F1220" t="str">
        <f>VLOOKUP(TRIM(SUBSTITUTE(E1220,CHAR(160),CHAR(32))),Metadata!B$1:C$2632,2,FALSE)</f>
        <v>Sévigné, Marie de Rabutin-Chantal, marquise de, 1626-1696.</v>
      </c>
      <c r="G1220" t="str">
        <f>VLOOKUP(TRIM(SUBSTITUTE(E1220,CHAR(160),CHAR(32))),Metadata!B$1:D$2632,3,FALSE)</f>
        <v>Correspondance. T. 1, 1646-1675</v>
      </c>
      <c r="H1220">
        <f>VLOOKUP(TRIM(SUBSTITUTE(E1220,CHAR(160),CHAR(32))),Metadata!B$1:E$2632,4,FALSE)</f>
        <v>1675</v>
      </c>
      <c r="I1220" t="s">
        <v>445</v>
      </c>
      <c r="K1220" t="str">
        <f>VLOOKUP(TRIM(SUBSTITUTE(E1220,CHAR(160),CHAR(32))),Metadata!B$1:H$2632,7,FALSE)</f>
        <v>correspondance</v>
      </c>
      <c r="L1220" t="s">
        <v>4542</v>
      </c>
      <c r="N1220" t="str">
        <f>VLOOKUP(TRIM(SUBSTITUTE(E1220,CHAR(160),CHAR(32))),Metadata!B$1:J$2632,9,FALSE)</f>
        <v>prose</v>
      </c>
      <c r="O1220">
        <f>VLOOKUP(TRIM(SUBSTITUTE(E1220,CHAR(160),CHAR(32))),Metadata!B$1:K$2632,10,FALSE)</f>
        <v>257427</v>
      </c>
      <c r="P1220" s="4" t="s">
        <v>12445</v>
      </c>
      <c r="Q1220">
        <v>187</v>
      </c>
      <c r="R1220">
        <v>193</v>
      </c>
      <c r="S1220">
        <v>204</v>
      </c>
      <c r="T1220">
        <v>207</v>
      </c>
    </row>
    <row r="1221" spans="1:20" hidden="1" x14ac:dyDescent="0.25">
      <c r="A1221">
        <v>1225</v>
      </c>
      <c r="B1221" t="s">
        <v>4354</v>
      </c>
      <c r="C1221" t="s">
        <v>247</v>
      </c>
      <c r="D1221" t="s">
        <v>47</v>
      </c>
      <c r="E1221" t="s">
        <v>8151</v>
      </c>
      <c r="F1221" t="str">
        <f>VLOOKUP(TRIM(SUBSTITUTE(E1221,CHAR(160),CHAR(32))),Metadata!B$1:C$2632,2,FALSE)</f>
        <v>Sévigné, Marie de Rabutin-Chantal, marquise de, 1626-1696.</v>
      </c>
      <c r="G1221" t="str">
        <f>VLOOKUP(TRIM(SUBSTITUTE(E1221,CHAR(160),CHAR(32))),Metadata!B$1:D$2632,3,FALSE)</f>
        <v>Correspondance T. 2, 1675-1680</v>
      </c>
      <c r="H1221">
        <f>VLOOKUP(TRIM(SUBSTITUTE(E1221,CHAR(160),CHAR(32))),Metadata!B$1:E$2632,4,FALSE)</f>
        <v>1680</v>
      </c>
      <c r="I1221" t="s">
        <v>445</v>
      </c>
      <c r="K1221" t="str">
        <f>VLOOKUP(TRIM(SUBSTITUTE(E1221,CHAR(160),CHAR(32))),Metadata!B$1:H$2632,7,FALSE)</f>
        <v>correspondance</v>
      </c>
      <c r="L1221" t="s">
        <v>4542</v>
      </c>
      <c r="N1221" t="str">
        <f>VLOOKUP(TRIM(SUBSTITUTE(E1221,CHAR(160),CHAR(32))),Metadata!B$1:J$2632,9,FALSE)</f>
        <v>prose</v>
      </c>
      <c r="O1221">
        <f>VLOOKUP(TRIM(SUBSTITUTE(E1221,CHAR(160),CHAR(32))),Metadata!B$1:K$2632,10,FALSE)</f>
        <v>404376</v>
      </c>
      <c r="P1221" s="4" t="s">
        <v>10304</v>
      </c>
      <c r="Q1221">
        <v>47</v>
      </c>
      <c r="R1221">
        <v>51</v>
      </c>
      <c r="S1221">
        <v>59</v>
      </c>
      <c r="T1221">
        <v>68</v>
      </c>
    </row>
    <row r="1222" spans="1:20" hidden="1" x14ac:dyDescent="0.25">
      <c r="A1222">
        <v>1226</v>
      </c>
      <c r="B1222" t="s">
        <v>4354</v>
      </c>
      <c r="C1222" t="s">
        <v>247</v>
      </c>
      <c r="D1222" t="s">
        <v>47</v>
      </c>
      <c r="E1222" t="s">
        <v>8060</v>
      </c>
      <c r="F1222" t="str">
        <f>VLOOKUP(TRIM(SUBSTITUTE(E1222,CHAR(160),CHAR(32))),Metadata!B$1:C$2632,2,FALSE)</f>
        <v>Furetière, Antoine, 1619-1688.</v>
      </c>
      <c r="G1222" t="str">
        <f>VLOOKUP(TRIM(SUBSTITUTE(E1222,CHAR(160),CHAR(32))),Metadata!B$1:D$2632,3,FALSE)</f>
        <v>Roman Bourgeois (Le)</v>
      </c>
      <c r="H1222">
        <f>VLOOKUP(TRIM(SUBSTITUTE(E1222,CHAR(160),CHAR(32))),Metadata!B$1:E$2632,4,FALSE)</f>
        <v>1666</v>
      </c>
      <c r="I1222" t="s">
        <v>445</v>
      </c>
      <c r="K1222" t="str">
        <f>VLOOKUP(TRIM(SUBSTITUTE(E1222,CHAR(160),CHAR(32))),Metadata!B$1:H$2632,7,FALSE)</f>
        <v>Narratif, Roman</v>
      </c>
      <c r="L1222" t="s">
        <v>4786</v>
      </c>
      <c r="N1222" t="str">
        <f>VLOOKUP(TRIM(SUBSTITUTE(E1222,CHAR(160),CHAR(32))),Metadata!B$1:J$2632,9,FALSE)</f>
        <v/>
      </c>
      <c r="O1222">
        <f>VLOOKUP(TRIM(SUBSTITUTE(E1222,CHAR(160),CHAR(32))),Metadata!B$1:K$2632,10,FALSE)</f>
        <v>85645</v>
      </c>
      <c r="P1222" s="4" t="s">
        <v>10305</v>
      </c>
      <c r="Q1222">
        <v>48</v>
      </c>
      <c r="R1222">
        <v>51</v>
      </c>
      <c r="S1222">
        <v>64</v>
      </c>
      <c r="T1222">
        <v>70</v>
      </c>
    </row>
    <row r="1223" spans="1:20" hidden="1" x14ac:dyDescent="0.25">
      <c r="A1223">
        <v>1227</v>
      </c>
      <c r="B1223" t="s">
        <v>4354</v>
      </c>
      <c r="C1223" t="s">
        <v>247</v>
      </c>
      <c r="D1223" t="s">
        <v>47</v>
      </c>
      <c r="E1223" t="s">
        <v>7998</v>
      </c>
      <c r="F1223" t="str">
        <f>VLOOKUP(TRIM(SUBSTITUTE(E1223,CHAR(160),CHAR(32))),Metadata!B$1:C$2632,2,FALSE)</f>
        <v>Bouhours, Dominique, 1628-1702.</v>
      </c>
      <c r="G1223" t="str">
        <f>VLOOKUP(TRIM(SUBSTITUTE(E1223,CHAR(160),CHAR(32))),Metadata!B$1:D$2632,3,FALSE)</f>
        <v>Les entretiens d'Ariste et d'Eugène</v>
      </c>
      <c r="H1223">
        <f>VLOOKUP(TRIM(SUBSTITUTE(E1223,CHAR(160),CHAR(32))),Metadata!B$1:E$2632,4,FALSE)</f>
        <v>1671</v>
      </c>
      <c r="I1223" t="s">
        <v>445</v>
      </c>
      <c r="K1223" t="str">
        <f>VLOOKUP(TRIM(SUBSTITUTE(E1223,CHAR(160),CHAR(32))),Metadata!B$1:H$2632,7,FALSE)</f>
        <v>traite ou essai</v>
      </c>
      <c r="L1223" t="s">
        <v>4402</v>
      </c>
      <c r="N1223" t="str">
        <f>VLOOKUP(TRIM(SUBSTITUTE(E1223,CHAR(160),CHAR(32))),Metadata!B$1:J$2632,9,FALSE)</f>
        <v>prose</v>
      </c>
      <c r="O1223">
        <f>VLOOKUP(TRIM(SUBSTITUTE(E1223,CHAR(160),CHAR(32))),Metadata!B$1:K$2632,10,FALSE)</f>
        <v>55009</v>
      </c>
      <c r="P1223" s="4" t="s">
        <v>10306</v>
      </c>
      <c r="Q1223">
        <v>107</v>
      </c>
      <c r="R1223">
        <v>110</v>
      </c>
      <c r="S1223">
        <v>129</v>
      </c>
      <c r="T1223">
        <v>136</v>
      </c>
    </row>
    <row r="1224" spans="1:20" hidden="1" x14ac:dyDescent="0.25">
      <c r="A1224">
        <v>1228</v>
      </c>
      <c r="B1224" t="s">
        <v>4354</v>
      </c>
      <c r="C1224" t="s">
        <v>247</v>
      </c>
      <c r="D1224" t="s">
        <v>47</v>
      </c>
      <c r="E1224" t="s">
        <v>7958</v>
      </c>
      <c r="F1224" t="str">
        <f>VLOOKUP(TRIM(SUBSTITUTE(E1224,CHAR(160),CHAR(32))),Metadata!B$1:C$2632,2,FALSE)</f>
        <v>Arnauld d'Andilly, Monsieur (Robert), 1588-1674.</v>
      </c>
      <c r="G1224" t="str">
        <f>VLOOKUP(TRIM(SUBSTITUTE(E1224,CHAR(160),CHAR(32))),Metadata!B$1:D$2632,3,FALSE)</f>
        <v>Fondations Monasteres Carmel.</v>
      </c>
      <c r="H1224">
        <f>VLOOKUP(TRIM(SUBSTITUTE(E1224,CHAR(160),CHAR(32))),Metadata!B$1:E$2632,4,FALSE)</f>
        <v>1670</v>
      </c>
      <c r="I1224" t="s">
        <v>445</v>
      </c>
      <c r="K1224" t="str">
        <f>VLOOKUP(TRIM(SUBSTITUTE(E1224,CHAR(160),CHAR(32))),Metadata!B$1:H$2632,7,FALSE)</f>
        <v>traite ou essai</v>
      </c>
      <c r="L1224" t="s">
        <v>4402</v>
      </c>
      <c r="N1224" t="str">
        <f>VLOOKUP(TRIM(SUBSTITUTE(E1224,CHAR(160),CHAR(32))),Metadata!B$1:J$2632,9,FALSE)</f>
        <v>prose</v>
      </c>
      <c r="O1224">
        <f>VLOOKUP(TRIM(SUBSTITUTE(E1224,CHAR(160),CHAR(32))),Metadata!B$1:K$2632,10,FALSE)</f>
        <v>93416</v>
      </c>
      <c r="P1224" s="4" t="s">
        <v>10307</v>
      </c>
      <c r="Q1224">
        <v>245</v>
      </c>
      <c r="R1224">
        <v>249</v>
      </c>
      <c r="S1224">
        <v>265</v>
      </c>
      <c r="T1224">
        <v>271</v>
      </c>
    </row>
    <row r="1225" spans="1:20" hidden="1" x14ac:dyDescent="0.25">
      <c r="A1225">
        <v>1229</v>
      </c>
      <c r="B1225" t="s">
        <v>4354</v>
      </c>
      <c r="C1225" t="s">
        <v>247</v>
      </c>
      <c r="D1225" t="s">
        <v>47</v>
      </c>
      <c r="E1225" t="s">
        <v>8142</v>
      </c>
      <c r="F1225" t="str">
        <f>VLOOKUP(TRIM(SUBSTITUTE(E1225,CHAR(160),CHAR(32))),Metadata!B$1:C$2632,2,FALSE)</f>
        <v>Saint-Réal, M. l'abbé de (César Vichard), 1639-1692.</v>
      </c>
      <c r="G1225" t="str">
        <f>VLOOKUP(TRIM(SUBSTITUTE(E1225,CHAR(160),CHAR(32))),Metadata!B$1:D$2632,3,FALSE)</f>
        <v>Dom Carlos</v>
      </c>
      <c r="H1225">
        <f>VLOOKUP(TRIM(SUBSTITUTE(E1225,CHAR(160),CHAR(32))),Metadata!B$1:E$2632,4,FALSE)</f>
        <v>1672</v>
      </c>
      <c r="I1225" t="s">
        <v>445</v>
      </c>
      <c r="K1225" t="str">
        <f>VLOOKUP(TRIM(SUBSTITUTE(E1225,CHAR(160),CHAR(32))),Metadata!B$1:H$2632,7,FALSE)</f>
        <v>roman</v>
      </c>
      <c r="L1225" t="s">
        <v>4378</v>
      </c>
      <c r="N1225" t="str">
        <f>VLOOKUP(TRIM(SUBSTITUTE(E1225,CHAR(160),CHAR(32))),Metadata!B$1:J$2632,9,FALSE)</f>
        <v>prose</v>
      </c>
      <c r="O1225">
        <f>VLOOKUP(TRIM(SUBSTITUTE(E1225,CHAR(160),CHAR(32))),Metadata!B$1:K$2632,10,FALSE)</f>
        <v>24305</v>
      </c>
      <c r="P1225" s="4" t="s">
        <v>10308</v>
      </c>
      <c r="Q1225">
        <v>43</v>
      </c>
      <c r="R1225">
        <v>45</v>
      </c>
      <c r="S1225">
        <v>51</v>
      </c>
      <c r="T1225">
        <v>57</v>
      </c>
    </row>
    <row r="1226" spans="1:20" hidden="1" x14ac:dyDescent="0.25">
      <c r="A1226">
        <v>1230</v>
      </c>
      <c r="B1226" t="s">
        <v>4354</v>
      </c>
      <c r="C1226" t="s">
        <v>247</v>
      </c>
      <c r="D1226" t="s">
        <v>47</v>
      </c>
      <c r="E1226" t="s">
        <v>8151</v>
      </c>
      <c r="F1226" t="str">
        <f>VLOOKUP(TRIM(SUBSTITUTE(E1226,CHAR(160),CHAR(32))),Metadata!B$1:C$2632,2,FALSE)</f>
        <v>Sévigné, Marie de Rabutin-Chantal, marquise de, 1626-1696.</v>
      </c>
      <c r="G1226" t="str">
        <f>VLOOKUP(TRIM(SUBSTITUTE(E1226,CHAR(160),CHAR(32))),Metadata!B$1:D$2632,3,FALSE)</f>
        <v>Correspondance T. 2, 1675-1680</v>
      </c>
      <c r="H1226">
        <f>VLOOKUP(TRIM(SUBSTITUTE(E1226,CHAR(160),CHAR(32))),Metadata!B$1:E$2632,4,FALSE)</f>
        <v>1680</v>
      </c>
      <c r="I1226" t="s">
        <v>445</v>
      </c>
      <c r="K1226" t="str">
        <f>VLOOKUP(TRIM(SUBSTITUTE(E1226,CHAR(160),CHAR(32))),Metadata!B$1:H$2632,7,FALSE)</f>
        <v>correspondance</v>
      </c>
      <c r="L1226" t="s">
        <v>4542</v>
      </c>
      <c r="N1226" t="str">
        <f>VLOOKUP(TRIM(SUBSTITUTE(E1226,CHAR(160),CHAR(32))),Metadata!B$1:J$2632,9,FALSE)</f>
        <v>prose</v>
      </c>
      <c r="O1226">
        <f>VLOOKUP(TRIM(SUBSTITUTE(E1226,CHAR(160),CHAR(32))),Metadata!B$1:K$2632,10,FALSE)</f>
        <v>404376</v>
      </c>
      <c r="P1226" s="4" t="s">
        <v>10309</v>
      </c>
      <c r="Q1226">
        <v>154</v>
      </c>
      <c r="R1226">
        <v>159</v>
      </c>
      <c r="S1226">
        <v>164</v>
      </c>
      <c r="T1226">
        <v>170</v>
      </c>
    </row>
    <row r="1227" spans="1:20" hidden="1" x14ac:dyDescent="0.25">
      <c r="A1227">
        <v>1231</v>
      </c>
      <c r="B1227" t="s">
        <v>4354</v>
      </c>
      <c r="C1227" t="s">
        <v>247</v>
      </c>
      <c r="D1227" t="s">
        <v>47</v>
      </c>
      <c r="E1227" t="s">
        <v>8153</v>
      </c>
      <c r="F1227" t="str">
        <f>VLOOKUP(TRIM(SUBSTITUTE(E1227,CHAR(160),CHAR(32))),Metadata!B$1:C$2632,2,FALSE)</f>
        <v>Sévigné, Marie de Rabutin-Chantal, marquise de, 1626-1696.</v>
      </c>
      <c r="G1227" t="str">
        <f>VLOOKUP(TRIM(SUBSTITUTE(E1227,CHAR(160),CHAR(32))),Metadata!B$1:D$2632,3,FALSE)</f>
        <v>Correspondance. T. 3, 1680-1696</v>
      </c>
      <c r="H1227">
        <f>VLOOKUP(TRIM(SUBSTITUTE(E1227,CHAR(160),CHAR(32))),Metadata!B$1:E$2632,4,FALSE)</f>
        <v>1696</v>
      </c>
      <c r="I1227" t="s">
        <v>445</v>
      </c>
      <c r="K1227" t="str">
        <f>VLOOKUP(TRIM(SUBSTITUTE(E1227,CHAR(160),CHAR(32))),Metadata!B$1:H$2632,7,FALSE)</f>
        <v>correspondance</v>
      </c>
      <c r="L1227" t="s">
        <v>4542</v>
      </c>
      <c r="N1227" t="str">
        <f>VLOOKUP(TRIM(SUBSTITUTE(E1227,CHAR(160),CHAR(32))),Metadata!B$1:J$2632,9,FALSE)</f>
        <v>prose</v>
      </c>
      <c r="O1227">
        <f>VLOOKUP(TRIM(SUBSTITUTE(E1227,CHAR(160),CHAR(32))),Metadata!B$1:K$2632,10,FALSE)</f>
        <v>388745</v>
      </c>
      <c r="P1227" s="4" t="s">
        <v>10310</v>
      </c>
      <c r="Q1227">
        <v>174</v>
      </c>
      <c r="R1227">
        <v>178</v>
      </c>
      <c r="S1227">
        <v>191</v>
      </c>
      <c r="T1227">
        <v>197</v>
      </c>
    </row>
    <row r="1228" spans="1:20" hidden="1" x14ac:dyDescent="0.25">
      <c r="A1228">
        <v>1232</v>
      </c>
      <c r="B1228" t="s">
        <v>4354</v>
      </c>
      <c r="C1228" t="s">
        <v>247</v>
      </c>
      <c r="D1228" t="s">
        <v>47</v>
      </c>
      <c r="E1228" t="s">
        <v>8153</v>
      </c>
      <c r="F1228" t="str">
        <f>VLOOKUP(TRIM(SUBSTITUTE(E1228,CHAR(160),CHAR(32))),Metadata!B$1:C$2632,2,FALSE)</f>
        <v>Sévigné, Marie de Rabutin-Chantal, marquise de, 1626-1696.</v>
      </c>
      <c r="G1228" t="str">
        <f>VLOOKUP(TRIM(SUBSTITUTE(E1228,CHAR(160),CHAR(32))),Metadata!B$1:D$2632,3,FALSE)</f>
        <v>Correspondance. T. 3, 1680-1696</v>
      </c>
      <c r="H1228">
        <f>VLOOKUP(TRIM(SUBSTITUTE(E1228,CHAR(160),CHAR(32))),Metadata!B$1:E$2632,4,FALSE)</f>
        <v>1696</v>
      </c>
      <c r="I1228" t="s">
        <v>445</v>
      </c>
      <c r="K1228" t="str">
        <f>VLOOKUP(TRIM(SUBSTITUTE(E1228,CHAR(160),CHAR(32))),Metadata!B$1:H$2632,7,FALSE)</f>
        <v>correspondance</v>
      </c>
      <c r="L1228" t="s">
        <v>4542</v>
      </c>
      <c r="N1228" t="str">
        <f>VLOOKUP(TRIM(SUBSTITUTE(E1228,CHAR(160),CHAR(32))),Metadata!B$1:J$2632,9,FALSE)</f>
        <v>prose</v>
      </c>
      <c r="O1228">
        <f>VLOOKUP(TRIM(SUBSTITUTE(E1228,CHAR(160),CHAR(32))),Metadata!B$1:K$2632,10,FALSE)</f>
        <v>388745</v>
      </c>
      <c r="P1228" s="4" t="s">
        <v>10311</v>
      </c>
      <c r="Q1228">
        <v>3</v>
      </c>
      <c r="R1228">
        <v>6</v>
      </c>
      <c r="S1228">
        <v>12</v>
      </c>
      <c r="T1228">
        <v>18</v>
      </c>
    </row>
    <row r="1229" spans="1:20" hidden="1" x14ac:dyDescent="0.25">
      <c r="A1229">
        <v>1233</v>
      </c>
      <c r="B1229" t="s">
        <v>4354</v>
      </c>
      <c r="C1229" t="s">
        <v>247</v>
      </c>
      <c r="D1229" t="s">
        <v>47</v>
      </c>
      <c r="E1229" t="s">
        <v>8119</v>
      </c>
      <c r="F1229" t="str">
        <f>VLOOKUP(TRIM(SUBSTITUTE(E1229,CHAR(160),CHAR(32))),Metadata!B$1:C$2632,2,FALSE)</f>
        <v>Peiresc, Nicolas Claude Fabri de, 1580-1637.</v>
      </c>
      <c r="G1229" t="str">
        <f>VLOOKUP(TRIM(SUBSTITUTE(E1229,CHAR(160),CHAR(32))),Metadata!B$1:D$2632,3,FALSE)</f>
        <v>Lettres de Peiresc. Tome cinquième, Lettres de Peiresc à Guillemin, à Holstenius et à Menestrier, lettres de Menestrier à Peiresc, 1610-1637</v>
      </c>
      <c r="H1229">
        <f>VLOOKUP(TRIM(SUBSTITUTE(E1229,CHAR(160),CHAR(32))),Metadata!B$1:E$2632,4,FALSE)</f>
        <v>1637</v>
      </c>
      <c r="I1229" t="s">
        <v>445</v>
      </c>
      <c r="K1229" t="str">
        <f>VLOOKUP(TRIM(SUBSTITUTE(E1229,CHAR(160),CHAR(32))),Metadata!B$1:H$2632,7,FALSE)</f>
        <v>correspondance</v>
      </c>
      <c r="L1229" t="s">
        <v>4542</v>
      </c>
      <c r="N1229" t="str">
        <f>VLOOKUP(TRIM(SUBSTITUTE(E1229,CHAR(160),CHAR(32))),Metadata!B$1:J$2632,9,FALSE)</f>
        <v>prose</v>
      </c>
      <c r="O1229">
        <f>VLOOKUP(TRIM(SUBSTITUTE(E1229,CHAR(160),CHAR(32))),Metadata!B$1:K$2632,10,FALSE)</f>
        <v>69692</v>
      </c>
      <c r="P1229" s="4" t="s">
        <v>9176</v>
      </c>
      <c r="Q1229">
        <v>141</v>
      </c>
      <c r="R1229">
        <v>145</v>
      </c>
      <c r="S1229">
        <v>150</v>
      </c>
      <c r="T1229">
        <v>157</v>
      </c>
    </row>
    <row r="1230" spans="1:20" hidden="1" x14ac:dyDescent="0.25">
      <c r="A1230">
        <v>1234</v>
      </c>
      <c r="B1230" t="s">
        <v>4354</v>
      </c>
      <c r="C1230" t="s">
        <v>247</v>
      </c>
      <c r="D1230" t="s">
        <v>47</v>
      </c>
      <c r="E1230" t="s">
        <v>8055</v>
      </c>
      <c r="F1230" t="str">
        <f>VLOOKUP(TRIM(SUBSTITUTE(E1230,CHAR(160),CHAR(32))),Metadata!B$1:C$2632,2,FALSE)</f>
        <v>Fénelon, François de Salignac de La Mothe-, 1651-1715.</v>
      </c>
      <c r="G1230" t="str">
        <f>VLOOKUP(TRIM(SUBSTITUTE(E1230,CHAR(160),CHAR(32))),Metadata!B$1:D$2632,3,FALSE)</f>
        <v>Traité de l'éducation des filles /</v>
      </c>
      <c r="H1230">
        <f>VLOOKUP(TRIM(SUBSTITUTE(E1230,CHAR(160),CHAR(32))),Metadata!B$1:E$2632,4,FALSE)</f>
        <v>1687</v>
      </c>
      <c r="I1230" t="s">
        <v>445</v>
      </c>
      <c r="K1230" t="str">
        <f>VLOOKUP(TRIM(SUBSTITUTE(E1230,CHAR(160),CHAR(32))),Metadata!B$1:H$2632,7,FALSE)</f>
        <v>traite ou essai</v>
      </c>
      <c r="L1230" t="s">
        <v>4402</v>
      </c>
      <c r="N1230" t="str">
        <f>VLOOKUP(TRIM(SUBSTITUTE(E1230,CHAR(160),CHAR(32))),Metadata!B$1:J$2632,9,FALSE)</f>
        <v>prose</v>
      </c>
      <c r="O1230">
        <f>VLOOKUP(TRIM(SUBSTITUTE(E1230,CHAR(160),CHAR(32))),Metadata!B$1:K$2632,10,FALSE)</f>
        <v>35067</v>
      </c>
      <c r="P1230" s="4" t="s">
        <v>12446</v>
      </c>
      <c r="Q1230">
        <v>110</v>
      </c>
      <c r="R1230">
        <v>113</v>
      </c>
      <c r="S1230">
        <v>140</v>
      </c>
      <c r="T1230">
        <v>147</v>
      </c>
    </row>
    <row r="1231" spans="1:20" hidden="1" x14ac:dyDescent="0.25">
      <c r="A1231">
        <v>1235</v>
      </c>
      <c r="B1231" t="s">
        <v>4354</v>
      </c>
      <c r="C1231" t="s">
        <v>247</v>
      </c>
      <c r="D1231" t="s">
        <v>47</v>
      </c>
      <c r="E1231" t="s">
        <v>8047</v>
      </c>
      <c r="F1231" t="str">
        <f>VLOOKUP(TRIM(SUBSTITUTE(E1231,CHAR(160),CHAR(32))),Metadata!B$1:C$2632,2,FALSE)</f>
        <v>Esprit, Mr. (Jacques), 1611-1678.</v>
      </c>
      <c r="G1231" t="str">
        <f>VLOOKUP(TRIM(SUBSTITUTE(E1231,CHAR(160),CHAR(32))),Metadata!B$1:D$2632,3,FALSE)</f>
        <v>La fausseté des vertus humaines</v>
      </c>
      <c r="H1231">
        <f>VLOOKUP(TRIM(SUBSTITUTE(E1231,CHAR(160),CHAR(32))),Metadata!B$1:E$2632,4,FALSE)</f>
        <v>1678</v>
      </c>
      <c r="I1231" t="s">
        <v>445</v>
      </c>
      <c r="K1231" t="str">
        <f>VLOOKUP(TRIM(SUBSTITUTE(E1231,CHAR(160),CHAR(32))),Metadata!B$1:H$2632,7,FALSE)</f>
        <v>traite ou essai</v>
      </c>
      <c r="L1231" t="s">
        <v>4402</v>
      </c>
      <c r="N1231" t="str">
        <f>VLOOKUP(TRIM(SUBSTITUTE(E1231,CHAR(160),CHAR(32))),Metadata!B$1:J$2632,9,FALSE)</f>
        <v>prose</v>
      </c>
      <c r="O1231">
        <f>VLOOKUP(TRIM(SUBSTITUTE(E1231,CHAR(160),CHAR(32))),Metadata!B$1:K$2632,10,FALSE)</f>
        <v>165161</v>
      </c>
      <c r="P1231" s="4" t="s">
        <v>9177</v>
      </c>
      <c r="Q1231">
        <v>492</v>
      </c>
      <c r="R1231">
        <v>496</v>
      </c>
      <c r="S1231">
        <v>513</v>
      </c>
      <c r="T1231">
        <v>519</v>
      </c>
    </row>
    <row r="1232" spans="1:20" hidden="1" x14ac:dyDescent="0.25">
      <c r="A1232">
        <v>1236</v>
      </c>
      <c r="B1232" t="s">
        <v>4354</v>
      </c>
      <c r="C1232" t="s">
        <v>247</v>
      </c>
      <c r="D1232" t="s">
        <v>47</v>
      </c>
      <c r="E1232" t="s">
        <v>8300</v>
      </c>
      <c r="F1232" t="str">
        <f>VLOOKUP(TRIM(SUBSTITUTE(E1232,CHAR(160),CHAR(32))),Metadata!B$1:C$2632,2,FALSE)</f>
        <v>Le Sage, Alain René, 1668-1747.</v>
      </c>
      <c r="G1232" t="str">
        <f>VLOOKUP(TRIM(SUBSTITUTE(E1232,CHAR(160),CHAR(32))),Metadata!B$1:D$2632,3,FALSE)</f>
        <v>La valise trouvée</v>
      </c>
      <c r="H1232">
        <f>VLOOKUP(TRIM(SUBSTITUTE(E1232,CHAR(160),CHAR(32))),Metadata!B$1:E$2632,4,FALSE)</f>
        <v>1740</v>
      </c>
      <c r="I1232" t="s">
        <v>448</v>
      </c>
      <c r="K1232" t="str">
        <f>VLOOKUP(TRIM(SUBSTITUTE(E1232,CHAR(160),CHAR(32))),Metadata!B$1:H$2632,7,FALSE)</f>
        <v>roman</v>
      </c>
      <c r="L1232" t="s">
        <v>4378</v>
      </c>
      <c r="N1232" t="str">
        <f>VLOOKUP(TRIM(SUBSTITUTE(E1232,CHAR(160),CHAR(32))),Metadata!B$1:J$2632,9,FALSE)</f>
        <v>prose</v>
      </c>
      <c r="O1232">
        <f>VLOOKUP(TRIM(SUBSTITUTE(E1232,CHAR(160),CHAR(32))),Metadata!B$1:K$2632,10,FALSE)</f>
        <v>34560</v>
      </c>
      <c r="P1232" s="4" t="s">
        <v>10312</v>
      </c>
      <c r="Q1232">
        <v>3</v>
      </c>
      <c r="R1232">
        <v>7</v>
      </c>
      <c r="S1232">
        <v>18</v>
      </c>
      <c r="T1232">
        <v>24</v>
      </c>
    </row>
    <row r="1233" spans="1:20" hidden="1" x14ac:dyDescent="0.25">
      <c r="A1233">
        <v>1237</v>
      </c>
      <c r="B1233" t="s">
        <v>4354</v>
      </c>
      <c r="C1233" t="s">
        <v>247</v>
      </c>
      <c r="D1233" t="s">
        <v>47</v>
      </c>
      <c r="E1233" t="s">
        <v>8325</v>
      </c>
      <c r="F1233" t="str">
        <f>VLOOKUP(TRIM(SUBSTITUTE(E1233,CHAR(160),CHAR(32))),Metadata!B$1:C$2632,2,FALSE)</f>
        <v>Marivaux, Pierre Carlet de Chamblain de, 1688-1763.</v>
      </c>
      <c r="G1233" t="str">
        <f>VLOOKUP(TRIM(SUBSTITUTE(E1233,CHAR(160),CHAR(32))),Metadata!B$1:D$2632,3,FALSE)</f>
        <v>L'indigent philosophe</v>
      </c>
      <c r="H1233">
        <f>VLOOKUP(TRIM(SUBSTITUTE(E1233,CHAR(160),CHAR(32))),Metadata!B$1:E$2632,4,FALSE)</f>
        <v>1727</v>
      </c>
      <c r="I1233" t="s">
        <v>448</v>
      </c>
      <c r="K1233" t="str">
        <f>VLOOKUP(TRIM(SUBSTITUTE(E1233,CHAR(160),CHAR(32))),Metadata!B$1:H$2632,7,FALSE)</f>
        <v>melanges litteraires</v>
      </c>
      <c r="L1233" t="s">
        <v>4389</v>
      </c>
      <c r="N1233" t="str">
        <f>VLOOKUP(TRIM(SUBSTITUTE(E1233,CHAR(160),CHAR(32))),Metadata!B$1:J$2632,9,FALSE)</f>
        <v>prose</v>
      </c>
      <c r="O1233">
        <f>VLOOKUP(TRIM(SUBSTITUTE(E1233,CHAR(160),CHAR(32))),Metadata!B$1:K$2632,10,FALSE)</f>
        <v>24078</v>
      </c>
      <c r="P1233" s="4" t="s">
        <v>10313</v>
      </c>
      <c r="Q1233">
        <v>143</v>
      </c>
      <c r="R1233">
        <v>146</v>
      </c>
      <c r="S1233">
        <v>154</v>
      </c>
      <c r="T1233">
        <v>160</v>
      </c>
    </row>
    <row r="1234" spans="1:20" hidden="1" x14ac:dyDescent="0.25">
      <c r="A1234">
        <v>1238</v>
      </c>
      <c r="B1234" t="s">
        <v>4354</v>
      </c>
      <c r="C1234" t="s">
        <v>247</v>
      </c>
      <c r="D1234" t="s">
        <v>47</v>
      </c>
      <c r="E1234" t="s">
        <v>8302</v>
      </c>
      <c r="F1234" t="str">
        <f>VLOOKUP(TRIM(SUBSTITUTE(E1234,CHAR(160),CHAR(32))),Metadata!B$1:C$2632,2,FALSE)</f>
        <v>Le Sage, Alain René, 1668-1747.</v>
      </c>
      <c r="G1234" t="str">
        <f>VLOOKUP(TRIM(SUBSTITUTE(E1234,CHAR(160),CHAR(32))),Metadata!B$1:D$2632,3,FALSE)</f>
        <v>Le diable boiteux</v>
      </c>
      <c r="H1234">
        <f>VLOOKUP(TRIM(SUBSTITUTE(E1234,CHAR(160),CHAR(32))),Metadata!B$1:E$2632,4,FALSE)</f>
        <v>1726</v>
      </c>
      <c r="I1234" t="s">
        <v>448</v>
      </c>
      <c r="K1234" t="str">
        <f>VLOOKUP(TRIM(SUBSTITUTE(E1234,CHAR(160),CHAR(32))),Metadata!B$1:H$2632,7,FALSE)</f>
        <v>roman</v>
      </c>
      <c r="L1234" t="s">
        <v>4378</v>
      </c>
      <c r="N1234" t="str">
        <f>VLOOKUP(TRIM(SUBSTITUTE(E1234,CHAR(160),CHAR(32))),Metadata!B$1:J$2632,9,FALSE)</f>
        <v>prose</v>
      </c>
      <c r="O1234">
        <f>VLOOKUP(TRIM(SUBSTITUTE(E1234,CHAR(160),CHAR(32))),Metadata!B$1:K$2632,10,FALSE)</f>
        <v>92766</v>
      </c>
      <c r="P1234" s="4" t="s">
        <v>10314</v>
      </c>
      <c r="Q1234">
        <v>43</v>
      </c>
      <c r="R1234">
        <v>47</v>
      </c>
      <c r="S1234">
        <v>55</v>
      </c>
      <c r="T1234">
        <v>61</v>
      </c>
    </row>
    <row r="1235" spans="1:20" hidden="1" x14ac:dyDescent="0.25">
      <c r="A1235">
        <v>1239</v>
      </c>
      <c r="B1235" t="s">
        <v>4354</v>
      </c>
      <c r="C1235" t="s">
        <v>247</v>
      </c>
      <c r="D1235" t="s">
        <v>47</v>
      </c>
      <c r="E1235" t="s">
        <v>8267</v>
      </c>
      <c r="F1235" t="str">
        <f>VLOOKUP(TRIM(SUBSTITUTE(E1235,CHAR(160),CHAR(32))),Metadata!B$1:C$2632,2,FALSE)</f>
        <v>Genlis, Stéphanie Félicité, comtesse de, 1746-1830.</v>
      </c>
      <c r="G1235" t="str">
        <f>VLOOKUP(TRIM(SUBSTITUTE(E1235,CHAR(160),CHAR(32))),Metadata!B$1:D$2632,3,FALSE)</f>
        <v>Adèle et Théodore, ou, Lettres sur l'éducation</v>
      </c>
      <c r="H1235">
        <f>VLOOKUP(TRIM(SUBSTITUTE(E1235,CHAR(160),CHAR(32))),Metadata!B$1:E$2632,4,FALSE)</f>
        <v>1782</v>
      </c>
      <c r="I1235" t="s">
        <v>448</v>
      </c>
      <c r="K1235" t="str">
        <f>VLOOKUP(TRIM(SUBSTITUTE(E1235,CHAR(160),CHAR(32))),Metadata!B$1:H$2632,7,FALSE)</f>
        <v>roman</v>
      </c>
      <c r="L1235" t="s">
        <v>4378</v>
      </c>
      <c r="N1235" t="str">
        <f>VLOOKUP(TRIM(SUBSTITUTE(E1235,CHAR(160),CHAR(32))),Metadata!B$1:J$2632,9,FALSE)</f>
        <v>prose</v>
      </c>
      <c r="O1235">
        <f>VLOOKUP(TRIM(SUBSTITUTE(E1235,CHAR(160),CHAR(32))),Metadata!B$1:K$2632,10,FALSE)</f>
        <v>264516</v>
      </c>
      <c r="P1235" s="4" t="s">
        <v>10315</v>
      </c>
      <c r="Q1235">
        <v>43</v>
      </c>
      <c r="R1235">
        <v>47</v>
      </c>
      <c r="S1235">
        <v>55</v>
      </c>
      <c r="T1235">
        <v>61</v>
      </c>
    </row>
    <row r="1236" spans="1:20" hidden="1" x14ac:dyDescent="0.25">
      <c r="A1236">
        <v>1240</v>
      </c>
      <c r="B1236" t="s">
        <v>4354</v>
      </c>
      <c r="C1236" t="s">
        <v>247</v>
      </c>
      <c r="D1236" t="s">
        <v>47</v>
      </c>
      <c r="E1236" t="s">
        <v>8179</v>
      </c>
      <c r="F1236" t="str">
        <f>VLOOKUP(TRIM(SUBSTITUTE(E1236,CHAR(160),CHAR(32))),Metadata!B$1:C$2632,2,FALSE)</f>
        <v>Bachaumont, Louis petit de, 1690-1771.</v>
      </c>
      <c r="G1236" t="str">
        <f>VLOOKUP(TRIM(SUBSTITUTE(E1236,CHAR(160),CHAR(32))),Metadata!B$1:D$2632,3,FALSE)</f>
        <v>Mémoires secrets depuis 1762</v>
      </c>
      <c r="H1236">
        <f>VLOOKUP(TRIM(SUBSTITUTE(E1236,CHAR(160),CHAR(32))),Metadata!B$1:E$2632,4,FALSE)</f>
        <v>1763</v>
      </c>
      <c r="I1236" t="s">
        <v>448</v>
      </c>
      <c r="K1236" t="str">
        <f>VLOOKUP(TRIM(SUBSTITUTE(E1236,CHAR(160),CHAR(32))),Metadata!B$1:H$2632,7,FALSE)</f>
        <v>memoires</v>
      </c>
      <c r="L1236" t="s">
        <v>4481</v>
      </c>
      <c r="N1236" t="str">
        <f>VLOOKUP(TRIM(SUBSTITUTE(E1236,CHAR(160),CHAR(32))),Metadata!B$1:J$2632,9,FALSE)</f>
        <v>prose</v>
      </c>
      <c r="O1236">
        <f>VLOOKUP(TRIM(SUBSTITUTE(E1236,CHAR(160),CHAR(32))),Metadata!B$1:K$2632,10,FALSE)</f>
        <v>73074</v>
      </c>
      <c r="P1236" s="8" t="s">
        <v>10316</v>
      </c>
      <c r="Q1236">
        <v>81</v>
      </c>
      <c r="R1236">
        <v>84</v>
      </c>
      <c r="S1236">
        <v>90</v>
      </c>
      <c r="T1236">
        <v>97</v>
      </c>
    </row>
    <row r="1237" spans="1:20" hidden="1" x14ac:dyDescent="0.25">
      <c r="A1237">
        <v>1241</v>
      </c>
      <c r="B1237" t="s">
        <v>4354</v>
      </c>
      <c r="C1237" t="s">
        <v>247</v>
      </c>
      <c r="D1237" t="s">
        <v>47</v>
      </c>
      <c r="E1237" t="s">
        <v>8255</v>
      </c>
      <c r="F1237" t="str">
        <f>VLOOKUP(TRIM(SUBSTITUTE(E1237,CHAR(160),CHAR(32))),Metadata!B$1:C$2632,2,FALSE)</f>
        <v>Dupuis, Charles François, 1742-1809.</v>
      </c>
      <c r="G1237" t="str">
        <f>VLOOKUP(TRIM(SUBSTITUTE(E1237,CHAR(160),CHAR(32))),Metadata!B$1:D$2632,3,FALSE)</f>
        <v>Abrégé de l'origine de tous les cultes</v>
      </c>
      <c r="H1237">
        <f>VLOOKUP(TRIM(SUBSTITUTE(E1237,CHAR(160),CHAR(32))),Metadata!B$1:E$2632,4,FALSE)</f>
        <v>1796</v>
      </c>
      <c r="I1237" t="s">
        <v>448</v>
      </c>
      <c r="K1237" t="str">
        <f>VLOOKUP(TRIM(SUBSTITUTE(E1237,CHAR(160),CHAR(32))),Metadata!B$1:H$2632,7,FALSE)</f>
        <v>traite ou essai</v>
      </c>
      <c r="L1237" t="s">
        <v>4402</v>
      </c>
      <c r="N1237" t="str">
        <f>VLOOKUP(TRIM(SUBSTITUTE(E1237,CHAR(160),CHAR(32))),Metadata!B$1:J$2632,9,FALSE)</f>
        <v>prose</v>
      </c>
      <c r="O1237">
        <f>VLOOKUP(TRIM(SUBSTITUTE(E1237,CHAR(160),CHAR(32))),Metadata!B$1:K$2632,10,FALSE)</f>
        <v>133281</v>
      </c>
      <c r="P1237" s="4" t="s">
        <v>12447</v>
      </c>
      <c r="Q1237">
        <v>30</v>
      </c>
      <c r="R1237">
        <v>33</v>
      </c>
      <c r="S1237">
        <v>52</v>
      </c>
      <c r="T1237">
        <v>58</v>
      </c>
    </row>
    <row r="1238" spans="1:20" hidden="1" x14ac:dyDescent="0.25">
      <c r="A1238">
        <v>1242</v>
      </c>
      <c r="B1238" t="s">
        <v>4354</v>
      </c>
      <c r="C1238" t="s">
        <v>247</v>
      </c>
      <c r="D1238" t="s">
        <v>47</v>
      </c>
      <c r="E1238" t="s">
        <v>8249</v>
      </c>
      <c r="F1238" t="str">
        <f>VLOOKUP(TRIM(SUBSTITUTE(E1238,CHAR(160),CHAR(32))),Metadata!B$1:C$2632,2,FALSE)</f>
        <v>Dubos, abbé (Jean-Baptiste), 1670-1742.</v>
      </c>
      <c r="G1238" t="str">
        <f>VLOOKUP(TRIM(SUBSTITUTE(E1238,CHAR(160),CHAR(32))),Metadata!B$1:D$2632,3,FALSE)</f>
        <v>Réflexions critiques sur la poésie et sur la peinture</v>
      </c>
      <c r="H1238">
        <f>VLOOKUP(TRIM(SUBSTITUTE(E1238,CHAR(160),CHAR(32))),Metadata!B$1:E$2632,4,FALSE)</f>
        <v>1733</v>
      </c>
      <c r="I1238" t="s">
        <v>448</v>
      </c>
      <c r="K1238" t="str">
        <f>VLOOKUP(TRIM(SUBSTITUTE(E1238,CHAR(160),CHAR(32))),Metadata!B$1:H$2632,7,FALSE)</f>
        <v>melanges litteraires</v>
      </c>
      <c r="L1238" t="s">
        <v>4389</v>
      </c>
      <c r="N1238" t="str">
        <f>VLOOKUP(TRIM(SUBSTITUTE(E1238,CHAR(160),CHAR(32))),Metadata!B$1:J$2632,9,FALSE)</f>
        <v>prose</v>
      </c>
      <c r="O1238">
        <f>VLOOKUP(TRIM(SUBSTITUTE(E1238,CHAR(160),CHAR(32))),Metadata!B$1:K$2632,10,FALSE)</f>
        <v>256009</v>
      </c>
      <c r="P1238" s="4" t="s">
        <v>10317</v>
      </c>
      <c r="Q1238">
        <v>103</v>
      </c>
      <c r="R1238">
        <v>106</v>
      </c>
      <c r="S1238">
        <v>111</v>
      </c>
      <c r="T1238">
        <v>117</v>
      </c>
    </row>
    <row r="1239" spans="1:20" hidden="1" x14ac:dyDescent="0.25">
      <c r="A1239">
        <v>1243</v>
      </c>
      <c r="B1239" t="s">
        <v>4354</v>
      </c>
      <c r="C1239" t="s">
        <v>247</v>
      </c>
      <c r="D1239" t="s">
        <v>47</v>
      </c>
      <c r="E1239" t="s">
        <v>8364</v>
      </c>
      <c r="F1239" t="str">
        <f>VLOOKUP(TRIM(SUBSTITUTE(E1239,CHAR(160),CHAR(32))),Metadata!B$1:C$2632,2,FALSE)</f>
        <v>Raynal, abbé (Guillaume-Thomas-François), 1713-1796.</v>
      </c>
      <c r="G1239" t="str">
        <f>VLOOKUP(TRIM(SUBSTITUTE(E1239,CHAR(160),CHAR(32))),Metadata!B$1:D$2632,3,FALSE)</f>
        <v>Histoire philosophique et politique des établissements et du commerce des Européens dans les deux Indes. T. 6</v>
      </c>
      <c r="H1239">
        <f>VLOOKUP(TRIM(SUBSTITUTE(E1239,CHAR(160),CHAR(32))),Metadata!B$1:E$2632,4,FALSE)</f>
        <v>1770</v>
      </c>
      <c r="I1239" t="s">
        <v>448</v>
      </c>
      <c r="K1239" t="str">
        <f>VLOOKUP(TRIM(SUBSTITUTE(E1239,CHAR(160),CHAR(32))),Metadata!B$1:H$2632,7,FALSE)</f>
        <v>traite ou essai</v>
      </c>
      <c r="L1239" t="s">
        <v>4402</v>
      </c>
      <c r="N1239" t="str">
        <f>VLOOKUP(TRIM(SUBSTITUTE(E1239,CHAR(160),CHAR(32))),Metadata!B$1:J$2632,9,FALSE)</f>
        <v>prose</v>
      </c>
      <c r="O1239">
        <f>VLOOKUP(TRIM(SUBSTITUTE(E1239,CHAR(160),CHAR(32))),Metadata!B$1:K$2632,10,FALSE)</f>
        <v>123544</v>
      </c>
      <c r="P1239" s="4" t="s">
        <v>10318</v>
      </c>
      <c r="Q1239">
        <v>107</v>
      </c>
      <c r="R1239">
        <v>110</v>
      </c>
      <c r="S1239">
        <v>116</v>
      </c>
      <c r="T1239">
        <v>123</v>
      </c>
    </row>
    <row r="1240" spans="1:20" hidden="1" x14ac:dyDescent="0.25">
      <c r="A1240">
        <v>1244</v>
      </c>
      <c r="B1240" t="s">
        <v>4354</v>
      </c>
      <c r="C1240" t="s">
        <v>247</v>
      </c>
      <c r="D1240" t="s">
        <v>47</v>
      </c>
      <c r="E1240" t="s">
        <v>8398</v>
      </c>
      <c r="F1240" t="str">
        <f>VLOOKUP(TRIM(SUBSTITUTE(E1240,CHAR(160),CHAR(32))),Metadata!B$1:C$2632,2,FALSE)</f>
        <v>Sénac de Meilhan, Gabriel, 1736-1803.</v>
      </c>
      <c r="G1240" t="str">
        <f>VLOOKUP(TRIM(SUBSTITUTE(E1240,CHAR(160),CHAR(32))),Metadata!B$1:D$2632,3,FALSE)</f>
        <v>L'émigré</v>
      </c>
      <c r="H1240">
        <f>VLOOKUP(TRIM(SUBSTITUTE(E1240,CHAR(160),CHAR(32))),Metadata!B$1:E$2632,4,FALSE)</f>
        <v>1797</v>
      </c>
      <c r="I1240" t="s">
        <v>448</v>
      </c>
      <c r="K1240" t="str">
        <f>VLOOKUP(TRIM(SUBSTITUTE(E1240,CHAR(160),CHAR(32))),Metadata!B$1:H$2632,7,FALSE)</f>
        <v>roman</v>
      </c>
      <c r="L1240" t="s">
        <v>4378</v>
      </c>
      <c r="N1240" t="str">
        <f>VLOOKUP(TRIM(SUBSTITUTE(E1240,CHAR(160),CHAR(32))),Metadata!B$1:J$2632,9,FALSE)</f>
        <v>prose</v>
      </c>
      <c r="O1240">
        <f>VLOOKUP(TRIM(SUBSTITUTE(E1240,CHAR(160),CHAR(32))),Metadata!B$1:K$2632,10,FALSE)</f>
        <v>139354</v>
      </c>
      <c r="P1240" s="4" t="s">
        <v>10319</v>
      </c>
      <c r="Q1240">
        <v>55</v>
      </c>
      <c r="R1240">
        <v>59</v>
      </c>
      <c r="S1240">
        <v>67</v>
      </c>
      <c r="T1240">
        <v>73</v>
      </c>
    </row>
    <row r="1241" spans="1:20" hidden="1" x14ac:dyDescent="0.25">
      <c r="A1241">
        <v>1245</v>
      </c>
      <c r="B1241" t="s">
        <v>4354</v>
      </c>
      <c r="C1241" t="s">
        <v>247</v>
      </c>
      <c r="D1241" t="s">
        <v>47</v>
      </c>
      <c r="E1241" t="s">
        <v>8261</v>
      </c>
      <c r="F1241" t="str">
        <f>VLOOKUP(TRIM(SUBSTITUTE(E1241,CHAR(160),CHAR(32))),Metadata!B$1:C$2632,2,FALSE)</f>
        <v>Fénelon, François de Salignac de La Mothe-, 1651-1715.</v>
      </c>
      <c r="G1241" t="str">
        <f>VLOOKUP(TRIM(SUBSTITUTE(E1241,CHAR(160),CHAR(32))),Metadata!B$1:D$2632,3,FALSE)</f>
        <v>Fables et contes</v>
      </c>
      <c r="H1241">
        <f>VLOOKUP(TRIM(SUBSTITUTE(E1241,CHAR(160),CHAR(32))),Metadata!B$1:E$2632,4,FALSE)</f>
        <v>1701</v>
      </c>
      <c r="I1241" t="s">
        <v>448</v>
      </c>
      <c r="K1241" t="str">
        <f>VLOOKUP(TRIM(SUBSTITUTE(E1241,CHAR(160),CHAR(32))),Metadata!B$1:H$2632,7,FALSE)</f>
        <v>Fable, Conte</v>
      </c>
      <c r="L1241" t="s">
        <v>5020</v>
      </c>
      <c r="N1241" t="str">
        <f>VLOOKUP(TRIM(SUBSTITUTE(E1241,CHAR(160),CHAR(32))),Metadata!B$1:J$2632,9,FALSE)</f>
        <v/>
      </c>
      <c r="O1241">
        <f>VLOOKUP(TRIM(SUBSTITUTE(E1241,CHAR(160),CHAR(32))),Metadata!B$1:K$2632,10,FALSE)</f>
        <v>25592</v>
      </c>
      <c r="P1241" s="4" t="s">
        <v>10320</v>
      </c>
      <c r="Q1241">
        <v>122</v>
      </c>
      <c r="R1241">
        <v>124</v>
      </c>
      <c r="S1241">
        <v>130</v>
      </c>
      <c r="T1241">
        <v>136</v>
      </c>
    </row>
    <row r="1242" spans="1:20" hidden="1" x14ac:dyDescent="0.25">
      <c r="A1242">
        <v>1246</v>
      </c>
      <c r="B1242" t="s">
        <v>4354</v>
      </c>
      <c r="C1242" t="s">
        <v>247</v>
      </c>
      <c r="D1242" t="s">
        <v>47</v>
      </c>
      <c r="E1242" t="s">
        <v>8248</v>
      </c>
      <c r="F1242" t="str">
        <f>VLOOKUP(TRIM(SUBSTITUTE(E1242,CHAR(160),CHAR(32))),Metadata!B$1:C$2632,2,FALSE)</f>
        <v>Dubos, abbé (Jean-Baptiste), 1670-1742.</v>
      </c>
      <c r="G1242" t="str">
        <f>VLOOKUP(TRIM(SUBSTITUTE(E1242,CHAR(160),CHAR(32))),Metadata!B$1:D$2632,3,FALSE)</f>
        <v>Histoire critique de l’établissement de la monarchie françoise dans les Gaules</v>
      </c>
      <c r="H1242">
        <f>VLOOKUP(TRIM(SUBSTITUTE(E1242,CHAR(160),CHAR(32))),Metadata!B$1:E$2632,4,FALSE)</f>
        <v>1734</v>
      </c>
      <c r="I1242" t="s">
        <v>448</v>
      </c>
      <c r="K1242" t="str">
        <f>VLOOKUP(TRIM(SUBSTITUTE(E1242,CHAR(160),CHAR(32))),Metadata!B$1:H$2632,7,FALSE)</f>
        <v>traite ou essai</v>
      </c>
      <c r="L1242" t="s">
        <v>4402</v>
      </c>
      <c r="N1242" t="str">
        <f>VLOOKUP(TRIM(SUBSTITUTE(E1242,CHAR(160),CHAR(32))),Metadata!B$1:J$2632,9,FALSE)</f>
        <v>prose</v>
      </c>
      <c r="O1242">
        <f>VLOOKUP(TRIM(SUBSTITUTE(E1242,CHAR(160),CHAR(32))),Metadata!B$1:K$2632,10,FALSE)</f>
        <v>406083</v>
      </c>
      <c r="P1242" s="4" t="s">
        <v>10321</v>
      </c>
      <c r="Q1242">
        <v>230</v>
      </c>
      <c r="R1242">
        <v>234</v>
      </c>
      <c r="S1242">
        <v>240</v>
      </c>
      <c r="T1242">
        <v>247</v>
      </c>
    </row>
    <row r="1243" spans="1:20" hidden="1" x14ac:dyDescent="0.25">
      <c r="A1243">
        <v>1247</v>
      </c>
      <c r="B1243" t="s">
        <v>4354</v>
      </c>
      <c r="C1243" t="s">
        <v>247</v>
      </c>
      <c r="D1243" t="s">
        <v>47</v>
      </c>
      <c r="E1243" t="s">
        <v>8172</v>
      </c>
      <c r="F1243" t="str">
        <f>VLOOKUP(TRIM(SUBSTITUTE(E1243,CHAR(160),CHAR(32))),Metadata!B$1:C$2632,2,FALSE)</f>
        <v>Argens, Jean-Baptiste de Boyer, marquis d', 1704-1771.</v>
      </c>
      <c r="G1243" t="str">
        <f>VLOOKUP(TRIM(SUBSTITUTE(E1243,CHAR(160),CHAR(32))),Metadata!B$1:D$2632,3,FALSE)</f>
        <v>Lettres juives</v>
      </c>
      <c r="H1243">
        <f>VLOOKUP(TRIM(SUBSTITUTE(E1243,CHAR(160),CHAR(32))),Metadata!B$1:E$2632,4,FALSE)</f>
        <v>1738</v>
      </c>
      <c r="I1243" t="s">
        <v>448</v>
      </c>
      <c r="K1243" t="str">
        <f>VLOOKUP(TRIM(SUBSTITUTE(E1243,CHAR(160),CHAR(32))),Metadata!B$1:H$2632,7,FALSE)</f>
        <v>melanges litteraires</v>
      </c>
      <c r="L1243" t="s">
        <v>4389</v>
      </c>
      <c r="N1243" t="str">
        <f>VLOOKUP(TRIM(SUBSTITUTE(E1243,CHAR(160),CHAR(32))),Metadata!B$1:J$2632,9,FALSE)</f>
        <v>prose</v>
      </c>
      <c r="O1243">
        <f>VLOOKUP(TRIM(SUBSTITUTE(E1243,CHAR(160),CHAR(32))),Metadata!B$1:K$2632,10,FALSE)</f>
        <v>427095</v>
      </c>
      <c r="P1243" s="4" t="s">
        <v>10322</v>
      </c>
      <c r="Q1243">
        <v>30</v>
      </c>
      <c r="R1243">
        <v>34</v>
      </c>
      <c r="S1243">
        <v>49</v>
      </c>
      <c r="T1243">
        <v>55</v>
      </c>
    </row>
    <row r="1244" spans="1:20" hidden="1" x14ac:dyDescent="0.25">
      <c r="A1244">
        <v>1248</v>
      </c>
      <c r="B1244" t="s">
        <v>4354</v>
      </c>
      <c r="C1244" t="s">
        <v>247</v>
      </c>
      <c r="D1244" t="s">
        <v>47</v>
      </c>
      <c r="E1244" t="s">
        <v>8179</v>
      </c>
      <c r="F1244" t="str">
        <f>VLOOKUP(TRIM(SUBSTITUTE(E1244,CHAR(160),CHAR(32))),Metadata!B$1:C$2632,2,FALSE)</f>
        <v>Bachaumont, Louis petit de, 1690-1771.</v>
      </c>
      <c r="G1244" t="str">
        <f>VLOOKUP(TRIM(SUBSTITUTE(E1244,CHAR(160),CHAR(32))),Metadata!B$1:D$2632,3,FALSE)</f>
        <v>Mémoires secrets depuis 1762</v>
      </c>
      <c r="H1244">
        <f>VLOOKUP(TRIM(SUBSTITUTE(E1244,CHAR(160),CHAR(32))),Metadata!B$1:E$2632,4,FALSE)</f>
        <v>1763</v>
      </c>
      <c r="I1244" t="s">
        <v>448</v>
      </c>
      <c r="K1244" t="str">
        <f>VLOOKUP(TRIM(SUBSTITUTE(E1244,CHAR(160),CHAR(32))),Metadata!B$1:H$2632,7,FALSE)</f>
        <v>memoires</v>
      </c>
      <c r="L1244" t="s">
        <v>4481</v>
      </c>
      <c r="N1244" t="str">
        <f>VLOOKUP(TRIM(SUBSTITUTE(E1244,CHAR(160),CHAR(32))),Metadata!B$1:J$2632,9,FALSE)</f>
        <v>prose</v>
      </c>
      <c r="O1244">
        <f>VLOOKUP(TRIM(SUBSTITUTE(E1244,CHAR(160),CHAR(32))),Metadata!B$1:K$2632,10,FALSE)</f>
        <v>73074</v>
      </c>
      <c r="P1244" s="4" t="s">
        <v>10323</v>
      </c>
      <c r="Q1244">
        <v>104</v>
      </c>
      <c r="R1244">
        <v>107</v>
      </c>
      <c r="S1244">
        <v>115</v>
      </c>
      <c r="T1244">
        <v>121</v>
      </c>
    </row>
    <row r="1245" spans="1:20" hidden="1" x14ac:dyDescent="0.25">
      <c r="A1245">
        <v>1249</v>
      </c>
      <c r="B1245" t="s">
        <v>4354</v>
      </c>
      <c r="C1245" t="s">
        <v>247</v>
      </c>
      <c r="D1245" t="s">
        <v>47</v>
      </c>
      <c r="E1245" t="s">
        <v>8302</v>
      </c>
      <c r="F1245" t="str">
        <f>VLOOKUP(TRIM(SUBSTITUTE(E1245,CHAR(160),CHAR(32))),Metadata!B$1:C$2632,2,FALSE)</f>
        <v>Le Sage, Alain René, 1668-1747.</v>
      </c>
      <c r="G1245" t="str">
        <f>VLOOKUP(TRIM(SUBSTITUTE(E1245,CHAR(160),CHAR(32))),Metadata!B$1:D$2632,3,FALSE)</f>
        <v>Le diable boiteux</v>
      </c>
      <c r="H1245">
        <f>VLOOKUP(TRIM(SUBSTITUTE(E1245,CHAR(160),CHAR(32))),Metadata!B$1:E$2632,4,FALSE)</f>
        <v>1726</v>
      </c>
      <c r="I1245" t="s">
        <v>448</v>
      </c>
      <c r="K1245" t="str">
        <f>VLOOKUP(TRIM(SUBSTITUTE(E1245,CHAR(160),CHAR(32))),Metadata!B$1:H$2632,7,FALSE)</f>
        <v>roman</v>
      </c>
      <c r="L1245" t="s">
        <v>4378</v>
      </c>
      <c r="N1245" t="str">
        <f>VLOOKUP(TRIM(SUBSTITUTE(E1245,CHAR(160),CHAR(32))),Metadata!B$1:J$2632,9,FALSE)</f>
        <v>prose</v>
      </c>
      <c r="O1245">
        <f>VLOOKUP(TRIM(SUBSTITUTE(E1245,CHAR(160),CHAR(32))),Metadata!B$1:K$2632,10,FALSE)</f>
        <v>92766</v>
      </c>
      <c r="P1245" s="4" t="s">
        <v>12448</v>
      </c>
      <c r="Q1245">
        <v>94</v>
      </c>
      <c r="R1245">
        <v>97</v>
      </c>
      <c r="S1245">
        <v>113</v>
      </c>
      <c r="T1245">
        <v>119</v>
      </c>
    </row>
    <row r="1246" spans="1:20" hidden="1" x14ac:dyDescent="0.25">
      <c r="A1246">
        <v>1250</v>
      </c>
      <c r="B1246" t="s">
        <v>4354</v>
      </c>
      <c r="C1246" t="s">
        <v>247</v>
      </c>
      <c r="D1246" t="s">
        <v>47</v>
      </c>
      <c r="E1246" t="s">
        <v>8341</v>
      </c>
      <c r="F1246" t="str">
        <f>VLOOKUP(TRIM(SUBSTITUTE(E1246,CHAR(160),CHAR(32))),Metadata!B$1:C$2632,2,FALSE)</f>
        <v>Montesquieu, Charles de Secondat, baron de, 1689-1755.</v>
      </c>
      <c r="G1246" t="str">
        <f>VLOOKUP(TRIM(SUBSTITUTE(E1246,CHAR(160),CHAR(32))),Metadata!B$1:D$2632,3,FALSE)</f>
        <v>Correspondance de Montesquieu</v>
      </c>
      <c r="H1246">
        <f>VLOOKUP(TRIM(SUBSTITUTE(E1246,CHAR(160),CHAR(32))),Metadata!B$1:E$2632,4,FALSE)</f>
        <v>1755</v>
      </c>
      <c r="I1246" t="s">
        <v>448</v>
      </c>
      <c r="K1246" t="str">
        <f>VLOOKUP(TRIM(SUBSTITUTE(E1246,CHAR(160),CHAR(32))),Metadata!B$1:H$2632,7,FALSE)</f>
        <v>correspondance</v>
      </c>
      <c r="L1246" t="s">
        <v>4542</v>
      </c>
      <c r="N1246" t="str">
        <f>VLOOKUP(TRIM(SUBSTITUTE(E1246,CHAR(160),CHAR(32))),Metadata!B$1:J$2632,9,FALSE)</f>
        <v>prose</v>
      </c>
      <c r="O1246">
        <f>VLOOKUP(TRIM(SUBSTITUTE(E1246,CHAR(160),CHAR(32))),Metadata!B$1:K$2632,10,FALSE)</f>
        <v>111275</v>
      </c>
      <c r="P1246" s="4" t="s">
        <v>10324</v>
      </c>
      <c r="Q1246">
        <v>15</v>
      </c>
      <c r="R1246">
        <v>19</v>
      </c>
      <c r="S1246">
        <v>24</v>
      </c>
      <c r="T1246">
        <v>31</v>
      </c>
    </row>
    <row r="1247" spans="1:20" hidden="1" x14ac:dyDescent="0.25">
      <c r="A1247">
        <v>1251</v>
      </c>
      <c r="B1247" t="s">
        <v>4354</v>
      </c>
      <c r="C1247" t="s">
        <v>247</v>
      </c>
      <c r="D1247" t="s">
        <v>47</v>
      </c>
      <c r="E1247" t="s">
        <v>8245</v>
      </c>
      <c r="F1247" t="str">
        <f>VLOOKUP(TRIM(SUBSTITUTE(E1247,CHAR(160),CHAR(32))),Metadata!B$1:C$2632,2,FALSE)</f>
        <v>Du Halde, J.-B. (Jean-Baptiste), 1674-1743.</v>
      </c>
      <c r="G1247" t="str">
        <f>VLOOKUP(TRIM(SUBSTITUTE(E1247,CHAR(160),CHAR(32))),Metadata!B$1:D$2632,3,FALSE)</f>
        <v>Description géographique, historique, chronologique, politique, et physique de l'empire de la Chine et de la Tartarie chinoise: enrichie des cartes générales et particulières de ces pays, de la carte générale des cartes particulières du Thibet, de la Corée: ornée d'un grand nombre de figures et de vignettes gravées en taille-douce</v>
      </c>
      <c r="H1247">
        <f>VLOOKUP(TRIM(SUBSTITUTE(E1247,CHAR(160),CHAR(32))),Metadata!B$1:E$2632,4,FALSE)</f>
        <v>1735</v>
      </c>
      <c r="I1247" t="s">
        <v>448</v>
      </c>
      <c r="K1247" t="str">
        <f>VLOOKUP(TRIM(SUBSTITUTE(E1247,CHAR(160),CHAR(32))),Metadata!B$1:H$2632,7,FALSE)</f>
        <v>recit de voyage</v>
      </c>
      <c r="L1247" t="s">
        <v>4870</v>
      </c>
      <c r="N1247" t="str">
        <f>VLOOKUP(TRIM(SUBSTITUTE(E1247,CHAR(160),CHAR(32))),Metadata!B$1:J$2632,9,FALSE)</f>
        <v>prose</v>
      </c>
      <c r="O1247">
        <f>VLOOKUP(TRIM(SUBSTITUTE(E1247,CHAR(160),CHAR(32))),Metadata!B$1:K$2632,10,FALSE)</f>
        <v>152712</v>
      </c>
      <c r="P1247" s="4" t="s">
        <v>10325</v>
      </c>
      <c r="Q1247">
        <v>25</v>
      </c>
      <c r="R1247">
        <v>29</v>
      </c>
      <c r="S1247">
        <v>37</v>
      </c>
      <c r="T1247">
        <v>43</v>
      </c>
    </row>
    <row r="1248" spans="1:20" hidden="1" x14ac:dyDescent="0.25">
      <c r="A1248">
        <v>1252</v>
      </c>
      <c r="B1248" t="s">
        <v>4354</v>
      </c>
      <c r="C1248" t="s">
        <v>247</v>
      </c>
      <c r="D1248" t="s">
        <v>47</v>
      </c>
      <c r="E1248" t="s">
        <v>8239</v>
      </c>
      <c r="F1248" t="str">
        <f>VLOOKUP(TRIM(SUBSTITUTE(E1248,CHAR(160),CHAR(32))),Metadata!B$1:C$2632,2,FALSE)</f>
        <v>Diderot, Denis, 1713-1784.</v>
      </c>
      <c r="G1248" t="str">
        <f>VLOOKUP(TRIM(SUBSTITUTE(E1248,CHAR(160),CHAR(32))),Metadata!B$1:D$2632,3,FALSE)</f>
        <v>Lettres à Sophie Volland</v>
      </c>
      <c r="H1248">
        <f>VLOOKUP(TRIM(SUBSTITUTE(E1248,CHAR(160),CHAR(32))),Metadata!B$1:E$2632,4,FALSE)</f>
        <v>1762</v>
      </c>
      <c r="I1248" t="s">
        <v>448</v>
      </c>
      <c r="K1248" t="str">
        <f>VLOOKUP(TRIM(SUBSTITUTE(E1248,CHAR(160),CHAR(32))),Metadata!B$1:H$2632,7,FALSE)</f>
        <v>correspondance</v>
      </c>
      <c r="L1248" t="s">
        <v>4542</v>
      </c>
      <c r="N1248" t="str">
        <f>VLOOKUP(TRIM(SUBSTITUTE(E1248,CHAR(160),CHAR(32))),Metadata!B$1:J$2632,9,FALSE)</f>
        <v>prose</v>
      </c>
      <c r="O1248">
        <f>VLOOKUP(TRIM(SUBSTITUTE(E1248,CHAR(160),CHAR(32))),Metadata!B$1:K$2632,10,FALSE)</f>
        <v>167497</v>
      </c>
      <c r="P1248" s="4" t="s">
        <v>10326</v>
      </c>
      <c r="Q1248">
        <v>142</v>
      </c>
      <c r="R1248">
        <v>145</v>
      </c>
      <c r="S1248">
        <v>156</v>
      </c>
      <c r="T1248">
        <v>162</v>
      </c>
    </row>
    <row r="1249" spans="1:20" hidden="1" x14ac:dyDescent="0.25">
      <c r="A1249">
        <v>1253</v>
      </c>
      <c r="B1249" t="s">
        <v>4354</v>
      </c>
      <c r="C1249" t="s">
        <v>247</v>
      </c>
      <c r="D1249" t="s">
        <v>47</v>
      </c>
      <c r="E1249" t="s">
        <v>8347</v>
      </c>
      <c r="F1249" t="str">
        <f>VLOOKUP(TRIM(SUBSTITUTE(E1249,CHAR(160),CHAR(32))),Metadata!B$1:C$2632,2,FALSE)</f>
        <v>Montesquieu, Charles de Secondat, baron de, 1689-1755.</v>
      </c>
      <c r="G1249" t="str">
        <f>VLOOKUP(TRIM(SUBSTITUTE(E1249,CHAR(160),CHAR(32))),Metadata!B$1:D$2632,3,FALSE)</f>
        <v>Lettres persanes.</v>
      </c>
      <c r="H1249">
        <f>VLOOKUP(TRIM(SUBSTITUTE(E1249,CHAR(160),CHAR(32))),Metadata!B$1:E$2632,4,FALSE)</f>
        <v>1721</v>
      </c>
      <c r="I1249" t="s">
        <v>448</v>
      </c>
      <c r="K1249" t="str">
        <f>VLOOKUP(TRIM(SUBSTITUTE(E1249,CHAR(160),CHAR(32))),Metadata!B$1:H$2632,7,FALSE)</f>
        <v>roman</v>
      </c>
      <c r="L1249" t="s">
        <v>4378</v>
      </c>
      <c r="N1249" t="str">
        <f>VLOOKUP(TRIM(SUBSTITUTE(E1249,CHAR(160),CHAR(32))),Metadata!B$1:J$2632,9,FALSE)</f>
        <v>prose</v>
      </c>
      <c r="O1249">
        <f>VLOOKUP(TRIM(SUBSTITUTE(E1249,CHAR(160),CHAR(32))),Metadata!B$1:K$2632,10,FALSE)</f>
        <v>87592</v>
      </c>
      <c r="P1249" s="4" t="s">
        <v>10327</v>
      </c>
      <c r="Q1249">
        <v>94</v>
      </c>
      <c r="R1249">
        <v>97</v>
      </c>
      <c r="S1249">
        <v>105</v>
      </c>
      <c r="T1249">
        <v>114</v>
      </c>
    </row>
    <row r="1250" spans="1:20" hidden="1" x14ac:dyDescent="0.25">
      <c r="A1250">
        <v>1254</v>
      </c>
      <c r="B1250" t="s">
        <v>4354</v>
      </c>
      <c r="C1250" t="s">
        <v>247</v>
      </c>
      <c r="D1250" t="s">
        <v>47</v>
      </c>
      <c r="E1250" t="s">
        <v>8197</v>
      </c>
      <c r="F1250" t="str">
        <f>VLOOKUP(TRIM(SUBSTITUTE(E1250,CHAR(160),CHAR(32))),Metadata!B$1:C$2632,2,FALSE)</f>
        <v>Carmontelle, Louis Carrogis, 1717-1806.</v>
      </c>
      <c r="G1250" t="str">
        <f>VLOOKUP(TRIM(SUBSTITUTE(E1250,CHAR(160),CHAR(32))),Metadata!B$1:D$2632,3,FALSE)</f>
        <v>La chanson</v>
      </c>
      <c r="H1250">
        <f>VLOOKUP(TRIM(SUBSTITUTE(E1250,CHAR(160),CHAR(32))),Metadata!B$1:E$2632,4,FALSE)</f>
        <v>1775</v>
      </c>
      <c r="I1250" t="s">
        <v>448</v>
      </c>
      <c r="K1250" t="str">
        <f>VLOOKUP(TRIM(SUBSTITUTE(E1250,CHAR(160),CHAR(32))),Metadata!B$1:H$2632,7,FALSE)</f>
        <v>theatre</v>
      </c>
      <c r="L1250" t="s">
        <v>4472</v>
      </c>
      <c r="N1250" t="str">
        <f>VLOOKUP(TRIM(SUBSTITUTE(E1250,CHAR(160),CHAR(32))),Metadata!B$1:J$2632,9,FALSE)</f>
        <v>prose</v>
      </c>
      <c r="O1250">
        <f>VLOOKUP(TRIM(SUBSTITUTE(E1250,CHAR(160),CHAR(32))),Metadata!B$1:K$2632,10,FALSE)</f>
        <v>3637</v>
      </c>
      <c r="P1250" s="4" t="s">
        <v>12449</v>
      </c>
      <c r="Q1250">
        <v>3</v>
      </c>
      <c r="R1250">
        <v>6</v>
      </c>
      <c r="S1250">
        <v>15</v>
      </c>
      <c r="T1250">
        <v>21</v>
      </c>
    </row>
    <row r="1251" spans="1:20" hidden="1" x14ac:dyDescent="0.25">
      <c r="A1251">
        <v>1255</v>
      </c>
      <c r="B1251" t="s">
        <v>4354</v>
      </c>
      <c r="C1251" t="s">
        <v>247</v>
      </c>
      <c r="D1251" t="s">
        <v>47</v>
      </c>
      <c r="E1251" t="s">
        <v>7894</v>
      </c>
      <c r="F1251" t="str">
        <f>VLOOKUP(TRIM(SUBSTITUTE(E1251,CHAR(160),CHAR(32))),Metadata!B$1:C$2632,2,FALSE)</f>
        <v>Michelet, Jules, 1798-1874.</v>
      </c>
      <c r="G1251" t="str">
        <f>VLOOKUP(TRIM(SUBSTITUTE(E1251,CHAR(160),CHAR(32))),Metadata!B$1:D$2632,3,FALSE)</f>
        <v>Histoire de France</v>
      </c>
      <c r="H1251">
        <f>VLOOKUP(TRIM(SUBSTITUTE(E1251,CHAR(160),CHAR(32))),Metadata!B$1:E$2632,4,FALSE)</f>
        <v>1893</v>
      </c>
      <c r="I1251" t="s">
        <v>450</v>
      </c>
      <c r="K1251" t="str">
        <f>VLOOKUP(TRIM(SUBSTITUTE(E1251,CHAR(160),CHAR(32))),Metadata!B$1:H$2632,7,FALSE)</f>
        <v>traite</v>
      </c>
      <c r="L1251" t="s">
        <v>4417</v>
      </c>
      <c r="N1251" t="str">
        <f>VLOOKUP(TRIM(SUBSTITUTE(E1251,CHAR(160),CHAR(32))),Metadata!B$1:J$2632,9,FALSE)</f>
        <v/>
      </c>
      <c r="O1251">
        <f>VLOOKUP(TRIM(SUBSTITUTE(E1251,CHAR(160),CHAR(32))),Metadata!B$1:K$2632,10,FALSE)</f>
        <v>119715</v>
      </c>
      <c r="P1251" s="4" t="s">
        <v>10328</v>
      </c>
      <c r="Q1251">
        <v>46</v>
      </c>
      <c r="R1251">
        <v>53</v>
      </c>
      <c r="S1251">
        <v>58</v>
      </c>
      <c r="T1251">
        <v>64</v>
      </c>
    </row>
    <row r="1252" spans="1:20" hidden="1" x14ac:dyDescent="0.25">
      <c r="A1252">
        <v>1256</v>
      </c>
      <c r="B1252" t="s">
        <v>4354</v>
      </c>
      <c r="C1252" t="s">
        <v>247</v>
      </c>
      <c r="D1252" t="s">
        <v>47</v>
      </c>
      <c r="E1252" t="s">
        <v>6009</v>
      </c>
      <c r="F1252" t="str">
        <f>VLOOKUP(TRIM(SUBSTITUTE(E1252,CHAR(160),CHAR(32))),Metadata!B$1:C$2632,2,FALSE)</f>
        <v>Tocqueville, Alexis de, 1805-1859.</v>
      </c>
      <c r="G1252" t="str">
        <f>VLOOKUP(TRIM(SUBSTITUTE(E1252,CHAR(160),CHAR(32))),Metadata!B$1:D$2632,3,FALSE)</f>
        <v>De la démocratie en Amérique I [2]</v>
      </c>
      <c r="H1252">
        <f>VLOOKUP(TRIM(SUBSTITUTE(E1252,CHAR(160),CHAR(32))),Metadata!B$1:E$2632,4,FALSE)</f>
        <v>1835</v>
      </c>
      <c r="I1252" t="s">
        <v>450</v>
      </c>
      <c r="K1252" t="str">
        <f>VLOOKUP(TRIM(SUBSTITUTE(E1252,CHAR(160),CHAR(32))),Metadata!B$1:H$2632,7,FALSE)</f>
        <v>traite</v>
      </c>
      <c r="L1252" t="s">
        <v>4417</v>
      </c>
      <c r="N1252" t="str">
        <f>VLOOKUP(TRIM(SUBSTITUTE(E1252,CHAR(160),CHAR(32))),Metadata!B$1:J$2632,9,FALSE)</f>
        <v/>
      </c>
      <c r="O1252">
        <f>VLOOKUP(TRIM(SUBSTITUTE(E1252,CHAR(160),CHAR(32))),Metadata!B$1:K$2632,10,FALSE)</f>
        <v>116472</v>
      </c>
      <c r="P1252" s="4" t="s">
        <v>10329</v>
      </c>
      <c r="Q1252">
        <v>182</v>
      </c>
      <c r="R1252">
        <v>185</v>
      </c>
      <c r="S1252">
        <v>191</v>
      </c>
      <c r="T1252">
        <v>198</v>
      </c>
    </row>
    <row r="1253" spans="1:20" hidden="1" x14ac:dyDescent="0.25">
      <c r="A1253">
        <v>1257</v>
      </c>
      <c r="B1253" t="s">
        <v>4354</v>
      </c>
      <c r="C1253" t="s">
        <v>247</v>
      </c>
      <c r="D1253" t="s">
        <v>47</v>
      </c>
      <c r="E1253" t="s">
        <v>8564</v>
      </c>
      <c r="F1253" t="str">
        <f>VLOOKUP(TRIM(SUBSTITUTE(E1253,CHAR(160),CHAR(32))),Metadata!B$1:C$2632,2,FALSE)</f>
        <v>Halévy, Ludovic, 1834-1908: Meilhac, Henri, 1831-1897.</v>
      </c>
      <c r="G1253" t="str">
        <f>VLOOKUP(TRIM(SUBSTITUTE(E1253,CHAR(160),CHAR(32))),Metadata!B$1:D$2632,3,FALSE)</f>
        <v>La cigale</v>
      </c>
      <c r="H1253">
        <f>VLOOKUP(TRIM(SUBSTITUTE(E1253,CHAR(160),CHAR(32))),Metadata!B$1:E$2632,4,FALSE)</f>
        <v>1877</v>
      </c>
      <c r="I1253" t="s">
        <v>450</v>
      </c>
      <c r="K1253" t="str">
        <f>VLOOKUP(TRIM(SUBSTITUTE(E1253,CHAR(160),CHAR(32))),Metadata!B$1:H$2632,7,FALSE)</f>
        <v>theatre</v>
      </c>
      <c r="L1253" t="s">
        <v>4472</v>
      </c>
      <c r="N1253" t="str">
        <f>VLOOKUP(TRIM(SUBSTITUTE(E1253,CHAR(160),CHAR(32))),Metadata!B$1:J$2632,9,FALSE)</f>
        <v>prose</v>
      </c>
      <c r="O1253">
        <f>VLOOKUP(TRIM(SUBSTITUTE(E1253,CHAR(160),CHAR(32))),Metadata!B$1:K$2632,10,FALSE)</f>
        <v>25977</v>
      </c>
      <c r="P1253" s="4" t="s">
        <v>10330</v>
      </c>
      <c r="Q1253">
        <v>78</v>
      </c>
      <c r="R1253">
        <v>83</v>
      </c>
      <c r="S1253">
        <v>91</v>
      </c>
      <c r="T1253">
        <v>97</v>
      </c>
    </row>
    <row r="1254" spans="1:20" hidden="1" x14ac:dyDescent="0.25">
      <c r="A1254">
        <v>1258</v>
      </c>
      <c r="B1254" t="s">
        <v>4354</v>
      </c>
      <c r="C1254" t="s">
        <v>247</v>
      </c>
      <c r="D1254" t="s">
        <v>47</v>
      </c>
      <c r="E1254" t="s">
        <v>8442</v>
      </c>
      <c r="F1254" t="str">
        <f>VLOOKUP(TRIM(SUBSTITUTE(E1254,CHAR(160),CHAR(32))),Metadata!B$1:C$2632,2,FALSE)</f>
        <v>Bloy, Léon, 1846-1917.</v>
      </c>
      <c r="G1254" t="str">
        <f>VLOOKUP(TRIM(SUBSTITUTE(E1254,CHAR(160),CHAR(32))),Metadata!B$1:D$2632,3,FALSE)</f>
        <v>La femme pauvre</v>
      </c>
      <c r="H1254">
        <f>VLOOKUP(TRIM(SUBSTITUTE(E1254,CHAR(160),CHAR(32))),Metadata!B$1:E$2632,4,FALSE)</f>
        <v>1897</v>
      </c>
      <c r="I1254" t="s">
        <v>450</v>
      </c>
      <c r="K1254" t="str">
        <f>VLOOKUP(TRIM(SUBSTITUTE(E1254,CHAR(160),CHAR(32))),Metadata!B$1:H$2632,7,FALSE)</f>
        <v>roman</v>
      </c>
      <c r="L1254" t="s">
        <v>4378</v>
      </c>
      <c r="N1254" t="str">
        <f>VLOOKUP(TRIM(SUBSTITUTE(E1254,CHAR(160),CHAR(32))),Metadata!B$1:J$2632,9,FALSE)</f>
        <v>prose</v>
      </c>
      <c r="O1254">
        <f>VLOOKUP(TRIM(SUBSTITUTE(E1254,CHAR(160),CHAR(32))),Metadata!B$1:K$2632,10,FALSE)</f>
        <v>97332</v>
      </c>
      <c r="P1254" s="4" t="s">
        <v>10331</v>
      </c>
      <c r="Q1254">
        <v>45</v>
      </c>
      <c r="R1254">
        <v>48</v>
      </c>
      <c r="S1254">
        <v>53</v>
      </c>
      <c r="T1254">
        <v>59</v>
      </c>
    </row>
    <row r="1255" spans="1:20" hidden="1" x14ac:dyDescent="0.25">
      <c r="A1255">
        <v>1259</v>
      </c>
      <c r="B1255" t="s">
        <v>4354</v>
      </c>
      <c r="C1255" t="s">
        <v>247</v>
      </c>
      <c r="D1255" t="s">
        <v>47</v>
      </c>
      <c r="E1255" t="s">
        <v>6377</v>
      </c>
      <c r="F1255" t="str">
        <f>VLOOKUP(TRIM(SUBSTITUTE(E1255,CHAR(160),CHAR(32))),Metadata!B$1:C$2632,2,FALSE)</f>
        <v>Proudhon, P.-J. (Pierre-Joseph), 1809-1865.</v>
      </c>
      <c r="G1255" t="str">
        <f>VLOOKUP(TRIM(SUBSTITUTE(E1255,CHAR(160),CHAR(32))),Metadata!B$1:D$2632,3,FALSE)</f>
        <v>Théorie de la propriété</v>
      </c>
      <c r="H1255">
        <f>VLOOKUP(TRIM(SUBSTITUTE(E1255,CHAR(160),CHAR(32))),Metadata!B$1:E$2632,4,FALSE)</f>
        <v>1862</v>
      </c>
      <c r="I1255" t="s">
        <v>450</v>
      </c>
      <c r="K1255" t="str">
        <f>VLOOKUP(TRIM(SUBSTITUTE(E1255,CHAR(160),CHAR(32))),Metadata!B$1:H$2632,7,FALSE)</f>
        <v>traite</v>
      </c>
      <c r="L1255" t="s">
        <v>4417</v>
      </c>
      <c r="N1255" t="str">
        <f>VLOOKUP(TRIM(SUBSTITUTE(E1255,CHAR(160),CHAR(32))),Metadata!B$1:J$2632,9,FALSE)</f>
        <v/>
      </c>
      <c r="O1255">
        <f>VLOOKUP(TRIM(SUBSTITUTE(E1255,CHAR(160),CHAR(32))),Metadata!B$1:K$2632,10,FALSE)</f>
        <v>64180</v>
      </c>
      <c r="P1255" s="4" t="s">
        <v>12450</v>
      </c>
      <c r="Q1255">
        <v>52</v>
      </c>
      <c r="R1255">
        <v>55</v>
      </c>
      <c r="S1255">
        <v>61</v>
      </c>
      <c r="T1255">
        <v>68</v>
      </c>
    </row>
    <row r="1256" spans="1:20" hidden="1" x14ac:dyDescent="0.25">
      <c r="A1256">
        <v>1260</v>
      </c>
      <c r="B1256" t="s">
        <v>4354</v>
      </c>
      <c r="C1256" t="s">
        <v>247</v>
      </c>
      <c r="D1256" t="s">
        <v>47</v>
      </c>
      <c r="E1256" t="s">
        <v>8507</v>
      </c>
      <c r="F1256" t="str">
        <f>VLOOKUP(TRIM(SUBSTITUTE(E1256,CHAR(160),CHAR(32))),Metadata!B$1:C$2632,2,FALSE)</f>
        <v>Dumas, Alexandre, 1802-1870.</v>
      </c>
      <c r="G1256" t="str">
        <f>VLOOKUP(TRIM(SUBSTITUTE(E1256,CHAR(160),CHAR(32))),Metadata!B$1:D$2632,3,FALSE)</f>
        <v>Le comte de Monte-Cristo</v>
      </c>
      <c r="H1256">
        <f>VLOOKUP(TRIM(SUBSTITUTE(E1256,CHAR(160),CHAR(32))),Metadata!B$1:E$2632,4,FALSE)</f>
        <v>1846</v>
      </c>
      <c r="I1256" t="s">
        <v>450</v>
      </c>
      <c r="K1256" t="str">
        <f>VLOOKUP(TRIM(SUBSTITUTE(E1256,CHAR(160),CHAR(32))),Metadata!B$1:H$2632,7,FALSE)</f>
        <v>roman</v>
      </c>
      <c r="L1256" t="s">
        <v>4378</v>
      </c>
      <c r="N1256" t="str">
        <f>VLOOKUP(TRIM(SUBSTITUTE(E1256,CHAR(160),CHAR(32))),Metadata!B$1:J$2632,9,FALSE)</f>
        <v>prose</v>
      </c>
      <c r="O1256">
        <f>VLOOKUP(TRIM(SUBSTITUTE(E1256,CHAR(160),CHAR(32))),Metadata!B$1:K$2632,10,FALSE)</f>
        <v>512538</v>
      </c>
      <c r="P1256" s="4" t="s">
        <v>10332</v>
      </c>
      <c r="Q1256">
        <v>145</v>
      </c>
      <c r="R1256">
        <v>148</v>
      </c>
      <c r="S1256">
        <v>163</v>
      </c>
      <c r="T1256">
        <v>169</v>
      </c>
    </row>
    <row r="1257" spans="1:20" hidden="1" x14ac:dyDescent="0.25">
      <c r="A1257">
        <v>1261</v>
      </c>
      <c r="B1257" t="s">
        <v>4354</v>
      </c>
      <c r="C1257" t="s">
        <v>247</v>
      </c>
      <c r="D1257" t="s">
        <v>47</v>
      </c>
      <c r="E1257" t="s">
        <v>6009</v>
      </c>
      <c r="F1257" t="str">
        <f>VLOOKUP(TRIM(SUBSTITUTE(E1257,CHAR(160),CHAR(32))),Metadata!B$1:C$2632,2,FALSE)</f>
        <v>Tocqueville, Alexis de, 1805-1859.</v>
      </c>
      <c r="G1257" t="str">
        <f>VLOOKUP(TRIM(SUBSTITUTE(E1257,CHAR(160),CHAR(32))),Metadata!B$1:D$2632,3,FALSE)</f>
        <v>De la démocratie en Amérique I [2]</v>
      </c>
      <c r="H1257">
        <f>VLOOKUP(TRIM(SUBSTITUTE(E1257,CHAR(160),CHAR(32))),Metadata!B$1:E$2632,4,FALSE)</f>
        <v>1835</v>
      </c>
      <c r="I1257" t="s">
        <v>450</v>
      </c>
      <c r="K1257" t="str">
        <f>VLOOKUP(TRIM(SUBSTITUTE(E1257,CHAR(160),CHAR(32))),Metadata!B$1:H$2632,7,FALSE)</f>
        <v>traite</v>
      </c>
      <c r="L1257" t="s">
        <v>4417</v>
      </c>
      <c r="N1257" t="str">
        <f>VLOOKUP(TRIM(SUBSTITUTE(E1257,CHAR(160),CHAR(32))),Metadata!B$1:J$2632,9,FALSE)</f>
        <v/>
      </c>
      <c r="O1257">
        <f>VLOOKUP(TRIM(SUBSTITUTE(E1257,CHAR(160),CHAR(32))),Metadata!B$1:K$2632,10,FALSE)</f>
        <v>116472</v>
      </c>
      <c r="P1257" s="4" t="s">
        <v>10333</v>
      </c>
      <c r="Q1257">
        <v>283</v>
      </c>
      <c r="R1257">
        <v>286</v>
      </c>
      <c r="S1257">
        <v>292</v>
      </c>
      <c r="T1257">
        <v>299</v>
      </c>
    </row>
    <row r="1258" spans="1:20" hidden="1" x14ac:dyDescent="0.25">
      <c r="A1258">
        <v>1262</v>
      </c>
      <c r="B1258" t="s">
        <v>4354</v>
      </c>
      <c r="C1258" t="s">
        <v>247</v>
      </c>
      <c r="D1258" t="s">
        <v>47</v>
      </c>
      <c r="E1258" t="s">
        <v>6588</v>
      </c>
      <c r="F1258" t="str">
        <f>VLOOKUP(TRIM(SUBSTITUTE(E1258,CHAR(160),CHAR(32))),Metadata!B$1:C$2632,2,FALSE)</f>
        <v>Le Bon, Gustave, 1841-1931.</v>
      </c>
      <c r="G1258" t="str">
        <f>VLOOKUP(TRIM(SUBSTITUTE(E1258,CHAR(160),CHAR(32))),Metadata!B$1:D$2632,3,FALSE)</f>
        <v>L'homme et les sociétés. Leurs origines et leur développement (Deuxième partie).</v>
      </c>
      <c r="H1258">
        <f>VLOOKUP(TRIM(SUBSTITUTE(E1258,CHAR(160),CHAR(32))),Metadata!B$1:E$2632,4,FALSE)</f>
        <v>1881</v>
      </c>
      <c r="I1258" t="s">
        <v>450</v>
      </c>
      <c r="K1258" t="str">
        <f>VLOOKUP(TRIM(SUBSTITUTE(E1258,CHAR(160),CHAR(32))),Metadata!B$1:H$2632,7,FALSE)</f>
        <v>traite</v>
      </c>
      <c r="L1258" t="s">
        <v>4417</v>
      </c>
      <c r="N1258" t="str">
        <f>VLOOKUP(TRIM(SUBSTITUTE(E1258,CHAR(160),CHAR(32))),Metadata!B$1:J$2632,9,FALSE)</f>
        <v/>
      </c>
      <c r="O1258">
        <f>VLOOKUP(TRIM(SUBSTITUTE(E1258,CHAR(160),CHAR(32))),Metadata!B$1:K$2632,10,FALSE)</f>
        <v>163801</v>
      </c>
      <c r="P1258" s="4" t="s">
        <v>10334</v>
      </c>
      <c r="Q1258">
        <v>68</v>
      </c>
      <c r="R1258">
        <v>72</v>
      </c>
      <c r="S1258">
        <v>78</v>
      </c>
      <c r="T1258">
        <v>85</v>
      </c>
    </row>
    <row r="1259" spans="1:20" hidden="1" x14ac:dyDescent="0.25">
      <c r="A1259">
        <v>1263</v>
      </c>
      <c r="B1259" t="s">
        <v>4354</v>
      </c>
      <c r="C1259" t="s">
        <v>247</v>
      </c>
      <c r="D1259" t="s">
        <v>47</v>
      </c>
      <c r="E1259" t="s">
        <v>8566</v>
      </c>
      <c r="F1259" t="str">
        <f>VLOOKUP(TRIM(SUBSTITUTE(E1259,CHAR(160),CHAR(32))),Metadata!B$1:C$2632,2,FALSE)</f>
        <v>Hugo, Victor, 1802-1885.</v>
      </c>
      <c r="G1259" t="str">
        <f>VLOOKUP(TRIM(SUBSTITUTE(E1259,CHAR(160),CHAR(32))),Metadata!B$1:D$2632,3,FALSE)</f>
        <v>Correspondance (1849-1866)</v>
      </c>
      <c r="H1259">
        <f>VLOOKUP(TRIM(SUBSTITUTE(E1259,CHAR(160),CHAR(32))),Metadata!B$1:E$2632,4,FALSE)</f>
        <v>1866</v>
      </c>
      <c r="I1259" t="s">
        <v>450</v>
      </c>
      <c r="K1259" t="str">
        <f>VLOOKUP(TRIM(SUBSTITUTE(E1259,CHAR(160),CHAR(32))),Metadata!B$1:H$2632,7,FALSE)</f>
        <v>correspondance</v>
      </c>
      <c r="L1259" t="s">
        <v>4542</v>
      </c>
      <c r="N1259" t="str">
        <f>VLOOKUP(TRIM(SUBSTITUTE(E1259,CHAR(160),CHAR(32))),Metadata!B$1:J$2632,9,FALSE)</f>
        <v>prose</v>
      </c>
      <c r="O1259">
        <f>VLOOKUP(TRIM(SUBSTITUTE(E1259,CHAR(160),CHAR(32))),Metadata!B$1:K$2632,10,FALSE)</f>
        <v>199176</v>
      </c>
      <c r="P1259" s="4" t="s">
        <v>12451</v>
      </c>
      <c r="Q1259">
        <v>31</v>
      </c>
      <c r="R1259">
        <v>35</v>
      </c>
      <c r="S1259">
        <v>43</v>
      </c>
      <c r="T1259">
        <v>49</v>
      </c>
    </row>
    <row r="1260" spans="1:20" hidden="1" x14ac:dyDescent="0.25">
      <c r="A1260">
        <v>1264</v>
      </c>
      <c r="B1260" t="s">
        <v>4354</v>
      </c>
      <c r="C1260" t="s">
        <v>247</v>
      </c>
      <c r="D1260" t="s">
        <v>47</v>
      </c>
      <c r="E1260" t="s">
        <v>8577</v>
      </c>
      <c r="F1260" t="str">
        <f>VLOOKUP(TRIM(SUBSTITUTE(E1260,CHAR(160),CHAR(32))),Metadata!B$1:C$2632,2,FALSE)</f>
        <v>Jarry, Alfred, 1873-1907.</v>
      </c>
      <c r="G1260" t="str">
        <f>VLOOKUP(TRIM(SUBSTITUTE(E1260,CHAR(160),CHAR(32))),Metadata!B$1:D$2632,3,FALSE)</f>
        <v>Ubu roi</v>
      </c>
      <c r="H1260">
        <f>VLOOKUP(TRIM(SUBSTITUTE(E1260,CHAR(160),CHAR(32))),Metadata!B$1:E$2632,4,FALSE)</f>
        <v>1895</v>
      </c>
      <c r="I1260" t="s">
        <v>450</v>
      </c>
      <c r="K1260" t="str">
        <f>VLOOKUP(TRIM(SUBSTITUTE(E1260,CHAR(160),CHAR(32))),Metadata!B$1:H$2632,7,FALSE)</f>
        <v>theatre</v>
      </c>
      <c r="L1260" t="s">
        <v>4472</v>
      </c>
      <c r="N1260" t="str">
        <f>VLOOKUP(TRIM(SUBSTITUTE(E1260,CHAR(160),CHAR(32))),Metadata!B$1:J$2632,9,FALSE)</f>
        <v>prose</v>
      </c>
      <c r="O1260">
        <f>VLOOKUP(TRIM(SUBSTITUTE(E1260,CHAR(160),CHAR(32))),Metadata!B$1:K$2632,10,FALSE)</f>
        <v>13348</v>
      </c>
      <c r="P1260" s="4" t="s">
        <v>12452</v>
      </c>
      <c r="Q1260">
        <v>38</v>
      </c>
      <c r="R1260">
        <v>42</v>
      </c>
      <c r="S1260">
        <v>54</v>
      </c>
      <c r="T1260">
        <v>61</v>
      </c>
    </row>
    <row r="1261" spans="1:20" hidden="1" x14ac:dyDescent="0.25">
      <c r="A1261">
        <v>1265</v>
      </c>
      <c r="B1261" t="s">
        <v>4354</v>
      </c>
      <c r="C1261" t="s">
        <v>247</v>
      </c>
      <c r="D1261" t="s">
        <v>47</v>
      </c>
      <c r="E1261" t="s">
        <v>8109</v>
      </c>
      <c r="F1261" t="str">
        <f>VLOOKUP(TRIM(SUBSTITUTE(E1261,CHAR(160),CHAR(32))),Metadata!B$1:C$2632,2,FALSE)</f>
        <v>Montchrestien, Antoine de, ca. 1575-1621.</v>
      </c>
      <c r="G1261" t="str">
        <f>VLOOKUP(TRIM(SUBSTITUTE(E1261,CHAR(160),CHAR(32))),Metadata!B$1:D$2632,3,FALSE)</f>
        <v>Traicté de l'Oeconomie politique: dedié en 1615 au roy et à la reyne mere du roy</v>
      </c>
      <c r="H1261">
        <f>VLOOKUP(TRIM(SUBSTITUTE(E1261,CHAR(160),CHAR(32))),Metadata!B$1:E$2632,4,FALSE)</f>
        <v>1615</v>
      </c>
      <c r="I1261" t="s">
        <v>450</v>
      </c>
      <c r="K1261" t="str">
        <f>VLOOKUP(TRIM(SUBSTITUTE(E1261,CHAR(160),CHAR(32))),Metadata!B$1:H$2632,7,FALSE)</f>
        <v>traite ou essai</v>
      </c>
      <c r="L1261" t="s">
        <v>4402</v>
      </c>
      <c r="N1261" t="str">
        <f>VLOOKUP(TRIM(SUBSTITUTE(E1261,CHAR(160),CHAR(32))),Metadata!B$1:J$2632,9,FALSE)</f>
        <v>prose</v>
      </c>
      <c r="O1261">
        <f>VLOOKUP(TRIM(SUBSTITUTE(E1261,CHAR(160),CHAR(32))),Metadata!B$1:K$2632,10,FALSE)</f>
        <v>92941</v>
      </c>
      <c r="P1261" s="4" t="s">
        <v>10335</v>
      </c>
      <c r="Q1261">
        <v>8</v>
      </c>
      <c r="R1261">
        <v>11</v>
      </c>
      <c r="S1261">
        <v>34</v>
      </c>
      <c r="T1261">
        <v>41</v>
      </c>
    </row>
    <row r="1262" spans="1:20" x14ac:dyDescent="0.25">
      <c r="A1262">
        <v>1266</v>
      </c>
      <c r="B1262" t="s">
        <v>4354</v>
      </c>
      <c r="C1262" t="s">
        <v>247</v>
      </c>
      <c r="D1262" t="s">
        <v>47</v>
      </c>
      <c r="E1262" t="s">
        <v>8625</v>
      </c>
      <c r="F1262" t="str">
        <f>VLOOKUP(TRIM(SUBSTITUTE(E1262,CHAR(160),CHAR(32))),Metadata!B$1:C$2632,2,FALSE)</f>
        <v>Nerval, Gérard de, 1808-1855.</v>
      </c>
      <c r="G1262" t="str">
        <f>VLOOKUP(TRIM(SUBSTITUTE(E1262,CHAR(160),CHAR(32))),Metadata!B$1:D$2632,3,FALSE)</f>
        <v>Les Filles du feu</v>
      </c>
      <c r="H1262">
        <f>VLOOKUP(TRIM(SUBSTITUTE(E1262,CHAR(160),CHAR(32))),Metadata!B$1:E$2632,4,FALSE)</f>
        <v>1854</v>
      </c>
      <c r="I1262" t="s">
        <v>450</v>
      </c>
      <c r="K1262" t="str">
        <f>VLOOKUP(TRIM(SUBSTITUTE(E1262,CHAR(160),CHAR(32))),Metadata!B$1:H$2632,7,FALSE)</f>
        <v>poesie</v>
      </c>
      <c r="L1262" t="s">
        <v>4382</v>
      </c>
      <c r="N1262" t="str">
        <f>VLOOKUP(TRIM(SUBSTITUTE(E1262,CHAR(160),CHAR(32))),Metadata!B$1:J$2632,9,FALSE)</f>
        <v/>
      </c>
      <c r="O1262">
        <f>VLOOKUP(TRIM(SUBSTITUTE(E1262,CHAR(160),CHAR(32))),Metadata!B$1:K$2632,10,FALSE)</f>
        <v>63669</v>
      </c>
      <c r="P1262" s="8" t="s">
        <v>10336</v>
      </c>
      <c r="Q1262">
        <v>86</v>
      </c>
      <c r="R1262">
        <v>90</v>
      </c>
      <c r="S1262">
        <v>95</v>
      </c>
      <c r="T1262">
        <v>101</v>
      </c>
    </row>
    <row r="1263" spans="1:20" hidden="1" x14ac:dyDescent="0.25">
      <c r="A1263">
        <v>1267</v>
      </c>
      <c r="B1263" t="s">
        <v>4354</v>
      </c>
      <c r="C1263" t="s">
        <v>247</v>
      </c>
      <c r="D1263" t="s">
        <v>47</v>
      </c>
      <c r="E1263" t="s">
        <v>8491</v>
      </c>
      <c r="F1263" t="str">
        <f>VLOOKUP(TRIM(SUBSTITUTE(E1263,CHAR(160),CHAR(32))),Metadata!B$1:C$2632,2,FALSE)</f>
        <v>Dumas, Alexandre (père), 1802-1870.</v>
      </c>
      <c r="G1263" t="str">
        <f>VLOOKUP(TRIM(SUBSTITUTE(E1263,CHAR(160),CHAR(32))),Metadata!B$1:D$2632,3,FALSE)</f>
        <v>Collier de la Reine (Le)</v>
      </c>
      <c r="H1263">
        <f>VLOOKUP(TRIM(SUBSTITUTE(E1263,CHAR(160),CHAR(32))),Metadata!B$1:E$2632,4,FALSE)</f>
        <v>1849</v>
      </c>
      <c r="I1263" t="s">
        <v>450</v>
      </c>
      <c r="K1263" t="str">
        <f>VLOOKUP(TRIM(SUBSTITUTE(E1263,CHAR(160),CHAR(32))),Metadata!B$1:H$2632,7,FALSE)</f>
        <v>Narratif, Roman</v>
      </c>
      <c r="L1263" t="s">
        <v>4786</v>
      </c>
      <c r="N1263" t="str">
        <f>VLOOKUP(TRIM(SUBSTITUTE(E1263,CHAR(160),CHAR(32))),Metadata!B$1:J$2632,9,FALSE)</f>
        <v/>
      </c>
      <c r="O1263">
        <f>VLOOKUP(TRIM(SUBSTITUTE(E1263,CHAR(160),CHAR(32))),Metadata!B$1:K$2632,10,FALSE)</f>
        <v>266437</v>
      </c>
      <c r="P1263" s="4" t="s">
        <v>10337</v>
      </c>
      <c r="Q1263">
        <v>25</v>
      </c>
      <c r="R1263">
        <v>33</v>
      </c>
      <c r="S1263">
        <v>42</v>
      </c>
      <c r="T1263">
        <v>48</v>
      </c>
    </row>
    <row r="1264" spans="1:20" hidden="1" x14ac:dyDescent="0.25">
      <c r="A1264">
        <v>1268</v>
      </c>
      <c r="B1264" t="s">
        <v>4354</v>
      </c>
      <c r="C1264" t="s">
        <v>247</v>
      </c>
      <c r="D1264" t="s">
        <v>47</v>
      </c>
      <c r="E1264" t="s">
        <v>8545</v>
      </c>
      <c r="F1264" t="str">
        <f>VLOOKUP(TRIM(SUBSTITUTE(E1264,CHAR(160),CHAR(32))),Metadata!B$1:C$2632,2,FALSE)</f>
        <v>Gautier, Théophile, 1811-1872.</v>
      </c>
      <c r="G1264" t="str">
        <f>VLOOKUP(TRIM(SUBSTITUTE(E1264,CHAR(160),CHAR(32))),Metadata!B$1:D$2632,3,FALSE)</f>
        <v>Critique d'INGRES</v>
      </c>
      <c r="H1264">
        <f>VLOOKUP(TRIM(SUBSTITUTE(E1264,CHAR(160),CHAR(32))),Metadata!B$1:E$2632,4,FALSE)</f>
        <v>1844</v>
      </c>
      <c r="I1264" t="s">
        <v>450</v>
      </c>
      <c r="K1264" t="str">
        <f>VLOOKUP(TRIM(SUBSTITUTE(E1264,CHAR(160),CHAR(32))),Metadata!B$1:H$2632,7,FALSE)</f>
        <v>traite</v>
      </c>
      <c r="L1264" t="s">
        <v>4417</v>
      </c>
      <c r="N1264" t="str">
        <f>VLOOKUP(TRIM(SUBSTITUTE(E1264,CHAR(160),CHAR(32))),Metadata!B$1:J$2632,9,FALSE)</f>
        <v/>
      </c>
      <c r="O1264">
        <f>VLOOKUP(TRIM(SUBSTITUTE(E1264,CHAR(160),CHAR(32))),Metadata!B$1:K$2632,10,FALSE)</f>
        <v>45605</v>
      </c>
      <c r="P1264" s="4" t="s">
        <v>10338</v>
      </c>
      <c r="Q1264">
        <v>11</v>
      </c>
      <c r="R1264">
        <v>14</v>
      </c>
      <c r="S1264">
        <v>34</v>
      </c>
      <c r="T1264">
        <v>40</v>
      </c>
    </row>
    <row r="1265" spans="1:20" hidden="1" x14ac:dyDescent="0.25">
      <c r="A1265">
        <v>1269</v>
      </c>
      <c r="B1265" t="s">
        <v>4354</v>
      </c>
      <c r="C1265" t="s">
        <v>247</v>
      </c>
      <c r="D1265" t="s">
        <v>47</v>
      </c>
      <c r="E1265" t="s">
        <v>8036</v>
      </c>
      <c r="F1265" t="str">
        <f>VLOOKUP(TRIM(SUBSTITUTE(E1265,CHAR(160),CHAR(32))),Metadata!B$1:C$2632,2,FALSE)</f>
        <v>Dangeau, Philippe de Courcillon, marquis de, 1638-1720.</v>
      </c>
      <c r="G1265" t="str">
        <f>VLOOKUP(TRIM(SUBSTITUTE(E1265,CHAR(160),CHAR(32))),Metadata!B$1:D$2632,3,FALSE)</f>
        <v>Journal T. 1 1684-1685-1686</v>
      </c>
      <c r="H1265">
        <f>VLOOKUP(TRIM(SUBSTITUTE(E1265,CHAR(160),CHAR(32))),Metadata!B$1:E$2632,4,FALSE)</f>
        <v>1686</v>
      </c>
      <c r="I1265" t="s">
        <v>450</v>
      </c>
      <c r="K1265" t="str">
        <f>VLOOKUP(TRIM(SUBSTITUTE(E1265,CHAR(160),CHAR(32))),Metadata!B$1:H$2632,7,FALSE)</f>
        <v>memoires</v>
      </c>
      <c r="L1265" t="s">
        <v>4481</v>
      </c>
      <c r="N1265" t="str">
        <f>VLOOKUP(TRIM(SUBSTITUTE(E1265,CHAR(160),CHAR(32))),Metadata!B$1:J$2632,9,FALSE)</f>
        <v>prose</v>
      </c>
      <c r="O1265">
        <f>VLOOKUP(TRIM(SUBSTITUTE(E1265,CHAR(160),CHAR(32))),Metadata!B$1:K$2632,10,FALSE)</f>
        <v>131667</v>
      </c>
      <c r="P1265" s="4" t="s">
        <v>10339</v>
      </c>
      <c r="Q1265">
        <v>5</v>
      </c>
      <c r="R1265">
        <v>11</v>
      </c>
      <c r="S1265">
        <v>27</v>
      </c>
      <c r="T1265">
        <v>34</v>
      </c>
    </row>
    <row r="1266" spans="1:20" hidden="1" x14ac:dyDescent="0.25">
      <c r="A1266">
        <v>1270</v>
      </c>
      <c r="B1266" t="s">
        <v>4354</v>
      </c>
      <c r="C1266" t="s">
        <v>247</v>
      </c>
      <c r="D1266" t="s">
        <v>47</v>
      </c>
      <c r="E1266" t="s">
        <v>8504</v>
      </c>
      <c r="F1266" t="str">
        <f>VLOOKUP(TRIM(SUBSTITUTE(E1266,CHAR(160),CHAR(32))),Metadata!B$1:C$2632,2,FALSE)</f>
        <v>Dumas, Alexandre (père), 1802-1870.</v>
      </c>
      <c r="G1266" t="str">
        <f>VLOOKUP(TRIM(SUBSTITUTE(E1266,CHAR(160),CHAR(32))),Metadata!B$1:D$2632,3,FALSE)</f>
        <v>Trois Mousquetaires (Les)</v>
      </c>
      <c r="H1266">
        <f>VLOOKUP(TRIM(SUBSTITUTE(E1266,CHAR(160),CHAR(32))),Metadata!B$1:E$2632,4,FALSE)</f>
        <v>1844</v>
      </c>
      <c r="I1266" t="s">
        <v>450</v>
      </c>
      <c r="K1266" t="str">
        <f>VLOOKUP(TRIM(SUBSTITUTE(E1266,CHAR(160),CHAR(32))),Metadata!B$1:H$2632,7,FALSE)</f>
        <v>Narratif, Roman</v>
      </c>
      <c r="L1266" t="s">
        <v>4786</v>
      </c>
      <c r="N1266" t="str">
        <f>VLOOKUP(TRIM(SUBSTITUTE(E1266,CHAR(160),CHAR(32))),Metadata!B$1:J$2632,9,FALSE)</f>
        <v/>
      </c>
      <c r="O1266">
        <f>VLOOKUP(TRIM(SUBSTITUTE(E1266,CHAR(160),CHAR(32))),Metadata!B$1:K$2632,10,FALSE)</f>
        <v>240601</v>
      </c>
      <c r="P1266" s="4" t="s">
        <v>10340</v>
      </c>
      <c r="Q1266">
        <v>23</v>
      </c>
      <c r="R1266">
        <v>27</v>
      </c>
      <c r="S1266">
        <v>51</v>
      </c>
      <c r="T1266">
        <v>58</v>
      </c>
    </row>
    <row r="1267" spans="1:20" hidden="1" x14ac:dyDescent="0.25">
      <c r="A1267">
        <v>1271</v>
      </c>
      <c r="B1267" t="s">
        <v>4354</v>
      </c>
      <c r="C1267" t="s">
        <v>247</v>
      </c>
      <c r="D1267" t="s">
        <v>47</v>
      </c>
      <c r="E1267" t="s">
        <v>8439</v>
      </c>
      <c r="F1267" t="str">
        <f>VLOOKUP(TRIM(SUBSTITUTE(E1267,CHAR(160),CHAR(32))),Metadata!B$1:C$2632,2,FALSE)</f>
        <v>Baudry de Lozieres, Louis Narcisse, 1761-1841.</v>
      </c>
      <c r="G1267" t="str">
        <f>VLOOKUP(TRIM(SUBSTITUTE(E1267,CHAR(160),CHAR(32))),Metadata!B$1:D$2632,3,FALSE)</f>
        <v>Voyage à la Louisiane</v>
      </c>
      <c r="H1267">
        <f>VLOOKUP(TRIM(SUBSTITUTE(E1267,CHAR(160),CHAR(32))),Metadata!B$1:E$2632,4,FALSE)</f>
        <v>1802</v>
      </c>
      <c r="I1267" t="s">
        <v>450</v>
      </c>
      <c r="K1267" t="str">
        <f>VLOOKUP(TRIM(SUBSTITUTE(E1267,CHAR(160),CHAR(32))),Metadata!B$1:H$2632,7,FALSE)</f>
        <v>recit de voyage</v>
      </c>
      <c r="L1267" t="s">
        <v>4870</v>
      </c>
      <c r="N1267" t="str">
        <f>VLOOKUP(TRIM(SUBSTITUTE(E1267,CHAR(160),CHAR(32))),Metadata!B$1:J$2632,9,FALSE)</f>
        <v>prose</v>
      </c>
      <c r="O1267">
        <f>VLOOKUP(TRIM(SUBSTITUTE(E1267,CHAR(160),CHAR(32))),Metadata!B$1:K$2632,10,FALSE)</f>
        <v>66048</v>
      </c>
      <c r="P1267" s="4" t="s">
        <v>10341</v>
      </c>
      <c r="Q1267">
        <v>145</v>
      </c>
      <c r="R1267">
        <v>148</v>
      </c>
      <c r="S1267">
        <v>154</v>
      </c>
      <c r="T1267">
        <v>160</v>
      </c>
    </row>
    <row r="1268" spans="1:20" hidden="1" x14ac:dyDescent="0.25">
      <c r="A1268">
        <v>1272</v>
      </c>
      <c r="B1268" t="s">
        <v>4354</v>
      </c>
      <c r="C1268" t="s">
        <v>247</v>
      </c>
      <c r="D1268" t="s">
        <v>47</v>
      </c>
      <c r="E1268" t="s">
        <v>8491</v>
      </c>
      <c r="F1268" t="str">
        <f>VLOOKUP(TRIM(SUBSTITUTE(E1268,CHAR(160),CHAR(32))),Metadata!B$1:C$2632,2,FALSE)</f>
        <v>Dumas, Alexandre (père), 1802-1870.</v>
      </c>
      <c r="G1268" t="str">
        <f>VLOOKUP(TRIM(SUBSTITUTE(E1268,CHAR(160),CHAR(32))),Metadata!B$1:D$2632,3,FALSE)</f>
        <v>Collier de la Reine (Le)</v>
      </c>
      <c r="H1268">
        <f>VLOOKUP(TRIM(SUBSTITUTE(E1268,CHAR(160),CHAR(32))),Metadata!B$1:E$2632,4,FALSE)</f>
        <v>1849</v>
      </c>
      <c r="I1268" t="s">
        <v>450</v>
      </c>
      <c r="K1268" t="str">
        <f>VLOOKUP(TRIM(SUBSTITUTE(E1268,CHAR(160),CHAR(32))),Metadata!B$1:H$2632,7,FALSE)</f>
        <v>Narratif, Roman</v>
      </c>
      <c r="L1268" t="s">
        <v>4786</v>
      </c>
      <c r="N1268" t="str">
        <f>VLOOKUP(TRIM(SUBSTITUTE(E1268,CHAR(160),CHAR(32))),Metadata!B$1:J$2632,9,FALSE)</f>
        <v/>
      </c>
      <c r="O1268">
        <f>VLOOKUP(TRIM(SUBSTITUTE(E1268,CHAR(160),CHAR(32))),Metadata!B$1:K$2632,10,FALSE)</f>
        <v>266437</v>
      </c>
      <c r="P1268" s="4" t="s">
        <v>10342</v>
      </c>
      <c r="Q1268">
        <v>69</v>
      </c>
      <c r="R1268">
        <v>72</v>
      </c>
      <c r="S1268">
        <v>80</v>
      </c>
      <c r="T1268">
        <v>86</v>
      </c>
    </row>
    <row r="1269" spans="1:20" hidden="1" x14ac:dyDescent="0.25">
      <c r="A1269">
        <v>1273</v>
      </c>
      <c r="B1269" t="s">
        <v>4354</v>
      </c>
      <c r="C1269" t="s">
        <v>247</v>
      </c>
      <c r="D1269" t="s">
        <v>47</v>
      </c>
      <c r="E1269" t="s">
        <v>8616</v>
      </c>
      <c r="F1269" t="str">
        <f>VLOOKUP(TRIM(SUBSTITUTE(E1269,CHAR(160),CHAR(32))),Metadata!B$1:C$2632,2,FALSE)</f>
        <v>Michelet, Jules, 1798-1874.</v>
      </c>
      <c r="G1269" t="str">
        <f>VLOOKUP(TRIM(SUBSTITUTE(E1269,CHAR(160),CHAR(32))),Metadata!B$1:D$2632,3,FALSE)</f>
        <v>Le peuple.</v>
      </c>
      <c r="H1269">
        <f>VLOOKUP(TRIM(SUBSTITUTE(E1269,CHAR(160),CHAR(32))),Metadata!B$1:E$2632,4,FALSE)</f>
        <v>1846</v>
      </c>
      <c r="I1269" t="s">
        <v>450</v>
      </c>
      <c r="K1269" t="str">
        <f>VLOOKUP(TRIM(SUBSTITUTE(E1269,CHAR(160),CHAR(32))),Metadata!B$1:H$2632,7,FALSE)</f>
        <v>traite ou essai</v>
      </c>
      <c r="L1269" t="s">
        <v>4402</v>
      </c>
      <c r="N1269" t="str">
        <f>VLOOKUP(TRIM(SUBSTITUTE(E1269,CHAR(160),CHAR(32))),Metadata!B$1:J$2632,9,FALSE)</f>
        <v>prose</v>
      </c>
      <c r="O1269">
        <f>VLOOKUP(TRIM(SUBSTITUTE(E1269,CHAR(160),CHAR(32))),Metadata!B$1:K$2632,10,FALSE)</f>
        <v>63481</v>
      </c>
      <c r="P1269" s="4" t="s">
        <v>12453</v>
      </c>
      <c r="Q1269">
        <v>268</v>
      </c>
      <c r="R1269">
        <v>272</v>
      </c>
      <c r="S1269">
        <v>280</v>
      </c>
      <c r="T1269">
        <v>286</v>
      </c>
    </row>
    <row r="1270" spans="1:20" hidden="1" x14ac:dyDescent="0.25">
      <c r="A1270">
        <v>1274</v>
      </c>
      <c r="B1270" t="s">
        <v>4354</v>
      </c>
      <c r="C1270" t="s">
        <v>247</v>
      </c>
      <c r="D1270" t="s">
        <v>47</v>
      </c>
      <c r="E1270" t="s">
        <v>8036</v>
      </c>
      <c r="F1270" t="str">
        <f>VLOOKUP(TRIM(SUBSTITUTE(E1270,CHAR(160),CHAR(32))),Metadata!B$1:C$2632,2,FALSE)</f>
        <v>Dangeau, Philippe de Courcillon, marquis de, 1638-1720.</v>
      </c>
      <c r="G1270" t="str">
        <f>VLOOKUP(TRIM(SUBSTITUTE(E1270,CHAR(160),CHAR(32))),Metadata!B$1:D$2632,3,FALSE)</f>
        <v>Journal T. 1 1684-1685-1686</v>
      </c>
      <c r="H1270">
        <f>VLOOKUP(TRIM(SUBSTITUTE(E1270,CHAR(160),CHAR(32))),Metadata!B$1:E$2632,4,FALSE)</f>
        <v>1686</v>
      </c>
      <c r="I1270" t="s">
        <v>450</v>
      </c>
      <c r="K1270" t="str">
        <f>VLOOKUP(TRIM(SUBSTITUTE(E1270,CHAR(160),CHAR(32))),Metadata!B$1:H$2632,7,FALSE)</f>
        <v>memoires</v>
      </c>
      <c r="L1270" t="s">
        <v>4481</v>
      </c>
      <c r="N1270" t="str">
        <f>VLOOKUP(TRIM(SUBSTITUTE(E1270,CHAR(160),CHAR(32))),Metadata!B$1:J$2632,9,FALSE)</f>
        <v>prose</v>
      </c>
      <c r="O1270">
        <f>VLOOKUP(TRIM(SUBSTITUTE(E1270,CHAR(160),CHAR(32))),Metadata!B$1:K$2632,10,FALSE)</f>
        <v>131667</v>
      </c>
      <c r="P1270" s="4" t="s">
        <v>10343</v>
      </c>
      <c r="Q1270">
        <v>120</v>
      </c>
      <c r="R1270">
        <v>124</v>
      </c>
      <c r="S1270">
        <v>129</v>
      </c>
      <c r="T1270">
        <v>135</v>
      </c>
    </row>
    <row r="1271" spans="1:20" hidden="1" x14ac:dyDescent="0.25">
      <c r="A1271">
        <v>1275</v>
      </c>
      <c r="B1271" t="s">
        <v>4354</v>
      </c>
      <c r="C1271" t="s">
        <v>247</v>
      </c>
      <c r="D1271" t="s">
        <v>47</v>
      </c>
      <c r="E1271" t="s">
        <v>8936</v>
      </c>
      <c r="F1271" t="str">
        <f>VLOOKUP(TRIM(SUBSTITUTE(E1271,CHAR(160),CHAR(32))),Metadata!B$1:C$2632,2,FALSE)</f>
        <v>Martin Du Gard, Roger, 1881-1958.</v>
      </c>
      <c r="G1271" t="str">
        <f>VLOOKUP(TRIM(SUBSTITUTE(E1271,CHAR(160),CHAR(32))),Metadata!B$1:D$2632,3,FALSE)</f>
        <v>Vielle France</v>
      </c>
      <c r="H1271">
        <f>VLOOKUP(TRIM(SUBSTITUTE(E1271,CHAR(160),CHAR(32))),Metadata!B$1:E$2632,4,FALSE)</f>
        <v>1933</v>
      </c>
      <c r="I1271" t="s">
        <v>534</v>
      </c>
      <c r="K1271" t="str">
        <f>VLOOKUP(TRIM(SUBSTITUTE(E1271,CHAR(160),CHAR(32))),Metadata!B$1:H$2632,7,FALSE)</f>
        <v>roman</v>
      </c>
      <c r="L1271" t="s">
        <v>4378</v>
      </c>
      <c r="N1271" t="str">
        <f>VLOOKUP(TRIM(SUBSTITUTE(E1271,CHAR(160),CHAR(32))),Metadata!B$1:J$2632,9,FALSE)</f>
        <v>prose</v>
      </c>
      <c r="O1271">
        <f>VLOOKUP(TRIM(SUBSTITUTE(E1271,CHAR(160),CHAR(32))),Metadata!B$1:K$2632,10,FALSE)</f>
        <v>30080</v>
      </c>
      <c r="P1271" s="4" t="s">
        <v>10344</v>
      </c>
      <c r="Q1271">
        <v>46</v>
      </c>
      <c r="R1271">
        <v>49</v>
      </c>
      <c r="S1271">
        <v>54</v>
      </c>
      <c r="T1271">
        <v>60</v>
      </c>
    </row>
    <row r="1272" spans="1:20" hidden="1" x14ac:dyDescent="0.25">
      <c r="A1272">
        <v>1276</v>
      </c>
      <c r="B1272" t="s">
        <v>4354</v>
      </c>
      <c r="C1272" t="s">
        <v>247</v>
      </c>
      <c r="D1272" t="s">
        <v>47</v>
      </c>
      <c r="E1272" t="s">
        <v>9000</v>
      </c>
      <c r="F1272" t="str">
        <f>VLOOKUP(TRIM(SUBSTITUTE(E1272,CHAR(160),CHAR(32))),Metadata!B$1:C$2632,2,FALSE)</f>
        <v>Romains, Jules, 1885-1972.</v>
      </c>
      <c r="G1272" t="str">
        <f>VLOOKUP(TRIM(SUBSTITUTE(E1272,CHAR(160),CHAR(32))),Metadata!B$1:D$2632,3,FALSE)</f>
        <v>La douceur de la vie</v>
      </c>
      <c r="H1272">
        <f>VLOOKUP(TRIM(SUBSTITUTE(E1272,CHAR(160),CHAR(32))),Metadata!B$1:E$2632,4,FALSE)</f>
        <v>1939</v>
      </c>
      <c r="I1272" t="s">
        <v>534</v>
      </c>
      <c r="K1272" t="str">
        <f>VLOOKUP(TRIM(SUBSTITUTE(E1272,CHAR(160),CHAR(32))),Metadata!B$1:H$2632,7,FALSE)</f>
        <v>roman</v>
      </c>
      <c r="L1272" t="s">
        <v>4378</v>
      </c>
      <c r="N1272" t="str">
        <f>VLOOKUP(TRIM(SUBSTITUTE(E1272,CHAR(160),CHAR(32))),Metadata!B$1:J$2632,9,FALSE)</f>
        <v>prose</v>
      </c>
      <c r="O1272">
        <f>VLOOKUP(TRIM(SUBSTITUTE(E1272,CHAR(160),CHAR(32))),Metadata!B$1:K$2632,10,FALSE)</f>
        <v>75914</v>
      </c>
      <c r="P1272" s="4" t="s">
        <v>12454</v>
      </c>
      <c r="Q1272">
        <v>19</v>
      </c>
      <c r="R1272">
        <v>23</v>
      </c>
      <c r="S1272">
        <v>35</v>
      </c>
      <c r="T1272">
        <v>42</v>
      </c>
    </row>
    <row r="1273" spans="1:20" hidden="1" x14ac:dyDescent="0.25">
      <c r="A1273">
        <v>1277</v>
      </c>
      <c r="B1273" t="s">
        <v>4354</v>
      </c>
      <c r="C1273" t="s">
        <v>247</v>
      </c>
      <c r="D1273" t="s">
        <v>47</v>
      </c>
      <c r="E1273" t="s">
        <v>7484</v>
      </c>
      <c r="F1273" t="str">
        <f>VLOOKUP(TRIM(SUBSTITUTE(E1273,CHAR(160),CHAR(32))),Metadata!B$1:C$2632,2,FALSE)</f>
        <v>Hazard, Paul, 1878-1944.</v>
      </c>
      <c r="G1273" t="str">
        <f>VLOOKUP(TRIM(SUBSTITUTE(E1273,CHAR(160),CHAR(32))),Metadata!B$1:D$2632,3,FALSE)</f>
        <v>La crise de la conscience européenne</v>
      </c>
      <c r="H1273">
        <f>VLOOKUP(TRIM(SUBSTITUTE(E1273,CHAR(160),CHAR(32))),Metadata!B$1:E$2632,4,FALSE)</f>
        <v>1935</v>
      </c>
      <c r="I1273" t="s">
        <v>534</v>
      </c>
      <c r="K1273" t="str">
        <f>VLOOKUP(TRIM(SUBSTITUTE(E1273,CHAR(160),CHAR(32))),Metadata!B$1:H$2632,7,FALSE)</f>
        <v>traite</v>
      </c>
      <c r="L1273" t="s">
        <v>4417</v>
      </c>
      <c r="N1273" t="str">
        <f>VLOOKUP(TRIM(SUBSTITUTE(E1273,CHAR(160),CHAR(32))),Metadata!B$1:J$2632,9,FALSE)</f>
        <v/>
      </c>
      <c r="O1273">
        <f>VLOOKUP(TRIM(SUBSTITUTE(E1273,CHAR(160),CHAR(32))),Metadata!B$1:K$2632,10,FALSE)</f>
        <v>179542</v>
      </c>
      <c r="P1273" s="4" t="s">
        <v>10345</v>
      </c>
      <c r="Q1273">
        <v>132</v>
      </c>
      <c r="R1273">
        <v>135</v>
      </c>
      <c r="S1273">
        <v>152</v>
      </c>
      <c r="T1273">
        <v>159</v>
      </c>
    </row>
    <row r="1274" spans="1:20" hidden="1" x14ac:dyDescent="0.25">
      <c r="A1274">
        <v>1278</v>
      </c>
      <c r="B1274" t="s">
        <v>4354</v>
      </c>
      <c r="C1274" t="s">
        <v>247</v>
      </c>
      <c r="D1274" t="s">
        <v>47</v>
      </c>
      <c r="E1274" t="s">
        <v>8992</v>
      </c>
      <c r="F1274" t="str">
        <f>VLOOKUP(TRIM(SUBSTITUTE(E1274,CHAR(160),CHAR(32))),Metadata!B$1:C$2632,2,FALSE)</f>
        <v>Rolland, Romain, 1866-1944.</v>
      </c>
      <c r="G1274" t="str">
        <f>VLOOKUP(TRIM(SUBSTITUTE(E1274,CHAR(160),CHAR(32))),Metadata!B$1:D$2632,3,FALSE)</f>
        <v>Beethoven: les grandes époques créatrices</v>
      </c>
      <c r="H1274">
        <f>VLOOKUP(TRIM(SUBSTITUTE(E1274,CHAR(160),CHAR(32))),Metadata!B$1:E$2632,4,FALSE)</f>
        <v>1937</v>
      </c>
      <c r="I1274" t="s">
        <v>534</v>
      </c>
      <c r="K1274" t="str">
        <f>VLOOKUP(TRIM(SUBSTITUTE(E1274,CHAR(160),CHAR(32))),Metadata!B$1:H$2632,7,FALSE)</f>
        <v>traite ou essai</v>
      </c>
      <c r="L1274" t="s">
        <v>4402</v>
      </c>
      <c r="N1274" t="str">
        <f>VLOOKUP(TRIM(SUBSTITUTE(E1274,CHAR(160),CHAR(32))),Metadata!B$1:J$2632,9,FALSE)</f>
        <v>prose</v>
      </c>
      <c r="O1274">
        <f>VLOOKUP(TRIM(SUBSTITUTE(E1274,CHAR(160),CHAR(32))),Metadata!B$1:K$2632,10,FALSE)</f>
        <v>107418</v>
      </c>
      <c r="P1274" s="10" t="s">
        <v>10346</v>
      </c>
      <c r="Q1274">
        <v>66</v>
      </c>
      <c r="R1274">
        <v>70</v>
      </c>
      <c r="S1274">
        <v>78</v>
      </c>
      <c r="T1274">
        <v>84</v>
      </c>
    </row>
    <row r="1275" spans="1:20" hidden="1" x14ac:dyDescent="0.25">
      <c r="A1275">
        <v>1279</v>
      </c>
      <c r="B1275" t="s">
        <v>4354</v>
      </c>
      <c r="C1275" t="s">
        <v>247</v>
      </c>
      <c r="D1275" t="s">
        <v>47</v>
      </c>
      <c r="E1275" t="s">
        <v>8728</v>
      </c>
      <c r="F1275" t="str">
        <f>VLOOKUP(TRIM(SUBSTITUTE(E1275,CHAR(160),CHAR(32))),Metadata!B$1:C$2632,2,FALSE)</f>
        <v>Alain, 1868-1951.</v>
      </c>
      <c r="G1275" t="str">
        <f>VLOOKUP(TRIM(SUBSTITUTE(E1275,CHAR(160),CHAR(32))),Metadata!B$1:D$2632,3,FALSE)</f>
        <v>ÉLÉMENTS DE PHILOSOPHIE</v>
      </c>
      <c r="H1275">
        <f>VLOOKUP(TRIM(SUBSTITUTE(E1275,CHAR(160),CHAR(32))),Metadata!B$1:E$2632,4,FALSE)</f>
        <v>1916</v>
      </c>
      <c r="I1275" t="s">
        <v>534</v>
      </c>
      <c r="K1275" t="str">
        <f>VLOOKUP(TRIM(SUBSTITUTE(E1275,CHAR(160),CHAR(32))),Metadata!B$1:H$2632,7,FALSE)</f>
        <v>traite</v>
      </c>
      <c r="L1275" t="s">
        <v>4417</v>
      </c>
      <c r="N1275" t="str">
        <f>VLOOKUP(TRIM(SUBSTITUTE(E1275,CHAR(160),CHAR(32))),Metadata!B$1:J$2632,9,FALSE)</f>
        <v/>
      </c>
      <c r="O1275">
        <f>VLOOKUP(TRIM(SUBSTITUTE(E1275,CHAR(160),CHAR(32))),Metadata!B$1:K$2632,10,FALSE)</f>
        <v>110708</v>
      </c>
      <c r="P1275" s="4" t="s">
        <v>10347</v>
      </c>
      <c r="Q1275">
        <v>198</v>
      </c>
      <c r="R1275">
        <v>204</v>
      </c>
      <c r="S1275">
        <v>210</v>
      </c>
      <c r="T1275">
        <v>217</v>
      </c>
    </row>
    <row r="1276" spans="1:20" hidden="1" x14ac:dyDescent="0.25">
      <c r="A1276">
        <v>1280</v>
      </c>
      <c r="B1276" t="s">
        <v>4354</v>
      </c>
      <c r="C1276" t="s">
        <v>247</v>
      </c>
      <c r="D1276" t="s">
        <v>47</v>
      </c>
      <c r="E1276" t="s">
        <v>8941</v>
      </c>
      <c r="F1276" t="str">
        <f>VLOOKUP(TRIM(SUBSTITUTE(E1276,CHAR(160),CHAR(32))),Metadata!B$1:C$2632,2,FALSE)</f>
        <v>Mauriac, François, 1885-1970.</v>
      </c>
      <c r="G1276" t="str">
        <f>VLOOKUP(TRIM(SUBSTITUTE(E1276,CHAR(160),CHAR(32))),Metadata!B$1:D$2632,3,FALSE)</f>
        <v>Le noeud de vipères</v>
      </c>
      <c r="H1276">
        <f>VLOOKUP(TRIM(SUBSTITUTE(E1276,CHAR(160),CHAR(32))),Metadata!B$1:E$2632,4,FALSE)</f>
        <v>1932</v>
      </c>
      <c r="I1276" t="s">
        <v>534</v>
      </c>
      <c r="K1276" t="str">
        <f>VLOOKUP(TRIM(SUBSTITUTE(E1276,CHAR(160),CHAR(32))),Metadata!B$1:H$2632,7,FALSE)</f>
        <v>roman</v>
      </c>
      <c r="L1276" t="s">
        <v>4378</v>
      </c>
      <c r="N1276" t="str">
        <f>VLOOKUP(TRIM(SUBSTITUTE(E1276,CHAR(160),CHAR(32))),Metadata!B$1:J$2632,9,FALSE)</f>
        <v>prose</v>
      </c>
      <c r="O1276">
        <f>VLOOKUP(TRIM(SUBSTITUTE(E1276,CHAR(160),CHAR(32))),Metadata!B$1:K$2632,10,FALSE)</f>
        <v>59431</v>
      </c>
      <c r="P1276" s="4" t="s">
        <v>10348</v>
      </c>
      <c r="Q1276">
        <v>44</v>
      </c>
      <c r="R1276">
        <v>48</v>
      </c>
      <c r="S1276">
        <v>57</v>
      </c>
      <c r="T1276">
        <v>63</v>
      </c>
    </row>
    <row r="1277" spans="1:20" hidden="1" x14ac:dyDescent="0.25">
      <c r="A1277">
        <v>1281</v>
      </c>
      <c r="B1277" t="s">
        <v>4354</v>
      </c>
      <c r="C1277" t="s">
        <v>247</v>
      </c>
      <c r="D1277" t="s">
        <v>47</v>
      </c>
      <c r="E1277" t="s">
        <v>8861</v>
      </c>
      <c r="F1277" t="str">
        <f>VLOOKUP(TRIM(SUBSTITUTE(E1277,CHAR(160),CHAR(32))),Metadata!B$1:C$2632,2,FALSE)</f>
        <v>France, Anatole, 1844-1924.</v>
      </c>
      <c r="G1277" t="str">
        <f>VLOOKUP(TRIM(SUBSTITUTE(E1277,CHAR(160),CHAR(32))),Metadata!B$1:D$2632,3,FALSE)</f>
        <v>Les dieux ont soif</v>
      </c>
      <c r="H1277">
        <f>VLOOKUP(TRIM(SUBSTITUTE(E1277,CHAR(160),CHAR(32))),Metadata!B$1:E$2632,4,FALSE)</f>
        <v>1912</v>
      </c>
      <c r="I1277" t="s">
        <v>534</v>
      </c>
      <c r="K1277" t="str">
        <f>VLOOKUP(TRIM(SUBSTITUTE(E1277,CHAR(160),CHAR(32))),Metadata!B$1:H$2632,7,FALSE)</f>
        <v>roman</v>
      </c>
      <c r="L1277" t="s">
        <v>4378</v>
      </c>
      <c r="N1277" t="str">
        <f>VLOOKUP(TRIM(SUBSTITUTE(E1277,CHAR(160),CHAR(32))),Metadata!B$1:J$2632,9,FALSE)</f>
        <v>prose</v>
      </c>
      <c r="O1277">
        <f>VLOOKUP(TRIM(SUBSTITUTE(E1277,CHAR(160),CHAR(32))),Metadata!B$1:K$2632,10,FALSE)</f>
        <v>71884</v>
      </c>
      <c r="P1277" s="4" t="s">
        <v>10349</v>
      </c>
      <c r="Q1277">
        <v>62</v>
      </c>
      <c r="R1277">
        <v>68</v>
      </c>
      <c r="S1277">
        <v>78</v>
      </c>
      <c r="T1277">
        <v>85</v>
      </c>
    </row>
    <row r="1278" spans="1:20" hidden="1" x14ac:dyDescent="0.25">
      <c r="A1278">
        <v>1282</v>
      </c>
      <c r="B1278" t="s">
        <v>4354</v>
      </c>
      <c r="C1278" t="s">
        <v>247</v>
      </c>
      <c r="D1278" t="s">
        <v>47</v>
      </c>
      <c r="E1278" t="s">
        <v>8859</v>
      </c>
      <c r="F1278" t="str">
        <f>VLOOKUP(TRIM(SUBSTITUTE(E1278,CHAR(160),CHAR(32))),Metadata!B$1:C$2632,2,FALSE)</f>
        <v>France, Anatole, 1844-1924.</v>
      </c>
      <c r="G1278" t="str">
        <f>VLOOKUP(TRIM(SUBSTITUTE(E1278,CHAR(160),CHAR(32))),Metadata!B$1:D$2632,3,FALSE)</f>
        <v>La vie en fleur</v>
      </c>
      <c r="H1278">
        <f>VLOOKUP(TRIM(SUBSTITUTE(E1278,CHAR(160),CHAR(32))),Metadata!B$1:E$2632,4,FALSE)</f>
        <v>1922</v>
      </c>
      <c r="I1278" t="s">
        <v>534</v>
      </c>
      <c r="K1278" t="str">
        <f>VLOOKUP(TRIM(SUBSTITUTE(E1278,CHAR(160),CHAR(32))),Metadata!B$1:H$2632,7,FALSE)</f>
        <v>roman</v>
      </c>
      <c r="L1278" t="s">
        <v>4378</v>
      </c>
      <c r="N1278" t="str">
        <f>VLOOKUP(TRIM(SUBSTITUTE(E1278,CHAR(160),CHAR(32))),Metadata!B$1:J$2632,9,FALSE)</f>
        <v>prose</v>
      </c>
      <c r="O1278">
        <f>VLOOKUP(TRIM(SUBSTITUTE(E1278,CHAR(160),CHAR(32))),Metadata!B$1:K$2632,10,FALSE)</f>
        <v>64355</v>
      </c>
      <c r="P1278" s="8" t="s">
        <v>12455</v>
      </c>
      <c r="Q1278">
        <v>48</v>
      </c>
      <c r="R1278">
        <v>52</v>
      </c>
      <c r="S1278">
        <v>58</v>
      </c>
      <c r="T1278">
        <v>65</v>
      </c>
    </row>
    <row r="1279" spans="1:20" hidden="1" x14ac:dyDescent="0.25">
      <c r="A1279">
        <v>1283</v>
      </c>
      <c r="B1279" t="s">
        <v>4354</v>
      </c>
      <c r="C1279" t="s">
        <v>247</v>
      </c>
      <c r="D1279" t="s">
        <v>47</v>
      </c>
      <c r="E1279" t="s">
        <v>8904</v>
      </c>
      <c r="F1279" t="str">
        <f>VLOOKUP(TRIM(SUBSTITUTE(E1279,CHAR(160),CHAR(32))),Metadata!B$1:C$2632,2,FALSE)</f>
        <v>Hémon, Louis, 1880-1913.</v>
      </c>
      <c r="G1279" t="str">
        <f>VLOOKUP(TRIM(SUBSTITUTE(E1279,CHAR(160),CHAR(32))),Metadata!B$1:D$2632,3,FALSE)</f>
        <v>Maria Chapdelaine: récit du Canada français</v>
      </c>
      <c r="H1279">
        <f>VLOOKUP(TRIM(SUBSTITUTE(E1279,CHAR(160),CHAR(32))),Metadata!B$1:E$2632,4,FALSE)</f>
        <v>1916</v>
      </c>
      <c r="I1279" t="s">
        <v>534</v>
      </c>
      <c r="K1279" t="str">
        <f>VLOOKUP(TRIM(SUBSTITUTE(E1279,CHAR(160),CHAR(32))),Metadata!B$1:H$2632,7,FALSE)</f>
        <v>roman</v>
      </c>
      <c r="L1279" t="s">
        <v>4378</v>
      </c>
      <c r="N1279" t="str">
        <f>VLOOKUP(TRIM(SUBSTITUTE(E1279,CHAR(160),CHAR(32))),Metadata!B$1:J$2632,9,FALSE)</f>
        <v>prose</v>
      </c>
      <c r="O1279">
        <f>VLOOKUP(TRIM(SUBSTITUTE(E1279,CHAR(160),CHAR(32))),Metadata!B$1:K$2632,10,FALSE)</f>
        <v>49424</v>
      </c>
      <c r="P1279" s="4" t="s">
        <v>12456</v>
      </c>
      <c r="Q1279">
        <v>278</v>
      </c>
      <c r="R1279">
        <v>281</v>
      </c>
      <c r="S1279">
        <v>289</v>
      </c>
      <c r="T1279">
        <v>295</v>
      </c>
    </row>
    <row r="1280" spans="1:20" hidden="1" x14ac:dyDescent="0.25">
      <c r="A1280">
        <v>1284</v>
      </c>
      <c r="B1280" t="s">
        <v>4354</v>
      </c>
      <c r="C1280" t="s">
        <v>247</v>
      </c>
      <c r="D1280" t="s">
        <v>47</v>
      </c>
      <c r="E1280" t="s">
        <v>6965</v>
      </c>
      <c r="F1280" t="str">
        <f>VLOOKUP(TRIM(SUBSTITUTE(E1280,CHAR(160),CHAR(32))),Metadata!B$1:C$2632,2,FALSE)</f>
        <v>Bergson, Henri Louis, 1859-1941.</v>
      </c>
      <c r="G1280" t="str">
        <f>VLOOKUP(TRIM(SUBSTITUTE(E1280,CHAR(160),CHAR(32))),Metadata!B$1:D$2632,3,FALSE)</f>
        <v>L'évolution créatrice</v>
      </c>
      <c r="H1280">
        <f>VLOOKUP(TRIM(SUBSTITUTE(E1280,CHAR(160),CHAR(32))),Metadata!B$1:E$2632,4,FALSE)</f>
        <v>1907</v>
      </c>
      <c r="I1280" t="s">
        <v>534</v>
      </c>
      <c r="K1280" t="str">
        <f>VLOOKUP(TRIM(SUBSTITUTE(E1280,CHAR(160),CHAR(32))),Metadata!B$1:H$2632,7,FALSE)</f>
        <v>traite ou essai</v>
      </c>
      <c r="L1280" t="s">
        <v>4402</v>
      </c>
      <c r="N1280" t="str">
        <f>VLOOKUP(TRIM(SUBSTITUTE(E1280,CHAR(160),CHAR(32))),Metadata!B$1:J$2632,9,FALSE)</f>
        <v/>
      </c>
      <c r="O1280">
        <f>VLOOKUP(TRIM(SUBSTITUTE(E1280,CHAR(160),CHAR(32))),Metadata!B$1:K$2632,10,FALSE)</f>
        <v>130446</v>
      </c>
      <c r="P1280" s="4" t="s">
        <v>9178</v>
      </c>
      <c r="Q1280">
        <v>21</v>
      </c>
      <c r="R1280">
        <v>25</v>
      </c>
      <c r="S1280">
        <v>31</v>
      </c>
      <c r="T1280">
        <v>38</v>
      </c>
    </row>
    <row r="1281" spans="1:20" hidden="1" x14ac:dyDescent="0.25">
      <c r="A1281">
        <v>1285</v>
      </c>
      <c r="B1281" t="s">
        <v>4354</v>
      </c>
      <c r="C1281" t="s">
        <v>247</v>
      </c>
      <c r="D1281" t="s">
        <v>47</v>
      </c>
      <c r="E1281" t="s">
        <v>7016</v>
      </c>
      <c r="F1281" t="str">
        <f>VLOOKUP(TRIM(SUBSTITUTE(E1281,CHAR(160),CHAR(32))),Metadata!B$1:C$2632,2,FALSE)</f>
        <v>Le Bon, Gustave, 1841-1931.</v>
      </c>
      <c r="G1281" t="str">
        <f>VLOOKUP(TRIM(SUBSTITUTE(E1281,CHAR(160),CHAR(32))),Metadata!B$1:D$2632,3,FALSE)</f>
        <v>Psychologie de l'éducation</v>
      </c>
      <c r="H1281">
        <f>VLOOKUP(TRIM(SUBSTITUTE(E1281,CHAR(160),CHAR(32))),Metadata!B$1:E$2632,4,FALSE)</f>
        <v>1910</v>
      </c>
      <c r="I1281" t="s">
        <v>534</v>
      </c>
      <c r="K1281" t="str">
        <f>VLOOKUP(TRIM(SUBSTITUTE(E1281,CHAR(160),CHAR(32))),Metadata!B$1:H$2632,7,FALSE)</f>
        <v>traite</v>
      </c>
      <c r="L1281" t="s">
        <v>4417</v>
      </c>
      <c r="N1281" t="str">
        <f>VLOOKUP(TRIM(SUBSTITUTE(E1281,CHAR(160),CHAR(32))),Metadata!B$1:J$2632,9,FALSE)</f>
        <v/>
      </c>
      <c r="O1281">
        <f>VLOOKUP(TRIM(SUBSTITUTE(E1281,CHAR(160),CHAR(32))),Metadata!B$1:K$2632,10,FALSE)</f>
        <v>104349</v>
      </c>
      <c r="P1281" s="4" t="s">
        <v>10350</v>
      </c>
      <c r="Q1281">
        <v>40</v>
      </c>
      <c r="R1281">
        <v>43</v>
      </c>
      <c r="S1281">
        <v>56</v>
      </c>
      <c r="T1281">
        <v>63</v>
      </c>
    </row>
    <row r="1282" spans="1:20" hidden="1" x14ac:dyDescent="0.25">
      <c r="A1282">
        <v>1286</v>
      </c>
      <c r="B1282" t="s">
        <v>4354</v>
      </c>
      <c r="C1282" t="s">
        <v>247</v>
      </c>
      <c r="D1282" t="s">
        <v>47</v>
      </c>
      <c r="E1282" t="s">
        <v>8952</v>
      </c>
      <c r="F1282" t="str">
        <f>VLOOKUP(TRIM(SUBSTITUTE(E1282,CHAR(160),CHAR(32))),Metadata!B$1:C$2632,2,FALSE)</f>
        <v>Montherlant, Henry de, 1896-1972.</v>
      </c>
      <c r="G1282" t="str">
        <f>VLOOKUP(TRIM(SUBSTITUTE(E1282,CHAR(160),CHAR(32))),Metadata!B$1:D$2632,3,FALSE)</f>
        <v>Les célibataires</v>
      </c>
      <c r="H1282">
        <f>VLOOKUP(TRIM(SUBSTITUTE(E1282,CHAR(160),CHAR(32))),Metadata!B$1:E$2632,4,FALSE)</f>
        <v>1934</v>
      </c>
      <c r="I1282" t="s">
        <v>534</v>
      </c>
      <c r="K1282" t="str">
        <f>VLOOKUP(TRIM(SUBSTITUTE(E1282,CHAR(160),CHAR(32))),Metadata!B$1:H$2632,7,FALSE)</f>
        <v>roman</v>
      </c>
      <c r="L1282" t="s">
        <v>4378</v>
      </c>
      <c r="N1282" t="str">
        <f>VLOOKUP(TRIM(SUBSTITUTE(E1282,CHAR(160),CHAR(32))),Metadata!B$1:J$2632,9,FALSE)</f>
        <v>prose</v>
      </c>
      <c r="O1282">
        <f>VLOOKUP(TRIM(SUBSTITUTE(E1282,CHAR(160),CHAR(32))),Metadata!B$1:K$2632,10,FALSE)</f>
        <v>73252</v>
      </c>
      <c r="P1282" s="4" t="s">
        <v>9179</v>
      </c>
      <c r="Q1282">
        <v>14</v>
      </c>
      <c r="R1282">
        <v>18</v>
      </c>
      <c r="S1282">
        <v>24</v>
      </c>
      <c r="T1282">
        <v>30</v>
      </c>
    </row>
    <row r="1283" spans="1:20" hidden="1" x14ac:dyDescent="0.25">
      <c r="A1283">
        <v>1287</v>
      </c>
      <c r="B1283" t="s">
        <v>4354</v>
      </c>
      <c r="C1283" t="s">
        <v>247</v>
      </c>
      <c r="D1283" t="s">
        <v>47</v>
      </c>
      <c r="E1283" t="s">
        <v>8860</v>
      </c>
      <c r="F1283" t="str">
        <f>VLOOKUP(TRIM(SUBSTITUTE(E1283,CHAR(160),CHAR(32))),Metadata!B$1:C$2632,2,FALSE)</f>
        <v>France, Anatole, 1844-1924.</v>
      </c>
      <c r="G1283" t="str">
        <f>VLOOKUP(TRIM(SUBSTITUTE(E1283,CHAR(160),CHAR(32))),Metadata!B$1:D$2632,3,FALSE)</f>
        <v>Le petit Pierre</v>
      </c>
      <c r="H1283">
        <f>VLOOKUP(TRIM(SUBSTITUTE(E1283,CHAR(160),CHAR(32))),Metadata!B$1:E$2632,4,FALSE)</f>
        <v>1918</v>
      </c>
      <c r="I1283" t="s">
        <v>534</v>
      </c>
      <c r="K1283" t="str">
        <f>VLOOKUP(TRIM(SUBSTITUTE(E1283,CHAR(160),CHAR(32))),Metadata!B$1:H$2632,7,FALSE)</f>
        <v>roman</v>
      </c>
      <c r="L1283" t="s">
        <v>4378</v>
      </c>
      <c r="N1283" t="str">
        <f>VLOOKUP(TRIM(SUBSTITUTE(E1283,CHAR(160),CHAR(32))),Metadata!B$1:J$2632,9,FALSE)</f>
        <v>prose</v>
      </c>
      <c r="O1283">
        <f>VLOOKUP(TRIM(SUBSTITUTE(E1283,CHAR(160),CHAR(32))),Metadata!B$1:K$2632,10,FALSE)</f>
        <v>61946</v>
      </c>
      <c r="P1283" s="4" t="s">
        <v>10351</v>
      </c>
      <c r="Q1283">
        <v>36</v>
      </c>
      <c r="R1283">
        <v>42</v>
      </c>
      <c r="S1283">
        <v>55</v>
      </c>
      <c r="T1283">
        <v>64</v>
      </c>
    </row>
    <row r="1284" spans="1:20" hidden="1" x14ac:dyDescent="0.25">
      <c r="A1284">
        <v>1288</v>
      </c>
      <c r="B1284" t="s">
        <v>4354</v>
      </c>
      <c r="C1284" t="s">
        <v>247</v>
      </c>
      <c r="D1284" t="s">
        <v>47</v>
      </c>
      <c r="E1284" t="s">
        <v>8948</v>
      </c>
      <c r="F1284" t="str">
        <f>VLOOKUP(TRIM(SUBSTITUTE(E1284,CHAR(160),CHAR(32))),Metadata!B$1:C$2632,2,FALSE)</f>
        <v>Miomandre, Francis de, 1880-1959.</v>
      </c>
      <c r="G1284" t="str">
        <f>VLOOKUP(TRIM(SUBSTITUTE(E1284,CHAR(160),CHAR(32))),Metadata!B$1:D$2632,3,FALSE)</f>
        <v>Écrit sur de l'eau</v>
      </c>
      <c r="H1284">
        <f>VLOOKUP(TRIM(SUBSTITUTE(E1284,CHAR(160),CHAR(32))),Metadata!B$1:E$2632,4,FALSE)</f>
        <v>1908</v>
      </c>
      <c r="I1284" t="s">
        <v>534</v>
      </c>
      <c r="K1284" t="str">
        <f>VLOOKUP(TRIM(SUBSTITUTE(E1284,CHAR(160),CHAR(32))),Metadata!B$1:H$2632,7,FALSE)</f>
        <v>melanges litteraires</v>
      </c>
      <c r="L1284" t="s">
        <v>4389</v>
      </c>
      <c r="N1284" t="str">
        <f>VLOOKUP(TRIM(SUBSTITUTE(E1284,CHAR(160),CHAR(32))),Metadata!B$1:J$2632,9,FALSE)</f>
        <v>prose</v>
      </c>
      <c r="O1284">
        <f>VLOOKUP(TRIM(SUBSTITUTE(E1284,CHAR(160),CHAR(32))),Metadata!B$1:K$2632,10,FALSE)</f>
        <v>49451</v>
      </c>
      <c r="P1284" s="4" t="s">
        <v>10352</v>
      </c>
      <c r="Q1284">
        <v>23</v>
      </c>
      <c r="R1284">
        <v>27</v>
      </c>
      <c r="S1284">
        <v>39</v>
      </c>
      <c r="T1284">
        <v>46</v>
      </c>
    </row>
    <row r="1285" spans="1:20" hidden="1" x14ac:dyDescent="0.25">
      <c r="A1285">
        <v>1289</v>
      </c>
      <c r="B1285" t="s">
        <v>4354</v>
      </c>
      <c r="C1285" t="s">
        <v>247</v>
      </c>
      <c r="D1285" t="s">
        <v>47</v>
      </c>
      <c r="E1285" t="s">
        <v>7119</v>
      </c>
      <c r="F1285" t="str">
        <f>VLOOKUP(TRIM(SUBSTITUTE(E1285,CHAR(160),CHAR(32))),Metadata!B$1:C$2632,2,FALSE)</f>
        <v>Le Bon, Gustave, 1841-1931.</v>
      </c>
      <c r="G1285" t="str">
        <f>VLOOKUP(TRIM(SUBSTITUTE(E1285,CHAR(160),CHAR(32))),Metadata!B$1:D$2632,3,FALSE)</f>
        <v>Premières conséquences de la guerre. Transformation mentale des peuples.</v>
      </c>
      <c r="H1285">
        <f>VLOOKUP(TRIM(SUBSTITUTE(E1285,CHAR(160),CHAR(32))),Metadata!B$1:E$2632,4,FALSE)</f>
        <v>1916</v>
      </c>
      <c r="I1285" t="s">
        <v>534</v>
      </c>
      <c r="K1285" t="str">
        <f>VLOOKUP(TRIM(SUBSTITUTE(E1285,CHAR(160),CHAR(32))),Metadata!B$1:H$2632,7,FALSE)</f>
        <v>traite</v>
      </c>
      <c r="L1285" t="s">
        <v>4417</v>
      </c>
      <c r="N1285" t="str">
        <f>VLOOKUP(TRIM(SUBSTITUTE(E1285,CHAR(160),CHAR(32))),Metadata!B$1:J$2632,9,FALSE)</f>
        <v/>
      </c>
      <c r="O1285">
        <f>VLOOKUP(TRIM(SUBSTITUTE(E1285,CHAR(160),CHAR(32))),Metadata!B$1:K$2632,10,FALSE)</f>
        <v>84915</v>
      </c>
      <c r="P1285" s="4" t="s">
        <v>10353</v>
      </c>
      <c r="Q1285">
        <v>74</v>
      </c>
      <c r="R1285">
        <v>77</v>
      </c>
      <c r="S1285">
        <v>90</v>
      </c>
      <c r="T1285">
        <v>97</v>
      </c>
    </row>
    <row r="1286" spans="1:20" hidden="1" x14ac:dyDescent="0.25">
      <c r="A1286">
        <v>1290</v>
      </c>
      <c r="B1286" t="s">
        <v>4354</v>
      </c>
      <c r="C1286" t="s">
        <v>247</v>
      </c>
      <c r="D1286" t="s">
        <v>47</v>
      </c>
      <c r="E1286" t="s">
        <v>8785</v>
      </c>
      <c r="F1286" t="str">
        <f>VLOOKUP(TRIM(SUBSTITUTE(E1286,CHAR(160),CHAR(32))),Metadata!B$1:C$2632,2,FALSE)</f>
        <v>Bernanos, Georges, 1888-1948.</v>
      </c>
      <c r="G1286" t="str">
        <f>VLOOKUP(TRIM(SUBSTITUTE(E1286,CHAR(160),CHAR(32))),Metadata!B$1:D$2632,3,FALSE)</f>
        <v>La joie</v>
      </c>
      <c r="H1286">
        <f>VLOOKUP(TRIM(SUBSTITUTE(E1286,CHAR(160),CHAR(32))),Metadata!B$1:E$2632,4,FALSE)</f>
        <v>1929</v>
      </c>
      <c r="I1286" t="s">
        <v>534</v>
      </c>
      <c r="K1286" t="str">
        <f>VLOOKUP(TRIM(SUBSTITUTE(E1286,CHAR(160),CHAR(32))),Metadata!B$1:H$2632,7,FALSE)</f>
        <v>roman</v>
      </c>
      <c r="L1286" t="s">
        <v>4378</v>
      </c>
      <c r="N1286" t="str">
        <f>VLOOKUP(TRIM(SUBSTITUTE(E1286,CHAR(160),CHAR(32))),Metadata!B$1:J$2632,9,FALSE)</f>
        <v>prose</v>
      </c>
      <c r="O1286">
        <f>VLOOKUP(TRIM(SUBSTITUTE(E1286,CHAR(160),CHAR(32))),Metadata!B$1:K$2632,10,FALSE)</f>
        <v>77119</v>
      </c>
      <c r="P1286" s="4" t="s">
        <v>12457</v>
      </c>
      <c r="Q1286">
        <v>41</v>
      </c>
      <c r="R1286">
        <v>44</v>
      </c>
      <c r="S1286">
        <v>49</v>
      </c>
      <c r="T1286">
        <v>55</v>
      </c>
    </row>
    <row r="1287" spans="1:20" hidden="1" x14ac:dyDescent="0.25">
      <c r="A1287">
        <v>1291</v>
      </c>
      <c r="B1287" t="s">
        <v>4354</v>
      </c>
      <c r="C1287" t="s">
        <v>247</v>
      </c>
      <c r="D1287" t="s">
        <v>47</v>
      </c>
      <c r="E1287" t="s">
        <v>8815</v>
      </c>
      <c r="F1287" t="str">
        <f>VLOOKUP(TRIM(SUBSTITUTE(E1287,CHAR(160),CHAR(32))),Metadata!B$1:C$2632,2,FALSE)</f>
        <v>Cendrars, Blaise, 1887-1961.</v>
      </c>
      <c r="G1287" t="str">
        <f>VLOOKUP(TRIM(SUBSTITUTE(E1287,CHAR(160),CHAR(32))),Metadata!B$1:D$2632,3,FALSE)</f>
        <v>Bourlinguer</v>
      </c>
      <c r="H1287">
        <f>VLOOKUP(TRIM(SUBSTITUTE(E1287,CHAR(160),CHAR(32))),Metadata!B$1:E$2632,4,FALSE)</f>
        <v>1948</v>
      </c>
      <c r="I1287" t="s">
        <v>534</v>
      </c>
      <c r="K1287" t="str">
        <f>VLOOKUP(TRIM(SUBSTITUTE(E1287,CHAR(160),CHAR(32))),Metadata!B$1:H$2632,7,FALSE)</f>
        <v>memoires</v>
      </c>
      <c r="L1287" t="s">
        <v>4481</v>
      </c>
      <c r="N1287" t="str">
        <f>VLOOKUP(TRIM(SUBSTITUTE(E1287,CHAR(160),CHAR(32))),Metadata!B$1:J$2632,9,FALSE)</f>
        <v>prose</v>
      </c>
      <c r="O1287">
        <f>VLOOKUP(TRIM(SUBSTITUTE(E1287,CHAR(160),CHAR(32))),Metadata!B$1:K$2632,10,FALSE)</f>
        <v>135924</v>
      </c>
      <c r="P1287" s="4" t="s">
        <v>12458</v>
      </c>
      <c r="Q1287">
        <v>302</v>
      </c>
      <c r="R1287">
        <v>306</v>
      </c>
      <c r="S1287">
        <v>311</v>
      </c>
      <c r="T1287">
        <v>317</v>
      </c>
    </row>
    <row r="1288" spans="1:20" hidden="1" x14ac:dyDescent="0.25">
      <c r="A1288">
        <v>1292</v>
      </c>
      <c r="B1288" t="s">
        <v>4354</v>
      </c>
      <c r="C1288" t="s">
        <v>247</v>
      </c>
      <c r="D1288" t="s">
        <v>47</v>
      </c>
      <c r="E1288" t="s">
        <v>8815</v>
      </c>
      <c r="F1288" t="str">
        <f>VLOOKUP(TRIM(SUBSTITUTE(E1288,CHAR(160),CHAR(32))),Metadata!B$1:C$2632,2,FALSE)</f>
        <v>Cendrars, Blaise, 1887-1961.</v>
      </c>
      <c r="G1288" t="str">
        <f>VLOOKUP(TRIM(SUBSTITUTE(E1288,CHAR(160),CHAR(32))),Metadata!B$1:D$2632,3,FALSE)</f>
        <v>Bourlinguer</v>
      </c>
      <c r="H1288">
        <f>VLOOKUP(TRIM(SUBSTITUTE(E1288,CHAR(160),CHAR(32))),Metadata!B$1:E$2632,4,FALSE)</f>
        <v>1948</v>
      </c>
      <c r="I1288" t="s">
        <v>534</v>
      </c>
      <c r="K1288" t="str">
        <f>VLOOKUP(TRIM(SUBSTITUTE(E1288,CHAR(160),CHAR(32))),Metadata!B$1:H$2632,7,FALSE)</f>
        <v>memoires</v>
      </c>
      <c r="L1288" t="s">
        <v>4481</v>
      </c>
      <c r="N1288" t="str">
        <f>VLOOKUP(TRIM(SUBSTITUTE(E1288,CHAR(160),CHAR(32))),Metadata!B$1:J$2632,9,FALSE)</f>
        <v>prose</v>
      </c>
      <c r="O1288">
        <f>VLOOKUP(TRIM(SUBSTITUTE(E1288,CHAR(160),CHAR(32))),Metadata!B$1:K$2632,10,FALSE)</f>
        <v>135924</v>
      </c>
      <c r="P1288" s="4" t="s">
        <v>12459</v>
      </c>
      <c r="Q1288">
        <v>344</v>
      </c>
      <c r="R1288">
        <v>347</v>
      </c>
      <c r="S1288">
        <v>352</v>
      </c>
      <c r="T1288">
        <v>358</v>
      </c>
    </row>
    <row r="1289" spans="1:20" hidden="1" x14ac:dyDescent="0.25">
      <c r="A1289">
        <v>1293</v>
      </c>
      <c r="B1289" t="s">
        <v>4354</v>
      </c>
      <c r="C1289" t="s">
        <v>247</v>
      </c>
      <c r="D1289" t="s">
        <v>47</v>
      </c>
      <c r="E1289" t="s">
        <v>8927</v>
      </c>
      <c r="F1289" t="str">
        <f>VLOOKUP(TRIM(SUBSTITUTE(E1289,CHAR(160),CHAR(32))),Metadata!B$1:C$2632,2,FALSE)</f>
        <v>Martin Du Gard, Roger, 1881-1958.</v>
      </c>
      <c r="G1289" t="str">
        <f>VLOOKUP(TRIM(SUBSTITUTE(E1289,CHAR(160),CHAR(32))),Metadata!B$1:D$2632,3,FALSE)</f>
        <v>Devenir!</v>
      </c>
      <c r="H1289">
        <f>VLOOKUP(TRIM(SUBSTITUTE(E1289,CHAR(160),CHAR(32))),Metadata!B$1:E$2632,4,FALSE)</f>
        <v>1909</v>
      </c>
      <c r="I1289" t="s">
        <v>534</v>
      </c>
      <c r="K1289" t="str">
        <f>VLOOKUP(TRIM(SUBSTITUTE(E1289,CHAR(160),CHAR(32))),Metadata!B$1:H$2632,7,FALSE)</f>
        <v>roman</v>
      </c>
      <c r="L1289" t="s">
        <v>4378</v>
      </c>
      <c r="N1289" t="str">
        <f>VLOOKUP(TRIM(SUBSTITUTE(E1289,CHAR(160),CHAR(32))),Metadata!B$1:J$2632,9,FALSE)</f>
        <v>prose</v>
      </c>
      <c r="O1289">
        <f>VLOOKUP(TRIM(SUBSTITUTE(E1289,CHAR(160),CHAR(32))),Metadata!B$1:K$2632,10,FALSE)</f>
        <v>67252</v>
      </c>
      <c r="P1289" s="4" t="s">
        <v>10354</v>
      </c>
      <c r="Q1289">
        <v>33</v>
      </c>
      <c r="R1289">
        <v>37</v>
      </c>
      <c r="S1289">
        <v>43</v>
      </c>
      <c r="T1289">
        <v>50</v>
      </c>
    </row>
    <row r="1290" spans="1:20" hidden="1" x14ac:dyDescent="0.25">
      <c r="A1290">
        <v>1294</v>
      </c>
      <c r="B1290" t="s">
        <v>4354</v>
      </c>
      <c r="C1290" t="s">
        <v>247</v>
      </c>
      <c r="D1290" t="s">
        <v>47</v>
      </c>
      <c r="E1290" t="s">
        <v>8478</v>
      </c>
      <c r="F1290" t="str">
        <f>VLOOKUP(TRIM(SUBSTITUTE(E1290,CHAR(160),CHAR(32))),Metadata!B$1:C$2632,2,FALSE)</f>
        <v>Delécluze, E. J. (Etienne Jean), 1781-1863.</v>
      </c>
      <c r="G1290" t="str">
        <f>VLOOKUP(TRIM(SUBSTITUTE(E1290,CHAR(160),CHAR(32))),Metadata!B$1:D$2632,3,FALSE)</f>
        <v>Journal</v>
      </c>
      <c r="H1290">
        <f>VLOOKUP(TRIM(SUBSTITUTE(E1290,CHAR(160),CHAR(32))),Metadata!B$1:E$2632,4,FALSE)</f>
        <v>1828</v>
      </c>
      <c r="I1290" t="s">
        <v>534</v>
      </c>
      <c r="K1290" t="str">
        <f>VLOOKUP(TRIM(SUBSTITUTE(E1290,CHAR(160),CHAR(32))),Metadata!B$1:H$2632,7,FALSE)</f>
        <v>memoires</v>
      </c>
      <c r="L1290" t="s">
        <v>4481</v>
      </c>
      <c r="N1290" t="str">
        <f>VLOOKUP(TRIM(SUBSTITUTE(E1290,CHAR(160),CHAR(32))),Metadata!B$1:J$2632,9,FALSE)</f>
        <v>prose</v>
      </c>
      <c r="O1290">
        <f>VLOOKUP(TRIM(SUBSTITUTE(E1290,CHAR(160),CHAR(32))),Metadata!B$1:K$2632,10,FALSE)</f>
        <v>171446</v>
      </c>
      <c r="P1290" s="4" t="s">
        <v>10355</v>
      </c>
      <c r="Q1290">
        <v>56</v>
      </c>
      <c r="R1290">
        <v>59</v>
      </c>
      <c r="S1290">
        <v>77</v>
      </c>
      <c r="T1290">
        <v>83</v>
      </c>
    </row>
    <row r="1291" spans="1:20" hidden="1" x14ac:dyDescent="0.25">
      <c r="A1291">
        <v>1295</v>
      </c>
      <c r="B1291" t="s">
        <v>4354</v>
      </c>
      <c r="C1291" t="s">
        <v>252</v>
      </c>
      <c r="D1291" t="s">
        <v>47</v>
      </c>
      <c r="E1291" t="s">
        <v>8090</v>
      </c>
      <c r="F1291" t="str">
        <f>VLOOKUP(TRIM(SUBSTITUTE(E1291,CHAR(160),CHAR(32))),Metadata!B$1:C$2632,2,FALSE)</f>
        <v>Mersenne, Marin, 1588-1648.</v>
      </c>
      <c r="G1291" t="str">
        <f>VLOOKUP(TRIM(SUBSTITUTE(E1291,CHAR(160),CHAR(32))),Metadata!B$1:D$2632,3,FALSE)</f>
        <v>Correspondance du P. Marin Mersenne. T. 7, 1638</v>
      </c>
      <c r="H1291">
        <f>VLOOKUP(TRIM(SUBSTITUTE(E1291,CHAR(160),CHAR(32))),Metadata!B$1:E$2632,4,FALSE)</f>
        <v>1638</v>
      </c>
      <c r="I1291" t="s">
        <v>445</v>
      </c>
      <c r="K1291" t="str">
        <f>VLOOKUP(TRIM(SUBSTITUTE(E1291,CHAR(160),CHAR(32))),Metadata!B$1:H$2632,7,FALSE)</f>
        <v>correspondance</v>
      </c>
      <c r="L1291" t="s">
        <v>4542</v>
      </c>
      <c r="N1291" t="str">
        <f>VLOOKUP(TRIM(SUBSTITUTE(E1291,CHAR(160),CHAR(32))),Metadata!B$1:J$2632,9,FALSE)</f>
        <v>prose</v>
      </c>
      <c r="O1291">
        <f>VLOOKUP(TRIM(SUBSTITUTE(E1291,CHAR(160),CHAR(32))),Metadata!B$1:K$2632,10,FALSE)</f>
        <v>5533</v>
      </c>
      <c r="P1291" s="4" t="s">
        <v>12460</v>
      </c>
      <c r="Q1291">
        <v>221</v>
      </c>
      <c r="R1291">
        <v>227</v>
      </c>
      <c r="S1291">
        <v>238</v>
      </c>
      <c r="T1291">
        <v>242</v>
      </c>
    </row>
    <row r="1292" spans="1:20" hidden="1" x14ac:dyDescent="0.25">
      <c r="A1292">
        <v>1296</v>
      </c>
      <c r="B1292" t="s">
        <v>4354</v>
      </c>
      <c r="C1292" t="s">
        <v>252</v>
      </c>
      <c r="D1292" t="s">
        <v>47</v>
      </c>
      <c r="E1292" t="s">
        <v>7994</v>
      </c>
      <c r="F1292" t="str">
        <f>VLOOKUP(TRIM(SUBSTITUTE(E1292,CHAR(160),CHAR(32))),Metadata!B$1:C$2632,2,FALSE)</f>
        <v>Boisguilbert, P. Le Pesant de (Pierre Le Pesant), 1646-1714.</v>
      </c>
      <c r="G1292" t="str">
        <f>VLOOKUP(TRIM(SUBSTITUTE(E1292,CHAR(160),CHAR(32))),Metadata!B$1:D$2632,3,FALSE)</f>
        <v>Le détail de la France, sous le regne present</v>
      </c>
      <c r="H1292">
        <f>VLOOKUP(TRIM(SUBSTITUTE(E1292,CHAR(160),CHAR(32))),Metadata!B$1:E$2632,4,FALSE)</f>
        <v>1695</v>
      </c>
      <c r="I1292" t="s">
        <v>445</v>
      </c>
      <c r="K1292" t="str">
        <f>VLOOKUP(TRIM(SUBSTITUTE(E1292,CHAR(160),CHAR(32))),Metadata!B$1:H$2632,7,FALSE)</f>
        <v>traite ou essai</v>
      </c>
      <c r="L1292" t="s">
        <v>4402</v>
      </c>
      <c r="N1292" t="str">
        <f>VLOOKUP(TRIM(SUBSTITUTE(E1292,CHAR(160),CHAR(32))),Metadata!B$1:J$2632,9,FALSE)</f>
        <v>prose</v>
      </c>
      <c r="O1292">
        <f>VLOOKUP(TRIM(SUBSTITUTE(E1292,CHAR(160),CHAR(32))),Metadata!B$1:K$2632,10,FALSE)</f>
        <v>114653</v>
      </c>
      <c r="P1292" s="4" t="s">
        <v>9180</v>
      </c>
      <c r="Q1292">
        <v>17</v>
      </c>
      <c r="R1292">
        <v>20</v>
      </c>
      <c r="S1292">
        <v>26</v>
      </c>
      <c r="T1292">
        <v>30</v>
      </c>
    </row>
    <row r="1293" spans="1:20" hidden="1" x14ac:dyDescent="0.25">
      <c r="A1293">
        <v>1297</v>
      </c>
      <c r="B1293" t="s">
        <v>4354</v>
      </c>
      <c r="C1293" t="s">
        <v>252</v>
      </c>
      <c r="D1293" t="s">
        <v>47</v>
      </c>
      <c r="E1293" t="s">
        <v>8005</v>
      </c>
      <c r="F1293" t="str">
        <f>VLOOKUP(TRIM(SUBSTITUTE(E1293,CHAR(160),CHAR(32))),Metadata!B$1:C$2632,2,FALSE)</f>
        <v>Camus, Jean-Pierre, 1584-1652.</v>
      </c>
      <c r="G1293" t="str">
        <f>VLOOKUP(TRIM(SUBSTITUTE(E1293,CHAR(160),CHAR(32))),Metadata!B$1:D$2632,3,FALSE)</f>
        <v>Palombe, ou La femme honorable</v>
      </c>
      <c r="H1293">
        <f>VLOOKUP(TRIM(SUBSTITUTE(E1293,CHAR(160),CHAR(32))),Metadata!B$1:E$2632,4,FALSE)</f>
        <v>1625</v>
      </c>
      <c r="I1293" t="s">
        <v>445</v>
      </c>
      <c r="K1293" t="str">
        <f>VLOOKUP(TRIM(SUBSTITUTE(E1293,CHAR(160),CHAR(32))),Metadata!B$1:H$2632,7,FALSE)</f>
        <v>roman</v>
      </c>
      <c r="L1293" t="s">
        <v>4378</v>
      </c>
      <c r="N1293" t="str">
        <f>VLOOKUP(TRIM(SUBSTITUTE(E1293,CHAR(160),CHAR(32))),Metadata!B$1:J$2632,9,FALSE)</f>
        <v>prose</v>
      </c>
      <c r="O1293">
        <f>VLOOKUP(TRIM(SUBSTITUTE(E1293,CHAR(160),CHAR(32))),Metadata!B$1:K$2632,10,FALSE)</f>
        <v>119158</v>
      </c>
      <c r="P1293" s="4" t="s">
        <v>10356</v>
      </c>
      <c r="Q1293">
        <v>3</v>
      </c>
      <c r="R1293">
        <v>5</v>
      </c>
      <c r="S1293">
        <v>11</v>
      </c>
      <c r="T1293">
        <v>15</v>
      </c>
    </row>
    <row r="1294" spans="1:20" x14ac:dyDescent="0.25">
      <c r="A1294">
        <v>1298</v>
      </c>
      <c r="B1294" t="s">
        <v>4354</v>
      </c>
      <c r="C1294" t="s">
        <v>252</v>
      </c>
      <c r="D1294" t="s">
        <v>47</v>
      </c>
      <c r="E1294" t="s">
        <v>8134</v>
      </c>
      <c r="F1294" t="str">
        <f>VLOOKUP(TRIM(SUBSTITUTE(E1294,CHAR(160),CHAR(32))),Metadata!B$1:C$2632,2,FALSE)</f>
        <v>Regnard, Jean François, 1655-1709.</v>
      </c>
      <c r="G1294" t="str">
        <f>VLOOKUP(TRIM(SUBSTITUTE(E1294,CHAR(160),CHAR(32))),Metadata!B$1:D$2632,3,FALSE)</f>
        <v>Le distrait</v>
      </c>
      <c r="H1294">
        <f>VLOOKUP(TRIM(SUBSTITUTE(E1294,CHAR(160),CHAR(32))),Metadata!B$1:E$2632,4,FALSE)</f>
        <v>1698</v>
      </c>
      <c r="I1294" t="s">
        <v>445</v>
      </c>
      <c r="K1294" t="str">
        <f>VLOOKUP(TRIM(SUBSTITUTE(E1294,CHAR(160),CHAR(32))),Metadata!B$1:H$2632,7,FALSE)</f>
        <v>theatre</v>
      </c>
      <c r="L1294" t="s">
        <v>13224</v>
      </c>
      <c r="N1294" t="str">
        <f>VLOOKUP(TRIM(SUBSTITUTE(E1294,CHAR(160),CHAR(32))),Metadata!B$1:J$2632,9,FALSE)</f>
        <v>vers</v>
      </c>
      <c r="O1294">
        <f>VLOOKUP(TRIM(SUBSTITUTE(E1294,CHAR(160),CHAR(32))),Metadata!B$1:K$2632,10,FALSE)</f>
        <v>17696</v>
      </c>
      <c r="P1294" s="9" t="s">
        <v>10357</v>
      </c>
      <c r="Q1294">
        <v>0</v>
      </c>
      <c r="R1294">
        <v>4</v>
      </c>
      <c r="S1294">
        <v>24</v>
      </c>
      <c r="T1294">
        <v>28</v>
      </c>
    </row>
    <row r="1295" spans="1:20" hidden="1" x14ac:dyDescent="0.25">
      <c r="A1295">
        <v>1299</v>
      </c>
      <c r="B1295" t="s">
        <v>4354</v>
      </c>
      <c r="C1295" t="s">
        <v>252</v>
      </c>
      <c r="D1295" t="s">
        <v>47</v>
      </c>
      <c r="E1295" t="s">
        <v>7958</v>
      </c>
      <c r="F1295" t="str">
        <f>VLOOKUP(TRIM(SUBSTITUTE(E1295,CHAR(160),CHAR(32))),Metadata!B$1:C$2632,2,FALSE)</f>
        <v>Arnauld d'Andilly, Monsieur (Robert), 1588-1674.</v>
      </c>
      <c r="G1295" t="str">
        <f>VLOOKUP(TRIM(SUBSTITUTE(E1295,CHAR(160),CHAR(32))),Metadata!B$1:D$2632,3,FALSE)</f>
        <v>Fondations Monasteres Carmel.</v>
      </c>
      <c r="H1295">
        <f>VLOOKUP(TRIM(SUBSTITUTE(E1295,CHAR(160),CHAR(32))),Metadata!B$1:E$2632,4,FALSE)</f>
        <v>1670</v>
      </c>
      <c r="I1295" t="s">
        <v>445</v>
      </c>
      <c r="K1295" t="str">
        <f>VLOOKUP(TRIM(SUBSTITUTE(E1295,CHAR(160),CHAR(32))),Metadata!B$1:H$2632,7,FALSE)</f>
        <v>traite ou essai</v>
      </c>
      <c r="L1295" t="s">
        <v>4402</v>
      </c>
      <c r="N1295" t="str">
        <f>VLOOKUP(TRIM(SUBSTITUTE(E1295,CHAR(160),CHAR(32))),Metadata!B$1:J$2632,9,FALSE)</f>
        <v>prose</v>
      </c>
      <c r="O1295">
        <f>VLOOKUP(TRIM(SUBSTITUTE(E1295,CHAR(160),CHAR(32))),Metadata!B$1:K$2632,10,FALSE)</f>
        <v>93416</v>
      </c>
      <c r="P1295" s="4" t="s">
        <v>10358</v>
      </c>
      <c r="Q1295">
        <v>99</v>
      </c>
      <c r="R1295">
        <v>103</v>
      </c>
      <c r="S1295">
        <v>109</v>
      </c>
      <c r="T1295">
        <v>113</v>
      </c>
    </row>
    <row r="1296" spans="1:20" hidden="1" x14ac:dyDescent="0.25">
      <c r="A1296">
        <v>1300</v>
      </c>
      <c r="B1296" t="s">
        <v>4354</v>
      </c>
      <c r="C1296" t="s">
        <v>252</v>
      </c>
      <c r="D1296" t="s">
        <v>47</v>
      </c>
      <c r="E1296" t="s">
        <v>7983</v>
      </c>
      <c r="F1296" t="str">
        <f>VLOOKUP(TRIM(SUBSTITUTE(E1296,CHAR(160),CHAR(32))),Metadata!B$1:C$2632,2,FALSE)</f>
        <v>Balzac, Jean-Louis Guez, seigneur de, 1597-1654.</v>
      </c>
      <c r="G1296" t="str">
        <f>VLOOKUP(TRIM(SUBSTITUTE(E1296,CHAR(160),CHAR(32))),Metadata!B$1:D$2632,3,FALSE)</f>
        <v>Dissertations Politiques</v>
      </c>
      <c r="H1296">
        <f>VLOOKUP(TRIM(SUBSTITUTE(E1296,CHAR(160),CHAR(32))),Metadata!B$1:E$2632,4,FALSE)</f>
        <v>1654</v>
      </c>
      <c r="I1296" t="s">
        <v>445</v>
      </c>
      <c r="K1296" t="str">
        <f>VLOOKUP(TRIM(SUBSTITUTE(E1296,CHAR(160),CHAR(32))),Metadata!B$1:H$2632,7,FALSE)</f>
        <v>traite ou essai</v>
      </c>
      <c r="L1296" t="s">
        <v>4402</v>
      </c>
      <c r="N1296" t="str">
        <f>VLOOKUP(TRIM(SUBSTITUTE(E1296,CHAR(160),CHAR(32))),Metadata!B$1:J$2632,9,FALSE)</f>
        <v>prose</v>
      </c>
      <c r="O1296">
        <f>VLOOKUP(TRIM(SUBSTITUTE(E1296,CHAR(160),CHAR(32))),Metadata!B$1:K$2632,10,FALSE)</f>
        <v>43665</v>
      </c>
      <c r="P1296" s="4" t="s">
        <v>12461</v>
      </c>
      <c r="Q1296">
        <v>253</v>
      </c>
      <c r="R1296">
        <v>257</v>
      </c>
      <c r="S1296">
        <v>263</v>
      </c>
      <c r="T1296">
        <v>267</v>
      </c>
    </row>
    <row r="1297" spans="1:20" hidden="1" x14ac:dyDescent="0.25">
      <c r="A1297">
        <v>1301</v>
      </c>
      <c r="B1297" t="s">
        <v>4354</v>
      </c>
      <c r="C1297" t="s">
        <v>252</v>
      </c>
      <c r="D1297" t="s">
        <v>47</v>
      </c>
      <c r="E1297" t="s">
        <v>8126</v>
      </c>
      <c r="F1297" t="str">
        <f>VLOOKUP(TRIM(SUBSTITUTE(E1297,CHAR(160),CHAR(32))),Metadata!B$1:C$2632,2,FALSE)</f>
        <v>Racine, Jean, 1639-1699.</v>
      </c>
      <c r="G1297" t="str">
        <f>VLOOKUP(TRIM(SUBSTITUTE(E1297,CHAR(160),CHAR(32))),Metadata!B$1:D$2632,3,FALSE)</f>
        <v>Abrégé Hist. de Port-Royal</v>
      </c>
      <c r="H1297">
        <f>VLOOKUP(TRIM(SUBSTITUTE(E1297,CHAR(160),CHAR(32))),Metadata!B$1:E$2632,4,FALSE)</f>
        <v>1699</v>
      </c>
      <c r="I1297" t="s">
        <v>445</v>
      </c>
      <c r="K1297" t="str">
        <f>VLOOKUP(TRIM(SUBSTITUTE(E1297,CHAR(160),CHAR(32))),Metadata!B$1:H$2632,7,FALSE)</f>
        <v>traite ou essai</v>
      </c>
      <c r="L1297" t="s">
        <v>4402</v>
      </c>
      <c r="N1297" t="str">
        <f>VLOOKUP(TRIM(SUBSTITUTE(E1297,CHAR(160),CHAR(32))),Metadata!B$1:J$2632,9,FALSE)</f>
        <v>prose</v>
      </c>
      <c r="O1297">
        <f>VLOOKUP(TRIM(SUBSTITUTE(E1297,CHAR(160),CHAR(32))),Metadata!B$1:K$2632,10,FALSE)</f>
        <v>45781</v>
      </c>
      <c r="P1297" s="4" t="s">
        <v>12462</v>
      </c>
      <c r="Q1297">
        <v>109</v>
      </c>
      <c r="R1297">
        <v>113</v>
      </c>
      <c r="S1297">
        <v>119</v>
      </c>
      <c r="T1297">
        <v>123</v>
      </c>
    </row>
    <row r="1298" spans="1:20" x14ac:dyDescent="0.25">
      <c r="A1298">
        <v>1302</v>
      </c>
      <c r="B1298" t="s">
        <v>4354</v>
      </c>
      <c r="C1298" t="s">
        <v>252</v>
      </c>
      <c r="D1298" t="s">
        <v>47</v>
      </c>
      <c r="E1298" t="s">
        <v>8038</v>
      </c>
      <c r="F1298" t="str">
        <f>VLOOKUP(TRIM(SUBSTITUTE(E1298,CHAR(160),CHAR(32))),Metadata!B$1:C$2632,2,FALSE)</f>
        <v>Dassoucy, M. (Charles), 1605-1677.</v>
      </c>
      <c r="G1298" t="str">
        <f>VLOOKUP(TRIM(SUBSTITUTE(E1298,CHAR(160),CHAR(32))),Metadata!B$1:D$2632,3,FALSE)</f>
        <v>Le Ravissement de Proserpine</v>
      </c>
      <c r="H1298">
        <f>VLOOKUP(TRIM(SUBSTITUTE(E1298,CHAR(160),CHAR(32))),Metadata!B$1:E$2632,4,FALSE)</f>
        <v>1650</v>
      </c>
      <c r="I1298" t="s">
        <v>445</v>
      </c>
      <c r="K1298" t="str">
        <f>VLOOKUP(TRIM(SUBSTITUTE(E1298,CHAR(160),CHAR(32))),Metadata!B$1:H$2632,7,FALSE)</f>
        <v>poesie</v>
      </c>
      <c r="L1298" t="s">
        <v>4382</v>
      </c>
      <c r="N1298" t="str">
        <f>VLOOKUP(TRIM(SUBSTITUTE(E1298,CHAR(160),CHAR(32))),Metadata!B$1:J$2632,9,FALSE)</f>
        <v>vers</v>
      </c>
      <c r="O1298">
        <f>VLOOKUP(TRIM(SUBSTITUTE(E1298,CHAR(160),CHAR(32))),Metadata!B$1:K$2632,10,FALSE)</f>
        <v>12407</v>
      </c>
      <c r="P1298" s="4" t="s">
        <v>12463</v>
      </c>
      <c r="Q1298">
        <v>95</v>
      </c>
      <c r="R1298">
        <v>97</v>
      </c>
      <c r="S1298">
        <v>105</v>
      </c>
      <c r="T1298">
        <v>109</v>
      </c>
    </row>
    <row r="1299" spans="1:20" hidden="1" x14ac:dyDescent="0.25">
      <c r="A1299">
        <v>1303</v>
      </c>
      <c r="B1299" t="s">
        <v>4354</v>
      </c>
      <c r="C1299" t="s">
        <v>252</v>
      </c>
      <c r="D1299" t="s">
        <v>47</v>
      </c>
      <c r="E1299" t="s">
        <v>7964</v>
      </c>
      <c r="F1299" t="str">
        <f>VLOOKUP(TRIM(SUBSTITUTE(E1299,CHAR(160),CHAR(32))),Metadata!B$1:C$2632,2,FALSE)</f>
        <v>Aubignac, François-Hédelin, abbé d', 1604-1676.</v>
      </c>
      <c r="G1299" t="str">
        <f>VLOOKUP(TRIM(SUBSTITUTE(E1299,CHAR(160),CHAR(32))),Metadata!B$1:D$2632,3,FALSE)</f>
        <v>La pratique du théâtre</v>
      </c>
      <c r="H1299">
        <f>VLOOKUP(TRIM(SUBSTITUTE(E1299,CHAR(160),CHAR(32))),Metadata!B$1:E$2632,4,FALSE)</f>
        <v>1657</v>
      </c>
      <c r="I1299" t="s">
        <v>445</v>
      </c>
      <c r="K1299" t="str">
        <f>VLOOKUP(TRIM(SUBSTITUTE(E1299,CHAR(160),CHAR(32))),Metadata!B$1:H$2632,7,FALSE)</f>
        <v>traite ou essai</v>
      </c>
      <c r="L1299" t="s">
        <v>4402</v>
      </c>
      <c r="N1299" t="str">
        <f>VLOOKUP(TRIM(SUBSTITUTE(E1299,CHAR(160),CHAR(32))),Metadata!B$1:J$2632,9,FALSE)</f>
        <v>prose</v>
      </c>
      <c r="O1299">
        <f>VLOOKUP(TRIM(SUBSTITUTE(E1299,CHAR(160),CHAR(32))),Metadata!B$1:K$2632,10,FALSE)</f>
        <v>112315</v>
      </c>
      <c r="P1299" s="4" t="s">
        <v>12464</v>
      </c>
      <c r="Q1299">
        <v>88</v>
      </c>
      <c r="R1299">
        <v>91</v>
      </c>
      <c r="S1299">
        <v>102</v>
      </c>
      <c r="T1299">
        <v>106</v>
      </c>
    </row>
    <row r="1300" spans="1:20" hidden="1" x14ac:dyDescent="0.25">
      <c r="A1300">
        <v>1304</v>
      </c>
      <c r="B1300" t="s">
        <v>4354</v>
      </c>
      <c r="C1300" t="s">
        <v>252</v>
      </c>
      <c r="D1300" t="s">
        <v>47</v>
      </c>
      <c r="E1300" t="s">
        <v>8088</v>
      </c>
      <c r="F1300" t="str">
        <f>VLOOKUP(TRIM(SUBSTITUTE(E1300,CHAR(160),CHAR(32))),Metadata!B$1:C$2632,2,FALSE)</f>
        <v>Mersenne, Marin, 1588-1648.</v>
      </c>
      <c r="G1300" t="str">
        <f>VLOOKUP(TRIM(SUBSTITUTE(E1300,CHAR(160),CHAR(32))),Metadata!B$1:D$2632,3,FALSE)</f>
        <v>Correspondance du P. Marin Mersenne, religieux minime. T. 5, 1635</v>
      </c>
      <c r="H1300">
        <f>VLOOKUP(TRIM(SUBSTITUTE(E1300,CHAR(160),CHAR(32))),Metadata!B$1:E$2632,4,FALSE)</f>
        <v>1635</v>
      </c>
      <c r="I1300" t="s">
        <v>445</v>
      </c>
      <c r="K1300" t="str">
        <f>VLOOKUP(TRIM(SUBSTITUTE(E1300,CHAR(160),CHAR(32))),Metadata!B$1:H$2632,7,FALSE)</f>
        <v>correspondance</v>
      </c>
      <c r="L1300" t="s">
        <v>4542</v>
      </c>
      <c r="N1300" t="str">
        <f>VLOOKUP(TRIM(SUBSTITUTE(E1300,CHAR(160),CHAR(32))),Metadata!B$1:J$2632,9,FALSE)</f>
        <v>prose</v>
      </c>
      <c r="O1300">
        <f>VLOOKUP(TRIM(SUBSTITUTE(E1300,CHAR(160),CHAR(32))),Metadata!B$1:K$2632,10,FALSE)</f>
        <v>22321</v>
      </c>
      <c r="P1300" s="4" t="s">
        <v>10359</v>
      </c>
      <c r="Q1300">
        <v>135</v>
      </c>
      <c r="R1300">
        <v>139</v>
      </c>
      <c r="S1300">
        <v>156</v>
      </c>
      <c r="T1300">
        <v>160</v>
      </c>
    </row>
    <row r="1301" spans="1:20" x14ac:dyDescent="0.25">
      <c r="A1301">
        <v>1305</v>
      </c>
      <c r="B1301" t="s">
        <v>4354</v>
      </c>
      <c r="C1301" t="s">
        <v>252</v>
      </c>
      <c r="D1301" t="s">
        <v>47</v>
      </c>
      <c r="E1301" t="s">
        <v>8074</v>
      </c>
      <c r="F1301" t="str">
        <f>VLOOKUP(TRIM(SUBSTITUTE(E1301,CHAR(160),CHAR(32))),Metadata!B$1:C$2632,2,FALSE)</f>
        <v>La Fontaine, Jean de, 1621-1695.</v>
      </c>
      <c r="G1301" t="str">
        <f>VLOOKUP(TRIM(SUBSTITUTE(E1301,CHAR(160),CHAR(32))),Metadata!B$1:D$2632,3,FALSE)</f>
        <v>Fables</v>
      </c>
      <c r="H1301">
        <f>VLOOKUP(TRIM(SUBSTITUTE(E1301,CHAR(160),CHAR(32))),Metadata!B$1:E$2632,4,FALSE)</f>
        <v>1668</v>
      </c>
      <c r="I1301" t="s">
        <v>445</v>
      </c>
      <c r="K1301" t="str">
        <f>VLOOKUP(TRIM(SUBSTITUTE(E1301,CHAR(160),CHAR(32))),Metadata!B$1:H$2632,7,FALSE)</f>
        <v>poesie</v>
      </c>
      <c r="L1301" t="s">
        <v>4382</v>
      </c>
      <c r="N1301" t="str">
        <f>VLOOKUP(TRIM(SUBSTITUTE(E1301,CHAR(160),CHAR(32))),Metadata!B$1:J$2632,9,FALSE)</f>
        <v/>
      </c>
      <c r="O1301">
        <f>VLOOKUP(TRIM(SUBSTITUTE(E1301,CHAR(160),CHAR(32))),Metadata!B$1:K$2632,10,FALSE)</f>
        <v>95949</v>
      </c>
      <c r="P1301" s="8" t="s">
        <v>12465</v>
      </c>
      <c r="Q1301">
        <v>60</v>
      </c>
      <c r="R1301">
        <v>63</v>
      </c>
      <c r="S1301">
        <v>69</v>
      </c>
      <c r="T1301">
        <v>73</v>
      </c>
    </row>
    <row r="1302" spans="1:20" hidden="1" x14ac:dyDescent="0.25">
      <c r="A1302">
        <v>1306</v>
      </c>
      <c r="B1302" t="s">
        <v>4354</v>
      </c>
      <c r="C1302" t="s">
        <v>252</v>
      </c>
      <c r="D1302" t="s">
        <v>47</v>
      </c>
      <c r="E1302" t="s">
        <v>7994</v>
      </c>
      <c r="F1302" t="str">
        <f>VLOOKUP(TRIM(SUBSTITUTE(E1302,CHAR(160),CHAR(32))),Metadata!B$1:C$2632,2,FALSE)</f>
        <v>Boisguilbert, P. Le Pesant de (Pierre Le Pesant), 1646-1714.</v>
      </c>
      <c r="G1302" t="str">
        <f>VLOOKUP(TRIM(SUBSTITUTE(E1302,CHAR(160),CHAR(32))),Metadata!B$1:D$2632,3,FALSE)</f>
        <v>Le détail de la France, sous le regne present</v>
      </c>
      <c r="H1302">
        <f>VLOOKUP(TRIM(SUBSTITUTE(E1302,CHAR(160),CHAR(32))),Metadata!B$1:E$2632,4,FALSE)</f>
        <v>1695</v>
      </c>
      <c r="I1302" t="s">
        <v>445</v>
      </c>
      <c r="K1302" t="str">
        <f>VLOOKUP(TRIM(SUBSTITUTE(E1302,CHAR(160),CHAR(32))),Metadata!B$1:H$2632,7,FALSE)</f>
        <v>traite ou essai</v>
      </c>
      <c r="L1302" t="s">
        <v>4402</v>
      </c>
      <c r="N1302" t="str">
        <f>VLOOKUP(TRIM(SUBSTITUTE(E1302,CHAR(160),CHAR(32))),Metadata!B$1:J$2632,9,FALSE)</f>
        <v>prose</v>
      </c>
      <c r="O1302">
        <f>VLOOKUP(TRIM(SUBSTITUTE(E1302,CHAR(160),CHAR(32))),Metadata!B$1:K$2632,10,FALSE)</f>
        <v>114653</v>
      </c>
      <c r="P1302" s="4" t="s">
        <v>12466</v>
      </c>
      <c r="Q1302">
        <v>225</v>
      </c>
      <c r="R1302">
        <v>229</v>
      </c>
      <c r="S1302">
        <v>235</v>
      </c>
      <c r="T1302">
        <v>239</v>
      </c>
    </row>
    <row r="1303" spans="1:20" hidden="1" x14ac:dyDescent="0.25">
      <c r="A1303">
        <v>1307</v>
      </c>
      <c r="B1303" t="s">
        <v>4354</v>
      </c>
      <c r="C1303" t="s">
        <v>252</v>
      </c>
      <c r="D1303" t="s">
        <v>47</v>
      </c>
      <c r="E1303" t="s">
        <v>8096</v>
      </c>
      <c r="F1303" t="str">
        <f>VLOOKUP(TRIM(SUBSTITUTE(E1303,CHAR(160),CHAR(32))),Metadata!B$1:C$2632,2,FALSE)</f>
        <v>Molière, 1622-1673.</v>
      </c>
      <c r="G1303" t="str">
        <f>VLOOKUP(TRIM(SUBSTITUTE(E1303,CHAR(160),CHAR(32))),Metadata!B$1:D$2632,3,FALSE)</f>
        <v>L'avare: comédie</v>
      </c>
      <c r="H1303">
        <f>VLOOKUP(TRIM(SUBSTITUTE(E1303,CHAR(160),CHAR(32))),Metadata!B$1:E$2632,4,FALSE)</f>
        <v>1669</v>
      </c>
      <c r="I1303" t="s">
        <v>445</v>
      </c>
      <c r="K1303" t="str">
        <f>VLOOKUP(TRIM(SUBSTITUTE(E1303,CHAR(160),CHAR(32))),Metadata!B$1:H$2632,7,FALSE)</f>
        <v>theatre</v>
      </c>
      <c r="L1303" t="s">
        <v>4472</v>
      </c>
      <c r="N1303" t="str">
        <f>VLOOKUP(TRIM(SUBSTITUTE(E1303,CHAR(160),CHAR(32))),Metadata!B$1:J$2632,9,FALSE)</f>
        <v/>
      </c>
      <c r="O1303">
        <f>VLOOKUP(TRIM(SUBSTITUTE(E1303,CHAR(160),CHAR(32))),Metadata!B$1:K$2632,10,FALSE)</f>
        <v>22123</v>
      </c>
      <c r="P1303" s="4" t="s">
        <v>12467</v>
      </c>
      <c r="Q1303">
        <v>24</v>
      </c>
      <c r="R1303">
        <v>28</v>
      </c>
      <c r="S1303">
        <v>39</v>
      </c>
      <c r="T1303">
        <v>43</v>
      </c>
    </row>
    <row r="1304" spans="1:20" hidden="1" x14ac:dyDescent="0.25">
      <c r="A1304">
        <v>1308</v>
      </c>
      <c r="B1304" t="s">
        <v>4354</v>
      </c>
      <c r="C1304" t="s">
        <v>252</v>
      </c>
      <c r="D1304" t="s">
        <v>47</v>
      </c>
      <c r="E1304" t="s">
        <v>8057</v>
      </c>
      <c r="F1304" t="str">
        <f>VLOOKUP(TRIM(SUBSTITUTE(E1304,CHAR(160),CHAR(32))),Metadata!B$1:C$2632,2,FALSE)</f>
        <v>Foigny, Gabriel de, ca. 1630-1692.</v>
      </c>
      <c r="G1304" t="str">
        <f>VLOOKUP(TRIM(SUBSTITUTE(E1304,CHAR(160),CHAR(32))),Metadata!B$1:D$2632,3,FALSE)</f>
        <v>La terre australe connue</v>
      </c>
      <c r="H1304">
        <f>VLOOKUP(TRIM(SUBSTITUTE(E1304,CHAR(160),CHAR(32))),Metadata!B$1:E$2632,4,FALSE)</f>
        <v>1676</v>
      </c>
      <c r="I1304" t="s">
        <v>445</v>
      </c>
      <c r="K1304" t="str">
        <f>VLOOKUP(TRIM(SUBSTITUTE(E1304,CHAR(160),CHAR(32))),Metadata!B$1:H$2632,7,FALSE)</f>
        <v>recit de voyage</v>
      </c>
      <c r="L1304" t="s">
        <v>4870</v>
      </c>
      <c r="N1304" t="str">
        <f>VLOOKUP(TRIM(SUBSTITUTE(E1304,CHAR(160),CHAR(32))),Metadata!B$1:J$2632,9,FALSE)</f>
        <v>prose</v>
      </c>
      <c r="O1304">
        <f>VLOOKUP(TRIM(SUBSTITUTE(E1304,CHAR(160),CHAR(32))),Metadata!B$1:K$2632,10,FALSE)</f>
        <v>51504</v>
      </c>
      <c r="P1304" s="4" t="s">
        <v>10360</v>
      </c>
      <c r="Q1304">
        <v>141</v>
      </c>
      <c r="R1304">
        <v>145</v>
      </c>
      <c r="S1304">
        <v>151</v>
      </c>
      <c r="T1304">
        <v>155</v>
      </c>
    </row>
    <row r="1305" spans="1:20" hidden="1" x14ac:dyDescent="0.25">
      <c r="A1305">
        <v>1309</v>
      </c>
      <c r="B1305" t="s">
        <v>4354</v>
      </c>
      <c r="C1305" t="s">
        <v>252</v>
      </c>
      <c r="D1305" t="s">
        <v>47</v>
      </c>
      <c r="E1305" t="s">
        <v>7994</v>
      </c>
      <c r="F1305" t="str">
        <f>VLOOKUP(TRIM(SUBSTITUTE(E1305,CHAR(160),CHAR(32))),Metadata!B$1:C$2632,2,FALSE)</f>
        <v>Boisguilbert, P. Le Pesant de (Pierre Le Pesant), 1646-1714.</v>
      </c>
      <c r="G1305" t="str">
        <f>VLOOKUP(TRIM(SUBSTITUTE(E1305,CHAR(160),CHAR(32))),Metadata!B$1:D$2632,3,FALSE)</f>
        <v>Le détail de la France, sous le regne present</v>
      </c>
      <c r="H1305">
        <f>VLOOKUP(TRIM(SUBSTITUTE(E1305,CHAR(160),CHAR(32))),Metadata!B$1:E$2632,4,FALSE)</f>
        <v>1695</v>
      </c>
      <c r="I1305" t="s">
        <v>445</v>
      </c>
      <c r="K1305" t="str">
        <f>VLOOKUP(TRIM(SUBSTITUTE(E1305,CHAR(160),CHAR(32))),Metadata!B$1:H$2632,7,FALSE)</f>
        <v>traite ou essai</v>
      </c>
      <c r="L1305" t="s">
        <v>4402</v>
      </c>
      <c r="N1305" t="str">
        <f>VLOOKUP(TRIM(SUBSTITUTE(E1305,CHAR(160),CHAR(32))),Metadata!B$1:J$2632,9,FALSE)</f>
        <v>prose</v>
      </c>
      <c r="O1305">
        <f>VLOOKUP(TRIM(SUBSTITUTE(E1305,CHAR(160),CHAR(32))),Metadata!B$1:K$2632,10,FALSE)</f>
        <v>114653</v>
      </c>
      <c r="P1305" s="4" t="s">
        <v>12468</v>
      </c>
      <c r="Q1305">
        <v>165</v>
      </c>
      <c r="R1305">
        <v>168</v>
      </c>
      <c r="S1305">
        <v>174</v>
      </c>
      <c r="T1305">
        <v>178</v>
      </c>
    </row>
    <row r="1306" spans="1:20" hidden="1" x14ac:dyDescent="0.25">
      <c r="A1306">
        <v>1310</v>
      </c>
      <c r="B1306" t="s">
        <v>4354</v>
      </c>
      <c r="C1306" t="s">
        <v>252</v>
      </c>
      <c r="D1306" t="s">
        <v>47</v>
      </c>
      <c r="E1306" t="s">
        <v>8037</v>
      </c>
      <c r="F1306" t="str">
        <f>VLOOKUP(TRIM(SUBSTITUTE(E1306,CHAR(160),CHAR(32))),Metadata!B$1:C$2632,2,FALSE)</f>
        <v>Daniel, Gabriel, 1649-1728.</v>
      </c>
      <c r="G1306" t="str">
        <f>VLOOKUP(TRIM(SUBSTITUTE(E1306,CHAR(160),CHAR(32))),Metadata!B$1:D$2632,3,FALSE)</f>
        <v>Voiage du Monde de Descartes</v>
      </c>
      <c r="H1306">
        <f>VLOOKUP(TRIM(SUBSTITUTE(E1306,CHAR(160),CHAR(32))),Metadata!B$1:E$2632,4,FALSE)</f>
        <v>1690</v>
      </c>
      <c r="I1306" t="s">
        <v>445</v>
      </c>
      <c r="K1306" t="str">
        <f>VLOOKUP(TRIM(SUBSTITUTE(E1306,CHAR(160),CHAR(32))),Metadata!B$1:H$2632,7,FALSE)</f>
        <v>traite ou essai</v>
      </c>
      <c r="L1306" t="s">
        <v>4402</v>
      </c>
      <c r="N1306" t="str">
        <f>VLOOKUP(TRIM(SUBSTITUTE(E1306,CHAR(160),CHAR(32))),Metadata!B$1:J$2632,9,FALSE)</f>
        <v>prose</v>
      </c>
      <c r="O1306">
        <f>VLOOKUP(TRIM(SUBSTITUTE(E1306,CHAR(160),CHAR(32))),Metadata!B$1:K$2632,10,FALSE)</f>
        <v>87134</v>
      </c>
      <c r="P1306" s="4" t="s">
        <v>12469</v>
      </c>
      <c r="Q1306">
        <v>249</v>
      </c>
      <c r="R1306">
        <v>253</v>
      </c>
      <c r="S1306">
        <v>259</v>
      </c>
      <c r="T1306">
        <v>263</v>
      </c>
    </row>
    <row r="1307" spans="1:20" hidden="1" x14ac:dyDescent="0.25">
      <c r="A1307">
        <v>1311</v>
      </c>
      <c r="B1307" t="s">
        <v>4354</v>
      </c>
      <c r="C1307" t="s">
        <v>252</v>
      </c>
      <c r="D1307" t="s">
        <v>47</v>
      </c>
      <c r="E1307" t="s">
        <v>7970</v>
      </c>
      <c r="F1307" t="str">
        <f>VLOOKUP(TRIM(SUBSTITUTE(E1307,CHAR(160),CHAR(32))),Metadata!B$1:C$2632,2,FALSE)</f>
        <v>Aulnoy, Madame d' (Marie-Catherine), 1650 or 51-1705.</v>
      </c>
      <c r="G1307" t="str">
        <f>VLOOKUP(TRIM(SUBSTITUTE(E1307,CHAR(160),CHAR(32))),Metadata!B$1:D$2632,3,FALSE)</f>
        <v>Belle-Belle, ou le Chevalier Fortuné</v>
      </c>
      <c r="H1307">
        <f>VLOOKUP(TRIM(SUBSTITUTE(E1307,CHAR(160),CHAR(32))),Metadata!B$1:E$2632,4,FALSE)</f>
        <v>1698</v>
      </c>
      <c r="I1307" t="s">
        <v>445</v>
      </c>
      <c r="K1307" t="str">
        <f>VLOOKUP(TRIM(SUBSTITUTE(E1307,CHAR(160),CHAR(32))),Metadata!B$1:H$2632,7,FALSE)</f>
        <v>Narratif, Conte</v>
      </c>
      <c r="L1307" t="s">
        <v>4970</v>
      </c>
      <c r="N1307" t="str">
        <f>VLOOKUP(TRIM(SUBSTITUTE(E1307,CHAR(160),CHAR(32))),Metadata!B$1:J$2632,9,FALSE)</f>
        <v/>
      </c>
      <c r="O1307">
        <f>VLOOKUP(TRIM(SUBSTITUTE(E1307,CHAR(160),CHAR(32))),Metadata!B$1:K$2632,10,FALSE)</f>
        <v>18679</v>
      </c>
      <c r="P1307" s="4" t="s">
        <v>9181</v>
      </c>
      <c r="Q1307">
        <v>77</v>
      </c>
      <c r="R1307">
        <v>81</v>
      </c>
      <c r="S1307">
        <v>87</v>
      </c>
      <c r="T1307">
        <v>91</v>
      </c>
    </row>
    <row r="1308" spans="1:20" hidden="1" x14ac:dyDescent="0.25">
      <c r="A1308">
        <v>1312</v>
      </c>
      <c r="B1308" t="s">
        <v>4354</v>
      </c>
      <c r="C1308" t="s">
        <v>252</v>
      </c>
      <c r="D1308" t="s">
        <v>47</v>
      </c>
      <c r="E1308" t="s">
        <v>7994</v>
      </c>
      <c r="F1308" t="str">
        <f>VLOOKUP(TRIM(SUBSTITUTE(E1308,CHAR(160),CHAR(32))),Metadata!B$1:C$2632,2,FALSE)</f>
        <v>Boisguilbert, P. Le Pesant de (Pierre Le Pesant), 1646-1714.</v>
      </c>
      <c r="G1308" t="str">
        <f>VLOOKUP(TRIM(SUBSTITUTE(E1308,CHAR(160),CHAR(32))),Metadata!B$1:D$2632,3,FALSE)</f>
        <v>Le détail de la France, sous le regne present</v>
      </c>
      <c r="H1308">
        <f>VLOOKUP(TRIM(SUBSTITUTE(E1308,CHAR(160),CHAR(32))),Metadata!B$1:E$2632,4,FALSE)</f>
        <v>1695</v>
      </c>
      <c r="I1308" t="s">
        <v>445</v>
      </c>
      <c r="K1308" t="str">
        <f>VLOOKUP(TRIM(SUBSTITUTE(E1308,CHAR(160),CHAR(32))),Metadata!B$1:H$2632,7,FALSE)</f>
        <v>traite ou essai</v>
      </c>
      <c r="L1308" t="s">
        <v>4402</v>
      </c>
      <c r="N1308" t="str">
        <f>VLOOKUP(TRIM(SUBSTITUTE(E1308,CHAR(160),CHAR(32))),Metadata!B$1:J$2632,9,FALSE)</f>
        <v>prose</v>
      </c>
      <c r="O1308">
        <f>VLOOKUP(TRIM(SUBSTITUTE(E1308,CHAR(160),CHAR(32))),Metadata!B$1:K$2632,10,FALSE)</f>
        <v>114653</v>
      </c>
      <c r="P1308" s="4" t="s">
        <v>9182</v>
      </c>
      <c r="Q1308">
        <v>217</v>
      </c>
      <c r="R1308">
        <v>221</v>
      </c>
      <c r="S1308">
        <v>227</v>
      </c>
      <c r="T1308">
        <v>231</v>
      </c>
    </row>
    <row r="1309" spans="1:20" hidden="1" x14ac:dyDescent="0.25">
      <c r="A1309">
        <v>1313</v>
      </c>
      <c r="B1309" t="s">
        <v>4354</v>
      </c>
      <c r="C1309" t="s">
        <v>252</v>
      </c>
      <c r="D1309" t="s">
        <v>47</v>
      </c>
      <c r="E1309" t="s">
        <v>8101</v>
      </c>
      <c r="F1309" t="str">
        <f>VLOOKUP(TRIM(SUBSTITUTE(E1309,CHAR(160),CHAR(32))),Metadata!B$1:C$2632,2,FALSE)</f>
        <v>Molière, 1622-1673.</v>
      </c>
      <c r="G1309" t="str">
        <f>VLOOKUP(TRIM(SUBSTITUTE(E1309,CHAR(160),CHAR(32))),Metadata!B$1:D$2632,3,FALSE)</f>
        <v>Le misanthrope: comédie</v>
      </c>
      <c r="H1309">
        <f>VLOOKUP(TRIM(SUBSTITUTE(E1309,CHAR(160),CHAR(32))),Metadata!B$1:E$2632,4,FALSE)</f>
        <v>1667</v>
      </c>
      <c r="I1309" t="s">
        <v>445</v>
      </c>
      <c r="K1309" t="str">
        <f>VLOOKUP(TRIM(SUBSTITUTE(E1309,CHAR(160),CHAR(32))),Metadata!B$1:H$2632,7,FALSE)</f>
        <v>theatre</v>
      </c>
      <c r="L1309" t="s">
        <v>4472</v>
      </c>
      <c r="N1309" t="str">
        <f>VLOOKUP(TRIM(SUBSTITUTE(E1309,CHAR(160),CHAR(32))),Metadata!B$1:J$2632,9,FALSE)</f>
        <v/>
      </c>
      <c r="O1309">
        <f>VLOOKUP(TRIM(SUBSTITUTE(E1309,CHAR(160),CHAR(32))),Metadata!B$1:K$2632,10,FALSE)</f>
        <v>17618</v>
      </c>
      <c r="P1309" s="4" t="s">
        <v>10361</v>
      </c>
      <c r="Q1309">
        <v>80</v>
      </c>
      <c r="R1309">
        <v>84</v>
      </c>
      <c r="S1309">
        <v>95</v>
      </c>
      <c r="T1309">
        <v>99</v>
      </c>
    </row>
    <row r="1310" spans="1:20" hidden="1" x14ac:dyDescent="0.25">
      <c r="A1310">
        <v>1314</v>
      </c>
      <c r="B1310" t="s">
        <v>4354</v>
      </c>
      <c r="C1310" t="s">
        <v>252</v>
      </c>
      <c r="D1310" t="s">
        <v>47</v>
      </c>
      <c r="E1310" t="s">
        <v>7974</v>
      </c>
      <c r="F1310" t="str">
        <f>VLOOKUP(TRIM(SUBSTITUTE(E1310,CHAR(160),CHAR(32))),Metadata!B$1:C$2632,2,FALSE)</f>
        <v>Aulnoy, Madame d' (Marie-Catherine), 1650 or 51-1705.</v>
      </c>
      <c r="G1310" t="str">
        <f>VLOOKUP(TRIM(SUBSTITUTE(E1310,CHAR(160),CHAR(32))),Metadata!B$1:D$2632,3,FALSE)</f>
        <v>Nouveau Gentilhomme Bourgeois (Le)</v>
      </c>
      <c r="H1310">
        <f>VLOOKUP(TRIM(SUBSTITUTE(E1310,CHAR(160),CHAR(32))),Metadata!B$1:E$2632,4,FALSE)</f>
        <v>1698</v>
      </c>
      <c r="I1310" t="s">
        <v>445</v>
      </c>
      <c r="K1310" t="str">
        <f>VLOOKUP(TRIM(SUBSTITUTE(E1310,CHAR(160),CHAR(32))),Metadata!B$1:H$2632,7,FALSE)</f>
        <v>Narratif, Conte</v>
      </c>
      <c r="L1310" t="s">
        <v>4970</v>
      </c>
      <c r="N1310" t="str">
        <f>VLOOKUP(TRIM(SUBSTITUTE(E1310,CHAR(160),CHAR(32))),Metadata!B$1:J$2632,9,FALSE)</f>
        <v/>
      </c>
      <c r="O1310">
        <f>VLOOKUP(TRIM(SUBSTITUTE(E1310,CHAR(160),CHAR(32))),Metadata!B$1:K$2632,10,FALSE)</f>
        <v>30796</v>
      </c>
      <c r="P1310" s="4" t="s">
        <v>9183</v>
      </c>
      <c r="Q1310">
        <v>83</v>
      </c>
      <c r="R1310">
        <v>85</v>
      </c>
      <c r="S1310">
        <v>91</v>
      </c>
      <c r="T1310">
        <v>95</v>
      </c>
    </row>
    <row r="1311" spans="1:20" hidden="1" x14ac:dyDescent="0.25">
      <c r="A1311">
        <v>1315</v>
      </c>
      <c r="B1311" t="s">
        <v>4354</v>
      </c>
      <c r="C1311" t="s">
        <v>252</v>
      </c>
      <c r="D1311" t="s">
        <v>47</v>
      </c>
      <c r="E1311" t="s">
        <v>8305</v>
      </c>
      <c r="F1311" t="str">
        <f>VLOOKUP(TRIM(SUBSTITUTE(E1311,CHAR(160),CHAR(32))),Metadata!B$1:C$2632,2,FALSE)</f>
        <v>Lespinasse, Julie de, 1732-1776.</v>
      </c>
      <c r="G1311" t="str">
        <f>VLOOKUP(TRIM(SUBSTITUTE(E1311,CHAR(160),CHAR(32))),Metadata!B$1:D$2632,3,FALSE)</f>
        <v>Lettres inédites de mademoiselle de Lespinasse à Condorcet ...</v>
      </c>
      <c r="H1311">
        <f>VLOOKUP(TRIM(SUBSTITUTE(E1311,CHAR(160),CHAR(32))),Metadata!B$1:E$2632,4,FALSE)</f>
        <v>1776</v>
      </c>
      <c r="I1311" t="s">
        <v>448</v>
      </c>
      <c r="K1311" t="str">
        <f>VLOOKUP(TRIM(SUBSTITUTE(E1311,CHAR(160),CHAR(32))),Metadata!B$1:H$2632,7,FALSE)</f>
        <v>correspondance</v>
      </c>
      <c r="L1311" t="s">
        <v>4542</v>
      </c>
      <c r="N1311" t="str">
        <f>VLOOKUP(TRIM(SUBSTITUTE(E1311,CHAR(160),CHAR(32))),Metadata!B$1:J$2632,9,FALSE)</f>
        <v>prose</v>
      </c>
      <c r="O1311">
        <f>VLOOKUP(TRIM(SUBSTITUTE(E1311,CHAR(160),CHAR(32))),Metadata!B$1:K$2632,10,FALSE)</f>
        <v>25327</v>
      </c>
      <c r="P1311" s="4" t="s">
        <v>10362</v>
      </c>
      <c r="Q1311">
        <v>69</v>
      </c>
      <c r="R1311">
        <v>72</v>
      </c>
      <c r="S1311">
        <v>105</v>
      </c>
      <c r="T1311">
        <v>109</v>
      </c>
    </row>
    <row r="1312" spans="1:20" hidden="1" x14ac:dyDescent="0.25">
      <c r="A1312">
        <v>1316</v>
      </c>
      <c r="B1312" t="s">
        <v>4354</v>
      </c>
      <c r="C1312" t="s">
        <v>252</v>
      </c>
      <c r="D1312" t="s">
        <v>47</v>
      </c>
      <c r="E1312" t="s">
        <v>8247</v>
      </c>
      <c r="F1312" t="str">
        <f>VLOOKUP(TRIM(SUBSTITUTE(E1312,CHAR(160),CHAR(32))),Metadata!B$1:C$2632,2,FALSE)</f>
        <v>Du Pont de Nemours, Pierre Samuel, 1739-1817.</v>
      </c>
      <c r="G1312" t="str">
        <f>VLOOKUP(TRIM(SUBSTITUTE(E1312,CHAR(160),CHAR(32))),Metadata!B$1:D$2632,3,FALSE)</f>
        <v>De l'origine et des progrès d'une science nouvelle</v>
      </c>
      <c r="H1312">
        <f>VLOOKUP(TRIM(SUBSTITUTE(E1312,CHAR(160),CHAR(32))),Metadata!B$1:E$2632,4,FALSE)</f>
        <v>1768</v>
      </c>
      <c r="I1312" t="s">
        <v>448</v>
      </c>
      <c r="K1312" t="str">
        <f>VLOOKUP(TRIM(SUBSTITUTE(E1312,CHAR(160),CHAR(32))),Metadata!B$1:H$2632,7,FALSE)</f>
        <v>traite ou essai</v>
      </c>
      <c r="L1312" t="s">
        <v>4402</v>
      </c>
      <c r="N1312" t="str">
        <f>VLOOKUP(TRIM(SUBSTITUTE(E1312,CHAR(160),CHAR(32))),Metadata!B$1:J$2632,9,FALSE)</f>
        <v>prose</v>
      </c>
      <c r="O1312">
        <f>VLOOKUP(TRIM(SUBSTITUTE(E1312,CHAR(160),CHAR(32))),Metadata!B$1:K$2632,10,FALSE)</f>
        <v>12296</v>
      </c>
      <c r="P1312" s="4" t="s">
        <v>10363</v>
      </c>
      <c r="Q1312">
        <v>335</v>
      </c>
      <c r="R1312">
        <v>339</v>
      </c>
      <c r="S1312">
        <v>345</v>
      </c>
      <c r="T1312">
        <v>349</v>
      </c>
    </row>
    <row r="1313" spans="1:20" hidden="1" x14ac:dyDescent="0.25">
      <c r="A1313">
        <v>1317</v>
      </c>
      <c r="B1313" t="s">
        <v>4354</v>
      </c>
      <c r="C1313" t="s">
        <v>252</v>
      </c>
      <c r="D1313" t="s">
        <v>47</v>
      </c>
      <c r="E1313" t="s">
        <v>8171</v>
      </c>
      <c r="F1313" t="str">
        <f>VLOOKUP(TRIM(SUBSTITUTE(E1313,CHAR(160),CHAR(32))),Metadata!B$1:C$2632,2,FALSE)</f>
        <v>Allainval, M. d'(Léonor-Jean-Christine Soulas), 1700-1753.</v>
      </c>
      <c r="G1313" t="str">
        <f>VLOOKUP(TRIM(SUBSTITUTE(E1313,CHAR(160),CHAR(32))),Metadata!B$1:D$2632,3,FALSE)</f>
        <v>L'école des bourgeois</v>
      </c>
      <c r="H1313">
        <f>VLOOKUP(TRIM(SUBSTITUTE(E1313,CHAR(160),CHAR(32))),Metadata!B$1:E$2632,4,FALSE)</f>
        <v>1729</v>
      </c>
      <c r="I1313" t="s">
        <v>448</v>
      </c>
      <c r="K1313" t="str">
        <f>VLOOKUP(TRIM(SUBSTITUTE(E1313,CHAR(160),CHAR(32))),Metadata!B$1:H$2632,7,FALSE)</f>
        <v>theatre</v>
      </c>
      <c r="L1313" t="s">
        <v>4472</v>
      </c>
      <c r="N1313" t="str">
        <f>VLOOKUP(TRIM(SUBSTITUTE(E1313,CHAR(160),CHAR(32))),Metadata!B$1:J$2632,9,FALSE)</f>
        <v>prose</v>
      </c>
      <c r="O1313">
        <f>VLOOKUP(TRIM(SUBSTITUTE(E1313,CHAR(160),CHAR(32))),Metadata!B$1:K$2632,10,FALSE)</f>
        <v>15036</v>
      </c>
      <c r="P1313" s="4" t="s">
        <v>12470</v>
      </c>
      <c r="Q1313">
        <v>56</v>
      </c>
      <c r="R1313">
        <v>60</v>
      </c>
      <c r="S1313">
        <v>73</v>
      </c>
      <c r="T1313">
        <v>77</v>
      </c>
    </row>
    <row r="1314" spans="1:20" hidden="1" x14ac:dyDescent="0.25">
      <c r="A1314">
        <v>1318</v>
      </c>
      <c r="B1314" t="s">
        <v>4354</v>
      </c>
      <c r="C1314" t="s">
        <v>252</v>
      </c>
      <c r="D1314" t="s">
        <v>47</v>
      </c>
      <c r="E1314" t="s">
        <v>8303</v>
      </c>
      <c r="F1314" t="str">
        <f>VLOOKUP(TRIM(SUBSTITUTE(E1314,CHAR(160),CHAR(32))),Metadata!B$1:C$2632,2,FALSE)</f>
        <v>Le Sage, Alain René, 1668-1747.</v>
      </c>
      <c r="G1314" t="str">
        <f>VLOOKUP(TRIM(SUBSTITUTE(E1314,CHAR(160),CHAR(32))),Metadata!B$1:D$2632,3,FALSE)</f>
        <v>Les aventures du Chevalier de Beauchesne</v>
      </c>
      <c r="H1314">
        <f>VLOOKUP(TRIM(SUBSTITUTE(E1314,CHAR(160),CHAR(32))),Metadata!B$1:E$2632,4,FALSE)</f>
        <v>1732</v>
      </c>
      <c r="I1314" t="s">
        <v>448</v>
      </c>
      <c r="K1314" t="str">
        <f>VLOOKUP(TRIM(SUBSTITUTE(E1314,CHAR(160),CHAR(32))),Metadata!B$1:H$2632,7,FALSE)</f>
        <v>roman</v>
      </c>
      <c r="L1314" t="s">
        <v>4378</v>
      </c>
      <c r="N1314" t="str">
        <f>VLOOKUP(TRIM(SUBSTITUTE(E1314,CHAR(160),CHAR(32))),Metadata!B$1:J$2632,9,FALSE)</f>
        <v>prose</v>
      </c>
      <c r="O1314">
        <f>VLOOKUP(TRIM(SUBSTITUTE(E1314,CHAR(160),CHAR(32))),Metadata!B$1:K$2632,10,FALSE)</f>
        <v>109680</v>
      </c>
      <c r="P1314" s="4" t="s">
        <v>10364</v>
      </c>
      <c r="Q1314">
        <v>96</v>
      </c>
      <c r="R1314">
        <v>100</v>
      </c>
      <c r="S1314">
        <v>106</v>
      </c>
      <c r="T1314">
        <v>110</v>
      </c>
    </row>
    <row r="1315" spans="1:20" hidden="1" x14ac:dyDescent="0.25">
      <c r="A1315">
        <v>1319</v>
      </c>
      <c r="B1315" t="s">
        <v>4354</v>
      </c>
      <c r="C1315" t="s">
        <v>252</v>
      </c>
      <c r="D1315" t="s">
        <v>47</v>
      </c>
      <c r="E1315" t="s">
        <v>8169</v>
      </c>
      <c r="F1315" t="str">
        <f>VLOOKUP(TRIM(SUBSTITUTE(E1315,CHAR(160),CHAR(32))),Metadata!B$1:C$2632,2,FALSE)</f>
        <v>Alemán, Mateo, 1547-1614?</v>
      </c>
      <c r="G1315" t="str">
        <f>VLOOKUP(TRIM(SUBSTITUTE(E1315,CHAR(160),CHAR(32))),Metadata!B$1:D$2632,3,FALSE)</f>
        <v>Histoire de Guzman d'Alfarache</v>
      </c>
      <c r="H1315">
        <f>VLOOKUP(TRIM(SUBSTITUTE(E1315,CHAR(160),CHAR(32))),Metadata!B$1:E$2632,4,FALSE)</f>
        <v>1732</v>
      </c>
      <c r="I1315" t="s">
        <v>448</v>
      </c>
      <c r="K1315" t="str">
        <f>VLOOKUP(TRIM(SUBSTITUTE(E1315,CHAR(160),CHAR(32))),Metadata!B$1:H$2632,7,FALSE)</f>
        <v>roman</v>
      </c>
      <c r="L1315" t="s">
        <v>4378</v>
      </c>
      <c r="N1315" t="str">
        <f>VLOOKUP(TRIM(SUBSTITUTE(E1315,CHAR(160),CHAR(32))),Metadata!B$1:J$2632,9,FALSE)</f>
        <v>prose</v>
      </c>
      <c r="O1315">
        <f>VLOOKUP(TRIM(SUBSTITUTE(E1315,CHAR(160),CHAR(32))),Metadata!B$1:K$2632,10,FALSE)</f>
        <v>187186</v>
      </c>
      <c r="P1315" s="4" t="s">
        <v>10365</v>
      </c>
      <c r="Q1315">
        <v>57</v>
      </c>
      <c r="R1315">
        <v>62</v>
      </c>
      <c r="S1315">
        <v>68</v>
      </c>
      <c r="T1315">
        <v>72</v>
      </c>
    </row>
    <row r="1316" spans="1:20" hidden="1" x14ac:dyDescent="0.25">
      <c r="A1316">
        <v>1320</v>
      </c>
      <c r="B1316" t="s">
        <v>4354</v>
      </c>
      <c r="C1316" t="s">
        <v>252</v>
      </c>
      <c r="D1316" t="s">
        <v>47</v>
      </c>
      <c r="E1316" t="s">
        <v>8256</v>
      </c>
      <c r="F1316" t="str">
        <f>VLOOKUP(TRIM(SUBSTITUTE(E1316,CHAR(160),CHAR(32))),Metadata!B$1:C$2632,2,FALSE)</f>
        <v>Dusaulx, Jean, 1728-1799.</v>
      </c>
      <c r="G1316" t="str">
        <f>VLOOKUP(TRIM(SUBSTITUTE(E1316,CHAR(160),CHAR(32))),Metadata!B$1:D$2632,3,FALSE)</f>
        <v>Voyage à Barege</v>
      </c>
      <c r="H1316">
        <f>VLOOKUP(TRIM(SUBSTITUTE(E1316,CHAR(160),CHAR(32))),Metadata!B$1:E$2632,4,FALSE)</f>
        <v>1796</v>
      </c>
      <c r="I1316" t="s">
        <v>448</v>
      </c>
      <c r="K1316" t="str">
        <f>VLOOKUP(TRIM(SUBSTITUTE(E1316,CHAR(160),CHAR(32))),Metadata!B$1:H$2632,7,FALSE)</f>
        <v>recit de voyage</v>
      </c>
      <c r="L1316" t="s">
        <v>4870</v>
      </c>
      <c r="N1316" t="str">
        <f>VLOOKUP(TRIM(SUBSTITUTE(E1316,CHAR(160),CHAR(32))),Metadata!B$1:J$2632,9,FALSE)</f>
        <v>prose</v>
      </c>
      <c r="O1316">
        <f>VLOOKUP(TRIM(SUBSTITUTE(E1316,CHAR(160),CHAR(32))),Metadata!B$1:K$2632,10,FALSE)</f>
        <v>80592</v>
      </c>
      <c r="P1316" s="4" t="s">
        <v>10366</v>
      </c>
      <c r="Q1316">
        <v>193</v>
      </c>
      <c r="R1316">
        <v>197</v>
      </c>
      <c r="S1316">
        <v>203</v>
      </c>
      <c r="T1316">
        <v>207</v>
      </c>
    </row>
    <row r="1317" spans="1:20" hidden="1" x14ac:dyDescent="0.25">
      <c r="A1317">
        <v>1321</v>
      </c>
      <c r="B1317" t="s">
        <v>4354</v>
      </c>
      <c r="C1317" t="s">
        <v>252</v>
      </c>
      <c r="D1317" t="s">
        <v>47</v>
      </c>
      <c r="E1317" t="s">
        <v>8245</v>
      </c>
      <c r="F1317" t="str">
        <f>VLOOKUP(TRIM(SUBSTITUTE(E1317,CHAR(160),CHAR(32))),Metadata!B$1:C$2632,2,FALSE)</f>
        <v>Du Halde, J.-B. (Jean-Baptiste), 1674-1743.</v>
      </c>
      <c r="G1317" t="str">
        <f>VLOOKUP(TRIM(SUBSTITUTE(E1317,CHAR(160),CHAR(32))),Metadata!B$1:D$2632,3,FALSE)</f>
        <v>Description géographique, historique, chronologique, politique, et physique de l'empire de la Chine et de la Tartarie chinoise: enrichie des cartes générales et particulières de ces pays, de la carte générale des cartes particulières du Thibet, de la Corée: ornée d'un grand nombre de figures et de vignettes gravées en taille-douce</v>
      </c>
      <c r="H1317">
        <f>VLOOKUP(TRIM(SUBSTITUTE(E1317,CHAR(160),CHAR(32))),Metadata!B$1:E$2632,4,FALSE)</f>
        <v>1735</v>
      </c>
      <c r="I1317" t="s">
        <v>448</v>
      </c>
      <c r="K1317" t="str">
        <f>VLOOKUP(TRIM(SUBSTITUTE(E1317,CHAR(160),CHAR(32))),Metadata!B$1:H$2632,7,FALSE)</f>
        <v>recit de voyage</v>
      </c>
      <c r="L1317" t="s">
        <v>4870</v>
      </c>
      <c r="N1317" t="str">
        <f>VLOOKUP(TRIM(SUBSTITUTE(E1317,CHAR(160),CHAR(32))),Metadata!B$1:J$2632,9,FALSE)</f>
        <v>prose</v>
      </c>
      <c r="O1317">
        <f>VLOOKUP(TRIM(SUBSTITUTE(E1317,CHAR(160),CHAR(32))),Metadata!B$1:K$2632,10,FALSE)</f>
        <v>152712</v>
      </c>
      <c r="P1317" s="4" t="s">
        <v>10367</v>
      </c>
      <c r="Q1317">
        <v>60</v>
      </c>
      <c r="R1317">
        <v>64</v>
      </c>
      <c r="S1317">
        <v>70</v>
      </c>
      <c r="T1317">
        <v>74</v>
      </c>
    </row>
    <row r="1318" spans="1:20" hidden="1" x14ac:dyDescent="0.25">
      <c r="A1318">
        <v>1322</v>
      </c>
      <c r="B1318" t="s">
        <v>4354</v>
      </c>
      <c r="C1318" t="s">
        <v>252</v>
      </c>
      <c r="D1318" t="s">
        <v>47</v>
      </c>
      <c r="E1318" t="s">
        <v>8398</v>
      </c>
      <c r="F1318" t="str">
        <f>VLOOKUP(TRIM(SUBSTITUTE(E1318,CHAR(160),CHAR(32))),Metadata!B$1:C$2632,2,FALSE)</f>
        <v>Sénac de Meilhan, Gabriel, 1736-1803.</v>
      </c>
      <c r="G1318" t="str">
        <f>VLOOKUP(TRIM(SUBSTITUTE(E1318,CHAR(160),CHAR(32))),Metadata!B$1:D$2632,3,FALSE)</f>
        <v>L'émigré</v>
      </c>
      <c r="H1318">
        <f>VLOOKUP(TRIM(SUBSTITUTE(E1318,CHAR(160),CHAR(32))),Metadata!B$1:E$2632,4,FALSE)</f>
        <v>1797</v>
      </c>
      <c r="I1318" t="s">
        <v>448</v>
      </c>
      <c r="K1318" t="str">
        <f>VLOOKUP(TRIM(SUBSTITUTE(E1318,CHAR(160),CHAR(32))),Metadata!B$1:H$2632,7,FALSE)</f>
        <v>roman</v>
      </c>
      <c r="L1318" t="s">
        <v>4378</v>
      </c>
      <c r="N1318" t="str">
        <f>VLOOKUP(TRIM(SUBSTITUTE(E1318,CHAR(160),CHAR(32))),Metadata!B$1:J$2632,9,FALSE)</f>
        <v>prose</v>
      </c>
      <c r="O1318">
        <f>VLOOKUP(TRIM(SUBSTITUTE(E1318,CHAR(160),CHAR(32))),Metadata!B$1:K$2632,10,FALSE)</f>
        <v>139354</v>
      </c>
      <c r="P1318" s="4" t="s">
        <v>10368</v>
      </c>
      <c r="Q1318">
        <v>10</v>
      </c>
      <c r="R1318">
        <v>13</v>
      </c>
      <c r="S1318">
        <v>19</v>
      </c>
      <c r="T1318">
        <v>23</v>
      </c>
    </row>
    <row r="1319" spans="1:20" hidden="1" x14ac:dyDescent="0.25">
      <c r="A1319">
        <v>1323</v>
      </c>
      <c r="B1319" t="s">
        <v>4354</v>
      </c>
      <c r="C1319" t="s">
        <v>252</v>
      </c>
      <c r="D1319" t="s">
        <v>47</v>
      </c>
      <c r="E1319" t="s">
        <v>8250</v>
      </c>
      <c r="F1319" t="str">
        <f>VLOOKUP(TRIM(SUBSTITUTE(E1319,CHAR(160),CHAR(32))),Metadata!B$1:C$2632,2,FALSE)</f>
        <v>Duclos, Charles Pinot-, 1704-1772.</v>
      </c>
      <c r="G1319" t="str">
        <f>VLOOKUP(TRIM(SUBSTITUTE(E1319,CHAR(160),CHAR(32))),Metadata!B$1:D$2632,3,FALSE)</f>
        <v>Histoire de Louis XI</v>
      </c>
      <c r="H1319">
        <f>VLOOKUP(TRIM(SUBSTITUTE(E1319,CHAR(160),CHAR(32))),Metadata!B$1:E$2632,4,FALSE)</f>
        <v>1745</v>
      </c>
      <c r="I1319" t="s">
        <v>448</v>
      </c>
      <c r="K1319" t="str">
        <f>VLOOKUP(TRIM(SUBSTITUTE(E1319,CHAR(160),CHAR(32))),Metadata!B$1:H$2632,7,FALSE)</f>
        <v>traite ou essai</v>
      </c>
      <c r="L1319" t="s">
        <v>4402</v>
      </c>
      <c r="N1319" t="str">
        <f>VLOOKUP(TRIM(SUBSTITUTE(E1319,CHAR(160),CHAR(32))),Metadata!B$1:J$2632,9,FALSE)</f>
        <v>prose</v>
      </c>
      <c r="O1319">
        <f>VLOOKUP(TRIM(SUBSTITUTE(E1319,CHAR(160),CHAR(32))),Metadata!B$1:K$2632,10,FALSE)</f>
        <v>186795</v>
      </c>
      <c r="P1319" s="4" t="s">
        <v>10369</v>
      </c>
      <c r="Q1319">
        <v>31</v>
      </c>
      <c r="R1319">
        <v>35</v>
      </c>
      <c r="S1319">
        <v>41</v>
      </c>
      <c r="T1319">
        <v>45</v>
      </c>
    </row>
    <row r="1320" spans="1:20" hidden="1" x14ac:dyDescent="0.25">
      <c r="A1320">
        <v>1324</v>
      </c>
      <c r="B1320" t="s">
        <v>4354</v>
      </c>
      <c r="C1320" t="s">
        <v>252</v>
      </c>
      <c r="D1320" t="s">
        <v>47</v>
      </c>
      <c r="E1320" t="s">
        <v>8338</v>
      </c>
      <c r="F1320" t="str">
        <f>VLOOKUP(TRIM(SUBSTITUTE(E1320,CHAR(160),CHAR(32))),Metadata!B$1:C$2632,2,FALSE)</f>
        <v>Mirabeau, Honoré-Gabriel de Riquetti, comte de, 1749-1791.</v>
      </c>
      <c r="G1320" t="str">
        <f>VLOOKUP(TRIM(SUBSTITUTE(E1320,CHAR(160),CHAR(32))),Metadata!B$1:D$2632,3,FALSE)</f>
        <v>Lettres originales de Mirabeau: écrites du donjon de Vicennes, pendant les années 1777, 78, 79 et 80: contenant tous les détails sur sa vie privée, ses malheurs, et ses amours avec Sophie Ruffei, marquise de Monnier.</v>
      </c>
      <c r="H1320">
        <f>VLOOKUP(TRIM(SUBSTITUTE(E1320,CHAR(160),CHAR(32))),Metadata!B$1:E$2632,4,FALSE)</f>
        <v>1780</v>
      </c>
      <c r="I1320" t="s">
        <v>448</v>
      </c>
      <c r="K1320" t="str">
        <f>VLOOKUP(TRIM(SUBSTITUTE(E1320,CHAR(160),CHAR(32))),Metadata!B$1:H$2632,7,FALSE)</f>
        <v>correspondance</v>
      </c>
      <c r="L1320" t="s">
        <v>4542</v>
      </c>
      <c r="N1320" t="str">
        <f>VLOOKUP(TRIM(SUBSTITUTE(E1320,CHAR(160),CHAR(32))),Metadata!B$1:J$2632,9,FALSE)</f>
        <v>prose</v>
      </c>
      <c r="O1320">
        <f>VLOOKUP(TRIM(SUBSTITUTE(E1320,CHAR(160),CHAR(32))),Metadata!B$1:K$2632,10,FALSE)</f>
        <v>301975</v>
      </c>
      <c r="P1320" s="4" t="s">
        <v>9184</v>
      </c>
      <c r="Q1320">
        <v>72</v>
      </c>
      <c r="R1320">
        <v>76</v>
      </c>
      <c r="S1320">
        <v>87</v>
      </c>
      <c r="T1320">
        <v>91</v>
      </c>
    </row>
    <row r="1321" spans="1:20" hidden="1" x14ac:dyDescent="0.25">
      <c r="A1321">
        <v>1325</v>
      </c>
      <c r="B1321" t="s">
        <v>4354</v>
      </c>
      <c r="C1321" t="s">
        <v>252</v>
      </c>
      <c r="D1321" t="s">
        <v>47</v>
      </c>
      <c r="E1321" t="s">
        <v>8316</v>
      </c>
      <c r="F1321" t="str">
        <f>VLOOKUP(TRIM(SUBSTITUTE(E1321,CHAR(160),CHAR(32))),Metadata!B$1:C$2632,2,FALSE)</f>
        <v>Marat, Jean Paul, 1743-1793.</v>
      </c>
      <c r="G1321" t="str">
        <f>VLOOKUP(TRIM(SUBSTITUTE(E1321,CHAR(160),CHAR(32))),Metadata!B$1:D$2632,3,FALSE)</f>
        <v>Les pamphlets--1792</v>
      </c>
      <c r="H1321">
        <f>VLOOKUP(TRIM(SUBSTITUTE(E1321,CHAR(160),CHAR(32))),Metadata!B$1:E$2632,4,FALSE)</f>
        <v>1792</v>
      </c>
      <c r="I1321" t="s">
        <v>448</v>
      </c>
      <c r="K1321" t="str">
        <f>VLOOKUP(TRIM(SUBSTITUTE(E1321,CHAR(160),CHAR(32))),Metadata!B$1:H$2632,7,FALSE)</f>
        <v>pamphlet</v>
      </c>
      <c r="L1321" t="s">
        <v>4534</v>
      </c>
      <c r="N1321" t="str">
        <f>VLOOKUP(TRIM(SUBSTITUTE(E1321,CHAR(160),CHAR(32))),Metadata!B$1:J$2632,9,FALSE)</f>
        <v>prose</v>
      </c>
      <c r="O1321">
        <f>VLOOKUP(TRIM(SUBSTITUTE(E1321,CHAR(160),CHAR(32))),Metadata!B$1:K$2632,10,FALSE)</f>
        <v>43011</v>
      </c>
      <c r="P1321" s="4" t="s">
        <v>10370</v>
      </c>
      <c r="Q1321">
        <v>115</v>
      </c>
      <c r="R1321">
        <v>117</v>
      </c>
      <c r="S1321">
        <v>123</v>
      </c>
      <c r="T1321">
        <v>127</v>
      </c>
    </row>
    <row r="1322" spans="1:20" hidden="1" x14ac:dyDescent="0.25">
      <c r="A1322">
        <v>1326</v>
      </c>
      <c r="B1322" t="s">
        <v>4354</v>
      </c>
      <c r="C1322" t="s">
        <v>252</v>
      </c>
      <c r="D1322" t="s">
        <v>47</v>
      </c>
      <c r="E1322" t="s">
        <v>8249</v>
      </c>
      <c r="F1322" t="str">
        <f>VLOOKUP(TRIM(SUBSTITUTE(E1322,CHAR(160),CHAR(32))),Metadata!B$1:C$2632,2,FALSE)</f>
        <v>Dubos, abbé (Jean-Baptiste), 1670-1742.</v>
      </c>
      <c r="G1322" t="str">
        <f>VLOOKUP(TRIM(SUBSTITUTE(E1322,CHAR(160),CHAR(32))),Metadata!B$1:D$2632,3,FALSE)</f>
        <v>Réflexions critiques sur la poésie et sur la peinture</v>
      </c>
      <c r="H1322">
        <f>VLOOKUP(TRIM(SUBSTITUTE(E1322,CHAR(160),CHAR(32))),Metadata!B$1:E$2632,4,FALSE)</f>
        <v>1733</v>
      </c>
      <c r="I1322" t="s">
        <v>448</v>
      </c>
      <c r="K1322" t="str">
        <f>VLOOKUP(TRIM(SUBSTITUTE(E1322,CHAR(160),CHAR(32))),Metadata!B$1:H$2632,7,FALSE)</f>
        <v>melanges litteraires</v>
      </c>
      <c r="L1322" t="s">
        <v>4389</v>
      </c>
      <c r="N1322" t="str">
        <f>VLOOKUP(TRIM(SUBSTITUTE(E1322,CHAR(160),CHAR(32))),Metadata!B$1:J$2632,9,FALSE)</f>
        <v>prose</v>
      </c>
      <c r="O1322">
        <f>VLOOKUP(TRIM(SUBSTITUTE(E1322,CHAR(160),CHAR(32))),Metadata!B$1:K$2632,10,FALSE)</f>
        <v>256009</v>
      </c>
      <c r="P1322" s="4" t="s">
        <v>10371</v>
      </c>
      <c r="Q1322">
        <v>153</v>
      </c>
      <c r="R1322">
        <v>161</v>
      </c>
      <c r="S1322">
        <v>167</v>
      </c>
      <c r="T1322">
        <v>171</v>
      </c>
    </row>
    <row r="1323" spans="1:20" hidden="1" x14ac:dyDescent="0.25">
      <c r="A1323">
        <v>1327</v>
      </c>
      <c r="B1323" t="s">
        <v>4354</v>
      </c>
      <c r="C1323" t="s">
        <v>252</v>
      </c>
      <c r="D1323" t="s">
        <v>47</v>
      </c>
      <c r="E1323" t="s">
        <v>8212</v>
      </c>
      <c r="F1323" t="str">
        <f>VLOOKUP(TRIM(SUBSTITUTE(E1323,CHAR(160),CHAR(32))),Metadata!B$1:C$2632,2,FALSE)</f>
        <v>Condillac, Etienne Bonnot de, 1714-1780.</v>
      </c>
      <c r="G1323" t="str">
        <f>VLOOKUP(TRIM(SUBSTITUTE(E1323,CHAR(160),CHAR(32))),Metadata!B$1:D$2632,3,FALSE)</f>
        <v>Le commerce et le gouvernement</v>
      </c>
      <c r="H1323">
        <f>VLOOKUP(TRIM(SUBSTITUTE(E1323,CHAR(160),CHAR(32))),Metadata!B$1:E$2632,4,FALSE)</f>
        <v>1776</v>
      </c>
      <c r="I1323" t="s">
        <v>448</v>
      </c>
      <c r="K1323" t="str">
        <f>VLOOKUP(TRIM(SUBSTITUTE(E1323,CHAR(160),CHAR(32))),Metadata!B$1:H$2632,7,FALSE)</f>
        <v>traite ou essai</v>
      </c>
      <c r="L1323" t="s">
        <v>4402</v>
      </c>
      <c r="N1323" t="str">
        <f>VLOOKUP(TRIM(SUBSTITUTE(E1323,CHAR(160),CHAR(32))),Metadata!B$1:J$2632,9,FALSE)</f>
        <v>prose</v>
      </c>
      <c r="O1323">
        <f>VLOOKUP(TRIM(SUBSTITUTE(E1323,CHAR(160),CHAR(32))),Metadata!B$1:K$2632,10,FALSE)</f>
        <v>89868</v>
      </c>
      <c r="P1323" s="4" t="s">
        <v>10372</v>
      </c>
      <c r="Q1323">
        <v>9</v>
      </c>
      <c r="R1323">
        <v>12</v>
      </c>
      <c r="S1323">
        <v>18</v>
      </c>
      <c r="T1323">
        <v>22</v>
      </c>
    </row>
    <row r="1324" spans="1:20" hidden="1" x14ac:dyDescent="0.25">
      <c r="A1324">
        <v>1328</v>
      </c>
      <c r="B1324" t="s">
        <v>4354</v>
      </c>
      <c r="C1324" t="s">
        <v>252</v>
      </c>
      <c r="D1324" t="s">
        <v>47</v>
      </c>
      <c r="E1324" t="s">
        <v>8201</v>
      </c>
      <c r="F1324" t="str">
        <f>VLOOKUP(TRIM(SUBSTITUTE(E1324,CHAR(160),CHAR(32))),Metadata!B$1:C$2632,2,FALSE)</f>
        <v>Chamfort, Sébastien-Roch-Nicolas, 1741-1794.</v>
      </c>
      <c r="G1324" t="str">
        <f>VLOOKUP(TRIM(SUBSTITUTE(E1324,CHAR(160),CHAR(32))),Metadata!B$1:D$2632,3,FALSE)</f>
        <v>Caractères et anecdotes</v>
      </c>
      <c r="H1324">
        <f>VLOOKUP(TRIM(SUBSTITUTE(E1324,CHAR(160),CHAR(32))),Metadata!B$1:E$2632,4,FALSE)</f>
        <v>1794</v>
      </c>
      <c r="I1324" t="s">
        <v>448</v>
      </c>
      <c r="K1324" t="str">
        <f>VLOOKUP(TRIM(SUBSTITUTE(E1324,CHAR(160),CHAR(32))),Metadata!B$1:H$2632,7,FALSE)</f>
        <v>melanges litteraires</v>
      </c>
      <c r="L1324" t="s">
        <v>4389</v>
      </c>
      <c r="N1324" t="str">
        <f>VLOOKUP(TRIM(SUBSTITUTE(E1324,CHAR(160),CHAR(32))),Metadata!B$1:J$2632,9,FALSE)</f>
        <v>prose</v>
      </c>
      <c r="O1324">
        <f>VLOOKUP(TRIM(SUBSTITUTE(E1324,CHAR(160),CHAR(32))),Metadata!B$1:K$2632,10,FALSE)</f>
        <v>39078</v>
      </c>
      <c r="P1324" s="4" t="s">
        <v>10373</v>
      </c>
      <c r="Q1324">
        <v>146</v>
      </c>
      <c r="R1324">
        <v>149</v>
      </c>
      <c r="S1324">
        <v>168</v>
      </c>
      <c r="T1324">
        <v>172</v>
      </c>
    </row>
    <row r="1325" spans="1:20" hidden="1" x14ac:dyDescent="0.25">
      <c r="A1325">
        <v>1329</v>
      </c>
      <c r="B1325" t="s">
        <v>4354</v>
      </c>
      <c r="C1325" t="s">
        <v>252</v>
      </c>
      <c r="D1325" t="s">
        <v>47</v>
      </c>
      <c r="E1325" t="s">
        <v>8298</v>
      </c>
      <c r="F1325" t="str">
        <f>VLOOKUP(TRIM(SUBSTITUTE(E1325,CHAR(160),CHAR(32))),Metadata!B$1:C$2632,2,FALSE)</f>
        <v>Le Sage, Alain René, 1668-1747.</v>
      </c>
      <c r="G1325" t="str">
        <f>VLOOKUP(TRIM(SUBSTITUTE(E1325,CHAR(160),CHAR(32))),Metadata!B$1:D$2632,3,FALSE)</f>
        <v>Histoire de Gil Blas de Santillane</v>
      </c>
      <c r="H1325">
        <f>VLOOKUP(TRIM(SUBSTITUTE(E1325,CHAR(160),CHAR(32))),Metadata!B$1:E$2632,4,FALSE)</f>
        <v>1737</v>
      </c>
      <c r="I1325" t="s">
        <v>448</v>
      </c>
      <c r="K1325" t="str">
        <f>VLOOKUP(TRIM(SUBSTITUTE(E1325,CHAR(160),CHAR(32))),Metadata!B$1:H$2632,7,FALSE)</f>
        <v>roman</v>
      </c>
      <c r="L1325" t="s">
        <v>4378</v>
      </c>
      <c r="N1325" t="str">
        <f>VLOOKUP(TRIM(SUBSTITUTE(E1325,CHAR(160),CHAR(32))),Metadata!B$1:J$2632,9,FALSE)</f>
        <v>prose</v>
      </c>
      <c r="O1325">
        <f>VLOOKUP(TRIM(SUBSTITUTE(E1325,CHAR(160),CHAR(32))),Metadata!B$1:K$2632,10,FALSE)</f>
        <v>223962</v>
      </c>
      <c r="P1325" s="8" t="s">
        <v>10374</v>
      </c>
      <c r="Q1325">
        <v>112</v>
      </c>
      <c r="R1325">
        <v>116</v>
      </c>
      <c r="S1325">
        <v>127</v>
      </c>
      <c r="T1325">
        <v>131</v>
      </c>
    </row>
    <row r="1326" spans="1:20" hidden="1" x14ac:dyDescent="0.25">
      <c r="A1326">
        <v>1330</v>
      </c>
      <c r="B1326" t="s">
        <v>4354</v>
      </c>
      <c r="C1326" t="s">
        <v>252</v>
      </c>
      <c r="D1326" t="s">
        <v>47</v>
      </c>
      <c r="E1326" t="s">
        <v>8169</v>
      </c>
      <c r="F1326" t="str">
        <f>VLOOKUP(TRIM(SUBSTITUTE(E1326,CHAR(160),CHAR(32))),Metadata!B$1:C$2632,2,FALSE)</f>
        <v>Alemán, Mateo, 1547-1614?</v>
      </c>
      <c r="G1326" t="str">
        <f>VLOOKUP(TRIM(SUBSTITUTE(E1326,CHAR(160),CHAR(32))),Metadata!B$1:D$2632,3,FALSE)</f>
        <v>Histoire de Guzman d'Alfarache</v>
      </c>
      <c r="H1326">
        <f>VLOOKUP(TRIM(SUBSTITUTE(E1326,CHAR(160),CHAR(32))),Metadata!B$1:E$2632,4,FALSE)</f>
        <v>1732</v>
      </c>
      <c r="I1326" t="s">
        <v>448</v>
      </c>
      <c r="K1326" t="str">
        <f>VLOOKUP(TRIM(SUBSTITUTE(E1326,CHAR(160),CHAR(32))),Metadata!B$1:H$2632,7,FALSE)</f>
        <v>roman</v>
      </c>
      <c r="L1326" t="s">
        <v>4378</v>
      </c>
      <c r="N1326" t="str">
        <f>VLOOKUP(TRIM(SUBSTITUTE(E1326,CHAR(160),CHAR(32))),Metadata!B$1:J$2632,9,FALSE)</f>
        <v>prose</v>
      </c>
      <c r="O1326">
        <f>VLOOKUP(TRIM(SUBSTITUTE(E1326,CHAR(160),CHAR(32))),Metadata!B$1:K$2632,10,FALSE)</f>
        <v>187186</v>
      </c>
      <c r="P1326" s="4" t="s">
        <v>12471</v>
      </c>
      <c r="Q1326">
        <v>123</v>
      </c>
      <c r="R1326">
        <v>127</v>
      </c>
      <c r="S1326">
        <v>133</v>
      </c>
      <c r="T1326">
        <v>137</v>
      </c>
    </row>
    <row r="1327" spans="1:20" hidden="1" x14ac:dyDescent="0.25">
      <c r="A1327">
        <v>1331</v>
      </c>
      <c r="B1327" t="s">
        <v>4354</v>
      </c>
      <c r="C1327" t="s">
        <v>252</v>
      </c>
      <c r="D1327" t="s">
        <v>47</v>
      </c>
      <c r="E1327" t="s">
        <v>8339</v>
      </c>
      <c r="F1327" t="str">
        <f>VLOOKUP(TRIM(SUBSTITUTE(E1327,CHAR(160),CHAR(32))),Metadata!B$1:C$2632,2,FALSE)</f>
        <v>Mirabeau, Victor de Riquetti, marquis de, 1715-1789.</v>
      </c>
      <c r="G1327" t="str">
        <f>VLOOKUP(TRIM(SUBSTITUTE(E1327,CHAR(160),CHAR(32))),Metadata!B$1:D$2632,3,FALSE)</f>
        <v>L'ami des hommes, ou, Traité de la population</v>
      </c>
      <c r="H1327">
        <f>VLOOKUP(TRIM(SUBSTITUTE(E1327,CHAR(160),CHAR(32))),Metadata!B$1:E$2632,4,FALSE)</f>
        <v>1755</v>
      </c>
      <c r="I1327" t="s">
        <v>448</v>
      </c>
      <c r="K1327" t="str">
        <f>VLOOKUP(TRIM(SUBSTITUTE(E1327,CHAR(160),CHAR(32))),Metadata!B$1:H$2632,7,FALSE)</f>
        <v>traite ou essai</v>
      </c>
      <c r="L1327" t="s">
        <v>4402</v>
      </c>
      <c r="N1327" t="str">
        <f>VLOOKUP(TRIM(SUBSTITUTE(E1327,CHAR(160),CHAR(32))),Metadata!B$1:J$2632,9,FALSE)</f>
        <v>prose</v>
      </c>
      <c r="O1327">
        <f>VLOOKUP(TRIM(SUBSTITUTE(E1327,CHAR(160),CHAR(32))),Metadata!B$1:K$2632,10,FALSE)</f>
        <v>239430</v>
      </c>
      <c r="P1327" s="4" t="s">
        <v>12472</v>
      </c>
      <c r="Q1327">
        <v>218</v>
      </c>
      <c r="R1327">
        <v>222</v>
      </c>
      <c r="S1327">
        <v>228</v>
      </c>
      <c r="T1327">
        <v>232</v>
      </c>
    </row>
    <row r="1328" spans="1:20" hidden="1" x14ac:dyDescent="0.25">
      <c r="A1328">
        <v>1332</v>
      </c>
      <c r="B1328" t="s">
        <v>4354</v>
      </c>
      <c r="C1328" t="s">
        <v>252</v>
      </c>
      <c r="D1328" t="s">
        <v>47</v>
      </c>
      <c r="E1328" t="s">
        <v>8390</v>
      </c>
      <c r="F1328" t="str">
        <f>VLOOKUP(TRIM(SUBSTITUTE(E1328,CHAR(160),CHAR(32))),Metadata!B$1:C$2632,2,FALSE)</f>
        <v>Saint-Pierre, Bernardin de, 1737-1814.</v>
      </c>
      <c r="G1328" t="str">
        <f>VLOOKUP(TRIM(SUBSTITUTE(E1328,CHAR(160),CHAR(32))),Metadata!B$1:D$2632,3,FALSE)</f>
        <v>Études de la nature, T. 2</v>
      </c>
      <c r="H1328">
        <f>VLOOKUP(TRIM(SUBSTITUTE(E1328,CHAR(160),CHAR(32))),Metadata!B$1:E$2632,4,FALSE)</f>
        <v>1784</v>
      </c>
      <c r="I1328" t="s">
        <v>448</v>
      </c>
      <c r="K1328" t="str">
        <f>VLOOKUP(TRIM(SUBSTITUTE(E1328,CHAR(160),CHAR(32))),Metadata!B$1:H$2632,7,FALSE)</f>
        <v>traite ou essai</v>
      </c>
      <c r="L1328" t="s">
        <v>4402</v>
      </c>
      <c r="N1328" t="str">
        <f>VLOOKUP(TRIM(SUBSTITUTE(E1328,CHAR(160),CHAR(32))),Metadata!B$1:J$2632,9,FALSE)</f>
        <v>prose</v>
      </c>
      <c r="O1328">
        <f>VLOOKUP(TRIM(SUBSTITUTE(E1328,CHAR(160),CHAR(32))),Metadata!B$1:K$2632,10,FALSE)</f>
        <v>112322</v>
      </c>
      <c r="P1328" s="4" t="s">
        <v>9185</v>
      </c>
      <c r="Q1328">
        <v>40</v>
      </c>
      <c r="R1328">
        <v>46</v>
      </c>
      <c r="S1328">
        <v>52</v>
      </c>
      <c r="T1328">
        <v>56</v>
      </c>
    </row>
    <row r="1329" spans="1:20" hidden="1" x14ac:dyDescent="0.25">
      <c r="A1329">
        <v>1333</v>
      </c>
      <c r="B1329" t="s">
        <v>4354</v>
      </c>
      <c r="C1329" t="s">
        <v>252</v>
      </c>
      <c r="D1329" t="s">
        <v>47</v>
      </c>
      <c r="E1329" t="s">
        <v>8263</v>
      </c>
      <c r="F1329" t="str">
        <f>VLOOKUP(TRIM(SUBSTITUTE(E1329,CHAR(160),CHAR(32))),Metadata!B$1:C$2632,2,FALSE)</f>
        <v>Florian, Jean-Pierre Claris de, 1755-1794.</v>
      </c>
      <c r="G1329" t="str">
        <f>VLOOKUP(TRIM(SUBSTITUTE(E1329,CHAR(160),CHAR(32))),Metadata!B$1:D$2632,3,FALSE)</f>
        <v>Estelle</v>
      </c>
      <c r="H1329">
        <f>VLOOKUP(TRIM(SUBSTITUTE(E1329,CHAR(160),CHAR(32))),Metadata!B$1:E$2632,4,FALSE)</f>
        <v>1788</v>
      </c>
      <c r="I1329" t="s">
        <v>448</v>
      </c>
      <c r="K1329" t="str">
        <f>VLOOKUP(TRIM(SUBSTITUTE(E1329,CHAR(160),CHAR(32))),Metadata!B$1:H$2632,7,FALSE)</f>
        <v>roman</v>
      </c>
      <c r="L1329" t="s">
        <v>4378</v>
      </c>
      <c r="N1329" t="str">
        <f>VLOOKUP(TRIM(SUBSTITUTE(E1329,CHAR(160),CHAR(32))),Metadata!B$1:J$2632,9,FALSE)</f>
        <v>prose</v>
      </c>
      <c r="O1329">
        <f>VLOOKUP(TRIM(SUBSTITUTE(E1329,CHAR(160),CHAR(32))),Metadata!B$1:K$2632,10,FALSE)</f>
        <v>37999</v>
      </c>
      <c r="P1329" s="4" t="s">
        <v>10375</v>
      </c>
      <c r="Q1329">
        <v>18</v>
      </c>
      <c r="R1329">
        <v>21</v>
      </c>
      <c r="S1329">
        <v>27</v>
      </c>
      <c r="T1329">
        <v>31</v>
      </c>
    </row>
    <row r="1330" spans="1:20" hidden="1" x14ac:dyDescent="0.25">
      <c r="A1330">
        <v>1334</v>
      </c>
      <c r="B1330" t="s">
        <v>4354</v>
      </c>
      <c r="C1330" t="s">
        <v>252</v>
      </c>
      <c r="D1330" t="s">
        <v>47</v>
      </c>
      <c r="E1330" t="s">
        <v>8341</v>
      </c>
      <c r="F1330" t="str">
        <f>VLOOKUP(TRIM(SUBSTITUTE(E1330,CHAR(160),CHAR(32))),Metadata!B$1:C$2632,2,FALSE)</f>
        <v>Montesquieu, Charles de Secondat, baron de, 1689-1755.</v>
      </c>
      <c r="G1330" t="str">
        <f>VLOOKUP(TRIM(SUBSTITUTE(E1330,CHAR(160),CHAR(32))),Metadata!B$1:D$2632,3,FALSE)</f>
        <v>Correspondance de Montesquieu</v>
      </c>
      <c r="H1330">
        <f>VLOOKUP(TRIM(SUBSTITUTE(E1330,CHAR(160),CHAR(32))),Metadata!B$1:E$2632,4,FALSE)</f>
        <v>1755</v>
      </c>
      <c r="I1330" t="s">
        <v>448</v>
      </c>
      <c r="K1330" t="str">
        <f>VLOOKUP(TRIM(SUBSTITUTE(E1330,CHAR(160),CHAR(32))),Metadata!B$1:H$2632,7,FALSE)</f>
        <v>correspondance</v>
      </c>
      <c r="L1330" t="s">
        <v>4542</v>
      </c>
      <c r="N1330" t="str">
        <f>VLOOKUP(TRIM(SUBSTITUTE(E1330,CHAR(160),CHAR(32))),Metadata!B$1:J$2632,9,FALSE)</f>
        <v>prose</v>
      </c>
      <c r="O1330">
        <f>VLOOKUP(TRIM(SUBSTITUTE(E1330,CHAR(160),CHAR(32))),Metadata!B$1:K$2632,10,FALSE)</f>
        <v>111275</v>
      </c>
      <c r="P1330" s="4" t="s">
        <v>12473</v>
      </c>
      <c r="Q1330">
        <v>25</v>
      </c>
      <c r="R1330">
        <v>29</v>
      </c>
      <c r="S1330">
        <v>46</v>
      </c>
      <c r="T1330">
        <v>50</v>
      </c>
    </row>
    <row r="1331" spans="1:20" hidden="1" x14ac:dyDescent="0.25">
      <c r="A1331">
        <v>1335</v>
      </c>
      <c r="B1331" t="s">
        <v>4354</v>
      </c>
      <c r="C1331" t="s">
        <v>252</v>
      </c>
      <c r="D1331" t="s">
        <v>47</v>
      </c>
      <c r="E1331" t="s">
        <v>8565</v>
      </c>
      <c r="F1331" t="str">
        <f>VLOOKUP(TRIM(SUBSTITUTE(E1331,CHAR(160),CHAR(32))),Metadata!B$1:C$2632,2,FALSE)</f>
        <v>Halévy, Ludovic, 1834-1908: Meilhac, Henri, 1831-1897.</v>
      </c>
      <c r="G1331" t="str">
        <f>VLOOKUP(TRIM(SUBSTITUTE(E1331,CHAR(160),CHAR(32))),Metadata!B$1:D$2632,3,FALSE)</f>
        <v>La vie parisienne: pièce en cinq actes</v>
      </c>
      <c r="H1331">
        <f>VLOOKUP(TRIM(SUBSTITUTE(E1331,CHAR(160),CHAR(32))),Metadata!B$1:E$2632,4,FALSE)</f>
        <v>1867</v>
      </c>
      <c r="I1331" t="s">
        <v>450</v>
      </c>
      <c r="K1331" t="str">
        <f>VLOOKUP(TRIM(SUBSTITUTE(E1331,CHAR(160),CHAR(32))),Metadata!B$1:H$2632,7,FALSE)</f>
        <v>theatre</v>
      </c>
      <c r="L1331" t="s">
        <v>4472</v>
      </c>
      <c r="N1331" t="str">
        <f>VLOOKUP(TRIM(SUBSTITUTE(E1331,CHAR(160),CHAR(32))),Metadata!B$1:J$2632,9,FALSE)</f>
        <v>prose</v>
      </c>
      <c r="O1331">
        <f>VLOOKUP(TRIM(SUBSTITUTE(E1331,CHAR(160),CHAR(32))),Metadata!B$1:K$2632,10,FALSE)</f>
        <v>21062</v>
      </c>
      <c r="P1331" s="4" t="s">
        <v>10376</v>
      </c>
      <c r="Q1331">
        <v>114</v>
      </c>
      <c r="R1331">
        <v>117</v>
      </c>
      <c r="S1331">
        <v>123</v>
      </c>
      <c r="T1331">
        <v>127</v>
      </c>
    </row>
    <row r="1332" spans="1:20" hidden="1" x14ac:dyDescent="0.25">
      <c r="A1332">
        <v>1336</v>
      </c>
      <c r="B1332" t="s">
        <v>4354</v>
      </c>
      <c r="C1332" t="s">
        <v>252</v>
      </c>
      <c r="D1332" t="s">
        <v>47</v>
      </c>
      <c r="E1332" t="s">
        <v>8109</v>
      </c>
      <c r="F1332" t="str">
        <f>VLOOKUP(TRIM(SUBSTITUTE(E1332,CHAR(160),CHAR(32))),Metadata!B$1:C$2632,2,FALSE)</f>
        <v>Montchrestien, Antoine de, ca. 1575-1621.</v>
      </c>
      <c r="G1332" t="str">
        <f>VLOOKUP(TRIM(SUBSTITUTE(E1332,CHAR(160),CHAR(32))),Metadata!B$1:D$2632,3,FALSE)</f>
        <v>Traicté de l'Oeconomie politique: dedié en 1615 au roy et à la reyne mere du roy</v>
      </c>
      <c r="H1332">
        <f>VLOOKUP(TRIM(SUBSTITUTE(E1332,CHAR(160),CHAR(32))),Metadata!B$1:E$2632,4,FALSE)</f>
        <v>1615</v>
      </c>
      <c r="I1332" t="s">
        <v>450</v>
      </c>
      <c r="K1332" t="str">
        <f>VLOOKUP(TRIM(SUBSTITUTE(E1332,CHAR(160),CHAR(32))),Metadata!B$1:H$2632,7,FALSE)</f>
        <v>traite ou essai</v>
      </c>
      <c r="L1332" t="s">
        <v>4402</v>
      </c>
      <c r="N1332" t="str">
        <f>VLOOKUP(TRIM(SUBSTITUTE(E1332,CHAR(160),CHAR(32))),Metadata!B$1:J$2632,9,FALSE)</f>
        <v>prose</v>
      </c>
      <c r="O1332">
        <f>VLOOKUP(TRIM(SUBSTITUTE(E1332,CHAR(160),CHAR(32))),Metadata!B$1:K$2632,10,FALSE)</f>
        <v>92941</v>
      </c>
      <c r="P1332" s="4" t="s">
        <v>9186</v>
      </c>
      <c r="Q1332">
        <v>101</v>
      </c>
      <c r="R1332">
        <v>104</v>
      </c>
      <c r="S1332">
        <v>139</v>
      </c>
      <c r="T1332">
        <v>143</v>
      </c>
    </row>
    <row r="1333" spans="1:20" hidden="1" x14ac:dyDescent="0.25">
      <c r="A1333">
        <v>1337</v>
      </c>
      <c r="B1333" t="s">
        <v>4354</v>
      </c>
      <c r="C1333" t="s">
        <v>252</v>
      </c>
      <c r="D1333" t="s">
        <v>47</v>
      </c>
      <c r="E1333" t="s">
        <v>8542</v>
      </c>
      <c r="F1333" t="str">
        <f>VLOOKUP(TRIM(SUBSTITUTE(E1333,CHAR(160),CHAR(32))),Metadata!B$1:C$2632,2,FALSE)</f>
        <v>Fustel de Coulanges, Numa Denis, 1830-1889.</v>
      </c>
      <c r="G1333" t="str">
        <f>VLOOKUP(TRIM(SUBSTITUTE(E1333,CHAR(160),CHAR(32))),Metadata!B$1:D$2632,3,FALSE)</f>
        <v>La cité antique: étude sur le culte, le droit, les institutions de la Grèce et de Rome</v>
      </c>
      <c r="H1333">
        <f>VLOOKUP(TRIM(SUBSTITUTE(E1333,CHAR(160),CHAR(32))),Metadata!B$1:E$2632,4,FALSE)</f>
        <v>1864</v>
      </c>
      <c r="I1333" t="s">
        <v>450</v>
      </c>
      <c r="K1333" t="str">
        <f>VLOOKUP(TRIM(SUBSTITUTE(E1333,CHAR(160),CHAR(32))),Metadata!B$1:H$2632,7,FALSE)</f>
        <v>traite ou essai</v>
      </c>
      <c r="L1333" t="s">
        <v>4402</v>
      </c>
      <c r="N1333" t="str">
        <f>VLOOKUP(TRIM(SUBSTITUTE(E1333,CHAR(160),CHAR(32))),Metadata!B$1:J$2632,9,FALSE)</f>
        <v>prose</v>
      </c>
      <c r="O1333">
        <f>VLOOKUP(TRIM(SUBSTITUTE(E1333,CHAR(160),CHAR(32))),Metadata!B$1:K$2632,10,FALSE)</f>
        <v>147513</v>
      </c>
      <c r="P1333" s="4" t="s">
        <v>10377</v>
      </c>
      <c r="Q1333">
        <v>33</v>
      </c>
      <c r="R1333">
        <v>36</v>
      </c>
      <c r="S1333">
        <v>42</v>
      </c>
      <c r="T1333">
        <v>46</v>
      </c>
    </row>
    <row r="1334" spans="1:20" hidden="1" x14ac:dyDescent="0.25">
      <c r="A1334">
        <v>1338</v>
      </c>
      <c r="B1334" t="s">
        <v>4354</v>
      </c>
      <c r="C1334" t="s">
        <v>252</v>
      </c>
      <c r="D1334" t="s">
        <v>47</v>
      </c>
      <c r="E1334" t="s">
        <v>8609</v>
      </c>
      <c r="F1334" t="str">
        <f>VLOOKUP(TRIM(SUBSTITUTE(E1334,CHAR(160),CHAR(32))),Metadata!B$1:C$2632,2,FALSE)</f>
        <v>Maupassant, Guy de, 1850-1893.</v>
      </c>
      <c r="G1334" t="str">
        <f>VLOOKUP(TRIM(SUBSTITUTE(E1334,CHAR(160),CHAR(32))),Metadata!B$1:D$2632,3,FALSE)</f>
        <v>Notre Coeur</v>
      </c>
      <c r="H1334">
        <f>VLOOKUP(TRIM(SUBSTITUTE(E1334,CHAR(160),CHAR(32))),Metadata!B$1:E$2632,4,FALSE)</f>
        <v>1890</v>
      </c>
      <c r="I1334" t="s">
        <v>450</v>
      </c>
      <c r="K1334" t="str">
        <f>VLOOKUP(TRIM(SUBSTITUTE(E1334,CHAR(160),CHAR(32))),Metadata!B$1:H$2632,7,FALSE)</f>
        <v>roman</v>
      </c>
      <c r="L1334" t="s">
        <v>4378</v>
      </c>
      <c r="N1334" t="str">
        <f>VLOOKUP(TRIM(SUBSTITUTE(E1334,CHAR(160),CHAR(32))),Metadata!B$1:J$2632,9,FALSE)</f>
        <v/>
      </c>
      <c r="O1334">
        <f>VLOOKUP(TRIM(SUBSTITUTE(E1334,CHAR(160),CHAR(32))),Metadata!B$1:K$2632,10,FALSE)</f>
        <v>59896</v>
      </c>
      <c r="P1334" s="4" t="s">
        <v>12474</v>
      </c>
      <c r="Q1334">
        <v>5</v>
      </c>
      <c r="R1334">
        <v>7</v>
      </c>
      <c r="S1334">
        <v>13</v>
      </c>
      <c r="T1334">
        <v>17</v>
      </c>
    </row>
    <row r="1335" spans="1:20" hidden="1" x14ac:dyDescent="0.25">
      <c r="A1335">
        <v>1339</v>
      </c>
      <c r="B1335" t="s">
        <v>4354</v>
      </c>
      <c r="C1335" t="s">
        <v>252</v>
      </c>
      <c r="D1335" t="s">
        <v>47</v>
      </c>
      <c r="E1335" t="s">
        <v>8475</v>
      </c>
      <c r="F1335" t="str">
        <f>VLOOKUP(TRIM(SUBSTITUTE(E1335,CHAR(160),CHAR(32))),Metadata!B$1:C$2632,2,FALSE)</f>
        <v>Daudet, Alphonse, 1840-1897.</v>
      </c>
      <c r="G1335" t="str">
        <f>VLOOKUP(TRIM(SUBSTITUTE(E1335,CHAR(160),CHAR(32))),Metadata!B$1:D$2632,3,FALSE)</f>
        <v>Nabab (Le)</v>
      </c>
      <c r="H1335">
        <f>VLOOKUP(TRIM(SUBSTITUTE(E1335,CHAR(160),CHAR(32))),Metadata!B$1:E$2632,4,FALSE)</f>
        <v>1878</v>
      </c>
      <c r="I1335" t="s">
        <v>450</v>
      </c>
      <c r="K1335" t="str">
        <f>VLOOKUP(TRIM(SUBSTITUTE(E1335,CHAR(160),CHAR(32))),Metadata!B$1:H$2632,7,FALSE)</f>
        <v>Narratif, Roman</v>
      </c>
      <c r="L1335" t="s">
        <v>4786</v>
      </c>
      <c r="N1335" t="str">
        <f>VLOOKUP(TRIM(SUBSTITUTE(E1335,CHAR(160),CHAR(32))),Metadata!B$1:J$2632,9,FALSE)</f>
        <v/>
      </c>
      <c r="O1335">
        <f>VLOOKUP(TRIM(SUBSTITUTE(E1335,CHAR(160),CHAR(32))),Metadata!B$1:K$2632,10,FALSE)</f>
        <v>146209</v>
      </c>
      <c r="P1335" s="4" t="s">
        <v>10378</v>
      </c>
      <c r="Q1335">
        <v>76</v>
      </c>
      <c r="R1335">
        <v>79</v>
      </c>
      <c r="S1335">
        <v>85</v>
      </c>
      <c r="T1335">
        <v>89</v>
      </c>
    </row>
    <row r="1336" spans="1:20" hidden="1" x14ac:dyDescent="0.25">
      <c r="A1336">
        <v>1340</v>
      </c>
      <c r="B1336" t="s">
        <v>4354</v>
      </c>
      <c r="C1336" t="s">
        <v>252</v>
      </c>
      <c r="D1336" t="s">
        <v>47</v>
      </c>
      <c r="E1336" t="s">
        <v>5824</v>
      </c>
      <c r="F1336" t="str">
        <f>VLOOKUP(TRIM(SUBSTITUTE(E1336,CHAR(160),CHAR(32))),Metadata!B$1:C$2632,2,FALSE)</f>
        <v>Say, Jean Baptiste, 1767-1832.</v>
      </c>
      <c r="G1336" t="str">
        <f>VLOOKUP(TRIM(SUBSTITUTE(E1336,CHAR(160),CHAR(32))),Metadata!B$1:D$2632,3,FALSE)</f>
        <v>Catéchisme d'économie politique</v>
      </c>
      <c r="H1336">
        <f>VLOOKUP(TRIM(SUBSTITUTE(E1336,CHAR(160),CHAR(32))),Metadata!B$1:E$2632,4,FALSE)</f>
        <v>1815</v>
      </c>
      <c r="I1336" t="s">
        <v>450</v>
      </c>
      <c r="K1336" t="str">
        <f>VLOOKUP(TRIM(SUBSTITUTE(E1336,CHAR(160),CHAR(32))),Metadata!B$1:H$2632,7,FALSE)</f>
        <v>traite</v>
      </c>
      <c r="L1336" t="s">
        <v>4417</v>
      </c>
      <c r="N1336" t="str">
        <f>VLOOKUP(TRIM(SUBSTITUTE(E1336,CHAR(160),CHAR(32))),Metadata!B$1:J$2632,9,FALSE)</f>
        <v/>
      </c>
      <c r="O1336">
        <f>VLOOKUP(TRIM(SUBSTITUTE(E1336,CHAR(160),CHAR(32))),Metadata!B$1:K$2632,10,FALSE)</f>
        <v>49966</v>
      </c>
      <c r="P1336" s="4" t="s">
        <v>10379</v>
      </c>
      <c r="Q1336">
        <v>39</v>
      </c>
      <c r="R1336">
        <v>42</v>
      </c>
      <c r="S1336">
        <v>48</v>
      </c>
      <c r="T1336">
        <v>52</v>
      </c>
    </row>
    <row r="1337" spans="1:20" hidden="1" x14ac:dyDescent="0.25">
      <c r="A1337">
        <v>1341</v>
      </c>
      <c r="B1337" t="s">
        <v>4354</v>
      </c>
      <c r="C1337" t="s">
        <v>252</v>
      </c>
      <c r="D1337" t="s">
        <v>47</v>
      </c>
      <c r="E1337" t="s">
        <v>5828</v>
      </c>
      <c r="F1337" t="str">
        <f>VLOOKUP(TRIM(SUBSTITUTE(E1337,CHAR(160),CHAR(32))),Metadata!B$1:C$2632,2,FALSE)</f>
        <v>Fourier, Charles, 1772-1837.</v>
      </c>
      <c r="G1337" t="str">
        <f>VLOOKUP(TRIM(SUBSTITUTE(E1337,CHAR(160),CHAR(32))),Metadata!B$1:D$2632,3,FALSE)</f>
        <v>Le nouveau monde amoureux</v>
      </c>
      <c r="H1337">
        <f>VLOOKUP(TRIM(SUBSTITUTE(E1337,CHAR(160),CHAR(32))),Metadata!B$1:E$2632,4,FALSE)</f>
        <v>1816</v>
      </c>
      <c r="I1337" t="s">
        <v>450</v>
      </c>
      <c r="K1337" t="str">
        <f>VLOOKUP(TRIM(SUBSTITUTE(E1337,CHAR(160),CHAR(32))),Metadata!B$1:H$2632,7,FALSE)</f>
        <v>traite</v>
      </c>
      <c r="L1337" t="s">
        <v>4417</v>
      </c>
      <c r="N1337" t="str">
        <f>VLOOKUP(TRIM(SUBSTITUTE(E1337,CHAR(160),CHAR(32))),Metadata!B$1:J$2632,9,FALSE)</f>
        <v/>
      </c>
      <c r="O1337">
        <f>VLOOKUP(TRIM(SUBSTITUTE(E1337,CHAR(160),CHAR(32))),Metadata!B$1:K$2632,10,FALSE)</f>
        <v>107113</v>
      </c>
      <c r="P1337" s="4" t="s">
        <v>9187</v>
      </c>
      <c r="Q1337">
        <v>186</v>
      </c>
      <c r="R1337">
        <v>189</v>
      </c>
      <c r="S1337">
        <v>205</v>
      </c>
      <c r="T1337">
        <v>209</v>
      </c>
    </row>
    <row r="1338" spans="1:20" hidden="1" x14ac:dyDescent="0.25">
      <c r="A1338">
        <v>1342</v>
      </c>
      <c r="B1338" t="s">
        <v>4354</v>
      </c>
      <c r="C1338" t="s">
        <v>252</v>
      </c>
      <c r="D1338" t="s">
        <v>47</v>
      </c>
      <c r="E1338" t="s">
        <v>8716</v>
      </c>
      <c r="F1338" t="str">
        <f>VLOOKUP(TRIM(SUBSTITUTE(E1338,CHAR(160),CHAR(32))),Metadata!B$1:C$2632,2,FALSE)</f>
        <v>Zola, Emile, 1840-1902.</v>
      </c>
      <c r="G1338" t="str">
        <f>VLOOKUP(TRIM(SUBSTITUTE(E1338,CHAR(160),CHAR(32))),Metadata!B$1:D$2632,3,FALSE)</f>
        <v>La terre</v>
      </c>
      <c r="H1338">
        <f>VLOOKUP(TRIM(SUBSTITUTE(E1338,CHAR(160),CHAR(32))),Metadata!B$1:E$2632,4,FALSE)</f>
        <v>1887</v>
      </c>
      <c r="I1338" t="s">
        <v>450</v>
      </c>
      <c r="K1338" t="str">
        <f>VLOOKUP(TRIM(SUBSTITUTE(E1338,CHAR(160),CHAR(32))),Metadata!B$1:H$2632,7,FALSE)</f>
        <v>roman</v>
      </c>
      <c r="L1338" t="s">
        <v>4378</v>
      </c>
      <c r="N1338" t="str">
        <f>VLOOKUP(TRIM(SUBSTITUTE(E1338,CHAR(160),CHAR(32))),Metadata!B$1:J$2632,9,FALSE)</f>
        <v>prose</v>
      </c>
      <c r="O1338">
        <f>VLOOKUP(TRIM(SUBSTITUTE(E1338,CHAR(160),CHAR(32))),Metadata!B$1:K$2632,10,FALSE)</f>
        <v>177166</v>
      </c>
      <c r="P1338" s="4" t="s">
        <v>10380</v>
      </c>
      <c r="Q1338">
        <v>43</v>
      </c>
      <c r="R1338">
        <v>47</v>
      </c>
      <c r="S1338">
        <v>53</v>
      </c>
      <c r="T1338">
        <v>57</v>
      </c>
    </row>
    <row r="1339" spans="1:20" hidden="1" x14ac:dyDescent="0.25">
      <c r="A1339">
        <v>1343</v>
      </c>
      <c r="B1339" t="s">
        <v>4354</v>
      </c>
      <c r="C1339" t="s">
        <v>252</v>
      </c>
      <c r="D1339" t="s">
        <v>47</v>
      </c>
      <c r="E1339" t="s">
        <v>8109</v>
      </c>
      <c r="F1339" t="str">
        <f>VLOOKUP(TRIM(SUBSTITUTE(E1339,CHAR(160),CHAR(32))),Metadata!B$1:C$2632,2,FALSE)</f>
        <v>Montchrestien, Antoine de, ca. 1575-1621.</v>
      </c>
      <c r="G1339" t="str">
        <f>VLOOKUP(TRIM(SUBSTITUTE(E1339,CHAR(160),CHAR(32))),Metadata!B$1:D$2632,3,FALSE)</f>
        <v>Traicté de l'Oeconomie politique: dedié en 1615 au roy et à la reyne mere du roy</v>
      </c>
      <c r="H1339">
        <f>VLOOKUP(TRIM(SUBSTITUTE(E1339,CHAR(160),CHAR(32))),Metadata!B$1:E$2632,4,FALSE)</f>
        <v>1615</v>
      </c>
      <c r="I1339" t="s">
        <v>450</v>
      </c>
      <c r="K1339" t="str">
        <f>VLOOKUP(TRIM(SUBSTITUTE(E1339,CHAR(160),CHAR(32))),Metadata!B$1:H$2632,7,FALSE)</f>
        <v>traite ou essai</v>
      </c>
      <c r="L1339" t="s">
        <v>4402</v>
      </c>
      <c r="N1339" t="str">
        <f>VLOOKUP(TRIM(SUBSTITUTE(E1339,CHAR(160),CHAR(32))),Metadata!B$1:J$2632,9,FALSE)</f>
        <v>prose</v>
      </c>
      <c r="O1339">
        <f>VLOOKUP(TRIM(SUBSTITUTE(E1339,CHAR(160),CHAR(32))),Metadata!B$1:K$2632,10,FALSE)</f>
        <v>92941</v>
      </c>
      <c r="P1339" s="4" t="s">
        <v>10381</v>
      </c>
      <c r="Q1339">
        <v>326</v>
      </c>
      <c r="R1339">
        <v>330</v>
      </c>
      <c r="S1339">
        <v>340</v>
      </c>
      <c r="T1339">
        <v>344</v>
      </c>
    </row>
    <row r="1340" spans="1:20" hidden="1" x14ac:dyDescent="0.25">
      <c r="A1340">
        <v>1344</v>
      </c>
      <c r="B1340" t="s">
        <v>4354</v>
      </c>
      <c r="C1340" t="s">
        <v>252</v>
      </c>
      <c r="D1340" t="s">
        <v>47</v>
      </c>
      <c r="E1340" t="s">
        <v>6782</v>
      </c>
      <c r="F1340" t="str">
        <f>VLOOKUP(TRIM(SUBSTITUTE(E1340,CHAR(160),CHAR(32))),Metadata!B$1:C$2632,2,FALSE)</f>
        <v>Tarde, Gabriel, 1843-1904.</v>
      </c>
      <c r="G1340" t="str">
        <f>VLOOKUP(TRIM(SUBSTITUTE(E1340,CHAR(160),CHAR(32))),Metadata!B$1:D$2632,3,FALSE)</f>
        <v>La logique sociale [1]</v>
      </c>
      <c r="H1340">
        <f>VLOOKUP(TRIM(SUBSTITUTE(E1340,CHAR(160),CHAR(32))),Metadata!B$1:E$2632,4,FALSE)</f>
        <v>1895</v>
      </c>
      <c r="I1340" t="s">
        <v>450</v>
      </c>
      <c r="K1340" t="str">
        <f>VLOOKUP(TRIM(SUBSTITUTE(E1340,CHAR(160),CHAR(32))),Metadata!B$1:H$2632,7,FALSE)</f>
        <v>traite</v>
      </c>
      <c r="L1340" t="s">
        <v>4417</v>
      </c>
      <c r="N1340" t="str">
        <f>VLOOKUP(TRIM(SUBSTITUTE(E1340,CHAR(160),CHAR(32))),Metadata!B$1:J$2632,9,FALSE)</f>
        <v/>
      </c>
      <c r="O1340">
        <f>VLOOKUP(TRIM(SUBSTITUTE(E1340,CHAR(160),CHAR(32))),Metadata!B$1:K$2632,10,FALSE)</f>
        <v>99497</v>
      </c>
      <c r="P1340" s="4" t="s">
        <v>10382</v>
      </c>
      <c r="Q1340">
        <v>180</v>
      </c>
      <c r="R1340">
        <v>183</v>
      </c>
      <c r="S1340">
        <v>189</v>
      </c>
      <c r="T1340">
        <v>193</v>
      </c>
    </row>
    <row r="1341" spans="1:20" hidden="1" x14ac:dyDescent="0.25">
      <c r="A1341">
        <v>1345</v>
      </c>
      <c r="B1341" t="s">
        <v>4354</v>
      </c>
      <c r="C1341" t="s">
        <v>252</v>
      </c>
      <c r="D1341" t="s">
        <v>47</v>
      </c>
      <c r="E1341" t="s">
        <v>6651</v>
      </c>
      <c r="F1341" t="str">
        <f>VLOOKUP(TRIM(SUBSTITUTE(E1341,CHAR(160),CHAR(32))),Metadata!B$1:C$2632,2,FALSE)</f>
        <v>Bloy, Léon, 1846-1917.</v>
      </c>
      <c r="G1341" t="str">
        <f>VLOOKUP(TRIM(SUBSTITUTE(E1341,CHAR(160),CHAR(32))),Metadata!B$1:D$2632,3,FALSE)</f>
        <v>Le Désespéré</v>
      </c>
      <c r="H1341">
        <f>VLOOKUP(TRIM(SUBSTITUTE(E1341,CHAR(160),CHAR(32))),Metadata!B$1:E$2632,4,FALSE)</f>
        <v>1886</v>
      </c>
      <c r="I1341" t="s">
        <v>450</v>
      </c>
      <c r="K1341" t="str">
        <f>VLOOKUP(TRIM(SUBSTITUTE(E1341,CHAR(160),CHAR(32))),Metadata!B$1:H$2632,7,FALSE)</f>
        <v>roman</v>
      </c>
      <c r="L1341" t="s">
        <v>4378</v>
      </c>
      <c r="N1341" t="str">
        <f>VLOOKUP(TRIM(SUBSTITUTE(E1341,CHAR(160),CHAR(32))),Metadata!B$1:J$2632,9,FALSE)</f>
        <v/>
      </c>
      <c r="O1341">
        <f>VLOOKUP(TRIM(SUBSTITUTE(E1341,CHAR(160),CHAR(32))),Metadata!B$1:K$2632,10,FALSE)</f>
        <v>112763</v>
      </c>
      <c r="P1341" s="4" t="s">
        <v>10383</v>
      </c>
      <c r="Q1341">
        <v>136</v>
      </c>
      <c r="R1341">
        <v>140</v>
      </c>
      <c r="S1341">
        <v>146</v>
      </c>
      <c r="T1341">
        <v>150</v>
      </c>
    </row>
    <row r="1342" spans="1:20" hidden="1" x14ac:dyDescent="0.25">
      <c r="A1342">
        <v>1346</v>
      </c>
      <c r="B1342" t="s">
        <v>4354</v>
      </c>
      <c r="C1342" t="s">
        <v>252</v>
      </c>
      <c r="D1342" t="s">
        <v>47</v>
      </c>
      <c r="E1342" t="s">
        <v>8541</v>
      </c>
      <c r="F1342" t="str">
        <f>VLOOKUP(TRIM(SUBSTITUTE(E1342,CHAR(160),CHAR(32))),Metadata!B$1:C$2632,2,FALSE)</f>
        <v>Fromentin, Eugène, 1820-1876.</v>
      </c>
      <c r="G1342" t="str">
        <f>VLOOKUP(TRIM(SUBSTITUTE(E1342,CHAR(160),CHAR(32))),Metadata!B$1:D$2632,3,FALSE)</f>
        <v>Un été dans le Sahara</v>
      </c>
      <c r="H1342">
        <f>VLOOKUP(TRIM(SUBSTITUTE(E1342,CHAR(160),CHAR(32))),Metadata!B$1:E$2632,4,FALSE)</f>
        <v>1857</v>
      </c>
      <c r="I1342" t="s">
        <v>450</v>
      </c>
      <c r="K1342" t="str">
        <f>VLOOKUP(TRIM(SUBSTITUTE(E1342,CHAR(160),CHAR(32))),Metadata!B$1:H$2632,7,FALSE)</f>
        <v>recit de voyage</v>
      </c>
      <c r="L1342" t="s">
        <v>4870</v>
      </c>
      <c r="N1342" t="str">
        <f>VLOOKUP(TRIM(SUBSTITUTE(E1342,CHAR(160),CHAR(32))),Metadata!B$1:J$2632,9,FALSE)</f>
        <v>prose</v>
      </c>
      <c r="O1342">
        <f>VLOOKUP(TRIM(SUBSTITUTE(E1342,CHAR(160),CHAR(32))),Metadata!B$1:K$2632,10,FALSE)</f>
        <v>69822</v>
      </c>
      <c r="P1342" s="4" t="s">
        <v>12475</v>
      </c>
      <c r="Q1342">
        <v>60</v>
      </c>
      <c r="R1342">
        <v>63</v>
      </c>
      <c r="S1342">
        <v>71</v>
      </c>
      <c r="T1342">
        <v>75</v>
      </c>
    </row>
    <row r="1343" spans="1:20" hidden="1" x14ac:dyDescent="0.25">
      <c r="A1343">
        <v>1347</v>
      </c>
      <c r="B1343" t="s">
        <v>4354</v>
      </c>
      <c r="C1343" t="s">
        <v>252</v>
      </c>
      <c r="D1343" t="s">
        <v>47</v>
      </c>
      <c r="E1343" t="s">
        <v>8657</v>
      </c>
      <c r="F1343" t="str">
        <f>VLOOKUP(TRIM(SUBSTITUTE(E1343,CHAR(160),CHAR(32))),Metadata!B$1:C$2632,2,FALSE)</f>
        <v>Sand, George, 1804-1876.</v>
      </c>
      <c r="G1343" t="str">
        <f>VLOOKUP(TRIM(SUBSTITUTE(E1343,CHAR(160),CHAR(32))),Metadata!B$1:D$2632,3,FALSE)</f>
        <v>Consuelo (tome 2)</v>
      </c>
      <c r="H1343">
        <f>VLOOKUP(TRIM(SUBSTITUTE(E1343,CHAR(160),CHAR(32))),Metadata!B$1:E$2632,4,FALSE)</f>
        <v>1843</v>
      </c>
      <c r="I1343" t="s">
        <v>450</v>
      </c>
      <c r="K1343" t="str">
        <f>VLOOKUP(TRIM(SUBSTITUTE(E1343,CHAR(160),CHAR(32))),Metadata!B$1:H$2632,7,FALSE)</f>
        <v>roman</v>
      </c>
      <c r="L1343" t="s">
        <v>4378</v>
      </c>
      <c r="N1343" t="str">
        <f>VLOOKUP(TRIM(SUBSTITUTE(E1343,CHAR(160),CHAR(32))),Metadata!B$1:J$2632,9,FALSE)</f>
        <v/>
      </c>
      <c r="O1343">
        <f>VLOOKUP(TRIM(SUBSTITUTE(E1343,CHAR(160),CHAR(32))),Metadata!B$1:K$2632,10,FALSE)</f>
        <v>169677</v>
      </c>
      <c r="P1343" s="4" t="s">
        <v>10384</v>
      </c>
      <c r="Q1343">
        <v>91</v>
      </c>
      <c r="R1343">
        <v>96</v>
      </c>
      <c r="S1343">
        <v>132</v>
      </c>
      <c r="T1343">
        <v>136</v>
      </c>
    </row>
    <row r="1344" spans="1:20" hidden="1" x14ac:dyDescent="0.25">
      <c r="A1344">
        <v>1348</v>
      </c>
      <c r="B1344" t="s">
        <v>4354</v>
      </c>
      <c r="C1344" t="s">
        <v>252</v>
      </c>
      <c r="D1344" t="s">
        <v>47</v>
      </c>
      <c r="E1344" t="s">
        <v>8539</v>
      </c>
      <c r="F1344" t="str">
        <f>VLOOKUP(TRIM(SUBSTITUTE(E1344,CHAR(160),CHAR(32))),Metadata!B$1:C$2632,2,FALSE)</f>
        <v>France, Anatole, 1844-1924.</v>
      </c>
      <c r="G1344" t="str">
        <f>VLOOKUP(TRIM(SUBSTITUTE(E1344,CHAR(160),CHAR(32))),Metadata!B$1:D$2632,3,FALSE)</f>
        <v>Opinions de M. Jérôme Coignard (Les)</v>
      </c>
      <c r="H1344">
        <f>VLOOKUP(TRIM(SUBSTITUTE(E1344,CHAR(160),CHAR(32))),Metadata!B$1:E$2632,4,FALSE)</f>
        <v>1893</v>
      </c>
      <c r="I1344" t="s">
        <v>450</v>
      </c>
      <c r="K1344" t="str">
        <f>VLOOKUP(TRIM(SUBSTITUTE(E1344,CHAR(160),CHAR(32))),Metadata!B$1:H$2632,7,FALSE)</f>
        <v>Narratif, Roman</v>
      </c>
      <c r="L1344" t="s">
        <v>4786</v>
      </c>
      <c r="N1344" t="str">
        <f>VLOOKUP(TRIM(SUBSTITUTE(E1344,CHAR(160),CHAR(32))),Metadata!B$1:J$2632,9,FALSE)</f>
        <v/>
      </c>
      <c r="O1344">
        <f>VLOOKUP(TRIM(SUBSTITUTE(E1344,CHAR(160),CHAR(32))),Metadata!B$1:K$2632,10,FALSE)</f>
        <v>48798</v>
      </c>
      <c r="P1344" s="4" t="s">
        <v>10385</v>
      </c>
      <c r="Q1344">
        <v>152</v>
      </c>
      <c r="R1344">
        <v>156</v>
      </c>
      <c r="S1344">
        <v>162</v>
      </c>
      <c r="T1344">
        <v>166</v>
      </c>
    </row>
    <row r="1345" spans="1:20" hidden="1" x14ac:dyDescent="0.25">
      <c r="A1345">
        <v>1349</v>
      </c>
      <c r="B1345" t="s">
        <v>4354</v>
      </c>
      <c r="C1345" t="s">
        <v>252</v>
      </c>
      <c r="D1345" t="s">
        <v>47</v>
      </c>
      <c r="E1345" t="s">
        <v>8594</v>
      </c>
      <c r="F1345" t="str">
        <f>VLOOKUP(TRIM(SUBSTITUTE(E1345,CHAR(160),CHAR(32))),Metadata!B$1:C$2632,2,FALSE)</f>
        <v>Las Cases, Emmanuel-Auguste-Dieudonné, comte de, 1766-1842.</v>
      </c>
      <c r="G1345" t="str">
        <f>VLOOKUP(TRIM(SUBSTITUTE(E1345,CHAR(160),CHAR(32))),Metadata!B$1:D$2632,3,FALSE)</f>
        <v>Le mémorial de Sainte-Hélène.</v>
      </c>
      <c r="H1345">
        <f>VLOOKUP(TRIM(SUBSTITUTE(E1345,CHAR(160),CHAR(32))),Metadata!B$1:E$2632,4,FALSE)</f>
        <v>1823</v>
      </c>
      <c r="I1345" t="s">
        <v>450</v>
      </c>
      <c r="K1345" t="str">
        <f>VLOOKUP(TRIM(SUBSTITUTE(E1345,CHAR(160),CHAR(32))),Metadata!B$1:H$2632,7,FALSE)</f>
        <v>memoires</v>
      </c>
      <c r="L1345" t="s">
        <v>4481</v>
      </c>
      <c r="N1345" t="str">
        <f>VLOOKUP(TRIM(SUBSTITUTE(E1345,CHAR(160),CHAR(32))),Metadata!B$1:J$2632,9,FALSE)</f>
        <v>prose</v>
      </c>
      <c r="O1345">
        <f>VLOOKUP(TRIM(SUBSTITUTE(E1345,CHAR(160),CHAR(32))),Metadata!B$1:K$2632,10,FALSE)</f>
        <v>643639</v>
      </c>
      <c r="P1345" s="4" t="s">
        <v>12476</v>
      </c>
      <c r="Q1345">
        <v>84</v>
      </c>
      <c r="R1345">
        <v>88</v>
      </c>
      <c r="S1345">
        <v>94</v>
      </c>
      <c r="T1345">
        <v>98</v>
      </c>
    </row>
    <row r="1346" spans="1:20" hidden="1" x14ac:dyDescent="0.25">
      <c r="A1346">
        <v>1350</v>
      </c>
      <c r="B1346" t="s">
        <v>4354</v>
      </c>
      <c r="C1346" t="s">
        <v>252</v>
      </c>
      <c r="D1346" t="s">
        <v>47</v>
      </c>
      <c r="E1346" t="s">
        <v>8566</v>
      </c>
      <c r="F1346" t="str">
        <f>VLOOKUP(TRIM(SUBSTITUTE(E1346,CHAR(160),CHAR(32))),Metadata!B$1:C$2632,2,FALSE)</f>
        <v>Hugo, Victor, 1802-1885.</v>
      </c>
      <c r="G1346" t="str">
        <f>VLOOKUP(TRIM(SUBSTITUTE(E1346,CHAR(160),CHAR(32))),Metadata!B$1:D$2632,3,FALSE)</f>
        <v>Correspondance (1849-1866)</v>
      </c>
      <c r="H1346">
        <f>VLOOKUP(TRIM(SUBSTITUTE(E1346,CHAR(160),CHAR(32))),Metadata!B$1:E$2632,4,FALSE)</f>
        <v>1866</v>
      </c>
      <c r="I1346" t="s">
        <v>450</v>
      </c>
      <c r="K1346" t="str">
        <f>VLOOKUP(TRIM(SUBSTITUTE(E1346,CHAR(160),CHAR(32))),Metadata!B$1:H$2632,7,FALSE)</f>
        <v>correspondance</v>
      </c>
      <c r="L1346" t="s">
        <v>4542</v>
      </c>
      <c r="N1346" t="str">
        <f>VLOOKUP(TRIM(SUBSTITUTE(E1346,CHAR(160),CHAR(32))),Metadata!B$1:J$2632,9,FALSE)</f>
        <v>prose</v>
      </c>
      <c r="O1346">
        <f>VLOOKUP(TRIM(SUBSTITUTE(E1346,CHAR(160),CHAR(32))),Metadata!B$1:K$2632,10,FALSE)</f>
        <v>199176</v>
      </c>
      <c r="P1346" s="11" t="s">
        <v>12477</v>
      </c>
      <c r="Q1346">
        <v>0</v>
      </c>
      <c r="R1346">
        <v>4</v>
      </c>
      <c r="S1346">
        <v>10</v>
      </c>
      <c r="T1346">
        <v>14</v>
      </c>
    </row>
    <row r="1347" spans="1:20" hidden="1" x14ac:dyDescent="0.25">
      <c r="A1347">
        <v>1351</v>
      </c>
      <c r="B1347" t="s">
        <v>4354</v>
      </c>
      <c r="C1347" t="s">
        <v>252</v>
      </c>
      <c r="D1347" t="s">
        <v>47</v>
      </c>
      <c r="E1347" t="s">
        <v>8648</v>
      </c>
      <c r="F1347" t="str">
        <f>VLOOKUP(TRIM(SUBSTITUTE(E1347,CHAR(160),CHAR(32))),Metadata!B$1:C$2632,2,FALSE)</f>
        <v>Reybaud, Louis, 1799-1879.</v>
      </c>
      <c r="G1347" t="str">
        <f>VLOOKUP(TRIM(SUBSTITUTE(E1347,CHAR(160),CHAR(32))),Metadata!B$1:D$2632,3,FALSE)</f>
        <v>Jérôme Paturot à la recherche d'une position sociale</v>
      </c>
      <c r="H1347">
        <f>VLOOKUP(TRIM(SUBSTITUTE(E1347,CHAR(160),CHAR(32))),Metadata!B$1:E$2632,4,FALSE)</f>
        <v>1842</v>
      </c>
      <c r="I1347" t="s">
        <v>450</v>
      </c>
      <c r="K1347" t="str">
        <f>VLOOKUP(TRIM(SUBSTITUTE(E1347,CHAR(160),CHAR(32))),Metadata!B$1:H$2632,7,FALSE)</f>
        <v>roman</v>
      </c>
      <c r="L1347" t="s">
        <v>4378</v>
      </c>
      <c r="N1347" t="str">
        <f>VLOOKUP(TRIM(SUBSTITUTE(E1347,CHAR(160),CHAR(32))),Metadata!B$1:J$2632,9,FALSE)</f>
        <v>prose</v>
      </c>
      <c r="O1347">
        <f>VLOOKUP(TRIM(SUBSTITUTE(E1347,CHAR(160),CHAR(32))),Metadata!B$1:K$2632,10,FALSE)</f>
        <v>143726</v>
      </c>
      <c r="P1347" s="4" t="s">
        <v>10386</v>
      </c>
      <c r="Q1347">
        <v>57</v>
      </c>
      <c r="R1347">
        <v>60</v>
      </c>
      <c r="S1347">
        <v>66</v>
      </c>
      <c r="T1347">
        <v>70</v>
      </c>
    </row>
    <row r="1348" spans="1:20" hidden="1" x14ac:dyDescent="0.25">
      <c r="A1348">
        <v>1352</v>
      </c>
      <c r="B1348" t="s">
        <v>4354</v>
      </c>
      <c r="C1348" t="s">
        <v>252</v>
      </c>
      <c r="D1348" t="s">
        <v>47</v>
      </c>
      <c r="E1348" t="s">
        <v>8430</v>
      </c>
      <c r="F1348" t="str">
        <f>VLOOKUP(TRIM(SUBSTITUTE(E1348,CHAR(160),CHAR(32))),Metadata!B$1:C$2632,2,FALSE)</f>
        <v>Barante, Amable-Guillaume-Prosper Brugière, baron de, 1782-1866.</v>
      </c>
      <c r="G1348" t="str">
        <f>VLOOKUP(TRIM(SUBSTITUTE(E1348,CHAR(160),CHAR(32))),Metadata!B$1:D$2632,3,FALSE)</f>
        <v>Histoire des ducs de Bourgogne</v>
      </c>
      <c r="H1348">
        <f>VLOOKUP(TRIM(SUBSTITUTE(E1348,CHAR(160),CHAR(32))),Metadata!B$1:E$2632,4,FALSE)</f>
        <v>1824</v>
      </c>
      <c r="I1348" t="s">
        <v>450</v>
      </c>
      <c r="K1348" t="str">
        <f>VLOOKUP(TRIM(SUBSTITUTE(E1348,CHAR(160),CHAR(32))),Metadata!B$1:H$2632,7,FALSE)</f>
        <v>traite ou essai</v>
      </c>
      <c r="L1348" t="s">
        <v>4402</v>
      </c>
      <c r="N1348" t="str">
        <f>VLOOKUP(TRIM(SUBSTITUTE(E1348,CHAR(160),CHAR(32))),Metadata!B$1:J$2632,9,FALSE)</f>
        <v>prose</v>
      </c>
      <c r="O1348">
        <f>VLOOKUP(TRIM(SUBSTITUTE(E1348,CHAR(160),CHAR(32))),Metadata!B$1:K$2632,10,FALSE)</f>
        <v>295212</v>
      </c>
      <c r="P1348" s="4" t="s">
        <v>10387</v>
      </c>
      <c r="Q1348">
        <v>33</v>
      </c>
      <c r="R1348">
        <v>36</v>
      </c>
      <c r="S1348">
        <v>57</v>
      </c>
      <c r="T1348">
        <v>61</v>
      </c>
    </row>
    <row r="1349" spans="1:20" hidden="1" x14ac:dyDescent="0.25">
      <c r="A1349">
        <v>1353</v>
      </c>
      <c r="B1349" t="s">
        <v>4354</v>
      </c>
      <c r="C1349" t="s">
        <v>252</v>
      </c>
      <c r="D1349" t="s">
        <v>47</v>
      </c>
      <c r="E1349" t="s">
        <v>8658</v>
      </c>
      <c r="F1349" t="str">
        <f>VLOOKUP(TRIM(SUBSTITUTE(E1349,CHAR(160),CHAR(32))),Metadata!B$1:C$2632,2,FALSE)</f>
        <v>Sand, George, 1804-1876.</v>
      </c>
      <c r="G1349" t="str">
        <f>VLOOKUP(TRIM(SUBSTITUTE(E1349,CHAR(160),CHAR(32))),Metadata!B$1:D$2632,3,FALSE)</f>
        <v>François le champi</v>
      </c>
      <c r="H1349">
        <f>VLOOKUP(TRIM(SUBSTITUTE(E1349,CHAR(160),CHAR(32))),Metadata!B$1:E$2632,4,FALSE)</f>
        <v>1850</v>
      </c>
      <c r="I1349" t="s">
        <v>450</v>
      </c>
      <c r="K1349" t="str">
        <f>VLOOKUP(TRIM(SUBSTITUTE(E1349,CHAR(160),CHAR(32))),Metadata!B$1:H$2632,7,FALSE)</f>
        <v>roman</v>
      </c>
      <c r="L1349" t="s">
        <v>4378</v>
      </c>
      <c r="N1349" t="str">
        <f>VLOOKUP(TRIM(SUBSTITUTE(E1349,CHAR(160),CHAR(32))),Metadata!B$1:J$2632,9,FALSE)</f>
        <v/>
      </c>
      <c r="O1349">
        <f>VLOOKUP(TRIM(SUBSTITUTE(E1349,CHAR(160),CHAR(32))),Metadata!B$1:K$2632,10,FALSE)</f>
        <v>51992</v>
      </c>
      <c r="P1349" s="4" t="s">
        <v>12478</v>
      </c>
      <c r="Q1349">
        <v>257</v>
      </c>
      <c r="R1349">
        <v>261</v>
      </c>
      <c r="S1349">
        <v>266</v>
      </c>
      <c r="T1349">
        <v>270</v>
      </c>
    </row>
    <row r="1350" spans="1:20" hidden="1" x14ac:dyDescent="0.25">
      <c r="A1350">
        <v>1354</v>
      </c>
      <c r="B1350" t="s">
        <v>4354</v>
      </c>
      <c r="C1350" t="s">
        <v>252</v>
      </c>
      <c r="D1350" t="s">
        <v>47</v>
      </c>
      <c r="E1350" t="s">
        <v>6634</v>
      </c>
      <c r="F1350" t="str">
        <f>VLOOKUP(TRIM(SUBSTITUTE(E1350,CHAR(160),CHAR(32))),Metadata!B$1:C$2632,2,FALSE)</f>
        <v>Taine, Hippolyte, 1828-1893.</v>
      </c>
      <c r="G1350" t="str">
        <f>VLOOKUP(TRIM(SUBSTITUTE(E1350,CHAR(160),CHAR(32))),Metadata!B$1:D$2632,3,FALSE)</f>
        <v>Les origines de la France contemporaine. La révolution: le gouvernement révolutionnaire</v>
      </c>
      <c r="H1350">
        <f>VLOOKUP(TRIM(SUBSTITUTE(E1350,CHAR(160),CHAR(32))),Metadata!B$1:E$2632,4,FALSE)</f>
        <v>1884</v>
      </c>
      <c r="I1350" t="s">
        <v>450</v>
      </c>
      <c r="K1350" t="str">
        <f>VLOOKUP(TRIM(SUBSTITUTE(E1350,CHAR(160),CHAR(32))),Metadata!B$1:H$2632,7,FALSE)</f>
        <v>traite</v>
      </c>
      <c r="L1350" t="s">
        <v>4417</v>
      </c>
      <c r="N1350" t="str">
        <f>VLOOKUP(TRIM(SUBSTITUTE(E1350,CHAR(160),CHAR(32))),Metadata!B$1:J$2632,9,FALSE)</f>
        <v/>
      </c>
      <c r="O1350">
        <f>VLOOKUP(TRIM(SUBSTITUTE(E1350,CHAR(160),CHAR(32))),Metadata!B$1:K$2632,10,FALSE)</f>
        <v>237396</v>
      </c>
      <c r="P1350" s="4" t="s">
        <v>10388</v>
      </c>
      <c r="Q1350">
        <v>58</v>
      </c>
      <c r="R1350">
        <v>62</v>
      </c>
      <c r="S1350">
        <v>72</v>
      </c>
      <c r="T1350">
        <v>76</v>
      </c>
    </row>
    <row r="1351" spans="1:20" hidden="1" x14ac:dyDescent="0.25">
      <c r="A1351">
        <v>1355</v>
      </c>
      <c r="B1351" t="s">
        <v>4354</v>
      </c>
      <c r="C1351" t="s">
        <v>252</v>
      </c>
      <c r="D1351" t="s">
        <v>47</v>
      </c>
      <c r="E1351" t="s">
        <v>8922</v>
      </c>
      <c r="F1351" t="str">
        <f>VLOOKUP(TRIM(SUBSTITUTE(E1351,CHAR(160),CHAR(32))),Metadata!B$1:C$2632,2,FALSE)</f>
        <v>Malègue, Joseph, 1876-1940.</v>
      </c>
      <c r="G1351" t="str">
        <f>VLOOKUP(TRIM(SUBSTITUTE(E1351,CHAR(160),CHAR(32))),Metadata!B$1:D$2632,3,FALSE)</f>
        <v>Augustin, ou, Le maître est là. Volume 2.</v>
      </c>
      <c r="H1351">
        <f>VLOOKUP(TRIM(SUBSTITUTE(E1351,CHAR(160),CHAR(32))),Metadata!B$1:E$2632,4,FALSE)</f>
        <v>1933</v>
      </c>
      <c r="I1351" t="s">
        <v>534</v>
      </c>
      <c r="K1351" t="str">
        <f>VLOOKUP(TRIM(SUBSTITUTE(E1351,CHAR(160),CHAR(32))),Metadata!B$1:H$2632,7,FALSE)</f>
        <v>roman</v>
      </c>
      <c r="L1351" t="s">
        <v>4378</v>
      </c>
      <c r="N1351" t="str">
        <f>VLOOKUP(TRIM(SUBSTITUTE(E1351,CHAR(160),CHAR(32))),Metadata!B$1:J$2632,9,FALSE)</f>
        <v>prose</v>
      </c>
      <c r="O1351">
        <f>VLOOKUP(TRIM(SUBSTITUTE(E1351,CHAR(160),CHAR(32))),Metadata!B$1:K$2632,10,FALSE)</f>
        <v>167446</v>
      </c>
      <c r="P1351" s="4" t="s">
        <v>9188</v>
      </c>
      <c r="Q1351">
        <v>86</v>
      </c>
      <c r="R1351">
        <v>90</v>
      </c>
      <c r="S1351">
        <v>96</v>
      </c>
      <c r="T1351">
        <v>100</v>
      </c>
    </row>
    <row r="1352" spans="1:20" hidden="1" x14ac:dyDescent="0.25">
      <c r="A1352">
        <v>1356</v>
      </c>
      <c r="B1352" t="s">
        <v>4354</v>
      </c>
      <c r="C1352" t="s">
        <v>252</v>
      </c>
      <c r="D1352" t="s">
        <v>47</v>
      </c>
      <c r="E1352" t="s">
        <v>8750</v>
      </c>
      <c r="F1352" t="str">
        <f>VLOOKUP(TRIM(SUBSTITUTE(E1352,CHAR(160),CHAR(32))),Metadata!B$1:C$2632,2,FALSE)</f>
        <v>Aragon, Louis, 1897-1982.</v>
      </c>
      <c r="G1352" t="str">
        <f>VLOOKUP(TRIM(SUBSTITUTE(E1352,CHAR(160),CHAR(32))),Metadata!B$1:D$2632,3,FALSE)</f>
        <v>Les beaux quartiers</v>
      </c>
      <c r="H1352">
        <f>VLOOKUP(TRIM(SUBSTITUTE(E1352,CHAR(160),CHAR(32))),Metadata!B$1:E$2632,4,FALSE)</f>
        <v>1936</v>
      </c>
      <c r="I1352" t="s">
        <v>534</v>
      </c>
      <c r="K1352" t="str">
        <f>VLOOKUP(TRIM(SUBSTITUTE(E1352,CHAR(160),CHAR(32))),Metadata!B$1:H$2632,7,FALSE)</f>
        <v>roman</v>
      </c>
      <c r="L1352" t="s">
        <v>4378</v>
      </c>
      <c r="N1352" t="str">
        <f>VLOOKUP(TRIM(SUBSTITUTE(E1352,CHAR(160),CHAR(32))),Metadata!B$1:J$2632,9,FALSE)</f>
        <v>prose</v>
      </c>
      <c r="O1352">
        <f>VLOOKUP(TRIM(SUBSTITUTE(E1352,CHAR(160),CHAR(32))),Metadata!B$1:K$2632,10,FALSE)</f>
        <v>185099</v>
      </c>
      <c r="P1352" s="4" t="s">
        <v>12479</v>
      </c>
      <c r="Q1352">
        <v>165</v>
      </c>
      <c r="R1352">
        <v>170</v>
      </c>
      <c r="S1352">
        <v>176</v>
      </c>
      <c r="T1352">
        <v>180</v>
      </c>
    </row>
    <row r="1353" spans="1:20" hidden="1" x14ac:dyDescent="0.25">
      <c r="A1353">
        <v>1357</v>
      </c>
      <c r="B1353" t="s">
        <v>4354</v>
      </c>
      <c r="C1353" t="s">
        <v>252</v>
      </c>
      <c r="D1353" t="s">
        <v>47</v>
      </c>
      <c r="E1353" t="s">
        <v>8788</v>
      </c>
      <c r="F1353" t="str">
        <f>VLOOKUP(TRIM(SUBSTITUTE(E1353,CHAR(160),CHAR(32))),Metadata!B$1:C$2632,2,FALSE)</f>
        <v>Bernanos, Georges, 1888-1948.</v>
      </c>
      <c r="G1353" t="str">
        <f>VLOOKUP(TRIM(SUBSTITUTE(E1353,CHAR(160),CHAR(32))),Metadata!B$1:D$2632,3,FALSE)</f>
        <v>Sous le soleil de Satan</v>
      </c>
      <c r="H1353">
        <f>VLOOKUP(TRIM(SUBSTITUTE(E1353,CHAR(160),CHAR(32))),Metadata!B$1:E$2632,4,FALSE)</f>
        <v>1926</v>
      </c>
      <c r="I1353" t="s">
        <v>534</v>
      </c>
      <c r="K1353" t="str">
        <f>VLOOKUP(TRIM(SUBSTITUTE(E1353,CHAR(160),CHAR(32))),Metadata!B$1:H$2632,7,FALSE)</f>
        <v>roman</v>
      </c>
      <c r="L1353" t="s">
        <v>4378</v>
      </c>
      <c r="N1353" t="str">
        <f>VLOOKUP(TRIM(SUBSTITUTE(E1353,CHAR(160),CHAR(32))),Metadata!B$1:J$2632,9,FALSE)</f>
        <v>prose</v>
      </c>
      <c r="O1353">
        <f>VLOOKUP(TRIM(SUBSTITUTE(E1353,CHAR(160),CHAR(32))),Metadata!B$1:K$2632,10,FALSE)</f>
        <v>97216</v>
      </c>
      <c r="P1353" s="4" t="s">
        <v>10389</v>
      </c>
      <c r="Q1353">
        <v>22</v>
      </c>
      <c r="R1353">
        <v>24</v>
      </c>
      <c r="S1353">
        <v>42</v>
      </c>
      <c r="T1353">
        <v>46</v>
      </c>
    </row>
    <row r="1354" spans="1:20" hidden="1" x14ac:dyDescent="0.25">
      <c r="A1354">
        <v>1358</v>
      </c>
      <c r="B1354" t="s">
        <v>4354</v>
      </c>
      <c r="C1354" t="s">
        <v>252</v>
      </c>
      <c r="D1354" t="s">
        <v>47</v>
      </c>
      <c r="E1354" t="s">
        <v>8919</v>
      </c>
      <c r="F1354" t="str">
        <f>VLOOKUP(TRIM(SUBSTITUTE(E1354,CHAR(160),CHAR(32))),Metadata!B$1:C$2632,2,FALSE)</f>
        <v>Leroux, Gaston, 1868-1927.</v>
      </c>
      <c r="G1354" t="str">
        <f>VLOOKUP(TRIM(SUBSTITUTE(E1354,CHAR(160),CHAR(32))),Metadata!B$1:D$2632,3,FALSE)</f>
        <v>Rouletabille chez le tsar</v>
      </c>
      <c r="H1354">
        <f>VLOOKUP(TRIM(SUBSTITUTE(E1354,CHAR(160),CHAR(32))),Metadata!B$1:E$2632,4,FALSE)</f>
        <v>1912</v>
      </c>
      <c r="I1354" t="s">
        <v>534</v>
      </c>
      <c r="K1354" t="str">
        <f>VLOOKUP(TRIM(SUBSTITUTE(E1354,CHAR(160),CHAR(32))),Metadata!B$1:H$2632,7,FALSE)</f>
        <v>roman</v>
      </c>
      <c r="L1354" t="s">
        <v>4378</v>
      </c>
      <c r="N1354" t="str">
        <f>VLOOKUP(TRIM(SUBSTITUTE(E1354,CHAR(160),CHAR(32))),Metadata!B$1:J$2632,9,FALSE)</f>
        <v>prose</v>
      </c>
      <c r="O1354">
        <f>VLOOKUP(TRIM(SUBSTITUTE(E1354,CHAR(160),CHAR(32))),Metadata!B$1:K$2632,10,FALSE)</f>
        <v>103004</v>
      </c>
      <c r="P1354" s="4" t="s">
        <v>9189</v>
      </c>
      <c r="Q1354">
        <v>55</v>
      </c>
      <c r="R1354">
        <v>59</v>
      </c>
      <c r="S1354">
        <v>65</v>
      </c>
      <c r="T1354">
        <v>69</v>
      </c>
    </row>
    <row r="1355" spans="1:20" hidden="1" x14ac:dyDescent="0.25">
      <c r="A1355">
        <v>1359</v>
      </c>
      <c r="B1355" t="s">
        <v>4354</v>
      </c>
      <c r="C1355" t="s">
        <v>252</v>
      </c>
      <c r="D1355" t="s">
        <v>47</v>
      </c>
      <c r="E1355" t="s">
        <v>8753</v>
      </c>
      <c r="F1355" t="str">
        <f>VLOOKUP(TRIM(SUBSTITUTE(E1355,CHAR(160),CHAR(32))),Metadata!B$1:C$2632,2,FALSE)</f>
        <v>Aymé, Marcel, 1902-1967.</v>
      </c>
      <c r="G1355" t="str">
        <f>VLOOKUP(TRIM(SUBSTITUTE(E1355,CHAR(160),CHAR(32))),Metadata!B$1:D$2632,3,FALSE)</f>
        <v>La jument verte</v>
      </c>
      <c r="H1355">
        <f>VLOOKUP(TRIM(SUBSTITUTE(E1355,CHAR(160),CHAR(32))),Metadata!B$1:E$2632,4,FALSE)</f>
        <v>1933</v>
      </c>
      <c r="I1355" t="s">
        <v>534</v>
      </c>
      <c r="K1355" t="str">
        <f>VLOOKUP(TRIM(SUBSTITUTE(E1355,CHAR(160),CHAR(32))),Metadata!B$1:H$2632,7,FALSE)</f>
        <v>roman</v>
      </c>
      <c r="L1355" t="s">
        <v>4378</v>
      </c>
      <c r="N1355" t="str">
        <f>VLOOKUP(TRIM(SUBSTITUTE(E1355,CHAR(160),CHAR(32))),Metadata!B$1:J$2632,9,FALSE)</f>
        <v>prose</v>
      </c>
      <c r="O1355">
        <f>VLOOKUP(TRIM(SUBSTITUTE(E1355,CHAR(160),CHAR(32))),Metadata!B$1:K$2632,10,FALSE)</f>
        <v>81126</v>
      </c>
      <c r="P1355" s="4" t="s">
        <v>12480</v>
      </c>
      <c r="Q1355">
        <v>62</v>
      </c>
      <c r="R1355">
        <v>67</v>
      </c>
      <c r="S1355">
        <v>73</v>
      </c>
      <c r="T1355">
        <v>77</v>
      </c>
    </row>
    <row r="1356" spans="1:20" hidden="1" x14ac:dyDescent="0.25">
      <c r="A1356">
        <v>1360</v>
      </c>
      <c r="B1356" t="s">
        <v>4354</v>
      </c>
      <c r="C1356" t="s">
        <v>252</v>
      </c>
      <c r="D1356" t="s">
        <v>47</v>
      </c>
      <c r="E1356" t="s">
        <v>7149</v>
      </c>
      <c r="F1356" t="str">
        <f>VLOOKUP(TRIM(SUBSTITUTE(E1356,CHAR(160),CHAR(32))),Metadata!B$1:C$2632,2,FALSE)</f>
        <v>Bouglé, Célestin, 1870-1940.</v>
      </c>
      <c r="G1356" t="str">
        <f>VLOOKUP(TRIM(SUBSTITUTE(E1356,CHAR(160),CHAR(32))),Metadata!B$1:D$2632,3,FALSE)</f>
        <v>Qu'est-ce que l'esprit français ?</v>
      </c>
      <c r="H1356">
        <f>VLOOKUP(TRIM(SUBSTITUTE(E1356,CHAR(160),CHAR(32))),Metadata!B$1:E$2632,4,FALSE)</f>
        <v>1920</v>
      </c>
      <c r="I1356" t="s">
        <v>534</v>
      </c>
      <c r="K1356" t="str">
        <f>VLOOKUP(TRIM(SUBSTITUTE(E1356,CHAR(160),CHAR(32))),Metadata!B$1:H$2632,7,FALSE)</f>
        <v>traite</v>
      </c>
      <c r="L1356" t="s">
        <v>4417</v>
      </c>
      <c r="N1356" t="str">
        <f>VLOOKUP(TRIM(SUBSTITUTE(E1356,CHAR(160),CHAR(32))),Metadata!B$1:J$2632,9,FALSE)</f>
        <v/>
      </c>
      <c r="O1356">
        <f>VLOOKUP(TRIM(SUBSTITUTE(E1356,CHAR(160),CHAR(32))),Metadata!B$1:K$2632,10,FALSE)</f>
        <v>16802</v>
      </c>
      <c r="P1356" s="4" t="s">
        <v>10390</v>
      </c>
      <c r="Q1356">
        <v>77</v>
      </c>
      <c r="R1356">
        <v>80</v>
      </c>
      <c r="S1356">
        <v>86</v>
      </c>
      <c r="T1356">
        <v>90</v>
      </c>
    </row>
    <row r="1357" spans="1:20" hidden="1" x14ac:dyDescent="0.25">
      <c r="A1357">
        <v>1361</v>
      </c>
      <c r="B1357" t="s">
        <v>4354</v>
      </c>
      <c r="C1357" t="s">
        <v>252</v>
      </c>
      <c r="D1357" t="s">
        <v>47</v>
      </c>
      <c r="E1357" t="s">
        <v>8834</v>
      </c>
      <c r="F1357" t="str">
        <f>VLOOKUP(TRIM(SUBSTITUTE(E1357,CHAR(160),CHAR(32))),Metadata!B$1:C$2632,2,FALSE)</f>
        <v>Druon, Maurice, 1918-</v>
      </c>
      <c r="G1357" t="str">
        <f>VLOOKUP(TRIM(SUBSTITUTE(E1357,CHAR(160),CHAR(32))),Metadata!B$1:D$2632,3,FALSE)</f>
        <v>Les grandes familles</v>
      </c>
      <c r="H1357">
        <f>VLOOKUP(TRIM(SUBSTITUTE(E1357,CHAR(160),CHAR(32))),Metadata!B$1:E$2632,4,FALSE)</f>
        <v>1948</v>
      </c>
      <c r="I1357" t="s">
        <v>534</v>
      </c>
      <c r="K1357" t="str">
        <f>VLOOKUP(TRIM(SUBSTITUTE(E1357,CHAR(160),CHAR(32))),Metadata!B$1:H$2632,7,FALSE)</f>
        <v>roman</v>
      </c>
      <c r="L1357" t="s">
        <v>4378</v>
      </c>
      <c r="N1357" t="str">
        <f>VLOOKUP(TRIM(SUBSTITUTE(E1357,CHAR(160),CHAR(32))),Metadata!B$1:J$2632,9,FALSE)</f>
        <v>prose</v>
      </c>
      <c r="O1357">
        <f>VLOOKUP(TRIM(SUBSTITUTE(E1357,CHAR(160),CHAR(32))),Metadata!B$1:K$2632,10,FALSE)</f>
        <v>111974</v>
      </c>
      <c r="P1357" s="4" t="s">
        <v>12481</v>
      </c>
      <c r="Q1357">
        <v>144</v>
      </c>
      <c r="R1357">
        <v>147</v>
      </c>
      <c r="S1357">
        <v>166</v>
      </c>
      <c r="T1357">
        <v>170</v>
      </c>
    </row>
    <row r="1358" spans="1:20" hidden="1" x14ac:dyDescent="0.25">
      <c r="A1358">
        <v>1362</v>
      </c>
      <c r="B1358" t="s">
        <v>4354</v>
      </c>
      <c r="C1358" t="s">
        <v>252</v>
      </c>
      <c r="D1358" t="s">
        <v>47</v>
      </c>
      <c r="E1358" t="s">
        <v>8796</v>
      </c>
      <c r="F1358" t="str">
        <f>VLOOKUP(TRIM(SUBSTITUTE(E1358,CHAR(160),CHAR(32))),Metadata!B$1:C$2632,2,FALSE)</f>
        <v>Bourdet, Edouard, 1887-1945.</v>
      </c>
      <c r="G1358" t="str">
        <f>VLOOKUP(TRIM(SUBSTITUTE(E1358,CHAR(160),CHAR(32))),Metadata!B$1:D$2632,3,FALSE)</f>
        <v>Le sexe faible</v>
      </c>
      <c r="H1358">
        <f>VLOOKUP(TRIM(SUBSTITUTE(E1358,CHAR(160),CHAR(32))),Metadata!B$1:E$2632,4,FALSE)</f>
        <v>1931</v>
      </c>
      <c r="I1358" t="s">
        <v>534</v>
      </c>
      <c r="K1358" t="str">
        <f>VLOOKUP(TRIM(SUBSTITUTE(E1358,CHAR(160),CHAR(32))),Metadata!B$1:H$2632,7,FALSE)</f>
        <v>theatre</v>
      </c>
      <c r="L1358" t="s">
        <v>4472</v>
      </c>
      <c r="N1358" t="str">
        <f>VLOOKUP(TRIM(SUBSTITUTE(E1358,CHAR(160),CHAR(32))),Metadata!B$1:J$2632,9,FALSE)</f>
        <v>prose</v>
      </c>
      <c r="O1358">
        <f>VLOOKUP(TRIM(SUBSTITUTE(E1358,CHAR(160),CHAR(32))),Metadata!B$1:K$2632,10,FALSE)</f>
        <v>40992</v>
      </c>
      <c r="P1358" s="4" t="s">
        <v>9190</v>
      </c>
      <c r="Q1358">
        <v>101</v>
      </c>
      <c r="R1358">
        <v>105</v>
      </c>
      <c r="S1358">
        <v>116</v>
      </c>
      <c r="T1358">
        <v>120</v>
      </c>
    </row>
    <row r="1359" spans="1:20" hidden="1" x14ac:dyDescent="0.25">
      <c r="A1359">
        <v>1363</v>
      </c>
      <c r="B1359" t="s">
        <v>4354</v>
      </c>
      <c r="C1359" t="s">
        <v>252</v>
      </c>
      <c r="D1359" t="s">
        <v>47</v>
      </c>
      <c r="E1359" t="s">
        <v>8927</v>
      </c>
      <c r="F1359" t="str">
        <f>VLOOKUP(TRIM(SUBSTITUTE(E1359,CHAR(160),CHAR(32))),Metadata!B$1:C$2632,2,FALSE)</f>
        <v>Martin Du Gard, Roger, 1881-1958.</v>
      </c>
      <c r="G1359" t="str">
        <f>VLOOKUP(TRIM(SUBSTITUTE(E1359,CHAR(160),CHAR(32))),Metadata!B$1:D$2632,3,FALSE)</f>
        <v>Devenir!</v>
      </c>
      <c r="H1359">
        <f>VLOOKUP(TRIM(SUBSTITUTE(E1359,CHAR(160),CHAR(32))),Metadata!B$1:E$2632,4,FALSE)</f>
        <v>1909</v>
      </c>
      <c r="I1359" t="s">
        <v>534</v>
      </c>
      <c r="K1359" t="str">
        <f>VLOOKUP(TRIM(SUBSTITUTE(E1359,CHAR(160),CHAR(32))),Metadata!B$1:H$2632,7,FALSE)</f>
        <v>roman</v>
      </c>
      <c r="L1359" t="s">
        <v>4378</v>
      </c>
      <c r="N1359" t="str">
        <f>VLOOKUP(TRIM(SUBSTITUTE(E1359,CHAR(160),CHAR(32))),Metadata!B$1:J$2632,9,FALSE)</f>
        <v>prose</v>
      </c>
      <c r="O1359">
        <f>VLOOKUP(TRIM(SUBSTITUTE(E1359,CHAR(160),CHAR(32))),Metadata!B$1:K$2632,10,FALSE)</f>
        <v>67252</v>
      </c>
      <c r="P1359" s="4" t="s">
        <v>10391</v>
      </c>
      <c r="Q1359">
        <v>42</v>
      </c>
      <c r="R1359">
        <v>45</v>
      </c>
      <c r="S1359">
        <v>54</v>
      </c>
      <c r="T1359">
        <v>58</v>
      </c>
    </row>
    <row r="1360" spans="1:20" hidden="1" x14ac:dyDescent="0.25">
      <c r="A1360">
        <v>1364</v>
      </c>
      <c r="B1360" t="s">
        <v>4354</v>
      </c>
      <c r="C1360" t="s">
        <v>252</v>
      </c>
      <c r="D1360" t="s">
        <v>47</v>
      </c>
      <c r="E1360" t="s">
        <v>8976</v>
      </c>
      <c r="F1360" t="str">
        <f>VLOOKUP(TRIM(SUBSTITUTE(E1360,CHAR(160),CHAR(32))),Metadata!B$1:C$2632,2,FALSE)</f>
        <v>Proust, Marcel, 1871-1922.</v>
      </c>
      <c r="G1360" t="str">
        <f>VLOOKUP(TRIM(SUBSTITUTE(E1360,CHAR(160),CHAR(32))),Metadata!B$1:D$2632,3,FALSE)</f>
        <v>À l'ombre des jeunes filles en fleurs</v>
      </c>
      <c r="H1360">
        <f>VLOOKUP(TRIM(SUBSTITUTE(E1360,CHAR(160),CHAR(32))),Metadata!B$1:E$2632,4,FALSE)</f>
        <v>1918</v>
      </c>
      <c r="I1360" t="s">
        <v>534</v>
      </c>
      <c r="K1360" t="str">
        <f>VLOOKUP(TRIM(SUBSTITUTE(E1360,CHAR(160),CHAR(32))),Metadata!B$1:H$2632,7,FALSE)</f>
        <v>roman</v>
      </c>
      <c r="L1360" t="s">
        <v>4378</v>
      </c>
      <c r="N1360" t="str">
        <f>VLOOKUP(TRIM(SUBSTITUTE(E1360,CHAR(160),CHAR(32))),Metadata!B$1:J$2632,9,FALSE)</f>
        <v>prose</v>
      </c>
      <c r="O1360">
        <f>VLOOKUP(TRIM(SUBSTITUTE(E1360,CHAR(160),CHAR(32))),Metadata!B$1:K$2632,10,FALSE)</f>
        <v>223187</v>
      </c>
      <c r="P1360" s="4" t="s">
        <v>12482</v>
      </c>
      <c r="Q1360">
        <v>347</v>
      </c>
      <c r="R1360">
        <v>351</v>
      </c>
      <c r="S1360">
        <v>357</v>
      </c>
      <c r="T1360">
        <v>361</v>
      </c>
    </row>
    <row r="1361" spans="1:20" hidden="1" x14ac:dyDescent="0.25">
      <c r="A1361">
        <v>1365</v>
      </c>
      <c r="B1361" t="s">
        <v>4354</v>
      </c>
      <c r="C1361" t="s">
        <v>252</v>
      </c>
      <c r="D1361" t="s">
        <v>47</v>
      </c>
      <c r="E1361" t="s">
        <v>8800</v>
      </c>
      <c r="F1361" t="str">
        <f>VLOOKUP(TRIM(SUBSTITUTE(E1361,CHAR(160),CHAR(32))),Metadata!B$1:C$2632,2,FALSE)</f>
        <v>Boylesve, René, 1867-1926.</v>
      </c>
      <c r="G1361" t="str">
        <f>VLOOKUP(TRIM(SUBSTITUTE(E1361,CHAR(160),CHAR(32))),Metadata!B$1:D$2632,3,FALSE)</f>
        <v>Le leçon d'amour dans un parc</v>
      </c>
      <c r="H1361">
        <f>VLOOKUP(TRIM(SUBSTITUTE(E1361,CHAR(160),CHAR(32))),Metadata!B$1:E$2632,4,FALSE)</f>
        <v>1902</v>
      </c>
      <c r="I1361" t="s">
        <v>534</v>
      </c>
      <c r="K1361" t="str">
        <f>VLOOKUP(TRIM(SUBSTITUTE(E1361,CHAR(160),CHAR(32))),Metadata!B$1:H$2632,7,FALSE)</f>
        <v>roman</v>
      </c>
      <c r="L1361" t="s">
        <v>4378</v>
      </c>
      <c r="N1361" t="str">
        <f>VLOOKUP(TRIM(SUBSTITUTE(E1361,CHAR(160),CHAR(32))),Metadata!B$1:J$2632,9,FALSE)</f>
        <v>prose</v>
      </c>
      <c r="O1361">
        <f>VLOOKUP(TRIM(SUBSTITUTE(E1361,CHAR(160),CHAR(32))),Metadata!B$1:K$2632,10,FALSE)</f>
        <v>48393</v>
      </c>
      <c r="P1361" s="8" t="s">
        <v>10392</v>
      </c>
      <c r="Q1361">
        <v>22</v>
      </c>
      <c r="R1361">
        <v>25</v>
      </c>
      <c r="S1361">
        <v>39</v>
      </c>
      <c r="T1361">
        <v>43</v>
      </c>
    </row>
    <row r="1362" spans="1:20" hidden="1" x14ac:dyDescent="0.25">
      <c r="A1362">
        <v>1366</v>
      </c>
      <c r="B1362" t="s">
        <v>4354</v>
      </c>
      <c r="C1362" t="s">
        <v>252</v>
      </c>
      <c r="D1362" t="s">
        <v>47</v>
      </c>
      <c r="E1362" t="s">
        <v>8940</v>
      </c>
      <c r="F1362" t="str">
        <f>VLOOKUP(TRIM(SUBSTITUTE(E1362,CHAR(160),CHAR(32))),Metadata!B$1:C$2632,2,FALSE)</f>
        <v>Mauriac, François, 1885-1970.</v>
      </c>
      <c r="G1362" t="str">
        <f>VLOOKUP(TRIM(SUBSTITUTE(E1362,CHAR(160),CHAR(32))),Metadata!B$1:D$2632,3,FALSE)</f>
        <v>Le mystère Frontenac</v>
      </c>
      <c r="H1362">
        <f>VLOOKUP(TRIM(SUBSTITUTE(E1362,CHAR(160),CHAR(32))),Metadata!B$1:E$2632,4,FALSE)</f>
        <v>1933</v>
      </c>
      <c r="I1362" t="s">
        <v>534</v>
      </c>
      <c r="K1362" t="str">
        <f>VLOOKUP(TRIM(SUBSTITUTE(E1362,CHAR(160),CHAR(32))),Metadata!B$1:H$2632,7,FALSE)</f>
        <v>roman</v>
      </c>
      <c r="L1362" t="s">
        <v>4378</v>
      </c>
      <c r="N1362" t="str">
        <f>VLOOKUP(TRIM(SUBSTITUTE(E1362,CHAR(160),CHAR(32))),Metadata!B$1:J$2632,9,FALSE)</f>
        <v>prose</v>
      </c>
      <c r="O1362">
        <f>VLOOKUP(TRIM(SUBSTITUTE(E1362,CHAR(160),CHAR(32))),Metadata!B$1:K$2632,10,FALSE)</f>
        <v>49207</v>
      </c>
      <c r="P1362" s="4" t="s">
        <v>10393</v>
      </c>
      <c r="Q1362">
        <v>13</v>
      </c>
      <c r="R1362">
        <v>17</v>
      </c>
      <c r="S1362">
        <v>27</v>
      </c>
      <c r="T1362">
        <v>34</v>
      </c>
    </row>
    <row r="1363" spans="1:20" hidden="1" x14ac:dyDescent="0.25">
      <c r="A1363">
        <v>1367</v>
      </c>
      <c r="B1363" t="s">
        <v>4354</v>
      </c>
      <c r="C1363" t="s">
        <v>252</v>
      </c>
      <c r="D1363" t="s">
        <v>47</v>
      </c>
      <c r="E1363" t="s">
        <v>8776</v>
      </c>
      <c r="F1363" t="str">
        <f>VLOOKUP(TRIM(SUBSTITUTE(E1363,CHAR(160),CHAR(32))),Metadata!B$1:C$2632,2,FALSE)</f>
        <v>Beckett, Samuel, 1906-1989.</v>
      </c>
      <c r="G1363" t="str">
        <f>VLOOKUP(TRIM(SUBSTITUTE(E1363,CHAR(160),CHAR(32))),Metadata!B$1:D$2632,3,FALSE)</f>
        <v>Molloy</v>
      </c>
      <c r="H1363">
        <f>VLOOKUP(TRIM(SUBSTITUTE(E1363,CHAR(160),CHAR(32))),Metadata!B$1:E$2632,4,FALSE)</f>
        <v>1947</v>
      </c>
      <c r="I1363" t="s">
        <v>534</v>
      </c>
      <c r="K1363" t="str">
        <f>VLOOKUP(TRIM(SUBSTITUTE(E1363,CHAR(160),CHAR(32))),Metadata!B$1:H$2632,7,FALSE)</f>
        <v>roman</v>
      </c>
      <c r="L1363" t="s">
        <v>4378</v>
      </c>
      <c r="N1363" t="str">
        <f>VLOOKUP(TRIM(SUBSTITUTE(E1363,CHAR(160),CHAR(32))),Metadata!B$1:J$2632,9,FALSE)</f>
        <v/>
      </c>
      <c r="O1363">
        <f>VLOOKUP(TRIM(SUBSTITUTE(E1363,CHAR(160),CHAR(32))),Metadata!B$1:K$2632,10,FALSE)</f>
        <v>82400</v>
      </c>
      <c r="P1363" s="4" t="s">
        <v>9191</v>
      </c>
      <c r="Q1363">
        <v>151</v>
      </c>
      <c r="R1363">
        <v>155</v>
      </c>
      <c r="S1363">
        <v>161</v>
      </c>
      <c r="T1363">
        <v>165</v>
      </c>
    </row>
    <row r="1364" spans="1:20" hidden="1" x14ac:dyDescent="0.25">
      <c r="A1364">
        <v>1368</v>
      </c>
      <c r="B1364" t="s">
        <v>4354</v>
      </c>
      <c r="C1364" t="s">
        <v>252</v>
      </c>
      <c r="D1364" t="s">
        <v>47</v>
      </c>
      <c r="E1364" t="s">
        <v>8777</v>
      </c>
      <c r="F1364" t="str">
        <f>VLOOKUP(TRIM(SUBSTITUTE(E1364,CHAR(160),CHAR(32))),Metadata!B$1:C$2632,2,FALSE)</f>
        <v>Beckett, Samuel, 1906-1989.</v>
      </c>
      <c r="G1364" t="str">
        <f>VLOOKUP(TRIM(SUBSTITUTE(E1364,CHAR(160),CHAR(32))),Metadata!B$1:D$2632,3,FALSE)</f>
        <v>Murphy</v>
      </c>
      <c r="H1364">
        <f>VLOOKUP(TRIM(SUBSTITUTE(E1364,CHAR(160),CHAR(32))),Metadata!B$1:E$2632,4,FALSE)</f>
        <v>1947</v>
      </c>
      <c r="I1364" t="s">
        <v>534</v>
      </c>
      <c r="K1364" t="str">
        <f>VLOOKUP(TRIM(SUBSTITUTE(E1364,CHAR(160),CHAR(32))),Metadata!B$1:H$2632,7,FALSE)</f>
        <v>roman</v>
      </c>
      <c r="L1364" t="s">
        <v>4378</v>
      </c>
      <c r="N1364" t="str">
        <f>VLOOKUP(TRIM(SUBSTITUTE(E1364,CHAR(160),CHAR(32))),Metadata!B$1:J$2632,9,FALSE)</f>
        <v/>
      </c>
      <c r="O1364">
        <f>VLOOKUP(TRIM(SUBSTITUTE(E1364,CHAR(160),CHAR(32))),Metadata!B$1:K$2632,10,FALSE)</f>
        <v>64799</v>
      </c>
      <c r="P1364" s="4" t="s">
        <v>12483</v>
      </c>
      <c r="Q1364">
        <v>53</v>
      </c>
      <c r="R1364">
        <v>56</v>
      </c>
      <c r="S1364">
        <v>62</v>
      </c>
      <c r="T1364">
        <v>66</v>
      </c>
    </row>
    <row r="1365" spans="1:20" hidden="1" x14ac:dyDescent="0.25">
      <c r="A1365">
        <v>1369</v>
      </c>
      <c r="B1365" t="s">
        <v>4354</v>
      </c>
      <c r="C1365" t="s">
        <v>252</v>
      </c>
      <c r="D1365" t="s">
        <v>47</v>
      </c>
      <c r="E1365" t="s">
        <v>8932</v>
      </c>
      <c r="F1365" t="str">
        <f>VLOOKUP(TRIM(SUBSTITUTE(E1365,CHAR(160),CHAR(32))),Metadata!B$1:C$2632,2,FALSE)</f>
        <v>Martin Du Gard, Roger, 1881-1958.</v>
      </c>
      <c r="G1365" t="str">
        <f>VLOOKUP(TRIM(SUBSTITUTE(E1365,CHAR(160),CHAR(32))),Metadata!B$1:D$2632,3,FALSE)</f>
        <v>Les Thibault. Eté 1914</v>
      </c>
      <c r="H1365">
        <f>VLOOKUP(TRIM(SUBSTITUTE(E1365,CHAR(160),CHAR(32))),Metadata!B$1:E$2632,4,FALSE)</f>
        <v>1936</v>
      </c>
      <c r="I1365" t="s">
        <v>534</v>
      </c>
      <c r="K1365" t="str">
        <f>VLOOKUP(TRIM(SUBSTITUTE(E1365,CHAR(160),CHAR(32))),Metadata!B$1:H$2632,7,FALSE)</f>
        <v>roman</v>
      </c>
      <c r="L1365" t="s">
        <v>4378</v>
      </c>
      <c r="N1365" t="str">
        <f>VLOOKUP(TRIM(SUBSTITUTE(E1365,CHAR(160),CHAR(32))),Metadata!B$1:J$2632,9,FALSE)</f>
        <v>prose</v>
      </c>
      <c r="O1365">
        <f>VLOOKUP(TRIM(SUBSTITUTE(E1365,CHAR(160),CHAR(32))),Metadata!B$1:K$2632,10,FALSE)</f>
        <v>270617</v>
      </c>
      <c r="P1365" s="4" t="s">
        <v>10394</v>
      </c>
      <c r="Q1365">
        <v>195</v>
      </c>
      <c r="R1365">
        <v>199</v>
      </c>
      <c r="S1365">
        <v>205</v>
      </c>
      <c r="T1365">
        <v>209</v>
      </c>
    </row>
    <row r="1366" spans="1:20" hidden="1" x14ac:dyDescent="0.25">
      <c r="A1366">
        <v>1370</v>
      </c>
      <c r="B1366" t="s">
        <v>4354</v>
      </c>
      <c r="C1366" t="s">
        <v>252</v>
      </c>
      <c r="D1366" t="s">
        <v>47</v>
      </c>
      <c r="E1366" t="s">
        <v>8853</v>
      </c>
      <c r="F1366" t="str">
        <f>VLOOKUP(TRIM(SUBSTITUTE(E1366,CHAR(160),CHAR(32))),Metadata!B$1:C$2632,2,FALSE)</f>
        <v>Faral, Edmond, 1882-1958.</v>
      </c>
      <c r="G1366" t="str">
        <f>VLOOKUP(TRIM(SUBSTITUTE(E1366,CHAR(160),CHAR(32))),Metadata!B$1:D$2632,3,FALSE)</f>
        <v>La vie quotidienne au temps de Saint Louis</v>
      </c>
      <c r="H1366">
        <f>VLOOKUP(TRIM(SUBSTITUTE(E1366,CHAR(160),CHAR(32))),Metadata!B$1:E$2632,4,FALSE)</f>
        <v>1942</v>
      </c>
      <c r="I1366" t="s">
        <v>534</v>
      </c>
      <c r="K1366" t="str">
        <f>VLOOKUP(TRIM(SUBSTITUTE(E1366,CHAR(160),CHAR(32))),Metadata!B$1:H$2632,7,FALSE)</f>
        <v>traite ou essai</v>
      </c>
      <c r="L1366" t="s">
        <v>4402</v>
      </c>
      <c r="N1366" t="str">
        <f>VLOOKUP(TRIM(SUBSTITUTE(E1366,CHAR(160),CHAR(32))),Metadata!B$1:J$2632,9,FALSE)</f>
        <v>prose</v>
      </c>
      <c r="O1366">
        <f>VLOOKUP(TRIM(SUBSTITUTE(E1366,CHAR(160),CHAR(32))),Metadata!B$1:K$2632,10,FALSE)</f>
        <v>91366</v>
      </c>
      <c r="P1366" s="4" t="s">
        <v>12484</v>
      </c>
      <c r="Q1366">
        <v>71</v>
      </c>
      <c r="R1366">
        <v>74</v>
      </c>
      <c r="S1366">
        <v>80</v>
      </c>
      <c r="T1366">
        <v>84</v>
      </c>
    </row>
    <row r="1367" spans="1:20" hidden="1" x14ac:dyDescent="0.25">
      <c r="A1367">
        <v>1371</v>
      </c>
      <c r="B1367" t="s">
        <v>4354</v>
      </c>
      <c r="C1367" t="s">
        <v>252</v>
      </c>
      <c r="D1367" t="s">
        <v>47</v>
      </c>
      <c r="E1367" t="s">
        <v>8561</v>
      </c>
      <c r="F1367" t="str">
        <f>VLOOKUP(TRIM(SUBSTITUTE(E1367,CHAR(160),CHAR(32))),Metadata!B$1:C$2632,2,FALSE)</f>
        <v>Goncourt, Edmond de, 1822-1896: Goncourt, Jules de, 1830-1870.</v>
      </c>
      <c r="G1367" t="str">
        <f>VLOOKUP(TRIM(SUBSTITUTE(E1367,CHAR(160),CHAR(32))),Metadata!B$1:D$2632,3,FALSE)</f>
        <v>Journal. T. 2, 1864-1878</v>
      </c>
      <c r="H1367">
        <f>VLOOKUP(TRIM(SUBSTITUTE(E1367,CHAR(160),CHAR(32))),Metadata!B$1:E$2632,4,FALSE)</f>
        <v>1878</v>
      </c>
      <c r="I1367" t="s">
        <v>534</v>
      </c>
      <c r="K1367" t="str">
        <f>VLOOKUP(TRIM(SUBSTITUTE(E1367,CHAR(160),CHAR(32))),Metadata!B$1:H$2632,7,FALSE)</f>
        <v>memoires</v>
      </c>
      <c r="L1367" t="s">
        <v>4481</v>
      </c>
      <c r="N1367" t="str">
        <f>VLOOKUP(TRIM(SUBSTITUTE(E1367,CHAR(160),CHAR(32))),Metadata!B$1:J$2632,9,FALSE)</f>
        <v>prose</v>
      </c>
      <c r="O1367">
        <f>VLOOKUP(TRIM(SUBSTITUTE(E1367,CHAR(160),CHAR(32))),Metadata!B$1:K$2632,10,FALSE)</f>
        <v>428542</v>
      </c>
      <c r="P1367" s="4" t="s">
        <v>10395</v>
      </c>
      <c r="Q1367">
        <v>68</v>
      </c>
      <c r="R1367">
        <v>71</v>
      </c>
      <c r="S1367">
        <v>77</v>
      </c>
      <c r="T1367">
        <v>81</v>
      </c>
    </row>
    <row r="1368" spans="1:20" hidden="1" x14ac:dyDescent="0.25">
      <c r="A1368">
        <v>1372</v>
      </c>
      <c r="B1368" t="s">
        <v>4354</v>
      </c>
      <c r="C1368" t="s">
        <v>252</v>
      </c>
      <c r="D1368" t="s">
        <v>47</v>
      </c>
      <c r="E1368" t="s">
        <v>8753</v>
      </c>
      <c r="F1368" t="str">
        <f>VLOOKUP(TRIM(SUBSTITUTE(E1368,CHAR(160),CHAR(32))),Metadata!B$1:C$2632,2,FALSE)</f>
        <v>Aymé, Marcel, 1902-1967.</v>
      </c>
      <c r="G1368" t="str">
        <f>VLOOKUP(TRIM(SUBSTITUTE(E1368,CHAR(160),CHAR(32))),Metadata!B$1:D$2632,3,FALSE)</f>
        <v>La jument verte</v>
      </c>
      <c r="H1368">
        <f>VLOOKUP(TRIM(SUBSTITUTE(E1368,CHAR(160),CHAR(32))),Metadata!B$1:E$2632,4,FALSE)</f>
        <v>1933</v>
      </c>
      <c r="I1368" t="s">
        <v>534</v>
      </c>
      <c r="K1368" t="str">
        <f>VLOOKUP(TRIM(SUBSTITUTE(E1368,CHAR(160),CHAR(32))),Metadata!B$1:H$2632,7,FALSE)</f>
        <v>roman</v>
      </c>
      <c r="L1368" t="s">
        <v>4378</v>
      </c>
      <c r="N1368" t="str">
        <f>VLOOKUP(TRIM(SUBSTITUTE(E1368,CHAR(160),CHAR(32))),Metadata!B$1:J$2632,9,FALSE)</f>
        <v>prose</v>
      </c>
      <c r="O1368">
        <f>VLOOKUP(TRIM(SUBSTITUTE(E1368,CHAR(160),CHAR(32))),Metadata!B$1:K$2632,10,FALSE)</f>
        <v>81126</v>
      </c>
      <c r="P1368" s="4" t="s">
        <v>12485</v>
      </c>
      <c r="Q1368">
        <v>15</v>
      </c>
      <c r="R1368">
        <v>18</v>
      </c>
      <c r="S1368">
        <v>24</v>
      </c>
      <c r="T1368">
        <v>28</v>
      </c>
    </row>
    <row r="1369" spans="1:20" hidden="1" x14ac:dyDescent="0.25">
      <c r="A1369">
        <v>1373</v>
      </c>
      <c r="B1369" t="s">
        <v>4354</v>
      </c>
      <c r="C1369" t="s">
        <v>252</v>
      </c>
      <c r="D1369" t="s">
        <v>47</v>
      </c>
      <c r="E1369" t="s">
        <v>8804</v>
      </c>
      <c r="F1369" t="str">
        <f>VLOOKUP(TRIM(SUBSTITUTE(E1369,CHAR(160),CHAR(32))),Metadata!B$1:C$2632,2,FALSE)</f>
        <v>Breton, André, 1896-1966.</v>
      </c>
      <c r="G1369" t="str">
        <f>VLOOKUP(TRIM(SUBSTITUTE(E1369,CHAR(160),CHAR(32))),Metadata!B$1:D$2632,3,FALSE)</f>
        <v>Les manifestes du Surréalisme</v>
      </c>
      <c r="H1369">
        <f>VLOOKUP(TRIM(SUBSTITUTE(E1369,CHAR(160),CHAR(32))),Metadata!B$1:E$2632,4,FALSE)</f>
        <v>1942</v>
      </c>
      <c r="I1369" t="s">
        <v>534</v>
      </c>
      <c r="K1369" t="str">
        <f>VLOOKUP(TRIM(SUBSTITUTE(E1369,CHAR(160),CHAR(32))),Metadata!B$1:H$2632,7,FALSE)</f>
        <v>traite ou essai</v>
      </c>
      <c r="L1369" t="s">
        <v>4402</v>
      </c>
      <c r="N1369" t="str">
        <f>VLOOKUP(TRIM(SUBSTITUTE(E1369,CHAR(160),CHAR(32))),Metadata!B$1:J$2632,9,FALSE)</f>
        <v>prose</v>
      </c>
      <c r="O1369">
        <f>VLOOKUP(TRIM(SUBSTITUTE(E1369,CHAR(160),CHAR(32))),Metadata!B$1:K$2632,10,FALSE)</f>
        <v>42485</v>
      </c>
      <c r="P1369" s="4" t="s">
        <v>10396</v>
      </c>
      <c r="Q1369">
        <v>421</v>
      </c>
      <c r="R1369">
        <v>427</v>
      </c>
      <c r="S1369">
        <v>433</v>
      </c>
      <c r="T1369">
        <v>437</v>
      </c>
    </row>
    <row r="1370" spans="1:20" hidden="1" x14ac:dyDescent="0.25">
      <c r="A1370">
        <v>1374</v>
      </c>
      <c r="B1370" t="s">
        <v>4354</v>
      </c>
      <c r="C1370" t="s">
        <v>252</v>
      </c>
      <c r="D1370" t="s">
        <v>47</v>
      </c>
      <c r="E1370" t="s">
        <v>7897</v>
      </c>
      <c r="F1370" t="str">
        <f>VLOOKUP(TRIM(SUBSTITUTE(E1370,CHAR(160),CHAR(32))),Metadata!B$1:C$2632,2,FALSE)</f>
        <v>Febvre, Lucien, 1878-1956.</v>
      </c>
      <c r="G1370" t="str">
        <f>VLOOKUP(TRIM(SUBSTITUTE(E1370,CHAR(160),CHAR(32))),Metadata!B$1:D$2632,3,FALSE)</f>
        <v>L'apparition du livre.</v>
      </c>
      <c r="H1370">
        <f>VLOOKUP(TRIM(SUBSTITUTE(E1370,CHAR(160),CHAR(32))),Metadata!B$1:E$2632,4,FALSE)</f>
        <v>1958</v>
      </c>
      <c r="I1370" t="s">
        <v>534</v>
      </c>
      <c r="K1370" t="str">
        <f>VLOOKUP(TRIM(SUBSTITUTE(E1370,CHAR(160),CHAR(32))),Metadata!B$1:H$2632,7,FALSE)</f>
        <v>traite</v>
      </c>
      <c r="L1370" t="s">
        <v>4417</v>
      </c>
      <c r="N1370" t="str">
        <f>VLOOKUP(TRIM(SUBSTITUTE(E1370,CHAR(160),CHAR(32))),Metadata!B$1:J$2632,9,FALSE)</f>
        <v/>
      </c>
      <c r="O1370">
        <f>VLOOKUP(TRIM(SUBSTITUTE(E1370,CHAR(160),CHAR(32))),Metadata!B$1:K$2632,10,FALSE)</f>
        <v>88665</v>
      </c>
      <c r="P1370" s="4" t="s">
        <v>10397</v>
      </c>
      <c r="Q1370">
        <v>178</v>
      </c>
      <c r="R1370">
        <v>182</v>
      </c>
      <c r="S1370">
        <v>188</v>
      </c>
      <c r="T1370">
        <v>192</v>
      </c>
    </row>
    <row r="1371" spans="1:20" hidden="1" x14ac:dyDescent="0.25">
      <c r="A1371">
        <v>1375</v>
      </c>
      <c r="B1371" t="s">
        <v>4354</v>
      </c>
      <c r="C1371" t="s">
        <v>255</v>
      </c>
      <c r="D1371" t="s">
        <v>47</v>
      </c>
      <c r="E1371" t="s">
        <v>7945</v>
      </c>
      <c r="F1371" t="str">
        <f>VLOOKUP(TRIM(SUBSTITUTE(E1371,CHAR(160),CHAR(32))),Metadata!B$1:C$2632,2,FALSE)</f>
        <v>Montaigne, Michel Eyquem de</v>
      </c>
      <c r="G1371" t="str">
        <f>VLOOKUP(TRIM(SUBSTITUTE(E1371,CHAR(160),CHAR(32))),Metadata!B$1:D$2632,3,FALSE)</f>
        <v>Les Essais</v>
      </c>
      <c r="H1371">
        <f>VLOOKUP(TRIM(SUBSTITUTE(E1371,CHAR(160),CHAR(32))),Metadata!B$1:E$2632,4,FALSE)</f>
        <v>1595</v>
      </c>
      <c r="I1371" t="s">
        <v>456</v>
      </c>
      <c r="K1371" t="str">
        <f>VLOOKUP(TRIM(SUBSTITUTE(E1371,CHAR(160),CHAR(32))),Metadata!B$1:H$2632,7,FALSE)</f>
        <v>essai</v>
      </c>
      <c r="L1371" t="s">
        <v>4484</v>
      </c>
      <c r="N1371" t="str">
        <f>VLOOKUP(TRIM(SUBSTITUTE(E1371,CHAR(160),CHAR(32))),Metadata!B$1:J$2632,9,FALSE)</f>
        <v/>
      </c>
      <c r="O1371">
        <f>VLOOKUP(TRIM(SUBSTITUTE(E1371,CHAR(160),CHAR(32))),Metadata!B$1:K$2632,10,FALSE)</f>
        <v>438631</v>
      </c>
      <c r="P1371" s="4" t="s">
        <v>10398</v>
      </c>
      <c r="Q1371">
        <v>49</v>
      </c>
      <c r="R1371">
        <v>52</v>
      </c>
    </row>
    <row r="1372" spans="1:20" hidden="1" x14ac:dyDescent="0.25">
      <c r="A1372">
        <v>1376</v>
      </c>
      <c r="B1372" t="s">
        <v>4354</v>
      </c>
      <c r="C1372" t="s">
        <v>255</v>
      </c>
      <c r="D1372" t="s">
        <v>47</v>
      </c>
      <c r="E1372" t="s">
        <v>7947</v>
      </c>
      <c r="F1372" t="str">
        <f>VLOOKUP(TRIM(SUBSTITUTE(E1372,CHAR(160),CHAR(32))),Metadata!B$1:C$2632,2,FALSE)</f>
        <v>Rabelais, François, ca. 1490-1553?.</v>
      </c>
      <c r="G1372" t="str">
        <f>VLOOKUP(TRIM(SUBSTITUTE(E1372,CHAR(160),CHAR(32))),Metadata!B$1:D$2632,3,FALSE)</f>
        <v>Pantagruel</v>
      </c>
      <c r="H1372">
        <f>VLOOKUP(TRIM(SUBSTITUTE(E1372,CHAR(160),CHAR(32))),Metadata!B$1:E$2632,4,FALSE)</f>
        <v>1532</v>
      </c>
      <c r="I1372" t="s">
        <v>456</v>
      </c>
      <c r="K1372" t="str">
        <f>VLOOKUP(TRIM(SUBSTITUTE(E1372,CHAR(160),CHAR(32))),Metadata!B$1:H$2632,7,FALSE)</f>
        <v>roman</v>
      </c>
      <c r="L1372" t="s">
        <v>4378</v>
      </c>
      <c r="N1372" t="str">
        <f>VLOOKUP(TRIM(SUBSTITUTE(E1372,CHAR(160),CHAR(32))),Metadata!B$1:J$2632,9,FALSE)</f>
        <v/>
      </c>
      <c r="O1372">
        <f>VLOOKUP(TRIM(SUBSTITUTE(E1372,CHAR(160),CHAR(32))),Metadata!B$1:K$2632,10,FALSE)</f>
        <v>3112</v>
      </c>
      <c r="P1372" s="8" t="s">
        <v>10399</v>
      </c>
      <c r="Q1372">
        <v>115</v>
      </c>
      <c r="R1372">
        <v>119</v>
      </c>
    </row>
    <row r="1373" spans="1:20" hidden="1" x14ac:dyDescent="0.25">
      <c r="A1373">
        <v>1377</v>
      </c>
      <c r="B1373" t="s">
        <v>4354</v>
      </c>
      <c r="C1373" t="s">
        <v>255</v>
      </c>
      <c r="D1373" t="s">
        <v>47</v>
      </c>
      <c r="E1373" t="s">
        <v>7913</v>
      </c>
      <c r="F1373" t="str">
        <f>VLOOKUP(TRIM(SUBSTITUTE(E1373,CHAR(160),CHAR(32))),Metadata!B$1:C$2632,2,FALSE)</f>
        <v>Pollion, Marc Vitruve</v>
      </c>
      <c r="G1373" t="str">
        <f>VLOOKUP(TRIM(SUBSTITUTE(E1373,CHAR(160),CHAR(32))),Metadata!B$1:D$2632,3,FALSE)</f>
        <v>Architecture ou Art de bien bastir</v>
      </c>
      <c r="H1373">
        <f>VLOOKUP(TRIM(SUBSTITUTE(E1373,CHAR(160),CHAR(32))),Metadata!B$1:E$2632,4,FALSE)</f>
        <v>1547</v>
      </c>
      <c r="I1373" t="s">
        <v>456</v>
      </c>
      <c r="K1373" t="str">
        <f>VLOOKUP(TRIM(SUBSTITUTE(E1373,CHAR(160),CHAR(32))),Metadata!B$1:H$2632,7,FALSE)</f>
        <v>traite ou essai</v>
      </c>
      <c r="L1373" t="s">
        <v>4402</v>
      </c>
      <c r="N1373" t="str">
        <f>VLOOKUP(TRIM(SUBSTITUTE(E1373,CHAR(160),CHAR(32))),Metadata!B$1:J$2632,9,FALSE)</f>
        <v/>
      </c>
      <c r="O1373">
        <f>VLOOKUP(TRIM(SUBSTITUTE(E1373,CHAR(160),CHAR(32))),Metadata!B$1:K$2632,10,FALSE)</f>
        <v>146173</v>
      </c>
      <c r="P1373" s="8" t="s">
        <v>9192</v>
      </c>
      <c r="Q1373">
        <v>58</v>
      </c>
      <c r="R1373">
        <v>62</v>
      </c>
    </row>
    <row r="1374" spans="1:20" hidden="1" x14ac:dyDescent="0.25">
      <c r="A1374">
        <v>1378</v>
      </c>
      <c r="B1374" t="s">
        <v>4354</v>
      </c>
      <c r="C1374" t="s">
        <v>255</v>
      </c>
      <c r="D1374" t="s">
        <v>47</v>
      </c>
      <c r="E1374" t="s">
        <v>7913</v>
      </c>
      <c r="F1374" t="str">
        <f>VLOOKUP(TRIM(SUBSTITUTE(E1374,CHAR(160),CHAR(32))),Metadata!B$1:C$2632,2,FALSE)</f>
        <v>Pollion, Marc Vitruve</v>
      </c>
      <c r="G1374" t="str">
        <f>VLOOKUP(TRIM(SUBSTITUTE(E1374,CHAR(160),CHAR(32))),Metadata!B$1:D$2632,3,FALSE)</f>
        <v>Architecture ou Art de bien bastir</v>
      </c>
      <c r="H1374">
        <f>VLOOKUP(TRIM(SUBSTITUTE(E1374,CHAR(160),CHAR(32))),Metadata!B$1:E$2632,4,FALSE)</f>
        <v>1547</v>
      </c>
      <c r="I1374" t="s">
        <v>456</v>
      </c>
      <c r="K1374" t="str">
        <f>VLOOKUP(TRIM(SUBSTITUTE(E1374,CHAR(160),CHAR(32))),Metadata!B$1:H$2632,7,FALSE)</f>
        <v>traite ou essai</v>
      </c>
      <c r="L1374" t="s">
        <v>4402</v>
      </c>
      <c r="N1374" t="str">
        <f>VLOOKUP(TRIM(SUBSTITUTE(E1374,CHAR(160),CHAR(32))),Metadata!B$1:J$2632,9,FALSE)</f>
        <v/>
      </c>
      <c r="O1374">
        <f>VLOOKUP(TRIM(SUBSTITUTE(E1374,CHAR(160),CHAR(32))),Metadata!B$1:K$2632,10,FALSE)</f>
        <v>146173</v>
      </c>
      <c r="P1374" s="8" t="s">
        <v>10400</v>
      </c>
      <c r="Q1374">
        <v>187</v>
      </c>
      <c r="R1374">
        <v>191</v>
      </c>
    </row>
    <row r="1375" spans="1:20" hidden="1" x14ac:dyDescent="0.25">
      <c r="A1375">
        <v>1379</v>
      </c>
      <c r="B1375" t="s">
        <v>4354</v>
      </c>
      <c r="C1375" t="s">
        <v>255</v>
      </c>
      <c r="D1375" t="s">
        <v>47</v>
      </c>
      <c r="E1375" t="s">
        <v>7947</v>
      </c>
      <c r="F1375" t="str">
        <f>VLOOKUP(TRIM(SUBSTITUTE(E1375,CHAR(160),CHAR(32))),Metadata!B$1:C$2632,2,FALSE)</f>
        <v>Rabelais, François, ca. 1490-1553?.</v>
      </c>
      <c r="G1375" t="str">
        <f>VLOOKUP(TRIM(SUBSTITUTE(E1375,CHAR(160),CHAR(32))),Metadata!B$1:D$2632,3,FALSE)</f>
        <v>Pantagruel</v>
      </c>
      <c r="H1375">
        <f>VLOOKUP(TRIM(SUBSTITUTE(E1375,CHAR(160),CHAR(32))),Metadata!B$1:E$2632,4,FALSE)</f>
        <v>1532</v>
      </c>
      <c r="I1375" t="s">
        <v>456</v>
      </c>
      <c r="K1375" t="str">
        <f>VLOOKUP(TRIM(SUBSTITUTE(E1375,CHAR(160),CHAR(32))),Metadata!B$1:H$2632,7,FALSE)</f>
        <v>roman</v>
      </c>
      <c r="L1375" t="s">
        <v>4378</v>
      </c>
      <c r="N1375" t="str">
        <f>VLOOKUP(TRIM(SUBSTITUTE(E1375,CHAR(160),CHAR(32))),Metadata!B$1:J$2632,9,FALSE)</f>
        <v/>
      </c>
      <c r="O1375">
        <f>VLOOKUP(TRIM(SUBSTITUTE(E1375,CHAR(160),CHAR(32))),Metadata!B$1:K$2632,10,FALSE)</f>
        <v>3112</v>
      </c>
      <c r="P1375" s="8" t="s">
        <v>10401</v>
      </c>
      <c r="Q1375">
        <v>138</v>
      </c>
      <c r="R1375">
        <v>142</v>
      </c>
    </row>
    <row r="1376" spans="1:20" hidden="1" x14ac:dyDescent="0.25">
      <c r="A1376">
        <v>1380</v>
      </c>
      <c r="B1376" t="s">
        <v>4354</v>
      </c>
      <c r="C1376" t="s">
        <v>255</v>
      </c>
      <c r="D1376" t="s">
        <v>47</v>
      </c>
      <c r="E1376" t="s">
        <v>7913</v>
      </c>
      <c r="F1376" t="str">
        <f>VLOOKUP(TRIM(SUBSTITUTE(E1376,CHAR(160),CHAR(32))),Metadata!B$1:C$2632,2,FALSE)</f>
        <v>Pollion, Marc Vitruve</v>
      </c>
      <c r="G1376" t="str">
        <f>VLOOKUP(TRIM(SUBSTITUTE(E1376,CHAR(160),CHAR(32))),Metadata!B$1:D$2632,3,FALSE)</f>
        <v>Architecture ou Art de bien bastir</v>
      </c>
      <c r="H1376">
        <f>VLOOKUP(TRIM(SUBSTITUTE(E1376,CHAR(160),CHAR(32))),Metadata!B$1:E$2632,4,FALSE)</f>
        <v>1547</v>
      </c>
      <c r="I1376" t="s">
        <v>456</v>
      </c>
      <c r="K1376" t="str">
        <f>VLOOKUP(TRIM(SUBSTITUTE(E1376,CHAR(160),CHAR(32))),Metadata!B$1:H$2632,7,FALSE)</f>
        <v>traite ou essai</v>
      </c>
      <c r="L1376" t="s">
        <v>4402</v>
      </c>
      <c r="N1376" t="str">
        <f>VLOOKUP(TRIM(SUBSTITUTE(E1376,CHAR(160),CHAR(32))),Metadata!B$1:J$2632,9,FALSE)</f>
        <v/>
      </c>
      <c r="O1376">
        <f>VLOOKUP(TRIM(SUBSTITUTE(E1376,CHAR(160),CHAR(32))),Metadata!B$1:K$2632,10,FALSE)</f>
        <v>146173</v>
      </c>
      <c r="P1376" s="8" t="s">
        <v>10402</v>
      </c>
      <c r="Q1376">
        <v>141</v>
      </c>
      <c r="R1376">
        <v>145</v>
      </c>
    </row>
    <row r="1377" spans="1:18" x14ac:dyDescent="0.25">
      <c r="A1377">
        <v>1381</v>
      </c>
      <c r="B1377" t="s">
        <v>4354</v>
      </c>
      <c r="C1377" t="s">
        <v>255</v>
      </c>
      <c r="D1377" t="s">
        <v>47</v>
      </c>
      <c r="E1377" t="s">
        <v>7924</v>
      </c>
      <c r="F1377" t="str">
        <f>VLOOKUP(TRIM(SUBSTITUTE(E1377,CHAR(160),CHAR(32))),Metadata!B$1:C$2632,2,FALSE)</f>
        <v>Du Bellay, Joachim</v>
      </c>
      <c r="G1377" t="str">
        <f>VLOOKUP(TRIM(SUBSTITUTE(E1377,CHAR(160),CHAR(32))),Metadata!B$1:D$2632,3,FALSE)</f>
        <v>Divers jeux rustiques</v>
      </c>
      <c r="H1377">
        <f>VLOOKUP(TRIM(SUBSTITUTE(E1377,CHAR(160),CHAR(32))),Metadata!B$1:E$2632,4,FALSE)</f>
        <v>1558</v>
      </c>
      <c r="I1377" t="s">
        <v>456</v>
      </c>
      <c r="K1377" t="str">
        <f>VLOOKUP(TRIM(SUBSTITUTE(E1377,CHAR(160),CHAR(32))),Metadata!B$1:H$2632,7,FALSE)</f>
        <v>poesie</v>
      </c>
      <c r="L1377" t="s">
        <v>4382</v>
      </c>
      <c r="N1377" t="str">
        <f>VLOOKUP(TRIM(SUBSTITUTE(E1377,CHAR(160),CHAR(32))),Metadata!B$1:J$2632,9,FALSE)</f>
        <v/>
      </c>
      <c r="O1377">
        <f>VLOOKUP(TRIM(SUBSTITUTE(E1377,CHAR(160),CHAR(32))),Metadata!B$1:K$2632,10,FALSE)</f>
        <v>26689</v>
      </c>
      <c r="P1377" s="4" t="s">
        <v>10403</v>
      </c>
      <c r="Q1377">
        <v>125</v>
      </c>
      <c r="R1377">
        <v>129</v>
      </c>
    </row>
    <row r="1378" spans="1:18" hidden="1" x14ac:dyDescent="0.25">
      <c r="A1378">
        <v>1382</v>
      </c>
      <c r="B1378" t="s">
        <v>4354</v>
      </c>
      <c r="C1378" t="s">
        <v>255</v>
      </c>
      <c r="D1378" t="s">
        <v>47</v>
      </c>
      <c r="E1378" t="s">
        <v>7922</v>
      </c>
      <c r="F1378" t="str">
        <f>VLOOKUP(TRIM(SUBSTITUTE(E1378,CHAR(160),CHAR(32))),Metadata!B$1:C$2632,2,FALSE)</f>
        <v>Des Périers, Bonaventure, 1500?-1544?</v>
      </c>
      <c r="G1378" t="str">
        <f>VLOOKUP(TRIM(SUBSTITUTE(E1378,CHAR(160),CHAR(32))),Metadata!B$1:D$2632,3,FALSE)</f>
        <v>Les nouvelles récréations et joyeux devis</v>
      </c>
      <c r="H1378">
        <f>VLOOKUP(TRIM(SUBSTITUTE(E1378,CHAR(160),CHAR(32))),Metadata!B$1:E$2632,4,FALSE)</f>
        <v>1557</v>
      </c>
      <c r="I1378" t="s">
        <v>456</v>
      </c>
      <c r="K1378" t="str">
        <f>VLOOKUP(TRIM(SUBSTITUTE(E1378,CHAR(160),CHAR(32))),Metadata!B$1:H$2632,7,FALSE)</f>
        <v>traite ou essai</v>
      </c>
      <c r="L1378" t="s">
        <v>4402</v>
      </c>
      <c r="N1378" t="str">
        <f>VLOOKUP(TRIM(SUBSTITUTE(E1378,CHAR(160),CHAR(32))),Metadata!B$1:J$2632,9,FALSE)</f>
        <v/>
      </c>
      <c r="O1378">
        <f>VLOOKUP(TRIM(SUBSTITUTE(E1378,CHAR(160),CHAR(32))),Metadata!B$1:K$2632,10,FALSE)</f>
        <v>92068</v>
      </c>
      <c r="P1378" s="4" t="s">
        <v>10404</v>
      </c>
      <c r="Q1378">
        <v>160</v>
      </c>
      <c r="R1378">
        <v>164</v>
      </c>
    </row>
    <row r="1379" spans="1:18" hidden="1" x14ac:dyDescent="0.25">
      <c r="A1379">
        <v>1383</v>
      </c>
      <c r="B1379" t="s">
        <v>4354</v>
      </c>
      <c r="C1379" t="s">
        <v>255</v>
      </c>
      <c r="D1379" t="s">
        <v>47</v>
      </c>
      <c r="E1379" t="s">
        <v>7913</v>
      </c>
      <c r="F1379" t="str">
        <f>VLOOKUP(TRIM(SUBSTITUTE(E1379,CHAR(160),CHAR(32))),Metadata!B$1:C$2632,2,FALSE)</f>
        <v>Pollion, Marc Vitruve</v>
      </c>
      <c r="G1379" t="str">
        <f>VLOOKUP(TRIM(SUBSTITUTE(E1379,CHAR(160),CHAR(32))),Metadata!B$1:D$2632,3,FALSE)</f>
        <v>Architecture ou Art de bien bastir</v>
      </c>
      <c r="H1379">
        <f>VLOOKUP(TRIM(SUBSTITUTE(E1379,CHAR(160),CHAR(32))),Metadata!B$1:E$2632,4,FALSE)</f>
        <v>1547</v>
      </c>
      <c r="I1379" t="s">
        <v>456</v>
      </c>
      <c r="K1379" t="str">
        <f>VLOOKUP(TRIM(SUBSTITUTE(E1379,CHAR(160),CHAR(32))),Metadata!B$1:H$2632,7,FALSE)</f>
        <v>traite ou essai</v>
      </c>
      <c r="L1379" t="s">
        <v>4402</v>
      </c>
      <c r="N1379" t="str">
        <f>VLOOKUP(TRIM(SUBSTITUTE(E1379,CHAR(160),CHAR(32))),Metadata!B$1:J$2632,9,FALSE)</f>
        <v/>
      </c>
      <c r="O1379">
        <f>VLOOKUP(TRIM(SUBSTITUTE(E1379,CHAR(160),CHAR(32))),Metadata!B$1:K$2632,10,FALSE)</f>
        <v>146173</v>
      </c>
      <c r="P1379" s="8" t="s">
        <v>9193</v>
      </c>
      <c r="Q1379">
        <v>44</v>
      </c>
      <c r="R1379">
        <v>48</v>
      </c>
    </row>
    <row r="1380" spans="1:18" hidden="1" x14ac:dyDescent="0.25">
      <c r="A1380">
        <v>1384</v>
      </c>
      <c r="B1380" t="s">
        <v>4354</v>
      </c>
      <c r="C1380" t="s">
        <v>255</v>
      </c>
      <c r="D1380" t="s">
        <v>47</v>
      </c>
      <c r="E1380" t="s">
        <v>7913</v>
      </c>
      <c r="F1380" t="str">
        <f>VLOOKUP(TRIM(SUBSTITUTE(E1380,CHAR(160),CHAR(32))),Metadata!B$1:C$2632,2,FALSE)</f>
        <v>Pollion, Marc Vitruve</v>
      </c>
      <c r="G1380" t="str">
        <f>VLOOKUP(TRIM(SUBSTITUTE(E1380,CHAR(160),CHAR(32))),Metadata!B$1:D$2632,3,FALSE)</f>
        <v>Architecture ou Art de bien bastir</v>
      </c>
      <c r="H1380">
        <f>VLOOKUP(TRIM(SUBSTITUTE(E1380,CHAR(160),CHAR(32))),Metadata!B$1:E$2632,4,FALSE)</f>
        <v>1547</v>
      </c>
      <c r="I1380" t="s">
        <v>456</v>
      </c>
      <c r="K1380" t="str">
        <f>VLOOKUP(TRIM(SUBSTITUTE(E1380,CHAR(160),CHAR(32))),Metadata!B$1:H$2632,7,FALSE)</f>
        <v>traite ou essai</v>
      </c>
      <c r="L1380" t="s">
        <v>4402</v>
      </c>
      <c r="N1380" t="str">
        <f>VLOOKUP(TRIM(SUBSTITUTE(E1380,CHAR(160),CHAR(32))),Metadata!B$1:J$2632,9,FALSE)</f>
        <v/>
      </c>
      <c r="O1380">
        <f>VLOOKUP(TRIM(SUBSTITUTE(E1380,CHAR(160),CHAR(32))),Metadata!B$1:K$2632,10,FALSE)</f>
        <v>146173</v>
      </c>
      <c r="P1380" s="8" t="s">
        <v>9194</v>
      </c>
      <c r="Q1380">
        <v>67</v>
      </c>
      <c r="R1380">
        <v>71</v>
      </c>
    </row>
    <row r="1381" spans="1:18" hidden="1" x14ac:dyDescent="0.25">
      <c r="A1381">
        <v>1385</v>
      </c>
      <c r="B1381" t="s">
        <v>4354</v>
      </c>
      <c r="C1381" t="s">
        <v>255</v>
      </c>
      <c r="D1381" t="s">
        <v>47</v>
      </c>
      <c r="E1381" t="s">
        <v>7913</v>
      </c>
      <c r="F1381" t="str">
        <f>VLOOKUP(TRIM(SUBSTITUTE(E1381,CHAR(160),CHAR(32))),Metadata!B$1:C$2632,2,FALSE)</f>
        <v>Pollion, Marc Vitruve</v>
      </c>
      <c r="G1381" t="str">
        <f>VLOOKUP(TRIM(SUBSTITUTE(E1381,CHAR(160),CHAR(32))),Metadata!B$1:D$2632,3,FALSE)</f>
        <v>Architecture ou Art de bien bastir</v>
      </c>
      <c r="H1381">
        <f>VLOOKUP(TRIM(SUBSTITUTE(E1381,CHAR(160),CHAR(32))),Metadata!B$1:E$2632,4,FALSE)</f>
        <v>1547</v>
      </c>
      <c r="I1381" t="s">
        <v>456</v>
      </c>
      <c r="K1381" t="str">
        <f>VLOOKUP(TRIM(SUBSTITUTE(E1381,CHAR(160),CHAR(32))),Metadata!B$1:H$2632,7,FALSE)</f>
        <v>traite ou essai</v>
      </c>
      <c r="L1381" t="s">
        <v>4402</v>
      </c>
      <c r="N1381" t="str">
        <f>VLOOKUP(TRIM(SUBSTITUTE(E1381,CHAR(160),CHAR(32))),Metadata!B$1:J$2632,9,FALSE)</f>
        <v/>
      </c>
      <c r="O1381">
        <f>VLOOKUP(TRIM(SUBSTITUTE(E1381,CHAR(160),CHAR(32))),Metadata!B$1:K$2632,10,FALSE)</f>
        <v>146173</v>
      </c>
      <c r="P1381" s="8" t="s">
        <v>10405</v>
      </c>
      <c r="Q1381">
        <v>75</v>
      </c>
      <c r="R1381">
        <v>79</v>
      </c>
    </row>
    <row r="1382" spans="1:18" hidden="1" x14ac:dyDescent="0.25">
      <c r="A1382">
        <v>1386</v>
      </c>
      <c r="B1382" t="s">
        <v>4354</v>
      </c>
      <c r="C1382" t="s">
        <v>255</v>
      </c>
      <c r="D1382" t="s">
        <v>47</v>
      </c>
      <c r="E1382" t="s">
        <v>7936</v>
      </c>
      <c r="F1382" t="str">
        <f>VLOOKUP(TRIM(SUBSTITUTE(E1382,CHAR(160),CHAR(32))),Metadata!B$1:C$2632,2,FALSE)</f>
        <v>Marguerite, Queen, consort of Henry II, King of Navarre, 1492-1549.</v>
      </c>
      <c r="G1382" t="str">
        <f>VLOOKUP(TRIM(SUBSTITUTE(E1382,CHAR(160),CHAR(32))),Metadata!B$1:D$2632,3,FALSE)</f>
        <v>L'Heptaméron</v>
      </c>
      <c r="H1382">
        <f>VLOOKUP(TRIM(SUBSTITUTE(E1382,CHAR(160),CHAR(32))),Metadata!B$1:E$2632,4,FALSE)</f>
        <v>1559</v>
      </c>
      <c r="I1382" t="s">
        <v>456</v>
      </c>
      <c r="K1382" t="str">
        <f>VLOOKUP(TRIM(SUBSTITUTE(E1382,CHAR(160),CHAR(32))),Metadata!B$1:H$2632,7,FALSE)</f>
        <v>roman</v>
      </c>
      <c r="L1382" t="s">
        <v>4378</v>
      </c>
      <c r="N1382" t="str">
        <f>VLOOKUP(TRIM(SUBSTITUTE(E1382,CHAR(160),CHAR(32))),Metadata!B$1:J$2632,9,FALSE)</f>
        <v/>
      </c>
      <c r="O1382">
        <f>VLOOKUP(TRIM(SUBSTITUTE(E1382,CHAR(160),CHAR(32))),Metadata!B$1:K$2632,10,FALSE)</f>
        <v>182112</v>
      </c>
      <c r="P1382" s="4" t="s">
        <v>10406</v>
      </c>
      <c r="Q1382">
        <v>139</v>
      </c>
      <c r="R1382">
        <v>143</v>
      </c>
    </row>
    <row r="1383" spans="1:18" hidden="1" x14ac:dyDescent="0.25">
      <c r="A1383">
        <v>1387</v>
      </c>
      <c r="B1383" t="s">
        <v>4354</v>
      </c>
      <c r="C1383" t="s">
        <v>255</v>
      </c>
      <c r="D1383" t="s">
        <v>47</v>
      </c>
      <c r="E1383" t="s">
        <v>7913</v>
      </c>
      <c r="F1383" t="str">
        <f>VLOOKUP(TRIM(SUBSTITUTE(E1383,CHAR(160),CHAR(32))),Metadata!B$1:C$2632,2,FALSE)</f>
        <v>Pollion, Marc Vitruve</v>
      </c>
      <c r="G1383" t="str">
        <f>VLOOKUP(TRIM(SUBSTITUTE(E1383,CHAR(160),CHAR(32))),Metadata!B$1:D$2632,3,FALSE)</f>
        <v>Architecture ou Art de bien bastir</v>
      </c>
      <c r="H1383">
        <f>VLOOKUP(TRIM(SUBSTITUTE(E1383,CHAR(160),CHAR(32))),Metadata!B$1:E$2632,4,FALSE)</f>
        <v>1547</v>
      </c>
      <c r="I1383" t="s">
        <v>456</v>
      </c>
      <c r="K1383" t="str">
        <f>VLOOKUP(TRIM(SUBSTITUTE(E1383,CHAR(160),CHAR(32))),Metadata!B$1:H$2632,7,FALSE)</f>
        <v>traite ou essai</v>
      </c>
      <c r="L1383" t="s">
        <v>4402</v>
      </c>
      <c r="N1383" t="str">
        <f>VLOOKUP(TRIM(SUBSTITUTE(E1383,CHAR(160),CHAR(32))),Metadata!B$1:J$2632,9,FALSE)</f>
        <v/>
      </c>
      <c r="O1383">
        <f>VLOOKUP(TRIM(SUBSTITUTE(E1383,CHAR(160),CHAR(32))),Metadata!B$1:K$2632,10,FALSE)</f>
        <v>146173</v>
      </c>
      <c r="P1383" s="8" t="s">
        <v>10407</v>
      </c>
      <c r="Q1383">
        <v>133</v>
      </c>
      <c r="R1383">
        <v>137</v>
      </c>
    </row>
    <row r="1384" spans="1:18" hidden="1" x14ac:dyDescent="0.25">
      <c r="A1384">
        <v>1388</v>
      </c>
      <c r="B1384" t="s">
        <v>4354</v>
      </c>
      <c r="C1384" t="s">
        <v>255</v>
      </c>
      <c r="D1384" t="s">
        <v>47</v>
      </c>
      <c r="E1384" t="s">
        <v>7913</v>
      </c>
      <c r="F1384" t="str">
        <f>VLOOKUP(TRIM(SUBSTITUTE(E1384,CHAR(160),CHAR(32))),Metadata!B$1:C$2632,2,FALSE)</f>
        <v>Pollion, Marc Vitruve</v>
      </c>
      <c r="G1384" t="str">
        <f>VLOOKUP(TRIM(SUBSTITUTE(E1384,CHAR(160),CHAR(32))),Metadata!B$1:D$2632,3,FALSE)</f>
        <v>Architecture ou Art de bien bastir</v>
      </c>
      <c r="H1384">
        <f>VLOOKUP(TRIM(SUBSTITUTE(E1384,CHAR(160),CHAR(32))),Metadata!B$1:E$2632,4,FALSE)</f>
        <v>1547</v>
      </c>
      <c r="I1384" t="s">
        <v>456</v>
      </c>
      <c r="K1384" t="str">
        <f>VLOOKUP(TRIM(SUBSTITUTE(E1384,CHAR(160),CHAR(32))),Metadata!B$1:H$2632,7,FALSE)</f>
        <v>traite ou essai</v>
      </c>
      <c r="L1384" t="s">
        <v>4402</v>
      </c>
      <c r="N1384" t="str">
        <f>VLOOKUP(TRIM(SUBSTITUTE(E1384,CHAR(160),CHAR(32))),Metadata!B$1:J$2632,9,FALSE)</f>
        <v/>
      </c>
      <c r="O1384">
        <f>VLOOKUP(TRIM(SUBSTITUTE(E1384,CHAR(160),CHAR(32))),Metadata!B$1:K$2632,10,FALSE)</f>
        <v>146173</v>
      </c>
      <c r="P1384" s="8" t="s">
        <v>10408</v>
      </c>
      <c r="Q1384">
        <v>86</v>
      </c>
      <c r="R1384">
        <v>90</v>
      </c>
    </row>
    <row r="1385" spans="1:18" hidden="1" x14ac:dyDescent="0.25">
      <c r="A1385">
        <v>1389</v>
      </c>
      <c r="B1385" t="s">
        <v>4354</v>
      </c>
      <c r="C1385" t="s">
        <v>255</v>
      </c>
      <c r="D1385" t="s">
        <v>47</v>
      </c>
      <c r="E1385" t="s">
        <v>7913</v>
      </c>
      <c r="F1385" t="str">
        <f>VLOOKUP(TRIM(SUBSTITUTE(E1385,CHAR(160),CHAR(32))),Metadata!B$1:C$2632,2,FALSE)</f>
        <v>Pollion, Marc Vitruve</v>
      </c>
      <c r="G1385" t="str">
        <f>VLOOKUP(TRIM(SUBSTITUTE(E1385,CHAR(160),CHAR(32))),Metadata!B$1:D$2632,3,FALSE)</f>
        <v>Architecture ou Art de bien bastir</v>
      </c>
      <c r="H1385">
        <f>VLOOKUP(TRIM(SUBSTITUTE(E1385,CHAR(160),CHAR(32))),Metadata!B$1:E$2632,4,FALSE)</f>
        <v>1547</v>
      </c>
      <c r="I1385" t="s">
        <v>456</v>
      </c>
      <c r="K1385" t="str">
        <f>VLOOKUP(TRIM(SUBSTITUTE(E1385,CHAR(160),CHAR(32))),Metadata!B$1:H$2632,7,FALSE)</f>
        <v>traite ou essai</v>
      </c>
      <c r="L1385" t="s">
        <v>4402</v>
      </c>
      <c r="N1385" t="str">
        <f>VLOOKUP(TRIM(SUBSTITUTE(E1385,CHAR(160),CHAR(32))),Metadata!B$1:J$2632,9,FALSE)</f>
        <v/>
      </c>
      <c r="O1385">
        <f>VLOOKUP(TRIM(SUBSTITUTE(E1385,CHAR(160),CHAR(32))),Metadata!B$1:K$2632,10,FALSE)</f>
        <v>146173</v>
      </c>
      <c r="P1385" s="8" t="s">
        <v>9195</v>
      </c>
      <c r="Q1385">
        <v>239</v>
      </c>
      <c r="R1385">
        <v>243</v>
      </c>
    </row>
    <row r="1386" spans="1:18" hidden="1" x14ac:dyDescent="0.25">
      <c r="A1386">
        <v>1390</v>
      </c>
      <c r="B1386" t="s">
        <v>4354</v>
      </c>
      <c r="C1386" t="s">
        <v>255</v>
      </c>
      <c r="D1386" t="s">
        <v>47</v>
      </c>
      <c r="E1386" t="s">
        <v>7913</v>
      </c>
      <c r="F1386" t="str">
        <f>VLOOKUP(TRIM(SUBSTITUTE(E1386,CHAR(160),CHAR(32))),Metadata!B$1:C$2632,2,FALSE)</f>
        <v>Pollion, Marc Vitruve</v>
      </c>
      <c r="G1386" t="str">
        <f>VLOOKUP(TRIM(SUBSTITUTE(E1386,CHAR(160),CHAR(32))),Metadata!B$1:D$2632,3,FALSE)</f>
        <v>Architecture ou Art de bien bastir</v>
      </c>
      <c r="H1386">
        <f>VLOOKUP(TRIM(SUBSTITUTE(E1386,CHAR(160),CHAR(32))),Metadata!B$1:E$2632,4,FALSE)</f>
        <v>1547</v>
      </c>
      <c r="I1386" t="s">
        <v>456</v>
      </c>
      <c r="K1386" t="str">
        <f>VLOOKUP(TRIM(SUBSTITUTE(E1386,CHAR(160),CHAR(32))),Metadata!B$1:H$2632,7,FALSE)</f>
        <v>traite ou essai</v>
      </c>
      <c r="L1386" t="s">
        <v>4402</v>
      </c>
      <c r="N1386" t="str">
        <f>VLOOKUP(TRIM(SUBSTITUTE(E1386,CHAR(160),CHAR(32))),Metadata!B$1:J$2632,9,FALSE)</f>
        <v/>
      </c>
      <c r="O1386">
        <f>VLOOKUP(TRIM(SUBSTITUTE(E1386,CHAR(160),CHAR(32))),Metadata!B$1:K$2632,10,FALSE)</f>
        <v>146173</v>
      </c>
      <c r="P1386" s="8" t="s">
        <v>9196</v>
      </c>
      <c r="Q1386">
        <v>140</v>
      </c>
      <c r="R1386">
        <v>144</v>
      </c>
    </row>
    <row r="1387" spans="1:18" hidden="1" x14ac:dyDescent="0.25">
      <c r="A1387">
        <v>1391</v>
      </c>
      <c r="B1387" t="s">
        <v>4354</v>
      </c>
      <c r="C1387" t="s">
        <v>255</v>
      </c>
      <c r="D1387" t="s">
        <v>47</v>
      </c>
      <c r="E1387" t="s">
        <v>7945</v>
      </c>
      <c r="F1387" t="str">
        <f>VLOOKUP(TRIM(SUBSTITUTE(E1387,CHAR(160),CHAR(32))),Metadata!B$1:C$2632,2,FALSE)</f>
        <v>Montaigne, Michel Eyquem de</v>
      </c>
      <c r="G1387" t="str">
        <f>VLOOKUP(TRIM(SUBSTITUTE(E1387,CHAR(160),CHAR(32))),Metadata!B$1:D$2632,3,FALSE)</f>
        <v>Les Essais</v>
      </c>
      <c r="H1387">
        <f>VLOOKUP(TRIM(SUBSTITUTE(E1387,CHAR(160),CHAR(32))),Metadata!B$1:E$2632,4,FALSE)</f>
        <v>1595</v>
      </c>
      <c r="I1387" t="s">
        <v>456</v>
      </c>
      <c r="K1387" t="str">
        <f>VLOOKUP(TRIM(SUBSTITUTE(E1387,CHAR(160),CHAR(32))),Metadata!B$1:H$2632,7,FALSE)</f>
        <v>essai</v>
      </c>
      <c r="L1387" t="s">
        <v>4484</v>
      </c>
      <c r="N1387" t="str">
        <f>VLOOKUP(TRIM(SUBSTITUTE(E1387,CHAR(160),CHAR(32))),Metadata!B$1:J$2632,9,FALSE)</f>
        <v/>
      </c>
      <c r="O1387">
        <f>VLOOKUP(TRIM(SUBSTITUTE(E1387,CHAR(160),CHAR(32))),Metadata!B$1:K$2632,10,FALSE)</f>
        <v>438631</v>
      </c>
      <c r="P1387" s="4" t="s">
        <v>10409</v>
      </c>
      <c r="Q1387">
        <v>367</v>
      </c>
      <c r="R1387">
        <v>371</v>
      </c>
    </row>
    <row r="1388" spans="1:18" hidden="1" x14ac:dyDescent="0.25">
      <c r="A1388">
        <v>1392</v>
      </c>
      <c r="B1388" t="s">
        <v>4354</v>
      </c>
      <c r="C1388" t="s">
        <v>255</v>
      </c>
      <c r="D1388" t="s">
        <v>47</v>
      </c>
      <c r="E1388" t="s">
        <v>7913</v>
      </c>
      <c r="F1388" t="str">
        <f>VLOOKUP(TRIM(SUBSTITUTE(E1388,CHAR(160),CHAR(32))),Metadata!B$1:C$2632,2,FALSE)</f>
        <v>Pollion, Marc Vitruve</v>
      </c>
      <c r="G1388" t="str">
        <f>VLOOKUP(TRIM(SUBSTITUTE(E1388,CHAR(160),CHAR(32))),Metadata!B$1:D$2632,3,FALSE)</f>
        <v>Architecture ou Art de bien bastir</v>
      </c>
      <c r="H1388">
        <f>VLOOKUP(TRIM(SUBSTITUTE(E1388,CHAR(160),CHAR(32))),Metadata!B$1:E$2632,4,FALSE)</f>
        <v>1547</v>
      </c>
      <c r="I1388" t="s">
        <v>456</v>
      </c>
      <c r="K1388" t="str">
        <f>VLOOKUP(TRIM(SUBSTITUTE(E1388,CHAR(160),CHAR(32))),Metadata!B$1:H$2632,7,FALSE)</f>
        <v>traite ou essai</v>
      </c>
      <c r="L1388" t="s">
        <v>4402</v>
      </c>
      <c r="N1388" t="str">
        <f>VLOOKUP(TRIM(SUBSTITUTE(E1388,CHAR(160),CHAR(32))),Metadata!B$1:J$2632,9,FALSE)</f>
        <v/>
      </c>
      <c r="O1388">
        <f>VLOOKUP(TRIM(SUBSTITUTE(E1388,CHAR(160),CHAR(32))),Metadata!B$1:K$2632,10,FALSE)</f>
        <v>146173</v>
      </c>
      <c r="P1388" s="8" t="s">
        <v>12486</v>
      </c>
      <c r="Q1388">
        <v>442</v>
      </c>
      <c r="R1388">
        <v>446</v>
      </c>
    </row>
    <row r="1389" spans="1:18" x14ac:dyDescent="0.25">
      <c r="A1389">
        <v>1393</v>
      </c>
      <c r="B1389" t="s">
        <v>4354</v>
      </c>
      <c r="C1389" t="s">
        <v>255</v>
      </c>
      <c r="D1389" t="s">
        <v>47</v>
      </c>
      <c r="E1389" t="s">
        <v>7930</v>
      </c>
      <c r="F1389" t="str">
        <f>VLOOKUP(TRIM(SUBSTITUTE(E1389,CHAR(160),CHAR(32))),Metadata!B$1:C$2632,2,FALSE)</f>
        <v>Fouilloux, Jacques du, 1521?-1580.</v>
      </c>
      <c r="G1389" t="str">
        <f>VLOOKUP(TRIM(SUBSTITUTE(E1389,CHAR(160),CHAR(32))),Metadata!B$1:D$2632,3,FALSE)</f>
        <v>La vénerie</v>
      </c>
      <c r="H1389">
        <f>VLOOKUP(TRIM(SUBSTITUTE(E1389,CHAR(160),CHAR(32))),Metadata!B$1:E$2632,4,FALSE)</f>
        <v>1562</v>
      </c>
      <c r="I1389" t="s">
        <v>456</v>
      </c>
      <c r="K1389" t="str">
        <f>VLOOKUP(TRIM(SUBSTITUTE(E1389,CHAR(160),CHAR(32))),Metadata!B$1:H$2632,7,FALSE)</f>
        <v>poesie</v>
      </c>
      <c r="L1389" t="s">
        <v>4382</v>
      </c>
      <c r="N1389" t="str">
        <f>VLOOKUP(TRIM(SUBSTITUTE(E1389,CHAR(160),CHAR(32))),Metadata!B$1:J$2632,9,FALSE)</f>
        <v/>
      </c>
      <c r="O1389">
        <f>VLOOKUP(TRIM(SUBSTITUTE(E1389,CHAR(160),CHAR(32))),Metadata!B$1:K$2632,10,FALSE)</f>
        <v>64224</v>
      </c>
      <c r="P1389" s="8" t="s">
        <v>12487</v>
      </c>
      <c r="Q1389">
        <v>213</v>
      </c>
      <c r="R1389">
        <v>217</v>
      </c>
    </row>
    <row r="1390" spans="1:18" hidden="1" x14ac:dyDescent="0.25">
      <c r="A1390">
        <v>1394</v>
      </c>
      <c r="B1390" t="s">
        <v>4354</v>
      </c>
      <c r="C1390" t="s">
        <v>255</v>
      </c>
      <c r="D1390" t="s">
        <v>47</v>
      </c>
      <c r="E1390" t="s">
        <v>7928</v>
      </c>
      <c r="F1390" t="str">
        <f>VLOOKUP(TRIM(SUBSTITUTE(E1390,CHAR(160),CHAR(32))),Metadata!B$1:C$2632,2,FALSE)</f>
        <v>Du Fail, Noël, 1520?-1591.</v>
      </c>
      <c r="G1390" t="str">
        <f>VLOOKUP(TRIM(SUBSTITUTE(E1390,CHAR(160),CHAR(32))),Metadata!B$1:D$2632,3,FALSE)</f>
        <v>Propos Rustiques</v>
      </c>
      <c r="H1390">
        <f>VLOOKUP(TRIM(SUBSTITUTE(E1390,CHAR(160),CHAR(32))),Metadata!B$1:E$2632,4,FALSE)</f>
        <v>1550</v>
      </c>
      <c r="I1390" t="s">
        <v>456</v>
      </c>
      <c r="K1390" t="str">
        <f>VLOOKUP(TRIM(SUBSTITUTE(E1390,CHAR(160),CHAR(32))),Metadata!B$1:H$2632,7,FALSE)</f>
        <v>prose</v>
      </c>
      <c r="L1390" t="s">
        <v>4442</v>
      </c>
      <c r="N1390" t="str">
        <f>VLOOKUP(TRIM(SUBSTITUTE(E1390,CHAR(160),CHAR(32))),Metadata!B$1:J$2632,9,FALSE)</f>
        <v/>
      </c>
      <c r="O1390">
        <f>VLOOKUP(TRIM(SUBSTITUTE(E1390,CHAR(160),CHAR(32))),Metadata!B$1:K$2632,10,FALSE)</f>
        <v>22255</v>
      </c>
      <c r="P1390" s="4" t="s">
        <v>12488</v>
      </c>
      <c r="Q1390">
        <v>262</v>
      </c>
      <c r="R1390">
        <v>266</v>
      </c>
    </row>
    <row r="1391" spans="1:18" x14ac:dyDescent="0.25">
      <c r="A1391">
        <v>1395</v>
      </c>
      <c r="B1391" t="s">
        <v>4354</v>
      </c>
      <c r="C1391" t="s">
        <v>255</v>
      </c>
      <c r="D1391" t="s">
        <v>47</v>
      </c>
      <c r="E1391" t="s">
        <v>8136</v>
      </c>
      <c r="F1391" t="str">
        <f>VLOOKUP(TRIM(SUBSTITUTE(E1391,CHAR(160),CHAR(32))),Metadata!B$1:C$2632,2,FALSE)</f>
        <v>Regnard, Jean François, 1655-1709.</v>
      </c>
      <c r="G1391" t="str">
        <f>VLOOKUP(TRIM(SUBSTITUTE(E1391,CHAR(160),CHAR(32))),Metadata!B$1:D$2632,3,FALSE)</f>
        <v>Le joueur</v>
      </c>
      <c r="H1391">
        <f>VLOOKUP(TRIM(SUBSTITUTE(E1391,CHAR(160),CHAR(32))),Metadata!B$1:E$2632,4,FALSE)</f>
        <v>1697</v>
      </c>
      <c r="I1391" t="s">
        <v>445</v>
      </c>
      <c r="K1391" t="str">
        <f>VLOOKUP(TRIM(SUBSTITUTE(E1391,CHAR(160),CHAR(32))),Metadata!B$1:H$2632,7,FALSE)</f>
        <v>theatre</v>
      </c>
      <c r="L1391" t="s">
        <v>13224</v>
      </c>
      <c r="N1391" t="str">
        <f>VLOOKUP(TRIM(SUBSTITUTE(E1391,CHAR(160),CHAR(32))),Metadata!B$1:J$2632,9,FALSE)</f>
        <v>vers</v>
      </c>
      <c r="O1391">
        <f>VLOOKUP(TRIM(SUBSTITUTE(E1391,CHAR(160),CHAR(32))),Metadata!B$1:K$2632,10,FALSE)</f>
        <v>18945</v>
      </c>
      <c r="P1391" s="8" t="s">
        <v>12489</v>
      </c>
      <c r="Q1391">
        <v>76</v>
      </c>
      <c r="R1391">
        <v>80</v>
      </c>
    </row>
    <row r="1392" spans="1:18" hidden="1" x14ac:dyDescent="0.25">
      <c r="A1392">
        <v>1396</v>
      </c>
      <c r="B1392" t="s">
        <v>4354</v>
      </c>
      <c r="C1392" t="s">
        <v>255</v>
      </c>
      <c r="D1392" t="s">
        <v>47</v>
      </c>
      <c r="E1392" t="s">
        <v>7994</v>
      </c>
      <c r="F1392" t="str">
        <f>VLOOKUP(TRIM(SUBSTITUTE(E1392,CHAR(160),CHAR(32))),Metadata!B$1:C$2632,2,FALSE)</f>
        <v>Boisguilbert, P. Le Pesant de (Pierre Le Pesant), 1646-1714.</v>
      </c>
      <c r="G1392" t="str">
        <f>VLOOKUP(TRIM(SUBSTITUTE(E1392,CHAR(160),CHAR(32))),Metadata!B$1:D$2632,3,FALSE)</f>
        <v>Le détail de la France, sous le regne present</v>
      </c>
      <c r="H1392">
        <f>VLOOKUP(TRIM(SUBSTITUTE(E1392,CHAR(160),CHAR(32))),Metadata!B$1:E$2632,4,FALSE)</f>
        <v>1695</v>
      </c>
      <c r="I1392" t="s">
        <v>445</v>
      </c>
      <c r="K1392" t="str">
        <f>VLOOKUP(TRIM(SUBSTITUTE(E1392,CHAR(160),CHAR(32))),Metadata!B$1:H$2632,7,FALSE)</f>
        <v>traite ou essai</v>
      </c>
      <c r="L1392" t="s">
        <v>4402</v>
      </c>
      <c r="N1392" t="str">
        <f>VLOOKUP(TRIM(SUBSTITUTE(E1392,CHAR(160),CHAR(32))),Metadata!B$1:J$2632,9,FALSE)</f>
        <v>prose</v>
      </c>
      <c r="O1392">
        <f>VLOOKUP(TRIM(SUBSTITUTE(E1392,CHAR(160),CHAR(32))),Metadata!B$1:K$2632,10,FALSE)</f>
        <v>114653</v>
      </c>
      <c r="P1392" s="4" t="s">
        <v>10410</v>
      </c>
      <c r="Q1392">
        <v>244</v>
      </c>
      <c r="R1392">
        <v>248</v>
      </c>
    </row>
    <row r="1393" spans="1:18" hidden="1" x14ac:dyDescent="0.25">
      <c r="A1393">
        <v>1397</v>
      </c>
      <c r="B1393" t="s">
        <v>4354</v>
      </c>
      <c r="C1393" t="s">
        <v>255</v>
      </c>
      <c r="D1393" t="s">
        <v>47</v>
      </c>
      <c r="E1393" t="s">
        <v>7994</v>
      </c>
      <c r="F1393" t="str">
        <f>VLOOKUP(TRIM(SUBSTITUTE(E1393,CHAR(160),CHAR(32))),Metadata!B$1:C$2632,2,FALSE)</f>
        <v>Boisguilbert, P. Le Pesant de (Pierre Le Pesant), 1646-1714.</v>
      </c>
      <c r="G1393" t="str">
        <f>VLOOKUP(TRIM(SUBSTITUTE(E1393,CHAR(160),CHAR(32))),Metadata!B$1:D$2632,3,FALSE)</f>
        <v>Le détail de la France, sous le regne present</v>
      </c>
      <c r="H1393">
        <f>VLOOKUP(TRIM(SUBSTITUTE(E1393,CHAR(160),CHAR(32))),Metadata!B$1:E$2632,4,FALSE)</f>
        <v>1695</v>
      </c>
      <c r="I1393" t="s">
        <v>445</v>
      </c>
      <c r="K1393" t="str">
        <f>VLOOKUP(TRIM(SUBSTITUTE(E1393,CHAR(160),CHAR(32))),Metadata!B$1:H$2632,7,FALSE)</f>
        <v>traite ou essai</v>
      </c>
      <c r="L1393" t="s">
        <v>4402</v>
      </c>
      <c r="N1393" t="str">
        <f>VLOOKUP(TRIM(SUBSTITUTE(E1393,CHAR(160),CHAR(32))),Metadata!B$1:J$2632,9,FALSE)</f>
        <v>prose</v>
      </c>
      <c r="O1393">
        <f>VLOOKUP(TRIM(SUBSTITUTE(E1393,CHAR(160),CHAR(32))),Metadata!B$1:K$2632,10,FALSE)</f>
        <v>114653</v>
      </c>
      <c r="P1393" s="4" t="s">
        <v>9197</v>
      </c>
      <c r="Q1393">
        <v>108</v>
      </c>
      <c r="R1393">
        <v>112</v>
      </c>
    </row>
    <row r="1394" spans="1:18" hidden="1" x14ac:dyDescent="0.25">
      <c r="A1394">
        <v>1398</v>
      </c>
      <c r="B1394" t="s">
        <v>4354</v>
      </c>
      <c r="C1394" t="s">
        <v>255</v>
      </c>
      <c r="D1394" t="s">
        <v>47</v>
      </c>
      <c r="E1394" t="s">
        <v>8161</v>
      </c>
      <c r="F1394" t="str">
        <f>VLOOKUP(TRIM(SUBSTITUTE(E1394,CHAR(160),CHAR(32))),Metadata!B$1:C$2632,2,FALSE)</f>
        <v>Tristan L'Hermite, François, 1601-1655.</v>
      </c>
      <c r="G1394" t="str">
        <f>VLOOKUP(TRIM(SUBSTITUTE(E1394,CHAR(160),CHAR(32))),Metadata!B$1:D$2632,3,FALSE)</f>
        <v>Le page disgracié</v>
      </c>
      <c r="H1394">
        <f>VLOOKUP(TRIM(SUBSTITUTE(E1394,CHAR(160),CHAR(32))),Metadata!B$1:E$2632,4,FALSE)</f>
        <v>1643</v>
      </c>
      <c r="I1394" t="s">
        <v>445</v>
      </c>
      <c r="K1394" t="str">
        <f>VLOOKUP(TRIM(SUBSTITUTE(E1394,CHAR(160),CHAR(32))),Metadata!B$1:H$2632,7,FALSE)</f>
        <v>roman</v>
      </c>
      <c r="L1394" t="s">
        <v>4378</v>
      </c>
      <c r="N1394" t="str">
        <f>VLOOKUP(TRIM(SUBSTITUTE(E1394,CHAR(160),CHAR(32))),Metadata!B$1:J$2632,9,FALSE)</f>
        <v>prose</v>
      </c>
      <c r="O1394">
        <f>VLOOKUP(TRIM(SUBSTITUTE(E1394,CHAR(160),CHAR(32))),Metadata!B$1:K$2632,10,FALSE)</f>
        <v>84244</v>
      </c>
      <c r="P1394" s="4" t="s">
        <v>12490</v>
      </c>
      <c r="Q1394">
        <v>79</v>
      </c>
      <c r="R1394">
        <v>83</v>
      </c>
    </row>
    <row r="1395" spans="1:18" x14ac:dyDescent="0.25">
      <c r="A1395">
        <v>1399</v>
      </c>
      <c r="B1395" t="s">
        <v>4354</v>
      </c>
      <c r="C1395" t="s">
        <v>255</v>
      </c>
      <c r="D1395" t="s">
        <v>47</v>
      </c>
      <c r="E1395" t="s">
        <v>8079</v>
      </c>
      <c r="F1395" t="str">
        <f>VLOOKUP(TRIM(SUBSTITUTE(E1395,CHAR(160),CHAR(32))),Metadata!B$1:C$2632,2,FALSE)</f>
        <v>Le Moyne, Pierre, 1602-1671.</v>
      </c>
      <c r="G1395" t="str">
        <f>VLOOKUP(TRIM(SUBSTITUTE(E1395,CHAR(160),CHAR(32))),Metadata!B$1:D$2632,3,FALSE)</f>
        <v>Saint-Louys, ou, Le heros chrestien: poëme heroïque</v>
      </c>
      <c r="H1395">
        <f>VLOOKUP(TRIM(SUBSTITUTE(E1395,CHAR(160),CHAR(32))),Metadata!B$1:E$2632,4,FALSE)</f>
        <v>1653</v>
      </c>
      <c r="I1395" t="s">
        <v>445</v>
      </c>
      <c r="K1395" t="str">
        <f>VLOOKUP(TRIM(SUBSTITUTE(E1395,CHAR(160),CHAR(32))),Metadata!B$1:H$2632,7,FALSE)</f>
        <v>poesie</v>
      </c>
      <c r="L1395" t="s">
        <v>4382</v>
      </c>
      <c r="N1395" t="str">
        <f>VLOOKUP(TRIM(SUBSTITUTE(E1395,CHAR(160),CHAR(32))),Metadata!B$1:J$2632,9,FALSE)</f>
        <v>vers</v>
      </c>
      <c r="O1395">
        <f>VLOOKUP(TRIM(SUBSTITUTE(E1395,CHAR(160),CHAR(32))),Metadata!B$1:K$2632,10,FALSE)</f>
        <v>61561</v>
      </c>
      <c r="P1395" s="8" t="s">
        <v>9198</v>
      </c>
      <c r="Q1395">
        <v>131</v>
      </c>
      <c r="R1395">
        <v>135</v>
      </c>
    </row>
    <row r="1396" spans="1:18" hidden="1" x14ac:dyDescent="0.25">
      <c r="A1396">
        <v>1400</v>
      </c>
      <c r="B1396" t="s">
        <v>4354</v>
      </c>
      <c r="C1396" t="s">
        <v>255</v>
      </c>
      <c r="D1396" t="s">
        <v>47</v>
      </c>
      <c r="E1396" t="s">
        <v>8151</v>
      </c>
      <c r="F1396" t="str">
        <f>VLOOKUP(TRIM(SUBSTITUTE(E1396,CHAR(160),CHAR(32))),Metadata!B$1:C$2632,2,FALSE)</f>
        <v>Sévigné, Marie de Rabutin-Chantal, marquise de, 1626-1696.</v>
      </c>
      <c r="G1396" t="str">
        <f>VLOOKUP(TRIM(SUBSTITUTE(E1396,CHAR(160),CHAR(32))),Metadata!B$1:D$2632,3,FALSE)</f>
        <v>Correspondance T. 2, 1675-1680</v>
      </c>
      <c r="H1396">
        <f>VLOOKUP(TRIM(SUBSTITUTE(E1396,CHAR(160),CHAR(32))),Metadata!B$1:E$2632,4,FALSE)</f>
        <v>1680</v>
      </c>
      <c r="I1396" t="s">
        <v>445</v>
      </c>
      <c r="K1396" t="str">
        <f>VLOOKUP(TRIM(SUBSTITUTE(E1396,CHAR(160),CHAR(32))),Metadata!B$1:H$2632,7,FALSE)</f>
        <v>correspondance</v>
      </c>
      <c r="L1396" t="s">
        <v>4542</v>
      </c>
      <c r="N1396" t="str">
        <f>VLOOKUP(TRIM(SUBSTITUTE(E1396,CHAR(160),CHAR(32))),Metadata!B$1:J$2632,9,FALSE)</f>
        <v>prose</v>
      </c>
      <c r="O1396">
        <f>VLOOKUP(TRIM(SUBSTITUTE(E1396,CHAR(160),CHAR(32))),Metadata!B$1:K$2632,10,FALSE)</f>
        <v>404376</v>
      </c>
      <c r="P1396" s="4" t="s">
        <v>10411</v>
      </c>
      <c r="Q1396">
        <v>40</v>
      </c>
      <c r="R1396">
        <v>44</v>
      </c>
    </row>
    <row r="1397" spans="1:18" x14ac:dyDescent="0.25">
      <c r="A1397">
        <v>1401</v>
      </c>
      <c r="B1397" t="s">
        <v>4354</v>
      </c>
      <c r="C1397" t="s">
        <v>255</v>
      </c>
      <c r="D1397" t="s">
        <v>47</v>
      </c>
      <c r="E1397" t="s">
        <v>7990</v>
      </c>
      <c r="F1397" t="str">
        <f>VLOOKUP(TRIM(SUBSTITUTE(E1397,CHAR(160),CHAR(32))),Metadata!B$1:C$2632,2,FALSE)</f>
        <v>Benserade, Isaac de, 1613-1691.</v>
      </c>
      <c r="G1397" t="str">
        <f>VLOOKUP(TRIM(SUBSTITUTE(E1397,CHAR(160),CHAR(32))),Metadata!B$1:D$2632,3,FALSE)</f>
        <v>Métamorphoses d'Ovide</v>
      </c>
      <c r="H1397">
        <f>VLOOKUP(TRIM(SUBSTITUTE(E1397,CHAR(160),CHAR(32))),Metadata!B$1:E$2632,4,FALSE)</f>
        <v>1676</v>
      </c>
      <c r="I1397" t="s">
        <v>445</v>
      </c>
      <c r="K1397" t="str">
        <f>VLOOKUP(TRIM(SUBSTITUTE(E1397,CHAR(160),CHAR(32))),Metadata!B$1:H$2632,7,FALSE)</f>
        <v>poesie</v>
      </c>
      <c r="L1397" t="s">
        <v>4382</v>
      </c>
      <c r="N1397" t="str">
        <f>VLOOKUP(TRIM(SUBSTITUTE(E1397,CHAR(160),CHAR(32))),Metadata!B$1:J$2632,9,FALSE)</f>
        <v>vers</v>
      </c>
      <c r="O1397">
        <f>VLOOKUP(TRIM(SUBSTITUTE(E1397,CHAR(160),CHAR(32))),Metadata!B$1:K$2632,10,FALSE)</f>
        <v>33823</v>
      </c>
      <c r="P1397" s="4" t="s">
        <v>10412</v>
      </c>
      <c r="Q1397">
        <v>9</v>
      </c>
      <c r="R1397">
        <v>13</v>
      </c>
    </row>
    <row r="1398" spans="1:18" hidden="1" x14ac:dyDescent="0.25">
      <c r="A1398">
        <v>1402</v>
      </c>
      <c r="B1398" t="s">
        <v>4354</v>
      </c>
      <c r="C1398" t="s">
        <v>255</v>
      </c>
      <c r="D1398" t="s">
        <v>47</v>
      </c>
      <c r="E1398" t="s">
        <v>8110</v>
      </c>
      <c r="F1398" t="str">
        <f>VLOOKUP(TRIM(SUBSTITUTE(E1398,CHAR(160),CHAR(32))),Metadata!B$1:C$2632,2,FALSE)</f>
        <v>Naudé, Gabriel, 1600-1653.</v>
      </c>
      <c r="G1398" t="str">
        <f>VLOOKUP(TRIM(SUBSTITUTE(E1398,CHAR(160),CHAR(32))),Metadata!B$1:D$2632,3,FALSE)</f>
        <v>Advis povr dresser vne bibliotheqve</v>
      </c>
      <c r="H1398">
        <f>VLOOKUP(TRIM(SUBSTITUTE(E1398,CHAR(160),CHAR(32))),Metadata!B$1:E$2632,4,FALSE)</f>
        <v>1643</v>
      </c>
      <c r="I1398" t="s">
        <v>445</v>
      </c>
      <c r="K1398" t="str">
        <f>VLOOKUP(TRIM(SUBSTITUTE(E1398,CHAR(160),CHAR(32))),Metadata!B$1:H$2632,7,FALSE)</f>
        <v>traite ou essai</v>
      </c>
      <c r="L1398" t="s">
        <v>4402</v>
      </c>
      <c r="N1398" t="str">
        <f>VLOOKUP(TRIM(SUBSTITUTE(E1398,CHAR(160),CHAR(32))),Metadata!B$1:J$2632,9,FALSE)</f>
        <v>prose</v>
      </c>
      <c r="O1398">
        <f>VLOOKUP(TRIM(SUBSTITUTE(E1398,CHAR(160),CHAR(32))),Metadata!B$1:K$2632,10,FALSE)</f>
        <v>18113</v>
      </c>
      <c r="P1398" s="4" t="s">
        <v>12491</v>
      </c>
      <c r="Q1398">
        <v>94</v>
      </c>
      <c r="R1398">
        <v>98</v>
      </c>
    </row>
    <row r="1399" spans="1:18" x14ac:dyDescent="0.25">
      <c r="A1399">
        <v>1403</v>
      </c>
      <c r="B1399" t="s">
        <v>4354</v>
      </c>
      <c r="C1399" t="s">
        <v>255</v>
      </c>
      <c r="D1399" t="s">
        <v>47</v>
      </c>
      <c r="E1399" t="s">
        <v>8079</v>
      </c>
      <c r="F1399" t="str">
        <f>VLOOKUP(TRIM(SUBSTITUTE(E1399,CHAR(160),CHAR(32))),Metadata!B$1:C$2632,2,FALSE)</f>
        <v>Le Moyne, Pierre, 1602-1671.</v>
      </c>
      <c r="G1399" t="str">
        <f>VLOOKUP(TRIM(SUBSTITUTE(E1399,CHAR(160),CHAR(32))),Metadata!B$1:D$2632,3,FALSE)</f>
        <v>Saint-Louys, ou, Le heros chrestien: poëme heroïque</v>
      </c>
      <c r="H1399">
        <f>VLOOKUP(TRIM(SUBSTITUTE(E1399,CHAR(160),CHAR(32))),Metadata!B$1:E$2632,4,FALSE)</f>
        <v>1653</v>
      </c>
      <c r="I1399" t="s">
        <v>445</v>
      </c>
      <c r="K1399" t="str">
        <f>VLOOKUP(TRIM(SUBSTITUTE(E1399,CHAR(160),CHAR(32))),Metadata!B$1:H$2632,7,FALSE)</f>
        <v>poesie</v>
      </c>
      <c r="L1399" t="s">
        <v>4382</v>
      </c>
      <c r="N1399" t="str">
        <f>VLOOKUP(TRIM(SUBSTITUTE(E1399,CHAR(160),CHAR(32))),Metadata!B$1:J$2632,9,FALSE)</f>
        <v>vers</v>
      </c>
      <c r="O1399">
        <f>VLOOKUP(TRIM(SUBSTITUTE(E1399,CHAR(160),CHAR(32))),Metadata!B$1:K$2632,10,FALSE)</f>
        <v>61561</v>
      </c>
      <c r="P1399" s="8" t="s">
        <v>10413</v>
      </c>
      <c r="Q1399">
        <v>51</v>
      </c>
      <c r="R1399">
        <v>55</v>
      </c>
    </row>
    <row r="1400" spans="1:18" hidden="1" x14ac:dyDescent="0.25">
      <c r="A1400">
        <v>1404</v>
      </c>
      <c r="B1400" t="s">
        <v>4354</v>
      </c>
      <c r="C1400" t="s">
        <v>255</v>
      </c>
      <c r="D1400" t="s">
        <v>47</v>
      </c>
      <c r="E1400" t="s">
        <v>8068</v>
      </c>
      <c r="F1400" t="str">
        <f>VLOOKUP(TRIM(SUBSTITUTE(E1400,CHAR(160),CHAR(32))),Metadata!B$1:C$2632,2,FALSE)</f>
        <v>La Bruyère, Jean de, 1645-1696.</v>
      </c>
      <c r="G1400" t="str">
        <f>VLOOKUP(TRIM(SUBSTITUTE(E1400,CHAR(160),CHAR(32))),Metadata!B$1:D$2632,3,FALSE)</f>
        <v>Les caractères de Theophraste, traduits du grec</v>
      </c>
      <c r="H1400">
        <f>VLOOKUP(TRIM(SUBSTITUTE(E1400,CHAR(160),CHAR(32))),Metadata!B$1:E$2632,4,FALSE)</f>
        <v>1694</v>
      </c>
      <c r="I1400" t="s">
        <v>445</v>
      </c>
      <c r="K1400" t="str">
        <f>VLOOKUP(TRIM(SUBSTITUTE(E1400,CHAR(160),CHAR(32))),Metadata!B$1:H$2632,7,FALSE)</f>
        <v>melanges litteraires</v>
      </c>
      <c r="L1400" t="s">
        <v>4389</v>
      </c>
      <c r="N1400" t="str">
        <f>VLOOKUP(TRIM(SUBSTITUTE(E1400,CHAR(160),CHAR(32))),Metadata!B$1:J$2632,9,FALSE)</f>
        <v/>
      </c>
      <c r="O1400">
        <f>VLOOKUP(TRIM(SUBSTITUTE(E1400,CHAR(160),CHAR(32))),Metadata!B$1:K$2632,10,FALSE)</f>
        <v>20148</v>
      </c>
      <c r="P1400" s="4" t="s">
        <v>12492</v>
      </c>
      <c r="Q1400">
        <v>308</v>
      </c>
      <c r="R1400">
        <v>312</v>
      </c>
    </row>
    <row r="1401" spans="1:18" hidden="1" x14ac:dyDescent="0.25">
      <c r="A1401">
        <v>1405</v>
      </c>
      <c r="B1401" t="s">
        <v>4354</v>
      </c>
      <c r="C1401" t="s">
        <v>255</v>
      </c>
      <c r="D1401" t="s">
        <v>47</v>
      </c>
      <c r="E1401" t="s">
        <v>8233</v>
      </c>
      <c r="F1401" t="str">
        <f>VLOOKUP(TRIM(SUBSTITUTE(E1401,CHAR(160),CHAR(32))),Metadata!B$1:C$2632,2,FALSE)</f>
        <v>Diderot, Denis, 1713-1784.</v>
      </c>
      <c r="G1401" t="str">
        <f>VLOOKUP(TRIM(SUBSTITUTE(E1401,CHAR(160),CHAR(32))),Metadata!B$1:D$2632,3,FALSE)</f>
        <v>Est-il bon est-il méchant?</v>
      </c>
      <c r="H1401">
        <f>VLOOKUP(TRIM(SUBSTITUTE(E1401,CHAR(160),CHAR(32))),Metadata!B$1:E$2632,4,FALSE)</f>
        <v>1784</v>
      </c>
      <c r="I1401" t="s">
        <v>448</v>
      </c>
      <c r="K1401" t="str">
        <f>VLOOKUP(TRIM(SUBSTITUTE(E1401,CHAR(160),CHAR(32))),Metadata!B$1:H$2632,7,FALSE)</f>
        <v>theatre</v>
      </c>
      <c r="L1401" t="s">
        <v>4472</v>
      </c>
      <c r="N1401" t="str">
        <f>VLOOKUP(TRIM(SUBSTITUTE(E1401,CHAR(160),CHAR(32))),Metadata!B$1:J$2632,9,FALSE)</f>
        <v>prose</v>
      </c>
      <c r="O1401">
        <f>VLOOKUP(TRIM(SUBSTITUTE(E1401,CHAR(160),CHAR(32))),Metadata!B$1:K$2632,10,FALSE)</f>
        <v>24163</v>
      </c>
      <c r="P1401" s="4" t="s">
        <v>9199</v>
      </c>
      <c r="Q1401">
        <v>61</v>
      </c>
      <c r="R1401">
        <v>65</v>
      </c>
    </row>
    <row r="1402" spans="1:18" hidden="1" x14ac:dyDescent="0.25">
      <c r="A1402">
        <v>1406</v>
      </c>
      <c r="B1402" t="s">
        <v>4354</v>
      </c>
      <c r="C1402" t="s">
        <v>255</v>
      </c>
      <c r="D1402" t="s">
        <v>47</v>
      </c>
      <c r="E1402" t="s">
        <v>8334</v>
      </c>
      <c r="F1402" t="str">
        <f>VLOOKUP(TRIM(SUBSTITUTE(E1402,CHAR(160),CHAR(32))),Metadata!B$1:C$2632,2,FALSE)</f>
        <v>Mercier, Louis-Sébastien, 1740-1814.</v>
      </c>
      <c r="G1402" t="str">
        <f>VLOOKUP(TRIM(SUBSTITUTE(E1402,CHAR(160),CHAR(32))),Metadata!B$1:D$2632,3,FALSE)</f>
        <v>Tableau de Paris t. 5</v>
      </c>
      <c r="H1402">
        <f>VLOOKUP(TRIM(SUBSTITUTE(E1402,CHAR(160),CHAR(32))),Metadata!B$1:E$2632,4,FALSE)</f>
        <v>1783</v>
      </c>
      <c r="I1402" t="s">
        <v>448</v>
      </c>
      <c r="K1402" t="str">
        <f>VLOOKUP(TRIM(SUBSTITUTE(E1402,CHAR(160),CHAR(32))),Metadata!B$1:H$2632,7,FALSE)</f>
        <v>melanges litteraires</v>
      </c>
      <c r="L1402" t="s">
        <v>4389</v>
      </c>
      <c r="N1402" t="str">
        <f>VLOOKUP(TRIM(SUBSTITUTE(E1402,CHAR(160),CHAR(32))),Metadata!B$1:J$2632,9,FALSE)</f>
        <v>prose</v>
      </c>
      <c r="O1402">
        <f>VLOOKUP(TRIM(SUBSTITUTE(E1402,CHAR(160),CHAR(32))),Metadata!B$1:K$2632,10,FALSE)</f>
        <v>217445</v>
      </c>
      <c r="P1402" s="4" t="s">
        <v>10414</v>
      </c>
      <c r="Q1402">
        <v>38</v>
      </c>
      <c r="R1402">
        <v>42</v>
      </c>
    </row>
    <row r="1403" spans="1:18" hidden="1" x14ac:dyDescent="0.25">
      <c r="A1403">
        <v>1407</v>
      </c>
      <c r="B1403" t="s">
        <v>4354</v>
      </c>
      <c r="C1403" t="s">
        <v>255</v>
      </c>
      <c r="D1403" t="s">
        <v>47</v>
      </c>
      <c r="E1403" t="s">
        <v>8297</v>
      </c>
      <c r="F1403" t="str">
        <f>VLOOKUP(TRIM(SUBSTITUTE(E1403,CHAR(160),CHAR(32))),Metadata!B$1:C$2632,2,FALSE)</f>
        <v>Le Maitre de Claville, Charles François Nicolas, 1670-1740.</v>
      </c>
      <c r="G1403" t="str">
        <f>VLOOKUP(TRIM(SUBSTITUTE(E1403,CHAR(160),CHAR(32))),Metadata!B$1:D$2632,3,FALSE)</f>
        <v>Traité du vrai merite de l'homme</v>
      </c>
      <c r="H1403">
        <f>VLOOKUP(TRIM(SUBSTITUTE(E1403,CHAR(160),CHAR(32))),Metadata!B$1:E$2632,4,FALSE)</f>
        <v>1736</v>
      </c>
      <c r="I1403" t="s">
        <v>448</v>
      </c>
      <c r="K1403" t="str">
        <f>VLOOKUP(TRIM(SUBSTITUTE(E1403,CHAR(160),CHAR(32))),Metadata!B$1:H$2632,7,FALSE)</f>
        <v>traite ou essai</v>
      </c>
      <c r="L1403" t="s">
        <v>4402</v>
      </c>
      <c r="N1403" t="str">
        <f>VLOOKUP(TRIM(SUBSTITUTE(E1403,CHAR(160),CHAR(32))),Metadata!B$1:J$2632,9,FALSE)</f>
        <v>prose</v>
      </c>
      <c r="O1403">
        <f>VLOOKUP(TRIM(SUBSTITUTE(E1403,CHAR(160),CHAR(32))),Metadata!B$1:K$2632,10,FALSE)</f>
        <v>104492</v>
      </c>
      <c r="P1403" s="4" t="s">
        <v>10415</v>
      </c>
      <c r="Q1403">
        <v>33</v>
      </c>
      <c r="R1403">
        <v>37</v>
      </c>
    </row>
    <row r="1404" spans="1:18" hidden="1" x14ac:dyDescent="0.25">
      <c r="A1404">
        <v>1408</v>
      </c>
      <c r="B1404" t="s">
        <v>4354</v>
      </c>
      <c r="C1404" t="s">
        <v>255</v>
      </c>
      <c r="D1404" t="s">
        <v>47</v>
      </c>
      <c r="E1404" t="s">
        <v>8338</v>
      </c>
      <c r="F1404" t="str">
        <f>VLOOKUP(TRIM(SUBSTITUTE(E1404,CHAR(160),CHAR(32))),Metadata!B$1:C$2632,2,FALSE)</f>
        <v>Mirabeau, Honoré-Gabriel de Riquetti, comte de, 1749-1791.</v>
      </c>
      <c r="G1404" t="str">
        <f>VLOOKUP(TRIM(SUBSTITUTE(E1404,CHAR(160),CHAR(32))),Metadata!B$1:D$2632,3,FALSE)</f>
        <v>Lettres originales de Mirabeau: écrites du donjon de Vicennes, pendant les années 1777, 78, 79 et 80: contenant tous les détails sur sa vie privée, ses malheurs, et ses amours avec Sophie Ruffei, marquise de Monnier.</v>
      </c>
      <c r="H1404">
        <f>VLOOKUP(TRIM(SUBSTITUTE(E1404,CHAR(160),CHAR(32))),Metadata!B$1:E$2632,4,FALSE)</f>
        <v>1780</v>
      </c>
      <c r="I1404" t="s">
        <v>448</v>
      </c>
      <c r="K1404" t="str">
        <f>VLOOKUP(TRIM(SUBSTITUTE(E1404,CHAR(160),CHAR(32))),Metadata!B$1:H$2632,7,FALSE)</f>
        <v>correspondance</v>
      </c>
      <c r="L1404" t="s">
        <v>4542</v>
      </c>
      <c r="N1404" t="str">
        <f>VLOOKUP(TRIM(SUBSTITUTE(E1404,CHAR(160),CHAR(32))),Metadata!B$1:J$2632,9,FALSE)</f>
        <v>prose</v>
      </c>
      <c r="O1404">
        <f>VLOOKUP(TRIM(SUBSTITUTE(E1404,CHAR(160),CHAR(32))),Metadata!B$1:K$2632,10,FALSE)</f>
        <v>301975</v>
      </c>
      <c r="P1404" s="4" t="s">
        <v>12493</v>
      </c>
      <c r="Q1404">
        <v>98</v>
      </c>
      <c r="R1404">
        <v>102</v>
      </c>
    </row>
    <row r="1405" spans="1:18" hidden="1" x14ac:dyDescent="0.25">
      <c r="A1405">
        <v>1409</v>
      </c>
      <c r="B1405" t="s">
        <v>4354</v>
      </c>
      <c r="C1405" t="s">
        <v>255</v>
      </c>
      <c r="D1405" t="s">
        <v>47</v>
      </c>
      <c r="E1405" t="s">
        <v>8391</v>
      </c>
      <c r="F1405" t="str">
        <f>VLOOKUP(TRIM(SUBSTITUTE(E1405,CHAR(160),CHAR(32))),Metadata!B$1:C$2632,2,FALSE)</f>
        <v>Saint-Pierre, Bernardin de, 1737-1814.</v>
      </c>
      <c r="G1405" t="str">
        <f>VLOOKUP(TRIM(SUBSTITUTE(E1405,CHAR(160),CHAR(32))),Metadata!B$1:D$2632,3,FALSE)</f>
        <v>Études de la nature, T. 3</v>
      </c>
      <c r="H1405">
        <f>VLOOKUP(TRIM(SUBSTITUTE(E1405,CHAR(160),CHAR(32))),Metadata!B$1:E$2632,4,FALSE)</f>
        <v>1784</v>
      </c>
      <c r="I1405" t="s">
        <v>448</v>
      </c>
      <c r="K1405" t="str">
        <f>VLOOKUP(TRIM(SUBSTITUTE(E1405,CHAR(160),CHAR(32))),Metadata!B$1:H$2632,7,FALSE)</f>
        <v>traite ou essai</v>
      </c>
      <c r="L1405" t="s">
        <v>4402</v>
      </c>
      <c r="N1405" t="str">
        <f>VLOOKUP(TRIM(SUBSTITUTE(E1405,CHAR(160),CHAR(32))),Metadata!B$1:J$2632,9,FALSE)</f>
        <v>prose</v>
      </c>
      <c r="O1405">
        <f>VLOOKUP(TRIM(SUBSTITUTE(E1405,CHAR(160),CHAR(32))),Metadata!B$1:K$2632,10,FALSE)</f>
        <v>115428</v>
      </c>
      <c r="P1405" s="4" t="s">
        <v>10416</v>
      </c>
      <c r="Q1405">
        <v>4</v>
      </c>
      <c r="R1405">
        <v>8</v>
      </c>
    </row>
    <row r="1406" spans="1:18" x14ac:dyDescent="0.25">
      <c r="A1406">
        <v>1410</v>
      </c>
      <c r="B1406" t="s">
        <v>4354</v>
      </c>
      <c r="C1406" t="s">
        <v>255</v>
      </c>
      <c r="D1406" t="s">
        <v>47</v>
      </c>
      <c r="E1406" t="s">
        <v>8189</v>
      </c>
      <c r="F1406" t="str">
        <f>VLOOKUP(TRIM(SUBSTITUTE(E1406,CHAR(160),CHAR(32))),Metadata!B$1:C$2632,2,FALSE)</f>
        <v>Boileau Despréaux, Nicolas, 1636-1711.</v>
      </c>
      <c r="G1406" t="str">
        <f>VLOOKUP(TRIM(SUBSTITUTE(E1406,CHAR(160),CHAR(32))),Metadata!B$1:D$2632,3,FALSE)</f>
        <v>Satires 1664-1701</v>
      </c>
      <c r="H1406">
        <f>VLOOKUP(TRIM(SUBSTITUTE(E1406,CHAR(160),CHAR(32))),Metadata!B$1:E$2632,4,FALSE)</f>
        <v>1701</v>
      </c>
      <c r="I1406" t="s">
        <v>448</v>
      </c>
      <c r="K1406" t="str">
        <f>VLOOKUP(TRIM(SUBSTITUTE(E1406,CHAR(160),CHAR(32))),Metadata!B$1:H$2632,7,FALSE)</f>
        <v>poesie</v>
      </c>
      <c r="L1406" t="s">
        <v>4382</v>
      </c>
      <c r="N1406" t="str">
        <f>VLOOKUP(TRIM(SUBSTITUTE(E1406,CHAR(160),CHAR(32))),Metadata!B$1:J$2632,9,FALSE)</f>
        <v>vers</v>
      </c>
      <c r="O1406">
        <f>VLOOKUP(TRIM(SUBSTITUTE(E1406,CHAR(160),CHAR(32))),Metadata!B$1:K$2632,10,FALSE)</f>
        <v>16519</v>
      </c>
      <c r="P1406" s="4" t="s">
        <v>9200</v>
      </c>
      <c r="Q1406">
        <v>68</v>
      </c>
      <c r="R1406">
        <v>72</v>
      </c>
    </row>
    <row r="1407" spans="1:18" x14ac:dyDescent="0.25">
      <c r="A1407">
        <v>1411</v>
      </c>
      <c r="B1407" t="s">
        <v>4354</v>
      </c>
      <c r="C1407" t="s">
        <v>255</v>
      </c>
      <c r="D1407" t="s">
        <v>47</v>
      </c>
      <c r="E1407" t="s">
        <v>8289</v>
      </c>
      <c r="F1407" t="str">
        <f>VLOOKUP(TRIM(SUBSTITUTE(E1407,CHAR(160),CHAR(32))),Metadata!B$1:C$2632,2,FALSE)</f>
        <v>La Motte, M. de (Antoine Houdar), 1672-1731.</v>
      </c>
      <c r="G1407" t="str">
        <f>VLOOKUP(TRIM(SUBSTITUTE(E1407,CHAR(160),CHAR(32))),Metadata!B$1:D$2632,3,FALSE)</f>
        <v>Fables</v>
      </c>
      <c r="H1407">
        <f>VLOOKUP(TRIM(SUBSTITUTE(E1407,CHAR(160),CHAR(32))),Metadata!B$1:E$2632,4,FALSE)</f>
        <v>1719</v>
      </c>
      <c r="I1407" t="s">
        <v>448</v>
      </c>
      <c r="K1407" t="str">
        <f>VLOOKUP(TRIM(SUBSTITUTE(E1407,CHAR(160),CHAR(32))),Metadata!B$1:H$2632,7,FALSE)</f>
        <v>poesie</v>
      </c>
      <c r="L1407" t="s">
        <v>4382</v>
      </c>
      <c r="N1407" t="str">
        <f>VLOOKUP(TRIM(SUBSTITUTE(E1407,CHAR(160),CHAR(32))),Metadata!B$1:J$2632,9,FALSE)</f>
        <v>vers</v>
      </c>
      <c r="O1407">
        <f>VLOOKUP(TRIM(SUBSTITUTE(E1407,CHAR(160),CHAR(32))),Metadata!B$1:K$2632,10,FALSE)</f>
        <v>48088</v>
      </c>
      <c r="P1407" s="4" t="s">
        <v>10417</v>
      </c>
      <c r="Q1407">
        <v>13</v>
      </c>
      <c r="R1407">
        <v>17</v>
      </c>
    </row>
    <row r="1408" spans="1:18" hidden="1" x14ac:dyDescent="0.25">
      <c r="A1408">
        <v>1412</v>
      </c>
      <c r="B1408" t="s">
        <v>4354</v>
      </c>
      <c r="C1408" t="s">
        <v>255</v>
      </c>
      <c r="D1408" t="s">
        <v>47</v>
      </c>
      <c r="E1408" t="s">
        <v>8206</v>
      </c>
      <c r="F1408" t="str">
        <f>VLOOKUP(TRIM(SUBSTITUTE(E1408,CHAR(160),CHAR(32))),Metadata!B$1:C$2632,2,FALSE)</f>
        <v>Charrière, Isabelle de, 1740-1805.</v>
      </c>
      <c r="G1408" t="str">
        <f>VLOOKUP(TRIM(SUBSTITUTE(E1408,CHAR(160),CHAR(32))),Metadata!B$1:D$2632,3,FALSE)</f>
        <v>Lettres Neuchâteloises</v>
      </c>
      <c r="H1408">
        <f>VLOOKUP(TRIM(SUBSTITUTE(E1408,CHAR(160),CHAR(32))),Metadata!B$1:E$2632,4,FALSE)</f>
        <v>1784</v>
      </c>
      <c r="I1408" t="s">
        <v>448</v>
      </c>
      <c r="K1408" t="str">
        <f>VLOOKUP(TRIM(SUBSTITUTE(E1408,CHAR(160),CHAR(32))),Metadata!B$1:H$2632,7,FALSE)</f>
        <v>roman</v>
      </c>
      <c r="L1408" t="s">
        <v>4378</v>
      </c>
      <c r="N1408" t="str">
        <f>VLOOKUP(TRIM(SUBSTITUTE(E1408,CHAR(160),CHAR(32))),Metadata!B$1:J$2632,9,FALSE)</f>
        <v/>
      </c>
      <c r="O1408">
        <f>VLOOKUP(TRIM(SUBSTITUTE(E1408,CHAR(160),CHAR(32))),Metadata!B$1:K$2632,10,FALSE)</f>
        <v>19650</v>
      </c>
      <c r="P1408" s="4" t="s">
        <v>10418</v>
      </c>
      <c r="Q1408">
        <v>73</v>
      </c>
      <c r="R1408">
        <v>77</v>
      </c>
    </row>
    <row r="1409" spans="1:18" hidden="1" x14ac:dyDescent="0.25">
      <c r="A1409">
        <v>1413</v>
      </c>
      <c r="B1409" t="s">
        <v>4354</v>
      </c>
      <c r="C1409" t="s">
        <v>255</v>
      </c>
      <c r="D1409" t="s">
        <v>47</v>
      </c>
      <c r="E1409" t="s">
        <v>5736</v>
      </c>
      <c r="F1409" t="str">
        <f>VLOOKUP(TRIM(SUBSTITUTE(E1409,CHAR(160),CHAR(32))),Metadata!B$1:C$2632,2,FALSE)</f>
        <v>Bonaparte, Napoléon, 1769-1821.</v>
      </c>
      <c r="G1409" t="str">
        <f>VLOOKUP(TRIM(SUBSTITUTE(E1409,CHAR(160),CHAR(32))),Metadata!B$1:D$2632,3,FALSE)</f>
        <v>Oeuvres de Napoléon Bonaparte, Tome 3</v>
      </c>
      <c r="H1409">
        <f>VLOOKUP(TRIM(SUBSTITUTE(E1409,CHAR(160),CHAR(32))),Metadata!B$1:E$2632,4,FALSE)</f>
        <v>1799</v>
      </c>
      <c r="I1409" t="s">
        <v>448</v>
      </c>
      <c r="K1409" t="str">
        <f>VLOOKUP(TRIM(SUBSTITUTE(E1409,CHAR(160),CHAR(32))),Metadata!B$1:H$2632,7,FALSE)</f>
        <v>correspondance</v>
      </c>
      <c r="L1409" t="s">
        <v>4542</v>
      </c>
      <c r="N1409" t="str">
        <f>VLOOKUP(TRIM(SUBSTITUTE(E1409,CHAR(160),CHAR(32))),Metadata!B$1:J$2632,9,FALSE)</f>
        <v/>
      </c>
      <c r="O1409">
        <f>VLOOKUP(TRIM(SUBSTITUTE(E1409,CHAR(160),CHAR(32))),Metadata!B$1:K$2632,10,FALSE)</f>
        <v>152655</v>
      </c>
      <c r="P1409" s="4" t="s">
        <v>10419</v>
      </c>
      <c r="Q1409">
        <v>62</v>
      </c>
      <c r="R1409">
        <v>66</v>
      </c>
    </row>
    <row r="1410" spans="1:18" hidden="1" x14ac:dyDescent="0.25">
      <c r="A1410">
        <v>1414</v>
      </c>
      <c r="B1410" t="s">
        <v>4354</v>
      </c>
      <c r="C1410" t="s">
        <v>255</v>
      </c>
      <c r="D1410" t="s">
        <v>47</v>
      </c>
      <c r="E1410" t="s">
        <v>5388</v>
      </c>
      <c r="F1410" t="str">
        <f>VLOOKUP(TRIM(SUBSTITUTE(E1410,CHAR(160),CHAR(32))),Metadata!B$1:C$2632,2,FALSE)</f>
        <v>Diderot, Denis, 1713-1784.</v>
      </c>
      <c r="G1410" t="str">
        <f>VLOOKUP(TRIM(SUBSTITUTE(E1410,CHAR(160),CHAR(32))),Metadata!B$1:D$2632,3,FALSE)</f>
        <v>“Lettre sur le commerce des livres”</v>
      </c>
      <c r="H1410">
        <f>VLOOKUP(TRIM(SUBSTITUTE(E1410,CHAR(160),CHAR(32))),Metadata!B$1:E$2632,4,FALSE)</f>
        <v>1763</v>
      </c>
      <c r="I1410" t="s">
        <v>448</v>
      </c>
      <c r="K1410" t="str">
        <f>VLOOKUP(TRIM(SUBSTITUTE(E1410,CHAR(160),CHAR(32))),Metadata!B$1:H$2632,7,FALSE)</f>
        <v>traite</v>
      </c>
      <c r="L1410" t="s">
        <v>4417</v>
      </c>
      <c r="N1410" t="str">
        <f>VLOOKUP(TRIM(SUBSTITUTE(E1410,CHAR(160),CHAR(32))),Metadata!B$1:J$2632,9,FALSE)</f>
        <v/>
      </c>
      <c r="O1410">
        <f>VLOOKUP(TRIM(SUBSTITUTE(E1410,CHAR(160),CHAR(32))),Metadata!B$1:K$2632,10,FALSE)</f>
        <v>30014</v>
      </c>
      <c r="P1410" s="4" t="s">
        <v>10420</v>
      </c>
      <c r="Q1410">
        <v>118</v>
      </c>
      <c r="R1410">
        <v>122</v>
      </c>
    </row>
    <row r="1411" spans="1:18" hidden="1" x14ac:dyDescent="0.25">
      <c r="A1411">
        <v>1415</v>
      </c>
      <c r="B1411" t="s">
        <v>4354</v>
      </c>
      <c r="C1411" t="s">
        <v>255</v>
      </c>
      <c r="D1411" t="s">
        <v>47</v>
      </c>
      <c r="E1411" t="s">
        <v>8245</v>
      </c>
      <c r="F1411" t="str">
        <f>VLOOKUP(TRIM(SUBSTITUTE(E1411,CHAR(160),CHAR(32))),Metadata!B$1:C$2632,2,FALSE)</f>
        <v>Du Halde, J.-B. (Jean-Baptiste), 1674-1743.</v>
      </c>
      <c r="G1411" t="str">
        <f>VLOOKUP(TRIM(SUBSTITUTE(E1411,CHAR(160),CHAR(32))),Metadata!B$1:D$2632,3,FALSE)</f>
        <v>Description géographique, historique, chronologique, politique, et physique de l'empire de la Chine et de la Tartarie chinoise: enrichie des cartes générales et particulières de ces pays, de la carte générale des cartes particulières du Thibet, de la Corée: ornée d'un grand nombre de figures et de vignettes gravées en taille-douce</v>
      </c>
      <c r="H1411">
        <f>VLOOKUP(TRIM(SUBSTITUTE(E1411,CHAR(160),CHAR(32))),Metadata!B$1:E$2632,4,FALSE)</f>
        <v>1735</v>
      </c>
      <c r="I1411" t="s">
        <v>448</v>
      </c>
      <c r="K1411" t="str">
        <f>VLOOKUP(TRIM(SUBSTITUTE(E1411,CHAR(160),CHAR(32))),Metadata!B$1:H$2632,7,FALSE)</f>
        <v>recit de voyage</v>
      </c>
      <c r="L1411" t="s">
        <v>4870</v>
      </c>
      <c r="N1411" t="str">
        <f>VLOOKUP(TRIM(SUBSTITUTE(E1411,CHAR(160),CHAR(32))),Metadata!B$1:J$2632,9,FALSE)</f>
        <v>prose</v>
      </c>
      <c r="O1411">
        <f>VLOOKUP(TRIM(SUBSTITUTE(E1411,CHAR(160),CHAR(32))),Metadata!B$1:K$2632,10,FALSE)</f>
        <v>152712</v>
      </c>
      <c r="P1411" s="4" t="s">
        <v>12494</v>
      </c>
      <c r="Q1411">
        <v>42</v>
      </c>
      <c r="R1411">
        <v>46</v>
      </c>
    </row>
    <row r="1412" spans="1:18" hidden="1" x14ac:dyDescent="0.25">
      <c r="A1412">
        <v>1416</v>
      </c>
      <c r="B1412" t="s">
        <v>4354</v>
      </c>
      <c r="C1412" t="s">
        <v>255</v>
      </c>
      <c r="D1412" t="s">
        <v>47</v>
      </c>
      <c r="E1412" t="s">
        <v>5388</v>
      </c>
      <c r="F1412" t="str">
        <f>VLOOKUP(TRIM(SUBSTITUTE(E1412,CHAR(160),CHAR(32))),Metadata!B$1:C$2632,2,FALSE)</f>
        <v>Diderot, Denis, 1713-1784.</v>
      </c>
      <c r="G1412" t="str">
        <f>VLOOKUP(TRIM(SUBSTITUTE(E1412,CHAR(160),CHAR(32))),Metadata!B$1:D$2632,3,FALSE)</f>
        <v>“Lettre sur le commerce des livres”</v>
      </c>
      <c r="H1412">
        <f>VLOOKUP(TRIM(SUBSTITUTE(E1412,CHAR(160),CHAR(32))),Metadata!B$1:E$2632,4,FALSE)</f>
        <v>1763</v>
      </c>
      <c r="I1412" t="s">
        <v>448</v>
      </c>
      <c r="K1412" t="str">
        <f>VLOOKUP(TRIM(SUBSTITUTE(E1412,CHAR(160),CHAR(32))),Metadata!B$1:H$2632,7,FALSE)</f>
        <v>traite</v>
      </c>
      <c r="L1412" t="s">
        <v>4417</v>
      </c>
      <c r="N1412" t="str">
        <f>VLOOKUP(TRIM(SUBSTITUTE(E1412,CHAR(160),CHAR(32))),Metadata!B$1:J$2632,9,FALSE)</f>
        <v/>
      </c>
      <c r="O1412">
        <f>VLOOKUP(TRIM(SUBSTITUTE(E1412,CHAR(160),CHAR(32))),Metadata!B$1:K$2632,10,FALSE)</f>
        <v>30014</v>
      </c>
      <c r="P1412" s="4" t="s">
        <v>12495</v>
      </c>
      <c r="Q1412">
        <v>92</v>
      </c>
      <c r="R1412">
        <v>96</v>
      </c>
    </row>
    <row r="1413" spans="1:18" hidden="1" x14ac:dyDescent="0.25">
      <c r="A1413">
        <v>1417</v>
      </c>
      <c r="B1413" t="s">
        <v>4354</v>
      </c>
      <c r="C1413" t="s">
        <v>255</v>
      </c>
      <c r="D1413" t="s">
        <v>47</v>
      </c>
      <c r="E1413" t="s">
        <v>8247</v>
      </c>
      <c r="F1413" t="str">
        <f>VLOOKUP(TRIM(SUBSTITUTE(E1413,CHAR(160),CHAR(32))),Metadata!B$1:C$2632,2,FALSE)</f>
        <v>Du Pont de Nemours, Pierre Samuel, 1739-1817.</v>
      </c>
      <c r="G1413" t="str">
        <f>VLOOKUP(TRIM(SUBSTITUTE(E1413,CHAR(160),CHAR(32))),Metadata!B$1:D$2632,3,FALSE)</f>
        <v>De l'origine et des progrès d'une science nouvelle</v>
      </c>
      <c r="H1413">
        <f>VLOOKUP(TRIM(SUBSTITUTE(E1413,CHAR(160),CHAR(32))),Metadata!B$1:E$2632,4,FALSE)</f>
        <v>1768</v>
      </c>
      <c r="I1413" t="s">
        <v>448</v>
      </c>
      <c r="K1413" t="str">
        <f>VLOOKUP(TRIM(SUBSTITUTE(E1413,CHAR(160),CHAR(32))),Metadata!B$1:H$2632,7,FALSE)</f>
        <v>traite ou essai</v>
      </c>
      <c r="L1413" t="s">
        <v>4402</v>
      </c>
      <c r="N1413" t="str">
        <f>VLOOKUP(TRIM(SUBSTITUTE(E1413,CHAR(160),CHAR(32))),Metadata!B$1:J$2632,9,FALSE)</f>
        <v>prose</v>
      </c>
      <c r="O1413">
        <f>VLOOKUP(TRIM(SUBSTITUTE(E1413,CHAR(160),CHAR(32))),Metadata!B$1:K$2632,10,FALSE)</f>
        <v>12296</v>
      </c>
      <c r="P1413" s="4" t="s">
        <v>12496</v>
      </c>
      <c r="Q1413">
        <v>320</v>
      </c>
      <c r="R1413">
        <v>324</v>
      </c>
    </row>
    <row r="1414" spans="1:18" hidden="1" x14ac:dyDescent="0.25">
      <c r="A1414">
        <v>1418</v>
      </c>
      <c r="B1414" t="s">
        <v>4354</v>
      </c>
      <c r="C1414" t="s">
        <v>255</v>
      </c>
      <c r="D1414" t="s">
        <v>47</v>
      </c>
      <c r="E1414" t="s">
        <v>8398</v>
      </c>
      <c r="F1414" t="str">
        <f>VLOOKUP(TRIM(SUBSTITUTE(E1414,CHAR(160),CHAR(32))),Metadata!B$1:C$2632,2,FALSE)</f>
        <v>Sénac de Meilhan, Gabriel, 1736-1803.</v>
      </c>
      <c r="G1414" t="str">
        <f>VLOOKUP(TRIM(SUBSTITUTE(E1414,CHAR(160),CHAR(32))),Metadata!B$1:D$2632,3,FALSE)</f>
        <v>L'émigré</v>
      </c>
      <c r="H1414">
        <f>VLOOKUP(TRIM(SUBSTITUTE(E1414,CHAR(160),CHAR(32))),Metadata!B$1:E$2632,4,FALSE)</f>
        <v>1797</v>
      </c>
      <c r="I1414" t="s">
        <v>448</v>
      </c>
      <c r="K1414" t="str">
        <f>VLOOKUP(TRIM(SUBSTITUTE(E1414,CHAR(160),CHAR(32))),Metadata!B$1:H$2632,7,FALSE)</f>
        <v>roman</v>
      </c>
      <c r="L1414" t="s">
        <v>4378</v>
      </c>
      <c r="N1414" t="str">
        <f>VLOOKUP(TRIM(SUBSTITUTE(E1414,CHAR(160),CHAR(32))),Metadata!B$1:J$2632,9,FALSE)</f>
        <v>prose</v>
      </c>
      <c r="O1414">
        <f>VLOOKUP(TRIM(SUBSTITUTE(E1414,CHAR(160),CHAR(32))),Metadata!B$1:K$2632,10,FALSE)</f>
        <v>139354</v>
      </c>
      <c r="P1414" s="4" t="s">
        <v>10421</v>
      </c>
      <c r="Q1414">
        <v>113</v>
      </c>
      <c r="R1414">
        <v>117</v>
      </c>
    </row>
    <row r="1415" spans="1:18" hidden="1" x14ac:dyDescent="0.25">
      <c r="A1415">
        <v>1419</v>
      </c>
      <c r="B1415" t="s">
        <v>4354</v>
      </c>
      <c r="C1415" t="s">
        <v>255</v>
      </c>
      <c r="D1415" t="s">
        <v>47</v>
      </c>
      <c r="E1415" t="s">
        <v>8247</v>
      </c>
      <c r="F1415" t="str">
        <f>VLOOKUP(TRIM(SUBSTITUTE(E1415,CHAR(160),CHAR(32))),Metadata!B$1:C$2632,2,FALSE)</f>
        <v>Du Pont de Nemours, Pierre Samuel, 1739-1817.</v>
      </c>
      <c r="G1415" t="str">
        <f>VLOOKUP(TRIM(SUBSTITUTE(E1415,CHAR(160),CHAR(32))),Metadata!B$1:D$2632,3,FALSE)</f>
        <v>De l'origine et des progrès d'une science nouvelle</v>
      </c>
      <c r="H1415">
        <f>VLOOKUP(TRIM(SUBSTITUTE(E1415,CHAR(160),CHAR(32))),Metadata!B$1:E$2632,4,FALSE)</f>
        <v>1768</v>
      </c>
      <c r="I1415" t="s">
        <v>448</v>
      </c>
      <c r="K1415" t="str">
        <f>VLOOKUP(TRIM(SUBSTITUTE(E1415,CHAR(160),CHAR(32))),Metadata!B$1:H$2632,7,FALSE)</f>
        <v>traite ou essai</v>
      </c>
      <c r="L1415" t="s">
        <v>4402</v>
      </c>
      <c r="N1415" t="str">
        <f>VLOOKUP(TRIM(SUBSTITUTE(E1415,CHAR(160),CHAR(32))),Metadata!B$1:J$2632,9,FALSE)</f>
        <v>prose</v>
      </c>
      <c r="O1415">
        <f>VLOOKUP(TRIM(SUBSTITUTE(E1415,CHAR(160),CHAR(32))),Metadata!B$1:K$2632,10,FALSE)</f>
        <v>12296</v>
      </c>
      <c r="P1415" s="4" t="s">
        <v>10422</v>
      </c>
      <c r="Q1415">
        <v>173</v>
      </c>
      <c r="R1415">
        <v>177</v>
      </c>
    </row>
    <row r="1416" spans="1:18" hidden="1" x14ac:dyDescent="0.25">
      <c r="A1416">
        <v>1420</v>
      </c>
      <c r="B1416" t="s">
        <v>4354</v>
      </c>
      <c r="C1416" t="s">
        <v>255</v>
      </c>
      <c r="D1416" t="s">
        <v>47</v>
      </c>
      <c r="E1416" t="s">
        <v>8266</v>
      </c>
      <c r="F1416" t="str">
        <f>VLOOKUP(TRIM(SUBSTITUTE(E1416,CHAR(160),CHAR(32))),Metadata!B$1:C$2632,2,FALSE)</f>
        <v>Galland, Antoine, 1646-1715.</v>
      </c>
      <c r="G1416" t="str">
        <f>VLOOKUP(TRIM(SUBSTITUTE(E1416,CHAR(160),CHAR(32))),Metadata!B$1:D$2632,3,FALSE)</f>
        <v>Mille et Une Nuits (Les)</v>
      </c>
      <c r="H1416">
        <f>VLOOKUP(TRIM(SUBSTITUTE(E1416,CHAR(160),CHAR(32))),Metadata!B$1:E$2632,4,FALSE)</f>
        <v>1704</v>
      </c>
      <c r="I1416" t="s">
        <v>448</v>
      </c>
      <c r="K1416" t="str">
        <f>VLOOKUP(TRIM(SUBSTITUTE(E1416,CHAR(160),CHAR(32))),Metadata!B$1:H$2632,7,FALSE)</f>
        <v>Narratif, Conte</v>
      </c>
      <c r="L1416" t="s">
        <v>4970</v>
      </c>
      <c r="N1416" t="str">
        <f>VLOOKUP(TRIM(SUBSTITUTE(E1416,CHAR(160),CHAR(32))),Metadata!B$1:J$2632,9,FALSE)</f>
        <v/>
      </c>
      <c r="O1416">
        <f>VLOOKUP(TRIM(SUBSTITUTE(E1416,CHAR(160),CHAR(32))),Metadata!B$1:K$2632,10,FALSE)</f>
        <v>557378</v>
      </c>
      <c r="P1416" s="8" t="s">
        <v>10423</v>
      </c>
      <c r="Q1416">
        <v>108</v>
      </c>
      <c r="R1416">
        <v>113</v>
      </c>
    </row>
    <row r="1417" spans="1:18" hidden="1" x14ac:dyDescent="0.25">
      <c r="A1417">
        <v>1421</v>
      </c>
      <c r="B1417" t="s">
        <v>4354</v>
      </c>
      <c r="C1417" t="s">
        <v>255</v>
      </c>
      <c r="D1417" t="s">
        <v>47</v>
      </c>
      <c r="E1417" t="s">
        <v>8339</v>
      </c>
      <c r="F1417" t="str">
        <f>VLOOKUP(TRIM(SUBSTITUTE(E1417,CHAR(160),CHAR(32))),Metadata!B$1:C$2632,2,FALSE)</f>
        <v>Mirabeau, Victor de Riquetti, marquis de, 1715-1789.</v>
      </c>
      <c r="G1417" t="str">
        <f>VLOOKUP(TRIM(SUBSTITUTE(E1417,CHAR(160),CHAR(32))),Metadata!B$1:D$2632,3,FALSE)</f>
        <v>L'ami des hommes, ou, Traité de la population</v>
      </c>
      <c r="H1417">
        <f>VLOOKUP(TRIM(SUBSTITUTE(E1417,CHAR(160),CHAR(32))),Metadata!B$1:E$2632,4,FALSE)</f>
        <v>1755</v>
      </c>
      <c r="I1417" t="s">
        <v>448</v>
      </c>
      <c r="K1417" t="str">
        <f>VLOOKUP(TRIM(SUBSTITUTE(E1417,CHAR(160),CHAR(32))),Metadata!B$1:H$2632,7,FALSE)</f>
        <v>traite ou essai</v>
      </c>
      <c r="L1417" t="s">
        <v>4402</v>
      </c>
      <c r="N1417" t="str">
        <f>VLOOKUP(TRIM(SUBSTITUTE(E1417,CHAR(160),CHAR(32))),Metadata!B$1:J$2632,9,FALSE)</f>
        <v>prose</v>
      </c>
      <c r="O1417">
        <f>VLOOKUP(TRIM(SUBSTITUTE(E1417,CHAR(160),CHAR(32))),Metadata!B$1:K$2632,10,FALSE)</f>
        <v>239430</v>
      </c>
      <c r="P1417" s="4" t="s">
        <v>10424</v>
      </c>
      <c r="Q1417">
        <v>199</v>
      </c>
      <c r="R1417">
        <v>203</v>
      </c>
    </row>
    <row r="1418" spans="1:18" hidden="1" x14ac:dyDescent="0.25">
      <c r="A1418">
        <v>1422</v>
      </c>
      <c r="B1418" t="s">
        <v>4354</v>
      </c>
      <c r="C1418" t="s">
        <v>255</v>
      </c>
      <c r="D1418" t="s">
        <v>47</v>
      </c>
      <c r="E1418" t="s">
        <v>8688</v>
      </c>
      <c r="F1418" t="str">
        <f>VLOOKUP(TRIM(SUBSTITUTE(E1418,CHAR(160),CHAR(32))),Metadata!B$1:C$2632,2,FALSE)</f>
        <v>Tocqueville, Alexis de, 1805-1859.</v>
      </c>
      <c r="G1418" t="str">
        <f>VLOOKUP(TRIM(SUBSTITUTE(E1418,CHAR(160),CHAR(32))),Metadata!B$1:D$2632,3,FALSE)</f>
        <v>Tocqueville au Bas-Canada</v>
      </c>
      <c r="H1418">
        <f>VLOOKUP(TRIM(SUBSTITUTE(E1418,CHAR(160),CHAR(32))),Metadata!B$1:E$2632,4,FALSE)</f>
        <v>1859</v>
      </c>
      <c r="I1418" t="s">
        <v>450</v>
      </c>
      <c r="K1418" t="str">
        <f>VLOOKUP(TRIM(SUBSTITUTE(E1418,CHAR(160),CHAR(32))),Metadata!B$1:H$2632,7,FALSE)</f>
        <v>traite</v>
      </c>
      <c r="L1418" t="s">
        <v>4417</v>
      </c>
      <c r="N1418" t="str">
        <f>VLOOKUP(TRIM(SUBSTITUTE(E1418,CHAR(160),CHAR(32))),Metadata!B$1:J$2632,9,FALSE)</f>
        <v/>
      </c>
      <c r="O1418">
        <f>VLOOKUP(TRIM(SUBSTITUTE(E1418,CHAR(160),CHAR(32))),Metadata!B$1:K$2632,10,FALSE)</f>
        <v>65512</v>
      </c>
      <c r="P1418" s="4" t="s">
        <v>10425</v>
      </c>
      <c r="Q1418">
        <v>120</v>
      </c>
      <c r="R1418">
        <v>124</v>
      </c>
    </row>
    <row r="1419" spans="1:18" hidden="1" x14ac:dyDescent="0.25">
      <c r="A1419">
        <v>1423</v>
      </c>
      <c r="B1419" t="s">
        <v>4354</v>
      </c>
      <c r="C1419" t="s">
        <v>255</v>
      </c>
      <c r="D1419" t="s">
        <v>47</v>
      </c>
      <c r="E1419" t="s">
        <v>8607</v>
      </c>
      <c r="F1419" t="str">
        <f>VLOOKUP(TRIM(SUBSTITUTE(E1419,CHAR(160),CHAR(32))),Metadata!B$1:C$2632,2,FALSE)</f>
        <v>Maupassant, Guy de, 1850-1893.</v>
      </c>
      <c r="G1419" t="str">
        <f>VLOOKUP(TRIM(SUBSTITUTE(E1419,CHAR(160),CHAR(32))),Metadata!B$1:D$2632,3,FALSE)</f>
        <v>La Vie errante</v>
      </c>
      <c r="H1419">
        <f>VLOOKUP(TRIM(SUBSTITUTE(E1419,CHAR(160),CHAR(32))),Metadata!B$1:E$2632,4,FALSE)</f>
        <v>1890</v>
      </c>
      <c r="I1419" t="s">
        <v>450</v>
      </c>
      <c r="K1419" t="str">
        <f>VLOOKUP(TRIM(SUBSTITUTE(E1419,CHAR(160),CHAR(32))),Metadata!B$1:H$2632,7,FALSE)</f>
        <v>roman</v>
      </c>
      <c r="L1419" t="s">
        <v>4378</v>
      </c>
      <c r="N1419" t="str">
        <f>VLOOKUP(TRIM(SUBSTITUTE(E1419,CHAR(160),CHAR(32))),Metadata!B$1:J$2632,9,FALSE)</f>
        <v/>
      </c>
      <c r="O1419">
        <f>VLOOKUP(TRIM(SUBSTITUTE(E1419,CHAR(160),CHAR(32))),Metadata!B$1:K$2632,10,FALSE)</f>
        <v>61854</v>
      </c>
      <c r="P1419" s="4" t="s">
        <v>10426</v>
      </c>
      <c r="Q1419">
        <v>221</v>
      </c>
      <c r="R1419">
        <v>225</v>
      </c>
    </row>
    <row r="1420" spans="1:18" hidden="1" x14ac:dyDescent="0.25">
      <c r="A1420">
        <v>1424</v>
      </c>
      <c r="B1420" t="s">
        <v>4354</v>
      </c>
      <c r="C1420" t="s">
        <v>255</v>
      </c>
      <c r="D1420" t="s">
        <v>47</v>
      </c>
      <c r="E1420" t="s">
        <v>8575</v>
      </c>
      <c r="F1420" t="str">
        <f>VLOOKUP(TRIM(SUBSTITUTE(E1420,CHAR(160),CHAR(32))),Metadata!B$1:C$2632,2,FALSE)</f>
        <v>Huysmans, J.-K. (Joris-Karl), 1848-1907.</v>
      </c>
      <c r="G1420" t="str">
        <f>VLOOKUP(TRIM(SUBSTITUTE(E1420,CHAR(160),CHAR(32))),Metadata!B$1:D$2632,3,FALSE)</f>
        <v>Là-bas</v>
      </c>
      <c r="H1420">
        <f>VLOOKUP(TRIM(SUBSTITUTE(E1420,CHAR(160),CHAR(32))),Metadata!B$1:E$2632,4,FALSE)</f>
        <v>1891</v>
      </c>
      <c r="I1420" t="s">
        <v>450</v>
      </c>
      <c r="K1420" t="str">
        <f>VLOOKUP(TRIM(SUBSTITUTE(E1420,CHAR(160),CHAR(32))),Metadata!B$1:H$2632,7,FALSE)</f>
        <v>roman</v>
      </c>
      <c r="L1420" t="s">
        <v>4378</v>
      </c>
      <c r="N1420" t="str">
        <f>VLOOKUP(TRIM(SUBSTITUTE(E1420,CHAR(160),CHAR(32))),Metadata!B$1:J$2632,9,FALSE)</f>
        <v>prose</v>
      </c>
      <c r="O1420">
        <f>VLOOKUP(TRIM(SUBSTITUTE(E1420,CHAR(160),CHAR(32))),Metadata!B$1:K$2632,10,FALSE)</f>
        <v>96099</v>
      </c>
      <c r="P1420" s="4" t="s">
        <v>10427</v>
      </c>
      <c r="Q1420">
        <v>48</v>
      </c>
      <c r="R1420">
        <v>52</v>
      </c>
    </row>
    <row r="1421" spans="1:18" hidden="1" x14ac:dyDescent="0.25">
      <c r="A1421">
        <v>1425</v>
      </c>
      <c r="B1421" t="s">
        <v>4354</v>
      </c>
      <c r="C1421" t="s">
        <v>255</v>
      </c>
      <c r="D1421" t="s">
        <v>47</v>
      </c>
      <c r="E1421" t="s">
        <v>8653</v>
      </c>
      <c r="F1421" t="str">
        <f>VLOOKUP(TRIM(SUBSTITUTE(E1421,CHAR(160),CHAR(32))),Metadata!B$1:C$2632,2,FALSE)</f>
        <v>Sainte-Beuve, Charles Augustin, 1804-1869.</v>
      </c>
      <c r="G1421" t="str">
        <f>VLOOKUP(TRIM(SUBSTITUTE(E1421,CHAR(160),CHAR(32))),Metadata!B$1:D$2632,3,FALSE)</f>
        <v>Port-Royal. T. 4</v>
      </c>
      <c r="H1421">
        <f>VLOOKUP(TRIM(SUBSTITUTE(E1421,CHAR(160),CHAR(32))),Metadata!B$1:E$2632,4,FALSE)</f>
        <v>1859</v>
      </c>
      <c r="I1421" t="s">
        <v>450</v>
      </c>
      <c r="K1421" t="str">
        <f>VLOOKUP(TRIM(SUBSTITUTE(E1421,CHAR(160),CHAR(32))),Metadata!B$1:H$2632,7,FALSE)</f>
        <v>traite ou essai</v>
      </c>
      <c r="L1421" t="s">
        <v>4402</v>
      </c>
      <c r="N1421" t="str">
        <f>VLOOKUP(TRIM(SUBSTITUTE(E1421,CHAR(160),CHAR(32))),Metadata!B$1:J$2632,9,FALSE)</f>
        <v>prose</v>
      </c>
      <c r="O1421">
        <f>VLOOKUP(TRIM(SUBSTITUTE(E1421,CHAR(160),CHAR(32))),Metadata!B$1:K$2632,10,FALSE)</f>
        <v>123341</v>
      </c>
      <c r="P1421" s="4" t="s">
        <v>10428</v>
      </c>
      <c r="Q1421">
        <v>109</v>
      </c>
      <c r="R1421">
        <v>113</v>
      </c>
    </row>
    <row r="1422" spans="1:18" hidden="1" x14ac:dyDescent="0.25">
      <c r="A1422">
        <v>1426</v>
      </c>
      <c r="B1422" t="s">
        <v>4354</v>
      </c>
      <c r="C1422" t="s">
        <v>255</v>
      </c>
      <c r="D1422" t="s">
        <v>47</v>
      </c>
      <c r="E1422" t="s">
        <v>8109</v>
      </c>
      <c r="F1422" t="str">
        <f>VLOOKUP(TRIM(SUBSTITUTE(E1422,CHAR(160),CHAR(32))),Metadata!B$1:C$2632,2,FALSE)</f>
        <v>Montchrestien, Antoine de, ca. 1575-1621.</v>
      </c>
      <c r="G1422" t="str">
        <f>VLOOKUP(TRIM(SUBSTITUTE(E1422,CHAR(160),CHAR(32))),Metadata!B$1:D$2632,3,FALSE)</f>
        <v>Traicté de l'Oeconomie politique: dedié en 1615 au roy et à la reyne mere du roy</v>
      </c>
      <c r="H1422">
        <f>VLOOKUP(TRIM(SUBSTITUTE(E1422,CHAR(160),CHAR(32))),Metadata!B$1:E$2632,4,FALSE)</f>
        <v>1615</v>
      </c>
      <c r="I1422" t="s">
        <v>450</v>
      </c>
      <c r="K1422" t="str">
        <f>VLOOKUP(TRIM(SUBSTITUTE(E1422,CHAR(160),CHAR(32))),Metadata!B$1:H$2632,7,FALSE)</f>
        <v>traite ou essai</v>
      </c>
      <c r="L1422" t="s">
        <v>4402</v>
      </c>
      <c r="N1422" t="str">
        <f>VLOOKUP(TRIM(SUBSTITUTE(E1422,CHAR(160),CHAR(32))),Metadata!B$1:J$2632,9,FALSE)</f>
        <v>prose</v>
      </c>
      <c r="O1422">
        <f>VLOOKUP(TRIM(SUBSTITUTE(E1422,CHAR(160),CHAR(32))),Metadata!B$1:K$2632,10,FALSE)</f>
        <v>92941</v>
      </c>
      <c r="P1422" s="4" t="s">
        <v>12497</v>
      </c>
      <c r="Q1422">
        <v>100</v>
      </c>
      <c r="R1422">
        <v>104</v>
      </c>
    </row>
    <row r="1423" spans="1:18" hidden="1" x14ac:dyDescent="0.25">
      <c r="A1423">
        <v>1427</v>
      </c>
      <c r="B1423" t="s">
        <v>4354</v>
      </c>
      <c r="C1423" t="s">
        <v>255</v>
      </c>
      <c r="D1423" t="s">
        <v>47</v>
      </c>
      <c r="E1423" t="s">
        <v>8535</v>
      </c>
      <c r="F1423" t="str">
        <f>VLOOKUP(TRIM(SUBSTITUTE(E1423,CHAR(160),CHAR(32))),Metadata!B$1:C$2632,2,FALSE)</f>
        <v>Flaubert, Gustave, 1821-1880.</v>
      </c>
      <c r="G1423" t="str">
        <f>VLOOKUP(TRIM(SUBSTITUTE(E1423,CHAR(160),CHAR(32))),Metadata!B$1:D$2632,3,FALSE)</f>
        <v>L'éducation sentimentale</v>
      </c>
      <c r="H1423">
        <f>VLOOKUP(TRIM(SUBSTITUTE(E1423,CHAR(160),CHAR(32))),Metadata!B$1:E$2632,4,FALSE)</f>
        <v>1869</v>
      </c>
      <c r="I1423" t="s">
        <v>450</v>
      </c>
      <c r="K1423" t="str">
        <f>VLOOKUP(TRIM(SUBSTITUTE(E1423,CHAR(160),CHAR(32))),Metadata!B$1:H$2632,7,FALSE)</f>
        <v>roman</v>
      </c>
      <c r="L1423" t="s">
        <v>4378</v>
      </c>
      <c r="N1423" t="str">
        <f>VLOOKUP(TRIM(SUBSTITUTE(E1423,CHAR(160),CHAR(32))),Metadata!B$1:J$2632,9,FALSE)</f>
        <v>prose</v>
      </c>
      <c r="O1423">
        <f>VLOOKUP(TRIM(SUBSTITUTE(E1423,CHAR(160),CHAR(32))),Metadata!B$1:K$2632,10,FALSE)</f>
        <v>149831</v>
      </c>
      <c r="P1423" s="8" t="s">
        <v>10429</v>
      </c>
      <c r="Q1423">
        <v>82</v>
      </c>
      <c r="R1423">
        <v>86</v>
      </c>
    </row>
    <row r="1424" spans="1:18" hidden="1" x14ac:dyDescent="0.25">
      <c r="A1424">
        <v>1428</v>
      </c>
      <c r="B1424" t="s">
        <v>4354</v>
      </c>
      <c r="C1424" t="s">
        <v>255</v>
      </c>
      <c r="D1424" t="s">
        <v>47</v>
      </c>
      <c r="E1424" t="s">
        <v>8676</v>
      </c>
      <c r="F1424" t="str">
        <f>VLOOKUP(TRIM(SUBSTITUTE(E1424,CHAR(160),CHAR(32))),Metadata!B$1:C$2632,2,FALSE)</f>
        <v>Stendhal, 1783-1842.</v>
      </c>
      <c r="G1424" t="str">
        <f>VLOOKUP(TRIM(SUBSTITUTE(E1424,CHAR(160),CHAR(32))),Metadata!B$1:D$2632,3,FALSE)</f>
        <v>La chartreuse de Parme</v>
      </c>
      <c r="H1424">
        <f>VLOOKUP(TRIM(SUBSTITUTE(E1424,CHAR(160),CHAR(32))),Metadata!B$1:E$2632,4,FALSE)</f>
        <v>1839</v>
      </c>
      <c r="I1424" t="s">
        <v>450</v>
      </c>
      <c r="K1424" t="str">
        <f>VLOOKUP(TRIM(SUBSTITUTE(E1424,CHAR(160),CHAR(32))),Metadata!B$1:H$2632,7,FALSE)</f>
        <v>roman</v>
      </c>
      <c r="L1424" t="s">
        <v>4378</v>
      </c>
      <c r="N1424" t="str">
        <f>VLOOKUP(TRIM(SUBSTITUTE(E1424,CHAR(160),CHAR(32))),Metadata!B$1:J$2632,9,FALSE)</f>
        <v>prose</v>
      </c>
      <c r="O1424">
        <f>VLOOKUP(TRIM(SUBSTITUTE(E1424,CHAR(160),CHAR(32))),Metadata!B$1:K$2632,10,FALSE)</f>
        <v>195086</v>
      </c>
      <c r="P1424" s="4" t="s">
        <v>10430</v>
      </c>
      <c r="Q1424">
        <v>9</v>
      </c>
      <c r="R1424">
        <v>13</v>
      </c>
    </row>
    <row r="1425" spans="1:18" hidden="1" x14ac:dyDescent="0.25">
      <c r="A1425">
        <v>1429</v>
      </c>
      <c r="B1425" t="s">
        <v>4354</v>
      </c>
      <c r="C1425" t="s">
        <v>255</v>
      </c>
      <c r="D1425" t="s">
        <v>47</v>
      </c>
      <c r="E1425" t="s">
        <v>8109</v>
      </c>
      <c r="F1425" t="str">
        <f>VLOOKUP(TRIM(SUBSTITUTE(E1425,CHAR(160),CHAR(32))),Metadata!B$1:C$2632,2,FALSE)</f>
        <v>Montchrestien, Antoine de, ca. 1575-1621.</v>
      </c>
      <c r="G1425" t="str">
        <f>VLOOKUP(TRIM(SUBSTITUTE(E1425,CHAR(160),CHAR(32))),Metadata!B$1:D$2632,3,FALSE)</f>
        <v>Traicté de l'Oeconomie politique: dedié en 1615 au roy et à la reyne mere du roy</v>
      </c>
      <c r="H1425">
        <f>VLOOKUP(TRIM(SUBSTITUTE(E1425,CHAR(160),CHAR(32))),Metadata!B$1:E$2632,4,FALSE)</f>
        <v>1615</v>
      </c>
      <c r="I1425" t="s">
        <v>450</v>
      </c>
      <c r="K1425" t="str">
        <f>VLOOKUP(TRIM(SUBSTITUTE(E1425,CHAR(160),CHAR(32))),Metadata!B$1:H$2632,7,FALSE)</f>
        <v>traite ou essai</v>
      </c>
      <c r="L1425" t="s">
        <v>4402</v>
      </c>
      <c r="N1425" t="str">
        <f>VLOOKUP(TRIM(SUBSTITUTE(E1425,CHAR(160),CHAR(32))),Metadata!B$1:J$2632,9,FALSE)</f>
        <v>prose</v>
      </c>
      <c r="O1425">
        <f>VLOOKUP(TRIM(SUBSTITUTE(E1425,CHAR(160),CHAR(32))),Metadata!B$1:K$2632,10,FALSE)</f>
        <v>92941</v>
      </c>
      <c r="P1425" s="4" t="s">
        <v>10431</v>
      </c>
      <c r="Q1425">
        <v>126</v>
      </c>
      <c r="R1425">
        <v>130</v>
      </c>
    </row>
    <row r="1426" spans="1:18" hidden="1" x14ac:dyDescent="0.25">
      <c r="A1426">
        <v>1430</v>
      </c>
      <c r="B1426" t="s">
        <v>4354</v>
      </c>
      <c r="C1426" t="s">
        <v>255</v>
      </c>
      <c r="D1426" t="s">
        <v>47</v>
      </c>
      <c r="E1426" t="s">
        <v>8566</v>
      </c>
      <c r="F1426" t="str">
        <f>VLOOKUP(TRIM(SUBSTITUTE(E1426,CHAR(160),CHAR(32))),Metadata!B$1:C$2632,2,FALSE)</f>
        <v>Hugo, Victor, 1802-1885.</v>
      </c>
      <c r="G1426" t="str">
        <f>VLOOKUP(TRIM(SUBSTITUTE(E1426,CHAR(160),CHAR(32))),Metadata!B$1:D$2632,3,FALSE)</f>
        <v>Correspondance (1849-1866)</v>
      </c>
      <c r="H1426">
        <f>VLOOKUP(TRIM(SUBSTITUTE(E1426,CHAR(160),CHAR(32))),Metadata!B$1:E$2632,4,FALSE)</f>
        <v>1866</v>
      </c>
      <c r="I1426" t="s">
        <v>450</v>
      </c>
      <c r="K1426" t="str">
        <f>VLOOKUP(TRIM(SUBSTITUTE(E1426,CHAR(160),CHAR(32))),Metadata!B$1:H$2632,7,FALSE)</f>
        <v>correspondance</v>
      </c>
      <c r="L1426" t="s">
        <v>4542</v>
      </c>
      <c r="N1426" t="str">
        <f>VLOOKUP(TRIM(SUBSTITUTE(E1426,CHAR(160),CHAR(32))),Metadata!B$1:J$2632,9,FALSE)</f>
        <v>prose</v>
      </c>
      <c r="O1426">
        <f>VLOOKUP(TRIM(SUBSTITUTE(E1426,CHAR(160),CHAR(32))),Metadata!B$1:K$2632,10,FALSE)</f>
        <v>199176</v>
      </c>
      <c r="P1426" s="4" t="s">
        <v>10432</v>
      </c>
      <c r="Q1426">
        <v>51</v>
      </c>
      <c r="R1426">
        <v>55</v>
      </c>
    </row>
    <row r="1427" spans="1:18" hidden="1" x14ac:dyDescent="0.25">
      <c r="A1427">
        <v>1431</v>
      </c>
      <c r="B1427" t="s">
        <v>4354</v>
      </c>
      <c r="C1427" t="s">
        <v>255</v>
      </c>
      <c r="D1427" t="s">
        <v>47</v>
      </c>
      <c r="E1427" t="s">
        <v>8440</v>
      </c>
      <c r="F1427" t="str">
        <f>VLOOKUP(TRIM(SUBSTITUTE(E1427,CHAR(160),CHAR(32))),Metadata!B$1:C$2632,2,FALSE)</f>
        <v>Becque, Henri, 1837-1899.</v>
      </c>
      <c r="G1427" t="str">
        <f>VLOOKUP(TRIM(SUBSTITUTE(E1427,CHAR(160),CHAR(32))),Metadata!B$1:D$2632,3,FALSE)</f>
        <v>Les corbeaux</v>
      </c>
      <c r="H1427">
        <f>VLOOKUP(TRIM(SUBSTITUTE(E1427,CHAR(160),CHAR(32))),Metadata!B$1:E$2632,4,FALSE)</f>
        <v>1882</v>
      </c>
      <c r="I1427" t="s">
        <v>450</v>
      </c>
      <c r="K1427" t="str">
        <f>VLOOKUP(TRIM(SUBSTITUTE(E1427,CHAR(160),CHAR(32))),Metadata!B$1:H$2632,7,FALSE)</f>
        <v>theatre</v>
      </c>
      <c r="L1427" t="s">
        <v>4472</v>
      </c>
      <c r="N1427" t="str">
        <f>VLOOKUP(TRIM(SUBSTITUTE(E1427,CHAR(160),CHAR(32))),Metadata!B$1:J$2632,9,FALSE)</f>
        <v>prose</v>
      </c>
      <c r="O1427">
        <f>VLOOKUP(TRIM(SUBSTITUTE(E1427,CHAR(160),CHAR(32))),Metadata!B$1:K$2632,10,FALSE)</f>
        <v>32097</v>
      </c>
      <c r="P1427" s="4" t="s">
        <v>9201</v>
      </c>
      <c r="Q1427">
        <v>47</v>
      </c>
      <c r="R1427">
        <v>51</v>
      </c>
    </row>
    <row r="1428" spans="1:18" hidden="1" x14ac:dyDescent="0.25">
      <c r="A1428">
        <v>1432</v>
      </c>
      <c r="B1428" t="s">
        <v>4354</v>
      </c>
      <c r="C1428" t="s">
        <v>255</v>
      </c>
      <c r="D1428" t="s">
        <v>47</v>
      </c>
      <c r="E1428" t="s">
        <v>8506</v>
      </c>
      <c r="F1428" t="str">
        <f>VLOOKUP(TRIM(SUBSTITUTE(E1428,CHAR(160),CHAR(32))),Metadata!B$1:C$2632,2,FALSE)</f>
        <v>Dumas, Alexandre (père), 1802-1870.</v>
      </c>
      <c r="G1428" t="str">
        <f>VLOOKUP(TRIM(SUBSTITUTE(E1428,CHAR(160),CHAR(32))),Metadata!B$1:D$2632,3,FALSE)</f>
        <v>Vicomte de Bragelonne (Le)</v>
      </c>
      <c r="H1428">
        <f>VLOOKUP(TRIM(SUBSTITUTE(E1428,CHAR(160),CHAR(32))),Metadata!B$1:E$2632,4,FALSE)</f>
        <v>1848</v>
      </c>
      <c r="I1428" t="s">
        <v>450</v>
      </c>
      <c r="K1428" t="str">
        <f>VLOOKUP(TRIM(SUBSTITUTE(E1428,CHAR(160),CHAR(32))),Metadata!B$1:H$2632,7,FALSE)</f>
        <v>Narratif, Roman</v>
      </c>
      <c r="L1428" t="s">
        <v>4786</v>
      </c>
      <c r="N1428" t="str">
        <f>VLOOKUP(TRIM(SUBSTITUTE(E1428,CHAR(160),CHAR(32))),Metadata!B$1:J$2632,9,FALSE)</f>
        <v/>
      </c>
      <c r="O1428">
        <f>VLOOKUP(TRIM(SUBSTITUTE(E1428,CHAR(160),CHAR(32))),Metadata!B$1:K$2632,10,FALSE)</f>
        <v>700272</v>
      </c>
      <c r="P1428" s="4" t="s">
        <v>10433</v>
      </c>
      <c r="Q1428">
        <v>59</v>
      </c>
      <c r="R1428">
        <v>66</v>
      </c>
    </row>
    <row r="1429" spans="1:18" hidden="1" x14ac:dyDescent="0.25">
      <c r="A1429">
        <v>1433</v>
      </c>
      <c r="B1429" t="s">
        <v>4354</v>
      </c>
      <c r="C1429" t="s">
        <v>255</v>
      </c>
      <c r="D1429" t="s">
        <v>47</v>
      </c>
      <c r="E1429" t="s">
        <v>8594</v>
      </c>
      <c r="F1429" t="str">
        <f>VLOOKUP(TRIM(SUBSTITUTE(E1429,CHAR(160),CHAR(32))),Metadata!B$1:C$2632,2,FALSE)</f>
        <v>Las Cases, Emmanuel-Auguste-Dieudonné, comte de, 1766-1842.</v>
      </c>
      <c r="G1429" t="str">
        <f>VLOOKUP(TRIM(SUBSTITUTE(E1429,CHAR(160),CHAR(32))),Metadata!B$1:D$2632,3,FALSE)</f>
        <v>Le mémorial de Sainte-Hélène.</v>
      </c>
      <c r="H1429">
        <f>VLOOKUP(TRIM(SUBSTITUTE(E1429,CHAR(160),CHAR(32))),Metadata!B$1:E$2632,4,FALSE)</f>
        <v>1823</v>
      </c>
      <c r="I1429" t="s">
        <v>450</v>
      </c>
      <c r="K1429" t="str">
        <f>VLOOKUP(TRIM(SUBSTITUTE(E1429,CHAR(160),CHAR(32))),Metadata!B$1:H$2632,7,FALSE)</f>
        <v>memoires</v>
      </c>
      <c r="L1429" t="s">
        <v>4481</v>
      </c>
      <c r="N1429" t="str">
        <f>VLOOKUP(TRIM(SUBSTITUTE(E1429,CHAR(160),CHAR(32))),Metadata!B$1:J$2632,9,FALSE)</f>
        <v>prose</v>
      </c>
      <c r="O1429">
        <f>VLOOKUP(TRIM(SUBSTITUTE(E1429,CHAR(160),CHAR(32))),Metadata!B$1:K$2632,10,FALSE)</f>
        <v>643639</v>
      </c>
      <c r="P1429" s="4" t="s">
        <v>12498</v>
      </c>
      <c r="Q1429">
        <v>398</v>
      </c>
      <c r="R1429">
        <v>402</v>
      </c>
    </row>
    <row r="1430" spans="1:18" hidden="1" x14ac:dyDescent="0.25">
      <c r="A1430">
        <v>1434</v>
      </c>
      <c r="B1430" t="s">
        <v>4354</v>
      </c>
      <c r="C1430" t="s">
        <v>255</v>
      </c>
      <c r="D1430" t="s">
        <v>47</v>
      </c>
      <c r="E1430" t="s">
        <v>8575</v>
      </c>
      <c r="F1430" t="str">
        <f>VLOOKUP(TRIM(SUBSTITUTE(E1430,CHAR(160),CHAR(32))),Metadata!B$1:C$2632,2,FALSE)</f>
        <v>Huysmans, J.-K. (Joris-Karl), 1848-1907.</v>
      </c>
      <c r="G1430" t="str">
        <f>VLOOKUP(TRIM(SUBSTITUTE(E1430,CHAR(160),CHAR(32))),Metadata!B$1:D$2632,3,FALSE)</f>
        <v>Là-bas</v>
      </c>
      <c r="H1430">
        <f>VLOOKUP(TRIM(SUBSTITUTE(E1430,CHAR(160),CHAR(32))),Metadata!B$1:E$2632,4,FALSE)</f>
        <v>1891</v>
      </c>
      <c r="I1430" t="s">
        <v>450</v>
      </c>
      <c r="K1430" t="str">
        <f>VLOOKUP(TRIM(SUBSTITUTE(E1430,CHAR(160),CHAR(32))),Metadata!B$1:H$2632,7,FALSE)</f>
        <v>roman</v>
      </c>
      <c r="L1430" t="s">
        <v>4378</v>
      </c>
      <c r="N1430" t="str">
        <f>VLOOKUP(TRIM(SUBSTITUTE(E1430,CHAR(160),CHAR(32))),Metadata!B$1:J$2632,9,FALSE)</f>
        <v>prose</v>
      </c>
      <c r="O1430">
        <f>VLOOKUP(TRIM(SUBSTITUTE(E1430,CHAR(160),CHAR(32))),Metadata!B$1:K$2632,10,FALSE)</f>
        <v>96099</v>
      </c>
      <c r="P1430" s="4" t="s">
        <v>12499</v>
      </c>
      <c r="Q1430">
        <v>177</v>
      </c>
      <c r="R1430">
        <v>181</v>
      </c>
    </row>
    <row r="1431" spans="1:18" hidden="1" x14ac:dyDescent="0.25">
      <c r="A1431">
        <v>1435</v>
      </c>
      <c r="B1431" t="s">
        <v>4354</v>
      </c>
      <c r="C1431" t="s">
        <v>255</v>
      </c>
      <c r="D1431" t="s">
        <v>47</v>
      </c>
      <c r="E1431" t="s">
        <v>8579</v>
      </c>
      <c r="F1431" t="str">
        <f>VLOOKUP(TRIM(SUBSTITUTE(E1431,CHAR(160),CHAR(32))),Metadata!B$1:C$2632,2,FALSE)</f>
        <v>Jouy, Etienne de, 1764-1846.</v>
      </c>
      <c r="G1431" t="str">
        <f>VLOOKUP(TRIM(SUBSTITUTE(E1431,CHAR(160),CHAR(32))),Metadata!B$1:D$2632,3,FALSE)</f>
        <v>L'hermite de la Chaussée-d'Antin, ou, Observations sur les moeurs et les usages parisiens au commencement du XIXe siècle. 1813:</v>
      </c>
      <c r="H1431">
        <f>VLOOKUP(TRIM(SUBSTITUTE(E1431,CHAR(160),CHAR(32))),Metadata!B$1:E$2632,4,FALSE)</f>
        <v>1813</v>
      </c>
      <c r="I1431" t="s">
        <v>450</v>
      </c>
      <c r="K1431" t="str">
        <f>VLOOKUP(TRIM(SUBSTITUTE(E1431,CHAR(160),CHAR(32))),Metadata!B$1:H$2632,7,FALSE)</f>
        <v>traite ou essai</v>
      </c>
      <c r="L1431" t="s">
        <v>4402</v>
      </c>
      <c r="N1431" t="str">
        <f>VLOOKUP(TRIM(SUBSTITUTE(E1431,CHAR(160),CHAR(32))),Metadata!B$1:J$2632,9,FALSE)</f>
        <v>prose</v>
      </c>
      <c r="O1431">
        <f>VLOOKUP(TRIM(SUBSTITUTE(E1431,CHAR(160),CHAR(32))),Metadata!B$1:K$2632,10,FALSE)</f>
        <v>137489</v>
      </c>
      <c r="P1431" s="4" t="s">
        <v>12500</v>
      </c>
      <c r="Q1431">
        <v>155</v>
      </c>
      <c r="R1431">
        <v>159</v>
      </c>
    </row>
    <row r="1432" spans="1:18" hidden="1" x14ac:dyDescent="0.25">
      <c r="A1432">
        <v>1436</v>
      </c>
      <c r="B1432" t="s">
        <v>4354</v>
      </c>
      <c r="C1432" t="s">
        <v>255</v>
      </c>
      <c r="D1432" t="s">
        <v>47</v>
      </c>
      <c r="E1432" t="s">
        <v>8591</v>
      </c>
      <c r="F1432" t="str">
        <f>VLOOKUP(TRIM(SUBSTITUTE(E1432,CHAR(160),CHAR(32))),Metadata!B$1:C$2632,2,FALSE)</f>
        <v>Lamartine, Alphonse de, 1790-1869.</v>
      </c>
      <c r="G1432" t="str">
        <f>VLOOKUP(TRIM(SUBSTITUTE(E1432,CHAR(160),CHAR(32))),Metadata!B$1:D$2632,3,FALSE)</f>
        <v>Les confidences</v>
      </c>
      <c r="H1432">
        <f>VLOOKUP(TRIM(SUBSTITUTE(E1432,CHAR(160),CHAR(32))),Metadata!B$1:E$2632,4,FALSE)</f>
        <v>1849</v>
      </c>
      <c r="I1432" t="s">
        <v>450</v>
      </c>
      <c r="K1432" t="str">
        <f>VLOOKUP(TRIM(SUBSTITUTE(E1432,CHAR(160),CHAR(32))),Metadata!B$1:H$2632,7,FALSE)</f>
        <v>memoires</v>
      </c>
      <c r="L1432" t="s">
        <v>4481</v>
      </c>
      <c r="N1432" t="str">
        <f>VLOOKUP(TRIM(SUBSTITUTE(E1432,CHAR(160),CHAR(32))),Metadata!B$1:J$2632,9,FALSE)</f>
        <v>prose</v>
      </c>
      <c r="O1432">
        <f>VLOOKUP(TRIM(SUBSTITUTE(E1432,CHAR(160),CHAR(32))),Metadata!B$1:K$2632,10,FALSE)</f>
        <v>109615</v>
      </c>
      <c r="P1432" s="4" t="s">
        <v>10434</v>
      </c>
      <c r="Q1432">
        <v>116</v>
      </c>
      <c r="R1432">
        <v>120</v>
      </c>
    </row>
    <row r="1433" spans="1:18" hidden="1" x14ac:dyDescent="0.25">
      <c r="A1433">
        <v>1437</v>
      </c>
      <c r="B1433" t="s">
        <v>4354</v>
      </c>
      <c r="C1433" t="s">
        <v>255</v>
      </c>
      <c r="D1433" t="s">
        <v>47</v>
      </c>
      <c r="E1433" t="s">
        <v>8525</v>
      </c>
      <c r="F1433" t="str">
        <f>VLOOKUP(TRIM(SUBSTITUTE(E1433,CHAR(160),CHAR(32))),Metadata!B$1:C$2632,2,FALSE)</f>
        <v>Flaubert, Gustave, 1821-1880.</v>
      </c>
      <c r="G1433" t="str">
        <f>VLOOKUP(TRIM(SUBSTITUTE(E1433,CHAR(160),CHAR(32))),Metadata!B$1:D$2632,3,FALSE)</f>
        <v>Correspondance, 1853</v>
      </c>
      <c r="H1433">
        <f>VLOOKUP(TRIM(SUBSTITUTE(E1433,CHAR(160),CHAR(32))),Metadata!B$1:E$2632,4,FALSE)</f>
        <v>1853</v>
      </c>
      <c r="I1433" t="s">
        <v>450</v>
      </c>
      <c r="K1433" t="str">
        <f>VLOOKUP(TRIM(SUBSTITUTE(E1433,CHAR(160),CHAR(32))),Metadata!B$1:H$2632,7,FALSE)</f>
        <v>correspondance</v>
      </c>
      <c r="L1433" t="s">
        <v>4542</v>
      </c>
      <c r="N1433" t="str">
        <f>VLOOKUP(TRIM(SUBSTITUTE(E1433,CHAR(160),CHAR(32))),Metadata!B$1:J$2632,9,FALSE)</f>
        <v>prose</v>
      </c>
      <c r="O1433">
        <f>VLOOKUP(TRIM(SUBSTITUTE(E1433,CHAR(160),CHAR(32))),Metadata!B$1:K$2632,10,FALSE)</f>
        <v>95714</v>
      </c>
      <c r="P1433" s="4" t="s">
        <v>12501</v>
      </c>
      <c r="Q1433">
        <v>45</v>
      </c>
      <c r="R1433">
        <v>49</v>
      </c>
    </row>
    <row r="1434" spans="1:18" hidden="1" x14ac:dyDescent="0.25">
      <c r="A1434">
        <v>1438</v>
      </c>
      <c r="B1434" t="s">
        <v>4354</v>
      </c>
      <c r="C1434" t="s">
        <v>255</v>
      </c>
      <c r="D1434" t="s">
        <v>47</v>
      </c>
      <c r="E1434" t="s">
        <v>8427</v>
      </c>
      <c r="F1434" t="str">
        <f>VLOOKUP(TRIM(SUBSTITUTE(E1434,CHAR(160),CHAR(32))),Metadata!B$1:C$2632,2,FALSE)</f>
        <v>About, Edmond, 1828-1885.</v>
      </c>
      <c r="G1434" t="str">
        <f>VLOOKUP(TRIM(SUBSTITUTE(E1434,CHAR(160),CHAR(32))),Metadata!B$1:D$2632,3,FALSE)</f>
        <v>Le roi des montagnes</v>
      </c>
      <c r="H1434">
        <f>VLOOKUP(TRIM(SUBSTITUTE(E1434,CHAR(160),CHAR(32))),Metadata!B$1:E$2632,4,FALSE)</f>
        <v>1857</v>
      </c>
      <c r="I1434" t="s">
        <v>450</v>
      </c>
      <c r="K1434" t="str">
        <f>VLOOKUP(TRIM(SUBSTITUTE(E1434,CHAR(160),CHAR(32))),Metadata!B$1:H$2632,7,FALSE)</f>
        <v>roman</v>
      </c>
      <c r="L1434" t="s">
        <v>4378</v>
      </c>
      <c r="N1434" t="str">
        <f>VLOOKUP(TRIM(SUBSTITUTE(E1434,CHAR(160),CHAR(32))),Metadata!B$1:J$2632,9,FALSE)</f>
        <v>prose</v>
      </c>
      <c r="O1434">
        <f>VLOOKUP(TRIM(SUBSTITUTE(E1434,CHAR(160),CHAR(32))),Metadata!B$1:K$2632,10,FALSE)</f>
        <v>69090</v>
      </c>
      <c r="P1434" s="4" t="s">
        <v>10435</v>
      </c>
      <c r="Q1434">
        <v>190</v>
      </c>
      <c r="R1434">
        <v>194</v>
      </c>
    </row>
    <row r="1435" spans="1:18" hidden="1" x14ac:dyDescent="0.25">
      <c r="A1435">
        <v>1439</v>
      </c>
      <c r="B1435" t="s">
        <v>4354</v>
      </c>
      <c r="C1435" t="s">
        <v>255</v>
      </c>
      <c r="D1435" t="s">
        <v>47</v>
      </c>
      <c r="E1435" t="s">
        <v>8491</v>
      </c>
      <c r="F1435" t="str">
        <f>VLOOKUP(TRIM(SUBSTITUTE(E1435,CHAR(160),CHAR(32))),Metadata!B$1:C$2632,2,FALSE)</f>
        <v>Dumas, Alexandre (père), 1802-1870.</v>
      </c>
      <c r="G1435" t="str">
        <f>VLOOKUP(TRIM(SUBSTITUTE(E1435,CHAR(160),CHAR(32))),Metadata!B$1:D$2632,3,FALSE)</f>
        <v>Collier de la Reine (Le)</v>
      </c>
      <c r="H1435">
        <f>VLOOKUP(TRIM(SUBSTITUTE(E1435,CHAR(160),CHAR(32))),Metadata!B$1:E$2632,4,FALSE)</f>
        <v>1849</v>
      </c>
      <c r="I1435" t="s">
        <v>450</v>
      </c>
      <c r="K1435" t="str">
        <f>VLOOKUP(TRIM(SUBSTITUTE(E1435,CHAR(160),CHAR(32))),Metadata!B$1:H$2632,7,FALSE)</f>
        <v>Narratif, Roman</v>
      </c>
      <c r="L1435" t="s">
        <v>4786</v>
      </c>
      <c r="N1435" t="str">
        <f>VLOOKUP(TRIM(SUBSTITUTE(E1435,CHAR(160),CHAR(32))),Metadata!B$1:J$2632,9,FALSE)</f>
        <v/>
      </c>
      <c r="O1435">
        <f>VLOOKUP(TRIM(SUBSTITUTE(E1435,CHAR(160),CHAR(32))),Metadata!B$1:K$2632,10,FALSE)</f>
        <v>266437</v>
      </c>
      <c r="P1435" s="4" t="s">
        <v>10436</v>
      </c>
      <c r="Q1435">
        <v>58</v>
      </c>
      <c r="R1435">
        <v>62</v>
      </c>
    </row>
    <row r="1436" spans="1:18" hidden="1" x14ac:dyDescent="0.25">
      <c r="A1436">
        <v>1440</v>
      </c>
      <c r="B1436" t="s">
        <v>4354</v>
      </c>
      <c r="C1436" t="s">
        <v>255</v>
      </c>
      <c r="D1436" t="s">
        <v>47</v>
      </c>
      <c r="E1436" t="s">
        <v>8502</v>
      </c>
      <c r="F1436" t="str">
        <f>VLOOKUP(TRIM(SUBSTITUTE(E1436,CHAR(160),CHAR(32))),Metadata!B$1:C$2632,2,FALSE)</f>
        <v>Dumas, Alexandre (père), 1802-1870.</v>
      </c>
      <c r="G1436" t="str">
        <f>VLOOKUP(TRIM(SUBSTITUTE(E1436,CHAR(160),CHAR(32))),Metadata!B$1:D$2632,3,FALSE)</f>
        <v>Olympe de Clèves</v>
      </c>
      <c r="H1436">
        <f>VLOOKUP(TRIM(SUBSTITUTE(E1436,CHAR(160),CHAR(32))),Metadata!B$1:E$2632,4,FALSE)</f>
        <v>1851</v>
      </c>
      <c r="I1436" t="s">
        <v>450</v>
      </c>
      <c r="K1436" t="str">
        <f>VLOOKUP(TRIM(SUBSTITUTE(E1436,CHAR(160),CHAR(32))),Metadata!B$1:H$2632,7,FALSE)</f>
        <v>Narratif, Roman</v>
      </c>
      <c r="L1436" t="s">
        <v>4786</v>
      </c>
      <c r="N1436" t="str">
        <f>VLOOKUP(TRIM(SUBSTITUTE(E1436,CHAR(160),CHAR(32))),Metadata!B$1:J$2632,9,FALSE)</f>
        <v/>
      </c>
      <c r="O1436">
        <f>VLOOKUP(TRIM(SUBSTITUTE(E1436,CHAR(160),CHAR(32))),Metadata!B$1:K$2632,10,FALSE)</f>
        <v>260354</v>
      </c>
      <c r="P1436" s="4" t="s">
        <v>9202</v>
      </c>
      <c r="Q1436">
        <v>126</v>
      </c>
      <c r="R1436">
        <v>130</v>
      </c>
    </row>
    <row r="1437" spans="1:18" hidden="1" x14ac:dyDescent="0.25">
      <c r="A1437">
        <v>1441</v>
      </c>
      <c r="B1437" t="s">
        <v>4354</v>
      </c>
      <c r="C1437" t="s">
        <v>255</v>
      </c>
      <c r="D1437" t="s">
        <v>47</v>
      </c>
      <c r="E1437" t="s">
        <v>8581</v>
      </c>
      <c r="F1437" t="str">
        <f>VLOOKUP(TRIM(SUBSTITUTE(E1437,CHAR(160),CHAR(32))),Metadata!B$1:C$2632,2,FALSE)</f>
        <v>Labiche, Eugène, 1815-1888.</v>
      </c>
      <c r="G1437" t="str">
        <f>VLOOKUP(TRIM(SUBSTITUTE(E1437,CHAR(160),CHAR(32))),Metadata!B$1:D$2632,3,FALSE)</f>
        <v>Célimare le Bien-aimé</v>
      </c>
      <c r="H1437">
        <f>VLOOKUP(TRIM(SUBSTITUTE(E1437,CHAR(160),CHAR(32))),Metadata!B$1:E$2632,4,FALSE)</f>
        <v>1863</v>
      </c>
      <c r="I1437" t="s">
        <v>450</v>
      </c>
      <c r="K1437" t="str">
        <f>VLOOKUP(TRIM(SUBSTITUTE(E1437,CHAR(160),CHAR(32))),Metadata!B$1:H$2632,7,FALSE)</f>
        <v>theatre</v>
      </c>
      <c r="L1437" t="s">
        <v>4472</v>
      </c>
      <c r="N1437" t="str">
        <f>VLOOKUP(TRIM(SUBSTITUTE(E1437,CHAR(160),CHAR(32))),Metadata!B$1:J$2632,9,FALSE)</f>
        <v/>
      </c>
      <c r="O1437">
        <f>VLOOKUP(TRIM(SUBSTITUTE(E1437,CHAR(160),CHAR(32))),Metadata!B$1:K$2632,10,FALSE)</f>
        <v>18561</v>
      </c>
      <c r="P1437" s="8" t="s">
        <v>12502</v>
      </c>
      <c r="Q1437">
        <v>82</v>
      </c>
      <c r="R1437">
        <v>86</v>
      </c>
    </row>
    <row r="1438" spans="1:18" hidden="1" x14ac:dyDescent="0.25">
      <c r="A1438">
        <v>1442</v>
      </c>
      <c r="B1438" t="s">
        <v>4354</v>
      </c>
      <c r="C1438" t="s">
        <v>255</v>
      </c>
      <c r="D1438" t="s">
        <v>47</v>
      </c>
      <c r="E1438" t="s">
        <v>8874</v>
      </c>
      <c r="F1438" t="str">
        <f>VLOOKUP(TRIM(SUBSTITUTE(E1438,CHAR(160),CHAR(32))),Metadata!B$1:C$2632,2,FALSE)</f>
        <v>Gide, André, 1869-1951.</v>
      </c>
      <c r="G1438" t="str">
        <f>VLOOKUP(TRIM(SUBSTITUTE(E1438,CHAR(160),CHAR(32))),Metadata!B$1:D$2632,3,FALSE)</f>
        <v>Journal, 1889-1939</v>
      </c>
      <c r="H1438">
        <f>VLOOKUP(TRIM(SUBSTITUTE(E1438,CHAR(160),CHAR(32))),Metadata!B$1:E$2632,4,FALSE)</f>
        <v>1939</v>
      </c>
      <c r="I1438" t="s">
        <v>534</v>
      </c>
      <c r="K1438" t="str">
        <f>VLOOKUP(TRIM(SUBSTITUTE(E1438,CHAR(160),CHAR(32))),Metadata!B$1:H$2632,7,FALSE)</f>
        <v>memoires</v>
      </c>
      <c r="L1438" t="s">
        <v>4481</v>
      </c>
      <c r="N1438" t="str">
        <f>VLOOKUP(TRIM(SUBSTITUTE(E1438,CHAR(160),CHAR(32))),Metadata!B$1:J$2632,9,FALSE)</f>
        <v>prose</v>
      </c>
      <c r="O1438">
        <f>VLOOKUP(TRIM(SUBSTITUTE(E1438,CHAR(160),CHAR(32))),Metadata!B$1:K$2632,10,FALSE)</f>
        <v>484035</v>
      </c>
      <c r="P1438" s="4" t="s">
        <v>10437</v>
      </c>
      <c r="Q1438">
        <v>104</v>
      </c>
      <c r="R1438">
        <v>108</v>
      </c>
    </row>
    <row r="1439" spans="1:18" hidden="1" x14ac:dyDescent="0.25">
      <c r="A1439">
        <v>1443</v>
      </c>
      <c r="B1439" t="s">
        <v>4354</v>
      </c>
      <c r="C1439" t="s">
        <v>255</v>
      </c>
      <c r="D1439" t="s">
        <v>47</v>
      </c>
      <c r="E1439" t="s">
        <v>8948</v>
      </c>
      <c r="F1439" t="str">
        <f>VLOOKUP(TRIM(SUBSTITUTE(E1439,CHAR(160),CHAR(32))),Metadata!B$1:C$2632,2,FALSE)</f>
        <v>Miomandre, Francis de, 1880-1959.</v>
      </c>
      <c r="G1439" t="str">
        <f>VLOOKUP(TRIM(SUBSTITUTE(E1439,CHAR(160),CHAR(32))),Metadata!B$1:D$2632,3,FALSE)</f>
        <v>Écrit sur de l'eau</v>
      </c>
      <c r="H1439">
        <f>VLOOKUP(TRIM(SUBSTITUTE(E1439,CHAR(160),CHAR(32))),Metadata!B$1:E$2632,4,FALSE)</f>
        <v>1908</v>
      </c>
      <c r="I1439" t="s">
        <v>534</v>
      </c>
      <c r="K1439" t="str">
        <f>VLOOKUP(TRIM(SUBSTITUTE(E1439,CHAR(160),CHAR(32))),Metadata!B$1:H$2632,7,FALSE)</f>
        <v>melanges litteraires</v>
      </c>
      <c r="L1439" t="s">
        <v>4389</v>
      </c>
      <c r="N1439" t="str">
        <f>VLOOKUP(TRIM(SUBSTITUTE(E1439,CHAR(160),CHAR(32))),Metadata!B$1:J$2632,9,FALSE)</f>
        <v>prose</v>
      </c>
      <c r="O1439">
        <f>VLOOKUP(TRIM(SUBSTITUTE(E1439,CHAR(160),CHAR(32))),Metadata!B$1:K$2632,10,FALSE)</f>
        <v>49451</v>
      </c>
      <c r="P1439" s="4" t="s">
        <v>12503</v>
      </c>
      <c r="Q1439">
        <v>172</v>
      </c>
      <c r="R1439">
        <v>176</v>
      </c>
    </row>
    <row r="1440" spans="1:18" hidden="1" x14ac:dyDescent="0.25">
      <c r="A1440">
        <v>1444</v>
      </c>
      <c r="B1440" t="s">
        <v>4354</v>
      </c>
      <c r="C1440" t="s">
        <v>255</v>
      </c>
      <c r="D1440" t="s">
        <v>47</v>
      </c>
      <c r="E1440" t="s">
        <v>9016</v>
      </c>
      <c r="F1440" t="str">
        <f>VLOOKUP(TRIM(SUBSTITUTE(E1440,CHAR(160),CHAR(32))),Metadata!B$1:C$2632,2,FALSE)</f>
        <v>Vailland, Roger, 1907-1965.</v>
      </c>
      <c r="G1440" t="str">
        <f>VLOOKUP(TRIM(SUBSTITUTE(E1440,CHAR(160),CHAR(32))),Metadata!B$1:D$2632,3,FALSE)</f>
        <v>Drôle de jeu: roman</v>
      </c>
      <c r="H1440">
        <f>VLOOKUP(TRIM(SUBSTITUTE(E1440,CHAR(160),CHAR(32))),Metadata!B$1:E$2632,4,FALSE)</f>
        <v>1945</v>
      </c>
      <c r="I1440" t="s">
        <v>534</v>
      </c>
      <c r="K1440" t="str">
        <f>VLOOKUP(TRIM(SUBSTITUTE(E1440,CHAR(160),CHAR(32))),Metadata!B$1:H$2632,7,FALSE)</f>
        <v>roman</v>
      </c>
      <c r="L1440" t="s">
        <v>4378</v>
      </c>
      <c r="N1440" t="str">
        <f>VLOOKUP(TRIM(SUBSTITUTE(E1440,CHAR(160),CHAR(32))),Metadata!B$1:J$2632,9,FALSE)</f>
        <v>prose</v>
      </c>
      <c r="O1440">
        <f>VLOOKUP(TRIM(SUBSTITUTE(E1440,CHAR(160),CHAR(32))),Metadata!B$1:K$2632,10,FALSE)</f>
        <v>79286</v>
      </c>
      <c r="P1440" s="4" t="s">
        <v>10438</v>
      </c>
      <c r="Q1440">
        <v>92</v>
      </c>
      <c r="R1440">
        <v>96</v>
      </c>
    </row>
    <row r="1441" spans="1:18" hidden="1" x14ac:dyDescent="0.25">
      <c r="A1441">
        <v>1445</v>
      </c>
      <c r="B1441" t="s">
        <v>4354</v>
      </c>
      <c r="C1441" t="s">
        <v>255</v>
      </c>
      <c r="D1441" t="s">
        <v>47</v>
      </c>
      <c r="E1441" t="s">
        <v>8900</v>
      </c>
      <c r="F1441" t="str">
        <f>VLOOKUP(TRIM(SUBSTITUTE(E1441,CHAR(160),CHAR(32))),Metadata!B$1:C$2632,2,FALSE)</f>
        <v>Guéhenno, Jean, 1890-1978.</v>
      </c>
      <c r="G1441" t="str">
        <f>VLOOKUP(TRIM(SUBSTITUTE(E1441,CHAR(160),CHAR(32))),Metadata!B$1:D$2632,3,FALSE)</f>
        <v>Jean-Jacques en marge des Confessions T.I. 1712-1750</v>
      </c>
      <c r="H1441">
        <f>VLOOKUP(TRIM(SUBSTITUTE(E1441,CHAR(160),CHAR(32))),Metadata!B$1:E$2632,4,FALSE)</f>
        <v>1948</v>
      </c>
      <c r="I1441" t="s">
        <v>534</v>
      </c>
      <c r="K1441" t="str">
        <f>VLOOKUP(TRIM(SUBSTITUTE(E1441,CHAR(160),CHAR(32))),Metadata!B$1:H$2632,7,FALSE)</f>
        <v>traite ou essai</v>
      </c>
      <c r="L1441" t="s">
        <v>4402</v>
      </c>
      <c r="N1441" t="str">
        <f>VLOOKUP(TRIM(SUBSTITUTE(E1441,CHAR(160),CHAR(32))),Metadata!B$1:J$2632,9,FALSE)</f>
        <v>prose</v>
      </c>
      <c r="O1441">
        <f>VLOOKUP(TRIM(SUBSTITUTE(E1441,CHAR(160),CHAR(32))),Metadata!B$1:K$2632,10,FALSE)</f>
        <v>79955</v>
      </c>
      <c r="P1441" s="4" t="s">
        <v>10439</v>
      </c>
      <c r="Q1441">
        <v>12</v>
      </c>
      <c r="R1441">
        <v>16</v>
      </c>
    </row>
    <row r="1442" spans="1:18" hidden="1" x14ac:dyDescent="0.25">
      <c r="A1442">
        <v>1446</v>
      </c>
      <c r="B1442" t="s">
        <v>4354</v>
      </c>
      <c r="C1442" t="s">
        <v>255</v>
      </c>
      <c r="D1442" t="s">
        <v>47</v>
      </c>
      <c r="E1442" t="s">
        <v>7695</v>
      </c>
      <c r="F1442" t="str">
        <f>VLOOKUP(TRIM(SUBSTITUTE(E1442,CHAR(160),CHAR(32))),Metadata!B$1:C$2632,2,FALSE)</f>
        <v>Bréhier, Louis, 1868-1951.</v>
      </c>
      <c r="G1442" t="str">
        <f>VLOOKUP(TRIM(SUBSTITUTE(E1442,CHAR(160),CHAR(32))),Metadata!B$1:D$2632,3,FALSE)</f>
        <v>Vie et mort de Byzance</v>
      </c>
      <c r="H1442">
        <f>VLOOKUP(TRIM(SUBSTITUTE(E1442,CHAR(160),CHAR(32))),Metadata!B$1:E$2632,4,FALSE)</f>
        <v>1946</v>
      </c>
      <c r="I1442" t="s">
        <v>534</v>
      </c>
      <c r="K1442" t="str">
        <f>VLOOKUP(TRIM(SUBSTITUTE(E1442,CHAR(160),CHAR(32))),Metadata!B$1:H$2632,7,FALSE)</f>
        <v>traite</v>
      </c>
      <c r="L1442" t="s">
        <v>4417</v>
      </c>
      <c r="N1442" t="str">
        <f>VLOOKUP(TRIM(SUBSTITUTE(E1442,CHAR(160),CHAR(32))),Metadata!B$1:J$2632,9,FALSE)</f>
        <v/>
      </c>
      <c r="O1442">
        <f>VLOOKUP(TRIM(SUBSTITUTE(E1442,CHAR(160),CHAR(32))),Metadata!B$1:K$2632,10,FALSE)</f>
        <v>267923</v>
      </c>
      <c r="P1442" s="4" t="s">
        <v>10440</v>
      </c>
      <c r="Q1442">
        <v>49</v>
      </c>
      <c r="R1442">
        <v>53</v>
      </c>
    </row>
    <row r="1443" spans="1:18" hidden="1" x14ac:dyDescent="0.25">
      <c r="A1443">
        <v>1447</v>
      </c>
      <c r="B1443" t="s">
        <v>4354</v>
      </c>
      <c r="C1443" t="s">
        <v>255</v>
      </c>
      <c r="D1443" t="s">
        <v>47</v>
      </c>
      <c r="E1443" t="s">
        <v>8949</v>
      </c>
      <c r="F1443" t="str">
        <f>VLOOKUP(TRIM(SUBSTITUTE(E1443,CHAR(160),CHAR(32))),Metadata!B$1:C$2632,2,FALSE)</f>
        <v>Mirbeau, Octave, 1850-1917.</v>
      </c>
      <c r="G1443" t="str">
        <f>VLOOKUP(TRIM(SUBSTITUTE(E1443,CHAR(160),CHAR(32))),Metadata!B$1:D$2632,3,FALSE)</f>
        <v>Le journal d'une femme de chambre</v>
      </c>
      <c r="H1443">
        <f>VLOOKUP(TRIM(SUBSTITUTE(E1443,CHAR(160),CHAR(32))),Metadata!B$1:E$2632,4,FALSE)</f>
        <v>1900</v>
      </c>
      <c r="I1443" t="s">
        <v>534</v>
      </c>
      <c r="K1443" t="str">
        <f>VLOOKUP(TRIM(SUBSTITUTE(E1443,CHAR(160),CHAR(32))),Metadata!B$1:H$2632,7,FALSE)</f>
        <v>roman</v>
      </c>
      <c r="L1443" t="s">
        <v>4378</v>
      </c>
      <c r="N1443" t="str">
        <f>VLOOKUP(TRIM(SUBSTITUTE(E1443,CHAR(160),CHAR(32))),Metadata!B$1:J$2632,9,FALSE)</f>
        <v>prose</v>
      </c>
      <c r="O1443">
        <f>VLOOKUP(TRIM(SUBSTITUTE(E1443,CHAR(160),CHAR(32))),Metadata!B$1:K$2632,10,FALSE)</f>
        <v>116998</v>
      </c>
      <c r="P1443" s="4" t="s">
        <v>10441</v>
      </c>
      <c r="Q1443">
        <v>12</v>
      </c>
      <c r="R1443">
        <v>16</v>
      </c>
    </row>
    <row r="1444" spans="1:18" hidden="1" x14ac:dyDescent="0.25">
      <c r="A1444">
        <v>1448</v>
      </c>
      <c r="B1444" t="s">
        <v>4354</v>
      </c>
      <c r="C1444" t="s">
        <v>255</v>
      </c>
      <c r="D1444" t="s">
        <v>47</v>
      </c>
      <c r="E1444" t="s">
        <v>7714</v>
      </c>
      <c r="F1444" t="str">
        <f>VLOOKUP(TRIM(SUBSTITUTE(E1444,CHAR(160),CHAR(32))),Metadata!B$1:C$2632,2,FALSE)</f>
        <v>Febvre, Lucien, 1878-1956.</v>
      </c>
      <c r="G1444" t="str">
        <f>VLOOKUP(TRIM(SUBSTITUTE(E1444,CHAR(160),CHAR(32))),Metadata!B$1:D$2632,3,FALSE)</f>
        <v>Le problème de l'incroyance au XVIe siècle. La religion de Rabelais</v>
      </c>
      <c r="H1444">
        <f>VLOOKUP(TRIM(SUBSTITUTE(E1444,CHAR(160),CHAR(32))),Metadata!B$1:E$2632,4,FALSE)</f>
        <v>1947</v>
      </c>
      <c r="I1444" t="s">
        <v>534</v>
      </c>
      <c r="K1444" t="str">
        <f>VLOOKUP(TRIM(SUBSTITUTE(E1444,CHAR(160),CHAR(32))),Metadata!B$1:H$2632,7,FALSE)</f>
        <v>traite</v>
      </c>
      <c r="L1444" t="s">
        <v>4417</v>
      </c>
      <c r="N1444" t="str">
        <f>VLOOKUP(TRIM(SUBSTITUTE(E1444,CHAR(160),CHAR(32))),Metadata!B$1:J$2632,9,FALSE)</f>
        <v/>
      </c>
      <c r="O1444">
        <f>VLOOKUP(TRIM(SUBSTITUTE(E1444,CHAR(160),CHAR(32))),Metadata!B$1:K$2632,10,FALSE)</f>
        <v>188184</v>
      </c>
      <c r="P1444" s="4" t="s">
        <v>10442</v>
      </c>
      <c r="Q1444">
        <v>71</v>
      </c>
      <c r="R1444">
        <v>76</v>
      </c>
    </row>
    <row r="1445" spans="1:18" hidden="1" x14ac:dyDescent="0.25">
      <c r="A1445">
        <v>1449</v>
      </c>
      <c r="B1445" t="s">
        <v>4354</v>
      </c>
      <c r="C1445" t="s">
        <v>255</v>
      </c>
      <c r="D1445" t="s">
        <v>47</v>
      </c>
      <c r="E1445" t="s">
        <v>8968</v>
      </c>
      <c r="F1445" t="str">
        <f>VLOOKUP(TRIM(SUBSTITUTE(E1445,CHAR(160),CHAR(32))),Metadata!B$1:C$2632,2,FALSE)</f>
        <v>Perroux, François, 1903-</v>
      </c>
      <c r="G1445" t="str">
        <f>VLOOKUP(TRIM(SUBSTITUTE(E1445,CHAR(160),CHAR(32))),Metadata!B$1:D$2632,3,FALSE)</f>
        <v>L'économie du XXe siècle</v>
      </c>
      <c r="H1445">
        <f>VLOOKUP(TRIM(SUBSTITUTE(E1445,CHAR(160),CHAR(32))),Metadata!B$1:E$2632,4,FALSE)</f>
        <v>1964</v>
      </c>
      <c r="I1445" t="s">
        <v>534</v>
      </c>
      <c r="K1445" t="str">
        <f>VLOOKUP(TRIM(SUBSTITUTE(E1445,CHAR(160),CHAR(32))),Metadata!B$1:H$2632,7,FALSE)</f>
        <v>traite ou essai</v>
      </c>
      <c r="L1445" t="s">
        <v>4402</v>
      </c>
      <c r="N1445" t="str">
        <f>VLOOKUP(TRIM(SUBSTITUTE(E1445,CHAR(160),CHAR(32))),Metadata!B$1:J$2632,9,FALSE)</f>
        <v>prose</v>
      </c>
      <c r="O1445">
        <f>VLOOKUP(TRIM(SUBSTITUTE(E1445,CHAR(160),CHAR(32))),Metadata!B$1:K$2632,10,FALSE)</f>
        <v>208903</v>
      </c>
      <c r="P1445" s="4" t="s">
        <v>10443</v>
      </c>
      <c r="Q1445">
        <v>117</v>
      </c>
      <c r="R1445">
        <v>121</v>
      </c>
    </row>
    <row r="1446" spans="1:18" hidden="1" x14ac:dyDescent="0.25">
      <c r="A1446">
        <v>1450</v>
      </c>
      <c r="B1446" t="s">
        <v>4354</v>
      </c>
      <c r="C1446" t="s">
        <v>255</v>
      </c>
      <c r="D1446" t="s">
        <v>47</v>
      </c>
      <c r="E1446" t="s">
        <v>8954</v>
      </c>
      <c r="F1446" t="str">
        <f>VLOOKUP(TRIM(SUBSTITUTE(E1446,CHAR(160),CHAR(32))),Metadata!B$1:C$2632,2,FALSE)</f>
        <v>Montherlant, Henry de, 1896-1972.</v>
      </c>
      <c r="G1446" t="str">
        <f>VLOOKUP(TRIM(SUBSTITUTE(E1446,CHAR(160),CHAR(32))),Metadata!B$1:D$2632,3,FALSE)</f>
        <v>Malatesta</v>
      </c>
      <c r="H1446">
        <f>VLOOKUP(TRIM(SUBSTITUTE(E1446,CHAR(160),CHAR(32))),Metadata!B$1:E$2632,4,FALSE)</f>
        <v>1946</v>
      </c>
      <c r="I1446" t="s">
        <v>534</v>
      </c>
      <c r="K1446" t="str">
        <f>VLOOKUP(TRIM(SUBSTITUTE(E1446,CHAR(160),CHAR(32))),Metadata!B$1:H$2632,7,FALSE)</f>
        <v>theatre</v>
      </c>
      <c r="L1446" t="s">
        <v>4472</v>
      </c>
      <c r="N1446" t="str">
        <f>VLOOKUP(TRIM(SUBSTITUTE(E1446,CHAR(160),CHAR(32))),Metadata!B$1:J$2632,9,FALSE)</f>
        <v>prose</v>
      </c>
      <c r="O1446">
        <f>VLOOKUP(TRIM(SUBSTITUTE(E1446,CHAR(160),CHAR(32))),Metadata!B$1:K$2632,10,FALSE)</f>
        <v>25403</v>
      </c>
      <c r="P1446" s="8" t="s">
        <v>10444</v>
      </c>
      <c r="Q1446">
        <v>64</v>
      </c>
      <c r="R1446">
        <v>68</v>
      </c>
    </row>
    <row r="1447" spans="1:18" hidden="1" x14ac:dyDescent="0.25">
      <c r="A1447">
        <v>1451</v>
      </c>
      <c r="B1447" t="s">
        <v>4354</v>
      </c>
      <c r="C1447" t="s">
        <v>255</v>
      </c>
      <c r="D1447" t="s">
        <v>47</v>
      </c>
      <c r="E1447" t="s">
        <v>8968</v>
      </c>
      <c r="F1447" t="str">
        <f>VLOOKUP(TRIM(SUBSTITUTE(E1447,CHAR(160),CHAR(32))),Metadata!B$1:C$2632,2,FALSE)</f>
        <v>Perroux, François, 1903-</v>
      </c>
      <c r="G1447" t="str">
        <f>VLOOKUP(TRIM(SUBSTITUTE(E1447,CHAR(160),CHAR(32))),Metadata!B$1:D$2632,3,FALSE)</f>
        <v>L'économie du XXe siècle</v>
      </c>
      <c r="H1447">
        <f>VLOOKUP(TRIM(SUBSTITUTE(E1447,CHAR(160),CHAR(32))),Metadata!B$1:E$2632,4,FALSE)</f>
        <v>1964</v>
      </c>
      <c r="I1447" t="s">
        <v>534</v>
      </c>
      <c r="K1447" t="str">
        <f>VLOOKUP(TRIM(SUBSTITUTE(E1447,CHAR(160),CHAR(32))),Metadata!B$1:H$2632,7,FALSE)</f>
        <v>traite ou essai</v>
      </c>
      <c r="L1447" t="s">
        <v>4402</v>
      </c>
      <c r="N1447" t="str">
        <f>VLOOKUP(TRIM(SUBSTITUTE(E1447,CHAR(160),CHAR(32))),Metadata!B$1:J$2632,9,FALSE)</f>
        <v>prose</v>
      </c>
      <c r="O1447">
        <f>VLOOKUP(TRIM(SUBSTITUTE(E1447,CHAR(160),CHAR(32))),Metadata!B$1:K$2632,10,FALSE)</f>
        <v>208903</v>
      </c>
      <c r="P1447" s="4" t="s">
        <v>10445</v>
      </c>
      <c r="Q1447">
        <v>53</v>
      </c>
      <c r="R1447">
        <v>57</v>
      </c>
    </row>
    <row r="1448" spans="1:18" hidden="1" x14ac:dyDescent="0.25">
      <c r="A1448">
        <v>1452</v>
      </c>
      <c r="B1448" t="s">
        <v>4354</v>
      </c>
      <c r="C1448" t="s">
        <v>255</v>
      </c>
      <c r="D1448" t="s">
        <v>47</v>
      </c>
      <c r="E1448" t="s">
        <v>7188</v>
      </c>
      <c r="F1448" t="str">
        <f>VLOOKUP(TRIM(SUBSTITUTE(E1448,CHAR(160),CHAR(32))),Metadata!B$1:C$2632,2,FALSE)</f>
        <v>Bouglé, Célestin, 1870-1940.</v>
      </c>
      <c r="G1448" t="str">
        <f>VLOOKUP(TRIM(SUBSTITUTE(E1448,CHAR(160),CHAR(32))),Metadata!B$1:D$2632,3,FALSE)</f>
        <v>Leçons de sociologie sur l'évolution des valeurs</v>
      </c>
      <c r="H1448">
        <f>VLOOKUP(TRIM(SUBSTITUTE(E1448,CHAR(160),CHAR(32))),Metadata!B$1:E$2632,4,FALSE)</f>
        <v>1922</v>
      </c>
      <c r="I1448" t="s">
        <v>534</v>
      </c>
      <c r="K1448" t="str">
        <f>VLOOKUP(TRIM(SUBSTITUTE(E1448,CHAR(160),CHAR(32))),Metadata!B$1:H$2632,7,FALSE)</f>
        <v>traite</v>
      </c>
      <c r="L1448" t="s">
        <v>4417</v>
      </c>
      <c r="N1448" t="str">
        <f>VLOOKUP(TRIM(SUBSTITUTE(E1448,CHAR(160),CHAR(32))),Metadata!B$1:J$2632,9,FALSE)</f>
        <v/>
      </c>
      <c r="O1448">
        <f>VLOOKUP(TRIM(SUBSTITUTE(E1448,CHAR(160),CHAR(32))),Metadata!B$1:K$2632,10,FALSE)</f>
        <v>63921</v>
      </c>
      <c r="P1448" s="4" t="s">
        <v>10446</v>
      </c>
      <c r="Q1448">
        <v>123</v>
      </c>
      <c r="R1448">
        <v>127</v>
      </c>
    </row>
    <row r="1449" spans="1:18" hidden="1" x14ac:dyDescent="0.25">
      <c r="A1449">
        <v>1453</v>
      </c>
      <c r="B1449" t="s">
        <v>4354</v>
      </c>
      <c r="C1449" t="s">
        <v>255</v>
      </c>
      <c r="D1449" t="s">
        <v>47</v>
      </c>
      <c r="E1449" t="s">
        <v>8988</v>
      </c>
      <c r="F1449" t="str">
        <f>VLOOKUP(TRIM(SUBSTITUTE(E1449,CHAR(160),CHAR(32))),Metadata!B$1:C$2632,2,FALSE)</f>
        <v>Ramuz, C. F. (Charles Ferdinand), 1878-1947.</v>
      </c>
      <c r="G1449" t="str">
        <f>VLOOKUP(TRIM(SUBSTITUTE(E1449,CHAR(160),CHAR(32))),Metadata!B$1:D$2632,3,FALSE)</f>
        <v>La grande peur dans la montagne</v>
      </c>
      <c r="H1449">
        <f>VLOOKUP(TRIM(SUBSTITUTE(E1449,CHAR(160),CHAR(32))),Metadata!B$1:E$2632,4,FALSE)</f>
        <v>1926</v>
      </c>
      <c r="I1449" t="s">
        <v>534</v>
      </c>
      <c r="K1449" t="str">
        <f>VLOOKUP(TRIM(SUBSTITUTE(E1449,CHAR(160),CHAR(32))),Metadata!B$1:H$2632,7,FALSE)</f>
        <v>roman</v>
      </c>
      <c r="L1449" t="s">
        <v>4378</v>
      </c>
      <c r="N1449" t="str">
        <f>VLOOKUP(TRIM(SUBSTITUTE(E1449,CHAR(160),CHAR(32))),Metadata!B$1:J$2632,9,FALSE)</f>
        <v>prose</v>
      </c>
      <c r="O1449">
        <f>VLOOKUP(TRIM(SUBSTITUTE(E1449,CHAR(160),CHAR(32))),Metadata!B$1:K$2632,10,FALSE)</f>
        <v>53332</v>
      </c>
      <c r="P1449" s="4" t="s">
        <v>9203</v>
      </c>
      <c r="Q1449">
        <v>125</v>
      </c>
      <c r="R1449">
        <v>129</v>
      </c>
    </row>
    <row r="1450" spans="1:18" hidden="1" x14ac:dyDescent="0.25">
      <c r="A1450">
        <v>1454</v>
      </c>
      <c r="B1450" t="s">
        <v>4354</v>
      </c>
      <c r="C1450" t="s">
        <v>255</v>
      </c>
      <c r="D1450" t="s">
        <v>47</v>
      </c>
      <c r="E1450" t="s">
        <v>8742</v>
      </c>
      <c r="F1450" t="str">
        <f>VLOOKUP(TRIM(SUBSTITUTE(E1450,CHAR(160),CHAR(32))),Metadata!B$1:C$2632,2,FALSE)</f>
        <v>Alain, 1868-1951.</v>
      </c>
      <c r="G1450" t="str">
        <f>VLOOKUP(TRIM(SUBSTITUTE(E1450,CHAR(160),CHAR(32))),Metadata!B$1:D$2632,3,FALSE)</f>
        <v>Vigiles de l'esprit</v>
      </c>
      <c r="H1450">
        <f>VLOOKUP(TRIM(SUBSTITUTE(E1450,CHAR(160),CHAR(32))),Metadata!B$1:E$2632,4,FALSE)</f>
        <v>1942</v>
      </c>
      <c r="I1450" t="s">
        <v>534</v>
      </c>
      <c r="K1450" t="str">
        <f>VLOOKUP(TRIM(SUBSTITUTE(E1450,CHAR(160),CHAR(32))),Metadata!B$1:H$2632,7,FALSE)</f>
        <v>traite</v>
      </c>
      <c r="L1450" t="s">
        <v>4417</v>
      </c>
      <c r="N1450" t="str">
        <f>VLOOKUP(TRIM(SUBSTITUTE(E1450,CHAR(160),CHAR(32))),Metadata!B$1:J$2632,9,FALSE)</f>
        <v/>
      </c>
      <c r="O1450">
        <f>VLOOKUP(TRIM(SUBSTITUTE(E1450,CHAR(160),CHAR(32))),Metadata!B$1:K$2632,10,FALSE)</f>
        <v>3150</v>
      </c>
      <c r="P1450" s="4" t="s">
        <v>9204</v>
      </c>
      <c r="Q1450">
        <v>60</v>
      </c>
      <c r="R1450">
        <v>64</v>
      </c>
    </row>
    <row r="1451" spans="1:18" hidden="1" x14ac:dyDescent="0.25">
      <c r="A1451">
        <v>1455</v>
      </c>
      <c r="B1451" t="s">
        <v>4354</v>
      </c>
      <c r="C1451" t="s">
        <v>255</v>
      </c>
      <c r="D1451" t="s">
        <v>47</v>
      </c>
      <c r="E1451" t="s">
        <v>7740</v>
      </c>
      <c r="F1451" t="str">
        <f>VLOOKUP(TRIM(SUBSTITUTE(E1451,CHAR(160),CHAR(32))),Metadata!B$1:C$2632,2,FALSE)</f>
        <v>Lot, Ferdinand, 1866-1952.</v>
      </c>
      <c r="G1451" t="str">
        <f>VLOOKUP(TRIM(SUBSTITUTE(E1451,CHAR(160),CHAR(32))),Metadata!B$1:D$2632,3,FALSE)</f>
        <v>Naissance de la France</v>
      </c>
      <c r="H1451">
        <f>VLOOKUP(TRIM(SUBSTITUTE(E1451,CHAR(160),CHAR(32))),Metadata!B$1:E$2632,4,FALSE)</f>
        <v>1948</v>
      </c>
      <c r="I1451" t="s">
        <v>534</v>
      </c>
      <c r="K1451" t="str">
        <f>VLOOKUP(TRIM(SUBSTITUTE(E1451,CHAR(160),CHAR(32))),Metadata!B$1:H$2632,7,FALSE)</f>
        <v>traite</v>
      </c>
      <c r="L1451" t="s">
        <v>4417</v>
      </c>
      <c r="N1451" t="str">
        <f>VLOOKUP(TRIM(SUBSTITUTE(E1451,CHAR(160),CHAR(32))),Metadata!B$1:J$2632,9,FALSE)</f>
        <v/>
      </c>
      <c r="O1451">
        <f>VLOOKUP(TRIM(SUBSTITUTE(E1451,CHAR(160),CHAR(32))),Metadata!B$1:K$2632,10,FALSE)</f>
        <v>289090</v>
      </c>
      <c r="P1451" s="4" t="s">
        <v>10447</v>
      </c>
      <c r="Q1451">
        <v>42</v>
      </c>
      <c r="R1451">
        <v>46</v>
      </c>
    </row>
    <row r="1452" spans="1:18" hidden="1" x14ac:dyDescent="0.25">
      <c r="A1452">
        <v>1456</v>
      </c>
      <c r="B1452" t="s">
        <v>4354</v>
      </c>
      <c r="C1452" t="s">
        <v>255</v>
      </c>
      <c r="D1452" t="s">
        <v>47</v>
      </c>
      <c r="E1452" t="s">
        <v>8841</v>
      </c>
      <c r="F1452" t="str">
        <f>VLOOKUP(TRIM(SUBSTITUTE(E1452,CHAR(160),CHAR(32))),Metadata!B$1:C$2632,2,FALSE)</f>
        <v>Duhamel, Georges, 1884-1966.</v>
      </c>
      <c r="G1452" t="str">
        <f>VLOOKUP(TRIM(SUBSTITUTE(E1452,CHAR(160),CHAR(32))),Metadata!B$1:D$2632,3,FALSE)</f>
        <v>La passion de Joseph Pasquier</v>
      </c>
      <c r="H1452">
        <f>VLOOKUP(TRIM(SUBSTITUTE(E1452,CHAR(160),CHAR(32))),Metadata!B$1:E$2632,4,FALSE)</f>
        <v>1945</v>
      </c>
      <c r="I1452" t="s">
        <v>534</v>
      </c>
      <c r="K1452" t="str">
        <f>VLOOKUP(TRIM(SUBSTITUTE(E1452,CHAR(160),CHAR(32))),Metadata!B$1:H$2632,7,FALSE)</f>
        <v>roman</v>
      </c>
      <c r="L1452" t="s">
        <v>4378</v>
      </c>
      <c r="N1452" t="str">
        <f>VLOOKUP(TRIM(SUBSTITUTE(E1452,CHAR(160),CHAR(32))),Metadata!B$1:J$2632,9,FALSE)</f>
        <v>prose</v>
      </c>
      <c r="O1452">
        <f>VLOOKUP(TRIM(SUBSTITUTE(E1452,CHAR(160),CHAR(32))),Metadata!B$1:K$2632,10,FALSE)</f>
        <v>68241</v>
      </c>
      <c r="P1452" s="4" t="s">
        <v>12504</v>
      </c>
      <c r="Q1452">
        <v>105</v>
      </c>
      <c r="R1452">
        <v>109</v>
      </c>
    </row>
    <row r="1453" spans="1:18" hidden="1" x14ac:dyDescent="0.25">
      <c r="A1453">
        <v>1457</v>
      </c>
      <c r="B1453" t="s">
        <v>4354</v>
      </c>
      <c r="C1453" t="s">
        <v>255</v>
      </c>
      <c r="D1453" t="s">
        <v>47</v>
      </c>
      <c r="E1453" t="s">
        <v>7740</v>
      </c>
      <c r="F1453" t="str">
        <f>VLOOKUP(TRIM(SUBSTITUTE(E1453,CHAR(160),CHAR(32))),Metadata!B$1:C$2632,2,FALSE)</f>
        <v>Lot, Ferdinand, 1866-1952.</v>
      </c>
      <c r="G1453" t="str">
        <f>VLOOKUP(TRIM(SUBSTITUTE(E1453,CHAR(160),CHAR(32))),Metadata!B$1:D$2632,3,FALSE)</f>
        <v>Naissance de la France</v>
      </c>
      <c r="H1453">
        <f>VLOOKUP(TRIM(SUBSTITUTE(E1453,CHAR(160),CHAR(32))),Metadata!B$1:E$2632,4,FALSE)</f>
        <v>1948</v>
      </c>
      <c r="I1453" t="s">
        <v>534</v>
      </c>
      <c r="K1453" t="str">
        <f>VLOOKUP(TRIM(SUBSTITUTE(E1453,CHAR(160),CHAR(32))),Metadata!B$1:H$2632,7,FALSE)</f>
        <v>traite</v>
      </c>
      <c r="L1453" t="s">
        <v>4417</v>
      </c>
      <c r="N1453" t="str">
        <f>VLOOKUP(TRIM(SUBSTITUTE(E1453,CHAR(160),CHAR(32))),Metadata!B$1:J$2632,9,FALSE)</f>
        <v/>
      </c>
      <c r="O1453">
        <f>VLOOKUP(TRIM(SUBSTITUTE(E1453,CHAR(160),CHAR(32))),Metadata!B$1:K$2632,10,FALSE)</f>
        <v>289090</v>
      </c>
      <c r="P1453" s="4" t="s">
        <v>12505</v>
      </c>
      <c r="Q1453">
        <v>151</v>
      </c>
      <c r="R1453">
        <v>155</v>
      </c>
    </row>
    <row r="1454" spans="1:18" hidden="1" x14ac:dyDescent="0.25">
      <c r="A1454">
        <v>1458</v>
      </c>
      <c r="B1454" t="s">
        <v>4354</v>
      </c>
      <c r="C1454" t="s">
        <v>255</v>
      </c>
      <c r="D1454" t="s">
        <v>47</v>
      </c>
      <c r="E1454" t="s">
        <v>8968</v>
      </c>
      <c r="F1454" t="str">
        <f>VLOOKUP(TRIM(SUBSTITUTE(E1454,CHAR(160),CHAR(32))),Metadata!B$1:C$2632,2,FALSE)</f>
        <v>Perroux, François, 1903-</v>
      </c>
      <c r="G1454" t="str">
        <f>VLOOKUP(TRIM(SUBSTITUTE(E1454,CHAR(160),CHAR(32))),Metadata!B$1:D$2632,3,FALSE)</f>
        <v>L'économie du XXe siècle</v>
      </c>
      <c r="H1454">
        <f>VLOOKUP(TRIM(SUBSTITUTE(E1454,CHAR(160),CHAR(32))),Metadata!B$1:E$2632,4,FALSE)</f>
        <v>1964</v>
      </c>
      <c r="I1454" t="s">
        <v>534</v>
      </c>
      <c r="K1454" t="str">
        <f>VLOOKUP(TRIM(SUBSTITUTE(E1454,CHAR(160),CHAR(32))),Metadata!B$1:H$2632,7,FALSE)</f>
        <v>traite ou essai</v>
      </c>
      <c r="L1454" t="s">
        <v>4402</v>
      </c>
      <c r="N1454" t="str">
        <f>VLOOKUP(TRIM(SUBSTITUTE(E1454,CHAR(160),CHAR(32))),Metadata!B$1:J$2632,9,FALSE)</f>
        <v>prose</v>
      </c>
      <c r="O1454">
        <f>VLOOKUP(TRIM(SUBSTITUTE(E1454,CHAR(160),CHAR(32))),Metadata!B$1:K$2632,10,FALSE)</f>
        <v>208903</v>
      </c>
      <c r="P1454" s="4" t="s">
        <v>12506</v>
      </c>
      <c r="Q1454">
        <v>88</v>
      </c>
      <c r="R1454">
        <v>92</v>
      </c>
    </row>
    <row r="1455" spans="1:18" hidden="1" x14ac:dyDescent="0.25">
      <c r="A1455">
        <v>1459</v>
      </c>
      <c r="B1455" t="s">
        <v>4354</v>
      </c>
      <c r="C1455" t="s">
        <v>255</v>
      </c>
      <c r="D1455" t="s">
        <v>47</v>
      </c>
      <c r="E1455" t="s">
        <v>8968</v>
      </c>
      <c r="F1455" t="str">
        <f>VLOOKUP(TRIM(SUBSTITUTE(E1455,CHAR(160),CHAR(32))),Metadata!B$1:C$2632,2,FALSE)</f>
        <v>Perroux, François, 1903-</v>
      </c>
      <c r="G1455" t="str">
        <f>VLOOKUP(TRIM(SUBSTITUTE(E1455,CHAR(160),CHAR(32))),Metadata!B$1:D$2632,3,FALSE)</f>
        <v>L'économie du XXe siècle</v>
      </c>
      <c r="H1455">
        <f>VLOOKUP(TRIM(SUBSTITUTE(E1455,CHAR(160),CHAR(32))),Metadata!B$1:E$2632,4,FALSE)</f>
        <v>1964</v>
      </c>
      <c r="I1455" t="s">
        <v>534</v>
      </c>
      <c r="K1455" t="str">
        <f>VLOOKUP(TRIM(SUBSTITUTE(E1455,CHAR(160),CHAR(32))),Metadata!B$1:H$2632,7,FALSE)</f>
        <v>traite ou essai</v>
      </c>
      <c r="L1455" t="s">
        <v>4402</v>
      </c>
      <c r="N1455" t="str">
        <f>VLOOKUP(TRIM(SUBSTITUTE(E1455,CHAR(160),CHAR(32))),Metadata!B$1:J$2632,9,FALSE)</f>
        <v>prose</v>
      </c>
      <c r="O1455">
        <f>VLOOKUP(TRIM(SUBSTITUTE(E1455,CHAR(160),CHAR(32))),Metadata!B$1:K$2632,10,FALSE)</f>
        <v>208903</v>
      </c>
      <c r="P1455" s="4" t="s">
        <v>12507</v>
      </c>
      <c r="Q1455">
        <v>92</v>
      </c>
      <c r="R1455">
        <v>96</v>
      </c>
    </row>
    <row r="1456" spans="1:18" hidden="1" x14ac:dyDescent="0.25">
      <c r="A1456">
        <v>1460</v>
      </c>
      <c r="B1456" t="s">
        <v>4354</v>
      </c>
      <c r="C1456" t="s">
        <v>255</v>
      </c>
      <c r="D1456" t="s">
        <v>47</v>
      </c>
      <c r="E1456" t="s">
        <v>7416</v>
      </c>
      <c r="F1456" t="str">
        <f>VLOOKUP(TRIM(SUBSTITUTE(E1456,CHAR(160),CHAR(32))),Metadata!B$1:C$2632,2,FALSE)</f>
        <v>Janet, Pierre, 1859-1947.</v>
      </c>
      <c r="G1456" t="str">
        <f>VLOOKUP(TRIM(SUBSTITUTE(E1456,CHAR(160),CHAR(32))),Metadata!B$1:D$2632,3,FALSE)</f>
        <v>L'amour et la haine. Notes de cours recueillies et rédigées par M. Miron Epstein. Cours dispensé en 1924-1925 au Collège de France</v>
      </c>
      <c r="H1456">
        <f>VLOOKUP(TRIM(SUBSTITUTE(E1456,CHAR(160),CHAR(32))),Metadata!B$1:E$2632,4,FALSE)</f>
        <v>1932</v>
      </c>
      <c r="I1456" t="s">
        <v>534</v>
      </c>
      <c r="K1456" t="str">
        <f>VLOOKUP(TRIM(SUBSTITUTE(E1456,CHAR(160),CHAR(32))),Metadata!B$1:H$2632,7,FALSE)</f>
        <v>traite</v>
      </c>
      <c r="L1456" t="s">
        <v>4417</v>
      </c>
      <c r="N1456" t="str">
        <f>VLOOKUP(TRIM(SUBSTITUTE(E1456,CHAR(160),CHAR(32))),Metadata!B$1:J$2632,9,FALSE)</f>
        <v/>
      </c>
      <c r="O1456">
        <f>VLOOKUP(TRIM(SUBSTITUTE(E1456,CHAR(160),CHAR(32))),Metadata!B$1:K$2632,10,FALSE)</f>
        <v>82344</v>
      </c>
      <c r="P1456" s="4" t="s">
        <v>10448</v>
      </c>
      <c r="Q1456">
        <v>64</v>
      </c>
      <c r="R1456">
        <v>68</v>
      </c>
    </row>
    <row r="1457" spans="1:18" hidden="1" x14ac:dyDescent="0.25">
      <c r="A1457">
        <v>1461</v>
      </c>
      <c r="B1457" t="s">
        <v>4354</v>
      </c>
      <c r="C1457" t="s">
        <v>255</v>
      </c>
      <c r="D1457" t="s">
        <v>47</v>
      </c>
      <c r="E1457" t="s">
        <v>7194</v>
      </c>
      <c r="F1457" t="str">
        <f>VLOOKUP(TRIM(SUBSTITUTE(E1457,CHAR(160),CHAR(32))),Metadata!B$1:C$2632,2,FALSE)</f>
        <v>Febvre, Lucien, 1878-1956.</v>
      </c>
      <c r="G1457" t="str">
        <f>VLOOKUP(TRIM(SUBSTITUTE(E1457,CHAR(160),CHAR(32))),Metadata!B$1:D$2632,3,FALSE)</f>
        <v>La terre et l'évolution humaine. Introduction géographique à l'histoire</v>
      </c>
      <c r="H1457">
        <f>VLOOKUP(TRIM(SUBSTITUTE(E1457,CHAR(160),CHAR(32))),Metadata!B$1:E$2632,4,FALSE)</f>
        <v>1922</v>
      </c>
      <c r="I1457" t="s">
        <v>534</v>
      </c>
      <c r="K1457" t="str">
        <f>VLOOKUP(TRIM(SUBSTITUTE(E1457,CHAR(160),CHAR(32))),Metadata!B$1:H$2632,7,FALSE)</f>
        <v>traite</v>
      </c>
      <c r="L1457" t="s">
        <v>4417</v>
      </c>
      <c r="N1457" t="str">
        <f>VLOOKUP(TRIM(SUBSTITUTE(E1457,CHAR(160),CHAR(32))),Metadata!B$1:J$2632,9,FALSE)</f>
        <v/>
      </c>
      <c r="O1457">
        <f>VLOOKUP(TRIM(SUBSTITUTE(E1457,CHAR(160),CHAR(32))),Metadata!B$1:K$2632,10,FALSE)</f>
        <v>152090</v>
      </c>
      <c r="P1457" s="8" t="s">
        <v>10449</v>
      </c>
      <c r="Q1457">
        <v>64</v>
      </c>
      <c r="R1457">
        <v>69</v>
      </c>
    </row>
    <row r="1458" spans="1:18" hidden="1" x14ac:dyDescent="0.25">
      <c r="A1458">
        <v>1462</v>
      </c>
      <c r="B1458" t="s">
        <v>4354</v>
      </c>
      <c r="C1458" t="s">
        <v>285</v>
      </c>
      <c r="D1458" t="s">
        <v>47</v>
      </c>
      <c r="E1458" t="s">
        <v>7915</v>
      </c>
      <c r="F1458" t="str">
        <f>VLOOKUP(TRIM(SUBSTITUTE(E1458,CHAR(160),CHAR(32))),Metadata!B$1:C$2632,2,FALSE)</f>
        <v>Mousket, Philippe, 13th cent.</v>
      </c>
      <c r="G1458" t="str">
        <f>VLOOKUP(TRIM(SUBSTITUTE(E1458,CHAR(160),CHAR(32))),Metadata!B$1:D$2632,3,FALSE)</f>
        <v>Chronique</v>
      </c>
      <c r="H1458">
        <f>VLOOKUP(TRIM(SUBSTITUTE(E1458,CHAR(160),CHAR(32))),Metadata!B$1:E$2632,4,FALSE)</f>
        <v>1243</v>
      </c>
      <c r="I1458" t="s">
        <v>453</v>
      </c>
      <c r="K1458" t="str">
        <f>VLOOKUP(TRIM(SUBSTITUTE(E1458,CHAR(160),CHAR(32))),Metadata!B$1:H$2632,7,FALSE)</f>
        <v>melanges litteraires</v>
      </c>
      <c r="L1458" t="s">
        <v>4389</v>
      </c>
      <c r="N1458" t="str">
        <f>VLOOKUP(TRIM(SUBSTITUTE(E1458,CHAR(160),CHAR(32))),Metadata!B$1:J$2632,9,FALSE)</f>
        <v/>
      </c>
      <c r="O1458">
        <f>VLOOKUP(TRIM(SUBSTITUTE(E1458,CHAR(160),CHAR(32))),Metadata!B$1:K$2632,10,FALSE)</f>
        <v>181719</v>
      </c>
      <c r="P1458" s="4" t="s">
        <v>10450</v>
      </c>
      <c r="Q1458">
        <v>111</v>
      </c>
      <c r="R1458">
        <v>114</v>
      </c>
    </row>
    <row r="1459" spans="1:18" x14ac:dyDescent="0.25">
      <c r="A1459">
        <v>1463</v>
      </c>
      <c r="B1459" t="s">
        <v>4354</v>
      </c>
      <c r="C1459" t="s">
        <v>285</v>
      </c>
      <c r="D1459" t="s">
        <v>47</v>
      </c>
      <c r="E1459" t="s">
        <v>7916</v>
      </c>
      <c r="F1459" t="str">
        <f>VLOOKUP(TRIM(SUBSTITUTE(E1459,CHAR(160),CHAR(32))),Metadata!B$1:C$2632,2,FALSE)</f>
        <v>Huon le Roi, de Cambrai, 13th cent.</v>
      </c>
      <c r="G1459" t="str">
        <f>VLOOKUP(TRIM(SUBSTITUTE(E1459,CHAR(160),CHAR(32))),Metadata!B$1:D$2632,3,FALSE)</f>
        <v>Le vair palefroi</v>
      </c>
      <c r="H1459">
        <f>VLOOKUP(TRIM(SUBSTITUTE(E1459,CHAR(160),CHAR(32))),Metadata!B$1:E$2632,4,FALSE)</f>
        <v>1260</v>
      </c>
      <c r="I1459" t="s">
        <v>453</v>
      </c>
      <c r="K1459" t="str">
        <f>VLOOKUP(TRIM(SUBSTITUTE(E1459,CHAR(160),CHAR(32))),Metadata!B$1:H$2632,7,FALSE)</f>
        <v>poesie</v>
      </c>
      <c r="L1459" t="s">
        <v>4382</v>
      </c>
      <c r="N1459" t="str">
        <f>VLOOKUP(TRIM(SUBSTITUTE(E1459,CHAR(160),CHAR(32))),Metadata!B$1:J$2632,9,FALSE)</f>
        <v/>
      </c>
      <c r="O1459">
        <f>VLOOKUP(TRIM(SUBSTITUTE(E1459,CHAR(160),CHAR(32))),Metadata!B$1:K$2632,10,FALSE)</f>
        <v>7817</v>
      </c>
      <c r="P1459" s="8" t="s">
        <v>10451</v>
      </c>
      <c r="Q1459">
        <v>210</v>
      </c>
      <c r="R1459">
        <v>213</v>
      </c>
    </row>
    <row r="1460" spans="1:18" hidden="1" x14ac:dyDescent="0.25">
      <c r="A1460">
        <v>1464</v>
      </c>
      <c r="B1460" t="s">
        <v>4354</v>
      </c>
      <c r="C1460" t="s">
        <v>285</v>
      </c>
      <c r="D1460" t="s">
        <v>47</v>
      </c>
      <c r="E1460" t="s">
        <v>7915</v>
      </c>
      <c r="F1460" t="str">
        <f>VLOOKUP(TRIM(SUBSTITUTE(E1460,CHAR(160),CHAR(32))),Metadata!B$1:C$2632,2,FALSE)</f>
        <v>Mousket, Philippe, 13th cent.</v>
      </c>
      <c r="G1460" t="str">
        <f>VLOOKUP(TRIM(SUBSTITUTE(E1460,CHAR(160),CHAR(32))),Metadata!B$1:D$2632,3,FALSE)</f>
        <v>Chronique</v>
      </c>
      <c r="H1460">
        <f>VLOOKUP(TRIM(SUBSTITUTE(E1460,CHAR(160),CHAR(32))),Metadata!B$1:E$2632,4,FALSE)</f>
        <v>1243</v>
      </c>
      <c r="I1460" t="s">
        <v>453</v>
      </c>
      <c r="K1460" t="str">
        <f>VLOOKUP(TRIM(SUBSTITUTE(E1460,CHAR(160),CHAR(32))),Metadata!B$1:H$2632,7,FALSE)</f>
        <v>melanges litteraires</v>
      </c>
      <c r="L1460" t="s">
        <v>4389</v>
      </c>
      <c r="N1460" t="str">
        <f>VLOOKUP(TRIM(SUBSTITUTE(E1460,CHAR(160),CHAR(32))),Metadata!B$1:J$2632,9,FALSE)</f>
        <v/>
      </c>
      <c r="O1460">
        <f>VLOOKUP(TRIM(SUBSTITUTE(E1460,CHAR(160),CHAR(32))),Metadata!B$1:K$2632,10,FALSE)</f>
        <v>181719</v>
      </c>
      <c r="P1460" s="8" t="s">
        <v>10452</v>
      </c>
      <c r="Q1460">
        <v>55</v>
      </c>
      <c r="R1460">
        <v>58</v>
      </c>
    </row>
    <row r="1461" spans="1:18" x14ac:dyDescent="0.25">
      <c r="A1461">
        <v>1465</v>
      </c>
      <c r="B1461" t="s">
        <v>4354</v>
      </c>
      <c r="C1461" t="s">
        <v>285</v>
      </c>
      <c r="D1461" t="s">
        <v>47</v>
      </c>
      <c r="E1461" t="s">
        <v>7901</v>
      </c>
      <c r="F1461" t="str">
        <f>VLOOKUP(TRIM(SUBSTITUTE(E1461,CHAR(160),CHAR(32))),Metadata!B$1:C$2632,2,FALSE)</f>
        <v>Rutebeuf</v>
      </c>
      <c r="G1461" t="str">
        <f>VLOOKUP(TRIM(SUBSTITUTE(E1461,CHAR(160),CHAR(32))),Metadata!B$1:D$2632,3,FALSE)</f>
        <v>Oeuvres complètes (ancien français)</v>
      </c>
      <c r="H1461">
        <f>VLOOKUP(TRIM(SUBSTITUTE(E1461,CHAR(160),CHAR(32))),Metadata!B$1:E$2632,4,FALSE)</f>
        <v>1260</v>
      </c>
      <c r="I1461" t="s">
        <v>453</v>
      </c>
      <c r="K1461" t="str">
        <f>VLOOKUP(TRIM(SUBSTITUTE(E1461,CHAR(160),CHAR(32))),Metadata!B$1:H$2632,7,FALSE)</f>
        <v>poesie</v>
      </c>
      <c r="L1461" t="s">
        <v>4382</v>
      </c>
      <c r="N1461" t="str">
        <f>VLOOKUP(TRIM(SUBSTITUTE(E1461,CHAR(160),CHAR(32))),Metadata!B$1:J$2632,9,FALSE)</f>
        <v/>
      </c>
      <c r="O1461">
        <f>VLOOKUP(TRIM(SUBSTITUTE(E1461,CHAR(160),CHAR(32))),Metadata!B$1:K$2632,10,FALSE)</f>
        <v>74554</v>
      </c>
      <c r="P1461" s="8" t="s">
        <v>10453</v>
      </c>
      <c r="Q1461">
        <v>25</v>
      </c>
      <c r="R1461">
        <v>28</v>
      </c>
    </row>
    <row r="1462" spans="1:18" x14ac:dyDescent="0.25">
      <c r="A1462">
        <v>1466</v>
      </c>
      <c r="B1462" t="s">
        <v>4354</v>
      </c>
      <c r="C1462" t="s">
        <v>285</v>
      </c>
      <c r="D1462" t="s">
        <v>47</v>
      </c>
      <c r="E1462" t="s">
        <v>7901</v>
      </c>
      <c r="F1462" t="str">
        <f>VLOOKUP(TRIM(SUBSTITUTE(E1462,CHAR(160),CHAR(32))),Metadata!B$1:C$2632,2,FALSE)</f>
        <v>Rutebeuf</v>
      </c>
      <c r="G1462" t="str">
        <f>VLOOKUP(TRIM(SUBSTITUTE(E1462,CHAR(160),CHAR(32))),Metadata!B$1:D$2632,3,FALSE)</f>
        <v>Oeuvres complètes (ancien français)</v>
      </c>
      <c r="H1462">
        <f>VLOOKUP(TRIM(SUBSTITUTE(E1462,CHAR(160),CHAR(32))),Metadata!B$1:E$2632,4,FALSE)</f>
        <v>1260</v>
      </c>
      <c r="I1462" t="s">
        <v>453</v>
      </c>
      <c r="K1462" t="str">
        <f>VLOOKUP(TRIM(SUBSTITUTE(E1462,CHAR(160),CHAR(32))),Metadata!B$1:H$2632,7,FALSE)</f>
        <v>poesie</v>
      </c>
      <c r="L1462" t="s">
        <v>4382</v>
      </c>
      <c r="N1462" t="str">
        <f>VLOOKUP(TRIM(SUBSTITUTE(E1462,CHAR(160),CHAR(32))),Metadata!B$1:J$2632,9,FALSE)</f>
        <v/>
      </c>
      <c r="O1462">
        <f>VLOOKUP(TRIM(SUBSTITUTE(E1462,CHAR(160),CHAR(32))),Metadata!B$1:K$2632,10,FALSE)</f>
        <v>74554</v>
      </c>
      <c r="P1462" s="8" t="s">
        <v>10454</v>
      </c>
      <c r="Q1462">
        <v>24</v>
      </c>
      <c r="R1462">
        <v>27</v>
      </c>
    </row>
    <row r="1463" spans="1:18" x14ac:dyDescent="0.25">
      <c r="A1463">
        <v>1467</v>
      </c>
      <c r="B1463" t="s">
        <v>4354</v>
      </c>
      <c r="C1463" t="s">
        <v>285</v>
      </c>
      <c r="D1463" t="s">
        <v>47</v>
      </c>
      <c r="E1463" t="s">
        <v>7916</v>
      </c>
      <c r="F1463" t="str">
        <f>VLOOKUP(TRIM(SUBSTITUTE(E1463,CHAR(160),CHAR(32))),Metadata!B$1:C$2632,2,FALSE)</f>
        <v>Huon le Roi, de Cambrai, 13th cent.</v>
      </c>
      <c r="G1463" t="str">
        <f>VLOOKUP(TRIM(SUBSTITUTE(E1463,CHAR(160),CHAR(32))),Metadata!B$1:D$2632,3,FALSE)</f>
        <v>Le vair palefroi</v>
      </c>
      <c r="H1463">
        <f>VLOOKUP(TRIM(SUBSTITUTE(E1463,CHAR(160),CHAR(32))),Metadata!B$1:E$2632,4,FALSE)</f>
        <v>1260</v>
      </c>
      <c r="I1463" t="s">
        <v>453</v>
      </c>
      <c r="K1463" t="str">
        <f>VLOOKUP(TRIM(SUBSTITUTE(E1463,CHAR(160),CHAR(32))),Metadata!B$1:H$2632,7,FALSE)</f>
        <v>poesie</v>
      </c>
      <c r="L1463" t="s">
        <v>4382</v>
      </c>
      <c r="N1463" t="str">
        <f>VLOOKUP(TRIM(SUBSTITUTE(E1463,CHAR(160),CHAR(32))),Metadata!B$1:J$2632,9,FALSE)</f>
        <v/>
      </c>
      <c r="O1463">
        <f>VLOOKUP(TRIM(SUBSTITUTE(E1463,CHAR(160),CHAR(32))),Metadata!B$1:K$2632,10,FALSE)</f>
        <v>7817</v>
      </c>
      <c r="P1463" s="8" t="s">
        <v>10455</v>
      </c>
      <c r="Q1463">
        <v>73</v>
      </c>
      <c r="R1463">
        <v>76</v>
      </c>
    </row>
    <row r="1464" spans="1:18" hidden="1" x14ac:dyDescent="0.25">
      <c r="A1464">
        <v>1468</v>
      </c>
      <c r="B1464" t="s">
        <v>4354</v>
      </c>
      <c r="C1464" t="s">
        <v>285</v>
      </c>
      <c r="D1464" t="s">
        <v>47</v>
      </c>
      <c r="E1464" t="s">
        <v>7915</v>
      </c>
      <c r="F1464" t="str">
        <f>VLOOKUP(TRIM(SUBSTITUTE(E1464,CHAR(160),CHAR(32))),Metadata!B$1:C$2632,2,FALSE)</f>
        <v>Mousket, Philippe, 13th cent.</v>
      </c>
      <c r="G1464" t="str">
        <f>VLOOKUP(TRIM(SUBSTITUTE(E1464,CHAR(160),CHAR(32))),Metadata!B$1:D$2632,3,FALSE)</f>
        <v>Chronique</v>
      </c>
      <c r="H1464">
        <f>VLOOKUP(TRIM(SUBSTITUTE(E1464,CHAR(160),CHAR(32))),Metadata!B$1:E$2632,4,FALSE)</f>
        <v>1243</v>
      </c>
      <c r="I1464" t="s">
        <v>453</v>
      </c>
      <c r="K1464" t="str">
        <f>VLOOKUP(TRIM(SUBSTITUTE(E1464,CHAR(160),CHAR(32))),Metadata!B$1:H$2632,7,FALSE)</f>
        <v>melanges litteraires</v>
      </c>
      <c r="L1464" t="s">
        <v>4389</v>
      </c>
      <c r="N1464" t="str">
        <f>VLOOKUP(TRIM(SUBSTITUTE(E1464,CHAR(160),CHAR(32))),Metadata!B$1:J$2632,9,FALSE)</f>
        <v/>
      </c>
      <c r="O1464">
        <f>VLOOKUP(TRIM(SUBSTITUTE(E1464,CHAR(160),CHAR(32))),Metadata!B$1:K$2632,10,FALSE)</f>
        <v>181719</v>
      </c>
      <c r="P1464" s="8" t="s">
        <v>10456</v>
      </c>
      <c r="Q1464">
        <v>119</v>
      </c>
      <c r="R1464">
        <v>122</v>
      </c>
    </row>
    <row r="1465" spans="1:18" hidden="1" x14ac:dyDescent="0.25">
      <c r="A1465">
        <v>1469</v>
      </c>
      <c r="B1465" t="s">
        <v>4354</v>
      </c>
      <c r="C1465" t="s">
        <v>285</v>
      </c>
      <c r="D1465" t="s">
        <v>47</v>
      </c>
      <c r="E1465" t="s">
        <v>7915</v>
      </c>
      <c r="F1465" t="str">
        <f>VLOOKUP(TRIM(SUBSTITUTE(E1465,CHAR(160),CHAR(32))),Metadata!B$1:C$2632,2,FALSE)</f>
        <v>Mousket, Philippe, 13th cent.</v>
      </c>
      <c r="G1465" t="str">
        <f>VLOOKUP(TRIM(SUBSTITUTE(E1465,CHAR(160),CHAR(32))),Metadata!B$1:D$2632,3,FALSE)</f>
        <v>Chronique</v>
      </c>
      <c r="H1465">
        <f>VLOOKUP(TRIM(SUBSTITUTE(E1465,CHAR(160),CHAR(32))),Metadata!B$1:E$2632,4,FALSE)</f>
        <v>1243</v>
      </c>
      <c r="I1465" t="s">
        <v>453</v>
      </c>
      <c r="K1465" t="str">
        <f>VLOOKUP(TRIM(SUBSTITUTE(E1465,CHAR(160),CHAR(32))),Metadata!B$1:H$2632,7,FALSE)</f>
        <v>melanges litteraires</v>
      </c>
      <c r="L1465" t="s">
        <v>4389</v>
      </c>
      <c r="N1465" t="str">
        <f>VLOOKUP(TRIM(SUBSTITUTE(E1465,CHAR(160),CHAR(32))),Metadata!B$1:J$2632,9,FALSE)</f>
        <v/>
      </c>
      <c r="O1465">
        <f>VLOOKUP(TRIM(SUBSTITUTE(E1465,CHAR(160),CHAR(32))),Metadata!B$1:K$2632,10,FALSE)</f>
        <v>181719</v>
      </c>
      <c r="P1465" s="8" t="s">
        <v>10457</v>
      </c>
      <c r="Q1465">
        <v>26</v>
      </c>
      <c r="R1465">
        <v>29</v>
      </c>
    </row>
    <row r="1466" spans="1:18" hidden="1" x14ac:dyDescent="0.25">
      <c r="A1466">
        <v>1470</v>
      </c>
      <c r="B1466" t="s">
        <v>4354</v>
      </c>
      <c r="C1466" t="s">
        <v>285</v>
      </c>
      <c r="D1466" t="s">
        <v>47</v>
      </c>
      <c r="E1466" t="s">
        <v>7915</v>
      </c>
      <c r="F1466" t="str">
        <f>VLOOKUP(TRIM(SUBSTITUTE(E1466,CHAR(160),CHAR(32))),Metadata!B$1:C$2632,2,FALSE)</f>
        <v>Mousket, Philippe, 13th cent.</v>
      </c>
      <c r="G1466" t="str">
        <f>VLOOKUP(TRIM(SUBSTITUTE(E1466,CHAR(160),CHAR(32))),Metadata!B$1:D$2632,3,FALSE)</f>
        <v>Chronique</v>
      </c>
      <c r="H1466">
        <f>VLOOKUP(TRIM(SUBSTITUTE(E1466,CHAR(160),CHAR(32))),Metadata!B$1:E$2632,4,FALSE)</f>
        <v>1243</v>
      </c>
      <c r="I1466" t="s">
        <v>453</v>
      </c>
      <c r="K1466" t="str">
        <f>VLOOKUP(TRIM(SUBSTITUTE(E1466,CHAR(160),CHAR(32))),Metadata!B$1:H$2632,7,FALSE)</f>
        <v>melanges litteraires</v>
      </c>
      <c r="L1466" t="s">
        <v>4389</v>
      </c>
      <c r="N1466" t="str">
        <f>VLOOKUP(TRIM(SUBSTITUTE(E1466,CHAR(160),CHAR(32))),Metadata!B$1:J$2632,9,FALSE)</f>
        <v/>
      </c>
      <c r="O1466">
        <f>VLOOKUP(TRIM(SUBSTITUTE(E1466,CHAR(160),CHAR(32))),Metadata!B$1:K$2632,10,FALSE)</f>
        <v>181719</v>
      </c>
      <c r="P1466" s="8" t="s">
        <v>10458</v>
      </c>
      <c r="Q1466">
        <v>372</v>
      </c>
      <c r="R1466">
        <v>375</v>
      </c>
    </row>
    <row r="1467" spans="1:18" hidden="1" x14ac:dyDescent="0.25">
      <c r="A1467">
        <v>1471</v>
      </c>
      <c r="B1467" t="s">
        <v>4354</v>
      </c>
      <c r="C1467" t="s">
        <v>285</v>
      </c>
      <c r="D1467" t="s">
        <v>47</v>
      </c>
      <c r="E1467" t="s">
        <v>7915</v>
      </c>
      <c r="F1467" t="str">
        <f>VLOOKUP(TRIM(SUBSTITUTE(E1467,CHAR(160),CHAR(32))),Metadata!B$1:C$2632,2,FALSE)</f>
        <v>Mousket, Philippe, 13th cent.</v>
      </c>
      <c r="G1467" t="str">
        <f>VLOOKUP(TRIM(SUBSTITUTE(E1467,CHAR(160),CHAR(32))),Metadata!B$1:D$2632,3,FALSE)</f>
        <v>Chronique</v>
      </c>
      <c r="H1467">
        <f>VLOOKUP(TRIM(SUBSTITUTE(E1467,CHAR(160),CHAR(32))),Metadata!B$1:E$2632,4,FALSE)</f>
        <v>1243</v>
      </c>
      <c r="I1467" t="s">
        <v>453</v>
      </c>
      <c r="K1467" t="str">
        <f>VLOOKUP(TRIM(SUBSTITUTE(E1467,CHAR(160),CHAR(32))),Metadata!B$1:H$2632,7,FALSE)</f>
        <v>melanges litteraires</v>
      </c>
      <c r="L1467" t="s">
        <v>4389</v>
      </c>
      <c r="N1467" t="str">
        <f>VLOOKUP(TRIM(SUBSTITUTE(E1467,CHAR(160),CHAR(32))),Metadata!B$1:J$2632,9,FALSE)</f>
        <v/>
      </c>
      <c r="O1467">
        <f>VLOOKUP(TRIM(SUBSTITUTE(E1467,CHAR(160),CHAR(32))),Metadata!B$1:K$2632,10,FALSE)</f>
        <v>181719</v>
      </c>
      <c r="P1467" s="8" t="s">
        <v>10459</v>
      </c>
      <c r="Q1467">
        <v>252</v>
      </c>
      <c r="R1467">
        <v>255</v>
      </c>
    </row>
    <row r="1468" spans="1:18" x14ac:dyDescent="0.25">
      <c r="A1468">
        <v>1472</v>
      </c>
      <c r="B1468" t="s">
        <v>4354</v>
      </c>
      <c r="C1468" t="s">
        <v>285</v>
      </c>
      <c r="D1468" t="s">
        <v>47</v>
      </c>
      <c r="E1468" t="s">
        <v>7901</v>
      </c>
      <c r="F1468" t="str">
        <f>VLOOKUP(TRIM(SUBSTITUTE(E1468,CHAR(160),CHAR(32))),Metadata!B$1:C$2632,2,FALSE)</f>
        <v>Rutebeuf</v>
      </c>
      <c r="G1468" t="str">
        <f>VLOOKUP(TRIM(SUBSTITUTE(E1468,CHAR(160),CHAR(32))),Metadata!B$1:D$2632,3,FALSE)</f>
        <v>Oeuvres complètes (ancien français)</v>
      </c>
      <c r="H1468">
        <f>VLOOKUP(TRIM(SUBSTITUTE(E1468,CHAR(160),CHAR(32))),Metadata!B$1:E$2632,4,FALSE)</f>
        <v>1260</v>
      </c>
      <c r="I1468" t="s">
        <v>453</v>
      </c>
      <c r="K1468" t="str">
        <f>VLOOKUP(TRIM(SUBSTITUTE(E1468,CHAR(160),CHAR(32))),Metadata!B$1:H$2632,7,FALSE)</f>
        <v>poesie</v>
      </c>
      <c r="L1468" t="s">
        <v>4382</v>
      </c>
      <c r="N1468" t="str">
        <f>VLOOKUP(TRIM(SUBSTITUTE(E1468,CHAR(160),CHAR(32))),Metadata!B$1:J$2632,9,FALSE)</f>
        <v/>
      </c>
      <c r="O1468">
        <f>VLOOKUP(TRIM(SUBSTITUTE(E1468,CHAR(160),CHAR(32))),Metadata!B$1:K$2632,10,FALSE)</f>
        <v>74554</v>
      </c>
      <c r="P1468" s="8" t="s">
        <v>10460</v>
      </c>
      <c r="Q1468">
        <v>88</v>
      </c>
      <c r="R1468">
        <v>91</v>
      </c>
    </row>
    <row r="1469" spans="1:18" hidden="1" x14ac:dyDescent="0.25">
      <c r="A1469">
        <v>1473</v>
      </c>
      <c r="B1469" t="s">
        <v>4354</v>
      </c>
      <c r="C1469" t="s">
        <v>285</v>
      </c>
      <c r="D1469" t="s">
        <v>47</v>
      </c>
      <c r="E1469" t="s">
        <v>7915</v>
      </c>
      <c r="F1469" t="str">
        <f>VLOOKUP(TRIM(SUBSTITUTE(E1469,CHAR(160),CHAR(32))),Metadata!B$1:C$2632,2,FALSE)</f>
        <v>Mousket, Philippe, 13th cent.</v>
      </c>
      <c r="G1469" t="str">
        <f>VLOOKUP(TRIM(SUBSTITUTE(E1469,CHAR(160),CHAR(32))),Metadata!B$1:D$2632,3,FALSE)</f>
        <v>Chronique</v>
      </c>
      <c r="H1469">
        <f>VLOOKUP(TRIM(SUBSTITUTE(E1469,CHAR(160),CHAR(32))),Metadata!B$1:E$2632,4,FALSE)</f>
        <v>1243</v>
      </c>
      <c r="I1469" t="s">
        <v>453</v>
      </c>
      <c r="K1469" t="str">
        <f>VLOOKUP(TRIM(SUBSTITUTE(E1469,CHAR(160),CHAR(32))),Metadata!B$1:H$2632,7,FALSE)</f>
        <v>melanges litteraires</v>
      </c>
      <c r="L1469" t="s">
        <v>4389</v>
      </c>
      <c r="N1469" t="str">
        <f>VLOOKUP(TRIM(SUBSTITUTE(E1469,CHAR(160),CHAR(32))),Metadata!B$1:J$2632,9,FALSE)</f>
        <v/>
      </c>
      <c r="O1469">
        <f>VLOOKUP(TRIM(SUBSTITUTE(E1469,CHAR(160),CHAR(32))),Metadata!B$1:K$2632,10,FALSE)</f>
        <v>181719</v>
      </c>
      <c r="P1469" s="8" t="s">
        <v>10461</v>
      </c>
      <c r="Q1469">
        <v>365</v>
      </c>
      <c r="R1469">
        <v>369</v>
      </c>
    </row>
    <row r="1470" spans="1:18" hidden="1" x14ac:dyDescent="0.25">
      <c r="A1470">
        <v>1474</v>
      </c>
      <c r="B1470" t="s">
        <v>4354</v>
      </c>
      <c r="C1470" t="s">
        <v>285</v>
      </c>
      <c r="D1470" t="s">
        <v>47</v>
      </c>
      <c r="E1470" t="s">
        <v>7914</v>
      </c>
      <c r="F1470" t="str">
        <f>VLOOKUP(TRIM(SUBSTITUTE(E1470,CHAR(160),CHAR(32))),Metadata!B$1:C$2632,2,FALSE)</f>
        <v>Chrétien, de Troyes, 12th cent.</v>
      </c>
      <c r="G1470" t="str">
        <f>VLOOKUP(TRIM(SUBSTITUTE(E1470,CHAR(160),CHAR(32))),Metadata!B$1:D$2632,3,FALSE)</f>
        <v>Le Chevalier de la Charrette (Lancelot)</v>
      </c>
      <c r="H1470">
        <f>VLOOKUP(TRIM(SUBSTITUTE(E1470,CHAR(160),CHAR(32))),Metadata!B$1:E$2632,4,FALSE)</f>
        <v>1240</v>
      </c>
      <c r="I1470" t="s">
        <v>453</v>
      </c>
      <c r="K1470" t="str">
        <f>VLOOKUP(TRIM(SUBSTITUTE(E1470,CHAR(160),CHAR(32))),Metadata!B$1:H$2632,7,FALSE)</f>
        <v>roman</v>
      </c>
      <c r="L1470" t="s">
        <v>4378</v>
      </c>
      <c r="N1470" t="str">
        <f>VLOOKUP(TRIM(SUBSTITUTE(E1470,CHAR(160),CHAR(32))),Metadata!B$1:J$2632,9,FALSE)</f>
        <v/>
      </c>
      <c r="O1470">
        <f>VLOOKUP(TRIM(SUBSTITUTE(E1470,CHAR(160),CHAR(32))),Metadata!B$1:K$2632,10,FALSE)</f>
        <v>51031</v>
      </c>
      <c r="P1470" s="8" t="s">
        <v>10462</v>
      </c>
      <c r="Q1470">
        <v>113</v>
      </c>
      <c r="R1470">
        <v>116</v>
      </c>
    </row>
    <row r="1471" spans="1:18" hidden="1" x14ac:dyDescent="0.25">
      <c r="A1471">
        <v>1475</v>
      </c>
      <c r="B1471" t="s">
        <v>4354</v>
      </c>
      <c r="C1471" t="s">
        <v>285</v>
      </c>
      <c r="D1471" t="s">
        <v>47</v>
      </c>
      <c r="E1471" t="s">
        <v>7915</v>
      </c>
      <c r="F1471" t="str">
        <f>VLOOKUP(TRIM(SUBSTITUTE(E1471,CHAR(160),CHAR(32))),Metadata!B$1:C$2632,2,FALSE)</f>
        <v>Mousket, Philippe, 13th cent.</v>
      </c>
      <c r="G1471" t="str">
        <f>VLOOKUP(TRIM(SUBSTITUTE(E1471,CHAR(160),CHAR(32))),Metadata!B$1:D$2632,3,FALSE)</f>
        <v>Chronique</v>
      </c>
      <c r="H1471">
        <f>VLOOKUP(TRIM(SUBSTITUTE(E1471,CHAR(160),CHAR(32))),Metadata!B$1:E$2632,4,FALSE)</f>
        <v>1243</v>
      </c>
      <c r="I1471" t="s">
        <v>453</v>
      </c>
      <c r="K1471" t="str">
        <f>VLOOKUP(TRIM(SUBSTITUTE(E1471,CHAR(160),CHAR(32))),Metadata!B$1:H$2632,7,FALSE)</f>
        <v>melanges litteraires</v>
      </c>
      <c r="L1471" t="s">
        <v>4389</v>
      </c>
      <c r="N1471" t="str">
        <f>VLOOKUP(TRIM(SUBSTITUTE(E1471,CHAR(160),CHAR(32))),Metadata!B$1:J$2632,9,FALSE)</f>
        <v/>
      </c>
      <c r="O1471">
        <f>VLOOKUP(TRIM(SUBSTITUTE(E1471,CHAR(160),CHAR(32))),Metadata!B$1:K$2632,10,FALSE)</f>
        <v>181719</v>
      </c>
      <c r="P1471" s="8" t="s">
        <v>10463</v>
      </c>
      <c r="Q1471">
        <v>149</v>
      </c>
      <c r="R1471">
        <v>152</v>
      </c>
    </row>
    <row r="1472" spans="1:18" hidden="1" x14ac:dyDescent="0.25">
      <c r="A1472">
        <v>1476</v>
      </c>
      <c r="B1472" t="s">
        <v>4354</v>
      </c>
      <c r="C1472" t="s">
        <v>285</v>
      </c>
      <c r="D1472" t="s">
        <v>47</v>
      </c>
      <c r="E1472" t="s">
        <v>7915</v>
      </c>
      <c r="F1472" t="str">
        <f>VLOOKUP(TRIM(SUBSTITUTE(E1472,CHAR(160),CHAR(32))),Metadata!B$1:C$2632,2,FALSE)</f>
        <v>Mousket, Philippe, 13th cent.</v>
      </c>
      <c r="G1472" t="str">
        <f>VLOOKUP(TRIM(SUBSTITUTE(E1472,CHAR(160),CHAR(32))),Metadata!B$1:D$2632,3,FALSE)</f>
        <v>Chronique</v>
      </c>
      <c r="H1472">
        <f>VLOOKUP(TRIM(SUBSTITUTE(E1472,CHAR(160),CHAR(32))),Metadata!B$1:E$2632,4,FALSE)</f>
        <v>1243</v>
      </c>
      <c r="I1472" t="s">
        <v>453</v>
      </c>
      <c r="K1472" t="str">
        <f>VLOOKUP(TRIM(SUBSTITUTE(E1472,CHAR(160),CHAR(32))),Metadata!B$1:H$2632,7,FALSE)</f>
        <v>melanges litteraires</v>
      </c>
      <c r="L1472" t="s">
        <v>4389</v>
      </c>
      <c r="N1472" t="str">
        <f>VLOOKUP(TRIM(SUBSTITUTE(E1472,CHAR(160),CHAR(32))),Metadata!B$1:J$2632,9,FALSE)</f>
        <v/>
      </c>
      <c r="O1472">
        <f>VLOOKUP(TRIM(SUBSTITUTE(E1472,CHAR(160),CHAR(32))),Metadata!B$1:K$2632,10,FALSE)</f>
        <v>181719</v>
      </c>
      <c r="P1472" s="8" t="s">
        <v>10464</v>
      </c>
      <c r="Q1472">
        <v>117</v>
      </c>
      <c r="R1472">
        <v>120</v>
      </c>
    </row>
    <row r="1473" spans="1:18" hidden="1" x14ac:dyDescent="0.25">
      <c r="A1473">
        <v>1477</v>
      </c>
      <c r="B1473" t="s">
        <v>4354</v>
      </c>
      <c r="C1473" t="s">
        <v>285</v>
      </c>
      <c r="D1473" t="s">
        <v>47</v>
      </c>
      <c r="E1473" t="s">
        <v>7915</v>
      </c>
      <c r="F1473" t="str">
        <f>VLOOKUP(TRIM(SUBSTITUTE(E1473,CHAR(160),CHAR(32))),Metadata!B$1:C$2632,2,FALSE)</f>
        <v>Mousket, Philippe, 13th cent.</v>
      </c>
      <c r="G1473" t="str">
        <f>VLOOKUP(TRIM(SUBSTITUTE(E1473,CHAR(160),CHAR(32))),Metadata!B$1:D$2632,3,FALSE)</f>
        <v>Chronique</v>
      </c>
      <c r="H1473">
        <f>VLOOKUP(TRIM(SUBSTITUTE(E1473,CHAR(160),CHAR(32))),Metadata!B$1:E$2632,4,FALSE)</f>
        <v>1243</v>
      </c>
      <c r="I1473" t="s">
        <v>453</v>
      </c>
      <c r="K1473" t="str">
        <f>VLOOKUP(TRIM(SUBSTITUTE(E1473,CHAR(160),CHAR(32))),Metadata!B$1:H$2632,7,FALSE)</f>
        <v>melanges litteraires</v>
      </c>
      <c r="L1473" t="s">
        <v>4389</v>
      </c>
      <c r="N1473" t="str">
        <f>VLOOKUP(TRIM(SUBSTITUTE(E1473,CHAR(160),CHAR(32))),Metadata!B$1:J$2632,9,FALSE)</f>
        <v/>
      </c>
      <c r="O1473">
        <f>VLOOKUP(TRIM(SUBSTITUTE(E1473,CHAR(160),CHAR(32))),Metadata!B$1:K$2632,10,FALSE)</f>
        <v>181719</v>
      </c>
      <c r="P1473" s="8" t="s">
        <v>12508</v>
      </c>
      <c r="Q1473">
        <v>249</v>
      </c>
      <c r="R1473">
        <v>252</v>
      </c>
    </row>
    <row r="1474" spans="1:18" hidden="1" x14ac:dyDescent="0.25">
      <c r="A1474">
        <v>1478</v>
      </c>
      <c r="B1474" t="s">
        <v>4354</v>
      </c>
      <c r="C1474" t="s">
        <v>285</v>
      </c>
      <c r="D1474" t="s">
        <v>47</v>
      </c>
      <c r="E1474" t="s">
        <v>7915</v>
      </c>
      <c r="F1474" t="str">
        <f>VLOOKUP(TRIM(SUBSTITUTE(E1474,CHAR(160),CHAR(32))),Metadata!B$1:C$2632,2,FALSE)</f>
        <v>Mousket, Philippe, 13th cent.</v>
      </c>
      <c r="G1474" t="str">
        <f>VLOOKUP(TRIM(SUBSTITUTE(E1474,CHAR(160),CHAR(32))),Metadata!B$1:D$2632,3,FALSE)</f>
        <v>Chronique</v>
      </c>
      <c r="H1474">
        <f>VLOOKUP(TRIM(SUBSTITUTE(E1474,CHAR(160),CHAR(32))),Metadata!B$1:E$2632,4,FALSE)</f>
        <v>1243</v>
      </c>
      <c r="I1474" t="s">
        <v>453</v>
      </c>
      <c r="K1474" t="str">
        <f>VLOOKUP(TRIM(SUBSTITUTE(E1474,CHAR(160),CHAR(32))),Metadata!B$1:H$2632,7,FALSE)</f>
        <v>melanges litteraires</v>
      </c>
      <c r="L1474" t="s">
        <v>4389</v>
      </c>
      <c r="N1474" t="str">
        <f>VLOOKUP(TRIM(SUBSTITUTE(E1474,CHAR(160),CHAR(32))),Metadata!B$1:J$2632,9,FALSE)</f>
        <v/>
      </c>
      <c r="O1474">
        <f>VLOOKUP(TRIM(SUBSTITUTE(E1474,CHAR(160),CHAR(32))),Metadata!B$1:K$2632,10,FALSE)</f>
        <v>181719</v>
      </c>
      <c r="P1474" s="4" t="s">
        <v>10465</v>
      </c>
      <c r="Q1474">
        <v>22</v>
      </c>
      <c r="R1474">
        <v>25</v>
      </c>
    </row>
    <row r="1475" spans="1:18" x14ac:dyDescent="0.25">
      <c r="A1475">
        <v>1479</v>
      </c>
      <c r="B1475" t="s">
        <v>4354</v>
      </c>
      <c r="C1475" t="s">
        <v>285</v>
      </c>
      <c r="D1475" t="s">
        <v>47</v>
      </c>
      <c r="E1475" t="s">
        <v>7917</v>
      </c>
      <c r="F1475" t="str">
        <f>VLOOKUP(TRIM(SUBSTITUTE(E1475,CHAR(160),CHAR(32))),Metadata!B$1:C$2632,2,FALSE)</f>
        <v>Mézières, Philippe de, 1327?-1405.</v>
      </c>
      <c r="G1475" t="str">
        <f>VLOOKUP(TRIM(SUBSTITUTE(E1475,CHAR(160),CHAR(32))),Metadata!B$1:D$2632,3,FALSE)</f>
        <v>L'estoire de Griseldis, en rimes et par personnages (1395).</v>
      </c>
      <c r="H1475">
        <f>VLOOKUP(TRIM(SUBSTITUTE(E1475,CHAR(160),CHAR(32))),Metadata!B$1:E$2632,4,FALSE)</f>
        <v>1395</v>
      </c>
      <c r="I1475" t="s">
        <v>1604</v>
      </c>
      <c r="K1475" t="str">
        <f>VLOOKUP(TRIM(SUBSTITUTE(E1475,CHAR(160),CHAR(32))),Metadata!B$1:H$2632,7,FALSE)</f>
        <v>poesie</v>
      </c>
      <c r="L1475" t="s">
        <v>4382</v>
      </c>
      <c r="N1475" t="str">
        <f>VLOOKUP(TRIM(SUBSTITUTE(E1475,CHAR(160),CHAR(32))),Metadata!B$1:J$2632,9,FALSE)</f>
        <v/>
      </c>
      <c r="O1475">
        <f>VLOOKUP(TRIM(SUBSTITUTE(E1475,CHAR(160),CHAR(32))),Metadata!B$1:K$2632,10,FALSE)</f>
        <v>15698</v>
      </c>
      <c r="P1475" s="8" t="s">
        <v>10466</v>
      </c>
      <c r="Q1475">
        <v>93</v>
      </c>
      <c r="R1475">
        <v>96</v>
      </c>
    </row>
    <row r="1476" spans="1:18" hidden="1" x14ac:dyDescent="0.25">
      <c r="A1476">
        <v>1480</v>
      </c>
      <c r="B1476" t="s">
        <v>4354</v>
      </c>
      <c r="C1476" t="s">
        <v>285</v>
      </c>
      <c r="D1476" t="s">
        <v>47</v>
      </c>
      <c r="E1476" t="s">
        <v>7918</v>
      </c>
      <c r="F1476" t="str">
        <f>VLOOKUP(TRIM(SUBSTITUTE(E1476,CHAR(160),CHAR(32))),Metadata!B$1:C$2632,2,FALSE)</f>
        <v>Christine, de Pisan, ca. 1364-ca. 1431.</v>
      </c>
      <c r="G1476" t="str">
        <f>VLOOKUP(TRIM(SUBSTITUTE(E1476,CHAR(160),CHAR(32))),Metadata!B$1:D$2632,3,FALSE)</f>
        <v>Le Livre du chemin de lonc estude</v>
      </c>
      <c r="H1476">
        <f>VLOOKUP(TRIM(SUBSTITUTE(E1476,CHAR(160),CHAR(32))),Metadata!B$1:E$2632,4,FALSE)</f>
        <v>1402</v>
      </c>
      <c r="I1476" t="s">
        <v>571</v>
      </c>
      <c r="K1476" t="str">
        <f>VLOOKUP(TRIM(SUBSTITUTE(E1476,CHAR(160),CHAR(32))),Metadata!B$1:H$2632,7,FALSE)</f>
        <v>traite ou essai</v>
      </c>
      <c r="L1476" t="s">
        <v>4402</v>
      </c>
      <c r="N1476" t="str">
        <f>VLOOKUP(TRIM(SUBSTITUTE(E1476,CHAR(160),CHAR(32))),Metadata!B$1:J$2632,9,FALSE)</f>
        <v/>
      </c>
      <c r="O1476">
        <f>VLOOKUP(TRIM(SUBSTITUTE(E1476,CHAR(160),CHAR(32))),Metadata!B$1:K$2632,10,FALSE)</f>
        <v>36789</v>
      </c>
      <c r="P1476" s="8" t="s">
        <v>10467</v>
      </c>
      <c r="Q1476">
        <v>55</v>
      </c>
      <c r="R1476">
        <v>58</v>
      </c>
    </row>
    <row r="1477" spans="1:18" hidden="1" x14ac:dyDescent="0.25">
      <c r="A1477">
        <v>1481</v>
      </c>
      <c r="B1477" t="s">
        <v>4354</v>
      </c>
      <c r="C1477" t="s">
        <v>1678</v>
      </c>
      <c r="D1477" t="s">
        <v>47</v>
      </c>
      <c r="E1477" t="s">
        <v>7945</v>
      </c>
      <c r="F1477" t="str">
        <f>VLOOKUP(TRIM(SUBSTITUTE(E1477,CHAR(160),CHAR(32))),Metadata!B$1:C$2632,2,FALSE)</f>
        <v>Montaigne, Michel Eyquem de</v>
      </c>
      <c r="G1477" t="str">
        <f>VLOOKUP(TRIM(SUBSTITUTE(E1477,CHAR(160),CHAR(32))),Metadata!B$1:D$2632,3,FALSE)</f>
        <v>Les Essais</v>
      </c>
      <c r="H1477">
        <f>VLOOKUP(TRIM(SUBSTITUTE(E1477,CHAR(160),CHAR(32))),Metadata!B$1:E$2632,4,FALSE)</f>
        <v>1595</v>
      </c>
      <c r="I1477" t="s">
        <v>456</v>
      </c>
      <c r="K1477" t="str">
        <f>VLOOKUP(TRIM(SUBSTITUTE(E1477,CHAR(160),CHAR(32))),Metadata!B$1:H$2632,7,FALSE)</f>
        <v>essai</v>
      </c>
      <c r="L1477" t="s">
        <v>4484</v>
      </c>
      <c r="N1477" t="str">
        <f>VLOOKUP(TRIM(SUBSTITUTE(E1477,CHAR(160),CHAR(32))),Metadata!B$1:J$2632,9,FALSE)</f>
        <v/>
      </c>
      <c r="O1477">
        <f>VLOOKUP(TRIM(SUBSTITUTE(E1477,CHAR(160),CHAR(32))),Metadata!B$1:K$2632,10,FALSE)</f>
        <v>438631</v>
      </c>
      <c r="P1477" s="4" t="s">
        <v>9205</v>
      </c>
      <c r="Q1477">
        <v>190</v>
      </c>
      <c r="R1477">
        <v>198</v>
      </c>
    </row>
    <row r="1478" spans="1:18" hidden="1" x14ac:dyDescent="0.25">
      <c r="A1478">
        <v>1482</v>
      </c>
      <c r="B1478" t="s">
        <v>4354</v>
      </c>
      <c r="C1478" t="s">
        <v>1678</v>
      </c>
      <c r="D1478" t="s">
        <v>47</v>
      </c>
      <c r="E1478" t="s">
        <v>7945</v>
      </c>
      <c r="F1478" t="str">
        <f>VLOOKUP(TRIM(SUBSTITUTE(E1478,CHAR(160),CHAR(32))),Metadata!B$1:C$2632,2,FALSE)</f>
        <v>Montaigne, Michel Eyquem de</v>
      </c>
      <c r="G1478" t="str">
        <f>VLOOKUP(TRIM(SUBSTITUTE(E1478,CHAR(160),CHAR(32))),Metadata!B$1:D$2632,3,FALSE)</f>
        <v>Les Essais</v>
      </c>
      <c r="H1478">
        <f>VLOOKUP(TRIM(SUBSTITUTE(E1478,CHAR(160),CHAR(32))),Metadata!B$1:E$2632,4,FALSE)</f>
        <v>1595</v>
      </c>
      <c r="I1478" t="s">
        <v>456</v>
      </c>
      <c r="K1478" t="str">
        <f>VLOOKUP(TRIM(SUBSTITUTE(E1478,CHAR(160),CHAR(32))),Metadata!B$1:H$2632,7,FALSE)</f>
        <v>essai</v>
      </c>
      <c r="L1478" t="s">
        <v>4484</v>
      </c>
      <c r="N1478" t="str">
        <f>VLOOKUP(TRIM(SUBSTITUTE(E1478,CHAR(160),CHAR(32))),Metadata!B$1:J$2632,9,FALSE)</f>
        <v/>
      </c>
      <c r="O1478">
        <f>VLOOKUP(TRIM(SUBSTITUTE(E1478,CHAR(160),CHAR(32))),Metadata!B$1:K$2632,10,FALSE)</f>
        <v>438631</v>
      </c>
      <c r="P1478" s="4" t="s">
        <v>10468</v>
      </c>
      <c r="Q1478">
        <v>103</v>
      </c>
      <c r="R1478">
        <v>109</v>
      </c>
    </row>
    <row r="1479" spans="1:18" hidden="1" x14ac:dyDescent="0.25">
      <c r="A1479">
        <v>1483</v>
      </c>
      <c r="B1479" t="s">
        <v>4354</v>
      </c>
      <c r="C1479" t="s">
        <v>1678</v>
      </c>
      <c r="D1479" t="s">
        <v>47</v>
      </c>
      <c r="E1479" t="s">
        <v>7994</v>
      </c>
      <c r="F1479" t="str">
        <f>VLOOKUP(TRIM(SUBSTITUTE(E1479,CHAR(160),CHAR(32))),Metadata!B$1:C$2632,2,FALSE)</f>
        <v>Boisguilbert, P. Le Pesant de (Pierre Le Pesant), 1646-1714.</v>
      </c>
      <c r="G1479" t="str">
        <f>VLOOKUP(TRIM(SUBSTITUTE(E1479,CHAR(160),CHAR(32))),Metadata!B$1:D$2632,3,FALSE)</f>
        <v>Le détail de la France, sous le regne present</v>
      </c>
      <c r="H1479">
        <f>VLOOKUP(TRIM(SUBSTITUTE(E1479,CHAR(160),CHAR(32))),Metadata!B$1:E$2632,4,FALSE)</f>
        <v>1695</v>
      </c>
      <c r="I1479" t="s">
        <v>445</v>
      </c>
      <c r="K1479" t="str">
        <f>VLOOKUP(TRIM(SUBSTITUTE(E1479,CHAR(160),CHAR(32))),Metadata!B$1:H$2632,7,FALSE)</f>
        <v>traite ou essai</v>
      </c>
      <c r="L1479" t="s">
        <v>4402</v>
      </c>
      <c r="N1479" t="str">
        <f>VLOOKUP(TRIM(SUBSTITUTE(E1479,CHAR(160),CHAR(32))),Metadata!B$1:J$2632,9,FALSE)</f>
        <v>prose</v>
      </c>
      <c r="O1479">
        <f>VLOOKUP(TRIM(SUBSTITUTE(E1479,CHAR(160),CHAR(32))),Metadata!B$1:K$2632,10,FALSE)</f>
        <v>114653</v>
      </c>
      <c r="P1479" s="4" t="s">
        <v>12509</v>
      </c>
      <c r="Q1479">
        <v>378</v>
      </c>
      <c r="R1479">
        <v>386</v>
      </c>
    </row>
    <row r="1480" spans="1:18" hidden="1" x14ac:dyDescent="0.25">
      <c r="A1480">
        <v>1484</v>
      </c>
      <c r="B1480" t="s">
        <v>4354</v>
      </c>
      <c r="C1480" t="s">
        <v>1678</v>
      </c>
      <c r="D1480" t="s">
        <v>47</v>
      </c>
      <c r="E1480" t="s">
        <v>8069</v>
      </c>
      <c r="F1480" t="str">
        <f>VLOOKUP(TRIM(SUBSTITUTE(E1480,CHAR(160),CHAR(32))),Metadata!B$1:C$2632,2,FALSE)</f>
        <v>La Bruyère, Jean de, 1645-1696.</v>
      </c>
      <c r="G1480" t="str">
        <f>VLOOKUP(TRIM(SUBSTITUTE(E1480,CHAR(160),CHAR(32))),Metadata!B$1:D$2632,3,FALSE)</f>
        <v>Les caractères ou les moeurs de ce siècle</v>
      </c>
      <c r="H1480">
        <f>VLOOKUP(TRIM(SUBSTITUTE(E1480,CHAR(160),CHAR(32))),Metadata!B$1:E$2632,4,FALSE)</f>
        <v>1694</v>
      </c>
      <c r="I1480" t="s">
        <v>445</v>
      </c>
      <c r="K1480" t="str">
        <f>VLOOKUP(TRIM(SUBSTITUTE(E1480,CHAR(160),CHAR(32))),Metadata!B$1:H$2632,7,FALSE)</f>
        <v>melanges litteraires</v>
      </c>
      <c r="L1480" t="s">
        <v>4389</v>
      </c>
      <c r="N1480" t="str">
        <f>VLOOKUP(TRIM(SUBSTITUTE(E1480,CHAR(160),CHAR(32))),Metadata!B$1:J$2632,9,FALSE)</f>
        <v/>
      </c>
      <c r="O1480">
        <f>VLOOKUP(TRIM(SUBSTITUTE(E1480,CHAR(160),CHAR(32))),Metadata!B$1:K$2632,10,FALSE)</f>
        <v>129983</v>
      </c>
      <c r="P1480" s="4" t="s">
        <v>9206</v>
      </c>
      <c r="Q1480">
        <v>83</v>
      </c>
      <c r="R1480">
        <v>89</v>
      </c>
    </row>
    <row r="1481" spans="1:18" hidden="1" x14ac:dyDescent="0.25">
      <c r="A1481">
        <v>1485</v>
      </c>
      <c r="B1481" t="s">
        <v>4354</v>
      </c>
      <c r="C1481" t="s">
        <v>1678</v>
      </c>
      <c r="D1481" t="s">
        <v>47</v>
      </c>
      <c r="E1481" t="s">
        <v>8005</v>
      </c>
      <c r="F1481" t="str">
        <f>VLOOKUP(TRIM(SUBSTITUTE(E1481,CHAR(160),CHAR(32))),Metadata!B$1:C$2632,2,FALSE)</f>
        <v>Camus, Jean-Pierre, 1584-1652.</v>
      </c>
      <c r="G1481" t="str">
        <f>VLOOKUP(TRIM(SUBSTITUTE(E1481,CHAR(160),CHAR(32))),Metadata!B$1:D$2632,3,FALSE)</f>
        <v>Palombe, ou La femme honorable</v>
      </c>
      <c r="H1481">
        <f>VLOOKUP(TRIM(SUBSTITUTE(E1481,CHAR(160),CHAR(32))),Metadata!B$1:E$2632,4,FALSE)</f>
        <v>1625</v>
      </c>
      <c r="I1481" t="s">
        <v>445</v>
      </c>
      <c r="K1481" t="str">
        <f>VLOOKUP(TRIM(SUBSTITUTE(E1481,CHAR(160),CHAR(32))),Metadata!B$1:H$2632,7,FALSE)</f>
        <v>roman</v>
      </c>
      <c r="L1481" t="s">
        <v>4378</v>
      </c>
      <c r="N1481" t="str">
        <f>VLOOKUP(TRIM(SUBSTITUTE(E1481,CHAR(160),CHAR(32))),Metadata!B$1:J$2632,9,FALSE)</f>
        <v>prose</v>
      </c>
      <c r="O1481">
        <f>VLOOKUP(TRIM(SUBSTITUTE(E1481,CHAR(160),CHAR(32))),Metadata!B$1:K$2632,10,FALSE)</f>
        <v>119158</v>
      </c>
      <c r="P1481" s="4" t="s">
        <v>9207</v>
      </c>
      <c r="Q1481">
        <v>476</v>
      </c>
      <c r="R1481">
        <v>484</v>
      </c>
    </row>
    <row r="1482" spans="1:18" hidden="1" x14ac:dyDescent="0.25">
      <c r="A1482">
        <v>1486</v>
      </c>
      <c r="B1482" t="s">
        <v>4354</v>
      </c>
      <c r="C1482" t="s">
        <v>1678</v>
      </c>
      <c r="D1482" t="s">
        <v>47</v>
      </c>
      <c r="E1482" t="s">
        <v>8069</v>
      </c>
      <c r="F1482" t="str">
        <f>VLOOKUP(TRIM(SUBSTITUTE(E1482,CHAR(160),CHAR(32))),Metadata!B$1:C$2632,2,FALSE)</f>
        <v>La Bruyère, Jean de, 1645-1696.</v>
      </c>
      <c r="G1482" t="str">
        <f>VLOOKUP(TRIM(SUBSTITUTE(E1482,CHAR(160),CHAR(32))),Metadata!B$1:D$2632,3,FALSE)</f>
        <v>Les caractères ou les moeurs de ce siècle</v>
      </c>
      <c r="H1482">
        <f>VLOOKUP(TRIM(SUBSTITUTE(E1482,CHAR(160),CHAR(32))),Metadata!B$1:E$2632,4,FALSE)</f>
        <v>1694</v>
      </c>
      <c r="I1482" t="s">
        <v>445</v>
      </c>
      <c r="K1482" t="str">
        <f>VLOOKUP(TRIM(SUBSTITUTE(E1482,CHAR(160),CHAR(32))),Metadata!B$1:H$2632,7,FALSE)</f>
        <v>melanges litteraires</v>
      </c>
      <c r="L1482" t="s">
        <v>4389</v>
      </c>
      <c r="N1482" t="str">
        <f>VLOOKUP(TRIM(SUBSTITUTE(E1482,CHAR(160),CHAR(32))),Metadata!B$1:J$2632,9,FALSE)</f>
        <v/>
      </c>
      <c r="O1482">
        <f>VLOOKUP(TRIM(SUBSTITUTE(E1482,CHAR(160),CHAR(32))),Metadata!B$1:K$2632,10,FALSE)</f>
        <v>129983</v>
      </c>
      <c r="P1482" s="4" t="s">
        <v>9208</v>
      </c>
      <c r="Q1482">
        <v>247</v>
      </c>
      <c r="R1482">
        <v>253</v>
      </c>
    </row>
    <row r="1483" spans="1:18" hidden="1" x14ac:dyDescent="0.25">
      <c r="A1483">
        <v>1487</v>
      </c>
      <c r="B1483" t="s">
        <v>4354</v>
      </c>
      <c r="C1483" t="s">
        <v>1678</v>
      </c>
      <c r="D1483" t="s">
        <v>47</v>
      </c>
      <c r="E1483" t="s">
        <v>8009</v>
      </c>
      <c r="F1483" t="str">
        <f>VLOOKUP(TRIM(SUBSTITUTE(E1483,CHAR(160),CHAR(32))),Metadata!B$1:C$2632,2,FALSE)</f>
        <v>Coeffeteau, Nicolas, 1574-1623.</v>
      </c>
      <c r="G1483" t="str">
        <f>VLOOKUP(TRIM(SUBSTITUTE(E1483,CHAR(160),CHAR(32))),Metadata!B$1:D$2632,3,FALSE)</f>
        <v>Histoire romaine</v>
      </c>
      <c r="H1483">
        <f>VLOOKUP(TRIM(SUBSTITUTE(E1483,CHAR(160),CHAR(32))),Metadata!B$1:E$2632,4,FALSE)</f>
        <v>1623</v>
      </c>
      <c r="I1483" t="s">
        <v>445</v>
      </c>
      <c r="K1483" t="str">
        <f>VLOOKUP(TRIM(SUBSTITUTE(E1483,CHAR(160),CHAR(32))),Metadata!B$1:H$2632,7,FALSE)</f>
        <v>traite ou essai</v>
      </c>
      <c r="L1483" t="s">
        <v>4402</v>
      </c>
      <c r="N1483" t="str">
        <f>VLOOKUP(TRIM(SUBSTITUTE(E1483,CHAR(160),CHAR(32))),Metadata!B$1:J$2632,9,FALSE)</f>
        <v>prose</v>
      </c>
      <c r="O1483">
        <f>VLOOKUP(TRIM(SUBSTITUTE(E1483,CHAR(160),CHAR(32))),Metadata!B$1:K$2632,10,FALSE)</f>
        <v>263154</v>
      </c>
      <c r="P1483" s="4" t="s">
        <v>12510</v>
      </c>
      <c r="Q1483">
        <v>354</v>
      </c>
      <c r="R1483">
        <v>361</v>
      </c>
    </row>
    <row r="1484" spans="1:18" hidden="1" x14ac:dyDescent="0.25">
      <c r="A1484">
        <v>1488</v>
      </c>
      <c r="B1484" t="s">
        <v>4354</v>
      </c>
      <c r="C1484" t="s">
        <v>1678</v>
      </c>
      <c r="D1484" t="s">
        <v>47</v>
      </c>
      <c r="E1484" t="s">
        <v>8007</v>
      </c>
      <c r="F1484" t="str">
        <f>VLOOKUP(TRIM(SUBSTITUTE(E1484,CHAR(160),CHAR(32))),Metadata!B$1:C$2632,2,FALSE)</f>
        <v>Charron, Pierre, 1541-1603.</v>
      </c>
      <c r="G1484" t="str">
        <f>VLOOKUP(TRIM(SUBSTITUTE(E1484,CHAR(160),CHAR(32))),Metadata!B$1:D$2632,3,FALSE)</f>
        <v>De la Sagesse, Trois Livres</v>
      </c>
      <c r="H1484">
        <f>VLOOKUP(TRIM(SUBSTITUTE(E1484,CHAR(160),CHAR(32))),Metadata!B$1:E$2632,4,FALSE)</f>
        <v>1601</v>
      </c>
      <c r="I1484" t="s">
        <v>445</v>
      </c>
      <c r="K1484" t="str">
        <f>VLOOKUP(TRIM(SUBSTITUTE(E1484,CHAR(160),CHAR(32))),Metadata!B$1:H$2632,7,FALSE)</f>
        <v>traite ou essai</v>
      </c>
      <c r="L1484" t="s">
        <v>4402</v>
      </c>
      <c r="N1484" t="str">
        <f>VLOOKUP(TRIM(SUBSTITUTE(E1484,CHAR(160),CHAR(32))),Metadata!B$1:J$2632,9,FALSE)</f>
        <v>prose</v>
      </c>
      <c r="O1484">
        <f>VLOOKUP(TRIM(SUBSTITUTE(E1484,CHAR(160),CHAR(32))),Metadata!B$1:K$2632,10,FALSE)</f>
        <v>178481</v>
      </c>
      <c r="P1484" s="4" t="s">
        <v>9209</v>
      </c>
      <c r="Q1484">
        <v>218</v>
      </c>
      <c r="R1484">
        <v>224</v>
      </c>
    </row>
    <row r="1485" spans="1:18" hidden="1" x14ac:dyDescent="0.25">
      <c r="A1485">
        <v>1489</v>
      </c>
      <c r="B1485" t="s">
        <v>4354</v>
      </c>
      <c r="C1485" t="s">
        <v>1678</v>
      </c>
      <c r="D1485" t="s">
        <v>47</v>
      </c>
      <c r="E1485" t="s">
        <v>7979</v>
      </c>
      <c r="F1485" t="str">
        <f>VLOOKUP(TRIM(SUBSTITUTE(E1485,CHAR(160),CHAR(32))),Metadata!B$1:C$2632,2,FALSE)</f>
        <v>Baillet, Adrien, 1649-1706.</v>
      </c>
      <c r="G1485" t="str">
        <f>VLOOKUP(TRIM(SUBSTITUTE(E1485,CHAR(160),CHAR(32))),Metadata!B$1:D$2632,3,FALSE)</f>
        <v>La Vie de Monsieur Descartes</v>
      </c>
      <c r="H1485">
        <f>VLOOKUP(TRIM(SUBSTITUTE(E1485,CHAR(160),CHAR(32))),Metadata!B$1:E$2632,4,FALSE)</f>
        <v>1691</v>
      </c>
      <c r="I1485" t="s">
        <v>445</v>
      </c>
      <c r="K1485" t="str">
        <f>VLOOKUP(TRIM(SUBSTITUTE(E1485,CHAR(160),CHAR(32))),Metadata!B$1:H$2632,7,FALSE)</f>
        <v>traite ou essai</v>
      </c>
      <c r="L1485" t="s">
        <v>4402</v>
      </c>
      <c r="N1485" t="str">
        <f>VLOOKUP(TRIM(SUBSTITUTE(E1485,CHAR(160),CHAR(32))),Metadata!B$1:J$2632,9,FALSE)</f>
        <v>prose</v>
      </c>
      <c r="O1485">
        <f>VLOOKUP(TRIM(SUBSTITUTE(E1485,CHAR(160),CHAR(32))),Metadata!B$1:K$2632,10,FALSE)</f>
        <v>156062</v>
      </c>
      <c r="P1485" s="4" t="s">
        <v>10469</v>
      </c>
      <c r="Q1485">
        <v>157</v>
      </c>
      <c r="R1485">
        <v>163</v>
      </c>
    </row>
    <row r="1486" spans="1:18" hidden="1" x14ac:dyDescent="0.25">
      <c r="A1486">
        <v>1490</v>
      </c>
      <c r="B1486" t="s">
        <v>4354</v>
      </c>
      <c r="C1486" t="s">
        <v>1678</v>
      </c>
      <c r="D1486" t="s">
        <v>47</v>
      </c>
      <c r="E1486" t="s">
        <v>8007</v>
      </c>
      <c r="F1486" t="str">
        <f>VLOOKUP(TRIM(SUBSTITUTE(E1486,CHAR(160),CHAR(32))),Metadata!B$1:C$2632,2,FALSE)</f>
        <v>Charron, Pierre, 1541-1603.</v>
      </c>
      <c r="G1486" t="str">
        <f>VLOOKUP(TRIM(SUBSTITUTE(E1486,CHAR(160),CHAR(32))),Metadata!B$1:D$2632,3,FALSE)</f>
        <v>De la Sagesse, Trois Livres</v>
      </c>
      <c r="H1486">
        <f>VLOOKUP(TRIM(SUBSTITUTE(E1486,CHAR(160),CHAR(32))),Metadata!B$1:E$2632,4,FALSE)</f>
        <v>1601</v>
      </c>
      <c r="I1486" t="s">
        <v>445</v>
      </c>
      <c r="K1486" t="str">
        <f>VLOOKUP(TRIM(SUBSTITUTE(E1486,CHAR(160),CHAR(32))),Metadata!B$1:H$2632,7,FALSE)</f>
        <v>traite ou essai</v>
      </c>
      <c r="L1486" t="s">
        <v>4402</v>
      </c>
      <c r="N1486" t="str">
        <f>VLOOKUP(TRIM(SUBSTITUTE(E1486,CHAR(160),CHAR(32))),Metadata!B$1:J$2632,9,FALSE)</f>
        <v>prose</v>
      </c>
      <c r="O1486">
        <f>VLOOKUP(TRIM(SUBSTITUTE(E1486,CHAR(160),CHAR(32))),Metadata!B$1:K$2632,10,FALSE)</f>
        <v>178481</v>
      </c>
      <c r="P1486" s="4" t="s">
        <v>12511</v>
      </c>
      <c r="Q1486">
        <v>457</v>
      </c>
      <c r="R1486">
        <v>463</v>
      </c>
    </row>
    <row r="1487" spans="1:18" hidden="1" x14ac:dyDescent="0.25">
      <c r="A1487">
        <v>1491</v>
      </c>
      <c r="B1487" t="s">
        <v>4354</v>
      </c>
      <c r="C1487" t="s">
        <v>1678</v>
      </c>
      <c r="D1487" t="s">
        <v>47</v>
      </c>
      <c r="E1487" t="s">
        <v>7904</v>
      </c>
      <c r="F1487" t="str">
        <f>VLOOKUP(TRIM(SUBSTITUTE(E1487,CHAR(160),CHAR(32))),Metadata!B$1:C$2632,2,FALSE)</f>
        <v>Retz, Jean François Paul de Gondi de, 1613-1679.</v>
      </c>
      <c r="G1487" t="str">
        <f>VLOOKUP(TRIM(SUBSTITUTE(E1487,CHAR(160),CHAR(32))),Metadata!B$1:D$2632,3,FALSE)</f>
        <v>Mémoires. T. 1</v>
      </c>
      <c r="H1487">
        <f>VLOOKUP(TRIM(SUBSTITUTE(E1487,CHAR(160),CHAR(32))),Metadata!B$1:E$2632,4,FALSE)</f>
        <v>1679</v>
      </c>
      <c r="I1487" t="s">
        <v>445</v>
      </c>
      <c r="K1487" t="str">
        <f>VLOOKUP(TRIM(SUBSTITUTE(E1487,CHAR(160),CHAR(32))),Metadata!B$1:H$2632,7,FALSE)</f>
        <v>memoires</v>
      </c>
      <c r="L1487" t="s">
        <v>4481</v>
      </c>
      <c r="N1487" t="str">
        <f>VLOOKUP(TRIM(SUBSTITUTE(E1487,CHAR(160),CHAR(32))),Metadata!B$1:J$2632,9,FALSE)</f>
        <v>prose</v>
      </c>
      <c r="O1487">
        <f>VLOOKUP(TRIM(SUBSTITUTE(E1487,CHAR(160),CHAR(32))),Metadata!B$1:K$2632,10,FALSE)</f>
        <v>35141</v>
      </c>
      <c r="P1487" s="4" t="s">
        <v>10470</v>
      </c>
      <c r="Q1487">
        <v>61</v>
      </c>
      <c r="R1487">
        <v>67</v>
      </c>
    </row>
    <row r="1488" spans="1:18" hidden="1" x14ac:dyDescent="0.25">
      <c r="A1488">
        <v>1492</v>
      </c>
      <c r="B1488" t="s">
        <v>4354</v>
      </c>
      <c r="C1488" t="s">
        <v>1678</v>
      </c>
      <c r="D1488" t="s">
        <v>47</v>
      </c>
      <c r="E1488" t="s">
        <v>8374</v>
      </c>
      <c r="F1488" t="str">
        <f>VLOOKUP(TRIM(SUBSTITUTE(E1488,CHAR(160),CHAR(32))),Metadata!B$1:C$2632,2,FALSE)</f>
        <v>Robespierre, Maximilien, 1758-1794.</v>
      </c>
      <c r="G1488" t="str">
        <f>VLOOKUP(TRIM(SUBSTITUTE(E1488,CHAR(160),CHAR(32))),Metadata!B$1:D$2632,3,FALSE)</f>
        <v>Discours</v>
      </c>
      <c r="H1488">
        <f>VLOOKUP(TRIM(SUBSTITUTE(E1488,CHAR(160),CHAR(32))),Metadata!B$1:E$2632,4,FALSE)</f>
        <v>1793</v>
      </c>
      <c r="I1488" t="s">
        <v>448</v>
      </c>
      <c r="K1488" t="str">
        <f>VLOOKUP(TRIM(SUBSTITUTE(E1488,CHAR(160),CHAR(32))),Metadata!B$1:H$2632,7,FALSE)</f>
        <v>eloquence</v>
      </c>
      <c r="L1488" t="s">
        <v>4758</v>
      </c>
      <c r="N1488" t="str">
        <f>VLOOKUP(TRIM(SUBSTITUTE(E1488,CHAR(160),CHAR(32))),Metadata!B$1:J$2632,9,FALSE)</f>
        <v>prose</v>
      </c>
      <c r="O1488">
        <f>VLOOKUP(TRIM(SUBSTITUTE(E1488,CHAR(160),CHAR(32))),Metadata!B$1:K$2632,10,FALSE)</f>
        <v>75094</v>
      </c>
      <c r="P1488" s="4" t="s">
        <v>10471</v>
      </c>
      <c r="Q1488">
        <v>520</v>
      </c>
      <c r="R1488">
        <v>526</v>
      </c>
    </row>
    <row r="1489" spans="1:18" hidden="1" x14ac:dyDescent="0.25">
      <c r="A1489">
        <v>1493</v>
      </c>
      <c r="B1489" t="s">
        <v>4354</v>
      </c>
      <c r="C1489" t="s">
        <v>1678</v>
      </c>
      <c r="D1489" t="s">
        <v>47</v>
      </c>
      <c r="E1489" t="s">
        <v>8250</v>
      </c>
      <c r="F1489" t="str">
        <f>VLOOKUP(TRIM(SUBSTITUTE(E1489,CHAR(160),CHAR(32))),Metadata!B$1:C$2632,2,FALSE)</f>
        <v>Duclos, Charles Pinot-, 1704-1772.</v>
      </c>
      <c r="G1489" t="str">
        <f>VLOOKUP(TRIM(SUBSTITUTE(E1489,CHAR(160),CHAR(32))),Metadata!B$1:D$2632,3,FALSE)</f>
        <v>Histoire de Louis XI</v>
      </c>
      <c r="H1489">
        <f>VLOOKUP(TRIM(SUBSTITUTE(E1489,CHAR(160),CHAR(32))),Metadata!B$1:E$2632,4,FALSE)</f>
        <v>1745</v>
      </c>
      <c r="I1489" t="s">
        <v>448</v>
      </c>
      <c r="K1489" t="str">
        <f>VLOOKUP(TRIM(SUBSTITUTE(E1489,CHAR(160),CHAR(32))),Metadata!B$1:H$2632,7,FALSE)</f>
        <v>traite ou essai</v>
      </c>
      <c r="L1489" t="s">
        <v>4402</v>
      </c>
      <c r="N1489" t="str">
        <f>VLOOKUP(TRIM(SUBSTITUTE(E1489,CHAR(160),CHAR(32))),Metadata!B$1:J$2632,9,FALSE)</f>
        <v>prose</v>
      </c>
      <c r="O1489">
        <f>VLOOKUP(TRIM(SUBSTITUTE(E1489,CHAR(160),CHAR(32))),Metadata!B$1:K$2632,10,FALSE)</f>
        <v>186795</v>
      </c>
      <c r="P1489" s="4" t="s">
        <v>12512</v>
      </c>
      <c r="Q1489">
        <v>73</v>
      </c>
      <c r="R1489">
        <v>81</v>
      </c>
    </row>
    <row r="1490" spans="1:18" hidden="1" x14ac:dyDescent="0.25">
      <c r="A1490">
        <v>1494</v>
      </c>
      <c r="B1490" t="s">
        <v>4354</v>
      </c>
      <c r="C1490" t="s">
        <v>1678</v>
      </c>
      <c r="D1490" t="s">
        <v>47</v>
      </c>
      <c r="E1490" t="s">
        <v>8407</v>
      </c>
      <c r="F1490" t="str">
        <f>VLOOKUP(TRIM(SUBSTITUTE(E1490,CHAR(160),CHAR(32))),Metadata!B$1:C$2632,2,FALSE)</f>
        <v>Terrasson, Jean, 1670-1750.</v>
      </c>
      <c r="G1490" t="str">
        <f>VLOOKUP(TRIM(SUBSTITUTE(E1490,CHAR(160),CHAR(32))),Metadata!B$1:D$2632,3,FALSE)</f>
        <v>Sethos: histoire, ou, Vie tirée des monumens anecdotes de l'ancienne Egypte.</v>
      </c>
      <c r="H1490">
        <f>VLOOKUP(TRIM(SUBSTITUTE(E1490,CHAR(160),CHAR(32))),Metadata!B$1:E$2632,4,FALSE)</f>
        <v>1731</v>
      </c>
      <c r="I1490" t="s">
        <v>448</v>
      </c>
      <c r="K1490" t="str">
        <f>VLOOKUP(TRIM(SUBSTITUTE(E1490,CHAR(160),CHAR(32))),Metadata!B$1:H$2632,7,FALSE)</f>
        <v>roman</v>
      </c>
      <c r="L1490" t="s">
        <v>4378</v>
      </c>
      <c r="N1490" t="str">
        <f>VLOOKUP(TRIM(SUBSTITUTE(E1490,CHAR(160),CHAR(32))),Metadata!B$1:J$2632,9,FALSE)</f>
        <v>prose</v>
      </c>
      <c r="O1490">
        <f>VLOOKUP(TRIM(SUBSTITUTE(E1490,CHAR(160),CHAR(32))),Metadata!B$1:K$2632,10,FALSE)</f>
        <v>220986</v>
      </c>
      <c r="P1490" s="4" t="s">
        <v>12513</v>
      </c>
      <c r="Q1490">
        <v>355</v>
      </c>
      <c r="R1490">
        <v>363</v>
      </c>
    </row>
    <row r="1491" spans="1:18" hidden="1" x14ac:dyDescent="0.25">
      <c r="A1491">
        <v>1495</v>
      </c>
      <c r="B1491" t="s">
        <v>4354</v>
      </c>
      <c r="C1491" t="s">
        <v>1678</v>
      </c>
      <c r="D1491" t="s">
        <v>47</v>
      </c>
      <c r="E1491" t="s">
        <v>8220</v>
      </c>
      <c r="F1491" t="str">
        <f>VLOOKUP(TRIM(SUBSTITUTE(E1491,CHAR(160),CHAR(32))),Metadata!B$1:C$2632,2,FALSE)</f>
        <v>Crébillon, Claude-Prosper Jolyot de, 1707-1777.</v>
      </c>
      <c r="G1491" t="str">
        <f>VLOOKUP(TRIM(SUBSTITUTE(E1491,CHAR(160),CHAR(32))),Metadata!B$1:D$2632,3,FALSE)</f>
        <v>Lettres athéniennes</v>
      </c>
      <c r="H1491">
        <f>VLOOKUP(TRIM(SUBSTITUTE(E1491,CHAR(160),CHAR(32))),Metadata!B$1:E$2632,4,FALSE)</f>
        <v>1771</v>
      </c>
      <c r="I1491" t="s">
        <v>448</v>
      </c>
      <c r="K1491" t="str">
        <f>VLOOKUP(TRIM(SUBSTITUTE(E1491,CHAR(160),CHAR(32))),Metadata!B$1:H$2632,7,FALSE)</f>
        <v>roman</v>
      </c>
      <c r="L1491" t="s">
        <v>4378</v>
      </c>
      <c r="N1491" t="str">
        <f>VLOOKUP(TRIM(SUBSTITUTE(E1491,CHAR(160),CHAR(32))),Metadata!B$1:J$2632,9,FALSE)</f>
        <v>prose</v>
      </c>
      <c r="O1491">
        <f>VLOOKUP(TRIM(SUBSTITUTE(E1491,CHAR(160),CHAR(32))),Metadata!B$1:K$2632,10,FALSE)</f>
        <v>182199</v>
      </c>
      <c r="P1491" s="4" t="s">
        <v>12514</v>
      </c>
      <c r="Q1491">
        <v>387</v>
      </c>
      <c r="R1491">
        <v>394</v>
      </c>
    </row>
    <row r="1492" spans="1:18" hidden="1" x14ac:dyDescent="0.25">
      <c r="A1492">
        <v>1496</v>
      </c>
      <c r="B1492" t="s">
        <v>4354</v>
      </c>
      <c r="C1492" t="s">
        <v>1678</v>
      </c>
      <c r="D1492" t="s">
        <v>47</v>
      </c>
      <c r="E1492" t="s">
        <v>8378</v>
      </c>
      <c r="F1492" t="str">
        <f>VLOOKUP(TRIM(SUBSTITUTE(E1492,CHAR(160),CHAR(32))),Metadata!B$1:C$2632,2,FALSE)</f>
        <v>Rousseau, Jean-Jacques, 1712-1778.</v>
      </c>
      <c r="G1492" t="str">
        <f>VLOOKUP(TRIM(SUBSTITUTE(E1492,CHAR(160),CHAR(32))),Metadata!B$1:D$2632,3,FALSE)</f>
        <v>Discours sur l'origine et les fondements de l'inéqalité parmi les hommes</v>
      </c>
      <c r="H1492">
        <f>VLOOKUP(TRIM(SUBSTITUTE(E1492,CHAR(160),CHAR(32))),Metadata!B$1:E$2632,4,FALSE)</f>
        <v>1755</v>
      </c>
      <c r="I1492" t="s">
        <v>448</v>
      </c>
      <c r="K1492" t="str">
        <f>VLOOKUP(TRIM(SUBSTITUTE(E1492,CHAR(160),CHAR(32))),Metadata!B$1:H$2632,7,FALSE)</f>
        <v>traite ou essai</v>
      </c>
      <c r="L1492" t="s">
        <v>4402</v>
      </c>
      <c r="N1492" t="str">
        <f>VLOOKUP(TRIM(SUBSTITUTE(E1492,CHAR(160),CHAR(32))),Metadata!B$1:J$2632,9,FALSE)</f>
        <v>prose</v>
      </c>
      <c r="O1492">
        <f>VLOOKUP(TRIM(SUBSTITUTE(E1492,CHAR(160),CHAR(32))),Metadata!B$1:K$2632,10,FALSE)</f>
        <v>31863</v>
      </c>
      <c r="P1492" s="4" t="s">
        <v>10472</v>
      </c>
      <c r="Q1492">
        <v>255</v>
      </c>
      <c r="R1492">
        <v>261</v>
      </c>
    </row>
    <row r="1493" spans="1:18" hidden="1" x14ac:dyDescent="0.25">
      <c r="A1493">
        <v>1497</v>
      </c>
      <c r="B1493" t="s">
        <v>4354</v>
      </c>
      <c r="C1493" t="s">
        <v>1678</v>
      </c>
      <c r="D1493" t="s">
        <v>47</v>
      </c>
      <c r="E1493" t="s">
        <v>8338</v>
      </c>
      <c r="F1493" t="str">
        <f>VLOOKUP(TRIM(SUBSTITUTE(E1493,CHAR(160),CHAR(32))),Metadata!B$1:C$2632,2,FALSE)</f>
        <v>Mirabeau, Honoré-Gabriel de Riquetti, comte de, 1749-1791.</v>
      </c>
      <c r="G1493" t="str">
        <f>VLOOKUP(TRIM(SUBSTITUTE(E1493,CHAR(160),CHAR(32))),Metadata!B$1:D$2632,3,FALSE)</f>
        <v>Lettres originales de Mirabeau: écrites du donjon de Vicennes, pendant les années 1777, 78, 79 et 80: contenant tous les détails sur sa vie privée, ses malheurs, et ses amours avec Sophie Ruffei, marquise de Monnier.</v>
      </c>
      <c r="H1493">
        <f>VLOOKUP(TRIM(SUBSTITUTE(E1493,CHAR(160),CHAR(32))),Metadata!B$1:E$2632,4,FALSE)</f>
        <v>1780</v>
      </c>
      <c r="I1493" t="s">
        <v>448</v>
      </c>
      <c r="K1493" t="str">
        <f>VLOOKUP(TRIM(SUBSTITUTE(E1493,CHAR(160),CHAR(32))),Metadata!B$1:H$2632,7,FALSE)</f>
        <v>correspondance</v>
      </c>
      <c r="L1493" t="s">
        <v>4542</v>
      </c>
      <c r="N1493" t="str">
        <f>VLOOKUP(TRIM(SUBSTITUTE(E1493,CHAR(160),CHAR(32))),Metadata!B$1:J$2632,9,FALSE)</f>
        <v>prose</v>
      </c>
      <c r="O1493">
        <f>VLOOKUP(TRIM(SUBSTITUTE(E1493,CHAR(160),CHAR(32))),Metadata!B$1:K$2632,10,FALSE)</f>
        <v>301975</v>
      </c>
      <c r="P1493" s="4" t="s">
        <v>12515</v>
      </c>
      <c r="Q1493">
        <v>108</v>
      </c>
      <c r="R1493">
        <v>114</v>
      </c>
    </row>
    <row r="1494" spans="1:18" hidden="1" x14ac:dyDescent="0.25">
      <c r="A1494">
        <v>1498</v>
      </c>
      <c r="B1494" t="s">
        <v>4354</v>
      </c>
      <c r="C1494" t="s">
        <v>1678</v>
      </c>
      <c r="D1494" t="s">
        <v>47</v>
      </c>
      <c r="E1494" t="s">
        <v>8269</v>
      </c>
      <c r="F1494" t="str">
        <f>VLOOKUP(TRIM(SUBSTITUTE(E1494,CHAR(160),CHAR(32))),Metadata!B$1:C$2632,2,FALSE)</f>
        <v>Gérard, Philippe Louis, 1737-1813.</v>
      </c>
      <c r="G1494" t="str">
        <f>VLOOKUP(TRIM(SUBSTITUTE(E1494,CHAR(160),CHAR(32))),Metadata!B$1:D$2632,3,FALSE)</f>
        <v>Le comte de Valmont</v>
      </c>
      <c r="H1494">
        <f>VLOOKUP(TRIM(SUBSTITUTE(E1494,CHAR(160),CHAR(32))),Metadata!B$1:E$2632,4,FALSE)</f>
        <v>1775</v>
      </c>
      <c r="I1494" t="s">
        <v>448</v>
      </c>
      <c r="K1494" t="str">
        <f>VLOOKUP(TRIM(SUBSTITUTE(E1494,CHAR(160),CHAR(32))),Metadata!B$1:H$2632,7,FALSE)</f>
        <v>roman</v>
      </c>
      <c r="L1494" t="s">
        <v>4378</v>
      </c>
      <c r="N1494" t="str">
        <f>VLOOKUP(TRIM(SUBSTITUTE(E1494,CHAR(160),CHAR(32))),Metadata!B$1:J$2632,9,FALSE)</f>
        <v>prose</v>
      </c>
      <c r="O1494">
        <f>VLOOKUP(TRIM(SUBSTITUTE(E1494,CHAR(160),CHAR(32))),Metadata!B$1:K$2632,10,FALSE)</f>
        <v>189295</v>
      </c>
      <c r="P1494" s="4" t="s">
        <v>12516</v>
      </c>
      <c r="Q1494">
        <v>122</v>
      </c>
      <c r="R1494">
        <v>128</v>
      </c>
    </row>
    <row r="1495" spans="1:18" hidden="1" x14ac:dyDescent="0.25">
      <c r="A1495">
        <v>1499</v>
      </c>
      <c r="B1495" t="s">
        <v>4354</v>
      </c>
      <c r="C1495" t="s">
        <v>1678</v>
      </c>
      <c r="D1495" t="s">
        <v>47</v>
      </c>
      <c r="E1495" t="s">
        <v>8374</v>
      </c>
      <c r="F1495" t="str">
        <f>VLOOKUP(TRIM(SUBSTITUTE(E1495,CHAR(160),CHAR(32))),Metadata!B$1:C$2632,2,FALSE)</f>
        <v>Robespierre, Maximilien, 1758-1794.</v>
      </c>
      <c r="G1495" t="str">
        <f>VLOOKUP(TRIM(SUBSTITUTE(E1495,CHAR(160),CHAR(32))),Metadata!B$1:D$2632,3,FALSE)</f>
        <v>Discours</v>
      </c>
      <c r="H1495">
        <f>VLOOKUP(TRIM(SUBSTITUTE(E1495,CHAR(160),CHAR(32))),Metadata!B$1:E$2632,4,FALSE)</f>
        <v>1793</v>
      </c>
      <c r="I1495" t="s">
        <v>448</v>
      </c>
      <c r="K1495" t="str">
        <f>VLOOKUP(TRIM(SUBSTITUTE(E1495,CHAR(160),CHAR(32))),Metadata!B$1:H$2632,7,FALSE)</f>
        <v>eloquence</v>
      </c>
      <c r="L1495" t="s">
        <v>4758</v>
      </c>
      <c r="N1495" t="str">
        <f>VLOOKUP(TRIM(SUBSTITUTE(E1495,CHAR(160),CHAR(32))),Metadata!B$1:J$2632,9,FALSE)</f>
        <v>prose</v>
      </c>
      <c r="O1495">
        <f>VLOOKUP(TRIM(SUBSTITUTE(E1495,CHAR(160),CHAR(32))),Metadata!B$1:K$2632,10,FALSE)</f>
        <v>75094</v>
      </c>
      <c r="P1495" s="4" t="s">
        <v>10473</v>
      </c>
      <c r="Q1495">
        <v>110</v>
      </c>
      <c r="R1495">
        <v>116</v>
      </c>
    </row>
    <row r="1496" spans="1:18" hidden="1" x14ac:dyDescent="0.25">
      <c r="A1496">
        <v>1500</v>
      </c>
      <c r="B1496" t="s">
        <v>4354</v>
      </c>
      <c r="C1496" t="s">
        <v>1678</v>
      </c>
      <c r="D1496" t="s">
        <v>47</v>
      </c>
      <c r="E1496" t="s">
        <v>8217</v>
      </c>
      <c r="F1496" t="str">
        <f>VLOOKUP(TRIM(SUBSTITUTE(E1496,CHAR(160),CHAR(32))),Metadata!B$1:C$2632,2,FALSE)</f>
        <v>Crébillon, Claude-Prosper Jolyot de, 1707-1777.</v>
      </c>
      <c r="G1496" t="str">
        <f>VLOOKUP(TRIM(SUBSTITUTE(E1496,CHAR(160),CHAR(32))),Metadata!B$1:D$2632,3,FALSE)</f>
        <v>Ah quel conte</v>
      </c>
      <c r="H1496">
        <f>VLOOKUP(TRIM(SUBSTITUTE(E1496,CHAR(160),CHAR(32))),Metadata!B$1:E$2632,4,FALSE)</f>
        <v>1751</v>
      </c>
      <c r="I1496" t="s">
        <v>448</v>
      </c>
      <c r="K1496" t="str">
        <f>VLOOKUP(TRIM(SUBSTITUTE(E1496,CHAR(160),CHAR(32))),Metadata!B$1:H$2632,7,FALSE)</f>
        <v>roman</v>
      </c>
      <c r="L1496" t="s">
        <v>4378</v>
      </c>
      <c r="N1496" t="str">
        <f>VLOOKUP(TRIM(SUBSTITUTE(E1496,CHAR(160),CHAR(32))),Metadata!B$1:J$2632,9,FALSE)</f>
        <v>prose</v>
      </c>
      <c r="O1496">
        <f>VLOOKUP(TRIM(SUBSTITUTE(E1496,CHAR(160),CHAR(32))),Metadata!B$1:K$2632,10,FALSE)</f>
        <v>136396</v>
      </c>
      <c r="P1496" s="4" t="s">
        <v>12517</v>
      </c>
      <c r="Q1496">
        <v>172</v>
      </c>
      <c r="R1496">
        <v>180</v>
      </c>
    </row>
    <row r="1497" spans="1:18" hidden="1" x14ac:dyDescent="0.25">
      <c r="A1497">
        <v>1501</v>
      </c>
      <c r="B1497" t="s">
        <v>4354</v>
      </c>
      <c r="C1497" t="s">
        <v>1678</v>
      </c>
      <c r="D1497" t="s">
        <v>47</v>
      </c>
      <c r="E1497" t="s">
        <v>8205</v>
      </c>
      <c r="F1497" t="str">
        <f>VLOOKUP(TRIM(SUBSTITUTE(E1497,CHAR(160),CHAR(32))),Metadata!B$1:C$2632,2,FALSE)</f>
        <v>Charrière, Isabelle de, 1740-1805.</v>
      </c>
      <c r="G1497" t="str">
        <f>VLOOKUP(TRIM(SUBSTITUTE(E1497,CHAR(160),CHAR(32))),Metadata!B$1:D$2632,3,FALSE)</f>
        <v>Lettre d'un Français et réponse d'un Suisse</v>
      </c>
      <c r="H1497">
        <f>VLOOKUP(TRIM(SUBSTITUTE(E1497,CHAR(160),CHAR(32))),Metadata!B$1:E$2632,4,FALSE)</f>
        <v>1793</v>
      </c>
      <c r="I1497" t="s">
        <v>448</v>
      </c>
      <c r="K1497" t="str">
        <f>VLOOKUP(TRIM(SUBSTITUTE(E1497,CHAR(160),CHAR(32))),Metadata!B$1:H$2632,7,FALSE)</f>
        <v>melanges litteraires</v>
      </c>
      <c r="L1497" t="s">
        <v>4389</v>
      </c>
      <c r="N1497" t="str">
        <f>VLOOKUP(TRIM(SUBSTITUTE(E1497,CHAR(160),CHAR(32))),Metadata!B$1:J$2632,9,FALSE)</f>
        <v/>
      </c>
      <c r="O1497">
        <f>VLOOKUP(TRIM(SUBSTITUTE(E1497,CHAR(160),CHAR(32))),Metadata!B$1:K$2632,10,FALSE)</f>
        <v>13764</v>
      </c>
      <c r="P1497" s="4" t="s">
        <v>10474</v>
      </c>
      <c r="Q1497">
        <v>67</v>
      </c>
      <c r="R1497">
        <v>73</v>
      </c>
    </row>
    <row r="1498" spans="1:18" hidden="1" x14ac:dyDescent="0.25">
      <c r="A1498">
        <v>1502</v>
      </c>
      <c r="B1498" t="s">
        <v>4354</v>
      </c>
      <c r="C1498" t="s">
        <v>1678</v>
      </c>
      <c r="D1498" t="s">
        <v>47</v>
      </c>
      <c r="E1498" t="s">
        <v>8383</v>
      </c>
      <c r="F1498" t="str">
        <f>VLOOKUP(TRIM(SUBSTITUTE(E1498,CHAR(160),CHAR(32))),Metadata!B$1:C$2632,2,FALSE)</f>
        <v>Rousseau, Jean-Jacques, 1712-1778.</v>
      </c>
      <c r="G1498" t="str">
        <f>VLOOKUP(TRIM(SUBSTITUTE(E1498,CHAR(160),CHAR(32))),Metadata!B$1:D$2632,3,FALSE)</f>
        <v>Lettre à Mr. d'Alembert sur les spectacles</v>
      </c>
      <c r="H1498">
        <f>VLOOKUP(TRIM(SUBSTITUTE(E1498,CHAR(160),CHAR(32))),Metadata!B$1:E$2632,4,FALSE)</f>
        <v>1758</v>
      </c>
      <c r="I1498" t="s">
        <v>448</v>
      </c>
      <c r="K1498" t="str">
        <f>VLOOKUP(TRIM(SUBSTITUTE(E1498,CHAR(160),CHAR(32))),Metadata!B$1:H$2632,7,FALSE)</f>
        <v>traite ou essai</v>
      </c>
      <c r="L1498" t="s">
        <v>4402</v>
      </c>
      <c r="N1498" t="str">
        <f>VLOOKUP(TRIM(SUBSTITUTE(E1498,CHAR(160),CHAR(32))),Metadata!B$1:J$2632,9,FALSE)</f>
        <v>prose</v>
      </c>
      <c r="O1498">
        <f>VLOOKUP(TRIM(SUBSTITUTE(E1498,CHAR(160),CHAR(32))),Metadata!B$1:K$2632,10,FALSE)</f>
        <v>47067</v>
      </c>
      <c r="P1498" s="4" t="s">
        <v>12518</v>
      </c>
      <c r="Q1498">
        <v>95</v>
      </c>
      <c r="R1498">
        <v>102</v>
      </c>
    </row>
    <row r="1499" spans="1:18" hidden="1" x14ac:dyDescent="0.25">
      <c r="A1499">
        <v>1503</v>
      </c>
      <c r="B1499" t="s">
        <v>4354</v>
      </c>
      <c r="C1499" t="s">
        <v>1678</v>
      </c>
      <c r="D1499" t="s">
        <v>47</v>
      </c>
      <c r="E1499" t="s">
        <v>8196</v>
      </c>
      <c r="F1499" t="str">
        <f>VLOOKUP(TRIM(SUBSTITUTE(E1499,CHAR(160),CHAR(32))),Metadata!B$1:C$2632,2,FALSE)</f>
        <v>Carbonnières, L.F.E (Louis François Elisabeth) Ramond de, 1753-1827.</v>
      </c>
      <c r="G1499" t="str">
        <f>VLOOKUP(TRIM(SUBSTITUTE(E1499,CHAR(160),CHAR(32))),Metadata!B$1:D$2632,3,FALSE)</f>
        <v>Lettres de M. William Coxe à M. W. Melmoth</v>
      </c>
      <c r="H1499">
        <f>VLOOKUP(TRIM(SUBSTITUTE(E1499,CHAR(160),CHAR(32))),Metadata!B$1:E$2632,4,FALSE)</f>
        <v>1781</v>
      </c>
      <c r="I1499" t="s">
        <v>448</v>
      </c>
      <c r="K1499" t="str">
        <f>VLOOKUP(TRIM(SUBSTITUTE(E1499,CHAR(160),CHAR(32))),Metadata!B$1:H$2632,7,FALSE)</f>
        <v>melanges litteraires</v>
      </c>
      <c r="L1499" t="s">
        <v>4389</v>
      </c>
      <c r="N1499" t="str">
        <f>VLOOKUP(TRIM(SUBSTITUTE(E1499,CHAR(160),CHAR(32))),Metadata!B$1:J$2632,9,FALSE)</f>
        <v>prose</v>
      </c>
      <c r="O1499">
        <f>VLOOKUP(TRIM(SUBSTITUTE(E1499,CHAR(160),CHAR(32))),Metadata!B$1:K$2632,10,FALSE)</f>
        <v>130784</v>
      </c>
      <c r="P1499" s="4" t="s">
        <v>10475</v>
      </c>
      <c r="Q1499">
        <v>150</v>
      </c>
      <c r="R1499">
        <v>157</v>
      </c>
    </row>
    <row r="1500" spans="1:18" hidden="1" x14ac:dyDescent="0.25">
      <c r="A1500">
        <v>1504</v>
      </c>
      <c r="B1500" t="s">
        <v>4354</v>
      </c>
      <c r="C1500" t="s">
        <v>1678</v>
      </c>
      <c r="D1500" t="s">
        <v>47</v>
      </c>
      <c r="E1500" t="s">
        <v>8414</v>
      </c>
      <c r="F1500" t="str">
        <f>VLOOKUP(TRIM(SUBSTITUTE(E1500,CHAR(160),CHAR(32))),Metadata!B$1:C$2632,2,FALSE)</f>
        <v>Volney, C.-F. (Constantin-François), 1757-1820.</v>
      </c>
      <c r="G1500" t="str">
        <f>VLOOKUP(TRIM(SUBSTITUTE(E1500,CHAR(160),CHAR(32))),Metadata!B$1:D$2632,3,FALSE)</f>
        <v>Voyage en Syrie et en Égypte</v>
      </c>
      <c r="H1500">
        <f>VLOOKUP(TRIM(SUBSTITUTE(E1500,CHAR(160),CHAR(32))),Metadata!B$1:E$2632,4,FALSE)</f>
        <v>1787</v>
      </c>
      <c r="I1500" t="s">
        <v>448</v>
      </c>
      <c r="K1500" t="str">
        <f>VLOOKUP(TRIM(SUBSTITUTE(E1500,CHAR(160),CHAR(32))),Metadata!B$1:H$2632,7,FALSE)</f>
        <v>recit de voyage</v>
      </c>
      <c r="L1500" t="s">
        <v>4870</v>
      </c>
      <c r="N1500" t="str">
        <f>VLOOKUP(TRIM(SUBSTITUTE(E1500,CHAR(160),CHAR(32))),Metadata!B$1:J$2632,9,FALSE)</f>
        <v>prose</v>
      </c>
      <c r="O1500">
        <f>VLOOKUP(TRIM(SUBSTITUTE(E1500,CHAR(160),CHAR(32))),Metadata!B$1:K$2632,10,FALSE)</f>
        <v>166253</v>
      </c>
      <c r="P1500" s="4" t="s">
        <v>10476</v>
      </c>
      <c r="Q1500">
        <v>82</v>
      </c>
      <c r="R1500">
        <v>90</v>
      </c>
    </row>
    <row r="1501" spans="1:18" hidden="1" x14ac:dyDescent="0.25">
      <c r="A1501">
        <v>1505</v>
      </c>
      <c r="B1501" t="s">
        <v>4354</v>
      </c>
      <c r="C1501" t="s">
        <v>1678</v>
      </c>
      <c r="D1501" t="s">
        <v>47</v>
      </c>
      <c r="E1501" t="s">
        <v>8411</v>
      </c>
      <c r="F1501" t="str">
        <f>VLOOKUP(TRIM(SUBSTITUTE(E1501,CHAR(160),CHAR(32))),Metadata!B$1:C$2632,2,FALSE)</f>
        <v>Vertot, abbé de, 1655-1735.</v>
      </c>
      <c r="G1501" t="str">
        <f>VLOOKUP(TRIM(SUBSTITUTE(E1501,CHAR(160),CHAR(32))),Metadata!B$1:D$2632,3,FALSE)</f>
        <v>Histoire des révolutions arrivés dans le gouvernement de la République romaine</v>
      </c>
      <c r="H1501">
        <f>VLOOKUP(TRIM(SUBSTITUTE(E1501,CHAR(160),CHAR(32))),Metadata!B$1:E$2632,4,FALSE)</f>
        <v>1719</v>
      </c>
      <c r="I1501" t="s">
        <v>448</v>
      </c>
      <c r="K1501" t="str">
        <f>VLOOKUP(TRIM(SUBSTITUTE(E1501,CHAR(160),CHAR(32))),Metadata!B$1:H$2632,7,FALSE)</f>
        <v>traite ou essai</v>
      </c>
      <c r="L1501" t="s">
        <v>4402</v>
      </c>
      <c r="N1501" t="str">
        <f>VLOOKUP(TRIM(SUBSTITUTE(E1501,CHAR(160),CHAR(32))),Metadata!B$1:J$2632,9,FALSE)</f>
        <v>prose</v>
      </c>
      <c r="O1501">
        <f>VLOOKUP(TRIM(SUBSTITUTE(E1501,CHAR(160),CHAR(32))),Metadata!B$1:K$2632,10,FALSE)</f>
        <v>238681</v>
      </c>
      <c r="P1501" s="4" t="s">
        <v>12519</v>
      </c>
      <c r="Q1501">
        <v>145</v>
      </c>
      <c r="R1501">
        <v>153</v>
      </c>
    </row>
    <row r="1502" spans="1:18" hidden="1" x14ac:dyDescent="0.25">
      <c r="A1502">
        <v>1506</v>
      </c>
      <c r="B1502" t="s">
        <v>4354</v>
      </c>
      <c r="C1502" t="s">
        <v>1678</v>
      </c>
      <c r="D1502" t="s">
        <v>47</v>
      </c>
      <c r="E1502" t="s">
        <v>8265</v>
      </c>
      <c r="F1502" t="str">
        <f>VLOOKUP(TRIM(SUBSTITUTE(E1502,CHAR(160),CHAR(32))),Metadata!B$1:C$2632,2,FALSE)</f>
        <v>Galiani, Ferdinando, 1728-1787.</v>
      </c>
      <c r="G1502" t="str">
        <f>VLOOKUP(TRIM(SUBSTITUTE(E1502,CHAR(160),CHAR(32))),Metadata!B$1:D$2632,3,FALSE)</f>
        <v>Dialogues sur le commerce des bleds.</v>
      </c>
      <c r="H1502">
        <f>VLOOKUP(TRIM(SUBSTITUTE(E1502,CHAR(160),CHAR(32))),Metadata!B$1:E$2632,4,FALSE)</f>
        <v>1770</v>
      </c>
      <c r="I1502" t="s">
        <v>448</v>
      </c>
      <c r="K1502" t="str">
        <f>VLOOKUP(TRIM(SUBSTITUTE(E1502,CHAR(160),CHAR(32))),Metadata!B$1:H$2632,7,FALSE)</f>
        <v>traite ou essai</v>
      </c>
      <c r="L1502" t="s">
        <v>4402</v>
      </c>
      <c r="N1502" t="str">
        <f>VLOOKUP(TRIM(SUBSTITUTE(E1502,CHAR(160),CHAR(32))),Metadata!B$1:J$2632,9,FALSE)</f>
        <v>prose</v>
      </c>
      <c r="O1502">
        <f>VLOOKUP(TRIM(SUBSTITUTE(E1502,CHAR(160),CHAR(32))),Metadata!B$1:K$2632,10,FALSE)</f>
        <v>81053</v>
      </c>
      <c r="P1502" s="4" t="s">
        <v>10477</v>
      </c>
      <c r="Q1502">
        <v>52</v>
      </c>
      <c r="R1502">
        <v>58</v>
      </c>
    </row>
    <row r="1503" spans="1:18" hidden="1" x14ac:dyDescent="0.25">
      <c r="A1503">
        <v>1507</v>
      </c>
      <c r="B1503" t="s">
        <v>4354</v>
      </c>
      <c r="C1503" t="s">
        <v>1678</v>
      </c>
      <c r="D1503" t="s">
        <v>47</v>
      </c>
      <c r="E1503" t="s">
        <v>8339</v>
      </c>
      <c r="F1503" t="str">
        <f>VLOOKUP(TRIM(SUBSTITUTE(E1503,CHAR(160),CHAR(32))),Metadata!B$1:C$2632,2,FALSE)</f>
        <v>Mirabeau, Victor de Riquetti, marquis de, 1715-1789.</v>
      </c>
      <c r="G1503" t="str">
        <f>VLOOKUP(TRIM(SUBSTITUTE(E1503,CHAR(160),CHAR(32))),Metadata!B$1:D$2632,3,FALSE)</f>
        <v>L'ami des hommes, ou, Traité de la population</v>
      </c>
      <c r="H1503">
        <f>VLOOKUP(TRIM(SUBSTITUTE(E1503,CHAR(160),CHAR(32))),Metadata!B$1:E$2632,4,FALSE)</f>
        <v>1755</v>
      </c>
      <c r="I1503" t="s">
        <v>448</v>
      </c>
      <c r="K1503" t="str">
        <f>VLOOKUP(TRIM(SUBSTITUTE(E1503,CHAR(160),CHAR(32))),Metadata!B$1:H$2632,7,FALSE)</f>
        <v>traite ou essai</v>
      </c>
      <c r="L1503" t="s">
        <v>4402</v>
      </c>
      <c r="N1503" t="str">
        <f>VLOOKUP(TRIM(SUBSTITUTE(E1503,CHAR(160),CHAR(32))),Metadata!B$1:J$2632,9,FALSE)</f>
        <v>prose</v>
      </c>
      <c r="O1503">
        <f>VLOOKUP(TRIM(SUBSTITUTE(E1503,CHAR(160),CHAR(32))),Metadata!B$1:K$2632,10,FALSE)</f>
        <v>239430</v>
      </c>
      <c r="P1503" s="4" t="s">
        <v>10478</v>
      </c>
      <c r="Q1503">
        <v>212</v>
      </c>
      <c r="R1503">
        <v>220</v>
      </c>
    </row>
    <row r="1504" spans="1:18" hidden="1" x14ac:dyDescent="0.25">
      <c r="A1504">
        <v>1508</v>
      </c>
      <c r="B1504" t="s">
        <v>4354</v>
      </c>
      <c r="C1504" t="s">
        <v>1678</v>
      </c>
      <c r="D1504" t="s">
        <v>47</v>
      </c>
      <c r="E1504" t="s">
        <v>8414</v>
      </c>
      <c r="F1504" t="str">
        <f>VLOOKUP(TRIM(SUBSTITUTE(E1504,CHAR(160),CHAR(32))),Metadata!B$1:C$2632,2,FALSE)</f>
        <v>Volney, C.-F. (Constantin-François), 1757-1820.</v>
      </c>
      <c r="G1504" t="str">
        <f>VLOOKUP(TRIM(SUBSTITUTE(E1504,CHAR(160),CHAR(32))),Metadata!B$1:D$2632,3,FALSE)</f>
        <v>Voyage en Syrie et en Égypte</v>
      </c>
      <c r="H1504">
        <f>VLOOKUP(TRIM(SUBSTITUTE(E1504,CHAR(160),CHAR(32))),Metadata!B$1:E$2632,4,FALSE)</f>
        <v>1787</v>
      </c>
      <c r="I1504" t="s">
        <v>448</v>
      </c>
      <c r="K1504" t="str">
        <f>VLOOKUP(TRIM(SUBSTITUTE(E1504,CHAR(160),CHAR(32))),Metadata!B$1:H$2632,7,FALSE)</f>
        <v>recit de voyage</v>
      </c>
      <c r="L1504" t="s">
        <v>4870</v>
      </c>
      <c r="N1504" t="str">
        <f>VLOOKUP(TRIM(SUBSTITUTE(E1504,CHAR(160),CHAR(32))),Metadata!B$1:J$2632,9,FALSE)</f>
        <v>prose</v>
      </c>
      <c r="O1504">
        <f>VLOOKUP(TRIM(SUBSTITUTE(E1504,CHAR(160),CHAR(32))),Metadata!B$1:K$2632,10,FALSE)</f>
        <v>166253</v>
      </c>
      <c r="P1504" s="10" t="s">
        <v>12520</v>
      </c>
      <c r="Q1504">
        <v>141</v>
      </c>
      <c r="R1504">
        <v>147</v>
      </c>
    </row>
    <row r="1505" spans="1:18" hidden="1" x14ac:dyDescent="0.25">
      <c r="A1505">
        <v>1509</v>
      </c>
      <c r="B1505" t="s">
        <v>4354</v>
      </c>
      <c r="C1505" t="s">
        <v>1678</v>
      </c>
      <c r="D1505" t="s">
        <v>47</v>
      </c>
      <c r="E1505" t="s">
        <v>8339</v>
      </c>
      <c r="F1505" t="str">
        <f>VLOOKUP(TRIM(SUBSTITUTE(E1505,CHAR(160),CHAR(32))),Metadata!B$1:C$2632,2,FALSE)</f>
        <v>Mirabeau, Victor de Riquetti, marquis de, 1715-1789.</v>
      </c>
      <c r="G1505" t="str">
        <f>VLOOKUP(TRIM(SUBSTITUTE(E1505,CHAR(160),CHAR(32))),Metadata!B$1:D$2632,3,FALSE)</f>
        <v>L'ami des hommes, ou, Traité de la population</v>
      </c>
      <c r="H1505">
        <f>VLOOKUP(TRIM(SUBSTITUTE(E1505,CHAR(160),CHAR(32))),Metadata!B$1:E$2632,4,FALSE)</f>
        <v>1755</v>
      </c>
      <c r="I1505" t="s">
        <v>448</v>
      </c>
      <c r="K1505" t="str">
        <f>VLOOKUP(TRIM(SUBSTITUTE(E1505,CHAR(160),CHAR(32))),Metadata!B$1:H$2632,7,FALSE)</f>
        <v>traite ou essai</v>
      </c>
      <c r="L1505" t="s">
        <v>4402</v>
      </c>
      <c r="N1505" t="str">
        <f>VLOOKUP(TRIM(SUBSTITUTE(E1505,CHAR(160),CHAR(32))),Metadata!B$1:J$2632,9,FALSE)</f>
        <v>prose</v>
      </c>
      <c r="O1505">
        <f>VLOOKUP(TRIM(SUBSTITUTE(E1505,CHAR(160),CHAR(32))),Metadata!B$1:K$2632,10,FALSE)</f>
        <v>239430</v>
      </c>
      <c r="P1505" s="4" t="s">
        <v>10479</v>
      </c>
      <c r="Q1505">
        <v>116</v>
      </c>
      <c r="R1505">
        <v>122</v>
      </c>
    </row>
    <row r="1506" spans="1:18" hidden="1" x14ac:dyDescent="0.25">
      <c r="A1506">
        <v>1510</v>
      </c>
      <c r="B1506" t="s">
        <v>4354</v>
      </c>
      <c r="C1506" t="s">
        <v>1678</v>
      </c>
      <c r="D1506" t="s">
        <v>47</v>
      </c>
      <c r="E1506" t="s">
        <v>8220</v>
      </c>
      <c r="F1506" t="str">
        <f>VLOOKUP(TRIM(SUBSTITUTE(E1506,CHAR(160),CHAR(32))),Metadata!B$1:C$2632,2,FALSE)</f>
        <v>Crébillon, Claude-Prosper Jolyot de, 1707-1777.</v>
      </c>
      <c r="G1506" t="str">
        <f>VLOOKUP(TRIM(SUBSTITUTE(E1506,CHAR(160),CHAR(32))),Metadata!B$1:D$2632,3,FALSE)</f>
        <v>Lettres athéniennes</v>
      </c>
      <c r="H1506">
        <f>VLOOKUP(TRIM(SUBSTITUTE(E1506,CHAR(160),CHAR(32))),Metadata!B$1:E$2632,4,FALSE)</f>
        <v>1771</v>
      </c>
      <c r="I1506" t="s">
        <v>448</v>
      </c>
      <c r="K1506" t="str">
        <f>VLOOKUP(TRIM(SUBSTITUTE(E1506,CHAR(160),CHAR(32))),Metadata!B$1:H$2632,7,FALSE)</f>
        <v>roman</v>
      </c>
      <c r="L1506" t="s">
        <v>4378</v>
      </c>
      <c r="N1506" t="str">
        <f>VLOOKUP(TRIM(SUBSTITUTE(E1506,CHAR(160),CHAR(32))),Metadata!B$1:J$2632,9,FALSE)</f>
        <v>prose</v>
      </c>
      <c r="O1506">
        <f>VLOOKUP(TRIM(SUBSTITUTE(E1506,CHAR(160),CHAR(32))),Metadata!B$1:K$2632,10,FALSE)</f>
        <v>182199</v>
      </c>
      <c r="P1506" s="4" t="s">
        <v>10480</v>
      </c>
      <c r="Q1506">
        <v>113</v>
      </c>
      <c r="R1506">
        <v>121</v>
      </c>
    </row>
    <row r="1507" spans="1:18" hidden="1" x14ac:dyDescent="0.25">
      <c r="A1507">
        <v>1511</v>
      </c>
      <c r="B1507" t="s">
        <v>4354</v>
      </c>
      <c r="C1507" t="s">
        <v>1678</v>
      </c>
      <c r="D1507" t="s">
        <v>47</v>
      </c>
      <c r="E1507" t="s">
        <v>8339</v>
      </c>
      <c r="F1507" t="str">
        <f>VLOOKUP(TRIM(SUBSTITUTE(E1507,CHAR(160),CHAR(32))),Metadata!B$1:C$2632,2,FALSE)</f>
        <v>Mirabeau, Victor de Riquetti, marquis de, 1715-1789.</v>
      </c>
      <c r="G1507" t="str">
        <f>VLOOKUP(TRIM(SUBSTITUTE(E1507,CHAR(160),CHAR(32))),Metadata!B$1:D$2632,3,FALSE)</f>
        <v>L'ami des hommes, ou, Traité de la population</v>
      </c>
      <c r="H1507">
        <f>VLOOKUP(TRIM(SUBSTITUTE(E1507,CHAR(160),CHAR(32))),Metadata!B$1:E$2632,4,FALSE)</f>
        <v>1755</v>
      </c>
      <c r="I1507" t="s">
        <v>448</v>
      </c>
      <c r="K1507" t="str">
        <f>VLOOKUP(TRIM(SUBSTITUTE(E1507,CHAR(160),CHAR(32))),Metadata!B$1:H$2632,7,FALSE)</f>
        <v>traite ou essai</v>
      </c>
      <c r="L1507" t="s">
        <v>4402</v>
      </c>
      <c r="N1507" t="str">
        <f>VLOOKUP(TRIM(SUBSTITUTE(E1507,CHAR(160),CHAR(32))),Metadata!B$1:J$2632,9,FALSE)</f>
        <v>prose</v>
      </c>
      <c r="O1507">
        <f>VLOOKUP(TRIM(SUBSTITUTE(E1507,CHAR(160),CHAR(32))),Metadata!B$1:K$2632,10,FALSE)</f>
        <v>239430</v>
      </c>
      <c r="P1507" s="4" t="s">
        <v>9210</v>
      </c>
      <c r="Q1507">
        <v>128</v>
      </c>
      <c r="R1507">
        <v>134</v>
      </c>
    </row>
    <row r="1508" spans="1:18" hidden="1" x14ac:dyDescent="0.25">
      <c r="A1508">
        <v>1512</v>
      </c>
      <c r="B1508" t="s">
        <v>4354</v>
      </c>
      <c r="C1508" t="s">
        <v>1678</v>
      </c>
      <c r="D1508" t="s">
        <v>47</v>
      </c>
      <c r="E1508" t="s">
        <v>8471</v>
      </c>
      <c r="F1508" t="str">
        <f>VLOOKUP(TRIM(SUBSTITUTE(E1508,CHAR(160),CHAR(32))),Metadata!B$1:C$2632,2,FALSE)</f>
        <v>Courier, Paul-Louis, 1772-1825.</v>
      </c>
      <c r="G1508" t="str">
        <f>VLOOKUP(TRIM(SUBSTITUTE(E1508,CHAR(160),CHAR(32))),Metadata!B$1:D$2632,3,FALSE)</f>
        <v>Pamphlets politiques</v>
      </c>
      <c r="H1508">
        <f>VLOOKUP(TRIM(SUBSTITUTE(E1508,CHAR(160),CHAR(32))),Metadata!B$1:E$2632,4,FALSE)</f>
        <v>1824</v>
      </c>
      <c r="I1508" t="s">
        <v>450</v>
      </c>
      <c r="K1508" t="str">
        <f>VLOOKUP(TRIM(SUBSTITUTE(E1508,CHAR(160),CHAR(32))),Metadata!B$1:H$2632,7,FALSE)</f>
        <v>pamphlet</v>
      </c>
      <c r="L1508" t="s">
        <v>4534</v>
      </c>
      <c r="N1508" t="str">
        <f>VLOOKUP(TRIM(SUBSTITUTE(E1508,CHAR(160),CHAR(32))),Metadata!B$1:J$2632,9,FALSE)</f>
        <v>prose</v>
      </c>
      <c r="O1508">
        <f>VLOOKUP(TRIM(SUBSTITUTE(E1508,CHAR(160),CHAR(32))),Metadata!B$1:K$2632,10,FALSE)</f>
        <v>89776</v>
      </c>
      <c r="P1508" s="8" t="s">
        <v>10481</v>
      </c>
      <c r="Q1508">
        <v>45</v>
      </c>
      <c r="R1508">
        <v>51</v>
      </c>
    </row>
    <row r="1509" spans="1:18" hidden="1" x14ac:dyDescent="0.25">
      <c r="A1509">
        <v>1513</v>
      </c>
      <c r="B1509" t="s">
        <v>4354</v>
      </c>
      <c r="C1509" t="s">
        <v>1678</v>
      </c>
      <c r="D1509" t="s">
        <v>47</v>
      </c>
      <c r="E1509" t="s">
        <v>8624</v>
      </c>
      <c r="F1509" t="str">
        <f>VLOOKUP(TRIM(SUBSTITUTE(E1509,CHAR(160),CHAR(32))),Metadata!B$1:C$2632,2,FALSE)</f>
        <v>NA</v>
      </c>
      <c r="G1509" t="str">
        <f>VLOOKUP(TRIM(SUBSTITUTE(E1509,CHAR(160),CHAR(32))),Metadata!B$1:D$2632,3,FALSE)</f>
        <v>Code civil des Français</v>
      </c>
      <c r="H1509">
        <f>VLOOKUP(TRIM(SUBSTITUTE(E1509,CHAR(160),CHAR(32))),Metadata!B$1:E$2632,4,FALSE)</f>
        <v>1804</v>
      </c>
      <c r="I1509" t="s">
        <v>450</v>
      </c>
      <c r="K1509" t="str">
        <f>VLOOKUP(TRIM(SUBSTITUTE(E1509,CHAR(160),CHAR(32))),Metadata!B$1:H$2632,7,FALSE)</f>
        <v>traite ou essai</v>
      </c>
      <c r="L1509" t="s">
        <v>4402</v>
      </c>
      <c r="N1509" t="str">
        <f>VLOOKUP(TRIM(SUBSTITUTE(E1509,CHAR(160),CHAR(32))),Metadata!B$1:J$2632,9,FALSE)</f>
        <v>prose</v>
      </c>
      <c r="O1509">
        <f>VLOOKUP(TRIM(SUBSTITUTE(E1509,CHAR(160),CHAR(32))),Metadata!B$1:K$2632,10,FALSE)</f>
        <v>112441</v>
      </c>
      <c r="P1509" s="4" t="s">
        <v>10482</v>
      </c>
      <c r="Q1509">
        <v>19</v>
      </c>
      <c r="R1509">
        <v>25</v>
      </c>
    </row>
    <row r="1510" spans="1:18" hidden="1" x14ac:dyDescent="0.25">
      <c r="A1510">
        <v>1514</v>
      </c>
      <c r="B1510" t="s">
        <v>4354</v>
      </c>
      <c r="C1510" t="s">
        <v>1678</v>
      </c>
      <c r="D1510" t="s">
        <v>47</v>
      </c>
      <c r="E1510" t="s">
        <v>8667</v>
      </c>
      <c r="F1510" t="str">
        <f>VLOOKUP(TRIM(SUBSTITUTE(E1510,CHAR(160),CHAR(32))),Metadata!B$1:C$2632,2,FALSE)</f>
        <v>Senancour, Etienne Pivert de, 1770-1846.</v>
      </c>
      <c r="G1510" t="str">
        <f>VLOOKUP(TRIM(SUBSTITUTE(E1510,CHAR(160),CHAR(32))),Metadata!B$1:D$2632,3,FALSE)</f>
        <v>Obermann</v>
      </c>
      <c r="H1510">
        <f>VLOOKUP(TRIM(SUBSTITUTE(E1510,CHAR(160),CHAR(32))),Metadata!B$1:E$2632,4,FALSE)</f>
        <v>1840</v>
      </c>
      <c r="I1510" t="s">
        <v>450</v>
      </c>
      <c r="K1510" t="str">
        <f>VLOOKUP(TRIM(SUBSTITUTE(E1510,CHAR(160),CHAR(32))),Metadata!B$1:H$2632,7,FALSE)</f>
        <v>roman</v>
      </c>
      <c r="L1510" t="s">
        <v>4378</v>
      </c>
      <c r="N1510" t="str">
        <f>VLOOKUP(TRIM(SUBSTITUTE(E1510,CHAR(160),CHAR(32))),Metadata!B$1:J$2632,9,FALSE)</f>
        <v>prose</v>
      </c>
      <c r="O1510">
        <f>VLOOKUP(TRIM(SUBSTITUTE(E1510,CHAR(160),CHAR(32))),Metadata!B$1:K$2632,10,FALSE)</f>
        <v>130065</v>
      </c>
      <c r="P1510" s="4" t="s">
        <v>9211</v>
      </c>
      <c r="Q1510">
        <v>14</v>
      </c>
      <c r="R1510">
        <v>20</v>
      </c>
    </row>
    <row r="1511" spans="1:18" hidden="1" x14ac:dyDescent="0.25">
      <c r="A1511">
        <v>1515</v>
      </c>
      <c r="B1511" t="s">
        <v>4354</v>
      </c>
      <c r="C1511" t="s">
        <v>1678</v>
      </c>
      <c r="D1511" t="s">
        <v>47</v>
      </c>
      <c r="E1511" t="s">
        <v>6113</v>
      </c>
      <c r="F1511" t="str">
        <f>VLOOKUP(TRIM(SUBSTITUTE(E1511,CHAR(160),CHAR(32))),Metadata!B$1:C$2632,2,FALSE)</f>
        <v>Tocqueville, Alexis de, 1805-1859.</v>
      </c>
      <c r="G1511" t="str">
        <f>VLOOKUP(TRIM(SUBSTITUTE(E1511,CHAR(160),CHAR(32))),Metadata!B$1:D$2632,3,FALSE)</f>
        <v>Travail sur l'Algérie</v>
      </c>
      <c r="H1511">
        <f>VLOOKUP(TRIM(SUBSTITUTE(E1511,CHAR(160),CHAR(32))),Metadata!B$1:E$2632,4,FALSE)</f>
        <v>1841</v>
      </c>
      <c r="I1511" t="s">
        <v>450</v>
      </c>
      <c r="K1511" t="str">
        <f>VLOOKUP(TRIM(SUBSTITUTE(E1511,CHAR(160),CHAR(32))),Metadata!B$1:H$2632,7,FALSE)</f>
        <v>traite</v>
      </c>
      <c r="L1511" t="s">
        <v>4417</v>
      </c>
      <c r="N1511" t="str">
        <f>VLOOKUP(TRIM(SUBSTITUTE(E1511,CHAR(160),CHAR(32))),Metadata!B$1:J$2632,9,FALSE)</f>
        <v/>
      </c>
      <c r="O1511">
        <f>VLOOKUP(TRIM(SUBSTITUTE(E1511,CHAR(160),CHAR(32))),Metadata!B$1:K$2632,10,FALSE)</f>
        <v>29295</v>
      </c>
      <c r="P1511" s="4" t="s">
        <v>10483</v>
      </c>
      <c r="Q1511">
        <v>139</v>
      </c>
      <c r="R1511">
        <v>146</v>
      </c>
    </row>
    <row r="1512" spans="1:18" hidden="1" x14ac:dyDescent="0.25">
      <c r="A1512">
        <v>1516</v>
      </c>
      <c r="B1512" t="s">
        <v>4354</v>
      </c>
      <c r="C1512" t="s">
        <v>1678</v>
      </c>
      <c r="D1512" t="s">
        <v>47</v>
      </c>
      <c r="E1512" t="s">
        <v>8467</v>
      </c>
      <c r="F1512" t="str">
        <f>VLOOKUP(TRIM(SUBSTITUTE(E1512,CHAR(160),CHAR(32))),Metadata!B$1:C$2632,2,FALSE)</f>
        <v>Constant, Benjamin, 1767-1830.</v>
      </c>
      <c r="G1512" t="str">
        <f>VLOOKUP(TRIM(SUBSTITUTE(E1512,CHAR(160),CHAR(32))),Metadata!B$1:D$2632,3,FALSE)</f>
        <v>Journaux intimes</v>
      </c>
      <c r="H1512">
        <f>VLOOKUP(TRIM(SUBSTITUTE(E1512,CHAR(160),CHAR(32))),Metadata!B$1:E$2632,4,FALSE)</f>
        <v>1816</v>
      </c>
      <c r="I1512" t="s">
        <v>450</v>
      </c>
      <c r="K1512" t="str">
        <f>VLOOKUP(TRIM(SUBSTITUTE(E1512,CHAR(160),CHAR(32))),Metadata!B$1:H$2632,7,FALSE)</f>
        <v>memoires</v>
      </c>
      <c r="L1512" t="s">
        <v>4481</v>
      </c>
      <c r="N1512" t="str">
        <f>VLOOKUP(TRIM(SUBSTITUTE(E1512,CHAR(160),CHAR(32))),Metadata!B$1:J$2632,9,FALSE)</f>
        <v>prose</v>
      </c>
      <c r="O1512">
        <f>VLOOKUP(TRIM(SUBSTITUTE(E1512,CHAR(160),CHAR(32))),Metadata!B$1:K$2632,10,FALSE)</f>
        <v>167412</v>
      </c>
      <c r="P1512" s="4" t="s">
        <v>10484</v>
      </c>
      <c r="Q1512">
        <v>169</v>
      </c>
      <c r="R1512">
        <v>176</v>
      </c>
    </row>
    <row r="1513" spans="1:18" hidden="1" x14ac:dyDescent="0.25">
      <c r="A1513">
        <v>1517</v>
      </c>
      <c r="B1513" t="s">
        <v>4354</v>
      </c>
      <c r="C1513" t="s">
        <v>1678</v>
      </c>
      <c r="D1513" t="s">
        <v>47</v>
      </c>
      <c r="E1513" t="s">
        <v>8624</v>
      </c>
      <c r="F1513" t="str">
        <f>VLOOKUP(TRIM(SUBSTITUTE(E1513,CHAR(160),CHAR(32))),Metadata!B$1:C$2632,2,FALSE)</f>
        <v>NA</v>
      </c>
      <c r="G1513" t="str">
        <f>VLOOKUP(TRIM(SUBSTITUTE(E1513,CHAR(160),CHAR(32))),Metadata!B$1:D$2632,3,FALSE)</f>
        <v>Code civil des Français</v>
      </c>
      <c r="H1513">
        <f>VLOOKUP(TRIM(SUBSTITUTE(E1513,CHAR(160),CHAR(32))),Metadata!B$1:E$2632,4,FALSE)</f>
        <v>1804</v>
      </c>
      <c r="I1513" t="s">
        <v>450</v>
      </c>
      <c r="K1513" t="str">
        <f>VLOOKUP(TRIM(SUBSTITUTE(E1513,CHAR(160),CHAR(32))),Metadata!B$1:H$2632,7,FALSE)</f>
        <v>traite ou essai</v>
      </c>
      <c r="L1513" t="s">
        <v>4402</v>
      </c>
      <c r="N1513" t="str">
        <f>VLOOKUP(TRIM(SUBSTITUTE(E1513,CHAR(160),CHAR(32))),Metadata!B$1:J$2632,9,FALSE)</f>
        <v>prose</v>
      </c>
      <c r="O1513">
        <f>VLOOKUP(TRIM(SUBSTITUTE(E1513,CHAR(160),CHAR(32))),Metadata!B$1:K$2632,10,FALSE)</f>
        <v>112441</v>
      </c>
      <c r="P1513" s="4" t="s">
        <v>10485</v>
      </c>
      <c r="Q1513">
        <v>243</v>
      </c>
      <c r="R1513">
        <v>250</v>
      </c>
    </row>
    <row r="1514" spans="1:18" hidden="1" x14ac:dyDescent="0.25">
      <c r="A1514">
        <v>1518</v>
      </c>
      <c r="B1514" t="s">
        <v>4354</v>
      </c>
      <c r="C1514" t="s">
        <v>1678</v>
      </c>
      <c r="D1514" t="s">
        <v>47</v>
      </c>
      <c r="E1514" t="s">
        <v>8468</v>
      </c>
      <c r="F1514" t="str">
        <f>VLOOKUP(TRIM(SUBSTITUTE(E1514,CHAR(160),CHAR(32))),Metadata!B$1:C$2632,2,FALSE)</f>
        <v>Constant, Benjamin, 1767-1830.</v>
      </c>
      <c r="G1514" t="str">
        <f>VLOOKUP(TRIM(SUBSTITUTE(E1514,CHAR(160),CHAR(32))),Metadata!B$1:D$2632,3,FALSE)</f>
        <v>Principes de politique</v>
      </c>
      <c r="H1514">
        <f>VLOOKUP(TRIM(SUBSTITUTE(E1514,CHAR(160),CHAR(32))),Metadata!B$1:E$2632,4,FALSE)</f>
        <v>1815</v>
      </c>
      <c r="I1514" t="s">
        <v>450</v>
      </c>
      <c r="K1514" t="str">
        <f>VLOOKUP(TRIM(SUBSTITUTE(E1514,CHAR(160),CHAR(32))),Metadata!B$1:H$2632,7,FALSE)</f>
        <v>traite ou essai</v>
      </c>
      <c r="L1514" t="s">
        <v>4402</v>
      </c>
      <c r="N1514" t="str">
        <f>VLOOKUP(TRIM(SUBSTITUTE(E1514,CHAR(160),CHAR(32))),Metadata!B$1:J$2632,9,FALSE)</f>
        <v>prose</v>
      </c>
      <c r="O1514">
        <f>VLOOKUP(TRIM(SUBSTITUTE(E1514,CHAR(160),CHAR(32))),Metadata!B$1:K$2632,10,FALSE)</f>
        <v>54016</v>
      </c>
      <c r="P1514" s="4" t="s">
        <v>12521</v>
      </c>
      <c r="Q1514">
        <v>237</v>
      </c>
      <c r="R1514">
        <v>244</v>
      </c>
    </row>
    <row r="1515" spans="1:18" hidden="1" x14ac:dyDescent="0.25">
      <c r="A1515">
        <v>1519</v>
      </c>
      <c r="B1515" t="s">
        <v>4354</v>
      </c>
      <c r="C1515" t="s">
        <v>1678</v>
      </c>
      <c r="D1515" t="s">
        <v>47</v>
      </c>
      <c r="E1515" t="s">
        <v>6565</v>
      </c>
      <c r="F1515" t="str">
        <f>VLOOKUP(TRIM(SUBSTITUTE(E1515,CHAR(160),CHAR(32))),Metadata!B$1:C$2632,2,FALSE)</f>
        <v>Taine, Hippolyte, 1828-1893.</v>
      </c>
      <c r="G1515" t="str">
        <f>VLOOKUP(TRIM(SUBSTITUTE(E1515,CHAR(160),CHAR(32))),Metadata!B$1:D$2632,3,FALSE)</f>
        <v>Les origines de la France contemporaine. La révolution : l'anarchie</v>
      </c>
      <c r="H1515">
        <f>VLOOKUP(TRIM(SUBSTITUTE(E1515,CHAR(160),CHAR(32))),Metadata!B$1:E$2632,4,FALSE)</f>
        <v>1878</v>
      </c>
      <c r="I1515" t="s">
        <v>450</v>
      </c>
      <c r="K1515" t="str">
        <f>VLOOKUP(TRIM(SUBSTITUTE(E1515,CHAR(160),CHAR(32))),Metadata!B$1:H$2632,7,FALSE)</f>
        <v>traite</v>
      </c>
      <c r="L1515" t="s">
        <v>4417</v>
      </c>
      <c r="N1515" t="str">
        <f>VLOOKUP(TRIM(SUBSTITUTE(E1515,CHAR(160),CHAR(32))),Metadata!B$1:J$2632,9,FALSE)</f>
        <v/>
      </c>
      <c r="O1515">
        <f>VLOOKUP(TRIM(SUBSTITUTE(E1515,CHAR(160),CHAR(32))),Metadata!B$1:K$2632,10,FALSE)</f>
        <v>154570</v>
      </c>
      <c r="P1515" s="4" t="s">
        <v>12522</v>
      </c>
      <c r="Q1515">
        <v>55</v>
      </c>
      <c r="R1515">
        <v>62</v>
      </c>
    </row>
    <row r="1516" spans="1:18" hidden="1" x14ac:dyDescent="0.25">
      <c r="A1516">
        <v>1520</v>
      </c>
      <c r="B1516" t="s">
        <v>4354</v>
      </c>
      <c r="C1516" t="s">
        <v>1678</v>
      </c>
      <c r="D1516" t="s">
        <v>47</v>
      </c>
      <c r="E1516" t="s">
        <v>8648</v>
      </c>
      <c r="F1516" t="str">
        <f>VLOOKUP(TRIM(SUBSTITUTE(E1516,CHAR(160),CHAR(32))),Metadata!B$1:C$2632,2,FALSE)</f>
        <v>Reybaud, Louis, 1799-1879.</v>
      </c>
      <c r="G1516" t="str">
        <f>VLOOKUP(TRIM(SUBSTITUTE(E1516,CHAR(160),CHAR(32))),Metadata!B$1:D$2632,3,FALSE)</f>
        <v>Jérôme Paturot à la recherche d'une position sociale</v>
      </c>
      <c r="H1516">
        <f>VLOOKUP(TRIM(SUBSTITUTE(E1516,CHAR(160),CHAR(32))),Metadata!B$1:E$2632,4,FALSE)</f>
        <v>1842</v>
      </c>
      <c r="I1516" t="s">
        <v>450</v>
      </c>
      <c r="K1516" t="str">
        <f>VLOOKUP(TRIM(SUBSTITUTE(E1516,CHAR(160),CHAR(32))),Metadata!B$1:H$2632,7,FALSE)</f>
        <v>roman</v>
      </c>
      <c r="L1516" t="s">
        <v>4378</v>
      </c>
      <c r="N1516" t="str">
        <f>VLOOKUP(TRIM(SUBSTITUTE(E1516,CHAR(160),CHAR(32))),Metadata!B$1:J$2632,9,FALSE)</f>
        <v>prose</v>
      </c>
      <c r="O1516">
        <f>VLOOKUP(TRIM(SUBSTITUTE(E1516,CHAR(160),CHAR(32))),Metadata!B$1:K$2632,10,FALSE)</f>
        <v>143726</v>
      </c>
      <c r="P1516" s="4" t="s">
        <v>10486</v>
      </c>
      <c r="Q1516">
        <v>191</v>
      </c>
      <c r="R1516">
        <v>198</v>
      </c>
    </row>
    <row r="1517" spans="1:18" hidden="1" x14ac:dyDescent="0.25">
      <c r="A1517">
        <v>1521</v>
      </c>
      <c r="B1517" t="s">
        <v>4354</v>
      </c>
      <c r="C1517" t="s">
        <v>1678</v>
      </c>
      <c r="D1517" t="s">
        <v>47</v>
      </c>
      <c r="E1517" t="s">
        <v>8648</v>
      </c>
      <c r="F1517" t="str">
        <f>VLOOKUP(TRIM(SUBSTITUTE(E1517,CHAR(160),CHAR(32))),Metadata!B$1:C$2632,2,FALSE)</f>
        <v>Reybaud, Louis, 1799-1879.</v>
      </c>
      <c r="G1517" t="str">
        <f>VLOOKUP(TRIM(SUBSTITUTE(E1517,CHAR(160),CHAR(32))),Metadata!B$1:D$2632,3,FALSE)</f>
        <v>Jérôme Paturot à la recherche d'une position sociale</v>
      </c>
      <c r="H1517">
        <f>VLOOKUP(TRIM(SUBSTITUTE(E1517,CHAR(160),CHAR(32))),Metadata!B$1:E$2632,4,FALSE)</f>
        <v>1842</v>
      </c>
      <c r="I1517" t="s">
        <v>450</v>
      </c>
      <c r="K1517" t="str">
        <f>VLOOKUP(TRIM(SUBSTITUTE(E1517,CHAR(160),CHAR(32))),Metadata!B$1:H$2632,7,FALSE)</f>
        <v>roman</v>
      </c>
      <c r="L1517" t="s">
        <v>4378</v>
      </c>
      <c r="N1517" t="str">
        <f>VLOOKUP(TRIM(SUBSTITUTE(E1517,CHAR(160),CHAR(32))),Metadata!B$1:J$2632,9,FALSE)</f>
        <v>prose</v>
      </c>
      <c r="O1517">
        <f>VLOOKUP(TRIM(SUBSTITUTE(E1517,CHAR(160),CHAR(32))),Metadata!B$1:K$2632,10,FALSE)</f>
        <v>143726</v>
      </c>
      <c r="P1517" s="4" t="s">
        <v>10487</v>
      </c>
      <c r="Q1517">
        <v>87</v>
      </c>
      <c r="R1517">
        <v>93</v>
      </c>
    </row>
    <row r="1518" spans="1:18" hidden="1" x14ac:dyDescent="0.25">
      <c r="A1518">
        <v>1522</v>
      </c>
      <c r="B1518" t="s">
        <v>4354</v>
      </c>
      <c r="C1518" t="s">
        <v>1678</v>
      </c>
      <c r="D1518" t="s">
        <v>47</v>
      </c>
      <c r="E1518" t="s">
        <v>6377</v>
      </c>
      <c r="F1518" t="str">
        <f>VLOOKUP(TRIM(SUBSTITUTE(E1518,CHAR(160),CHAR(32))),Metadata!B$1:C$2632,2,FALSE)</f>
        <v>Proudhon, P.-J. (Pierre-Joseph), 1809-1865.</v>
      </c>
      <c r="G1518" t="str">
        <f>VLOOKUP(TRIM(SUBSTITUTE(E1518,CHAR(160),CHAR(32))),Metadata!B$1:D$2632,3,FALSE)</f>
        <v>Théorie de la propriété</v>
      </c>
      <c r="H1518">
        <f>VLOOKUP(TRIM(SUBSTITUTE(E1518,CHAR(160),CHAR(32))),Metadata!B$1:E$2632,4,FALSE)</f>
        <v>1862</v>
      </c>
      <c r="I1518" t="s">
        <v>450</v>
      </c>
      <c r="K1518" t="str">
        <f>VLOOKUP(TRIM(SUBSTITUTE(E1518,CHAR(160),CHAR(32))),Metadata!B$1:H$2632,7,FALSE)</f>
        <v>traite</v>
      </c>
      <c r="L1518" t="s">
        <v>4417</v>
      </c>
      <c r="N1518" t="str">
        <f>VLOOKUP(TRIM(SUBSTITUTE(E1518,CHAR(160),CHAR(32))),Metadata!B$1:J$2632,9,FALSE)</f>
        <v/>
      </c>
      <c r="O1518">
        <f>VLOOKUP(TRIM(SUBSTITUTE(E1518,CHAR(160),CHAR(32))),Metadata!B$1:K$2632,10,FALSE)</f>
        <v>64180</v>
      </c>
      <c r="P1518" s="4" t="s">
        <v>10488</v>
      </c>
      <c r="Q1518">
        <v>377</v>
      </c>
      <c r="R1518">
        <v>383</v>
      </c>
    </row>
    <row r="1519" spans="1:18" hidden="1" x14ac:dyDescent="0.25">
      <c r="A1519">
        <v>1523</v>
      </c>
      <c r="B1519" t="s">
        <v>4354</v>
      </c>
      <c r="C1519" t="s">
        <v>1678</v>
      </c>
      <c r="D1519" t="s">
        <v>47</v>
      </c>
      <c r="E1519" t="s">
        <v>8496</v>
      </c>
      <c r="F1519" t="str">
        <f>VLOOKUP(TRIM(SUBSTITUTE(E1519,CHAR(160),CHAR(32))),Metadata!B$1:C$2632,2,FALSE)</f>
        <v>Dumas, Alexandre (père), 1802-1870.</v>
      </c>
      <c r="G1519" t="str">
        <f>VLOOKUP(TRIM(SUBSTITUTE(E1519,CHAR(160),CHAR(32))),Metadata!B$1:D$2632,3,FALSE)</f>
        <v>Ingénue</v>
      </c>
      <c r="H1519">
        <f>VLOOKUP(TRIM(SUBSTITUTE(E1519,CHAR(160),CHAR(32))),Metadata!B$1:E$2632,4,FALSE)</f>
        <v>1853</v>
      </c>
      <c r="I1519" t="s">
        <v>450</v>
      </c>
      <c r="K1519" t="str">
        <f>VLOOKUP(TRIM(SUBSTITUTE(E1519,CHAR(160),CHAR(32))),Metadata!B$1:H$2632,7,FALSE)</f>
        <v>Narratif, Roman</v>
      </c>
      <c r="L1519" t="s">
        <v>4786</v>
      </c>
      <c r="N1519" t="str">
        <f>VLOOKUP(TRIM(SUBSTITUTE(E1519,CHAR(160),CHAR(32))),Metadata!B$1:J$2632,9,FALSE)</f>
        <v/>
      </c>
      <c r="O1519">
        <f>VLOOKUP(TRIM(SUBSTITUTE(E1519,CHAR(160),CHAR(32))),Metadata!B$1:K$2632,10,FALSE)</f>
        <v>186686</v>
      </c>
      <c r="P1519" s="4" t="s">
        <v>12523</v>
      </c>
      <c r="Q1519">
        <v>258</v>
      </c>
      <c r="R1519">
        <v>265</v>
      </c>
    </row>
    <row r="1520" spans="1:18" hidden="1" x14ac:dyDescent="0.25">
      <c r="A1520">
        <v>1524</v>
      </c>
      <c r="B1520" t="s">
        <v>4354</v>
      </c>
      <c r="C1520" t="s">
        <v>1678</v>
      </c>
      <c r="D1520" t="s">
        <v>47</v>
      </c>
      <c r="E1520" t="s">
        <v>6541</v>
      </c>
      <c r="F1520" t="str">
        <f>VLOOKUP(TRIM(SUBSTITUTE(E1520,CHAR(160),CHAR(32))),Metadata!B$1:C$2632,2,FALSE)</f>
        <v>Taine, Hippolyte, 1828-1893.</v>
      </c>
      <c r="G1520" t="str">
        <f>VLOOKUP(TRIM(SUBSTITUTE(E1520,CHAR(160),CHAR(32))),Metadata!B$1:D$2632,3,FALSE)</f>
        <v>Les origines de la France contemporaine. L'ancien régime</v>
      </c>
      <c r="H1520">
        <f>VLOOKUP(TRIM(SUBSTITUTE(E1520,CHAR(160),CHAR(32))),Metadata!B$1:E$2632,4,FALSE)</f>
        <v>1875</v>
      </c>
      <c r="I1520" t="s">
        <v>450</v>
      </c>
      <c r="K1520" t="str">
        <f>VLOOKUP(TRIM(SUBSTITUTE(E1520,CHAR(160),CHAR(32))),Metadata!B$1:H$2632,7,FALSE)</f>
        <v>traite</v>
      </c>
      <c r="L1520" t="s">
        <v>4417</v>
      </c>
      <c r="N1520" t="str">
        <f>VLOOKUP(TRIM(SUBSTITUTE(E1520,CHAR(160),CHAR(32))),Metadata!B$1:J$2632,9,FALSE)</f>
        <v/>
      </c>
      <c r="O1520">
        <f>VLOOKUP(TRIM(SUBSTITUTE(E1520,CHAR(160),CHAR(32))),Metadata!B$1:K$2632,10,FALSE)</f>
        <v>183669</v>
      </c>
      <c r="P1520" s="4" t="s">
        <v>10489</v>
      </c>
      <c r="Q1520">
        <v>71</v>
      </c>
      <c r="R1520">
        <v>77</v>
      </c>
    </row>
    <row r="1521" spans="1:18" hidden="1" x14ac:dyDescent="0.25">
      <c r="A1521">
        <v>1525</v>
      </c>
      <c r="B1521" t="s">
        <v>4354</v>
      </c>
      <c r="C1521" t="s">
        <v>1678</v>
      </c>
      <c r="D1521" t="s">
        <v>47</v>
      </c>
      <c r="E1521" t="s">
        <v>8624</v>
      </c>
      <c r="F1521" t="str">
        <f>VLOOKUP(TRIM(SUBSTITUTE(E1521,CHAR(160),CHAR(32))),Metadata!B$1:C$2632,2,FALSE)</f>
        <v>NA</v>
      </c>
      <c r="G1521" t="str">
        <f>VLOOKUP(TRIM(SUBSTITUTE(E1521,CHAR(160),CHAR(32))),Metadata!B$1:D$2632,3,FALSE)</f>
        <v>Code civil des Français</v>
      </c>
      <c r="H1521">
        <f>VLOOKUP(TRIM(SUBSTITUTE(E1521,CHAR(160),CHAR(32))),Metadata!B$1:E$2632,4,FALSE)</f>
        <v>1804</v>
      </c>
      <c r="I1521" t="s">
        <v>450</v>
      </c>
      <c r="K1521" t="str">
        <f>VLOOKUP(TRIM(SUBSTITUTE(E1521,CHAR(160),CHAR(32))),Metadata!B$1:H$2632,7,FALSE)</f>
        <v>traite ou essai</v>
      </c>
      <c r="L1521" t="s">
        <v>4402</v>
      </c>
      <c r="N1521" t="str">
        <f>VLOOKUP(TRIM(SUBSTITUTE(E1521,CHAR(160),CHAR(32))),Metadata!B$1:J$2632,9,FALSE)</f>
        <v>prose</v>
      </c>
      <c r="O1521">
        <f>VLOOKUP(TRIM(SUBSTITUTE(E1521,CHAR(160),CHAR(32))),Metadata!B$1:K$2632,10,FALSE)</f>
        <v>112441</v>
      </c>
      <c r="P1521" s="4" t="s">
        <v>10490</v>
      </c>
      <c r="Q1521">
        <v>195</v>
      </c>
      <c r="R1521">
        <v>201</v>
      </c>
    </row>
    <row r="1522" spans="1:18" hidden="1" x14ac:dyDescent="0.25">
      <c r="A1522">
        <v>1526</v>
      </c>
      <c r="B1522" t="s">
        <v>4354</v>
      </c>
      <c r="C1522" t="s">
        <v>1678</v>
      </c>
      <c r="D1522" t="s">
        <v>47</v>
      </c>
      <c r="E1522" t="s">
        <v>8707</v>
      </c>
      <c r="F1522" t="str">
        <f>VLOOKUP(TRIM(SUBSTITUTE(E1522,CHAR(160),CHAR(32))),Metadata!B$1:C$2632,2,FALSE)</f>
        <v>Villiers de L'Isle-Adam, Auguste, comte de, 1838-1889.</v>
      </c>
      <c r="G1522" t="str">
        <f>VLOOKUP(TRIM(SUBSTITUTE(E1522,CHAR(160),CHAR(32))),Metadata!B$1:D$2632,3,FALSE)</f>
        <v>Contes cruels</v>
      </c>
      <c r="H1522">
        <f>VLOOKUP(TRIM(SUBSTITUTE(E1522,CHAR(160),CHAR(32))),Metadata!B$1:E$2632,4,FALSE)</f>
        <v>1883</v>
      </c>
      <c r="I1522" t="s">
        <v>450</v>
      </c>
      <c r="K1522" t="str">
        <f>VLOOKUP(TRIM(SUBSTITUTE(E1522,CHAR(160),CHAR(32))),Metadata!B$1:H$2632,7,FALSE)</f>
        <v>roman</v>
      </c>
      <c r="L1522" t="s">
        <v>4378</v>
      </c>
      <c r="N1522" t="str">
        <f>VLOOKUP(TRIM(SUBSTITUTE(E1522,CHAR(160),CHAR(32))),Metadata!B$1:J$2632,9,FALSE)</f>
        <v>prose</v>
      </c>
      <c r="O1522">
        <f>VLOOKUP(TRIM(SUBSTITUTE(E1522,CHAR(160),CHAR(32))),Metadata!B$1:K$2632,10,FALSE)</f>
        <v>76827</v>
      </c>
      <c r="P1522" s="4" t="s">
        <v>10491</v>
      </c>
      <c r="Q1522">
        <v>209</v>
      </c>
      <c r="R1522">
        <v>215</v>
      </c>
    </row>
    <row r="1523" spans="1:18" hidden="1" x14ac:dyDescent="0.25">
      <c r="A1523">
        <v>1527</v>
      </c>
      <c r="B1523" t="s">
        <v>4354</v>
      </c>
      <c r="C1523" t="s">
        <v>1678</v>
      </c>
      <c r="D1523" t="s">
        <v>47</v>
      </c>
      <c r="E1523" t="s">
        <v>8197</v>
      </c>
      <c r="F1523" t="str">
        <f>VLOOKUP(TRIM(SUBSTITUTE(E1523,CHAR(160),CHAR(32))),Metadata!B$1:C$2632,2,FALSE)</f>
        <v>Carmontelle, Louis Carrogis, 1717-1806.</v>
      </c>
      <c r="G1523" t="str">
        <f>VLOOKUP(TRIM(SUBSTITUTE(E1523,CHAR(160),CHAR(32))),Metadata!B$1:D$2632,3,FALSE)</f>
        <v>La chanson</v>
      </c>
      <c r="H1523">
        <f>VLOOKUP(TRIM(SUBSTITUTE(E1523,CHAR(160),CHAR(32))),Metadata!B$1:E$2632,4,FALSE)</f>
        <v>1775</v>
      </c>
      <c r="I1523" t="s">
        <v>450</v>
      </c>
      <c r="K1523" t="str">
        <f>VLOOKUP(TRIM(SUBSTITUTE(E1523,CHAR(160),CHAR(32))),Metadata!B$1:H$2632,7,FALSE)</f>
        <v>theatre</v>
      </c>
      <c r="L1523" t="s">
        <v>4472</v>
      </c>
      <c r="N1523" t="str">
        <f>VLOOKUP(TRIM(SUBSTITUTE(E1523,CHAR(160),CHAR(32))),Metadata!B$1:J$2632,9,FALSE)</f>
        <v>prose</v>
      </c>
      <c r="O1523">
        <f>VLOOKUP(TRIM(SUBSTITUTE(E1523,CHAR(160),CHAR(32))),Metadata!B$1:K$2632,10,FALSE)</f>
        <v>3637</v>
      </c>
      <c r="P1523" s="4" t="s">
        <v>9212</v>
      </c>
      <c r="Q1523">
        <v>20</v>
      </c>
      <c r="R1523">
        <v>26</v>
      </c>
    </row>
    <row r="1524" spans="1:18" hidden="1" x14ac:dyDescent="0.25">
      <c r="A1524">
        <v>1528</v>
      </c>
      <c r="B1524" t="s">
        <v>4354</v>
      </c>
      <c r="C1524" t="s">
        <v>1678</v>
      </c>
      <c r="D1524" t="s">
        <v>47</v>
      </c>
      <c r="E1524" t="s">
        <v>5790</v>
      </c>
      <c r="F1524" t="str">
        <f>VLOOKUP(TRIM(SUBSTITUTE(E1524,CHAR(160),CHAR(32))),Metadata!B$1:C$2632,2,FALSE)</f>
        <v>Rabaut, Jean-Paul, 1743-1793.</v>
      </c>
      <c r="G1524" t="str">
        <f>VLOOKUP(TRIM(SUBSTITUTE(E1524,CHAR(160),CHAR(32))),Metadata!B$1:D$2632,3,FALSE)</f>
        <v>PRÉCIS HISTORIQUE DE LA RÉVOLUTION FRANÇAISE</v>
      </c>
      <c r="H1524">
        <f>VLOOKUP(TRIM(SUBSTITUTE(E1524,CHAR(160),CHAR(32))),Metadata!B$1:E$2632,4,FALSE)</f>
        <v>1807</v>
      </c>
      <c r="I1524" t="s">
        <v>450</v>
      </c>
      <c r="K1524" t="str">
        <f>VLOOKUP(TRIM(SUBSTITUTE(E1524,CHAR(160),CHAR(32))),Metadata!B$1:H$2632,7,FALSE)</f>
        <v>traite</v>
      </c>
      <c r="L1524" t="s">
        <v>4417</v>
      </c>
      <c r="N1524" t="str">
        <f>VLOOKUP(TRIM(SUBSTITUTE(E1524,CHAR(160),CHAR(32))),Metadata!B$1:J$2632,9,FALSE)</f>
        <v/>
      </c>
      <c r="O1524">
        <f>VLOOKUP(TRIM(SUBSTITUTE(E1524,CHAR(160),CHAR(32))),Metadata!B$1:K$2632,10,FALSE)</f>
        <v>69845</v>
      </c>
      <c r="P1524" s="4" t="s">
        <v>10492</v>
      </c>
      <c r="Q1524">
        <v>40</v>
      </c>
      <c r="R1524">
        <v>46</v>
      </c>
    </row>
    <row r="1525" spans="1:18" hidden="1" x14ac:dyDescent="0.25">
      <c r="A1525">
        <v>1529</v>
      </c>
      <c r="B1525" t="s">
        <v>4354</v>
      </c>
      <c r="C1525" t="s">
        <v>1678</v>
      </c>
      <c r="D1525" t="s">
        <v>47</v>
      </c>
      <c r="E1525" t="s">
        <v>8624</v>
      </c>
      <c r="F1525" t="str">
        <f>VLOOKUP(TRIM(SUBSTITUTE(E1525,CHAR(160),CHAR(32))),Metadata!B$1:C$2632,2,FALSE)</f>
        <v>NA</v>
      </c>
      <c r="G1525" t="str">
        <f>VLOOKUP(TRIM(SUBSTITUTE(E1525,CHAR(160),CHAR(32))),Metadata!B$1:D$2632,3,FALSE)</f>
        <v>Code civil des Français</v>
      </c>
      <c r="H1525">
        <f>VLOOKUP(TRIM(SUBSTITUTE(E1525,CHAR(160),CHAR(32))),Metadata!B$1:E$2632,4,FALSE)</f>
        <v>1804</v>
      </c>
      <c r="I1525" t="s">
        <v>450</v>
      </c>
      <c r="K1525" t="str">
        <f>VLOOKUP(TRIM(SUBSTITUTE(E1525,CHAR(160),CHAR(32))),Metadata!B$1:H$2632,7,FALSE)</f>
        <v>traite ou essai</v>
      </c>
      <c r="L1525" t="s">
        <v>4402</v>
      </c>
      <c r="N1525" t="str">
        <f>VLOOKUP(TRIM(SUBSTITUTE(E1525,CHAR(160),CHAR(32))),Metadata!B$1:J$2632,9,FALSE)</f>
        <v>prose</v>
      </c>
      <c r="O1525">
        <f>VLOOKUP(TRIM(SUBSTITUTE(E1525,CHAR(160),CHAR(32))),Metadata!B$1:K$2632,10,FALSE)</f>
        <v>112441</v>
      </c>
      <c r="P1525" s="4" t="s">
        <v>10493</v>
      </c>
      <c r="Q1525">
        <v>108</v>
      </c>
      <c r="R1525">
        <v>116</v>
      </c>
    </row>
    <row r="1526" spans="1:18" hidden="1" x14ac:dyDescent="0.25">
      <c r="A1526">
        <v>1530</v>
      </c>
      <c r="B1526" t="s">
        <v>4354</v>
      </c>
      <c r="C1526" t="s">
        <v>1678</v>
      </c>
      <c r="D1526" t="s">
        <v>47</v>
      </c>
      <c r="E1526" t="s">
        <v>6541</v>
      </c>
      <c r="F1526" t="str">
        <f>VLOOKUP(TRIM(SUBSTITUTE(E1526,CHAR(160),CHAR(32))),Metadata!B$1:C$2632,2,FALSE)</f>
        <v>Taine, Hippolyte, 1828-1893.</v>
      </c>
      <c r="G1526" t="str">
        <f>VLOOKUP(TRIM(SUBSTITUTE(E1526,CHAR(160),CHAR(32))),Metadata!B$1:D$2632,3,FALSE)</f>
        <v>Les origines de la France contemporaine. L'ancien régime</v>
      </c>
      <c r="H1526">
        <f>VLOOKUP(TRIM(SUBSTITUTE(E1526,CHAR(160),CHAR(32))),Metadata!B$1:E$2632,4,FALSE)</f>
        <v>1875</v>
      </c>
      <c r="I1526" t="s">
        <v>450</v>
      </c>
      <c r="K1526" t="str">
        <f>VLOOKUP(TRIM(SUBSTITUTE(E1526,CHAR(160),CHAR(32))),Metadata!B$1:H$2632,7,FALSE)</f>
        <v>traite</v>
      </c>
      <c r="L1526" t="s">
        <v>4417</v>
      </c>
      <c r="N1526" t="str">
        <f>VLOOKUP(TRIM(SUBSTITUTE(E1526,CHAR(160),CHAR(32))),Metadata!B$1:J$2632,9,FALSE)</f>
        <v/>
      </c>
      <c r="O1526">
        <f>VLOOKUP(TRIM(SUBSTITUTE(E1526,CHAR(160),CHAR(32))),Metadata!B$1:K$2632,10,FALSE)</f>
        <v>183669</v>
      </c>
      <c r="P1526" s="4" t="s">
        <v>10494</v>
      </c>
      <c r="Q1526">
        <v>194</v>
      </c>
      <c r="R1526">
        <v>202</v>
      </c>
    </row>
    <row r="1527" spans="1:18" hidden="1" x14ac:dyDescent="0.25">
      <c r="A1527">
        <v>1531</v>
      </c>
      <c r="B1527" t="s">
        <v>4354</v>
      </c>
      <c r="C1527" t="s">
        <v>1678</v>
      </c>
      <c r="D1527" t="s">
        <v>47</v>
      </c>
      <c r="E1527" t="s">
        <v>8687</v>
      </c>
      <c r="F1527" t="str">
        <f>VLOOKUP(TRIM(SUBSTITUTE(E1527,CHAR(160),CHAR(32))),Metadata!B$1:C$2632,2,FALSE)</f>
        <v>Tocqueville, Alexis de, 1805-1859.</v>
      </c>
      <c r="G1527" t="str">
        <f>VLOOKUP(TRIM(SUBSTITUTE(E1527,CHAR(160),CHAR(32))),Metadata!B$1:D$2632,3,FALSE)</f>
        <v>L'ancien régime et la révolution</v>
      </c>
      <c r="H1527">
        <f>VLOOKUP(TRIM(SUBSTITUTE(E1527,CHAR(160),CHAR(32))),Metadata!B$1:E$2632,4,FALSE)</f>
        <v>1856</v>
      </c>
      <c r="I1527" t="s">
        <v>450</v>
      </c>
      <c r="K1527" t="str">
        <f>VLOOKUP(TRIM(SUBSTITUTE(E1527,CHAR(160),CHAR(32))),Metadata!B$1:H$2632,7,FALSE)</f>
        <v>traite ou essai</v>
      </c>
      <c r="L1527" t="s">
        <v>4402</v>
      </c>
      <c r="N1527" t="str">
        <f>VLOOKUP(TRIM(SUBSTITUTE(E1527,CHAR(160),CHAR(32))),Metadata!B$1:J$2632,9,FALSE)</f>
        <v>prose</v>
      </c>
      <c r="O1527">
        <f>VLOOKUP(TRIM(SUBSTITUTE(E1527,CHAR(160),CHAR(32))),Metadata!B$1:K$2632,10,FALSE)</f>
        <v>78701</v>
      </c>
      <c r="P1527" s="4" t="s">
        <v>10495</v>
      </c>
      <c r="Q1527">
        <v>195</v>
      </c>
      <c r="R1527">
        <v>202</v>
      </c>
    </row>
    <row r="1528" spans="1:18" hidden="1" x14ac:dyDescent="0.25">
      <c r="A1528">
        <v>1532</v>
      </c>
      <c r="B1528" t="s">
        <v>4354</v>
      </c>
      <c r="C1528" t="s">
        <v>1678</v>
      </c>
      <c r="D1528" t="s">
        <v>47</v>
      </c>
      <c r="E1528" t="s">
        <v>8968</v>
      </c>
      <c r="F1528" t="str">
        <f>VLOOKUP(TRIM(SUBSTITUTE(E1528,CHAR(160),CHAR(32))),Metadata!B$1:C$2632,2,FALSE)</f>
        <v>Perroux, François, 1903-</v>
      </c>
      <c r="G1528" t="str">
        <f>VLOOKUP(TRIM(SUBSTITUTE(E1528,CHAR(160),CHAR(32))),Metadata!B$1:D$2632,3,FALSE)</f>
        <v>L'économie du XXe siècle</v>
      </c>
      <c r="H1528">
        <f>VLOOKUP(TRIM(SUBSTITUTE(E1528,CHAR(160),CHAR(32))),Metadata!B$1:E$2632,4,FALSE)</f>
        <v>1964</v>
      </c>
      <c r="I1528" t="s">
        <v>534</v>
      </c>
      <c r="K1528" t="str">
        <f>VLOOKUP(TRIM(SUBSTITUTE(E1528,CHAR(160),CHAR(32))),Metadata!B$1:H$2632,7,FALSE)</f>
        <v>traite ou essai</v>
      </c>
      <c r="L1528" t="s">
        <v>4402</v>
      </c>
      <c r="N1528" t="str">
        <f>VLOOKUP(TRIM(SUBSTITUTE(E1528,CHAR(160),CHAR(32))),Metadata!B$1:J$2632,9,FALSE)</f>
        <v>prose</v>
      </c>
      <c r="O1528">
        <f>VLOOKUP(TRIM(SUBSTITUTE(E1528,CHAR(160),CHAR(32))),Metadata!B$1:K$2632,10,FALSE)</f>
        <v>208903</v>
      </c>
      <c r="P1528" s="4" t="s">
        <v>10496</v>
      </c>
      <c r="Q1528">
        <v>51</v>
      </c>
      <c r="R1528">
        <v>57</v>
      </c>
    </row>
    <row r="1529" spans="1:18" ht="16.5" hidden="1" x14ac:dyDescent="0.25">
      <c r="A1529">
        <v>1533</v>
      </c>
      <c r="B1529" t="s">
        <v>4354</v>
      </c>
      <c r="C1529" t="s">
        <v>1678</v>
      </c>
      <c r="D1529" t="s">
        <v>47</v>
      </c>
      <c r="E1529" t="s">
        <v>7387</v>
      </c>
      <c r="F1529" t="str">
        <f>VLOOKUP(TRIM(SUBSTITUTE(E1529,CHAR(160),CHAR(32))),Metadata!B$1:C$2632,2,FALSE)</f>
        <v>Bloch, Marc Léopold Benjamin, 1886-1944.</v>
      </c>
      <c r="G1529" t="str">
        <f>VLOOKUP(TRIM(SUBSTITUTE(E1529,CHAR(160),CHAR(32))),Metadata!B$1:D$2632,3,FALSE)</f>
        <v>Les caractères originaux de l'Histoire rurale française</v>
      </c>
      <c r="H1529">
        <f>VLOOKUP(TRIM(SUBSTITUTE(E1529,CHAR(160),CHAR(32))),Metadata!B$1:E$2632,4,FALSE)</f>
        <v>1931</v>
      </c>
      <c r="I1529" t="s">
        <v>534</v>
      </c>
      <c r="K1529" t="str">
        <f>VLOOKUP(TRIM(SUBSTITUTE(E1529,CHAR(160),CHAR(32))),Metadata!B$1:H$2632,7,FALSE)</f>
        <v>traite</v>
      </c>
      <c r="L1529" t="s">
        <v>4417</v>
      </c>
      <c r="N1529" t="str">
        <f>VLOOKUP(TRIM(SUBSTITUTE(E1529,CHAR(160),CHAR(32))),Metadata!B$1:J$2632,9,FALSE)</f>
        <v/>
      </c>
      <c r="O1529">
        <f>VLOOKUP(TRIM(SUBSTITUTE(E1529,CHAR(160),CHAR(32))),Metadata!B$1:K$2632,10,FALSE)</f>
        <v>111230</v>
      </c>
      <c r="P1529" s="4" t="s">
        <v>10497</v>
      </c>
      <c r="Q1529">
        <v>198</v>
      </c>
      <c r="R1529">
        <v>204</v>
      </c>
    </row>
    <row r="1530" spans="1:18" hidden="1" x14ac:dyDescent="0.25">
      <c r="A1530">
        <v>1534</v>
      </c>
      <c r="B1530" t="s">
        <v>4354</v>
      </c>
      <c r="C1530" t="s">
        <v>1678</v>
      </c>
      <c r="D1530" t="s">
        <v>47</v>
      </c>
      <c r="E1530" t="s">
        <v>7773</v>
      </c>
      <c r="F1530" t="str">
        <f>VLOOKUP(TRIM(SUBSTITUTE(E1530,CHAR(160),CHAR(32))),Metadata!B$1:C$2632,2,FALSE)</f>
        <v>Louis Bréhier</v>
      </c>
      <c r="G1530" t="str">
        <f>VLOOKUP(TRIM(SUBSTITUTE(E1530,CHAR(160),CHAR(32))),Metadata!B$1:D$2632,3,FALSE)</f>
        <v>Le monde byzantin: La civilisation byzantine</v>
      </c>
      <c r="H1530">
        <f>VLOOKUP(TRIM(SUBSTITUTE(E1530,CHAR(160),CHAR(32))),Metadata!B$1:E$2632,4,FALSE)</f>
        <v>1950</v>
      </c>
      <c r="I1530" t="s">
        <v>534</v>
      </c>
      <c r="K1530" t="str">
        <f>VLOOKUP(TRIM(SUBSTITUTE(E1530,CHAR(160),CHAR(32))),Metadata!B$1:H$2632,7,FALSE)</f>
        <v>traite</v>
      </c>
      <c r="L1530" t="s">
        <v>4417</v>
      </c>
      <c r="N1530" t="str">
        <f>VLOOKUP(TRIM(SUBSTITUTE(E1530,CHAR(160),CHAR(32))),Metadata!B$1:J$2632,9,FALSE)</f>
        <v/>
      </c>
      <c r="O1530">
        <f>VLOOKUP(TRIM(SUBSTITUTE(E1530,CHAR(160),CHAR(32))),Metadata!B$1:K$2632,10,FALSE)</f>
        <v>205279</v>
      </c>
      <c r="P1530" s="4" t="s">
        <v>10498</v>
      </c>
      <c r="Q1530">
        <v>105</v>
      </c>
      <c r="R1530">
        <v>111</v>
      </c>
    </row>
    <row r="1531" spans="1:18" hidden="1" x14ac:dyDescent="0.25">
      <c r="A1531">
        <v>1535</v>
      </c>
      <c r="B1531" t="s">
        <v>4354</v>
      </c>
      <c r="C1531" t="s">
        <v>1678</v>
      </c>
      <c r="D1531" t="s">
        <v>47</v>
      </c>
      <c r="E1531" t="s">
        <v>8968</v>
      </c>
      <c r="F1531" t="str">
        <f>VLOOKUP(TRIM(SUBSTITUTE(E1531,CHAR(160),CHAR(32))),Metadata!B$1:C$2632,2,FALSE)</f>
        <v>Perroux, François, 1903-</v>
      </c>
      <c r="G1531" t="str">
        <f>VLOOKUP(TRIM(SUBSTITUTE(E1531,CHAR(160),CHAR(32))),Metadata!B$1:D$2632,3,FALSE)</f>
        <v>L'économie du XXe siècle</v>
      </c>
      <c r="H1531">
        <f>VLOOKUP(TRIM(SUBSTITUTE(E1531,CHAR(160),CHAR(32))),Metadata!B$1:E$2632,4,FALSE)</f>
        <v>1964</v>
      </c>
      <c r="I1531" t="s">
        <v>534</v>
      </c>
      <c r="K1531" t="str">
        <f>VLOOKUP(TRIM(SUBSTITUTE(E1531,CHAR(160),CHAR(32))),Metadata!B$1:H$2632,7,FALSE)</f>
        <v>traite ou essai</v>
      </c>
      <c r="L1531" t="s">
        <v>4402</v>
      </c>
      <c r="N1531" t="str">
        <f>VLOOKUP(TRIM(SUBSTITUTE(E1531,CHAR(160),CHAR(32))),Metadata!B$1:J$2632,9,FALSE)</f>
        <v>prose</v>
      </c>
      <c r="O1531">
        <f>VLOOKUP(TRIM(SUBSTITUTE(E1531,CHAR(160),CHAR(32))),Metadata!B$1:K$2632,10,FALSE)</f>
        <v>208903</v>
      </c>
      <c r="P1531" s="4" t="s">
        <v>10499</v>
      </c>
      <c r="Q1531">
        <v>64</v>
      </c>
      <c r="R1531">
        <v>70</v>
      </c>
    </row>
    <row r="1532" spans="1:18" hidden="1" x14ac:dyDescent="0.25">
      <c r="A1532">
        <v>1536</v>
      </c>
      <c r="B1532" t="s">
        <v>4354</v>
      </c>
      <c r="C1532" t="s">
        <v>1678</v>
      </c>
      <c r="D1532" t="s">
        <v>47</v>
      </c>
      <c r="E1532" t="s">
        <v>6934</v>
      </c>
      <c r="F1532" t="str">
        <f>VLOOKUP(TRIM(SUBSTITUTE(E1532,CHAR(160),CHAR(32))),Metadata!B$1:C$2632,2,FALSE)</f>
        <v>Jaurès, Jean, 1859-1914.</v>
      </c>
      <c r="G1532" t="str">
        <f>VLOOKUP(TRIM(SUBSTITUTE(E1532,CHAR(160),CHAR(32))),Metadata!B$1:D$2632,3,FALSE)</f>
        <v>Discours parlementaires</v>
      </c>
      <c r="H1532">
        <f>VLOOKUP(TRIM(SUBSTITUTE(E1532,CHAR(160),CHAR(32))),Metadata!B$1:E$2632,4,FALSE)</f>
        <v>1904</v>
      </c>
      <c r="I1532" t="s">
        <v>534</v>
      </c>
      <c r="K1532" t="str">
        <f>VLOOKUP(TRIM(SUBSTITUTE(E1532,CHAR(160),CHAR(32))),Metadata!B$1:H$2632,7,FALSE)</f>
        <v>traite</v>
      </c>
      <c r="L1532" t="s">
        <v>4417</v>
      </c>
      <c r="N1532" t="str">
        <f>VLOOKUP(TRIM(SUBSTITUTE(E1532,CHAR(160),CHAR(32))),Metadata!B$1:J$2632,9,FALSE)</f>
        <v/>
      </c>
      <c r="O1532">
        <f>VLOOKUP(TRIM(SUBSTITUTE(E1532,CHAR(160),CHAR(32))),Metadata!B$1:K$2632,10,FALSE)</f>
        <v>301388</v>
      </c>
      <c r="P1532" s="4" t="s">
        <v>9213</v>
      </c>
      <c r="Q1532">
        <v>48</v>
      </c>
      <c r="R1532">
        <v>54</v>
      </c>
    </row>
    <row r="1533" spans="1:18" hidden="1" x14ac:dyDescent="0.25">
      <c r="A1533">
        <v>1537</v>
      </c>
      <c r="B1533" t="s">
        <v>4354</v>
      </c>
      <c r="C1533" t="s">
        <v>1678</v>
      </c>
      <c r="D1533" t="s">
        <v>47</v>
      </c>
      <c r="E1533" t="s">
        <v>8840</v>
      </c>
      <c r="F1533" t="str">
        <f>VLOOKUP(TRIM(SUBSTITUTE(E1533,CHAR(160),CHAR(32))),Metadata!B$1:C$2632,2,FALSE)</f>
        <v>Duhamel, Georges, 1884-1966.</v>
      </c>
      <c r="G1533" t="str">
        <f>VLOOKUP(TRIM(SUBSTITUTE(E1533,CHAR(160),CHAR(32))),Metadata!B$1:D$2632,3,FALSE)</f>
        <v>La nuit de la Saint-Jean</v>
      </c>
      <c r="H1533">
        <f>VLOOKUP(TRIM(SUBSTITUTE(E1533,CHAR(160),CHAR(32))),Metadata!B$1:E$2632,4,FALSE)</f>
        <v>1935</v>
      </c>
      <c r="I1533" t="s">
        <v>534</v>
      </c>
      <c r="K1533" t="str">
        <f>VLOOKUP(TRIM(SUBSTITUTE(E1533,CHAR(160),CHAR(32))),Metadata!B$1:H$2632,7,FALSE)</f>
        <v>roman</v>
      </c>
      <c r="L1533" t="s">
        <v>4378</v>
      </c>
      <c r="N1533" t="str">
        <f>VLOOKUP(TRIM(SUBSTITUTE(E1533,CHAR(160),CHAR(32))),Metadata!B$1:J$2632,9,FALSE)</f>
        <v>prose</v>
      </c>
      <c r="O1533">
        <f>VLOOKUP(TRIM(SUBSTITUTE(E1533,CHAR(160),CHAR(32))),Metadata!B$1:K$2632,10,FALSE)</f>
        <v>53677</v>
      </c>
      <c r="P1533" s="4" t="s">
        <v>9214</v>
      </c>
      <c r="Q1533">
        <v>49</v>
      </c>
      <c r="R1533">
        <v>55</v>
      </c>
    </row>
    <row r="1534" spans="1:18" hidden="1" x14ac:dyDescent="0.25">
      <c r="A1534">
        <v>1538</v>
      </c>
      <c r="B1534" t="s">
        <v>4354</v>
      </c>
      <c r="C1534" t="s">
        <v>1678</v>
      </c>
      <c r="D1534" t="s">
        <v>47</v>
      </c>
      <c r="E1534" t="s">
        <v>8745</v>
      </c>
      <c r="F1534" t="str">
        <f>VLOOKUP(TRIM(SUBSTITUTE(E1534,CHAR(160),CHAR(32))),Metadata!B$1:C$2632,2,FALSE)</f>
        <v>Ambrière, Francis, 1907-</v>
      </c>
      <c r="G1534" t="str">
        <f>VLOOKUP(TRIM(SUBSTITUTE(E1534,CHAR(160),CHAR(32))),Metadata!B$1:D$2632,3,FALSE)</f>
        <v>Les grandes vacances</v>
      </c>
      <c r="H1534">
        <f>VLOOKUP(TRIM(SUBSTITUTE(E1534,CHAR(160),CHAR(32))),Metadata!B$1:E$2632,4,FALSE)</f>
        <v>1946</v>
      </c>
      <c r="I1534" t="s">
        <v>534</v>
      </c>
      <c r="K1534" t="str">
        <f>VLOOKUP(TRIM(SUBSTITUTE(E1534,CHAR(160),CHAR(32))),Metadata!B$1:H$2632,7,FALSE)</f>
        <v>roman</v>
      </c>
      <c r="L1534" t="s">
        <v>4378</v>
      </c>
      <c r="N1534" t="str">
        <f>VLOOKUP(TRIM(SUBSTITUTE(E1534,CHAR(160),CHAR(32))),Metadata!B$1:J$2632,9,FALSE)</f>
        <v>prose</v>
      </c>
      <c r="O1534">
        <f>VLOOKUP(TRIM(SUBSTITUTE(E1534,CHAR(160),CHAR(32))),Metadata!B$1:K$2632,10,FALSE)</f>
        <v>124263</v>
      </c>
      <c r="P1534" s="8" t="s">
        <v>10500</v>
      </c>
      <c r="Q1534">
        <v>59</v>
      </c>
      <c r="R1534">
        <v>65</v>
      </c>
    </row>
    <row r="1535" spans="1:18" hidden="1" x14ac:dyDescent="0.25">
      <c r="A1535">
        <v>1539</v>
      </c>
      <c r="B1535" t="s">
        <v>4354</v>
      </c>
      <c r="C1535" t="s">
        <v>1678</v>
      </c>
      <c r="D1535" t="s">
        <v>47</v>
      </c>
      <c r="E1535" t="s">
        <v>6919</v>
      </c>
      <c r="F1535" t="str">
        <f>VLOOKUP(TRIM(SUBSTITUTE(E1535,CHAR(160),CHAR(32))),Metadata!B$1:C$2632,2,FALSE)</f>
        <v>Sorel, Georges, 1847-1922.</v>
      </c>
      <c r="G1535" t="str">
        <f>VLOOKUP(TRIM(SUBSTITUTE(E1535,CHAR(160),CHAR(32))),Metadata!B$1:D$2632,3,FALSE)</f>
        <v>Introduction à l'économie moderne</v>
      </c>
      <c r="H1535">
        <f>VLOOKUP(TRIM(SUBSTITUTE(E1535,CHAR(160),CHAR(32))),Metadata!B$1:E$2632,4,FALSE)</f>
        <v>1903</v>
      </c>
      <c r="I1535" t="s">
        <v>534</v>
      </c>
      <c r="K1535" t="str">
        <f>VLOOKUP(TRIM(SUBSTITUTE(E1535,CHAR(160),CHAR(32))),Metadata!B$1:H$2632,7,FALSE)</f>
        <v>traite</v>
      </c>
      <c r="L1535" t="s">
        <v>4417</v>
      </c>
      <c r="N1535" t="str">
        <f>VLOOKUP(TRIM(SUBSTITUTE(E1535,CHAR(160),CHAR(32))),Metadata!B$1:J$2632,9,FALSE)</f>
        <v/>
      </c>
      <c r="O1535">
        <f>VLOOKUP(TRIM(SUBSTITUTE(E1535,CHAR(160),CHAR(32))),Metadata!B$1:K$2632,10,FALSE)</f>
        <v>113441</v>
      </c>
      <c r="P1535" s="4" t="s">
        <v>10501</v>
      </c>
      <c r="Q1535">
        <v>144</v>
      </c>
      <c r="R1535">
        <v>150</v>
      </c>
    </row>
    <row r="1536" spans="1:18" hidden="1" x14ac:dyDescent="0.25">
      <c r="A1536">
        <v>1540</v>
      </c>
      <c r="B1536" t="s">
        <v>4354</v>
      </c>
      <c r="C1536" t="s">
        <v>1678</v>
      </c>
      <c r="D1536" t="s">
        <v>47</v>
      </c>
      <c r="E1536" t="s">
        <v>6883</v>
      </c>
      <c r="F1536" t="str">
        <f>VLOOKUP(TRIM(SUBSTITUTE(E1536,CHAR(160),CHAR(32))),Metadata!B$1:C$2632,2,FALSE)</f>
        <v>Aulard, Alphonse, 1849-1928.</v>
      </c>
      <c r="G1536" t="str">
        <f>VLOOKUP(TRIM(SUBSTITUTE(E1536,CHAR(160),CHAR(32))),Metadata!B$1:D$2632,3,FALSE)</f>
        <v>POLÉMIQUE ET HISTOIRE</v>
      </c>
      <c r="H1536">
        <f>VLOOKUP(TRIM(SUBSTITUTE(E1536,CHAR(160),CHAR(32))),Metadata!B$1:E$2632,4,FALSE)</f>
        <v>1901</v>
      </c>
      <c r="I1536" t="s">
        <v>534</v>
      </c>
      <c r="K1536" t="str">
        <f>VLOOKUP(TRIM(SUBSTITUTE(E1536,CHAR(160),CHAR(32))),Metadata!B$1:H$2632,7,FALSE)</f>
        <v>traite ou essai</v>
      </c>
      <c r="L1536" t="s">
        <v>4402</v>
      </c>
      <c r="N1536" t="str">
        <f>VLOOKUP(TRIM(SUBSTITUTE(E1536,CHAR(160),CHAR(32))),Metadata!B$1:J$2632,9,FALSE)</f>
        <v/>
      </c>
      <c r="O1536">
        <f>VLOOKUP(TRIM(SUBSTITUTE(E1536,CHAR(160),CHAR(32))),Metadata!B$1:K$2632,10,FALSE)</f>
        <v>113529</v>
      </c>
      <c r="P1536" s="4" t="s">
        <v>10502</v>
      </c>
      <c r="Q1536">
        <v>152</v>
      </c>
      <c r="R1536">
        <v>158</v>
      </c>
    </row>
    <row r="1537" spans="1:18" hidden="1" x14ac:dyDescent="0.25">
      <c r="A1537">
        <v>1541</v>
      </c>
      <c r="B1537" t="s">
        <v>4354</v>
      </c>
      <c r="C1537" t="s">
        <v>1678</v>
      </c>
      <c r="D1537" t="s">
        <v>47</v>
      </c>
      <c r="E1537" t="s">
        <v>7897</v>
      </c>
      <c r="F1537" t="str">
        <f>VLOOKUP(TRIM(SUBSTITUTE(E1537,CHAR(160),CHAR(32))),Metadata!B$1:C$2632,2,FALSE)</f>
        <v>Febvre, Lucien, 1878-1956.</v>
      </c>
      <c r="G1537" t="str">
        <f>VLOOKUP(TRIM(SUBSTITUTE(E1537,CHAR(160),CHAR(32))),Metadata!B$1:D$2632,3,FALSE)</f>
        <v>L'apparition du livre.</v>
      </c>
      <c r="H1537">
        <f>VLOOKUP(TRIM(SUBSTITUTE(E1537,CHAR(160),CHAR(32))),Metadata!B$1:E$2632,4,FALSE)</f>
        <v>1958</v>
      </c>
      <c r="I1537" t="s">
        <v>534</v>
      </c>
      <c r="K1537" t="str">
        <f>VLOOKUP(TRIM(SUBSTITUTE(E1537,CHAR(160),CHAR(32))),Metadata!B$1:H$2632,7,FALSE)</f>
        <v>traite</v>
      </c>
      <c r="L1537" t="s">
        <v>4417</v>
      </c>
      <c r="N1537" t="str">
        <f>VLOOKUP(TRIM(SUBSTITUTE(E1537,CHAR(160),CHAR(32))),Metadata!B$1:J$2632,9,FALSE)</f>
        <v/>
      </c>
      <c r="O1537">
        <f>VLOOKUP(TRIM(SUBSTITUTE(E1537,CHAR(160),CHAR(32))),Metadata!B$1:K$2632,10,FALSE)</f>
        <v>88665</v>
      </c>
      <c r="P1537" s="4" t="s">
        <v>10503</v>
      </c>
      <c r="Q1537">
        <v>84</v>
      </c>
      <c r="R1537">
        <v>91</v>
      </c>
    </row>
    <row r="1538" spans="1:18" hidden="1" x14ac:dyDescent="0.25">
      <c r="A1538">
        <v>1542</v>
      </c>
      <c r="B1538" t="s">
        <v>4354</v>
      </c>
      <c r="C1538" t="s">
        <v>1678</v>
      </c>
      <c r="D1538" t="s">
        <v>47</v>
      </c>
      <c r="E1538" t="s">
        <v>7740</v>
      </c>
      <c r="F1538" t="str">
        <f>VLOOKUP(TRIM(SUBSTITUTE(E1538,CHAR(160),CHAR(32))),Metadata!B$1:C$2632,2,FALSE)</f>
        <v>Lot, Ferdinand, 1866-1952.</v>
      </c>
      <c r="G1538" t="str">
        <f>VLOOKUP(TRIM(SUBSTITUTE(E1538,CHAR(160),CHAR(32))),Metadata!B$1:D$2632,3,FALSE)</f>
        <v>Naissance de la France</v>
      </c>
      <c r="H1538">
        <f>VLOOKUP(TRIM(SUBSTITUTE(E1538,CHAR(160),CHAR(32))),Metadata!B$1:E$2632,4,FALSE)</f>
        <v>1948</v>
      </c>
      <c r="I1538" t="s">
        <v>534</v>
      </c>
      <c r="K1538" t="str">
        <f>VLOOKUP(TRIM(SUBSTITUTE(E1538,CHAR(160),CHAR(32))),Metadata!B$1:H$2632,7,FALSE)</f>
        <v>traite</v>
      </c>
      <c r="L1538" t="s">
        <v>4417</v>
      </c>
      <c r="N1538" t="str">
        <f>VLOOKUP(TRIM(SUBSTITUTE(E1538,CHAR(160),CHAR(32))),Metadata!B$1:J$2632,9,FALSE)</f>
        <v/>
      </c>
      <c r="O1538">
        <f>VLOOKUP(TRIM(SUBSTITUTE(E1538,CHAR(160),CHAR(32))),Metadata!B$1:K$2632,10,FALSE)</f>
        <v>289090</v>
      </c>
      <c r="P1538" s="4" t="s">
        <v>10504</v>
      </c>
      <c r="Q1538">
        <v>22</v>
      </c>
      <c r="R1538">
        <v>28</v>
      </c>
    </row>
    <row r="1539" spans="1:18" hidden="1" x14ac:dyDescent="0.25">
      <c r="A1539">
        <v>1543</v>
      </c>
      <c r="B1539" t="s">
        <v>4354</v>
      </c>
      <c r="C1539" t="s">
        <v>1678</v>
      </c>
      <c r="D1539" t="s">
        <v>47</v>
      </c>
      <c r="E1539" t="s">
        <v>8561</v>
      </c>
      <c r="F1539" t="str">
        <f>VLOOKUP(TRIM(SUBSTITUTE(E1539,CHAR(160),CHAR(32))),Metadata!B$1:C$2632,2,FALSE)</f>
        <v>Goncourt, Edmond de, 1822-1896: Goncourt, Jules de, 1830-1870.</v>
      </c>
      <c r="G1539" t="str">
        <f>VLOOKUP(TRIM(SUBSTITUTE(E1539,CHAR(160),CHAR(32))),Metadata!B$1:D$2632,3,FALSE)</f>
        <v>Journal. T. 2, 1864-1878</v>
      </c>
      <c r="H1539">
        <f>VLOOKUP(TRIM(SUBSTITUTE(E1539,CHAR(160),CHAR(32))),Metadata!B$1:E$2632,4,FALSE)</f>
        <v>1878</v>
      </c>
      <c r="I1539" t="s">
        <v>534</v>
      </c>
      <c r="K1539" t="str">
        <f>VLOOKUP(TRIM(SUBSTITUTE(E1539,CHAR(160),CHAR(32))),Metadata!B$1:H$2632,7,FALSE)</f>
        <v>memoires</v>
      </c>
      <c r="L1539" t="s">
        <v>4481</v>
      </c>
      <c r="N1539" t="str">
        <f>VLOOKUP(TRIM(SUBSTITUTE(E1539,CHAR(160),CHAR(32))),Metadata!B$1:J$2632,9,FALSE)</f>
        <v>prose</v>
      </c>
      <c r="O1539">
        <f>VLOOKUP(TRIM(SUBSTITUTE(E1539,CHAR(160),CHAR(32))),Metadata!B$1:K$2632,10,FALSE)</f>
        <v>428542</v>
      </c>
      <c r="P1539" s="4" t="s">
        <v>10505</v>
      </c>
      <c r="Q1539">
        <v>166</v>
      </c>
      <c r="R1539">
        <v>172</v>
      </c>
    </row>
    <row r="1540" spans="1:18" hidden="1" x14ac:dyDescent="0.25">
      <c r="A1540">
        <v>1544</v>
      </c>
      <c r="B1540" t="s">
        <v>4354</v>
      </c>
      <c r="C1540" t="s">
        <v>1678</v>
      </c>
      <c r="D1540" t="s">
        <v>47</v>
      </c>
      <c r="E1540" t="s">
        <v>6934</v>
      </c>
      <c r="F1540" t="str">
        <f>VLOOKUP(TRIM(SUBSTITUTE(E1540,CHAR(160),CHAR(32))),Metadata!B$1:C$2632,2,FALSE)</f>
        <v>Jaurès, Jean, 1859-1914.</v>
      </c>
      <c r="G1540" t="str">
        <f>VLOOKUP(TRIM(SUBSTITUTE(E1540,CHAR(160),CHAR(32))),Metadata!B$1:D$2632,3,FALSE)</f>
        <v>Discours parlementaires</v>
      </c>
      <c r="H1540">
        <f>VLOOKUP(TRIM(SUBSTITUTE(E1540,CHAR(160),CHAR(32))),Metadata!B$1:E$2632,4,FALSE)</f>
        <v>1904</v>
      </c>
      <c r="I1540" t="s">
        <v>534</v>
      </c>
      <c r="K1540" t="str">
        <f>VLOOKUP(TRIM(SUBSTITUTE(E1540,CHAR(160),CHAR(32))),Metadata!B$1:H$2632,7,FALSE)</f>
        <v>traite</v>
      </c>
      <c r="L1540" t="s">
        <v>4417</v>
      </c>
      <c r="N1540" t="str">
        <f>VLOOKUP(TRIM(SUBSTITUTE(E1540,CHAR(160),CHAR(32))),Metadata!B$1:J$2632,9,FALSE)</f>
        <v/>
      </c>
      <c r="O1540">
        <f>VLOOKUP(TRIM(SUBSTITUTE(E1540,CHAR(160),CHAR(32))),Metadata!B$1:K$2632,10,FALSE)</f>
        <v>301388</v>
      </c>
      <c r="P1540" s="4" t="s">
        <v>9215</v>
      </c>
      <c r="Q1540">
        <v>142</v>
      </c>
      <c r="R1540">
        <v>151</v>
      </c>
    </row>
    <row r="1541" spans="1:18" hidden="1" x14ac:dyDescent="0.25">
      <c r="A1541">
        <v>1545</v>
      </c>
      <c r="B1541" t="s">
        <v>4354</v>
      </c>
      <c r="C1541" t="s">
        <v>1678</v>
      </c>
      <c r="D1541" t="s">
        <v>47</v>
      </c>
      <c r="E1541" t="s">
        <v>7716</v>
      </c>
      <c r="F1541" t="str">
        <f>VLOOKUP(TRIM(SUBSTITUTE(E1541,CHAR(160),CHAR(32))),Metadata!B$1:C$2632,2,FALSE)</f>
        <v>Lot, Ferdinand, 1866-1952.</v>
      </c>
      <c r="G1541" t="str">
        <f>VLOOKUP(TRIM(SUBSTITUTE(E1541,CHAR(160),CHAR(32))),Metadata!B$1:D$2632,3,FALSE)</f>
        <v>La Gaule. Les fondements ethniques, sociaux et politiques de la nation française</v>
      </c>
      <c r="H1541">
        <f>VLOOKUP(TRIM(SUBSTITUTE(E1541,CHAR(160),CHAR(32))),Metadata!B$1:E$2632,4,FALSE)</f>
        <v>1947</v>
      </c>
      <c r="I1541" t="s">
        <v>534</v>
      </c>
      <c r="K1541" t="str">
        <f>VLOOKUP(TRIM(SUBSTITUTE(E1541,CHAR(160),CHAR(32))),Metadata!B$1:H$2632,7,FALSE)</f>
        <v>traite</v>
      </c>
      <c r="L1541" t="s">
        <v>4417</v>
      </c>
      <c r="N1541" t="str">
        <f>VLOOKUP(TRIM(SUBSTITUTE(E1541,CHAR(160),CHAR(32))),Metadata!B$1:J$2632,9,FALSE)</f>
        <v/>
      </c>
      <c r="O1541">
        <f>VLOOKUP(TRIM(SUBSTITUTE(E1541,CHAR(160),CHAR(32))),Metadata!B$1:K$2632,10,FALSE)</f>
        <v>163006</v>
      </c>
      <c r="P1541" s="4" t="s">
        <v>10506</v>
      </c>
      <c r="Q1541">
        <v>37</v>
      </c>
      <c r="R1541">
        <v>43</v>
      </c>
    </row>
    <row r="1542" spans="1:18" hidden="1" x14ac:dyDescent="0.25">
      <c r="A1542">
        <v>1546</v>
      </c>
      <c r="B1542" t="s">
        <v>4354</v>
      </c>
      <c r="C1542" t="s">
        <v>1678</v>
      </c>
      <c r="D1542" t="s">
        <v>47</v>
      </c>
      <c r="E1542" t="s">
        <v>8864</v>
      </c>
      <c r="F1542" t="str">
        <f>VLOOKUP(TRIM(SUBSTITUTE(E1542,CHAR(160),CHAR(32))),Metadata!B$1:C$2632,2,FALSE)</f>
        <v>Gaulle, Charles de, 1890-1970.</v>
      </c>
      <c r="G1542" t="str">
        <f>VLOOKUP(TRIM(SUBSTITUTE(E1542,CHAR(160),CHAR(32))),Metadata!B$1:D$2632,3,FALSE)</f>
        <v>Mémoires de guerre, le salut, 1944-1946</v>
      </c>
      <c r="H1542">
        <f>VLOOKUP(TRIM(SUBSTITUTE(E1542,CHAR(160),CHAR(32))),Metadata!B$1:E$2632,4,FALSE)</f>
        <v>1959</v>
      </c>
      <c r="I1542" t="s">
        <v>534</v>
      </c>
      <c r="K1542" t="str">
        <f>VLOOKUP(TRIM(SUBSTITUTE(E1542,CHAR(160),CHAR(32))),Metadata!B$1:H$2632,7,FALSE)</f>
        <v>memoires</v>
      </c>
      <c r="L1542" t="s">
        <v>4481</v>
      </c>
      <c r="N1542" t="str">
        <f>VLOOKUP(TRIM(SUBSTITUTE(E1542,CHAR(160),CHAR(32))),Metadata!B$1:J$2632,9,FALSE)</f>
        <v>prose</v>
      </c>
      <c r="O1542">
        <f>VLOOKUP(TRIM(SUBSTITUTE(E1542,CHAR(160),CHAR(32))),Metadata!B$1:K$2632,10,FALSE)</f>
        <v>192393</v>
      </c>
      <c r="P1542" s="4" t="s">
        <v>10507</v>
      </c>
      <c r="Q1542">
        <v>60</v>
      </c>
      <c r="R1542">
        <v>66</v>
      </c>
    </row>
    <row r="1543" spans="1:18" hidden="1" x14ac:dyDescent="0.25">
      <c r="A1543">
        <v>1547</v>
      </c>
      <c r="B1543" t="s">
        <v>4354</v>
      </c>
      <c r="C1543" t="s">
        <v>1678</v>
      </c>
      <c r="D1543" t="s">
        <v>47</v>
      </c>
      <c r="E1543" t="s">
        <v>8964</v>
      </c>
      <c r="F1543" t="str">
        <f>VLOOKUP(TRIM(SUBSTITUTE(E1543,CHAR(160),CHAR(32))),Metadata!B$1:C$2632,2,FALSE)</f>
        <v>Noailles, Anna Elisabeth de Brancovan, comtesse de, 1876-1933.</v>
      </c>
      <c r="G1543" t="str">
        <f>VLOOKUP(TRIM(SUBSTITUTE(E1543,CHAR(160),CHAR(32))),Metadata!B$1:D$2632,3,FALSE)</f>
        <v>Le livre de ma vie</v>
      </c>
      <c r="H1543">
        <f>VLOOKUP(TRIM(SUBSTITUTE(E1543,CHAR(160),CHAR(32))),Metadata!B$1:E$2632,4,FALSE)</f>
        <v>1932</v>
      </c>
      <c r="I1543" t="s">
        <v>534</v>
      </c>
      <c r="K1543" t="str">
        <f>VLOOKUP(TRIM(SUBSTITUTE(E1543,CHAR(160),CHAR(32))),Metadata!B$1:H$2632,7,FALSE)</f>
        <v>memoires</v>
      </c>
      <c r="L1543" t="s">
        <v>4481</v>
      </c>
      <c r="N1543" t="str">
        <f>VLOOKUP(TRIM(SUBSTITUTE(E1543,CHAR(160),CHAR(32))),Metadata!B$1:J$2632,9,FALSE)</f>
        <v/>
      </c>
      <c r="O1543">
        <f>VLOOKUP(TRIM(SUBSTITUTE(E1543,CHAR(160),CHAR(32))),Metadata!B$1:K$2632,10,FALSE)</f>
        <v>65508</v>
      </c>
      <c r="P1543" s="4" t="s">
        <v>10508</v>
      </c>
      <c r="Q1543">
        <v>117</v>
      </c>
      <c r="R1543">
        <v>125</v>
      </c>
    </row>
    <row r="1544" spans="1:18" hidden="1" x14ac:dyDescent="0.25">
      <c r="A1544">
        <v>1548</v>
      </c>
      <c r="B1544" t="s">
        <v>4354</v>
      </c>
      <c r="C1544" t="s">
        <v>1678</v>
      </c>
      <c r="D1544" t="s">
        <v>47</v>
      </c>
      <c r="E1544" t="s">
        <v>8836</v>
      </c>
      <c r="F1544" t="str">
        <f>VLOOKUP(TRIM(SUBSTITUTE(E1544,CHAR(160),CHAR(32))),Metadata!B$1:C$2632,2,FALSE)</f>
        <v>Goncourt, Edmond de, 1822-1896: Goncourt, Jules de, 1830-1870.</v>
      </c>
      <c r="G1544" t="str">
        <f>VLOOKUP(TRIM(SUBSTITUTE(E1544,CHAR(160),CHAR(32))),Metadata!B$1:D$2632,3,FALSE)</f>
        <v>Journal. T. 2, 1864-1878</v>
      </c>
      <c r="H1544">
        <f>VLOOKUP(TRIM(SUBSTITUTE(E1544,CHAR(160),CHAR(32))),Metadata!B$1:E$2632,4,FALSE)</f>
        <v>1878</v>
      </c>
      <c r="I1544" t="s">
        <v>534</v>
      </c>
      <c r="K1544" t="str">
        <f>VLOOKUP(TRIM(SUBSTITUTE(E1544,CHAR(160),CHAR(32))),Metadata!B$1:H$2632,7,FALSE)</f>
        <v>memoires</v>
      </c>
      <c r="L1544" t="s">
        <v>4481</v>
      </c>
      <c r="N1544" t="str">
        <f>VLOOKUP(TRIM(SUBSTITUTE(E1544,CHAR(160),CHAR(32))),Metadata!B$1:J$2632,9,FALSE)</f>
        <v>prose</v>
      </c>
      <c r="O1544">
        <f>VLOOKUP(TRIM(SUBSTITUTE(E1544,CHAR(160),CHAR(32))),Metadata!B$1:K$2632,10,FALSE)</f>
        <v>428542</v>
      </c>
      <c r="P1544" s="4" t="s">
        <v>10509</v>
      </c>
      <c r="Q1544">
        <v>199</v>
      </c>
      <c r="R1544">
        <v>205</v>
      </c>
    </row>
    <row r="1545" spans="1:18" hidden="1" x14ac:dyDescent="0.25">
      <c r="A1545">
        <v>1549</v>
      </c>
      <c r="B1545" t="s">
        <v>4354</v>
      </c>
      <c r="C1545" t="s">
        <v>1678</v>
      </c>
      <c r="D1545" t="s">
        <v>47</v>
      </c>
      <c r="E1545" t="s">
        <v>7695</v>
      </c>
      <c r="F1545" t="str">
        <f>VLOOKUP(TRIM(SUBSTITUTE(E1545,CHAR(160),CHAR(32))),Metadata!B$1:C$2632,2,FALSE)</f>
        <v>Bréhier, Louis, 1868-1951.</v>
      </c>
      <c r="G1545" t="str">
        <f>VLOOKUP(TRIM(SUBSTITUTE(E1545,CHAR(160),CHAR(32))),Metadata!B$1:D$2632,3,FALSE)</f>
        <v>Vie et mort de Byzance</v>
      </c>
      <c r="H1545">
        <f>VLOOKUP(TRIM(SUBSTITUTE(E1545,CHAR(160),CHAR(32))),Metadata!B$1:E$2632,4,FALSE)</f>
        <v>1946</v>
      </c>
      <c r="I1545" t="s">
        <v>534</v>
      </c>
      <c r="K1545" t="str">
        <f>VLOOKUP(TRIM(SUBSTITUTE(E1545,CHAR(160),CHAR(32))),Metadata!B$1:H$2632,7,FALSE)</f>
        <v>traite</v>
      </c>
      <c r="L1545" t="s">
        <v>4417</v>
      </c>
      <c r="N1545" t="str">
        <f>VLOOKUP(TRIM(SUBSTITUTE(E1545,CHAR(160),CHAR(32))),Metadata!B$1:J$2632,9,FALSE)</f>
        <v/>
      </c>
      <c r="O1545">
        <f>VLOOKUP(TRIM(SUBSTITUTE(E1545,CHAR(160),CHAR(32))),Metadata!B$1:K$2632,10,FALSE)</f>
        <v>267923</v>
      </c>
      <c r="P1545" s="4" t="s">
        <v>10510</v>
      </c>
      <c r="Q1545">
        <v>51</v>
      </c>
      <c r="R1545">
        <v>57</v>
      </c>
    </row>
    <row r="1546" spans="1:18" hidden="1" x14ac:dyDescent="0.25">
      <c r="A1546">
        <v>1550</v>
      </c>
      <c r="B1546" t="s">
        <v>4354</v>
      </c>
      <c r="C1546" t="s">
        <v>1678</v>
      </c>
      <c r="D1546" t="s">
        <v>47</v>
      </c>
      <c r="E1546" t="s">
        <v>6934</v>
      </c>
      <c r="F1546" t="str">
        <f>VLOOKUP(TRIM(SUBSTITUTE(E1546,CHAR(160),CHAR(32))),Metadata!B$1:C$2632,2,FALSE)</f>
        <v>Jaurès, Jean, 1859-1914.</v>
      </c>
      <c r="G1546" t="str">
        <f>VLOOKUP(TRIM(SUBSTITUTE(E1546,CHAR(160),CHAR(32))),Metadata!B$1:D$2632,3,FALSE)</f>
        <v>Discours parlementaires</v>
      </c>
      <c r="H1546">
        <f>VLOOKUP(TRIM(SUBSTITUTE(E1546,CHAR(160),CHAR(32))),Metadata!B$1:E$2632,4,FALSE)</f>
        <v>1904</v>
      </c>
      <c r="I1546" t="s">
        <v>534</v>
      </c>
      <c r="K1546" t="str">
        <f>VLOOKUP(TRIM(SUBSTITUTE(E1546,CHAR(160),CHAR(32))),Metadata!B$1:H$2632,7,FALSE)</f>
        <v>traite</v>
      </c>
      <c r="L1546" t="s">
        <v>4417</v>
      </c>
      <c r="N1546" t="str">
        <f>VLOOKUP(TRIM(SUBSTITUTE(E1546,CHAR(160),CHAR(32))),Metadata!B$1:J$2632,9,FALSE)</f>
        <v/>
      </c>
      <c r="O1546">
        <f>VLOOKUP(TRIM(SUBSTITUTE(E1546,CHAR(160),CHAR(32))),Metadata!B$1:K$2632,10,FALSE)</f>
        <v>301388</v>
      </c>
      <c r="P1546" s="4" t="s">
        <v>10511</v>
      </c>
      <c r="Q1546">
        <v>268</v>
      </c>
      <c r="R1546">
        <v>276</v>
      </c>
    </row>
    <row r="1547" spans="1:18" hidden="1" x14ac:dyDescent="0.25">
      <c r="A1547">
        <v>1551</v>
      </c>
      <c r="B1547" t="s">
        <v>4354</v>
      </c>
      <c r="C1547" t="s">
        <v>1678</v>
      </c>
      <c r="D1547" t="s">
        <v>47</v>
      </c>
      <c r="E1547" t="s">
        <v>8968</v>
      </c>
      <c r="F1547" t="str">
        <f>VLOOKUP(TRIM(SUBSTITUTE(E1547,CHAR(160),CHAR(32))),Metadata!B$1:C$2632,2,FALSE)</f>
        <v>Perroux, François, 1903-</v>
      </c>
      <c r="G1547" t="str">
        <f>VLOOKUP(TRIM(SUBSTITUTE(E1547,CHAR(160),CHAR(32))),Metadata!B$1:D$2632,3,FALSE)</f>
        <v>L'économie du XXe siècle</v>
      </c>
      <c r="H1547">
        <f>VLOOKUP(TRIM(SUBSTITUTE(E1547,CHAR(160),CHAR(32))),Metadata!B$1:E$2632,4,FALSE)</f>
        <v>1964</v>
      </c>
      <c r="I1547" t="s">
        <v>534</v>
      </c>
      <c r="K1547" t="str">
        <f>VLOOKUP(TRIM(SUBSTITUTE(E1547,CHAR(160),CHAR(32))),Metadata!B$1:H$2632,7,FALSE)</f>
        <v>traite ou essai</v>
      </c>
      <c r="L1547" t="s">
        <v>4402</v>
      </c>
      <c r="N1547" t="str">
        <f>VLOOKUP(TRIM(SUBSTITUTE(E1547,CHAR(160),CHAR(32))),Metadata!B$1:J$2632,9,FALSE)</f>
        <v>prose</v>
      </c>
      <c r="O1547">
        <f>VLOOKUP(TRIM(SUBSTITUTE(E1547,CHAR(160),CHAR(32))),Metadata!B$1:K$2632,10,FALSE)</f>
        <v>208903</v>
      </c>
      <c r="P1547" s="4" t="s">
        <v>10512</v>
      </c>
      <c r="Q1547">
        <v>38</v>
      </c>
      <c r="R1547">
        <v>44</v>
      </c>
    </row>
    <row r="1548" spans="1:18" x14ac:dyDescent="0.25">
      <c r="A1548">
        <v>1552</v>
      </c>
      <c r="B1548" t="s">
        <v>4354</v>
      </c>
      <c r="C1548" t="s">
        <v>306</v>
      </c>
      <c r="D1548" t="s">
        <v>47</v>
      </c>
      <c r="E1548" t="s">
        <v>7901</v>
      </c>
      <c r="F1548" t="str">
        <f>VLOOKUP(TRIM(SUBSTITUTE(E1548,CHAR(160),CHAR(32))),Metadata!B$1:C$2632,2,FALSE)</f>
        <v>Rutebeuf</v>
      </c>
      <c r="G1548" t="str">
        <f>VLOOKUP(TRIM(SUBSTITUTE(E1548,CHAR(160),CHAR(32))),Metadata!B$1:D$2632,3,FALSE)</f>
        <v>Oeuvres complètes (ancien français)</v>
      </c>
      <c r="H1548">
        <f>VLOOKUP(TRIM(SUBSTITUTE(E1548,CHAR(160),CHAR(32))),Metadata!B$1:E$2632,4,FALSE)</f>
        <v>1260</v>
      </c>
      <c r="I1548" t="s">
        <v>453</v>
      </c>
      <c r="K1548" t="str">
        <f>VLOOKUP(TRIM(SUBSTITUTE(E1548,CHAR(160),CHAR(32))),Metadata!B$1:H$2632,7,FALSE)</f>
        <v>poesie</v>
      </c>
      <c r="L1548" t="s">
        <v>4382</v>
      </c>
      <c r="N1548" t="str">
        <f>VLOOKUP(TRIM(SUBSTITUTE(E1548,CHAR(160),CHAR(32))),Metadata!B$1:J$2632,9,FALSE)</f>
        <v/>
      </c>
      <c r="O1548">
        <f>VLOOKUP(TRIM(SUBSTITUTE(E1548,CHAR(160),CHAR(32))),Metadata!B$1:K$2632,10,FALSE)</f>
        <v>74554</v>
      </c>
      <c r="P1548" s="8" t="s">
        <v>10513</v>
      </c>
      <c r="Q1548">
        <v>65</v>
      </c>
      <c r="R1548">
        <v>68</v>
      </c>
    </row>
    <row r="1549" spans="1:18" x14ac:dyDescent="0.25">
      <c r="A1549">
        <v>1553</v>
      </c>
      <c r="B1549" t="s">
        <v>4354</v>
      </c>
      <c r="C1549" t="s">
        <v>306</v>
      </c>
      <c r="D1549" t="s">
        <v>47</v>
      </c>
      <c r="E1549" t="s">
        <v>7916</v>
      </c>
      <c r="F1549" t="str">
        <f>VLOOKUP(TRIM(SUBSTITUTE(E1549,CHAR(160),CHAR(32))),Metadata!B$1:C$2632,2,FALSE)</f>
        <v>Huon le Roi, de Cambrai, 13th cent.</v>
      </c>
      <c r="G1549" t="str">
        <f>VLOOKUP(TRIM(SUBSTITUTE(E1549,CHAR(160),CHAR(32))),Metadata!B$1:D$2632,3,FALSE)</f>
        <v>Le vair palefroi</v>
      </c>
      <c r="H1549">
        <f>VLOOKUP(TRIM(SUBSTITUTE(E1549,CHAR(160),CHAR(32))),Metadata!B$1:E$2632,4,FALSE)</f>
        <v>1260</v>
      </c>
      <c r="I1549" t="s">
        <v>453</v>
      </c>
      <c r="K1549" t="str">
        <f>VLOOKUP(TRIM(SUBSTITUTE(E1549,CHAR(160),CHAR(32))),Metadata!B$1:H$2632,7,FALSE)</f>
        <v>poesie</v>
      </c>
      <c r="L1549" t="s">
        <v>4382</v>
      </c>
      <c r="N1549" t="str">
        <f>VLOOKUP(TRIM(SUBSTITUTE(E1549,CHAR(160),CHAR(32))),Metadata!B$1:J$2632,9,FALSE)</f>
        <v/>
      </c>
      <c r="O1549">
        <f>VLOOKUP(TRIM(SUBSTITUTE(E1549,CHAR(160),CHAR(32))),Metadata!B$1:K$2632,10,FALSE)</f>
        <v>7817</v>
      </c>
      <c r="P1549" s="8" t="s">
        <v>9216</v>
      </c>
      <c r="Q1549">
        <v>94</v>
      </c>
      <c r="R1549">
        <v>97</v>
      </c>
    </row>
    <row r="1550" spans="1:18" hidden="1" x14ac:dyDescent="0.25">
      <c r="A1550">
        <v>1554</v>
      </c>
      <c r="B1550" t="s">
        <v>4354</v>
      </c>
      <c r="C1550" t="s">
        <v>306</v>
      </c>
      <c r="D1550" t="s">
        <v>47</v>
      </c>
      <c r="E1550" t="s">
        <v>7918</v>
      </c>
      <c r="F1550" t="str">
        <f>VLOOKUP(TRIM(SUBSTITUTE(E1550,CHAR(160),CHAR(32))),Metadata!B$1:C$2632,2,FALSE)</f>
        <v>Christine, de Pisan, ca. 1364-ca. 1431.</v>
      </c>
      <c r="G1550" t="str">
        <f>VLOOKUP(TRIM(SUBSTITUTE(E1550,CHAR(160),CHAR(32))),Metadata!B$1:D$2632,3,FALSE)</f>
        <v>Le Livre du chemin de lonc estude</v>
      </c>
      <c r="H1550">
        <f>VLOOKUP(TRIM(SUBSTITUTE(E1550,CHAR(160),CHAR(32))),Metadata!B$1:E$2632,4,FALSE)</f>
        <v>1402</v>
      </c>
      <c r="I1550" t="s">
        <v>571</v>
      </c>
      <c r="K1550" t="str">
        <f>VLOOKUP(TRIM(SUBSTITUTE(E1550,CHAR(160),CHAR(32))),Metadata!B$1:H$2632,7,FALSE)</f>
        <v>traite ou essai</v>
      </c>
      <c r="L1550" t="s">
        <v>4402</v>
      </c>
      <c r="N1550" t="str">
        <f>VLOOKUP(TRIM(SUBSTITUTE(E1550,CHAR(160),CHAR(32))),Metadata!B$1:J$2632,9,FALSE)</f>
        <v/>
      </c>
      <c r="O1550">
        <f>VLOOKUP(TRIM(SUBSTITUTE(E1550,CHAR(160),CHAR(32))),Metadata!B$1:K$2632,10,FALSE)</f>
        <v>36789</v>
      </c>
      <c r="P1550" s="8" t="s">
        <v>10514</v>
      </c>
      <c r="Q1550">
        <v>132</v>
      </c>
      <c r="R1550">
        <v>135</v>
      </c>
    </row>
    <row r="1551" spans="1:18" x14ac:dyDescent="0.25">
      <c r="A1551">
        <v>1555</v>
      </c>
      <c r="B1551" t="s">
        <v>4354</v>
      </c>
      <c r="C1551" t="s">
        <v>306</v>
      </c>
      <c r="D1551" t="s">
        <v>47</v>
      </c>
      <c r="E1551" t="s">
        <v>7938</v>
      </c>
      <c r="F1551" t="str">
        <f>VLOOKUP(TRIM(SUBSTITUTE(E1551,CHAR(160),CHAR(32))),Metadata!B$1:C$2632,2,FALSE)</f>
        <v>Marot, Clément</v>
      </c>
      <c r="G1551" t="str">
        <f>VLOOKUP(TRIM(SUBSTITUTE(E1551,CHAR(160),CHAR(32))),Metadata!B$1:D$2632,3,FALSE)</f>
        <v>Des inédits</v>
      </c>
      <c r="H1551">
        <f>VLOOKUP(TRIM(SUBSTITUTE(E1551,CHAR(160),CHAR(32))),Metadata!B$1:E$2632,4,FALSE)</f>
        <v>1526</v>
      </c>
      <c r="I1551" t="s">
        <v>456</v>
      </c>
      <c r="K1551" t="str">
        <f>VLOOKUP(TRIM(SUBSTITUTE(E1551,CHAR(160),CHAR(32))),Metadata!B$1:H$2632,7,FALSE)</f>
        <v>poesie</v>
      </c>
      <c r="L1551" t="s">
        <v>4382</v>
      </c>
      <c r="N1551" t="str">
        <f>VLOOKUP(TRIM(SUBSTITUTE(E1551,CHAR(160),CHAR(32))),Metadata!B$1:J$2632,9,FALSE)</f>
        <v/>
      </c>
      <c r="O1551">
        <f>VLOOKUP(TRIM(SUBSTITUTE(E1551,CHAR(160),CHAR(32))),Metadata!B$1:K$2632,10,FALSE)</f>
        <v>11159</v>
      </c>
      <c r="P1551" s="8" t="s">
        <v>10515</v>
      </c>
      <c r="Q1551">
        <v>3</v>
      </c>
      <c r="R1551">
        <v>6</v>
      </c>
    </row>
    <row r="1552" spans="1:18" x14ac:dyDescent="0.25">
      <c r="A1552">
        <v>1556</v>
      </c>
      <c r="B1552" t="s">
        <v>4354</v>
      </c>
      <c r="C1552" t="s">
        <v>306</v>
      </c>
      <c r="D1552" t="s">
        <v>47</v>
      </c>
      <c r="E1552" t="s">
        <v>7919</v>
      </c>
      <c r="F1552" t="str">
        <f>VLOOKUP(TRIM(SUBSTITUTE(E1552,CHAR(160),CHAR(32))),Metadata!B$1:C$2632,2,FALSE)</f>
        <v>Des Masures, Louis, 1523?-1574.</v>
      </c>
      <c r="G1552" t="str">
        <f>VLOOKUP(TRIM(SUBSTITUTE(E1552,CHAR(160),CHAR(32))),Metadata!B$1:D$2632,3,FALSE)</f>
        <v>David combattant</v>
      </c>
      <c r="H1552">
        <f>VLOOKUP(TRIM(SUBSTITUTE(E1552,CHAR(160),CHAR(32))),Metadata!B$1:E$2632,4,FALSE)</f>
        <v>1566</v>
      </c>
      <c r="I1552" t="s">
        <v>456</v>
      </c>
      <c r="K1552" t="str">
        <f>VLOOKUP(TRIM(SUBSTITUTE(E1552,CHAR(160),CHAR(32))),Metadata!B$1:H$2632,7,FALSE)</f>
        <v>poesie</v>
      </c>
      <c r="L1552" t="s">
        <v>4382</v>
      </c>
      <c r="N1552" t="str">
        <f>VLOOKUP(TRIM(SUBSTITUTE(E1552,CHAR(160),CHAR(32))),Metadata!B$1:J$2632,9,FALSE)</f>
        <v/>
      </c>
      <c r="O1552">
        <f>VLOOKUP(TRIM(SUBSTITUTE(E1552,CHAR(160),CHAR(32))),Metadata!B$1:K$2632,10,FALSE)</f>
        <v>15183</v>
      </c>
      <c r="P1552" s="8" t="s">
        <v>12524</v>
      </c>
      <c r="Q1552">
        <v>87</v>
      </c>
      <c r="R1552">
        <v>90</v>
      </c>
    </row>
    <row r="1553" spans="1:18" hidden="1" x14ac:dyDescent="0.25">
      <c r="A1553">
        <v>1557</v>
      </c>
      <c r="B1553" t="s">
        <v>4354</v>
      </c>
      <c r="C1553" t="s">
        <v>306</v>
      </c>
      <c r="D1553" t="s">
        <v>47</v>
      </c>
      <c r="E1553" t="s">
        <v>7945</v>
      </c>
      <c r="F1553" t="str">
        <f>VLOOKUP(TRIM(SUBSTITUTE(E1553,CHAR(160),CHAR(32))),Metadata!B$1:C$2632,2,FALSE)</f>
        <v>Montaigne, Michel Eyquem de</v>
      </c>
      <c r="G1553" t="str">
        <f>VLOOKUP(TRIM(SUBSTITUTE(E1553,CHAR(160),CHAR(32))),Metadata!B$1:D$2632,3,FALSE)</f>
        <v>Les Essais</v>
      </c>
      <c r="H1553">
        <f>VLOOKUP(TRIM(SUBSTITUTE(E1553,CHAR(160),CHAR(32))),Metadata!B$1:E$2632,4,FALSE)</f>
        <v>1595</v>
      </c>
      <c r="I1553" t="s">
        <v>456</v>
      </c>
      <c r="K1553" t="str">
        <f>VLOOKUP(TRIM(SUBSTITUTE(E1553,CHAR(160),CHAR(32))),Metadata!B$1:H$2632,7,FALSE)</f>
        <v>essai</v>
      </c>
      <c r="L1553" t="s">
        <v>4484</v>
      </c>
      <c r="N1553" t="str">
        <f>VLOOKUP(TRIM(SUBSTITUTE(E1553,CHAR(160),CHAR(32))),Metadata!B$1:J$2632,9,FALSE)</f>
        <v/>
      </c>
      <c r="O1553">
        <f>VLOOKUP(TRIM(SUBSTITUTE(E1553,CHAR(160),CHAR(32))),Metadata!B$1:K$2632,10,FALSE)</f>
        <v>438631</v>
      </c>
      <c r="P1553" s="4" t="s">
        <v>10516</v>
      </c>
      <c r="Q1553">
        <v>173</v>
      </c>
      <c r="R1553">
        <v>176</v>
      </c>
    </row>
    <row r="1554" spans="1:18" hidden="1" x14ac:dyDescent="0.25">
      <c r="A1554">
        <v>1558</v>
      </c>
      <c r="B1554" t="s">
        <v>4354</v>
      </c>
      <c r="C1554" t="s">
        <v>306</v>
      </c>
      <c r="D1554" t="s">
        <v>47</v>
      </c>
      <c r="E1554" t="s">
        <v>7945</v>
      </c>
      <c r="F1554" t="str">
        <f>VLOOKUP(TRIM(SUBSTITUTE(E1554,CHAR(160),CHAR(32))),Metadata!B$1:C$2632,2,FALSE)</f>
        <v>Montaigne, Michel Eyquem de</v>
      </c>
      <c r="G1554" t="str">
        <f>VLOOKUP(TRIM(SUBSTITUTE(E1554,CHAR(160),CHAR(32))),Metadata!B$1:D$2632,3,FALSE)</f>
        <v>Les Essais</v>
      </c>
      <c r="H1554">
        <f>VLOOKUP(TRIM(SUBSTITUTE(E1554,CHAR(160),CHAR(32))),Metadata!B$1:E$2632,4,FALSE)</f>
        <v>1595</v>
      </c>
      <c r="I1554" t="s">
        <v>456</v>
      </c>
      <c r="K1554" t="str">
        <f>VLOOKUP(TRIM(SUBSTITUTE(E1554,CHAR(160),CHAR(32))),Metadata!B$1:H$2632,7,FALSE)</f>
        <v>essai</v>
      </c>
      <c r="L1554" t="s">
        <v>4484</v>
      </c>
      <c r="N1554" t="str">
        <f>VLOOKUP(TRIM(SUBSTITUTE(E1554,CHAR(160),CHAR(32))),Metadata!B$1:J$2632,9,FALSE)</f>
        <v/>
      </c>
      <c r="O1554">
        <f>VLOOKUP(TRIM(SUBSTITUTE(E1554,CHAR(160),CHAR(32))),Metadata!B$1:K$2632,10,FALSE)</f>
        <v>438631</v>
      </c>
      <c r="P1554" s="4" t="s">
        <v>10517</v>
      </c>
      <c r="Q1554">
        <v>46</v>
      </c>
      <c r="R1554">
        <v>49</v>
      </c>
    </row>
    <row r="1555" spans="1:18" hidden="1" x14ac:dyDescent="0.25">
      <c r="A1555">
        <v>1559</v>
      </c>
      <c r="B1555" t="s">
        <v>4354</v>
      </c>
      <c r="C1555" t="s">
        <v>306</v>
      </c>
      <c r="D1555" t="s">
        <v>47</v>
      </c>
      <c r="E1555" t="s">
        <v>7934</v>
      </c>
      <c r="F1555" t="str">
        <f>VLOOKUP(TRIM(SUBSTITUTE(E1555,CHAR(160),CHAR(32))),Metadata!B$1:C$2632,2,FALSE)</f>
        <v>La Boétie, Etienne de, 1530-1563.</v>
      </c>
      <c r="G1555" t="str">
        <f>VLOOKUP(TRIM(SUBSTITUTE(E1555,CHAR(160),CHAR(32))),Metadata!B$1:D$2632,3,FALSE)</f>
        <v>Discours de la servitude volontaire ou le Contr'un</v>
      </c>
      <c r="H1555">
        <f>VLOOKUP(TRIM(SUBSTITUTE(E1555,CHAR(160),CHAR(32))),Metadata!B$1:E$2632,4,FALSE)</f>
        <v>1549</v>
      </c>
      <c r="I1555" t="s">
        <v>456</v>
      </c>
      <c r="K1555" t="str">
        <f>VLOOKUP(TRIM(SUBSTITUTE(E1555,CHAR(160),CHAR(32))),Metadata!B$1:H$2632,7,FALSE)</f>
        <v>traite</v>
      </c>
      <c r="L1555" t="s">
        <v>4417</v>
      </c>
      <c r="N1555" t="str">
        <f>VLOOKUP(TRIM(SUBSTITUTE(E1555,CHAR(160),CHAR(32))),Metadata!B$1:J$2632,9,FALSE)</f>
        <v/>
      </c>
      <c r="O1555">
        <f>VLOOKUP(TRIM(SUBSTITUTE(E1555,CHAR(160),CHAR(32))),Metadata!B$1:K$2632,10,FALSE)</f>
        <v>34645</v>
      </c>
      <c r="P1555" s="4" t="s">
        <v>10518</v>
      </c>
      <c r="Q1555">
        <v>383</v>
      </c>
      <c r="R1555">
        <v>386</v>
      </c>
    </row>
    <row r="1556" spans="1:18" hidden="1" x14ac:dyDescent="0.25">
      <c r="A1556">
        <v>1560</v>
      </c>
      <c r="B1556" t="s">
        <v>4354</v>
      </c>
      <c r="C1556" t="s">
        <v>306</v>
      </c>
      <c r="D1556" t="s">
        <v>47</v>
      </c>
      <c r="E1556" t="s">
        <v>7945</v>
      </c>
      <c r="F1556" t="str">
        <f>VLOOKUP(TRIM(SUBSTITUTE(E1556,CHAR(160),CHAR(32))),Metadata!B$1:C$2632,2,FALSE)</f>
        <v>Montaigne, Michel Eyquem de</v>
      </c>
      <c r="G1556" t="str">
        <f>VLOOKUP(TRIM(SUBSTITUTE(E1556,CHAR(160),CHAR(32))),Metadata!B$1:D$2632,3,FALSE)</f>
        <v>Les Essais</v>
      </c>
      <c r="H1556">
        <f>VLOOKUP(TRIM(SUBSTITUTE(E1556,CHAR(160),CHAR(32))),Metadata!B$1:E$2632,4,FALSE)</f>
        <v>1595</v>
      </c>
      <c r="I1556" t="s">
        <v>456</v>
      </c>
      <c r="K1556" t="str">
        <f>VLOOKUP(TRIM(SUBSTITUTE(E1556,CHAR(160),CHAR(32))),Metadata!B$1:H$2632,7,FALSE)</f>
        <v>essai</v>
      </c>
      <c r="L1556" t="s">
        <v>4484</v>
      </c>
      <c r="N1556" t="str">
        <f>VLOOKUP(TRIM(SUBSTITUTE(E1556,CHAR(160),CHAR(32))),Metadata!B$1:J$2632,9,FALSE)</f>
        <v/>
      </c>
      <c r="O1556">
        <f>VLOOKUP(TRIM(SUBSTITUTE(E1556,CHAR(160),CHAR(32))),Metadata!B$1:K$2632,10,FALSE)</f>
        <v>438631</v>
      </c>
      <c r="P1556" s="4" t="s">
        <v>10519</v>
      </c>
      <c r="Q1556">
        <v>10</v>
      </c>
      <c r="R1556">
        <v>13</v>
      </c>
    </row>
    <row r="1557" spans="1:18" x14ac:dyDescent="0.25">
      <c r="A1557">
        <v>1561</v>
      </c>
      <c r="B1557" t="s">
        <v>4354</v>
      </c>
      <c r="C1557" t="s">
        <v>306</v>
      </c>
      <c r="D1557" t="s">
        <v>47</v>
      </c>
      <c r="E1557" t="s">
        <v>7950</v>
      </c>
      <c r="F1557" t="str">
        <f>VLOOKUP(TRIM(SUBSTITUTE(E1557,CHAR(160),CHAR(32))),Metadata!B$1:C$2632,2,FALSE)</f>
        <v>Rabelais, François, ca. 1490-1553?.</v>
      </c>
      <c r="G1557" t="str">
        <f>VLOOKUP(TRIM(SUBSTITUTE(E1557,CHAR(160),CHAR(32))),Metadata!B$1:D$2632,3,FALSE)</f>
        <v>Le tiers livre.</v>
      </c>
      <c r="H1557">
        <f>VLOOKUP(TRIM(SUBSTITUTE(E1557,CHAR(160),CHAR(32))),Metadata!B$1:E$2632,4,FALSE)</f>
        <v>1546</v>
      </c>
      <c r="I1557" t="s">
        <v>456</v>
      </c>
      <c r="K1557" t="str">
        <f>VLOOKUP(TRIM(SUBSTITUTE(E1557,CHAR(160),CHAR(32))),Metadata!B$1:H$2632,7,FALSE)</f>
        <v>poesie</v>
      </c>
      <c r="L1557" t="s">
        <v>4382</v>
      </c>
      <c r="N1557" t="str">
        <f>VLOOKUP(TRIM(SUBSTITUTE(E1557,CHAR(160),CHAR(32))),Metadata!B$1:J$2632,9,FALSE)</f>
        <v/>
      </c>
      <c r="O1557">
        <f>VLOOKUP(TRIM(SUBSTITUTE(E1557,CHAR(160),CHAR(32))),Metadata!B$1:K$2632,10,FALSE)</f>
        <v>54784</v>
      </c>
      <c r="P1557" s="8" t="s">
        <v>12525</v>
      </c>
      <c r="Q1557">
        <v>397</v>
      </c>
      <c r="R1557">
        <v>400</v>
      </c>
    </row>
    <row r="1558" spans="1:18" hidden="1" x14ac:dyDescent="0.25">
      <c r="A1558">
        <v>1562</v>
      </c>
      <c r="B1558" t="s">
        <v>4354</v>
      </c>
      <c r="C1558" t="s">
        <v>306</v>
      </c>
      <c r="D1558" t="s">
        <v>47</v>
      </c>
      <c r="E1558" t="s">
        <v>7946</v>
      </c>
      <c r="F1558" t="str">
        <f>VLOOKUP(TRIM(SUBSTITUTE(E1558,CHAR(160),CHAR(32))),Metadata!B$1:C$2632,2,FALSE)</f>
        <v>Poissenot, Bénigne</v>
      </c>
      <c r="G1558" t="str">
        <f>VLOOKUP(TRIM(SUBSTITUTE(E1558,CHAR(160),CHAR(32))),Metadata!B$1:D$2632,3,FALSE)</f>
        <v>L'Esté</v>
      </c>
      <c r="H1558">
        <f>VLOOKUP(TRIM(SUBSTITUTE(E1558,CHAR(160),CHAR(32))),Metadata!B$1:E$2632,4,FALSE)</f>
        <v>1583</v>
      </c>
      <c r="I1558" t="s">
        <v>456</v>
      </c>
      <c r="K1558" t="str">
        <f>VLOOKUP(TRIM(SUBSTITUTE(E1558,CHAR(160),CHAR(32))),Metadata!B$1:H$2632,7,FALSE)</f>
        <v>roman</v>
      </c>
      <c r="L1558" t="s">
        <v>4378</v>
      </c>
      <c r="N1558" t="str">
        <f>VLOOKUP(TRIM(SUBSTITUTE(E1558,CHAR(160),CHAR(32))),Metadata!B$1:J$2632,9,FALSE)</f>
        <v/>
      </c>
      <c r="O1558">
        <f>VLOOKUP(TRIM(SUBSTITUTE(E1558,CHAR(160),CHAR(32))),Metadata!B$1:K$2632,10,FALSE)</f>
        <v>14576</v>
      </c>
      <c r="P1558" s="4" t="s">
        <v>12526</v>
      </c>
      <c r="Q1558">
        <v>201</v>
      </c>
      <c r="R1558">
        <v>204</v>
      </c>
    </row>
    <row r="1559" spans="1:18" x14ac:dyDescent="0.25">
      <c r="A1559">
        <v>1563</v>
      </c>
      <c r="B1559" t="s">
        <v>4354</v>
      </c>
      <c r="C1559" t="s">
        <v>306</v>
      </c>
      <c r="D1559" t="s">
        <v>47</v>
      </c>
      <c r="E1559" t="s">
        <v>7921</v>
      </c>
      <c r="F1559" t="str">
        <f>VLOOKUP(TRIM(SUBSTITUTE(E1559,CHAR(160),CHAR(32))),Metadata!B$1:C$2632,2,FALSE)</f>
        <v>Des Masures, Louis, 1523?-1574.</v>
      </c>
      <c r="G1559" t="str">
        <f>VLOOKUP(TRIM(SUBSTITUTE(E1559,CHAR(160),CHAR(32))),Metadata!B$1:D$2632,3,FALSE)</f>
        <v>David triomphant</v>
      </c>
      <c r="H1559">
        <f>VLOOKUP(TRIM(SUBSTITUTE(E1559,CHAR(160),CHAR(32))),Metadata!B$1:E$2632,4,FALSE)</f>
        <v>1566</v>
      </c>
      <c r="I1559" t="s">
        <v>456</v>
      </c>
      <c r="K1559" t="str">
        <f>VLOOKUP(TRIM(SUBSTITUTE(E1559,CHAR(160),CHAR(32))),Metadata!B$1:H$2632,7,FALSE)</f>
        <v>poesie</v>
      </c>
      <c r="L1559" t="s">
        <v>4382</v>
      </c>
      <c r="N1559" t="str">
        <f>VLOOKUP(TRIM(SUBSTITUTE(E1559,CHAR(160),CHAR(32))),Metadata!B$1:J$2632,9,FALSE)</f>
        <v/>
      </c>
      <c r="O1559">
        <f>VLOOKUP(TRIM(SUBSTITUTE(E1559,CHAR(160),CHAR(32))),Metadata!B$1:K$2632,10,FALSE)</f>
        <v>15991</v>
      </c>
      <c r="P1559" s="8" t="s">
        <v>10520</v>
      </c>
      <c r="Q1559">
        <v>45</v>
      </c>
      <c r="R1559">
        <v>48</v>
      </c>
    </row>
    <row r="1560" spans="1:18" hidden="1" x14ac:dyDescent="0.25">
      <c r="A1560">
        <v>1564</v>
      </c>
      <c r="B1560" t="s">
        <v>4354</v>
      </c>
      <c r="C1560" t="s">
        <v>306</v>
      </c>
      <c r="D1560" t="s">
        <v>47</v>
      </c>
      <c r="E1560" t="s">
        <v>7948</v>
      </c>
      <c r="F1560" t="str">
        <f>VLOOKUP(TRIM(SUBSTITUTE(E1560,CHAR(160),CHAR(32))),Metadata!B$1:C$2632,2,FALSE)</f>
        <v>Rabelais, François, ca. 1490-1553?.</v>
      </c>
      <c r="G1560" t="str">
        <f>VLOOKUP(TRIM(SUBSTITUTE(E1560,CHAR(160),CHAR(32))),Metadata!B$1:D$2632,3,FALSE)</f>
        <v>Pantagrueline Prognostication</v>
      </c>
      <c r="H1560">
        <f>VLOOKUP(TRIM(SUBSTITUTE(E1560,CHAR(160),CHAR(32))),Metadata!B$1:E$2632,4,FALSE)</f>
        <v>1532</v>
      </c>
      <c r="I1560" t="s">
        <v>456</v>
      </c>
      <c r="K1560" t="str">
        <f>VLOOKUP(TRIM(SUBSTITUTE(E1560,CHAR(160),CHAR(32))),Metadata!B$1:H$2632,7,FALSE)</f>
        <v>traite</v>
      </c>
      <c r="L1560" t="s">
        <v>4417</v>
      </c>
      <c r="N1560" t="str">
        <f>VLOOKUP(TRIM(SUBSTITUTE(E1560,CHAR(160),CHAR(32))),Metadata!B$1:J$2632,9,FALSE)</f>
        <v/>
      </c>
      <c r="O1560">
        <f>VLOOKUP(TRIM(SUBSTITUTE(E1560,CHAR(160),CHAR(32))),Metadata!B$1:K$2632,10,FALSE)</f>
        <v>3112</v>
      </c>
      <c r="P1560" s="4" t="s">
        <v>10521</v>
      </c>
      <c r="Q1560">
        <v>69</v>
      </c>
      <c r="R1560">
        <v>72</v>
      </c>
    </row>
    <row r="1561" spans="1:18" hidden="1" x14ac:dyDescent="0.25">
      <c r="A1561">
        <v>1565</v>
      </c>
      <c r="B1561" t="s">
        <v>4354</v>
      </c>
      <c r="C1561" t="s">
        <v>306</v>
      </c>
      <c r="D1561" t="s">
        <v>47</v>
      </c>
      <c r="E1561" t="s">
        <v>7945</v>
      </c>
      <c r="F1561" t="str">
        <f>VLOOKUP(TRIM(SUBSTITUTE(E1561,CHAR(160),CHAR(32))),Metadata!B$1:C$2632,2,FALSE)</f>
        <v>Montaigne, Michel Eyquem de</v>
      </c>
      <c r="G1561" t="str">
        <f>VLOOKUP(TRIM(SUBSTITUTE(E1561,CHAR(160),CHAR(32))),Metadata!B$1:D$2632,3,FALSE)</f>
        <v>Les Essais</v>
      </c>
      <c r="H1561">
        <f>VLOOKUP(TRIM(SUBSTITUTE(E1561,CHAR(160),CHAR(32))),Metadata!B$1:E$2632,4,FALSE)</f>
        <v>1595</v>
      </c>
      <c r="I1561" t="s">
        <v>456</v>
      </c>
      <c r="K1561" t="str">
        <f>VLOOKUP(TRIM(SUBSTITUTE(E1561,CHAR(160),CHAR(32))),Metadata!B$1:H$2632,7,FALSE)</f>
        <v>essai</v>
      </c>
      <c r="L1561" t="s">
        <v>4484</v>
      </c>
      <c r="N1561" t="str">
        <f>VLOOKUP(TRIM(SUBSTITUTE(E1561,CHAR(160),CHAR(32))),Metadata!B$1:J$2632,9,FALSE)</f>
        <v/>
      </c>
      <c r="O1561">
        <f>VLOOKUP(TRIM(SUBSTITUTE(E1561,CHAR(160),CHAR(32))),Metadata!B$1:K$2632,10,FALSE)</f>
        <v>438631</v>
      </c>
      <c r="P1561" s="4" t="s">
        <v>10522</v>
      </c>
      <c r="Q1561">
        <v>104</v>
      </c>
      <c r="R1561">
        <v>107</v>
      </c>
    </row>
    <row r="1562" spans="1:18" hidden="1" x14ac:dyDescent="0.25">
      <c r="A1562">
        <v>1566</v>
      </c>
      <c r="B1562" t="s">
        <v>4354</v>
      </c>
      <c r="C1562" t="s">
        <v>306</v>
      </c>
      <c r="D1562" t="s">
        <v>47</v>
      </c>
      <c r="E1562" t="s">
        <v>7936</v>
      </c>
      <c r="F1562" t="str">
        <f>VLOOKUP(TRIM(SUBSTITUTE(E1562,CHAR(160),CHAR(32))),Metadata!B$1:C$2632,2,FALSE)</f>
        <v>Marguerite, Queen, consort of Henry II, King of Navarre, 1492-1549.</v>
      </c>
      <c r="G1562" t="str">
        <f>VLOOKUP(TRIM(SUBSTITUTE(E1562,CHAR(160),CHAR(32))),Metadata!B$1:D$2632,3,FALSE)</f>
        <v>L'Heptaméron</v>
      </c>
      <c r="H1562">
        <f>VLOOKUP(TRIM(SUBSTITUTE(E1562,CHAR(160),CHAR(32))),Metadata!B$1:E$2632,4,FALSE)</f>
        <v>1559</v>
      </c>
      <c r="I1562" t="s">
        <v>456</v>
      </c>
      <c r="K1562" t="str">
        <f>VLOOKUP(TRIM(SUBSTITUTE(E1562,CHAR(160),CHAR(32))),Metadata!B$1:H$2632,7,FALSE)</f>
        <v>roman</v>
      </c>
      <c r="L1562" t="s">
        <v>4378</v>
      </c>
      <c r="N1562" t="str">
        <f>VLOOKUP(TRIM(SUBSTITUTE(E1562,CHAR(160),CHAR(32))),Metadata!B$1:J$2632,9,FALSE)</f>
        <v/>
      </c>
      <c r="O1562">
        <f>VLOOKUP(TRIM(SUBSTITUTE(E1562,CHAR(160),CHAR(32))),Metadata!B$1:K$2632,10,FALSE)</f>
        <v>182112</v>
      </c>
      <c r="P1562" s="4" t="s">
        <v>10523</v>
      </c>
      <c r="Q1562">
        <v>66</v>
      </c>
      <c r="R1562">
        <v>69</v>
      </c>
    </row>
    <row r="1563" spans="1:18" x14ac:dyDescent="0.25">
      <c r="A1563">
        <v>1567</v>
      </c>
      <c r="B1563" t="s">
        <v>4354</v>
      </c>
      <c r="C1563" t="s">
        <v>306</v>
      </c>
      <c r="D1563" t="s">
        <v>47</v>
      </c>
      <c r="E1563" t="s">
        <v>7921</v>
      </c>
      <c r="F1563" t="str">
        <f>VLOOKUP(TRIM(SUBSTITUTE(E1563,CHAR(160),CHAR(32))),Metadata!B$1:C$2632,2,FALSE)</f>
        <v>Des Masures, Louis, 1523?-1574.</v>
      </c>
      <c r="G1563" t="str">
        <f>VLOOKUP(TRIM(SUBSTITUTE(E1563,CHAR(160),CHAR(32))),Metadata!B$1:D$2632,3,FALSE)</f>
        <v>David triomphant</v>
      </c>
      <c r="H1563">
        <f>VLOOKUP(TRIM(SUBSTITUTE(E1563,CHAR(160),CHAR(32))),Metadata!B$1:E$2632,4,FALSE)</f>
        <v>1566</v>
      </c>
      <c r="I1563" t="s">
        <v>456</v>
      </c>
      <c r="K1563" t="str">
        <f>VLOOKUP(TRIM(SUBSTITUTE(E1563,CHAR(160),CHAR(32))),Metadata!B$1:H$2632,7,FALSE)</f>
        <v>poesie</v>
      </c>
      <c r="L1563" t="s">
        <v>4382</v>
      </c>
      <c r="N1563" t="str">
        <f>VLOOKUP(TRIM(SUBSTITUTE(E1563,CHAR(160),CHAR(32))),Metadata!B$1:J$2632,9,FALSE)</f>
        <v/>
      </c>
      <c r="O1563">
        <f>VLOOKUP(TRIM(SUBSTITUTE(E1563,CHAR(160),CHAR(32))),Metadata!B$1:K$2632,10,FALSE)</f>
        <v>15991</v>
      </c>
      <c r="P1563" s="8" t="s">
        <v>10524</v>
      </c>
      <c r="Q1563">
        <v>82</v>
      </c>
      <c r="R1563">
        <v>85</v>
      </c>
    </row>
    <row r="1564" spans="1:18" hidden="1" x14ac:dyDescent="0.25">
      <c r="A1564">
        <v>1568</v>
      </c>
      <c r="B1564" t="s">
        <v>4354</v>
      </c>
      <c r="C1564" t="s">
        <v>306</v>
      </c>
      <c r="D1564" t="s">
        <v>47</v>
      </c>
      <c r="E1564" t="s">
        <v>7945</v>
      </c>
      <c r="F1564" t="str">
        <f>VLOOKUP(TRIM(SUBSTITUTE(E1564,CHAR(160),CHAR(32))),Metadata!B$1:C$2632,2,FALSE)</f>
        <v>Montaigne, Michel Eyquem de</v>
      </c>
      <c r="G1564" t="str">
        <f>VLOOKUP(TRIM(SUBSTITUTE(E1564,CHAR(160),CHAR(32))),Metadata!B$1:D$2632,3,FALSE)</f>
        <v>Les Essais</v>
      </c>
      <c r="H1564">
        <f>VLOOKUP(TRIM(SUBSTITUTE(E1564,CHAR(160),CHAR(32))),Metadata!B$1:E$2632,4,FALSE)</f>
        <v>1595</v>
      </c>
      <c r="I1564" t="s">
        <v>456</v>
      </c>
      <c r="K1564" t="str">
        <f>VLOOKUP(TRIM(SUBSTITUTE(E1564,CHAR(160),CHAR(32))),Metadata!B$1:H$2632,7,FALSE)</f>
        <v>essai</v>
      </c>
      <c r="L1564" t="s">
        <v>4484</v>
      </c>
      <c r="N1564" t="str">
        <f>VLOOKUP(TRIM(SUBSTITUTE(E1564,CHAR(160),CHAR(32))),Metadata!B$1:J$2632,9,FALSE)</f>
        <v/>
      </c>
      <c r="O1564">
        <f>VLOOKUP(TRIM(SUBSTITUTE(E1564,CHAR(160),CHAR(32))),Metadata!B$1:K$2632,10,FALSE)</f>
        <v>438631</v>
      </c>
      <c r="P1564" s="8" t="s">
        <v>9217</v>
      </c>
      <c r="Q1564">
        <v>197</v>
      </c>
      <c r="R1564">
        <v>200</v>
      </c>
    </row>
    <row r="1565" spans="1:18" hidden="1" x14ac:dyDescent="0.25">
      <c r="A1565">
        <v>1569</v>
      </c>
      <c r="B1565" t="s">
        <v>4354</v>
      </c>
      <c r="C1565" t="s">
        <v>306</v>
      </c>
      <c r="D1565" t="s">
        <v>47</v>
      </c>
      <c r="E1565" t="s">
        <v>7945</v>
      </c>
      <c r="F1565" t="str">
        <f>VLOOKUP(TRIM(SUBSTITUTE(E1565,CHAR(160),CHAR(32))),Metadata!B$1:C$2632,2,FALSE)</f>
        <v>Montaigne, Michel Eyquem de</v>
      </c>
      <c r="G1565" t="str">
        <f>VLOOKUP(TRIM(SUBSTITUTE(E1565,CHAR(160),CHAR(32))),Metadata!B$1:D$2632,3,FALSE)</f>
        <v>Les Essais</v>
      </c>
      <c r="H1565">
        <f>VLOOKUP(TRIM(SUBSTITUTE(E1565,CHAR(160),CHAR(32))),Metadata!B$1:E$2632,4,FALSE)</f>
        <v>1595</v>
      </c>
      <c r="I1565" t="s">
        <v>456</v>
      </c>
      <c r="K1565" t="str">
        <f>VLOOKUP(TRIM(SUBSTITUTE(E1565,CHAR(160),CHAR(32))),Metadata!B$1:H$2632,7,FALSE)</f>
        <v>essai</v>
      </c>
      <c r="L1565" t="s">
        <v>4484</v>
      </c>
      <c r="N1565" t="str">
        <f>VLOOKUP(TRIM(SUBSTITUTE(E1565,CHAR(160),CHAR(32))),Metadata!B$1:J$2632,9,FALSE)</f>
        <v/>
      </c>
      <c r="O1565">
        <f>VLOOKUP(TRIM(SUBSTITUTE(E1565,CHAR(160),CHAR(32))),Metadata!B$1:K$2632,10,FALSE)</f>
        <v>438631</v>
      </c>
      <c r="P1565" s="8" t="s">
        <v>10525</v>
      </c>
      <c r="Q1565">
        <v>195</v>
      </c>
      <c r="R1565">
        <v>198</v>
      </c>
    </row>
    <row r="1566" spans="1:18" hidden="1" x14ac:dyDescent="0.25">
      <c r="A1566">
        <v>1570</v>
      </c>
      <c r="B1566" t="s">
        <v>4354</v>
      </c>
      <c r="C1566" t="s">
        <v>306</v>
      </c>
      <c r="D1566" t="s">
        <v>47</v>
      </c>
      <c r="E1566" t="s">
        <v>7951</v>
      </c>
      <c r="F1566" t="str">
        <f>VLOOKUP(TRIM(SUBSTITUTE(E1566,CHAR(160),CHAR(32))),Metadata!B$1:C$2632,2,FALSE)</f>
        <v>Rabelais, François, ca. 1490-1553?.</v>
      </c>
      <c r="G1566" t="str">
        <f>VLOOKUP(TRIM(SUBSTITUTE(E1566,CHAR(160),CHAR(32))),Metadata!B$1:D$2632,3,FALSE)</f>
        <v>Le Quart-Livre</v>
      </c>
      <c r="H1566">
        <f>VLOOKUP(TRIM(SUBSTITUTE(E1566,CHAR(160),CHAR(32))),Metadata!B$1:E$2632,4,FALSE)</f>
        <v>1552</v>
      </c>
      <c r="I1566" t="s">
        <v>456</v>
      </c>
      <c r="K1566" t="str">
        <f>VLOOKUP(TRIM(SUBSTITUTE(E1566,CHAR(160),CHAR(32))),Metadata!B$1:H$2632,7,FALSE)</f>
        <v>roman</v>
      </c>
      <c r="L1566" t="s">
        <v>4378</v>
      </c>
      <c r="N1566" t="str">
        <f>VLOOKUP(TRIM(SUBSTITUTE(E1566,CHAR(160),CHAR(32))),Metadata!B$1:J$2632,9,FALSE)</f>
        <v/>
      </c>
      <c r="O1566">
        <f>VLOOKUP(TRIM(SUBSTITUTE(E1566,CHAR(160),CHAR(32))),Metadata!B$1:K$2632,10,FALSE)</f>
        <v>60714</v>
      </c>
      <c r="P1566" s="4" t="s">
        <v>10526</v>
      </c>
      <c r="Q1566">
        <v>48</v>
      </c>
      <c r="R1566">
        <v>51</v>
      </c>
    </row>
    <row r="1567" spans="1:18" hidden="1" x14ac:dyDescent="0.25">
      <c r="A1567">
        <v>1571</v>
      </c>
      <c r="B1567" t="s">
        <v>4354</v>
      </c>
      <c r="C1567" t="s">
        <v>306</v>
      </c>
      <c r="D1567" t="s">
        <v>47</v>
      </c>
      <c r="E1567" t="s">
        <v>7945</v>
      </c>
      <c r="F1567" t="str">
        <f>VLOOKUP(TRIM(SUBSTITUTE(E1567,CHAR(160),CHAR(32))),Metadata!B$1:C$2632,2,FALSE)</f>
        <v>Montaigne, Michel Eyquem de</v>
      </c>
      <c r="G1567" t="str">
        <f>VLOOKUP(TRIM(SUBSTITUTE(E1567,CHAR(160),CHAR(32))),Metadata!B$1:D$2632,3,FALSE)</f>
        <v>Les Essais</v>
      </c>
      <c r="H1567">
        <f>VLOOKUP(TRIM(SUBSTITUTE(E1567,CHAR(160),CHAR(32))),Metadata!B$1:E$2632,4,FALSE)</f>
        <v>1595</v>
      </c>
      <c r="I1567" t="s">
        <v>456</v>
      </c>
      <c r="K1567" t="str">
        <f>VLOOKUP(TRIM(SUBSTITUTE(E1567,CHAR(160),CHAR(32))),Metadata!B$1:H$2632,7,FALSE)</f>
        <v>essai</v>
      </c>
      <c r="L1567" t="s">
        <v>4484</v>
      </c>
      <c r="N1567" t="str">
        <f>VLOOKUP(TRIM(SUBSTITUTE(E1567,CHAR(160),CHAR(32))),Metadata!B$1:J$2632,9,FALSE)</f>
        <v/>
      </c>
      <c r="O1567">
        <f>VLOOKUP(TRIM(SUBSTITUTE(E1567,CHAR(160),CHAR(32))),Metadata!B$1:K$2632,10,FALSE)</f>
        <v>438631</v>
      </c>
      <c r="P1567" s="4" t="s">
        <v>10527</v>
      </c>
      <c r="Q1567">
        <v>43</v>
      </c>
      <c r="R1567">
        <v>46</v>
      </c>
    </row>
    <row r="1568" spans="1:18" hidden="1" x14ac:dyDescent="0.25">
      <c r="A1568">
        <v>1572</v>
      </c>
      <c r="B1568" t="s">
        <v>4354</v>
      </c>
      <c r="C1568" t="s">
        <v>306</v>
      </c>
      <c r="D1568" t="s">
        <v>47</v>
      </c>
      <c r="E1568" t="s">
        <v>7945</v>
      </c>
      <c r="F1568" t="str">
        <f>VLOOKUP(TRIM(SUBSTITUTE(E1568,CHAR(160),CHAR(32))),Metadata!B$1:C$2632,2,FALSE)</f>
        <v>Montaigne, Michel Eyquem de</v>
      </c>
      <c r="G1568" t="str">
        <f>VLOOKUP(TRIM(SUBSTITUTE(E1568,CHAR(160),CHAR(32))),Metadata!B$1:D$2632,3,FALSE)</f>
        <v>Les Essais</v>
      </c>
      <c r="H1568">
        <f>VLOOKUP(TRIM(SUBSTITUTE(E1568,CHAR(160),CHAR(32))),Metadata!B$1:E$2632,4,FALSE)</f>
        <v>1595</v>
      </c>
      <c r="I1568" t="s">
        <v>456</v>
      </c>
      <c r="K1568" t="str">
        <f>VLOOKUP(TRIM(SUBSTITUTE(E1568,CHAR(160),CHAR(32))),Metadata!B$1:H$2632,7,FALSE)</f>
        <v>essai</v>
      </c>
      <c r="L1568" t="s">
        <v>4484</v>
      </c>
      <c r="N1568" t="str">
        <f>VLOOKUP(TRIM(SUBSTITUTE(E1568,CHAR(160),CHAR(32))),Metadata!B$1:J$2632,9,FALSE)</f>
        <v/>
      </c>
      <c r="O1568">
        <f>VLOOKUP(TRIM(SUBSTITUTE(E1568,CHAR(160),CHAR(32))),Metadata!B$1:K$2632,10,FALSE)</f>
        <v>438631</v>
      </c>
      <c r="P1568" s="4" t="s">
        <v>10528</v>
      </c>
      <c r="Q1568">
        <v>40</v>
      </c>
      <c r="R1568">
        <v>43</v>
      </c>
    </row>
    <row r="1569" spans="1:18" x14ac:dyDescent="0.25">
      <c r="A1569">
        <v>1573</v>
      </c>
      <c r="B1569" t="s">
        <v>4354</v>
      </c>
      <c r="C1569" t="s">
        <v>306</v>
      </c>
      <c r="D1569" t="s">
        <v>47</v>
      </c>
      <c r="E1569" t="s">
        <v>7944</v>
      </c>
      <c r="F1569" t="str">
        <f>VLOOKUP(TRIM(SUBSTITUTE(E1569,CHAR(160),CHAR(32))),Metadata!B$1:C$2632,2,FALSE)</f>
        <v>Marot, Clément</v>
      </c>
      <c r="G1569" t="str">
        <f>VLOOKUP(TRIM(SUBSTITUTE(E1569,CHAR(160),CHAR(32))),Metadata!B$1:D$2632,3,FALSE)</f>
        <v>La Suite de l' Adolescence clémentine</v>
      </c>
      <c r="H1569">
        <f>VLOOKUP(TRIM(SUBSTITUTE(E1569,CHAR(160),CHAR(32))),Metadata!B$1:E$2632,4,FALSE)</f>
        <v>1534</v>
      </c>
      <c r="I1569" t="s">
        <v>456</v>
      </c>
      <c r="K1569" t="str">
        <f>VLOOKUP(TRIM(SUBSTITUTE(E1569,CHAR(160),CHAR(32))),Metadata!B$1:H$2632,7,FALSE)</f>
        <v>poesie</v>
      </c>
      <c r="L1569" t="s">
        <v>4382</v>
      </c>
      <c r="N1569" t="str">
        <f>VLOOKUP(TRIM(SUBSTITUTE(E1569,CHAR(160),CHAR(32))),Metadata!B$1:J$2632,9,FALSE)</f>
        <v/>
      </c>
      <c r="O1569">
        <f>VLOOKUP(TRIM(SUBSTITUTE(E1569,CHAR(160),CHAR(32))),Metadata!B$1:K$2632,10,FALSE)</f>
        <v>43329</v>
      </c>
      <c r="P1569" s="8" t="s">
        <v>10529</v>
      </c>
      <c r="Q1569">
        <v>77</v>
      </c>
      <c r="R1569">
        <v>80</v>
      </c>
    </row>
    <row r="1570" spans="1:18" hidden="1" x14ac:dyDescent="0.25">
      <c r="A1570">
        <v>1574</v>
      </c>
      <c r="B1570" t="s">
        <v>4354</v>
      </c>
      <c r="C1570" t="s">
        <v>306</v>
      </c>
      <c r="D1570" t="s">
        <v>47</v>
      </c>
      <c r="E1570" t="s">
        <v>7945</v>
      </c>
      <c r="F1570" t="str">
        <f>VLOOKUP(TRIM(SUBSTITUTE(E1570,CHAR(160),CHAR(32))),Metadata!B$1:C$2632,2,FALSE)</f>
        <v>Montaigne, Michel Eyquem de</v>
      </c>
      <c r="G1570" t="str">
        <f>VLOOKUP(TRIM(SUBSTITUTE(E1570,CHAR(160),CHAR(32))),Metadata!B$1:D$2632,3,FALSE)</f>
        <v>Les Essais</v>
      </c>
      <c r="H1570">
        <f>VLOOKUP(TRIM(SUBSTITUTE(E1570,CHAR(160),CHAR(32))),Metadata!B$1:E$2632,4,FALSE)</f>
        <v>1595</v>
      </c>
      <c r="I1570" t="s">
        <v>456</v>
      </c>
      <c r="K1570" t="str">
        <f>VLOOKUP(TRIM(SUBSTITUTE(E1570,CHAR(160),CHAR(32))),Metadata!B$1:H$2632,7,FALSE)</f>
        <v>essai</v>
      </c>
      <c r="L1570" t="s">
        <v>4484</v>
      </c>
      <c r="N1570" t="str">
        <f>VLOOKUP(TRIM(SUBSTITUTE(E1570,CHAR(160),CHAR(32))),Metadata!B$1:J$2632,9,FALSE)</f>
        <v/>
      </c>
      <c r="O1570">
        <f>VLOOKUP(TRIM(SUBSTITUTE(E1570,CHAR(160),CHAR(32))),Metadata!B$1:K$2632,10,FALSE)</f>
        <v>438631</v>
      </c>
      <c r="P1570" s="4" t="s">
        <v>9218</v>
      </c>
      <c r="Q1570">
        <v>173</v>
      </c>
      <c r="R1570">
        <v>176</v>
      </c>
    </row>
    <row r="1571" spans="1:18" hidden="1" x14ac:dyDescent="0.25">
      <c r="A1571">
        <v>1575</v>
      </c>
      <c r="B1571" t="s">
        <v>4354</v>
      </c>
      <c r="C1571" t="s">
        <v>306</v>
      </c>
      <c r="D1571" t="s">
        <v>47</v>
      </c>
      <c r="E1571" t="s">
        <v>8156</v>
      </c>
      <c r="F1571" t="str">
        <f>VLOOKUP(TRIM(SUBSTITUTE(E1571,CHAR(160),CHAR(32))),Metadata!B$1:C$2632,2,FALSE)</f>
        <v>Sorel, Charles, 1602?-1674.</v>
      </c>
      <c r="G1571" t="str">
        <f>VLOOKUP(TRIM(SUBSTITUTE(E1571,CHAR(160),CHAR(32))),Metadata!B$1:D$2632,3,FALSE)</f>
        <v>Les nouvelles françaises où se trouvent divers effets de l'amour et de la fortune</v>
      </c>
      <c r="H1571">
        <f>VLOOKUP(TRIM(SUBSTITUTE(E1571,CHAR(160),CHAR(32))),Metadata!B$1:E$2632,4,FALSE)</f>
        <v>1623</v>
      </c>
      <c r="I1571" t="s">
        <v>445</v>
      </c>
      <c r="K1571" t="str">
        <f>VLOOKUP(TRIM(SUBSTITUTE(E1571,CHAR(160),CHAR(32))),Metadata!B$1:H$2632,7,FALSE)</f>
        <v>roman</v>
      </c>
      <c r="L1571" t="s">
        <v>4378</v>
      </c>
      <c r="N1571" t="str">
        <f>VLOOKUP(TRIM(SUBSTITUTE(E1571,CHAR(160),CHAR(32))),Metadata!B$1:J$2632,9,FALSE)</f>
        <v>prose</v>
      </c>
      <c r="O1571">
        <f>VLOOKUP(TRIM(SUBSTITUTE(E1571,CHAR(160),CHAR(32))),Metadata!B$1:K$2632,10,FALSE)</f>
        <v>83426</v>
      </c>
      <c r="P1571" s="4" t="s">
        <v>12527</v>
      </c>
      <c r="Q1571">
        <v>89</v>
      </c>
      <c r="R1571">
        <v>92</v>
      </c>
    </row>
    <row r="1572" spans="1:18" hidden="1" x14ac:dyDescent="0.25">
      <c r="A1572">
        <v>1576</v>
      </c>
      <c r="B1572" t="s">
        <v>4354</v>
      </c>
      <c r="C1572" t="s">
        <v>306</v>
      </c>
      <c r="D1572" t="s">
        <v>47</v>
      </c>
      <c r="E1572" t="s">
        <v>7994</v>
      </c>
      <c r="F1572" t="str">
        <f>VLOOKUP(TRIM(SUBSTITUTE(E1572,CHAR(160),CHAR(32))),Metadata!B$1:C$2632,2,FALSE)</f>
        <v>Boisguilbert, P. Le Pesant de (Pierre Le Pesant), 1646-1714.</v>
      </c>
      <c r="G1572" t="str">
        <f>VLOOKUP(TRIM(SUBSTITUTE(E1572,CHAR(160),CHAR(32))),Metadata!B$1:D$2632,3,FALSE)</f>
        <v>Le détail de la France, sous le regne present</v>
      </c>
      <c r="H1572">
        <f>VLOOKUP(TRIM(SUBSTITUTE(E1572,CHAR(160),CHAR(32))),Metadata!B$1:E$2632,4,FALSE)</f>
        <v>1695</v>
      </c>
      <c r="I1572" t="s">
        <v>445</v>
      </c>
      <c r="K1572" t="str">
        <f>VLOOKUP(TRIM(SUBSTITUTE(E1572,CHAR(160),CHAR(32))),Metadata!B$1:H$2632,7,FALSE)</f>
        <v>traite ou essai</v>
      </c>
      <c r="L1572" t="s">
        <v>4402</v>
      </c>
      <c r="N1572" t="str">
        <f>VLOOKUP(TRIM(SUBSTITUTE(E1572,CHAR(160),CHAR(32))),Metadata!B$1:J$2632,9,FALSE)</f>
        <v>prose</v>
      </c>
      <c r="O1572">
        <f>VLOOKUP(TRIM(SUBSTITUTE(E1572,CHAR(160),CHAR(32))),Metadata!B$1:K$2632,10,FALSE)</f>
        <v>114653</v>
      </c>
      <c r="P1572" s="4" t="s">
        <v>10530</v>
      </c>
      <c r="Q1572">
        <v>249</v>
      </c>
      <c r="R1572">
        <v>252</v>
      </c>
    </row>
    <row r="1573" spans="1:18" hidden="1" x14ac:dyDescent="0.25">
      <c r="A1573">
        <v>1577</v>
      </c>
      <c r="B1573" t="s">
        <v>4354</v>
      </c>
      <c r="C1573" t="s">
        <v>306</v>
      </c>
      <c r="D1573" t="s">
        <v>47</v>
      </c>
      <c r="E1573" t="s">
        <v>7994</v>
      </c>
      <c r="F1573" t="str">
        <f>VLOOKUP(TRIM(SUBSTITUTE(E1573,CHAR(160),CHAR(32))),Metadata!B$1:C$2632,2,FALSE)</f>
        <v>Boisguilbert, P. Le Pesant de (Pierre Le Pesant), 1646-1714.</v>
      </c>
      <c r="G1573" t="str">
        <f>VLOOKUP(TRIM(SUBSTITUTE(E1573,CHAR(160),CHAR(32))),Metadata!B$1:D$2632,3,FALSE)</f>
        <v>Le détail de la France, sous le regne present</v>
      </c>
      <c r="H1573">
        <f>VLOOKUP(TRIM(SUBSTITUTE(E1573,CHAR(160),CHAR(32))),Metadata!B$1:E$2632,4,FALSE)</f>
        <v>1695</v>
      </c>
      <c r="I1573" t="s">
        <v>445</v>
      </c>
      <c r="K1573" t="str">
        <f>VLOOKUP(TRIM(SUBSTITUTE(E1573,CHAR(160),CHAR(32))),Metadata!B$1:H$2632,7,FALSE)</f>
        <v>traite ou essai</v>
      </c>
      <c r="L1573" t="s">
        <v>4402</v>
      </c>
      <c r="N1573" t="str">
        <f>VLOOKUP(TRIM(SUBSTITUTE(E1573,CHAR(160),CHAR(32))),Metadata!B$1:J$2632,9,FALSE)</f>
        <v>prose</v>
      </c>
      <c r="O1573">
        <f>VLOOKUP(TRIM(SUBSTITUTE(E1573,CHAR(160),CHAR(32))),Metadata!B$1:K$2632,10,FALSE)</f>
        <v>114653</v>
      </c>
      <c r="P1573" s="4" t="s">
        <v>10531</v>
      </c>
      <c r="Q1573">
        <v>513</v>
      </c>
      <c r="R1573">
        <v>516</v>
      </c>
    </row>
    <row r="1574" spans="1:18" hidden="1" x14ac:dyDescent="0.25">
      <c r="A1574">
        <v>1578</v>
      </c>
      <c r="B1574" t="s">
        <v>4354</v>
      </c>
      <c r="C1574" t="s">
        <v>306</v>
      </c>
      <c r="D1574" t="s">
        <v>47</v>
      </c>
      <c r="E1574" t="s">
        <v>8017</v>
      </c>
      <c r="F1574" t="str">
        <f>VLOOKUP(TRIM(SUBSTITUTE(E1574,CHAR(160),CHAR(32))),Metadata!B$1:C$2632,2,FALSE)</f>
        <v>Corneille, Pierre, 1606-1684.</v>
      </c>
      <c r="G1574" t="str">
        <f>VLOOKUP(TRIM(SUBSTITUTE(E1574,CHAR(160),CHAR(32))),Metadata!B$1:D$2632,3,FALSE)</f>
        <v>Horace</v>
      </c>
      <c r="H1574">
        <f>VLOOKUP(TRIM(SUBSTITUTE(E1574,CHAR(160),CHAR(32))),Metadata!B$1:E$2632,4,FALSE)</f>
        <v>1641</v>
      </c>
      <c r="I1574" t="s">
        <v>445</v>
      </c>
      <c r="K1574" t="str">
        <f>VLOOKUP(TRIM(SUBSTITUTE(E1574,CHAR(160),CHAR(32))),Metadata!B$1:H$2632,7,FALSE)</f>
        <v>theatre</v>
      </c>
      <c r="L1574" t="s">
        <v>4472</v>
      </c>
      <c r="N1574" t="str">
        <f>VLOOKUP(TRIM(SUBSTITUTE(E1574,CHAR(160),CHAR(32))),Metadata!B$1:J$2632,9,FALSE)</f>
        <v/>
      </c>
      <c r="O1574">
        <f>VLOOKUP(TRIM(SUBSTITUTE(E1574,CHAR(160),CHAR(32))),Metadata!B$1:K$2632,10,FALSE)</f>
        <v>16548</v>
      </c>
      <c r="P1574" s="4" t="s">
        <v>10532</v>
      </c>
      <c r="Q1574">
        <v>10</v>
      </c>
      <c r="R1574">
        <v>13</v>
      </c>
    </row>
    <row r="1575" spans="1:18" hidden="1" x14ac:dyDescent="0.25">
      <c r="A1575">
        <v>1579</v>
      </c>
      <c r="B1575" t="s">
        <v>4354</v>
      </c>
      <c r="C1575" t="s">
        <v>306</v>
      </c>
      <c r="D1575" t="s">
        <v>47</v>
      </c>
      <c r="E1575" t="s">
        <v>8167</v>
      </c>
      <c r="F1575" t="str">
        <f>VLOOKUP(TRIM(SUBSTITUTE(E1575,CHAR(160),CHAR(32))),Metadata!B$1:C$2632,2,FALSE)</f>
        <v>Villedieu, Madame de, d. 1683.</v>
      </c>
      <c r="G1575" t="str">
        <f>VLOOKUP(TRIM(SUBSTITUTE(E1575,CHAR(160),CHAR(32))),Metadata!B$1:D$2632,3,FALSE)</f>
        <v>Les désordres de l'amour</v>
      </c>
      <c r="H1575">
        <f>VLOOKUP(TRIM(SUBSTITUTE(E1575,CHAR(160),CHAR(32))),Metadata!B$1:E$2632,4,FALSE)</f>
        <v>1675</v>
      </c>
      <c r="I1575" t="s">
        <v>445</v>
      </c>
      <c r="K1575" t="str">
        <f>VLOOKUP(TRIM(SUBSTITUTE(E1575,CHAR(160),CHAR(32))),Metadata!B$1:H$2632,7,FALSE)</f>
        <v>roman</v>
      </c>
      <c r="L1575" t="s">
        <v>4378</v>
      </c>
      <c r="N1575" t="str">
        <f>VLOOKUP(TRIM(SUBSTITUTE(E1575,CHAR(160),CHAR(32))),Metadata!B$1:J$2632,9,FALSE)</f>
        <v>prose</v>
      </c>
      <c r="O1575">
        <f>VLOOKUP(TRIM(SUBSTITUTE(E1575,CHAR(160),CHAR(32))),Metadata!B$1:K$2632,10,FALSE)</f>
        <v>45305</v>
      </c>
      <c r="P1575" s="4" t="s">
        <v>12528</v>
      </c>
      <c r="Q1575">
        <v>155</v>
      </c>
      <c r="R1575">
        <v>158</v>
      </c>
    </row>
    <row r="1576" spans="1:18" hidden="1" x14ac:dyDescent="0.25">
      <c r="A1576">
        <v>1580</v>
      </c>
      <c r="B1576" t="s">
        <v>4354</v>
      </c>
      <c r="C1576" t="s">
        <v>306</v>
      </c>
      <c r="D1576" t="s">
        <v>47</v>
      </c>
      <c r="E1576" t="s">
        <v>8062</v>
      </c>
      <c r="F1576" t="str">
        <f>VLOOKUP(TRIM(SUBSTITUTE(E1576,CHAR(160),CHAR(32))),Metadata!B$1:C$2632,2,FALSE)</f>
        <v>Godeau, Antoine, 1605-1672.</v>
      </c>
      <c r="G1576" t="str">
        <f>VLOOKUP(TRIM(SUBSTITUTE(E1576,CHAR(160),CHAR(32))),Metadata!B$1:D$2632,3,FALSE)</f>
        <v>Prières et méditations chrestiennes.</v>
      </c>
      <c r="H1576">
        <f>VLOOKUP(TRIM(SUBSTITUTE(E1576,CHAR(160),CHAR(32))),Metadata!B$1:E$2632,4,FALSE)</f>
        <v>1633</v>
      </c>
      <c r="I1576" t="s">
        <v>445</v>
      </c>
      <c r="K1576" t="str">
        <f>VLOOKUP(TRIM(SUBSTITUTE(E1576,CHAR(160),CHAR(32))),Metadata!B$1:H$2632,7,FALSE)</f>
        <v>melanges litteraires</v>
      </c>
      <c r="L1576" t="s">
        <v>4389</v>
      </c>
      <c r="N1576" t="str">
        <f>VLOOKUP(TRIM(SUBSTITUTE(E1576,CHAR(160),CHAR(32))),Metadata!B$1:J$2632,9,FALSE)</f>
        <v>prose</v>
      </c>
      <c r="O1576">
        <f>VLOOKUP(TRIM(SUBSTITUTE(E1576,CHAR(160),CHAR(32))),Metadata!B$1:K$2632,10,FALSE)</f>
        <v>24838</v>
      </c>
      <c r="P1576" s="4" t="s">
        <v>12529</v>
      </c>
      <c r="Q1576">
        <v>74</v>
      </c>
      <c r="R1576">
        <v>77</v>
      </c>
    </row>
    <row r="1577" spans="1:18" hidden="1" x14ac:dyDescent="0.25">
      <c r="A1577">
        <v>1581</v>
      </c>
      <c r="B1577" t="s">
        <v>4354</v>
      </c>
      <c r="C1577" t="s">
        <v>306</v>
      </c>
      <c r="D1577" t="s">
        <v>47</v>
      </c>
      <c r="E1577" t="s">
        <v>8143</v>
      </c>
      <c r="F1577" t="str">
        <f>VLOOKUP(TRIM(SUBSTITUTE(E1577,CHAR(160),CHAR(32))),Metadata!B$1:C$2632,2,FALSE)</f>
        <v>Saint-Réal, M. l'abbé de (César Vichard), 1639-1692.</v>
      </c>
      <c r="G1577" t="str">
        <f>VLOOKUP(TRIM(SUBSTITUTE(E1577,CHAR(160),CHAR(32))),Metadata!B$1:D$2632,3,FALSE)</f>
        <v>La conjuration des Espagnols</v>
      </c>
      <c r="H1577">
        <f>VLOOKUP(TRIM(SUBSTITUTE(E1577,CHAR(160),CHAR(32))),Metadata!B$1:E$2632,4,FALSE)</f>
        <v>1674</v>
      </c>
      <c r="I1577" t="s">
        <v>445</v>
      </c>
      <c r="K1577" t="str">
        <f>VLOOKUP(TRIM(SUBSTITUTE(E1577,CHAR(160),CHAR(32))),Metadata!B$1:H$2632,7,FALSE)</f>
        <v>roman</v>
      </c>
      <c r="L1577" t="s">
        <v>4378</v>
      </c>
      <c r="N1577" t="str">
        <f>VLOOKUP(TRIM(SUBSTITUTE(E1577,CHAR(160),CHAR(32))),Metadata!B$1:J$2632,9,FALSE)</f>
        <v>prose</v>
      </c>
      <c r="O1577">
        <f>VLOOKUP(TRIM(SUBSTITUTE(E1577,CHAR(160),CHAR(32))),Metadata!B$1:K$2632,10,FALSE)</f>
        <v>24305</v>
      </c>
      <c r="P1577" s="4" t="s">
        <v>10533</v>
      </c>
      <c r="Q1577">
        <v>170</v>
      </c>
      <c r="R1577">
        <v>173</v>
      </c>
    </row>
    <row r="1578" spans="1:18" hidden="1" x14ac:dyDescent="0.25">
      <c r="A1578">
        <v>1582</v>
      </c>
      <c r="B1578" t="s">
        <v>4354</v>
      </c>
      <c r="C1578" t="s">
        <v>306</v>
      </c>
      <c r="D1578" t="s">
        <v>47</v>
      </c>
      <c r="E1578" t="s">
        <v>8137</v>
      </c>
      <c r="F1578" t="str">
        <f>VLOOKUP(TRIM(SUBSTITUTE(E1578,CHAR(160),CHAR(32))),Metadata!B$1:C$2632,2,FALSE)</f>
        <v>Regnard, Jean François, 1655-1709.</v>
      </c>
      <c r="G1578" t="str">
        <f>VLOOKUP(TRIM(SUBSTITUTE(E1578,CHAR(160),CHAR(32))),Metadata!B$1:D$2632,3,FALSE)</f>
        <v>Voyage de Laponie</v>
      </c>
      <c r="H1578">
        <f>VLOOKUP(TRIM(SUBSTITUTE(E1578,CHAR(160),CHAR(32))),Metadata!B$1:E$2632,4,FALSE)</f>
        <v>1681</v>
      </c>
      <c r="I1578" t="s">
        <v>445</v>
      </c>
      <c r="K1578" t="str">
        <f>VLOOKUP(TRIM(SUBSTITUTE(E1578,CHAR(160),CHAR(32))),Metadata!B$1:H$2632,7,FALSE)</f>
        <v>recit de voyage</v>
      </c>
      <c r="L1578" t="s">
        <v>4870</v>
      </c>
      <c r="N1578" t="str">
        <f>VLOOKUP(TRIM(SUBSTITUTE(E1578,CHAR(160),CHAR(32))),Metadata!B$1:J$2632,9,FALSE)</f>
        <v>prose</v>
      </c>
      <c r="O1578">
        <f>VLOOKUP(TRIM(SUBSTITUTE(E1578,CHAR(160),CHAR(32))),Metadata!B$1:K$2632,10,FALSE)</f>
        <v>39167</v>
      </c>
      <c r="P1578" s="4" t="s">
        <v>12530</v>
      </c>
      <c r="Q1578">
        <v>160</v>
      </c>
      <c r="R1578">
        <v>166</v>
      </c>
    </row>
    <row r="1579" spans="1:18" hidden="1" x14ac:dyDescent="0.25">
      <c r="A1579">
        <v>1583</v>
      </c>
      <c r="B1579" t="s">
        <v>4354</v>
      </c>
      <c r="C1579" t="s">
        <v>306</v>
      </c>
      <c r="D1579" t="s">
        <v>47</v>
      </c>
      <c r="E1579" t="s">
        <v>7981</v>
      </c>
      <c r="F1579" t="str">
        <f>VLOOKUP(TRIM(SUBSTITUTE(E1579,CHAR(160),CHAR(32))),Metadata!B$1:C$2632,2,FALSE)</f>
        <v>Balzac, Jean-Louis Guez, seigneur de, 1597-1654.</v>
      </c>
      <c r="G1579" t="str">
        <f>VLOOKUP(TRIM(SUBSTITUTE(E1579,CHAR(160),CHAR(32))),Metadata!B$1:D$2632,3,FALSE)</f>
        <v>Dissertations Chrestiennes et Morales</v>
      </c>
      <c r="H1579">
        <f>VLOOKUP(TRIM(SUBSTITUTE(E1579,CHAR(160),CHAR(32))),Metadata!B$1:E$2632,4,FALSE)</f>
        <v>1654</v>
      </c>
      <c r="I1579" t="s">
        <v>445</v>
      </c>
      <c r="K1579" t="str">
        <f>VLOOKUP(TRIM(SUBSTITUTE(E1579,CHAR(160),CHAR(32))),Metadata!B$1:H$2632,7,FALSE)</f>
        <v>traite ou essai</v>
      </c>
      <c r="L1579" t="s">
        <v>4402</v>
      </c>
      <c r="N1579" t="str">
        <f>VLOOKUP(TRIM(SUBSTITUTE(E1579,CHAR(160),CHAR(32))),Metadata!B$1:J$2632,9,FALSE)</f>
        <v>prose</v>
      </c>
      <c r="O1579">
        <f>VLOOKUP(TRIM(SUBSTITUTE(E1579,CHAR(160),CHAR(32))),Metadata!B$1:K$2632,10,FALSE)</f>
        <v>65116</v>
      </c>
      <c r="P1579" s="4" t="s">
        <v>10534</v>
      </c>
      <c r="Q1579">
        <v>32</v>
      </c>
      <c r="R1579">
        <v>35</v>
      </c>
    </row>
    <row r="1580" spans="1:18" hidden="1" x14ac:dyDescent="0.25">
      <c r="A1580">
        <v>1584</v>
      </c>
      <c r="B1580" t="s">
        <v>4354</v>
      </c>
      <c r="C1580" t="s">
        <v>306</v>
      </c>
      <c r="D1580" t="s">
        <v>47</v>
      </c>
      <c r="E1580" t="s">
        <v>8036</v>
      </c>
      <c r="F1580" t="str">
        <f>VLOOKUP(TRIM(SUBSTITUTE(E1580,CHAR(160),CHAR(32))),Metadata!B$1:C$2632,2,FALSE)</f>
        <v>Dangeau, Philippe de Courcillon, marquis de, 1638-1720.</v>
      </c>
      <c r="G1580" t="str">
        <f>VLOOKUP(TRIM(SUBSTITUTE(E1580,CHAR(160),CHAR(32))),Metadata!B$1:D$2632,3,FALSE)</f>
        <v>Journal T. 1 1684-1685-1686</v>
      </c>
      <c r="H1580">
        <f>VLOOKUP(TRIM(SUBSTITUTE(E1580,CHAR(160),CHAR(32))),Metadata!B$1:E$2632,4,FALSE)</f>
        <v>1686</v>
      </c>
      <c r="I1580" t="s">
        <v>445</v>
      </c>
      <c r="K1580" t="str">
        <f>VLOOKUP(TRIM(SUBSTITUTE(E1580,CHAR(160),CHAR(32))),Metadata!B$1:H$2632,7,FALSE)</f>
        <v>memoires</v>
      </c>
      <c r="L1580" t="s">
        <v>4481</v>
      </c>
      <c r="N1580" t="str">
        <f>VLOOKUP(TRIM(SUBSTITUTE(E1580,CHAR(160),CHAR(32))),Metadata!B$1:J$2632,9,FALSE)</f>
        <v>prose</v>
      </c>
      <c r="O1580">
        <f>VLOOKUP(TRIM(SUBSTITUTE(E1580,CHAR(160),CHAR(32))),Metadata!B$1:K$2632,10,FALSE)</f>
        <v>131667</v>
      </c>
      <c r="P1580" s="8" t="s">
        <v>12531</v>
      </c>
      <c r="Q1580">
        <v>84</v>
      </c>
    </row>
    <row r="1581" spans="1:18" x14ac:dyDescent="0.25">
      <c r="A1581">
        <v>1585</v>
      </c>
      <c r="B1581" t="s">
        <v>4354</v>
      </c>
      <c r="C1581" t="s">
        <v>306</v>
      </c>
      <c r="D1581" t="s">
        <v>47</v>
      </c>
      <c r="E1581" t="s">
        <v>8074</v>
      </c>
      <c r="F1581" t="str">
        <f>VLOOKUP(TRIM(SUBSTITUTE(E1581,CHAR(160),CHAR(32))),Metadata!B$1:C$2632,2,FALSE)</f>
        <v>La Fontaine, Jean de, 1621-1695.</v>
      </c>
      <c r="G1581" t="str">
        <f>VLOOKUP(TRIM(SUBSTITUTE(E1581,CHAR(160),CHAR(32))),Metadata!B$1:D$2632,3,FALSE)</f>
        <v>Fables</v>
      </c>
      <c r="H1581">
        <f>VLOOKUP(TRIM(SUBSTITUTE(E1581,CHAR(160),CHAR(32))),Metadata!B$1:E$2632,4,FALSE)</f>
        <v>1668</v>
      </c>
      <c r="I1581" t="s">
        <v>445</v>
      </c>
      <c r="K1581" t="str">
        <f>VLOOKUP(TRIM(SUBSTITUTE(E1581,CHAR(160),CHAR(32))),Metadata!B$1:H$2632,7,FALSE)</f>
        <v>poesie</v>
      </c>
      <c r="L1581" t="s">
        <v>4382</v>
      </c>
      <c r="N1581" t="str">
        <f>VLOOKUP(TRIM(SUBSTITUTE(E1581,CHAR(160),CHAR(32))),Metadata!B$1:J$2632,9,FALSE)</f>
        <v/>
      </c>
      <c r="O1581">
        <f>VLOOKUP(TRIM(SUBSTITUTE(E1581,CHAR(160),CHAR(32))),Metadata!B$1:K$2632,10,FALSE)</f>
        <v>95949</v>
      </c>
      <c r="P1581" s="8" t="s">
        <v>10535</v>
      </c>
      <c r="Q1581">
        <v>38</v>
      </c>
      <c r="R1581">
        <v>41</v>
      </c>
    </row>
    <row r="1582" spans="1:18" hidden="1" x14ac:dyDescent="0.25">
      <c r="A1582">
        <v>1586</v>
      </c>
      <c r="B1582" t="s">
        <v>4354</v>
      </c>
      <c r="C1582" t="s">
        <v>306</v>
      </c>
      <c r="D1582" t="s">
        <v>47</v>
      </c>
      <c r="E1582" t="s">
        <v>8020</v>
      </c>
      <c r="F1582" t="str">
        <f>VLOOKUP(TRIM(SUBSTITUTE(E1582,CHAR(160),CHAR(32))),Metadata!B$1:C$2632,2,FALSE)</f>
        <v>Corneille, Pierre, 1606-1684.</v>
      </c>
      <c r="G1582" t="str">
        <f>VLOOKUP(TRIM(SUBSTITUTE(E1582,CHAR(160),CHAR(32))),Metadata!B$1:D$2632,3,FALSE)</f>
        <v>La Toison d'or</v>
      </c>
      <c r="H1582">
        <f>VLOOKUP(TRIM(SUBSTITUTE(E1582,CHAR(160),CHAR(32))),Metadata!B$1:E$2632,4,FALSE)</f>
        <v>1661</v>
      </c>
      <c r="I1582" t="s">
        <v>445</v>
      </c>
      <c r="K1582" t="str">
        <f>VLOOKUP(TRIM(SUBSTITUTE(E1582,CHAR(160),CHAR(32))),Metadata!B$1:H$2632,7,FALSE)</f>
        <v>theatre</v>
      </c>
      <c r="L1582" t="s">
        <v>4472</v>
      </c>
      <c r="N1582" t="str">
        <f>VLOOKUP(TRIM(SUBSTITUTE(E1582,CHAR(160),CHAR(32))),Metadata!B$1:J$2632,9,FALSE)</f>
        <v/>
      </c>
      <c r="O1582">
        <f>VLOOKUP(TRIM(SUBSTITUTE(E1582,CHAR(160),CHAR(32))),Metadata!B$1:K$2632,10,FALSE)</f>
        <v>20407</v>
      </c>
      <c r="P1582" s="4" t="s">
        <v>9219</v>
      </c>
      <c r="Q1582">
        <v>20</v>
      </c>
      <c r="R1582">
        <v>23</v>
      </c>
    </row>
    <row r="1583" spans="1:18" x14ac:dyDescent="0.25">
      <c r="A1583">
        <v>1587</v>
      </c>
      <c r="B1583" t="s">
        <v>4354</v>
      </c>
      <c r="C1583" t="s">
        <v>306</v>
      </c>
      <c r="D1583" t="s">
        <v>47</v>
      </c>
      <c r="E1583" t="s">
        <v>8048</v>
      </c>
      <c r="F1583" t="str">
        <f>VLOOKUP(TRIM(SUBSTITUTE(E1583,CHAR(160),CHAR(32))),Metadata!B$1:C$2632,2,FALSE)</f>
        <v>Esternod, Claude d', ca. 1590-ca. 1640.</v>
      </c>
      <c r="G1583" t="str">
        <f>VLOOKUP(TRIM(SUBSTITUTE(E1583,CHAR(160),CHAR(32))),Metadata!B$1:D$2632,3,FALSE)</f>
        <v>L'espadon satyrique</v>
      </c>
      <c r="H1583">
        <f>VLOOKUP(TRIM(SUBSTITUTE(E1583,CHAR(160),CHAR(32))),Metadata!B$1:E$2632,4,FALSE)</f>
        <v>1619</v>
      </c>
      <c r="I1583" t="s">
        <v>445</v>
      </c>
      <c r="K1583" t="str">
        <f>VLOOKUP(TRIM(SUBSTITUTE(E1583,CHAR(160),CHAR(32))),Metadata!B$1:H$2632,7,FALSE)</f>
        <v>poesie</v>
      </c>
      <c r="L1583" t="s">
        <v>4382</v>
      </c>
      <c r="N1583" t="str">
        <f>VLOOKUP(TRIM(SUBSTITUTE(E1583,CHAR(160),CHAR(32))),Metadata!B$1:J$2632,9,FALSE)</f>
        <v>vers</v>
      </c>
      <c r="O1583">
        <f>VLOOKUP(TRIM(SUBSTITUTE(E1583,CHAR(160),CHAR(32))),Metadata!B$1:K$2632,10,FALSE)</f>
        <v>22879</v>
      </c>
      <c r="P1583" s="8" t="s">
        <v>9220</v>
      </c>
      <c r="Q1583">
        <v>302</v>
      </c>
      <c r="R1583">
        <v>305</v>
      </c>
    </row>
    <row r="1584" spans="1:18" x14ac:dyDescent="0.25">
      <c r="A1584">
        <v>1588</v>
      </c>
      <c r="B1584" t="s">
        <v>4354</v>
      </c>
      <c r="C1584" t="s">
        <v>306</v>
      </c>
      <c r="D1584" t="s">
        <v>47</v>
      </c>
      <c r="E1584" t="s">
        <v>7999</v>
      </c>
      <c r="F1584" t="str">
        <f>VLOOKUP(TRIM(SUBSTITUTE(E1584,CHAR(160),CHAR(32))),Metadata!B$1:C$2632,2,FALSE)</f>
        <v>Brébeuf, Georges de, 1617?-1661.</v>
      </c>
      <c r="G1584" t="str">
        <f>VLOOKUP(TRIM(SUBSTITUTE(E1584,CHAR(160),CHAR(32))),Metadata!B$1:D$2632,3,FALSE)</f>
        <v>Entretiens Solitaires</v>
      </c>
      <c r="H1584">
        <f>VLOOKUP(TRIM(SUBSTITUTE(E1584,CHAR(160),CHAR(32))),Metadata!B$1:E$2632,4,FALSE)</f>
        <v>1660</v>
      </c>
      <c r="I1584" t="s">
        <v>445</v>
      </c>
      <c r="K1584" t="str">
        <f>VLOOKUP(TRIM(SUBSTITUTE(E1584,CHAR(160),CHAR(32))),Metadata!B$1:H$2632,7,FALSE)</f>
        <v>poesie</v>
      </c>
      <c r="L1584" t="s">
        <v>4382</v>
      </c>
      <c r="N1584" t="str">
        <f>VLOOKUP(TRIM(SUBSTITUTE(E1584,CHAR(160),CHAR(32))),Metadata!B$1:J$2632,9,FALSE)</f>
        <v>vers</v>
      </c>
      <c r="O1584">
        <f>VLOOKUP(TRIM(SUBSTITUTE(E1584,CHAR(160),CHAR(32))),Metadata!B$1:K$2632,10,FALSE)</f>
        <v>46372</v>
      </c>
      <c r="P1584" s="8" t="s">
        <v>10536</v>
      </c>
      <c r="Q1584">
        <v>33</v>
      </c>
      <c r="R1584">
        <v>36</v>
      </c>
    </row>
    <row r="1585" spans="1:18" hidden="1" x14ac:dyDescent="0.25">
      <c r="A1585">
        <v>1589</v>
      </c>
      <c r="B1585" t="s">
        <v>4354</v>
      </c>
      <c r="C1585" t="s">
        <v>306</v>
      </c>
      <c r="D1585" t="s">
        <v>47</v>
      </c>
      <c r="E1585" t="s">
        <v>8025</v>
      </c>
      <c r="F1585" t="str">
        <f>VLOOKUP(TRIM(SUBSTITUTE(E1585,CHAR(160),CHAR(32))),Metadata!B$1:C$2632,2,FALSE)</f>
        <v>Corneille, Pierre, 1606-1684.</v>
      </c>
      <c r="G1585" t="str">
        <f>VLOOKUP(TRIM(SUBSTITUTE(E1585,CHAR(160),CHAR(32))),Metadata!B$1:D$2632,3,FALSE)</f>
        <v>Pertharite</v>
      </c>
      <c r="H1585">
        <f>VLOOKUP(TRIM(SUBSTITUTE(E1585,CHAR(160),CHAR(32))),Metadata!B$1:E$2632,4,FALSE)</f>
        <v>1653</v>
      </c>
      <c r="I1585" t="s">
        <v>445</v>
      </c>
      <c r="K1585" t="str">
        <f>VLOOKUP(TRIM(SUBSTITUTE(E1585,CHAR(160),CHAR(32))),Metadata!B$1:H$2632,7,FALSE)</f>
        <v>theatre</v>
      </c>
      <c r="L1585" t="s">
        <v>4472</v>
      </c>
      <c r="N1585" t="str">
        <f>VLOOKUP(TRIM(SUBSTITUTE(E1585,CHAR(160),CHAR(32))),Metadata!B$1:J$2632,9,FALSE)</f>
        <v/>
      </c>
      <c r="O1585">
        <f>VLOOKUP(TRIM(SUBSTITUTE(E1585,CHAR(160),CHAR(32))),Metadata!B$1:K$2632,10,FALSE)</f>
        <v>17280</v>
      </c>
      <c r="P1585" s="4" t="s">
        <v>12532</v>
      </c>
      <c r="Q1585">
        <v>12</v>
      </c>
      <c r="R1585">
        <v>15</v>
      </c>
    </row>
    <row r="1586" spans="1:18" hidden="1" x14ac:dyDescent="0.25">
      <c r="A1586">
        <v>1590</v>
      </c>
      <c r="B1586" t="s">
        <v>4354</v>
      </c>
      <c r="C1586" t="s">
        <v>306</v>
      </c>
      <c r="D1586" t="s">
        <v>47</v>
      </c>
      <c r="E1586" t="s">
        <v>7994</v>
      </c>
      <c r="F1586" t="str">
        <f>VLOOKUP(TRIM(SUBSTITUTE(E1586,CHAR(160),CHAR(32))),Metadata!B$1:C$2632,2,FALSE)</f>
        <v>Boisguilbert, P. Le Pesant de (Pierre Le Pesant), 1646-1714.</v>
      </c>
      <c r="G1586" t="str">
        <f>VLOOKUP(TRIM(SUBSTITUTE(E1586,CHAR(160),CHAR(32))),Metadata!B$1:D$2632,3,FALSE)</f>
        <v>Le détail de la France, sous le regne present</v>
      </c>
      <c r="H1586">
        <f>VLOOKUP(TRIM(SUBSTITUTE(E1586,CHAR(160),CHAR(32))),Metadata!B$1:E$2632,4,FALSE)</f>
        <v>1695</v>
      </c>
      <c r="I1586" t="s">
        <v>445</v>
      </c>
      <c r="K1586" t="str">
        <f>VLOOKUP(TRIM(SUBSTITUTE(E1586,CHAR(160),CHAR(32))),Metadata!B$1:H$2632,7,FALSE)</f>
        <v>traite ou essai</v>
      </c>
      <c r="L1586" t="s">
        <v>4402</v>
      </c>
      <c r="N1586" t="str">
        <f>VLOOKUP(TRIM(SUBSTITUTE(E1586,CHAR(160),CHAR(32))),Metadata!B$1:J$2632,9,FALSE)</f>
        <v>prose</v>
      </c>
      <c r="O1586">
        <f>VLOOKUP(TRIM(SUBSTITUTE(E1586,CHAR(160),CHAR(32))),Metadata!B$1:K$2632,10,FALSE)</f>
        <v>114653</v>
      </c>
      <c r="P1586" s="4" t="s">
        <v>10537</v>
      </c>
      <c r="Q1586">
        <v>161</v>
      </c>
      <c r="R1586">
        <v>164</v>
      </c>
    </row>
    <row r="1587" spans="1:18" hidden="1" x14ac:dyDescent="0.25">
      <c r="A1587">
        <v>1591</v>
      </c>
      <c r="B1587" t="s">
        <v>4354</v>
      </c>
      <c r="C1587" t="s">
        <v>306</v>
      </c>
      <c r="D1587" t="s">
        <v>47</v>
      </c>
      <c r="E1587" t="s">
        <v>8154</v>
      </c>
      <c r="F1587" t="str">
        <f>VLOOKUP(TRIM(SUBSTITUTE(E1587,CHAR(160),CHAR(32))),Metadata!B$1:C$2632,2,FALSE)</f>
        <v>Sorel, Charles, 1602?-1674.</v>
      </c>
      <c r="G1587" t="str">
        <f>VLOOKUP(TRIM(SUBSTITUTE(E1587,CHAR(160),CHAR(32))),Metadata!B$1:D$2632,3,FALSE)</f>
        <v>La bibliothèque françoise</v>
      </c>
      <c r="H1587">
        <f>VLOOKUP(TRIM(SUBSTITUTE(E1587,CHAR(160),CHAR(32))),Metadata!B$1:E$2632,4,FALSE)</f>
        <v>1664</v>
      </c>
      <c r="I1587" t="s">
        <v>445</v>
      </c>
      <c r="K1587" t="str">
        <f>VLOOKUP(TRIM(SUBSTITUTE(E1587,CHAR(160),CHAR(32))),Metadata!B$1:H$2632,7,FALSE)</f>
        <v>traite ou essai</v>
      </c>
      <c r="L1587" t="s">
        <v>4402</v>
      </c>
      <c r="N1587" t="str">
        <f>VLOOKUP(TRIM(SUBSTITUTE(E1587,CHAR(160),CHAR(32))),Metadata!B$1:J$2632,9,FALSE)</f>
        <v>prose</v>
      </c>
      <c r="O1587">
        <f>VLOOKUP(TRIM(SUBSTITUTE(E1587,CHAR(160),CHAR(32))),Metadata!B$1:K$2632,10,FALSE)</f>
        <v>67985</v>
      </c>
      <c r="P1587" s="4" t="s">
        <v>10538</v>
      </c>
      <c r="Q1587">
        <v>110</v>
      </c>
      <c r="R1587">
        <v>113</v>
      </c>
    </row>
    <row r="1588" spans="1:18" hidden="1" x14ac:dyDescent="0.25">
      <c r="A1588">
        <v>1592</v>
      </c>
      <c r="B1588" t="s">
        <v>4354</v>
      </c>
      <c r="C1588" t="s">
        <v>306</v>
      </c>
      <c r="D1588" t="s">
        <v>47</v>
      </c>
      <c r="E1588" t="s">
        <v>8385</v>
      </c>
      <c r="F1588" t="str">
        <f>VLOOKUP(TRIM(SUBSTITUTE(E1588,CHAR(160),CHAR(32))),Metadata!B$1:C$2632,2,FALSE)</f>
        <v>Rousseau, Jean-Jacques, 1712-1778.</v>
      </c>
      <c r="G1588" t="str">
        <f>VLOOKUP(TRIM(SUBSTITUTE(E1588,CHAR(160),CHAR(32))),Metadata!B$1:D$2632,3,FALSE)</f>
        <v>Rousseau juge de Jean-Jacques, Dialogues</v>
      </c>
      <c r="H1588">
        <f>VLOOKUP(TRIM(SUBSTITUTE(E1588,CHAR(160),CHAR(32))),Metadata!B$1:E$2632,4,FALSE)</f>
        <v>1776</v>
      </c>
      <c r="I1588" t="s">
        <v>448</v>
      </c>
      <c r="K1588" t="str">
        <f>VLOOKUP(TRIM(SUBSTITUTE(E1588,CHAR(160),CHAR(32))),Metadata!B$1:H$2632,7,FALSE)</f>
        <v>memoires</v>
      </c>
      <c r="L1588" t="s">
        <v>4481</v>
      </c>
      <c r="N1588" t="str">
        <f>VLOOKUP(TRIM(SUBSTITUTE(E1588,CHAR(160),CHAR(32))),Metadata!B$1:J$2632,9,FALSE)</f>
        <v>prose</v>
      </c>
      <c r="O1588">
        <f>VLOOKUP(TRIM(SUBSTITUTE(E1588,CHAR(160),CHAR(32))),Metadata!B$1:K$2632,10,FALSE)</f>
        <v>128799</v>
      </c>
      <c r="P1588" s="4" t="s">
        <v>10539</v>
      </c>
      <c r="Q1588">
        <v>113</v>
      </c>
      <c r="R1588">
        <v>116</v>
      </c>
    </row>
    <row r="1589" spans="1:18" hidden="1" x14ac:dyDescent="0.25">
      <c r="A1589">
        <v>1593</v>
      </c>
      <c r="B1589" t="s">
        <v>4354</v>
      </c>
      <c r="C1589" t="s">
        <v>306</v>
      </c>
      <c r="D1589" t="s">
        <v>47</v>
      </c>
      <c r="E1589" t="s">
        <v>8386</v>
      </c>
      <c r="F1589" t="str">
        <f>VLOOKUP(TRIM(SUBSTITUTE(E1589,CHAR(160),CHAR(32))),Metadata!B$1:C$2632,2,FALSE)</f>
        <v>Sade, marquis de, 1740-1814.</v>
      </c>
      <c r="G1589" t="str">
        <f>VLOOKUP(TRIM(SUBSTITUTE(E1589,CHAR(160),CHAR(32))),Metadata!B$1:D$2632,3,FALSE)</f>
        <v>Justine, ou, Les malheurs de la vertu</v>
      </c>
      <c r="H1589">
        <f>VLOOKUP(TRIM(SUBSTITUTE(E1589,CHAR(160),CHAR(32))),Metadata!B$1:E$2632,4,FALSE)</f>
        <v>1791</v>
      </c>
      <c r="I1589" t="s">
        <v>448</v>
      </c>
      <c r="K1589" t="str">
        <f>VLOOKUP(TRIM(SUBSTITUTE(E1589,CHAR(160),CHAR(32))),Metadata!B$1:H$2632,7,FALSE)</f>
        <v>roman</v>
      </c>
      <c r="L1589" t="s">
        <v>4378</v>
      </c>
      <c r="N1589" t="str">
        <f>VLOOKUP(TRIM(SUBSTITUTE(E1589,CHAR(160),CHAR(32))),Metadata!B$1:J$2632,9,FALSE)</f>
        <v>prose</v>
      </c>
      <c r="O1589">
        <f>VLOOKUP(TRIM(SUBSTITUTE(E1589,CHAR(160),CHAR(32))),Metadata!B$1:K$2632,10,FALSE)</f>
        <v>119795</v>
      </c>
      <c r="P1589" s="4" t="s">
        <v>10540</v>
      </c>
      <c r="Q1589">
        <v>177</v>
      </c>
      <c r="R1589">
        <v>180</v>
      </c>
    </row>
    <row r="1590" spans="1:18" hidden="1" x14ac:dyDescent="0.25">
      <c r="A1590">
        <v>1594</v>
      </c>
      <c r="B1590" t="s">
        <v>4354</v>
      </c>
      <c r="C1590" t="s">
        <v>306</v>
      </c>
      <c r="D1590" t="s">
        <v>47</v>
      </c>
      <c r="E1590" t="s">
        <v>8381</v>
      </c>
      <c r="F1590" t="str">
        <f>VLOOKUP(TRIM(SUBSTITUTE(E1590,CHAR(160),CHAR(32))),Metadata!B$1:C$2632,2,FALSE)</f>
        <v>Rousseau, Jean-Jacques, 1712-1778.</v>
      </c>
      <c r="G1590" t="str">
        <f>VLOOKUP(TRIM(SUBSTITUTE(E1590,CHAR(160),CHAR(32))),Metadata!B$1:D$2632,3,FALSE)</f>
        <v>La nouvelle Héloïse</v>
      </c>
      <c r="H1590">
        <f>VLOOKUP(TRIM(SUBSTITUTE(E1590,CHAR(160),CHAR(32))),Metadata!B$1:E$2632,4,FALSE)</f>
        <v>1761</v>
      </c>
      <c r="I1590" t="s">
        <v>448</v>
      </c>
      <c r="K1590" t="str">
        <f>VLOOKUP(TRIM(SUBSTITUTE(E1590,CHAR(160),CHAR(32))),Metadata!B$1:H$2632,7,FALSE)</f>
        <v>roman</v>
      </c>
      <c r="L1590" t="s">
        <v>4378</v>
      </c>
      <c r="N1590" t="str">
        <f>VLOOKUP(TRIM(SUBSTITUTE(E1590,CHAR(160),CHAR(32))),Metadata!B$1:J$2632,9,FALSE)</f>
        <v>prose</v>
      </c>
      <c r="O1590">
        <f>VLOOKUP(TRIM(SUBSTITUTE(E1590,CHAR(160),CHAR(32))),Metadata!B$1:K$2632,10,FALSE)</f>
        <v>299094</v>
      </c>
      <c r="P1590" s="4" t="s">
        <v>10541</v>
      </c>
      <c r="Q1590">
        <v>80</v>
      </c>
      <c r="R1590">
        <v>83</v>
      </c>
    </row>
    <row r="1591" spans="1:18" hidden="1" x14ac:dyDescent="0.25">
      <c r="A1591">
        <v>1595</v>
      </c>
      <c r="B1591" t="s">
        <v>4354</v>
      </c>
      <c r="C1591" t="s">
        <v>306</v>
      </c>
      <c r="D1591" t="s">
        <v>47</v>
      </c>
      <c r="E1591" t="s">
        <v>8175</v>
      </c>
      <c r="F1591" t="str">
        <f>VLOOKUP(TRIM(SUBSTITUTE(E1591,CHAR(160),CHAR(32))),Metadata!B$1:C$2632,2,FALSE)</f>
        <v>Arnaud, François-Thomas-Marie de Baculard d', 1718-1805.</v>
      </c>
      <c r="G1591" t="str">
        <f>VLOOKUP(TRIM(SUBSTITUTE(E1591,CHAR(160),CHAR(32))),Metadata!B$1:D$2632,3,FALSE)</f>
        <v>Épreuves du sentiment</v>
      </c>
      <c r="H1591">
        <f>VLOOKUP(TRIM(SUBSTITUTE(E1591,CHAR(160),CHAR(32))),Metadata!B$1:E$2632,4,FALSE)</f>
        <v>1772</v>
      </c>
      <c r="I1591" t="s">
        <v>448</v>
      </c>
      <c r="K1591" t="str">
        <f>VLOOKUP(TRIM(SUBSTITUTE(E1591,CHAR(160),CHAR(32))),Metadata!B$1:H$2632,7,FALSE)</f>
        <v>roman</v>
      </c>
      <c r="L1591" t="s">
        <v>4378</v>
      </c>
      <c r="N1591" t="str">
        <f>VLOOKUP(TRIM(SUBSTITUTE(E1591,CHAR(160),CHAR(32))),Metadata!B$1:J$2632,9,FALSE)</f>
        <v>prose</v>
      </c>
      <c r="O1591">
        <f>VLOOKUP(TRIM(SUBSTITUTE(E1591,CHAR(160),CHAR(32))),Metadata!B$1:K$2632,10,FALSE)</f>
        <v>220102</v>
      </c>
      <c r="P1591" s="4" t="s">
        <v>9221</v>
      </c>
      <c r="Q1591">
        <v>55</v>
      </c>
      <c r="R1591">
        <v>58</v>
      </c>
    </row>
    <row r="1592" spans="1:18" hidden="1" x14ac:dyDescent="0.25">
      <c r="A1592">
        <v>1596</v>
      </c>
      <c r="B1592" t="s">
        <v>4354</v>
      </c>
      <c r="C1592" t="s">
        <v>306</v>
      </c>
      <c r="D1592" t="s">
        <v>47</v>
      </c>
      <c r="E1592" t="s">
        <v>8313</v>
      </c>
      <c r="F1592" t="str">
        <f>VLOOKUP(TRIM(SUBSTITUTE(E1592,CHAR(160),CHAR(32))),Metadata!B$1:C$2632,2,FALSE)</f>
        <v>Marat, Jean Paul, 1743-1793.</v>
      </c>
      <c r="G1592" t="str">
        <f>VLOOKUP(TRIM(SUBSTITUTE(E1592,CHAR(160),CHAR(32))),Metadata!B$1:D$2632,3,FALSE)</f>
        <v>Eloge de Montesquieu: présenté à l'Académie de Bordeaux le 28 mars 1785</v>
      </c>
      <c r="H1592">
        <f>VLOOKUP(TRIM(SUBSTITUTE(E1592,CHAR(160),CHAR(32))),Metadata!B$1:E$2632,4,FALSE)</f>
        <v>1785</v>
      </c>
      <c r="I1592" t="s">
        <v>448</v>
      </c>
      <c r="K1592" t="str">
        <f>VLOOKUP(TRIM(SUBSTITUTE(E1592,CHAR(160),CHAR(32))),Metadata!B$1:H$2632,7,FALSE)</f>
        <v>traite ou essai</v>
      </c>
      <c r="L1592" t="s">
        <v>4402</v>
      </c>
      <c r="N1592" t="str">
        <f>VLOOKUP(TRIM(SUBSTITUTE(E1592,CHAR(160),CHAR(32))),Metadata!B$1:J$2632,9,FALSE)</f>
        <v>prose</v>
      </c>
      <c r="O1592">
        <f>VLOOKUP(TRIM(SUBSTITUTE(E1592,CHAR(160),CHAR(32))),Metadata!B$1:K$2632,10,FALSE)</f>
        <v>24030</v>
      </c>
      <c r="P1592" s="8" t="s">
        <v>9222</v>
      </c>
      <c r="Q1592">
        <v>38</v>
      </c>
      <c r="R1592">
        <v>41</v>
      </c>
    </row>
    <row r="1593" spans="1:18" hidden="1" x14ac:dyDescent="0.25">
      <c r="A1593">
        <v>1597</v>
      </c>
      <c r="B1593" t="s">
        <v>4354</v>
      </c>
      <c r="C1593" t="s">
        <v>306</v>
      </c>
      <c r="D1593" t="s">
        <v>47</v>
      </c>
      <c r="E1593" t="s">
        <v>5444</v>
      </c>
      <c r="F1593" t="str">
        <f>VLOOKUP(TRIM(SUBSTITUTE(E1593,CHAR(160),CHAR(32))),Metadata!B$1:C$2632,2,FALSE)</f>
        <v>Holbach, Paul Henri Thiry, baron d', 1723-1789</v>
      </c>
      <c r="G1593" t="str">
        <f>VLOOKUP(TRIM(SUBSTITUTE(E1593,CHAR(160),CHAR(32))),Metadata!B$1:D$2632,3,FALSE)</f>
        <v>La contagion sacrée ou Histoire naturelle de la superstition OU Tableau des effets que les opinions religieuses ont produits sur la terre. Tome II</v>
      </c>
      <c r="H1593">
        <f>VLOOKUP(TRIM(SUBSTITUTE(E1593,CHAR(160),CHAR(32))),Metadata!B$1:E$2632,4,FALSE)</f>
        <v>1768</v>
      </c>
      <c r="I1593" t="s">
        <v>448</v>
      </c>
      <c r="K1593" t="str">
        <f>VLOOKUP(TRIM(SUBSTITUTE(E1593,CHAR(160),CHAR(32))),Metadata!B$1:H$2632,7,FALSE)</f>
        <v>traite</v>
      </c>
      <c r="L1593" t="s">
        <v>4417</v>
      </c>
      <c r="N1593" t="str">
        <f>VLOOKUP(TRIM(SUBSTITUTE(E1593,CHAR(160),CHAR(32))),Metadata!B$1:J$2632,9,FALSE)</f>
        <v/>
      </c>
      <c r="O1593">
        <f>VLOOKUP(TRIM(SUBSTITUTE(E1593,CHAR(160),CHAR(32))),Metadata!B$1:K$2632,10,FALSE)</f>
        <v>39364</v>
      </c>
      <c r="P1593" s="4" t="s">
        <v>10542</v>
      </c>
      <c r="Q1593">
        <v>5</v>
      </c>
      <c r="R1593">
        <v>8</v>
      </c>
    </row>
    <row r="1594" spans="1:18" hidden="1" x14ac:dyDescent="0.25">
      <c r="A1594">
        <v>1598</v>
      </c>
      <c r="B1594" t="s">
        <v>4354</v>
      </c>
      <c r="C1594" t="s">
        <v>306</v>
      </c>
      <c r="D1594" t="s">
        <v>47</v>
      </c>
      <c r="E1594" t="s">
        <v>8212</v>
      </c>
      <c r="F1594" t="str">
        <f>VLOOKUP(TRIM(SUBSTITUTE(E1594,CHAR(160),CHAR(32))),Metadata!B$1:C$2632,2,FALSE)</f>
        <v>Condillac, Etienne Bonnot de, 1714-1780.</v>
      </c>
      <c r="G1594" t="str">
        <f>VLOOKUP(TRIM(SUBSTITUTE(E1594,CHAR(160),CHAR(32))),Metadata!B$1:D$2632,3,FALSE)</f>
        <v>Le commerce et le gouvernement</v>
      </c>
      <c r="H1594">
        <f>VLOOKUP(TRIM(SUBSTITUTE(E1594,CHAR(160),CHAR(32))),Metadata!B$1:E$2632,4,FALSE)</f>
        <v>1776</v>
      </c>
      <c r="I1594" t="s">
        <v>448</v>
      </c>
      <c r="K1594" t="str">
        <f>VLOOKUP(TRIM(SUBSTITUTE(E1594,CHAR(160),CHAR(32))),Metadata!B$1:H$2632,7,FALSE)</f>
        <v>traite ou essai</v>
      </c>
      <c r="L1594" t="s">
        <v>4402</v>
      </c>
      <c r="N1594" t="str">
        <f>VLOOKUP(TRIM(SUBSTITUTE(E1594,CHAR(160),CHAR(32))),Metadata!B$1:J$2632,9,FALSE)</f>
        <v>prose</v>
      </c>
      <c r="O1594">
        <f>VLOOKUP(TRIM(SUBSTITUTE(E1594,CHAR(160),CHAR(32))),Metadata!B$1:K$2632,10,FALSE)</f>
        <v>89868</v>
      </c>
      <c r="P1594" s="4" t="s">
        <v>10543</v>
      </c>
      <c r="Q1594">
        <v>134</v>
      </c>
      <c r="R1594">
        <v>137</v>
      </c>
    </row>
    <row r="1595" spans="1:18" hidden="1" x14ac:dyDescent="0.25">
      <c r="A1595">
        <v>1599</v>
      </c>
      <c r="B1595" t="s">
        <v>4354</v>
      </c>
      <c r="C1595" t="s">
        <v>306</v>
      </c>
      <c r="D1595" t="s">
        <v>47</v>
      </c>
      <c r="E1595" t="s">
        <v>8339</v>
      </c>
      <c r="F1595" t="str">
        <f>VLOOKUP(TRIM(SUBSTITUTE(E1595,CHAR(160),CHAR(32))),Metadata!B$1:C$2632,2,FALSE)</f>
        <v>Mirabeau, Victor de Riquetti, marquis de, 1715-1789.</v>
      </c>
      <c r="G1595" t="str">
        <f>VLOOKUP(TRIM(SUBSTITUTE(E1595,CHAR(160),CHAR(32))),Metadata!B$1:D$2632,3,FALSE)</f>
        <v>L'ami des hommes, ou, Traité de la population</v>
      </c>
      <c r="H1595">
        <f>VLOOKUP(TRIM(SUBSTITUTE(E1595,CHAR(160),CHAR(32))),Metadata!B$1:E$2632,4,FALSE)</f>
        <v>1755</v>
      </c>
      <c r="I1595" t="s">
        <v>448</v>
      </c>
      <c r="K1595" t="str">
        <f>VLOOKUP(TRIM(SUBSTITUTE(E1595,CHAR(160),CHAR(32))),Metadata!B$1:H$2632,7,FALSE)</f>
        <v>traite ou essai</v>
      </c>
      <c r="L1595" t="s">
        <v>4402</v>
      </c>
      <c r="N1595" t="str">
        <f>VLOOKUP(TRIM(SUBSTITUTE(E1595,CHAR(160),CHAR(32))),Metadata!B$1:J$2632,9,FALSE)</f>
        <v>prose</v>
      </c>
      <c r="O1595">
        <f>VLOOKUP(TRIM(SUBSTITUTE(E1595,CHAR(160),CHAR(32))),Metadata!B$1:K$2632,10,FALSE)</f>
        <v>239430</v>
      </c>
      <c r="P1595" s="4" t="s">
        <v>10544</v>
      </c>
      <c r="Q1595">
        <v>200</v>
      </c>
      <c r="R1595">
        <v>203</v>
      </c>
    </row>
    <row r="1596" spans="1:18" hidden="1" x14ac:dyDescent="0.25">
      <c r="A1596">
        <v>1600</v>
      </c>
      <c r="B1596" t="s">
        <v>4354</v>
      </c>
      <c r="C1596" t="s">
        <v>306</v>
      </c>
      <c r="D1596" t="s">
        <v>47</v>
      </c>
      <c r="E1596" t="s">
        <v>8414</v>
      </c>
      <c r="F1596" t="str">
        <f>VLOOKUP(TRIM(SUBSTITUTE(E1596,CHAR(160),CHAR(32))),Metadata!B$1:C$2632,2,FALSE)</f>
        <v>Volney, C.-F. (Constantin-François), 1757-1820.</v>
      </c>
      <c r="G1596" t="str">
        <f>VLOOKUP(TRIM(SUBSTITUTE(E1596,CHAR(160),CHAR(32))),Metadata!B$1:D$2632,3,FALSE)</f>
        <v>Voyage en Syrie et en Égypte</v>
      </c>
      <c r="H1596">
        <f>VLOOKUP(TRIM(SUBSTITUTE(E1596,CHAR(160),CHAR(32))),Metadata!B$1:E$2632,4,FALSE)</f>
        <v>1787</v>
      </c>
      <c r="I1596" t="s">
        <v>448</v>
      </c>
      <c r="K1596" t="str">
        <f>VLOOKUP(TRIM(SUBSTITUTE(E1596,CHAR(160),CHAR(32))),Metadata!B$1:H$2632,7,FALSE)</f>
        <v>recit de voyage</v>
      </c>
      <c r="L1596" t="s">
        <v>4870</v>
      </c>
      <c r="N1596" t="str">
        <f>VLOOKUP(TRIM(SUBSTITUTE(E1596,CHAR(160),CHAR(32))),Metadata!B$1:J$2632,9,FALSE)</f>
        <v>prose</v>
      </c>
      <c r="O1596">
        <f>VLOOKUP(TRIM(SUBSTITUTE(E1596,CHAR(160),CHAR(32))),Metadata!B$1:K$2632,10,FALSE)</f>
        <v>166253</v>
      </c>
      <c r="P1596" s="4" t="s">
        <v>10545</v>
      </c>
      <c r="Q1596">
        <v>165</v>
      </c>
      <c r="R1596">
        <v>168</v>
      </c>
    </row>
    <row r="1597" spans="1:18" hidden="1" x14ac:dyDescent="0.25">
      <c r="A1597">
        <v>1601</v>
      </c>
      <c r="B1597" t="s">
        <v>4354</v>
      </c>
      <c r="C1597" t="s">
        <v>306</v>
      </c>
      <c r="D1597" t="s">
        <v>47</v>
      </c>
      <c r="E1597" t="s">
        <v>5707</v>
      </c>
      <c r="F1597" t="str">
        <f>VLOOKUP(TRIM(SUBSTITUTE(E1597,CHAR(160),CHAR(32))),Metadata!B$1:C$2632,2,FALSE)</f>
        <v>Bonaparte, Napoléon, 1769-1821.</v>
      </c>
      <c r="G1597" t="str">
        <f>VLOOKUP(TRIM(SUBSTITUTE(E1597,CHAR(160),CHAR(32))),Metadata!B$1:D$2632,3,FALSE)</f>
        <v>Oeuvres de Napoléon Bonaparte, Tome 1</v>
      </c>
      <c r="H1597">
        <f>VLOOKUP(TRIM(SUBSTITUTE(E1597,CHAR(160),CHAR(32))),Metadata!B$1:E$2632,4,FALSE)</f>
        <v>1796</v>
      </c>
      <c r="I1597" t="s">
        <v>448</v>
      </c>
      <c r="K1597" t="str">
        <f>VLOOKUP(TRIM(SUBSTITUTE(E1597,CHAR(160),CHAR(32))),Metadata!B$1:H$2632,7,FALSE)</f>
        <v>correspondance</v>
      </c>
      <c r="L1597" t="s">
        <v>4542</v>
      </c>
      <c r="N1597" t="str">
        <f>VLOOKUP(TRIM(SUBSTITUTE(E1597,CHAR(160),CHAR(32))),Metadata!B$1:J$2632,9,FALSE)</f>
        <v/>
      </c>
      <c r="O1597">
        <f>VLOOKUP(TRIM(SUBSTITUTE(E1597,CHAR(160),CHAR(32))),Metadata!B$1:K$2632,10,FALSE)</f>
        <v>189076</v>
      </c>
      <c r="P1597" s="4" t="s">
        <v>10546</v>
      </c>
      <c r="Q1597">
        <v>34</v>
      </c>
      <c r="R1597">
        <v>37</v>
      </c>
    </row>
    <row r="1598" spans="1:18" hidden="1" x14ac:dyDescent="0.25">
      <c r="A1598">
        <v>1602</v>
      </c>
      <c r="B1598" t="s">
        <v>4354</v>
      </c>
      <c r="C1598" t="s">
        <v>306</v>
      </c>
      <c r="D1598" t="s">
        <v>47</v>
      </c>
      <c r="E1598" t="s">
        <v>8177</v>
      </c>
      <c r="F1598" t="str">
        <f>VLOOKUP(TRIM(SUBSTITUTE(E1598,CHAR(160),CHAR(32))),Metadata!B$1:C$2632,2,FALSE)</f>
        <v>Arnaud, François-Thomas-Marie de Baculard d', 1718-1805.</v>
      </c>
      <c r="G1598" t="str">
        <f>VLOOKUP(TRIM(SUBSTITUTE(E1598,CHAR(160),CHAR(32))),Metadata!B$1:D$2632,3,FALSE)</f>
        <v>Les époux malheureux</v>
      </c>
      <c r="H1598">
        <f>VLOOKUP(TRIM(SUBSTITUTE(E1598,CHAR(160),CHAR(32))),Metadata!B$1:E$2632,4,FALSE)</f>
        <v>1745</v>
      </c>
      <c r="I1598" t="s">
        <v>448</v>
      </c>
      <c r="K1598" t="str">
        <f>VLOOKUP(TRIM(SUBSTITUTE(E1598,CHAR(160),CHAR(32))),Metadata!B$1:H$2632,7,FALSE)</f>
        <v>roman</v>
      </c>
      <c r="L1598" t="s">
        <v>4378</v>
      </c>
      <c r="N1598" t="str">
        <f>VLOOKUP(TRIM(SUBSTITUTE(E1598,CHAR(160),CHAR(32))),Metadata!B$1:J$2632,9,FALSE)</f>
        <v>prose</v>
      </c>
      <c r="O1598">
        <f>VLOOKUP(TRIM(SUBSTITUTE(E1598,CHAR(160),CHAR(32))),Metadata!B$1:K$2632,10,FALSE)</f>
        <v>76993</v>
      </c>
      <c r="P1598" s="4" t="s">
        <v>9223</v>
      </c>
      <c r="Q1598">
        <v>89</v>
      </c>
      <c r="R1598">
        <v>92</v>
      </c>
    </row>
    <row r="1599" spans="1:18" hidden="1" x14ac:dyDescent="0.25">
      <c r="A1599">
        <v>1603</v>
      </c>
      <c r="B1599" t="s">
        <v>4354</v>
      </c>
      <c r="C1599" t="s">
        <v>306</v>
      </c>
      <c r="D1599" t="s">
        <v>47</v>
      </c>
      <c r="E1599" t="s">
        <v>8354</v>
      </c>
      <c r="F1599" t="str">
        <f>VLOOKUP(TRIM(SUBSTITUTE(E1599,CHAR(160),CHAR(32))),Metadata!B$1:C$2632,2,FALSE)</f>
        <v>Prévost, abbé, 1697-1763.</v>
      </c>
      <c r="G1599" t="str">
        <f>VLOOKUP(TRIM(SUBSTITUTE(E1599,CHAR(160),CHAR(32))),Metadata!B$1:D$2632,3,FALSE)</f>
        <v>Le philosophe anglois, ou, Histoire de monsieur Cleveland, fils naturel de Cromwel. T. 5-6</v>
      </c>
      <c r="H1599">
        <f>VLOOKUP(TRIM(SUBSTITUTE(E1599,CHAR(160),CHAR(32))),Metadata!B$1:E$2632,4,FALSE)</f>
        <v>1739</v>
      </c>
      <c r="I1599" t="s">
        <v>448</v>
      </c>
      <c r="K1599" t="str">
        <f>VLOOKUP(TRIM(SUBSTITUTE(E1599,CHAR(160),CHAR(32))),Metadata!B$1:H$2632,7,FALSE)</f>
        <v>roman</v>
      </c>
      <c r="L1599" t="s">
        <v>4378</v>
      </c>
      <c r="N1599" t="str">
        <f>VLOOKUP(TRIM(SUBSTITUTE(E1599,CHAR(160),CHAR(32))),Metadata!B$1:J$2632,9,FALSE)</f>
        <v>prose</v>
      </c>
      <c r="O1599">
        <f>VLOOKUP(TRIM(SUBSTITUTE(E1599,CHAR(160),CHAR(32))),Metadata!B$1:K$2632,10,FALSE)</f>
        <v>149906</v>
      </c>
      <c r="P1599" s="4" t="s">
        <v>9224</v>
      </c>
      <c r="Q1599">
        <v>18</v>
      </c>
      <c r="R1599">
        <v>21</v>
      </c>
    </row>
    <row r="1600" spans="1:18" hidden="1" x14ac:dyDescent="0.25">
      <c r="A1600">
        <v>1604</v>
      </c>
      <c r="B1600" t="s">
        <v>4354</v>
      </c>
      <c r="C1600" t="s">
        <v>306</v>
      </c>
      <c r="D1600" t="s">
        <v>47</v>
      </c>
      <c r="E1600" t="s">
        <v>8265</v>
      </c>
      <c r="F1600" t="str">
        <f>VLOOKUP(TRIM(SUBSTITUTE(E1600,CHAR(160),CHAR(32))),Metadata!B$1:C$2632,2,FALSE)</f>
        <v>Galiani, Ferdinando, 1728-1787.</v>
      </c>
      <c r="G1600" t="str">
        <f>VLOOKUP(TRIM(SUBSTITUTE(E1600,CHAR(160),CHAR(32))),Metadata!B$1:D$2632,3,FALSE)</f>
        <v>Dialogues sur le commerce des bleds.</v>
      </c>
      <c r="H1600">
        <f>VLOOKUP(TRIM(SUBSTITUTE(E1600,CHAR(160),CHAR(32))),Metadata!B$1:E$2632,4,FALSE)</f>
        <v>1770</v>
      </c>
      <c r="I1600" t="s">
        <v>448</v>
      </c>
      <c r="K1600" t="str">
        <f>VLOOKUP(TRIM(SUBSTITUTE(E1600,CHAR(160),CHAR(32))),Metadata!B$1:H$2632,7,FALSE)</f>
        <v>traite ou essai</v>
      </c>
      <c r="L1600" t="s">
        <v>4402</v>
      </c>
      <c r="N1600" t="str">
        <f>VLOOKUP(TRIM(SUBSTITUTE(E1600,CHAR(160),CHAR(32))),Metadata!B$1:J$2632,9,FALSE)</f>
        <v>prose</v>
      </c>
      <c r="O1600">
        <f>VLOOKUP(TRIM(SUBSTITUTE(E1600,CHAR(160),CHAR(32))),Metadata!B$1:K$2632,10,FALSE)</f>
        <v>81053</v>
      </c>
      <c r="P1600" s="4" t="s">
        <v>10547</v>
      </c>
      <c r="Q1600">
        <v>70</v>
      </c>
      <c r="R1600">
        <v>73</v>
      </c>
    </row>
    <row r="1601" spans="1:18" hidden="1" x14ac:dyDescent="0.25">
      <c r="A1601">
        <v>1605</v>
      </c>
      <c r="B1601" t="s">
        <v>4354</v>
      </c>
      <c r="C1601" t="s">
        <v>306</v>
      </c>
      <c r="D1601" t="s">
        <v>47</v>
      </c>
      <c r="E1601" t="s">
        <v>8624</v>
      </c>
      <c r="F1601" t="str">
        <f>VLOOKUP(TRIM(SUBSTITUTE(E1601,CHAR(160),CHAR(32))),Metadata!B$1:C$2632,2,FALSE)</f>
        <v>NA</v>
      </c>
      <c r="G1601" t="str">
        <f>VLOOKUP(TRIM(SUBSTITUTE(E1601,CHAR(160),CHAR(32))),Metadata!B$1:D$2632,3,FALSE)</f>
        <v>Code civil des Français</v>
      </c>
      <c r="H1601">
        <f>VLOOKUP(TRIM(SUBSTITUTE(E1601,CHAR(160),CHAR(32))),Metadata!B$1:E$2632,4,FALSE)</f>
        <v>1804</v>
      </c>
      <c r="I1601" t="s">
        <v>450</v>
      </c>
      <c r="K1601" t="str">
        <f>VLOOKUP(TRIM(SUBSTITUTE(E1601,CHAR(160),CHAR(32))),Metadata!B$1:H$2632,7,FALSE)</f>
        <v>traite ou essai</v>
      </c>
      <c r="L1601" t="s">
        <v>4402</v>
      </c>
      <c r="N1601" t="str">
        <f>VLOOKUP(TRIM(SUBSTITUTE(E1601,CHAR(160),CHAR(32))),Metadata!B$1:J$2632,9,FALSE)</f>
        <v>prose</v>
      </c>
      <c r="O1601">
        <f>VLOOKUP(TRIM(SUBSTITUTE(E1601,CHAR(160),CHAR(32))),Metadata!B$1:K$2632,10,FALSE)</f>
        <v>112441</v>
      </c>
      <c r="P1601" s="4" t="s">
        <v>12533</v>
      </c>
      <c r="Q1601">
        <v>209</v>
      </c>
      <c r="R1601">
        <v>212</v>
      </c>
    </row>
    <row r="1602" spans="1:18" hidden="1" x14ac:dyDescent="0.25">
      <c r="A1602">
        <v>1606</v>
      </c>
      <c r="B1602" t="s">
        <v>4354</v>
      </c>
      <c r="C1602" t="s">
        <v>306</v>
      </c>
      <c r="D1602" t="s">
        <v>47</v>
      </c>
      <c r="E1602" t="s">
        <v>8506</v>
      </c>
      <c r="F1602" t="str">
        <f>VLOOKUP(TRIM(SUBSTITUTE(E1602,CHAR(160),CHAR(32))),Metadata!B$1:C$2632,2,FALSE)</f>
        <v>Dumas, Alexandre (père), 1802-1870.</v>
      </c>
      <c r="G1602" t="str">
        <f>VLOOKUP(TRIM(SUBSTITUTE(E1602,CHAR(160),CHAR(32))),Metadata!B$1:D$2632,3,FALSE)</f>
        <v>Vicomte de Bragelonne (Le)</v>
      </c>
      <c r="H1602">
        <f>VLOOKUP(TRIM(SUBSTITUTE(E1602,CHAR(160),CHAR(32))),Metadata!B$1:E$2632,4,FALSE)</f>
        <v>1848</v>
      </c>
      <c r="I1602" t="s">
        <v>450</v>
      </c>
      <c r="K1602" t="str">
        <f>VLOOKUP(TRIM(SUBSTITUTE(E1602,CHAR(160),CHAR(32))),Metadata!B$1:H$2632,7,FALSE)</f>
        <v>Narratif, Roman</v>
      </c>
      <c r="L1602" t="s">
        <v>4786</v>
      </c>
      <c r="N1602" t="str">
        <f>VLOOKUP(TRIM(SUBSTITUTE(E1602,CHAR(160),CHAR(32))),Metadata!B$1:J$2632,9,FALSE)</f>
        <v/>
      </c>
      <c r="O1602">
        <f>VLOOKUP(TRIM(SUBSTITUTE(E1602,CHAR(160),CHAR(32))),Metadata!B$1:K$2632,10,FALSE)</f>
        <v>700272</v>
      </c>
      <c r="P1602" s="8" t="s">
        <v>12534</v>
      </c>
      <c r="Q1602">
        <v>92</v>
      </c>
      <c r="R1602">
        <v>95</v>
      </c>
    </row>
    <row r="1603" spans="1:18" hidden="1" x14ac:dyDescent="0.25">
      <c r="A1603">
        <v>1607</v>
      </c>
      <c r="B1603" t="s">
        <v>4354</v>
      </c>
      <c r="C1603" t="s">
        <v>306</v>
      </c>
      <c r="D1603" t="s">
        <v>47</v>
      </c>
      <c r="E1603" t="s">
        <v>7895</v>
      </c>
      <c r="F1603" t="str">
        <f>VLOOKUP(TRIM(SUBSTITUTE(E1603,CHAR(160),CHAR(32))),Metadata!B$1:C$2632,2,FALSE)</f>
        <v>Dupont-White, Charles Brook, 1807-1878.</v>
      </c>
      <c r="G1603" t="str">
        <f>VLOOKUP(TRIM(SUBSTITUTE(E1603,CHAR(160),CHAR(32))),Metadata!B$1:D$2632,3,FALSE)</f>
        <v>Essais sur les relations du travail avec le capital</v>
      </c>
      <c r="H1603">
        <f>VLOOKUP(TRIM(SUBSTITUTE(E1603,CHAR(160),CHAR(32))),Metadata!B$1:E$2632,4,FALSE)</f>
        <v>1845</v>
      </c>
      <c r="I1603" t="s">
        <v>450</v>
      </c>
      <c r="K1603" t="str">
        <f>VLOOKUP(TRIM(SUBSTITUTE(E1603,CHAR(160),CHAR(32))),Metadata!B$1:H$2632,7,FALSE)</f>
        <v>traite</v>
      </c>
      <c r="L1603" t="s">
        <v>4417</v>
      </c>
      <c r="N1603" t="str">
        <f>VLOOKUP(TRIM(SUBSTITUTE(E1603,CHAR(160),CHAR(32))),Metadata!B$1:J$2632,9,FALSE)</f>
        <v/>
      </c>
      <c r="O1603">
        <f>VLOOKUP(TRIM(SUBSTITUTE(E1603,CHAR(160),CHAR(32))),Metadata!B$1:K$2632,10,FALSE)</f>
        <v>97424</v>
      </c>
      <c r="P1603" s="4" t="s">
        <v>10548</v>
      </c>
      <c r="Q1603">
        <v>54</v>
      </c>
      <c r="R1603">
        <v>57</v>
      </c>
    </row>
    <row r="1604" spans="1:18" hidden="1" x14ac:dyDescent="0.25">
      <c r="A1604">
        <v>1608</v>
      </c>
      <c r="B1604" t="s">
        <v>4354</v>
      </c>
      <c r="C1604" t="s">
        <v>306</v>
      </c>
      <c r="D1604" t="s">
        <v>47</v>
      </c>
      <c r="E1604" t="s">
        <v>8687</v>
      </c>
      <c r="F1604" t="str">
        <f>VLOOKUP(TRIM(SUBSTITUTE(E1604,CHAR(160),CHAR(32))),Metadata!B$1:C$2632,2,FALSE)</f>
        <v>Tocqueville, Alexis de, 1805-1859.</v>
      </c>
      <c r="G1604" t="str">
        <f>VLOOKUP(TRIM(SUBSTITUTE(E1604,CHAR(160),CHAR(32))),Metadata!B$1:D$2632,3,FALSE)</f>
        <v>L'ancien régime et la révolution</v>
      </c>
      <c r="H1604">
        <f>VLOOKUP(TRIM(SUBSTITUTE(E1604,CHAR(160),CHAR(32))),Metadata!B$1:E$2632,4,FALSE)</f>
        <v>1856</v>
      </c>
      <c r="I1604" t="s">
        <v>450</v>
      </c>
      <c r="K1604" t="str">
        <f>VLOOKUP(TRIM(SUBSTITUTE(E1604,CHAR(160),CHAR(32))),Metadata!B$1:H$2632,7,FALSE)</f>
        <v>traite ou essai</v>
      </c>
      <c r="L1604" t="s">
        <v>4402</v>
      </c>
      <c r="N1604" t="str">
        <f>VLOOKUP(TRIM(SUBSTITUTE(E1604,CHAR(160),CHAR(32))),Metadata!B$1:J$2632,9,FALSE)</f>
        <v>prose</v>
      </c>
      <c r="O1604">
        <f>VLOOKUP(TRIM(SUBSTITUTE(E1604,CHAR(160),CHAR(32))),Metadata!B$1:K$2632,10,FALSE)</f>
        <v>78701</v>
      </c>
      <c r="P1604" s="4" t="s">
        <v>10549</v>
      </c>
      <c r="Q1604">
        <v>127</v>
      </c>
      <c r="R1604">
        <v>130</v>
      </c>
    </row>
    <row r="1605" spans="1:18" hidden="1" x14ac:dyDescent="0.25">
      <c r="A1605">
        <v>1609</v>
      </c>
      <c r="B1605" t="s">
        <v>4354</v>
      </c>
      <c r="C1605" t="s">
        <v>306</v>
      </c>
      <c r="D1605" t="s">
        <v>47</v>
      </c>
      <c r="E1605" t="s">
        <v>8516</v>
      </c>
      <c r="F1605" t="str">
        <f>VLOOKUP(TRIM(SUBSTITUTE(E1605,CHAR(160),CHAR(32))),Metadata!B$1:C$2632,2,FALSE)</f>
        <v>Erckmann, Emile, 1822-1899.</v>
      </c>
      <c r="G1605" t="str">
        <f>VLOOKUP(TRIM(SUBSTITUTE(E1605,CHAR(160),CHAR(32))),Metadata!B$1:D$2632,3,FALSE)</f>
        <v>L'ami Fritz</v>
      </c>
      <c r="H1605">
        <f>VLOOKUP(TRIM(SUBSTITUTE(E1605,CHAR(160),CHAR(32))),Metadata!B$1:E$2632,4,FALSE)</f>
        <v>1864</v>
      </c>
      <c r="I1605" t="s">
        <v>450</v>
      </c>
      <c r="K1605" t="str">
        <f>VLOOKUP(TRIM(SUBSTITUTE(E1605,CHAR(160),CHAR(32))),Metadata!B$1:H$2632,7,FALSE)</f>
        <v>roman</v>
      </c>
      <c r="L1605" t="s">
        <v>4378</v>
      </c>
      <c r="N1605" t="str">
        <f>VLOOKUP(TRIM(SUBSTITUTE(E1605,CHAR(160),CHAR(32))),Metadata!B$1:J$2632,9,FALSE)</f>
        <v>prose</v>
      </c>
      <c r="O1605">
        <f>VLOOKUP(TRIM(SUBSTITUTE(E1605,CHAR(160),CHAR(32))),Metadata!B$1:K$2632,10,FALSE)</f>
        <v>66634</v>
      </c>
      <c r="P1605" s="4" t="s">
        <v>10550</v>
      </c>
      <c r="Q1605">
        <v>55</v>
      </c>
      <c r="R1605">
        <v>58</v>
      </c>
    </row>
    <row r="1606" spans="1:18" hidden="1" x14ac:dyDescent="0.25">
      <c r="A1606">
        <v>1610</v>
      </c>
      <c r="B1606" t="s">
        <v>4354</v>
      </c>
      <c r="C1606" t="s">
        <v>306</v>
      </c>
      <c r="D1606" t="s">
        <v>47</v>
      </c>
      <c r="E1606" t="s">
        <v>8197</v>
      </c>
      <c r="F1606" t="str">
        <f>VLOOKUP(TRIM(SUBSTITUTE(E1606,CHAR(160),CHAR(32))),Metadata!B$1:C$2632,2,FALSE)</f>
        <v>Carmontelle, Louis Carrogis, 1717-1806.</v>
      </c>
      <c r="G1606" t="str">
        <f>VLOOKUP(TRIM(SUBSTITUTE(E1606,CHAR(160),CHAR(32))),Metadata!B$1:D$2632,3,FALSE)</f>
        <v>La chanson</v>
      </c>
      <c r="H1606">
        <f>VLOOKUP(TRIM(SUBSTITUTE(E1606,CHAR(160),CHAR(32))),Metadata!B$1:E$2632,4,FALSE)</f>
        <v>1775</v>
      </c>
      <c r="I1606" t="s">
        <v>450</v>
      </c>
      <c r="K1606" t="str">
        <f>VLOOKUP(TRIM(SUBSTITUTE(E1606,CHAR(160),CHAR(32))),Metadata!B$1:H$2632,7,FALSE)</f>
        <v>theatre</v>
      </c>
      <c r="L1606" t="s">
        <v>4472</v>
      </c>
      <c r="N1606" t="str">
        <f>VLOOKUP(TRIM(SUBSTITUTE(E1606,CHAR(160),CHAR(32))),Metadata!B$1:J$2632,9,FALSE)</f>
        <v>prose</v>
      </c>
      <c r="O1606">
        <f>VLOOKUP(TRIM(SUBSTITUTE(E1606,CHAR(160),CHAR(32))),Metadata!B$1:K$2632,10,FALSE)</f>
        <v>3637</v>
      </c>
      <c r="P1606" s="8" t="s">
        <v>9225</v>
      </c>
      <c r="Q1606">
        <v>45</v>
      </c>
      <c r="R1606">
        <v>48</v>
      </c>
    </row>
    <row r="1607" spans="1:18" hidden="1" x14ac:dyDescent="0.25">
      <c r="A1607">
        <v>1611</v>
      </c>
      <c r="B1607" t="s">
        <v>4354</v>
      </c>
      <c r="C1607" t="s">
        <v>306</v>
      </c>
      <c r="D1607" t="s">
        <v>47</v>
      </c>
      <c r="E1607" t="s">
        <v>8600</v>
      </c>
      <c r="F1607" t="str">
        <f>VLOOKUP(TRIM(SUBSTITUTE(E1607,CHAR(160),CHAR(32))),Metadata!B$1:C$2632,2,FALSE)</f>
        <v>Loti, Pierre, 1850-1923.</v>
      </c>
      <c r="G1607" t="str">
        <f>VLOOKUP(TRIM(SUBSTITUTE(E1607,CHAR(160),CHAR(32))),Metadata!B$1:D$2632,3,FALSE)</f>
        <v>Madame Chrysanthème</v>
      </c>
      <c r="H1607">
        <f>VLOOKUP(TRIM(SUBSTITUTE(E1607,CHAR(160),CHAR(32))),Metadata!B$1:E$2632,4,FALSE)</f>
        <v>1887</v>
      </c>
      <c r="I1607" t="s">
        <v>450</v>
      </c>
      <c r="K1607" t="str">
        <f>VLOOKUP(TRIM(SUBSTITUTE(E1607,CHAR(160),CHAR(32))),Metadata!B$1:H$2632,7,FALSE)</f>
        <v>Narratif, Roman</v>
      </c>
      <c r="L1607" t="s">
        <v>4786</v>
      </c>
      <c r="N1607" t="str">
        <f>VLOOKUP(TRIM(SUBSTITUTE(E1607,CHAR(160),CHAR(32))),Metadata!B$1:J$2632,9,FALSE)</f>
        <v/>
      </c>
      <c r="O1607">
        <f>VLOOKUP(TRIM(SUBSTITUTE(E1607,CHAR(160),CHAR(32))),Metadata!B$1:K$2632,10,FALSE)</f>
        <v>48830</v>
      </c>
      <c r="P1607" s="4" t="s">
        <v>10551</v>
      </c>
      <c r="Q1607">
        <v>64</v>
      </c>
      <c r="R1607">
        <v>67</v>
      </c>
    </row>
    <row r="1608" spans="1:18" hidden="1" x14ac:dyDescent="0.25">
      <c r="A1608">
        <v>1612</v>
      </c>
      <c r="B1608" t="s">
        <v>4354</v>
      </c>
      <c r="C1608" t="s">
        <v>306</v>
      </c>
      <c r="D1608" t="s">
        <v>47</v>
      </c>
      <c r="E1608" t="s">
        <v>7895</v>
      </c>
      <c r="F1608" t="str">
        <f>VLOOKUP(TRIM(SUBSTITUTE(E1608,CHAR(160),CHAR(32))),Metadata!B$1:C$2632,2,FALSE)</f>
        <v>Dupont-White, Charles Brook, 1807-1878.</v>
      </c>
      <c r="G1608" t="str">
        <f>VLOOKUP(TRIM(SUBSTITUTE(E1608,CHAR(160),CHAR(32))),Metadata!B$1:D$2632,3,FALSE)</f>
        <v>Essais sur les relations du travail avec le capital</v>
      </c>
      <c r="H1608">
        <f>VLOOKUP(TRIM(SUBSTITUTE(E1608,CHAR(160),CHAR(32))),Metadata!B$1:E$2632,4,FALSE)</f>
        <v>1845</v>
      </c>
      <c r="I1608" t="s">
        <v>450</v>
      </c>
      <c r="K1608" t="str">
        <f>VLOOKUP(TRIM(SUBSTITUTE(E1608,CHAR(160),CHAR(32))),Metadata!B$1:H$2632,7,FALSE)</f>
        <v>traite</v>
      </c>
      <c r="L1608" t="s">
        <v>4417</v>
      </c>
      <c r="N1608" t="str">
        <f>VLOOKUP(TRIM(SUBSTITUTE(E1608,CHAR(160),CHAR(32))),Metadata!B$1:J$2632,9,FALSE)</f>
        <v/>
      </c>
      <c r="O1608">
        <f>VLOOKUP(TRIM(SUBSTITUTE(E1608,CHAR(160),CHAR(32))),Metadata!B$1:K$2632,10,FALSE)</f>
        <v>97424</v>
      </c>
      <c r="P1608" s="4" t="s">
        <v>10552</v>
      </c>
      <c r="Q1608">
        <v>125</v>
      </c>
      <c r="R1608">
        <v>128</v>
      </c>
    </row>
    <row r="1609" spans="1:18" hidden="1" x14ac:dyDescent="0.25">
      <c r="A1609">
        <v>1613</v>
      </c>
      <c r="B1609" t="s">
        <v>4354</v>
      </c>
      <c r="C1609" t="s">
        <v>306</v>
      </c>
      <c r="D1609" t="s">
        <v>47</v>
      </c>
      <c r="E1609" t="s">
        <v>6541</v>
      </c>
      <c r="F1609" t="str">
        <f>VLOOKUP(TRIM(SUBSTITUTE(E1609,CHAR(160),CHAR(32))),Metadata!B$1:C$2632,2,FALSE)</f>
        <v>Taine, Hippolyte, 1828-1893.</v>
      </c>
      <c r="G1609" t="str">
        <f>VLOOKUP(TRIM(SUBSTITUTE(E1609,CHAR(160),CHAR(32))),Metadata!B$1:D$2632,3,FALSE)</f>
        <v>Les origines de la France contemporaine. L'ancien régime</v>
      </c>
      <c r="H1609">
        <f>VLOOKUP(TRIM(SUBSTITUTE(E1609,CHAR(160),CHAR(32))),Metadata!B$1:E$2632,4,FALSE)</f>
        <v>1875</v>
      </c>
      <c r="I1609" t="s">
        <v>450</v>
      </c>
      <c r="K1609" t="str">
        <f>VLOOKUP(TRIM(SUBSTITUTE(E1609,CHAR(160),CHAR(32))),Metadata!B$1:H$2632,7,FALSE)</f>
        <v>traite</v>
      </c>
      <c r="L1609" t="s">
        <v>4417</v>
      </c>
      <c r="N1609" t="str">
        <f>VLOOKUP(TRIM(SUBSTITUTE(E1609,CHAR(160),CHAR(32))),Metadata!B$1:J$2632,9,FALSE)</f>
        <v/>
      </c>
      <c r="O1609">
        <f>VLOOKUP(TRIM(SUBSTITUTE(E1609,CHAR(160),CHAR(32))),Metadata!B$1:K$2632,10,FALSE)</f>
        <v>183669</v>
      </c>
      <c r="P1609" s="4" t="s">
        <v>12535</v>
      </c>
      <c r="Q1609">
        <v>153</v>
      </c>
      <c r="R1609">
        <v>156</v>
      </c>
    </row>
    <row r="1610" spans="1:18" hidden="1" x14ac:dyDescent="0.25">
      <c r="A1610">
        <v>1614</v>
      </c>
      <c r="B1610" t="s">
        <v>4354</v>
      </c>
      <c r="C1610" t="s">
        <v>306</v>
      </c>
      <c r="D1610" t="s">
        <v>47</v>
      </c>
      <c r="E1610" t="s">
        <v>6717</v>
      </c>
      <c r="F1610" t="str">
        <f>VLOOKUP(TRIM(SUBSTITUTE(E1610,CHAR(160),CHAR(32))),Metadata!B$1:C$2632,2,FALSE)</f>
        <v>Tarde, Gabriel, 1843-1904.</v>
      </c>
      <c r="G1610" t="str">
        <f>VLOOKUP(TRIM(SUBSTITUTE(E1610,CHAR(160),CHAR(32))),Metadata!B$1:D$2632,3,FALSE)</f>
        <v>La philosophie pénale [2]</v>
      </c>
      <c r="H1610">
        <f>VLOOKUP(TRIM(SUBSTITUTE(E1610,CHAR(160),CHAR(32))),Metadata!B$1:E$2632,4,FALSE)</f>
        <v>1890</v>
      </c>
      <c r="I1610" t="s">
        <v>450</v>
      </c>
      <c r="K1610" t="str">
        <f>VLOOKUP(TRIM(SUBSTITUTE(E1610,CHAR(160),CHAR(32))),Metadata!B$1:H$2632,7,FALSE)</f>
        <v>traite</v>
      </c>
      <c r="L1610" t="s">
        <v>4417</v>
      </c>
      <c r="N1610" t="str">
        <f>VLOOKUP(TRIM(SUBSTITUTE(E1610,CHAR(160),CHAR(32))),Metadata!B$1:J$2632,9,FALSE)</f>
        <v/>
      </c>
      <c r="O1610">
        <f>VLOOKUP(TRIM(SUBSTITUTE(E1610,CHAR(160),CHAR(32))),Metadata!B$1:K$2632,10,FALSE)</f>
        <v>118390</v>
      </c>
      <c r="P1610" s="4" t="s">
        <v>10553</v>
      </c>
      <c r="Q1610">
        <v>11</v>
      </c>
      <c r="R1610">
        <v>14</v>
      </c>
    </row>
    <row r="1611" spans="1:18" hidden="1" x14ac:dyDescent="0.25">
      <c r="A1611">
        <v>1615</v>
      </c>
      <c r="B1611" t="s">
        <v>4354</v>
      </c>
      <c r="C1611" t="s">
        <v>306</v>
      </c>
      <c r="D1611" t="s">
        <v>47</v>
      </c>
      <c r="E1611" t="s">
        <v>8552</v>
      </c>
      <c r="F1611" t="str">
        <f>VLOOKUP(TRIM(SUBSTITUTE(E1611,CHAR(160),CHAR(32))),Metadata!B$1:C$2632,2,FALSE)</f>
        <v>Gide, André, 1869-1951.</v>
      </c>
      <c r="G1611" t="str">
        <f>VLOOKUP(TRIM(SUBSTITUTE(E1611,CHAR(160),CHAR(32))),Metadata!B$1:D$2632,3,FALSE)</f>
        <v>Les nourritures terrestres</v>
      </c>
      <c r="H1611">
        <f>VLOOKUP(TRIM(SUBSTITUTE(E1611,CHAR(160),CHAR(32))),Metadata!B$1:E$2632,4,FALSE)</f>
        <v>1897</v>
      </c>
      <c r="I1611" t="s">
        <v>450</v>
      </c>
      <c r="K1611" t="str">
        <f>VLOOKUP(TRIM(SUBSTITUTE(E1611,CHAR(160),CHAR(32))),Metadata!B$1:H$2632,7,FALSE)</f>
        <v>traite ou essai</v>
      </c>
      <c r="L1611" t="s">
        <v>4402</v>
      </c>
      <c r="N1611" t="str">
        <f>VLOOKUP(TRIM(SUBSTITUTE(E1611,CHAR(160),CHAR(32))),Metadata!B$1:J$2632,9,FALSE)</f>
        <v>prose</v>
      </c>
      <c r="O1611">
        <f>VLOOKUP(TRIM(SUBSTITUTE(E1611,CHAR(160),CHAR(32))),Metadata!B$1:K$2632,10,FALSE)</f>
        <v>30128</v>
      </c>
      <c r="P1611" s="4" t="s">
        <v>10554</v>
      </c>
      <c r="Q1611">
        <v>295</v>
      </c>
      <c r="R1611">
        <v>298</v>
      </c>
    </row>
    <row r="1612" spans="1:18" hidden="1" x14ac:dyDescent="0.25">
      <c r="A1612">
        <v>1616</v>
      </c>
      <c r="B1612" t="s">
        <v>4354</v>
      </c>
      <c r="C1612" t="s">
        <v>306</v>
      </c>
      <c r="D1612" t="s">
        <v>47</v>
      </c>
      <c r="E1612" t="s">
        <v>8426</v>
      </c>
      <c r="F1612" t="str">
        <f>VLOOKUP(TRIM(SUBSTITUTE(E1612,CHAR(160),CHAR(32))),Metadata!B$1:C$2632,2,FALSE)</f>
        <v>About, Edmond, 1828-1885.</v>
      </c>
      <c r="G1612" t="str">
        <f>VLOOKUP(TRIM(SUBSTITUTE(E1612,CHAR(160),CHAR(32))),Metadata!B$1:D$2632,3,FALSE)</f>
        <v>La Grèce contemporaine</v>
      </c>
      <c r="H1612">
        <f>VLOOKUP(TRIM(SUBSTITUTE(E1612,CHAR(160),CHAR(32))),Metadata!B$1:E$2632,4,FALSE)</f>
        <v>1854</v>
      </c>
      <c r="I1612" t="s">
        <v>450</v>
      </c>
      <c r="K1612" t="str">
        <f>VLOOKUP(TRIM(SUBSTITUTE(E1612,CHAR(160),CHAR(32))),Metadata!B$1:H$2632,7,FALSE)</f>
        <v>recit de voyage</v>
      </c>
      <c r="L1612" t="s">
        <v>4870</v>
      </c>
      <c r="N1612" t="str">
        <f>VLOOKUP(TRIM(SUBSTITUTE(E1612,CHAR(160),CHAR(32))),Metadata!B$1:J$2632,9,FALSE)</f>
        <v>prose</v>
      </c>
      <c r="O1612">
        <f>VLOOKUP(TRIM(SUBSTITUTE(E1612,CHAR(160),CHAR(32))),Metadata!B$1:K$2632,10,FALSE)</f>
        <v>101524</v>
      </c>
      <c r="P1612" s="4" t="s">
        <v>10555</v>
      </c>
      <c r="Q1612">
        <v>43</v>
      </c>
      <c r="R1612">
        <v>46</v>
      </c>
    </row>
    <row r="1613" spans="1:18" hidden="1" x14ac:dyDescent="0.25">
      <c r="A1613">
        <v>1617</v>
      </c>
      <c r="B1613" t="s">
        <v>4354</v>
      </c>
      <c r="C1613" t="s">
        <v>306</v>
      </c>
      <c r="D1613" t="s">
        <v>47</v>
      </c>
      <c r="E1613" t="s">
        <v>8702</v>
      </c>
      <c r="F1613" t="str">
        <f>VLOOKUP(TRIM(SUBSTITUTE(E1613,CHAR(160),CHAR(32))),Metadata!B$1:C$2632,2,FALSE)</f>
        <v>Verne, Jules, 1828-1905.</v>
      </c>
      <c r="G1613" t="str">
        <f>VLOOKUP(TRIM(SUBSTITUTE(E1613,CHAR(160),CHAR(32))),Metadata!B$1:D$2632,3,FALSE)</f>
        <v>L'île mystérieuse</v>
      </c>
      <c r="H1613">
        <f>VLOOKUP(TRIM(SUBSTITUTE(E1613,CHAR(160),CHAR(32))),Metadata!B$1:E$2632,4,FALSE)</f>
        <v>1874</v>
      </c>
      <c r="I1613" t="s">
        <v>450</v>
      </c>
      <c r="K1613" t="str">
        <f>VLOOKUP(TRIM(SUBSTITUTE(E1613,CHAR(160),CHAR(32))),Metadata!B$1:H$2632,7,FALSE)</f>
        <v>roman</v>
      </c>
      <c r="L1613" t="s">
        <v>4378</v>
      </c>
      <c r="N1613" t="str">
        <f>VLOOKUP(TRIM(SUBSTITUTE(E1613,CHAR(160),CHAR(32))),Metadata!B$1:J$2632,9,FALSE)</f>
        <v>prose</v>
      </c>
      <c r="O1613">
        <f>VLOOKUP(TRIM(SUBSTITUTE(E1613,CHAR(160),CHAR(32))),Metadata!B$1:K$2632,10,FALSE)</f>
        <v>210129</v>
      </c>
      <c r="P1613" s="4" t="s">
        <v>10556</v>
      </c>
      <c r="Q1613">
        <v>53</v>
      </c>
      <c r="R1613">
        <v>56</v>
      </c>
    </row>
    <row r="1614" spans="1:18" hidden="1" x14ac:dyDescent="0.25">
      <c r="A1614">
        <v>1618</v>
      </c>
      <c r="B1614" t="s">
        <v>4354</v>
      </c>
      <c r="C1614" t="s">
        <v>306</v>
      </c>
      <c r="D1614" t="s">
        <v>47</v>
      </c>
      <c r="E1614" t="s">
        <v>8579</v>
      </c>
      <c r="F1614" t="str">
        <f>VLOOKUP(TRIM(SUBSTITUTE(E1614,CHAR(160),CHAR(32))),Metadata!B$1:C$2632,2,FALSE)</f>
        <v>Jouy, Etienne de, 1764-1846.</v>
      </c>
      <c r="G1614" t="str">
        <f>VLOOKUP(TRIM(SUBSTITUTE(E1614,CHAR(160),CHAR(32))),Metadata!B$1:D$2632,3,FALSE)</f>
        <v>L'hermite de la Chaussée-d'Antin, ou, Observations sur les moeurs et les usages parisiens au commencement du XIXe siècle. 1813:</v>
      </c>
      <c r="H1614">
        <f>VLOOKUP(TRIM(SUBSTITUTE(E1614,CHAR(160),CHAR(32))),Metadata!B$1:E$2632,4,FALSE)</f>
        <v>1813</v>
      </c>
      <c r="I1614" t="s">
        <v>450</v>
      </c>
      <c r="K1614" t="str">
        <f>VLOOKUP(TRIM(SUBSTITUTE(E1614,CHAR(160),CHAR(32))),Metadata!B$1:H$2632,7,FALSE)</f>
        <v>traite ou essai</v>
      </c>
      <c r="L1614" t="s">
        <v>4402</v>
      </c>
      <c r="N1614" t="str">
        <f>VLOOKUP(TRIM(SUBSTITUTE(E1614,CHAR(160),CHAR(32))),Metadata!B$1:J$2632,9,FALSE)</f>
        <v>prose</v>
      </c>
      <c r="O1614">
        <f>VLOOKUP(TRIM(SUBSTITUTE(E1614,CHAR(160),CHAR(32))),Metadata!B$1:K$2632,10,FALSE)</f>
        <v>137489</v>
      </c>
      <c r="P1614" s="4" t="s">
        <v>10557</v>
      </c>
      <c r="Q1614">
        <v>219</v>
      </c>
      <c r="R1614">
        <v>222</v>
      </c>
    </row>
    <row r="1615" spans="1:18" hidden="1" x14ac:dyDescent="0.25">
      <c r="A1615">
        <v>1619</v>
      </c>
      <c r="B1615" t="s">
        <v>4354</v>
      </c>
      <c r="C1615" t="s">
        <v>306</v>
      </c>
      <c r="D1615" t="s">
        <v>47</v>
      </c>
      <c r="E1615" t="s">
        <v>7894</v>
      </c>
      <c r="F1615" t="str">
        <f>VLOOKUP(TRIM(SUBSTITUTE(E1615,CHAR(160),CHAR(32))),Metadata!B$1:C$2632,2,FALSE)</f>
        <v>Michelet, Jules, 1798-1874.</v>
      </c>
      <c r="G1615" t="str">
        <f>VLOOKUP(TRIM(SUBSTITUTE(E1615,CHAR(160),CHAR(32))),Metadata!B$1:D$2632,3,FALSE)</f>
        <v>Histoire de France</v>
      </c>
      <c r="H1615">
        <f>VLOOKUP(TRIM(SUBSTITUTE(E1615,CHAR(160),CHAR(32))),Metadata!B$1:E$2632,4,FALSE)</f>
        <v>1893</v>
      </c>
      <c r="I1615" t="s">
        <v>450</v>
      </c>
      <c r="K1615" t="str">
        <f>VLOOKUP(TRIM(SUBSTITUTE(E1615,CHAR(160),CHAR(32))),Metadata!B$1:H$2632,7,FALSE)</f>
        <v>traite</v>
      </c>
      <c r="L1615" t="s">
        <v>4417</v>
      </c>
      <c r="N1615" t="str">
        <f>VLOOKUP(TRIM(SUBSTITUTE(E1615,CHAR(160),CHAR(32))),Metadata!B$1:J$2632,9,FALSE)</f>
        <v/>
      </c>
      <c r="O1615">
        <f>VLOOKUP(TRIM(SUBSTITUTE(E1615,CHAR(160),CHAR(32))),Metadata!B$1:K$2632,10,FALSE)</f>
        <v>119715</v>
      </c>
      <c r="P1615" s="4" t="s">
        <v>10558</v>
      </c>
      <c r="Q1615">
        <v>181</v>
      </c>
      <c r="R1615">
        <v>184</v>
      </c>
    </row>
    <row r="1616" spans="1:18" hidden="1" x14ac:dyDescent="0.25">
      <c r="A1616">
        <v>1620</v>
      </c>
      <c r="B1616" t="s">
        <v>4354</v>
      </c>
      <c r="C1616" t="s">
        <v>306</v>
      </c>
      <c r="D1616" t="s">
        <v>47</v>
      </c>
      <c r="E1616" t="s">
        <v>8606</v>
      </c>
      <c r="F1616" t="str">
        <f>VLOOKUP(TRIM(SUBSTITUTE(E1616,CHAR(160),CHAR(32))),Metadata!B$1:C$2632,2,FALSE)</f>
        <v>Maupassant, Guy de, 1850-1893.</v>
      </c>
      <c r="G1616" t="str">
        <f>VLOOKUP(TRIM(SUBSTITUTE(E1616,CHAR(160),CHAR(32))),Metadata!B$1:D$2632,3,FALSE)</f>
        <v>Contes et nouvelles 1889</v>
      </c>
      <c r="H1616">
        <f>VLOOKUP(TRIM(SUBSTITUTE(E1616,CHAR(160),CHAR(32))),Metadata!B$1:E$2632,4,FALSE)</f>
        <v>1889</v>
      </c>
      <c r="I1616" t="s">
        <v>450</v>
      </c>
      <c r="K1616" t="str">
        <f>VLOOKUP(TRIM(SUBSTITUTE(E1616,CHAR(160),CHAR(32))),Metadata!B$1:H$2632,7,FALSE)</f>
        <v>roman</v>
      </c>
      <c r="L1616" t="s">
        <v>4378</v>
      </c>
      <c r="N1616" t="str">
        <f>VLOOKUP(TRIM(SUBSTITUTE(E1616,CHAR(160),CHAR(32))),Metadata!B$1:J$2632,9,FALSE)</f>
        <v>prose</v>
      </c>
      <c r="O1616">
        <f>VLOOKUP(TRIM(SUBSTITUTE(E1616,CHAR(160),CHAR(32))),Metadata!B$1:K$2632,10,FALSE)</f>
        <v>40865</v>
      </c>
      <c r="P1616" s="4" t="s">
        <v>10559</v>
      </c>
      <c r="Q1616">
        <v>98</v>
      </c>
      <c r="R1616">
        <v>101</v>
      </c>
    </row>
    <row r="1617" spans="1:18" x14ac:dyDescent="0.25">
      <c r="A1617">
        <v>1621</v>
      </c>
      <c r="B1617" t="s">
        <v>4354</v>
      </c>
      <c r="C1617" t="s">
        <v>306</v>
      </c>
      <c r="D1617" t="s">
        <v>47</v>
      </c>
      <c r="E1617" t="s">
        <v>8636</v>
      </c>
      <c r="F1617" t="str">
        <f>VLOOKUP(TRIM(SUBSTITUTE(E1617,CHAR(160),CHAR(32))),Metadata!B$1:C$2632,2,FALSE)</f>
        <v>Ponsard, François, 1814-1867.</v>
      </c>
      <c r="G1617" t="str">
        <f>VLOOKUP(TRIM(SUBSTITUTE(E1617,CHAR(160),CHAR(32))),Metadata!B$1:D$2632,3,FALSE)</f>
        <v>L'honneur et l'argent: comédie en cinq actes et en vers</v>
      </c>
      <c r="H1617">
        <f>VLOOKUP(TRIM(SUBSTITUTE(E1617,CHAR(160),CHAR(32))),Metadata!B$1:E$2632,4,FALSE)</f>
        <v>1853</v>
      </c>
      <c r="I1617" t="s">
        <v>450</v>
      </c>
      <c r="K1617" t="str">
        <f>VLOOKUP(TRIM(SUBSTITUTE(E1617,CHAR(160),CHAR(32))),Metadata!B$1:H$2632,7,FALSE)</f>
        <v>theatre</v>
      </c>
      <c r="L1617" t="s">
        <v>13224</v>
      </c>
      <c r="N1617" t="str">
        <f>VLOOKUP(TRIM(SUBSTITUTE(E1617,CHAR(160),CHAR(32))),Metadata!B$1:J$2632,9,FALSE)</f>
        <v>vers</v>
      </c>
      <c r="O1617">
        <f>VLOOKUP(TRIM(SUBSTITUTE(E1617,CHAR(160),CHAR(32))),Metadata!B$1:K$2632,10,FALSE)</f>
        <v>22973</v>
      </c>
      <c r="P1617" s="4" t="s">
        <v>10560</v>
      </c>
      <c r="Q1617">
        <v>19</v>
      </c>
      <c r="R1617">
        <v>22</v>
      </c>
    </row>
    <row r="1618" spans="1:18" hidden="1" x14ac:dyDescent="0.25">
      <c r="A1618">
        <v>1622</v>
      </c>
      <c r="B1618" t="s">
        <v>4354</v>
      </c>
      <c r="C1618" t="s">
        <v>306</v>
      </c>
      <c r="D1618" t="s">
        <v>47</v>
      </c>
      <c r="E1618" t="s">
        <v>8502</v>
      </c>
      <c r="F1618" t="str">
        <f>VLOOKUP(TRIM(SUBSTITUTE(E1618,CHAR(160),CHAR(32))),Metadata!B$1:C$2632,2,FALSE)</f>
        <v>Dumas, Alexandre (père), 1802-1870.</v>
      </c>
      <c r="G1618" t="str">
        <f>VLOOKUP(TRIM(SUBSTITUTE(E1618,CHAR(160),CHAR(32))),Metadata!B$1:D$2632,3,FALSE)</f>
        <v>Olympe de Clèves</v>
      </c>
      <c r="H1618">
        <f>VLOOKUP(TRIM(SUBSTITUTE(E1618,CHAR(160),CHAR(32))),Metadata!B$1:E$2632,4,FALSE)</f>
        <v>1851</v>
      </c>
      <c r="I1618" t="s">
        <v>450</v>
      </c>
      <c r="K1618" t="str">
        <f>VLOOKUP(TRIM(SUBSTITUTE(E1618,CHAR(160),CHAR(32))),Metadata!B$1:H$2632,7,FALSE)</f>
        <v>Narratif, Roman</v>
      </c>
      <c r="L1618" t="s">
        <v>4786</v>
      </c>
      <c r="N1618" t="str">
        <f>VLOOKUP(TRIM(SUBSTITUTE(E1618,CHAR(160),CHAR(32))),Metadata!B$1:J$2632,9,FALSE)</f>
        <v/>
      </c>
      <c r="O1618">
        <f>VLOOKUP(TRIM(SUBSTITUTE(E1618,CHAR(160),CHAR(32))),Metadata!B$1:K$2632,10,FALSE)</f>
        <v>260354</v>
      </c>
      <c r="P1618" s="4" t="s">
        <v>10561</v>
      </c>
      <c r="Q1618">
        <v>33</v>
      </c>
      <c r="R1618">
        <v>36</v>
      </c>
    </row>
    <row r="1619" spans="1:18" hidden="1" x14ac:dyDescent="0.25">
      <c r="A1619">
        <v>1623</v>
      </c>
      <c r="B1619" t="s">
        <v>4354</v>
      </c>
      <c r="C1619" t="s">
        <v>306</v>
      </c>
      <c r="D1619" t="s">
        <v>47</v>
      </c>
      <c r="E1619" t="s">
        <v>6174</v>
      </c>
      <c r="F1619" t="str">
        <f>VLOOKUP(TRIM(SUBSTITUTE(E1619,CHAR(160),CHAR(32))),Metadata!B$1:C$2632,2,FALSE)</f>
        <v>Proudhon, P.-J. (Pierre-Joseph), 1809-1865.</v>
      </c>
      <c r="G1619" t="str">
        <f>VLOOKUP(TRIM(SUBSTITUTE(E1619,CHAR(160),CHAR(32))),Metadata!B$1:D$2632,3,FALSE)</f>
        <v>Système des contradictions économiques ou Philosophie de la misère.</v>
      </c>
      <c r="H1619">
        <f>VLOOKUP(TRIM(SUBSTITUTE(E1619,CHAR(160),CHAR(32))),Metadata!B$1:E$2632,4,FALSE)</f>
        <v>1846</v>
      </c>
      <c r="I1619" t="s">
        <v>450</v>
      </c>
      <c r="K1619" t="str">
        <f>VLOOKUP(TRIM(SUBSTITUTE(E1619,CHAR(160),CHAR(32))),Metadata!B$1:H$2632,7,FALSE)</f>
        <v>traite</v>
      </c>
      <c r="L1619" t="s">
        <v>4417</v>
      </c>
      <c r="N1619" t="str">
        <f>VLOOKUP(TRIM(SUBSTITUTE(E1619,CHAR(160),CHAR(32))),Metadata!B$1:J$2632,9,FALSE)</f>
        <v/>
      </c>
      <c r="O1619">
        <f>VLOOKUP(TRIM(SUBSTITUTE(E1619,CHAR(160),CHAR(32))),Metadata!B$1:K$2632,10,FALSE)</f>
        <v>83914</v>
      </c>
      <c r="P1619" s="4" t="s">
        <v>12536</v>
      </c>
      <c r="Q1619">
        <v>84</v>
      </c>
      <c r="R1619">
        <v>88</v>
      </c>
    </row>
    <row r="1620" spans="1:18" hidden="1" x14ac:dyDescent="0.25">
      <c r="A1620">
        <v>1624</v>
      </c>
      <c r="B1620" t="s">
        <v>4354</v>
      </c>
      <c r="C1620" t="s">
        <v>306</v>
      </c>
      <c r="D1620" t="s">
        <v>47</v>
      </c>
      <c r="E1620" t="s">
        <v>5824</v>
      </c>
      <c r="F1620" t="str">
        <f>VLOOKUP(TRIM(SUBSTITUTE(E1620,CHAR(160),CHAR(32))),Metadata!B$1:C$2632,2,FALSE)</f>
        <v>Say, Jean Baptiste, 1767-1832.</v>
      </c>
      <c r="G1620" t="str">
        <f>VLOOKUP(TRIM(SUBSTITUTE(E1620,CHAR(160),CHAR(32))),Metadata!B$1:D$2632,3,FALSE)</f>
        <v>Catéchisme d'économie politique</v>
      </c>
      <c r="H1620">
        <f>VLOOKUP(TRIM(SUBSTITUTE(E1620,CHAR(160),CHAR(32))),Metadata!B$1:E$2632,4,FALSE)</f>
        <v>1815</v>
      </c>
      <c r="I1620" t="s">
        <v>450</v>
      </c>
      <c r="K1620" t="str">
        <f>VLOOKUP(TRIM(SUBSTITUTE(E1620,CHAR(160),CHAR(32))),Metadata!B$1:H$2632,7,FALSE)</f>
        <v>traite</v>
      </c>
      <c r="L1620" t="s">
        <v>4417</v>
      </c>
      <c r="N1620" t="str">
        <f>VLOOKUP(TRIM(SUBSTITUTE(E1620,CHAR(160),CHAR(32))),Metadata!B$1:J$2632,9,FALSE)</f>
        <v/>
      </c>
      <c r="O1620">
        <f>VLOOKUP(TRIM(SUBSTITUTE(E1620,CHAR(160),CHAR(32))),Metadata!B$1:K$2632,10,FALSE)</f>
        <v>49966</v>
      </c>
      <c r="P1620" s="4" t="s">
        <v>12537</v>
      </c>
      <c r="Q1620">
        <v>95</v>
      </c>
      <c r="R1620">
        <v>98</v>
      </c>
    </row>
    <row r="1621" spans="1:18" hidden="1" x14ac:dyDescent="0.25">
      <c r="A1621">
        <v>1625</v>
      </c>
      <c r="B1621" t="s">
        <v>4354</v>
      </c>
      <c r="C1621" t="s">
        <v>306</v>
      </c>
      <c r="D1621" t="s">
        <v>47</v>
      </c>
      <c r="E1621" t="s">
        <v>8739</v>
      </c>
      <c r="F1621" t="str">
        <f>VLOOKUP(TRIM(SUBSTITUTE(E1621,CHAR(160),CHAR(32))),Metadata!B$1:C$2632,2,FALSE)</f>
        <v>Alain, 1868-1951.</v>
      </c>
      <c r="G1621" t="str">
        <f>VLOOKUP(TRIM(SUBSTITUTE(E1621,CHAR(160),CHAR(32))),Metadata!B$1:D$2632,3,FALSE)</f>
        <v>Souvenirs de Guerre</v>
      </c>
      <c r="H1621">
        <f>VLOOKUP(TRIM(SUBSTITUTE(E1621,CHAR(160),CHAR(32))),Metadata!B$1:E$2632,4,FALSE)</f>
        <v>1937</v>
      </c>
      <c r="I1621" t="s">
        <v>534</v>
      </c>
      <c r="K1621" t="str">
        <f>VLOOKUP(TRIM(SUBSTITUTE(E1621,CHAR(160),CHAR(32))),Metadata!B$1:H$2632,7,FALSE)</f>
        <v>traite</v>
      </c>
      <c r="L1621" t="s">
        <v>4417</v>
      </c>
      <c r="N1621" t="str">
        <f>VLOOKUP(TRIM(SUBSTITUTE(E1621,CHAR(160),CHAR(32))),Metadata!B$1:J$2632,9,FALSE)</f>
        <v/>
      </c>
      <c r="O1621">
        <f>VLOOKUP(TRIM(SUBSTITUTE(E1621,CHAR(160),CHAR(32))),Metadata!B$1:K$2632,10,FALSE)</f>
        <v>50001</v>
      </c>
      <c r="P1621" s="4" t="s">
        <v>10562</v>
      </c>
      <c r="Q1621">
        <v>161</v>
      </c>
      <c r="R1621">
        <v>164</v>
      </c>
    </row>
    <row r="1622" spans="1:18" hidden="1" x14ac:dyDescent="0.25">
      <c r="A1622">
        <v>1626</v>
      </c>
      <c r="B1622" t="s">
        <v>4354</v>
      </c>
      <c r="C1622" t="s">
        <v>306</v>
      </c>
      <c r="D1622" t="s">
        <v>47</v>
      </c>
      <c r="E1622" t="s">
        <v>7897</v>
      </c>
      <c r="F1622" t="str">
        <f>VLOOKUP(TRIM(SUBSTITUTE(E1622,CHAR(160),CHAR(32))),Metadata!B$1:C$2632,2,FALSE)</f>
        <v>Febvre, Lucien, 1878-1956.</v>
      </c>
      <c r="G1622" t="str">
        <f>VLOOKUP(TRIM(SUBSTITUTE(E1622,CHAR(160),CHAR(32))),Metadata!B$1:D$2632,3,FALSE)</f>
        <v>L'apparition du livre.</v>
      </c>
      <c r="H1622">
        <f>VLOOKUP(TRIM(SUBSTITUTE(E1622,CHAR(160),CHAR(32))),Metadata!B$1:E$2632,4,FALSE)</f>
        <v>1958</v>
      </c>
      <c r="I1622" t="s">
        <v>534</v>
      </c>
      <c r="K1622" t="str">
        <f>VLOOKUP(TRIM(SUBSTITUTE(E1622,CHAR(160),CHAR(32))),Metadata!B$1:H$2632,7,FALSE)</f>
        <v>traite</v>
      </c>
      <c r="L1622" t="s">
        <v>4417</v>
      </c>
      <c r="N1622" t="str">
        <f>VLOOKUP(TRIM(SUBSTITUTE(E1622,CHAR(160),CHAR(32))),Metadata!B$1:J$2632,9,FALSE)</f>
        <v/>
      </c>
      <c r="O1622">
        <f>VLOOKUP(TRIM(SUBSTITUTE(E1622,CHAR(160),CHAR(32))),Metadata!B$1:K$2632,10,FALSE)</f>
        <v>88665</v>
      </c>
      <c r="P1622" s="4" t="s">
        <v>12538</v>
      </c>
      <c r="Q1622">
        <v>191</v>
      </c>
      <c r="R1622">
        <v>194</v>
      </c>
    </row>
    <row r="1623" spans="1:18" hidden="1" x14ac:dyDescent="0.25">
      <c r="A1623">
        <v>1627</v>
      </c>
      <c r="B1623" t="s">
        <v>4354</v>
      </c>
      <c r="C1623" t="s">
        <v>306</v>
      </c>
      <c r="D1623" t="s">
        <v>47</v>
      </c>
      <c r="E1623" t="s">
        <v>8982</v>
      </c>
      <c r="F1623" t="str">
        <f>VLOOKUP(TRIM(SUBSTITUTE(E1623,CHAR(160),CHAR(32))),Metadata!B$1:C$2632,2,FALSE)</f>
        <v>Proust, Marcel, 1871-1922.</v>
      </c>
      <c r="G1623" t="str">
        <f>VLOOKUP(TRIM(SUBSTITUTE(E1623,CHAR(160),CHAR(32))),Metadata!B$1:D$2632,3,FALSE)</f>
        <v>Sodome et Gomorrhe</v>
      </c>
      <c r="H1623">
        <f>VLOOKUP(TRIM(SUBSTITUTE(E1623,CHAR(160),CHAR(32))),Metadata!B$1:E$2632,4,FALSE)</f>
        <v>1922</v>
      </c>
      <c r="I1623" t="s">
        <v>534</v>
      </c>
      <c r="K1623" t="str">
        <f>VLOOKUP(TRIM(SUBSTITUTE(E1623,CHAR(160),CHAR(32))),Metadata!B$1:H$2632,7,FALSE)</f>
        <v>roman</v>
      </c>
      <c r="L1623" t="s">
        <v>4378</v>
      </c>
      <c r="N1623" t="str">
        <f>VLOOKUP(TRIM(SUBSTITUTE(E1623,CHAR(160),CHAR(32))),Metadata!B$1:J$2632,9,FALSE)</f>
        <v>prose</v>
      </c>
      <c r="O1623">
        <f>VLOOKUP(TRIM(SUBSTITUTE(E1623,CHAR(160),CHAR(32))),Metadata!B$1:K$2632,10,FALSE)</f>
        <v>225259</v>
      </c>
      <c r="P1623" s="4" t="s">
        <v>10563</v>
      </c>
      <c r="Q1623">
        <v>302</v>
      </c>
      <c r="R1623">
        <v>305</v>
      </c>
    </row>
    <row r="1624" spans="1:18" hidden="1" x14ac:dyDescent="0.25">
      <c r="A1624">
        <v>1628</v>
      </c>
      <c r="B1624" t="s">
        <v>4354</v>
      </c>
      <c r="C1624" t="s">
        <v>306</v>
      </c>
      <c r="D1624" t="s">
        <v>47</v>
      </c>
      <c r="E1624" t="s">
        <v>8856</v>
      </c>
      <c r="F1624" t="str">
        <f>VLOOKUP(TRIM(SUBSTITUTE(E1624,CHAR(160),CHAR(32))),Metadata!B$1:C$2632,2,FALSE)</f>
        <v>Feydeau, Georges, 1862-1921.</v>
      </c>
      <c r="G1624" t="str">
        <f>VLOOKUP(TRIM(SUBSTITUTE(E1624,CHAR(160),CHAR(32))),Metadata!B$1:D$2632,3,FALSE)</f>
        <v>Je ne trompe pas mon mari</v>
      </c>
      <c r="H1624">
        <f>VLOOKUP(TRIM(SUBSTITUTE(E1624,CHAR(160),CHAR(32))),Metadata!B$1:E$2632,4,FALSE)</f>
        <v>1914</v>
      </c>
      <c r="I1624" t="s">
        <v>534</v>
      </c>
      <c r="K1624" t="str">
        <f>VLOOKUP(TRIM(SUBSTITUTE(E1624,CHAR(160),CHAR(32))),Metadata!B$1:H$2632,7,FALSE)</f>
        <v>theatre</v>
      </c>
      <c r="L1624" t="s">
        <v>4472</v>
      </c>
      <c r="N1624" t="str">
        <f>VLOOKUP(TRIM(SUBSTITUTE(E1624,CHAR(160),CHAR(32))),Metadata!B$1:J$2632,9,FALSE)</f>
        <v/>
      </c>
      <c r="O1624">
        <f>VLOOKUP(TRIM(SUBSTITUTE(E1624,CHAR(160),CHAR(32))),Metadata!B$1:K$2632,10,FALSE)</f>
        <v>34318</v>
      </c>
      <c r="P1624" s="8" t="s">
        <v>10564</v>
      </c>
      <c r="Q1624">
        <v>27</v>
      </c>
      <c r="R1624">
        <v>30</v>
      </c>
    </row>
    <row r="1625" spans="1:18" hidden="1" x14ac:dyDescent="0.25">
      <c r="A1625">
        <v>1629</v>
      </c>
      <c r="B1625" t="s">
        <v>4354</v>
      </c>
      <c r="C1625" t="s">
        <v>306</v>
      </c>
      <c r="D1625" t="s">
        <v>47</v>
      </c>
      <c r="E1625" t="s">
        <v>8767</v>
      </c>
      <c r="F1625" t="str">
        <f>VLOOKUP(TRIM(SUBSTITUTE(E1625,CHAR(160),CHAR(32))),Metadata!B$1:C$2632,2,FALSE)</f>
        <v>Barrès, Maurice, 1862-1923.</v>
      </c>
      <c r="G1625" t="str">
        <f>VLOOKUP(TRIM(SUBSTITUTE(E1625,CHAR(160),CHAR(32))),Metadata!B$1:D$2632,3,FALSE)</f>
        <v>Mes cahiers, T. 9 1911-1912</v>
      </c>
      <c r="H1625">
        <f>VLOOKUP(TRIM(SUBSTITUTE(E1625,CHAR(160),CHAR(32))),Metadata!B$1:E$2632,4,FALSE)</f>
        <v>1912</v>
      </c>
      <c r="I1625" t="s">
        <v>534</v>
      </c>
      <c r="K1625" t="str">
        <f>VLOOKUP(TRIM(SUBSTITUTE(E1625,CHAR(160),CHAR(32))),Metadata!B$1:H$2632,7,FALSE)</f>
        <v>memoires</v>
      </c>
      <c r="L1625" t="s">
        <v>4481</v>
      </c>
      <c r="N1625" t="str">
        <f>VLOOKUP(TRIM(SUBSTITUTE(E1625,CHAR(160),CHAR(32))),Metadata!B$1:J$2632,9,FALSE)</f>
        <v>prose</v>
      </c>
      <c r="O1625">
        <f>VLOOKUP(TRIM(SUBSTITUTE(E1625,CHAR(160),CHAR(32))),Metadata!B$1:K$2632,10,FALSE)</f>
        <v>79112</v>
      </c>
      <c r="P1625" s="4" t="s">
        <v>10565</v>
      </c>
      <c r="Q1625">
        <v>117</v>
      </c>
      <c r="R1625">
        <v>120</v>
      </c>
    </row>
    <row r="1626" spans="1:18" hidden="1" x14ac:dyDescent="0.25">
      <c r="A1626">
        <v>1630</v>
      </c>
      <c r="B1626" t="s">
        <v>4354</v>
      </c>
      <c r="C1626" t="s">
        <v>306</v>
      </c>
      <c r="D1626" t="s">
        <v>47</v>
      </c>
      <c r="E1626" t="s">
        <v>7703</v>
      </c>
      <c r="F1626" t="str">
        <f>VLOOKUP(TRIM(SUBSTITUTE(E1626,CHAR(160),CHAR(32))),Metadata!B$1:C$2632,2,FALSE)</f>
        <v>Mantoux, Étienne, 1913-1945.</v>
      </c>
      <c r="G1626" t="str">
        <f>VLOOKUP(TRIM(SUBSTITUTE(E1626,CHAR(160),CHAR(32))),Metadata!B$1:D$2632,3,FALSE)</f>
        <v>La paix calomniée ou les conséquences économiques de M. Keynes</v>
      </c>
      <c r="H1626">
        <f>VLOOKUP(TRIM(SUBSTITUTE(E1626,CHAR(160),CHAR(32))),Metadata!B$1:E$2632,4,FALSE)</f>
        <v>1946</v>
      </c>
      <c r="I1626" t="s">
        <v>534</v>
      </c>
      <c r="K1626" t="str">
        <f>VLOOKUP(TRIM(SUBSTITUTE(E1626,CHAR(160),CHAR(32))),Metadata!B$1:H$2632,7,FALSE)</f>
        <v>traite</v>
      </c>
      <c r="L1626" t="s">
        <v>4417</v>
      </c>
      <c r="N1626" t="str">
        <f>VLOOKUP(TRIM(SUBSTITUTE(E1626,CHAR(160),CHAR(32))),Metadata!B$1:J$2632,9,FALSE)</f>
        <v/>
      </c>
      <c r="O1626">
        <f>VLOOKUP(TRIM(SUBSTITUTE(E1626,CHAR(160),CHAR(32))),Metadata!B$1:K$2632,10,FALSE)</f>
        <v>102525</v>
      </c>
      <c r="P1626" s="4" t="s">
        <v>9226</v>
      </c>
      <c r="Q1626">
        <v>22</v>
      </c>
      <c r="R1626">
        <v>25</v>
      </c>
    </row>
    <row r="1627" spans="1:18" hidden="1" x14ac:dyDescent="0.25">
      <c r="A1627">
        <v>1631</v>
      </c>
      <c r="B1627" t="s">
        <v>4354</v>
      </c>
      <c r="C1627" t="s">
        <v>306</v>
      </c>
      <c r="D1627" t="s">
        <v>47</v>
      </c>
      <c r="E1627" t="s">
        <v>8895</v>
      </c>
      <c r="F1627" t="str">
        <f>VLOOKUP(TRIM(SUBSTITUTE(E1627,CHAR(160),CHAR(32))),Metadata!B$1:C$2632,2,FALSE)</f>
        <v>Goldschmidt, Bertrand, 1912-2002.</v>
      </c>
      <c r="G1627" t="str">
        <f>VLOOKUP(TRIM(SUBSTITUTE(E1627,CHAR(160),CHAR(32))),Metadata!B$1:D$2632,3,FALSE)</f>
        <v>L'aventure atomique: ses aspects politiques et techniques</v>
      </c>
      <c r="H1627">
        <f>VLOOKUP(TRIM(SUBSTITUTE(E1627,CHAR(160),CHAR(32))),Metadata!B$1:E$2632,4,FALSE)</f>
        <v>1962</v>
      </c>
      <c r="I1627" t="s">
        <v>534</v>
      </c>
      <c r="K1627" t="str">
        <f>VLOOKUP(TRIM(SUBSTITUTE(E1627,CHAR(160),CHAR(32))),Metadata!B$1:H$2632,7,FALSE)</f>
        <v>traite ou essai</v>
      </c>
      <c r="L1627" t="s">
        <v>4402</v>
      </c>
      <c r="N1627" t="str">
        <f>VLOOKUP(TRIM(SUBSTITUTE(E1627,CHAR(160),CHAR(32))),Metadata!B$1:J$2632,9,FALSE)</f>
        <v>prose</v>
      </c>
      <c r="O1627">
        <f>VLOOKUP(TRIM(SUBSTITUTE(E1627,CHAR(160),CHAR(32))),Metadata!B$1:K$2632,10,FALSE)</f>
        <v>91532</v>
      </c>
      <c r="P1627" s="4" t="s">
        <v>10566</v>
      </c>
      <c r="Q1627">
        <v>147</v>
      </c>
      <c r="R1627">
        <v>150</v>
      </c>
    </row>
    <row r="1628" spans="1:18" ht="16.5" hidden="1" x14ac:dyDescent="0.25">
      <c r="A1628">
        <v>1632</v>
      </c>
      <c r="B1628" t="s">
        <v>4354</v>
      </c>
      <c r="C1628" t="s">
        <v>306</v>
      </c>
      <c r="D1628" t="s">
        <v>47</v>
      </c>
      <c r="E1628" t="s">
        <v>7388</v>
      </c>
      <c r="F1628" t="str">
        <f>VLOOKUP(TRIM(SUBSTITUTE(E1628,CHAR(160),CHAR(32))),Metadata!B$1:C$2632,2,FALSE)</f>
        <v>Bloch, Marc Léopold Benjamin, 1886-1944.</v>
      </c>
      <c r="G1628" t="str">
        <f>VLOOKUP(TRIM(SUBSTITUTE(E1628,CHAR(160),CHAR(32))),Metadata!B$1:D$2632,3,FALSE)</f>
        <v>Les caractères originaux de l'Histoire rurale française</v>
      </c>
      <c r="H1628">
        <f>VLOOKUP(TRIM(SUBSTITUTE(E1628,CHAR(160),CHAR(32))),Metadata!B$1:E$2632,4,FALSE)</f>
        <v>1931</v>
      </c>
      <c r="I1628" t="s">
        <v>534</v>
      </c>
      <c r="K1628" t="str">
        <f>VLOOKUP(TRIM(SUBSTITUTE(E1628,CHAR(160),CHAR(32))),Metadata!B$1:H$2632,7,FALSE)</f>
        <v>traite</v>
      </c>
      <c r="L1628" t="s">
        <v>4417</v>
      </c>
      <c r="N1628" t="str">
        <f>VLOOKUP(TRIM(SUBSTITUTE(E1628,CHAR(160),CHAR(32))),Metadata!B$1:J$2632,9,FALSE)</f>
        <v/>
      </c>
      <c r="O1628">
        <f>VLOOKUP(TRIM(SUBSTITUTE(E1628,CHAR(160),CHAR(32))),Metadata!B$1:K$2632,10,FALSE)</f>
        <v>111230</v>
      </c>
      <c r="P1628" s="4" t="s">
        <v>12539</v>
      </c>
      <c r="Q1628">
        <v>140</v>
      </c>
      <c r="R1628">
        <v>143</v>
      </c>
    </row>
    <row r="1629" spans="1:18" hidden="1" x14ac:dyDescent="0.25">
      <c r="A1629">
        <v>1633</v>
      </c>
      <c r="B1629" t="s">
        <v>4354</v>
      </c>
      <c r="C1629" t="s">
        <v>306</v>
      </c>
      <c r="D1629" t="s">
        <v>47</v>
      </c>
      <c r="E1629" t="s">
        <v>7442</v>
      </c>
      <c r="F1629" t="str">
        <f>VLOOKUP(TRIM(SUBSTITUTE(E1629,CHAR(160),CHAR(32))),Metadata!B$1:C$2632,2,FALSE)</f>
        <v>Mornet, Daniel, 1878-1954.</v>
      </c>
      <c r="G1629" t="str">
        <f>VLOOKUP(TRIM(SUBSTITUTE(E1629,CHAR(160),CHAR(32))),Metadata!B$1:D$2632,3,FALSE)</f>
        <v>Les origines intellectuelles de la révolution française</v>
      </c>
      <c r="H1629">
        <f>VLOOKUP(TRIM(SUBSTITUTE(E1629,CHAR(160),CHAR(32))),Metadata!B$1:E$2632,4,FALSE)</f>
        <v>1933</v>
      </c>
      <c r="I1629" t="s">
        <v>534</v>
      </c>
      <c r="K1629" t="str">
        <f>VLOOKUP(TRIM(SUBSTITUTE(E1629,CHAR(160),CHAR(32))),Metadata!B$1:H$2632,7,FALSE)</f>
        <v>traite</v>
      </c>
      <c r="L1629" t="s">
        <v>4417</v>
      </c>
      <c r="N1629" t="str">
        <f>VLOOKUP(TRIM(SUBSTITUTE(E1629,CHAR(160),CHAR(32))),Metadata!B$1:J$2632,9,FALSE)</f>
        <v/>
      </c>
      <c r="O1629">
        <f>VLOOKUP(TRIM(SUBSTITUTE(E1629,CHAR(160),CHAR(32))),Metadata!B$1:K$2632,10,FALSE)</f>
        <v>230114</v>
      </c>
      <c r="P1629" s="4" t="s">
        <v>10567</v>
      </c>
      <c r="Q1629">
        <v>15</v>
      </c>
      <c r="R1629">
        <v>18</v>
      </c>
    </row>
    <row r="1630" spans="1:18" hidden="1" x14ac:dyDescent="0.25">
      <c r="A1630">
        <v>1634</v>
      </c>
      <c r="B1630" t="s">
        <v>4354</v>
      </c>
      <c r="C1630" t="s">
        <v>306</v>
      </c>
      <c r="D1630" t="s">
        <v>47</v>
      </c>
      <c r="E1630" t="s">
        <v>8846</v>
      </c>
      <c r="F1630" t="str">
        <f>VLOOKUP(TRIM(SUBSTITUTE(E1630,CHAR(160),CHAR(32))),Metadata!B$1:C$2632,2,FALSE)</f>
        <v>Durkheim, Emile, 1858-1917.</v>
      </c>
      <c r="G1630" t="str">
        <f>VLOOKUP(TRIM(SUBSTITUTE(E1630,CHAR(160),CHAR(32))),Metadata!B$1:D$2632,3,FALSE)</f>
        <v>Leçons de sociologie: physique des mœurs et du droit</v>
      </c>
      <c r="H1630">
        <f>VLOOKUP(TRIM(SUBSTITUTE(E1630,CHAR(160),CHAR(32))),Metadata!B$1:E$2632,4,FALSE)</f>
        <v>1900</v>
      </c>
      <c r="I1630" t="s">
        <v>534</v>
      </c>
      <c r="K1630" t="str">
        <f>VLOOKUP(TRIM(SUBSTITUTE(E1630,CHAR(160),CHAR(32))),Metadata!B$1:H$2632,7,FALSE)</f>
        <v>traite</v>
      </c>
      <c r="L1630" t="s">
        <v>4417</v>
      </c>
      <c r="N1630" t="str">
        <f>VLOOKUP(TRIM(SUBSTITUTE(E1630,CHAR(160),CHAR(32))),Metadata!B$1:J$2632,9,FALSE)</f>
        <v/>
      </c>
      <c r="O1630">
        <f>VLOOKUP(TRIM(SUBSTITUTE(E1630,CHAR(160),CHAR(32))),Metadata!B$1:K$2632,10,FALSE)</f>
        <v>91274</v>
      </c>
      <c r="P1630" s="4" t="s">
        <v>10568</v>
      </c>
      <c r="Q1630">
        <v>16</v>
      </c>
      <c r="R1630">
        <v>19</v>
      </c>
    </row>
    <row r="1631" spans="1:18" hidden="1" x14ac:dyDescent="0.25">
      <c r="A1631">
        <v>1635</v>
      </c>
      <c r="B1631" t="s">
        <v>4354</v>
      </c>
      <c r="C1631" t="s">
        <v>306</v>
      </c>
      <c r="D1631" t="s">
        <v>47</v>
      </c>
      <c r="E1631" t="s">
        <v>8968</v>
      </c>
      <c r="F1631" t="str">
        <f>VLOOKUP(TRIM(SUBSTITUTE(E1631,CHAR(160),CHAR(32))),Metadata!B$1:C$2632,2,FALSE)</f>
        <v>Perroux, François, 1903-</v>
      </c>
      <c r="G1631" t="str">
        <f>VLOOKUP(TRIM(SUBSTITUTE(E1631,CHAR(160),CHAR(32))),Metadata!B$1:D$2632,3,FALSE)</f>
        <v>L'économie du XXe siècle</v>
      </c>
      <c r="H1631">
        <f>VLOOKUP(TRIM(SUBSTITUTE(E1631,CHAR(160),CHAR(32))),Metadata!B$1:E$2632,4,FALSE)</f>
        <v>1964</v>
      </c>
      <c r="I1631" t="s">
        <v>534</v>
      </c>
      <c r="K1631" t="str">
        <f>VLOOKUP(TRIM(SUBSTITUTE(E1631,CHAR(160),CHAR(32))),Metadata!B$1:H$2632,7,FALSE)</f>
        <v>traite ou essai</v>
      </c>
      <c r="L1631" t="s">
        <v>4402</v>
      </c>
      <c r="N1631" t="str">
        <f>VLOOKUP(TRIM(SUBSTITUTE(E1631,CHAR(160),CHAR(32))),Metadata!B$1:J$2632,9,FALSE)</f>
        <v>prose</v>
      </c>
      <c r="O1631">
        <f>VLOOKUP(TRIM(SUBSTITUTE(E1631,CHAR(160),CHAR(32))),Metadata!B$1:K$2632,10,FALSE)</f>
        <v>208903</v>
      </c>
      <c r="P1631" s="4" t="s">
        <v>12540</v>
      </c>
      <c r="Q1631">
        <v>58</v>
      </c>
      <c r="R1631">
        <v>61</v>
      </c>
    </row>
    <row r="1632" spans="1:18" hidden="1" x14ac:dyDescent="0.25">
      <c r="A1632">
        <v>1636</v>
      </c>
      <c r="B1632" t="s">
        <v>4354</v>
      </c>
      <c r="C1632" t="s">
        <v>306</v>
      </c>
      <c r="D1632" t="s">
        <v>47</v>
      </c>
      <c r="E1632" t="s">
        <v>7525</v>
      </c>
      <c r="F1632" t="str">
        <f>VLOOKUP(TRIM(SUBSTITUTE(E1632,CHAR(160),CHAR(32))),Metadata!B$1:C$2632,2,FALSE)</f>
        <v>Mantoux, Étienne, 1913-1945.</v>
      </c>
      <c r="G1632" t="str">
        <f>VLOOKUP(TRIM(SUBSTITUTE(E1632,CHAR(160),CHAR(32))),Metadata!B$1:D$2632,3,FALSE)</f>
        <v>“La théorie générale de M. Keynes”.</v>
      </c>
      <c r="H1632">
        <f>VLOOKUP(TRIM(SUBSTITUTE(E1632,CHAR(160),CHAR(32))),Metadata!B$1:E$2632,4,FALSE)</f>
        <v>1937</v>
      </c>
      <c r="I1632" t="s">
        <v>534</v>
      </c>
      <c r="K1632" t="str">
        <f>VLOOKUP(TRIM(SUBSTITUTE(E1632,CHAR(160),CHAR(32))),Metadata!B$1:H$2632,7,FALSE)</f>
        <v>traite</v>
      </c>
      <c r="L1632" t="s">
        <v>4417</v>
      </c>
      <c r="N1632" t="str">
        <f>VLOOKUP(TRIM(SUBSTITUTE(E1632,CHAR(160),CHAR(32))),Metadata!B$1:J$2632,9,FALSE)</f>
        <v/>
      </c>
      <c r="O1632">
        <f>VLOOKUP(TRIM(SUBSTITUTE(E1632,CHAR(160),CHAR(32))),Metadata!B$1:K$2632,10,FALSE)</f>
        <v>12203</v>
      </c>
      <c r="P1632" s="4" t="s">
        <v>12541</v>
      </c>
      <c r="Q1632">
        <v>119</v>
      </c>
      <c r="R1632">
        <v>122</v>
      </c>
    </row>
    <row r="1633" spans="1:20" hidden="1" x14ac:dyDescent="0.25">
      <c r="A1633">
        <v>1637</v>
      </c>
      <c r="B1633" t="s">
        <v>4354</v>
      </c>
      <c r="C1633" t="s">
        <v>306</v>
      </c>
      <c r="D1633" t="s">
        <v>47</v>
      </c>
      <c r="E1633" t="s">
        <v>9011</v>
      </c>
      <c r="F1633" t="str">
        <f>VLOOKUP(TRIM(SUBSTITUTE(E1633,CHAR(160),CHAR(32))),Metadata!B$1:C$2632,2,FALSE)</f>
        <v>Sorel, Georges, 1847-1922.</v>
      </c>
      <c r="G1633" t="str">
        <f>VLOOKUP(TRIM(SUBSTITUTE(E1633,CHAR(160),CHAR(32))),Metadata!B$1:D$2632,3,FALSE)</f>
        <v>Réflexions sur la violence</v>
      </c>
      <c r="H1633">
        <f>VLOOKUP(TRIM(SUBSTITUTE(E1633,CHAR(160),CHAR(32))),Metadata!B$1:E$2632,4,FALSE)</f>
        <v>1908</v>
      </c>
      <c r="I1633" t="s">
        <v>534</v>
      </c>
      <c r="K1633" t="str">
        <f>VLOOKUP(TRIM(SUBSTITUTE(E1633,CHAR(160),CHAR(32))),Metadata!B$1:H$2632,7,FALSE)</f>
        <v>traite</v>
      </c>
      <c r="L1633" t="s">
        <v>4417</v>
      </c>
      <c r="N1633" t="str">
        <f>VLOOKUP(TRIM(SUBSTITUTE(E1633,CHAR(160),CHAR(32))),Metadata!B$1:J$2632,9,FALSE)</f>
        <v/>
      </c>
      <c r="O1633">
        <f>VLOOKUP(TRIM(SUBSTITUTE(E1633,CHAR(160),CHAR(32))),Metadata!B$1:K$2632,10,FALSE)</f>
        <v>111160</v>
      </c>
      <c r="P1633" s="4" t="s">
        <v>10569</v>
      </c>
      <c r="Q1633">
        <v>46</v>
      </c>
      <c r="R1633">
        <v>49</v>
      </c>
    </row>
    <row r="1634" spans="1:20" hidden="1" x14ac:dyDescent="0.25">
      <c r="A1634">
        <v>1638</v>
      </c>
      <c r="B1634" t="s">
        <v>4354</v>
      </c>
      <c r="C1634" t="s">
        <v>306</v>
      </c>
      <c r="D1634" t="s">
        <v>47</v>
      </c>
      <c r="E1634" t="s">
        <v>7897</v>
      </c>
      <c r="F1634" t="str">
        <f>VLOOKUP(TRIM(SUBSTITUTE(E1634,CHAR(160),CHAR(32))),Metadata!B$1:C$2632,2,FALSE)</f>
        <v>Febvre, Lucien, 1878-1956.</v>
      </c>
      <c r="G1634" t="str">
        <f>VLOOKUP(TRIM(SUBSTITUTE(E1634,CHAR(160),CHAR(32))),Metadata!B$1:D$2632,3,FALSE)</f>
        <v>L'apparition du livre.</v>
      </c>
      <c r="H1634">
        <f>VLOOKUP(TRIM(SUBSTITUTE(E1634,CHAR(160),CHAR(32))),Metadata!B$1:E$2632,4,FALSE)</f>
        <v>1958</v>
      </c>
      <c r="I1634" t="s">
        <v>534</v>
      </c>
      <c r="K1634" t="str">
        <f>VLOOKUP(TRIM(SUBSTITUTE(E1634,CHAR(160),CHAR(32))),Metadata!B$1:H$2632,7,FALSE)</f>
        <v>traite</v>
      </c>
      <c r="L1634" t="s">
        <v>4417</v>
      </c>
      <c r="N1634" t="str">
        <f>VLOOKUP(TRIM(SUBSTITUTE(E1634,CHAR(160),CHAR(32))),Metadata!B$1:J$2632,9,FALSE)</f>
        <v/>
      </c>
      <c r="O1634">
        <f>VLOOKUP(TRIM(SUBSTITUTE(E1634,CHAR(160),CHAR(32))),Metadata!B$1:K$2632,10,FALSE)</f>
        <v>88665</v>
      </c>
      <c r="P1634" s="4" t="s">
        <v>10570</v>
      </c>
      <c r="Q1634">
        <v>158</v>
      </c>
      <c r="R1634">
        <v>161</v>
      </c>
    </row>
    <row r="1635" spans="1:20" hidden="1" x14ac:dyDescent="0.25">
      <c r="A1635">
        <v>1639</v>
      </c>
      <c r="B1635" t="s">
        <v>4354</v>
      </c>
      <c r="C1635" t="s">
        <v>306</v>
      </c>
      <c r="D1635" t="s">
        <v>47</v>
      </c>
      <c r="E1635" t="s">
        <v>8907</v>
      </c>
      <c r="F1635" t="str">
        <f>VLOOKUP(TRIM(SUBSTITUTE(E1635,CHAR(160),CHAR(32))),Metadata!B$1:C$2632,2,FALSE)</f>
        <v>Huysmans, J.-K. (Joris-Karl), 1848-1907.</v>
      </c>
      <c r="G1635" t="str">
        <f>VLOOKUP(TRIM(SUBSTITUTE(E1635,CHAR(160),CHAR(32))),Metadata!B$1:D$2632,3,FALSE)</f>
        <v>L'oblat</v>
      </c>
      <c r="H1635">
        <f>VLOOKUP(TRIM(SUBSTITUTE(E1635,CHAR(160),CHAR(32))),Metadata!B$1:E$2632,4,FALSE)</f>
        <v>1903</v>
      </c>
      <c r="I1635" t="s">
        <v>534</v>
      </c>
      <c r="K1635" t="str">
        <f>VLOOKUP(TRIM(SUBSTITUTE(E1635,CHAR(160),CHAR(32))),Metadata!B$1:H$2632,7,FALSE)</f>
        <v>roman</v>
      </c>
      <c r="L1635" t="s">
        <v>4378</v>
      </c>
      <c r="N1635" t="str">
        <f>VLOOKUP(TRIM(SUBSTITUTE(E1635,CHAR(160),CHAR(32))),Metadata!B$1:J$2632,9,FALSE)</f>
        <v>prose</v>
      </c>
      <c r="O1635">
        <f>VLOOKUP(TRIM(SUBSTITUTE(E1635,CHAR(160),CHAR(32))),Metadata!B$1:K$2632,10,FALSE)</f>
        <v>124894</v>
      </c>
      <c r="P1635" s="4" t="s">
        <v>9227</v>
      </c>
      <c r="Q1635">
        <v>7</v>
      </c>
      <c r="R1635">
        <v>10</v>
      </c>
    </row>
    <row r="1636" spans="1:20" hidden="1" x14ac:dyDescent="0.25">
      <c r="A1636">
        <v>1640</v>
      </c>
      <c r="B1636" t="s">
        <v>4354</v>
      </c>
      <c r="C1636" t="s">
        <v>306</v>
      </c>
      <c r="D1636" t="s">
        <v>47</v>
      </c>
      <c r="E1636" t="s">
        <v>8968</v>
      </c>
      <c r="F1636" t="str">
        <f>VLOOKUP(TRIM(SUBSTITUTE(E1636,CHAR(160),CHAR(32))),Metadata!B$1:C$2632,2,FALSE)</f>
        <v>Perroux, François, 1903-</v>
      </c>
      <c r="G1636" t="str">
        <f>VLOOKUP(TRIM(SUBSTITUTE(E1636,CHAR(160),CHAR(32))),Metadata!B$1:D$2632,3,FALSE)</f>
        <v>L'économie du XXe siècle</v>
      </c>
      <c r="H1636">
        <f>VLOOKUP(TRIM(SUBSTITUTE(E1636,CHAR(160),CHAR(32))),Metadata!B$1:E$2632,4,FALSE)</f>
        <v>1964</v>
      </c>
      <c r="I1636" t="s">
        <v>534</v>
      </c>
      <c r="K1636" t="str">
        <f>VLOOKUP(TRIM(SUBSTITUTE(E1636,CHAR(160),CHAR(32))),Metadata!B$1:H$2632,7,FALSE)</f>
        <v>traite ou essai</v>
      </c>
      <c r="L1636" t="s">
        <v>4402</v>
      </c>
      <c r="N1636" t="str">
        <f>VLOOKUP(TRIM(SUBSTITUTE(E1636,CHAR(160),CHAR(32))),Metadata!B$1:J$2632,9,FALSE)</f>
        <v>prose</v>
      </c>
      <c r="O1636">
        <f>VLOOKUP(TRIM(SUBSTITUTE(E1636,CHAR(160),CHAR(32))),Metadata!B$1:K$2632,10,FALSE)</f>
        <v>208903</v>
      </c>
      <c r="P1636" s="4" t="s">
        <v>10571</v>
      </c>
      <c r="Q1636">
        <v>166</v>
      </c>
      <c r="R1636">
        <v>169</v>
      </c>
    </row>
    <row r="1637" spans="1:20" hidden="1" x14ac:dyDescent="0.25">
      <c r="A1637">
        <v>1641</v>
      </c>
      <c r="B1637" t="s">
        <v>4354</v>
      </c>
      <c r="C1637" t="s">
        <v>306</v>
      </c>
      <c r="D1637" t="s">
        <v>47</v>
      </c>
      <c r="E1637" t="s">
        <v>8760</v>
      </c>
      <c r="F1637" t="str">
        <f>VLOOKUP(TRIM(SUBSTITUTE(E1637,CHAR(160),CHAR(32))),Metadata!B$1:C$2632,2,FALSE)</f>
        <v>Barrès, Maurice, 1862-1923.</v>
      </c>
      <c r="G1637" t="str">
        <f>VLOOKUP(TRIM(SUBSTITUTE(E1637,CHAR(160),CHAR(32))),Metadata!B$1:D$2632,3,FALSE)</f>
        <v>Mes cahiers, T. 11 1914-1918</v>
      </c>
      <c r="H1637">
        <f>VLOOKUP(TRIM(SUBSTITUTE(E1637,CHAR(160),CHAR(32))),Metadata!B$1:E$2632,4,FALSE)</f>
        <v>1918</v>
      </c>
      <c r="I1637" t="s">
        <v>534</v>
      </c>
      <c r="K1637" t="str">
        <f>VLOOKUP(TRIM(SUBSTITUTE(E1637,CHAR(160),CHAR(32))),Metadata!B$1:H$2632,7,FALSE)</f>
        <v>memoires</v>
      </c>
      <c r="L1637" t="s">
        <v>4481</v>
      </c>
      <c r="N1637" t="str">
        <f>VLOOKUP(TRIM(SUBSTITUTE(E1637,CHAR(160),CHAR(32))),Metadata!B$1:J$2632,9,FALSE)</f>
        <v>prose</v>
      </c>
      <c r="O1637">
        <f>VLOOKUP(TRIM(SUBSTITUTE(E1637,CHAR(160),CHAR(32))),Metadata!B$1:K$2632,10,FALSE)</f>
        <v>80392</v>
      </c>
      <c r="P1637" s="4" t="s">
        <v>10572</v>
      </c>
      <c r="Q1637">
        <v>58</v>
      </c>
      <c r="R1637">
        <v>61</v>
      </c>
    </row>
    <row r="1638" spans="1:20" hidden="1" x14ac:dyDescent="0.25">
      <c r="A1638">
        <v>1642</v>
      </c>
      <c r="B1638" t="s">
        <v>4354</v>
      </c>
      <c r="C1638" t="s">
        <v>306</v>
      </c>
      <c r="D1638" t="s">
        <v>47</v>
      </c>
      <c r="E1638" t="s">
        <v>8968</v>
      </c>
      <c r="F1638" t="str">
        <f>VLOOKUP(TRIM(SUBSTITUTE(E1638,CHAR(160),CHAR(32))),Metadata!B$1:C$2632,2,FALSE)</f>
        <v>Perroux, François, 1903-</v>
      </c>
      <c r="G1638" t="str">
        <f>VLOOKUP(TRIM(SUBSTITUTE(E1638,CHAR(160),CHAR(32))),Metadata!B$1:D$2632,3,FALSE)</f>
        <v>L'économie du XXe siècle</v>
      </c>
      <c r="H1638">
        <f>VLOOKUP(TRIM(SUBSTITUTE(E1638,CHAR(160),CHAR(32))),Metadata!B$1:E$2632,4,FALSE)</f>
        <v>1964</v>
      </c>
      <c r="I1638" t="s">
        <v>534</v>
      </c>
      <c r="K1638" t="str">
        <f>VLOOKUP(TRIM(SUBSTITUTE(E1638,CHAR(160),CHAR(32))),Metadata!B$1:H$2632,7,FALSE)</f>
        <v>traite ou essai</v>
      </c>
      <c r="L1638" t="s">
        <v>4402</v>
      </c>
      <c r="N1638" t="str">
        <f>VLOOKUP(TRIM(SUBSTITUTE(E1638,CHAR(160),CHAR(32))),Metadata!B$1:J$2632,9,FALSE)</f>
        <v>prose</v>
      </c>
      <c r="O1638">
        <f>VLOOKUP(TRIM(SUBSTITUTE(E1638,CHAR(160),CHAR(32))),Metadata!B$1:K$2632,10,FALSE)</f>
        <v>208903</v>
      </c>
      <c r="P1638" s="4" t="s">
        <v>12542</v>
      </c>
      <c r="Q1638">
        <v>138</v>
      </c>
      <c r="R1638">
        <v>141</v>
      </c>
    </row>
    <row r="1639" spans="1:20" hidden="1" x14ac:dyDescent="0.25">
      <c r="A1639">
        <v>1643</v>
      </c>
      <c r="B1639" t="s">
        <v>4354</v>
      </c>
      <c r="C1639" t="s">
        <v>306</v>
      </c>
      <c r="D1639" t="s">
        <v>47</v>
      </c>
      <c r="E1639" t="s">
        <v>7357</v>
      </c>
      <c r="F1639" t="str">
        <f>VLOOKUP(TRIM(SUBSTITUTE(E1639,CHAR(160),CHAR(32))),Metadata!B$1:C$2632,2,FALSE)</f>
        <v>Febvre, Lucien, 1878-1956.</v>
      </c>
      <c r="G1639" t="str">
        <f>VLOOKUP(TRIM(SUBSTITUTE(E1639,CHAR(160),CHAR(32))),Metadata!B$1:D$2632,3,FALSE)</f>
        <v>Civilisation - Le mot et l'idée</v>
      </c>
      <c r="H1639">
        <f>VLOOKUP(TRIM(SUBSTITUTE(E1639,CHAR(160),CHAR(32))),Metadata!B$1:E$2632,4,FALSE)</f>
        <v>1929</v>
      </c>
      <c r="I1639" t="s">
        <v>534</v>
      </c>
      <c r="K1639" t="str">
        <f>VLOOKUP(TRIM(SUBSTITUTE(E1639,CHAR(160),CHAR(32))),Metadata!B$1:H$2632,7,FALSE)</f>
        <v>traite</v>
      </c>
      <c r="L1639" t="s">
        <v>4417</v>
      </c>
      <c r="N1639" t="str">
        <f>VLOOKUP(TRIM(SUBSTITUTE(E1639,CHAR(160),CHAR(32))),Metadata!B$1:J$2632,9,FALSE)</f>
        <v/>
      </c>
      <c r="O1639">
        <f>VLOOKUP(TRIM(SUBSTITUTE(E1639,CHAR(160),CHAR(32))),Metadata!B$1:K$2632,10,FALSE)</f>
        <v>49789</v>
      </c>
      <c r="P1639" s="4" t="s">
        <v>9228</v>
      </c>
      <c r="Q1639">
        <v>125</v>
      </c>
      <c r="R1639">
        <v>128</v>
      </c>
    </row>
    <row r="1640" spans="1:20" hidden="1" x14ac:dyDescent="0.25">
      <c r="A1640">
        <v>1644</v>
      </c>
      <c r="B1640" t="s">
        <v>4354</v>
      </c>
      <c r="C1640" t="s">
        <v>306</v>
      </c>
      <c r="D1640" t="s">
        <v>47</v>
      </c>
      <c r="E1640" t="s">
        <v>8823</v>
      </c>
      <c r="F1640" t="str">
        <f>VLOOKUP(TRIM(SUBSTITUTE(E1640,CHAR(160),CHAR(32))),Metadata!B$1:C$2632,2,FALSE)</f>
        <v>Claudel, Paul, 1868-1955.</v>
      </c>
      <c r="G1640" t="str">
        <f>VLOOKUP(TRIM(SUBSTITUTE(E1640,CHAR(160),CHAR(32))),Metadata!B$1:D$2632,3,FALSE)</f>
        <v>L'échange: deuxieme version</v>
      </c>
      <c r="H1640">
        <f>VLOOKUP(TRIM(SUBSTITUTE(E1640,CHAR(160),CHAR(32))),Metadata!B$1:E$2632,4,FALSE)</f>
        <v>1954</v>
      </c>
      <c r="I1640" t="s">
        <v>534</v>
      </c>
      <c r="K1640" t="str">
        <f>VLOOKUP(TRIM(SUBSTITUTE(E1640,CHAR(160),CHAR(32))),Metadata!B$1:H$2632,7,FALSE)</f>
        <v>theatre</v>
      </c>
      <c r="L1640" t="s">
        <v>4472</v>
      </c>
      <c r="N1640" t="str">
        <f>VLOOKUP(TRIM(SUBSTITUTE(E1640,CHAR(160),CHAR(32))),Metadata!B$1:J$2632,9,FALSE)</f>
        <v>prose</v>
      </c>
      <c r="O1640">
        <f>VLOOKUP(TRIM(SUBSTITUTE(E1640,CHAR(160),CHAR(32))),Metadata!B$1:K$2632,10,FALSE)</f>
        <v>21341</v>
      </c>
      <c r="P1640" s="4" t="s">
        <v>10573</v>
      </c>
      <c r="Q1640">
        <v>57</v>
      </c>
      <c r="R1640">
        <v>60</v>
      </c>
    </row>
    <row r="1641" spans="1:20" hidden="1" x14ac:dyDescent="0.25">
      <c r="A1641">
        <v>1645</v>
      </c>
      <c r="B1641" t="s">
        <v>4354</v>
      </c>
      <c r="C1641" t="s">
        <v>323</v>
      </c>
      <c r="D1641" t="s">
        <v>47</v>
      </c>
      <c r="E1641" t="s">
        <v>8009</v>
      </c>
      <c r="F1641" t="str">
        <f>VLOOKUP(TRIM(SUBSTITUTE(E1641,CHAR(160),CHAR(32))),Metadata!B$1:C$2632,2,FALSE)</f>
        <v>Coeffeteau, Nicolas, 1574-1623.</v>
      </c>
      <c r="G1641" t="str">
        <f>VLOOKUP(TRIM(SUBSTITUTE(E1641,CHAR(160),CHAR(32))),Metadata!B$1:D$2632,3,FALSE)</f>
        <v>Histoire romaine</v>
      </c>
      <c r="H1641">
        <f>VLOOKUP(TRIM(SUBSTITUTE(E1641,CHAR(160),CHAR(32))),Metadata!B$1:E$2632,4,FALSE)</f>
        <v>1623</v>
      </c>
      <c r="I1641" t="s">
        <v>445</v>
      </c>
      <c r="K1641" t="str">
        <f>VLOOKUP(TRIM(SUBSTITUTE(E1641,CHAR(160),CHAR(32))),Metadata!B$1:H$2632,7,FALSE)</f>
        <v>traite ou essai</v>
      </c>
      <c r="L1641" t="s">
        <v>4402</v>
      </c>
      <c r="N1641" t="str">
        <f>VLOOKUP(TRIM(SUBSTITUTE(E1641,CHAR(160),CHAR(32))),Metadata!B$1:J$2632,9,FALSE)</f>
        <v>prose</v>
      </c>
      <c r="O1641">
        <f>VLOOKUP(TRIM(SUBSTITUTE(E1641,CHAR(160),CHAR(32))),Metadata!B$1:K$2632,10,FALSE)</f>
        <v>263154</v>
      </c>
      <c r="P1641" s="4" t="s">
        <v>10574</v>
      </c>
      <c r="Q1641">
        <v>39</v>
      </c>
      <c r="R1641">
        <v>44</v>
      </c>
      <c r="S1641">
        <v>58</v>
      </c>
      <c r="T1641">
        <v>65</v>
      </c>
    </row>
    <row r="1642" spans="1:20" hidden="1" x14ac:dyDescent="0.25">
      <c r="A1642">
        <v>1646</v>
      </c>
      <c r="B1642" t="s">
        <v>4354</v>
      </c>
      <c r="C1642" t="s">
        <v>323</v>
      </c>
      <c r="D1642" t="s">
        <v>47</v>
      </c>
      <c r="E1642" t="s">
        <v>7977</v>
      </c>
      <c r="F1642" t="str">
        <f>VLOOKUP(TRIM(SUBSTITUTE(E1642,CHAR(160),CHAR(32))),Metadata!B$1:C$2632,2,FALSE)</f>
        <v>Aulnoy, Madame d' (Marie-Catherine), 1650 or 51-1705.</v>
      </c>
      <c r="G1642" t="str">
        <f>VLOOKUP(TRIM(SUBSTITUTE(E1642,CHAR(160),CHAR(32))),Metadata!B$1:D$2632,3,FALSE)</f>
        <v>Relation du Voyage d'Espagne</v>
      </c>
      <c r="H1642">
        <f>VLOOKUP(TRIM(SUBSTITUTE(E1642,CHAR(160),CHAR(32))),Metadata!B$1:E$2632,4,FALSE)</f>
        <v>1691</v>
      </c>
      <c r="I1642" t="s">
        <v>445</v>
      </c>
      <c r="K1642" t="str">
        <f>VLOOKUP(TRIM(SUBSTITUTE(E1642,CHAR(160),CHAR(32))),Metadata!B$1:H$2632,7,FALSE)</f>
        <v>recit de voyage</v>
      </c>
      <c r="L1642" t="s">
        <v>4870</v>
      </c>
      <c r="N1642" t="str">
        <f>VLOOKUP(TRIM(SUBSTITUTE(E1642,CHAR(160),CHAR(32))),Metadata!B$1:J$2632,9,FALSE)</f>
        <v>prose</v>
      </c>
      <c r="O1642">
        <f>VLOOKUP(TRIM(SUBSTITUTE(E1642,CHAR(160),CHAR(32))),Metadata!B$1:K$2632,10,FALSE)</f>
        <v>141618</v>
      </c>
      <c r="P1642" s="4" t="s">
        <v>10575</v>
      </c>
      <c r="Q1642">
        <v>87</v>
      </c>
      <c r="R1642">
        <v>91</v>
      </c>
      <c r="S1642">
        <v>93</v>
      </c>
      <c r="T1642">
        <v>100</v>
      </c>
    </row>
    <row r="1643" spans="1:20" hidden="1" x14ac:dyDescent="0.25">
      <c r="A1643">
        <v>1647</v>
      </c>
      <c r="B1643" t="s">
        <v>4354</v>
      </c>
      <c r="C1643" t="s">
        <v>323</v>
      </c>
      <c r="D1643" t="s">
        <v>47</v>
      </c>
      <c r="E1643" t="s">
        <v>8381</v>
      </c>
      <c r="F1643" t="str">
        <f>VLOOKUP(TRIM(SUBSTITUTE(E1643,CHAR(160),CHAR(32))),Metadata!B$1:C$2632,2,FALSE)</f>
        <v>Rousseau, Jean-Jacques, 1712-1778.</v>
      </c>
      <c r="G1643" t="str">
        <f>VLOOKUP(TRIM(SUBSTITUTE(E1643,CHAR(160),CHAR(32))),Metadata!B$1:D$2632,3,FALSE)</f>
        <v>La nouvelle Héloïse</v>
      </c>
      <c r="H1643">
        <f>VLOOKUP(TRIM(SUBSTITUTE(E1643,CHAR(160),CHAR(32))),Metadata!B$1:E$2632,4,FALSE)</f>
        <v>1761</v>
      </c>
      <c r="I1643" t="s">
        <v>448</v>
      </c>
      <c r="K1643" t="str">
        <f>VLOOKUP(TRIM(SUBSTITUTE(E1643,CHAR(160),CHAR(32))),Metadata!B$1:H$2632,7,FALSE)</f>
        <v>roman</v>
      </c>
      <c r="L1643" t="s">
        <v>4378</v>
      </c>
      <c r="N1643" t="str">
        <f>VLOOKUP(TRIM(SUBSTITUTE(E1643,CHAR(160),CHAR(32))),Metadata!B$1:J$2632,9,FALSE)</f>
        <v>prose</v>
      </c>
      <c r="O1643">
        <f>VLOOKUP(TRIM(SUBSTITUTE(E1643,CHAR(160),CHAR(32))),Metadata!B$1:K$2632,10,FALSE)</f>
        <v>299094</v>
      </c>
      <c r="P1643" s="4" t="s">
        <v>10576</v>
      </c>
      <c r="Q1643">
        <v>103</v>
      </c>
      <c r="R1643">
        <v>113</v>
      </c>
      <c r="S1643">
        <v>115</v>
      </c>
      <c r="T1643">
        <v>122</v>
      </c>
    </row>
    <row r="1644" spans="1:20" hidden="1" x14ac:dyDescent="0.25">
      <c r="A1644">
        <v>1648</v>
      </c>
      <c r="B1644" t="s">
        <v>4354</v>
      </c>
      <c r="C1644" t="s">
        <v>323</v>
      </c>
      <c r="D1644" t="s">
        <v>47</v>
      </c>
      <c r="E1644" t="s">
        <v>5388</v>
      </c>
      <c r="F1644" t="str">
        <f>VLOOKUP(TRIM(SUBSTITUTE(E1644,CHAR(160),CHAR(32))),Metadata!B$1:C$2632,2,FALSE)</f>
        <v>Diderot, Denis, 1713-1784.</v>
      </c>
      <c r="G1644" t="str">
        <f>VLOOKUP(TRIM(SUBSTITUTE(E1644,CHAR(160),CHAR(32))),Metadata!B$1:D$2632,3,FALSE)</f>
        <v>“Lettre sur le commerce des livres”</v>
      </c>
      <c r="H1644">
        <f>VLOOKUP(TRIM(SUBSTITUTE(E1644,CHAR(160),CHAR(32))),Metadata!B$1:E$2632,4,FALSE)</f>
        <v>1763</v>
      </c>
      <c r="I1644" t="s">
        <v>448</v>
      </c>
      <c r="K1644" t="str">
        <f>VLOOKUP(TRIM(SUBSTITUTE(E1644,CHAR(160),CHAR(32))),Metadata!B$1:H$2632,7,FALSE)</f>
        <v>traite</v>
      </c>
      <c r="L1644" t="s">
        <v>4417</v>
      </c>
      <c r="N1644" t="str">
        <f>VLOOKUP(TRIM(SUBSTITUTE(E1644,CHAR(160),CHAR(32))),Metadata!B$1:J$2632,9,FALSE)</f>
        <v/>
      </c>
      <c r="O1644">
        <f>VLOOKUP(TRIM(SUBSTITUTE(E1644,CHAR(160),CHAR(32))),Metadata!B$1:K$2632,10,FALSE)</f>
        <v>30014</v>
      </c>
      <c r="P1644" s="4" t="s">
        <v>12543</v>
      </c>
      <c r="Q1644">
        <v>203</v>
      </c>
      <c r="R1644">
        <v>207</v>
      </c>
      <c r="S1644">
        <v>209</v>
      </c>
      <c r="T1644">
        <v>216</v>
      </c>
    </row>
    <row r="1645" spans="1:20" hidden="1" x14ac:dyDescent="0.25">
      <c r="A1645">
        <v>1649</v>
      </c>
      <c r="B1645" t="s">
        <v>4354</v>
      </c>
      <c r="C1645" t="s">
        <v>323</v>
      </c>
      <c r="D1645" t="s">
        <v>47</v>
      </c>
      <c r="E1645" t="s">
        <v>8417</v>
      </c>
      <c r="F1645" t="str">
        <f>VLOOKUP(TRIM(SUBSTITUTE(E1645,CHAR(160),CHAR(32))),Metadata!B$1:C$2632,2,FALSE)</f>
        <v>Voltaire, 1694-1778.</v>
      </c>
      <c r="G1645" t="str">
        <f>VLOOKUP(TRIM(SUBSTITUTE(E1645,CHAR(160),CHAR(32))),Metadata!B$1:D$2632,3,FALSE)</f>
        <v>Histoire de l'empire de Russie sous Pierre le Grande</v>
      </c>
      <c r="H1645">
        <f>VLOOKUP(TRIM(SUBSTITUTE(E1645,CHAR(160),CHAR(32))),Metadata!B$1:E$2632,4,FALSE)</f>
        <v>1763</v>
      </c>
      <c r="I1645" t="s">
        <v>448</v>
      </c>
      <c r="K1645" t="str">
        <f>VLOOKUP(TRIM(SUBSTITUTE(E1645,CHAR(160),CHAR(32))),Metadata!B$1:H$2632,7,FALSE)</f>
        <v>traite ou essai</v>
      </c>
      <c r="L1645" t="s">
        <v>4402</v>
      </c>
      <c r="N1645" t="str">
        <f>VLOOKUP(TRIM(SUBSTITUTE(E1645,CHAR(160),CHAR(32))),Metadata!B$1:J$2632,9,FALSE)</f>
        <v>prose</v>
      </c>
      <c r="O1645">
        <f>VLOOKUP(TRIM(SUBSTITUTE(E1645,CHAR(160),CHAR(32))),Metadata!B$1:K$2632,10,FALSE)</f>
        <v>44275</v>
      </c>
      <c r="P1645" s="4" t="s">
        <v>9229</v>
      </c>
      <c r="Q1645">
        <v>162</v>
      </c>
      <c r="R1645">
        <v>170</v>
      </c>
      <c r="S1645">
        <v>184</v>
      </c>
      <c r="T1645">
        <v>191</v>
      </c>
    </row>
    <row r="1646" spans="1:20" hidden="1" x14ac:dyDescent="0.25">
      <c r="A1646">
        <v>1650</v>
      </c>
      <c r="B1646" t="s">
        <v>4354</v>
      </c>
      <c r="C1646" t="s">
        <v>323</v>
      </c>
      <c r="D1646" t="s">
        <v>47</v>
      </c>
      <c r="E1646" t="s">
        <v>8377</v>
      </c>
      <c r="F1646" t="str">
        <f>VLOOKUP(TRIM(SUBSTITUTE(E1646,CHAR(160),CHAR(32))),Metadata!B$1:C$2632,2,FALSE)</f>
        <v>Rousseau, Jean-Jacques, 1712-1778.</v>
      </c>
      <c r="G1646" t="str">
        <f>VLOOKUP(TRIM(SUBSTITUTE(E1646,CHAR(160),CHAR(32))),Metadata!B$1:D$2632,3,FALSE)</f>
        <v>Considérations sur le gouvernement de Pologne</v>
      </c>
      <c r="H1646">
        <f>VLOOKUP(TRIM(SUBSTITUTE(E1646,CHAR(160),CHAR(32))),Metadata!B$1:E$2632,4,FALSE)</f>
        <v>1771</v>
      </c>
      <c r="I1646" t="s">
        <v>448</v>
      </c>
      <c r="K1646" t="str">
        <f>VLOOKUP(TRIM(SUBSTITUTE(E1646,CHAR(160),CHAR(32))),Metadata!B$1:H$2632,7,FALSE)</f>
        <v>traite ou essai</v>
      </c>
      <c r="L1646" t="s">
        <v>4402</v>
      </c>
      <c r="N1646" t="str">
        <f>VLOOKUP(TRIM(SUBSTITUTE(E1646,CHAR(160),CHAR(32))),Metadata!B$1:J$2632,9,FALSE)</f>
        <v>prose</v>
      </c>
      <c r="O1646">
        <f>VLOOKUP(TRIM(SUBSTITUTE(E1646,CHAR(160),CHAR(32))),Metadata!B$1:K$2632,10,FALSE)</f>
        <v>36093</v>
      </c>
      <c r="P1646" s="4" t="s">
        <v>10577</v>
      </c>
      <c r="Q1646">
        <v>126</v>
      </c>
      <c r="R1646">
        <v>134</v>
      </c>
      <c r="S1646">
        <v>136</v>
      </c>
      <c r="T1646">
        <v>143</v>
      </c>
    </row>
    <row r="1647" spans="1:20" hidden="1" x14ac:dyDescent="0.25">
      <c r="A1647">
        <v>1651</v>
      </c>
      <c r="B1647" t="s">
        <v>4354</v>
      </c>
      <c r="C1647" t="s">
        <v>323</v>
      </c>
      <c r="D1647" t="s">
        <v>47</v>
      </c>
      <c r="E1647" t="s">
        <v>8173</v>
      </c>
      <c r="F1647" t="str">
        <f>VLOOKUP(TRIM(SUBSTITUTE(E1647,CHAR(160),CHAR(32))),Metadata!B$1:C$2632,2,FALSE)</f>
        <v>Argenson, René-Louis de Voyer, marquis d', 1694-1757.</v>
      </c>
      <c r="G1647" t="str">
        <f>VLOOKUP(TRIM(SUBSTITUTE(E1647,CHAR(160),CHAR(32))),Metadata!B$1:D$2632,3,FALSE)</f>
        <v>Considérations sur le gouvernement ancien et présent de la France</v>
      </c>
      <c r="H1647">
        <f>VLOOKUP(TRIM(SUBSTITUTE(E1647,CHAR(160),CHAR(32))),Metadata!B$1:E$2632,4,FALSE)</f>
        <v>1757</v>
      </c>
      <c r="I1647" t="s">
        <v>448</v>
      </c>
      <c r="K1647" t="str">
        <f>VLOOKUP(TRIM(SUBSTITUTE(E1647,CHAR(160),CHAR(32))),Metadata!B$1:H$2632,7,FALSE)</f>
        <v>traite ou essai</v>
      </c>
      <c r="L1647" t="s">
        <v>4402</v>
      </c>
      <c r="N1647" t="str">
        <f>VLOOKUP(TRIM(SUBSTITUTE(E1647,CHAR(160),CHAR(32))),Metadata!B$1:J$2632,9,FALSE)</f>
        <v>prose</v>
      </c>
      <c r="O1647">
        <f>VLOOKUP(TRIM(SUBSTITUTE(E1647,CHAR(160),CHAR(32))),Metadata!B$1:K$2632,10,FALSE)</f>
        <v>42700</v>
      </c>
      <c r="P1647" s="4" t="s">
        <v>10578</v>
      </c>
      <c r="Q1647">
        <v>139</v>
      </c>
      <c r="R1647">
        <v>145</v>
      </c>
      <c r="S1647">
        <v>147</v>
      </c>
      <c r="T1647">
        <v>154</v>
      </c>
    </row>
    <row r="1648" spans="1:20" hidden="1" x14ac:dyDescent="0.25">
      <c r="A1648">
        <v>1652</v>
      </c>
      <c r="B1648" t="s">
        <v>4354</v>
      </c>
      <c r="C1648" t="s">
        <v>323</v>
      </c>
      <c r="D1648" t="s">
        <v>47</v>
      </c>
      <c r="E1648" t="s">
        <v>8260</v>
      </c>
      <c r="F1648" t="str">
        <f>VLOOKUP(TRIM(SUBSTITUTE(E1648,CHAR(160),CHAR(32))),Metadata!B$1:C$2632,2,FALSE)</f>
        <v>Fénelon, François de Salignac de La Mothe-, 1651-1715.</v>
      </c>
      <c r="G1648" t="str">
        <f>VLOOKUP(TRIM(SUBSTITUTE(E1648,CHAR(160),CHAR(32))),Metadata!B$1:D$2632,3,FALSE)</f>
        <v>Examen de conscience sur les devoirs de la royauté: mémoirs pour le duc de Bourgogne</v>
      </c>
      <c r="H1648">
        <f>VLOOKUP(TRIM(SUBSTITUTE(E1648,CHAR(160),CHAR(32))),Metadata!B$1:E$2632,4,FALSE)</f>
        <v>1702</v>
      </c>
      <c r="I1648" t="s">
        <v>448</v>
      </c>
      <c r="K1648" t="str">
        <f>VLOOKUP(TRIM(SUBSTITUTE(E1648,CHAR(160),CHAR(32))),Metadata!B$1:H$2632,7,FALSE)</f>
        <v>traite ou essai</v>
      </c>
      <c r="L1648" t="s">
        <v>4402</v>
      </c>
      <c r="N1648" t="str">
        <f>VLOOKUP(TRIM(SUBSTITUTE(E1648,CHAR(160),CHAR(32))),Metadata!B$1:J$2632,9,FALSE)</f>
        <v>prose</v>
      </c>
      <c r="O1648">
        <f>VLOOKUP(TRIM(SUBSTITUTE(E1648,CHAR(160),CHAR(32))),Metadata!B$1:K$2632,10,FALSE)</f>
        <v>11512</v>
      </c>
      <c r="P1648" s="4" t="s">
        <v>10579</v>
      </c>
      <c r="Q1648">
        <v>55</v>
      </c>
      <c r="R1648">
        <v>59</v>
      </c>
      <c r="S1648">
        <v>61</v>
      </c>
      <c r="T1648">
        <v>68</v>
      </c>
    </row>
    <row r="1649" spans="1:22" hidden="1" x14ac:dyDescent="0.25">
      <c r="A1649">
        <v>1653</v>
      </c>
      <c r="B1649" t="s">
        <v>4354</v>
      </c>
      <c r="C1649" t="s">
        <v>323</v>
      </c>
      <c r="D1649" t="s">
        <v>47</v>
      </c>
      <c r="E1649" t="s">
        <v>8354</v>
      </c>
      <c r="F1649" t="str">
        <f>VLOOKUP(TRIM(SUBSTITUTE(E1649,CHAR(160),CHAR(32))),Metadata!B$1:C$2632,2,FALSE)</f>
        <v>Prévost, abbé, 1697-1763.</v>
      </c>
      <c r="G1649" t="str">
        <f>VLOOKUP(TRIM(SUBSTITUTE(E1649,CHAR(160),CHAR(32))),Metadata!B$1:D$2632,3,FALSE)</f>
        <v>Le philosophe anglois, ou, Histoire de monsieur Cleveland, fils naturel de Cromwel. T. 5-6</v>
      </c>
      <c r="H1649">
        <f>VLOOKUP(TRIM(SUBSTITUTE(E1649,CHAR(160),CHAR(32))),Metadata!B$1:E$2632,4,FALSE)</f>
        <v>1739</v>
      </c>
      <c r="I1649" t="s">
        <v>448</v>
      </c>
      <c r="K1649" t="str">
        <f>VLOOKUP(TRIM(SUBSTITUTE(E1649,CHAR(160),CHAR(32))),Metadata!B$1:H$2632,7,FALSE)</f>
        <v>roman</v>
      </c>
      <c r="L1649" t="s">
        <v>4378</v>
      </c>
      <c r="N1649" t="str">
        <f>VLOOKUP(TRIM(SUBSTITUTE(E1649,CHAR(160),CHAR(32))),Metadata!B$1:J$2632,9,FALSE)</f>
        <v>prose</v>
      </c>
      <c r="O1649">
        <f>VLOOKUP(TRIM(SUBSTITUTE(E1649,CHAR(160),CHAR(32))),Metadata!B$1:K$2632,10,FALSE)</f>
        <v>149906</v>
      </c>
      <c r="P1649" s="8" t="s">
        <v>10580</v>
      </c>
      <c r="Q1649">
        <v>206</v>
      </c>
      <c r="R1649">
        <v>219</v>
      </c>
    </row>
    <row r="1650" spans="1:22" hidden="1" x14ac:dyDescent="0.25">
      <c r="A1650">
        <v>1654</v>
      </c>
      <c r="B1650" t="s">
        <v>4354</v>
      </c>
      <c r="C1650" t="s">
        <v>323</v>
      </c>
      <c r="D1650" t="s">
        <v>47</v>
      </c>
      <c r="E1650" t="s">
        <v>8240</v>
      </c>
      <c r="F1650" t="str">
        <f>VLOOKUP(TRIM(SUBSTITUTE(E1650,CHAR(160),CHAR(32))),Metadata!B$1:C$2632,2,FALSE)</f>
        <v>Diderot, Denis, 1713-1784.</v>
      </c>
      <c r="G1650" t="str">
        <f>VLOOKUP(TRIM(SUBSTITUTE(E1650,CHAR(160),CHAR(32))),Metadata!B$1:D$2632,3,FALSE)</f>
        <v>Lettres à Sophie Volland</v>
      </c>
      <c r="H1650">
        <f>VLOOKUP(TRIM(SUBSTITUTE(E1650,CHAR(160),CHAR(32))),Metadata!B$1:E$2632,4,FALSE)</f>
        <v>1774</v>
      </c>
      <c r="I1650" t="s">
        <v>448</v>
      </c>
      <c r="K1650" t="str">
        <f>VLOOKUP(TRIM(SUBSTITUTE(E1650,CHAR(160),CHAR(32))),Metadata!B$1:H$2632,7,FALSE)</f>
        <v>correspondance</v>
      </c>
      <c r="L1650" t="s">
        <v>4542</v>
      </c>
      <c r="N1650" t="str">
        <f>VLOOKUP(TRIM(SUBSTITUTE(E1650,CHAR(160),CHAR(32))),Metadata!B$1:J$2632,9,FALSE)</f>
        <v>prose</v>
      </c>
      <c r="O1650">
        <f>VLOOKUP(TRIM(SUBSTITUTE(E1650,CHAR(160),CHAR(32))),Metadata!B$1:K$2632,10,FALSE)</f>
        <v>167497</v>
      </c>
      <c r="P1650" s="4" t="s">
        <v>12544</v>
      </c>
      <c r="Q1650">
        <v>113</v>
      </c>
      <c r="R1650">
        <v>117</v>
      </c>
      <c r="S1650">
        <v>119</v>
      </c>
      <c r="T1650">
        <v>126</v>
      </c>
    </row>
    <row r="1651" spans="1:22" hidden="1" x14ac:dyDescent="0.25">
      <c r="A1651">
        <v>1655</v>
      </c>
      <c r="B1651" t="s">
        <v>4354</v>
      </c>
      <c r="C1651" t="s">
        <v>323</v>
      </c>
      <c r="D1651" t="s">
        <v>47</v>
      </c>
      <c r="E1651" t="s">
        <v>8561</v>
      </c>
      <c r="F1651" t="str">
        <f>VLOOKUP(TRIM(SUBSTITUTE(E1651,CHAR(160),CHAR(32))),Metadata!B$1:C$2632,2,FALSE)</f>
        <v>Goncourt, Edmond de, 1822-1896: Goncourt, Jules de, 1830-1870.</v>
      </c>
      <c r="G1651" t="str">
        <f>VLOOKUP(TRIM(SUBSTITUTE(E1651,CHAR(160),CHAR(32))),Metadata!B$1:D$2632,3,FALSE)</f>
        <v>Journal. T. 2, 1864-1878</v>
      </c>
      <c r="H1651">
        <f>VLOOKUP(TRIM(SUBSTITUTE(E1651,CHAR(160),CHAR(32))),Metadata!B$1:E$2632,4,FALSE)</f>
        <v>1878</v>
      </c>
      <c r="I1651" t="s">
        <v>450</v>
      </c>
      <c r="K1651" t="str">
        <f>VLOOKUP(TRIM(SUBSTITUTE(E1651,CHAR(160),CHAR(32))),Metadata!B$1:H$2632,7,FALSE)</f>
        <v>memoires</v>
      </c>
      <c r="L1651" t="s">
        <v>4481</v>
      </c>
      <c r="N1651" t="str">
        <f>VLOOKUP(TRIM(SUBSTITUTE(E1651,CHAR(160),CHAR(32))),Metadata!B$1:J$2632,9,FALSE)</f>
        <v>prose</v>
      </c>
      <c r="O1651">
        <f>VLOOKUP(TRIM(SUBSTITUTE(E1651,CHAR(160),CHAR(32))),Metadata!B$1:K$2632,10,FALSE)</f>
        <v>428542</v>
      </c>
      <c r="P1651" s="4" t="s">
        <v>10581</v>
      </c>
      <c r="Q1651">
        <v>80</v>
      </c>
      <c r="R1651">
        <v>86</v>
      </c>
      <c r="S1651">
        <v>88</v>
      </c>
      <c r="T1651">
        <v>95</v>
      </c>
    </row>
    <row r="1652" spans="1:22" hidden="1" x14ac:dyDescent="0.25">
      <c r="A1652">
        <v>1656</v>
      </c>
      <c r="B1652" t="s">
        <v>4354</v>
      </c>
      <c r="C1652" t="s">
        <v>323</v>
      </c>
      <c r="D1652" t="s">
        <v>47</v>
      </c>
      <c r="E1652" t="s">
        <v>8556</v>
      </c>
      <c r="F1652" t="str">
        <f>VLOOKUP(TRIM(SUBSTITUTE(E1652,CHAR(160),CHAR(32))),Metadata!B$1:C$2632,2,FALSE)</f>
        <v>Gobineau, Arthur, comte de, 1816-1882.</v>
      </c>
      <c r="G1652" t="str">
        <f>VLOOKUP(TRIM(SUBSTITUTE(E1652,CHAR(160),CHAR(32))),Metadata!B$1:D$2632,3,FALSE)</f>
        <v>Correspondance d'Alexis de Tocqueville et d'Arthur de Gobineau</v>
      </c>
      <c r="H1652">
        <f>VLOOKUP(TRIM(SUBSTITUTE(E1652,CHAR(160),CHAR(32))),Metadata!B$1:E$2632,4,FALSE)</f>
        <v>1859</v>
      </c>
      <c r="I1652" t="s">
        <v>450</v>
      </c>
      <c r="K1652" t="str">
        <f>VLOOKUP(TRIM(SUBSTITUTE(E1652,CHAR(160),CHAR(32))),Metadata!B$1:H$2632,7,FALSE)</f>
        <v>correspondance</v>
      </c>
      <c r="L1652" t="s">
        <v>4542</v>
      </c>
      <c r="N1652" t="str">
        <f>VLOOKUP(TRIM(SUBSTITUTE(E1652,CHAR(160),CHAR(32))),Metadata!B$1:J$2632,9,FALSE)</f>
        <v>prose</v>
      </c>
      <c r="O1652">
        <f>VLOOKUP(TRIM(SUBSTITUTE(E1652,CHAR(160),CHAR(32))),Metadata!B$1:K$2632,10,FALSE)</f>
        <v>61866</v>
      </c>
      <c r="P1652" s="4" t="s">
        <v>12545</v>
      </c>
      <c r="Q1652">
        <v>87</v>
      </c>
      <c r="R1652">
        <v>93</v>
      </c>
      <c r="S1652">
        <v>95</v>
      </c>
      <c r="T1652">
        <v>102</v>
      </c>
    </row>
    <row r="1653" spans="1:22" hidden="1" x14ac:dyDescent="0.25">
      <c r="A1653">
        <v>1657</v>
      </c>
      <c r="B1653" t="s">
        <v>4354</v>
      </c>
      <c r="C1653" t="s">
        <v>323</v>
      </c>
      <c r="D1653" t="s">
        <v>47</v>
      </c>
      <c r="E1653" t="s">
        <v>8553</v>
      </c>
      <c r="F1653" t="str">
        <f>VLOOKUP(TRIM(SUBSTITUTE(E1653,CHAR(160),CHAR(32))),Metadata!B$1:C$2632,2,FALSE)</f>
        <v>Girardin, Emile de, Mme, 1804-1855.</v>
      </c>
      <c r="G1653" t="str">
        <f>VLOOKUP(TRIM(SUBSTITUTE(E1653,CHAR(160),CHAR(32))),Metadata!B$1:D$2632,3,FALSE)</f>
        <v>Chroniques Parisiennes</v>
      </c>
      <c r="H1653">
        <f>VLOOKUP(TRIM(SUBSTITUTE(E1653,CHAR(160),CHAR(32))),Metadata!B$1:E$2632,4,FALSE)</f>
        <v>1848</v>
      </c>
      <c r="I1653" t="s">
        <v>450</v>
      </c>
      <c r="K1653" t="str">
        <f>VLOOKUP(TRIM(SUBSTITUTE(E1653,CHAR(160),CHAR(32))),Metadata!B$1:H$2632,7,FALSE)</f>
        <v>melanges litteraires</v>
      </c>
      <c r="L1653" t="s">
        <v>4389</v>
      </c>
      <c r="N1653" t="str">
        <f>VLOOKUP(TRIM(SUBSTITUTE(E1653,CHAR(160),CHAR(32))),Metadata!B$1:J$2632,9,FALSE)</f>
        <v/>
      </c>
      <c r="O1653">
        <f>VLOOKUP(TRIM(SUBSTITUTE(E1653,CHAR(160),CHAR(32))),Metadata!B$1:K$2632,10,FALSE)</f>
        <v>110177</v>
      </c>
      <c r="P1653" s="4" t="s">
        <v>10582</v>
      </c>
      <c r="Q1653">
        <v>150</v>
      </c>
      <c r="R1653">
        <v>156</v>
      </c>
      <c r="S1653">
        <v>181</v>
      </c>
      <c r="T1653">
        <v>188</v>
      </c>
    </row>
    <row r="1654" spans="1:22" hidden="1" x14ac:dyDescent="0.25">
      <c r="A1654">
        <v>1658</v>
      </c>
      <c r="B1654" t="s">
        <v>4354</v>
      </c>
      <c r="C1654" t="s">
        <v>323</v>
      </c>
      <c r="D1654" t="s">
        <v>47</v>
      </c>
      <c r="E1654" t="s">
        <v>8801</v>
      </c>
      <c r="F1654" t="str">
        <f>VLOOKUP(TRIM(SUBSTITUTE(E1654,CHAR(160),CHAR(32))),Metadata!B$1:C$2632,2,FALSE)</f>
        <v>Brasillach, Robert, 1909-1945.</v>
      </c>
      <c r="G1654" t="str">
        <f>VLOOKUP(TRIM(SUBSTITUTE(E1654,CHAR(160),CHAR(32))),Metadata!B$1:D$2632,3,FALSE)</f>
        <v>Pierre Corneille</v>
      </c>
      <c r="H1654">
        <f>VLOOKUP(TRIM(SUBSTITUTE(E1654,CHAR(160),CHAR(32))),Metadata!B$1:E$2632,4,FALSE)</f>
        <v>1938</v>
      </c>
      <c r="I1654" t="s">
        <v>534</v>
      </c>
      <c r="K1654" t="str">
        <f>VLOOKUP(TRIM(SUBSTITUTE(E1654,CHAR(160),CHAR(32))),Metadata!B$1:H$2632,7,FALSE)</f>
        <v>traite ou essai</v>
      </c>
      <c r="L1654" t="s">
        <v>4402</v>
      </c>
      <c r="N1654" t="str">
        <f>VLOOKUP(TRIM(SUBSTITUTE(E1654,CHAR(160),CHAR(32))),Metadata!B$1:J$2632,9,FALSE)</f>
        <v>prose</v>
      </c>
      <c r="O1654">
        <f>VLOOKUP(TRIM(SUBSTITUTE(E1654,CHAR(160),CHAR(32))),Metadata!B$1:K$2632,10,FALSE)</f>
        <v>112194</v>
      </c>
      <c r="P1654" s="4" t="s">
        <v>10583</v>
      </c>
      <c r="Q1654">
        <v>101</v>
      </c>
      <c r="R1654">
        <v>105</v>
      </c>
      <c r="S1654">
        <v>107</v>
      </c>
      <c r="T1654">
        <v>114</v>
      </c>
    </row>
    <row r="1655" spans="1:22" hidden="1" x14ac:dyDescent="0.25">
      <c r="A1655">
        <v>1659</v>
      </c>
      <c r="B1655" t="s">
        <v>4354</v>
      </c>
      <c r="C1655" t="s">
        <v>325</v>
      </c>
      <c r="D1655" t="s">
        <v>47</v>
      </c>
      <c r="E1655" t="s">
        <v>8153</v>
      </c>
      <c r="F1655" t="str">
        <f>VLOOKUP(TRIM(SUBSTITUTE(E1655,CHAR(160),CHAR(32))),Metadata!B$1:C$2632,2,FALSE)</f>
        <v>Sévigné, Marie de Rabutin-Chantal, marquise de, 1626-1696.</v>
      </c>
      <c r="G1655" t="str">
        <f>VLOOKUP(TRIM(SUBSTITUTE(E1655,CHAR(160),CHAR(32))),Metadata!B$1:D$2632,3,FALSE)</f>
        <v>Correspondance. T. 3, 1680-1696</v>
      </c>
      <c r="H1655">
        <f>VLOOKUP(TRIM(SUBSTITUTE(E1655,CHAR(160),CHAR(32))),Metadata!B$1:E$2632,4,FALSE)</f>
        <v>1696</v>
      </c>
      <c r="I1655" t="s">
        <v>445</v>
      </c>
      <c r="K1655" t="str">
        <f>VLOOKUP(TRIM(SUBSTITUTE(E1655,CHAR(160),CHAR(32))),Metadata!B$1:H$2632,7,FALSE)</f>
        <v>correspondance</v>
      </c>
      <c r="L1655" t="s">
        <v>4542</v>
      </c>
      <c r="N1655" t="str">
        <f>VLOOKUP(TRIM(SUBSTITUTE(E1655,CHAR(160),CHAR(32))),Metadata!B$1:J$2632,9,FALSE)</f>
        <v>prose</v>
      </c>
      <c r="O1655">
        <f>VLOOKUP(TRIM(SUBSTITUTE(E1655,CHAR(160),CHAR(32))),Metadata!B$1:K$2632,10,FALSE)</f>
        <v>388745</v>
      </c>
      <c r="P1655" s="4" t="s">
        <v>10584</v>
      </c>
      <c r="Q1655">
        <v>62</v>
      </c>
      <c r="R1655">
        <v>62</v>
      </c>
      <c r="S1655">
        <v>73</v>
      </c>
      <c r="T1655">
        <v>77</v>
      </c>
      <c r="U1655">
        <v>79</v>
      </c>
      <c r="V1655">
        <v>82</v>
      </c>
    </row>
    <row r="1656" spans="1:22" hidden="1" x14ac:dyDescent="0.25">
      <c r="A1656">
        <v>1660</v>
      </c>
      <c r="B1656" t="s">
        <v>4354</v>
      </c>
      <c r="C1656" t="s">
        <v>325</v>
      </c>
      <c r="D1656" t="s">
        <v>47</v>
      </c>
      <c r="E1656" t="s">
        <v>8078</v>
      </c>
      <c r="F1656" t="str">
        <f>VLOOKUP(TRIM(SUBSTITUTE(E1656,CHAR(160),CHAR(32))),Metadata!B$1:C$2632,2,FALSE)</f>
        <v>Le Comte, Louis, 1655-1728.</v>
      </c>
      <c r="G1656" t="str">
        <f>VLOOKUP(TRIM(SUBSTITUTE(E1656,CHAR(160),CHAR(32))),Metadata!B$1:D$2632,3,FALSE)</f>
        <v>Nouveaux mémoires sur l'état présent de la Chine</v>
      </c>
      <c r="H1656">
        <f>VLOOKUP(TRIM(SUBSTITUTE(E1656,CHAR(160),CHAR(32))),Metadata!B$1:E$2632,4,FALSE)</f>
        <v>1696</v>
      </c>
      <c r="I1656" t="s">
        <v>445</v>
      </c>
      <c r="K1656" t="str">
        <f>VLOOKUP(TRIM(SUBSTITUTE(E1656,CHAR(160),CHAR(32))),Metadata!B$1:H$2632,7,FALSE)</f>
        <v>recit de voyage</v>
      </c>
      <c r="L1656" t="s">
        <v>4870</v>
      </c>
      <c r="N1656" t="str">
        <f>VLOOKUP(TRIM(SUBSTITUTE(E1656,CHAR(160),CHAR(32))),Metadata!B$1:J$2632,9,FALSE)</f>
        <v>prose</v>
      </c>
      <c r="O1656">
        <f>VLOOKUP(TRIM(SUBSTITUTE(E1656,CHAR(160),CHAR(32))),Metadata!B$1:K$2632,10,FALSE)</f>
        <v>178609</v>
      </c>
      <c r="P1656" s="4" t="s">
        <v>12546</v>
      </c>
      <c r="Q1656">
        <v>113</v>
      </c>
      <c r="R1656">
        <v>115</v>
      </c>
      <c r="S1656">
        <v>127</v>
      </c>
      <c r="T1656">
        <v>131</v>
      </c>
      <c r="U1656">
        <v>133</v>
      </c>
      <c r="V1656">
        <v>136</v>
      </c>
    </row>
    <row r="1657" spans="1:22" hidden="1" x14ac:dyDescent="0.25">
      <c r="A1657">
        <v>1661</v>
      </c>
      <c r="B1657" t="s">
        <v>4354</v>
      </c>
      <c r="C1657" t="s">
        <v>325</v>
      </c>
      <c r="D1657" t="s">
        <v>47</v>
      </c>
      <c r="E1657" t="s">
        <v>8154</v>
      </c>
      <c r="F1657" t="str">
        <f>VLOOKUP(TRIM(SUBSTITUTE(E1657,CHAR(160),CHAR(32))),Metadata!B$1:C$2632,2,FALSE)</f>
        <v>Sorel, Charles, 1602?-1674.</v>
      </c>
      <c r="G1657" t="str">
        <f>VLOOKUP(TRIM(SUBSTITUTE(E1657,CHAR(160),CHAR(32))),Metadata!B$1:D$2632,3,FALSE)</f>
        <v>La bibliothèque françoise</v>
      </c>
      <c r="H1657">
        <f>VLOOKUP(TRIM(SUBSTITUTE(E1657,CHAR(160),CHAR(32))),Metadata!B$1:E$2632,4,FALSE)</f>
        <v>1664</v>
      </c>
      <c r="I1657" t="s">
        <v>445</v>
      </c>
      <c r="K1657" t="str">
        <f>VLOOKUP(TRIM(SUBSTITUTE(E1657,CHAR(160),CHAR(32))),Metadata!B$1:H$2632,7,FALSE)</f>
        <v>traite ou essai</v>
      </c>
      <c r="L1657" t="s">
        <v>4402</v>
      </c>
      <c r="N1657" t="str">
        <f>VLOOKUP(TRIM(SUBSTITUTE(E1657,CHAR(160),CHAR(32))),Metadata!B$1:J$2632,9,FALSE)</f>
        <v>prose</v>
      </c>
      <c r="O1657">
        <f>VLOOKUP(TRIM(SUBSTITUTE(E1657,CHAR(160),CHAR(32))),Metadata!B$1:K$2632,10,FALSE)</f>
        <v>67985</v>
      </c>
      <c r="P1657" s="4" t="s">
        <v>12547</v>
      </c>
      <c r="Q1657">
        <v>58</v>
      </c>
      <c r="R1657">
        <v>59</v>
      </c>
      <c r="S1657">
        <v>61</v>
      </c>
      <c r="T1657">
        <v>65</v>
      </c>
      <c r="U1657">
        <v>67</v>
      </c>
      <c r="V1657">
        <v>70</v>
      </c>
    </row>
    <row r="1658" spans="1:22" hidden="1" x14ac:dyDescent="0.25">
      <c r="A1658">
        <v>1662</v>
      </c>
      <c r="B1658" t="s">
        <v>4354</v>
      </c>
      <c r="C1658" t="s">
        <v>325</v>
      </c>
      <c r="D1658" t="s">
        <v>47</v>
      </c>
      <c r="E1658" t="s">
        <v>8115</v>
      </c>
      <c r="F1658" t="str">
        <f>VLOOKUP(TRIM(SUBSTITUTE(E1658,CHAR(160),CHAR(32))),Metadata!B$1:C$2632,2,FALSE)</f>
        <v>Pascal, Blaise, 1623-1662.</v>
      </c>
      <c r="G1658" t="str">
        <f>VLOOKUP(TRIM(SUBSTITUTE(E1658,CHAR(160),CHAR(32))),Metadata!B$1:D$2632,3,FALSE)</f>
        <v>De l'esprit géometrique</v>
      </c>
      <c r="H1658">
        <f>VLOOKUP(TRIM(SUBSTITUTE(E1658,CHAR(160),CHAR(32))),Metadata!B$1:E$2632,4,FALSE)</f>
        <v>1655</v>
      </c>
      <c r="I1658" t="s">
        <v>445</v>
      </c>
      <c r="K1658" t="str">
        <f>VLOOKUP(TRIM(SUBSTITUTE(E1658,CHAR(160),CHAR(32))),Metadata!B$1:H$2632,7,FALSE)</f>
        <v>traite ou essai</v>
      </c>
      <c r="L1658" t="s">
        <v>4402</v>
      </c>
      <c r="N1658" t="str">
        <f>VLOOKUP(TRIM(SUBSTITUTE(E1658,CHAR(160),CHAR(32))),Metadata!B$1:J$2632,9,FALSE)</f>
        <v>prose</v>
      </c>
      <c r="O1658">
        <f>VLOOKUP(TRIM(SUBSTITUTE(E1658,CHAR(160),CHAR(32))),Metadata!B$1:K$2632,10,FALSE)</f>
        <v>11195</v>
      </c>
      <c r="P1658" s="4" t="s">
        <v>10585</v>
      </c>
      <c r="Q1658">
        <v>305</v>
      </c>
      <c r="R1658">
        <v>306</v>
      </c>
      <c r="S1658">
        <v>308</v>
      </c>
      <c r="T1658">
        <v>312</v>
      </c>
      <c r="U1658">
        <v>314</v>
      </c>
      <c r="V1658">
        <v>317</v>
      </c>
    </row>
    <row r="1659" spans="1:22" x14ac:dyDescent="0.25">
      <c r="A1659">
        <v>1663</v>
      </c>
      <c r="B1659" t="s">
        <v>4354</v>
      </c>
      <c r="C1659" t="s">
        <v>325</v>
      </c>
      <c r="D1659" t="s">
        <v>47</v>
      </c>
      <c r="E1659" t="s">
        <v>8079</v>
      </c>
      <c r="F1659" t="str">
        <f>VLOOKUP(TRIM(SUBSTITUTE(E1659,CHAR(160),CHAR(32))),Metadata!B$1:C$2632,2,FALSE)</f>
        <v>Le Moyne, Pierre, 1602-1671.</v>
      </c>
      <c r="G1659" t="str">
        <f>VLOOKUP(TRIM(SUBSTITUTE(E1659,CHAR(160),CHAR(32))),Metadata!B$1:D$2632,3,FALSE)</f>
        <v>Saint-Louys, ou, Le heros chrestien: poëme heroïque</v>
      </c>
      <c r="H1659">
        <f>VLOOKUP(TRIM(SUBSTITUTE(E1659,CHAR(160),CHAR(32))),Metadata!B$1:E$2632,4,FALSE)</f>
        <v>1653</v>
      </c>
      <c r="I1659" t="s">
        <v>445</v>
      </c>
      <c r="K1659" t="str">
        <f>VLOOKUP(TRIM(SUBSTITUTE(E1659,CHAR(160),CHAR(32))),Metadata!B$1:H$2632,7,FALSE)</f>
        <v>poesie</v>
      </c>
      <c r="L1659" t="s">
        <v>4382</v>
      </c>
      <c r="N1659" t="str">
        <f>VLOOKUP(TRIM(SUBSTITUTE(E1659,CHAR(160),CHAR(32))),Metadata!B$1:J$2632,9,FALSE)</f>
        <v>vers</v>
      </c>
      <c r="O1659">
        <f>VLOOKUP(TRIM(SUBSTITUTE(E1659,CHAR(160),CHAR(32))),Metadata!B$1:K$2632,10,FALSE)</f>
        <v>61561</v>
      </c>
      <c r="P1659" s="8" t="s">
        <v>12548</v>
      </c>
      <c r="Q1659">
        <v>64</v>
      </c>
      <c r="R1659">
        <v>64</v>
      </c>
      <c r="S1659">
        <v>73</v>
      </c>
      <c r="T1659">
        <v>82</v>
      </c>
    </row>
    <row r="1660" spans="1:22" hidden="1" x14ac:dyDescent="0.25">
      <c r="A1660">
        <v>1664</v>
      </c>
      <c r="B1660" t="s">
        <v>4354</v>
      </c>
      <c r="C1660" t="s">
        <v>325</v>
      </c>
      <c r="D1660" t="s">
        <v>47</v>
      </c>
      <c r="E1660" t="s">
        <v>8065</v>
      </c>
      <c r="F1660" t="str">
        <f>VLOOKUP(TRIM(SUBSTITUTE(E1660,CHAR(160),CHAR(32))),Metadata!B$1:C$2632,2,FALSE)</f>
        <v>Guyon, Jeanne Marie Bouvier de La Motte, 1648-1717.</v>
      </c>
      <c r="G1660" t="str">
        <f>VLOOKUP(TRIM(SUBSTITUTE(E1660,CHAR(160),CHAR(32))),Metadata!B$1:D$2632,3,FALSE)</f>
        <v>Commentaire au</v>
      </c>
      <c r="H1660">
        <f>VLOOKUP(TRIM(SUBSTITUTE(E1660,CHAR(160),CHAR(32))),Metadata!B$1:E$2632,4,FALSE)</f>
        <v>1683</v>
      </c>
      <c r="I1660" t="s">
        <v>445</v>
      </c>
      <c r="K1660" t="str">
        <f>VLOOKUP(TRIM(SUBSTITUTE(E1660,CHAR(160),CHAR(32))),Metadata!B$1:H$2632,7,FALSE)</f>
        <v>traite ou essai</v>
      </c>
      <c r="L1660" t="s">
        <v>4402</v>
      </c>
      <c r="N1660" t="str">
        <f>VLOOKUP(TRIM(SUBSTITUTE(E1660,CHAR(160),CHAR(32))),Metadata!B$1:J$2632,9,FALSE)</f>
        <v/>
      </c>
      <c r="O1660">
        <f>VLOOKUP(TRIM(SUBSTITUTE(E1660,CHAR(160),CHAR(32))),Metadata!B$1:K$2632,10,FALSE)</f>
        <v>38824</v>
      </c>
      <c r="P1660" s="10" t="s">
        <v>10586</v>
      </c>
      <c r="Q1660">
        <v>40</v>
      </c>
      <c r="R1660">
        <v>42</v>
      </c>
      <c r="S1660">
        <v>54</v>
      </c>
      <c r="T1660">
        <v>58</v>
      </c>
      <c r="U1660">
        <v>60</v>
      </c>
      <c r="V1660">
        <v>63</v>
      </c>
    </row>
    <row r="1661" spans="1:22" hidden="1" x14ac:dyDescent="0.25">
      <c r="A1661">
        <v>1665</v>
      </c>
      <c r="B1661" t="s">
        <v>4354</v>
      </c>
      <c r="C1661" t="s">
        <v>325</v>
      </c>
      <c r="D1661" t="s">
        <v>47</v>
      </c>
      <c r="E1661" t="s">
        <v>8002</v>
      </c>
      <c r="F1661" t="str">
        <f>VLOOKUP(TRIM(SUBSTITUTE(E1661,CHAR(160),CHAR(32))),Metadata!B$1:C$2632,2,FALSE)</f>
        <v>Bussy-Rabutin R. de</v>
      </c>
      <c r="G1661" t="str">
        <f>VLOOKUP(TRIM(SUBSTITUTE(E1661,CHAR(160),CHAR(32))),Metadata!B$1:D$2632,3,FALSE)</f>
        <v>Les Lettres T. 2 1681-1692</v>
      </c>
      <c r="H1661">
        <f>VLOOKUP(TRIM(SUBSTITUTE(E1661,CHAR(160),CHAR(32))),Metadata!B$1:E$2632,4,FALSE)</f>
        <v>1692</v>
      </c>
      <c r="I1661" t="s">
        <v>445</v>
      </c>
      <c r="K1661" t="str">
        <f>VLOOKUP(TRIM(SUBSTITUTE(E1661,CHAR(160),CHAR(32))),Metadata!B$1:H$2632,7,FALSE)</f>
        <v>correspondance</v>
      </c>
      <c r="L1661" t="s">
        <v>4542</v>
      </c>
      <c r="N1661" t="str">
        <f>VLOOKUP(TRIM(SUBSTITUTE(E1661,CHAR(160),CHAR(32))),Metadata!B$1:J$2632,9,FALSE)</f>
        <v>prose</v>
      </c>
      <c r="O1661">
        <f>VLOOKUP(TRIM(SUBSTITUTE(E1661,CHAR(160),CHAR(32))),Metadata!B$1:K$2632,10,FALSE)</f>
        <v>21440</v>
      </c>
      <c r="P1661" s="4" t="s">
        <v>10587</v>
      </c>
      <c r="Q1661">
        <v>281</v>
      </c>
      <c r="R1661">
        <v>282</v>
      </c>
      <c r="S1661">
        <v>289</v>
      </c>
      <c r="T1661">
        <v>293</v>
      </c>
      <c r="U1661">
        <v>295</v>
      </c>
      <c r="V1661">
        <v>298</v>
      </c>
    </row>
    <row r="1662" spans="1:22" hidden="1" x14ac:dyDescent="0.25">
      <c r="A1662">
        <v>1666</v>
      </c>
      <c r="B1662" t="s">
        <v>4354</v>
      </c>
      <c r="C1662" t="s">
        <v>325</v>
      </c>
      <c r="D1662" t="s">
        <v>47</v>
      </c>
      <c r="E1662" t="s">
        <v>7988</v>
      </c>
      <c r="F1662" t="str">
        <f>VLOOKUP(TRIM(SUBSTITUTE(E1662,CHAR(160),CHAR(32))),Metadata!B$1:C$2632,2,FALSE)</f>
        <v>Baro, Balthasar, 1600-1650.</v>
      </c>
      <c r="G1662" t="str">
        <f>VLOOKUP(TRIM(SUBSTITUTE(E1662,CHAR(160),CHAR(32))),Metadata!B$1:D$2632,3,FALSE)</f>
        <v>La conclusion et derniere partie d'Astree</v>
      </c>
      <c r="H1662">
        <f>VLOOKUP(TRIM(SUBSTITUTE(E1662,CHAR(160),CHAR(32))),Metadata!B$1:E$2632,4,FALSE)</f>
        <v>1627</v>
      </c>
      <c r="I1662" t="s">
        <v>445</v>
      </c>
      <c r="K1662" t="str">
        <f>VLOOKUP(TRIM(SUBSTITUTE(E1662,CHAR(160),CHAR(32))),Metadata!B$1:H$2632,7,FALSE)</f>
        <v>roman</v>
      </c>
      <c r="L1662" t="s">
        <v>4378</v>
      </c>
      <c r="N1662" t="str">
        <f>VLOOKUP(TRIM(SUBSTITUTE(E1662,CHAR(160),CHAR(32))),Metadata!B$1:J$2632,9,FALSE)</f>
        <v>prose</v>
      </c>
      <c r="O1662">
        <f>VLOOKUP(TRIM(SUBSTITUTE(E1662,CHAR(160),CHAR(32))),Metadata!B$1:K$2632,10,FALSE)</f>
        <v>237066</v>
      </c>
      <c r="P1662" s="4" t="s">
        <v>10588</v>
      </c>
      <c r="Q1662">
        <v>154</v>
      </c>
      <c r="R1662">
        <v>155</v>
      </c>
      <c r="S1662">
        <v>160</v>
      </c>
      <c r="T1662">
        <v>164</v>
      </c>
      <c r="U1662">
        <v>166</v>
      </c>
      <c r="V1662">
        <v>169</v>
      </c>
    </row>
    <row r="1663" spans="1:22" hidden="1" x14ac:dyDescent="0.25">
      <c r="A1663">
        <v>1667</v>
      </c>
      <c r="B1663" t="s">
        <v>4354</v>
      </c>
      <c r="C1663" t="s">
        <v>325</v>
      </c>
      <c r="D1663" t="s">
        <v>47</v>
      </c>
      <c r="E1663" t="s">
        <v>7994</v>
      </c>
      <c r="F1663" t="str">
        <f>VLOOKUP(TRIM(SUBSTITUTE(E1663,CHAR(160),CHAR(32))),Metadata!B$1:C$2632,2,FALSE)</f>
        <v>Boisguilbert, P. Le Pesant de (Pierre Le Pesant), 1646-1714.</v>
      </c>
      <c r="G1663" t="str">
        <f>VLOOKUP(TRIM(SUBSTITUTE(E1663,CHAR(160),CHAR(32))),Metadata!B$1:D$2632,3,FALSE)</f>
        <v>Le détail de la France, sous le regne present</v>
      </c>
      <c r="H1663">
        <f>VLOOKUP(TRIM(SUBSTITUTE(E1663,CHAR(160),CHAR(32))),Metadata!B$1:E$2632,4,FALSE)</f>
        <v>1695</v>
      </c>
      <c r="I1663" t="s">
        <v>445</v>
      </c>
      <c r="K1663" t="str">
        <f>VLOOKUP(TRIM(SUBSTITUTE(E1663,CHAR(160),CHAR(32))),Metadata!B$1:H$2632,7,FALSE)</f>
        <v>traite ou essai</v>
      </c>
      <c r="L1663" t="s">
        <v>4402</v>
      </c>
      <c r="N1663" t="str">
        <f>VLOOKUP(TRIM(SUBSTITUTE(E1663,CHAR(160),CHAR(32))),Metadata!B$1:J$2632,9,FALSE)</f>
        <v>prose</v>
      </c>
      <c r="O1663">
        <f>VLOOKUP(TRIM(SUBSTITUTE(E1663,CHAR(160),CHAR(32))),Metadata!B$1:K$2632,10,FALSE)</f>
        <v>114653</v>
      </c>
      <c r="P1663" s="4" t="s">
        <v>10589</v>
      </c>
      <c r="Q1663">
        <v>71</v>
      </c>
      <c r="R1663">
        <v>72</v>
      </c>
      <c r="S1663">
        <v>79</v>
      </c>
      <c r="T1663">
        <v>83</v>
      </c>
      <c r="U1663">
        <v>85</v>
      </c>
      <c r="V1663">
        <v>88</v>
      </c>
    </row>
    <row r="1664" spans="1:22" hidden="1" x14ac:dyDescent="0.25">
      <c r="A1664">
        <v>1668</v>
      </c>
      <c r="B1664" t="s">
        <v>4354</v>
      </c>
      <c r="C1664" t="s">
        <v>325</v>
      </c>
      <c r="D1664" t="s">
        <v>47</v>
      </c>
      <c r="E1664" t="s">
        <v>7977</v>
      </c>
      <c r="F1664" t="str">
        <f>VLOOKUP(TRIM(SUBSTITUTE(E1664,CHAR(160),CHAR(32))),Metadata!B$1:C$2632,2,FALSE)</f>
        <v>Aulnoy, Madame d' (Marie-Catherine), 1650 or 51-1705.</v>
      </c>
      <c r="G1664" t="str">
        <f>VLOOKUP(TRIM(SUBSTITUTE(E1664,CHAR(160),CHAR(32))),Metadata!B$1:D$2632,3,FALSE)</f>
        <v>Relation du Voyage d'Espagne</v>
      </c>
      <c r="H1664">
        <f>VLOOKUP(TRIM(SUBSTITUTE(E1664,CHAR(160),CHAR(32))),Metadata!B$1:E$2632,4,FALSE)</f>
        <v>1691</v>
      </c>
      <c r="I1664" t="s">
        <v>445</v>
      </c>
      <c r="K1664" t="str">
        <f>VLOOKUP(TRIM(SUBSTITUTE(E1664,CHAR(160),CHAR(32))),Metadata!B$1:H$2632,7,FALSE)</f>
        <v>recit de voyage</v>
      </c>
      <c r="L1664" t="s">
        <v>4870</v>
      </c>
      <c r="N1664" t="str">
        <f>VLOOKUP(TRIM(SUBSTITUTE(E1664,CHAR(160),CHAR(32))),Metadata!B$1:J$2632,9,FALSE)</f>
        <v>prose</v>
      </c>
      <c r="O1664">
        <f>VLOOKUP(TRIM(SUBSTITUTE(E1664,CHAR(160),CHAR(32))),Metadata!B$1:K$2632,10,FALSE)</f>
        <v>141618</v>
      </c>
      <c r="P1664" s="4" t="s">
        <v>10590</v>
      </c>
      <c r="Q1664">
        <v>58</v>
      </c>
      <c r="R1664">
        <v>59</v>
      </c>
      <c r="S1664">
        <v>61</v>
      </c>
      <c r="T1664">
        <v>65</v>
      </c>
      <c r="U1664">
        <v>67</v>
      </c>
      <c r="V1664">
        <v>70</v>
      </c>
    </row>
    <row r="1665" spans="1:22" hidden="1" x14ac:dyDescent="0.25">
      <c r="A1665">
        <v>1669</v>
      </c>
      <c r="B1665" t="s">
        <v>4354</v>
      </c>
      <c r="C1665" t="s">
        <v>325</v>
      </c>
      <c r="D1665" t="s">
        <v>47</v>
      </c>
      <c r="E1665" t="s">
        <v>8123</v>
      </c>
      <c r="F1665" t="str">
        <f>VLOOKUP(TRIM(SUBSTITUTE(E1665,CHAR(160),CHAR(32))),Metadata!B$1:C$2632,2,FALSE)</f>
        <v>Peiresc, Nicolas Claude Fabri de, 1580-1637.</v>
      </c>
      <c r="G1665" t="str">
        <f>VLOOKUP(TRIM(SUBSTITUTE(E1665,CHAR(160),CHAR(32))),Metadata!B$1:D$2632,3,FALSE)</f>
        <v>Lettres de Peiresc. Tome troisième, Janvier 1634-juin 1637</v>
      </c>
      <c r="H1665">
        <f>VLOOKUP(TRIM(SUBSTITUTE(E1665,CHAR(160),CHAR(32))),Metadata!B$1:E$2632,4,FALSE)</f>
        <v>1634</v>
      </c>
      <c r="I1665" t="s">
        <v>445</v>
      </c>
      <c r="K1665" t="str">
        <f>VLOOKUP(TRIM(SUBSTITUTE(E1665,CHAR(160),CHAR(32))),Metadata!B$1:H$2632,7,FALSE)</f>
        <v>correspondance</v>
      </c>
      <c r="L1665" t="s">
        <v>4542</v>
      </c>
      <c r="N1665" t="str">
        <f>VLOOKUP(TRIM(SUBSTITUTE(E1665,CHAR(160),CHAR(32))),Metadata!B$1:J$2632,9,FALSE)</f>
        <v>prose</v>
      </c>
      <c r="O1665">
        <f>VLOOKUP(TRIM(SUBSTITUTE(E1665,CHAR(160),CHAR(32))),Metadata!B$1:K$2632,10,FALSE)</f>
        <v>79710</v>
      </c>
      <c r="P1665" s="4" t="s">
        <v>10591</v>
      </c>
      <c r="Q1665">
        <v>17</v>
      </c>
      <c r="R1665">
        <v>18</v>
      </c>
      <c r="S1665">
        <v>25</v>
      </c>
      <c r="T1665">
        <v>29</v>
      </c>
      <c r="U1665">
        <v>31</v>
      </c>
      <c r="V1665">
        <v>34</v>
      </c>
    </row>
    <row r="1666" spans="1:22" hidden="1" x14ac:dyDescent="0.25">
      <c r="A1666">
        <v>1670</v>
      </c>
      <c r="B1666" t="s">
        <v>4354</v>
      </c>
      <c r="C1666" t="s">
        <v>325</v>
      </c>
      <c r="D1666" t="s">
        <v>47</v>
      </c>
      <c r="E1666" t="s">
        <v>4920</v>
      </c>
      <c r="F1666" t="str">
        <f>VLOOKUP(TRIM(SUBSTITUTE(E1666,CHAR(160),CHAR(32))),Metadata!B$1:C$2632,2,FALSE)</f>
        <v>Fontenelle, M. de (Bernard Le Bovier), 1657-1757.</v>
      </c>
      <c r="G1666" t="str">
        <f>VLOOKUP(TRIM(SUBSTITUTE(E1666,CHAR(160),CHAR(32))),Metadata!B$1:D$2632,3,FALSE)</f>
        <v>Histoire des oracles</v>
      </c>
      <c r="H1666">
        <f>VLOOKUP(TRIM(SUBSTITUTE(E1666,CHAR(160),CHAR(32))),Metadata!B$1:E$2632,4,FALSE)</f>
        <v>1687</v>
      </c>
      <c r="I1666" t="s">
        <v>445</v>
      </c>
      <c r="K1666" t="str">
        <f>VLOOKUP(TRIM(SUBSTITUTE(E1666,CHAR(160),CHAR(32))),Metadata!B$1:H$2632,7,FALSE)</f>
        <v>traite</v>
      </c>
      <c r="L1666" t="s">
        <v>4417</v>
      </c>
      <c r="N1666" t="str">
        <f>VLOOKUP(TRIM(SUBSTITUTE(E1666,CHAR(160),CHAR(32))),Metadata!B$1:J$2632,9,FALSE)</f>
        <v/>
      </c>
      <c r="O1666">
        <f>VLOOKUP(TRIM(SUBSTITUTE(E1666,CHAR(160),CHAR(32))),Metadata!B$1:K$2632,10,FALSE)</f>
        <v>36068</v>
      </c>
      <c r="P1666" s="4" t="s">
        <v>10592</v>
      </c>
      <c r="Q1666">
        <v>85</v>
      </c>
      <c r="R1666">
        <v>85</v>
      </c>
      <c r="S1666">
        <v>96</v>
      </c>
      <c r="T1666">
        <v>100</v>
      </c>
      <c r="U1666">
        <v>102</v>
      </c>
      <c r="V1666">
        <v>105</v>
      </c>
    </row>
    <row r="1667" spans="1:22" hidden="1" x14ac:dyDescent="0.25">
      <c r="A1667">
        <v>1671</v>
      </c>
      <c r="B1667" t="s">
        <v>4354</v>
      </c>
      <c r="C1667" t="s">
        <v>325</v>
      </c>
      <c r="D1667" t="s">
        <v>47</v>
      </c>
      <c r="E1667" t="s">
        <v>8065</v>
      </c>
      <c r="F1667" t="str">
        <f>VLOOKUP(TRIM(SUBSTITUTE(E1667,CHAR(160),CHAR(32))),Metadata!B$1:C$2632,2,FALSE)</f>
        <v>Guyon, Jeanne Marie Bouvier de La Motte, 1648-1717.</v>
      </c>
      <c r="G1667" t="str">
        <f>VLOOKUP(TRIM(SUBSTITUTE(E1667,CHAR(160),CHAR(32))),Metadata!B$1:D$2632,3,FALSE)</f>
        <v>Commentaire au</v>
      </c>
      <c r="H1667">
        <f>VLOOKUP(TRIM(SUBSTITUTE(E1667,CHAR(160),CHAR(32))),Metadata!B$1:E$2632,4,FALSE)</f>
        <v>1683</v>
      </c>
      <c r="I1667" t="s">
        <v>445</v>
      </c>
      <c r="K1667" t="str">
        <f>VLOOKUP(TRIM(SUBSTITUTE(E1667,CHAR(160),CHAR(32))),Metadata!B$1:H$2632,7,FALSE)</f>
        <v>traite ou essai</v>
      </c>
      <c r="L1667" t="s">
        <v>4402</v>
      </c>
      <c r="N1667" t="str">
        <f>VLOOKUP(TRIM(SUBSTITUTE(E1667,CHAR(160),CHAR(32))),Metadata!B$1:J$2632,9,FALSE)</f>
        <v/>
      </c>
      <c r="O1667">
        <f>VLOOKUP(TRIM(SUBSTITUTE(E1667,CHAR(160),CHAR(32))),Metadata!B$1:K$2632,10,FALSE)</f>
        <v>38824</v>
      </c>
      <c r="P1667" s="4" t="s">
        <v>9230</v>
      </c>
      <c r="Q1667">
        <v>157</v>
      </c>
      <c r="R1667">
        <v>158</v>
      </c>
      <c r="S1667">
        <v>160</v>
      </c>
      <c r="T1667">
        <v>164</v>
      </c>
      <c r="U1667">
        <v>166</v>
      </c>
      <c r="V1667">
        <v>169</v>
      </c>
    </row>
    <row r="1668" spans="1:22" hidden="1" x14ac:dyDescent="0.25">
      <c r="A1668">
        <v>1672</v>
      </c>
      <c r="B1668" t="s">
        <v>4354</v>
      </c>
      <c r="C1668" t="s">
        <v>325</v>
      </c>
      <c r="D1668" t="s">
        <v>47</v>
      </c>
      <c r="E1668" t="s">
        <v>8087</v>
      </c>
      <c r="F1668" t="str">
        <f>VLOOKUP(TRIM(SUBSTITUTE(E1668,CHAR(160),CHAR(32))),Metadata!B$1:C$2632,2,FALSE)</f>
        <v>Méré, Antoine Gombault, chevalier de, 1610-1684 and Palluau, Philippe de Clérembault, comte de, 1606-1665.</v>
      </c>
      <c r="G1668" t="str">
        <f>VLOOKUP(TRIM(SUBSTITUTE(E1668,CHAR(160),CHAR(32))),Metadata!B$1:D$2632,3,FALSE)</f>
        <v>Les Conversations</v>
      </c>
      <c r="H1668">
        <f>VLOOKUP(TRIM(SUBSTITUTE(E1668,CHAR(160),CHAR(32))),Metadata!B$1:E$2632,4,FALSE)</f>
        <v>1669</v>
      </c>
      <c r="I1668" t="s">
        <v>445</v>
      </c>
      <c r="K1668" t="str">
        <f>VLOOKUP(TRIM(SUBSTITUTE(E1668,CHAR(160),CHAR(32))),Metadata!B$1:H$2632,7,FALSE)</f>
        <v>essai</v>
      </c>
      <c r="L1668" t="s">
        <v>4484</v>
      </c>
      <c r="N1668" t="str">
        <f>VLOOKUP(TRIM(SUBSTITUTE(E1668,CHAR(160),CHAR(32))),Metadata!B$1:J$2632,9,FALSE)</f>
        <v/>
      </c>
      <c r="O1668">
        <f>VLOOKUP(TRIM(SUBSTITUTE(E1668,CHAR(160),CHAR(32))),Metadata!B$1:K$2632,10,FALSE)</f>
        <v>30842</v>
      </c>
      <c r="P1668" s="8" t="s">
        <v>10593</v>
      </c>
      <c r="Q1668">
        <v>47</v>
      </c>
      <c r="R1668">
        <v>59</v>
      </c>
    </row>
    <row r="1669" spans="1:22" hidden="1" x14ac:dyDescent="0.25">
      <c r="A1669">
        <v>1673</v>
      </c>
      <c r="B1669" t="s">
        <v>4354</v>
      </c>
      <c r="C1669" t="s">
        <v>325</v>
      </c>
      <c r="D1669" t="s">
        <v>47</v>
      </c>
      <c r="E1669" t="s">
        <v>8009</v>
      </c>
      <c r="F1669" t="str">
        <f>VLOOKUP(TRIM(SUBSTITUTE(E1669,CHAR(160),CHAR(32))),Metadata!B$1:C$2632,2,FALSE)</f>
        <v>Coeffeteau, Nicolas, 1574-1623.</v>
      </c>
      <c r="G1669" t="str">
        <f>VLOOKUP(TRIM(SUBSTITUTE(E1669,CHAR(160),CHAR(32))),Metadata!B$1:D$2632,3,FALSE)</f>
        <v>Histoire romaine</v>
      </c>
      <c r="H1669">
        <f>VLOOKUP(TRIM(SUBSTITUTE(E1669,CHAR(160),CHAR(32))),Metadata!B$1:E$2632,4,FALSE)</f>
        <v>1623</v>
      </c>
      <c r="I1669" t="s">
        <v>445</v>
      </c>
      <c r="K1669" t="str">
        <f>VLOOKUP(TRIM(SUBSTITUTE(E1669,CHAR(160),CHAR(32))),Metadata!B$1:H$2632,7,FALSE)</f>
        <v>traite ou essai</v>
      </c>
      <c r="L1669" t="s">
        <v>4402</v>
      </c>
      <c r="N1669" t="str">
        <f>VLOOKUP(TRIM(SUBSTITUTE(E1669,CHAR(160),CHAR(32))),Metadata!B$1:J$2632,9,FALSE)</f>
        <v>prose</v>
      </c>
      <c r="O1669">
        <f>VLOOKUP(TRIM(SUBSTITUTE(E1669,CHAR(160),CHAR(32))),Metadata!B$1:K$2632,10,FALSE)</f>
        <v>263154</v>
      </c>
      <c r="P1669" s="4" t="s">
        <v>9231</v>
      </c>
      <c r="Q1669">
        <v>168</v>
      </c>
      <c r="R1669">
        <v>169</v>
      </c>
      <c r="S1669">
        <v>171</v>
      </c>
      <c r="T1669">
        <v>175</v>
      </c>
      <c r="U1669">
        <v>177</v>
      </c>
    </row>
    <row r="1670" spans="1:22" hidden="1" x14ac:dyDescent="0.25">
      <c r="A1670">
        <v>1674</v>
      </c>
      <c r="B1670" t="s">
        <v>4354</v>
      </c>
      <c r="C1670" t="s">
        <v>325</v>
      </c>
      <c r="D1670" t="s">
        <v>47</v>
      </c>
      <c r="E1670" t="s">
        <v>7959</v>
      </c>
      <c r="F1670" t="str">
        <f>VLOOKUP(TRIM(SUBSTITUTE(E1670,CHAR(160),CHAR(32))),Metadata!B$1:C$2632,2,FALSE)</f>
        <v>Arnauld d'Andilly, Monsieur (Robert), 1588-1674.</v>
      </c>
      <c r="G1670" t="str">
        <f>VLOOKUP(TRIM(SUBSTITUTE(E1670,CHAR(160),CHAR(32))),Metadata!B$1:D$2632,3,FALSE)</f>
        <v>Le Chemin de la Perfection</v>
      </c>
      <c r="H1670">
        <f>VLOOKUP(TRIM(SUBSTITUTE(E1670,CHAR(160),CHAR(32))),Metadata!B$1:E$2632,4,FALSE)</f>
        <v>1659</v>
      </c>
      <c r="I1670" t="s">
        <v>445</v>
      </c>
      <c r="K1670" t="str">
        <f>VLOOKUP(TRIM(SUBSTITUTE(E1670,CHAR(160),CHAR(32))),Metadata!B$1:H$2632,7,FALSE)</f>
        <v>traite ou essai</v>
      </c>
      <c r="L1670" t="s">
        <v>4402</v>
      </c>
      <c r="N1670" t="str">
        <f>VLOOKUP(TRIM(SUBSTITUTE(E1670,CHAR(160),CHAR(32))),Metadata!B$1:J$2632,9,FALSE)</f>
        <v>prose</v>
      </c>
      <c r="O1670">
        <f>VLOOKUP(TRIM(SUBSTITUTE(E1670,CHAR(160),CHAR(32))),Metadata!B$1:K$2632,10,FALSE)</f>
        <v>81275</v>
      </c>
      <c r="P1670" s="4" t="s">
        <v>9232</v>
      </c>
      <c r="Q1670">
        <v>101</v>
      </c>
      <c r="R1670">
        <v>102</v>
      </c>
      <c r="S1670">
        <v>107</v>
      </c>
      <c r="T1670">
        <v>111</v>
      </c>
      <c r="U1670">
        <v>113</v>
      </c>
      <c r="V1670">
        <v>116</v>
      </c>
    </row>
    <row r="1671" spans="1:22" hidden="1" x14ac:dyDescent="0.25">
      <c r="A1671">
        <v>1675</v>
      </c>
      <c r="B1671" t="s">
        <v>4354</v>
      </c>
      <c r="C1671" t="s">
        <v>325</v>
      </c>
      <c r="D1671" t="s">
        <v>47</v>
      </c>
      <c r="E1671" t="s">
        <v>8168</v>
      </c>
      <c r="F1671" t="str">
        <f>VLOOKUP(TRIM(SUBSTITUTE(E1671,CHAR(160),CHAR(32))),Metadata!B$1:C$2632,2,FALSE)</f>
        <v>Voiture, Monsieur de (Vincent), 1597-1648.</v>
      </c>
      <c r="G1671" t="str">
        <f>VLOOKUP(TRIM(SUBSTITUTE(E1671,CHAR(160),CHAR(32))),Metadata!B$1:D$2632,3,FALSE)</f>
        <v>Lettres</v>
      </c>
      <c r="H1671">
        <f>VLOOKUP(TRIM(SUBSTITUTE(E1671,CHAR(160),CHAR(32))),Metadata!B$1:E$2632,4,FALSE)</f>
        <v>1648</v>
      </c>
      <c r="I1671" t="s">
        <v>445</v>
      </c>
      <c r="K1671" t="str">
        <f>VLOOKUP(TRIM(SUBSTITUTE(E1671,CHAR(160),CHAR(32))),Metadata!B$1:H$2632,7,FALSE)</f>
        <v>correspondance</v>
      </c>
      <c r="L1671" t="s">
        <v>4542</v>
      </c>
      <c r="N1671" t="str">
        <f>VLOOKUP(TRIM(SUBSTITUTE(E1671,CHAR(160),CHAR(32))),Metadata!B$1:J$2632,9,FALSE)</f>
        <v>prose</v>
      </c>
      <c r="O1671">
        <f>VLOOKUP(TRIM(SUBSTITUTE(E1671,CHAR(160),CHAR(32))),Metadata!B$1:K$2632,10,FALSE)</f>
        <v>141446</v>
      </c>
      <c r="P1671" s="4" t="s">
        <v>12549</v>
      </c>
      <c r="Q1671">
        <v>323</v>
      </c>
      <c r="R1671">
        <v>324</v>
      </c>
      <c r="S1671">
        <v>329</v>
      </c>
      <c r="T1671">
        <v>333</v>
      </c>
      <c r="U1671">
        <v>335</v>
      </c>
      <c r="V1671">
        <v>338</v>
      </c>
    </row>
    <row r="1672" spans="1:22" hidden="1" x14ac:dyDescent="0.25">
      <c r="A1672">
        <v>1676</v>
      </c>
      <c r="B1672" t="s">
        <v>4354</v>
      </c>
      <c r="C1672" t="s">
        <v>325</v>
      </c>
      <c r="D1672" t="s">
        <v>47</v>
      </c>
      <c r="E1672" t="s">
        <v>8140</v>
      </c>
      <c r="F1672" t="str">
        <f>VLOOKUP(TRIM(SUBSTITUTE(E1672,CHAR(160),CHAR(32))),Metadata!B$1:C$2632,2,FALSE)</f>
        <v>Rotrou, Jean, 1609-1650.</v>
      </c>
      <c r="G1672" t="str">
        <f>VLOOKUP(TRIM(SUBSTITUTE(E1672,CHAR(160),CHAR(32))),Metadata!B$1:D$2632,3,FALSE)</f>
        <v>Cosroès: tragédie</v>
      </c>
      <c r="H1672">
        <f>VLOOKUP(TRIM(SUBSTITUTE(E1672,CHAR(160),CHAR(32))),Metadata!B$1:E$2632,4,FALSE)</f>
        <v>1649</v>
      </c>
      <c r="I1672" t="s">
        <v>445</v>
      </c>
      <c r="K1672" t="str">
        <f>VLOOKUP(TRIM(SUBSTITUTE(E1672,CHAR(160),CHAR(32))),Metadata!B$1:H$2632,7,FALSE)</f>
        <v>theatre</v>
      </c>
      <c r="L1672" t="s">
        <v>4472</v>
      </c>
      <c r="N1672" t="str">
        <f>VLOOKUP(TRIM(SUBSTITUTE(E1672,CHAR(160),CHAR(32))),Metadata!B$1:J$2632,9,FALSE)</f>
        <v/>
      </c>
      <c r="O1672">
        <f>VLOOKUP(TRIM(SUBSTITUTE(E1672,CHAR(160),CHAR(32))),Metadata!B$1:K$2632,10,FALSE)</f>
        <v>15768</v>
      </c>
      <c r="P1672" s="4" t="s">
        <v>10594</v>
      </c>
      <c r="Q1672">
        <v>324</v>
      </c>
      <c r="R1672">
        <v>325</v>
      </c>
      <c r="S1672">
        <v>327</v>
      </c>
      <c r="T1672">
        <v>331</v>
      </c>
      <c r="U1672">
        <v>333</v>
      </c>
      <c r="V1672">
        <v>336</v>
      </c>
    </row>
    <row r="1673" spans="1:22" hidden="1" x14ac:dyDescent="0.25">
      <c r="A1673">
        <v>1677</v>
      </c>
      <c r="B1673" t="s">
        <v>4354</v>
      </c>
      <c r="C1673" t="s">
        <v>325</v>
      </c>
      <c r="D1673" t="s">
        <v>47</v>
      </c>
      <c r="E1673" t="s">
        <v>8212</v>
      </c>
      <c r="F1673" t="str">
        <f>VLOOKUP(TRIM(SUBSTITUTE(E1673,CHAR(160),CHAR(32))),Metadata!B$1:C$2632,2,FALSE)</f>
        <v>Condillac, Etienne Bonnot de, 1714-1780.</v>
      </c>
      <c r="G1673" t="str">
        <f>VLOOKUP(TRIM(SUBSTITUTE(E1673,CHAR(160),CHAR(32))),Metadata!B$1:D$2632,3,FALSE)</f>
        <v>Le commerce et le gouvernement</v>
      </c>
      <c r="H1673">
        <f>VLOOKUP(TRIM(SUBSTITUTE(E1673,CHAR(160),CHAR(32))),Metadata!B$1:E$2632,4,FALSE)</f>
        <v>1776</v>
      </c>
      <c r="I1673" t="s">
        <v>448</v>
      </c>
      <c r="K1673" t="str">
        <f>VLOOKUP(TRIM(SUBSTITUTE(E1673,CHAR(160),CHAR(32))),Metadata!B$1:H$2632,7,FALSE)</f>
        <v>traite ou essai</v>
      </c>
      <c r="L1673" t="s">
        <v>4402</v>
      </c>
      <c r="N1673" t="str">
        <f>VLOOKUP(TRIM(SUBSTITUTE(E1673,CHAR(160),CHAR(32))),Metadata!B$1:J$2632,9,FALSE)</f>
        <v>prose</v>
      </c>
      <c r="O1673">
        <f>VLOOKUP(TRIM(SUBSTITUTE(E1673,CHAR(160),CHAR(32))),Metadata!B$1:K$2632,10,FALSE)</f>
        <v>89868</v>
      </c>
      <c r="P1673" s="4" t="s">
        <v>10595</v>
      </c>
      <c r="Q1673">
        <v>15</v>
      </c>
      <c r="R1673">
        <v>15</v>
      </c>
      <c r="S1673">
        <v>26</v>
      </c>
      <c r="T1673">
        <v>30</v>
      </c>
      <c r="U1673">
        <v>32</v>
      </c>
      <c r="V1673">
        <v>35</v>
      </c>
    </row>
    <row r="1674" spans="1:22" hidden="1" x14ac:dyDescent="0.25">
      <c r="A1674">
        <v>1678</v>
      </c>
      <c r="B1674" t="s">
        <v>4354</v>
      </c>
      <c r="C1674" t="s">
        <v>325</v>
      </c>
      <c r="D1674" t="s">
        <v>47</v>
      </c>
      <c r="E1674" t="s">
        <v>8341</v>
      </c>
      <c r="F1674" t="str">
        <f>VLOOKUP(TRIM(SUBSTITUTE(E1674,CHAR(160),CHAR(32))),Metadata!B$1:C$2632,2,FALSE)</f>
        <v>Montesquieu, Charles de Secondat, baron de, 1689-1755.</v>
      </c>
      <c r="G1674" t="str">
        <f>VLOOKUP(TRIM(SUBSTITUTE(E1674,CHAR(160),CHAR(32))),Metadata!B$1:D$2632,3,FALSE)</f>
        <v>Correspondance de Montesquieu</v>
      </c>
      <c r="H1674">
        <f>VLOOKUP(TRIM(SUBSTITUTE(E1674,CHAR(160),CHAR(32))),Metadata!B$1:E$2632,4,FALSE)</f>
        <v>1755</v>
      </c>
      <c r="I1674" t="s">
        <v>448</v>
      </c>
      <c r="K1674" t="str">
        <f>VLOOKUP(TRIM(SUBSTITUTE(E1674,CHAR(160),CHAR(32))),Metadata!B$1:H$2632,7,FALSE)</f>
        <v>correspondance</v>
      </c>
      <c r="L1674" t="s">
        <v>4542</v>
      </c>
      <c r="N1674" t="str">
        <f>VLOOKUP(TRIM(SUBSTITUTE(E1674,CHAR(160),CHAR(32))),Metadata!B$1:J$2632,9,FALSE)</f>
        <v>prose</v>
      </c>
      <c r="O1674">
        <f>VLOOKUP(TRIM(SUBSTITUTE(E1674,CHAR(160),CHAR(32))),Metadata!B$1:K$2632,10,FALSE)</f>
        <v>111275</v>
      </c>
      <c r="P1674" s="4" t="s">
        <v>10596</v>
      </c>
      <c r="Q1674">
        <v>98</v>
      </c>
      <c r="R1674">
        <v>98</v>
      </c>
      <c r="S1674">
        <v>104</v>
      </c>
      <c r="T1674">
        <v>108</v>
      </c>
      <c r="U1674">
        <v>110</v>
      </c>
      <c r="V1674">
        <v>113</v>
      </c>
    </row>
    <row r="1675" spans="1:22" hidden="1" x14ac:dyDescent="0.25">
      <c r="A1675">
        <v>1679</v>
      </c>
      <c r="B1675" t="s">
        <v>4354</v>
      </c>
      <c r="C1675" t="s">
        <v>325</v>
      </c>
      <c r="D1675" t="s">
        <v>47</v>
      </c>
      <c r="E1675" t="s">
        <v>8261</v>
      </c>
      <c r="F1675" t="str">
        <f>VLOOKUP(TRIM(SUBSTITUTE(E1675,CHAR(160),CHAR(32))),Metadata!B$1:C$2632,2,FALSE)</f>
        <v>Fénelon, François de Salignac de La Mothe-, 1651-1715.</v>
      </c>
      <c r="G1675" t="str">
        <f>VLOOKUP(TRIM(SUBSTITUTE(E1675,CHAR(160),CHAR(32))),Metadata!B$1:D$2632,3,FALSE)</f>
        <v>Fables et contes</v>
      </c>
      <c r="H1675">
        <f>VLOOKUP(TRIM(SUBSTITUTE(E1675,CHAR(160),CHAR(32))),Metadata!B$1:E$2632,4,FALSE)</f>
        <v>1701</v>
      </c>
      <c r="I1675" t="s">
        <v>448</v>
      </c>
      <c r="K1675" t="str">
        <f>VLOOKUP(TRIM(SUBSTITUTE(E1675,CHAR(160),CHAR(32))),Metadata!B$1:H$2632,7,FALSE)</f>
        <v>Fable, Conte</v>
      </c>
      <c r="L1675" t="s">
        <v>5020</v>
      </c>
      <c r="N1675" t="str">
        <f>VLOOKUP(TRIM(SUBSTITUTE(E1675,CHAR(160),CHAR(32))),Metadata!B$1:J$2632,9,FALSE)</f>
        <v/>
      </c>
      <c r="O1675">
        <f>VLOOKUP(TRIM(SUBSTITUTE(E1675,CHAR(160),CHAR(32))),Metadata!B$1:K$2632,10,FALSE)</f>
        <v>25592</v>
      </c>
      <c r="P1675" s="4" t="s">
        <v>10597</v>
      </c>
      <c r="Q1675">
        <v>252</v>
      </c>
      <c r="R1675">
        <v>252</v>
      </c>
      <c r="S1675">
        <v>258</v>
      </c>
      <c r="T1675">
        <v>262</v>
      </c>
      <c r="U1675">
        <v>264</v>
      </c>
      <c r="V1675">
        <v>267</v>
      </c>
    </row>
    <row r="1676" spans="1:22" hidden="1" x14ac:dyDescent="0.25">
      <c r="A1676">
        <v>1680</v>
      </c>
      <c r="B1676" t="s">
        <v>4354</v>
      </c>
      <c r="C1676" t="s">
        <v>325</v>
      </c>
      <c r="D1676" t="s">
        <v>47</v>
      </c>
      <c r="E1676" t="s">
        <v>8265</v>
      </c>
      <c r="F1676" t="str">
        <f>VLOOKUP(TRIM(SUBSTITUTE(E1676,CHAR(160),CHAR(32))),Metadata!B$1:C$2632,2,FALSE)</f>
        <v>Galiani, Ferdinando, 1728-1787.</v>
      </c>
      <c r="G1676" t="str">
        <f>VLOOKUP(TRIM(SUBSTITUTE(E1676,CHAR(160),CHAR(32))),Metadata!B$1:D$2632,3,FALSE)</f>
        <v>Dialogues sur le commerce des bleds.</v>
      </c>
      <c r="H1676">
        <f>VLOOKUP(TRIM(SUBSTITUTE(E1676,CHAR(160),CHAR(32))),Metadata!B$1:E$2632,4,FALSE)</f>
        <v>1770</v>
      </c>
      <c r="I1676" t="s">
        <v>448</v>
      </c>
      <c r="K1676" t="str">
        <f>VLOOKUP(TRIM(SUBSTITUTE(E1676,CHAR(160),CHAR(32))),Metadata!B$1:H$2632,7,FALSE)</f>
        <v>traite ou essai</v>
      </c>
      <c r="L1676" t="s">
        <v>4402</v>
      </c>
      <c r="N1676" t="str">
        <f>VLOOKUP(TRIM(SUBSTITUTE(E1676,CHAR(160),CHAR(32))),Metadata!B$1:J$2632,9,FALSE)</f>
        <v>prose</v>
      </c>
      <c r="O1676">
        <f>VLOOKUP(TRIM(SUBSTITUTE(E1676,CHAR(160),CHAR(32))),Metadata!B$1:K$2632,10,FALSE)</f>
        <v>81053</v>
      </c>
      <c r="P1676" s="4" t="s">
        <v>10598</v>
      </c>
      <c r="Q1676">
        <v>155</v>
      </c>
      <c r="R1676">
        <v>156</v>
      </c>
      <c r="S1676">
        <v>163</v>
      </c>
      <c r="T1676">
        <v>168</v>
      </c>
      <c r="U1676">
        <v>170</v>
      </c>
      <c r="V1676">
        <v>173</v>
      </c>
    </row>
    <row r="1677" spans="1:22" x14ac:dyDescent="0.25">
      <c r="A1677">
        <v>1681</v>
      </c>
      <c r="B1677" t="s">
        <v>4354</v>
      </c>
      <c r="C1677" t="s">
        <v>325</v>
      </c>
      <c r="D1677" t="s">
        <v>47</v>
      </c>
      <c r="E1677" t="s">
        <v>8289</v>
      </c>
      <c r="F1677" t="str">
        <f>VLOOKUP(TRIM(SUBSTITUTE(E1677,CHAR(160),CHAR(32))),Metadata!B$1:C$2632,2,FALSE)</f>
        <v>La Motte, M. de (Antoine Houdar), 1672-1731.</v>
      </c>
      <c r="G1677" t="str">
        <f>VLOOKUP(TRIM(SUBSTITUTE(E1677,CHAR(160),CHAR(32))),Metadata!B$1:D$2632,3,FALSE)</f>
        <v>Fables</v>
      </c>
      <c r="H1677">
        <f>VLOOKUP(TRIM(SUBSTITUTE(E1677,CHAR(160),CHAR(32))),Metadata!B$1:E$2632,4,FALSE)</f>
        <v>1719</v>
      </c>
      <c r="I1677" t="s">
        <v>448</v>
      </c>
      <c r="K1677" t="str">
        <f>VLOOKUP(TRIM(SUBSTITUTE(E1677,CHAR(160),CHAR(32))),Metadata!B$1:H$2632,7,FALSE)</f>
        <v>poesie</v>
      </c>
      <c r="L1677" t="s">
        <v>4382</v>
      </c>
      <c r="N1677" t="str">
        <f>VLOOKUP(TRIM(SUBSTITUTE(E1677,CHAR(160),CHAR(32))),Metadata!B$1:J$2632,9,FALSE)</f>
        <v>vers</v>
      </c>
      <c r="O1677">
        <f>VLOOKUP(TRIM(SUBSTITUTE(E1677,CHAR(160),CHAR(32))),Metadata!B$1:K$2632,10,FALSE)</f>
        <v>48088</v>
      </c>
      <c r="P1677" s="8" t="s">
        <v>12550</v>
      </c>
      <c r="Q1677">
        <v>62</v>
      </c>
      <c r="R1677">
        <v>62</v>
      </c>
      <c r="S1677">
        <v>73</v>
      </c>
      <c r="T1677">
        <v>77</v>
      </c>
      <c r="U1677">
        <v>79</v>
      </c>
      <c r="V1677">
        <v>82</v>
      </c>
    </row>
    <row r="1678" spans="1:22" hidden="1" x14ac:dyDescent="0.25">
      <c r="A1678">
        <v>1682</v>
      </c>
      <c r="B1678" t="s">
        <v>4354</v>
      </c>
      <c r="C1678" t="s">
        <v>325</v>
      </c>
      <c r="D1678" t="s">
        <v>47</v>
      </c>
      <c r="E1678" t="s">
        <v>8244</v>
      </c>
      <c r="F1678" t="str">
        <f>VLOOKUP(TRIM(SUBSTITUTE(E1678,CHAR(160),CHAR(32))),Metadata!B$1:C$2632,2,FALSE)</f>
        <v>Dorat, Claude Joseph, 1734-1780.</v>
      </c>
      <c r="G1678" t="str">
        <f>VLOOKUP(TRIM(SUBSTITUTE(E1678,CHAR(160),CHAR(32))),Metadata!B$1:D$2632,3,FALSE)</f>
        <v>Les malheurs de l'inconstance</v>
      </c>
      <c r="H1678">
        <f>VLOOKUP(TRIM(SUBSTITUTE(E1678,CHAR(160),CHAR(32))),Metadata!B$1:E$2632,4,FALSE)</f>
        <v>1772</v>
      </c>
      <c r="I1678" t="s">
        <v>448</v>
      </c>
      <c r="K1678" t="str">
        <f>VLOOKUP(TRIM(SUBSTITUTE(E1678,CHAR(160),CHAR(32))),Metadata!B$1:H$2632,7,FALSE)</f>
        <v>roman</v>
      </c>
      <c r="L1678" t="s">
        <v>4378</v>
      </c>
      <c r="N1678" t="str">
        <f>VLOOKUP(TRIM(SUBSTITUTE(E1678,CHAR(160),CHAR(32))),Metadata!B$1:J$2632,9,FALSE)</f>
        <v>prose</v>
      </c>
      <c r="O1678">
        <f>VLOOKUP(TRIM(SUBSTITUTE(E1678,CHAR(160),CHAR(32))),Metadata!B$1:K$2632,10,FALSE)</f>
        <v>68706</v>
      </c>
      <c r="P1678" s="4" t="s">
        <v>12551</v>
      </c>
      <c r="Q1678">
        <v>90</v>
      </c>
      <c r="R1678">
        <v>91</v>
      </c>
      <c r="S1678">
        <v>98</v>
      </c>
      <c r="T1678">
        <v>106</v>
      </c>
    </row>
    <row r="1679" spans="1:22" x14ac:dyDescent="0.25">
      <c r="A1679">
        <v>1683</v>
      </c>
      <c r="B1679" t="s">
        <v>4354</v>
      </c>
      <c r="C1679" t="s">
        <v>325</v>
      </c>
      <c r="D1679" t="s">
        <v>47</v>
      </c>
      <c r="E1679" t="s">
        <v>8226</v>
      </c>
      <c r="F1679" t="str">
        <f>VLOOKUP(TRIM(SUBSTITUTE(E1679,CHAR(160),CHAR(32))),Metadata!B$1:C$2632,2,FALSE)</f>
        <v>Delille, Jacques, 1738-1813.</v>
      </c>
      <c r="G1679" t="str">
        <f>VLOOKUP(TRIM(SUBSTITUTE(E1679,CHAR(160),CHAR(32))),Metadata!B$1:D$2632,3,FALSE)</f>
        <v>Les Georgiques: texte de Virgile.</v>
      </c>
      <c r="H1679">
        <f>VLOOKUP(TRIM(SUBSTITUTE(E1679,CHAR(160),CHAR(32))),Metadata!B$1:E$2632,4,FALSE)</f>
        <v>1770</v>
      </c>
      <c r="I1679" t="s">
        <v>448</v>
      </c>
      <c r="K1679" t="str">
        <f>VLOOKUP(TRIM(SUBSTITUTE(E1679,CHAR(160),CHAR(32))),Metadata!B$1:H$2632,7,FALSE)</f>
        <v>poesie</v>
      </c>
      <c r="L1679" t="s">
        <v>4382</v>
      </c>
      <c r="N1679" t="str">
        <f>VLOOKUP(TRIM(SUBSTITUTE(E1679,CHAR(160),CHAR(32))),Metadata!B$1:J$2632,9,FALSE)</f>
        <v>vers</v>
      </c>
      <c r="O1679">
        <f>VLOOKUP(TRIM(SUBSTITUTE(E1679,CHAR(160),CHAR(32))),Metadata!B$1:K$2632,10,FALSE)</f>
        <v>21707</v>
      </c>
      <c r="P1679" s="8" t="s">
        <v>12552</v>
      </c>
      <c r="Q1679">
        <v>31</v>
      </c>
      <c r="R1679">
        <v>31</v>
      </c>
      <c r="S1679">
        <v>42</v>
      </c>
      <c r="T1679">
        <v>46</v>
      </c>
      <c r="U1679">
        <v>48</v>
      </c>
      <c r="V1679">
        <v>51</v>
      </c>
    </row>
    <row r="1680" spans="1:22" hidden="1" x14ac:dyDescent="0.25">
      <c r="A1680">
        <v>1684</v>
      </c>
      <c r="B1680" t="s">
        <v>4354</v>
      </c>
      <c r="C1680" t="s">
        <v>325</v>
      </c>
      <c r="D1680" t="s">
        <v>47</v>
      </c>
      <c r="E1680" t="s">
        <v>8212</v>
      </c>
      <c r="F1680" t="str">
        <f>VLOOKUP(TRIM(SUBSTITUTE(E1680,CHAR(160),CHAR(32))),Metadata!B$1:C$2632,2,FALSE)</f>
        <v>Condillac, Etienne Bonnot de, 1714-1780.</v>
      </c>
      <c r="G1680" t="str">
        <f>VLOOKUP(TRIM(SUBSTITUTE(E1680,CHAR(160),CHAR(32))),Metadata!B$1:D$2632,3,FALSE)</f>
        <v>Le commerce et le gouvernement</v>
      </c>
      <c r="H1680">
        <f>VLOOKUP(TRIM(SUBSTITUTE(E1680,CHAR(160),CHAR(32))),Metadata!B$1:E$2632,4,FALSE)</f>
        <v>1776</v>
      </c>
      <c r="I1680" t="s">
        <v>448</v>
      </c>
      <c r="K1680" t="str">
        <f>VLOOKUP(TRIM(SUBSTITUTE(E1680,CHAR(160),CHAR(32))),Metadata!B$1:H$2632,7,FALSE)</f>
        <v>traite ou essai</v>
      </c>
      <c r="L1680" t="s">
        <v>4402</v>
      </c>
      <c r="N1680" t="str">
        <f>VLOOKUP(TRIM(SUBSTITUTE(E1680,CHAR(160),CHAR(32))),Metadata!B$1:J$2632,9,FALSE)</f>
        <v>prose</v>
      </c>
      <c r="O1680">
        <f>VLOOKUP(TRIM(SUBSTITUTE(E1680,CHAR(160),CHAR(32))),Metadata!B$1:K$2632,10,FALSE)</f>
        <v>89868</v>
      </c>
      <c r="P1680" s="4" t="s">
        <v>9233</v>
      </c>
      <c r="Q1680">
        <v>245</v>
      </c>
      <c r="R1680">
        <v>245</v>
      </c>
      <c r="S1680">
        <v>251</v>
      </c>
      <c r="T1680">
        <v>255</v>
      </c>
      <c r="U1680">
        <v>257</v>
      </c>
    </row>
    <row r="1681" spans="1:22" hidden="1" x14ac:dyDescent="0.25">
      <c r="A1681">
        <v>1685</v>
      </c>
      <c r="B1681" t="s">
        <v>4354</v>
      </c>
      <c r="C1681" t="s">
        <v>325</v>
      </c>
      <c r="D1681" t="s">
        <v>47</v>
      </c>
      <c r="E1681" t="s">
        <v>8277</v>
      </c>
      <c r="F1681" t="str">
        <f>VLOOKUP(TRIM(SUBSTITUTE(E1681,CHAR(160),CHAR(32))),Metadata!B$1:C$2632,2,FALSE)</f>
        <v>Holbach, Paul Henri Thiry, baron d', 1723-1789.</v>
      </c>
      <c r="G1681" t="str">
        <f>VLOOKUP(TRIM(SUBSTITUTE(E1681,CHAR(160),CHAR(32))),Metadata!B$1:D$2632,3,FALSE)</f>
        <v>La morale universelle, ou, Les devoirs de l'homme fondés sur sa nature.</v>
      </c>
      <c r="H1681">
        <f>VLOOKUP(TRIM(SUBSTITUTE(E1681,CHAR(160),CHAR(32))),Metadata!B$1:E$2632,4,FALSE)</f>
        <v>1776</v>
      </c>
      <c r="I1681" t="s">
        <v>448</v>
      </c>
      <c r="K1681" t="str">
        <f>VLOOKUP(TRIM(SUBSTITUTE(E1681,CHAR(160),CHAR(32))),Metadata!B$1:H$2632,7,FALSE)</f>
        <v>traite ou essai</v>
      </c>
      <c r="L1681" t="s">
        <v>4402</v>
      </c>
      <c r="N1681" t="str">
        <f>VLOOKUP(TRIM(SUBSTITUTE(E1681,CHAR(160),CHAR(32))),Metadata!B$1:J$2632,9,FALSE)</f>
        <v>prose</v>
      </c>
      <c r="O1681">
        <f>VLOOKUP(TRIM(SUBSTITUTE(E1681,CHAR(160),CHAR(32))),Metadata!B$1:K$2632,10,FALSE)</f>
        <v>217026</v>
      </c>
      <c r="P1681" s="4" t="s">
        <v>12553</v>
      </c>
      <c r="Q1681">
        <v>134</v>
      </c>
      <c r="R1681">
        <v>134</v>
      </c>
      <c r="S1681">
        <v>140</v>
      </c>
      <c r="T1681">
        <v>144</v>
      </c>
      <c r="U1681">
        <v>146</v>
      </c>
      <c r="V1681">
        <v>149</v>
      </c>
    </row>
    <row r="1682" spans="1:22" hidden="1" x14ac:dyDescent="0.25">
      <c r="A1682">
        <v>1686</v>
      </c>
      <c r="B1682" t="s">
        <v>4354</v>
      </c>
      <c r="C1682" t="s">
        <v>325</v>
      </c>
      <c r="D1682" t="s">
        <v>47</v>
      </c>
      <c r="E1682" t="s">
        <v>8359</v>
      </c>
      <c r="F1682" t="str">
        <f>VLOOKUP(TRIM(SUBSTITUTE(E1682,CHAR(160),CHAR(32))),Metadata!B$1:C$2632,2,FALSE)</f>
        <v>Prévost, abbé, 1697-1763.</v>
      </c>
      <c r="G1682" t="str">
        <f>VLOOKUP(TRIM(SUBSTITUTE(E1682,CHAR(160),CHAR(32))),Metadata!B$1:D$2632,3,FALSE)</f>
        <v>Lettres angloises, ou Histoire de Miss Clarisse Harlove. T. 5</v>
      </c>
      <c r="H1682">
        <f>VLOOKUP(TRIM(SUBSTITUTE(E1682,CHAR(160),CHAR(32))),Metadata!B$1:E$2632,4,FALSE)</f>
        <v>1751</v>
      </c>
      <c r="I1682" t="s">
        <v>448</v>
      </c>
      <c r="K1682" t="str">
        <f>VLOOKUP(TRIM(SUBSTITUTE(E1682,CHAR(160),CHAR(32))),Metadata!B$1:H$2632,7,FALSE)</f>
        <v>roman</v>
      </c>
      <c r="L1682" t="s">
        <v>4378</v>
      </c>
      <c r="N1682" t="str">
        <f>VLOOKUP(TRIM(SUBSTITUTE(E1682,CHAR(160),CHAR(32))),Metadata!B$1:J$2632,9,FALSE)</f>
        <v>prose</v>
      </c>
      <c r="O1682">
        <f>VLOOKUP(TRIM(SUBSTITUTE(E1682,CHAR(160),CHAR(32))),Metadata!B$1:K$2632,10,FALSE)</f>
        <v>121407</v>
      </c>
      <c r="P1682" s="4" t="s">
        <v>9234</v>
      </c>
      <c r="Q1682">
        <v>9</v>
      </c>
      <c r="R1682">
        <v>9</v>
      </c>
      <c r="S1682">
        <v>15</v>
      </c>
      <c r="T1682">
        <v>19</v>
      </c>
      <c r="U1682">
        <v>21</v>
      </c>
      <c r="V1682">
        <v>24</v>
      </c>
    </row>
    <row r="1683" spans="1:22" hidden="1" x14ac:dyDescent="0.25">
      <c r="A1683">
        <v>1687</v>
      </c>
      <c r="B1683" t="s">
        <v>4354</v>
      </c>
      <c r="C1683" t="s">
        <v>325</v>
      </c>
      <c r="D1683" t="s">
        <v>47</v>
      </c>
      <c r="E1683" t="s">
        <v>8266</v>
      </c>
      <c r="F1683" t="str">
        <f>VLOOKUP(TRIM(SUBSTITUTE(E1683,CHAR(160),CHAR(32))),Metadata!B$1:C$2632,2,FALSE)</f>
        <v>Galland, Antoine, 1646-1715.</v>
      </c>
      <c r="G1683" t="str">
        <f>VLOOKUP(TRIM(SUBSTITUTE(E1683,CHAR(160),CHAR(32))),Metadata!B$1:D$2632,3,FALSE)</f>
        <v>Mille et Une Nuits (Les)</v>
      </c>
      <c r="H1683">
        <f>VLOOKUP(TRIM(SUBSTITUTE(E1683,CHAR(160),CHAR(32))),Metadata!B$1:E$2632,4,FALSE)</f>
        <v>1704</v>
      </c>
      <c r="I1683" t="s">
        <v>448</v>
      </c>
      <c r="K1683" t="str">
        <f>VLOOKUP(TRIM(SUBSTITUTE(E1683,CHAR(160),CHAR(32))),Metadata!B$1:H$2632,7,FALSE)</f>
        <v>Narratif, Conte</v>
      </c>
      <c r="L1683" t="s">
        <v>4970</v>
      </c>
      <c r="N1683" t="str">
        <f>VLOOKUP(TRIM(SUBSTITUTE(E1683,CHAR(160),CHAR(32))),Metadata!B$1:J$2632,9,FALSE)</f>
        <v/>
      </c>
      <c r="O1683">
        <f>VLOOKUP(TRIM(SUBSTITUTE(E1683,CHAR(160),CHAR(32))),Metadata!B$1:K$2632,10,FALSE)</f>
        <v>557378</v>
      </c>
      <c r="P1683" s="4" t="s">
        <v>10599</v>
      </c>
      <c r="Q1683">
        <v>19</v>
      </c>
      <c r="R1683">
        <v>20</v>
      </c>
      <c r="S1683">
        <v>22</v>
      </c>
      <c r="T1683">
        <v>26</v>
      </c>
      <c r="U1683">
        <v>28</v>
      </c>
      <c r="V1683">
        <v>31</v>
      </c>
    </row>
    <row r="1684" spans="1:22" hidden="1" x14ac:dyDescent="0.25">
      <c r="A1684">
        <v>1688</v>
      </c>
      <c r="B1684" t="s">
        <v>4354</v>
      </c>
      <c r="C1684" t="s">
        <v>325</v>
      </c>
      <c r="D1684" t="s">
        <v>47</v>
      </c>
      <c r="E1684" t="s">
        <v>8259</v>
      </c>
      <c r="F1684" t="str">
        <f>VLOOKUP(TRIM(SUBSTITUTE(E1684,CHAR(160),CHAR(32))),Metadata!B$1:C$2632,2,FALSE)</f>
        <v>Fénelon, François de Salignac de La Mothe-, 1651-1715.</v>
      </c>
      <c r="G1684" t="str">
        <f>VLOOKUP(TRIM(SUBSTITUTE(E1684,CHAR(160),CHAR(32))),Metadata!B$1:D$2632,3,FALSE)</f>
        <v>Dialogues des morts: composés pour l'éducation d'un prince</v>
      </c>
      <c r="H1684">
        <f>VLOOKUP(TRIM(SUBSTITUTE(E1684,CHAR(160),CHAR(32))),Metadata!B$1:E$2632,4,FALSE)</f>
        <v>1715</v>
      </c>
      <c r="I1684" t="s">
        <v>448</v>
      </c>
      <c r="K1684" t="str">
        <f>VLOOKUP(TRIM(SUBSTITUTE(E1684,CHAR(160),CHAR(32))),Metadata!B$1:H$2632,7,FALSE)</f>
        <v>melanges litteraires</v>
      </c>
      <c r="L1684" t="s">
        <v>4389</v>
      </c>
      <c r="N1684" t="str">
        <f>VLOOKUP(TRIM(SUBSTITUTE(E1684,CHAR(160),CHAR(32))),Metadata!B$1:J$2632,9,FALSE)</f>
        <v>prose</v>
      </c>
      <c r="O1684">
        <f>VLOOKUP(TRIM(SUBSTITUTE(E1684,CHAR(160),CHAR(32))),Metadata!B$1:K$2632,10,FALSE)</f>
        <v>79080</v>
      </c>
      <c r="P1684" s="4" t="s">
        <v>10600</v>
      </c>
      <c r="Q1684">
        <v>33</v>
      </c>
      <c r="R1684">
        <v>34</v>
      </c>
      <c r="S1684">
        <v>36</v>
      </c>
      <c r="T1684">
        <v>40</v>
      </c>
      <c r="U1684">
        <v>42</v>
      </c>
      <c r="V1684">
        <v>45</v>
      </c>
    </row>
    <row r="1685" spans="1:22" hidden="1" x14ac:dyDescent="0.25">
      <c r="A1685">
        <v>1689</v>
      </c>
      <c r="B1685" t="s">
        <v>4354</v>
      </c>
      <c r="C1685" t="s">
        <v>325</v>
      </c>
      <c r="D1685" t="s">
        <v>47</v>
      </c>
      <c r="E1685" t="s">
        <v>5388</v>
      </c>
      <c r="F1685" t="str">
        <f>VLOOKUP(TRIM(SUBSTITUTE(E1685,CHAR(160),CHAR(32))),Metadata!B$1:C$2632,2,FALSE)</f>
        <v>Diderot, Denis, 1713-1784.</v>
      </c>
      <c r="G1685" t="str">
        <f>VLOOKUP(TRIM(SUBSTITUTE(E1685,CHAR(160),CHAR(32))),Metadata!B$1:D$2632,3,FALSE)</f>
        <v>“Lettre sur le commerce des livres”</v>
      </c>
      <c r="H1685">
        <f>VLOOKUP(TRIM(SUBSTITUTE(E1685,CHAR(160),CHAR(32))),Metadata!B$1:E$2632,4,FALSE)</f>
        <v>1763</v>
      </c>
      <c r="I1685" t="s">
        <v>448</v>
      </c>
      <c r="K1685" t="str">
        <f>VLOOKUP(TRIM(SUBSTITUTE(E1685,CHAR(160),CHAR(32))),Metadata!B$1:H$2632,7,FALSE)</f>
        <v>traite</v>
      </c>
      <c r="L1685" t="s">
        <v>4417</v>
      </c>
      <c r="N1685" t="str">
        <f>VLOOKUP(TRIM(SUBSTITUTE(E1685,CHAR(160),CHAR(32))),Metadata!B$1:J$2632,9,FALSE)</f>
        <v/>
      </c>
      <c r="O1685">
        <f>VLOOKUP(TRIM(SUBSTITUTE(E1685,CHAR(160),CHAR(32))),Metadata!B$1:K$2632,10,FALSE)</f>
        <v>30014</v>
      </c>
      <c r="P1685" s="8" t="s">
        <v>12554</v>
      </c>
      <c r="Q1685">
        <v>238</v>
      </c>
      <c r="R1685">
        <v>238</v>
      </c>
      <c r="S1685">
        <v>244</v>
      </c>
      <c r="T1685">
        <v>253</v>
      </c>
    </row>
    <row r="1686" spans="1:22" hidden="1" x14ac:dyDescent="0.25">
      <c r="A1686">
        <v>1690</v>
      </c>
      <c r="B1686" t="s">
        <v>4354</v>
      </c>
      <c r="C1686" t="s">
        <v>325</v>
      </c>
      <c r="D1686" t="s">
        <v>47</v>
      </c>
      <c r="E1686" t="s">
        <v>8252</v>
      </c>
      <c r="F1686" t="str">
        <f>VLOOKUP(TRIM(SUBSTITUTE(E1686,CHAR(160),CHAR(32))),Metadata!B$1:C$2632,2,FALSE)</f>
        <v>Duclos, Charles Pinot-, 1704-1772.</v>
      </c>
      <c r="G1686" t="str">
        <f>VLOOKUP(TRIM(SUBSTITUTE(E1686,CHAR(160),CHAR(32))),Metadata!B$1:D$2632,3,FALSE)</f>
        <v>Les confessions du comte de ***</v>
      </c>
      <c r="H1686">
        <f>VLOOKUP(TRIM(SUBSTITUTE(E1686,CHAR(160),CHAR(32))),Metadata!B$1:E$2632,4,FALSE)</f>
        <v>1741</v>
      </c>
      <c r="I1686" t="s">
        <v>448</v>
      </c>
      <c r="K1686" t="str">
        <f>VLOOKUP(TRIM(SUBSTITUTE(E1686,CHAR(160),CHAR(32))),Metadata!B$1:H$2632,7,FALSE)</f>
        <v>roman</v>
      </c>
      <c r="L1686" t="s">
        <v>4378</v>
      </c>
      <c r="N1686" t="str">
        <f>VLOOKUP(TRIM(SUBSTITUTE(E1686,CHAR(160),CHAR(32))),Metadata!B$1:J$2632,9,FALSE)</f>
        <v>prose</v>
      </c>
      <c r="O1686">
        <f>VLOOKUP(TRIM(SUBSTITUTE(E1686,CHAR(160),CHAR(32))),Metadata!B$1:K$2632,10,FALSE)</f>
        <v>44811</v>
      </c>
      <c r="P1686" s="4" t="s">
        <v>10601</v>
      </c>
      <c r="Q1686">
        <v>80</v>
      </c>
      <c r="R1686">
        <v>80</v>
      </c>
      <c r="S1686">
        <v>86</v>
      </c>
      <c r="T1686">
        <v>90</v>
      </c>
      <c r="U1686">
        <v>92</v>
      </c>
      <c r="V1686">
        <v>95</v>
      </c>
    </row>
    <row r="1687" spans="1:22" hidden="1" x14ac:dyDescent="0.25">
      <c r="A1687">
        <v>1691</v>
      </c>
      <c r="B1687" t="s">
        <v>4354</v>
      </c>
      <c r="C1687" t="s">
        <v>325</v>
      </c>
      <c r="D1687" t="s">
        <v>47</v>
      </c>
      <c r="E1687" t="s">
        <v>8200</v>
      </c>
      <c r="F1687" t="str">
        <f>VLOOKUP(TRIM(SUBSTITUTE(E1687,CHAR(160),CHAR(32))),Metadata!B$1:C$2632,2,FALSE)</f>
        <v>Challes, Robert, 1659-ca. 1720.</v>
      </c>
      <c r="G1687" t="str">
        <f>VLOOKUP(TRIM(SUBSTITUTE(E1687,CHAR(160),CHAR(32))),Metadata!B$1:D$2632,3,FALSE)</f>
        <v>Les illustres françoises</v>
      </c>
      <c r="H1687">
        <f>VLOOKUP(TRIM(SUBSTITUTE(E1687,CHAR(160),CHAR(32))),Metadata!B$1:E$2632,4,FALSE)</f>
        <v>1713</v>
      </c>
      <c r="I1687" t="s">
        <v>448</v>
      </c>
      <c r="K1687" t="str">
        <f>VLOOKUP(TRIM(SUBSTITUTE(E1687,CHAR(160),CHAR(32))),Metadata!B$1:H$2632,7,FALSE)</f>
        <v>roman</v>
      </c>
      <c r="L1687" t="s">
        <v>4378</v>
      </c>
      <c r="N1687" t="str">
        <f>VLOOKUP(TRIM(SUBSTITUTE(E1687,CHAR(160),CHAR(32))),Metadata!B$1:J$2632,9,FALSE)</f>
        <v>prose</v>
      </c>
      <c r="O1687">
        <f>VLOOKUP(TRIM(SUBSTITUTE(E1687,CHAR(160),CHAR(32))),Metadata!B$1:K$2632,10,FALSE)</f>
        <v>221100</v>
      </c>
      <c r="P1687" s="4" t="s">
        <v>9235</v>
      </c>
      <c r="Q1687">
        <v>109</v>
      </c>
      <c r="R1687">
        <v>110</v>
      </c>
      <c r="S1687">
        <v>112</v>
      </c>
      <c r="T1687">
        <v>116</v>
      </c>
      <c r="U1687">
        <v>118</v>
      </c>
      <c r="V1687">
        <v>121</v>
      </c>
    </row>
    <row r="1688" spans="1:22" hidden="1" x14ac:dyDescent="0.25">
      <c r="A1688">
        <v>1692</v>
      </c>
      <c r="B1688" t="s">
        <v>4354</v>
      </c>
      <c r="C1688" t="s">
        <v>325</v>
      </c>
      <c r="D1688" t="s">
        <v>47</v>
      </c>
      <c r="E1688" t="s">
        <v>8275</v>
      </c>
      <c r="F1688" t="str">
        <f>VLOOKUP(TRIM(SUBSTITUTE(E1688,CHAR(160),CHAR(32))),Metadata!B$1:C$2632,2,FALSE)</f>
        <v>Helvétius, Claude Adrien, 1715-1771.</v>
      </c>
      <c r="G1688" t="str">
        <f>VLOOKUP(TRIM(SUBSTITUTE(E1688,CHAR(160),CHAR(32))),Metadata!B$1:D$2632,3,FALSE)</f>
        <v>De l'esprit.</v>
      </c>
      <c r="H1688">
        <f>VLOOKUP(TRIM(SUBSTITUTE(E1688,CHAR(160),CHAR(32))),Metadata!B$1:E$2632,4,FALSE)</f>
        <v>1758</v>
      </c>
      <c r="I1688" t="s">
        <v>448</v>
      </c>
      <c r="K1688" t="str">
        <f>VLOOKUP(TRIM(SUBSTITUTE(E1688,CHAR(160),CHAR(32))),Metadata!B$1:H$2632,7,FALSE)</f>
        <v>traite ou essai</v>
      </c>
      <c r="L1688" t="s">
        <v>4402</v>
      </c>
      <c r="N1688" t="str">
        <f>VLOOKUP(TRIM(SUBSTITUTE(E1688,CHAR(160),CHAR(32))),Metadata!B$1:J$2632,9,FALSE)</f>
        <v>prose</v>
      </c>
      <c r="O1688">
        <f>VLOOKUP(TRIM(SUBSTITUTE(E1688,CHAR(160),CHAR(32))),Metadata!B$1:K$2632,10,FALSE)</f>
        <v>161176</v>
      </c>
      <c r="P1688" s="4" t="s">
        <v>10602</v>
      </c>
      <c r="Q1688">
        <v>48</v>
      </c>
      <c r="R1688">
        <v>48</v>
      </c>
      <c r="S1688">
        <v>57</v>
      </c>
      <c r="T1688">
        <v>61</v>
      </c>
      <c r="U1688">
        <v>63</v>
      </c>
      <c r="V1688">
        <v>66</v>
      </c>
    </row>
    <row r="1689" spans="1:22" x14ac:dyDescent="0.25">
      <c r="A1689">
        <v>1693</v>
      </c>
      <c r="B1689" t="s">
        <v>4354</v>
      </c>
      <c r="C1689" t="s">
        <v>325</v>
      </c>
      <c r="D1689" t="s">
        <v>47</v>
      </c>
      <c r="E1689" t="s">
        <v>8287</v>
      </c>
      <c r="F1689" t="str">
        <f>VLOOKUP(TRIM(SUBSTITUTE(E1689,CHAR(160),CHAR(32))),Metadata!B$1:C$2632,2,FALSE)</f>
        <v>Regnard, Jean François, 1655-1709.</v>
      </c>
      <c r="G1689" t="str">
        <f>VLOOKUP(TRIM(SUBSTITUTE(E1689,CHAR(160),CHAR(32))),Metadata!B$1:D$2632,3,FALSE)</f>
        <v>Le distrait</v>
      </c>
      <c r="H1689">
        <f>VLOOKUP(TRIM(SUBSTITUTE(E1689,CHAR(160),CHAR(32))),Metadata!B$1:E$2632,4,FALSE)</f>
        <v>1698</v>
      </c>
      <c r="I1689" t="s">
        <v>448</v>
      </c>
      <c r="K1689" t="str">
        <f>VLOOKUP(TRIM(SUBSTITUTE(E1689,CHAR(160),CHAR(32))),Metadata!B$1:H$2632,7,FALSE)</f>
        <v>theatre</v>
      </c>
      <c r="L1689" t="s">
        <v>13224</v>
      </c>
      <c r="N1689" t="str">
        <f>VLOOKUP(TRIM(SUBSTITUTE(E1689,CHAR(160),CHAR(32))),Metadata!B$1:J$2632,9,FALSE)</f>
        <v>vers</v>
      </c>
      <c r="O1689">
        <f>VLOOKUP(TRIM(SUBSTITUTE(E1689,CHAR(160),CHAR(32))),Metadata!B$1:K$2632,10,FALSE)</f>
        <v>17696</v>
      </c>
      <c r="P1689" s="4" t="s">
        <v>10603</v>
      </c>
      <c r="Q1689">
        <v>148</v>
      </c>
      <c r="R1689">
        <v>148</v>
      </c>
      <c r="S1689">
        <v>159</v>
      </c>
      <c r="T1689">
        <v>163</v>
      </c>
      <c r="U1689">
        <v>165</v>
      </c>
      <c r="V1689">
        <v>168</v>
      </c>
    </row>
    <row r="1690" spans="1:22" hidden="1" x14ac:dyDescent="0.25">
      <c r="A1690">
        <v>1694</v>
      </c>
      <c r="B1690" t="s">
        <v>4354</v>
      </c>
      <c r="C1690" t="s">
        <v>325</v>
      </c>
      <c r="D1690" t="s">
        <v>47</v>
      </c>
      <c r="E1690" t="s">
        <v>8209</v>
      </c>
      <c r="F1690" t="str">
        <f>VLOOKUP(TRIM(SUBSTITUTE(E1690,CHAR(160),CHAR(32))),Metadata!B$1:C$2632,2,FALSE)</f>
        <v>Chevrier, M. de (François Antoine), 1721-1762.</v>
      </c>
      <c r="G1690" t="str">
        <f>VLOOKUP(TRIM(SUBSTITUTE(E1690,CHAR(160),CHAR(32))),Metadata!B$1:D$2632,3,FALSE)</f>
        <v>Le colporteur</v>
      </c>
      <c r="H1690">
        <f>VLOOKUP(TRIM(SUBSTITUTE(E1690,CHAR(160),CHAR(32))),Metadata!B$1:E$2632,4,FALSE)</f>
        <v>1761</v>
      </c>
      <c r="I1690" t="s">
        <v>448</v>
      </c>
      <c r="K1690" t="str">
        <f>VLOOKUP(TRIM(SUBSTITUTE(E1690,CHAR(160),CHAR(32))),Metadata!B$1:H$2632,7,FALSE)</f>
        <v>roman</v>
      </c>
      <c r="L1690" t="s">
        <v>4378</v>
      </c>
      <c r="N1690" t="str">
        <f>VLOOKUP(TRIM(SUBSTITUTE(E1690,CHAR(160),CHAR(32))),Metadata!B$1:J$2632,9,FALSE)</f>
        <v>prose</v>
      </c>
      <c r="O1690">
        <f>VLOOKUP(TRIM(SUBSTITUTE(E1690,CHAR(160),CHAR(32))),Metadata!B$1:K$2632,10,FALSE)</f>
        <v>44201</v>
      </c>
      <c r="P1690" s="4" t="s">
        <v>12555</v>
      </c>
      <c r="Q1690">
        <v>253</v>
      </c>
      <c r="R1690">
        <v>254</v>
      </c>
      <c r="S1690">
        <v>256</v>
      </c>
      <c r="T1690">
        <v>260</v>
      </c>
      <c r="U1690">
        <v>262</v>
      </c>
      <c r="V1690">
        <v>265</v>
      </c>
    </row>
    <row r="1691" spans="1:22" hidden="1" x14ac:dyDescent="0.25">
      <c r="A1691">
        <v>1695</v>
      </c>
      <c r="B1691" t="s">
        <v>4354</v>
      </c>
      <c r="C1691" t="s">
        <v>325</v>
      </c>
      <c r="D1691" t="s">
        <v>47</v>
      </c>
      <c r="E1691" t="s">
        <v>8366</v>
      </c>
      <c r="F1691" t="str">
        <f>VLOOKUP(TRIM(SUBSTITUTE(E1691,CHAR(160),CHAR(32))),Metadata!B$1:C$2632,2,FALSE)</f>
        <v>Riccoboni, Marie Jeanne de Heurles Laboras de Mezières, 1713-1792.</v>
      </c>
      <c r="G1691" t="str">
        <f>VLOOKUP(TRIM(SUBSTITUTE(E1691,CHAR(160),CHAR(32))),Metadata!B$1:D$2632,3,FALSE)</f>
        <v>Histoire de Miss Jenny</v>
      </c>
      <c r="H1691">
        <f>VLOOKUP(TRIM(SUBSTITUTE(E1691,CHAR(160),CHAR(32))),Metadata!B$1:E$2632,4,FALSE)</f>
        <v>1764</v>
      </c>
      <c r="I1691" t="s">
        <v>448</v>
      </c>
      <c r="K1691" t="str">
        <f>VLOOKUP(TRIM(SUBSTITUTE(E1691,CHAR(160),CHAR(32))),Metadata!B$1:H$2632,7,FALSE)</f>
        <v>roman</v>
      </c>
      <c r="L1691" t="s">
        <v>4378</v>
      </c>
      <c r="N1691" t="str">
        <f>VLOOKUP(TRIM(SUBSTITUTE(E1691,CHAR(160),CHAR(32))),Metadata!B$1:J$2632,9,FALSE)</f>
        <v>prose</v>
      </c>
      <c r="O1691">
        <f>VLOOKUP(TRIM(SUBSTITUTE(E1691,CHAR(160),CHAR(32))),Metadata!B$1:K$2632,10,FALSE)</f>
        <v>94731</v>
      </c>
      <c r="P1691" s="4" t="s">
        <v>10604</v>
      </c>
      <c r="Q1691">
        <v>34</v>
      </c>
      <c r="R1691">
        <v>35</v>
      </c>
      <c r="S1691">
        <v>37</v>
      </c>
      <c r="T1691">
        <v>41</v>
      </c>
      <c r="U1691">
        <v>43</v>
      </c>
      <c r="V1691">
        <v>46</v>
      </c>
    </row>
    <row r="1692" spans="1:22" hidden="1" x14ac:dyDescent="0.25">
      <c r="A1692">
        <v>1696</v>
      </c>
      <c r="B1692" t="s">
        <v>4354</v>
      </c>
      <c r="C1692" t="s">
        <v>325</v>
      </c>
      <c r="D1692" t="s">
        <v>47</v>
      </c>
      <c r="E1692" t="s">
        <v>8507</v>
      </c>
      <c r="F1692" t="str">
        <f>VLOOKUP(TRIM(SUBSTITUTE(E1692,CHAR(160),CHAR(32))),Metadata!B$1:C$2632,2,FALSE)</f>
        <v>Dumas, Alexandre, 1802-1870.</v>
      </c>
      <c r="G1692" t="str">
        <f>VLOOKUP(TRIM(SUBSTITUTE(E1692,CHAR(160),CHAR(32))),Metadata!B$1:D$2632,3,FALSE)</f>
        <v>Le comte de Monte-Cristo</v>
      </c>
      <c r="H1692">
        <f>VLOOKUP(TRIM(SUBSTITUTE(E1692,CHAR(160),CHAR(32))),Metadata!B$1:E$2632,4,FALSE)</f>
        <v>1846</v>
      </c>
      <c r="I1692" t="s">
        <v>450</v>
      </c>
      <c r="K1692" t="str">
        <f>VLOOKUP(TRIM(SUBSTITUTE(E1692,CHAR(160),CHAR(32))),Metadata!B$1:H$2632,7,FALSE)</f>
        <v>roman</v>
      </c>
      <c r="L1692" t="s">
        <v>4378</v>
      </c>
      <c r="N1692" t="str">
        <f>VLOOKUP(TRIM(SUBSTITUTE(E1692,CHAR(160),CHAR(32))),Metadata!B$1:J$2632,9,FALSE)</f>
        <v>prose</v>
      </c>
      <c r="O1692">
        <f>VLOOKUP(TRIM(SUBSTITUTE(E1692,CHAR(160),CHAR(32))),Metadata!B$1:K$2632,10,FALSE)</f>
        <v>512538</v>
      </c>
      <c r="P1692" s="4" t="s">
        <v>10605</v>
      </c>
      <c r="Q1692">
        <v>51</v>
      </c>
      <c r="R1692">
        <v>51</v>
      </c>
      <c r="S1692">
        <v>63</v>
      </c>
      <c r="T1692">
        <v>67</v>
      </c>
      <c r="U1692">
        <v>69</v>
      </c>
      <c r="V1692">
        <v>72</v>
      </c>
    </row>
    <row r="1693" spans="1:22" hidden="1" x14ac:dyDescent="0.25">
      <c r="A1693">
        <v>1697</v>
      </c>
      <c r="B1693" t="s">
        <v>4354</v>
      </c>
      <c r="C1693" t="s">
        <v>325</v>
      </c>
      <c r="D1693" t="s">
        <v>47</v>
      </c>
      <c r="E1693" t="s">
        <v>8680</v>
      </c>
      <c r="F1693" t="str">
        <f>VLOOKUP(TRIM(SUBSTITUTE(E1693,CHAR(160),CHAR(32))),Metadata!B$1:C$2632,2,FALSE)</f>
        <v>Stendhal, 1783-1842.</v>
      </c>
      <c r="G1693" t="str">
        <f>VLOOKUP(TRIM(SUBSTITUTE(E1693,CHAR(160),CHAR(32))),Metadata!B$1:D$2632,3,FALSE)</f>
        <v>Lucien Leuwen. t. 2</v>
      </c>
      <c r="H1693">
        <f>VLOOKUP(TRIM(SUBSTITUTE(E1693,CHAR(160),CHAR(32))),Metadata!B$1:E$2632,4,FALSE)</f>
        <v>1835</v>
      </c>
      <c r="I1693" t="s">
        <v>450</v>
      </c>
      <c r="K1693" t="str">
        <f>VLOOKUP(TRIM(SUBSTITUTE(E1693,CHAR(160),CHAR(32))),Metadata!B$1:H$2632,7,FALSE)</f>
        <v>roman</v>
      </c>
      <c r="L1693" t="s">
        <v>4378</v>
      </c>
      <c r="N1693" t="str">
        <f>VLOOKUP(TRIM(SUBSTITUTE(E1693,CHAR(160),CHAR(32))),Metadata!B$1:J$2632,9,FALSE)</f>
        <v>prose</v>
      </c>
      <c r="O1693">
        <f>VLOOKUP(TRIM(SUBSTITUTE(E1693,CHAR(160),CHAR(32))),Metadata!B$1:K$2632,10,FALSE)</f>
        <v>82840</v>
      </c>
      <c r="P1693" s="4" t="s">
        <v>10606</v>
      </c>
      <c r="Q1693">
        <v>110</v>
      </c>
      <c r="R1693">
        <v>111</v>
      </c>
      <c r="S1693">
        <v>113</v>
      </c>
      <c r="T1693">
        <v>117</v>
      </c>
      <c r="U1693">
        <v>119</v>
      </c>
      <c r="V1693">
        <v>122</v>
      </c>
    </row>
    <row r="1694" spans="1:22" hidden="1" x14ac:dyDescent="0.25">
      <c r="A1694">
        <v>1698</v>
      </c>
      <c r="B1694" t="s">
        <v>4354</v>
      </c>
      <c r="C1694" t="s">
        <v>325</v>
      </c>
      <c r="D1694" t="s">
        <v>47</v>
      </c>
      <c r="E1694" t="s">
        <v>8612</v>
      </c>
      <c r="F1694" t="str">
        <f>VLOOKUP(TRIM(SUBSTITUTE(E1694,CHAR(160),CHAR(32))),Metadata!B$1:C$2632,2,FALSE)</f>
        <v>Mérimée, Prosper, 1803-1870.</v>
      </c>
      <c r="G1694" t="str">
        <f>VLOOKUP(TRIM(SUBSTITUTE(E1694,CHAR(160),CHAR(32))),Metadata!B$1:D$2632,3,FALSE)</f>
        <v>Colomba</v>
      </c>
      <c r="H1694">
        <f>VLOOKUP(TRIM(SUBSTITUTE(E1694,CHAR(160),CHAR(32))),Metadata!B$1:E$2632,4,FALSE)</f>
        <v>1840</v>
      </c>
      <c r="I1694" t="s">
        <v>450</v>
      </c>
      <c r="K1694" t="str">
        <f>VLOOKUP(TRIM(SUBSTITUTE(E1694,CHAR(160),CHAR(32))),Metadata!B$1:H$2632,7,FALSE)</f>
        <v>roman</v>
      </c>
      <c r="L1694" t="s">
        <v>4378</v>
      </c>
      <c r="N1694" t="str">
        <f>VLOOKUP(TRIM(SUBSTITUTE(E1694,CHAR(160),CHAR(32))),Metadata!B$1:J$2632,9,FALSE)</f>
        <v>prose</v>
      </c>
      <c r="O1694">
        <f>VLOOKUP(TRIM(SUBSTITUTE(E1694,CHAR(160),CHAR(32))),Metadata!B$1:K$2632,10,FALSE)</f>
        <v>48482</v>
      </c>
      <c r="P1694" s="4" t="s">
        <v>10607</v>
      </c>
      <c r="Q1694">
        <v>312</v>
      </c>
      <c r="R1694">
        <v>313</v>
      </c>
      <c r="S1694">
        <v>315</v>
      </c>
      <c r="T1694">
        <v>319</v>
      </c>
      <c r="U1694">
        <v>321</v>
      </c>
      <c r="V1694">
        <v>324</v>
      </c>
    </row>
    <row r="1695" spans="1:22" hidden="1" x14ac:dyDescent="0.25">
      <c r="A1695">
        <v>1699</v>
      </c>
      <c r="B1695" t="s">
        <v>4354</v>
      </c>
      <c r="C1695" t="s">
        <v>325</v>
      </c>
      <c r="D1695" t="s">
        <v>47</v>
      </c>
      <c r="E1695" t="s">
        <v>8486</v>
      </c>
      <c r="F1695" t="str">
        <f>VLOOKUP(TRIM(SUBSTITUTE(E1695,CHAR(160),CHAR(32))),Metadata!B$1:C$2632,2,FALSE)</f>
        <v>Dumas, Alexandre (père), 1802-1870.</v>
      </c>
      <c r="G1695" t="str">
        <f>VLOOKUP(TRIM(SUBSTITUTE(E1695,CHAR(160),CHAR(32))),Metadata!B$1:D$2632,3,FALSE)</f>
        <v>Aventures de John Davys</v>
      </c>
      <c r="H1695">
        <f>VLOOKUP(TRIM(SUBSTITUTE(E1695,CHAR(160),CHAR(32))),Metadata!B$1:E$2632,4,FALSE)</f>
        <v>1840</v>
      </c>
      <c r="I1695" t="s">
        <v>450</v>
      </c>
      <c r="K1695" t="str">
        <f>VLOOKUP(TRIM(SUBSTITUTE(E1695,CHAR(160),CHAR(32))),Metadata!B$1:H$2632,7,FALSE)</f>
        <v>Narratif, Roman</v>
      </c>
      <c r="L1695" t="s">
        <v>4786</v>
      </c>
      <c r="N1695" t="str">
        <f>VLOOKUP(TRIM(SUBSTITUTE(E1695,CHAR(160),CHAR(32))),Metadata!B$1:J$2632,9,FALSE)</f>
        <v/>
      </c>
      <c r="O1695">
        <f>VLOOKUP(TRIM(SUBSTITUTE(E1695,CHAR(160),CHAR(32))),Metadata!B$1:K$2632,10,FALSE)</f>
        <v>161863</v>
      </c>
      <c r="P1695" s="4" t="s">
        <v>9236</v>
      </c>
      <c r="Q1695">
        <v>74</v>
      </c>
      <c r="R1695">
        <v>75</v>
      </c>
      <c r="S1695">
        <v>82</v>
      </c>
      <c r="T1695">
        <v>86</v>
      </c>
      <c r="U1695">
        <v>88</v>
      </c>
    </row>
    <row r="1696" spans="1:22" hidden="1" x14ac:dyDescent="0.25">
      <c r="A1696">
        <v>1700</v>
      </c>
      <c r="B1696" t="s">
        <v>4354</v>
      </c>
      <c r="C1696" t="s">
        <v>325</v>
      </c>
      <c r="D1696" t="s">
        <v>47</v>
      </c>
      <c r="E1696" t="s">
        <v>8488</v>
      </c>
      <c r="F1696" t="str">
        <f>VLOOKUP(TRIM(SUBSTITUTE(E1696,CHAR(160),CHAR(32))),Metadata!B$1:C$2632,2,FALSE)</f>
        <v>Dumas, Alexandre (père), 1802-1870.</v>
      </c>
      <c r="G1696" t="str">
        <f>VLOOKUP(TRIM(SUBSTITUTE(E1696,CHAR(160),CHAR(32))),Metadata!B$1:D$2632,3,FALSE)</f>
        <v>Capitaine Paul (Le)</v>
      </c>
      <c r="H1696">
        <f>VLOOKUP(TRIM(SUBSTITUTE(E1696,CHAR(160),CHAR(32))),Metadata!B$1:E$2632,4,FALSE)</f>
        <v>1838</v>
      </c>
      <c r="I1696" t="s">
        <v>450</v>
      </c>
      <c r="K1696" t="str">
        <f>VLOOKUP(TRIM(SUBSTITUTE(E1696,CHAR(160),CHAR(32))),Metadata!B$1:H$2632,7,FALSE)</f>
        <v>Narratif, Roman</v>
      </c>
      <c r="L1696" t="s">
        <v>4786</v>
      </c>
      <c r="N1696" t="str">
        <f>VLOOKUP(TRIM(SUBSTITUTE(E1696,CHAR(160),CHAR(32))),Metadata!B$1:J$2632,9,FALSE)</f>
        <v/>
      </c>
      <c r="O1696">
        <f>VLOOKUP(TRIM(SUBSTITUTE(E1696,CHAR(160),CHAR(32))),Metadata!B$1:K$2632,10,FALSE)</f>
        <v>65792</v>
      </c>
      <c r="P1696" s="4" t="s">
        <v>12556</v>
      </c>
      <c r="Q1696">
        <v>344</v>
      </c>
      <c r="R1696">
        <v>345</v>
      </c>
      <c r="S1696">
        <v>352</v>
      </c>
      <c r="T1696">
        <v>356</v>
      </c>
      <c r="U1696">
        <v>358</v>
      </c>
      <c r="V1696">
        <v>361</v>
      </c>
    </row>
    <row r="1697" spans="1:22" hidden="1" x14ac:dyDescent="0.25">
      <c r="A1697">
        <v>1701</v>
      </c>
      <c r="B1697" t="s">
        <v>4354</v>
      </c>
      <c r="C1697" t="s">
        <v>325</v>
      </c>
      <c r="D1697" t="s">
        <v>47</v>
      </c>
      <c r="E1697" t="s">
        <v>8686</v>
      </c>
      <c r="F1697" t="str">
        <f>VLOOKUP(TRIM(SUBSTITUTE(E1697,CHAR(160),CHAR(32))),Metadata!B$1:C$2632,2,FALSE)</f>
        <v>Thierry, Augustin, 1795-1856.</v>
      </c>
      <c r="G1697" t="str">
        <f>VLOOKUP(TRIM(SUBSTITUTE(E1697,CHAR(160),CHAR(32))),Metadata!B$1:D$2632,3,FALSE)</f>
        <v>Récits des temps mérovingiens: précédés de considérations sur l'histoire de France</v>
      </c>
      <c r="H1697">
        <f>VLOOKUP(TRIM(SUBSTITUTE(E1697,CHAR(160),CHAR(32))),Metadata!B$1:E$2632,4,FALSE)</f>
        <v>1840</v>
      </c>
      <c r="I1697" t="s">
        <v>450</v>
      </c>
      <c r="K1697" t="str">
        <f>VLOOKUP(TRIM(SUBSTITUTE(E1697,CHAR(160),CHAR(32))),Metadata!B$1:H$2632,7,FALSE)</f>
        <v>traite ou essai</v>
      </c>
      <c r="L1697" t="s">
        <v>4402</v>
      </c>
      <c r="N1697" t="str">
        <f>VLOOKUP(TRIM(SUBSTITUTE(E1697,CHAR(160),CHAR(32))),Metadata!B$1:J$2632,9,FALSE)</f>
        <v>prose</v>
      </c>
      <c r="O1697">
        <f>VLOOKUP(TRIM(SUBSTITUTE(E1697,CHAR(160),CHAR(32))),Metadata!B$1:K$2632,10,FALSE)</f>
        <v>78951</v>
      </c>
      <c r="P1697" s="4" t="s">
        <v>10608</v>
      </c>
      <c r="Q1697">
        <v>90</v>
      </c>
      <c r="R1697">
        <v>90</v>
      </c>
      <c r="S1697">
        <v>96</v>
      </c>
      <c r="T1697">
        <v>100</v>
      </c>
      <c r="U1697">
        <v>102</v>
      </c>
      <c r="V1697">
        <v>105</v>
      </c>
    </row>
    <row r="1698" spans="1:22" hidden="1" x14ac:dyDescent="0.25">
      <c r="A1698">
        <v>1702</v>
      </c>
      <c r="B1698" t="s">
        <v>4354</v>
      </c>
      <c r="C1698" t="s">
        <v>325</v>
      </c>
      <c r="D1698" t="s">
        <v>47</v>
      </c>
      <c r="E1698" t="s">
        <v>8568</v>
      </c>
      <c r="F1698" t="str">
        <f>VLOOKUP(TRIM(SUBSTITUTE(E1698,CHAR(160),CHAR(32))),Metadata!B$1:C$2632,2,FALSE)</f>
        <v>Hugo, Victor, 1802-1885.</v>
      </c>
      <c r="G1698" t="str">
        <f>VLOOKUP(TRIM(SUBSTITUTE(E1698,CHAR(160),CHAR(32))),Metadata!B$1:D$2632,3,FALSE)</f>
        <v>Les misérables</v>
      </c>
      <c r="H1698">
        <f>VLOOKUP(TRIM(SUBSTITUTE(E1698,CHAR(160),CHAR(32))),Metadata!B$1:E$2632,4,FALSE)</f>
        <v>1862</v>
      </c>
      <c r="I1698" t="s">
        <v>450</v>
      </c>
      <c r="K1698" t="str">
        <f>VLOOKUP(TRIM(SUBSTITUTE(E1698,CHAR(160),CHAR(32))),Metadata!B$1:H$2632,7,FALSE)</f>
        <v>roman</v>
      </c>
      <c r="L1698" t="s">
        <v>4378</v>
      </c>
      <c r="N1698" t="str">
        <f>VLOOKUP(TRIM(SUBSTITUTE(E1698,CHAR(160),CHAR(32))),Metadata!B$1:J$2632,9,FALSE)</f>
        <v>prose</v>
      </c>
      <c r="O1698">
        <f>VLOOKUP(TRIM(SUBSTITUTE(E1698,CHAR(160),CHAR(32))),Metadata!B$1:K$2632,10,FALSE)</f>
        <v>555727</v>
      </c>
      <c r="P1698" s="8" t="s">
        <v>9237</v>
      </c>
      <c r="Q1698">
        <v>61</v>
      </c>
      <c r="R1698">
        <v>61</v>
      </c>
      <c r="S1698">
        <v>67</v>
      </c>
      <c r="T1698">
        <v>71</v>
      </c>
      <c r="U1698">
        <v>73</v>
      </c>
      <c r="V1698">
        <v>76</v>
      </c>
    </row>
    <row r="1699" spans="1:22" hidden="1" x14ac:dyDescent="0.25">
      <c r="A1699">
        <v>1703</v>
      </c>
      <c r="B1699" t="s">
        <v>4354</v>
      </c>
      <c r="C1699" t="s">
        <v>325</v>
      </c>
      <c r="D1699" t="s">
        <v>47</v>
      </c>
      <c r="E1699" t="s">
        <v>8594</v>
      </c>
      <c r="F1699" t="str">
        <f>VLOOKUP(TRIM(SUBSTITUTE(E1699,CHAR(160),CHAR(32))),Metadata!B$1:C$2632,2,FALSE)</f>
        <v>Las Cases, Emmanuel-Auguste-Dieudonné, comte de, 1766-1842.</v>
      </c>
      <c r="G1699" t="str">
        <f>VLOOKUP(TRIM(SUBSTITUTE(E1699,CHAR(160),CHAR(32))),Metadata!B$1:D$2632,3,FALSE)</f>
        <v>Le mémorial de Sainte-Hélène.</v>
      </c>
      <c r="H1699">
        <f>VLOOKUP(TRIM(SUBSTITUTE(E1699,CHAR(160),CHAR(32))),Metadata!B$1:E$2632,4,FALSE)</f>
        <v>1823</v>
      </c>
      <c r="I1699" t="s">
        <v>450</v>
      </c>
      <c r="K1699" t="str">
        <f>VLOOKUP(TRIM(SUBSTITUTE(E1699,CHAR(160),CHAR(32))),Metadata!B$1:H$2632,7,FALSE)</f>
        <v>memoires</v>
      </c>
      <c r="L1699" t="s">
        <v>4481</v>
      </c>
      <c r="N1699" t="str">
        <f>VLOOKUP(TRIM(SUBSTITUTE(E1699,CHAR(160),CHAR(32))),Metadata!B$1:J$2632,9,FALSE)</f>
        <v>prose</v>
      </c>
      <c r="O1699">
        <f>VLOOKUP(TRIM(SUBSTITUTE(E1699,CHAR(160),CHAR(32))),Metadata!B$1:K$2632,10,FALSE)</f>
        <v>643639</v>
      </c>
      <c r="P1699" s="4" t="s">
        <v>12557</v>
      </c>
      <c r="Q1699">
        <v>369</v>
      </c>
      <c r="R1699">
        <v>370</v>
      </c>
      <c r="S1699">
        <v>377</v>
      </c>
      <c r="T1699">
        <v>381</v>
      </c>
      <c r="U1699">
        <v>383</v>
      </c>
      <c r="V1699">
        <v>386</v>
      </c>
    </row>
    <row r="1700" spans="1:22" hidden="1" x14ac:dyDescent="0.25">
      <c r="A1700">
        <v>1704</v>
      </c>
      <c r="B1700" t="s">
        <v>4354</v>
      </c>
      <c r="C1700" t="s">
        <v>325</v>
      </c>
      <c r="D1700" t="s">
        <v>47</v>
      </c>
      <c r="E1700" t="s">
        <v>8667</v>
      </c>
      <c r="F1700" t="str">
        <f>VLOOKUP(TRIM(SUBSTITUTE(E1700,CHAR(160),CHAR(32))),Metadata!B$1:C$2632,2,FALSE)</f>
        <v>Senancour, Etienne Pivert de, 1770-1846.</v>
      </c>
      <c r="G1700" t="str">
        <f>VLOOKUP(TRIM(SUBSTITUTE(E1700,CHAR(160),CHAR(32))),Metadata!B$1:D$2632,3,FALSE)</f>
        <v>Obermann</v>
      </c>
      <c r="H1700">
        <f>VLOOKUP(TRIM(SUBSTITUTE(E1700,CHAR(160),CHAR(32))),Metadata!B$1:E$2632,4,FALSE)</f>
        <v>1840</v>
      </c>
      <c r="I1700" t="s">
        <v>450</v>
      </c>
      <c r="K1700" t="str">
        <f>VLOOKUP(TRIM(SUBSTITUTE(E1700,CHAR(160),CHAR(32))),Metadata!B$1:H$2632,7,FALSE)</f>
        <v>roman</v>
      </c>
      <c r="L1700" t="s">
        <v>4378</v>
      </c>
      <c r="N1700" t="str">
        <f>VLOOKUP(TRIM(SUBSTITUTE(E1700,CHAR(160),CHAR(32))),Metadata!B$1:J$2632,9,FALSE)</f>
        <v>prose</v>
      </c>
      <c r="O1700">
        <f>VLOOKUP(TRIM(SUBSTITUTE(E1700,CHAR(160),CHAR(32))),Metadata!B$1:K$2632,10,FALSE)</f>
        <v>130065</v>
      </c>
      <c r="P1700" s="4" t="s">
        <v>10609</v>
      </c>
      <c r="Q1700">
        <v>44</v>
      </c>
      <c r="R1700">
        <v>44</v>
      </c>
      <c r="S1700">
        <v>50</v>
      </c>
      <c r="T1700">
        <v>54</v>
      </c>
      <c r="U1700">
        <v>56</v>
      </c>
      <c r="V1700">
        <v>59</v>
      </c>
    </row>
    <row r="1701" spans="1:22" hidden="1" x14ac:dyDescent="0.25">
      <c r="A1701">
        <v>1705</v>
      </c>
      <c r="B1701" t="s">
        <v>4354</v>
      </c>
      <c r="C1701" t="s">
        <v>325</v>
      </c>
      <c r="D1701" t="s">
        <v>47</v>
      </c>
      <c r="E1701" t="s">
        <v>8451</v>
      </c>
      <c r="F1701" t="str">
        <f>VLOOKUP(TRIM(SUBSTITUTE(E1701,CHAR(160),CHAR(32))),Metadata!B$1:C$2632,2,FALSE)</f>
        <v>Brillat-Savarin, Jean Anthelme, 1755-1826.</v>
      </c>
      <c r="G1701" t="str">
        <f>VLOOKUP(TRIM(SUBSTITUTE(E1701,CHAR(160),CHAR(32))),Metadata!B$1:D$2632,3,FALSE)</f>
        <v>Physiologie du gout</v>
      </c>
      <c r="H1701">
        <f>VLOOKUP(TRIM(SUBSTITUTE(E1701,CHAR(160),CHAR(32))),Metadata!B$1:E$2632,4,FALSE)</f>
        <v>1825</v>
      </c>
      <c r="I1701" t="s">
        <v>450</v>
      </c>
      <c r="K1701" t="str">
        <f>VLOOKUP(TRIM(SUBSTITUTE(E1701,CHAR(160),CHAR(32))),Metadata!B$1:H$2632,7,FALSE)</f>
        <v>traite ou essai</v>
      </c>
      <c r="L1701" t="s">
        <v>4402</v>
      </c>
      <c r="N1701" t="str">
        <f>VLOOKUP(TRIM(SUBSTITUTE(E1701,CHAR(160),CHAR(32))),Metadata!B$1:J$2632,9,FALSE)</f>
        <v>prose</v>
      </c>
      <c r="O1701">
        <f>VLOOKUP(TRIM(SUBSTITUTE(E1701,CHAR(160),CHAR(32))),Metadata!B$1:K$2632,10,FALSE)</f>
        <v>112182</v>
      </c>
      <c r="P1701" s="4" t="s">
        <v>10610</v>
      </c>
      <c r="Q1701">
        <v>271</v>
      </c>
      <c r="R1701">
        <v>272</v>
      </c>
      <c r="S1701">
        <v>274</v>
      </c>
      <c r="T1701">
        <v>279</v>
      </c>
      <c r="U1701">
        <v>281</v>
      </c>
      <c r="V1701">
        <v>284</v>
      </c>
    </row>
    <row r="1702" spans="1:22" hidden="1" x14ac:dyDescent="0.25">
      <c r="A1702">
        <v>1706</v>
      </c>
      <c r="B1702" t="s">
        <v>4354</v>
      </c>
      <c r="C1702" t="s">
        <v>325</v>
      </c>
      <c r="D1702" t="s">
        <v>47</v>
      </c>
      <c r="E1702" t="s">
        <v>6717</v>
      </c>
      <c r="F1702" t="str">
        <f>VLOOKUP(TRIM(SUBSTITUTE(E1702,CHAR(160),CHAR(32))),Metadata!B$1:C$2632,2,FALSE)</f>
        <v>Tarde, Gabriel, 1843-1904.</v>
      </c>
      <c r="G1702" t="str">
        <f>VLOOKUP(TRIM(SUBSTITUTE(E1702,CHAR(160),CHAR(32))),Metadata!B$1:D$2632,3,FALSE)</f>
        <v>La philosophie pénale [2]</v>
      </c>
      <c r="H1702">
        <f>VLOOKUP(TRIM(SUBSTITUTE(E1702,CHAR(160),CHAR(32))),Metadata!B$1:E$2632,4,FALSE)</f>
        <v>1890</v>
      </c>
      <c r="I1702" t="s">
        <v>450</v>
      </c>
      <c r="K1702" t="str">
        <f>VLOOKUP(TRIM(SUBSTITUTE(E1702,CHAR(160),CHAR(32))),Metadata!B$1:H$2632,7,FALSE)</f>
        <v>traite</v>
      </c>
      <c r="L1702" t="s">
        <v>4417</v>
      </c>
      <c r="N1702" t="str">
        <f>VLOOKUP(TRIM(SUBSTITUTE(E1702,CHAR(160),CHAR(32))),Metadata!B$1:J$2632,9,FALSE)</f>
        <v/>
      </c>
      <c r="O1702">
        <f>VLOOKUP(TRIM(SUBSTITUTE(E1702,CHAR(160),CHAR(32))),Metadata!B$1:K$2632,10,FALSE)</f>
        <v>118390</v>
      </c>
      <c r="P1702" s="4" t="s">
        <v>12558</v>
      </c>
      <c r="Q1702">
        <v>45</v>
      </c>
      <c r="R1702">
        <v>46</v>
      </c>
      <c r="S1702">
        <v>48</v>
      </c>
      <c r="T1702">
        <v>52</v>
      </c>
      <c r="U1702">
        <v>54</v>
      </c>
      <c r="V1702">
        <v>57</v>
      </c>
    </row>
    <row r="1703" spans="1:22" hidden="1" x14ac:dyDescent="0.25">
      <c r="A1703">
        <v>1707</v>
      </c>
      <c r="B1703" t="s">
        <v>4354</v>
      </c>
      <c r="C1703" t="s">
        <v>325</v>
      </c>
      <c r="D1703" t="s">
        <v>47</v>
      </c>
      <c r="E1703" t="s">
        <v>5824</v>
      </c>
      <c r="F1703" t="str">
        <f>VLOOKUP(TRIM(SUBSTITUTE(E1703,CHAR(160),CHAR(32))),Metadata!B$1:C$2632,2,FALSE)</f>
        <v>Say, Jean Baptiste, 1767-1832.</v>
      </c>
      <c r="G1703" t="str">
        <f>VLOOKUP(TRIM(SUBSTITUTE(E1703,CHAR(160),CHAR(32))),Metadata!B$1:D$2632,3,FALSE)</f>
        <v>Catéchisme d'économie politique</v>
      </c>
      <c r="H1703">
        <f>VLOOKUP(TRIM(SUBSTITUTE(E1703,CHAR(160),CHAR(32))),Metadata!B$1:E$2632,4,FALSE)</f>
        <v>1815</v>
      </c>
      <c r="I1703" t="s">
        <v>450</v>
      </c>
      <c r="K1703" t="str">
        <f>VLOOKUP(TRIM(SUBSTITUTE(E1703,CHAR(160),CHAR(32))),Metadata!B$1:H$2632,7,FALSE)</f>
        <v>traite</v>
      </c>
      <c r="L1703" t="s">
        <v>4417</v>
      </c>
      <c r="N1703" t="str">
        <f>VLOOKUP(TRIM(SUBSTITUTE(E1703,CHAR(160),CHAR(32))),Metadata!B$1:J$2632,9,FALSE)</f>
        <v/>
      </c>
      <c r="O1703">
        <f>VLOOKUP(TRIM(SUBSTITUTE(E1703,CHAR(160),CHAR(32))),Metadata!B$1:K$2632,10,FALSE)</f>
        <v>49966</v>
      </c>
      <c r="P1703" s="4" t="s">
        <v>10611</v>
      </c>
      <c r="Q1703">
        <v>179</v>
      </c>
      <c r="R1703">
        <v>179</v>
      </c>
      <c r="S1703">
        <v>185</v>
      </c>
      <c r="T1703">
        <v>189</v>
      </c>
      <c r="U1703">
        <v>191</v>
      </c>
      <c r="V1703">
        <v>194</v>
      </c>
    </row>
    <row r="1704" spans="1:22" hidden="1" x14ac:dyDescent="0.25">
      <c r="A1704">
        <v>1708</v>
      </c>
      <c r="B1704" t="s">
        <v>4354</v>
      </c>
      <c r="C1704" t="s">
        <v>325</v>
      </c>
      <c r="D1704" t="s">
        <v>47</v>
      </c>
      <c r="E1704" t="s">
        <v>8657</v>
      </c>
      <c r="F1704" t="str">
        <f>VLOOKUP(TRIM(SUBSTITUTE(E1704,CHAR(160),CHAR(32))),Metadata!B$1:C$2632,2,FALSE)</f>
        <v>Sand, George, 1804-1876.</v>
      </c>
      <c r="G1704" t="str">
        <f>VLOOKUP(TRIM(SUBSTITUTE(E1704,CHAR(160),CHAR(32))),Metadata!B$1:D$2632,3,FALSE)</f>
        <v>Consuelo (tome 2)</v>
      </c>
      <c r="H1704">
        <f>VLOOKUP(TRIM(SUBSTITUTE(E1704,CHAR(160),CHAR(32))),Metadata!B$1:E$2632,4,FALSE)</f>
        <v>1843</v>
      </c>
      <c r="I1704" t="s">
        <v>450</v>
      </c>
      <c r="K1704" t="str">
        <f>VLOOKUP(TRIM(SUBSTITUTE(E1704,CHAR(160),CHAR(32))),Metadata!B$1:H$2632,7,FALSE)</f>
        <v>roman</v>
      </c>
      <c r="L1704" t="s">
        <v>4378</v>
      </c>
      <c r="N1704" t="str">
        <f>VLOOKUP(TRIM(SUBSTITUTE(E1704,CHAR(160),CHAR(32))),Metadata!B$1:J$2632,9,FALSE)</f>
        <v/>
      </c>
      <c r="O1704">
        <f>VLOOKUP(TRIM(SUBSTITUTE(E1704,CHAR(160),CHAR(32))),Metadata!B$1:K$2632,10,FALSE)</f>
        <v>169677</v>
      </c>
      <c r="P1704" s="4" t="s">
        <v>12559</v>
      </c>
      <c r="Q1704">
        <v>113</v>
      </c>
      <c r="R1704">
        <v>113</v>
      </c>
      <c r="S1704">
        <v>119</v>
      </c>
      <c r="T1704">
        <v>123</v>
      </c>
      <c r="U1704">
        <v>127</v>
      </c>
      <c r="V1704">
        <v>130</v>
      </c>
    </row>
    <row r="1705" spans="1:22" hidden="1" x14ac:dyDescent="0.25">
      <c r="A1705">
        <v>1709</v>
      </c>
      <c r="B1705" t="s">
        <v>4354</v>
      </c>
      <c r="C1705" t="s">
        <v>325</v>
      </c>
      <c r="D1705" t="s">
        <v>47</v>
      </c>
      <c r="E1705" t="s">
        <v>8686</v>
      </c>
      <c r="F1705" t="str">
        <f>VLOOKUP(TRIM(SUBSTITUTE(E1705,CHAR(160),CHAR(32))),Metadata!B$1:C$2632,2,FALSE)</f>
        <v>Thierry, Augustin, 1795-1856.</v>
      </c>
      <c r="G1705" t="str">
        <f>VLOOKUP(TRIM(SUBSTITUTE(E1705,CHAR(160),CHAR(32))),Metadata!B$1:D$2632,3,FALSE)</f>
        <v>Récits des temps mérovingiens: précédés de considérations sur l'histoire de France</v>
      </c>
      <c r="H1705">
        <f>VLOOKUP(TRIM(SUBSTITUTE(E1705,CHAR(160),CHAR(32))),Metadata!B$1:E$2632,4,FALSE)</f>
        <v>1840</v>
      </c>
      <c r="I1705" t="s">
        <v>450</v>
      </c>
      <c r="K1705" t="str">
        <f>VLOOKUP(TRIM(SUBSTITUTE(E1705,CHAR(160),CHAR(32))),Metadata!B$1:H$2632,7,FALSE)</f>
        <v>traite ou essai</v>
      </c>
      <c r="L1705" t="s">
        <v>4402</v>
      </c>
      <c r="N1705" t="str">
        <f>VLOOKUP(TRIM(SUBSTITUTE(E1705,CHAR(160),CHAR(32))),Metadata!B$1:J$2632,9,FALSE)</f>
        <v>prose</v>
      </c>
      <c r="O1705">
        <f>VLOOKUP(TRIM(SUBSTITUTE(E1705,CHAR(160),CHAR(32))),Metadata!B$1:K$2632,10,FALSE)</f>
        <v>78951</v>
      </c>
      <c r="P1705" s="4" t="s">
        <v>9238</v>
      </c>
      <c r="Q1705">
        <v>175</v>
      </c>
      <c r="R1705">
        <v>176</v>
      </c>
      <c r="S1705">
        <v>178</v>
      </c>
      <c r="T1705">
        <v>182</v>
      </c>
      <c r="U1705">
        <v>184</v>
      </c>
      <c r="V1705">
        <v>187</v>
      </c>
    </row>
    <row r="1706" spans="1:22" hidden="1" x14ac:dyDescent="0.25">
      <c r="A1706">
        <v>1710</v>
      </c>
      <c r="B1706" t="s">
        <v>4354</v>
      </c>
      <c r="C1706" t="s">
        <v>325</v>
      </c>
      <c r="D1706" t="s">
        <v>47</v>
      </c>
      <c r="E1706" t="s">
        <v>8579</v>
      </c>
      <c r="F1706" t="str">
        <f>VLOOKUP(TRIM(SUBSTITUTE(E1706,CHAR(160),CHAR(32))),Metadata!B$1:C$2632,2,FALSE)</f>
        <v>Jouy, Etienne de, 1764-1846.</v>
      </c>
      <c r="G1706" t="str">
        <f>VLOOKUP(TRIM(SUBSTITUTE(E1706,CHAR(160),CHAR(32))),Metadata!B$1:D$2632,3,FALSE)</f>
        <v>L'hermite de la Chaussée-d'Antin, ou, Observations sur les moeurs et les usages parisiens au commencement du XIXe siècle. 1813:</v>
      </c>
      <c r="H1706">
        <f>VLOOKUP(TRIM(SUBSTITUTE(E1706,CHAR(160),CHAR(32))),Metadata!B$1:E$2632,4,FALSE)</f>
        <v>1813</v>
      </c>
      <c r="I1706" t="s">
        <v>450</v>
      </c>
      <c r="K1706" t="str">
        <f>VLOOKUP(TRIM(SUBSTITUTE(E1706,CHAR(160),CHAR(32))),Metadata!B$1:H$2632,7,FALSE)</f>
        <v>traite ou essai</v>
      </c>
      <c r="L1706" t="s">
        <v>4402</v>
      </c>
      <c r="N1706" t="str">
        <f>VLOOKUP(TRIM(SUBSTITUTE(E1706,CHAR(160),CHAR(32))),Metadata!B$1:J$2632,9,FALSE)</f>
        <v>prose</v>
      </c>
      <c r="O1706">
        <f>VLOOKUP(TRIM(SUBSTITUTE(E1706,CHAR(160),CHAR(32))),Metadata!B$1:K$2632,10,FALSE)</f>
        <v>137489</v>
      </c>
      <c r="P1706" s="4" t="s">
        <v>12560</v>
      </c>
      <c r="Q1706">
        <v>111</v>
      </c>
      <c r="R1706">
        <v>112</v>
      </c>
      <c r="S1706">
        <v>119</v>
      </c>
      <c r="T1706">
        <v>123</v>
      </c>
      <c r="U1706">
        <v>125</v>
      </c>
      <c r="V1706">
        <v>128</v>
      </c>
    </row>
    <row r="1707" spans="1:22" hidden="1" x14ac:dyDescent="0.25">
      <c r="A1707">
        <v>1711</v>
      </c>
      <c r="B1707" t="s">
        <v>4354</v>
      </c>
      <c r="C1707" t="s">
        <v>325</v>
      </c>
      <c r="D1707" t="s">
        <v>47</v>
      </c>
      <c r="E1707" t="s">
        <v>8546</v>
      </c>
      <c r="F1707" t="str">
        <f>VLOOKUP(TRIM(SUBSTITUTE(E1707,CHAR(160),CHAR(32))),Metadata!B$1:C$2632,2,FALSE)</f>
        <v>Gautier, Théophile, 1811-1872.</v>
      </c>
      <c r="G1707" t="str">
        <f>VLOOKUP(TRIM(SUBSTITUTE(E1707,CHAR(160),CHAR(32))),Metadata!B$1:D$2632,3,FALSE)</f>
        <v>Fortunio</v>
      </c>
      <c r="H1707">
        <f>VLOOKUP(TRIM(SUBSTITUTE(E1707,CHAR(160),CHAR(32))),Metadata!B$1:E$2632,4,FALSE)</f>
        <v>1838</v>
      </c>
      <c r="I1707" t="s">
        <v>450</v>
      </c>
      <c r="K1707" t="str">
        <f>VLOOKUP(TRIM(SUBSTITUTE(E1707,CHAR(160),CHAR(32))),Metadata!B$1:H$2632,7,FALSE)</f>
        <v>Narratif, Roman</v>
      </c>
      <c r="L1707" t="s">
        <v>4786</v>
      </c>
      <c r="N1707" t="str">
        <f>VLOOKUP(TRIM(SUBSTITUTE(E1707,CHAR(160),CHAR(32))),Metadata!B$1:J$2632,9,FALSE)</f>
        <v/>
      </c>
      <c r="O1707">
        <f>VLOOKUP(TRIM(SUBSTITUTE(E1707,CHAR(160),CHAR(32))),Metadata!B$1:K$2632,10,FALSE)</f>
        <v>49471</v>
      </c>
      <c r="P1707" s="4" t="s">
        <v>12561</v>
      </c>
      <c r="Q1707">
        <v>199</v>
      </c>
      <c r="R1707">
        <v>199</v>
      </c>
      <c r="S1707">
        <v>212</v>
      </c>
      <c r="T1707">
        <v>220</v>
      </c>
    </row>
    <row r="1708" spans="1:22" x14ac:dyDescent="0.25">
      <c r="A1708">
        <v>1712</v>
      </c>
      <c r="B1708" t="s">
        <v>4354</v>
      </c>
      <c r="C1708" t="s">
        <v>325</v>
      </c>
      <c r="D1708" t="s">
        <v>47</v>
      </c>
      <c r="E1708" t="s">
        <v>8626</v>
      </c>
      <c r="F1708" t="str">
        <f>VLOOKUP(TRIM(SUBSTITUTE(E1708,CHAR(160),CHAR(32))),Metadata!B$1:C$2632,2,FALSE)</f>
        <v>Nerval, Gérard de, 1808-1855.</v>
      </c>
      <c r="G1708" t="str">
        <f>VLOOKUP(TRIM(SUBSTITUTE(E1708,CHAR(160),CHAR(32))),Metadata!B$1:D$2632,3,FALSE)</f>
        <v>Les Illuminés ou Les Précurseurs du socialisme</v>
      </c>
      <c r="H1708">
        <f>VLOOKUP(TRIM(SUBSTITUTE(E1708,CHAR(160),CHAR(32))),Metadata!B$1:E$2632,4,FALSE)</f>
        <v>1852</v>
      </c>
      <c r="I1708" t="s">
        <v>450</v>
      </c>
      <c r="K1708" t="str">
        <f>VLOOKUP(TRIM(SUBSTITUTE(E1708,CHAR(160),CHAR(32))),Metadata!B$1:H$2632,7,FALSE)</f>
        <v>poesie</v>
      </c>
      <c r="L1708" t="s">
        <v>4382</v>
      </c>
      <c r="N1708" t="str">
        <f>VLOOKUP(TRIM(SUBSTITUTE(E1708,CHAR(160),CHAR(32))),Metadata!B$1:J$2632,9,FALSE)</f>
        <v/>
      </c>
      <c r="O1708">
        <f>VLOOKUP(TRIM(SUBSTITUTE(E1708,CHAR(160),CHAR(32))),Metadata!B$1:K$2632,10,FALSE)</f>
        <v>114256</v>
      </c>
      <c r="P1708" s="4" t="s">
        <v>10612</v>
      </c>
      <c r="Q1708">
        <v>118</v>
      </c>
      <c r="R1708">
        <v>118</v>
      </c>
      <c r="S1708">
        <v>124</v>
      </c>
      <c r="T1708">
        <v>133</v>
      </c>
    </row>
    <row r="1709" spans="1:22" hidden="1" x14ac:dyDescent="0.25">
      <c r="A1709">
        <v>1713</v>
      </c>
      <c r="B1709" t="s">
        <v>4354</v>
      </c>
      <c r="C1709" t="s">
        <v>325</v>
      </c>
      <c r="D1709" t="s">
        <v>47</v>
      </c>
      <c r="E1709" t="s">
        <v>8504</v>
      </c>
      <c r="F1709" t="str">
        <f>VLOOKUP(TRIM(SUBSTITUTE(E1709,CHAR(160),CHAR(32))),Metadata!B$1:C$2632,2,FALSE)</f>
        <v>Dumas, Alexandre (père), 1802-1870.</v>
      </c>
      <c r="G1709" t="str">
        <f>VLOOKUP(TRIM(SUBSTITUTE(E1709,CHAR(160),CHAR(32))),Metadata!B$1:D$2632,3,FALSE)</f>
        <v>Trois Mousquetaires (Les)</v>
      </c>
      <c r="H1709">
        <f>VLOOKUP(TRIM(SUBSTITUTE(E1709,CHAR(160),CHAR(32))),Metadata!B$1:E$2632,4,FALSE)</f>
        <v>1844</v>
      </c>
      <c r="I1709" t="s">
        <v>450</v>
      </c>
      <c r="K1709" t="str">
        <f>VLOOKUP(TRIM(SUBSTITUTE(E1709,CHAR(160),CHAR(32))),Metadata!B$1:H$2632,7,FALSE)</f>
        <v>Narratif, Roman</v>
      </c>
      <c r="L1709" t="s">
        <v>4786</v>
      </c>
      <c r="N1709" t="str">
        <f>VLOOKUP(TRIM(SUBSTITUTE(E1709,CHAR(160),CHAR(32))),Metadata!B$1:J$2632,9,FALSE)</f>
        <v/>
      </c>
      <c r="O1709">
        <f>VLOOKUP(TRIM(SUBSTITUTE(E1709,CHAR(160),CHAR(32))),Metadata!B$1:K$2632,10,FALSE)</f>
        <v>240601</v>
      </c>
      <c r="P1709" s="4" t="s">
        <v>12562</v>
      </c>
      <c r="Q1709">
        <v>37</v>
      </c>
      <c r="R1709">
        <v>37</v>
      </c>
      <c r="S1709">
        <v>43</v>
      </c>
      <c r="T1709">
        <v>47</v>
      </c>
      <c r="U1709">
        <v>49</v>
      </c>
      <c r="V1709">
        <v>52</v>
      </c>
    </row>
    <row r="1710" spans="1:22" hidden="1" x14ac:dyDescent="0.25">
      <c r="A1710">
        <v>1714</v>
      </c>
      <c r="B1710" t="s">
        <v>4354</v>
      </c>
      <c r="C1710" t="s">
        <v>325</v>
      </c>
      <c r="D1710" t="s">
        <v>47</v>
      </c>
      <c r="E1710" t="s">
        <v>8507</v>
      </c>
      <c r="F1710" t="str">
        <f>VLOOKUP(TRIM(SUBSTITUTE(E1710,CHAR(160),CHAR(32))),Metadata!B$1:C$2632,2,FALSE)</f>
        <v>Dumas, Alexandre, 1802-1870.</v>
      </c>
      <c r="G1710" t="str">
        <f>VLOOKUP(TRIM(SUBSTITUTE(E1710,CHAR(160),CHAR(32))),Metadata!B$1:D$2632,3,FALSE)</f>
        <v>Le comte de Monte-Cristo</v>
      </c>
      <c r="H1710">
        <f>VLOOKUP(TRIM(SUBSTITUTE(E1710,CHAR(160),CHAR(32))),Metadata!B$1:E$2632,4,FALSE)</f>
        <v>1846</v>
      </c>
      <c r="I1710" t="s">
        <v>450</v>
      </c>
      <c r="K1710" t="str">
        <f>VLOOKUP(TRIM(SUBSTITUTE(E1710,CHAR(160),CHAR(32))),Metadata!B$1:H$2632,7,FALSE)</f>
        <v>roman</v>
      </c>
      <c r="L1710" t="s">
        <v>4378</v>
      </c>
      <c r="N1710" t="str">
        <f>VLOOKUP(TRIM(SUBSTITUTE(E1710,CHAR(160),CHAR(32))),Metadata!B$1:J$2632,9,FALSE)</f>
        <v>prose</v>
      </c>
      <c r="O1710">
        <f>VLOOKUP(TRIM(SUBSTITUTE(E1710,CHAR(160),CHAR(32))),Metadata!B$1:K$2632,10,FALSE)</f>
        <v>512538</v>
      </c>
      <c r="P1710" s="4" t="s">
        <v>9239</v>
      </c>
      <c r="Q1710">
        <v>146</v>
      </c>
      <c r="R1710">
        <v>146</v>
      </c>
      <c r="S1710">
        <v>152</v>
      </c>
      <c r="T1710">
        <v>156</v>
      </c>
      <c r="U1710">
        <v>158</v>
      </c>
      <c r="V1710">
        <v>164</v>
      </c>
    </row>
    <row r="1711" spans="1:22" hidden="1" x14ac:dyDescent="0.25">
      <c r="A1711">
        <v>1715</v>
      </c>
      <c r="B1711" t="s">
        <v>4354</v>
      </c>
      <c r="C1711" t="s">
        <v>325</v>
      </c>
      <c r="D1711" t="s">
        <v>47</v>
      </c>
      <c r="E1711" t="s">
        <v>8484</v>
      </c>
      <c r="F1711" t="str">
        <f>VLOOKUP(TRIM(SUBSTITUTE(E1711,CHAR(160),CHAR(32))),Metadata!B$1:C$2632,2,FALSE)</f>
        <v>Dumas, Alexandre (père), 1802-1870.</v>
      </c>
      <c r="G1711" t="str">
        <f>VLOOKUP(TRIM(SUBSTITUTE(E1711,CHAR(160),CHAR(32))),Metadata!B$1:D$2632,3,FALSE)</f>
        <v>Ange Pitou</v>
      </c>
      <c r="H1711">
        <f>VLOOKUP(TRIM(SUBSTITUTE(E1711,CHAR(160),CHAR(32))),Metadata!B$1:E$2632,4,FALSE)</f>
        <v>1851</v>
      </c>
      <c r="I1711" t="s">
        <v>450</v>
      </c>
      <c r="K1711" t="str">
        <f>VLOOKUP(TRIM(SUBSTITUTE(E1711,CHAR(160),CHAR(32))),Metadata!B$1:H$2632,7,FALSE)</f>
        <v>Narratif, Roman</v>
      </c>
      <c r="L1711" t="s">
        <v>4786</v>
      </c>
      <c r="N1711" t="str">
        <f>VLOOKUP(TRIM(SUBSTITUTE(E1711,CHAR(160),CHAR(32))),Metadata!B$1:J$2632,9,FALSE)</f>
        <v/>
      </c>
      <c r="O1711">
        <f>VLOOKUP(TRIM(SUBSTITUTE(E1711,CHAR(160),CHAR(32))),Metadata!B$1:K$2632,10,FALSE)</f>
        <v>216803</v>
      </c>
      <c r="P1711" s="4" t="s">
        <v>9240</v>
      </c>
      <c r="Q1711">
        <v>104</v>
      </c>
      <c r="R1711">
        <v>104</v>
      </c>
      <c r="S1711">
        <v>110</v>
      </c>
      <c r="T1711">
        <v>114</v>
      </c>
      <c r="U1711">
        <v>116</v>
      </c>
      <c r="V1711">
        <v>119</v>
      </c>
    </row>
    <row r="1712" spans="1:22" hidden="1" x14ac:dyDescent="0.25">
      <c r="A1712">
        <v>1716</v>
      </c>
      <c r="B1712" t="s">
        <v>4354</v>
      </c>
      <c r="C1712" t="s">
        <v>325</v>
      </c>
      <c r="D1712" t="s">
        <v>47</v>
      </c>
      <c r="E1712" t="s">
        <v>8757</v>
      </c>
      <c r="F1712" t="str">
        <f>VLOOKUP(TRIM(SUBSTITUTE(E1712,CHAR(160),CHAR(32))),Metadata!B$1:C$2632,2,FALSE)</f>
        <v>Barrès, Maurice, 1862-1923.</v>
      </c>
      <c r="G1712" t="str">
        <f>VLOOKUP(TRIM(SUBSTITUTE(E1712,CHAR(160),CHAR(32))),Metadata!B$1:D$2632,3,FALSE)</f>
        <v>La colline inspirée</v>
      </c>
      <c r="H1712">
        <f>VLOOKUP(TRIM(SUBSTITUTE(E1712,CHAR(160),CHAR(32))),Metadata!B$1:E$2632,4,FALSE)</f>
        <v>1913</v>
      </c>
      <c r="I1712" t="s">
        <v>534</v>
      </c>
      <c r="K1712" t="str">
        <f>VLOOKUP(TRIM(SUBSTITUTE(E1712,CHAR(160),CHAR(32))),Metadata!B$1:H$2632,7,FALSE)</f>
        <v>roman</v>
      </c>
      <c r="L1712" t="s">
        <v>4378</v>
      </c>
      <c r="N1712" t="str">
        <f>VLOOKUP(TRIM(SUBSTITUTE(E1712,CHAR(160),CHAR(32))),Metadata!B$1:J$2632,9,FALSE)</f>
        <v>prose</v>
      </c>
      <c r="O1712">
        <f>VLOOKUP(TRIM(SUBSTITUTE(E1712,CHAR(160),CHAR(32))),Metadata!B$1:K$2632,10,FALSE)</f>
        <v>83955</v>
      </c>
      <c r="P1712" s="4" t="s">
        <v>12563</v>
      </c>
      <c r="Q1712">
        <v>242</v>
      </c>
      <c r="R1712">
        <v>242</v>
      </c>
      <c r="S1712">
        <v>248</v>
      </c>
      <c r="T1712">
        <v>252</v>
      </c>
      <c r="U1712">
        <v>254</v>
      </c>
      <c r="V1712">
        <v>257</v>
      </c>
    </row>
    <row r="1713" spans="1:22" hidden="1" x14ac:dyDescent="0.25">
      <c r="A1713">
        <v>1717</v>
      </c>
      <c r="B1713" t="s">
        <v>4354</v>
      </c>
      <c r="C1713" t="s">
        <v>325</v>
      </c>
      <c r="D1713" t="s">
        <v>47</v>
      </c>
      <c r="E1713" t="s">
        <v>8874</v>
      </c>
      <c r="F1713" t="str">
        <f>VLOOKUP(TRIM(SUBSTITUTE(E1713,CHAR(160),CHAR(32))),Metadata!B$1:C$2632,2,FALSE)</f>
        <v>Gide, André, 1869-1951.</v>
      </c>
      <c r="G1713" t="str">
        <f>VLOOKUP(TRIM(SUBSTITUTE(E1713,CHAR(160),CHAR(32))),Metadata!B$1:D$2632,3,FALSE)</f>
        <v>Journal, 1889-1939</v>
      </c>
      <c r="H1713">
        <f>VLOOKUP(TRIM(SUBSTITUTE(E1713,CHAR(160),CHAR(32))),Metadata!B$1:E$2632,4,FALSE)</f>
        <v>1939</v>
      </c>
      <c r="I1713" t="s">
        <v>534</v>
      </c>
      <c r="K1713" t="str">
        <f>VLOOKUP(TRIM(SUBSTITUTE(E1713,CHAR(160),CHAR(32))),Metadata!B$1:H$2632,7,FALSE)</f>
        <v>memoires</v>
      </c>
      <c r="L1713" t="s">
        <v>4481</v>
      </c>
      <c r="N1713" t="str">
        <f>VLOOKUP(TRIM(SUBSTITUTE(E1713,CHAR(160),CHAR(32))),Metadata!B$1:J$2632,9,FALSE)</f>
        <v>prose</v>
      </c>
      <c r="O1713">
        <f>VLOOKUP(TRIM(SUBSTITUTE(E1713,CHAR(160),CHAR(32))),Metadata!B$1:K$2632,10,FALSE)</f>
        <v>484035</v>
      </c>
      <c r="P1713" s="4" t="s">
        <v>12564</v>
      </c>
      <c r="Q1713">
        <v>89</v>
      </c>
      <c r="R1713">
        <v>90</v>
      </c>
      <c r="S1713">
        <v>92</v>
      </c>
      <c r="T1713">
        <v>96</v>
      </c>
      <c r="U1713">
        <v>98</v>
      </c>
      <c r="V1713">
        <v>101</v>
      </c>
    </row>
    <row r="1714" spans="1:22" hidden="1" x14ac:dyDescent="0.25">
      <c r="A1714">
        <v>1718</v>
      </c>
      <c r="B1714" t="s">
        <v>4354</v>
      </c>
      <c r="C1714" t="s">
        <v>325</v>
      </c>
      <c r="D1714" t="s">
        <v>47</v>
      </c>
      <c r="E1714" t="s">
        <v>9008</v>
      </c>
      <c r="F1714" t="str">
        <f>VLOOKUP(TRIM(SUBSTITUTE(E1714,CHAR(160),CHAR(32))),Metadata!B$1:C$2632,2,FALSE)</f>
        <v>Saint-Exupéry, Antoine de, 1900-1944.</v>
      </c>
      <c r="G1714" t="str">
        <f>VLOOKUP(TRIM(SUBSTITUTE(E1714,CHAR(160),CHAR(32))),Metadata!B$1:D$2632,3,FALSE)</f>
        <v>Citadelle</v>
      </c>
      <c r="H1714">
        <f>VLOOKUP(TRIM(SUBSTITUTE(E1714,CHAR(160),CHAR(32))),Metadata!B$1:E$2632,4,FALSE)</f>
        <v>1944</v>
      </c>
      <c r="I1714" t="s">
        <v>534</v>
      </c>
      <c r="K1714" t="str">
        <f>VLOOKUP(TRIM(SUBSTITUTE(E1714,CHAR(160),CHAR(32))),Metadata!B$1:H$2632,7,FALSE)</f>
        <v>memoires</v>
      </c>
      <c r="L1714" t="s">
        <v>4481</v>
      </c>
      <c r="N1714" t="str">
        <f>VLOOKUP(TRIM(SUBSTITUTE(E1714,CHAR(160),CHAR(32))),Metadata!B$1:J$2632,9,FALSE)</f>
        <v>prose</v>
      </c>
      <c r="O1714">
        <f>VLOOKUP(TRIM(SUBSTITUTE(E1714,CHAR(160),CHAR(32))),Metadata!B$1:K$2632,10,FALSE)</f>
        <v>199438</v>
      </c>
      <c r="P1714" s="4" t="s">
        <v>10613</v>
      </c>
      <c r="Q1714">
        <v>67</v>
      </c>
      <c r="R1714">
        <v>67</v>
      </c>
      <c r="S1714">
        <v>73</v>
      </c>
      <c r="T1714">
        <v>77</v>
      </c>
      <c r="U1714">
        <v>79</v>
      </c>
      <c r="V1714">
        <v>82</v>
      </c>
    </row>
    <row r="1715" spans="1:22" hidden="1" x14ac:dyDescent="0.25">
      <c r="A1715">
        <v>1719</v>
      </c>
      <c r="B1715" t="s">
        <v>4354</v>
      </c>
      <c r="C1715" t="s">
        <v>325</v>
      </c>
      <c r="D1715" t="s">
        <v>47</v>
      </c>
      <c r="E1715" t="s">
        <v>8561</v>
      </c>
      <c r="F1715" t="str">
        <f>VLOOKUP(TRIM(SUBSTITUTE(E1715,CHAR(160),CHAR(32))),Metadata!B$1:C$2632,2,FALSE)</f>
        <v>Goncourt, Edmond de, 1822-1896: Goncourt, Jules de, 1830-1870.</v>
      </c>
      <c r="G1715" t="str">
        <f>VLOOKUP(TRIM(SUBSTITUTE(E1715,CHAR(160),CHAR(32))),Metadata!B$1:D$2632,3,FALSE)</f>
        <v>Journal. T. 2, 1864-1878</v>
      </c>
      <c r="H1715">
        <f>VLOOKUP(TRIM(SUBSTITUTE(E1715,CHAR(160),CHAR(32))),Metadata!B$1:E$2632,4,FALSE)</f>
        <v>1878</v>
      </c>
      <c r="I1715" t="s">
        <v>534</v>
      </c>
      <c r="K1715" t="str">
        <f>VLOOKUP(TRIM(SUBSTITUTE(E1715,CHAR(160),CHAR(32))),Metadata!B$1:H$2632,7,FALSE)</f>
        <v>memoires</v>
      </c>
      <c r="L1715" t="s">
        <v>4481</v>
      </c>
      <c r="N1715" t="str">
        <f>VLOOKUP(TRIM(SUBSTITUTE(E1715,CHAR(160),CHAR(32))),Metadata!B$1:J$2632,9,FALSE)</f>
        <v>prose</v>
      </c>
      <c r="O1715">
        <f>VLOOKUP(TRIM(SUBSTITUTE(E1715,CHAR(160),CHAR(32))),Metadata!B$1:K$2632,10,FALSE)</f>
        <v>428542</v>
      </c>
      <c r="P1715" s="4" t="s">
        <v>12565</v>
      </c>
      <c r="Q1715">
        <v>93</v>
      </c>
      <c r="R1715">
        <v>93</v>
      </c>
      <c r="S1715">
        <v>106</v>
      </c>
      <c r="T1715">
        <v>110</v>
      </c>
      <c r="U1715">
        <v>112</v>
      </c>
      <c r="V1715">
        <v>115</v>
      </c>
    </row>
    <row r="1716" spans="1:22" hidden="1" x14ac:dyDescent="0.25">
      <c r="A1716">
        <v>1720</v>
      </c>
      <c r="B1716" t="s">
        <v>4354</v>
      </c>
      <c r="C1716" t="s">
        <v>325</v>
      </c>
      <c r="D1716" t="s">
        <v>47</v>
      </c>
      <c r="E1716" t="s">
        <v>8874</v>
      </c>
      <c r="F1716" t="str">
        <f>VLOOKUP(TRIM(SUBSTITUTE(E1716,CHAR(160),CHAR(32))),Metadata!B$1:C$2632,2,FALSE)</f>
        <v>Gide, André, 1869-1951.</v>
      </c>
      <c r="G1716" t="str">
        <f>VLOOKUP(TRIM(SUBSTITUTE(E1716,CHAR(160),CHAR(32))),Metadata!B$1:D$2632,3,FALSE)</f>
        <v>Journal, 1889-1939</v>
      </c>
      <c r="H1716">
        <f>VLOOKUP(TRIM(SUBSTITUTE(E1716,CHAR(160),CHAR(32))),Metadata!B$1:E$2632,4,FALSE)</f>
        <v>1939</v>
      </c>
      <c r="I1716" t="s">
        <v>534</v>
      </c>
      <c r="K1716" t="str">
        <f>VLOOKUP(TRIM(SUBSTITUTE(E1716,CHAR(160),CHAR(32))),Metadata!B$1:H$2632,7,FALSE)</f>
        <v>memoires</v>
      </c>
      <c r="L1716" t="s">
        <v>4481</v>
      </c>
      <c r="N1716" t="str">
        <f>VLOOKUP(TRIM(SUBSTITUTE(E1716,CHAR(160),CHAR(32))),Metadata!B$1:J$2632,9,FALSE)</f>
        <v>prose</v>
      </c>
      <c r="O1716">
        <f>VLOOKUP(TRIM(SUBSTITUTE(E1716,CHAR(160),CHAR(32))),Metadata!B$1:K$2632,10,FALSE)</f>
        <v>484035</v>
      </c>
      <c r="P1716" s="4" t="s">
        <v>9241</v>
      </c>
      <c r="Q1716">
        <v>17</v>
      </c>
      <c r="R1716">
        <v>18</v>
      </c>
      <c r="S1716">
        <v>20</v>
      </c>
      <c r="T1716">
        <v>24</v>
      </c>
      <c r="U1716">
        <v>26</v>
      </c>
      <c r="V1716">
        <v>29</v>
      </c>
    </row>
    <row r="1717" spans="1:22" hidden="1" x14ac:dyDescent="0.25">
      <c r="A1717">
        <v>1721</v>
      </c>
      <c r="B1717" t="s">
        <v>4354</v>
      </c>
      <c r="C1717" t="s">
        <v>325</v>
      </c>
      <c r="D1717" t="s">
        <v>47</v>
      </c>
      <c r="E1717" t="s">
        <v>8832</v>
      </c>
      <c r="F1717" t="str">
        <f>VLOOKUP(TRIM(SUBSTITUTE(E1717,CHAR(160),CHAR(32))),Metadata!B$1:C$2632,2,FALSE)</f>
        <v>Daniel-Rops, Henri, 1901-1965.</v>
      </c>
      <c r="G1717" t="str">
        <f>VLOOKUP(TRIM(SUBSTITUTE(E1717,CHAR(160),CHAR(32))),Metadata!B$1:D$2632,3,FALSE)</f>
        <v>Mort, où est ta victoire?</v>
      </c>
      <c r="H1717">
        <f>VLOOKUP(TRIM(SUBSTITUTE(E1717,CHAR(160),CHAR(32))),Metadata!B$1:E$2632,4,FALSE)</f>
        <v>1934</v>
      </c>
      <c r="I1717" t="s">
        <v>534</v>
      </c>
      <c r="K1717" t="str">
        <f>VLOOKUP(TRIM(SUBSTITUTE(E1717,CHAR(160),CHAR(32))),Metadata!B$1:H$2632,7,FALSE)</f>
        <v>roman</v>
      </c>
      <c r="L1717" t="s">
        <v>4378</v>
      </c>
      <c r="N1717" t="str">
        <f>VLOOKUP(TRIM(SUBSTITUTE(E1717,CHAR(160),CHAR(32))),Metadata!B$1:J$2632,9,FALSE)</f>
        <v>prose</v>
      </c>
      <c r="O1717">
        <f>VLOOKUP(TRIM(SUBSTITUTE(E1717,CHAR(160),CHAR(32))),Metadata!B$1:K$2632,10,FALSE)</f>
        <v>173036</v>
      </c>
      <c r="P1717" s="8" t="s">
        <v>10614</v>
      </c>
      <c r="Q1717">
        <v>114</v>
      </c>
      <c r="R1717">
        <v>115</v>
      </c>
      <c r="S1717">
        <v>117</v>
      </c>
      <c r="T1717">
        <v>121</v>
      </c>
      <c r="U1717">
        <v>123</v>
      </c>
      <c r="V1717">
        <v>126</v>
      </c>
    </row>
    <row r="1718" spans="1:22" hidden="1" x14ac:dyDescent="0.25">
      <c r="A1718">
        <v>1722</v>
      </c>
      <c r="B1718" t="s">
        <v>4354</v>
      </c>
      <c r="C1718" t="s">
        <v>325</v>
      </c>
      <c r="D1718" t="s">
        <v>47</v>
      </c>
      <c r="E1718" t="s">
        <v>7897</v>
      </c>
      <c r="F1718" t="str">
        <f>VLOOKUP(TRIM(SUBSTITUTE(E1718,CHAR(160),CHAR(32))),Metadata!B$1:C$2632,2,FALSE)</f>
        <v>Febvre, Lucien, 1878-1956.</v>
      </c>
      <c r="G1718" t="str">
        <f>VLOOKUP(TRIM(SUBSTITUTE(E1718,CHAR(160),CHAR(32))),Metadata!B$1:D$2632,3,FALSE)</f>
        <v>L'apparition du livre.</v>
      </c>
      <c r="H1718">
        <f>VLOOKUP(TRIM(SUBSTITUTE(E1718,CHAR(160),CHAR(32))),Metadata!B$1:E$2632,4,FALSE)</f>
        <v>1958</v>
      </c>
      <c r="I1718" t="s">
        <v>534</v>
      </c>
      <c r="K1718" t="str">
        <f>VLOOKUP(TRIM(SUBSTITUTE(E1718,CHAR(160),CHAR(32))),Metadata!B$1:H$2632,7,FALSE)</f>
        <v>traite</v>
      </c>
      <c r="L1718" t="s">
        <v>4417</v>
      </c>
      <c r="N1718" t="str">
        <f>VLOOKUP(TRIM(SUBSTITUTE(E1718,CHAR(160),CHAR(32))),Metadata!B$1:J$2632,9,FALSE)</f>
        <v/>
      </c>
      <c r="O1718">
        <f>VLOOKUP(TRIM(SUBSTITUTE(E1718,CHAR(160),CHAR(32))),Metadata!B$1:K$2632,10,FALSE)</f>
        <v>88665</v>
      </c>
      <c r="P1718" s="4" t="s">
        <v>10615</v>
      </c>
      <c r="Q1718">
        <v>27</v>
      </c>
      <c r="R1718">
        <v>27</v>
      </c>
      <c r="S1718">
        <v>38</v>
      </c>
      <c r="T1718">
        <v>42</v>
      </c>
      <c r="U1718">
        <v>44</v>
      </c>
      <c r="V1718">
        <v>47</v>
      </c>
    </row>
    <row r="1719" spans="1:22" hidden="1" x14ac:dyDescent="0.25">
      <c r="A1719">
        <v>1723</v>
      </c>
      <c r="B1719" t="s">
        <v>4354</v>
      </c>
      <c r="C1719" t="s">
        <v>325</v>
      </c>
      <c r="D1719" t="s">
        <v>47</v>
      </c>
      <c r="E1719" t="s">
        <v>7484</v>
      </c>
      <c r="F1719" t="str">
        <f>VLOOKUP(TRIM(SUBSTITUTE(E1719,CHAR(160),CHAR(32))),Metadata!B$1:C$2632,2,FALSE)</f>
        <v>Hazard, Paul, 1878-1944.</v>
      </c>
      <c r="G1719" t="str">
        <f>VLOOKUP(TRIM(SUBSTITUTE(E1719,CHAR(160),CHAR(32))),Metadata!B$1:D$2632,3,FALSE)</f>
        <v>La crise de la conscience européenne</v>
      </c>
      <c r="H1719">
        <f>VLOOKUP(TRIM(SUBSTITUTE(E1719,CHAR(160),CHAR(32))),Metadata!B$1:E$2632,4,FALSE)</f>
        <v>1935</v>
      </c>
      <c r="I1719" t="s">
        <v>534</v>
      </c>
      <c r="K1719" t="str">
        <f>VLOOKUP(TRIM(SUBSTITUTE(E1719,CHAR(160),CHAR(32))),Metadata!B$1:H$2632,7,FALSE)</f>
        <v>traite</v>
      </c>
      <c r="L1719" t="s">
        <v>4417</v>
      </c>
      <c r="N1719" t="str">
        <f>VLOOKUP(TRIM(SUBSTITUTE(E1719,CHAR(160),CHAR(32))),Metadata!B$1:J$2632,9,FALSE)</f>
        <v/>
      </c>
      <c r="O1719">
        <f>VLOOKUP(TRIM(SUBSTITUTE(E1719,CHAR(160),CHAR(32))),Metadata!B$1:K$2632,10,FALSE)</f>
        <v>179542</v>
      </c>
      <c r="P1719" s="10" t="s">
        <v>10616</v>
      </c>
      <c r="Q1719">
        <v>214</v>
      </c>
      <c r="R1719">
        <v>215</v>
      </c>
      <c r="S1719">
        <v>217</v>
      </c>
      <c r="T1719">
        <v>221</v>
      </c>
      <c r="U1719">
        <v>223</v>
      </c>
      <c r="V1719">
        <v>226</v>
      </c>
    </row>
    <row r="1720" spans="1:22" x14ac:dyDescent="0.25">
      <c r="A1720">
        <v>1724</v>
      </c>
      <c r="B1720" t="s">
        <v>4354</v>
      </c>
      <c r="C1720" t="s">
        <v>325</v>
      </c>
      <c r="D1720" t="s">
        <v>47</v>
      </c>
      <c r="E1720" t="s">
        <v>8820</v>
      </c>
      <c r="F1720" t="str">
        <f>VLOOKUP(TRIM(SUBSTITUTE(E1720,CHAR(160),CHAR(32))),Metadata!B$1:C$2632,2,FALSE)</f>
        <v>Claudel, Paul, 1868-1955.</v>
      </c>
      <c r="G1720" t="str">
        <f>VLOOKUP(TRIM(SUBSTITUTE(E1720,CHAR(160),CHAR(32))),Metadata!B$1:D$2632,3,FALSE)</f>
        <v>Corona benignitatis anni Dei</v>
      </c>
      <c r="H1720">
        <f>VLOOKUP(TRIM(SUBSTITUTE(E1720,CHAR(160),CHAR(32))),Metadata!B$1:E$2632,4,FALSE)</f>
        <v>1915</v>
      </c>
      <c r="I1720" t="s">
        <v>534</v>
      </c>
      <c r="K1720" t="str">
        <f>VLOOKUP(TRIM(SUBSTITUTE(E1720,CHAR(160),CHAR(32))),Metadata!B$1:H$2632,7,FALSE)</f>
        <v>poesie</v>
      </c>
      <c r="L1720" t="s">
        <v>4382</v>
      </c>
      <c r="N1720" t="str">
        <f>VLOOKUP(TRIM(SUBSTITUTE(E1720,CHAR(160),CHAR(32))),Metadata!B$1:J$2632,9,FALSE)</f>
        <v>vers</v>
      </c>
      <c r="O1720">
        <f>VLOOKUP(TRIM(SUBSTITUTE(E1720,CHAR(160),CHAR(32))),Metadata!B$1:K$2632,10,FALSE)</f>
        <v>26609</v>
      </c>
      <c r="P1720" s="8" t="s">
        <v>9242</v>
      </c>
      <c r="Q1720">
        <v>136</v>
      </c>
      <c r="R1720">
        <v>148</v>
      </c>
    </row>
    <row r="1721" spans="1:22" hidden="1" x14ac:dyDescent="0.25">
      <c r="A1721">
        <v>1725</v>
      </c>
      <c r="B1721" t="s">
        <v>4354</v>
      </c>
      <c r="C1721" t="s">
        <v>325</v>
      </c>
      <c r="D1721" t="s">
        <v>47</v>
      </c>
      <c r="E1721" t="s">
        <v>8876</v>
      </c>
      <c r="F1721" t="str">
        <f>VLOOKUP(TRIM(SUBSTITUTE(E1721,CHAR(160),CHAR(32))),Metadata!B$1:C$2632,2,FALSE)</f>
        <v>Gide, André, 1869-1951.</v>
      </c>
      <c r="G1721" t="str">
        <f>VLOOKUP(TRIM(SUBSTITUTE(E1721,CHAR(160),CHAR(32))),Metadata!B$1:D$2632,3,FALSE)</f>
        <v>La porte étroite</v>
      </c>
      <c r="H1721">
        <f>VLOOKUP(TRIM(SUBSTITUTE(E1721,CHAR(160),CHAR(32))),Metadata!B$1:E$2632,4,FALSE)</f>
        <v>1909</v>
      </c>
      <c r="I1721" t="s">
        <v>534</v>
      </c>
      <c r="K1721" t="str">
        <f>VLOOKUP(TRIM(SUBSTITUTE(E1721,CHAR(160),CHAR(32))),Metadata!B$1:H$2632,7,FALSE)</f>
        <v>roman</v>
      </c>
      <c r="L1721" t="s">
        <v>4378</v>
      </c>
      <c r="N1721" t="str">
        <f>VLOOKUP(TRIM(SUBSTITUTE(E1721,CHAR(160),CHAR(32))),Metadata!B$1:J$2632,9,FALSE)</f>
        <v>prose</v>
      </c>
      <c r="O1721">
        <f>VLOOKUP(TRIM(SUBSTITUTE(E1721,CHAR(160),CHAR(32))),Metadata!B$1:K$2632,10,FALSE)</f>
        <v>39968</v>
      </c>
      <c r="P1721" s="8" t="s">
        <v>10617</v>
      </c>
      <c r="Q1721">
        <v>36</v>
      </c>
      <c r="R1721">
        <v>37</v>
      </c>
      <c r="S1721">
        <v>39</v>
      </c>
      <c r="T1721">
        <v>43</v>
      </c>
      <c r="U1721">
        <v>45</v>
      </c>
      <c r="V1721">
        <v>48</v>
      </c>
    </row>
    <row r="1722" spans="1:22" hidden="1" x14ac:dyDescent="0.25">
      <c r="A1722">
        <v>1726</v>
      </c>
      <c r="B1722" t="s">
        <v>4354</v>
      </c>
      <c r="C1722" t="s">
        <v>1874</v>
      </c>
      <c r="D1722" t="s">
        <v>47</v>
      </c>
      <c r="E1722" t="s">
        <v>7928</v>
      </c>
      <c r="F1722" t="str">
        <f>VLOOKUP(TRIM(SUBSTITUTE(E1722,CHAR(160),CHAR(32))),Metadata!B$1:C$2632,2,FALSE)</f>
        <v>Du Fail, Noël, 1520?-1591.</v>
      </c>
      <c r="G1722" t="str">
        <f>VLOOKUP(TRIM(SUBSTITUTE(E1722,CHAR(160),CHAR(32))),Metadata!B$1:D$2632,3,FALSE)</f>
        <v>Propos Rustiques</v>
      </c>
      <c r="H1722">
        <f>VLOOKUP(TRIM(SUBSTITUTE(E1722,CHAR(160),CHAR(32))),Metadata!B$1:E$2632,4,FALSE)</f>
        <v>1550</v>
      </c>
      <c r="I1722" t="s">
        <v>456</v>
      </c>
      <c r="K1722" t="str">
        <f>VLOOKUP(TRIM(SUBSTITUTE(E1722,CHAR(160),CHAR(32))),Metadata!B$1:H$2632,7,FALSE)</f>
        <v>prose</v>
      </c>
      <c r="L1722" t="s">
        <v>4442</v>
      </c>
      <c r="N1722" t="str">
        <f>VLOOKUP(TRIM(SUBSTITUTE(E1722,CHAR(160),CHAR(32))),Metadata!B$1:J$2632,9,FALSE)</f>
        <v/>
      </c>
      <c r="O1722">
        <f>VLOOKUP(TRIM(SUBSTITUTE(E1722,CHAR(160),CHAR(32))),Metadata!B$1:K$2632,10,FALSE)</f>
        <v>22255</v>
      </c>
      <c r="P1722" s="4" t="s">
        <v>9243</v>
      </c>
      <c r="Q1722">
        <v>13</v>
      </c>
      <c r="R1722">
        <v>16</v>
      </c>
      <c r="S1722">
        <v>23</v>
      </c>
      <c r="T1722">
        <v>28</v>
      </c>
    </row>
    <row r="1723" spans="1:22" x14ac:dyDescent="0.25">
      <c r="A1723">
        <v>1727</v>
      </c>
      <c r="B1723" t="s">
        <v>4354</v>
      </c>
      <c r="C1723" t="s">
        <v>1874</v>
      </c>
      <c r="D1723" t="s">
        <v>47</v>
      </c>
      <c r="E1723" t="s">
        <v>8086</v>
      </c>
      <c r="F1723" t="str">
        <f>VLOOKUP(TRIM(SUBSTITUTE(E1723,CHAR(160),CHAR(32))),Metadata!B$1:C$2632,2,FALSE)</f>
        <v>Maynard, François de, 1582?-1646.</v>
      </c>
      <c r="G1723" t="str">
        <f>VLOOKUP(TRIM(SUBSTITUTE(E1723,CHAR(160),CHAR(32))),Metadata!B$1:D$2632,3,FALSE)</f>
        <v>Poésies de François Maynard</v>
      </c>
      <c r="H1723">
        <f>VLOOKUP(TRIM(SUBSTITUTE(E1723,CHAR(160),CHAR(32))),Metadata!B$1:E$2632,4,FALSE)</f>
        <v>1646</v>
      </c>
      <c r="I1723" t="s">
        <v>445</v>
      </c>
      <c r="K1723" t="str">
        <f>VLOOKUP(TRIM(SUBSTITUTE(E1723,CHAR(160),CHAR(32))),Metadata!B$1:H$2632,7,FALSE)</f>
        <v>poesie</v>
      </c>
      <c r="L1723" t="s">
        <v>4382</v>
      </c>
      <c r="N1723" t="str">
        <f>VLOOKUP(TRIM(SUBSTITUTE(E1723,CHAR(160),CHAR(32))),Metadata!B$1:J$2632,9,FALSE)</f>
        <v>vers</v>
      </c>
      <c r="O1723">
        <f>VLOOKUP(TRIM(SUBSTITUTE(E1723,CHAR(160),CHAR(32))),Metadata!B$1:K$2632,10,FALSE)</f>
        <v>35279</v>
      </c>
      <c r="P1723" s="8" t="s">
        <v>10618</v>
      </c>
      <c r="Q1723">
        <v>5</v>
      </c>
      <c r="R1723">
        <v>9</v>
      </c>
      <c r="S1723">
        <v>36</v>
      </c>
      <c r="T1723">
        <v>41</v>
      </c>
    </row>
    <row r="1724" spans="1:22" hidden="1" x14ac:dyDescent="0.25">
      <c r="A1724">
        <v>1728</v>
      </c>
      <c r="B1724" t="s">
        <v>4354</v>
      </c>
      <c r="C1724" t="s">
        <v>1874</v>
      </c>
      <c r="D1724" t="s">
        <v>47</v>
      </c>
      <c r="E1724" t="s">
        <v>8152</v>
      </c>
      <c r="F1724" t="str">
        <f>VLOOKUP(TRIM(SUBSTITUTE(E1724,CHAR(160),CHAR(32))),Metadata!B$1:C$2632,2,FALSE)</f>
        <v>Sévigné, Marie de Rabutin-Chantal, marquise de, 1626-1696.</v>
      </c>
      <c r="G1724" t="str">
        <f>VLOOKUP(TRIM(SUBSTITUTE(E1724,CHAR(160),CHAR(32))),Metadata!B$1:D$2632,3,FALSE)</f>
        <v>Correspondance. T. 1, 1646-1675</v>
      </c>
      <c r="H1724">
        <f>VLOOKUP(TRIM(SUBSTITUTE(E1724,CHAR(160),CHAR(32))),Metadata!B$1:E$2632,4,FALSE)</f>
        <v>1675</v>
      </c>
      <c r="I1724" t="s">
        <v>445</v>
      </c>
      <c r="K1724" t="str">
        <f>VLOOKUP(TRIM(SUBSTITUTE(E1724,CHAR(160),CHAR(32))),Metadata!B$1:H$2632,7,FALSE)</f>
        <v>correspondance</v>
      </c>
      <c r="L1724" t="s">
        <v>4542</v>
      </c>
      <c r="N1724" t="str">
        <f>VLOOKUP(TRIM(SUBSTITUTE(E1724,CHAR(160),CHAR(32))),Metadata!B$1:J$2632,9,FALSE)</f>
        <v>prose</v>
      </c>
      <c r="O1724">
        <f>VLOOKUP(TRIM(SUBSTITUTE(E1724,CHAR(160),CHAR(32))),Metadata!B$1:K$2632,10,FALSE)</f>
        <v>257427</v>
      </c>
      <c r="P1724" s="4" t="s">
        <v>10619</v>
      </c>
      <c r="Q1724">
        <v>384</v>
      </c>
      <c r="R1724">
        <v>388</v>
      </c>
      <c r="S1724">
        <v>396</v>
      </c>
      <c r="T1724">
        <v>401</v>
      </c>
    </row>
    <row r="1725" spans="1:22" hidden="1" x14ac:dyDescent="0.25">
      <c r="A1725">
        <v>1729</v>
      </c>
      <c r="B1725" t="s">
        <v>4354</v>
      </c>
      <c r="C1725" t="s">
        <v>1874</v>
      </c>
      <c r="D1725" t="s">
        <v>47</v>
      </c>
      <c r="E1725" t="s">
        <v>7965</v>
      </c>
      <c r="F1725" t="str">
        <f>VLOOKUP(TRIM(SUBSTITUTE(E1725,CHAR(160),CHAR(32))),Metadata!B$1:C$2632,2,FALSE)</f>
        <v>Aubignac, François-Hédelin, abbé d', 1604-1676.</v>
      </c>
      <c r="G1725" t="str">
        <f>VLOOKUP(TRIM(SUBSTITUTE(E1725,CHAR(160),CHAR(32))),Metadata!B$1:D$2632,3,FALSE)</f>
        <v>Le Royaume de coquetterie</v>
      </c>
      <c r="H1725">
        <f>VLOOKUP(TRIM(SUBSTITUTE(E1725,CHAR(160),CHAR(32))),Metadata!B$1:E$2632,4,FALSE)</f>
        <v>1654</v>
      </c>
      <c r="I1725" t="s">
        <v>445</v>
      </c>
      <c r="K1725" t="str">
        <f>VLOOKUP(TRIM(SUBSTITUTE(E1725,CHAR(160),CHAR(32))),Metadata!B$1:H$2632,7,FALSE)</f>
        <v>roman</v>
      </c>
      <c r="L1725" t="s">
        <v>4378</v>
      </c>
      <c r="N1725" t="str">
        <f>VLOOKUP(TRIM(SUBSTITUTE(E1725,CHAR(160),CHAR(32))),Metadata!B$1:J$2632,9,FALSE)</f>
        <v>prose</v>
      </c>
      <c r="O1725">
        <f>VLOOKUP(TRIM(SUBSTITUTE(E1725,CHAR(160),CHAR(32))),Metadata!B$1:K$2632,10,FALSE)</f>
        <v>5659</v>
      </c>
      <c r="P1725" s="4" t="s">
        <v>10620</v>
      </c>
      <c r="Q1725">
        <v>22</v>
      </c>
      <c r="R1725">
        <v>27</v>
      </c>
      <c r="S1725">
        <v>39</v>
      </c>
      <c r="T1725">
        <v>44</v>
      </c>
    </row>
    <row r="1726" spans="1:22" hidden="1" x14ac:dyDescent="0.25">
      <c r="A1726">
        <v>1730</v>
      </c>
      <c r="B1726" t="s">
        <v>4354</v>
      </c>
      <c r="C1726" t="s">
        <v>1874</v>
      </c>
      <c r="D1726" t="s">
        <v>47</v>
      </c>
      <c r="E1726" t="s">
        <v>8061</v>
      </c>
      <c r="F1726" t="str">
        <f>VLOOKUP(TRIM(SUBSTITUTE(E1726,CHAR(160),CHAR(32))),Metadata!B$1:C$2632,2,FALSE)</f>
        <v>Garasse, François, 1584-1631.</v>
      </c>
      <c r="G1726" t="str">
        <f>VLOOKUP(TRIM(SUBSTITUTE(E1726,CHAR(160),CHAR(32))),Metadata!B$1:D$2632,3,FALSE)</f>
        <v>La doctrine cvrievse des beavx esprits de ce temps, ov, Pretendvs tels</v>
      </c>
      <c r="H1726">
        <f>VLOOKUP(TRIM(SUBSTITUTE(E1726,CHAR(160),CHAR(32))),Metadata!B$1:E$2632,4,FALSE)</f>
        <v>1623</v>
      </c>
      <c r="I1726" t="s">
        <v>445</v>
      </c>
      <c r="K1726" t="str">
        <f>VLOOKUP(TRIM(SUBSTITUTE(E1726,CHAR(160),CHAR(32))),Metadata!B$1:H$2632,7,FALSE)</f>
        <v>pamphlet</v>
      </c>
      <c r="L1726" t="s">
        <v>4534</v>
      </c>
      <c r="N1726" t="str">
        <f>VLOOKUP(TRIM(SUBSTITUTE(E1726,CHAR(160),CHAR(32))),Metadata!B$1:J$2632,9,FALSE)</f>
        <v>prose</v>
      </c>
      <c r="O1726">
        <f>VLOOKUP(TRIM(SUBSTITUTE(E1726,CHAR(160),CHAR(32))),Metadata!B$1:K$2632,10,FALSE)</f>
        <v>244231</v>
      </c>
      <c r="P1726" s="4" t="s">
        <v>12566</v>
      </c>
      <c r="Q1726">
        <v>178</v>
      </c>
      <c r="R1726">
        <v>183</v>
      </c>
      <c r="S1726">
        <v>206</v>
      </c>
      <c r="T1726">
        <v>211</v>
      </c>
    </row>
    <row r="1727" spans="1:22" hidden="1" x14ac:dyDescent="0.25">
      <c r="A1727">
        <v>1731</v>
      </c>
      <c r="B1727" t="s">
        <v>4354</v>
      </c>
      <c r="C1727" t="s">
        <v>1874</v>
      </c>
      <c r="D1727" t="s">
        <v>47</v>
      </c>
      <c r="E1727" t="s">
        <v>8044</v>
      </c>
      <c r="F1727" t="str">
        <f>VLOOKUP(TRIM(SUBSTITUTE(E1727,CHAR(160),CHAR(32))),Metadata!B$1:C$2632,2,FALSE)</f>
        <v>Du Fresny, Charles, 1648-1724.</v>
      </c>
      <c r="G1727" t="str">
        <f>VLOOKUP(TRIM(SUBSTITUTE(E1727,CHAR(160),CHAR(32))),Metadata!B$1:D$2632,3,FALSE)</f>
        <v>Amusemens sérieux et comiques</v>
      </c>
      <c r="H1727">
        <f>VLOOKUP(TRIM(SUBSTITUTE(E1727,CHAR(160),CHAR(32))),Metadata!B$1:E$2632,4,FALSE)</f>
        <v>1699</v>
      </c>
      <c r="I1727" t="s">
        <v>445</v>
      </c>
      <c r="K1727" t="str">
        <f>VLOOKUP(TRIM(SUBSTITUTE(E1727,CHAR(160),CHAR(32))),Metadata!B$1:H$2632,7,FALSE)</f>
        <v>roman</v>
      </c>
      <c r="L1727" t="s">
        <v>4378</v>
      </c>
      <c r="N1727" t="str">
        <f>VLOOKUP(TRIM(SUBSTITUTE(E1727,CHAR(160),CHAR(32))),Metadata!B$1:J$2632,9,FALSE)</f>
        <v>prose</v>
      </c>
      <c r="O1727">
        <f>VLOOKUP(TRIM(SUBSTITUTE(E1727,CHAR(160),CHAR(32))),Metadata!B$1:K$2632,10,FALSE)</f>
        <v>20849</v>
      </c>
      <c r="P1727" s="4" t="s">
        <v>10621</v>
      </c>
      <c r="Q1727">
        <v>20</v>
      </c>
      <c r="R1727">
        <v>23</v>
      </c>
      <c r="S1727">
        <v>32</v>
      </c>
      <c r="T1727">
        <v>37</v>
      </c>
    </row>
    <row r="1728" spans="1:22" hidden="1" x14ac:dyDescent="0.25">
      <c r="A1728">
        <v>1732</v>
      </c>
      <c r="B1728" t="s">
        <v>4354</v>
      </c>
      <c r="C1728" t="s">
        <v>1874</v>
      </c>
      <c r="D1728" t="s">
        <v>47</v>
      </c>
      <c r="E1728" t="s">
        <v>7991</v>
      </c>
      <c r="F1728" t="str">
        <f>VLOOKUP(TRIM(SUBSTITUTE(E1728,CHAR(160),CHAR(32))),Metadata!B$1:C$2632,2,FALSE)</f>
        <v>Bernier, François, 1620-1688.</v>
      </c>
      <c r="G1728" t="str">
        <f>VLOOKUP(TRIM(SUBSTITUTE(E1728,CHAR(160),CHAR(32))),Metadata!B$1:D$2632,3,FALSE)</f>
        <v>Abrégé de la philosophie de Gassendi</v>
      </c>
      <c r="H1728">
        <f>VLOOKUP(TRIM(SUBSTITUTE(E1728,CHAR(160),CHAR(32))),Metadata!B$1:E$2632,4,FALSE)</f>
        <v>1684</v>
      </c>
      <c r="I1728" t="s">
        <v>445</v>
      </c>
      <c r="K1728" t="str">
        <f>VLOOKUP(TRIM(SUBSTITUTE(E1728,CHAR(160),CHAR(32))),Metadata!B$1:H$2632,7,FALSE)</f>
        <v>traite ou essai</v>
      </c>
      <c r="L1728" t="s">
        <v>4402</v>
      </c>
      <c r="N1728" t="str">
        <f>VLOOKUP(TRIM(SUBSTITUTE(E1728,CHAR(160),CHAR(32))),Metadata!B$1:J$2632,9,FALSE)</f>
        <v>prose</v>
      </c>
      <c r="O1728">
        <f>VLOOKUP(TRIM(SUBSTITUTE(E1728,CHAR(160),CHAR(32))),Metadata!B$1:K$2632,10,FALSE)</f>
        <v>622333</v>
      </c>
      <c r="P1728" s="4" t="s">
        <v>10622</v>
      </c>
      <c r="Q1728">
        <v>355</v>
      </c>
      <c r="R1728">
        <v>359</v>
      </c>
      <c r="S1728">
        <v>377</v>
      </c>
      <c r="T1728">
        <v>382</v>
      </c>
    </row>
    <row r="1729" spans="1:20" hidden="1" x14ac:dyDescent="0.25">
      <c r="A1729">
        <v>1733</v>
      </c>
      <c r="B1729" t="s">
        <v>4354</v>
      </c>
      <c r="C1729" t="s">
        <v>1874</v>
      </c>
      <c r="D1729" t="s">
        <v>47</v>
      </c>
      <c r="E1729" t="s">
        <v>8044</v>
      </c>
      <c r="F1729" t="str">
        <f>VLOOKUP(TRIM(SUBSTITUTE(E1729,CHAR(160),CHAR(32))),Metadata!B$1:C$2632,2,FALSE)</f>
        <v>Du Fresny, Charles, 1648-1724.</v>
      </c>
      <c r="G1729" t="str">
        <f>VLOOKUP(TRIM(SUBSTITUTE(E1729,CHAR(160),CHAR(32))),Metadata!B$1:D$2632,3,FALSE)</f>
        <v>Amusemens sérieux et comiques</v>
      </c>
      <c r="H1729">
        <f>VLOOKUP(TRIM(SUBSTITUTE(E1729,CHAR(160),CHAR(32))),Metadata!B$1:E$2632,4,FALSE)</f>
        <v>1699</v>
      </c>
      <c r="I1729" t="s">
        <v>445</v>
      </c>
      <c r="K1729" t="str">
        <f>VLOOKUP(TRIM(SUBSTITUTE(E1729,CHAR(160),CHAR(32))),Metadata!B$1:H$2632,7,FALSE)</f>
        <v>roman</v>
      </c>
      <c r="L1729" t="s">
        <v>4378</v>
      </c>
      <c r="N1729" t="str">
        <f>VLOOKUP(TRIM(SUBSTITUTE(E1729,CHAR(160),CHAR(32))),Metadata!B$1:J$2632,9,FALSE)</f>
        <v>prose</v>
      </c>
      <c r="O1729">
        <f>VLOOKUP(TRIM(SUBSTITUTE(E1729,CHAR(160),CHAR(32))),Metadata!B$1:K$2632,10,FALSE)</f>
        <v>20849</v>
      </c>
      <c r="P1729" s="4" t="s">
        <v>12567</v>
      </c>
      <c r="Q1729">
        <v>102</v>
      </c>
      <c r="R1729">
        <v>105</v>
      </c>
      <c r="S1729">
        <v>113</v>
      </c>
      <c r="T1729">
        <v>118</v>
      </c>
    </row>
    <row r="1730" spans="1:20" hidden="1" x14ac:dyDescent="0.25">
      <c r="A1730">
        <v>1734</v>
      </c>
      <c r="B1730" t="s">
        <v>4354</v>
      </c>
      <c r="C1730" t="s">
        <v>1874</v>
      </c>
      <c r="D1730" t="s">
        <v>47</v>
      </c>
      <c r="E1730" t="s">
        <v>8266</v>
      </c>
      <c r="F1730" t="str">
        <f>VLOOKUP(TRIM(SUBSTITUTE(E1730,CHAR(160),CHAR(32))),Metadata!B$1:C$2632,2,FALSE)</f>
        <v>Galland, Antoine, 1646-1715.</v>
      </c>
      <c r="G1730" t="str">
        <f>VLOOKUP(TRIM(SUBSTITUTE(E1730,CHAR(160),CHAR(32))),Metadata!B$1:D$2632,3,FALSE)</f>
        <v>Mille et Une Nuits (Les)</v>
      </c>
      <c r="H1730">
        <f>VLOOKUP(TRIM(SUBSTITUTE(E1730,CHAR(160),CHAR(32))),Metadata!B$1:E$2632,4,FALSE)</f>
        <v>1704</v>
      </c>
      <c r="I1730" t="s">
        <v>448</v>
      </c>
      <c r="K1730" t="str">
        <f>VLOOKUP(TRIM(SUBSTITUTE(E1730,CHAR(160),CHAR(32))),Metadata!B$1:H$2632,7,FALSE)</f>
        <v>Narratif, Conte</v>
      </c>
      <c r="L1730" t="s">
        <v>4970</v>
      </c>
      <c r="N1730" t="str">
        <f>VLOOKUP(TRIM(SUBSTITUTE(E1730,CHAR(160),CHAR(32))),Metadata!B$1:J$2632,9,FALSE)</f>
        <v/>
      </c>
      <c r="O1730">
        <f>VLOOKUP(TRIM(SUBSTITUTE(E1730,CHAR(160),CHAR(32))),Metadata!B$1:K$2632,10,FALSE)</f>
        <v>557378</v>
      </c>
      <c r="P1730" s="4" t="s">
        <v>12568</v>
      </c>
      <c r="Q1730">
        <v>20</v>
      </c>
      <c r="R1730">
        <v>23</v>
      </c>
      <c r="S1730">
        <v>44</v>
      </c>
      <c r="T1730">
        <v>49</v>
      </c>
    </row>
    <row r="1731" spans="1:20" hidden="1" x14ac:dyDescent="0.25">
      <c r="A1731">
        <v>1735</v>
      </c>
      <c r="B1731" t="s">
        <v>4354</v>
      </c>
      <c r="C1731" t="s">
        <v>1874</v>
      </c>
      <c r="D1731" t="s">
        <v>47</v>
      </c>
      <c r="E1731" t="s">
        <v>8298</v>
      </c>
      <c r="F1731" t="str">
        <f>VLOOKUP(TRIM(SUBSTITUTE(E1731,CHAR(160),CHAR(32))),Metadata!B$1:C$2632,2,FALSE)</f>
        <v>Le Sage, Alain René, 1668-1747.</v>
      </c>
      <c r="G1731" t="str">
        <f>VLOOKUP(TRIM(SUBSTITUTE(E1731,CHAR(160),CHAR(32))),Metadata!B$1:D$2632,3,FALSE)</f>
        <v>Histoire de Gil Blas de Santillane</v>
      </c>
      <c r="H1731">
        <f>VLOOKUP(TRIM(SUBSTITUTE(E1731,CHAR(160),CHAR(32))),Metadata!B$1:E$2632,4,FALSE)</f>
        <v>1737</v>
      </c>
      <c r="I1731" t="s">
        <v>448</v>
      </c>
      <c r="K1731" t="str">
        <f>VLOOKUP(TRIM(SUBSTITUTE(E1731,CHAR(160),CHAR(32))),Metadata!B$1:H$2632,7,FALSE)</f>
        <v>roman</v>
      </c>
      <c r="L1731" t="s">
        <v>4378</v>
      </c>
      <c r="N1731" t="str">
        <f>VLOOKUP(TRIM(SUBSTITUTE(E1731,CHAR(160),CHAR(32))),Metadata!B$1:J$2632,9,FALSE)</f>
        <v>prose</v>
      </c>
      <c r="O1731">
        <f>VLOOKUP(TRIM(SUBSTITUTE(E1731,CHAR(160),CHAR(32))),Metadata!B$1:K$2632,10,FALSE)</f>
        <v>223962</v>
      </c>
      <c r="P1731" s="4" t="s">
        <v>10623</v>
      </c>
      <c r="Q1731">
        <v>16</v>
      </c>
      <c r="R1731">
        <v>19</v>
      </c>
      <c r="S1731">
        <v>27</v>
      </c>
      <c r="T1731">
        <v>32</v>
      </c>
    </row>
    <row r="1732" spans="1:20" hidden="1" x14ac:dyDescent="0.25">
      <c r="A1732">
        <v>1736</v>
      </c>
      <c r="B1732" t="s">
        <v>4354</v>
      </c>
      <c r="C1732" t="s">
        <v>1874</v>
      </c>
      <c r="D1732" t="s">
        <v>47</v>
      </c>
      <c r="E1732" t="s">
        <v>8209</v>
      </c>
      <c r="F1732" t="str">
        <f>VLOOKUP(TRIM(SUBSTITUTE(E1732,CHAR(160),CHAR(32))),Metadata!B$1:C$2632,2,FALSE)</f>
        <v>Chevrier, M. de (François Antoine), 1721-1762.</v>
      </c>
      <c r="G1732" t="str">
        <f>VLOOKUP(TRIM(SUBSTITUTE(E1732,CHAR(160),CHAR(32))),Metadata!B$1:D$2632,3,FALSE)</f>
        <v>Le colporteur</v>
      </c>
      <c r="H1732">
        <f>VLOOKUP(TRIM(SUBSTITUTE(E1732,CHAR(160),CHAR(32))),Metadata!B$1:E$2632,4,FALSE)</f>
        <v>1761</v>
      </c>
      <c r="I1732" t="s">
        <v>448</v>
      </c>
      <c r="K1732" t="str">
        <f>VLOOKUP(TRIM(SUBSTITUTE(E1732,CHAR(160),CHAR(32))),Metadata!B$1:H$2632,7,FALSE)</f>
        <v>roman</v>
      </c>
      <c r="L1732" t="s">
        <v>4378</v>
      </c>
      <c r="N1732" t="str">
        <f>VLOOKUP(TRIM(SUBSTITUTE(E1732,CHAR(160),CHAR(32))),Metadata!B$1:J$2632,9,FALSE)</f>
        <v>prose</v>
      </c>
      <c r="O1732">
        <f>VLOOKUP(TRIM(SUBSTITUTE(E1732,CHAR(160),CHAR(32))),Metadata!B$1:K$2632,10,FALSE)</f>
        <v>44201</v>
      </c>
      <c r="P1732" s="8" t="s">
        <v>10624</v>
      </c>
      <c r="Q1732">
        <v>95</v>
      </c>
      <c r="R1732">
        <v>98</v>
      </c>
      <c r="S1732">
        <v>116</v>
      </c>
      <c r="T1732">
        <v>121</v>
      </c>
    </row>
    <row r="1733" spans="1:20" hidden="1" x14ac:dyDescent="0.25">
      <c r="A1733">
        <v>1737</v>
      </c>
      <c r="B1733" t="s">
        <v>4354</v>
      </c>
      <c r="C1733" t="s">
        <v>1874</v>
      </c>
      <c r="D1733" t="s">
        <v>47</v>
      </c>
      <c r="E1733" t="s">
        <v>8266</v>
      </c>
      <c r="F1733" t="str">
        <f>VLOOKUP(TRIM(SUBSTITUTE(E1733,CHAR(160),CHAR(32))),Metadata!B$1:C$2632,2,FALSE)</f>
        <v>Galland, Antoine, 1646-1715.</v>
      </c>
      <c r="G1733" t="str">
        <f>VLOOKUP(TRIM(SUBSTITUTE(E1733,CHAR(160),CHAR(32))),Metadata!B$1:D$2632,3,FALSE)</f>
        <v>Mille et Une Nuits (Les)</v>
      </c>
      <c r="H1733">
        <f>VLOOKUP(TRIM(SUBSTITUTE(E1733,CHAR(160),CHAR(32))),Metadata!B$1:E$2632,4,FALSE)</f>
        <v>1704</v>
      </c>
      <c r="I1733" t="s">
        <v>448</v>
      </c>
      <c r="K1733" t="str">
        <f>VLOOKUP(TRIM(SUBSTITUTE(E1733,CHAR(160),CHAR(32))),Metadata!B$1:H$2632,7,FALSE)</f>
        <v>Narratif, Conte</v>
      </c>
      <c r="L1733" t="s">
        <v>4970</v>
      </c>
      <c r="N1733" t="str">
        <f>VLOOKUP(TRIM(SUBSTITUTE(E1733,CHAR(160),CHAR(32))),Metadata!B$1:J$2632,9,FALSE)</f>
        <v/>
      </c>
      <c r="O1733">
        <f>VLOOKUP(TRIM(SUBSTITUTE(E1733,CHAR(160),CHAR(32))),Metadata!B$1:K$2632,10,FALSE)</f>
        <v>557378</v>
      </c>
      <c r="P1733" s="4" t="s">
        <v>12569</v>
      </c>
      <c r="Q1733">
        <v>97</v>
      </c>
      <c r="R1733">
        <v>100</v>
      </c>
      <c r="S1733">
        <v>108</v>
      </c>
      <c r="T1733">
        <v>113</v>
      </c>
    </row>
    <row r="1734" spans="1:20" hidden="1" x14ac:dyDescent="0.25">
      <c r="A1734">
        <v>1738</v>
      </c>
      <c r="B1734" t="s">
        <v>4354</v>
      </c>
      <c r="C1734" t="s">
        <v>1874</v>
      </c>
      <c r="D1734" t="s">
        <v>47</v>
      </c>
      <c r="E1734" t="s">
        <v>8266</v>
      </c>
      <c r="F1734" t="str">
        <f>VLOOKUP(TRIM(SUBSTITUTE(E1734,CHAR(160),CHAR(32))),Metadata!B$1:C$2632,2,FALSE)</f>
        <v>Galland, Antoine, 1646-1715.</v>
      </c>
      <c r="G1734" t="str">
        <f>VLOOKUP(TRIM(SUBSTITUTE(E1734,CHAR(160),CHAR(32))),Metadata!B$1:D$2632,3,FALSE)</f>
        <v>Mille et Une Nuits (Les)</v>
      </c>
      <c r="H1734">
        <f>VLOOKUP(TRIM(SUBSTITUTE(E1734,CHAR(160),CHAR(32))),Metadata!B$1:E$2632,4,FALSE)</f>
        <v>1704</v>
      </c>
      <c r="I1734" t="s">
        <v>448</v>
      </c>
      <c r="K1734" t="str">
        <f>VLOOKUP(TRIM(SUBSTITUTE(E1734,CHAR(160),CHAR(32))),Metadata!B$1:H$2632,7,FALSE)</f>
        <v>Narratif, Conte</v>
      </c>
      <c r="L1734" t="s">
        <v>4970</v>
      </c>
      <c r="N1734" t="str">
        <f>VLOOKUP(TRIM(SUBSTITUTE(E1734,CHAR(160),CHAR(32))),Metadata!B$1:J$2632,9,FALSE)</f>
        <v/>
      </c>
      <c r="O1734">
        <f>VLOOKUP(TRIM(SUBSTITUTE(E1734,CHAR(160),CHAR(32))),Metadata!B$1:K$2632,10,FALSE)</f>
        <v>557378</v>
      </c>
      <c r="P1734" s="4" t="s">
        <v>10625</v>
      </c>
      <c r="Q1734">
        <v>213</v>
      </c>
      <c r="R1734">
        <v>218</v>
      </c>
      <c r="S1734">
        <v>226</v>
      </c>
      <c r="T1734">
        <v>231</v>
      </c>
    </row>
    <row r="1735" spans="1:20" hidden="1" x14ac:dyDescent="0.25">
      <c r="A1735">
        <v>1739</v>
      </c>
      <c r="B1735" t="s">
        <v>4354</v>
      </c>
      <c r="C1735" t="s">
        <v>1874</v>
      </c>
      <c r="D1735" t="s">
        <v>47</v>
      </c>
      <c r="E1735" t="s">
        <v>8282</v>
      </c>
      <c r="F1735" t="str">
        <f>VLOOKUP(TRIM(SUBSTITUTE(E1735,CHAR(160),CHAR(32))),Metadata!B$1:C$2632,2,FALSE)</f>
        <v>Jourdan, Jean-Baptiste, 1711-1793.</v>
      </c>
      <c r="G1735" t="str">
        <f>VLOOKUP(TRIM(SUBSTITUTE(E1735,CHAR(160),CHAR(32))),Metadata!B$1:D$2632,3,FALSE)</f>
        <v>Le guerrier philosophe, ou Mémoires de M. le Duc de**</v>
      </c>
      <c r="H1735">
        <f>VLOOKUP(TRIM(SUBSTITUTE(E1735,CHAR(160),CHAR(32))),Metadata!B$1:E$2632,4,FALSE)</f>
        <v>1744</v>
      </c>
      <c r="I1735" t="s">
        <v>448</v>
      </c>
      <c r="K1735" t="str">
        <f>VLOOKUP(TRIM(SUBSTITUTE(E1735,CHAR(160),CHAR(32))),Metadata!B$1:H$2632,7,FALSE)</f>
        <v>roman</v>
      </c>
      <c r="L1735" t="s">
        <v>4378</v>
      </c>
      <c r="N1735" t="str">
        <f>VLOOKUP(TRIM(SUBSTITUTE(E1735,CHAR(160),CHAR(32))),Metadata!B$1:J$2632,9,FALSE)</f>
        <v>prose</v>
      </c>
      <c r="O1735">
        <f>VLOOKUP(TRIM(SUBSTITUTE(E1735,CHAR(160),CHAR(32))),Metadata!B$1:K$2632,10,FALSE)</f>
        <v>93754</v>
      </c>
      <c r="P1735" s="4" t="s">
        <v>12570</v>
      </c>
      <c r="Q1735">
        <v>70</v>
      </c>
      <c r="R1735">
        <v>75</v>
      </c>
      <c r="S1735">
        <v>98</v>
      </c>
      <c r="T1735">
        <v>103</v>
      </c>
    </row>
    <row r="1736" spans="1:20" hidden="1" x14ac:dyDescent="0.25">
      <c r="A1736">
        <v>1740</v>
      </c>
      <c r="B1736" t="s">
        <v>4354</v>
      </c>
      <c r="C1736" t="s">
        <v>1874</v>
      </c>
      <c r="D1736" t="s">
        <v>47</v>
      </c>
      <c r="E1736" t="s">
        <v>6710</v>
      </c>
      <c r="F1736" t="str">
        <f>VLOOKUP(TRIM(SUBSTITUTE(E1736,CHAR(160),CHAR(32))),Metadata!B$1:C$2632,2,FALSE)</f>
        <v>Taine, Hippolyte, 1828-1893.</v>
      </c>
      <c r="G1736" t="str">
        <f>VLOOKUP(TRIM(SUBSTITUTE(E1736,CHAR(160),CHAR(32))),Metadata!B$1:D$2632,3,FALSE)</f>
        <v>Les origines de la France contemporaine. Le régime moderne</v>
      </c>
      <c r="H1736">
        <f>VLOOKUP(TRIM(SUBSTITUTE(E1736,CHAR(160),CHAR(32))),Metadata!B$1:E$2632,4,FALSE)</f>
        <v>1890</v>
      </c>
      <c r="I1736" t="s">
        <v>450</v>
      </c>
      <c r="K1736" t="str">
        <f>VLOOKUP(TRIM(SUBSTITUTE(E1736,CHAR(160),CHAR(32))),Metadata!B$1:H$2632,7,FALSE)</f>
        <v>traite</v>
      </c>
      <c r="L1736" t="s">
        <v>4417</v>
      </c>
      <c r="N1736" t="str">
        <f>VLOOKUP(TRIM(SUBSTITUTE(E1736,CHAR(160),CHAR(32))),Metadata!B$1:J$2632,9,FALSE)</f>
        <v/>
      </c>
      <c r="O1736">
        <f>VLOOKUP(TRIM(SUBSTITUTE(E1736,CHAR(160),CHAR(32))),Metadata!B$1:K$2632,10,FALSE)</f>
        <v>266441</v>
      </c>
      <c r="P1736" s="4" t="s">
        <v>9244</v>
      </c>
      <c r="Q1736">
        <v>65</v>
      </c>
      <c r="R1736">
        <v>70</v>
      </c>
      <c r="S1736">
        <v>93</v>
      </c>
      <c r="T1736">
        <v>98</v>
      </c>
    </row>
    <row r="1737" spans="1:20" hidden="1" x14ac:dyDescent="0.25">
      <c r="A1737">
        <v>1741</v>
      </c>
      <c r="B1737" t="s">
        <v>4354</v>
      </c>
      <c r="C1737" t="s">
        <v>1874</v>
      </c>
      <c r="D1737" t="s">
        <v>47</v>
      </c>
      <c r="E1737" t="s">
        <v>6436</v>
      </c>
      <c r="F1737" t="str">
        <f>VLOOKUP(TRIM(SUBSTITUTE(E1737,CHAR(160),CHAR(32))),Metadata!B$1:C$2632,2,FALSE)</f>
        <v>Léouzon Le Duc, Louis.</v>
      </c>
      <c r="G1737" t="str">
        <f>VLOOKUP(TRIM(SUBSTITUTE(E1737,CHAR(160),CHAR(32))),Metadata!B$1:D$2632,3,FALSE)</f>
        <v>Voltaire et la police</v>
      </c>
      <c r="H1737">
        <f>VLOOKUP(TRIM(SUBSTITUTE(E1737,CHAR(160),CHAR(32))),Metadata!B$1:E$2632,4,FALSE)</f>
        <v>1867</v>
      </c>
      <c r="I1737" t="s">
        <v>450</v>
      </c>
      <c r="K1737" t="str">
        <f>VLOOKUP(TRIM(SUBSTITUTE(E1737,CHAR(160),CHAR(32))),Metadata!B$1:H$2632,7,FALSE)</f>
        <v>traite</v>
      </c>
      <c r="L1737" t="s">
        <v>4417</v>
      </c>
      <c r="N1737" t="str">
        <f>VLOOKUP(TRIM(SUBSTITUTE(E1737,CHAR(160),CHAR(32))),Metadata!B$1:J$2632,9,FALSE)</f>
        <v/>
      </c>
      <c r="O1737">
        <f>VLOOKUP(TRIM(SUBSTITUTE(E1737,CHAR(160),CHAR(32))),Metadata!B$1:K$2632,10,FALSE)</f>
        <v>56774</v>
      </c>
      <c r="P1737" s="4" t="s">
        <v>10626</v>
      </c>
      <c r="Q1737">
        <v>3</v>
      </c>
      <c r="R1737">
        <v>7</v>
      </c>
      <c r="S1737">
        <v>25</v>
      </c>
      <c r="T1737">
        <v>30</v>
      </c>
    </row>
    <row r="1738" spans="1:20" hidden="1" x14ac:dyDescent="0.25">
      <c r="A1738">
        <v>1742</v>
      </c>
      <c r="B1738" t="s">
        <v>4354</v>
      </c>
      <c r="C1738" t="s">
        <v>1874</v>
      </c>
      <c r="D1738" t="s">
        <v>47</v>
      </c>
      <c r="E1738" t="s">
        <v>8568</v>
      </c>
      <c r="F1738" t="str">
        <f>VLOOKUP(TRIM(SUBSTITUTE(E1738,CHAR(160),CHAR(32))),Metadata!B$1:C$2632,2,FALSE)</f>
        <v>Hugo, Victor, 1802-1885.</v>
      </c>
      <c r="G1738" t="str">
        <f>VLOOKUP(TRIM(SUBSTITUTE(E1738,CHAR(160),CHAR(32))),Metadata!B$1:D$2632,3,FALSE)</f>
        <v>Les misérables</v>
      </c>
      <c r="H1738">
        <f>VLOOKUP(TRIM(SUBSTITUTE(E1738,CHAR(160),CHAR(32))),Metadata!B$1:E$2632,4,FALSE)</f>
        <v>1862</v>
      </c>
      <c r="I1738" t="s">
        <v>450</v>
      </c>
      <c r="K1738" t="str">
        <f>VLOOKUP(TRIM(SUBSTITUTE(E1738,CHAR(160),CHAR(32))),Metadata!B$1:H$2632,7,FALSE)</f>
        <v>roman</v>
      </c>
      <c r="L1738" t="s">
        <v>4378</v>
      </c>
      <c r="N1738" t="str">
        <f>VLOOKUP(TRIM(SUBSTITUTE(E1738,CHAR(160),CHAR(32))),Metadata!B$1:J$2632,9,FALSE)</f>
        <v>prose</v>
      </c>
      <c r="O1738">
        <f>VLOOKUP(TRIM(SUBSTITUTE(E1738,CHAR(160),CHAR(32))),Metadata!B$1:K$2632,10,FALSE)</f>
        <v>555727</v>
      </c>
      <c r="P1738" s="8" t="s">
        <v>10627</v>
      </c>
      <c r="Q1738">
        <v>12</v>
      </c>
      <c r="R1738">
        <v>15</v>
      </c>
      <c r="S1738">
        <v>39</v>
      </c>
      <c r="T1738">
        <v>44</v>
      </c>
    </row>
    <row r="1739" spans="1:20" hidden="1" x14ac:dyDescent="0.25">
      <c r="A1739">
        <v>1743</v>
      </c>
      <c r="B1739" t="s">
        <v>4354</v>
      </c>
      <c r="C1739" t="s">
        <v>1874</v>
      </c>
      <c r="D1739" t="s">
        <v>47</v>
      </c>
      <c r="E1739" t="s">
        <v>6443</v>
      </c>
      <c r="F1739" t="str">
        <f>VLOOKUP(TRIM(SUBSTITUTE(E1739,CHAR(160),CHAR(32))),Metadata!B$1:C$2632,2,FALSE)</f>
        <v>Daudet, Alphonse, 1840-1897.</v>
      </c>
      <c r="G1739" t="str">
        <f>VLOOKUP(TRIM(SUBSTITUTE(E1739,CHAR(160),CHAR(32))),Metadata!B$1:D$2632,3,FALSE)</f>
        <v>Le Petit Chose</v>
      </c>
      <c r="H1739">
        <f>VLOOKUP(TRIM(SUBSTITUTE(E1739,CHAR(160),CHAR(32))),Metadata!B$1:E$2632,4,FALSE)</f>
        <v>1868</v>
      </c>
      <c r="I1739" t="s">
        <v>450</v>
      </c>
      <c r="K1739" t="str">
        <f>VLOOKUP(TRIM(SUBSTITUTE(E1739,CHAR(160),CHAR(32))),Metadata!B$1:H$2632,7,FALSE)</f>
        <v>roman</v>
      </c>
      <c r="L1739" t="s">
        <v>4378</v>
      </c>
      <c r="N1739" t="str">
        <f>VLOOKUP(TRIM(SUBSTITUTE(E1739,CHAR(160),CHAR(32))),Metadata!B$1:J$2632,9,FALSE)</f>
        <v/>
      </c>
      <c r="O1739">
        <f>VLOOKUP(TRIM(SUBSTITUTE(E1739,CHAR(160),CHAR(32))),Metadata!B$1:K$2632,10,FALSE)</f>
        <v>87770</v>
      </c>
      <c r="P1739" s="10" t="s">
        <v>10628</v>
      </c>
      <c r="Q1739">
        <v>39</v>
      </c>
      <c r="R1739">
        <v>43</v>
      </c>
      <c r="S1739">
        <v>64</v>
      </c>
      <c r="T1739">
        <v>69</v>
      </c>
    </row>
    <row r="1740" spans="1:20" hidden="1" x14ac:dyDescent="0.25">
      <c r="A1740">
        <v>1744</v>
      </c>
      <c r="B1740" t="s">
        <v>4354</v>
      </c>
      <c r="C1740" t="s">
        <v>1874</v>
      </c>
      <c r="D1740" t="s">
        <v>47</v>
      </c>
      <c r="E1740" t="s">
        <v>8521</v>
      </c>
      <c r="F1740" t="str">
        <f>VLOOKUP(TRIM(SUBSTITUTE(E1740,CHAR(160),CHAR(32))),Metadata!B$1:C$2632,2,FALSE)</f>
        <v>Flaubert, Gustave, 1821-1880.</v>
      </c>
      <c r="G1740" t="str">
        <f>VLOOKUP(TRIM(SUBSTITUTE(E1740,CHAR(160),CHAR(32))),Metadata!B$1:D$2632,3,FALSE)</f>
        <v>Bouvard et Pécuchet</v>
      </c>
      <c r="H1740">
        <f>VLOOKUP(TRIM(SUBSTITUTE(E1740,CHAR(160),CHAR(32))),Metadata!B$1:E$2632,4,FALSE)</f>
        <v>1880</v>
      </c>
      <c r="I1740" t="s">
        <v>450</v>
      </c>
      <c r="K1740" t="str">
        <f>VLOOKUP(TRIM(SUBSTITUTE(E1740,CHAR(160),CHAR(32))),Metadata!B$1:H$2632,7,FALSE)</f>
        <v>roman</v>
      </c>
      <c r="L1740" t="s">
        <v>4378</v>
      </c>
      <c r="N1740" t="str">
        <f>VLOOKUP(TRIM(SUBSTITUTE(E1740,CHAR(160),CHAR(32))),Metadata!B$1:J$2632,9,FALSE)</f>
        <v>prose</v>
      </c>
      <c r="O1740">
        <f>VLOOKUP(TRIM(SUBSTITUTE(E1740,CHAR(160),CHAR(32))),Metadata!B$1:K$2632,10,FALSE)</f>
        <v>94583</v>
      </c>
      <c r="P1740" s="4" t="s">
        <v>12571</v>
      </c>
      <c r="Q1740">
        <v>72</v>
      </c>
      <c r="R1740">
        <v>75</v>
      </c>
      <c r="S1740">
        <v>95</v>
      </c>
      <c r="T1740">
        <v>100</v>
      </c>
    </row>
    <row r="1741" spans="1:20" hidden="1" x14ac:dyDescent="0.25">
      <c r="A1741">
        <v>1745</v>
      </c>
      <c r="B1741" t="s">
        <v>4354</v>
      </c>
      <c r="C1741" t="s">
        <v>1874</v>
      </c>
      <c r="D1741" t="s">
        <v>47</v>
      </c>
      <c r="E1741" t="s">
        <v>8638</v>
      </c>
      <c r="F1741" t="str">
        <f>VLOOKUP(TRIM(SUBSTITUTE(E1741,CHAR(160),CHAR(32))),Metadata!B$1:C$2632,2,FALSE)</f>
        <v>Ponson du Terrail, 1829-1871.</v>
      </c>
      <c r="G1741" t="str">
        <f>VLOOKUP(TRIM(SUBSTITUTE(E1741,CHAR(160),CHAR(32))),Metadata!B$1:D$2632,3,FALSE)</f>
        <v>Le club des valets de coeur. 2. ptie. Turquoise la pécheresse.</v>
      </c>
      <c r="H1741">
        <f>VLOOKUP(TRIM(SUBSTITUTE(E1741,CHAR(160),CHAR(32))),Metadata!B$1:E$2632,4,FALSE)</f>
        <v>1859</v>
      </c>
      <c r="I1741" t="s">
        <v>450</v>
      </c>
      <c r="K1741" t="str">
        <f>VLOOKUP(TRIM(SUBSTITUTE(E1741,CHAR(160),CHAR(32))),Metadata!B$1:H$2632,7,FALSE)</f>
        <v>roman</v>
      </c>
      <c r="L1741" t="s">
        <v>4378</v>
      </c>
      <c r="N1741" t="str">
        <f>VLOOKUP(TRIM(SUBSTITUTE(E1741,CHAR(160),CHAR(32))),Metadata!B$1:J$2632,9,FALSE)</f>
        <v>prose</v>
      </c>
      <c r="O1741">
        <f>VLOOKUP(TRIM(SUBSTITUTE(E1741,CHAR(160),CHAR(32))),Metadata!B$1:K$2632,10,FALSE)</f>
        <v>143088</v>
      </c>
      <c r="P1741" s="4" t="s">
        <v>10629</v>
      </c>
      <c r="Q1741">
        <v>67</v>
      </c>
      <c r="R1741">
        <v>70</v>
      </c>
      <c r="S1741">
        <v>88</v>
      </c>
      <c r="T1741">
        <v>93</v>
      </c>
    </row>
    <row r="1742" spans="1:20" hidden="1" x14ac:dyDescent="0.25">
      <c r="A1742">
        <v>1746</v>
      </c>
      <c r="B1742" t="s">
        <v>4354</v>
      </c>
      <c r="C1742" t="s">
        <v>1874</v>
      </c>
      <c r="D1742" t="s">
        <v>47</v>
      </c>
      <c r="E1742" t="s">
        <v>8491</v>
      </c>
      <c r="F1742" t="str">
        <f>VLOOKUP(TRIM(SUBSTITUTE(E1742,CHAR(160),CHAR(32))),Metadata!B$1:C$2632,2,FALSE)</f>
        <v>Dumas, Alexandre (père), 1802-1870.</v>
      </c>
      <c r="G1742" t="str">
        <f>VLOOKUP(TRIM(SUBSTITUTE(E1742,CHAR(160),CHAR(32))),Metadata!B$1:D$2632,3,FALSE)</f>
        <v>Collier de la Reine (Le)</v>
      </c>
      <c r="H1742">
        <f>VLOOKUP(TRIM(SUBSTITUTE(E1742,CHAR(160),CHAR(32))),Metadata!B$1:E$2632,4,FALSE)</f>
        <v>1849</v>
      </c>
      <c r="I1742" t="s">
        <v>450</v>
      </c>
      <c r="K1742" t="str">
        <f>VLOOKUP(TRIM(SUBSTITUTE(E1742,CHAR(160),CHAR(32))),Metadata!B$1:H$2632,7,FALSE)</f>
        <v>Narratif, Roman</v>
      </c>
      <c r="L1742" t="s">
        <v>4786</v>
      </c>
      <c r="N1742" t="str">
        <f>VLOOKUP(TRIM(SUBSTITUTE(E1742,CHAR(160),CHAR(32))),Metadata!B$1:J$2632,9,FALSE)</f>
        <v/>
      </c>
      <c r="O1742">
        <f>VLOOKUP(TRIM(SUBSTITUTE(E1742,CHAR(160),CHAR(32))),Metadata!B$1:K$2632,10,FALSE)</f>
        <v>266437</v>
      </c>
      <c r="P1742" s="4" t="s">
        <v>10630</v>
      </c>
      <c r="Q1742">
        <v>162</v>
      </c>
      <c r="R1742">
        <v>165</v>
      </c>
      <c r="S1742">
        <v>173</v>
      </c>
      <c r="T1742">
        <v>178</v>
      </c>
    </row>
    <row r="1743" spans="1:20" hidden="1" x14ac:dyDescent="0.25">
      <c r="A1743">
        <v>1747</v>
      </c>
      <c r="B1743" t="s">
        <v>4354</v>
      </c>
      <c r="C1743" t="s">
        <v>17</v>
      </c>
      <c r="D1743" t="s">
        <v>18</v>
      </c>
      <c r="E1743" t="s">
        <v>7932</v>
      </c>
      <c r="F1743" t="str">
        <f>VLOOKUP(TRIM(SUBSTITUTE(E1743,CHAR(160),CHAR(32))),Metadata!B$1:C$2632,2,FALSE)</f>
        <v>Hélisenne de Crenne (pseudonym of Marguerite Briet), ca. 1510- ca. 1552.</v>
      </c>
      <c r="G1743" t="str">
        <f>VLOOKUP(TRIM(SUBSTITUTE(E1743,CHAR(160),CHAR(32))),Metadata!B$1:D$2632,3,FALSE)</f>
        <v>Les Angoysses douloureuses qui procedent d'amours</v>
      </c>
      <c r="H1743">
        <f>VLOOKUP(TRIM(SUBSTITUTE(E1743,CHAR(160),CHAR(32))),Metadata!B$1:E$2632,4,FALSE)</f>
        <v>1538</v>
      </c>
      <c r="I1743" t="s">
        <v>456</v>
      </c>
      <c r="K1743" t="str">
        <f>VLOOKUP(TRIM(SUBSTITUTE(E1743,CHAR(160),CHAR(32))),Metadata!B$1:H$2632,7,FALSE)</f>
        <v>roman</v>
      </c>
      <c r="L1743" t="s">
        <v>4378</v>
      </c>
      <c r="N1743" t="str">
        <f>VLOOKUP(TRIM(SUBSTITUTE(E1743,CHAR(160),CHAR(32))),Metadata!B$1:J$2632,9,FALSE)</f>
        <v/>
      </c>
      <c r="O1743">
        <f>VLOOKUP(TRIM(SUBSTITUTE(E1743,CHAR(160),CHAR(32))),Metadata!B$1:K$2632,10,FALSE)</f>
        <v>92091</v>
      </c>
      <c r="P1743" s="4" t="s">
        <v>10631</v>
      </c>
      <c r="Q1743">
        <v>102</v>
      </c>
      <c r="R1743">
        <v>111</v>
      </c>
    </row>
    <row r="1744" spans="1:20" hidden="1" x14ac:dyDescent="0.25">
      <c r="A1744">
        <v>1748</v>
      </c>
      <c r="B1744" t="s">
        <v>4354</v>
      </c>
      <c r="C1744" t="s">
        <v>17</v>
      </c>
      <c r="D1744" t="s">
        <v>18</v>
      </c>
      <c r="E1744" t="s">
        <v>7945</v>
      </c>
      <c r="F1744" t="str">
        <f>VLOOKUP(TRIM(SUBSTITUTE(E1744,CHAR(160),CHAR(32))),Metadata!B$1:C$2632,2,FALSE)</f>
        <v>Montaigne, Michel Eyquem de</v>
      </c>
      <c r="G1744" t="str">
        <f>VLOOKUP(TRIM(SUBSTITUTE(E1744,CHAR(160),CHAR(32))),Metadata!B$1:D$2632,3,FALSE)</f>
        <v>Les Essais</v>
      </c>
      <c r="H1744">
        <f>VLOOKUP(TRIM(SUBSTITUTE(E1744,CHAR(160),CHAR(32))),Metadata!B$1:E$2632,4,FALSE)</f>
        <v>1595</v>
      </c>
      <c r="I1744" t="s">
        <v>456</v>
      </c>
      <c r="K1744" t="str">
        <f>VLOOKUP(TRIM(SUBSTITUTE(E1744,CHAR(160),CHAR(32))),Metadata!B$1:H$2632,7,FALSE)</f>
        <v>essai</v>
      </c>
      <c r="L1744" t="s">
        <v>4484</v>
      </c>
      <c r="N1744" t="str">
        <f>VLOOKUP(TRIM(SUBSTITUTE(E1744,CHAR(160),CHAR(32))),Metadata!B$1:J$2632,9,FALSE)</f>
        <v/>
      </c>
      <c r="O1744">
        <f>VLOOKUP(TRIM(SUBSTITUTE(E1744,CHAR(160),CHAR(32))),Metadata!B$1:K$2632,10,FALSE)</f>
        <v>438631</v>
      </c>
      <c r="P1744" s="4" t="s">
        <v>10632</v>
      </c>
      <c r="Q1744">
        <v>38</v>
      </c>
      <c r="R1744">
        <v>47</v>
      </c>
    </row>
    <row r="1745" spans="1:18" hidden="1" x14ac:dyDescent="0.25">
      <c r="A1745">
        <v>1749</v>
      </c>
      <c r="B1745" t="s">
        <v>4354</v>
      </c>
      <c r="C1745" t="s">
        <v>17</v>
      </c>
      <c r="D1745" t="s">
        <v>18</v>
      </c>
      <c r="E1745" t="s">
        <v>7945</v>
      </c>
      <c r="F1745" t="str">
        <f>VLOOKUP(TRIM(SUBSTITUTE(E1745,CHAR(160),CHAR(32))),Metadata!B$1:C$2632,2,FALSE)</f>
        <v>Montaigne, Michel Eyquem de</v>
      </c>
      <c r="G1745" t="str">
        <f>VLOOKUP(TRIM(SUBSTITUTE(E1745,CHAR(160),CHAR(32))),Metadata!B$1:D$2632,3,FALSE)</f>
        <v>Les Essais</v>
      </c>
      <c r="H1745">
        <f>VLOOKUP(TRIM(SUBSTITUTE(E1745,CHAR(160),CHAR(32))),Metadata!B$1:E$2632,4,FALSE)</f>
        <v>1595</v>
      </c>
      <c r="I1745" t="s">
        <v>456</v>
      </c>
      <c r="K1745" t="str">
        <f>VLOOKUP(TRIM(SUBSTITUTE(E1745,CHAR(160),CHAR(32))),Metadata!B$1:H$2632,7,FALSE)</f>
        <v>essai</v>
      </c>
      <c r="L1745" t="s">
        <v>4484</v>
      </c>
      <c r="N1745" t="str">
        <f>VLOOKUP(TRIM(SUBSTITUTE(E1745,CHAR(160),CHAR(32))),Metadata!B$1:J$2632,9,FALSE)</f>
        <v/>
      </c>
      <c r="O1745">
        <f>VLOOKUP(TRIM(SUBSTITUTE(E1745,CHAR(160),CHAR(32))),Metadata!B$1:K$2632,10,FALSE)</f>
        <v>438631</v>
      </c>
      <c r="P1745" s="4" t="s">
        <v>12572</v>
      </c>
      <c r="Q1745">
        <v>182</v>
      </c>
      <c r="R1745">
        <v>189</v>
      </c>
    </row>
    <row r="1746" spans="1:18" hidden="1" x14ac:dyDescent="0.25">
      <c r="A1746">
        <v>1750</v>
      </c>
      <c r="B1746" t="s">
        <v>4354</v>
      </c>
      <c r="C1746" t="s">
        <v>17</v>
      </c>
      <c r="D1746" t="s">
        <v>18</v>
      </c>
      <c r="E1746" t="s">
        <v>7945</v>
      </c>
      <c r="F1746" t="str">
        <f>VLOOKUP(TRIM(SUBSTITUTE(E1746,CHAR(160),CHAR(32))),Metadata!B$1:C$2632,2,FALSE)</f>
        <v>Montaigne, Michel Eyquem de</v>
      </c>
      <c r="G1746" t="str">
        <f>VLOOKUP(TRIM(SUBSTITUTE(E1746,CHAR(160),CHAR(32))),Metadata!B$1:D$2632,3,FALSE)</f>
        <v>Les Essais</v>
      </c>
      <c r="H1746">
        <f>VLOOKUP(TRIM(SUBSTITUTE(E1746,CHAR(160),CHAR(32))),Metadata!B$1:E$2632,4,FALSE)</f>
        <v>1595</v>
      </c>
      <c r="I1746" t="s">
        <v>456</v>
      </c>
      <c r="K1746" t="str">
        <f>VLOOKUP(TRIM(SUBSTITUTE(E1746,CHAR(160),CHAR(32))),Metadata!B$1:H$2632,7,FALSE)</f>
        <v>essai</v>
      </c>
      <c r="L1746" t="s">
        <v>4484</v>
      </c>
      <c r="N1746" t="str">
        <f>VLOOKUP(TRIM(SUBSTITUTE(E1746,CHAR(160),CHAR(32))),Metadata!B$1:J$2632,9,FALSE)</f>
        <v/>
      </c>
      <c r="O1746">
        <f>VLOOKUP(TRIM(SUBSTITUTE(E1746,CHAR(160),CHAR(32))),Metadata!B$1:K$2632,10,FALSE)</f>
        <v>438631</v>
      </c>
      <c r="P1746" s="4" t="s">
        <v>10633</v>
      </c>
      <c r="Q1746">
        <v>54</v>
      </c>
      <c r="R1746">
        <v>62</v>
      </c>
    </row>
    <row r="1747" spans="1:18" hidden="1" x14ac:dyDescent="0.25">
      <c r="A1747">
        <v>1751</v>
      </c>
      <c r="B1747" t="s">
        <v>4354</v>
      </c>
      <c r="C1747" t="s">
        <v>17</v>
      </c>
      <c r="D1747" t="s">
        <v>18</v>
      </c>
      <c r="E1747" t="s">
        <v>7945</v>
      </c>
      <c r="F1747" t="str">
        <f>VLOOKUP(TRIM(SUBSTITUTE(E1747,CHAR(160),CHAR(32))),Metadata!B$1:C$2632,2,FALSE)</f>
        <v>Montaigne, Michel Eyquem de</v>
      </c>
      <c r="G1747" t="str">
        <f>VLOOKUP(TRIM(SUBSTITUTE(E1747,CHAR(160),CHAR(32))),Metadata!B$1:D$2632,3,FALSE)</f>
        <v>Les Essais</v>
      </c>
      <c r="H1747">
        <f>VLOOKUP(TRIM(SUBSTITUTE(E1747,CHAR(160),CHAR(32))),Metadata!B$1:E$2632,4,FALSE)</f>
        <v>1595</v>
      </c>
      <c r="I1747" t="s">
        <v>456</v>
      </c>
      <c r="K1747" t="str">
        <f>VLOOKUP(TRIM(SUBSTITUTE(E1747,CHAR(160),CHAR(32))),Metadata!B$1:H$2632,7,FALSE)</f>
        <v>essai</v>
      </c>
      <c r="L1747" t="s">
        <v>4484</v>
      </c>
      <c r="N1747" t="str">
        <f>VLOOKUP(TRIM(SUBSTITUTE(E1747,CHAR(160),CHAR(32))),Metadata!B$1:J$2632,9,FALSE)</f>
        <v/>
      </c>
      <c r="O1747">
        <f>VLOOKUP(TRIM(SUBSTITUTE(E1747,CHAR(160),CHAR(32))),Metadata!B$1:K$2632,10,FALSE)</f>
        <v>438631</v>
      </c>
      <c r="P1747" s="4" t="s">
        <v>9245</v>
      </c>
      <c r="Q1747">
        <v>314</v>
      </c>
      <c r="R1747">
        <v>322</v>
      </c>
    </row>
    <row r="1748" spans="1:18" hidden="1" x14ac:dyDescent="0.25">
      <c r="A1748">
        <v>1752</v>
      </c>
      <c r="B1748" t="s">
        <v>4354</v>
      </c>
      <c r="C1748" t="s">
        <v>17</v>
      </c>
      <c r="D1748" t="s">
        <v>18</v>
      </c>
      <c r="E1748" t="s">
        <v>7945</v>
      </c>
      <c r="F1748" t="str">
        <f>VLOOKUP(TRIM(SUBSTITUTE(E1748,CHAR(160),CHAR(32))),Metadata!B$1:C$2632,2,FALSE)</f>
        <v>Montaigne, Michel Eyquem de</v>
      </c>
      <c r="G1748" t="str">
        <f>VLOOKUP(TRIM(SUBSTITUTE(E1748,CHAR(160),CHAR(32))),Metadata!B$1:D$2632,3,FALSE)</f>
        <v>Les Essais</v>
      </c>
      <c r="H1748">
        <f>VLOOKUP(TRIM(SUBSTITUTE(E1748,CHAR(160),CHAR(32))),Metadata!B$1:E$2632,4,FALSE)</f>
        <v>1595</v>
      </c>
      <c r="I1748" t="s">
        <v>456</v>
      </c>
      <c r="K1748" t="str">
        <f>VLOOKUP(TRIM(SUBSTITUTE(E1748,CHAR(160),CHAR(32))),Metadata!B$1:H$2632,7,FALSE)</f>
        <v>essai</v>
      </c>
      <c r="L1748" t="s">
        <v>4484</v>
      </c>
      <c r="N1748" t="str">
        <f>VLOOKUP(TRIM(SUBSTITUTE(E1748,CHAR(160),CHAR(32))),Metadata!B$1:J$2632,9,FALSE)</f>
        <v/>
      </c>
      <c r="O1748">
        <f>VLOOKUP(TRIM(SUBSTITUTE(E1748,CHAR(160),CHAR(32))),Metadata!B$1:K$2632,10,FALSE)</f>
        <v>438631</v>
      </c>
      <c r="P1748" s="4" t="s">
        <v>10634</v>
      </c>
      <c r="Q1748">
        <v>124</v>
      </c>
      <c r="R1748">
        <v>133</v>
      </c>
    </row>
    <row r="1749" spans="1:18" hidden="1" x14ac:dyDescent="0.25">
      <c r="A1749">
        <v>1753</v>
      </c>
      <c r="B1749" t="s">
        <v>4354</v>
      </c>
      <c r="C1749" t="s">
        <v>17</v>
      </c>
      <c r="D1749" t="s">
        <v>18</v>
      </c>
      <c r="E1749" t="s">
        <v>7945</v>
      </c>
      <c r="F1749" t="str">
        <f>VLOOKUP(TRIM(SUBSTITUTE(E1749,CHAR(160),CHAR(32))),Metadata!B$1:C$2632,2,FALSE)</f>
        <v>Montaigne, Michel Eyquem de</v>
      </c>
      <c r="G1749" t="str">
        <f>VLOOKUP(TRIM(SUBSTITUTE(E1749,CHAR(160),CHAR(32))),Metadata!B$1:D$2632,3,FALSE)</f>
        <v>Les Essais</v>
      </c>
      <c r="H1749">
        <f>VLOOKUP(TRIM(SUBSTITUTE(E1749,CHAR(160),CHAR(32))),Metadata!B$1:E$2632,4,FALSE)</f>
        <v>1595</v>
      </c>
      <c r="I1749" t="s">
        <v>456</v>
      </c>
      <c r="K1749" t="str">
        <f>VLOOKUP(TRIM(SUBSTITUTE(E1749,CHAR(160),CHAR(32))),Metadata!B$1:H$2632,7,FALSE)</f>
        <v>essai</v>
      </c>
      <c r="L1749" t="s">
        <v>4484</v>
      </c>
      <c r="N1749" t="str">
        <f>VLOOKUP(TRIM(SUBSTITUTE(E1749,CHAR(160),CHAR(32))),Metadata!B$1:J$2632,9,FALSE)</f>
        <v/>
      </c>
      <c r="O1749">
        <f>VLOOKUP(TRIM(SUBSTITUTE(E1749,CHAR(160),CHAR(32))),Metadata!B$1:K$2632,10,FALSE)</f>
        <v>438631</v>
      </c>
      <c r="P1749" s="4" t="s">
        <v>10635</v>
      </c>
      <c r="Q1749">
        <v>7</v>
      </c>
      <c r="R1749">
        <v>15</v>
      </c>
    </row>
    <row r="1750" spans="1:18" hidden="1" x14ac:dyDescent="0.25">
      <c r="A1750">
        <v>1754</v>
      </c>
      <c r="B1750" t="s">
        <v>4354</v>
      </c>
      <c r="C1750" t="s">
        <v>17</v>
      </c>
      <c r="D1750" t="s">
        <v>18</v>
      </c>
      <c r="E1750" t="s">
        <v>7936</v>
      </c>
      <c r="F1750" t="str">
        <f>VLOOKUP(TRIM(SUBSTITUTE(E1750,CHAR(160),CHAR(32))),Metadata!B$1:C$2632,2,FALSE)</f>
        <v>Marguerite, Queen, consort of Henry II, King of Navarre, 1492-1549.</v>
      </c>
      <c r="G1750" t="str">
        <f>VLOOKUP(TRIM(SUBSTITUTE(E1750,CHAR(160),CHAR(32))),Metadata!B$1:D$2632,3,FALSE)</f>
        <v>L'Heptaméron</v>
      </c>
      <c r="H1750">
        <f>VLOOKUP(TRIM(SUBSTITUTE(E1750,CHAR(160),CHAR(32))),Metadata!B$1:E$2632,4,FALSE)</f>
        <v>1559</v>
      </c>
      <c r="I1750" t="s">
        <v>456</v>
      </c>
      <c r="K1750" t="str">
        <f>VLOOKUP(TRIM(SUBSTITUTE(E1750,CHAR(160),CHAR(32))),Metadata!B$1:H$2632,7,FALSE)</f>
        <v>roman</v>
      </c>
      <c r="L1750" t="s">
        <v>4378</v>
      </c>
      <c r="N1750" t="str">
        <f>VLOOKUP(TRIM(SUBSTITUTE(E1750,CHAR(160),CHAR(32))),Metadata!B$1:J$2632,9,FALSE)</f>
        <v/>
      </c>
      <c r="O1750">
        <f>VLOOKUP(TRIM(SUBSTITUTE(E1750,CHAR(160),CHAR(32))),Metadata!B$1:K$2632,10,FALSE)</f>
        <v>182112</v>
      </c>
      <c r="P1750" s="4" t="s">
        <v>12573</v>
      </c>
      <c r="Q1750">
        <v>205</v>
      </c>
      <c r="R1750">
        <v>212</v>
      </c>
    </row>
    <row r="1751" spans="1:18" hidden="1" x14ac:dyDescent="0.25">
      <c r="A1751">
        <v>1755</v>
      </c>
      <c r="B1751" t="s">
        <v>4354</v>
      </c>
      <c r="C1751" t="s">
        <v>17</v>
      </c>
      <c r="D1751" t="s">
        <v>18</v>
      </c>
      <c r="E1751" t="s">
        <v>7932</v>
      </c>
      <c r="F1751" t="str">
        <f>VLOOKUP(TRIM(SUBSTITUTE(E1751,CHAR(160),CHAR(32))),Metadata!B$1:C$2632,2,FALSE)</f>
        <v>Hélisenne de Crenne (pseudonym of Marguerite Briet), ca. 1510- ca. 1552.</v>
      </c>
      <c r="G1751" t="str">
        <f>VLOOKUP(TRIM(SUBSTITUTE(E1751,CHAR(160),CHAR(32))),Metadata!B$1:D$2632,3,FALSE)</f>
        <v>Les Angoysses douloureuses qui procedent d'amours</v>
      </c>
      <c r="H1751">
        <f>VLOOKUP(TRIM(SUBSTITUTE(E1751,CHAR(160),CHAR(32))),Metadata!B$1:E$2632,4,FALSE)</f>
        <v>1538</v>
      </c>
      <c r="I1751" t="s">
        <v>456</v>
      </c>
      <c r="K1751" t="str">
        <f>VLOOKUP(TRIM(SUBSTITUTE(E1751,CHAR(160),CHAR(32))),Metadata!B$1:H$2632,7,FALSE)</f>
        <v>roman</v>
      </c>
      <c r="L1751" t="s">
        <v>4378</v>
      </c>
      <c r="N1751" t="str">
        <f>VLOOKUP(TRIM(SUBSTITUTE(E1751,CHAR(160),CHAR(32))),Metadata!B$1:J$2632,9,FALSE)</f>
        <v/>
      </c>
      <c r="O1751">
        <f>VLOOKUP(TRIM(SUBSTITUTE(E1751,CHAR(160),CHAR(32))),Metadata!B$1:K$2632,10,FALSE)</f>
        <v>92091</v>
      </c>
      <c r="P1751" s="4" t="s">
        <v>10636</v>
      </c>
      <c r="Q1751">
        <v>122</v>
      </c>
      <c r="R1751">
        <v>130</v>
      </c>
    </row>
    <row r="1752" spans="1:18" hidden="1" x14ac:dyDescent="0.25">
      <c r="A1752">
        <v>1756</v>
      </c>
      <c r="B1752" t="s">
        <v>4354</v>
      </c>
      <c r="C1752" t="s">
        <v>17</v>
      </c>
      <c r="D1752" t="s">
        <v>18</v>
      </c>
      <c r="E1752" t="s">
        <v>7945</v>
      </c>
      <c r="F1752" t="str">
        <f>VLOOKUP(TRIM(SUBSTITUTE(E1752,CHAR(160),CHAR(32))),Metadata!B$1:C$2632,2,FALSE)</f>
        <v>Montaigne, Michel Eyquem de</v>
      </c>
      <c r="G1752" t="str">
        <f>VLOOKUP(TRIM(SUBSTITUTE(E1752,CHAR(160),CHAR(32))),Metadata!B$1:D$2632,3,FALSE)</f>
        <v>Les Essais</v>
      </c>
      <c r="H1752">
        <f>VLOOKUP(TRIM(SUBSTITUTE(E1752,CHAR(160),CHAR(32))),Metadata!B$1:E$2632,4,FALSE)</f>
        <v>1595</v>
      </c>
      <c r="I1752" t="s">
        <v>456</v>
      </c>
      <c r="K1752" t="str">
        <f>VLOOKUP(TRIM(SUBSTITUTE(E1752,CHAR(160),CHAR(32))),Metadata!B$1:H$2632,7,FALSE)</f>
        <v>essai</v>
      </c>
      <c r="L1752" t="s">
        <v>4484</v>
      </c>
      <c r="N1752" t="str">
        <f>VLOOKUP(TRIM(SUBSTITUTE(E1752,CHAR(160),CHAR(32))),Metadata!B$1:J$2632,9,FALSE)</f>
        <v/>
      </c>
      <c r="O1752">
        <f>VLOOKUP(TRIM(SUBSTITUTE(E1752,CHAR(160),CHAR(32))),Metadata!B$1:K$2632,10,FALSE)</f>
        <v>438631</v>
      </c>
      <c r="P1752" s="4" t="s">
        <v>10637</v>
      </c>
      <c r="Q1752">
        <v>17</v>
      </c>
      <c r="R1752">
        <v>24</v>
      </c>
    </row>
    <row r="1753" spans="1:18" hidden="1" x14ac:dyDescent="0.25">
      <c r="A1753">
        <v>1757</v>
      </c>
      <c r="B1753" t="s">
        <v>4354</v>
      </c>
      <c r="C1753" t="s">
        <v>17</v>
      </c>
      <c r="D1753" t="s">
        <v>18</v>
      </c>
      <c r="E1753" t="s">
        <v>7945</v>
      </c>
      <c r="F1753" t="str">
        <f>VLOOKUP(TRIM(SUBSTITUTE(E1753,CHAR(160),CHAR(32))),Metadata!B$1:C$2632,2,FALSE)</f>
        <v>Montaigne, Michel Eyquem de</v>
      </c>
      <c r="G1753" t="str">
        <f>VLOOKUP(TRIM(SUBSTITUTE(E1753,CHAR(160),CHAR(32))),Metadata!B$1:D$2632,3,FALSE)</f>
        <v>Les Essais</v>
      </c>
      <c r="H1753">
        <f>VLOOKUP(TRIM(SUBSTITUTE(E1753,CHAR(160),CHAR(32))),Metadata!B$1:E$2632,4,FALSE)</f>
        <v>1595</v>
      </c>
      <c r="I1753" t="s">
        <v>456</v>
      </c>
      <c r="K1753" t="str">
        <f>VLOOKUP(TRIM(SUBSTITUTE(E1753,CHAR(160),CHAR(32))),Metadata!B$1:H$2632,7,FALSE)</f>
        <v>essai</v>
      </c>
      <c r="L1753" t="s">
        <v>4484</v>
      </c>
      <c r="N1753" t="str">
        <f>VLOOKUP(TRIM(SUBSTITUTE(E1753,CHAR(160),CHAR(32))),Metadata!B$1:J$2632,9,FALSE)</f>
        <v/>
      </c>
      <c r="O1753">
        <f>VLOOKUP(TRIM(SUBSTITUTE(E1753,CHAR(160),CHAR(32))),Metadata!B$1:K$2632,10,FALSE)</f>
        <v>438631</v>
      </c>
      <c r="P1753" s="4" t="s">
        <v>12574</v>
      </c>
      <c r="Q1753">
        <v>345</v>
      </c>
      <c r="R1753">
        <v>354</v>
      </c>
    </row>
    <row r="1754" spans="1:18" hidden="1" x14ac:dyDescent="0.25">
      <c r="A1754">
        <v>1758</v>
      </c>
      <c r="B1754" t="s">
        <v>4354</v>
      </c>
      <c r="C1754" t="s">
        <v>17</v>
      </c>
      <c r="D1754" t="s">
        <v>18</v>
      </c>
      <c r="E1754" t="s">
        <v>7945</v>
      </c>
      <c r="F1754" t="str">
        <f>VLOOKUP(TRIM(SUBSTITUTE(E1754,CHAR(160),CHAR(32))),Metadata!B$1:C$2632,2,FALSE)</f>
        <v>Montaigne, Michel Eyquem de</v>
      </c>
      <c r="G1754" t="str">
        <f>VLOOKUP(TRIM(SUBSTITUTE(E1754,CHAR(160),CHAR(32))),Metadata!B$1:D$2632,3,FALSE)</f>
        <v>Les Essais</v>
      </c>
      <c r="H1754">
        <f>VLOOKUP(TRIM(SUBSTITUTE(E1754,CHAR(160),CHAR(32))),Metadata!B$1:E$2632,4,FALSE)</f>
        <v>1595</v>
      </c>
      <c r="I1754" t="s">
        <v>456</v>
      </c>
      <c r="K1754" t="str">
        <f>VLOOKUP(TRIM(SUBSTITUTE(E1754,CHAR(160),CHAR(32))),Metadata!B$1:H$2632,7,FALSE)</f>
        <v>essai</v>
      </c>
      <c r="L1754" t="s">
        <v>4484</v>
      </c>
      <c r="N1754" t="str">
        <f>VLOOKUP(TRIM(SUBSTITUTE(E1754,CHAR(160),CHAR(32))),Metadata!B$1:J$2632,9,FALSE)</f>
        <v/>
      </c>
      <c r="O1754">
        <f>VLOOKUP(TRIM(SUBSTITUTE(E1754,CHAR(160),CHAR(32))),Metadata!B$1:K$2632,10,FALSE)</f>
        <v>438631</v>
      </c>
      <c r="P1754" s="4" t="s">
        <v>9246</v>
      </c>
      <c r="Q1754">
        <v>98</v>
      </c>
      <c r="R1754">
        <v>109</v>
      </c>
    </row>
    <row r="1755" spans="1:18" hidden="1" x14ac:dyDescent="0.25">
      <c r="A1755">
        <v>1759</v>
      </c>
      <c r="B1755" t="s">
        <v>4354</v>
      </c>
      <c r="C1755" t="s">
        <v>17</v>
      </c>
      <c r="D1755" t="s">
        <v>18</v>
      </c>
      <c r="E1755" t="s">
        <v>7945</v>
      </c>
      <c r="F1755" t="str">
        <f>VLOOKUP(TRIM(SUBSTITUTE(E1755,CHAR(160),CHAR(32))),Metadata!B$1:C$2632,2,FALSE)</f>
        <v>Montaigne, Michel Eyquem de</v>
      </c>
      <c r="G1755" t="str">
        <f>VLOOKUP(TRIM(SUBSTITUTE(E1755,CHAR(160),CHAR(32))),Metadata!B$1:D$2632,3,FALSE)</f>
        <v>Les Essais</v>
      </c>
      <c r="H1755">
        <f>VLOOKUP(TRIM(SUBSTITUTE(E1755,CHAR(160),CHAR(32))),Metadata!B$1:E$2632,4,FALSE)</f>
        <v>1595</v>
      </c>
      <c r="I1755" t="s">
        <v>456</v>
      </c>
      <c r="K1755" t="str">
        <f>VLOOKUP(TRIM(SUBSTITUTE(E1755,CHAR(160),CHAR(32))),Metadata!B$1:H$2632,7,FALSE)</f>
        <v>essai</v>
      </c>
      <c r="L1755" t="s">
        <v>4484</v>
      </c>
      <c r="N1755" t="str">
        <f>VLOOKUP(TRIM(SUBSTITUTE(E1755,CHAR(160),CHAR(32))),Metadata!B$1:J$2632,9,FALSE)</f>
        <v/>
      </c>
      <c r="O1755">
        <f>VLOOKUP(TRIM(SUBSTITUTE(E1755,CHAR(160),CHAR(32))),Metadata!B$1:K$2632,10,FALSE)</f>
        <v>438631</v>
      </c>
      <c r="P1755" s="4" t="s">
        <v>12575</v>
      </c>
      <c r="Q1755">
        <v>208</v>
      </c>
      <c r="R1755">
        <v>216</v>
      </c>
    </row>
    <row r="1756" spans="1:18" hidden="1" x14ac:dyDescent="0.25">
      <c r="A1756">
        <v>1760</v>
      </c>
      <c r="B1756" t="s">
        <v>4354</v>
      </c>
      <c r="C1756" t="s">
        <v>17</v>
      </c>
      <c r="D1756" t="s">
        <v>18</v>
      </c>
      <c r="E1756" t="s">
        <v>7955</v>
      </c>
      <c r="F1756" t="str">
        <f>VLOOKUP(TRIM(SUBSTITUTE(E1756,CHAR(160),CHAR(32))),Metadata!B$1:C$2632,2,FALSE)</f>
        <v>Yver, Jacques, 1520-1572.</v>
      </c>
      <c r="G1756" t="str">
        <f>VLOOKUP(TRIM(SUBSTITUTE(E1756,CHAR(160),CHAR(32))),Metadata!B$1:D$2632,3,FALSE)</f>
        <v>Le Printemps (extraits)</v>
      </c>
      <c r="H1756">
        <f>VLOOKUP(TRIM(SUBSTITUTE(E1756,CHAR(160),CHAR(32))),Metadata!B$1:E$2632,4,FALSE)</f>
        <v>1557</v>
      </c>
      <c r="I1756" t="s">
        <v>456</v>
      </c>
      <c r="K1756" t="str">
        <f>VLOOKUP(TRIM(SUBSTITUTE(E1756,CHAR(160),CHAR(32))),Metadata!B$1:H$2632,7,FALSE)</f>
        <v>traite ou essai</v>
      </c>
      <c r="L1756" t="s">
        <v>4402</v>
      </c>
      <c r="N1756" t="str">
        <f>VLOOKUP(TRIM(SUBSTITUTE(E1756,CHAR(160),CHAR(32))),Metadata!B$1:J$2632,9,FALSE)</f>
        <v/>
      </c>
      <c r="O1756">
        <f>VLOOKUP(TRIM(SUBSTITUTE(E1756,CHAR(160),CHAR(32))),Metadata!B$1:K$2632,10,FALSE)</f>
        <v>55236</v>
      </c>
      <c r="P1756" s="4" t="s">
        <v>10638</v>
      </c>
      <c r="Q1756">
        <v>13</v>
      </c>
      <c r="R1756">
        <v>21</v>
      </c>
    </row>
    <row r="1757" spans="1:18" hidden="1" x14ac:dyDescent="0.25">
      <c r="A1757">
        <v>1761</v>
      </c>
      <c r="B1757" t="s">
        <v>4354</v>
      </c>
      <c r="C1757" t="s">
        <v>17</v>
      </c>
      <c r="D1757" t="s">
        <v>18</v>
      </c>
      <c r="E1757" t="s">
        <v>7934</v>
      </c>
      <c r="F1757" t="str">
        <f>VLOOKUP(TRIM(SUBSTITUTE(E1757,CHAR(160),CHAR(32))),Metadata!B$1:C$2632,2,FALSE)</f>
        <v>La Boétie, Etienne de, 1530-1563.</v>
      </c>
      <c r="G1757" t="str">
        <f>VLOOKUP(TRIM(SUBSTITUTE(E1757,CHAR(160),CHAR(32))),Metadata!B$1:D$2632,3,FALSE)</f>
        <v>Discours de la servitude volontaire ou le Contr'un</v>
      </c>
      <c r="H1757">
        <f>VLOOKUP(TRIM(SUBSTITUTE(E1757,CHAR(160),CHAR(32))),Metadata!B$1:E$2632,4,FALSE)</f>
        <v>1549</v>
      </c>
      <c r="I1757" t="s">
        <v>456</v>
      </c>
      <c r="K1757" t="str">
        <f>VLOOKUP(TRIM(SUBSTITUTE(E1757,CHAR(160),CHAR(32))),Metadata!B$1:H$2632,7,FALSE)</f>
        <v>traite</v>
      </c>
      <c r="L1757" t="s">
        <v>4417</v>
      </c>
      <c r="N1757" t="str">
        <f>VLOOKUP(TRIM(SUBSTITUTE(E1757,CHAR(160),CHAR(32))),Metadata!B$1:J$2632,9,FALSE)</f>
        <v/>
      </c>
      <c r="O1757">
        <f>VLOOKUP(TRIM(SUBSTITUTE(E1757,CHAR(160),CHAR(32))),Metadata!B$1:K$2632,10,FALSE)</f>
        <v>34645</v>
      </c>
      <c r="P1757" s="4" t="s">
        <v>10639</v>
      </c>
      <c r="Q1757">
        <v>164</v>
      </c>
      <c r="R1757">
        <v>173</v>
      </c>
    </row>
    <row r="1758" spans="1:18" hidden="1" x14ac:dyDescent="0.25">
      <c r="A1758">
        <v>1762</v>
      </c>
      <c r="B1758" t="s">
        <v>4354</v>
      </c>
      <c r="C1758" t="s">
        <v>17</v>
      </c>
      <c r="D1758" t="s">
        <v>18</v>
      </c>
      <c r="E1758" t="s">
        <v>7937</v>
      </c>
      <c r="F1758" t="str">
        <f>VLOOKUP(TRIM(SUBSTITUTE(E1758,CHAR(160),CHAR(32))),Metadata!B$1:C$2632,2,FALSE)</f>
        <v>Marguerite, Queen, consort of Henry IV, King of France, 1553-1615.</v>
      </c>
      <c r="G1758" t="str">
        <f>VLOOKUP(TRIM(SUBSTITUTE(E1758,CHAR(160),CHAR(32))),Metadata!B$1:D$2632,3,FALSE)</f>
        <v>Mémoires de Marguerite de Valois</v>
      </c>
      <c r="H1758">
        <f>VLOOKUP(TRIM(SUBSTITUTE(E1758,CHAR(160),CHAR(32))),Metadata!B$1:E$2632,4,FALSE)</f>
        <v>1586</v>
      </c>
      <c r="I1758" t="s">
        <v>456</v>
      </c>
      <c r="K1758" t="str">
        <f>VLOOKUP(TRIM(SUBSTITUTE(E1758,CHAR(160),CHAR(32))),Metadata!B$1:H$2632,7,FALSE)</f>
        <v>memoires</v>
      </c>
      <c r="L1758" t="s">
        <v>4481</v>
      </c>
      <c r="N1758" t="str">
        <f>VLOOKUP(TRIM(SUBSTITUTE(E1758,CHAR(160),CHAR(32))),Metadata!B$1:J$2632,9,FALSE)</f>
        <v/>
      </c>
      <c r="O1758">
        <f>VLOOKUP(TRIM(SUBSTITUTE(E1758,CHAR(160),CHAR(32))),Metadata!B$1:K$2632,10,FALSE)</f>
        <v>49150</v>
      </c>
      <c r="P1758" s="4" t="s">
        <v>10640</v>
      </c>
      <c r="Q1758">
        <v>83</v>
      </c>
      <c r="R1758">
        <v>90</v>
      </c>
    </row>
    <row r="1759" spans="1:18" hidden="1" x14ac:dyDescent="0.25">
      <c r="A1759">
        <v>1763</v>
      </c>
      <c r="B1759" t="s">
        <v>4354</v>
      </c>
      <c r="C1759" t="s">
        <v>17</v>
      </c>
      <c r="D1759" t="s">
        <v>18</v>
      </c>
      <c r="E1759" t="s">
        <v>7955</v>
      </c>
      <c r="F1759" t="str">
        <f>VLOOKUP(TRIM(SUBSTITUTE(E1759,CHAR(160),CHAR(32))),Metadata!B$1:C$2632,2,FALSE)</f>
        <v>Yver, Jacques, 1520-1572.</v>
      </c>
      <c r="G1759" t="str">
        <f>VLOOKUP(TRIM(SUBSTITUTE(E1759,CHAR(160),CHAR(32))),Metadata!B$1:D$2632,3,FALSE)</f>
        <v>Le Printemps (extraits)</v>
      </c>
      <c r="H1759">
        <f>VLOOKUP(TRIM(SUBSTITUTE(E1759,CHAR(160),CHAR(32))),Metadata!B$1:E$2632,4,FALSE)</f>
        <v>1557</v>
      </c>
      <c r="I1759" t="s">
        <v>456</v>
      </c>
      <c r="K1759" t="str">
        <f>VLOOKUP(TRIM(SUBSTITUTE(E1759,CHAR(160),CHAR(32))),Metadata!B$1:H$2632,7,FALSE)</f>
        <v>traite ou essai</v>
      </c>
      <c r="L1759" t="s">
        <v>4402</v>
      </c>
      <c r="N1759" t="str">
        <f>VLOOKUP(TRIM(SUBSTITUTE(E1759,CHAR(160),CHAR(32))),Metadata!B$1:J$2632,9,FALSE)</f>
        <v/>
      </c>
      <c r="O1759">
        <f>VLOOKUP(TRIM(SUBSTITUTE(E1759,CHAR(160),CHAR(32))),Metadata!B$1:K$2632,10,FALSE)</f>
        <v>55236</v>
      </c>
      <c r="P1759" s="4" t="s">
        <v>10641</v>
      </c>
      <c r="Q1759">
        <v>386</v>
      </c>
      <c r="R1759">
        <v>395</v>
      </c>
    </row>
    <row r="1760" spans="1:18" hidden="1" x14ac:dyDescent="0.25">
      <c r="A1760">
        <v>1764</v>
      </c>
      <c r="B1760" t="s">
        <v>4354</v>
      </c>
      <c r="C1760" t="s">
        <v>17</v>
      </c>
      <c r="D1760" t="s">
        <v>18</v>
      </c>
      <c r="E1760" t="s">
        <v>7945</v>
      </c>
      <c r="F1760" t="str">
        <f>VLOOKUP(TRIM(SUBSTITUTE(E1760,CHAR(160),CHAR(32))),Metadata!B$1:C$2632,2,FALSE)</f>
        <v>Montaigne, Michel Eyquem de</v>
      </c>
      <c r="G1760" t="str">
        <f>VLOOKUP(TRIM(SUBSTITUTE(E1760,CHAR(160),CHAR(32))),Metadata!B$1:D$2632,3,FALSE)</f>
        <v>Les Essais</v>
      </c>
      <c r="H1760">
        <f>VLOOKUP(TRIM(SUBSTITUTE(E1760,CHAR(160),CHAR(32))),Metadata!B$1:E$2632,4,FALSE)</f>
        <v>1595</v>
      </c>
      <c r="I1760" t="s">
        <v>456</v>
      </c>
      <c r="K1760" t="str">
        <f>VLOOKUP(TRIM(SUBSTITUTE(E1760,CHAR(160),CHAR(32))),Metadata!B$1:H$2632,7,FALSE)</f>
        <v>essai</v>
      </c>
      <c r="L1760" t="s">
        <v>4484</v>
      </c>
      <c r="N1760" t="str">
        <f>VLOOKUP(TRIM(SUBSTITUTE(E1760,CHAR(160),CHAR(32))),Metadata!B$1:J$2632,9,FALSE)</f>
        <v/>
      </c>
      <c r="O1760">
        <f>VLOOKUP(TRIM(SUBSTITUTE(E1760,CHAR(160),CHAR(32))),Metadata!B$1:K$2632,10,FALSE)</f>
        <v>438631</v>
      </c>
      <c r="P1760" s="4" t="s">
        <v>10642</v>
      </c>
      <c r="Q1760">
        <v>134</v>
      </c>
      <c r="R1760">
        <v>141</v>
      </c>
    </row>
    <row r="1761" spans="1:18" hidden="1" x14ac:dyDescent="0.25">
      <c r="A1761">
        <v>1765</v>
      </c>
      <c r="B1761" t="s">
        <v>4354</v>
      </c>
      <c r="C1761" t="s">
        <v>17</v>
      </c>
      <c r="D1761" t="s">
        <v>18</v>
      </c>
      <c r="E1761" t="s">
        <v>7945</v>
      </c>
      <c r="F1761" t="str">
        <f>VLOOKUP(TRIM(SUBSTITUTE(E1761,CHAR(160),CHAR(32))),Metadata!B$1:C$2632,2,FALSE)</f>
        <v>Montaigne, Michel Eyquem de</v>
      </c>
      <c r="G1761" t="str">
        <f>VLOOKUP(TRIM(SUBSTITUTE(E1761,CHAR(160),CHAR(32))),Metadata!B$1:D$2632,3,FALSE)</f>
        <v>Les Essais</v>
      </c>
      <c r="H1761">
        <f>VLOOKUP(TRIM(SUBSTITUTE(E1761,CHAR(160),CHAR(32))),Metadata!B$1:E$2632,4,FALSE)</f>
        <v>1595</v>
      </c>
      <c r="I1761" t="s">
        <v>456</v>
      </c>
      <c r="K1761" t="str">
        <f>VLOOKUP(TRIM(SUBSTITUTE(E1761,CHAR(160),CHAR(32))),Metadata!B$1:H$2632,7,FALSE)</f>
        <v>essai</v>
      </c>
      <c r="L1761" t="s">
        <v>4484</v>
      </c>
      <c r="N1761" t="str">
        <f>VLOOKUP(TRIM(SUBSTITUTE(E1761,CHAR(160),CHAR(32))),Metadata!B$1:J$2632,9,FALSE)</f>
        <v/>
      </c>
      <c r="O1761">
        <f>VLOOKUP(TRIM(SUBSTITUTE(E1761,CHAR(160),CHAR(32))),Metadata!B$1:K$2632,10,FALSE)</f>
        <v>438631</v>
      </c>
      <c r="P1761" s="4" t="s">
        <v>10643</v>
      </c>
      <c r="Q1761">
        <v>145</v>
      </c>
      <c r="R1761">
        <v>154</v>
      </c>
    </row>
    <row r="1762" spans="1:18" hidden="1" x14ac:dyDescent="0.25">
      <c r="A1762">
        <v>1766</v>
      </c>
      <c r="B1762" t="s">
        <v>4354</v>
      </c>
      <c r="C1762" t="s">
        <v>17</v>
      </c>
      <c r="D1762" t="s">
        <v>18</v>
      </c>
      <c r="E1762" t="s">
        <v>7945</v>
      </c>
      <c r="F1762" t="str">
        <f>VLOOKUP(TRIM(SUBSTITUTE(E1762,CHAR(160),CHAR(32))),Metadata!B$1:C$2632,2,FALSE)</f>
        <v>Montaigne, Michel Eyquem de</v>
      </c>
      <c r="G1762" t="str">
        <f>VLOOKUP(TRIM(SUBSTITUTE(E1762,CHAR(160),CHAR(32))),Metadata!B$1:D$2632,3,FALSE)</f>
        <v>Les Essais</v>
      </c>
      <c r="H1762">
        <f>VLOOKUP(TRIM(SUBSTITUTE(E1762,CHAR(160),CHAR(32))),Metadata!B$1:E$2632,4,FALSE)</f>
        <v>1595</v>
      </c>
      <c r="I1762" t="s">
        <v>456</v>
      </c>
      <c r="K1762" t="str">
        <f>VLOOKUP(TRIM(SUBSTITUTE(E1762,CHAR(160),CHAR(32))),Metadata!B$1:H$2632,7,FALSE)</f>
        <v>essai</v>
      </c>
      <c r="L1762" t="s">
        <v>4484</v>
      </c>
      <c r="N1762" t="str">
        <f>VLOOKUP(TRIM(SUBSTITUTE(E1762,CHAR(160),CHAR(32))),Metadata!B$1:J$2632,9,FALSE)</f>
        <v/>
      </c>
      <c r="O1762">
        <f>VLOOKUP(TRIM(SUBSTITUTE(E1762,CHAR(160),CHAR(32))),Metadata!B$1:K$2632,10,FALSE)</f>
        <v>438631</v>
      </c>
      <c r="P1762" s="4" t="s">
        <v>10644</v>
      </c>
      <c r="Q1762">
        <v>150</v>
      </c>
      <c r="R1762">
        <v>157</v>
      </c>
    </row>
    <row r="1763" spans="1:18" hidden="1" x14ac:dyDescent="0.25">
      <c r="A1763">
        <v>1767</v>
      </c>
      <c r="B1763" t="s">
        <v>4354</v>
      </c>
      <c r="C1763" t="s">
        <v>17</v>
      </c>
      <c r="D1763" t="s">
        <v>18</v>
      </c>
      <c r="E1763" t="s">
        <v>8085</v>
      </c>
      <c r="F1763" t="str">
        <f>VLOOKUP(TRIM(SUBSTITUTE(E1763,CHAR(160),CHAR(32))),Metadata!B$1:C$2632,2,FALSE)</f>
        <v>Mareschal, André, fl. 1631-1646.</v>
      </c>
      <c r="G1763" t="str">
        <f>VLOOKUP(TRIM(SUBSTITUTE(E1763,CHAR(160),CHAR(32))),Metadata!B$1:D$2632,3,FALSE)</f>
        <v>La chrysolite</v>
      </c>
      <c r="H1763">
        <f>VLOOKUP(TRIM(SUBSTITUTE(E1763,CHAR(160),CHAR(32))),Metadata!B$1:E$2632,4,FALSE)</f>
        <v>1627</v>
      </c>
      <c r="I1763" t="s">
        <v>445</v>
      </c>
      <c r="K1763" t="str">
        <f>VLOOKUP(TRIM(SUBSTITUTE(E1763,CHAR(160),CHAR(32))),Metadata!B$1:H$2632,7,FALSE)</f>
        <v>roman</v>
      </c>
      <c r="L1763" t="s">
        <v>4378</v>
      </c>
      <c r="N1763" t="str">
        <f>VLOOKUP(TRIM(SUBSTITUTE(E1763,CHAR(160),CHAR(32))),Metadata!B$1:J$2632,9,FALSE)</f>
        <v>prose</v>
      </c>
      <c r="O1763">
        <f>VLOOKUP(TRIM(SUBSTITUTE(E1763,CHAR(160),CHAR(32))),Metadata!B$1:K$2632,10,FALSE)</f>
        <v>124434</v>
      </c>
      <c r="P1763" s="8" t="s">
        <v>12576</v>
      </c>
      <c r="Q1763">
        <v>252</v>
      </c>
      <c r="R1763">
        <v>261</v>
      </c>
    </row>
    <row r="1764" spans="1:18" hidden="1" x14ac:dyDescent="0.25">
      <c r="A1764">
        <v>1768</v>
      </c>
      <c r="B1764" t="s">
        <v>4354</v>
      </c>
      <c r="C1764" t="s">
        <v>17</v>
      </c>
      <c r="D1764" t="s">
        <v>18</v>
      </c>
      <c r="E1764" t="s">
        <v>4920</v>
      </c>
      <c r="F1764" t="str">
        <f>VLOOKUP(TRIM(SUBSTITUTE(E1764,CHAR(160),CHAR(32))),Metadata!B$1:C$2632,2,FALSE)</f>
        <v>Fontenelle, M. de (Bernard Le Bovier), 1657-1757.</v>
      </c>
      <c r="G1764" t="str">
        <f>VLOOKUP(TRIM(SUBSTITUTE(E1764,CHAR(160),CHAR(32))),Metadata!B$1:D$2632,3,FALSE)</f>
        <v>Histoire des oracles</v>
      </c>
      <c r="H1764">
        <f>VLOOKUP(TRIM(SUBSTITUTE(E1764,CHAR(160),CHAR(32))),Metadata!B$1:E$2632,4,FALSE)</f>
        <v>1687</v>
      </c>
      <c r="I1764" t="s">
        <v>445</v>
      </c>
      <c r="K1764" t="str">
        <f>VLOOKUP(TRIM(SUBSTITUTE(E1764,CHAR(160),CHAR(32))),Metadata!B$1:H$2632,7,FALSE)</f>
        <v>traite</v>
      </c>
      <c r="L1764" t="s">
        <v>4417</v>
      </c>
      <c r="N1764" t="str">
        <f>VLOOKUP(TRIM(SUBSTITUTE(E1764,CHAR(160),CHAR(32))),Metadata!B$1:J$2632,9,FALSE)</f>
        <v/>
      </c>
      <c r="O1764">
        <f>VLOOKUP(TRIM(SUBSTITUTE(E1764,CHAR(160),CHAR(32))),Metadata!B$1:K$2632,10,FALSE)</f>
        <v>36068</v>
      </c>
      <c r="P1764" s="4" t="s">
        <v>12577</v>
      </c>
      <c r="Q1764">
        <v>133</v>
      </c>
      <c r="R1764">
        <v>140</v>
      </c>
    </row>
    <row r="1765" spans="1:18" hidden="1" x14ac:dyDescent="0.25">
      <c r="A1765">
        <v>1769</v>
      </c>
      <c r="B1765" t="s">
        <v>4354</v>
      </c>
      <c r="C1765" t="s">
        <v>17</v>
      </c>
      <c r="D1765" t="s">
        <v>18</v>
      </c>
      <c r="E1765" t="s">
        <v>7996</v>
      </c>
      <c r="F1765" t="str">
        <f>VLOOKUP(TRIM(SUBSTITUTE(E1765,CHAR(160),CHAR(32))),Metadata!B$1:C$2632,2,FALSE)</f>
        <v>Bossuet, Jacques Bénigne, 1627-1704.</v>
      </c>
      <c r="G1765" t="str">
        <f>VLOOKUP(TRIM(SUBSTITUTE(E1765,CHAR(160),CHAR(32))),Metadata!B$1:D$2632,3,FALSE)</f>
        <v>Discours sur l'histoire universelle</v>
      </c>
      <c r="H1765">
        <f>VLOOKUP(TRIM(SUBSTITUTE(E1765,CHAR(160),CHAR(32))),Metadata!B$1:E$2632,4,FALSE)</f>
        <v>1681</v>
      </c>
      <c r="I1765" t="s">
        <v>445</v>
      </c>
      <c r="K1765" t="str">
        <f>VLOOKUP(TRIM(SUBSTITUTE(E1765,CHAR(160),CHAR(32))),Metadata!B$1:H$2632,7,FALSE)</f>
        <v>traite ou essai</v>
      </c>
      <c r="L1765" t="s">
        <v>4402</v>
      </c>
      <c r="N1765" t="str">
        <f>VLOOKUP(TRIM(SUBSTITUTE(E1765,CHAR(160),CHAR(32))),Metadata!B$1:J$2632,9,FALSE)</f>
        <v>prose</v>
      </c>
      <c r="O1765">
        <f>VLOOKUP(TRIM(SUBSTITUTE(E1765,CHAR(160),CHAR(32))),Metadata!B$1:K$2632,10,FALSE)</f>
        <v>135092</v>
      </c>
      <c r="P1765" s="4" t="s">
        <v>10645</v>
      </c>
      <c r="Q1765">
        <v>37</v>
      </c>
      <c r="R1765">
        <v>46</v>
      </c>
    </row>
    <row r="1766" spans="1:18" hidden="1" x14ac:dyDescent="0.25">
      <c r="A1766">
        <v>1770</v>
      </c>
      <c r="B1766" t="s">
        <v>4354</v>
      </c>
      <c r="C1766" t="s">
        <v>17</v>
      </c>
      <c r="D1766" t="s">
        <v>18</v>
      </c>
      <c r="E1766" t="s">
        <v>8155</v>
      </c>
      <c r="F1766" t="str">
        <f>VLOOKUP(TRIM(SUBSTITUTE(E1766,CHAR(160),CHAR(32))),Metadata!B$1:C$2632,2,FALSE)</f>
        <v>Sorel, Charles, 1602?-1674.</v>
      </c>
      <c r="G1766" t="str">
        <f>VLOOKUP(TRIM(SUBSTITUTE(E1766,CHAR(160),CHAR(32))),Metadata!B$1:D$2632,3,FALSE)</f>
        <v>Le berger extravagant</v>
      </c>
      <c r="H1766">
        <f>VLOOKUP(TRIM(SUBSTITUTE(E1766,CHAR(160),CHAR(32))),Metadata!B$1:E$2632,4,FALSE)</f>
        <v>1627</v>
      </c>
      <c r="I1766" t="s">
        <v>445</v>
      </c>
      <c r="K1766" t="str">
        <f>VLOOKUP(TRIM(SUBSTITUTE(E1766,CHAR(160),CHAR(32))),Metadata!B$1:H$2632,7,FALSE)</f>
        <v>roman</v>
      </c>
      <c r="L1766" t="s">
        <v>4378</v>
      </c>
      <c r="N1766" t="str">
        <f>VLOOKUP(TRIM(SUBSTITUTE(E1766,CHAR(160),CHAR(32))),Metadata!B$1:J$2632,9,FALSE)</f>
        <v>prose</v>
      </c>
      <c r="O1766">
        <f>VLOOKUP(TRIM(SUBSTITUTE(E1766,CHAR(160),CHAR(32))),Metadata!B$1:K$2632,10,FALSE)</f>
        <v>289478</v>
      </c>
      <c r="P1766" s="4" t="s">
        <v>10646</v>
      </c>
      <c r="Q1766">
        <v>53</v>
      </c>
      <c r="R1766">
        <v>62</v>
      </c>
    </row>
    <row r="1767" spans="1:18" hidden="1" x14ac:dyDescent="0.25">
      <c r="A1767">
        <v>1771</v>
      </c>
      <c r="B1767" t="s">
        <v>4354</v>
      </c>
      <c r="C1767" t="s">
        <v>17</v>
      </c>
      <c r="D1767" t="s">
        <v>18</v>
      </c>
      <c r="E1767" t="s">
        <v>8051</v>
      </c>
      <c r="F1767" t="str">
        <f>VLOOKUP(TRIM(SUBSTITUTE(E1767,CHAR(160),CHAR(32))),Metadata!B$1:C$2632,2,FALSE)</f>
        <v>Fauchet, Claude, 1530-1601.</v>
      </c>
      <c r="G1767" t="str">
        <f>VLOOKUP(TRIM(SUBSTITUTE(E1767,CHAR(160),CHAR(32))),Metadata!B$1:D$2632,3,FALSE)</f>
        <v>Fleur de la maison de Charlemagne: qui est la continuation des antiquitez françoises contenant les faits de Pépin ses successeurs depuis l'an 751 iusques à l'an 840 de Iesus-Christ</v>
      </c>
      <c r="H1767">
        <f>VLOOKUP(TRIM(SUBSTITUTE(E1767,CHAR(160),CHAR(32))),Metadata!B$1:E$2632,4,FALSE)</f>
        <v>1601</v>
      </c>
      <c r="I1767" t="s">
        <v>445</v>
      </c>
      <c r="K1767" t="str">
        <f>VLOOKUP(TRIM(SUBSTITUTE(E1767,CHAR(160),CHAR(32))),Metadata!B$1:H$2632,7,FALSE)</f>
        <v>traite ou essai</v>
      </c>
      <c r="L1767" t="s">
        <v>4402</v>
      </c>
      <c r="N1767" t="str">
        <f>VLOOKUP(TRIM(SUBSTITUTE(E1767,CHAR(160),CHAR(32))),Metadata!B$1:J$2632,9,FALSE)</f>
        <v>prose</v>
      </c>
      <c r="O1767">
        <f>VLOOKUP(TRIM(SUBSTITUTE(E1767,CHAR(160),CHAR(32))),Metadata!B$1:K$2632,10,FALSE)</f>
        <v>127257</v>
      </c>
      <c r="P1767" s="4" t="s">
        <v>9247</v>
      </c>
      <c r="Q1767">
        <v>77</v>
      </c>
      <c r="R1767">
        <v>88</v>
      </c>
    </row>
    <row r="1768" spans="1:18" hidden="1" x14ac:dyDescent="0.25">
      <c r="A1768">
        <v>1772</v>
      </c>
      <c r="B1768" t="s">
        <v>4354</v>
      </c>
      <c r="C1768" t="s">
        <v>17</v>
      </c>
      <c r="D1768" t="s">
        <v>18</v>
      </c>
      <c r="E1768" t="s">
        <v>7956</v>
      </c>
      <c r="F1768" t="str">
        <f>VLOOKUP(TRIM(SUBSTITUTE(E1768,CHAR(160),CHAR(32))),Metadata!B$1:C$2632,2,FALSE)</f>
        <v>Abbadie, Jacques, 1654-1727.</v>
      </c>
      <c r="G1768" t="str">
        <f>VLOOKUP(TRIM(SUBSTITUTE(E1768,CHAR(160),CHAR(32))),Metadata!B$1:D$2632,3,FALSE)</f>
        <v>Traité de la vérité de la religion chrétienne 1</v>
      </c>
      <c r="H1768">
        <f>VLOOKUP(TRIM(SUBSTITUTE(E1768,CHAR(160),CHAR(32))),Metadata!B$1:E$2632,4,FALSE)</f>
        <v>1684</v>
      </c>
      <c r="I1768" t="s">
        <v>445</v>
      </c>
      <c r="K1768" t="str">
        <f>VLOOKUP(TRIM(SUBSTITUTE(E1768,CHAR(160),CHAR(32))),Metadata!B$1:H$2632,7,FALSE)</f>
        <v>traite ou essai</v>
      </c>
      <c r="L1768" t="s">
        <v>4402</v>
      </c>
      <c r="N1768" t="str">
        <f>VLOOKUP(TRIM(SUBSTITUTE(E1768,CHAR(160),CHAR(32))),Metadata!B$1:J$2632,9,FALSE)</f>
        <v>prose</v>
      </c>
      <c r="O1768">
        <f>VLOOKUP(TRIM(SUBSTITUTE(E1768,CHAR(160),CHAR(32))),Metadata!B$1:K$2632,10,FALSE)</f>
        <v>113883</v>
      </c>
      <c r="P1768" s="4" t="s">
        <v>10647</v>
      </c>
      <c r="Q1768">
        <v>265</v>
      </c>
      <c r="R1768">
        <v>274</v>
      </c>
    </row>
    <row r="1769" spans="1:18" x14ac:dyDescent="0.25">
      <c r="A1769">
        <v>1773</v>
      </c>
      <c r="B1769" t="s">
        <v>4354</v>
      </c>
      <c r="C1769" t="s">
        <v>17</v>
      </c>
      <c r="D1769" t="s">
        <v>18</v>
      </c>
      <c r="E1769" t="s">
        <v>7978</v>
      </c>
      <c r="F1769" t="str">
        <f>VLOOKUP(TRIM(SUBSTITUTE(E1769,CHAR(160),CHAR(32))),Metadata!B$1:C$2632,2,FALSE)</f>
        <v>Auvray, Jean 1590?-1633.</v>
      </c>
      <c r="G1769" t="str">
        <f>VLOOKUP(TRIM(SUBSTITUTE(E1769,CHAR(160),CHAR(32))),Metadata!B$1:D$2632,3,FALSE)</f>
        <v>Le banquet des muses</v>
      </c>
      <c r="H1769">
        <f>VLOOKUP(TRIM(SUBSTITUTE(E1769,CHAR(160),CHAR(32))),Metadata!B$1:E$2632,4,FALSE)</f>
        <v>1623</v>
      </c>
      <c r="I1769" t="s">
        <v>445</v>
      </c>
      <c r="K1769" t="str">
        <f>VLOOKUP(TRIM(SUBSTITUTE(E1769,CHAR(160),CHAR(32))),Metadata!B$1:H$2632,7,FALSE)</f>
        <v>poesie</v>
      </c>
      <c r="L1769" t="s">
        <v>4382</v>
      </c>
      <c r="N1769" t="str">
        <f>VLOOKUP(TRIM(SUBSTITUTE(E1769,CHAR(160),CHAR(32))),Metadata!B$1:J$2632,9,FALSE)</f>
        <v>vers</v>
      </c>
      <c r="O1769">
        <f>VLOOKUP(TRIM(SUBSTITUTE(E1769,CHAR(160),CHAR(32))),Metadata!B$1:K$2632,10,FALSE)</f>
        <v>64538</v>
      </c>
      <c r="P1769" s="8" t="s">
        <v>10648</v>
      </c>
      <c r="Q1769">
        <v>318</v>
      </c>
      <c r="R1769">
        <v>326</v>
      </c>
    </row>
    <row r="1770" spans="1:18" hidden="1" x14ac:dyDescent="0.25">
      <c r="A1770">
        <v>1774</v>
      </c>
      <c r="B1770" t="s">
        <v>4354</v>
      </c>
      <c r="C1770" t="s">
        <v>17</v>
      </c>
      <c r="D1770" t="s">
        <v>18</v>
      </c>
      <c r="E1770" t="s">
        <v>4647</v>
      </c>
      <c r="F1770" t="str">
        <f>VLOOKUP(TRIM(SUBSTITUTE(E1770,CHAR(160),CHAR(32))),Metadata!B$1:C$2632,2,FALSE)</f>
        <v>Descartes, René, 1596-1650.</v>
      </c>
      <c r="G1770" t="str">
        <f>VLOOKUP(TRIM(SUBSTITUTE(E1770,CHAR(160),CHAR(32))),Metadata!B$1:D$2632,3,FALSE)</f>
        <v>Les méditations</v>
      </c>
      <c r="H1770">
        <f>VLOOKUP(TRIM(SUBSTITUTE(E1770,CHAR(160),CHAR(32))),Metadata!B$1:E$2632,4,FALSE)</f>
        <v>1641</v>
      </c>
      <c r="I1770" t="s">
        <v>445</v>
      </c>
      <c r="K1770" t="str">
        <f>VLOOKUP(TRIM(SUBSTITUTE(E1770,CHAR(160),CHAR(32))),Metadata!B$1:H$2632,7,FALSE)</f>
        <v>traite</v>
      </c>
      <c r="L1770" t="s">
        <v>4417</v>
      </c>
      <c r="N1770" t="str">
        <f>VLOOKUP(TRIM(SUBSTITUTE(E1770,CHAR(160),CHAR(32))),Metadata!B$1:J$2632,9,FALSE)</f>
        <v/>
      </c>
      <c r="O1770">
        <f>VLOOKUP(TRIM(SUBSTITUTE(E1770,CHAR(160),CHAR(32))),Metadata!B$1:K$2632,10,FALSE)</f>
        <v>31787</v>
      </c>
      <c r="P1770" s="4" t="s">
        <v>12578</v>
      </c>
      <c r="Q1770">
        <v>584</v>
      </c>
      <c r="R1770">
        <v>592</v>
      </c>
    </row>
    <row r="1771" spans="1:18" hidden="1" x14ac:dyDescent="0.25">
      <c r="A1771">
        <v>1775</v>
      </c>
      <c r="B1771" t="s">
        <v>4354</v>
      </c>
      <c r="C1771" t="s">
        <v>17</v>
      </c>
      <c r="D1771" t="s">
        <v>18</v>
      </c>
      <c r="E1771" t="s">
        <v>8080</v>
      </c>
      <c r="F1771" t="str">
        <f>VLOOKUP(TRIM(SUBSTITUTE(E1771,CHAR(160),CHAR(32))),Metadata!B$1:C$2632,2,FALSE)</f>
        <v>Mabillon, Jean, 1632-1707.</v>
      </c>
      <c r="G1771" t="str">
        <f>VLOOKUP(TRIM(SUBSTITUTE(E1771,CHAR(160),CHAR(32))),Metadata!B$1:D$2632,3,FALSE)</f>
        <v>Traité des études monastiques</v>
      </c>
      <c r="H1771">
        <f>VLOOKUP(TRIM(SUBSTITUTE(E1771,CHAR(160),CHAR(32))),Metadata!B$1:E$2632,4,FALSE)</f>
        <v>1691</v>
      </c>
      <c r="I1771" t="s">
        <v>445</v>
      </c>
      <c r="K1771" t="str">
        <f>VLOOKUP(TRIM(SUBSTITUTE(E1771,CHAR(160),CHAR(32))),Metadata!B$1:H$2632,7,FALSE)</f>
        <v>traite ou essai</v>
      </c>
      <c r="L1771" t="s">
        <v>4402</v>
      </c>
      <c r="N1771" t="str">
        <f>VLOOKUP(TRIM(SUBSTITUTE(E1771,CHAR(160),CHAR(32))),Metadata!B$1:J$2632,9,FALSE)</f>
        <v>prose</v>
      </c>
      <c r="O1771">
        <f>VLOOKUP(TRIM(SUBSTITUTE(E1771,CHAR(160),CHAR(32))),Metadata!B$1:K$2632,10,FALSE)</f>
        <v>111310</v>
      </c>
      <c r="P1771" s="4" t="s">
        <v>12579</v>
      </c>
      <c r="Q1771">
        <v>49</v>
      </c>
      <c r="R1771">
        <v>56</v>
      </c>
    </row>
    <row r="1772" spans="1:18" hidden="1" x14ac:dyDescent="0.25">
      <c r="A1772">
        <v>1776</v>
      </c>
      <c r="B1772" t="s">
        <v>4354</v>
      </c>
      <c r="C1772" t="s">
        <v>17</v>
      </c>
      <c r="D1772" t="s">
        <v>18</v>
      </c>
      <c r="E1772" t="s">
        <v>7961</v>
      </c>
      <c r="F1772" t="str">
        <f>VLOOKUP(TRIM(SUBSTITUTE(E1772,CHAR(160),CHAR(32))),Metadata!B$1:C$2632,2,FALSE)</f>
        <v>Arnauld, Antoine, 1612-1694 and Nicole, Pierre, 1625-1695.</v>
      </c>
      <c r="G1772" t="str">
        <f>VLOOKUP(TRIM(SUBSTITUTE(E1772,CHAR(160),CHAR(32))),Metadata!B$1:D$2632,3,FALSE)</f>
        <v>La logique; ou, L'art de penser</v>
      </c>
      <c r="H1772">
        <f>VLOOKUP(TRIM(SUBSTITUTE(E1772,CHAR(160),CHAR(32))),Metadata!B$1:E$2632,4,FALSE)</f>
        <v>1662</v>
      </c>
      <c r="I1772" t="s">
        <v>445</v>
      </c>
      <c r="K1772" t="str">
        <f>VLOOKUP(TRIM(SUBSTITUTE(E1772,CHAR(160),CHAR(32))),Metadata!B$1:H$2632,7,FALSE)</f>
        <v>traite ou essai</v>
      </c>
      <c r="L1772" t="s">
        <v>4402</v>
      </c>
      <c r="N1772" t="str">
        <f>VLOOKUP(TRIM(SUBSTITUTE(E1772,CHAR(160),CHAR(32))),Metadata!B$1:J$2632,9,FALSE)</f>
        <v>prose</v>
      </c>
      <c r="O1772">
        <f>VLOOKUP(TRIM(SUBSTITUTE(E1772,CHAR(160),CHAR(32))),Metadata!B$1:K$2632,10,FALSE)</f>
        <v>97802</v>
      </c>
      <c r="P1772" s="4" t="s">
        <v>10649</v>
      </c>
      <c r="Q1772">
        <v>335</v>
      </c>
      <c r="R1772">
        <v>343</v>
      </c>
    </row>
    <row r="1773" spans="1:18" hidden="1" x14ac:dyDescent="0.25">
      <c r="A1773">
        <v>1777</v>
      </c>
      <c r="B1773" t="s">
        <v>4354</v>
      </c>
      <c r="C1773" t="s">
        <v>17</v>
      </c>
      <c r="D1773" t="s">
        <v>18</v>
      </c>
      <c r="E1773" t="s">
        <v>7904</v>
      </c>
      <c r="F1773" t="str">
        <f>VLOOKUP(TRIM(SUBSTITUTE(E1773,CHAR(160),CHAR(32))),Metadata!B$1:C$2632,2,FALSE)</f>
        <v>Retz, Jean François Paul de Gondi de, 1613-1679.</v>
      </c>
      <c r="G1773" t="str">
        <f>VLOOKUP(TRIM(SUBSTITUTE(E1773,CHAR(160),CHAR(32))),Metadata!B$1:D$2632,3,FALSE)</f>
        <v>Mémoires. T. 1</v>
      </c>
      <c r="H1773">
        <f>VLOOKUP(TRIM(SUBSTITUTE(E1773,CHAR(160),CHAR(32))),Metadata!B$1:E$2632,4,FALSE)</f>
        <v>1679</v>
      </c>
      <c r="I1773" t="s">
        <v>445</v>
      </c>
      <c r="K1773" t="str">
        <f>VLOOKUP(TRIM(SUBSTITUTE(E1773,CHAR(160),CHAR(32))),Metadata!B$1:H$2632,7,FALSE)</f>
        <v>memoires</v>
      </c>
      <c r="L1773" t="s">
        <v>4481</v>
      </c>
      <c r="N1773" t="str">
        <f>VLOOKUP(TRIM(SUBSTITUTE(E1773,CHAR(160),CHAR(32))),Metadata!B$1:J$2632,9,FALSE)</f>
        <v>prose</v>
      </c>
      <c r="O1773">
        <f>VLOOKUP(TRIM(SUBSTITUTE(E1773,CHAR(160),CHAR(32))),Metadata!B$1:K$2632,10,FALSE)</f>
        <v>35141</v>
      </c>
      <c r="P1773" s="4" t="s">
        <v>9248</v>
      </c>
      <c r="Q1773">
        <v>112</v>
      </c>
      <c r="R1773">
        <v>120</v>
      </c>
    </row>
    <row r="1774" spans="1:18" hidden="1" x14ac:dyDescent="0.25">
      <c r="A1774">
        <v>1778</v>
      </c>
      <c r="B1774" t="s">
        <v>4354</v>
      </c>
      <c r="C1774" t="s">
        <v>17</v>
      </c>
      <c r="D1774" t="s">
        <v>18</v>
      </c>
      <c r="E1774" t="s">
        <v>8113</v>
      </c>
      <c r="F1774" t="str">
        <f>VLOOKUP(TRIM(SUBSTITUTE(E1774,CHAR(160),CHAR(32))),Metadata!B$1:C$2632,2,FALSE)</f>
        <v>Nicole, Pierre, 1625-1695.</v>
      </c>
      <c r="G1774" t="str">
        <f>VLOOKUP(TRIM(SUBSTITUTE(E1774,CHAR(160),CHAR(32))),Metadata!B$1:D$2632,3,FALSE)</f>
        <v>Essais de morale. T. 2</v>
      </c>
      <c r="H1774">
        <f>VLOOKUP(TRIM(SUBSTITUTE(E1774,CHAR(160),CHAR(32))),Metadata!B$1:E$2632,4,FALSE)</f>
        <v>1671</v>
      </c>
      <c r="I1774" t="s">
        <v>445</v>
      </c>
      <c r="K1774" t="str">
        <f>VLOOKUP(TRIM(SUBSTITUTE(E1774,CHAR(160),CHAR(32))),Metadata!B$1:H$2632,7,FALSE)</f>
        <v>traite ou essai</v>
      </c>
      <c r="L1774" t="s">
        <v>4402</v>
      </c>
      <c r="N1774" t="str">
        <f>VLOOKUP(TRIM(SUBSTITUTE(E1774,CHAR(160),CHAR(32))),Metadata!B$1:J$2632,9,FALSE)</f>
        <v>prose</v>
      </c>
      <c r="O1774">
        <f>VLOOKUP(TRIM(SUBSTITUTE(E1774,CHAR(160),CHAR(32))),Metadata!B$1:K$2632,10,FALSE)</f>
        <v>66688</v>
      </c>
      <c r="P1774" s="4" t="s">
        <v>12580</v>
      </c>
      <c r="Q1774">
        <v>197</v>
      </c>
      <c r="R1774">
        <v>205</v>
      </c>
    </row>
    <row r="1775" spans="1:18" hidden="1" x14ac:dyDescent="0.25">
      <c r="A1775">
        <v>1779</v>
      </c>
      <c r="B1775" t="s">
        <v>4354</v>
      </c>
      <c r="C1775" t="s">
        <v>17</v>
      </c>
      <c r="D1775" t="s">
        <v>18</v>
      </c>
      <c r="E1775" t="s">
        <v>8009</v>
      </c>
      <c r="F1775" t="str">
        <f>VLOOKUP(TRIM(SUBSTITUTE(E1775,CHAR(160),CHAR(32))),Metadata!B$1:C$2632,2,FALSE)</f>
        <v>Coeffeteau, Nicolas, 1574-1623.</v>
      </c>
      <c r="G1775" t="str">
        <f>VLOOKUP(TRIM(SUBSTITUTE(E1775,CHAR(160),CHAR(32))),Metadata!B$1:D$2632,3,FALSE)</f>
        <v>Histoire romaine</v>
      </c>
      <c r="H1775">
        <f>VLOOKUP(TRIM(SUBSTITUTE(E1775,CHAR(160),CHAR(32))),Metadata!B$1:E$2632,4,FALSE)</f>
        <v>1623</v>
      </c>
      <c r="I1775" t="s">
        <v>445</v>
      </c>
      <c r="K1775" t="str">
        <f>VLOOKUP(TRIM(SUBSTITUTE(E1775,CHAR(160),CHAR(32))),Metadata!B$1:H$2632,7,FALSE)</f>
        <v>traite ou essai</v>
      </c>
      <c r="L1775" t="s">
        <v>4402</v>
      </c>
      <c r="N1775" t="str">
        <f>VLOOKUP(TRIM(SUBSTITUTE(E1775,CHAR(160),CHAR(32))),Metadata!B$1:J$2632,9,FALSE)</f>
        <v>prose</v>
      </c>
      <c r="O1775">
        <f>VLOOKUP(TRIM(SUBSTITUTE(E1775,CHAR(160),CHAR(32))),Metadata!B$1:K$2632,10,FALSE)</f>
        <v>263154</v>
      </c>
      <c r="P1775" s="8" t="s">
        <v>12581</v>
      </c>
      <c r="Q1775">
        <v>271</v>
      </c>
      <c r="R1775">
        <v>278</v>
      </c>
    </row>
    <row r="1776" spans="1:18" hidden="1" x14ac:dyDescent="0.25">
      <c r="A1776">
        <v>1780</v>
      </c>
      <c r="B1776" t="s">
        <v>4354</v>
      </c>
      <c r="C1776" t="s">
        <v>17</v>
      </c>
      <c r="D1776" t="s">
        <v>18</v>
      </c>
      <c r="E1776" t="s">
        <v>8089</v>
      </c>
      <c r="F1776" t="str">
        <f>VLOOKUP(TRIM(SUBSTITUTE(E1776,CHAR(160),CHAR(32))),Metadata!B$1:C$2632,2,FALSE)</f>
        <v>Mersenne, Marin, 1588-1648.</v>
      </c>
      <c r="G1776" t="str">
        <f>VLOOKUP(TRIM(SUBSTITUTE(E1776,CHAR(160),CHAR(32))),Metadata!B$1:D$2632,3,FALSE)</f>
        <v>Correspondance du P. Marin Mersenne. T. 10, 1640-1641</v>
      </c>
      <c r="H1776">
        <f>VLOOKUP(TRIM(SUBSTITUTE(E1776,CHAR(160),CHAR(32))),Metadata!B$1:E$2632,4,FALSE)</f>
        <v>1641</v>
      </c>
      <c r="I1776" t="s">
        <v>445</v>
      </c>
      <c r="K1776" t="str">
        <f>VLOOKUP(TRIM(SUBSTITUTE(E1776,CHAR(160),CHAR(32))),Metadata!B$1:H$2632,7,FALSE)</f>
        <v>correspondance</v>
      </c>
      <c r="L1776" t="s">
        <v>4542</v>
      </c>
      <c r="N1776" t="str">
        <f>VLOOKUP(TRIM(SUBSTITUTE(E1776,CHAR(160),CHAR(32))),Metadata!B$1:J$2632,9,FALSE)</f>
        <v>prose</v>
      </c>
      <c r="O1776">
        <f>VLOOKUP(TRIM(SUBSTITUTE(E1776,CHAR(160),CHAR(32))),Metadata!B$1:K$2632,10,FALSE)</f>
        <v>12529</v>
      </c>
      <c r="P1776" s="4" t="s">
        <v>10650</v>
      </c>
      <c r="Q1776">
        <v>244</v>
      </c>
      <c r="R1776">
        <v>251</v>
      </c>
    </row>
    <row r="1777" spans="1:18" hidden="1" x14ac:dyDescent="0.25">
      <c r="A1777">
        <v>1781</v>
      </c>
      <c r="B1777" t="s">
        <v>4354</v>
      </c>
      <c r="C1777" t="s">
        <v>17</v>
      </c>
      <c r="D1777" t="s">
        <v>18</v>
      </c>
      <c r="E1777" t="s">
        <v>7907</v>
      </c>
      <c r="F1777" t="str">
        <f>VLOOKUP(TRIM(SUBSTITUTE(E1777,CHAR(160),CHAR(32))),Metadata!B$1:C$2632,2,FALSE)</f>
        <v>Retz, Jean François Paul de Gondi de, 1613-1679.</v>
      </c>
      <c r="G1777" t="str">
        <f>VLOOKUP(TRIM(SUBSTITUTE(E1777,CHAR(160),CHAR(32))),Metadata!B$1:D$2632,3,FALSE)</f>
        <v>Mémoires. T. 4</v>
      </c>
      <c r="H1777">
        <f>VLOOKUP(TRIM(SUBSTITUTE(E1777,CHAR(160),CHAR(32))),Metadata!B$1:E$2632,4,FALSE)</f>
        <v>1679</v>
      </c>
      <c r="I1777" t="s">
        <v>445</v>
      </c>
      <c r="K1777" t="str">
        <f>VLOOKUP(TRIM(SUBSTITUTE(E1777,CHAR(160),CHAR(32))),Metadata!B$1:H$2632,7,FALSE)</f>
        <v>memoires</v>
      </c>
      <c r="L1777" t="s">
        <v>4481</v>
      </c>
      <c r="N1777" t="str">
        <f>VLOOKUP(TRIM(SUBSTITUTE(E1777,CHAR(160),CHAR(32))),Metadata!B$1:J$2632,9,FALSE)</f>
        <v>prose</v>
      </c>
      <c r="O1777">
        <f>VLOOKUP(TRIM(SUBSTITUTE(E1777,CHAR(160),CHAR(32))),Metadata!B$1:K$2632,10,FALSE)</f>
        <v>107209</v>
      </c>
      <c r="P1777" s="4" t="s">
        <v>10651</v>
      </c>
      <c r="Q1777">
        <v>3</v>
      </c>
      <c r="R1777">
        <v>10</v>
      </c>
    </row>
    <row r="1778" spans="1:18" hidden="1" x14ac:dyDescent="0.25">
      <c r="A1778">
        <v>1782</v>
      </c>
      <c r="B1778" t="s">
        <v>4354</v>
      </c>
      <c r="C1778" t="s">
        <v>17</v>
      </c>
      <c r="D1778" t="s">
        <v>18</v>
      </c>
      <c r="E1778" t="s">
        <v>8406</v>
      </c>
      <c r="F1778" t="str">
        <f>VLOOKUP(TRIM(SUBSTITUTE(E1778,CHAR(160),CHAR(32))),Metadata!B$1:C$2632,2,FALSE)</f>
        <v>Tencin, Claudine Alexandrine Guérin de, 1682-1749.</v>
      </c>
      <c r="G1778" t="str">
        <f>VLOOKUP(TRIM(SUBSTITUTE(E1778,CHAR(160),CHAR(32))),Metadata!B$1:D$2632,3,FALSE)</f>
        <v>Memoires du comte de Comminges</v>
      </c>
      <c r="H1778">
        <f>VLOOKUP(TRIM(SUBSTITUTE(E1778,CHAR(160),CHAR(32))),Metadata!B$1:E$2632,4,FALSE)</f>
        <v>1735</v>
      </c>
      <c r="I1778" t="s">
        <v>448</v>
      </c>
      <c r="K1778" t="str">
        <f>VLOOKUP(TRIM(SUBSTITUTE(E1778,CHAR(160),CHAR(32))),Metadata!B$1:H$2632,7,FALSE)</f>
        <v>roman</v>
      </c>
      <c r="L1778" t="s">
        <v>4378</v>
      </c>
      <c r="N1778" t="str">
        <f>VLOOKUP(TRIM(SUBSTITUTE(E1778,CHAR(160),CHAR(32))),Metadata!B$1:J$2632,9,FALSE)</f>
        <v>prose</v>
      </c>
      <c r="O1778">
        <f>VLOOKUP(TRIM(SUBSTITUTE(E1778,CHAR(160),CHAR(32))),Metadata!B$1:K$2632,10,FALSE)</f>
        <v>19159</v>
      </c>
      <c r="P1778" s="4" t="s">
        <v>10652</v>
      </c>
      <c r="Q1778">
        <v>38</v>
      </c>
      <c r="R1778">
        <v>46</v>
      </c>
    </row>
    <row r="1779" spans="1:18" hidden="1" x14ac:dyDescent="0.25">
      <c r="A1779">
        <v>1783</v>
      </c>
      <c r="B1779" t="s">
        <v>4354</v>
      </c>
      <c r="C1779" t="s">
        <v>17</v>
      </c>
      <c r="D1779" t="s">
        <v>18</v>
      </c>
      <c r="E1779" t="s">
        <v>8357</v>
      </c>
      <c r="F1779" t="str">
        <f>VLOOKUP(TRIM(SUBSTITUTE(E1779,CHAR(160),CHAR(32))),Metadata!B$1:C$2632,2,FALSE)</f>
        <v>Prévost, abbé, 1697-1763.</v>
      </c>
      <c r="G1779" t="str">
        <f>VLOOKUP(TRIM(SUBSTITUTE(E1779,CHAR(160),CHAR(32))),Metadata!B$1:D$2632,3,FALSE)</f>
        <v>Lettres angloises, ou Histoire de Miss Clarisse Harlove. T. 3</v>
      </c>
      <c r="H1779">
        <f>VLOOKUP(TRIM(SUBSTITUTE(E1779,CHAR(160),CHAR(32))),Metadata!B$1:E$2632,4,FALSE)</f>
        <v>1751</v>
      </c>
      <c r="I1779" t="s">
        <v>448</v>
      </c>
      <c r="K1779" t="str">
        <f>VLOOKUP(TRIM(SUBSTITUTE(E1779,CHAR(160),CHAR(32))),Metadata!B$1:H$2632,7,FALSE)</f>
        <v>roman</v>
      </c>
      <c r="L1779" t="s">
        <v>4378</v>
      </c>
      <c r="N1779" t="str">
        <f>VLOOKUP(TRIM(SUBSTITUTE(E1779,CHAR(160),CHAR(32))),Metadata!B$1:J$2632,9,FALSE)</f>
        <v>prose</v>
      </c>
      <c r="O1779">
        <f>VLOOKUP(TRIM(SUBSTITUTE(E1779,CHAR(160),CHAR(32))),Metadata!B$1:K$2632,10,FALSE)</f>
        <v>120594</v>
      </c>
      <c r="P1779" s="4" t="s">
        <v>10653</v>
      </c>
      <c r="Q1779">
        <v>175</v>
      </c>
      <c r="R1779">
        <v>183</v>
      </c>
    </row>
    <row r="1780" spans="1:18" hidden="1" x14ac:dyDescent="0.25">
      <c r="A1780">
        <v>1784</v>
      </c>
      <c r="B1780" t="s">
        <v>4354</v>
      </c>
      <c r="C1780" t="s">
        <v>17</v>
      </c>
      <c r="D1780" t="s">
        <v>18</v>
      </c>
      <c r="E1780" t="s">
        <v>8292</v>
      </c>
      <c r="F1780" t="str">
        <f>VLOOKUP(TRIM(SUBSTITUTE(E1780,CHAR(160),CHAR(32))),Metadata!B$1:C$2632,2,FALSE)</f>
        <v>La Pérouse, Jean-François de Galaup, comte de, 1741-1788.</v>
      </c>
      <c r="G1780" t="str">
        <f>VLOOKUP(TRIM(SUBSTITUTE(E1780,CHAR(160),CHAR(32))),Metadata!B$1:D$2632,3,FALSE)</f>
        <v>Voyage de la Pérouse</v>
      </c>
      <c r="H1780">
        <f>VLOOKUP(TRIM(SUBSTITUTE(E1780,CHAR(160),CHAR(32))),Metadata!B$1:E$2632,4,FALSE)</f>
        <v>1797</v>
      </c>
      <c r="I1780" t="s">
        <v>448</v>
      </c>
      <c r="K1780" t="str">
        <f>VLOOKUP(TRIM(SUBSTITUTE(E1780,CHAR(160),CHAR(32))),Metadata!B$1:H$2632,7,FALSE)</f>
        <v>recit de voyage</v>
      </c>
      <c r="L1780" t="s">
        <v>4870</v>
      </c>
      <c r="N1780" t="str">
        <f>VLOOKUP(TRIM(SUBSTITUTE(E1780,CHAR(160),CHAR(32))),Metadata!B$1:J$2632,9,FALSE)</f>
        <v>prose</v>
      </c>
      <c r="O1780">
        <f>VLOOKUP(TRIM(SUBSTITUTE(E1780,CHAR(160),CHAR(32))),Metadata!B$1:K$2632,10,FALSE)</f>
        <v>299579</v>
      </c>
      <c r="P1780" s="4" t="s">
        <v>10654</v>
      </c>
      <c r="Q1780">
        <v>160</v>
      </c>
      <c r="R1780">
        <v>167</v>
      </c>
    </row>
    <row r="1781" spans="1:18" hidden="1" x14ac:dyDescent="0.25">
      <c r="A1781">
        <v>1785</v>
      </c>
      <c r="B1781" t="s">
        <v>4354</v>
      </c>
      <c r="C1781" t="s">
        <v>17</v>
      </c>
      <c r="D1781" t="s">
        <v>18</v>
      </c>
      <c r="E1781" t="s">
        <v>8249</v>
      </c>
      <c r="F1781" t="str">
        <f>VLOOKUP(TRIM(SUBSTITUTE(E1781,CHAR(160),CHAR(32))),Metadata!B$1:C$2632,2,FALSE)</f>
        <v>Dubos, abbé (Jean-Baptiste), 1670-1742.</v>
      </c>
      <c r="G1781" t="str">
        <f>VLOOKUP(TRIM(SUBSTITUTE(E1781,CHAR(160),CHAR(32))),Metadata!B$1:D$2632,3,FALSE)</f>
        <v>Réflexions critiques sur la poésie et sur la peinture</v>
      </c>
      <c r="H1781">
        <f>VLOOKUP(TRIM(SUBSTITUTE(E1781,CHAR(160),CHAR(32))),Metadata!B$1:E$2632,4,FALSE)</f>
        <v>1733</v>
      </c>
      <c r="I1781" t="s">
        <v>448</v>
      </c>
      <c r="K1781" t="str">
        <f>VLOOKUP(TRIM(SUBSTITUTE(E1781,CHAR(160),CHAR(32))),Metadata!B$1:H$2632,7,FALSE)</f>
        <v>melanges litteraires</v>
      </c>
      <c r="L1781" t="s">
        <v>4389</v>
      </c>
      <c r="N1781" t="str">
        <f>VLOOKUP(TRIM(SUBSTITUTE(E1781,CHAR(160),CHAR(32))),Metadata!B$1:J$2632,9,FALSE)</f>
        <v>prose</v>
      </c>
      <c r="O1781">
        <f>VLOOKUP(TRIM(SUBSTITUTE(E1781,CHAR(160),CHAR(32))),Metadata!B$1:K$2632,10,FALSE)</f>
        <v>256009</v>
      </c>
      <c r="P1781" s="4" t="s">
        <v>10655</v>
      </c>
      <c r="Q1781">
        <v>22</v>
      </c>
      <c r="R1781">
        <v>30</v>
      </c>
    </row>
    <row r="1782" spans="1:18" hidden="1" x14ac:dyDescent="0.25">
      <c r="A1782">
        <v>1786</v>
      </c>
      <c r="B1782" t="s">
        <v>4354</v>
      </c>
      <c r="C1782" t="s">
        <v>17</v>
      </c>
      <c r="D1782" t="s">
        <v>18</v>
      </c>
      <c r="E1782" t="s">
        <v>5726</v>
      </c>
      <c r="F1782" t="str">
        <f>VLOOKUP(TRIM(SUBSTITUTE(E1782,CHAR(160),CHAR(32))),Metadata!B$1:C$2632,2,FALSE)</f>
        <v>Constant, Benjamin, 1767-1830.</v>
      </c>
      <c r="G1782" t="str">
        <f>VLOOKUP(TRIM(SUBSTITUTE(E1782,CHAR(160),CHAR(32))),Metadata!B$1:D$2632,3,FALSE)</f>
        <v>Des effets de la terreur</v>
      </c>
      <c r="H1782">
        <f>VLOOKUP(TRIM(SUBSTITUTE(E1782,CHAR(160),CHAR(32))),Metadata!B$1:E$2632,4,FALSE)</f>
        <v>1797</v>
      </c>
      <c r="I1782" t="s">
        <v>448</v>
      </c>
      <c r="K1782" t="str">
        <f>VLOOKUP(TRIM(SUBSTITUTE(E1782,CHAR(160),CHAR(32))),Metadata!B$1:H$2632,7,FALSE)</f>
        <v>traite</v>
      </c>
      <c r="L1782" t="s">
        <v>4417</v>
      </c>
      <c r="N1782" t="str">
        <f>VLOOKUP(TRIM(SUBSTITUTE(E1782,CHAR(160),CHAR(32))),Metadata!B$1:J$2632,9,FALSE)</f>
        <v/>
      </c>
      <c r="O1782">
        <f>VLOOKUP(TRIM(SUBSTITUTE(E1782,CHAR(160),CHAR(32))),Metadata!B$1:K$2632,10,FALSE)</f>
        <v>6306</v>
      </c>
      <c r="P1782" s="4" t="s">
        <v>10656</v>
      </c>
      <c r="Q1782">
        <v>28</v>
      </c>
      <c r="R1782">
        <v>36</v>
      </c>
    </row>
    <row r="1783" spans="1:18" hidden="1" x14ac:dyDescent="0.25">
      <c r="A1783">
        <v>1787</v>
      </c>
      <c r="B1783" t="s">
        <v>4354</v>
      </c>
      <c r="C1783" t="s">
        <v>17</v>
      </c>
      <c r="D1783" t="s">
        <v>18</v>
      </c>
      <c r="E1783" t="s">
        <v>8351</v>
      </c>
      <c r="F1783" t="str">
        <f>VLOOKUP(TRIM(SUBSTITUTE(E1783,CHAR(160),CHAR(32))),Metadata!B$1:C$2632,2,FALSE)</f>
        <v>Prévost, abbé, 1697-1763.</v>
      </c>
      <c r="G1783" t="str">
        <f>VLOOKUP(TRIM(SUBSTITUTE(E1783,CHAR(160),CHAR(32))),Metadata!B$1:D$2632,3,FALSE)</f>
        <v>Le monde moral, ou, Mémoires pour servir: à l'histoire du coeur humain</v>
      </c>
      <c r="H1783">
        <f>VLOOKUP(TRIM(SUBSTITUTE(E1783,CHAR(160),CHAR(32))),Metadata!B$1:E$2632,4,FALSE)</f>
        <v>1760</v>
      </c>
      <c r="I1783" t="s">
        <v>448</v>
      </c>
      <c r="K1783" t="str">
        <f>VLOOKUP(TRIM(SUBSTITUTE(E1783,CHAR(160),CHAR(32))),Metadata!B$1:H$2632,7,FALSE)</f>
        <v>roman</v>
      </c>
      <c r="L1783" t="s">
        <v>4378</v>
      </c>
      <c r="N1783" t="str">
        <f>VLOOKUP(TRIM(SUBSTITUTE(E1783,CHAR(160),CHAR(32))),Metadata!B$1:J$2632,9,FALSE)</f>
        <v>prose</v>
      </c>
      <c r="O1783">
        <f>VLOOKUP(TRIM(SUBSTITUTE(E1783,CHAR(160),CHAR(32))),Metadata!B$1:K$2632,10,FALSE)</f>
        <v>148539</v>
      </c>
      <c r="P1783" s="4" t="s">
        <v>12582</v>
      </c>
      <c r="Q1783">
        <v>132</v>
      </c>
      <c r="R1783">
        <v>139</v>
      </c>
    </row>
    <row r="1784" spans="1:18" hidden="1" x14ac:dyDescent="0.25">
      <c r="A1784">
        <v>1788</v>
      </c>
      <c r="B1784" t="s">
        <v>4354</v>
      </c>
      <c r="C1784" t="s">
        <v>17</v>
      </c>
      <c r="D1784" t="s">
        <v>18</v>
      </c>
      <c r="E1784" t="s">
        <v>8348</v>
      </c>
      <c r="F1784" t="str">
        <f>VLOOKUP(TRIM(SUBSTITUTE(E1784,CHAR(160),CHAR(32))),Metadata!B$1:C$2632,2,FALSE)</f>
        <v>Mouhy, Charles de Fieux, chevalier de, 1701-1784.</v>
      </c>
      <c r="G1784" t="str">
        <f>VLOOKUP(TRIM(SUBSTITUTE(E1784,CHAR(160),CHAR(32))),Metadata!B$1:D$2632,3,FALSE)</f>
        <v>La paysanne parvenue, ou, Les mémoires de Madame la marquise de L.V.</v>
      </c>
      <c r="H1784">
        <f>VLOOKUP(TRIM(SUBSTITUTE(E1784,CHAR(160),CHAR(32))),Metadata!B$1:E$2632,4,FALSE)</f>
        <v>1735</v>
      </c>
      <c r="I1784" t="s">
        <v>448</v>
      </c>
      <c r="K1784" t="str">
        <f>VLOOKUP(TRIM(SUBSTITUTE(E1784,CHAR(160),CHAR(32))),Metadata!B$1:H$2632,7,FALSE)</f>
        <v>roman</v>
      </c>
      <c r="L1784" t="s">
        <v>4378</v>
      </c>
      <c r="N1784" t="str">
        <f>VLOOKUP(TRIM(SUBSTITUTE(E1784,CHAR(160),CHAR(32))),Metadata!B$1:J$2632,9,FALSE)</f>
        <v>prose</v>
      </c>
      <c r="O1784">
        <f>VLOOKUP(TRIM(SUBSTITUTE(E1784,CHAR(160),CHAR(32))),Metadata!B$1:K$2632,10,FALSE)</f>
        <v>219670</v>
      </c>
      <c r="P1784" s="4" t="s">
        <v>9249</v>
      </c>
      <c r="Q1784">
        <v>46</v>
      </c>
      <c r="R1784">
        <v>57</v>
      </c>
    </row>
    <row r="1785" spans="1:18" hidden="1" x14ac:dyDescent="0.25">
      <c r="A1785">
        <v>1789</v>
      </c>
      <c r="B1785" t="s">
        <v>4354</v>
      </c>
      <c r="C1785" t="s">
        <v>17</v>
      </c>
      <c r="D1785" t="s">
        <v>18</v>
      </c>
      <c r="E1785" t="s">
        <v>8351</v>
      </c>
      <c r="F1785" t="str">
        <f>VLOOKUP(TRIM(SUBSTITUTE(E1785,CHAR(160),CHAR(32))),Metadata!B$1:C$2632,2,FALSE)</f>
        <v>Prévost, abbé, 1697-1763.</v>
      </c>
      <c r="G1785" t="str">
        <f>VLOOKUP(TRIM(SUBSTITUTE(E1785,CHAR(160),CHAR(32))),Metadata!B$1:D$2632,3,FALSE)</f>
        <v>Le monde moral, ou, Mémoires pour servir: à l'histoire du coeur humain</v>
      </c>
      <c r="H1785">
        <f>VLOOKUP(TRIM(SUBSTITUTE(E1785,CHAR(160),CHAR(32))),Metadata!B$1:E$2632,4,FALSE)</f>
        <v>1760</v>
      </c>
      <c r="I1785" t="s">
        <v>448</v>
      </c>
      <c r="K1785" t="str">
        <f>VLOOKUP(TRIM(SUBSTITUTE(E1785,CHAR(160),CHAR(32))),Metadata!B$1:H$2632,7,FALSE)</f>
        <v>roman</v>
      </c>
      <c r="L1785" t="s">
        <v>4378</v>
      </c>
      <c r="N1785" t="str">
        <f>VLOOKUP(TRIM(SUBSTITUTE(E1785,CHAR(160),CHAR(32))),Metadata!B$1:J$2632,9,FALSE)</f>
        <v>prose</v>
      </c>
      <c r="O1785">
        <f>VLOOKUP(TRIM(SUBSTITUTE(E1785,CHAR(160),CHAR(32))),Metadata!B$1:K$2632,10,FALSE)</f>
        <v>148539</v>
      </c>
      <c r="P1785" s="4" t="s">
        <v>12583</v>
      </c>
      <c r="Q1785">
        <v>41</v>
      </c>
      <c r="R1785">
        <v>49</v>
      </c>
    </row>
    <row r="1786" spans="1:18" hidden="1" x14ac:dyDescent="0.25">
      <c r="A1786">
        <v>1790</v>
      </c>
      <c r="B1786" t="s">
        <v>4354</v>
      </c>
      <c r="C1786" t="s">
        <v>17</v>
      </c>
      <c r="D1786" t="s">
        <v>18</v>
      </c>
      <c r="E1786" t="s">
        <v>8402</v>
      </c>
      <c r="F1786" t="str">
        <f>VLOOKUP(TRIM(SUBSTITUTE(E1786,CHAR(160),CHAR(32))),Metadata!B$1:C$2632,2,FALSE)</f>
        <v>Staël, Madame de (Anne-Louise-Germaine), 1766-1817.</v>
      </c>
      <c r="G1786" t="str">
        <f>VLOOKUP(TRIM(SUBSTITUTE(E1786,CHAR(160),CHAR(32))),Metadata!B$1:D$2632,3,FALSE)</f>
        <v>Lettres inédites à Louis de Narbonne, 1794.</v>
      </c>
      <c r="H1786">
        <f>VLOOKUP(TRIM(SUBSTITUTE(E1786,CHAR(160),CHAR(32))),Metadata!B$1:E$2632,4,FALSE)</f>
        <v>1794</v>
      </c>
      <c r="I1786" t="s">
        <v>448</v>
      </c>
      <c r="K1786" t="str">
        <f>VLOOKUP(TRIM(SUBSTITUTE(E1786,CHAR(160),CHAR(32))),Metadata!B$1:H$2632,7,FALSE)</f>
        <v>correspondance</v>
      </c>
      <c r="L1786" t="s">
        <v>4542</v>
      </c>
      <c r="N1786" t="str">
        <f>VLOOKUP(TRIM(SUBSTITUTE(E1786,CHAR(160),CHAR(32))),Metadata!B$1:J$2632,9,FALSE)</f>
        <v>prose</v>
      </c>
      <c r="O1786">
        <f>VLOOKUP(TRIM(SUBSTITUTE(E1786,CHAR(160),CHAR(32))),Metadata!B$1:K$2632,10,FALSE)</f>
        <v>107787</v>
      </c>
      <c r="P1786" s="4" t="s">
        <v>10657</v>
      </c>
      <c r="Q1786">
        <v>81</v>
      </c>
      <c r="R1786">
        <v>88</v>
      </c>
    </row>
    <row r="1787" spans="1:18" hidden="1" x14ac:dyDescent="0.25">
      <c r="A1787">
        <v>1791</v>
      </c>
      <c r="B1787" t="s">
        <v>4354</v>
      </c>
      <c r="C1787" t="s">
        <v>17</v>
      </c>
      <c r="D1787" t="s">
        <v>18</v>
      </c>
      <c r="E1787" t="s">
        <v>8340</v>
      </c>
      <c r="F1787" t="str">
        <f>VLOOKUP(TRIM(SUBSTITUTE(E1787,CHAR(160),CHAR(32))),Metadata!B$1:C$2632,2,FALSE)</f>
        <v>Montesquieu, Charles de Secondat, baron de, 1689-1755.</v>
      </c>
      <c r="G1787" t="str">
        <f>VLOOKUP(TRIM(SUBSTITUTE(E1787,CHAR(160),CHAR(32))),Metadata!B$1:D$2632,3,FALSE)</f>
        <v>Considérations sur les causes de la grandeur des Romains et de leur décadence</v>
      </c>
      <c r="H1787">
        <f>VLOOKUP(TRIM(SUBSTITUTE(E1787,CHAR(160),CHAR(32))),Metadata!B$1:E$2632,4,FALSE)</f>
        <v>1748</v>
      </c>
      <c r="I1787" t="s">
        <v>448</v>
      </c>
      <c r="K1787" t="str">
        <f>VLOOKUP(TRIM(SUBSTITUTE(E1787,CHAR(160),CHAR(32))),Metadata!B$1:H$2632,7,FALSE)</f>
        <v>traite ou essai</v>
      </c>
      <c r="L1787" t="s">
        <v>4402</v>
      </c>
      <c r="N1787" t="str">
        <f>VLOOKUP(TRIM(SUBSTITUTE(E1787,CHAR(160),CHAR(32))),Metadata!B$1:J$2632,9,FALSE)</f>
        <v>prose</v>
      </c>
      <c r="O1787">
        <f>VLOOKUP(TRIM(SUBSTITUTE(E1787,CHAR(160),CHAR(32))),Metadata!B$1:K$2632,10,FALSE)</f>
        <v>46404</v>
      </c>
      <c r="P1787" s="4" t="s">
        <v>10658</v>
      </c>
      <c r="Q1787">
        <v>145</v>
      </c>
      <c r="R1787">
        <v>154</v>
      </c>
    </row>
    <row r="1788" spans="1:18" hidden="1" x14ac:dyDescent="0.25">
      <c r="A1788">
        <v>1792</v>
      </c>
      <c r="B1788" t="s">
        <v>4354</v>
      </c>
      <c r="C1788" t="s">
        <v>17</v>
      </c>
      <c r="D1788" t="s">
        <v>18</v>
      </c>
      <c r="E1788" t="s">
        <v>8172</v>
      </c>
      <c r="F1788" t="str">
        <f>VLOOKUP(TRIM(SUBSTITUTE(E1788,CHAR(160),CHAR(32))),Metadata!B$1:C$2632,2,FALSE)</f>
        <v>Argens, Jean-Baptiste de Boyer, marquis d', 1704-1771.</v>
      </c>
      <c r="G1788" t="str">
        <f>VLOOKUP(TRIM(SUBSTITUTE(E1788,CHAR(160),CHAR(32))),Metadata!B$1:D$2632,3,FALSE)</f>
        <v>Lettres juives</v>
      </c>
      <c r="H1788">
        <f>VLOOKUP(TRIM(SUBSTITUTE(E1788,CHAR(160),CHAR(32))),Metadata!B$1:E$2632,4,FALSE)</f>
        <v>1738</v>
      </c>
      <c r="I1788" t="s">
        <v>448</v>
      </c>
      <c r="K1788" t="str">
        <f>VLOOKUP(TRIM(SUBSTITUTE(E1788,CHAR(160),CHAR(32))),Metadata!B$1:H$2632,7,FALSE)</f>
        <v>melanges litteraires</v>
      </c>
      <c r="L1788" t="s">
        <v>4389</v>
      </c>
      <c r="N1788" t="str">
        <f>VLOOKUP(TRIM(SUBSTITUTE(E1788,CHAR(160),CHAR(32))),Metadata!B$1:J$2632,9,FALSE)</f>
        <v>prose</v>
      </c>
      <c r="O1788">
        <f>VLOOKUP(TRIM(SUBSTITUTE(E1788,CHAR(160),CHAR(32))),Metadata!B$1:K$2632,10,FALSE)</f>
        <v>427095</v>
      </c>
      <c r="P1788" s="4" t="s">
        <v>10659</v>
      </c>
      <c r="Q1788">
        <v>85</v>
      </c>
      <c r="R1788">
        <v>93</v>
      </c>
    </row>
    <row r="1789" spans="1:18" hidden="1" x14ac:dyDescent="0.25">
      <c r="A1789">
        <v>1793</v>
      </c>
      <c r="B1789" t="s">
        <v>4354</v>
      </c>
      <c r="C1789" t="s">
        <v>17</v>
      </c>
      <c r="D1789" t="s">
        <v>18</v>
      </c>
      <c r="E1789" t="s">
        <v>8214</v>
      </c>
      <c r="F1789" t="str">
        <f>VLOOKUP(TRIM(SUBSTITUTE(E1789,CHAR(160),CHAR(32))),Metadata!B$1:C$2632,2,FALSE)</f>
        <v>Condorcet, Marie Jean Antoine-Nicolas de Caritat, marquis de, 1743-1794.</v>
      </c>
      <c r="G1789" t="str">
        <f>VLOOKUP(TRIM(SUBSTITUTE(E1789,CHAR(160),CHAR(32))),Metadata!B$1:D$2632,3,FALSE)</f>
        <v>Esquisse d'un tableau</v>
      </c>
      <c r="H1789">
        <f>VLOOKUP(TRIM(SUBSTITUTE(E1789,CHAR(160),CHAR(32))),Metadata!B$1:E$2632,4,FALSE)</f>
        <v>1794</v>
      </c>
      <c r="I1789" t="s">
        <v>448</v>
      </c>
      <c r="K1789" t="str">
        <f>VLOOKUP(TRIM(SUBSTITUTE(E1789,CHAR(160),CHAR(32))),Metadata!B$1:H$2632,7,FALSE)</f>
        <v>traite ou essai</v>
      </c>
      <c r="L1789" t="s">
        <v>4402</v>
      </c>
      <c r="N1789" t="str">
        <f>VLOOKUP(TRIM(SUBSTITUTE(E1789,CHAR(160),CHAR(32))),Metadata!B$1:J$2632,9,FALSE)</f>
        <v>prose</v>
      </c>
      <c r="O1789">
        <f>VLOOKUP(TRIM(SUBSTITUTE(E1789,CHAR(160),CHAR(32))),Metadata!B$1:K$2632,10,FALSE)</f>
        <v>66733</v>
      </c>
      <c r="P1789" s="4" t="s">
        <v>10660</v>
      </c>
      <c r="Q1789">
        <v>122</v>
      </c>
      <c r="R1789">
        <v>130</v>
      </c>
    </row>
    <row r="1790" spans="1:18" hidden="1" x14ac:dyDescent="0.25">
      <c r="A1790">
        <v>1794</v>
      </c>
      <c r="B1790" t="s">
        <v>4354</v>
      </c>
      <c r="C1790" t="s">
        <v>17</v>
      </c>
      <c r="D1790" t="s">
        <v>18</v>
      </c>
      <c r="E1790" t="s">
        <v>5477</v>
      </c>
      <c r="F1790" t="str">
        <f>VLOOKUP(TRIM(SUBSTITUTE(E1790,CHAR(160),CHAR(32))),Metadata!B$1:C$2632,2,FALSE)</f>
        <v>Holbach, Paul Henri Thiry, baron d', 1723-1789.</v>
      </c>
      <c r="G1790" t="str">
        <f>VLOOKUP(TRIM(SUBSTITUTE(E1790,CHAR(160),CHAR(32))),Metadata!B$1:D$2632,3,FALSE)</f>
        <v>Histoire critique de Jésus-Christ ou analyse raisonnée des Évangiles</v>
      </c>
      <c r="H1790">
        <f>VLOOKUP(TRIM(SUBSTITUTE(E1790,CHAR(160),CHAR(32))),Metadata!B$1:E$2632,4,FALSE)</f>
        <v>1770</v>
      </c>
      <c r="I1790" t="s">
        <v>448</v>
      </c>
      <c r="K1790" t="str">
        <f>VLOOKUP(TRIM(SUBSTITUTE(E1790,CHAR(160),CHAR(32))),Metadata!B$1:H$2632,7,FALSE)</f>
        <v>traite</v>
      </c>
      <c r="L1790" t="s">
        <v>4417</v>
      </c>
      <c r="N1790" t="str">
        <f>VLOOKUP(TRIM(SUBSTITUTE(E1790,CHAR(160),CHAR(32))),Metadata!B$1:J$2632,9,FALSE)</f>
        <v/>
      </c>
      <c r="O1790">
        <f>VLOOKUP(TRIM(SUBSTITUTE(E1790,CHAR(160),CHAR(32))),Metadata!B$1:K$2632,10,FALSE)</f>
        <v>88506</v>
      </c>
      <c r="P1790" s="4" t="s">
        <v>10661</v>
      </c>
      <c r="Q1790">
        <v>186</v>
      </c>
      <c r="R1790">
        <v>197</v>
      </c>
    </row>
    <row r="1791" spans="1:18" hidden="1" x14ac:dyDescent="0.25">
      <c r="A1791">
        <v>1795</v>
      </c>
      <c r="B1791" t="s">
        <v>4354</v>
      </c>
      <c r="C1791" t="s">
        <v>17</v>
      </c>
      <c r="D1791" t="s">
        <v>18</v>
      </c>
      <c r="E1791" t="s">
        <v>8196</v>
      </c>
      <c r="F1791" t="str">
        <f>VLOOKUP(TRIM(SUBSTITUTE(E1791,CHAR(160),CHAR(32))),Metadata!B$1:C$2632,2,FALSE)</f>
        <v>Carbonnières, L.F.E (Louis François Elisabeth) Ramond de, 1753-1827.</v>
      </c>
      <c r="G1791" t="str">
        <f>VLOOKUP(TRIM(SUBSTITUTE(E1791,CHAR(160),CHAR(32))),Metadata!B$1:D$2632,3,FALSE)</f>
        <v>Lettres de M. William Coxe à M. W. Melmoth</v>
      </c>
      <c r="H1791">
        <f>VLOOKUP(TRIM(SUBSTITUTE(E1791,CHAR(160),CHAR(32))),Metadata!B$1:E$2632,4,FALSE)</f>
        <v>1781</v>
      </c>
      <c r="I1791" t="s">
        <v>448</v>
      </c>
      <c r="K1791" t="str">
        <f>VLOOKUP(TRIM(SUBSTITUTE(E1791,CHAR(160),CHAR(32))),Metadata!B$1:H$2632,7,FALSE)</f>
        <v>melanges litteraires</v>
      </c>
      <c r="L1791" t="s">
        <v>4389</v>
      </c>
      <c r="N1791" t="str">
        <f>VLOOKUP(TRIM(SUBSTITUTE(E1791,CHAR(160),CHAR(32))),Metadata!B$1:J$2632,9,FALSE)</f>
        <v>prose</v>
      </c>
      <c r="O1791">
        <f>VLOOKUP(TRIM(SUBSTITUTE(E1791,CHAR(160),CHAR(32))),Metadata!B$1:K$2632,10,FALSE)</f>
        <v>130784</v>
      </c>
      <c r="P1791" s="4" t="s">
        <v>12584</v>
      </c>
      <c r="Q1791">
        <v>133</v>
      </c>
      <c r="R1791">
        <v>140</v>
      </c>
    </row>
    <row r="1792" spans="1:18" hidden="1" x14ac:dyDescent="0.25">
      <c r="A1792">
        <v>1796</v>
      </c>
      <c r="B1792" t="s">
        <v>4354</v>
      </c>
      <c r="C1792" t="s">
        <v>17</v>
      </c>
      <c r="D1792" t="s">
        <v>18</v>
      </c>
      <c r="E1792" t="s">
        <v>8275</v>
      </c>
      <c r="F1792" t="str">
        <f>VLOOKUP(TRIM(SUBSTITUTE(E1792,CHAR(160),CHAR(32))),Metadata!B$1:C$2632,2,FALSE)</f>
        <v>Helvétius, Claude Adrien, 1715-1771.</v>
      </c>
      <c r="G1792" t="str">
        <f>VLOOKUP(TRIM(SUBSTITUTE(E1792,CHAR(160),CHAR(32))),Metadata!B$1:D$2632,3,FALSE)</f>
        <v>De l'esprit.</v>
      </c>
      <c r="H1792">
        <f>VLOOKUP(TRIM(SUBSTITUTE(E1792,CHAR(160),CHAR(32))),Metadata!B$1:E$2632,4,FALSE)</f>
        <v>1758</v>
      </c>
      <c r="I1792" t="s">
        <v>448</v>
      </c>
      <c r="K1792" t="str">
        <f>VLOOKUP(TRIM(SUBSTITUTE(E1792,CHAR(160),CHAR(32))),Metadata!B$1:H$2632,7,FALSE)</f>
        <v>traite ou essai</v>
      </c>
      <c r="L1792" t="s">
        <v>4402</v>
      </c>
      <c r="N1792" t="str">
        <f>VLOOKUP(TRIM(SUBSTITUTE(E1792,CHAR(160),CHAR(32))),Metadata!B$1:J$2632,9,FALSE)</f>
        <v>prose</v>
      </c>
      <c r="O1792">
        <f>VLOOKUP(TRIM(SUBSTITUTE(E1792,CHAR(160),CHAR(32))),Metadata!B$1:K$2632,10,FALSE)</f>
        <v>161176</v>
      </c>
      <c r="P1792" s="4" t="s">
        <v>12585</v>
      </c>
      <c r="Q1792">
        <v>44</v>
      </c>
      <c r="R1792">
        <v>52</v>
      </c>
    </row>
    <row r="1793" spans="1:18" hidden="1" x14ac:dyDescent="0.25">
      <c r="A1793">
        <v>1797</v>
      </c>
      <c r="B1793" t="s">
        <v>4354</v>
      </c>
      <c r="C1793" t="s">
        <v>17</v>
      </c>
      <c r="D1793" t="s">
        <v>18</v>
      </c>
      <c r="E1793" t="s">
        <v>8381</v>
      </c>
      <c r="F1793" t="str">
        <f>VLOOKUP(TRIM(SUBSTITUTE(E1793,CHAR(160),CHAR(32))),Metadata!B$1:C$2632,2,FALSE)</f>
        <v>Rousseau, Jean-Jacques, 1712-1778.</v>
      </c>
      <c r="G1793" t="str">
        <f>VLOOKUP(TRIM(SUBSTITUTE(E1793,CHAR(160),CHAR(32))),Metadata!B$1:D$2632,3,FALSE)</f>
        <v>La nouvelle Héloïse</v>
      </c>
      <c r="H1793">
        <f>VLOOKUP(TRIM(SUBSTITUTE(E1793,CHAR(160),CHAR(32))),Metadata!B$1:E$2632,4,FALSE)</f>
        <v>1761</v>
      </c>
      <c r="I1793" t="s">
        <v>448</v>
      </c>
      <c r="K1793" t="str">
        <f>VLOOKUP(TRIM(SUBSTITUTE(E1793,CHAR(160),CHAR(32))),Metadata!B$1:H$2632,7,FALSE)</f>
        <v>roman</v>
      </c>
      <c r="L1793" t="s">
        <v>4378</v>
      </c>
      <c r="N1793" t="str">
        <f>VLOOKUP(TRIM(SUBSTITUTE(E1793,CHAR(160),CHAR(32))),Metadata!B$1:J$2632,9,FALSE)</f>
        <v>prose</v>
      </c>
      <c r="O1793">
        <f>VLOOKUP(TRIM(SUBSTITUTE(E1793,CHAR(160),CHAR(32))),Metadata!B$1:K$2632,10,FALSE)</f>
        <v>299094</v>
      </c>
      <c r="P1793" s="4" t="s">
        <v>9250</v>
      </c>
      <c r="Q1793">
        <v>66</v>
      </c>
      <c r="R1793">
        <v>74</v>
      </c>
    </row>
    <row r="1794" spans="1:18" hidden="1" x14ac:dyDescent="0.25">
      <c r="A1794">
        <v>1798</v>
      </c>
      <c r="B1794" t="s">
        <v>4354</v>
      </c>
      <c r="C1794" t="s">
        <v>17</v>
      </c>
      <c r="D1794" t="s">
        <v>18</v>
      </c>
      <c r="E1794" t="s">
        <v>8190</v>
      </c>
      <c r="F1794" t="str">
        <f>VLOOKUP(TRIM(SUBSTITUTE(E1794,CHAR(160),CHAR(32))),Metadata!B$1:C$2632,2,FALSE)</f>
        <v>Bonnet, Charles, 1720-1793.</v>
      </c>
      <c r="G1794" t="str">
        <f>VLOOKUP(TRIM(SUBSTITUTE(E1794,CHAR(160),CHAR(32))),Metadata!B$1:D$2632,3,FALSE)</f>
        <v>Considérations sur les corps organisés</v>
      </c>
      <c r="H1794">
        <f>VLOOKUP(TRIM(SUBSTITUTE(E1794,CHAR(160),CHAR(32))),Metadata!B$1:E$2632,4,FALSE)</f>
        <v>1762</v>
      </c>
      <c r="I1794" t="s">
        <v>448</v>
      </c>
      <c r="K1794" t="str">
        <f>VLOOKUP(TRIM(SUBSTITUTE(E1794,CHAR(160),CHAR(32))),Metadata!B$1:H$2632,7,FALSE)</f>
        <v>traite ou essai</v>
      </c>
      <c r="L1794" t="s">
        <v>4402</v>
      </c>
      <c r="N1794" t="str">
        <f>VLOOKUP(TRIM(SUBSTITUTE(E1794,CHAR(160),CHAR(32))),Metadata!B$1:J$2632,9,FALSE)</f>
        <v>prose</v>
      </c>
      <c r="O1794">
        <f>VLOOKUP(TRIM(SUBSTITUTE(E1794,CHAR(160),CHAR(32))),Metadata!B$1:K$2632,10,FALSE)</f>
        <v>122484</v>
      </c>
      <c r="P1794" s="4" t="s">
        <v>12586</v>
      </c>
      <c r="Q1794">
        <v>59</v>
      </c>
      <c r="R1794">
        <v>66</v>
      </c>
    </row>
    <row r="1795" spans="1:18" hidden="1" x14ac:dyDescent="0.25">
      <c r="A1795">
        <v>1799</v>
      </c>
      <c r="B1795" t="s">
        <v>4354</v>
      </c>
      <c r="C1795" t="s">
        <v>17</v>
      </c>
      <c r="D1795" t="s">
        <v>18</v>
      </c>
      <c r="E1795" t="s">
        <v>8389</v>
      </c>
      <c r="F1795" t="str">
        <f>VLOOKUP(TRIM(SUBSTITUTE(E1795,CHAR(160),CHAR(32))),Metadata!B$1:C$2632,2,FALSE)</f>
        <v>Saint-Pierre, Bernardin de, 1737-1814.</v>
      </c>
      <c r="G1795" t="str">
        <f>VLOOKUP(TRIM(SUBSTITUTE(E1795,CHAR(160),CHAR(32))),Metadata!B$1:D$2632,3,FALSE)</f>
        <v>Études de la nature, T. 1</v>
      </c>
      <c r="H1795">
        <f>VLOOKUP(TRIM(SUBSTITUTE(E1795,CHAR(160),CHAR(32))),Metadata!B$1:E$2632,4,FALSE)</f>
        <v>1784</v>
      </c>
      <c r="I1795" t="s">
        <v>448</v>
      </c>
      <c r="K1795" t="str">
        <f>VLOOKUP(TRIM(SUBSTITUTE(E1795,CHAR(160),CHAR(32))),Metadata!B$1:H$2632,7,FALSE)</f>
        <v>traite ou essai</v>
      </c>
      <c r="L1795" t="s">
        <v>4402</v>
      </c>
      <c r="N1795" t="str">
        <f>VLOOKUP(TRIM(SUBSTITUTE(E1795,CHAR(160),CHAR(32))),Metadata!B$1:J$2632,9,FALSE)</f>
        <v>prose</v>
      </c>
      <c r="O1795">
        <f>VLOOKUP(TRIM(SUBSTITUTE(E1795,CHAR(160),CHAR(32))),Metadata!B$1:K$2632,10,FALSE)</f>
        <v>101466</v>
      </c>
      <c r="P1795" s="4" t="s">
        <v>10662</v>
      </c>
      <c r="Q1795">
        <v>51</v>
      </c>
      <c r="R1795">
        <v>60</v>
      </c>
    </row>
    <row r="1796" spans="1:18" hidden="1" x14ac:dyDescent="0.25">
      <c r="A1796">
        <v>1800</v>
      </c>
      <c r="B1796" t="s">
        <v>4354</v>
      </c>
      <c r="C1796" t="s">
        <v>17</v>
      </c>
      <c r="D1796" t="s">
        <v>18</v>
      </c>
      <c r="E1796" t="s">
        <v>8375</v>
      </c>
      <c r="F1796" t="str">
        <f>VLOOKUP(TRIM(SUBSTITUTE(E1796,CHAR(160),CHAR(32))),Metadata!B$1:C$2632,2,FALSE)</f>
        <v>Robinet, J. B. (Jean Baptiste), 1735-1820.</v>
      </c>
      <c r="G1796" t="str">
        <f>VLOOKUP(TRIM(SUBSTITUTE(E1796,CHAR(160),CHAR(32))),Metadata!B$1:D$2632,3,FALSE)</f>
        <v>De la nature</v>
      </c>
      <c r="H1796">
        <f>VLOOKUP(TRIM(SUBSTITUTE(E1796,CHAR(160),CHAR(32))),Metadata!B$1:E$2632,4,FALSE)</f>
        <v>1761</v>
      </c>
      <c r="I1796" t="s">
        <v>448</v>
      </c>
      <c r="K1796" t="str">
        <f>VLOOKUP(TRIM(SUBSTITUTE(E1796,CHAR(160),CHAR(32))),Metadata!B$1:H$2632,7,FALSE)</f>
        <v>traite ou essai</v>
      </c>
      <c r="L1796" t="s">
        <v>4402</v>
      </c>
      <c r="N1796" t="str">
        <f>VLOOKUP(TRIM(SUBSTITUTE(E1796,CHAR(160),CHAR(32))),Metadata!B$1:J$2632,9,FALSE)</f>
        <v>prose</v>
      </c>
      <c r="O1796">
        <f>VLOOKUP(TRIM(SUBSTITUTE(E1796,CHAR(160),CHAR(32))),Metadata!B$1:K$2632,10,FALSE)</f>
        <v>92631</v>
      </c>
      <c r="P1796" s="4" t="s">
        <v>10663</v>
      </c>
      <c r="Q1796">
        <v>11</v>
      </c>
      <c r="R1796">
        <v>19</v>
      </c>
    </row>
    <row r="1797" spans="1:18" hidden="1" x14ac:dyDescent="0.25">
      <c r="A1797">
        <v>1801</v>
      </c>
      <c r="B1797" t="s">
        <v>4354</v>
      </c>
      <c r="C1797" t="s">
        <v>17</v>
      </c>
      <c r="D1797" t="s">
        <v>18</v>
      </c>
      <c r="E1797" t="s">
        <v>5800</v>
      </c>
      <c r="F1797" t="str">
        <f>VLOOKUP(TRIM(SUBSTITUTE(E1797,CHAR(160),CHAR(32))),Metadata!B$1:C$2632,2,FALSE)</f>
        <v>Fourier, Charles, 1772-1837.</v>
      </c>
      <c r="G1797" t="str">
        <f>VLOOKUP(TRIM(SUBSTITUTE(E1797,CHAR(160),CHAR(32))),Metadata!B$1:D$2632,3,FALSE)</f>
        <v>Théorie des quatre mouvements, 2e partie</v>
      </c>
      <c r="H1797">
        <f>VLOOKUP(TRIM(SUBSTITUTE(E1797,CHAR(160),CHAR(32))),Metadata!B$1:E$2632,4,FALSE)</f>
        <v>1808</v>
      </c>
      <c r="I1797" t="s">
        <v>450</v>
      </c>
      <c r="K1797" t="str">
        <f>VLOOKUP(TRIM(SUBSTITUTE(E1797,CHAR(160),CHAR(32))),Metadata!B$1:H$2632,7,FALSE)</f>
        <v>traite</v>
      </c>
      <c r="L1797" t="s">
        <v>4417</v>
      </c>
      <c r="N1797" t="str">
        <f>VLOOKUP(TRIM(SUBSTITUTE(E1797,CHAR(160),CHAR(32))),Metadata!B$1:J$2632,9,FALSE)</f>
        <v/>
      </c>
      <c r="O1797">
        <f>VLOOKUP(TRIM(SUBSTITUTE(E1797,CHAR(160),CHAR(32))),Metadata!B$1:K$2632,10,FALSE)</f>
        <v>86131</v>
      </c>
      <c r="P1797" s="4" t="s">
        <v>10664</v>
      </c>
      <c r="Q1797">
        <v>10</v>
      </c>
      <c r="R1797">
        <v>18</v>
      </c>
    </row>
    <row r="1798" spans="1:18" hidden="1" x14ac:dyDescent="0.25">
      <c r="A1798">
        <v>1802</v>
      </c>
      <c r="B1798" t="s">
        <v>4354</v>
      </c>
      <c r="C1798" t="s">
        <v>17</v>
      </c>
      <c r="D1798" t="s">
        <v>18</v>
      </c>
      <c r="E1798" t="s">
        <v>8535</v>
      </c>
      <c r="F1798" t="str">
        <f>VLOOKUP(TRIM(SUBSTITUTE(E1798,CHAR(160),CHAR(32))),Metadata!B$1:C$2632,2,FALSE)</f>
        <v>Flaubert, Gustave, 1821-1880.</v>
      </c>
      <c r="G1798" t="str">
        <f>VLOOKUP(TRIM(SUBSTITUTE(E1798,CHAR(160),CHAR(32))),Metadata!B$1:D$2632,3,FALSE)</f>
        <v>L'éducation sentimentale</v>
      </c>
      <c r="H1798">
        <f>VLOOKUP(TRIM(SUBSTITUTE(E1798,CHAR(160),CHAR(32))),Metadata!B$1:E$2632,4,FALSE)</f>
        <v>1869</v>
      </c>
      <c r="I1798" t="s">
        <v>450</v>
      </c>
      <c r="K1798" t="str">
        <f>VLOOKUP(TRIM(SUBSTITUTE(E1798,CHAR(160),CHAR(32))),Metadata!B$1:H$2632,7,FALSE)</f>
        <v>roman</v>
      </c>
      <c r="L1798" t="s">
        <v>4378</v>
      </c>
      <c r="N1798" t="str">
        <f>VLOOKUP(TRIM(SUBSTITUTE(E1798,CHAR(160),CHAR(32))),Metadata!B$1:J$2632,9,FALSE)</f>
        <v>prose</v>
      </c>
      <c r="O1798">
        <f>VLOOKUP(TRIM(SUBSTITUTE(E1798,CHAR(160),CHAR(32))),Metadata!B$1:K$2632,10,FALSE)</f>
        <v>149831</v>
      </c>
      <c r="P1798" s="4" t="s">
        <v>10665</v>
      </c>
      <c r="Q1798">
        <v>41</v>
      </c>
      <c r="R1798">
        <v>50</v>
      </c>
    </row>
    <row r="1799" spans="1:18" hidden="1" x14ac:dyDescent="0.25">
      <c r="A1799">
        <v>1803</v>
      </c>
      <c r="B1799" t="s">
        <v>4354</v>
      </c>
      <c r="C1799" t="s">
        <v>17</v>
      </c>
      <c r="D1799" t="s">
        <v>18</v>
      </c>
      <c r="E1799" t="s">
        <v>8594</v>
      </c>
      <c r="F1799" t="str">
        <f>VLOOKUP(TRIM(SUBSTITUTE(E1799,CHAR(160),CHAR(32))),Metadata!B$1:C$2632,2,FALSE)</f>
        <v>Las Cases, Emmanuel-Auguste-Dieudonné, comte de, 1766-1842.</v>
      </c>
      <c r="G1799" t="str">
        <f>VLOOKUP(TRIM(SUBSTITUTE(E1799,CHAR(160),CHAR(32))),Metadata!B$1:D$2632,3,FALSE)</f>
        <v>Le mémorial de Sainte-Hélène.</v>
      </c>
      <c r="H1799">
        <f>VLOOKUP(TRIM(SUBSTITUTE(E1799,CHAR(160),CHAR(32))),Metadata!B$1:E$2632,4,FALSE)</f>
        <v>1823</v>
      </c>
      <c r="I1799" t="s">
        <v>450</v>
      </c>
      <c r="K1799" t="str">
        <f>VLOOKUP(TRIM(SUBSTITUTE(E1799,CHAR(160),CHAR(32))),Metadata!B$1:H$2632,7,FALSE)</f>
        <v>memoires</v>
      </c>
      <c r="L1799" t="s">
        <v>4481</v>
      </c>
      <c r="N1799" t="str">
        <f>VLOOKUP(TRIM(SUBSTITUTE(E1799,CHAR(160),CHAR(32))),Metadata!B$1:J$2632,9,FALSE)</f>
        <v>prose</v>
      </c>
      <c r="O1799">
        <f>VLOOKUP(TRIM(SUBSTITUTE(E1799,CHAR(160),CHAR(32))),Metadata!B$1:K$2632,10,FALSE)</f>
        <v>643639</v>
      </c>
      <c r="P1799" s="4" t="s">
        <v>10666</v>
      </c>
      <c r="Q1799">
        <v>85</v>
      </c>
      <c r="R1799">
        <v>92</v>
      </c>
    </row>
    <row r="1800" spans="1:18" hidden="1" x14ac:dyDescent="0.25">
      <c r="A1800">
        <v>1804</v>
      </c>
      <c r="B1800" t="s">
        <v>4354</v>
      </c>
      <c r="C1800" t="s">
        <v>17</v>
      </c>
      <c r="D1800" t="s">
        <v>18</v>
      </c>
      <c r="E1800" t="s">
        <v>8673</v>
      </c>
      <c r="F1800" t="str">
        <f>VLOOKUP(TRIM(SUBSTITUTE(E1800,CHAR(160),CHAR(32))),Metadata!B$1:C$2632,2,FALSE)</f>
        <v>Staël, Madame de (Anne-Louise-Germaine), 1766-1817.</v>
      </c>
      <c r="G1800" t="str">
        <f>VLOOKUP(TRIM(SUBSTITUTE(E1800,CHAR(160),CHAR(32))),Metadata!B$1:D$2632,3,FALSE)</f>
        <v>De l'Allemagne</v>
      </c>
      <c r="H1800">
        <f>VLOOKUP(TRIM(SUBSTITUTE(E1800,CHAR(160),CHAR(32))),Metadata!B$1:E$2632,4,FALSE)</f>
        <v>1810</v>
      </c>
      <c r="I1800" t="s">
        <v>450</v>
      </c>
      <c r="K1800" t="str">
        <f>VLOOKUP(TRIM(SUBSTITUTE(E1800,CHAR(160),CHAR(32))),Metadata!B$1:H$2632,7,FALSE)</f>
        <v>traite ou essai</v>
      </c>
      <c r="L1800" t="s">
        <v>4402</v>
      </c>
      <c r="N1800" t="str">
        <f>VLOOKUP(TRIM(SUBSTITUTE(E1800,CHAR(160),CHAR(32))),Metadata!B$1:J$2632,9,FALSE)</f>
        <v>prose</v>
      </c>
      <c r="O1800">
        <f>VLOOKUP(TRIM(SUBSTITUTE(E1800,CHAR(160),CHAR(32))),Metadata!B$1:K$2632,10,FALSE)</f>
        <v>224261</v>
      </c>
      <c r="P1800" s="4" t="s">
        <v>10667</v>
      </c>
      <c r="Q1800">
        <v>158</v>
      </c>
      <c r="R1800">
        <v>167</v>
      </c>
    </row>
    <row r="1801" spans="1:18" hidden="1" x14ac:dyDescent="0.25">
      <c r="A1801">
        <v>1805</v>
      </c>
      <c r="B1801" t="s">
        <v>4354</v>
      </c>
      <c r="C1801" t="s">
        <v>17</v>
      </c>
      <c r="D1801" t="s">
        <v>18</v>
      </c>
      <c r="E1801" t="s">
        <v>8498</v>
      </c>
      <c r="F1801" t="str">
        <f>VLOOKUP(TRIM(SUBSTITUTE(E1801,CHAR(160),CHAR(32))),Metadata!B$1:C$2632,2,FALSE)</f>
        <v>Dumas, Alexandre (père), 1802-1870.</v>
      </c>
      <c r="G1801" t="str">
        <f>VLOOKUP(TRIM(SUBSTITUTE(E1801,CHAR(160),CHAR(32))),Metadata!B$1:D$2632,3,FALSE)</f>
        <v>Joseph Balsamo</v>
      </c>
      <c r="H1801">
        <f>VLOOKUP(TRIM(SUBSTITUTE(E1801,CHAR(160),CHAR(32))),Metadata!B$1:E$2632,4,FALSE)</f>
        <v>1846</v>
      </c>
      <c r="I1801" t="s">
        <v>450</v>
      </c>
      <c r="K1801" t="str">
        <f>VLOOKUP(TRIM(SUBSTITUTE(E1801,CHAR(160),CHAR(32))),Metadata!B$1:H$2632,7,FALSE)</f>
        <v>Narratif, Roman</v>
      </c>
      <c r="L1801" t="s">
        <v>4786</v>
      </c>
      <c r="N1801" t="str">
        <f>VLOOKUP(TRIM(SUBSTITUTE(E1801,CHAR(160),CHAR(32))),Metadata!B$1:J$2632,9,FALSE)</f>
        <v/>
      </c>
      <c r="O1801">
        <f>VLOOKUP(TRIM(SUBSTITUTE(E1801,CHAR(160),CHAR(32))),Metadata!B$1:K$2632,10,FALSE)</f>
        <v>471547</v>
      </c>
      <c r="P1801" s="4" t="s">
        <v>10668</v>
      </c>
      <c r="Q1801">
        <v>181</v>
      </c>
      <c r="R1801">
        <v>188</v>
      </c>
    </row>
    <row r="1802" spans="1:18" hidden="1" x14ac:dyDescent="0.25">
      <c r="A1802">
        <v>1806</v>
      </c>
      <c r="B1802" t="s">
        <v>4354</v>
      </c>
      <c r="C1802" t="s">
        <v>17</v>
      </c>
      <c r="D1802" t="s">
        <v>18</v>
      </c>
      <c r="E1802" t="s">
        <v>8672</v>
      </c>
      <c r="F1802" t="str">
        <f>VLOOKUP(TRIM(SUBSTITUTE(E1802,CHAR(160),CHAR(32))),Metadata!B$1:C$2632,2,FALSE)</f>
        <v>Staël, Madame de (Anne-Louise-Germaine), 1766-1817.</v>
      </c>
      <c r="G1802" t="str">
        <f>VLOOKUP(TRIM(SUBSTITUTE(E1802,CHAR(160),CHAR(32))),Metadata!B$1:D$2632,3,FALSE)</f>
        <v>De la littérature</v>
      </c>
      <c r="H1802">
        <f>VLOOKUP(TRIM(SUBSTITUTE(E1802,CHAR(160),CHAR(32))),Metadata!B$1:E$2632,4,FALSE)</f>
        <v>1800</v>
      </c>
      <c r="I1802" t="s">
        <v>450</v>
      </c>
      <c r="K1802" t="str">
        <f>VLOOKUP(TRIM(SUBSTITUTE(E1802,CHAR(160),CHAR(32))),Metadata!B$1:H$2632,7,FALSE)</f>
        <v>traite ou essai</v>
      </c>
      <c r="L1802" t="s">
        <v>4402</v>
      </c>
      <c r="N1802" t="str">
        <f>VLOOKUP(TRIM(SUBSTITUTE(E1802,CHAR(160),CHAR(32))),Metadata!B$1:J$2632,9,FALSE)</f>
        <v/>
      </c>
      <c r="O1802">
        <f>VLOOKUP(TRIM(SUBSTITUTE(E1802,CHAR(160),CHAR(32))),Metadata!B$1:K$2632,10,FALSE)</f>
        <v>124878</v>
      </c>
      <c r="P1802" s="4" t="s">
        <v>10669</v>
      </c>
      <c r="Q1802">
        <v>192</v>
      </c>
      <c r="R1802">
        <v>200</v>
      </c>
    </row>
    <row r="1803" spans="1:18" hidden="1" x14ac:dyDescent="0.25">
      <c r="A1803">
        <v>1807</v>
      </c>
      <c r="B1803" t="s">
        <v>4354</v>
      </c>
      <c r="C1803" t="s">
        <v>17</v>
      </c>
      <c r="D1803" t="s">
        <v>18</v>
      </c>
      <c r="E1803" t="s">
        <v>8499</v>
      </c>
      <c r="F1803" t="str">
        <f>VLOOKUP(TRIM(SUBSTITUTE(E1803,CHAR(160),CHAR(32))),Metadata!B$1:C$2632,2,FALSE)</f>
        <v>Dumas, Alexandre (père), 1802-1870.</v>
      </c>
      <c r="G1803" t="str">
        <f>VLOOKUP(TRIM(SUBSTITUTE(E1803,CHAR(160),CHAR(32))),Metadata!B$1:D$2632,3,FALSE)</f>
        <v>Maître d'Armes (Le)</v>
      </c>
      <c r="H1803">
        <f>VLOOKUP(TRIM(SUBSTITUTE(E1803,CHAR(160),CHAR(32))),Metadata!B$1:E$2632,4,FALSE)</f>
        <v>1840</v>
      </c>
      <c r="I1803" t="s">
        <v>450</v>
      </c>
      <c r="K1803" t="str">
        <f>VLOOKUP(TRIM(SUBSTITUTE(E1803,CHAR(160),CHAR(32))),Metadata!B$1:H$2632,7,FALSE)</f>
        <v>Narratif, Roman</v>
      </c>
      <c r="L1803" t="s">
        <v>4786</v>
      </c>
      <c r="N1803" t="str">
        <f>VLOOKUP(TRIM(SUBSTITUTE(E1803,CHAR(160),CHAR(32))),Metadata!B$1:J$2632,9,FALSE)</f>
        <v/>
      </c>
      <c r="O1803">
        <f>VLOOKUP(TRIM(SUBSTITUTE(E1803,CHAR(160),CHAR(32))),Metadata!B$1:K$2632,10,FALSE)</f>
        <v>121377</v>
      </c>
      <c r="P1803" s="4" t="s">
        <v>10670</v>
      </c>
      <c r="Q1803">
        <v>115</v>
      </c>
      <c r="R1803">
        <v>123</v>
      </c>
    </row>
    <row r="1804" spans="1:18" hidden="1" x14ac:dyDescent="0.25">
      <c r="A1804">
        <v>1808</v>
      </c>
      <c r="B1804" t="s">
        <v>4354</v>
      </c>
      <c r="C1804" t="s">
        <v>17</v>
      </c>
      <c r="D1804" t="s">
        <v>18</v>
      </c>
      <c r="E1804" t="s">
        <v>6588</v>
      </c>
      <c r="F1804" t="str">
        <f>VLOOKUP(TRIM(SUBSTITUTE(E1804,CHAR(160),CHAR(32))),Metadata!B$1:C$2632,2,FALSE)</f>
        <v>Le Bon, Gustave, 1841-1931.</v>
      </c>
      <c r="G1804" t="str">
        <f>VLOOKUP(TRIM(SUBSTITUTE(E1804,CHAR(160),CHAR(32))),Metadata!B$1:D$2632,3,FALSE)</f>
        <v>L'homme et les sociétés. Leurs origines et leur développement (Deuxième partie).</v>
      </c>
      <c r="H1804">
        <f>VLOOKUP(TRIM(SUBSTITUTE(E1804,CHAR(160),CHAR(32))),Metadata!B$1:E$2632,4,FALSE)</f>
        <v>1881</v>
      </c>
      <c r="I1804" t="s">
        <v>450</v>
      </c>
      <c r="K1804" t="str">
        <f>VLOOKUP(TRIM(SUBSTITUTE(E1804,CHAR(160),CHAR(32))),Metadata!B$1:H$2632,7,FALSE)</f>
        <v>traite</v>
      </c>
      <c r="L1804" t="s">
        <v>4417</v>
      </c>
      <c r="N1804" t="str">
        <f>VLOOKUP(TRIM(SUBSTITUTE(E1804,CHAR(160),CHAR(32))),Metadata!B$1:J$2632,9,FALSE)</f>
        <v/>
      </c>
      <c r="O1804">
        <f>VLOOKUP(TRIM(SUBSTITUTE(E1804,CHAR(160),CHAR(32))),Metadata!B$1:K$2632,10,FALSE)</f>
        <v>163801</v>
      </c>
      <c r="P1804" s="4" t="s">
        <v>10671</v>
      </c>
      <c r="Q1804">
        <v>138</v>
      </c>
      <c r="R1804">
        <v>147</v>
      </c>
    </row>
    <row r="1805" spans="1:18" hidden="1" x14ac:dyDescent="0.25">
      <c r="A1805">
        <v>1809</v>
      </c>
      <c r="B1805" t="s">
        <v>4354</v>
      </c>
      <c r="C1805" t="s">
        <v>17</v>
      </c>
      <c r="D1805" t="s">
        <v>18</v>
      </c>
      <c r="E1805" t="s">
        <v>8469</v>
      </c>
      <c r="F1805" t="str">
        <f>VLOOKUP(TRIM(SUBSTITUTE(E1805,CHAR(160),CHAR(32))),Metadata!B$1:C$2632,2,FALSE)</f>
        <v>Cottin, Madame (Sophie) 1770-1807.</v>
      </c>
      <c r="G1805" t="str">
        <f>VLOOKUP(TRIM(SUBSTITUTE(E1805,CHAR(160),CHAR(32))),Metadata!B$1:D$2632,3,FALSE)</f>
        <v>Mathilde</v>
      </c>
      <c r="H1805">
        <f>VLOOKUP(TRIM(SUBSTITUTE(E1805,CHAR(160),CHAR(32))),Metadata!B$1:E$2632,4,FALSE)</f>
        <v>1805</v>
      </c>
      <c r="I1805" t="s">
        <v>450</v>
      </c>
      <c r="K1805" t="str">
        <f>VLOOKUP(TRIM(SUBSTITUTE(E1805,CHAR(160),CHAR(32))),Metadata!B$1:H$2632,7,FALSE)</f>
        <v>roman</v>
      </c>
      <c r="L1805" t="s">
        <v>4378</v>
      </c>
      <c r="N1805" t="str">
        <f>VLOOKUP(TRIM(SUBSTITUTE(E1805,CHAR(160),CHAR(32))),Metadata!B$1:J$2632,9,FALSE)</f>
        <v>prose</v>
      </c>
      <c r="O1805">
        <f>VLOOKUP(TRIM(SUBSTITUTE(E1805,CHAR(160),CHAR(32))),Metadata!B$1:K$2632,10,FALSE)</f>
        <v>194919</v>
      </c>
      <c r="P1805" s="4" t="s">
        <v>12587</v>
      </c>
      <c r="Q1805">
        <v>91</v>
      </c>
      <c r="R1805">
        <v>99</v>
      </c>
    </row>
    <row r="1806" spans="1:18" hidden="1" x14ac:dyDescent="0.25">
      <c r="A1806">
        <v>1810</v>
      </c>
      <c r="B1806" t="s">
        <v>4354</v>
      </c>
      <c r="C1806" t="s">
        <v>17</v>
      </c>
      <c r="D1806" t="s">
        <v>18</v>
      </c>
      <c r="E1806" t="s">
        <v>6419</v>
      </c>
      <c r="F1806" t="str">
        <f>VLOOKUP(TRIM(SUBSTITUTE(E1806,CHAR(160),CHAR(32))),Metadata!B$1:C$2632,2,FALSE)</f>
        <v>Verne, Jules, 1828-1905.</v>
      </c>
      <c r="G1806" t="str">
        <f>VLOOKUP(TRIM(SUBSTITUTE(E1806,CHAR(160),CHAR(32))),Metadata!B$1:D$2632,3,FALSE)</f>
        <v>De la terre à la lune</v>
      </c>
      <c r="H1806">
        <f>VLOOKUP(TRIM(SUBSTITUTE(E1806,CHAR(160),CHAR(32))),Metadata!B$1:E$2632,4,FALSE)</f>
        <v>1865</v>
      </c>
      <c r="I1806" t="s">
        <v>450</v>
      </c>
      <c r="K1806" t="str">
        <f>VLOOKUP(TRIM(SUBSTITUTE(E1806,CHAR(160),CHAR(32))),Metadata!B$1:H$2632,7,FALSE)</f>
        <v>roman</v>
      </c>
      <c r="L1806" t="s">
        <v>4378</v>
      </c>
      <c r="N1806" t="str">
        <f>VLOOKUP(TRIM(SUBSTITUTE(E1806,CHAR(160),CHAR(32))),Metadata!B$1:J$2632,9,FALSE)</f>
        <v/>
      </c>
      <c r="O1806">
        <f>VLOOKUP(TRIM(SUBSTITUTE(E1806,CHAR(160),CHAR(32))),Metadata!B$1:K$2632,10,FALSE)</f>
        <v>57404</v>
      </c>
      <c r="P1806" s="4" t="s">
        <v>10672</v>
      </c>
      <c r="Q1806">
        <v>63</v>
      </c>
      <c r="R1806">
        <v>71</v>
      </c>
    </row>
    <row r="1807" spans="1:18" hidden="1" x14ac:dyDescent="0.25">
      <c r="A1807">
        <v>1811</v>
      </c>
      <c r="B1807" t="s">
        <v>4354</v>
      </c>
      <c r="C1807" t="s">
        <v>17</v>
      </c>
      <c r="D1807" t="s">
        <v>18</v>
      </c>
      <c r="E1807" t="s">
        <v>8667</v>
      </c>
      <c r="F1807" t="str">
        <f>VLOOKUP(TRIM(SUBSTITUTE(E1807,CHAR(160),CHAR(32))),Metadata!B$1:C$2632,2,FALSE)</f>
        <v>Senancour, Etienne Pivert de, 1770-1846.</v>
      </c>
      <c r="G1807" t="str">
        <f>VLOOKUP(TRIM(SUBSTITUTE(E1807,CHAR(160),CHAR(32))),Metadata!B$1:D$2632,3,FALSE)</f>
        <v>Obermann</v>
      </c>
      <c r="H1807">
        <f>VLOOKUP(TRIM(SUBSTITUTE(E1807,CHAR(160),CHAR(32))),Metadata!B$1:E$2632,4,FALSE)</f>
        <v>1840</v>
      </c>
      <c r="I1807" t="s">
        <v>450</v>
      </c>
      <c r="K1807" t="str">
        <f>VLOOKUP(TRIM(SUBSTITUTE(E1807,CHAR(160),CHAR(32))),Metadata!B$1:H$2632,7,FALSE)</f>
        <v>roman</v>
      </c>
      <c r="L1807" t="s">
        <v>4378</v>
      </c>
      <c r="N1807" t="str">
        <f>VLOOKUP(TRIM(SUBSTITUTE(E1807,CHAR(160),CHAR(32))),Metadata!B$1:J$2632,9,FALSE)</f>
        <v>prose</v>
      </c>
      <c r="O1807">
        <f>VLOOKUP(TRIM(SUBSTITUTE(E1807,CHAR(160),CHAR(32))),Metadata!B$1:K$2632,10,FALSE)</f>
        <v>130065</v>
      </c>
      <c r="P1807" s="4" t="s">
        <v>10673</v>
      </c>
      <c r="Q1807">
        <v>229</v>
      </c>
      <c r="R1807">
        <v>237</v>
      </c>
    </row>
    <row r="1808" spans="1:18" hidden="1" x14ac:dyDescent="0.25">
      <c r="A1808">
        <v>1812</v>
      </c>
      <c r="B1808" t="s">
        <v>4354</v>
      </c>
      <c r="C1808" t="s">
        <v>17</v>
      </c>
      <c r="D1808" t="s">
        <v>18</v>
      </c>
      <c r="E1808" t="s">
        <v>8447</v>
      </c>
      <c r="F1808" t="str">
        <f>VLOOKUP(TRIM(SUBSTITUTE(E1808,CHAR(160),CHAR(32))),Metadata!B$1:C$2632,2,FALSE)</f>
        <v>Bourges, Elémir, 1852-1925.</v>
      </c>
      <c r="G1808" t="str">
        <f>VLOOKUP(TRIM(SUBSTITUTE(E1808,CHAR(160),CHAR(32))),Metadata!B$1:D$2632,3,FALSE)</f>
        <v>Le crépuscule des dieux</v>
      </c>
      <c r="H1808">
        <f>VLOOKUP(TRIM(SUBSTITUTE(E1808,CHAR(160),CHAR(32))),Metadata!B$1:E$2632,4,FALSE)</f>
        <v>1884</v>
      </c>
      <c r="I1808" t="s">
        <v>450</v>
      </c>
      <c r="K1808" t="str">
        <f>VLOOKUP(TRIM(SUBSTITUTE(E1808,CHAR(160),CHAR(32))),Metadata!B$1:H$2632,7,FALSE)</f>
        <v>roman</v>
      </c>
      <c r="L1808" t="s">
        <v>4378</v>
      </c>
      <c r="N1808" t="str">
        <f>VLOOKUP(TRIM(SUBSTITUTE(E1808,CHAR(160),CHAR(32))),Metadata!B$1:J$2632,9,FALSE)</f>
        <v>prose</v>
      </c>
      <c r="O1808">
        <f>VLOOKUP(TRIM(SUBSTITUTE(E1808,CHAR(160),CHAR(32))),Metadata!B$1:K$2632,10,FALSE)</f>
        <v>80453</v>
      </c>
      <c r="P1808" s="4" t="s">
        <v>10674</v>
      </c>
      <c r="Q1808">
        <v>106</v>
      </c>
      <c r="R1808">
        <v>114</v>
      </c>
    </row>
    <row r="1809" spans="1:18" hidden="1" x14ac:dyDescent="0.25">
      <c r="A1809">
        <v>1813</v>
      </c>
      <c r="B1809" t="s">
        <v>4354</v>
      </c>
      <c r="C1809" t="s">
        <v>17</v>
      </c>
      <c r="D1809" t="s">
        <v>18</v>
      </c>
      <c r="E1809" t="s">
        <v>7895</v>
      </c>
      <c r="F1809" t="str">
        <f>VLOOKUP(TRIM(SUBSTITUTE(E1809,CHAR(160),CHAR(32))),Metadata!B$1:C$2632,2,FALSE)</f>
        <v>Dupont-White, Charles Brook, 1807-1878.</v>
      </c>
      <c r="G1809" t="str">
        <f>VLOOKUP(TRIM(SUBSTITUTE(E1809,CHAR(160),CHAR(32))),Metadata!B$1:D$2632,3,FALSE)</f>
        <v>Essais sur les relations du travail avec le capital</v>
      </c>
      <c r="H1809">
        <f>VLOOKUP(TRIM(SUBSTITUTE(E1809,CHAR(160),CHAR(32))),Metadata!B$1:E$2632,4,FALSE)</f>
        <v>1845</v>
      </c>
      <c r="I1809" t="s">
        <v>450</v>
      </c>
      <c r="K1809" t="str">
        <f>VLOOKUP(TRIM(SUBSTITUTE(E1809,CHAR(160),CHAR(32))),Metadata!B$1:H$2632,7,FALSE)</f>
        <v>traite</v>
      </c>
      <c r="L1809" t="s">
        <v>4417</v>
      </c>
      <c r="N1809" t="str">
        <f>VLOOKUP(TRIM(SUBSTITUTE(E1809,CHAR(160),CHAR(32))),Metadata!B$1:J$2632,9,FALSE)</f>
        <v/>
      </c>
      <c r="O1809">
        <f>VLOOKUP(TRIM(SUBSTITUTE(E1809,CHAR(160),CHAR(32))),Metadata!B$1:K$2632,10,FALSE)</f>
        <v>97424</v>
      </c>
      <c r="P1809" s="4" t="s">
        <v>12588</v>
      </c>
      <c r="Q1809">
        <v>282</v>
      </c>
      <c r="R1809">
        <v>290</v>
      </c>
    </row>
    <row r="1810" spans="1:18" hidden="1" x14ac:dyDescent="0.25">
      <c r="A1810">
        <v>1814</v>
      </c>
      <c r="B1810" t="s">
        <v>4354</v>
      </c>
      <c r="C1810" t="s">
        <v>17</v>
      </c>
      <c r="D1810" t="s">
        <v>18</v>
      </c>
      <c r="E1810" t="s">
        <v>8498</v>
      </c>
      <c r="F1810" t="str">
        <f>VLOOKUP(TRIM(SUBSTITUTE(E1810,CHAR(160),CHAR(32))),Metadata!B$1:C$2632,2,FALSE)</f>
        <v>Dumas, Alexandre (père), 1802-1870.</v>
      </c>
      <c r="G1810" t="str">
        <f>VLOOKUP(TRIM(SUBSTITUTE(E1810,CHAR(160),CHAR(32))),Metadata!B$1:D$2632,3,FALSE)</f>
        <v>Joseph Balsamo</v>
      </c>
      <c r="H1810">
        <f>VLOOKUP(TRIM(SUBSTITUTE(E1810,CHAR(160),CHAR(32))),Metadata!B$1:E$2632,4,FALSE)</f>
        <v>1846</v>
      </c>
      <c r="I1810" t="s">
        <v>450</v>
      </c>
      <c r="K1810" t="str">
        <f>VLOOKUP(TRIM(SUBSTITUTE(E1810,CHAR(160),CHAR(32))),Metadata!B$1:H$2632,7,FALSE)</f>
        <v>Narratif, Roman</v>
      </c>
      <c r="L1810" t="s">
        <v>4786</v>
      </c>
      <c r="N1810" t="str">
        <f>VLOOKUP(TRIM(SUBSTITUTE(E1810,CHAR(160),CHAR(32))),Metadata!B$1:J$2632,9,FALSE)</f>
        <v/>
      </c>
      <c r="O1810">
        <f>VLOOKUP(TRIM(SUBSTITUTE(E1810,CHAR(160),CHAR(32))),Metadata!B$1:K$2632,10,FALSE)</f>
        <v>471547</v>
      </c>
      <c r="P1810" s="4" t="s">
        <v>10675</v>
      </c>
      <c r="Q1810">
        <v>197</v>
      </c>
      <c r="R1810">
        <v>208</v>
      </c>
    </row>
    <row r="1811" spans="1:18" hidden="1" x14ac:dyDescent="0.25">
      <c r="A1811">
        <v>1815</v>
      </c>
      <c r="B1811" t="s">
        <v>4354</v>
      </c>
      <c r="C1811" t="s">
        <v>17</v>
      </c>
      <c r="D1811" t="s">
        <v>18</v>
      </c>
      <c r="E1811" t="s">
        <v>8659</v>
      </c>
      <c r="F1811" t="str">
        <f>VLOOKUP(TRIM(SUBSTITUTE(E1811,CHAR(160),CHAR(32))),Metadata!B$1:C$2632,2,FALSE)</f>
        <v>Sand, George, 1804-1876.</v>
      </c>
      <c r="G1811" t="str">
        <f>VLOOKUP(TRIM(SUBSTITUTE(E1811,CHAR(160),CHAR(32))),Metadata!B$1:D$2632,3,FALSE)</f>
        <v>Histoire de ma vie</v>
      </c>
      <c r="H1811">
        <f>VLOOKUP(TRIM(SUBSTITUTE(E1811,CHAR(160),CHAR(32))),Metadata!B$1:E$2632,4,FALSE)</f>
        <v>1855</v>
      </c>
      <c r="I1811" t="s">
        <v>450</v>
      </c>
      <c r="K1811" t="str">
        <f>VLOOKUP(TRIM(SUBSTITUTE(E1811,CHAR(160),CHAR(32))),Metadata!B$1:H$2632,7,FALSE)</f>
        <v>memoires</v>
      </c>
      <c r="L1811" t="s">
        <v>4481</v>
      </c>
      <c r="N1811" t="str">
        <f>VLOOKUP(TRIM(SUBSTITUTE(E1811,CHAR(160),CHAR(32))),Metadata!B$1:J$2632,9,FALSE)</f>
        <v>prose</v>
      </c>
      <c r="O1811">
        <f>VLOOKUP(TRIM(SUBSTITUTE(E1811,CHAR(160),CHAR(32))),Metadata!B$1:K$2632,10,FALSE)</f>
        <v>490251</v>
      </c>
      <c r="P1811" s="4" t="s">
        <v>10676</v>
      </c>
      <c r="Q1811">
        <v>39</v>
      </c>
      <c r="R1811">
        <v>48</v>
      </c>
    </row>
    <row r="1812" spans="1:18" hidden="1" x14ac:dyDescent="0.25">
      <c r="A1812">
        <v>1816</v>
      </c>
      <c r="B1812" t="s">
        <v>4354</v>
      </c>
      <c r="C1812" t="s">
        <v>17</v>
      </c>
      <c r="D1812" t="s">
        <v>18</v>
      </c>
      <c r="E1812" t="s">
        <v>8610</v>
      </c>
      <c r="F1812" t="str">
        <f>VLOOKUP(TRIM(SUBSTITUTE(E1812,CHAR(160),CHAR(32))),Metadata!B$1:C$2632,2,FALSE)</f>
        <v>Maurras, Charles, 1868-1952.</v>
      </c>
      <c r="G1812" t="str">
        <f>VLOOKUP(TRIM(SUBSTITUTE(E1812,CHAR(160),CHAR(32))),Metadata!B$1:D$2632,3,FALSE)</f>
        <v>Le chemin de paradis</v>
      </c>
      <c r="H1812">
        <f>VLOOKUP(TRIM(SUBSTITUTE(E1812,CHAR(160),CHAR(32))),Metadata!B$1:E$2632,4,FALSE)</f>
        <v>1894</v>
      </c>
      <c r="I1812" t="s">
        <v>450</v>
      </c>
      <c r="K1812" t="str">
        <f>VLOOKUP(TRIM(SUBSTITUTE(E1812,CHAR(160),CHAR(32))),Metadata!B$1:H$2632,7,FALSE)</f>
        <v>melanges litteraires</v>
      </c>
      <c r="L1812" t="s">
        <v>4389</v>
      </c>
      <c r="N1812" t="str">
        <f>VLOOKUP(TRIM(SUBSTITUTE(E1812,CHAR(160),CHAR(32))),Metadata!B$1:J$2632,9,FALSE)</f>
        <v>prose</v>
      </c>
      <c r="O1812">
        <f>VLOOKUP(TRIM(SUBSTITUTE(E1812,CHAR(160),CHAR(32))),Metadata!B$1:K$2632,10,FALSE)</f>
        <v>40180</v>
      </c>
      <c r="P1812" s="4" t="s">
        <v>10677</v>
      </c>
      <c r="Q1812">
        <v>20</v>
      </c>
      <c r="R1812">
        <v>28</v>
      </c>
    </row>
    <row r="1813" spans="1:18" hidden="1" x14ac:dyDescent="0.25">
      <c r="A1813">
        <v>1817</v>
      </c>
      <c r="B1813" t="s">
        <v>4354</v>
      </c>
      <c r="C1813" t="s">
        <v>17</v>
      </c>
      <c r="D1813" t="s">
        <v>18</v>
      </c>
      <c r="E1813" t="s">
        <v>8560</v>
      </c>
      <c r="F1813" t="str">
        <f>VLOOKUP(TRIM(SUBSTITUTE(E1813,CHAR(160),CHAR(32))),Metadata!B$1:C$2632,2,FALSE)</f>
        <v>Goncourt, Edmond de, 1822-1896: Goncourt, Jules de, 1830-1870.</v>
      </c>
      <c r="G1813" t="str">
        <f>VLOOKUP(TRIM(SUBSTITUTE(E1813,CHAR(160),CHAR(32))),Metadata!B$1:D$2632,3,FALSE)</f>
        <v>Journal, T. 4, 1891-1896</v>
      </c>
      <c r="H1813">
        <f>VLOOKUP(TRIM(SUBSTITUTE(E1813,CHAR(160),CHAR(32))),Metadata!B$1:E$2632,4,FALSE)</f>
        <v>1896</v>
      </c>
      <c r="I1813" t="s">
        <v>450</v>
      </c>
      <c r="K1813" t="str">
        <f>VLOOKUP(TRIM(SUBSTITUTE(E1813,CHAR(160),CHAR(32))),Metadata!B$1:H$2632,7,FALSE)</f>
        <v>memoires</v>
      </c>
      <c r="L1813" t="s">
        <v>4481</v>
      </c>
      <c r="N1813" t="str">
        <f>VLOOKUP(TRIM(SUBSTITUTE(E1813,CHAR(160),CHAR(32))),Metadata!B$1:J$2632,9,FALSE)</f>
        <v>prose</v>
      </c>
      <c r="O1813">
        <f>VLOOKUP(TRIM(SUBSTITUTE(E1813,CHAR(160),CHAR(32))),Metadata!B$1:K$2632,10,FALSE)</f>
        <v>341281</v>
      </c>
      <c r="P1813" s="4" t="s">
        <v>10678</v>
      </c>
      <c r="Q1813">
        <v>3</v>
      </c>
      <c r="R1813">
        <v>10</v>
      </c>
    </row>
    <row r="1814" spans="1:18" hidden="1" x14ac:dyDescent="0.25">
      <c r="A1814">
        <v>1818</v>
      </c>
      <c r="B1814" t="s">
        <v>4354</v>
      </c>
      <c r="C1814" t="s">
        <v>17</v>
      </c>
      <c r="D1814" t="s">
        <v>18</v>
      </c>
      <c r="E1814" t="s">
        <v>8560</v>
      </c>
      <c r="F1814" t="str">
        <f>VLOOKUP(TRIM(SUBSTITUTE(E1814,CHAR(160),CHAR(32))),Metadata!B$1:C$2632,2,FALSE)</f>
        <v>Goncourt, Edmond de, 1822-1896: Goncourt, Jules de, 1830-1870.</v>
      </c>
      <c r="G1814" t="str">
        <f>VLOOKUP(TRIM(SUBSTITUTE(E1814,CHAR(160),CHAR(32))),Metadata!B$1:D$2632,3,FALSE)</f>
        <v>Journal, T. 4, 1891-1896</v>
      </c>
      <c r="H1814">
        <f>VLOOKUP(TRIM(SUBSTITUTE(E1814,CHAR(160),CHAR(32))),Metadata!B$1:E$2632,4,FALSE)</f>
        <v>1896</v>
      </c>
      <c r="I1814" t="s">
        <v>450</v>
      </c>
      <c r="K1814" t="str">
        <f>VLOOKUP(TRIM(SUBSTITUTE(E1814,CHAR(160),CHAR(32))),Metadata!B$1:H$2632,7,FALSE)</f>
        <v>memoires</v>
      </c>
      <c r="L1814" t="s">
        <v>4481</v>
      </c>
      <c r="N1814" t="str">
        <f>VLOOKUP(TRIM(SUBSTITUTE(E1814,CHAR(160),CHAR(32))),Metadata!B$1:J$2632,9,FALSE)</f>
        <v>prose</v>
      </c>
      <c r="O1814">
        <f>VLOOKUP(TRIM(SUBSTITUTE(E1814,CHAR(160),CHAR(32))),Metadata!B$1:K$2632,10,FALSE)</f>
        <v>341281</v>
      </c>
      <c r="P1814" s="8" t="s">
        <v>10679</v>
      </c>
      <c r="Q1814">
        <v>96</v>
      </c>
      <c r="R1814">
        <v>104</v>
      </c>
    </row>
    <row r="1815" spans="1:18" x14ac:dyDescent="0.25">
      <c r="A1815">
        <v>1819</v>
      </c>
      <c r="B1815" t="s">
        <v>4354</v>
      </c>
      <c r="C1815" t="s">
        <v>17</v>
      </c>
      <c r="D1815" t="s">
        <v>18</v>
      </c>
      <c r="E1815" t="s">
        <v>8626</v>
      </c>
      <c r="F1815" t="str">
        <f>VLOOKUP(TRIM(SUBSTITUTE(E1815,CHAR(160),CHAR(32))),Metadata!B$1:C$2632,2,FALSE)</f>
        <v>Nerval, Gérard de, 1808-1855.</v>
      </c>
      <c r="G1815" t="str">
        <f>VLOOKUP(TRIM(SUBSTITUTE(E1815,CHAR(160),CHAR(32))),Metadata!B$1:D$2632,3,FALSE)</f>
        <v>Les Illuminés ou Les Précurseurs du socialisme</v>
      </c>
      <c r="H1815">
        <f>VLOOKUP(TRIM(SUBSTITUTE(E1815,CHAR(160),CHAR(32))),Metadata!B$1:E$2632,4,FALSE)</f>
        <v>1852</v>
      </c>
      <c r="I1815" t="s">
        <v>450</v>
      </c>
      <c r="K1815" t="str">
        <f>VLOOKUP(TRIM(SUBSTITUTE(E1815,CHAR(160),CHAR(32))),Metadata!B$1:H$2632,7,FALSE)</f>
        <v>poesie</v>
      </c>
      <c r="L1815" t="s">
        <v>4382</v>
      </c>
      <c r="N1815" t="str">
        <f>VLOOKUP(TRIM(SUBSTITUTE(E1815,CHAR(160),CHAR(32))),Metadata!B$1:J$2632,9,FALSE)</f>
        <v/>
      </c>
      <c r="O1815">
        <f>VLOOKUP(TRIM(SUBSTITUTE(E1815,CHAR(160),CHAR(32))),Metadata!B$1:K$2632,10,FALSE)</f>
        <v>114256</v>
      </c>
      <c r="P1815" s="8" t="s">
        <v>10680</v>
      </c>
      <c r="Q1815">
        <v>188</v>
      </c>
      <c r="R1815">
        <v>195</v>
      </c>
    </row>
    <row r="1816" spans="1:18" hidden="1" x14ac:dyDescent="0.25">
      <c r="A1816">
        <v>1820</v>
      </c>
      <c r="B1816" t="s">
        <v>4354</v>
      </c>
      <c r="C1816" t="s">
        <v>17</v>
      </c>
      <c r="D1816" t="s">
        <v>18</v>
      </c>
      <c r="E1816" t="s">
        <v>8513</v>
      </c>
      <c r="F1816" t="str">
        <f>VLOOKUP(TRIM(SUBSTITUTE(E1816,CHAR(160),CHAR(32))),Metadata!B$1:C$2632,2,FALSE)</f>
        <v>Durkheim, Emile, 1858-1917.</v>
      </c>
      <c r="G1816" t="str">
        <f>VLOOKUP(TRIM(SUBSTITUTE(E1816,CHAR(160),CHAR(32))),Metadata!B$1:D$2632,3,FALSE)</f>
        <v>Le suicide. Étude sociologique, 2</v>
      </c>
      <c r="H1816">
        <f>VLOOKUP(TRIM(SUBSTITUTE(E1816,CHAR(160),CHAR(32))),Metadata!B$1:E$2632,4,FALSE)</f>
        <v>1897</v>
      </c>
      <c r="I1816" t="s">
        <v>450</v>
      </c>
      <c r="K1816" t="str">
        <f>VLOOKUP(TRIM(SUBSTITUTE(E1816,CHAR(160),CHAR(32))),Metadata!B$1:H$2632,7,FALSE)</f>
        <v>traite</v>
      </c>
      <c r="L1816" t="s">
        <v>4417</v>
      </c>
      <c r="N1816" t="str">
        <f>VLOOKUP(TRIM(SUBSTITUTE(E1816,CHAR(160),CHAR(32))),Metadata!B$1:J$2632,9,FALSE)</f>
        <v/>
      </c>
      <c r="O1816">
        <f>VLOOKUP(TRIM(SUBSTITUTE(E1816,CHAR(160),CHAR(32))),Metadata!B$1:K$2632,10,FALSE)</f>
        <v>65898</v>
      </c>
      <c r="P1816" s="4" t="s">
        <v>10681</v>
      </c>
      <c r="Q1816">
        <v>71</v>
      </c>
      <c r="R1816">
        <v>79</v>
      </c>
    </row>
    <row r="1817" spans="1:18" hidden="1" x14ac:dyDescent="0.25">
      <c r="A1817">
        <v>1821</v>
      </c>
      <c r="B1817" t="s">
        <v>4354</v>
      </c>
      <c r="C1817" t="s">
        <v>17</v>
      </c>
      <c r="D1817" t="s">
        <v>18</v>
      </c>
      <c r="E1817" t="s">
        <v>9016</v>
      </c>
      <c r="F1817" t="str">
        <f>VLOOKUP(TRIM(SUBSTITUTE(E1817,CHAR(160),CHAR(32))),Metadata!B$1:C$2632,2,FALSE)</f>
        <v>Vailland, Roger, 1907-1965.</v>
      </c>
      <c r="G1817" t="str">
        <f>VLOOKUP(TRIM(SUBSTITUTE(E1817,CHAR(160),CHAR(32))),Metadata!B$1:D$2632,3,FALSE)</f>
        <v>Drôle de jeu: roman</v>
      </c>
      <c r="H1817">
        <f>VLOOKUP(TRIM(SUBSTITUTE(E1817,CHAR(160),CHAR(32))),Metadata!B$1:E$2632,4,FALSE)</f>
        <v>1945</v>
      </c>
      <c r="I1817" t="s">
        <v>534</v>
      </c>
      <c r="K1817" t="str">
        <f>VLOOKUP(TRIM(SUBSTITUTE(E1817,CHAR(160),CHAR(32))),Metadata!B$1:H$2632,7,FALSE)</f>
        <v>roman</v>
      </c>
      <c r="L1817" t="s">
        <v>4378</v>
      </c>
      <c r="N1817" t="str">
        <f>VLOOKUP(TRIM(SUBSTITUTE(E1817,CHAR(160),CHAR(32))),Metadata!B$1:J$2632,9,FALSE)</f>
        <v>prose</v>
      </c>
      <c r="O1817">
        <f>VLOOKUP(TRIM(SUBSTITUTE(E1817,CHAR(160),CHAR(32))),Metadata!B$1:K$2632,10,FALSE)</f>
        <v>79286</v>
      </c>
      <c r="P1817" s="4" t="s">
        <v>10682</v>
      </c>
      <c r="Q1817">
        <v>64</v>
      </c>
      <c r="R1817">
        <v>73</v>
      </c>
    </row>
    <row r="1818" spans="1:18" hidden="1" x14ac:dyDescent="0.25">
      <c r="A1818">
        <v>1822</v>
      </c>
      <c r="B1818" t="s">
        <v>4354</v>
      </c>
      <c r="C1818" t="s">
        <v>17</v>
      </c>
      <c r="D1818" t="s">
        <v>18</v>
      </c>
      <c r="E1818" t="s">
        <v>8999</v>
      </c>
      <c r="F1818" t="str">
        <f>VLOOKUP(TRIM(SUBSTITUTE(E1818,CHAR(160),CHAR(32))),Metadata!B$1:C$2632,2,FALSE)</f>
        <v>Rolland, Romain, 1866-1944.</v>
      </c>
      <c r="G1818" t="str">
        <f>VLOOKUP(TRIM(SUBSTITUTE(E1818,CHAR(160),CHAR(32))),Metadata!B$1:D$2632,3,FALSE)</f>
        <v>J.-Ch les amies</v>
      </c>
      <c r="H1818">
        <f>VLOOKUP(TRIM(SUBSTITUTE(E1818,CHAR(160),CHAR(32))),Metadata!B$1:E$2632,4,FALSE)</f>
        <v>1910</v>
      </c>
      <c r="I1818" t="s">
        <v>534</v>
      </c>
      <c r="K1818" t="str">
        <f>VLOOKUP(TRIM(SUBSTITUTE(E1818,CHAR(160),CHAR(32))),Metadata!B$1:H$2632,7,FALSE)</f>
        <v>roman</v>
      </c>
      <c r="L1818" t="s">
        <v>4378</v>
      </c>
      <c r="N1818" t="str">
        <f>VLOOKUP(TRIM(SUBSTITUTE(E1818,CHAR(160),CHAR(32))),Metadata!B$1:J$2632,9,FALSE)</f>
        <v>prose</v>
      </c>
      <c r="O1818">
        <f>VLOOKUP(TRIM(SUBSTITUTE(E1818,CHAR(160),CHAR(32))),Metadata!B$1:K$2632,10,FALSE)</f>
        <v>58767</v>
      </c>
      <c r="P1818" s="4" t="s">
        <v>10683</v>
      </c>
      <c r="Q1818">
        <v>73</v>
      </c>
      <c r="R1818">
        <v>82</v>
      </c>
    </row>
    <row r="1819" spans="1:18" x14ac:dyDescent="0.25">
      <c r="A1819">
        <v>1823</v>
      </c>
      <c r="B1819" t="s">
        <v>4354</v>
      </c>
      <c r="C1819" t="s">
        <v>17</v>
      </c>
      <c r="D1819" t="s">
        <v>18</v>
      </c>
      <c r="E1819" t="s">
        <v>8749</v>
      </c>
      <c r="F1819" t="str">
        <f>VLOOKUP(TRIM(SUBSTITUTE(E1819,CHAR(160),CHAR(32))),Metadata!B$1:C$2632,2,FALSE)</f>
        <v>Apollinaire, Guillaume, 1880-1918.</v>
      </c>
      <c r="G1819" t="str">
        <f>VLOOKUP(TRIM(SUBSTITUTE(E1819,CHAR(160),CHAR(32))),Metadata!B$1:D$2632,3,FALSE)</f>
        <v>Les mamelles de Tirésias</v>
      </c>
      <c r="H1819">
        <f>VLOOKUP(TRIM(SUBSTITUTE(E1819,CHAR(160),CHAR(32))),Metadata!B$1:E$2632,4,FALSE)</f>
        <v>1918</v>
      </c>
      <c r="I1819" t="s">
        <v>534</v>
      </c>
      <c r="K1819" t="str">
        <f>VLOOKUP(TRIM(SUBSTITUTE(E1819,CHAR(160),CHAR(32))),Metadata!B$1:H$2632,7,FALSE)</f>
        <v>theatre</v>
      </c>
      <c r="L1819" t="s">
        <v>13224</v>
      </c>
      <c r="N1819" t="str">
        <f>VLOOKUP(TRIM(SUBSTITUTE(E1819,CHAR(160),CHAR(32))),Metadata!B$1:J$2632,9,FALSE)</f>
        <v>vers</v>
      </c>
      <c r="O1819">
        <f>VLOOKUP(TRIM(SUBSTITUTE(E1819,CHAR(160),CHAR(32))),Metadata!B$1:K$2632,10,FALSE)</f>
        <v>8495</v>
      </c>
      <c r="P1819" s="8" t="s">
        <v>10684</v>
      </c>
      <c r="Q1819">
        <v>89</v>
      </c>
      <c r="R1819">
        <v>96</v>
      </c>
    </row>
    <row r="1820" spans="1:18" hidden="1" x14ac:dyDescent="0.25">
      <c r="A1820">
        <v>1824</v>
      </c>
      <c r="B1820" t="s">
        <v>4354</v>
      </c>
      <c r="C1820" t="s">
        <v>17</v>
      </c>
      <c r="D1820" t="s">
        <v>18</v>
      </c>
      <c r="E1820" t="s">
        <v>8728</v>
      </c>
      <c r="F1820" t="str">
        <f>VLOOKUP(TRIM(SUBSTITUTE(E1820,CHAR(160),CHAR(32))),Metadata!B$1:C$2632,2,FALSE)</f>
        <v>Alain, 1868-1951.</v>
      </c>
      <c r="G1820" t="str">
        <f>VLOOKUP(TRIM(SUBSTITUTE(E1820,CHAR(160),CHAR(32))),Metadata!B$1:D$2632,3,FALSE)</f>
        <v>ÉLÉMENTS DE PHILOSOPHIE</v>
      </c>
      <c r="H1820">
        <f>VLOOKUP(TRIM(SUBSTITUTE(E1820,CHAR(160),CHAR(32))),Metadata!B$1:E$2632,4,FALSE)</f>
        <v>1916</v>
      </c>
      <c r="I1820" t="s">
        <v>534</v>
      </c>
      <c r="K1820" t="str">
        <f>VLOOKUP(TRIM(SUBSTITUTE(E1820,CHAR(160),CHAR(32))),Metadata!B$1:H$2632,7,FALSE)</f>
        <v>traite</v>
      </c>
      <c r="L1820" t="s">
        <v>4417</v>
      </c>
      <c r="N1820" t="str">
        <f>VLOOKUP(TRIM(SUBSTITUTE(E1820,CHAR(160),CHAR(32))),Metadata!B$1:J$2632,9,FALSE)</f>
        <v/>
      </c>
      <c r="O1820">
        <f>VLOOKUP(TRIM(SUBSTITUTE(E1820,CHAR(160),CHAR(32))),Metadata!B$1:K$2632,10,FALSE)</f>
        <v>110708</v>
      </c>
      <c r="P1820" s="4" t="s">
        <v>10685</v>
      </c>
      <c r="Q1820">
        <v>84</v>
      </c>
      <c r="R1820">
        <v>92</v>
      </c>
    </row>
    <row r="1821" spans="1:18" hidden="1" x14ac:dyDescent="0.25">
      <c r="A1821">
        <v>1825</v>
      </c>
      <c r="B1821" t="s">
        <v>4354</v>
      </c>
      <c r="C1821" t="s">
        <v>17</v>
      </c>
      <c r="D1821" t="s">
        <v>18</v>
      </c>
      <c r="E1821" t="s">
        <v>6916</v>
      </c>
      <c r="F1821" t="str">
        <f>VLOOKUP(TRIM(SUBSTITUTE(E1821,CHAR(160),CHAR(32))),Metadata!B$1:C$2632,2,FALSE)</f>
        <v>Levy-Bruhl, Lucien, 1857-1939.</v>
      </c>
      <c r="G1821" t="str">
        <f>VLOOKUP(TRIM(SUBSTITUTE(E1821,CHAR(160),CHAR(32))),Metadata!B$1:D$2632,3,FALSE)</f>
        <v>La morale et la science des moeurs</v>
      </c>
      <c r="H1821">
        <f>VLOOKUP(TRIM(SUBSTITUTE(E1821,CHAR(160),CHAR(32))),Metadata!B$1:E$2632,4,FALSE)</f>
        <v>1903</v>
      </c>
      <c r="I1821" t="s">
        <v>534</v>
      </c>
      <c r="K1821" t="str">
        <f>VLOOKUP(TRIM(SUBSTITUTE(E1821,CHAR(160),CHAR(32))),Metadata!B$1:H$2632,7,FALSE)</f>
        <v>traite</v>
      </c>
      <c r="L1821" t="s">
        <v>4417</v>
      </c>
      <c r="N1821" t="str">
        <f>VLOOKUP(TRIM(SUBSTITUTE(E1821,CHAR(160),CHAR(32))),Metadata!B$1:J$2632,9,FALSE)</f>
        <v/>
      </c>
      <c r="O1821">
        <f>VLOOKUP(TRIM(SUBSTITUTE(E1821,CHAR(160),CHAR(32))),Metadata!B$1:K$2632,10,FALSE)</f>
        <v>103975</v>
      </c>
      <c r="P1821" s="4" t="s">
        <v>10686</v>
      </c>
      <c r="Q1821">
        <v>24</v>
      </c>
      <c r="R1821">
        <v>32</v>
      </c>
    </row>
    <row r="1822" spans="1:18" hidden="1" x14ac:dyDescent="0.25">
      <c r="A1822">
        <v>1826</v>
      </c>
      <c r="B1822" t="s">
        <v>4354</v>
      </c>
      <c r="C1822" t="s">
        <v>17</v>
      </c>
      <c r="D1822" t="s">
        <v>18</v>
      </c>
      <c r="E1822" t="s">
        <v>7404</v>
      </c>
      <c r="F1822" t="str">
        <f>VLOOKUP(TRIM(SUBSTITUTE(E1822,CHAR(160),CHAR(32))),Metadata!B$1:C$2632,2,FALSE)</f>
        <v>Levy-Bruhl, Lucien, 1857-1939.</v>
      </c>
      <c r="G1822" t="str">
        <f>VLOOKUP(TRIM(SUBSTITUTE(E1822,CHAR(160),CHAR(32))),Metadata!B$1:D$2632,3,FALSE)</f>
        <v>Le surnaturel et la nature dans la mentalité primitive</v>
      </c>
      <c r="H1822">
        <f>VLOOKUP(TRIM(SUBSTITUTE(E1822,CHAR(160),CHAR(32))),Metadata!B$1:E$2632,4,FALSE)</f>
        <v>1931</v>
      </c>
      <c r="I1822" t="s">
        <v>534</v>
      </c>
      <c r="K1822" t="str">
        <f>VLOOKUP(TRIM(SUBSTITUTE(E1822,CHAR(160),CHAR(32))),Metadata!B$1:H$2632,7,FALSE)</f>
        <v>traite</v>
      </c>
      <c r="L1822" t="s">
        <v>4417</v>
      </c>
      <c r="N1822" t="str">
        <f>VLOOKUP(TRIM(SUBSTITUTE(E1822,CHAR(160),CHAR(32))),Metadata!B$1:J$2632,9,FALSE)</f>
        <v/>
      </c>
      <c r="O1822">
        <f>VLOOKUP(TRIM(SUBSTITUTE(E1822,CHAR(160),CHAR(32))),Metadata!B$1:K$2632,10,FALSE)</f>
        <v>168073</v>
      </c>
      <c r="P1822" s="8" t="s">
        <v>9251</v>
      </c>
      <c r="Q1822">
        <v>38</v>
      </c>
      <c r="R1822">
        <v>46</v>
      </c>
    </row>
    <row r="1823" spans="1:18" hidden="1" x14ac:dyDescent="0.25">
      <c r="A1823">
        <v>1827</v>
      </c>
      <c r="B1823" t="s">
        <v>4354</v>
      </c>
      <c r="C1823" t="s">
        <v>17</v>
      </c>
      <c r="D1823" t="s">
        <v>18</v>
      </c>
      <c r="E1823" t="s">
        <v>7402</v>
      </c>
      <c r="F1823" t="str">
        <f>VLOOKUP(TRIM(SUBSTITUTE(E1823,CHAR(160),CHAR(32))),Metadata!B$1:C$2632,2,FALSE)</f>
        <v>Le Bon, Gustave, 1841-1931.</v>
      </c>
      <c r="G1823" t="str">
        <f>VLOOKUP(TRIM(SUBSTITUTE(E1823,CHAR(160),CHAR(32))),Metadata!B$1:D$2632,3,FALSE)</f>
        <v>Bases scientifiques d'une Philosophie de l'Histoire</v>
      </c>
      <c r="H1823">
        <f>VLOOKUP(TRIM(SUBSTITUTE(E1823,CHAR(160),CHAR(32))),Metadata!B$1:E$2632,4,FALSE)</f>
        <v>1931</v>
      </c>
      <c r="I1823" t="s">
        <v>534</v>
      </c>
      <c r="K1823" t="str">
        <f>VLOOKUP(TRIM(SUBSTITUTE(E1823,CHAR(160),CHAR(32))),Metadata!B$1:H$2632,7,FALSE)</f>
        <v>traite</v>
      </c>
      <c r="L1823" t="s">
        <v>4417</v>
      </c>
      <c r="N1823" t="str">
        <f>VLOOKUP(TRIM(SUBSTITUTE(E1823,CHAR(160),CHAR(32))),Metadata!B$1:J$2632,9,FALSE)</f>
        <v/>
      </c>
      <c r="O1823">
        <f>VLOOKUP(TRIM(SUBSTITUTE(E1823,CHAR(160),CHAR(32))),Metadata!B$1:K$2632,10,FALSE)</f>
        <v>58061</v>
      </c>
      <c r="P1823" s="4" t="s">
        <v>10687</v>
      </c>
      <c r="Q1823">
        <v>189</v>
      </c>
      <c r="R1823">
        <v>197</v>
      </c>
    </row>
    <row r="1824" spans="1:18" hidden="1" x14ac:dyDescent="0.25">
      <c r="A1824">
        <v>1828</v>
      </c>
      <c r="B1824" t="s">
        <v>4354</v>
      </c>
      <c r="C1824" t="s">
        <v>17</v>
      </c>
      <c r="D1824" t="s">
        <v>18</v>
      </c>
      <c r="E1824" t="s">
        <v>8943</v>
      </c>
      <c r="F1824" t="str">
        <f>VLOOKUP(TRIM(SUBSTITUTE(E1824,CHAR(160),CHAR(32))),Metadata!B$1:C$2632,2,FALSE)</f>
        <v>Maurras, Charles, 1868-1952.</v>
      </c>
      <c r="G1824" t="str">
        <f>VLOOKUP(TRIM(SUBSTITUTE(E1824,CHAR(160),CHAR(32))),Metadata!B$1:D$2632,3,FALSE)</f>
        <v>Kiel et Tanger</v>
      </c>
      <c r="H1824">
        <f>VLOOKUP(TRIM(SUBSTITUTE(E1824,CHAR(160),CHAR(32))),Metadata!B$1:E$2632,4,FALSE)</f>
        <v>1914</v>
      </c>
      <c r="I1824" t="s">
        <v>534</v>
      </c>
      <c r="K1824" t="str">
        <f>VLOOKUP(TRIM(SUBSTITUTE(E1824,CHAR(160),CHAR(32))),Metadata!B$1:H$2632,7,FALSE)</f>
        <v>traite ou essai</v>
      </c>
      <c r="L1824" t="s">
        <v>4402</v>
      </c>
      <c r="N1824" t="str">
        <f>VLOOKUP(TRIM(SUBSTITUTE(E1824,CHAR(160),CHAR(32))),Metadata!B$1:J$2632,9,FALSE)</f>
        <v>prose</v>
      </c>
      <c r="O1824">
        <f>VLOOKUP(TRIM(SUBSTITUTE(E1824,CHAR(160),CHAR(32))),Metadata!B$1:K$2632,10,FALSE)</f>
        <v>68318</v>
      </c>
      <c r="P1824" s="8" t="s">
        <v>10688</v>
      </c>
      <c r="Q1824">
        <v>10</v>
      </c>
      <c r="R1824">
        <v>17</v>
      </c>
    </row>
    <row r="1825" spans="1:18" hidden="1" x14ac:dyDescent="0.25">
      <c r="A1825">
        <v>1829</v>
      </c>
      <c r="B1825" t="s">
        <v>4354</v>
      </c>
      <c r="C1825" t="s">
        <v>17</v>
      </c>
      <c r="D1825" t="s">
        <v>18</v>
      </c>
      <c r="E1825" t="s">
        <v>8783</v>
      </c>
      <c r="F1825" t="str">
        <f>VLOOKUP(TRIM(SUBSTITUTE(E1825,CHAR(160),CHAR(32))),Metadata!B$1:C$2632,2,FALSE)</f>
        <v>Bergson, Henri Louis, 1859-1941.</v>
      </c>
      <c r="G1825" t="str">
        <f>VLOOKUP(TRIM(SUBSTITUTE(E1825,CHAR(160),CHAR(32))),Metadata!B$1:D$2632,3,FALSE)</f>
        <v>Deux sources morale religion</v>
      </c>
      <c r="H1825">
        <f>VLOOKUP(TRIM(SUBSTITUTE(E1825,CHAR(160),CHAR(32))),Metadata!B$1:E$2632,4,FALSE)</f>
        <v>1932</v>
      </c>
      <c r="I1825" t="s">
        <v>534</v>
      </c>
      <c r="K1825" t="str">
        <f>VLOOKUP(TRIM(SUBSTITUTE(E1825,CHAR(160),CHAR(32))),Metadata!B$1:H$2632,7,FALSE)</f>
        <v>traite ou essai</v>
      </c>
      <c r="L1825" t="s">
        <v>4402</v>
      </c>
      <c r="N1825" t="str">
        <f>VLOOKUP(TRIM(SUBSTITUTE(E1825,CHAR(160),CHAR(32))),Metadata!B$1:J$2632,9,FALSE)</f>
        <v>prose</v>
      </c>
      <c r="O1825">
        <f>VLOOKUP(TRIM(SUBSTITUTE(E1825,CHAR(160),CHAR(32))),Metadata!B$1:K$2632,10,FALSE)</f>
        <v>108252</v>
      </c>
      <c r="P1825" s="4" t="s">
        <v>12589</v>
      </c>
      <c r="Q1825">
        <v>80</v>
      </c>
      <c r="R1825">
        <v>89</v>
      </c>
    </row>
    <row r="1826" spans="1:18" hidden="1" x14ac:dyDescent="0.25">
      <c r="A1826">
        <v>1830</v>
      </c>
      <c r="B1826" t="s">
        <v>4354</v>
      </c>
      <c r="C1826" t="s">
        <v>17</v>
      </c>
      <c r="D1826" t="s">
        <v>18</v>
      </c>
      <c r="E1826" t="s">
        <v>8763</v>
      </c>
      <c r="F1826" t="str">
        <f>VLOOKUP(TRIM(SUBSTITUTE(E1826,CHAR(160),CHAR(32))),Metadata!B$1:C$2632,2,FALSE)</f>
        <v>Barrès, Maurice, 1862-1923.</v>
      </c>
      <c r="G1826" t="str">
        <f>VLOOKUP(TRIM(SUBSTITUTE(E1826,CHAR(160),CHAR(32))),Metadata!B$1:D$2632,3,FALSE)</f>
        <v>Mes cahiers, T. 2 1898-1902</v>
      </c>
      <c r="H1826">
        <f>VLOOKUP(TRIM(SUBSTITUTE(E1826,CHAR(160),CHAR(32))),Metadata!B$1:E$2632,4,FALSE)</f>
        <v>1902</v>
      </c>
      <c r="I1826" t="s">
        <v>534</v>
      </c>
      <c r="K1826" t="str">
        <f>VLOOKUP(TRIM(SUBSTITUTE(E1826,CHAR(160),CHAR(32))),Metadata!B$1:H$2632,7,FALSE)</f>
        <v>memoires</v>
      </c>
      <c r="L1826" t="s">
        <v>4481</v>
      </c>
      <c r="N1826" t="str">
        <f>VLOOKUP(TRIM(SUBSTITUTE(E1826,CHAR(160),CHAR(32))),Metadata!B$1:J$2632,9,FALSE)</f>
        <v>prose</v>
      </c>
      <c r="O1826">
        <f>VLOOKUP(TRIM(SUBSTITUTE(E1826,CHAR(160),CHAR(32))),Metadata!B$1:K$2632,10,FALSE)</f>
        <v>52628</v>
      </c>
      <c r="P1826" s="4" t="s">
        <v>10689</v>
      </c>
      <c r="Q1826">
        <v>8</v>
      </c>
      <c r="R1826">
        <v>16</v>
      </c>
    </row>
    <row r="1827" spans="1:18" hidden="1" x14ac:dyDescent="0.25">
      <c r="A1827">
        <v>1831</v>
      </c>
      <c r="B1827" t="s">
        <v>4354</v>
      </c>
      <c r="C1827" t="s">
        <v>17</v>
      </c>
      <c r="D1827" t="s">
        <v>18</v>
      </c>
      <c r="E1827" t="s">
        <v>7484</v>
      </c>
      <c r="F1827" t="str">
        <f>VLOOKUP(TRIM(SUBSTITUTE(E1827,CHAR(160),CHAR(32))),Metadata!B$1:C$2632,2,FALSE)</f>
        <v>Hazard, Paul, 1878-1944.</v>
      </c>
      <c r="G1827" t="str">
        <f>VLOOKUP(TRIM(SUBSTITUTE(E1827,CHAR(160),CHAR(32))),Metadata!B$1:D$2632,3,FALSE)</f>
        <v>La crise de la conscience européenne</v>
      </c>
      <c r="H1827">
        <f>VLOOKUP(TRIM(SUBSTITUTE(E1827,CHAR(160),CHAR(32))),Metadata!B$1:E$2632,4,FALSE)</f>
        <v>1935</v>
      </c>
      <c r="I1827" t="s">
        <v>534</v>
      </c>
      <c r="K1827" t="str">
        <f>VLOOKUP(TRIM(SUBSTITUTE(E1827,CHAR(160),CHAR(32))),Metadata!B$1:H$2632,7,FALSE)</f>
        <v>traite</v>
      </c>
      <c r="L1827" t="s">
        <v>4417</v>
      </c>
      <c r="N1827" t="str">
        <f>VLOOKUP(TRIM(SUBSTITUTE(E1827,CHAR(160),CHAR(32))),Metadata!B$1:J$2632,9,FALSE)</f>
        <v/>
      </c>
      <c r="O1827">
        <f>VLOOKUP(TRIM(SUBSTITUTE(E1827,CHAR(160),CHAR(32))),Metadata!B$1:K$2632,10,FALSE)</f>
        <v>179542</v>
      </c>
      <c r="P1827" s="4" t="s">
        <v>12590</v>
      </c>
      <c r="Q1827">
        <v>109</v>
      </c>
      <c r="R1827">
        <v>117</v>
      </c>
    </row>
    <row r="1828" spans="1:18" hidden="1" x14ac:dyDescent="0.25">
      <c r="A1828">
        <v>1832</v>
      </c>
      <c r="B1828" t="s">
        <v>4354</v>
      </c>
      <c r="C1828" t="s">
        <v>17</v>
      </c>
      <c r="D1828" t="s">
        <v>18</v>
      </c>
      <c r="E1828" t="s">
        <v>7716</v>
      </c>
      <c r="F1828" t="str">
        <f>VLOOKUP(TRIM(SUBSTITUTE(E1828,CHAR(160),CHAR(32))),Metadata!B$1:C$2632,2,FALSE)</f>
        <v>Lot, Ferdinand, 1866-1952.</v>
      </c>
      <c r="G1828" t="str">
        <f>VLOOKUP(TRIM(SUBSTITUTE(E1828,CHAR(160),CHAR(32))),Metadata!B$1:D$2632,3,FALSE)</f>
        <v>La Gaule. Les fondements ethniques, sociaux et politiques de la nation française</v>
      </c>
      <c r="H1828">
        <f>VLOOKUP(TRIM(SUBSTITUTE(E1828,CHAR(160),CHAR(32))),Metadata!B$1:E$2632,4,FALSE)</f>
        <v>1947</v>
      </c>
      <c r="I1828" t="s">
        <v>534</v>
      </c>
      <c r="K1828" t="str">
        <f>VLOOKUP(TRIM(SUBSTITUTE(E1828,CHAR(160),CHAR(32))),Metadata!B$1:H$2632,7,FALSE)</f>
        <v>traite</v>
      </c>
      <c r="L1828" t="s">
        <v>4417</v>
      </c>
      <c r="N1828" t="str">
        <f>VLOOKUP(TRIM(SUBSTITUTE(E1828,CHAR(160),CHAR(32))),Metadata!B$1:J$2632,9,FALSE)</f>
        <v/>
      </c>
      <c r="O1828">
        <f>VLOOKUP(TRIM(SUBSTITUTE(E1828,CHAR(160),CHAR(32))),Metadata!B$1:K$2632,10,FALSE)</f>
        <v>163006</v>
      </c>
      <c r="P1828" s="4" t="s">
        <v>10690</v>
      </c>
      <c r="Q1828">
        <v>77</v>
      </c>
      <c r="R1828">
        <v>86</v>
      </c>
    </row>
    <row r="1829" spans="1:18" hidden="1" x14ac:dyDescent="0.25">
      <c r="A1829">
        <v>1833</v>
      </c>
      <c r="B1829" t="s">
        <v>4354</v>
      </c>
      <c r="C1829" t="s">
        <v>17</v>
      </c>
      <c r="D1829" t="s">
        <v>18</v>
      </c>
      <c r="E1829" t="s">
        <v>7020</v>
      </c>
      <c r="F1829" t="str">
        <f>VLOOKUP(TRIM(SUBSTITUTE(E1829,CHAR(160),CHAR(32))),Metadata!B$1:C$2632,2,FALSE)</f>
        <v>Levy-Bruhl, Lucien, 1857-1939.</v>
      </c>
      <c r="G1829" t="str">
        <f>VLOOKUP(TRIM(SUBSTITUTE(E1829,CHAR(160),CHAR(32))),Metadata!B$1:D$2632,3,FALSE)</f>
        <v>Les fonctions mentales dans les sociétés inférieures [1-2]</v>
      </c>
      <c r="H1829">
        <f>VLOOKUP(TRIM(SUBSTITUTE(E1829,CHAR(160),CHAR(32))),Metadata!B$1:E$2632,4,FALSE)</f>
        <v>1910</v>
      </c>
      <c r="I1829" t="s">
        <v>534</v>
      </c>
      <c r="K1829" t="str">
        <f>VLOOKUP(TRIM(SUBSTITUTE(E1829,CHAR(160),CHAR(32))),Metadata!B$1:H$2632,7,FALSE)</f>
        <v>traite</v>
      </c>
      <c r="L1829" t="s">
        <v>4417</v>
      </c>
      <c r="N1829" t="str">
        <f>VLOOKUP(TRIM(SUBSTITUTE(E1829,CHAR(160),CHAR(32))),Metadata!B$1:J$2632,9,FALSE)</f>
        <v/>
      </c>
      <c r="O1829">
        <f>VLOOKUP(TRIM(SUBSTITUTE(E1829,CHAR(160),CHAR(32))),Metadata!B$1:K$2632,10,FALSE)</f>
        <v>84519</v>
      </c>
      <c r="P1829" s="4" t="s">
        <v>10691</v>
      </c>
      <c r="Q1829">
        <v>29</v>
      </c>
      <c r="R1829">
        <v>37</v>
      </c>
    </row>
    <row r="1830" spans="1:18" hidden="1" x14ac:dyDescent="0.25">
      <c r="A1830">
        <v>1834</v>
      </c>
      <c r="B1830" t="s">
        <v>4354</v>
      </c>
      <c r="C1830" t="s">
        <v>17</v>
      </c>
      <c r="D1830" t="s">
        <v>18</v>
      </c>
      <c r="E1830" t="s">
        <v>8947</v>
      </c>
      <c r="F1830" t="str">
        <f>VLOOKUP(TRIM(SUBSTITUTE(E1830,CHAR(160),CHAR(32))),Metadata!B$1:C$2632,2,FALSE)</f>
        <v>Milosz, O. V. de L. (Oscar Vladislas de Lubicz), 1877-1939.</v>
      </c>
      <c r="G1830" t="str">
        <f>VLOOKUP(TRIM(SUBSTITUTE(E1830,CHAR(160),CHAR(32))),Metadata!B$1:D$2632,3,FALSE)</f>
        <v>L'amoureuse initiation: roman</v>
      </c>
      <c r="H1830">
        <f>VLOOKUP(TRIM(SUBSTITUTE(E1830,CHAR(160),CHAR(32))),Metadata!B$1:E$2632,4,FALSE)</f>
        <v>1910</v>
      </c>
      <c r="I1830" t="s">
        <v>534</v>
      </c>
      <c r="K1830" t="str">
        <f>VLOOKUP(TRIM(SUBSTITUTE(E1830,CHAR(160),CHAR(32))),Metadata!B$1:H$2632,7,FALSE)</f>
        <v>roman</v>
      </c>
      <c r="L1830" t="s">
        <v>4378</v>
      </c>
      <c r="N1830" t="str">
        <f>VLOOKUP(TRIM(SUBSTITUTE(E1830,CHAR(160),CHAR(32))),Metadata!B$1:J$2632,9,FALSE)</f>
        <v>prose</v>
      </c>
      <c r="O1830">
        <f>VLOOKUP(TRIM(SUBSTITUTE(E1830,CHAR(160),CHAR(32))),Metadata!B$1:K$2632,10,FALSE)</f>
        <v>59265</v>
      </c>
      <c r="P1830" s="4" t="s">
        <v>10692</v>
      </c>
      <c r="Q1830">
        <v>220</v>
      </c>
      <c r="R1830">
        <v>228</v>
      </c>
    </row>
    <row r="1831" spans="1:18" hidden="1" x14ac:dyDescent="0.25">
      <c r="A1831">
        <v>1835</v>
      </c>
      <c r="B1831" t="s">
        <v>4354</v>
      </c>
      <c r="C1831" t="s">
        <v>17</v>
      </c>
      <c r="D1831" t="s">
        <v>18</v>
      </c>
      <c r="E1831" t="s">
        <v>8826</v>
      </c>
      <c r="F1831" t="str">
        <f>VLOOKUP(TRIM(SUBSTITUTE(E1831,CHAR(160),CHAR(32))),Metadata!B$1:C$2632,2,FALSE)</f>
        <v>Cocteau, Jean, 1889-1963.</v>
      </c>
      <c r="G1831" t="str">
        <f>VLOOKUP(TRIM(SUBSTITUTE(E1831,CHAR(160),CHAR(32))),Metadata!B$1:D$2632,3,FALSE)</f>
        <v>Les infants terrible</v>
      </c>
      <c r="H1831">
        <f>VLOOKUP(TRIM(SUBSTITUTE(E1831,CHAR(160),CHAR(32))),Metadata!B$1:E$2632,4,FALSE)</f>
        <v>1929</v>
      </c>
      <c r="I1831" t="s">
        <v>534</v>
      </c>
      <c r="K1831" t="str">
        <f>VLOOKUP(TRIM(SUBSTITUTE(E1831,CHAR(160),CHAR(32))),Metadata!B$1:H$2632,7,FALSE)</f>
        <v>roman</v>
      </c>
      <c r="L1831" t="s">
        <v>4378</v>
      </c>
      <c r="N1831" t="str">
        <f>VLOOKUP(TRIM(SUBSTITUTE(E1831,CHAR(160),CHAR(32))),Metadata!B$1:J$2632,9,FALSE)</f>
        <v>prose</v>
      </c>
      <c r="O1831">
        <f>VLOOKUP(TRIM(SUBSTITUTE(E1831,CHAR(160),CHAR(32))),Metadata!B$1:K$2632,10,FALSE)</f>
        <v>25876</v>
      </c>
      <c r="P1831" s="4" t="s">
        <v>10693</v>
      </c>
      <c r="Q1831">
        <v>110</v>
      </c>
      <c r="R1831">
        <v>118</v>
      </c>
    </row>
    <row r="1832" spans="1:18" hidden="1" x14ac:dyDescent="0.25">
      <c r="A1832">
        <v>1836</v>
      </c>
      <c r="B1832" t="s">
        <v>4354</v>
      </c>
      <c r="C1832" t="s">
        <v>17</v>
      </c>
      <c r="D1832" t="s">
        <v>18</v>
      </c>
      <c r="E1832" t="s">
        <v>8911</v>
      </c>
      <c r="F1832" t="str">
        <f>VLOOKUP(TRIM(SUBSTITUTE(E1832,CHAR(160),CHAR(32))),Metadata!B$1:C$2632,2,FALSE)</f>
        <v>Duclos, Charles Pinot-, 1704-1772.</v>
      </c>
      <c r="G1832" t="str">
        <f>VLOOKUP(TRIM(SUBSTITUTE(E1832,CHAR(160),CHAR(32))),Metadata!B$1:D$2632,3,FALSE)</f>
        <v>Mémoires pour servir à l'histoire des moeurs du XVIII siècle</v>
      </c>
      <c r="H1832">
        <f>VLOOKUP(TRIM(SUBSTITUTE(E1832,CHAR(160),CHAR(32))),Metadata!B$1:E$2632,4,FALSE)</f>
        <v>1751</v>
      </c>
      <c r="I1832" t="s">
        <v>534</v>
      </c>
      <c r="K1832" t="str">
        <f>VLOOKUP(TRIM(SUBSTITUTE(E1832,CHAR(160),CHAR(32))),Metadata!B$1:H$2632,7,FALSE)</f>
        <v>roman</v>
      </c>
      <c r="L1832" t="s">
        <v>4378</v>
      </c>
      <c r="N1832" t="str">
        <f>VLOOKUP(TRIM(SUBSTITUTE(E1832,CHAR(160),CHAR(32))),Metadata!B$1:J$2632,9,FALSE)</f>
        <v>prose</v>
      </c>
      <c r="O1832">
        <f>VLOOKUP(TRIM(SUBSTITUTE(E1832,CHAR(160),CHAR(32))),Metadata!B$1:K$2632,10,FALSE)</f>
        <v>37841</v>
      </c>
      <c r="P1832" s="4" t="s">
        <v>10694</v>
      </c>
      <c r="Q1832">
        <v>119</v>
      </c>
      <c r="R1832">
        <v>127</v>
      </c>
    </row>
    <row r="1833" spans="1:18" hidden="1" x14ac:dyDescent="0.25">
      <c r="A1833">
        <v>1837</v>
      </c>
      <c r="B1833" t="s">
        <v>4354</v>
      </c>
      <c r="C1833" t="s">
        <v>17</v>
      </c>
      <c r="D1833" t="s">
        <v>18</v>
      </c>
      <c r="E1833" t="s">
        <v>9022</v>
      </c>
      <c r="F1833" t="str">
        <f>VLOOKUP(TRIM(SUBSTITUTE(E1833,CHAR(160),CHAR(32))),Metadata!B$1:C$2632,2,FALSE)</f>
        <v>Vuillemin, Jules, 1920-2001.</v>
      </c>
      <c r="G1833" t="str">
        <f>VLOOKUP(TRIM(SUBSTITUTE(E1833,CHAR(160),CHAR(32))),Metadata!B$1:D$2632,3,FALSE)</f>
        <v>Essai sur la signification de la mort</v>
      </c>
      <c r="H1833">
        <f>VLOOKUP(TRIM(SUBSTITUTE(E1833,CHAR(160),CHAR(32))),Metadata!B$1:E$2632,4,FALSE)</f>
        <v>1949</v>
      </c>
      <c r="I1833" t="s">
        <v>534</v>
      </c>
      <c r="K1833" t="str">
        <f>VLOOKUP(TRIM(SUBSTITUTE(E1833,CHAR(160),CHAR(32))),Metadata!B$1:H$2632,7,FALSE)</f>
        <v>traite ou essai</v>
      </c>
      <c r="L1833" t="s">
        <v>4402</v>
      </c>
      <c r="N1833" t="str">
        <f>VLOOKUP(TRIM(SUBSTITUTE(E1833,CHAR(160),CHAR(32))),Metadata!B$1:J$2632,9,FALSE)</f>
        <v>prose</v>
      </c>
      <c r="O1833">
        <f>VLOOKUP(TRIM(SUBSTITUTE(E1833,CHAR(160),CHAR(32))),Metadata!B$1:K$2632,10,FALSE)</f>
        <v>136910</v>
      </c>
      <c r="P1833" s="4" t="s">
        <v>10695</v>
      </c>
      <c r="Q1833">
        <v>338</v>
      </c>
      <c r="R1833">
        <v>346</v>
      </c>
    </row>
    <row r="1834" spans="1:18" hidden="1" x14ac:dyDescent="0.25">
      <c r="A1834">
        <v>1838</v>
      </c>
      <c r="B1834" t="s">
        <v>4354</v>
      </c>
      <c r="C1834" t="s">
        <v>17</v>
      </c>
      <c r="D1834" t="s">
        <v>18</v>
      </c>
      <c r="E1834" t="s">
        <v>8979</v>
      </c>
      <c r="F1834" t="str">
        <f>VLOOKUP(TRIM(SUBSTITUTE(E1834,CHAR(160),CHAR(32))),Metadata!B$1:C$2632,2,FALSE)</f>
        <v>Proust, Marcel, 1871-1922.</v>
      </c>
      <c r="G1834" t="str">
        <f>VLOOKUP(TRIM(SUBSTITUTE(E1834,CHAR(160),CHAR(32))),Metadata!B$1:D$2632,3,FALSE)</f>
        <v>La fugitive</v>
      </c>
      <c r="H1834">
        <f>VLOOKUP(TRIM(SUBSTITUTE(E1834,CHAR(160),CHAR(32))),Metadata!B$1:E$2632,4,FALSE)</f>
        <v>1922</v>
      </c>
      <c r="I1834" t="s">
        <v>534</v>
      </c>
      <c r="K1834" t="str">
        <f>VLOOKUP(TRIM(SUBSTITUTE(E1834,CHAR(160),CHAR(32))),Metadata!B$1:H$2632,7,FALSE)</f>
        <v>roman</v>
      </c>
      <c r="L1834" t="s">
        <v>4378</v>
      </c>
      <c r="N1834" t="str">
        <f>VLOOKUP(TRIM(SUBSTITUTE(E1834,CHAR(160),CHAR(32))),Metadata!B$1:J$2632,9,FALSE)</f>
        <v>prose</v>
      </c>
      <c r="O1834">
        <f>VLOOKUP(TRIM(SUBSTITUTE(E1834,CHAR(160),CHAR(32))),Metadata!B$1:K$2632,10,FALSE)</f>
        <v>114855</v>
      </c>
      <c r="P1834" s="4" t="s">
        <v>12591</v>
      </c>
      <c r="Q1834">
        <v>98</v>
      </c>
      <c r="R1834">
        <v>105</v>
      </c>
    </row>
    <row r="1835" spans="1:18" hidden="1" x14ac:dyDescent="0.25">
      <c r="A1835">
        <v>1839</v>
      </c>
      <c r="B1835" t="s">
        <v>4354</v>
      </c>
      <c r="C1835" t="s">
        <v>17</v>
      </c>
      <c r="D1835" t="s">
        <v>18</v>
      </c>
      <c r="E1835" t="s">
        <v>7096</v>
      </c>
      <c r="F1835" t="str">
        <f>VLOOKUP(TRIM(SUBSTITUTE(E1835,CHAR(160),CHAR(32))),Metadata!B$1:C$2632,2,FALSE)</f>
        <v>Sorel, Georges, 1847-1922.</v>
      </c>
      <c r="G1835" t="str">
        <f>VLOOKUP(TRIM(SUBSTITUTE(E1835,CHAR(160),CHAR(32))),Metadata!B$1:D$2632,3,FALSE)</f>
        <v>Matériaux d'une théorie du prolétariat</v>
      </c>
      <c r="H1835">
        <f>VLOOKUP(TRIM(SUBSTITUTE(E1835,CHAR(160),CHAR(32))),Metadata!B$1:E$2632,4,FALSE)</f>
        <v>1914</v>
      </c>
      <c r="I1835" t="s">
        <v>534</v>
      </c>
      <c r="K1835" t="str">
        <f>VLOOKUP(TRIM(SUBSTITUTE(E1835,CHAR(160),CHAR(32))),Metadata!B$1:H$2632,7,FALSE)</f>
        <v>traite</v>
      </c>
      <c r="L1835" t="s">
        <v>4417</v>
      </c>
      <c r="N1835" t="str">
        <f>VLOOKUP(TRIM(SUBSTITUTE(E1835,CHAR(160),CHAR(32))),Metadata!B$1:J$2632,9,FALSE)</f>
        <v/>
      </c>
      <c r="O1835">
        <f>VLOOKUP(TRIM(SUBSTITUTE(E1835,CHAR(160),CHAR(32))),Metadata!B$1:K$2632,10,FALSE)</f>
        <v>125918</v>
      </c>
      <c r="P1835" s="4" t="s">
        <v>12592</v>
      </c>
      <c r="Q1835">
        <v>146</v>
      </c>
      <c r="R1835">
        <v>154</v>
      </c>
    </row>
    <row r="1836" spans="1:18" hidden="1" x14ac:dyDescent="0.25">
      <c r="A1836">
        <v>1840</v>
      </c>
      <c r="B1836" t="s">
        <v>4354</v>
      </c>
      <c r="C1836" t="s">
        <v>17</v>
      </c>
      <c r="D1836" t="s">
        <v>18</v>
      </c>
      <c r="E1836" t="s">
        <v>7018</v>
      </c>
      <c r="F1836" t="str">
        <f>VLOOKUP(TRIM(SUBSTITUTE(E1836,CHAR(160),CHAR(32))),Metadata!B$1:C$2632,2,FALSE)</f>
        <v>Levy-Bruhl, Lucien, 1857-1939.</v>
      </c>
      <c r="G1836" t="str">
        <f>VLOOKUP(TRIM(SUBSTITUTE(E1836,CHAR(160),CHAR(32))),Metadata!B$1:D$2632,3,FALSE)</f>
        <v>Les fonctions mentales dans les sociétés inférieures</v>
      </c>
      <c r="H1836">
        <f>VLOOKUP(TRIM(SUBSTITUTE(E1836,CHAR(160),CHAR(32))),Metadata!B$1:E$2632,4,FALSE)</f>
        <v>1910</v>
      </c>
      <c r="I1836" t="s">
        <v>534</v>
      </c>
      <c r="K1836" t="str">
        <f>VLOOKUP(TRIM(SUBSTITUTE(E1836,CHAR(160),CHAR(32))),Metadata!B$1:H$2632,7,FALSE)</f>
        <v>traite</v>
      </c>
      <c r="L1836" t="s">
        <v>4417</v>
      </c>
      <c r="N1836" t="str">
        <f>VLOOKUP(TRIM(SUBSTITUTE(E1836,CHAR(160),CHAR(32))),Metadata!B$1:J$2632,9,FALSE)</f>
        <v/>
      </c>
      <c r="O1836">
        <f>VLOOKUP(TRIM(SUBSTITUTE(E1836,CHAR(160),CHAR(32))),Metadata!B$1:K$2632,10,FALSE)</f>
        <v>66473</v>
      </c>
      <c r="P1836" s="4" t="s">
        <v>12593</v>
      </c>
      <c r="Q1836">
        <v>67</v>
      </c>
      <c r="R1836">
        <v>75</v>
      </c>
    </row>
    <row r="1837" spans="1:18" hidden="1" x14ac:dyDescent="0.25">
      <c r="A1837">
        <v>1841</v>
      </c>
      <c r="B1837" t="s">
        <v>4354</v>
      </c>
      <c r="C1837" t="s">
        <v>1976</v>
      </c>
      <c r="D1837" t="s">
        <v>18</v>
      </c>
      <c r="E1837" t="s">
        <v>8152</v>
      </c>
      <c r="F1837" t="str">
        <f>VLOOKUP(TRIM(SUBSTITUTE(E1837,CHAR(160),CHAR(32))),Metadata!B$1:C$2632,2,FALSE)</f>
        <v>Sévigné, Marie de Rabutin-Chantal, marquise de, 1626-1696.</v>
      </c>
      <c r="G1837" t="str">
        <f>VLOOKUP(TRIM(SUBSTITUTE(E1837,CHAR(160),CHAR(32))),Metadata!B$1:D$2632,3,FALSE)</f>
        <v>Correspondance. T. 1, 1646-1675</v>
      </c>
      <c r="H1837">
        <f>VLOOKUP(TRIM(SUBSTITUTE(E1837,CHAR(160),CHAR(32))),Metadata!B$1:E$2632,4,FALSE)</f>
        <v>1675</v>
      </c>
      <c r="I1837" t="s">
        <v>450</v>
      </c>
      <c r="K1837" t="str">
        <f>VLOOKUP(TRIM(SUBSTITUTE(E1837,CHAR(160),CHAR(32))),Metadata!B$1:H$2632,7,FALSE)</f>
        <v>correspondance</v>
      </c>
      <c r="L1837" t="s">
        <v>4542</v>
      </c>
      <c r="N1837" t="str">
        <f>VLOOKUP(TRIM(SUBSTITUTE(E1837,CHAR(160),CHAR(32))),Metadata!B$1:J$2632,9,FALSE)</f>
        <v>prose</v>
      </c>
      <c r="O1837">
        <f>VLOOKUP(TRIM(SUBSTITUTE(E1837,CHAR(160),CHAR(32))),Metadata!B$1:K$2632,10,FALSE)</f>
        <v>257427</v>
      </c>
      <c r="P1837" s="4" t="s">
        <v>10696</v>
      </c>
      <c r="Q1837">
        <v>90</v>
      </c>
      <c r="R1837">
        <v>100</v>
      </c>
    </row>
    <row r="1838" spans="1:18" hidden="1" x14ac:dyDescent="0.25">
      <c r="A1838">
        <v>1842</v>
      </c>
      <c r="B1838" t="s">
        <v>4354</v>
      </c>
      <c r="C1838" t="s">
        <v>1976</v>
      </c>
      <c r="D1838" t="s">
        <v>18</v>
      </c>
      <c r="E1838" t="s">
        <v>6822</v>
      </c>
      <c r="F1838" t="str">
        <f>VLOOKUP(TRIM(SUBSTITUTE(E1838,CHAR(160),CHAR(32))),Metadata!B$1:C$2632,2,FALSE)</f>
        <v>Jaurès, Jean, 1859-1914.</v>
      </c>
      <c r="G1838" t="str">
        <f>VLOOKUP(TRIM(SUBSTITUTE(E1838,CHAR(160),CHAR(32))),Metadata!B$1:D$2632,3,FALSE)</f>
        <v>Les preuves</v>
      </c>
      <c r="H1838">
        <f>VLOOKUP(TRIM(SUBSTITUTE(E1838,CHAR(160),CHAR(32))),Metadata!B$1:E$2632,4,FALSE)</f>
        <v>1898</v>
      </c>
      <c r="I1838" t="s">
        <v>450</v>
      </c>
      <c r="K1838" t="str">
        <f>VLOOKUP(TRIM(SUBSTITUTE(E1838,CHAR(160),CHAR(32))),Metadata!B$1:H$2632,7,FALSE)</f>
        <v>traite</v>
      </c>
      <c r="L1838" t="s">
        <v>4417</v>
      </c>
      <c r="N1838" t="str">
        <f>VLOOKUP(TRIM(SUBSTITUTE(E1838,CHAR(160),CHAR(32))),Metadata!B$1:J$2632,9,FALSE)</f>
        <v/>
      </c>
      <c r="O1838">
        <f>VLOOKUP(TRIM(SUBSTITUTE(E1838,CHAR(160),CHAR(32))),Metadata!B$1:K$2632,10,FALSE)</f>
        <v>100091</v>
      </c>
      <c r="P1838" s="8" t="s">
        <v>10697</v>
      </c>
      <c r="Q1838">
        <v>93</v>
      </c>
      <c r="R1838">
        <v>103</v>
      </c>
    </row>
    <row r="1839" spans="1:18" hidden="1" x14ac:dyDescent="0.25">
      <c r="A1839">
        <v>1843</v>
      </c>
      <c r="B1839" t="s">
        <v>4354</v>
      </c>
      <c r="C1839" t="s">
        <v>1976</v>
      </c>
      <c r="D1839" t="s">
        <v>18</v>
      </c>
      <c r="E1839" t="s">
        <v>7513</v>
      </c>
      <c r="F1839" t="str">
        <f>VLOOKUP(TRIM(SUBSTITUTE(E1839,CHAR(160),CHAR(32))),Metadata!B$1:C$2632,2,FALSE)</f>
        <v>Bainville, Jacques, 1879-1936.</v>
      </c>
      <c r="G1839" t="str">
        <f>VLOOKUP(TRIM(SUBSTITUTE(E1839,CHAR(160),CHAR(32))),Metadata!B$1:D$2632,3,FALSE)</f>
        <v>La Russie et la barrière de l'Est</v>
      </c>
      <c r="H1839">
        <f>VLOOKUP(TRIM(SUBSTITUTE(E1839,CHAR(160),CHAR(32))),Metadata!B$1:E$2632,4,FALSE)</f>
        <v>1937</v>
      </c>
      <c r="I1839" t="s">
        <v>534</v>
      </c>
      <c r="K1839" t="str">
        <f>VLOOKUP(TRIM(SUBSTITUTE(E1839,CHAR(160),CHAR(32))),Metadata!B$1:H$2632,7,FALSE)</f>
        <v>traite</v>
      </c>
      <c r="L1839" t="s">
        <v>4417</v>
      </c>
      <c r="N1839" t="str">
        <f>VLOOKUP(TRIM(SUBSTITUTE(E1839,CHAR(160),CHAR(32))),Metadata!B$1:J$2632,9,FALSE)</f>
        <v/>
      </c>
      <c r="O1839">
        <f>VLOOKUP(TRIM(SUBSTITUTE(E1839,CHAR(160),CHAR(32))),Metadata!B$1:K$2632,10,FALSE)</f>
        <v>70748</v>
      </c>
      <c r="P1839" s="4" t="s">
        <v>12594</v>
      </c>
      <c r="Q1839">
        <v>3</v>
      </c>
      <c r="R1839">
        <v>13</v>
      </c>
    </row>
    <row r="1840" spans="1:18" hidden="1" x14ac:dyDescent="0.25">
      <c r="A1840">
        <v>1844</v>
      </c>
      <c r="B1840" t="s">
        <v>4354</v>
      </c>
      <c r="C1840" t="s">
        <v>1976</v>
      </c>
      <c r="D1840" t="s">
        <v>18</v>
      </c>
      <c r="E1840" t="s">
        <v>8851</v>
      </c>
      <c r="F1840" t="str">
        <f>VLOOKUP(TRIM(SUBSTITUTE(E1840,CHAR(160),CHAR(32))),Metadata!B$1:C$2632,2,FALSE)</f>
        <v>Durry, Marie Jeanne, 1901-</v>
      </c>
      <c r="G1840" t="str">
        <f>VLOOKUP(TRIM(SUBSTITUTE(E1840,CHAR(160),CHAR(32))),Metadata!B$1:D$2632,3,FALSE)</f>
        <v>Gérard de Nerval et le mythe</v>
      </c>
      <c r="H1840">
        <f>VLOOKUP(TRIM(SUBSTITUTE(E1840,CHAR(160),CHAR(32))),Metadata!B$1:E$2632,4,FALSE)</f>
        <v>1956</v>
      </c>
      <c r="I1840" t="s">
        <v>534</v>
      </c>
      <c r="K1840" t="str">
        <f>VLOOKUP(TRIM(SUBSTITUTE(E1840,CHAR(160),CHAR(32))),Metadata!B$1:H$2632,7,FALSE)</f>
        <v>traite ou essai</v>
      </c>
      <c r="L1840" t="s">
        <v>4402</v>
      </c>
      <c r="N1840" t="str">
        <f>VLOOKUP(TRIM(SUBSTITUTE(E1840,CHAR(160),CHAR(32))),Metadata!B$1:J$2632,9,FALSE)</f>
        <v>prose</v>
      </c>
      <c r="O1840">
        <f>VLOOKUP(TRIM(SUBSTITUTE(E1840,CHAR(160),CHAR(32))),Metadata!B$1:K$2632,10,FALSE)</f>
        <v>34188</v>
      </c>
      <c r="P1840" s="4" t="s">
        <v>10698</v>
      </c>
      <c r="Q1840">
        <v>267</v>
      </c>
      <c r="R1840">
        <v>277</v>
      </c>
    </row>
    <row r="1841" spans="1:18" hidden="1" x14ac:dyDescent="0.25">
      <c r="A1841">
        <v>1845</v>
      </c>
      <c r="B1841" t="s">
        <v>4354</v>
      </c>
      <c r="C1841" t="s">
        <v>1976</v>
      </c>
      <c r="D1841" t="s">
        <v>18</v>
      </c>
      <c r="E1841" t="s">
        <v>7327</v>
      </c>
      <c r="F1841" t="str">
        <f>VLOOKUP(TRIM(SUBSTITUTE(E1841,CHAR(160),CHAR(32))),Metadata!B$1:C$2632,2,FALSE)</f>
        <v>Fauconnet, Paul, 1874-1938.</v>
      </c>
      <c r="G1841" t="str">
        <f>VLOOKUP(TRIM(SUBSTITUTE(E1841,CHAR(160),CHAR(32))),Metadata!B$1:D$2632,3,FALSE)</f>
        <v>LA RESPONSABILITÉ</v>
      </c>
      <c r="H1841">
        <f>VLOOKUP(TRIM(SUBSTITUTE(E1841,CHAR(160),CHAR(32))),Metadata!B$1:E$2632,4,FALSE)</f>
        <v>1928</v>
      </c>
      <c r="I1841" t="s">
        <v>534</v>
      </c>
      <c r="K1841" t="str">
        <f>VLOOKUP(TRIM(SUBSTITUTE(E1841,CHAR(160),CHAR(32))),Metadata!B$1:H$2632,7,FALSE)</f>
        <v>traite</v>
      </c>
      <c r="L1841" t="s">
        <v>4417</v>
      </c>
      <c r="N1841" t="str">
        <f>VLOOKUP(TRIM(SUBSTITUTE(E1841,CHAR(160),CHAR(32))),Metadata!B$1:J$2632,9,FALSE)</f>
        <v/>
      </c>
      <c r="O1841">
        <f>VLOOKUP(TRIM(SUBSTITUTE(E1841,CHAR(160),CHAR(32))),Metadata!B$1:K$2632,10,FALSE)</f>
        <v>137297</v>
      </c>
      <c r="P1841" s="4" t="s">
        <v>10699</v>
      </c>
      <c r="Q1841">
        <v>130</v>
      </c>
      <c r="R1841">
        <v>140</v>
      </c>
    </row>
    <row r="1842" spans="1:18" hidden="1" x14ac:dyDescent="0.25">
      <c r="A1842">
        <v>1846</v>
      </c>
      <c r="B1842" t="s">
        <v>4354</v>
      </c>
      <c r="C1842" t="s">
        <v>1976</v>
      </c>
      <c r="D1842" t="s">
        <v>18</v>
      </c>
      <c r="E1842" t="s">
        <v>7327</v>
      </c>
      <c r="F1842" t="str">
        <f>VLOOKUP(TRIM(SUBSTITUTE(E1842,CHAR(160),CHAR(32))),Metadata!B$1:C$2632,2,FALSE)</f>
        <v>Fauconnet, Paul, 1874-1938.</v>
      </c>
      <c r="G1842" t="str">
        <f>VLOOKUP(TRIM(SUBSTITUTE(E1842,CHAR(160),CHAR(32))),Metadata!B$1:D$2632,3,FALSE)</f>
        <v>LA RESPONSABILITÉ</v>
      </c>
      <c r="H1842">
        <f>VLOOKUP(TRIM(SUBSTITUTE(E1842,CHAR(160),CHAR(32))),Metadata!B$1:E$2632,4,FALSE)</f>
        <v>1928</v>
      </c>
      <c r="I1842" t="s">
        <v>534</v>
      </c>
      <c r="K1842" t="str">
        <f>VLOOKUP(TRIM(SUBSTITUTE(E1842,CHAR(160),CHAR(32))),Metadata!B$1:H$2632,7,FALSE)</f>
        <v>traite</v>
      </c>
      <c r="L1842" t="s">
        <v>4417</v>
      </c>
      <c r="N1842" t="str">
        <f>VLOOKUP(TRIM(SUBSTITUTE(E1842,CHAR(160),CHAR(32))),Metadata!B$1:J$2632,9,FALSE)</f>
        <v/>
      </c>
      <c r="O1842">
        <f>VLOOKUP(TRIM(SUBSTITUTE(E1842,CHAR(160),CHAR(32))),Metadata!B$1:K$2632,10,FALSE)</f>
        <v>137297</v>
      </c>
      <c r="P1842" s="4" t="s">
        <v>10700</v>
      </c>
      <c r="Q1842">
        <v>281</v>
      </c>
      <c r="R1842">
        <v>291</v>
      </c>
    </row>
    <row r="1843" spans="1:18" hidden="1" x14ac:dyDescent="0.25">
      <c r="A1843">
        <v>1847</v>
      </c>
      <c r="B1843" t="s">
        <v>4354</v>
      </c>
      <c r="C1843" t="s">
        <v>1976</v>
      </c>
      <c r="D1843" t="s">
        <v>18</v>
      </c>
      <c r="E1843" t="s">
        <v>8835</v>
      </c>
      <c r="F1843" t="str">
        <f>VLOOKUP(TRIM(SUBSTITUTE(E1843,CHAR(160),CHAR(32))),Metadata!B$1:C$2632,2,FALSE)</f>
        <v>Dangeau, Philippe de Courcillon, marquis de, 1638-1720.</v>
      </c>
      <c r="G1843" t="str">
        <f>VLOOKUP(TRIM(SUBSTITUTE(E1843,CHAR(160),CHAR(32))),Metadata!B$1:D$2632,3,FALSE)</f>
        <v>Journal T. 1 1684-1685-1686</v>
      </c>
      <c r="H1843">
        <f>VLOOKUP(TRIM(SUBSTITUTE(E1843,CHAR(160),CHAR(32))),Metadata!B$1:E$2632,4,FALSE)</f>
        <v>1686</v>
      </c>
      <c r="I1843" t="s">
        <v>534</v>
      </c>
      <c r="K1843" t="str">
        <f>VLOOKUP(TRIM(SUBSTITUTE(E1843,CHAR(160),CHAR(32))),Metadata!B$1:H$2632,7,FALSE)</f>
        <v>memoires</v>
      </c>
      <c r="L1843" t="s">
        <v>4481</v>
      </c>
      <c r="N1843" t="str">
        <f>VLOOKUP(TRIM(SUBSTITUTE(E1843,CHAR(160),CHAR(32))),Metadata!B$1:J$2632,9,FALSE)</f>
        <v>prose</v>
      </c>
      <c r="O1843">
        <f>VLOOKUP(TRIM(SUBSTITUTE(E1843,CHAR(160),CHAR(32))),Metadata!B$1:K$2632,10,FALSE)</f>
        <v>131667</v>
      </c>
      <c r="P1843" s="4" t="s">
        <v>10701</v>
      </c>
      <c r="Q1843">
        <v>23</v>
      </c>
      <c r="R1843">
        <v>33</v>
      </c>
    </row>
    <row r="1844" spans="1:18" hidden="1" x14ac:dyDescent="0.25">
      <c r="A1844">
        <v>1848</v>
      </c>
      <c r="B1844" t="s">
        <v>4354</v>
      </c>
      <c r="C1844" t="s">
        <v>2058</v>
      </c>
      <c r="D1844" t="s">
        <v>18</v>
      </c>
      <c r="E1844" t="s">
        <v>7913</v>
      </c>
      <c r="F1844" t="str">
        <f>VLOOKUP(TRIM(SUBSTITUTE(E1844,CHAR(160),CHAR(32))),Metadata!B$1:C$2632,2,FALSE)</f>
        <v>Pollion, Marc Vitruve</v>
      </c>
      <c r="G1844" t="str">
        <f>VLOOKUP(TRIM(SUBSTITUTE(E1844,CHAR(160),CHAR(32))),Metadata!B$1:D$2632,3,FALSE)</f>
        <v>Architecture ou Art de bien bastir</v>
      </c>
      <c r="H1844">
        <f>VLOOKUP(TRIM(SUBSTITUTE(E1844,CHAR(160),CHAR(32))),Metadata!B$1:E$2632,4,FALSE)</f>
        <v>1547</v>
      </c>
      <c r="I1844" t="s">
        <v>456</v>
      </c>
      <c r="K1844" t="str">
        <f>VLOOKUP(TRIM(SUBSTITUTE(E1844,CHAR(160),CHAR(32))),Metadata!B$1:H$2632,7,FALSE)</f>
        <v>traite ou essai</v>
      </c>
      <c r="L1844" t="s">
        <v>4402</v>
      </c>
      <c r="N1844" t="str">
        <f>VLOOKUP(TRIM(SUBSTITUTE(E1844,CHAR(160),CHAR(32))),Metadata!B$1:J$2632,9,FALSE)</f>
        <v/>
      </c>
      <c r="O1844">
        <f>VLOOKUP(TRIM(SUBSTITUTE(E1844,CHAR(160),CHAR(32))),Metadata!B$1:K$2632,10,FALSE)</f>
        <v>146173</v>
      </c>
      <c r="P1844" s="8" t="s">
        <v>10702</v>
      </c>
      <c r="Q1844">
        <v>282</v>
      </c>
      <c r="R1844">
        <v>293</v>
      </c>
    </row>
    <row r="1845" spans="1:18" hidden="1" x14ac:dyDescent="0.25">
      <c r="A1845">
        <v>1849</v>
      </c>
      <c r="B1845" t="s">
        <v>4354</v>
      </c>
      <c r="C1845" t="s">
        <v>2058</v>
      </c>
      <c r="D1845" t="s">
        <v>18</v>
      </c>
      <c r="E1845" t="s">
        <v>8041</v>
      </c>
      <c r="F1845" t="str">
        <f>VLOOKUP(TRIM(SUBSTITUTE(E1845,CHAR(160),CHAR(32))),Metadata!B$1:C$2632,2,FALSE)</f>
        <v>Descartes, René, 1596-1650.</v>
      </c>
      <c r="G1845" t="str">
        <f>VLOOKUP(TRIM(SUBSTITUTE(E1845,CHAR(160),CHAR(32))),Metadata!B$1:D$2632,3,FALSE)</f>
        <v>Discours de la methode</v>
      </c>
      <c r="H1845">
        <f>VLOOKUP(TRIM(SUBSTITUTE(E1845,CHAR(160),CHAR(32))),Metadata!B$1:E$2632,4,FALSE)</f>
        <v>1637</v>
      </c>
      <c r="I1845" t="s">
        <v>445</v>
      </c>
      <c r="K1845" t="str">
        <f>VLOOKUP(TRIM(SUBSTITUTE(E1845,CHAR(160),CHAR(32))),Metadata!B$1:H$2632,7,FALSE)</f>
        <v>traite ou essai</v>
      </c>
      <c r="L1845" t="s">
        <v>4402</v>
      </c>
      <c r="N1845" t="str">
        <f>VLOOKUP(TRIM(SUBSTITUTE(E1845,CHAR(160),CHAR(32))),Metadata!B$1:J$2632,9,FALSE)</f>
        <v/>
      </c>
      <c r="O1845">
        <f>VLOOKUP(TRIM(SUBSTITUTE(E1845,CHAR(160),CHAR(32))),Metadata!B$1:K$2632,10,FALSE)</f>
        <v>23200</v>
      </c>
      <c r="P1845" s="4" t="s">
        <v>10703</v>
      </c>
      <c r="Q1845">
        <v>97</v>
      </c>
      <c r="R1845">
        <v>107</v>
      </c>
    </row>
    <row r="1846" spans="1:18" hidden="1" x14ac:dyDescent="0.25">
      <c r="A1846">
        <v>1850</v>
      </c>
      <c r="B1846" t="s">
        <v>4354</v>
      </c>
      <c r="C1846" t="s">
        <v>2058</v>
      </c>
      <c r="D1846" t="s">
        <v>18</v>
      </c>
      <c r="E1846" t="s">
        <v>7957</v>
      </c>
      <c r="F1846" t="str">
        <f>VLOOKUP(TRIM(SUBSTITUTE(E1846,CHAR(160),CHAR(32))),Metadata!B$1:C$2632,2,FALSE)</f>
        <v>Abbadie, Jacques, 1654-1727.</v>
      </c>
      <c r="G1846" t="str">
        <f>VLOOKUP(TRIM(SUBSTITUTE(E1846,CHAR(160),CHAR(32))),Metadata!B$1:D$2632,3,FALSE)</f>
        <v>Traité de la vérité de la religion chrétienne 2</v>
      </c>
      <c r="H1846">
        <f>VLOOKUP(TRIM(SUBSTITUTE(E1846,CHAR(160),CHAR(32))),Metadata!B$1:E$2632,4,FALSE)</f>
        <v>1684</v>
      </c>
      <c r="I1846" t="s">
        <v>445</v>
      </c>
      <c r="K1846" t="str">
        <f>VLOOKUP(TRIM(SUBSTITUTE(E1846,CHAR(160),CHAR(32))),Metadata!B$1:H$2632,7,FALSE)</f>
        <v>traite ou essai</v>
      </c>
      <c r="L1846" t="s">
        <v>4402</v>
      </c>
      <c r="N1846" t="str">
        <f>VLOOKUP(TRIM(SUBSTITUTE(E1846,CHAR(160),CHAR(32))),Metadata!B$1:J$2632,9,FALSE)</f>
        <v>prose</v>
      </c>
      <c r="O1846">
        <f>VLOOKUP(TRIM(SUBSTITUTE(E1846,CHAR(160),CHAR(32))),Metadata!B$1:K$2632,10,FALSE)</f>
        <v>89563</v>
      </c>
      <c r="P1846" s="8" t="s">
        <v>9252</v>
      </c>
      <c r="Q1846">
        <v>178</v>
      </c>
      <c r="R1846">
        <v>189</v>
      </c>
    </row>
    <row r="1847" spans="1:18" hidden="1" x14ac:dyDescent="0.25">
      <c r="A1847">
        <v>1851</v>
      </c>
      <c r="B1847" t="s">
        <v>4354</v>
      </c>
      <c r="C1847" t="s">
        <v>2058</v>
      </c>
      <c r="D1847" t="s">
        <v>18</v>
      </c>
      <c r="E1847" t="s">
        <v>4645</v>
      </c>
      <c r="F1847" t="str">
        <f>VLOOKUP(TRIM(SUBSTITUTE(E1847,CHAR(160),CHAR(32))),Metadata!B$1:C$2632,2,FALSE)</f>
        <v>Descartes, René, 1596-1650.</v>
      </c>
      <c r="G1847" t="str">
        <f>VLOOKUP(TRIM(SUBSTITUTE(E1847,CHAR(160),CHAR(32))),Metadata!B$1:D$2632,3,FALSE)</f>
        <v>Correspondance, 1641-1647</v>
      </c>
      <c r="H1847">
        <f>VLOOKUP(TRIM(SUBSTITUTE(E1847,CHAR(160),CHAR(32))),Metadata!B$1:E$2632,4,FALSE)</f>
        <v>1641</v>
      </c>
      <c r="I1847" t="s">
        <v>445</v>
      </c>
      <c r="K1847" t="str">
        <f>VLOOKUP(TRIM(SUBSTITUTE(E1847,CHAR(160),CHAR(32))),Metadata!B$1:H$2632,7,FALSE)</f>
        <v>correspondance</v>
      </c>
      <c r="L1847" t="s">
        <v>4542</v>
      </c>
      <c r="N1847" t="str">
        <f>VLOOKUP(TRIM(SUBSTITUTE(E1847,CHAR(160),CHAR(32))),Metadata!B$1:J$2632,9,FALSE)</f>
        <v/>
      </c>
      <c r="O1847">
        <f>VLOOKUP(TRIM(SUBSTITUTE(E1847,CHAR(160),CHAR(32))),Metadata!B$1:K$2632,10,FALSE)</f>
        <v>12244</v>
      </c>
      <c r="P1847" s="4" t="s">
        <v>10704</v>
      </c>
      <c r="Q1847">
        <v>178</v>
      </c>
      <c r="R1847">
        <v>188</v>
      </c>
    </row>
    <row r="1848" spans="1:18" hidden="1" x14ac:dyDescent="0.25">
      <c r="A1848">
        <v>1852</v>
      </c>
      <c r="B1848" t="s">
        <v>4354</v>
      </c>
      <c r="C1848" t="s">
        <v>2058</v>
      </c>
      <c r="D1848" t="s">
        <v>18</v>
      </c>
      <c r="E1848" t="s">
        <v>8037</v>
      </c>
      <c r="F1848" t="str">
        <f>VLOOKUP(TRIM(SUBSTITUTE(E1848,CHAR(160),CHAR(32))),Metadata!B$1:C$2632,2,FALSE)</f>
        <v>Daniel, Gabriel, 1649-1728.</v>
      </c>
      <c r="G1848" t="str">
        <f>VLOOKUP(TRIM(SUBSTITUTE(E1848,CHAR(160),CHAR(32))),Metadata!B$1:D$2632,3,FALSE)</f>
        <v>Voiage du Monde de Descartes</v>
      </c>
      <c r="H1848">
        <f>VLOOKUP(TRIM(SUBSTITUTE(E1848,CHAR(160),CHAR(32))),Metadata!B$1:E$2632,4,FALSE)</f>
        <v>1690</v>
      </c>
      <c r="I1848" t="s">
        <v>445</v>
      </c>
      <c r="K1848" t="str">
        <f>VLOOKUP(TRIM(SUBSTITUTE(E1848,CHAR(160),CHAR(32))),Metadata!B$1:H$2632,7,FALSE)</f>
        <v>traite ou essai</v>
      </c>
      <c r="L1848" t="s">
        <v>4402</v>
      </c>
      <c r="N1848" t="str">
        <f>VLOOKUP(TRIM(SUBSTITUTE(E1848,CHAR(160),CHAR(32))),Metadata!B$1:J$2632,9,FALSE)</f>
        <v>prose</v>
      </c>
      <c r="O1848">
        <f>VLOOKUP(TRIM(SUBSTITUTE(E1848,CHAR(160),CHAR(32))),Metadata!B$1:K$2632,10,FALSE)</f>
        <v>87134</v>
      </c>
      <c r="P1848" s="4" t="s">
        <v>12595</v>
      </c>
      <c r="Q1848">
        <v>15</v>
      </c>
      <c r="R1848">
        <v>25</v>
      </c>
    </row>
    <row r="1849" spans="1:18" hidden="1" x14ac:dyDescent="0.25">
      <c r="A1849">
        <v>1853</v>
      </c>
      <c r="B1849" t="s">
        <v>4354</v>
      </c>
      <c r="C1849" t="s">
        <v>2058</v>
      </c>
      <c r="D1849" t="s">
        <v>18</v>
      </c>
      <c r="E1849" t="s">
        <v>8037</v>
      </c>
      <c r="F1849" t="str">
        <f>VLOOKUP(TRIM(SUBSTITUTE(E1849,CHAR(160),CHAR(32))),Metadata!B$1:C$2632,2,FALSE)</f>
        <v>Daniel, Gabriel, 1649-1728.</v>
      </c>
      <c r="G1849" t="str">
        <f>VLOOKUP(TRIM(SUBSTITUTE(E1849,CHAR(160),CHAR(32))),Metadata!B$1:D$2632,3,FALSE)</f>
        <v>Voiage du Monde de Descartes</v>
      </c>
      <c r="H1849">
        <f>VLOOKUP(TRIM(SUBSTITUTE(E1849,CHAR(160),CHAR(32))),Metadata!B$1:E$2632,4,FALSE)</f>
        <v>1690</v>
      </c>
      <c r="I1849" t="s">
        <v>445</v>
      </c>
      <c r="K1849" t="str">
        <f>VLOOKUP(TRIM(SUBSTITUTE(E1849,CHAR(160),CHAR(32))),Metadata!B$1:H$2632,7,FALSE)</f>
        <v>traite ou essai</v>
      </c>
      <c r="L1849" t="s">
        <v>4402</v>
      </c>
      <c r="N1849" t="str">
        <f>VLOOKUP(TRIM(SUBSTITUTE(E1849,CHAR(160),CHAR(32))),Metadata!B$1:J$2632,9,FALSE)</f>
        <v>prose</v>
      </c>
      <c r="O1849">
        <f>VLOOKUP(TRIM(SUBSTITUTE(E1849,CHAR(160),CHAR(32))),Metadata!B$1:K$2632,10,FALSE)</f>
        <v>87134</v>
      </c>
      <c r="P1849" s="4" t="s">
        <v>10705</v>
      </c>
      <c r="Q1849">
        <v>74</v>
      </c>
      <c r="R1849">
        <v>84</v>
      </c>
    </row>
    <row r="1850" spans="1:18" hidden="1" x14ac:dyDescent="0.25">
      <c r="A1850">
        <v>1854</v>
      </c>
      <c r="B1850" t="s">
        <v>4354</v>
      </c>
      <c r="C1850" t="s">
        <v>2058</v>
      </c>
      <c r="D1850" t="s">
        <v>18</v>
      </c>
      <c r="E1850" t="s">
        <v>7957</v>
      </c>
      <c r="F1850" t="str">
        <f>VLOOKUP(TRIM(SUBSTITUTE(E1850,CHAR(160),CHAR(32))),Metadata!B$1:C$2632,2,FALSE)</f>
        <v>Abbadie, Jacques, 1654-1727.</v>
      </c>
      <c r="G1850" t="str">
        <f>VLOOKUP(TRIM(SUBSTITUTE(E1850,CHAR(160),CHAR(32))),Metadata!B$1:D$2632,3,FALSE)</f>
        <v>Traité de la vérité de la religion chrétienne 2</v>
      </c>
      <c r="H1850">
        <f>VLOOKUP(TRIM(SUBSTITUTE(E1850,CHAR(160),CHAR(32))),Metadata!B$1:E$2632,4,FALSE)</f>
        <v>1684</v>
      </c>
      <c r="I1850" t="s">
        <v>445</v>
      </c>
      <c r="K1850" t="str">
        <f>VLOOKUP(TRIM(SUBSTITUTE(E1850,CHAR(160),CHAR(32))),Metadata!B$1:H$2632,7,FALSE)</f>
        <v>traite ou essai</v>
      </c>
      <c r="L1850" t="s">
        <v>4402</v>
      </c>
      <c r="N1850" t="str">
        <f>VLOOKUP(TRIM(SUBSTITUTE(E1850,CHAR(160),CHAR(32))),Metadata!B$1:J$2632,9,FALSE)</f>
        <v>prose</v>
      </c>
      <c r="O1850">
        <f>VLOOKUP(TRIM(SUBSTITUTE(E1850,CHAR(160),CHAR(32))),Metadata!B$1:K$2632,10,FALSE)</f>
        <v>89563</v>
      </c>
      <c r="P1850" s="4" t="s">
        <v>10706</v>
      </c>
      <c r="Q1850">
        <v>21</v>
      </c>
      <c r="R1850">
        <v>32</v>
      </c>
    </row>
    <row r="1851" spans="1:18" hidden="1" x14ac:dyDescent="0.25">
      <c r="A1851">
        <v>1855</v>
      </c>
      <c r="B1851" t="s">
        <v>4354</v>
      </c>
      <c r="C1851" t="s">
        <v>2058</v>
      </c>
      <c r="D1851" t="s">
        <v>18</v>
      </c>
      <c r="E1851" t="s">
        <v>7991</v>
      </c>
      <c r="F1851" t="str">
        <f>VLOOKUP(TRIM(SUBSTITUTE(E1851,CHAR(160),CHAR(32))),Metadata!B$1:C$2632,2,FALSE)</f>
        <v>Bernier, François, 1620-1688.</v>
      </c>
      <c r="G1851" t="str">
        <f>VLOOKUP(TRIM(SUBSTITUTE(E1851,CHAR(160),CHAR(32))),Metadata!B$1:D$2632,3,FALSE)</f>
        <v>Abrégé de la philosophie de Gassendi</v>
      </c>
      <c r="H1851">
        <f>VLOOKUP(TRIM(SUBSTITUTE(E1851,CHAR(160),CHAR(32))),Metadata!B$1:E$2632,4,FALSE)</f>
        <v>1684</v>
      </c>
      <c r="I1851" t="s">
        <v>445</v>
      </c>
      <c r="K1851" t="str">
        <f>VLOOKUP(TRIM(SUBSTITUTE(E1851,CHAR(160),CHAR(32))),Metadata!B$1:H$2632,7,FALSE)</f>
        <v>traite ou essai</v>
      </c>
      <c r="L1851" t="s">
        <v>4402</v>
      </c>
      <c r="N1851" t="str">
        <f>VLOOKUP(TRIM(SUBSTITUTE(E1851,CHAR(160),CHAR(32))),Metadata!B$1:J$2632,9,FALSE)</f>
        <v>prose</v>
      </c>
      <c r="O1851">
        <f>VLOOKUP(TRIM(SUBSTITUTE(E1851,CHAR(160),CHAR(32))),Metadata!B$1:K$2632,10,FALSE)</f>
        <v>622333</v>
      </c>
      <c r="P1851" s="4" t="s">
        <v>12596</v>
      </c>
      <c r="Q1851">
        <v>873</v>
      </c>
      <c r="R1851">
        <v>884</v>
      </c>
    </row>
    <row r="1852" spans="1:18" hidden="1" x14ac:dyDescent="0.25">
      <c r="A1852">
        <v>1856</v>
      </c>
      <c r="B1852" t="s">
        <v>4354</v>
      </c>
      <c r="C1852" t="s">
        <v>2058</v>
      </c>
      <c r="D1852" t="s">
        <v>18</v>
      </c>
      <c r="E1852" t="s">
        <v>7991</v>
      </c>
      <c r="F1852" t="str">
        <f>VLOOKUP(TRIM(SUBSTITUTE(E1852,CHAR(160),CHAR(32))),Metadata!B$1:C$2632,2,FALSE)</f>
        <v>Bernier, François, 1620-1688.</v>
      </c>
      <c r="G1852" t="str">
        <f>VLOOKUP(TRIM(SUBSTITUTE(E1852,CHAR(160),CHAR(32))),Metadata!B$1:D$2632,3,FALSE)</f>
        <v>Abrégé de la philosophie de Gassendi</v>
      </c>
      <c r="H1852">
        <f>VLOOKUP(TRIM(SUBSTITUTE(E1852,CHAR(160),CHAR(32))),Metadata!B$1:E$2632,4,FALSE)</f>
        <v>1684</v>
      </c>
      <c r="I1852" t="s">
        <v>445</v>
      </c>
      <c r="K1852" t="str">
        <f>VLOOKUP(TRIM(SUBSTITUTE(E1852,CHAR(160),CHAR(32))),Metadata!B$1:H$2632,7,FALSE)</f>
        <v>traite ou essai</v>
      </c>
      <c r="L1852" t="s">
        <v>4402</v>
      </c>
      <c r="N1852" t="str">
        <f>VLOOKUP(TRIM(SUBSTITUTE(E1852,CHAR(160),CHAR(32))),Metadata!B$1:J$2632,9,FALSE)</f>
        <v>prose</v>
      </c>
      <c r="O1852">
        <f>VLOOKUP(TRIM(SUBSTITUTE(E1852,CHAR(160),CHAR(32))),Metadata!B$1:K$2632,10,FALSE)</f>
        <v>622333</v>
      </c>
      <c r="P1852" s="4" t="s">
        <v>9253</v>
      </c>
      <c r="Q1852">
        <v>68</v>
      </c>
      <c r="R1852">
        <v>78</v>
      </c>
    </row>
    <row r="1853" spans="1:18" x14ac:dyDescent="0.25">
      <c r="A1853">
        <v>1857</v>
      </c>
      <c r="B1853" t="s">
        <v>4354</v>
      </c>
      <c r="C1853" t="s">
        <v>2058</v>
      </c>
      <c r="D1853" t="s">
        <v>18</v>
      </c>
      <c r="E1853" t="s">
        <v>8165</v>
      </c>
      <c r="F1853" t="str">
        <f>VLOOKUP(TRIM(SUBSTITUTE(E1853,CHAR(160),CHAR(32))),Metadata!B$1:C$2632,2,FALSE)</f>
        <v>Vauquelin, Nicolas, sieur des Yveteaux, 1567-1649.</v>
      </c>
      <c r="G1853" t="str">
        <f>VLOOKUP(TRIM(SUBSTITUTE(E1853,CHAR(160),CHAR(32))),Metadata!B$1:D$2632,3,FALSE)</f>
        <v>Oeuvres poétiques</v>
      </c>
      <c r="H1853">
        <f>VLOOKUP(TRIM(SUBSTITUTE(E1853,CHAR(160),CHAR(32))),Metadata!B$1:E$2632,4,FALSE)</f>
        <v>1648</v>
      </c>
      <c r="I1853" t="s">
        <v>445</v>
      </c>
      <c r="K1853" t="str">
        <f>VLOOKUP(TRIM(SUBSTITUTE(E1853,CHAR(160),CHAR(32))),Metadata!B$1:H$2632,7,FALSE)</f>
        <v>poesie</v>
      </c>
      <c r="L1853" t="s">
        <v>4382</v>
      </c>
      <c r="N1853" t="str">
        <f>VLOOKUP(TRIM(SUBSTITUTE(E1853,CHAR(160),CHAR(32))),Metadata!B$1:J$2632,9,FALSE)</f>
        <v>vers</v>
      </c>
      <c r="O1853">
        <f>VLOOKUP(TRIM(SUBSTITUTE(E1853,CHAR(160),CHAR(32))),Metadata!B$1:K$2632,10,FALSE)</f>
        <v>27301</v>
      </c>
      <c r="P1853" s="8" t="s">
        <v>12597</v>
      </c>
      <c r="Q1853">
        <v>9</v>
      </c>
      <c r="R1853">
        <v>19</v>
      </c>
    </row>
    <row r="1854" spans="1:18" x14ac:dyDescent="0.25">
      <c r="A1854">
        <v>1858</v>
      </c>
      <c r="B1854" t="s">
        <v>4354</v>
      </c>
      <c r="C1854" t="s">
        <v>2058</v>
      </c>
      <c r="D1854" t="s">
        <v>18</v>
      </c>
      <c r="E1854" t="s">
        <v>8287</v>
      </c>
      <c r="F1854" t="str">
        <f>VLOOKUP(TRIM(SUBSTITUTE(E1854,CHAR(160),CHAR(32))),Metadata!B$1:C$2632,2,FALSE)</f>
        <v>Regnard, Jean François, 1655-1709.</v>
      </c>
      <c r="G1854" t="str">
        <f>VLOOKUP(TRIM(SUBSTITUTE(E1854,CHAR(160),CHAR(32))),Metadata!B$1:D$2632,3,FALSE)</f>
        <v>Le distrait</v>
      </c>
      <c r="H1854">
        <f>VLOOKUP(TRIM(SUBSTITUTE(E1854,CHAR(160),CHAR(32))),Metadata!B$1:E$2632,4,FALSE)</f>
        <v>1698</v>
      </c>
      <c r="I1854" t="s">
        <v>445</v>
      </c>
      <c r="K1854" t="str">
        <f>VLOOKUP(TRIM(SUBSTITUTE(E1854,CHAR(160),CHAR(32))),Metadata!B$1:H$2632,7,FALSE)</f>
        <v>theatre</v>
      </c>
      <c r="L1854" t="s">
        <v>13224</v>
      </c>
      <c r="N1854" t="str">
        <f>VLOOKUP(TRIM(SUBSTITUTE(E1854,CHAR(160),CHAR(32))),Metadata!B$1:J$2632,9,FALSE)</f>
        <v>vers</v>
      </c>
      <c r="O1854">
        <f>VLOOKUP(TRIM(SUBSTITUTE(E1854,CHAR(160),CHAR(32))),Metadata!B$1:K$2632,10,FALSE)</f>
        <v>17696</v>
      </c>
      <c r="P1854" s="4" t="s">
        <v>10707</v>
      </c>
      <c r="Q1854">
        <v>6</v>
      </c>
      <c r="R1854">
        <v>16</v>
      </c>
    </row>
    <row r="1855" spans="1:18" hidden="1" x14ac:dyDescent="0.25">
      <c r="A1855">
        <v>1859</v>
      </c>
      <c r="B1855" t="s">
        <v>4354</v>
      </c>
      <c r="C1855" t="s">
        <v>2058</v>
      </c>
      <c r="D1855" t="s">
        <v>18</v>
      </c>
      <c r="E1855" t="s">
        <v>8168</v>
      </c>
      <c r="F1855" t="str">
        <f>VLOOKUP(TRIM(SUBSTITUTE(E1855,CHAR(160),CHAR(32))),Metadata!B$1:C$2632,2,FALSE)</f>
        <v>Voiture, Monsieur de (Vincent), 1597-1648.</v>
      </c>
      <c r="G1855" t="str">
        <f>VLOOKUP(TRIM(SUBSTITUTE(E1855,CHAR(160),CHAR(32))),Metadata!B$1:D$2632,3,FALSE)</f>
        <v>Lettres</v>
      </c>
      <c r="H1855">
        <f>VLOOKUP(TRIM(SUBSTITUTE(E1855,CHAR(160),CHAR(32))),Metadata!B$1:E$2632,4,FALSE)</f>
        <v>1648</v>
      </c>
      <c r="I1855" t="s">
        <v>445</v>
      </c>
      <c r="K1855" t="str">
        <f>VLOOKUP(TRIM(SUBSTITUTE(E1855,CHAR(160),CHAR(32))),Metadata!B$1:H$2632,7,FALSE)</f>
        <v>correspondance</v>
      </c>
      <c r="L1855" t="s">
        <v>4542</v>
      </c>
      <c r="N1855" t="str">
        <f>VLOOKUP(TRIM(SUBSTITUTE(E1855,CHAR(160),CHAR(32))),Metadata!B$1:J$2632,9,FALSE)</f>
        <v>prose</v>
      </c>
      <c r="O1855">
        <f>VLOOKUP(TRIM(SUBSTITUTE(E1855,CHAR(160),CHAR(32))),Metadata!B$1:K$2632,10,FALSE)</f>
        <v>141446</v>
      </c>
      <c r="P1855" s="4" t="s">
        <v>10708</v>
      </c>
      <c r="Q1855">
        <v>63</v>
      </c>
      <c r="R1855">
        <v>73</v>
      </c>
    </row>
    <row r="1856" spans="1:18" hidden="1" x14ac:dyDescent="0.25">
      <c r="A1856">
        <v>1860</v>
      </c>
      <c r="B1856" t="s">
        <v>4354</v>
      </c>
      <c r="C1856" t="s">
        <v>2058</v>
      </c>
      <c r="D1856" t="s">
        <v>18</v>
      </c>
      <c r="E1856" t="s">
        <v>7962</v>
      </c>
      <c r="F1856" t="str">
        <f>VLOOKUP(TRIM(SUBSTITUTE(E1856,CHAR(160),CHAR(32))),Metadata!B$1:C$2632,2,FALSE)</f>
        <v>Arnauld, Antoine, 1612-1694.</v>
      </c>
      <c r="G1856" t="str">
        <f>VLOOKUP(TRIM(SUBSTITUTE(E1856,CHAR(160),CHAR(32))),Metadata!B$1:D$2632,3,FALSE)</f>
        <v>De la Frequente Communion</v>
      </c>
      <c r="H1856">
        <f>VLOOKUP(TRIM(SUBSTITUTE(E1856,CHAR(160),CHAR(32))),Metadata!B$1:E$2632,4,FALSE)</f>
        <v>1643</v>
      </c>
      <c r="I1856" t="s">
        <v>445</v>
      </c>
      <c r="K1856" t="str">
        <f>VLOOKUP(TRIM(SUBSTITUTE(E1856,CHAR(160),CHAR(32))),Metadata!B$1:H$2632,7,FALSE)</f>
        <v>traite ou essai</v>
      </c>
      <c r="L1856" t="s">
        <v>4402</v>
      </c>
      <c r="N1856" t="str">
        <f>VLOOKUP(TRIM(SUBSTITUTE(E1856,CHAR(160),CHAR(32))),Metadata!B$1:J$2632,9,FALSE)</f>
        <v>prose</v>
      </c>
      <c r="O1856">
        <f>VLOOKUP(TRIM(SUBSTITUTE(E1856,CHAR(160),CHAR(32))),Metadata!B$1:K$2632,10,FALSE)</f>
        <v>127275</v>
      </c>
      <c r="P1856" s="10" t="s">
        <v>10709</v>
      </c>
      <c r="Q1856">
        <v>13</v>
      </c>
      <c r="R1856">
        <v>23</v>
      </c>
    </row>
    <row r="1857" spans="1:18" hidden="1" x14ac:dyDescent="0.25">
      <c r="A1857">
        <v>1861</v>
      </c>
      <c r="B1857" t="s">
        <v>4354</v>
      </c>
      <c r="C1857" t="s">
        <v>2058</v>
      </c>
      <c r="D1857" t="s">
        <v>18</v>
      </c>
      <c r="E1857" t="s">
        <v>8035</v>
      </c>
      <c r="F1857" t="str">
        <f>VLOOKUP(TRIM(SUBSTITUTE(E1857,CHAR(160),CHAR(32))),Metadata!B$1:C$2632,2,FALSE)</f>
        <v>Cyrano de Bergerac, 1619-1655.</v>
      </c>
      <c r="G1857" t="str">
        <f>VLOOKUP(TRIM(SUBSTITUTE(E1857,CHAR(160),CHAR(32))),Metadata!B$1:D$2632,3,FALSE)</f>
        <v>Estats et Empires de la Lune</v>
      </c>
      <c r="H1857">
        <f>VLOOKUP(TRIM(SUBSTITUTE(E1857,CHAR(160),CHAR(32))),Metadata!B$1:E$2632,4,FALSE)</f>
        <v>1655</v>
      </c>
      <c r="I1857" t="s">
        <v>445</v>
      </c>
      <c r="K1857" t="str">
        <f>VLOOKUP(TRIM(SUBSTITUTE(E1857,CHAR(160),CHAR(32))),Metadata!B$1:H$2632,7,FALSE)</f>
        <v>roman</v>
      </c>
      <c r="L1857" t="s">
        <v>4378</v>
      </c>
      <c r="N1857" t="str">
        <f>VLOOKUP(TRIM(SUBSTITUTE(E1857,CHAR(160),CHAR(32))),Metadata!B$1:J$2632,9,FALSE)</f>
        <v>prose</v>
      </c>
      <c r="O1857">
        <f>VLOOKUP(TRIM(SUBSTITUTE(E1857,CHAR(160),CHAR(32))),Metadata!B$1:K$2632,10,FALSE)</f>
        <v>39659</v>
      </c>
      <c r="P1857" s="4" t="s">
        <v>12598</v>
      </c>
      <c r="Q1857">
        <v>61</v>
      </c>
      <c r="R1857">
        <v>71</v>
      </c>
    </row>
    <row r="1858" spans="1:18" hidden="1" x14ac:dyDescent="0.25">
      <c r="A1858">
        <v>1862</v>
      </c>
      <c r="B1858" t="s">
        <v>4354</v>
      </c>
      <c r="C1858" t="s">
        <v>2058</v>
      </c>
      <c r="D1858" t="s">
        <v>18</v>
      </c>
      <c r="E1858" t="s">
        <v>8126</v>
      </c>
      <c r="F1858" t="str">
        <f>VLOOKUP(TRIM(SUBSTITUTE(E1858,CHAR(160),CHAR(32))),Metadata!B$1:C$2632,2,FALSE)</f>
        <v>Racine, Jean, 1639-1699.</v>
      </c>
      <c r="G1858" t="str">
        <f>VLOOKUP(TRIM(SUBSTITUTE(E1858,CHAR(160),CHAR(32))),Metadata!B$1:D$2632,3,FALSE)</f>
        <v>Abrégé Hist. de Port-Royal</v>
      </c>
      <c r="H1858">
        <f>VLOOKUP(TRIM(SUBSTITUTE(E1858,CHAR(160),CHAR(32))),Metadata!B$1:E$2632,4,FALSE)</f>
        <v>1699</v>
      </c>
      <c r="I1858" t="s">
        <v>445</v>
      </c>
      <c r="K1858" t="str">
        <f>VLOOKUP(TRIM(SUBSTITUTE(E1858,CHAR(160),CHAR(32))),Metadata!B$1:H$2632,7,FALSE)</f>
        <v>traite ou essai</v>
      </c>
      <c r="L1858" t="s">
        <v>4402</v>
      </c>
      <c r="N1858" t="str">
        <f>VLOOKUP(TRIM(SUBSTITUTE(E1858,CHAR(160),CHAR(32))),Metadata!B$1:J$2632,9,FALSE)</f>
        <v>prose</v>
      </c>
      <c r="O1858">
        <f>VLOOKUP(TRIM(SUBSTITUTE(E1858,CHAR(160),CHAR(32))),Metadata!B$1:K$2632,10,FALSE)</f>
        <v>45781</v>
      </c>
      <c r="P1858" s="4" t="s">
        <v>12599</v>
      </c>
      <c r="Q1858">
        <v>267</v>
      </c>
      <c r="R1858">
        <v>277</v>
      </c>
    </row>
    <row r="1859" spans="1:18" hidden="1" x14ac:dyDescent="0.25">
      <c r="A1859">
        <v>1863</v>
      </c>
      <c r="B1859" t="s">
        <v>4354</v>
      </c>
      <c r="C1859" t="s">
        <v>2058</v>
      </c>
      <c r="D1859" t="s">
        <v>18</v>
      </c>
      <c r="E1859" t="s">
        <v>8035</v>
      </c>
      <c r="F1859" t="str">
        <f>VLOOKUP(TRIM(SUBSTITUTE(E1859,CHAR(160),CHAR(32))),Metadata!B$1:C$2632,2,FALSE)</f>
        <v>Cyrano de Bergerac, 1619-1655.</v>
      </c>
      <c r="G1859" t="str">
        <f>VLOOKUP(TRIM(SUBSTITUTE(E1859,CHAR(160),CHAR(32))),Metadata!B$1:D$2632,3,FALSE)</f>
        <v>Estats et Empires de la Lune</v>
      </c>
      <c r="H1859">
        <f>VLOOKUP(TRIM(SUBSTITUTE(E1859,CHAR(160),CHAR(32))),Metadata!B$1:E$2632,4,FALSE)</f>
        <v>1655</v>
      </c>
      <c r="I1859" t="s">
        <v>445</v>
      </c>
      <c r="K1859" t="str">
        <f>VLOOKUP(TRIM(SUBSTITUTE(E1859,CHAR(160),CHAR(32))),Metadata!B$1:H$2632,7,FALSE)</f>
        <v>roman</v>
      </c>
      <c r="L1859" t="s">
        <v>4378</v>
      </c>
      <c r="N1859" t="str">
        <f>VLOOKUP(TRIM(SUBSTITUTE(E1859,CHAR(160),CHAR(32))),Metadata!B$1:J$2632,9,FALSE)</f>
        <v>prose</v>
      </c>
      <c r="O1859">
        <f>VLOOKUP(TRIM(SUBSTITUTE(E1859,CHAR(160),CHAR(32))),Metadata!B$1:K$2632,10,FALSE)</f>
        <v>39659</v>
      </c>
      <c r="P1859" s="4" t="s">
        <v>12600</v>
      </c>
      <c r="Q1859">
        <v>56</v>
      </c>
      <c r="R1859">
        <v>66</v>
      </c>
    </row>
    <row r="1860" spans="1:18" hidden="1" x14ac:dyDescent="0.25">
      <c r="A1860">
        <v>1864</v>
      </c>
      <c r="B1860" t="s">
        <v>4354</v>
      </c>
      <c r="C1860" t="s">
        <v>2058</v>
      </c>
      <c r="D1860" t="s">
        <v>18</v>
      </c>
      <c r="E1860" t="s">
        <v>8015</v>
      </c>
      <c r="F1860" t="str">
        <f>VLOOKUP(TRIM(SUBSTITUTE(E1860,CHAR(160),CHAR(32))),Metadata!B$1:C$2632,2,FALSE)</f>
        <v>Corneille, Pierre, 1606-1684.</v>
      </c>
      <c r="G1860" t="str">
        <f>VLOOKUP(TRIM(SUBSTITUTE(E1860,CHAR(160),CHAR(32))),Metadata!B$1:D$2632,3,FALSE)</f>
        <v>Discours de l'utilité et des parties du poème dramatique</v>
      </c>
      <c r="H1860">
        <f>VLOOKUP(TRIM(SUBSTITUTE(E1860,CHAR(160),CHAR(32))),Metadata!B$1:E$2632,4,FALSE)</f>
        <v>1660</v>
      </c>
      <c r="I1860" t="s">
        <v>445</v>
      </c>
      <c r="K1860" t="str">
        <f>VLOOKUP(TRIM(SUBSTITUTE(E1860,CHAR(160),CHAR(32))),Metadata!B$1:H$2632,7,FALSE)</f>
        <v>traite ou essai</v>
      </c>
      <c r="L1860" t="s">
        <v>4402</v>
      </c>
      <c r="N1860" t="str">
        <f>VLOOKUP(TRIM(SUBSTITUTE(E1860,CHAR(160),CHAR(32))),Metadata!B$1:J$2632,9,FALSE)</f>
        <v>prose</v>
      </c>
      <c r="O1860">
        <f>VLOOKUP(TRIM(SUBSTITUTE(E1860,CHAR(160),CHAR(32))),Metadata!B$1:K$2632,10,FALSE)</f>
        <v>10829</v>
      </c>
      <c r="P1860" s="4" t="s">
        <v>9254</v>
      </c>
      <c r="Q1860">
        <v>41</v>
      </c>
      <c r="R1860">
        <v>51</v>
      </c>
    </row>
    <row r="1861" spans="1:18" hidden="1" x14ac:dyDescent="0.25">
      <c r="A1861">
        <v>1865</v>
      </c>
      <c r="B1861" t="s">
        <v>4354</v>
      </c>
      <c r="C1861" t="s">
        <v>2058</v>
      </c>
      <c r="D1861" t="s">
        <v>18</v>
      </c>
      <c r="E1861" t="s">
        <v>8037</v>
      </c>
      <c r="F1861" t="str">
        <f>VLOOKUP(TRIM(SUBSTITUTE(E1861,CHAR(160),CHAR(32))),Metadata!B$1:C$2632,2,FALSE)</f>
        <v>Daniel, Gabriel, 1649-1728.</v>
      </c>
      <c r="G1861" t="str">
        <f>VLOOKUP(TRIM(SUBSTITUTE(E1861,CHAR(160),CHAR(32))),Metadata!B$1:D$2632,3,FALSE)</f>
        <v>Voiage du Monde de Descartes</v>
      </c>
      <c r="H1861">
        <f>VLOOKUP(TRIM(SUBSTITUTE(E1861,CHAR(160),CHAR(32))),Metadata!B$1:E$2632,4,FALSE)</f>
        <v>1690</v>
      </c>
      <c r="I1861" t="s">
        <v>445</v>
      </c>
      <c r="K1861" t="str">
        <f>VLOOKUP(TRIM(SUBSTITUTE(E1861,CHAR(160),CHAR(32))),Metadata!B$1:H$2632,7,FALSE)</f>
        <v>traite ou essai</v>
      </c>
      <c r="L1861" t="s">
        <v>4402</v>
      </c>
      <c r="N1861" t="str">
        <f>VLOOKUP(TRIM(SUBSTITUTE(E1861,CHAR(160),CHAR(32))),Metadata!B$1:J$2632,9,FALSE)</f>
        <v>prose</v>
      </c>
      <c r="O1861">
        <f>VLOOKUP(TRIM(SUBSTITUTE(E1861,CHAR(160),CHAR(32))),Metadata!B$1:K$2632,10,FALSE)</f>
        <v>87134</v>
      </c>
      <c r="P1861" s="4" t="s">
        <v>10710</v>
      </c>
      <c r="Q1861">
        <v>134</v>
      </c>
      <c r="R1861">
        <v>144</v>
      </c>
    </row>
    <row r="1862" spans="1:18" x14ac:dyDescent="0.25">
      <c r="A1862">
        <v>1866</v>
      </c>
      <c r="B1862" t="s">
        <v>4354</v>
      </c>
      <c r="C1862" t="s">
        <v>2058</v>
      </c>
      <c r="D1862" t="s">
        <v>18</v>
      </c>
      <c r="E1862" t="s">
        <v>8287</v>
      </c>
      <c r="F1862" t="str">
        <f>VLOOKUP(TRIM(SUBSTITUTE(E1862,CHAR(160),CHAR(32))),Metadata!B$1:C$2632,2,FALSE)</f>
        <v>Regnard, Jean François, 1655-1709.</v>
      </c>
      <c r="G1862" t="str">
        <f>VLOOKUP(TRIM(SUBSTITUTE(E1862,CHAR(160),CHAR(32))),Metadata!B$1:D$2632,3,FALSE)</f>
        <v>Le distrait</v>
      </c>
      <c r="H1862">
        <f>VLOOKUP(TRIM(SUBSTITUTE(E1862,CHAR(160),CHAR(32))),Metadata!B$1:E$2632,4,FALSE)</f>
        <v>1698</v>
      </c>
      <c r="I1862" t="s">
        <v>445</v>
      </c>
      <c r="K1862" t="str">
        <f>VLOOKUP(TRIM(SUBSTITUTE(E1862,CHAR(160),CHAR(32))),Metadata!B$1:H$2632,7,FALSE)</f>
        <v>theatre</v>
      </c>
      <c r="L1862" t="s">
        <v>13224</v>
      </c>
      <c r="N1862" t="str">
        <f>VLOOKUP(TRIM(SUBSTITUTE(E1862,CHAR(160),CHAR(32))),Metadata!B$1:J$2632,9,FALSE)</f>
        <v>vers</v>
      </c>
      <c r="O1862">
        <f>VLOOKUP(TRIM(SUBSTITUTE(E1862,CHAR(160),CHAR(32))),Metadata!B$1:K$2632,10,FALSE)</f>
        <v>17696</v>
      </c>
      <c r="P1862" s="4" t="s">
        <v>10711</v>
      </c>
      <c r="Q1862">
        <v>6</v>
      </c>
      <c r="R1862">
        <v>16</v>
      </c>
    </row>
    <row r="1863" spans="1:18" hidden="1" x14ac:dyDescent="0.25">
      <c r="A1863">
        <v>1867</v>
      </c>
      <c r="B1863" t="s">
        <v>4354</v>
      </c>
      <c r="C1863" t="s">
        <v>2058</v>
      </c>
      <c r="D1863" t="s">
        <v>18</v>
      </c>
      <c r="E1863" t="s">
        <v>8126</v>
      </c>
      <c r="F1863" t="str">
        <f>VLOOKUP(TRIM(SUBSTITUTE(E1863,CHAR(160),CHAR(32))),Metadata!B$1:C$2632,2,FALSE)</f>
        <v>Racine, Jean, 1639-1699.</v>
      </c>
      <c r="G1863" t="str">
        <f>VLOOKUP(TRIM(SUBSTITUTE(E1863,CHAR(160),CHAR(32))),Metadata!B$1:D$2632,3,FALSE)</f>
        <v>Abrégé Hist. de Port-Royal</v>
      </c>
      <c r="H1863">
        <f>VLOOKUP(TRIM(SUBSTITUTE(E1863,CHAR(160),CHAR(32))),Metadata!B$1:E$2632,4,FALSE)</f>
        <v>1699</v>
      </c>
      <c r="I1863" t="s">
        <v>445</v>
      </c>
      <c r="K1863" t="str">
        <f>VLOOKUP(TRIM(SUBSTITUTE(E1863,CHAR(160),CHAR(32))),Metadata!B$1:H$2632,7,FALSE)</f>
        <v>traite ou essai</v>
      </c>
      <c r="L1863" t="s">
        <v>4402</v>
      </c>
      <c r="N1863" t="str">
        <f>VLOOKUP(TRIM(SUBSTITUTE(E1863,CHAR(160),CHAR(32))),Metadata!B$1:J$2632,9,FALSE)</f>
        <v>prose</v>
      </c>
      <c r="O1863">
        <f>VLOOKUP(TRIM(SUBSTITUTE(E1863,CHAR(160),CHAR(32))),Metadata!B$1:K$2632,10,FALSE)</f>
        <v>45781</v>
      </c>
      <c r="P1863" s="4" t="s">
        <v>12601</v>
      </c>
      <c r="Q1863">
        <v>55</v>
      </c>
      <c r="R1863">
        <v>65</v>
      </c>
    </row>
    <row r="1864" spans="1:18" hidden="1" x14ac:dyDescent="0.25">
      <c r="A1864">
        <v>1868</v>
      </c>
      <c r="B1864" t="s">
        <v>4354</v>
      </c>
      <c r="C1864" t="s">
        <v>2058</v>
      </c>
      <c r="D1864" t="s">
        <v>18</v>
      </c>
      <c r="E1864" t="s">
        <v>7906</v>
      </c>
      <c r="F1864" t="str">
        <f>VLOOKUP(TRIM(SUBSTITUTE(E1864,CHAR(160),CHAR(32))),Metadata!B$1:C$2632,2,FALSE)</f>
        <v>Retz, Jean François Paul de Gondi de, 1613-1679.</v>
      </c>
      <c r="G1864" t="str">
        <f>VLOOKUP(TRIM(SUBSTITUTE(E1864,CHAR(160),CHAR(32))),Metadata!B$1:D$2632,3,FALSE)</f>
        <v>Mémoires. T. 3</v>
      </c>
      <c r="H1864">
        <f>VLOOKUP(TRIM(SUBSTITUTE(E1864,CHAR(160),CHAR(32))),Metadata!B$1:E$2632,4,FALSE)</f>
        <v>1679</v>
      </c>
      <c r="I1864" t="s">
        <v>445</v>
      </c>
      <c r="K1864" t="str">
        <f>VLOOKUP(TRIM(SUBSTITUTE(E1864,CHAR(160),CHAR(32))),Metadata!B$1:H$2632,7,FALSE)</f>
        <v>memoires</v>
      </c>
      <c r="L1864" t="s">
        <v>4481</v>
      </c>
      <c r="N1864" t="str">
        <f>VLOOKUP(TRIM(SUBSTITUTE(E1864,CHAR(160),CHAR(32))),Metadata!B$1:J$2632,9,FALSE)</f>
        <v>prose</v>
      </c>
      <c r="O1864">
        <f>VLOOKUP(TRIM(SUBSTITUTE(E1864,CHAR(160),CHAR(32))),Metadata!B$1:K$2632,10,FALSE)</f>
        <v>108982</v>
      </c>
      <c r="P1864" s="4" t="s">
        <v>12602</v>
      </c>
      <c r="Q1864">
        <v>111</v>
      </c>
      <c r="R1864">
        <v>122</v>
      </c>
    </row>
    <row r="1865" spans="1:18" hidden="1" x14ac:dyDescent="0.25">
      <c r="A1865">
        <v>1869</v>
      </c>
      <c r="B1865" t="s">
        <v>4354</v>
      </c>
      <c r="C1865" t="s">
        <v>2058</v>
      </c>
      <c r="D1865" t="s">
        <v>18</v>
      </c>
      <c r="E1865" t="s">
        <v>8190</v>
      </c>
      <c r="F1865" t="str">
        <f>VLOOKUP(TRIM(SUBSTITUTE(E1865,CHAR(160),CHAR(32))),Metadata!B$1:C$2632,2,FALSE)</f>
        <v>Bonnet, Charles, 1720-1793.</v>
      </c>
      <c r="G1865" t="str">
        <f>VLOOKUP(TRIM(SUBSTITUTE(E1865,CHAR(160),CHAR(32))),Metadata!B$1:D$2632,3,FALSE)</f>
        <v>Considérations sur les corps organisés</v>
      </c>
      <c r="H1865">
        <f>VLOOKUP(TRIM(SUBSTITUTE(E1865,CHAR(160),CHAR(32))),Metadata!B$1:E$2632,4,FALSE)</f>
        <v>1762</v>
      </c>
      <c r="I1865" t="s">
        <v>448</v>
      </c>
      <c r="K1865" t="str">
        <f>VLOOKUP(TRIM(SUBSTITUTE(E1865,CHAR(160),CHAR(32))),Metadata!B$1:H$2632,7,FALSE)</f>
        <v>traite ou essai</v>
      </c>
      <c r="L1865" t="s">
        <v>4402</v>
      </c>
      <c r="N1865" t="str">
        <f>VLOOKUP(TRIM(SUBSTITUTE(E1865,CHAR(160),CHAR(32))),Metadata!B$1:J$2632,9,FALSE)</f>
        <v>prose</v>
      </c>
      <c r="O1865">
        <f>VLOOKUP(TRIM(SUBSTITUTE(E1865,CHAR(160),CHAR(32))),Metadata!B$1:K$2632,10,FALSE)</f>
        <v>122484</v>
      </c>
      <c r="P1865" s="4" t="s">
        <v>10712</v>
      </c>
      <c r="Q1865">
        <v>8</v>
      </c>
      <c r="R1865">
        <v>18</v>
      </c>
    </row>
    <row r="1866" spans="1:18" hidden="1" x14ac:dyDescent="0.25">
      <c r="A1866">
        <v>1870</v>
      </c>
      <c r="B1866" t="s">
        <v>4354</v>
      </c>
      <c r="C1866" t="s">
        <v>2058</v>
      </c>
      <c r="D1866" t="s">
        <v>18</v>
      </c>
      <c r="E1866" t="s">
        <v>8358</v>
      </c>
      <c r="F1866" t="str">
        <f>VLOOKUP(TRIM(SUBSTITUTE(E1866,CHAR(160),CHAR(32))),Metadata!B$1:C$2632,2,FALSE)</f>
        <v>Prévost, abbé, 1697-1763.</v>
      </c>
      <c r="G1866" t="str">
        <f>VLOOKUP(TRIM(SUBSTITUTE(E1866,CHAR(160),CHAR(32))),Metadata!B$1:D$2632,3,FALSE)</f>
        <v>Lettres angloises, ou Histoire de Miss Clarisse Harlove. T. 4</v>
      </c>
      <c r="H1866">
        <f>VLOOKUP(TRIM(SUBSTITUTE(E1866,CHAR(160),CHAR(32))),Metadata!B$1:E$2632,4,FALSE)</f>
        <v>1751</v>
      </c>
      <c r="I1866" t="s">
        <v>448</v>
      </c>
      <c r="K1866" t="str">
        <f>VLOOKUP(TRIM(SUBSTITUTE(E1866,CHAR(160),CHAR(32))),Metadata!B$1:H$2632,7,FALSE)</f>
        <v>roman</v>
      </c>
      <c r="L1866" t="s">
        <v>4378</v>
      </c>
      <c r="N1866" t="str">
        <f>VLOOKUP(TRIM(SUBSTITUTE(E1866,CHAR(160),CHAR(32))),Metadata!B$1:J$2632,9,FALSE)</f>
        <v>prose</v>
      </c>
      <c r="O1866">
        <f>VLOOKUP(TRIM(SUBSTITUTE(E1866,CHAR(160),CHAR(32))),Metadata!B$1:K$2632,10,FALSE)</f>
        <v>115781</v>
      </c>
      <c r="P1866" s="4" t="s">
        <v>10713</v>
      </c>
      <c r="Q1866">
        <v>228</v>
      </c>
      <c r="R1866">
        <v>238</v>
      </c>
    </row>
    <row r="1867" spans="1:18" hidden="1" x14ac:dyDescent="0.25">
      <c r="A1867">
        <v>1871</v>
      </c>
      <c r="B1867" t="s">
        <v>4354</v>
      </c>
      <c r="C1867" t="s">
        <v>2058</v>
      </c>
      <c r="D1867" t="s">
        <v>18</v>
      </c>
      <c r="E1867" t="s">
        <v>8382</v>
      </c>
      <c r="F1867" t="str">
        <f>VLOOKUP(TRIM(SUBSTITUTE(E1867,CHAR(160),CHAR(32))),Metadata!B$1:C$2632,2,FALSE)</f>
        <v>Rousseau, Jean-Jacques, 1712-1778.</v>
      </c>
      <c r="G1867" t="str">
        <f>VLOOKUP(TRIM(SUBSTITUTE(E1867,CHAR(160),CHAR(32))),Metadata!B$1:D$2632,3,FALSE)</f>
        <v>Les rêveries du promeneur solitaire</v>
      </c>
      <c r="H1867">
        <f>VLOOKUP(TRIM(SUBSTITUTE(E1867,CHAR(160),CHAR(32))),Metadata!B$1:E$2632,4,FALSE)</f>
        <v>1778</v>
      </c>
      <c r="I1867" t="s">
        <v>448</v>
      </c>
      <c r="K1867" t="str">
        <f>VLOOKUP(TRIM(SUBSTITUTE(E1867,CHAR(160),CHAR(32))),Metadata!B$1:H$2632,7,FALSE)</f>
        <v>memoires</v>
      </c>
      <c r="L1867" t="s">
        <v>4481</v>
      </c>
      <c r="N1867" t="str">
        <f>VLOOKUP(TRIM(SUBSTITUTE(E1867,CHAR(160),CHAR(32))),Metadata!B$1:J$2632,9,FALSE)</f>
        <v>prose</v>
      </c>
      <c r="O1867">
        <f>VLOOKUP(TRIM(SUBSTITUTE(E1867,CHAR(160),CHAR(32))),Metadata!B$1:K$2632,10,FALSE)</f>
        <v>44132</v>
      </c>
      <c r="P1867" s="4" t="s">
        <v>9255</v>
      </c>
      <c r="Q1867">
        <v>56</v>
      </c>
      <c r="R1867">
        <v>67</v>
      </c>
    </row>
    <row r="1868" spans="1:18" hidden="1" x14ac:dyDescent="0.25">
      <c r="A1868">
        <v>1872</v>
      </c>
      <c r="B1868" t="s">
        <v>4354</v>
      </c>
      <c r="C1868" t="s">
        <v>2058</v>
      </c>
      <c r="D1868" t="s">
        <v>18</v>
      </c>
      <c r="E1868" t="s">
        <v>8361</v>
      </c>
      <c r="F1868" t="str">
        <f>VLOOKUP(TRIM(SUBSTITUTE(E1868,CHAR(160),CHAR(32))),Metadata!B$1:C$2632,2,FALSE)</f>
        <v>Prévost, abbé, 1697-1763.</v>
      </c>
      <c r="G1868" t="str">
        <f>VLOOKUP(TRIM(SUBSTITUTE(E1868,CHAR(160),CHAR(32))),Metadata!B$1:D$2632,3,FALSE)</f>
        <v>Mémoires pour servir à l'histoire de Malte, ou, Histoire de la jeunesse du commandeur de ***</v>
      </c>
      <c r="H1868">
        <f>VLOOKUP(TRIM(SUBSTITUTE(E1868,CHAR(160),CHAR(32))),Metadata!B$1:E$2632,4,FALSE)</f>
        <v>1741</v>
      </c>
      <c r="I1868" t="s">
        <v>448</v>
      </c>
      <c r="K1868" t="str">
        <f>VLOOKUP(TRIM(SUBSTITUTE(E1868,CHAR(160),CHAR(32))),Metadata!B$1:H$2632,7,FALSE)</f>
        <v>roman</v>
      </c>
      <c r="L1868" t="s">
        <v>4378</v>
      </c>
      <c r="N1868" t="str">
        <f>VLOOKUP(TRIM(SUBSTITUTE(E1868,CHAR(160),CHAR(32))),Metadata!B$1:J$2632,9,FALSE)</f>
        <v>prose</v>
      </c>
      <c r="O1868">
        <f>VLOOKUP(TRIM(SUBSTITUTE(E1868,CHAR(160),CHAR(32))),Metadata!B$1:K$2632,10,FALSE)</f>
        <v>91980</v>
      </c>
      <c r="P1868" s="4" t="s">
        <v>10714</v>
      </c>
      <c r="Q1868">
        <v>82</v>
      </c>
      <c r="R1868">
        <v>93</v>
      </c>
    </row>
    <row r="1869" spans="1:18" hidden="1" x14ac:dyDescent="0.25">
      <c r="A1869">
        <v>1873</v>
      </c>
      <c r="B1869" t="s">
        <v>4354</v>
      </c>
      <c r="C1869" t="s">
        <v>2058</v>
      </c>
      <c r="D1869" t="s">
        <v>18</v>
      </c>
      <c r="E1869" t="s">
        <v>8352</v>
      </c>
      <c r="F1869" t="str">
        <f>VLOOKUP(TRIM(SUBSTITUTE(E1869,CHAR(160),CHAR(32))),Metadata!B$1:C$2632,2,FALSE)</f>
        <v>Prévost, abbé, 1697-1763.</v>
      </c>
      <c r="G1869" t="str">
        <f>VLOOKUP(TRIM(SUBSTITUTE(E1869,CHAR(160),CHAR(32))),Metadata!B$1:D$2632,3,FALSE)</f>
        <v>Le philosophe anglois, ou, Histoire de monsieur Cleveland, fils naturel de Cromwel. T. 1-3</v>
      </c>
      <c r="H1869">
        <f>VLOOKUP(TRIM(SUBSTITUTE(E1869,CHAR(160),CHAR(32))),Metadata!B$1:E$2632,4,FALSE)</f>
        <v>1731</v>
      </c>
      <c r="I1869" t="s">
        <v>448</v>
      </c>
      <c r="K1869" t="str">
        <f>VLOOKUP(TRIM(SUBSTITUTE(E1869,CHAR(160),CHAR(32))),Metadata!B$1:H$2632,7,FALSE)</f>
        <v>roman</v>
      </c>
      <c r="L1869" t="s">
        <v>4378</v>
      </c>
      <c r="N1869" t="str">
        <f>VLOOKUP(TRIM(SUBSTITUTE(E1869,CHAR(160),CHAR(32))),Metadata!B$1:J$2632,9,FALSE)</f>
        <v>prose</v>
      </c>
      <c r="O1869">
        <f>VLOOKUP(TRIM(SUBSTITUTE(E1869,CHAR(160),CHAR(32))),Metadata!B$1:K$2632,10,FALSE)</f>
        <v>281280</v>
      </c>
      <c r="P1869" s="4" t="s">
        <v>10715</v>
      </c>
      <c r="Q1869">
        <v>278</v>
      </c>
      <c r="R1869">
        <v>288</v>
      </c>
    </row>
    <row r="1870" spans="1:18" hidden="1" x14ac:dyDescent="0.25">
      <c r="A1870">
        <v>1874</v>
      </c>
      <c r="B1870" t="s">
        <v>4354</v>
      </c>
      <c r="C1870" t="s">
        <v>2058</v>
      </c>
      <c r="D1870" t="s">
        <v>18</v>
      </c>
      <c r="E1870" t="s">
        <v>8351</v>
      </c>
      <c r="F1870" t="str">
        <f>VLOOKUP(TRIM(SUBSTITUTE(E1870,CHAR(160),CHAR(32))),Metadata!B$1:C$2632,2,FALSE)</f>
        <v>Prévost, abbé, 1697-1763.</v>
      </c>
      <c r="G1870" t="str">
        <f>VLOOKUP(TRIM(SUBSTITUTE(E1870,CHAR(160),CHAR(32))),Metadata!B$1:D$2632,3,FALSE)</f>
        <v>Le monde moral, ou, Mémoires pour servir: à l'histoire du coeur humain</v>
      </c>
      <c r="H1870">
        <f>VLOOKUP(TRIM(SUBSTITUTE(E1870,CHAR(160),CHAR(32))),Metadata!B$1:E$2632,4,FALSE)</f>
        <v>1760</v>
      </c>
      <c r="I1870" t="s">
        <v>448</v>
      </c>
      <c r="K1870" t="str">
        <f>VLOOKUP(TRIM(SUBSTITUTE(E1870,CHAR(160),CHAR(32))),Metadata!B$1:H$2632,7,FALSE)</f>
        <v>roman</v>
      </c>
      <c r="L1870" t="s">
        <v>4378</v>
      </c>
      <c r="N1870" t="str">
        <f>VLOOKUP(TRIM(SUBSTITUTE(E1870,CHAR(160),CHAR(32))),Metadata!B$1:J$2632,9,FALSE)</f>
        <v>prose</v>
      </c>
      <c r="O1870">
        <f>VLOOKUP(TRIM(SUBSTITUTE(E1870,CHAR(160),CHAR(32))),Metadata!B$1:K$2632,10,FALSE)</f>
        <v>148539</v>
      </c>
      <c r="P1870" s="4" t="s">
        <v>10716</v>
      </c>
      <c r="Q1870">
        <v>284</v>
      </c>
      <c r="R1870">
        <v>295</v>
      </c>
    </row>
    <row r="1871" spans="1:18" hidden="1" x14ac:dyDescent="0.25">
      <c r="A1871">
        <v>1875</v>
      </c>
      <c r="B1871" t="s">
        <v>4354</v>
      </c>
      <c r="C1871" t="s">
        <v>2058</v>
      </c>
      <c r="D1871" t="s">
        <v>18</v>
      </c>
      <c r="E1871" t="s">
        <v>8359</v>
      </c>
      <c r="F1871" t="str">
        <f>VLOOKUP(TRIM(SUBSTITUTE(E1871,CHAR(160),CHAR(32))),Metadata!B$1:C$2632,2,FALSE)</f>
        <v>Prévost, abbé, 1697-1763.</v>
      </c>
      <c r="G1871" t="str">
        <f>VLOOKUP(TRIM(SUBSTITUTE(E1871,CHAR(160),CHAR(32))),Metadata!B$1:D$2632,3,FALSE)</f>
        <v>Lettres angloises, ou Histoire de Miss Clarisse Harlove. T. 5</v>
      </c>
      <c r="H1871">
        <f>VLOOKUP(TRIM(SUBSTITUTE(E1871,CHAR(160),CHAR(32))),Metadata!B$1:E$2632,4,FALSE)</f>
        <v>1751</v>
      </c>
      <c r="I1871" t="s">
        <v>448</v>
      </c>
      <c r="K1871" t="str">
        <f>VLOOKUP(TRIM(SUBSTITUTE(E1871,CHAR(160),CHAR(32))),Metadata!B$1:H$2632,7,FALSE)</f>
        <v>roman</v>
      </c>
      <c r="L1871" t="s">
        <v>4378</v>
      </c>
      <c r="N1871" t="str">
        <f>VLOOKUP(TRIM(SUBSTITUTE(E1871,CHAR(160),CHAR(32))),Metadata!B$1:J$2632,9,FALSE)</f>
        <v>prose</v>
      </c>
      <c r="O1871">
        <f>VLOOKUP(TRIM(SUBSTITUTE(E1871,CHAR(160),CHAR(32))),Metadata!B$1:K$2632,10,FALSE)</f>
        <v>121407</v>
      </c>
      <c r="P1871" s="10" t="s">
        <v>10717</v>
      </c>
      <c r="Q1871">
        <v>56</v>
      </c>
      <c r="R1871">
        <v>66</v>
      </c>
    </row>
    <row r="1872" spans="1:18" hidden="1" x14ac:dyDescent="0.25">
      <c r="A1872">
        <v>1876</v>
      </c>
      <c r="B1872" t="s">
        <v>4354</v>
      </c>
      <c r="C1872" t="s">
        <v>2058</v>
      </c>
      <c r="D1872" t="s">
        <v>18</v>
      </c>
      <c r="E1872" t="s">
        <v>8213</v>
      </c>
      <c r="F1872" t="str">
        <f>VLOOKUP(TRIM(SUBSTITUTE(E1872,CHAR(160),CHAR(32))),Metadata!B$1:C$2632,2,FALSE)</f>
        <v>Condillac, Etienne Bonnot de, 1714-1780.</v>
      </c>
      <c r="G1872" t="str">
        <f>VLOOKUP(TRIM(SUBSTITUTE(E1872,CHAR(160),CHAR(32))),Metadata!B$1:D$2632,3,FALSE)</f>
        <v>Traité des systèmes</v>
      </c>
      <c r="H1872">
        <f>VLOOKUP(TRIM(SUBSTITUTE(E1872,CHAR(160),CHAR(32))),Metadata!B$1:E$2632,4,FALSE)</f>
        <v>1749</v>
      </c>
      <c r="I1872" t="s">
        <v>448</v>
      </c>
      <c r="K1872" t="str">
        <f>VLOOKUP(TRIM(SUBSTITUTE(E1872,CHAR(160),CHAR(32))),Metadata!B$1:H$2632,7,FALSE)</f>
        <v>traite ou essai</v>
      </c>
      <c r="L1872" t="s">
        <v>4402</v>
      </c>
      <c r="N1872" t="str">
        <f>VLOOKUP(TRIM(SUBSTITUTE(E1872,CHAR(160),CHAR(32))),Metadata!B$1:J$2632,9,FALSE)</f>
        <v>prose</v>
      </c>
      <c r="O1872">
        <f>VLOOKUP(TRIM(SUBSTITUTE(E1872,CHAR(160),CHAR(32))),Metadata!B$1:K$2632,10,FALSE)</f>
        <v>61523</v>
      </c>
      <c r="P1872" s="4" t="s">
        <v>10718</v>
      </c>
      <c r="Q1872">
        <v>130</v>
      </c>
      <c r="R1872">
        <v>140</v>
      </c>
    </row>
    <row r="1873" spans="1:18" hidden="1" x14ac:dyDescent="0.25">
      <c r="A1873">
        <v>1877</v>
      </c>
      <c r="B1873" t="s">
        <v>4354</v>
      </c>
      <c r="C1873" t="s">
        <v>2058</v>
      </c>
      <c r="D1873" t="s">
        <v>18</v>
      </c>
      <c r="E1873" t="s">
        <v>8407</v>
      </c>
      <c r="F1873" t="str">
        <f>VLOOKUP(TRIM(SUBSTITUTE(E1873,CHAR(160),CHAR(32))),Metadata!B$1:C$2632,2,FALSE)</f>
        <v>Terrasson, Jean, 1670-1750.</v>
      </c>
      <c r="G1873" t="str">
        <f>VLOOKUP(TRIM(SUBSTITUTE(E1873,CHAR(160),CHAR(32))),Metadata!B$1:D$2632,3,FALSE)</f>
        <v>Sethos: histoire, ou, Vie tirée des monumens anecdotes de l'ancienne Egypte.</v>
      </c>
      <c r="H1873">
        <f>VLOOKUP(TRIM(SUBSTITUTE(E1873,CHAR(160),CHAR(32))),Metadata!B$1:E$2632,4,FALSE)</f>
        <v>1731</v>
      </c>
      <c r="I1873" t="s">
        <v>448</v>
      </c>
      <c r="K1873" t="str">
        <f>VLOOKUP(TRIM(SUBSTITUTE(E1873,CHAR(160),CHAR(32))),Metadata!B$1:H$2632,7,FALSE)</f>
        <v>roman</v>
      </c>
      <c r="L1873" t="s">
        <v>4378</v>
      </c>
      <c r="N1873" t="str">
        <f>VLOOKUP(TRIM(SUBSTITUTE(E1873,CHAR(160),CHAR(32))),Metadata!B$1:J$2632,9,FALSE)</f>
        <v>prose</v>
      </c>
      <c r="O1873">
        <f>VLOOKUP(TRIM(SUBSTITUTE(E1873,CHAR(160),CHAR(32))),Metadata!B$1:K$2632,10,FALSE)</f>
        <v>220986</v>
      </c>
      <c r="P1873" s="4" t="s">
        <v>10719</v>
      </c>
      <c r="Q1873">
        <v>40</v>
      </c>
      <c r="R1873">
        <v>50</v>
      </c>
    </row>
    <row r="1874" spans="1:18" hidden="1" x14ac:dyDescent="0.25">
      <c r="A1874">
        <v>1878</v>
      </c>
      <c r="B1874" t="s">
        <v>4354</v>
      </c>
      <c r="C1874" t="s">
        <v>2058</v>
      </c>
      <c r="D1874" t="s">
        <v>18</v>
      </c>
      <c r="E1874" t="s">
        <v>8385</v>
      </c>
      <c r="F1874" t="str">
        <f>VLOOKUP(TRIM(SUBSTITUTE(E1874,CHAR(160),CHAR(32))),Metadata!B$1:C$2632,2,FALSE)</f>
        <v>Rousseau, Jean-Jacques, 1712-1778.</v>
      </c>
      <c r="G1874" t="str">
        <f>VLOOKUP(TRIM(SUBSTITUTE(E1874,CHAR(160),CHAR(32))),Metadata!B$1:D$2632,3,FALSE)</f>
        <v>Rousseau juge de Jean-Jacques, Dialogues</v>
      </c>
      <c r="H1874">
        <f>VLOOKUP(TRIM(SUBSTITUTE(E1874,CHAR(160),CHAR(32))),Metadata!B$1:E$2632,4,FALSE)</f>
        <v>1776</v>
      </c>
      <c r="I1874" t="s">
        <v>448</v>
      </c>
      <c r="K1874" t="str">
        <f>VLOOKUP(TRIM(SUBSTITUTE(E1874,CHAR(160),CHAR(32))),Metadata!B$1:H$2632,7,FALSE)</f>
        <v>memoires</v>
      </c>
      <c r="L1874" t="s">
        <v>4481</v>
      </c>
      <c r="N1874" t="str">
        <f>VLOOKUP(TRIM(SUBSTITUTE(E1874,CHAR(160),CHAR(32))),Metadata!B$1:J$2632,9,FALSE)</f>
        <v>prose</v>
      </c>
      <c r="O1874">
        <f>VLOOKUP(TRIM(SUBSTITUTE(E1874,CHAR(160),CHAR(32))),Metadata!B$1:K$2632,10,FALSE)</f>
        <v>128799</v>
      </c>
      <c r="P1874" s="4" t="s">
        <v>10720</v>
      </c>
      <c r="Q1874">
        <v>4</v>
      </c>
      <c r="R1874">
        <v>15</v>
      </c>
    </row>
    <row r="1875" spans="1:18" hidden="1" x14ac:dyDescent="0.25">
      <c r="A1875">
        <v>1879</v>
      </c>
      <c r="B1875" t="s">
        <v>4354</v>
      </c>
      <c r="C1875" t="s">
        <v>2058</v>
      </c>
      <c r="D1875" t="s">
        <v>18</v>
      </c>
      <c r="E1875" t="s">
        <v>8182</v>
      </c>
      <c r="F1875" t="str">
        <f>VLOOKUP(TRIM(SUBSTITUTE(E1875,CHAR(160),CHAR(32))),Metadata!B$1:C$2632,2,FALSE)</f>
        <v>Barruel, Abbé Augustin, 1741-1820.</v>
      </c>
      <c r="G1875" t="str">
        <f>VLOOKUP(TRIM(SUBSTITUTE(E1875,CHAR(160),CHAR(32))),Metadata!B$1:D$2632,3,FALSE)</f>
        <v>Les helviennes</v>
      </c>
      <c r="H1875">
        <f>VLOOKUP(TRIM(SUBSTITUTE(E1875,CHAR(160),CHAR(32))),Metadata!B$1:E$2632,4,FALSE)</f>
        <v>1781</v>
      </c>
      <c r="I1875" t="s">
        <v>448</v>
      </c>
      <c r="K1875" t="str">
        <f>VLOOKUP(TRIM(SUBSTITUTE(E1875,CHAR(160),CHAR(32))),Metadata!B$1:H$2632,7,FALSE)</f>
        <v>traite ou essai</v>
      </c>
      <c r="L1875" t="s">
        <v>4402</v>
      </c>
      <c r="N1875" t="str">
        <f>VLOOKUP(TRIM(SUBSTITUTE(E1875,CHAR(160),CHAR(32))),Metadata!B$1:J$2632,9,FALSE)</f>
        <v>prose</v>
      </c>
      <c r="O1875">
        <f>VLOOKUP(TRIM(SUBSTITUTE(E1875,CHAR(160),CHAR(32))),Metadata!B$1:K$2632,10,FALSE)</f>
        <v>331511</v>
      </c>
      <c r="P1875" s="4" t="s">
        <v>12603</v>
      </c>
      <c r="Q1875">
        <v>28</v>
      </c>
      <c r="R1875">
        <v>38</v>
      </c>
    </row>
    <row r="1876" spans="1:18" hidden="1" x14ac:dyDescent="0.25">
      <c r="A1876">
        <v>1880</v>
      </c>
      <c r="B1876" t="s">
        <v>4354</v>
      </c>
      <c r="C1876" t="s">
        <v>2058</v>
      </c>
      <c r="D1876" t="s">
        <v>18</v>
      </c>
      <c r="E1876" t="s">
        <v>8361</v>
      </c>
      <c r="F1876" t="str">
        <f>VLOOKUP(TRIM(SUBSTITUTE(E1876,CHAR(160),CHAR(32))),Metadata!B$1:C$2632,2,FALSE)</f>
        <v>Prévost, abbé, 1697-1763.</v>
      </c>
      <c r="G1876" t="str">
        <f>VLOOKUP(TRIM(SUBSTITUTE(E1876,CHAR(160),CHAR(32))),Metadata!B$1:D$2632,3,FALSE)</f>
        <v>Mémoires pour servir à l'histoire de Malte, ou, Histoire de la jeunesse du commandeur de ***</v>
      </c>
      <c r="H1876">
        <f>VLOOKUP(TRIM(SUBSTITUTE(E1876,CHAR(160),CHAR(32))),Metadata!B$1:E$2632,4,FALSE)</f>
        <v>1741</v>
      </c>
      <c r="I1876" t="s">
        <v>448</v>
      </c>
      <c r="K1876" t="str">
        <f>VLOOKUP(TRIM(SUBSTITUTE(E1876,CHAR(160),CHAR(32))),Metadata!B$1:H$2632,7,FALSE)</f>
        <v>roman</v>
      </c>
      <c r="L1876" t="s">
        <v>4378</v>
      </c>
      <c r="N1876" t="str">
        <f>VLOOKUP(TRIM(SUBSTITUTE(E1876,CHAR(160),CHAR(32))),Metadata!B$1:J$2632,9,FALSE)</f>
        <v>prose</v>
      </c>
      <c r="O1876">
        <f>VLOOKUP(TRIM(SUBSTITUTE(E1876,CHAR(160),CHAR(32))),Metadata!B$1:K$2632,10,FALSE)</f>
        <v>91980</v>
      </c>
      <c r="P1876" s="4" t="s">
        <v>10721</v>
      </c>
      <c r="Q1876">
        <v>16</v>
      </c>
      <c r="R1876">
        <v>27</v>
      </c>
    </row>
    <row r="1877" spans="1:18" hidden="1" x14ac:dyDescent="0.25">
      <c r="A1877">
        <v>1881</v>
      </c>
      <c r="B1877" t="s">
        <v>4354</v>
      </c>
      <c r="C1877" t="s">
        <v>2058</v>
      </c>
      <c r="D1877" t="s">
        <v>18</v>
      </c>
      <c r="E1877" t="s">
        <v>8182</v>
      </c>
      <c r="F1877" t="str">
        <f>VLOOKUP(TRIM(SUBSTITUTE(E1877,CHAR(160),CHAR(32))),Metadata!B$1:C$2632,2,FALSE)</f>
        <v>Barruel, Abbé Augustin, 1741-1820.</v>
      </c>
      <c r="G1877" t="str">
        <f>VLOOKUP(TRIM(SUBSTITUTE(E1877,CHAR(160),CHAR(32))),Metadata!B$1:D$2632,3,FALSE)</f>
        <v>Les helviennes</v>
      </c>
      <c r="H1877">
        <f>VLOOKUP(TRIM(SUBSTITUTE(E1877,CHAR(160),CHAR(32))),Metadata!B$1:E$2632,4,FALSE)</f>
        <v>1781</v>
      </c>
      <c r="I1877" t="s">
        <v>448</v>
      </c>
      <c r="K1877" t="str">
        <f>VLOOKUP(TRIM(SUBSTITUTE(E1877,CHAR(160),CHAR(32))),Metadata!B$1:H$2632,7,FALSE)</f>
        <v>traite ou essai</v>
      </c>
      <c r="L1877" t="s">
        <v>4402</v>
      </c>
      <c r="N1877" t="str">
        <f>VLOOKUP(TRIM(SUBSTITUTE(E1877,CHAR(160),CHAR(32))),Metadata!B$1:J$2632,9,FALSE)</f>
        <v>prose</v>
      </c>
      <c r="O1877">
        <f>VLOOKUP(TRIM(SUBSTITUTE(E1877,CHAR(160),CHAR(32))),Metadata!B$1:K$2632,10,FALSE)</f>
        <v>331511</v>
      </c>
      <c r="P1877" s="4" t="s">
        <v>10722</v>
      </c>
      <c r="Q1877">
        <v>116</v>
      </c>
      <c r="R1877">
        <v>126</v>
      </c>
    </row>
    <row r="1878" spans="1:18" hidden="1" x14ac:dyDescent="0.25">
      <c r="A1878">
        <v>1882</v>
      </c>
      <c r="B1878" t="s">
        <v>4354</v>
      </c>
      <c r="C1878" t="s">
        <v>2058</v>
      </c>
      <c r="D1878" t="s">
        <v>18</v>
      </c>
      <c r="E1878" t="s">
        <v>8195</v>
      </c>
      <c r="F1878" t="str">
        <f>VLOOKUP(TRIM(SUBSTITUTE(E1878,CHAR(160),CHAR(32))),Metadata!B$1:C$2632,2,FALSE)</f>
        <v>Buffon, Georges Louis Leclerc, comte de, 1707-1788.</v>
      </c>
      <c r="G1878" t="str">
        <f>VLOOKUP(TRIM(SUBSTITUTE(E1878,CHAR(160),CHAR(32))),Metadata!B$1:D$2632,3,FALSE)</f>
        <v>Des époques de la nature</v>
      </c>
      <c r="H1878">
        <f>VLOOKUP(TRIM(SUBSTITUTE(E1878,CHAR(160),CHAR(32))),Metadata!B$1:E$2632,4,FALSE)</f>
        <v>1778</v>
      </c>
      <c r="I1878" t="s">
        <v>448</v>
      </c>
      <c r="K1878" t="str">
        <f>VLOOKUP(TRIM(SUBSTITUTE(E1878,CHAR(160),CHAR(32))),Metadata!B$1:H$2632,7,FALSE)</f>
        <v>traite ou essai</v>
      </c>
      <c r="L1878" t="s">
        <v>4402</v>
      </c>
      <c r="N1878" t="str">
        <f>VLOOKUP(TRIM(SUBSTITUTE(E1878,CHAR(160),CHAR(32))),Metadata!B$1:J$2632,9,FALSE)</f>
        <v>prose</v>
      </c>
      <c r="O1878">
        <f>VLOOKUP(TRIM(SUBSTITUTE(E1878,CHAR(160),CHAR(32))),Metadata!B$1:K$2632,10,FALSE)</f>
        <v>65536</v>
      </c>
      <c r="P1878" s="4" t="s">
        <v>10723</v>
      </c>
      <c r="Q1878">
        <v>26</v>
      </c>
      <c r="R1878">
        <v>36</v>
      </c>
    </row>
    <row r="1879" spans="1:18" hidden="1" x14ac:dyDescent="0.25">
      <c r="A1879">
        <v>1883</v>
      </c>
      <c r="B1879" t="s">
        <v>4354</v>
      </c>
      <c r="C1879" t="s">
        <v>2058</v>
      </c>
      <c r="D1879" t="s">
        <v>18</v>
      </c>
      <c r="E1879" t="s">
        <v>8381</v>
      </c>
      <c r="F1879" t="str">
        <f>VLOOKUP(TRIM(SUBSTITUTE(E1879,CHAR(160),CHAR(32))),Metadata!B$1:C$2632,2,FALSE)</f>
        <v>Rousseau, Jean-Jacques, 1712-1778.</v>
      </c>
      <c r="G1879" t="str">
        <f>VLOOKUP(TRIM(SUBSTITUTE(E1879,CHAR(160),CHAR(32))),Metadata!B$1:D$2632,3,FALSE)</f>
        <v>La nouvelle Héloïse</v>
      </c>
      <c r="H1879">
        <f>VLOOKUP(TRIM(SUBSTITUTE(E1879,CHAR(160),CHAR(32))),Metadata!B$1:E$2632,4,FALSE)</f>
        <v>1761</v>
      </c>
      <c r="I1879" t="s">
        <v>448</v>
      </c>
      <c r="K1879" t="str">
        <f>VLOOKUP(TRIM(SUBSTITUTE(E1879,CHAR(160),CHAR(32))),Metadata!B$1:H$2632,7,FALSE)</f>
        <v>roman</v>
      </c>
      <c r="L1879" t="s">
        <v>4378</v>
      </c>
      <c r="N1879" t="str">
        <f>VLOOKUP(TRIM(SUBSTITUTE(E1879,CHAR(160),CHAR(32))),Metadata!B$1:J$2632,9,FALSE)</f>
        <v>prose</v>
      </c>
      <c r="O1879">
        <f>VLOOKUP(TRIM(SUBSTITUTE(E1879,CHAR(160),CHAR(32))),Metadata!B$1:K$2632,10,FALSE)</f>
        <v>299094</v>
      </c>
      <c r="P1879" s="4" t="s">
        <v>12604</v>
      </c>
      <c r="Q1879">
        <v>179</v>
      </c>
      <c r="R1879">
        <v>189</v>
      </c>
    </row>
    <row r="1880" spans="1:18" hidden="1" x14ac:dyDescent="0.25">
      <c r="A1880">
        <v>1884</v>
      </c>
      <c r="B1880" t="s">
        <v>4354</v>
      </c>
      <c r="C1880" t="s">
        <v>2058</v>
      </c>
      <c r="D1880" t="s">
        <v>18</v>
      </c>
      <c r="E1880" t="s">
        <v>8295</v>
      </c>
      <c r="F1880" t="str">
        <f>VLOOKUP(TRIM(SUBSTITUTE(E1880,CHAR(160),CHAR(32))),Metadata!B$1:C$2632,2,FALSE)</f>
        <v>Laplace, Pierre Simon, marquis de, 1749-1827.</v>
      </c>
      <c r="G1880" t="str">
        <f>VLOOKUP(TRIM(SUBSTITUTE(E1880,CHAR(160),CHAR(32))),Metadata!B$1:D$2632,3,FALSE)</f>
        <v>Exposition du système du monde.</v>
      </c>
      <c r="H1880">
        <f>VLOOKUP(TRIM(SUBSTITUTE(E1880,CHAR(160),CHAR(32))),Metadata!B$1:E$2632,4,FALSE)</f>
        <v>1796</v>
      </c>
      <c r="I1880" t="s">
        <v>448</v>
      </c>
      <c r="K1880" t="str">
        <f>VLOOKUP(TRIM(SUBSTITUTE(E1880,CHAR(160),CHAR(32))),Metadata!B$1:H$2632,7,FALSE)</f>
        <v>traite ou essai</v>
      </c>
      <c r="L1880" t="s">
        <v>4402</v>
      </c>
      <c r="N1880" t="str">
        <f>VLOOKUP(TRIM(SUBSTITUTE(E1880,CHAR(160),CHAR(32))),Metadata!B$1:J$2632,9,FALSE)</f>
        <v>prose</v>
      </c>
      <c r="O1880">
        <f>VLOOKUP(TRIM(SUBSTITUTE(E1880,CHAR(160),CHAR(32))),Metadata!B$1:K$2632,10,FALSE)</f>
        <v>125390</v>
      </c>
      <c r="P1880" s="4" t="s">
        <v>10724</v>
      </c>
      <c r="Q1880">
        <v>66</v>
      </c>
      <c r="R1880">
        <v>76</v>
      </c>
    </row>
    <row r="1881" spans="1:18" hidden="1" x14ac:dyDescent="0.25">
      <c r="A1881">
        <v>1885</v>
      </c>
      <c r="B1881" t="s">
        <v>4354</v>
      </c>
      <c r="C1881" t="s">
        <v>2058</v>
      </c>
      <c r="D1881" t="s">
        <v>18</v>
      </c>
      <c r="E1881" t="s">
        <v>8351</v>
      </c>
      <c r="F1881" t="str">
        <f>VLOOKUP(TRIM(SUBSTITUTE(E1881,CHAR(160),CHAR(32))),Metadata!B$1:C$2632,2,FALSE)</f>
        <v>Prévost, abbé, 1697-1763.</v>
      </c>
      <c r="G1881" t="str">
        <f>VLOOKUP(TRIM(SUBSTITUTE(E1881,CHAR(160),CHAR(32))),Metadata!B$1:D$2632,3,FALSE)</f>
        <v>Le monde moral, ou, Mémoires pour servir: à l'histoire du coeur humain</v>
      </c>
      <c r="H1881">
        <f>VLOOKUP(TRIM(SUBSTITUTE(E1881,CHAR(160),CHAR(32))),Metadata!B$1:E$2632,4,FALSE)</f>
        <v>1760</v>
      </c>
      <c r="I1881" t="s">
        <v>448</v>
      </c>
      <c r="K1881" t="str">
        <f>VLOOKUP(TRIM(SUBSTITUTE(E1881,CHAR(160),CHAR(32))),Metadata!B$1:H$2632,7,FALSE)</f>
        <v>roman</v>
      </c>
      <c r="L1881" t="s">
        <v>4378</v>
      </c>
      <c r="N1881" t="str">
        <f>VLOOKUP(TRIM(SUBSTITUTE(E1881,CHAR(160),CHAR(32))),Metadata!B$1:J$2632,9,FALSE)</f>
        <v>prose</v>
      </c>
      <c r="O1881">
        <f>VLOOKUP(TRIM(SUBSTITUTE(E1881,CHAR(160),CHAR(32))),Metadata!B$1:K$2632,10,FALSE)</f>
        <v>148539</v>
      </c>
      <c r="P1881" s="4" t="s">
        <v>10725</v>
      </c>
      <c r="Q1881">
        <v>12</v>
      </c>
      <c r="R1881">
        <v>23</v>
      </c>
    </row>
    <row r="1882" spans="1:18" hidden="1" x14ac:dyDescent="0.25">
      <c r="A1882">
        <v>1886</v>
      </c>
      <c r="B1882" t="s">
        <v>4354</v>
      </c>
      <c r="C1882" t="s">
        <v>2058</v>
      </c>
      <c r="D1882" t="s">
        <v>18</v>
      </c>
      <c r="E1882" t="s">
        <v>8182</v>
      </c>
      <c r="F1882" t="str">
        <f>VLOOKUP(TRIM(SUBSTITUTE(E1882,CHAR(160),CHAR(32))),Metadata!B$1:C$2632,2,FALSE)</f>
        <v>Barruel, Abbé Augustin, 1741-1820.</v>
      </c>
      <c r="G1882" t="str">
        <f>VLOOKUP(TRIM(SUBSTITUTE(E1882,CHAR(160),CHAR(32))),Metadata!B$1:D$2632,3,FALSE)</f>
        <v>Les helviennes</v>
      </c>
      <c r="H1882">
        <f>VLOOKUP(TRIM(SUBSTITUTE(E1882,CHAR(160),CHAR(32))),Metadata!B$1:E$2632,4,FALSE)</f>
        <v>1781</v>
      </c>
      <c r="I1882" t="s">
        <v>448</v>
      </c>
      <c r="K1882" t="str">
        <f>VLOOKUP(TRIM(SUBSTITUTE(E1882,CHAR(160),CHAR(32))),Metadata!B$1:H$2632,7,FALSE)</f>
        <v>traite ou essai</v>
      </c>
      <c r="L1882" t="s">
        <v>4402</v>
      </c>
      <c r="N1882" t="str">
        <f>VLOOKUP(TRIM(SUBSTITUTE(E1882,CHAR(160),CHAR(32))),Metadata!B$1:J$2632,9,FALSE)</f>
        <v>prose</v>
      </c>
      <c r="O1882">
        <f>VLOOKUP(TRIM(SUBSTITUTE(E1882,CHAR(160),CHAR(32))),Metadata!B$1:K$2632,10,FALSE)</f>
        <v>331511</v>
      </c>
      <c r="P1882" s="4" t="s">
        <v>10726</v>
      </c>
      <c r="Q1882">
        <v>162</v>
      </c>
      <c r="R1882">
        <v>172</v>
      </c>
    </row>
    <row r="1883" spans="1:18" hidden="1" x14ac:dyDescent="0.25">
      <c r="A1883">
        <v>1887</v>
      </c>
      <c r="B1883" t="s">
        <v>4354</v>
      </c>
      <c r="C1883" t="s">
        <v>2058</v>
      </c>
      <c r="D1883" t="s">
        <v>18</v>
      </c>
      <c r="E1883" t="s">
        <v>8216</v>
      </c>
      <c r="F1883" t="str">
        <f>VLOOKUP(TRIM(SUBSTITUTE(E1883,CHAR(160),CHAR(32))),Metadata!B$1:C$2632,2,FALSE)</f>
        <v>Cottin, Madame (Sophie) 1770-1807.</v>
      </c>
      <c r="G1883" t="str">
        <f>VLOOKUP(TRIM(SUBSTITUTE(E1883,CHAR(160),CHAR(32))),Metadata!B$1:D$2632,3,FALSE)</f>
        <v>Claire d'Albe</v>
      </c>
      <c r="H1883">
        <f>VLOOKUP(TRIM(SUBSTITUTE(E1883,CHAR(160),CHAR(32))),Metadata!B$1:E$2632,4,FALSE)</f>
        <v>1799</v>
      </c>
      <c r="I1883" t="s">
        <v>448</v>
      </c>
      <c r="K1883" t="str">
        <f>VLOOKUP(TRIM(SUBSTITUTE(E1883,CHAR(160),CHAR(32))),Metadata!B$1:H$2632,7,FALSE)</f>
        <v>roman</v>
      </c>
      <c r="L1883" t="s">
        <v>4378</v>
      </c>
      <c r="N1883" t="str">
        <f>VLOOKUP(TRIM(SUBSTITUTE(E1883,CHAR(160),CHAR(32))),Metadata!B$1:J$2632,9,FALSE)</f>
        <v>prose</v>
      </c>
      <c r="O1883">
        <f>VLOOKUP(TRIM(SUBSTITUTE(E1883,CHAR(160),CHAR(32))),Metadata!B$1:K$2632,10,FALSE)</f>
        <v>40449</v>
      </c>
      <c r="P1883" s="4" t="s">
        <v>12605</v>
      </c>
      <c r="Q1883">
        <v>331</v>
      </c>
      <c r="R1883">
        <v>341</v>
      </c>
    </row>
    <row r="1884" spans="1:18" hidden="1" x14ac:dyDescent="0.25">
      <c r="A1884">
        <v>1888</v>
      </c>
      <c r="B1884" t="s">
        <v>4354</v>
      </c>
      <c r="C1884" t="s">
        <v>2058</v>
      </c>
      <c r="D1884" t="s">
        <v>18</v>
      </c>
      <c r="E1884" t="s">
        <v>8419</v>
      </c>
      <c r="F1884" t="str">
        <f>VLOOKUP(TRIM(SUBSTITUTE(E1884,CHAR(160),CHAR(32))),Metadata!B$1:C$2632,2,FALSE)</f>
        <v>Voltaire, 1694-1778.</v>
      </c>
      <c r="G1884" t="str">
        <f>VLOOKUP(TRIM(SUBSTITUTE(E1884,CHAR(160),CHAR(32))),Metadata!B$1:D$2632,3,FALSE)</f>
        <v>La bible enfin expliquée</v>
      </c>
      <c r="H1884">
        <f>VLOOKUP(TRIM(SUBSTITUTE(E1884,CHAR(160),CHAR(32))),Metadata!B$1:E$2632,4,FALSE)</f>
        <v>1776</v>
      </c>
      <c r="I1884" t="s">
        <v>448</v>
      </c>
      <c r="K1884" t="str">
        <f>VLOOKUP(TRIM(SUBSTITUTE(E1884,CHAR(160),CHAR(32))),Metadata!B$1:H$2632,7,FALSE)</f>
        <v>traite ou essai</v>
      </c>
      <c r="L1884" t="s">
        <v>4402</v>
      </c>
      <c r="N1884" t="str">
        <f>VLOOKUP(TRIM(SUBSTITUTE(E1884,CHAR(160),CHAR(32))),Metadata!B$1:J$2632,9,FALSE)</f>
        <v>prose</v>
      </c>
      <c r="O1884">
        <f>VLOOKUP(TRIM(SUBSTITUTE(E1884,CHAR(160),CHAR(32))),Metadata!B$1:K$2632,10,FALSE)</f>
        <v>167283</v>
      </c>
      <c r="P1884" s="4" t="s">
        <v>10727</v>
      </c>
      <c r="Q1884">
        <v>46</v>
      </c>
      <c r="R1884">
        <v>56</v>
      </c>
    </row>
    <row r="1885" spans="1:18" hidden="1" x14ac:dyDescent="0.25">
      <c r="A1885">
        <v>1889</v>
      </c>
      <c r="B1885" t="s">
        <v>4354</v>
      </c>
      <c r="C1885" t="s">
        <v>2058</v>
      </c>
      <c r="D1885" t="s">
        <v>18</v>
      </c>
      <c r="E1885" t="s">
        <v>8442</v>
      </c>
      <c r="F1885" t="str">
        <f>VLOOKUP(TRIM(SUBSTITUTE(E1885,CHAR(160),CHAR(32))),Metadata!B$1:C$2632,2,FALSE)</f>
        <v>Bloy, Léon, 1846-1917.</v>
      </c>
      <c r="G1885" t="str">
        <f>VLOOKUP(TRIM(SUBSTITUTE(E1885,CHAR(160),CHAR(32))),Metadata!B$1:D$2632,3,FALSE)</f>
        <v>La femme pauvre</v>
      </c>
      <c r="H1885">
        <f>VLOOKUP(TRIM(SUBSTITUTE(E1885,CHAR(160),CHAR(32))),Metadata!B$1:E$2632,4,FALSE)</f>
        <v>1897</v>
      </c>
      <c r="I1885" t="s">
        <v>450</v>
      </c>
      <c r="K1885" t="str">
        <f>VLOOKUP(TRIM(SUBSTITUTE(E1885,CHAR(160),CHAR(32))),Metadata!B$1:H$2632,7,FALSE)</f>
        <v>roman</v>
      </c>
      <c r="L1885" t="s">
        <v>4378</v>
      </c>
      <c r="N1885" t="str">
        <f>VLOOKUP(TRIM(SUBSTITUTE(E1885,CHAR(160),CHAR(32))),Metadata!B$1:J$2632,9,FALSE)</f>
        <v>prose</v>
      </c>
      <c r="O1885">
        <f>VLOOKUP(TRIM(SUBSTITUTE(E1885,CHAR(160),CHAR(32))),Metadata!B$1:K$2632,10,FALSE)</f>
        <v>97332</v>
      </c>
      <c r="P1885" s="4" t="s">
        <v>9256</v>
      </c>
      <c r="Q1885">
        <v>23</v>
      </c>
      <c r="R1885">
        <v>34</v>
      </c>
    </row>
    <row r="1886" spans="1:18" hidden="1" x14ac:dyDescent="0.25">
      <c r="A1886">
        <v>1890</v>
      </c>
      <c r="B1886" t="s">
        <v>4354</v>
      </c>
      <c r="C1886" t="s">
        <v>2058</v>
      </c>
      <c r="D1886" t="s">
        <v>18</v>
      </c>
      <c r="E1886" t="s">
        <v>8501</v>
      </c>
      <c r="F1886" t="str">
        <f>VLOOKUP(TRIM(SUBSTITUTE(E1886,CHAR(160),CHAR(32))),Metadata!B$1:C$2632,2,FALSE)</f>
        <v>Dumas, Alexandre (père), 1802-1870.</v>
      </c>
      <c r="G1886" t="str">
        <f>VLOOKUP(TRIM(SUBSTITUTE(E1886,CHAR(160),CHAR(32))),Metadata!B$1:D$2632,3,FALSE)</f>
        <v>Mille et un Fantômes (Les)</v>
      </c>
      <c r="H1886">
        <f>VLOOKUP(TRIM(SUBSTITUTE(E1886,CHAR(160),CHAR(32))),Metadata!B$1:E$2632,4,FALSE)</f>
        <v>1849</v>
      </c>
      <c r="I1886" t="s">
        <v>450</v>
      </c>
      <c r="K1886" t="str">
        <f>VLOOKUP(TRIM(SUBSTITUTE(E1886,CHAR(160),CHAR(32))),Metadata!B$1:H$2632,7,FALSE)</f>
        <v>Narratif, Roman</v>
      </c>
      <c r="L1886" t="s">
        <v>4786</v>
      </c>
      <c r="N1886" t="str">
        <f>VLOOKUP(TRIM(SUBSTITUTE(E1886,CHAR(160),CHAR(32))),Metadata!B$1:J$2632,9,FALSE)</f>
        <v/>
      </c>
      <c r="O1886">
        <f>VLOOKUP(TRIM(SUBSTITUTE(E1886,CHAR(160),CHAR(32))),Metadata!B$1:K$2632,10,FALSE)</f>
        <v>277219</v>
      </c>
      <c r="P1886" s="4" t="s">
        <v>12606</v>
      </c>
      <c r="Q1886">
        <v>36</v>
      </c>
      <c r="R1886">
        <v>46</v>
      </c>
    </row>
    <row r="1887" spans="1:18" hidden="1" x14ac:dyDescent="0.25">
      <c r="A1887">
        <v>1891</v>
      </c>
      <c r="B1887" t="s">
        <v>4354</v>
      </c>
      <c r="C1887" t="s">
        <v>2058</v>
      </c>
      <c r="D1887" t="s">
        <v>18</v>
      </c>
      <c r="E1887" t="s">
        <v>8647</v>
      </c>
      <c r="F1887" t="str">
        <f>VLOOKUP(TRIM(SUBSTITUTE(E1887,CHAR(160),CHAR(32))),Metadata!B$1:C$2632,2,FALSE)</f>
        <v>Renouvier, Charles, 1815-1903.</v>
      </c>
      <c r="G1887" t="str">
        <f>VLOOKUP(TRIM(SUBSTITUTE(E1887,CHAR(160),CHAR(32))),Metadata!B$1:D$2632,3,FALSE)</f>
        <v>Essais de critique générale</v>
      </c>
      <c r="H1887">
        <f>VLOOKUP(TRIM(SUBSTITUTE(E1887,CHAR(160),CHAR(32))),Metadata!B$1:E$2632,4,FALSE)</f>
        <v>1864</v>
      </c>
      <c r="I1887" t="s">
        <v>450</v>
      </c>
      <c r="K1887" t="str">
        <f>VLOOKUP(TRIM(SUBSTITUTE(E1887,CHAR(160),CHAR(32))),Metadata!B$1:H$2632,7,FALSE)</f>
        <v>traite ou essai</v>
      </c>
      <c r="L1887" t="s">
        <v>4402</v>
      </c>
      <c r="N1887" t="str">
        <f>VLOOKUP(TRIM(SUBSTITUTE(E1887,CHAR(160),CHAR(32))),Metadata!B$1:J$2632,9,FALSE)</f>
        <v>prose</v>
      </c>
      <c r="O1887">
        <f>VLOOKUP(TRIM(SUBSTITUTE(E1887,CHAR(160),CHAR(32))),Metadata!B$1:K$2632,10,FALSE)</f>
        <v>72722</v>
      </c>
      <c r="P1887" s="4" t="s">
        <v>9257</v>
      </c>
      <c r="Q1887">
        <v>223</v>
      </c>
      <c r="R1887">
        <v>233</v>
      </c>
    </row>
    <row r="1888" spans="1:18" hidden="1" x14ac:dyDescent="0.25">
      <c r="A1888">
        <v>1892</v>
      </c>
      <c r="B1888" t="s">
        <v>4354</v>
      </c>
      <c r="C1888" t="s">
        <v>2058</v>
      </c>
      <c r="D1888" t="s">
        <v>18</v>
      </c>
      <c r="E1888" t="s">
        <v>8487</v>
      </c>
      <c r="F1888" t="str">
        <f>VLOOKUP(TRIM(SUBSTITUTE(E1888,CHAR(160),CHAR(32))),Metadata!B$1:C$2632,2,FALSE)</f>
        <v>Dumas, Alexandre (père), 1802-1870.</v>
      </c>
      <c r="G1888" t="str">
        <f>VLOOKUP(TRIM(SUBSTITUTE(E1888,CHAR(160),CHAR(32))),Metadata!B$1:D$2632,3,FALSE)</f>
        <v>Bâtard de Mauléon (Le)</v>
      </c>
      <c r="H1888">
        <f>VLOOKUP(TRIM(SUBSTITUTE(E1888,CHAR(160),CHAR(32))),Metadata!B$1:E$2632,4,FALSE)</f>
        <v>1846</v>
      </c>
      <c r="I1888" t="s">
        <v>450</v>
      </c>
      <c r="K1888" t="str">
        <f>VLOOKUP(TRIM(SUBSTITUTE(E1888,CHAR(160),CHAR(32))),Metadata!B$1:H$2632,7,FALSE)</f>
        <v>Narratif, Roman</v>
      </c>
      <c r="L1888" t="s">
        <v>4786</v>
      </c>
      <c r="N1888" t="str">
        <f>VLOOKUP(TRIM(SUBSTITUTE(E1888,CHAR(160),CHAR(32))),Metadata!B$1:J$2632,9,FALSE)</f>
        <v/>
      </c>
      <c r="O1888">
        <f>VLOOKUP(TRIM(SUBSTITUTE(E1888,CHAR(160),CHAR(32))),Metadata!B$1:K$2632,10,FALSE)</f>
        <v>212187</v>
      </c>
      <c r="P1888" s="4" t="s">
        <v>10728</v>
      </c>
      <c r="Q1888">
        <v>89</v>
      </c>
      <c r="R1888">
        <v>99</v>
      </c>
    </row>
    <row r="1889" spans="1:18" hidden="1" x14ac:dyDescent="0.25">
      <c r="A1889">
        <v>1893</v>
      </c>
      <c r="B1889" t="s">
        <v>4354</v>
      </c>
      <c r="C1889" t="s">
        <v>2058</v>
      </c>
      <c r="D1889" t="s">
        <v>18</v>
      </c>
      <c r="E1889" t="s">
        <v>8571</v>
      </c>
      <c r="F1889" t="str">
        <f>VLOOKUP(TRIM(SUBSTITUTE(E1889,CHAR(160),CHAR(32))),Metadata!B$1:C$2632,2,FALSE)</f>
        <v>Hugo, Victor, 1802-1885.</v>
      </c>
      <c r="G1889" t="str">
        <f>VLOOKUP(TRIM(SUBSTITUTE(E1889,CHAR(160),CHAR(32))),Metadata!B$1:D$2632,3,FALSE)</f>
        <v>Lettres à la fiancée</v>
      </c>
      <c r="H1889">
        <f>VLOOKUP(TRIM(SUBSTITUTE(E1889,CHAR(160),CHAR(32))),Metadata!B$1:E$2632,4,FALSE)</f>
        <v>1822</v>
      </c>
      <c r="I1889" t="s">
        <v>450</v>
      </c>
      <c r="K1889" t="str">
        <f>VLOOKUP(TRIM(SUBSTITUTE(E1889,CHAR(160),CHAR(32))),Metadata!B$1:H$2632,7,FALSE)</f>
        <v>correspondance</v>
      </c>
      <c r="L1889" t="s">
        <v>4542</v>
      </c>
      <c r="N1889" t="str">
        <f>VLOOKUP(TRIM(SUBSTITUTE(E1889,CHAR(160),CHAR(32))),Metadata!B$1:J$2632,9,FALSE)</f>
        <v>prose</v>
      </c>
      <c r="O1889">
        <f>VLOOKUP(TRIM(SUBSTITUTE(E1889,CHAR(160),CHAR(32))),Metadata!B$1:K$2632,10,FALSE)</f>
        <v>95346</v>
      </c>
      <c r="P1889" s="4" t="s">
        <v>10729</v>
      </c>
      <c r="Q1889">
        <v>59</v>
      </c>
      <c r="R1889">
        <v>70</v>
      </c>
    </row>
    <row r="1890" spans="1:18" hidden="1" x14ac:dyDescent="0.25">
      <c r="A1890">
        <v>1894</v>
      </c>
      <c r="B1890" t="s">
        <v>4354</v>
      </c>
      <c r="C1890" t="s">
        <v>2058</v>
      </c>
      <c r="D1890" t="s">
        <v>18</v>
      </c>
      <c r="E1890" t="s">
        <v>6011</v>
      </c>
      <c r="F1890" t="str">
        <f>VLOOKUP(TRIM(SUBSTITUTE(E1890,CHAR(160),CHAR(32))),Metadata!B$1:C$2632,2,FALSE)</f>
        <v>Tocqueville, Alexis de, 1805-1859.</v>
      </c>
      <c r="G1890" t="str">
        <f>VLOOKUP(TRIM(SUBSTITUTE(E1890,CHAR(160),CHAR(32))),Metadata!B$1:D$2632,3,FALSE)</f>
        <v>Mémoire sur le paupérisme</v>
      </c>
      <c r="H1890">
        <f>VLOOKUP(TRIM(SUBSTITUTE(E1890,CHAR(160),CHAR(32))),Metadata!B$1:E$2632,4,FALSE)</f>
        <v>1835</v>
      </c>
      <c r="I1890" t="s">
        <v>450</v>
      </c>
      <c r="K1890" t="str">
        <f>VLOOKUP(TRIM(SUBSTITUTE(E1890,CHAR(160),CHAR(32))),Metadata!B$1:H$2632,7,FALSE)</f>
        <v>traite</v>
      </c>
      <c r="L1890" t="s">
        <v>4417</v>
      </c>
      <c r="N1890" t="str">
        <f>VLOOKUP(TRIM(SUBSTITUTE(E1890,CHAR(160),CHAR(32))),Metadata!B$1:J$2632,9,FALSE)</f>
        <v/>
      </c>
      <c r="O1890">
        <f>VLOOKUP(TRIM(SUBSTITUTE(E1890,CHAR(160),CHAR(32))),Metadata!B$1:K$2632,10,FALSE)</f>
        <v>10509</v>
      </c>
      <c r="P1890" s="4" t="s">
        <v>10730</v>
      </c>
      <c r="Q1890">
        <v>52</v>
      </c>
      <c r="R1890">
        <v>62</v>
      </c>
    </row>
    <row r="1891" spans="1:18" hidden="1" x14ac:dyDescent="0.25">
      <c r="A1891">
        <v>1895</v>
      </c>
      <c r="B1891" t="s">
        <v>4354</v>
      </c>
      <c r="C1891" t="s">
        <v>2058</v>
      </c>
      <c r="D1891" t="s">
        <v>18</v>
      </c>
      <c r="E1891" t="s">
        <v>8513</v>
      </c>
      <c r="F1891" t="str">
        <f>VLOOKUP(TRIM(SUBSTITUTE(E1891,CHAR(160),CHAR(32))),Metadata!B$1:C$2632,2,FALSE)</f>
        <v>Durkheim, Emile, 1858-1917.</v>
      </c>
      <c r="G1891" t="str">
        <f>VLOOKUP(TRIM(SUBSTITUTE(E1891,CHAR(160),CHAR(32))),Metadata!B$1:D$2632,3,FALSE)</f>
        <v>Le suicide. Étude sociologique, 2</v>
      </c>
      <c r="H1891">
        <f>VLOOKUP(TRIM(SUBSTITUTE(E1891,CHAR(160),CHAR(32))),Metadata!B$1:E$2632,4,FALSE)</f>
        <v>1897</v>
      </c>
      <c r="I1891" t="s">
        <v>450</v>
      </c>
      <c r="K1891" t="str">
        <f>VLOOKUP(TRIM(SUBSTITUTE(E1891,CHAR(160),CHAR(32))),Metadata!B$1:H$2632,7,FALSE)</f>
        <v>traite</v>
      </c>
      <c r="L1891" t="s">
        <v>4417</v>
      </c>
      <c r="N1891" t="str">
        <f>VLOOKUP(TRIM(SUBSTITUTE(E1891,CHAR(160),CHAR(32))),Metadata!B$1:J$2632,9,FALSE)</f>
        <v/>
      </c>
      <c r="O1891">
        <f>VLOOKUP(TRIM(SUBSTITUTE(E1891,CHAR(160),CHAR(32))),Metadata!B$1:K$2632,10,FALSE)</f>
        <v>65898</v>
      </c>
      <c r="P1891" s="4" t="s">
        <v>10731</v>
      </c>
      <c r="Q1891">
        <v>14</v>
      </c>
      <c r="R1891">
        <v>24</v>
      </c>
    </row>
    <row r="1892" spans="1:18" hidden="1" x14ac:dyDescent="0.25">
      <c r="A1892">
        <v>1896</v>
      </c>
      <c r="B1892" t="s">
        <v>4354</v>
      </c>
      <c r="C1892" t="s">
        <v>2058</v>
      </c>
      <c r="D1892" t="s">
        <v>18</v>
      </c>
      <c r="E1892" t="s">
        <v>7895</v>
      </c>
      <c r="F1892" t="str">
        <f>VLOOKUP(TRIM(SUBSTITUTE(E1892,CHAR(160),CHAR(32))),Metadata!B$1:C$2632,2,FALSE)</f>
        <v>Dupont-White, Charles Brook, 1807-1878.</v>
      </c>
      <c r="G1892" t="str">
        <f>VLOOKUP(TRIM(SUBSTITUTE(E1892,CHAR(160),CHAR(32))),Metadata!B$1:D$2632,3,FALSE)</f>
        <v>Essais sur les relations du travail avec le capital</v>
      </c>
      <c r="H1892">
        <f>VLOOKUP(TRIM(SUBSTITUTE(E1892,CHAR(160),CHAR(32))),Metadata!B$1:E$2632,4,FALSE)</f>
        <v>1845</v>
      </c>
      <c r="I1892" t="s">
        <v>450</v>
      </c>
      <c r="K1892" t="str">
        <f>VLOOKUP(TRIM(SUBSTITUTE(E1892,CHAR(160),CHAR(32))),Metadata!B$1:H$2632,7,FALSE)</f>
        <v>traite</v>
      </c>
      <c r="L1892" t="s">
        <v>4417</v>
      </c>
      <c r="N1892" t="str">
        <f>VLOOKUP(TRIM(SUBSTITUTE(E1892,CHAR(160),CHAR(32))),Metadata!B$1:J$2632,9,FALSE)</f>
        <v/>
      </c>
      <c r="O1892">
        <f>VLOOKUP(TRIM(SUBSTITUTE(E1892,CHAR(160),CHAR(32))),Metadata!B$1:K$2632,10,FALSE)</f>
        <v>97424</v>
      </c>
      <c r="P1892" s="4" t="s">
        <v>10732</v>
      </c>
      <c r="Q1892">
        <v>124</v>
      </c>
      <c r="R1892">
        <v>134</v>
      </c>
    </row>
    <row r="1893" spans="1:18" hidden="1" x14ac:dyDescent="0.25">
      <c r="A1893">
        <v>1897</v>
      </c>
      <c r="B1893" t="s">
        <v>4354</v>
      </c>
      <c r="C1893" t="s">
        <v>2058</v>
      </c>
      <c r="D1893" t="s">
        <v>18</v>
      </c>
      <c r="E1893" t="s">
        <v>8638</v>
      </c>
      <c r="F1893" t="str">
        <f>VLOOKUP(TRIM(SUBSTITUTE(E1893,CHAR(160),CHAR(32))),Metadata!B$1:C$2632,2,FALSE)</f>
        <v>Ponson du Terrail, 1829-1871.</v>
      </c>
      <c r="G1893" t="str">
        <f>VLOOKUP(TRIM(SUBSTITUTE(E1893,CHAR(160),CHAR(32))),Metadata!B$1:D$2632,3,FALSE)</f>
        <v>Le club des valets de coeur. 2. ptie. Turquoise la pécheresse.</v>
      </c>
      <c r="H1893">
        <f>VLOOKUP(TRIM(SUBSTITUTE(E1893,CHAR(160),CHAR(32))),Metadata!B$1:E$2632,4,FALSE)</f>
        <v>1859</v>
      </c>
      <c r="I1893" t="s">
        <v>450</v>
      </c>
      <c r="K1893" t="str">
        <f>VLOOKUP(TRIM(SUBSTITUTE(E1893,CHAR(160),CHAR(32))),Metadata!B$1:H$2632,7,FALSE)</f>
        <v>roman</v>
      </c>
      <c r="L1893" t="s">
        <v>4378</v>
      </c>
      <c r="N1893" t="str">
        <f>VLOOKUP(TRIM(SUBSTITUTE(E1893,CHAR(160),CHAR(32))),Metadata!B$1:J$2632,9,FALSE)</f>
        <v>prose</v>
      </c>
      <c r="O1893">
        <f>VLOOKUP(TRIM(SUBSTITUTE(E1893,CHAR(160),CHAR(32))),Metadata!B$1:K$2632,10,FALSE)</f>
        <v>143088</v>
      </c>
      <c r="P1893" s="4" t="s">
        <v>12607</v>
      </c>
      <c r="Q1893">
        <v>100</v>
      </c>
      <c r="R1893">
        <v>110</v>
      </c>
    </row>
    <row r="1894" spans="1:18" hidden="1" x14ac:dyDescent="0.25">
      <c r="A1894">
        <v>1898</v>
      </c>
      <c r="B1894" t="s">
        <v>4354</v>
      </c>
      <c r="C1894" t="s">
        <v>2058</v>
      </c>
      <c r="D1894" t="s">
        <v>18</v>
      </c>
      <c r="E1894" t="s">
        <v>8506</v>
      </c>
      <c r="F1894" t="str">
        <f>VLOOKUP(TRIM(SUBSTITUTE(E1894,CHAR(160),CHAR(32))),Metadata!B$1:C$2632,2,FALSE)</f>
        <v>Dumas, Alexandre (père), 1802-1870.</v>
      </c>
      <c r="G1894" t="str">
        <f>VLOOKUP(TRIM(SUBSTITUTE(E1894,CHAR(160),CHAR(32))),Metadata!B$1:D$2632,3,FALSE)</f>
        <v>Vicomte de Bragelonne (Le)</v>
      </c>
      <c r="H1894">
        <f>VLOOKUP(TRIM(SUBSTITUTE(E1894,CHAR(160),CHAR(32))),Metadata!B$1:E$2632,4,FALSE)</f>
        <v>1848</v>
      </c>
      <c r="I1894" t="s">
        <v>450</v>
      </c>
      <c r="K1894" t="str">
        <f>VLOOKUP(TRIM(SUBSTITUTE(E1894,CHAR(160),CHAR(32))),Metadata!B$1:H$2632,7,FALSE)</f>
        <v>Narratif, Roman</v>
      </c>
      <c r="L1894" t="s">
        <v>4786</v>
      </c>
      <c r="N1894" t="str">
        <f>VLOOKUP(TRIM(SUBSTITUTE(E1894,CHAR(160),CHAR(32))),Metadata!B$1:J$2632,9,FALSE)</f>
        <v/>
      </c>
      <c r="O1894">
        <f>VLOOKUP(TRIM(SUBSTITUTE(E1894,CHAR(160),CHAR(32))),Metadata!B$1:K$2632,10,FALSE)</f>
        <v>700272</v>
      </c>
      <c r="P1894" s="4" t="s">
        <v>10733</v>
      </c>
      <c r="Q1894">
        <v>182</v>
      </c>
      <c r="R1894">
        <v>192</v>
      </c>
    </row>
    <row r="1895" spans="1:18" hidden="1" x14ac:dyDescent="0.25">
      <c r="A1895">
        <v>1899</v>
      </c>
      <c r="B1895" t="s">
        <v>4354</v>
      </c>
      <c r="C1895" t="s">
        <v>2058</v>
      </c>
      <c r="D1895" t="s">
        <v>18</v>
      </c>
      <c r="E1895" t="s">
        <v>8506</v>
      </c>
      <c r="F1895" t="str">
        <f>VLOOKUP(TRIM(SUBSTITUTE(E1895,CHAR(160),CHAR(32))),Metadata!B$1:C$2632,2,FALSE)</f>
        <v>Dumas, Alexandre (père), 1802-1870.</v>
      </c>
      <c r="G1895" t="str">
        <f>VLOOKUP(TRIM(SUBSTITUTE(E1895,CHAR(160),CHAR(32))),Metadata!B$1:D$2632,3,FALSE)</f>
        <v>Vicomte de Bragelonne (Le)</v>
      </c>
      <c r="H1895">
        <f>VLOOKUP(TRIM(SUBSTITUTE(E1895,CHAR(160),CHAR(32))),Metadata!B$1:E$2632,4,FALSE)</f>
        <v>1848</v>
      </c>
      <c r="I1895" t="s">
        <v>450</v>
      </c>
      <c r="K1895" t="str">
        <f>VLOOKUP(TRIM(SUBSTITUTE(E1895,CHAR(160),CHAR(32))),Metadata!B$1:H$2632,7,FALSE)</f>
        <v>Narratif, Roman</v>
      </c>
      <c r="L1895" t="s">
        <v>4786</v>
      </c>
      <c r="N1895" t="str">
        <f>VLOOKUP(TRIM(SUBSTITUTE(E1895,CHAR(160),CHAR(32))),Metadata!B$1:J$2632,9,FALSE)</f>
        <v/>
      </c>
      <c r="O1895">
        <f>VLOOKUP(TRIM(SUBSTITUTE(E1895,CHAR(160),CHAR(32))),Metadata!B$1:K$2632,10,FALSE)</f>
        <v>700272</v>
      </c>
      <c r="P1895" s="4" t="s">
        <v>10734</v>
      </c>
      <c r="Q1895">
        <v>16</v>
      </c>
      <c r="R1895">
        <v>26</v>
      </c>
    </row>
    <row r="1896" spans="1:18" hidden="1" x14ac:dyDescent="0.25">
      <c r="A1896">
        <v>1900</v>
      </c>
      <c r="B1896" t="s">
        <v>4354</v>
      </c>
      <c r="C1896" t="s">
        <v>2058</v>
      </c>
      <c r="D1896" t="s">
        <v>18</v>
      </c>
      <c r="E1896" t="s">
        <v>6838</v>
      </c>
      <c r="F1896" t="str">
        <f>VLOOKUP(TRIM(SUBSTITUTE(E1896,CHAR(160),CHAR(32))),Metadata!B$1:C$2632,2,FALSE)</f>
        <v>Bouglé, Célestin, 1870-1940.</v>
      </c>
      <c r="G1896" t="str">
        <f>VLOOKUP(TRIM(SUBSTITUTE(E1896,CHAR(160),CHAR(32))),Metadata!B$1:D$2632,3,FALSE)</f>
        <v>Les idées égalitaires</v>
      </c>
      <c r="H1896">
        <f>VLOOKUP(TRIM(SUBSTITUTE(E1896,CHAR(160),CHAR(32))),Metadata!B$1:E$2632,4,FALSE)</f>
        <v>1899</v>
      </c>
      <c r="I1896" t="s">
        <v>450</v>
      </c>
      <c r="K1896" t="str">
        <f>VLOOKUP(TRIM(SUBSTITUTE(E1896,CHAR(160),CHAR(32))),Metadata!B$1:H$2632,7,FALSE)</f>
        <v>traite</v>
      </c>
      <c r="L1896" t="s">
        <v>4417</v>
      </c>
      <c r="N1896" t="str">
        <f>VLOOKUP(TRIM(SUBSTITUTE(E1896,CHAR(160),CHAR(32))),Metadata!B$1:J$2632,9,FALSE)</f>
        <v/>
      </c>
      <c r="O1896">
        <f>VLOOKUP(TRIM(SUBSTITUTE(E1896,CHAR(160),CHAR(32))),Metadata!B$1:K$2632,10,FALSE)</f>
        <v>55577</v>
      </c>
      <c r="P1896" s="4" t="s">
        <v>10735</v>
      </c>
      <c r="Q1896">
        <v>4</v>
      </c>
      <c r="R1896">
        <v>14</v>
      </c>
    </row>
    <row r="1897" spans="1:18" hidden="1" x14ac:dyDescent="0.25">
      <c r="A1897">
        <v>1901</v>
      </c>
      <c r="B1897" t="s">
        <v>4354</v>
      </c>
      <c r="C1897" t="s">
        <v>2058</v>
      </c>
      <c r="D1897" t="s">
        <v>18</v>
      </c>
      <c r="E1897" t="s">
        <v>6816</v>
      </c>
      <c r="F1897" t="str">
        <f>VLOOKUP(TRIM(SUBSTITUTE(E1897,CHAR(160),CHAR(32))),Metadata!B$1:C$2632,2,FALSE)</f>
        <v>Tarde, Gabriel, 1843-1904.</v>
      </c>
      <c r="G1897" t="str">
        <f>VLOOKUP(TRIM(SUBSTITUTE(E1897,CHAR(160),CHAR(32))),Metadata!B$1:D$2632,3,FALSE)</f>
        <v>La logique sociale [2]</v>
      </c>
      <c r="H1897">
        <f>VLOOKUP(TRIM(SUBSTITUTE(E1897,CHAR(160),CHAR(32))),Metadata!B$1:E$2632,4,FALSE)</f>
        <v>1897</v>
      </c>
      <c r="I1897" t="s">
        <v>450</v>
      </c>
      <c r="K1897" t="str">
        <f>VLOOKUP(TRIM(SUBSTITUTE(E1897,CHAR(160),CHAR(32))),Metadata!B$1:H$2632,7,FALSE)</f>
        <v>traite</v>
      </c>
      <c r="L1897" t="s">
        <v>4417</v>
      </c>
      <c r="N1897" t="str">
        <f>VLOOKUP(TRIM(SUBSTITUTE(E1897,CHAR(160),CHAR(32))),Metadata!B$1:J$2632,9,FALSE)</f>
        <v/>
      </c>
      <c r="O1897">
        <f>VLOOKUP(TRIM(SUBSTITUTE(E1897,CHAR(160),CHAR(32))),Metadata!B$1:K$2632,10,FALSE)</f>
        <v>100663</v>
      </c>
      <c r="P1897" s="4" t="s">
        <v>12608</v>
      </c>
      <c r="Q1897">
        <v>96</v>
      </c>
      <c r="R1897">
        <v>106</v>
      </c>
    </row>
    <row r="1898" spans="1:18" hidden="1" x14ac:dyDescent="0.25">
      <c r="A1898">
        <v>1902</v>
      </c>
      <c r="B1898" t="s">
        <v>4354</v>
      </c>
      <c r="C1898" t="s">
        <v>2058</v>
      </c>
      <c r="D1898" t="s">
        <v>18</v>
      </c>
      <c r="E1898" t="s">
        <v>8715</v>
      </c>
      <c r="F1898" t="str">
        <f>VLOOKUP(TRIM(SUBSTITUTE(E1898,CHAR(160),CHAR(32))),Metadata!B$1:C$2632,2,FALSE)</f>
        <v>Zola, Emile, 1840-1902.</v>
      </c>
      <c r="G1898" t="str">
        <f>VLOOKUP(TRIM(SUBSTITUTE(E1898,CHAR(160),CHAR(32))),Metadata!B$1:D$2632,3,FALSE)</f>
        <v>La joie de vivre</v>
      </c>
      <c r="H1898">
        <f>VLOOKUP(TRIM(SUBSTITUTE(E1898,CHAR(160),CHAR(32))),Metadata!B$1:E$2632,4,FALSE)</f>
        <v>1884</v>
      </c>
      <c r="I1898" t="s">
        <v>450</v>
      </c>
      <c r="K1898" t="str">
        <f>VLOOKUP(TRIM(SUBSTITUTE(E1898,CHAR(160),CHAR(32))),Metadata!B$1:H$2632,7,FALSE)</f>
        <v>roman</v>
      </c>
      <c r="L1898" t="s">
        <v>4378</v>
      </c>
      <c r="N1898" t="str">
        <f>VLOOKUP(TRIM(SUBSTITUTE(E1898,CHAR(160),CHAR(32))),Metadata!B$1:J$2632,9,FALSE)</f>
        <v>prose</v>
      </c>
      <c r="O1898">
        <f>VLOOKUP(TRIM(SUBSTITUTE(E1898,CHAR(160),CHAR(32))),Metadata!B$1:K$2632,10,FALSE)</f>
        <v>126663</v>
      </c>
      <c r="P1898" s="8" t="s">
        <v>10736</v>
      </c>
      <c r="Q1898">
        <v>21</v>
      </c>
      <c r="R1898">
        <v>31</v>
      </c>
    </row>
    <row r="1899" spans="1:18" hidden="1" x14ac:dyDescent="0.25">
      <c r="A1899">
        <v>1903</v>
      </c>
      <c r="B1899" t="s">
        <v>4354</v>
      </c>
      <c r="C1899" t="s">
        <v>2058</v>
      </c>
      <c r="D1899" t="s">
        <v>18</v>
      </c>
      <c r="E1899" t="s">
        <v>8506</v>
      </c>
      <c r="F1899" t="str">
        <f>VLOOKUP(TRIM(SUBSTITUTE(E1899,CHAR(160),CHAR(32))),Metadata!B$1:C$2632,2,FALSE)</f>
        <v>Dumas, Alexandre (père), 1802-1870.</v>
      </c>
      <c r="G1899" t="str">
        <f>VLOOKUP(TRIM(SUBSTITUTE(E1899,CHAR(160),CHAR(32))),Metadata!B$1:D$2632,3,FALSE)</f>
        <v>Vicomte de Bragelonne (Le)</v>
      </c>
      <c r="H1899">
        <f>VLOOKUP(TRIM(SUBSTITUTE(E1899,CHAR(160),CHAR(32))),Metadata!B$1:E$2632,4,FALSE)</f>
        <v>1848</v>
      </c>
      <c r="I1899" t="s">
        <v>450</v>
      </c>
      <c r="K1899" t="str">
        <f>VLOOKUP(TRIM(SUBSTITUTE(E1899,CHAR(160),CHAR(32))),Metadata!B$1:H$2632,7,FALSE)</f>
        <v>Narratif, Roman</v>
      </c>
      <c r="L1899" t="s">
        <v>4786</v>
      </c>
      <c r="N1899" t="str">
        <f>VLOOKUP(TRIM(SUBSTITUTE(E1899,CHAR(160),CHAR(32))),Metadata!B$1:J$2632,9,FALSE)</f>
        <v/>
      </c>
      <c r="O1899">
        <f>VLOOKUP(TRIM(SUBSTITUTE(E1899,CHAR(160),CHAR(32))),Metadata!B$1:K$2632,10,FALSE)</f>
        <v>700272</v>
      </c>
      <c r="P1899" s="4" t="s">
        <v>10737</v>
      </c>
      <c r="Q1899">
        <v>6</v>
      </c>
      <c r="R1899">
        <v>16</v>
      </c>
    </row>
    <row r="1900" spans="1:18" hidden="1" x14ac:dyDescent="0.25">
      <c r="A1900">
        <v>1904</v>
      </c>
      <c r="B1900" t="s">
        <v>4354</v>
      </c>
      <c r="C1900" t="s">
        <v>2058</v>
      </c>
      <c r="D1900" t="s">
        <v>18</v>
      </c>
      <c r="E1900" t="s">
        <v>8496</v>
      </c>
      <c r="F1900" t="str">
        <f>VLOOKUP(TRIM(SUBSTITUTE(E1900,CHAR(160),CHAR(32))),Metadata!B$1:C$2632,2,FALSE)</f>
        <v>Dumas, Alexandre (père), 1802-1870.</v>
      </c>
      <c r="G1900" t="str">
        <f>VLOOKUP(TRIM(SUBSTITUTE(E1900,CHAR(160),CHAR(32))),Metadata!B$1:D$2632,3,FALSE)</f>
        <v>Ingénue</v>
      </c>
      <c r="H1900">
        <f>VLOOKUP(TRIM(SUBSTITUTE(E1900,CHAR(160),CHAR(32))),Metadata!B$1:E$2632,4,FALSE)</f>
        <v>1853</v>
      </c>
      <c r="I1900" t="s">
        <v>450</v>
      </c>
      <c r="K1900" t="str">
        <f>VLOOKUP(TRIM(SUBSTITUTE(E1900,CHAR(160),CHAR(32))),Metadata!B$1:H$2632,7,FALSE)</f>
        <v>Narratif, Roman</v>
      </c>
      <c r="L1900" t="s">
        <v>4786</v>
      </c>
      <c r="N1900" t="str">
        <f>VLOOKUP(TRIM(SUBSTITUTE(E1900,CHAR(160),CHAR(32))),Metadata!B$1:J$2632,9,FALSE)</f>
        <v/>
      </c>
      <c r="O1900">
        <f>VLOOKUP(TRIM(SUBSTITUTE(E1900,CHAR(160),CHAR(32))),Metadata!B$1:K$2632,10,FALSE)</f>
        <v>186686</v>
      </c>
      <c r="P1900" s="4" t="s">
        <v>10738</v>
      </c>
      <c r="Q1900">
        <v>62</v>
      </c>
      <c r="R1900">
        <v>72</v>
      </c>
    </row>
    <row r="1901" spans="1:18" hidden="1" x14ac:dyDescent="0.25">
      <c r="A1901">
        <v>1905</v>
      </c>
      <c r="B1901" t="s">
        <v>4354</v>
      </c>
      <c r="C1901" t="s">
        <v>2058</v>
      </c>
      <c r="D1901" t="s">
        <v>18</v>
      </c>
      <c r="E1901" t="s">
        <v>8036</v>
      </c>
      <c r="F1901" t="str">
        <f>VLOOKUP(TRIM(SUBSTITUTE(E1901,CHAR(160),CHAR(32))),Metadata!B$1:C$2632,2,FALSE)</f>
        <v>Dangeau, Philippe de Courcillon, marquis de, 1638-1720.</v>
      </c>
      <c r="G1901" t="str">
        <f>VLOOKUP(TRIM(SUBSTITUTE(E1901,CHAR(160),CHAR(32))),Metadata!B$1:D$2632,3,FALSE)</f>
        <v>Journal T. 1 1684-1685-1686</v>
      </c>
      <c r="H1901">
        <f>VLOOKUP(TRIM(SUBSTITUTE(E1901,CHAR(160),CHAR(32))),Metadata!B$1:E$2632,4,FALSE)</f>
        <v>1686</v>
      </c>
      <c r="I1901" t="s">
        <v>450</v>
      </c>
      <c r="K1901" t="str">
        <f>VLOOKUP(TRIM(SUBSTITUTE(E1901,CHAR(160),CHAR(32))),Metadata!B$1:H$2632,7,FALSE)</f>
        <v>memoires</v>
      </c>
      <c r="L1901" t="s">
        <v>4481</v>
      </c>
      <c r="N1901" t="str">
        <f>VLOOKUP(TRIM(SUBSTITUTE(E1901,CHAR(160),CHAR(32))),Metadata!B$1:J$2632,9,FALSE)</f>
        <v>prose</v>
      </c>
      <c r="O1901">
        <f>VLOOKUP(TRIM(SUBSTITUTE(E1901,CHAR(160),CHAR(32))),Metadata!B$1:K$2632,10,FALSE)</f>
        <v>131667</v>
      </c>
      <c r="P1901" s="4" t="s">
        <v>9258</v>
      </c>
      <c r="Q1901">
        <v>142</v>
      </c>
      <c r="R1901">
        <v>152</v>
      </c>
    </row>
    <row r="1902" spans="1:18" hidden="1" x14ac:dyDescent="0.25">
      <c r="A1902">
        <v>1906</v>
      </c>
      <c r="B1902" t="s">
        <v>4354</v>
      </c>
      <c r="C1902" t="s">
        <v>2058</v>
      </c>
      <c r="D1902" t="s">
        <v>18</v>
      </c>
      <c r="E1902" t="s">
        <v>8507</v>
      </c>
      <c r="F1902" t="str">
        <f>VLOOKUP(TRIM(SUBSTITUTE(E1902,CHAR(160),CHAR(32))),Metadata!B$1:C$2632,2,FALSE)</f>
        <v>Dumas, Alexandre, 1802-1870.</v>
      </c>
      <c r="G1902" t="str">
        <f>VLOOKUP(TRIM(SUBSTITUTE(E1902,CHAR(160),CHAR(32))),Metadata!B$1:D$2632,3,FALSE)</f>
        <v>Le comte de Monte-Cristo</v>
      </c>
      <c r="H1902">
        <f>VLOOKUP(TRIM(SUBSTITUTE(E1902,CHAR(160),CHAR(32))),Metadata!B$1:E$2632,4,FALSE)</f>
        <v>1846</v>
      </c>
      <c r="I1902" t="s">
        <v>450</v>
      </c>
      <c r="K1902" t="str">
        <f>VLOOKUP(TRIM(SUBSTITUTE(E1902,CHAR(160),CHAR(32))),Metadata!B$1:H$2632,7,FALSE)</f>
        <v>roman</v>
      </c>
      <c r="L1902" t="s">
        <v>4378</v>
      </c>
      <c r="N1902" t="str">
        <f>VLOOKUP(TRIM(SUBSTITUTE(E1902,CHAR(160),CHAR(32))),Metadata!B$1:J$2632,9,FALSE)</f>
        <v>prose</v>
      </c>
      <c r="O1902">
        <f>VLOOKUP(TRIM(SUBSTITUTE(E1902,CHAR(160),CHAR(32))),Metadata!B$1:K$2632,10,FALSE)</f>
        <v>512538</v>
      </c>
      <c r="P1902" s="4" t="s">
        <v>10739</v>
      </c>
      <c r="Q1902">
        <v>56</v>
      </c>
      <c r="R1902">
        <v>67</v>
      </c>
    </row>
    <row r="1903" spans="1:18" hidden="1" x14ac:dyDescent="0.25">
      <c r="A1903">
        <v>1907</v>
      </c>
      <c r="B1903" t="s">
        <v>4354</v>
      </c>
      <c r="C1903" t="s">
        <v>2058</v>
      </c>
      <c r="D1903" t="s">
        <v>18</v>
      </c>
      <c r="E1903" t="s">
        <v>8540</v>
      </c>
      <c r="F1903" t="str">
        <f>VLOOKUP(TRIM(SUBSTITUTE(E1903,CHAR(160),CHAR(32))),Metadata!B$1:C$2632,2,FALSE)</f>
        <v>Fromentin, Eugène, 1820-1876.</v>
      </c>
      <c r="G1903" t="str">
        <f>VLOOKUP(TRIM(SUBSTITUTE(E1903,CHAR(160),CHAR(32))),Metadata!B$1:D$2632,3,FALSE)</f>
        <v>Dominique</v>
      </c>
      <c r="H1903">
        <f>VLOOKUP(TRIM(SUBSTITUTE(E1903,CHAR(160),CHAR(32))),Metadata!B$1:E$2632,4,FALSE)</f>
        <v>1863</v>
      </c>
      <c r="I1903" t="s">
        <v>450</v>
      </c>
      <c r="K1903" t="str">
        <f>VLOOKUP(TRIM(SUBSTITUTE(E1903,CHAR(160),CHAR(32))),Metadata!B$1:H$2632,7,FALSE)</f>
        <v>roman</v>
      </c>
      <c r="L1903" t="s">
        <v>4378</v>
      </c>
      <c r="N1903" t="str">
        <f>VLOOKUP(TRIM(SUBSTITUTE(E1903,CHAR(160),CHAR(32))),Metadata!B$1:J$2632,9,FALSE)</f>
        <v>prose</v>
      </c>
      <c r="O1903">
        <f>VLOOKUP(TRIM(SUBSTITUTE(E1903,CHAR(160),CHAR(32))),Metadata!B$1:K$2632,10,FALSE)</f>
        <v>76872</v>
      </c>
      <c r="P1903" s="4" t="s">
        <v>10740</v>
      </c>
      <c r="Q1903">
        <v>69</v>
      </c>
      <c r="R1903">
        <v>79</v>
      </c>
    </row>
    <row r="1904" spans="1:18" hidden="1" x14ac:dyDescent="0.25">
      <c r="A1904">
        <v>1908</v>
      </c>
      <c r="B1904" t="s">
        <v>4354</v>
      </c>
      <c r="C1904" t="s">
        <v>2058</v>
      </c>
      <c r="D1904" t="s">
        <v>18</v>
      </c>
      <c r="E1904" t="s">
        <v>8702</v>
      </c>
      <c r="F1904" t="str">
        <f>VLOOKUP(TRIM(SUBSTITUTE(E1904,CHAR(160),CHAR(32))),Metadata!B$1:C$2632,2,FALSE)</f>
        <v>Verne, Jules, 1828-1905.</v>
      </c>
      <c r="G1904" t="str">
        <f>VLOOKUP(TRIM(SUBSTITUTE(E1904,CHAR(160),CHAR(32))),Metadata!B$1:D$2632,3,FALSE)</f>
        <v>L'île mystérieuse</v>
      </c>
      <c r="H1904">
        <f>VLOOKUP(TRIM(SUBSTITUTE(E1904,CHAR(160),CHAR(32))),Metadata!B$1:E$2632,4,FALSE)</f>
        <v>1874</v>
      </c>
      <c r="I1904" t="s">
        <v>450</v>
      </c>
      <c r="K1904" t="str">
        <f>VLOOKUP(TRIM(SUBSTITUTE(E1904,CHAR(160),CHAR(32))),Metadata!B$1:H$2632,7,FALSE)</f>
        <v>roman</v>
      </c>
      <c r="L1904" t="s">
        <v>4378</v>
      </c>
      <c r="N1904" t="str">
        <f>VLOOKUP(TRIM(SUBSTITUTE(E1904,CHAR(160),CHAR(32))),Metadata!B$1:J$2632,9,FALSE)</f>
        <v>prose</v>
      </c>
      <c r="O1904">
        <f>VLOOKUP(TRIM(SUBSTITUTE(E1904,CHAR(160),CHAR(32))),Metadata!B$1:K$2632,10,FALSE)</f>
        <v>210129</v>
      </c>
      <c r="P1904" s="4" t="s">
        <v>10741</v>
      </c>
      <c r="Q1904">
        <v>63</v>
      </c>
      <c r="R1904">
        <v>73</v>
      </c>
    </row>
    <row r="1905" spans="1:18" hidden="1" x14ac:dyDescent="0.25">
      <c r="A1905">
        <v>1909</v>
      </c>
      <c r="B1905" t="s">
        <v>4354</v>
      </c>
      <c r="C1905" t="s">
        <v>2058</v>
      </c>
      <c r="D1905" t="s">
        <v>18</v>
      </c>
      <c r="E1905" t="s">
        <v>9012</v>
      </c>
      <c r="F1905" t="str">
        <f>VLOOKUP(TRIM(SUBSTITUTE(E1905,CHAR(160),CHAR(32))),Metadata!B$1:C$2632,2,FALSE)</f>
        <v>Teilhard de Chardin, Pierre, 1881-1955.</v>
      </c>
      <c r="G1905" t="str">
        <f>VLOOKUP(TRIM(SUBSTITUTE(E1905,CHAR(160),CHAR(32))),Metadata!B$1:D$2632,3,FALSE)</f>
        <v>Le phénomène humain</v>
      </c>
      <c r="H1905">
        <f>VLOOKUP(TRIM(SUBSTITUTE(E1905,CHAR(160),CHAR(32))),Metadata!B$1:E$2632,4,FALSE)</f>
        <v>1955</v>
      </c>
      <c r="I1905" t="s">
        <v>534</v>
      </c>
      <c r="K1905" t="str">
        <f>VLOOKUP(TRIM(SUBSTITUTE(E1905,CHAR(160),CHAR(32))),Metadata!B$1:H$2632,7,FALSE)</f>
        <v>traite ou essai</v>
      </c>
      <c r="L1905" t="s">
        <v>4402</v>
      </c>
      <c r="N1905" t="str">
        <f>VLOOKUP(TRIM(SUBSTITUTE(E1905,CHAR(160),CHAR(32))),Metadata!B$1:J$2632,9,FALSE)</f>
        <v>prose</v>
      </c>
      <c r="O1905">
        <f>VLOOKUP(TRIM(SUBSTITUTE(E1905,CHAR(160),CHAR(32))),Metadata!B$1:K$2632,10,FALSE)</f>
        <v>90601</v>
      </c>
      <c r="P1905" s="4" t="s">
        <v>10742</v>
      </c>
      <c r="Q1905">
        <v>196</v>
      </c>
      <c r="R1905">
        <v>207</v>
      </c>
    </row>
    <row r="1906" spans="1:18" hidden="1" x14ac:dyDescent="0.25">
      <c r="A1906">
        <v>1910</v>
      </c>
      <c r="B1906" t="s">
        <v>4354</v>
      </c>
      <c r="C1906" t="s">
        <v>2058</v>
      </c>
      <c r="D1906" t="s">
        <v>18</v>
      </c>
      <c r="E1906" t="s">
        <v>8848</v>
      </c>
      <c r="F1906" t="str">
        <f>VLOOKUP(TRIM(SUBSTITUTE(E1906,CHAR(160),CHAR(32))),Metadata!B$1:C$2632,2,FALSE)</f>
        <v>Durkheim, Emile, 1858-1917.</v>
      </c>
      <c r="G1906" t="str">
        <f>VLOOKUP(TRIM(SUBSTITUTE(E1906,CHAR(160),CHAR(32))),Metadata!B$1:D$2632,3,FALSE)</f>
        <v>Les formes élémentaires de la vie religieuse, 3</v>
      </c>
      <c r="H1906">
        <f>VLOOKUP(TRIM(SUBSTITUTE(E1906,CHAR(160),CHAR(32))),Metadata!B$1:E$2632,4,FALSE)</f>
        <v>1912</v>
      </c>
      <c r="I1906" t="s">
        <v>534</v>
      </c>
      <c r="K1906" t="str">
        <f>VLOOKUP(TRIM(SUBSTITUTE(E1906,CHAR(160),CHAR(32))),Metadata!B$1:H$2632,7,FALSE)</f>
        <v>traite</v>
      </c>
      <c r="L1906" t="s">
        <v>4417</v>
      </c>
      <c r="N1906" t="str">
        <f>VLOOKUP(TRIM(SUBSTITUTE(E1906,CHAR(160),CHAR(32))),Metadata!B$1:J$2632,9,FALSE)</f>
        <v/>
      </c>
      <c r="O1906">
        <f>VLOOKUP(TRIM(SUBSTITUTE(E1906,CHAR(160),CHAR(32))),Metadata!B$1:K$2632,10,FALSE)</f>
        <v>75569</v>
      </c>
      <c r="P1906" s="4" t="s">
        <v>10743</v>
      </c>
      <c r="Q1906">
        <v>52</v>
      </c>
      <c r="R1906">
        <v>62</v>
      </c>
    </row>
    <row r="1907" spans="1:18" hidden="1" x14ac:dyDescent="0.25">
      <c r="A1907">
        <v>1911</v>
      </c>
      <c r="B1907" t="s">
        <v>4354</v>
      </c>
      <c r="C1907" t="s">
        <v>2058</v>
      </c>
      <c r="D1907" t="s">
        <v>18</v>
      </c>
      <c r="E1907" t="s">
        <v>7204</v>
      </c>
      <c r="F1907" t="str">
        <f>VLOOKUP(TRIM(SUBSTITUTE(E1907,CHAR(160),CHAR(32))),Metadata!B$1:C$2632,2,FALSE)</f>
        <v>Levy-Bruhl, Lucien, 1857-1939.</v>
      </c>
      <c r="G1907" t="str">
        <f>VLOOKUP(TRIM(SUBSTITUTE(E1907,CHAR(160),CHAR(32))),Metadata!B$1:D$2632,3,FALSE)</f>
        <v>La mythologie primitive</v>
      </c>
      <c r="H1907">
        <f>VLOOKUP(TRIM(SUBSTITUTE(E1907,CHAR(160),CHAR(32))),Metadata!B$1:E$2632,4,FALSE)</f>
        <v>1922</v>
      </c>
      <c r="I1907" t="s">
        <v>534</v>
      </c>
      <c r="K1907" t="str">
        <f>VLOOKUP(TRIM(SUBSTITUTE(E1907,CHAR(160),CHAR(32))),Metadata!B$1:H$2632,7,FALSE)</f>
        <v>traite</v>
      </c>
      <c r="L1907" t="s">
        <v>4417</v>
      </c>
      <c r="N1907" t="str">
        <f>VLOOKUP(TRIM(SUBSTITUTE(E1907,CHAR(160),CHAR(32))),Metadata!B$1:J$2632,9,FALSE)</f>
        <v/>
      </c>
      <c r="O1907">
        <f>VLOOKUP(TRIM(SUBSTITUTE(E1907,CHAR(160),CHAR(32))),Metadata!B$1:K$2632,10,FALSE)</f>
        <v>100465</v>
      </c>
      <c r="P1907" s="4" t="s">
        <v>12609</v>
      </c>
      <c r="Q1907">
        <v>47</v>
      </c>
      <c r="R1907">
        <v>58</v>
      </c>
    </row>
    <row r="1908" spans="1:18" hidden="1" x14ac:dyDescent="0.25">
      <c r="A1908">
        <v>1912</v>
      </c>
      <c r="B1908" t="s">
        <v>4354</v>
      </c>
      <c r="C1908" t="s">
        <v>2058</v>
      </c>
      <c r="D1908" t="s">
        <v>18</v>
      </c>
      <c r="E1908" t="s">
        <v>8862</v>
      </c>
      <c r="F1908" t="str">
        <f>VLOOKUP(TRIM(SUBSTITUTE(E1908,CHAR(160),CHAR(32))),Metadata!B$1:C$2632,2,FALSE)</f>
        <v>Frapié, Léon, 1863-1949.</v>
      </c>
      <c r="G1908" t="str">
        <f>VLOOKUP(TRIM(SUBSTITUTE(E1908,CHAR(160),CHAR(32))),Metadata!B$1:D$2632,3,FALSE)</f>
        <v>La maternelle: roman</v>
      </c>
      <c r="H1908">
        <f>VLOOKUP(TRIM(SUBSTITUTE(E1908,CHAR(160),CHAR(32))),Metadata!B$1:E$2632,4,FALSE)</f>
        <v>1904</v>
      </c>
      <c r="I1908" t="s">
        <v>534</v>
      </c>
      <c r="K1908" t="str">
        <f>VLOOKUP(TRIM(SUBSTITUTE(E1908,CHAR(160),CHAR(32))),Metadata!B$1:H$2632,7,FALSE)</f>
        <v>roman</v>
      </c>
      <c r="L1908" t="s">
        <v>4378</v>
      </c>
      <c r="N1908" t="str">
        <f>VLOOKUP(TRIM(SUBSTITUTE(E1908,CHAR(160),CHAR(32))),Metadata!B$1:J$2632,9,FALSE)</f>
        <v>prose</v>
      </c>
      <c r="O1908">
        <f>VLOOKUP(TRIM(SUBSTITUTE(E1908,CHAR(160),CHAR(32))),Metadata!B$1:K$2632,10,FALSE)</f>
        <v>71998</v>
      </c>
      <c r="P1908" s="4" t="s">
        <v>10744</v>
      </c>
      <c r="Q1908">
        <v>32</v>
      </c>
      <c r="R1908">
        <v>42</v>
      </c>
    </row>
    <row r="1909" spans="1:18" hidden="1" x14ac:dyDescent="0.25">
      <c r="A1909">
        <v>1913</v>
      </c>
      <c r="B1909" t="s">
        <v>4354</v>
      </c>
      <c r="C1909" t="s">
        <v>2058</v>
      </c>
      <c r="D1909" t="s">
        <v>18</v>
      </c>
      <c r="E1909" t="s">
        <v>7402</v>
      </c>
      <c r="F1909" t="str">
        <f>VLOOKUP(TRIM(SUBSTITUTE(E1909,CHAR(160),CHAR(32))),Metadata!B$1:C$2632,2,FALSE)</f>
        <v>Le Bon, Gustave, 1841-1931.</v>
      </c>
      <c r="G1909" t="str">
        <f>VLOOKUP(TRIM(SUBSTITUTE(E1909,CHAR(160),CHAR(32))),Metadata!B$1:D$2632,3,FALSE)</f>
        <v>Bases scientifiques d'une Philosophie de l'Histoire</v>
      </c>
      <c r="H1909">
        <f>VLOOKUP(TRIM(SUBSTITUTE(E1909,CHAR(160),CHAR(32))),Metadata!B$1:E$2632,4,FALSE)</f>
        <v>1931</v>
      </c>
      <c r="I1909" t="s">
        <v>534</v>
      </c>
      <c r="K1909" t="str">
        <f>VLOOKUP(TRIM(SUBSTITUTE(E1909,CHAR(160),CHAR(32))),Metadata!B$1:H$2632,7,FALSE)</f>
        <v>traite</v>
      </c>
      <c r="L1909" t="s">
        <v>4417</v>
      </c>
      <c r="N1909" t="str">
        <f>VLOOKUP(TRIM(SUBSTITUTE(E1909,CHAR(160),CHAR(32))),Metadata!B$1:J$2632,9,FALSE)</f>
        <v/>
      </c>
      <c r="O1909">
        <f>VLOOKUP(TRIM(SUBSTITUTE(E1909,CHAR(160),CHAR(32))),Metadata!B$1:K$2632,10,FALSE)</f>
        <v>58061</v>
      </c>
      <c r="P1909" s="4" t="s">
        <v>10745</v>
      </c>
      <c r="Q1909">
        <v>33</v>
      </c>
      <c r="R1909">
        <v>43</v>
      </c>
    </row>
    <row r="1910" spans="1:18" hidden="1" x14ac:dyDescent="0.25">
      <c r="A1910">
        <v>1914</v>
      </c>
      <c r="B1910" t="s">
        <v>4354</v>
      </c>
      <c r="C1910" t="s">
        <v>2058</v>
      </c>
      <c r="D1910" t="s">
        <v>18</v>
      </c>
      <c r="E1910" t="s">
        <v>7735</v>
      </c>
      <c r="F1910" t="str">
        <f>VLOOKUP(TRIM(SUBSTITUTE(E1910,CHAR(160),CHAR(32))),Metadata!B$1:C$2632,2,FALSE)</f>
        <v>Dumas, Georges</v>
      </c>
      <c r="G1910" t="str">
        <f>VLOOKUP(TRIM(SUBSTITUTE(E1910,CHAR(160),CHAR(32))),Metadata!B$1:D$2632,3,FALSE)</f>
        <v>LA VIE AFFECTIVE</v>
      </c>
      <c r="H1910">
        <f>VLOOKUP(TRIM(SUBSTITUTE(E1910,CHAR(160),CHAR(32))),Metadata!B$1:E$2632,4,FALSE)</f>
        <v>1948</v>
      </c>
      <c r="I1910" t="s">
        <v>534</v>
      </c>
      <c r="K1910" t="str">
        <f>VLOOKUP(TRIM(SUBSTITUTE(E1910,CHAR(160),CHAR(32))),Metadata!B$1:H$2632,7,FALSE)</f>
        <v>traite</v>
      </c>
      <c r="L1910" t="s">
        <v>4417</v>
      </c>
      <c r="N1910" t="str">
        <f>VLOOKUP(TRIM(SUBSTITUTE(E1910,CHAR(160),CHAR(32))),Metadata!B$1:J$2632,9,FALSE)</f>
        <v/>
      </c>
      <c r="O1910">
        <f>VLOOKUP(TRIM(SUBSTITUTE(E1910,CHAR(160),CHAR(32))),Metadata!B$1:K$2632,10,FALSE)</f>
        <v>149889</v>
      </c>
      <c r="P1910" s="4" t="s">
        <v>10746</v>
      </c>
      <c r="Q1910">
        <v>39</v>
      </c>
      <c r="R1910">
        <v>50</v>
      </c>
    </row>
    <row r="1911" spans="1:18" hidden="1" x14ac:dyDescent="0.25">
      <c r="A1911">
        <v>1915</v>
      </c>
      <c r="B1911" t="s">
        <v>4354</v>
      </c>
      <c r="C1911" t="s">
        <v>2058</v>
      </c>
      <c r="D1911" t="s">
        <v>18</v>
      </c>
      <c r="E1911" t="s">
        <v>7020</v>
      </c>
      <c r="F1911" t="str">
        <f>VLOOKUP(TRIM(SUBSTITUTE(E1911,CHAR(160),CHAR(32))),Metadata!B$1:C$2632,2,FALSE)</f>
        <v>Levy-Bruhl, Lucien, 1857-1939.</v>
      </c>
      <c r="G1911" t="str">
        <f>VLOOKUP(TRIM(SUBSTITUTE(E1911,CHAR(160),CHAR(32))),Metadata!B$1:D$2632,3,FALSE)</f>
        <v>Les fonctions mentales dans les sociétés inférieures [1-2]</v>
      </c>
      <c r="H1911">
        <f>VLOOKUP(TRIM(SUBSTITUTE(E1911,CHAR(160),CHAR(32))),Metadata!B$1:E$2632,4,FALSE)</f>
        <v>1910</v>
      </c>
      <c r="I1911" t="s">
        <v>534</v>
      </c>
      <c r="K1911" t="str">
        <f>VLOOKUP(TRIM(SUBSTITUTE(E1911,CHAR(160),CHAR(32))),Metadata!B$1:H$2632,7,FALSE)</f>
        <v>traite</v>
      </c>
      <c r="L1911" t="s">
        <v>4417</v>
      </c>
      <c r="N1911" t="str">
        <f>VLOOKUP(TRIM(SUBSTITUTE(E1911,CHAR(160),CHAR(32))),Metadata!B$1:J$2632,9,FALSE)</f>
        <v/>
      </c>
      <c r="O1911">
        <f>VLOOKUP(TRIM(SUBSTITUTE(E1911,CHAR(160),CHAR(32))),Metadata!B$1:K$2632,10,FALSE)</f>
        <v>84519</v>
      </c>
      <c r="P1911" s="4" t="s">
        <v>12610</v>
      </c>
      <c r="Q1911">
        <v>7</v>
      </c>
      <c r="R1911">
        <v>17</v>
      </c>
    </row>
    <row r="1912" spans="1:18" hidden="1" x14ac:dyDescent="0.25">
      <c r="A1912">
        <v>1916</v>
      </c>
      <c r="B1912" t="s">
        <v>4354</v>
      </c>
      <c r="C1912" t="s">
        <v>2058</v>
      </c>
      <c r="D1912" t="s">
        <v>18</v>
      </c>
      <c r="E1912" t="s">
        <v>7548</v>
      </c>
      <c r="F1912" t="str">
        <f>VLOOKUP(TRIM(SUBSTITUTE(E1912,CHAR(160),CHAR(32))),Metadata!B$1:C$2632,2,FALSE)</f>
        <v>Levy-Bruhl, Lucien, 1857-1939.</v>
      </c>
      <c r="G1912" t="str">
        <f>VLOOKUP(TRIM(SUBSTITUTE(E1912,CHAR(160),CHAR(32))),Metadata!B$1:D$2632,3,FALSE)</f>
        <v>L'expérience mystique et les symboles chez les primitifs</v>
      </c>
      <c r="H1912">
        <f>VLOOKUP(TRIM(SUBSTITUTE(E1912,CHAR(160),CHAR(32))),Metadata!B$1:E$2632,4,FALSE)</f>
        <v>1938</v>
      </c>
      <c r="I1912" t="s">
        <v>534</v>
      </c>
      <c r="K1912" t="str">
        <f>VLOOKUP(TRIM(SUBSTITUTE(E1912,CHAR(160),CHAR(32))),Metadata!B$1:H$2632,7,FALSE)</f>
        <v>traite</v>
      </c>
      <c r="L1912" t="s">
        <v>4417</v>
      </c>
      <c r="N1912" t="str">
        <f>VLOOKUP(TRIM(SUBSTITUTE(E1912,CHAR(160),CHAR(32))),Metadata!B$1:J$2632,9,FALSE)</f>
        <v/>
      </c>
      <c r="O1912">
        <f>VLOOKUP(TRIM(SUBSTITUTE(E1912,CHAR(160),CHAR(32))),Metadata!B$1:K$2632,10,FALSE)</f>
        <v>89437</v>
      </c>
      <c r="P1912" s="4" t="s">
        <v>12611</v>
      </c>
      <c r="Q1912">
        <v>58</v>
      </c>
      <c r="R1912">
        <v>69</v>
      </c>
    </row>
    <row r="1913" spans="1:18" hidden="1" x14ac:dyDescent="0.25">
      <c r="A1913">
        <v>1917</v>
      </c>
      <c r="B1913" t="s">
        <v>4354</v>
      </c>
      <c r="C1913" t="s">
        <v>2058</v>
      </c>
      <c r="D1913" t="s">
        <v>18</v>
      </c>
      <c r="E1913" t="s">
        <v>7513</v>
      </c>
      <c r="F1913" t="str">
        <f>VLOOKUP(TRIM(SUBSTITUTE(E1913,CHAR(160),CHAR(32))),Metadata!B$1:C$2632,2,FALSE)</f>
        <v>Bainville, Jacques, 1879-1936.</v>
      </c>
      <c r="G1913" t="str">
        <f>VLOOKUP(TRIM(SUBSTITUTE(E1913,CHAR(160),CHAR(32))),Metadata!B$1:D$2632,3,FALSE)</f>
        <v>La Russie et la barrière de l'Est</v>
      </c>
      <c r="H1913">
        <f>VLOOKUP(TRIM(SUBSTITUTE(E1913,CHAR(160),CHAR(32))),Metadata!B$1:E$2632,4,FALSE)</f>
        <v>1937</v>
      </c>
      <c r="I1913" t="s">
        <v>534</v>
      </c>
      <c r="K1913" t="str">
        <f>VLOOKUP(TRIM(SUBSTITUTE(E1913,CHAR(160),CHAR(32))),Metadata!B$1:H$2632,7,FALSE)</f>
        <v>traite</v>
      </c>
      <c r="L1913" t="s">
        <v>4417</v>
      </c>
      <c r="N1913" t="str">
        <f>VLOOKUP(TRIM(SUBSTITUTE(E1913,CHAR(160),CHAR(32))),Metadata!B$1:J$2632,9,FALSE)</f>
        <v/>
      </c>
      <c r="O1913">
        <f>VLOOKUP(TRIM(SUBSTITUTE(E1913,CHAR(160),CHAR(32))),Metadata!B$1:K$2632,10,FALSE)</f>
        <v>70748</v>
      </c>
      <c r="P1913" s="4" t="s">
        <v>10747</v>
      </c>
      <c r="Q1913">
        <v>63</v>
      </c>
      <c r="R1913">
        <v>73</v>
      </c>
    </row>
    <row r="1914" spans="1:18" hidden="1" x14ac:dyDescent="0.25">
      <c r="A1914">
        <v>1918</v>
      </c>
      <c r="B1914" t="s">
        <v>4354</v>
      </c>
      <c r="C1914" t="s">
        <v>2058</v>
      </c>
      <c r="D1914" t="s">
        <v>18</v>
      </c>
      <c r="E1914" t="s">
        <v>7020</v>
      </c>
      <c r="F1914" t="str">
        <f>VLOOKUP(TRIM(SUBSTITUTE(E1914,CHAR(160),CHAR(32))),Metadata!B$1:C$2632,2,FALSE)</f>
        <v>Levy-Bruhl, Lucien, 1857-1939.</v>
      </c>
      <c r="G1914" t="str">
        <f>VLOOKUP(TRIM(SUBSTITUTE(E1914,CHAR(160),CHAR(32))),Metadata!B$1:D$2632,3,FALSE)</f>
        <v>Les fonctions mentales dans les sociétés inférieures [1-2]</v>
      </c>
      <c r="H1914">
        <f>VLOOKUP(TRIM(SUBSTITUTE(E1914,CHAR(160),CHAR(32))),Metadata!B$1:E$2632,4,FALSE)</f>
        <v>1910</v>
      </c>
      <c r="I1914" t="s">
        <v>534</v>
      </c>
      <c r="K1914" t="str">
        <f>VLOOKUP(TRIM(SUBSTITUTE(E1914,CHAR(160),CHAR(32))),Metadata!B$1:H$2632,7,FALSE)</f>
        <v>traite</v>
      </c>
      <c r="L1914" t="s">
        <v>4417</v>
      </c>
      <c r="N1914" t="str">
        <f>VLOOKUP(TRIM(SUBSTITUTE(E1914,CHAR(160),CHAR(32))),Metadata!B$1:J$2632,9,FALSE)</f>
        <v/>
      </c>
      <c r="O1914">
        <f>VLOOKUP(TRIM(SUBSTITUTE(E1914,CHAR(160),CHAR(32))),Metadata!B$1:K$2632,10,FALSE)</f>
        <v>84519</v>
      </c>
      <c r="P1914" s="4" t="s">
        <v>10748</v>
      </c>
      <c r="Q1914">
        <v>20</v>
      </c>
      <c r="R1914">
        <v>30</v>
      </c>
    </row>
    <row r="1915" spans="1:18" hidden="1" x14ac:dyDescent="0.25">
      <c r="A1915">
        <v>1919</v>
      </c>
      <c r="B1915" t="s">
        <v>4354</v>
      </c>
      <c r="C1915" t="s">
        <v>2058</v>
      </c>
      <c r="D1915" t="s">
        <v>18</v>
      </c>
      <c r="E1915" t="s">
        <v>7563</v>
      </c>
      <c r="F1915" t="str">
        <f>VLOOKUP(TRIM(SUBSTITUTE(E1915,CHAR(160),CHAR(32))),Metadata!B$1:C$2632,2,FALSE)</f>
        <v>Bergson, Henri Louis, 1859-1941.</v>
      </c>
      <c r="G1915" t="str">
        <f>VLOOKUP(TRIM(SUBSTITUTE(E1915,CHAR(160),CHAR(32))),Metadata!B$1:D$2632,3,FALSE)</f>
        <v>Matière et mémoire. Essai sur la relation du corps à l'esprit.</v>
      </c>
      <c r="H1915">
        <f>VLOOKUP(TRIM(SUBSTITUTE(E1915,CHAR(160),CHAR(32))),Metadata!B$1:E$2632,4,FALSE)</f>
        <v>1939</v>
      </c>
      <c r="I1915" t="s">
        <v>534</v>
      </c>
      <c r="K1915" t="str">
        <f>VLOOKUP(TRIM(SUBSTITUTE(E1915,CHAR(160),CHAR(32))),Metadata!B$1:H$2632,7,FALSE)</f>
        <v>traite ou essai</v>
      </c>
      <c r="L1915" t="s">
        <v>4402</v>
      </c>
      <c r="N1915" t="str">
        <f>VLOOKUP(TRIM(SUBSTITUTE(E1915,CHAR(160),CHAR(32))),Metadata!B$1:J$2632,9,FALSE)</f>
        <v/>
      </c>
      <c r="O1915">
        <f>VLOOKUP(TRIM(SUBSTITUTE(E1915,CHAR(160),CHAR(32))),Metadata!B$1:K$2632,10,FALSE)</f>
        <v>85582</v>
      </c>
      <c r="P1915" s="4" t="s">
        <v>10749</v>
      </c>
      <c r="Q1915">
        <v>140</v>
      </c>
      <c r="R1915">
        <v>150</v>
      </c>
    </row>
    <row r="1916" spans="1:18" hidden="1" x14ac:dyDescent="0.25">
      <c r="A1916">
        <v>1920</v>
      </c>
      <c r="B1916" t="s">
        <v>4354</v>
      </c>
      <c r="C1916" t="s">
        <v>2058</v>
      </c>
      <c r="D1916" t="s">
        <v>18</v>
      </c>
      <c r="E1916" t="s">
        <v>8850</v>
      </c>
      <c r="F1916" t="str">
        <f>VLOOKUP(TRIM(SUBSTITUTE(E1916,CHAR(160),CHAR(32))),Metadata!B$1:C$2632,2,FALSE)</f>
        <v>Durkheim, Emile, 1858-1917.</v>
      </c>
      <c r="G1916" t="str">
        <f>VLOOKUP(TRIM(SUBSTITUTE(E1916,CHAR(160),CHAR(32))),Metadata!B$1:D$2632,3,FALSE)</f>
        <v>L'évolution pédagogique en France, 2</v>
      </c>
      <c r="H1916">
        <f>VLOOKUP(TRIM(SUBSTITUTE(E1916,CHAR(160),CHAR(32))),Metadata!B$1:E$2632,4,FALSE)</f>
        <v>1905</v>
      </c>
      <c r="I1916" t="s">
        <v>534</v>
      </c>
      <c r="K1916" t="str">
        <f>VLOOKUP(TRIM(SUBSTITUTE(E1916,CHAR(160),CHAR(32))),Metadata!B$1:H$2632,7,FALSE)</f>
        <v>traite</v>
      </c>
      <c r="L1916" t="s">
        <v>4417</v>
      </c>
      <c r="N1916" t="str">
        <f>VLOOKUP(TRIM(SUBSTITUTE(E1916,CHAR(160),CHAR(32))),Metadata!B$1:J$2632,9,FALSE)</f>
        <v/>
      </c>
      <c r="O1916">
        <f>VLOOKUP(TRIM(SUBSTITUTE(E1916,CHAR(160),CHAR(32))),Metadata!B$1:K$2632,10,FALSE)</f>
        <v>78976</v>
      </c>
      <c r="P1916" s="4" t="s">
        <v>10750</v>
      </c>
      <c r="Q1916">
        <v>11</v>
      </c>
      <c r="R1916">
        <v>21</v>
      </c>
    </row>
    <row r="1917" spans="1:18" hidden="1" x14ac:dyDescent="0.25">
      <c r="A1917">
        <v>1921</v>
      </c>
      <c r="B1917" t="s">
        <v>4354</v>
      </c>
      <c r="C1917" t="s">
        <v>2058</v>
      </c>
      <c r="D1917" t="s">
        <v>18</v>
      </c>
      <c r="E1917" t="s">
        <v>7735</v>
      </c>
      <c r="F1917" t="str">
        <f>VLOOKUP(TRIM(SUBSTITUTE(E1917,CHAR(160),CHAR(32))),Metadata!B$1:C$2632,2,FALSE)</f>
        <v>Dumas, Georges</v>
      </c>
      <c r="G1917" t="str">
        <f>VLOOKUP(TRIM(SUBSTITUTE(E1917,CHAR(160),CHAR(32))),Metadata!B$1:D$2632,3,FALSE)</f>
        <v>LA VIE AFFECTIVE</v>
      </c>
      <c r="H1917">
        <f>VLOOKUP(TRIM(SUBSTITUTE(E1917,CHAR(160),CHAR(32))),Metadata!B$1:E$2632,4,FALSE)</f>
        <v>1948</v>
      </c>
      <c r="I1917" t="s">
        <v>534</v>
      </c>
      <c r="K1917" t="str">
        <f>VLOOKUP(TRIM(SUBSTITUTE(E1917,CHAR(160),CHAR(32))),Metadata!B$1:H$2632,7,FALSE)</f>
        <v>traite</v>
      </c>
      <c r="L1917" t="s">
        <v>4417</v>
      </c>
      <c r="N1917" t="str">
        <f>VLOOKUP(TRIM(SUBSTITUTE(E1917,CHAR(160),CHAR(32))),Metadata!B$1:J$2632,9,FALSE)</f>
        <v/>
      </c>
      <c r="O1917">
        <f>VLOOKUP(TRIM(SUBSTITUTE(E1917,CHAR(160),CHAR(32))),Metadata!B$1:K$2632,10,FALSE)</f>
        <v>149889</v>
      </c>
      <c r="P1917" s="4" t="s">
        <v>12612</v>
      </c>
      <c r="Q1917">
        <v>4</v>
      </c>
      <c r="R1917">
        <v>15</v>
      </c>
    </row>
    <row r="1918" spans="1:18" hidden="1" x14ac:dyDescent="0.25">
      <c r="A1918">
        <v>1922</v>
      </c>
      <c r="B1918" t="s">
        <v>4354</v>
      </c>
      <c r="C1918" t="s">
        <v>2058</v>
      </c>
      <c r="D1918" t="s">
        <v>18</v>
      </c>
      <c r="E1918" t="s">
        <v>9000</v>
      </c>
      <c r="F1918" t="str">
        <f>VLOOKUP(TRIM(SUBSTITUTE(E1918,CHAR(160),CHAR(32))),Metadata!B$1:C$2632,2,FALSE)</f>
        <v>Romains, Jules, 1885-1972.</v>
      </c>
      <c r="G1918" t="str">
        <f>VLOOKUP(TRIM(SUBSTITUTE(E1918,CHAR(160),CHAR(32))),Metadata!B$1:D$2632,3,FALSE)</f>
        <v>La douceur de la vie</v>
      </c>
      <c r="H1918">
        <f>VLOOKUP(TRIM(SUBSTITUTE(E1918,CHAR(160),CHAR(32))),Metadata!B$1:E$2632,4,FALSE)</f>
        <v>1939</v>
      </c>
      <c r="I1918" t="s">
        <v>534</v>
      </c>
      <c r="K1918" t="str">
        <f>VLOOKUP(TRIM(SUBSTITUTE(E1918,CHAR(160),CHAR(32))),Metadata!B$1:H$2632,7,FALSE)</f>
        <v>roman</v>
      </c>
      <c r="L1918" t="s">
        <v>4378</v>
      </c>
      <c r="N1918" t="str">
        <f>VLOOKUP(TRIM(SUBSTITUTE(E1918,CHAR(160),CHAR(32))),Metadata!B$1:J$2632,9,FALSE)</f>
        <v>prose</v>
      </c>
      <c r="O1918">
        <f>VLOOKUP(TRIM(SUBSTITUTE(E1918,CHAR(160),CHAR(32))),Metadata!B$1:K$2632,10,FALSE)</f>
        <v>75914</v>
      </c>
      <c r="P1918" s="4" t="s">
        <v>12613</v>
      </c>
      <c r="Q1918">
        <v>26</v>
      </c>
      <c r="R1918">
        <v>37</v>
      </c>
    </row>
    <row r="1919" spans="1:18" hidden="1" x14ac:dyDescent="0.25">
      <c r="A1919">
        <v>1923</v>
      </c>
      <c r="B1919" t="s">
        <v>4354</v>
      </c>
      <c r="C1919" t="s">
        <v>2058</v>
      </c>
      <c r="D1919" t="s">
        <v>18</v>
      </c>
      <c r="E1919" t="s">
        <v>8786</v>
      </c>
      <c r="F1919" t="str">
        <f>VLOOKUP(TRIM(SUBSTITUTE(E1919,CHAR(160),CHAR(32))),Metadata!B$1:C$2632,2,FALSE)</f>
        <v>Bernanos, Georges, 1888-1948.</v>
      </c>
      <c r="G1919" t="str">
        <f>VLOOKUP(TRIM(SUBSTITUTE(E1919,CHAR(160),CHAR(32))),Metadata!B$1:D$2632,3,FALSE)</f>
        <v>L'imposture</v>
      </c>
      <c r="H1919">
        <f>VLOOKUP(TRIM(SUBSTITUTE(E1919,CHAR(160),CHAR(32))),Metadata!B$1:E$2632,4,FALSE)</f>
        <v>1927</v>
      </c>
      <c r="I1919" t="s">
        <v>534</v>
      </c>
      <c r="K1919" t="str">
        <f>VLOOKUP(TRIM(SUBSTITUTE(E1919,CHAR(160),CHAR(32))),Metadata!B$1:H$2632,7,FALSE)</f>
        <v>roman</v>
      </c>
      <c r="L1919" t="s">
        <v>4378</v>
      </c>
      <c r="N1919" t="str">
        <f>VLOOKUP(TRIM(SUBSTITUTE(E1919,CHAR(160),CHAR(32))),Metadata!B$1:J$2632,9,FALSE)</f>
        <v>prose</v>
      </c>
      <c r="O1919">
        <f>VLOOKUP(TRIM(SUBSTITUTE(E1919,CHAR(160),CHAR(32))),Metadata!B$1:K$2632,10,FALSE)</f>
        <v>86810</v>
      </c>
      <c r="P1919" s="4" t="s">
        <v>12614</v>
      </c>
      <c r="Q1919">
        <v>148</v>
      </c>
      <c r="R1919">
        <v>159</v>
      </c>
    </row>
    <row r="1920" spans="1:18" hidden="1" x14ac:dyDescent="0.25">
      <c r="A1920">
        <v>1924</v>
      </c>
      <c r="B1920" t="s">
        <v>4354</v>
      </c>
      <c r="C1920" t="s">
        <v>2058</v>
      </c>
      <c r="D1920" t="s">
        <v>18</v>
      </c>
      <c r="E1920" t="s">
        <v>7018</v>
      </c>
      <c r="F1920" t="str">
        <f>VLOOKUP(TRIM(SUBSTITUTE(E1920,CHAR(160),CHAR(32))),Metadata!B$1:C$2632,2,FALSE)</f>
        <v>Levy-Bruhl, Lucien, 1857-1939.</v>
      </c>
      <c r="G1920" t="str">
        <f>VLOOKUP(TRIM(SUBSTITUTE(E1920,CHAR(160),CHAR(32))),Metadata!B$1:D$2632,3,FALSE)</f>
        <v>Les fonctions mentales dans les sociétés inférieures</v>
      </c>
      <c r="H1920">
        <f>VLOOKUP(TRIM(SUBSTITUTE(E1920,CHAR(160),CHAR(32))),Metadata!B$1:E$2632,4,FALSE)</f>
        <v>1910</v>
      </c>
      <c r="I1920" t="s">
        <v>534</v>
      </c>
      <c r="K1920" t="str">
        <f>VLOOKUP(TRIM(SUBSTITUTE(E1920,CHAR(160),CHAR(32))),Metadata!B$1:H$2632,7,FALSE)</f>
        <v>traite</v>
      </c>
      <c r="L1920" t="s">
        <v>4417</v>
      </c>
      <c r="N1920" t="str">
        <f>VLOOKUP(TRIM(SUBSTITUTE(E1920,CHAR(160),CHAR(32))),Metadata!B$1:J$2632,9,FALSE)</f>
        <v/>
      </c>
      <c r="O1920">
        <f>VLOOKUP(TRIM(SUBSTITUTE(E1920,CHAR(160),CHAR(32))),Metadata!B$1:K$2632,10,FALSE)</f>
        <v>66473</v>
      </c>
      <c r="P1920" s="4" t="s">
        <v>12615</v>
      </c>
      <c r="Q1920">
        <v>25</v>
      </c>
      <c r="R1920">
        <v>35</v>
      </c>
    </row>
    <row r="1921" spans="1:18" hidden="1" x14ac:dyDescent="0.25">
      <c r="A1921">
        <v>1925</v>
      </c>
      <c r="B1921" t="s">
        <v>4354</v>
      </c>
      <c r="C1921" t="s">
        <v>2058</v>
      </c>
      <c r="D1921" t="s">
        <v>18</v>
      </c>
      <c r="E1921" t="s">
        <v>7382</v>
      </c>
      <c r="F1921" t="str">
        <f>VLOOKUP(TRIM(SUBSTITUTE(E1921,CHAR(160),CHAR(32))),Metadata!B$1:C$2632,2,FALSE)</f>
        <v>Bainville, Jacques, 1879-1936.</v>
      </c>
      <c r="G1921" t="str">
        <f>VLOOKUP(TRIM(SUBSTITUTE(E1921,CHAR(160),CHAR(32))),Metadata!B$1:D$2632,3,FALSE)</f>
        <v>Napoléon</v>
      </c>
      <c r="H1921">
        <f>VLOOKUP(TRIM(SUBSTITUTE(E1921,CHAR(160),CHAR(32))),Metadata!B$1:E$2632,4,FALSE)</f>
        <v>1931</v>
      </c>
      <c r="I1921" t="s">
        <v>534</v>
      </c>
      <c r="K1921" t="str">
        <f>VLOOKUP(TRIM(SUBSTITUTE(E1921,CHAR(160),CHAR(32))),Metadata!B$1:H$2632,7,FALSE)</f>
        <v>traite ou essai</v>
      </c>
      <c r="L1921" t="s">
        <v>4402</v>
      </c>
      <c r="N1921" t="str">
        <f>VLOOKUP(TRIM(SUBSTITUTE(E1921,CHAR(160),CHAR(32))),Metadata!B$1:J$2632,9,FALSE)</f>
        <v/>
      </c>
      <c r="O1921">
        <f>VLOOKUP(TRIM(SUBSTITUTE(E1921,CHAR(160),CHAR(32))),Metadata!B$1:K$2632,10,FALSE)</f>
        <v>191193</v>
      </c>
      <c r="P1921" s="4" t="s">
        <v>12616</v>
      </c>
      <c r="Q1921">
        <v>11</v>
      </c>
      <c r="R1921">
        <v>23</v>
      </c>
    </row>
    <row r="1922" spans="1:18" hidden="1" x14ac:dyDescent="0.25">
      <c r="A1922">
        <v>1926</v>
      </c>
      <c r="B1922" t="s">
        <v>4354</v>
      </c>
      <c r="C1922" t="s">
        <v>2058</v>
      </c>
      <c r="D1922" t="s">
        <v>18</v>
      </c>
      <c r="E1922" t="s">
        <v>8744</v>
      </c>
      <c r="F1922" t="str">
        <f>VLOOKUP(TRIM(SUBSTITUTE(E1922,CHAR(160),CHAR(32))),Metadata!B$1:C$2632,2,FALSE)</f>
        <v>Alain-Fournier, 1886-1914.</v>
      </c>
      <c r="G1922" t="str">
        <f>VLOOKUP(TRIM(SUBSTITUTE(E1922,CHAR(160),CHAR(32))),Metadata!B$1:D$2632,3,FALSE)</f>
        <v>Le grand meaulnes</v>
      </c>
      <c r="H1922">
        <f>VLOOKUP(TRIM(SUBSTITUTE(E1922,CHAR(160),CHAR(32))),Metadata!B$1:E$2632,4,FALSE)</f>
        <v>1913</v>
      </c>
      <c r="I1922" t="s">
        <v>534</v>
      </c>
      <c r="K1922" t="str">
        <f>VLOOKUP(TRIM(SUBSTITUTE(E1922,CHAR(160),CHAR(32))),Metadata!B$1:H$2632,7,FALSE)</f>
        <v>roman</v>
      </c>
      <c r="L1922" t="s">
        <v>4378</v>
      </c>
      <c r="N1922" t="str">
        <f>VLOOKUP(TRIM(SUBSTITUTE(E1922,CHAR(160),CHAR(32))),Metadata!B$1:J$2632,9,FALSE)</f>
        <v>prose</v>
      </c>
      <c r="O1922">
        <f>VLOOKUP(TRIM(SUBSTITUTE(E1922,CHAR(160),CHAR(32))),Metadata!B$1:K$2632,10,FALSE)</f>
        <v>68495</v>
      </c>
      <c r="P1922" s="4" t="s">
        <v>10751</v>
      </c>
      <c r="Q1922">
        <v>217</v>
      </c>
      <c r="R1922">
        <v>228</v>
      </c>
    </row>
    <row r="1923" spans="1:18" hidden="1" x14ac:dyDescent="0.25">
      <c r="A1923">
        <v>1927</v>
      </c>
      <c r="B1923" t="s">
        <v>4354</v>
      </c>
      <c r="C1923" t="s">
        <v>2058</v>
      </c>
      <c r="D1923" t="s">
        <v>18</v>
      </c>
      <c r="E1923" t="s">
        <v>7020</v>
      </c>
      <c r="F1923" t="str">
        <f>VLOOKUP(TRIM(SUBSTITUTE(E1923,CHAR(160),CHAR(32))),Metadata!B$1:C$2632,2,FALSE)</f>
        <v>Levy-Bruhl, Lucien, 1857-1939.</v>
      </c>
      <c r="G1923" t="str">
        <f>VLOOKUP(TRIM(SUBSTITUTE(E1923,CHAR(160),CHAR(32))),Metadata!B$1:D$2632,3,FALSE)</f>
        <v>Les fonctions mentales dans les sociétés inférieures [1-2]</v>
      </c>
      <c r="H1923">
        <f>VLOOKUP(TRIM(SUBSTITUTE(E1923,CHAR(160),CHAR(32))),Metadata!B$1:E$2632,4,FALSE)</f>
        <v>1910</v>
      </c>
      <c r="I1923" t="s">
        <v>534</v>
      </c>
      <c r="K1923" t="str">
        <f>VLOOKUP(TRIM(SUBSTITUTE(E1923,CHAR(160),CHAR(32))),Metadata!B$1:H$2632,7,FALSE)</f>
        <v>traite</v>
      </c>
      <c r="L1923" t="s">
        <v>4417</v>
      </c>
      <c r="N1923" t="str">
        <f>VLOOKUP(TRIM(SUBSTITUTE(E1923,CHAR(160),CHAR(32))),Metadata!B$1:J$2632,9,FALSE)</f>
        <v/>
      </c>
      <c r="O1923">
        <f>VLOOKUP(TRIM(SUBSTITUTE(E1923,CHAR(160),CHAR(32))),Metadata!B$1:K$2632,10,FALSE)</f>
        <v>84519</v>
      </c>
      <c r="P1923" s="4" t="s">
        <v>10752</v>
      </c>
      <c r="Q1923">
        <v>43</v>
      </c>
      <c r="R1923">
        <v>53</v>
      </c>
    </row>
    <row r="1924" spans="1:18" hidden="1" x14ac:dyDescent="0.25">
      <c r="A1924">
        <v>1928</v>
      </c>
      <c r="B1924" t="s">
        <v>4354</v>
      </c>
      <c r="C1924" t="s">
        <v>2058</v>
      </c>
      <c r="D1924" t="s">
        <v>18</v>
      </c>
      <c r="E1924" t="s">
        <v>7020</v>
      </c>
      <c r="F1924" t="str">
        <f>VLOOKUP(TRIM(SUBSTITUTE(E1924,CHAR(160),CHAR(32))),Metadata!B$1:C$2632,2,FALSE)</f>
        <v>Levy-Bruhl, Lucien, 1857-1939.</v>
      </c>
      <c r="G1924" t="str">
        <f>VLOOKUP(TRIM(SUBSTITUTE(E1924,CHAR(160),CHAR(32))),Metadata!B$1:D$2632,3,FALSE)</f>
        <v>Les fonctions mentales dans les sociétés inférieures [1-2]</v>
      </c>
      <c r="H1924">
        <f>VLOOKUP(TRIM(SUBSTITUTE(E1924,CHAR(160),CHAR(32))),Metadata!B$1:E$2632,4,FALSE)</f>
        <v>1910</v>
      </c>
      <c r="I1924" t="s">
        <v>534</v>
      </c>
      <c r="K1924" t="str">
        <f>VLOOKUP(TRIM(SUBSTITUTE(E1924,CHAR(160),CHAR(32))),Metadata!B$1:H$2632,7,FALSE)</f>
        <v>traite</v>
      </c>
      <c r="L1924" t="s">
        <v>4417</v>
      </c>
      <c r="N1924" t="str">
        <f>VLOOKUP(TRIM(SUBSTITUTE(E1924,CHAR(160),CHAR(32))),Metadata!B$1:J$2632,9,FALSE)</f>
        <v/>
      </c>
      <c r="O1924">
        <f>VLOOKUP(TRIM(SUBSTITUTE(E1924,CHAR(160),CHAR(32))),Metadata!B$1:K$2632,10,FALSE)</f>
        <v>84519</v>
      </c>
      <c r="P1924" s="4" t="s">
        <v>10753</v>
      </c>
      <c r="Q1924">
        <v>104</v>
      </c>
      <c r="R1924">
        <v>114</v>
      </c>
    </row>
    <row r="1925" spans="1:18" hidden="1" x14ac:dyDescent="0.25">
      <c r="A1925">
        <v>1929</v>
      </c>
      <c r="B1925" t="s">
        <v>4354</v>
      </c>
      <c r="C1925" t="s">
        <v>2142</v>
      </c>
      <c r="D1925" t="s">
        <v>18</v>
      </c>
      <c r="E1925" t="s">
        <v>7913</v>
      </c>
      <c r="F1925" t="str">
        <f>VLOOKUP(TRIM(SUBSTITUTE(E1925,CHAR(160),CHAR(32))),Metadata!B$1:C$2632,2,FALSE)</f>
        <v>Pollion, Marc Vitruve</v>
      </c>
      <c r="G1925" t="str">
        <f>VLOOKUP(TRIM(SUBSTITUTE(E1925,CHAR(160),CHAR(32))),Metadata!B$1:D$2632,3,FALSE)</f>
        <v>Architecture ou Art de bien bastir</v>
      </c>
      <c r="H1925">
        <f>VLOOKUP(TRIM(SUBSTITUTE(E1925,CHAR(160),CHAR(32))),Metadata!B$1:E$2632,4,FALSE)</f>
        <v>1547</v>
      </c>
      <c r="I1925" t="s">
        <v>456</v>
      </c>
      <c r="K1925" t="str">
        <f>VLOOKUP(TRIM(SUBSTITUTE(E1925,CHAR(160),CHAR(32))),Metadata!B$1:H$2632,7,FALSE)</f>
        <v>traite ou essai</v>
      </c>
      <c r="L1925" t="s">
        <v>4402</v>
      </c>
      <c r="N1925" t="str">
        <f>VLOOKUP(TRIM(SUBSTITUTE(E1925,CHAR(160),CHAR(32))),Metadata!B$1:J$2632,9,FALSE)</f>
        <v/>
      </c>
      <c r="O1925">
        <f>VLOOKUP(TRIM(SUBSTITUTE(E1925,CHAR(160),CHAR(32))),Metadata!B$1:K$2632,10,FALSE)</f>
        <v>146173</v>
      </c>
      <c r="P1925" s="8" t="s">
        <v>10754</v>
      </c>
      <c r="Q1925">
        <v>31</v>
      </c>
      <c r="R1925">
        <v>39</v>
      </c>
    </row>
    <row r="1926" spans="1:18" hidden="1" x14ac:dyDescent="0.25">
      <c r="A1926">
        <v>1930</v>
      </c>
      <c r="B1926" t="s">
        <v>4354</v>
      </c>
      <c r="C1926" t="s">
        <v>2142</v>
      </c>
      <c r="D1926" t="s">
        <v>18</v>
      </c>
      <c r="E1926" t="s">
        <v>7945</v>
      </c>
      <c r="F1926" t="str">
        <f>VLOOKUP(TRIM(SUBSTITUTE(E1926,CHAR(160),CHAR(32))),Metadata!B$1:C$2632,2,FALSE)</f>
        <v>Montaigne, Michel Eyquem de</v>
      </c>
      <c r="G1926" t="str">
        <f>VLOOKUP(TRIM(SUBSTITUTE(E1926,CHAR(160),CHAR(32))),Metadata!B$1:D$2632,3,FALSE)</f>
        <v>Les Essais</v>
      </c>
      <c r="H1926">
        <f>VLOOKUP(TRIM(SUBSTITUTE(E1926,CHAR(160),CHAR(32))),Metadata!B$1:E$2632,4,FALSE)</f>
        <v>1595</v>
      </c>
      <c r="I1926" t="s">
        <v>456</v>
      </c>
      <c r="K1926" t="str">
        <f>VLOOKUP(TRIM(SUBSTITUTE(E1926,CHAR(160),CHAR(32))),Metadata!B$1:H$2632,7,FALSE)</f>
        <v>essai</v>
      </c>
      <c r="L1926" t="s">
        <v>4484</v>
      </c>
      <c r="N1926" t="str">
        <f>VLOOKUP(TRIM(SUBSTITUTE(E1926,CHAR(160),CHAR(32))),Metadata!B$1:J$2632,9,FALSE)</f>
        <v/>
      </c>
      <c r="O1926">
        <f>VLOOKUP(TRIM(SUBSTITUTE(E1926,CHAR(160),CHAR(32))),Metadata!B$1:K$2632,10,FALSE)</f>
        <v>438631</v>
      </c>
      <c r="P1926" s="4" t="s">
        <v>10755</v>
      </c>
      <c r="Q1926">
        <v>63</v>
      </c>
      <c r="R1926">
        <v>71</v>
      </c>
    </row>
    <row r="1927" spans="1:18" hidden="1" x14ac:dyDescent="0.25">
      <c r="A1927">
        <v>1931</v>
      </c>
      <c r="B1927" t="s">
        <v>4354</v>
      </c>
      <c r="C1927" t="s">
        <v>2142</v>
      </c>
      <c r="D1927" t="s">
        <v>18</v>
      </c>
      <c r="E1927" t="s">
        <v>7913</v>
      </c>
      <c r="F1927" t="str">
        <f>VLOOKUP(TRIM(SUBSTITUTE(E1927,CHAR(160),CHAR(32))),Metadata!B$1:C$2632,2,FALSE)</f>
        <v>Pollion, Marc Vitruve</v>
      </c>
      <c r="G1927" t="str">
        <f>VLOOKUP(TRIM(SUBSTITUTE(E1927,CHAR(160),CHAR(32))),Metadata!B$1:D$2632,3,FALSE)</f>
        <v>Architecture ou Art de bien bastir</v>
      </c>
      <c r="H1927">
        <f>VLOOKUP(TRIM(SUBSTITUTE(E1927,CHAR(160),CHAR(32))),Metadata!B$1:E$2632,4,FALSE)</f>
        <v>1547</v>
      </c>
      <c r="I1927" t="s">
        <v>456</v>
      </c>
      <c r="K1927" t="str">
        <f>VLOOKUP(TRIM(SUBSTITUTE(E1927,CHAR(160),CHAR(32))),Metadata!B$1:H$2632,7,FALSE)</f>
        <v>traite ou essai</v>
      </c>
      <c r="L1927" t="s">
        <v>4402</v>
      </c>
      <c r="N1927" t="str">
        <f>VLOOKUP(TRIM(SUBSTITUTE(E1927,CHAR(160),CHAR(32))),Metadata!B$1:J$2632,9,FALSE)</f>
        <v/>
      </c>
      <c r="O1927">
        <f>VLOOKUP(TRIM(SUBSTITUTE(E1927,CHAR(160),CHAR(32))),Metadata!B$1:K$2632,10,FALSE)</f>
        <v>146173</v>
      </c>
      <c r="P1927" s="8" t="s">
        <v>10756</v>
      </c>
      <c r="Q1927">
        <v>383</v>
      </c>
      <c r="R1927">
        <v>391</v>
      </c>
    </row>
    <row r="1928" spans="1:18" hidden="1" x14ac:dyDescent="0.25">
      <c r="A1928">
        <v>1932</v>
      </c>
      <c r="B1928" t="s">
        <v>4354</v>
      </c>
      <c r="C1928" t="s">
        <v>2142</v>
      </c>
      <c r="D1928" t="s">
        <v>18</v>
      </c>
      <c r="E1928" t="s">
        <v>8037</v>
      </c>
      <c r="F1928" t="str">
        <f>VLOOKUP(TRIM(SUBSTITUTE(E1928,CHAR(160),CHAR(32))),Metadata!B$1:C$2632,2,FALSE)</f>
        <v>Daniel, Gabriel, 1649-1728.</v>
      </c>
      <c r="G1928" t="str">
        <f>VLOOKUP(TRIM(SUBSTITUTE(E1928,CHAR(160),CHAR(32))),Metadata!B$1:D$2632,3,FALSE)</f>
        <v>Voiage du Monde de Descartes</v>
      </c>
      <c r="H1928">
        <f>VLOOKUP(TRIM(SUBSTITUTE(E1928,CHAR(160),CHAR(32))),Metadata!B$1:E$2632,4,FALSE)</f>
        <v>1690</v>
      </c>
      <c r="I1928" t="s">
        <v>445</v>
      </c>
      <c r="K1928" t="str">
        <f>VLOOKUP(TRIM(SUBSTITUTE(E1928,CHAR(160),CHAR(32))),Metadata!B$1:H$2632,7,FALSE)</f>
        <v>traite ou essai</v>
      </c>
      <c r="L1928" t="s">
        <v>4402</v>
      </c>
      <c r="N1928" t="str">
        <f>VLOOKUP(TRIM(SUBSTITUTE(E1928,CHAR(160),CHAR(32))),Metadata!B$1:J$2632,9,FALSE)</f>
        <v>prose</v>
      </c>
      <c r="O1928">
        <f>VLOOKUP(TRIM(SUBSTITUTE(E1928,CHAR(160),CHAR(32))),Metadata!B$1:K$2632,10,FALSE)</f>
        <v>87134</v>
      </c>
      <c r="P1928" s="4" t="s">
        <v>9259</v>
      </c>
      <c r="Q1928">
        <v>41</v>
      </c>
      <c r="R1928">
        <v>50</v>
      </c>
    </row>
    <row r="1929" spans="1:18" hidden="1" x14ac:dyDescent="0.25">
      <c r="A1929">
        <v>1933</v>
      </c>
      <c r="B1929" t="s">
        <v>4354</v>
      </c>
      <c r="C1929" t="s">
        <v>2142</v>
      </c>
      <c r="D1929" t="s">
        <v>18</v>
      </c>
      <c r="E1929" t="s">
        <v>7998</v>
      </c>
      <c r="F1929" t="str">
        <f>VLOOKUP(TRIM(SUBSTITUTE(E1929,CHAR(160),CHAR(32))),Metadata!B$1:C$2632,2,FALSE)</f>
        <v>Bouhours, Dominique, 1628-1702.</v>
      </c>
      <c r="G1929" t="str">
        <f>VLOOKUP(TRIM(SUBSTITUTE(E1929,CHAR(160),CHAR(32))),Metadata!B$1:D$2632,3,FALSE)</f>
        <v>Les entretiens d'Ariste et d'Eugène</v>
      </c>
      <c r="H1929">
        <f>VLOOKUP(TRIM(SUBSTITUTE(E1929,CHAR(160),CHAR(32))),Metadata!B$1:E$2632,4,FALSE)</f>
        <v>1671</v>
      </c>
      <c r="I1929" t="s">
        <v>445</v>
      </c>
      <c r="K1929" t="str">
        <f>VLOOKUP(TRIM(SUBSTITUTE(E1929,CHAR(160),CHAR(32))),Metadata!B$1:H$2632,7,FALSE)</f>
        <v>traite ou essai</v>
      </c>
      <c r="L1929" t="s">
        <v>4402</v>
      </c>
      <c r="N1929" t="str">
        <f>VLOOKUP(TRIM(SUBSTITUTE(E1929,CHAR(160),CHAR(32))),Metadata!B$1:J$2632,9,FALSE)</f>
        <v>prose</v>
      </c>
      <c r="O1929">
        <f>VLOOKUP(TRIM(SUBSTITUTE(E1929,CHAR(160),CHAR(32))),Metadata!B$1:K$2632,10,FALSE)</f>
        <v>55009</v>
      </c>
      <c r="P1929" s="4" t="s">
        <v>10757</v>
      </c>
      <c r="Q1929">
        <v>93</v>
      </c>
      <c r="R1929">
        <v>101</v>
      </c>
    </row>
    <row r="1930" spans="1:18" hidden="1" x14ac:dyDescent="0.25">
      <c r="A1930">
        <v>1934</v>
      </c>
      <c r="B1930" t="s">
        <v>4354</v>
      </c>
      <c r="C1930" t="s">
        <v>2142</v>
      </c>
      <c r="D1930" t="s">
        <v>18</v>
      </c>
      <c r="E1930" t="s">
        <v>7961</v>
      </c>
      <c r="F1930" t="str">
        <f>VLOOKUP(TRIM(SUBSTITUTE(E1930,CHAR(160),CHAR(32))),Metadata!B$1:C$2632,2,FALSE)</f>
        <v>Arnauld, Antoine, 1612-1694 and Nicole, Pierre, 1625-1695.</v>
      </c>
      <c r="G1930" t="str">
        <f>VLOOKUP(TRIM(SUBSTITUTE(E1930,CHAR(160),CHAR(32))),Metadata!B$1:D$2632,3,FALSE)</f>
        <v>La logique; ou, L'art de penser</v>
      </c>
      <c r="H1930">
        <f>VLOOKUP(TRIM(SUBSTITUTE(E1930,CHAR(160),CHAR(32))),Metadata!B$1:E$2632,4,FALSE)</f>
        <v>1662</v>
      </c>
      <c r="I1930" t="s">
        <v>445</v>
      </c>
      <c r="K1930" t="str">
        <f>VLOOKUP(TRIM(SUBSTITUTE(E1930,CHAR(160),CHAR(32))),Metadata!B$1:H$2632,7,FALSE)</f>
        <v>traite ou essai</v>
      </c>
      <c r="L1930" t="s">
        <v>4402</v>
      </c>
      <c r="N1930" t="str">
        <f>VLOOKUP(TRIM(SUBSTITUTE(E1930,CHAR(160),CHAR(32))),Metadata!B$1:J$2632,9,FALSE)</f>
        <v>prose</v>
      </c>
      <c r="O1930">
        <f>VLOOKUP(TRIM(SUBSTITUTE(E1930,CHAR(160),CHAR(32))),Metadata!B$1:K$2632,10,FALSE)</f>
        <v>97802</v>
      </c>
      <c r="P1930" s="4" t="s">
        <v>12617</v>
      </c>
      <c r="Q1930">
        <v>130</v>
      </c>
      <c r="R1930">
        <v>138</v>
      </c>
    </row>
    <row r="1931" spans="1:18" hidden="1" x14ac:dyDescent="0.25">
      <c r="A1931">
        <v>1935</v>
      </c>
      <c r="B1931" t="s">
        <v>4354</v>
      </c>
      <c r="C1931" t="s">
        <v>2142</v>
      </c>
      <c r="D1931" t="s">
        <v>18</v>
      </c>
      <c r="E1931" t="s">
        <v>7991</v>
      </c>
      <c r="F1931" t="str">
        <f>VLOOKUP(TRIM(SUBSTITUTE(E1931,CHAR(160),CHAR(32))),Metadata!B$1:C$2632,2,FALSE)</f>
        <v>Bernier, François, 1620-1688.</v>
      </c>
      <c r="G1931" t="str">
        <f>VLOOKUP(TRIM(SUBSTITUTE(E1931,CHAR(160),CHAR(32))),Metadata!B$1:D$2632,3,FALSE)</f>
        <v>Abrégé de la philosophie de Gassendi</v>
      </c>
      <c r="H1931">
        <f>VLOOKUP(TRIM(SUBSTITUTE(E1931,CHAR(160),CHAR(32))),Metadata!B$1:E$2632,4,FALSE)</f>
        <v>1684</v>
      </c>
      <c r="I1931" t="s">
        <v>445</v>
      </c>
      <c r="K1931" t="str">
        <f>VLOOKUP(TRIM(SUBSTITUTE(E1931,CHAR(160),CHAR(32))),Metadata!B$1:H$2632,7,FALSE)</f>
        <v>traite ou essai</v>
      </c>
      <c r="L1931" t="s">
        <v>4402</v>
      </c>
      <c r="N1931" t="str">
        <f>VLOOKUP(TRIM(SUBSTITUTE(E1931,CHAR(160),CHAR(32))),Metadata!B$1:J$2632,9,FALSE)</f>
        <v>prose</v>
      </c>
      <c r="O1931">
        <f>VLOOKUP(TRIM(SUBSTITUTE(E1931,CHAR(160),CHAR(32))),Metadata!B$1:K$2632,10,FALSE)</f>
        <v>622333</v>
      </c>
      <c r="P1931" s="8" t="s">
        <v>12618</v>
      </c>
      <c r="Q1931">
        <v>8</v>
      </c>
      <c r="R1931">
        <v>15</v>
      </c>
    </row>
    <row r="1932" spans="1:18" hidden="1" x14ac:dyDescent="0.25">
      <c r="A1932">
        <v>1936</v>
      </c>
      <c r="B1932" t="s">
        <v>4354</v>
      </c>
      <c r="C1932" t="s">
        <v>2142</v>
      </c>
      <c r="D1932" t="s">
        <v>18</v>
      </c>
      <c r="E1932" t="s">
        <v>4626</v>
      </c>
      <c r="F1932" t="str">
        <f>VLOOKUP(TRIM(SUBSTITUTE(E1932,CHAR(160),CHAR(32))),Metadata!B$1:C$2632,2,FALSE)</f>
        <v>Descartes, René, 1596-1650.</v>
      </c>
      <c r="G1932" t="str">
        <f>VLOOKUP(TRIM(SUBSTITUTE(E1932,CHAR(160),CHAR(32))),Metadata!B$1:D$2632,3,FALSE)</f>
        <v>La dioptrique</v>
      </c>
      <c r="H1932">
        <f>VLOOKUP(TRIM(SUBSTITUTE(E1932,CHAR(160),CHAR(32))),Metadata!B$1:E$2632,4,FALSE)</f>
        <v>1637</v>
      </c>
      <c r="I1932" t="s">
        <v>445</v>
      </c>
      <c r="K1932" t="str">
        <f>VLOOKUP(TRIM(SUBSTITUTE(E1932,CHAR(160),CHAR(32))),Metadata!B$1:H$2632,7,FALSE)</f>
        <v>traite</v>
      </c>
      <c r="L1932" t="s">
        <v>4417</v>
      </c>
      <c r="N1932" t="str">
        <f>VLOOKUP(TRIM(SUBSTITUTE(E1932,CHAR(160),CHAR(32))),Metadata!B$1:J$2632,9,FALSE)</f>
        <v/>
      </c>
      <c r="O1932">
        <f>VLOOKUP(TRIM(SUBSTITUTE(E1932,CHAR(160),CHAR(32))),Metadata!B$1:K$2632,10,FALSE)</f>
        <v>20768</v>
      </c>
      <c r="P1932" s="4" t="s">
        <v>10758</v>
      </c>
      <c r="Q1932">
        <v>199</v>
      </c>
      <c r="R1932">
        <v>207</v>
      </c>
    </row>
    <row r="1933" spans="1:18" hidden="1" x14ac:dyDescent="0.25">
      <c r="A1933">
        <v>1937</v>
      </c>
      <c r="B1933" t="s">
        <v>4354</v>
      </c>
      <c r="C1933" t="s">
        <v>2142</v>
      </c>
      <c r="D1933" t="s">
        <v>18</v>
      </c>
      <c r="E1933" t="s">
        <v>8078</v>
      </c>
      <c r="F1933" t="str">
        <f>VLOOKUP(TRIM(SUBSTITUTE(E1933,CHAR(160),CHAR(32))),Metadata!B$1:C$2632,2,FALSE)</f>
        <v>Le Comte, Louis, 1655-1728.</v>
      </c>
      <c r="G1933" t="str">
        <f>VLOOKUP(TRIM(SUBSTITUTE(E1933,CHAR(160),CHAR(32))),Metadata!B$1:D$2632,3,FALSE)</f>
        <v>Nouveaux mémoires sur l'état présent de la Chine</v>
      </c>
      <c r="H1933">
        <f>VLOOKUP(TRIM(SUBSTITUTE(E1933,CHAR(160),CHAR(32))),Metadata!B$1:E$2632,4,FALSE)</f>
        <v>1696</v>
      </c>
      <c r="I1933" t="s">
        <v>445</v>
      </c>
      <c r="K1933" t="str">
        <f>VLOOKUP(TRIM(SUBSTITUTE(E1933,CHAR(160),CHAR(32))),Metadata!B$1:H$2632,7,FALSE)</f>
        <v>recit de voyage</v>
      </c>
      <c r="L1933" t="s">
        <v>4870</v>
      </c>
      <c r="N1933" t="str">
        <f>VLOOKUP(TRIM(SUBSTITUTE(E1933,CHAR(160),CHAR(32))),Metadata!B$1:J$2632,9,FALSE)</f>
        <v>prose</v>
      </c>
      <c r="O1933">
        <f>VLOOKUP(TRIM(SUBSTITUTE(E1933,CHAR(160),CHAR(32))),Metadata!B$1:K$2632,10,FALSE)</f>
        <v>178609</v>
      </c>
      <c r="P1933" s="8" t="s">
        <v>10759</v>
      </c>
      <c r="Q1933">
        <v>91</v>
      </c>
      <c r="R1933">
        <v>99</v>
      </c>
    </row>
    <row r="1934" spans="1:18" hidden="1" x14ac:dyDescent="0.25">
      <c r="A1934">
        <v>1938</v>
      </c>
      <c r="B1934" t="s">
        <v>4354</v>
      </c>
      <c r="C1934" t="s">
        <v>2142</v>
      </c>
      <c r="D1934" t="s">
        <v>18</v>
      </c>
      <c r="E1934" t="s">
        <v>7991</v>
      </c>
      <c r="F1934" t="str">
        <f>VLOOKUP(TRIM(SUBSTITUTE(E1934,CHAR(160),CHAR(32))),Metadata!B$1:C$2632,2,FALSE)</f>
        <v>Bernier, François, 1620-1688.</v>
      </c>
      <c r="G1934" t="str">
        <f>VLOOKUP(TRIM(SUBSTITUTE(E1934,CHAR(160),CHAR(32))),Metadata!B$1:D$2632,3,FALSE)</f>
        <v>Abrégé de la philosophie de Gassendi</v>
      </c>
      <c r="H1934">
        <f>VLOOKUP(TRIM(SUBSTITUTE(E1934,CHAR(160),CHAR(32))),Metadata!B$1:E$2632,4,FALSE)</f>
        <v>1684</v>
      </c>
      <c r="I1934" t="s">
        <v>445</v>
      </c>
      <c r="K1934" t="str">
        <f>VLOOKUP(TRIM(SUBSTITUTE(E1934,CHAR(160),CHAR(32))),Metadata!B$1:H$2632,7,FALSE)</f>
        <v>traite ou essai</v>
      </c>
      <c r="L1934" t="s">
        <v>4402</v>
      </c>
      <c r="N1934" t="str">
        <f>VLOOKUP(TRIM(SUBSTITUTE(E1934,CHAR(160),CHAR(32))),Metadata!B$1:J$2632,9,FALSE)</f>
        <v>prose</v>
      </c>
      <c r="O1934">
        <f>VLOOKUP(TRIM(SUBSTITUTE(E1934,CHAR(160),CHAR(32))),Metadata!B$1:K$2632,10,FALSE)</f>
        <v>622333</v>
      </c>
      <c r="P1934" s="4" t="s">
        <v>10760</v>
      </c>
      <c r="Q1934">
        <v>188</v>
      </c>
      <c r="R1934">
        <v>196</v>
      </c>
    </row>
    <row r="1935" spans="1:18" hidden="1" x14ac:dyDescent="0.25">
      <c r="A1935">
        <v>1939</v>
      </c>
      <c r="B1935" t="s">
        <v>4354</v>
      </c>
      <c r="C1935" t="s">
        <v>2142</v>
      </c>
      <c r="D1935" t="s">
        <v>18</v>
      </c>
      <c r="E1935" t="s">
        <v>4626</v>
      </c>
      <c r="F1935" t="str">
        <f>VLOOKUP(TRIM(SUBSTITUTE(E1935,CHAR(160),CHAR(32))),Metadata!B$1:C$2632,2,FALSE)</f>
        <v>Descartes, René, 1596-1650.</v>
      </c>
      <c r="G1935" t="str">
        <f>VLOOKUP(TRIM(SUBSTITUTE(E1935,CHAR(160),CHAR(32))),Metadata!B$1:D$2632,3,FALSE)</f>
        <v>La dioptrique</v>
      </c>
      <c r="H1935">
        <f>VLOOKUP(TRIM(SUBSTITUTE(E1935,CHAR(160),CHAR(32))),Metadata!B$1:E$2632,4,FALSE)</f>
        <v>1637</v>
      </c>
      <c r="I1935" t="s">
        <v>445</v>
      </c>
      <c r="K1935" t="str">
        <f>VLOOKUP(TRIM(SUBSTITUTE(E1935,CHAR(160),CHAR(32))),Metadata!B$1:H$2632,7,FALSE)</f>
        <v>traite</v>
      </c>
      <c r="L1935" t="s">
        <v>4417</v>
      </c>
      <c r="N1935" t="str">
        <f>VLOOKUP(TRIM(SUBSTITUTE(E1935,CHAR(160),CHAR(32))),Metadata!B$1:J$2632,9,FALSE)</f>
        <v/>
      </c>
      <c r="O1935">
        <f>VLOOKUP(TRIM(SUBSTITUTE(E1935,CHAR(160),CHAR(32))),Metadata!B$1:K$2632,10,FALSE)</f>
        <v>20768</v>
      </c>
      <c r="P1935" s="4" t="s">
        <v>10761</v>
      </c>
      <c r="Q1935">
        <v>130</v>
      </c>
      <c r="R1935">
        <v>138</v>
      </c>
    </row>
    <row r="1936" spans="1:18" hidden="1" x14ac:dyDescent="0.25">
      <c r="A1936">
        <v>1940</v>
      </c>
      <c r="B1936" t="s">
        <v>4354</v>
      </c>
      <c r="C1936" t="s">
        <v>2142</v>
      </c>
      <c r="D1936" t="s">
        <v>18</v>
      </c>
      <c r="E1936" t="s">
        <v>8057</v>
      </c>
      <c r="F1936" t="str">
        <f>VLOOKUP(TRIM(SUBSTITUTE(E1936,CHAR(160),CHAR(32))),Metadata!B$1:C$2632,2,FALSE)</f>
        <v>Foigny, Gabriel de, ca. 1630-1692.</v>
      </c>
      <c r="G1936" t="str">
        <f>VLOOKUP(TRIM(SUBSTITUTE(E1936,CHAR(160),CHAR(32))),Metadata!B$1:D$2632,3,FALSE)</f>
        <v>La terre australe connue</v>
      </c>
      <c r="H1936">
        <f>VLOOKUP(TRIM(SUBSTITUTE(E1936,CHAR(160),CHAR(32))),Metadata!B$1:E$2632,4,FALSE)</f>
        <v>1676</v>
      </c>
      <c r="I1936" t="s">
        <v>445</v>
      </c>
      <c r="K1936" t="str">
        <f>VLOOKUP(TRIM(SUBSTITUTE(E1936,CHAR(160),CHAR(32))),Metadata!B$1:H$2632,7,FALSE)</f>
        <v>recit de voyage</v>
      </c>
      <c r="L1936" t="s">
        <v>4870</v>
      </c>
      <c r="N1936" t="str">
        <f>VLOOKUP(TRIM(SUBSTITUTE(E1936,CHAR(160),CHAR(32))),Metadata!B$1:J$2632,9,FALSE)</f>
        <v>prose</v>
      </c>
      <c r="O1936">
        <f>VLOOKUP(TRIM(SUBSTITUTE(E1936,CHAR(160),CHAR(32))),Metadata!B$1:K$2632,10,FALSE)</f>
        <v>51504</v>
      </c>
      <c r="P1936" s="10" t="s">
        <v>10762</v>
      </c>
      <c r="Q1936">
        <v>161</v>
      </c>
      <c r="R1936">
        <v>169</v>
      </c>
    </row>
    <row r="1937" spans="1:18" hidden="1" x14ac:dyDescent="0.25">
      <c r="A1937">
        <v>1941</v>
      </c>
      <c r="B1937" t="s">
        <v>4354</v>
      </c>
      <c r="C1937" t="s">
        <v>2142</v>
      </c>
      <c r="D1937" t="s">
        <v>18</v>
      </c>
      <c r="E1937" t="s">
        <v>8093</v>
      </c>
      <c r="F1937" t="str">
        <f>VLOOKUP(TRIM(SUBSTITUTE(E1937,CHAR(160),CHAR(32))),Metadata!B$1:C$2632,2,FALSE)</f>
        <v>Molière, 1622-1673.</v>
      </c>
      <c r="G1937" t="str">
        <f>VLOOKUP(TRIM(SUBSTITUTE(E1937,CHAR(160),CHAR(32))),Metadata!B$1:D$2632,3,FALSE)</f>
        <v>Dom Juan, ou, Le festin de Pierre: comédie</v>
      </c>
      <c r="H1937">
        <f>VLOOKUP(TRIM(SUBSTITUTE(E1937,CHAR(160),CHAR(32))),Metadata!B$1:E$2632,4,FALSE)</f>
        <v>1665</v>
      </c>
      <c r="I1937" t="s">
        <v>445</v>
      </c>
      <c r="K1937" t="str">
        <f>VLOOKUP(TRIM(SUBSTITUTE(E1937,CHAR(160),CHAR(32))),Metadata!B$1:H$2632,7,FALSE)</f>
        <v>theatre</v>
      </c>
      <c r="L1937" t="s">
        <v>4472</v>
      </c>
      <c r="N1937" t="str">
        <f>VLOOKUP(TRIM(SUBSTITUTE(E1937,CHAR(160),CHAR(32))),Metadata!B$1:J$2632,9,FALSE)</f>
        <v/>
      </c>
      <c r="O1937">
        <f>VLOOKUP(TRIM(SUBSTITUTE(E1937,CHAR(160),CHAR(32))),Metadata!B$1:K$2632,10,FALSE)</f>
        <v>18293</v>
      </c>
      <c r="P1937" s="4" t="s">
        <v>10763</v>
      </c>
      <c r="Q1937">
        <v>139</v>
      </c>
      <c r="R1937">
        <v>147</v>
      </c>
    </row>
    <row r="1938" spans="1:18" hidden="1" x14ac:dyDescent="0.25">
      <c r="A1938">
        <v>1942</v>
      </c>
      <c r="B1938" t="s">
        <v>4354</v>
      </c>
      <c r="C1938" t="s">
        <v>2142</v>
      </c>
      <c r="D1938" t="s">
        <v>18</v>
      </c>
      <c r="E1938" t="s">
        <v>8026</v>
      </c>
      <c r="F1938" t="str">
        <f>VLOOKUP(TRIM(SUBSTITUTE(E1938,CHAR(160),CHAR(32))),Metadata!B$1:C$2632,2,FALSE)</f>
        <v>Corneille, Pierre, 1606-1684.</v>
      </c>
      <c r="G1938" t="str">
        <f>VLOOKUP(TRIM(SUBSTITUTE(E1938,CHAR(160),CHAR(32))),Metadata!B$1:D$2632,3,FALSE)</f>
        <v>Pulchérie</v>
      </c>
      <c r="H1938">
        <f>VLOOKUP(TRIM(SUBSTITUTE(E1938,CHAR(160),CHAR(32))),Metadata!B$1:E$2632,4,FALSE)</f>
        <v>1673</v>
      </c>
      <c r="I1938" t="s">
        <v>445</v>
      </c>
      <c r="K1938" t="str">
        <f>VLOOKUP(TRIM(SUBSTITUTE(E1938,CHAR(160),CHAR(32))),Metadata!B$1:H$2632,7,FALSE)</f>
        <v>theatre</v>
      </c>
      <c r="L1938" t="s">
        <v>4472</v>
      </c>
      <c r="N1938" t="str">
        <f>VLOOKUP(TRIM(SUBSTITUTE(E1938,CHAR(160),CHAR(32))),Metadata!B$1:J$2632,9,FALSE)</f>
        <v/>
      </c>
      <c r="O1938">
        <f>VLOOKUP(TRIM(SUBSTITUTE(E1938,CHAR(160),CHAR(32))),Metadata!B$1:K$2632,10,FALSE)</f>
        <v>16872</v>
      </c>
      <c r="P1938" s="4" t="s">
        <v>10764</v>
      </c>
      <c r="Q1938">
        <v>142</v>
      </c>
      <c r="R1938">
        <v>151</v>
      </c>
    </row>
    <row r="1939" spans="1:18" hidden="1" x14ac:dyDescent="0.25">
      <c r="A1939">
        <v>1943</v>
      </c>
      <c r="B1939" t="s">
        <v>4354</v>
      </c>
      <c r="C1939" t="s">
        <v>2142</v>
      </c>
      <c r="D1939" t="s">
        <v>18</v>
      </c>
      <c r="E1939" t="s">
        <v>7991</v>
      </c>
      <c r="F1939" t="str">
        <f>VLOOKUP(TRIM(SUBSTITUTE(E1939,CHAR(160),CHAR(32))),Metadata!B$1:C$2632,2,FALSE)</f>
        <v>Bernier, François, 1620-1688.</v>
      </c>
      <c r="G1939" t="str">
        <f>VLOOKUP(TRIM(SUBSTITUTE(E1939,CHAR(160),CHAR(32))),Metadata!B$1:D$2632,3,FALSE)</f>
        <v>Abrégé de la philosophie de Gassendi</v>
      </c>
      <c r="H1939">
        <f>VLOOKUP(TRIM(SUBSTITUTE(E1939,CHAR(160),CHAR(32))),Metadata!B$1:E$2632,4,FALSE)</f>
        <v>1684</v>
      </c>
      <c r="I1939" t="s">
        <v>445</v>
      </c>
      <c r="K1939" t="str">
        <f>VLOOKUP(TRIM(SUBSTITUTE(E1939,CHAR(160),CHAR(32))),Metadata!B$1:H$2632,7,FALSE)</f>
        <v>traite ou essai</v>
      </c>
      <c r="L1939" t="s">
        <v>4402</v>
      </c>
      <c r="N1939" t="str">
        <f>VLOOKUP(TRIM(SUBSTITUTE(E1939,CHAR(160),CHAR(32))),Metadata!B$1:J$2632,9,FALSE)</f>
        <v>prose</v>
      </c>
      <c r="O1939">
        <f>VLOOKUP(TRIM(SUBSTITUTE(E1939,CHAR(160),CHAR(32))),Metadata!B$1:K$2632,10,FALSE)</f>
        <v>622333</v>
      </c>
      <c r="P1939" s="4" t="s">
        <v>9260</v>
      </c>
      <c r="Q1939">
        <v>94</v>
      </c>
      <c r="R1939">
        <v>102</v>
      </c>
    </row>
    <row r="1940" spans="1:18" hidden="1" x14ac:dyDescent="0.25">
      <c r="A1940">
        <v>1944</v>
      </c>
      <c r="B1940" t="s">
        <v>4354</v>
      </c>
      <c r="C1940" t="s">
        <v>2142</v>
      </c>
      <c r="D1940" t="s">
        <v>18</v>
      </c>
      <c r="E1940" t="s">
        <v>8111</v>
      </c>
      <c r="F1940" t="str">
        <f>VLOOKUP(TRIM(SUBSTITUTE(E1940,CHAR(160),CHAR(32))),Metadata!B$1:C$2632,2,FALSE)</f>
        <v>Naudé, Gabriel, 1600-1653.</v>
      </c>
      <c r="G1940" t="str">
        <f>VLOOKUP(TRIM(SUBSTITUTE(E1940,CHAR(160),CHAR(32))),Metadata!B$1:D$2632,3,FALSE)</f>
        <v>Apologie pour tous les grand hommes qui ont esté accusez de magie.</v>
      </c>
      <c r="H1940">
        <f>VLOOKUP(TRIM(SUBSTITUTE(E1940,CHAR(160),CHAR(32))),Metadata!B$1:E$2632,4,FALSE)</f>
        <v>1625</v>
      </c>
      <c r="I1940" t="s">
        <v>445</v>
      </c>
      <c r="K1940" t="str">
        <f>VLOOKUP(TRIM(SUBSTITUTE(E1940,CHAR(160),CHAR(32))),Metadata!B$1:H$2632,7,FALSE)</f>
        <v>traite ou essai</v>
      </c>
      <c r="L1940" t="s">
        <v>4402</v>
      </c>
      <c r="N1940" t="str">
        <f>VLOOKUP(TRIM(SUBSTITUTE(E1940,CHAR(160),CHAR(32))),Metadata!B$1:J$2632,9,FALSE)</f>
        <v>prose</v>
      </c>
      <c r="O1940">
        <f>VLOOKUP(TRIM(SUBSTITUTE(E1940,CHAR(160),CHAR(32))),Metadata!B$1:K$2632,10,FALSE)</f>
        <v>85338</v>
      </c>
      <c r="P1940" s="4" t="s">
        <v>12619</v>
      </c>
      <c r="Q1940">
        <v>460</v>
      </c>
      <c r="R1940">
        <v>468</v>
      </c>
    </row>
    <row r="1941" spans="1:18" hidden="1" x14ac:dyDescent="0.25">
      <c r="A1941">
        <v>1945</v>
      </c>
      <c r="B1941" t="s">
        <v>4354</v>
      </c>
      <c r="C1941" t="s">
        <v>2142</v>
      </c>
      <c r="D1941" t="s">
        <v>18</v>
      </c>
      <c r="E1941" t="s">
        <v>7991</v>
      </c>
      <c r="F1941" t="str">
        <f>VLOOKUP(TRIM(SUBSTITUTE(E1941,CHAR(160),CHAR(32))),Metadata!B$1:C$2632,2,FALSE)</f>
        <v>Bernier, François, 1620-1688.</v>
      </c>
      <c r="G1941" t="str">
        <f>VLOOKUP(TRIM(SUBSTITUTE(E1941,CHAR(160),CHAR(32))),Metadata!B$1:D$2632,3,FALSE)</f>
        <v>Abrégé de la philosophie de Gassendi</v>
      </c>
      <c r="H1941">
        <f>VLOOKUP(TRIM(SUBSTITUTE(E1941,CHAR(160),CHAR(32))),Metadata!B$1:E$2632,4,FALSE)</f>
        <v>1684</v>
      </c>
      <c r="I1941" t="s">
        <v>445</v>
      </c>
      <c r="K1941" t="str">
        <f>VLOOKUP(TRIM(SUBSTITUTE(E1941,CHAR(160),CHAR(32))),Metadata!B$1:H$2632,7,FALSE)</f>
        <v>traite ou essai</v>
      </c>
      <c r="L1941" t="s">
        <v>4402</v>
      </c>
      <c r="N1941" t="str">
        <f>VLOOKUP(TRIM(SUBSTITUTE(E1941,CHAR(160),CHAR(32))),Metadata!B$1:J$2632,9,FALSE)</f>
        <v>prose</v>
      </c>
      <c r="O1941">
        <f>VLOOKUP(TRIM(SUBSTITUTE(E1941,CHAR(160),CHAR(32))),Metadata!B$1:K$2632,10,FALSE)</f>
        <v>622333</v>
      </c>
      <c r="P1941" s="4" t="s">
        <v>10765</v>
      </c>
      <c r="Q1941">
        <v>225</v>
      </c>
      <c r="R1941">
        <v>232</v>
      </c>
    </row>
    <row r="1942" spans="1:18" hidden="1" x14ac:dyDescent="0.25">
      <c r="A1942">
        <v>1946</v>
      </c>
      <c r="B1942" t="s">
        <v>4354</v>
      </c>
      <c r="C1942" t="s">
        <v>2142</v>
      </c>
      <c r="D1942" t="s">
        <v>18</v>
      </c>
      <c r="E1942" t="s">
        <v>7991</v>
      </c>
      <c r="F1942" t="str">
        <f>VLOOKUP(TRIM(SUBSTITUTE(E1942,CHAR(160),CHAR(32))),Metadata!B$1:C$2632,2,FALSE)</f>
        <v>Bernier, François, 1620-1688.</v>
      </c>
      <c r="G1942" t="str">
        <f>VLOOKUP(TRIM(SUBSTITUTE(E1942,CHAR(160),CHAR(32))),Metadata!B$1:D$2632,3,FALSE)</f>
        <v>Abrégé de la philosophie de Gassendi</v>
      </c>
      <c r="H1942">
        <f>VLOOKUP(TRIM(SUBSTITUTE(E1942,CHAR(160),CHAR(32))),Metadata!B$1:E$2632,4,FALSE)</f>
        <v>1684</v>
      </c>
      <c r="I1942" t="s">
        <v>445</v>
      </c>
      <c r="K1942" t="str">
        <f>VLOOKUP(TRIM(SUBSTITUTE(E1942,CHAR(160),CHAR(32))),Metadata!B$1:H$2632,7,FALSE)</f>
        <v>traite ou essai</v>
      </c>
      <c r="L1942" t="s">
        <v>4402</v>
      </c>
      <c r="N1942" t="str">
        <f>VLOOKUP(TRIM(SUBSTITUTE(E1942,CHAR(160),CHAR(32))),Metadata!B$1:J$2632,9,FALSE)</f>
        <v>prose</v>
      </c>
      <c r="O1942">
        <f>VLOOKUP(TRIM(SUBSTITUTE(E1942,CHAR(160),CHAR(32))),Metadata!B$1:K$2632,10,FALSE)</f>
        <v>622333</v>
      </c>
      <c r="P1942" s="4" t="s">
        <v>12620</v>
      </c>
      <c r="Q1942">
        <v>179</v>
      </c>
      <c r="R1942">
        <v>187</v>
      </c>
    </row>
    <row r="1943" spans="1:18" hidden="1" x14ac:dyDescent="0.25">
      <c r="A1943">
        <v>1947</v>
      </c>
      <c r="B1943" t="s">
        <v>4354</v>
      </c>
      <c r="C1943" t="s">
        <v>2142</v>
      </c>
      <c r="D1943" t="s">
        <v>18</v>
      </c>
      <c r="E1943" t="s">
        <v>7979</v>
      </c>
      <c r="F1943" t="str">
        <f>VLOOKUP(TRIM(SUBSTITUTE(E1943,CHAR(160),CHAR(32))),Metadata!B$1:C$2632,2,FALSE)</f>
        <v>Baillet, Adrien, 1649-1706.</v>
      </c>
      <c r="G1943" t="str">
        <f>VLOOKUP(TRIM(SUBSTITUTE(E1943,CHAR(160),CHAR(32))),Metadata!B$1:D$2632,3,FALSE)</f>
        <v>La Vie de Monsieur Descartes</v>
      </c>
      <c r="H1943">
        <f>VLOOKUP(TRIM(SUBSTITUTE(E1943,CHAR(160),CHAR(32))),Metadata!B$1:E$2632,4,FALSE)</f>
        <v>1691</v>
      </c>
      <c r="I1943" t="s">
        <v>445</v>
      </c>
      <c r="K1943" t="str">
        <f>VLOOKUP(TRIM(SUBSTITUTE(E1943,CHAR(160),CHAR(32))),Metadata!B$1:H$2632,7,FALSE)</f>
        <v>traite ou essai</v>
      </c>
      <c r="L1943" t="s">
        <v>4402</v>
      </c>
      <c r="N1943" t="str">
        <f>VLOOKUP(TRIM(SUBSTITUTE(E1943,CHAR(160),CHAR(32))),Metadata!B$1:J$2632,9,FALSE)</f>
        <v>prose</v>
      </c>
      <c r="O1943">
        <f>VLOOKUP(TRIM(SUBSTITUTE(E1943,CHAR(160),CHAR(32))),Metadata!B$1:K$2632,10,FALSE)</f>
        <v>156062</v>
      </c>
      <c r="P1943" s="4" t="s">
        <v>10766</v>
      </c>
      <c r="Q1943">
        <v>58</v>
      </c>
      <c r="R1943">
        <v>66</v>
      </c>
    </row>
    <row r="1944" spans="1:18" hidden="1" x14ac:dyDescent="0.25">
      <c r="A1944">
        <v>1948</v>
      </c>
      <c r="B1944" t="s">
        <v>4354</v>
      </c>
      <c r="C1944" t="s">
        <v>2142</v>
      </c>
      <c r="D1944" t="s">
        <v>18</v>
      </c>
      <c r="E1944" t="s">
        <v>8037</v>
      </c>
      <c r="F1944" t="str">
        <f>VLOOKUP(TRIM(SUBSTITUTE(E1944,CHAR(160),CHAR(32))),Metadata!B$1:C$2632,2,FALSE)</f>
        <v>Daniel, Gabriel, 1649-1728.</v>
      </c>
      <c r="G1944" t="str">
        <f>VLOOKUP(TRIM(SUBSTITUTE(E1944,CHAR(160),CHAR(32))),Metadata!B$1:D$2632,3,FALSE)</f>
        <v>Voiage du Monde de Descartes</v>
      </c>
      <c r="H1944">
        <f>VLOOKUP(TRIM(SUBSTITUTE(E1944,CHAR(160),CHAR(32))),Metadata!B$1:E$2632,4,FALSE)</f>
        <v>1690</v>
      </c>
      <c r="I1944" t="s">
        <v>445</v>
      </c>
      <c r="K1944" t="str">
        <f>VLOOKUP(TRIM(SUBSTITUTE(E1944,CHAR(160),CHAR(32))),Metadata!B$1:H$2632,7,FALSE)</f>
        <v>traite ou essai</v>
      </c>
      <c r="L1944" t="s">
        <v>4402</v>
      </c>
      <c r="N1944" t="str">
        <f>VLOOKUP(TRIM(SUBSTITUTE(E1944,CHAR(160),CHAR(32))),Metadata!B$1:J$2632,9,FALSE)</f>
        <v>prose</v>
      </c>
      <c r="O1944">
        <f>VLOOKUP(TRIM(SUBSTITUTE(E1944,CHAR(160),CHAR(32))),Metadata!B$1:K$2632,10,FALSE)</f>
        <v>87134</v>
      </c>
      <c r="P1944" s="4" t="s">
        <v>12621</v>
      </c>
      <c r="Q1944">
        <v>281</v>
      </c>
      <c r="R1944">
        <v>289</v>
      </c>
    </row>
    <row r="1945" spans="1:18" hidden="1" x14ac:dyDescent="0.25">
      <c r="A1945">
        <v>1949</v>
      </c>
      <c r="B1945" t="s">
        <v>4354</v>
      </c>
      <c r="C1945" t="s">
        <v>2142</v>
      </c>
      <c r="D1945" t="s">
        <v>18</v>
      </c>
      <c r="E1945" t="s">
        <v>8068</v>
      </c>
      <c r="F1945" t="str">
        <f>VLOOKUP(TRIM(SUBSTITUTE(E1945,CHAR(160),CHAR(32))),Metadata!B$1:C$2632,2,FALSE)</f>
        <v>La Bruyère, Jean de, 1645-1696.</v>
      </c>
      <c r="G1945" t="str">
        <f>VLOOKUP(TRIM(SUBSTITUTE(E1945,CHAR(160),CHAR(32))),Metadata!B$1:D$2632,3,FALSE)</f>
        <v>Les caractères de Theophraste, traduits du grec</v>
      </c>
      <c r="H1945">
        <f>VLOOKUP(TRIM(SUBSTITUTE(E1945,CHAR(160),CHAR(32))),Metadata!B$1:E$2632,4,FALSE)</f>
        <v>1694</v>
      </c>
      <c r="I1945" t="s">
        <v>445</v>
      </c>
      <c r="K1945" t="str">
        <f>VLOOKUP(TRIM(SUBSTITUTE(E1945,CHAR(160),CHAR(32))),Metadata!B$1:H$2632,7,FALSE)</f>
        <v>melanges litteraires</v>
      </c>
      <c r="L1945" t="s">
        <v>4389</v>
      </c>
      <c r="N1945" t="str">
        <f>VLOOKUP(TRIM(SUBSTITUTE(E1945,CHAR(160),CHAR(32))),Metadata!B$1:J$2632,9,FALSE)</f>
        <v/>
      </c>
      <c r="O1945">
        <f>VLOOKUP(TRIM(SUBSTITUTE(E1945,CHAR(160),CHAR(32))),Metadata!B$1:K$2632,10,FALSE)</f>
        <v>20148</v>
      </c>
      <c r="P1945" s="4" t="s">
        <v>12622</v>
      </c>
      <c r="Q1945">
        <v>77</v>
      </c>
      <c r="R1945">
        <v>84</v>
      </c>
    </row>
    <row r="1946" spans="1:18" hidden="1" x14ac:dyDescent="0.25">
      <c r="A1946">
        <v>1950</v>
      </c>
      <c r="B1946" t="s">
        <v>4354</v>
      </c>
      <c r="C1946" t="s">
        <v>2142</v>
      </c>
      <c r="D1946" t="s">
        <v>18</v>
      </c>
      <c r="E1946" t="s">
        <v>8111</v>
      </c>
      <c r="F1946" t="str">
        <f>VLOOKUP(TRIM(SUBSTITUTE(E1946,CHAR(160),CHAR(32))),Metadata!B$1:C$2632,2,FALSE)</f>
        <v>Naudé, Gabriel, 1600-1653.</v>
      </c>
      <c r="G1946" t="str">
        <f>VLOOKUP(TRIM(SUBSTITUTE(E1946,CHAR(160),CHAR(32))),Metadata!B$1:D$2632,3,FALSE)</f>
        <v>Apologie pour tous les grand hommes qui ont esté accusez de magie.</v>
      </c>
      <c r="H1946">
        <f>VLOOKUP(TRIM(SUBSTITUTE(E1946,CHAR(160),CHAR(32))),Metadata!B$1:E$2632,4,FALSE)</f>
        <v>1625</v>
      </c>
      <c r="I1946" t="s">
        <v>445</v>
      </c>
      <c r="K1946" t="str">
        <f>VLOOKUP(TRIM(SUBSTITUTE(E1946,CHAR(160),CHAR(32))),Metadata!B$1:H$2632,7,FALSE)</f>
        <v>traite ou essai</v>
      </c>
      <c r="L1946" t="s">
        <v>4402</v>
      </c>
      <c r="N1946" t="str">
        <f>VLOOKUP(TRIM(SUBSTITUTE(E1946,CHAR(160),CHAR(32))),Metadata!B$1:J$2632,9,FALSE)</f>
        <v>prose</v>
      </c>
      <c r="O1946">
        <f>VLOOKUP(TRIM(SUBSTITUTE(E1946,CHAR(160),CHAR(32))),Metadata!B$1:K$2632,10,FALSE)</f>
        <v>85338</v>
      </c>
      <c r="P1946" s="4" t="s">
        <v>10767</v>
      </c>
      <c r="Q1946">
        <v>615</v>
      </c>
      <c r="R1946">
        <v>622</v>
      </c>
    </row>
    <row r="1947" spans="1:18" hidden="1" x14ac:dyDescent="0.25">
      <c r="A1947">
        <v>1951</v>
      </c>
      <c r="B1947" t="s">
        <v>4354</v>
      </c>
      <c r="C1947" t="s">
        <v>2142</v>
      </c>
      <c r="D1947" t="s">
        <v>18</v>
      </c>
      <c r="E1947" t="s">
        <v>8078</v>
      </c>
      <c r="F1947" t="str">
        <f>VLOOKUP(TRIM(SUBSTITUTE(E1947,CHAR(160),CHAR(32))),Metadata!B$1:C$2632,2,FALSE)</f>
        <v>Le Comte, Louis, 1655-1728.</v>
      </c>
      <c r="G1947" t="str">
        <f>VLOOKUP(TRIM(SUBSTITUTE(E1947,CHAR(160),CHAR(32))),Metadata!B$1:D$2632,3,FALSE)</f>
        <v>Nouveaux mémoires sur l'état présent de la Chine</v>
      </c>
      <c r="H1947">
        <f>VLOOKUP(TRIM(SUBSTITUTE(E1947,CHAR(160),CHAR(32))),Metadata!B$1:E$2632,4,FALSE)</f>
        <v>1696</v>
      </c>
      <c r="I1947" t="s">
        <v>445</v>
      </c>
      <c r="K1947" t="str">
        <f>VLOOKUP(TRIM(SUBSTITUTE(E1947,CHAR(160),CHAR(32))),Metadata!B$1:H$2632,7,FALSE)</f>
        <v>recit de voyage</v>
      </c>
      <c r="L1947" t="s">
        <v>4870</v>
      </c>
      <c r="N1947" t="str">
        <f>VLOOKUP(TRIM(SUBSTITUTE(E1947,CHAR(160),CHAR(32))),Metadata!B$1:J$2632,9,FALSE)</f>
        <v>prose</v>
      </c>
      <c r="O1947">
        <f>VLOOKUP(TRIM(SUBSTITUTE(E1947,CHAR(160),CHAR(32))),Metadata!B$1:K$2632,10,FALSE)</f>
        <v>178609</v>
      </c>
      <c r="P1947" s="4" t="s">
        <v>10768</v>
      </c>
      <c r="Q1947">
        <v>87</v>
      </c>
      <c r="R1947">
        <v>95</v>
      </c>
    </row>
    <row r="1948" spans="1:18" hidden="1" x14ac:dyDescent="0.25">
      <c r="A1948">
        <v>1952</v>
      </c>
      <c r="B1948" t="s">
        <v>4354</v>
      </c>
      <c r="C1948" t="s">
        <v>2142</v>
      </c>
      <c r="D1948" t="s">
        <v>18</v>
      </c>
      <c r="E1948" t="s">
        <v>8319</v>
      </c>
      <c r="F1948" t="str">
        <f>VLOOKUP(TRIM(SUBSTITUTE(E1948,CHAR(160),CHAR(32))),Metadata!B$1:C$2632,2,FALSE)</f>
        <v>Marivaux, Pierre Carlet de Chamblain de, 1688-1763.</v>
      </c>
      <c r="G1948" t="str">
        <f>VLOOKUP(TRIM(SUBSTITUTE(E1948,CHAR(160),CHAR(32))),Metadata!B$1:D$2632,3,FALSE)</f>
        <v>Le cabinet du philosophe</v>
      </c>
      <c r="H1948">
        <f>VLOOKUP(TRIM(SUBSTITUTE(E1948,CHAR(160),CHAR(32))),Metadata!B$1:E$2632,4,FALSE)</f>
        <v>1734</v>
      </c>
      <c r="I1948" t="s">
        <v>448</v>
      </c>
      <c r="K1948" t="str">
        <f>VLOOKUP(TRIM(SUBSTITUTE(E1948,CHAR(160),CHAR(32))),Metadata!B$1:H$2632,7,FALSE)</f>
        <v>melanges litteraires</v>
      </c>
      <c r="L1948" t="s">
        <v>4389</v>
      </c>
      <c r="N1948" t="str">
        <f>VLOOKUP(TRIM(SUBSTITUTE(E1948,CHAR(160),CHAR(32))),Metadata!B$1:J$2632,9,FALSE)</f>
        <v>prose</v>
      </c>
      <c r="O1948">
        <f>VLOOKUP(TRIM(SUBSTITUTE(E1948,CHAR(160),CHAR(32))),Metadata!B$1:K$2632,10,FALSE)</f>
        <v>45092</v>
      </c>
      <c r="P1948" s="4" t="s">
        <v>10769</v>
      </c>
      <c r="Q1948">
        <v>14</v>
      </c>
      <c r="R1948">
        <v>22</v>
      </c>
    </row>
    <row r="1949" spans="1:18" hidden="1" x14ac:dyDescent="0.25">
      <c r="A1949">
        <v>1953</v>
      </c>
      <c r="B1949" t="s">
        <v>4354</v>
      </c>
      <c r="C1949" t="s">
        <v>2142</v>
      </c>
      <c r="D1949" t="s">
        <v>18</v>
      </c>
      <c r="E1949" t="s">
        <v>8389</v>
      </c>
      <c r="F1949" t="str">
        <f>VLOOKUP(TRIM(SUBSTITUTE(E1949,CHAR(160),CHAR(32))),Metadata!B$1:C$2632,2,FALSE)</f>
        <v>Saint-Pierre, Bernardin de, 1737-1814.</v>
      </c>
      <c r="G1949" t="str">
        <f>VLOOKUP(TRIM(SUBSTITUTE(E1949,CHAR(160),CHAR(32))),Metadata!B$1:D$2632,3,FALSE)</f>
        <v>Études de la nature, T. 1</v>
      </c>
      <c r="H1949">
        <f>VLOOKUP(TRIM(SUBSTITUTE(E1949,CHAR(160),CHAR(32))),Metadata!B$1:E$2632,4,FALSE)</f>
        <v>1784</v>
      </c>
      <c r="I1949" t="s">
        <v>448</v>
      </c>
      <c r="K1949" t="str">
        <f>VLOOKUP(TRIM(SUBSTITUTE(E1949,CHAR(160),CHAR(32))),Metadata!B$1:H$2632,7,FALSE)</f>
        <v>traite ou essai</v>
      </c>
      <c r="L1949" t="s">
        <v>4402</v>
      </c>
      <c r="N1949" t="str">
        <f>VLOOKUP(TRIM(SUBSTITUTE(E1949,CHAR(160),CHAR(32))),Metadata!B$1:J$2632,9,FALSE)</f>
        <v>prose</v>
      </c>
      <c r="O1949">
        <f>VLOOKUP(TRIM(SUBSTITUTE(E1949,CHAR(160),CHAR(32))),Metadata!B$1:K$2632,10,FALSE)</f>
        <v>101466</v>
      </c>
      <c r="P1949" s="4" t="s">
        <v>10770</v>
      </c>
      <c r="Q1949">
        <v>181</v>
      </c>
      <c r="R1949">
        <v>189</v>
      </c>
    </row>
    <row r="1950" spans="1:18" hidden="1" x14ac:dyDescent="0.25">
      <c r="A1950">
        <v>1954</v>
      </c>
      <c r="B1950" t="s">
        <v>4354</v>
      </c>
      <c r="C1950" t="s">
        <v>2142</v>
      </c>
      <c r="D1950" t="s">
        <v>18</v>
      </c>
      <c r="E1950" t="s">
        <v>8390</v>
      </c>
      <c r="F1950" t="str">
        <f>VLOOKUP(TRIM(SUBSTITUTE(E1950,CHAR(160),CHAR(32))),Metadata!B$1:C$2632,2,FALSE)</f>
        <v>Saint-Pierre, Bernardin de, 1737-1814.</v>
      </c>
      <c r="G1950" t="str">
        <f>VLOOKUP(TRIM(SUBSTITUTE(E1950,CHAR(160),CHAR(32))),Metadata!B$1:D$2632,3,FALSE)</f>
        <v>Études de la nature, T. 2</v>
      </c>
      <c r="H1950">
        <f>VLOOKUP(TRIM(SUBSTITUTE(E1950,CHAR(160),CHAR(32))),Metadata!B$1:E$2632,4,FALSE)</f>
        <v>1784</v>
      </c>
      <c r="I1950" t="s">
        <v>448</v>
      </c>
      <c r="K1950" t="str">
        <f>VLOOKUP(TRIM(SUBSTITUTE(E1950,CHAR(160),CHAR(32))),Metadata!B$1:H$2632,7,FALSE)</f>
        <v>traite ou essai</v>
      </c>
      <c r="L1950" t="s">
        <v>4402</v>
      </c>
      <c r="N1950" t="str">
        <f>VLOOKUP(TRIM(SUBSTITUTE(E1950,CHAR(160),CHAR(32))),Metadata!B$1:J$2632,9,FALSE)</f>
        <v>prose</v>
      </c>
      <c r="O1950">
        <f>VLOOKUP(TRIM(SUBSTITUTE(E1950,CHAR(160),CHAR(32))),Metadata!B$1:K$2632,10,FALSE)</f>
        <v>112322</v>
      </c>
      <c r="P1950" s="4" t="s">
        <v>10771</v>
      </c>
      <c r="Q1950">
        <v>41</v>
      </c>
      <c r="R1950">
        <v>49</v>
      </c>
    </row>
    <row r="1951" spans="1:18" hidden="1" x14ac:dyDescent="0.25">
      <c r="A1951">
        <v>1955</v>
      </c>
      <c r="B1951" t="s">
        <v>4354</v>
      </c>
      <c r="C1951" t="s">
        <v>2142</v>
      </c>
      <c r="D1951" t="s">
        <v>18</v>
      </c>
      <c r="E1951" t="s">
        <v>8340</v>
      </c>
      <c r="F1951" t="str">
        <f>VLOOKUP(TRIM(SUBSTITUTE(E1951,CHAR(160),CHAR(32))),Metadata!B$1:C$2632,2,FALSE)</f>
        <v>Montesquieu, Charles de Secondat, baron de, 1689-1755.</v>
      </c>
      <c r="G1951" t="str">
        <f>VLOOKUP(TRIM(SUBSTITUTE(E1951,CHAR(160),CHAR(32))),Metadata!B$1:D$2632,3,FALSE)</f>
        <v>Considérations sur les causes de la grandeur des Romains et de leur décadence</v>
      </c>
      <c r="H1951">
        <f>VLOOKUP(TRIM(SUBSTITUTE(E1951,CHAR(160),CHAR(32))),Metadata!B$1:E$2632,4,FALSE)</f>
        <v>1748</v>
      </c>
      <c r="I1951" t="s">
        <v>448</v>
      </c>
      <c r="K1951" t="str">
        <f>VLOOKUP(TRIM(SUBSTITUTE(E1951,CHAR(160),CHAR(32))),Metadata!B$1:H$2632,7,FALSE)</f>
        <v>traite ou essai</v>
      </c>
      <c r="L1951" t="s">
        <v>4402</v>
      </c>
      <c r="N1951" t="str">
        <f>VLOOKUP(TRIM(SUBSTITUTE(E1951,CHAR(160),CHAR(32))),Metadata!B$1:J$2632,9,FALSE)</f>
        <v>prose</v>
      </c>
      <c r="O1951">
        <f>VLOOKUP(TRIM(SUBSTITUTE(E1951,CHAR(160),CHAR(32))),Metadata!B$1:K$2632,10,FALSE)</f>
        <v>46404</v>
      </c>
      <c r="P1951" s="4" t="s">
        <v>10772</v>
      </c>
      <c r="Q1951">
        <v>5</v>
      </c>
      <c r="R1951">
        <v>13</v>
      </c>
    </row>
    <row r="1952" spans="1:18" hidden="1" x14ac:dyDescent="0.25">
      <c r="A1952">
        <v>1956</v>
      </c>
      <c r="B1952" t="s">
        <v>4354</v>
      </c>
      <c r="C1952" t="s">
        <v>2142</v>
      </c>
      <c r="D1952" t="s">
        <v>18</v>
      </c>
      <c r="E1952" t="s">
        <v>8190</v>
      </c>
      <c r="F1952" t="str">
        <f>VLOOKUP(TRIM(SUBSTITUTE(E1952,CHAR(160),CHAR(32))),Metadata!B$1:C$2632,2,FALSE)</f>
        <v>Bonnet, Charles, 1720-1793.</v>
      </c>
      <c r="G1952" t="str">
        <f>VLOOKUP(TRIM(SUBSTITUTE(E1952,CHAR(160),CHAR(32))),Metadata!B$1:D$2632,3,FALSE)</f>
        <v>Considérations sur les corps organisés</v>
      </c>
      <c r="H1952">
        <f>VLOOKUP(TRIM(SUBSTITUTE(E1952,CHAR(160),CHAR(32))),Metadata!B$1:E$2632,4,FALSE)</f>
        <v>1762</v>
      </c>
      <c r="I1952" t="s">
        <v>448</v>
      </c>
      <c r="K1952" t="str">
        <f>VLOOKUP(TRIM(SUBSTITUTE(E1952,CHAR(160),CHAR(32))),Metadata!B$1:H$2632,7,FALSE)</f>
        <v>traite ou essai</v>
      </c>
      <c r="L1952" t="s">
        <v>4402</v>
      </c>
      <c r="N1952" t="str">
        <f>VLOOKUP(TRIM(SUBSTITUTE(E1952,CHAR(160),CHAR(32))),Metadata!B$1:J$2632,9,FALSE)</f>
        <v>prose</v>
      </c>
      <c r="O1952">
        <f>VLOOKUP(TRIM(SUBSTITUTE(E1952,CHAR(160),CHAR(32))),Metadata!B$1:K$2632,10,FALSE)</f>
        <v>122484</v>
      </c>
      <c r="P1952" s="4" t="s">
        <v>10773</v>
      </c>
      <c r="Q1952">
        <v>247</v>
      </c>
      <c r="R1952">
        <v>258</v>
      </c>
    </row>
    <row r="1953" spans="1:18" hidden="1" x14ac:dyDescent="0.25">
      <c r="A1953">
        <v>1957</v>
      </c>
      <c r="B1953" t="s">
        <v>4354</v>
      </c>
      <c r="C1953" t="s">
        <v>2142</v>
      </c>
      <c r="D1953" t="s">
        <v>18</v>
      </c>
      <c r="E1953" t="s">
        <v>8295</v>
      </c>
      <c r="F1953" t="str">
        <f>VLOOKUP(TRIM(SUBSTITUTE(E1953,CHAR(160),CHAR(32))),Metadata!B$1:C$2632,2,FALSE)</f>
        <v>Laplace, Pierre Simon, marquis de, 1749-1827.</v>
      </c>
      <c r="G1953" t="str">
        <f>VLOOKUP(TRIM(SUBSTITUTE(E1953,CHAR(160),CHAR(32))),Metadata!B$1:D$2632,3,FALSE)</f>
        <v>Exposition du système du monde.</v>
      </c>
      <c r="H1953">
        <f>VLOOKUP(TRIM(SUBSTITUTE(E1953,CHAR(160),CHAR(32))),Metadata!B$1:E$2632,4,FALSE)</f>
        <v>1796</v>
      </c>
      <c r="I1953" t="s">
        <v>448</v>
      </c>
      <c r="K1953" t="str">
        <f>VLOOKUP(TRIM(SUBSTITUTE(E1953,CHAR(160),CHAR(32))),Metadata!B$1:H$2632,7,FALSE)</f>
        <v>traite ou essai</v>
      </c>
      <c r="L1953" t="s">
        <v>4402</v>
      </c>
      <c r="N1953" t="str">
        <f>VLOOKUP(TRIM(SUBSTITUTE(E1953,CHAR(160),CHAR(32))),Metadata!B$1:J$2632,9,FALSE)</f>
        <v>prose</v>
      </c>
      <c r="O1953">
        <f>VLOOKUP(TRIM(SUBSTITUTE(E1953,CHAR(160),CHAR(32))),Metadata!B$1:K$2632,10,FALSE)</f>
        <v>125390</v>
      </c>
      <c r="P1953" s="4" t="s">
        <v>10774</v>
      </c>
      <c r="Q1953">
        <v>124</v>
      </c>
      <c r="R1953">
        <v>132</v>
      </c>
    </row>
    <row r="1954" spans="1:18" hidden="1" x14ac:dyDescent="0.25">
      <c r="A1954">
        <v>1958</v>
      </c>
      <c r="B1954" t="s">
        <v>4354</v>
      </c>
      <c r="C1954" t="s">
        <v>2142</v>
      </c>
      <c r="D1954" t="s">
        <v>18</v>
      </c>
      <c r="E1954" t="s">
        <v>8375</v>
      </c>
      <c r="F1954" t="str">
        <f>VLOOKUP(TRIM(SUBSTITUTE(E1954,CHAR(160),CHAR(32))),Metadata!B$1:C$2632,2,FALSE)</f>
        <v>Robinet, J. B. (Jean Baptiste), 1735-1820.</v>
      </c>
      <c r="G1954" t="str">
        <f>VLOOKUP(TRIM(SUBSTITUTE(E1954,CHAR(160),CHAR(32))),Metadata!B$1:D$2632,3,FALSE)</f>
        <v>De la nature</v>
      </c>
      <c r="H1954">
        <f>VLOOKUP(TRIM(SUBSTITUTE(E1954,CHAR(160),CHAR(32))),Metadata!B$1:E$2632,4,FALSE)</f>
        <v>1761</v>
      </c>
      <c r="I1954" t="s">
        <v>448</v>
      </c>
      <c r="K1954" t="str">
        <f>VLOOKUP(TRIM(SUBSTITUTE(E1954,CHAR(160),CHAR(32))),Metadata!B$1:H$2632,7,FALSE)</f>
        <v>traite ou essai</v>
      </c>
      <c r="L1954" t="s">
        <v>4402</v>
      </c>
      <c r="N1954" t="str">
        <f>VLOOKUP(TRIM(SUBSTITUTE(E1954,CHAR(160),CHAR(32))),Metadata!B$1:J$2632,9,FALSE)</f>
        <v>prose</v>
      </c>
      <c r="O1954">
        <f>VLOOKUP(TRIM(SUBSTITUTE(E1954,CHAR(160),CHAR(32))),Metadata!B$1:K$2632,10,FALSE)</f>
        <v>92631</v>
      </c>
      <c r="P1954" s="4" t="s">
        <v>9261</v>
      </c>
      <c r="Q1954">
        <v>8</v>
      </c>
      <c r="R1954">
        <v>16</v>
      </c>
    </row>
    <row r="1955" spans="1:18" hidden="1" x14ac:dyDescent="0.25">
      <c r="A1955">
        <v>1959</v>
      </c>
      <c r="B1955" t="s">
        <v>4354</v>
      </c>
      <c r="C1955" t="s">
        <v>2142</v>
      </c>
      <c r="D1955" t="s">
        <v>18</v>
      </c>
      <c r="E1955" t="s">
        <v>8213</v>
      </c>
      <c r="F1955" t="str">
        <f>VLOOKUP(TRIM(SUBSTITUTE(E1955,CHAR(160),CHAR(32))),Metadata!B$1:C$2632,2,FALSE)</f>
        <v>Condillac, Etienne Bonnot de, 1714-1780.</v>
      </c>
      <c r="G1955" t="str">
        <f>VLOOKUP(TRIM(SUBSTITUTE(E1955,CHAR(160),CHAR(32))),Metadata!B$1:D$2632,3,FALSE)</f>
        <v>Traité des systèmes</v>
      </c>
      <c r="H1955">
        <f>VLOOKUP(TRIM(SUBSTITUTE(E1955,CHAR(160),CHAR(32))),Metadata!B$1:E$2632,4,FALSE)</f>
        <v>1749</v>
      </c>
      <c r="I1955" t="s">
        <v>448</v>
      </c>
      <c r="K1955" t="str">
        <f>VLOOKUP(TRIM(SUBSTITUTE(E1955,CHAR(160),CHAR(32))),Metadata!B$1:H$2632,7,FALSE)</f>
        <v>traite ou essai</v>
      </c>
      <c r="L1955" t="s">
        <v>4402</v>
      </c>
      <c r="N1955" t="str">
        <f>VLOOKUP(TRIM(SUBSTITUTE(E1955,CHAR(160),CHAR(32))),Metadata!B$1:J$2632,9,FALSE)</f>
        <v>prose</v>
      </c>
      <c r="O1955">
        <f>VLOOKUP(TRIM(SUBSTITUTE(E1955,CHAR(160),CHAR(32))),Metadata!B$1:K$2632,10,FALSE)</f>
        <v>61523</v>
      </c>
      <c r="P1955" s="4" t="s">
        <v>10775</v>
      </c>
      <c r="Q1955">
        <v>15</v>
      </c>
      <c r="R1955">
        <v>23</v>
      </c>
    </row>
    <row r="1956" spans="1:18" hidden="1" x14ac:dyDescent="0.25">
      <c r="A1956">
        <v>1960</v>
      </c>
      <c r="B1956" t="s">
        <v>4354</v>
      </c>
      <c r="C1956" t="s">
        <v>2142</v>
      </c>
      <c r="D1956" t="s">
        <v>18</v>
      </c>
      <c r="E1956" t="s">
        <v>8279</v>
      </c>
      <c r="F1956" t="str">
        <f>VLOOKUP(TRIM(SUBSTITUTE(E1956,CHAR(160),CHAR(32))),Metadata!B$1:C$2632,2,FALSE)</f>
        <v>Holbach, Paul Henri Thiry, baron d', 1723-1789.</v>
      </c>
      <c r="G1956" t="str">
        <f>VLOOKUP(TRIM(SUBSTITUTE(E1956,CHAR(160),CHAR(32))),Metadata!B$1:D$2632,3,FALSE)</f>
        <v>Système de la nature, ou, Des loix du monde physique du monde moral</v>
      </c>
      <c r="H1956">
        <f>VLOOKUP(TRIM(SUBSTITUTE(E1956,CHAR(160),CHAR(32))),Metadata!B$1:E$2632,4,FALSE)</f>
        <v>1770</v>
      </c>
      <c r="I1956" t="s">
        <v>448</v>
      </c>
      <c r="K1956" t="str">
        <f>VLOOKUP(TRIM(SUBSTITUTE(E1956,CHAR(160),CHAR(32))),Metadata!B$1:H$2632,7,FALSE)</f>
        <v>traite ou essai</v>
      </c>
      <c r="L1956" t="s">
        <v>4402</v>
      </c>
      <c r="N1956" t="str">
        <f>VLOOKUP(TRIM(SUBSTITUTE(E1956,CHAR(160),CHAR(32))),Metadata!B$1:J$2632,9,FALSE)</f>
        <v>prose</v>
      </c>
      <c r="O1956">
        <f>VLOOKUP(TRIM(SUBSTITUTE(E1956,CHAR(160),CHAR(32))),Metadata!B$1:K$2632,10,FALSE)</f>
        <v>215107</v>
      </c>
      <c r="P1956" s="4" t="s">
        <v>10776</v>
      </c>
      <c r="Q1956">
        <v>66</v>
      </c>
      <c r="R1956">
        <v>74</v>
      </c>
    </row>
    <row r="1957" spans="1:18" hidden="1" x14ac:dyDescent="0.25">
      <c r="A1957">
        <v>1961</v>
      </c>
      <c r="B1957" t="s">
        <v>4354</v>
      </c>
      <c r="C1957" t="s">
        <v>2142</v>
      </c>
      <c r="D1957" t="s">
        <v>18</v>
      </c>
      <c r="E1957" t="s">
        <v>5271</v>
      </c>
      <c r="F1957" t="str">
        <f>VLOOKUP(TRIM(SUBSTITUTE(E1957,CHAR(160),CHAR(32))),Metadata!B$1:C$2632,2,FALSE)</f>
        <v>Montesquieu, Charles de Secondat, baron de, 1689-1755.</v>
      </c>
      <c r="G1957" t="str">
        <f>VLOOKUP(TRIM(SUBSTITUTE(E1957,CHAR(160),CHAR(32))),Metadata!B$1:D$2632,3,FALSE)</f>
        <v>Défense de l'esprit des lois</v>
      </c>
      <c r="H1957">
        <f>VLOOKUP(TRIM(SUBSTITUTE(E1957,CHAR(160),CHAR(32))),Metadata!B$1:E$2632,4,FALSE)</f>
        <v>1750</v>
      </c>
      <c r="I1957" t="s">
        <v>448</v>
      </c>
      <c r="K1957" t="str">
        <f>VLOOKUP(TRIM(SUBSTITUTE(E1957,CHAR(160),CHAR(32))),Metadata!B$1:H$2632,7,FALSE)</f>
        <v>traite</v>
      </c>
      <c r="L1957" t="s">
        <v>4417</v>
      </c>
      <c r="N1957" t="str">
        <f>VLOOKUP(TRIM(SUBSTITUTE(E1957,CHAR(160),CHAR(32))),Metadata!B$1:J$2632,9,FALSE)</f>
        <v/>
      </c>
      <c r="O1957">
        <f>VLOOKUP(TRIM(SUBSTITUTE(E1957,CHAR(160),CHAR(32))),Metadata!B$1:K$2632,10,FALSE)</f>
        <v>18051</v>
      </c>
      <c r="P1957" s="4" t="s">
        <v>10777</v>
      </c>
      <c r="Q1957">
        <v>15</v>
      </c>
      <c r="R1957">
        <v>22</v>
      </c>
    </row>
    <row r="1958" spans="1:18" hidden="1" x14ac:dyDescent="0.25">
      <c r="A1958">
        <v>1962</v>
      </c>
      <c r="B1958" t="s">
        <v>4354</v>
      </c>
      <c r="C1958" t="s">
        <v>2142</v>
      </c>
      <c r="D1958" t="s">
        <v>18</v>
      </c>
      <c r="E1958" t="s">
        <v>8380</v>
      </c>
      <c r="F1958" t="str">
        <f>VLOOKUP(TRIM(SUBSTITUTE(E1958,CHAR(160),CHAR(32))),Metadata!B$1:C$2632,2,FALSE)</f>
        <v>Rousseau, Jean-Jacques, 1712-1778.</v>
      </c>
      <c r="G1958" t="str">
        <f>VLOOKUP(TRIM(SUBSTITUTE(E1958,CHAR(160),CHAR(32))),Metadata!B$1:D$2632,3,FALSE)</f>
        <v>Emile, ou, De l'éducation</v>
      </c>
      <c r="H1958">
        <f>VLOOKUP(TRIM(SUBSTITUTE(E1958,CHAR(160),CHAR(32))),Metadata!B$1:E$2632,4,FALSE)</f>
        <v>1762</v>
      </c>
      <c r="I1958" t="s">
        <v>448</v>
      </c>
      <c r="K1958" t="str">
        <f>VLOOKUP(TRIM(SUBSTITUTE(E1958,CHAR(160),CHAR(32))),Metadata!B$1:H$2632,7,FALSE)</f>
        <v>traite ou essai</v>
      </c>
      <c r="L1958" t="s">
        <v>4402</v>
      </c>
      <c r="N1958" t="str">
        <f>VLOOKUP(TRIM(SUBSTITUTE(E1958,CHAR(160),CHAR(32))),Metadata!B$1:J$2632,9,FALSE)</f>
        <v>prose</v>
      </c>
      <c r="O1958">
        <f>VLOOKUP(TRIM(SUBSTITUTE(E1958,CHAR(160),CHAR(32))),Metadata!B$1:K$2632,10,FALSE)</f>
        <v>258224</v>
      </c>
      <c r="P1958" s="4" t="s">
        <v>12623</v>
      </c>
      <c r="Q1958">
        <v>177</v>
      </c>
      <c r="R1958">
        <v>184</v>
      </c>
    </row>
    <row r="1959" spans="1:18" hidden="1" x14ac:dyDescent="0.25">
      <c r="A1959">
        <v>1963</v>
      </c>
      <c r="B1959" t="s">
        <v>4354</v>
      </c>
      <c r="C1959" t="s">
        <v>2142</v>
      </c>
      <c r="D1959" t="s">
        <v>18</v>
      </c>
      <c r="E1959" t="s">
        <v>8213</v>
      </c>
      <c r="F1959" t="str">
        <f>VLOOKUP(TRIM(SUBSTITUTE(E1959,CHAR(160),CHAR(32))),Metadata!B$1:C$2632,2,FALSE)</f>
        <v>Condillac, Etienne Bonnot de, 1714-1780.</v>
      </c>
      <c r="G1959" t="str">
        <f>VLOOKUP(TRIM(SUBSTITUTE(E1959,CHAR(160),CHAR(32))),Metadata!B$1:D$2632,3,FALSE)</f>
        <v>Traité des systèmes</v>
      </c>
      <c r="H1959">
        <f>VLOOKUP(TRIM(SUBSTITUTE(E1959,CHAR(160),CHAR(32))),Metadata!B$1:E$2632,4,FALSE)</f>
        <v>1749</v>
      </c>
      <c r="I1959" t="s">
        <v>448</v>
      </c>
      <c r="K1959" t="str">
        <f>VLOOKUP(TRIM(SUBSTITUTE(E1959,CHAR(160),CHAR(32))),Metadata!B$1:H$2632,7,FALSE)</f>
        <v>traite ou essai</v>
      </c>
      <c r="L1959" t="s">
        <v>4402</v>
      </c>
      <c r="N1959" t="str">
        <f>VLOOKUP(TRIM(SUBSTITUTE(E1959,CHAR(160),CHAR(32))),Metadata!B$1:J$2632,9,FALSE)</f>
        <v>prose</v>
      </c>
      <c r="O1959">
        <f>VLOOKUP(TRIM(SUBSTITUTE(E1959,CHAR(160),CHAR(32))),Metadata!B$1:K$2632,10,FALSE)</f>
        <v>61523</v>
      </c>
      <c r="P1959" s="4" t="s">
        <v>10778</v>
      </c>
      <c r="Q1959">
        <v>138</v>
      </c>
      <c r="R1959">
        <v>146</v>
      </c>
    </row>
    <row r="1960" spans="1:18" hidden="1" x14ac:dyDescent="0.25">
      <c r="A1960">
        <v>1964</v>
      </c>
      <c r="B1960" t="s">
        <v>4354</v>
      </c>
      <c r="C1960" t="s">
        <v>2142</v>
      </c>
      <c r="D1960" t="s">
        <v>18</v>
      </c>
      <c r="E1960" t="s">
        <v>8190</v>
      </c>
      <c r="F1960" t="str">
        <f>VLOOKUP(TRIM(SUBSTITUTE(E1960,CHAR(160),CHAR(32))),Metadata!B$1:C$2632,2,FALSE)</f>
        <v>Bonnet, Charles, 1720-1793.</v>
      </c>
      <c r="G1960" t="str">
        <f>VLOOKUP(TRIM(SUBSTITUTE(E1960,CHAR(160),CHAR(32))),Metadata!B$1:D$2632,3,FALSE)</f>
        <v>Considérations sur les corps organisés</v>
      </c>
      <c r="H1960">
        <f>VLOOKUP(TRIM(SUBSTITUTE(E1960,CHAR(160),CHAR(32))),Metadata!B$1:E$2632,4,FALSE)</f>
        <v>1762</v>
      </c>
      <c r="I1960" t="s">
        <v>448</v>
      </c>
      <c r="K1960" t="str">
        <f>VLOOKUP(TRIM(SUBSTITUTE(E1960,CHAR(160),CHAR(32))),Metadata!B$1:H$2632,7,FALSE)</f>
        <v>traite ou essai</v>
      </c>
      <c r="L1960" t="s">
        <v>4402</v>
      </c>
      <c r="N1960" t="str">
        <f>VLOOKUP(TRIM(SUBSTITUTE(E1960,CHAR(160),CHAR(32))),Metadata!B$1:J$2632,9,FALSE)</f>
        <v>prose</v>
      </c>
      <c r="O1960">
        <f>VLOOKUP(TRIM(SUBSTITUTE(E1960,CHAR(160),CHAR(32))),Metadata!B$1:K$2632,10,FALSE)</f>
        <v>122484</v>
      </c>
      <c r="P1960" s="4" t="s">
        <v>10779</v>
      </c>
      <c r="Q1960">
        <v>113</v>
      </c>
      <c r="R1960">
        <v>121</v>
      </c>
    </row>
    <row r="1961" spans="1:18" hidden="1" x14ac:dyDescent="0.25">
      <c r="A1961">
        <v>1965</v>
      </c>
      <c r="B1961" t="s">
        <v>4354</v>
      </c>
      <c r="C1961" t="s">
        <v>2142</v>
      </c>
      <c r="D1961" t="s">
        <v>18</v>
      </c>
      <c r="E1961" t="s">
        <v>8385</v>
      </c>
      <c r="F1961" t="str">
        <f>VLOOKUP(TRIM(SUBSTITUTE(E1961,CHAR(160),CHAR(32))),Metadata!B$1:C$2632,2,FALSE)</f>
        <v>Rousseau, Jean-Jacques, 1712-1778.</v>
      </c>
      <c r="G1961" t="str">
        <f>VLOOKUP(TRIM(SUBSTITUTE(E1961,CHAR(160),CHAR(32))),Metadata!B$1:D$2632,3,FALSE)</f>
        <v>Rousseau juge de Jean-Jacques, Dialogues</v>
      </c>
      <c r="H1961">
        <f>VLOOKUP(TRIM(SUBSTITUTE(E1961,CHAR(160),CHAR(32))),Metadata!B$1:E$2632,4,FALSE)</f>
        <v>1776</v>
      </c>
      <c r="I1961" t="s">
        <v>448</v>
      </c>
      <c r="K1961" t="str">
        <f>VLOOKUP(TRIM(SUBSTITUTE(E1961,CHAR(160),CHAR(32))),Metadata!B$1:H$2632,7,FALSE)</f>
        <v>memoires</v>
      </c>
      <c r="L1961" t="s">
        <v>4481</v>
      </c>
      <c r="N1961" t="str">
        <f>VLOOKUP(TRIM(SUBSTITUTE(E1961,CHAR(160),CHAR(32))),Metadata!B$1:J$2632,9,FALSE)</f>
        <v>prose</v>
      </c>
      <c r="O1961">
        <f>VLOOKUP(TRIM(SUBSTITUTE(E1961,CHAR(160),CHAR(32))),Metadata!B$1:K$2632,10,FALSE)</f>
        <v>128799</v>
      </c>
      <c r="P1961" s="4" t="s">
        <v>10780</v>
      </c>
      <c r="Q1961">
        <v>25</v>
      </c>
      <c r="R1961">
        <v>33</v>
      </c>
    </row>
    <row r="1962" spans="1:18" hidden="1" x14ac:dyDescent="0.25">
      <c r="A1962">
        <v>1966</v>
      </c>
      <c r="B1962" t="s">
        <v>4354</v>
      </c>
      <c r="C1962" t="s">
        <v>2142</v>
      </c>
      <c r="D1962" t="s">
        <v>18</v>
      </c>
      <c r="E1962" t="s">
        <v>8293</v>
      </c>
      <c r="F1962" t="str">
        <f>VLOOKUP(TRIM(SUBSTITUTE(E1962,CHAR(160),CHAR(32))),Metadata!B$1:C$2632,2,FALSE)</f>
        <v>Laclos, Choderlos de, 1741-1803.</v>
      </c>
      <c r="G1962" t="str">
        <f>VLOOKUP(TRIM(SUBSTITUTE(E1962,CHAR(160),CHAR(32))),Metadata!B$1:D$2632,3,FALSE)</f>
        <v>Les liaisons dangereuses</v>
      </c>
      <c r="H1962">
        <f>VLOOKUP(TRIM(SUBSTITUTE(E1962,CHAR(160),CHAR(32))),Metadata!B$1:E$2632,4,FALSE)</f>
        <v>1782</v>
      </c>
      <c r="I1962" t="s">
        <v>448</v>
      </c>
      <c r="K1962" t="str">
        <f>VLOOKUP(TRIM(SUBSTITUTE(E1962,CHAR(160),CHAR(32))),Metadata!B$1:H$2632,7,FALSE)</f>
        <v>roman</v>
      </c>
      <c r="L1962" t="s">
        <v>4378</v>
      </c>
      <c r="N1962" t="str">
        <f>VLOOKUP(TRIM(SUBSTITUTE(E1962,CHAR(160),CHAR(32))),Metadata!B$1:J$2632,9,FALSE)</f>
        <v>prose</v>
      </c>
      <c r="O1962">
        <f>VLOOKUP(TRIM(SUBSTITUTE(E1962,CHAR(160),CHAR(32))),Metadata!B$1:K$2632,10,FALSE)</f>
        <v>149273</v>
      </c>
      <c r="P1962" s="4" t="s">
        <v>10781</v>
      </c>
      <c r="Q1962">
        <v>53</v>
      </c>
      <c r="R1962">
        <v>61</v>
      </c>
    </row>
    <row r="1963" spans="1:18" hidden="1" x14ac:dyDescent="0.25">
      <c r="A1963">
        <v>1967</v>
      </c>
      <c r="B1963" t="s">
        <v>4354</v>
      </c>
      <c r="C1963" t="s">
        <v>2142</v>
      </c>
      <c r="D1963" t="s">
        <v>18</v>
      </c>
      <c r="E1963" t="s">
        <v>8191</v>
      </c>
      <c r="F1963" t="str">
        <f>VLOOKUP(TRIM(SUBSTITUTE(E1963,CHAR(160),CHAR(32))),Metadata!B$1:C$2632,2,FALSE)</f>
        <v>Bonnet, Charles, 1720-1793.</v>
      </c>
      <c r="G1963" t="str">
        <f>VLOOKUP(TRIM(SUBSTITUTE(E1963,CHAR(160),CHAR(32))),Metadata!B$1:D$2632,3,FALSE)</f>
        <v>Contemplation de la nature</v>
      </c>
      <c r="H1963">
        <f>VLOOKUP(TRIM(SUBSTITUTE(E1963,CHAR(160),CHAR(32))),Metadata!B$1:E$2632,4,FALSE)</f>
        <v>1764</v>
      </c>
      <c r="I1963" t="s">
        <v>448</v>
      </c>
      <c r="K1963" t="str">
        <f>VLOOKUP(TRIM(SUBSTITUTE(E1963,CHAR(160),CHAR(32))),Metadata!B$1:H$2632,7,FALSE)</f>
        <v>traite ou essai</v>
      </c>
      <c r="L1963" t="s">
        <v>4402</v>
      </c>
      <c r="N1963" t="str">
        <f>VLOOKUP(TRIM(SUBSTITUTE(E1963,CHAR(160),CHAR(32))),Metadata!B$1:J$2632,9,FALSE)</f>
        <v>prose</v>
      </c>
      <c r="O1963">
        <f>VLOOKUP(TRIM(SUBSTITUTE(E1963,CHAR(160),CHAR(32))),Metadata!B$1:K$2632,10,FALSE)</f>
        <v>139979</v>
      </c>
      <c r="P1963" s="4" t="s">
        <v>10782</v>
      </c>
      <c r="Q1963">
        <v>49</v>
      </c>
      <c r="R1963">
        <v>59</v>
      </c>
    </row>
    <row r="1964" spans="1:18" hidden="1" x14ac:dyDescent="0.25">
      <c r="A1964">
        <v>1968</v>
      </c>
      <c r="B1964" t="s">
        <v>4354</v>
      </c>
      <c r="C1964" t="s">
        <v>2142</v>
      </c>
      <c r="D1964" t="s">
        <v>18</v>
      </c>
      <c r="E1964" t="s">
        <v>5442</v>
      </c>
      <c r="F1964" t="str">
        <f>VLOOKUP(TRIM(SUBSTITUTE(E1964,CHAR(160),CHAR(32))),Metadata!B$1:C$2632,2,FALSE)</f>
        <v>Holbach, Paul Henri Thiry, baron d', 1723-1789</v>
      </c>
      <c r="G1964" t="str">
        <f>VLOOKUP(TRIM(SUBSTITUTE(E1964,CHAR(160),CHAR(32))),Metadata!B$1:D$2632,3,FALSE)</f>
        <v>La contagion sacrée ou Histoire naturelle de la superstition OU Tableau des effets que les opinions religieuses ont produits sur la terre. Tome I</v>
      </c>
      <c r="H1964">
        <f>VLOOKUP(TRIM(SUBSTITUTE(E1964,CHAR(160),CHAR(32))),Metadata!B$1:E$2632,4,FALSE)</f>
        <v>1768</v>
      </c>
      <c r="I1964" t="s">
        <v>448</v>
      </c>
      <c r="K1964" t="str">
        <f>VLOOKUP(TRIM(SUBSTITUTE(E1964,CHAR(160),CHAR(32))),Metadata!B$1:H$2632,7,FALSE)</f>
        <v>traite</v>
      </c>
      <c r="L1964" t="s">
        <v>4417</v>
      </c>
      <c r="N1964" t="str">
        <f>VLOOKUP(TRIM(SUBSTITUTE(E1964,CHAR(160),CHAR(32))),Metadata!B$1:J$2632,9,FALSE)</f>
        <v/>
      </c>
      <c r="O1964">
        <f>VLOOKUP(TRIM(SUBSTITUTE(E1964,CHAR(160),CHAR(32))),Metadata!B$1:K$2632,10,FALSE)</f>
        <v>35460</v>
      </c>
      <c r="P1964" s="4" t="s">
        <v>10783</v>
      </c>
      <c r="Q1964">
        <v>70</v>
      </c>
      <c r="R1964">
        <v>78</v>
      </c>
    </row>
    <row r="1965" spans="1:18" hidden="1" x14ac:dyDescent="0.25">
      <c r="A1965">
        <v>1969</v>
      </c>
      <c r="B1965" t="s">
        <v>4354</v>
      </c>
      <c r="C1965" t="s">
        <v>2142</v>
      </c>
      <c r="D1965" t="s">
        <v>18</v>
      </c>
      <c r="E1965" t="s">
        <v>8358</v>
      </c>
      <c r="F1965" t="str">
        <f>VLOOKUP(TRIM(SUBSTITUTE(E1965,CHAR(160),CHAR(32))),Metadata!B$1:C$2632,2,FALSE)</f>
        <v>Prévost, abbé, 1697-1763.</v>
      </c>
      <c r="G1965" t="str">
        <f>VLOOKUP(TRIM(SUBSTITUTE(E1965,CHAR(160),CHAR(32))),Metadata!B$1:D$2632,3,FALSE)</f>
        <v>Lettres angloises, ou Histoire de Miss Clarisse Harlove. T. 4</v>
      </c>
      <c r="H1965">
        <f>VLOOKUP(TRIM(SUBSTITUTE(E1965,CHAR(160),CHAR(32))),Metadata!B$1:E$2632,4,FALSE)</f>
        <v>1751</v>
      </c>
      <c r="I1965" t="s">
        <v>448</v>
      </c>
      <c r="K1965" t="str">
        <f>VLOOKUP(TRIM(SUBSTITUTE(E1965,CHAR(160),CHAR(32))),Metadata!B$1:H$2632,7,FALSE)</f>
        <v>roman</v>
      </c>
      <c r="L1965" t="s">
        <v>4378</v>
      </c>
      <c r="N1965" t="str">
        <f>VLOOKUP(TRIM(SUBSTITUTE(E1965,CHAR(160),CHAR(32))),Metadata!B$1:J$2632,9,FALSE)</f>
        <v>prose</v>
      </c>
      <c r="O1965">
        <f>VLOOKUP(TRIM(SUBSTITUTE(E1965,CHAR(160),CHAR(32))),Metadata!B$1:K$2632,10,FALSE)</f>
        <v>115781</v>
      </c>
      <c r="P1965" s="4" t="s">
        <v>12624</v>
      </c>
      <c r="Q1965">
        <v>74</v>
      </c>
      <c r="R1965">
        <v>82</v>
      </c>
    </row>
    <row r="1966" spans="1:18" hidden="1" x14ac:dyDescent="0.25">
      <c r="A1966">
        <v>1970</v>
      </c>
      <c r="B1966" t="s">
        <v>4354</v>
      </c>
      <c r="C1966" t="s">
        <v>2142</v>
      </c>
      <c r="D1966" t="s">
        <v>18</v>
      </c>
      <c r="E1966" t="s">
        <v>8402</v>
      </c>
      <c r="F1966" t="str">
        <f>VLOOKUP(TRIM(SUBSTITUTE(E1966,CHAR(160),CHAR(32))),Metadata!B$1:C$2632,2,FALSE)</f>
        <v>Staël, Madame de (Anne-Louise-Germaine), 1766-1817.</v>
      </c>
      <c r="G1966" t="str">
        <f>VLOOKUP(TRIM(SUBSTITUTE(E1966,CHAR(160),CHAR(32))),Metadata!B$1:D$2632,3,FALSE)</f>
        <v>Lettres inédites à Louis de Narbonne, 1794.</v>
      </c>
      <c r="H1966">
        <f>VLOOKUP(TRIM(SUBSTITUTE(E1966,CHAR(160),CHAR(32))),Metadata!B$1:E$2632,4,FALSE)</f>
        <v>1794</v>
      </c>
      <c r="I1966" t="s">
        <v>448</v>
      </c>
      <c r="K1966" t="str">
        <f>VLOOKUP(TRIM(SUBSTITUTE(E1966,CHAR(160),CHAR(32))),Metadata!B$1:H$2632,7,FALSE)</f>
        <v>correspondance</v>
      </c>
      <c r="L1966" t="s">
        <v>4542</v>
      </c>
      <c r="N1966" t="str">
        <f>VLOOKUP(TRIM(SUBSTITUTE(E1966,CHAR(160),CHAR(32))),Metadata!B$1:J$2632,9,FALSE)</f>
        <v>prose</v>
      </c>
      <c r="O1966">
        <f>VLOOKUP(TRIM(SUBSTITUTE(E1966,CHAR(160),CHAR(32))),Metadata!B$1:K$2632,10,FALSE)</f>
        <v>107787</v>
      </c>
      <c r="P1966" s="8" t="s">
        <v>10784</v>
      </c>
      <c r="Q1966">
        <v>51</v>
      </c>
      <c r="R1966">
        <v>58</v>
      </c>
    </row>
    <row r="1967" spans="1:18" hidden="1" x14ac:dyDescent="0.25">
      <c r="A1967">
        <v>1971</v>
      </c>
      <c r="B1967" t="s">
        <v>4354</v>
      </c>
      <c r="C1967" t="s">
        <v>2142</v>
      </c>
      <c r="D1967" t="s">
        <v>18</v>
      </c>
      <c r="E1967" t="s">
        <v>8182</v>
      </c>
      <c r="F1967" t="str">
        <f>VLOOKUP(TRIM(SUBSTITUTE(E1967,CHAR(160),CHAR(32))),Metadata!B$1:C$2632,2,FALSE)</f>
        <v>Barruel, Abbé Augustin, 1741-1820.</v>
      </c>
      <c r="G1967" t="str">
        <f>VLOOKUP(TRIM(SUBSTITUTE(E1967,CHAR(160),CHAR(32))),Metadata!B$1:D$2632,3,FALSE)</f>
        <v>Les helviennes</v>
      </c>
      <c r="H1967">
        <f>VLOOKUP(TRIM(SUBSTITUTE(E1967,CHAR(160),CHAR(32))),Metadata!B$1:E$2632,4,FALSE)</f>
        <v>1781</v>
      </c>
      <c r="I1967" t="s">
        <v>448</v>
      </c>
      <c r="K1967" t="str">
        <f>VLOOKUP(TRIM(SUBSTITUTE(E1967,CHAR(160),CHAR(32))),Metadata!B$1:H$2632,7,FALSE)</f>
        <v>traite ou essai</v>
      </c>
      <c r="L1967" t="s">
        <v>4402</v>
      </c>
      <c r="N1967" t="str">
        <f>VLOOKUP(TRIM(SUBSTITUTE(E1967,CHAR(160),CHAR(32))),Metadata!B$1:J$2632,9,FALSE)</f>
        <v>prose</v>
      </c>
      <c r="O1967">
        <f>VLOOKUP(TRIM(SUBSTITUTE(E1967,CHAR(160),CHAR(32))),Metadata!B$1:K$2632,10,FALSE)</f>
        <v>331511</v>
      </c>
      <c r="P1967" s="4" t="s">
        <v>10785</v>
      </c>
      <c r="Q1967">
        <v>40</v>
      </c>
      <c r="R1967">
        <v>47</v>
      </c>
    </row>
    <row r="1968" spans="1:18" hidden="1" x14ac:dyDescent="0.25">
      <c r="A1968">
        <v>1972</v>
      </c>
      <c r="B1968" t="s">
        <v>4354</v>
      </c>
      <c r="C1968" t="s">
        <v>2142</v>
      </c>
      <c r="D1968" t="s">
        <v>18</v>
      </c>
      <c r="E1968" t="s">
        <v>6588</v>
      </c>
      <c r="F1968" t="str">
        <f>VLOOKUP(TRIM(SUBSTITUTE(E1968,CHAR(160),CHAR(32))),Metadata!B$1:C$2632,2,FALSE)</f>
        <v>Le Bon, Gustave, 1841-1931.</v>
      </c>
      <c r="G1968" t="str">
        <f>VLOOKUP(TRIM(SUBSTITUTE(E1968,CHAR(160),CHAR(32))),Metadata!B$1:D$2632,3,FALSE)</f>
        <v>L'homme et les sociétés. Leurs origines et leur développement (Deuxième partie).</v>
      </c>
      <c r="H1968">
        <f>VLOOKUP(TRIM(SUBSTITUTE(E1968,CHAR(160),CHAR(32))),Metadata!B$1:E$2632,4,FALSE)</f>
        <v>1881</v>
      </c>
      <c r="I1968" t="s">
        <v>450</v>
      </c>
      <c r="K1968" t="str">
        <f>VLOOKUP(TRIM(SUBSTITUTE(E1968,CHAR(160),CHAR(32))),Metadata!B$1:H$2632,7,FALSE)</f>
        <v>traite</v>
      </c>
      <c r="L1968" t="s">
        <v>4417</v>
      </c>
      <c r="N1968" t="str">
        <f>VLOOKUP(TRIM(SUBSTITUTE(E1968,CHAR(160),CHAR(32))),Metadata!B$1:J$2632,9,FALSE)</f>
        <v/>
      </c>
      <c r="O1968">
        <f>VLOOKUP(TRIM(SUBSTITUTE(E1968,CHAR(160),CHAR(32))),Metadata!B$1:K$2632,10,FALSE)</f>
        <v>163801</v>
      </c>
      <c r="P1968" s="4" t="s">
        <v>10786</v>
      </c>
      <c r="Q1968">
        <v>195</v>
      </c>
      <c r="R1968">
        <v>203</v>
      </c>
    </row>
    <row r="1969" spans="1:18" hidden="1" x14ac:dyDescent="0.25">
      <c r="A1969">
        <v>1973</v>
      </c>
      <c r="B1969" t="s">
        <v>4354</v>
      </c>
      <c r="C1969" t="s">
        <v>2142</v>
      </c>
      <c r="D1969" t="s">
        <v>18</v>
      </c>
      <c r="E1969" t="s">
        <v>8674</v>
      </c>
      <c r="F1969" t="str">
        <f>VLOOKUP(TRIM(SUBSTITUTE(E1969,CHAR(160),CHAR(32))),Metadata!B$1:C$2632,2,FALSE)</f>
        <v>Staël, Madame de (Anne-Louise-Germaine), 1766-1817.</v>
      </c>
      <c r="G1969" t="str">
        <f>VLOOKUP(TRIM(SUBSTITUTE(E1969,CHAR(160),CHAR(32))),Metadata!B$1:D$2632,3,FALSE)</f>
        <v>Delphine (tome 1)</v>
      </c>
      <c r="H1969">
        <f>VLOOKUP(TRIM(SUBSTITUTE(E1969,CHAR(160),CHAR(32))),Metadata!B$1:E$2632,4,FALSE)</f>
        <v>1802</v>
      </c>
      <c r="I1969" t="s">
        <v>450</v>
      </c>
      <c r="K1969" t="str">
        <f>VLOOKUP(TRIM(SUBSTITUTE(E1969,CHAR(160),CHAR(32))),Metadata!B$1:H$2632,7,FALSE)</f>
        <v>roman</v>
      </c>
      <c r="L1969" t="s">
        <v>4378</v>
      </c>
      <c r="N1969" t="str">
        <f>VLOOKUP(TRIM(SUBSTITUTE(E1969,CHAR(160),CHAR(32))),Metadata!B$1:J$2632,9,FALSE)</f>
        <v/>
      </c>
      <c r="O1969">
        <f>VLOOKUP(TRIM(SUBSTITUTE(E1969,CHAR(160),CHAR(32))),Metadata!B$1:K$2632,10,FALSE)</f>
        <v>160132</v>
      </c>
      <c r="P1969" s="4" t="s">
        <v>12625</v>
      </c>
      <c r="Q1969">
        <v>198</v>
      </c>
      <c r="R1969">
        <v>206</v>
      </c>
    </row>
    <row r="1970" spans="1:18" hidden="1" x14ac:dyDescent="0.25">
      <c r="A1970">
        <v>1974</v>
      </c>
      <c r="B1970" t="s">
        <v>4354</v>
      </c>
      <c r="C1970" t="s">
        <v>2142</v>
      </c>
      <c r="D1970" t="s">
        <v>18</v>
      </c>
      <c r="E1970" t="s">
        <v>6744</v>
      </c>
      <c r="F1970" t="str">
        <f>VLOOKUP(TRIM(SUBSTITUTE(E1970,CHAR(160),CHAR(32))),Metadata!B$1:C$2632,2,FALSE)</f>
        <v>Tarde, Gabriel, 1843-1904.</v>
      </c>
      <c r="G1970" t="str">
        <f>VLOOKUP(TRIM(SUBSTITUTE(E1970,CHAR(160),CHAR(32))),Metadata!B$1:D$2632,3,FALSE)</f>
        <v>ÉTUDES PÉNALES ET SOCIALES</v>
      </c>
      <c r="H1970">
        <f>VLOOKUP(TRIM(SUBSTITUTE(E1970,CHAR(160),CHAR(32))),Metadata!B$1:E$2632,4,FALSE)</f>
        <v>1892</v>
      </c>
      <c r="I1970" t="s">
        <v>450</v>
      </c>
      <c r="K1970" t="str">
        <f>VLOOKUP(TRIM(SUBSTITUTE(E1970,CHAR(160),CHAR(32))),Metadata!B$1:H$2632,7,FALSE)</f>
        <v>traite</v>
      </c>
      <c r="L1970" t="s">
        <v>4417</v>
      </c>
      <c r="N1970" t="str">
        <f>VLOOKUP(TRIM(SUBSTITUTE(E1970,CHAR(160),CHAR(32))),Metadata!B$1:J$2632,9,FALSE)</f>
        <v/>
      </c>
      <c r="O1970">
        <f>VLOOKUP(TRIM(SUBSTITUTE(E1970,CHAR(160),CHAR(32))),Metadata!B$1:K$2632,10,FALSE)</f>
        <v>167737</v>
      </c>
      <c r="P1970" s="4" t="s">
        <v>10787</v>
      </c>
      <c r="Q1970">
        <v>549</v>
      </c>
      <c r="R1970">
        <v>557</v>
      </c>
    </row>
    <row r="1971" spans="1:18" hidden="1" x14ac:dyDescent="0.25">
      <c r="A1971">
        <v>1975</v>
      </c>
      <c r="B1971" t="s">
        <v>4354</v>
      </c>
      <c r="C1971" t="s">
        <v>2142</v>
      </c>
      <c r="D1971" t="s">
        <v>18</v>
      </c>
      <c r="E1971" t="s">
        <v>8036</v>
      </c>
      <c r="F1971" t="str">
        <f>VLOOKUP(TRIM(SUBSTITUTE(E1971,CHAR(160),CHAR(32))),Metadata!B$1:C$2632,2,FALSE)</f>
        <v>Dangeau, Philippe de Courcillon, marquis de, 1638-1720.</v>
      </c>
      <c r="G1971" t="str">
        <f>VLOOKUP(TRIM(SUBSTITUTE(E1971,CHAR(160),CHAR(32))),Metadata!B$1:D$2632,3,FALSE)</f>
        <v>Journal T. 1 1684-1685-1686</v>
      </c>
      <c r="H1971">
        <f>VLOOKUP(TRIM(SUBSTITUTE(E1971,CHAR(160),CHAR(32))),Metadata!B$1:E$2632,4,FALSE)</f>
        <v>1686</v>
      </c>
      <c r="I1971" t="s">
        <v>450</v>
      </c>
      <c r="K1971" t="str">
        <f>VLOOKUP(TRIM(SUBSTITUTE(E1971,CHAR(160),CHAR(32))),Metadata!B$1:H$2632,7,FALSE)</f>
        <v>memoires</v>
      </c>
      <c r="L1971" t="s">
        <v>4481</v>
      </c>
      <c r="N1971" t="str">
        <f>VLOOKUP(TRIM(SUBSTITUTE(E1971,CHAR(160),CHAR(32))),Metadata!B$1:J$2632,9,FALSE)</f>
        <v>prose</v>
      </c>
      <c r="O1971">
        <f>VLOOKUP(TRIM(SUBSTITUTE(E1971,CHAR(160),CHAR(32))),Metadata!B$1:K$2632,10,FALSE)</f>
        <v>131667</v>
      </c>
      <c r="P1971" s="4" t="s">
        <v>10788</v>
      </c>
      <c r="Q1971">
        <v>8</v>
      </c>
      <c r="R1971">
        <v>15</v>
      </c>
    </row>
    <row r="1972" spans="1:18" hidden="1" x14ac:dyDescent="0.25">
      <c r="A1972">
        <v>1976</v>
      </c>
      <c r="B1972" t="s">
        <v>4354</v>
      </c>
      <c r="C1972" t="s">
        <v>2142</v>
      </c>
      <c r="D1972" t="s">
        <v>18</v>
      </c>
      <c r="E1972" t="s">
        <v>8563</v>
      </c>
      <c r="F1972" t="str">
        <f>VLOOKUP(TRIM(SUBSTITUTE(E1972,CHAR(160),CHAR(32))),Metadata!B$1:C$2632,2,FALSE)</f>
        <v>Gozlan, Léon, 1803-1866.</v>
      </c>
      <c r="G1972" t="str">
        <f>VLOOKUP(TRIM(SUBSTITUTE(E1972,CHAR(160),CHAR(32))),Metadata!B$1:D$2632,3,FALSE)</f>
        <v>Le notaire de Chantilly</v>
      </c>
      <c r="H1972">
        <f>VLOOKUP(TRIM(SUBSTITUTE(E1972,CHAR(160),CHAR(32))),Metadata!B$1:E$2632,4,FALSE)</f>
        <v>1836</v>
      </c>
      <c r="I1972" t="s">
        <v>450</v>
      </c>
      <c r="K1972" t="str">
        <f>VLOOKUP(TRIM(SUBSTITUTE(E1972,CHAR(160),CHAR(32))),Metadata!B$1:H$2632,7,FALSE)</f>
        <v>roman</v>
      </c>
      <c r="L1972" t="s">
        <v>4378</v>
      </c>
      <c r="N1972" t="str">
        <f>VLOOKUP(TRIM(SUBSTITUTE(E1972,CHAR(160),CHAR(32))),Metadata!B$1:J$2632,9,FALSE)</f>
        <v>prose</v>
      </c>
      <c r="O1972">
        <f>VLOOKUP(TRIM(SUBSTITUTE(E1972,CHAR(160),CHAR(32))),Metadata!B$1:K$2632,10,FALSE)</f>
        <v>118175</v>
      </c>
      <c r="P1972" s="4" t="s">
        <v>12626</v>
      </c>
      <c r="Q1972">
        <v>98</v>
      </c>
      <c r="R1972">
        <v>107</v>
      </c>
    </row>
    <row r="1973" spans="1:18" hidden="1" x14ac:dyDescent="0.25">
      <c r="A1973">
        <v>1977</v>
      </c>
      <c r="B1973" t="s">
        <v>4354</v>
      </c>
      <c r="C1973" t="s">
        <v>2142</v>
      </c>
      <c r="D1973" t="s">
        <v>18</v>
      </c>
      <c r="E1973" t="s">
        <v>8725</v>
      </c>
      <c r="F1973" t="str">
        <f>VLOOKUP(TRIM(SUBSTITUTE(E1973,CHAR(160),CHAR(32))),Metadata!B$1:C$2632,2,FALSE)</f>
        <v>Zola, Emile, 1840-1902.</v>
      </c>
      <c r="G1973" t="str">
        <f>VLOOKUP(TRIM(SUBSTITUTE(E1973,CHAR(160),CHAR(32))),Metadata!B$1:D$2632,3,FALSE)</f>
        <v>Une page d'amour</v>
      </c>
      <c r="H1973">
        <f>VLOOKUP(TRIM(SUBSTITUTE(E1973,CHAR(160),CHAR(32))),Metadata!B$1:E$2632,4,FALSE)</f>
        <v>1878</v>
      </c>
      <c r="I1973" t="s">
        <v>450</v>
      </c>
      <c r="K1973" t="str">
        <f>VLOOKUP(TRIM(SUBSTITUTE(E1973,CHAR(160),CHAR(32))),Metadata!B$1:H$2632,7,FALSE)</f>
        <v>roman</v>
      </c>
      <c r="L1973" t="s">
        <v>4378</v>
      </c>
      <c r="N1973" t="str">
        <f>VLOOKUP(TRIM(SUBSTITUTE(E1973,CHAR(160),CHAR(32))),Metadata!B$1:J$2632,9,FALSE)</f>
        <v>prose</v>
      </c>
      <c r="O1973">
        <f>VLOOKUP(TRIM(SUBSTITUTE(E1973,CHAR(160),CHAR(32))),Metadata!B$1:K$2632,10,FALSE)</f>
        <v>109964</v>
      </c>
      <c r="P1973" s="4" t="s">
        <v>12627</v>
      </c>
      <c r="Q1973">
        <v>18</v>
      </c>
      <c r="R1973">
        <v>26</v>
      </c>
    </row>
    <row r="1974" spans="1:18" hidden="1" x14ac:dyDescent="0.25">
      <c r="A1974">
        <v>1978</v>
      </c>
      <c r="B1974" t="s">
        <v>4354</v>
      </c>
      <c r="C1974" t="s">
        <v>2142</v>
      </c>
      <c r="D1974" t="s">
        <v>18</v>
      </c>
      <c r="E1974" t="s">
        <v>6174</v>
      </c>
      <c r="F1974" t="str">
        <f>VLOOKUP(TRIM(SUBSTITUTE(E1974,CHAR(160),CHAR(32))),Metadata!B$1:C$2632,2,FALSE)</f>
        <v>Proudhon, P.-J. (Pierre-Joseph), 1809-1865.</v>
      </c>
      <c r="G1974" t="str">
        <f>VLOOKUP(TRIM(SUBSTITUTE(E1974,CHAR(160),CHAR(32))),Metadata!B$1:D$2632,3,FALSE)</f>
        <v>Système des contradictions économiques ou Philosophie de la misère.</v>
      </c>
      <c r="H1974">
        <f>VLOOKUP(TRIM(SUBSTITUTE(E1974,CHAR(160),CHAR(32))),Metadata!B$1:E$2632,4,FALSE)</f>
        <v>1846</v>
      </c>
      <c r="I1974" t="s">
        <v>450</v>
      </c>
      <c r="K1974" t="str">
        <f>VLOOKUP(TRIM(SUBSTITUTE(E1974,CHAR(160),CHAR(32))),Metadata!B$1:H$2632,7,FALSE)</f>
        <v>traite</v>
      </c>
      <c r="L1974" t="s">
        <v>4417</v>
      </c>
      <c r="N1974" t="str">
        <f>VLOOKUP(TRIM(SUBSTITUTE(E1974,CHAR(160),CHAR(32))),Metadata!B$1:J$2632,9,FALSE)</f>
        <v/>
      </c>
      <c r="O1974">
        <f>VLOOKUP(TRIM(SUBSTITUTE(E1974,CHAR(160),CHAR(32))),Metadata!B$1:K$2632,10,FALSE)</f>
        <v>83914</v>
      </c>
      <c r="P1974" s="4" t="s">
        <v>10789</v>
      </c>
      <c r="Q1974">
        <v>81</v>
      </c>
      <c r="R1974">
        <v>89</v>
      </c>
    </row>
    <row r="1975" spans="1:18" hidden="1" x14ac:dyDescent="0.25">
      <c r="A1975">
        <v>1979</v>
      </c>
      <c r="B1975" t="s">
        <v>4354</v>
      </c>
      <c r="C1975" t="s">
        <v>2142</v>
      </c>
      <c r="D1975" t="s">
        <v>18</v>
      </c>
      <c r="E1975" t="s">
        <v>8441</v>
      </c>
      <c r="F1975" t="str">
        <f>VLOOKUP(TRIM(SUBSTITUTE(E1975,CHAR(160),CHAR(32))),Metadata!B$1:C$2632,2,FALSE)</f>
        <v>Blondel, Maurice, 1861-1949.</v>
      </c>
      <c r="G1975" t="str">
        <f>VLOOKUP(TRIM(SUBSTITUTE(E1975,CHAR(160),CHAR(32))),Metadata!B$1:D$2632,3,FALSE)</f>
        <v>L'action</v>
      </c>
      <c r="H1975">
        <f>VLOOKUP(TRIM(SUBSTITUTE(E1975,CHAR(160),CHAR(32))),Metadata!B$1:E$2632,4,FALSE)</f>
        <v>1893</v>
      </c>
      <c r="I1975" t="s">
        <v>450</v>
      </c>
      <c r="K1975" t="str">
        <f>VLOOKUP(TRIM(SUBSTITUTE(E1975,CHAR(160),CHAR(32))),Metadata!B$1:H$2632,7,FALSE)</f>
        <v>traite ou essai</v>
      </c>
      <c r="L1975" t="s">
        <v>4402</v>
      </c>
      <c r="N1975" t="str">
        <f>VLOOKUP(TRIM(SUBSTITUTE(E1975,CHAR(160),CHAR(32))),Metadata!B$1:J$2632,9,FALSE)</f>
        <v>prose</v>
      </c>
      <c r="O1975">
        <f>VLOOKUP(TRIM(SUBSTITUTE(E1975,CHAR(160),CHAR(32))),Metadata!B$1:K$2632,10,FALSE)</f>
        <v>178641</v>
      </c>
      <c r="P1975" s="4" t="s">
        <v>9262</v>
      </c>
      <c r="Q1975">
        <v>125</v>
      </c>
      <c r="R1975">
        <v>133</v>
      </c>
    </row>
    <row r="1976" spans="1:18" hidden="1" x14ac:dyDescent="0.25">
      <c r="A1976">
        <v>1980</v>
      </c>
      <c r="B1976" t="s">
        <v>4354</v>
      </c>
      <c r="C1976" t="s">
        <v>2142</v>
      </c>
      <c r="D1976" t="s">
        <v>18</v>
      </c>
      <c r="E1976" t="s">
        <v>8715</v>
      </c>
      <c r="F1976" t="str">
        <f>VLOOKUP(TRIM(SUBSTITUTE(E1976,CHAR(160),CHAR(32))),Metadata!B$1:C$2632,2,FALSE)</f>
        <v>Zola, Emile, 1840-1902.</v>
      </c>
      <c r="G1976" t="str">
        <f>VLOOKUP(TRIM(SUBSTITUTE(E1976,CHAR(160),CHAR(32))),Metadata!B$1:D$2632,3,FALSE)</f>
        <v>La joie de vivre</v>
      </c>
      <c r="H1976">
        <f>VLOOKUP(TRIM(SUBSTITUTE(E1976,CHAR(160),CHAR(32))),Metadata!B$1:E$2632,4,FALSE)</f>
        <v>1884</v>
      </c>
      <c r="I1976" t="s">
        <v>450</v>
      </c>
      <c r="K1976" t="str">
        <f>VLOOKUP(TRIM(SUBSTITUTE(E1976,CHAR(160),CHAR(32))),Metadata!B$1:H$2632,7,FALSE)</f>
        <v>roman</v>
      </c>
      <c r="L1976" t="s">
        <v>4378</v>
      </c>
      <c r="N1976" t="str">
        <f>VLOOKUP(TRIM(SUBSTITUTE(E1976,CHAR(160),CHAR(32))),Metadata!B$1:J$2632,9,FALSE)</f>
        <v>prose</v>
      </c>
      <c r="O1976">
        <f>VLOOKUP(TRIM(SUBSTITUTE(E1976,CHAR(160),CHAR(32))),Metadata!B$1:K$2632,10,FALSE)</f>
        <v>126663</v>
      </c>
      <c r="P1976" s="4" t="s">
        <v>10790</v>
      </c>
      <c r="Q1976">
        <v>46</v>
      </c>
      <c r="R1976">
        <v>54</v>
      </c>
    </row>
    <row r="1977" spans="1:18" hidden="1" x14ac:dyDescent="0.25">
      <c r="A1977">
        <v>1981</v>
      </c>
      <c r="B1977" t="s">
        <v>4354</v>
      </c>
      <c r="C1977" t="s">
        <v>2142</v>
      </c>
      <c r="D1977" t="s">
        <v>18</v>
      </c>
      <c r="E1977" t="s">
        <v>6721</v>
      </c>
      <c r="F1977" t="str">
        <f>VLOOKUP(TRIM(SUBSTITUTE(E1977,CHAR(160),CHAR(32))),Metadata!B$1:C$2632,2,FALSE)</f>
        <v>Tarde, Gabriel, 1843-1904.</v>
      </c>
      <c r="G1977" t="str">
        <f>VLOOKUP(TRIM(SUBSTITUTE(E1977,CHAR(160),CHAR(32))),Metadata!B$1:D$2632,3,FALSE)</f>
        <v>Les lois de l'imitation [2]</v>
      </c>
      <c r="H1977">
        <f>VLOOKUP(TRIM(SUBSTITUTE(E1977,CHAR(160),CHAR(32))),Metadata!B$1:E$2632,4,FALSE)</f>
        <v>1890</v>
      </c>
      <c r="I1977" t="s">
        <v>450</v>
      </c>
      <c r="K1977" t="str">
        <f>VLOOKUP(TRIM(SUBSTITUTE(E1977,CHAR(160),CHAR(32))),Metadata!B$1:H$2632,7,FALSE)</f>
        <v>traite</v>
      </c>
      <c r="L1977" t="s">
        <v>4417</v>
      </c>
      <c r="N1977" t="str">
        <f>VLOOKUP(TRIM(SUBSTITUTE(E1977,CHAR(160),CHAR(32))),Metadata!B$1:J$2632,9,FALSE)</f>
        <v/>
      </c>
      <c r="O1977">
        <f>VLOOKUP(TRIM(SUBSTITUTE(E1977,CHAR(160),CHAR(32))),Metadata!B$1:K$2632,10,FALSE)</f>
        <v>80009</v>
      </c>
      <c r="P1977" s="4" t="s">
        <v>12628</v>
      </c>
      <c r="Q1977">
        <v>71</v>
      </c>
      <c r="R1977">
        <v>78</v>
      </c>
    </row>
    <row r="1978" spans="1:18" hidden="1" x14ac:dyDescent="0.25">
      <c r="A1978">
        <v>1982</v>
      </c>
      <c r="B1978" t="s">
        <v>4354</v>
      </c>
      <c r="C1978" t="s">
        <v>2142</v>
      </c>
      <c r="D1978" t="s">
        <v>18</v>
      </c>
      <c r="E1978" t="s">
        <v>8514</v>
      </c>
      <c r="F1978" t="str">
        <f>VLOOKUP(TRIM(SUBSTITUTE(E1978,CHAR(160),CHAR(32))),Metadata!B$1:C$2632,2,FALSE)</f>
        <v>Durkheim, Emile, 1858-1917.</v>
      </c>
      <c r="G1978" t="str">
        <f>VLOOKUP(TRIM(SUBSTITUTE(E1978,CHAR(160),CHAR(32))),Metadata!B$1:D$2632,3,FALSE)</f>
        <v>Le suicide. Étude sociologique, 3</v>
      </c>
      <c r="H1978">
        <f>VLOOKUP(TRIM(SUBSTITUTE(E1978,CHAR(160),CHAR(32))),Metadata!B$1:E$2632,4,FALSE)</f>
        <v>1897</v>
      </c>
      <c r="I1978" t="s">
        <v>450</v>
      </c>
      <c r="K1978" t="str">
        <f>VLOOKUP(TRIM(SUBSTITUTE(E1978,CHAR(160),CHAR(32))),Metadata!B$1:H$2632,7,FALSE)</f>
        <v>traite</v>
      </c>
      <c r="L1978" t="s">
        <v>4417</v>
      </c>
      <c r="N1978" t="str">
        <f>VLOOKUP(TRIM(SUBSTITUTE(E1978,CHAR(160),CHAR(32))),Metadata!B$1:J$2632,9,FALSE)</f>
        <v/>
      </c>
      <c r="O1978">
        <f>VLOOKUP(TRIM(SUBSTITUTE(E1978,CHAR(160),CHAR(32))),Metadata!B$1:K$2632,10,FALSE)</f>
        <v>44827</v>
      </c>
      <c r="P1978" s="10" t="s">
        <v>10791</v>
      </c>
      <c r="Q1978">
        <v>45</v>
      </c>
      <c r="R1978">
        <v>53</v>
      </c>
    </row>
    <row r="1979" spans="1:18" hidden="1" x14ac:dyDescent="0.25">
      <c r="A1979">
        <v>1983</v>
      </c>
      <c r="B1979" t="s">
        <v>4354</v>
      </c>
      <c r="C1979" t="s">
        <v>2142</v>
      </c>
      <c r="D1979" t="s">
        <v>18</v>
      </c>
      <c r="E1979" t="s">
        <v>8437</v>
      </c>
      <c r="F1979" t="str">
        <f>VLOOKUP(TRIM(SUBSTITUTE(E1979,CHAR(160),CHAR(32))),Metadata!B$1:C$2632,2,FALSE)</f>
        <v>Barriere, Theodore, 1821-1877: Capendu, Ernest, 1826-1868.</v>
      </c>
      <c r="G1979" t="str">
        <f>VLOOKUP(TRIM(SUBSTITUTE(E1979,CHAR(160),CHAR(32))),Metadata!B$1:D$2632,3,FALSE)</f>
        <v>Les faux bonshommes</v>
      </c>
      <c r="H1979">
        <f>VLOOKUP(TRIM(SUBSTITUTE(E1979,CHAR(160),CHAR(32))),Metadata!B$1:E$2632,4,FALSE)</f>
        <v>1856</v>
      </c>
      <c r="I1979" t="s">
        <v>450</v>
      </c>
      <c r="K1979" t="str">
        <f>VLOOKUP(TRIM(SUBSTITUTE(E1979,CHAR(160),CHAR(32))),Metadata!B$1:H$2632,7,FALSE)</f>
        <v>theatre</v>
      </c>
      <c r="L1979" t="s">
        <v>4472</v>
      </c>
      <c r="N1979" t="str">
        <f>VLOOKUP(TRIM(SUBSTITUTE(E1979,CHAR(160),CHAR(32))),Metadata!B$1:J$2632,9,FALSE)</f>
        <v>prose</v>
      </c>
      <c r="O1979">
        <f>VLOOKUP(TRIM(SUBSTITUTE(E1979,CHAR(160),CHAR(32))),Metadata!B$1:K$2632,10,FALSE)</f>
        <v>35373</v>
      </c>
      <c r="P1979" s="4" t="s">
        <v>9263</v>
      </c>
      <c r="Q1979">
        <v>8</v>
      </c>
      <c r="R1979">
        <v>16</v>
      </c>
    </row>
    <row r="1980" spans="1:18" hidden="1" x14ac:dyDescent="0.25">
      <c r="A1980">
        <v>1984</v>
      </c>
      <c r="B1980" t="s">
        <v>4354</v>
      </c>
      <c r="C1980" t="s">
        <v>2142</v>
      </c>
      <c r="D1980" t="s">
        <v>18</v>
      </c>
      <c r="E1980" t="s">
        <v>8560</v>
      </c>
      <c r="F1980" t="str">
        <f>VLOOKUP(TRIM(SUBSTITUTE(E1980,CHAR(160),CHAR(32))),Metadata!B$1:C$2632,2,FALSE)</f>
        <v>Goncourt, Edmond de, 1822-1896: Goncourt, Jules de, 1830-1870.</v>
      </c>
      <c r="G1980" t="str">
        <f>VLOOKUP(TRIM(SUBSTITUTE(E1980,CHAR(160),CHAR(32))),Metadata!B$1:D$2632,3,FALSE)</f>
        <v>Journal, T. 4, 1891-1896</v>
      </c>
      <c r="H1980">
        <f>VLOOKUP(TRIM(SUBSTITUTE(E1980,CHAR(160),CHAR(32))),Metadata!B$1:E$2632,4,FALSE)</f>
        <v>1896</v>
      </c>
      <c r="I1980" t="s">
        <v>450</v>
      </c>
      <c r="K1980" t="str">
        <f>VLOOKUP(TRIM(SUBSTITUTE(E1980,CHAR(160),CHAR(32))),Metadata!B$1:H$2632,7,FALSE)</f>
        <v>memoires</v>
      </c>
      <c r="L1980" t="s">
        <v>4481</v>
      </c>
      <c r="N1980" t="str">
        <f>VLOOKUP(TRIM(SUBSTITUTE(E1980,CHAR(160),CHAR(32))),Metadata!B$1:J$2632,9,FALSE)</f>
        <v>prose</v>
      </c>
      <c r="O1980">
        <f>VLOOKUP(TRIM(SUBSTITUTE(E1980,CHAR(160),CHAR(32))),Metadata!B$1:K$2632,10,FALSE)</f>
        <v>341281</v>
      </c>
      <c r="P1980" s="4" t="s">
        <v>10792</v>
      </c>
      <c r="Q1980">
        <v>14</v>
      </c>
      <c r="R1980">
        <v>21</v>
      </c>
    </row>
    <row r="1981" spans="1:18" hidden="1" x14ac:dyDescent="0.25">
      <c r="A1981">
        <v>1985</v>
      </c>
      <c r="B1981" t="s">
        <v>4354</v>
      </c>
      <c r="C1981" t="s">
        <v>2142</v>
      </c>
      <c r="D1981" t="s">
        <v>18</v>
      </c>
      <c r="E1981" t="s">
        <v>8495</v>
      </c>
      <c r="F1981" t="str">
        <f>VLOOKUP(TRIM(SUBSTITUTE(E1981,CHAR(160),CHAR(32))),Metadata!B$1:C$2632,2,FALSE)</f>
        <v>Dumas, Alexandre (père), 1802-1870.</v>
      </c>
      <c r="G1981" t="str">
        <f>VLOOKUP(TRIM(SUBSTITUTE(E1981,CHAR(160),CHAR(32))),Metadata!B$1:D$2632,3,FALSE)</f>
        <v>Fils du forçat (Le)</v>
      </c>
      <c r="H1981">
        <f>VLOOKUP(TRIM(SUBSTITUTE(E1981,CHAR(160),CHAR(32))),Metadata!B$1:E$2632,4,FALSE)</f>
        <v>1865</v>
      </c>
      <c r="I1981" t="s">
        <v>450</v>
      </c>
      <c r="K1981" t="str">
        <f>VLOOKUP(TRIM(SUBSTITUTE(E1981,CHAR(160),CHAR(32))),Metadata!B$1:H$2632,7,FALSE)</f>
        <v>Narratif, Roman</v>
      </c>
      <c r="L1981" t="s">
        <v>4786</v>
      </c>
      <c r="N1981" t="str">
        <f>VLOOKUP(TRIM(SUBSTITUTE(E1981,CHAR(160),CHAR(32))),Metadata!B$1:J$2632,9,FALSE)</f>
        <v/>
      </c>
      <c r="O1981">
        <f>VLOOKUP(TRIM(SUBSTITUTE(E1981,CHAR(160),CHAR(32))),Metadata!B$1:K$2632,10,FALSE)</f>
        <v>70241</v>
      </c>
      <c r="P1981" s="4" t="s">
        <v>10793</v>
      </c>
      <c r="Q1981">
        <v>137</v>
      </c>
      <c r="R1981">
        <v>145</v>
      </c>
    </row>
    <row r="1982" spans="1:18" hidden="1" x14ac:dyDescent="0.25">
      <c r="A1982">
        <v>1986</v>
      </c>
      <c r="B1982" t="s">
        <v>4354</v>
      </c>
      <c r="C1982" t="s">
        <v>2142</v>
      </c>
      <c r="D1982" t="s">
        <v>18</v>
      </c>
      <c r="E1982" t="s">
        <v>8668</v>
      </c>
      <c r="F1982" t="str">
        <f>VLOOKUP(TRIM(SUBSTITUTE(E1982,CHAR(160),CHAR(32))),Metadata!B$1:C$2632,2,FALSE)</f>
        <v>Soulié, Frédéric, 1800-1847.</v>
      </c>
      <c r="G1982" t="str">
        <f>VLOOKUP(TRIM(SUBSTITUTE(E1982,CHAR(160),CHAR(32))),Metadata!B$1:D$2632,3,FALSE)</f>
        <v>Les mémoires du diable</v>
      </c>
      <c r="H1982">
        <f>VLOOKUP(TRIM(SUBSTITUTE(E1982,CHAR(160),CHAR(32))),Metadata!B$1:E$2632,4,FALSE)</f>
        <v>1837</v>
      </c>
      <c r="I1982" t="s">
        <v>450</v>
      </c>
      <c r="K1982" t="str">
        <f>VLOOKUP(TRIM(SUBSTITUTE(E1982,CHAR(160),CHAR(32))),Metadata!B$1:H$2632,7,FALSE)</f>
        <v>roman</v>
      </c>
      <c r="L1982" t="s">
        <v>4378</v>
      </c>
      <c r="N1982" t="str">
        <f>VLOOKUP(TRIM(SUBSTITUTE(E1982,CHAR(160),CHAR(32))),Metadata!B$1:J$2632,9,FALSE)</f>
        <v>prose</v>
      </c>
      <c r="O1982">
        <f>VLOOKUP(TRIM(SUBSTITUTE(E1982,CHAR(160),CHAR(32))),Metadata!B$1:K$2632,10,FALSE)</f>
        <v>112445</v>
      </c>
      <c r="P1982" s="4" t="s">
        <v>10794</v>
      </c>
      <c r="Q1982">
        <v>72</v>
      </c>
      <c r="R1982">
        <v>80</v>
      </c>
    </row>
    <row r="1983" spans="1:18" hidden="1" x14ac:dyDescent="0.25">
      <c r="A1983">
        <v>1987</v>
      </c>
      <c r="B1983" t="s">
        <v>4354</v>
      </c>
      <c r="C1983" t="s">
        <v>2142</v>
      </c>
      <c r="D1983" t="s">
        <v>18</v>
      </c>
      <c r="E1983" t="s">
        <v>8473</v>
      </c>
      <c r="F1983" t="str">
        <f>VLOOKUP(TRIM(SUBSTITUTE(E1983,CHAR(160),CHAR(32))),Metadata!B$1:C$2632,2,FALSE)</f>
        <v>Cousin, Victor, 1792-1867.</v>
      </c>
      <c r="G1983" t="str">
        <f>VLOOKUP(TRIM(SUBSTITUTE(E1983,CHAR(160),CHAR(32))),Metadata!B$1:D$2632,3,FALSE)</f>
        <v>Cours de l'histoire de la philosophie: histoire de la philosophie du XVIIIe siècle.</v>
      </c>
      <c r="H1983">
        <f>VLOOKUP(TRIM(SUBSTITUTE(E1983,CHAR(160),CHAR(32))),Metadata!B$1:E$2632,4,FALSE)</f>
        <v>1829</v>
      </c>
      <c r="I1983" t="s">
        <v>450</v>
      </c>
      <c r="K1983" t="str">
        <f>VLOOKUP(TRIM(SUBSTITUTE(E1983,CHAR(160),CHAR(32))),Metadata!B$1:H$2632,7,FALSE)</f>
        <v>traite ou essai</v>
      </c>
      <c r="L1983" t="s">
        <v>4402</v>
      </c>
      <c r="N1983" t="str">
        <f>VLOOKUP(TRIM(SUBSTITUTE(E1983,CHAR(160),CHAR(32))),Metadata!B$1:J$2632,9,FALSE)</f>
        <v>prose</v>
      </c>
      <c r="O1983">
        <f>VLOOKUP(TRIM(SUBSTITUTE(E1983,CHAR(160),CHAR(32))),Metadata!B$1:K$2632,10,FALSE)</f>
        <v>108980</v>
      </c>
      <c r="P1983" s="4" t="s">
        <v>10795</v>
      </c>
      <c r="Q1983">
        <v>88</v>
      </c>
      <c r="R1983">
        <v>96</v>
      </c>
    </row>
    <row r="1984" spans="1:18" hidden="1" x14ac:dyDescent="0.25">
      <c r="A1984">
        <v>1988</v>
      </c>
      <c r="B1984" t="s">
        <v>4354</v>
      </c>
      <c r="C1984" t="s">
        <v>2142</v>
      </c>
      <c r="D1984" t="s">
        <v>18</v>
      </c>
      <c r="E1984" t="s">
        <v>8574</v>
      </c>
      <c r="F1984" t="str">
        <f>VLOOKUP(TRIM(SUBSTITUTE(E1984,CHAR(160),CHAR(32))),Metadata!B$1:C$2632,2,FALSE)</f>
        <v>Huysmans, J.-K. (Joris-Karl), 1848-1907.</v>
      </c>
      <c r="G1984" t="str">
        <f>VLOOKUP(TRIM(SUBSTITUTE(E1984,CHAR(160),CHAR(32))),Metadata!B$1:D$2632,3,FALSE)</f>
        <v>En route</v>
      </c>
      <c r="H1984">
        <f>VLOOKUP(TRIM(SUBSTITUTE(E1984,CHAR(160),CHAR(32))),Metadata!B$1:E$2632,4,FALSE)</f>
        <v>1895</v>
      </c>
      <c r="I1984" t="s">
        <v>450</v>
      </c>
      <c r="K1984" t="str">
        <f>VLOOKUP(TRIM(SUBSTITUTE(E1984,CHAR(160),CHAR(32))),Metadata!B$1:H$2632,7,FALSE)</f>
        <v>roman</v>
      </c>
      <c r="L1984" t="s">
        <v>4378</v>
      </c>
      <c r="N1984" t="str">
        <f>VLOOKUP(TRIM(SUBSTITUTE(E1984,CHAR(160),CHAR(32))),Metadata!B$1:J$2632,9,FALSE)</f>
        <v>prose</v>
      </c>
      <c r="O1984">
        <f>VLOOKUP(TRIM(SUBSTITUTE(E1984,CHAR(160),CHAR(32))),Metadata!B$1:K$2632,10,FALSE)</f>
        <v>124595</v>
      </c>
      <c r="P1984" s="4" t="s">
        <v>10796</v>
      </c>
      <c r="Q1984">
        <v>84</v>
      </c>
      <c r="R1984">
        <v>93</v>
      </c>
    </row>
    <row r="1985" spans="1:18" hidden="1" x14ac:dyDescent="0.25">
      <c r="A1985">
        <v>1989</v>
      </c>
      <c r="B1985" t="s">
        <v>4354</v>
      </c>
      <c r="C1985" t="s">
        <v>2142</v>
      </c>
      <c r="D1985" t="s">
        <v>18</v>
      </c>
      <c r="E1985" t="s">
        <v>8062</v>
      </c>
      <c r="F1985" t="str">
        <f>VLOOKUP(TRIM(SUBSTITUTE(E1985,CHAR(160),CHAR(32))),Metadata!B$1:C$2632,2,FALSE)</f>
        <v>Godeau, Antoine, 1605-1672.</v>
      </c>
      <c r="G1985" t="str">
        <f>VLOOKUP(TRIM(SUBSTITUTE(E1985,CHAR(160),CHAR(32))),Metadata!B$1:D$2632,3,FALSE)</f>
        <v>Prières et méditations chrestiennes.</v>
      </c>
      <c r="H1985">
        <f>VLOOKUP(TRIM(SUBSTITUTE(E1985,CHAR(160),CHAR(32))),Metadata!B$1:E$2632,4,FALSE)</f>
        <v>1633</v>
      </c>
      <c r="I1985" t="s">
        <v>450</v>
      </c>
      <c r="K1985" t="str">
        <f>VLOOKUP(TRIM(SUBSTITUTE(E1985,CHAR(160),CHAR(32))),Metadata!B$1:H$2632,7,FALSE)</f>
        <v>melanges litteraires</v>
      </c>
      <c r="L1985" t="s">
        <v>4389</v>
      </c>
      <c r="N1985" t="str">
        <f>VLOOKUP(TRIM(SUBSTITUTE(E1985,CHAR(160),CHAR(32))),Metadata!B$1:J$2632,9,FALSE)</f>
        <v>prose</v>
      </c>
      <c r="O1985">
        <f>VLOOKUP(TRIM(SUBSTITUTE(E1985,CHAR(160),CHAR(32))),Metadata!B$1:K$2632,10,FALSE)</f>
        <v>24838</v>
      </c>
      <c r="P1985" s="4" t="s">
        <v>10797</v>
      </c>
      <c r="Q1985">
        <v>14</v>
      </c>
      <c r="R1985">
        <v>23</v>
      </c>
    </row>
    <row r="1986" spans="1:18" hidden="1" x14ac:dyDescent="0.25">
      <c r="A1986">
        <v>1990</v>
      </c>
      <c r="B1986" t="s">
        <v>4354</v>
      </c>
      <c r="C1986" t="s">
        <v>2142</v>
      </c>
      <c r="D1986" t="s">
        <v>18</v>
      </c>
      <c r="E1986" t="s">
        <v>5909</v>
      </c>
      <c r="F1986" t="str">
        <f>VLOOKUP(TRIM(SUBSTITUTE(E1986,CHAR(160),CHAR(32))),Metadata!B$1:C$2632,2,FALSE)</f>
        <v>Comte, Auguste, 1798-1857.</v>
      </c>
      <c r="G1986" t="str">
        <f>VLOOKUP(TRIM(SUBSTITUTE(E1986,CHAR(160),CHAR(32))),Metadata!B$1:D$2632,3,FALSE)</f>
        <v>Cours de philosophie positive. 1re et 2e leçons</v>
      </c>
      <c r="H1986">
        <f>VLOOKUP(TRIM(SUBSTITUTE(E1986,CHAR(160),CHAR(32))),Metadata!B$1:E$2632,4,FALSE)</f>
        <v>1830</v>
      </c>
      <c r="I1986" t="s">
        <v>450</v>
      </c>
      <c r="K1986" t="str">
        <f>VLOOKUP(TRIM(SUBSTITUTE(E1986,CHAR(160),CHAR(32))),Metadata!B$1:H$2632,7,FALSE)</f>
        <v>traite</v>
      </c>
      <c r="L1986" t="s">
        <v>4417</v>
      </c>
      <c r="N1986" t="str">
        <f>VLOOKUP(TRIM(SUBSTITUTE(E1986,CHAR(160),CHAR(32))),Metadata!B$1:J$2632,9,FALSE)</f>
        <v/>
      </c>
      <c r="O1986">
        <f>VLOOKUP(TRIM(SUBSTITUTE(E1986,CHAR(160),CHAR(32))),Metadata!B$1:K$2632,10,FALSE)</f>
        <v>43768</v>
      </c>
      <c r="P1986" s="14" t="s">
        <v>12629</v>
      </c>
      <c r="Q1986">
        <v>5</v>
      </c>
      <c r="R1986">
        <v>13</v>
      </c>
    </row>
    <row r="1987" spans="1:18" hidden="1" x14ac:dyDescent="0.25">
      <c r="A1987">
        <v>1991</v>
      </c>
      <c r="B1987" t="s">
        <v>4354</v>
      </c>
      <c r="C1987" t="s">
        <v>2142</v>
      </c>
      <c r="D1987" t="s">
        <v>18</v>
      </c>
      <c r="E1987" t="s">
        <v>6717</v>
      </c>
      <c r="F1987" t="str">
        <f>VLOOKUP(TRIM(SUBSTITUTE(E1987,CHAR(160),CHAR(32))),Metadata!B$1:C$2632,2,FALSE)</f>
        <v>Tarde, Gabriel, 1843-1904.</v>
      </c>
      <c r="G1987" t="str">
        <f>VLOOKUP(TRIM(SUBSTITUTE(E1987,CHAR(160),CHAR(32))),Metadata!B$1:D$2632,3,FALSE)</f>
        <v>La philosophie pénale [2]</v>
      </c>
      <c r="H1987">
        <f>VLOOKUP(TRIM(SUBSTITUTE(E1987,CHAR(160),CHAR(32))),Metadata!B$1:E$2632,4,FALSE)</f>
        <v>1890</v>
      </c>
      <c r="I1987" t="s">
        <v>450</v>
      </c>
      <c r="K1987" t="str">
        <f>VLOOKUP(TRIM(SUBSTITUTE(E1987,CHAR(160),CHAR(32))),Metadata!B$1:H$2632,7,FALSE)</f>
        <v>traite</v>
      </c>
      <c r="L1987" t="s">
        <v>4417</v>
      </c>
      <c r="N1987" t="str">
        <f>VLOOKUP(TRIM(SUBSTITUTE(E1987,CHAR(160),CHAR(32))),Metadata!B$1:J$2632,9,FALSE)</f>
        <v/>
      </c>
      <c r="O1987">
        <f>VLOOKUP(TRIM(SUBSTITUTE(E1987,CHAR(160),CHAR(32))),Metadata!B$1:K$2632,10,FALSE)</f>
        <v>118390</v>
      </c>
      <c r="P1987" s="4" t="s">
        <v>10798</v>
      </c>
      <c r="Q1987">
        <v>46</v>
      </c>
      <c r="R1987">
        <v>54</v>
      </c>
    </row>
    <row r="1988" spans="1:18" hidden="1" x14ac:dyDescent="0.25">
      <c r="A1988">
        <v>1992</v>
      </c>
      <c r="B1988" t="s">
        <v>4354</v>
      </c>
      <c r="C1988" t="s">
        <v>2142</v>
      </c>
      <c r="D1988" t="s">
        <v>18</v>
      </c>
      <c r="E1988" t="s">
        <v>8968</v>
      </c>
      <c r="F1988" t="str">
        <f>VLOOKUP(TRIM(SUBSTITUTE(E1988,CHAR(160),CHAR(32))),Metadata!B$1:C$2632,2,FALSE)</f>
        <v>Perroux, François, 1903-</v>
      </c>
      <c r="G1988" t="str">
        <f>VLOOKUP(TRIM(SUBSTITUTE(E1988,CHAR(160),CHAR(32))),Metadata!B$1:D$2632,3,FALSE)</f>
        <v>L'économie du XXe siècle</v>
      </c>
      <c r="H1988">
        <f>VLOOKUP(TRIM(SUBSTITUTE(E1988,CHAR(160),CHAR(32))),Metadata!B$1:E$2632,4,FALSE)</f>
        <v>1964</v>
      </c>
      <c r="I1988" t="s">
        <v>534</v>
      </c>
      <c r="K1988" t="str">
        <f>VLOOKUP(TRIM(SUBSTITUTE(E1988,CHAR(160),CHAR(32))),Metadata!B$1:H$2632,7,FALSE)</f>
        <v>traite ou essai</v>
      </c>
      <c r="L1988" t="s">
        <v>4402</v>
      </c>
      <c r="N1988" t="str">
        <f>VLOOKUP(TRIM(SUBSTITUTE(E1988,CHAR(160),CHAR(32))),Metadata!B$1:J$2632,9,FALSE)</f>
        <v>prose</v>
      </c>
      <c r="O1988">
        <f>VLOOKUP(TRIM(SUBSTITUTE(E1988,CHAR(160),CHAR(32))),Metadata!B$1:K$2632,10,FALSE)</f>
        <v>208903</v>
      </c>
      <c r="P1988" s="4" t="s">
        <v>10799</v>
      </c>
      <c r="Q1988">
        <v>136</v>
      </c>
      <c r="R1988">
        <v>144</v>
      </c>
    </row>
    <row r="1989" spans="1:18" hidden="1" x14ac:dyDescent="0.25">
      <c r="A1989">
        <v>1993</v>
      </c>
      <c r="B1989" t="s">
        <v>4354</v>
      </c>
      <c r="C1989" t="s">
        <v>2142</v>
      </c>
      <c r="D1989" t="s">
        <v>18</v>
      </c>
      <c r="E1989" t="s">
        <v>9003</v>
      </c>
      <c r="F1989" t="str">
        <f>VLOOKUP(TRIM(SUBSTITUTE(E1989,CHAR(160),CHAR(32))),Metadata!B$1:C$2632,2,FALSE)</f>
        <v>Rostand, Jean, 1894-1977.</v>
      </c>
      <c r="G1989" t="str">
        <f>VLOOKUP(TRIM(SUBSTITUTE(E1989,CHAR(160),CHAR(32))),Metadata!B$1:D$2632,3,FALSE)</f>
        <v>La genèse de la vie</v>
      </c>
      <c r="H1989">
        <f>VLOOKUP(TRIM(SUBSTITUTE(E1989,CHAR(160),CHAR(32))),Metadata!B$1:E$2632,4,FALSE)</f>
        <v>1943</v>
      </c>
      <c r="I1989" t="s">
        <v>534</v>
      </c>
      <c r="K1989" t="str">
        <f>VLOOKUP(TRIM(SUBSTITUTE(E1989,CHAR(160),CHAR(32))),Metadata!B$1:H$2632,7,FALSE)</f>
        <v>traite ou essai</v>
      </c>
      <c r="L1989" t="s">
        <v>4402</v>
      </c>
      <c r="N1989" t="str">
        <f>VLOOKUP(TRIM(SUBSTITUTE(E1989,CHAR(160),CHAR(32))),Metadata!B$1:J$2632,9,FALSE)</f>
        <v>prose</v>
      </c>
      <c r="O1989">
        <f>VLOOKUP(TRIM(SUBSTITUTE(E1989,CHAR(160),CHAR(32))),Metadata!B$1:K$2632,10,FALSE)</f>
        <v>36042</v>
      </c>
      <c r="P1989" s="4" t="s">
        <v>12630</v>
      </c>
      <c r="Q1989">
        <v>169</v>
      </c>
      <c r="R1989">
        <v>177</v>
      </c>
    </row>
    <row r="1990" spans="1:18" hidden="1" x14ac:dyDescent="0.25">
      <c r="A1990">
        <v>1994</v>
      </c>
      <c r="B1990" t="s">
        <v>4354</v>
      </c>
      <c r="C1990" t="s">
        <v>2142</v>
      </c>
      <c r="D1990" t="s">
        <v>18</v>
      </c>
      <c r="E1990" t="s">
        <v>8731</v>
      </c>
      <c r="F1990" t="str">
        <f>VLOOKUP(TRIM(SUBSTITUTE(E1990,CHAR(160),CHAR(32))),Metadata!B$1:C$2632,2,FALSE)</f>
        <v>Alain, 1868-1951.</v>
      </c>
      <c r="G1990" t="str">
        <f>VLOOKUP(TRIM(SUBSTITUTE(E1990,CHAR(160),CHAR(32))),Metadata!B$1:D$2632,3,FALSE)</f>
        <v>Idées. Introduction à la philosophie. Platon, Descartes, Hegel, Comte (1939)</v>
      </c>
      <c r="H1990">
        <f>VLOOKUP(TRIM(SUBSTITUTE(E1990,CHAR(160),CHAR(32))),Metadata!B$1:E$2632,4,FALSE)</f>
        <v>1939</v>
      </c>
      <c r="I1990" t="s">
        <v>534</v>
      </c>
      <c r="K1990" t="str">
        <f>VLOOKUP(TRIM(SUBSTITUTE(E1990,CHAR(160),CHAR(32))),Metadata!B$1:H$2632,7,FALSE)</f>
        <v>traite</v>
      </c>
      <c r="L1990" t="s">
        <v>4417</v>
      </c>
      <c r="N1990" t="str">
        <f>VLOOKUP(TRIM(SUBSTITUTE(E1990,CHAR(160),CHAR(32))),Metadata!B$1:J$2632,9,FALSE)</f>
        <v/>
      </c>
      <c r="O1990">
        <f>VLOOKUP(TRIM(SUBSTITUTE(E1990,CHAR(160),CHAR(32))),Metadata!B$1:K$2632,10,FALSE)</f>
        <v>106771</v>
      </c>
      <c r="P1990" s="4" t="s">
        <v>10800</v>
      </c>
      <c r="Q1990">
        <v>130</v>
      </c>
      <c r="R1990">
        <v>137</v>
      </c>
    </row>
    <row r="1991" spans="1:18" hidden="1" x14ac:dyDescent="0.25">
      <c r="A1991">
        <v>1995</v>
      </c>
      <c r="B1991" t="s">
        <v>4354</v>
      </c>
      <c r="C1991" t="s">
        <v>2142</v>
      </c>
      <c r="D1991" t="s">
        <v>18</v>
      </c>
      <c r="E1991" t="s">
        <v>7563</v>
      </c>
      <c r="F1991" t="str">
        <f>VLOOKUP(TRIM(SUBSTITUTE(E1991,CHAR(160),CHAR(32))),Metadata!B$1:C$2632,2,FALSE)</f>
        <v>Bergson, Henri Louis, 1859-1941.</v>
      </c>
      <c r="G1991" t="str">
        <f>VLOOKUP(TRIM(SUBSTITUTE(E1991,CHAR(160),CHAR(32))),Metadata!B$1:D$2632,3,FALSE)</f>
        <v>Matière et mémoire. Essai sur la relation du corps à l'esprit.</v>
      </c>
      <c r="H1991">
        <f>VLOOKUP(TRIM(SUBSTITUTE(E1991,CHAR(160),CHAR(32))),Metadata!B$1:E$2632,4,FALSE)</f>
        <v>1939</v>
      </c>
      <c r="I1991" t="s">
        <v>534</v>
      </c>
      <c r="K1991" t="str">
        <f>VLOOKUP(TRIM(SUBSTITUTE(E1991,CHAR(160),CHAR(32))),Metadata!B$1:H$2632,7,FALSE)</f>
        <v>traite ou essai</v>
      </c>
      <c r="L1991" t="s">
        <v>4402</v>
      </c>
      <c r="N1991" t="str">
        <f>VLOOKUP(TRIM(SUBSTITUTE(E1991,CHAR(160),CHAR(32))),Metadata!B$1:J$2632,9,FALSE)</f>
        <v/>
      </c>
      <c r="O1991">
        <f>VLOOKUP(TRIM(SUBSTITUTE(E1991,CHAR(160),CHAR(32))),Metadata!B$1:K$2632,10,FALSE)</f>
        <v>85582</v>
      </c>
      <c r="P1991" s="4" t="s">
        <v>12631</v>
      </c>
      <c r="Q1991">
        <v>350</v>
      </c>
      <c r="R1991">
        <v>358</v>
      </c>
    </row>
    <row r="1992" spans="1:18" hidden="1" x14ac:dyDescent="0.25">
      <c r="A1992">
        <v>1996</v>
      </c>
      <c r="B1992" t="s">
        <v>4354</v>
      </c>
      <c r="C1992" t="s">
        <v>2142</v>
      </c>
      <c r="D1992" t="s">
        <v>18</v>
      </c>
      <c r="E1992" t="s">
        <v>8874</v>
      </c>
      <c r="F1992" t="str">
        <f>VLOOKUP(TRIM(SUBSTITUTE(E1992,CHAR(160),CHAR(32))),Metadata!B$1:C$2632,2,FALSE)</f>
        <v>Gide, André, 1869-1951.</v>
      </c>
      <c r="G1992" t="str">
        <f>VLOOKUP(TRIM(SUBSTITUTE(E1992,CHAR(160),CHAR(32))),Metadata!B$1:D$2632,3,FALSE)</f>
        <v>Journal, 1889-1939</v>
      </c>
      <c r="H1992">
        <f>VLOOKUP(TRIM(SUBSTITUTE(E1992,CHAR(160),CHAR(32))),Metadata!B$1:E$2632,4,FALSE)</f>
        <v>1939</v>
      </c>
      <c r="I1992" t="s">
        <v>534</v>
      </c>
      <c r="K1992" t="str">
        <f>VLOOKUP(TRIM(SUBSTITUTE(E1992,CHAR(160),CHAR(32))),Metadata!B$1:H$2632,7,FALSE)</f>
        <v>memoires</v>
      </c>
      <c r="L1992" t="s">
        <v>4481</v>
      </c>
      <c r="N1992" t="str">
        <f>VLOOKUP(TRIM(SUBSTITUTE(E1992,CHAR(160),CHAR(32))),Metadata!B$1:J$2632,9,FALSE)</f>
        <v>prose</v>
      </c>
      <c r="O1992">
        <f>VLOOKUP(TRIM(SUBSTITUTE(E1992,CHAR(160),CHAR(32))),Metadata!B$1:K$2632,10,FALSE)</f>
        <v>484035</v>
      </c>
      <c r="P1992" s="4" t="s">
        <v>10801</v>
      </c>
      <c r="Q1992">
        <v>48</v>
      </c>
      <c r="R1992">
        <v>55</v>
      </c>
    </row>
    <row r="1993" spans="1:18" hidden="1" x14ac:dyDescent="0.25">
      <c r="A1993">
        <v>1997</v>
      </c>
      <c r="B1993" t="s">
        <v>4354</v>
      </c>
      <c r="C1993" t="s">
        <v>2142</v>
      </c>
      <c r="D1993" t="s">
        <v>18</v>
      </c>
      <c r="E1993" t="s">
        <v>7380</v>
      </c>
      <c r="F1993" t="str">
        <f>VLOOKUP(TRIM(SUBSTITUTE(E1993,CHAR(160),CHAR(32))),Metadata!B$1:C$2632,2,FALSE)</f>
        <v>Vaudet, Charles.</v>
      </c>
      <c r="G1993" t="str">
        <f>VLOOKUP(TRIM(SUBSTITUTE(E1993,CHAR(160),CHAR(32))),Metadata!B$1:D$2632,3,FALSE)</f>
        <v>La vérité sur la question romaine.</v>
      </c>
      <c r="H1993">
        <f>VLOOKUP(TRIM(SUBSTITUTE(E1993,CHAR(160),CHAR(32))),Metadata!B$1:E$2632,4,FALSE)</f>
        <v>1930</v>
      </c>
      <c r="I1993" t="s">
        <v>534</v>
      </c>
      <c r="K1993" t="str">
        <f>VLOOKUP(TRIM(SUBSTITUTE(E1993,CHAR(160),CHAR(32))),Metadata!B$1:H$2632,7,FALSE)</f>
        <v>traite</v>
      </c>
      <c r="L1993" t="s">
        <v>4417</v>
      </c>
      <c r="N1993" t="str">
        <f>VLOOKUP(TRIM(SUBSTITUTE(E1993,CHAR(160),CHAR(32))),Metadata!B$1:J$2632,9,FALSE)</f>
        <v/>
      </c>
      <c r="O1993">
        <f>VLOOKUP(TRIM(SUBSTITUTE(E1993,CHAR(160),CHAR(32))),Metadata!B$1:K$2632,10,FALSE)</f>
        <v>61629</v>
      </c>
      <c r="P1993" s="4" t="s">
        <v>12632</v>
      </c>
      <c r="Q1993">
        <v>80</v>
      </c>
      <c r="R1993">
        <v>87</v>
      </c>
    </row>
    <row r="1994" spans="1:18" hidden="1" x14ac:dyDescent="0.25">
      <c r="A1994">
        <v>1998</v>
      </c>
      <c r="B1994" t="s">
        <v>4354</v>
      </c>
      <c r="C1994" t="s">
        <v>2142</v>
      </c>
      <c r="D1994" t="s">
        <v>18</v>
      </c>
      <c r="E1994" t="s">
        <v>8847</v>
      </c>
      <c r="F1994" t="str">
        <f>VLOOKUP(TRIM(SUBSTITUTE(E1994,CHAR(160),CHAR(32))),Metadata!B$1:C$2632,2,FALSE)</f>
        <v>Durkheim, Emile, 1858-1917.</v>
      </c>
      <c r="G1994" t="str">
        <f>VLOOKUP(TRIM(SUBSTITUTE(E1994,CHAR(160),CHAR(32))),Metadata!B$1:D$2632,3,FALSE)</f>
        <v>L'éducation morale</v>
      </c>
      <c r="H1994">
        <f>VLOOKUP(TRIM(SUBSTITUTE(E1994,CHAR(160),CHAR(32))),Metadata!B$1:E$2632,4,FALSE)</f>
        <v>1903</v>
      </c>
      <c r="I1994" t="s">
        <v>534</v>
      </c>
      <c r="K1994" t="str">
        <f>VLOOKUP(TRIM(SUBSTITUTE(E1994,CHAR(160),CHAR(32))),Metadata!B$1:H$2632,7,FALSE)</f>
        <v>traite</v>
      </c>
      <c r="L1994" t="s">
        <v>4417</v>
      </c>
      <c r="N1994" t="str">
        <f>VLOOKUP(TRIM(SUBSTITUTE(E1994,CHAR(160),CHAR(32))),Metadata!B$1:J$2632,9,FALSE)</f>
        <v/>
      </c>
      <c r="O1994">
        <f>VLOOKUP(TRIM(SUBSTITUTE(E1994,CHAR(160),CHAR(32))),Metadata!B$1:K$2632,10,FALSE)</f>
        <v>105540</v>
      </c>
      <c r="P1994" s="4" t="s">
        <v>10802</v>
      </c>
      <c r="Q1994">
        <v>296</v>
      </c>
      <c r="R1994">
        <v>303</v>
      </c>
    </row>
    <row r="1995" spans="1:18" hidden="1" x14ac:dyDescent="0.25">
      <c r="A1995">
        <v>1999</v>
      </c>
      <c r="B1995" t="s">
        <v>4354</v>
      </c>
      <c r="C1995" t="s">
        <v>2142</v>
      </c>
      <c r="D1995" t="s">
        <v>18</v>
      </c>
      <c r="E1995" t="s">
        <v>7898</v>
      </c>
      <c r="F1995" t="str">
        <f>VLOOKUP(TRIM(SUBSTITUTE(E1995,CHAR(160),CHAR(32))),Metadata!B$1:C$2632,2,FALSE)</f>
        <v>Durkheim, Emile, 1858-1917.</v>
      </c>
      <c r="G1995" t="str">
        <f>VLOOKUP(TRIM(SUBSTITUTE(E1995,CHAR(160),CHAR(32))),Metadata!B$1:D$2632,3,FALSE)</f>
        <v>Les formes élémentaires de la vie religieuse, 1</v>
      </c>
      <c r="H1995">
        <f>VLOOKUP(TRIM(SUBSTITUTE(E1995,CHAR(160),CHAR(32))),Metadata!B$1:E$2632,4,FALSE)</f>
        <v>1912</v>
      </c>
      <c r="I1995" t="s">
        <v>534</v>
      </c>
      <c r="K1995" t="str">
        <f>VLOOKUP(TRIM(SUBSTITUTE(E1995,CHAR(160),CHAR(32))),Metadata!B$1:H$2632,7,FALSE)</f>
        <v>traite</v>
      </c>
      <c r="L1995" t="s">
        <v>4417</v>
      </c>
      <c r="N1995" t="str">
        <f>VLOOKUP(TRIM(SUBSTITUTE(E1995,CHAR(160),CHAR(32))),Metadata!B$1:J$2632,9,FALSE)</f>
        <v/>
      </c>
      <c r="O1995">
        <f>VLOOKUP(TRIM(SUBSTITUTE(E1995,CHAR(160),CHAR(32))),Metadata!B$1:K$2632,10,FALSE)</f>
        <v>48196</v>
      </c>
      <c r="P1995" s="4" t="s">
        <v>10803</v>
      </c>
      <c r="Q1995">
        <v>49</v>
      </c>
      <c r="R1995">
        <v>57</v>
      </c>
    </row>
    <row r="1996" spans="1:18" hidden="1" x14ac:dyDescent="0.25">
      <c r="A1996">
        <v>2000</v>
      </c>
      <c r="B1996" t="s">
        <v>4354</v>
      </c>
      <c r="C1996" t="s">
        <v>2142</v>
      </c>
      <c r="D1996" t="s">
        <v>18</v>
      </c>
      <c r="E1996" t="s">
        <v>9006</v>
      </c>
      <c r="F1996" t="str">
        <f>VLOOKUP(TRIM(SUBSTITUTE(E1996,CHAR(160),CHAR(32))),Metadata!B$1:C$2632,2,FALSE)</f>
        <v>Ruyer, Raymond, 1902-1987.</v>
      </c>
      <c r="G1996" t="str">
        <f>VLOOKUP(TRIM(SUBSTITUTE(E1996,CHAR(160),CHAR(32))),Metadata!B$1:D$2632,3,FALSE)</f>
        <v>Esquisse d'une philosophie de la structure</v>
      </c>
      <c r="H1996">
        <f>VLOOKUP(TRIM(SUBSTITUTE(E1996,CHAR(160),CHAR(32))),Metadata!B$1:E$2632,4,FALSE)</f>
        <v>1930</v>
      </c>
      <c r="I1996" t="s">
        <v>534</v>
      </c>
      <c r="K1996" t="str">
        <f>VLOOKUP(TRIM(SUBSTITUTE(E1996,CHAR(160),CHAR(32))),Metadata!B$1:H$2632,7,FALSE)</f>
        <v>traite ou essai</v>
      </c>
      <c r="L1996" t="s">
        <v>4402</v>
      </c>
      <c r="N1996" t="str">
        <f>VLOOKUP(TRIM(SUBSTITUTE(E1996,CHAR(160),CHAR(32))),Metadata!B$1:J$2632,9,FALSE)</f>
        <v>prose</v>
      </c>
      <c r="O1996">
        <f>VLOOKUP(TRIM(SUBSTITUTE(E1996,CHAR(160),CHAR(32))),Metadata!B$1:K$2632,10,FALSE)</f>
        <v>122188</v>
      </c>
      <c r="P1996" s="4" t="s">
        <v>10804</v>
      </c>
      <c r="Q1996">
        <v>200</v>
      </c>
      <c r="R1996">
        <v>207</v>
      </c>
    </row>
    <row r="1997" spans="1:18" hidden="1" x14ac:dyDescent="0.25">
      <c r="A1997">
        <v>2001</v>
      </c>
      <c r="B1997" t="s">
        <v>4354</v>
      </c>
      <c r="C1997" t="s">
        <v>2142</v>
      </c>
      <c r="D1997" t="s">
        <v>18</v>
      </c>
      <c r="E1997" t="s">
        <v>8915</v>
      </c>
      <c r="F1997" t="str">
        <f>VLOOKUP(TRIM(SUBSTITUTE(E1997,CHAR(160),CHAR(32))),Metadata!B$1:C$2632,2,FALSE)</f>
        <v>Lacroix, Jean, 1900-</v>
      </c>
      <c r="G1997" t="str">
        <f>VLOOKUP(TRIM(SUBSTITUTE(E1997,CHAR(160),CHAR(32))),Metadata!B$1:D$2632,3,FALSE)</f>
        <v>Marxisme, existentialisme, personnalisme: présence de l'éternité dans le temps</v>
      </c>
      <c r="H1997">
        <f>VLOOKUP(TRIM(SUBSTITUTE(E1997,CHAR(160),CHAR(32))),Metadata!B$1:E$2632,4,FALSE)</f>
        <v>1949</v>
      </c>
      <c r="I1997" t="s">
        <v>534</v>
      </c>
      <c r="K1997" t="str">
        <f>VLOOKUP(TRIM(SUBSTITUTE(E1997,CHAR(160),CHAR(32))),Metadata!B$1:H$2632,7,FALSE)</f>
        <v>traite ou essai</v>
      </c>
      <c r="L1997" t="s">
        <v>4402</v>
      </c>
      <c r="N1997" t="str">
        <f>VLOOKUP(TRIM(SUBSTITUTE(E1997,CHAR(160),CHAR(32))),Metadata!B$1:J$2632,9,FALSE)</f>
        <v>prose</v>
      </c>
      <c r="O1997">
        <f>VLOOKUP(TRIM(SUBSTITUTE(E1997,CHAR(160),CHAR(32))),Metadata!B$1:K$2632,10,FALSE)</f>
        <v>40441</v>
      </c>
      <c r="P1997" s="4" t="s">
        <v>10805</v>
      </c>
      <c r="Q1997">
        <v>9</v>
      </c>
      <c r="R1997">
        <v>16</v>
      </c>
    </row>
    <row r="1998" spans="1:18" hidden="1" x14ac:dyDescent="0.25">
      <c r="A1998">
        <v>2002</v>
      </c>
      <c r="B1998" t="s">
        <v>4354</v>
      </c>
      <c r="C1998" t="s">
        <v>2142</v>
      </c>
      <c r="D1998" t="s">
        <v>18</v>
      </c>
      <c r="E1998" t="s">
        <v>8920</v>
      </c>
      <c r="F1998" t="str">
        <f>VLOOKUP(TRIM(SUBSTITUTE(E1998,CHAR(160),CHAR(32))),Metadata!B$1:C$2632,2,FALSE)</f>
        <v>Lhote, André, 1885-1962.</v>
      </c>
      <c r="G1998" t="str">
        <f>VLOOKUP(TRIM(SUBSTITUTE(E1998,CHAR(160),CHAR(32))),Metadata!B$1:D$2632,3,FALSE)</f>
        <v>Peinture d'abord: essais</v>
      </c>
      <c r="H1998">
        <f>VLOOKUP(TRIM(SUBSTITUTE(E1998,CHAR(160),CHAR(32))),Metadata!B$1:E$2632,4,FALSE)</f>
        <v>1942</v>
      </c>
      <c r="I1998" t="s">
        <v>534</v>
      </c>
      <c r="K1998" t="str">
        <f>VLOOKUP(TRIM(SUBSTITUTE(E1998,CHAR(160),CHAR(32))),Metadata!B$1:H$2632,7,FALSE)</f>
        <v>melanges litteraires</v>
      </c>
      <c r="L1998" t="s">
        <v>4389</v>
      </c>
      <c r="N1998" t="str">
        <f>VLOOKUP(TRIM(SUBSTITUTE(E1998,CHAR(160),CHAR(32))),Metadata!B$1:J$2632,9,FALSE)</f>
        <v>prose</v>
      </c>
      <c r="O1998">
        <f>VLOOKUP(TRIM(SUBSTITUTE(E1998,CHAR(160),CHAR(32))),Metadata!B$1:K$2632,10,FALSE)</f>
        <v>67083</v>
      </c>
      <c r="P1998" s="4" t="s">
        <v>12633</v>
      </c>
      <c r="Q1998">
        <v>68</v>
      </c>
      <c r="R1998">
        <v>76</v>
      </c>
    </row>
    <row r="1999" spans="1:18" hidden="1" x14ac:dyDescent="0.25">
      <c r="A1999">
        <v>2003</v>
      </c>
      <c r="B1999" t="s">
        <v>4354</v>
      </c>
      <c r="C1999" t="s">
        <v>2142</v>
      </c>
      <c r="D1999" t="s">
        <v>18</v>
      </c>
      <c r="E1999" t="s">
        <v>7309</v>
      </c>
      <c r="F1999" t="str">
        <f>VLOOKUP(TRIM(SUBSTITUTE(E1999,CHAR(160),CHAR(32))),Metadata!B$1:C$2632,2,FALSE)</f>
        <v>Levy-Bruhl, Lucien, 1857-1939.</v>
      </c>
      <c r="G1999" t="str">
        <f>VLOOKUP(TRIM(SUBSTITUTE(E1999,CHAR(160),CHAR(32))),Metadata!B$1:D$2632,3,FALSE)</f>
        <v>L'âme primitive</v>
      </c>
      <c r="H1999">
        <f>VLOOKUP(TRIM(SUBSTITUTE(E1999,CHAR(160),CHAR(32))),Metadata!B$1:E$2632,4,FALSE)</f>
        <v>1927</v>
      </c>
      <c r="I1999" t="s">
        <v>534</v>
      </c>
      <c r="K1999" t="str">
        <f>VLOOKUP(TRIM(SUBSTITUTE(E1999,CHAR(160),CHAR(32))),Metadata!B$1:H$2632,7,FALSE)</f>
        <v>traite</v>
      </c>
      <c r="L1999" t="s">
        <v>4417</v>
      </c>
      <c r="N1999" t="str">
        <f>VLOOKUP(TRIM(SUBSTITUTE(E1999,CHAR(160),CHAR(32))),Metadata!B$1:J$2632,9,FALSE)</f>
        <v/>
      </c>
      <c r="O1999">
        <f>VLOOKUP(TRIM(SUBSTITUTE(E1999,CHAR(160),CHAR(32))),Metadata!B$1:K$2632,10,FALSE)</f>
        <v>122436</v>
      </c>
      <c r="P1999" s="4" t="s">
        <v>10806</v>
      </c>
      <c r="Q1999">
        <v>9</v>
      </c>
      <c r="R1999">
        <v>18</v>
      </c>
    </row>
    <row r="2000" spans="1:18" hidden="1" x14ac:dyDescent="0.25">
      <c r="A2000">
        <v>2004</v>
      </c>
      <c r="B2000" t="s">
        <v>4354</v>
      </c>
      <c r="C2000" t="s">
        <v>2142</v>
      </c>
      <c r="D2000" t="s">
        <v>18</v>
      </c>
      <c r="E2000" t="s">
        <v>8783</v>
      </c>
      <c r="F2000" t="str">
        <f>VLOOKUP(TRIM(SUBSTITUTE(E2000,CHAR(160),CHAR(32))),Metadata!B$1:C$2632,2,FALSE)</f>
        <v>Bergson, Henri Louis, 1859-1941.</v>
      </c>
      <c r="G2000" t="str">
        <f>VLOOKUP(TRIM(SUBSTITUTE(E2000,CHAR(160),CHAR(32))),Metadata!B$1:D$2632,3,FALSE)</f>
        <v>Deux sources morale religion</v>
      </c>
      <c r="H2000">
        <f>VLOOKUP(TRIM(SUBSTITUTE(E2000,CHAR(160),CHAR(32))),Metadata!B$1:E$2632,4,FALSE)</f>
        <v>1932</v>
      </c>
      <c r="I2000" t="s">
        <v>534</v>
      </c>
      <c r="K2000" t="str">
        <f>VLOOKUP(TRIM(SUBSTITUTE(E2000,CHAR(160),CHAR(32))),Metadata!B$1:H$2632,7,FALSE)</f>
        <v>traite ou essai</v>
      </c>
      <c r="L2000" t="s">
        <v>4402</v>
      </c>
      <c r="N2000" t="str">
        <f>VLOOKUP(TRIM(SUBSTITUTE(E2000,CHAR(160),CHAR(32))),Metadata!B$1:J$2632,9,FALSE)</f>
        <v>prose</v>
      </c>
      <c r="O2000">
        <f>VLOOKUP(TRIM(SUBSTITUTE(E2000,CHAR(160),CHAR(32))),Metadata!B$1:K$2632,10,FALSE)</f>
        <v>108252</v>
      </c>
      <c r="P2000" s="4" t="s">
        <v>12634</v>
      </c>
      <c r="Q2000">
        <v>245</v>
      </c>
      <c r="R2000">
        <v>253</v>
      </c>
    </row>
    <row r="2001" spans="1:18" hidden="1" x14ac:dyDescent="0.25">
      <c r="A2001">
        <v>2005</v>
      </c>
      <c r="B2001" t="s">
        <v>4354</v>
      </c>
      <c r="C2001" t="s">
        <v>2142</v>
      </c>
      <c r="D2001" t="s">
        <v>18</v>
      </c>
      <c r="E2001" t="s">
        <v>9011</v>
      </c>
      <c r="F2001" t="str">
        <f>VLOOKUP(TRIM(SUBSTITUTE(E2001,CHAR(160),CHAR(32))),Metadata!B$1:C$2632,2,FALSE)</f>
        <v>Sorel, Georges, 1847-1922.</v>
      </c>
      <c r="G2001" t="str">
        <f>VLOOKUP(TRIM(SUBSTITUTE(E2001,CHAR(160),CHAR(32))),Metadata!B$1:D$2632,3,FALSE)</f>
        <v>Réflexions sur la violence</v>
      </c>
      <c r="H2001">
        <f>VLOOKUP(TRIM(SUBSTITUTE(E2001,CHAR(160),CHAR(32))),Metadata!B$1:E$2632,4,FALSE)</f>
        <v>1908</v>
      </c>
      <c r="I2001" t="s">
        <v>534</v>
      </c>
      <c r="K2001" t="str">
        <f>VLOOKUP(TRIM(SUBSTITUTE(E2001,CHAR(160),CHAR(32))),Metadata!B$1:H$2632,7,FALSE)</f>
        <v>traite</v>
      </c>
      <c r="L2001" t="s">
        <v>4417</v>
      </c>
      <c r="N2001" t="str">
        <f>VLOOKUP(TRIM(SUBSTITUTE(E2001,CHAR(160),CHAR(32))),Metadata!B$1:J$2632,9,FALSE)</f>
        <v/>
      </c>
      <c r="O2001">
        <f>VLOOKUP(TRIM(SUBSTITUTE(E2001,CHAR(160),CHAR(32))),Metadata!B$1:K$2632,10,FALSE)</f>
        <v>111160</v>
      </c>
      <c r="P2001" s="4" t="s">
        <v>10807</v>
      </c>
      <c r="Q2001">
        <v>50</v>
      </c>
      <c r="R2001">
        <v>58</v>
      </c>
    </row>
    <row r="2002" spans="1:18" hidden="1" x14ac:dyDescent="0.25">
      <c r="A2002">
        <v>2006</v>
      </c>
      <c r="B2002" t="s">
        <v>4354</v>
      </c>
      <c r="C2002" t="s">
        <v>2142</v>
      </c>
      <c r="D2002" t="s">
        <v>18</v>
      </c>
      <c r="E2002" t="s">
        <v>8971</v>
      </c>
      <c r="F2002" t="str">
        <f>VLOOKUP(TRIM(SUBSTITUTE(E2002,CHAR(160),CHAR(32))),Metadata!B$1:C$2632,2,FALSE)</f>
        <v>Poincaré, Henri, 1854-1912.</v>
      </c>
      <c r="G2002" t="str">
        <f>VLOOKUP(TRIM(SUBSTITUTE(E2002,CHAR(160),CHAR(32))),Metadata!B$1:D$2632,3,FALSE)</f>
        <v>La valeur de la science,</v>
      </c>
      <c r="H2002">
        <f>VLOOKUP(TRIM(SUBSTITUTE(E2002,CHAR(160),CHAR(32))),Metadata!B$1:E$2632,4,FALSE)</f>
        <v>1905</v>
      </c>
      <c r="I2002" t="s">
        <v>534</v>
      </c>
      <c r="K2002" t="str">
        <f>VLOOKUP(TRIM(SUBSTITUTE(E2002,CHAR(160),CHAR(32))),Metadata!B$1:H$2632,7,FALSE)</f>
        <v>traite ou essai</v>
      </c>
      <c r="L2002" t="s">
        <v>4402</v>
      </c>
      <c r="N2002" t="str">
        <f>VLOOKUP(TRIM(SUBSTITUTE(E2002,CHAR(160),CHAR(32))),Metadata!B$1:J$2632,9,FALSE)</f>
        <v>prose</v>
      </c>
      <c r="O2002">
        <f>VLOOKUP(TRIM(SUBSTITUTE(E2002,CHAR(160),CHAR(32))),Metadata!B$1:K$2632,10,FALSE)</f>
        <v>59971</v>
      </c>
      <c r="P2002" s="4" t="s">
        <v>12635</v>
      </c>
      <c r="Q2002">
        <v>62</v>
      </c>
      <c r="R2002">
        <v>70</v>
      </c>
    </row>
    <row r="2003" spans="1:18" hidden="1" x14ac:dyDescent="0.25">
      <c r="A2003">
        <v>2007</v>
      </c>
      <c r="B2003" t="s">
        <v>4354</v>
      </c>
      <c r="C2003" t="s">
        <v>2142</v>
      </c>
      <c r="D2003" t="s">
        <v>18</v>
      </c>
      <c r="E2003" t="s">
        <v>8989</v>
      </c>
      <c r="F2003" t="str">
        <f>VLOOKUP(TRIM(SUBSTITUTE(E2003,CHAR(160),CHAR(32))),Metadata!B$1:C$2632,2,FALSE)</f>
        <v>Ricoeur, Paul, 1913-2005.</v>
      </c>
      <c r="G2003" t="str">
        <f>VLOOKUP(TRIM(SUBSTITUTE(E2003,CHAR(160),CHAR(32))),Metadata!B$1:D$2632,3,FALSE)</f>
        <v>Philosophie de la volonté. T. 1, Le volontaire et l'involontaire</v>
      </c>
      <c r="H2003">
        <f>VLOOKUP(TRIM(SUBSTITUTE(E2003,CHAR(160),CHAR(32))),Metadata!B$1:E$2632,4,FALSE)</f>
        <v>1949</v>
      </c>
      <c r="I2003" t="s">
        <v>534</v>
      </c>
      <c r="K2003" t="str">
        <f>VLOOKUP(TRIM(SUBSTITUTE(E2003,CHAR(160),CHAR(32))),Metadata!B$1:H$2632,7,FALSE)</f>
        <v>traite ou essai</v>
      </c>
      <c r="L2003" t="s">
        <v>4402</v>
      </c>
      <c r="N2003" t="str">
        <f>VLOOKUP(TRIM(SUBSTITUTE(E2003,CHAR(160),CHAR(32))),Metadata!B$1:J$2632,9,FALSE)</f>
        <v>prose</v>
      </c>
      <c r="O2003">
        <f>VLOOKUP(TRIM(SUBSTITUTE(E2003,CHAR(160),CHAR(32))),Metadata!B$1:K$2632,10,FALSE)</f>
        <v>205882</v>
      </c>
      <c r="P2003" s="4" t="s">
        <v>12636</v>
      </c>
      <c r="Q2003">
        <v>170</v>
      </c>
      <c r="R2003">
        <v>179</v>
      </c>
    </row>
    <row r="2004" spans="1:18" hidden="1" x14ac:dyDescent="0.25">
      <c r="A2004">
        <v>2008</v>
      </c>
      <c r="B2004" t="s">
        <v>4354</v>
      </c>
      <c r="C2004" t="s">
        <v>2142</v>
      </c>
      <c r="D2004" t="s">
        <v>18</v>
      </c>
      <c r="E2004" t="s">
        <v>7589</v>
      </c>
      <c r="F2004" t="str">
        <f>VLOOKUP(TRIM(SUBSTITUTE(E2004,CHAR(160),CHAR(32))),Metadata!B$1:C$2632,2,FALSE)</f>
        <v>Bloch, Marc Léopold Benjamin, 1886-1944.</v>
      </c>
      <c r="G2004" t="str">
        <f>VLOOKUP(TRIM(SUBSTITUTE(E2004,CHAR(160),CHAR(32))),Metadata!B$1:D$2632,3,FALSE)</f>
        <v>L'étrange défaite</v>
      </c>
      <c r="H2004">
        <f>VLOOKUP(TRIM(SUBSTITUTE(E2004,CHAR(160),CHAR(32))),Metadata!B$1:E$2632,4,FALSE)</f>
        <v>1940</v>
      </c>
      <c r="I2004" t="s">
        <v>534</v>
      </c>
      <c r="K2004" t="str">
        <f>VLOOKUP(TRIM(SUBSTITUTE(E2004,CHAR(160),CHAR(32))),Metadata!B$1:H$2632,7,FALSE)</f>
        <v>traite</v>
      </c>
      <c r="L2004" t="s">
        <v>4417</v>
      </c>
      <c r="N2004" t="str">
        <f>VLOOKUP(TRIM(SUBSTITUTE(E2004,CHAR(160),CHAR(32))),Metadata!B$1:J$2632,9,FALSE)</f>
        <v/>
      </c>
      <c r="O2004">
        <f>VLOOKUP(TRIM(SUBSTITUTE(E2004,CHAR(160),CHAR(32))),Metadata!B$1:K$2632,10,FALSE)</f>
        <v>58123</v>
      </c>
      <c r="P2004" s="4" t="s">
        <v>10808</v>
      </c>
      <c r="Q2004">
        <v>23</v>
      </c>
      <c r="R2004">
        <v>31</v>
      </c>
    </row>
    <row r="2005" spans="1:18" hidden="1" x14ac:dyDescent="0.25">
      <c r="A2005">
        <v>2009</v>
      </c>
      <c r="B2005" t="s">
        <v>4354</v>
      </c>
      <c r="C2005" t="s">
        <v>2142</v>
      </c>
      <c r="D2005" t="s">
        <v>18</v>
      </c>
      <c r="E2005" t="s">
        <v>9023</v>
      </c>
      <c r="F2005" t="str">
        <f>VLOOKUP(TRIM(SUBSTITUTE(E2005,CHAR(160),CHAR(32))),Metadata!B$1:C$2632,2,FALSE)</f>
        <v>Vuillemin, Jules, 1920-2001.</v>
      </c>
      <c r="G2005" t="str">
        <f>VLOOKUP(TRIM(SUBSTITUTE(E2005,CHAR(160),CHAR(32))),Metadata!B$1:D$2632,3,FALSE)</f>
        <v>L'être et la travail: les conditions dialectiques de la psychologie et de la sociologie</v>
      </c>
      <c r="H2005">
        <f>VLOOKUP(TRIM(SUBSTITUTE(E2005,CHAR(160),CHAR(32))),Metadata!B$1:E$2632,4,FALSE)</f>
        <v>1949</v>
      </c>
      <c r="I2005" t="s">
        <v>534</v>
      </c>
      <c r="K2005" t="str">
        <f>VLOOKUP(TRIM(SUBSTITUTE(E2005,CHAR(160),CHAR(32))),Metadata!B$1:H$2632,7,FALSE)</f>
        <v>traite ou essai</v>
      </c>
      <c r="L2005" t="s">
        <v>4402</v>
      </c>
      <c r="N2005" t="str">
        <f>VLOOKUP(TRIM(SUBSTITUTE(E2005,CHAR(160),CHAR(32))),Metadata!B$1:J$2632,9,FALSE)</f>
        <v>prose</v>
      </c>
      <c r="O2005">
        <f>VLOOKUP(TRIM(SUBSTITUTE(E2005,CHAR(160),CHAR(32))),Metadata!B$1:K$2632,10,FALSE)</f>
        <v>65326</v>
      </c>
      <c r="P2005" s="4" t="s">
        <v>12637</v>
      </c>
      <c r="Q2005">
        <v>137</v>
      </c>
      <c r="R2005">
        <v>145</v>
      </c>
    </row>
    <row r="2006" spans="1:18" hidden="1" x14ac:dyDescent="0.25">
      <c r="A2006">
        <v>2010</v>
      </c>
      <c r="B2006" t="s">
        <v>4354</v>
      </c>
      <c r="C2006" t="s">
        <v>2142</v>
      </c>
      <c r="D2006" t="s">
        <v>18</v>
      </c>
      <c r="E2006" t="s">
        <v>7476</v>
      </c>
      <c r="F2006" t="str">
        <f>VLOOKUP(TRIM(SUBSTITUTE(E2006,CHAR(160),CHAR(32))),Metadata!B$1:C$2632,2,FALSE)</f>
        <v>Bouglé, Célestin, 1870-1940.</v>
      </c>
      <c r="G2006" t="str">
        <f>VLOOKUP(TRIM(SUBSTITUTE(E2006,CHAR(160),CHAR(32))),Metadata!B$1:D$2632,3,FALSE)</f>
        <v>Bilan de la sociologie française contemporaine</v>
      </c>
      <c r="H2006">
        <f>VLOOKUP(TRIM(SUBSTITUTE(E2006,CHAR(160),CHAR(32))),Metadata!B$1:E$2632,4,FALSE)</f>
        <v>1935</v>
      </c>
      <c r="I2006" t="s">
        <v>534</v>
      </c>
      <c r="K2006" t="str">
        <f>VLOOKUP(TRIM(SUBSTITUTE(E2006,CHAR(160),CHAR(32))),Metadata!B$1:H$2632,7,FALSE)</f>
        <v>traite ou essai</v>
      </c>
      <c r="L2006" t="s">
        <v>4402</v>
      </c>
      <c r="N2006" t="str">
        <f>VLOOKUP(TRIM(SUBSTITUTE(E2006,CHAR(160),CHAR(32))),Metadata!B$1:J$2632,9,FALSE)</f>
        <v/>
      </c>
      <c r="O2006">
        <f>VLOOKUP(TRIM(SUBSTITUTE(E2006,CHAR(160),CHAR(32))),Metadata!B$1:K$2632,10,FALSE)</f>
        <v>46202</v>
      </c>
      <c r="P2006" s="4" t="s">
        <v>12638</v>
      </c>
      <c r="Q2006">
        <v>23</v>
      </c>
      <c r="R2006">
        <v>31</v>
      </c>
    </row>
    <row r="2007" spans="1:18" hidden="1" x14ac:dyDescent="0.25">
      <c r="A2007">
        <v>2011</v>
      </c>
      <c r="B2007" t="s">
        <v>4354</v>
      </c>
      <c r="C2007" t="s">
        <v>2142</v>
      </c>
      <c r="D2007" t="s">
        <v>18</v>
      </c>
      <c r="E2007" t="s">
        <v>7202</v>
      </c>
      <c r="F2007" t="str">
        <f>VLOOKUP(TRIM(SUBSTITUTE(E2007,CHAR(160),CHAR(32))),Metadata!B$1:C$2632,2,FALSE)</f>
        <v>Levy-Bruhl, Lucien, 1857-1939.</v>
      </c>
      <c r="G2007" t="str">
        <f>VLOOKUP(TRIM(SUBSTITUTE(E2007,CHAR(160),CHAR(32))),Metadata!B$1:D$2632,3,FALSE)</f>
        <v>La mentalité primitive.</v>
      </c>
      <c r="H2007">
        <f>VLOOKUP(TRIM(SUBSTITUTE(E2007,CHAR(160),CHAR(32))),Metadata!B$1:E$2632,4,FALSE)</f>
        <v>1922</v>
      </c>
      <c r="I2007" t="s">
        <v>534</v>
      </c>
      <c r="K2007" t="str">
        <f>VLOOKUP(TRIM(SUBSTITUTE(E2007,CHAR(160),CHAR(32))),Metadata!B$1:H$2632,7,FALSE)</f>
        <v>traite</v>
      </c>
      <c r="L2007" t="s">
        <v>4417</v>
      </c>
      <c r="N2007" t="str">
        <f>VLOOKUP(TRIM(SUBSTITUTE(E2007,CHAR(160),CHAR(32))),Metadata!B$1:J$2632,9,FALSE)</f>
        <v/>
      </c>
      <c r="O2007">
        <f>VLOOKUP(TRIM(SUBSTITUTE(E2007,CHAR(160),CHAR(32))),Metadata!B$1:K$2632,10,FALSE)</f>
        <v>91959</v>
      </c>
      <c r="P2007" s="4" t="s">
        <v>10809</v>
      </c>
      <c r="Q2007">
        <v>7</v>
      </c>
      <c r="R2007">
        <v>14</v>
      </c>
    </row>
    <row r="2008" spans="1:18" hidden="1" x14ac:dyDescent="0.25">
      <c r="A2008">
        <v>2012</v>
      </c>
      <c r="B2008" t="s">
        <v>4354</v>
      </c>
      <c r="C2008" t="s">
        <v>2184</v>
      </c>
      <c r="D2008" t="s">
        <v>18</v>
      </c>
      <c r="E2008" t="s">
        <v>8338</v>
      </c>
      <c r="F2008" t="str">
        <f>VLOOKUP(TRIM(SUBSTITUTE(E2008,CHAR(160),CHAR(32))),Metadata!B$1:C$2632,2,FALSE)</f>
        <v>Mirabeau, Honoré-Gabriel de Riquetti, comte de, 1749-1791.</v>
      </c>
      <c r="G2008" t="str">
        <f>VLOOKUP(TRIM(SUBSTITUTE(E2008,CHAR(160),CHAR(32))),Metadata!B$1:D$2632,3,FALSE)</f>
        <v>Lettres originales de Mirabeau: écrites du donjon de Vicennes, pendant les années 1777, 78, 79 et 80: contenant tous les détails sur sa vie privée, ses malheurs, et ses amours avec Sophie Ruffei, marquise de Monnier.</v>
      </c>
      <c r="H2008">
        <f>VLOOKUP(TRIM(SUBSTITUTE(E2008,CHAR(160),CHAR(32))),Metadata!B$1:E$2632,4,FALSE)</f>
        <v>1780</v>
      </c>
      <c r="I2008" t="s">
        <v>448</v>
      </c>
      <c r="K2008" t="str">
        <f>VLOOKUP(TRIM(SUBSTITUTE(E2008,CHAR(160),CHAR(32))),Metadata!B$1:H$2632,7,FALSE)</f>
        <v>correspondance</v>
      </c>
      <c r="L2008" t="s">
        <v>4542</v>
      </c>
      <c r="N2008" t="str">
        <f>VLOOKUP(TRIM(SUBSTITUTE(E2008,CHAR(160),CHAR(32))),Metadata!B$1:J$2632,9,FALSE)</f>
        <v>prose</v>
      </c>
      <c r="O2008">
        <f>VLOOKUP(TRIM(SUBSTITUTE(E2008,CHAR(160),CHAR(32))),Metadata!B$1:K$2632,10,FALSE)</f>
        <v>301975</v>
      </c>
      <c r="P2008" s="4" t="s">
        <v>12639</v>
      </c>
      <c r="Q2008">
        <v>350</v>
      </c>
      <c r="R2008">
        <v>358</v>
      </c>
    </row>
    <row r="2009" spans="1:18" hidden="1" x14ac:dyDescent="0.25">
      <c r="A2009">
        <v>2013</v>
      </c>
      <c r="B2009" t="s">
        <v>4354</v>
      </c>
      <c r="C2009" t="s">
        <v>2184</v>
      </c>
      <c r="D2009" t="s">
        <v>18</v>
      </c>
      <c r="E2009" t="s">
        <v>6715</v>
      </c>
      <c r="F2009" t="str">
        <f>VLOOKUP(TRIM(SUBSTITUTE(E2009,CHAR(160),CHAR(32))),Metadata!B$1:C$2632,2,FALSE)</f>
        <v>Tarde, Gabriel, 1843-1904.</v>
      </c>
      <c r="G2009" t="str">
        <f>VLOOKUP(TRIM(SUBSTITUTE(E2009,CHAR(160),CHAR(32))),Metadata!B$1:D$2632,3,FALSE)</f>
        <v>La philosophie pénale [1]</v>
      </c>
      <c r="H2009">
        <f>VLOOKUP(TRIM(SUBSTITUTE(E2009,CHAR(160),CHAR(32))),Metadata!B$1:E$2632,4,FALSE)</f>
        <v>1890</v>
      </c>
      <c r="I2009" t="s">
        <v>450</v>
      </c>
      <c r="K2009" t="str">
        <f>VLOOKUP(TRIM(SUBSTITUTE(E2009,CHAR(160),CHAR(32))),Metadata!B$1:H$2632,7,FALSE)</f>
        <v>traite</v>
      </c>
      <c r="L2009" t="s">
        <v>4417</v>
      </c>
      <c r="N2009" t="str">
        <f>VLOOKUP(TRIM(SUBSTITUTE(E2009,CHAR(160),CHAR(32))),Metadata!B$1:J$2632,9,FALSE)</f>
        <v/>
      </c>
      <c r="O2009">
        <f>VLOOKUP(TRIM(SUBSTITUTE(E2009,CHAR(160),CHAR(32))),Metadata!B$1:K$2632,10,FALSE)</f>
        <v>124174</v>
      </c>
      <c r="P2009" s="4" t="s">
        <v>10810</v>
      </c>
      <c r="Q2009">
        <v>138</v>
      </c>
      <c r="R2009">
        <v>146</v>
      </c>
    </row>
    <row r="2010" spans="1:18" hidden="1" x14ac:dyDescent="0.25">
      <c r="A2010">
        <v>2014</v>
      </c>
      <c r="B2010" t="s">
        <v>4354</v>
      </c>
      <c r="C2010" t="s">
        <v>2184</v>
      </c>
      <c r="D2010" t="s">
        <v>18</v>
      </c>
      <c r="E2010" t="s">
        <v>8512</v>
      </c>
      <c r="F2010" t="str">
        <f>VLOOKUP(TRIM(SUBSTITUTE(E2010,CHAR(160),CHAR(32))),Metadata!B$1:C$2632,2,FALSE)</f>
        <v>Durkheim, Emile, 1858-1917.</v>
      </c>
      <c r="G2010" t="str">
        <f>VLOOKUP(TRIM(SUBSTITUTE(E2010,CHAR(160),CHAR(32))),Metadata!B$1:D$2632,3,FALSE)</f>
        <v>Le suicide. Étude de sociologie, 1</v>
      </c>
      <c r="H2010">
        <f>VLOOKUP(TRIM(SUBSTITUTE(E2010,CHAR(160),CHAR(32))),Metadata!B$1:E$2632,4,FALSE)</f>
        <v>1897</v>
      </c>
      <c r="I2010" t="s">
        <v>450</v>
      </c>
      <c r="K2010" t="str">
        <f>VLOOKUP(TRIM(SUBSTITUTE(E2010,CHAR(160),CHAR(32))),Metadata!B$1:H$2632,7,FALSE)</f>
        <v>traite</v>
      </c>
      <c r="L2010" t="s">
        <v>4417</v>
      </c>
      <c r="N2010" t="str">
        <f>VLOOKUP(TRIM(SUBSTITUTE(E2010,CHAR(160),CHAR(32))),Metadata!B$1:J$2632,9,FALSE)</f>
        <v/>
      </c>
      <c r="O2010">
        <f>VLOOKUP(TRIM(SUBSTITUTE(E2010,CHAR(160),CHAR(32))),Metadata!B$1:K$2632,10,FALSE)</f>
        <v>44416</v>
      </c>
      <c r="P2010" s="4" t="s">
        <v>10811</v>
      </c>
      <c r="Q2010">
        <v>103</v>
      </c>
      <c r="R2010">
        <v>112</v>
      </c>
    </row>
    <row r="2011" spans="1:18" hidden="1" x14ac:dyDescent="0.25">
      <c r="A2011">
        <v>2015</v>
      </c>
      <c r="B2011" t="s">
        <v>4354</v>
      </c>
      <c r="C2011" t="s">
        <v>2184</v>
      </c>
      <c r="D2011" t="s">
        <v>18</v>
      </c>
      <c r="E2011" t="s">
        <v>8568</v>
      </c>
      <c r="F2011" t="str">
        <f>VLOOKUP(TRIM(SUBSTITUTE(E2011,CHAR(160),CHAR(32))),Metadata!B$1:C$2632,2,FALSE)</f>
        <v>Hugo, Victor, 1802-1885.</v>
      </c>
      <c r="G2011" t="str">
        <f>VLOOKUP(TRIM(SUBSTITUTE(E2011,CHAR(160),CHAR(32))),Metadata!B$1:D$2632,3,FALSE)</f>
        <v>Les misérables</v>
      </c>
      <c r="H2011">
        <f>VLOOKUP(TRIM(SUBSTITUTE(E2011,CHAR(160),CHAR(32))),Metadata!B$1:E$2632,4,FALSE)</f>
        <v>1862</v>
      </c>
      <c r="I2011" t="s">
        <v>450</v>
      </c>
      <c r="K2011" t="str">
        <f>VLOOKUP(TRIM(SUBSTITUTE(E2011,CHAR(160),CHAR(32))),Metadata!B$1:H$2632,7,FALSE)</f>
        <v>roman</v>
      </c>
      <c r="L2011" t="s">
        <v>4378</v>
      </c>
      <c r="N2011" t="str">
        <f>VLOOKUP(TRIM(SUBSTITUTE(E2011,CHAR(160),CHAR(32))),Metadata!B$1:J$2632,9,FALSE)</f>
        <v>prose</v>
      </c>
      <c r="O2011">
        <f>VLOOKUP(TRIM(SUBSTITUTE(E2011,CHAR(160),CHAR(32))),Metadata!B$1:K$2632,10,FALSE)</f>
        <v>555727</v>
      </c>
      <c r="P2011" s="4" t="s">
        <v>12640</v>
      </c>
      <c r="Q2011">
        <v>21</v>
      </c>
      <c r="R2011">
        <v>29</v>
      </c>
    </row>
    <row r="2012" spans="1:18" hidden="1" x14ac:dyDescent="0.25">
      <c r="A2012">
        <v>2016</v>
      </c>
      <c r="B2012" t="s">
        <v>4354</v>
      </c>
      <c r="C2012" t="s">
        <v>2184</v>
      </c>
      <c r="D2012" t="s">
        <v>18</v>
      </c>
      <c r="E2012" t="s">
        <v>6174</v>
      </c>
      <c r="F2012" t="str">
        <f>VLOOKUP(TRIM(SUBSTITUTE(E2012,CHAR(160),CHAR(32))),Metadata!B$1:C$2632,2,FALSE)</f>
        <v>Proudhon, P.-J. (Pierre-Joseph), 1809-1865.</v>
      </c>
      <c r="G2012" t="str">
        <f>VLOOKUP(TRIM(SUBSTITUTE(E2012,CHAR(160),CHAR(32))),Metadata!B$1:D$2632,3,FALSE)</f>
        <v>Système des contradictions économiques ou Philosophie de la misère.</v>
      </c>
      <c r="H2012">
        <f>VLOOKUP(TRIM(SUBSTITUTE(E2012,CHAR(160),CHAR(32))),Metadata!B$1:E$2632,4,FALSE)</f>
        <v>1846</v>
      </c>
      <c r="I2012" t="s">
        <v>450</v>
      </c>
      <c r="K2012" t="str">
        <f>VLOOKUP(TRIM(SUBSTITUTE(E2012,CHAR(160),CHAR(32))),Metadata!B$1:H$2632,7,FALSE)</f>
        <v>traite</v>
      </c>
      <c r="L2012" t="s">
        <v>4417</v>
      </c>
      <c r="N2012" t="str">
        <f>VLOOKUP(TRIM(SUBSTITUTE(E2012,CHAR(160),CHAR(32))),Metadata!B$1:J$2632,9,FALSE)</f>
        <v/>
      </c>
      <c r="O2012">
        <f>VLOOKUP(TRIM(SUBSTITUTE(E2012,CHAR(160),CHAR(32))),Metadata!B$1:K$2632,10,FALSE)</f>
        <v>83914</v>
      </c>
      <c r="P2012" s="4" t="s">
        <v>10812</v>
      </c>
      <c r="Q2012">
        <v>163</v>
      </c>
      <c r="R2012">
        <v>171</v>
      </c>
    </row>
    <row r="2013" spans="1:18" hidden="1" x14ac:dyDescent="0.25">
      <c r="A2013">
        <v>2017</v>
      </c>
      <c r="B2013" t="s">
        <v>4354</v>
      </c>
      <c r="C2013" t="s">
        <v>2184</v>
      </c>
      <c r="D2013" t="s">
        <v>18</v>
      </c>
      <c r="E2013" t="s">
        <v>5800</v>
      </c>
      <c r="F2013" t="str">
        <f>VLOOKUP(TRIM(SUBSTITUTE(E2013,CHAR(160),CHAR(32))),Metadata!B$1:C$2632,2,FALSE)</f>
        <v>Fourier, Charles, 1772-1837.</v>
      </c>
      <c r="G2013" t="str">
        <f>VLOOKUP(TRIM(SUBSTITUTE(E2013,CHAR(160),CHAR(32))),Metadata!B$1:D$2632,3,FALSE)</f>
        <v>Théorie des quatre mouvements, 2e partie</v>
      </c>
      <c r="H2013">
        <f>VLOOKUP(TRIM(SUBSTITUTE(E2013,CHAR(160),CHAR(32))),Metadata!B$1:E$2632,4,FALSE)</f>
        <v>1808</v>
      </c>
      <c r="I2013" t="s">
        <v>450</v>
      </c>
      <c r="K2013" t="str">
        <f>VLOOKUP(TRIM(SUBSTITUTE(E2013,CHAR(160),CHAR(32))),Metadata!B$1:H$2632,7,FALSE)</f>
        <v>traite</v>
      </c>
      <c r="L2013" t="s">
        <v>4417</v>
      </c>
      <c r="N2013" t="str">
        <f>VLOOKUP(TRIM(SUBSTITUTE(E2013,CHAR(160),CHAR(32))),Metadata!B$1:J$2632,9,FALSE)</f>
        <v/>
      </c>
      <c r="O2013">
        <f>VLOOKUP(TRIM(SUBSTITUTE(E2013,CHAR(160),CHAR(32))),Metadata!B$1:K$2632,10,FALSE)</f>
        <v>86131</v>
      </c>
      <c r="P2013" s="10" t="s">
        <v>10813</v>
      </c>
      <c r="Q2013">
        <v>68</v>
      </c>
      <c r="R2013">
        <v>76</v>
      </c>
    </row>
    <row r="2014" spans="1:18" hidden="1" x14ac:dyDescent="0.25">
      <c r="A2014">
        <v>2018</v>
      </c>
      <c r="B2014" t="s">
        <v>4354</v>
      </c>
      <c r="C2014" t="s">
        <v>2184</v>
      </c>
      <c r="D2014" t="s">
        <v>18</v>
      </c>
      <c r="E2014" t="s">
        <v>6237</v>
      </c>
      <c r="F2014" t="str">
        <f>VLOOKUP(TRIM(SUBSTITUTE(E2014,CHAR(160),CHAR(32))),Metadata!B$1:C$2632,2,FALSE)</f>
        <v>Comte, Auguste, 1798-1857.</v>
      </c>
      <c r="G2014" t="str">
        <f>VLOOKUP(TRIM(SUBSTITUTE(E2014,CHAR(160),CHAR(32))),Metadata!B$1:D$2632,3,FALSE)</f>
        <v>Catéchisme positiviste</v>
      </c>
      <c r="H2014">
        <f>VLOOKUP(TRIM(SUBSTITUTE(E2014,CHAR(160),CHAR(32))),Metadata!B$1:E$2632,4,FALSE)</f>
        <v>1852</v>
      </c>
      <c r="I2014" t="s">
        <v>450</v>
      </c>
      <c r="K2014" t="str">
        <f>VLOOKUP(TRIM(SUBSTITUTE(E2014,CHAR(160),CHAR(32))),Metadata!B$1:H$2632,7,FALSE)</f>
        <v>traite</v>
      </c>
      <c r="L2014" t="s">
        <v>4417</v>
      </c>
      <c r="N2014" t="str">
        <f>VLOOKUP(TRIM(SUBSTITUTE(E2014,CHAR(160),CHAR(32))),Metadata!B$1:J$2632,9,FALSE)</f>
        <v/>
      </c>
      <c r="O2014">
        <f>VLOOKUP(TRIM(SUBSTITUTE(E2014,CHAR(160),CHAR(32))),Metadata!B$1:K$2632,10,FALSE)</f>
        <v>84547</v>
      </c>
      <c r="P2014" s="4" t="s">
        <v>12641</v>
      </c>
      <c r="Q2014">
        <v>89</v>
      </c>
      <c r="R2014">
        <v>98</v>
      </c>
    </row>
    <row r="2015" spans="1:18" hidden="1" x14ac:dyDescent="0.25">
      <c r="A2015">
        <v>2019</v>
      </c>
      <c r="B2015" t="s">
        <v>4354</v>
      </c>
      <c r="C2015" t="s">
        <v>2184</v>
      </c>
      <c r="D2015" t="s">
        <v>18</v>
      </c>
      <c r="E2015" t="s">
        <v>6721</v>
      </c>
      <c r="F2015" t="str">
        <f>VLOOKUP(TRIM(SUBSTITUTE(E2015,CHAR(160),CHAR(32))),Metadata!B$1:C$2632,2,FALSE)</f>
        <v>Tarde, Gabriel, 1843-1904.</v>
      </c>
      <c r="G2015" t="str">
        <f>VLOOKUP(TRIM(SUBSTITUTE(E2015,CHAR(160),CHAR(32))),Metadata!B$1:D$2632,3,FALSE)</f>
        <v>Les lois de l'imitation [2]</v>
      </c>
      <c r="H2015">
        <f>VLOOKUP(TRIM(SUBSTITUTE(E2015,CHAR(160),CHAR(32))),Metadata!B$1:E$2632,4,FALSE)</f>
        <v>1890</v>
      </c>
      <c r="I2015" t="s">
        <v>450</v>
      </c>
      <c r="K2015" t="str">
        <f>VLOOKUP(TRIM(SUBSTITUTE(E2015,CHAR(160),CHAR(32))),Metadata!B$1:H$2632,7,FALSE)</f>
        <v>traite</v>
      </c>
      <c r="L2015" t="s">
        <v>4417</v>
      </c>
      <c r="N2015" t="str">
        <f>VLOOKUP(TRIM(SUBSTITUTE(E2015,CHAR(160),CHAR(32))),Metadata!B$1:J$2632,9,FALSE)</f>
        <v/>
      </c>
      <c r="O2015">
        <f>VLOOKUP(TRIM(SUBSTITUTE(E2015,CHAR(160),CHAR(32))),Metadata!B$1:K$2632,10,FALSE)</f>
        <v>80009</v>
      </c>
      <c r="P2015" s="4" t="s">
        <v>10814</v>
      </c>
      <c r="Q2015">
        <v>199</v>
      </c>
      <c r="R2015">
        <v>208</v>
      </c>
    </row>
    <row r="2016" spans="1:18" hidden="1" x14ac:dyDescent="0.25">
      <c r="A2016">
        <v>2020</v>
      </c>
      <c r="B2016" t="s">
        <v>4354</v>
      </c>
      <c r="C2016" t="s">
        <v>2184</v>
      </c>
      <c r="D2016" t="s">
        <v>18</v>
      </c>
      <c r="E2016" t="s">
        <v>8464</v>
      </c>
      <c r="F2016" t="str">
        <f>VLOOKUP(TRIM(SUBSTITUTE(E2016,CHAR(160),CHAR(32))),Metadata!B$1:C$2632,2,FALSE)</f>
        <v>Clemenceau, Georges, 1841-1929.</v>
      </c>
      <c r="G2016" t="str">
        <f>VLOOKUP(TRIM(SUBSTITUTE(E2016,CHAR(160),CHAR(32))),Metadata!B$1:D$2632,3,FALSE)</f>
        <v>Vers la réparation</v>
      </c>
      <c r="H2016">
        <f>VLOOKUP(TRIM(SUBSTITUTE(E2016,CHAR(160),CHAR(32))),Metadata!B$1:E$2632,4,FALSE)</f>
        <v>1899</v>
      </c>
      <c r="I2016" t="s">
        <v>450</v>
      </c>
      <c r="K2016" t="str">
        <f>VLOOKUP(TRIM(SUBSTITUTE(E2016,CHAR(160),CHAR(32))),Metadata!B$1:H$2632,7,FALSE)</f>
        <v>memoires</v>
      </c>
      <c r="L2016" t="s">
        <v>4481</v>
      </c>
      <c r="N2016" t="str">
        <f>VLOOKUP(TRIM(SUBSTITUTE(E2016,CHAR(160),CHAR(32))),Metadata!B$1:J$2632,9,FALSE)</f>
        <v>prose</v>
      </c>
      <c r="O2016">
        <f>VLOOKUP(TRIM(SUBSTITUTE(E2016,CHAR(160),CHAR(32))),Metadata!B$1:K$2632,10,FALSE)</f>
        <v>173586</v>
      </c>
      <c r="P2016" s="4" t="s">
        <v>12642</v>
      </c>
      <c r="Q2016">
        <v>63</v>
      </c>
      <c r="R2016">
        <v>71</v>
      </c>
    </row>
    <row r="2017" spans="1:18" hidden="1" x14ac:dyDescent="0.25">
      <c r="A2017">
        <v>2021</v>
      </c>
      <c r="B2017" t="s">
        <v>4354</v>
      </c>
      <c r="C2017" t="s">
        <v>2184</v>
      </c>
      <c r="D2017" t="s">
        <v>18</v>
      </c>
      <c r="E2017" t="s">
        <v>8566</v>
      </c>
      <c r="F2017" t="str">
        <f>VLOOKUP(TRIM(SUBSTITUTE(E2017,CHAR(160),CHAR(32))),Metadata!B$1:C$2632,2,FALSE)</f>
        <v>Hugo, Victor, 1802-1885.</v>
      </c>
      <c r="G2017" t="str">
        <f>VLOOKUP(TRIM(SUBSTITUTE(E2017,CHAR(160),CHAR(32))),Metadata!B$1:D$2632,3,FALSE)</f>
        <v>Correspondance (1849-1866)</v>
      </c>
      <c r="H2017">
        <f>VLOOKUP(TRIM(SUBSTITUTE(E2017,CHAR(160),CHAR(32))),Metadata!B$1:E$2632,4,FALSE)</f>
        <v>1866</v>
      </c>
      <c r="I2017" t="s">
        <v>450</v>
      </c>
      <c r="K2017" t="str">
        <f>VLOOKUP(TRIM(SUBSTITUTE(E2017,CHAR(160),CHAR(32))),Metadata!B$1:H$2632,7,FALSE)</f>
        <v>correspondance</v>
      </c>
      <c r="L2017" t="s">
        <v>4542</v>
      </c>
      <c r="N2017" t="str">
        <f>VLOOKUP(TRIM(SUBSTITUTE(E2017,CHAR(160),CHAR(32))),Metadata!B$1:J$2632,9,FALSE)</f>
        <v>prose</v>
      </c>
      <c r="O2017">
        <f>VLOOKUP(TRIM(SUBSTITUTE(E2017,CHAR(160),CHAR(32))),Metadata!B$1:K$2632,10,FALSE)</f>
        <v>199176</v>
      </c>
      <c r="P2017" s="11" t="s">
        <v>9264</v>
      </c>
      <c r="Q2017">
        <v>0</v>
      </c>
      <c r="R2017">
        <v>8</v>
      </c>
    </row>
    <row r="2018" spans="1:18" hidden="1" x14ac:dyDescent="0.25">
      <c r="A2018">
        <v>2022</v>
      </c>
      <c r="B2018" t="s">
        <v>4354</v>
      </c>
      <c r="C2018" t="s">
        <v>2184</v>
      </c>
      <c r="D2018" t="s">
        <v>18</v>
      </c>
      <c r="E2018" t="s">
        <v>8463</v>
      </c>
      <c r="F2018" t="str">
        <f>VLOOKUP(TRIM(SUBSTITUTE(E2018,CHAR(160),CHAR(32))),Metadata!B$1:C$2632,2,FALSE)</f>
        <v>Clemenceau, Georges, 1841-1929.</v>
      </c>
      <c r="G2018" t="str">
        <f>VLOOKUP(TRIM(SUBSTITUTE(E2018,CHAR(160),CHAR(32))),Metadata!B$1:D$2632,3,FALSE)</f>
        <v>L'iniquité</v>
      </c>
      <c r="H2018">
        <f>VLOOKUP(TRIM(SUBSTITUTE(E2018,CHAR(160),CHAR(32))),Metadata!B$1:E$2632,4,FALSE)</f>
        <v>1899</v>
      </c>
      <c r="I2018" t="s">
        <v>450</v>
      </c>
      <c r="K2018" t="str">
        <f>VLOOKUP(TRIM(SUBSTITUTE(E2018,CHAR(160),CHAR(32))),Metadata!B$1:H$2632,7,FALSE)</f>
        <v>memoires</v>
      </c>
      <c r="L2018" t="s">
        <v>4481</v>
      </c>
      <c r="N2018" t="str">
        <f>VLOOKUP(TRIM(SUBSTITUTE(E2018,CHAR(160),CHAR(32))),Metadata!B$1:J$2632,9,FALSE)</f>
        <v>prose</v>
      </c>
      <c r="O2018">
        <f>VLOOKUP(TRIM(SUBSTITUTE(E2018,CHAR(160),CHAR(32))),Metadata!B$1:K$2632,10,FALSE)</f>
        <v>146843</v>
      </c>
      <c r="P2018" s="4" t="s">
        <v>10815</v>
      </c>
      <c r="Q2018">
        <v>174</v>
      </c>
      <c r="R2018">
        <v>182</v>
      </c>
    </row>
    <row r="2019" spans="1:18" hidden="1" x14ac:dyDescent="0.25">
      <c r="A2019">
        <v>2023</v>
      </c>
      <c r="B2019" t="s">
        <v>4354</v>
      </c>
      <c r="C2019" t="s">
        <v>2184</v>
      </c>
      <c r="D2019" t="s">
        <v>18</v>
      </c>
      <c r="E2019" t="s">
        <v>7895</v>
      </c>
      <c r="F2019" t="str">
        <f>VLOOKUP(TRIM(SUBSTITUTE(E2019,CHAR(160),CHAR(32))),Metadata!B$1:C$2632,2,FALSE)</f>
        <v>Dupont-White, Charles Brook, 1807-1878.</v>
      </c>
      <c r="G2019" t="str">
        <f>VLOOKUP(TRIM(SUBSTITUTE(E2019,CHAR(160),CHAR(32))),Metadata!B$1:D$2632,3,FALSE)</f>
        <v>Essais sur les relations du travail avec le capital</v>
      </c>
      <c r="H2019">
        <f>VLOOKUP(TRIM(SUBSTITUTE(E2019,CHAR(160),CHAR(32))),Metadata!B$1:E$2632,4,FALSE)</f>
        <v>1845</v>
      </c>
      <c r="I2019" t="s">
        <v>450</v>
      </c>
      <c r="K2019" t="str">
        <f>VLOOKUP(TRIM(SUBSTITUTE(E2019,CHAR(160),CHAR(32))),Metadata!B$1:H$2632,7,FALSE)</f>
        <v>traite</v>
      </c>
      <c r="L2019" t="s">
        <v>4417</v>
      </c>
      <c r="N2019" t="str">
        <f>VLOOKUP(TRIM(SUBSTITUTE(E2019,CHAR(160),CHAR(32))),Metadata!B$1:J$2632,9,FALSE)</f>
        <v/>
      </c>
      <c r="O2019">
        <f>VLOOKUP(TRIM(SUBSTITUTE(E2019,CHAR(160),CHAR(32))),Metadata!B$1:K$2632,10,FALSE)</f>
        <v>97424</v>
      </c>
      <c r="P2019" s="4" t="s">
        <v>10816</v>
      </c>
      <c r="Q2019">
        <v>154</v>
      </c>
      <c r="R2019">
        <v>162</v>
      </c>
    </row>
    <row r="2020" spans="1:18" hidden="1" x14ac:dyDescent="0.25">
      <c r="A2020">
        <v>2024</v>
      </c>
      <c r="B2020" t="s">
        <v>4354</v>
      </c>
      <c r="C2020" t="s">
        <v>2184</v>
      </c>
      <c r="D2020" t="s">
        <v>18</v>
      </c>
      <c r="E2020" t="s">
        <v>8463</v>
      </c>
      <c r="F2020" t="str">
        <f>VLOOKUP(TRIM(SUBSTITUTE(E2020,CHAR(160),CHAR(32))),Metadata!B$1:C$2632,2,FALSE)</f>
        <v>Clemenceau, Georges, 1841-1929.</v>
      </c>
      <c r="G2020" t="str">
        <f>VLOOKUP(TRIM(SUBSTITUTE(E2020,CHAR(160),CHAR(32))),Metadata!B$1:D$2632,3,FALSE)</f>
        <v>L'iniquité</v>
      </c>
      <c r="H2020">
        <f>VLOOKUP(TRIM(SUBSTITUTE(E2020,CHAR(160),CHAR(32))),Metadata!B$1:E$2632,4,FALSE)</f>
        <v>1899</v>
      </c>
      <c r="I2020" t="s">
        <v>450</v>
      </c>
      <c r="K2020" t="str">
        <f>VLOOKUP(TRIM(SUBSTITUTE(E2020,CHAR(160),CHAR(32))),Metadata!B$1:H$2632,7,FALSE)</f>
        <v>memoires</v>
      </c>
      <c r="L2020" t="s">
        <v>4481</v>
      </c>
      <c r="N2020" t="str">
        <f>VLOOKUP(TRIM(SUBSTITUTE(E2020,CHAR(160),CHAR(32))),Metadata!B$1:J$2632,9,FALSE)</f>
        <v>prose</v>
      </c>
      <c r="O2020">
        <f>VLOOKUP(TRIM(SUBSTITUTE(E2020,CHAR(160),CHAR(32))),Metadata!B$1:K$2632,10,FALSE)</f>
        <v>146843</v>
      </c>
      <c r="P2020" s="4" t="s">
        <v>10817</v>
      </c>
      <c r="Q2020">
        <v>70</v>
      </c>
      <c r="R2020">
        <v>78</v>
      </c>
    </row>
    <row r="2021" spans="1:18" hidden="1" x14ac:dyDescent="0.25">
      <c r="A2021">
        <v>2025</v>
      </c>
      <c r="B2021" t="s">
        <v>4354</v>
      </c>
      <c r="C2021" t="s">
        <v>2184</v>
      </c>
      <c r="D2021" t="s">
        <v>18</v>
      </c>
      <c r="E2021" t="s">
        <v>6634</v>
      </c>
      <c r="F2021" t="str">
        <f>VLOOKUP(TRIM(SUBSTITUTE(E2021,CHAR(160),CHAR(32))),Metadata!B$1:C$2632,2,FALSE)</f>
        <v>Taine, Hippolyte, 1828-1893.</v>
      </c>
      <c r="G2021" t="str">
        <f>VLOOKUP(TRIM(SUBSTITUTE(E2021,CHAR(160),CHAR(32))),Metadata!B$1:D$2632,3,FALSE)</f>
        <v>Les origines de la France contemporaine. La révolution: le gouvernement révolutionnaire</v>
      </c>
      <c r="H2021">
        <f>VLOOKUP(TRIM(SUBSTITUTE(E2021,CHAR(160),CHAR(32))),Metadata!B$1:E$2632,4,FALSE)</f>
        <v>1884</v>
      </c>
      <c r="I2021" t="s">
        <v>450</v>
      </c>
      <c r="K2021" t="str">
        <f>VLOOKUP(TRIM(SUBSTITUTE(E2021,CHAR(160),CHAR(32))),Metadata!B$1:H$2632,7,FALSE)</f>
        <v>traite</v>
      </c>
      <c r="L2021" t="s">
        <v>4417</v>
      </c>
      <c r="N2021" t="str">
        <f>VLOOKUP(TRIM(SUBSTITUTE(E2021,CHAR(160),CHAR(32))),Metadata!B$1:J$2632,9,FALSE)</f>
        <v/>
      </c>
      <c r="O2021">
        <f>VLOOKUP(TRIM(SUBSTITUTE(E2021,CHAR(160),CHAR(32))),Metadata!B$1:K$2632,10,FALSE)</f>
        <v>237396</v>
      </c>
      <c r="P2021" s="4" t="s">
        <v>10818</v>
      </c>
      <c r="Q2021">
        <v>501</v>
      </c>
      <c r="R2021">
        <v>509</v>
      </c>
    </row>
    <row r="2022" spans="1:18" hidden="1" x14ac:dyDescent="0.25">
      <c r="A2022">
        <v>2026</v>
      </c>
      <c r="B2022" t="s">
        <v>4354</v>
      </c>
      <c r="C2022" t="s">
        <v>2184</v>
      </c>
      <c r="D2022" t="s">
        <v>18</v>
      </c>
      <c r="E2022" t="s">
        <v>8472</v>
      </c>
      <c r="F2022" t="str">
        <f>VLOOKUP(TRIM(SUBSTITUTE(E2022,CHAR(160),CHAR(32))),Metadata!B$1:C$2632,2,FALSE)</f>
        <v>Cournot, A. A. (Antoine Augustin), 1801-1877.</v>
      </c>
      <c r="G2022" t="str">
        <f>VLOOKUP(TRIM(SUBSTITUTE(E2022,CHAR(160),CHAR(32))),Metadata!B$1:D$2632,3,FALSE)</f>
        <v>Essai sur fondements connaiss.</v>
      </c>
      <c r="H2022">
        <f>VLOOKUP(TRIM(SUBSTITUTE(E2022,CHAR(160),CHAR(32))),Metadata!B$1:E$2632,4,FALSE)</f>
        <v>1851</v>
      </c>
      <c r="I2022" t="s">
        <v>450</v>
      </c>
      <c r="K2022" t="str">
        <f>VLOOKUP(TRIM(SUBSTITUTE(E2022,CHAR(160),CHAR(32))),Metadata!B$1:H$2632,7,FALSE)</f>
        <v>traite ou essai</v>
      </c>
      <c r="L2022" t="s">
        <v>4402</v>
      </c>
      <c r="N2022" t="str">
        <f>VLOOKUP(TRIM(SUBSTITUTE(E2022,CHAR(160),CHAR(32))),Metadata!B$1:J$2632,9,FALSE)</f>
        <v>prose</v>
      </c>
      <c r="O2022">
        <f>VLOOKUP(TRIM(SUBSTITUTE(E2022,CHAR(160),CHAR(32))),Metadata!B$1:K$2632,10,FALSE)</f>
        <v>223007</v>
      </c>
      <c r="P2022" s="4" t="s">
        <v>10819</v>
      </c>
      <c r="Q2022">
        <v>42</v>
      </c>
      <c r="R2022">
        <v>50</v>
      </c>
    </row>
    <row r="2023" spans="1:18" hidden="1" x14ac:dyDescent="0.25">
      <c r="A2023">
        <v>2027</v>
      </c>
      <c r="B2023" t="s">
        <v>4354</v>
      </c>
      <c r="C2023" t="s">
        <v>2184</v>
      </c>
      <c r="D2023" t="s">
        <v>18</v>
      </c>
      <c r="E2023" t="s">
        <v>8513</v>
      </c>
      <c r="F2023" t="str">
        <f>VLOOKUP(TRIM(SUBSTITUTE(E2023,CHAR(160),CHAR(32))),Metadata!B$1:C$2632,2,FALSE)</f>
        <v>Durkheim, Emile, 1858-1917.</v>
      </c>
      <c r="G2023" t="str">
        <f>VLOOKUP(TRIM(SUBSTITUTE(E2023,CHAR(160),CHAR(32))),Metadata!B$1:D$2632,3,FALSE)</f>
        <v>Le suicide. Étude sociologique, 2</v>
      </c>
      <c r="H2023">
        <f>VLOOKUP(TRIM(SUBSTITUTE(E2023,CHAR(160),CHAR(32))),Metadata!B$1:E$2632,4,FALSE)</f>
        <v>1897</v>
      </c>
      <c r="I2023" t="s">
        <v>450</v>
      </c>
      <c r="K2023" t="str">
        <f>VLOOKUP(TRIM(SUBSTITUTE(E2023,CHAR(160),CHAR(32))),Metadata!B$1:H$2632,7,FALSE)</f>
        <v>traite</v>
      </c>
      <c r="L2023" t="s">
        <v>4417</v>
      </c>
      <c r="N2023" t="str">
        <f>VLOOKUP(TRIM(SUBSTITUTE(E2023,CHAR(160),CHAR(32))),Metadata!B$1:J$2632,9,FALSE)</f>
        <v/>
      </c>
      <c r="O2023">
        <f>VLOOKUP(TRIM(SUBSTITUTE(E2023,CHAR(160),CHAR(32))),Metadata!B$1:K$2632,10,FALSE)</f>
        <v>65898</v>
      </c>
      <c r="P2023" s="4" t="s">
        <v>10820</v>
      </c>
      <c r="Q2023">
        <v>133</v>
      </c>
      <c r="R2023">
        <v>141</v>
      </c>
    </row>
    <row r="2024" spans="1:18" hidden="1" x14ac:dyDescent="0.25">
      <c r="A2024">
        <v>2028</v>
      </c>
      <c r="B2024" t="s">
        <v>4354</v>
      </c>
      <c r="C2024" t="s">
        <v>2184</v>
      </c>
      <c r="D2024" t="s">
        <v>18</v>
      </c>
      <c r="E2024" t="s">
        <v>7895</v>
      </c>
      <c r="F2024" t="str">
        <f>VLOOKUP(TRIM(SUBSTITUTE(E2024,CHAR(160),CHAR(32))),Metadata!B$1:C$2632,2,FALSE)</f>
        <v>Dupont-White, Charles Brook, 1807-1878.</v>
      </c>
      <c r="G2024" t="str">
        <f>VLOOKUP(TRIM(SUBSTITUTE(E2024,CHAR(160),CHAR(32))),Metadata!B$1:D$2632,3,FALSE)</f>
        <v>Essais sur les relations du travail avec le capital</v>
      </c>
      <c r="H2024">
        <f>VLOOKUP(TRIM(SUBSTITUTE(E2024,CHAR(160),CHAR(32))),Metadata!B$1:E$2632,4,FALSE)</f>
        <v>1845</v>
      </c>
      <c r="I2024" t="s">
        <v>450</v>
      </c>
      <c r="K2024" t="str">
        <f>VLOOKUP(TRIM(SUBSTITUTE(E2024,CHAR(160),CHAR(32))),Metadata!B$1:H$2632,7,FALSE)</f>
        <v>traite</v>
      </c>
      <c r="L2024" t="s">
        <v>4417</v>
      </c>
      <c r="N2024" t="str">
        <f>VLOOKUP(TRIM(SUBSTITUTE(E2024,CHAR(160),CHAR(32))),Metadata!B$1:J$2632,9,FALSE)</f>
        <v/>
      </c>
      <c r="O2024">
        <f>VLOOKUP(TRIM(SUBSTITUTE(E2024,CHAR(160),CHAR(32))),Metadata!B$1:K$2632,10,FALSE)</f>
        <v>97424</v>
      </c>
      <c r="P2024" s="4" t="s">
        <v>12643</v>
      </c>
      <c r="Q2024">
        <v>12</v>
      </c>
      <c r="R2024">
        <v>20</v>
      </c>
    </row>
    <row r="2025" spans="1:18" hidden="1" x14ac:dyDescent="0.25">
      <c r="A2025">
        <v>2029</v>
      </c>
      <c r="B2025" t="s">
        <v>4354</v>
      </c>
      <c r="C2025" t="s">
        <v>2184</v>
      </c>
      <c r="D2025" t="s">
        <v>18</v>
      </c>
      <c r="E2025" t="s">
        <v>8539</v>
      </c>
      <c r="F2025" t="str">
        <f>VLOOKUP(TRIM(SUBSTITUTE(E2025,CHAR(160),CHAR(32))),Metadata!B$1:C$2632,2,FALSE)</f>
        <v>France, Anatole, 1844-1924.</v>
      </c>
      <c r="G2025" t="str">
        <f>VLOOKUP(TRIM(SUBSTITUTE(E2025,CHAR(160),CHAR(32))),Metadata!B$1:D$2632,3,FALSE)</f>
        <v>Opinions de M. Jérôme Coignard (Les)</v>
      </c>
      <c r="H2025">
        <f>VLOOKUP(TRIM(SUBSTITUTE(E2025,CHAR(160),CHAR(32))),Metadata!B$1:E$2632,4,FALSE)</f>
        <v>1893</v>
      </c>
      <c r="I2025" t="s">
        <v>450</v>
      </c>
      <c r="K2025" t="str">
        <f>VLOOKUP(TRIM(SUBSTITUTE(E2025,CHAR(160),CHAR(32))),Metadata!B$1:H$2632,7,FALSE)</f>
        <v>Narratif, Roman</v>
      </c>
      <c r="L2025" t="s">
        <v>4786</v>
      </c>
      <c r="N2025" t="str">
        <f>VLOOKUP(TRIM(SUBSTITUTE(E2025,CHAR(160),CHAR(32))),Metadata!B$1:J$2632,9,FALSE)</f>
        <v/>
      </c>
      <c r="O2025">
        <f>VLOOKUP(TRIM(SUBSTITUTE(E2025,CHAR(160),CHAR(32))),Metadata!B$1:K$2632,10,FALSE)</f>
        <v>48798</v>
      </c>
      <c r="P2025" s="4" t="s">
        <v>10821</v>
      </c>
      <c r="Q2025">
        <v>171</v>
      </c>
      <c r="R2025">
        <v>180</v>
      </c>
    </row>
    <row r="2026" spans="1:18" hidden="1" x14ac:dyDescent="0.25">
      <c r="A2026">
        <v>2030</v>
      </c>
      <c r="B2026" t="s">
        <v>4354</v>
      </c>
      <c r="C2026" t="s">
        <v>2184</v>
      </c>
      <c r="D2026" t="s">
        <v>18</v>
      </c>
      <c r="E2026" t="s">
        <v>8498</v>
      </c>
      <c r="F2026" t="str">
        <f>VLOOKUP(TRIM(SUBSTITUTE(E2026,CHAR(160),CHAR(32))),Metadata!B$1:C$2632,2,FALSE)</f>
        <v>Dumas, Alexandre (père), 1802-1870.</v>
      </c>
      <c r="G2026" t="str">
        <f>VLOOKUP(TRIM(SUBSTITUTE(E2026,CHAR(160),CHAR(32))),Metadata!B$1:D$2632,3,FALSE)</f>
        <v>Joseph Balsamo</v>
      </c>
      <c r="H2026">
        <f>VLOOKUP(TRIM(SUBSTITUTE(E2026,CHAR(160),CHAR(32))),Metadata!B$1:E$2632,4,FALSE)</f>
        <v>1846</v>
      </c>
      <c r="I2026" t="s">
        <v>450</v>
      </c>
      <c r="K2026" t="str">
        <f>VLOOKUP(TRIM(SUBSTITUTE(E2026,CHAR(160),CHAR(32))),Metadata!B$1:H$2632,7,FALSE)</f>
        <v>Narratif, Roman</v>
      </c>
      <c r="L2026" t="s">
        <v>4786</v>
      </c>
      <c r="N2026" t="str">
        <f>VLOOKUP(TRIM(SUBSTITUTE(E2026,CHAR(160),CHAR(32))),Metadata!B$1:J$2632,9,FALSE)</f>
        <v/>
      </c>
      <c r="O2026">
        <f>VLOOKUP(TRIM(SUBSTITUTE(E2026,CHAR(160),CHAR(32))),Metadata!B$1:K$2632,10,FALSE)</f>
        <v>471547</v>
      </c>
      <c r="P2026" s="4" t="s">
        <v>12644</v>
      </c>
      <c r="Q2026">
        <v>144</v>
      </c>
      <c r="R2026">
        <v>155</v>
      </c>
    </row>
    <row r="2027" spans="1:18" hidden="1" x14ac:dyDescent="0.25">
      <c r="A2027">
        <v>2031</v>
      </c>
      <c r="B2027" t="s">
        <v>4354</v>
      </c>
      <c r="C2027" t="s">
        <v>2184</v>
      </c>
      <c r="D2027" t="s">
        <v>18</v>
      </c>
      <c r="E2027" t="s">
        <v>8580</v>
      </c>
      <c r="F2027" t="str">
        <f>VLOOKUP(TRIM(SUBSTITUTE(E2027,CHAR(160),CHAR(32))),Metadata!B$1:C$2632,2,FALSE)</f>
        <v>Karr, Alphonse, 1808-1890.</v>
      </c>
      <c r="G2027" t="str">
        <f>VLOOKUP(TRIM(SUBSTITUTE(E2027,CHAR(160),CHAR(32))),Metadata!B$1:D$2632,3,FALSE)</f>
        <v>Sous les tilleuls</v>
      </c>
      <c r="H2027">
        <f>VLOOKUP(TRIM(SUBSTITUTE(E2027,CHAR(160),CHAR(32))),Metadata!B$1:E$2632,4,FALSE)</f>
        <v>1832</v>
      </c>
      <c r="I2027" t="s">
        <v>450</v>
      </c>
      <c r="K2027" t="str">
        <f>VLOOKUP(TRIM(SUBSTITUTE(E2027,CHAR(160),CHAR(32))),Metadata!B$1:H$2632,7,FALSE)</f>
        <v>roman</v>
      </c>
      <c r="L2027" t="s">
        <v>4378</v>
      </c>
      <c r="N2027" t="str">
        <f>VLOOKUP(TRIM(SUBSTITUTE(E2027,CHAR(160),CHAR(32))),Metadata!B$1:J$2632,9,FALSE)</f>
        <v>prose</v>
      </c>
      <c r="O2027">
        <f>VLOOKUP(TRIM(SUBSTITUTE(E2027,CHAR(160),CHAR(32))),Metadata!B$1:K$2632,10,FALSE)</f>
        <v>119659</v>
      </c>
      <c r="P2027" s="4" t="s">
        <v>10822</v>
      </c>
      <c r="Q2027">
        <v>76</v>
      </c>
      <c r="R2027">
        <v>84</v>
      </c>
    </row>
    <row r="2028" spans="1:18" hidden="1" x14ac:dyDescent="0.25">
      <c r="A2028">
        <v>2032</v>
      </c>
      <c r="B2028" t="s">
        <v>4354</v>
      </c>
      <c r="C2028" t="s">
        <v>2184</v>
      </c>
      <c r="D2028" t="s">
        <v>18</v>
      </c>
      <c r="E2028" t="s">
        <v>6713</v>
      </c>
      <c r="F2028" t="str">
        <f>VLOOKUP(TRIM(SUBSTITUTE(E2028,CHAR(160),CHAR(32))),Metadata!B$1:C$2632,2,FALSE)</f>
        <v>Tarde, Gabriel, 1843-1904.</v>
      </c>
      <c r="G2028" t="str">
        <f>VLOOKUP(TRIM(SUBSTITUTE(E2028,CHAR(160),CHAR(32))),Metadata!B$1:D$2632,3,FALSE)</f>
        <v>La criminalité comparée</v>
      </c>
      <c r="H2028">
        <f>VLOOKUP(TRIM(SUBSTITUTE(E2028,CHAR(160),CHAR(32))),Metadata!B$1:E$2632,4,FALSE)</f>
        <v>1890</v>
      </c>
      <c r="I2028" t="s">
        <v>450</v>
      </c>
      <c r="K2028" t="str">
        <f>VLOOKUP(TRIM(SUBSTITUTE(E2028,CHAR(160),CHAR(32))),Metadata!B$1:H$2632,7,FALSE)</f>
        <v>traite</v>
      </c>
      <c r="L2028" t="s">
        <v>4417</v>
      </c>
      <c r="N2028" t="str">
        <f>VLOOKUP(TRIM(SUBSTITUTE(E2028,CHAR(160),CHAR(32))),Metadata!B$1:J$2632,9,FALSE)</f>
        <v/>
      </c>
      <c r="O2028">
        <f>VLOOKUP(TRIM(SUBSTITUTE(E2028,CHAR(160),CHAR(32))),Metadata!B$1:K$2632,10,FALSE)</f>
        <v>73815</v>
      </c>
      <c r="P2028" s="4" t="s">
        <v>12645</v>
      </c>
      <c r="Q2028">
        <v>146</v>
      </c>
      <c r="R2028">
        <v>155</v>
      </c>
    </row>
    <row r="2029" spans="1:18" hidden="1" x14ac:dyDescent="0.25">
      <c r="A2029">
        <v>2033</v>
      </c>
      <c r="B2029" t="s">
        <v>4354</v>
      </c>
      <c r="C2029" t="s">
        <v>2184</v>
      </c>
      <c r="D2029" t="s">
        <v>18</v>
      </c>
      <c r="E2029" t="s">
        <v>6934</v>
      </c>
      <c r="F2029" t="str">
        <f>VLOOKUP(TRIM(SUBSTITUTE(E2029,CHAR(160),CHAR(32))),Metadata!B$1:C$2632,2,FALSE)</f>
        <v>Jaurès, Jean, 1859-1914.</v>
      </c>
      <c r="G2029" t="str">
        <f>VLOOKUP(TRIM(SUBSTITUTE(E2029,CHAR(160),CHAR(32))),Metadata!B$1:D$2632,3,FALSE)</f>
        <v>Discours parlementaires</v>
      </c>
      <c r="H2029">
        <f>VLOOKUP(TRIM(SUBSTITUTE(E2029,CHAR(160),CHAR(32))),Metadata!B$1:E$2632,4,FALSE)</f>
        <v>1904</v>
      </c>
      <c r="I2029" t="s">
        <v>534</v>
      </c>
      <c r="K2029" t="str">
        <f>VLOOKUP(TRIM(SUBSTITUTE(E2029,CHAR(160),CHAR(32))),Metadata!B$1:H$2632,7,FALSE)</f>
        <v>traite</v>
      </c>
      <c r="L2029" t="s">
        <v>4417</v>
      </c>
      <c r="N2029" t="str">
        <f>VLOOKUP(TRIM(SUBSTITUTE(E2029,CHAR(160),CHAR(32))),Metadata!B$1:J$2632,9,FALSE)</f>
        <v/>
      </c>
      <c r="O2029">
        <f>VLOOKUP(TRIM(SUBSTITUTE(E2029,CHAR(160),CHAR(32))),Metadata!B$1:K$2632,10,FALSE)</f>
        <v>301388</v>
      </c>
      <c r="P2029" s="10" t="s">
        <v>10823</v>
      </c>
      <c r="Q2029">
        <v>60</v>
      </c>
      <c r="R2029">
        <v>68</v>
      </c>
    </row>
    <row r="2030" spans="1:18" hidden="1" x14ac:dyDescent="0.25">
      <c r="A2030">
        <v>2034</v>
      </c>
      <c r="B2030" t="s">
        <v>4354</v>
      </c>
      <c r="C2030" t="s">
        <v>2184</v>
      </c>
      <c r="D2030" t="s">
        <v>18</v>
      </c>
      <c r="E2030" t="s">
        <v>7327</v>
      </c>
      <c r="F2030" t="str">
        <f>VLOOKUP(TRIM(SUBSTITUTE(E2030,CHAR(160),CHAR(32))),Metadata!B$1:C$2632,2,FALSE)</f>
        <v>Fauconnet, Paul, 1874-1938.</v>
      </c>
      <c r="G2030" t="str">
        <f>VLOOKUP(TRIM(SUBSTITUTE(E2030,CHAR(160),CHAR(32))),Metadata!B$1:D$2632,3,FALSE)</f>
        <v>LA RESPONSABILITÉ</v>
      </c>
      <c r="H2030">
        <f>VLOOKUP(TRIM(SUBSTITUTE(E2030,CHAR(160),CHAR(32))),Metadata!B$1:E$2632,4,FALSE)</f>
        <v>1928</v>
      </c>
      <c r="I2030" t="s">
        <v>534</v>
      </c>
      <c r="K2030" t="str">
        <f>VLOOKUP(TRIM(SUBSTITUTE(E2030,CHAR(160),CHAR(32))),Metadata!B$1:H$2632,7,FALSE)</f>
        <v>traite</v>
      </c>
      <c r="L2030" t="s">
        <v>4417</v>
      </c>
      <c r="N2030" t="str">
        <f>VLOOKUP(TRIM(SUBSTITUTE(E2030,CHAR(160),CHAR(32))),Metadata!B$1:J$2632,9,FALSE)</f>
        <v/>
      </c>
      <c r="O2030">
        <f>VLOOKUP(TRIM(SUBSTITUTE(E2030,CHAR(160),CHAR(32))),Metadata!B$1:K$2632,10,FALSE)</f>
        <v>137297</v>
      </c>
      <c r="P2030" s="4" t="s">
        <v>10824</v>
      </c>
      <c r="Q2030">
        <v>144</v>
      </c>
      <c r="R2030">
        <v>152</v>
      </c>
    </row>
    <row r="2031" spans="1:18" hidden="1" x14ac:dyDescent="0.25">
      <c r="A2031">
        <v>2035</v>
      </c>
      <c r="B2031" t="s">
        <v>4354</v>
      </c>
      <c r="C2031" t="s">
        <v>2184</v>
      </c>
      <c r="D2031" t="s">
        <v>18</v>
      </c>
      <c r="E2031" t="s">
        <v>8734</v>
      </c>
      <c r="F2031" t="str">
        <f>VLOOKUP(TRIM(SUBSTITUTE(E2031,CHAR(160),CHAR(32))),Metadata!B$1:C$2632,2,FALSE)</f>
        <v>Alain, 1868-1951.</v>
      </c>
      <c r="G2031" t="str">
        <f>VLOOKUP(TRIM(SUBSTITUTE(E2031,CHAR(160),CHAR(32))),Metadata!B$1:D$2632,3,FALSE)</f>
        <v>Les idées et les âges</v>
      </c>
      <c r="H2031">
        <f>VLOOKUP(TRIM(SUBSTITUTE(E2031,CHAR(160),CHAR(32))),Metadata!B$1:E$2632,4,FALSE)</f>
        <v>1927</v>
      </c>
      <c r="I2031" t="s">
        <v>534</v>
      </c>
      <c r="K2031" t="str">
        <f>VLOOKUP(TRIM(SUBSTITUTE(E2031,CHAR(160),CHAR(32))),Metadata!B$1:H$2632,7,FALSE)</f>
        <v>traite</v>
      </c>
      <c r="L2031" t="s">
        <v>4417</v>
      </c>
      <c r="N2031" t="str">
        <f>VLOOKUP(TRIM(SUBSTITUTE(E2031,CHAR(160),CHAR(32))),Metadata!B$1:J$2632,9,FALSE)</f>
        <v/>
      </c>
      <c r="O2031">
        <f>VLOOKUP(TRIM(SUBSTITUTE(E2031,CHAR(160),CHAR(32))),Metadata!B$1:K$2632,10,FALSE)</f>
        <v>121063</v>
      </c>
      <c r="P2031" s="4" t="s">
        <v>10825</v>
      </c>
      <c r="Q2031">
        <v>107</v>
      </c>
      <c r="R2031">
        <v>115</v>
      </c>
    </row>
    <row r="2032" spans="1:18" hidden="1" x14ac:dyDescent="0.25">
      <c r="A2032">
        <v>2036</v>
      </c>
      <c r="B2032" t="s">
        <v>4354</v>
      </c>
      <c r="C2032" t="s">
        <v>2184</v>
      </c>
      <c r="D2032" t="s">
        <v>18</v>
      </c>
      <c r="E2032" t="s">
        <v>8911</v>
      </c>
      <c r="F2032" t="str">
        <f>VLOOKUP(TRIM(SUBSTITUTE(E2032,CHAR(160),CHAR(32))),Metadata!B$1:C$2632,2,FALSE)</f>
        <v>Duclos, Charles Pinot-, 1704-1772.</v>
      </c>
      <c r="G2032" t="str">
        <f>VLOOKUP(TRIM(SUBSTITUTE(E2032,CHAR(160),CHAR(32))),Metadata!B$1:D$2632,3,FALSE)</f>
        <v>Mémoires pour servir à l'histoire des moeurs du XVIII siècle</v>
      </c>
      <c r="H2032">
        <f>VLOOKUP(TRIM(SUBSTITUTE(E2032,CHAR(160),CHAR(32))),Metadata!B$1:E$2632,4,FALSE)</f>
        <v>1751</v>
      </c>
      <c r="I2032" t="s">
        <v>534</v>
      </c>
      <c r="K2032" t="str">
        <f>VLOOKUP(TRIM(SUBSTITUTE(E2032,CHAR(160),CHAR(32))),Metadata!B$1:H$2632,7,FALSE)</f>
        <v>roman</v>
      </c>
      <c r="L2032" t="s">
        <v>4378</v>
      </c>
      <c r="N2032" t="str">
        <f>VLOOKUP(TRIM(SUBSTITUTE(E2032,CHAR(160),CHAR(32))),Metadata!B$1:J$2632,9,FALSE)</f>
        <v>prose</v>
      </c>
      <c r="O2032">
        <f>VLOOKUP(TRIM(SUBSTITUTE(E2032,CHAR(160),CHAR(32))),Metadata!B$1:K$2632,10,FALSE)</f>
        <v>37841</v>
      </c>
      <c r="P2032" s="4" t="s">
        <v>10826</v>
      </c>
      <c r="Q2032">
        <v>173</v>
      </c>
      <c r="R2032">
        <v>181</v>
      </c>
    </row>
    <row r="2033" spans="1:18" hidden="1" x14ac:dyDescent="0.25">
      <c r="A2033">
        <v>2037</v>
      </c>
      <c r="B2033" t="s">
        <v>4354</v>
      </c>
      <c r="C2033" t="s">
        <v>2184</v>
      </c>
      <c r="D2033" t="s">
        <v>18</v>
      </c>
      <c r="E2033" t="s">
        <v>8911</v>
      </c>
      <c r="F2033" t="str">
        <f>VLOOKUP(TRIM(SUBSTITUTE(E2033,CHAR(160),CHAR(32))),Metadata!B$1:C$2632,2,FALSE)</f>
        <v>Duclos, Charles Pinot-, 1704-1772.</v>
      </c>
      <c r="G2033" t="str">
        <f>VLOOKUP(TRIM(SUBSTITUTE(E2033,CHAR(160),CHAR(32))),Metadata!B$1:D$2632,3,FALSE)</f>
        <v>Mémoires pour servir à l'histoire des moeurs du XVIII siècle</v>
      </c>
      <c r="H2033">
        <f>VLOOKUP(TRIM(SUBSTITUTE(E2033,CHAR(160),CHAR(32))),Metadata!B$1:E$2632,4,FALSE)</f>
        <v>1751</v>
      </c>
      <c r="I2033" t="s">
        <v>534</v>
      </c>
      <c r="K2033" t="str">
        <f>VLOOKUP(TRIM(SUBSTITUTE(E2033,CHAR(160),CHAR(32))),Metadata!B$1:H$2632,7,FALSE)</f>
        <v>roman</v>
      </c>
      <c r="L2033" t="s">
        <v>4378</v>
      </c>
      <c r="N2033" t="str">
        <f>VLOOKUP(TRIM(SUBSTITUTE(E2033,CHAR(160),CHAR(32))),Metadata!B$1:J$2632,9,FALSE)</f>
        <v>prose</v>
      </c>
      <c r="O2033">
        <f>VLOOKUP(TRIM(SUBSTITUTE(E2033,CHAR(160),CHAR(32))),Metadata!B$1:K$2632,10,FALSE)</f>
        <v>37841</v>
      </c>
      <c r="P2033" s="4" t="s">
        <v>12646</v>
      </c>
      <c r="Q2033">
        <v>160</v>
      </c>
      <c r="R2033">
        <v>169</v>
      </c>
    </row>
    <row r="2034" spans="1:18" hidden="1" x14ac:dyDescent="0.25">
      <c r="A2034">
        <v>2038</v>
      </c>
      <c r="B2034" t="s">
        <v>4354</v>
      </c>
      <c r="C2034" t="s">
        <v>2184</v>
      </c>
      <c r="D2034" t="s">
        <v>18</v>
      </c>
      <c r="E2034" t="s">
        <v>7703</v>
      </c>
      <c r="F2034" t="str">
        <f>VLOOKUP(TRIM(SUBSTITUTE(E2034,CHAR(160),CHAR(32))),Metadata!B$1:C$2632,2,FALSE)</f>
        <v>Mantoux, Étienne, 1913-1945.</v>
      </c>
      <c r="G2034" t="str">
        <f>VLOOKUP(TRIM(SUBSTITUTE(E2034,CHAR(160),CHAR(32))),Metadata!B$1:D$2632,3,FALSE)</f>
        <v>La paix calomniée ou les conséquences économiques de M. Keynes</v>
      </c>
      <c r="H2034">
        <f>VLOOKUP(TRIM(SUBSTITUTE(E2034,CHAR(160),CHAR(32))),Metadata!B$1:E$2632,4,FALSE)</f>
        <v>1946</v>
      </c>
      <c r="I2034" t="s">
        <v>534</v>
      </c>
      <c r="K2034" t="str">
        <f>VLOOKUP(TRIM(SUBSTITUTE(E2034,CHAR(160),CHAR(32))),Metadata!B$1:H$2632,7,FALSE)</f>
        <v>traite</v>
      </c>
      <c r="L2034" t="s">
        <v>4417</v>
      </c>
      <c r="N2034" t="str">
        <f>VLOOKUP(TRIM(SUBSTITUTE(E2034,CHAR(160),CHAR(32))),Metadata!B$1:J$2632,9,FALSE)</f>
        <v/>
      </c>
      <c r="O2034">
        <f>VLOOKUP(TRIM(SUBSTITUTE(E2034,CHAR(160),CHAR(32))),Metadata!B$1:K$2632,10,FALSE)</f>
        <v>102525</v>
      </c>
      <c r="P2034" s="4" t="s">
        <v>10827</v>
      </c>
      <c r="Q2034">
        <v>149</v>
      </c>
      <c r="R2034">
        <v>158</v>
      </c>
    </row>
    <row r="2035" spans="1:18" hidden="1" x14ac:dyDescent="0.25">
      <c r="A2035">
        <v>2039</v>
      </c>
      <c r="B2035" t="s">
        <v>4354</v>
      </c>
      <c r="C2035" t="s">
        <v>2184</v>
      </c>
      <c r="D2035" t="s">
        <v>18</v>
      </c>
      <c r="E2035" t="s">
        <v>8793</v>
      </c>
      <c r="F2035" t="str">
        <f>VLOOKUP(TRIM(SUBSTITUTE(E2035,CHAR(160),CHAR(32))),Metadata!B$1:C$2632,2,FALSE)</f>
        <v>Bloch, Jean Richard, 1884-1947.</v>
      </c>
      <c r="G2035" t="str">
        <f>VLOOKUP(TRIM(SUBSTITUTE(E2035,CHAR(160),CHAR(32))),Metadata!B$1:D$2632,3,FALSE)</f>
        <v>Destin du siècle</v>
      </c>
      <c r="H2035">
        <f>VLOOKUP(TRIM(SUBSTITUTE(E2035,CHAR(160),CHAR(32))),Metadata!B$1:E$2632,4,FALSE)</f>
        <v>1931</v>
      </c>
      <c r="I2035" t="s">
        <v>534</v>
      </c>
      <c r="K2035" t="str">
        <f>VLOOKUP(TRIM(SUBSTITUTE(E2035,CHAR(160),CHAR(32))),Metadata!B$1:H$2632,7,FALSE)</f>
        <v>melanges litteraires</v>
      </c>
      <c r="L2035" t="s">
        <v>4389</v>
      </c>
      <c r="N2035" t="str">
        <f>VLOOKUP(TRIM(SUBSTITUTE(E2035,CHAR(160),CHAR(32))),Metadata!B$1:J$2632,9,FALSE)</f>
        <v>prose</v>
      </c>
      <c r="O2035">
        <f>VLOOKUP(TRIM(SUBSTITUTE(E2035,CHAR(160),CHAR(32))),Metadata!B$1:K$2632,10,FALSE)</f>
        <v>50457</v>
      </c>
      <c r="P2035" s="4" t="s">
        <v>12647</v>
      </c>
      <c r="Q2035">
        <v>38</v>
      </c>
      <c r="R2035">
        <v>46</v>
      </c>
    </row>
    <row r="2036" spans="1:18" hidden="1" x14ac:dyDescent="0.25">
      <c r="A2036">
        <v>2040</v>
      </c>
      <c r="B2036" t="s">
        <v>4354</v>
      </c>
      <c r="C2036" t="s">
        <v>2184</v>
      </c>
      <c r="D2036" t="s">
        <v>18</v>
      </c>
      <c r="E2036" t="s">
        <v>8989</v>
      </c>
      <c r="F2036" t="str">
        <f>VLOOKUP(TRIM(SUBSTITUTE(E2036,CHAR(160),CHAR(32))),Metadata!B$1:C$2632,2,FALSE)</f>
        <v>Ricoeur, Paul, 1913-2005.</v>
      </c>
      <c r="G2036" t="str">
        <f>VLOOKUP(TRIM(SUBSTITUTE(E2036,CHAR(160),CHAR(32))),Metadata!B$1:D$2632,3,FALSE)</f>
        <v>Philosophie de la volonté. T. 1, Le volontaire et l'involontaire</v>
      </c>
      <c r="H2036">
        <f>VLOOKUP(TRIM(SUBSTITUTE(E2036,CHAR(160),CHAR(32))),Metadata!B$1:E$2632,4,FALSE)</f>
        <v>1949</v>
      </c>
      <c r="I2036" t="s">
        <v>534</v>
      </c>
      <c r="K2036" t="str">
        <f>VLOOKUP(TRIM(SUBSTITUTE(E2036,CHAR(160),CHAR(32))),Metadata!B$1:H$2632,7,FALSE)</f>
        <v>traite ou essai</v>
      </c>
      <c r="L2036" t="s">
        <v>4402</v>
      </c>
      <c r="N2036" t="str">
        <f>VLOOKUP(TRIM(SUBSTITUTE(E2036,CHAR(160),CHAR(32))),Metadata!B$1:J$2632,9,FALSE)</f>
        <v>prose</v>
      </c>
      <c r="O2036">
        <f>VLOOKUP(TRIM(SUBSTITUTE(E2036,CHAR(160),CHAR(32))),Metadata!B$1:K$2632,10,FALSE)</f>
        <v>205882</v>
      </c>
      <c r="P2036" s="4" t="s">
        <v>10828</v>
      </c>
      <c r="Q2036">
        <v>165</v>
      </c>
      <c r="R2036">
        <v>173</v>
      </c>
    </row>
    <row r="2037" spans="1:18" hidden="1" x14ac:dyDescent="0.25">
      <c r="A2037">
        <v>2041</v>
      </c>
      <c r="B2037" t="s">
        <v>4354</v>
      </c>
      <c r="C2037" t="s">
        <v>2184</v>
      </c>
      <c r="D2037" t="s">
        <v>18</v>
      </c>
      <c r="E2037" t="s">
        <v>7327</v>
      </c>
      <c r="F2037" t="str">
        <f>VLOOKUP(TRIM(SUBSTITUTE(E2037,CHAR(160),CHAR(32))),Metadata!B$1:C$2632,2,FALSE)</f>
        <v>Fauconnet, Paul, 1874-1938.</v>
      </c>
      <c r="G2037" t="str">
        <f>VLOOKUP(TRIM(SUBSTITUTE(E2037,CHAR(160),CHAR(32))),Metadata!B$1:D$2632,3,FALSE)</f>
        <v>LA RESPONSABILITÉ</v>
      </c>
      <c r="H2037">
        <f>VLOOKUP(TRIM(SUBSTITUTE(E2037,CHAR(160),CHAR(32))),Metadata!B$1:E$2632,4,FALSE)</f>
        <v>1928</v>
      </c>
      <c r="I2037" t="s">
        <v>534</v>
      </c>
      <c r="K2037" t="str">
        <f>VLOOKUP(TRIM(SUBSTITUTE(E2037,CHAR(160),CHAR(32))),Metadata!B$1:H$2632,7,FALSE)</f>
        <v>traite</v>
      </c>
      <c r="L2037" t="s">
        <v>4417</v>
      </c>
      <c r="N2037" t="str">
        <f>VLOOKUP(TRIM(SUBSTITUTE(E2037,CHAR(160),CHAR(32))),Metadata!B$1:J$2632,9,FALSE)</f>
        <v/>
      </c>
      <c r="O2037">
        <f>VLOOKUP(TRIM(SUBSTITUTE(E2037,CHAR(160),CHAR(32))),Metadata!B$1:K$2632,10,FALSE)</f>
        <v>137297</v>
      </c>
      <c r="P2037" s="4" t="s">
        <v>10829</v>
      </c>
      <c r="Q2037">
        <v>28</v>
      </c>
      <c r="R2037">
        <v>36</v>
      </c>
    </row>
    <row r="2038" spans="1:18" hidden="1" x14ac:dyDescent="0.25">
      <c r="A2038">
        <v>2042</v>
      </c>
      <c r="B2038" t="s">
        <v>4354</v>
      </c>
      <c r="C2038" t="s">
        <v>2184</v>
      </c>
      <c r="D2038" t="s">
        <v>18</v>
      </c>
      <c r="E2038" t="s">
        <v>8946</v>
      </c>
      <c r="F2038" t="str">
        <f>VLOOKUP(TRIM(SUBSTITUTE(E2038,CHAR(160),CHAR(32))),Metadata!B$1:C$2632,2,FALSE)</f>
        <v>Merleau-Ponty, Maurice, 1908-1961.</v>
      </c>
      <c r="G2038" t="str">
        <f>VLOOKUP(TRIM(SUBSTITUTE(E2038,CHAR(160),CHAR(32))),Metadata!B$1:D$2632,3,FALSE)</f>
        <v>Phénoménologie de la perception</v>
      </c>
      <c r="H2038">
        <f>VLOOKUP(TRIM(SUBSTITUTE(E2038,CHAR(160),CHAR(32))),Metadata!B$1:E$2632,4,FALSE)</f>
        <v>1945</v>
      </c>
      <c r="I2038" t="s">
        <v>534</v>
      </c>
      <c r="K2038" t="str">
        <f>VLOOKUP(TRIM(SUBSTITUTE(E2038,CHAR(160),CHAR(32))),Metadata!B$1:H$2632,7,FALSE)</f>
        <v>traite ou essai</v>
      </c>
      <c r="L2038" t="s">
        <v>4402</v>
      </c>
      <c r="N2038" t="str">
        <f>VLOOKUP(TRIM(SUBSTITUTE(E2038,CHAR(160),CHAR(32))),Metadata!B$1:J$2632,9,FALSE)</f>
        <v>prose</v>
      </c>
      <c r="O2038">
        <f>VLOOKUP(TRIM(SUBSTITUTE(E2038,CHAR(160),CHAR(32))),Metadata!B$1:K$2632,10,FALSE)</f>
        <v>215042</v>
      </c>
      <c r="P2038" s="4" t="s">
        <v>10830</v>
      </c>
      <c r="Q2038">
        <v>175</v>
      </c>
      <c r="R2038">
        <v>184</v>
      </c>
    </row>
    <row r="2039" spans="1:18" hidden="1" x14ac:dyDescent="0.25">
      <c r="A2039">
        <v>2043</v>
      </c>
      <c r="B2039" t="s">
        <v>4354</v>
      </c>
      <c r="C2039" t="s">
        <v>2184</v>
      </c>
      <c r="D2039" t="s">
        <v>18</v>
      </c>
      <c r="E2039" t="s">
        <v>8968</v>
      </c>
      <c r="F2039" t="str">
        <f>VLOOKUP(TRIM(SUBSTITUTE(E2039,CHAR(160),CHAR(32))),Metadata!B$1:C$2632,2,FALSE)</f>
        <v>Perroux, François, 1903-</v>
      </c>
      <c r="G2039" t="str">
        <f>VLOOKUP(TRIM(SUBSTITUTE(E2039,CHAR(160),CHAR(32))),Metadata!B$1:D$2632,3,FALSE)</f>
        <v>L'économie du XXe siècle</v>
      </c>
      <c r="H2039">
        <f>VLOOKUP(TRIM(SUBSTITUTE(E2039,CHAR(160),CHAR(32))),Metadata!B$1:E$2632,4,FALSE)</f>
        <v>1964</v>
      </c>
      <c r="I2039" t="s">
        <v>534</v>
      </c>
      <c r="K2039" t="str">
        <f>VLOOKUP(TRIM(SUBSTITUTE(E2039,CHAR(160),CHAR(32))),Metadata!B$1:H$2632,7,FALSE)</f>
        <v>traite ou essai</v>
      </c>
      <c r="L2039" t="s">
        <v>4402</v>
      </c>
      <c r="N2039" t="str">
        <f>VLOOKUP(TRIM(SUBSTITUTE(E2039,CHAR(160),CHAR(32))),Metadata!B$1:J$2632,9,FALSE)</f>
        <v>prose</v>
      </c>
      <c r="O2039">
        <f>VLOOKUP(TRIM(SUBSTITUTE(E2039,CHAR(160),CHAR(32))),Metadata!B$1:K$2632,10,FALSE)</f>
        <v>208903</v>
      </c>
      <c r="P2039" s="4" t="s">
        <v>10831</v>
      </c>
      <c r="Q2039">
        <v>63</v>
      </c>
      <c r="R2039">
        <v>72</v>
      </c>
    </row>
    <row r="2040" spans="1:18" hidden="1" x14ac:dyDescent="0.25">
      <c r="A2040">
        <v>2044</v>
      </c>
      <c r="B2040" t="s">
        <v>4354</v>
      </c>
      <c r="C2040" t="s">
        <v>2184</v>
      </c>
      <c r="D2040" t="s">
        <v>18</v>
      </c>
      <c r="E2040" t="s">
        <v>8745</v>
      </c>
      <c r="F2040" t="str">
        <f>VLOOKUP(TRIM(SUBSTITUTE(E2040,CHAR(160),CHAR(32))),Metadata!B$1:C$2632,2,FALSE)</f>
        <v>Ambrière, Francis, 1907-</v>
      </c>
      <c r="G2040" t="str">
        <f>VLOOKUP(TRIM(SUBSTITUTE(E2040,CHAR(160),CHAR(32))),Metadata!B$1:D$2632,3,FALSE)</f>
        <v>Les grandes vacances</v>
      </c>
      <c r="H2040">
        <f>VLOOKUP(TRIM(SUBSTITUTE(E2040,CHAR(160),CHAR(32))),Metadata!B$1:E$2632,4,FALSE)</f>
        <v>1946</v>
      </c>
      <c r="I2040" t="s">
        <v>534</v>
      </c>
      <c r="K2040" t="str">
        <f>VLOOKUP(TRIM(SUBSTITUTE(E2040,CHAR(160),CHAR(32))),Metadata!B$1:H$2632,7,FALSE)</f>
        <v>roman</v>
      </c>
      <c r="L2040" t="s">
        <v>4378</v>
      </c>
      <c r="N2040" t="str">
        <f>VLOOKUP(TRIM(SUBSTITUTE(E2040,CHAR(160),CHAR(32))),Metadata!B$1:J$2632,9,FALSE)</f>
        <v>prose</v>
      </c>
      <c r="O2040">
        <f>VLOOKUP(TRIM(SUBSTITUTE(E2040,CHAR(160),CHAR(32))),Metadata!B$1:K$2632,10,FALSE)</f>
        <v>124263</v>
      </c>
      <c r="P2040" s="4" t="s">
        <v>12648</v>
      </c>
      <c r="Q2040">
        <v>230</v>
      </c>
      <c r="R2040">
        <v>238</v>
      </c>
    </row>
    <row r="2041" spans="1:18" hidden="1" x14ac:dyDescent="0.25">
      <c r="A2041">
        <v>2045</v>
      </c>
      <c r="B2041" t="s">
        <v>4354</v>
      </c>
      <c r="C2041" t="s">
        <v>2184</v>
      </c>
      <c r="D2041" t="s">
        <v>18</v>
      </c>
      <c r="E2041" t="s">
        <v>8863</v>
      </c>
      <c r="F2041" t="str">
        <f>VLOOKUP(TRIM(SUBSTITUTE(E2041,CHAR(160),CHAR(32))),Metadata!B$1:C$2632,2,FALSE)</f>
        <v>Gaulle, Charles de, 1890-1970.</v>
      </c>
      <c r="G2041" t="str">
        <f>VLOOKUP(TRIM(SUBSTITUTE(E2041,CHAR(160),CHAR(32))),Metadata!B$1:D$2632,3,FALSE)</f>
        <v>Mémoires de guerre, l'appel, 1940-1942</v>
      </c>
      <c r="H2041">
        <f>VLOOKUP(TRIM(SUBSTITUTE(E2041,CHAR(160),CHAR(32))),Metadata!B$1:E$2632,4,FALSE)</f>
        <v>1954</v>
      </c>
      <c r="I2041" t="s">
        <v>534</v>
      </c>
      <c r="K2041" t="str">
        <f>VLOOKUP(TRIM(SUBSTITUTE(E2041,CHAR(160),CHAR(32))),Metadata!B$1:H$2632,7,FALSE)</f>
        <v>memoires</v>
      </c>
      <c r="L2041" t="s">
        <v>4481</v>
      </c>
      <c r="N2041" t="str">
        <f>VLOOKUP(TRIM(SUBSTITUTE(E2041,CHAR(160),CHAR(32))),Metadata!B$1:J$2632,9,FALSE)</f>
        <v>prose</v>
      </c>
      <c r="O2041">
        <f>VLOOKUP(TRIM(SUBSTITUTE(E2041,CHAR(160),CHAR(32))),Metadata!B$1:K$2632,10,FALSE)</f>
        <v>192282</v>
      </c>
      <c r="P2041" s="4" t="s">
        <v>10832</v>
      </c>
      <c r="Q2041">
        <v>127</v>
      </c>
      <c r="R2041">
        <v>135</v>
      </c>
    </row>
    <row r="2042" spans="1:18" hidden="1" x14ac:dyDescent="0.25">
      <c r="A2042">
        <v>2046</v>
      </c>
      <c r="B2042" t="s">
        <v>4354</v>
      </c>
      <c r="C2042" t="s">
        <v>2184</v>
      </c>
      <c r="D2042" t="s">
        <v>18</v>
      </c>
      <c r="E2042" t="s">
        <v>7327</v>
      </c>
      <c r="F2042" t="str">
        <f>VLOOKUP(TRIM(SUBSTITUTE(E2042,CHAR(160),CHAR(32))),Metadata!B$1:C$2632,2,FALSE)</f>
        <v>Fauconnet, Paul, 1874-1938.</v>
      </c>
      <c r="G2042" t="str">
        <f>VLOOKUP(TRIM(SUBSTITUTE(E2042,CHAR(160),CHAR(32))),Metadata!B$1:D$2632,3,FALSE)</f>
        <v>LA RESPONSABILITÉ</v>
      </c>
      <c r="H2042">
        <f>VLOOKUP(TRIM(SUBSTITUTE(E2042,CHAR(160),CHAR(32))),Metadata!B$1:E$2632,4,FALSE)</f>
        <v>1928</v>
      </c>
      <c r="I2042" t="s">
        <v>534</v>
      </c>
      <c r="K2042" t="str">
        <f>VLOOKUP(TRIM(SUBSTITUTE(E2042,CHAR(160),CHAR(32))),Metadata!B$1:H$2632,7,FALSE)</f>
        <v>traite</v>
      </c>
      <c r="L2042" t="s">
        <v>4417</v>
      </c>
      <c r="N2042" t="str">
        <f>VLOOKUP(TRIM(SUBSTITUTE(E2042,CHAR(160),CHAR(32))),Metadata!B$1:J$2632,9,FALSE)</f>
        <v/>
      </c>
      <c r="O2042">
        <f>VLOOKUP(TRIM(SUBSTITUTE(E2042,CHAR(160),CHAR(32))),Metadata!B$1:K$2632,10,FALSE)</f>
        <v>137297</v>
      </c>
      <c r="P2042" s="4" t="s">
        <v>12649</v>
      </c>
      <c r="Q2042">
        <v>545</v>
      </c>
      <c r="R2042">
        <v>554</v>
      </c>
    </row>
    <row r="2043" spans="1:18" hidden="1" x14ac:dyDescent="0.25">
      <c r="A2043">
        <v>2047</v>
      </c>
      <c r="B2043" t="s">
        <v>4354</v>
      </c>
      <c r="C2043" t="s">
        <v>2184</v>
      </c>
      <c r="D2043" t="s">
        <v>18</v>
      </c>
      <c r="E2043" t="s">
        <v>8968</v>
      </c>
      <c r="F2043" t="str">
        <f>VLOOKUP(TRIM(SUBSTITUTE(E2043,CHAR(160),CHAR(32))),Metadata!B$1:C$2632,2,FALSE)</f>
        <v>Perroux, François, 1903-</v>
      </c>
      <c r="G2043" t="str">
        <f>VLOOKUP(TRIM(SUBSTITUTE(E2043,CHAR(160),CHAR(32))),Metadata!B$1:D$2632,3,FALSE)</f>
        <v>L'économie du XXe siècle</v>
      </c>
      <c r="H2043">
        <f>VLOOKUP(TRIM(SUBSTITUTE(E2043,CHAR(160),CHAR(32))),Metadata!B$1:E$2632,4,FALSE)</f>
        <v>1964</v>
      </c>
      <c r="I2043" t="s">
        <v>534</v>
      </c>
      <c r="K2043" t="str">
        <f>VLOOKUP(TRIM(SUBSTITUTE(E2043,CHAR(160),CHAR(32))),Metadata!B$1:H$2632,7,FALSE)</f>
        <v>traite ou essai</v>
      </c>
      <c r="L2043" t="s">
        <v>4402</v>
      </c>
      <c r="N2043" t="str">
        <f>VLOOKUP(TRIM(SUBSTITUTE(E2043,CHAR(160),CHAR(32))),Metadata!B$1:J$2632,9,FALSE)</f>
        <v>prose</v>
      </c>
      <c r="O2043">
        <f>VLOOKUP(TRIM(SUBSTITUTE(E2043,CHAR(160),CHAR(32))),Metadata!B$1:K$2632,10,FALSE)</f>
        <v>208903</v>
      </c>
      <c r="P2043" s="4" t="s">
        <v>10833</v>
      </c>
      <c r="Q2043">
        <v>147</v>
      </c>
      <c r="R2043">
        <v>155</v>
      </c>
    </row>
    <row r="2044" spans="1:18" hidden="1" x14ac:dyDescent="0.25">
      <c r="A2044">
        <v>2048</v>
      </c>
      <c r="B2044" t="s">
        <v>4354</v>
      </c>
      <c r="C2044" t="s">
        <v>2184</v>
      </c>
      <c r="D2044" t="s">
        <v>18</v>
      </c>
      <c r="E2044" t="s">
        <v>8864</v>
      </c>
      <c r="F2044" t="str">
        <f>VLOOKUP(TRIM(SUBSTITUTE(E2044,CHAR(160),CHAR(32))),Metadata!B$1:C$2632,2,FALSE)</f>
        <v>Gaulle, Charles de, 1890-1970.</v>
      </c>
      <c r="G2044" t="str">
        <f>VLOOKUP(TRIM(SUBSTITUTE(E2044,CHAR(160),CHAR(32))),Metadata!B$1:D$2632,3,FALSE)</f>
        <v>Mémoires de guerre, le salut, 1944-1946</v>
      </c>
      <c r="H2044">
        <f>VLOOKUP(TRIM(SUBSTITUTE(E2044,CHAR(160),CHAR(32))),Metadata!B$1:E$2632,4,FALSE)</f>
        <v>1959</v>
      </c>
      <c r="I2044" t="s">
        <v>534</v>
      </c>
      <c r="K2044" t="str">
        <f>VLOOKUP(TRIM(SUBSTITUTE(E2044,CHAR(160),CHAR(32))),Metadata!B$1:H$2632,7,FALSE)</f>
        <v>memoires</v>
      </c>
      <c r="L2044" t="s">
        <v>4481</v>
      </c>
      <c r="N2044" t="str">
        <f>VLOOKUP(TRIM(SUBSTITUTE(E2044,CHAR(160),CHAR(32))),Metadata!B$1:J$2632,9,FALSE)</f>
        <v>prose</v>
      </c>
      <c r="O2044">
        <f>VLOOKUP(TRIM(SUBSTITUTE(E2044,CHAR(160),CHAR(32))),Metadata!B$1:K$2632,10,FALSE)</f>
        <v>192393</v>
      </c>
      <c r="P2044" s="4" t="s">
        <v>12650</v>
      </c>
      <c r="Q2044">
        <v>644</v>
      </c>
      <c r="R2044">
        <v>652</v>
      </c>
    </row>
    <row r="2045" spans="1:18" hidden="1" x14ac:dyDescent="0.25">
      <c r="A2045">
        <v>2049</v>
      </c>
      <c r="B2045" t="s">
        <v>4354</v>
      </c>
      <c r="C2045" t="s">
        <v>2184</v>
      </c>
      <c r="D2045" t="s">
        <v>18</v>
      </c>
      <c r="E2045" t="s">
        <v>7327</v>
      </c>
      <c r="F2045" t="str">
        <f>VLOOKUP(TRIM(SUBSTITUTE(E2045,CHAR(160),CHAR(32))),Metadata!B$1:C$2632,2,FALSE)</f>
        <v>Fauconnet, Paul, 1874-1938.</v>
      </c>
      <c r="G2045" t="str">
        <f>VLOOKUP(TRIM(SUBSTITUTE(E2045,CHAR(160),CHAR(32))),Metadata!B$1:D$2632,3,FALSE)</f>
        <v>LA RESPONSABILITÉ</v>
      </c>
      <c r="H2045">
        <f>VLOOKUP(TRIM(SUBSTITUTE(E2045,CHAR(160),CHAR(32))),Metadata!B$1:E$2632,4,FALSE)</f>
        <v>1928</v>
      </c>
      <c r="I2045" t="s">
        <v>534</v>
      </c>
      <c r="K2045" t="str">
        <f>VLOOKUP(TRIM(SUBSTITUTE(E2045,CHAR(160),CHAR(32))),Metadata!B$1:H$2632,7,FALSE)</f>
        <v>traite</v>
      </c>
      <c r="L2045" t="s">
        <v>4417</v>
      </c>
      <c r="N2045" t="str">
        <f>VLOOKUP(TRIM(SUBSTITUTE(E2045,CHAR(160),CHAR(32))),Metadata!B$1:J$2632,9,FALSE)</f>
        <v/>
      </c>
      <c r="O2045">
        <f>VLOOKUP(TRIM(SUBSTITUTE(E2045,CHAR(160),CHAR(32))),Metadata!B$1:K$2632,10,FALSE)</f>
        <v>137297</v>
      </c>
      <c r="P2045" s="4" t="s">
        <v>10834</v>
      </c>
      <c r="Q2045">
        <v>67</v>
      </c>
      <c r="R2045">
        <v>75</v>
      </c>
    </row>
    <row r="2046" spans="1:18" hidden="1" x14ac:dyDescent="0.25">
      <c r="A2046">
        <v>2050</v>
      </c>
      <c r="B2046" t="s">
        <v>4354</v>
      </c>
      <c r="C2046" t="s">
        <v>2184</v>
      </c>
      <c r="D2046" t="s">
        <v>18</v>
      </c>
      <c r="E2046" t="s">
        <v>8849</v>
      </c>
      <c r="F2046" t="str">
        <f>VLOOKUP(TRIM(SUBSTITUTE(E2046,CHAR(160),CHAR(32))),Metadata!B$1:C$2632,2,FALSE)</f>
        <v>Durkheim, Emile, 1858-1917.</v>
      </c>
      <c r="G2046" t="str">
        <f>VLOOKUP(TRIM(SUBSTITUTE(E2046,CHAR(160),CHAR(32))),Metadata!B$1:D$2632,3,FALSE)</f>
        <v>L'évolution pédagogique en France, 1</v>
      </c>
      <c r="H2046">
        <f>VLOOKUP(TRIM(SUBSTITUTE(E2046,CHAR(160),CHAR(32))),Metadata!B$1:E$2632,4,FALSE)</f>
        <v>1905</v>
      </c>
      <c r="I2046" t="s">
        <v>534</v>
      </c>
      <c r="K2046" t="str">
        <f>VLOOKUP(TRIM(SUBSTITUTE(E2046,CHAR(160),CHAR(32))),Metadata!B$1:H$2632,7,FALSE)</f>
        <v>traite</v>
      </c>
      <c r="L2046" t="s">
        <v>4417</v>
      </c>
      <c r="N2046" t="str">
        <f>VLOOKUP(TRIM(SUBSTITUTE(E2046,CHAR(160),CHAR(32))),Metadata!B$1:J$2632,9,FALSE)</f>
        <v/>
      </c>
      <c r="O2046">
        <f>VLOOKUP(TRIM(SUBSTITUTE(E2046,CHAR(160),CHAR(32))),Metadata!B$1:K$2632,10,FALSE)</f>
        <v>79245</v>
      </c>
      <c r="P2046" s="4" t="s">
        <v>10835</v>
      </c>
      <c r="Q2046">
        <v>115</v>
      </c>
      <c r="R2046">
        <v>124</v>
      </c>
    </row>
    <row r="2047" spans="1:18" hidden="1" x14ac:dyDescent="0.25">
      <c r="A2047">
        <v>2051</v>
      </c>
      <c r="B2047" t="s">
        <v>4354</v>
      </c>
      <c r="C2047" t="s">
        <v>2184</v>
      </c>
      <c r="D2047" t="s">
        <v>18</v>
      </c>
      <c r="E2047" t="s">
        <v>8932</v>
      </c>
      <c r="F2047" t="str">
        <f>VLOOKUP(TRIM(SUBSTITUTE(E2047,CHAR(160),CHAR(32))),Metadata!B$1:C$2632,2,FALSE)</f>
        <v>Martin Du Gard, Roger, 1881-1958.</v>
      </c>
      <c r="G2047" t="str">
        <f>VLOOKUP(TRIM(SUBSTITUTE(E2047,CHAR(160),CHAR(32))),Metadata!B$1:D$2632,3,FALSE)</f>
        <v>Les Thibault. Eté 1914</v>
      </c>
      <c r="H2047">
        <f>VLOOKUP(TRIM(SUBSTITUTE(E2047,CHAR(160),CHAR(32))),Metadata!B$1:E$2632,4,FALSE)</f>
        <v>1936</v>
      </c>
      <c r="I2047" t="s">
        <v>534</v>
      </c>
      <c r="K2047" t="str">
        <f>VLOOKUP(TRIM(SUBSTITUTE(E2047,CHAR(160),CHAR(32))),Metadata!B$1:H$2632,7,FALSE)</f>
        <v>roman</v>
      </c>
      <c r="L2047" t="s">
        <v>4378</v>
      </c>
      <c r="N2047" t="str">
        <f>VLOOKUP(TRIM(SUBSTITUTE(E2047,CHAR(160),CHAR(32))),Metadata!B$1:J$2632,9,FALSE)</f>
        <v>prose</v>
      </c>
      <c r="O2047">
        <f>VLOOKUP(TRIM(SUBSTITUTE(E2047,CHAR(160),CHAR(32))),Metadata!B$1:K$2632,10,FALSE)</f>
        <v>270617</v>
      </c>
      <c r="P2047" s="4" t="s">
        <v>10836</v>
      </c>
      <c r="Q2047">
        <v>73</v>
      </c>
      <c r="R2047">
        <v>81</v>
      </c>
    </row>
    <row r="2048" spans="1:18" hidden="1" x14ac:dyDescent="0.25">
      <c r="A2048">
        <v>2052</v>
      </c>
      <c r="B2048" t="s">
        <v>4354</v>
      </c>
      <c r="C2048" t="s">
        <v>2184</v>
      </c>
      <c r="D2048" t="s">
        <v>18</v>
      </c>
      <c r="E2048" t="s">
        <v>9022</v>
      </c>
      <c r="F2048" t="str">
        <f>VLOOKUP(TRIM(SUBSTITUTE(E2048,CHAR(160),CHAR(32))),Metadata!B$1:C$2632,2,FALSE)</f>
        <v>Vuillemin, Jules, 1920-2001.</v>
      </c>
      <c r="G2048" t="str">
        <f>VLOOKUP(TRIM(SUBSTITUTE(E2048,CHAR(160),CHAR(32))),Metadata!B$1:D$2632,3,FALSE)</f>
        <v>Essai sur la signification de la mort</v>
      </c>
      <c r="H2048">
        <f>VLOOKUP(TRIM(SUBSTITUTE(E2048,CHAR(160),CHAR(32))),Metadata!B$1:E$2632,4,FALSE)</f>
        <v>1949</v>
      </c>
      <c r="I2048" t="s">
        <v>534</v>
      </c>
      <c r="K2048" t="str">
        <f>VLOOKUP(TRIM(SUBSTITUTE(E2048,CHAR(160),CHAR(32))),Metadata!B$1:H$2632,7,FALSE)</f>
        <v>traite ou essai</v>
      </c>
      <c r="L2048" t="s">
        <v>4402</v>
      </c>
      <c r="N2048" t="str">
        <f>VLOOKUP(TRIM(SUBSTITUTE(E2048,CHAR(160),CHAR(32))),Metadata!B$1:J$2632,9,FALSE)</f>
        <v>prose</v>
      </c>
      <c r="O2048">
        <f>VLOOKUP(TRIM(SUBSTITUTE(E2048,CHAR(160),CHAR(32))),Metadata!B$1:K$2632,10,FALSE)</f>
        <v>136910</v>
      </c>
      <c r="P2048" s="4" t="s">
        <v>10837</v>
      </c>
      <c r="Q2048">
        <v>133</v>
      </c>
      <c r="R2048">
        <v>142</v>
      </c>
    </row>
    <row r="2049" spans="1:18" x14ac:dyDescent="0.25">
      <c r="A2049">
        <v>2053</v>
      </c>
      <c r="B2049" t="s">
        <v>4354</v>
      </c>
      <c r="C2049" t="s">
        <v>38</v>
      </c>
      <c r="D2049" t="s">
        <v>18</v>
      </c>
      <c r="E2049" t="s">
        <v>7917</v>
      </c>
      <c r="F2049" t="str">
        <f>VLOOKUP(TRIM(SUBSTITUTE(E2049,CHAR(160),CHAR(32))),Metadata!B$1:C$2632,2,FALSE)</f>
        <v>Mézières, Philippe de, 1327?-1405.</v>
      </c>
      <c r="G2049" t="str">
        <f>VLOOKUP(TRIM(SUBSTITUTE(E2049,CHAR(160),CHAR(32))),Metadata!B$1:D$2632,3,FALSE)</f>
        <v>L'estoire de Griseldis, en rimes et par personnages (1395).</v>
      </c>
      <c r="H2049">
        <f>VLOOKUP(TRIM(SUBSTITUTE(E2049,CHAR(160),CHAR(32))),Metadata!B$1:E$2632,4,FALSE)</f>
        <v>1395</v>
      </c>
      <c r="I2049" t="s">
        <v>1604</v>
      </c>
      <c r="K2049" t="str">
        <f>VLOOKUP(TRIM(SUBSTITUTE(E2049,CHAR(160),CHAR(32))),Metadata!B$1:H$2632,7,FALSE)</f>
        <v>poesie</v>
      </c>
      <c r="L2049" t="s">
        <v>4382</v>
      </c>
      <c r="N2049" t="str">
        <f>VLOOKUP(TRIM(SUBSTITUTE(E2049,CHAR(160),CHAR(32))),Metadata!B$1:J$2632,9,FALSE)</f>
        <v/>
      </c>
      <c r="O2049">
        <f>VLOOKUP(TRIM(SUBSTITUTE(E2049,CHAR(160),CHAR(32))),Metadata!B$1:K$2632,10,FALSE)</f>
        <v>15698</v>
      </c>
      <c r="P2049" s="8" t="s">
        <v>10838</v>
      </c>
      <c r="Q2049">
        <v>77</v>
      </c>
      <c r="R2049">
        <v>83</v>
      </c>
    </row>
    <row r="2050" spans="1:18" x14ac:dyDescent="0.25">
      <c r="A2050">
        <v>2054</v>
      </c>
      <c r="B2050" t="s">
        <v>4354</v>
      </c>
      <c r="C2050" t="s">
        <v>38</v>
      </c>
      <c r="D2050" t="s">
        <v>18</v>
      </c>
      <c r="E2050" t="s">
        <v>7950</v>
      </c>
      <c r="F2050" t="str">
        <f>VLOOKUP(TRIM(SUBSTITUTE(E2050,CHAR(160),CHAR(32))),Metadata!B$1:C$2632,2,FALSE)</f>
        <v>Rabelais, François, ca. 1490-1553?.</v>
      </c>
      <c r="G2050" t="str">
        <f>VLOOKUP(TRIM(SUBSTITUTE(E2050,CHAR(160),CHAR(32))),Metadata!B$1:D$2632,3,FALSE)</f>
        <v>Le tiers livre.</v>
      </c>
      <c r="H2050">
        <f>VLOOKUP(TRIM(SUBSTITUTE(E2050,CHAR(160),CHAR(32))),Metadata!B$1:E$2632,4,FALSE)</f>
        <v>1546</v>
      </c>
      <c r="I2050" t="s">
        <v>456</v>
      </c>
      <c r="K2050" t="str">
        <f>VLOOKUP(TRIM(SUBSTITUTE(E2050,CHAR(160),CHAR(32))),Metadata!B$1:H$2632,7,FALSE)</f>
        <v>poesie</v>
      </c>
      <c r="L2050" t="s">
        <v>4382</v>
      </c>
      <c r="N2050" t="str">
        <f>VLOOKUP(TRIM(SUBSTITUTE(E2050,CHAR(160),CHAR(32))),Metadata!B$1:J$2632,9,FALSE)</f>
        <v/>
      </c>
      <c r="O2050">
        <f>VLOOKUP(TRIM(SUBSTITUTE(E2050,CHAR(160),CHAR(32))),Metadata!B$1:K$2632,10,FALSE)</f>
        <v>54784</v>
      </c>
      <c r="P2050" s="8" t="s">
        <v>10839</v>
      </c>
      <c r="Q2050">
        <v>473</v>
      </c>
      <c r="R2050">
        <v>480</v>
      </c>
    </row>
    <row r="2051" spans="1:18" hidden="1" x14ac:dyDescent="0.25">
      <c r="A2051">
        <v>2055</v>
      </c>
      <c r="B2051" t="s">
        <v>4354</v>
      </c>
      <c r="C2051" t="s">
        <v>38</v>
      </c>
      <c r="D2051" t="s">
        <v>18</v>
      </c>
      <c r="E2051" t="s">
        <v>7932</v>
      </c>
      <c r="F2051" t="str">
        <f>VLOOKUP(TRIM(SUBSTITUTE(E2051,CHAR(160),CHAR(32))),Metadata!B$1:C$2632,2,FALSE)</f>
        <v>Hélisenne de Crenne (pseudonym of Marguerite Briet), ca. 1510- ca. 1552.</v>
      </c>
      <c r="G2051" t="str">
        <f>VLOOKUP(TRIM(SUBSTITUTE(E2051,CHAR(160),CHAR(32))),Metadata!B$1:D$2632,3,FALSE)</f>
        <v>Les Angoysses douloureuses qui procedent d'amours</v>
      </c>
      <c r="H2051">
        <f>VLOOKUP(TRIM(SUBSTITUTE(E2051,CHAR(160),CHAR(32))),Metadata!B$1:E$2632,4,FALSE)</f>
        <v>1538</v>
      </c>
      <c r="I2051" t="s">
        <v>456</v>
      </c>
      <c r="K2051" t="str">
        <f>VLOOKUP(TRIM(SUBSTITUTE(E2051,CHAR(160),CHAR(32))),Metadata!B$1:H$2632,7,FALSE)</f>
        <v>roman</v>
      </c>
      <c r="L2051" t="s">
        <v>4378</v>
      </c>
      <c r="N2051" t="str">
        <f>VLOOKUP(TRIM(SUBSTITUTE(E2051,CHAR(160),CHAR(32))),Metadata!B$1:J$2632,9,FALSE)</f>
        <v/>
      </c>
      <c r="O2051">
        <f>VLOOKUP(TRIM(SUBSTITUTE(E2051,CHAR(160),CHAR(32))),Metadata!B$1:K$2632,10,FALSE)</f>
        <v>92091</v>
      </c>
      <c r="P2051" s="4" t="s">
        <v>9265</v>
      </c>
      <c r="Q2051">
        <v>78</v>
      </c>
      <c r="R2051">
        <v>84</v>
      </c>
    </row>
    <row r="2052" spans="1:18" hidden="1" x14ac:dyDescent="0.25">
      <c r="A2052">
        <v>2056</v>
      </c>
      <c r="B2052" t="s">
        <v>4354</v>
      </c>
      <c r="C2052" t="s">
        <v>38</v>
      </c>
      <c r="D2052" t="s">
        <v>18</v>
      </c>
      <c r="E2052" t="s">
        <v>7936</v>
      </c>
      <c r="F2052" t="str">
        <f>VLOOKUP(TRIM(SUBSTITUTE(E2052,CHAR(160),CHAR(32))),Metadata!B$1:C$2632,2,FALSE)</f>
        <v>Marguerite, Queen, consort of Henry II, King of Navarre, 1492-1549.</v>
      </c>
      <c r="G2052" t="str">
        <f>VLOOKUP(TRIM(SUBSTITUTE(E2052,CHAR(160),CHAR(32))),Metadata!B$1:D$2632,3,FALSE)</f>
        <v>L'Heptaméron</v>
      </c>
      <c r="H2052">
        <f>VLOOKUP(TRIM(SUBSTITUTE(E2052,CHAR(160),CHAR(32))),Metadata!B$1:E$2632,4,FALSE)</f>
        <v>1559</v>
      </c>
      <c r="I2052" t="s">
        <v>456</v>
      </c>
      <c r="K2052" t="str">
        <f>VLOOKUP(TRIM(SUBSTITUTE(E2052,CHAR(160),CHAR(32))),Metadata!B$1:H$2632,7,FALSE)</f>
        <v>roman</v>
      </c>
      <c r="L2052" t="s">
        <v>4378</v>
      </c>
      <c r="N2052" t="str">
        <f>VLOOKUP(TRIM(SUBSTITUTE(E2052,CHAR(160),CHAR(32))),Metadata!B$1:J$2632,9,FALSE)</f>
        <v/>
      </c>
      <c r="O2052">
        <f>VLOOKUP(TRIM(SUBSTITUTE(E2052,CHAR(160),CHAR(32))),Metadata!B$1:K$2632,10,FALSE)</f>
        <v>182112</v>
      </c>
      <c r="P2052" s="8" t="s">
        <v>10840</v>
      </c>
      <c r="Q2052">
        <v>95</v>
      </c>
      <c r="R2052">
        <v>100</v>
      </c>
    </row>
    <row r="2053" spans="1:18" hidden="1" x14ac:dyDescent="0.25">
      <c r="A2053">
        <v>2057</v>
      </c>
      <c r="B2053" t="s">
        <v>4354</v>
      </c>
      <c r="C2053" t="s">
        <v>38</v>
      </c>
      <c r="D2053" t="s">
        <v>18</v>
      </c>
      <c r="E2053" t="s">
        <v>7932</v>
      </c>
      <c r="F2053" t="str">
        <f>VLOOKUP(TRIM(SUBSTITUTE(E2053,CHAR(160),CHAR(32))),Metadata!B$1:C$2632,2,FALSE)</f>
        <v>Hélisenne de Crenne (pseudonym of Marguerite Briet), ca. 1510- ca. 1552.</v>
      </c>
      <c r="G2053" t="str">
        <f>VLOOKUP(TRIM(SUBSTITUTE(E2053,CHAR(160),CHAR(32))),Metadata!B$1:D$2632,3,FALSE)</f>
        <v>Les Angoysses douloureuses qui procedent d'amours</v>
      </c>
      <c r="H2053">
        <f>VLOOKUP(TRIM(SUBSTITUTE(E2053,CHAR(160),CHAR(32))),Metadata!B$1:E$2632,4,FALSE)</f>
        <v>1538</v>
      </c>
      <c r="I2053" t="s">
        <v>456</v>
      </c>
      <c r="K2053" t="str">
        <f>VLOOKUP(TRIM(SUBSTITUTE(E2053,CHAR(160),CHAR(32))),Metadata!B$1:H$2632,7,FALSE)</f>
        <v>roman</v>
      </c>
      <c r="L2053" t="s">
        <v>4378</v>
      </c>
      <c r="N2053" t="str">
        <f>VLOOKUP(TRIM(SUBSTITUTE(E2053,CHAR(160),CHAR(32))),Metadata!B$1:J$2632,9,FALSE)</f>
        <v/>
      </c>
      <c r="O2053">
        <f>VLOOKUP(TRIM(SUBSTITUTE(E2053,CHAR(160),CHAR(32))),Metadata!B$1:K$2632,10,FALSE)</f>
        <v>92091</v>
      </c>
      <c r="P2053" s="4" t="s">
        <v>10841</v>
      </c>
      <c r="Q2053">
        <v>204</v>
      </c>
      <c r="R2053">
        <v>210</v>
      </c>
    </row>
    <row r="2054" spans="1:18" x14ac:dyDescent="0.25">
      <c r="A2054">
        <v>2058</v>
      </c>
      <c r="B2054" t="s">
        <v>4354</v>
      </c>
      <c r="C2054" t="s">
        <v>38</v>
      </c>
      <c r="D2054" t="s">
        <v>18</v>
      </c>
      <c r="E2054" t="s">
        <v>7952</v>
      </c>
      <c r="F2054" t="str">
        <f>VLOOKUP(TRIM(SUBSTITUTE(E2054,CHAR(160),CHAR(32))),Metadata!B$1:C$2632,2,FALSE)</f>
        <v>Ronsard, Pierre de, 1524-1585</v>
      </c>
      <c r="G2054" t="str">
        <f>VLOOKUP(TRIM(SUBSTITUTE(E2054,CHAR(160),CHAR(32))),Metadata!B$1:D$2632,3,FALSE)</f>
        <v>Les Amours</v>
      </c>
      <c r="H2054">
        <f>VLOOKUP(TRIM(SUBSTITUTE(E2054,CHAR(160),CHAR(32))),Metadata!B$1:E$2632,4,FALSE)</f>
        <v>1552</v>
      </c>
      <c r="I2054" t="s">
        <v>456</v>
      </c>
      <c r="K2054" t="str">
        <f>VLOOKUP(TRIM(SUBSTITUTE(E2054,CHAR(160),CHAR(32))),Metadata!B$1:H$2632,7,FALSE)</f>
        <v>poesie</v>
      </c>
      <c r="L2054" t="s">
        <v>4382</v>
      </c>
      <c r="N2054" t="str">
        <f>VLOOKUP(TRIM(SUBSTITUTE(E2054,CHAR(160),CHAR(32))),Metadata!B$1:J$2632,9,FALSE)</f>
        <v/>
      </c>
      <c r="O2054">
        <f>VLOOKUP(TRIM(SUBSTITUTE(E2054,CHAR(160),CHAR(32))),Metadata!B$1:K$2632,10,FALSE)</f>
        <v>98912</v>
      </c>
      <c r="P2054" s="8" t="s">
        <v>10842</v>
      </c>
      <c r="Q2054">
        <v>105</v>
      </c>
      <c r="R2054">
        <v>111</v>
      </c>
    </row>
    <row r="2055" spans="1:18" x14ac:dyDescent="0.25">
      <c r="A2055">
        <v>2059</v>
      </c>
      <c r="B2055" t="s">
        <v>4354</v>
      </c>
      <c r="C2055" t="s">
        <v>38</v>
      </c>
      <c r="D2055" t="s">
        <v>18</v>
      </c>
      <c r="E2055" t="s">
        <v>7929</v>
      </c>
      <c r="F2055" t="str">
        <f>VLOOKUP(TRIM(SUBSTITUTE(E2055,CHAR(160),CHAR(32))),Metadata!B$1:C$2632,2,FALSE)</f>
        <v>Du Guillet, Pernette, 1520?-1545.</v>
      </c>
      <c r="G2055" t="str">
        <f>VLOOKUP(TRIM(SUBSTITUTE(E2055,CHAR(160),CHAR(32))),Metadata!B$1:D$2632,3,FALSE)</f>
        <v>Rymes</v>
      </c>
      <c r="H2055">
        <f>VLOOKUP(TRIM(SUBSTITUTE(E2055,CHAR(160),CHAR(32))),Metadata!B$1:E$2632,4,FALSE)</f>
        <v>1545</v>
      </c>
      <c r="I2055" t="s">
        <v>456</v>
      </c>
      <c r="K2055" t="str">
        <f>VLOOKUP(TRIM(SUBSTITUTE(E2055,CHAR(160),CHAR(32))),Metadata!B$1:H$2632,7,FALSE)</f>
        <v>poesie</v>
      </c>
      <c r="L2055" t="s">
        <v>4382</v>
      </c>
      <c r="N2055" t="str">
        <f>VLOOKUP(TRIM(SUBSTITUTE(E2055,CHAR(160),CHAR(32))),Metadata!B$1:J$2632,9,FALSE)</f>
        <v/>
      </c>
      <c r="O2055">
        <f>VLOOKUP(TRIM(SUBSTITUTE(E2055,CHAR(160),CHAR(32))),Metadata!B$1:K$2632,10,FALSE)</f>
        <v>10624</v>
      </c>
      <c r="P2055" s="4" t="s">
        <v>12651</v>
      </c>
      <c r="Q2055">
        <v>91</v>
      </c>
      <c r="R2055">
        <v>97</v>
      </c>
    </row>
    <row r="2056" spans="1:18" hidden="1" x14ac:dyDescent="0.25">
      <c r="A2056">
        <v>2060</v>
      </c>
      <c r="B2056" t="s">
        <v>4354</v>
      </c>
      <c r="C2056" t="s">
        <v>38</v>
      </c>
      <c r="D2056" t="s">
        <v>18</v>
      </c>
      <c r="E2056" t="s">
        <v>7937</v>
      </c>
      <c r="F2056" t="str">
        <f>VLOOKUP(TRIM(SUBSTITUTE(E2056,CHAR(160),CHAR(32))),Metadata!B$1:C$2632,2,FALSE)</f>
        <v>Marguerite, Queen, consort of Henry IV, King of France, 1553-1615.</v>
      </c>
      <c r="G2056" t="str">
        <f>VLOOKUP(TRIM(SUBSTITUTE(E2056,CHAR(160),CHAR(32))),Metadata!B$1:D$2632,3,FALSE)</f>
        <v>Mémoires de Marguerite de Valois</v>
      </c>
      <c r="H2056">
        <f>VLOOKUP(TRIM(SUBSTITUTE(E2056,CHAR(160),CHAR(32))),Metadata!B$1:E$2632,4,FALSE)</f>
        <v>1586</v>
      </c>
      <c r="I2056" t="s">
        <v>456</v>
      </c>
      <c r="K2056" t="str">
        <f>VLOOKUP(TRIM(SUBSTITUTE(E2056,CHAR(160),CHAR(32))),Metadata!B$1:H$2632,7,FALSE)</f>
        <v>memoires</v>
      </c>
      <c r="L2056" t="s">
        <v>4481</v>
      </c>
      <c r="N2056" t="str">
        <f>VLOOKUP(TRIM(SUBSTITUTE(E2056,CHAR(160),CHAR(32))),Metadata!B$1:J$2632,9,FALSE)</f>
        <v/>
      </c>
      <c r="O2056">
        <f>VLOOKUP(TRIM(SUBSTITUTE(E2056,CHAR(160),CHAR(32))),Metadata!B$1:K$2632,10,FALSE)</f>
        <v>49150</v>
      </c>
      <c r="P2056" s="4" t="s">
        <v>10843</v>
      </c>
      <c r="Q2056">
        <v>220</v>
      </c>
      <c r="R2056">
        <v>226</v>
      </c>
    </row>
    <row r="2057" spans="1:18" x14ac:dyDescent="0.25">
      <c r="A2057">
        <v>2061</v>
      </c>
      <c r="B2057" t="s">
        <v>4354</v>
      </c>
      <c r="C2057" t="s">
        <v>38</v>
      </c>
      <c r="D2057" t="s">
        <v>18</v>
      </c>
      <c r="E2057" t="s">
        <v>7950</v>
      </c>
      <c r="F2057" t="str">
        <f>VLOOKUP(TRIM(SUBSTITUTE(E2057,CHAR(160),CHAR(32))),Metadata!B$1:C$2632,2,FALSE)</f>
        <v>Rabelais, François, ca. 1490-1553?.</v>
      </c>
      <c r="G2057" t="str">
        <f>VLOOKUP(TRIM(SUBSTITUTE(E2057,CHAR(160),CHAR(32))),Metadata!B$1:D$2632,3,FALSE)</f>
        <v>Le tiers livre.</v>
      </c>
      <c r="H2057">
        <f>VLOOKUP(TRIM(SUBSTITUTE(E2057,CHAR(160),CHAR(32))),Metadata!B$1:E$2632,4,FALSE)</f>
        <v>1546</v>
      </c>
      <c r="I2057" t="s">
        <v>456</v>
      </c>
      <c r="K2057" t="str">
        <f>VLOOKUP(TRIM(SUBSTITUTE(E2057,CHAR(160),CHAR(32))),Metadata!B$1:H$2632,7,FALSE)</f>
        <v>poesie</v>
      </c>
      <c r="L2057" t="s">
        <v>4382</v>
      </c>
      <c r="N2057" t="str">
        <f>VLOOKUP(TRIM(SUBSTITUTE(E2057,CHAR(160),CHAR(32))),Metadata!B$1:J$2632,9,FALSE)</f>
        <v/>
      </c>
      <c r="O2057">
        <f>VLOOKUP(TRIM(SUBSTITUTE(E2057,CHAR(160),CHAR(32))),Metadata!B$1:K$2632,10,FALSE)</f>
        <v>54784</v>
      </c>
      <c r="P2057" s="4" t="s">
        <v>10844</v>
      </c>
      <c r="Q2057">
        <v>70</v>
      </c>
      <c r="R2057">
        <v>75</v>
      </c>
    </row>
    <row r="2058" spans="1:18" hidden="1" x14ac:dyDescent="0.25">
      <c r="A2058">
        <v>2062</v>
      </c>
      <c r="B2058" t="s">
        <v>4354</v>
      </c>
      <c r="C2058" t="s">
        <v>38</v>
      </c>
      <c r="D2058" t="s">
        <v>18</v>
      </c>
      <c r="E2058" t="s">
        <v>7955</v>
      </c>
      <c r="F2058" t="str">
        <f>VLOOKUP(TRIM(SUBSTITUTE(E2058,CHAR(160),CHAR(32))),Metadata!B$1:C$2632,2,FALSE)</f>
        <v>Yver, Jacques, 1520-1572.</v>
      </c>
      <c r="G2058" t="str">
        <f>VLOOKUP(TRIM(SUBSTITUTE(E2058,CHAR(160),CHAR(32))),Metadata!B$1:D$2632,3,FALSE)</f>
        <v>Le Printemps (extraits)</v>
      </c>
      <c r="H2058">
        <f>VLOOKUP(TRIM(SUBSTITUTE(E2058,CHAR(160),CHAR(32))),Metadata!B$1:E$2632,4,FALSE)</f>
        <v>1557</v>
      </c>
      <c r="I2058" t="s">
        <v>456</v>
      </c>
      <c r="K2058" t="str">
        <f>VLOOKUP(TRIM(SUBSTITUTE(E2058,CHAR(160),CHAR(32))),Metadata!B$1:H$2632,7,FALSE)</f>
        <v>traite ou essai</v>
      </c>
      <c r="L2058" t="s">
        <v>4402</v>
      </c>
      <c r="N2058" t="str">
        <f>VLOOKUP(TRIM(SUBSTITUTE(E2058,CHAR(160),CHAR(32))),Metadata!B$1:J$2632,9,FALSE)</f>
        <v/>
      </c>
      <c r="O2058">
        <f>VLOOKUP(TRIM(SUBSTITUTE(E2058,CHAR(160),CHAR(32))),Metadata!B$1:K$2632,10,FALSE)</f>
        <v>55236</v>
      </c>
      <c r="P2058" s="4" t="s">
        <v>12652</v>
      </c>
      <c r="Q2058">
        <v>191</v>
      </c>
      <c r="R2058">
        <v>197</v>
      </c>
    </row>
    <row r="2059" spans="1:18" hidden="1" x14ac:dyDescent="0.25">
      <c r="A2059">
        <v>2063</v>
      </c>
      <c r="B2059" t="s">
        <v>4354</v>
      </c>
      <c r="C2059" t="s">
        <v>38</v>
      </c>
      <c r="D2059" t="s">
        <v>18</v>
      </c>
      <c r="E2059" t="s">
        <v>7936</v>
      </c>
      <c r="F2059" t="str">
        <f>VLOOKUP(TRIM(SUBSTITUTE(E2059,CHAR(160),CHAR(32))),Metadata!B$1:C$2632,2,FALSE)</f>
        <v>Marguerite, Queen, consort of Henry II, King of Navarre, 1492-1549.</v>
      </c>
      <c r="G2059" t="str">
        <f>VLOOKUP(TRIM(SUBSTITUTE(E2059,CHAR(160),CHAR(32))),Metadata!B$1:D$2632,3,FALSE)</f>
        <v>L'Heptaméron</v>
      </c>
      <c r="H2059">
        <f>VLOOKUP(TRIM(SUBSTITUTE(E2059,CHAR(160),CHAR(32))),Metadata!B$1:E$2632,4,FALSE)</f>
        <v>1559</v>
      </c>
      <c r="I2059" t="s">
        <v>456</v>
      </c>
      <c r="K2059" t="str">
        <f>VLOOKUP(TRIM(SUBSTITUTE(E2059,CHAR(160),CHAR(32))),Metadata!B$1:H$2632,7,FALSE)</f>
        <v>roman</v>
      </c>
      <c r="L2059" t="s">
        <v>4378</v>
      </c>
      <c r="N2059" t="str">
        <f>VLOOKUP(TRIM(SUBSTITUTE(E2059,CHAR(160),CHAR(32))),Metadata!B$1:J$2632,9,FALSE)</f>
        <v/>
      </c>
      <c r="O2059">
        <f>VLOOKUP(TRIM(SUBSTITUTE(E2059,CHAR(160),CHAR(32))),Metadata!B$1:K$2632,10,FALSE)</f>
        <v>182112</v>
      </c>
      <c r="P2059" s="4" t="s">
        <v>10845</v>
      </c>
      <c r="Q2059">
        <v>242</v>
      </c>
      <c r="R2059">
        <v>248</v>
      </c>
    </row>
    <row r="2060" spans="1:18" x14ac:dyDescent="0.25">
      <c r="A2060">
        <v>2064</v>
      </c>
      <c r="B2060" t="s">
        <v>4354</v>
      </c>
      <c r="C2060" t="s">
        <v>38</v>
      </c>
      <c r="D2060" t="s">
        <v>18</v>
      </c>
      <c r="E2060" t="s">
        <v>7950</v>
      </c>
      <c r="F2060" t="str">
        <f>VLOOKUP(TRIM(SUBSTITUTE(E2060,CHAR(160),CHAR(32))),Metadata!B$1:C$2632,2,FALSE)</f>
        <v>Rabelais, François, ca. 1490-1553?.</v>
      </c>
      <c r="G2060" t="str">
        <f>VLOOKUP(TRIM(SUBSTITUTE(E2060,CHAR(160),CHAR(32))),Metadata!B$1:D$2632,3,FALSE)</f>
        <v>Le tiers livre.</v>
      </c>
      <c r="H2060">
        <f>VLOOKUP(TRIM(SUBSTITUTE(E2060,CHAR(160),CHAR(32))),Metadata!B$1:E$2632,4,FALSE)</f>
        <v>1546</v>
      </c>
      <c r="I2060" t="s">
        <v>456</v>
      </c>
      <c r="K2060" t="str">
        <f>VLOOKUP(TRIM(SUBSTITUTE(E2060,CHAR(160),CHAR(32))),Metadata!B$1:H$2632,7,FALSE)</f>
        <v>poesie</v>
      </c>
      <c r="L2060" t="s">
        <v>4382</v>
      </c>
      <c r="N2060" t="str">
        <f>VLOOKUP(TRIM(SUBSTITUTE(E2060,CHAR(160),CHAR(32))),Metadata!B$1:J$2632,9,FALSE)</f>
        <v/>
      </c>
      <c r="O2060">
        <f>VLOOKUP(TRIM(SUBSTITUTE(E2060,CHAR(160),CHAR(32))),Metadata!B$1:K$2632,10,FALSE)</f>
        <v>54784</v>
      </c>
      <c r="P2060" s="4" t="s">
        <v>10846</v>
      </c>
      <c r="Q2060">
        <v>125</v>
      </c>
      <c r="R2060">
        <v>130</v>
      </c>
    </row>
    <row r="2061" spans="1:18" hidden="1" x14ac:dyDescent="0.25">
      <c r="A2061">
        <v>2065</v>
      </c>
      <c r="B2061" t="s">
        <v>4354</v>
      </c>
      <c r="C2061" t="s">
        <v>38</v>
      </c>
      <c r="D2061" t="s">
        <v>18</v>
      </c>
      <c r="E2061" t="s">
        <v>7936</v>
      </c>
      <c r="F2061" t="str">
        <f>VLOOKUP(TRIM(SUBSTITUTE(E2061,CHAR(160),CHAR(32))),Metadata!B$1:C$2632,2,FALSE)</f>
        <v>Marguerite, Queen, consort of Henry II, King of Navarre, 1492-1549.</v>
      </c>
      <c r="G2061" t="str">
        <f>VLOOKUP(TRIM(SUBSTITUTE(E2061,CHAR(160),CHAR(32))),Metadata!B$1:D$2632,3,FALSE)</f>
        <v>L'Heptaméron</v>
      </c>
      <c r="H2061">
        <f>VLOOKUP(TRIM(SUBSTITUTE(E2061,CHAR(160),CHAR(32))),Metadata!B$1:E$2632,4,FALSE)</f>
        <v>1559</v>
      </c>
      <c r="I2061" t="s">
        <v>456</v>
      </c>
      <c r="K2061" t="str">
        <f>VLOOKUP(TRIM(SUBSTITUTE(E2061,CHAR(160),CHAR(32))),Metadata!B$1:H$2632,7,FALSE)</f>
        <v>roman</v>
      </c>
      <c r="L2061" t="s">
        <v>4378</v>
      </c>
      <c r="N2061" t="str">
        <f>VLOOKUP(TRIM(SUBSTITUTE(E2061,CHAR(160),CHAR(32))),Metadata!B$1:J$2632,9,FALSE)</f>
        <v/>
      </c>
      <c r="O2061">
        <f>VLOOKUP(TRIM(SUBSTITUTE(E2061,CHAR(160),CHAR(32))),Metadata!B$1:K$2632,10,FALSE)</f>
        <v>182112</v>
      </c>
      <c r="P2061" s="4" t="s">
        <v>10847</v>
      </c>
      <c r="Q2061">
        <v>91</v>
      </c>
      <c r="R2061">
        <v>97</v>
      </c>
    </row>
    <row r="2062" spans="1:18" hidden="1" x14ac:dyDescent="0.25">
      <c r="A2062">
        <v>2066</v>
      </c>
      <c r="B2062" t="s">
        <v>4354</v>
      </c>
      <c r="C2062" t="s">
        <v>38</v>
      </c>
      <c r="D2062" t="s">
        <v>18</v>
      </c>
      <c r="E2062" t="s">
        <v>7936</v>
      </c>
      <c r="F2062" t="str">
        <f>VLOOKUP(TRIM(SUBSTITUTE(E2062,CHAR(160),CHAR(32))),Metadata!B$1:C$2632,2,FALSE)</f>
        <v>Marguerite, Queen, consort of Henry II, King of Navarre, 1492-1549.</v>
      </c>
      <c r="G2062" t="str">
        <f>VLOOKUP(TRIM(SUBSTITUTE(E2062,CHAR(160),CHAR(32))),Metadata!B$1:D$2632,3,FALSE)</f>
        <v>L'Heptaméron</v>
      </c>
      <c r="H2062">
        <f>VLOOKUP(TRIM(SUBSTITUTE(E2062,CHAR(160),CHAR(32))),Metadata!B$1:E$2632,4,FALSE)</f>
        <v>1559</v>
      </c>
      <c r="I2062" t="s">
        <v>456</v>
      </c>
      <c r="K2062" t="str">
        <f>VLOOKUP(TRIM(SUBSTITUTE(E2062,CHAR(160),CHAR(32))),Metadata!B$1:H$2632,7,FALSE)</f>
        <v>roman</v>
      </c>
      <c r="L2062" t="s">
        <v>4378</v>
      </c>
      <c r="N2062" t="str">
        <f>VLOOKUP(TRIM(SUBSTITUTE(E2062,CHAR(160),CHAR(32))),Metadata!B$1:J$2632,9,FALSE)</f>
        <v/>
      </c>
      <c r="O2062">
        <f>VLOOKUP(TRIM(SUBSTITUTE(E2062,CHAR(160),CHAR(32))),Metadata!B$1:K$2632,10,FALSE)</f>
        <v>182112</v>
      </c>
      <c r="P2062" s="4" t="s">
        <v>10848</v>
      </c>
      <c r="Q2062">
        <v>141</v>
      </c>
      <c r="R2062">
        <v>146</v>
      </c>
    </row>
    <row r="2063" spans="1:18" x14ac:dyDescent="0.25">
      <c r="A2063">
        <v>2067</v>
      </c>
      <c r="B2063" t="s">
        <v>4354</v>
      </c>
      <c r="C2063" t="s">
        <v>38</v>
      </c>
      <c r="D2063" t="s">
        <v>18</v>
      </c>
      <c r="E2063" t="s">
        <v>7942</v>
      </c>
      <c r="F2063" t="str">
        <f>VLOOKUP(TRIM(SUBSTITUTE(E2063,CHAR(160),CHAR(32))),Metadata!B$1:C$2632,2,FALSE)</f>
        <v>Marot, Clément</v>
      </c>
      <c r="G2063" t="str">
        <f>VLOOKUP(TRIM(SUBSTITUTE(E2063,CHAR(160),CHAR(32))),Metadata!B$1:D$2632,3,FALSE)</f>
        <v>Les Traductions</v>
      </c>
      <c r="H2063">
        <f>VLOOKUP(TRIM(SUBSTITUTE(E2063,CHAR(160),CHAR(32))),Metadata!B$1:E$2632,4,FALSE)</f>
        <v>1526</v>
      </c>
      <c r="I2063" t="s">
        <v>456</v>
      </c>
      <c r="K2063" t="str">
        <f>VLOOKUP(TRIM(SUBSTITUTE(E2063,CHAR(160),CHAR(32))),Metadata!B$1:H$2632,7,FALSE)</f>
        <v>poesie</v>
      </c>
      <c r="L2063" t="s">
        <v>4382</v>
      </c>
      <c r="N2063" t="str">
        <f>VLOOKUP(TRIM(SUBSTITUTE(E2063,CHAR(160),CHAR(32))),Metadata!B$1:J$2632,9,FALSE)</f>
        <v/>
      </c>
      <c r="O2063">
        <f>VLOOKUP(TRIM(SUBSTITUTE(E2063,CHAR(160),CHAR(32))),Metadata!B$1:K$2632,10,FALSE)</f>
        <v>59231</v>
      </c>
      <c r="P2063" s="4" t="s">
        <v>10849</v>
      </c>
      <c r="Q2063">
        <v>78</v>
      </c>
      <c r="R2063">
        <v>83</v>
      </c>
    </row>
    <row r="2064" spans="1:18" hidden="1" x14ac:dyDescent="0.25">
      <c r="A2064">
        <v>2068</v>
      </c>
      <c r="B2064" t="s">
        <v>4354</v>
      </c>
      <c r="C2064" t="s">
        <v>38</v>
      </c>
      <c r="D2064" t="s">
        <v>18</v>
      </c>
      <c r="E2064" t="s">
        <v>7932</v>
      </c>
      <c r="F2064" t="str">
        <f>VLOOKUP(TRIM(SUBSTITUTE(E2064,CHAR(160),CHAR(32))),Metadata!B$1:C$2632,2,FALSE)</f>
        <v>Hélisenne de Crenne (pseudonym of Marguerite Briet), ca. 1510- ca. 1552.</v>
      </c>
      <c r="G2064" t="str">
        <f>VLOOKUP(TRIM(SUBSTITUTE(E2064,CHAR(160),CHAR(32))),Metadata!B$1:D$2632,3,FALSE)</f>
        <v>Les Angoysses douloureuses qui procedent d'amours</v>
      </c>
      <c r="H2064">
        <f>VLOOKUP(TRIM(SUBSTITUTE(E2064,CHAR(160),CHAR(32))),Metadata!B$1:E$2632,4,FALSE)</f>
        <v>1538</v>
      </c>
      <c r="I2064" t="s">
        <v>456</v>
      </c>
      <c r="K2064" t="str">
        <f>VLOOKUP(TRIM(SUBSTITUTE(E2064,CHAR(160),CHAR(32))),Metadata!B$1:H$2632,7,FALSE)</f>
        <v>roman</v>
      </c>
      <c r="L2064" t="s">
        <v>4378</v>
      </c>
      <c r="N2064" t="str">
        <f>VLOOKUP(TRIM(SUBSTITUTE(E2064,CHAR(160),CHAR(32))),Metadata!B$1:J$2632,9,FALSE)</f>
        <v/>
      </c>
      <c r="O2064">
        <f>VLOOKUP(TRIM(SUBSTITUTE(E2064,CHAR(160),CHAR(32))),Metadata!B$1:K$2632,10,FALSE)</f>
        <v>92091</v>
      </c>
      <c r="P2064" s="4" t="s">
        <v>10850</v>
      </c>
      <c r="Q2064">
        <v>93</v>
      </c>
      <c r="R2064">
        <v>99</v>
      </c>
    </row>
    <row r="2065" spans="1:18" hidden="1" x14ac:dyDescent="0.25">
      <c r="A2065">
        <v>2069</v>
      </c>
      <c r="B2065" t="s">
        <v>4354</v>
      </c>
      <c r="C2065" t="s">
        <v>38</v>
      </c>
      <c r="D2065" t="s">
        <v>18</v>
      </c>
      <c r="E2065" t="s">
        <v>7932</v>
      </c>
      <c r="F2065" t="str">
        <f>VLOOKUP(TRIM(SUBSTITUTE(E2065,CHAR(160),CHAR(32))),Metadata!B$1:C$2632,2,FALSE)</f>
        <v>Hélisenne de Crenne (pseudonym of Marguerite Briet), ca. 1510- ca. 1552.</v>
      </c>
      <c r="G2065" t="str">
        <f>VLOOKUP(TRIM(SUBSTITUTE(E2065,CHAR(160),CHAR(32))),Metadata!B$1:D$2632,3,FALSE)</f>
        <v>Les Angoysses douloureuses qui procedent d'amours</v>
      </c>
      <c r="H2065">
        <f>VLOOKUP(TRIM(SUBSTITUTE(E2065,CHAR(160),CHAR(32))),Metadata!B$1:E$2632,4,FALSE)</f>
        <v>1538</v>
      </c>
      <c r="I2065" t="s">
        <v>456</v>
      </c>
      <c r="K2065" t="str">
        <f>VLOOKUP(TRIM(SUBSTITUTE(E2065,CHAR(160),CHAR(32))),Metadata!B$1:H$2632,7,FALSE)</f>
        <v>roman</v>
      </c>
      <c r="L2065" t="s">
        <v>4378</v>
      </c>
      <c r="N2065" t="str">
        <f>VLOOKUP(TRIM(SUBSTITUTE(E2065,CHAR(160),CHAR(32))),Metadata!B$1:J$2632,9,FALSE)</f>
        <v/>
      </c>
      <c r="O2065">
        <f>VLOOKUP(TRIM(SUBSTITUTE(E2065,CHAR(160),CHAR(32))),Metadata!B$1:K$2632,10,FALSE)</f>
        <v>92091</v>
      </c>
      <c r="P2065" s="4" t="s">
        <v>9266</v>
      </c>
      <c r="Q2065">
        <v>111</v>
      </c>
      <c r="R2065">
        <v>117</v>
      </c>
    </row>
    <row r="2066" spans="1:18" x14ac:dyDescent="0.25">
      <c r="A2066">
        <v>2070</v>
      </c>
      <c r="B2066" t="s">
        <v>4354</v>
      </c>
      <c r="C2066" t="s">
        <v>38</v>
      </c>
      <c r="D2066" t="s">
        <v>18</v>
      </c>
      <c r="E2066" t="s">
        <v>7954</v>
      </c>
      <c r="F2066" t="str">
        <f>VLOOKUP(TRIM(SUBSTITUTE(E2066,CHAR(160),CHAR(32))),Metadata!B$1:C$2632,2,FALSE)</f>
        <v>Scève, Maurice, ca. 1501-1564?.</v>
      </c>
      <c r="G2066" t="str">
        <f>VLOOKUP(TRIM(SUBSTITUTE(E2066,CHAR(160),CHAR(32))),Metadata!B$1:D$2632,3,FALSE)</f>
        <v>Délie: objet de plus haute vertu</v>
      </c>
      <c r="H2066">
        <f>VLOOKUP(TRIM(SUBSTITUTE(E2066,CHAR(160),CHAR(32))),Metadata!B$1:E$2632,4,FALSE)</f>
        <v>1544</v>
      </c>
      <c r="I2066" t="s">
        <v>456</v>
      </c>
      <c r="K2066" t="str">
        <f>VLOOKUP(TRIM(SUBSTITUTE(E2066,CHAR(160),CHAR(32))),Metadata!B$1:H$2632,7,FALSE)</f>
        <v>poesie</v>
      </c>
      <c r="L2066" t="s">
        <v>4382</v>
      </c>
      <c r="N2066" t="str">
        <f>VLOOKUP(TRIM(SUBSTITUTE(E2066,CHAR(160),CHAR(32))),Metadata!B$1:J$2632,9,FALSE)</f>
        <v/>
      </c>
      <c r="O2066">
        <f>VLOOKUP(TRIM(SUBSTITUTE(E2066,CHAR(160),CHAR(32))),Metadata!B$1:K$2632,10,FALSE)</f>
        <v>32467</v>
      </c>
      <c r="P2066" s="4" t="s">
        <v>9267</v>
      </c>
      <c r="Q2066">
        <v>21</v>
      </c>
      <c r="R2066">
        <v>26</v>
      </c>
    </row>
    <row r="2067" spans="1:18" x14ac:dyDescent="0.25">
      <c r="A2067">
        <v>2071</v>
      </c>
      <c r="B2067" t="s">
        <v>4354</v>
      </c>
      <c r="C2067" t="s">
        <v>38</v>
      </c>
      <c r="D2067" t="s">
        <v>18</v>
      </c>
      <c r="E2067" t="s">
        <v>7924</v>
      </c>
      <c r="F2067" t="str">
        <f>VLOOKUP(TRIM(SUBSTITUTE(E2067,CHAR(160),CHAR(32))),Metadata!B$1:C$2632,2,FALSE)</f>
        <v>Du Bellay, Joachim</v>
      </c>
      <c r="G2067" t="str">
        <f>VLOOKUP(TRIM(SUBSTITUTE(E2067,CHAR(160),CHAR(32))),Metadata!B$1:D$2632,3,FALSE)</f>
        <v>Divers jeux rustiques</v>
      </c>
      <c r="H2067">
        <f>VLOOKUP(TRIM(SUBSTITUTE(E2067,CHAR(160),CHAR(32))),Metadata!B$1:E$2632,4,FALSE)</f>
        <v>1558</v>
      </c>
      <c r="I2067" t="s">
        <v>456</v>
      </c>
      <c r="K2067" t="str">
        <f>VLOOKUP(TRIM(SUBSTITUTE(E2067,CHAR(160),CHAR(32))),Metadata!B$1:H$2632,7,FALSE)</f>
        <v>poesie</v>
      </c>
      <c r="L2067" t="s">
        <v>4382</v>
      </c>
      <c r="N2067" t="str">
        <f>VLOOKUP(TRIM(SUBSTITUTE(E2067,CHAR(160),CHAR(32))),Metadata!B$1:J$2632,9,FALSE)</f>
        <v/>
      </c>
      <c r="O2067">
        <f>VLOOKUP(TRIM(SUBSTITUTE(E2067,CHAR(160),CHAR(32))),Metadata!B$1:K$2632,10,FALSE)</f>
        <v>26689</v>
      </c>
      <c r="P2067" s="4" t="s">
        <v>9268</v>
      </c>
      <c r="Q2067">
        <v>100</v>
      </c>
      <c r="R2067">
        <v>106</v>
      </c>
    </row>
    <row r="2068" spans="1:18" hidden="1" x14ac:dyDescent="0.25">
      <c r="A2068">
        <v>2072</v>
      </c>
      <c r="B2068" t="s">
        <v>4354</v>
      </c>
      <c r="C2068" t="s">
        <v>38</v>
      </c>
      <c r="D2068" t="s">
        <v>18</v>
      </c>
      <c r="E2068" t="s">
        <v>7955</v>
      </c>
      <c r="F2068" t="str">
        <f>VLOOKUP(TRIM(SUBSTITUTE(E2068,CHAR(160),CHAR(32))),Metadata!B$1:C$2632,2,FALSE)</f>
        <v>Yver, Jacques, 1520-1572.</v>
      </c>
      <c r="G2068" t="str">
        <f>VLOOKUP(TRIM(SUBSTITUTE(E2068,CHAR(160),CHAR(32))),Metadata!B$1:D$2632,3,FALSE)</f>
        <v>Le Printemps (extraits)</v>
      </c>
      <c r="H2068">
        <f>VLOOKUP(TRIM(SUBSTITUTE(E2068,CHAR(160),CHAR(32))),Metadata!B$1:E$2632,4,FALSE)</f>
        <v>1557</v>
      </c>
      <c r="I2068" t="s">
        <v>456</v>
      </c>
      <c r="K2068" t="str">
        <f>VLOOKUP(TRIM(SUBSTITUTE(E2068,CHAR(160),CHAR(32))),Metadata!B$1:H$2632,7,FALSE)</f>
        <v>traite ou essai</v>
      </c>
      <c r="L2068" t="s">
        <v>4402</v>
      </c>
      <c r="N2068" t="str">
        <f>VLOOKUP(TRIM(SUBSTITUTE(E2068,CHAR(160),CHAR(32))),Metadata!B$1:J$2632,9,FALSE)</f>
        <v/>
      </c>
      <c r="O2068">
        <f>VLOOKUP(TRIM(SUBSTITUTE(E2068,CHAR(160),CHAR(32))),Metadata!B$1:K$2632,10,FALSE)</f>
        <v>55236</v>
      </c>
      <c r="P2068" s="4" t="s">
        <v>10851</v>
      </c>
      <c r="Q2068">
        <v>298</v>
      </c>
      <c r="R2068">
        <v>305</v>
      </c>
    </row>
    <row r="2069" spans="1:18" hidden="1" x14ac:dyDescent="0.25">
      <c r="A2069">
        <v>2073</v>
      </c>
      <c r="B2069" t="s">
        <v>4354</v>
      </c>
      <c r="C2069" t="s">
        <v>38</v>
      </c>
      <c r="D2069" t="s">
        <v>18</v>
      </c>
      <c r="E2069" t="s">
        <v>7945</v>
      </c>
      <c r="F2069" t="str">
        <f>VLOOKUP(TRIM(SUBSTITUTE(E2069,CHAR(160),CHAR(32))),Metadata!B$1:C$2632,2,FALSE)</f>
        <v>Montaigne, Michel Eyquem de</v>
      </c>
      <c r="G2069" t="str">
        <f>VLOOKUP(TRIM(SUBSTITUTE(E2069,CHAR(160),CHAR(32))),Metadata!B$1:D$2632,3,FALSE)</f>
        <v>Les Essais</v>
      </c>
      <c r="H2069">
        <f>VLOOKUP(TRIM(SUBSTITUTE(E2069,CHAR(160),CHAR(32))),Metadata!B$1:E$2632,4,FALSE)</f>
        <v>1595</v>
      </c>
      <c r="I2069" t="s">
        <v>456</v>
      </c>
      <c r="K2069" t="str">
        <f>VLOOKUP(TRIM(SUBSTITUTE(E2069,CHAR(160),CHAR(32))),Metadata!B$1:H$2632,7,FALSE)</f>
        <v>essai</v>
      </c>
      <c r="L2069" t="s">
        <v>4484</v>
      </c>
      <c r="N2069" t="str">
        <f>VLOOKUP(TRIM(SUBSTITUTE(E2069,CHAR(160),CHAR(32))),Metadata!B$1:J$2632,9,FALSE)</f>
        <v/>
      </c>
      <c r="O2069">
        <f>VLOOKUP(TRIM(SUBSTITUTE(E2069,CHAR(160),CHAR(32))),Metadata!B$1:K$2632,10,FALSE)</f>
        <v>438631</v>
      </c>
      <c r="P2069" s="4" t="s">
        <v>12653</v>
      </c>
      <c r="Q2069">
        <v>55</v>
      </c>
      <c r="R2069">
        <v>62</v>
      </c>
    </row>
    <row r="2070" spans="1:18" hidden="1" x14ac:dyDescent="0.25">
      <c r="A2070">
        <v>2074</v>
      </c>
      <c r="B2070" t="s">
        <v>4354</v>
      </c>
      <c r="C2070" t="s">
        <v>38</v>
      </c>
      <c r="D2070" t="s">
        <v>18</v>
      </c>
      <c r="E2070" t="s">
        <v>7910</v>
      </c>
      <c r="F2070" t="str">
        <f>VLOOKUP(TRIM(SUBSTITUTE(E2070,CHAR(160),CHAR(32))),Metadata!B$1:C$2632,2,FALSE)</f>
        <v>Urfé, Honoré d', 1567-1625.</v>
      </c>
      <c r="G2070" t="str">
        <f>VLOOKUP(TRIM(SUBSTITUTE(E2070,CHAR(160),CHAR(32))),Metadata!B$1:D$2632,3,FALSE)</f>
        <v>L'Astrée. T. 4</v>
      </c>
      <c r="H2070">
        <f>VLOOKUP(TRIM(SUBSTITUTE(E2070,CHAR(160),CHAR(32))),Metadata!B$1:E$2632,4,FALSE)</f>
        <v>1624</v>
      </c>
      <c r="I2070" t="s">
        <v>445</v>
      </c>
      <c r="K2070" t="str">
        <f>VLOOKUP(TRIM(SUBSTITUTE(E2070,CHAR(160),CHAR(32))),Metadata!B$1:H$2632,7,FALSE)</f>
        <v>roman</v>
      </c>
      <c r="L2070" t="s">
        <v>4378</v>
      </c>
      <c r="N2070" t="str">
        <f>VLOOKUP(TRIM(SUBSTITUTE(E2070,CHAR(160),CHAR(32))),Metadata!B$1:J$2632,9,FALSE)</f>
        <v>prose</v>
      </c>
      <c r="O2070">
        <f>VLOOKUP(TRIM(SUBSTITUTE(E2070,CHAR(160),CHAR(32))),Metadata!B$1:K$2632,10,FALSE)</f>
        <v>360162</v>
      </c>
      <c r="P2070" s="4" t="s">
        <v>9269</v>
      </c>
      <c r="Q2070">
        <v>161</v>
      </c>
      <c r="R2070">
        <v>170</v>
      </c>
    </row>
    <row r="2071" spans="1:18" hidden="1" x14ac:dyDescent="0.25">
      <c r="A2071">
        <v>2075</v>
      </c>
      <c r="B2071" t="s">
        <v>4354</v>
      </c>
      <c r="C2071" t="s">
        <v>38</v>
      </c>
      <c r="D2071" t="s">
        <v>18</v>
      </c>
      <c r="E2071" t="s">
        <v>8116</v>
      </c>
      <c r="F2071" t="str">
        <f>VLOOKUP(TRIM(SUBSTITUTE(E2071,CHAR(160),CHAR(32))),Metadata!B$1:C$2632,2,FALSE)</f>
        <v>Pascal, Blaise, 1623-1662.</v>
      </c>
      <c r="G2071" t="str">
        <f>VLOOKUP(TRIM(SUBSTITUTE(E2071,CHAR(160),CHAR(32))),Metadata!B$1:D$2632,3,FALSE)</f>
        <v>Les provinciales, ou, Les lettres écrites par Louis de Montalte à un provinciale de ses amis et aux RR. PP. Jésuites</v>
      </c>
      <c r="H2071">
        <f>VLOOKUP(TRIM(SUBSTITUTE(E2071,CHAR(160),CHAR(32))),Metadata!B$1:E$2632,4,FALSE)</f>
        <v>1657</v>
      </c>
      <c r="I2071" t="s">
        <v>445</v>
      </c>
      <c r="K2071" t="str">
        <f>VLOOKUP(TRIM(SUBSTITUTE(E2071,CHAR(160),CHAR(32))),Metadata!B$1:H$2632,7,FALSE)</f>
        <v>pamphlet</v>
      </c>
      <c r="L2071" t="s">
        <v>4534</v>
      </c>
      <c r="N2071" t="str">
        <f>VLOOKUP(TRIM(SUBSTITUTE(E2071,CHAR(160),CHAR(32))),Metadata!B$1:J$2632,9,FALSE)</f>
        <v>prose</v>
      </c>
      <c r="O2071">
        <f>VLOOKUP(TRIM(SUBSTITUTE(E2071,CHAR(160),CHAR(32))),Metadata!B$1:K$2632,10,FALSE)</f>
        <v>79164</v>
      </c>
      <c r="P2071" s="4" t="s">
        <v>10852</v>
      </c>
      <c r="Q2071">
        <v>141</v>
      </c>
      <c r="R2071">
        <v>147</v>
      </c>
    </row>
    <row r="2072" spans="1:18" hidden="1" x14ac:dyDescent="0.25">
      <c r="A2072">
        <v>2076</v>
      </c>
      <c r="B2072" t="s">
        <v>4354</v>
      </c>
      <c r="C2072" t="s">
        <v>38</v>
      </c>
      <c r="D2072" t="s">
        <v>18</v>
      </c>
      <c r="E2072" t="s">
        <v>8160</v>
      </c>
      <c r="F2072" t="str">
        <f>VLOOKUP(TRIM(SUBSTITUTE(E2072,CHAR(160),CHAR(32))),Metadata!B$1:C$2632,2,FALSE)</f>
        <v>Tristan L'Hermite, François, 1601-1655.</v>
      </c>
      <c r="G2072" t="str">
        <f>VLOOKUP(TRIM(SUBSTITUTE(E2072,CHAR(160),CHAR(32))),Metadata!B$1:D$2632,3,FALSE)</f>
        <v>La mort de Seneque [computer file]</v>
      </c>
      <c r="H2072">
        <f>VLOOKUP(TRIM(SUBSTITUTE(E2072,CHAR(160),CHAR(32))),Metadata!B$1:E$2632,4,FALSE)</f>
        <v>1645</v>
      </c>
      <c r="I2072" t="s">
        <v>445</v>
      </c>
      <c r="K2072" t="str">
        <f>VLOOKUP(TRIM(SUBSTITUTE(E2072,CHAR(160),CHAR(32))),Metadata!B$1:H$2632,7,FALSE)</f>
        <v>theatre</v>
      </c>
      <c r="L2072" t="s">
        <v>4472</v>
      </c>
      <c r="N2072" t="str">
        <f>VLOOKUP(TRIM(SUBSTITUTE(E2072,CHAR(160),CHAR(32))),Metadata!B$1:J$2632,9,FALSE)</f>
        <v/>
      </c>
      <c r="O2072">
        <f>VLOOKUP(TRIM(SUBSTITUTE(E2072,CHAR(160),CHAR(32))),Metadata!B$1:K$2632,10,FALSE)</f>
        <v>16731</v>
      </c>
      <c r="P2072" s="4" t="s">
        <v>10853</v>
      </c>
      <c r="Q2072">
        <v>213</v>
      </c>
      <c r="R2072">
        <v>221</v>
      </c>
    </row>
    <row r="2073" spans="1:18" hidden="1" x14ac:dyDescent="0.25">
      <c r="A2073">
        <v>2077</v>
      </c>
      <c r="B2073" t="s">
        <v>4354</v>
      </c>
      <c r="C2073" t="s">
        <v>38</v>
      </c>
      <c r="D2073" t="s">
        <v>18</v>
      </c>
      <c r="E2073" t="s">
        <v>8128</v>
      </c>
      <c r="F2073" t="str">
        <f>VLOOKUP(TRIM(SUBSTITUTE(E2073,CHAR(160),CHAR(32))),Metadata!B$1:C$2632,2,FALSE)</f>
        <v>Racine, Jean, 1639-1699.</v>
      </c>
      <c r="G2073" t="str">
        <f>VLOOKUP(TRIM(SUBSTITUTE(E2073,CHAR(160),CHAR(32))),Metadata!B$1:D$2632,3,FALSE)</f>
        <v>Athalie</v>
      </c>
      <c r="H2073">
        <f>VLOOKUP(TRIM(SUBSTITUTE(E2073,CHAR(160),CHAR(32))),Metadata!B$1:E$2632,4,FALSE)</f>
        <v>1691</v>
      </c>
      <c r="I2073" t="s">
        <v>445</v>
      </c>
      <c r="K2073" t="str">
        <f>VLOOKUP(TRIM(SUBSTITUTE(E2073,CHAR(160),CHAR(32))),Metadata!B$1:H$2632,7,FALSE)</f>
        <v>theatre</v>
      </c>
      <c r="L2073" t="s">
        <v>4472</v>
      </c>
      <c r="N2073" t="str">
        <f>VLOOKUP(TRIM(SUBSTITUTE(E2073,CHAR(160),CHAR(32))),Metadata!B$1:J$2632,9,FALSE)</f>
        <v/>
      </c>
      <c r="O2073">
        <f>VLOOKUP(TRIM(SUBSTITUTE(E2073,CHAR(160),CHAR(32))),Metadata!B$1:K$2632,10,FALSE)</f>
        <v>15833</v>
      </c>
      <c r="P2073" s="4" t="s">
        <v>12654</v>
      </c>
      <c r="Q2073">
        <v>90</v>
      </c>
      <c r="R2073">
        <v>96</v>
      </c>
    </row>
    <row r="2074" spans="1:18" hidden="1" x14ac:dyDescent="0.25">
      <c r="A2074">
        <v>2078</v>
      </c>
      <c r="B2074" t="s">
        <v>4354</v>
      </c>
      <c r="C2074" t="s">
        <v>38</v>
      </c>
      <c r="D2074" t="s">
        <v>18</v>
      </c>
      <c r="E2074" t="s">
        <v>8053</v>
      </c>
      <c r="F2074" t="str">
        <f>VLOOKUP(TRIM(SUBSTITUTE(E2074,CHAR(160),CHAR(32))),Metadata!B$1:C$2632,2,FALSE)</f>
        <v>Fénelon, François de Salignac de La Mothe-, 1651-1715.</v>
      </c>
      <c r="G2074" t="str">
        <f>VLOOKUP(TRIM(SUBSTITUTE(E2074,CHAR(160),CHAR(32))),Metadata!B$1:D$2632,3,FALSE)</f>
        <v>Les aventures de Télémaque</v>
      </c>
      <c r="H2074">
        <f>VLOOKUP(TRIM(SUBSTITUTE(E2074,CHAR(160),CHAR(32))),Metadata!B$1:E$2632,4,FALSE)</f>
        <v>1699</v>
      </c>
      <c r="I2074" t="s">
        <v>445</v>
      </c>
      <c r="K2074" t="str">
        <f>VLOOKUP(TRIM(SUBSTITUTE(E2074,CHAR(160),CHAR(32))),Metadata!B$1:H$2632,7,FALSE)</f>
        <v>roman</v>
      </c>
      <c r="L2074" t="s">
        <v>4378</v>
      </c>
      <c r="N2074" t="str">
        <f>VLOOKUP(TRIM(SUBSTITUTE(E2074,CHAR(160),CHAR(32))),Metadata!B$1:J$2632,9,FALSE)</f>
        <v>prose</v>
      </c>
      <c r="O2074">
        <f>VLOOKUP(TRIM(SUBSTITUTE(E2074,CHAR(160),CHAR(32))),Metadata!B$1:K$2632,10,FALSE)</f>
        <v>138152</v>
      </c>
      <c r="P2074" s="4" t="s">
        <v>10854</v>
      </c>
      <c r="Q2074">
        <v>106</v>
      </c>
      <c r="R2074">
        <v>112</v>
      </c>
    </row>
    <row r="2075" spans="1:18" hidden="1" x14ac:dyDescent="0.25">
      <c r="A2075">
        <v>2079</v>
      </c>
      <c r="B2075" t="s">
        <v>4354</v>
      </c>
      <c r="C2075" t="s">
        <v>38</v>
      </c>
      <c r="D2075" t="s">
        <v>18</v>
      </c>
      <c r="E2075" t="s">
        <v>8114</v>
      </c>
      <c r="F2075" t="str">
        <f>VLOOKUP(TRIM(SUBSTITUTE(E2075,CHAR(160),CHAR(32))),Metadata!B$1:C$2632,2,FALSE)</f>
        <v>Nicole, Pierre, 1625-1695.</v>
      </c>
      <c r="G2075" t="str">
        <f>VLOOKUP(TRIM(SUBSTITUTE(E2075,CHAR(160),CHAR(32))),Metadata!B$1:D$2632,3,FALSE)</f>
        <v>Essais de morale. T. 3</v>
      </c>
      <c r="H2075">
        <f>VLOOKUP(TRIM(SUBSTITUTE(E2075,CHAR(160),CHAR(32))),Metadata!B$1:E$2632,4,FALSE)</f>
        <v>1675</v>
      </c>
      <c r="I2075" t="s">
        <v>445</v>
      </c>
      <c r="K2075" t="str">
        <f>VLOOKUP(TRIM(SUBSTITUTE(E2075,CHAR(160),CHAR(32))),Metadata!B$1:H$2632,7,FALSE)</f>
        <v>traite ou essai</v>
      </c>
      <c r="L2075" t="s">
        <v>4402</v>
      </c>
      <c r="N2075" t="str">
        <f>VLOOKUP(TRIM(SUBSTITUTE(E2075,CHAR(160),CHAR(32))),Metadata!B$1:J$2632,9,FALSE)</f>
        <v>prose</v>
      </c>
      <c r="O2075">
        <f>VLOOKUP(TRIM(SUBSTITUTE(E2075,CHAR(160),CHAR(32))),Metadata!B$1:K$2632,10,FALSE)</f>
        <v>67220</v>
      </c>
      <c r="P2075" s="4" t="s">
        <v>10855</v>
      </c>
      <c r="Q2075">
        <v>217</v>
      </c>
      <c r="R2075">
        <v>222</v>
      </c>
    </row>
    <row r="2076" spans="1:18" x14ac:dyDescent="0.25">
      <c r="A2076">
        <v>2080</v>
      </c>
      <c r="B2076" t="s">
        <v>4354</v>
      </c>
      <c r="C2076" t="s">
        <v>38</v>
      </c>
      <c r="D2076" t="s">
        <v>18</v>
      </c>
      <c r="E2076" t="s">
        <v>8006</v>
      </c>
      <c r="F2076" t="str">
        <f>VLOOKUP(TRIM(SUBSTITUTE(E2076,CHAR(160),CHAR(32))),Metadata!B$1:C$2632,2,FALSE)</f>
        <v>Chapelain, Jean, 1595-1674.</v>
      </c>
      <c r="G2076" t="str">
        <f>VLOOKUP(TRIM(SUBSTITUTE(E2076,CHAR(160),CHAR(32))),Metadata!B$1:D$2632,3,FALSE)</f>
        <v>La Pucelle</v>
      </c>
      <c r="H2076">
        <f>VLOOKUP(TRIM(SUBSTITUTE(E2076,CHAR(160),CHAR(32))),Metadata!B$1:E$2632,4,FALSE)</f>
        <v>1656</v>
      </c>
      <c r="I2076" t="s">
        <v>445</v>
      </c>
      <c r="K2076" t="str">
        <f>VLOOKUP(TRIM(SUBSTITUTE(E2076,CHAR(160),CHAR(32))),Metadata!B$1:H$2632,7,FALSE)</f>
        <v>poesie</v>
      </c>
      <c r="L2076" t="s">
        <v>4382</v>
      </c>
      <c r="N2076" t="str">
        <f>VLOOKUP(TRIM(SUBSTITUTE(E2076,CHAR(160),CHAR(32))),Metadata!B$1:J$2632,9,FALSE)</f>
        <v>vers</v>
      </c>
      <c r="O2076">
        <f>VLOOKUP(TRIM(SUBSTITUTE(E2076,CHAR(160),CHAR(32))),Metadata!B$1:K$2632,10,FALSE)</f>
        <v>113885</v>
      </c>
      <c r="P2076" s="4" t="s">
        <v>10856</v>
      </c>
      <c r="Q2076">
        <v>74</v>
      </c>
      <c r="R2076">
        <v>80</v>
      </c>
    </row>
    <row r="2077" spans="1:18" x14ac:dyDescent="0.25">
      <c r="A2077">
        <v>2081</v>
      </c>
      <c r="B2077" t="s">
        <v>4354</v>
      </c>
      <c r="C2077" t="s">
        <v>38</v>
      </c>
      <c r="D2077" t="s">
        <v>18</v>
      </c>
      <c r="E2077" t="s">
        <v>8125</v>
      </c>
      <c r="F2077" t="str">
        <f>VLOOKUP(TRIM(SUBSTITUTE(E2077,CHAR(160),CHAR(32))),Metadata!B$1:C$2632,2,FALSE)</f>
        <v>Racan, Honorat de Bueil, seigneur de, 1589-1670.</v>
      </c>
      <c r="G2077" t="str">
        <f>VLOOKUP(TRIM(SUBSTITUTE(E2077,CHAR(160),CHAR(32))),Metadata!B$1:D$2632,3,FALSE)</f>
        <v>Les pseaumes.</v>
      </c>
      <c r="H2077">
        <f>VLOOKUP(TRIM(SUBSTITUTE(E2077,CHAR(160),CHAR(32))),Metadata!B$1:E$2632,4,FALSE)</f>
        <v>1660</v>
      </c>
      <c r="I2077" t="s">
        <v>445</v>
      </c>
      <c r="K2077" t="str">
        <f>VLOOKUP(TRIM(SUBSTITUTE(E2077,CHAR(160),CHAR(32))),Metadata!B$1:H$2632,7,FALSE)</f>
        <v>poesie</v>
      </c>
      <c r="L2077" t="s">
        <v>4382</v>
      </c>
      <c r="N2077" t="str">
        <f>VLOOKUP(TRIM(SUBSTITUTE(E2077,CHAR(160),CHAR(32))),Metadata!B$1:J$2632,9,FALSE)</f>
        <v>vers</v>
      </c>
      <c r="O2077">
        <f>VLOOKUP(TRIM(SUBSTITUTE(E2077,CHAR(160),CHAR(32))),Metadata!B$1:K$2632,10,FALSE)</f>
        <v>77564</v>
      </c>
      <c r="P2077" s="4" t="s">
        <v>10857</v>
      </c>
      <c r="Q2077">
        <v>168</v>
      </c>
      <c r="R2077">
        <v>173</v>
      </c>
    </row>
    <row r="2078" spans="1:18" hidden="1" x14ac:dyDescent="0.25">
      <c r="A2078">
        <v>2082</v>
      </c>
      <c r="B2078" t="s">
        <v>4354</v>
      </c>
      <c r="C2078" t="s">
        <v>38</v>
      </c>
      <c r="D2078" t="s">
        <v>18</v>
      </c>
      <c r="E2078" t="s">
        <v>8122</v>
      </c>
      <c r="F2078" t="str">
        <f>VLOOKUP(TRIM(SUBSTITUTE(E2078,CHAR(160),CHAR(32))),Metadata!B$1:C$2632,2,FALSE)</f>
        <v>Peiresc, Nicolas Claude Fabri de, 1580-1637.</v>
      </c>
      <c r="G2078" t="str">
        <f>VLOOKUP(TRIM(SUBSTITUTE(E2078,CHAR(160),CHAR(32))),Metadata!B$1:D$2632,3,FALSE)</f>
        <v>Lettres de Peiresc. Tome sixième, Lettres de Peiresc à sa famille et principalement à son frère, 1602-1637</v>
      </c>
      <c r="H2078">
        <f>VLOOKUP(TRIM(SUBSTITUTE(E2078,CHAR(160),CHAR(32))),Metadata!B$1:E$2632,4,FALSE)</f>
        <v>1625</v>
      </c>
      <c r="I2078" t="s">
        <v>445</v>
      </c>
      <c r="K2078" t="str">
        <f>VLOOKUP(TRIM(SUBSTITUTE(E2078,CHAR(160),CHAR(32))),Metadata!B$1:H$2632,7,FALSE)</f>
        <v>correspondance</v>
      </c>
      <c r="L2078" t="s">
        <v>4542</v>
      </c>
      <c r="N2078" t="str">
        <f>VLOOKUP(TRIM(SUBSTITUTE(E2078,CHAR(160),CHAR(32))),Metadata!B$1:J$2632,9,FALSE)</f>
        <v>prose</v>
      </c>
      <c r="O2078">
        <f>VLOOKUP(TRIM(SUBSTITUTE(E2078,CHAR(160),CHAR(32))),Metadata!B$1:K$2632,10,FALSE)</f>
        <v>83659</v>
      </c>
      <c r="P2078" s="4" t="s">
        <v>9270</v>
      </c>
      <c r="Q2078">
        <v>195</v>
      </c>
      <c r="R2078">
        <v>200</v>
      </c>
    </row>
    <row r="2079" spans="1:18" hidden="1" x14ac:dyDescent="0.25">
      <c r="A2079">
        <v>2083</v>
      </c>
      <c r="B2079" t="s">
        <v>4354</v>
      </c>
      <c r="C2079" t="s">
        <v>38</v>
      </c>
      <c r="D2079" t="s">
        <v>18</v>
      </c>
      <c r="E2079" t="s">
        <v>7964</v>
      </c>
      <c r="F2079" t="str">
        <f>VLOOKUP(TRIM(SUBSTITUTE(E2079,CHAR(160),CHAR(32))),Metadata!B$1:C$2632,2,FALSE)</f>
        <v>Aubignac, François-Hédelin, abbé d', 1604-1676.</v>
      </c>
      <c r="G2079" t="str">
        <f>VLOOKUP(TRIM(SUBSTITUTE(E2079,CHAR(160),CHAR(32))),Metadata!B$1:D$2632,3,FALSE)</f>
        <v>La pratique du théâtre</v>
      </c>
      <c r="H2079">
        <f>VLOOKUP(TRIM(SUBSTITUTE(E2079,CHAR(160),CHAR(32))),Metadata!B$1:E$2632,4,FALSE)</f>
        <v>1657</v>
      </c>
      <c r="I2079" t="s">
        <v>445</v>
      </c>
      <c r="K2079" t="str">
        <f>VLOOKUP(TRIM(SUBSTITUTE(E2079,CHAR(160),CHAR(32))),Metadata!B$1:H$2632,7,FALSE)</f>
        <v>traite ou essai</v>
      </c>
      <c r="L2079" t="s">
        <v>4402</v>
      </c>
      <c r="N2079" t="str">
        <f>VLOOKUP(TRIM(SUBSTITUTE(E2079,CHAR(160),CHAR(32))),Metadata!B$1:J$2632,9,FALSE)</f>
        <v>prose</v>
      </c>
      <c r="O2079">
        <f>VLOOKUP(TRIM(SUBSTITUTE(E2079,CHAR(160),CHAR(32))),Metadata!B$1:K$2632,10,FALSE)</f>
        <v>112315</v>
      </c>
      <c r="P2079" s="4" t="s">
        <v>10858</v>
      </c>
      <c r="Q2079">
        <v>30</v>
      </c>
      <c r="R2079">
        <v>35</v>
      </c>
    </row>
    <row r="2080" spans="1:18" x14ac:dyDescent="0.25">
      <c r="A2080">
        <v>2084</v>
      </c>
      <c r="B2080" t="s">
        <v>4354</v>
      </c>
      <c r="C2080" t="s">
        <v>38</v>
      </c>
      <c r="D2080" t="s">
        <v>18</v>
      </c>
      <c r="E2080" t="s">
        <v>8158</v>
      </c>
      <c r="F2080" t="str">
        <f>VLOOKUP(TRIM(SUBSTITUTE(E2080,CHAR(160),CHAR(32))),Metadata!B$1:C$2632,2,FALSE)</f>
        <v>Tristan L'Hermite, François, 1601-1655.</v>
      </c>
      <c r="G2080" t="str">
        <f>VLOOKUP(TRIM(SUBSTITUTE(E2080,CHAR(160),CHAR(32))),Metadata!B$1:D$2632,3,FALSE)</f>
        <v>La folie dv sage</v>
      </c>
      <c r="H2080">
        <f>VLOOKUP(TRIM(SUBSTITUTE(E2080,CHAR(160),CHAR(32))),Metadata!B$1:E$2632,4,FALSE)</f>
        <v>1645</v>
      </c>
      <c r="I2080" t="s">
        <v>445</v>
      </c>
      <c r="K2080" t="str">
        <f>VLOOKUP(TRIM(SUBSTITUTE(E2080,CHAR(160),CHAR(32))),Metadata!B$1:H$2632,7,FALSE)</f>
        <v>theatre</v>
      </c>
      <c r="L2080" t="s">
        <v>13224</v>
      </c>
      <c r="N2080" t="str">
        <f>VLOOKUP(TRIM(SUBSTITUTE(E2080,CHAR(160),CHAR(32))),Metadata!B$1:J$2632,9,FALSE)</f>
        <v>vers</v>
      </c>
      <c r="O2080">
        <f>VLOOKUP(TRIM(SUBSTITUTE(E2080,CHAR(160),CHAR(32))),Metadata!B$1:K$2632,10,FALSE)</f>
        <v>15837</v>
      </c>
      <c r="P2080" s="4" t="s">
        <v>10859</v>
      </c>
      <c r="Q2080">
        <v>43</v>
      </c>
      <c r="R2080">
        <v>50</v>
      </c>
    </row>
    <row r="2081" spans="1:18" x14ac:dyDescent="0.25">
      <c r="A2081">
        <v>2085</v>
      </c>
      <c r="B2081" t="s">
        <v>4354</v>
      </c>
      <c r="C2081" t="s">
        <v>38</v>
      </c>
      <c r="D2081" t="s">
        <v>18</v>
      </c>
      <c r="E2081" t="s">
        <v>8000</v>
      </c>
      <c r="F2081" t="str">
        <f>VLOOKUP(TRIM(SUBSTITUTE(E2081,CHAR(160),CHAR(32))),Metadata!B$1:C$2632,2,FALSE)</f>
        <v>Brébeuf, Georges de, 1617?-1661.</v>
      </c>
      <c r="G2081" t="str">
        <f>VLOOKUP(TRIM(SUBSTITUTE(E2081,CHAR(160),CHAR(32))),Metadata!B$1:D$2632,3,FALSE)</f>
        <v>La Pharsale de Lucain</v>
      </c>
      <c r="H2081">
        <f>VLOOKUP(TRIM(SUBSTITUTE(E2081,CHAR(160),CHAR(32))),Metadata!B$1:E$2632,4,FALSE)</f>
        <v>1654</v>
      </c>
      <c r="I2081" t="s">
        <v>445</v>
      </c>
      <c r="K2081" t="str">
        <f>VLOOKUP(TRIM(SUBSTITUTE(E2081,CHAR(160),CHAR(32))),Metadata!B$1:H$2632,7,FALSE)</f>
        <v>poesie</v>
      </c>
      <c r="L2081" t="s">
        <v>4382</v>
      </c>
      <c r="N2081" t="str">
        <f>VLOOKUP(TRIM(SUBSTITUTE(E2081,CHAR(160),CHAR(32))),Metadata!B$1:J$2632,9,FALSE)</f>
        <v>vers</v>
      </c>
      <c r="O2081">
        <f>VLOOKUP(TRIM(SUBSTITUTE(E2081,CHAR(160),CHAR(32))),Metadata!B$1:K$2632,10,FALSE)</f>
        <v>107151</v>
      </c>
      <c r="P2081" s="4" t="s">
        <v>10860</v>
      </c>
      <c r="Q2081">
        <v>244</v>
      </c>
      <c r="R2081">
        <v>251</v>
      </c>
    </row>
    <row r="2082" spans="1:18" hidden="1" x14ac:dyDescent="0.25">
      <c r="A2082">
        <v>2086</v>
      </c>
      <c r="B2082" t="s">
        <v>4354</v>
      </c>
      <c r="C2082" t="s">
        <v>38</v>
      </c>
      <c r="D2082" t="s">
        <v>18</v>
      </c>
      <c r="E2082" t="s">
        <v>8014</v>
      </c>
      <c r="F2082" t="str">
        <f>VLOOKUP(TRIM(SUBSTITUTE(E2082,CHAR(160),CHAR(32))),Metadata!B$1:C$2632,2,FALSE)</f>
        <v>Corneille, Pierre, 1606-1684.</v>
      </c>
      <c r="G2082" t="str">
        <f>VLOOKUP(TRIM(SUBSTITUTE(E2082,CHAR(160),CHAR(32))),Metadata!B$1:D$2632,3,FALSE)</f>
        <v>Attila</v>
      </c>
      <c r="H2082">
        <f>VLOOKUP(TRIM(SUBSTITUTE(E2082,CHAR(160),CHAR(32))),Metadata!B$1:E$2632,4,FALSE)</f>
        <v>1667</v>
      </c>
      <c r="I2082" t="s">
        <v>445</v>
      </c>
      <c r="K2082" t="str">
        <f>VLOOKUP(TRIM(SUBSTITUTE(E2082,CHAR(160),CHAR(32))),Metadata!B$1:H$2632,7,FALSE)</f>
        <v>theatre</v>
      </c>
      <c r="L2082" t="s">
        <v>4472</v>
      </c>
      <c r="N2082" t="str">
        <f>VLOOKUP(TRIM(SUBSTITUTE(E2082,CHAR(160),CHAR(32))),Metadata!B$1:J$2632,9,FALSE)</f>
        <v/>
      </c>
      <c r="O2082">
        <f>VLOOKUP(TRIM(SUBSTITUTE(E2082,CHAR(160),CHAR(32))),Metadata!B$1:K$2632,10,FALSE)</f>
        <v>16925</v>
      </c>
      <c r="P2082" s="4" t="s">
        <v>12655</v>
      </c>
      <c r="Q2082">
        <v>205</v>
      </c>
      <c r="R2082">
        <v>211</v>
      </c>
    </row>
    <row r="2083" spans="1:18" hidden="1" x14ac:dyDescent="0.25">
      <c r="A2083">
        <v>2087</v>
      </c>
      <c r="B2083" t="s">
        <v>4354</v>
      </c>
      <c r="C2083" t="s">
        <v>38</v>
      </c>
      <c r="D2083" t="s">
        <v>18</v>
      </c>
      <c r="E2083" t="s">
        <v>8126</v>
      </c>
      <c r="F2083" t="str">
        <f>VLOOKUP(TRIM(SUBSTITUTE(E2083,CHAR(160),CHAR(32))),Metadata!B$1:C$2632,2,FALSE)</f>
        <v>Racine, Jean, 1639-1699.</v>
      </c>
      <c r="G2083" t="str">
        <f>VLOOKUP(TRIM(SUBSTITUTE(E2083,CHAR(160),CHAR(32))),Metadata!B$1:D$2632,3,FALSE)</f>
        <v>Abrégé Hist. de Port-Royal</v>
      </c>
      <c r="H2083">
        <f>VLOOKUP(TRIM(SUBSTITUTE(E2083,CHAR(160),CHAR(32))),Metadata!B$1:E$2632,4,FALSE)</f>
        <v>1699</v>
      </c>
      <c r="I2083" t="s">
        <v>445</v>
      </c>
      <c r="K2083" t="str">
        <f>VLOOKUP(TRIM(SUBSTITUTE(E2083,CHAR(160),CHAR(32))),Metadata!B$1:H$2632,7,FALSE)</f>
        <v>traite ou essai</v>
      </c>
      <c r="L2083" t="s">
        <v>4402</v>
      </c>
      <c r="N2083" t="str">
        <f>VLOOKUP(TRIM(SUBSTITUTE(E2083,CHAR(160),CHAR(32))),Metadata!B$1:J$2632,9,FALSE)</f>
        <v>prose</v>
      </c>
      <c r="O2083">
        <f>VLOOKUP(TRIM(SUBSTITUTE(E2083,CHAR(160),CHAR(32))),Metadata!B$1:K$2632,10,FALSE)</f>
        <v>45781</v>
      </c>
      <c r="P2083" s="4" t="s">
        <v>10861</v>
      </c>
      <c r="Q2083">
        <v>48</v>
      </c>
      <c r="R2083">
        <v>54</v>
      </c>
    </row>
    <row r="2084" spans="1:18" hidden="1" x14ac:dyDescent="0.25">
      <c r="A2084">
        <v>2088</v>
      </c>
      <c r="B2084" t="s">
        <v>4354</v>
      </c>
      <c r="C2084" t="s">
        <v>38</v>
      </c>
      <c r="D2084" t="s">
        <v>18</v>
      </c>
      <c r="E2084" t="s">
        <v>8122</v>
      </c>
      <c r="F2084" t="str">
        <f>VLOOKUP(TRIM(SUBSTITUTE(E2084,CHAR(160),CHAR(32))),Metadata!B$1:C$2632,2,FALSE)</f>
        <v>Peiresc, Nicolas Claude Fabri de, 1580-1637.</v>
      </c>
      <c r="G2084" t="str">
        <f>VLOOKUP(TRIM(SUBSTITUTE(E2084,CHAR(160),CHAR(32))),Metadata!B$1:D$2632,3,FALSE)</f>
        <v>Lettres de Peiresc. Tome sixième, Lettres de Peiresc à sa famille et principalement à son frère, 1602-1637</v>
      </c>
      <c r="H2084">
        <f>VLOOKUP(TRIM(SUBSTITUTE(E2084,CHAR(160),CHAR(32))),Metadata!B$1:E$2632,4,FALSE)</f>
        <v>1625</v>
      </c>
      <c r="I2084" t="s">
        <v>445</v>
      </c>
      <c r="K2084" t="str">
        <f>VLOOKUP(TRIM(SUBSTITUTE(E2084,CHAR(160),CHAR(32))),Metadata!B$1:H$2632,7,FALSE)</f>
        <v>correspondance</v>
      </c>
      <c r="L2084" t="s">
        <v>4542</v>
      </c>
      <c r="N2084" t="str">
        <f>VLOOKUP(TRIM(SUBSTITUTE(E2084,CHAR(160),CHAR(32))),Metadata!B$1:J$2632,9,FALSE)</f>
        <v>prose</v>
      </c>
      <c r="O2084">
        <f>VLOOKUP(TRIM(SUBSTITUTE(E2084,CHAR(160),CHAR(32))),Metadata!B$1:K$2632,10,FALSE)</f>
        <v>83659</v>
      </c>
      <c r="P2084" s="4" t="s">
        <v>10862</v>
      </c>
      <c r="Q2084">
        <v>88</v>
      </c>
      <c r="R2084">
        <v>95</v>
      </c>
    </row>
    <row r="2085" spans="1:18" hidden="1" x14ac:dyDescent="0.25">
      <c r="A2085">
        <v>2089</v>
      </c>
      <c r="B2085" t="s">
        <v>4354</v>
      </c>
      <c r="C2085" t="s">
        <v>38</v>
      </c>
      <c r="D2085" t="s">
        <v>18</v>
      </c>
      <c r="E2085" t="s">
        <v>8098</v>
      </c>
      <c r="F2085" t="str">
        <f>VLOOKUP(TRIM(SUBSTITUTE(E2085,CHAR(160),CHAR(32))),Metadata!B$1:C$2632,2,FALSE)</f>
        <v>Molière, 1622-1673.</v>
      </c>
      <c r="G2085" t="str">
        <f>VLOOKUP(TRIM(SUBSTITUTE(E2085,CHAR(160),CHAR(32))),Metadata!B$1:D$2632,3,FALSE)</f>
        <v>Le dépit amoureux: comédie répresentée sur le théâtre du Palais Royal</v>
      </c>
      <c r="H2085">
        <f>VLOOKUP(TRIM(SUBSTITUTE(E2085,CHAR(160),CHAR(32))),Metadata!B$1:E$2632,4,FALSE)</f>
        <v>1663</v>
      </c>
      <c r="I2085" t="s">
        <v>445</v>
      </c>
      <c r="K2085" t="str">
        <f>VLOOKUP(TRIM(SUBSTITUTE(E2085,CHAR(160),CHAR(32))),Metadata!B$1:H$2632,7,FALSE)</f>
        <v>theatre</v>
      </c>
      <c r="L2085" t="s">
        <v>4472</v>
      </c>
      <c r="N2085" t="str">
        <f>VLOOKUP(TRIM(SUBSTITUTE(E2085,CHAR(160),CHAR(32))),Metadata!B$1:J$2632,9,FALSE)</f>
        <v/>
      </c>
      <c r="O2085">
        <f>VLOOKUP(TRIM(SUBSTITUTE(E2085,CHAR(160),CHAR(32))),Metadata!B$1:K$2632,10,FALSE)</f>
        <v>16985</v>
      </c>
      <c r="P2085" s="4" t="s">
        <v>12656</v>
      </c>
      <c r="Q2085">
        <v>470</v>
      </c>
      <c r="R2085">
        <v>475</v>
      </c>
    </row>
    <row r="2086" spans="1:18" x14ac:dyDescent="0.25">
      <c r="A2086">
        <v>2090</v>
      </c>
      <c r="B2086" t="s">
        <v>4354</v>
      </c>
      <c r="C2086" t="s">
        <v>38</v>
      </c>
      <c r="D2086" t="s">
        <v>18</v>
      </c>
      <c r="E2086" t="s">
        <v>8144</v>
      </c>
      <c r="F2086" t="str">
        <f>VLOOKUP(TRIM(SUBSTITUTE(E2086,CHAR(160),CHAR(32))),Metadata!B$1:C$2632,2,FALSE)</f>
        <v>Schelandre, Jean de, 1585?-1635.</v>
      </c>
      <c r="G2086" t="str">
        <f>VLOOKUP(TRIM(SUBSTITUTE(E2086,CHAR(160),CHAR(32))),Metadata!B$1:D$2632,3,FALSE)</f>
        <v>Tyr et Sidon</v>
      </c>
      <c r="H2086">
        <f>VLOOKUP(TRIM(SUBSTITUTE(E2086,CHAR(160),CHAR(32))),Metadata!B$1:E$2632,4,FALSE)</f>
        <v>1628</v>
      </c>
      <c r="I2086" t="s">
        <v>445</v>
      </c>
      <c r="K2086" t="str">
        <f>VLOOKUP(TRIM(SUBSTITUTE(E2086,CHAR(160),CHAR(32))),Metadata!B$1:H$2632,7,FALSE)</f>
        <v>theatre</v>
      </c>
      <c r="L2086" t="s">
        <v>13224</v>
      </c>
      <c r="N2086" t="str">
        <f>VLOOKUP(TRIM(SUBSTITUTE(E2086,CHAR(160),CHAR(32))),Metadata!B$1:J$2632,9,FALSE)</f>
        <v>vers</v>
      </c>
      <c r="O2086">
        <f>VLOOKUP(TRIM(SUBSTITUTE(E2086,CHAR(160),CHAR(32))),Metadata!B$1:K$2632,10,FALSE)</f>
        <v>42849</v>
      </c>
      <c r="P2086" s="12" t="s">
        <v>12657</v>
      </c>
      <c r="Q2086">
        <v>0</v>
      </c>
      <c r="R2086">
        <v>6</v>
      </c>
    </row>
    <row r="2087" spans="1:18" hidden="1" x14ac:dyDescent="0.25">
      <c r="A2087">
        <v>2091</v>
      </c>
      <c r="B2087" t="s">
        <v>4354</v>
      </c>
      <c r="C2087" t="s">
        <v>38</v>
      </c>
      <c r="D2087" t="s">
        <v>18</v>
      </c>
      <c r="E2087" t="s">
        <v>8116</v>
      </c>
      <c r="F2087" t="str">
        <f>VLOOKUP(TRIM(SUBSTITUTE(E2087,CHAR(160),CHAR(32))),Metadata!B$1:C$2632,2,FALSE)</f>
        <v>Pascal, Blaise, 1623-1662.</v>
      </c>
      <c r="G2087" t="str">
        <f>VLOOKUP(TRIM(SUBSTITUTE(E2087,CHAR(160),CHAR(32))),Metadata!B$1:D$2632,3,FALSE)</f>
        <v>Les provinciales, ou, Les lettres écrites par Louis de Montalte à un provinciale de ses amis et aux RR. PP. Jésuites</v>
      </c>
      <c r="H2087">
        <f>VLOOKUP(TRIM(SUBSTITUTE(E2087,CHAR(160),CHAR(32))),Metadata!B$1:E$2632,4,FALSE)</f>
        <v>1657</v>
      </c>
      <c r="I2087" t="s">
        <v>445</v>
      </c>
      <c r="K2087" t="str">
        <f>VLOOKUP(TRIM(SUBSTITUTE(E2087,CHAR(160),CHAR(32))),Metadata!B$1:H$2632,7,FALSE)</f>
        <v>pamphlet</v>
      </c>
      <c r="L2087" t="s">
        <v>4534</v>
      </c>
      <c r="N2087" t="str">
        <f>VLOOKUP(TRIM(SUBSTITUTE(E2087,CHAR(160),CHAR(32))),Metadata!B$1:J$2632,9,FALSE)</f>
        <v>prose</v>
      </c>
      <c r="O2087">
        <f>VLOOKUP(TRIM(SUBSTITUTE(E2087,CHAR(160),CHAR(32))),Metadata!B$1:K$2632,10,FALSE)</f>
        <v>79164</v>
      </c>
      <c r="P2087" s="4" t="s">
        <v>10863</v>
      </c>
      <c r="Q2087">
        <v>125</v>
      </c>
      <c r="R2087">
        <v>131</v>
      </c>
    </row>
    <row r="2088" spans="1:18" hidden="1" x14ac:dyDescent="0.25">
      <c r="A2088">
        <v>2092</v>
      </c>
      <c r="B2088" t="s">
        <v>4354</v>
      </c>
      <c r="C2088" t="s">
        <v>38</v>
      </c>
      <c r="D2088" t="s">
        <v>18</v>
      </c>
      <c r="E2088" t="s">
        <v>8114</v>
      </c>
      <c r="F2088" t="str">
        <f>VLOOKUP(TRIM(SUBSTITUTE(E2088,CHAR(160),CHAR(32))),Metadata!B$1:C$2632,2,FALSE)</f>
        <v>Nicole, Pierre, 1625-1695.</v>
      </c>
      <c r="G2088" t="str">
        <f>VLOOKUP(TRIM(SUBSTITUTE(E2088,CHAR(160),CHAR(32))),Metadata!B$1:D$2632,3,FALSE)</f>
        <v>Essais de morale. T. 3</v>
      </c>
      <c r="H2088">
        <f>VLOOKUP(TRIM(SUBSTITUTE(E2088,CHAR(160),CHAR(32))),Metadata!B$1:E$2632,4,FALSE)</f>
        <v>1675</v>
      </c>
      <c r="I2088" t="s">
        <v>445</v>
      </c>
      <c r="K2088" t="str">
        <f>VLOOKUP(TRIM(SUBSTITUTE(E2088,CHAR(160),CHAR(32))),Metadata!B$1:H$2632,7,FALSE)</f>
        <v>traite ou essai</v>
      </c>
      <c r="L2088" t="s">
        <v>4402</v>
      </c>
      <c r="N2088" t="str">
        <f>VLOOKUP(TRIM(SUBSTITUTE(E2088,CHAR(160),CHAR(32))),Metadata!B$1:J$2632,9,FALSE)</f>
        <v>prose</v>
      </c>
      <c r="O2088">
        <f>VLOOKUP(TRIM(SUBSTITUTE(E2088,CHAR(160),CHAR(32))),Metadata!B$1:K$2632,10,FALSE)</f>
        <v>67220</v>
      </c>
      <c r="P2088" s="4" t="s">
        <v>12658</v>
      </c>
      <c r="Q2088">
        <v>203</v>
      </c>
      <c r="R2088">
        <v>209</v>
      </c>
    </row>
    <row r="2089" spans="1:18" hidden="1" x14ac:dyDescent="0.25">
      <c r="A2089">
        <v>2093</v>
      </c>
      <c r="B2089" t="s">
        <v>4354</v>
      </c>
      <c r="C2089" t="s">
        <v>38</v>
      </c>
      <c r="D2089" t="s">
        <v>18</v>
      </c>
      <c r="E2089" t="s">
        <v>7910</v>
      </c>
      <c r="F2089" t="str">
        <f>VLOOKUP(TRIM(SUBSTITUTE(E2089,CHAR(160),CHAR(32))),Metadata!B$1:C$2632,2,FALSE)</f>
        <v>Urfé, Honoré d', 1567-1625.</v>
      </c>
      <c r="G2089" t="str">
        <f>VLOOKUP(TRIM(SUBSTITUTE(E2089,CHAR(160),CHAR(32))),Metadata!B$1:D$2632,3,FALSE)</f>
        <v>L'Astrée. T. 4</v>
      </c>
      <c r="H2089">
        <f>VLOOKUP(TRIM(SUBSTITUTE(E2089,CHAR(160),CHAR(32))),Metadata!B$1:E$2632,4,FALSE)</f>
        <v>1624</v>
      </c>
      <c r="I2089" t="s">
        <v>445</v>
      </c>
      <c r="K2089" t="str">
        <f>VLOOKUP(TRIM(SUBSTITUTE(E2089,CHAR(160),CHAR(32))),Metadata!B$1:H$2632,7,FALSE)</f>
        <v>roman</v>
      </c>
      <c r="L2089" t="s">
        <v>4378</v>
      </c>
      <c r="N2089" t="str">
        <f>VLOOKUP(TRIM(SUBSTITUTE(E2089,CHAR(160),CHAR(32))),Metadata!B$1:J$2632,9,FALSE)</f>
        <v>prose</v>
      </c>
      <c r="O2089">
        <f>VLOOKUP(TRIM(SUBSTITUTE(E2089,CHAR(160),CHAR(32))),Metadata!B$1:K$2632,10,FALSE)</f>
        <v>360162</v>
      </c>
      <c r="P2089" s="4" t="s">
        <v>10864</v>
      </c>
      <c r="Q2089">
        <v>164</v>
      </c>
      <c r="R2089">
        <v>170</v>
      </c>
    </row>
    <row r="2090" spans="1:18" hidden="1" x14ac:dyDescent="0.25">
      <c r="A2090">
        <v>2094</v>
      </c>
      <c r="B2090" t="s">
        <v>4354</v>
      </c>
      <c r="C2090" t="s">
        <v>38</v>
      </c>
      <c r="D2090" t="s">
        <v>18</v>
      </c>
      <c r="E2090" t="s">
        <v>8267</v>
      </c>
      <c r="F2090" t="str">
        <f>VLOOKUP(TRIM(SUBSTITUTE(E2090,CHAR(160),CHAR(32))),Metadata!B$1:C$2632,2,FALSE)</f>
        <v>Genlis, Stéphanie Félicité, comtesse de, 1746-1830.</v>
      </c>
      <c r="G2090" t="str">
        <f>VLOOKUP(TRIM(SUBSTITUTE(E2090,CHAR(160),CHAR(32))),Metadata!B$1:D$2632,3,FALSE)</f>
        <v>Adèle et Théodore, ou, Lettres sur l'éducation</v>
      </c>
      <c r="H2090">
        <f>VLOOKUP(TRIM(SUBSTITUTE(E2090,CHAR(160),CHAR(32))),Metadata!B$1:E$2632,4,FALSE)</f>
        <v>1782</v>
      </c>
      <c r="I2090" t="s">
        <v>448</v>
      </c>
      <c r="K2090" t="str">
        <f>VLOOKUP(TRIM(SUBSTITUTE(E2090,CHAR(160),CHAR(32))),Metadata!B$1:H$2632,7,FALSE)</f>
        <v>roman</v>
      </c>
      <c r="L2090" t="s">
        <v>4378</v>
      </c>
      <c r="N2090" t="str">
        <f>VLOOKUP(TRIM(SUBSTITUTE(E2090,CHAR(160),CHAR(32))),Metadata!B$1:J$2632,9,FALSE)</f>
        <v>prose</v>
      </c>
      <c r="O2090">
        <f>VLOOKUP(TRIM(SUBSTITUTE(E2090,CHAR(160),CHAR(32))),Metadata!B$1:K$2632,10,FALSE)</f>
        <v>264516</v>
      </c>
      <c r="P2090" s="8" t="s">
        <v>12659</v>
      </c>
      <c r="Q2090">
        <v>57</v>
      </c>
      <c r="R2090">
        <v>62</v>
      </c>
    </row>
    <row r="2091" spans="1:18" hidden="1" x14ac:dyDescent="0.25">
      <c r="A2091">
        <v>2095</v>
      </c>
      <c r="B2091" t="s">
        <v>4354</v>
      </c>
      <c r="C2091" t="s">
        <v>38</v>
      </c>
      <c r="D2091" t="s">
        <v>18</v>
      </c>
      <c r="E2091" t="s">
        <v>8253</v>
      </c>
      <c r="F2091" t="str">
        <f>VLOOKUP(TRIM(SUBSTITUTE(E2091,CHAR(160),CHAR(32))),Metadata!B$1:C$2632,2,FALSE)</f>
        <v>Duclos, Charles Pinot-, 1704-1772.</v>
      </c>
      <c r="G2091" t="str">
        <f>VLOOKUP(TRIM(SUBSTITUTE(E2091,CHAR(160),CHAR(32))),Metadata!B$1:D$2632,3,FALSE)</f>
        <v>Mémoires pour servir à l'histoire des moeurs du XVIII siècle</v>
      </c>
      <c r="H2091">
        <f>VLOOKUP(TRIM(SUBSTITUTE(E2091,CHAR(160),CHAR(32))),Metadata!B$1:E$2632,4,FALSE)</f>
        <v>1751</v>
      </c>
      <c r="I2091" t="s">
        <v>448</v>
      </c>
      <c r="K2091" t="str">
        <f>VLOOKUP(TRIM(SUBSTITUTE(E2091,CHAR(160),CHAR(32))),Metadata!B$1:H$2632,7,FALSE)</f>
        <v>roman</v>
      </c>
      <c r="L2091" t="s">
        <v>4378</v>
      </c>
      <c r="N2091" t="str">
        <f>VLOOKUP(TRIM(SUBSTITUTE(E2091,CHAR(160),CHAR(32))),Metadata!B$1:J$2632,9,FALSE)</f>
        <v>prose</v>
      </c>
      <c r="O2091">
        <f>VLOOKUP(TRIM(SUBSTITUTE(E2091,CHAR(160),CHAR(32))),Metadata!B$1:K$2632,10,FALSE)</f>
        <v>37841</v>
      </c>
      <c r="P2091" s="4" t="s">
        <v>10865</v>
      </c>
      <c r="Q2091">
        <v>96</v>
      </c>
      <c r="R2091">
        <v>101</v>
      </c>
    </row>
    <row r="2092" spans="1:18" hidden="1" x14ac:dyDescent="0.25">
      <c r="A2092">
        <v>2096</v>
      </c>
      <c r="B2092" t="s">
        <v>4354</v>
      </c>
      <c r="C2092" t="s">
        <v>38</v>
      </c>
      <c r="D2092" t="s">
        <v>18</v>
      </c>
      <c r="E2092" t="s">
        <v>8267</v>
      </c>
      <c r="F2092" t="str">
        <f>VLOOKUP(TRIM(SUBSTITUTE(E2092,CHAR(160),CHAR(32))),Metadata!B$1:C$2632,2,FALSE)</f>
        <v>Genlis, Stéphanie Félicité, comtesse de, 1746-1830.</v>
      </c>
      <c r="G2092" t="str">
        <f>VLOOKUP(TRIM(SUBSTITUTE(E2092,CHAR(160),CHAR(32))),Metadata!B$1:D$2632,3,FALSE)</f>
        <v>Adèle et Théodore, ou, Lettres sur l'éducation</v>
      </c>
      <c r="H2092">
        <f>VLOOKUP(TRIM(SUBSTITUTE(E2092,CHAR(160),CHAR(32))),Metadata!B$1:E$2632,4,FALSE)</f>
        <v>1782</v>
      </c>
      <c r="I2092" t="s">
        <v>448</v>
      </c>
      <c r="K2092" t="str">
        <f>VLOOKUP(TRIM(SUBSTITUTE(E2092,CHAR(160),CHAR(32))),Metadata!B$1:H$2632,7,FALSE)</f>
        <v>roman</v>
      </c>
      <c r="L2092" t="s">
        <v>4378</v>
      </c>
      <c r="N2092" t="str">
        <f>VLOOKUP(TRIM(SUBSTITUTE(E2092,CHAR(160),CHAR(32))),Metadata!B$1:J$2632,9,FALSE)</f>
        <v>prose</v>
      </c>
      <c r="O2092">
        <f>VLOOKUP(TRIM(SUBSTITUTE(E2092,CHAR(160),CHAR(32))),Metadata!B$1:K$2632,10,FALSE)</f>
        <v>264516</v>
      </c>
      <c r="P2092" s="4" t="s">
        <v>12660</v>
      </c>
      <c r="Q2092">
        <v>126</v>
      </c>
      <c r="R2092">
        <v>132</v>
      </c>
    </row>
    <row r="2093" spans="1:18" hidden="1" x14ac:dyDescent="0.25">
      <c r="A2093">
        <v>2097</v>
      </c>
      <c r="B2093" t="s">
        <v>4354</v>
      </c>
      <c r="C2093" t="s">
        <v>38</v>
      </c>
      <c r="D2093" t="s">
        <v>18</v>
      </c>
      <c r="E2093" t="s">
        <v>8337</v>
      </c>
      <c r="F2093" t="str">
        <f>VLOOKUP(TRIM(SUBSTITUTE(E2093,CHAR(160),CHAR(32))),Metadata!B$1:C$2632,2,FALSE)</f>
        <v>Mirabeau, Honoré-Gabriel de Riquetti, comte de, 1749-1791.</v>
      </c>
      <c r="G2093" t="str">
        <f>VLOOKUP(TRIM(SUBSTITUTE(E2093,CHAR(160),CHAR(32))),Metadata!B$1:D$2632,3,FALSE)</f>
        <v>Le libertin de qualité, ou, Ma conversion</v>
      </c>
      <c r="H2093">
        <f>VLOOKUP(TRIM(SUBSTITUTE(E2093,CHAR(160),CHAR(32))),Metadata!B$1:E$2632,4,FALSE)</f>
        <v>1783</v>
      </c>
      <c r="I2093" t="s">
        <v>448</v>
      </c>
      <c r="K2093" t="str">
        <f>VLOOKUP(TRIM(SUBSTITUTE(E2093,CHAR(160),CHAR(32))),Metadata!B$1:H$2632,7,FALSE)</f>
        <v>roman</v>
      </c>
      <c r="L2093" t="s">
        <v>4378</v>
      </c>
      <c r="N2093" t="str">
        <f>VLOOKUP(TRIM(SUBSTITUTE(E2093,CHAR(160),CHAR(32))),Metadata!B$1:J$2632,9,FALSE)</f>
        <v>prose</v>
      </c>
      <c r="O2093">
        <f>VLOOKUP(TRIM(SUBSTITUTE(E2093,CHAR(160),CHAR(32))),Metadata!B$1:K$2632,10,FALSE)</f>
        <v>39942</v>
      </c>
      <c r="P2093" s="4" t="s">
        <v>10866</v>
      </c>
      <c r="Q2093">
        <v>34</v>
      </c>
      <c r="R2093">
        <v>40</v>
      </c>
    </row>
    <row r="2094" spans="1:18" hidden="1" x14ac:dyDescent="0.25">
      <c r="A2094">
        <v>2098</v>
      </c>
      <c r="B2094" t="s">
        <v>4354</v>
      </c>
      <c r="C2094" t="s">
        <v>38</v>
      </c>
      <c r="D2094" t="s">
        <v>18</v>
      </c>
      <c r="E2094" t="s">
        <v>8269</v>
      </c>
      <c r="F2094" t="str">
        <f>VLOOKUP(TRIM(SUBSTITUTE(E2094,CHAR(160),CHAR(32))),Metadata!B$1:C$2632,2,FALSE)</f>
        <v>Gérard, Philippe Louis, 1737-1813.</v>
      </c>
      <c r="G2094" t="str">
        <f>VLOOKUP(TRIM(SUBSTITUTE(E2094,CHAR(160),CHAR(32))),Metadata!B$1:D$2632,3,FALSE)</f>
        <v>Le comte de Valmont</v>
      </c>
      <c r="H2094">
        <f>VLOOKUP(TRIM(SUBSTITUTE(E2094,CHAR(160),CHAR(32))),Metadata!B$1:E$2632,4,FALSE)</f>
        <v>1775</v>
      </c>
      <c r="I2094" t="s">
        <v>448</v>
      </c>
      <c r="K2094" t="str">
        <f>VLOOKUP(TRIM(SUBSTITUTE(E2094,CHAR(160),CHAR(32))),Metadata!B$1:H$2632,7,FALSE)</f>
        <v>roman</v>
      </c>
      <c r="L2094" t="s">
        <v>4378</v>
      </c>
      <c r="N2094" t="str">
        <f>VLOOKUP(TRIM(SUBSTITUTE(E2094,CHAR(160),CHAR(32))),Metadata!B$1:J$2632,9,FALSE)</f>
        <v>prose</v>
      </c>
      <c r="O2094">
        <f>VLOOKUP(TRIM(SUBSTITUTE(E2094,CHAR(160),CHAR(32))),Metadata!B$1:K$2632,10,FALSE)</f>
        <v>189295</v>
      </c>
      <c r="P2094" s="4" t="s">
        <v>9271</v>
      </c>
      <c r="Q2094">
        <v>77</v>
      </c>
      <c r="R2094">
        <v>82</v>
      </c>
    </row>
    <row r="2095" spans="1:18" x14ac:dyDescent="0.25">
      <c r="A2095">
        <v>2099</v>
      </c>
      <c r="B2095" t="s">
        <v>4354</v>
      </c>
      <c r="C2095" t="s">
        <v>38</v>
      </c>
      <c r="D2095" t="s">
        <v>18</v>
      </c>
      <c r="E2095" t="s">
        <v>8284</v>
      </c>
      <c r="F2095" t="str">
        <f>VLOOKUP(TRIM(SUBSTITUTE(E2095,CHAR(160),CHAR(32))),Metadata!B$1:C$2632,2,FALSE)</f>
        <v>La Chaussée, Nivelle de, 1692-1754.</v>
      </c>
      <c r="G2095" t="str">
        <f>VLOOKUP(TRIM(SUBSTITUTE(E2095,CHAR(160),CHAR(32))),Metadata!B$1:D$2632,3,FALSE)</f>
        <v>La gouvernante: comédie en vers et en cinq actes</v>
      </c>
      <c r="H2095">
        <f>VLOOKUP(TRIM(SUBSTITUTE(E2095,CHAR(160),CHAR(32))),Metadata!B$1:E$2632,4,FALSE)</f>
        <v>1747</v>
      </c>
      <c r="I2095" t="s">
        <v>448</v>
      </c>
      <c r="K2095" t="str">
        <f>VLOOKUP(TRIM(SUBSTITUTE(E2095,CHAR(160),CHAR(32))),Metadata!B$1:H$2632,7,FALSE)</f>
        <v>theatre</v>
      </c>
      <c r="L2095" t="s">
        <v>13224</v>
      </c>
      <c r="N2095" t="str">
        <f>VLOOKUP(TRIM(SUBSTITUTE(E2095,CHAR(160),CHAR(32))),Metadata!B$1:J$2632,9,FALSE)</f>
        <v>vers</v>
      </c>
      <c r="O2095">
        <f>VLOOKUP(TRIM(SUBSTITUTE(E2095,CHAR(160),CHAR(32))),Metadata!B$1:K$2632,10,FALSE)</f>
        <v>16867</v>
      </c>
      <c r="P2095" s="4" t="s">
        <v>10867</v>
      </c>
      <c r="Q2095">
        <v>56</v>
      </c>
      <c r="R2095">
        <v>63</v>
      </c>
    </row>
    <row r="2096" spans="1:18" hidden="1" x14ac:dyDescent="0.25">
      <c r="A2096">
        <v>2100</v>
      </c>
      <c r="B2096" t="s">
        <v>4354</v>
      </c>
      <c r="C2096" t="s">
        <v>38</v>
      </c>
      <c r="D2096" t="s">
        <v>18</v>
      </c>
      <c r="E2096" t="s">
        <v>8185</v>
      </c>
      <c r="F2096" t="str">
        <f>VLOOKUP(TRIM(SUBSTITUTE(E2096,CHAR(160),CHAR(32))),Metadata!B$1:C$2632,2,FALSE)</f>
        <v>Beaumarchais, Pierre Augustin Caron de, 1732-1799.</v>
      </c>
      <c r="G2096" t="str">
        <f>VLOOKUP(TRIM(SUBSTITUTE(E2096,CHAR(160),CHAR(32))),Metadata!B$1:D$2632,3,FALSE)</f>
        <v>Mémoires contre M. Goezmann</v>
      </c>
      <c r="H2096">
        <f>VLOOKUP(TRIM(SUBSTITUTE(E2096,CHAR(160),CHAR(32))),Metadata!B$1:E$2632,4,FALSE)</f>
        <v>1774</v>
      </c>
      <c r="I2096" t="s">
        <v>448</v>
      </c>
      <c r="K2096" t="str">
        <f>VLOOKUP(TRIM(SUBSTITUTE(E2096,CHAR(160),CHAR(32))),Metadata!B$1:H$2632,7,FALSE)</f>
        <v>pamphlet</v>
      </c>
      <c r="L2096" t="s">
        <v>4534</v>
      </c>
      <c r="N2096" t="str">
        <f>VLOOKUP(TRIM(SUBSTITUTE(E2096,CHAR(160),CHAR(32))),Metadata!B$1:J$2632,9,FALSE)</f>
        <v>prose</v>
      </c>
      <c r="O2096">
        <f>VLOOKUP(TRIM(SUBSTITUTE(E2096,CHAR(160),CHAR(32))),Metadata!B$1:K$2632,10,FALSE)</f>
        <v>106075</v>
      </c>
      <c r="P2096" s="4" t="s">
        <v>9272</v>
      </c>
      <c r="Q2096">
        <v>205</v>
      </c>
      <c r="R2096">
        <v>212</v>
      </c>
    </row>
    <row r="2097" spans="1:18" hidden="1" x14ac:dyDescent="0.25">
      <c r="A2097">
        <v>2101</v>
      </c>
      <c r="B2097" t="s">
        <v>4354</v>
      </c>
      <c r="C2097" t="s">
        <v>38</v>
      </c>
      <c r="D2097" t="s">
        <v>18</v>
      </c>
      <c r="E2097" t="s">
        <v>8192</v>
      </c>
      <c r="F2097" t="str">
        <f>VLOOKUP(TRIM(SUBSTITUTE(E2097,CHAR(160),CHAR(32))),Metadata!B$1:C$2632,2,FALSE)</f>
        <v>Bonnet, Charles, 1720-1793.</v>
      </c>
      <c r="G2097" t="str">
        <f>VLOOKUP(TRIM(SUBSTITUTE(E2097,CHAR(160),CHAR(32))),Metadata!B$1:D$2632,3,FALSE)</f>
        <v>La palingénésie philosophique</v>
      </c>
      <c r="H2097">
        <f>VLOOKUP(TRIM(SUBSTITUTE(E2097,CHAR(160),CHAR(32))),Metadata!B$1:E$2632,4,FALSE)</f>
        <v>1769</v>
      </c>
      <c r="I2097" t="s">
        <v>448</v>
      </c>
      <c r="K2097" t="str">
        <f>VLOOKUP(TRIM(SUBSTITUTE(E2097,CHAR(160),CHAR(32))),Metadata!B$1:H$2632,7,FALSE)</f>
        <v>traite ou essai</v>
      </c>
      <c r="L2097" t="s">
        <v>4402</v>
      </c>
      <c r="N2097" t="str">
        <f>VLOOKUP(TRIM(SUBSTITUTE(E2097,CHAR(160),CHAR(32))),Metadata!B$1:J$2632,9,FALSE)</f>
        <v>prose</v>
      </c>
      <c r="O2097">
        <f>VLOOKUP(TRIM(SUBSTITUTE(E2097,CHAR(160),CHAR(32))),Metadata!B$1:K$2632,10,FALSE)</f>
        <v>120130</v>
      </c>
      <c r="P2097" s="4" t="s">
        <v>12661</v>
      </c>
      <c r="Q2097">
        <v>224</v>
      </c>
      <c r="R2097">
        <v>231</v>
      </c>
    </row>
    <row r="2098" spans="1:18" hidden="1" x14ac:dyDescent="0.25">
      <c r="A2098">
        <v>2102</v>
      </c>
      <c r="B2098" t="s">
        <v>4354</v>
      </c>
      <c r="C2098" t="s">
        <v>38</v>
      </c>
      <c r="D2098" t="s">
        <v>18</v>
      </c>
      <c r="E2098" t="s">
        <v>8410</v>
      </c>
      <c r="F2098" t="str">
        <f>VLOOKUP(TRIM(SUBSTITUTE(E2098,CHAR(160),CHAR(32))),Metadata!B$1:C$2632,2,FALSE)</f>
        <v>Varenne, Jacques de, 1710?-1780?.</v>
      </c>
      <c r="G2098" t="str">
        <f>VLOOKUP(TRIM(SUBSTITUTE(E2098,CHAR(160),CHAR(32))),Metadata!B$1:D$2632,3,FALSE)</f>
        <v>Mémoires du chevalier de Ravanne, page de S.A.R. le duc régent, et mousquetaire.</v>
      </c>
      <c r="H2098">
        <f>VLOOKUP(TRIM(SUBSTITUTE(E2098,CHAR(160),CHAR(32))),Metadata!B$1:E$2632,4,FALSE)</f>
        <v>1740</v>
      </c>
      <c r="I2098" t="s">
        <v>448</v>
      </c>
      <c r="K2098" t="str">
        <f>VLOOKUP(TRIM(SUBSTITUTE(E2098,CHAR(160),CHAR(32))),Metadata!B$1:H$2632,7,FALSE)</f>
        <v>roman</v>
      </c>
      <c r="L2098" t="s">
        <v>4378</v>
      </c>
      <c r="N2098" t="str">
        <f>VLOOKUP(TRIM(SUBSTITUTE(E2098,CHAR(160),CHAR(32))),Metadata!B$1:J$2632,9,FALSE)</f>
        <v>prose</v>
      </c>
      <c r="O2098">
        <f>VLOOKUP(TRIM(SUBSTITUTE(E2098,CHAR(160),CHAR(32))),Metadata!B$1:K$2632,10,FALSE)</f>
        <v>182286</v>
      </c>
      <c r="P2098" s="4" t="s">
        <v>10868</v>
      </c>
      <c r="Q2098">
        <v>52</v>
      </c>
      <c r="R2098">
        <v>59</v>
      </c>
    </row>
    <row r="2099" spans="1:18" x14ac:dyDescent="0.25">
      <c r="A2099">
        <v>2103</v>
      </c>
      <c r="B2099" t="s">
        <v>4354</v>
      </c>
      <c r="C2099" t="s">
        <v>38</v>
      </c>
      <c r="D2099" t="s">
        <v>18</v>
      </c>
      <c r="E2099" t="s">
        <v>8221</v>
      </c>
      <c r="F2099" t="str">
        <f>VLOOKUP(TRIM(SUBSTITUTE(E2099,CHAR(160),CHAR(32))),Metadata!B$1:C$2632,2,FALSE)</f>
        <v>Crébillon, M. de (Prosper Jolyot), 1674-1762.</v>
      </c>
      <c r="G2099" t="str">
        <f>VLOOKUP(TRIM(SUBSTITUTE(E2099,CHAR(160),CHAR(32))),Metadata!B$1:D$2632,3,FALSE)</f>
        <v>Atrée et Thyeste</v>
      </c>
      <c r="H2099">
        <f>VLOOKUP(TRIM(SUBSTITUTE(E2099,CHAR(160),CHAR(32))),Metadata!B$1:E$2632,4,FALSE)</f>
        <v>1707</v>
      </c>
      <c r="I2099" t="s">
        <v>448</v>
      </c>
      <c r="K2099" t="str">
        <f>VLOOKUP(TRIM(SUBSTITUTE(E2099,CHAR(160),CHAR(32))),Metadata!B$1:H$2632,7,FALSE)</f>
        <v>theatre</v>
      </c>
      <c r="L2099" t="s">
        <v>13224</v>
      </c>
      <c r="N2099" t="str">
        <f>VLOOKUP(TRIM(SUBSTITUTE(E2099,CHAR(160),CHAR(32))),Metadata!B$1:J$2632,9,FALSE)</f>
        <v>vers</v>
      </c>
      <c r="O2099">
        <f>VLOOKUP(TRIM(SUBSTITUTE(E2099,CHAR(160),CHAR(32))),Metadata!B$1:K$2632,10,FALSE)</f>
        <v>14376</v>
      </c>
      <c r="P2099" s="4" t="s">
        <v>10869</v>
      </c>
      <c r="Q2099">
        <v>27</v>
      </c>
      <c r="R2099">
        <v>32</v>
      </c>
    </row>
    <row r="2100" spans="1:18" hidden="1" x14ac:dyDescent="0.25">
      <c r="A2100">
        <v>2104</v>
      </c>
      <c r="B2100" t="s">
        <v>4354</v>
      </c>
      <c r="C2100" t="s">
        <v>38</v>
      </c>
      <c r="D2100" t="s">
        <v>18</v>
      </c>
      <c r="E2100" t="s">
        <v>8192</v>
      </c>
      <c r="F2100" t="str">
        <f>VLOOKUP(TRIM(SUBSTITUTE(E2100,CHAR(160),CHAR(32))),Metadata!B$1:C$2632,2,FALSE)</f>
        <v>Bonnet, Charles, 1720-1793.</v>
      </c>
      <c r="G2100" t="str">
        <f>VLOOKUP(TRIM(SUBSTITUTE(E2100,CHAR(160),CHAR(32))),Metadata!B$1:D$2632,3,FALSE)</f>
        <v>La palingénésie philosophique</v>
      </c>
      <c r="H2100">
        <f>VLOOKUP(TRIM(SUBSTITUTE(E2100,CHAR(160),CHAR(32))),Metadata!B$1:E$2632,4,FALSE)</f>
        <v>1769</v>
      </c>
      <c r="I2100" t="s">
        <v>448</v>
      </c>
      <c r="K2100" t="str">
        <f>VLOOKUP(TRIM(SUBSTITUTE(E2100,CHAR(160),CHAR(32))),Metadata!B$1:H$2632,7,FALSE)</f>
        <v>traite ou essai</v>
      </c>
      <c r="L2100" t="s">
        <v>4402</v>
      </c>
      <c r="N2100" t="str">
        <f>VLOOKUP(TRIM(SUBSTITUTE(E2100,CHAR(160),CHAR(32))),Metadata!B$1:J$2632,9,FALSE)</f>
        <v>prose</v>
      </c>
      <c r="O2100">
        <f>VLOOKUP(TRIM(SUBSTITUTE(E2100,CHAR(160),CHAR(32))),Metadata!B$1:K$2632,10,FALSE)</f>
        <v>120130</v>
      </c>
      <c r="P2100" s="4" t="s">
        <v>9273</v>
      </c>
      <c r="Q2100">
        <v>81</v>
      </c>
      <c r="R2100">
        <v>88</v>
      </c>
    </row>
    <row r="2101" spans="1:18" hidden="1" x14ac:dyDescent="0.25">
      <c r="A2101">
        <v>2105</v>
      </c>
      <c r="B2101" t="s">
        <v>4354</v>
      </c>
      <c r="C2101" t="s">
        <v>38</v>
      </c>
      <c r="D2101" t="s">
        <v>18</v>
      </c>
      <c r="E2101" t="s">
        <v>8174</v>
      </c>
      <c r="F2101" t="str">
        <f>VLOOKUP(TRIM(SUBSTITUTE(E2101,CHAR(160),CHAR(32))),Metadata!B$1:C$2632,2,FALSE)</f>
        <v>Argenson, René-Louis de Voyer, marquis d', 1694-1757.</v>
      </c>
      <c r="G2101" t="str">
        <f>VLOOKUP(TRIM(SUBSTITUTE(E2101,CHAR(160),CHAR(32))),Metadata!B$1:D$2632,3,FALSE)</f>
        <v>Journal et mémoires 1755-1757</v>
      </c>
      <c r="H2101">
        <f>VLOOKUP(TRIM(SUBSTITUTE(E2101,CHAR(160),CHAR(32))),Metadata!B$1:E$2632,4,FALSE)</f>
        <v>1757</v>
      </c>
      <c r="I2101" t="s">
        <v>448</v>
      </c>
      <c r="K2101" t="str">
        <f>VLOOKUP(TRIM(SUBSTITUTE(E2101,CHAR(160),CHAR(32))),Metadata!B$1:H$2632,7,FALSE)</f>
        <v>memoires</v>
      </c>
      <c r="L2101" t="s">
        <v>4481</v>
      </c>
      <c r="N2101" t="str">
        <f>VLOOKUP(TRIM(SUBSTITUTE(E2101,CHAR(160),CHAR(32))),Metadata!B$1:J$2632,9,FALSE)</f>
        <v>prose</v>
      </c>
      <c r="O2101">
        <f>VLOOKUP(TRIM(SUBSTITUTE(E2101,CHAR(160),CHAR(32))),Metadata!B$1:K$2632,10,FALSE)</f>
        <v>105187</v>
      </c>
      <c r="P2101" s="4" t="s">
        <v>10870</v>
      </c>
      <c r="Q2101">
        <v>146</v>
      </c>
      <c r="R2101">
        <v>151</v>
      </c>
    </row>
    <row r="2102" spans="1:18" hidden="1" x14ac:dyDescent="0.25">
      <c r="A2102">
        <v>2106</v>
      </c>
      <c r="B2102" t="s">
        <v>4354</v>
      </c>
      <c r="C2102" t="s">
        <v>38</v>
      </c>
      <c r="D2102" t="s">
        <v>18</v>
      </c>
      <c r="E2102" t="s">
        <v>8249</v>
      </c>
      <c r="F2102" t="str">
        <f>VLOOKUP(TRIM(SUBSTITUTE(E2102,CHAR(160),CHAR(32))),Metadata!B$1:C$2632,2,FALSE)</f>
        <v>Dubos, abbé (Jean-Baptiste), 1670-1742.</v>
      </c>
      <c r="G2102" t="str">
        <f>VLOOKUP(TRIM(SUBSTITUTE(E2102,CHAR(160),CHAR(32))),Metadata!B$1:D$2632,3,FALSE)</f>
        <v>Réflexions critiques sur la poésie et sur la peinture</v>
      </c>
      <c r="H2102">
        <f>VLOOKUP(TRIM(SUBSTITUTE(E2102,CHAR(160),CHAR(32))),Metadata!B$1:E$2632,4,FALSE)</f>
        <v>1733</v>
      </c>
      <c r="I2102" t="s">
        <v>448</v>
      </c>
      <c r="K2102" t="str">
        <f>VLOOKUP(TRIM(SUBSTITUTE(E2102,CHAR(160),CHAR(32))),Metadata!B$1:H$2632,7,FALSE)</f>
        <v>melanges litteraires</v>
      </c>
      <c r="L2102" t="s">
        <v>4389</v>
      </c>
      <c r="N2102" t="str">
        <f>VLOOKUP(TRIM(SUBSTITUTE(E2102,CHAR(160),CHAR(32))),Metadata!B$1:J$2632,9,FALSE)</f>
        <v>prose</v>
      </c>
      <c r="O2102">
        <f>VLOOKUP(TRIM(SUBSTITUTE(E2102,CHAR(160),CHAR(32))),Metadata!B$1:K$2632,10,FALSE)</f>
        <v>256009</v>
      </c>
      <c r="P2102" s="4" t="s">
        <v>10871</v>
      </c>
      <c r="Q2102">
        <v>66</v>
      </c>
      <c r="R2102">
        <v>72</v>
      </c>
    </row>
    <row r="2103" spans="1:18" x14ac:dyDescent="0.25">
      <c r="A2103">
        <v>2107</v>
      </c>
      <c r="B2103" t="s">
        <v>4354</v>
      </c>
      <c r="C2103" t="s">
        <v>38</v>
      </c>
      <c r="D2103" t="s">
        <v>18</v>
      </c>
      <c r="E2103" t="s">
        <v>8194</v>
      </c>
      <c r="F2103" t="str">
        <f>VLOOKUP(TRIM(SUBSTITUTE(E2103,CHAR(160),CHAR(32))),Metadata!B$1:C$2632,2,FALSE)</f>
        <v>Boursault, M. (Edme), 1638-1701.</v>
      </c>
      <c r="G2103" t="str">
        <f>VLOOKUP(TRIM(SUBSTITUTE(E2103,CHAR(160),CHAR(32))),Metadata!B$1:D$2632,3,FALSE)</f>
        <v>Ésope à la cour; comédie héroique</v>
      </c>
      <c r="H2103">
        <f>VLOOKUP(TRIM(SUBSTITUTE(E2103,CHAR(160),CHAR(32))),Metadata!B$1:E$2632,4,FALSE)</f>
        <v>1701</v>
      </c>
      <c r="I2103" t="s">
        <v>448</v>
      </c>
      <c r="K2103" t="str">
        <f>VLOOKUP(TRIM(SUBSTITUTE(E2103,CHAR(160),CHAR(32))),Metadata!B$1:H$2632,7,FALSE)</f>
        <v>theatre</v>
      </c>
      <c r="L2103" t="s">
        <v>13224</v>
      </c>
      <c r="N2103" t="str">
        <f>VLOOKUP(TRIM(SUBSTITUTE(E2103,CHAR(160),CHAR(32))),Metadata!B$1:J$2632,9,FALSE)</f>
        <v>vers</v>
      </c>
      <c r="O2103">
        <f>VLOOKUP(TRIM(SUBSTITUTE(E2103,CHAR(160),CHAR(32))),Metadata!B$1:K$2632,10,FALSE)</f>
        <v>22800</v>
      </c>
      <c r="P2103" s="4" t="s">
        <v>12662</v>
      </c>
      <c r="Q2103">
        <v>76</v>
      </c>
      <c r="R2103">
        <v>82</v>
      </c>
    </row>
    <row r="2104" spans="1:18" hidden="1" x14ac:dyDescent="0.25">
      <c r="A2104">
        <v>2108</v>
      </c>
      <c r="B2104" t="s">
        <v>4354</v>
      </c>
      <c r="C2104" t="s">
        <v>38</v>
      </c>
      <c r="D2104" t="s">
        <v>18</v>
      </c>
      <c r="E2104" t="s">
        <v>8228</v>
      </c>
      <c r="F2104" t="str">
        <f>VLOOKUP(TRIM(SUBSTITUTE(E2104,CHAR(160),CHAR(32))),Metadata!B$1:C$2632,2,FALSE)</f>
        <v>Diderot, Denis, 1713-1784.</v>
      </c>
      <c r="G2104" t="str">
        <f>VLOOKUP(TRIM(SUBSTITUTE(E2104,CHAR(160),CHAR(32))),Metadata!B$1:D$2632,3,FALSE)</f>
        <v>Correspondance. t.11</v>
      </c>
      <c r="H2104">
        <f>VLOOKUP(TRIM(SUBSTITUTE(E2104,CHAR(160),CHAR(32))),Metadata!B$1:E$2632,4,FALSE)</f>
        <v>1771</v>
      </c>
      <c r="I2104" t="s">
        <v>448</v>
      </c>
      <c r="K2104" t="str">
        <f>VLOOKUP(TRIM(SUBSTITUTE(E2104,CHAR(160),CHAR(32))),Metadata!B$1:H$2632,7,FALSE)</f>
        <v>correspondance</v>
      </c>
      <c r="L2104" t="s">
        <v>4542</v>
      </c>
      <c r="N2104" t="str">
        <f>VLOOKUP(TRIM(SUBSTITUTE(E2104,CHAR(160),CHAR(32))),Metadata!B$1:J$2632,9,FALSE)</f>
        <v>prose</v>
      </c>
      <c r="O2104">
        <f>VLOOKUP(TRIM(SUBSTITUTE(E2104,CHAR(160),CHAR(32))),Metadata!B$1:K$2632,10,FALSE)</f>
        <v>30164</v>
      </c>
      <c r="P2104" s="4" t="s">
        <v>12663</v>
      </c>
      <c r="Q2104">
        <v>148</v>
      </c>
      <c r="R2104">
        <v>153</v>
      </c>
    </row>
    <row r="2105" spans="1:18" hidden="1" x14ac:dyDescent="0.25">
      <c r="A2105">
        <v>2109</v>
      </c>
      <c r="B2105" t="s">
        <v>4354</v>
      </c>
      <c r="C2105" t="s">
        <v>38</v>
      </c>
      <c r="D2105" t="s">
        <v>18</v>
      </c>
      <c r="E2105" t="s">
        <v>8269</v>
      </c>
      <c r="F2105" t="str">
        <f>VLOOKUP(TRIM(SUBSTITUTE(E2105,CHAR(160),CHAR(32))),Metadata!B$1:C$2632,2,FALSE)</f>
        <v>Gérard, Philippe Louis, 1737-1813.</v>
      </c>
      <c r="G2105" t="str">
        <f>VLOOKUP(TRIM(SUBSTITUTE(E2105,CHAR(160),CHAR(32))),Metadata!B$1:D$2632,3,FALSE)</f>
        <v>Le comte de Valmont</v>
      </c>
      <c r="H2105">
        <f>VLOOKUP(TRIM(SUBSTITUTE(E2105,CHAR(160),CHAR(32))),Metadata!B$1:E$2632,4,FALSE)</f>
        <v>1775</v>
      </c>
      <c r="I2105" t="s">
        <v>448</v>
      </c>
      <c r="K2105" t="str">
        <f>VLOOKUP(TRIM(SUBSTITUTE(E2105,CHAR(160),CHAR(32))),Metadata!B$1:H$2632,7,FALSE)</f>
        <v>roman</v>
      </c>
      <c r="L2105" t="s">
        <v>4378</v>
      </c>
      <c r="N2105" t="str">
        <f>VLOOKUP(TRIM(SUBSTITUTE(E2105,CHAR(160),CHAR(32))),Metadata!B$1:J$2632,9,FALSE)</f>
        <v>prose</v>
      </c>
      <c r="O2105">
        <f>VLOOKUP(TRIM(SUBSTITUTE(E2105,CHAR(160),CHAR(32))),Metadata!B$1:K$2632,10,FALSE)</f>
        <v>189295</v>
      </c>
      <c r="P2105" s="4" t="s">
        <v>10872</v>
      </c>
      <c r="Q2105">
        <v>44</v>
      </c>
      <c r="R2105">
        <v>50</v>
      </c>
    </row>
    <row r="2106" spans="1:18" hidden="1" x14ac:dyDescent="0.25">
      <c r="A2106">
        <v>2110</v>
      </c>
      <c r="B2106" t="s">
        <v>4354</v>
      </c>
      <c r="C2106" t="s">
        <v>38</v>
      </c>
      <c r="D2106" t="s">
        <v>18</v>
      </c>
      <c r="E2106" t="s">
        <v>8344</v>
      </c>
      <c r="F2106" t="str">
        <f>VLOOKUP(TRIM(SUBSTITUTE(E2106,CHAR(160),CHAR(32))),Metadata!B$1:C$2632,2,FALSE)</f>
        <v>Montesquieu, Charles de Secondat, baron de, 1689-1755.</v>
      </c>
      <c r="G2106" t="str">
        <f>VLOOKUP(TRIM(SUBSTITUTE(E2106,CHAR(160),CHAR(32))),Metadata!B$1:D$2632,3,FALSE)</f>
        <v>De l'esprit des loix. T. 3</v>
      </c>
      <c r="H2106">
        <f>VLOOKUP(TRIM(SUBSTITUTE(E2106,CHAR(160),CHAR(32))),Metadata!B$1:E$2632,4,FALSE)</f>
        <v>1755</v>
      </c>
      <c r="I2106" t="s">
        <v>448</v>
      </c>
      <c r="K2106" t="str">
        <f>VLOOKUP(TRIM(SUBSTITUTE(E2106,CHAR(160),CHAR(32))),Metadata!B$1:H$2632,7,FALSE)</f>
        <v>traite ou essai</v>
      </c>
      <c r="L2106" t="s">
        <v>4402</v>
      </c>
      <c r="N2106" t="str">
        <f>VLOOKUP(TRIM(SUBSTITUTE(E2106,CHAR(160),CHAR(32))),Metadata!B$1:J$2632,9,FALSE)</f>
        <v>prose</v>
      </c>
      <c r="O2106">
        <f>VLOOKUP(TRIM(SUBSTITUTE(E2106,CHAR(160),CHAR(32))),Metadata!B$1:K$2632,10,FALSE)</f>
        <v>70449</v>
      </c>
      <c r="P2106" s="4" t="s">
        <v>10873</v>
      </c>
      <c r="Q2106">
        <v>30</v>
      </c>
      <c r="R2106">
        <v>36</v>
      </c>
    </row>
    <row r="2107" spans="1:18" hidden="1" x14ac:dyDescent="0.25">
      <c r="A2107">
        <v>2111</v>
      </c>
      <c r="B2107" t="s">
        <v>4354</v>
      </c>
      <c r="C2107" t="s">
        <v>38</v>
      </c>
      <c r="D2107" t="s">
        <v>18</v>
      </c>
      <c r="E2107" t="s">
        <v>8274</v>
      </c>
      <c r="F2107" t="str">
        <f>VLOOKUP(TRIM(SUBSTITUTE(E2107,CHAR(160),CHAR(32))),Metadata!B$1:C$2632,2,FALSE)</f>
        <v>Guyon, Jeanne Marie Bouvier de La Motte, 1648-1717.</v>
      </c>
      <c r="G2107" t="str">
        <f>VLOOKUP(TRIM(SUBSTITUTE(E2107,CHAR(160),CHAR(32))),Metadata!B$1:D$2632,3,FALSE)</f>
        <v>Récits de captivité</v>
      </c>
      <c r="H2107">
        <f>VLOOKUP(TRIM(SUBSTITUTE(E2107,CHAR(160),CHAR(32))),Metadata!B$1:E$2632,4,FALSE)</f>
        <v>1709</v>
      </c>
      <c r="I2107" t="s">
        <v>448</v>
      </c>
      <c r="K2107" t="str">
        <f>VLOOKUP(TRIM(SUBSTITUTE(E2107,CHAR(160),CHAR(32))),Metadata!B$1:H$2632,7,FALSE)</f>
        <v>memoires</v>
      </c>
      <c r="L2107" t="s">
        <v>4481</v>
      </c>
      <c r="N2107" t="str">
        <f>VLOOKUP(TRIM(SUBSTITUTE(E2107,CHAR(160),CHAR(32))),Metadata!B$1:J$2632,9,FALSE)</f>
        <v/>
      </c>
      <c r="O2107">
        <f>VLOOKUP(TRIM(SUBSTITUTE(E2107,CHAR(160),CHAR(32))),Metadata!B$1:K$2632,10,FALSE)</f>
        <v>41357</v>
      </c>
      <c r="P2107" s="4" t="s">
        <v>10874</v>
      </c>
      <c r="Q2107">
        <v>98</v>
      </c>
      <c r="R2107">
        <v>105</v>
      </c>
    </row>
    <row r="2108" spans="1:18" hidden="1" x14ac:dyDescent="0.25">
      <c r="A2108">
        <v>2112</v>
      </c>
      <c r="B2108" t="s">
        <v>4354</v>
      </c>
      <c r="C2108" t="s">
        <v>38</v>
      </c>
      <c r="D2108" t="s">
        <v>18</v>
      </c>
      <c r="E2108" t="s">
        <v>8266</v>
      </c>
      <c r="F2108" t="str">
        <f>VLOOKUP(TRIM(SUBSTITUTE(E2108,CHAR(160),CHAR(32))),Metadata!B$1:C$2632,2,FALSE)</f>
        <v>Galland, Antoine, 1646-1715.</v>
      </c>
      <c r="G2108" t="str">
        <f>VLOOKUP(TRIM(SUBSTITUTE(E2108,CHAR(160),CHAR(32))),Metadata!B$1:D$2632,3,FALSE)</f>
        <v>Mille et Une Nuits (Les)</v>
      </c>
      <c r="H2108">
        <f>VLOOKUP(TRIM(SUBSTITUTE(E2108,CHAR(160),CHAR(32))),Metadata!B$1:E$2632,4,FALSE)</f>
        <v>1704</v>
      </c>
      <c r="I2108" t="s">
        <v>448</v>
      </c>
      <c r="K2108" t="str">
        <f>VLOOKUP(TRIM(SUBSTITUTE(E2108,CHAR(160),CHAR(32))),Metadata!B$1:H$2632,7,FALSE)</f>
        <v>Narratif, Conte</v>
      </c>
      <c r="L2108" t="s">
        <v>4970</v>
      </c>
      <c r="N2108" t="str">
        <f>VLOOKUP(TRIM(SUBSTITUTE(E2108,CHAR(160),CHAR(32))),Metadata!B$1:J$2632,9,FALSE)</f>
        <v/>
      </c>
      <c r="O2108">
        <f>VLOOKUP(TRIM(SUBSTITUTE(E2108,CHAR(160),CHAR(32))),Metadata!B$1:K$2632,10,FALSE)</f>
        <v>557378</v>
      </c>
      <c r="P2108" s="4" t="s">
        <v>12664</v>
      </c>
      <c r="Q2108">
        <v>106</v>
      </c>
      <c r="R2108">
        <v>111</v>
      </c>
    </row>
    <row r="2109" spans="1:18" hidden="1" x14ac:dyDescent="0.25">
      <c r="A2109">
        <v>2113</v>
      </c>
      <c r="B2109" t="s">
        <v>4354</v>
      </c>
      <c r="C2109" t="s">
        <v>38</v>
      </c>
      <c r="D2109" t="s">
        <v>18</v>
      </c>
      <c r="E2109" t="s">
        <v>5442</v>
      </c>
      <c r="F2109" t="str">
        <f>VLOOKUP(TRIM(SUBSTITUTE(E2109,CHAR(160),CHAR(32))),Metadata!B$1:C$2632,2,FALSE)</f>
        <v>Holbach, Paul Henri Thiry, baron d', 1723-1789</v>
      </c>
      <c r="G2109" t="str">
        <f>VLOOKUP(TRIM(SUBSTITUTE(E2109,CHAR(160),CHAR(32))),Metadata!B$1:D$2632,3,FALSE)</f>
        <v>La contagion sacrée ou Histoire naturelle de la superstition OU Tableau des effets que les opinions religieuses ont produits sur la terre. Tome I</v>
      </c>
      <c r="H2109">
        <f>VLOOKUP(TRIM(SUBSTITUTE(E2109,CHAR(160),CHAR(32))),Metadata!B$1:E$2632,4,FALSE)</f>
        <v>1768</v>
      </c>
      <c r="I2109" t="s">
        <v>448</v>
      </c>
      <c r="K2109" t="str">
        <f>VLOOKUP(TRIM(SUBSTITUTE(E2109,CHAR(160),CHAR(32))),Metadata!B$1:H$2632,7,FALSE)</f>
        <v>traite</v>
      </c>
      <c r="L2109" t="s">
        <v>4417</v>
      </c>
      <c r="N2109" t="str">
        <f>VLOOKUP(TRIM(SUBSTITUTE(E2109,CHAR(160),CHAR(32))),Metadata!B$1:J$2632,9,FALSE)</f>
        <v/>
      </c>
      <c r="O2109">
        <f>VLOOKUP(TRIM(SUBSTITUTE(E2109,CHAR(160),CHAR(32))),Metadata!B$1:K$2632,10,FALSE)</f>
        <v>35460</v>
      </c>
      <c r="P2109" s="4" t="s">
        <v>12665</v>
      </c>
      <c r="Q2109">
        <v>165</v>
      </c>
      <c r="R2109">
        <v>170</v>
      </c>
    </row>
    <row r="2110" spans="1:18" hidden="1" x14ac:dyDescent="0.25">
      <c r="A2110">
        <v>2114</v>
      </c>
      <c r="B2110" t="s">
        <v>4354</v>
      </c>
      <c r="C2110" t="s">
        <v>38</v>
      </c>
      <c r="D2110" t="s">
        <v>18</v>
      </c>
      <c r="E2110" t="s">
        <v>6593</v>
      </c>
      <c r="F2110" t="str">
        <f>VLOOKUP(TRIM(SUBSTITUTE(E2110,CHAR(160),CHAR(32))),Metadata!B$1:C$2632,2,FALSE)</f>
        <v>Taine, Hippolyte, 1828-1893.</v>
      </c>
      <c r="G2110" t="str">
        <f>VLOOKUP(TRIM(SUBSTITUTE(E2110,CHAR(160),CHAR(32))),Metadata!B$1:D$2632,3,FALSE)</f>
        <v>Les origines de la France contemporaine. La révolution: la conquête jacobine</v>
      </c>
      <c r="H2110">
        <f>VLOOKUP(TRIM(SUBSTITUTE(E2110,CHAR(160),CHAR(32))),Metadata!B$1:E$2632,4,FALSE)</f>
        <v>1881</v>
      </c>
      <c r="I2110" t="s">
        <v>450</v>
      </c>
      <c r="K2110" t="str">
        <f>VLOOKUP(TRIM(SUBSTITUTE(E2110,CHAR(160),CHAR(32))),Metadata!B$1:H$2632,7,FALSE)</f>
        <v>traite</v>
      </c>
      <c r="L2110" t="s">
        <v>4417</v>
      </c>
      <c r="N2110" t="str">
        <f>VLOOKUP(TRIM(SUBSTITUTE(E2110,CHAR(160),CHAR(32))),Metadata!B$1:J$2632,9,FALSE)</f>
        <v/>
      </c>
      <c r="O2110">
        <f>VLOOKUP(TRIM(SUBSTITUTE(E2110,CHAR(160),CHAR(32))),Metadata!B$1:K$2632,10,FALSE)</f>
        <v>174839</v>
      </c>
      <c r="P2110" s="4" t="s">
        <v>12666</v>
      </c>
      <c r="Q2110">
        <v>245</v>
      </c>
      <c r="R2110">
        <v>250</v>
      </c>
    </row>
    <row r="2111" spans="1:18" hidden="1" x14ac:dyDescent="0.25">
      <c r="A2111">
        <v>2115</v>
      </c>
      <c r="B2111" t="s">
        <v>4354</v>
      </c>
      <c r="C2111" t="s">
        <v>38</v>
      </c>
      <c r="D2111" t="s">
        <v>18</v>
      </c>
      <c r="E2111" t="s">
        <v>8430</v>
      </c>
      <c r="F2111" t="str">
        <f>VLOOKUP(TRIM(SUBSTITUTE(E2111,CHAR(160),CHAR(32))),Metadata!B$1:C$2632,2,FALSE)</f>
        <v>Barante, Amable-Guillaume-Prosper Brugière, baron de, 1782-1866.</v>
      </c>
      <c r="G2111" t="str">
        <f>VLOOKUP(TRIM(SUBSTITUTE(E2111,CHAR(160),CHAR(32))),Metadata!B$1:D$2632,3,FALSE)</f>
        <v>Histoire des ducs de Bourgogne</v>
      </c>
      <c r="H2111">
        <f>VLOOKUP(TRIM(SUBSTITUTE(E2111,CHAR(160),CHAR(32))),Metadata!B$1:E$2632,4,FALSE)</f>
        <v>1824</v>
      </c>
      <c r="I2111" t="s">
        <v>450</v>
      </c>
      <c r="K2111" t="str">
        <f>VLOOKUP(TRIM(SUBSTITUTE(E2111,CHAR(160),CHAR(32))),Metadata!B$1:H$2632,7,FALSE)</f>
        <v>traite ou essai</v>
      </c>
      <c r="L2111" t="s">
        <v>4402</v>
      </c>
      <c r="N2111" t="str">
        <f>VLOOKUP(TRIM(SUBSTITUTE(E2111,CHAR(160),CHAR(32))),Metadata!B$1:J$2632,9,FALSE)</f>
        <v>prose</v>
      </c>
      <c r="O2111">
        <f>VLOOKUP(TRIM(SUBSTITUTE(E2111,CHAR(160),CHAR(32))),Metadata!B$1:K$2632,10,FALSE)</f>
        <v>295212</v>
      </c>
      <c r="P2111" s="4" t="s">
        <v>10875</v>
      </c>
      <c r="Q2111">
        <v>3</v>
      </c>
      <c r="R2111">
        <v>8</v>
      </c>
    </row>
    <row r="2112" spans="1:18" hidden="1" x14ac:dyDescent="0.25">
      <c r="A2112">
        <v>2116</v>
      </c>
      <c r="B2112" t="s">
        <v>4354</v>
      </c>
      <c r="C2112" t="s">
        <v>38</v>
      </c>
      <c r="D2112" t="s">
        <v>18</v>
      </c>
      <c r="E2112" t="s">
        <v>8624</v>
      </c>
      <c r="F2112" t="str">
        <f>VLOOKUP(TRIM(SUBSTITUTE(E2112,CHAR(160),CHAR(32))),Metadata!B$1:C$2632,2,FALSE)</f>
        <v>NA</v>
      </c>
      <c r="G2112" t="str">
        <f>VLOOKUP(TRIM(SUBSTITUTE(E2112,CHAR(160),CHAR(32))),Metadata!B$1:D$2632,3,FALSE)</f>
        <v>Code civil des Français</v>
      </c>
      <c r="H2112">
        <f>VLOOKUP(TRIM(SUBSTITUTE(E2112,CHAR(160),CHAR(32))),Metadata!B$1:E$2632,4,FALSE)</f>
        <v>1804</v>
      </c>
      <c r="I2112" t="s">
        <v>450</v>
      </c>
      <c r="K2112" t="str">
        <f>VLOOKUP(TRIM(SUBSTITUTE(E2112,CHAR(160),CHAR(32))),Metadata!B$1:H$2632,7,FALSE)</f>
        <v>traite ou essai</v>
      </c>
      <c r="L2112" t="s">
        <v>4402</v>
      </c>
      <c r="N2112" t="str">
        <f>VLOOKUP(TRIM(SUBSTITUTE(E2112,CHAR(160),CHAR(32))),Metadata!B$1:J$2632,9,FALSE)</f>
        <v>prose</v>
      </c>
      <c r="O2112">
        <f>VLOOKUP(TRIM(SUBSTITUTE(E2112,CHAR(160),CHAR(32))),Metadata!B$1:K$2632,10,FALSE)</f>
        <v>112441</v>
      </c>
      <c r="P2112" s="4" t="s">
        <v>10876</v>
      </c>
      <c r="Q2112">
        <v>91</v>
      </c>
      <c r="R2112">
        <v>96</v>
      </c>
    </row>
    <row r="2113" spans="1:18" hidden="1" x14ac:dyDescent="0.25">
      <c r="A2113">
        <v>2117</v>
      </c>
      <c r="B2113" t="s">
        <v>4354</v>
      </c>
      <c r="C2113" t="s">
        <v>38</v>
      </c>
      <c r="D2113" t="s">
        <v>18</v>
      </c>
      <c r="E2113" t="s">
        <v>5960</v>
      </c>
      <c r="F2113" t="str">
        <f>VLOOKUP(TRIM(SUBSTITUTE(E2113,CHAR(160),CHAR(32))),Metadata!B$1:C$2632,2,FALSE)</f>
        <v>Maréchal, Sylvain, 1750-1803.</v>
      </c>
      <c r="G2113" t="str">
        <f>VLOOKUP(TRIM(SUBSTITUTE(E2113,CHAR(160),CHAR(32))),Metadata!B$1:D$2632,3,FALSE)</f>
        <v>Dictionnaire des athées anciens et modernes</v>
      </c>
      <c r="H2113">
        <f>VLOOKUP(TRIM(SUBSTITUTE(E2113,CHAR(160),CHAR(32))),Metadata!B$1:E$2632,4,FALSE)</f>
        <v>1833</v>
      </c>
      <c r="I2113" t="s">
        <v>450</v>
      </c>
      <c r="K2113" t="str">
        <f>VLOOKUP(TRIM(SUBSTITUTE(E2113,CHAR(160),CHAR(32))),Metadata!B$1:H$2632,7,FALSE)</f>
        <v>traite</v>
      </c>
      <c r="L2113" t="s">
        <v>4417</v>
      </c>
      <c r="N2113" t="str">
        <f>VLOOKUP(TRIM(SUBSTITUTE(E2113,CHAR(160),CHAR(32))),Metadata!B$1:J$2632,9,FALSE)</f>
        <v/>
      </c>
      <c r="O2113">
        <f>VLOOKUP(TRIM(SUBSTITUTE(E2113,CHAR(160),CHAR(32))),Metadata!B$1:K$2632,10,FALSE)</f>
        <v>129623</v>
      </c>
      <c r="P2113" s="4" t="s">
        <v>12667</v>
      </c>
      <c r="Q2113">
        <v>76</v>
      </c>
      <c r="R2113">
        <v>82</v>
      </c>
    </row>
    <row r="2114" spans="1:18" hidden="1" x14ac:dyDescent="0.25">
      <c r="A2114">
        <v>2118</v>
      </c>
      <c r="B2114" t="s">
        <v>4354</v>
      </c>
      <c r="C2114" t="s">
        <v>38</v>
      </c>
      <c r="D2114" t="s">
        <v>18</v>
      </c>
      <c r="E2114" t="s">
        <v>8431</v>
      </c>
      <c r="F2114" t="str">
        <f>VLOOKUP(TRIM(SUBSTITUTE(E2114,CHAR(160),CHAR(32))),Metadata!B$1:C$2632,2,FALSE)</f>
        <v>Barbey D'Aurevilly, J. (Jules), 1808-1899.</v>
      </c>
      <c r="G2114" t="str">
        <f>VLOOKUP(TRIM(SUBSTITUTE(E2114,CHAR(160),CHAR(32))),Metadata!B$1:D$2632,3,FALSE)</f>
        <v>L'Ensorcelée</v>
      </c>
      <c r="H2114">
        <f>VLOOKUP(TRIM(SUBSTITUTE(E2114,CHAR(160),CHAR(32))),Metadata!B$1:E$2632,4,FALSE)</f>
        <v>1859</v>
      </c>
      <c r="I2114" t="s">
        <v>450</v>
      </c>
      <c r="K2114" t="str">
        <f>VLOOKUP(TRIM(SUBSTITUTE(E2114,CHAR(160),CHAR(32))),Metadata!B$1:H$2632,7,FALSE)</f>
        <v>roman</v>
      </c>
      <c r="L2114" t="s">
        <v>4378</v>
      </c>
      <c r="N2114" t="str">
        <f>VLOOKUP(TRIM(SUBSTITUTE(E2114,CHAR(160),CHAR(32))),Metadata!B$1:J$2632,9,FALSE)</f>
        <v/>
      </c>
      <c r="O2114">
        <f>VLOOKUP(TRIM(SUBSTITUTE(E2114,CHAR(160),CHAR(32))),Metadata!B$1:K$2632,10,FALSE)</f>
        <v>78313</v>
      </c>
      <c r="P2114" s="4" t="s">
        <v>10877</v>
      </c>
      <c r="Q2114">
        <v>83</v>
      </c>
      <c r="R2114">
        <v>89</v>
      </c>
    </row>
    <row r="2115" spans="1:18" hidden="1" x14ac:dyDescent="0.25">
      <c r="A2115">
        <v>2119</v>
      </c>
      <c r="B2115" t="s">
        <v>4354</v>
      </c>
      <c r="C2115" t="s">
        <v>38</v>
      </c>
      <c r="D2115" t="s">
        <v>18</v>
      </c>
      <c r="E2115" t="s">
        <v>8472</v>
      </c>
      <c r="F2115" t="str">
        <f>VLOOKUP(TRIM(SUBSTITUTE(E2115,CHAR(160),CHAR(32))),Metadata!B$1:C$2632,2,FALSE)</f>
        <v>Cournot, A. A. (Antoine Augustin), 1801-1877.</v>
      </c>
      <c r="G2115" t="str">
        <f>VLOOKUP(TRIM(SUBSTITUTE(E2115,CHAR(160),CHAR(32))),Metadata!B$1:D$2632,3,FALSE)</f>
        <v>Essai sur fondements connaiss.</v>
      </c>
      <c r="H2115">
        <f>VLOOKUP(TRIM(SUBSTITUTE(E2115,CHAR(160),CHAR(32))),Metadata!B$1:E$2632,4,FALSE)</f>
        <v>1851</v>
      </c>
      <c r="I2115" t="s">
        <v>450</v>
      </c>
      <c r="K2115" t="str">
        <f>VLOOKUP(TRIM(SUBSTITUTE(E2115,CHAR(160),CHAR(32))),Metadata!B$1:H$2632,7,FALSE)</f>
        <v>traite ou essai</v>
      </c>
      <c r="L2115" t="s">
        <v>4402</v>
      </c>
      <c r="N2115" t="str">
        <f>VLOOKUP(TRIM(SUBSTITUTE(E2115,CHAR(160),CHAR(32))),Metadata!B$1:J$2632,9,FALSE)</f>
        <v>prose</v>
      </c>
      <c r="O2115">
        <f>VLOOKUP(TRIM(SUBSTITUTE(E2115,CHAR(160),CHAR(32))),Metadata!B$1:K$2632,10,FALSE)</f>
        <v>223007</v>
      </c>
      <c r="P2115" s="4" t="s">
        <v>10878</v>
      </c>
      <c r="Q2115">
        <v>71</v>
      </c>
      <c r="R2115">
        <v>77</v>
      </c>
    </row>
    <row r="2116" spans="1:18" hidden="1" x14ac:dyDescent="0.25">
      <c r="A2116">
        <v>2120</v>
      </c>
      <c r="B2116" t="s">
        <v>4354</v>
      </c>
      <c r="C2116" t="s">
        <v>38</v>
      </c>
      <c r="D2116" t="s">
        <v>18</v>
      </c>
      <c r="E2116" t="s">
        <v>8430</v>
      </c>
      <c r="F2116" t="str">
        <f>VLOOKUP(TRIM(SUBSTITUTE(E2116,CHAR(160),CHAR(32))),Metadata!B$1:C$2632,2,FALSE)</f>
        <v>Barante, Amable-Guillaume-Prosper Brugière, baron de, 1782-1866.</v>
      </c>
      <c r="G2116" t="str">
        <f>VLOOKUP(TRIM(SUBSTITUTE(E2116,CHAR(160),CHAR(32))),Metadata!B$1:D$2632,3,FALSE)</f>
        <v>Histoire des ducs de Bourgogne</v>
      </c>
      <c r="H2116">
        <f>VLOOKUP(TRIM(SUBSTITUTE(E2116,CHAR(160),CHAR(32))),Metadata!B$1:E$2632,4,FALSE)</f>
        <v>1824</v>
      </c>
      <c r="I2116" t="s">
        <v>450</v>
      </c>
      <c r="K2116" t="str">
        <f>VLOOKUP(TRIM(SUBSTITUTE(E2116,CHAR(160),CHAR(32))),Metadata!B$1:H$2632,7,FALSE)</f>
        <v>traite ou essai</v>
      </c>
      <c r="L2116" t="s">
        <v>4402</v>
      </c>
      <c r="N2116" t="str">
        <f>VLOOKUP(TRIM(SUBSTITUTE(E2116,CHAR(160),CHAR(32))),Metadata!B$1:J$2632,9,FALSE)</f>
        <v>prose</v>
      </c>
      <c r="O2116">
        <f>VLOOKUP(TRIM(SUBSTITUTE(E2116,CHAR(160),CHAR(32))),Metadata!B$1:K$2632,10,FALSE)</f>
        <v>295212</v>
      </c>
      <c r="P2116" s="4" t="s">
        <v>10879</v>
      </c>
      <c r="Q2116">
        <v>90</v>
      </c>
      <c r="R2116">
        <v>96</v>
      </c>
    </row>
    <row r="2117" spans="1:18" hidden="1" x14ac:dyDescent="0.25">
      <c r="A2117">
        <v>2121</v>
      </c>
      <c r="B2117" t="s">
        <v>4354</v>
      </c>
      <c r="C2117" t="s">
        <v>38</v>
      </c>
      <c r="D2117" t="s">
        <v>18</v>
      </c>
      <c r="E2117" t="s">
        <v>6161</v>
      </c>
      <c r="F2117" t="str">
        <f>VLOOKUP(TRIM(SUBSTITUTE(E2117,CHAR(160),CHAR(32))),Metadata!B$1:C$2632,2,FALSE)</f>
        <v>Guizot, François, 1787-1874.</v>
      </c>
      <c r="G2117" t="str">
        <f>VLOOKUP(TRIM(SUBSTITUTE(E2117,CHAR(160),CHAR(32))),Metadata!B$1:D$2632,3,FALSE)</f>
        <v>Des Conspirations et de la Justice Politique</v>
      </c>
      <c r="H2117">
        <f>VLOOKUP(TRIM(SUBSTITUTE(E2117,CHAR(160),CHAR(32))),Metadata!B$1:E$2632,4,FALSE)</f>
        <v>1845</v>
      </c>
      <c r="I2117" t="s">
        <v>450</v>
      </c>
      <c r="K2117" t="str">
        <f>VLOOKUP(TRIM(SUBSTITUTE(E2117,CHAR(160),CHAR(32))),Metadata!B$1:H$2632,7,FALSE)</f>
        <v>traite</v>
      </c>
      <c r="L2117" t="s">
        <v>4417</v>
      </c>
      <c r="N2117" t="str">
        <f>VLOOKUP(TRIM(SUBSTITUTE(E2117,CHAR(160),CHAR(32))),Metadata!B$1:J$2632,9,FALSE)</f>
        <v/>
      </c>
      <c r="O2117">
        <f>VLOOKUP(TRIM(SUBSTITUTE(E2117,CHAR(160),CHAR(32))),Metadata!B$1:K$2632,10,FALSE)</f>
        <v>22946</v>
      </c>
      <c r="P2117" s="4" t="s">
        <v>10880</v>
      </c>
      <c r="Q2117">
        <v>6</v>
      </c>
      <c r="R2117">
        <v>12</v>
      </c>
    </row>
    <row r="2118" spans="1:18" hidden="1" x14ac:dyDescent="0.25">
      <c r="A2118">
        <v>2122</v>
      </c>
      <c r="B2118" t="s">
        <v>4354</v>
      </c>
      <c r="C2118" t="s">
        <v>38</v>
      </c>
      <c r="D2118" t="s">
        <v>18</v>
      </c>
      <c r="E2118" t="s">
        <v>8462</v>
      </c>
      <c r="F2118" t="str">
        <f>VLOOKUP(TRIM(SUBSTITUTE(E2118,CHAR(160),CHAR(32))),Metadata!B$1:C$2632,2,FALSE)</f>
        <v>Cladel, Léon, 1835-1892.</v>
      </c>
      <c r="G2118" t="str">
        <f>VLOOKUP(TRIM(SUBSTITUTE(E2118,CHAR(160),CHAR(32))),Metadata!B$1:D$2632,3,FALSE)</f>
        <v>Ompdrailles</v>
      </c>
      <c r="H2118">
        <f>VLOOKUP(TRIM(SUBSTITUTE(E2118,CHAR(160),CHAR(32))),Metadata!B$1:E$2632,4,FALSE)</f>
        <v>1879</v>
      </c>
      <c r="I2118" t="s">
        <v>450</v>
      </c>
      <c r="K2118" t="str">
        <f>VLOOKUP(TRIM(SUBSTITUTE(E2118,CHAR(160),CHAR(32))),Metadata!B$1:H$2632,7,FALSE)</f>
        <v>roman</v>
      </c>
      <c r="L2118" t="s">
        <v>4378</v>
      </c>
      <c r="N2118" t="str">
        <f>VLOOKUP(TRIM(SUBSTITUTE(E2118,CHAR(160),CHAR(32))),Metadata!B$1:J$2632,9,FALSE)</f>
        <v>prose</v>
      </c>
      <c r="O2118">
        <f>VLOOKUP(TRIM(SUBSTITUTE(E2118,CHAR(160),CHAR(32))),Metadata!B$1:K$2632,10,FALSE)</f>
        <v>65417</v>
      </c>
      <c r="P2118" s="4" t="s">
        <v>9274</v>
      </c>
      <c r="Q2118">
        <v>76</v>
      </c>
      <c r="R2118">
        <v>81</v>
      </c>
    </row>
    <row r="2119" spans="1:18" hidden="1" x14ac:dyDescent="0.25">
      <c r="A2119">
        <v>2123</v>
      </c>
      <c r="B2119" t="s">
        <v>4354</v>
      </c>
      <c r="C2119" t="s">
        <v>38</v>
      </c>
      <c r="D2119" t="s">
        <v>18</v>
      </c>
      <c r="E2119" t="s">
        <v>8594</v>
      </c>
      <c r="F2119" t="str">
        <f>VLOOKUP(TRIM(SUBSTITUTE(E2119,CHAR(160),CHAR(32))),Metadata!B$1:C$2632,2,FALSE)</f>
        <v>Las Cases, Emmanuel-Auguste-Dieudonné, comte de, 1766-1842.</v>
      </c>
      <c r="G2119" t="str">
        <f>VLOOKUP(TRIM(SUBSTITUTE(E2119,CHAR(160),CHAR(32))),Metadata!B$1:D$2632,3,FALSE)</f>
        <v>Le mémorial de Sainte-Hélène.</v>
      </c>
      <c r="H2119">
        <f>VLOOKUP(TRIM(SUBSTITUTE(E2119,CHAR(160),CHAR(32))),Metadata!B$1:E$2632,4,FALSE)</f>
        <v>1823</v>
      </c>
      <c r="I2119" t="s">
        <v>450</v>
      </c>
      <c r="K2119" t="str">
        <f>VLOOKUP(TRIM(SUBSTITUTE(E2119,CHAR(160),CHAR(32))),Metadata!B$1:H$2632,7,FALSE)</f>
        <v>memoires</v>
      </c>
      <c r="L2119" t="s">
        <v>4481</v>
      </c>
      <c r="N2119" t="str">
        <f>VLOOKUP(TRIM(SUBSTITUTE(E2119,CHAR(160),CHAR(32))),Metadata!B$1:J$2632,9,FALSE)</f>
        <v>prose</v>
      </c>
      <c r="O2119">
        <f>VLOOKUP(TRIM(SUBSTITUTE(E2119,CHAR(160),CHAR(32))),Metadata!B$1:K$2632,10,FALSE)</f>
        <v>643639</v>
      </c>
      <c r="P2119" s="4" t="s">
        <v>10881</v>
      </c>
      <c r="Q2119">
        <v>83</v>
      </c>
      <c r="R2119">
        <v>88</v>
      </c>
    </row>
    <row r="2120" spans="1:18" hidden="1" x14ac:dyDescent="0.25">
      <c r="A2120">
        <v>2124</v>
      </c>
      <c r="B2120" t="s">
        <v>4354</v>
      </c>
      <c r="C2120" t="s">
        <v>38</v>
      </c>
      <c r="D2120" t="s">
        <v>18</v>
      </c>
      <c r="E2120" t="s">
        <v>8430</v>
      </c>
      <c r="F2120" t="str">
        <f>VLOOKUP(TRIM(SUBSTITUTE(E2120,CHAR(160),CHAR(32))),Metadata!B$1:C$2632,2,FALSE)</f>
        <v>Barante, Amable-Guillaume-Prosper Brugière, baron de, 1782-1866.</v>
      </c>
      <c r="G2120" t="str">
        <f>VLOOKUP(TRIM(SUBSTITUTE(E2120,CHAR(160),CHAR(32))),Metadata!B$1:D$2632,3,FALSE)</f>
        <v>Histoire des ducs de Bourgogne</v>
      </c>
      <c r="H2120">
        <f>VLOOKUP(TRIM(SUBSTITUTE(E2120,CHAR(160),CHAR(32))),Metadata!B$1:E$2632,4,FALSE)</f>
        <v>1824</v>
      </c>
      <c r="I2120" t="s">
        <v>450</v>
      </c>
      <c r="K2120" t="str">
        <f>VLOOKUP(TRIM(SUBSTITUTE(E2120,CHAR(160),CHAR(32))),Metadata!B$1:H$2632,7,FALSE)</f>
        <v>traite ou essai</v>
      </c>
      <c r="L2120" t="s">
        <v>4402</v>
      </c>
      <c r="N2120" t="str">
        <f>VLOOKUP(TRIM(SUBSTITUTE(E2120,CHAR(160),CHAR(32))),Metadata!B$1:J$2632,9,FALSE)</f>
        <v>prose</v>
      </c>
      <c r="O2120">
        <f>VLOOKUP(TRIM(SUBSTITUTE(E2120,CHAR(160),CHAR(32))),Metadata!B$1:K$2632,10,FALSE)</f>
        <v>295212</v>
      </c>
      <c r="P2120" s="4" t="s">
        <v>12668</v>
      </c>
      <c r="Q2120">
        <v>43</v>
      </c>
      <c r="R2120">
        <v>49</v>
      </c>
    </row>
    <row r="2121" spans="1:18" hidden="1" x14ac:dyDescent="0.25">
      <c r="A2121">
        <v>2125</v>
      </c>
      <c r="B2121" t="s">
        <v>4354</v>
      </c>
      <c r="C2121" t="s">
        <v>38</v>
      </c>
      <c r="D2121" t="s">
        <v>18</v>
      </c>
      <c r="E2121" t="s">
        <v>8686</v>
      </c>
      <c r="F2121" t="str">
        <f>VLOOKUP(TRIM(SUBSTITUTE(E2121,CHAR(160),CHAR(32))),Metadata!B$1:C$2632,2,FALSE)</f>
        <v>Thierry, Augustin, 1795-1856.</v>
      </c>
      <c r="G2121" t="str">
        <f>VLOOKUP(TRIM(SUBSTITUTE(E2121,CHAR(160),CHAR(32))),Metadata!B$1:D$2632,3,FALSE)</f>
        <v>Récits des temps mérovingiens: précédés de considérations sur l'histoire de France</v>
      </c>
      <c r="H2121">
        <f>VLOOKUP(TRIM(SUBSTITUTE(E2121,CHAR(160),CHAR(32))),Metadata!B$1:E$2632,4,FALSE)</f>
        <v>1840</v>
      </c>
      <c r="I2121" t="s">
        <v>450</v>
      </c>
      <c r="K2121" t="str">
        <f>VLOOKUP(TRIM(SUBSTITUTE(E2121,CHAR(160),CHAR(32))),Metadata!B$1:H$2632,7,FALSE)</f>
        <v>traite ou essai</v>
      </c>
      <c r="L2121" t="s">
        <v>4402</v>
      </c>
      <c r="N2121" t="str">
        <f>VLOOKUP(TRIM(SUBSTITUTE(E2121,CHAR(160),CHAR(32))),Metadata!B$1:J$2632,9,FALSE)</f>
        <v>prose</v>
      </c>
      <c r="O2121">
        <f>VLOOKUP(TRIM(SUBSTITUTE(E2121,CHAR(160),CHAR(32))),Metadata!B$1:K$2632,10,FALSE)</f>
        <v>78951</v>
      </c>
      <c r="P2121" s="8" t="s">
        <v>9275</v>
      </c>
      <c r="Q2121">
        <v>135</v>
      </c>
      <c r="R2121">
        <v>141</v>
      </c>
    </row>
    <row r="2122" spans="1:18" hidden="1" x14ac:dyDescent="0.25">
      <c r="A2122">
        <v>2126</v>
      </c>
      <c r="B2122" t="s">
        <v>4354</v>
      </c>
      <c r="C2122" t="s">
        <v>38</v>
      </c>
      <c r="D2122" t="s">
        <v>18</v>
      </c>
      <c r="E2122" t="s">
        <v>8472</v>
      </c>
      <c r="F2122" t="str">
        <f>VLOOKUP(TRIM(SUBSTITUTE(E2122,CHAR(160),CHAR(32))),Metadata!B$1:C$2632,2,FALSE)</f>
        <v>Cournot, A. A. (Antoine Augustin), 1801-1877.</v>
      </c>
      <c r="G2122" t="str">
        <f>VLOOKUP(TRIM(SUBSTITUTE(E2122,CHAR(160),CHAR(32))),Metadata!B$1:D$2632,3,FALSE)</f>
        <v>Essai sur fondements connaiss.</v>
      </c>
      <c r="H2122">
        <f>VLOOKUP(TRIM(SUBSTITUTE(E2122,CHAR(160),CHAR(32))),Metadata!B$1:E$2632,4,FALSE)</f>
        <v>1851</v>
      </c>
      <c r="I2122" t="s">
        <v>450</v>
      </c>
      <c r="K2122" t="str">
        <f>VLOOKUP(TRIM(SUBSTITUTE(E2122,CHAR(160),CHAR(32))),Metadata!B$1:H$2632,7,FALSE)</f>
        <v>traite ou essai</v>
      </c>
      <c r="L2122" t="s">
        <v>4402</v>
      </c>
      <c r="N2122" t="str">
        <f>VLOOKUP(TRIM(SUBSTITUTE(E2122,CHAR(160),CHAR(32))),Metadata!B$1:J$2632,9,FALSE)</f>
        <v>prose</v>
      </c>
      <c r="O2122">
        <f>VLOOKUP(TRIM(SUBSTITUTE(E2122,CHAR(160),CHAR(32))),Metadata!B$1:K$2632,10,FALSE)</f>
        <v>223007</v>
      </c>
      <c r="P2122" s="4" t="s">
        <v>10882</v>
      </c>
      <c r="Q2122">
        <v>368</v>
      </c>
      <c r="R2122">
        <v>374</v>
      </c>
    </row>
    <row r="2123" spans="1:18" hidden="1" x14ac:dyDescent="0.25">
      <c r="A2123">
        <v>2127</v>
      </c>
      <c r="B2123" t="s">
        <v>4354</v>
      </c>
      <c r="C2123" t="s">
        <v>38</v>
      </c>
      <c r="D2123" t="s">
        <v>18</v>
      </c>
      <c r="E2123" t="s">
        <v>8489</v>
      </c>
      <c r="F2123" t="str">
        <f>VLOOKUP(TRIM(SUBSTITUTE(E2123,CHAR(160),CHAR(32))),Metadata!B$1:C$2632,2,FALSE)</f>
        <v>Dumas, Alexandre (père), 1802-1870.</v>
      </c>
      <c r="G2123" t="str">
        <f>VLOOKUP(TRIM(SUBSTITUTE(E2123,CHAR(160),CHAR(32))),Metadata!B$1:D$2632,3,FALSE)</f>
        <v>Chevalier de Maison-Rouge (Le)</v>
      </c>
      <c r="H2123">
        <f>VLOOKUP(TRIM(SUBSTITUTE(E2123,CHAR(160),CHAR(32))),Metadata!B$1:E$2632,4,FALSE)</f>
        <v>1845</v>
      </c>
      <c r="I2123" t="s">
        <v>450</v>
      </c>
      <c r="K2123" t="str">
        <f>VLOOKUP(TRIM(SUBSTITUTE(E2123,CHAR(160),CHAR(32))),Metadata!B$1:H$2632,7,FALSE)</f>
        <v>Narratif, Roman</v>
      </c>
      <c r="L2123" t="s">
        <v>4786</v>
      </c>
      <c r="N2123" t="str">
        <f>VLOOKUP(TRIM(SUBSTITUTE(E2123,CHAR(160),CHAR(32))),Metadata!B$1:J$2632,9,FALSE)</f>
        <v/>
      </c>
      <c r="O2123">
        <f>VLOOKUP(TRIM(SUBSTITUTE(E2123,CHAR(160),CHAR(32))),Metadata!B$1:K$2632,10,FALSE)</f>
        <v>137368</v>
      </c>
      <c r="P2123" s="4" t="s">
        <v>12669</v>
      </c>
      <c r="Q2123">
        <v>135</v>
      </c>
      <c r="R2123">
        <v>141</v>
      </c>
    </row>
    <row r="2124" spans="1:18" hidden="1" x14ac:dyDescent="0.25">
      <c r="A2124">
        <v>2128</v>
      </c>
      <c r="B2124" t="s">
        <v>4354</v>
      </c>
      <c r="C2124" t="s">
        <v>38</v>
      </c>
      <c r="D2124" t="s">
        <v>18</v>
      </c>
      <c r="E2124" t="s">
        <v>5784</v>
      </c>
      <c r="F2124" t="str">
        <f>VLOOKUP(TRIM(SUBSTITUTE(E2124,CHAR(160),CHAR(32))),Metadata!B$1:C$2632,2,FALSE)</f>
        <v>Bonaparte, Napoléon, 1769-1821.</v>
      </c>
      <c r="G2124" t="str">
        <f>VLOOKUP(TRIM(SUBSTITUTE(E2124,CHAR(160),CHAR(32))),Metadata!B$1:D$2632,3,FALSE)</f>
        <v>Oeuvres de Napoléon Bonaparte, Tome 4</v>
      </c>
      <c r="H2124">
        <f>VLOOKUP(TRIM(SUBSTITUTE(E2124,CHAR(160),CHAR(32))),Metadata!B$1:E$2632,4,FALSE)</f>
        <v>1806</v>
      </c>
      <c r="I2124" t="s">
        <v>450</v>
      </c>
      <c r="K2124" t="str">
        <f>VLOOKUP(TRIM(SUBSTITUTE(E2124,CHAR(160),CHAR(32))),Metadata!B$1:H$2632,7,FALSE)</f>
        <v>correspondance</v>
      </c>
      <c r="L2124" t="s">
        <v>4542</v>
      </c>
      <c r="N2124" t="str">
        <f>VLOOKUP(TRIM(SUBSTITUTE(E2124,CHAR(160),CHAR(32))),Metadata!B$1:J$2632,9,FALSE)</f>
        <v/>
      </c>
      <c r="O2124">
        <f>VLOOKUP(TRIM(SUBSTITUTE(E2124,CHAR(160),CHAR(32))),Metadata!B$1:K$2632,10,FALSE)</f>
        <v>161635</v>
      </c>
      <c r="P2124" s="4" t="s">
        <v>10883</v>
      </c>
      <c r="Q2124">
        <v>11</v>
      </c>
      <c r="R2124">
        <v>17</v>
      </c>
    </row>
    <row r="2125" spans="1:18" hidden="1" x14ac:dyDescent="0.25">
      <c r="A2125">
        <v>2129</v>
      </c>
      <c r="B2125" t="s">
        <v>4354</v>
      </c>
      <c r="C2125" t="s">
        <v>38</v>
      </c>
      <c r="D2125" t="s">
        <v>18</v>
      </c>
      <c r="E2125" t="s">
        <v>6565</v>
      </c>
      <c r="F2125" t="str">
        <f>VLOOKUP(TRIM(SUBSTITUTE(E2125,CHAR(160),CHAR(32))),Metadata!B$1:C$2632,2,FALSE)</f>
        <v>Taine, Hippolyte, 1828-1893.</v>
      </c>
      <c r="G2125" t="str">
        <f>VLOOKUP(TRIM(SUBSTITUTE(E2125,CHAR(160),CHAR(32))),Metadata!B$1:D$2632,3,FALSE)</f>
        <v>Les origines de la France contemporaine. La révolution : l'anarchie</v>
      </c>
      <c r="H2125">
        <f>VLOOKUP(TRIM(SUBSTITUTE(E2125,CHAR(160),CHAR(32))),Metadata!B$1:E$2632,4,FALSE)</f>
        <v>1878</v>
      </c>
      <c r="I2125" t="s">
        <v>450</v>
      </c>
      <c r="K2125" t="str">
        <f>VLOOKUP(TRIM(SUBSTITUTE(E2125,CHAR(160),CHAR(32))),Metadata!B$1:H$2632,7,FALSE)</f>
        <v>traite</v>
      </c>
      <c r="L2125" t="s">
        <v>4417</v>
      </c>
      <c r="N2125" t="str">
        <f>VLOOKUP(TRIM(SUBSTITUTE(E2125,CHAR(160),CHAR(32))),Metadata!B$1:J$2632,9,FALSE)</f>
        <v/>
      </c>
      <c r="O2125">
        <f>VLOOKUP(TRIM(SUBSTITUTE(E2125,CHAR(160),CHAR(32))),Metadata!B$1:K$2632,10,FALSE)</f>
        <v>154570</v>
      </c>
      <c r="P2125" s="4" t="s">
        <v>12670</v>
      </c>
      <c r="Q2125">
        <v>79</v>
      </c>
      <c r="R2125">
        <v>85</v>
      </c>
    </row>
    <row r="2126" spans="1:18" hidden="1" x14ac:dyDescent="0.25">
      <c r="A2126">
        <v>2130</v>
      </c>
      <c r="B2126" t="s">
        <v>4354</v>
      </c>
      <c r="C2126" t="s">
        <v>38</v>
      </c>
      <c r="D2126" t="s">
        <v>18</v>
      </c>
      <c r="E2126" t="s">
        <v>7895</v>
      </c>
      <c r="F2126" t="str">
        <f>VLOOKUP(TRIM(SUBSTITUTE(E2126,CHAR(160),CHAR(32))),Metadata!B$1:C$2632,2,FALSE)</f>
        <v>Dupont-White, Charles Brook, 1807-1878.</v>
      </c>
      <c r="G2126" t="str">
        <f>VLOOKUP(TRIM(SUBSTITUTE(E2126,CHAR(160),CHAR(32))),Metadata!B$1:D$2632,3,FALSE)</f>
        <v>Essais sur les relations du travail avec le capital</v>
      </c>
      <c r="H2126">
        <f>VLOOKUP(TRIM(SUBSTITUTE(E2126,CHAR(160),CHAR(32))),Metadata!B$1:E$2632,4,FALSE)</f>
        <v>1845</v>
      </c>
      <c r="I2126" t="s">
        <v>450</v>
      </c>
      <c r="K2126" t="str">
        <f>VLOOKUP(TRIM(SUBSTITUTE(E2126,CHAR(160),CHAR(32))),Metadata!B$1:H$2632,7,FALSE)</f>
        <v>traite</v>
      </c>
      <c r="L2126" t="s">
        <v>4417</v>
      </c>
      <c r="N2126" t="str">
        <f>VLOOKUP(TRIM(SUBSTITUTE(E2126,CHAR(160),CHAR(32))),Metadata!B$1:J$2632,9,FALSE)</f>
        <v/>
      </c>
      <c r="O2126">
        <f>VLOOKUP(TRIM(SUBSTITUTE(E2126,CHAR(160),CHAR(32))),Metadata!B$1:K$2632,10,FALSE)</f>
        <v>97424</v>
      </c>
      <c r="P2126" s="4" t="s">
        <v>10884</v>
      </c>
      <c r="Q2126">
        <v>186</v>
      </c>
      <c r="R2126">
        <v>193</v>
      </c>
    </row>
    <row r="2127" spans="1:18" hidden="1" x14ac:dyDescent="0.25">
      <c r="A2127">
        <v>2131</v>
      </c>
      <c r="B2127" t="s">
        <v>4354</v>
      </c>
      <c r="C2127" t="s">
        <v>38</v>
      </c>
      <c r="D2127" t="s">
        <v>18</v>
      </c>
      <c r="E2127" t="s">
        <v>8506</v>
      </c>
      <c r="F2127" t="str">
        <f>VLOOKUP(TRIM(SUBSTITUTE(E2127,CHAR(160),CHAR(32))),Metadata!B$1:C$2632,2,FALSE)</f>
        <v>Dumas, Alexandre (père), 1802-1870.</v>
      </c>
      <c r="G2127" t="str">
        <f>VLOOKUP(TRIM(SUBSTITUTE(E2127,CHAR(160),CHAR(32))),Metadata!B$1:D$2632,3,FALSE)</f>
        <v>Vicomte de Bragelonne (Le)</v>
      </c>
      <c r="H2127">
        <f>VLOOKUP(TRIM(SUBSTITUTE(E2127,CHAR(160),CHAR(32))),Metadata!B$1:E$2632,4,FALSE)</f>
        <v>1848</v>
      </c>
      <c r="I2127" t="s">
        <v>450</v>
      </c>
      <c r="K2127" t="str">
        <f>VLOOKUP(TRIM(SUBSTITUTE(E2127,CHAR(160),CHAR(32))),Metadata!B$1:H$2632,7,FALSE)</f>
        <v>Narratif, Roman</v>
      </c>
      <c r="L2127" t="s">
        <v>4786</v>
      </c>
      <c r="N2127" t="str">
        <f>VLOOKUP(TRIM(SUBSTITUTE(E2127,CHAR(160),CHAR(32))),Metadata!B$1:J$2632,9,FALSE)</f>
        <v/>
      </c>
      <c r="O2127">
        <f>VLOOKUP(TRIM(SUBSTITUTE(E2127,CHAR(160),CHAR(32))),Metadata!B$1:K$2632,10,FALSE)</f>
        <v>700272</v>
      </c>
      <c r="P2127" s="4" t="s">
        <v>10885</v>
      </c>
      <c r="Q2127">
        <v>7</v>
      </c>
      <c r="R2127">
        <v>12</v>
      </c>
    </row>
    <row r="2128" spans="1:18" hidden="1" x14ac:dyDescent="0.25">
      <c r="A2128">
        <v>2132</v>
      </c>
      <c r="B2128" t="s">
        <v>4354</v>
      </c>
      <c r="C2128" t="s">
        <v>38</v>
      </c>
      <c r="D2128" t="s">
        <v>18</v>
      </c>
      <c r="E2128" t="s">
        <v>8504</v>
      </c>
      <c r="F2128" t="str">
        <f>VLOOKUP(TRIM(SUBSTITUTE(E2128,CHAR(160),CHAR(32))),Metadata!B$1:C$2632,2,FALSE)</f>
        <v>Dumas, Alexandre (père), 1802-1870.</v>
      </c>
      <c r="G2128" t="str">
        <f>VLOOKUP(TRIM(SUBSTITUTE(E2128,CHAR(160),CHAR(32))),Metadata!B$1:D$2632,3,FALSE)</f>
        <v>Trois Mousquetaires (Les)</v>
      </c>
      <c r="H2128">
        <f>VLOOKUP(TRIM(SUBSTITUTE(E2128,CHAR(160),CHAR(32))),Metadata!B$1:E$2632,4,FALSE)</f>
        <v>1844</v>
      </c>
      <c r="I2128" t="s">
        <v>450</v>
      </c>
      <c r="K2128" t="str">
        <f>VLOOKUP(TRIM(SUBSTITUTE(E2128,CHAR(160),CHAR(32))),Metadata!B$1:H$2632,7,FALSE)</f>
        <v>Narratif, Roman</v>
      </c>
      <c r="L2128" t="s">
        <v>4786</v>
      </c>
      <c r="N2128" t="str">
        <f>VLOOKUP(TRIM(SUBSTITUTE(E2128,CHAR(160),CHAR(32))),Metadata!B$1:J$2632,9,FALSE)</f>
        <v/>
      </c>
      <c r="O2128">
        <f>VLOOKUP(TRIM(SUBSTITUTE(E2128,CHAR(160),CHAR(32))),Metadata!B$1:K$2632,10,FALSE)</f>
        <v>240601</v>
      </c>
      <c r="P2128" s="4" t="s">
        <v>10886</v>
      </c>
      <c r="Q2128">
        <v>74</v>
      </c>
      <c r="R2128">
        <v>79</v>
      </c>
    </row>
    <row r="2129" spans="1:18" hidden="1" x14ac:dyDescent="0.25">
      <c r="A2129">
        <v>2133</v>
      </c>
      <c r="B2129" t="s">
        <v>4354</v>
      </c>
      <c r="C2129" t="s">
        <v>38</v>
      </c>
      <c r="D2129" t="s">
        <v>18</v>
      </c>
      <c r="E2129" t="s">
        <v>8602</v>
      </c>
      <c r="F2129" t="str">
        <f>VLOOKUP(TRIM(SUBSTITUTE(E2129,CHAR(160),CHAR(32))),Metadata!B$1:C$2632,2,FALSE)</f>
        <v>Maistre, Joseph Marie, comte de, 1753-1821.</v>
      </c>
      <c r="G2129" t="str">
        <f>VLOOKUP(TRIM(SUBSTITUTE(E2129,CHAR(160),CHAR(32))),Metadata!B$1:D$2632,3,FALSE)</f>
        <v>Les soirées de Saint-Pétersbourg, ou, Entretiens sur le gouvernement temporel de la providence: suivis d'un traité sur les sacrifices</v>
      </c>
      <c r="H2129">
        <f>VLOOKUP(TRIM(SUBSTITUTE(E2129,CHAR(160),CHAR(32))),Metadata!B$1:E$2632,4,FALSE)</f>
        <v>1821</v>
      </c>
      <c r="I2129" t="s">
        <v>450</v>
      </c>
      <c r="K2129" t="str">
        <f>VLOOKUP(TRIM(SUBSTITUTE(E2129,CHAR(160),CHAR(32))),Metadata!B$1:H$2632,7,FALSE)</f>
        <v>melanges litteraires</v>
      </c>
      <c r="L2129" t="s">
        <v>4389</v>
      </c>
      <c r="N2129" t="str">
        <f>VLOOKUP(TRIM(SUBSTITUTE(E2129,CHAR(160),CHAR(32))),Metadata!B$1:J$2632,9,FALSE)</f>
        <v>prose</v>
      </c>
      <c r="O2129">
        <f>VLOOKUP(TRIM(SUBSTITUTE(E2129,CHAR(160),CHAR(32))),Metadata!B$1:K$2632,10,FALSE)</f>
        <v>124159</v>
      </c>
      <c r="P2129" s="4" t="s">
        <v>12671</v>
      </c>
      <c r="Q2129">
        <v>93</v>
      </c>
      <c r="R2129">
        <v>100</v>
      </c>
    </row>
    <row r="2130" spans="1:18" hidden="1" x14ac:dyDescent="0.25">
      <c r="A2130">
        <v>2134</v>
      </c>
      <c r="B2130" t="s">
        <v>4354</v>
      </c>
      <c r="C2130" t="s">
        <v>38</v>
      </c>
      <c r="D2130" t="s">
        <v>18</v>
      </c>
      <c r="E2130" t="s">
        <v>7209</v>
      </c>
      <c r="F2130" t="str">
        <f>VLOOKUP(TRIM(SUBSTITUTE(E2130,CHAR(160),CHAR(32))),Metadata!B$1:C$2632,2,FALSE)</f>
        <v>Mathiez, Albert, 1874-1932.</v>
      </c>
      <c r="G2130" t="str">
        <f>VLOOKUP(TRIM(SUBSTITUTE(E2130,CHAR(160),CHAR(32))),Metadata!B$1:D$2632,3,FALSE)</f>
        <v>La révolution française</v>
      </c>
      <c r="H2130">
        <f>VLOOKUP(TRIM(SUBSTITUTE(E2130,CHAR(160),CHAR(32))),Metadata!B$1:E$2632,4,FALSE)</f>
        <v>1922</v>
      </c>
      <c r="I2130" t="s">
        <v>534</v>
      </c>
      <c r="K2130" t="str">
        <f>VLOOKUP(TRIM(SUBSTITUTE(E2130,CHAR(160),CHAR(32))),Metadata!B$1:H$2632,7,FALSE)</f>
        <v>traite</v>
      </c>
      <c r="L2130" t="s">
        <v>4417</v>
      </c>
      <c r="N2130" t="str">
        <f>VLOOKUP(TRIM(SUBSTITUTE(E2130,CHAR(160),CHAR(32))),Metadata!B$1:J$2632,9,FALSE)</f>
        <v/>
      </c>
      <c r="O2130">
        <f>VLOOKUP(TRIM(SUBSTITUTE(E2130,CHAR(160),CHAR(32))),Metadata!B$1:K$2632,10,FALSE)</f>
        <v>207556</v>
      </c>
      <c r="P2130" s="4" t="s">
        <v>10887</v>
      </c>
      <c r="Q2130">
        <v>97</v>
      </c>
      <c r="R2130">
        <v>103</v>
      </c>
    </row>
    <row r="2131" spans="1:18" hidden="1" x14ac:dyDescent="0.25">
      <c r="A2131">
        <v>2135</v>
      </c>
      <c r="B2131" t="s">
        <v>4354</v>
      </c>
      <c r="C2131" t="s">
        <v>38</v>
      </c>
      <c r="D2131" t="s">
        <v>18</v>
      </c>
      <c r="E2131" t="s">
        <v>8994</v>
      </c>
      <c r="F2131" t="str">
        <f>VLOOKUP(TRIM(SUBSTITUTE(E2131,CHAR(160),CHAR(32))),Metadata!B$1:C$2632,2,FALSE)</f>
        <v>Rolland, Romain, 1866-1944.</v>
      </c>
      <c r="G2131" t="str">
        <f>VLOOKUP(TRIM(SUBSTITUTE(E2131,CHAR(160),CHAR(32))),Metadata!B$1:D$2632,3,FALSE)</f>
        <v>J.-Ch dans la maison</v>
      </c>
      <c r="H2131">
        <f>VLOOKUP(TRIM(SUBSTITUTE(E2131,CHAR(160),CHAR(32))),Metadata!B$1:E$2632,4,FALSE)</f>
        <v>1909</v>
      </c>
      <c r="I2131" t="s">
        <v>534</v>
      </c>
      <c r="K2131" t="str">
        <f>VLOOKUP(TRIM(SUBSTITUTE(E2131,CHAR(160),CHAR(32))),Metadata!B$1:H$2632,7,FALSE)</f>
        <v>roman</v>
      </c>
      <c r="L2131" t="s">
        <v>4378</v>
      </c>
      <c r="N2131" t="str">
        <f>VLOOKUP(TRIM(SUBSTITUTE(E2131,CHAR(160),CHAR(32))),Metadata!B$1:J$2632,9,FALSE)</f>
        <v>prose</v>
      </c>
      <c r="O2131">
        <f>VLOOKUP(TRIM(SUBSTITUTE(E2131,CHAR(160),CHAR(32))),Metadata!B$1:K$2632,10,FALSE)</f>
        <v>58922</v>
      </c>
      <c r="P2131" s="4" t="s">
        <v>12672</v>
      </c>
      <c r="Q2131">
        <v>151</v>
      </c>
      <c r="R2131">
        <v>157</v>
      </c>
    </row>
    <row r="2132" spans="1:18" hidden="1" x14ac:dyDescent="0.25">
      <c r="A2132">
        <v>2136</v>
      </c>
      <c r="B2132" t="s">
        <v>4354</v>
      </c>
      <c r="C2132" t="s">
        <v>38</v>
      </c>
      <c r="D2132" t="s">
        <v>18</v>
      </c>
      <c r="E2132" t="s">
        <v>8821</v>
      </c>
      <c r="F2132" t="str">
        <f>VLOOKUP(TRIM(SUBSTITUTE(E2132,CHAR(160),CHAR(32))),Metadata!B$1:C$2632,2,FALSE)</f>
        <v>Claudel, Paul, 1868-1955.</v>
      </c>
      <c r="G2132" t="str">
        <f>VLOOKUP(TRIM(SUBSTITUTE(E2132,CHAR(160),CHAR(32))),Metadata!B$1:D$2632,3,FALSE)</f>
        <v>Le ravissement de scapin</v>
      </c>
      <c r="H2132">
        <f>VLOOKUP(TRIM(SUBSTITUTE(E2132,CHAR(160),CHAR(32))),Metadata!B$1:E$2632,4,FALSE)</f>
        <v>1952</v>
      </c>
      <c r="I2132" t="s">
        <v>534</v>
      </c>
      <c r="K2132" t="str">
        <f>VLOOKUP(TRIM(SUBSTITUTE(E2132,CHAR(160),CHAR(32))),Metadata!B$1:H$2632,7,FALSE)</f>
        <v>theatre</v>
      </c>
      <c r="L2132" t="s">
        <v>4472</v>
      </c>
      <c r="N2132" t="str">
        <f>VLOOKUP(TRIM(SUBSTITUTE(E2132,CHAR(160),CHAR(32))),Metadata!B$1:J$2632,9,FALSE)</f>
        <v>prose</v>
      </c>
      <c r="O2132">
        <f>VLOOKUP(TRIM(SUBSTITUTE(E2132,CHAR(160),CHAR(32))),Metadata!B$1:K$2632,10,FALSE)</f>
        <v>10325</v>
      </c>
      <c r="P2132" s="4" t="s">
        <v>10888</v>
      </c>
      <c r="Q2132">
        <v>53</v>
      </c>
      <c r="R2132">
        <v>59</v>
      </c>
    </row>
    <row r="2133" spans="1:18" hidden="1" x14ac:dyDescent="0.25">
      <c r="A2133">
        <v>2137</v>
      </c>
      <c r="B2133" t="s">
        <v>4354</v>
      </c>
      <c r="C2133" t="s">
        <v>38</v>
      </c>
      <c r="D2133" t="s">
        <v>18</v>
      </c>
      <c r="E2133" t="s">
        <v>6893</v>
      </c>
      <c r="F2133" t="str">
        <f>VLOOKUP(TRIM(SUBSTITUTE(E2133,CHAR(160),CHAR(32))),Metadata!B$1:C$2632,2,FALSE)</f>
        <v>Tarde, Gabriel, 1843-1904.</v>
      </c>
      <c r="G2133" t="str">
        <f>VLOOKUP(TRIM(SUBSTITUTE(E2133,CHAR(160),CHAR(32))),Metadata!B$1:D$2632,3,FALSE)</f>
        <v>L'Opinion et la foule (1901)</v>
      </c>
      <c r="H2133">
        <f>VLOOKUP(TRIM(SUBSTITUTE(E2133,CHAR(160),CHAR(32))),Metadata!B$1:E$2632,4,FALSE)</f>
        <v>1901</v>
      </c>
      <c r="I2133" t="s">
        <v>534</v>
      </c>
      <c r="K2133" t="str">
        <f>VLOOKUP(TRIM(SUBSTITUTE(E2133,CHAR(160),CHAR(32))),Metadata!B$1:H$2632,7,FALSE)</f>
        <v>traite</v>
      </c>
      <c r="L2133" t="s">
        <v>4417</v>
      </c>
      <c r="N2133" t="str">
        <f>VLOOKUP(TRIM(SUBSTITUTE(E2133,CHAR(160),CHAR(32))),Metadata!B$1:J$2632,9,FALSE)</f>
        <v/>
      </c>
      <c r="O2133">
        <f>VLOOKUP(TRIM(SUBSTITUTE(E2133,CHAR(160),CHAR(32))),Metadata!B$1:K$2632,10,FALSE)</f>
        <v>62914</v>
      </c>
      <c r="P2133" s="4" t="s">
        <v>12673</v>
      </c>
      <c r="Q2133">
        <v>144</v>
      </c>
      <c r="R2133">
        <v>150</v>
      </c>
    </row>
    <row r="2134" spans="1:18" hidden="1" x14ac:dyDescent="0.25">
      <c r="A2134">
        <v>2138</v>
      </c>
      <c r="B2134" t="s">
        <v>4354</v>
      </c>
      <c r="C2134" t="s">
        <v>38</v>
      </c>
      <c r="D2134" t="s">
        <v>18</v>
      </c>
      <c r="E2134" t="s">
        <v>7327</v>
      </c>
      <c r="F2134" t="str">
        <f>VLOOKUP(TRIM(SUBSTITUTE(E2134,CHAR(160),CHAR(32))),Metadata!B$1:C$2632,2,FALSE)</f>
        <v>Fauconnet, Paul, 1874-1938.</v>
      </c>
      <c r="G2134" t="str">
        <f>VLOOKUP(TRIM(SUBSTITUTE(E2134,CHAR(160),CHAR(32))),Metadata!B$1:D$2632,3,FALSE)</f>
        <v>LA RESPONSABILITÉ</v>
      </c>
      <c r="H2134">
        <f>VLOOKUP(TRIM(SUBSTITUTE(E2134,CHAR(160),CHAR(32))),Metadata!B$1:E$2632,4,FALSE)</f>
        <v>1928</v>
      </c>
      <c r="I2134" t="s">
        <v>534</v>
      </c>
      <c r="K2134" t="str">
        <f>VLOOKUP(TRIM(SUBSTITUTE(E2134,CHAR(160),CHAR(32))),Metadata!B$1:H$2632,7,FALSE)</f>
        <v>traite</v>
      </c>
      <c r="L2134" t="s">
        <v>4417</v>
      </c>
      <c r="N2134" t="str">
        <f>VLOOKUP(TRIM(SUBSTITUTE(E2134,CHAR(160),CHAR(32))),Metadata!B$1:J$2632,9,FALSE)</f>
        <v/>
      </c>
      <c r="O2134">
        <f>VLOOKUP(TRIM(SUBSTITUTE(E2134,CHAR(160),CHAR(32))),Metadata!B$1:K$2632,10,FALSE)</f>
        <v>137297</v>
      </c>
      <c r="P2134" s="4" t="s">
        <v>12674</v>
      </c>
      <c r="Q2134">
        <v>139</v>
      </c>
      <c r="R2134">
        <v>144</v>
      </c>
    </row>
    <row r="2135" spans="1:18" hidden="1" x14ac:dyDescent="0.25">
      <c r="A2135">
        <v>2139</v>
      </c>
      <c r="B2135" t="s">
        <v>4354</v>
      </c>
      <c r="C2135" t="s">
        <v>38</v>
      </c>
      <c r="D2135" t="s">
        <v>18</v>
      </c>
      <c r="E2135" t="s">
        <v>8819</v>
      </c>
      <c r="F2135" t="str">
        <f>VLOOKUP(TRIM(SUBSTITUTE(E2135,CHAR(160),CHAR(32))),Metadata!B$1:C$2632,2,FALSE)</f>
        <v>Claudel, Paul, 1868-1955.</v>
      </c>
      <c r="G2135" t="str">
        <f>VLOOKUP(TRIM(SUBSTITUTE(E2135,CHAR(160),CHAR(32))),Metadata!B$1:D$2632,3,FALSE)</f>
        <v>Art poétique</v>
      </c>
      <c r="H2135">
        <f>VLOOKUP(TRIM(SUBSTITUTE(E2135,CHAR(160),CHAR(32))),Metadata!B$1:E$2632,4,FALSE)</f>
        <v>1907</v>
      </c>
      <c r="I2135" t="s">
        <v>534</v>
      </c>
      <c r="K2135" t="str">
        <f>VLOOKUP(TRIM(SUBSTITUTE(E2135,CHAR(160),CHAR(32))),Metadata!B$1:H$2632,7,FALSE)</f>
        <v>traite ou essai</v>
      </c>
      <c r="L2135" t="s">
        <v>4402</v>
      </c>
      <c r="N2135" t="str">
        <f>VLOOKUP(TRIM(SUBSTITUTE(E2135,CHAR(160),CHAR(32))),Metadata!B$1:J$2632,9,FALSE)</f>
        <v>prose</v>
      </c>
      <c r="O2135">
        <f>VLOOKUP(TRIM(SUBSTITUTE(E2135,CHAR(160),CHAR(32))),Metadata!B$1:K$2632,10,FALSE)</f>
        <v>35992</v>
      </c>
      <c r="P2135" s="4" t="s">
        <v>10889</v>
      </c>
      <c r="Q2135">
        <v>13</v>
      </c>
      <c r="R2135">
        <v>19</v>
      </c>
    </row>
    <row r="2136" spans="1:18" hidden="1" x14ac:dyDescent="0.25">
      <c r="A2136">
        <v>2140</v>
      </c>
      <c r="B2136" t="s">
        <v>4354</v>
      </c>
      <c r="C2136" t="s">
        <v>38</v>
      </c>
      <c r="D2136" t="s">
        <v>18</v>
      </c>
      <c r="E2136" t="s">
        <v>7740</v>
      </c>
      <c r="F2136" t="str">
        <f>VLOOKUP(TRIM(SUBSTITUTE(E2136,CHAR(160),CHAR(32))),Metadata!B$1:C$2632,2,FALSE)</f>
        <v>Lot, Ferdinand, 1866-1952.</v>
      </c>
      <c r="G2136" t="str">
        <f>VLOOKUP(TRIM(SUBSTITUTE(E2136,CHAR(160),CHAR(32))),Metadata!B$1:D$2632,3,FALSE)</f>
        <v>Naissance de la France</v>
      </c>
      <c r="H2136">
        <f>VLOOKUP(TRIM(SUBSTITUTE(E2136,CHAR(160),CHAR(32))),Metadata!B$1:E$2632,4,FALSE)</f>
        <v>1948</v>
      </c>
      <c r="I2136" t="s">
        <v>534</v>
      </c>
      <c r="K2136" t="str">
        <f>VLOOKUP(TRIM(SUBSTITUTE(E2136,CHAR(160),CHAR(32))),Metadata!B$1:H$2632,7,FALSE)</f>
        <v>traite</v>
      </c>
      <c r="L2136" t="s">
        <v>4417</v>
      </c>
      <c r="N2136" t="str">
        <f>VLOOKUP(TRIM(SUBSTITUTE(E2136,CHAR(160),CHAR(32))),Metadata!B$1:J$2632,9,FALSE)</f>
        <v/>
      </c>
      <c r="O2136">
        <f>VLOOKUP(TRIM(SUBSTITUTE(E2136,CHAR(160),CHAR(32))),Metadata!B$1:K$2632,10,FALSE)</f>
        <v>289090</v>
      </c>
      <c r="P2136" s="4" t="s">
        <v>10890</v>
      </c>
      <c r="Q2136">
        <v>149</v>
      </c>
      <c r="R2136">
        <v>155</v>
      </c>
    </row>
    <row r="2137" spans="1:18" hidden="1" x14ac:dyDescent="0.25">
      <c r="A2137">
        <v>2141</v>
      </c>
      <c r="B2137" t="s">
        <v>4354</v>
      </c>
      <c r="C2137" t="s">
        <v>38</v>
      </c>
      <c r="D2137" t="s">
        <v>18</v>
      </c>
      <c r="E2137" t="s">
        <v>8802</v>
      </c>
      <c r="F2137" t="str">
        <f>VLOOKUP(TRIM(SUBSTITUTE(E2137,CHAR(160),CHAR(32))),Metadata!B$1:C$2632,2,FALSE)</f>
        <v>Bremond, Henri, 1865-1933.</v>
      </c>
      <c r="G2137" t="str">
        <f>VLOOKUP(TRIM(SUBSTITUTE(E2137,CHAR(160),CHAR(32))),Metadata!B$1:D$2632,3,FALSE)</f>
        <v>Histoire littéraire du sentiment religieux en France depuis la fin des guerres de religion jusqu'a nos jours</v>
      </c>
      <c r="H2137">
        <f>VLOOKUP(TRIM(SUBSTITUTE(E2137,CHAR(160),CHAR(32))),Metadata!B$1:E$2632,4,FALSE)</f>
        <v>1920</v>
      </c>
      <c r="I2137" t="s">
        <v>534</v>
      </c>
      <c r="K2137" t="str">
        <f>VLOOKUP(TRIM(SUBSTITUTE(E2137,CHAR(160),CHAR(32))),Metadata!B$1:H$2632,7,FALSE)</f>
        <v>traite ou essai</v>
      </c>
      <c r="L2137" t="s">
        <v>4402</v>
      </c>
      <c r="N2137" t="str">
        <f>VLOOKUP(TRIM(SUBSTITUTE(E2137,CHAR(160),CHAR(32))),Metadata!B$1:J$2632,9,FALSE)</f>
        <v>prose</v>
      </c>
      <c r="O2137">
        <f>VLOOKUP(TRIM(SUBSTITUTE(E2137,CHAR(160),CHAR(32))),Metadata!B$1:K$2632,10,FALSE)</f>
        <v>140659</v>
      </c>
      <c r="P2137" s="10" t="s">
        <v>10891</v>
      </c>
      <c r="Q2137">
        <v>105</v>
      </c>
      <c r="R2137">
        <v>111</v>
      </c>
    </row>
    <row r="2138" spans="1:18" hidden="1" x14ac:dyDescent="0.25">
      <c r="A2138">
        <v>2142</v>
      </c>
      <c r="B2138" t="s">
        <v>4354</v>
      </c>
      <c r="C2138" t="s">
        <v>38</v>
      </c>
      <c r="D2138" t="s">
        <v>18</v>
      </c>
      <c r="E2138" t="s">
        <v>8863</v>
      </c>
      <c r="F2138" t="str">
        <f>VLOOKUP(TRIM(SUBSTITUTE(E2138,CHAR(160),CHAR(32))),Metadata!B$1:C$2632,2,FALSE)</f>
        <v>Gaulle, Charles de, 1890-1970.</v>
      </c>
      <c r="G2138" t="str">
        <f>VLOOKUP(TRIM(SUBSTITUTE(E2138,CHAR(160),CHAR(32))),Metadata!B$1:D$2632,3,FALSE)</f>
        <v>Mémoires de guerre, l'appel, 1940-1942</v>
      </c>
      <c r="H2138">
        <f>VLOOKUP(TRIM(SUBSTITUTE(E2138,CHAR(160),CHAR(32))),Metadata!B$1:E$2632,4,FALSE)</f>
        <v>1954</v>
      </c>
      <c r="I2138" t="s">
        <v>534</v>
      </c>
      <c r="K2138" t="str">
        <f>VLOOKUP(TRIM(SUBSTITUTE(E2138,CHAR(160),CHAR(32))),Metadata!B$1:H$2632,7,FALSE)</f>
        <v>memoires</v>
      </c>
      <c r="L2138" t="s">
        <v>4481</v>
      </c>
      <c r="N2138" t="str">
        <f>VLOOKUP(TRIM(SUBSTITUTE(E2138,CHAR(160),CHAR(32))),Metadata!B$1:J$2632,9,FALSE)</f>
        <v>prose</v>
      </c>
      <c r="O2138">
        <f>VLOOKUP(TRIM(SUBSTITUTE(E2138,CHAR(160),CHAR(32))),Metadata!B$1:K$2632,10,FALSE)</f>
        <v>192282</v>
      </c>
      <c r="P2138" s="4" t="s">
        <v>12675</v>
      </c>
      <c r="Q2138">
        <v>83</v>
      </c>
      <c r="R2138">
        <v>92</v>
      </c>
    </row>
    <row r="2139" spans="1:18" hidden="1" x14ac:dyDescent="0.25">
      <c r="A2139">
        <v>2143</v>
      </c>
      <c r="B2139" t="s">
        <v>4354</v>
      </c>
      <c r="C2139" t="s">
        <v>38</v>
      </c>
      <c r="D2139" t="s">
        <v>18</v>
      </c>
      <c r="E2139" t="s">
        <v>8727</v>
      </c>
      <c r="F2139" t="str">
        <f>VLOOKUP(TRIM(SUBSTITUTE(E2139,CHAR(160),CHAR(32))),Metadata!B$1:C$2632,2,FALSE)</f>
        <v>Adam, Paul, 1862-1920.</v>
      </c>
      <c r="G2139" t="str">
        <f>VLOOKUP(TRIM(SUBSTITUTE(E2139,CHAR(160),CHAR(32))),Metadata!B$1:D$2632,3,FALSE)</f>
        <v>L'enfant d'Austerlitz</v>
      </c>
      <c r="H2139">
        <f>VLOOKUP(TRIM(SUBSTITUTE(E2139,CHAR(160),CHAR(32))),Metadata!B$1:E$2632,4,FALSE)</f>
        <v>1902</v>
      </c>
      <c r="I2139" t="s">
        <v>534</v>
      </c>
      <c r="K2139" t="str">
        <f>VLOOKUP(TRIM(SUBSTITUTE(E2139,CHAR(160),CHAR(32))),Metadata!B$1:H$2632,7,FALSE)</f>
        <v>roman</v>
      </c>
      <c r="L2139" t="s">
        <v>4378</v>
      </c>
      <c r="N2139" t="str">
        <f>VLOOKUP(TRIM(SUBSTITUTE(E2139,CHAR(160),CHAR(32))),Metadata!B$1:J$2632,9,FALSE)</f>
        <v>prose</v>
      </c>
      <c r="O2139">
        <f>VLOOKUP(TRIM(SUBSTITUTE(E2139,CHAR(160),CHAR(32))),Metadata!B$1:K$2632,10,FALSE)</f>
        <v>164633</v>
      </c>
      <c r="P2139" s="4" t="s">
        <v>10892</v>
      </c>
      <c r="Q2139">
        <v>27</v>
      </c>
      <c r="R2139">
        <v>34</v>
      </c>
    </row>
    <row r="2140" spans="1:18" hidden="1" x14ac:dyDescent="0.25">
      <c r="A2140">
        <v>2144</v>
      </c>
      <c r="B2140" t="s">
        <v>4354</v>
      </c>
      <c r="C2140" t="s">
        <v>38</v>
      </c>
      <c r="D2140" t="s">
        <v>18</v>
      </c>
      <c r="E2140" t="s">
        <v>8968</v>
      </c>
      <c r="F2140" t="str">
        <f>VLOOKUP(TRIM(SUBSTITUTE(E2140,CHAR(160),CHAR(32))),Metadata!B$1:C$2632,2,FALSE)</f>
        <v>Perroux, François, 1903-</v>
      </c>
      <c r="G2140" t="str">
        <f>VLOOKUP(TRIM(SUBSTITUTE(E2140,CHAR(160),CHAR(32))),Metadata!B$1:D$2632,3,FALSE)</f>
        <v>L'économie du XXe siècle</v>
      </c>
      <c r="H2140">
        <f>VLOOKUP(TRIM(SUBSTITUTE(E2140,CHAR(160),CHAR(32))),Metadata!B$1:E$2632,4,FALSE)</f>
        <v>1964</v>
      </c>
      <c r="I2140" t="s">
        <v>534</v>
      </c>
      <c r="K2140" t="str">
        <f>VLOOKUP(TRIM(SUBSTITUTE(E2140,CHAR(160),CHAR(32))),Metadata!B$1:H$2632,7,FALSE)</f>
        <v>traite ou essai</v>
      </c>
      <c r="L2140" t="s">
        <v>4402</v>
      </c>
      <c r="N2140" t="str">
        <f>VLOOKUP(TRIM(SUBSTITUTE(E2140,CHAR(160),CHAR(32))),Metadata!B$1:J$2632,9,FALSE)</f>
        <v>prose</v>
      </c>
      <c r="O2140">
        <f>VLOOKUP(TRIM(SUBSTITUTE(E2140,CHAR(160),CHAR(32))),Metadata!B$1:K$2632,10,FALSE)</f>
        <v>208903</v>
      </c>
      <c r="P2140" s="4" t="s">
        <v>10893</v>
      </c>
      <c r="Q2140">
        <v>378</v>
      </c>
      <c r="R2140">
        <v>384</v>
      </c>
    </row>
    <row r="2141" spans="1:18" hidden="1" x14ac:dyDescent="0.25">
      <c r="A2141">
        <v>2145</v>
      </c>
      <c r="B2141" t="s">
        <v>4354</v>
      </c>
      <c r="C2141" t="s">
        <v>38</v>
      </c>
      <c r="D2141" t="s">
        <v>18</v>
      </c>
      <c r="E2141" t="s">
        <v>7515</v>
      </c>
      <c r="F2141" t="str">
        <f>VLOOKUP(TRIM(SUBSTITUTE(E2141,CHAR(160),CHAR(32))),Metadata!B$1:C$2632,2,FALSE)</f>
        <v>Bainville, Jacques, 1879-1936.</v>
      </c>
      <c r="G2141" t="str">
        <f>VLOOKUP(TRIM(SUBSTITUTE(E2141,CHAR(160),CHAR(32))),Metadata!B$1:D$2632,3,FALSE)</f>
        <v>La fortune de la France</v>
      </c>
      <c r="H2141">
        <f>VLOOKUP(TRIM(SUBSTITUTE(E2141,CHAR(160),CHAR(32))),Metadata!B$1:E$2632,4,FALSE)</f>
        <v>1937</v>
      </c>
      <c r="I2141" t="s">
        <v>534</v>
      </c>
      <c r="K2141" t="str">
        <f>VLOOKUP(TRIM(SUBSTITUTE(E2141,CHAR(160),CHAR(32))),Metadata!B$1:H$2632,7,FALSE)</f>
        <v>traite</v>
      </c>
      <c r="L2141" t="s">
        <v>4417</v>
      </c>
      <c r="N2141" t="str">
        <f>VLOOKUP(TRIM(SUBSTITUTE(E2141,CHAR(160),CHAR(32))),Metadata!B$1:J$2632,9,FALSE)</f>
        <v/>
      </c>
      <c r="O2141">
        <f>VLOOKUP(TRIM(SUBSTITUTE(E2141,CHAR(160),CHAR(32))),Metadata!B$1:K$2632,10,FALSE)</f>
        <v>91828</v>
      </c>
      <c r="P2141" s="4" t="s">
        <v>12676</v>
      </c>
      <c r="Q2141">
        <v>45</v>
      </c>
      <c r="R2141">
        <v>51</v>
      </c>
    </row>
    <row r="2142" spans="1:18" hidden="1" x14ac:dyDescent="0.25">
      <c r="A2142">
        <v>2146</v>
      </c>
      <c r="B2142" t="s">
        <v>4354</v>
      </c>
      <c r="C2142" t="s">
        <v>38</v>
      </c>
      <c r="D2142" t="s">
        <v>18</v>
      </c>
      <c r="E2142" t="s">
        <v>8802</v>
      </c>
      <c r="F2142" t="str">
        <f>VLOOKUP(TRIM(SUBSTITUTE(E2142,CHAR(160),CHAR(32))),Metadata!B$1:C$2632,2,FALSE)</f>
        <v>Bremond, Henri, 1865-1933.</v>
      </c>
      <c r="G2142" t="str">
        <f>VLOOKUP(TRIM(SUBSTITUTE(E2142,CHAR(160),CHAR(32))),Metadata!B$1:D$2632,3,FALSE)</f>
        <v>Histoire littéraire du sentiment religieux en France depuis la fin des guerres de religion jusqu'a nos jours</v>
      </c>
      <c r="H2142">
        <f>VLOOKUP(TRIM(SUBSTITUTE(E2142,CHAR(160),CHAR(32))),Metadata!B$1:E$2632,4,FALSE)</f>
        <v>1920</v>
      </c>
      <c r="I2142" t="s">
        <v>534</v>
      </c>
      <c r="K2142" t="str">
        <f>VLOOKUP(TRIM(SUBSTITUTE(E2142,CHAR(160),CHAR(32))),Metadata!B$1:H$2632,7,FALSE)</f>
        <v>traite ou essai</v>
      </c>
      <c r="L2142" t="s">
        <v>4402</v>
      </c>
      <c r="N2142" t="str">
        <f>VLOOKUP(TRIM(SUBSTITUTE(E2142,CHAR(160),CHAR(32))),Metadata!B$1:J$2632,9,FALSE)</f>
        <v>prose</v>
      </c>
      <c r="O2142">
        <f>VLOOKUP(TRIM(SUBSTITUTE(E2142,CHAR(160),CHAR(32))),Metadata!B$1:K$2632,10,FALSE)</f>
        <v>140659</v>
      </c>
      <c r="P2142" s="4" t="s">
        <v>10894</v>
      </c>
      <c r="Q2142">
        <v>9</v>
      </c>
      <c r="R2142">
        <v>15</v>
      </c>
    </row>
    <row r="2143" spans="1:18" hidden="1" x14ac:dyDescent="0.25">
      <c r="A2143">
        <v>2147</v>
      </c>
      <c r="B2143" t="s">
        <v>4354</v>
      </c>
      <c r="C2143" t="s">
        <v>38</v>
      </c>
      <c r="D2143" t="s">
        <v>18</v>
      </c>
      <c r="E2143" t="s">
        <v>7327</v>
      </c>
      <c r="F2143" t="str">
        <f>VLOOKUP(TRIM(SUBSTITUTE(E2143,CHAR(160),CHAR(32))),Metadata!B$1:C$2632,2,FALSE)</f>
        <v>Fauconnet, Paul, 1874-1938.</v>
      </c>
      <c r="G2143" t="str">
        <f>VLOOKUP(TRIM(SUBSTITUTE(E2143,CHAR(160),CHAR(32))),Metadata!B$1:D$2632,3,FALSE)</f>
        <v>LA RESPONSABILITÉ</v>
      </c>
      <c r="H2143">
        <f>VLOOKUP(TRIM(SUBSTITUTE(E2143,CHAR(160),CHAR(32))),Metadata!B$1:E$2632,4,FALSE)</f>
        <v>1928</v>
      </c>
      <c r="I2143" t="s">
        <v>534</v>
      </c>
      <c r="K2143" t="str">
        <f>VLOOKUP(TRIM(SUBSTITUTE(E2143,CHAR(160),CHAR(32))),Metadata!B$1:H$2632,7,FALSE)</f>
        <v>traite</v>
      </c>
      <c r="L2143" t="s">
        <v>4417</v>
      </c>
      <c r="N2143" t="str">
        <f>VLOOKUP(TRIM(SUBSTITUTE(E2143,CHAR(160),CHAR(32))),Metadata!B$1:J$2632,9,FALSE)</f>
        <v/>
      </c>
      <c r="O2143">
        <f>VLOOKUP(TRIM(SUBSTITUTE(E2143,CHAR(160),CHAR(32))),Metadata!B$1:K$2632,10,FALSE)</f>
        <v>137297</v>
      </c>
      <c r="P2143" s="4" t="s">
        <v>10895</v>
      </c>
      <c r="Q2143">
        <v>96</v>
      </c>
      <c r="R2143">
        <v>101</v>
      </c>
    </row>
    <row r="2144" spans="1:18" hidden="1" x14ac:dyDescent="0.25">
      <c r="A2144">
        <v>2148</v>
      </c>
      <c r="B2144" t="s">
        <v>4354</v>
      </c>
      <c r="C2144" t="s">
        <v>38</v>
      </c>
      <c r="D2144" t="s">
        <v>18</v>
      </c>
      <c r="E2144" t="s">
        <v>8905</v>
      </c>
      <c r="F2144" t="str">
        <f>VLOOKUP(TRIM(SUBSTITUTE(E2144,CHAR(160),CHAR(32))),Metadata!B$1:C$2632,2,FALSE)</f>
        <v>Hermant, Abel, 1862-1950.</v>
      </c>
      <c r="G2144" t="str">
        <f>VLOOKUP(TRIM(SUBSTITUTE(E2144,CHAR(160),CHAR(32))),Metadata!B$1:D$2632,3,FALSE)</f>
        <v>Monsieur de Courpière: comédie en quatre actes</v>
      </c>
      <c r="H2144">
        <f>VLOOKUP(TRIM(SUBSTITUTE(E2144,CHAR(160),CHAR(32))),Metadata!B$1:E$2632,4,FALSE)</f>
        <v>1907</v>
      </c>
      <c r="I2144" t="s">
        <v>534</v>
      </c>
      <c r="K2144" t="str">
        <f>VLOOKUP(TRIM(SUBSTITUTE(E2144,CHAR(160),CHAR(32))),Metadata!B$1:H$2632,7,FALSE)</f>
        <v>theatre</v>
      </c>
      <c r="L2144" t="s">
        <v>4472</v>
      </c>
      <c r="N2144" t="str">
        <f>VLOOKUP(TRIM(SUBSTITUTE(E2144,CHAR(160),CHAR(32))),Metadata!B$1:J$2632,9,FALSE)</f>
        <v>prose</v>
      </c>
      <c r="O2144">
        <f>VLOOKUP(TRIM(SUBSTITUTE(E2144,CHAR(160),CHAR(32))),Metadata!B$1:K$2632,10,FALSE)</f>
        <v>29332</v>
      </c>
      <c r="P2144" s="4" t="s">
        <v>12677</v>
      </c>
      <c r="Q2144">
        <v>84</v>
      </c>
      <c r="R2144">
        <v>89</v>
      </c>
    </row>
    <row r="2145" spans="1:18" hidden="1" x14ac:dyDescent="0.25">
      <c r="A2145">
        <v>2149</v>
      </c>
      <c r="B2145" t="s">
        <v>4354</v>
      </c>
      <c r="C2145" t="s">
        <v>38</v>
      </c>
      <c r="D2145" t="s">
        <v>18</v>
      </c>
      <c r="E2145" t="s">
        <v>8863</v>
      </c>
      <c r="F2145" t="str">
        <f>VLOOKUP(TRIM(SUBSTITUTE(E2145,CHAR(160),CHAR(32))),Metadata!B$1:C$2632,2,FALSE)</f>
        <v>Gaulle, Charles de, 1890-1970.</v>
      </c>
      <c r="G2145" t="str">
        <f>VLOOKUP(TRIM(SUBSTITUTE(E2145,CHAR(160),CHAR(32))),Metadata!B$1:D$2632,3,FALSE)</f>
        <v>Mémoires de guerre, l'appel, 1940-1942</v>
      </c>
      <c r="H2145">
        <f>VLOOKUP(TRIM(SUBSTITUTE(E2145,CHAR(160),CHAR(32))),Metadata!B$1:E$2632,4,FALSE)</f>
        <v>1954</v>
      </c>
      <c r="I2145" t="s">
        <v>534</v>
      </c>
      <c r="K2145" t="str">
        <f>VLOOKUP(TRIM(SUBSTITUTE(E2145,CHAR(160),CHAR(32))),Metadata!B$1:H$2632,7,FALSE)</f>
        <v>memoires</v>
      </c>
      <c r="L2145" t="s">
        <v>4481</v>
      </c>
      <c r="N2145" t="str">
        <f>VLOOKUP(TRIM(SUBSTITUTE(E2145,CHAR(160),CHAR(32))),Metadata!B$1:J$2632,9,FALSE)</f>
        <v>prose</v>
      </c>
      <c r="O2145">
        <f>VLOOKUP(TRIM(SUBSTITUTE(E2145,CHAR(160),CHAR(32))),Metadata!B$1:K$2632,10,FALSE)</f>
        <v>192282</v>
      </c>
      <c r="P2145" s="4" t="s">
        <v>10896</v>
      </c>
      <c r="Q2145">
        <v>23</v>
      </c>
      <c r="R2145">
        <v>29</v>
      </c>
    </row>
    <row r="2146" spans="1:18" hidden="1" x14ac:dyDescent="0.25">
      <c r="A2146">
        <v>2150</v>
      </c>
      <c r="B2146" t="s">
        <v>4354</v>
      </c>
      <c r="C2146" t="s">
        <v>38</v>
      </c>
      <c r="D2146" t="s">
        <v>18</v>
      </c>
      <c r="E2146" t="s">
        <v>8911</v>
      </c>
      <c r="F2146" t="str">
        <f>VLOOKUP(TRIM(SUBSTITUTE(E2146,CHAR(160),CHAR(32))),Metadata!B$1:C$2632,2,FALSE)</f>
        <v>Duclos, Charles Pinot-, 1704-1772.</v>
      </c>
      <c r="G2146" t="str">
        <f>VLOOKUP(TRIM(SUBSTITUTE(E2146,CHAR(160),CHAR(32))),Metadata!B$1:D$2632,3,FALSE)</f>
        <v>Mémoires pour servir à l'histoire des moeurs du XVIII siècle</v>
      </c>
      <c r="H2146">
        <f>VLOOKUP(TRIM(SUBSTITUTE(E2146,CHAR(160),CHAR(32))),Metadata!B$1:E$2632,4,FALSE)</f>
        <v>1751</v>
      </c>
      <c r="I2146" t="s">
        <v>534</v>
      </c>
      <c r="K2146" t="str">
        <f>VLOOKUP(TRIM(SUBSTITUTE(E2146,CHAR(160),CHAR(32))),Metadata!B$1:H$2632,7,FALSE)</f>
        <v>roman</v>
      </c>
      <c r="L2146" t="s">
        <v>4378</v>
      </c>
      <c r="N2146" t="str">
        <f>VLOOKUP(TRIM(SUBSTITUTE(E2146,CHAR(160),CHAR(32))),Metadata!B$1:J$2632,9,FALSE)</f>
        <v>prose</v>
      </c>
      <c r="O2146">
        <f>VLOOKUP(TRIM(SUBSTITUTE(E2146,CHAR(160),CHAR(32))),Metadata!B$1:K$2632,10,FALSE)</f>
        <v>37841</v>
      </c>
      <c r="P2146" s="4" t="s">
        <v>9276</v>
      </c>
      <c r="Q2146">
        <v>214</v>
      </c>
      <c r="R2146">
        <v>220</v>
      </c>
    </row>
    <row r="2147" spans="1:18" hidden="1" x14ac:dyDescent="0.25">
      <c r="A2147">
        <v>2151</v>
      </c>
      <c r="B2147" t="s">
        <v>4354</v>
      </c>
      <c r="C2147" t="s">
        <v>38</v>
      </c>
      <c r="D2147" t="s">
        <v>18</v>
      </c>
      <c r="E2147" t="s">
        <v>7329</v>
      </c>
      <c r="F2147" t="str">
        <f>VLOOKUP(TRIM(SUBSTITUTE(E2147,CHAR(160),CHAR(32))),Metadata!B$1:C$2632,2,FALSE)</f>
        <v>Febvre, Lucien, 1878-1956.</v>
      </c>
      <c r="G2147" t="str">
        <f>VLOOKUP(TRIM(SUBSTITUTE(E2147,CHAR(160),CHAR(32))),Metadata!B$1:D$2632,3,FALSE)</f>
        <v>Martin Luther, un destin</v>
      </c>
      <c r="H2147">
        <f>VLOOKUP(TRIM(SUBSTITUTE(E2147,CHAR(160),CHAR(32))),Metadata!B$1:E$2632,4,FALSE)</f>
        <v>1928</v>
      </c>
      <c r="I2147" t="s">
        <v>534</v>
      </c>
      <c r="K2147" t="str">
        <f>VLOOKUP(TRIM(SUBSTITUTE(E2147,CHAR(160),CHAR(32))),Metadata!B$1:H$2632,7,FALSE)</f>
        <v>traite</v>
      </c>
      <c r="L2147" t="s">
        <v>4417</v>
      </c>
      <c r="N2147" t="str">
        <f>VLOOKUP(TRIM(SUBSTITUTE(E2147,CHAR(160),CHAR(32))),Metadata!B$1:J$2632,9,FALSE)</f>
        <v/>
      </c>
      <c r="O2147">
        <f>VLOOKUP(TRIM(SUBSTITUTE(E2147,CHAR(160),CHAR(32))),Metadata!B$1:K$2632,10,FALSE)</f>
        <v>90017</v>
      </c>
      <c r="P2147" s="4" t="s">
        <v>10897</v>
      </c>
      <c r="Q2147">
        <v>40</v>
      </c>
      <c r="R2147">
        <v>45</v>
      </c>
    </row>
    <row r="2148" spans="1:18" hidden="1" x14ac:dyDescent="0.25">
      <c r="A2148">
        <v>2152</v>
      </c>
      <c r="B2148" t="s">
        <v>4354</v>
      </c>
      <c r="C2148" t="s">
        <v>38</v>
      </c>
      <c r="D2148" t="s">
        <v>18</v>
      </c>
      <c r="E2148" t="s">
        <v>8844</v>
      </c>
      <c r="F2148" t="str">
        <f>VLOOKUP(TRIM(SUBSTITUTE(E2148,CHAR(160),CHAR(32))),Metadata!B$1:C$2632,2,FALSE)</f>
        <v>Durkheim, Emile, 1858-1917.</v>
      </c>
      <c r="G2148" t="str">
        <f>VLOOKUP(TRIM(SUBSTITUTE(E2148,CHAR(160),CHAR(32))),Metadata!B$1:D$2632,3,FALSE)</f>
        <v>L'Allemagne au-dessus de tout</v>
      </c>
      <c r="H2148">
        <f>VLOOKUP(TRIM(SUBSTITUTE(E2148,CHAR(160),CHAR(32))),Metadata!B$1:E$2632,4,FALSE)</f>
        <v>1915</v>
      </c>
      <c r="I2148" t="s">
        <v>534</v>
      </c>
      <c r="K2148" t="str">
        <f>VLOOKUP(TRIM(SUBSTITUTE(E2148,CHAR(160),CHAR(32))),Metadata!B$1:H$2632,7,FALSE)</f>
        <v>traite</v>
      </c>
      <c r="L2148" t="s">
        <v>4417</v>
      </c>
      <c r="N2148" t="str">
        <f>VLOOKUP(TRIM(SUBSTITUTE(E2148,CHAR(160),CHAR(32))),Metadata!B$1:J$2632,9,FALSE)</f>
        <v/>
      </c>
      <c r="O2148">
        <f>VLOOKUP(TRIM(SUBSTITUTE(E2148,CHAR(160),CHAR(32))),Metadata!B$1:K$2632,10,FALSE)</f>
        <v>15706</v>
      </c>
      <c r="P2148" s="4" t="s">
        <v>10898</v>
      </c>
      <c r="Q2148">
        <v>188</v>
      </c>
      <c r="R2148">
        <v>194</v>
      </c>
    </row>
    <row r="2149" spans="1:18" hidden="1" x14ac:dyDescent="0.25">
      <c r="A2149">
        <v>2153</v>
      </c>
      <c r="B2149" t="s">
        <v>4354</v>
      </c>
      <c r="C2149" t="s">
        <v>38</v>
      </c>
      <c r="D2149" t="s">
        <v>18</v>
      </c>
      <c r="E2149" t="s">
        <v>8849</v>
      </c>
      <c r="F2149" t="str">
        <f>VLOOKUP(TRIM(SUBSTITUTE(E2149,CHAR(160),CHAR(32))),Metadata!B$1:C$2632,2,FALSE)</f>
        <v>Durkheim, Emile, 1858-1917.</v>
      </c>
      <c r="G2149" t="str">
        <f>VLOOKUP(TRIM(SUBSTITUTE(E2149,CHAR(160),CHAR(32))),Metadata!B$1:D$2632,3,FALSE)</f>
        <v>L'évolution pédagogique en France, 1</v>
      </c>
      <c r="H2149">
        <f>VLOOKUP(TRIM(SUBSTITUTE(E2149,CHAR(160),CHAR(32))),Metadata!B$1:E$2632,4,FALSE)</f>
        <v>1905</v>
      </c>
      <c r="I2149" t="s">
        <v>534</v>
      </c>
      <c r="K2149" t="str">
        <f>VLOOKUP(TRIM(SUBSTITUTE(E2149,CHAR(160),CHAR(32))),Metadata!B$1:H$2632,7,FALSE)</f>
        <v>traite</v>
      </c>
      <c r="L2149" t="s">
        <v>4417</v>
      </c>
      <c r="N2149" t="str">
        <f>VLOOKUP(TRIM(SUBSTITUTE(E2149,CHAR(160),CHAR(32))),Metadata!B$1:J$2632,9,FALSE)</f>
        <v/>
      </c>
      <c r="O2149">
        <f>VLOOKUP(TRIM(SUBSTITUTE(E2149,CHAR(160),CHAR(32))),Metadata!B$1:K$2632,10,FALSE)</f>
        <v>79245</v>
      </c>
      <c r="P2149" s="4" t="s">
        <v>10899</v>
      </c>
      <c r="Q2149">
        <v>335</v>
      </c>
      <c r="R2149">
        <v>341</v>
      </c>
    </row>
    <row r="2150" spans="1:18" hidden="1" x14ac:dyDescent="0.25">
      <c r="A2150">
        <v>2154</v>
      </c>
      <c r="B2150" t="s">
        <v>4354</v>
      </c>
      <c r="C2150" t="s">
        <v>44</v>
      </c>
      <c r="D2150" t="s">
        <v>18</v>
      </c>
      <c r="E2150" t="s">
        <v>7981</v>
      </c>
      <c r="F2150" t="str">
        <f>VLOOKUP(TRIM(SUBSTITUTE(E2150,CHAR(160),CHAR(32))),Metadata!B$1:C$2632,2,FALSE)</f>
        <v>Balzac, Jean-Louis Guez, seigneur de, 1597-1654.</v>
      </c>
      <c r="G2150" t="str">
        <f>VLOOKUP(TRIM(SUBSTITUTE(E2150,CHAR(160),CHAR(32))),Metadata!B$1:D$2632,3,FALSE)</f>
        <v>Dissertations Chrestiennes et Morales</v>
      </c>
      <c r="H2150">
        <f>VLOOKUP(TRIM(SUBSTITUTE(E2150,CHAR(160),CHAR(32))),Metadata!B$1:E$2632,4,FALSE)</f>
        <v>1654</v>
      </c>
      <c r="I2150" t="s">
        <v>445</v>
      </c>
      <c r="K2150" t="str">
        <f>VLOOKUP(TRIM(SUBSTITUTE(E2150,CHAR(160),CHAR(32))),Metadata!B$1:H$2632,7,FALSE)</f>
        <v>traite ou essai</v>
      </c>
      <c r="L2150" t="s">
        <v>4402</v>
      </c>
      <c r="N2150" t="str">
        <f>VLOOKUP(TRIM(SUBSTITUTE(E2150,CHAR(160),CHAR(32))),Metadata!B$1:J$2632,9,FALSE)</f>
        <v>prose</v>
      </c>
      <c r="O2150">
        <f>VLOOKUP(TRIM(SUBSTITUTE(E2150,CHAR(160),CHAR(32))),Metadata!B$1:K$2632,10,FALSE)</f>
        <v>65116</v>
      </c>
      <c r="P2150" s="4" t="s">
        <v>10900</v>
      </c>
      <c r="Q2150">
        <v>39</v>
      </c>
      <c r="R2150">
        <v>47</v>
      </c>
    </row>
    <row r="2151" spans="1:18" hidden="1" x14ac:dyDescent="0.25">
      <c r="A2151">
        <v>2155</v>
      </c>
      <c r="B2151" t="s">
        <v>4354</v>
      </c>
      <c r="C2151" t="s">
        <v>44</v>
      </c>
      <c r="D2151" t="s">
        <v>18</v>
      </c>
      <c r="E2151" t="s">
        <v>8047</v>
      </c>
      <c r="F2151" t="str">
        <f>VLOOKUP(TRIM(SUBSTITUTE(E2151,CHAR(160),CHAR(32))),Metadata!B$1:C$2632,2,FALSE)</f>
        <v>Esprit, Mr. (Jacques), 1611-1678.</v>
      </c>
      <c r="G2151" t="str">
        <f>VLOOKUP(TRIM(SUBSTITUTE(E2151,CHAR(160),CHAR(32))),Metadata!B$1:D$2632,3,FALSE)</f>
        <v>La fausseté des vertus humaines</v>
      </c>
      <c r="H2151">
        <f>VLOOKUP(TRIM(SUBSTITUTE(E2151,CHAR(160),CHAR(32))),Metadata!B$1:E$2632,4,FALSE)</f>
        <v>1678</v>
      </c>
      <c r="I2151" t="s">
        <v>445</v>
      </c>
      <c r="K2151" t="str">
        <f>VLOOKUP(TRIM(SUBSTITUTE(E2151,CHAR(160),CHAR(32))),Metadata!B$1:H$2632,7,FALSE)</f>
        <v>traite ou essai</v>
      </c>
      <c r="L2151" t="s">
        <v>4402</v>
      </c>
      <c r="N2151" t="str">
        <f>VLOOKUP(TRIM(SUBSTITUTE(E2151,CHAR(160),CHAR(32))),Metadata!B$1:J$2632,9,FALSE)</f>
        <v>prose</v>
      </c>
      <c r="O2151">
        <f>VLOOKUP(TRIM(SUBSTITUTE(E2151,CHAR(160),CHAR(32))),Metadata!B$1:K$2632,10,FALSE)</f>
        <v>165161</v>
      </c>
      <c r="P2151" s="4" t="s">
        <v>12678</v>
      </c>
      <c r="Q2151">
        <v>137</v>
      </c>
      <c r="R2151">
        <v>145</v>
      </c>
    </row>
    <row r="2152" spans="1:18" hidden="1" x14ac:dyDescent="0.25">
      <c r="A2152">
        <v>2156</v>
      </c>
      <c r="B2152" t="s">
        <v>4354</v>
      </c>
      <c r="C2152" t="s">
        <v>44</v>
      </c>
      <c r="D2152" t="s">
        <v>18</v>
      </c>
      <c r="E2152" t="s">
        <v>8127</v>
      </c>
      <c r="F2152" t="str">
        <f>VLOOKUP(TRIM(SUBSTITUTE(E2152,CHAR(160),CHAR(32))),Metadata!B$1:C$2632,2,FALSE)</f>
        <v>Racine, Jean, 1639-1699.</v>
      </c>
      <c r="G2152" t="str">
        <f>VLOOKUP(TRIM(SUBSTITUTE(E2152,CHAR(160),CHAR(32))),Metadata!B$1:D$2632,3,FALSE)</f>
        <v>Andromaque: tragédie</v>
      </c>
      <c r="H2152">
        <f>VLOOKUP(TRIM(SUBSTITUTE(E2152,CHAR(160),CHAR(32))),Metadata!B$1:E$2632,4,FALSE)</f>
        <v>1668</v>
      </c>
      <c r="I2152" t="s">
        <v>445</v>
      </c>
      <c r="K2152" t="str">
        <f>VLOOKUP(TRIM(SUBSTITUTE(E2152,CHAR(160),CHAR(32))),Metadata!B$1:H$2632,7,FALSE)</f>
        <v>theatre</v>
      </c>
      <c r="L2152" t="s">
        <v>4472</v>
      </c>
      <c r="N2152" t="str">
        <f>VLOOKUP(TRIM(SUBSTITUTE(E2152,CHAR(160),CHAR(32))),Metadata!B$1:J$2632,9,FALSE)</f>
        <v/>
      </c>
      <c r="O2152">
        <f>VLOOKUP(TRIM(SUBSTITUTE(E2152,CHAR(160),CHAR(32))),Metadata!B$1:K$2632,10,FALSE)</f>
        <v>15276</v>
      </c>
      <c r="P2152" s="4" t="s">
        <v>10901</v>
      </c>
      <c r="Q2152">
        <v>25</v>
      </c>
      <c r="R2152">
        <v>34</v>
      </c>
    </row>
    <row r="2153" spans="1:18" hidden="1" x14ac:dyDescent="0.25">
      <c r="A2153">
        <v>2157</v>
      </c>
      <c r="B2153" t="s">
        <v>4354</v>
      </c>
      <c r="C2153" t="s">
        <v>44</v>
      </c>
      <c r="D2153" t="s">
        <v>18</v>
      </c>
      <c r="E2153" t="s">
        <v>8050</v>
      </c>
      <c r="F2153" t="str">
        <f>VLOOKUP(TRIM(SUBSTITUTE(E2153,CHAR(160),CHAR(32))),Metadata!B$1:C$2632,2,FALSE)</f>
        <v>Fauchet, Claude, 1530-1601.</v>
      </c>
      <c r="G2153" t="str">
        <f>VLOOKUP(TRIM(SUBSTITUTE(E2153,CHAR(160),CHAR(32))),Metadata!B$1:D$2632,3,FALSE)</f>
        <v>Declin de la maison de Charlemagne: faisant la suitte des antiquitez françoises contenant les faicts de Charles le Chavve &amp; ses successeurs depuis l'an 840 iusques à l'an 987 de Iesus Christ, &amp; entrée du regne de Hugues Capet</v>
      </c>
      <c r="H2153">
        <f>VLOOKUP(TRIM(SUBSTITUTE(E2153,CHAR(160),CHAR(32))),Metadata!B$1:E$2632,4,FALSE)</f>
        <v>1602</v>
      </c>
      <c r="I2153" t="s">
        <v>445</v>
      </c>
      <c r="K2153" t="str">
        <f>VLOOKUP(TRIM(SUBSTITUTE(E2153,CHAR(160),CHAR(32))),Metadata!B$1:H$2632,7,FALSE)</f>
        <v>traite ou essai</v>
      </c>
      <c r="L2153" t="s">
        <v>4402</v>
      </c>
      <c r="N2153" t="str">
        <f>VLOOKUP(TRIM(SUBSTITUTE(E2153,CHAR(160),CHAR(32))),Metadata!B$1:J$2632,9,FALSE)</f>
        <v>prose</v>
      </c>
      <c r="O2153">
        <f>VLOOKUP(TRIM(SUBSTITUTE(E2153,CHAR(160),CHAR(32))),Metadata!B$1:K$2632,10,FALSE)</f>
        <v>148041</v>
      </c>
      <c r="P2153" s="4" t="s">
        <v>9277</v>
      </c>
      <c r="Q2153">
        <v>110</v>
      </c>
      <c r="R2153">
        <v>118</v>
      </c>
    </row>
    <row r="2154" spans="1:18" hidden="1" x14ac:dyDescent="0.25">
      <c r="A2154">
        <v>2158</v>
      </c>
      <c r="B2154" t="s">
        <v>4354</v>
      </c>
      <c r="C2154" t="s">
        <v>44</v>
      </c>
      <c r="D2154" t="s">
        <v>18</v>
      </c>
      <c r="E2154" t="s">
        <v>8015</v>
      </c>
      <c r="F2154" t="str">
        <f>VLOOKUP(TRIM(SUBSTITUTE(E2154,CHAR(160),CHAR(32))),Metadata!B$1:C$2632,2,FALSE)</f>
        <v>Corneille, Pierre, 1606-1684.</v>
      </c>
      <c r="G2154" t="str">
        <f>VLOOKUP(TRIM(SUBSTITUTE(E2154,CHAR(160),CHAR(32))),Metadata!B$1:D$2632,3,FALSE)</f>
        <v>Discours de l'utilité et des parties du poème dramatique</v>
      </c>
      <c r="H2154">
        <f>VLOOKUP(TRIM(SUBSTITUTE(E2154,CHAR(160),CHAR(32))),Metadata!B$1:E$2632,4,FALSE)</f>
        <v>1660</v>
      </c>
      <c r="I2154" t="s">
        <v>445</v>
      </c>
      <c r="K2154" t="str">
        <f>VLOOKUP(TRIM(SUBSTITUTE(E2154,CHAR(160),CHAR(32))),Metadata!B$1:H$2632,7,FALSE)</f>
        <v>traite ou essai</v>
      </c>
      <c r="L2154" t="s">
        <v>4402</v>
      </c>
      <c r="N2154" t="str">
        <f>VLOOKUP(TRIM(SUBSTITUTE(E2154,CHAR(160),CHAR(32))),Metadata!B$1:J$2632,9,FALSE)</f>
        <v>prose</v>
      </c>
      <c r="O2154">
        <f>VLOOKUP(TRIM(SUBSTITUTE(E2154,CHAR(160),CHAR(32))),Metadata!B$1:K$2632,10,FALSE)</f>
        <v>10829</v>
      </c>
      <c r="P2154" s="8" t="s">
        <v>10902</v>
      </c>
      <c r="Q2154">
        <v>40</v>
      </c>
      <c r="R2154">
        <v>48</v>
      </c>
    </row>
    <row r="2155" spans="1:18" hidden="1" x14ac:dyDescent="0.25">
      <c r="A2155">
        <v>2159</v>
      </c>
      <c r="B2155" t="s">
        <v>4354</v>
      </c>
      <c r="C2155" t="s">
        <v>44</v>
      </c>
      <c r="D2155" t="s">
        <v>18</v>
      </c>
      <c r="E2155" t="s">
        <v>7986</v>
      </c>
      <c r="F2155" t="str">
        <f>VLOOKUP(TRIM(SUBSTITUTE(E2155,CHAR(160),CHAR(32))),Metadata!B$1:C$2632,2,FALSE)</f>
        <v>Balzac, Jean-Louis Guez, seigneur de, 1597-1654.</v>
      </c>
      <c r="G2155" t="str">
        <f>VLOOKUP(TRIM(SUBSTITUTE(E2155,CHAR(160),CHAR(32))),Metadata!B$1:D$2632,3,FALSE)</f>
        <v>Lettres, 1624</v>
      </c>
      <c r="H2155">
        <f>VLOOKUP(TRIM(SUBSTITUTE(E2155,CHAR(160),CHAR(32))),Metadata!B$1:E$2632,4,FALSE)</f>
        <v>1624</v>
      </c>
      <c r="I2155" t="s">
        <v>445</v>
      </c>
      <c r="K2155" t="str">
        <f>VLOOKUP(TRIM(SUBSTITUTE(E2155,CHAR(160),CHAR(32))),Metadata!B$1:H$2632,7,FALSE)</f>
        <v>correspondance</v>
      </c>
      <c r="L2155" t="s">
        <v>4542</v>
      </c>
      <c r="N2155" t="str">
        <f>VLOOKUP(TRIM(SUBSTITUTE(E2155,CHAR(160),CHAR(32))),Metadata!B$1:J$2632,9,FALSE)</f>
        <v>prose</v>
      </c>
      <c r="O2155">
        <f>VLOOKUP(TRIM(SUBSTITUTE(E2155,CHAR(160),CHAR(32))),Metadata!B$1:K$2632,10,FALSE)</f>
        <v>48489</v>
      </c>
      <c r="P2155" s="4" t="s">
        <v>12679</v>
      </c>
      <c r="Q2155">
        <v>179</v>
      </c>
      <c r="R2155">
        <v>187</v>
      </c>
    </row>
    <row r="2156" spans="1:18" hidden="1" x14ac:dyDescent="0.25">
      <c r="A2156">
        <v>2160</v>
      </c>
      <c r="B2156" t="s">
        <v>4354</v>
      </c>
      <c r="C2156" t="s">
        <v>44</v>
      </c>
      <c r="D2156" t="s">
        <v>18</v>
      </c>
      <c r="E2156" t="s">
        <v>7979</v>
      </c>
      <c r="F2156" t="str">
        <f>VLOOKUP(TRIM(SUBSTITUTE(E2156,CHAR(160),CHAR(32))),Metadata!B$1:C$2632,2,FALSE)</f>
        <v>Baillet, Adrien, 1649-1706.</v>
      </c>
      <c r="G2156" t="str">
        <f>VLOOKUP(TRIM(SUBSTITUTE(E2156,CHAR(160),CHAR(32))),Metadata!B$1:D$2632,3,FALSE)</f>
        <v>La Vie de Monsieur Descartes</v>
      </c>
      <c r="H2156">
        <f>VLOOKUP(TRIM(SUBSTITUTE(E2156,CHAR(160),CHAR(32))),Metadata!B$1:E$2632,4,FALSE)</f>
        <v>1691</v>
      </c>
      <c r="I2156" t="s">
        <v>445</v>
      </c>
      <c r="K2156" t="str">
        <f>VLOOKUP(TRIM(SUBSTITUTE(E2156,CHAR(160),CHAR(32))),Metadata!B$1:H$2632,7,FALSE)</f>
        <v>traite ou essai</v>
      </c>
      <c r="L2156" t="s">
        <v>4402</v>
      </c>
      <c r="N2156" t="str">
        <f>VLOOKUP(TRIM(SUBSTITUTE(E2156,CHAR(160),CHAR(32))),Metadata!B$1:J$2632,9,FALSE)</f>
        <v>prose</v>
      </c>
      <c r="O2156">
        <f>VLOOKUP(TRIM(SUBSTITUTE(E2156,CHAR(160),CHAR(32))),Metadata!B$1:K$2632,10,FALSE)</f>
        <v>156062</v>
      </c>
      <c r="P2156" s="8" t="s">
        <v>10903</v>
      </c>
      <c r="Q2156">
        <v>77</v>
      </c>
      <c r="R2156">
        <v>85</v>
      </c>
    </row>
    <row r="2157" spans="1:18" hidden="1" x14ac:dyDescent="0.25">
      <c r="A2157">
        <v>2161</v>
      </c>
      <c r="B2157" t="s">
        <v>4354</v>
      </c>
      <c r="C2157" t="s">
        <v>44</v>
      </c>
      <c r="D2157" t="s">
        <v>18</v>
      </c>
      <c r="E2157" t="s">
        <v>7964</v>
      </c>
      <c r="F2157" t="str">
        <f>VLOOKUP(TRIM(SUBSTITUTE(E2157,CHAR(160),CHAR(32))),Metadata!B$1:C$2632,2,FALSE)</f>
        <v>Aubignac, François-Hédelin, abbé d', 1604-1676.</v>
      </c>
      <c r="G2157" t="str">
        <f>VLOOKUP(TRIM(SUBSTITUTE(E2157,CHAR(160),CHAR(32))),Metadata!B$1:D$2632,3,FALSE)</f>
        <v>La pratique du théâtre</v>
      </c>
      <c r="H2157">
        <f>VLOOKUP(TRIM(SUBSTITUTE(E2157,CHAR(160),CHAR(32))),Metadata!B$1:E$2632,4,FALSE)</f>
        <v>1657</v>
      </c>
      <c r="I2157" t="s">
        <v>445</v>
      </c>
      <c r="K2157" t="str">
        <f>VLOOKUP(TRIM(SUBSTITUTE(E2157,CHAR(160),CHAR(32))),Metadata!B$1:H$2632,7,FALSE)</f>
        <v>traite ou essai</v>
      </c>
      <c r="L2157" t="s">
        <v>4402</v>
      </c>
      <c r="N2157" t="str">
        <f>VLOOKUP(TRIM(SUBSTITUTE(E2157,CHAR(160),CHAR(32))),Metadata!B$1:J$2632,9,FALSE)</f>
        <v>prose</v>
      </c>
      <c r="O2157">
        <f>VLOOKUP(TRIM(SUBSTITUTE(E2157,CHAR(160),CHAR(32))),Metadata!B$1:K$2632,10,FALSE)</f>
        <v>112315</v>
      </c>
      <c r="P2157" s="4" t="s">
        <v>12680</v>
      </c>
      <c r="Q2157">
        <v>539</v>
      </c>
      <c r="R2157">
        <v>547</v>
      </c>
    </row>
    <row r="2158" spans="1:18" hidden="1" x14ac:dyDescent="0.25">
      <c r="A2158">
        <v>2162</v>
      </c>
      <c r="B2158" t="s">
        <v>4354</v>
      </c>
      <c r="C2158" t="s">
        <v>44</v>
      </c>
      <c r="D2158" t="s">
        <v>18</v>
      </c>
      <c r="E2158" t="s">
        <v>7983</v>
      </c>
      <c r="F2158" t="str">
        <f>VLOOKUP(TRIM(SUBSTITUTE(E2158,CHAR(160),CHAR(32))),Metadata!B$1:C$2632,2,FALSE)</f>
        <v>Balzac, Jean-Louis Guez, seigneur de, 1597-1654.</v>
      </c>
      <c r="G2158" t="str">
        <f>VLOOKUP(TRIM(SUBSTITUTE(E2158,CHAR(160),CHAR(32))),Metadata!B$1:D$2632,3,FALSE)</f>
        <v>Dissertations Politiques</v>
      </c>
      <c r="H2158">
        <f>VLOOKUP(TRIM(SUBSTITUTE(E2158,CHAR(160),CHAR(32))),Metadata!B$1:E$2632,4,FALSE)</f>
        <v>1654</v>
      </c>
      <c r="I2158" t="s">
        <v>445</v>
      </c>
      <c r="K2158" t="str">
        <f>VLOOKUP(TRIM(SUBSTITUTE(E2158,CHAR(160),CHAR(32))),Metadata!B$1:H$2632,7,FALSE)</f>
        <v>traite ou essai</v>
      </c>
      <c r="L2158" t="s">
        <v>4402</v>
      </c>
      <c r="N2158" t="str">
        <f>VLOOKUP(TRIM(SUBSTITUTE(E2158,CHAR(160),CHAR(32))),Metadata!B$1:J$2632,9,FALSE)</f>
        <v>prose</v>
      </c>
      <c r="O2158">
        <f>VLOOKUP(TRIM(SUBSTITUTE(E2158,CHAR(160),CHAR(32))),Metadata!B$1:K$2632,10,FALSE)</f>
        <v>43665</v>
      </c>
      <c r="P2158" s="4" t="s">
        <v>10904</v>
      </c>
      <c r="Q2158">
        <v>157</v>
      </c>
      <c r="R2158">
        <v>168</v>
      </c>
    </row>
    <row r="2159" spans="1:18" x14ac:dyDescent="0.25">
      <c r="A2159">
        <v>2163</v>
      </c>
      <c r="B2159" t="s">
        <v>4354</v>
      </c>
      <c r="C2159" t="s">
        <v>44</v>
      </c>
      <c r="D2159" t="s">
        <v>18</v>
      </c>
      <c r="E2159" t="s">
        <v>8124</v>
      </c>
      <c r="F2159" t="str">
        <f>VLOOKUP(TRIM(SUBSTITUTE(E2159,CHAR(160),CHAR(32))),Metadata!B$1:C$2632,2,FALSE)</f>
        <v>Racan, Honorat de Bueil, seigneur de, 1589-1670.</v>
      </c>
      <c r="G2159" t="str">
        <f>VLOOKUP(TRIM(SUBSTITUTE(E2159,CHAR(160),CHAR(32))),Metadata!B$1:D$2632,3,FALSE)</f>
        <v>Les bergeries.</v>
      </c>
      <c r="H2159">
        <f>VLOOKUP(TRIM(SUBSTITUTE(E2159,CHAR(160),CHAR(32))),Metadata!B$1:E$2632,4,FALSE)</f>
        <v>1625</v>
      </c>
      <c r="I2159" t="s">
        <v>445</v>
      </c>
      <c r="K2159" t="str">
        <f>VLOOKUP(TRIM(SUBSTITUTE(E2159,CHAR(160),CHAR(32))),Metadata!B$1:H$2632,7,FALSE)</f>
        <v>theatre</v>
      </c>
      <c r="L2159" t="s">
        <v>13224</v>
      </c>
      <c r="N2159" t="str">
        <f>VLOOKUP(TRIM(SUBSTITUTE(E2159,CHAR(160),CHAR(32))),Metadata!B$1:J$2632,9,FALSE)</f>
        <v>vers</v>
      </c>
      <c r="O2159">
        <f>VLOOKUP(TRIM(SUBSTITUTE(E2159,CHAR(160),CHAR(32))),Metadata!B$1:K$2632,10,FALSE)</f>
        <v>26426</v>
      </c>
      <c r="P2159" s="8" t="s">
        <v>10905</v>
      </c>
      <c r="Q2159">
        <v>8</v>
      </c>
      <c r="R2159">
        <v>16</v>
      </c>
    </row>
    <row r="2160" spans="1:18" hidden="1" x14ac:dyDescent="0.25">
      <c r="A2160">
        <v>2164</v>
      </c>
      <c r="B2160" t="s">
        <v>4354</v>
      </c>
      <c r="C2160" t="s">
        <v>44</v>
      </c>
      <c r="D2160" t="s">
        <v>18</v>
      </c>
      <c r="E2160" t="s">
        <v>7980</v>
      </c>
      <c r="F2160" t="str">
        <f>VLOOKUP(TRIM(SUBSTITUTE(E2160,CHAR(160),CHAR(32))),Metadata!B$1:C$2632,2,FALSE)</f>
        <v>Balzac, Jean-Louis Guez, seigneur de, 1597-1654.</v>
      </c>
      <c r="G2160" t="str">
        <f>VLOOKUP(TRIM(SUBSTITUTE(E2160,CHAR(160),CHAR(32))),Metadata!B$1:D$2632,3,FALSE)</f>
        <v>Aristippe ou de la Cour</v>
      </c>
      <c r="H2160">
        <f>VLOOKUP(TRIM(SUBSTITUTE(E2160,CHAR(160),CHAR(32))),Metadata!B$1:E$2632,4,FALSE)</f>
        <v>1654</v>
      </c>
      <c r="I2160" t="s">
        <v>445</v>
      </c>
      <c r="K2160" t="str">
        <f>VLOOKUP(TRIM(SUBSTITUTE(E2160,CHAR(160),CHAR(32))),Metadata!B$1:H$2632,7,FALSE)</f>
        <v>traite ou essai</v>
      </c>
      <c r="L2160" t="s">
        <v>4402</v>
      </c>
      <c r="N2160" t="str">
        <f>VLOOKUP(TRIM(SUBSTITUTE(E2160,CHAR(160),CHAR(32))),Metadata!B$1:J$2632,9,FALSE)</f>
        <v>prose</v>
      </c>
      <c r="O2160">
        <f>VLOOKUP(TRIM(SUBSTITUTE(E2160,CHAR(160),CHAR(32))),Metadata!B$1:K$2632,10,FALSE)</f>
        <v>34377</v>
      </c>
      <c r="P2160" s="4" t="s">
        <v>10906</v>
      </c>
      <c r="Q2160">
        <v>71</v>
      </c>
      <c r="R2160">
        <v>79</v>
      </c>
    </row>
    <row r="2161" spans="1:18" hidden="1" x14ac:dyDescent="0.25">
      <c r="A2161">
        <v>2165</v>
      </c>
      <c r="B2161" t="s">
        <v>4354</v>
      </c>
      <c r="C2161" t="s">
        <v>44</v>
      </c>
      <c r="D2161" t="s">
        <v>18</v>
      </c>
      <c r="E2161" t="s">
        <v>7962</v>
      </c>
      <c r="F2161" t="str">
        <f>VLOOKUP(TRIM(SUBSTITUTE(E2161,CHAR(160),CHAR(32))),Metadata!B$1:C$2632,2,FALSE)</f>
        <v>Arnauld, Antoine, 1612-1694.</v>
      </c>
      <c r="G2161" t="str">
        <f>VLOOKUP(TRIM(SUBSTITUTE(E2161,CHAR(160),CHAR(32))),Metadata!B$1:D$2632,3,FALSE)</f>
        <v>De la Frequente Communion</v>
      </c>
      <c r="H2161">
        <f>VLOOKUP(TRIM(SUBSTITUTE(E2161,CHAR(160),CHAR(32))),Metadata!B$1:E$2632,4,FALSE)</f>
        <v>1643</v>
      </c>
      <c r="I2161" t="s">
        <v>445</v>
      </c>
      <c r="K2161" t="str">
        <f>VLOOKUP(TRIM(SUBSTITUTE(E2161,CHAR(160),CHAR(32))),Metadata!B$1:H$2632,7,FALSE)</f>
        <v>traite ou essai</v>
      </c>
      <c r="L2161" t="s">
        <v>4402</v>
      </c>
      <c r="N2161" t="str">
        <f>VLOOKUP(TRIM(SUBSTITUTE(E2161,CHAR(160),CHAR(32))),Metadata!B$1:J$2632,9,FALSE)</f>
        <v>prose</v>
      </c>
      <c r="O2161">
        <f>VLOOKUP(TRIM(SUBSTITUTE(E2161,CHAR(160),CHAR(32))),Metadata!B$1:K$2632,10,FALSE)</f>
        <v>127275</v>
      </c>
      <c r="P2161" s="4" t="s">
        <v>12681</v>
      </c>
      <c r="Q2161">
        <v>102</v>
      </c>
      <c r="R2161">
        <v>110</v>
      </c>
    </row>
    <row r="2162" spans="1:18" hidden="1" x14ac:dyDescent="0.25">
      <c r="A2162">
        <v>2166</v>
      </c>
      <c r="B2162" t="s">
        <v>4354</v>
      </c>
      <c r="C2162" t="s">
        <v>44</v>
      </c>
      <c r="D2162" t="s">
        <v>18</v>
      </c>
      <c r="E2162" t="s">
        <v>7907</v>
      </c>
      <c r="F2162" t="str">
        <f>VLOOKUP(TRIM(SUBSTITUTE(E2162,CHAR(160),CHAR(32))),Metadata!B$1:C$2632,2,FALSE)</f>
        <v>Retz, Jean François Paul de Gondi de, 1613-1679.</v>
      </c>
      <c r="G2162" t="str">
        <f>VLOOKUP(TRIM(SUBSTITUTE(E2162,CHAR(160),CHAR(32))),Metadata!B$1:D$2632,3,FALSE)</f>
        <v>Mémoires. T. 4</v>
      </c>
      <c r="H2162">
        <f>VLOOKUP(TRIM(SUBSTITUTE(E2162,CHAR(160),CHAR(32))),Metadata!B$1:E$2632,4,FALSE)</f>
        <v>1679</v>
      </c>
      <c r="I2162" t="s">
        <v>445</v>
      </c>
      <c r="K2162" t="str">
        <f>VLOOKUP(TRIM(SUBSTITUTE(E2162,CHAR(160),CHAR(32))),Metadata!B$1:H$2632,7,FALSE)</f>
        <v>memoires</v>
      </c>
      <c r="L2162" t="s">
        <v>4481</v>
      </c>
      <c r="N2162" t="str">
        <f>VLOOKUP(TRIM(SUBSTITUTE(E2162,CHAR(160),CHAR(32))),Metadata!B$1:J$2632,9,FALSE)</f>
        <v>prose</v>
      </c>
      <c r="O2162">
        <f>VLOOKUP(TRIM(SUBSTITUTE(E2162,CHAR(160),CHAR(32))),Metadata!B$1:K$2632,10,FALSE)</f>
        <v>107209</v>
      </c>
      <c r="P2162" s="4" t="s">
        <v>12682</v>
      </c>
      <c r="Q2162">
        <v>525</v>
      </c>
      <c r="R2162">
        <v>533</v>
      </c>
    </row>
    <row r="2163" spans="1:18" hidden="1" x14ac:dyDescent="0.25">
      <c r="A2163">
        <v>2167</v>
      </c>
      <c r="B2163" t="s">
        <v>4354</v>
      </c>
      <c r="C2163" t="s">
        <v>44</v>
      </c>
      <c r="D2163" t="s">
        <v>18</v>
      </c>
      <c r="E2163" t="s">
        <v>8150</v>
      </c>
      <c r="F2163" t="str">
        <f>VLOOKUP(TRIM(SUBSTITUTE(E2163,CHAR(160),CHAR(32))),Metadata!B$1:C$2632,2,FALSE)</f>
        <v>Scudéry, Madeleine de, 1607-1701.</v>
      </c>
      <c r="G2163" t="str">
        <f>VLOOKUP(TRIM(SUBSTITUTE(E2163,CHAR(160),CHAR(32))),Metadata!B$1:D$2632,3,FALSE)</f>
        <v>Femmes Illustres</v>
      </c>
      <c r="H2163">
        <f>VLOOKUP(TRIM(SUBSTITUTE(E2163,CHAR(160),CHAR(32))),Metadata!B$1:E$2632,4,FALSE)</f>
        <v>1642</v>
      </c>
      <c r="I2163" t="s">
        <v>445</v>
      </c>
      <c r="K2163" t="str">
        <f>VLOOKUP(TRIM(SUBSTITUTE(E2163,CHAR(160),CHAR(32))),Metadata!B$1:H$2632,7,FALSE)</f>
        <v>traite ou essai</v>
      </c>
      <c r="L2163" t="s">
        <v>4402</v>
      </c>
      <c r="N2163" t="str">
        <f>VLOOKUP(TRIM(SUBSTITUTE(E2163,CHAR(160),CHAR(32))),Metadata!B$1:J$2632,9,FALSE)</f>
        <v/>
      </c>
      <c r="O2163">
        <f>VLOOKUP(TRIM(SUBSTITUTE(E2163,CHAR(160),CHAR(32))),Metadata!B$1:K$2632,10,FALSE)</f>
        <v>53928</v>
      </c>
      <c r="P2163" s="4" t="s">
        <v>10907</v>
      </c>
      <c r="Q2163">
        <v>38</v>
      </c>
      <c r="R2163">
        <v>46</v>
      </c>
    </row>
    <row r="2164" spans="1:18" hidden="1" x14ac:dyDescent="0.25">
      <c r="A2164">
        <v>2168</v>
      </c>
      <c r="B2164" t="s">
        <v>4354</v>
      </c>
      <c r="C2164" t="s">
        <v>44</v>
      </c>
      <c r="D2164" t="s">
        <v>18</v>
      </c>
      <c r="E2164" t="s">
        <v>8126</v>
      </c>
      <c r="F2164" t="str">
        <f>VLOOKUP(TRIM(SUBSTITUTE(E2164,CHAR(160),CHAR(32))),Metadata!B$1:C$2632,2,FALSE)</f>
        <v>Racine, Jean, 1639-1699.</v>
      </c>
      <c r="G2164" t="str">
        <f>VLOOKUP(TRIM(SUBSTITUTE(E2164,CHAR(160),CHAR(32))),Metadata!B$1:D$2632,3,FALSE)</f>
        <v>Abrégé Hist. de Port-Royal</v>
      </c>
      <c r="H2164">
        <f>VLOOKUP(TRIM(SUBSTITUTE(E2164,CHAR(160),CHAR(32))),Metadata!B$1:E$2632,4,FALSE)</f>
        <v>1699</v>
      </c>
      <c r="I2164" t="s">
        <v>445</v>
      </c>
      <c r="K2164" t="str">
        <f>VLOOKUP(TRIM(SUBSTITUTE(E2164,CHAR(160),CHAR(32))),Metadata!B$1:H$2632,7,FALSE)</f>
        <v>traite ou essai</v>
      </c>
      <c r="L2164" t="s">
        <v>4402</v>
      </c>
      <c r="N2164" t="str">
        <f>VLOOKUP(TRIM(SUBSTITUTE(E2164,CHAR(160),CHAR(32))),Metadata!B$1:J$2632,9,FALSE)</f>
        <v>prose</v>
      </c>
      <c r="O2164">
        <f>VLOOKUP(TRIM(SUBSTITUTE(E2164,CHAR(160),CHAR(32))),Metadata!B$1:K$2632,10,FALSE)</f>
        <v>45781</v>
      </c>
      <c r="P2164" s="4" t="s">
        <v>10908</v>
      </c>
      <c r="Q2164">
        <v>211</v>
      </c>
      <c r="R2164">
        <v>219</v>
      </c>
    </row>
    <row r="2165" spans="1:18" hidden="1" x14ac:dyDescent="0.25">
      <c r="A2165">
        <v>2169</v>
      </c>
      <c r="B2165" t="s">
        <v>4354</v>
      </c>
      <c r="C2165" t="s">
        <v>44</v>
      </c>
      <c r="D2165" t="s">
        <v>18</v>
      </c>
      <c r="E2165" t="s">
        <v>7988</v>
      </c>
      <c r="F2165" t="str">
        <f>VLOOKUP(TRIM(SUBSTITUTE(E2165,CHAR(160),CHAR(32))),Metadata!B$1:C$2632,2,FALSE)</f>
        <v>Baro, Balthasar, 1600-1650.</v>
      </c>
      <c r="G2165" t="str">
        <f>VLOOKUP(TRIM(SUBSTITUTE(E2165,CHAR(160),CHAR(32))),Metadata!B$1:D$2632,3,FALSE)</f>
        <v>La conclusion et derniere partie d'Astree</v>
      </c>
      <c r="H2165">
        <f>VLOOKUP(TRIM(SUBSTITUTE(E2165,CHAR(160),CHAR(32))),Metadata!B$1:E$2632,4,FALSE)</f>
        <v>1627</v>
      </c>
      <c r="I2165" t="s">
        <v>445</v>
      </c>
      <c r="K2165" t="str">
        <f>VLOOKUP(TRIM(SUBSTITUTE(E2165,CHAR(160),CHAR(32))),Metadata!B$1:H$2632,7,FALSE)</f>
        <v>roman</v>
      </c>
      <c r="L2165" t="s">
        <v>4378</v>
      </c>
      <c r="N2165" t="str">
        <f>VLOOKUP(TRIM(SUBSTITUTE(E2165,CHAR(160),CHAR(32))),Metadata!B$1:J$2632,9,FALSE)</f>
        <v>prose</v>
      </c>
      <c r="O2165">
        <f>VLOOKUP(TRIM(SUBSTITUTE(E2165,CHAR(160),CHAR(32))),Metadata!B$1:K$2632,10,FALSE)</f>
        <v>237066</v>
      </c>
      <c r="P2165" s="4" t="s">
        <v>10909</v>
      </c>
      <c r="Q2165">
        <v>187</v>
      </c>
      <c r="R2165">
        <v>198</v>
      </c>
    </row>
    <row r="2166" spans="1:18" hidden="1" x14ac:dyDescent="0.25">
      <c r="A2166">
        <v>2170</v>
      </c>
      <c r="B2166" t="s">
        <v>4354</v>
      </c>
      <c r="C2166" t="s">
        <v>44</v>
      </c>
      <c r="D2166" t="s">
        <v>18</v>
      </c>
      <c r="E2166" t="s">
        <v>7963</v>
      </c>
      <c r="F2166" t="str">
        <f>VLOOKUP(TRIM(SUBSTITUTE(E2166,CHAR(160),CHAR(32))),Metadata!B$1:C$2632,2,FALSE)</f>
        <v>Aubignac, François-Hédelin, abbé d', 1604-1676.</v>
      </c>
      <c r="G2166" t="str">
        <f>VLOOKUP(TRIM(SUBSTITUTE(E2166,CHAR(160),CHAR(32))),Metadata!B$1:D$2632,3,FALSE)</f>
        <v>Conjectures académiques</v>
      </c>
      <c r="H2166">
        <f>VLOOKUP(TRIM(SUBSTITUTE(E2166,CHAR(160),CHAR(32))),Metadata!B$1:E$2632,4,FALSE)</f>
        <v>1676</v>
      </c>
      <c r="I2166" t="s">
        <v>445</v>
      </c>
      <c r="K2166" t="str">
        <f>VLOOKUP(TRIM(SUBSTITUTE(E2166,CHAR(160),CHAR(32))),Metadata!B$1:H$2632,7,FALSE)</f>
        <v>traite ou essai</v>
      </c>
      <c r="L2166" t="s">
        <v>4402</v>
      </c>
      <c r="N2166" t="str">
        <f>VLOOKUP(TRIM(SUBSTITUTE(E2166,CHAR(160),CHAR(32))),Metadata!B$1:J$2632,9,FALSE)</f>
        <v>prose</v>
      </c>
      <c r="O2166">
        <f>VLOOKUP(TRIM(SUBSTITUTE(E2166,CHAR(160),CHAR(32))),Metadata!B$1:K$2632,10,FALSE)</f>
        <v>55380</v>
      </c>
      <c r="P2166" s="4" t="s">
        <v>10910</v>
      </c>
      <c r="Q2166">
        <v>91</v>
      </c>
      <c r="R2166">
        <v>99</v>
      </c>
    </row>
    <row r="2167" spans="1:18" hidden="1" x14ac:dyDescent="0.25">
      <c r="A2167">
        <v>2171</v>
      </c>
      <c r="B2167" t="s">
        <v>4354</v>
      </c>
      <c r="C2167" t="s">
        <v>44</v>
      </c>
      <c r="D2167" t="s">
        <v>18</v>
      </c>
      <c r="E2167" t="s">
        <v>8009</v>
      </c>
      <c r="F2167" t="str">
        <f>VLOOKUP(TRIM(SUBSTITUTE(E2167,CHAR(160),CHAR(32))),Metadata!B$1:C$2632,2,FALSE)</f>
        <v>Coeffeteau, Nicolas, 1574-1623.</v>
      </c>
      <c r="G2167" t="str">
        <f>VLOOKUP(TRIM(SUBSTITUTE(E2167,CHAR(160),CHAR(32))),Metadata!B$1:D$2632,3,FALSE)</f>
        <v>Histoire romaine</v>
      </c>
      <c r="H2167">
        <f>VLOOKUP(TRIM(SUBSTITUTE(E2167,CHAR(160),CHAR(32))),Metadata!B$1:E$2632,4,FALSE)</f>
        <v>1623</v>
      </c>
      <c r="I2167" t="s">
        <v>445</v>
      </c>
      <c r="K2167" t="str">
        <f>VLOOKUP(TRIM(SUBSTITUTE(E2167,CHAR(160),CHAR(32))),Metadata!B$1:H$2632,7,FALSE)</f>
        <v>traite ou essai</v>
      </c>
      <c r="L2167" t="s">
        <v>4402</v>
      </c>
      <c r="N2167" t="str">
        <f>VLOOKUP(TRIM(SUBSTITUTE(E2167,CHAR(160),CHAR(32))),Metadata!B$1:J$2632,9,FALSE)</f>
        <v>prose</v>
      </c>
      <c r="O2167">
        <f>VLOOKUP(TRIM(SUBSTITUTE(E2167,CHAR(160),CHAR(32))),Metadata!B$1:K$2632,10,FALSE)</f>
        <v>263154</v>
      </c>
      <c r="P2167" s="4" t="s">
        <v>10911</v>
      </c>
      <c r="Q2167">
        <v>116</v>
      </c>
      <c r="R2167">
        <v>124</v>
      </c>
    </row>
    <row r="2168" spans="1:18" hidden="1" x14ac:dyDescent="0.25">
      <c r="A2168">
        <v>2172</v>
      </c>
      <c r="B2168" t="s">
        <v>4354</v>
      </c>
      <c r="C2168" t="s">
        <v>44</v>
      </c>
      <c r="D2168" t="s">
        <v>18</v>
      </c>
      <c r="E2168" t="s">
        <v>8146</v>
      </c>
      <c r="F2168" t="str">
        <f>VLOOKUP(TRIM(SUBSTITUTE(E2168,CHAR(160),CHAR(32))),Metadata!B$1:C$2632,2,FALSE)</f>
        <v>Scudéry, M. de (Georges), 1601-1667.</v>
      </c>
      <c r="G2168" t="str">
        <f>VLOOKUP(TRIM(SUBSTITUTE(E2168,CHAR(160),CHAR(32))),Metadata!B$1:D$2632,3,FALSE)</f>
        <v>L'apologie du théâtre</v>
      </c>
      <c r="H2168">
        <f>VLOOKUP(TRIM(SUBSTITUTE(E2168,CHAR(160),CHAR(32))),Metadata!B$1:E$2632,4,FALSE)</f>
        <v>1639</v>
      </c>
      <c r="I2168" t="s">
        <v>445</v>
      </c>
      <c r="K2168" t="str">
        <f>VLOOKUP(TRIM(SUBSTITUTE(E2168,CHAR(160),CHAR(32))),Metadata!B$1:H$2632,7,FALSE)</f>
        <v>traite ou essai</v>
      </c>
      <c r="L2168" t="s">
        <v>4402</v>
      </c>
      <c r="N2168" t="str">
        <f>VLOOKUP(TRIM(SUBSTITUTE(E2168,CHAR(160),CHAR(32))),Metadata!B$1:J$2632,9,FALSE)</f>
        <v>prose</v>
      </c>
      <c r="O2168">
        <f>VLOOKUP(TRIM(SUBSTITUTE(E2168,CHAR(160),CHAR(32))),Metadata!B$1:K$2632,10,FALSE)</f>
        <v>15342</v>
      </c>
      <c r="P2168" s="4" t="s">
        <v>10912</v>
      </c>
      <c r="Q2168">
        <v>141</v>
      </c>
      <c r="R2168">
        <v>149</v>
      </c>
    </row>
    <row r="2169" spans="1:18" hidden="1" x14ac:dyDescent="0.25">
      <c r="A2169">
        <v>2173</v>
      </c>
      <c r="B2169" t="s">
        <v>4354</v>
      </c>
      <c r="C2169" t="s">
        <v>44</v>
      </c>
      <c r="D2169" t="s">
        <v>18</v>
      </c>
      <c r="E2169" t="s">
        <v>8359</v>
      </c>
      <c r="F2169" t="str">
        <f>VLOOKUP(TRIM(SUBSTITUTE(E2169,CHAR(160),CHAR(32))),Metadata!B$1:C$2632,2,FALSE)</f>
        <v>Prévost, abbé, 1697-1763.</v>
      </c>
      <c r="G2169" t="str">
        <f>VLOOKUP(TRIM(SUBSTITUTE(E2169,CHAR(160),CHAR(32))),Metadata!B$1:D$2632,3,FALSE)</f>
        <v>Lettres angloises, ou Histoire de Miss Clarisse Harlove. T. 5</v>
      </c>
      <c r="H2169">
        <f>VLOOKUP(TRIM(SUBSTITUTE(E2169,CHAR(160),CHAR(32))),Metadata!B$1:E$2632,4,FALSE)</f>
        <v>1751</v>
      </c>
      <c r="I2169" t="s">
        <v>448</v>
      </c>
      <c r="K2169" t="str">
        <f>VLOOKUP(TRIM(SUBSTITUTE(E2169,CHAR(160),CHAR(32))),Metadata!B$1:H$2632,7,FALSE)</f>
        <v>roman</v>
      </c>
      <c r="L2169" t="s">
        <v>4378</v>
      </c>
      <c r="N2169" t="str">
        <f>VLOOKUP(TRIM(SUBSTITUTE(E2169,CHAR(160),CHAR(32))),Metadata!B$1:J$2632,9,FALSE)</f>
        <v>prose</v>
      </c>
      <c r="O2169">
        <f>VLOOKUP(TRIM(SUBSTITUTE(E2169,CHAR(160),CHAR(32))),Metadata!B$1:K$2632,10,FALSE)</f>
        <v>121407</v>
      </c>
      <c r="P2169" s="4" t="s">
        <v>10913</v>
      </c>
      <c r="Q2169">
        <v>32</v>
      </c>
      <c r="R2169">
        <v>40</v>
      </c>
    </row>
    <row r="2170" spans="1:18" hidden="1" x14ac:dyDescent="0.25">
      <c r="A2170">
        <v>2174</v>
      </c>
      <c r="B2170" t="s">
        <v>4354</v>
      </c>
      <c r="C2170" t="s">
        <v>44</v>
      </c>
      <c r="D2170" t="s">
        <v>18</v>
      </c>
      <c r="E2170" t="s">
        <v>8291</v>
      </c>
      <c r="F2170" t="str">
        <f>VLOOKUP(TRIM(SUBSTITUTE(E2170,CHAR(160),CHAR(32))),Metadata!B$1:C$2632,2,FALSE)</f>
        <v>La Motte, M. de (Antoine Houdar), 1672-1731.</v>
      </c>
      <c r="G2170" t="str">
        <f>VLOOKUP(TRIM(SUBSTITUTE(E2170,CHAR(160),CHAR(32))),Metadata!B$1:D$2632,3,FALSE)</f>
        <v>Réflexions sur la critique</v>
      </c>
      <c r="H2170">
        <f>VLOOKUP(TRIM(SUBSTITUTE(E2170,CHAR(160),CHAR(32))),Metadata!B$1:E$2632,4,FALSE)</f>
        <v>1716</v>
      </c>
      <c r="I2170" t="s">
        <v>448</v>
      </c>
      <c r="K2170" t="str">
        <f>VLOOKUP(TRIM(SUBSTITUTE(E2170,CHAR(160),CHAR(32))),Metadata!B$1:H$2632,7,FALSE)</f>
        <v>traite ou essai</v>
      </c>
      <c r="L2170" t="s">
        <v>4402</v>
      </c>
      <c r="N2170" t="str">
        <f>VLOOKUP(TRIM(SUBSTITUTE(E2170,CHAR(160),CHAR(32))),Metadata!B$1:J$2632,9,FALSE)</f>
        <v>prose</v>
      </c>
      <c r="O2170">
        <f>VLOOKUP(TRIM(SUBSTITUTE(E2170,CHAR(160),CHAR(32))),Metadata!B$1:K$2632,10,FALSE)</f>
        <v>48405</v>
      </c>
      <c r="P2170" s="4" t="s">
        <v>10914</v>
      </c>
      <c r="Q2170">
        <v>358</v>
      </c>
      <c r="R2170">
        <v>366</v>
      </c>
    </row>
    <row r="2171" spans="1:18" hidden="1" x14ac:dyDescent="0.25">
      <c r="A2171">
        <v>2175</v>
      </c>
      <c r="B2171" t="s">
        <v>4354</v>
      </c>
      <c r="C2171" t="s">
        <v>44</v>
      </c>
      <c r="D2171" t="s">
        <v>18</v>
      </c>
      <c r="E2171" t="s">
        <v>8291</v>
      </c>
      <c r="F2171" t="str">
        <f>VLOOKUP(TRIM(SUBSTITUTE(E2171,CHAR(160),CHAR(32))),Metadata!B$1:C$2632,2,FALSE)</f>
        <v>La Motte, M. de (Antoine Houdar), 1672-1731.</v>
      </c>
      <c r="G2171" t="str">
        <f>VLOOKUP(TRIM(SUBSTITUTE(E2171,CHAR(160),CHAR(32))),Metadata!B$1:D$2632,3,FALSE)</f>
        <v>Réflexions sur la critique</v>
      </c>
      <c r="H2171">
        <f>VLOOKUP(TRIM(SUBSTITUTE(E2171,CHAR(160),CHAR(32))),Metadata!B$1:E$2632,4,FALSE)</f>
        <v>1716</v>
      </c>
      <c r="I2171" t="s">
        <v>448</v>
      </c>
      <c r="K2171" t="str">
        <f>VLOOKUP(TRIM(SUBSTITUTE(E2171,CHAR(160),CHAR(32))),Metadata!B$1:H$2632,7,FALSE)</f>
        <v>traite ou essai</v>
      </c>
      <c r="L2171" t="s">
        <v>4402</v>
      </c>
      <c r="N2171" t="str">
        <f>VLOOKUP(TRIM(SUBSTITUTE(E2171,CHAR(160),CHAR(32))),Metadata!B$1:J$2632,9,FALSE)</f>
        <v>prose</v>
      </c>
      <c r="O2171">
        <f>VLOOKUP(TRIM(SUBSTITUTE(E2171,CHAR(160),CHAR(32))),Metadata!B$1:K$2632,10,FALSE)</f>
        <v>48405</v>
      </c>
      <c r="P2171" s="4" t="s">
        <v>9278</v>
      </c>
      <c r="Q2171">
        <v>150</v>
      </c>
      <c r="R2171">
        <v>157</v>
      </c>
    </row>
    <row r="2172" spans="1:18" hidden="1" x14ac:dyDescent="0.25">
      <c r="A2172">
        <v>2176</v>
      </c>
      <c r="B2172" t="s">
        <v>4354</v>
      </c>
      <c r="C2172" t="s">
        <v>44</v>
      </c>
      <c r="D2172" t="s">
        <v>18</v>
      </c>
      <c r="E2172" t="s">
        <v>8354</v>
      </c>
      <c r="F2172" t="str">
        <f>VLOOKUP(TRIM(SUBSTITUTE(E2172,CHAR(160),CHAR(32))),Metadata!B$1:C$2632,2,FALSE)</f>
        <v>Prévost, abbé, 1697-1763.</v>
      </c>
      <c r="G2172" t="str">
        <f>VLOOKUP(TRIM(SUBSTITUTE(E2172,CHAR(160),CHAR(32))),Metadata!B$1:D$2632,3,FALSE)</f>
        <v>Le philosophe anglois, ou, Histoire de monsieur Cleveland, fils naturel de Cromwel. T. 5-6</v>
      </c>
      <c r="H2172">
        <f>VLOOKUP(TRIM(SUBSTITUTE(E2172,CHAR(160),CHAR(32))),Metadata!B$1:E$2632,4,FALSE)</f>
        <v>1739</v>
      </c>
      <c r="I2172" t="s">
        <v>448</v>
      </c>
      <c r="K2172" t="str">
        <f>VLOOKUP(TRIM(SUBSTITUTE(E2172,CHAR(160),CHAR(32))),Metadata!B$1:H$2632,7,FALSE)</f>
        <v>roman</v>
      </c>
      <c r="L2172" t="s">
        <v>4378</v>
      </c>
      <c r="N2172" t="str">
        <f>VLOOKUP(TRIM(SUBSTITUTE(E2172,CHAR(160),CHAR(32))),Metadata!B$1:J$2632,9,FALSE)</f>
        <v>prose</v>
      </c>
      <c r="O2172">
        <f>VLOOKUP(TRIM(SUBSTITUTE(E2172,CHAR(160),CHAR(32))),Metadata!B$1:K$2632,10,FALSE)</f>
        <v>149906</v>
      </c>
      <c r="P2172" s="4" t="s">
        <v>10915</v>
      </c>
      <c r="Q2172">
        <v>253</v>
      </c>
      <c r="R2172">
        <v>261</v>
      </c>
    </row>
    <row r="2173" spans="1:18" hidden="1" x14ac:dyDescent="0.25">
      <c r="A2173">
        <v>2177</v>
      </c>
      <c r="B2173" t="s">
        <v>4354</v>
      </c>
      <c r="C2173" t="s">
        <v>44</v>
      </c>
      <c r="D2173" t="s">
        <v>18</v>
      </c>
      <c r="E2173" t="s">
        <v>8310</v>
      </c>
      <c r="F2173" t="str">
        <f>VLOOKUP(TRIM(SUBSTITUTE(E2173,CHAR(160),CHAR(32))),Metadata!B$1:C$2632,2,FALSE)</f>
        <v>Mably, abbé de, 1709-1785.</v>
      </c>
      <c r="G2173" t="str">
        <f>VLOOKUP(TRIM(SUBSTITUTE(E2173,CHAR(160),CHAR(32))),Metadata!B$1:D$2632,3,FALSE)</f>
        <v>Observations sur les Grecs</v>
      </c>
      <c r="H2173">
        <f>VLOOKUP(TRIM(SUBSTITUTE(E2173,CHAR(160),CHAR(32))),Metadata!B$1:E$2632,4,FALSE)</f>
        <v>1749</v>
      </c>
      <c r="I2173" t="s">
        <v>448</v>
      </c>
      <c r="K2173" t="str">
        <f>VLOOKUP(TRIM(SUBSTITUTE(E2173,CHAR(160),CHAR(32))),Metadata!B$1:H$2632,7,FALSE)</f>
        <v>traite ou essai</v>
      </c>
      <c r="L2173" t="s">
        <v>4402</v>
      </c>
      <c r="N2173" t="str">
        <f>VLOOKUP(TRIM(SUBSTITUTE(E2173,CHAR(160),CHAR(32))),Metadata!B$1:J$2632,9,FALSE)</f>
        <v>prose</v>
      </c>
      <c r="O2173">
        <f>VLOOKUP(TRIM(SUBSTITUTE(E2173,CHAR(160),CHAR(32))),Metadata!B$1:K$2632,10,FALSE)</f>
        <v>40386</v>
      </c>
      <c r="P2173" s="4" t="s">
        <v>12683</v>
      </c>
      <c r="Q2173">
        <v>5</v>
      </c>
      <c r="R2173">
        <v>13</v>
      </c>
    </row>
    <row r="2174" spans="1:18" hidden="1" x14ac:dyDescent="0.25">
      <c r="A2174">
        <v>2178</v>
      </c>
      <c r="B2174" t="s">
        <v>4354</v>
      </c>
      <c r="C2174" t="s">
        <v>44</v>
      </c>
      <c r="D2174" t="s">
        <v>18</v>
      </c>
      <c r="E2174" t="s">
        <v>8181</v>
      </c>
      <c r="F2174" t="str">
        <f>VLOOKUP(TRIM(SUBSTITUTE(E2174,CHAR(160),CHAR(32))),Metadata!B$1:C$2632,2,FALSE)</f>
        <v>Barbier, Edmond Jean Francois, 1689-1771.</v>
      </c>
      <c r="G2174" t="str">
        <f>VLOOKUP(TRIM(SUBSTITUTE(E2174,CHAR(160),CHAR(32))),Metadata!B$1:D$2632,3,FALSE)</f>
        <v>Chronique de la régence. T. 7-8</v>
      </c>
      <c r="H2174">
        <f>VLOOKUP(TRIM(SUBSTITUTE(E2174,CHAR(160),CHAR(32))),Metadata!B$1:E$2632,4,FALSE)</f>
        <v>1763</v>
      </c>
      <c r="I2174" t="s">
        <v>448</v>
      </c>
      <c r="K2174" t="str">
        <f>VLOOKUP(TRIM(SUBSTITUTE(E2174,CHAR(160),CHAR(32))),Metadata!B$1:H$2632,7,FALSE)</f>
        <v>memoires</v>
      </c>
      <c r="L2174" t="s">
        <v>4481</v>
      </c>
      <c r="N2174" t="str">
        <f>VLOOKUP(TRIM(SUBSTITUTE(E2174,CHAR(160),CHAR(32))),Metadata!B$1:J$2632,9,FALSE)</f>
        <v>prose</v>
      </c>
      <c r="O2174">
        <f>VLOOKUP(TRIM(SUBSTITUTE(E2174,CHAR(160),CHAR(32))),Metadata!B$1:K$2632,10,FALSE)</f>
        <v>119691</v>
      </c>
      <c r="P2174" s="4" t="s">
        <v>10916</v>
      </c>
      <c r="Q2174">
        <v>241</v>
      </c>
      <c r="R2174">
        <v>249</v>
      </c>
    </row>
    <row r="2175" spans="1:18" hidden="1" x14ac:dyDescent="0.25">
      <c r="A2175">
        <v>2179</v>
      </c>
      <c r="B2175" t="s">
        <v>4354</v>
      </c>
      <c r="C2175" t="s">
        <v>44</v>
      </c>
      <c r="D2175" t="s">
        <v>18</v>
      </c>
      <c r="E2175" t="s">
        <v>8240</v>
      </c>
      <c r="F2175" t="str">
        <f>VLOOKUP(TRIM(SUBSTITUTE(E2175,CHAR(160),CHAR(32))),Metadata!B$1:C$2632,2,FALSE)</f>
        <v>Diderot, Denis, 1713-1784.</v>
      </c>
      <c r="G2175" t="str">
        <f>VLOOKUP(TRIM(SUBSTITUTE(E2175,CHAR(160),CHAR(32))),Metadata!B$1:D$2632,3,FALSE)</f>
        <v>Lettres à Sophie Volland</v>
      </c>
      <c r="H2175">
        <f>VLOOKUP(TRIM(SUBSTITUTE(E2175,CHAR(160),CHAR(32))),Metadata!B$1:E$2632,4,FALSE)</f>
        <v>1774</v>
      </c>
      <c r="I2175" t="s">
        <v>448</v>
      </c>
      <c r="K2175" t="str">
        <f>VLOOKUP(TRIM(SUBSTITUTE(E2175,CHAR(160),CHAR(32))),Metadata!B$1:H$2632,7,FALSE)</f>
        <v>correspondance</v>
      </c>
      <c r="L2175" t="s">
        <v>4542</v>
      </c>
      <c r="N2175" t="str">
        <f>VLOOKUP(TRIM(SUBSTITUTE(E2175,CHAR(160),CHAR(32))),Metadata!B$1:J$2632,9,FALSE)</f>
        <v>prose</v>
      </c>
      <c r="O2175">
        <f>VLOOKUP(TRIM(SUBSTITUTE(E2175,CHAR(160),CHAR(32))),Metadata!B$1:K$2632,10,FALSE)</f>
        <v>167497</v>
      </c>
      <c r="P2175" s="4" t="s">
        <v>10917</v>
      </c>
      <c r="Q2175">
        <v>143</v>
      </c>
      <c r="R2175">
        <v>154</v>
      </c>
    </row>
    <row r="2176" spans="1:18" hidden="1" x14ac:dyDescent="0.25">
      <c r="A2176">
        <v>2180</v>
      </c>
      <c r="B2176" t="s">
        <v>4354</v>
      </c>
      <c r="C2176" t="s">
        <v>44</v>
      </c>
      <c r="D2176" t="s">
        <v>18</v>
      </c>
      <c r="E2176" t="s">
        <v>8381</v>
      </c>
      <c r="F2176" t="str">
        <f>VLOOKUP(TRIM(SUBSTITUTE(E2176,CHAR(160),CHAR(32))),Metadata!B$1:C$2632,2,FALSE)</f>
        <v>Rousseau, Jean-Jacques, 1712-1778.</v>
      </c>
      <c r="G2176" t="str">
        <f>VLOOKUP(TRIM(SUBSTITUTE(E2176,CHAR(160),CHAR(32))),Metadata!B$1:D$2632,3,FALSE)</f>
        <v>La nouvelle Héloïse</v>
      </c>
      <c r="H2176">
        <f>VLOOKUP(TRIM(SUBSTITUTE(E2176,CHAR(160),CHAR(32))),Metadata!B$1:E$2632,4,FALSE)</f>
        <v>1761</v>
      </c>
      <c r="I2176" t="s">
        <v>448</v>
      </c>
      <c r="K2176" t="str">
        <f>VLOOKUP(TRIM(SUBSTITUTE(E2176,CHAR(160),CHAR(32))),Metadata!B$1:H$2632,7,FALSE)</f>
        <v>roman</v>
      </c>
      <c r="L2176" t="s">
        <v>4378</v>
      </c>
      <c r="N2176" t="str">
        <f>VLOOKUP(TRIM(SUBSTITUTE(E2176,CHAR(160),CHAR(32))),Metadata!B$1:J$2632,9,FALSE)</f>
        <v>prose</v>
      </c>
      <c r="O2176">
        <f>VLOOKUP(TRIM(SUBSTITUTE(E2176,CHAR(160),CHAR(32))),Metadata!B$1:K$2632,10,FALSE)</f>
        <v>299094</v>
      </c>
      <c r="P2176" s="4" t="s">
        <v>10918</v>
      </c>
      <c r="Q2176">
        <v>192</v>
      </c>
      <c r="R2176">
        <v>200</v>
      </c>
    </row>
    <row r="2177" spans="1:18" hidden="1" x14ac:dyDescent="0.25">
      <c r="A2177">
        <v>2181</v>
      </c>
      <c r="B2177" t="s">
        <v>4354</v>
      </c>
      <c r="C2177" t="s">
        <v>44</v>
      </c>
      <c r="D2177" t="s">
        <v>18</v>
      </c>
      <c r="E2177" t="s">
        <v>8372</v>
      </c>
      <c r="F2177" t="str">
        <f>VLOOKUP(TRIM(SUBSTITUTE(E2177,CHAR(160),CHAR(32))),Metadata!B$1:C$2632,2,FALSE)</f>
        <v>Rivarol, Antoine, 1753-1801.</v>
      </c>
      <c r="G2177" t="str">
        <f>VLOOKUP(TRIM(SUBSTITUTE(E2177,CHAR(160),CHAR(32))),Metadata!B$1:D$2632,3,FALSE)</f>
        <v>De l'universitalité de la langue française: discours qui a remporté le prix à l'Académie de Berlin</v>
      </c>
      <c r="H2177">
        <f>VLOOKUP(TRIM(SUBSTITUTE(E2177,CHAR(160),CHAR(32))),Metadata!B$1:E$2632,4,FALSE)</f>
        <v>1784</v>
      </c>
      <c r="I2177" t="s">
        <v>448</v>
      </c>
      <c r="K2177" t="str">
        <f>VLOOKUP(TRIM(SUBSTITUTE(E2177,CHAR(160),CHAR(32))),Metadata!B$1:H$2632,7,FALSE)</f>
        <v>traite ou essai</v>
      </c>
      <c r="L2177" t="s">
        <v>4402</v>
      </c>
      <c r="N2177" t="str">
        <f>VLOOKUP(TRIM(SUBSTITUTE(E2177,CHAR(160),CHAR(32))),Metadata!B$1:J$2632,9,FALSE)</f>
        <v>prose</v>
      </c>
      <c r="O2177">
        <f>VLOOKUP(TRIM(SUBSTITUTE(E2177,CHAR(160),CHAR(32))),Metadata!B$1:K$2632,10,FALSE)</f>
        <v>20703</v>
      </c>
      <c r="P2177" s="4" t="s">
        <v>12684</v>
      </c>
      <c r="Q2177">
        <v>38</v>
      </c>
      <c r="R2177">
        <v>48</v>
      </c>
    </row>
    <row r="2178" spans="1:18" hidden="1" x14ac:dyDescent="0.25">
      <c r="A2178">
        <v>2182</v>
      </c>
      <c r="B2178" t="s">
        <v>4354</v>
      </c>
      <c r="C2178" t="s">
        <v>44</v>
      </c>
      <c r="D2178" t="s">
        <v>18</v>
      </c>
      <c r="E2178" t="s">
        <v>8354</v>
      </c>
      <c r="F2178" t="str">
        <f>VLOOKUP(TRIM(SUBSTITUTE(E2178,CHAR(160),CHAR(32))),Metadata!B$1:C$2632,2,FALSE)</f>
        <v>Prévost, abbé, 1697-1763.</v>
      </c>
      <c r="G2178" t="str">
        <f>VLOOKUP(TRIM(SUBSTITUTE(E2178,CHAR(160),CHAR(32))),Metadata!B$1:D$2632,3,FALSE)</f>
        <v>Le philosophe anglois, ou, Histoire de monsieur Cleveland, fils naturel de Cromwel. T. 5-6</v>
      </c>
      <c r="H2178">
        <f>VLOOKUP(TRIM(SUBSTITUTE(E2178,CHAR(160),CHAR(32))),Metadata!B$1:E$2632,4,FALSE)</f>
        <v>1739</v>
      </c>
      <c r="I2178" t="s">
        <v>448</v>
      </c>
      <c r="K2178" t="str">
        <f>VLOOKUP(TRIM(SUBSTITUTE(E2178,CHAR(160),CHAR(32))),Metadata!B$1:H$2632,7,FALSE)</f>
        <v>roman</v>
      </c>
      <c r="L2178" t="s">
        <v>4378</v>
      </c>
      <c r="N2178" t="str">
        <f>VLOOKUP(TRIM(SUBSTITUTE(E2178,CHAR(160),CHAR(32))),Metadata!B$1:J$2632,9,FALSE)</f>
        <v>prose</v>
      </c>
      <c r="O2178">
        <f>VLOOKUP(TRIM(SUBSTITUTE(E2178,CHAR(160),CHAR(32))),Metadata!B$1:K$2632,10,FALSE)</f>
        <v>149906</v>
      </c>
      <c r="P2178" s="4" t="s">
        <v>9279</v>
      </c>
      <c r="Q2178">
        <v>202</v>
      </c>
      <c r="R2178">
        <v>210</v>
      </c>
    </row>
    <row r="2179" spans="1:18" hidden="1" x14ac:dyDescent="0.25">
      <c r="A2179">
        <v>2183</v>
      </c>
      <c r="B2179" t="s">
        <v>4354</v>
      </c>
      <c r="C2179" t="s">
        <v>44</v>
      </c>
      <c r="D2179" t="s">
        <v>18</v>
      </c>
      <c r="E2179" t="s">
        <v>8275</v>
      </c>
      <c r="F2179" t="str">
        <f>VLOOKUP(TRIM(SUBSTITUTE(E2179,CHAR(160),CHAR(32))),Metadata!B$1:C$2632,2,FALSE)</f>
        <v>Helvétius, Claude Adrien, 1715-1771.</v>
      </c>
      <c r="G2179" t="str">
        <f>VLOOKUP(TRIM(SUBSTITUTE(E2179,CHAR(160),CHAR(32))),Metadata!B$1:D$2632,3,FALSE)</f>
        <v>De l'esprit.</v>
      </c>
      <c r="H2179">
        <f>VLOOKUP(TRIM(SUBSTITUTE(E2179,CHAR(160),CHAR(32))),Metadata!B$1:E$2632,4,FALSE)</f>
        <v>1758</v>
      </c>
      <c r="I2179" t="s">
        <v>448</v>
      </c>
      <c r="K2179" t="str">
        <f>VLOOKUP(TRIM(SUBSTITUTE(E2179,CHAR(160),CHAR(32))),Metadata!B$1:H$2632,7,FALSE)</f>
        <v>traite ou essai</v>
      </c>
      <c r="L2179" t="s">
        <v>4402</v>
      </c>
      <c r="N2179" t="str">
        <f>VLOOKUP(TRIM(SUBSTITUTE(E2179,CHAR(160),CHAR(32))),Metadata!B$1:J$2632,9,FALSE)</f>
        <v>prose</v>
      </c>
      <c r="O2179">
        <f>VLOOKUP(TRIM(SUBSTITUTE(E2179,CHAR(160),CHAR(32))),Metadata!B$1:K$2632,10,FALSE)</f>
        <v>161176</v>
      </c>
      <c r="P2179" s="4" t="s">
        <v>10919</v>
      </c>
      <c r="Q2179">
        <v>148</v>
      </c>
      <c r="R2179">
        <v>156</v>
      </c>
    </row>
    <row r="2180" spans="1:18" hidden="1" x14ac:dyDescent="0.25">
      <c r="A2180">
        <v>2184</v>
      </c>
      <c r="B2180" t="s">
        <v>4354</v>
      </c>
      <c r="C2180" t="s">
        <v>44</v>
      </c>
      <c r="D2180" t="s">
        <v>18</v>
      </c>
      <c r="E2180" t="s">
        <v>8214</v>
      </c>
      <c r="F2180" t="str">
        <f>VLOOKUP(TRIM(SUBSTITUTE(E2180,CHAR(160),CHAR(32))),Metadata!B$1:C$2632,2,FALSE)</f>
        <v>Condorcet, Marie Jean Antoine-Nicolas de Caritat, marquis de, 1743-1794.</v>
      </c>
      <c r="G2180" t="str">
        <f>VLOOKUP(TRIM(SUBSTITUTE(E2180,CHAR(160),CHAR(32))),Metadata!B$1:D$2632,3,FALSE)</f>
        <v>Esquisse d'un tableau</v>
      </c>
      <c r="H2180">
        <f>VLOOKUP(TRIM(SUBSTITUTE(E2180,CHAR(160),CHAR(32))),Metadata!B$1:E$2632,4,FALSE)</f>
        <v>1794</v>
      </c>
      <c r="I2180" t="s">
        <v>448</v>
      </c>
      <c r="K2180" t="str">
        <f>VLOOKUP(TRIM(SUBSTITUTE(E2180,CHAR(160),CHAR(32))),Metadata!B$1:H$2632,7,FALSE)</f>
        <v>traite ou essai</v>
      </c>
      <c r="L2180" t="s">
        <v>4402</v>
      </c>
      <c r="N2180" t="str">
        <f>VLOOKUP(TRIM(SUBSTITUTE(E2180,CHAR(160),CHAR(32))),Metadata!B$1:J$2632,9,FALSE)</f>
        <v>prose</v>
      </c>
      <c r="O2180">
        <f>VLOOKUP(TRIM(SUBSTITUTE(E2180,CHAR(160),CHAR(32))),Metadata!B$1:K$2632,10,FALSE)</f>
        <v>66733</v>
      </c>
      <c r="P2180" s="4" t="s">
        <v>10920</v>
      </c>
      <c r="Q2180">
        <v>40</v>
      </c>
      <c r="R2180">
        <v>48</v>
      </c>
    </row>
    <row r="2181" spans="1:18" hidden="1" x14ac:dyDescent="0.25">
      <c r="A2181">
        <v>2185</v>
      </c>
      <c r="B2181" t="s">
        <v>4354</v>
      </c>
      <c r="C2181" t="s">
        <v>44</v>
      </c>
      <c r="D2181" t="s">
        <v>18</v>
      </c>
      <c r="E2181" t="s">
        <v>8390</v>
      </c>
      <c r="F2181" t="str">
        <f>VLOOKUP(TRIM(SUBSTITUTE(E2181,CHAR(160),CHAR(32))),Metadata!B$1:C$2632,2,FALSE)</f>
        <v>Saint-Pierre, Bernardin de, 1737-1814.</v>
      </c>
      <c r="G2181" t="str">
        <f>VLOOKUP(TRIM(SUBSTITUTE(E2181,CHAR(160),CHAR(32))),Metadata!B$1:D$2632,3,FALSE)</f>
        <v>Études de la nature, T. 2</v>
      </c>
      <c r="H2181">
        <f>VLOOKUP(TRIM(SUBSTITUTE(E2181,CHAR(160),CHAR(32))),Metadata!B$1:E$2632,4,FALSE)</f>
        <v>1784</v>
      </c>
      <c r="I2181" t="s">
        <v>448</v>
      </c>
      <c r="K2181" t="str">
        <f>VLOOKUP(TRIM(SUBSTITUTE(E2181,CHAR(160),CHAR(32))),Metadata!B$1:H$2632,7,FALSE)</f>
        <v>traite ou essai</v>
      </c>
      <c r="L2181" t="s">
        <v>4402</v>
      </c>
      <c r="N2181" t="str">
        <f>VLOOKUP(TRIM(SUBSTITUTE(E2181,CHAR(160),CHAR(32))),Metadata!B$1:J$2632,9,FALSE)</f>
        <v>prose</v>
      </c>
      <c r="O2181">
        <f>VLOOKUP(TRIM(SUBSTITUTE(E2181,CHAR(160),CHAR(32))),Metadata!B$1:K$2632,10,FALSE)</f>
        <v>112322</v>
      </c>
      <c r="P2181" s="4" t="s">
        <v>10921</v>
      </c>
      <c r="Q2181">
        <v>76</v>
      </c>
      <c r="R2181">
        <v>84</v>
      </c>
    </row>
    <row r="2182" spans="1:18" hidden="1" x14ac:dyDescent="0.25">
      <c r="A2182">
        <v>2186</v>
      </c>
      <c r="B2182" t="s">
        <v>4354</v>
      </c>
      <c r="C2182" t="s">
        <v>44</v>
      </c>
      <c r="D2182" t="s">
        <v>18</v>
      </c>
      <c r="E2182" t="s">
        <v>8239</v>
      </c>
      <c r="F2182" t="str">
        <f>VLOOKUP(TRIM(SUBSTITUTE(E2182,CHAR(160),CHAR(32))),Metadata!B$1:C$2632,2,FALSE)</f>
        <v>Diderot, Denis, 1713-1784.</v>
      </c>
      <c r="G2182" t="str">
        <f>VLOOKUP(TRIM(SUBSTITUTE(E2182,CHAR(160),CHAR(32))),Metadata!B$1:D$2632,3,FALSE)</f>
        <v>Lettres à Sophie Volland</v>
      </c>
      <c r="H2182">
        <f>VLOOKUP(TRIM(SUBSTITUTE(E2182,CHAR(160),CHAR(32))),Metadata!B$1:E$2632,4,FALSE)</f>
        <v>1762</v>
      </c>
      <c r="I2182" t="s">
        <v>448</v>
      </c>
      <c r="K2182" t="str">
        <f>VLOOKUP(TRIM(SUBSTITUTE(E2182,CHAR(160),CHAR(32))),Metadata!B$1:H$2632,7,FALSE)</f>
        <v>correspondance</v>
      </c>
      <c r="L2182" t="s">
        <v>4542</v>
      </c>
      <c r="N2182" t="str">
        <f>VLOOKUP(TRIM(SUBSTITUTE(E2182,CHAR(160),CHAR(32))),Metadata!B$1:J$2632,9,FALSE)</f>
        <v>prose</v>
      </c>
      <c r="O2182">
        <f>VLOOKUP(TRIM(SUBSTITUTE(E2182,CHAR(160),CHAR(32))),Metadata!B$1:K$2632,10,FALSE)</f>
        <v>167497</v>
      </c>
      <c r="P2182" s="4" t="s">
        <v>10922</v>
      </c>
      <c r="Q2182">
        <v>33</v>
      </c>
      <c r="R2182">
        <v>41</v>
      </c>
    </row>
    <row r="2183" spans="1:18" hidden="1" x14ac:dyDescent="0.25">
      <c r="A2183">
        <v>2187</v>
      </c>
      <c r="B2183" t="s">
        <v>4354</v>
      </c>
      <c r="C2183" t="s">
        <v>44</v>
      </c>
      <c r="D2183" t="s">
        <v>18</v>
      </c>
      <c r="E2183" t="s">
        <v>8172</v>
      </c>
      <c r="F2183" t="str">
        <f>VLOOKUP(TRIM(SUBSTITUTE(E2183,CHAR(160),CHAR(32))),Metadata!B$1:C$2632,2,FALSE)</f>
        <v>Argens, Jean-Baptiste de Boyer, marquis d', 1704-1771.</v>
      </c>
      <c r="G2183" t="str">
        <f>VLOOKUP(TRIM(SUBSTITUTE(E2183,CHAR(160),CHAR(32))),Metadata!B$1:D$2632,3,FALSE)</f>
        <v>Lettres juives</v>
      </c>
      <c r="H2183">
        <f>VLOOKUP(TRIM(SUBSTITUTE(E2183,CHAR(160),CHAR(32))),Metadata!B$1:E$2632,4,FALSE)</f>
        <v>1738</v>
      </c>
      <c r="I2183" t="s">
        <v>448</v>
      </c>
      <c r="K2183" t="str">
        <f>VLOOKUP(TRIM(SUBSTITUTE(E2183,CHAR(160),CHAR(32))),Metadata!B$1:H$2632,7,FALSE)</f>
        <v>melanges litteraires</v>
      </c>
      <c r="L2183" t="s">
        <v>4389</v>
      </c>
      <c r="N2183" t="str">
        <f>VLOOKUP(TRIM(SUBSTITUTE(E2183,CHAR(160),CHAR(32))),Metadata!B$1:J$2632,9,FALSE)</f>
        <v>prose</v>
      </c>
      <c r="O2183">
        <f>VLOOKUP(TRIM(SUBSTITUTE(E2183,CHAR(160),CHAR(32))),Metadata!B$1:K$2632,10,FALSE)</f>
        <v>427095</v>
      </c>
      <c r="P2183" s="4" t="s">
        <v>10923</v>
      </c>
      <c r="Q2183">
        <v>44</v>
      </c>
      <c r="R2183">
        <v>52</v>
      </c>
    </row>
    <row r="2184" spans="1:18" hidden="1" x14ac:dyDescent="0.25">
      <c r="A2184">
        <v>2188</v>
      </c>
      <c r="B2184" t="s">
        <v>4354</v>
      </c>
      <c r="C2184" t="s">
        <v>44</v>
      </c>
      <c r="D2184" t="s">
        <v>18</v>
      </c>
      <c r="E2184" t="s">
        <v>8172</v>
      </c>
      <c r="F2184" t="str">
        <f>VLOOKUP(TRIM(SUBSTITUTE(E2184,CHAR(160),CHAR(32))),Metadata!B$1:C$2632,2,FALSE)</f>
        <v>Argens, Jean-Baptiste de Boyer, marquis d', 1704-1771.</v>
      </c>
      <c r="G2184" t="str">
        <f>VLOOKUP(TRIM(SUBSTITUTE(E2184,CHAR(160),CHAR(32))),Metadata!B$1:D$2632,3,FALSE)</f>
        <v>Lettres juives</v>
      </c>
      <c r="H2184">
        <f>VLOOKUP(TRIM(SUBSTITUTE(E2184,CHAR(160),CHAR(32))),Metadata!B$1:E$2632,4,FALSE)</f>
        <v>1738</v>
      </c>
      <c r="I2184" t="s">
        <v>448</v>
      </c>
      <c r="K2184" t="str">
        <f>VLOOKUP(TRIM(SUBSTITUTE(E2184,CHAR(160),CHAR(32))),Metadata!B$1:H$2632,7,FALSE)</f>
        <v>melanges litteraires</v>
      </c>
      <c r="L2184" t="s">
        <v>4389</v>
      </c>
      <c r="N2184" t="str">
        <f>VLOOKUP(TRIM(SUBSTITUTE(E2184,CHAR(160),CHAR(32))),Metadata!B$1:J$2632,9,FALSE)</f>
        <v>prose</v>
      </c>
      <c r="O2184">
        <f>VLOOKUP(TRIM(SUBSTITUTE(E2184,CHAR(160),CHAR(32))),Metadata!B$1:K$2632,10,FALSE)</f>
        <v>427095</v>
      </c>
      <c r="P2184" s="4" t="s">
        <v>12685</v>
      </c>
      <c r="Q2184">
        <v>5</v>
      </c>
      <c r="R2184">
        <v>13</v>
      </c>
    </row>
    <row r="2185" spans="1:18" hidden="1" x14ac:dyDescent="0.25">
      <c r="A2185">
        <v>2189</v>
      </c>
      <c r="B2185" t="s">
        <v>4354</v>
      </c>
      <c r="C2185" t="s">
        <v>44</v>
      </c>
      <c r="D2185" t="s">
        <v>18</v>
      </c>
      <c r="E2185" t="s">
        <v>8362</v>
      </c>
      <c r="F2185" t="str">
        <f>VLOOKUP(TRIM(SUBSTITUTE(E2185,CHAR(160),CHAR(32))),Metadata!B$1:C$2632,2,FALSE)</f>
        <v>Prévost, abbé, 1697-1763.</v>
      </c>
      <c r="G2185" t="str">
        <f>VLOOKUP(TRIM(SUBSTITUTE(E2185,CHAR(160),CHAR(32))),Metadata!B$1:D$2632,3,FALSE)</f>
        <v>Nouvelles lettres angloises, ou, Histoire du chevalier Grandisson: augmentée de huit lettres qui n'ont point paru dans les éditions précédentes: avec figures.</v>
      </c>
      <c r="H2185">
        <f>VLOOKUP(TRIM(SUBSTITUTE(E2185,CHAR(160),CHAR(32))),Metadata!B$1:E$2632,4,FALSE)</f>
        <v>1755</v>
      </c>
      <c r="I2185" t="s">
        <v>448</v>
      </c>
      <c r="K2185" t="str">
        <f>VLOOKUP(TRIM(SUBSTITUTE(E2185,CHAR(160),CHAR(32))),Metadata!B$1:H$2632,7,FALSE)</f>
        <v>roman</v>
      </c>
      <c r="L2185" t="s">
        <v>4378</v>
      </c>
      <c r="N2185" t="str">
        <f>VLOOKUP(TRIM(SUBSTITUTE(E2185,CHAR(160),CHAR(32))),Metadata!B$1:J$2632,9,FALSE)</f>
        <v>prose</v>
      </c>
      <c r="O2185">
        <f>VLOOKUP(TRIM(SUBSTITUTE(E2185,CHAR(160),CHAR(32))),Metadata!B$1:K$2632,10,FALSE)</f>
        <v>396311</v>
      </c>
      <c r="P2185" s="4" t="s">
        <v>10924</v>
      </c>
      <c r="Q2185">
        <v>227</v>
      </c>
      <c r="R2185">
        <v>235</v>
      </c>
    </row>
    <row r="2186" spans="1:18" hidden="1" x14ac:dyDescent="0.25">
      <c r="A2186">
        <v>2190</v>
      </c>
      <c r="B2186" t="s">
        <v>4354</v>
      </c>
      <c r="C2186" t="s">
        <v>44</v>
      </c>
      <c r="D2186" t="s">
        <v>18</v>
      </c>
      <c r="E2186" t="s">
        <v>8299</v>
      </c>
      <c r="F2186" t="str">
        <f>VLOOKUP(TRIM(SUBSTITUTE(E2186,CHAR(160),CHAR(32))),Metadata!B$1:C$2632,2,FALSE)</f>
        <v>Le Sage, Alain René, 1668-1747.</v>
      </c>
      <c r="G2186" t="str">
        <f>VLOOKUP(TRIM(SUBSTITUTE(E2186,CHAR(160),CHAR(32))),Metadata!B$1:D$2632,3,FALSE)</f>
        <v>Histoire de Gil Blas de Santillane Livres I-IX</v>
      </c>
      <c r="H2186">
        <f>VLOOKUP(TRIM(SUBSTITUTE(E2186,CHAR(160),CHAR(32))),Metadata!B$1:E$2632,4,FALSE)</f>
        <v>1732</v>
      </c>
      <c r="I2186" t="s">
        <v>448</v>
      </c>
      <c r="K2186" t="str">
        <f>VLOOKUP(TRIM(SUBSTITUTE(E2186,CHAR(160),CHAR(32))),Metadata!B$1:H$2632,7,FALSE)</f>
        <v>roman</v>
      </c>
      <c r="L2186" t="s">
        <v>4378</v>
      </c>
      <c r="N2186" t="str">
        <f>VLOOKUP(TRIM(SUBSTITUTE(E2186,CHAR(160),CHAR(32))),Metadata!B$1:J$2632,9,FALSE)</f>
        <v>prose</v>
      </c>
      <c r="O2186">
        <f>VLOOKUP(TRIM(SUBSTITUTE(E2186,CHAR(160),CHAR(32))),Metadata!B$1:K$2632,10,FALSE)</f>
        <v>223962</v>
      </c>
      <c r="P2186" s="4" t="s">
        <v>10925</v>
      </c>
      <c r="Q2186">
        <v>46</v>
      </c>
      <c r="R2186">
        <v>54</v>
      </c>
    </row>
    <row r="2187" spans="1:18" hidden="1" x14ac:dyDescent="0.25">
      <c r="A2187">
        <v>2191</v>
      </c>
      <c r="B2187" t="s">
        <v>4354</v>
      </c>
      <c r="C2187" t="s">
        <v>44</v>
      </c>
      <c r="D2187" t="s">
        <v>18</v>
      </c>
      <c r="E2187" t="s">
        <v>8369</v>
      </c>
      <c r="F2187" t="str">
        <f>VLOOKUP(TRIM(SUBSTITUTE(E2187,CHAR(160),CHAR(32))),Metadata!B$1:C$2632,2,FALSE)</f>
        <v>Riccoboni, Marie Jeanne de Heurles Laboras de Mezières, 1713-1792.</v>
      </c>
      <c r="G2187" t="str">
        <f>VLOOKUP(TRIM(SUBSTITUTE(E2187,CHAR(160),CHAR(32))),Metadata!B$1:D$2632,3,FALSE)</f>
        <v>Lettres de Fanni Butler</v>
      </c>
      <c r="H2187">
        <f>VLOOKUP(TRIM(SUBSTITUTE(E2187,CHAR(160),CHAR(32))),Metadata!B$1:E$2632,4,FALSE)</f>
        <v>1757</v>
      </c>
      <c r="I2187" t="s">
        <v>448</v>
      </c>
      <c r="K2187" t="str">
        <f>VLOOKUP(TRIM(SUBSTITUTE(E2187,CHAR(160),CHAR(32))),Metadata!B$1:H$2632,7,FALSE)</f>
        <v>roman</v>
      </c>
      <c r="L2187" t="s">
        <v>4378</v>
      </c>
      <c r="N2187" t="str">
        <f>VLOOKUP(TRIM(SUBSTITUTE(E2187,CHAR(160),CHAR(32))),Metadata!B$1:J$2632,9,FALSE)</f>
        <v>prose</v>
      </c>
      <c r="O2187">
        <f>VLOOKUP(TRIM(SUBSTITUTE(E2187,CHAR(160),CHAR(32))),Metadata!B$1:K$2632,10,FALSE)</f>
        <v>32115</v>
      </c>
      <c r="P2187" s="4" t="s">
        <v>12686</v>
      </c>
      <c r="Q2187">
        <v>67</v>
      </c>
      <c r="R2187">
        <v>75</v>
      </c>
    </row>
    <row r="2188" spans="1:18" hidden="1" x14ac:dyDescent="0.25">
      <c r="A2188">
        <v>2192</v>
      </c>
      <c r="B2188" t="s">
        <v>4354</v>
      </c>
      <c r="C2188" t="s">
        <v>44</v>
      </c>
      <c r="D2188" t="s">
        <v>18</v>
      </c>
      <c r="E2188" t="s">
        <v>8368</v>
      </c>
      <c r="F2188" t="str">
        <f>VLOOKUP(TRIM(SUBSTITUTE(E2188,CHAR(160),CHAR(32))),Metadata!B$1:C$2632,2,FALSE)</f>
        <v>Riccoboni, Marie Jeanne de Heurles Laboras de Mezières, 1713-1792.</v>
      </c>
      <c r="G2188" t="str">
        <f>VLOOKUP(TRIM(SUBSTITUTE(E2188,CHAR(160),CHAR(32))),Metadata!B$1:D$2632,3,FALSE)</f>
        <v>Lettres d'Adélaïde de Dammartin</v>
      </c>
      <c r="H2188">
        <f>VLOOKUP(TRIM(SUBSTITUTE(E2188,CHAR(160),CHAR(32))),Metadata!B$1:E$2632,4,FALSE)</f>
        <v>1767</v>
      </c>
      <c r="I2188" t="s">
        <v>448</v>
      </c>
      <c r="K2188" t="str">
        <f>VLOOKUP(TRIM(SUBSTITUTE(E2188,CHAR(160),CHAR(32))),Metadata!B$1:H$2632,7,FALSE)</f>
        <v>roman</v>
      </c>
      <c r="L2188" t="s">
        <v>4378</v>
      </c>
      <c r="N2188" t="str">
        <f>VLOOKUP(TRIM(SUBSTITUTE(E2188,CHAR(160),CHAR(32))),Metadata!B$1:J$2632,9,FALSE)</f>
        <v>prose</v>
      </c>
      <c r="O2188">
        <f>VLOOKUP(TRIM(SUBSTITUTE(E2188,CHAR(160),CHAR(32))),Metadata!B$1:K$2632,10,FALSE)</f>
        <v>49503</v>
      </c>
      <c r="P2188" s="4" t="s">
        <v>12687</v>
      </c>
      <c r="Q2188">
        <v>54</v>
      </c>
      <c r="R2188">
        <v>62</v>
      </c>
    </row>
    <row r="2189" spans="1:18" hidden="1" x14ac:dyDescent="0.25">
      <c r="A2189">
        <v>2193</v>
      </c>
      <c r="B2189" t="s">
        <v>4354</v>
      </c>
      <c r="C2189" t="s">
        <v>44</v>
      </c>
      <c r="D2189" t="s">
        <v>18</v>
      </c>
      <c r="E2189" t="s">
        <v>8549</v>
      </c>
      <c r="F2189" t="str">
        <f>VLOOKUP(TRIM(SUBSTITUTE(E2189,CHAR(160),CHAR(32))),Metadata!B$1:C$2632,2,FALSE)</f>
        <v>Gautier, Théophile, 1811-1872.</v>
      </c>
      <c r="G2189" t="str">
        <f>VLOOKUP(TRIM(SUBSTITUTE(E2189,CHAR(160),CHAR(32))),Metadata!B$1:D$2632,3,FALSE)</f>
        <v>Mademoiselle de Maupin</v>
      </c>
      <c r="H2189">
        <f>VLOOKUP(TRIM(SUBSTITUTE(E2189,CHAR(160),CHAR(32))),Metadata!B$1:E$2632,4,FALSE)</f>
        <v>1835</v>
      </c>
      <c r="I2189" t="s">
        <v>450</v>
      </c>
      <c r="K2189" t="str">
        <f>VLOOKUP(TRIM(SUBSTITUTE(E2189,CHAR(160),CHAR(32))),Metadata!B$1:H$2632,7,FALSE)</f>
        <v>Narratif, Roman</v>
      </c>
      <c r="L2189" t="s">
        <v>4786</v>
      </c>
      <c r="N2189" t="str">
        <f>VLOOKUP(TRIM(SUBSTITUTE(E2189,CHAR(160),CHAR(32))),Metadata!B$1:J$2632,9,FALSE)</f>
        <v/>
      </c>
      <c r="O2189">
        <f>VLOOKUP(TRIM(SUBSTITUTE(E2189,CHAR(160),CHAR(32))),Metadata!B$1:K$2632,10,FALSE)</f>
        <v>140254</v>
      </c>
      <c r="P2189" s="4" t="s">
        <v>10926</v>
      </c>
      <c r="Q2189">
        <v>176</v>
      </c>
      <c r="R2189">
        <v>184</v>
      </c>
    </row>
    <row r="2190" spans="1:18" hidden="1" x14ac:dyDescent="0.25">
      <c r="A2190">
        <v>2194</v>
      </c>
      <c r="B2190" t="s">
        <v>4354</v>
      </c>
      <c r="C2190" t="s">
        <v>44</v>
      </c>
      <c r="D2190" t="s">
        <v>18</v>
      </c>
      <c r="E2190" t="s">
        <v>8473</v>
      </c>
      <c r="F2190" t="str">
        <f>VLOOKUP(TRIM(SUBSTITUTE(E2190,CHAR(160),CHAR(32))),Metadata!B$1:C$2632,2,FALSE)</f>
        <v>Cousin, Victor, 1792-1867.</v>
      </c>
      <c r="G2190" t="str">
        <f>VLOOKUP(TRIM(SUBSTITUTE(E2190,CHAR(160),CHAR(32))),Metadata!B$1:D$2632,3,FALSE)</f>
        <v>Cours de l'histoire de la philosophie: histoire de la philosophie du XVIIIe siècle.</v>
      </c>
      <c r="H2190">
        <f>VLOOKUP(TRIM(SUBSTITUTE(E2190,CHAR(160),CHAR(32))),Metadata!B$1:E$2632,4,FALSE)</f>
        <v>1829</v>
      </c>
      <c r="I2190" t="s">
        <v>450</v>
      </c>
      <c r="K2190" t="str">
        <f>VLOOKUP(TRIM(SUBSTITUTE(E2190,CHAR(160),CHAR(32))),Metadata!B$1:H$2632,7,FALSE)</f>
        <v>traite ou essai</v>
      </c>
      <c r="L2190" t="s">
        <v>4402</v>
      </c>
      <c r="N2190" t="str">
        <f>VLOOKUP(TRIM(SUBSTITUTE(E2190,CHAR(160),CHAR(32))),Metadata!B$1:J$2632,9,FALSE)</f>
        <v>prose</v>
      </c>
      <c r="O2190">
        <f>VLOOKUP(TRIM(SUBSTITUTE(E2190,CHAR(160),CHAR(32))),Metadata!B$1:K$2632,10,FALSE)</f>
        <v>108980</v>
      </c>
      <c r="P2190" s="4" t="s">
        <v>10927</v>
      </c>
      <c r="Q2190">
        <v>50</v>
      </c>
      <c r="R2190">
        <v>58</v>
      </c>
    </row>
    <row r="2191" spans="1:18" hidden="1" x14ac:dyDescent="0.25">
      <c r="A2191">
        <v>2195</v>
      </c>
      <c r="B2191" t="s">
        <v>4354</v>
      </c>
      <c r="C2191" t="s">
        <v>44</v>
      </c>
      <c r="D2191" t="s">
        <v>18</v>
      </c>
      <c r="E2191" t="s">
        <v>8645</v>
      </c>
      <c r="F2191" t="str">
        <f>VLOOKUP(TRIM(SUBSTITUTE(E2191,CHAR(160),CHAR(32))),Metadata!B$1:C$2632,2,FALSE)</f>
        <v>Renan, Ernest, 1823-1892.</v>
      </c>
      <c r="G2191" t="str">
        <f>VLOOKUP(TRIM(SUBSTITUTE(E2191,CHAR(160),CHAR(32))),Metadata!B$1:D$2632,3,FALSE)</f>
        <v>L'avenir de la science</v>
      </c>
      <c r="H2191">
        <f>VLOOKUP(TRIM(SUBSTITUTE(E2191,CHAR(160),CHAR(32))),Metadata!B$1:E$2632,4,FALSE)</f>
        <v>1890</v>
      </c>
      <c r="I2191" t="s">
        <v>450</v>
      </c>
      <c r="K2191" t="str">
        <f>VLOOKUP(TRIM(SUBSTITUTE(E2191,CHAR(160),CHAR(32))),Metadata!B$1:H$2632,7,FALSE)</f>
        <v>traite ou essai</v>
      </c>
      <c r="L2191" t="s">
        <v>4402</v>
      </c>
      <c r="N2191" t="str">
        <f>VLOOKUP(TRIM(SUBSTITUTE(E2191,CHAR(160),CHAR(32))),Metadata!B$1:J$2632,9,FALSE)</f>
        <v>prose</v>
      </c>
      <c r="O2191">
        <f>VLOOKUP(TRIM(SUBSTITUTE(E2191,CHAR(160),CHAR(32))),Metadata!B$1:K$2632,10,FALSE)</f>
        <v>172763</v>
      </c>
      <c r="P2191" s="4" t="s">
        <v>12688</v>
      </c>
      <c r="Q2191">
        <v>43</v>
      </c>
      <c r="R2191">
        <v>51</v>
      </c>
    </row>
    <row r="2192" spans="1:18" hidden="1" x14ac:dyDescent="0.25">
      <c r="A2192">
        <v>2196</v>
      </c>
      <c r="B2192" t="s">
        <v>4354</v>
      </c>
      <c r="C2192" t="s">
        <v>44</v>
      </c>
      <c r="D2192" t="s">
        <v>18</v>
      </c>
      <c r="E2192" t="s">
        <v>8597</v>
      </c>
      <c r="F2192" t="str">
        <f>VLOOKUP(TRIM(SUBSTITUTE(E2192,CHAR(160),CHAR(32))),Metadata!B$1:C$2632,2,FALSE)</f>
        <v>Leroux, Pierre, 1797-1871.</v>
      </c>
      <c r="G2192" t="str">
        <f>VLOOKUP(TRIM(SUBSTITUTE(E2192,CHAR(160),CHAR(32))),Metadata!B$1:D$2632,3,FALSE)</f>
        <v>De l'humanité: de son principe, et de son avenir: où se trouve exposée la vrai définition de la religion et où l'on explique le sens, la suite et l'enchâinement du mosaisme et du christianisme. Première partie</v>
      </c>
      <c r="H2192">
        <f>VLOOKUP(TRIM(SUBSTITUTE(E2192,CHAR(160),CHAR(32))),Metadata!B$1:E$2632,4,FALSE)</f>
        <v>1840</v>
      </c>
      <c r="I2192" t="s">
        <v>450</v>
      </c>
      <c r="K2192" t="str">
        <f>VLOOKUP(TRIM(SUBSTITUTE(E2192,CHAR(160),CHAR(32))),Metadata!B$1:H$2632,7,FALSE)</f>
        <v>traite ou essai</v>
      </c>
      <c r="L2192" t="s">
        <v>4402</v>
      </c>
      <c r="N2192" t="str">
        <f>VLOOKUP(TRIM(SUBSTITUTE(E2192,CHAR(160),CHAR(32))),Metadata!B$1:J$2632,9,FALSE)</f>
        <v>prose</v>
      </c>
      <c r="O2192">
        <f>VLOOKUP(TRIM(SUBSTITUTE(E2192,CHAR(160),CHAR(32))),Metadata!B$1:K$2632,10,FALSE)</f>
        <v>207532</v>
      </c>
      <c r="P2192" s="4" t="s">
        <v>10928</v>
      </c>
      <c r="Q2192">
        <v>26</v>
      </c>
      <c r="R2192">
        <v>34</v>
      </c>
    </row>
    <row r="2193" spans="1:18" hidden="1" x14ac:dyDescent="0.25">
      <c r="A2193">
        <v>2197</v>
      </c>
      <c r="B2193" t="s">
        <v>4354</v>
      </c>
      <c r="C2193" t="s">
        <v>44</v>
      </c>
      <c r="D2193" t="s">
        <v>18</v>
      </c>
      <c r="E2193" t="s">
        <v>8434</v>
      </c>
      <c r="F2193" t="str">
        <f>VLOOKUP(TRIM(SUBSTITUTE(E2193,CHAR(160),CHAR(32))),Metadata!B$1:C$2632,2,FALSE)</f>
        <v>Barbey D'Aurevilly, J. (Jules), 1808-1899.</v>
      </c>
      <c r="G2193" t="str">
        <f>VLOOKUP(TRIM(SUBSTITUTE(E2193,CHAR(160),CHAR(32))),Metadata!B$1:D$2632,3,FALSE)</f>
        <v>Une Page d'Histoire</v>
      </c>
      <c r="H2193">
        <f>VLOOKUP(TRIM(SUBSTITUTE(E2193,CHAR(160),CHAR(32))),Metadata!B$1:E$2632,4,FALSE)</f>
        <v>1886</v>
      </c>
      <c r="I2193" t="s">
        <v>450</v>
      </c>
      <c r="K2193" t="str">
        <f>VLOOKUP(TRIM(SUBSTITUTE(E2193,CHAR(160),CHAR(32))),Metadata!B$1:H$2632,7,FALSE)</f>
        <v>roman</v>
      </c>
      <c r="L2193" t="s">
        <v>4378</v>
      </c>
      <c r="N2193" t="str">
        <f>VLOOKUP(TRIM(SUBSTITUTE(E2193,CHAR(160),CHAR(32))),Metadata!B$1:J$2632,9,FALSE)</f>
        <v/>
      </c>
      <c r="O2193">
        <f>VLOOKUP(TRIM(SUBSTITUTE(E2193,CHAR(160),CHAR(32))),Metadata!B$1:K$2632,10,FALSE)</f>
        <v>4550</v>
      </c>
      <c r="P2193" s="4" t="s">
        <v>10929</v>
      </c>
      <c r="Q2193">
        <v>81</v>
      </c>
      <c r="R2193">
        <v>89</v>
      </c>
    </row>
    <row r="2194" spans="1:18" hidden="1" x14ac:dyDescent="0.25">
      <c r="A2194">
        <v>2198</v>
      </c>
      <c r="B2194" t="s">
        <v>4354</v>
      </c>
      <c r="C2194" t="s">
        <v>44</v>
      </c>
      <c r="D2194" t="s">
        <v>18</v>
      </c>
      <c r="E2194" t="s">
        <v>8677</v>
      </c>
      <c r="F2194" t="str">
        <f>VLOOKUP(TRIM(SUBSTITUTE(E2194,CHAR(160),CHAR(32))),Metadata!B$1:C$2632,2,FALSE)</f>
        <v>Stendhal, 1783-1842.</v>
      </c>
      <c r="G2194" t="str">
        <f>VLOOKUP(TRIM(SUBSTITUTE(E2194,CHAR(160),CHAR(32))),Metadata!B$1:D$2632,3,FALSE)</f>
        <v>L'abbesse de Castro.</v>
      </c>
      <c r="H2194">
        <f>VLOOKUP(TRIM(SUBSTITUTE(E2194,CHAR(160),CHAR(32))),Metadata!B$1:E$2632,4,FALSE)</f>
        <v>1839</v>
      </c>
      <c r="I2194" t="s">
        <v>450</v>
      </c>
      <c r="K2194" t="str">
        <f>VLOOKUP(TRIM(SUBSTITUTE(E2194,CHAR(160),CHAR(32))),Metadata!B$1:H$2632,7,FALSE)</f>
        <v>roman</v>
      </c>
      <c r="L2194" t="s">
        <v>4378</v>
      </c>
      <c r="N2194" t="str">
        <f>VLOOKUP(TRIM(SUBSTITUTE(E2194,CHAR(160),CHAR(32))),Metadata!B$1:J$2632,9,FALSE)</f>
        <v>prose</v>
      </c>
      <c r="O2194">
        <f>VLOOKUP(TRIM(SUBSTITUTE(E2194,CHAR(160),CHAR(32))),Metadata!B$1:K$2632,10,FALSE)</f>
        <v>37596</v>
      </c>
      <c r="P2194" s="4" t="s">
        <v>12689</v>
      </c>
      <c r="Q2194">
        <v>36</v>
      </c>
      <c r="R2194">
        <v>44</v>
      </c>
    </row>
    <row r="2195" spans="1:18" hidden="1" x14ac:dyDescent="0.25">
      <c r="A2195">
        <v>2199</v>
      </c>
      <c r="B2195" t="s">
        <v>4354</v>
      </c>
      <c r="C2195" t="s">
        <v>44</v>
      </c>
      <c r="D2195" t="s">
        <v>18</v>
      </c>
      <c r="E2195" t="s">
        <v>6838</v>
      </c>
      <c r="F2195" t="str">
        <f>VLOOKUP(TRIM(SUBSTITUTE(E2195,CHAR(160),CHAR(32))),Metadata!B$1:C$2632,2,FALSE)</f>
        <v>Bouglé, Célestin, 1870-1940.</v>
      </c>
      <c r="G2195" t="str">
        <f>VLOOKUP(TRIM(SUBSTITUTE(E2195,CHAR(160),CHAR(32))),Metadata!B$1:D$2632,3,FALSE)</f>
        <v>Les idées égalitaires</v>
      </c>
      <c r="H2195">
        <f>VLOOKUP(TRIM(SUBSTITUTE(E2195,CHAR(160),CHAR(32))),Metadata!B$1:E$2632,4,FALSE)</f>
        <v>1899</v>
      </c>
      <c r="I2195" t="s">
        <v>450</v>
      </c>
      <c r="K2195" t="str">
        <f>VLOOKUP(TRIM(SUBSTITUTE(E2195,CHAR(160),CHAR(32))),Metadata!B$1:H$2632,7,FALSE)</f>
        <v>traite</v>
      </c>
      <c r="L2195" t="s">
        <v>4417</v>
      </c>
      <c r="N2195" t="str">
        <f>VLOOKUP(TRIM(SUBSTITUTE(E2195,CHAR(160),CHAR(32))),Metadata!B$1:J$2632,9,FALSE)</f>
        <v/>
      </c>
      <c r="O2195">
        <f>VLOOKUP(TRIM(SUBSTITUTE(E2195,CHAR(160),CHAR(32))),Metadata!B$1:K$2632,10,FALSE)</f>
        <v>55577</v>
      </c>
      <c r="P2195" s="4" t="s">
        <v>12690</v>
      </c>
      <c r="Q2195">
        <v>61</v>
      </c>
      <c r="R2195">
        <v>69</v>
      </c>
    </row>
    <row r="2196" spans="1:18" hidden="1" x14ac:dyDescent="0.25">
      <c r="A2196">
        <v>2200</v>
      </c>
      <c r="B2196" t="s">
        <v>4354</v>
      </c>
      <c r="C2196" t="s">
        <v>44</v>
      </c>
      <c r="D2196" t="s">
        <v>18</v>
      </c>
      <c r="E2196" t="s">
        <v>8435</v>
      </c>
      <c r="F2196" t="str">
        <f>VLOOKUP(TRIM(SUBSTITUTE(E2196,CHAR(160),CHAR(32))),Metadata!B$1:C$2632,2,FALSE)</f>
        <v>Barbey D'Aurevilly, J. (Jules), 1808-1899.</v>
      </c>
      <c r="G2196" t="str">
        <f>VLOOKUP(TRIM(SUBSTITUTE(E2196,CHAR(160),CHAR(32))),Metadata!B$1:D$2632,3,FALSE)</f>
        <v>Une Vieille Maîtresse</v>
      </c>
      <c r="H2196">
        <f>VLOOKUP(TRIM(SUBSTITUTE(E2196,CHAR(160),CHAR(32))),Metadata!B$1:E$2632,4,FALSE)</f>
        <v>1851</v>
      </c>
      <c r="I2196" t="s">
        <v>450</v>
      </c>
      <c r="K2196" t="str">
        <f>VLOOKUP(TRIM(SUBSTITUTE(E2196,CHAR(160),CHAR(32))),Metadata!B$1:H$2632,7,FALSE)</f>
        <v>roman</v>
      </c>
      <c r="L2196" t="s">
        <v>4378</v>
      </c>
      <c r="N2196" t="str">
        <f>VLOOKUP(TRIM(SUBSTITUTE(E2196,CHAR(160),CHAR(32))),Metadata!B$1:J$2632,9,FALSE)</f>
        <v/>
      </c>
      <c r="O2196">
        <f>VLOOKUP(TRIM(SUBSTITUTE(E2196,CHAR(160),CHAR(32))),Metadata!B$1:K$2632,10,FALSE)</f>
        <v>143601</v>
      </c>
      <c r="P2196" s="4" t="s">
        <v>10930</v>
      </c>
      <c r="Q2196">
        <v>73</v>
      </c>
      <c r="R2196">
        <v>81</v>
      </c>
    </row>
    <row r="2197" spans="1:18" hidden="1" x14ac:dyDescent="0.25">
      <c r="A2197">
        <v>2201</v>
      </c>
      <c r="B2197" t="s">
        <v>4354</v>
      </c>
      <c r="C2197" t="s">
        <v>44</v>
      </c>
      <c r="D2197" t="s">
        <v>18</v>
      </c>
      <c r="E2197" t="s">
        <v>6717</v>
      </c>
      <c r="F2197" t="str">
        <f>VLOOKUP(TRIM(SUBSTITUTE(E2197,CHAR(160),CHAR(32))),Metadata!B$1:C$2632,2,FALSE)</f>
        <v>Tarde, Gabriel, 1843-1904.</v>
      </c>
      <c r="G2197" t="str">
        <f>VLOOKUP(TRIM(SUBSTITUTE(E2197,CHAR(160),CHAR(32))),Metadata!B$1:D$2632,3,FALSE)</f>
        <v>La philosophie pénale [2]</v>
      </c>
      <c r="H2197">
        <f>VLOOKUP(TRIM(SUBSTITUTE(E2197,CHAR(160),CHAR(32))),Metadata!B$1:E$2632,4,FALSE)</f>
        <v>1890</v>
      </c>
      <c r="I2197" t="s">
        <v>450</v>
      </c>
      <c r="K2197" t="str">
        <f>VLOOKUP(TRIM(SUBSTITUTE(E2197,CHAR(160),CHAR(32))),Metadata!B$1:H$2632,7,FALSE)</f>
        <v>traite</v>
      </c>
      <c r="L2197" t="s">
        <v>4417</v>
      </c>
      <c r="N2197" t="str">
        <f>VLOOKUP(TRIM(SUBSTITUTE(E2197,CHAR(160),CHAR(32))),Metadata!B$1:J$2632,9,FALSE)</f>
        <v/>
      </c>
      <c r="O2197">
        <f>VLOOKUP(TRIM(SUBSTITUTE(E2197,CHAR(160),CHAR(32))),Metadata!B$1:K$2632,10,FALSE)</f>
        <v>118390</v>
      </c>
      <c r="P2197" s="4" t="s">
        <v>10931</v>
      </c>
      <c r="Q2197">
        <v>88</v>
      </c>
      <c r="R2197">
        <v>96</v>
      </c>
    </row>
    <row r="2198" spans="1:18" hidden="1" x14ac:dyDescent="0.25">
      <c r="A2198">
        <v>2202</v>
      </c>
      <c r="B2198" t="s">
        <v>4354</v>
      </c>
      <c r="C2198" t="s">
        <v>44</v>
      </c>
      <c r="D2198" t="s">
        <v>18</v>
      </c>
      <c r="E2198" t="s">
        <v>6717</v>
      </c>
      <c r="F2198" t="str">
        <f>VLOOKUP(TRIM(SUBSTITUTE(E2198,CHAR(160),CHAR(32))),Metadata!B$1:C$2632,2,FALSE)</f>
        <v>Tarde, Gabriel, 1843-1904.</v>
      </c>
      <c r="G2198" t="str">
        <f>VLOOKUP(TRIM(SUBSTITUTE(E2198,CHAR(160),CHAR(32))),Metadata!B$1:D$2632,3,FALSE)</f>
        <v>La philosophie pénale [2]</v>
      </c>
      <c r="H2198">
        <f>VLOOKUP(TRIM(SUBSTITUTE(E2198,CHAR(160),CHAR(32))),Metadata!B$1:E$2632,4,FALSE)</f>
        <v>1890</v>
      </c>
      <c r="I2198" t="s">
        <v>450</v>
      </c>
      <c r="K2198" t="str">
        <f>VLOOKUP(TRIM(SUBSTITUTE(E2198,CHAR(160),CHAR(32))),Metadata!B$1:H$2632,7,FALSE)</f>
        <v>traite</v>
      </c>
      <c r="L2198" t="s">
        <v>4417</v>
      </c>
      <c r="N2198" t="str">
        <f>VLOOKUP(TRIM(SUBSTITUTE(E2198,CHAR(160),CHAR(32))),Metadata!B$1:J$2632,9,FALSE)</f>
        <v/>
      </c>
      <c r="O2198">
        <f>VLOOKUP(TRIM(SUBSTITUTE(E2198,CHAR(160),CHAR(32))),Metadata!B$1:K$2632,10,FALSE)</f>
        <v>118390</v>
      </c>
      <c r="P2198" s="4" t="s">
        <v>10932</v>
      </c>
      <c r="Q2198">
        <v>78</v>
      </c>
      <c r="R2198">
        <v>86</v>
      </c>
    </row>
    <row r="2199" spans="1:18" hidden="1" x14ac:dyDescent="0.25">
      <c r="A2199">
        <v>2203</v>
      </c>
      <c r="B2199" t="s">
        <v>4354</v>
      </c>
      <c r="C2199" t="s">
        <v>44</v>
      </c>
      <c r="D2199" t="s">
        <v>18</v>
      </c>
      <c r="E2199" t="s">
        <v>8555</v>
      </c>
      <c r="F2199" t="str">
        <f>VLOOKUP(TRIM(SUBSTITUTE(E2199,CHAR(160),CHAR(32))),Metadata!B$1:C$2632,2,FALSE)</f>
        <v>Gobineau, Arthur, comte de, 1816-1882.</v>
      </c>
      <c r="G2199" t="str">
        <f>VLOOKUP(TRIM(SUBSTITUTE(E2199,CHAR(160),CHAR(32))),Metadata!B$1:D$2632,3,FALSE)</f>
        <v>Adelaïde</v>
      </c>
      <c r="H2199">
        <f>VLOOKUP(TRIM(SUBSTITUTE(E2199,CHAR(160),CHAR(32))),Metadata!B$1:E$2632,4,FALSE)</f>
        <v>1869</v>
      </c>
      <c r="I2199" t="s">
        <v>450</v>
      </c>
      <c r="K2199" t="str">
        <f>VLOOKUP(TRIM(SUBSTITUTE(E2199,CHAR(160),CHAR(32))),Metadata!B$1:H$2632,7,FALSE)</f>
        <v>theatre</v>
      </c>
      <c r="L2199" t="s">
        <v>4472</v>
      </c>
      <c r="N2199" t="str">
        <f>VLOOKUP(TRIM(SUBSTITUTE(E2199,CHAR(160),CHAR(32))),Metadata!B$1:J$2632,9,FALSE)</f>
        <v/>
      </c>
      <c r="O2199">
        <f>VLOOKUP(TRIM(SUBSTITUTE(E2199,CHAR(160),CHAR(32))),Metadata!B$1:K$2632,10,FALSE)</f>
        <v>8564</v>
      </c>
      <c r="P2199" s="8" t="s">
        <v>10933</v>
      </c>
      <c r="Q2199">
        <v>35</v>
      </c>
      <c r="R2199">
        <v>43</v>
      </c>
    </row>
    <row r="2200" spans="1:18" hidden="1" x14ac:dyDescent="0.25">
      <c r="A2200">
        <v>2204</v>
      </c>
      <c r="B2200" t="s">
        <v>4354</v>
      </c>
      <c r="C2200" t="s">
        <v>44</v>
      </c>
      <c r="D2200" t="s">
        <v>18</v>
      </c>
      <c r="E2200" t="s">
        <v>8594</v>
      </c>
      <c r="F2200" t="str">
        <f>VLOOKUP(TRIM(SUBSTITUTE(E2200,CHAR(160),CHAR(32))),Metadata!B$1:C$2632,2,FALSE)</f>
        <v>Las Cases, Emmanuel-Auguste-Dieudonné, comte de, 1766-1842.</v>
      </c>
      <c r="G2200" t="str">
        <f>VLOOKUP(TRIM(SUBSTITUTE(E2200,CHAR(160),CHAR(32))),Metadata!B$1:D$2632,3,FALSE)</f>
        <v>Le mémorial de Sainte-Hélène.</v>
      </c>
      <c r="H2200">
        <f>VLOOKUP(TRIM(SUBSTITUTE(E2200,CHAR(160),CHAR(32))),Metadata!B$1:E$2632,4,FALSE)</f>
        <v>1823</v>
      </c>
      <c r="I2200" t="s">
        <v>450</v>
      </c>
      <c r="K2200" t="str">
        <f>VLOOKUP(TRIM(SUBSTITUTE(E2200,CHAR(160),CHAR(32))),Metadata!B$1:H$2632,7,FALSE)</f>
        <v>memoires</v>
      </c>
      <c r="L2200" t="s">
        <v>4481</v>
      </c>
      <c r="N2200" t="str">
        <f>VLOOKUP(TRIM(SUBSTITUTE(E2200,CHAR(160),CHAR(32))),Metadata!B$1:J$2632,9,FALSE)</f>
        <v>prose</v>
      </c>
      <c r="O2200">
        <f>VLOOKUP(TRIM(SUBSTITUTE(E2200,CHAR(160),CHAR(32))),Metadata!B$1:K$2632,10,FALSE)</f>
        <v>643639</v>
      </c>
      <c r="P2200" s="4" t="s">
        <v>10934</v>
      </c>
      <c r="Q2200">
        <v>30</v>
      </c>
      <c r="R2200">
        <v>38</v>
      </c>
    </row>
    <row r="2201" spans="1:18" hidden="1" x14ac:dyDescent="0.25">
      <c r="A2201">
        <v>2205</v>
      </c>
      <c r="B2201" t="s">
        <v>4354</v>
      </c>
      <c r="C2201" t="s">
        <v>44</v>
      </c>
      <c r="D2201" t="s">
        <v>18</v>
      </c>
      <c r="E2201" t="s">
        <v>8234</v>
      </c>
      <c r="F2201" t="str">
        <f>VLOOKUP(TRIM(SUBSTITUTE(E2201,CHAR(160),CHAR(32))),Metadata!B$1:C$2632,2,FALSE)</f>
        <v>Diderot, Denis, 1713-1784.</v>
      </c>
      <c r="G2201" t="str">
        <f>VLOOKUP(TRIM(SUBSTITUTE(E2201,CHAR(160),CHAR(32))),Metadata!B$1:D$2632,3,FALSE)</f>
        <v>La religieuse</v>
      </c>
      <c r="H2201">
        <f>VLOOKUP(TRIM(SUBSTITUTE(E2201,CHAR(160),CHAR(32))),Metadata!B$1:E$2632,4,FALSE)</f>
        <v>1784</v>
      </c>
      <c r="I2201" t="s">
        <v>450</v>
      </c>
      <c r="K2201" t="str">
        <f>VLOOKUP(TRIM(SUBSTITUTE(E2201,CHAR(160),CHAR(32))),Metadata!B$1:H$2632,7,FALSE)</f>
        <v>roman</v>
      </c>
      <c r="L2201" t="s">
        <v>4378</v>
      </c>
      <c r="N2201" t="str">
        <f>VLOOKUP(TRIM(SUBSTITUTE(E2201,CHAR(160),CHAR(32))),Metadata!B$1:J$2632,9,FALSE)</f>
        <v>prose</v>
      </c>
      <c r="O2201">
        <f>VLOOKUP(TRIM(SUBSTITUTE(E2201,CHAR(160),CHAR(32))),Metadata!B$1:K$2632,10,FALSE)</f>
        <v>65573</v>
      </c>
      <c r="P2201" s="4" t="s">
        <v>10935</v>
      </c>
      <c r="Q2201">
        <v>111</v>
      </c>
      <c r="R2201">
        <v>119</v>
      </c>
    </row>
    <row r="2202" spans="1:18" hidden="1" x14ac:dyDescent="0.25">
      <c r="A2202">
        <v>2206</v>
      </c>
      <c r="B2202" t="s">
        <v>4354</v>
      </c>
      <c r="C2202" t="s">
        <v>44</v>
      </c>
      <c r="D2202" t="s">
        <v>18</v>
      </c>
      <c r="E2202" t="s">
        <v>8623</v>
      </c>
      <c r="F2202" t="str">
        <f>VLOOKUP(TRIM(SUBSTITUTE(E2202,CHAR(160),CHAR(32))),Metadata!B$1:C$2632,2,FALSE)</f>
        <v>Musset, Alfred de, 1810-1857.</v>
      </c>
      <c r="G2202" t="str">
        <f>VLOOKUP(TRIM(SUBSTITUTE(E2202,CHAR(160),CHAR(32))),Metadata!B$1:D$2632,3,FALSE)</f>
        <v>Secret de Javotte (Le)</v>
      </c>
      <c r="H2202">
        <f>VLOOKUP(TRIM(SUBSTITUTE(E2202,CHAR(160),CHAR(32))),Metadata!B$1:E$2632,4,FALSE)</f>
        <v>1844</v>
      </c>
      <c r="I2202" t="s">
        <v>450</v>
      </c>
      <c r="K2202" t="str">
        <f>VLOOKUP(TRIM(SUBSTITUTE(E2202,CHAR(160),CHAR(32))),Metadata!B$1:H$2632,7,FALSE)</f>
        <v>Narratif, Nouvelle</v>
      </c>
      <c r="L2202" t="s">
        <v>4734</v>
      </c>
      <c r="N2202" t="str">
        <f>VLOOKUP(TRIM(SUBSTITUTE(E2202,CHAR(160),CHAR(32))),Metadata!B$1:J$2632,9,FALSE)</f>
        <v/>
      </c>
      <c r="O2202">
        <f>VLOOKUP(TRIM(SUBSTITUTE(E2202,CHAR(160),CHAR(32))),Metadata!B$1:K$2632,10,FALSE)</f>
        <v>17487</v>
      </c>
      <c r="P2202" s="4" t="s">
        <v>10936</v>
      </c>
      <c r="Q2202">
        <v>56</v>
      </c>
      <c r="R2202">
        <v>64</v>
      </c>
    </row>
    <row r="2203" spans="1:18" hidden="1" x14ac:dyDescent="0.25">
      <c r="A2203">
        <v>2207</v>
      </c>
      <c r="B2203" t="s">
        <v>4354</v>
      </c>
      <c r="C2203" t="s">
        <v>44</v>
      </c>
      <c r="D2203" t="s">
        <v>18</v>
      </c>
      <c r="E2203" t="s">
        <v>8435</v>
      </c>
      <c r="F2203" t="str">
        <f>VLOOKUP(TRIM(SUBSTITUTE(E2203,CHAR(160),CHAR(32))),Metadata!B$1:C$2632,2,FALSE)</f>
        <v>Barbey D'Aurevilly, J. (Jules), 1808-1899.</v>
      </c>
      <c r="G2203" t="str">
        <f>VLOOKUP(TRIM(SUBSTITUTE(E2203,CHAR(160),CHAR(32))),Metadata!B$1:D$2632,3,FALSE)</f>
        <v>Une Vieille Maîtresse</v>
      </c>
      <c r="H2203">
        <f>VLOOKUP(TRIM(SUBSTITUTE(E2203,CHAR(160),CHAR(32))),Metadata!B$1:E$2632,4,FALSE)</f>
        <v>1851</v>
      </c>
      <c r="I2203" t="s">
        <v>450</v>
      </c>
      <c r="K2203" t="str">
        <f>VLOOKUP(TRIM(SUBSTITUTE(E2203,CHAR(160),CHAR(32))),Metadata!B$1:H$2632,7,FALSE)</f>
        <v>roman</v>
      </c>
      <c r="L2203" t="s">
        <v>4378</v>
      </c>
      <c r="N2203" t="str">
        <f>VLOOKUP(TRIM(SUBSTITUTE(E2203,CHAR(160),CHAR(32))),Metadata!B$1:J$2632,9,FALSE)</f>
        <v/>
      </c>
      <c r="O2203">
        <f>VLOOKUP(TRIM(SUBSTITUTE(E2203,CHAR(160),CHAR(32))),Metadata!B$1:K$2632,10,FALSE)</f>
        <v>143601</v>
      </c>
      <c r="P2203" s="4" t="s">
        <v>10937</v>
      </c>
      <c r="Q2203">
        <v>84</v>
      </c>
      <c r="R2203">
        <v>92</v>
      </c>
    </row>
    <row r="2204" spans="1:18" hidden="1" x14ac:dyDescent="0.25">
      <c r="A2204">
        <v>2208</v>
      </c>
      <c r="B2204" t="s">
        <v>4354</v>
      </c>
      <c r="C2204" t="s">
        <v>44</v>
      </c>
      <c r="D2204" t="s">
        <v>18</v>
      </c>
      <c r="E2204" t="s">
        <v>8631</v>
      </c>
      <c r="F2204" t="str">
        <f>VLOOKUP(TRIM(SUBSTITUTE(E2204,CHAR(160),CHAR(32))),Metadata!B$1:C$2632,2,FALSE)</f>
        <v>Ozanam, Frédéric, 1813-1853.</v>
      </c>
      <c r="G2204" t="str">
        <f>VLOOKUP(TRIM(SUBSTITUTE(E2204,CHAR(160),CHAR(32))),Metadata!B$1:D$2632,3,FALSE)</f>
        <v>Essai sur philosophie de Dante</v>
      </c>
      <c r="H2204">
        <f>VLOOKUP(TRIM(SUBSTITUTE(E2204,CHAR(160),CHAR(32))),Metadata!B$1:E$2632,4,FALSE)</f>
        <v>1838</v>
      </c>
      <c r="I2204" t="s">
        <v>450</v>
      </c>
      <c r="K2204" t="str">
        <f>VLOOKUP(TRIM(SUBSTITUTE(E2204,CHAR(160),CHAR(32))),Metadata!B$1:H$2632,7,FALSE)</f>
        <v>traite ou essai</v>
      </c>
      <c r="L2204" t="s">
        <v>4402</v>
      </c>
      <c r="N2204" t="str">
        <f>VLOOKUP(TRIM(SUBSTITUTE(E2204,CHAR(160),CHAR(32))),Metadata!B$1:J$2632,9,FALSE)</f>
        <v>prose</v>
      </c>
      <c r="O2204">
        <f>VLOOKUP(TRIM(SUBSTITUTE(E2204,CHAR(160),CHAR(32))),Metadata!B$1:K$2632,10,FALSE)</f>
        <v>59055</v>
      </c>
      <c r="P2204" s="4" t="s">
        <v>10938</v>
      </c>
      <c r="Q2204">
        <v>229</v>
      </c>
      <c r="R2204">
        <v>237</v>
      </c>
    </row>
    <row r="2205" spans="1:18" hidden="1" x14ac:dyDescent="0.25">
      <c r="A2205">
        <v>2209</v>
      </c>
      <c r="B2205" t="s">
        <v>4354</v>
      </c>
      <c r="C2205" t="s">
        <v>44</v>
      </c>
      <c r="D2205" t="s">
        <v>18</v>
      </c>
      <c r="E2205" t="s">
        <v>8445</v>
      </c>
      <c r="F2205" t="str">
        <f>VLOOKUP(TRIM(SUBSTITUTE(E2205,CHAR(160),CHAR(32))),Metadata!B$1:C$2632,2,FALSE)</f>
        <v>Bornier, Henri, vicomte de, 1825-1901.</v>
      </c>
      <c r="G2205" t="str">
        <f>VLOOKUP(TRIM(SUBSTITUTE(E2205,CHAR(160),CHAR(32))),Metadata!B$1:D$2632,3,FALSE)</f>
        <v>La fille de Roland</v>
      </c>
      <c r="H2205">
        <f>VLOOKUP(TRIM(SUBSTITUTE(E2205,CHAR(160),CHAR(32))),Metadata!B$1:E$2632,4,FALSE)</f>
        <v>1875</v>
      </c>
      <c r="I2205" t="s">
        <v>450</v>
      </c>
      <c r="K2205" t="str">
        <f>VLOOKUP(TRIM(SUBSTITUTE(E2205,CHAR(160),CHAR(32))),Metadata!B$1:H$2632,7,FALSE)</f>
        <v>theatre</v>
      </c>
      <c r="L2205" t="s">
        <v>4472</v>
      </c>
      <c r="N2205" t="str">
        <f>VLOOKUP(TRIM(SUBSTITUTE(E2205,CHAR(160),CHAR(32))),Metadata!B$1:J$2632,9,FALSE)</f>
        <v>prose</v>
      </c>
      <c r="O2205">
        <f>VLOOKUP(TRIM(SUBSTITUTE(E2205,CHAR(160),CHAR(32))),Metadata!B$1:K$2632,10,FALSE)</f>
        <v>18282</v>
      </c>
      <c r="P2205" s="4" t="s">
        <v>10939</v>
      </c>
      <c r="Q2205">
        <v>110</v>
      </c>
      <c r="R2205">
        <v>118</v>
      </c>
    </row>
    <row r="2206" spans="1:18" hidden="1" x14ac:dyDescent="0.25">
      <c r="A2206">
        <v>2210</v>
      </c>
      <c r="B2206" t="s">
        <v>4354</v>
      </c>
      <c r="C2206" t="s">
        <v>44</v>
      </c>
      <c r="D2206" t="s">
        <v>18</v>
      </c>
      <c r="E2206" t="s">
        <v>8428</v>
      </c>
      <c r="F2206" t="str">
        <f>VLOOKUP(TRIM(SUBSTITUTE(E2206,CHAR(160),CHAR(32))),Metadata!B$1:C$2632,2,FALSE)</f>
        <v>Amiel, Henri Frédéric, 1821-1881.</v>
      </c>
      <c r="G2206" t="str">
        <f>VLOOKUP(TRIM(SUBSTITUTE(E2206,CHAR(160),CHAR(32))),Metadata!B$1:D$2632,3,FALSE)</f>
        <v>Journal de l'annee 1866</v>
      </c>
      <c r="H2206">
        <f>VLOOKUP(TRIM(SUBSTITUTE(E2206,CHAR(160),CHAR(32))),Metadata!B$1:E$2632,4,FALSE)</f>
        <v>1866</v>
      </c>
      <c r="I2206" t="s">
        <v>450</v>
      </c>
      <c r="K2206" t="str">
        <f>VLOOKUP(TRIM(SUBSTITUTE(E2206,CHAR(160),CHAR(32))),Metadata!B$1:H$2632,7,FALSE)</f>
        <v>memoires</v>
      </c>
      <c r="L2206" t="s">
        <v>4481</v>
      </c>
      <c r="N2206" t="str">
        <f>VLOOKUP(TRIM(SUBSTITUTE(E2206,CHAR(160),CHAR(32))),Metadata!B$1:J$2632,9,FALSE)</f>
        <v>prose</v>
      </c>
      <c r="O2206">
        <f>VLOOKUP(TRIM(SUBSTITUTE(E2206,CHAR(160),CHAR(32))),Metadata!B$1:K$2632,10,FALSE)</f>
        <v>240754</v>
      </c>
      <c r="P2206" s="4" t="s">
        <v>10940</v>
      </c>
      <c r="Q2206">
        <v>32</v>
      </c>
      <c r="R2206">
        <v>41</v>
      </c>
    </row>
    <row r="2207" spans="1:18" hidden="1" x14ac:dyDescent="0.25">
      <c r="A2207">
        <v>2211</v>
      </c>
      <c r="B2207" t="s">
        <v>4354</v>
      </c>
      <c r="C2207" t="s">
        <v>44</v>
      </c>
      <c r="D2207" t="s">
        <v>18</v>
      </c>
      <c r="E2207" t="s">
        <v>8573</v>
      </c>
      <c r="F2207" t="str">
        <f>VLOOKUP(TRIM(SUBSTITUTE(E2207,CHAR(160),CHAR(32))),Metadata!B$1:C$2632,2,FALSE)</f>
        <v>Huysmans, J.-K. (Joris-Karl), 1848-1907.</v>
      </c>
      <c r="G2207" t="str">
        <f>VLOOKUP(TRIM(SUBSTITUTE(E2207,CHAR(160),CHAR(32))),Metadata!B$1:D$2632,3,FALSE)</f>
        <v>À rebours</v>
      </c>
      <c r="H2207">
        <f>VLOOKUP(TRIM(SUBSTITUTE(E2207,CHAR(160),CHAR(32))),Metadata!B$1:E$2632,4,FALSE)</f>
        <v>1884</v>
      </c>
      <c r="I2207" t="s">
        <v>450</v>
      </c>
      <c r="K2207" t="str">
        <f>VLOOKUP(TRIM(SUBSTITUTE(E2207,CHAR(160),CHAR(32))),Metadata!B$1:H$2632,7,FALSE)</f>
        <v>roman</v>
      </c>
      <c r="L2207" t="s">
        <v>4378</v>
      </c>
      <c r="N2207" t="str">
        <f>VLOOKUP(TRIM(SUBSTITUTE(E2207,CHAR(160),CHAR(32))),Metadata!B$1:J$2632,9,FALSE)</f>
        <v>prose</v>
      </c>
      <c r="O2207">
        <f>VLOOKUP(TRIM(SUBSTITUTE(E2207,CHAR(160),CHAR(32))),Metadata!B$1:K$2632,10,FALSE)</f>
        <v>68513</v>
      </c>
      <c r="P2207" s="4" t="s">
        <v>9280</v>
      </c>
      <c r="Q2207">
        <v>259</v>
      </c>
      <c r="R2207">
        <v>268</v>
      </c>
    </row>
    <row r="2208" spans="1:18" hidden="1" x14ac:dyDescent="0.25">
      <c r="A2208">
        <v>2212</v>
      </c>
      <c r="B2208" t="s">
        <v>4354</v>
      </c>
      <c r="C2208" t="s">
        <v>44</v>
      </c>
      <c r="D2208" t="s">
        <v>18</v>
      </c>
      <c r="E2208" t="s">
        <v>8465</v>
      </c>
      <c r="F2208" t="str">
        <f>VLOOKUP(TRIM(SUBSTITUTE(E2208,CHAR(160),CHAR(32))),Metadata!B$1:C$2632,2,FALSE)</f>
        <v>Colet, Louise, 1810-1876.</v>
      </c>
      <c r="G2208" t="str">
        <f>VLOOKUP(TRIM(SUBSTITUTE(E2208,CHAR(160),CHAR(32))),Metadata!B$1:D$2632,3,FALSE)</f>
        <v>Lui</v>
      </c>
      <c r="H2208">
        <f>VLOOKUP(TRIM(SUBSTITUTE(E2208,CHAR(160),CHAR(32))),Metadata!B$1:E$2632,4,FALSE)</f>
        <v>1864</v>
      </c>
      <c r="I2208" t="s">
        <v>450</v>
      </c>
      <c r="K2208" t="str">
        <f>VLOOKUP(TRIM(SUBSTITUTE(E2208,CHAR(160),CHAR(32))),Metadata!B$1:H$2632,7,FALSE)</f>
        <v>roman</v>
      </c>
      <c r="L2208" t="s">
        <v>4378</v>
      </c>
      <c r="N2208" t="str">
        <f>VLOOKUP(TRIM(SUBSTITUTE(E2208,CHAR(160),CHAR(32))),Metadata!B$1:J$2632,9,FALSE)</f>
        <v/>
      </c>
      <c r="O2208">
        <f>VLOOKUP(TRIM(SUBSTITUTE(E2208,CHAR(160),CHAR(32))),Metadata!B$1:K$2632,10,FALSE)</f>
        <v>106889</v>
      </c>
      <c r="P2208" s="4" t="s">
        <v>10941</v>
      </c>
      <c r="Q2208">
        <v>142</v>
      </c>
      <c r="R2208">
        <v>150</v>
      </c>
    </row>
    <row r="2209" spans="1:18" hidden="1" x14ac:dyDescent="0.25">
      <c r="A2209">
        <v>2213</v>
      </c>
      <c r="B2209" t="s">
        <v>4354</v>
      </c>
      <c r="C2209" t="s">
        <v>44</v>
      </c>
      <c r="D2209" t="s">
        <v>18</v>
      </c>
      <c r="E2209" t="s">
        <v>7209</v>
      </c>
      <c r="F2209" t="str">
        <f>VLOOKUP(TRIM(SUBSTITUTE(E2209,CHAR(160),CHAR(32))),Metadata!B$1:C$2632,2,FALSE)</f>
        <v>Mathiez, Albert, 1874-1932.</v>
      </c>
      <c r="G2209" t="str">
        <f>VLOOKUP(TRIM(SUBSTITUTE(E2209,CHAR(160),CHAR(32))),Metadata!B$1:D$2632,3,FALSE)</f>
        <v>La révolution française</v>
      </c>
      <c r="H2209">
        <f>VLOOKUP(TRIM(SUBSTITUTE(E2209,CHAR(160),CHAR(32))),Metadata!B$1:E$2632,4,FALSE)</f>
        <v>1922</v>
      </c>
      <c r="I2209" t="s">
        <v>534</v>
      </c>
      <c r="K2209" t="str">
        <f>VLOOKUP(TRIM(SUBSTITUTE(E2209,CHAR(160),CHAR(32))),Metadata!B$1:H$2632,7,FALSE)</f>
        <v>traite</v>
      </c>
      <c r="L2209" t="s">
        <v>4417</v>
      </c>
      <c r="N2209" t="str">
        <f>VLOOKUP(TRIM(SUBSTITUTE(E2209,CHAR(160),CHAR(32))),Metadata!B$1:J$2632,9,FALSE)</f>
        <v/>
      </c>
      <c r="O2209">
        <f>VLOOKUP(TRIM(SUBSTITUTE(E2209,CHAR(160),CHAR(32))),Metadata!B$1:K$2632,10,FALSE)</f>
        <v>207556</v>
      </c>
      <c r="P2209" s="4" t="s">
        <v>12691</v>
      </c>
      <c r="Q2209">
        <v>56</v>
      </c>
      <c r="R2209">
        <v>63</v>
      </c>
    </row>
    <row r="2210" spans="1:18" hidden="1" x14ac:dyDescent="0.25">
      <c r="A2210">
        <v>2214</v>
      </c>
      <c r="B2210" t="s">
        <v>4354</v>
      </c>
      <c r="C2210" t="s">
        <v>44</v>
      </c>
      <c r="D2210" t="s">
        <v>18</v>
      </c>
      <c r="E2210" t="s">
        <v>8911</v>
      </c>
      <c r="F2210" t="str">
        <f>VLOOKUP(TRIM(SUBSTITUTE(E2210,CHAR(160),CHAR(32))),Metadata!B$1:C$2632,2,FALSE)</f>
        <v>Duclos, Charles Pinot-, 1704-1772.</v>
      </c>
      <c r="G2210" t="str">
        <f>VLOOKUP(TRIM(SUBSTITUTE(E2210,CHAR(160),CHAR(32))),Metadata!B$1:D$2632,3,FALSE)</f>
        <v>Mémoires pour servir à l'histoire des moeurs du XVIII siècle</v>
      </c>
      <c r="H2210">
        <f>VLOOKUP(TRIM(SUBSTITUTE(E2210,CHAR(160),CHAR(32))),Metadata!B$1:E$2632,4,FALSE)</f>
        <v>1751</v>
      </c>
      <c r="I2210" t="s">
        <v>534</v>
      </c>
      <c r="K2210" t="str">
        <f>VLOOKUP(TRIM(SUBSTITUTE(E2210,CHAR(160),CHAR(32))),Metadata!B$1:H$2632,7,FALSE)</f>
        <v>roman</v>
      </c>
      <c r="L2210" t="s">
        <v>4378</v>
      </c>
      <c r="N2210" t="str">
        <f>VLOOKUP(TRIM(SUBSTITUTE(E2210,CHAR(160),CHAR(32))),Metadata!B$1:J$2632,9,FALSE)</f>
        <v>prose</v>
      </c>
      <c r="O2210">
        <f>VLOOKUP(TRIM(SUBSTITUTE(E2210,CHAR(160),CHAR(32))),Metadata!B$1:K$2632,10,FALSE)</f>
        <v>37841</v>
      </c>
      <c r="P2210" s="4" t="s">
        <v>10942</v>
      </c>
      <c r="Q2210">
        <v>40</v>
      </c>
      <c r="R2210">
        <v>48</v>
      </c>
    </row>
    <row r="2211" spans="1:18" hidden="1" x14ac:dyDescent="0.25">
      <c r="A2211">
        <v>2215</v>
      </c>
      <c r="B2211" t="s">
        <v>4354</v>
      </c>
      <c r="C2211" t="s">
        <v>44</v>
      </c>
      <c r="D2211" t="s">
        <v>18</v>
      </c>
      <c r="E2211" t="s">
        <v>8785</v>
      </c>
      <c r="F2211" t="str">
        <f>VLOOKUP(TRIM(SUBSTITUTE(E2211,CHAR(160),CHAR(32))),Metadata!B$1:C$2632,2,FALSE)</f>
        <v>Bernanos, Georges, 1888-1948.</v>
      </c>
      <c r="G2211" t="str">
        <f>VLOOKUP(TRIM(SUBSTITUTE(E2211,CHAR(160),CHAR(32))),Metadata!B$1:D$2632,3,FALSE)</f>
        <v>La joie</v>
      </c>
      <c r="H2211">
        <f>VLOOKUP(TRIM(SUBSTITUTE(E2211,CHAR(160),CHAR(32))),Metadata!B$1:E$2632,4,FALSE)</f>
        <v>1929</v>
      </c>
      <c r="I2211" t="s">
        <v>534</v>
      </c>
      <c r="K2211" t="str">
        <f>VLOOKUP(TRIM(SUBSTITUTE(E2211,CHAR(160),CHAR(32))),Metadata!B$1:H$2632,7,FALSE)</f>
        <v>roman</v>
      </c>
      <c r="L2211" t="s">
        <v>4378</v>
      </c>
      <c r="N2211" t="str">
        <f>VLOOKUP(TRIM(SUBSTITUTE(E2211,CHAR(160),CHAR(32))),Metadata!B$1:J$2632,9,FALSE)</f>
        <v>prose</v>
      </c>
      <c r="O2211">
        <f>VLOOKUP(TRIM(SUBSTITUTE(E2211,CHAR(160),CHAR(32))),Metadata!B$1:K$2632,10,FALSE)</f>
        <v>77119</v>
      </c>
      <c r="P2211" s="4" t="s">
        <v>10943</v>
      </c>
      <c r="Q2211">
        <v>99</v>
      </c>
      <c r="R2211">
        <v>108</v>
      </c>
    </row>
    <row r="2212" spans="1:18" hidden="1" x14ac:dyDescent="0.25">
      <c r="A2212">
        <v>2216</v>
      </c>
      <c r="B2212" t="s">
        <v>4354</v>
      </c>
      <c r="C2212" t="s">
        <v>44</v>
      </c>
      <c r="D2212" t="s">
        <v>18</v>
      </c>
      <c r="E2212" t="s">
        <v>8858</v>
      </c>
      <c r="F2212" t="str">
        <f>VLOOKUP(TRIM(SUBSTITUTE(E2212,CHAR(160),CHAR(32))),Metadata!B$1:C$2632,2,FALSE)</f>
        <v>Foch, Ferdinand, 1851-1929.</v>
      </c>
      <c r="G2212" t="str">
        <f>VLOOKUP(TRIM(SUBSTITUTE(E2212,CHAR(160),CHAR(32))),Metadata!B$1:D$2632,3,FALSE)</f>
        <v>Mémoires pour servir à l'histoire de la guerre de 1914-1918 ....</v>
      </c>
      <c r="H2212">
        <f>VLOOKUP(TRIM(SUBSTITUTE(E2212,CHAR(160),CHAR(32))),Metadata!B$1:E$2632,4,FALSE)</f>
        <v>1929</v>
      </c>
      <c r="I2212" t="s">
        <v>534</v>
      </c>
      <c r="K2212" t="str">
        <f>VLOOKUP(TRIM(SUBSTITUTE(E2212,CHAR(160),CHAR(32))),Metadata!B$1:H$2632,7,FALSE)</f>
        <v>memoires</v>
      </c>
      <c r="L2212" t="s">
        <v>4481</v>
      </c>
      <c r="N2212" t="str">
        <f>VLOOKUP(TRIM(SUBSTITUTE(E2212,CHAR(160),CHAR(32))),Metadata!B$1:J$2632,9,FALSE)</f>
        <v>prose</v>
      </c>
      <c r="O2212">
        <f>VLOOKUP(TRIM(SUBSTITUTE(E2212,CHAR(160),CHAR(32))),Metadata!B$1:K$2632,10,FALSE)</f>
        <v>155874</v>
      </c>
      <c r="P2212" s="4" t="s">
        <v>12692</v>
      </c>
      <c r="Q2212">
        <v>280</v>
      </c>
      <c r="R2212">
        <v>288</v>
      </c>
    </row>
    <row r="2213" spans="1:18" hidden="1" x14ac:dyDescent="0.25">
      <c r="A2213">
        <v>2217</v>
      </c>
      <c r="B2213" t="s">
        <v>4354</v>
      </c>
      <c r="C2213" t="s">
        <v>44</v>
      </c>
      <c r="D2213" t="s">
        <v>18</v>
      </c>
      <c r="E2213" t="s">
        <v>8763</v>
      </c>
      <c r="F2213" t="str">
        <f>VLOOKUP(TRIM(SUBSTITUTE(E2213,CHAR(160),CHAR(32))),Metadata!B$1:C$2632,2,FALSE)</f>
        <v>Barrès, Maurice, 1862-1923.</v>
      </c>
      <c r="G2213" t="str">
        <f>VLOOKUP(TRIM(SUBSTITUTE(E2213,CHAR(160),CHAR(32))),Metadata!B$1:D$2632,3,FALSE)</f>
        <v>Mes cahiers, T. 2 1898-1902</v>
      </c>
      <c r="H2213">
        <f>VLOOKUP(TRIM(SUBSTITUTE(E2213,CHAR(160),CHAR(32))),Metadata!B$1:E$2632,4,FALSE)</f>
        <v>1902</v>
      </c>
      <c r="I2213" t="s">
        <v>534</v>
      </c>
      <c r="K2213" t="str">
        <f>VLOOKUP(TRIM(SUBSTITUTE(E2213,CHAR(160),CHAR(32))),Metadata!B$1:H$2632,7,FALSE)</f>
        <v>memoires</v>
      </c>
      <c r="L2213" t="s">
        <v>4481</v>
      </c>
      <c r="N2213" t="str">
        <f>VLOOKUP(TRIM(SUBSTITUTE(E2213,CHAR(160),CHAR(32))),Metadata!B$1:J$2632,9,FALSE)</f>
        <v>prose</v>
      </c>
      <c r="O2213">
        <f>VLOOKUP(TRIM(SUBSTITUTE(E2213,CHAR(160),CHAR(32))),Metadata!B$1:K$2632,10,FALSE)</f>
        <v>52628</v>
      </c>
      <c r="P2213" s="4" t="s">
        <v>10944</v>
      </c>
      <c r="Q2213">
        <v>32</v>
      </c>
      <c r="R2213">
        <v>40</v>
      </c>
    </row>
    <row r="2214" spans="1:18" hidden="1" x14ac:dyDescent="0.25">
      <c r="A2214">
        <v>2218</v>
      </c>
      <c r="B2214" t="s">
        <v>4354</v>
      </c>
      <c r="C2214" t="s">
        <v>44</v>
      </c>
      <c r="D2214" t="s">
        <v>18</v>
      </c>
      <c r="E2214" t="s">
        <v>7666</v>
      </c>
      <c r="F2214" t="str">
        <f>VLOOKUP(TRIM(SUBSTITUTE(E2214,CHAR(160),CHAR(32))),Metadata!B$1:C$2632,2,FALSE)</f>
        <v>Brunschvicg, Léon, 1869-1944.</v>
      </c>
      <c r="G2214" t="str">
        <f>VLOOKUP(TRIM(SUBSTITUTE(E2214,CHAR(160),CHAR(32))),Metadata!B$1:D$2632,3,FALSE)</f>
        <v>HÉRITAGE DE MOTS</v>
      </c>
      <c r="H2214">
        <f>VLOOKUP(TRIM(SUBSTITUTE(E2214,CHAR(160),CHAR(32))),Metadata!B$1:E$2632,4,FALSE)</f>
        <v>1945</v>
      </c>
      <c r="I2214" t="s">
        <v>534</v>
      </c>
      <c r="K2214" t="str">
        <f>VLOOKUP(TRIM(SUBSTITUTE(E2214,CHAR(160),CHAR(32))),Metadata!B$1:H$2632,7,FALSE)</f>
        <v>traite</v>
      </c>
      <c r="L2214" t="s">
        <v>4417</v>
      </c>
      <c r="N2214" t="str">
        <f>VLOOKUP(TRIM(SUBSTITUTE(E2214,CHAR(160),CHAR(32))),Metadata!B$1:J$2632,9,FALSE)</f>
        <v/>
      </c>
      <c r="O2214">
        <f>VLOOKUP(TRIM(SUBSTITUTE(E2214,CHAR(160),CHAR(32))),Metadata!B$1:K$2632,10,FALSE)</f>
        <v>30425</v>
      </c>
      <c r="P2214" s="4" t="s">
        <v>12693</v>
      </c>
      <c r="Q2214">
        <v>26</v>
      </c>
      <c r="R2214">
        <v>34</v>
      </c>
    </row>
    <row r="2215" spans="1:18" hidden="1" x14ac:dyDescent="0.25">
      <c r="A2215">
        <v>2219</v>
      </c>
      <c r="B2215" t="s">
        <v>4354</v>
      </c>
      <c r="C2215" t="s">
        <v>44</v>
      </c>
      <c r="D2215" t="s">
        <v>18</v>
      </c>
      <c r="E2215" t="s">
        <v>8961</v>
      </c>
      <c r="F2215" t="str">
        <f>VLOOKUP(TRIM(SUBSTITUTE(E2215,CHAR(160),CHAR(32))),Metadata!B$1:C$2632,2,FALSE)</f>
        <v>Mounier, Emmanuel, 1905-1950.</v>
      </c>
      <c r="G2215" t="str">
        <f>VLOOKUP(TRIM(SUBSTITUTE(E2215,CHAR(160),CHAR(32))),Metadata!B$1:D$2632,3,FALSE)</f>
        <v>Traité du caractère</v>
      </c>
      <c r="H2215">
        <f>VLOOKUP(TRIM(SUBSTITUTE(E2215,CHAR(160),CHAR(32))),Metadata!B$1:E$2632,4,FALSE)</f>
        <v>1946</v>
      </c>
      <c r="I2215" t="s">
        <v>534</v>
      </c>
      <c r="K2215" t="str">
        <f>VLOOKUP(TRIM(SUBSTITUTE(E2215,CHAR(160),CHAR(32))),Metadata!B$1:H$2632,7,FALSE)</f>
        <v>traite ou essai</v>
      </c>
      <c r="L2215" t="s">
        <v>4402</v>
      </c>
      <c r="N2215" t="str">
        <f>VLOOKUP(TRIM(SUBSTITUTE(E2215,CHAR(160),CHAR(32))),Metadata!B$1:J$2632,9,FALSE)</f>
        <v>prose</v>
      </c>
      <c r="O2215">
        <f>VLOOKUP(TRIM(SUBSTITUTE(E2215,CHAR(160),CHAR(32))),Metadata!B$1:K$2632,10,FALSE)</f>
        <v>327375</v>
      </c>
      <c r="P2215" s="4" t="s">
        <v>10945</v>
      </c>
      <c r="Q2215">
        <v>218</v>
      </c>
      <c r="R2215">
        <v>226</v>
      </c>
    </row>
    <row r="2216" spans="1:18" hidden="1" x14ac:dyDescent="0.25">
      <c r="A2216">
        <v>2220</v>
      </c>
      <c r="B2216" t="s">
        <v>4354</v>
      </c>
      <c r="C2216" t="s">
        <v>44</v>
      </c>
      <c r="D2216" t="s">
        <v>18</v>
      </c>
      <c r="E2216" t="s">
        <v>8900</v>
      </c>
      <c r="F2216" t="str">
        <f>VLOOKUP(TRIM(SUBSTITUTE(E2216,CHAR(160),CHAR(32))),Metadata!B$1:C$2632,2,FALSE)</f>
        <v>Guéhenno, Jean, 1890-1978.</v>
      </c>
      <c r="G2216" t="str">
        <f>VLOOKUP(TRIM(SUBSTITUTE(E2216,CHAR(160),CHAR(32))),Metadata!B$1:D$2632,3,FALSE)</f>
        <v>Jean-Jacques en marge des Confessions T.I. 1712-1750</v>
      </c>
      <c r="H2216">
        <f>VLOOKUP(TRIM(SUBSTITUTE(E2216,CHAR(160),CHAR(32))),Metadata!B$1:E$2632,4,FALSE)</f>
        <v>1948</v>
      </c>
      <c r="I2216" t="s">
        <v>534</v>
      </c>
      <c r="K2216" t="str">
        <f>VLOOKUP(TRIM(SUBSTITUTE(E2216,CHAR(160),CHAR(32))),Metadata!B$1:H$2632,7,FALSE)</f>
        <v>traite ou essai</v>
      </c>
      <c r="L2216" t="s">
        <v>4402</v>
      </c>
      <c r="N2216" t="str">
        <f>VLOOKUP(TRIM(SUBSTITUTE(E2216,CHAR(160),CHAR(32))),Metadata!B$1:J$2632,9,FALSE)</f>
        <v>prose</v>
      </c>
      <c r="O2216">
        <f>VLOOKUP(TRIM(SUBSTITUTE(E2216,CHAR(160),CHAR(32))),Metadata!B$1:K$2632,10,FALSE)</f>
        <v>79955</v>
      </c>
      <c r="P2216" s="4" t="s">
        <v>10946</v>
      </c>
      <c r="Q2216">
        <v>107</v>
      </c>
      <c r="R2216">
        <v>115</v>
      </c>
    </row>
    <row r="2217" spans="1:18" hidden="1" x14ac:dyDescent="0.25">
      <c r="A2217">
        <v>2221</v>
      </c>
      <c r="B2217" t="s">
        <v>4354</v>
      </c>
      <c r="C2217" t="s">
        <v>44</v>
      </c>
      <c r="D2217" t="s">
        <v>18</v>
      </c>
      <c r="E2217" t="s">
        <v>9023</v>
      </c>
      <c r="F2217" t="str">
        <f>VLOOKUP(TRIM(SUBSTITUTE(E2217,CHAR(160),CHAR(32))),Metadata!B$1:C$2632,2,FALSE)</f>
        <v>Vuillemin, Jules, 1920-2001.</v>
      </c>
      <c r="G2217" t="str">
        <f>VLOOKUP(TRIM(SUBSTITUTE(E2217,CHAR(160),CHAR(32))),Metadata!B$1:D$2632,3,FALSE)</f>
        <v>L'être et la travail: les conditions dialectiques de la psychologie et de la sociologie</v>
      </c>
      <c r="H2217">
        <f>VLOOKUP(TRIM(SUBSTITUTE(E2217,CHAR(160),CHAR(32))),Metadata!B$1:E$2632,4,FALSE)</f>
        <v>1949</v>
      </c>
      <c r="I2217" t="s">
        <v>534</v>
      </c>
      <c r="K2217" t="str">
        <f>VLOOKUP(TRIM(SUBSTITUTE(E2217,CHAR(160),CHAR(32))),Metadata!B$1:H$2632,7,FALSE)</f>
        <v>traite ou essai</v>
      </c>
      <c r="L2217" t="s">
        <v>4402</v>
      </c>
      <c r="N2217" t="str">
        <f>VLOOKUP(TRIM(SUBSTITUTE(E2217,CHAR(160),CHAR(32))),Metadata!B$1:J$2632,9,FALSE)</f>
        <v>prose</v>
      </c>
      <c r="O2217">
        <f>VLOOKUP(TRIM(SUBSTITUTE(E2217,CHAR(160),CHAR(32))),Metadata!B$1:K$2632,10,FALSE)</f>
        <v>65326</v>
      </c>
      <c r="P2217" s="4" t="s">
        <v>10947</v>
      </c>
      <c r="Q2217">
        <v>298</v>
      </c>
      <c r="R2217">
        <v>306</v>
      </c>
    </row>
    <row r="2218" spans="1:18" hidden="1" x14ac:dyDescent="0.25">
      <c r="A2218">
        <v>2222</v>
      </c>
      <c r="B2218" t="s">
        <v>4354</v>
      </c>
      <c r="C2218" t="s">
        <v>44</v>
      </c>
      <c r="D2218" t="s">
        <v>18</v>
      </c>
      <c r="E2218" t="s">
        <v>8779</v>
      </c>
      <c r="F2218" t="str">
        <f>VLOOKUP(TRIM(SUBSTITUTE(E2218,CHAR(160),CHAR(32))),Metadata!B$1:C$2632,2,FALSE)</f>
        <v>Beckett, Samuel, 1906-1989.</v>
      </c>
      <c r="G2218" t="str">
        <f>VLOOKUP(TRIM(SUBSTITUTE(E2218,CHAR(160),CHAR(32))),Metadata!B$1:D$2632,3,FALSE)</f>
        <v>Watt</v>
      </c>
      <c r="H2218">
        <f>VLOOKUP(TRIM(SUBSTITUTE(E2218,CHAR(160),CHAR(32))),Metadata!B$1:E$2632,4,FALSE)</f>
        <v>1968</v>
      </c>
      <c r="I2218" t="s">
        <v>534</v>
      </c>
      <c r="K2218" t="str">
        <f>VLOOKUP(TRIM(SUBSTITUTE(E2218,CHAR(160),CHAR(32))),Metadata!B$1:H$2632,7,FALSE)</f>
        <v>roman</v>
      </c>
      <c r="L2218" t="s">
        <v>4378</v>
      </c>
      <c r="N2218" t="str">
        <f>VLOOKUP(TRIM(SUBSTITUTE(E2218,CHAR(160),CHAR(32))),Metadata!B$1:J$2632,9,FALSE)</f>
        <v/>
      </c>
      <c r="O2218">
        <f>VLOOKUP(TRIM(SUBSTITUTE(E2218,CHAR(160),CHAR(32))),Metadata!B$1:K$2632,10,FALSE)</f>
        <v>89677</v>
      </c>
      <c r="P2218" s="4" t="s">
        <v>12694</v>
      </c>
      <c r="Q2218">
        <v>397</v>
      </c>
      <c r="R2218">
        <v>405</v>
      </c>
    </row>
    <row r="2219" spans="1:18" hidden="1" x14ac:dyDescent="0.25">
      <c r="A2219">
        <v>2223</v>
      </c>
      <c r="B2219" t="s">
        <v>4354</v>
      </c>
      <c r="C2219" t="s">
        <v>44</v>
      </c>
      <c r="D2219" t="s">
        <v>18</v>
      </c>
      <c r="E2219" t="s">
        <v>8781</v>
      </c>
      <c r="F2219" t="str">
        <f>VLOOKUP(TRIM(SUBSTITUTE(E2219,CHAR(160),CHAR(32))),Metadata!B$1:C$2632,2,FALSE)</f>
        <v>Benda, Julien, 1867-1956.</v>
      </c>
      <c r="G2219" t="str">
        <f>VLOOKUP(TRIM(SUBSTITUTE(E2219,CHAR(160),CHAR(32))),Metadata!B$1:D$2632,3,FALSE)</f>
        <v>La France byzantine</v>
      </c>
      <c r="H2219">
        <f>VLOOKUP(TRIM(SUBSTITUTE(E2219,CHAR(160),CHAR(32))),Metadata!B$1:E$2632,4,FALSE)</f>
        <v>1945</v>
      </c>
      <c r="I2219" t="s">
        <v>534</v>
      </c>
      <c r="K2219" t="str">
        <f>VLOOKUP(TRIM(SUBSTITUTE(E2219,CHAR(160),CHAR(32))),Metadata!B$1:H$2632,7,FALSE)</f>
        <v>traite ou essai</v>
      </c>
      <c r="L2219" t="s">
        <v>4402</v>
      </c>
      <c r="N2219" t="str">
        <f>VLOOKUP(TRIM(SUBSTITUTE(E2219,CHAR(160),CHAR(32))),Metadata!B$1:J$2632,9,FALSE)</f>
        <v>prose</v>
      </c>
      <c r="O2219">
        <f>VLOOKUP(TRIM(SUBSTITUTE(E2219,CHAR(160),CHAR(32))),Metadata!B$1:K$2632,10,FALSE)</f>
        <v>71872</v>
      </c>
      <c r="P2219" s="4" t="s">
        <v>12695</v>
      </c>
      <c r="Q2219">
        <v>92</v>
      </c>
      <c r="R2219">
        <v>100</v>
      </c>
    </row>
    <row r="2220" spans="1:18" hidden="1" x14ac:dyDescent="0.25">
      <c r="A2220">
        <v>2224</v>
      </c>
      <c r="B2220" t="s">
        <v>4354</v>
      </c>
      <c r="C2220" t="s">
        <v>44</v>
      </c>
      <c r="D2220" t="s">
        <v>18</v>
      </c>
      <c r="E2220" t="s">
        <v>8764</v>
      </c>
      <c r="F2220" t="str">
        <f>VLOOKUP(TRIM(SUBSTITUTE(E2220,CHAR(160),CHAR(32))),Metadata!B$1:C$2632,2,FALSE)</f>
        <v>Barrès, Maurice, 1862-1923.</v>
      </c>
      <c r="G2220" t="str">
        <f>VLOOKUP(TRIM(SUBSTITUTE(E2220,CHAR(160),CHAR(32))),Metadata!B$1:D$2632,3,FALSE)</f>
        <v>Mes cahiers, T. 3 1902-1904</v>
      </c>
      <c r="H2220">
        <f>VLOOKUP(TRIM(SUBSTITUTE(E2220,CHAR(160),CHAR(32))),Metadata!B$1:E$2632,4,FALSE)</f>
        <v>1904</v>
      </c>
      <c r="I2220" t="s">
        <v>534</v>
      </c>
      <c r="K2220" t="str">
        <f>VLOOKUP(TRIM(SUBSTITUTE(E2220,CHAR(160),CHAR(32))),Metadata!B$1:H$2632,7,FALSE)</f>
        <v>memoires</v>
      </c>
      <c r="L2220" t="s">
        <v>4481</v>
      </c>
      <c r="N2220" t="str">
        <f>VLOOKUP(TRIM(SUBSTITUTE(E2220,CHAR(160),CHAR(32))),Metadata!B$1:J$2632,9,FALSE)</f>
        <v>prose</v>
      </c>
      <c r="O2220">
        <f>VLOOKUP(TRIM(SUBSTITUTE(E2220,CHAR(160),CHAR(32))),Metadata!B$1:K$2632,10,FALSE)</f>
        <v>60955</v>
      </c>
      <c r="P2220" s="4" t="s">
        <v>10948</v>
      </c>
      <c r="Q2220">
        <v>40</v>
      </c>
      <c r="R2220">
        <v>49</v>
      </c>
    </row>
    <row r="2221" spans="1:18" hidden="1" x14ac:dyDescent="0.25">
      <c r="A2221">
        <v>2225</v>
      </c>
      <c r="B2221" t="s">
        <v>4354</v>
      </c>
      <c r="C2221" t="s">
        <v>44</v>
      </c>
      <c r="D2221" t="s">
        <v>18</v>
      </c>
      <c r="E2221" t="s">
        <v>8929</v>
      </c>
      <c r="F2221" t="str">
        <f>VLOOKUP(TRIM(SUBSTITUTE(E2221,CHAR(160),CHAR(32))),Metadata!B$1:C$2632,2,FALSE)</f>
        <v>Martin Du Gard, Roger, 1881-1958.</v>
      </c>
      <c r="G2221" t="str">
        <f>VLOOKUP(TRIM(SUBSTITUTE(E2221,CHAR(160),CHAR(32))),Metadata!B$1:D$2632,3,FALSE)</f>
        <v>Les Thibault, Epilogue</v>
      </c>
      <c r="H2221">
        <f>VLOOKUP(TRIM(SUBSTITUTE(E2221,CHAR(160),CHAR(32))),Metadata!B$1:E$2632,4,FALSE)</f>
        <v>1940</v>
      </c>
      <c r="I2221" t="s">
        <v>534</v>
      </c>
      <c r="K2221" t="str">
        <f>VLOOKUP(TRIM(SUBSTITUTE(E2221,CHAR(160),CHAR(32))),Metadata!B$1:H$2632,7,FALSE)</f>
        <v>roman</v>
      </c>
      <c r="L2221" t="s">
        <v>4378</v>
      </c>
      <c r="N2221" t="str">
        <f>VLOOKUP(TRIM(SUBSTITUTE(E2221,CHAR(160),CHAR(32))),Metadata!B$1:J$2632,9,FALSE)</f>
        <v>prose</v>
      </c>
      <c r="O2221">
        <f>VLOOKUP(TRIM(SUBSTITUTE(E2221,CHAR(160),CHAR(32))),Metadata!B$1:K$2632,10,FALSE)</f>
        <v>90351</v>
      </c>
      <c r="P2221" s="4" t="s">
        <v>12696</v>
      </c>
      <c r="Q2221">
        <v>529</v>
      </c>
      <c r="R2221">
        <v>540</v>
      </c>
    </row>
    <row r="2222" spans="1:18" hidden="1" x14ac:dyDescent="0.25">
      <c r="A2222">
        <v>2226</v>
      </c>
      <c r="B2222" t="s">
        <v>4354</v>
      </c>
      <c r="C2222" t="s">
        <v>44</v>
      </c>
      <c r="D2222" t="s">
        <v>18</v>
      </c>
      <c r="E2222" t="s">
        <v>8765</v>
      </c>
      <c r="F2222" t="str">
        <f>VLOOKUP(TRIM(SUBSTITUTE(E2222,CHAR(160),CHAR(32))),Metadata!B$1:C$2632,2,FALSE)</f>
        <v>Barrès, Maurice, 1862-1923.</v>
      </c>
      <c r="G2222" t="str">
        <f>VLOOKUP(TRIM(SUBSTITUTE(E2222,CHAR(160),CHAR(32))),Metadata!B$1:D$2632,3,FALSE)</f>
        <v>Mes cahiers, T. 7 1908-1909</v>
      </c>
      <c r="H2222">
        <f>VLOOKUP(TRIM(SUBSTITUTE(E2222,CHAR(160),CHAR(32))),Metadata!B$1:E$2632,4,FALSE)</f>
        <v>1909</v>
      </c>
      <c r="I2222" t="s">
        <v>534</v>
      </c>
      <c r="K2222" t="str">
        <f>VLOOKUP(TRIM(SUBSTITUTE(E2222,CHAR(160),CHAR(32))),Metadata!B$1:H$2632,7,FALSE)</f>
        <v>memoires</v>
      </c>
      <c r="L2222" t="s">
        <v>4481</v>
      </c>
      <c r="N2222" t="str">
        <f>VLOOKUP(TRIM(SUBSTITUTE(E2222,CHAR(160),CHAR(32))),Metadata!B$1:J$2632,9,FALSE)</f>
        <v>prose</v>
      </c>
      <c r="O2222">
        <f>VLOOKUP(TRIM(SUBSTITUTE(E2222,CHAR(160),CHAR(32))),Metadata!B$1:K$2632,10,FALSE)</f>
        <v>62936</v>
      </c>
      <c r="P2222" s="4" t="s">
        <v>10949</v>
      </c>
      <c r="Q2222">
        <v>10</v>
      </c>
      <c r="R2222">
        <v>17</v>
      </c>
    </row>
    <row r="2223" spans="1:18" hidden="1" x14ac:dyDescent="0.25">
      <c r="A2223">
        <v>2227</v>
      </c>
      <c r="B2223" t="s">
        <v>4354</v>
      </c>
      <c r="C2223" t="s">
        <v>44</v>
      </c>
      <c r="D2223" t="s">
        <v>18</v>
      </c>
      <c r="E2223" t="s">
        <v>8837</v>
      </c>
      <c r="F2223" t="str">
        <f>VLOOKUP(TRIM(SUBSTITUTE(E2223,CHAR(160),CHAR(32))),Metadata!B$1:C$2632,2,FALSE)</f>
        <v>Goncourt, Edmond de, 1822-1896: Goncourt, Jules de, 1830-1870.</v>
      </c>
      <c r="G2223" t="str">
        <f>VLOOKUP(TRIM(SUBSTITUTE(E2223,CHAR(160),CHAR(32))),Metadata!B$1:D$2632,3,FALSE)</f>
        <v>Journal, T. 3, 1879-1890</v>
      </c>
      <c r="H2223">
        <f>VLOOKUP(TRIM(SUBSTITUTE(E2223,CHAR(160),CHAR(32))),Metadata!B$1:E$2632,4,FALSE)</f>
        <v>1890</v>
      </c>
      <c r="I2223" t="s">
        <v>534</v>
      </c>
      <c r="K2223" t="str">
        <f>VLOOKUP(TRIM(SUBSTITUTE(E2223,CHAR(160),CHAR(32))),Metadata!B$1:H$2632,7,FALSE)</f>
        <v>memoires</v>
      </c>
      <c r="L2223" t="s">
        <v>4481</v>
      </c>
      <c r="N2223" t="str">
        <f>VLOOKUP(TRIM(SUBSTITUTE(E2223,CHAR(160),CHAR(32))),Metadata!B$1:J$2632,9,FALSE)</f>
        <v>prose</v>
      </c>
      <c r="O2223">
        <f>VLOOKUP(TRIM(SUBSTITUTE(E2223,CHAR(160),CHAR(32))),Metadata!B$1:K$2632,10,FALSE)</f>
        <v>430703</v>
      </c>
      <c r="P2223" s="4" t="s">
        <v>12697</v>
      </c>
      <c r="Q2223">
        <v>17</v>
      </c>
      <c r="R2223">
        <v>25</v>
      </c>
    </row>
    <row r="2224" spans="1:18" hidden="1" x14ac:dyDescent="0.25">
      <c r="A2224">
        <v>2228</v>
      </c>
      <c r="B2224" t="s">
        <v>4354</v>
      </c>
      <c r="C2224" t="s">
        <v>44</v>
      </c>
      <c r="D2224" t="s">
        <v>18</v>
      </c>
      <c r="E2224" t="s">
        <v>7875</v>
      </c>
      <c r="F2224" t="str">
        <f>VLOOKUP(TRIM(SUBSTITUTE(E2224,CHAR(160),CHAR(32))),Metadata!B$1:C$2632,2,FALSE)</f>
        <v>Brunschvicg, Léon, 1869-1944.</v>
      </c>
      <c r="G2224" t="str">
        <f>VLOOKUP(TRIM(SUBSTITUTE(E2224,CHAR(160),CHAR(32))),Metadata!B$1:D$2632,3,FALSE)</f>
        <v>Spinoza et ses contemporains</v>
      </c>
      <c r="H2224">
        <f>VLOOKUP(TRIM(SUBSTITUTE(E2224,CHAR(160),CHAR(32))),Metadata!B$1:E$2632,4,FALSE)</f>
        <v>1971</v>
      </c>
      <c r="I2224" t="s">
        <v>534</v>
      </c>
      <c r="K2224" t="str">
        <f>VLOOKUP(TRIM(SUBSTITUTE(E2224,CHAR(160),CHAR(32))),Metadata!B$1:H$2632,7,FALSE)</f>
        <v>traite</v>
      </c>
      <c r="L2224" t="s">
        <v>4417</v>
      </c>
      <c r="N2224" t="str">
        <f>VLOOKUP(TRIM(SUBSTITUTE(E2224,CHAR(160),CHAR(32))),Metadata!B$1:J$2632,9,FALSE)</f>
        <v/>
      </c>
      <c r="O2224">
        <f>VLOOKUP(TRIM(SUBSTITUTE(E2224,CHAR(160),CHAR(32))),Metadata!B$1:K$2632,10,FALSE)</f>
        <v>142319</v>
      </c>
      <c r="P2224" s="4" t="s">
        <v>9281</v>
      </c>
      <c r="Q2224">
        <v>8</v>
      </c>
      <c r="R2224">
        <v>16</v>
      </c>
    </row>
    <row r="2225" spans="1:22" hidden="1" x14ac:dyDescent="0.25">
      <c r="A2225">
        <v>2229</v>
      </c>
      <c r="B2225" t="s">
        <v>4354</v>
      </c>
      <c r="C2225" t="s">
        <v>44</v>
      </c>
      <c r="D2225" t="s">
        <v>18</v>
      </c>
      <c r="E2225" t="s">
        <v>8848</v>
      </c>
      <c r="F2225" t="str">
        <f>VLOOKUP(TRIM(SUBSTITUTE(E2225,CHAR(160),CHAR(32))),Metadata!B$1:C$2632,2,FALSE)</f>
        <v>Durkheim, Emile, 1858-1917.</v>
      </c>
      <c r="G2225" t="str">
        <f>VLOOKUP(TRIM(SUBSTITUTE(E2225,CHAR(160),CHAR(32))),Metadata!B$1:D$2632,3,FALSE)</f>
        <v>Les formes élémentaires de la vie religieuse, 3</v>
      </c>
      <c r="H2225">
        <f>VLOOKUP(TRIM(SUBSTITUTE(E2225,CHAR(160),CHAR(32))),Metadata!B$1:E$2632,4,FALSE)</f>
        <v>1912</v>
      </c>
      <c r="I2225" t="s">
        <v>534</v>
      </c>
      <c r="K2225" t="str">
        <f>VLOOKUP(TRIM(SUBSTITUTE(E2225,CHAR(160),CHAR(32))),Metadata!B$1:H$2632,7,FALSE)</f>
        <v>traite</v>
      </c>
      <c r="L2225" t="s">
        <v>4417</v>
      </c>
      <c r="N2225" t="str">
        <f>VLOOKUP(TRIM(SUBSTITUTE(E2225,CHAR(160),CHAR(32))),Metadata!B$1:J$2632,9,FALSE)</f>
        <v/>
      </c>
      <c r="O2225">
        <f>VLOOKUP(TRIM(SUBSTITUTE(E2225,CHAR(160),CHAR(32))),Metadata!B$1:K$2632,10,FALSE)</f>
        <v>75569</v>
      </c>
      <c r="P2225" s="4" t="s">
        <v>12698</v>
      </c>
      <c r="Q2225">
        <v>63</v>
      </c>
      <c r="R2225">
        <v>71</v>
      </c>
    </row>
    <row r="2226" spans="1:22" hidden="1" x14ac:dyDescent="0.25">
      <c r="A2226">
        <v>2230</v>
      </c>
      <c r="B2226" t="s">
        <v>4354</v>
      </c>
      <c r="C2226" t="s">
        <v>44</v>
      </c>
      <c r="D2226" t="s">
        <v>18</v>
      </c>
      <c r="E2226" t="s">
        <v>8798</v>
      </c>
      <c r="F2226" t="str">
        <f>VLOOKUP(TRIM(SUBSTITUTE(E2226,CHAR(160),CHAR(32))),Metadata!B$1:C$2632,2,FALSE)</f>
        <v>Bourget, Paul, 1852-1935.</v>
      </c>
      <c r="G2226" t="str">
        <f>VLOOKUP(TRIM(SUBSTITUTE(E2226,CHAR(160),CHAR(32))),Metadata!B$1:D$2632,3,FALSE)</f>
        <v>Nos actes nous suivent</v>
      </c>
      <c r="H2226">
        <f>VLOOKUP(TRIM(SUBSTITUTE(E2226,CHAR(160),CHAR(32))),Metadata!B$1:E$2632,4,FALSE)</f>
        <v>1926</v>
      </c>
      <c r="I2226" t="s">
        <v>534</v>
      </c>
      <c r="K2226" t="str">
        <f>VLOOKUP(TRIM(SUBSTITUTE(E2226,CHAR(160),CHAR(32))),Metadata!B$1:H$2632,7,FALSE)</f>
        <v>roman</v>
      </c>
      <c r="L2226" t="s">
        <v>4378</v>
      </c>
      <c r="N2226" t="str">
        <f>VLOOKUP(TRIM(SUBSTITUTE(E2226,CHAR(160),CHAR(32))),Metadata!B$1:J$2632,9,FALSE)</f>
        <v>prose</v>
      </c>
      <c r="O2226">
        <f>VLOOKUP(TRIM(SUBSTITUTE(E2226,CHAR(160),CHAR(32))),Metadata!B$1:K$2632,10,FALSE)</f>
        <v>112998</v>
      </c>
      <c r="P2226" s="4" t="s">
        <v>12699</v>
      </c>
      <c r="Q2226">
        <v>26</v>
      </c>
      <c r="R2226">
        <v>35</v>
      </c>
    </row>
    <row r="2227" spans="1:22" hidden="1" x14ac:dyDescent="0.25">
      <c r="A2227">
        <v>2231</v>
      </c>
      <c r="B2227" t="s">
        <v>4354</v>
      </c>
      <c r="C2227" t="s">
        <v>44</v>
      </c>
      <c r="D2227" t="s">
        <v>18</v>
      </c>
      <c r="E2227" t="s">
        <v>8772</v>
      </c>
      <c r="F2227" t="str">
        <f>VLOOKUP(TRIM(SUBSTITUTE(E2227,CHAR(160),CHAR(32))),Metadata!B$1:C$2632,2,FALSE)</f>
        <v>Beauvoir, Simone de, 1908-1986.</v>
      </c>
      <c r="G2227" t="str">
        <f>VLOOKUP(TRIM(SUBSTITUTE(E2227,CHAR(160),CHAR(32))),Metadata!B$1:D$2632,3,FALSE)</f>
        <v>Les mandarins</v>
      </c>
      <c r="H2227">
        <f>VLOOKUP(TRIM(SUBSTITUTE(E2227,CHAR(160),CHAR(32))),Metadata!B$1:E$2632,4,FALSE)</f>
        <v>1954</v>
      </c>
      <c r="I2227" t="s">
        <v>534</v>
      </c>
      <c r="K2227" t="str">
        <f>VLOOKUP(TRIM(SUBSTITUTE(E2227,CHAR(160),CHAR(32))),Metadata!B$1:H$2632,7,FALSE)</f>
        <v>roman</v>
      </c>
      <c r="L2227" t="s">
        <v>4378</v>
      </c>
      <c r="N2227" t="str">
        <f>VLOOKUP(TRIM(SUBSTITUTE(E2227,CHAR(160),CHAR(32))),Metadata!B$1:J$2632,9,FALSE)</f>
        <v>prose</v>
      </c>
      <c r="O2227">
        <f>VLOOKUP(TRIM(SUBSTITUTE(E2227,CHAR(160),CHAR(32))),Metadata!B$1:K$2632,10,FALSE)</f>
        <v>291169</v>
      </c>
      <c r="P2227" s="4" t="s">
        <v>10950</v>
      </c>
      <c r="Q2227">
        <v>26</v>
      </c>
      <c r="R2227">
        <v>34</v>
      </c>
    </row>
    <row r="2228" spans="1:22" hidden="1" x14ac:dyDescent="0.25">
      <c r="A2228">
        <v>2232</v>
      </c>
      <c r="B2228" t="s">
        <v>4354</v>
      </c>
      <c r="C2228" t="s">
        <v>44</v>
      </c>
      <c r="D2228" t="s">
        <v>18</v>
      </c>
      <c r="E2228" t="s">
        <v>8759</v>
      </c>
      <c r="F2228" t="str">
        <f>VLOOKUP(TRIM(SUBSTITUTE(E2228,CHAR(160),CHAR(32))),Metadata!B$1:C$2632,2,FALSE)</f>
        <v>Barrès, Maurice, 1862-1923.</v>
      </c>
      <c r="G2228" t="str">
        <f>VLOOKUP(TRIM(SUBSTITUTE(E2228,CHAR(160),CHAR(32))),Metadata!B$1:D$2632,3,FALSE)</f>
        <v>Mes cahiers, T. 10 1913-1914</v>
      </c>
      <c r="H2228">
        <f>VLOOKUP(TRIM(SUBSTITUTE(E2228,CHAR(160),CHAR(32))),Metadata!B$1:E$2632,4,FALSE)</f>
        <v>1914</v>
      </c>
      <c r="I2228" t="s">
        <v>534</v>
      </c>
      <c r="K2228" t="str">
        <f>VLOOKUP(TRIM(SUBSTITUTE(E2228,CHAR(160),CHAR(32))),Metadata!B$1:H$2632,7,FALSE)</f>
        <v>memoires</v>
      </c>
      <c r="L2228" t="s">
        <v>4481</v>
      </c>
      <c r="N2228" t="str">
        <f>VLOOKUP(TRIM(SUBSTITUTE(E2228,CHAR(160),CHAR(32))),Metadata!B$1:J$2632,9,FALSE)</f>
        <v>prose</v>
      </c>
      <c r="O2228">
        <f>VLOOKUP(TRIM(SUBSTITUTE(E2228,CHAR(160),CHAR(32))),Metadata!B$1:K$2632,10,FALSE)</f>
        <v>82983</v>
      </c>
      <c r="P2228" s="4" t="s">
        <v>10951</v>
      </c>
      <c r="Q2228">
        <v>75</v>
      </c>
      <c r="R2228">
        <v>83</v>
      </c>
    </row>
    <row r="2229" spans="1:22" hidden="1" x14ac:dyDescent="0.25">
      <c r="A2229">
        <v>2233</v>
      </c>
      <c r="B2229" t="s">
        <v>4354</v>
      </c>
      <c r="C2229" t="s">
        <v>2433</v>
      </c>
      <c r="D2229" t="s">
        <v>18</v>
      </c>
      <c r="E2229" t="s">
        <v>8151</v>
      </c>
      <c r="F2229" t="str">
        <f>VLOOKUP(TRIM(SUBSTITUTE(E2229,CHAR(160),CHAR(32))),Metadata!B$1:C$2632,2,FALSE)</f>
        <v>Sévigné, Marie de Rabutin-Chantal, marquise de, 1626-1696.</v>
      </c>
      <c r="G2229" t="str">
        <f>VLOOKUP(TRIM(SUBSTITUTE(E2229,CHAR(160),CHAR(32))),Metadata!B$1:D$2632,3,FALSE)</f>
        <v>Correspondance T. 2, 1675-1680</v>
      </c>
      <c r="H2229">
        <f>VLOOKUP(TRIM(SUBSTITUTE(E2229,CHAR(160),CHAR(32))),Metadata!B$1:E$2632,4,FALSE)</f>
        <v>1680</v>
      </c>
      <c r="I2229" t="s">
        <v>445</v>
      </c>
      <c r="K2229" t="str">
        <f>VLOOKUP(TRIM(SUBSTITUTE(E2229,CHAR(160),CHAR(32))),Metadata!B$1:H$2632,7,FALSE)</f>
        <v>correspondance</v>
      </c>
      <c r="L2229" t="s">
        <v>4542</v>
      </c>
      <c r="N2229" t="str">
        <f>VLOOKUP(TRIM(SUBSTITUTE(E2229,CHAR(160),CHAR(32))),Metadata!B$1:J$2632,9,FALSE)</f>
        <v>prose</v>
      </c>
      <c r="O2229">
        <f>VLOOKUP(TRIM(SUBSTITUTE(E2229,CHAR(160),CHAR(32))),Metadata!B$1:K$2632,10,FALSE)</f>
        <v>404376</v>
      </c>
      <c r="P2229" s="4" t="s">
        <v>10952</v>
      </c>
      <c r="Q2229">
        <v>75</v>
      </c>
      <c r="R2229">
        <v>80</v>
      </c>
      <c r="S2229">
        <v>82</v>
      </c>
      <c r="T2229">
        <v>84</v>
      </c>
      <c r="U2229">
        <v>90</v>
      </c>
      <c r="V2229">
        <v>95</v>
      </c>
    </row>
    <row r="2230" spans="1:22" hidden="1" x14ac:dyDescent="0.25">
      <c r="A2230">
        <v>2234</v>
      </c>
      <c r="B2230" t="s">
        <v>4354</v>
      </c>
      <c r="C2230" t="s">
        <v>2433</v>
      </c>
      <c r="D2230" t="s">
        <v>18</v>
      </c>
      <c r="E2230" t="s">
        <v>8120</v>
      </c>
      <c r="F2230" t="str">
        <f>VLOOKUP(TRIM(SUBSTITUTE(E2230,CHAR(160),CHAR(32))),Metadata!B$1:C$2632,2,FALSE)</f>
        <v>Peiresc, Nicolas Claude Fabri de, 1580-1637.</v>
      </c>
      <c r="G2230" t="str">
        <f>VLOOKUP(TRIM(SUBSTITUTE(E2230,CHAR(160),CHAR(32))),Metadata!B$1:D$2632,3,FALSE)</f>
        <v>Lettres de Peiresc. Tome quatrième, Lettres de Peiresc à Borrilly, à Bouchard et à Gassendi, lettres de Gassendi à Peiresc, 1626-1637</v>
      </c>
      <c r="H2230">
        <f>VLOOKUP(TRIM(SUBSTITUTE(E2230,CHAR(160),CHAR(32))),Metadata!B$1:E$2632,4,FALSE)</f>
        <v>1637</v>
      </c>
      <c r="I2230" t="s">
        <v>445</v>
      </c>
      <c r="K2230" t="str">
        <f>VLOOKUP(TRIM(SUBSTITUTE(E2230,CHAR(160),CHAR(32))),Metadata!B$1:H$2632,7,FALSE)</f>
        <v>correspondance</v>
      </c>
      <c r="L2230" t="s">
        <v>4542</v>
      </c>
      <c r="N2230" t="str">
        <f>VLOOKUP(TRIM(SUBSTITUTE(E2230,CHAR(160),CHAR(32))),Metadata!B$1:J$2632,9,FALSE)</f>
        <v>prose</v>
      </c>
      <c r="O2230">
        <f>VLOOKUP(TRIM(SUBSTITUTE(E2230,CHAR(160),CHAR(32))),Metadata!B$1:K$2632,10,FALSE)</f>
        <v>81344</v>
      </c>
      <c r="P2230" s="4" t="s">
        <v>10953</v>
      </c>
      <c r="Q2230">
        <v>125</v>
      </c>
      <c r="R2230">
        <v>130</v>
      </c>
      <c r="S2230">
        <v>132</v>
      </c>
      <c r="T2230">
        <v>134</v>
      </c>
      <c r="U2230">
        <v>143</v>
      </c>
      <c r="V2230">
        <v>148</v>
      </c>
    </row>
    <row r="2231" spans="1:22" hidden="1" x14ac:dyDescent="0.25">
      <c r="A2231">
        <v>2235</v>
      </c>
      <c r="B2231" t="s">
        <v>4354</v>
      </c>
      <c r="C2231" t="s">
        <v>2433</v>
      </c>
      <c r="D2231" t="s">
        <v>18</v>
      </c>
      <c r="E2231" t="s">
        <v>8151</v>
      </c>
      <c r="F2231" t="str">
        <f>VLOOKUP(TRIM(SUBSTITUTE(E2231,CHAR(160),CHAR(32))),Metadata!B$1:C$2632,2,FALSE)</f>
        <v>Sévigné, Marie de Rabutin-Chantal, marquise de, 1626-1696.</v>
      </c>
      <c r="G2231" t="str">
        <f>VLOOKUP(TRIM(SUBSTITUTE(E2231,CHAR(160),CHAR(32))),Metadata!B$1:D$2632,3,FALSE)</f>
        <v>Correspondance T. 2, 1675-1680</v>
      </c>
      <c r="H2231">
        <f>VLOOKUP(TRIM(SUBSTITUTE(E2231,CHAR(160),CHAR(32))),Metadata!B$1:E$2632,4,FALSE)</f>
        <v>1680</v>
      </c>
      <c r="I2231" t="s">
        <v>445</v>
      </c>
      <c r="K2231" t="str">
        <f>VLOOKUP(TRIM(SUBSTITUTE(E2231,CHAR(160),CHAR(32))),Metadata!B$1:H$2632,7,FALSE)</f>
        <v>correspondance</v>
      </c>
      <c r="L2231" t="s">
        <v>4542</v>
      </c>
      <c r="N2231" t="str">
        <f>VLOOKUP(TRIM(SUBSTITUTE(E2231,CHAR(160),CHAR(32))),Metadata!B$1:J$2632,9,FALSE)</f>
        <v>prose</v>
      </c>
      <c r="O2231">
        <f>VLOOKUP(TRIM(SUBSTITUTE(E2231,CHAR(160),CHAR(32))),Metadata!B$1:K$2632,10,FALSE)</f>
        <v>404376</v>
      </c>
      <c r="P2231" s="4" t="s">
        <v>12700</v>
      </c>
      <c r="Q2231">
        <v>28</v>
      </c>
      <c r="R2231">
        <v>33</v>
      </c>
      <c r="S2231">
        <v>35</v>
      </c>
      <c r="T2231">
        <v>37</v>
      </c>
      <c r="U2231">
        <v>45</v>
      </c>
      <c r="V2231">
        <v>50</v>
      </c>
    </row>
    <row r="2232" spans="1:22" hidden="1" x14ac:dyDescent="0.25">
      <c r="A2232">
        <v>2236</v>
      </c>
      <c r="B2232" t="s">
        <v>4354</v>
      </c>
      <c r="C2232" t="s">
        <v>2433</v>
      </c>
      <c r="D2232" t="s">
        <v>18</v>
      </c>
      <c r="E2232" t="s">
        <v>8151</v>
      </c>
      <c r="F2232" t="str">
        <f>VLOOKUP(TRIM(SUBSTITUTE(E2232,CHAR(160),CHAR(32))),Metadata!B$1:C$2632,2,FALSE)</f>
        <v>Sévigné, Marie de Rabutin-Chantal, marquise de, 1626-1696.</v>
      </c>
      <c r="G2232" t="str">
        <f>VLOOKUP(TRIM(SUBSTITUTE(E2232,CHAR(160),CHAR(32))),Metadata!B$1:D$2632,3,FALSE)</f>
        <v>Correspondance T. 2, 1675-1680</v>
      </c>
      <c r="H2232">
        <f>VLOOKUP(TRIM(SUBSTITUTE(E2232,CHAR(160),CHAR(32))),Metadata!B$1:E$2632,4,FALSE)</f>
        <v>1680</v>
      </c>
      <c r="I2232" t="s">
        <v>445</v>
      </c>
      <c r="K2232" t="str">
        <f>VLOOKUP(TRIM(SUBSTITUTE(E2232,CHAR(160),CHAR(32))),Metadata!B$1:H$2632,7,FALSE)</f>
        <v>correspondance</v>
      </c>
      <c r="L2232" t="s">
        <v>4542</v>
      </c>
      <c r="N2232" t="str">
        <f>VLOOKUP(TRIM(SUBSTITUTE(E2232,CHAR(160),CHAR(32))),Metadata!B$1:J$2632,9,FALSE)</f>
        <v>prose</v>
      </c>
      <c r="O2232">
        <f>VLOOKUP(TRIM(SUBSTITUTE(E2232,CHAR(160),CHAR(32))),Metadata!B$1:K$2632,10,FALSE)</f>
        <v>404376</v>
      </c>
      <c r="P2232" s="4" t="s">
        <v>10954</v>
      </c>
      <c r="Q2232">
        <v>101</v>
      </c>
      <c r="R2232">
        <v>106</v>
      </c>
      <c r="S2232">
        <v>108</v>
      </c>
      <c r="T2232">
        <v>110</v>
      </c>
      <c r="U2232">
        <v>116</v>
      </c>
      <c r="V2232">
        <v>121</v>
      </c>
    </row>
    <row r="2233" spans="1:22" hidden="1" x14ac:dyDescent="0.25">
      <c r="A2233">
        <v>2237</v>
      </c>
      <c r="B2233" t="s">
        <v>4354</v>
      </c>
      <c r="C2233" t="s">
        <v>2433</v>
      </c>
      <c r="D2233" t="s">
        <v>18</v>
      </c>
      <c r="E2233" t="s">
        <v>8153</v>
      </c>
      <c r="F2233" t="str">
        <f>VLOOKUP(TRIM(SUBSTITUTE(E2233,CHAR(160),CHAR(32))),Metadata!B$1:C$2632,2,FALSE)</f>
        <v>Sévigné, Marie de Rabutin-Chantal, marquise de, 1626-1696.</v>
      </c>
      <c r="G2233" t="str">
        <f>VLOOKUP(TRIM(SUBSTITUTE(E2233,CHAR(160),CHAR(32))),Metadata!B$1:D$2632,3,FALSE)</f>
        <v>Correspondance. T. 3, 1680-1696</v>
      </c>
      <c r="H2233">
        <f>VLOOKUP(TRIM(SUBSTITUTE(E2233,CHAR(160),CHAR(32))),Metadata!B$1:E$2632,4,FALSE)</f>
        <v>1696</v>
      </c>
      <c r="I2233" t="s">
        <v>445</v>
      </c>
      <c r="K2233" t="str">
        <f>VLOOKUP(TRIM(SUBSTITUTE(E2233,CHAR(160),CHAR(32))),Metadata!B$1:H$2632,7,FALSE)</f>
        <v>correspondance</v>
      </c>
      <c r="L2233" t="s">
        <v>4542</v>
      </c>
      <c r="N2233" t="str">
        <f>VLOOKUP(TRIM(SUBSTITUTE(E2233,CHAR(160),CHAR(32))),Metadata!B$1:J$2632,9,FALSE)</f>
        <v>prose</v>
      </c>
      <c r="O2233">
        <f>VLOOKUP(TRIM(SUBSTITUTE(E2233,CHAR(160),CHAR(32))),Metadata!B$1:K$2632,10,FALSE)</f>
        <v>388745</v>
      </c>
      <c r="P2233" s="4" t="s">
        <v>12701</v>
      </c>
      <c r="Q2233">
        <v>82</v>
      </c>
      <c r="R2233">
        <v>87</v>
      </c>
      <c r="S2233">
        <v>94</v>
      </c>
      <c r="T2233">
        <v>96</v>
      </c>
      <c r="U2233">
        <v>101</v>
      </c>
      <c r="V2233">
        <v>106</v>
      </c>
    </row>
    <row r="2234" spans="1:22" hidden="1" x14ac:dyDescent="0.25">
      <c r="A2234">
        <v>2238</v>
      </c>
      <c r="B2234" t="s">
        <v>4354</v>
      </c>
      <c r="C2234" t="s">
        <v>2433</v>
      </c>
      <c r="D2234" t="s">
        <v>18</v>
      </c>
      <c r="E2234" t="s">
        <v>7994</v>
      </c>
      <c r="F2234" t="str">
        <f>VLOOKUP(TRIM(SUBSTITUTE(E2234,CHAR(160),CHAR(32))),Metadata!B$1:C$2632,2,FALSE)</f>
        <v>Boisguilbert, P. Le Pesant de (Pierre Le Pesant), 1646-1714.</v>
      </c>
      <c r="G2234" t="str">
        <f>VLOOKUP(TRIM(SUBSTITUTE(E2234,CHAR(160),CHAR(32))),Metadata!B$1:D$2632,3,FALSE)</f>
        <v>Le détail de la France, sous le regne present</v>
      </c>
      <c r="H2234">
        <f>VLOOKUP(TRIM(SUBSTITUTE(E2234,CHAR(160),CHAR(32))),Metadata!B$1:E$2632,4,FALSE)</f>
        <v>1695</v>
      </c>
      <c r="I2234" t="s">
        <v>445</v>
      </c>
      <c r="K2234" t="str">
        <f>VLOOKUP(TRIM(SUBSTITUTE(E2234,CHAR(160),CHAR(32))),Metadata!B$1:H$2632,7,FALSE)</f>
        <v>traite ou essai</v>
      </c>
      <c r="L2234" t="s">
        <v>4402</v>
      </c>
      <c r="N2234" t="str">
        <f>VLOOKUP(TRIM(SUBSTITUTE(E2234,CHAR(160),CHAR(32))),Metadata!B$1:J$2632,9,FALSE)</f>
        <v>prose</v>
      </c>
      <c r="O2234">
        <f>VLOOKUP(TRIM(SUBSTITUTE(E2234,CHAR(160),CHAR(32))),Metadata!B$1:K$2632,10,FALSE)</f>
        <v>114653</v>
      </c>
      <c r="P2234" s="4" t="s">
        <v>12702</v>
      </c>
      <c r="Q2234">
        <v>159</v>
      </c>
      <c r="R2234">
        <v>164</v>
      </c>
      <c r="S2234">
        <v>189</v>
      </c>
      <c r="T2234">
        <v>191</v>
      </c>
      <c r="U2234">
        <v>197</v>
      </c>
      <c r="V2234">
        <v>202</v>
      </c>
    </row>
    <row r="2235" spans="1:22" hidden="1" x14ac:dyDescent="0.25">
      <c r="A2235">
        <v>2239</v>
      </c>
      <c r="B2235" t="s">
        <v>4354</v>
      </c>
      <c r="C2235" t="s">
        <v>2433</v>
      </c>
      <c r="D2235" t="s">
        <v>18</v>
      </c>
      <c r="E2235" t="s">
        <v>7994</v>
      </c>
      <c r="F2235" t="str">
        <f>VLOOKUP(TRIM(SUBSTITUTE(E2235,CHAR(160),CHAR(32))),Metadata!B$1:C$2632,2,FALSE)</f>
        <v>Boisguilbert, P. Le Pesant de (Pierre Le Pesant), 1646-1714.</v>
      </c>
      <c r="G2235" t="str">
        <f>VLOOKUP(TRIM(SUBSTITUTE(E2235,CHAR(160),CHAR(32))),Metadata!B$1:D$2632,3,FALSE)</f>
        <v>Le détail de la France, sous le regne present</v>
      </c>
      <c r="H2235">
        <f>VLOOKUP(TRIM(SUBSTITUTE(E2235,CHAR(160),CHAR(32))),Metadata!B$1:E$2632,4,FALSE)</f>
        <v>1695</v>
      </c>
      <c r="I2235" t="s">
        <v>445</v>
      </c>
      <c r="K2235" t="str">
        <f>VLOOKUP(TRIM(SUBSTITUTE(E2235,CHAR(160),CHAR(32))),Metadata!B$1:H$2632,7,FALSE)</f>
        <v>traite ou essai</v>
      </c>
      <c r="L2235" t="s">
        <v>4402</v>
      </c>
      <c r="N2235" t="str">
        <f>VLOOKUP(TRIM(SUBSTITUTE(E2235,CHAR(160),CHAR(32))),Metadata!B$1:J$2632,9,FALSE)</f>
        <v>prose</v>
      </c>
      <c r="O2235">
        <f>VLOOKUP(TRIM(SUBSTITUTE(E2235,CHAR(160),CHAR(32))),Metadata!B$1:K$2632,10,FALSE)</f>
        <v>114653</v>
      </c>
      <c r="P2235" s="4" t="s">
        <v>10955</v>
      </c>
      <c r="Q2235">
        <v>252</v>
      </c>
      <c r="R2235">
        <v>256</v>
      </c>
      <c r="S2235">
        <v>278</v>
      </c>
      <c r="T2235">
        <v>280</v>
      </c>
      <c r="U2235">
        <v>285</v>
      </c>
      <c r="V2235">
        <v>290</v>
      </c>
    </row>
    <row r="2236" spans="1:22" hidden="1" x14ac:dyDescent="0.25">
      <c r="A2236">
        <v>2240</v>
      </c>
      <c r="B2236" t="s">
        <v>4354</v>
      </c>
      <c r="C2236" t="s">
        <v>2433</v>
      </c>
      <c r="D2236" t="s">
        <v>18</v>
      </c>
      <c r="E2236" t="s">
        <v>7994</v>
      </c>
      <c r="F2236" t="str">
        <f>VLOOKUP(TRIM(SUBSTITUTE(E2236,CHAR(160),CHAR(32))),Metadata!B$1:C$2632,2,FALSE)</f>
        <v>Boisguilbert, P. Le Pesant de (Pierre Le Pesant), 1646-1714.</v>
      </c>
      <c r="G2236" t="str">
        <f>VLOOKUP(TRIM(SUBSTITUTE(E2236,CHAR(160),CHAR(32))),Metadata!B$1:D$2632,3,FALSE)</f>
        <v>Le détail de la France, sous le regne present</v>
      </c>
      <c r="H2236">
        <f>VLOOKUP(TRIM(SUBSTITUTE(E2236,CHAR(160),CHAR(32))),Metadata!B$1:E$2632,4,FALSE)</f>
        <v>1695</v>
      </c>
      <c r="I2236" t="s">
        <v>445</v>
      </c>
      <c r="K2236" t="str">
        <f>VLOOKUP(TRIM(SUBSTITUTE(E2236,CHAR(160),CHAR(32))),Metadata!B$1:H$2632,7,FALSE)</f>
        <v>traite ou essai</v>
      </c>
      <c r="L2236" t="s">
        <v>4402</v>
      </c>
      <c r="N2236" t="str">
        <f>VLOOKUP(TRIM(SUBSTITUTE(E2236,CHAR(160),CHAR(32))),Metadata!B$1:J$2632,9,FALSE)</f>
        <v>prose</v>
      </c>
      <c r="O2236">
        <f>VLOOKUP(TRIM(SUBSTITUTE(E2236,CHAR(160),CHAR(32))),Metadata!B$1:K$2632,10,FALSE)</f>
        <v>114653</v>
      </c>
      <c r="P2236" s="4" t="s">
        <v>10956</v>
      </c>
      <c r="Q2236">
        <v>154</v>
      </c>
      <c r="R2236">
        <v>160</v>
      </c>
      <c r="S2236">
        <v>162</v>
      </c>
      <c r="T2236">
        <v>164</v>
      </c>
      <c r="U2236">
        <v>171</v>
      </c>
      <c r="V2236">
        <v>176</v>
      </c>
    </row>
    <row r="2237" spans="1:22" hidden="1" x14ac:dyDescent="0.25">
      <c r="A2237">
        <v>2241</v>
      </c>
      <c r="B2237" t="s">
        <v>4354</v>
      </c>
      <c r="C2237" t="s">
        <v>2433</v>
      </c>
      <c r="D2237" t="s">
        <v>18</v>
      </c>
      <c r="E2237" t="s">
        <v>8248</v>
      </c>
      <c r="F2237" t="str">
        <f>VLOOKUP(TRIM(SUBSTITUTE(E2237,CHAR(160),CHAR(32))),Metadata!B$1:C$2632,2,FALSE)</f>
        <v>Dubos, abbé (Jean-Baptiste), 1670-1742.</v>
      </c>
      <c r="G2237" t="str">
        <f>VLOOKUP(TRIM(SUBSTITUTE(E2237,CHAR(160),CHAR(32))),Metadata!B$1:D$2632,3,FALSE)</f>
        <v>Histoire critique de l’établissement de la monarchie françoise dans les Gaules</v>
      </c>
      <c r="H2237">
        <f>VLOOKUP(TRIM(SUBSTITUTE(E2237,CHAR(160),CHAR(32))),Metadata!B$1:E$2632,4,FALSE)</f>
        <v>1734</v>
      </c>
      <c r="I2237" t="s">
        <v>448</v>
      </c>
      <c r="K2237" t="str">
        <f>VLOOKUP(TRIM(SUBSTITUTE(E2237,CHAR(160),CHAR(32))),Metadata!B$1:H$2632,7,FALSE)</f>
        <v>traite ou essai</v>
      </c>
      <c r="L2237" t="s">
        <v>4402</v>
      </c>
      <c r="N2237" t="str">
        <f>VLOOKUP(TRIM(SUBSTITUTE(E2237,CHAR(160),CHAR(32))),Metadata!B$1:J$2632,9,FALSE)</f>
        <v>prose</v>
      </c>
      <c r="O2237">
        <f>VLOOKUP(TRIM(SUBSTITUTE(E2237,CHAR(160),CHAR(32))),Metadata!B$1:K$2632,10,FALSE)</f>
        <v>406083</v>
      </c>
      <c r="P2237" s="4" t="s">
        <v>10957</v>
      </c>
      <c r="Q2237">
        <v>349</v>
      </c>
      <c r="R2237">
        <v>352</v>
      </c>
      <c r="S2237">
        <v>354</v>
      </c>
      <c r="T2237">
        <v>356</v>
      </c>
      <c r="U2237">
        <v>361</v>
      </c>
      <c r="V2237">
        <v>367</v>
      </c>
    </row>
    <row r="2238" spans="1:22" hidden="1" x14ac:dyDescent="0.25">
      <c r="A2238">
        <v>2242</v>
      </c>
      <c r="B2238" t="s">
        <v>4354</v>
      </c>
      <c r="C2238" t="s">
        <v>2433</v>
      </c>
      <c r="D2238" t="s">
        <v>18</v>
      </c>
      <c r="E2238" t="s">
        <v>8235</v>
      </c>
      <c r="F2238" t="str">
        <f>VLOOKUP(TRIM(SUBSTITUTE(E2238,CHAR(160),CHAR(32))),Metadata!B$1:C$2632,2,FALSE)</f>
        <v>Diderot, Denis, 1713-1784.</v>
      </c>
      <c r="G2238" t="str">
        <f>VLOOKUP(TRIM(SUBSTITUTE(E2238,CHAR(160),CHAR(32))),Metadata!B$1:D$2632,3,FALSE)</f>
        <v>Le neveu de Rameau</v>
      </c>
      <c r="H2238">
        <f>VLOOKUP(TRIM(SUBSTITUTE(E2238,CHAR(160),CHAR(32))),Metadata!B$1:E$2632,4,FALSE)</f>
        <v>1779</v>
      </c>
      <c r="I2238" t="s">
        <v>448</v>
      </c>
      <c r="K2238" t="str">
        <f>VLOOKUP(TRIM(SUBSTITUTE(E2238,CHAR(160),CHAR(32))),Metadata!B$1:H$2632,7,FALSE)</f>
        <v>roman</v>
      </c>
      <c r="L2238" t="s">
        <v>4378</v>
      </c>
      <c r="N2238" t="str">
        <f>VLOOKUP(TRIM(SUBSTITUTE(E2238,CHAR(160),CHAR(32))),Metadata!B$1:J$2632,9,FALSE)</f>
        <v>prose</v>
      </c>
      <c r="O2238">
        <f>VLOOKUP(TRIM(SUBSTITUTE(E2238,CHAR(160),CHAR(32))),Metadata!B$1:K$2632,10,FALSE)</f>
        <v>33660</v>
      </c>
      <c r="P2238" s="8" t="s">
        <v>10958</v>
      </c>
      <c r="Q2238">
        <v>14</v>
      </c>
      <c r="R2238">
        <v>19</v>
      </c>
      <c r="S2238">
        <v>21</v>
      </c>
      <c r="T2238">
        <v>23</v>
      </c>
      <c r="U2238">
        <v>28</v>
      </c>
      <c r="V2238">
        <v>33</v>
      </c>
    </row>
    <row r="2239" spans="1:22" hidden="1" x14ac:dyDescent="0.25">
      <c r="A2239">
        <v>2243</v>
      </c>
      <c r="B2239" t="s">
        <v>4354</v>
      </c>
      <c r="C2239" t="s">
        <v>2433</v>
      </c>
      <c r="D2239" t="s">
        <v>18</v>
      </c>
      <c r="E2239" t="s">
        <v>8404</v>
      </c>
      <c r="F2239" t="str">
        <f>VLOOKUP(TRIM(SUBSTITUTE(E2239,CHAR(160),CHAR(32))),Metadata!B$1:C$2632,2,FALSE)</f>
        <v>Tencin, Claudine Alexandrine Guérin de, 1682-1749.</v>
      </c>
      <c r="G2239" t="str">
        <f>VLOOKUP(TRIM(SUBSTITUTE(E2239,CHAR(160),CHAR(32))),Metadata!B$1:D$2632,3,FALSE)</f>
        <v>Le siège de Calais</v>
      </c>
      <c r="H2239">
        <f>VLOOKUP(TRIM(SUBSTITUTE(E2239,CHAR(160),CHAR(32))),Metadata!B$1:E$2632,4,FALSE)</f>
        <v>1739</v>
      </c>
      <c r="I2239" t="s">
        <v>448</v>
      </c>
      <c r="K2239" t="str">
        <f>VLOOKUP(TRIM(SUBSTITUTE(E2239,CHAR(160),CHAR(32))),Metadata!B$1:H$2632,7,FALSE)</f>
        <v>roman</v>
      </c>
      <c r="L2239" t="s">
        <v>4378</v>
      </c>
      <c r="N2239" t="str">
        <f>VLOOKUP(TRIM(SUBSTITUTE(E2239,CHAR(160),CHAR(32))),Metadata!B$1:J$2632,9,FALSE)</f>
        <v>prose</v>
      </c>
      <c r="O2239">
        <f>VLOOKUP(TRIM(SUBSTITUTE(E2239,CHAR(160),CHAR(32))),Metadata!B$1:K$2632,10,FALSE)</f>
        <v>43774</v>
      </c>
      <c r="P2239" s="4" t="s">
        <v>10959</v>
      </c>
      <c r="Q2239">
        <v>18</v>
      </c>
      <c r="R2239">
        <v>21</v>
      </c>
      <c r="S2239">
        <v>23</v>
      </c>
      <c r="T2239">
        <v>25</v>
      </c>
      <c r="U2239">
        <v>30</v>
      </c>
      <c r="V2239">
        <v>35</v>
      </c>
    </row>
    <row r="2240" spans="1:22" hidden="1" x14ac:dyDescent="0.25">
      <c r="A2240">
        <v>2244</v>
      </c>
      <c r="B2240" t="s">
        <v>4354</v>
      </c>
      <c r="C2240" t="s">
        <v>2433</v>
      </c>
      <c r="D2240" t="s">
        <v>18</v>
      </c>
      <c r="E2240" t="s">
        <v>5444</v>
      </c>
      <c r="F2240" t="str">
        <f>VLOOKUP(TRIM(SUBSTITUTE(E2240,CHAR(160),CHAR(32))),Metadata!B$1:C$2632,2,FALSE)</f>
        <v>Holbach, Paul Henri Thiry, baron d', 1723-1789</v>
      </c>
      <c r="G2240" t="str">
        <f>VLOOKUP(TRIM(SUBSTITUTE(E2240,CHAR(160),CHAR(32))),Metadata!B$1:D$2632,3,FALSE)</f>
        <v>La contagion sacrée ou Histoire naturelle de la superstition OU Tableau des effets que les opinions religieuses ont produits sur la terre. Tome II</v>
      </c>
      <c r="H2240">
        <f>VLOOKUP(TRIM(SUBSTITUTE(E2240,CHAR(160),CHAR(32))),Metadata!B$1:E$2632,4,FALSE)</f>
        <v>1768</v>
      </c>
      <c r="I2240" t="s">
        <v>448</v>
      </c>
      <c r="K2240" t="str">
        <f>VLOOKUP(TRIM(SUBSTITUTE(E2240,CHAR(160),CHAR(32))),Metadata!B$1:H$2632,7,FALSE)</f>
        <v>traite</v>
      </c>
      <c r="L2240" t="s">
        <v>4417</v>
      </c>
      <c r="N2240" t="str">
        <f>VLOOKUP(TRIM(SUBSTITUTE(E2240,CHAR(160),CHAR(32))),Metadata!B$1:J$2632,9,FALSE)</f>
        <v/>
      </c>
      <c r="O2240">
        <f>VLOOKUP(TRIM(SUBSTITUTE(E2240,CHAR(160),CHAR(32))),Metadata!B$1:K$2632,10,FALSE)</f>
        <v>39364</v>
      </c>
      <c r="P2240" s="4" t="s">
        <v>10960</v>
      </c>
      <c r="Q2240">
        <v>178</v>
      </c>
      <c r="R2240">
        <v>185</v>
      </c>
      <c r="S2240">
        <v>198</v>
      </c>
      <c r="T2240">
        <v>200</v>
      </c>
      <c r="U2240">
        <v>205</v>
      </c>
      <c r="V2240">
        <v>210</v>
      </c>
    </row>
    <row r="2241" spans="1:22" hidden="1" x14ac:dyDescent="0.25">
      <c r="A2241">
        <v>2245</v>
      </c>
      <c r="B2241" t="s">
        <v>4354</v>
      </c>
      <c r="C2241" t="s">
        <v>2433</v>
      </c>
      <c r="D2241" t="s">
        <v>18</v>
      </c>
      <c r="E2241" t="s">
        <v>8360</v>
      </c>
      <c r="F2241" t="str">
        <f>VLOOKUP(TRIM(SUBSTITUTE(E2241,CHAR(160),CHAR(32))),Metadata!B$1:C$2632,2,FALSE)</f>
        <v>Prévost, abbé, 1697-1763.</v>
      </c>
      <c r="G2241" t="str">
        <f>VLOOKUP(TRIM(SUBSTITUTE(E2241,CHAR(160),CHAR(32))),Metadata!B$1:D$2632,3,FALSE)</f>
        <v>Lettres angloises, ou Histoire de Miss Clarisse Harlove. T. 6</v>
      </c>
      <c r="H2241">
        <f>VLOOKUP(TRIM(SUBSTITUTE(E2241,CHAR(160),CHAR(32))),Metadata!B$1:E$2632,4,FALSE)</f>
        <v>1751</v>
      </c>
      <c r="I2241" t="s">
        <v>448</v>
      </c>
      <c r="K2241" t="str">
        <f>VLOOKUP(TRIM(SUBSTITUTE(E2241,CHAR(160),CHAR(32))),Metadata!B$1:H$2632,7,FALSE)</f>
        <v>roman</v>
      </c>
      <c r="L2241" t="s">
        <v>4378</v>
      </c>
      <c r="N2241" t="str">
        <f>VLOOKUP(TRIM(SUBSTITUTE(E2241,CHAR(160),CHAR(32))),Metadata!B$1:J$2632,9,FALSE)</f>
        <v>prose</v>
      </c>
      <c r="O2241">
        <f>VLOOKUP(TRIM(SUBSTITUTE(E2241,CHAR(160),CHAR(32))),Metadata!B$1:K$2632,10,FALSE)</f>
        <v>103128</v>
      </c>
      <c r="P2241" s="8" t="s">
        <v>10961</v>
      </c>
      <c r="Q2241">
        <v>59</v>
      </c>
      <c r="R2241">
        <v>62</v>
      </c>
      <c r="S2241">
        <v>64</v>
      </c>
      <c r="T2241">
        <v>66</v>
      </c>
      <c r="U2241">
        <v>74</v>
      </c>
      <c r="V2241">
        <v>79</v>
      </c>
    </row>
    <row r="2242" spans="1:22" hidden="1" x14ac:dyDescent="0.25">
      <c r="A2242">
        <v>2246</v>
      </c>
      <c r="B2242" t="s">
        <v>4354</v>
      </c>
      <c r="C2242" t="s">
        <v>2433</v>
      </c>
      <c r="D2242" t="s">
        <v>18</v>
      </c>
      <c r="E2242" t="s">
        <v>8356</v>
      </c>
      <c r="F2242" t="str">
        <f>VLOOKUP(TRIM(SUBSTITUTE(E2242,CHAR(160),CHAR(32))),Metadata!B$1:C$2632,2,FALSE)</f>
        <v>Prévost, abbé, 1697-1763.</v>
      </c>
      <c r="G2242" t="str">
        <f>VLOOKUP(TRIM(SUBSTITUTE(E2242,CHAR(160),CHAR(32))),Metadata!B$1:D$2632,3,FALSE)</f>
        <v>Lettres angloises, ou Histoire de Miss Clarisse Harlove. T. 2</v>
      </c>
      <c r="H2242">
        <f>VLOOKUP(TRIM(SUBSTITUTE(E2242,CHAR(160),CHAR(32))),Metadata!B$1:E$2632,4,FALSE)</f>
        <v>1751</v>
      </c>
      <c r="I2242" t="s">
        <v>448</v>
      </c>
      <c r="K2242" t="str">
        <f>VLOOKUP(TRIM(SUBSTITUTE(E2242,CHAR(160),CHAR(32))),Metadata!B$1:H$2632,7,FALSE)</f>
        <v>roman</v>
      </c>
      <c r="L2242" t="s">
        <v>4378</v>
      </c>
      <c r="N2242" t="str">
        <f>VLOOKUP(TRIM(SUBSTITUTE(E2242,CHAR(160),CHAR(32))),Metadata!B$1:J$2632,9,FALSE)</f>
        <v>prose</v>
      </c>
      <c r="O2242">
        <f>VLOOKUP(TRIM(SUBSTITUTE(E2242,CHAR(160),CHAR(32))),Metadata!B$1:K$2632,10,FALSE)</f>
        <v>123869</v>
      </c>
      <c r="P2242" s="4" t="s">
        <v>10962</v>
      </c>
      <c r="Q2242">
        <v>135</v>
      </c>
      <c r="R2242">
        <v>137</v>
      </c>
      <c r="S2242">
        <v>151</v>
      </c>
      <c r="T2242">
        <v>153</v>
      </c>
      <c r="U2242">
        <v>161</v>
      </c>
      <c r="V2242">
        <v>166</v>
      </c>
    </row>
    <row r="2243" spans="1:22" hidden="1" x14ac:dyDescent="0.25">
      <c r="A2243">
        <v>2247</v>
      </c>
      <c r="B2243" t="s">
        <v>4354</v>
      </c>
      <c r="C2243" t="s">
        <v>2433</v>
      </c>
      <c r="D2243" t="s">
        <v>18</v>
      </c>
      <c r="E2243" t="s">
        <v>8318</v>
      </c>
      <c r="F2243" t="str">
        <f>VLOOKUP(TRIM(SUBSTITUTE(E2243,CHAR(160),CHAR(32))),Metadata!B$1:C$2632,2,FALSE)</f>
        <v>Marivaux, Pierre Carlet de Chamblain de, 1688-1763.</v>
      </c>
      <c r="G2243" t="str">
        <f>VLOOKUP(TRIM(SUBSTITUTE(E2243,CHAR(160),CHAR(32))),Metadata!B$1:D$2632,3,FALSE)</f>
        <v>La vie de Mariane, ou, Les aventures de Madame la comtesse de ***</v>
      </c>
      <c r="H2243">
        <f>VLOOKUP(TRIM(SUBSTITUTE(E2243,CHAR(160),CHAR(32))),Metadata!B$1:E$2632,4,FALSE)</f>
        <v>1745</v>
      </c>
      <c r="I2243" t="s">
        <v>448</v>
      </c>
      <c r="K2243" t="str">
        <f>VLOOKUP(TRIM(SUBSTITUTE(E2243,CHAR(160),CHAR(32))),Metadata!B$1:H$2632,7,FALSE)</f>
        <v>roman</v>
      </c>
      <c r="L2243" t="s">
        <v>4378</v>
      </c>
      <c r="N2243" t="str">
        <f>VLOOKUP(TRIM(SUBSTITUTE(E2243,CHAR(160),CHAR(32))),Metadata!B$1:J$2632,9,FALSE)</f>
        <v>prose</v>
      </c>
      <c r="O2243">
        <f>VLOOKUP(TRIM(SUBSTITUTE(E2243,CHAR(160),CHAR(32))),Metadata!B$1:K$2632,10,FALSE)</f>
        <v>211066</v>
      </c>
      <c r="P2243" s="4" t="s">
        <v>10963</v>
      </c>
      <c r="Q2243">
        <v>57</v>
      </c>
      <c r="R2243">
        <v>62</v>
      </c>
      <c r="S2243">
        <v>67</v>
      </c>
      <c r="T2243">
        <v>69</v>
      </c>
      <c r="U2243">
        <v>75</v>
      </c>
      <c r="V2243">
        <v>80</v>
      </c>
    </row>
    <row r="2244" spans="1:22" hidden="1" x14ac:dyDescent="0.25">
      <c r="A2244">
        <v>2248</v>
      </c>
      <c r="B2244" t="s">
        <v>4354</v>
      </c>
      <c r="C2244" t="s">
        <v>2433</v>
      </c>
      <c r="D2244" t="s">
        <v>18</v>
      </c>
      <c r="E2244" t="s">
        <v>8376</v>
      </c>
      <c r="F2244" t="str">
        <f>VLOOKUP(TRIM(SUBSTITUTE(E2244,CHAR(160),CHAR(32))),Metadata!B$1:C$2632,2,FALSE)</f>
        <v>Rollin, Charles, 1661-1741.</v>
      </c>
      <c r="G2244" t="str">
        <f>VLOOKUP(TRIM(SUBSTITUTE(E2244,CHAR(160),CHAR(32))),Metadata!B$1:D$2632,3,FALSE)</f>
        <v>Histoire ancien des Egyptiens. T. 5</v>
      </c>
      <c r="H2244">
        <f>VLOOKUP(TRIM(SUBSTITUTE(E2244,CHAR(160),CHAR(32))),Metadata!B$1:E$2632,4,FALSE)</f>
        <v>1738</v>
      </c>
      <c r="I2244" t="s">
        <v>448</v>
      </c>
      <c r="K2244" t="str">
        <f>VLOOKUP(TRIM(SUBSTITUTE(E2244,CHAR(160),CHAR(32))),Metadata!B$1:H$2632,7,FALSE)</f>
        <v>traite ou essai</v>
      </c>
      <c r="L2244" t="s">
        <v>4402</v>
      </c>
      <c r="N2244" t="str">
        <f>VLOOKUP(TRIM(SUBSTITUTE(E2244,CHAR(160),CHAR(32))),Metadata!B$1:J$2632,9,FALSE)</f>
        <v>prose</v>
      </c>
      <c r="O2244">
        <f>VLOOKUP(TRIM(SUBSTITUTE(E2244,CHAR(160),CHAR(32))),Metadata!B$1:K$2632,10,FALSE)</f>
        <v>128774</v>
      </c>
      <c r="P2244" s="8" t="s">
        <v>10964</v>
      </c>
      <c r="Q2244">
        <v>7</v>
      </c>
      <c r="R2244">
        <v>9</v>
      </c>
      <c r="S2244">
        <v>47</v>
      </c>
      <c r="T2244">
        <v>49</v>
      </c>
      <c r="U2244">
        <v>54</v>
      </c>
      <c r="V2244">
        <v>59</v>
      </c>
    </row>
    <row r="2245" spans="1:22" hidden="1" x14ac:dyDescent="0.25">
      <c r="A2245">
        <v>2249</v>
      </c>
      <c r="B2245" t="s">
        <v>4354</v>
      </c>
      <c r="C2245" t="s">
        <v>2433</v>
      </c>
      <c r="D2245" t="s">
        <v>18</v>
      </c>
      <c r="E2245" t="s">
        <v>8389</v>
      </c>
      <c r="F2245" t="str">
        <f>VLOOKUP(TRIM(SUBSTITUTE(E2245,CHAR(160),CHAR(32))),Metadata!B$1:C$2632,2,FALSE)</f>
        <v>Saint-Pierre, Bernardin de, 1737-1814.</v>
      </c>
      <c r="G2245" t="str">
        <f>VLOOKUP(TRIM(SUBSTITUTE(E2245,CHAR(160),CHAR(32))),Metadata!B$1:D$2632,3,FALSE)</f>
        <v>Études de la nature, T. 1</v>
      </c>
      <c r="H2245">
        <f>VLOOKUP(TRIM(SUBSTITUTE(E2245,CHAR(160),CHAR(32))),Metadata!B$1:E$2632,4,FALSE)</f>
        <v>1784</v>
      </c>
      <c r="I2245" t="s">
        <v>448</v>
      </c>
      <c r="K2245" t="str">
        <f>VLOOKUP(TRIM(SUBSTITUTE(E2245,CHAR(160),CHAR(32))),Metadata!B$1:H$2632,7,FALSE)</f>
        <v>traite ou essai</v>
      </c>
      <c r="L2245" t="s">
        <v>4402</v>
      </c>
      <c r="N2245" t="str">
        <f>VLOOKUP(TRIM(SUBSTITUTE(E2245,CHAR(160),CHAR(32))),Metadata!B$1:J$2632,9,FALSE)</f>
        <v>prose</v>
      </c>
      <c r="O2245">
        <f>VLOOKUP(TRIM(SUBSTITUTE(E2245,CHAR(160),CHAR(32))),Metadata!B$1:K$2632,10,FALSE)</f>
        <v>101466</v>
      </c>
      <c r="P2245" s="4" t="s">
        <v>10965</v>
      </c>
      <c r="Q2245">
        <v>86</v>
      </c>
      <c r="R2245">
        <v>91</v>
      </c>
      <c r="S2245">
        <v>93</v>
      </c>
      <c r="T2245">
        <v>95</v>
      </c>
      <c r="U2245">
        <v>101</v>
      </c>
      <c r="V2245">
        <v>106</v>
      </c>
    </row>
    <row r="2246" spans="1:22" hidden="1" x14ac:dyDescent="0.25">
      <c r="A2246">
        <v>2250</v>
      </c>
      <c r="B2246" t="s">
        <v>4354</v>
      </c>
      <c r="C2246" t="s">
        <v>2433</v>
      </c>
      <c r="D2246" t="s">
        <v>18</v>
      </c>
      <c r="E2246" t="s">
        <v>8280</v>
      </c>
      <c r="F2246" t="str">
        <f>VLOOKUP(TRIM(SUBSTITUTE(E2246,CHAR(160),CHAR(32))),Metadata!B$1:C$2632,2,FALSE)</f>
        <v>Holbach, Paul Henri Thiry, baron d', 1723-1789.</v>
      </c>
      <c r="G2246" t="str">
        <f>VLOOKUP(TRIM(SUBSTITUTE(E2246,CHAR(160),CHAR(32))),Metadata!B$1:D$2632,3,FALSE)</f>
        <v>Théologie portative, ou, Dictionnaire abrégé de la religion chrétienne</v>
      </c>
      <c r="H2246">
        <f>VLOOKUP(TRIM(SUBSTITUTE(E2246,CHAR(160),CHAR(32))),Metadata!B$1:E$2632,4,FALSE)</f>
        <v>1768</v>
      </c>
      <c r="I2246" t="s">
        <v>448</v>
      </c>
      <c r="K2246" t="str">
        <f>VLOOKUP(TRIM(SUBSTITUTE(E2246,CHAR(160),CHAR(32))),Metadata!B$1:H$2632,7,FALSE)</f>
        <v>traite ou essai</v>
      </c>
      <c r="L2246" t="s">
        <v>4402</v>
      </c>
      <c r="N2246" t="str">
        <f>VLOOKUP(TRIM(SUBSTITUTE(E2246,CHAR(160),CHAR(32))),Metadata!B$1:J$2632,9,FALSE)</f>
        <v>prose</v>
      </c>
      <c r="O2246">
        <f>VLOOKUP(TRIM(SUBSTITUTE(E2246,CHAR(160),CHAR(32))),Metadata!B$1:K$2632,10,FALSE)</f>
        <v>42871</v>
      </c>
      <c r="P2246" s="8" t="s">
        <v>12703</v>
      </c>
      <c r="Q2246">
        <v>112</v>
      </c>
      <c r="R2246">
        <v>117</v>
      </c>
      <c r="S2246">
        <v>119</v>
      </c>
      <c r="T2246">
        <v>121</v>
      </c>
      <c r="U2246">
        <v>127</v>
      </c>
      <c r="V2246">
        <v>132</v>
      </c>
    </row>
    <row r="2247" spans="1:22" hidden="1" x14ac:dyDescent="0.25">
      <c r="A2247">
        <v>2251</v>
      </c>
      <c r="B2247" t="s">
        <v>4354</v>
      </c>
      <c r="C2247" t="s">
        <v>2433</v>
      </c>
      <c r="D2247" t="s">
        <v>18</v>
      </c>
      <c r="E2247" t="s">
        <v>8304</v>
      </c>
      <c r="F2247" t="str">
        <f>VLOOKUP(TRIM(SUBSTITUTE(E2247,CHAR(160),CHAR(32))),Metadata!B$1:C$2632,2,FALSE)</f>
        <v>Lenglet Dufresnoy, Nicolas, 1674-1755.</v>
      </c>
      <c r="G2247" t="str">
        <f>VLOOKUP(TRIM(SUBSTITUTE(E2247,CHAR(160),CHAR(32))),Metadata!B$1:D$2632,3,FALSE)</f>
        <v>De l'usage des romans, où l'on fait voir leur utilité et leurs différents caractères</v>
      </c>
      <c r="H2247">
        <f>VLOOKUP(TRIM(SUBSTITUTE(E2247,CHAR(160),CHAR(32))),Metadata!B$1:E$2632,4,FALSE)</f>
        <v>1734</v>
      </c>
      <c r="I2247" t="s">
        <v>448</v>
      </c>
      <c r="K2247" t="str">
        <f>VLOOKUP(TRIM(SUBSTITUTE(E2247,CHAR(160),CHAR(32))),Metadata!B$1:H$2632,7,FALSE)</f>
        <v>traite ou essai</v>
      </c>
      <c r="L2247" t="s">
        <v>4402</v>
      </c>
      <c r="N2247" t="str">
        <f>VLOOKUP(TRIM(SUBSTITUTE(E2247,CHAR(160),CHAR(32))),Metadata!B$1:J$2632,9,FALSE)</f>
        <v>prose</v>
      </c>
      <c r="O2247">
        <f>VLOOKUP(TRIM(SUBSTITUTE(E2247,CHAR(160),CHAR(32))),Metadata!B$1:K$2632,10,FALSE)</f>
        <v>42087</v>
      </c>
      <c r="P2247" s="4" t="s">
        <v>10966</v>
      </c>
      <c r="Q2247">
        <v>28</v>
      </c>
      <c r="R2247">
        <v>32</v>
      </c>
      <c r="S2247">
        <v>57</v>
      </c>
      <c r="T2247">
        <v>59</v>
      </c>
      <c r="U2247">
        <v>64</v>
      </c>
      <c r="V2247">
        <v>69</v>
      </c>
    </row>
    <row r="2248" spans="1:22" hidden="1" x14ac:dyDescent="0.25">
      <c r="A2248">
        <v>2252</v>
      </c>
      <c r="B2248" t="s">
        <v>4354</v>
      </c>
      <c r="C2248" t="s">
        <v>2433</v>
      </c>
      <c r="D2248" t="s">
        <v>18</v>
      </c>
      <c r="E2248" t="s">
        <v>8303</v>
      </c>
      <c r="F2248" t="str">
        <f>VLOOKUP(TRIM(SUBSTITUTE(E2248,CHAR(160),CHAR(32))),Metadata!B$1:C$2632,2,FALSE)</f>
        <v>Le Sage, Alain René, 1668-1747.</v>
      </c>
      <c r="G2248" t="str">
        <f>VLOOKUP(TRIM(SUBSTITUTE(E2248,CHAR(160),CHAR(32))),Metadata!B$1:D$2632,3,FALSE)</f>
        <v>Les aventures du Chevalier de Beauchesne</v>
      </c>
      <c r="H2248">
        <f>VLOOKUP(TRIM(SUBSTITUTE(E2248,CHAR(160),CHAR(32))),Metadata!B$1:E$2632,4,FALSE)</f>
        <v>1732</v>
      </c>
      <c r="I2248" t="s">
        <v>448</v>
      </c>
      <c r="K2248" t="str">
        <f>VLOOKUP(TRIM(SUBSTITUTE(E2248,CHAR(160),CHAR(32))),Metadata!B$1:H$2632,7,FALSE)</f>
        <v>roman</v>
      </c>
      <c r="L2248" t="s">
        <v>4378</v>
      </c>
      <c r="N2248" t="str">
        <f>VLOOKUP(TRIM(SUBSTITUTE(E2248,CHAR(160),CHAR(32))),Metadata!B$1:J$2632,9,FALSE)</f>
        <v>prose</v>
      </c>
      <c r="O2248">
        <f>VLOOKUP(TRIM(SUBSTITUTE(E2248,CHAR(160),CHAR(32))),Metadata!B$1:K$2632,10,FALSE)</f>
        <v>109680</v>
      </c>
      <c r="P2248" s="4" t="s">
        <v>10967</v>
      </c>
      <c r="Q2248">
        <v>166</v>
      </c>
      <c r="R2248">
        <v>172</v>
      </c>
      <c r="S2248">
        <v>174</v>
      </c>
      <c r="T2248">
        <v>176</v>
      </c>
      <c r="U2248">
        <v>184</v>
      </c>
      <c r="V2248">
        <v>189</v>
      </c>
    </row>
    <row r="2249" spans="1:22" hidden="1" x14ac:dyDescent="0.25">
      <c r="A2249">
        <v>2253</v>
      </c>
      <c r="B2249" t="s">
        <v>4354</v>
      </c>
      <c r="C2249" t="s">
        <v>2433</v>
      </c>
      <c r="D2249" t="s">
        <v>18</v>
      </c>
      <c r="E2249" t="s">
        <v>8248</v>
      </c>
      <c r="F2249" t="str">
        <f>VLOOKUP(TRIM(SUBSTITUTE(E2249,CHAR(160),CHAR(32))),Metadata!B$1:C$2632,2,FALSE)</f>
        <v>Dubos, abbé (Jean-Baptiste), 1670-1742.</v>
      </c>
      <c r="G2249" t="str">
        <f>VLOOKUP(TRIM(SUBSTITUTE(E2249,CHAR(160),CHAR(32))),Metadata!B$1:D$2632,3,FALSE)</f>
        <v>Histoire critique de l’établissement de la monarchie françoise dans les Gaules</v>
      </c>
      <c r="H2249">
        <f>VLOOKUP(TRIM(SUBSTITUTE(E2249,CHAR(160),CHAR(32))),Metadata!B$1:E$2632,4,FALSE)</f>
        <v>1734</v>
      </c>
      <c r="I2249" t="s">
        <v>448</v>
      </c>
      <c r="K2249" t="str">
        <f>VLOOKUP(TRIM(SUBSTITUTE(E2249,CHAR(160),CHAR(32))),Metadata!B$1:H$2632,7,FALSE)</f>
        <v>traite ou essai</v>
      </c>
      <c r="L2249" t="s">
        <v>4402</v>
      </c>
      <c r="N2249" t="str">
        <f>VLOOKUP(TRIM(SUBSTITUTE(E2249,CHAR(160),CHAR(32))),Metadata!B$1:J$2632,9,FALSE)</f>
        <v>prose</v>
      </c>
      <c r="O2249">
        <f>VLOOKUP(TRIM(SUBSTITUTE(E2249,CHAR(160),CHAR(32))),Metadata!B$1:K$2632,10,FALSE)</f>
        <v>406083</v>
      </c>
      <c r="P2249" s="4" t="s">
        <v>9282</v>
      </c>
      <c r="Q2249">
        <v>39</v>
      </c>
      <c r="R2249">
        <v>44</v>
      </c>
      <c r="S2249">
        <v>58</v>
      </c>
      <c r="T2249">
        <v>60</v>
      </c>
      <c r="U2249">
        <v>65</v>
      </c>
      <c r="V2249">
        <v>70</v>
      </c>
    </row>
    <row r="2250" spans="1:22" hidden="1" x14ac:dyDescent="0.25">
      <c r="A2250">
        <v>2254</v>
      </c>
      <c r="B2250" t="s">
        <v>4354</v>
      </c>
      <c r="C2250" t="s">
        <v>2433</v>
      </c>
      <c r="D2250" t="s">
        <v>18</v>
      </c>
      <c r="E2250" t="s">
        <v>8293</v>
      </c>
      <c r="F2250" t="str">
        <f>VLOOKUP(TRIM(SUBSTITUTE(E2250,CHAR(160),CHAR(32))),Metadata!B$1:C$2632,2,FALSE)</f>
        <v>Laclos, Choderlos de, 1741-1803.</v>
      </c>
      <c r="G2250" t="str">
        <f>VLOOKUP(TRIM(SUBSTITUTE(E2250,CHAR(160),CHAR(32))),Metadata!B$1:D$2632,3,FALSE)</f>
        <v>Les liaisons dangereuses</v>
      </c>
      <c r="H2250">
        <f>VLOOKUP(TRIM(SUBSTITUTE(E2250,CHAR(160),CHAR(32))),Metadata!B$1:E$2632,4,FALSE)</f>
        <v>1782</v>
      </c>
      <c r="I2250" t="s">
        <v>448</v>
      </c>
      <c r="K2250" t="str">
        <f>VLOOKUP(TRIM(SUBSTITUTE(E2250,CHAR(160),CHAR(32))),Metadata!B$1:H$2632,7,FALSE)</f>
        <v>roman</v>
      </c>
      <c r="L2250" t="s">
        <v>4378</v>
      </c>
      <c r="N2250" t="str">
        <f>VLOOKUP(TRIM(SUBSTITUTE(E2250,CHAR(160),CHAR(32))),Metadata!B$1:J$2632,9,FALSE)</f>
        <v>prose</v>
      </c>
      <c r="O2250">
        <f>VLOOKUP(TRIM(SUBSTITUTE(E2250,CHAR(160),CHAR(32))),Metadata!B$1:K$2632,10,FALSE)</f>
        <v>149273</v>
      </c>
      <c r="P2250" s="4" t="s">
        <v>12704</v>
      </c>
      <c r="Q2250">
        <v>82</v>
      </c>
      <c r="R2250">
        <v>87</v>
      </c>
      <c r="S2250">
        <v>89</v>
      </c>
      <c r="T2250">
        <v>91</v>
      </c>
      <c r="U2250">
        <v>96</v>
      </c>
      <c r="V2250">
        <v>101</v>
      </c>
    </row>
    <row r="2251" spans="1:22" hidden="1" x14ac:dyDescent="0.25">
      <c r="A2251">
        <v>2255</v>
      </c>
      <c r="B2251" t="s">
        <v>4354</v>
      </c>
      <c r="C2251" t="s">
        <v>2433</v>
      </c>
      <c r="D2251" t="s">
        <v>18</v>
      </c>
      <c r="E2251" t="s">
        <v>8185</v>
      </c>
      <c r="F2251" t="str">
        <f>VLOOKUP(TRIM(SUBSTITUTE(E2251,CHAR(160),CHAR(32))),Metadata!B$1:C$2632,2,FALSE)</f>
        <v>Beaumarchais, Pierre Augustin Caron de, 1732-1799.</v>
      </c>
      <c r="G2251" t="str">
        <f>VLOOKUP(TRIM(SUBSTITUTE(E2251,CHAR(160),CHAR(32))),Metadata!B$1:D$2632,3,FALSE)</f>
        <v>Mémoires contre M. Goezmann</v>
      </c>
      <c r="H2251">
        <f>VLOOKUP(TRIM(SUBSTITUTE(E2251,CHAR(160),CHAR(32))),Metadata!B$1:E$2632,4,FALSE)</f>
        <v>1774</v>
      </c>
      <c r="I2251" t="s">
        <v>448</v>
      </c>
      <c r="K2251" t="str">
        <f>VLOOKUP(TRIM(SUBSTITUTE(E2251,CHAR(160),CHAR(32))),Metadata!B$1:H$2632,7,FALSE)</f>
        <v>pamphlet</v>
      </c>
      <c r="L2251" t="s">
        <v>4534</v>
      </c>
      <c r="N2251" t="str">
        <f>VLOOKUP(TRIM(SUBSTITUTE(E2251,CHAR(160),CHAR(32))),Metadata!B$1:J$2632,9,FALSE)</f>
        <v>prose</v>
      </c>
      <c r="O2251">
        <f>VLOOKUP(TRIM(SUBSTITUTE(E2251,CHAR(160),CHAR(32))),Metadata!B$1:K$2632,10,FALSE)</f>
        <v>106075</v>
      </c>
      <c r="P2251" s="4" t="s">
        <v>9283</v>
      </c>
      <c r="Q2251">
        <v>9</v>
      </c>
      <c r="R2251">
        <v>14</v>
      </c>
      <c r="S2251">
        <v>16</v>
      </c>
      <c r="T2251">
        <v>18</v>
      </c>
      <c r="U2251">
        <v>23</v>
      </c>
      <c r="V2251">
        <v>28</v>
      </c>
    </row>
    <row r="2252" spans="1:22" hidden="1" x14ac:dyDescent="0.25">
      <c r="A2252">
        <v>2256</v>
      </c>
      <c r="B2252" t="s">
        <v>4354</v>
      </c>
      <c r="C2252" t="s">
        <v>2433</v>
      </c>
      <c r="D2252" t="s">
        <v>18</v>
      </c>
      <c r="E2252" t="s">
        <v>8248</v>
      </c>
      <c r="F2252" t="str">
        <f>VLOOKUP(TRIM(SUBSTITUTE(E2252,CHAR(160),CHAR(32))),Metadata!B$1:C$2632,2,FALSE)</f>
        <v>Dubos, abbé (Jean-Baptiste), 1670-1742.</v>
      </c>
      <c r="G2252" t="str">
        <f>VLOOKUP(TRIM(SUBSTITUTE(E2252,CHAR(160),CHAR(32))),Metadata!B$1:D$2632,3,FALSE)</f>
        <v>Histoire critique de l’établissement de la monarchie françoise dans les Gaules</v>
      </c>
      <c r="H2252">
        <f>VLOOKUP(TRIM(SUBSTITUTE(E2252,CHAR(160),CHAR(32))),Metadata!B$1:E$2632,4,FALSE)</f>
        <v>1734</v>
      </c>
      <c r="I2252" t="s">
        <v>448</v>
      </c>
      <c r="K2252" t="str">
        <f>VLOOKUP(TRIM(SUBSTITUTE(E2252,CHAR(160),CHAR(32))),Metadata!B$1:H$2632,7,FALSE)</f>
        <v>traite ou essai</v>
      </c>
      <c r="L2252" t="s">
        <v>4402</v>
      </c>
      <c r="N2252" t="str">
        <f>VLOOKUP(TRIM(SUBSTITUTE(E2252,CHAR(160),CHAR(32))),Metadata!B$1:J$2632,9,FALSE)</f>
        <v>prose</v>
      </c>
      <c r="O2252">
        <f>VLOOKUP(TRIM(SUBSTITUTE(E2252,CHAR(160),CHAR(32))),Metadata!B$1:K$2632,10,FALSE)</f>
        <v>406083</v>
      </c>
      <c r="P2252" s="4" t="s">
        <v>10968</v>
      </c>
      <c r="Q2252">
        <v>18</v>
      </c>
      <c r="R2252">
        <v>23</v>
      </c>
      <c r="S2252">
        <v>25</v>
      </c>
      <c r="T2252">
        <v>27</v>
      </c>
      <c r="U2252">
        <v>32</v>
      </c>
      <c r="V2252">
        <v>37</v>
      </c>
    </row>
    <row r="2253" spans="1:22" hidden="1" x14ac:dyDescent="0.25">
      <c r="A2253">
        <v>2257</v>
      </c>
      <c r="B2253" t="s">
        <v>4354</v>
      </c>
      <c r="C2253" t="s">
        <v>2433</v>
      </c>
      <c r="D2253" t="s">
        <v>18</v>
      </c>
      <c r="E2253" t="s">
        <v>8244</v>
      </c>
      <c r="F2253" t="str">
        <f>VLOOKUP(TRIM(SUBSTITUTE(E2253,CHAR(160),CHAR(32))),Metadata!B$1:C$2632,2,FALSE)</f>
        <v>Dorat, Claude Joseph, 1734-1780.</v>
      </c>
      <c r="G2253" t="str">
        <f>VLOOKUP(TRIM(SUBSTITUTE(E2253,CHAR(160),CHAR(32))),Metadata!B$1:D$2632,3,FALSE)</f>
        <v>Les malheurs de l'inconstance</v>
      </c>
      <c r="H2253">
        <f>VLOOKUP(TRIM(SUBSTITUTE(E2253,CHAR(160),CHAR(32))),Metadata!B$1:E$2632,4,FALSE)</f>
        <v>1772</v>
      </c>
      <c r="I2253" t="s">
        <v>448</v>
      </c>
      <c r="K2253" t="str">
        <f>VLOOKUP(TRIM(SUBSTITUTE(E2253,CHAR(160),CHAR(32))),Metadata!B$1:H$2632,7,FALSE)</f>
        <v>roman</v>
      </c>
      <c r="L2253" t="s">
        <v>4378</v>
      </c>
      <c r="N2253" t="str">
        <f>VLOOKUP(TRIM(SUBSTITUTE(E2253,CHAR(160),CHAR(32))),Metadata!B$1:J$2632,9,FALSE)</f>
        <v>prose</v>
      </c>
      <c r="O2253">
        <f>VLOOKUP(TRIM(SUBSTITUTE(E2253,CHAR(160),CHAR(32))),Metadata!B$1:K$2632,10,FALSE)</f>
        <v>68706</v>
      </c>
      <c r="P2253" s="4" t="s">
        <v>12705</v>
      </c>
      <c r="Q2253">
        <v>82</v>
      </c>
      <c r="R2253">
        <v>87</v>
      </c>
      <c r="S2253">
        <v>98</v>
      </c>
      <c r="T2253">
        <v>100</v>
      </c>
      <c r="U2253">
        <v>105</v>
      </c>
      <c r="V2253">
        <v>110</v>
      </c>
    </row>
    <row r="2254" spans="1:22" hidden="1" x14ac:dyDescent="0.25">
      <c r="A2254">
        <v>2258</v>
      </c>
      <c r="B2254" t="s">
        <v>4354</v>
      </c>
      <c r="C2254" t="s">
        <v>2433</v>
      </c>
      <c r="D2254" t="s">
        <v>18</v>
      </c>
      <c r="E2254" t="s">
        <v>8282</v>
      </c>
      <c r="F2254" t="str">
        <f>VLOOKUP(TRIM(SUBSTITUTE(E2254,CHAR(160),CHAR(32))),Metadata!B$1:C$2632,2,FALSE)</f>
        <v>Jourdan, Jean-Baptiste, 1711-1793.</v>
      </c>
      <c r="G2254" t="str">
        <f>VLOOKUP(TRIM(SUBSTITUTE(E2254,CHAR(160),CHAR(32))),Metadata!B$1:D$2632,3,FALSE)</f>
        <v>Le guerrier philosophe, ou Mémoires de M. le Duc de**</v>
      </c>
      <c r="H2254">
        <f>VLOOKUP(TRIM(SUBSTITUTE(E2254,CHAR(160),CHAR(32))),Metadata!B$1:E$2632,4,FALSE)</f>
        <v>1744</v>
      </c>
      <c r="I2254" t="s">
        <v>448</v>
      </c>
      <c r="K2254" t="str">
        <f>VLOOKUP(TRIM(SUBSTITUTE(E2254,CHAR(160),CHAR(32))),Metadata!B$1:H$2632,7,FALSE)</f>
        <v>roman</v>
      </c>
      <c r="L2254" t="s">
        <v>4378</v>
      </c>
      <c r="N2254" t="str">
        <f>VLOOKUP(TRIM(SUBSTITUTE(E2254,CHAR(160),CHAR(32))),Metadata!B$1:J$2632,9,FALSE)</f>
        <v>prose</v>
      </c>
      <c r="O2254">
        <f>VLOOKUP(TRIM(SUBSTITUTE(E2254,CHAR(160),CHAR(32))),Metadata!B$1:K$2632,10,FALSE)</f>
        <v>93754</v>
      </c>
      <c r="P2254" s="4" t="s">
        <v>10969</v>
      </c>
      <c r="Q2254">
        <v>240</v>
      </c>
      <c r="R2254">
        <v>246</v>
      </c>
      <c r="S2254">
        <v>248</v>
      </c>
      <c r="T2254">
        <v>250</v>
      </c>
      <c r="U2254">
        <v>256</v>
      </c>
      <c r="V2254">
        <v>264</v>
      </c>
    </row>
    <row r="2255" spans="1:22" hidden="1" x14ac:dyDescent="0.25">
      <c r="A2255">
        <v>2259</v>
      </c>
      <c r="B2255" t="s">
        <v>4354</v>
      </c>
      <c r="C2255" t="s">
        <v>2433</v>
      </c>
      <c r="D2255" t="s">
        <v>18</v>
      </c>
      <c r="E2255" t="s">
        <v>8292</v>
      </c>
      <c r="F2255" t="str">
        <f>VLOOKUP(TRIM(SUBSTITUTE(E2255,CHAR(160),CHAR(32))),Metadata!B$1:C$2632,2,FALSE)</f>
        <v>La Pérouse, Jean-François de Galaup, comte de, 1741-1788.</v>
      </c>
      <c r="G2255" t="str">
        <f>VLOOKUP(TRIM(SUBSTITUTE(E2255,CHAR(160),CHAR(32))),Metadata!B$1:D$2632,3,FALSE)</f>
        <v>Voyage de la Pérouse</v>
      </c>
      <c r="H2255">
        <f>VLOOKUP(TRIM(SUBSTITUTE(E2255,CHAR(160),CHAR(32))),Metadata!B$1:E$2632,4,FALSE)</f>
        <v>1797</v>
      </c>
      <c r="I2255" t="s">
        <v>448</v>
      </c>
      <c r="K2255" t="str">
        <f>VLOOKUP(TRIM(SUBSTITUTE(E2255,CHAR(160),CHAR(32))),Metadata!B$1:H$2632,7,FALSE)</f>
        <v>recit de voyage</v>
      </c>
      <c r="L2255" t="s">
        <v>4870</v>
      </c>
      <c r="N2255" t="str">
        <f>VLOOKUP(TRIM(SUBSTITUTE(E2255,CHAR(160),CHAR(32))),Metadata!B$1:J$2632,9,FALSE)</f>
        <v>prose</v>
      </c>
      <c r="O2255">
        <f>VLOOKUP(TRIM(SUBSTITUTE(E2255,CHAR(160),CHAR(32))),Metadata!B$1:K$2632,10,FALSE)</f>
        <v>299579</v>
      </c>
      <c r="P2255" s="4" t="s">
        <v>10970</v>
      </c>
      <c r="Q2255">
        <v>193</v>
      </c>
      <c r="R2255">
        <v>199</v>
      </c>
      <c r="S2255">
        <v>201</v>
      </c>
      <c r="T2255">
        <v>203</v>
      </c>
      <c r="U2255">
        <v>208</v>
      </c>
      <c r="V2255">
        <v>213</v>
      </c>
    </row>
    <row r="2256" spans="1:22" hidden="1" x14ac:dyDescent="0.25">
      <c r="A2256">
        <v>2260</v>
      </c>
      <c r="B2256" t="s">
        <v>4354</v>
      </c>
      <c r="C2256" t="s">
        <v>2433</v>
      </c>
      <c r="D2256" t="s">
        <v>18</v>
      </c>
      <c r="E2256" t="s">
        <v>8172</v>
      </c>
      <c r="F2256" t="str">
        <f>VLOOKUP(TRIM(SUBSTITUTE(E2256,CHAR(160),CHAR(32))),Metadata!B$1:C$2632,2,FALSE)</f>
        <v>Argens, Jean-Baptiste de Boyer, marquis d', 1704-1771.</v>
      </c>
      <c r="G2256" t="str">
        <f>VLOOKUP(TRIM(SUBSTITUTE(E2256,CHAR(160),CHAR(32))),Metadata!B$1:D$2632,3,FALSE)</f>
        <v>Lettres juives</v>
      </c>
      <c r="H2256">
        <f>VLOOKUP(TRIM(SUBSTITUTE(E2256,CHAR(160),CHAR(32))),Metadata!B$1:E$2632,4,FALSE)</f>
        <v>1738</v>
      </c>
      <c r="I2256" t="s">
        <v>448</v>
      </c>
      <c r="K2256" t="str">
        <f>VLOOKUP(TRIM(SUBSTITUTE(E2256,CHAR(160),CHAR(32))),Metadata!B$1:H$2632,7,FALSE)</f>
        <v>melanges litteraires</v>
      </c>
      <c r="L2256" t="s">
        <v>4389</v>
      </c>
      <c r="N2256" t="str">
        <f>VLOOKUP(TRIM(SUBSTITUTE(E2256,CHAR(160),CHAR(32))),Metadata!B$1:J$2632,9,FALSE)</f>
        <v>prose</v>
      </c>
      <c r="O2256">
        <f>VLOOKUP(TRIM(SUBSTITUTE(E2256,CHAR(160),CHAR(32))),Metadata!B$1:K$2632,10,FALSE)</f>
        <v>427095</v>
      </c>
      <c r="P2256" s="4" t="s">
        <v>10971</v>
      </c>
      <c r="Q2256">
        <v>30</v>
      </c>
      <c r="R2256">
        <v>33</v>
      </c>
      <c r="S2256">
        <v>35</v>
      </c>
      <c r="T2256">
        <v>37</v>
      </c>
      <c r="U2256">
        <v>42</v>
      </c>
      <c r="V2256">
        <v>47</v>
      </c>
    </row>
    <row r="2257" spans="1:22" hidden="1" x14ac:dyDescent="0.25">
      <c r="A2257">
        <v>2261</v>
      </c>
      <c r="B2257" t="s">
        <v>4354</v>
      </c>
      <c r="C2257" t="s">
        <v>2433</v>
      </c>
      <c r="D2257" t="s">
        <v>18</v>
      </c>
      <c r="E2257" t="s">
        <v>8522</v>
      </c>
      <c r="F2257" t="str">
        <f>VLOOKUP(TRIM(SUBSTITUTE(E2257,CHAR(160),CHAR(32))),Metadata!B$1:C$2632,2,FALSE)</f>
        <v>Flaubert, Gustave, 1821-1880.</v>
      </c>
      <c r="G2257" t="str">
        <f>VLOOKUP(TRIM(SUBSTITUTE(E2257,CHAR(160),CHAR(32))),Metadata!B$1:D$2632,3,FALSE)</f>
        <v>Correspondance, 1839</v>
      </c>
      <c r="H2257">
        <f>VLOOKUP(TRIM(SUBSTITUTE(E2257,CHAR(160),CHAR(32))),Metadata!B$1:E$2632,4,FALSE)</f>
        <v>1839</v>
      </c>
      <c r="I2257" t="s">
        <v>450</v>
      </c>
      <c r="K2257" t="str">
        <f>VLOOKUP(TRIM(SUBSTITUTE(E2257,CHAR(160),CHAR(32))),Metadata!B$1:H$2632,7,FALSE)</f>
        <v>correspondance</v>
      </c>
      <c r="L2257" t="s">
        <v>4542</v>
      </c>
      <c r="N2257" t="str">
        <f>VLOOKUP(TRIM(SUBSTITUTE(E2257,CHAR(160),CHAR(32))),Metadata!B$1:J$2632,9,FALSE)</f>
        <v>prose</v>
      </c>
      <c r="O2257">
        <f>VLOOKUP(TRIM(SUBSTITUTE(E2257,CHAR(160),CHAR(32))),Metadata!B$1:K$2632,10,FALSE)</f>
        <v>16450</v>
      </c>
      <c r="P2257" s="4" t="s">
        <v>10972</v>
      </c>
      <c r="Q2257">
        <v>49</v>
      </c>
      <c r="R2257">
        <v>52</v>
      </c>
      <c r="S2257">
        <v>63</v>
      </c>
      <c r="T2257">
        <v>65</v>
      </c>
      <c r="U2257">
        <v>70</v>
      </c>
      <c r="V2257">
        <v>75</v>
      </c>
    </row>
    <row r="2258" spans="1:22" hidden="1" x14ac:dyDescent="0.25">
      <c r="A2258">
        <v>2262</v>
      </c>
      <c r="B2258" t="s">
        <v>4354</v>
      </c>
      <c r="C2258" t="s">
        <v>2433</v>
      </c>
      <c r="D2258" t="s">
        <v>18</v>
      </c>
      <c r="E2258" t="s">
        <v>8585</v>
      </c>
      <c r="F2258" t="str">
        <f>VLOOKUP(TRIM(SUBSTITUTE(E2258,CHAR(160),CHAR(32))),Metadata!B$1:C$2632,2,FALSE)</f>
        <v>Labiche, Eugène, 1815-1888.</v>
      </c>
      <c r="G2258" t="str">
        <f>VLOOKUP(TRIM(SUBSTITUTE(E2258,CHAR(160),CHAR(32))),Metadata!B$1:D$2632,3,FALSE)</f>
        <v>Le voyage de Monsieur Perrichon</v>
      </c>
      <c r="H2258">
        <f>VLOOKUP(TRIM(SUBSTITUTE(E2258,CHAR(160),CHAR(32))),Metadata!B$1:E$2632,4,FALSE)</f>
        <v>1860</v>
      </c>
      <c r="I2258" t="s">
        <v>450</v>
      </c>
      <c r="K2258" t="str">
        <f>VLOOKUP(TRIM(SUBSTITUTE(E2258,CHAR(160),CHAR(32))),Metadata!B$1:H$2632,7,FALSE)</f>
        <v>theatre</v>
      </c>
      <c r="L2258" t="s">
        <v>4472</v>
      </c>
      <c r="N2258" t="str">
        <f>VLOOKUP(TRIM(SUBSTITUTE(E2258,CHAR(160),CHAR(32))),Metadata!B$1:J$2632,9,FALSE)</f>
        <v/>
      </c>
      <c r="O2258">
        <f>VLOOKUP(TRIM(SUBSTITUTE(E2258,CHAR(160),CHAR(32))),Metadata!B$1:K$2632,10,FALSE)</f>
        <v>16725</v>
      </c>
      <c r="P2258" s="8" t="s">
        <v>9284</v>
      </c>
      <c r="Q2258">
        <v>111</v>
      </c>
      <c r="R2258">
        <v>116</v>
      </c>
      <c r="S2258">
        <v>128</v>
      </c>
      <c r="T2258">
        <v>130</v>
      </c>
      <c r="U2258">
        <v>135</v>
      </c>
      <c r="V2258">
        <v>140</v>
      </c>
    </row>
    <row r="2259" spans="1:22" hidden="1" x14ac:dyDescent="0.25">
      <c r="A2259">
        <v>2263</v>
      </c>
      <c r="B2259" t="s">
        <v>4354</v>
      </c>
      <c r="C2259" t="s">
        <v>2433</v>
      </c>
      <c r="D2259" t="s">
        <v>18</v>
      </c>
      <c r="E2259" t="s">
        <v>8561</v>
      </c>
      <c r="F2259" t="str">
        <f>VLOOKUP(TRIM(SUBSTITUTE(E2259,CHAR(160),CHAR(32))),Metadata!B$1:C$2632,2,FALSE)</f>
        <v>Goncourt, Edmond de, 1822-1896: Goncourt, Jules de, 1830-1870.</v>
      </c>
      <c r="G2259" t="str">
        <f>VLOOKUP(TRIM(SUBSTITUTE(E2259,CHAR(160),CHAR(32))),Metadata!B$1:D$2632,3,FALSE)</f>
        <v>Journal. T. 2, 1864-1878</v>
      </c>
      <c r="H2259">
        <f>VLOOKUP(TRIM(SUBSTITUTE(E2259,CHAR(160),CHAR(32))),Metadata!B$1:E$2632,4,FALSE)</f>
        <v>1878</v>
      </c>
      <c r="I2259" t="s">
        <v>450</v>
      </c>
      <c r="K2259" t="str">
        <f>VLOOKUP(TRIM(SUBSTITUTE(E2259,CHAR(160),CHAR(32))),Metadata!B$1:H$2632,7,FALSE)</f>
        <v>memoires</v>
      </c>
      <c r="L2259" t="s">
        <v>4481</v>
      </c>
      <c r="N2259" t="str">
        <f>VLOOKUP(TRIM(SUBSTITUTE(E2259,CHAR(160),CHAR(32))),Metadata!B$1:J$2632,9,FALSE)</f>
        <v>prose</v>
      </c>
      <c r="O2259">
        <f>VLOOKUP(TRIM(SUBSTITUTE(E2259,CHAR(160),CHAR(32))),Metadata!B$1:K$2632,10,FALSE)</f>
        <v>428542</v>
      </c>
      <c r="P2259" s="4" t="s">
        <v>10973</v>
      </c>
      <c r="Q2259">
        <v>225</v>
      </c>
      <c r="R2259">
        <v>231</v>
      </c>
      <c r="S2259">
        <v>240</v>
      </c>
      <c r="T2259">
        <v>242</v>
      </c>
      <c r="U2259">
        <v>247</v>
      </c>
      <c r="V2259">
        <v>252</v>
      </c>
    </row>
    <row r="2260" spans="1:22" hidden="1" x14ac:dyDescent="0.25">
      <c r="A2260">
        <v>2264</v>
      </c>
      <c r="B2260" t="s">
        <v>4354</v>
      </c>
      <c r="C2260" t="s">
        <v>2433</v>
      </c>
      <c r="D2260" t="s">
        <v>18</v>
      </c>
      <c r="E2260" t="s">
        <v>8492</v>
      </c>
      <c r="F2260" t="str">
        <f>VLOOKUP(TRIM(SUBSTITUTE(E2260,CHAR(160),CHAR(32))),Metadata!B$1:C$2632,2,FALSE)</f>
        <v>Dumas, Alexandre (père), 1802-1870.</v>
      </c>
      <c r="G2260" t="str">
        <f>VLOOKUP(TRIM(SUBSTITUTE(E2260,CHAR(160),CHAR(32))),Metadata!B$1:D$2632,3,FALSE)</f>
        <v>Comtesse de Charny (La)</v>
      </c>
      <c r="H2260">
        <f>VLOOKUP(TRIM(SUBSTITUTE(E2260,CHAR(160),CHAR(32))),Metadata!B$1:E$2632,4,FALSE)</f>
        <v>1852</v>
      </c>
      <c r="I2260" t="s">
        <v>450</v>
      </c>
      <c r="K2260" t="str">
        <f>VLOOKUP(TRIM(SUBSTITUTE(E2260,CHAR(160),CHAR(32))),Metadata!B$1:H$2632,7,FALSE)</f>
        <v>Narratif, Roman</v>
      </c>
      <c r="L2260" t="s">
        <v>4786</v>
      </c>
      <c r="N2260" t="str">
        <f>VLOOKUP(TRIM(SUBSTITUTE(E2260,CHAR(160),CHAR(32))),Metadata!B$1:J$2632,9,FALSE)</f>
        <v/>
      </c>
      <c r="O2260">
        <f>VLOOKUP(TRIM(SUBSTITUTE(E2260,CHAR(160),CHAR(32))),Metadata!B$1:K$2632,10,FALSE)</f>
        <v>547593</v>
      </c>
      <c r="P2260" s="4" t="s">
        <v>12706</v>
      </c>
      <c r="Q2260">
        <v>17</v>
      </c>
      <c r="R2260">
        <v>23</v>
      </c>
      <c r="S2260">
        <v>36</v>
      </c>
      <c r="T2260">
        <v>38</v>
      </c>
      <c r="U2260">
        <v>43</v>
      </c>
      <c r="V2260">
        <v>48</v>
      </c>
    </row>
    <row r="2261" spans="1:22" hidden="1" x14ac:dyDescent="0.25">
      <c r="A2261">
        <v>2265</v>
      </c>
      <c r="B2261" t="s">
        <v>4354</v>
      </c>
      <c r="C2261" t="s">
        <v>2433</v>
      </c>
      <c r="D2261" t="s">
        <v>18</v>
      </c>
      <c r="E2261" t="s">
        <v>8472</v>
      </c>
      <c r="F2261" t="str">
        <f>VLOOKUP(TRIM(SUBSTITUTE(E2261,CHAR(160),CHAR(32))),Metadata!B$1:C$2632,2,FALSE)</f>
        <v>Cournot, A. A. (Antoine Augustin), 1801-1877.</v>
      </c>
      <c r="G2261" t="str">
        <f>VLOOKUP(TRIM(SUBSTITUTE(E2261,CHAR(160),CHAR(32))),Metadata!B$1:D$2632,3,FALSE)</f>
        <v>Essai sur fondements connaiss.</v>
      </c>
      <c r="H2261">
        <f>VLOOKUP(TRIM(SUBSTITUTE(E2261,CHAR(160),CHAR(32))),Metadata!B$1:E$2632,4,FALSE)</f>
        <v>1851</v>
      </c>
      <c r="I2261" t="s">
        <v>450</v>
      </c>
      <c r="K2261" t="str">
        <f>VLOOKUP(TRIM(SUBSTITUTE(E2261,CHAR(160),CHAR(32))),Metadata!B$1:H$2632,7,FALSE)</f>
        <v>traite ou essai</v>
      </c>
      <c r="L2261" t="s">
        <v>4402</v>
      </c>
      <c r="N2261" t="str">
        <f>VLOOKUP(TRIM(SUBSTITUTE(E2261,CHAR(160),CHAR(32))),Metadata!B$1:J$2632,9,FALSE)</f>
        <v>prose</v>
      </c>
      <c r="O2261">
        <f>VLOOKUP(TRIM(SUBSTITUTE(E2261,CHAR(160),CHAR(32))),Metadata!B$1:K$2632,10,FALSE)</f>
        <v>223007</v>
      </c>
      <c r="P2261" s="4" t="s">
        <v>12707</v>
      </c>
      <c r="Q2261">
        <v>476</v>
      </c>
      <c r="R2261">
        <v>481</v>
      </c>
      <c r="S2261">
        <v>483</v>
      </c>
      <c r="T2261">
        <v>485</v>
      </c>
      <c r="U2261">
        <v>490</v>
      </c>
      <c r="V2261">
        <v>495</v>
      </c>
    </row>
    <row r="2262" spans="1:22" hidden="1" x14ac:dyDescent="0.25">
      <c r="A2262">
        <v>2266</v>
      </c>
      <c r="B2262" t="s">
        <v>4354</v>
      </c>
      <c r="C2262" t="s">
        <v>2433</v>
      </c>
      <c r="D2262" t="s">
        <v>18</v>
      </c>
      <c r="E2262" t="s">
        <v>8504</v>
      </c>
      <c r="F2262" t="str">
        <f>VLOOKUP(TRIM(SUBSTITUTE(E2262,CHAR(160),CHAR(32))),Metadata!B$1:C$2632,2,FALSE)</f>
        <v>Dumas, Alexandre (père), 1802-1870.</v>
      </c>
      <c r="G2262" t="str">
        <f>VLOOKUP(TRIM(SUBSTITUTE(E2262,CHAR(160),CHAR(32))),Metadata!B$1:D$2632,3,FALSE)</f>
        <v>Trois Mousquetaires (Les)</v>
      </c>
      <c r="H2262">
        <f>VLOOKUP(TRIM(SUBSTITUTE(E2262,CHAR(160),CHAR(32))),Metadata!B$1:E$2632,4,FALSE)</f>
        <v>1844</v>
      </c>
      <c r="I2262" t="s">
        <v>450</v>
      </c>
      <c r="K2262" t="str">
        <f>VLOOKUP(TRIM(SUBSTITUTE(E2262,CHAR(160),CHAR(32))),Metadata!B$1:H$2632,7,FALSE)</f>
        <v>Narratif, Roman</v>
      </c>
      <c r="L2262" t="s">
        <v>4786</v>
      </c>
      <c r="N2262" t="str">
        <f>VLOOKUP(TRIM(SUBSTITUTE(E2262,CHAR(160),CHAR(32))),Metadata!B$1:J$2632,9,FALSE)</f>
        <v/>
      </c>
      <c r="O2262">
        <f>VLOOKUP(TRIM(SUBSTITUTE(E2262,CHAR(160),CHAR(32))),Metadata!B$1:K$2632,10,FALSE)</f>
        <v>240601</v>
      </c>
      <c r="P2262" s="4" t="s">
        <v>10974</v>
      </c>
      <c r="Q2262">
        <v>22</v>
      </c>
      <c r="R2262">
        <v>24</v>
      </c>
      <c r="S2262">
        <v>26</v>
      </c>
      <c r="T2262">
        <v>28</v>
      </c>
      <c r="U2262">
        <v>33</v>
      </c>
      <c r="V2262">
        <v>38</v>
      </c>
    </row>
    <row r="2263" spans="1:22" hidden="1" x14ac:dyDescent="0.25">
      <c r="A2263">
        <v>2267</v>
      </c>
      <c r="B2263" t="s">
        <v>4354</v>
      </c>
      <c r="C2263" t="s">
        <v>2433</v>
      </c>
      <c r="D2263" t="s">
        <v>18</v>
      </c>
      <c r="E2263" t="s">
        <v>8661</v>
      </c>
      <c r="F2263" t="str">
        <f>VLOOKUP(TRIM(SUBSTITUTE(E2263,CHAR(160),CHAR(32))),Metadata!B$1:C$2632,2,FALSE)</f>
        <v>Sand, George, 1804-1876.</v>
      </c>
      <c r="G2263" t="str">
        <f>VLOOKUP(TRIM(SUBSTITUTE(E2263,CHAR(160),CHAR(32))),Metadata!B$1:D$2632,3,FALSE)</f>
        <v>La Comtesse de Rudolstadt</v>
      </c>
      <c r="H2263">
        <f>VLOOKUP(TRIM(SUBSTITUTE(E2263,CHAR(160),CHAR(32))),Metadata!B$1:E$2632,4,FALSE)</f>
        <v>1843</v>
      </c>
      <c r="I2263" t="s">
        <v>450</v>
      </c>
      <c r="K2263" t="str">
        <f>VLOOKUP(TRIM(SUBSTITUTE(E2263,CHAR(160),CHAR(32))),Metadata!B$1:H$2632,7,FALSE)</f>
        <v>roman</v>
      </c>
      <c r="L2263" t="s">
        <v>4378</v>
      </c>
      <c r="N2263" t="str">
        <f>VLOOKUP(TRIM(SUBSTITUTE(E2263,CHAR(160),CHAR(32))),Metadata!B$1:J$2632,9,FALSE)</f>
        <v/>
      </c>
      <c r="O2263">
        <f>VLOOKUP(TRIM(SUBSTITUTE(E2263,CHAR(160),CHAR(32))),Metadata!B$1:K$2632,10,FALSE)</f>
        <v>219241</v>
      </c>
      <c r="P2263" s="11" t="s">
        <v>10975</v>
      </c>
      <c r="Q2263">
        <v>0</v>
      </c>
      <c r="R2263">
        <v>5</v>
      </c>
      <c r="S2263">
        <v>12</v>
      </c>
      <c r="T2263">
        <v>14</v>
      </c>
      <c r="U2263">
        <v>19</v>
      </c>
      <c r="V2263">
        <v>24</v>
      </c>
    </row>
    <row r="2264" spans="1:22" hidden="1" x14ac:dyDescent="0.25">
      <c r="A2264">
        <v>2268</v>
      </c>
      <c r="B2264" t="s">
        <v>4354</v>
      </c>
      <c r="C2264" t="s">
        <v>2433</v>
      </c>
      <c r="D2264" t="s">
        <v>18</v>
      </c>
      <c r="E2264" t="s">
        <v>8472</v>
      </c>
      <c r="F2264" t="str">
        <f>VLOOKUP(TRIM(SUBSTITUTE(E2264,CHAR(160),CHAR(32))),Metadata!B$1:C$2632,2,FALSE)</f>
        <v>Cournot, A. A. (Antoine Augustin), 1801-1877.</v>
      </c>
      <c r="G2264" t="str">
        <f>VLOOKUP(TRIM(SUBSTITUTE(E2264,CHAR(160),CHAR(32))),Metadata!B$1:D$2632,3,FALSE)</f>
        <v>Essai sur fondements connaiss.</v>
      </c>
      <c r="H2264">
        <f>VLOOKUP(TRIM(SUBSTITUTE(E2264,CHAR(160),CHAR(32))),Metadata!B$1:E$2632,4,FALSE)</f>
        <v>1851</v>
      </c>
      <c r="I2264" t="s">
        <v>450</v>
      </c>
      <c r="K2264" t="str">
        <f>VLOOKUP(TRIM(SUBSTITUTE(E2264,CHAR(160),CHAR(32))),Metadata!B$1:H$2632,7,FALSE)</f>
        <v>traite ou essai</v>
      </c>
      <c r="L2264" t="s">
        <v>4402</v>
      </c>
      <c r="N2264" t="str">
        <f>VLOOKUP(TRIM(SUBSTITUTE(E2264,CHAR(160),CHAR(32))),Metadata!B$1:J$2632,9,FALSE)</f>
        <v>prose</v>
      </c>
      <c r="O2264">
        <f>VLOOKUP(TRIM(SUBSTITUTE(E2264,CHAR(160),CHAR(32))),Metadata!B$1:K$2632,10,FALSE)</f>
        <v>223007</v>
      </c>
      <c r="P2264" s="4" t="s">
        <v>9285</v>
      </c>
      <c r="Q2264">
        <v>107</v>
      </c>
      <c r="R2264">
        <v>109</v>
      </c>
      <c r="S2264">
        <v>127</v>
      </c>
      <c r="T2264">
        <v>129</v>
      </c>
      <c r="U2264">
        <v>134</v>
      </c>
      <c r="V2264">
        <v>139</v>
      </c>
    </row>
    <row r="2265" spans="1:22" hidden="1" x14ac:dyDescent="0.25">
      <c r="A2265">
        <v>2269</v>
      </c>
      <c r="B2265" t="s">
        <v>4354</v>
      </c>
      <c r="C2265" t="s">
        <v>2433</v>
      </c>
      <c r="D2265" t="s">
        <v>18</v>
      </c>
      <c r="E2265" t="s">
        <v>8499</v>
      </c>
      <c r="F2265" t="str">
        <f>VLOOKUP(TRIM(SUBSTITUTE(E2265,CHAR(160),CHAR(32))),Metadata!B$1:C$2632,2,FALSE)</f>
        <v>Dumas, Alexandre (père), 1802-1870.</v>
      </c>
      <c r="G2265" t="str">
        <f>VLOOKUP(TRIM(SUBSTITUTE(E2265,CHAR(160),CHAR(32))),Metadata!B$1:D$2632,3,FALSE)</f>
        <v>Maître d'Armes (Le)</v>
      </c>
      <c r="H2265">
        <f>VLOOKUP(TRIM(SUBSTITUTE(E2265,CHAR(160),CHAR(32))),Metadata!B$1:E$2632,4,FALSE)</f>
        <v>1840</v>
      </c>
      <c r="I2265" t="s">
        <v>450</v>
      </c>
      <c r="K2265" t="str">
        <f>VLOOKUP(TRIM(SUBSTITUTE(E2265,CHAR(160),CHAR(32))),Metadata!B$1:H$2632,7,FALSE)</f>
        <v>Narratif, Roman</v>
      </c>
      <c r="L2265" t="s">
        <v>4786</v>
      </c>
      <c r="N2265" t="str">
        <f>VLOOKUP(TRIM(SUBSTITUTE(E2265,CHAR(160),CHAR(32))),Metadata!B$1:J$2632,9,FALSE)</f>
        <v/>
      </c>
      <c r="O2265">
        <f>VLOOKUP(TRIM(SUBSTITUTE(E2265,CHAR(160),CHAR(32))),Metadata!B$1:K$2632,10,FALSE)</f>
        <v>121377</v>
      </c>
      <c r="P2265" s="4" t="s">
        <v>12708</v>
      </c>
      <c r="Q2265">
        <v>131</v>
      </c>
      <c r="R2265">
        <v>138</v>
      </c>
      <c r="S2265">
        <v>146</v>
      </c>
      <c r="T2265">
        <v>148</v>
      </c>
      <c r="U2265">
        <v>153</v>
      </c>
      <c r="V2265">
        <v>158</v>
      </c>
    </row>
    <row r="2266" spans="1:22" hidden="1" x14ac:dyDescent="0.25">
      <c r="A2266">
        <v>2270</v>
      </c>
      <c r="B2266" t="s">
        <v>4354</v>
      </c>
      <c r="C2266" t="s">
        <v>2433</v>
      </c>
      <c r="D2266" t="s">
        <v>18</v>
      </c>
      <c r="E2266" t="s">
        <v>8498</v>
      </c>
      <c r="F2266" t="str">
        <f>VLOOKUP(TRIM(SUBSTITUTE(E2266,CHAR(160),CHAR(32))),Metadata!B$1:C$2632,2,FALSE)</f>
        <v>Dumas, Alexandre (père), 1802-1870.</v>
      </c>
      <c r="G2266" t="str">
        <f>VLOOKUP(TRIM(SUBSTITUTE(E2266,CHAR(160),CHAR(32))),Metadata!B$1:D$2632,3,FALSE)</f>
        <v>Joseph Balsamo</v>
      </c>
      <c r="H2266">
        <f>VLOOKUP(TRIM(SUBSTITUTE(E2266,CHAR(160),CHAR(32))),Metadata!B$1:E$2632,4,FALSE)</f>
        <v>1846</v>
      </c>
      <c r="I2266" t="s">
        <v>450</v>
      </c>
      <c r="K2266" t="str">
        <f>VLOOKUP(TRIM(SUBSTITUTE(E2266,CHAR(160),CHAR(32))),Metadata!B$1:H$2632,7,FALSE)</f>
        <v>Narratif, Roman</v>
      </c>
      <c r="L2266" t="s">
        <v>4786</v>
      </c>
      <c r="N2266" t="str">
        <f>VLOOKUP(TRIM(SUBSTITUTE(E2266,CHAR(160),CHAR(32))),Metadata!B$1:J$2632,9,FALSE)</f>
        <v/>
      </c>
      <c r="O2266">
        <f>VLOOKUP(TRIM(SUBSTITUTE(E2266,CHAR(160),CHAR(32))),Metadata!B$1:K$2632,10,FALSE)</f>
        <v>471547</v>
      </c>
      <c r="P2266" s="4" t="s">
        <v>9286</v>
      </c>
      <c r="Q2266">
        <v>39</v>
      </c>
      <c r="R2266">
        <v>42</v>
      </c>
      <c r="S2266">
        <v>44</v>
      </c>
      <c r="T2266">
        <v>46</v>
      </c>
      <c r="U2266">
        <v>51</v>
      </c>
      <c r="V2266">
        <v>56</v>
      </c>
    </row>
    <row r="2267" spans="1:22" hidden="1" x14ac:dyDescent="0.25">
      <c r="A2267">
        <v>2271</v>
      </c>
      <c r="B2267" t="s">
        <v>4354</v>
      </c>
      <c r="C2267" t="s">
        <v>2433</v>
      </c>
      <c r="D2267" t="s">
        <v>18</v>
      </c>
      <c r="E2267" t="s">
        <v>8575</v>
      </c>
      <c r="F2267" t="str">
        <f>VLOOKUP(TRIM(SUBSTITUTE(E2267,CHAR(160),CHAR(32))),Metadata!B$1:C$2632,2,FALSE)</f>
        <v>Huysmans, J.-K. (Joris-Karl), 1848-1907.</v>
      </c>
      <c r="G2267" t="str">
        <f>VLOOKUP(TRIM(SUBSTITUTE(E2267,CHAR(160),CHAR(32))),Metadata!B$1:D$2632,3,FALSE)</f>
        <v>Là-bas</v>
      </c>
      <c r="H2267">
        <f>VLOOKUP(TRIM(SUBSTITUTE(E2267,CHAR(160),CHAR(32))),Metadata!B$1:E$2632,4,FALSE)</f>
        <v>1891</v>
      </c>
      <c r="I2267" t="s">
        <v>450</v>
      </c>
      <c r="K2267" t="str">
        <f>VLOOKUP(TRIM(SUBSTITUTE(E2267,CHAR(160),CHAR(32))),Metadata!B$1:H$2632,7,FALSE)</f>
        <v>roman</v>
      </c>
      <c r="L2267" t="s">
        <v>4378</v>
      </c>
      <c r="N2267" t="str">
        <f>VLOOKUP(TRIM(SUBSTITUTE(E2267,CHAR(160),CHAR(32))),Metadata!B$1:J$2632,9,FALSE)</f>
        <v>prose</v>
      </c>
      <c r="O2267">
        <f>VLOOKUP(TRIM(SUBSTITUTE(E2267,CHAR(160),CHAR(32))),Metadata!B$1:K$2632,10,FALSE)</f>
        <v>96099</v>
      </c>
      <c r="P2267" s="4" t="s">
        <v>10976</v>
      </c>
      <c r="Q2267">
        <v>154</v>
      </c>
      <c r="R2267">
        <v>156</v>
      </c>
      <c r="S2267">
        <v>158</v>
      </c>
      <c r="T2267">
        <v>160</v>
      </c>
      <c r="U2267">
        <v>165</v>
      </c>
      <c r="V2267">
        <v>170</v>
      </c>
    </row>
    <row r="2268" spans="1:22" hidden="1" x14ac:dyDescent="0.25">
      <c r="A2268">
        <v>2272</v>
      </c>
      <c r="B2268" t="s">
        <v>4354</v>
      </c>
      <c r="C2268" t="s">
        <v>2433</v>
      </c>
      <c r="D2268" t="s">
        <v>18</v>
      </c>
      <c r="E2268" t="s">
        <v>8341</v>
      </c>
      <c r="F2268" t="str">
        <f>VLOOKUP(TRIM(SUBSTITUTE(E2268,CHAR(160),CHAR(32))),Metadata!B$1:C$2632,2,FALSE)</f>
        <v>Montesquieu, Charles de Secondat, baron de, 1689-1755.</v>
      </c>
      <c r="G2268" t="str">
        <f>VLOOKUP(TRIM(SUBSTITUTE(E2268,CHAR(160),CHAR(32))),Metadata!B$1:D$2632,3,FALSE)</f>
        <v>Correspondance de Montesquieu</v>
      </c>
      <c r="H2268">
        <f>VLOOKUP(TRIM(SUBSTITUTE(E2268,CHAR(160),CHAR(32))),Metadata!B$1:E$2632,4,FALSE)</f>
        <v>1755</v>
      </c>
      <c r="I2268" t="s">
        <v>450</v>
      </c>
      <c r="K2268" t="str">
        <f>VLOOKUP(TRIM(SUBSTITUTE(E2268,CHAR(160),CHAR(32))),Metadata!B$1:H$2632,7,FALSE)</f>
        <v>correspondance</v>
      </c>
      <c r="L2268" t="s">
        <v>4542</v>
      </c>
      <c r="N2268" t="str">
        <f>VLOOKUP(TRIM(SUBSTITUTE(E2268,CHAR(160),CHAR(32))),Metadata!B$1:J$2632,9,FALSE)</f>
        <v>prose</v>
      </c>
      <c r="O2268">
        <f>VLOOKUP(TRIM(SUBSTITUTE(E2268,CHAR(160),CHAR(32))),Metadata!B$1:K$2632,10,FALSE)</f>
        <v>111275</v>
      </c>
      <c r="P2268" s="4" t="s">
        <v>12709</v>
      </c>
      <c r="Q2268">
        <v>119</v>
      </c>
      <c r="R2268">
        <v>123</v>
      </c>
      <c r="S2268">
        <v>125</v>
      </c>
      <c r="T2268">
        <v>127</v>
      </c>
      <c r="U2268">
        <v>132</v>
      </c>
      <c r="V2268">
        <v>137</v>
      </c>
    </row>
    <row r="2269" spans="1:22" hidden="1" x14ac:dyDescent="0.25">
      <c r="A2269">
        <v>2273</v>
      </c>
      <c r="B2269" t="s">
        <v>4354</v>
      </c>
      <c r="C2269" t="s">
        <v>2433</v>
      </c>
      <c r="D2269" t="s">
        <v>18</v>
      </c>
      <c r="E2269" t="s">
        <v>8656</v>
      </c>
      <c r="F2269" t="str">
        <f>VLOOKUP(TRIM(SUBSTITUTE(E2269,CHAR(160),CHAR(32))),Metadata!B$1:C$2632,2,FALSE)</f>
        <v>Sand, George, 1804-1876.</v>
      </c>
      <c r="G2269" t="str">
        <f>VLOOKUP(TRIM(SUBSTITUTE(E2269,CHAR(160),CHAR(32))),Metadata!B$1:D$2632,3,FALSE)</f>
        <v>Consuelo (tome 1)</v>
      </c>
      <c r="H2269">
        <f>VLOOKUP(TRIM(SUBSTITUTE(E2269,CHAR(160),CHAR(32))),Metadata!B$1:E$2632,4,FALSE)</f>
        <v>1842</v>
      </c>
      <c r="I2269" t="s">
        <v>450</v>
      </c>
      <c r="K2269" t="str">
        <f>VLOOKUP(TRIM(SUBSTITUTE(E2269,CHAR(160),CHAR(32))),Metadata!B$1:H$2632,7,FALSE)</f>
        <v>roman</v>
      </c>
      <c r="L2269" t="s">
        <v>4378</v>
      </c>
      <c r="N2269" t="str">
        <f>VLOOKUP(TRIM(SUBSTITUTE(E2269,CHAR(160),CHAR(32))),Metadata!B$1:J$2632,9,FALSE)</f>
        <v/>
      </c>
      <c r="O2269">
        <f>VLOOKUP(TRIM(SUBSTITUTE(E2269,CHAR(160),CHAR(32))),Metadata!B$1:K$2632,10,FALSE)</f>
        <v>191298</v>
      </c>
      <c r="P2269" s="4" t="s">
        <v>10977</v>
      </c>
      <c r="Q2269">
        <v>9</v>
      </c>
      <c r="R2269">
        <v>11</v>
      </c>
      <c r="S2269">
        <v>13</v>
      </c>
      <c r="T2269">
        <v>15</v>
      </c>
      <c r="U2269">
        <v>20</v>
      </c>
      <c r="V2269">
        <v>25</v>
      </c>
    </row>
    <row r="2270" spans="1:22" hidden="1" x14ac:dyDescent="0.25">
      <c r="A2270">
        <v>2274</v>
      </c>
      <c r="B2270" t="s">
        <v>4354</v>
      </c>
      <c r="C2270" t="s">
        <v>2433</v>
      </c>
      <c r="D2270" t="s">
        <v>18</v>
      </c>
      <c r="E2270" t="s">
        <v>8575</v>
      </c>
      <c r="F2270" t="str">
        <f>VLOOKUP(TRIM(SUBSTITUTE(E2270,CHAR(160),CHAR(32))),Metadata!B$1:C$2632,2,FALSE)</f>
        <v>Huysmans, J.-K. (Joris-Karl), 1848-1907.</v>
      </c>
      <c r="G2270" t="str">
        <f>VLOOKUP(TRIM(SUBSTITUTE(E2270,CHAR(160),CHAR(32))),Metadata!B$1:D$2632,3,FALSE)</f>
        <v>Là-bas</v>
      </c>
      <c r="H2270">
        <f>VLOOKUP(TRIM(SUBSTITUTE(E2270,CHAR(160),CHAR(32))),Metadata!B$1:E$2632,4,FALSE)</f>
        <v>1891</v>
      </c>
      <c r="I2270" t="s">
        <v>450</v>
      </c>
      <c r="K2270" t="str">
        <f>VLOOKUP(TRIM(SUBSTITUTE(E2270,CHAR(160),CHAR(32))),Metadata!B$1:H$2632,7,FALSE)</f>
        <v>roman</v>
      </c>
      <c r="L2270" t="s">
        <v>4378</v>
      </c>
      <c r="N2270" t="str">
        <f>VLOOKUP(TRIM(SUBSTITUTE(E2270,CHAR(160),CHAR(32))),Metadata!B$1:J$2632,9,FALSE)</f>
        <v>prose</v>
      </c>
      <c r="O2270">
        <f>VLOOKUP(TRIM(SUBSTITUTE(E2270,CHAR(160),CHAR(32))),Metadata!B$1:K$2632,10,FALSE)</f>
        <v>96099</v>
      </c>
      <c r="P2270" s="4" t="s">
        <v>12710</v>
      </c>
      <c r="Q2270">
        <v>87</v>
      </c>
      <c r="R2270">
        <v>92</v>
      </c>
      <c r="S2270">
        <v>94</v>
      </c>
      <c r="T2270">
        <v>96</v>
      </c>
      <c r="U2270">
        <v>101</v>
      </c>
      <c r="V2270">
        <v>106</v>
      </c>
    </row>
    <row r="2271" spans="1:22" hidden="1" x14ac:dyDescent="0.25">
      <c r="A2271">
        <v>2275</v>
      </c>
      <c r="B2271" t="s">
        <v>4354</v>
      </c>
      <c r="C2271" t="s">
        <v>2433</v>
      </c>
      <c r="D2271" t="s">
        <v>18</v>
      </c>
      <c r="E2271" t="s">
        <v>8604</v>
      </c>
      <c r="F2271" t="str">
        <f>VLOOKUP(TRIM(SUBSTITUTE(E2271,CHAR(160),CHAR(32))),Metadata!B$1:C$2632,2,FALSE)</f>
        <v>Maupassant, Guy de, 1850-1893.</v>
      </c>
      <c r="G2271" t="str">
        <f>VLOOKUP(TRIM(SUBSTITUTE(E2271,CHAR(160),CHAR(32))),Metadata!B$1:D$2632,3,FALSE)</f>
        <v>Contes et nouvelles 1885</v>
      </c>
      <c r="H2271">
        <f>VLOOKUP(TRIM(SUBSTITUTE(E2271,CHAR(160),CHAR(32))),Metadata!B$1:E$2632,4,FALSE)</f>
        <v>1885</v>
      </c>
      <c r="I2271" t="s">
        <v>450</v>
      </c>
      <c r="K2271" t="str">
        <f>VLOOKUP(TRIM(SUBSTITUTE(E2271,CHAR(160),CHAR(32))),Metadata!B$1:H$2632,7,FALSE)</f>
        <v>roman</v>
      </c>
      <c r="L2271" t="s">
        <v>4378</v>
      </c>
      <c r="N2271" t="str">
        <f>VLOOKUP(TRIM(SUBSTITUTE(E2271,CHAR(160),CHAR(32))),Metadata!B$1:J$2632,9,FALSE)</f>
        <v>prose</v>
      </c>
      <c r="O2271">
        <f>VLOOKUP(TRIM(SUBSTITUTE(E2271,CHAR(160),CHAR(32))),Metadata!B$1:K$2632,10,FALSE)</f>
        <v>68953</v>
      </c>
      <c r="P2271" s="4" t="s">
        <v>10978</v>
      </c>
      <c r="Q2271">
        <v>123</v>
      </c>
      <c r="R2271">
        <v>125</v>
      </c>
      <c r="S2271">
        <v>132</v>
      </c>
      <c r="T2271">
        <v>134</v>
      </c>
      <c r="U2271">
        <v>139</v>
      </c>
      <c r="V2271">
        <v>144</v>
      </c>
    </row>
    <row r="2272" spans="1:22" hidden="1" x14ac:dyDescent="0.25">
      <c r="A2272">
        <v>2276</v>
      </c>
      <c r="B2272" t="s">
        <v>4354</v>
      </c>
      <c r="C2272" t="s">
        <v>2433</v>
      </c>
      <c r="D2272" t="s">
        <v>18</v>
      </c>
      <c r="E2272" t="s">
        <v>8504</v>
      </c>
      <c r="F2272" t="str">
        <f>VLOOKUP(TRIM(SUBSTITUTE(E2272,CHAR(160),CHAR(32))),Metadata!B$1:C$2632,2,FALSE)</f>
        <v>Dumas, Alexandre (père), 1802-1870.</v>
      </c>
      <c r="G2272" t="str">
        <f>VLOOKUP(TRIM(SUBSTITUTE(E2272,CHAR(160),CHAR(32))),Metadata!B$1:D$2632,3,FALSE)</f>
        <v>Trois Mousquetaires (Les)</v>
      </c>
      <c r="H2272">
        <f>VLOOKUP(TRIM(SUBSTITUTE(E2272,CHAR(160),CHAR(32))),Metadata!B$1:E$2632,4,FALSE)</f>
        <v>1844</v>
      </c>
      <c r="I2272" t="s">
        <v>450</v>
      </c>
      <c r="K2272" t="str">
        <f>VLOOKUP(TRIM(SUBSTITUTE(E2272,CHAR(160),CHAR(32))),Metadata!B$1:H$2632,7,FALSE)</f>
        <v>Narratif, Roman</v>
      </c>
      <c r="L2272" t="s">
        <v>4786</v>
      </c>
      <c r="N2272" t="str">
        <f>VLOOKUP(TRIM(SUBSTITUTE(E2272,CHAR(160),CHAR(32))),Metadata!B$1:J$2632,9,FALSE)</f>
        <v/>
      </c>
      <c r="O2272">
        <f>VLOOKUP(TRIM(SUBSTITUTE(E2272,CHAR(160),CHAR(32))),Metadata!B$1:K$2632,10,FALSE)</f>
        <v>240601</v>
      </c>
      <c r="P2272" s="4" t="s">
        <v>10979</v>
      </c>
      <c r="Q2272">
        <v>141</v>
      </c>
      <c r="R2272">
        <v>144</v>
      </c>
      <c r="S2272">
        <v>146</v>
      </c>
      <c r="T2272">
        <v>148</v>
      </c>
      <c r="U2272">
        <v>153</v>
      </c>
      <c r="V2272">
        <v>158</v>
      </c>
    </row>
    <row r="2273" spans="1:22" hidden="1" x14ac:dyDescent="0.25">
      <c r="A2273">
        <v>2277</v>
      </c>
      <c r="B2273" t="s">
        <v>4354</v>
      </c>
      <c r="C2273" t="s">
        <v>2433</v>
      </c>
      <c r="D2273" t="s">
        <v>18</v>
      </c>
      <c r="E2273" t="s">
        <v>8523</v>
      </c>
      <c r="F2273" t="str">
        <f>VLOOKUP(TRIM(SUBSTITUTE(E2273,CHAR(160),CHAR(32))),Metadata!B$1:C$2632,2,FALSE)</f>
        <v>Flaubert, Gustave, 1821-1880.</v>
      </c>
      <c r="G2273" t="str">
        <f>VLOOKUP(TRIM(SUBSTITUTE(E2273,CHAR(160),CHAR(32))),Metadata!B$1:D$2632,3,FALSE)</f>
        <v>Correspondance, 1847</v>
      </c>
      <c r="H2273">
        <f>VLOOKUP(TRIM(SUBSTITUTE(E2273,CHAR(160),CHAR(32))),Metadata!B$1:E$2632,4,FALSE)</f>
        <v>1847</v>
      </c>
      <c r="I2273" t="s">
        <v>450</v>
      </c>
      <c r="K2273" t="str">
        <f>VLOOKUP(TRIM(SUBSTITUTE(E2273,CHAR(160),CHAR(32))),Metadata!B$1:H$2632,7,FALSE)</f>
        <v>correspondance</v>
      </c>
      <c r="L2273" t="s">
        <v>4542</v>
      </c>
      <c r="N2273" t="str">
        <f>VLOOKUP(TRIM(SUBSTITUTE(E2273,CHAR(160),CHAR(32))),Metadata!B$1:J$2632,9,FALSE)</f>
        <v>prose</v>
      </c>
      <c r="O2273">
        <f>VLOOKUP(TRIM(SUBSTITUTE(E2273,CHAR(160),CHAR(32))),Metadata!B$1:K$2632,10,FALSE)</f>
        <v>94662</v>
      </c>
      <c r="P2273" s="4" t="s">
        <v>10980</v>
      </c>
      <c r="Q2273">
        <v>3</v>
      </c>
      <c r="R2273">
        <v>6</v>
      </c>
      <c r="S2273">
        <v>13</v>
      </c>
      <c r="T2273">
        <v>15</v>
      </c>
      <c r="U2273">
        <v>20</v>
      </c>
      <c r="V2273">
        <v>25</v>
      </c>
    </row>
    <row r="2274" spans="1:22" hidden="1" x14ac:dyDescent="0.25">
      <c r="A2274">
        <v>2278</v>
      </c>
      <c r="B2274" t="s">
        <v>4354</v>
      </c>
      <c r="C2274" t="s">
        <v>2433</v>
      </c>
      <c r="D2274" t="s">
        <v>18</v>
      </c>
      <c r="E2274" t="s">
        <v>8711</v>
      </c>
      <c r="F2274" t="str">
        <f>VLOOKUP(TRIM(SUBSTITUTE(E2274,CHAR(160),CHAR(32))),Metadata!B$1:C$2632,2,FALSE)</f>
        <v>Zola, Emile, 1840-1902.</v>
      </c>
      <c r="G2274" t="str">
        <f>VLOOKUP(TRIM(SUBSTITUTE(E2274,CHAR(160),CHAR(32))),Metadata!B$1:D$2632,3,FALSE)</f>
        <v>La bête humaine</v>
      </c>
      <c r="H2274">
        <f>VLOOKUP(TRIM(SUBSTITUTE(E2274,CHAR(160),CHAR(32))),Metadata!B$1:E$2632,4,FALSE)</f>
        <v>1890</v>
      </c>
      <c r="I2274" t="s">
        <v>450</v>
      </c>
      <c r="K2274" t="str">
        <f>VLOOKUP(TRIM(SUBSTITUTE(E2274,CHAR(160),CHAR(32))),Metadata!B$1:H$2632,7,FALSE)</f>
        <v>roman</v>
      </c>
      <c r="L2274" t="s">
        <v>4378</v>
      </c>
      <c r="N2274" t="str">
        <f>VLOOKUP(TRIM(SUBSTITUTE(E2274,CHAR(160),CHAR(32))),Metadata!B$1:J$2632,9,FALSE)</f>
        <v>prose</v>
      </c>
      <c r="O2274">
        <f>VLOOKUP(TRIM(SUBSTITUTE(E2274,CHAR(160),CHAR(32))),Metadata!B$1:K$2632,10,FALSE)</f>
        <v>136418</v>
      </c>
      <c r="P2274" s="4" t="s">
        <v>10981</v>
      </c>
      <c r="Q2274">
        <v>3</v>
      </c>
      <c r="R2274">
        <v>5</v>
      </c>
      <c r="S2274">
        <v>12</v>
      </c>
      <c r="T2274">
        <v>14</v>
      </c>
      <c r="U2274">
        <v>19</v>
      </c>
      <c r="V2274">
        <v>24</v>
      </c>
    </row>
    <row r="2275" spans="1:22" hidden="1" x14ac:dyDescent="0.25">
      <c r="A2275">
        <v>2279</v>
      </c>
      <c r="B2275" t="s">
        <v>4354</v>
      </c>
      <c r="C2275" t="s">
        <v>2433</v>
      </c>
      <c r="D2275" t="s">
        <v>18</v>
      </c>
      <c r="E2275" t="s">
        <v>8449</v>
      </c>
      <c r="F2275" t="str">
        <f>VLOOKUP(TRIM(SUBSTITUTE(E2275,CHAR(160),CHAR(32))),Metadata!B$1:C$2632,2,FALSE)</f>
        <v>Bourget, Paul, 1852-1935.</v>
      </c>
      <c r="G2275" t="str">
        <f>VLOOKUP(TRIM(SUBSTITUTE(E2275,CHAR(160),CHAR(32))),Metadata!B$1:D$2632,3,FALSE)</f>
        <v>Le Disciple</v>
      </c>
      <c r="H2275">
        <f>VLOOKUP(TRIM(SUBSTITUTE(E2275,CHAR(160),CHAR(32))),Metadata!B$1:E$2632,4,FALSE)</f>
        <v>1889</v>
      </c>
      <c r="I2275" t="s">
        <v>450</v>
      </c>
      <c r="K2275" t="str">
        <f>VLOOKUP(TRIM(SUBSTITUTE(E2275,CHAR(160),CHAR(32))),Metadata!B$1:H$2632,7,FALSE)</f>
        <v>roman</v>
      </c>
      <c r="L2275" t="s">
        <v>4378</v>
      </c>
      <c r="N2275" t="str">
        <f>VLOOKUP(TRIM(SUBSTITUTE(E2275,CHAR(160),CHAR(32))),Metadata!B$1:J$2632,9,FALSE)</f>
        <v>prose</v>
      </c>
      <c r="O2275">
        <f>VLOOKUP(TRIM(SUBSTITUTE(E2275,CHAR(160),CHAR(32))),Metadata!B$1:K$2632,10,FALSE)</f>
        <v>87169</v>
      </c>
      <c r="P2275" s="4" t="s">
        <v>10982</v>
      </c>
      <c r="Q2275">
        <v>126</v>
      </c>
      <c r="R2275">
        <v>131</v>
      </c>
      <c r="S2275">
        <v>133</v>
      </c>
      <c r="T2275">
        <v>135</v>
      </c>
      <c r="U2275">
        <v>140</v>
      </c>
      <c r="V2275">
        <v>145</v>
      </c>
    </row>
    <row r="2276" spans="1:22" hidden="1" x14ac:dyDescent="0.25">
      <c r="A2276">
        <v>2280</v>
      </c>
      <c r="B2276" t="s">
        <v>4354</v>
      </c>
      <c r="C2276" t="s">
        <v>2433</v>
      </c>
      <c r="D2276" t="s">
        <v>18</v>
      </c>
      <c r="E2276" t="s">
        <v>8561</v>
      </c>
      <c r="F2276" t="str">
        <f>VLOOKUP(TRIM(SUBSTITUTE(E2276,CHAR(160),CHAR(32))),Metadata!B$1:C$2632,2,FALSE)</f>
        <v>Goncourt, Edmond de, 1822-1896: Goncourt, Jules de, 1830-1870.</v>
      </c>
      <c r="G2276" t="str">
        <f>VLOOKUP(TRIM(SUBSTITUTE(E2276,CHAR(160),CHAR(32))),Metadata!B$1:D$2632,3,FALSE)</f>
        <v>Journal. T. 2, 1864-1878</v>
      </c>
      <c r="H2276">
        <f>VLOOKUP(TRIM(SUBSTITUTE(E2276,CHAR(160),CHAR(32))),Metadata!B$1:E$2632,4,FALSE)</f>
        <v>1878</v>
      </c>
      <c r="I2276" t="s">
        <v>450</v>
      </c>
      <c r="K2276" t="str">
        <f>VLOOKUP(TRIM(SUBSTITUTE(E2276,CHAR(160),CHAR(32))),Metadata!B$1:H$2632,7,FALSE)</f>
        <v>memoires</v>
      </c>
      <c r="L2276" t="s">
        <v>4481</v>
      </c>
      <c r="N2276" t="str">
        <f>VLOOKUP(TRIM(SUBSTITUTE(E2276,CHAR(160),CHAR(32))),Metadata!B$1:J$2632,9,FALSE)</f>
        <v>prose</v>
      </c>
      <c r="O2276">
        <f>VLOOKUP(TRIM(SUBSTITUTE(E2276,CHAR(160),CHAR(32))),Metadata!B$1:K$2632,10,FALSE)</f>
        <v>428542</v>
      </c>
      <c r="P2276" s="4" t="s">
        <v>10983</v>
      </c>
      <c r="Q2276">
        <v>312</v>
      </c>
      <c r="R2276">
        <v>318</v>
      </c>
      <c r="S2276">
        <v>330</v>
      </c>
      <c r="T2276">
        <v>332</v>
      </c>
      <c r="U2276">
        <v>337</v>
      </c>
      <c r="V2276">
        <v>342</v>
      </c>
    </row>
    <row r="2277" spans="1:22" hidden="1" x14ac:dyDescent="0.25">
      <c r="A2277">
        <v>2281</v>
      </c>
      <c r="B2277" t="s">
        <v>4354</v>
      </c>
      <c r="C2277" t="s">
        <v>2433</v>
      </c>
      <c r="D2277" t="s">
        <v>18</v>
      </c>
      <c r="E2277" t="s">
        <v>7146</v>
      </c>
      <c r="F2277" t="str">
        <f>VLOOKUP(TRIM(SUBSTITUTE(E2277,CHAR(160),CHAR(32))),Metadata!B$1:C$2632,2,FALSE)</f>
        <v>Bainville, Jacques, 1879-1936.</v>
      </c>
      <c r="G2277" t="str">
        <f>VLOOKUP(TRIM(SUBSTITUTE(E2277,CHAR(160),CHAR(32))),Metadata!B$1:D$2632,3,FALSE)</f>
        <v>LES CONSÉQUENCES POLITIQUES DE LA PAIX</v>
      </c>
      <c r="H2277">
        <f>VLOOKUP(TRIM(SUBSTITUTE(E2277,CHAR(160),CHAR(32))),Metadata!B$1:E$2632,4,FALSE)</f>
        <v>1920</v>
      </c>
      <c r="I2277" t="s">
        <v>534</v>
      </c>
      <c r="K2277" t="str">
        <f>VLOOKUP(TRIM(SUBSTITUTE(E2277,CHAR(160),CHAR(32))),Metadata!B$1:H$2632,7,FALSE)</f>
        <v>traite</v>
      </c>
      <c r="L2277" t="s">
        <v>4417</v>
      </c>
      <c r="N2277" t="str">
        <f>VLOOKUP(TRIM(SUBSTITUTE(E2277,CHAR(160),CHAR(32))),Metadata!B$1:J$2632,9,FALSE)</f>
        <v/>
      </c>
      <c r="O2277">
        <f>VLOOKUP(TRIM(SUBSTITUTE(E2277,CHAR(160),CHAR(32))),Metadata!B$1:K$2632,10,FALSE)</f>
        <v>48176</v>
      </c>
      <c r="P2277" s="11" t="s">
        <v>10984</v>
      </c>
      <c r="Q2277">
        <v>0</v>
      </c>
      <c r="R2277">
        <v>5</v>
      </c>
      <c r="S2277">
        <v>32</v>
      </c>
      <c r="T2277">
        <v>34</v>
      </c>
      <c r="U2277">
        <v>39</v>
      </c>
      <c r="V2277">
        <v>44</v>
      </c>
    </row>
    <row r="2278" spans="1:22" hidden="1" x14ac:dyDescent="0.25">
      <c r="A2278">
        <v>2282</v>
      </c>
      <c r="B2278" t="s">
        <v>4354</v>
      </c>
      <c r="C2278" t="s">
        <v>2433</v>
      </c>
      <c r="D2278" t="s">
        <v>18</v>
      </c>
      <c r="E2278" t="s">
        <v>8949</v>
      </c>
      <c r="F2278" t="str">
        <f>VLOOKUP(TRIM(SUBSTITUTE(E2278,CHAR(160),CHAR(32))),Metadata!B$1:C$2632,2,FALSE)</f>
        <v>Mirbeau, Octave, 1850-1917.</v>
      </c>
      <c r="G2278" t="str">
        <f>VLOOKUP(TRIM(SUBSTITUTE(E2278,CHAR(160),CHAR(32))),Metadata!B$1:D$2632,3,FALSE)</f>
        <v>Le journal d'une femme de chambre</v>
      </c>
      <c r="H2278">
        <f>VLOOKUP(TRIM(SUBSTITUTE(E2278,CHAR(160),CHAR(32))),Metadata!B$1:E$2632,4,FALSE)</f>
        <v>1900</v>
      </c>
      <c r="I2278" t="s">
        <v>534</v>
      </c>
      <c r="K2278" t="str">
        <f>VLOOKUP(TRIM(SUBSTITUTE(E2278,CHAR(160),CHAR(32))),Metadata!B$1:H$2632,7,FALSE)</f>
        <v>roman</v>
      </c>
      <c r="L2278" t="s">
        <v>4378</v>
      </c>
      <c r="N2278" t="str">
        <f>VLOOKUP(TRIM(SUBSTITUTE(E2278,CHAR(160),CHAR(32))),Metadata!B$1:J$2632,9,FALSE)</f>
        <v>prose</v>
      </c>
      <c r="O2278">
        <f>VLOOKUP(TRIM(SUBSTITUTE(E2278,CHAR(160),CHAR(32))),Metadata!B$1:K$2632,10,FALSE)</f>
        <v>116998</v>
      </c>
      <c r="P2278" s="4" t="s">
        <v>10985</v>
      </c>
      <c r="Q2278">
        <v>87</v>
      </c>
      <c r="R2278">
        <v>92</v>
      </c>
      <c r="S2278">
        <v>109</v>
      </c>
      <c r="T2278">
        <v>111</v>
      </c>
      <c r="U2278">
        <v>116</v>
      </c>
      <c r="V2278">
        <v>121</v>
      </c>
    </row>
    <row r="2279" spans="1:22" hidden="1" x14ac:dyDescent="0.25">
      <c r="A2279">
        <v>2283</v>
      </c>
      <c r="B2279" t="s">
        <v>4354</v>
      </c>
      <c r="C2279" t="s">
        <v>2433</v>
      </c>
      <c r="D2279" t="s">
        <v>18</v>
      </c>
      <c r="E2279" t="s">
        <v>9012</v>
      </c>
      <c r="F2279" t="str">
        <f>VLOOKUP(TRIM(SUBSTITUTE(E2279,CHAR(160),CHAR(32))),Metadata!B$1:C$2632,2,FALSE)</f>
        <v>Teilhard de Chardin, Pierre, 1881-1955.</v>
      </c>
      <c r="G2279" t="str">
        <f>VLOOKUP(TRIM(SUBSTITUTE(E2279,CHAR(160),CHAR(32))),Metadata!B$1:D$2632,3,FALSE)</f>
        <v>Le phénomène humain</v>
      </c>
      <c r="H2279">
        <f>VLOOKUP(TRIM(SUBSTITUTE(E2279,CHAR(160),CHAR(32))),Metadata!B$1:E$2632,4,FALSE)</f>
        <v>1955</v>
      </c>
      <c r="I2279" t="s">
        <v>534</v>
      </c>
      <c r="K2279" t="str">
        <f>VLOOKUP(TRIM(SUBSTITUTE(E2279,CHAR(160),CHAR(32))),Metadata!B$1:H$2632,7,FALSE)</f>
        <v>traite ou essai</v>
      </c>
      <c r="L2279" t="s">
        <v>4402</v>
      </c>
      <c r="N2279" t="str">
        <f>VLOOKUP(TRIM(SUBSTITUTE(E2279,CHAR(160),CHAR(32))),Metadata!B$1:J$2632,9,FALSE)</f>
        <v>prose</v>
      </c>
      <c r="O2279">
        <f>VLOOKUP(TRIM(SUBSTITUTE(E2279,CHAR(160),CHAR(32))),Metadata!B$1:K$2632,10,FALSE)</f>
        <v>90601</v>
      </c>
      <c r="P2279" s="4" t="s">
        <v>10986</v>
      </c>
      <c r="Q2279">
        <v>107</v>
      </c>
      <c r="R2279">
        <v>109</v>
      </c>
      <c r="S2279">
        <v>111</v>
      </c>
      <c r="T2279">
        <v>113</v>
      </c>
      <c r="U2279">
        <v>118</v>
      </c>
      <c r="V2279">
        <v>123</v>
      </c>
    </row>
    <row r="2280" spans="1:22" hidden="1" x14ac:dyDescent="0.25">
      <c r="A2280">
        <v>2284</v>
      </c>
      <c r="B2280" t="s">
        <v>4354</v>
      </c>
      <c r="C2280" t="s">
        <v>2433</v>
      </c>
      <c r="D2280" t="s">
        <v>18</v>
      </c>
      <c r="E2280" t="s">
        <v>8800</v>
      </c>
      <c r="F2280" t="str">
        <f>VLOOKUP(TRIM(SUBSTITUTE(E2280,CHAR(160),CHAR(32))),Metadata!B$1:C$2632,2,FALSE)</f>
        <v>Boylesve, René, 1867-1926.</v>
      </c>
      <c r="G2280" t="str">
        <f>VLOOKUP(TRIM(SUBSTITUTE(E2280,CHAR(160),CHAR(32))),Metadata!B$1:D$2632,3,FALSE)</f>
        <v>Le leçon d'amour dans un parc</v>
      </c>
      <c r="H2280">
        <f>VLOOKUP(TRIM(SUBSTITUTE(E2280,CHAR(160),CHAR(32))),Metadata!B$1:E$2632,4,FALSE)</f>
        <v>1902</v>
      </c>
      <c r="I2280" t="s">
        <v>534</v>
      </c>
      <c r="K2280" t="str">
        <f>VLOOKUP(TRIM(SUBSTITUTE(E2280,CHAR(160),CHAR(32))),Metadata!B$1:H$2632,7,FALSE)</f>
        <v>roman</v>
      </c>
      <c r="L2280" t="s">
        <v>4378</v>
      </c>
      <c r="N2280" t="str">
        <f>VLOOKUP(TRIM(SUBSTITUTE(E2280,CHAR(160),CHAR(32))),Metadata!B$1:J$2632,9,FALSE)</f>
        <v>prose</v>
      </c>
      <c r="O2280">
        <f>VLOOKUP(TRIM(SUBSTITUTE(E2280,CHAR(160),CHAR(32))),Metadata!B$1:K$2632,10,FALSE)</f>
        <v>48393</v>
      </c>
      <c r="P2280" s="8" t="s">
        <v>10987</v>
      </c>
      <c r="Q2280">
        <v>20</v>
      </c>
      <c r="R2280">
        <v>22</v>
      </c>
      <c r="S2280">
        <v>29</v>
      </c>
      <c r="T2280">
        <v>31</v>
      </c>
      <c r="U2280">
        <v>36</v>
      </c>
      <c r="V2280">
        <v>41</v>
      </c>
    </row>
    <row r="2281" spans="1:22" hidden="1" x14ac:dyDescent="0.25">
      <c r="A2281">
        <v>2285</v>
      </c>
      <c r="B2281" t="s">
        <v>4354</v>
      </c>
      <c r="C2281" t="s">
        <v>2433</v>
      </c>
      <c r="D2281" t="s">
        <v>18</v>
      </c>
      <c r="E2281" t="s">
        <v>7404</v>
      </c>
      <c r="F2281" t="str">
        <f>VLOOKUP(TRIM(SUBSTITUTE(E2281,CHAR(160),CHAR(32))),Metadata!B$1:C$2632,2,FALSE)</f>
        <v>Levy-Bruhl, Lucien, 1857-1939.</v>
      </c>
      <c r="G2281" t="str">
        <f>VLOOKUP(TRIM(SUBSTITUTE(E2281,CHAR(160),CHAR(32))),Metadata!B$1:D$2632,3,FALSE)</f>
        <v>Le surnaturel et la nature dans la mentalité primitive</v>
      </c>
      <c r="H2281">
        <f>VLOOKUP(TRIM(SUBSTITUTE(E2281,CHAR(160),CHAR(32))),Metadata!B$1:E$2632,4,FALSE)</f>
        <v>1931</v>
      </c>
      <c r="I2281" t="s">
        <v>534</v>
      </c>
      <c r="K2281" t="str">
        <f>VLOOKUP(TRIM(SUBSTITUTE(E2281,CHAR(160),CHAR(32))),Metadata!B$1:H$2632,7,FALSE)</f>
        <v>traite</v>
      </c>
      <c r="L2281" t="s">
        <v>4417</v>
      </c>
      <c r="N2281" t="str">
        <f>VLOOKUP(TRIM(SUBSTITUTE(E2281,CHAR(160),CHAR(32))),Metadata!B$1:J$2632,9,FALSE)</f>
        <v/>
      </c>
      <c r="O2281">
        <f>VLOOKUP(TRIM(SUBSTITUTE(E2281,CHAR(160),CHAR(32))),Metadata!B$1:K$2632,10,FALSE)</f>
        <v>168073</v>
      </c>
      <c r="P2281" s="4" t="s">
        <v>10988</v>
      </c>
      <c r="Q2281">
        <v>28</v>
      </c>
      <c r="R2281">
        <v>30</v>
      </c>
      <c r="S2281">
        <v>32</v>
      </c>
      <c r="T2281">
        <v>34</v>
      </c>
      <c r="U2281">
        <v>42</v>
      </c>
      <c r="V2281">
        <v>47</v>
      </c>
    </row>
    <row r="2282" spans="1:22" hidden="1" x14ac:dyDescent="0.25">
      <c r="A2282">
        <v>2286</v>
      </c>
      <c r="B2282" t="s">
        <v>4354</v>
      </c>
      <c r="C2282" t="s">
        <v>2433</v>
      </c>
      <c r="D2282" t="s">
        <v>18</v>
      </c>
      <c r="E2282" t="s">
        <v>8990</v>
      </c>
      <c r="F2282" t="str">
        <f>VLOOKUP(TRIM(SUBSTITUTE(E2282,CHAR(160),CHAR(32))),Metadata!B$1:C$2632,2,FALSE)</f>
        <v>Rivière, Jacques, 1886-1925.</v>
      </c>
      <c r="G2282" t="str">
        <f>VLOOKUP(TRIM(SUBSTITUTE(E2282,CHAR(160),CHAR(32))),Metadata!B$1:D$2632,3,FALSE)</f>
        <v>Correspondance avec J. Rivière</v>
      </c>
      <c r="H2282">
        <f>VLOOKUP(TRIM(SUBSTITUTE(E2282,CHAR(160),CHAR(32))),Metadata!B$1:E$2632,4,FALSE)</f>
        <v>1914</v>
      </c>
      <c r="I2282" t="s">
        <v>534</v>
      </c>
      <c r="K2282" t="str">
        <f>VLOOKUP(TRIM(SUBSTITUTE(E2282,CHAR(160),CHAR(32))),Metadata!B$1:H$2632,7,FALSE)</f>
        <v>correspondance</v>
      </c>
      <c r="L2282" t="s">
        <v>4542</v>
      </c>
      <c r="N2282" t="str">
        <f>VLOOKUP(TRIM(SUBSTITUTE(E2282,CHAR(160),CHAR(32))),Metadata!B$1:J$2632,9,FALSE)</f>
        <v>prose</v>
      </c>
      <c r="O2282">
        <f>VLOOKUP(TRIM(SUBSTITUTE(E2282,CHAR(160),CHAR(32))),Metadata!B$1:K$2632,10,FALSE)</f>
        <v>357600</v>
      </c>
      <c r="P2282" s="4" t="s">
        <v>12711</v>
      </c>
      <c r="Q2282">
        <v>151</v>
      </c>
      <c r="R2282">
        <v>153</v>
      </c>
      <c r="S2282">
        <v>197</v>
      </c>
      <c r="T2282">
        <v>199</v>
      </c>
      <c r="U2282">
        <v>204</v>
      </c>
      <c r="V2282">
        <v>209</v>
      </c>
    </row>
    <row r="2283" spans="1:22" hidden="1" x14ac:dyDescent="0.25">
      <c r="A2283">
        <v>2287</v>
      </c>
      <c r="B2283" t="s">
        <v>4354</v>
      </c>
      <c r="C2283" t="s">
        <v>2433</v>
      </c>
      <c r="D2283" t="s">
        <v>18</v>
      </c>
      <c r="E2283" t="s">
        <v>8825</v>
      </c>
      <c r="F2283" t="str">
        <f>VLOOKUP(TRIM(SUBSTITUTE(E2283,CHAR(160),CHAR(32))),Metadata!B$1:C$2632,2,FALSE)</f>
        <v>Cocteau, Jean, 1889-1963.</v>
      </c>
      <c r="G2283" t="str">
        <f>VLOOKUP(TRIM(SUBSTITUTE(E2283,CHAR(160),CHAR(32))),Metadata!B$1:D$2632,3,FALSE)</f>
        <v>La machine infernale</v>
      </c>
      <c r="H2283">
        <f>VLOOKUP(TRIM(SUBSTITUTE(E2283,CHAR(160),CHAR(32))),Metadata!B$1:E$2632,4,FALSE)</f>
        <v>1934</v>
      </c>
      <c r="I2283" t="s">
        <v>534</v>
      </c>
      <c r="K2283" t="str">
        <f>VLOOKUP(TRIM(SUBSTITUTE(E2283,CHAR(160),CHAR(32))),Metadata!B$1:H$2632,7,FALSE)</f>
        <v>theatre</v>
      </c>
      <c r="L2283" t="s">
        <v>4472</v>
      </c>
      <c r="N2283" t="str">
        <f>VLOOKUP(TRIM(SUBSTITUTE(E2283,CHAR(160),CHAR(32))),Metadata!B$1:J$2632,9,FALSE)</f>
        <v>prose</v>
      </c>
      <c r="O2283">
        <f>VLOOKUP(TRIM(SUBSTITUTE(E2283,CHAR(160),CHAR(32))),Metadata!B$1:K$2632,10,FALSE)</f>
        <v>25265</v>
      </c>
      <c r="P2283" s="8" t="s">
        <v>10989</v>
      </c>
      <c r="Q2283">
        <v>13</v>
      </c>
      <c r="R2283">
        <v>18</v>
      </c>
      <c r="S2283">
        <v>30</v>
      </c>
      <c r="T2283">
        <v>32</v>
      </c>
      <c r="U2283">
        <v>37</v>
      </c>
      <c r="V2283">
        <v>42</v>
      </c>
    </row>
    <row r="2284" spans="1:22" hidden="1" x14ac:dyDescent="0.25">
      <c r="A2284">
        <v>2288</v>
      </c>
      <c r="B2284" t="s">
        <v>4354</v>
      </c>
      <c r="C2284" t="s">
        <v>2433</v>
      </c>
      <c r="D2284" t="s">
        <v>18</v>
      </c>
      <c r="E2284" t="s">
        <v>8944</v>
      </c>
      <c r="F2284" t="str">
        <f>VLOOKUP(TRIM(SUBSTITUTE(E2284,CHAR(160),CHAR(32))),Metadata!B$1:C$2632,2,FALSE)</f>
        <v>Meersch, Maxence van der, 1907-1951.</v>
      </c>
      <c r="G2284" t="str">
        <f>VLOOKUP(TRIM(SUBSTITUTE(E2284,CHAR(160),CHAR(32))),Metadata!B$1:D$2632,3,FALSE)</f>
        <v>Invasion 14: roman / Maxence van der Meersch.</v>
      </c>
      <c r="H2284">
        <f>VLOOKUP(TRIM(SUBSTITUTE(E2284,CHAR(160),CHAR(32))),Metadata!B$1:E$2632,4,FALSE)</f>
        <v>1935</v>
      </c>
      <c r="I2284" t="s">
        <v>534</v>
      </c>
      <c r="K2284" t="str">
        <f>VLOOKUP(TRIM(SUBSTITUTE(E2284,CHAR(160),CHAR(32))),Metadata!B$1:H$2632,7,FALSE)</f>
        <v>roman</v>
      </c>
      <c r="L2284" t="s">
        <v>4378</v>
      </c>
      <c r="N2284" t="str">
        <f>VLOOKUP(TRIM(SUBSTITUTE(E2284,CHAR(160),CHAR(32))),Metadata!B$1:J$2632,9,FALSE)</f>
        <v>prose</v>
      </c>
      <c r="O2284">
        <f>VLOOKUP(TRIM(SUBSTITUTE(E2284,CHAR(160),CHAR(32))),Metadata!B$1:K$2632,10,FALSE)</f>
        <v>176328</v>
      </c>
      <c r="P2284" s="8" t="s">
        <v>10990</v>
      </c>
      <c r="Q2284">
        <v>40</v>
      </c>
      <c r="R2284">
        <v>46</v>
      </c>
      <c r="S2284">
        <v>58</v>
      </c>
      <c r="T2284">
        <v>60</v>
      </c>
      <c r="U2284">
        <v>65</v>
      </c>
      <c r="V2284">
        <v>70</v>
      </c>
    </row>
    <row r="2285" spans="1:22" hidden="1" x14ac:dyDescent="0.25">
      <c r="A2285">
        <v>2289</v>
      </c>
      <c r="B2285" t="s">
        <v>4354</v>
      </c>
      <c r="C2285" t="s">
        <v>2433</v>
      </c>
      <c r="D2285" t="s">
        <v>18</v>
      </c>
      <c r="E2285" t="s">
        <v>8964</v>
      </c>
      <c r="F2285" t="str">
        <f>VLOOKUP(TRIM(SUBSTITUTE(E2285,CHAR(160),CHAR(32))),Metadata!B$1:C$2632,2,FALSE)</f>
        <v>Noailles, Anna Elisabeth de Brancovan, comtesse de, 1876-1933.</v>
      </c>
      <c r="G2285" t="str">
        <f>VLOOKUP(TRIM(SUBSTITUTE(E2285,CHAR(160),CHAR(32))),Metadata!B$1:D$2632,3,FALSE)</f>
        <v>Le livre de ma vie</v>
      </c>
      <c r="H2285">
        <f>VLOOKUP(TRIM(SUBSTITUTE(E2285,CHAR(160),CHAR(32))),Metadata!B$1:E$2632,4,FALSE)</f>
        <v>1932</v>
      </c>
      <c r="I2285" t="s">
        <v>534</v>
      </c>
      <c r="K2285" t="str">
        <f>VLOOKUP(TRIM(SUBSTITUTE(E2285,CHAR(160),CHAR(32))),Metadata!B$1:H$2632,7,FALSE)</f>
        <v>memoires</v>
      </c>
      <c r="L2285" t="s">
        <v>4481</v>
      </c>
      <c r="N2285" t="str">
        <f>VLOOKUP(TRIM(SUBSTITUTE(E2285,CHAR(160),CHAR(32))),Metadata!B$1:J$2632,9,FALSE)</f>
        <v/>
      </c>
      <c r="O2285">
        <f>VLOOKUP(TRIM(SUBSTITUTE(E2285,CHAR(160),CHAR(32))),Metadata!B$1:K$2632,10,FALSE)</f>
        <v>65508</v>
      </c>
      <c r="P2285" s="4" t="s">
        <v>10991</v>
      </c>
      <c r="Q2285">
        <v>79</v>
      </c>
      <c r="R2285">
        <v>85</v>
      </c>
      <c r="S2285">
        <v>87</v>
      </c>
      <c r="T2285">
        <v>89</v>
      </c>
      <c r="U2285">
        <v>94</v>
      </c>
      <c r="V2285">
        <v>99</v>
      </c>
    </row>
    <row r="2286" spans="1:22" hidden="1" x14ac:dyDescent="0.25">
      <c r="A2286">
        <v>2290</v>
      </c>
      <c r="B2286" t="s">
        <v>4354</v>
      </c>
      <c r="C2286" t="s">
        <v>2433</v>
      </c>
      <c r="D2286" t="s">
        <v>18</v>
      </c>
      <c r="E2286" t="s">
        <v>8986</v>
      </c>
      <c r="F2286" t="str">
        <f>VLOOKUP(TRIM(SUBSTITUTE(E2286,CHAR(160),CHAR(32))),Metadata!B$1:C$2632,2,FALSE)</f>
        <v>Radiguet, Raymond, 1903-1923.</v>
      </c>
      <c r="G2286" t="str">
        <f>VLOOKUP(TRIM(SUBSTITUTE(E2286,CHAR(160),CHAR(32))),Metadata!B$1:D$2632,3,FALSE)</f>
        <v>Le bal du Comte d'Orgel: roman</v>
      </c>
      <c r="H2286">
        <f>VLOOKUP(TRIM(SUBSTITUTE(E2286,CHAR(160),CHAR(32))),Metadata!B$1:E$2632,4,FALSE)</f>
        <v>1923</v>
      </c>
      <c r="I2286" t="s">
        <v>534</v>
      </c>
      <c r="K2286" t="str">
        <f>VLOOKUP(TRIM(SUBSTITUTE(E2286,CHAR(160),CHAR(32))),Metadata!B$1:H$2632,7,FALSE)</f>
        <v>roman</v>
      </c>
      <c r="L2286" t="s">
        <v>4378</v>
      </c>
      <c r="N2286" t="str">
        <f>VLOOKUP(TRIM(SUBSTITUTE(E2286,CHAR(160),CHAR(32))),Metadata!B$1:J$2632,9,FALSE)</f>
        <v>prose</v>
      </c>
      <c r="O2286">
        <f>VLOOKUP(TRIM(SUBSTITUTE(E2286,CHAR(160),CHAR(32))),Metadata!B$1:K$2632,10,FALSE)</f>
        <v>33767</v>
      </c>
      <c r="P2286" s="4" t="s">
        <v>12712</v>
      </c>
      <c r="Q2286">
        <v>112</v>
      </c>
      <c r="R2286">
        <v>117</v>
      </c>
      <c r="S2286">
        <v>119</v>
      </c>
      <c r="T2286">
        <v>121</v>
      </c>
      <c r="U2286">
        <v>126</v>
      </c>
      <c r="V2286">
        <v>131</v>
      </c>
    </row>
    <row r="2287" spans="1:22" hidden="1" x14ac:dyDescent="0.25">
      <c r="A2287">
        <v>2291</v>
      </c>
      <c r="B2287" t="s">
        <v>4354</v>
      </c>
      <c r="C2287" t="s">
        <v>2433</v>
      </c>
      <c r="D2287" t="s">
        <v>18</v>
      </c>
      <c r="E2287" t="s">
        <v>8911</v>
      </c>
      <c r="F2287" t="str">
        <f>VLOOKUP(TRIM(SUBSTITUTE(E2287,CHAR(160),CHAR(32))),Metadata!B$1:C$2632,2,FALSE)</f>
        <v>Duclos, Charles Pinot-, 1704-1772.</v>
      </c>
      <c r="G2287" t="str">
        <f>VLOOKUP(TRIM(SUBSTITUTE(E2287,CHAR(160),CHAR(32))),Metadata!B$1:D$2632,3,FALSE)</f>
        <v>Mémoires pour servir à l'histoire des moeurs du XVIII siècle</v>
      </c>
      <c r="H2287">
        <f>VLOOKUP(TRIM(SUBSTITUTE(E2287,CHAR(160),CHAR(32))),Metadata!B$1:E$2632,4,FALSE)</f>
        <v>1751</v>
      </c>
      <c r="I2287" t="s">
        <v>534</v>
      </c>
      <c r="K2287" t="str">
        <f>VLOOKUP(TRIM(SUBSTITUTE(E2287,CHAR(160),CHAR(32))),Metadata!B$1:H$2632,7,FALSE)</f>
        <v>roman</v>
      </c>
      <c r="L2287" t="s">
        <v>4378</v>
      </c>
      <c r="N2287" t="str">
        <f>VLOOKUP(TRIM(SUBSTITUTE(E2287,CHAR(160),CHAR(32))),Metadata!B$1:J$2632,9,FALSE)</f>
        <v>prose</v>
      </c>
      <c r="O2287">
        <f>VLOOKUP(TRIM(SUBSTITUTE(E2287,CHAR(160),CHAR(32))),Metadata!B$1:K$2632,10,FALSE)</f>
        <v>37841</v>
      </c>
      <c r="P2287" s="4" t="s">
        <v>12713</v>
      </c>
      <c r="Q2287">
        <v>190</v>
      </c>
      <c r="R2287">
        <v>196</v>
      </c>
      <c r="S2287">
        <v>198</v>
      </c>
      <c r="T2287">
        <v>200</v>
      </c>
      <c r="U2287">
        <v>205</v>
      </c>
      <c r="V2287">
        <v>210</v>
      </c>
    </row>
    <row r="2288" spans="1:22" hidden="1" x14ac:dyDescent="0.25">
      <c r="A2288">
        <v>2292</v>
      </c>
      <c r="B2288" t="s">
        <v>4354</v>
      </c>
      <c r="C2288" t="s">
        <v>2433</v>
      </c>
      <c r="D2288" t="s">
        <v>18</v>
      </c>
      <c r="E2288" t="s">
        <v>8986</v>
      </c>
      <c r="F2288" t="str">
        <f>VLOOKUP(TRIM(SUBSTITUTE(E2288,CHAR(160),CHAR(32))),Metadata!B$1:C$2632,2,FALSE)</f>
        <v>Radiguet, Raymond, 1903-1923.</v>
      </c>
      <c r="G2288" t="str">
        <f>VLOOKUP(TRIM(SUBSTITUTE(E2288,CHAR(160),CHAR(32))),Metadata!B$1:D$2632,3,FALSE)</f>
        <v>Le bal du Comte d'Orgel: roman</v>
      </c>
      <c r="H2288">
        <f>VLOOKUP(TRIM(SUBSTITUTE(E2288,CHAR(160),CHAR(32))),Metadata!B$1:E$2632,4,FALSE)</f>
        <v>1923</v>
      </c>
      <c r="I2288" t="s">
        <v>534</v>
      </c>
      <c r="K2288" t="str">
        <f>VLOOKUP(TRIM(SUBSTITUTE(E2288,CHAR(160),CHAR(32))),Metadata!B$1:H$2632,7,FALSE)</f>
        <v>roman</v>
      </c>
      <c r="L2288" t="s">
        <v>4378</v>
      </c>
      <c r="N2288" t="str">
        <f>VLOOKUP(TRIM(SUBSTITUTE(E2288,CHAR(160),CHAR(32))),Metadata!B$1:J$2632,9,FALSE)</f>
        <v>prose</v>
      </c>
      <c r="O2288">
        <f>VLOOKUP(TRIM(SUBSTITUTE(E2288,CHAR(160),CHAR(32))),Metadata!B$1:K$2632,10,FALSE)</f>
        <v>33767</v>
      </c>
      <c r="P2288" s="4" t="s">
        <v>10992</v>
      </c>
      <c r="Q2288">
        <v>14</v>
      </c>
      <c r="R2288">
        <v>23</v>
      </c>
      <c r="S2288">
        <v>28</v>
      </c>
      <c r="T2288">
        <v>33</v>
      </c>
    </row>
    <row r="2289" spans="1:22" hidden="1" x14ac:dyDescent="0.25">
      <c r="A2289">
        <v>2293</v>
      </c>
      <c r="B2289" t="s">
        <v>4354</v>
      </c>
      <c r="C2289" t="s">
        <v>2433</v>
      </c>
      <c r="D2289" t="s">
        <v>18</v>
      </c>
      <c r="E2289" t="s">
        <v>8881</v>
      </c>
      <c r="F2289" t="str">
        <f>VLOOKUP(TRIM(SUBSTITUTE(E2289,CHAR(160),CHAR(32))),Metadata!B$1:C$2632,2,FALSE)</f>
        <v>Gide, André, 1869-1951.</v>
      </c>
      <c r="G2289" t="str">
        <f>VLOOKUP(TRIM(SUBSTITUTE(E2289,CHAR(160),CHAR(32))),Metadata!B$1:D$2632,3,FALSE)</f>
        <v>L'immoraliste</v>
      </c>
      <c r="H2289">
        <f>VLOOKUP(TRIM(SUBSTITUTE(E2289,CHAR(160),CHAR(32))),Metadata!B$1:E$2632,4,FALSE)</f>
        <v>1902</v>
      </c>
      <c r="I2289" t="s">
        <v>534</v>
      </c>
      <c r="K2289" t="str">
        <f>VLOOKUP(TRIM(SUBSTITUTE(E2289,CHAR(160),CHAR(32))),Metadata!B$1:H$2632,7,FALSE)</f>
        <v>roman</v>
      </c>
      <c r="L2289" t="s">
        <v>4378</v>
      </c>
      <c r="N2289" t="str">
        <f>VLOOKUP(TRIM(SUBSTITUTE(E2289,CHAR(160),CHAR(32))),Metadata!B$1:J$2632,9,FALSE)</f>
        <v>prose</v>
      </c>
      <c r="O2289">
        <f>VLOOKUP(TRIM(SUBSTITUTE(E2289,CHAR(160),CHAR(32))),Metadata!B$1:K$2632,10,FALSE)</f>
        <v>41300</v>
      </c>
      <c r="P2289" s="4" t="s">
        <v>10993</v>
      </c>
      <c r="Q2289">
        <v>62</v>
      </c>
      <c r="R2289">
        <v>64</v>
      </c>
      <c r="S2289">
        <v>66</v>
      </c>
      <c r="T2289">
        <v>68</v>
      </c>
      <c r="U2289">
        <v>73</v>
      </c>
      <c r="V2289">
        <v>78</v>
      </c>
    </row>
    <row r="2290" spans="1:22" hidden="1" x14ac:dyDescent="0.25">
      <c r="A2290">
        <v>2294</v>
      </c>
      <c r="B2290" t="s">
        <v>4354</v>
      </c>
      <c r="C2290" t="s">
        <v>2433</v>
      </c>
      <c r="D2290" t="s">
        <v>18</v>
      </c>
      <c r="E2290" t="s">
        <v>7309</v>
      </c>
      <c r="F2290" t="str">
        <f>VLOOKUP(TRIM(SUBSTITUTE(E2290,CHAR(160),CHAR(32))),Metadata!B$1:C$2632,2,FALSE)</f>
        <v>Levy-Bruhl, Lucien, 1857-1939.</v>
      </c>
      <c r="G2290" t="str">
        <f>VLOOKUP(TRIM(SUBSTITUTE(E2290,CHAR(160),CHAR(32))),Metadata!B$1:D$2632,3,FALSE)</f>
        <v>L'âme primitive</v>
      </c>
      <c r="H2290">
        <f>VLOOKUP(TRIM(SUBSTITUTE(E2290,CHAR(160),CHAR(32))),Metadata!B$1:E$2632,4,FALSE)</f>
        <v>1927</v>
      </c>
      <c r="I2290" t="s">
        <v>534</v>
      </c>
      <c r="K2290" t="str">
        <f>VLOOKUP(TRIM(SUBSTITUTE(E2290,CHAR(160),CHAR(32))),Metadata!B$1:H$2632,7,FALSE)</f>
        <v>traite</v>
      </c>
      <c r="L2290" t="s">
        <v>4417</v>
      </c>
      <c r="N2290" t="str">
        <f>VLOOKUP(TRIM(SUBSTITUTE(E2290,CHAR(160),CHAR(32))),Metadata!B$1:J$2632,9,FALSE)</f>
        <v/>
      </c>
      <c r="O2290">
        <f>VLOOKUP(TRIM(SUBSTITUTE(E2290,CHAR(160),CHAR(32))),Metadata!B$1:K$2632,10,FALSE)</f>
        <v>122436</v>
      </c>
      <c r="P2290" s="4" t="s">
        <v>12714</v>
      </c>
      <c r="Q2290">
        <v>44</v>
      </c>
      <c r="R2290">
        <v>46</v>
      </c>
      <c r="S2290">
        <v>48</v>
      </c>
      <c r="T2290">
        <v>50</v>
      </c>
      <c r="U2290">
        <v>55</v>
      </c>
      <c r="V2290">
        <v>60</v>
      </c>
    </row>
    <row r="2291" spans="1:22" hidden="1" x14ac:dyDescent="0.25">
      <c r="A2291">
        <v>2295</v>
      </c>
      <c r="B2291" t="s">
        <v>4354</v>
      </c>
      <c r="C2291" t="s">
        <v>2433</v>
      </c>
      <c r="D2291" t="s">
        <v>18</v>
      </c>
      <c r="E2291" t="s">
        <v>8872</v>
      </c>
      <c r="F2291" t="str">
        <f>VLOOKUP(TRIM(SUBSTITUTE(E2291,CHAR(160),CHAR(32))),Metadata!B$1:C$2632,2,FALSE)</f>
        <v>Gide, André, 1869-1951.</v>
      </c>
      <c r="G2291" t="str">
        <f>VLOOKUP(TRIM(SUBSTITUTE(E2291,CHAR(160),CHAR(32))),Metadata!B$1:D$2632,3,FALSE)</f>
        <v>Geneviève</v>
      </c>
      <c r="H2291">
        <f>VLOOKUP(TRIM(SUBSTITUTE(E2291,CHAR(160),CHAR(32))),Metadata!B$1:E$2632,4,FALSE)</f>
        <v>1936</v>
      </c>
      <c r="I2291" t="s">
        <v>534</v>
      </c>
      <c r="K2291" t="str">
        <f>VLOOKUP(TRIM(SUBSTITUTE(E2291,CHAR(160),CHAR(32))),Metadata!B$1:H$2632,7,FALSE)</f>
        <v>traite ou essai</v>
      </c>
      <c r="L2291" t="s">
        <v>4402</v>
      </c>
      <c r="N2291" t="str">
        <f>VLOOKUP(TRIM(SUBSTITUTE(E2291,CHAR(160),CHAR(32))),Metadata!B$1:J$2632,9,FALSE)</f>
        <v>prose</v>
      </c>
      <c r="O2291">
        <f>VLOOKUP(TRIM(SUBSTITUTE(E2291,CHAR(160),CHAR(32))),Metadata!B$1:K$2632,10,FALSE)</f>
        <v>23059</v>
      </c>
      <c r="P2291" s="4" t="s">
        <v>12715</v>
      </c>
      <c r="Q2291">
        <v>95</v>
      </c>
      <c r="R2291">
        <v>100</v>
      </c>
      <c r="S2291">
        <v>118</v>
      </c>
      <c r="T2291">
        <v>120</v>
      </c>
      <c r="U2291">
        <v>125</v>
      </c>
      <c r="V2291">
        <v>130</v>
      </c>
    </row>
    <row r="2292" spans="1:22" hidden="1" x14ac:dyDescent="0.25">
      <c r="A2292">
        <v>2296</v>
      </c>
      <c r="B2292" t="s">
        <v>4354</v>
      </c>
      <c r="C2292" t="s">
        <v>2433</v>
      </c>
      <c r="D2292" t="s">
        <v>18</v>
      </c>
      <c r="E2292" t="s">
        <v>8778</v>
      </c>
      <c r="F2292" t="str">
        <f>VLOOKUP(TRIM(SUBSTITUTE(E2292,CHAR(160),CHAR(32))),Metadata!B$1:C$2632,2,FALSE)</f>
        <v>Beckett, Samuel, 1906-1989.</v>
      </c>
      <c r="G2292" t="str">
        <f>VLOOKUP(TRIM(SUBSTITUTE(E2292,CHAR(160),CHAR(32))),Metadata!B$1:D$2632,3,FALSE)</f>
        <v>Nouvelles et Textes Pour Rien</v>
      </c>
      <c r="H2292">
        <f>VLOOKUP(TRIM(SUBSTITUTE(E2292,CHAR(160),CHAR(32))),Metadata!B$1:E$2632,4,FALSE)</f>
        <v>1945</v>
      </c>
      <c r="I2292" t="s">
        <v>534</v>
      </c>
      <c r="K2292" t="str">
        <f>VLOOKUP(TRIM(SUBSTITUTE(E2292,CHAR(160),CHAR(32))),Metadata!B$1:H$2632,7,FALSE)</f>
        <v>roman</v>
      </c>
      <c r="L2292" t="s">
        <v>4378</v>
      </c>
      <c r="N2292" t="str">
        <f>VLOOKUP(TRIM(SUBSTITUTE(E2292,CHAR(160),CHAR(32))),Metadata!B$1:J$2632,9,FALSE)</f>
        <v/>
      </c>
      <c r="O2292">
        <f>VLOOKUP(TRIM(SUBSTITUTE(E2292,CHAR(160),CHAR(32))),Metadata!B$1:K$2632,10,FALSE)</f>
        <v>40148</v>
      </c>
      <c r="P2292" s="4" t="s">
        <v>10994</v>
      </c>
      <c r="Q2292">
        <v>313</v>
      </c>
      <c r="R2292">
        <v>319</v>
      </c>
      <c r="S2292">
        <v>321</v>
      </c>
      <c r="T2292">
        <v>323</v>
      </c>
      <c r="U2292">
        <v>328</v>
      </c>
      <c r="V2292">
        <v>333</v>
      </c>
    </row>
    <row r="2293" spans="1:22" hidden="1" x14ac:dyDescent="0.25">
      <c r="A2293">
        <v>2297</v>
      </c>
      <c r="B2293" t="s">
        <v>4354</v>
      </c>
      <c r="C2293" t="s">
        <v>2433</v>
      </c>
      <c r="D2293" t="s">
        <v>18</v>
      </c>
      <c r="E2293" t="s">
        <v>8773</v>
      </c>
      <c r="F2293" t="str">
        <f>VLOOKUP(TRIM(SUBSTITUTE(E2293,CHAR(160),CHAR(32))),Metadata!B$1:C$2632,2,FALSE)</f>
        <v>Beckett, Samuel, 1906-1989.</v>
      </c>
      <c r="G2293" t="str">
        <f>VLOOKUP(TRIM(SUBSTITUTE(E2293,CHAR(160),CHAR(32))),Metadata!B$1:D$2632,3,FALSE)</f>
        <v>Comment C'est</v>
      </c>
      <c r="H2293">
        <f>VLOOKUP(TRIM(SUBSTITUTE(E2293,CHAR(160),CHAR(32))),Metadata!B$1:E$2632,4,FALSE)</f>
        <v>1961</v>
      </c>
      <c r="I2293" t="s">
        <v>534</v>
      </c>
      <c r="K2293" t="str">
        <f>VLOOKUP(TRIM(SUBSTITUTE(E2293,CHAR(160),CHAR(32))),Metadata!B$1:H$2632,7,FALSE)</f>
        <v>theatre</v>
      </c>
      <c r="L2293" t="s">
        <v>4472</v>
      </c>
      <c r="N2293" t="str">
        <f>VLOOKUP(TRIM(SUBSTITUTE(E2293,CHAR(160),CHAR(32))),Metadata!B$1:J$2632,9,FALSE)</f>
        <v/>
      </c>
      <c r="O2293">
        <f>VLOOKUP(TRIM(SUBSTITUTE(E2293,CHAR(160),CHAR(32))),Metadata!B$1:K$2632,10,FALSE)</f>
        <v>38142</v>
      </c>
      <c r="P2293" s="4" t="s">
        <v>9287</v>
      </c>
      <c r="Q2293">
        <v>123</v>
      </c>
      <c r="R2293">
        <v>126</v>
      </c>
      <c r="S2293">
        <v>128</v>
      </c>
      <c r="T2293">
        <v>130</v>
      </c>
      <c r="U2293">
        <v>135</v>
      </c>
      <c r="V2293">
        <v>140</v>
      </c>
    </row>
    <row r="2294" spans="1:22" hidden="1" x14ac:dyDescent="0.25">
      <c r="A2294">
        <v>2298</v>
      </c>
      <c r="B2294" t="s">
        <v>4354</v>
      </c>
      <c r="C2294" t="s">
        <v>2433</v>
      </c>
      <c r="D2294" t="s">
        <v>18</v>
      </c>
      <c r="E2294" t="s">
        <v>8869</v>
      </c>
      <c r="F2294" t="str">
        <f>VLOOKUP(TRIM(SUBSTITUTE(E2294,CHAR(160),CHAR(32))),Metadata!B$1:C$2632,2,FALSE)</f>
        <v>Ghelderode, Michel de, 1898-1962.</v>
      </c>
      <c r="G2294" t="str">
        <f>VLOOKUP(TRIM(SUBSTITUTE(E2294,CHAR(160),CHAR(32))),Metadata!B$1:D$2632,3,FALSE)</f>
        <v>Pantagleize: vaudeville attristant en trois actes, neuf tableaux et un épilogue</v>
      </c>
      <c r="H2294">
        <f>VLOOKUP(TRIM(SUBSTITUTE(E2294,CHAR(160),CHAR(32))),Metadata!B$1:E$2632,4,FALSE)</f>
        <v>1934</v>
      </c>
      <c r="I2294" t="s">
        <v>534</v>
      </c>
      <c r="K2294" t="str">
        <f>VLOOKUP(TRIM(SUBSTITUTE(E2294,CHAR(160),CHAR(32))),Metadata!B$1:H$2632,7,FALSE)</f>
        <v>theatre</v>
      </c>
      <c r="L2294" t="s">
        <v>4472</v>
      </c>
      <c r="N2294" t="str">
        <f>VLOOKUP(TRIM(SUBSTITUTE(E2294,CHAR(160),CHAR(32))),Metadata!B$1:J$2632,9,FALSE)</f>
        <v>prose</v>
      </c>
      <c r="O2294">
        <f>VLOOKUP(TRIM(SUBSTITUTE(E2294,CHAR(160),CHAR(32))),Metadata!B$1:K$2632,10,FALSE)</f>
        <v>24664</v>
      </c>
      <c r="P2294" s="4" t="s">
        <v>10995</v>
      </c>
      <c r="Q2294">
        <v>3</v>
      </c>
      <c r="R2294">
        <v>9</v>
      </c>
      <c r="S2294">
        <v>14</v>
      </c>
      <c r="T2294">
        <v>16</v>
      </c>
      <c r="U2294">
        <v>21</v>
      </c>
      <c r="V2294">
        <v>26</v>
      </c>
    </row>
    <row r="2295" spans="1:22" hidden="1" x14ac:dyDescent="0.25">
      <c r="A2295">
        <v>2299</v>
      </c>
      <c r="B2295" t="s">
        <v>4354</v>
      </c>
      <c r="C2295" t="s">
        <v>2433</v>
      </c>
      <c r="D2295" t="s">
        <v>18</v>
      </c>
      <c r="E2295" t="s">
        <v>7595</v>
      </c>
      <c r="F2295" t="str">
        <f>VLOOKUP(TRIM(SUBSTITUTE(E2295,CHAR(160),CHAR(32))),Metadata!B$1:C$2632,2,FALSE)</f>
        <v>Lavelle, Louis, 1883-1951.</v>
      </c>
      <c r="G2295" t="str">
        <f>VLOOKUP(TRIM(SUBSTITUTE(E2295,CHAR(160),CHAR(32))),Metadata!B$1:D$2632,3,FALSE)</f>
        <v>Le mal et la souffrance</v>
      </c>
      <c r="H2295">
        <f>VLOOKUP(TRIM(SUBSTITUTE(E2295,CHAR(160),CHAR(32))),Metadata!B$1:E$2632,4,FALSE)</f>
        <v>1940</v>
      </c>
      <c r="I2295" t="s">
        <v>534</v>
      </c>
      <c r="K2295" t="str">
        <f>VLOOKUP(TRIM(SUBSTITUTE(E2295,CHAR(160),CHAR(32))),Metadata!B$1:H$2632,7,FALSE)</f>
        <v>traite</v>
      </c>
      <c r="L2295" t="s">
        <v>4417</v>
      </c>
      <c r="N2295" t="str">
        <f>VLOOKUP(TRIM(SUBSTITUTE(E2295,CHAR(160),CHAR(32))),Metadata!B$1:J$2632,9,FALSE)</f>
        <v/>
      </c>
      <c r="O2295">
        <f>VLOOKUP(TRIM(SUBSTITUTE(E2295,CHAR(160),CHAR(32))),Metadata!B$1:K$2632,10,FALSE)</f>
        <v>44064</v>
      </c>
      <c r="P2295" s="4" t="s">
        <v>10996</v>
      </c>
      <c r="Q2295">
        <v>6</v>
      </c>
      <c r="R2295">
        <v>11</v>
      </c>
      <c r="S2295">
        <v>17</v>
      </c>
      <c r="T2295">
        <v>19</v>
      </c>
      <c r="U2295">
        <v>24</v>
      </c>
      <c r="V2295">
        <v>29</v>
      </c>
    </row>
    <row r="2296" spans="1:22" hidden="1" x14ac:dyDescent="0.25">
      <c r="A2296">
        <v>2300</v>
      </c>
      <c r="B2296" t="s">
        <v>4354</v>
      </c>
      <c r="C2296" t="s">
        <v>2433</v>
      </c>
      <c r="D2296" t="s">
        <v>18</v>
      </c>
      <c r="E2296" t="s">
        <v>8783</v>
      </c>
      <c r="F2296" t="str">
        <f>VLOOKUP(TRIM(SUBSTITUTE(E2296,CHAR(160),CHAR(32))),Metadata!B$1:C$2632,2,FALSE)</f>
        <v>Bergson, Henri Louis, 1859-1941.</v>
      </c>
      <c r="G2296" t="str">
        <f>VLOOKUP(TRIM(SUBSTITUTE(E2296,CHAR(160),CHAR(32))),Metadata!B$1:D$2632,3,FALSE)</f>
        <v>Deux sources morale religion</v>
      </c>
      <c r="H2296">
        <f>VLOOKUP(TRIM(SUBSTITUTE(E2296,CHAR(160),CHAR(32))),Metadata!B$1:E$2632,4,FALSE)</f>
        <v>1932</v>
      </c>
      <c r="I2296" t="s">
        <v>534</v>
      </c>
      <c r="K2296" t="str">
        <f>VLOOKUP(TRIM(SUBSTITUTE(E2296,CHAR(160),CHAR(32))),Metadata!B$1:H$2632,7,FALSE)</f>
        <v>traite ou essai</v>
      </c>
      <c r="L2296" t="s">
        <v>4402</v>
      </c>
      <c r="N2296" t="str">
        <f>VLOOKUP(TRIM(SUBSTITUTE(E2296,CHAR(160),CHAR(32))),Metadata!B$1:J$2632,9,FALSE)</f>
        <v>prose</v>
      </c>
      <c r="O2296">
        <f>VLOOKUP(TRIM(SUBSTITUTE(E2296,CHAR(160),CHAR(32))),Metadata!B$1:K$2632,10,FALSE)</f>
        <v>108252</v>
      </c>
      <c r="P2296" s="4" t="s">
        <v>10997</v>
      </c>
      <c r="Q2296">
        <v>19</v>
      </c>
      <c r="R2296">
        <v>26</v>
      </c>
      <c r="S2296">
        <v>39</v>
      </c>
      <c r="T2296">
        <v>41</v>
      </c>
      <c r="U2296">
        <v>48</v>
      </c>
      <c r="V2296">
        <v>53</v>
      </c>
    </row>
    <row r="2297" spans="1:22" x14ac:dyDescent="0.25">
      <c r="A2297">
        <v>2301</v>
      </c>
      <c r="B2297" t="s">
        <v>4354</v>
      </c>
      <c r="C2297" t="s">
        <v>2514</v>
      </c>
      <c r="D2297" t="s">
        <v>330</v>
      </c>
      <c r="E2297" t="s">
        <v>8033</v>
      </c>
      <c r="F2297" t="str">
        <f>VLOOKUP(TRIM(SUBSTITUTE(E2297,CHAR(160),CHAR(32))),Metadata!B$1:C$2632,2,FALSE)</f>
        <v>Corneille, Thomas, 1625-1709.</v>
      </c>
      <c r="G2297" t="str">
        <f>VLOOKUP(TRIM(SUBSTITUTE(E2297,CHAR(160),CHAR(32))),Metadata!B$1:D$2632,3,FALSE)</f>
        <v>Stilicon</v>
      </c>
      <c r="H2297">
        <f>VLOOKUP(TRIM(SUBSTITUTE(E2297,CHAR(160),CHAR(32))),Metadata!B$1:E$2632,4,FALSE)</f>
        <v>1660</v>
      </c>
      <c r="I2297" t="s">
        <v>445</v>
      </c>
      <c r="K2297" t="str">
        <f>VLOOKUP(TRIM(SUBSTITUTE(E2297,CHAR(160),CHAR(32))),Metadata!B$1:H$2632,7,FALSE)</f>
        <v>theatre</v>
      </c>
      <c r="L2297" t="s">
        <v>13224</v>
      </c>
      <c r="N2297" t="str">
        <f>VLOOKUP(TRIM(SUBSTITUTE(E2297,CHAR(160),CHAR(32))),Metadata!B$1:J$2632,9,FALSE)</f>
        <v>vers</v>
      </c>
      <c r="O2297">
        <f>VLOOKUP(TRIM(SUBSTITUTE(E2297,CHAR(160),CHAR(32))),Metadata!B$1:K$2632,10,FALSE)</f>
        <v>19390</v>
      </c>
      <c r="P2297" s="4" t="s">
        <v>9288</v>
      </c>
      <c r="Q2297">
        <v>182</v>
      </c>
      <c r="R2297">
        <v>186</v>
      </c>
    </row>
    <row r="2298" spans="1:22" hidden="1" x14ac:dyDescent="0.25">
      <c r="A2298">
        <v>2302</v>
      </c>
      <c r="B2298" t="s">
        <v>4354</v>
      </c>
      <c r="C2298" t="s">
        <v>2514</v>
      </c>
      <c r="D2298" t="s">
        <v>330</v>
      </c>
      <c r="E2298" t="s">
        <v>8167</v>
      </c>
      <c r="F2298" t="str">
        <f>VLOOKUP(TRIM(SUBSTITUTE(E2298,CHAR(160),CHAR(32))),Metadata!B$1:C$2632,2,FALSE)</f>
        <v>Villedieu, Madame de, d. 1683.</v>
      </c>
      <c r="G2298" t="str">
        <f>VLOOKUP(TRIM(SUBSTITUTE(E2298,CHAR(160),CHAR(32))),Metadata!B$1:D$2632,3,FALSE)</f>
        <v>Les désordres de l'amour</v>
      </c>
      <c r="H2298">
        <f>VLOOKUP(TRIM(SUBSTITUTE(E2298,CHAR(160),CHAR(32))),Metadata!B$1:E$2632,4,FALSE)</f>
        <v>1675</v>
      </c>
      <c r="I2298" t="s">
        <v>445</v>
      </c>
      <c r="K2298" t="str">
        <f>VLOOKUP(TRIM(SUBSTITUTE(E2298,CHAR(160),CHAR(32))),Metadata!B$1:H$2632,7,FALSE)</f>
        <v>roman</v>
      </c>
      <c r="L2298" t="s">
        <v>4378</v>
      </c>
      <c r="N2298" t="str">
        <f>VLOOKUP(TRIM(SUBSTITUTE(E2298,CHAR(160),CHAR(32))),Metadata!B$1:J$2632,9,FALSE)</f>
        <v>prose</v>
      </c>
      <c r="O2298">
        <f>VLOOKUP(TRIM(SUBSTITUTE(E2298,CHAR(160),CHAR(32))),Metadata!B$1:K$2632,10,FALSE)</f>
        <v>45305</v>
      </c>
      <c r="P2298" s="4" t="s">
        <v>12716</v>
      </c>
      <c r="Q2298">
        <v>4</v>
      </c>
      <c r="R2298">
        <v>8</v>
      </c>
    </row>
    <row r="2299" spans="1:22" hidden="1" x14ac:dyDescent="0.25">
      <c r="A2299">
        <v>2303</v>
      </c>
      <c r="B2299" t="s">
        <v>4354</v>
      </c>
      <c r="C2299" t="s">
        <v>2514</v>
      </c>
      <c r="D2299" t="s">
        <v>330</v>
      </c>
      <c r="E2299" t="s">
        <v>8105</v>
      </c>
      <c r="F2299" t="str">
        <f>VLOOKUP(TRIM(SUBSTITUTE(E2299,CHAR(160),CHAR(32))),Metadata!B$1:C$2632,2,FALSE)</f>
        <v>Molière, 1622-1673.</v>
      </c>
      <c r="G2299" t="str">
        <f>VLOOKUP(TRIM(SUBSTITUTE(E2299,CHAR(160),CHAR(32))),Metadata!B$1:D$2632,3,FALSE)</f>
        <v>Les femmes savantes: comédie</v>
      </c>
      <c r="H2299">
        <f>VLOOKUP(TRIM(SUBSTITUTE(E2299,CHAR(160),CHAR(32))),Metadata!B$1:E$2632,4,FALSE)</f>
        <v>1672</v>
      </c>
      <c r="I2299" t="s">
        <v>445</v>
      </c>
      <c r="K2299" t="str">
        <f>VLOOKUP(TRIM(SUBSTITUTE(E2299,CHAR(160),CHAR(32))),Metadata!B$1:H$2632,7,FALSE)</f>
        <v>theatre</v>
      </c>
      <c r="L2299" t="s">
        <v>4472</v>
      </c>
      <c r="N2299" t="str">
        <f>VLOOKUP(TRIM(SUBSTITUTE(E2299,CHAR(160),CHAR(32))),Metadata!B$1:J$2632,9,FALSE)</f>
        <v/>
      </c>
      <c r="O2299">
        <f>VLOOKUP(TRIM(SUBSTITUTE(E2299,CHAR(160),CHAR(32))),Metadata!B$1:K$2632,10,FALSE)</f>
        <v>17494</v>
      </c>
      <c r="P2299" s="4" t="s">
        <v>10998</v>
      </c>
      <c r="Q2299">
        <v>73</v>
      </c>
      <c r="R2299">
        <v>77</v>
      </c>
    </row>
    <row r="2300" spans="1:22" hidden="1" x14ac:dyDescent="0.25">
      <c r="A2300">
        <v>2304</v>
      </c>
      <c r="B2300" t="s">
        <v>4354</v>
      </c>
      <c r="C2300" t="s">
        <v>2514</v>
      </c>
      <c r="D2300" t="s">
        <v>330</v>
      </c>
      <c r="E2300" t="s">
        <v>8108</v>
      </c>
      <c r="F2300" t="str">
        <f>VLOOKUP(TRIM(SUBSTITUTE(E2300,CHAR(160),CHAR(32))),Metadata!B$1:C$2632,2,FALSE)</f>
        <v>Molière, 1622-1673; Corneille, Pierre, 1606-1684.</v>
      </c>
      <c r="G2300" t="str">
        <f>VLOOKUP(TRIM(SUBSTITUTE(E2300,CHAR(160),CHAR(32))),Metadata!B$1:D$2632,3,FALSE)</f>
        <v>Psyché: tragédie-ballet</v>
      </c>
      <c r="H2300">
        <f>VLOOKUP(TRIM(SUBSTITUTE(E2300,CHAR(160),CHAR(32))),Metadata!B$1:E$2632,4,FALSE)</f>
        <v>1671</v>
      </c>
      <c r="I2300" t="s">
        <v>445</v>
      </c>
      <c r="K2300" t="str">
        <f>VLOOKUP(TRIM(SUBSTITUTE(E2300,CHAR(160),CHAR(32))),Metadata!B$1:H$2632,7,FALSE)</f>
        <v>theatre</v>
      </c>
      <c r="L2300" t="s">
        <v>4472</v>
      </c>
      <c r="N2300" t="str">
        <f>VLOOKUP(TRIM(SUBSTITUTE(E2300,CHAR(160),CHAR(32))),Metadata!B$1:J$2632,9,FALSE)</f>
        <v/>
      </c>
      <c r="O2300">
        <f>VLOOKUP(TRIM(SUBSTITUTE(E2300,CHAR(160),CHAR(32))),Metadata!B$1:K$2632,10,FALSE)</f>
        <v>16420</v>
      </c>
      <c r="P2300" s="4" t="s">
        <v>10999</v>
      </c>
      <c r="Q2300">
        <v>3</v>
      </c>
      <c r="R2300">
        <v>6</v>
      </c>
    </row>
    <row r="2301" spans="1:22" hidden="1" x14ac:dyDescent="0.25">
      <c r="A2301">
        <v>2305</v>
      </c>
      <c r="B2301" t="s">
        <v>4354</v>
      </c>
      <c r="C2301" t="s">
        <v>2514</v>
      </c>
      <c r="D2301" t="s">
        <v>330</v>
      </c>
      <c r="E2301" t="s">
        <v>8123</v>
      </c>
      <c r="F2301" t="str">
        <f>VLOOKUP(TRIM(SUBSTITUTE(E2301,CHAR(160),CHAR(32))),Metadata!B$1:C$2632,2,FALSE)</f>
        <v>Peiresc, Nicolas Claude Fabri de, 1580-1637.</v>
      </c>
      <c r="G2301" t="str">
        <f>VLOOKUP(TRIM(SUBSTITUTE(E2301,CHAR(160),CHAR(32))),Metadata!B$1:D$2632,3,FALSE)</f>
        <v>Lettres de Peiresc. Tome troisième, Janvier 1634-juin 1637</v>
      </c>
      <c r="H2301">
        <f>VLOOKUP(TRIM(SUBSTITUTE(E2301,CHAR(160),CHAR(32))),Metadata!B$1:E$2632,4,FALSE)</f>
        <v>1634</v>
      </c>
      <c r="I2301" t="s">
        <v>445</v>
      </c>
      <c r="K2301" t="str">
        <f>VLOOKUP(TRIM(SUBSTITUTE(E2301,CHAR(160),CHAR(32))),Metadata!B$1:H$2632,7,FALSE)</f>
        <v>correspondance</v>
      </c>
      <c r="L2301" t="s">
        <v>4542</v>
      </c>
      <c r="N2301" t="str">
        <f>VLOOKUP(TRIM(SUBSTITUTE(E2301,CHAR(160),CHAR(32))),Metadata!B$1:J$2632,9,FALSE)</f>
        <v>prose</v>
      </c>
      <c r="O2301">
        <f>VLOOKUP(TRIM(SUBSTITUTE(E2301,CHAR(160),CHAR(32))),Metadata!B$1:K$2632,10,FALSE)</f>
        <v>79710</v>
      </c>
      <c r="P2301" s="4" t="s">
        <v>11000</v>
      </c>
      <c r="Q2301">
        <v>182</v>
      </c>
      <c r="R2301">
        <v>185</v>
      </c>
    </row>
    <row r="2302" spans="1:22" x14ac:dyDescent="0.25">
      <c r="A2302">
        <v>2306</v>
      </c>
      <c r="B2302" t="s">
        <v>4354</v>
      </c>
      <c r="C2302" t="s">
        <v>2514</v>
      </c>
      <c r="D2302" t="s">
        <v>330</v>
      </c>
      <c r="E2302" t="s">
        <v>8075</v>
      </c>
      <c r="F2302" t="str">
        <f>VLOOKUP(TRIM(SUBSTITUTE(E2302,CHAR(160),CHAR(32))),Metadata!B$1:C$2632,2,FALSE)</f>
        <v>La Fontaine, Jean de, 1621-1695.</v>
      </c>
      <c r="G2302" t="str">
        <f>VLOOKUP(TRIM(SUBSTITUTE(E2302,CHAR(160),CHAR(32))),Metadata!B$1:D$2632,3,FALSE)</f>
        <v>Fables nouvelles</v>
      </c>
      <c r="H2302">
        <f>VLOOKUP(TRIM(SUBSTITUTE(E2302,CHAR(160),CHAR(32))),Metadata!B$1:E$2632,4,FALSE)</f>
        <v>1671</v>
      </c>
      <c r="I2302" t="s">
        <v>445</v>
      </c>
      <c r="K2302" t="str">
        <f>VLOOKUP(TRIM(SUBSTITUTE(E2302,CHAR(160),CHAR(32))),Metadata!B$1:H$2632,7,FALSE)</f>
        <v>poesie</v>
      </c>
      <c r="L2302" t="s">
        <v>4382</v>
      </c>
      <c r="N2302" t="str">
        <f>VLOOKUP(TRIM(SUBSTITUTE(E2302,CHAR(160),CHAR(32))),Metadata!B$1:J$2632,9,FALSE)</f>
        <v>vers</v>
      </c>
      <c r="O2302">
        <f>VLOOKUP(TRIM(SUBSTITUTE(E2302,CHAR(160),CHAR(32))),Metadata!B$1:K$2632,10,FALSE)</f>
        <v>4083</v>
      </c>
      <c r="P2302" s="4" t="s">
        <v>11001</v>
      </c>
      <c r="Q2302">
        <v>94</v>
      </c>
      <c r="R2302">
        <v>97</v>
      </c>
    </row>
    <row r="2303" spans="1:22" hidden="1" x14ac:dyDescent="0.25">
      <c r="A2303">
        <v>2307</v>
      </c>
      <c r="B2303" t="s">
        <v>4354</v>
      </c>
      <c r="C2303" t="s">
        <v>2514</v>
      </c>
      <c r="D2303" t="s">
        <v>330</v>
      </c>
      <c r="E2303" t="s">
        <v>7956</v>
      </c>
      <c r="F2303" t="str">
        <f>VLOOKUP(TRIM(SUBSTITUTE(E2303,CHAR(160),CHAR(32))),Metadata!B$1:C$2632,2,FALSE)</f>
        <v>Abbadie, Jacques, 1654-1727.</v>
      </c>
      <c r="G2303" t="str">
        <f>VLOOKUP(TRIM(SUBSTITUTE(E2303,CHAR(160),CHAR(32))),Metadata!B$1:D$2632,3,FALSE)</f>
        <v>Traité de la vérité de la religion chrétienne 1</v>
      </c>
      <c r="H2303">
        <f>VLOOKUP(TRIM(SUBSTITUTE(E2303,CHAR(160),CHAR(32))),Metadata!B$1:E$2632,4,FALSE)</f>
        <v>1684</v>
      </c>
      <c r="I2303" t="s">
        <v>445</v>
      </c>
      <c r="K2303" t="str">
        <f>VLOOKUP(TRIM(SUBSTITUTE(E2303,CHAR(160),CHAR(32))),Metadata!B$1:H$2632,7,FALSE)</f>
        <v>traite ou essai</v>
      </c>
      <c r="L2303" t="s">
        <v>4402</v>
      </c>
      <c r="N2303" t="str">
        <f>VLOOKUP(TRIM(SUBSTITUTE(E2303,CHAR(160),CHAR(32))),Metadata!B$1:J$2632,9,FALSE)</f>
        <v>prose</v>
      </c>
      <c r="O2303">
        <f>VLOOKUP(TRIM(SUBSTITUTE(E2303,CHAR(160),CHAR(32))),Metadata!B$1:K$2632,10,FALSE)</f>
        <v>113883</v>
      </c>
      <c r="P2303" s="4" t="s">
        <v>12717</v>
      </c>
      <c r="Q2303">
        <v>213</v>
      </c>
      <c r="R2303">
        <v>216</v>
      </c>
    </row>
    <row r="2304" spans="1:22" hidden="1" x14ac:dyDescent="0.25">
      <c r="A2304">
        <v>2308</v>
      </c>
      <c r="B2304" t="s">
        <v>4354</v>
      </c>
      <c r="C2304" t="s">
        <v>2514</v>
      </c>
      <c r="D2304" t="s">
        <v>330</v>
      </c>
      <c r="E2304" t="s">
        <v>7982</v>
      </c>
      <c r="F2304" t="str">
        <f>VLOOKUP(TRIM(SUBSTITUTE(E2304,CHAR(160),CHAR(32))),Metadata!B$1:C$2632,2,FALSE)</f>
        <v>Balzac, Jean-Louis Guez, seigneur de, 1597-1654.</v>
      </c>
      <c r="G2304" t="str">
        <f>VLOOKUP(TRIM(SUBSTITUTE(E2304,CHAR(160),CHAR(32))),Metadata!B$1:D$2632,3,FALSE)</f>
        <v>Dissertations Critiques</v>
      </c>
      <c r="H2304">
        <f>VLOOKUP(TRIM(SUBSTITUTE(E2304,CHAR(160),CHAR(32))),Metadata!B$1:E$2632,4,FALSE)</f>
        <v>1654</v>
      </c>
      <c r="I2304" t="s">
        <v>445</v>
      </c>
      <c r="K2304" t="str">
        <f>VLOOKUP(TRIM(SUBSTITUTE(E2304,CHAR(160),CHAR(32))),Metadata!B$1:H$2632,7,FALSE)</f>
        <v>traite ou essai</v>
      </c>
      <c r="L2304" t="s">
        <v>4402</v>
      </c>
      <c r="N2304" t="str">
        <f>VLOOKUP(TRIM(SUBSTITUTE(E2304,CHAR(160),CHAR(32))),Metadata!B$1:J$2632,9,FALSE)</f>
        <v>prose</v>
      </c>
      <c r="O2304">
        <f>VLOOKUP(TRIM(SUBSTITUTE(E2304,CHAR(160),CHAR(32))),Metadata!B$1:K$2632,10,FALSE)</f>
        <v>81545</v>
      </c>
      <c r="P2304" s="4" t="s">
        <v>11002</v>
      </c>
      <c r="Q2304">
        <v>144</v>
      </c>
      <c r="R2304">
        <v>148</v>
      </c>
    </row>
    <row r="2305" spans="1:18" hidden="1" x14ac:dyDescent="0.25">
      <c r="A2305">
        <v>2309</v>
      </c>
      <c r="B2305" t="s">
        <v>4354</v>
      </c>
      <c r="C2305" t="s">
        <v>2514</v>
      </c>
      <c r="D2305" t="s">
        <v>330</v>
      </c>
      <c r="E2305" t="s">
        <v>7960</v>
      </c>
      <c r="F2305" t="str">
        <f>VLOOKUP(TRIM(SUBSTITUTE(E2305,CHAR(160),CHAR(32))),Metadata!B$1:C$2632,2,FALSE)</f>
        <v>Arnauld, Antoine, 1612-1694 and Lancelot, Claude, 1615?-1695.</v>
      </c>
      <c r="G2305" t="str">
        <f>VLOOKUP(TRIM(SUBSTITUTE(E2305,CHAR(160),CHAR(32))),Metadata!B$1:D$2632,3,FALSE)</f>
        <v>Grammaire générale et raisonnée.</v>
      </c>
      <c r="H2305">
        <f>VLOOKUP(TRIM(SUBSTITUTE(E2305,CHAR(160),CHAR(32))),Metadata!B$1:E$2632,4,FALSE)</f>
        <v>1660</v>
      </c>
      <c r="I2305" t="s">
        <v>445</v>
      </c>
      <c r="K2305" t="str">
        <f>VLOOKUP(TRIM(SUBSTITUTE(E2305,CHAR(160),CHAR(32))),Metadata!B$1:H$2632,7,FALSE)</f>
        <v>traite ou essai</v>
      </c>
      <c r="L2305" t="s">
        <v>4402</v>
      </c>
      <c r="N2305" t="str">
        <f>VLOOKUP(TRIM(SUBSTITUTE(E2305,CHAR(160),CHAR(32))),Metadata!B$1:J$2632,9,FALSE)</f>
        <v>prose</v>
      </c>
      <c r="O2305">
        <f>VLOOKUP(TRIM(SUBSTITUTE(E2305,CHAR(160),CHAR(32))),Metadata!B$1:K$2632,10,FALSE)</f>
        <v>24884</v>
      </c>
      <c r="P2305" s="4" t="s">
        <v>12718</v>
      </c>
      <c r="Q2305">
        <v>33</v>
      </c>
      <c r="R2305">
        <v>36</v>
      </c>
    </row>
    <row r="2306" spans="1:18" hidden="1" x14ac:dyDescent="0.25">
      <c r="A2306">
        <v>2310</v>
      </c>
      <c r="B2306" t="s">
        <v>4354</v>
      </c>
      <c r="C2306" t="s">
        <v>2514</v>
      </c>
      <c r="D2306" t="s">
        <v>330</v>
      </c>
      <c r="E2306" t="s">
        <v>8070</v>
      </c>
      <c r="F2306" t="str">
        <f>VLOOKUP(TRIM(SUBSTITUTE(E2306,CHAR(160),CHAR(32))),Metadata!B$1:C$2632,2,FALSE)</f>
        <v>La Fayette, Madame de (Marie-Madeleine Pioche de La Vergne), 1634-1693.</v>
      </c>
      <c r="G2306" t="str">
        <f>VLOOKUP(TRIM(SUBSTITUTE(E2306,CHAR(160),CHAR(32))),Metadata!B$1:D$2632,3,FALSE)</f>
        <v>La princesse de Clèves</v>
      </c>
      <c r="H2306">
        <f>VLOOKUP(TRIM(SUBSTITUTE(E2306,CHAR(160),CHAR(32))),Metadata!B$1:E$2632,4,FALSE)</f>
        <v>1678</v>
      </c>
      <c r="I2306" t="s">
        <v>445</v>
      </c>
      <c r="K2306" t="str">
        <f>VLOOKUP(TRIM(SUBSTITUTE(E2306,CHAR(160),CHAR(32))),Metadata!B$1:H$2632,7,FALSE)</f>
        <v>traite ou essai</v>
      </c>
      <c r="L2306" t="s">
        <v>4402</v>
      </c>
      <c r="N2306" t="str">
        <f>VLOOKUP(TRIM(SUBSTITUTE(E2306,CHAR(160),CHAR(32))),Metadata!B$1:J$2632,9,FALSE)</f>
        <v/>
      </c>
      <c r="O2306">
        <f>VLOOKUP(TRIM(SUBSTITUTE(E2306,CHAR(160),CHAR(32))),Metadata!B$1:K$2632,10,FALSE)</f>
        <v>64170</v>
      </c>
      <c r="P2306" s="4" t="s">
        <v>12719</v>
      </c>
      <c r="Q2306">
        <v>93</v>
      </c>
      <c r="R2306">
        <v>96</v>
      </c>
    </row>
    <row r="2307" spans="1:18" x14ac:dyDescent="0.25">
      <c r="A2307">
        <v>2311</v>
      </c>
      <c r="B2307" t="s">
        <v>4354</v>
      </c>
      <c r="C2307" t="s">
        <v>2514</v>
      </c>
      <c r="D2307" t="s">
        <v>330</v>
      </c>
      <c r="E2307" t="s">
        <v>8136</v>
      </c>
      <c r="F2307" t="str">
        <f>VLOOKUP(TRIM(SUBSTITUTE(E2307,CHAR(160),CHAR(32))),Metadata!B$1:C$2632,2,FALSE)</f>
        <v>Regnard, Jean François, 1655-1709.</v>
      </c>
      <c r="G2307" t="str">
        <f>VLOOKUP(TRIM(SUBSTITUTE(E2307,CHAR(160),CHAR(32))),Metadata!B$1:D$2632,3,FALSE)</f>
        <v>Le joueur</v>
      </c>
      <c r="H2307">
        <f>VLOOKUP(TRIM(SUBSTITUTE(E2307,CHAR(160),CHAR(32))),Metadata!B$1:E$2632,4,FALSE)</f>
        <v>1697</v>
      </c>
      <c r="I2307" t="s">
        <v>445</v>
      </c>
      <c r="K2307" t="str">
        <f>VLOOKUP(TRIM(SUBSTITUTE(E2307,CHAR(160),CHAR(32))),Metadata!B$1:H$2632,7,FALSE)</f>
        <v>theatre</v>
      </c>
      <c r="L2307" t="s">
        <v>13224</v>
      </c>
      <c r="N2307" t="str">
        <f>VLOOKUP(TRIM(SUBSTITUTE(E2307,CHAR(160),CHAR(32))),Metadata!B$1:J$2632,9,FALSE)</f>
        <v>vers</v>
      </c>
      <c r="O2307">
        <f>VLOOKUP(TRIM(SUBSTITUTE(E2307,CHAR(160),CHAR(32))),Metadata!B$1:K$2632,10,FALSE)</f>
        <v>18945</v>
      </c>
      <c r="P2307" s="4" t="s">
        <v>9289</v>
      </c>
      <c r="Q2307">
        <v>33</v>
      </c>
      <c r="R2307">
        <v>36</v>
      </c>
    </row>
    <row r="2308" spans="1:18" hidden="1" x14ac:dyDescent="0.25">
      <c r="A2308">
        <v>2312</v>
      </c>
      <c r="B2308" t="s">
        <v>4354</v>
      </c>
      <c r="C2308" t="s">
        <v>2514</v>
      </c>
      <c r="D2308" t="s">
        <v>330</v>
      </c>
      <c r="E2308" t="s">
        <v>7985</v>
      </c>
      <c r="F2308" t="str">
        <f>VLOOKUP(TRIM(SUBSTITUTE(E2308,CHAR(160),CHAR(32))),Metadata!B$1:C$2632,2,FALSE)</f>
        <v>Balzac, Jean-Louis Guez, seigneur de, 1597-1654.</v>
      </c>
      <c r="G2308" t="str">
        <f>VLOOKUP(TRIM(SUBSTITUTE(E2308,CHAR(160),CHAR(32))),Metadata!B$1:D$2632,3,FALSE)</f>
        <v>Les Entretiens</v>
      </c>
      <c r="H2308">
        <f>VLOOKUP(TRIM(SUBSTITUTE(E2308,CHAR(160),CHAR(32))),Metadata!B$1:E$2632,4,FALSE)</f>
        <v>1654</v>
      </c>
      <c r="I2308" t="s">
        <v>445</v>
      </c>
      <c r="K2308" t="str">
        <f>VLOOKUP(TRIM(SUBSTITUTE(E2308,CHAR(160),CHAR(32))),Metadata!B$1:H$2632,7,FALSE)</f>
        <v>melanges litteraires</v>
      </c>
      <c r="L2308" t="s">
        <v>4389</v>
      </c>
      <c r="N2308" t="str">
        <f>VLOOKUP(TRIM(SUBSTITUTE(E2308,CHAR(160),CHAR(32))),Metadata!B$1:J$2632,9,FALSE)</f>
        <v>prose</v>
      </c>
      <c r="O2308">
        <f>VLOOKUP(TRIM(SUBSTITUTE(E2308,CHAR(160),CHAR(32))),Metadata!B$1:K$2632,10,FALSE)</f>
        <v>62258</v>
      </c>
      <c r="P2308" s="4" t="s">
        <v>12720</v>
      </c>
      <c r="Q2308">
        <v>115</v>
      </c>
      <c r="R2308">
        <v>121</v>
      </c>
    </row>
    <row r="2309" spans="1:18" hidden="1" x14ac:dyDescent="0.25">
      <c r="A2309">
        <v>2313</v>
      </c>
      <c r="B2309" t="s">
        <v>4354</v>
      </c>
      <c r="C2309" t="s">
        <v>2514</v>
      </c>
      <c r="D2309" t="s">
        <v>330</v>
      </c>
      <c r="E2309" t="s">
        <v>8117</v>
      </c>
      <c r="F2309" t="str">
        <f>VLOOKUP(TRIM(SUBSTITUTE(E2309,CHAR(160),CHAR(32))),Metadata!B$1:C$2632,2,FALSE)</f>
        <v>Pascal, Blaise, 1623-1662.</v>
      </c>
      <c r="G2309" t="str">
        <f>VLOOKUP(TRIM(SUBSTITUTE(E2309,CHAR(160),CHAR(32))),Metadata!B$1:D$2632,3,FALSE)</f>
        <v>Pensées sur la religion, et sur quelques autres sujets.</v>
      </c>
      <c r="H2309">
        <f>VLOOKUP(TRIM(SUBSTITUTE(E2309,CHAR(160),CHAR(32))),Metadata!B$1:E$2632,4,FALSE)</f>
        <v>1662</v>
      </c>
      <c r="I2309" t="s">
        <v>445</v>
      </c>
      <c r="K2309" t="str">
        <f>VLOOKUP(TRIM(SUBSTITUTE(E2309,CHAR(160),CHAR(32))),Metadata!B$1:H$2632,7,FALSE)</f>
        <v>traite ou essai</v>
      </c>
      <c r="L2309" t="s">
        <v>4402</v>
      </c>
      <c r="N2309" t="str">
        <f>VLOOKUP(TRIM(SUBSTITUTE(E2309,CHAR(160),CHAR(32))),Metadata!B$1:J$2632,9,FALSE)</f>
        <v>prose</v>
      </c>
      <c r="O2309">
        <f>VLOOKUP(TRIM(SUBSTITUTE(E2309,CHAR(160),CHAR(32))),Metadata!B$1:K$2632,10,FALSE)</f>
        <v>35771</v>
      </c>
      <c r="P2309" s="4" t="s">
        <v>11003</v>
      </c>
      <c r="Q2309">
        <v>74</v>
      </c>
      <c r="R2309">
        <v>78</v>
      </c>
    </row>
    <row r="2310" spans="1:18" hidden="1" x14ac:dyDescent="0.25">
      <c r="A2310">
        <v>2314</v>
      </c>
      <c r="B2310" t="s">
        <v>4354</v>
      </c>
      <c r="C2310" t="s">
        <v>2514</v>
      </c>
      <c r="D2310" t="s">
        <v>330</v>
      </c>
      <c r="E2310" t="s">
        <v>8028</v>
      </c>
      <c r="F2310" t="str">
        <f>VLOOKUP(TRIM(SUBSTITUTE(E2310,CHAR(160),CHAR(32))),Metadata!B$1:C$2632,2,FALSE)</f>
        <v>Corneille, Pierre, 1606-1684.</v>
      </c>
      <c r="G2310" t="str">
        <f>VLOOKUP(TRIM(SUBSTITUTE(E2310,CHAR(160),CHAR(32))),Metadata!B$1:D$2632,3,FALSE)</f>
        <v>Sertorius</v>
      </c>
      <c r="H2310">
        <f>VLOOKUP(TRIM(SUBSTITUTE(E2310,CHAR(160),CHAR(32))),Metadata!B$1:E$2632,4,FALSE)</f>
        <v>1661</v>
      </c>
      <c r="I2310" t="s">
        <v>445</v>
      </c>
      <c r="K2310" t="str">
        <f>VLOOKUP(TRIM(SUBSTITUTE(E2310,CHAR(160),CHAR(32))),Metadata!B$1:H$2632,7,FALSE)</f>
        <v>theatre</v>
      </c>
      <c r="L2310" t="s">
        <v>4472</v>
      </c>
      <c r="N2310" t="str">
        <f>VLOOKUP(TRIM(SUBSTITUTE(E2310,CHAR(160),CHAR(32))),Metadata!B$1:J$2632,9,FALSE)</f>
        <v/>
      </c>
      <c r="O2310">
        <f>VLOOKUP(TRIM(SUBSTITUTE(E2310,CHAR(160),CHAR(32))),Metadata!B$1:K$2632,10,FALSE)</f>
        <v>17850</v>
      </c>
      <c r="P2310" s="4" t="s">
        <v>11004</v>
      </c>
      <c r="Q2310">
        <v>125</v>
      </c>
      <c r="R2310">
        <v>128</v>
      </c>
    </row>
    <row r="2311" spans="1:18" hidden="1" x14ac:dyDescent="0.25">
      <c r="A2311">
        <v>2315</v>
      </c>
      <c r="B2311" t="s">
        <v>4354</v>
      </c>
      <c r="C2311" t="s">
        <v>2514</v>
      </c>
      <c r="D2311" t="s">
        <v>330</v>
      </c>
      <c r="E2311" t="s">
        <v>7972</v>
      </c>
      <c r="F2311" t="str">
        <f>VLOOKUP(TRIM(SUBSTITUTE(E2311,CHAR(160),CHAR(32))),Metadata!B$1:C$2632,2,FALSE)</f>
        <v>Aulnoy, Madame d' (Marie-Catherine), 1650 or 51-1705.</v>
      </c>
      <c r="G2311" t="str">
        <f>VLOOKUP(TRIM(SUBSTITUTE(E2311,CHAR(160),CHAR(32))),Metadata!B$1:D$2632,3,FALSE)</f>
        <v>Dom Gabriel Ponce de Leon</v>
      </c>
      <c r="H2311">
        <f>VLOOKUP(TRIM(SUBSTITUTE(E2311,CHAR(160),CHAR(32))),Metadata!B$1:E$2632,4,FALSE)</f>
        <v>1697</v>
      </c>
      <c r="I2311" t="s">
        <v>445</v>
      </c>
      <c r="K2311" t="str">
        <f>VLOOKUP(TRIM(SUBSTITUTE(E2311,CHAR(160),CHAR(32))),Metadata!B$1:H$2632,7,FALSE)</f>
        <v>Narratif, Conte</v>
      </c>
      <c r="L2311" t="s">
        <v>4970</v>
      </c>
      <c r="N2311" t="str">
        <f>VLOOKUP(TRIM(SUBSTITUTE(E2311,CHAR(160),CHAR(32))),Metadata!B$1:J$2632,9,FALSE)</f>
        <v/>
      </c>
      <c r="O2311">
        <f>VLOOKUP(TRIM(SUBSTITUTE(E2311,CHAR(160),CHAR(32))),Metadata!B$1:K$2632,10,FALSE)</f>
        <v>14366</v>
      </c>
      <c r="P2311" s="4" t="s">
        <v>12721</v>
      </c>
      <c r="Q2311">
        <v>17</v>
      </c>
      <c r="R2311">
        <v>20</v>
      </c>
    </row>
    <row r="2312" spans="1:18" x14ac:dyDescent="0.25">
      <c r="A2312">
        <v>2316</v>
      </c>
      <c r="B2312" t="s">
        <v>4354</v>
      </c>
      <c r="C2312" t="s">
        <v>2514</v>
      </c>
      <c r="D2312" t="s">
        <v>330</v>
      </c>
      <c r="E2312" t="s">
        <v>8136</v>
      </c>
      <c r="F2312" t="str">
        <f>VLOOKUP(TRIM(SUBSTITUTE(E2312,CHAR(160),CHAR(32))),Metadata!B$1:C$2632,2,FALSE)</f>
        <v>Regnard, Jean François, 1655-1709.</v>
      </c>
      <c r="G2312" t="str">
        <f>VLOOKUP(TRIM(SUBSTITUTE(E2312,CHAR(160),CHAR(32))),Metadata!B$1:D$2632,3,FALSE)</f>
        <v>Le joueur</v>
      </c>
      <c r="H2312">
        <f>VLOOKUP(TRIM(SUBSTITUTE(E2312,CHAR(160),CHAR(32))),Metadata!B$1:E$2632,4,FALSE)</f>
        <v>1697</v>
      </c>
      <c r="I2312" t="s">
        <v>445</v>
      </c>
      <c r="K2312" t="str">
        <f>VLOOKUP(TRIM(SUBSTITUTE(E2312,CHAR(160),CHAR(32))),Metadata!B$1:H$2632,7,FALSE)</f>
        <v>theatre</v>
      </c>
      <c r="L2312" t="s">
        <v>13224</v>
      </c>
      <c r="N2312" t="str">
        <f>VLOOKUP(TRIM(SUBSTITUTE(E2312,CHAR(160),CHAR(32))),Metadata!B$1:J$2632,9,FALSE)</f>
        <v>vers</v>
      </c>
      <c r="O2312">
        <f>VLOOKUP(TRIM(SUBSTITUTE(E2312,CHAR(160),CHAR(32))),Metadata!B$1:K$2632,10,FALSE)</f>
        <v>18945</v>
      </c>
      <c r="P2312" s="4" t="s">
        <v>11005</v>
      </c>
      <c r="Q2312">
        <v>137</v>
      </c>
      <c r="R2312">
        <v>140</v>
      </c>
    </row>
    <row r="2313" spans="1:18" x14ac:dyDescent="0.25">
      <c r="A2313">
        <v>2317</v>
      </c>
      <c r="B2313" t="s">
        <v>4354</v>
      </c>
      <c r="C2313" t="s">
        <v>2514</v>
      </c>
      <c r="D2313" t="s">
        <v>330</v>
      </c>
      <c r="E2313" t="s">
        <v>8033</v>
      </c>
      <c r="F2313" t="str">
        <f>VLOOKUP(TRIM(SUBSTITUTE(E2313,CHAR(160),CHAR(32))),Metadata!B$1:C$2632,2,FALSE)</f>
        <v>Corneille, Thomas, 1625-1709.</v>
      </c>
      <c r="G2313" t="str">
        <f>VLOOKUP(TRIM(SUBSTITUTE(E2313,CHAR(160),CHAR(32))),Metadata!B$1:D$2632,3,FALSE)</f>
        <v>Stilicon</v>
      </c>
      <c r="H2313">
        <f>VLOOKUP(TRIM(SUBSTITUTE(E2313,CHAR(160),CHAR(32))),Metadata!B$1:E$2632,4,FALSE)</f>
        <v>1660</v>
      </c>
      <c r="I2313" t="s">
        <v>445</v>
      </c>
      <c r="K2313" t="str">
        <f>VLOOKUP(TRIM(SUBSTITUTE(E2313,CHAR(160),CHAR(32))),Metadata!B$1:H$2632,7,FALSE)</f>
        <v>theatre</v>
      </c>
      <c r="L2313" t="s">
        <v>13224</v>
      </c>
      <c r="N2313" t="str">
        <f>VLOOKUP(TRIM(SUBSTITUTE(E2313,CHAR(160),CHAR(32))),Metadata!B$1:J$2632,9,FALSE)</f>
        <v>vers</v>
      </c>
      <c r="O2313">
        <f>VLOOKUP(TRIM(SUBSTITUTE(E2313,CHAR(160),CHAR(32))),Metadata!B$1:K$2632,10,FALSE)</f>
        <v>19390</v>
      </c>
      <c r="P2313" s="4" t="s">
        <v>9290</v>
      </c>
      <c r="Q2313">
        <v>20</v>
      </c>
      <c r="R2313">
        <v>24</v>
      </c>
    </row>
    <row r="2314" spans="1:18" hidden="1" x14ac:dyDescent="0.25">
      <c r="A2314">
        <v>2318</v>
      </c>
      <c r="B2314" t="s">
        <v>4354</v>
      </c>
      <c r="C2314" t="s">
        <v>2514</v>
      </c>
      <c r="D2314" t="s">
        <v>330</v>
      </c>
      <c r="E2314" t="s">
        <v>8098</v>
      </c>
      <c r="F2314" t="str">
        <f>VLOOKUP(TRIM(SUBSTITUTE(E2314,CHAR(160),CHAR(32))),Metadata!B$1:C$2632,2,FALSE)</f>
        <v>Molière, 1622-1673.</v>
      </c>
      <c r="G2314" t="str">
        <f>VLOOKUP(TRIM(SUBSTITUTE(E2314,CHAR(160),CHAR(32))),Metadata!B$1:D$2632,3,FALSE)</f>
        <v>Le dépit amoureux: comédie répresentée sur le théâtre du Palais Royal</v>
      </c>
      <c r="H2314">
        <f>VLOOKUP(TRIM(SUBSTITUTE(E2314,CHAR(160),CHAR(32))),Metadata!B$1:E$2632,4,FALSE)</f>
        <v>1663</v>
      </c>
      <c r="I2314" t="s">
        <v>445</v>
      </c>
      <c r="K2314" t="str">
        <f>VLOOKUP(TRIM(SUBSTITUTE(E2314,CHAR(160),CHAR(32))),Metadata!B$1:H$2632,7,FALSE)</f>
        <v>theatre</v>
      </c>
      <c r="L2314" t="s">
        <v>4472</v>
      </c>
      <c r="N2314" t="str">
        <f>VLOOKUP(TRIM(SUBSTITUTE(E2314,CHAR(160),CHAR(32))),Metadata!B$1:J$2632,9,FALSE)</f>
        <v/>
      </c>
      <c r="O2314">
        <f>VLOOKUP(TRIM(SUBSTITUTE(E2314,CHAR(160),CHAR(32))),Metadata!B$1:K$2632,10,FALSE)</f>
        <v>16985</v>
      </c>
      <c r="P2314" s="4" t="s">
        <v>11006</v>
      </c>
      <c r="Q2314">
        <v>129</v>
      </c>
      <c r="R2314">
        <v>132</v>
      </c>
    </row>
    <row r="2315" spans="1:18" x14ac:dyDescent="0.25">
      <c r="A2315">
        <v>2319</v>
      </c>
      <c r="B2315" t="s">
        <v>4354</v>
      </c>
      <c r="C2315" t="s">
        <v>2514</v>
      </c>
      <c r="D2315" t="s">
        <v>330</v>
      </c>
      <c r="E2315" t="s">
        <v>8083</v>
      </c>
      <c r="F2315" t="str">
        <f>VLOOKUP(TRIM(SUBSTITUTE(E2315,CHAR(160),CHAR(32))),Metadata!B$1:C$2632,2,FALSE)</f>
        <v>Mairet, Jean de, 1604-1686.</v>
      </c>
      <c r="G2315" t="str">
        <f>VLOOKUP(TRIM(SUBSTITUTE(E2315,CHAR(160),CHAR(32))),Metadata!B$1:D$2632,3,FALSE)</f>
        <v>La Sylvie du Sieur Mairet: tragi-comédie-pastorale</v>
      </c>
      <c r="H2315">
        <f>VLOOKUP(TRIM(SUBSTITUTE(E2315,CHAR(160),CHAR(32))),Metadata!B$1:E$2632,4,FALSE)</f>
        <v>1627</v>
      </c>
      <c r="I2315" t="s">
        <v>445</v>
      </c>
      <c r="K2315" t="str">
        <f>VLOOKUP(TRIM(SUBSTITUTE(E2315,CHAR(160),CHAR(32))),Metadata!B$1:H$2632,7,FALSE)</f>
        <v>poesie</v>
      </c>
      <c r="L2315" t="s">
        <v>4382</v>
      </c>
      <c r="N2315" t="str">
        <f>VLOOKUP(TRIM(SUBSTITUTE(E2315,CHAR(160),CHAR(32))),Metadata!B$1:J$2632,9,FALSE)</f>
        <v/>
      </c>
      <c r="O2315">
        <f>VLOOKUP(TRIM(SUBSTITUTE(E2315,CHAR(160),CHAR(32))),Metadata!B$1:K$2632,10,FALSE)</f>
        <v>20212</v>
      </c>
      <c r="P2315" s="8" t="s">
        <v>11007</v>
      </c>
      <c r="Q2315">
        <v>110</v>
      </c>
      <c r="R2315">
        <v>115</v>
      </c>
    </row>
    <row r="2316" spans="1:18" x14ac:dyDescent="0.25">
      <c r="A2316">
        <v>2320</v>
      </c>
      <c r="B2316" t="s">
        <v>4354</v>
      </c>
      <c r="C2316" t="s">
        <v>2514</v>
      </c>
      <c r="D2316" t="s">
        <v>330</v>
      </c>
      <c r="E2316" t="s">
        <v>8023</v>
      </c>
      <c r="F2316" t="str">
        <f>VLOOKUP(TRIM(SUBSTITUTE(E2316,CHAR(160),CHAR(32))),Metadata!B$1:C$2632,2,FALSE)</f>
        <v>Corneille, Pierre, 1606-1684.</v>
      </c>
      <c r="G2316" t="str">
        <f>VLOOKUP(TRIM(SUBSTITUTE(E2316,CHAR(160),CHAR(32))),Metadata!B$1:D$2632,3,FALSE)</f>
        <v>L'Imitation de Jésus-Christ</v>
      </c>
      <c r="H2316">
        <f>VLOOKUP(TRIM(SUBSTITUTE(E2316,CHAR(160),CHAR(32))),Metadata!B$1:E$2632,4,FALSE)</f>
        <v>1656</v>
      </c>
      <c r="I2316" t="s">
        <v>445</v>
      </c>
      <c r="K2316" t="str">
        <f>VLOOKUP(TRIM(SUBSTITUTE(E2316,CHAR(160),CHAR(32))),Metadata!B$1:H$2632,7,FALSE)</f>
        <v>poesie</v>
      </c>
      <c r="L2316" t="s">
        <v>4382</v>
      </c>
      <c r="N2316" t="str">
        <f>VLOOKUP(TRIM(SUBSTITUTE(E2316,CHAR(160),CHAR(32))),Metadata!B$1:J$2632,9,FALSE)</f>
        <v>vers</v>
      </c>
      <c r="O2316">
        <f>VLOOKUP(TRIM(SUBSTITUTE(E2316,CHAR(160),CHAR(32))),Metadata!B$1:K$2632,10,FALSE)</f>
        <v>112667</v>
      </c>
      <c r="P2316" s="4" t="s">
        <v>12722</v>
      </c>
      <c r="Q2316">
        <v>125</v>
      </c>
      <c r="R2316">
        <v>129</v>
      </c>
    </row>
    <row r="2317" spans="1:18" hidden="1" x14ac:dyDescent="0.25">
      <c r="A2317">
        <v>2321</v>
      </c>
      <c r="B2317" t="s">
        <v>4354</v>
      </c>
      <c r="C2317" t="s">
        <v>2514</v>
      </c>
      <c r="D2317" t="s">
        <v>330</v>
      </c>
      <c r="E2317" t="s">
        <v>5477</v>
      </c>
      <c r="F2317" t="str">
        <f>VLOOKUP(TRIM(SUBSTITUTE(E2317,CHAR(160),CHAR(32))),Metadata!B$1:C$2632,2,FALSE)</f>
        <v>Holbach, Paul Henri Thiry, baron d', 1723-1789.</v>
      </c>
      <c r="G2317" t="str">
        <f>VLOOKUP(TRIM(SUBSTITUTE(E2317,CHAR(160),CHAR(32))),Metadata!B$1:D$2632,3,FALSE)</f>
        <v>Histoire critique de Jésus-Christ ou analyse raisonnée des Évangiles</v>
      </c>
      <c r="H2317">
        <f>VLOOKUP(TRIM(SUBSTITUTE(E2317,CHAR(160),CHAR(32))),Metadata!B$1:E$2632,4,FALSE)</f>
        <v>1770</v>
      </c>
      <c r="I2317" t="s">
        <v>448</v>
      </c>
      <c r="K2317" t="str">
        <f>VLOOKUP(TRIM(SUBSTITUTE(E2317,CHAR(160),CHAR(32))),Metadata!B$1:H$2632,7,FALSE)</f>
        <v>traite</v>
      </c>
      <c r="L2317" t="s">
        <v>4417</v>
      </c>
      <c r="N2317" t="str">
        <f>VLOOKUP(TRIM(SUBSTITUTE(E2317,CHAR(160),CHAR(32))),Metadata!B$1:J$2632,9,FALSE)</f>
        <v/>
      </c>
      <c r="O2317">
        <f>VLOOKUP(TRIM(SUBSTITUTE(E2317,CHAR(160),CHAR(32))),Metadata!B$1:K$2632,10,FALSE)</f>
        <v>88506</v>
      </c>
      <c r="P2317" s="4" t="s">
        <v>11008</v>
      </c>
      <c r="Q2317">
        <v>385</v>
      </c>
      <c r="R2317">
        <v>388</v>
      </c>
    </row>
    <row r="2318" spans="1:18" hidden="1" x14ac:dyDescent="0.25">
      <c r="A2318">
        <v>2322</v>
      </c>
      <c r="B2318" t="s">
        <v>4354</v>
      </c>
      <c r="C2318" t="s">
        <v>2514</v>
      </c>
      <c r="D2318" t="s">
        <v>330</v>
      </c>
      <c r="E2318" t="s">
        <v>8268</v>
      </c>
      <c r="F2318" t="str">
        <f>VLOOKUP(TRIM(SUBSTITUTE(E2318,CHAR(160),CHAR(32))),Metadata!B$1:C$2632,2,FALSE)</f>
        <v>Genlis, Stéphanie Félicité, comtesse de, 1746-1830.</v>
      </c>
      <c r="G2318" t="str">
        <f>VLOOKUP(TRIM(SUBSTITUTE(E2318,CHAR(160),CHAR(32))),Metadata!B$1:D$2632,3,FALSE)</f>
        <v>Les chevaliers du cygne, ou, La cour de Charlemagne</v>
      </c>
      <c r="H2318">
        <f>VLOOKUP(TRIM(SUBSTITUTE(E2318,CHAR(160),CHAR(32))),Metadata!B$1:E$2632,4,FALSE)</f>
        <v>1795</v>
      </c>
      <c r="I2318" t="s">
        <v>448</v>
      </c>
      <c r="K2318" t="str">
        <f>VLOOKUP(TRIM(SUBSTITUTE(E2318,CHAR(160),CHAR(32))),Metadata!B$1:H$2632,7,FALSE)</f>
        <v>roman</v>
      </c>
      <c r="L2318" t="s">
        <v>4378</v>
      </c>
      <c r="N2318" t="str">
        <f>VLOOKUP(TRIM(SUBSTITUTE(E2318,CHAR(160),CHAR(32))),Metadata!B$1:J$2632,9,FALSE)</f>
        <v>prose</v>
      </c>
      <c r="O2318">
        <f>VLOOKUP(TRIM(SUBSTITUTE(E2318,CHAR(160),CHAR(32))),Metadata!B$1:K$2632,10,FALSE)</f>
        <v>195717</v>
      </c>
      <c r="P2318" s="4" t="s">
        <v>12723</v>
      </c>
      <c r="Q2318">
        <v>10</v>
      </c>
      <c r="R2318">
        <v>13</v>
      </c>
    </row>
    <row r="2319" spans="1:18" hidden="1" x14ac:dyDescent="0.25">
      <c r="A2319">
        <v>2323</v>
      </c>
      <c r="B2319" t="s">
        <v>4354</v>
      </c>
      <c r="C2319" t="s">
        <v>2514</v>
      </c>
      <c r="D2319" t="s">
        <v>330</v>
      </c>
      <c r="E2319" t="s">
        <v>8308</v>
      </c>
      <c r="F2319" t="str">
        <f>VLOOKUP(TRIM(SUBSTITUTE(E2319,CHAR(160),CHAR(32))),Metadata!B$1:C$2632,2,FALSE)</f>
        <v>Lintot, Catherine Cailleau, dame de, 1728-1816.</v>
      </c>
      <c r="G2319" t="str">
        <f>VLOOKUP(TRIM(SUBSTITUTE(E2319,CHAR(160),CHAR(32))),Metadata!B$1:D$2632,3,FALSE)</f>
        <v>Prince Sincer (Le)</v>
      </c>
      <c r="H2319">
        <f>VLOOKUP(TRIM(SUBSTITUTE(E2319,CHAR(160),CHAR(32))),Metadata!B$1:E$2632,4,FALSE)</f>
        <v>1735</v>
      </c>
      <c r="I2319" t="s">
        <v>448</v>
      </c>
      <c r="K2319" t="str">
        <f>VLOOKUP(TRIM(SUBSTITUTE(E2319,CHAR(160),CHAR(32))),Metadata!B$1:H$2632,7,FALSE)</f>
        <v>Narratif, Conte</v>
      </c>
      <c r="L2319" t="s">
        <v>4970</v>
      </c>
      <c r="N2319" t="str">
        <f>VLOOKUP(TRIM(SUBSTITUTE(E2319,CHAR(160),CHAR(32))),Metadata!B$1:J$2632,9,FALSE)</f>
        <v/>
      </c>
      <c r="O2319">
        <f>VLOOKUP(TRIM(SUBSTITUTE(E2319,CHAR(160),CHAR(32))),Metadata!B$1:K$2632,10,FALSE)</f>
        <v>8531</v>
      </c>
      <c r="P2319" s="4" t="s">
        <v>9291</v>
      </c>
      <c r="Q2319">
        <v>125</v>
      </c>
      <c r="R2319">
        <v>131</v>
      </c>
    </row>
    <row r="2320" spans="1:18" hidden="1" x14ac:dyDescent="0.25">
      <c r="A2320">
        <v>2324</v>
      </c>
      <c r="B2320" t="s">
        <v>4354</v>
      </c>
      <c r="C2320" t="s">
        <v>2514</v>
      </c>
      <c r="D2320" t="s">
        <v>330</v>
      </c>
      <c r="E2320" t="s">
        <v>8266</v>
      </c>
      <c r="F2320" t="str">
        <f>VLOOKUP(TRIM(SUBSTITUTE(E2320,CHAR(160),CHAR(32))),Metadata!B$1:C$2632,2,FALSE)</f>
        <v>Galland, Antoine, 1646-1715.</v>
      </c>
      <c r="G2320" t="str">
        <f>VLOOKUP(TRIM(SUBSTITUTE(E2320,CHAR(160),CHAR(32))),Metadata!B$1:D$2632,3,FALSE)</f>
        <v>Mille et Une Nuits (Les)</v>
      </c>
      <c r="H2320">
        <f>VLOOKUP(TRIM(SUBSTITUTE(E2320,CHAR(160),CHAR(32))),Metadata!B$1:E$2632,4,FALSE)</f>
        <v>1704</v>
      </c>
      <c r="I2320" t="s">
        <v>448</v>
      </c>
      <c r="K2320" t="str">
        <f>VLOOKUP(TRIM(SUBSTITUTE(E2320,CHAR(160),CHAR(32))),Metadata!B$1:H$2632,7,FALSE)</f>
        <v>Narratif, Conte</v>
      </c>
      <c r="L2320" t="s">
        <v>4970</v>
      </c>
      <c r="N2320" t="str">
        <f>VLOOKUP(TRIM(SUBSTITUTE(E2320,CHAR(160),CHAR(32))),Metadata!B$1:J$2632,9,FALSE)</f>
        <v/>
      </c>
      <c r="O2320">
        <f>VLOOKUP(TRIM(SUBSTITUTE(E2320,CHAR(160),CHAR(32))),Metadata!B$1:K$2632,10,FALSE)</f>
        <v>557378</v>
      </c>
      <c r="P2320" s="4" t="s">
        <v>12724</v>
      </c>
      <c r="Q2320">
        <v>239</v>
      </c>
      <c r="R2320">
        <v>242</v>
      </c>
    </row>
    <row r="2321" spans="1:18" hidden="1" x14ac:dyDescent="0.25">
      <c r="A2321">
        <v>2325</v>
      </c>
      <c r="B2321" t="s">
        <v>4354</v>
      </c>
      <c r="C2321" t="s">
        <v>2514</v>
      </c>
      <c r="D2321" t="s">
        <v>330</v>
      </c>
      <c r="E2321" t="s">
        <v>8362</v>
      </c>
      <c r="F2321" t="str">
        <f>VLOOKUP(TRIM(SUBSTITUTE(E2321,CHAR(160),CHAR(32))),Metadata!B$1:C$2632,2,FALSE)</f>
        <v>Prévost, abbé, 1697-1763.</v>
      </c>
      <c r="G2321" t="str">
        <f>VLOOKUP(TRIM(SUBSTITUTE(E2321,CHAR(160),CHAR(32))),Metadata!B$1:D$2632,3,FALSE)</f>
        <v>Nouvelles lettres angloises, ou, Histoire du chevalier Grandisson: augmentée de huit lettres qui n'ont point paru dans les éditions précédentes: avec figures.</v>
      </c>
      <c r="H2321">
        <f>VLOOKUP(TRIM(SUBSTITUTE(E2321,CHAR(160),CHAR(32))),Metadata!B$1:E$2632,4,FALSE)</f>
        <v>1755</v>
      </c>
      <c r="I2321" t="s">
        <v>448</v>
      </c>
      <c r="K2321" t="str">
        <f>VLOOKUP(TRIM(SUBSTITUTE(E2321,CHAR(160),CHAR(32))),Metadata!B$1:H$2632,7,FALSE)</f>
        <v>roman</v>
      </c>
      <c r="L2321" t="s">
        <v>4378</v>
      </c>
      <c r="N2321" t="str">
        <f>VLOOKUP(TRIM(SUBSTITUTE(E2321,CHAR(160),CHAR(32))),Metadata!B$1:J$2632,9,FALSE)</f>
        <v>prose</v>
      </c>
      <c r="O2321">
        <f>VLOOKUP(TRIM(SUBSTITUTE(E2321,CHAR(160),CHAR(32))),Metadata!B$1:K$2632,10,FALSE)</f>
        <v>396311</v>
      </c>
      <c r="P2321" s="4" t="s">
        <v>11009</v>
      </c>
      <c r="Q2321">
        <v>85</v>
      </c>
      <c r="R2321">
        <v>89</v>
      </c>
    </row>
    <row r="2322" spans="1:18" ht="43.5" hidden="1" x14ac:dyDescent="0.25">
      <c r="A2322">
        <v>2326</v>
      </c>
      <c r="B2322" t="s">
        <v>4354</v>
      </c>
      <c r="C2322" t="s">
        <v>2514</v>
      </c>
      <c r="D2322" t="s">
        <v>330</v>
      </c>
      <c r="E2322" t="s">
        <v>8366</v>
      </c>
      <c r="F2322" t="str">
        <f>VLOOKUP(TRIM(SUBSTITUTE(E2322,CHAR(160),CHAR(32))),Metadata!B$1:C$2632,2,FALSE)</f>
        <v>Riccoboni, Marie Jeanne de Heurles Laboras de Mezières, 1713-1792.</v>
      </c>
      <c r="G2322" t="str">
        <f>VLOOKUP(TRIM(SUBSTITUTE(E2322,CHAR(160),CHAR(32))),Metadata!B$1:D$2632,3,FALSE)</f>
        <v>Histoire de Miss Jenny</v>
      </c>
      <c r="H2322">
        <f>VLOOKUP(TRIM(SUBSTITUTE(E2322,CHAR(160),CHAR(32))),Metadata!B$1:E$2632,4,FALSE)</f>
        <v>1764</v>
      </c>
      <c r="I2322" t="s">
        <v>448</v>
      </c>
      <c r="K2322" t="str">
        <f>VLOOKUP(TRIM(SUBSTITUTE(E2322,CHAR(160),CHAR(32))),Metadata!B$1:H$2632,7,FALSE)</f>
        <v>roman</v>
      </c>
      <c r="L2322" t="s">
        <v>4378</v>
      </c>
      <c r="N2322" t="str">
        <f>VLOOKUP(TRIM(SUBSTITUTE(E2322,CHAR(160),CHAR(32))),Metadata!B$1:J$2632,9,FALSE)</f>
        <v>prose</v>
      </c>
      <c r="O2322">
        <f>VLOOKUP(TRIM(SUBSTITUTE(E2322,CHAR(160),CHAR(32))),Metadata!B$1:K$2632,10,FALSE)</f>
        <v>94731</v>
      </c>
      <c r="P2322" s="15" t="s">
        <v>9292</v>
      </c>
      <c r="Q2322">
        <v>216</v>
      </c>
      <c r="R2322">
        <v>219</v>
      </c>
    </row>
    <row r="2323" spans="1:18" hidden="1" x14ac:dyDescent="0.25">
      <c r="A2323">
        <v>2327</v>
      </c>
      <c r="B2323" t="s">
        <v>4354</v>
      </c>
      <c r="C2323" t="s">
        <v>2514</v>
      </c>
      <c r="D2323" t="s">
        <v>330</v>
      </c>
      <c r="E2323" t="s">
        <v>8190</v>
      </c>
      <c r="F2323" t="str">
        <f>VLOOKUP(TRIM(SUBSTITUTE(E2323,CHAR(160),CHAR(32))),Metadata!B$1:C$2632,2,FALSE)</f>
        <v>Bonnet, Charles, 1720-1793.</v>
      </c>
      <c r="G2323" t="str">
        <f>VLOOKUP(TRIM(SUBSTITUTE(E2323,CHAR(160),CHAR(32))),Metadata!B$1:D$2632,3,FALSE)</f>
        <v>Considérations sur les corps organisés</v>
      </c>
      <c r="H2323">
        <f>VLOOKUP(TRIM(SUBSTITUTE(E2323,CHAR(160),CHAR(32))),Metadata!B$1:E$2632,4,FALSE)</f>
        <v>1762</v>
      </c>
      <c r="I2323" t="s">
        <v>448</v>
      </c>
      <c r="K2323" t="str">
        <f>VLOOKUP(TRIM(SUBSTITUTE(E2323,CHAR(160),CHAR(32))),Metadata!B$1:H$2632,7,FALSE)</f>
        <v>traite ou essai</v>
      </c>
      <c r="L2323" t="s">
        <v>4402</v>
      </c>
      <c r="N2323" t="str">
        <f>VLOOKUP(TRIM(SUBSTITUTE(E2323,CHAR(160),CHAR(32))),Metadata!B$1:J$2632,9,FALSE)</f>
        <v>prose</v>
      </c>
      <c r="O2323">
        <f>VLOOKUP(TRIM(SUBSTITUTE(E2323,CHAR(160),CHAR(32))),Metadata!B$1:K$2632,10,FALSE)</f>
        <v>122484</v>
      </c>
      <c r="P2323" s="4" t="s">
        <v>12725</v>
      </c>
      <c r="Q2323">
        <v>34</v>
      </c>
      <c r="R2323">
        <v>37</v>
      </c>
    </row>
    <row r="2324" spans="1:18" hidden="1" x14ac:dyDescent="0.25">
      <c r="A2324">
        <v>2328</v>
      </c>
      <c r="B2324" t="s">
        <v>4354</v>
      </c>
      <c r="C2324" t="s">
        <v>2514</v>
      </c>
      <c r="D2324" t="s">
        <v>330</v>
      </c>
      <c r="E2324" t="s">
        <v>8380</v>
      </c>
      <c r="F2324" t="str">
        <f>VLOOKUP(TRIM(SUBSTITUTE(E2324,CHAR(160),CHAR(32))),Metadata!B$1:C$2632,2,FALSE)</f>
        <v>Rousseau, Jean-Jacques, 1712-1778.</v>
      </c>
      <c r="G2324" t="str">
        <f>VLOOKUP(TRIM(SUBSTITUTE(E2324,CHAR(160),CHAR(32))),Metadata!B$1:D$2632,3,FALSE)</f>
        <v>Emile, ou, De l'éducation</v>
      </c>
      <c r="H2324">
        <f>VLOOKUP(TRIM(SUBSTITUTE(E2324,CHAR(160),CHAR(32))),Metadata!B$1:E$2632,4,FALSE)</f>
        <v>1762</v>
      </c>
      <c r="I2324" t="s">
        <v>448</v>
      </c>
      <c r="K2324" t="str">
        <f>VLOOKUP(TRIM(SUBSTITUTE(E2324,CHAR(160),CHAR(32))),Metadata!B$1:H$2632,7,FALSE)</f>
        <v>traite ou essai</v>
      </c>
      <c r="L2324" t="s">
        <v>4402</v>
      </c>
      <c r="N2324" t="str">
        <f>VLOOKUP(TRIM(SUBSTITUTE(E2324,CHAR(160),CHAR(32))),Metadata!B$1:J$2632,9,FALSE)</f>
        <v>prose</v>
      </c>
      <c r="O2324">
        <f>VLOOKUP(TRIM(SUBSTITUTE(E2324,CHAR(160),CHAR(32))),Metadata!B$1:K$2632,10,FALSE)</f>
        <v>258224</v>
      </c>
      <c r="P2324" s="4" t="s">
        <v>11010</v>
      </c>
      <c r="Q2324">
        <v>95</v>
      </c>
      <c r="R2324">
        <v>98</v>
      </c>
    </row>
    <row r="2325" spans="1:18" hidden="1" x14ac:dyDescent="0.25">
      <c r="A2325">
        <v>2329</v>
      </c>
      <c r="B2325" t="s">
        <v>4354</v>
      </c>
      <c r="C2325" t="s">
        <v>2514</v>
      </c>
      <c r="D2325" t="s">
        <v>330</v>
      </c>
      <c r="E2325" t="s">
        <v>8199</v>
      </c>
      <c r="F2325" t="str">
        <f>VLOOKUP(TRIM(SUBSTITUTE(E2325,CHAR(160),CHAR(32))),Metadata!B$1:C$2632,2,FALSE)</f>
        <v>Caylus, Anne Claude Philippe, comte de, 1692-1765.</v>
      </c>
      <c r="G2325" t="str">
        <f>VLOOKUP(TRIM(SUBSTITUTE(E2325,CHAR(160),CHAR(32))),Metadata!B$1:D$2632,3,FALSE)</f>
        <v>Nouveaux contes orientaux</v>
      </c>
      <c r="H2325">
        <f>VLOOKUP(TRIM(SUBSTITUTE(E2325,CHAR(160),CHAR(32))),Metadata!B$1:E$2632,4,FALSE)</f>
        <v>1743</v>
      </c>
      <c r="I2325" t="s">
        <v>448</v>
      </c>
      <c r="K2325" t="str">
        <f>VLOOKUP(TRIM(SUBSTITUTE(E2325,CHAR(160),CHAR(32))),Metadata!B$1:H$2632,7,FALSE)</f>
        <v>roman</v>
      </c>
      <c r="L2325" t="s">
        <v>4378</v>
      </c>
      <c r="N2325" t="str">
        <f>VLOOKUP(TRIM(SUBSTITUTE(E2325,CHAR(160),CHAR(32))),Metadata!B$1:J$2632,9,FALSE)</f>
        <v>prose</v>
      </c>
      <c r="O2325">
        <f>VLOOKUP(TRIM(SUBSTITUTE(E2325,CHAR(160),CHAR(32))),Metadata!B$1:K$2632,10,FALSE)</f>
        <v>41676</v>
      </c>
      <c r="P2325" s="4" t="s">
        <v>11011</v>
      </c>
      <c r="Q2325">
        <v>4</v>
      </c>
      <c r="R2325">
        <v>8</v>
      </c>
    </row>
    <row r="2326" spans="1:18" hidden="1" x14ac:dyDescent="0.25">
      <c r="A2326">
        <v>2330</v>
      </c>
      <c r="B2326" t="s">
        <v>4354</v>
      </c>
      <c r="C2326" t="s">
        <v>2514</v>
      </c>
      <c r="D2326" t="s">
        <v>330</v>
      </c>
      <c r="E2326" t="s">
        <v>8387</v>
      </c>
      <c r="F2326" t="str">
        <f>VLOOKUP(TRIM(SUBSTITUTE(E2326,CHAR(160),CHAR(32))),Metadata!B$1:C$2632,2,FALSE)</f>
        <v>Sainte-Palaye, M. de La Curne de (Jean-Baptiste de La Curne), 1697-1781.</v>
      </c>
      <c r="G2326" t="str">
        <f>VLOOKUP(TRIM(SUBSTITUTE(E2326,CHAR(160),CHAR(32))),Metadata!B$1:D$2632,3,FALSE)</f>
        <v>Mémoires sur l'ancienne chevalerie: considerée comme un établissement politique militaire</v>
      </c>
      <c r="H2326">
        <f>VLOOKUP(TRIM(SUBSTITUTE(E2326,CHAR(160),CHAR(32))),Metadata!B$1:E$2632,4,FALSE)</f>
        <v>1759</v>
      </c>
      <c r="I2326" t="s">
        <v>448</v>
      </c>
      <c r="K2326" t="str">
        <f>VLOOKUP(TRIM(SUBSTITUTE(E2326,CHAR(160),CHAR(32))),Metadata!B$1:H$2632,7,FALSE)</f>
        <v>traite ou essai</v>
      </c>
      <c r="L2326" t="s">
        <v>4402</v>
      </c>
      <c r="N2326" t="str">
        <f>VLOOKUP(TRIM(SUBSTITUTE(E2326,CHAR(160),CHAR(32))),Metadata!B$1:J$2632,9,FALSE)</f>
        <v>prose</v>
      </c>
      <c r="O2326">
        <f>VLOOKUP(TRIM(SUBSTITUTE(E2326,CHAR(160),CHAR(32))),Metadata!B$1:K$2632,10,FALSE)</f>
        <v>34545</v>
      </c>
      <c r="P2326" s="4" t="s">
        <v>11012</v>
      </c>
      <c r="Q2326">
        <v>373</v>
      </c>
      <c r="R2326">
        <v>376</v>
      </c>
    </row>
    <row r="2327" spans="1:18" x14ac:dyDescent="0.25">
      <c r="A2327">
        <v>2331</v>
      </c>
      <c r="B2327" t="s">
        <v>4354</v>
      </c>
      <c r="C2327" t="s">
        <v>2514</v>
      </c>
      <c r="D2327" t="s">
        <v>330</v>
      </c>
      <c r="E2327" t="s">
        <v>8290</v>
      </c>
      <c r="F2327" t="str">
        <f>VLOOKUP(TRIM(SUBSTITUTE(E2327,CHAR(160),CHAR(32))),Metadata!B$1:C$2632,2,FALSE)</f>
        <v>La Motte, M. de (Antoine Houdar), 1672-1731.</v>
      </c>
      <c r="G2327" t="str">
        <f>VLOOKUP(TRIM(SUBSTITUTE(E2327,CHAR(160),CHAR(32))),Metadata!B$1:D$2632,3,FALSE)</f>
        <v>Inés de Castro</v>
      </c>
      <c r="H2327">
        <f>VLOOKUP(TRIM(SUBSTITUTE(E2327,CHAR(160),CHAR(32))),Metadata!B$1:E$2632,4,FALSE)</f>
        <v>1723</v>
      </c>
      <c r="I2327" t="s">
        <v>448</v>
      </c>
      <c r="K2327" t="str">
        <f>VLOOKUP(TRIM(SUBSTITUTE(E2327,CHAR(160),CHAR(32))),Metadata!B$1:H$2632,7,FALSE)</f>
        <v>theatre</v>
      </c>
      <c r="L2327" t="s">
        <v>13224</v>
      </c>
      <c r="N2327" t="str">
        <f>VLOOKUP(TRIM(SUBSTITUTE(E2327,CHAR(160),CHAR(32))),Metadata!B$1:J$2632,9,FALSE)</f>
        <v>vers</v>
      </c>
      <c r="O2327">
        <f>VLOOKUP(TRIM(SUBSTITUTE(E2327,CHAR(160),CHAR(32))),Metadata!B$1:K$2632,10,FALSE)</f>
        <v>11779</v>
      </c>
      <c r="P2327" s="4" t="s">
        <v>11013</v>
      </c>
      <c r="Q2327">
        <v>18</v>
      </c>
      <c r="R2327">
        <v>21</v>
      </c>
    </row>
    <row r="2328" spans="1:18" hidden="1" x14ac:dyDescent="0.25">
      <c r="A2328">
        <v>2332</v>
      </c>
      <c r="B2328" t="s">
        <v>4354</v>
      </c>
      <c r="C2328" t="s">
        <v>2514</v>
      </c>
      <c r="D2328" t="s">
        <v>330</v>
      </c>
      <c r="E2328" t="s">
        <v>8404</v>
      </c>
      <c r="F2328" t="str">
        <f>VLOOKUP(TRIM(SUBSTITUTE(E2328,CHAR(160),CHAR(32))),Metadata!B$1:C$2632,2,FALSE)</f>
        <v>Tencin, Claudine Alexandrine Guérin de, 1682-1749.</v>
      </c>
      <c r="G2328" t="str">
        <f>VLOOKUP(TRIM(SUBSTITUTE(E2328,CHAR(160),CHAR(32))),Metadata!B$1:D$2632,3,FALSE)</f>
        <v>Le siège de Calais</v>
      </c>
      <c r="H2328">
        <f>VLOOKUP(TRIM(SUBSTITUTE(E2328,CHAR(160),CHAR(32))),Metadata!B$1:E$2632,4,FALSE)</f>
        <v>1739</v>
      </c>
      <c r="I2328" t="s">
        <v>448</v>
      </c>
      <c r="K2328" t="str">
        <f>VLOOKUP(TRIM(SUBSTITUTE(E2328,CHAR(160),CHAR(32))),Metadata!B$1:H$2632,7,FALSE)</f>
        <v>roman</v>
      </c>
      <c r="L2328" t="s">
        <v>4378</v>
      </c>
      <c r="N2328" t="str">
        <f>VLOOKUP(TRIM(SUBSTITUTE(E2328,CHAR(160),CHAR(32))),Metadata!B$1:J$2632,9,FALSE)</f>
        <v>prose</v>
      </c>
      <c r="O2328">
        <f>VLOOKUP(TRIM(SUBSTITUTE(E2328,CHAR(160),CHAR(32))),Metadata!B$1:K$2632,10,FALSE)</f>
        <v>43774</v>
      </c>
      <c r="P2328" s="4" t="s">
        <v>11014</v>
      </c>
      <c r="Q2328">
        <v>158</v>
      </c>
      <c r="R2328">
        <v>161</v>
      </c>
    </row>
    <row r="2329" spans="1:18" hidden="1" x14ac:dyDescent="0.25">
      <c r="A2329">
        <v>2333</v>
      </c>
      <c r="B2329" t="s">
        <v>4354</v>
      </c>
      <c r="C2329" t="s">
        <v>2514</v>
      </c>
      <c r="D2329" t="s">
        <v>330</v>
      </c>
      <c r="E2329" t="s">
        <v>8370</v>
      </c>
      <c r="F2329" t="str">
        <f>VLOOKUP(TRIM(SUBSTITUTE(E2329,CHAR(160),CHAR(32))),Metadata!B$1:C$2632,2,FALSE)</f>
        <v>Riccoboni, Marie Jeanne de Heurles Laboras de Mezières, 1713-1792.</v>
      </c>
      <c r="G2329" t="str">
        <f>VLOOKUP(TRIM(SUBSTITUTE(E2329,CHAR(160),CHAR(32))),Metadata!B$1:D$2632,3,FALSE)</f>
        <v>Lettres de milady Juliete Catesby: à milady Henriette Campley</v>
      </c>
      <c r="H2329">
        <f>VLOOKUP(TRIM(SUBSTITUTE(E2329,CHAR(160),CHAR(32))),Metadata!B$1:E$2632,4,FALSE)</f>
        <v>1759</v>
      </c>
      <c r="I2329" t="s">
        <v>448</v>
      </c>
      <c r="K2329" t="str">
        <f>VLOOKUP(TRIM(SUBSTITUTE(E2329,CHAR(160),CHAR(32))),Metadata!B$1:H$2632,7,FALSE)</f>
        <v>roman</v>
      </c>
      <c r="L2329" t="s">
        <v>4378</v>
      </c>
      <c r="N2329" t="str">
        <f>VLOOKUP(TRIM(SUBSTITUTE(E2329,CHAR(160),CHAR(32))),Metadata!B$1:J$2632,9,FALSE)</f>
        <v>prose</v>
      </c>
      <c r="O2329">
        <f>VLOOKUP(TRIM(SUBSTITUTE(E2329,CHAR(160),CHAR(32))),Metadata!B$1:K$2632,10,FALSE)</f>
        <v>33316</v>
      </c>
      <c r="P2329" s="4" t="s">
        <v>11015</v>
      </c>
      <c r="Q2329">
        <v>3</v>
      </c>
      <c r="R2329">
        <v>6</v>
      </c>
    </row>
    <row r="2330" spans="1:18" hidden="1" x14ac:dyDescent="0.25">
      <c r="A2330">
        <v>2334</v>
      </c>
      <c r="B2330" t="s">
        <v>4354</v>
      </c>
      <c r="C2330" t="s">
        <v>2514</v>
      </c>
      <c r="D2330" t="s">
        <v>330</v>
      </c>
      <c r="E2330" t="s">
        <v>5477</v>
      </c>
      <c r="F2330" t="str">
        <f>VLOOKUP(TRIM(SUBSTITUTE(E2330,CHAR(160),CHAR(32))),Metadata!B$1:C$2632,2,FALSE)</f>
        <v>Holbach, Paul Henri Thiry, baron d', 1723-1789.</v>
      </c>
      <c r="G2330" t="str">
        <f>VLOOKUP(TRIM(SUBSTITUTE(E2330,CHAR(160),CHAR(32))),Metadata!B$1:D$2632,3,FALSE)</f>
        <v>Histoire critique de Jésus-Christ ou analyse raisonnée des Évangiles</v>
      </c>
      <c r="H2330">
        <f>VLOOKUP(TRIM(SUBSTITUTE(E2330,CHAR(160),CHAR(32))),Metadata!B$1:E$2632,4,FALSE)</f>
        <v>1770</v>
      </c>
      <c r="I2330" t="s">
        <v>448</v>
      </c>
      <c r="K2330" t="str">
        <f>VLOOKUP(TRIM(SUBSTITUTE(E2330,CHAR(160),CHAR(32))),Metadata!B$1:H$2632,7,FALSE)</f>
        <v>traite</v>
      </c>
      <c r="L2330" t="s">
        <v>4417</v>
      </c>
      <c r="N2330" t="str">
        <f>VLOOKUP(TRIM(SUBSTITUTE(E2330,CHAR(160),CHAR(32))),Metadata!B$1:J$2632,9,FALSE)</f>
        <v/>
      </c>
      <c r="O2330">
        <f>VLOOKUP(TRIM(SUBSTITUTE(E2330,CHAR(160),CHAR(32))),Metadata!B$1:K$2632,10,FALSE)</f>
        <v>88506</v>
      </c>
      <c r="P2330" s="4" t="s">
        <v>9293</v>
      </c>
      <c r="Q2330">
        <v>24</v>
      </c>
      <c r="R2330">
        <v>27</v>
      </c>
    </row>
    <row r="2331" spans="1:18" hidden="1" x14ac:dyDescent="0.25">
      <c r="A2331">
        <v>2335</v>
      </c>
      <c r="B2331" t="s">
        <v>4354</v>
      </c>
      <c r="C2331" t="s">
        <v>2514</v>
      </c>
      <c r="D2331" t="s">
        <v>330</v>
      </c>
      <c r="E2331" t="s">
        <v>8246</v>
      </c>
      <c r="F2331" t="str">
        <f>VLOOKUP(TRIM(SUBSTITUTE(E2331,CHAR(160),CHAR(32))),Metadata!B$1:C$2632,2,FALSE)</f>
        <v>Du Laurens, Henri-Joseph, 1719-1797.</v>
      </c>
      <c r="G2331" t="str">
        <f>VLOOKUP(TRIM(SUBSTITUTE(E2331,CHAR(160),CHAR(32))),Metadata!B$1:D$2632,3,FALSE)</f>
        <v>Le compère Mathieu</v>
      </c>
      <c r="H2331">
        <f>VLOOKUP(TRIM(SUBSTITUTE(E2331,CHAR(160),CHAR(32))),Metadata!B$1:E$2632,4,FALSE)</f>
        <v>1766</v>
      </c>
      <c r="I2331" t="s">
        <v>448</v>
      </c>
      <c r="K2331" t="str">
        <f>VLOOKUP(TRIM(SUBSTITUTE(E2331,CHAR(160),CHAR(32))),Metadata!B$1:H$2632,7,FALSE)</f>
        <v>roman</v>
      </c>
      <c r="L2331" t="s">
        <v>4378</v>
      </c>
      <c r="N2331" t="str">
        <f>VLOOKUP(TRIM(SUBSTITUTE(E2331,CHAR(160),CHAR(32))),Metadata!B$1:J$2632,9,FALSE)</f>
        <v>prose</v>
      </c>
      <c r="O2331">
        <f>VLOOKUP(TRIM(SUBSTITUTE(E2331,CHAR(160),CHAR(32))),Metadata!B$1:K$2632,10,FALSE)</f>
        <v>145925</v>
      </c>
      <c r="P2331" s="4" t="s">
        <v>12726</v>
      </c>
      <c r="Q2331">
        <v>9</v>
      </c>
      <c r="R2331">
        <v>12</v>
      </c>
    </row>
    <row r="2332" spans="1:18" hidden="1" x14ac:dyDescent="0.25">
      <c r="A2332">
        <v>2336</v>
      </c>
      <c r="B2332" t="s">
        <v>4354</v>
      </c>
      <c r="C2332" t="s">
        <v>2514</v>
      </c>
      <c r="D2332" t="s">
        <v>330</v>
      </c>
      <c r="E2332" t="s">
        <v>8367</v>
      </c>
      <c r="F2332" t="str">
        <f>VLOOKUP(TRIM(SUBSTITUTE(E2332,CHAR(160),CHAR(32))),Metadata!B$1:C$2632,2,FALSE)</f>
        <v>Riccoboni, Marie Jeanne de Heurles Laboras de Mezières, 1713-1792.</v>
      </c>
      <c r="G2332" t="str">
        <f>VLOOKUP(TRIM(SUBSTITUTE(E2332,CHAR(160),CHAR(32))),Metadata!B$1:D$2632,3,FALSE)</f>
        <v>Histoire du marquis de Cressy</v>
      </c>
      <c r="H2332">
        <f>VLOOKUP(TRIM(SUBSTITUTE(E2332,CHAR(160),CHAR(32))),Metadata!B$1:E$2632,4,FALSE)</f>
        <v>1758</v>
      </c>
      <c r="I2332" t="s">
        <v>448</v>
      </c>
      <c r="K2332" t="str">
        <f>VLOOKUP(TRIM(SUBSTITUTE(E2332,CHAR(160),CHAR(32))),Metadata!B$1:H$2632,7,FALSE)</f>
        <v>roman</v>
      </c>
      <c r="L2332" t="s">
        <v>4378</v>
      </c>
      <c r="N2332" t="str">
        <f>VLOOKUP(TRIM(SUBSTITUTE(E2332,CHAR(160),CHAR(32))),Metadata!B$1:J$2632,9,FALSE)</f>
        <v>prose</v>
      </c>
      <c r="O2332">
        <f>VLOOKUP(TRIM(SUBSTITUTE(E2332,CHAR(160),CHAR(32))),Metadata!B$1:K$2632,10,FALSE)</f>
        <v>26089</v>
      </c>
      <c r="P2332" s="4" t="s">
        <v>11016</v>
      </c>
      <c r="Q2332">
        <v>19</v>
      </c>
      <c r="R2332">
        <v>23</v>
      </c>
    </row>
    <row r="2333" spans="1:18" hidden="1" x14ac:dyDescent="0.25">
      <c r="A2333">
        <v>2337</v>
      </c>
      <c r="B2333" t="s">
        <v>4354</v>
      </c>
      <c r="C2333" t="s">
        <v>2514</v>
      </c>
      <c r="D2333" t="s">
        <v>330</v>
      </c>
      <c r="E2333" t="s">
        <v>8418</v>
      </c>
      <c r="F2333" t="str">
        <f>VLOOKUP(TRIM(SUBSTITUTE(E2333,CHAR(160),CHAR(32))),Metadata!B$1:C$2632,2,FALSE)</f>
        <v>Voltaire, 1694-1778.</v>
      </c>
      <c r="G2333" t="str">
        <f>VLOOKUP(TRIM(SUBSTITUTE(E2333,CHAR(160),CHAR(32))),Metadata!B$1:D$2632,3,FALSE)</f>
        <v>Histoire du parlement de Paris</v>
      </c>
      <c r="H2333">
        <f>VLOOKUP(TRIM(SUBSTITUTE(E2333,CHAR(160),CHAR(32))),Metadata!B$1:E$2632,4,FALSE)</f>
        <v>1769</v>
      </c>
      <c r="I2333" t="s">
        <v>448</v>
      </c>
      <c r="K2333" t="str">
        <f>VLOOKUP(TRIM(SUBSTITUTE(E2333,CHAR(160),CHAR(32))),Metadata!B$1:H$2632,7,FALSE)</f>
        <v>traite ou essai</v>
      </c>
      <c r="L2333" t="s">
        <v>4402</v>
      </c>
      <c r="N2333" t="str">
        <f>VLOOKUP(TRIM(SUBSTITUTE(E2333,CHAR(160),CHAR(32))),Metadata!B$1:J$2632,9,FALSE)</f>
        <v>prose</v>
      </c>
      <c r="O2333">
        <f>VLOOKUP(TRIM(SUBSTITUTE(E2333,CHAR(160),CHAR(32))),Metadata!B$1:K$2632,10,FALSE)</f>
        <v>82772</v>
      </c>
      <c r="P2333" s="4" t="s">
        <v>11017</v>
      </c>
      <c r="Q2333">
        <v>124</v>
      </c>
      <c r="R2333">
        <v>127</v>
      </c>
    </row>
    <row r="2334" spans="1:18" hidden="1" x14ac:dyDescent="0.25">
      <c r="A2334">
        <v>2338</v>
      </c>
      <c r="B2334" t="s">
        <v>4354</v>
      </c>
      <c r="C2334" t="s">
        <v>2514</v>
      </c>
      <c r="D2334" t="s">
        <v>330</v>
      </c>
      <c r="E2334" t="s">
        <v>8398</v>
      </c>
      <c r="F2334" t="str">
        <f>VLOOKUP(TRIM(SUBSTITUTE(E2334,CHAR(160),CHAR(32))),Metadata!B$1:C$2632,2,FALSE)</f>
        <v>Sénac de Meilhan, Gabriel, 1736-1803.</v>
      </c>
      <c r="G2334" t="str">
        <f>VLOOKUP(TRIM(SUBSTITUTE(E2334,CHAR(160),CHAR(32))),Metadata!B$1:D$2632,3,FALSE)</f>
        <v>L'émigré</v>
      </c>
      <c r="H2334">
        <f>VLOOKUP(TRIM(SUBSTITUTE(E2334,CHAR(160),CHAR(32))),Metadata!B$1:E$2632,4,FALSE)</f>
        <v>1797</v>
      </c>
      <c r="I2334" t="s">
        <v>448</v>
      </c>
      <c r="K2334" t="str">
        <f>VLOOKUP(TRIM(SUBSTITUTE(E2334,CHAR(160),CHAR(32))),Metadata!B$1:H$2632,7,FALSE)</f>
        <v>roman</v>
      </c>
      <c r="L2334" t="s">
        <v>4378</v>
      </c>
      <c r="N2334" t="str">
        <f>VLOOKUP(TRIM(SUBSTITUTE(E2334,CHAR(160),CHAR(32))),Metadata!B$1:J$2632,9,FALSE)</f>
        <v>prose</v>
      </c>
      <c r="O2334">
        <f>VLOOKUP(TRIM(SUBSTITUTE(E2334,CHAR(160),CHAR(32))),Metadata!B$1:K$2632,10,FALSE)</f>
        <v>139354</v>
      </c>
      <c r="P2334" s="4" t="s">
        <v>11018</v>
      </c>
      <c r="Q2334">
        <v>181</v>
      </c>
      <c r="R2334">
        <v>185</v>
      </c>
    </row>
    <row r="2335" spans="1:18" hidden="1" x14ac:dyDescent="0.25">
      <c r="A2335">
        <v>2339</v>
      </c>
      <c r="B2335" t="s">
        <v>4354</v>
      </c>
      <c r="C2335" t="s">
        <v>2514</v>
      </c>
      <c r="D2335" t="s">
        <v>330</v>
      </c>
      <c r="E2335" t="s">
        <v>8267</v>
      </c>
      <c r="F2335" t="str">
        <f>VLOOKUP(TRIM(SUBSTITUTE(E2335,CHAR(160),CHAR(32))),Metadata!B$1:C$2632,2,FALSE)</f>
        <v>Genlis, Stéphanie Félicité, comtesse de, 1746-1830.</v>
      </c>
      <c r="G2335" t="str">
        <f>VLOOKUP(TRIM(SUBSTITUTE(E2335,CHAR(160),CHAR(32))),Metadata!B$1:D$2632,3,FALSE)</f>
        <v>Adèle et Théodore, ou, Lettres sur l'éducation</v>
      </c>
      <c r="H2335">
        <f>VLOOKUP(TRIM(SUBSTITUTE(E2335,CHAR(160),CHAR(32))),Metadata!B$1:E$2632,4,FALSE)</f>
        <v>1782</v>
      </c>
      <c r="I2335" t="s">
        <v>448</v>
      </c>
      <c r="K2335" t="str">
        <f>VLOOKUP(TRIM(SUBSTITUTE(E2335,CHAR(160),CHAR(32))),Metadata!B$1:H$2632,7,FALSE)</f>
        <v>roman</v>
      </c>
      <c r="L2335" t="s">
        <v>4378</v>
      </c>
      <c r="N2335" t="str">
        <f>VLOOKUP(TRIM(SUBSTITUTE(E2335,CHAR(160),CHAR(32))),Metadata!B$1:J$2632,9,FALSE)</f>
        <v>prose</v>
      </c>
      <c r="O2335">
        <f>VLOOKUP(TRIM(SUBSTITUTE(E2335,CHAR(160),CHAR(32))),Metadata!B$1:K$2632,10,FALSE)</f>
        <v>264516</v>
      </c>
      <c r="P2335" s="4" t="s">
        <v>12727</v>
      </c>
      <c r="Q2335">
        <v>7</v>
      </c>
      <c r="R2335">
        <v>10</v>
      </c>
    </row>
    <row r="2336" spans="1:18" x14ac:dyDescent="0.25">
      <c r="A2336">
        <v>2340</v>
      </c>
      <c r="B2336" t="s">
        <v>4354</v>
      </c>
      <c r="C2336" t="s">
        <v>2514</v>
      </c>
      <c r="D2336" t="s">
        <v>330</v>
      </c>
      <c r="E2336" t="s">
        <v>8187</v>
      </c>
      <c r="F2336" t="str">
        <f>VLOOKUP(TRIM(SUBSTITUTE(E2336,CHAR(160),CHAR(32))),Metadata!B$1:C$2632,2,FALSE)</f>
        <v>Belloy, Pierre Laurent Buyrette de, 1727-1775.</v>
      </c>
      <c r="G2336" t="str">
        <f>VLOOKUP(TRIM(SUBSTITUTE(E2336,CHAR(160),CHAR(32))),Metadata!B$1:D$2632,3,FALSE)</f>
        <v>Gaston et Bayard</v>
      </c>
      <c r="H2336">
        <f>VLOOKUP(TRIM(SUBSTITUTE(E2336,CHAR(160),CHAR(32))),Metadata!B$1:E$2632,4,FALSE)</f>
        <v>1770</v>
      </c>
      <c r="I2336" t="s">
        <v>448</v>
      </c>
      <c r="K2336" t="str">
        <f>VLOOKUP(TRIM(SUBSTITUTE(E2336,CHAR(160),CHAR(32))),Metadata!B$1:H$2632,7,FALSE)</f>
        <v>theatre</v>
      </c>
      <c r="L2336" t="s">
        <v>13224</v>
      </c>
      <c r="N2336" t="str">
        <f>VLOOKUP(TRIM(SUBSTITUTE(E2336,CHAR(160),CHAR(32))),Metadata!B$1:J$2632,9,FALSE)</f>
        <v>vers</v>
      </c>
      <c r="O2336">
        <f>VLOOKUP(TRIM(SUBSTITUTE(E2336,CHAR(160),CHAR(32))),Metadata!B$1:K$2632,10,FALSE)</f>
        <v>19877</v>
      </c>
      <c r="P2336" s="4" t="s">
        <v>9294</v>
      </c>
      <c r="Q2336">
        <v>29</v>
      </c>
      <c r="R2336">
        <v>32</v>
      </c>
    </row>
    <row r="2337" spans="1:18" hidden="1" x14ac:dyDescent="0.25">
      <c r="A2337">
        <v>2341</v>
      </c>
      <c r="B2337" t="s">
        <v>4354</v>
      </c>
      <c r="C2337" t="s">
        <v>2514</v>
      </c>
      <c r="D2337" t="s">
        <v>330</v>
      </c>
      <c r="E2337" t="s">
        <v>8450</v>
      </c>
      <c r="F2337" t="str">
        <f>VLOOKUP(TRIM(SUBSTITUTE(E2337,CHAR(160),CHAR(32))),Metadata!B$1:C$2632,2,FALSE)</f>
        <v>Bourget, Paul, 1852-1935.</v>
      </c>
      <c r="G2337" t="str">
        <f>VLOOKUP(TRIM(SUBSTITUTE(E2337,CHAR(160),CHAR(32))),Metadata!B$1:D$2632,3,FALSE)</f>
        <v>Nouveaux essais de psychologie contemporaine</v>
      </c>
      <c r="H2337">
        <f>VLOOKUP(TRIM(SUBSTITUTE(E2337,CHAR(160),CHAR(32))),Metadata!B$1:E$2632,4,FALSE)</f>
        <v>1885</v>
      </c>
      <c r="I2337" t="s">
        <v>450</v>
      </c>
      <c r="K2337" t="str">
        <f>VLOOKUP(TRIM(SUBSTITUTE(E2337,CHAR(160),CHAR(32))),Metadata!B$1:H$2632,7,FALSE)</f>
        <v>traite ou essai</v>
      </c>
      <c r="L2337" t="s">
        <v>4402</v>
      </c>
      <c r="N2337" t="str">
        <f>VLOOKUP(TRIM(SUBSTITUTE(E2337,CHAR(160),CHAR(32))),Metadata!B$1:J$2632,9,FALSE)</f>
        <v>prose</v>
      </c>
      <c r="O2337">
        <f>VLOOKUP(TRIM(SUBSTITUTE(E2337,CHAR(160),CHAR(32))),Metadata!B$1:K$2632,10,FALSE)</f>
        <v>63150</v>
      </c>
      <c r="P2337" s="4" t="s">
        <v>11019</v>
      </c>
      <c r="Q2337">
        <v>58</v>
      </c>
      <c r="R2337">
        <v>61</v>
      </c>
    </row>
    <row r="2338" spans="1:18" hidden="1" x14ac:dyDescent="0.25">
      <c r="A2338">
        <v>2342</v>
      </c>
      <c r="B2338" t="s">
        <v>4354</v>
      </c>
      <c r="C2338" t="s">
        <v>2514</v>
      </c>
      <c r="D2338" t="s">
        <v>330</v>
      </c>
      <c r="E2338" t="s">
        <v>8583</v>
      </c>
      <c r="F2338" t="str">
        <f>VLOOKUP(TRIM(SUBSTITUTE(E2338,CHAR(160),CHAR(32))),Metadata!B$1:C$2632,2,FALSE)</f>
        <v>Labiche, Eugène, 1815-1888.</v>
      </c>
      <c r="G2338" t="str">
        <f>VLOOKUP(TRIM(SUBSTITUTE(E2338,CHAR(160),CHAR(32))),Metadata!B$1:D$2632,3,FALSE)</f>
        <v>La Cagnotte</v>
      </c>
      <c r="H2338">
        <f>VLOOKUP(TRIM(SUBSTITUTE(E2338,CHAR(160),CHAR(32))),Metadata!B$1:E$2632,4,FALSE)</f>
        <v>1864</v>
      </c>
      <c r="I2338" t="s">
        <v>450</v>
      </c>
      <c r="K2338" t="str">
        <f>VLOOKUP(TRIM(SUBSTITUTE(E2338,CHAR(160),CHAR(32))),Metadata!B$1:H$2632,7,FALSE)</f>
        <v>theatre</v>
      </c>
      <c r="L2338" t="s">
        <v>4472</v>
      </c>
      <c r="N2338" t="str">
        <f>VLOOKUP(TRIM(SUBSTITUTE(E2338,CHAR(160),CHAR(32))),Metadata!B$1:J$2632,9,FALSE)</f>
        <v/>
      </c>
      <c r="O2338">
        <f>VLOOKUP(TRIM(SUBSTITUTE(E2338,CHAR(160),CHAR(32))),Metadata!B$1:K$2632,10,FALSE)</f>
        <v>22722</v>
      </c>
      <c r="P2338" s="4" t="s">
        <v>11020</v>
      </c>
      <c r="Q2338">
        <v>8</v>
      </c>
      <c r="R2338">
        <v>11</v>
      </c>
    </row>
    <row r="2339" spans="1:18" hidden="1" x14ac:dyDescent="0.25">
      <c r="A2339">
        <v>2343</v>
      </c>
      <c r="B2339" t="s">
        <v>4354</v>
      </c>
      <c r="C2339" t="s">
        <v>2514</v>
      </c>
      <c r="D2339" t="s">
        <v>330</v>
      </c>
      <c r="E2339" t="s">
        <v>8469</v>
      </c>
      <c r="F2339" t="str">
        <f>VLOOKUP(TRIM(SUBSTITUTE(E2339,CHAR(160),CHAR(32))),Metadata!B$1:C$2632,2,FALSE)</f>
        <v>Cottin, Madame (Sophie) 1770-1807.</v>
      </c>
      <c r="G2339" t="str">
        <f>VLOOKUP(TRIM(SUBSTITUTE(E2339,CHAR(160),CHAR(32))),Metadata!B$1:D$2632,3,FALSE)</f>
        <v>Mathilde</v>
      </c>
      <c r="H2339">
        <f>VLOOKUP(TRIM(SUBSTITUTE(E2339,CHAR(160),CHAR(32))),Metadata!B$1:E$2632,4,FALSE)</f>
        <v>1805</v>
      </c>
      <c r="I2339" t="s">
        <v>450</v>
      </c>
      <c r="K2339" t="str">
        <f>VLOOKUP(TRIM(SUBSTITUTE(E2339,CHAR(160),CHAR(32))),Metadata!B$1:H$2632,7,FALSE)</f>
        <v>roman</v>
      </c>
      <c r="L2339" t="s">
        <v>4378</v>
      </c>
      <c r="N2339" t="str">
        <f>VLOOKUP(TRIM(SUBSTITUTE(E2339,CHAR(160),CHAR(32))),Metadata!B$1:J$2632,9,FALSE)</f>
        <v>prose</v>
      </c>
      <c r="O2339">
        <f>VLOOKUP(TRIM(SUBSTITUTE(E2339,CHAR(160),CHAR(32))),Metadata!B$1:K$2632,10,FALSE)</f>
        <v>194919</v>
      </c>
      <c r="P2339" s="8" t="s">
        <v>9295</v>
      </c>
      <c r="Q2339">
        <v>105</v>
      </c>
      <c r="R2339">
        <v>108</v>
      </c>
    </row>
    <row r="2340" spans="1:18" hidden="1" x14ac:dyDescent="0.25">
      <c r="A2340">
        <v>2344</v>
      </c>
      <c r="B2340" t="s">
        <v>4354</v>
      </c>
      <c r="C2340" t="s">
        <v>2514</v>
      </c>
      <c r="D2340" t="s">
        <v>330</v>
      </c>
      <c r="E2340" t="s">
        <v>8440</v>
      </c>
      <c r="F2340" t="str">
        <f>VLOOKUP(TRIM(SUBSTITUTE(E2340,CHAR(160),CHAR(32))),Metadata!B$1:C$2632,2,FALSE)</f>
        <v>Becque, Henri, 1837-1899.</v>
      </c>
      <c r="G2340" t="str">
        <f>VLOOKUP(TRIM(SUBSTITUTE(E2340,CHAR(160),CHAR(32))),Metadata!B$1:D$2632,3,FALSE)</f>
        <v>Les corbeaux</v>
      </c>
      <c r="H2340">
        <f>VLOOKUP(TRIM(SUBSTITUTE(E2340,CHAR(160),CHAR(32))),Metadata!B$1:E$2632,4,FALSE)</f>
        <v>1882</v>
      </c>
      <c r="I2340" t="s">
        <v>450</v>
      </c>
      <c r="K2340" t="str">
        <f>VLOOKUP(TRIM(SUBSTITUTE(E2340,CHAR(160),CHAR(32))),Metadata!B$1:H$2632,7,FALSE)</f>
        <v>theatre</v>
      </c>
      <c r="L2340" t="s">
        <v>4472</v>
      </c>
      <c r="N2340" t="str">
        <f>VLOOKUP(TRIM(SUBSTITUTE(E2340,CHAR(160),CHAR(32))),Metadata!B$1:J$2632,9,FALSE)</f>
        <v>prose</v>
      </c>
      <c r="O2340">
        <f>VLOOKUP(TRIM(SUBSTITUTE(E2340,CHAR(160),CHAR(32))),Metadata!B$1:K$2632,10,FALSE)</f>
        <v>32097</v>
      </c>
      <c r="P2340" s="4" t="s">
        <v>9296</v>
      </c>
      <c r="Q2340">
        <v>5</v>
      </c>
      <c r="R2340">
        <v>8</v>
      </c>
    </row>
    <row r="2341" spans="1:18" hidden="1" x14ac:dyDescent="0.25">
      <c r="A2341">
        <v>2345</v>
      </c>
      <c r="B2341" t="s">
        <v>4354</v>
      </c>
      <c r="C2341" t="s">
        <v>2514</v>
      </c>
      <c r="D2341" t="s">
        <v>330</v>
      </c>
      <c r="E2341" t="s">
        <v>8678</v>
      </c>
      <c r="F2341" t="str">
        <f>VLOOKUP(TRIM(SUBSTITUTE(E2341,CHAR(160),CHAR(32))),Metadata!B$1:C$2632,2,FALSE)</f>
        <v>Stendhal, 1783-1842.</v>
      </c>
      <c r="G2341" t="str">
        <f>VLOOKUP(TRIM(SUBSTITUTE(E2341,CHAR(160),CHAR(32))),Metadata!B$1:D$2632,3,FALSE)</f>
        <v>Le rouge et le noir</v>
      </c>
      <c r="H2341">
        <f>VLOOKUP(TRIM(SUBSTITUTE(E2341,CHAR(160),CHAR(32))),Metadata!B$1:E$2632,4,FALSE)</f>
        <v>1830</v>
      </c>
      <c r="I2341" t="s">
        <v>450</v>
      </c>
      <c r="K2341" t="str">
        <f>VLOOKUP(TRIM(SUBSTITUTE(E2341,CHAR(160),CHAR(32))),Metadata!B$1:H$2632,7,FALSE)</f>
        <v>roman</v>
      </c>
      <c r="L2341" t="s">
        <v>4378</v>
      </c>
      <c r="N2341" t="str">
        <f>VLOOKUP(TRIM(SUBSTITUTE(E2341,CHAR(160),CHAR(32))),Metadata!B$1:J$2632,9,FALSE)</f>
        <v>prose</v>
      </c>
      <c r="O2341">
        <f>VLOOKUP(TRIM(SUBSTITUTE(E2341,CHAR(160),CHAR(32))),Metadata!B$1:K$2632,10,FALSE)</f>
        <v>182715</v>
      </c>
      <c r="P2341" s="4" t="s">
        <v>11021</v>
      </c>
      <c r="Q2341">
        <v>19</v>
      </c>
      <c r="R2341">
        <v>23</v>
      </c>
    </row>
    <row r="2342" spans="1:18" hidden="1" x14ac:dyDescent="0.25">
      <c r="A2342">
        <v>2346</v>
      </c>
      <c r="B2342" t="s">
        <v>4354</v>
      </c>
      <c r="C2342" t="s">
        <v>2514</v>
      </c>
      <c r="D2342" t="s">
        <v>330</v>
      </c>
      <c r="E2342" t="s">
        <v>8197</v>
      </c>
      <c r="F2342" t="str">
        <f>VLOOKUP(TRIM(SUBSTITUTE(E2342,CHAR(160),CHAR(32))),Metadata!B$1:C$2632,2,FALSE)</f>
        <v>Carmontelle, Louis Carrogis, 1717-1806.</v>
      </c>
      <c r="G2342" t="str">
        <f>VLOOKUP(TRIM(SUBSTITUTE(E2342,CHAR(160),CHAR(32))),Metadata!B$1:D$2632,3,FALSE)</f>
        <v>La chanson</v>
      </c>
      <c r="H2342">
        <f>VLOOKUP(TRIM(SUBSTITUTE(E2342,CHAR(160),CHAR(32))),Metadata!B$1:E$2632,4,FALSE)</f>
        <v>1775</v>
      </c>
      <c r="I2342" t="s">
        <v>450</v>
      </c>
      <c r="K2342" t="str">
        <f>VLOOKUP(TRIM(SUBSTITUTE(E2342,CHAR(160),CHAR(32))),Metadata!B$1:H$2632,7,FALSE)</f>
        <v>theatre</v>
      </c>
      <c r="L2342" t="s">
        <v>4472</v>
      </c>
      <c r="N2342" t="str">
        <f>VLOOKUP(TRIM(SUBSTITUTE(E2342,CHAR(160),CHAR(32))),Metadata!B$1:J$2632,9,FALSE)</f>
        <v>prose</v>
      </c>
      <c r="O2342">
        <f>VLOOKUP(TRIM(SUBSTITUTE(E2342,CHAR(160),CHAR(32))),Metadata!B$1:K$2632,10,FALSE)</f>
        <v>3637</v>
      </c>
      <c r="P2342" s="4" t="s">
        <v>11022</v>
      </c>
      <c r="Q2342">
        <v>3</v>
      </c>
      <c r="R2342">
        <v>6</v>
      </c>
    </row>
    <row r="2343" spans="1:18" hidden="1" x14ac:dyDescent="0.25">
      <c r="A2343">
        <v>2347</v>
      </c>
      <c r="B2343" t="s">
        <v>4354</v>
      </c>
      <c r="C2343" t="s">
        <v>2514</v>
      </c>
      <c r="D2343" t="s">
        <v>330</v>
      </c>
      <c r="E2343" t="s">
        <v>8575</v>
      </c>
      <c r="F2343" t="str">
        <f>VLOOKUP(TRIM(SUBSTITUTE(E2343,CHAR(160),CHAR(32))),Metadata!B$1:C$2632,2,FALSE)</f>
        <v>Huysmans, J.-K. (Joris-Karl), 1848-1907.</v>
      </c>
      <c r="G2343" t="str">
        <f>VLOOKUP(TRIM(SUBSTITUTE(E2343,CHAR(160),CHAR(32))),Metadata!B$1:D$2632,3,FALSE)</f>
        <v>Là-bas</v>
      </c>
      <c r="H2343">
        <f>VLOOKUP(TRIM(SUBSTITUTE(E2343,CHAR(160),CHAR(32))),Metadata!B$1:E$2632,4,FALSE)</f>
        <v>1891</v>
      </c>
      <c r="I2343" t="s">
        <v>450</v>
      </c>
      <c r="K2343" t="str">
        <f>VLOOKUP(TRIM(SUBSTITUTE(E2343,CHAR(160),CHAR(32))),Metadata!B$1:H$2632,7,FALSE)</f>
        <v>roman</v>
      </c>
      <c r="L2343" t="s">
        <v>4378</v>
      </c>
      <c r="N2343" t="str">
        <f>VLOOKUP(TRIM(SUBSTITUTE(E2343,CHAR(160),CHAR(32))),Metadata!B$1:J$2632,9,FALSE)</f>
        <v>prose</v>
      </c>
      <c r="O2343">
        <f>VLOOKUP(TRIM(SUBSTITUTE(E2343,CHAR(160),CHAR(32))),Metadata!B$1:K$2632,10,FALSE)</f>
        <v>96099</v>
      </c>
      <c r="P2343" s="4" t="s">
        <v>11023</v>
      </c>
      <c r="Q2343">
        <v>258</v>
      </c>
      <c r="R2343">
        <v>265</v>
      </c>
    </row>
    <row r="2344" spans="1:18" hidden="1" x14ac:dyDescent="0.25">
      <c r="A2344">
        <v>2348</v>
      </c>
      <c r="B2344" t="s">
        <v>4354</v>
      </c>
      <c r="C2344" t="s">
        <v>2514</v>
      </c>
      <c r="D2344" t="s">
        <v>330</v>
      </c>
      <c r="E2344" t="s">
        <v>8491</v>
      </c>
      <c r="F2344" t="str">
        <f>VLOOKUP(TRIM(SUBSTITUTE(E2344,CHAR(160),CHAR(32))),Metadata!B$1:C$2632,2,FALSE)</f>
        <v>Dumas, Alexandre (père), 1802-1870.</v>
      </c>
      <c r="G2344" t="str">
        <f>VLOOKUP(TRIM(SUBSTITUTE(E2344,CHAR(160),CHAR(32))),Metadata!B$1:D$2632,3,FALSE)</f>
        <v>Collier de la Reine (Le)</v>
      </c>
      <c r="H2344">
        <f>VLOOKUP(TRIM(SUBSTITUTE(E2344,CHAR(160),CHAR(32))),Metadata!B$1:E$2632,4,FALSE)</f>
        <v>1849</v>
      </c>
      <c r="I2344" t="s">
        <v>450</v>
      </c>
      <c r="K2344" t="str">
        <f>VLOOKUP(TRIM(SUBSTITUTE(E2344,CHAR(160),CHAR(32))),Metadata!B$1:H$2632,7,FALSE)</f>
        <v>Narratif, Roman</v>
      </c>
      <c r="L2344" t="s">
        <v>4786</v>
      </c>
      <c r="N2344" t="str">
        <f>VLOOKUP(TRIM(SUBSTITUTE(E2344,CHAR(160),CHAR(32))),Metadata!B$1:J$2632,9,FALSE)</f>
        <v/>
      </c>
      <c r="O2344">
        <f>VLOOKUP(TRIM(SUBSTITUTE(E2344,CHAR(160),CHAR(32))),Metadata!B$1:K$2632,10,FALSE)</f>
        <v>266437</v>
      </c>
      <c r="P2344" s="4" t="s">
        <v>11024</v>
      </c>
      <c r="Q2344">
        <v>4</v>
      </c>
      <c r="R2344">
        <v>7</v>
      </c>
    </row>
    <row r="2345" spans="1:18" hidden="1" x14ac:dyDescent="0.25">
      <c r="A2345">
        <v>2349</v>
      </c>
      <c r="B2345" t="s">
        <v>4354</v>
      </c>
      <c r="C2345" t="s">
        <v>2514</v>
      </c>
      <c r="D2345" t="s">
        <v>330</v>
      </c>
      <c r="E2345" t="s">
        <v>8630</v>
      </c>
      <c r="F2345" t="str">
        <f>VLOOKUP(TRIM(SUBSTITUTE(E2345,CHAR(160),CHAR(32))),Metadata!B$1:C$2632,2,FALSE)</f>
        <v>Nodier, Charles, 1780-1844.</v>
      </c>
      <c r="G2345" t="str">
        <f>VLOOKUP(TRIM(SUBSTITUTE(E2345,CHAR(160),CHAR(32))),Metadata!B$1:D$2632,3,FALSE)</f>
        <v>Thérèse Aubert</v>
      </c>
      <c r="H2345">
        <f>VLOOKUP(TRIM(SUBSTITUTE(E2345,CHAR(160),CHAR(32))),Metadata!B$1:E$2632,4,FALSE)</f>
        <v>1819</v>
      </c>
      <c r="I2345" t="s">
        <v>450</v>
      </c>
      <c r="K2345" t="str">
        <f>VLOOKUP(TRIM(SUBSTITUTE(E2345,CHAR(160),CHAR(32))),Metadata!B$1:H$2632,7,FALSE)</f>
        <v>roman</v>
      </c>
      <c r="L2345" t="s">
        <v>4378</v>
      </c>
      <c r="N2345" t="str">
        <f>VLOOKUP(TRIM(SUBSTITUTE(E2345,CHAR(160),CHAR(32))),Metadata!B$1:J$2632,9,FALSE)</f>
        <v/>
      </c>
      <c r="O2345">
        <f>VLOOKUP(TRIM(SUBSTITUTE(E2345,CHAR(160),CHAR(32))),Metadata!B$1:K$2632,10,FALSE)</f>
        <v>23853</v>
      </c>
      <c r="P2345" s="4" t="s">
        <v>12728</v>
      </c>
      <c r="Q2345">
        <v>361</v>
      </c>
      <c r="R2345">
        <v>364</v>
      </c>
    </row>
    <row r="2346" spans="1:18" hidden="1" x14ac:dyDescent="0.25">
      <c r="A2346">
        <v>2350</v>
      </c>
      <c r="B2346" t="s">
        <v>4354</v>
      </c>
      <c r="C2346" t="s">
        <v>2514</v>
      </c>
      <c r="D2346" t="s">
        <v>330</v>
      </c>
      <c r="E2346" t="s">
        <v>8559</v>
      </c>
      <c r="F2346" t="str">
        <f>VLOOKUP(TRIM(SUBSTITUTE(E2346,CHAR(160),CHAR(32))),Metadata!B$1:C$2632,2,FALSE)</f>
        <v>Goncourt, Edmond de, 1822-1896: Goncourt, Jules de, 1830-1870.</v>
      </c>
      <c r="G2346" t="str">
        <f>VLOOKUP(TRIM(SUBSTITUTE(E2346,CHAR(160),CHAR(32))),Metadata!B$1:D$2632,3,FALSE)</f>
        <v>Journal, T. 3, 1879-1890</v>
      </c>
      <c r="H2346">
        <f>VLOOKUP(TRIM(SUBSTITUTE(E2346,CHAR(160),CHAR(32))),Metadata!B$1:E$2632,4,FALSE)</f>
        <v>1890</v>
      </c>
      <c r="I2346" t="s">
        <v>450</v>
      </c>
      <c r="K2346" t="str">
        <f>VLOOKUP(TRIM(SUBSTITUTE(E2346,CHAR(160),CHAR(32))),Metadata!B$1:H$2632,7,FALSE)</f>
        <v>memoires</v>
      </c>
      <c r="L2346" t="s">
        <v>4481</v>
      </c>
      <c r="N2346" t="str">
        <f>VLOOKUP(TRIM(SUBSTITUTE(E2346,CHAR(160),CHAR(32))),Metadata!B$1:J$2632,9,FALSE)</f>
        <v>prose</v>
      </c>
      <c r="O2346">
        <f>VLOOKUP(TRIM(SUBSTITUTE(E2346,CHAR(160),CHAR(32))),Metadata!B$1:K$2632,10,FALSE)</f>
        <v>430703</v>
      </c>
      <c r="P2346" s="4" t="s">
        <v>11025</v>
      </c>
      <c r="Q2346">
        <v>80</v>
      </c>
      <c r="R2346">
        <v>83</v>
      </c>
    </row>
    <row r="2347" spans="1:18" hidden="1" x14ac:dyDescent="0.25">
      <c r="A2347">
        <v>2351</v>
      </c>
      <c r="B2347" t="s">
        <v>4354</v>
      </c>
      <c r="C2347" t="s">
        <v>2514</v>
      </c>
      <c r="D2347" t="s">
        <v>330</v>
      </c>
      <c r="E2347" t="s">
        <v>8464</v>
      </c>
      <c r="F2347" t="str">
        <f>VLOOKUP(TRIM(SUBSTITUTE(E2347,CHAR(160),CHAR(32))),Metadata!B$1:C$2632,2,FALSE)</f>
        <v>Clemenceau, Georges, 1841-1929.</v>
      </c>
      <c r="G2347" t="str">
        <f>VLOOKUP(TRIM(SUBSTITUTE(E2347,CHAR(160),CHAR(32))),Metadata!B$1:D$2632,3,FALSE)</f>
        <v>Vers la réparation</v>
      </c>
      <c r="H2347">
        <f>VLOOKUP(TRIM(SUBSTITUTE(E2347,CHAR(160),CHAR(32))),Metadata!B$1:E$2632,4,FALSE)</f>
        <v>1899</v>
      </c>
      <c r="I2347" t="s">
        <v>450</v>
      </c>
      <c r="K2347" t="str">
        <f>VLOOKUP(TRIM(SUBSTITUTE(E2347,CHAR(160),CHAR(32))),Metadata!B$1:H$2632,7,FALSE)</f>
        <v>memoires</v>
      </c>
      <c r="L2347" t="s">
        <v>4481</v>
      </c>
      <c r="N2347" t="str">
        <f>VLOOKUP(TRIM(SUBSTITUTE(E2347,CHAR(160),CHAR(32))),Metadata!B$1:J$2632,9,FALSE)</f>
        <v>prose</v>
      </c>
      <c r="O2347">
        <f>VLOOKUP(TRIM(SUBSTITUTE(E2347,CHAR(160),CHAR(32))),Metadata!B$1:K$2632,10,FALSE)</f>
        <v>173586</v>
      </c>
      <c r="P2347" s="11" t="s">
        <v>11026</v>
      </c>
      <c r="Q2347">
        <v>0</v>
      </c>
      <c r="R2347">
        <v>3</v>
      </c>
    </row>
    <row r="2348" spans="1:18" hidden="1" x14ac:dyDescent="0.25">
      <c r="A2348">
        <v>2352</v>
      </c>
      <c r="B2348" t="s">
        <v>4354</v>
      </c>
      <c r="C2348" t="s">
        <v>2514</v>
      </c>
      <c r="D2348" t="s">
        <v>330</v>
      </c>
      <c r="E2348" t="s">
        <v>8711</v>
      </c>
      <c r="F2348" t="str">
        <f>VLOOKUP(TRIM(SUBSTITUTE(E2348,CHAR(160),CHAR(32))),Metadata!B$1:C$2632,2,FALSE)</f>
        <v>Zola, Emile, 1840-1902.</v>
      </c>
      <c r="G2348" t="str">
        <f>VLOOKUP(TRIM(SUBSTITUTE(E2348,CHAR(160),CHAR(32))),Metadata!B$1:D$2632,3,FALSE)</f>
        <v>La bête humaine</v>
      </c>
      <c r="H2348">
        <f>VLOOKUP(TRIM(SUBSTITUTE(E2348,CHAR(160),CHAR(32))),Metadata!B$1:E$2632,4,FALSE)</f>
        <v>1890</v>
      </c>
      <c r="I2348" t="s">
        <v>450</v>
      </c>
      <c r="K2348" t="str">
        <f>VLOOKUP(TRIM(SUBSTITUTE(E2348,CHAR(160),CHAR(32))),Metadata!B$1:H$2632,7,FALSE)</f>
        <v>roman</v>
      </c>
      <c r="L2348" t="s">
        <v>4378</v>
      </c>
      <c r="N2348" t="str">
        <f>VLOOKUP(TRIM(SUBSTITUTE(E2348,CHAR(160),CHAR(32))),Metadata!B$1:J$2632,9,FALSE)</f>
        <v>prose</v>
      </c>
      <c r="O2348">
        <f>VLOOKUP(TRIM(SUBSTITUTE(E2348,CHAR(160),CHAR(32))),Metadata!B$1:K$2632,10,FALSE)</f>
        <v>136418</v>
      </c>
      <c r="P2348" s="4" t="s">
        <v>11027</v>
      </c>
      <c r="Q2348">
        <v>189</v>
      </c>
      <c r="R2348">
        <v>192</v>
      </c>
    </row>
    <row r="2349" spans="1:18" hidden="1" x14ac:dyDescent="0.25">
      <c r="A2349">
        <v>2353</v>
      </c>
      <c r="B2349" t="s">
        <v>4354</v>
      </c>
      <c r="C2349" t="s">
        <v>2514</v>
      </c>
      <c r="D2349" t="s">
        <v>330</v>
      </c>
      <c r="E2349" t="s">
        <v>8478</v>
      </c>
      <c r="F2349" t="str">
        <f>VLOOKUP(TRIM(SUBSTITUTE(E2349,CHAR(160),CHAR(32))),Metadata!B$1:C$2632,2,FALSE)</f>
        <v>Delécluze, E. J. (Etienne Jean), 1781-1863.</v>
      </c>
      <c r="G2349" t="str">
        <f>VLOOKUP(TRIM(SUBSTITUTE(E2349,CHAR(160),CHAR(32))),Metadata!B$1:D$2632,3,FALSE)</f>
        <v>Journal</v>
      </c>
      <c r="H2349">
        <f>VLOOKUP(TRIM(SUBSTITUTE(E2349,CHAR(160),CHAR(32))),Metadata!B$1:E$2632,4,FALSE)</f>
        <v>1828</v>
      </c>
      <c r="I2349" t="s">
        <v>450</v>
      </c>
      <c r="K2349" t="str">
        <f>VLOOKUP(TRIM(SUBSTITUTE(E2349,CHAR(160),CHAR(32))),Metadata!B$1:H$2632,7,FALSE)</f>
        <v>memoires</v>
      </c>
      <c r="L2349" t="s">
        <v>4481</v>
      </c>
      <c r="N2349" t="str">
        <f>VLOOKUP(TRIM(SUBSTITUTE(E2349,CHAR(160),CHAR(32))),Metadata!B$1:J$2632,9,FALSE)</f>
        <v>prose</v>
      </c>
      <c r="O2349">
        <f>VLOOKUP(TRIM(SUBSTITUTE(E2349,CHAR(160),CHAR(32))),Metadata!B$1:K$2632,10,FALSE)</f>
        <v>171446</v>
      </c>
      <c r="P2349" s="4" t="s">
        <v>12729</v>
      </c>
      <c r="Q2349">
        <v>93</v>
      </c>
      <c r="R2349">
        <v>96</v>
      </c>
    </row>
    <row r="2350" spans="1:18" hidden="1" x14ac:dyDescent="0.25">
      <c r="A2350">
        <v>2354</v>
      </c>
      <c r="B2350" t="s">
        <v>4354</v>
      </c>
      <c r="C2350" t="s">
        <v>2514</v>
      </c>
      <c r="D2350" t="s">
        <v>330</v>
      </c>
      <c r="E2350" t="s">
        <v>8713</v>
      </c>
      <c r="F2350" t="str">
        <f>VLOOKUP(TRIM(SUBSTITUTE(E2350,CHAR(160),CHAR(32))),Metadata!B$1:C$2632,2,FALSE)</f>
        <v>Zola, Emile, 1840-1902.</v>
      </c>
      <c r="G2350" t="str">
        <f>VLOOKUP(TRIM(SUBSTITUTE(E2350,CHAR(160),CHAR(32))),Metadata!B$1:D$2632,3,FALSE)</f>
        <v>La curée</v>
      </c>
      <c r="H2350">
        <f>VLOOKUP(TRIM(SUBSTITUTE(E2350,CHAR(160),CHAR(32))),Metadata!B$1:E$2632,4,FALSE)</f>
        <v>1872</v>
      </c>
      <c r="I2350" t="s">
        <v>450</v>
      </c>
      <c r="K2350" t="str">
        <f>VLOOKUP(TRIM(SUBSTITUTE(E2350,CHAR(160),CHAR(32))),Metadata!B$1:H$2632,7,FALSE)</f>
        <v>roman</v>
      </c>
      <c r="L2350" t="s">
        <v>4378</v>
      </c>
      <c r="N2350" t="str">
        <f>VLOOKUP(TRIM(SUBSTITUTE(E2350,CHAR(160),CHAR(32))),Metadata!B$1:J$2632,9,FALSE)</f>
        <v>prose</v>
      </c>
      <c r="O2350">
        <f>VLOOKUP(TRIM(SUBSTITUTE(E2350,CHAR(160),CHAR(32))),Metadata!B$1:K$2632,10,FALSE)</f>
        <v>112888</v>
      </c>
      <c r="P2350" s="4" t="s">
        <v>11028</v>
      </c>
      <c r="Q2350">
        <v>47</v>
      </c>
      <c r="R2350">
        <v>50</v>
      </c>
    </row>
    <row r="2351" spans="1:18" x14ac:dyDescent="0.25">
      <c r="A2351">
        <v>2355</v>
      </c>
      <c r="B2351" t="s">
        <v>4354</v>
      </c>
      <c r="C2351" t="s">
        <v>2514</v>
      </c>
      <c r="D2351" t="s">
        <v>330</v>
      </c>
      <c r="E2351" t="s">
        <v>8641</v>
      </c>
      <c r="F2351" t="str">
        <f>VLOOKUP(TRIM(SUBSTITUTE(E2351,CHAR(160),CHAR(32))),Metadata!B$1:C$2632,2,FALSE)</f>
        <v>Prudhomme, Sully (René-François-Armand), 1839-1907.</v>
      </c>
      <c r="G2351" t="str">
        <f>VLOOKUP(TRIM(SUBSTITUTE(E2351,CHAR(160),CHAR(32))),Metadata!B$1:D$2632,3,FALSE)</f>
        <v>Les solitudes</v>
      </c>
      <c r="H2351">
        <f>VLOOKUP(TRIM(SUBSTITUTE(E2351,CHAR(160),CHAR(32))),Metadata!B$1:E$2632,4,FALSE)</f>
        <v>1869</v>
      </c>
      <c r="I2351" t="s">
        <v>450</v>
      </c>
      <c r="K2351" t="str">
        <f>VLOOKUP(TRIM(SUBSTITUTE(E2351,CHAR(160),CHAR(32))),Metadata!B$1:H$2632,7,FALSE)</f>
        <v>poesie</v>
      </c>
      <c r="L2351" t="s">
        <v>4382</v>
      </c>
      <c r="N2351" t="str">
        <f>VLOOKUP(TRIM(SUBSTITUTE(E2351,CHAR(160),CHAR(32))),Metadata!B$1:J$2632,9,FALSE)</f>
        <v>vers</v>
      </c>
      <c r="O2351">
        <f>VLOOKUP(TRIM(SUBSTITUTE(E2351,CHAR(160),CHAR(32))),Metadata!B$1:K$2632,10,FALSE)</f>
        <v>11229</v>
      </c>
      <c r="P2351" s="4" t="s">
        <v>12730</v>
      </c>
      <c r="Q2351">
        <v>4</v>
      </c>
      <c r="R2351">
        <v>8</v>
      </c>
    </row>
    <row r="2352" spans="1:18" hidden="1" x14ac:dyDescent="0.25">
      <c r="A2352">
        <v>2356</v>
      </c>
      <c r="B2352" t="s">
        <v>4354</v>
      </c>
      <c r="C2352" t="s">
        <v>2514</v>
      </c>
      <c r="D2352" t="s">
        <v>330</v>
      </c>
      <c r="E2352" t="s">
        <v>6822</v>
      </c>
      <c r="F2352" t="str">
        <f>VLOOKUP(TRIM(SUBSTITUTE(E2352,CHAR(160),CHAR(32))),Metadata!B$1:C$2632,2,FALSE)</f>
        <v>Jaurès, Jean, 1859-1914.</v>
      </c>
      <c r="G2352" t="str">
        <f>VLOOKUP(TRIM(SUBSTITUTE(E2352,CHAR(160),CHAR(32))),Metadata!B$1:D$2632,3,FALSE)</f>
        <v>Les preuves</v>
      </c>
      <c r="H2352">
        <f>VLOOKUP(TRIM(SUBSTITUTE(E2352,CHAR(160),CHAR(32))),Metadata!B$1:E$2632,4,FALSE)</f>
        <v>1898</v>
      </c>
      <c r="I2352" t="s">
        <v>450</v>
      </c>
      <c r="K2352" t="str">
        <f>VLOOKUP(TRIM(SUBSTITUTE(E2352,CHAR(160),CHAR(32))),Metadata!B$1:H$2632,7,FALSE)</f>
        <v>traite</v>
      </c>
      <c r="L2352" t="s">
        <v>4417</v>
      </c>
      <c r="N2352" t="str">
        <f>VLOOKUP(TRIM(SUBSTITUTE(E2352,CHAR(160),CHAR(32))),Metadata!B$1:J$2632,9,FALSE)</f>
        <v/>
      </c>
      <c r="O2352">
        <f>VLOOKUP(TRIM(SUBSTITUTE(E2352,CHAR(160),CHAR(32))),Metadata!B$1:K$2632,10,FALSE)</f>
        <v>100091</v>
      </c>
      <c r="P2352" s="4" t="s">
        <v>12731</v>
      </c>
      <c r="Q2352">
        <v>141</v>
      </c>
      <c r="R2352">
        <v>146</v>
      </c>
    </row>
    <row r="2353" spans="1:18" hidden="1" x14ac:dyDescent="0.25">
      <c r="A2353">
        <v>2357</v>
      </c>
      <c r="B2353" t="s">
        <v>4354</v>
      </c>
      <c r="C2353" t="s">
        <v>2514</v>
      </c>
      <c r="D2353" t="s">
        <v>330</v>
      </c>
      <c r="E2353" t="s">
        <v>8559</v>
      </c>
      <c r="F2353" t="str">
        <f>VLOOKUP(TRIM(SUBSTITUTE(E2353,CHAR(160),CHAR(32))),Metadata!B$1:C$2632,2,FALSE)</f>
        <v>Goncourt, Edmond de, 1822-1896: Goncourt, Jules de, 1830-1870.</v>
      </c>
      <c r="G2353" t="str">
        <f>VLOOKUP(TRIM(SUBSTITUTE(E2353,CHAR(160),CHAR(32))),Metadata!B$1:D$2632,3,FALSE)</f>
        <v>Journal, T. 3, 1879-1890</v>
      </c>
      <c r="H2353">
        <f>VLOOKUP(TRIM(SUBSTITUTE(E2353,CHAR(160),CHAR(32))),Metadata!B$1:E$2632,4,FALSE)</f>
        <v>1890</v>
      </c>
      <c r="I2353" t="s">
        <v>450</v>
      </c>
      <c r="K2353" t="str">
        <f>VLOOKUP(TRIM(SUBSTITUTE(E2353,CHAR(160),CHAR(32))),Metadata!B$1:H$2632,7,FALSE)</f>
        <v>memoires</v>
      </c>
      <c r="L2353" t="s">
        <v>4481</v>
      </c>
      <c r="N2353" t="str">
        <f>VLOOKUP(TRIM(SUBSTITUTE(E2353,CHAR(160),CHAR(32))),Metadata!B$1:J$2632,9,FALSE)</f>
        <v>prose</v>
      </c>
      <c r="O2353">
        <f>VLOOKUP(TRIM(SUBSTITUTE(E2353,CHAR(160),CHAR(32))),Metadata!B$1:K$2632,10,FALSE)</f>
        <v>430703</v>
      </c>
      <c r="P2353" s="4" t="s">
        <v>9297</v>
      </c>
      <c r="Q2353">
        <v>4</v>
      </c>
      <c r="R2353">
        <v>7</v>
      </c>
    </row>
    <row r="2354" spans="1:18" hidden="1" x14ac:dyDescent="0.25">
      <c r="A2354">
        <v>2358</v>
      </c>
      <c r="B2354" t="s">
        <v>4354</v>
      </c>
      <c r="C2354" t="s">
        <v>2514</v>
      </c>
      <c r="D2354" t="s">
        <v>330</v>
      </c>
      <c r="E2354" t="s">
        <v>8489</v>
      </c>
      <c r="F2354" t="str">
        <f>VLOOKUP(TRIM(SUBSTITUTE(E2354,CHAR(160),CHAR(32))),Metadata!B$1:C$2632,2,FALSE)</f>
        <v>Dumas, Alexandre (père), 1802-1870.</v>
      </c>
      <c r="G2354" t="str">
        <f>VLOOKUP(TRIM(SUBSTITUTE(E2354,CHAR(160),CHAR(32))),Metadata!B$1:D$2632,3,FALSE)</f>
        <v>Chevalier de Maison-Rouge (Le)</v>
      </c>
      <c r="H2354">
        <f>VLOOKUP(TRIM(SUBSTITUTE(E2354,CHAR(160),CHAR(32))),Metadata!B$1:E$2632,4,FALSE)</f>
        <v>1845</v>
      </c>
      <c r="I2354" t="s">
        <v>450</v>
      </c>
      <c r="K2354" t="str">
        <f>VLOOKUP(TRIM(SUBSTITUTE(E2354,CHAR(160),CHAR(32))),Metadata!B$1:H$2632,7,FALSE)</f>
        <v>Narratif, Roman</v>
      </c>
      <c r="L2354" t="s">
        <v>4786</v>
      </c>
      <c r="N2354" t="str">
        <f>VLOOKUP(TRIM(SUBSTITUTE(E2354,CHAR(160),CHAR(32))),Metadata!B$1:J$2632,9,FALSE)</f>
        <v/>
      </c>
      <c r="O2354">
        <f>VLOOKUP(TRIM(SUBSTITUTE(E2354,CHAR(160),CHAR(32))),Metadata!B$1:K$2632,10,FALSE)</f>
        <v>137368</v>
      </c>
      <c r="P2354" s="4" t="s">
        <v>11029</v>
      </c>
      <c r="Q2354">
        <v>4</v>
      </c>
      <c r="R2354">
        <v>7</v>
      </c>
    </row>
    <row r="2355" spans="1:18" hidden="1" x14ac:dyDescent="0.25">
      <c r="A2355">
        <v>2359</v>
      </c>
      <c r="B2355" t="s">
        <v>4354</v>
      </c>
      <c r="C2355" t="s">
        <v>2514</v>
      </c>
      <c r="D2355" t="s">
        <v>330</v>
      </c>
      <c r="E2355" t="s">
        <v>6822</v>
      </c>
      <c r="F2355" t="str">
        <f>VLOOKUP(TRIM(SUBSTITUTE(E2355,CHAR(160),CHAR(32))),Metadata!B$1:C$2632,2,FALSE)</f>
        <v>Jaurès, Jean, 1859-1914.</v>
      </c>
      <c r="G2355" t="str">
        <f>VLOOKUP(TRIM(SUBSTITUTE(E2355,CHAR(160),CHAR(32))),Metadata!B$1:D$2632,3,FALSE)</f>
        <v>Les preuves</v>
      </c>
      <c r="H2355">
        <f>VLOOKUP(TRIM(SUBSTITUTE(E2355,CHAR(160),CHAR(32))),Metadata!B$1:E$2632,4,FALSE)</f>
        <v>1898</v>
      </c>
      <c r="I2355" t="s">
        <v>450</v>
      </c>
      <c r="K2355" t="str">
        <f>VLOOKUP(TRIM(SUBSTITUTE(E2355,CHAR(160),CHAR(32))),Metadata!B$1:H$2632,7,FALSE)</f>
        <v>traite</v>
      </c>
      <c r="L2355" t="s">
        <v>4417</v>
      </c>
      <c r="N2355" t="str">
        <f>VLOOKUP(TRIM(SUBSTITUTE(E2355,CHAR(160),CHAR(32))),Metadata!B$1:J$2632,9,FALSE)</f>
        <v/>
      </c>
      <c r="O2355">
        <f>VLOOKUP(TRIM(SUBSTITUTE(E2355,CHAR(160),CHAR(32))),Metadata!B$1:K$2632,10,FALSE)</f>
        <v>100091</v>
      </c>
      <c r="P2355" s="10" t="s">
        <v>11030</v>
      </c>
      <c r="Q2355">
        <v>4</v>
      </c>
      <c r="R2355">
        <v>8</v>
      </c>
    </row>
    <row r="2356" spans="1:18" hidden="1" x14ac:dyDescent="0.25">
      <c r="A2356">
        <v>2360</v>
      </c>
      <c r="B2356" t="s">
        <v>4354</v>
      </c>
      <c r="C2356" t="s">
        <v>2514</v>
      </c>
      <c r="D2356" t="s">
        <v>330</v>
      </c>
      <c r="E2356" t="s">
        <v>8704</v>
      </c>
      <c r="F2356" t="str">
        <f>VLOOKUP(TRIM(SUBSTITUTE(E2356,CHAR(160),CHAR(32))),Metadata!B$1:C$2632,2,FALSE)</f>
        <v>Vigny, Alfred de, 1797-1863.</v>
      </c>
      <c r="G2356" t="str">
        <f>VLOOKUP(TRIM(SUBSTITUTE(E2356,CHAR(160),CHAR(32))),Metadata!B$1:D$2632,3,FALSE)</f>
        <v>Le journal d'un poète</v>
      </c>
      <c r="H2356">
        <f>VLOOKUP(TRIM(SUBSTITUTE(E2356,CHAR(160),CHAR(32))),Metadata!B$1:E$2632,4,FALSE)</f>
        <v>1863</v>
      </c>
      <c r="I2356" t="s">
        <v>450</v>
      </c>
      <c r="K2356" t="str">
        <f>VLOOKUP(TRIM(SUBSTITUTE(E2356,CHAR(160),CHAR(32))),Metadata!B$1:H$2632,7,FALSE)</f>
        <v>memoires</v>
      </c>
      <c r="L2356" t="s">
        <v>4481</v>
      </c>
      <c r="N2356" t="str">
        <f>VLOOKUP(TRIM(SUBSTITUTE(E2356,CHAR(160),CHAR(32))),Metadata!B$1:J$2632,9,FALSE)</f>
        <v>prose</v>
      </c>
      <c r="O2356">
        <f>VLOOKUP(TRIM(SUBSTITUTE(E2356,CHAR(160),CHAR(32))),Metadata!B$1:K$2632,10,FALSE)</f>
        <v>152357</v>
      </c>
      <c r="P2356" s="4" t="s">
        <v>11031</v>
      </c>
      <c r="Q2356">
        <v>144</v>
      </c>
      <c r="R2356">
        <v>148</v>
      </c>
    </row>
    <row r="2357" spans="1:18" hidden="1" x14ac:dyDescent="0.25">
      <c r="A2357">
        <v>2361</v>
      </c>
      <c r="B2357" t="s">
        <v>4354</v>
      </c>
      <c r="C2357" t="s">
        <v>2514</v>
      </c>
      <c r="D2357" t="s">
        <v>330</v>
      </c>
      <c r="E2357" t="s">
        <v>8978</v>
      </c>
      <c r="F2357" t="str">
        <f>VLOOKUP(TRIM(SUBSTITUTE(E2357,CHAR(160),CHAR(32))),Metadata!B$1:C$2632,2,FALSE)</f>
        <v>Proust, Marcel, 1871-1922.</v>
      </c>
      <c r="G2357" t="str">
        <f>VLOOKUP(TRIM(SUBSTITUTE(E2357,CHAR(160),CHAR(32))),Metadata!B$1:D$2632,3,FALSE)</f>
        <v>Du côté de chez Swann</v>
      </c>
      <c r="H2357">
        <f>VLOOKUP(TRIM(SUBSTITUTE(E2357,CHAR(160),CHAR(32))),Metadata!B$1:E$2632,4,FALSE)</f>
        <v>1913</v>
      </c>
      <c r="I2357" t="s">
        <v>534</v>
      </c>
      <c r="K2357" t="str">
        <f>VLOOKUP(TRIM(SUBSTITUTE(E2357,CHAR(160),CHAR(32))),Metadata!B$1:H$2632,7,FALSE)</f>
        <v>roman</v>
      </c>
      <c r="L2357" t="s">
        <v>4378</v>
      </c>
      <c r="N2357" t="str">
        <f>VLOOKUP(TRIM(SUBSTITUTE(E2357,CHAR(160),CHAR(32))),Metadata!B$1:J$2632,9,FALSE)</f>
        <v>prose</v>
      </c>
      <c r="O2357">
        <f>VLOOKUP(TRIM(SUBSTITUTE(E2357,CHAR(160),CHAR(32))),Metadata!B$1:K$2632,10,FALSE)</f>
        <v>181434</v>
      </c>
      <c r="P2357" s="4" t="s">
        <v>11032</v>
      </c>
      <c r="Q2357">
        <v>16</v>
      </c>
      <c r="R2357">
        <v>20</v>
      </c>
    </row>
    <row r="2358" spans="1:18" hidden="1" x14ac:dyDescent="0.25">
      <c r="A2358">
        <v>2362</v>
      </c>
      <c r="B2358" t="s">
        <v>4354</v>
      </c>
      <c r="C2358" t="s">
        <v>2514</v>
      </c>
      <c r="D2358" t="s">
        <v>330</v>
      </c>
      <c r="E2358" t="s">
        <v>9027</v>
      </c>
      <c r="F2358" t="str">
        <f>VLOOKUP(TRIM(SUBSTITUTE(E2358,CHAR(160),CHAR(32))),Metadata!B$1:C$2632,2,FALSE)</f>
        <v>Weil, Simone, 1909-1943.</v>
      </c>
      <c r="G2358" t="str">
        <f>VLOOKUP(TRIM(SUBSTITUTE(E2358,CHAR(160),CHAR(32))),Metadata!B$1:D$2632,3,FALSE)</f>
        <v>L'enracinement</v>
      </c>
      <c r="H2358">
        <f>VLOOKUP(TRIM(SUBSTITUTE(E2358,CHAR(160),CHAR(32))),Metadata!B$1:E$2632,4,FALSE)</f>
        <v>1949</v>
      </c>
      <c r="I2358" t="s">
        <v>534</v>
      </c>
      <c r="K2358" t="str">
        <f>VLOOKUP(TRIM(SUBSTITUTE(E2358,CHAR(160),CHAR(32))),Metadata!B$1:H$2632,7,FALSE)</f>
        <v>traite</v>
      </c>
      <c r="L2358" t="s">
        <v>4417</v>
      </c>
      <c r="N2358" t="str">
        <f>VLOOKUP(TRIM(SUBSTITUTE(E2358,CHAR(160),CHAR(32))),Metadata!B$1:J$2632,9,FALSE)</f>
        <v/>
      </c>
      <c r="O2358">
        <f>VLOOKUP(TRIM(SUBSTITUTE(E2358,CHAR(160),CHAR(32))),Metadata!B$1:K$2632,10,FALSE)</f>
        <v>96046</v>
      </c>
      <c r="P2358" s="4" t="s">
        <v>11033</v>
      </c>
      <c r="Q2358">
        <v>30</v>
      </c>
      <c r="R2358">
        <v>33</v>
      </c>
    </row>
    <row r="2359" spans="1:18" hidden="1" x14ac:dyDescent="0.25">
      <c r="A2359">
        <v>2363</v>
      </c>
      <c r="B2359" t="s">
        <v>4354</v>
      </c>
      <c r="C2359" t="s">
        <v>2514</v>
      </c>
      <c r="D2359" t="s">
        <v>330</v>
      </c>
      <c r="E2359" t="s">
        <v>7380</v>
      </c>
      <c r="F2359" t="str">
        <f>VLOOKUP(TRIM(SUBSTITUTE(E2359,CHAR(160),CHAR(32))),Metadata!B$1:C$2632,2,FALSE)</f>
        <v>Vaudet, Charles.</v>
      </c>
      <c r="G2359" t="str">
        <f>VLOOKUP(TRIM(SUBSTITUTE(E2359,CHAR(160),CHAR(32))),Metadata!B$1:D$2632,3,FALSE)</f>
        <v>La vérité sur la question romaine.</v>
      </c>
      <c r="H2359">
        <f>VLOOKUP(TRIM(SUBSTITUTE(E2359,CHAR(160),CHAR(32))),Metadata!B$1:E$2632,4,FALSE)</f>
        <v>1930</v>
      </c>
      <c r="I2359" t="s">
        <v>534</v>
      </c>
      <c r="K2359" t="str">
        <f>VLOOKUP(TRIM(SUBSTITUTE(E2359,CHAR(160),CHAR(32))),Metadata!B$1:H$2632,7,FALSE)</f>
        <v>traite</v>
      </c>
      <c r="L2359" t="s">
        <v>4417</v>
      </c>
      <c r="N2359" t="str">
        <f>VLOOKUP(TRIM(SUBSTITUTE(E2359,CHAR(160),CHAR(32))),Metadata!B$1:J$2632,9,FALSE)</f>
        <v/>
      </c>
      <c r="O2359">
        <f>VLOOKUP(TRIM(SUBSTITUTE(E2359,CHAR(160),CHAR(32))),Metadata!B$1:K$2632,10,FALSE)</f>
        <v>61629</v>
      </c>
      <c r="P2359" s="4" t="s">
        <v>12732</v>
      </c>
      <c r="Q2359">
        <v>3</v>
      </c>
      <c r="R2359">
        <v>6</v>
      </c>
    </row>
    <row r="2360" spans="1:18" hidden="1" x14ac:dyDescent="0.25">
      <c r="A2360">
        <v>2364</v>
      </c>
      <c r="B2360" t="s">
        <v>4354</v>
      </c>
      <c r="C2360" t="s">
        <v>2514</v>
      </c>
      <c r="D2360" t="s">
        <v>330</v>
      </c>
      <c r="E2360" t="s">
        <v>8780</v>
      </c>
      <c r="F2360" t="str">
        <f>VLOOKUP(TRIM(SUBSTITUTE(E2360,CHAR(160),CHAR(32))),Metadata!B$1:C$2632,2,FALSE)</f>
        <v>Béguin, Albert, 1898-1957.</v>
      </c>
      <c r="G2360" t="str">
        <f>VLOOKUP(TRIM(SUBSTITUTE(E2360,CHAR(160),CHAR(32))),Metadata!B$1:D$2632,3,FALSE)</f>
        <v>L'âme romantique et le rêve</v>
      </c>
      <c r="H2360">
        <f>VLOOKUP(TRIM(SUBSTITUTE(E2360,CHAR(160),CHAR(32))),Metadata!B$1:E$2632,4,FALSE)</f>
        <v>1939</v>
      </c>
      <c r="I2360" t="s">
        <v>534</v>
      </c>
      <c r="K2360" t="str">
        <f>VLOOKUP(TRIM(SUBSTITUTE(E2360,CHAR(160),CHAR(32))),Metadata!B$1:H$2632,7,FALSE)</f>
        <v>traite ou essai</v>
      </c>
      <c r="L2360" t="s">
        <v>4402</v>
      </c>
      <c r="N2360" t="str">
        <f>VLOOKUP(TRIM(SUBSTITUTE(E2360,CHAR(160),CHAR(32))),Metadata!B$1:J$2632,9,FALSE)</f>
        <v>prose</v>
      </c>
      <c r="O2360">
        <f>VLOOKUP(TRIM(SUBSTITUTE(E2360,CHAR(160),CHAR(32))),Metadata!B$1:K$2632,10,FALSE)</f>
        <v>191397</v>
      </c>
      <c r="P2360" s="4" t="s">
        <v>11034</v>
      </c>
      <c r="Q2360">
        <v>39</v>
      </c>
      <c r="R2360">
        <v>42</v>
      </c>
    </row>
    <row r="2361" spans="1:18" hidden="1" x14ac:dyDescent="0.25">
      <c r="A2361">
        <v>2365</v>
      </c>
      <c r="B2361" t="s">
        <v>4354</v>
      </c>
      <c r="C2361" t="s">
        <v>2514</v>
      </c>
      <c r="D2361" t="s">
        <v>330</v>
      </c>
      <c r="E2361" t="s">
        <v>8816</v>
      </c>
      <c r="F2361" t="str">
        <f>VLOOKUP(TRIM(SUBSTITUTE(E2361,CHAR(160),CHAR(32))),Metadata!B$1:C$2632,2,FALSE)</f>
        <v>Chardonne, Jacques, 1884-1968.</v>
      </c>
      <c r="G2361" t="str">
        <f>VLOOKUP(TRIM(SUBSTITUTE(E2361,CHAR(160),CHAR(32))),Metadata!B$1:D$2632,3,FALSE)</f>
        <v>L'épithalame</v>
      </c>
      <c r="H2361">
        <f>VLOOKUP(TRIM(SUBSTITUTE(E2361,CHAR(160),CHAR(32))),Metadata!B$1:E$2632,4,FALSE)</f>
        <v>1921</v>
      </c>
      <c r="I2361" t="s">
        <v>534</v>
      </c>
      <c r="K2361" t="str">
        <f>VLOOKUP(TRIM(SUBSTITUTE(E2361,CHAR(160),CHAR(32))),Metadata!B$1:H$2632,7,FALSE)</f>
        <v>roman</v>
      </c>
      <c r="L2361" t="s">
        <v>4378</v>
      </c>
      <c r="N2361" t="str">
        <f>VLOOKUP(TRIM(SUBSTITUTE(E2361,CHAR(160),CHAR(32))),Metadata!B$1:J$2632,9,FALSE)</f>
        <v>prose</v>
      </c>
      <c r="O2361">
        <f>VLOOKUP(TRIM(SUBSTITUTE(E2361,CHAR(160),CHAR(32))),Metadata!B$1:K$2632,10,FALSE)</f>
        <v>92220</v>
      </c>
      <c r="P2361" s="4" t="s">
        <v>11035</v>
      </c>
      <c r="Q2361">
        <v>9</v>
      </c>
      <c r="R2361">
        <v>12</v>
      </c>
    </row>
    <row r="2362" spans="1:18" hidden="1" x14ac:dyDescent="0.25">
      <c r="A2362">
        <v>2366</v>
      </c>
      <c r="B2362" t="s">
        <v>4354</v>
      </c>
      <c r="C2362" t="s">
        <v>2514</v>
      </c>
      <c r="D2362" t="s">
        <v>330</v>
      </c>
      <c r="E2362" t="s">
        <v>9027</v>
      </c>
      <c r="F2362" t="str">
        <f>VLOOKUP(TRIM(SUBSTITUTE(E2362,CHAR(160),CHAR(32))),Metadata!B$1:C$2632,2,FALSE)</f>
        <v>Weil, Simone, 1909-1943.</v>
      </c>
      <c r="G2362" t="str">
        <f>VLOOKUP(TRIM(SUBSTITUTE(E2362,CHAR(160),CHAR(32))),Metadata!B$1:D$2632,3,FALSE)</f>
        <v>L'enracinement</v>
      </c>
      <c r="H2362">
        <f>VLOOKUP(TRIM(SUBSTITUTE(E2362,CHAR(160),CHAR(32))),Metadata!B$1:E$2632,4,FALSE)</f>
        <v>1949</v>
      </c>
      <c r="I2362" t="s">
        <v>534</v>
      </c>
      <c r="K2362" t="str">
        <f>VLOOKUP(TRIM(SUBSTITUTE(E2362,CHAR(160),CHAR(32))),Metadata!B$1:H$2632,7,FALSE)</f>
        <v>traite</v>
      </c>
      <c r="L2362" t="s">
        <v>4417</v>
      </c>
      <c r="N2362" t="str">
        <f>VLOOKUP(TRIM(SUBSTITUTE(E2362,CHAR(160),CHAR(32))),Metadata!B$1:J$2632,9,FALSE)</f>
        <v/>
      </c>
      <c r="O2362">
        <f>VLOOKUP(TRIM(SUBSTITUTE(E2362,CHAR(160),CHAR(32))),Metadata!B$1:K$2632,10,FALSE)</f>
        <v>96046</v>
      </c>
      <c r="P2362" s="4" t="s">
        <v>11036</v>
      </c>
      <c r="Q2362">
        <v>42</v>
      </c>
      <c r="R2362">
        <v>46</v>
      </c>
    </row>
    <row r="2363" spans="1:18" hidden="1" x14ac:dyDescent="0.25">
      <c r="A2363">
        <v>2367</v>
      </c>
      <c r="B2363" t="s">
        <v>4354</v>
      </c>
      <c r="C2363" t="s">
        <v>2514</v>
      </c>
      <c r="D2363" t="s">
        <v>330</v>
      </c>
      <c r="E2363" t="s">
        <v>8798</v>
      </c>
      <c r="F2363" t="str">
        <f>VLOOKUP(TRIM(SUBSTITUTE(E2363,CHAR(160),CHAR(32))),Metadata!B$1:C$2632,2,FALSE)</f>
        <v>Bourget, Paul, 1852-1935.</v>
      </c>
      <c r="G2363" t="str">
        <f>VLOOKUP(TRIM(SUBSTITUTE(E2363,CHAR(160),CHAR(32))),Metadata!B$1:D$2632,3,FALSE)</f>
        <v>Nos actes nous suivent</v>
      </c>
      <c r="H2363">
        <f>VLOOKUP(TRIM(SUBSTITUTE(E2363,CHAR(160),CHAR(32))),Metadata!B$1:E$2632,4,FALSE)</f>
        <v>1926</v>
      </c>
      <c r="I2363" t="s">
        <v>534</v>
      </c>
      <c r="K2363" t="str">
        <f>VLOOKUP(TRIM(SUBSTITUTE(E2363,CHAR(160),CHAR(32))),Metadata!B$1:H$2632,7,FALSE)</f>
        <v>roman</v>
      </c>
      <c r="L2363" t="s">
        <v>4378</v>
      </c>
      <c r="N2363" t="str">
        <f>VLOOKUP(TRIM(SUBSTITUTE(E2363,CHAR(160),CHAR(32))),Metadata!B$1:J$2632,9,FALSE)</f>
        <v>prose</v>
      </c>
      <c r="O2363">
        <f>VLOOKUP(TRIM(SUBSTITUTE(E2363,CHAR(160),CHAR(32))),Metadata!B$1:K$2632,10,FALSE)</f>
        <v>112998</v>
      </c>
      <c r="P2363" s="4" t="s">
        <v>11037</v>
      </c>
      <c r="Q2363">
        <v>137</v>
      </c>
      <c r="R2363">
        <v>140</v>
      </c>
    </row>
    <row r="2364" spans="1:18" hidden="1" x14ac:dyDescent="0.25">
      <c r="A2364">
        <v>2368</v>
      </c>
      <c r="B2364" t="s">
        <v>4354</v>
      </c>
      <c r="C2364" t="s">
        <v>2514</v>
      </c>
      <c r="D2364" t="s">
        <v>330</v>
      </c>
      <c r="E2364" t="s">
        <v>8874</v>
      </c>
      <c r="F2364" t="str">
        <f>VLOOKUP(TRIM(SUBSTITUTE(E2364,CHAR(160),CHAR(32))),Metadata!B$1:C$2632,2,FALSE)</f>
        <v>Gide, André, 1869-1951.</v>
      </c>
      <c r="G2364" t="str">
        <f>VLOOKUP(TRIM(SUBSTITUTE(E2364,CHAR(160),CHAR(32))),Metadata!B$1:D$2632,3,FALSE)</f>
        <v>Journal, 1889-1939</v>
      </c>
      <c r="H2364">
        <f>VLOOKUP(TRIM(SUBSTITUTE(E2364,CHAR(160),CHAR(32))),Metadata!B$1:E$2632,4,FALSE)</f>
        <v>1939</v>
      </c>
      <c r="I2364" t="s">
        <v>534</v>
      </c>
      <c r="K2364" t="str">
        <f>VLOOKUP(TRIM(SUBSTITUTE(E2364,CHAR(160),CHAR(32))),Metadata!B$1:H$2632,7,FALSE)</f>
        <v>memoires</v>
      </c>
      <c r="L2364" t="s">
        <v>4481</v>
      </c>
      <c r="N2364" t="str">
        <f>VLOOKUP(TRIM(SUBSTITUTE(E2364,CHAR(160),CHAR(32))),Metadata!B$1:J$2632,9,FALSE)</f>
        <v>prose</v>
      </c>
      <c r="O2364">
        <f>VLOOKUP(TRIM(SUBSTITUTE(E2364,CHAR(160),CHAR(32))),Metadata!B$1:K$2632,10,FALSE)</f>
        <v>484035</v>
      </c>
      <c r="P2364" s="4" t="s">
        <v>12733</v>
      </c>
      <c r="Q2364">
        <v>259</v>
      </c>
      <c r="R2364">
        <v>263</v>
      </c>
    </row>
    <row r="2365" spans="1:18" hidden="1" x14ac:dyDescent="0.25">
      <c r="A2365">
        <v>2369</v>
      </c>
      <c r="B2365" t="s">
        <v>4354</v>
      </c>
      <c r="C2365" t="s">
        <v>2514</v>
      </c>
      <c r="D2365" t="s">
        <v>330</v>
      </c>
      <c r="E2365" t="s">
        <v>8901</v>
      </c>
      <c r="F2365" t="str">
        <f>VLOOKUP(TRIM(SUBSTITUTE(E2365,CHAR(160),CHAR(32))),Metadata!B$1:C$2632,2,FALSE)</f>
        <v>Guéhenno, Jean, 1890-1978.</v>
      </c>
      <c r="G2365" t="str">
        <f>VLOOKUP(TRIM(SUBSTITUTE(E2365,CHAR(160),CHAR(32))),Metadata!B$1:D$2632,3,FALSE)</f>
        <v>Jean-Jacques. T. 2. Roman et verité, 1750-1758</v>
      </c>
      <c r="H2365">
        <f>VLOOKUP(TRIM(SUBSTITUTE(E2365,CHAR(160),CHAR(32))),Metadata!B$1:E$2632,4,FALSE)</f>
        <v>1950</v>
      </c>
      <c r="I2365" t="s">
        <v>534</v>
      </c>
      <c r="K2365" t="str">
        <f>VLOOKUP(TRIM(SUBSTITUTE(E2365,CHAR(160),CHAR(32))),Metadata!B$1:H$2632,7,FALSE)</f>
        <v>traite ou essai</v>
      </c>
      <c r="L2365" t="s">
        <v>4402</v>
      </c>
      <c r="N2365" t="str">
        <f>VLOOKUP(TRIM(SUBSTITUTE(E2365,CHAR(160),CHAR(32))),Metadata!B$1:J$2632,9,FALSE)</f>
        <v>prose</v>
      </c>
      <c r="O2365">
        <f>VLOOKUP(TRIM(SUBSTITUTE(E2365,CHAR(160),CHAR(32))),Metadata!B$1:K$2632,10,FALSE)</f>
        <v>70913</v>
      </c>
      <c r="P2365" s="4" t="s">
        <v>12734</v>
      </c>
      <c r="Q2365">
        <v>224</v>
      </c>
      <c r="R2365">
        <v>227</v>
      </c>
    </row>
    <row r="2366" spans="1:18" hidden="1" x14ac:dyDescent="0.25">
      <c r="A2366">
        <v>2370</v>
      </c>
      <c r="B2366" t="s">
        <v>4354</v>
      </c>
      <c r="C2366" t="s">
        <v>2514</v>
      </c>
      <c r="D2366" t="s">
        <v>330</v>
      </c>
      <c r="E2366" t="s">
        <v>8833</v>
      </c>
      <c r="F2366" t="str">
        <f>VLOOKUP(TRIM(SUBSTITUTE(E2366,CHAR(160),CHAR(32))),Metadata!B$1:C$2632,2,FALSE)</f>
        <v>Drieu La Rochelle, Pierre, 1893-1945.</v>
      </c>
      <c r="G2366" t="str">
        <f>VLOOKUP(TRIM(SUBSTITUTE(E2366,CHAR(160),CHAR(32))),Metadata!B$1:D$2632,3,FALSE)</f>
        <v>Réveuse bourgeoisie</v>
      </c>
      <c r="H2366">
        <f>VLOOKUP(TRIM(SUBSTITUTE(E2366,CHAR(160),CHAR(32))),Metadata!B$1:E$2632,4,FALSE)</f>
        <v>1937</v>
      </c>
      <c r="I2366" t="s">
        <v>534</v>
      </c>
      <c r="K2366" t="str">
        <f>VLOOKUP(TRIM(SUBSTITUTE(E2366,CHAR(160),CHAR(32))),Metadata!B$1:H$2632,7,FALSE)</f>
        <v>roman</v>
      </c>
      <c r="L2366" t="s">
        <v>4378</v>
      </c>
      <c r="N2366" t="str">
        <f>VLOOKUP(TRIM(SUBSTITUTE(E2366,CHAR(160),CHAR(32))),Metadata!B$1:J$2632,9,FALSE)</f>
        <v>prose</v>
      </c>
      <c r="O2366">
        <f>VLOOKUP(TRIM(SUBSTITUTE(E2366,CHAR(160),CHAR(32))),Metadata!B$1:K$2632,10,FALSE)</f>
        <v>112688</v>
      </c>
      <c r="P2366" s="8" t="s">
        <v>11038</v>
      </c>
      <c r="Q2366">
        <v>64</v>
      </c>
      <c r="R2366">
        <v>67</v>
      </c>
    </row>
    <row r="2367" spans="1:18" hidden="1" x14ac:dyDescent="0.25">
      <c r="A2367">
        <v>2371</v>
      </c>
      <c r="B2367" t="s">
        <v>4354</v>
      </c>
      <c r="C2367" t="s">
        <v>2514</v>
      </c>
      <c r="D2367" t="s">
        <v>330</v>
      </c>
      <c r="E2367" t="s">
        <v>8832</v>
      </c>
      <c r="F2367" t="str">
        <f>VLOOKUP(TRIM(SUBSTITUTE(E2367,CHAR(160),CHAR(32))),Metadata!B$1:C$2632,2,FALSE)</f>
        <v>Daniel-Rops, Henri, 1901-1965.</v>
      </c>
      <c r="G2367" t="str">
        <f>VLOOKUP(TRIM(SUBSTITUTE(E2367,CHAR(160),CHAR(32))),Metadata!B$1:D$2632,3,FALSE)</f>
        <v>Mort, où est ta victoire?</v>
      </c>
      <c r="H2367">
        <f>VLOOKUP(TRIM(SUBSTITUTE(E2367,CHAR(160),CHAR(32))),Metadata!B$1:E$2632,4,FALSE)</f>
        <v>1934</v>
      </c>
      <c r="I2367" t="s">
        <v>534</v>
      </c>
      <c r="K2367" t="str">
        <f>VLOOKUP(TRIM(SUBSTITUTE(E2367,CHAR(160),CHAR(32))),Metadata!B$1:H$2632,7,FALSE)</f>
        <v>roman</v>
      </c>
      <c r="L2367" t="s">
        <v>4378</v>
      </c>
      <c r="N2367" t="str">
        <f>VLOOKUP(TRIM(SUBSTITUTE(E2367,CHAR(160),CHAR(32))),Metadata!B$1:J$2632,9,FALSE)</f>
        <v>prose</v>
      </c>
      <c r="O2367">
        <f>VLOOKUP(TRIM(SUBSTITUTE(E2367,CHAR(160),CHAR(32))),Metadata!B$1:K$2632,10,FALSE)</f>
        <v>173036</v>
      </c>
      <c r="P2367" s="4" t="s">
        <v>11039</v>
      </c>
      <c r="Q2367">
        <v>134</v>
      </c>
      <c r="R2367">
        <v>137</v>
      </c>
    </row>
    <row r="2368" spans="1:18" hidden="1" x14ac:dyDescent="0.25">
      <c r="A2368">
        <v>2372</v>
      </c>
      <c r="B2368" t="s">
        <v>4354</v>
      </c>
      <c r="C2368" t="s">
        <v>2514</v>
      </c>
      <c r="D2368" t="s">
        <v>330</v>
      </c>
      <c r="E2368" t="s">
        <v>8788</v>
      </c>
      <c r="F2368" t="str">
        <f>VLOOKUP(TRIM(SUBSTITUTE(E2368,CHAR(160),CHAR(32))),Metadata!B$1:C$2632,2,FALSE)</f>
        <v>Bernanos, Georges, 1888-1948.</v>
      </c>
      <c r="G2368" t="str">
        <f>VLOOKUP(TRIM(SUBSTITUTE(E2368,CHAR(160),CHAR(32))),Metadata!B$1:D$2632,3,FALSE)</f>
        <v>Sous le soleil de Satan</v>
      </c>
      <c r="H2368">
        <f>VLOOKUP(TRIM(SUBSTITUTE(E2368,CHAR(160),CHAR(32))),Metadata!B$1:E$2632,4,FALSE)</f>
        <v>1926</v>
      </c>
      <c r="I2368" t="s">
        <v>534</v>
      </c>
      <c r="K2368" t="str">
        <f>VLOOKUP(TRIM(SUBSTITUTE(E2368,CHAR(160),CHAR(32))),Metadata!B$1:H$2632,7,FALSE)</f>
        <v>roman</v>
      </c>
      <c r="L2368" t="s">
        <v>4378</v>
      </c>
      <c r="N2368" t="str">
        <f>VLOOKUP(TRIM(SUBSTITUTE(E2368,CHAR(160),CHAR(32))),Metadata!B$1:J$2632,9,FALSE)</f>
        <v>prose</v>
      </c>
      <c r="O2368">
        <f>VLOOKUP(TRIM(SUBSTITUTE(E2368,CHAR(160),CHAR(32))),Metadata!B$1:K$2632,10,FALSE)</f>
        <v>97216</v>
      </c>
      <c r="P2368" s="4" t="s">
        <v>12735</v>
      </c>
      <c r="Q2368">
        <v>87</v>
      </c>
      <c r="R2368">
        <v>90</v>
      </c>
    </row>
    <row r="2369" spans="1:18" hidden="1" x14ac:dyDescent="0.25">
      <c r="A2369">
        <v>2373</v>
      </c>
      <c r="B2369" t="s">
        <v>4354</v>
      </c>
      <c r="C2369" t="s">
        <v>2514</v>
      </c>
      <c r="D2369" t="s">
        <v>330</v>
      </c>
      <c r="E2369" t="s">
        <v>8780</v>
      </c>
      <c r="F2369" t="str">
        <f>VLOOKUP(TRIM(SUBSTITUTE(E2369,CHAR(160),CHAR(32))),Metadata!B$1:C$2632,2,FALSE)</f>
        <v>Béguin, Albert, 1898-1957.</v>
      </c>
      <c r="G2369" t="str">
        <f>VLOOKUP(TRIM(SUBSTITUTE(E2369,CHAR(160),CHAR(32))),Metadata!B$1:D$2632,3,FALSE)</f>
        <v>L'âme romantique et le rêve</v>
      </c>
      <c r="H2369">
        <f>VLOOKUP(TRIM(SUBSTITUTE(E2369,CHAR(160),CHAR(32))),Metadata!B$1:E$2632,4,FALSE)</f>
        <v>1939</v>
      </c>
      <c r="I2369" t="s">
        <v>534</v>
      </c>
      <c r="K2369" t="str">
        <f>VLOOKUP(TRIM(SUBSTITUTE(E2369,CHAR(160),CHAR(32))),Metadata!B$1:H$2632,7,FALSE)</f>
        <v>traite ou essai</v>
      </c>
      <c r="L2369" t="s">
        <v>4402</v>
      </c>
      <c r="N2369" t="str">
        <f>VLOOKUP(TRIM(SUBSTITUTE(E2369,CHAR(160),CHAR(32))),Metadata!B$1:J$2632,9,FALSE)</f>
        <v>prose</v>
      </c>
      <c r="O2369">
        <f>VLOOKUP(TRIM(SUBSTITUTE(E2369,CHAR(160),CHAR(32))),Metadata!B$1:K$2632,10,FALSE)</f>
        <v>191397</v>
      </c>
      <c r="P2369" s="8" t="s">
        <v>11040</v>
      </c>
      <c r="Q2369">
        <v>191</v>
      </c>
      <c r="R2369">
        <v>195</v>
      </c>
    </row>
    <row r="2370" spans="1:18" hidden="1" x14ac:dyDescent="0.25">
      <c r="A2370">
        <v>2374</v>
      </c>
      <c r="B2370" t="s">
        <v>4354</v>
      </c>
      <c r="C2370" t="s">
        <v>2514</v>
      </c>
      <c r="D2370" t="s">
        <v>330</v>
      </c>
      <c r="E2370" t="s">
        <v>7387</v>
      </c>
      <c r="F2370" t="str">
        <f>VLOOKUP(TRIM(SUBSTITUTE(E2370,CHAR(160),CHAR(32))),Metadata!B$1:C$2632,2,FALSE)</f>
        <v>Bloch, Marc Léopold Benjamin, 1886-1944.</v>
      </c>
      <c r="G2370" t="str">
        <f>VLOOKUP(TRIM(SUBSTITUTE(E2370,CHAR(160),CHAR(32))),Metadata!B$1:D$2632,3,FALSE)</f>
        <v>Les caractères originaux de l'Histoire rurale française</v>
      </c>
      <c r="H2370">
        <f>VLOOKUP(TRIM(SUBSTITUTE(E2370,CHAR(160),CHAR(32))),Metadata!B$1:E$2632,4,FALSE)</f>
        <v>1931</v>
      </c>
      <c r="I2370" t="s">
        <v>534</v>
      </c>
      <c r="K2370" t="str">
        <f>VLOOKUP(TRIM(SUBSTITUTE(E2370,CHAR(160),CHAR(32))),Metadata!B$1:H$2632,7,FALSE)</f>
        <v>traite</v>
      </c>
      <c r="L2370" t="s">
        <v>4417</v>
      </c>
      <c r="N2370" t="str">
        <f>VLOOKUP(TRIM(SUBSTITUTE(E2370,CHAR(160),CHAR(32))),Metadata!B$1:J$2632,9,FALSE)</f>
        <v/>
      </c>
      <c r="O2370">
        <f>VLOOKUP(TRIM(SUBSTITUTE(E2370,CHAR(160),CHAR(32))),Metadata!B$1:K$2632,10,FALSE)</f>
        <v>111230</v>
      </c>
      <c r="P2370" s="4" t="s">
        <v>11041</v>
      </c>
      <c r="Q2370">
        <v>31</v>
      </c>
      <c r="R2370">
        <v>35</v>
      </c>
    </row>
    <row r="2371" spans="1:18" hidden="1" x14ac:dyDescent="0.25">
      <c r="A2371">
        <v>2375</v>
      </c>
      <c r="B2371" t="s">
        <v>4354</v>
      </c>
      <c r="C2371" t="s">
        <v>2514</v>
      </c>
      <c r="D2371" t="s">
        <v>330</v>
      </c>
      <c r="E2371" t="s">
        <v>7404</v>
      </c>
      <c r="F2371" t="str">
        <f>VLOOKUP(TRIM(SUBSTITUTE(E2371,CHAR(160),CHAR(32))),Metadata!B$1:C$2632,2,FALSE)</f>
        <v>Levy-Bruhl, Lucien, 1857-1939.</v>
      </c>
      <c r="G2371" t="str">
        <f>VLOOKUP(TRIM(SUBSTITUTE(E2371,CHAR(160),CHAR(32))),Metadata!B$1:D$2632,3,FALSE)</f>
        <v>Le surnaturel et la nature dans la mentalité primitive</v>
      </c>
      <c r="H2371">
        <f>VLOOKUP(TRIM(SUBSTITUTE(E2371,CHAR(160),CHAR(32))),Metadata!B$1:E$2632,4,FALSE)</f>
        <v>1931</v>
      </c>
      <c r="I2371" t="s">
        <v>534</v>
      </c>
      <c r="K2371" t="str">
        <f>VLOOKUP(TRIM(SUBSTITUTE(E2371,CHAR(160),CHAR(32))),Metadata!B$1:H$2632,7,FALSE)</f>
        <v>traite</v>
      </c>
      <c r="L2371" t="s">
        <v>4417</v>
      </c>
      <c r="N2371" t="str">
        <f>VLOOKUP(TRIM(SUBSTITUTE(E2371,CHAR(160),CHAR(32))),Metadata!B$1:J$2632,9,FALSE)</f>
        <v/>
      </c>
      <c r="O2371">
        <f>VLOOKUP(TRIM(SUBSTITUTE(E2371,CHAR(160),CHAR(32))),Metadata!B$1:K$2632,10,FALSE)</f>
        <v>168073</v>
      </c>
      <c r="P2371" s="4" t="s">
        <v>11042</v>
      </c>
      <c r="Q2371">
        <v>63</v>
      </c>
      <c r="R2371">
        <v>67</v>
      </c>
    </row>
    <row r="2372" spans="1:18" hidden="1" x14ac:dyDescent="0.25">
      <c r="A2372">
        <v>2376</v>
      </c>
      <c r="B2372" t="s">
        <v>4354</v>
      </c>
      <c r="C2372" t="s">
        <v>2514</v>
      </c>
      <c r="D2372" t="s">
        <v>330</v>
      </c>
      <c r="E2372" t="s">
        <v>6934</v>
      </c>
      <c r="F2372" t="str">
        <f>VLOOKUP(TRIM(SUBSTITUTE(E2372,CHAR(160),CHAR(32))),Metadata!B$1:C$2632,2,FALSE)</f>
        <v>Jaurès, Jean, 1859-1914.</v>
      </c>
      <c r="G2372" t="str">
        <f>VLOOKUP(TRIM(SUBSTITUTE(E2372,CHAR(160),CHAR(32))),Metadata!B$1:D$2632,3,FALSE)</f>
        <v>Discours parlementaires</v>
      </c>
      <c r="H2372">
        <f>VLOOKUP(TRIM(SUBSTITUTE(E2372,CHAR(160),CHAR(32))),Metadata!B$1:E$2632,4,FALSE)</f>
        <v>1904</v>
      </c>
      <c r="I2372" t="s">
        <v>534</v>
      </c>
      <c r="K2372" t="str">
        <f>VLOOKUP(TRIM(SUBSTITUTE(E2372,CHAR(160),CHAR(32))),Metadata!B$1:H$2632,7,FALSE)</f>
        <v>traite</v>
      </c>
      <c r="L2372" t="s">
        <v>4417</v>
      </c>
      <c r="N2372" t="str">
        <f>VLOOKUP(TRIM(SUBSTITUTE(E2372,CHAR(160),CHAR(32))),Metadata!B$1:J$2632,9,FALSE)</f>
        <v/>
      </c>
      <c r="O2372">
        <f>VLOOKUP(TRIM(SUBSTITUTE(E2372,CHAR(160),CHAR(32))),Metadata!B$1:K$2632,10,FALSE)</f>
        <v>301388</v>
      </c>
      <c r="P2372" s="4" t="s">
        <v>12736</v>
      </c>
      <c r="Q2372">
        <v>68</v>
      </c>
      <c r="R2372">
        <v>71</v>
      </c>
    </row>
    <row r="2373" spans="1:18" hidden="1" x14ac:dyDescent="0.25">
      <c r="A2373">
        <v>2377</v>
      </c>
      <c r="B2373" t="s">
        <v>4354</v>
      </c>
      <c r="C2373" t="s">
        <v>2514</v>
      </c>
      <c r="D2373" t="s">
        <v>330</v>
      </c>
      <c r="E2373" t="s">
        <v>8824</v>
      </c>
      <c r="F2373" t="str">
        <f>VLOOKUP(TRIM(SUBSTITUTE(E2373,CHAR(160),CHAR(32))),Metadata!B$1:C$2632,2,FALSE)</f>
        <v>Montesquieu, Charles de Secondat, baron de, 1689-1755.</v>
      </c>
      <c r="G2373" t="str">
        <f>VLOOKUP(TRIM(SUBSTITUTE(E2373,CHAR(160),CHAR(32))),Metadata!B$1:D$2632,3,FALSE)</f>
        <v>Correspondance de Montesquieu</v>
      </c>
      <c r="H2373">
        <f>VLOOKUP(TRIM(SUBSTITUTE(E2373,CHAR(160),CHAR(32))),Metadata!B$1:E$2632,4,FALSE)</f>
        <v>1755</v>
      </c>
      <c r="I2373" t="s">
        <v>534</v>
      </c>
      <c r="K2373" t="str">
        <f>VLOOKUP(TRIM(SUBSTITUTE(E2373,CHAR(160),CHAR(32))),Metadata!B$1:H$2632,7,FALSE)</f>
        <v>correspondance</v>
      </c>
      <c r="L2373" t="s">
        <v>4542</v>
      </c>
      <c r="N2373" t="str">
        <f>VLOOKUP(TRIM(SUBSTITUTE(E2373,CHAR(160),CHAR(32))),Metadata!B$1:J$2632,9,FALSE)</f>
        <v>prose</v>
      </c>
      <c r="O2373">
        <f>VLOOKUP(TRIM(SUBSTITUTE(E2373,CHAR(160),CHAR(32))),Metadata!B$1:K$2632,10,FALSE)</f>
        <v>111275</v>
      </c>
      <c r="P2373" s="4" t="s">
        <v>11043</v>
      </c>
      <c r="Q2373">
        <v>126</v>
      </c>
      <c r="R2373">
        <v>130</v>
      </c>
    </row>
    <row r="2374" spans="1:18" hidden="1" x14ac:dyDescent="0.25">
      <c r="A2374">
        <v>2378</v>
      </c>
      <c r="B2374" t="s">
        <v>4354</v>
      </c>
      <c r="C2374" t="s">
        <v>2514</v>
      </c>
      <c r="D2374" t="s">
        <v>330</v>
      </c>
      <c r="E2374" t="s">
        <v>8855</v>
      </c>
      <c r="F2374" t="str">
        <f>VLOOKUP(TRIM(SUBSTITUTE(E2374,CHAR(160),CHAR(32))),Metadata!B$1:C$2632,2,FALSE)</f>
        <v>Feydeau, Georges, 1862-1921.</v>
      </c>
      <c r="G2374" t="str">
        <f>VLOOKUP(TRIM(SUBSTITUTE(E2374,CHAR(160),CHAR(32))),Metadata!B$1:D$2632,3,FALSE)</f>
        <v>Cent millions qui tombent</v>
      </c>
      <c r="H2374">
        <f>VLOOKUP(TRIM(SUBSTITUTE(E2374,CHAR(160),CHAR(32))),Metadata!B$1:E$2632,4,FALSE)</f>
        <v>1911</v>
      </c>
      <c r="I2374" t="s">
        <v>534</v>
      </c>
      <c r="K2374" t="str">
        <f>VLOOKUP(TRIM(SUBSTITUTE(E2374,CHAR(160),CHAR(32))),Metadata!B$1:H$2632,7,FALSE)</f>
        <v>theatre</v>
      </c>
      <c r="L2374" t="s">
        <v>4472</v>
      </c>
      <c r="N2374" t="str">
        <f>VLOOKUP(TRIM(SUBSTITUTE(E2374,CHAR(160),CHAR(32))),Metadata!B$1:J$2632,9,FALSE)</f>
        <v/>
      </c>
      <c r="O2374">
        <f>VLOOKUP(TRIM(SUBSTITUTE(E2374,CHAR(160),CHAR(32))),Metadata!B$1:K$2632,10,FALSE)</f>
        <v>22608</v>
      </c>
      <c r="P2374" s="4" t="s">
        <v>11044</v>
      </c>
      <c r="Q2374">
        <v>31</v>
      </c>
      <c r="R2374">
        <v>34</v>
      </c>
    </row>
    <row r="2375" spans="1:18" hidden="1" x14ac:dyDescent="0.25">
      <c r="A2375">
        <v>2379</v>
      </c>
      <c r="B2375" t="s">
        <v>4354</v>
      </c>
      <c r="C2375" t="s">
        <v>2514</v>
      </c>
      <c r="D2375" t="s">
        <v>330</v>
      </c>
      <c r="E2375" t="s">
        <v>8845</v>
      </c>
      <c r="F2375" t="str">
        <f>VLOOKUP(TRIM(SUBSTITUTE(E2375,CHAR(160),CHAR(32))),Metadata!B$1:C$2632,2,FALSE)</f>
        <v>Durkheim, Emile, 1858-1917.</v>
      </c>
      <c r="G2375" t="str">
        <f>VLOOKUP(TRIM(SUBSTITUTE(E2375,CHAR(160),CHAR(32))),Metadata!B$1:D$2632,3,FALSE)</f>
        <v>Le socialisme (1928)</v>
      </c>
      <c r="H2375">
        <f>VLOOKUP(TRIM(SUBSTITUTE(E2375,CHAR(160),CHAR(32))),Metadata!B$1:E$2632,4,FALSE)</f>
        <v>1928</v>
      </c>
      <c r="I2375" t="s">
        <v>534</v>
      </c>
      <c r="K2375" t="str">
        <f>VLOOKUP(TRIM(SUBSTITUTE(E2375,CHAR(160),CHAR(32))),Metadata!B$1:H$2632,7,FALSE)</f>
        <v>traite</v>
      </c>
      <c r="L2375" t="s">
        <v>4417</v>
      </c>
      <c r="N2375" t="str">
        <f>VLOOKUP(TRIM(SUBSTITUTE(E2375,CHAR(160),CHAR(32))),Metadata!B$1:J$2632,9,FALSE)</f>
        <v/>
      </c>
      <c r="O2375">
        <f>VLOOKUP(TRIM(SUBSTITUTE(E2375,CHAR(160),CHAR(32))),Metadata!B$1:K$2632,10,FALSE)</f>
        <v>104915</v>
      </c>
      <c r="P2375" s="4" t="s">
        <v>11045</v>
      </c>
      <c r="Q2375">
        <v>48</v>
      </c>
      <c r="R2375">
        <v>51</v>
      </c>
    </row>
    <row r="2376" spans="1:18" hidden="1" x14ac:dyDescent="0.25">
      <c r="A2376">
        <v>2380</v>
      </c>
      <c r="B2376" t="s">
        <v>4354</v>
      </c>
      <c r="C2376" t="s">
        <v>2514</v>
      </c>
      <c r="D2376" t="s">
        <v>330</v>
      </c>
      <c r="E2376" t="s">
        <v>8747</v>
      </c>
      <c r="F2376" t="str">
        <f>VLOOKUP(TRIM(SUBSTITUTE(E2376,CHAR(160),CHAR(32))),Metadata!B$1:C$2632,2,FALSE)</f>
        <v>Anouilh, Jean, 1910-1987.</v>
      </c>
      <c r="G2376" t="str">
        <f>VLOOKUP(TRIM(SUBSTITUTE(E2376,CHAR(160),CHAR(32))),Metadata!B$1:D$2632,3,FALSE)</f>
        <v>La sauvage</v>
      </c>
      <c r="H2376">
        <f>VLOOKUP(TRIM(SUBSTITUTE(E2376,CHAR(160),CHAR(32))),Metadata!B$1:E$2632,4,FALSE)</f>
        <v>1938</v>
      </c>
      <c r="I2376" t="s">
        <v>534</v>
      </c>
      <c r="K2376" t="str">
        <f>VLOOKUP(TRIM(SUBSTITUTE(E2376,CHAR(160),CHAR(32))),Metadata!B$1:H$2632,7,FALSE)</f>
        <v>theatre</v>
      </c>
      <c r="L2376" t="s">
        <v>4472</v>
      </c>
      <c r="N2376" t="str">
        <f>VLOOKUP(TRIM(SUBSTITUTE(E2376,CHAR(160),CHAR(32))),Metadata!B$1:J$2632,9,FALSE)</f>
        <v>prose</v>
      </c>
      <c r="O2376">
        <f>VLOOKUP(TRIM(SUBSTITUTE(E2376,CHAR(160),CHAR(32))),Metadata!B$1:K$2632,10,FALSE)</f>
        <v>29510</v>
      </c>
      <c r="P2376" s="4" t="s">
        <v>11046</v>
      </c>
      <c r="Q2376">
        <v>35</v>
      </c>
      <c r="R2376">
        <v>38</v>
      </c>
    </row>
    <row r="2377" spans="1:18" hidden="1" x14ac:dyDescent="0.25">
      <c r="A2377">
        <v>2381</v>
      </c>
      <c r="B2377" t="s">
        <v>4354</v>
      </c>
      <c r="C2377" t="s">
        <v>329</v>
      </c>
      <c r="D2377" t="s">
        <v>330</v>
      </c>
      <c r="E2377" t="s">
        <v>7937</v>
      </c>
      <c r="F2377" t="str">
        <f>VLOOKUP(TRIM(SUBSTITUTE(E2377,CHAR(160),CHAR(32))),Metadata!B$1:C$2632,2,FALSE)</f>
        <v>Marguerite, Queen, consort of Henry IV, King of France, 1553-1615.</v>
      </c>
      <c r="G2377" t="str">
        <f>VLOOKUP(TRIM(SUBSTITUTE(E2377,CHAR(160),CHAR(32))),Metadata!B$1:D$2632,3,FALSE)</f>
        <v>Mémoires de Marguerite de Valois</v>
      </c>
      <c r="H2377">
        <f>VLOOKUP(TRIM(SUBSTITUTE(E2377,CHAR(160),CHAR(32))),Metadata!B$1:E$2632,4,FALSE)</f>
        <v>1586</v>
      </c>
      <c r="I2377" t="s">
        <v>456</v>
      </c>
      <c r="K2377" t="str">
        <f>VLOOKUP(TRIM(SUBSTITUTE(E2377,CHAR(160),CHAR(32))),Metadata!B$1:H$2632,7,FALSE)</f>
        <v>memoires</v>
      </c>
      <c r="L2377" t="s">
        <v>4481</v>
      </c>
      <c r="N2377" t="str">
        <f>VLOOKUP(TRIM(SUBSTITUTE(E2377,CHAR(160),CHAR(32))),Metadata!B$1:J$2632,9,FALSE)</f>
        <v/>
      </c>
      <c r="O2377">
        <f>VLOOKUP(TRIM(SUBSTITUTE(E2377,CHAR(160),CHAR(32))),Metadata!B$1:K$2632,10,FALSE)</f>
        <v>49150</v>
      </c>
      <c r="P2377" s="4" t="s">
        <v>11047</v>
      </c>
      <c r="Q2377">
        <v>278</v>
      </c>
      <c r="R2377">
        <v>282</v>
      </c>
    </row>
    <row r="2378" spans="1:18" hidden="1" x14ac:dyDescent="0.25">
      <c r="A2378">
        <v>2382</v>
      </c>
      <c r="B2378" t="s">
        <v>4354</v>
      </c>
      <c r="C2378" t="s">
        <v>329</v>
      </c>
      <c r="D2378" t="s">
        <v>330</v>
      </c>
      <c r="E2378" t="s">
        <v>7937</v>
      </c>
      <c r="F2378" t="str">
        <f>VLOOKUP(TRIM(SUBSTITUTE(E2378,CHAR(160),CHAR(32))),Metadata!B$1:C$2632,2,FALSE)</f>
        <v>Marguerite, Queen, consort of Henry IV, King of France, 1553-1615.</v>
      </c>
      <c r="G2378" t="str">
        <f>VLOOKUP(TRIM(SUBSTITUTE(E2378,CHAR(160),CHAR(32))),Metadata!B$1:D$2632,3,FALSE)</f>
        <v>Mémoires de Marguerite de Valois</v>
      </c>
      <c r="H2378">
        <f>VLOOKUP(TRIM(SUBSTITUTE(E2378,CHAR(160),CHAR(32))),Metadata!B$1:E$2632,4,FALSE)</f>
        <v>1586</v>
      </c>
      <c r="I2378" t="s">
        <v>456</v>
      </c>
      <c r="K2378" t="str">
        <f>VLOOKUP(TRIM(SUBSTITUTE(E2378,CHAR(160),CHAR(32))),Metadata!B$1:H$2632,7,FALSE)</f>
        <v>memoires</v>
      </c>
      <c r="L2378" t="s">
        <v>4481</v>
      </c>
      <c r="N2378" t="str">
        <f>VLOOKUP(TRIM(SUBSTITUTE(E2378,CHAR(160),CHAR(32))),Metadata!B$1:J$2632,9,FALSE)</f>
        <v/>
      </c>
      <c r="O2378">
        <f>VLOOKUP(TRIM(SUBSTITUTE(E2378,CHAR(160),CHAR(32))),Metadata!B$1:K$2632,10,FALSE)</f>
        <v>49150</v>
      </c>
      <c r="P2378" s="4" t="s">
        <v>11048</v>
      </c>
      <c r="Q2378">
        <v>513</v>
      </c>
      <c r="R2378">
        <v>519</v>
      </c>
    </row>
    <row r="2379" spans="1:18" hidden="1" x14ac:dyDescent="0.25">
      <c r="A2379">
        <v>2383</v>
      </c>
      <c r="B2379" t="s">
        <v>4354</v>
      </c>
      <c r="C2379" t="s">
        <v>329</v>
      </c>
      <c r="D2379" t="s">
        <v>330</v>
      </c>
      <c r="E2379" t="s">
        <v>7937</v>
      </c>
      <c r="F2379" t="str">
        <f>VLOOKUP(TRIM(SUBSTITUTE(E2379,CHAR(160),CHAR(32))),Metadata!B$1:C$2632,2,FALSE)</f>
        <v>Marguerite, Queen, consort of Henry IV, King of France, 1553-1615.</v>
      </c>
      <c r="G2379" t="str">
        <f>VLOOKUP(TRIM(SUBSTITUTE(E2379,CHAR(160),CHAR(32))),Metadata!B$1:D$2632,3,FALSE)</f>
        <v>Mémoires de Marguerite de Valois</v>
      </c>
      <c r="H2379">
        <f>VLOOKUP(TRIM(SUBSTITUTE(E2379,CHAR(160),CHAR(32))),Metadata!B$1:E$2632,4,FALSE)</f>
        <v>1586</v>
      </c>
      <c r="I2379" t="s">
        <v>456</v>
      </c>
      <c r="K2379" t="str">
        <f>VLOOKUP(TRIM(SUBSTITUTE(E2379,CHAR(160),CHAR(32))),Metadata!B$1:H$2632,7,FALSE)</f>
        <v>memoires</v>
      </c>
      <c r="L2379" t="s">
        <v>4481</v>
      </c>
      <c r="N2379" t="str">
        <f>VLOOKUP(TRIM(SUBSTITUTE(E2379,CHAR(160),CHAR(32))),Metadata!B$1:J$2632,9,FALSE)</f>
        <v/>
      </c>
      <c r="O2379">
        <f>VLOOKUP(TRIM(SUBSTITUTE(E2379,CHAR(160),CHAR(32))),Metadata!B$1:K$2632,10,FALSE)</f>
        <v>49150</v>
      </c>
      <c r="P2379" s="4" t="s">
        <v>11049</v>
      </c>
      <c r="Q2379">
        <v>59</v>
      </c>
      <c r="R2379">
        <v>63</v>
      </c>
    </row>
    <row r="2380" spans="1:18" hidden="1" x14ac:dyDescent="0.25">
      <c r="A2380">
        <v>2384</v>
      </c>
      <c r="B2380" t="s">
        <v>4354</v>
      </c>
      <c r="C2380" t="s">
        <v>329</v>
      </c>
      <c r="D2380" t="s">
        <v>330</v>
      </c>
      <c r="E2380" t="s">
        <v>7945</v>
      </c>
      <c r="F2380" t="str">
        <f>VLOOKUP(TRIM(SUBSTITUTE(E2380,CHAR(160),CHAR(32))),Metadata!B$1:C$2632,2,FALSE)</f>
        <v>Montaigne, Michel Eyquem de</v>
      </c>
      <c r="G2380" t="str">
        <f>VLOOKUP(TRIM(SUBSTITUTE(E2380,CHAR(160),CHAR(32))),Metadata!B$1:D$2632,3,FALSE)</f>
        <v>Les Essais</v>
      </c>
      <c r="H2380">
        <f>VLOOKUP(TRIM(SUBSTITUTE(E2380,CHAR(160),CHAR(32))),Metadata!B$1:E$2632,4,FALSE)</f>
        <v>1595</v>
      </c>
      <c r="I2380" t="s">
        <v>456</v>
      </c>
      <c r="K2380" t="str">
        <f>VLOOKUP(TRIM(SUBSTITUTE(E2380,CHAR(160),CHAR(32))),Metadata!B$1:H$2632,7,FALSE)</f>
        <v>essai</v>
      </c>
      <c r="L2380" t="s">
        <v>4484</v>
      </c>
      <c r="N2380" t="str">
        <f>VLOOKUP(TRIM(SUBSTITUTE(E2380,CHAR(160),CHAR(32))),Metadata!B$1:J$2632,9,FALSE)</f>
        <v/>
      </c>
      <c r="O2380">
        <f>VLOOKUP(TRIM(SUBSTITUTE(E2380,CHAR(160),CHAR(32))),Metadata!B$1:K$2632,10,FALSE)</f>
        <v>438631</v>
      </c>
      <c r="P2380" s="4" t="s">
        <v>12737</v>
      </c>
      <c r="Q2380">
        <v>319</v>
      </c>
      <c r="R2380">
        <v>324</v>
      </c>
    </row>
    <row r="2381" spans="1:18" hidden="1" x14ac:dyDescent="0.25">
      <c r="A2381">
        <v>2385</v>
      </c>
      <c r="B2381" t="s">
        <v>4354</v>
      </c>
      <c r="C2381" t="s">
        <v>329</v>
      </c>
      <c r="D2381" t="s">
        <v>330</v>
      </c>
      <c r="E2381" t="s">
        <v>7936</v>
      </c>
      <c r="F2381" t="str">
        <f>VLOOKUP(TRIM(SUBSTITUTE(E2381,CHAR(160),CHAR(32))),Metadata!B$1:C$2632,2,FALSE)</f>
        <v>Marguerite, Queen, consort of Henry II, King of Navarre, 1492-1549.</v>
      </c>
      <c r="G2381" t="str">
        <f>VLOOKUP(TRIM(SUBSTITUTE(E2381,CHAR(160),CHAR(32))),Metadata!B$1:D$2632,3,FALSE)</f>
        <v>L'Heptaméron</v>
      </c>
      <c r="H2381">
        <f>VLOOKUP(TRIM(SUBSTITUTE(E2381,CHAR(160),CHAR(32))),Metadata!B$1:E$2632,4,FALSE)</f>
        <v>1559</v>
      </c>
      <c r="I2381" t="s">
        <v>456</v>
      </c>
      <c r="K2381" t="str">
        <f>VLOOKUP(TRIM(SUBSTITUTE(E2381,CHAR(160),CHAR(32))),Metadata!B$1:H$2632,7,FALSE)</f>
        <v>roman</v>
      </c>
      <c r="L2381" t="s">
        <v>4378</v>
      </c>
      <c r="N2381" t="str">
        <f>VLOOKUP(TRIM(SUBSTITUTE(E2381,CHAR(160),CHAR(32))),Metadata!B$1:J$2632,9,FALSE)</f>
        <v/>
      </c>
      <c r="O2381">
        <f>VLOOKUP(TRIM(SUBSTITUTE(E2381,CHAR(160),CHAR(32))),Metadata!B$1:K$2632,10,FALSE)</f>
        <v>182112</v>
      </c>
      <c r="P2381" s="4" t="s">
        <v>12738</v>
      </c>
      <c r="Q2381">
        <v>287</v>
      </c>
      <c r="R2381">
        <v>293</v>
      </c>
    </row>
    <row r="2382" spans="1:18" hidden="1" x14ac:dyDescent="0.25">
      <c r="A2382">
        <v>2386</v>
      </c>
      <c r="B2382" t="s">
        <v>4354</v>
      </c>
      <c r="C2382" t="s">
        <v>329</v>
      </c>
      <c r="D2382" t="s">
        <v>330</v>
      </c>
      <c r="E2382" t="s">
        <v>7945</v>
      </c>
      <c r="F2382" t="str">
        <f>VLOOKUP(TRIM(SUBSTITUTE(E2382,CHAR(160),CHAR(32))),Metadata!B$1:C$2632,2,FALSE)</f>
        <v>Montaigne, Michel Eyquem de</v>
      </c>
      <c r="G2382" t="str">
        <f>VLOOKUP(TRIM(SUBSTITUTE(E2382,CHAR(160),CHAR(32))),Metadata!B$1:D$2632,3,FALSE)</f>
        <v>Les Essais</v>
      </c>
      <c r="H2382">
        <f>VLOOKUP(TRIM(SUBSTITUTE(E2382,CHAR(160),CHAR(32))),Metadata!B$1:E$2632,4,FALSE)</f>
        <v>1595</v>
      </c>
      <c r="I2382" t="s">
        <v>456</v>
      </c>
      <c r="K2382" t="str">
        <f>VLOOKUP(TRIM(SUBSTITUTE(E2382,CHAR(160),CHAR(32))),Metadata!B$1:H$2632,7,FALSE)</f>
        <v>essai</v>
      </c>
      <c r="L2382" t="s">
        <v>4484</v>
      </c>
      <c r="N2382" t="str">
        <f>VLOOKUP(TRIM(SUBSTITUTE(E2382,CHAR(160),CHAR(32))),Metadata!B$1:J$2632,9,FALSE)</f>
        <v/>
      </c>
      <c r="O2382">
        <f>VLOOKUP(TRIM(SUBSTITUTE(E2382,CHAR(160),CHAR(32))),Metadata!B$1:K$2632,10,FALSE)</f>
        <v>438631</v>
      </c>
      <c r="P2382" s="4" t="s">
        <v>11050</v>
      </c>
      <c r="Q2382">
        <v>46</v>
      </c>
      <c r="R2382">
        <v>51</v>
      </c>
    </row>
    <row r="2383" spans="1:18" hidden="1" x14ac:dyDescent="0.25">
      <c r="A2383">
        <v>2387</v>
      </c>
      <c r="B2383" t="s">
        <v>4354</v>
      </c>
      <c r="C2383" t="s">
        <v>329</v>
      </c>
      <c r="D2383" t="s">
        <v>330</v>
      </c>
      <c r="E2383" t="s">
        <v>7945</v>
      </c>
      <c r="F2383" t="str">
        <f>VLOOKUP(TRIM(SUBSTITUTE(E2383,CHAR(160),CHAR(32))),Metadata!B$1:C$2632,2,FALSE)</f>
        <v>Montaigne, Michel Eyquem de</v>
      </c>
      <c r="G2383" t="str">
        <f>VLOOKUP(TRIM(SUBSTITUTE(E2383,CHAR(160),CHAR(32))),Metadata!B$1:D$2632,3,FALSE)</f>
        <v>Les Essais</v>
      </c>
      <c r="H2383">
        <f>VLOOKUP(TRIM(SUBSTITUTE(E2383,CHAR(160),CHAR(32))),Metadata!B$1:E$2632,4,FALSE)</f>
        <v>1595</v>
      </c>
      <c r="I2383" t="s">
        <v>456</v>
      </c>
      <c r="K2383" t="str">
        <f>VLOOKUP(TRIM(SUBSTITUTE(E2383,CHAR(160),CHAR(32))),Metadata!B$1:H$2632,7,FALSE)</f>
        <v>essai</v>
      </c>
      <c r="L2383" t="s">
        <v>4484</v>
      </c>
      <c r="N2383" t="str">
        <f>VLOOKUP(TRIM(SUBSTITUTE(E2383,CHAR(160),CHAR(32))),Metadata!B$1:J$2632,9,FALSE)</f>
        <v/>
      </c>
      <c r="O2383">
        <f>VLOOKUP(TRIM(SUBSTITUTE(E2383,CHAR(160),CHAR(32))),Metadata!B$1:K$2632,10,FALSE)</f>
        <v>438631</v>
      </c>
      <c r="P2383" s="8" t="s">
        <v>11051</v>
      </c>
      <c r="Q2383">
        <v>9</v>
      </c>
      <c r="R2383">
        <v>16</v>
      </c>
    </row>
    <row r="2384" spans="1:18" hidden="1" x14ac:dyDescent="0.25">
      <c r="A2384">
        <v>2388</v>
      </c>
      <c r="B2384" t="s">
        <v>4354</v>
      </c>
      <c r="C2384" t="s">
        <v>329</v>
      </c>
      <c r="D2384" t="s">
        <v>330</v>
      </c>
      <c r="E2384" t="s">
        <v>7945</v>
      </c>
      <c r="F2384" t="str">
        <f>VLOOKUP(TRIM(SUBSTITUTE(E2384,CHAR(160),CHAR(32))),Metadata!B$1:C$2632,2,FALSE)</f>
        <v>Montaigne, Michel Eyquem de</v>
      </c>
      <c r="G2384" t="str">
        <f>VLOOKUP(TRIM(SUBSTITUTE(E2384,CHAR(160),CHAR(32))),Metadata!B$1:D$2632,3,FALSE)</f>
        <v>Les Essais</v>
      </c>
      <c r="H2384">
        <f>VLOOKUP(TRIM(SUBSTITUTE(E2384,CHAR(160),CHAR(32))),Metadata!B$1:E$2632,4,FALSE)</f>
        <v>1595</v>
      </c>
      <c r="I2384" t="s">
        <v>456</v>
      </c>
      <c r="K2384" t="str">
        <f>VLOOKUP(TRIM(SUBSTITUTE(E2384,CHAR(160),CHAR(32))),Metadata!B$1:H$2632,7,FALSE)</f>
        <v>essai</v>
      </c>
      <c r="L2384" t="s">
        <v>4484</v>
      </c>
      <c r="N2384" t="str">
        <f>VLOOKUP(TRIM(SUBSTITUTE(E2384,CHAR(160),CHAR(32))),Metadata!B$1:J$2632,9,FALSE)</f>
        <v/>
      </c>
      <c r="O2384">
        <f>VLOOKUP(TRIM(SUBSTITUTE(E2384,CHAR(160),CHAR(32))),Metadata!B$1:K$2632,10,FALSE)</f>
        <v>438631</v>
      </c>
      <c r="P2384" s="4" t="s">
        <v>9298</v>
      </c>
      <c r="Q2384">
        <v>69</v>
      </c>
      <c r="R2384">
        <v>73</v>
      </c>
    </row>
    <row r="2385" spans="1:18" hidden="1" x14ac:dyDescent="0.25">
      <c r="A2385">
        <v>2389</v>
      </c>
      <c r="B2385" t="s">
        <v>4354</v>
      </c>
      <c r="C2385" t="s">
        <v>329</v>
      </c>
      <c r="D2385" t="s">
        <v>330</v>
      </c>
      <c r="E2385" t="s">
        <v>7945</v>
      </c>
      <c r="F2385" t="str">
        <f>VLOOKUP(TRIM(SUBSTITUTE(E2385,CHAR(160),CHAR(32))),Metadata!B$1:C$2632,2,FALSE)</f>
        <v>Montaigne, Michel Eyquem de</v>
      </c>
      <c r="G2385" t="str">
        <f>VLOOKUP(TRIM(SUBSTITUTE(E2385,CHAR(160),CHAR(32))),Metadata!B$1:D$2632,3,FALSE)</f>
        <v>Les Essais</v>
      </c>
      <c r="H2385">
        <f>VLOOKUP(TRIM(SUBSTITUTE(E2385,CHAR(160),CHAR(32))),Metadata!B$1:E$2632,4,FALSE)</f>
        <v>1595</v>
      </c>
      <c r="I2385" t="s">
        <v>456</v>
      </c>
      <c r="K2385" t="str">
        <f>VLOOKUP(TRIM(SUBSTITUTE(E2385,CHAR(160),CHAR(32))),Metadata!B$1:H$2632,7,FALSE)</f>
        <v>essai</v>
      </c>
      <c r="L2385" t="s">
        <v>4484</v>
      </c>
      <c r="N2385" t="str">
        <f>VLOOKUP(TRIM(SUBSTITUTE(E2385,CHAR(160),CHAR(32))),Metadata!B$1:J$2632,9,FALSE)</f>
        <v/>
      </c>
      <c r="O2385">
        <f>VLOOKUP(TRIM(SUBSTITUTE(E2385,CHAR(160),CHAR(32))),Metadata!B$1:K$2632,10,FALSE)</f>
        <v>438631</v>
      </c>
      <c r="P2385" s="4" t="s">
        <v>12739</v>
      </c>
      <c r="Q2385">
        <v>178</v>
      </c>
      <c r="R2385">
        <v>183</v>
      </c>
    </row>
    <row r="2386" spans="1:18" hidden="1" x14ac:dyDescent="0.25">
      <c r="A2386">
        <v>2390</v>
      </c>
      <c r="B2386" t="s">
        <v>4354</v>
      </c>
      <c r="C2386" t="s">
        <v>329</v>
      </c>
      <c r="D2386" t="s">
        <v>330</v>
      </c>
      <c r="E2386" t="s">
        <v>7936</v>
      </c>
      <c r="F2386" t="str">
        <f>VLOOKUP(TRIM(SUBSTITUTE(E2386,CHAR(160),CHAR(32))),Metadata!B$1:C$2632,2,FALSE)</f>
        <v>Marguerite, Queen, consort of Henry II, King of Navarre, 1492-1549.</v>
      </c>
      <c r="G2386" t="str">
        <f>VLOOKUP(TRIM(SUBSTITUTE(E2386,CHAR(160),CHAR(32))),Metadata!B$1:D$2632,3,FALSE)</f>
        <v>L'Heptaméron</v>
      </c>
      <c r="H2386">
        <f>VLOOKUP(TRIM(SUBSTITUTE(E2386,CHAR(160),CHAR(32))),Metadata!B$1:E$2632,4,FALSE)</f>
        <v>1559</v>
      </c>
      <c r="I2386" t="s">
        <v>456</v>
      </c>
      <c r="K2386" t="str">
        <f>VLOOKUP(TRIM(SUBSTITUTE(E2386,CHAR(160),CHAR(32))),Metadata!B$1:H$2632,7,FALSE)</f>
        <v>roman</v>
      </c>
      <c r="L2386" t="s">
        <v>4378</v>
      </c>
      <c r="N2386" t="str">
        <f>VLOOKUP(TRIM(SUBSTITUTE(E2386,CHAR(160),CHAR(32))),Metadata!B$1:J$2632,9,FALSE)</f>
        <v/>
      </c>
      <c r="O2386">
        <f>VLOOKUP(TRIM(SUBSTITUTE(E2386,CHAR(160),CHAR(32))),Metadata!B$1:K$2632,10,FALSE)</f>
        <v>182112</v>
      </c>
      <c r="P2386" s="4" t="s">
        <v>11052</v>
      </c>
      <c r="Q2386">
        <v>57</v>
      </c>
      <c r="R2386">
        <v>62</v>
      </c>
    </row>
    <row r="2387" spans="1:18" hidden="1" x14ac:dyDescent="0.25">
      <c r="A2387">
        <v>2391</v>
      </c>
      <c r="B2387" t="s">
        <v>4354</v>
      </c>
      <c r="C2387" t="s">
        <v>329</v>
      </c>
      <c r="D2387" t="s">
        <v>330</v>
      </c>
      <c r="E2387" t="s">
        <v>7936</v>
      </c>
      <c r="F2387" t="str">
        <f>VLOOKUP(TRIM(SUBSTITUTE(E2387,CHAR(160),CHAR(32))),Metadata!B$1:C$2632,2,FALSE)</f>
        <v>Marguerite, Queen, consort of Henry II, King of Navarre, 1492-1549.</v>
      </c>
      <c r="G2387" t="str">
        <f>VLOOKUP(TRIM(SUBSTITUTE(E2387,CHAR(160),CHAR(32))),Metadata!B$1:D$2632,3,FALSE)</f>
        <v>L'Heptaméron</v>
      </c>
      <c r="H2387">
        <f>VLOOKUP(TRIM(SUBSTITUTE(E2387,CHAR(160),CHAR(32))),Metadata!B$1:E$2632,4,FALSE)</f>
        <v>1559</v>
      </c>
      <c r="I2387" t="s">
        <v>456</v>
      </c>
      <c r="K2387" t="str">
        <f>VLOOKUP(TRIM(SUBSTITUTE(E2387,CHAR(160),CHAR(32))),Metadata!B$1:H$2632,7,FALSE)</f>
        <v>roman</v>
      </c>
      <c r="L2387" t="s">
        <v>4378</v>
      </c>
      <c r="N2387" t="str">
        <f>VLOOKUP(TRIM(SUBSTITUTE(E2387,CHAR(160),CHAR(32))),Metadata!B$1:J$2632,9,FALSE)</f>
        <v/>
      </c>
      <c r="O2387">
        <f>VLOOKUP(TRIM(SUBSTITUTE(E2387,CHAR(160),CHAR(32))),Metadata!B$1:K$2632,10,FALSE)</f>
        <v>182112</v>
      </c>
      <c r="P2387" s="4" t="s">
        <v>11053</v>
      </c>
      <c r="Q2387">
        <v>37</v>
      </c>
      <c r="R2387">
        <v>42</v>
      </c>
    </row>
    <row r="2388" spans="1:18" hidden="1" x14ac:dyDescent="0.25">
      <c r="A2388">
        <v>2392</v>
      </c>
      <c r="B2388" t="s">
        <v>4354</v>
      </c>
      <c r="C2388" t="s">
        <v>329</v>
      </c>
      <c r="D2388" t="s">
        <v>330</v>
      </c>
      <c r="E2388" t="s">
        <v>7937</v>
      </c>
      <c r="F2388" t="str">
        <f>VLOOKUP(TRIM(SUBSTITUTE(E2388,CHAR(160),CHAR(32))),Metadata!B$1:C$2632,2,FALSE)</f>
        <v>Marguerite, Queen, consort of Henry IV, King of France, 1553-1615.</v>
      </c>
      <c r="G2388" t="str">
        <f>VLOOKUP(TRIM(SUBSTITUTE(E2388,CHAR(160),CHAR(32))),Metadata!B$1:D$2632,3,FALSE)</f>
        <v>Mémoires de Marguerite de Valois</v>
      </c>
      <c r="H2388">
        <f>VLOOKUP(TRIM(SUBSTITUTE(E2388,CHAR(160),CHAR(32))),Metadata!B$1:E$2632,4,FALSE)</f>
        <v>1586</v>
      </c>
      <c r="I2388" t="s">
        <v>456</v>
      </c>
      <c r="K2388" t="str">
        <f>VLOOKUP(TRIM(SUBSTITUTE(E2388,CHAR(160),CHAR(32))),Metadata!B$1:H$2632,7,FALSE)</f>
        <v>memoires</v>
      </c>
      <c r="L2388" t="s">
        <v>4481</v>
      </c>
      <c r="N2388" t="str">
        <f>VLOOKUP(TRIM(SUBSTITUTE(E2388,CHAR(160),CHAR(32))),Metadata!B$1:J$2632,9,FALSE)</f>
        <v/>
      </c>
      <c r="O2388">
        <f>VLOOKUP(TRIM(SUBSTITUTE(E2388,CHAR(160),CHAR(32))),Metadata!B$1:K$2632,10,FALSE)</f>
        <v>49150</v>
      </c>
      <c r="P2388" s="4" t="s">
        <v>11054</v>
      </c>
      <c r="Q2388">
        <v>336</v>
      </c>
      <c r="R2388">
        <v>343</v>
      </c>
    </row>
    <row r="2389" spans="1:18" hidden="1" x14ac:dyDescent="0.25">
      <c r="A2389">
        <v>2393</v>
      </c>
      <c r="B2389" t="s">
        <v>4354</v>
      </c>
      <c r="C2389" t="s">
        <v>329</v>
      </c>
      <c r="D2389" t="s">
        <v>330</v>
      </c>
      <c r="E2389" t="s">
        <v>7945</v>
      </c>
      <c r="F2389" t="str">
        <f>VLOOKUP(TRIM(SUBSTITUTE(E2389,CHAR(160),CHAR(32))),Metadata!B$1:C$2632,2,FALSE)</f>
        <v>Montaigne, Michel Eyquem de</v>
      </c>
      <c r="G2389" t="str">
        <f>VLOOKUP(TRIM(SUBSTITUTE(E2389,CHAR(160),CHAR(32))),Metadata!B$1:D$2632,3,FALSE)</f>
        <v>Les Essais</v>
      </c>
      <c r="H2389">
        <f>VLOOKUP(TRIM(SUBSTITUTE(E2389,CHAR(160),CHAR(32))),Metadata!B$1:E$2632,4,FALSE)</f>
        <v>1595</v>
      </c>
      <c r="I2389" t="s">
        <v>456</v>
      </c>
      <c r="K2389" t="str">
        <f>VLOOKUP(TRIM(SUBSTITUTE(E2389,CHAR(160),CHAR(32))),Metadata!B$1:H$2632,7,FALSE)</f>
        <v>essai</v>
      </c>
      <c r="L2389" t="s">
        <v>4484</v>
      </c>
      <c r="N2389" t="str">
        <f>VLOOKUP(TRIM(SUBSTITUTE(E2389,CHAR(160),CHAR(32))),Metadata!B$1:J$2632,9,FALSE)</f>
        <v/>
      </c>
      <c r="O2389">
        <f>VLOOKUP(TRIM(SUBSTITUTE(E2389,CHAR(160),CHAR(32))),Metadata!B$1:K$2632,10,FALSE)</f>
        <v>438631</v>
      </c>
      <c r="P2389" s="4" t="s">
        <v>11055</v>
      </c>
      <c r="Q2389">
        <v>199</v>
      </c>
      <c r="R2389">
        <v>206</v>
      </c>
    </row>
    <row r="2390" spans="1:18" hidden="1" x14ac:dyDescent="0.25">
      <c r="A2390">
        <v>2394</v>
      </c>
      <c r="B2390" t="s">
        <v>4354</v>
      </c>
      <c r="C2390" t="s">
        <v>329</v>
      </c>
      <c r="D2390" t="s">
        <v>330</v>
      </c>
      <c r="E2390" t="s">
        <v>7945</v>
      </c>
      <c r="F2390" t="str">
        <f>VLOOKUP(TRIM(SUBSTITUTE(E2390,CHAR(160),CHAR(32))),Metadata!B$1:C$2632,2,FALSE)</f>
        <v>Montaigne, Michel Eyquem de</v>
      </c>
      <c r="G2390" t="str">
        <f>VLOOKUP(TRIM(SUBSTITUTE(E2390,CHAR(160),CHAR(32))),Metadata!B$1:D$2632,3,FALSE)</f>
        <v>Les Essais</v>
      </c>
      <c r="H2390">
        <f>VLOOKUP(TRIM(SUBSTITUTE(E2390,CHAR(160),CHAR(32))),Metadata!B$1:E$2632,4,FALSE)</f>
        <v>1595</v>
      </c>
      <c r="I2390" t="s">
        <v>456</v>
      </c>
      <c r="K2390" t="str">
        <f>VLOOKUP(TRIM(SUBSTITUTE(E2390,CHAR(160),CHAR(32))),Metadata!B$1:H$2632,7,FALSE)</f>
        <v>essai</v>
      </c>
      <c r="L2390" t="s">
        <v>4484</v>
      </c>
      <c r="N2390" t="str">
        <f>VLOOKUP(TRIM(SUBSTITUTE(E2390,CHAR(160),CHAR(32))),Metadata!B$1:J$2632,9,FALSE)</f>
        <v/>
      </c>
      <c r="O2390">
        <f>VLOOKUP(TRIM(SUBSTITUTE(E2390,CHAR(160),CHAR(32))),Metadata!B$1:K$2632,10,FALSE)</f>
        <v>438631</v>
      </c>
      <c r="P2390" s="4" t="s">
        <v>11056</v>
      </c>
      <c r="Q2390">
        <v>3</v>
      </c>
      <c r="R2390">
        <v>8</v>
      </c>
    </row>
    <row r="2391" spans="1:18" hidden="1" x14ac:dyDescent="0.25">
      <c r="A2391">
        <v>2395</v>
      </c>
      <c r="B2391" t="s">
        <v>4354</v>
      </c>
      <c r="C2391" t="s">
        <v>329</v>
      </c>
      <c r="D2391" t="s">
        <v>330</v>
      </c>
      <c r="E2391" t="s">
        <v>7945</v>
      </c>
      <c r="F2391" t="str">
        <f>VLOOKUP(TRIM(SUBSTITUTE(E2391,CHAR(160),CHAR(32))),Metadata!B$1:C$2632,2,FALSE)</f>
        <v>Montaigne, Michel Eyquem de</v>
      </c>
      <c r="G2391" t="str">
        <f>VLOOKUP(TRIM(SUBSTITUTE(E2391,CHAR(160),CHAR(32))),Metadata!B$1:D$2632,3,FALSE)</f>
        <v>Les Essais</v>
      </c>
      <c r="H2391">
        <f>VLOOKUP(TRIM(SUBSTITUTE(E2391,CHAR(160),CHAR(32))),Metadata!B$1:E$2632,4,FALSE)</f>
        <v>1595</v>
      </c>
      <c r="I2391" t="s">
        <v>456</v>
      </c>
      <c r="K2391" t="str">
        <f>VLOOKUP(TRIM(SUBSTITUTE(E2391,CHAR(160),CHAR(32))),Metadata!B$1:H$2632,7,FALSE)</f>
        <v>essai</v>
      </c>
      <c r="L2391" t="s">
        <v>4484</v>
      </c>
      <c r="N2391" t="str">
        <f>VLOOKUP(TRIM(SUBSTITUTE(E2391,CHAR(160),CHAR(32))),Metadata!B$1:J$2632,9,FALSE)</f>
        <v/>
      </c>
      <c r="O2391">
        <f>VLOOKUP(TRIM(SUBSTITUTE(E2391,CHAR(160),CHAR(32))),Metadata!B$1:K$2632,10,FALSE)</f>
        <v>438631</v>
      </c>
      <c r="P2391" s="4" t="s">
        <v>11057</v>
      </c>
      <c r="Q2391">
        <v>141</v>
      </c>
      <c r="R2391">
        <v>148</v>
      </c>
    </row>
    <row r="2392" spans="1:18" hidden="1" x14ac:dyDescent="0.25">
      <c r="A2392">
        <v>2396</v>
      </c>
      <c r="B2392" t="s">
        <v>4354</v>
      </c>
      <c r="C2392" t="s">
        <v>329</v>
      </c>
      <c r="D2392" t="s">
        <v>330</v>
      </c>
      <c r="E2392" t="s">
        <v>7945</v>
      </c>
      <c r="F2392" t="str">
        <f>VLOOKUP(TRIM(SUBSTITUTE(E2392,CHAR(160),CHAR(32))),Metadata!B$1:C$2632,2,FALSE)</f>
        <v>Montaigne, Michel Eyquem de</v>
      </c>
      <c r="G2392" t="str">
        <f>VLOOKUP(TRIM(SUBSTITUTE(E2392,CHAR(160),CHAR(32))),Metadata!B$1:D$2632,3,FALSE)</f>
        <v>Les Essais</v>
      </c>
      <c r="H2392">
        <f>VLOOKUP(TRIM(SUBSTITUTE(E2392,CHAR(160),CHAR(32))),Metadata!B$1:E$2632,4,FALSE)</f>
        <v>1595</v>
      </c>
      <c r="I2392" t="s">
        <v>456</v>
      </c>
      <c r="K2392" t="str">
        <f>VLOOKUP(TRIM(SUBSTITUTE(E2392,CHAR(160),CHAR(32))),Metadata!B$1:H$2632,7,FALSE)</f>
        <v>essai</v>
      </c>
      <c r="L2392" t="s">
        <v>4484</v>
      </c>
      <c r="N2392" t="str">
        <f>VLOOKUP(TRIM(SUBSTITUTE(E2392,CHAR(160),CHAR(32))),Metadata!B$1:J$2632,9,FALSE)</f>
        <v/>
      </c>
      <c r="O2392">
        <f>VLOOKUP(TRIM(SUBSTITUTE(E2392,CHAR(160),CHAR(32))),Metadata!B$1:K$2632,10,FALSE)</f>
        <v>438631</v>
      </c>
      <c r="P2392" s="4" t="s">
        <v>11058</v>
      </c>
      <c r="Q2392">
        <v>115</v>
      </c>
      <c r="R2392">
        <v>120</v>
      </c>
    </row>
    <row r="2393" spans="1:18" hidden="1" x14ac:dyDescent="0.25">
      <c r="A2393">
        <v>2397</v>
      </c>
      <c r="B2393" t="s">
        <v>4354</v>
      </c>
      <c r="C2393" t="s">
        <v>329</v>
      </c>
      <c r="D2393" t="s">
        <v>330</v>
      </c>
      <c r="E2393" t="s">
        <v>7945</v>
      </c>
      <c r="F2393" t="str">
        <f>VLOOKUP(TRIM(SUBSTITUTE(E2393,CHAR(160),CHAR(32))),Metadata!B$1:C$2632,2,FALSE)</f>
        <v>Montaigne, Michel Eyquem de</v>
      </c>
      <c r="G2393" t="str">
        <f>VLOOKUP(TRIM(SUBSTITUTE(E2393,CHAR(160),CHAR(32))),Metadata!B$1:D$2632,3,FALSE)</f>
        <v>Les Essais</v>
      </c>
      <c r="H2393">
        <f>VLOOKUP(TRIM(SUBSTITUTE(E2393,CHAR(160),CHAR(32))),Metadata!B$1:E$2632,4,FALSE)</f>
        <v>1595</v>
      </c>
      <c r="I2393" t="s">
        <v>456</v>
      </c>
      <c r="K2393" t="str">
        <f>VLOOKUP(TRIM(SUBSTITUTE(E2393,CHAR(160),CHAR(32))),Metadata!B$1:H$2632,7,FALSE)</f>
        <v>essai</v>
      </c>
      <c r="L2393" t="s">
        <v>4484</v>
      </c>
      <c r="N2393" t="str">
        <f>VLOOKUP(TRIM(SUBSTITUTE(E2393,CHAR(160),CHAR(32))),Metadata!B$1:J$2632,9,FALSE)</f>
        <v/>
      </c>
      <c r="O2393">
        <f>VLOOKUP(TRIM(SUBSTITUTE(E2393,CHAR(160),CHAR(32))),Metadata!B$1:K$2632,10,FALSE)</f>
        <v>438631</v>
      </c>
      <c r="P2393" s="4" t="s">
        <v>11059</v>
      </c>
      <c r="Q2393">
        <v>23</v>
      </c>
      <c r="R2393">
        <v>31</v>
      </c>
    </row>
    <row r="2394" spans="1:18" hidden="1" x14ac:dyDescent="0.25">
      <c r="A2394">
        <v>2398</v>
      </c>
      <c r="B2394" t="s">
        <v>4354</v>
      </c>
      <c r="C2394" t="s">
        <v>329</v>
      </c>
      <c r="D2394" t="s">
        <v>330</v>
      </c>
      <c r="E2394" t="s">
        <v>7945</v>
      </c>
      <c r="F2394" t="str">
        <f>VLOOKUP(TRIM(SUBSTITUTE(E2394,CHAR(160),CHAR(32))),Metadata!B$1:C$2632,2,FALSE)</f>
        <v>Montaigne, Michel Eyquem de</v>
      </c>
      <c r="G2394" t="str">
        <f>VLOOKUP(TRIM(SUBSTITUTE(E2394,CHAR(160),CHAR(32))),Metadata!B$1:D$2632,3,FALSE)</f>
        <v>Les Essais</v>
      </c>
      <c r="H2394">
        <f>VLOOKUP(TRIM(SUBSTITUTE(E2394,CHAR(160),CHAR(32))),Metadata!B$1:E$2632,4,FALSE)</f>
        <v>1595</v>
      </c>
      <c r="I2394" t="s">
        <v>456</v>
      </c>
      <c r="K2394" t="str">
        <f>VLOOKUP(TRIM(SUBSTITUTE(E2394,CHAR(160),CHAR(32))),Metadata!B$1:H$2632,7,FALSE)</f>
        <v>essai</v>
      </c>
      <c r="L2394" t="s">
        <v>4484</v>
      </c>
      <c r="N2394" t="str">
        <f>VLOOKUP(TRIM(SUBSTITUTE(E2394,CHAR(160),CHAR(32))),Metadata!B$1:J$2632,9,FALSE)</f>
        <v/>
      </c>
      <c r="O2394">
        <f>VLOOKUP(TRIM(SUBSTITUTE(E2394,CHAR(160),CHAR(32))),Metadata!B$1:K$2632,10,FALSE)</f>
        <v>438631</v>
      </c>
      <c r="P2394" s="4" t="s">
        <v>11060</v>
      </c>
      <c r="Q2394">
        <v>39</v>
      </c>
      <c r="R2394">
        <v>45</v>
      </c>
    </row>
    <row r="2395" spans="1:18" hidden="1" x14ac:dyDescent="0.25">
      <c r="A2395">
        <v>2399</v>
      </c>
      <c r="B2395" t="s">
        <v>4354</v>
      </c>
      <c r="C2395" t="s">
        <v>329</v>
      </c>
      <c r="D2395" t="s">
        <v>330</v>
      </c>
      <c r="E2395" t="s">
        <v>7910</v>
      </c>
      <c r="F2395" t="str">
        <f>VLOOKUP(TRIM(SUBSTITUTE(E2395,CHAR(160),CHAR(32))),Metadata!B$1:C$2632,2,FALSE)</f>
        <v>Urfé, Honoré d', 1567-1625.</v>
      </c>
      <c r="G2395" t="str">
        <f>VLOOKUP(TRIM(SUBSTITUTE(E2395,CHAR(160),CHAR(32))),Metadata!B$1:D$2632,3,FALSE)</f>
        <v>L'Astrée. T. 4</v>
      </c>
      <c r="H2395">
        <f>VLOOKUP(TRIM(SUBSTITUTE(E2395,CHAR(160),CHAR(32))),Metadata!B$1:E$2632,4,FALSE)</f>
        <v>1624</v>
      </c>
      <c r="I2395" t="s">
        <v>445</v>
      </c>
      <c r="K2395" t="str">
        <f>VLOOKUP(TRIM(SUBSTITUTE(E2395,CHAR(160),CHAR(32))),Metadata!B$1:H$2632,7,FALSE)</f>
        <v>roman</v>
      </c>
      <c r="L2395" t="s">
        <v>4378</v>
      </c>
      <c r="N2395" t="str">
        <f>VLOOKUP(TRIM(SUBSTITUTE(E2395,CHAR(160),CHAR(32))),Metadata!B$1:J$2632,9,FALSE)</f>
        <v>prose</v>
      </c>
      <c r="O2395">
        <f>VLOOKUP(TRIM(SUBSTITUTE(E2395,CHAR(160),CHAR(32))),Metadata!B$1:K$2632,10,FALSE)</f>
        <v>360162</v>
      </c>
      <c r="P2395" s="4" t="s">
        <v>12740</v>
      </c>
      <c r="Q2395">
        <v>211</v>
      </c>
      <c r="R2395">
        <v>218</v>
      </c>
    </row>
    <row r="2396" spans="1:18" hidden="1" x14ac:dyDescent="0.25">
      <c r="A2396">
        <v>2400</v>
      </c>
      <c r="B2396" t="s">
        <v>4354</v>
      </c>
      <c r="C2396" t="s">
        <v>329</v>
      </c>
      <c r="D2396" t="s">
        <v>330</v>
      </c>
      <c r="E2396" t="s">
        <v>8138</v>
      </c>
      <c r="F2396" t="str">
        <f>VLOOKUP(TRIM(SUBSTITUTE(E2396,CHAR(160),CHAR(32))),Metadata!B$1:C$2632,2,FALSE)</f>
        <v>Retz, Jean François Paul de Gondi de, 1613-1679.</v>
      </c>
      <c r="G2396" t="str">
        <f>VLOOKUP(TRIM(SUBSTITUTE(E2396,CHAR(160),CHAR(32))),Metadata!B$1:D$2632,3,FALSE)</f>
        <v>Conjuration Comte de Fiesque</v>
      </c>
      <c r="H2396">
        <f>VLOOKUP(TRIM(SUBSTITUTE(E2396,CHAR(160),CHAR(32))),Metadata!B$1:E$2632,4,FALSE)</f>
        <v>1665</v>
      </c>
      <c r="I2396" t="s">
        <v>445</v>
      </c>
      <c r="K2396" t="str">
        <f>VLOOKUP(TRIM(SUBSTITUTE(E2396,CHAR(160),CHAR(32))),Metadata!B$1:H$2632,7,FALSE)</f>
        <v>traite ou essai</v>
      </c>
      <c r="L2396" t="s">
        <v>4402</v>
      </c>
      <c r="N2396" t="str">
        <f>VLOOKUP(TRIM(SUBSTITUTE(E2396,CHAR(160),CHAR(32))),Metadata!B$1:J$2632,9,FALSE)</f>
        <v>prose</v>
      </c>
      <c r="O2396">
        <f>VLOOKUP(TRIM(SUBSTITUTE(E2396,CHAR(160),CHAR(32))),Metadata!B$1:K$2632,10,FALSE)</f>
        <v>18916</v>
      </c>
      <c r="P2396" s="4" t="s">
        <v>12741</v>
      </c>
      <c r="Q2396">
        <v>321</v>
      </c>
      <c r="R2396">
        <v>326</v>
      </c>
    </row>
    <row r="2397" spans="1:18" hidden="1" x14ac:dyDescent="0.25">
      <c r="A2397">
        <v>2401</v>
      </c>
      <c r="B2397" t="s">
        <v>4354</v>
      </c>
      <c r="C2397" t="s">
        <v>329</v>
      </c>
      <c r="D2397" t="s">
        <v>330</v>
      </c>
      <c r="E2397" t="s">
        <v>8164</v>
      </c>
      <c r="F2397" t="str">
        <f>VLOOKUP(TRIM(SUBSTITUTE(E2397,CHAR(160),CHAR(32))),Metadata!B$1:C$2632,2,FALSE)</f>
        <v>Urfé, Honoré d', 1567-1625.</v>
      </c>
      <c r="G2397" t="str">
        <f>VLOOKUP(TRIM(SUBSTITUTE(E2397,CHAR(160),CHAR(32))),Metadata!B$1:D$2632,3,FALSE)</f>
        <v>L'Astrée. T. 1</v>
      </c>
      <c r="H2397">
        <f>VLOOKUP(TRIM(SUBSTITUTE(E2397,CHAR(160),CHAR(32))),Metadata!B$1:E$2632,4,FALSE)</f>
        <v>1607</v>
      </c>
      <c r="I2397" t="s">
        <v>445</v>
      </c>
      <c r="K2397" t="str">
        <f>VLOOKUP(TRIM(SUBSTITUTE(E2397,CHAR(160),CHAR(32))),Metadata!B$1:H$2632,7,FALSE)</f>
        <v>roman</v>
      </c>
      <c r="L2397" t="s">
        <v>4378</v>
      </c>
      <c r="N2397" t="str">
        <f>VLOOKUP(TRIM(SUBSTITUTE(E2397,CHAR(160),CHAR(32))),Metadata!B$1:J$2632,9,FALSE)</f>
        <v>prose</v>
      </c>
      <c r="O2397">
        <f>VLOOKUP(TRIM(SUBSTITUTE(E2397,CHAR(160),CHAR(32))),Metadata!B$1:K$2632,10,FALSE)</f>
        <v>210308</v>
      </c>
      <c r="P2397" s="4" t="s">
        <v>12742</v>
      </c>
      <c r="Q2397">
        <v>50</v>
      </c>
      <c r="R2397">
        <v>56</v>
      </c>
    </row>
    <row r="2398" spans="1:18" hidden="1" x14ac:dyDescent="0.25">
      <c r="A2398">
        <v>2402</v>
      </c>
      <c r="B2398" t="s">
        <v>4354</v>
      </c>
      <c r="C2398" t="s">
        <v>329</v>
      </c>
      <c r="D2398" t="s">
        <v>330</v>
      </c>
      <c r="E2398" t="s">
        <v>7989</v>
      </c>
      <c r="F2398" t="str">
        <f>VLOOKUP(TRIM(SUBSTITUTE(E2398,CHAR(160),CHAR(32))),Metadata!B$1:C$2632,2,FALSE)</f>
        <v>Bayle, Pierre, 1647-1706.</v>
      </c>
      <c r="G2398" t="str">
        <f>VLOOKUP(TRIM(SUBSTITUTE(E2398,CHAR(160),CHAR(32))),Metadata!B$1:D$2632,3,FALSE)</f>
        <v>Commentaire philosophique sur ces paroles de Jésus-Christ</v>
      </c>
      <c r="H2398">
        <f>VLOOKUP(TRIM(SUBSTITUTE(E2398,CHAR(160),CHAR(32))),Metadata!B$1:E$2632,4,FALSE)</f>
        <v>1686</v>
      </c>
      <c r="I2398" t="s">
        <v>445</v>
      </c>
      <c r="K2398" t="str">
        <f>VLOOKUP(TRIM(SUBSTITUTE(E2398,CHAR(160),CHAR(32))),Metadata!B$1:H$2632,7,FALSE)</f>
        <v>traite ou essai</v>
      </c>
      <c r="L2398" t="s">
        <v>4402</v>
      </c>
      <c r="N2398" t="str">
        <f>VLOOKUP(TRIM(SUBSTITUTE(E2398,CHAR(160),CHAR(32))),Metadata!B$1:J$2632,9,FALSE)</f>
        <v>prose</v>
      </c>
      <c r="O2398">
        <f>VLOOKUP(TRIM(SUBSTITUTE(E2398,CHAR(160),CHAR(32))),Metadata!B$1:K$2632,10,FALSE)</f>
        <v>125224</v>
      </c>
      <c r="P2398" s="4" t="s">
        <v>11061</v>
      </c>
      <c r="Q2398">
        <v>180</v>
      </c>
      <c r="R2398">
        <v>184</v>
      </c>
    </row>
    <row r="2399" spans="1:18" hidden="1" x14ac:dyDescent="0.25">
      <c r="A2399">
        <v>2403</v>
      </c>
      <c r="B2399" t="s">
        <v>4354</v>
      </c>
      <c r="C2399" t="s">
        <v>329</v>
      </c>
      <c r="D2399" t="s">
        <v>330</v>
      </c>
      <c r="E2399" t="s">
        <v>7973</v>
      </c>
      <c r="F2399" t="str">
        <f>VLOOKUP(TRIM(SUBSTITUTE(E2399,CHAR(160),CHAR(32))),Metadata!B$1:C$2632,2,FALSE)</f>
        <v>Aulnoy, Madame d' (Marie-Catherine), 1650 or 51-1705.</v>
      </c>
      <c r="G2399" t="str">
        <f>VLOOKUP(TRIM(SUBSTITUTE(E2399,CHAR(160),CHAR(32))),Metadata!B$1:D$2632,3,FALSE)</f>
        <v>La chatte blanche</v>
      </c>
      <c r="H2399">
        <f>VLOOKUP(TRIM(SUBSTITUTE(E2399,CHAR(160),CHAR(32))),Metadata!B$1:E$2632,4,FALSE)</f>
        <v>1698</v>
      </c>
      <c r="I2399" t="s">
        <v>445</v>
      </c>
      <c r="K2399" t="str">
        <f>VLOOKUP(TRIM(SUBSTITUTE(E2399,CHAR(160),CHAR(32))),Metadata!B$1:H$2632,7,FALSE)</f>
        <v>roman</v>
      </c>
      <c r="L2399" t="s">
        <v>4378</v>
      </c>
      <c r="N2399" t="str">
        <f>VLOOKUP(TRIM(SUBSTITUTE(E2399,CHAR(160),CHAR(32))),Metadata!B$1:J$2632,9,FALSE)</f>
        <v>prose</v>
      </c>
      <c r="O2399">
        <f>VLOOKUP(TRIM(SUBSTITUTE(E2399,CHAR(160),CHAR(32))),Metadata!B$1:K$2632,10,FALSE)</f>
        <v>15351</v>
      </c>
      <c r="P2399" s="4" t="s">
        <v>12743</v>
      </c>
      <c r="Q2399">
        <v>44</v>
      </c>
      <c r="R2399">
        <v>48</v>
      </c>
    </row>
    <row r="2400" spans="1:18" hidden="1" x14ac:dyDescent="0.25">
      <c r="A2400">
        <v>2404</v>
      </c>
      <c r="B2400" t="s">
        <v>4354</v>
      </c>
      <c r="C2400" t="s">
        <v>329</v>
      </c>
      <c r="D2400" t="s">
        <v>330</v>
      </c>
      <c r="E2400" t="s">
        <v>7909</v>
      </c>
      <c r="F2400" t="str">
        <f>VLOOKUP(TRIM(SUBSTITUTE(E2400,CHAR(160),CHAR(32))),Metadata!B$1:C$2632,2,FALSE)</f>
        <v>Urfé, Honoré d', 1567-1625.</v>
      </c>
      <c r="G2400" t="str">
        <f>VLOOKUP(TRIM(SUBSTITUTE(E2400,CHAR(160),CHAR(32))),Metadata!B$1:D$2632,3,FALSE)</f>
        <v>L'Astrée. T. 3</v>
      </c>
      <c r="H2400">
        <f>VLOOKUP(TRIM(SUBSTITUTE(E2400,CHAR(160),CHAR(32))),Metadata!B$1:E$2632,4,FALSE)</f>
        <v>1619</v>
      </c>
      <c r="I2400" t="s">
        <v>445</v>
      </c>
      <c r="K2400" t="str">
        <f>VLOOKUP(TRIM(SUBSTITUTE(E2400,CHAR(160),CHAR(32))),Metadata!B$1:H$2632,7,FALSE)</f>
        <v>roman</v>
      </c>
      <c r="L2400" t="s">
        <v>4378</v>
      </c>
      <c r="N2400" t="str">
        <f>VLOOKUP(TRIM(SUBSTITUTE(E2400,CHAR(160),CHAR(32))),Metadata!B$1:J$2632,9,FALSE)</f>
        <v>prose</v>
      </c>
      <c r="O2400">
        <f>VLOOKUP(TRIM(SUBSTITUTE(E2400,CHAR(160),CHAR(32))),Metadata!B$1:K$2632,10,FALSE)</f>
        <v>304708</v>
      </c>
      <c r="P2400" s="4" t="s">
        <v>11062</v>
      </c>
      <c r="Q2400">
        <v>3</v>
      </c>
      <c r="R2400">
        <v>7</v>
      </c>
    </row>
    <row r="2401" spans="1:18" hidden="1" x14ac:dyDescent="0.25">
      <c r="A2401">
        <v>2405</v>
      </c>
      <c r="B2401" t="s">
        <v>4354</v>
      </c>
      <c r="C2401" t="s">
        <v>329</v>
      </c>
      <c r="D2401" t="s">
        <v>330</v>
      </c>
      <c r="E2401" t="s">
        <v>8102</v>
      </c>
      <c r="F2401" t="str">
        <f>VLOOKUP(TRIM(SUBSTITUTE(E2401,CHAR(160),CHAR(32))),Metadata!B$1:C$2632,2,FALSE)</f>
        <v>Molière, 1622-1673.</v>
      </c>
      <c r="G2401" t="str">
        <f>VLOOKUP(TRIM(SUBSTITUTE(E2401,CHAR(160),CHAR(32))),Metadata!B$1:D$2632,3,FALSE)</f>
        <v>Le Sicilien, ou, L'amour peintre: comédie</v>
      </c>
      <c r="H2401">
        <f>VLOOKUP(TRIM(SUBSTITUTE(E2401,CHAR(160),CHAR(32))),Metadata!B$1:E$2632,4,FALSE)</f>
        <v>1668</v>
      </c>
      <c r="I2401" t="s">
        <v>445</v>
      </c>
      <c r="K2401" t="str">
        <f>VLOOKUP(TRIM(SUBSTITUTE(E2401,CHAR(160),CHAR(32))),Metadata!B$1:H$2632,7,FALSE)</f>
        <v>theatre</v>
      </c>
      <c r="L2401" t="s">
        <v>4472</v>
      </c>
      <c r="N2401" t="str">
        <f>VLOOKUP(TRIM(SUBSTITUTE(E2401,CHAR(160),CHAR(32))),Metadata!B$1:J$2632,9,FALSE)</f>
        <v/>
      </c>
      <c r="O2401">
        <f>VLOOKUP(TRIM(SUBSTITUTE(E2401,CHAR(160),CHAR(32))),Metadata!B$1:K$2632,10,FALSE)</f>
        <v>5670</v>
      </c>
      <c r="P2401" s="4" t="s">
        <v>11063</v>
      </c>
      <c r="Q2401">
        <v>22</v>
      </c>
      <c r="R2401">
        <v>26</v>
      </c>
    </row>
    <row r="2402" spans="1:18" hidden="1" x14ac:dyDescent="0.25">
      <c r="A2402">
        <v>2406</v>
      </c>
      <c r="B2402" t="s">
        <v>4354</v>
      </c>
      <c r="C2402" t="s">
        <v>329</v>
      </c>
      <c r="D2402" t="s">
        <v>330</v>
      </c>
      <c r="E2402" t="s">
        <v>8032</v>
      </c>
      <c r="F2402" t="str">
        <f>VLOOKUP(TRIM(SUBSTITUTE(E2402,CHAR(160),CHAR(32))),Metadata!B$1:C$2632,2,FALSE)</f>
        <v>Corneille, Pierre, 1606-1684.</v>
      </c>
      <c r="G2402" t="str">
        <f>VLOOKUP(TRIM(SUBSTITUTE(E2402,CHAR(160),CHAR(32))),Metadata!B$1:D$2632,3,FALSE)</f>
        <v>Tite et Bérénice</v>
      </c>
      <c r="H2402">
        <f>VLOOKUP(TRIM(SUBSTITUTE(E2402,CHAR(160),CHAR(32))),Metadata!B$1:E$2632,4,FALSE)</f>
        <v>1671</v>
      </c>
      <c r="I2402" t="s">
        <v>445</v>
      </c>
      <c r="K2402" t="str">
        <f>VLOOKUP(TRIM(SUBSTITUTE(E2402,CHAR(160),CHAR(32))),Metadata!B$1:H$2632,7,FALSE)</f>
        <v>theatre</v>
      </c>
      <c r="L2402" t="s">
        <v>4472</v>
      </c>
      <c r="N2402" t="str">
        <f>VLOOKUP(TRIM(SUBSTITUTE(E2402,CHAR(160),CHAR(32))),Metadata!B$1:J$2632,9,FALSE)</f>
        <v/>
      </c>
      <c r="O2402">
        <f>VLOOKUP(TRIM(SUBSTITUTE(E2402,CHAR(160),CHAR(32))),Metadata!B$1:K$2632,10,FALSE)</f>
        <v>16894</v>
      </c>
      <c r="P2402" s="4" t="s">
        <v>11064</v>
      </c>
      <c r="Q2402">
        <v>109</v>
      </c>
      <c r="R2402">
        <v>116</v>
      </c>
    </row>
    <row r="2403" spans="1:18" hidden="1" x14ac:dyDescent="0.25">
      <c r="A2403">
        <v>2407</v>
      </c>
      <c r="B2403" t="s">
        <v>4354</v>
      </c>
      <c r="C2403" t="s">
        <v>329</v>
      </c>
      <c r="D2403" t="s">
        <v>330</v>
      </c>
      <c r="E2403" t="s">
        <v>8035</v>
      </c>
      <c r="F2403" t="str">
        <f>VLOOKUP(TRIM(SUBSTITUTE(E2403,CHAR(160),CHAR(32))),Metadata!B$1:C$2632,2,FALSE)</f>
        <v>Cyrano de Bergerac, 1619-1655.</v>
      </c>
      <c r="G2403" t="str">
        <f>VLOOKUP(TRIM(SUBSTITUTE(E2403,CHAR(160),CHAR(32))),Metadata!B$1:D$2632,3,FALSE)</f>
        <v>Estats et Empires de la Lune</v>
      </c>
      <c r="H2403">
        <f>VLOOKUP(TRIM(SUBSTITUTE(E2403,CHAR(160),CHAR(32))),Metadata!B$1:E$2632,4,FALSE)</f>
        <v>1655</v>
      </c>
      <c r="I2403" t="s">
        <v>445</v>
      </c>
      <c r="K2403" t="str">
        <f>VLOOKUP(TRIM(SUBSTITUTE(E2403,CHAR(160),CHAR(32))),Metadata!B$1:H$2632,7,FALSE)</f>
        <v>roman</v>
      </c>
      <c r="L2403" t="s">
        <v>4378</v>
      </c>
      <c r="N2403" t="str">
        <f>VLOOKUP(TRIM(SUBSTITUTE(E2403,CHAR(160),CHAR(32))),Metadata!B$1:J$2632,9,FALSE)</f>
        <v>prose</v>
      </c>
      <c r="O2403">
        <f>VLOOKUP(TRIM(SUBSTITUTE(E2403,CHAR(160),CHAR(32))),Metadata!B$1:K$2632,10,FALSE)</f>
        <v>39659</v>
      </c>
      <c r="P2403" s="10" t="s">
        <v>11065</v>
      </c>
      <c r="Q2403">
        <v>3</v>
      </c>
      <c r="R2403">
        <v>8</v>
      </c>
    </row>
    <row r="2404" spans="1:18" hidden="1" x14ac:dyDescent="0.25">
      <c r="A2404">
        <v>2408</v>
      </c>
      <c r="B2404" t="s">
        <v>4354</v>
      </c>
      <c r="C2404" t="s">
        <v>329</v>
      </c>
      <c r="D2404" t="s">
        <v>330</v>
      </c>
      <c r="E2404" t="s">
        <v>7910</v>
      </c>
      <c r="F2404" t="str">
        <f>VLOOKUP(TRIM(SUBSTITUTE(E2404,CHAR(160),CHAR(32))),Metadata!B$1:C$2632,2,FALSE)</f>
        <v>Urfé, Honoré d', 1567-1625.</v>
      </c>
      <c r="G2404" t="str">
        <f>VLOOKUP(TRIM(SUBSTITUTE(E2404,CHAR(160),CHAR(32))),Metadata!B$1:D$2632,3,FALSE)</f>
        <v>L'Astrée. T. 4</v>
      </c>
      <c r="H2404">
        <f>VLOOKUP(TRIM(SUBSTITUTE(E2404,CHAR(160),CHAR(32))),Metadata!B$1:E$2632,4,FALSE)</f>
        <v>1624</v>
      </c>
      <c r="I2404" t="s">
        <v>445</v>
      </c>
      <c r="K2404" t="str">
        <f>VLOOKUP(TRIM(SUBSTITUTE(E2404,CHAR(160),CHAR(32))),Metadata!B$1:H$2632,7,FALSE)</f>
        <v>roman</v>
      </c>
      <c r="L2404" t="s">
        <v>4378</v>
      </c>
      <c r="N2404" t="str">
        <f>VLOOKUP(TRIM(SUBSTITUTE(E2404,CHAR(160),CHAR(32))),Metadata!B$1:J$2632,9,FALSE)</f>
        <v>prose</v>
      </c>
      <c r="O2404">
        <f>VLOOKUP(TRIM(SUBSTITUTE(E2404,CHAR(160),CHAR(32))),Metadata!B$1:K$2632,10,FALSE)</f>
        <v>360162</v>
      </c>
      <c r="P2404" s="4" t="s">
        <v>9299</v>
      </c>
      <c r="Q2404">
        <v>3</v>
      </c>
      <c r="R2404">
        <v>7</v>
      </c>
    </row>
    <row r="2405" spans="1:18" hidden="1" x14ac:dyDescent="0.25">
      <c r="A2405">
        <v>2409</v>
      </c>
      <c r="B2405" t="s">
        <v>4354</v>
      </c>
      <c r="C2405" t="s">
        <v>329</v>
      </c>
      <c r="D2405" t="s">
        <v>330</v>
      </c>
      <c r="E2405" t="s">
        <v>7976</v>
      </c>
      <c r="F2405" t="str">
        <f>VLOOKUP(TRIM(SUBSTITUTE(E2405,CHAR(160),CHAR(32))),Metadata!B$1:C$2632,2,FALSE)</f>
        <v>Aulnoy, Madame d' (Marie-Catherine), 1650 or 51-1705.</v>
      </c>
      <c r="G2405" t="str">
        <f>VLOOKUP(TRIM(SUBSTITUTE(E2405,CHAR(160),CHAR(32))),Metadata!B$1:D$2632,3,FALSE)</f>
        <v>Princesse Printanière (La)</v>
      </c>
      <c r="H2405">
        <f>VLOOKUP(TRIM(SUBSTITUTE(E2405,CHAR(160),CHAR(32))),Metadata!B$1:E$2632,4,FALSE)</f>
        <v>1697</v>
      </c>
      <c r="I2405" t="s">
        <v>445</v>
      </c>
      <c r="K2405" t="str">
        <f>VLOOKUP(TRIM(SUBSTITUTE(E2405,CHAR(160),CHAR(32))),Metadata!B$1:H$2632,7,FALSE)</f>
        <v>Narratif, Conte</v>
      </c>
      <c r="L2405" t="s">
        <v>4970</v>
      </c>
      <c r="N2405" t="str">
        <f>VLOOKUP(TRIM(SUBSTITUTE(E2405,CHAR(160),CHAR(32))),Metadata!B$1:J$2632,9,FALSE)</f>
        <v/>
      </c>
      <c r="O2405">
        <f>VLOOKUP(TRIM(SUBSTITUTE(E2405,CHAR(160),CHAR(32))),Metadata!B$1:K$2632,10,FALSE)</f>
        <v>8403</v>
      </c>
      <c r="P2405" s="4" t="s">
        <v>12744</v>
      </c>
      <c r="Q2405">
        <v>29</v>
      </c>
      <c r="R2405">
        <v>34</v>
      </c>
    </row>
    <row r="2406" spans="1:18" hidden="1" x14ac:dyDescent="0.25">
      <c r="A2406">
        <v>2410</v>
      </c>
      <c r="B2406" t="s">
        <v>4354</v>
      </c>
      <c r="C2406" t="s">
        <v>329</v>
      </c>
      <c r="D2406" t="s">
        <v>330</v>
      </c>
      <c r="E2406" t="s">
        <v>8218</v>
      </c>
      <c r="F2406" t="str">
        <f>VLOOKUP(TRIM(SUBSTITUTE(E2406,CHAR(160),CHAR(32))),Metadata!B$1:C$2632,2,FALSE)</f>
        <v>Crébillon, Claude-Prosper Jolyot de, 1707-1777.</v>
      </c>
      <c r="G2406" t="str">
        <f>VLOOKUP(TRIM(SUBSTITUTE(E2406,CHAR(160),CHAR(32))),Metadata!B$1:D$2632,3,FALSE)</f>
        <v>La nuit et le moment</v>
      </c>
      <c r="H2406">
        <f>VLOOKUP(TRIM(SUBSTITUTE(E2406,CHAR(160),CHAR(32))),Metadata!B$1:E$2632,4,FALSE)</f>
        <v>1755</v>
      </c>
      <c r="I2406" t="s">
        <v>448</v>
      </c>
      <c r="K2406" t="str">
        <f>VLOOKUP(TRIM(SUBSTITUTE(E2406,CHAR(160),CHAR(32))),Metadata!B$1:H$2632,7,FALSE)</f>
        <v>roman</v>
      </c>
      <c r="L2406" t="s">
        <v>4378</v>
      </c>
      <c r="N2406" t="str">
        <f>VLOOKUP(TRIM(SUBSTITUTE(E2406,CHAR(160),CHAR(32))),Metadata!B$1:J$2632,9,FALSE)</f>
        <v>prose</v>
      </c>
      <c r="O2406">
        <f>VLOOKUP(TRIM(SUBSTITUTE(E2406,CHAR(160),CHAR(32))),Metadata!B$1:K$2632,10,FALSE)</f>
        <v>32859</v>
      </c>
      <c r="P2406" s="4" t="s">
        <v>9300</v>
      </c>
      <c r="Q2406">
        <v>84</v>
      </c>
      <c r="R2406">
        <v>88</v>
      </c>
    </row>
    <row r="2407" spans="1:18" hidden="1" x14ac:dyDescent="0.25">
      <c r="A2407">
        <v>2411</v>
      </c>
      <c r="B2407" t="s">
        <v>4354</v>
      </c>
      <c r="C2407" t="s">
        <v>329</v>
      </c>
      <c r="D2407" t="s">
        <v>330</v>
      </c>
      <c r="E2407" t="s">
        <v>8416</v>
      </c>
      <c r="F2407" t="str">
        <f>VLOOKUP(TRIM(SUBSTITUTE(E2407,CHAR(160),CHAR(32))),Metadata!B$1:C$2632,2,FALSE)</f>
        <v>Voltaire, 1694-1778.</v>
      </c>
      <c r="G2407" t="str">
        <f>VLOOKUP(TRIM(SUBSTITUTE(E2407,CHAR(160),CHAR(32))),Metadata!B$1:D$2632,3,FALSE)</f>
        <v>Essay sur l'hist. génèrale / Voltaire.</v>
      </c>
      <c r="H2407">
        <f>VLOOKUP(TRIM(SUBSTITUTE(E2407,CHAR(160),CHAR(32))),Metadata!B$1:E$2632,4,FALSE)</f>
        <v>1756</v>
      </c>
      <c r="I2407" t="s">
        <v>448</v>
      </c>
      <c r="K2407" t="str">
        <f>VLOOKUP(TRIM(SUBSTITUTE(E2407,CHAR(160),CHAR(32))),Metadata!B$1:H$2632,7,FALSE)</f>
        <v>traite ou essai</v>
      </c>
      <c r="L2407" t="s">
        <v>4402</v>
      </c>
      <c r="N2407" t="str">
        <f>VLOOKUP(TRIM(SUBSTITUTE(E2407,CHAR(160),CHAR(32))),Metadata!B$1:J$2632,9,FALSE)</f>
        <v>prose</v>
      </c>
      <c r="O2407">
        <f>VLOOKUP(TRIM(SUBSTITUTE(E2407,CHAR(160),CHAR(32))),Metadata!B$1:K$2632,10,FALSE)</f>
        <v>371791</v>
      </c>
      <c r="P2407" s="4" t="s">
        <v>11066</v>
      </c>
      <c r="Q2407">
        <v>8</v>
      </c>
      <c r="R2407">
        <v>13</v>
      </c>
    </row>
    <row r="2408" spans="1:18" x14ac:dyDescent="0.25">
      <c r="A2408">
        <v>2412</v>
      </c>
      <c r="B2408" t="s">
        <v>4354</v>
      </c>
      <c r="C2408" t="s">
        <v>329</v>
      </c>
      <c r="D2408" t="s">
        <v>330</v>
      </c>
      <c r="E2408" t="s">
        <v>8284</v>
      </c>
      <c r="F2408" t="str">
        <f>VLOOKUP(TRIM(SUBSTITUTE(E2408,CHAR(160),CHAR(32))),Metadata!B$1:C$2632,2,FALSE)</f>
        <v>La Chaussée, Nivelle de, 1692-1754.</v>
      </c>
      <c r="G2408" t="str">
        <f>VLOOKUP(TRIM(SUBSTITUTE(E2408,CHAR(160),CHAR(32))),Metadata!B$1:D$2632,3,FALSE)</f>
        <v>La gouvernante: comédie en vers et en cinq actes</v>
      </c>
      <c r="H2408">
        <f>VLOOKUP(TRIM(SUBSTITUTE(E2408,CHAR(160),CHAR(32))),Metadata!B$1:E$2632,4,FALSE)</f>
        <v>1747</v>
      </c>
      <c r="I2408" t="s">
        <v>448</v>
      </c>
      <c r="K2408" t="str">
        <f>VLOOKUP(TRIM(SUBSTITUTE(E2408,CHAR(160),CHAR(32))),Metadata!B$1:H$2632,7,FALSE)</f>
        <v>theatre</v>
      </c>
      <c r="L2408" t="s">
        <v>13224</v>
      </c>
      <c r="N2408" t="str">
        <f>VLOOKUP(TRIM(SUBSTITUTE(E2408,CHAR(160),CHAR(32))),Metadata!B$1:J$2632,9,FALSE)</f>
        <v>vers</v>
      </c>
      <c r="O2408">
        <f>VLOOKUP(TRIM(SUBSTITUTE(E2408,CHAR(160),CHAR(32))),Metadata!B$1:K$2632,10,FALSE)</f>
        <v>16867</v>
      </c>
      <c r="P2408" s="4" t="s">
        <v>9301</v>
      </c>
      <c r="Q2408">
        <v>13</v>
      </c>
      <c r="R2408">
        <v>18</v>
      </c>
    </row>
    <row r="2409" spans="1:18" hidden="1" x14ac:dyDescent="0.25">
      <c r="A2409">
        <v>2413</v>
      </c>
      <c r="B2409" t="s">
        <v>4354</v>
      </c>
      <c r="C2409" t="s">
        <v>329</v>
      </c>
      <c r="D2409" t="s">
        <v>330</v>
      </c>
      <c r="E2409" t="s">
        <v>8182</v>
      </c>
      <c r="F2409" t="str">
        <f>VLOOKUP(TRIM(SUBSTITUTE(E2409,CHAR(160),CHAR(32))),Metadata!B$1:C$2632,2,FALSE)</f>
        <v>Barruel, Abbé Augustin, 1741-1820.</v>
      </c>
      <c r="G2409" t="str">
        <f>VLOOKUP(TRIM(SUBSTITUTE(E2409,CHAR(160),CHAR(32))),Metadata!B$1:D$2632,3,FALSE)</f>
        <v>Les helviennes</v>
      </c>
      <c r="H2409">
        <f>VLOOKUP(TRIM(SUBSTITUTE(E2409,CHAR(160),CHAR(32))),Metadata!B$1:E$2632,4,FALSE)</f>
        <v>1781</v>
      </c>
      <c r="I2409" t="s">
        <v>448</v>
      </c>
      <c r="K2409" t="str">
        <f>VLOOKUP(TRIM(SUBSTITUTE(E2409,CHAR(160),CHAR(32))),Metadata!B$1:H$2632,7,FALSE)</f>
        <v>traite ou essai</v>
      </c>
      <c r="L2409" t="s">
        <v>4402</v>
      </c>
      <c r="N2409" t="str">
        <f>VLOOKUP(TRIM(SUBSTITUTE(E2409,CHAR(160),CHAR(32))),Metadata!B$1:J$2632,9,FALSE)</f>
        <v>prose</v>
      </c>
      <c r="O2409">
        <f>VLOOKUP(TRIM(SUBSTITUTE(E2409,CHAR(160),CHAR(32))),Metadata!B$1:K$2632,10,FALSE)</f>
        <v>331511</v>
      </c>
      <c r="P2409" s="4" t="s">
        <v>12745</v>
      </c>
      <c r="Q2409">
        <v>66</v>
      </c>
      <c r="R2409">
        <v>70</v>
      </c>
    </row>
    <row r="2410" spans="1:18" hidden="1" x14ac:dyDescent="0.25">
      <c r="A2410">
        <v>2414</v>
      </c>
      <c r="B2410" t="s">
        <v>4354</v>
      </c>
      <c r="C2410" t="s">
        <v>329</v>
      </c>
      <c r="D2410" t="s">
        <v>330</v>
      </c>
      <c r="E2410" t="s">
        <v>8329</v>
      </c>
      <c r="F2410" t="str">
        <f>VLOOKUP(TRIM(SUBSTITUTE(E2410,CHAR(160),CHAR(32))),Metadata!B$1:C$2632,2,FALSE)</f>
        <v>Marmontel, Jean François, 1723-1799.</v>
      </c>
      <c r="G2410" t="str">
        <f>VLOOKUP(TRIM(SUBSTITUTE(E2410,CHAR(160),CHAR(32))),Metadata!B$1:D$2632,3,FALSE)</f>
        <v>Poétique françoise</v>
      </c>
      <c r="H2410">
        <f>VLOOKUP(TRIM(SUBSTITUTE(E2410,CHAR(160),CHAR(32))),Metadata!B$1:E$2632,4,FALSE)</f>
        <v>1763</v>
      </c>
      <c r="I2410" t="s">
        <v>448</v>
      </c>
      <c r="K2410" t="str">
        <f>VLOOKUP(TRIM(SUBSTITUTE(E2410,CHAR(160),CHAR(32))),Metadata!B$1:H$2632,7,FALSE)</f>
        <v>melanges litteraires</v>
      </c>
      <c r="L2410" t="s">
        <v>4389</v>
      </c>
      <c r="N2410" t="str">
        <f>VLOOKUP(TRIM(SUBSTITUTE(E2410,CHAR(160),CHAR(32))),Metadata!B$1:J$2632,9,FALSE)</f>
        <v>prose</v>
      </c>
      <c r="O2410">
        <f>VLOOKUP(TRIM(SUBSTITUTE(E2410,CHAR(160),CHAR(32))),Metadata!B$1:K$2632,10,FALSE)</f>
        <v>160901</v>
      </c>
      <c r="P2410" s="4" t="s">
        <v>11067</v>
      </c>
      <c r="Q2410">
        <v>3</v>
      </c>
      <c r="R2410">
        <v>7</v>
      </c>
    </row>
    <row r="2411" spans="1:18" hidden="1" x14ac:dyDescent="0.25">
      <c r="A2411">
        <v>2415</v>
      </c>
      <c r="B2411" t="s">
        <v>4354</v>
      </c>
      <c r="C2411" t="s">
        <v>329</v>
      </c>
      <c r="D2411" t="s">
        <v>330</v>
      </c>
      <c r="E2411" t="s">
        <v>8307</v>
      </c>
      <c r="F2411" t="str">
        <f>VLOOKUP(TRIM(SUBSTITUTE(E2411,CHAR(160),CHAR(32))),Metadata!B$1:C$2632,2,FALSE)</f>
        <v>Linguet, Simon Nicolas Henri, 1736-1794.</v>
      </c>
      <c r="G2411" t="str">
        <f>VLOOKUP(TRIM(SUBSTITUTE(E2411,CHAR(160),CHAR(32))),Metadata!B$1:D$2632,3,FALSE)</f>
        <v>Histoire impartiale des Jésuites: depuis leur établissement jusqu'à leur preimiere expulsion</v>
      </c>
      <c r="H2411">
        <f>VLOOKUP(TRIM(SUBSTITUTE(E2411,CHAR(160),CHAR(32))),Metadata!B$1:E$2632,4,FALSE)</f>
        <v>1768</v>
      </c>
      <c r="I2411" t="s">
        <v>448</v>
      </c>
      <c r="K2411" t="str">
        <f>VLOOKUP(TRIM(SUBSTITUTE(E2411,CHAR(160),CHAR(32))),Metadata!B$1:H$2632,7,FALSE)</f>
        <v>traite ou essai</v>
      </c>
      <c r="L2411" t="s">
        <v>4402</v>
      </c>
      <c r="N2411" t="str">
        <f>VLOOKUP(TRIM(SUBSTITUTE(E2411,CHAR(160),CHAR(32))),Metadata!B$1:J$2632,9,FALSE)</f>
        <v>prose</v>
      </c>
      <c r="O2411">
        <f>VLOOKUP(TRIM(SUBSTITUTE(E2411,CHAR(160),CHAR(32))),Metadata!B$1:K$2632,10,FALSE)</f>
        <v>119167</v>
      </c>
      <c r="P2411" s="4" t="s">
        <v>11068</v>
      </c>
      <c r="Q2411">
        <v>101</v>
      </c>
      <c r="R2411">
        <v>106</v>
      </c>
    </row>
    <row r="2412" spans="1:18" hidden="1" x14ac:dyDescent="0.25">
      <c r="A2412">
        <v>2416</v>
      </c>
      <c r="B2412" t="s">
        <v>4354</v>
      </c>
      <c r="C2412" t="s">
        <v>329</v>
      </c>
      <c r="D2412" t="s">
        <v>330</v>
      </c>
      <c r="E2412" t="s">
        <v>8317</v>
      </c>
      <c r="F2412" t="str">
        <f>VLOOKUP(TRIM(SUBSTITUTE(E2412,CHAR(160),CHAR(32))),Metadata!B$1:C$2632,2,FALSE)</f>
        <v>Marivaux, Pierre Carlet de Chamblain de, 1688-1763.</v>
      </c>
      <c r="G2412" t="str">
        <f>VLOOKUP(TRIM(SUBSTITUTE(E2412,CHAR(160),CHAR(32))),Metadata!B$1:D$2632,3,FALSE)</f>
        <v>La surprise de l'amour</v>
      </c>
      <c r="H2412">
        <f>VLOOKUP(TRIM(SUBSTITUTE(E2412,CHAR(160),CHAR(32))),Metadata!B$1:E$2632,4,FALSE)</f>
        <v>1723</v>
      </c>
      <c r="I2412" t="s">
        <v>448</v>
      </c>
      <c r="K2412" t="str">
        <f>VLOOKUP(TRIM(SUBSTITUTE(E2412,CHAR(160),CHAR(32))),Metadata!B$1:H$2632,7,FALSE)</f>
        <v>theatre</v>
      </c>
      <c r="L2412" t="s">
        <v>4472</v>
      </c>
      <c r="N2412" t="str">
        <f>VLOOKUP(TRIM(SUBSTITUTE(E2412,CHAR(160),CHAR(32))),Metadata!B$1:J$2632,9,FALSE)</f>
        <v>prose</v>
      </c>
      <c r="O2412">
        <f>VLOOKUP(TRIM(SUBSTITUTE(E2412,CHAR(160),CHAR(32))),Metadata!B$1:K$2632,10,FALSE)</f>
        <v>18055</v>
      </c>
      <c r="P2412" s="4" t="s">
        <v>12746</v>
      </c>
      <c r="Q2412">
        <v>157</v>
      </c>
      <c r="R2412">
        <v>164</v>
      </c>
    </row>
    <row r="2413" spans="1:18" x14ac:dyDescent="0.25">
      <c r="A2413">
        <v>2417</v>
      </c>
      <c r="B2413" t="s">
        <v>4354</v>
      </c>
      <c r="C2413" t="s">
        <v>329</v>
      </c>
      <c r="D2413" t="s">
        <v>330</v>
      </c>
      <c r="E2413" t="s">
        <v>8423</v>
      </c>
      <c r="F2413" t="str">
        <f>VLOOKUP(TRIM(SUBSTITUTE(E2413,CHAR(160),CHAR(32))),Metadata!B$1:C$2632,2,FALSE)</f>
        <v>Voltaire, 1694-1778.</v>
      </c>
      <c r="G2413" t="str">
        <f>VLOOKUP(TRIM(SUBSTITUTE(E2413,CHAR(160),CHAR(32))),Metadata!B$1:D$2632,3,FALSE)</f>
        <v>Nanine</v>
      </c>
      <c r="H2413">
        <f>VLOOKUP(TRIM(SUBSTITUTE(E2413,CHAR(160),CHAR(32))),Metadata!B$1:E$2632,4,FALSE)</f>
        <v>1749</v>
      </c>
      <c r="I2413" t="s">
        <v>448</v>
      </c>
      <c r="K2413" t="str">
        <f>VLOOKUP(TRIM(SUBSTITUTE(E2413,CHAR(160),CHAR(32))),Metadata!B$1:H$2632,7,FALSE)</f>
        <v>theatre</v>
      </c>
      <c r="L2413" t="s">
        <v>13224</v>
      </c>
      <c r="N2413" t="str">
        <f>VLOOKUP(TRIM(SUBSTITUTE(E2413,CHAR(160),CHAR(32))),Metadata!B$1:J$2632,9,FALSE)</f>
        <v>vers</v>
      </c>
      <c r="O2413">
        <f>VLOOKUP(TRIM(SUBSTITUTE(E2413,CHAR(160),CHAR(32))),Metadata!B$1:K$2632,10,FALSE)</f>
        <v>11433</v>
      </c>
      <c r="P2413" s="4" t="s">
        <v>11069</v>
      </c>
      <c r="Q2413">
        <v>88</v>
      </c>
      <c r="R2413">
        <v>96</v>
      </c>
    </row>
    <row r="2414" spans="1:18" hidden="1" x14ac:dyDescent="0.25">
      <c r="A2414">
        <v>2418</v>
      </c>
      <c r="B2414" t="s">
        <v>4354</v>
      </c>
      <c r="C2414" t="s">
        <v>329</v>
      </c>
      <c r="D2414" t="s">
        <v>330</v>
      </c>
      <c r="E2414" t="s">
        <v>8172</v>
      </c>
      <c r="F2414" t="str">
        <f>VLOOKUP(TRIM(SUBSTITUTE(E2414,CHAR(160),CHAR(32))),Metadata!B$1:C$2632,2,FALSE)</f>
        <v>Argens, Jean-Baptiste de Boyer, marquis d', 1704-1771.</v>
      </c>
      <c r="G2414" t="str">
        <f>VLOOKUP(TRIM(SUBSTITUTE(E2414,CHAR(160),CHAR(32))),Metadata!B$1:D$2632,3,FALSE)</f>
        <v>Lettres juives</v>
      </c>
      <c r="H2414">
        <f>VLOOKUP(TRIM(SUBSTITUTE(E2414,CHAR(160),CHAR(32))),Metadata!B$1:E$2632,4,FALSE)</f>
        <v>1738</v>
      </c>
      <c r="I2414" t="s">
        <v>448</v>
      </c>
      <c r="K2414" t="str">
        <f>VLOOKUP(TRIM(SUBSTITUTE(E2414,CHAR(160),CHAR(32))),Metadata!B$1:H$2632,7,FALSE)</f>
        <v>melanges litteraires</v>
      </c>
      <c r="L2414" t="s">
        <v>4389</v>
      </c>
      <c r="N2414" t="str">
        <f>VLOOKUP(TRIM(SUBSTITUTE(E2414,CHAR(160),CHAR(32))),Metadata!B$1:J$2632,9,FALSE)</f>
        <v>prose</v>
      </c>
      <c r="O2414">
        <f>VLOOKUP(TRIM(SUBSTITUTE(E2414,CHAR(160),CHAR(32))),Metadata!B$1:K$2632,10,FALSE)</f>
        <v>427095</v>
      </c>
      <c r="P2414" s="4" t="s">
        <v>11070</v>
      </c>
      <c r="Q2414">
        <v>8</v>
      </c>
      <c r="R2414">
        <v>13</v>
      </c>
    </row>
    <row r="2415" spans="1:18" hidden="1" x14ac:dyDescent="0.25">
      <c r="A2415">
        <v>2419</v>
      </c>
      <c r="B2415" t="s">
        <v>4354</v>
      </c>
      <c r="C2415" t="s">
        <v>329</v>
      </c>
      <c r="D2415" t="s">
        <v>330</v>
      </c>
      <c r="E2415" t="s">
        <v>8172</v>
      </c>
      <c r="F2415" t="str">
        <f>VLOOKUP(TRIM(SUBSTITUTE(E2415,CHAR(160),CHAR(32))),Metadata!B$1:C$2632,2,FALSE)</f>
        <v>Argens, Jean-Baptiste de Boyer, marquis d', 1704-1771.</v>
      </c>
      <c r="G2415" t="str">
        <f>VLOOKUP(TRIM(SUBSTITUTE(E2415,CHAR(160),CHAR(32))),Metadata!B$1:D$2632,3,FALSE)</f>
        <v>Lettres juives</v>
      </c>
      <c r="H2415">
        <f>VLOOKUP(TRIM(SUBSTITUTE(E2415,CHAR(160),CHAR(32))),Metadata!B$1:E$2632,4,FALSE)</f>
        <v>1738</v>
      </c>
      <c r="I2415" t="s">
        <v>448</v>
      </c>
      <c r="K2415" t="str">
        <f>VLOOKUP(TRIM(SUBSTITUTE(E2415,CHAR(160),CHAR(32))),Metadata!B$1:H$2632,7,FALSE)</f>
        <v>melanges litteraires</v>
      </c>
      <c r="L2415" t="s">
        <v>4389</v>
      </c>
      <c r="N2415" t="str">
        <f>VLOOKUP(TRIM(SUBSTITUTE(E2415,CHAR(160),CHAR(32))),Metadata!B$1:J$2632,9,FALSE)</f>
        <v>prose</v>
      </c>
      <c r="O2415">
        <f>VLOOKUP(TRIM(SUBSTITUTE(E2415,CHAR(160),CHAR(32))),Metadata!B$1:K$2632,10,FALSE)</f>
        <v>427095</v>
      </c>
      <c r="P2415" s="4" t="s">
        <v>11071</v>
      </c>
      <c r="Q2415">
        <v>129</v>
      </c>
      <c r="R2415">
        <v>134</v>
      </c>
    </row>
    <row r="2416" spans="1:18" hidden="1" x14ac:dyDescent="0.25">
      <c r="A2416">
        <v>2420</v>
      </c>
      <c r="B2416" t="s">
        <v>4354</v>
      </c>
      <c r="C2416" t="s">
        <v>329</v>
      </c>
      <c r="D2416" t="s">
        <v>330</v>
      </c>
      <c r="E2416" t="s">
        <v>8175</v>
      </c>
      <c r="F2416" t="str">
        <f>VLOOKUP(TRIM(SUBSTITUTE(E2416,CHAR(160),CHAR(32))),Metadata!B$1:C$2632,2,FALSE)</f>
        <v>Arnaud, François-Thomas-Marie de Baculard d', 1718-1805.</v>
      </c>
      <c r="G2416" t="str">
        <f>VLOOKUP(TRIM(SUBSTITUTE(E2416,CHAR(160),CHAR(32))),Metadata!B$1:D$2632,3,FALSE)</f>
        <v>Épreuves du sentiment</v>
      </c>
      <c r="H2416">
        <f>VLOOKUP(TRIM(SUBSTITUTE(E2416,CHAR(160),CHAR(32))),Metadata!B$1:E$2632,4,FALSE)</f>
        <v>1772</v>
      </c>
      <c r="I2416" t="s">
        <v>448</v>
      </c>
      <c r="K2416" t="str">
        <f>VLOOKUP(TRIM(SUBSTITUTE(E2416,CHAR(160),CHAR(32))),Metadata!B$1:H$2632,7,FALSE)</f>
        <v>roman</v>
      </c>
      <c r="L2416" t="s">
        <v>4378</v>
      </c>
      <c r="N2416" t="str">
        <f>VLOOKUP(TRIM(SUBSTITUTE(E2416,CHAR(160),CHAR(32))),Metadata!B$1:J$2632,9,FALSE)</f>
        <v>prose</v>
      </c>
      <c r="O2416">
        <f>VLOOKUP(TRIM(SUBSTITUTE(E2416,CHAR(160),CHAR(32))),Metadata!B$1:K$2632,10,FALSE)</f>
        <v>220102</v>
      </c>
      <c r="P2416" s="4" t="s">
        <v>11072</v>
      </c>
      <c r="Q2416">
        <v>99</v>
      </c>
      <c r="R2416">
        <v>106</v>
      </c>
    </row>
    <row r="2417" spans="1:18" hidden="1" x14ac:dyDescent="0.25">
      <c r="A2417">
        <v>2421</v>
      </c>
      <c r="B2417" t="s">
        <v>4354</v>
      </c>
      <c r="C2417" t="s">
        <v>329</v>
      </c>
      <c r="D2417" t="s">
        <v>330</v>
      </c>
      <c r="E2417" t="s">
        <v>8502</v>
      </c>
      <c r="F2417" t="str">
        <f>VLOOKUP(TRIM(SUBSTITUTE(E2417,CHAR(160),CHAR(32))),Metadata!B$1:C$2632,2,FALSE)</f>
        <v>Dumas, Alexandre (père), 1802-1870.</v>
      </c>
      <c r="G2417" t="str">
        <f>VLOOKUP(TRIM(SUBSTITUTE(E2417,CHAR(160),CHAR(32))),Metadata!B$1:D$2632,3,FALSE)</f>
        <v>Olympe de Clèves</v>
      </c>
      <c r="H2417">
        <f>VLOOKUP(TRIM(SUBSTITUTE(E2417,CHAR(160),CHAR(32))),Metadata!B$1:E$2632,4,FALSE)</f>
        <v>1851</v>
      </c>
      <c r="I2417" t="s">
        <v>450</v>
      </c>
      <c r="K2417" t="str">
        <f>VLOOKUP(TRIM(SUBSTITUTE(E2417,CHAR(160),CHAR(32))),Metadata!B$1:H$2632,7,FALSE)</f>
        <v>Narratif, Roman</v>
      </c>
      <c r="L2417" t="s">
        <v>4786</v>
      </c>
      <c r="N2417" t="str">
        <f>VLOOKUP(TRIM(SUBSTITUTE(E2417,CHAR(160),CHAR(32))),Metadata!B$1:J$2632,9,FALSE)</f>
        <v/>
      </c>
      <c r="O2417">
        <f>VLOOKUP(TRIM(SUBSTITUTE(E2417,CHAR(160),CHAR(32))),Metadata!B$1:K$2632,10,FALSE)</f>
        <v>260354</v>
      </c>
      <c r="P2417" s="4" t="s">
        <v>11073</v>
      </c>
      <c r="Q2417">
        <v>107</v>
      </c>
      <c r="R2417">
        <v>112</v>
      </c>
    </row>
    <row r="2418" spans="1:18" hidden="1" x14ac:dyDescent="0.25">
      <c r="A2418">
        <v>2422</v>
      </c>
      <c r="B2418" t="s">
        <v>4354</v>
      </c>
      <c r="C2418" t="s">
        <v>329</v>
      </c>
      <c r="D2418" t="s">
        <v>330</v>
      </c>
      <c r="E2418" t="s">
        <v>8690</v>
      </c>
      <c r="F2418" t="str">
        <f>VLOOKUP(TRIM(SUBSTITUTE(E2418,CHAR(160),CHAR(32))),Metadata!B$1:C$2632,2,FALSE)</f>
        <v>Tristan, Flora, 1803-1844.</v>
      </c>
      <c r="G2418" t="str">
        <f>VLOOKUP(TRIM(SUBSTITUTE(E2418,CHAR(160),CHAR(32))),Metadata!B$1:D$2632,3,FALSE)</f>
        <v>Le tour de France: État actuel de la classe ouvrière sous l'aspect moral, intellectuel et matériel I</v>
      </c>
      <c r="H2418">
        <f>VLOOKUP(TRIM(SUBSTITUTE(E2418,CHAR(160),CHAR(32))),Metadata!B$1:E$2632,4,FALSE)</f>
        <v>1843</v>
      </c>
      <c r="I2418" t="s">
        <v>450</v>
      </c>
      <c r="K2418" t="str">
        <f>VLOOKUP(TRIM(SUBSTITUTE(E2418,CHAR(160),CHAR(32))),Metadata!B$1:H$2632,7,FALSE)</f>
        <v>recit de voyage</v>
      </c>
      <c r="L2418" t="s">
        <v>4870</v>
      </c>
      <c r="N2418" t="str">
        <f>VLOOKUP(TRIM(SUBSTITUTE(E2418,CHAR(160),CHAR(32))),Metadata!B$1:J$2632,9,FALSE)</f>
        <v/>
      </c>
      <c r="O2418">
        <f>VLOOKUP(TRIM(SUBSTITUTE(E2418,CHAR(160),CHAR(32))),Metadata!B$1:K$2632,10,FALSE)</f>
        <v>66123</v>
      </c>
      <c r="P2418" s="4" t="s">
        <v>11074</v>
      </c>
      <c r="Q2418">
        <v>24</v>
      </c>
      <c r="R2418">
        <v>29</v>
      </c>
    </row>
    <row r="2419" spans="1:18" hidden="1" x14ac:dyDescent="0.25">
      <c r="A2419">
        <v>2423</v>
      </c>
      <c r="B2419" t="s">
        <v>4354</v>
      </c>
      <c r="C2419" t="s">
        <v>329</v>
      </c>
      <c r="D2419" t="s">
        <v>330</v>
      </c>
      <c r="E2419" t="s">
        <v>8494</v>
      </c>
      <c r="F2419" t="str">
        <f>VLOOKUP(TRIM(SUBSTITUTE(E2419,CHAR(160),CHAR(32))),Metadata!B$1:C$2632,2,FALSE)</f>
        <v>Dumas, Alexandre (père), 1802-1870.</v>
      </c>
      <c r="G2419" t="str">
        <f>VLOOKUP(TRIM(SUBSTITUTE(E2419,CHAR(160),CHAR(32))),Metadata!B$1:D$2632,3,FALSE)</f>
        <v>Fernande</v>
      </c>
      <c r="H2419">
        <f>VLOOKUP(TRIM(SUBSTITUTE(E2419,CHAR(160),CHAR(32))),Metadata!B$1:E$2632,4,FALSE)</f>
        <v>1844</v>
      </c>
      <c r="I2419" t="s">
        <v>450</v>
      </c>
      <c r="K2419" t="str">
        <f>VLOOKUP(TRIM(SUBSTITUTE(E2419,CHAR(160),CHAR(32))),Metadata!B$1:H$2632,7,FALSE)</f>
        <v>Narratif, Roman</v>
      </c>
      <c r="L2419" t="s">
        <v>4786</v>
      </c>
      <c r="N2419" t="str">
        <f>VLOOKUP(TRIM(SUBSTITUTE(E2419,CHAR(160),CHAR(32))),Metadata!B$1:J$2632,9,FALSE)</f>
        <v/>
      </c>
      <c r="O2419">
        <f>VLOOKUP(TRIM(SUBSTITUTE(E2419,CHAR(160),CHAR(32))),Metadata!B$1:K$2632,10,FALSE)</f>
        <v>119906</v>
      </c>
      <c r="P2419" s="4" t="s">
        <v>12747</v>
      </c>
      <c r="Q2419">
        <v>166</v>
      </c>
      <c r="R2419">
        <v>172</v>
      </c>
    </row>
    <row r="2420" spans="1:18" hidden="1" x14ac:dyDescent="0.25">
      <c r="A2420">
        <v>2424</v>
      </c>
      <c r="B2420" t="s">
        <v>4354</v>
      </c>
      <c r="C2420" t="s">
        <v>329</v>
      </c>
      <c r="D2420" t="s">
        <v>330</v>
      </c>
      <c r="E2420" t="s">
        <v>8492</v>
      </c>
      <c r="F2420" t="str">
        <f>VLOOKUP(TRIM(SUBSTITUTE(E2420,CHAR(160),CHAR(32))),Metadata!B$1:C$2632,2,FALSE)</f>
        <v>Dumas, Alexandre (père), 1802-1870.</v>
      </c>
      <c r="G2420" t="str">
        <f>VLOOKUP(TRIM(SUBSTITUTE(E2420,CHAR(160),CHAR(32))),Metadata!B$1:D$2632,3,FALSE)</f>
        <v>Comtesse de Charny (La)</v>
      </c>
      <c r="H2420">
        <f>VLOOKUP(TRIM(SUBSTITUTE(E2420,CHAR(160),CHAR(32))),Metadata!B$1:E$2632,4,FALSE)</f>
        <v>1852</v>
      </c>
      <c r="I2420" t="s">
        <v>450</v>
      </c>
      <c r="K2420" t="str">
        <f>VLOOKUP(TRIM(SUBSTITUTE(E2420,CHAR(160),CHAR(32))),Metadata!B$1:H$2632,7,FALSE)</f>
        <v>Narratif, Roman</v>
      </c>
      <c r="L2420" t="s">
        <v>4786</v>
      </c>
      <c r="N2420" t="str">
        <f>VLOOKUP(TRIM(SUBSTITUTE(E2420,CHAR(160),CHAR(32))),Metadata!B$1:J$2632,9,FALSE)</f>
        <v/>
      </c>
      <c r="O2420">
        <f>VLOOKUP(TRIM(SUBSTITUTE(E2420,CHAR(160),CHAR(32))),Metadata!B$1:K$2632,10,FALSE)</f>
        <v>547593</v>
      </c>
      <c r="P2420" s="4" t="s">
        <v>11075</v>
      </c>
      <c r="Q2420">
        <v>75</v>
      </c>
      <c r="R2420">
        <v>80</v>
      </c>
    </row>
    <row r="2421" spans="1:18" hidden="1" x14ac:dyDescent="0.25">
      <c r="A2421">
        <v>2425</v>
      </c>
      <c r="B2421" t="s">
        <v>4354</v>
      </c>
      <c r="C2421" t="s">
        <v>329</v>
      </c>
      <c r="D2421" t="s">
        <v>330</v>
      </c>
      <c r="E2421" t="s">
        <v>8504</v>
      </c>
      <c r="F2421" t="str">
        <f>VLOOKUP(TRIM(SUBSTITUTE(E2421,CHAR(160),CHAR(32))),Metadata!B$1:C$2632,2,FALSE)</f>
        <v>Dumas, Alexandre (père), 1802-1870.</v>
      </c>
      <c r="G2421" t="str">
        <f>VLOOKUP(TRIM(SUBSTITUTE(E2421,CHAR(160),CHAR(32))),Metadata!B$1:D$2632,3,FALSE)</f>
        <v>Trois Mousquetaires (Les)</v>
      </c>
      <c r="H2421">
        <f>VLOOKUP(TRIM(SUBSTITUTE(E2421,CHAR(160),CHAR(32))),Metadata!B$1:E$2632,4,FALSE)</f>
        <v>1844</v>
      </c>
      <c r="I2421" t="s">
        <v>450</v>
      </c>
      <c r="K2421" t="str">
        <f>VLOOKUP(TRIM(SUBSTITUTE(E2421,CHAR(160),CHAR(32))),Metadata!B$1:H$2632,7,FALSE)</f>
        <v>Narratif, Roman</v>
      </c>
      <c r="L2421" t="s">
        <v>4786</v>
      </c>
      <c r="N2421" t="str">
        <f>VLOOKUP(TRIM(SUBSTITUTE(E2421,CHAR(160),CHAR(32))),Metadata!B$1:J$2632,9,FALSE)</f>
        <v/>
      </c>
      <c r="O2421">
        <f>VLOOKUP(TRIM(SUBSTITUTE(E2421,CHAR(160),CHAR(32))),Metadata!B$1:K$2632,10,FALSE)</f>
        <v>240601</v>
      </c>
      <c r="P2421" s="4" t="s">
        <v>11076</v>
      </c>
      <c r="Q2421">
        <v>28</v>
      </c>
      <c r="R2421">
        <v>32</v>
      </c>
    </row>
    <row r="2422" spans="1:18" hidden="1" x14ac:dyDescent="0.25">
      <c r="A2422">
        <v>2426</v>
      </c>
      <c r="B2422" t="s">
        <v>4354</v>
      </c>
      <c r="C2422" t="s">
        <v>329</v>
      </c>
      <c r="D2422" t="s">
        <v>330</v>
      </c>
      <c r="E2422" t="s">
        <v>8574</v>
      </c>
      <c r="F2422" t="str">
        <f>VLOOKUP(TRIM(SUBSTITUTE(E2422,CHAR(160),CHAR(32))),Metadata!B$1:C$2632,2,FALSE)</f>
        <v>Huysmans, J.-K. (Joris-Karl), 1848-1907.</v>
      </c>
      <c r="G2422" t="str">
        <f>VLOOKUP(TRIM(SUBSTITUTE(E2422,CHAR(160),CHAR(32))),Metadata!B$1:D$2632,3,FALSE)</f>
        <v>En route</v>
      </c>
      <c r="H2422">
        <f>VLOOKUP(TRIM(SUBSTITUTE(E2422,CHAR(160),CHAR(32))),Metadata!B$1:E$2632,4,FALSE)</f>
        <v>1895</v>
      </c>
      <c r="I2422" t="s">
        <v>450</v>
      </c>
      <c r="K2422" t="str">
        <f>VLOOKUP(TRIM(SUBSTITUTE(E2422,CHAR(160),CHAR(32))),Metadata!B$1:H$2632,7,FALSE)</f>
        <v>roman</v>
      </c>
      <c r="L2422" t="s">
        <v>4378</v>
      </c>
      <c r="N2422" t="str">
        <f>VLOOKUP(TRIM(SUBSTITUTE(E2422,CHAR(160),CHAR(32))),Metadata!B$1:J$2632,9,FALSE)</f>
        <v>prose</v>
      </c>
      <c r="O2422">
        <f>VLOOKUP(TRIM(SUBSTITUTE(E2422,CHAR(160),CHAR(32))),Metadata!B$1:K$2632,10,FALSE)</f>
        <v>124595</v>
      </c>
      <c r="P2422" s="4" t="s">
        <v>9302</v>
      </c>
      <c r="Q2422">
        <v>225</v>
      </c>
      <c r="R2422">
        <v>230</v>
      </c>
    </row>
    <row r="2423" spans="1:18" hidden="1" x14ac:dyDescent="0.25">
      <c r="A2423">
        <v>2427</v>
      </c>
      <c r="B2423" t="s">
        <v>4354</v>
      </c>
      <c r="C2423" t="s">
        <v>329</v>
      </c>
      <c r="D2423" t="s">
        <v>330</v>
      </c>
      <c r="E2423" t="s">
        <v>8714</v>
      </c>
      <c r="F2423" t="str">
        <f>VLOOKUP(TRIM(SUBSTITUTE(E2423,CHAR(160),CHAR(32))),Metadata!B$1:C$2632,2,FALSE)</f>
        <v>Zola, Emile, 1840-1902.</v>
      </c>
      <c r="G2423" t="str">
        <f>VLOOKUP(TRIM(SUBSTITUTE(E2423,CHAR(160),CHAR(32))),Metadata!B$1:D$2632,3,FALSE)</f>
        <v>La faute de l'abbé Mouret</v>
      </c>
      <c r="H2423">
        <f>VLOOKUP(TRIM(SUBSTITUTE(E2423,CHAR(160),CHAR(32))),Metadata!B$1:E$2632,4,FALSE)</f>
        <v>1875</v>
      </c>
      <c r="I2423" t="s">
        <v>450</v>
      </c>
      <c r="K2423" t="str">
        <f>VLOOKUP(TRIM(SUBSTITUTE(E2423,CHAR(160),CHAR(32))),Metadata!B$1:H$2632,7,FALSE)</f>
        <v>roman</v>
      </c>
      <c r="L2423" t="s">
        <v>4378</v>
      </c>
      <c r="N2423" t="str">
        <f>VLOOKUP(TRIM(SUBSTITUTE(E2423,CHAR(160),CHAR(32))),Metadata!B$1:J$2632,9,FALSE)</f>
        <v>prose</v>
      </c>
      <c r="O2423">
        <f>VLOOKUP(TRIM(SUBSTITUTE(E2423,CHAR(160),CHAR(32))),Metadata!B$1:K$2632,10,FALSE)</f>
        <v>124055</v>
      </c>
      <c r="P2423" s="4" t="s">
        <v>11077</v>
      </c>
      <c r="Q2423">
        <v>7</v>
      </c>
      <c r="R2423">
        <v>16</v>
      </c>
    </row>
    <row r="2424" spans="1:18" hidden="1" x14ac:dyDescent="0.25">
      <c r="A2424">
        <v>2428</v>
      </c>
      <c r="B2424" t="s">
        <v>4354</v>
      </c>
      <c r="C2424" t="s">
        <v>329</v>
      </c>
      <c r="D2424" t="s">
        <v>330</v>
      </c>
      <c r="E2424" t="s">
        <v>8650</v>
      </c>
      <c r="F2424" t="str">
        <f>VLOOKUP(TRIM(SUBSTITUTE(E2424,CHAR(160),CHAR(32))),Metadata!B$1:C$2632,2,FALSE)</f>
        <v>Sainte-Beuve, Charles Augustin, 1804-1869.</v>
      </c>
      <c r="G2424" t="str">
        <f>VLOOKUP(TRIM(SUBSTITUTE(E2424,CHAR(160),CHAR(32))),Metadata!B$1:D$2632,3,FALSE)</f>
        <v>Port-Royal T. 5</v>
      </c>
      <c r="H2424">
        <f>VLOOKUP(TRIM(SUBSTITUTE(E2424,CHAR(160),CHAR(32))),Metadata!B$1:E$2632,4,FALSE)</f>
        <v>1859</v>
      </c>
      <c r="I2424" t="s">
        <v>450</v>
      </c>
      <c r="K2424" t="str">
        <f>VLOOKUP(TRIM(SUBSTITUTE(E2424,CHAR(160),CHAR(32))),Metadata!B$1:H$2632,7,FALSE)</f>
        <v>traite ou essai</v>
      </c>
      <c r="L2424" t="s">
        <v>4402</v>
      </c>
      <c r="N2424" t="str">
        <f>VLOOKUP(TRIM(SUBSTITUTE(E2424,CHAR(160),CHAR(32))),Metadata!B$1:J$2632,9,FALSE)</f>
        <v>prose</v>
      </c>
      <c r="O2424">
        <f>VLOOKUP(TRIM(SUBSTITUTE(E2424,CHAR(160),CHAR(32))),Metadata!B$1:K$2632,10,FALSE)</f>
        <v>131858</v>
      </c>
      <c r="P2424" s="4" t="s">
        <v>12748</v>
      </c>
      <c r="Q2424">
        <v>360</v>
      </c>
      <c r="R2424">
        <v>367</v>
      </c>
    </row>
    <row r="2425" spans="1:18" hidden="1" x14ac:dyDescent="0.25">
      <c r="A2425">
        <v>2429</v>
      </c>
      <c r="B2425" t="s">
        <v>4354</v>
      </c>
      <c r="C2425" t="s">
        <v>329</v>
      </c>
      <c r="D2425" t="s">
        <v>330</v>
      </c>
      <c r="E2425" t="s">
        <v>8659</v>
      </c>
      <c r="F2425" t="str">
        <f>VLOOKUP(TRIM(SUBSTITUTE(E2425,CHAR(160),CHAR(32))),Metadata!B$1:C$2632,2,FALSE)</f>
        <v>Sand, George, 1804-1876.</v>
      </c>
      <c r="G2425" t="str">
        <f>VLOOKUP(TRIM(SUBSTITUTE(E2425,CHAR(160),CHAR(32))),Metadata!B$1:D$2632,3,FALSE)</f>
        <v>Histoire de ma vie</v>
      </c>
      <c r="H2425">
        <f>VLOOKUP(TRIM(SUBSTITUTE(E2425,CHAR(160),CHAR(32))),Metadata!B$1:E$2632,4,FALSE)</f>
        <v>1855</v>
      </c>
      <c r="I2425" t="s">
        <v>450</v>
      </c>
      <c r="K2425" t="str">
        <f>VLOOKUP(TRIM(SUBSTITUTE(E2425,CHAR(160),CHAR(32))),Metadata!B$1:H$2632,7,FALSE)</f>
        <v>memoires</v>
      </c>
      <c r="L2425" t="s">
        <v>4481</v>
      </c>
      <c r="N2425" t="str">
        <f>VLOOKUP(TRIM(SUBSTITUTE(E2425,CHAR(160),CHAR(32))),Metadata!B$1:J$2632,9,FALSE)</f>
        <v>prose</v>
      </c>
      <c r="O2425">
        <f>VLOOKUP(TRIM(SUBSTITUTE(E2425,CHAR(160),CHAR(32))),Metadata!B$1:K$2632,10,FALSE)</f>
        <v>490251</v>
      </c>
      <c r="P2425" s="4" t="s">
        <v>11078</v>
      </c>
      <c r="Q2425">
        <v>3</v>
      </c>
      <c r="R2425">
        <v>7</v>
      </c>
    </row>
    <row r="2426" spans="1:18" hidden="1" x14ac:dyDescent="0.25">
      <c r="A2426">
        <v>2430</v>
      </c>
      <c r="B2426" t="s">
        <v>4354</v>
      </c>
      <c r="C2426" t="s">
        <v>329</v>
      </c>
      <c r="D2426" t="s">
        <v>330</v>
      </c>
      <c r="E2426" t="s">
        <v>8639</v>
      </c>
      <c r="F2426" t="str">
        <f>VLOOKUP(TRIM(SUBSTITUTE(E2426,CHAR(160),CHAR(32))),Metadata!B$1:C$2632,2,FALSE)</f>
        <v>Ponson du Terrail, 1829-1871.</v>
      </c>
      <c r="G2426" t="str">
        <f>VLOOKUP(TRIM(SUBSTITUTE(E2426,CHAR(160),CHAR(32))),Metadata!B$1:D$2632,3,FALSE)</f>
        <v>L'héritage mystérieux.</v>
      </c>
      <c r="H2426">
        <f>VLOOKUP(TRIM(SUBSTITUTE(E2426,CHAR(160),CHAR(32))),Metadata!B$1:E$2632,4,FALSE)</f>
        <v>1859</v>
      </c>
      <c r="I2426" t="s">
        <v>450</v>
      </c>
      <c r="K2426" t="str">
        <f>VLOOKUP(TRIM(SUBSTITUTE(E2426,CHAR(160),CHAR(32))),Metadata!B$1:H$2632,7,FALSE)</f>
        <v>roman</v>
      </c>
      <c r="L2426" t="s">
        <v>4378</v>
      </c>
      <c r="N2426" t="str">
        <f>VLOOKUP(TRIM(SUBSTITUTE(E2426,CHAR(160),CHAR(32))),Metadata!B$1:J$2632,9,FALSE)</f>
        <v>prose</v>
      </c>
      <c r="O2426">
        <f>VLOOKUP(TRIM(SUBSTITUTE(E2426,CHAR(160),CHAR(32))),Metadata!B$1:K$2632,10,FALSE)</f>
        <v>189440</v>
      </c>
      <c r="P2426" s="4" t="s">
        <v>11079</v>
      </c>
      <c r="Q2426">
        <v>175</v>
      </c>
      <c r="R2426">
        <v>180</v>
      </c>
    </row>
    <row r="2427" spans="1:18" hidden="1" x14ac:dyDescent="0.25">
      <c r="A2427">
        <v>2431</v>
      </c>
      <c r="B2427" t="s">
        <v>4354</v>
      </c>
      <c r="C2427" t="s">
        <v>329</v>
      </c>
      <c r="D2427" t="s">
        <v>330</v>
      </c>
      <c r="E2427" t="s">
        <v>6829</v>
      </c>
      <c r="F2427" t="str">
        <f>VLOOKUP(TRIM(SUBSTITUTE(E2427,CHAR(160),CHAR(32))),Metadata!B$1:C$2632,2,FALSE)</f>
        <v>Michel, Louise, 1830-1905.</v>
      </c>
      <c r="G2427" t="str">
        <f>VLOOKUP(TRIM(SUBSTITUTE(E2427,CHAR(160),CHAR(32))),Metadata!B$1:D$2632,3,FALSE)</f>
        <v>La Commune</v>
      </c>
      <c r="H2427">
        <f>VLOOKUP(TRIM(SUBSTITUTE(E2427,CHAR(160),CHAR(32))),Metadata!B$1:E$2632,4,FALSE)</f>
        <v>1898</v>
      </c>
      <c r="I2427" t="s">
        <v>450</v>
      </c>
      <c r="K2427" t="str">
        <f>VLOOKUP(TRIM(SUBSTITUTE(E2427,CHAR(160),CHAR(32))),Metadata!B$1:H$2632,7,FALSE)</f>
        <v>traite</v>
      </c>
      <c r="L2427" t="s">
        <v>4417</v>
      </c>
      <c r="N2427" t="str">
        <f>VLOOKUP(TRIM(SUBSTITUTE(E2427,CHAR(160),CHAR(32))),Metadata!B$1:J$2632,9,FALSE)</f>
        <v/>
      </c>
      <c r="O2427">
        <f>VLOOKUP(TRIM(SUBSTITUTE(E2427,CHAR(160),CHAR(32))),Metadata!B$1:K$2632,10,FALSE)</f>
        <v>121053</v>
      </c>
      <c r="P2427" s="4" t="s">
        <v>11080</v>
      </c>
      <c r="Q2427">
        <v>30</v>
      </c>
      <c r="R2427">
        <v>36</v>
      </c>
    </row>
    <row r="2428" spans="1:18" hidden="1" x14ac:dyDescent="0.25">
      <c r="A2428">
        <v>2432</v>
      </c>
      <c r="B2428" t="s">
        <v>4354</v>
      </c>
      <c r="C2428" t="s">
        <v>329</v>
      </c>
      <c r="D2428" t="s">
        <v>330</v>
      </c>
      <c r="E2428" t="s">
        <v>8503</v>
      </c>
      <c r="F2428" t="str">
        <f>VLOOKUP(TRIM(SUBSTITUTE(E2428,CHAR(160),CHAR(32))),Metadata!B$1:C$2632,2,FALSE)</f>
        <v>Dumas, Alexandre (père), 1802-1870.</v>
      </c>
      <c r="G2428" t="str">
        <f>VLOOKUP(TRIM(SUBSTITUTE(E2428,CHAR(160),CHAR(32))),Metadata!B$1:D$2632,3,FALSE)</f>
        <v>Quarante-Cinq (Les)</v>
      </c>
      <c r="H2428">
        <f>VLOOKUP(TRIM(SUBSTITUTE(E2428,CHAR(160),CHAR(32))),Metadata!B$1:E$2632,4,FALSE)</f>
        <v>1847</v>
      </c>
      <c r="I2428" t="s">
        <v>450</v>
      </c>
      <c r="K2428" t="str">
        <f>VLOOKUP(TRIM(SUBSTITUTE(E2428,CHAR(160),CHAR(32))),Metadata!B$1:H$2632,7,FALSE)</f>
        <v>Narratif, Roman</v>
      </c>
      <c r="L2428" t="s">
        <v>4786</v>
      </c>
      <c r="N2428" t="str">
        <f>VLOOKUP(TRIM(SUBSTITUTE(E2428,CHAR(160),CHAR(32))),Metadata!B$1:J$2632,9,FALSE)</f>
        <v/>
      </c>
      <c r="O2428">
        <f>VLOOKUP(TRIM(SUBSTITUTE(E2428,CHAR(160),CHAR(32))),Metadata!B$1:K$2632,10,FALSE)</f>
        <v>255364</v>
      </c>
      <c r="P2428" s="4" t="s">
        <v>11081</v>
      </c>
      <c r="Q2428">
        <v>3</v>
      </c>
      <c r="R2428">
        <v>10</v>
      </c>
    </row>
    <row r="2429" spans="1:18" hidden="1" x14ac:dyDescent="0.25">
      <c r="A2429">
        <v>2433</v>
      </c>
      <c r="B2429" t="s">
        <v>4354</v>
      </c>
      <c r="C2429" t="s">
        <v>329</v>
      </c>
      <c r="D2429" t="s">
        <v>330</v>
      </c>
      <c r="E2429" t="s">
        <v>8561</v>
      </c>
      <c r="F2429" t="str">
        <f>VLOOKUP(TRIM(SUBSTITUTE(E2429,CHAR(160),CHAR(32))),Metadata!B$1:C$2632,2,FALSE)</f>
        <v>Goncourt, Edmond de, 1822-1896: Goncourt, Jules de, 1830-1870.</v>
      </c>
      <c r="G2429" t="str">
        <f>VLOOKUP(TRIM(SUBSTITUTE(E2429,CHAR(160),CHAR(32))),Metadata!B$1:D$2632,3,FALSE)</f>
        <v>Journal. T. 2, 1864-1878</v>
      </c>
      <c r="H2429">
        <f>VLOOKUP(TRIM(SUBSTITUTE(E2429,CHAR(160),CHAR(32))),Metadata!B$1:E$2632,4,FALSE)</f>
        <v>1878</v>
      </c>
      <c r="I2429" t="s">
        <v>450</v>
      </c>
      <c r="K2429" t="str">
        <f>VLOOKUP(TRIM(SUBSTITUTE(E2429,CHAR(160),CHAR(32))),Metadata!B$1:H$2632,7,FALSE)</f>
        <v>memoires</v>
      </c>
      <c r="L2429" t="s">
        <v>4481</v>
      </c>
      <c r="N2429" t="str">
        <f>VLOOKUP(TRIM(SUBSTITUTE(E2429,CHAR(160),CHAR(32))),Metadata!B$1:J$2632,9,FALSE)</f>
        <v>prose</v>
      </c>
      <c r="O2429">
        <f>VLOOKUP(TRIM(SUBSTITUTE(E2429,CHAR(160),CHAR(32))),Metadata!B$1:K$2632,10,FALSE)</f>
        <v>428542</v>
      </c>
      <c r="P2429" s="4" t="s">
        <v>11082</v>
      </c>
      <c r="Q2429">
        <v>165</v>
      </c>
      <c r="R2429">
        <v>170</v>
      </c>
    </row>
    <row r="2430" spans="1:18" hidden="1" x14ac:dyDescent="0.25">
      <c r="A2430">
        <v>2434</v>
      </c>
      <c r="B2430" t="s">
        <v>4354</v>
      </c>
      <c r="C2430" t="s">
        <v>329</v>
      </c>
      <c r="D2430" t="s">
        <v>330</v>
      </c>
      <c r="E2430" t="s">
        <v>8496</v>
      </c>
      <c r="F2430" t="str">
        <f>VLOOKUP(TRIM(SUBSTITUTE(E2430,CHAR(160),CHAR(32))),Metadata!B$1:C$2632,2,FALSE)</f>
        <v>Dumas, Alexandre (père), 1802-1870.</v>
      </c>
      <c r="G2430" t="str">
        <f>VLOOKUP(TRIM(SUBSTITUTE(E2430,CHAR(160),CHAR(32))),Metadata!B$1:D$2632,3,FALSE)</f>
        <v>Ingénue</v>
      </c>
      <c r="H2430">
        <f>VLOOKUP(TRIM(SUBSTITUTE(E2430,CHAR(160),CHAR(32))),Metadata!B$1:E$2632,4,FALSE)</f>
        <v>1853</v>
      </c>
      <c r="I2430" t="s">
        <v>450</v>
      </c>
      <c r="K2430" t="str">
        <f>VLOOKUP(TRIM(SUBSTITUTE(E2430,CHAR(160),CHAR(32))),Metadata!B$1:H$2632,7,FALSE)</f>
        <v>Narratif, Roman</v>
      </c>
      <c r="L2430" t="s">
        <v>4786</v>
      </c>
      <c r="N2430" t="str">
        <f>VLOOKUP(TRIM(SUBSTITUTE(E2430,CHAR(160),CHAR(32))),Metadata!B$1:J$2632,9,FALSE)</f>
        <v/>
      </c>
      <c r="O2430">
        <f>VLOOKUP(TRIM(SUBSTITUTE(E2430,CHAR(160),CHAR(32))),Metadata!B$1:K$2632,10,FALSE)</f>
        <v>186686</v>
      </c>
      <c r="P2430" s="4" t="s">
        <v>11083</v>
      </c>
      <c r="Q2430">
        <v>37</v>
      </c>
      <c r="R2430">
        <v>42</v>
      </c>
    </row>
    <row r="2431" spans="1:18" hidden="1" x14ac:dyDescent="0.25">
      <c r="A2431">
        <v>2435</v>
      </c>
      <c r="B2431" t="s">
        <v>4354</v>
      </c>
      <c r="C2431" t="s">
        <v>329</v>
      </c>
      <c r="D2431" t="s">
        <v>330</v>
      </c>
      <c r="E2431" t="s">
        <v>8484</v>
      </c>
      <c r="F2431" t="str">
        <f>VLOOKUP(TRIM(SUBSTITUTE(E2431,CHAR(160),CHAR(32))),Metadata!B$1:C$2632,2,FALSE)</f>
        <v>Dumas, Alexandre (père), 1802-1870.</v>
      </c>
      <c r="G2431" t="str">
        <f>VLOOKUP(TRIM(SUBSTITUTE(E2431,CHAR(160),CHAR(32))),Metadata!B$1:D$2632,3,FALSE)</f>
        <v>Ange Pitou</v>
      </c>
      <c r="H2431">
        <f>VLOOKUP(TRIM(SUBSTITUTE(E2431,CHAR(160),CHAR(32))),Metadata!B$1:E$2632,4,FALSE)</f>
        <v>1851</v>
      </c>
      <c r="I2431" t="s">
        <v>450</v>
      </c>
      <c r="K2431" t="str">
        <f>VLOOKUP(TRIM(SUBSTITUTE(E2431,CHAR(160),CHAR(32))),Metadata!B$1:H$2632,7,FALSE)</f>
        <v>Narratif, Roman</v>
      </c>
      <c r="L2431" t="s">
        <v>4786</v>
      </c>
      <c r="N2431" t="str">
        <f>VLOOKUP(TRIM(SUBSTITUTE(E2431,CHAR(160),CHAR(32))),Metadata!B$1:J$2632,9,FALSE)</f>
        <v/>
      </c>
      <c r="O2431">
        <f>VLOOKUP(TRIM(SUBSTITUTE(E2431,CHAR(160),CHAR(32))),Metadata!B$1:K$2632,10,FALSE)</f>
        <v>216803</v>
      </c>
      <c r="P2431" s="4" t="s">
        <v>12749</v>
      </c>
      <c r="Q2431">
        <v>74</v>
      </c>
      <c r="R2431">
        <v>80</v>
      </c>
    </row>
    <row r="2432" spans="1:18" hidden="1" x14ac:dyDescent="0.25">
      <c r="A2432">
        <v>2436</v>
      </c>
      <c r="B2432" t="s">
        <v>4354</v>
      </c>
      <c r="C2432" t="s">
        <v>329</v>
      </c>
      <c r="D2432" t="s">
        <v>330</v>
      </c>
      <c r="E2432" t="s">
        <v>8452</v>
      </c>
      <c r="F2432" t="str">
        <f>VLOOKUP(TRIM(SUBSTITUTE(E2432,CHAR(160),CHAR(32))),Metadata!B$1:C$2632,2,FALSE)</f>
        <v>Cabanis, P.J.G. (Pierre Jean Georges), 1757-1808.</v>
      </c>
      <c r="G2432" t="str">
        <f>VLOOKUP(TRIM(SUBSTITUTE(E2432,CHAR(160),CHAR(32))),Metadata!B$1:D$2632,3,FALSE)</f>
        <v>Rapports physique moral</v>
      </c>
      <c r="H2432">
        <f>VLOOKUP(TRIM(SUBSTITUTE(E2432,CHAR(160),CHAR(32))),Metadata!B$1:E$2632,4,FALSE)</f>
        <v>1808</v>
      </c>
      <c r="I2432" t="s">
        <v>450</v>
      </c>
      <c r="K2432" t="str">
        <f>VLOOKUP(TRIM(SUBSTITUTE(E2432,CHAR(160),CHAR(32))),Metadata!B$1:H$2632,7,FALSE)</f>
        <v>traite ou essai</v>
      </c>
      <c r="L2432" t="s">
        <v>4402</v>
      </c>
      <c r="N2432" t="str">
        <f>VLOOKUP(TRIM(SUBSTITUTE(E2432,CHAR(160),CHAR(32))),Metadata!B$1:J$2632,9,FALSE)</f>
        <v>prose</v>
      </c>
      <c r="O2432">
        <f>VLOOKUP(TRIM(SUBSTITUTE(E2432,CHAR(160),CHAR(32))),Metadata!B$1:K$2632,10,FALSE)</f>
        <v>204542</v>
      </c>
      <c r="P2432" s="4" t="s">
        <v>11084</v>
      </c>
      <c r="Q2432">
        <v>8</v>
      </c>
      <c r="R2432">
        <v>12</v>
      </c>
    </row>
    <row r="2433" spans="1:18" hidden="1" x14ac:dyDescent="0.25">
      <c r="A2433">
        <v>2437</v>
      </c>
      <c r="B2433" t="s">
        <v>4354</v>
      </c>
      <c r="C2433" t="s">
        <v>329</v>
      </c>
      <c r="D2433" t="s">
        <v>330</v>
      </c>
      <c r="E2433" t="s">
        <v>8646</v>
      </c>
      <c r="F2433" t="str">
        <f>VLOOKUP(TRIM(SUBSTITUTE(E2433,CHAR(160),CHAR(32))),Metadata!B$1:C$2632,2,FALSE)</f>
        <v>Renard, Jules, 1864-1910.</v>
      </c>
      <c r="G2433" t="str">
        <f>VLOOKUP(TRIM(SUBSTITUTE(E2433,CHAR(160),CHAR(32))),Metadata!B$1:D$2632,3,FALSE)</f>
        <v>Poil de carotte</v>
      </c>
      <c r="H2433">
        <f>VLOOKUP(TRIM(SUBSTITUTE(E2433,CHAR(160),CHAR(32))),Metadata!B$1:E$2632,4,FALSE)</f>
        <v>1894</v>
      </c>
      <c r="I2433" t="s">
        <v>450</v>
      </c>
      <c r="K2433" t="str">
        <f>VLOOKUP(TRIM(SUBSTITUTE(E2433,CHAR(160),CHAR(32))),Metadata!B$1:H$2632,7,FALSE)</f>
        <v>roman</v>
      </c>
      <c r="L2433" t="s">
        <v>4378</v>
      </c>
      <c r="N2433" t="str">
        <f>VLOOKUP(TRIM(SUBSTITUTE(E2433,CHAR(160),CHAR(32))),Metadata!B$1:J$2632,9,FALSE)</f>
        <v>prose</v>
      </c>
      <c r="O2433">
        <f>VLOOKUP(TRIM(SUBSTITUTE(E2433,CHAR(160),CHAR(32))),Metadata!B$1:K$2632,10,FALSE)</f>
        <v>35542</v>
      </c>
      <c r="P2433" s="4" t="s">
        <v>11085</v>
      </c>
      <c r="Q2433">
        <v>91</v>
      </c>
      <c r="R2433">
        <v>97</v>
      </c>
    </row>
    <row r="2434" spans="1:18" hidden="1" x14ac:dyDescent="0.25">
      <c r="A2434">
        <v>2438</v>
      </c>
      <c r="B2434" t="s">
        <v>4354</v>
      </c>
      <c r="C2434" t="s">
        <v>329</v>
      </c>
      <c r="D2434" t="s">
        <v>330</v>
      </c>
      <c r="E2434" t="s">
        <v>8441</v>
      </c>
      <c r="F2434" t="str">
        <f>VLOOKUP(TRIM(SUBSTITUTE(E2434,CHAR(160),CHAR(32))),Metadata!B$1:C$2632,2,FALSE)</f>
        <v>Blondel, Maurice, 1861-1949.</v>
      </c>
      <c r="G2434" t="str">
        <f>VLOOKUP(TRIM(SUBSTITUTE(E2434,CHAR(160),CHAR(32))),Metadata!B$1:D$2632,3,FALSE)</f>
        <v>L'action</v>
      </c>
      <c r="H2434">
        <f>VLOOKUP(TRIM(SUBSTITUTE(E2434,CHAR(160),CHAR(32))),Metadata!B$1:E$2632,4,FALSE)</f>
        <v>1893</v>
      </c>
      <c r="I2434" t="s">
        <v>450</v>
      </c>
      <c r="K2434" t="str">
        <f>VLOOKUP(TRIM(SUBSTITUTE(E2434,CHAR(160),CHAR(32))),Metadata!B$1:H$2632,7,FALSE)</f>
        <v>traite ou essai</v>
      </c>
      <c r="L2434" t="s">
        <v>4402</v>
      </c>
      <c r="N2434" t="str">
        <f>VLOOKUP(TRIM(SUBSTITUTE(E2434,CHAR(160),CHAR(32))),Metadata!B$1:J$2632,9,FALSE)</f>
        <v>prose</v>
      </c>
      <c r="O2434">
        <f>VLOOKUP(TRIM(SUBSTITUTE(E2434,CHAR(160),CHAR(32))),Metadata!B$1:K$2632,10,FALSE)</f>
        <v>178641</v>
      </c>
      <c r="P2434" s="4" t="s">
        <v>11086</v>
      </c>
      <c r="Q2434">
        <v>91</v>
      </c>
      <c r="R2434">
        <v>96</v>
      </c>
    </row>
    <row r="2435" spans="1:18" hidden="1" x14ac:dyDescent="0.25">
      <c r="A2435">
        <v>2439</v>
      </c>
      <c r="B2435" t="s">
        <v>4354</v>
      </c>
      <c r="C2435" t="s">
        <v>329</v>
      </c>
      <c r="D2435" t="s">
        <v>330</v>
      </c>
      <c r="E2435" t="s">
        <v>8507</v>
      </c>
      <c r="F2435" t="str">
        <f>VLOOKUP(TRIM(SUBSTITUTE(E2435,CHAR(160),CHAR(32))),Metadata!B$1:C$2632,2,FALSE)</f>
        <v>Dumas, Alexandre, 1802-1870.</v>
      </c>
      <c r="G2435" t="str">
        <f>VLOOKUP(TRIM(SUBSTITUTE(E2435,CHAR(160),CHAR(32))),Metadata!B$1:D$2632,3,FALSE)</f>
        <v>Le comte de Monte-Cristo</v>
      </c>
      <c r="H2435">
        <f>VLOOKUP(TRIM(SUBSTITUTE(E2435,CHAR(160),CHAR(32))),Metadata!B$1:E$2632,4,FALSE)</f>
        <v>1846</v>
      </c>
      <c r="I2435" t="s">
        <v>450</v>
      </c>
      <c r="K2435" t="str">
        <f>VLOOKUP(TRIM(SUBSTITUTE(E2435,CHAR(160),CHAR(32))),Metadata!B$1:H$2632,7,FALSE)</f>
        <v>roman</v>
      </c>
      <c r="L2435" t="s">
        <v>4378</v>
      </c>
      <c r="N2435" t="str">
        <f>VLOOKUP(TRIM(SUBSTITUTE(E2435,CHAR(160),CHAR(32))),Metadata!B$1:J$2632,9,FALSE)</f>
        <v>prose</v>
      </c>
      <c r="O2435">
        <f>VLOOKUP(TRIM(SUBSTITUTE(E2435,CHAR(160),CHAR(32))),Metadata!B$1:K$2632,10,FALSE)</f>
        <v>512538</v>
      </c>
      <c r="P2435" s="8" t="s">
        <v>11087</v>
      </c>
      <c r="Q2435">
        <v>609</v>
      </c>
      <c r="R2435">
        <v>615</v>
      </c>
    </row>
    <row r="2436" spans="1:18" hidden="1" x14ac:dyDescent="0.25">
      <c r="A2436">
        <v>2440</v>
      </c>
      <c r="B2436" t="s">
        <v>4354</v>
      </c>
      <c r="C2436" t="s">
        <v>329</v>
      </c>
      <c r="D2436" t="s">
        <v>330</v>
      </c>
      <c r="E2436" t="s">
        <v>8661</v>
      </c>
      <c r="F2436" t="str">
        <f>VLOOKUP(TRIM(SUBSTITUTE(E2436,CHAR(160),CHAR(32))),Metadata!B$1:C$2632,2,FALSE)</f>
        <v>Sand, George, 1804-1876.</v>
      </c>
      <c r="G2436" t="str">
        <f>VLOOKUP(TRIM(SUBSTITUTE(E2436,CHAR(160),CHAR(32))),Metadata!B$1:D$2632,3,FALSE)</f>
        <v>La Comtesse de Rudolstadt</v>
      </c>
      <c r="H2436">
        <f>VLOOKUP(TRIM(SUBSTITUTE(E2436,CHAR(160),CHAR(32))),Metadata!B$1:E$2632,4,FALSE)</f>
        <v>1843</v>
      </c>
      <c r="I2436" t="s">
        <v>450</v>
      </c>
      <c r="K2436" t="str">
        <f>VLOOKUP(TRIM(SUBSTITUTE(E2436,CHAR(160),CHAR(32))),Metadata!B$1:H$2632,7,FALSE)</f>
        <v>roman</v>
      </c>
      <c r="L2436" t="s">
        <v>4378</v>
      </c>
      <c r="N2436" t="str">
        <f>VLOOKUP(TRIM(SUBSTITUTE(E2436,CHAR(160),CHAR(32))),Metadata!B$1:J$2632,9,FALSE)</f>
        <v/>
      </c>
      <c r="O2436">
        <f>VLOOKUP(TRIM(SUBSTITUTE(E2436,CHAR(160),CHAR(32))),Metadata!B$1:K$2632,10,FALSE)</f>
        <v>219241</v>
      </c>
      <c r="P2436" s="4" t="s">
        <v>11088</v>
      </c>
      <c r="Q2436">
        <v>68</v>
      </c>
      <c r="R2436">
        <v>72</v>
      </c>
    </row>
    <row r="2437" spans="1:18" hidden="1" x14ac:dyDescent="0.25">
      <c r="A2437">
        <v>2441</v>
      </c>
      <c r="B2437" t="s">
        <v>4354</v>
      </c>
      <c r="C2437" t="s">
        <v>329</v>
      </c>
      <c r="D2437" t="s">
        <v>330</v>
      </c>
      <c r="E2437" t="s">
        <v>7202</v>
      </c>
      <c r="F2437" t="str">
        <f>VLOOKUP(TRIM(SUBSTITUTE(E2437,CHAR(160),CHAR(32))),Metadata!B$1:C$2632,2,FALSE)</f>
        <v>Levy-Bruhl, Lucien, 1857-1939.</v>
      </c>
      <c r="G2437" t="str">
        <f>VLOOKUP(TRIM(SUBSTITUTE(E2437,CHAR(160),CHAR(32))),Metadata!B$1:D$2632,3,FALSE)</f>
        <v>La mentalité primitive.</v>
      </c>
      <c r="H2437">
        <f>VLOOKUP(TRIM(SUBSTITUTE(E2437,CHAR(160),CHAR(32))),Metadata!B$1:E$2632,4,FALSE)</f>
        <v>1922</v>
      </c>
      <c r="I2437" t="s">
        <v>534</v>
      </c>
      <c r="K2437" t="str">
        <f>VLOOKUP(TRIM(SUBSTITUTE(E2437,CHAR(160),CHAR(32))),Metadata!B$1:H$2632,7,FALSE)</f>
        <v>traite</v>
      </c>
      <c r="L2437" t="s">
        <v>4417</v>
      </c>
      <c r="N2437" t="str">
        <f>VLOOKUP(TRIM(SUBSTITUTE(E2437,CHAR(160),CHAR(32))),Metadata!B$1:J$2632,9,FALSE)</f>
        <v/>
      </c>
      <c r="O2437">
        <f>VLOOKUP(TRIM(SUBSTITUTE(E2437,CHAR(160),CHAR(32))),Metadata!B$1:K$2632,10,FALSE)</f>
        <v>91959</v>
      </c>
      <c r="P2437" s="4" t="s">
        <v>12750</v>
      </c>
      <c r="Q2437">
        <v>136</v>
      </c>
      <c r="R2437">
        <v>141</v>
      </c>
    </row>
    <row r="2438" spans="1:18" hidden="1" x14ac:dyDescent="0.25">
      <c r="A2438">
        <v>2442</v>
      </c>
      <c r="B2438" t="s">
        <v>4354</v>
      </c>
      <c r="C2438" t="s">
        <v>329</v>
      </c>
      <c r="D2438" t="s">
        <v>330</v>
      </c>
      <c r="E2438" t="s">
        <v>8896</v>
      </c>
      <c r="F2438" t="str">
        <f>VLOOKUP(TRIM(SUBSTITUTE(E2438,CHAR(160),CHAR(32))),Metadata!B$1:C$2632,2,FALSE)</f>
        <v>Gracq, Julien, 1910-2007.</v>
      </c>
      <c r="G2438" t="str">
        <f>VLOOKUP(TRIM(SUBSTITUTE(E2438,CHAR(160),CHAR(32))),Metadata!B$1:D$2632,3,FALSE)</f>
        <v>Un beau ténébreux</v>
      </c>
      <c r="H2438">
        <f>VLOOKUP(TRIM(SUBSTITUTE(E2438,CHAR(160),CHAR(32))),Metadata!B$1:E$2632,4,FALSE)</f>
        <v>1945</v>
      </c>
      <c r="I2438" t="s">
        <v>534</v>
      </c>
      <c r="K2438" t="str">
        <f>VLOOKUP(TRIM(SUBSTITUTE(E2438,CHAR(160),CHAR(32))),Metadata!B$1:H$2632,7,FALSE)</f>
        <v>roman</v>
      </c>
      <c r="L2438" t="s">
        <v>4378</v>
      </c>
      <c r="N2438" t="str">
        <f>VLOOKUP(TRIM(SUBSTITUTE(E2438,CHAR(160),CHAR(32))),Metadata!B$1:J$2632,9,FALSE)</f>
        <v>prose</v>
      </c>
      <c r="O2438">
        <f>VLOOKUP(TRIM(SUBSTITUTE(E2438,CHAR(160),CHAR(32))),Metadata!B$1:K$2632,10,FALSE)</f>
        <v>62115</v>
      </c>
      <c r="P2438" s="4" t="s">
        <v>12751</v>
      </c>
      <c r="Q2438">
        <v>6</v>
      </c>
      <c r="R2438">
        <v>10</v>
      </c>
    </row>
    <row r="2439" spans="1:18" hidden="1" x14ac:dyDescent="0.25">
      <c r="A2439">
        <v>2443</v>
      </c>
      <c r="B2439" t="s">
        <v>4354</v>
      </c>
      <c r="C2439" t="s">
        <v>329</v>
      </c>
      <c r="D2439" t="s">
        <v>330</v>
      </c>
      <c r="E2439" t="s">
        <v>8874</v>
      </c>
      <c r="F2439" t="str">
        <f>VLOOKUP(TRIM(SUBSTITUTE(E2439,CHAR(160),CHAR(32))),Metadata!B$1:C$2632,2,FALSE)</f>
        <v>Gide, André, 1869-1951.</v>
      </c>
      <c r="G2439" t="str">
        <f>VLOOKUP(TRIM(SUBSTITUTE(E2439,CHAR(160),CHAR(32))),Metadata!B$1:D$2632,3,FALSE)</f>
        <v>Journal, 1889-1939</v>
      </c>
      <c r="H2439">
        <f>VLOOKUP(TRIM(SUBSTITUTE(E2439,CHAR(160),CHAR(32))),Metadata!B$1:E$2632,4,FALSE)</f>
        <v>1939</v>
      </c>
      <c r="I2439" t="s">
        <v>534</v>
      </c>
      <c r="K2439" t="str">
        <f>VLOOKUP(TRIM(SUBSTITUTE(E2439,CHAR(160),CHAR(32))),Metadata!B$1:H$2632,7,FALSE)</f>
        <v>memoires</v>
      </c>
      <c r="L2439" t="s">
        <v>4481</v>
      </c>
      <c r="N2439" t="str">
        <f>VLOOKUP(TRIM(SUBSTITUTE(E2439,CHAR(160),CHAR(32))),Metadata!B$1:J$2632,9,FALSE)</f>
        <v>prose</v>
      </c>
      <c r="O2439">
        <f>VLOOKUP(TRIM(SUBSTITUTE(E2439,CHAR(160),CHAR(32))),Metadata!B$1:K$2632,10,FALSE)</f>
        <v>484035</v>
      </c>
      <c r="P2439" s="4" t="s">
        <v>12752</v>
      </c>
      <c r="Q2439">
        <v>11</v>
      </c>
      <c r="R2439">
        <v>16</v>
      </c>
    </row>
    <row r="2440" spans="1:18" hidden="1" x14ac:dyDescent="0.25">
      <c r="A2440">
        <v>2444</v>
      </c>
      <c r="B2440" t="s">
        <v>4354</v>
      </c>
      <c r="C2440" t="s">
        <v>329</v>
      </c>
      <c r="D2440" t="s">
        <v>330</v>
      </c>
      <c r="E2440" t="s">
        <v>8776</v>
      </c>
      <c r="F2440" t="str">
        <f>VLOOKUP(TRIM(SUBSTITUTE(E2440,CHAR(160),CHAR(32))),Metadata!B$1:C$2632,2,FALSE)</f>
        <v>Beckett, Samuel, 1906-1989.</v>
      </c>
      <c r="G2440" t="str">
        <f>VLOOKUP(TRIM(SUBSTITUTE(E2440,CHAR(160),CHAR(32))),Metadata!B$1:D$2632,3,FALSE)</f>
        <v>Molloy</v>
      </c>
      <c r="H2440">
        <f>VLOOKUP(TRIM(SUBSTITUTE(E2440,CHAR(160),CHAR(32))),Metadata!B$1:E$2632,4,FALSE)</f>
        <v>1947</v>
      </c>
      <c r="I2440" t="s">
        <v>534</v>
      </c>
      <c r="K2440" t="str">
        <f>VLOOKUP(TRIM(SUBSTITUTE(E2440,CHAR(160),CHAR(32))),Metadata!B$1:H$2632,7,FALSE)</f>
        <v>roman</v>
      </c>
      <c r="L2440" t="s">
        <v>4378</v>
      </c>
      <c r="N2440" t="str">
        <f>VLOOKUP(TRIM(SUBSTITUTE(E2440,CHAR(160),CHAR(32))),Metadata!B$1:J$2632,9,FALSE)</f>
        <v/>
      </c>
      <c r="O2440">
        <f>VLOOKUP(TRIM(SUBSTITUTE(E2440,CHAR(160),CHAR(32))),Metadata!B$1:K$2632,10,FALSE)</f>
        <v>82400</v>
      </c>
      <c r="P2440" s="4" t="s">
        <v>12753</v>
      </c>
      <c r="Q2440">
        <v>142</v>
      </c>
      <c r="R2440">
        <v>147</v>
      </c>
    </row>
    <row r="2441" spans="1:18" hidden="1" x14ac:dyDescent="0.25">
      <c r="A2441">
        <v>2445</v>
      </c>
      <c r="B2441" t="s">
        <v>4354</v>
      </c>
      <c r="C2441" t="s">
        <v>329</v>
      </c>
      <c r="D2441" t="s">
        <v>330</v>
      </c>
      <c r="E2441" t="s">
        <v>8997</v>
      </c>
      <c r="F2441" t="str">
        <f>VLOOKUP(TRIM(SUBSTITUTE(E2441,CHAR(160),CHAR(32))),Metadata!B$1:C$2632,2,FALSE)</f>
        <v>Rolland, Romain, 1866-1944.</v>
      </c>
      <c r="G2441" t="str">
        <f>VLOOKUP(TRIM(SUBSTITUTE(E2441,CHAR(160),CHAR(32))),Metadata!B$1:D$2632,3,FALSE)</f>
        <v>J.-Ch l'adolescent</v>
      </c>
      <c r="H2441">
        <f>VLOOKUP(TRIM(SUBSTITUTE(E2441,CHAR(160),CHAR(32))),Metadata!B$1:E$2632,4,FALSE)</f>
        <v>1905</v>
      </c>
      <c r="I2441" t="s">
        <v>534</v>
      </c>
      <c r="K2441" t="str">
        <f>VLOOKUP(TRIM(SUBSTITUTE(E2441,CHAR(160),CHAR(32))),Metadata!B$1:H$2632,7,FALSE)</f>
        <v>roman</v>
      </c>
      <c r="L2441" t="s">
        <v>4378</v>
      </c>
      <c r="N2441" t="str">
        <f>VLOOKUP(TRIM(SUBSTITUTE(E2441,CHAR(160),CHAR(32))),Metadata!B$1:J$2632,9,FALSE)</f>
        <v>prose</v>
      </c>
      <c r="O2441">
        <f>VLOOKUP(TRIM(SUBSTITUTE(E2441,CHAR(160),CHAR(32))),Metadata!B$1:K$2632,10,FALSE)</f>
        <v>54398</v>
      </c>
      <c r="P2441" s="8" t="s">
        <v>11089</v>
      </c>
      <c r="Q2441">
        <v>50</v>
      </c>
      <c r="R2441">
        <v>54</v>
      </c>
    </row>
    <row r="2442" spans="1:18" hidden="1" x14ac:dyDescent="0.25">
      <c r="A2442">
        <v>2446</v>
      </c>
      <c r="B2442" t="s">
        <v>4354</v>
      </c>
      <c r="C2442" t="s">
        <v>329</v>
      </c>
      <c r="D2442" t="s">
        <v>330</v>
      </c>
      <c r="E2442" t="s">
        <v>6865</v>
      </c>
      <c r="F2442" t="str">
        <f>VLOOKUP(TRIM(SUBSTITUTE(E2442,CHAR(160),CHAR(32))),Metadata!B$1:C$2632,2,FALSE)</f>
        <v>Bergson, Henri Louis, 1859-1941.</v>
      </c>
      <c r="G2442" t="str">
        <f>VLOOKUP(TRIM(SUBSTITUTE(E2442,CHAR(160),CHAR(32))),Metadata!B$1:D$2632,3,FALSE)</f>
        <v>Le rire. Essais sur la signification du comique</v>
      </c>
      <c r="H2442">
        <f>VLOOKUP(TRIM(SUBSTITUTE(E2442,CHAR(160),CHAR(32))),Metadata!B$1:E$2632,4,FALSE)</f>
        <v>1900</v>
      </c>
      <c r="I2442" t="s">
        <v>534</v>
      </c>
      <c r="K2442" t="str">
        <f>VLOOKUP(TRIM(SUBSTITUTE(E2442,CHAR(160),CHAR(32))),Metadata!B$1:H$2632,7,FALSE)</f>
        <v>traite ou essai</v>
      </c>
      <c r="L2442" t="s">
        <v>4402</v>
      </c>
      <c r="N2442" t="str">
        <f>VLOOKUP(TRIM(SUBSTITUTE(E2442,CHAR(160),CHAR(32))),Metadata!B$1:J$2632,9,FALSE)</f>
        <v/>
      </c>
      <c r="O2442">
        <f>VLOOKUP(TRIM(SUBSTITUTE(E2442,CHAR(160),CHAR(32))),Metadata!B$1:K$2632,10,FALSE)</f>
        <v>41306</v>
      </c>
      <c r="P2442" s="4" t="s">
        <v>11090</v>
      </c>
      <c r="Q2442">
        <v>25</v>
      </c>
      <c r="R2442">
        <v>30</v>
      </c>
    </row>
    <row r="2443" spans="1:18" hidden="1" x14ac:dyDescent="0.25">
      <c r="A2443">
        <v>2447</v>
      </c>
      <c r="B2443" t="s">
        <v>4354</v>
      </c>
      <c r="C2443" t="s">
        <v>329</v>
      </c>
      <c r="D2443" t="s">
        <v>330</v>
      </c>
      <c r="E2443" t="s">
        <v>8898</v>
      </c>
      <c r="F2443" t="str">
        <f>VLOOKUP(TRIM(SUBSTITUTE(E2443,CHAR(160),CHAR(32))),Metadata!B$1:C$2632,2,FALSE)</f>
        <v>Green, Julien, 1900-</v>
      </c>
      <c r="G2443" t="str">
        <f>VLOOKUP(TRIM(SUBSTITUTE(E2443,CHAR(160),CHAR(32))),Metadata!B$1:D$2632,3,FALSE)</f>
        <v>Moïra: roman</v>
      </c>
      <c r="H2443">
        <f>VLOOKUP(TRIM(SUBSTITUTE(E2443,CHAR(160),CHAR(32))),Metadata!B$1:E$2632,4,FALSE)</f>
        <v>1950</v>
      </c>
      <c r="I2443" t="s">
        <v>534</v>
      </c>
      <c r="K2443" t="str">
        <f>VLOOKUP(TRIM(SUBSTITUTE(E2443,CHAR(160),CHAR(32))),Metadata!B$1:H$2632,7,FALSE)</f>
        <v>roman</v>
      </c>
      <c r="L2443" t="s">
        <v>4378</v>
      </c>
      <c r="N2443" t="str">
        <f>VLOOKUP(TRIM(SUBSTITUTE(E2443,CHAR(160),CHAR(32))),Metadata!B$1:J$2632,9,FALSE)</f>
        <v>prose</v>
      </c>
      <c r="O2443">
        <f>VLOOKUP(TRIM(SUBSTITUTE(E2443,CHAR(160),CHAR(32))),Metadata!B$1:K$2632,10,FALSE)</f>
        <v>73515</v>
      </c>
      <c r="P2443" s="11" t="s">
        <v>12754</v>
      </c>
      <c r="Q2443">
        <v>0</v>
      </c>
      <c r="R2443">
        <v>5</v>
      </c>
    </row>
    <row r="2444" spans="1:18" hidden="1" x14ac:dyDescent="0.25">
      <c r="A2444">
        <v>2448</v>
      </c>
      <c r="B2444" t="s">
        <v>4354</v>
      </c>
      <c r="C2444" t="s">
        <v>329</v>
      </c>
      <c r="D2444" t="s">
        <v>330</v>
      </c>
      <c r="E2444" t="s">
        <v>8977</v>
      </c>
      <c r="F2444" t="str">
        <f>VLOOKUP(TRIM(SUBSTITUTE(E2444,CHAR(160),CHAR(32))),Metadata!B$1:C$2632,2,FALSE)</f>
        <v>Proust, Marcel, 1871-1922.</v>
      </c>
      <c r="G2444" t="str">
        <f>VLOOKUP(TRIM(SUBSTITUTE(E2444,CHAR(160),CHAR(32))),Metadata!B$1:D$2632,3,FALSE)</f>
        <v>Côté de Guermantes</v>
      </c>
      <c r="H2444">
        <f>VLOOKUP(TRIM(SUBSTITUTE(E2444,CHAR(160),CHAR(32))),Metadata!B$1:E$2632,4,FALSE)</f>
        <v>1920</v>
      </c>
      <c r="I2444" t="s">
        <v>534</v>
      </c>
      <c r="K2444" t="str">
        <f>VLOOKUP(TRIM(SUBSTITUTE(E2444,CHAR(160),CHAR(32))),Metadata!B$1:H$2632,7,FALSE)</f>
        <v>roman</v>
      </c>
      <c r="L2444" t="s">
        <v>4378</v>
      </c>
      <c r="N2444" t="str">
        <f>VLOOKUP(TRIM(SUBSTITUTE(E2444,CHAR(160),CHAR(32))),Metadata!B$1:J$2632,9,FALSE)</f>
        <v>prose</v>
      </c>
      <c r="O2444">
        <f>VLOOKUP(TRIM(SUBSTITUTE(E2444,CHAR(160),CHAR(32))),Metadata!B$1:K$2632,10,FALSE)</f>
        <v>247207</v>
      </c>
      <c r="P2444" s="4" t="s">
        <v>11091</v>
      </c>
      <c r="Q2444">
        <v>11</v>
      </c>
      <c r="R2444">
        <v>16</v>
      </c>
    </row>
    <row r="2445" spans="1:18" hidden="1" x14ac:dyDescent="0.25">
      <c r="A2445">
        <v>2449</v>
      </c>
      <c r="B2445" t="s">
        <v>4354</v>
      </c>
      <c r="C2445" t="s">
        <v>329</v>
      </c>
      <c r="D2445" t="s">
        <v>330</v>
      </c>
      <c r="E2445" t="s">
        <v>8861</v>
      </c>
      <c r="F2445" t="str">
        <f>VLOOKUP(TRIM(SUBSTITUTE(E2445,CHAR(160),CHAR(32))),Metadata!B$1:C$2632,2,FALSE)</f>
        <v>France, Anatole, 1844-1924.</v>
      </c>
      <c r="G2445" t="str">
        <f>VLOOKUP(TRIM(SUBSTITUTE(E2445,CHAR(160),CHAR(32))),Metadata!B$1:D$2632,3,FALSE)</f>
        <v>Les dieux ont soif</v>
      </c>
      <c r="H2445">
        <f>VLOOKUP(TRIM(SUBSTITUTE(E2445,CHAR(160),CHAR(32))),Metadata!B$1:E$2632,4,FALSE)</f>
        <v>1912</v>
      </c>
      <c r="I2445" t="s">
        <v>534</v>
      </c>
      <c r="K2445" t="str">
        <f>VLOOKUP(TRIM(SUBSTITUTE(E2445,CHAR(160),CHAR(32))),Metadata!B$1:H$2632,7,FALSE)</f>
        <v>roman</v>
      </c>
      <c r="L2445" t="s">
        <v>4378</v>
      </c>
      <c r="N2445" t="str">
        <f>VLOOKUP(TRIM(SUBSTITUTE(E2445,CHAR(160),CHAR(32))),Metadata!B$1:J$2632,9,FALSE)</f>
        <v>prose</v>
      </c>
      <c r="O2445">
        <f>VLOOKUP(TRIM(SUBSTITUTE(E2445,CHAR(160),CHAR(32))),Metadata!B$1:K$2632,10,FALSE)</f>
        <v>71884</v>
      </c>
      <c r="P2445" s="4" t="s">
        <v>9303</v>
      </c>
      <c r="Q2445">
        <v>11</v>
      </c>
      <c r="R2445">
        <v>15</v>
      </c>
    </row>
    <row r="2446" spans="1:18" hidden="1" x14ac:dyDescent="0.25">
      <c r="A2446">
        <v>2450</v>
      </c>
      <c r="B2446" t="s">
        <v>4354</v>
      </c>
      <c r="C2446" t="s">
        <v>329</v>
      </c>
      <c r="D2446" t="s">
        <v>330</v>
      </c>
      <c r="E2446" t="s">
        <v>8990</v>
      </c>
      <c r="F2446" t="str">
        <f>VLOOKUP(TRIM(SUBSTITUTE(E2446,CHAR(160),CHAR(32))),Metadata!B$1:C$2632,2,FALSE)</f>
        <v>Rivière, Jacques, 1886-1925.</v>
      </c>
      <c r="G2446" t="str">
        <f>VLOOKUP(TRIM(SUBSTITUTE(E2446,CHAR(160),CHAR(32))),Metadata!B$1:D$2632,3,FALSE)</f>
        <v>Correspondance avec J. Rivière</v>
      </c>
      <c r="H2446">
        <f>VLOOKUP(TRIM(SUBSTITUTE(E2446,CHAR(160),CHAR(32))),Metadata!B$1:E$2632,4,FALSE)</f>
        <v>1914</v>
      </c>
      <c r="I2446" t="s">
        <v>534</v>
      </c>
      <c r="K2446" t="str">
        <f>VLOOKUP(TRIM(SUBSTITUTE(E2446,CHAR(160),CHAR(32))),Metadata!B$1:H$2632,7,FALSE)</f>
        <v>correspondance</v>
      </c>
      <c r="L2446" t="s">
        <v>4542</v>
      </c>
      <c r="N2446" t="str">
        <f>VLOOKUP(TRIM(SUBSTITUTE(E2446,CHAR(160),CHAR(32))),Metadata!B$1:J$2632,9,FALSE)</f>
        <v>prose</v>
      </c>
      <c r="O2446">
        <f>VLOOKUP(TRIM(SUBSTITUTE(E2446,CHAR(160),CHAR(32))),Metadata!B$1:K$2632,10,FALSE)</f>
        <v>357600</v>
      </c>
      <c r="P2446" s="4" t="s">
        <v>12755</v>
      </c>
      <c r="Q2446">
        <v>136</v>
      </c>
      <c r="R2446">
        <v>141</v>
      </c>
    </row>
    <row r="2447" spans="1:18" hidden="1" x14ac:dyDescent="0.25">
      <c r="A2447">
        <v>2451</v>
      </c>
      <c r="B2447" t="s">
        <v>4354</v>
      </c>
      <c r="C2447" t="s">
        <v>329</v>
      </c>
      <c r="D2447" t="s">
        <v>330</v>
      </c>
      <c r="E2447" t="s">
        <v>8952</v>
      </c>
      <c r="F2447" t="str">
        <f>VLOOKUP(TRIM(SUBSTITUTE(E2447,CHAR(160),CHAR(32))),Metadata!B$1:C$2632,2,FALSE)</f>
        <v>Montherlant, Henry de, 1896-1972.</v>
      </c>
      <c r="G2447" t="str">
        <f>VLOOKUP(TRIM(SUBSTITUTE(E2447,CHAR(160),CHAR(32))),Metadata!B$1:D$2632,3,FALSE)</f>
        <v>Les célibataires</v>
      </c>
      <c r="H2447">
        <f>VLOOKUP(TRIM(SUBSTITUTE(E2447,CHAR(160),CHAR(32))),Metadata!B$1:E$2632,4,FALSE)</f>
        <v>1934</v>
      </c>
      <c r="I2447" t="s">
        <v>534</v>
      </c>
      <c r="K2447" t="str">
        <f>VLOOKUP(TRIM(SUBSTITUTE(E2447,CHAR(160),CHAR(32))),Metadata!B$1:H$2632,7,FALSE)</f>
        <v>roman</v>
      </c>
      <c r="L2447" t="s">
        <v>4378</v>
      </c>
      <c r="N2447" t="str">
        <f>VLOOKUP(TRIM(SUBSTITUTE(E2447,CHAR(160),CHAR(32))),Metadata!B$1:J$2632,9,FALSE)</f>
        <v>prose</v>
      </c>
      <c r="O2447">
        <f>VLOOKUP(TRIM(SUBSTITUTE(E2447,CHAR(160),CHAR(32))),Metadata!B$1:K$2632,10,FALSE)</f>
        <v>73252</v>
      </c>
      <c r="P2447" s="4" t="s">
        <v>12756</v>
      </c>
      <c r="Q2447">
        <v>111</v>
      </c>
      <c r="R2447">
        <v>115</v>
      </c>
    </row>
    <row r="2448" spans="1:18" hidden="1" x14ac:dyDescent="0.25">
      <c r="A2448">
        <v>2452</v>
      </c>
      <c r="B2448" t="s">
        <v>4354</v>
      </c>
      <c r="C2448" t="s">
        <v>329</v>
      </c>
      <c r="D2448" t="s">
        <v>330</v>
      </c>
      <c r="E2448" t="s">
        <v>8841</v>
      </c>
      <c r="F2448" t="str">
        <f>VLOOKUP(TRIM(SUBSTITUTE(E2448,CHAR(160),CHAR(32))),Metadata!B$1:C$2632,2,FALSE)</f>
        <v>Duhamel, Georges, 1884-1966.</v>
      </c>
      <c r="G2448" t="str">
        <f>VLOOKUP(TRIM(SUBSTITUTE(E2448,CHAR(160),CHAR(32))),Metadata!B$1:D$2632,3,FALSE)</f>
        <v>La passion de Joseph Pasquier</v>
      </c>
      <c r="H2448">
        <f>VLOOKUP(TRIM(SUBSTITUTE(E2448,CHAR(160),CHAR(32))),Metadata!B$1:E$2632,4,FALSE)</f>
        <v>1945</v>
      </c>
      <c r="I2448" t="s">
        <v>534</v>
      </c>
      <c r="K2448" t="str">
        <f>VLOOKUP(TRIM(SUBSTITUTE(E2448,CHAR(160),CHAR(32))),Metadata!B$1:H$2632,7,FALSE)</f>
        <v>roman</v>
      </c>
      <c r="L2448" t="s">
        <v>4378</v>
      </c>
      <c r="N2448" t="str">
        <f>VLOOKUP(TRIM(SUBSTITUTE(E2448,CHAR(160),CHAR(32))),Metadata!B$1:J$2632,9,FALSE)</f>
        <v>prose</v>
      </c>
      <c r="O2448">
        <f>VLOOKUP(TRIM(SUBSTITUTE(E2448,CHAR(160),CHAR(32))),Metadata!B$1:K$2632,10,FALSE)</f>
        <v>68241</v>
      </c>
      <c r="P2448" s="4" t="s">
        <v>11092</v>
      </c>
      <c r="Q2448">
        <v>18</v>
      </c>
      <c r="R2448">
        <v>23</v>
      </c>
    </row>
    <row r="2449" spans="1:18" hidden="1" x14ac:dyDescent="0.25">
      <c r="A2449">
        <v>2453</v>
      </c>
      <c r="B2449" t="s">
        <v>4354</v>
      </c>
      <c r="C2449" t="s">
        <v>329</v>
      </c>
      <c r="D2449" t="s">
        <v>330</v>
      </c>
      <c r="E2449" t="s">
        <v>8786</v>
      </c>
      <c r="F2449" t="str">
        <f>VLOOKUP(TRIM(SUBSTITUTE(E2449,CHAR(160),CHAR(32))),Metadata!B$1:C$2632,2,FALSE)</f>
        <v>Bernanos, Georges, 1888-1948.</v>
      </c>
      <c r="G2449" t="str">
        <f>VLOOKUP(TRIM(SUBSTITUTE(E2449,CHAR(160),CHAR(32))),Metadata!B$1:D$2632,3,FALSE)</f>
        <v>L'imposture</v>
      </c>
      <c r="H2449">
        <f>VLOOKUP(TRIM(SUBSTITUTE(E2449,CHAR(160),CHAR(32))),Metadata!B$1:E$2632,4,FALSE)</f>
        <v>1927</v>
      </c>
      <c r="I2449" t="s">
        <v>534</v>
      </c>
      <c r="K2449" t="str">
        <f>VLOOKUP(TRIM(SUBSTITUTE(E2449,CHAR(160),CHAR(32))),Metadata!B$1:H$2632,7,FALSE)</f>
        <v>roman</v>
      </c>
      <c r="L2449" t="s">
        <v>4378</v>
      </c>
      <c r="N2449" t="str">
        <f>VLOOKUP(TRIM(SUBSTITUTE(E2449,CHAR(160),CHAR(32))),Metadata!B$1:J$2632,9,FALSE)</f>
        <v>prose</v>
      </c>
      <c r="O2449">
        <f>VLOOKUP(TRIM(SUBSTITUTE(E2449,CHAR(160),CHAR(32))),Metadata!B$1:K$2632,10,FALSE)</f>
        <v>86810</v>
      </c>
      <c r="P2449" s="4" t="s">
        <v>12757</v>
      </c>
      <c r="Q2449">
        <v>214</v>
      </c>
      <c r="R2449">
        <v>218</v>
      </c>
    </row>
    <row r="2450" spans="1:18" hidden="1" x14ac:dyDescent="0.25">
      <c r="A2450">
        <v>2454</v>
      </c>
      <c r="B2450" t="s">
        <v>4354</v>
      </c>
      <c r="C2450" t="s">
        <v>329</v>
      </c>
      <c r="D2450" t="s">
        <v>330</v>
      </c>
      <c r="E2450" t="s">
        <v>8955</v>
      </c>
      <c r="F2450" t="str">
        <f>VLOOKUP(TRIM(SUBSTITUTE(E2450,CHAR(160),CHAR(32))),Metadata!B$1:C$2632,2,FALSE)</f>
        <v>Montherlant, Henry de, 1896-1972.</v>
      </c>
      <c r="G2450" t="str">
        <f>VLOOKUP(TRIM(SUBSTITUTE(E2450,CHAR(160),CHAR(32))),Metadata!B$1:D$2632,3,FALSE)</f>
        <v>Pitié pour les femmes</v>
      </c>
      <c r="H2450">
        <f>VLOOKUP(TRIM(SUBSTITUTE(E2450,CHAR(160),CHAR(32))),Metadata!B$1:E$2632,4,FALSE)</f>
        <v>1936</v>
      </c>
      <c r="I2450" t="s">
        <v>534</v>
      </c>
      <c r="K2450" t="str">
        <f>VLOOKUP(TRIM(SUBSTITUTE(E2450,CHAR(160),CHAR(32))),Metadata!B$1:H$2632,7,FALSE)</f>
        <v>roman</v>
      </c>
      <c r="L2450" t="s">
        <v>4378</v>
      </c>
      <c r="N2450" t="str">
        <f>VLOOKUP(TRIM(SUBSTITUTE(E2450,CHAR(160),CHAR(32))),Metadata!B$1:J$2632,9,FALSE)</f>
        <v>prose</v>
      </c>
      <c r="O2450">
        <f>VLOOKUP(TRIM(SUBSTITUTE(E2450,CHAR(160),CHAR(32))),Metadata!B$1:K$2632,10,FALSE)</f>
        <v>55867</v>
      </c>
      <c r="P2450" s="4" t="s">
        <v>12758</v>
      </c>
      <c r="Q2450">
        <v>8</v>
      </c>
      <c r="R2450">
        <v>16</v>
      </c>
    </row>
    <row r="2451" spans="1:18" hidden="1" x14ac:dyDescent="0.25">
      <c r="A2451">
        <v>2455</v>
      </c>
      <c r="B2451" t="s">
        <v>4354</v>
      </c>
      <c r="C2451" t="s">
        <v>329</v>
      </c>
      <c r="D2451" t="s">
        <v>330</v>
      </c>
      <c r="E2451" t="s">
        <v>8842</v>
      </c>
      <c r="F2451" t="str">
        <f>VLOOKUP(TRIM(SUBSTITUTE(E2451,CHAR(160),CHAR(32))),Metadata!B$1:C$2632,2,FALSE)</f>
        <v>Duhamel, Georges, 1884-1966.</v>
      </c>
      <c r="G2451" t="str">
        <f>VLOOKUP(TRIM(SUBSTITUTE(E2451,CHAR(160),CHAR(32))),Metadata!B$1:D$2632,3,FALSE)</f>
        <v>Le désert de Bièvres</v>
      </c>
      <c r="H2451">
        <f>VLOOKUP(TRIM(SUBSTITUTE(E2451,CHAR(160),CHAR(32))),Metadata!B$1:E$2632,4,FALSE)</f>
        <v>1937</v>
      </c>
      <c r="I2451" t="s">
        <v>534</v>
      </c>
      <c r="K2451" t="str">
        <f>VLOOKUP(TRIM(SUBSTITUTE(E2451,CHAR(160),CHAR(32))),Metadata!B$1:H$2632,7,FALSE)</f>
        <v>roman</v>
      </c>
      <c r="L2451" t="s">
        <v>4378</v>
      </c>
      <c r="N2451" t="str">
        <f>VLOOKUP(TRIM(SUBSTITUTE(E2451,CHAR(160),CHAR(32))),Metadata!B$1:J$2632,9,FALSE)</f>
        <v>prose</v>
      </c>
      <c r="O2451">
        <f>VLOOKUP(TRIM(SUBSTITUTE(E2451,CHAR(160),CHAR(32))),Metadata!B$1:K$2632,10,FALSE)</f>
        <v>68696</v>
      </c>
      <c r="P2451" s="4" t="s">
        <v>11093</v>
      </c>
      <c r="Q2451">
        <v>19</v>
      </c>
      <c r="R2451">
        <v>24</v>
      </c>
    </row>
    <row r="2452" spans="1:18" hidden="1" x14ac:dyDescent="0.25">
      <c r="A2452">
        <v>2456</v>
      </c>
      <c r="B2452" t="s">
        <v>4354</v>
      </c>
      <c r="C2452" t="s">
        <v>329</v>
      </c>
      <c r="D2452" t="s">
        <v>330</v>
      </c>
      <c r="E2452" t="s">
        <v>8920</v>
      </c>
      <c r="F2452" t="str">
        <f>VLOOKUP(TRIM(SUBSTITUTE(E2452,CHAR(160),CHAR(32))),Metadata!B$1:C$2632,2,FALSE)</f>
        <v>Lhote, André, 1885-1962.</v>
      </c>
      <c r="G2452" t="str">
        <f>VLOOKUP(TRIM(SUBSTITUTE(E2452,CHAR(160),CHAR(32))),Metadata!B$1:D$2632,3,FALSE)</f>
        <v>Peinture d'abord: essais</v>
      </c>
      <c r="H2452">
        <f>VLOOKUP(TRIM(SUBSTITUTE(E2452,CHAR(160),CHAR(32))),Metadata!B$1:E$2632,4,FALSE)</f>
        <v>1942</v>
      </c>
      <c r="I2452" t="s">
        <v>534</v>
      </c>
      <c r="K2452" t="str">
        <f>VLOOKUP(TRIM(SUBSTITUTE(E2452,CHAR(160),CHAR(32))),Metadata!B$1:H$2632,7,FALSE)</f>
        <v>melanges litteraires</v>
      </c>
      <c r="L2452" t="s">
        <v>4389</v>
      </c>
      <c r="N2452" t="str">
        <f>VLOOKUP(TRIM(SUBSTITUTE(E2452,CHAR(160),CHAR(32))),Metadata!B$1:J$2632,9,FALSE)</f>
        <v>prose</v>
      </c>
      <c r="O2452">
        <f>VLOOKUP(TRIM(SUBSTITUTE(E2452,CHAR(160),CHAR(32))),Metadata!B$1:K$2632,10,FALSE)</f>
        <v>67083</v>
      </c>
      <c r="P2452" s="4" t="s">
        <v>11094</v>
      </c>
      <c r="Q2452">
        <v>120</v>
      </c>
      <c r="R2452">
        <v>124</v>
      </c>
    </row>
    <row r="2453" spans="1:18" hidden="1" x14ac:dyDescent="0.25">
      <c r="A2453">
        <v>2457</v>
      </c>
      <c r="B2453" t="s">
        <v>4354</v>
      </c>
      <c r="C2453" t="s">
        <v>329</v>
      </c>
      <c r="D2453" t="s">
        <v>330</v>
      </c>
      <c r="E2453" t="s">
        <v>9018</v>
      </c>
      <c r="F2453" t="str">
        <f>VLOOKUP(TRIM(SUBSTITUTE(E2453,CHAR(160),CHAR(32))),Metadata!B$1:C$2632,2,FALSE)</f>
        <v>Valéry, Paul, 1871-1945.</v>
      </c>
      <c r="G2453" t="str">
        <f>VLOOKUP(TRIM(SUBSTITUTE(E2453,CHAR(160),CHAR(32))),Metadata!B$1:D$2632,3,FALSE)</f>
        <v>Variété IV</v>
      </c>
      <c r="H2453">
        <f>VLOOKUP(TRIM(SUBSTITUTE(E2453,CHAR(160),CHAR(32))),Metadata!B$1:E$2632,4,FALSE)</f>
        <v>1938</v>
      </c>
      <c r="I2453" t="s">
        <v>534</v>
      </c>
      <c r="K2453" t="str">
        <f>VLOOKUP(TRIM(SUBSTITUTE(E2453,CHAR(160),CHAR(32))),Metadata!B$1:H$2632,7,FALSE)</f>
        <v>traite ou essai</v>
      </c>
      <c r="L2453" t="s">
        <v>4402</v>
      </c>
      <c r="N2453" t="str">
        <f>VLOOKUP(TRIM(SUBSTITUTE(E2453,CHAR(160),CHAR(32))),Metadata!B$1:J$2632,9,FALSE)</f>
        <v>prose</v>
      </c>
      <c r="O2453">
        <f>VLOOKUP(TRIM(SUBSTITUTE(E2453,CHAR(160),CHAR(32))),Metadata!B$1:K$2632,10,FALSE)</f>
        <v>67006</v>
      </c>
      <c r="P2453" s="4" t="s">
        <v>11095</v>
      </c>
      <c r="Q2453">
        <v>24</v>
      </c>
      <c r="R2453">
        <v>28</v>
      </c>
    </row>
    <row r="2454" spans="1:18" hidden="1" x14ac:dyDescent="0.25">
      <c r="A2454">
        <v>2458</v>
      </c>
      <c r="B2454" t="s">
        <v>4354</v>
      </c>
      <c r="C2454" t="s">
        <v>329</v>
      </c>
      <c r="D2454" t="s">
        <v>330</v>
      </c>
      <c r="E2454" t="s">
        <v>8779</v>
      </c>
      <c r="F2454" t="str">
        <f>VLOOKUP(TRIM(SUBSTITUTE(E2454,CHAR(160),CHAR(32))),Metadata!B$1:C$2632,2,FALSE)</f>
        <v>Beckett, Samuel, 1906-1989.</v>
      </c>
      <c r="G2454" t="str">
        <f>VLOOKUP(TRIM(SUBSTITUTE(E2454,CHAR(160),CHAR(32))),Metadata!B$1:D$2632,3,FALSE)</f>
        <v>Watt</v>
      </c>
      <c r="H2454">
        <f>VLOOKUP(TRIM(SUBSTITUTE(E2454,CHAR(160),CHAR(32))),Metadata!B$1:E$2632,4,FALSE)</f>
        <v>1968</v>
      </c>
      <c r="I2454" t="s">
        <v>534</v>
      </c>
      <c r="K2454" t="str">
        <f>VLOOKUP(TRIM(SUBSTITUTE(E2454,CHAR(160),CHAR(32))),Metadata!B$1:H$2632,7,FALSE)</f>
        <v>roman</v>
      </c>
      <c r="L2454" t="s">
        <v>4378</v>
      </c>
      <c r="N2454" t="str">
        <f>VLOOKUP(TRIM(SUBSTITUTE(E2454,CHAR(160),CHAR(32))),Metadata!B$1:J$2632,9,FALSE)</f>
        <v/>
      </c>
      <c r="O2454">
        <f>VLOOKUP(TRIM(SUBSTITUTE(E2454,CHAR(160),CHAR(32))),Metadata!B$1:K$2632,10,FALSE)</f>
        <v>89677</v>
      </c>
      <c r="P2454" s="4" t="s">
        <v>11096</v>
      </c>
      <c r="Q2454">
        <v>72</v>
      </c>
      <c r="R2454">
        <v>77</v>
      </c>
    </row>
    <row r="2455" spans="1:18" hidden="1" x14ac:dyDescent="0.25">
      <c r="A2455">
        <v>2459</v>
      </c>
      <c r="B2455" t="s">
        <v>4354</v>
      </c>
      <c r="C2455" t="s">
        <v>329</v>
      </c>
      <c r="D2455" t="s">
        <v>330</v>
      </c>
      <c r="E2455" t="s">
        <v>7442</v>
      </c>
      <c r="F2455" t="str">
        <f>VLOOKUP(TRIM(SUBSTITUTE(E2455,CHAR(160),CHAR(32))),Metadata!B$1:C$2632,2,FALSE)</f>
        <v>Mornet, Daniel, 1878-1954.</v>
      </c>
      <c r="G2455" t="str">
        <f>VLOOKUP(TRIM(SUBSTITUTE(E2455,CHAR(160),CHAR(32))),Metadata!B$1:D$2632,3,FALSE)</f>
        <v>Les origines intellectuelles de la révolution française</v>
      </c>
      <c r="H2455">
        <f>VLOOKUP(TRIM(SUBSTITUTE(E2455,CHAR(160),CHAR(32))),Metadata!B$1:E$2632,4,FALSE)</f>
        <v>1933</v>
      </c>
      <c r="I2455" t="s">
        <v>534</v>
      </c>
      <c r="K2455" t="str">
        <f>VLOOKUP(TRIM(SUBSTITUTE(E2455,CHAR(160),CHAR(32))),Metadata!B$1:H$2632,7,FALSE)</f>
        <v>traite</v>
      </c>
      <c r="L2455" t="s">
        <v>4417</v>
      </c>
      <c r="N2455" t="str">
        <f>VLOOKUP(TRIM(SUBSTITUTE(E2455,CHAR(160),CHAR(32))),Metadata!B$1:J$2632,9,FALSE)</f>
        <v/>
      </c>
      <c r="O2455">
        <f>VLOOKUP(TRIM(SUBSTITUTE(E2455,CHAR(160),CHAR(32))),Metadata!B$1:K$2632,10,FALSE)</f>
        <v>230114</v>
      </c>
      <c r="P2455" s="4" t="s">
        <v>11097</v>
      </c>
      <c r="Q2455">
        <v>119</v>
      </c>
      <c r="R2455">
        <v>123</v>
      </c>
    </row>
    <row r="2456" spans="1:18" hidden="1" x14ac:dyDescent="0.25">
      <c r="A2456">
        <v>2460</v>
      </c>
      <c r="B2456" t="s">
        <v>4354</v>
      </c>
      <c r="C2456" t="s">
        <v>329</v>
      </c>
      <c r="D2456" t="s">
        <v>330</v>
      </c>
      <c r="E2456" t="s">
        <v>8950</v>
      </c>
      <c r="F2456" t="str">
        <f>VLOOKUP(TRIM(SUBSTITUTE(E2456,CHAR(160),CHAR(32))),Metadata!B$1:C$2632,2,FALSE)</f>
        <v>Montherlant, Henry de, 1896-1972.</v>
      </c>
      <c r="G2456" t="str">
        <f>VLOOKUP(TRIM(SUBSTITUTE(E2456,CHAR(160),CHAR(32))),Metadata!B$1:D$2632,3,FALSE)</f>
        <v>Celles qu'on prend dans ses bras</v>
      </c>
      <c r="H2456">
        <f>VLOOKUP(TRIM(SUBSTITUTE(E2456,CHAR(160),CHAR(32))),Metadata!B$1:E$2632,4,FALSE)</f>
        <v>1950</v>
      </c>
      <c r="I2456" t="s">
        <v>534</v>
      </c>
      <c r="K2456" t="str">
        <f>VLOOKUP(TRIM(SUBSTITUTE(E2456,CHAR(160),CHAR(32))),Metadata!B$1:H$2632,7,FALSE)</f>
        <v>theatre</v>
      </c>
      <c r="L2456" t="s">
        <v>4472</v>
      </c>
      <c r="N2456" t="str">
        <f>VLOOKUP(TRIM(SUBSTITUTE(E2456,CHAR(160),CHAR(32))),Metadata!B$1:J$2632,9,FALSE)</f>
        <v>prose</v>
      </c>
      <c r="O2456">
        <f>VLOOKUP(TRIM(SUBSTITUTE(E2456,CHAR(160),CHAR(32))),Metadata!B$1:K$2632,10,FALSE)</f>
        <v>15997</v>
      </c>
      <c r="P2456" s="8" t="s">
        <v>12759</v>
      </c>
      <c r="Q2456">
        <v>220</v>
      </c>
      <c r="R2456">
        <v>224</v>
      </c>
    </row>
    <row r="2457" spans="1:18" hidden="1" x14ac:dyDescent="0.25">
      <c r="A2457">
        <v>2461</v>
      </c>
      <c r="B2457" t="s">
        <v>4354</v>
      </c>
      <c r="C2457" t="s">
        <v>2596</v>
      </c>
      <c r="D2457" t="s">
        <v>330</v>
      </c>
      <c r="E2457" t="s">
        <v>8813</v>
      </c>
      <c r="F2457" t="str">
        <f>VLOOKUP(TRIM(SUBSTITUTE(E2457,CHAR(160),CHAR(32))),Metadata!B$1:C$2632,2,FALSE)</f>
        <v>Céline, Louis-Ferdinand, 1894-1961.</v>
      </c>
      <c r="G2457" t="str">
        <f>VLOOKUP(TRIM(SUBSTITUTE(E2457,CHAR(160),CHAR(32))),Metadata!B$1:D$2632,3,FALSE)</f>
        <v>Mort à crédit</v>
      </c>
      <c r="H2457">
        <f>VLOOKUP(TRIM(SUBSTITUTE(E2457,CHAR(160),CHAR(32))),Metadata!B$1:E$2632,4,FALSE)</f>
        <v>1936</v>
      </c>
      <c r="I2457" t="s">
        <v>534</v>
      </c>
      <c r="K2457" t="str">
        <f>VLOOKUP(TRIM(SUBSTITUTE(E2457,CHAR(160),CHAR(32))),Metadata!B$1:H$2632,7,FALSE)</f>
        <v>roman</v>
      </c>
      <c r="L2457" t="s">
        <v>4378</v>
      </c>
      <c r="N2457" t="str">
        <f>VLOOKUP(TRIM(SUBSTITUTE(E2457,CHAR(160),CHAR(32))),Metadata!B$1:J$2632,9,FALSE)</f>
        <v>prose</v>
      </c>
      <c r="O2457">
        <f>VLOOKUP(TRIM(SUBSTITUTE(E2457,CHAR(160),CHAR(32))),Metadata!B$1:K$2632,10,FALSE)</f>
        <v>229403</v>
      </c>
      <c r="P2457" s="4" t="s">
        <v>12760</v>
      </c>
      <c r="Q2457">
        <v>236</v>
      </c>
      <c r="R2457">
        <v>242</v>
      </c>
    </row>
    <row r="2458" spans="1:18" x14ac:dyDescent="0.25">
      <c r="A2458">
        <v>2462</v>
      </c>
      <c r="B2458" t="s">
        <v>4354</v>
      </c>
      <c r="C2458" t="s">
        <v>2598</v>
      </c>
      <c r="D2458" t="s">
        <v>330</v>
      </c>
      <c r="E2458" t="s">
        <v>7949</v>
      </c>
      <c r="F2458" t="str">
        <f>VLOOKUP(TRIM(SUBSTITUTE(E2458,CHAR(160),CHAR(32))),Metadata!B$1:C$2632,2,FALSE)</f>
        <v>Rabelais, François, ca. 1490-1553?.</v>
      </c>
      <c r="G2458" t="str">
        <f>VLOOKUP(TRIM(SUBSTITUTE(E2458,CHAR(160),CHAR(32))),Metadata!B$1:D$2632,3,FALSE)</f>
        <v>Gargantua.</v>
      </c>
      <c r="H2458">
        <f>VLOOKUP(TRIM(SUBSTITUTE(E2458,CHAR(160),CHAR(32))),Metadata!B$1:E$2632,4,FALSE)</f>
        <v>1534</v>
      </c>
      <c r="I2458" t="s">
        <v>456</v>
      </c>
      <c r="K2458" t="str">
        <f>VLOOKUP(TRIM(SUBSTITUTE(E2458,CHAR(160),CHAR(32))),Metadata!B$1:H$2632,7,FALSE)</f>
        <v>poesie</v>
      </c>
      <c r="L2458" t="s">
        <v>4382</v>
      </c>
      <c r="N2458" t="str">
        <f>VLOOKUP(TRIM(SUBSTITUTE(E2458,CHAR(160),CHAR(32))),Metadata!B$1:J$2632,9,FALSE)</f>
        <v/>
      </c>
      <c r="O2458">
        <f>VLOOKUP(TRIM(SUBSTITUTE(E2458,CHAR(160),CHAR(32))),Metadata!B$1:K$2632,10,FALSE)</f>
        <v>44754</v>
      </c>
      <c r="P2458" s="4" t="s">
        <v>11098</v>
      </c>
      <c r="Q2458">
        <v>142</v>
      </c>
      <c r="R2458">
        <v>148</v>
      </c>
    </row>
    <row r="2459" spans="1:18" hidden="1" x14ac:dyDescent="0.25">
      <c r="A2459">
        <v>2463</v>
      </c>
      <c r="B2459" t="s">
        <v>4354</v>
      </c>
      <c r="C2459" t="s">
        <v>353</v>
      </c>
      <c r="D2459" t="s">
        <v>330</v>
      </c>
      <c r="E2459" t="s">
        <v>7914</v>
      </c>
      <c r="F2459" t="str">
        <f>VLOOKUP(TRIM(SUBSTITUTE(E2459,CHAR(160),CHAR(32))),Metadata!B$1:C$2632,2,FALSE)</f>
        <v>Chrétien, de Troyes, 12th cent.</v>
      </c>
      <c r="G2459" t="str">
        <f>VLOOKUP(TRIM(SUBSTITUTE(E2459,CHAR(160),CHAR(32))),Metadata!B$1:D$2632,3,FALSE)</f>
        <v>Le Chevalier de la Charrette (Lancelot)</v>
      </c>
      <c r="H2459">
        <f>VLOOKUP(TRIM(SUBSTITUTE(E2459,CHAR(160),CHAR(32))),Metadata!B$1:E$2632,4,FALSE)</f>
        <v>1240</v>
      </c>
      <c r="I2459" t="s">
        <v>453</v>
      </c>
      <c r="K2459" t="str">
        <f>VLOOKUP(TRIM(SUBSTITUTE(E2459,CHAR(160),CHAR(32))),Metadata!B$1:H$2632,7,FALSE)</f>
        <v>roman</v>
      </c>
      <c r="L2459" t="s">
        <v>4378</v>
      </c>
      <c r="N2459" t="str">
        <f>VLOOKUP(TRIM(SUBSTITUTE(E2459,CHAR(160),CHAR(32))),Metadata!B$1:J$2632,9,FALSE)</f>
        <v/>
      </c>
      <c r="O2459">
        <f>VLOOKUP(TRIM(SUBSTITUTE(E2459,CHAR(160),CHAR(32))),Metadata!B$1:K$2632,10,FALSE)</f>
        <v>51031</v>
      </c>
      <c r="P2459" s="8" t="s">
        <v>11099</v>
      </c>
      <c r="Q2459">
        <v>72</v>
      </c>
      <c r="R2459">
        <v>79</v>
      </c>
    </row>
    <row r="2460" spans="1:18" x14ac:dyDescent="0.25">
      <c r="A2460">
        <v>2464</v>
      </c>
      <c r="B2460" t="s">
        <v>4354</v>
      </c>
      <c r="C2460" t="s">
        <v>353</v>
      </c>
      <c r="D2460" t="s">
        <v>330</v>
      </c>
      <c r="E2460" t="s">
        <v>7900</v>
      </c>
      <c r="F2460" t="str">
        <f>VLOOKUP(TRIM(SUBSTITUTE(E2460,CHAR(160),CHAR(32))),Metadata!B$1:C$2632,2,FALSE)</f>
        <v>Anonymous</v>
      </c>
      <c r="G2460" t="str">
        <f>VLOOKUP(TRIM(SUBSTITUTE(E2460,CHAR(160),CHAR(32))),Metadata!B$1:D$2632,3,FALSE)</f>
        <v>Simon De Pouille</v>
      </c>
      <c r="H2460">
        <f>VLOOKUP(TRIM(SUBSTITUTE(E2460,CHAR(160),CHAR(32))),Metadata!B$1:E$2632,4,FALSE)</f>
        <v>1225</v>
      </c>
      <c r="I2460" t="s">
        <v>453</v>
      </c>
      <c r="K2460" t="str">
        <f>VLOOKUP(TRIM(SUBSTITUTE(E2460,CHAR(160),CHAR(32))),Metadata!B$1:H$2632,7,FALSE)</f>
        <v>poesie</v>
      </c>
      <c r="L2460" t="s">
        <v>4382</v>
      </c>
      <c r="N2460" t="str">
        <f>VLOOKUP(TRIM(SUBSTITUTE(E2460,CHAR(160),CHAR(32))),Metadata!B$1:J$2632,9,FALSE)</f>
        <v/>
      </c>
      <c r="O2460">
        <f>VLOOKUP(TRIM(SUBSTITUTE(E2460,CHAR(160),CHAR(32))),Metadata!B$1:K$2632,10,FALSE)</f>
        <v>18668</v>
      </c>
      <c r="P2460" s="8" t="s">
        <v>11100</v>
      </c>
      <c r="Q2460">
        <v>213</v>
      </c>
      <c r="R2460">
        <v>221</v>
      </c>
    </row>
    <row r="2461" spans="1:18" x14ac:dyDescent="0.25">
      <c r="A2461">
        <v>2465</v>
      </c>
      <c r="B2461" t="s">
        <v>4354</v>
      </c>
      <c r="C2461" t="s">
        <v>353</v>
      </c>
      <c r="D2461" t="s">
        <v>330</v>
      </c>
      <c r="E2461" t="s">
        <v>7917</v>
      </c>
      <c r="F2461" t="str">
        <f>VLOOKUP(TRIM(SUBSTITUTE(E2461,CHAR(160),CHAR(32))),Metadata!B$1:C$2632,2,FALSE)</f>
        <v>Mézières, Philippe de, 1327?-1405.</v>
      </c>
      <c r="G2461" t="str">
        <f>VLOOKUP(TRIM(SUBSTITUTE(E2461,CHAR(160),CHAR(32))),Metadata!B$1:D$2632,3,FALSE)</f>
        <v>L'estoire de Griseldis, en rimes et par personnages (1395).</v>
      </c>
      <c r="H2461">
        <f>VLOOKUP(TRIM(SUBSTITUTE(E2461,CHAR(160),CHAR(32))),Metadata!B$1:E$2632,4,FALSE)</f>
        <v>1395</v>
      </c>
      <c r="I2461" t="s">
        <v>1604</v>
      </c>
      <c r="K2461" t="str">
        <f>VLOOKUP(TRIM(SUBSTITUTE(E2461,CHAR(160),CHAR(32))),Metadata!B$1:H$2632,7,FALSE)</f>
        <v>poesie</v>
      </c>
      <c r="L2461" t="s">
        <v>4382</v>
      </c>
      <c r="N2461" t="str">
        <f>VLOOKUP(TRIM(SUBSTITUTE(E2461,CHAR(160),CHAR(32))),Metadata!B$1:J$2632,9,FALSE)</f>
        <v/>
      </c>
      <c r="O2461">
        <f>VLOOKUP(TRIM(SUBSTITUTE(E2461,CHAR(160),CHAR(32))),Metadata!B$1:K$2632,10,FALSE)</f>
        <v>15698</v>
      </c>
      <c r="P2461" s="8" t="s">
        <v>11101</v>
      </c>
      <c r="Q2461">
        <v>76</v>
      </c>
      <c r="R2461">
        <v>83</v>
      </c>
    </row>
    <row r="2462" spans="1:18" hidden="1" x14ac:dyDescent="0.25">
      <c r="A2462">
        <v>2466</v>
      </c>
      <c r="B2462" t="s">
        <v>4354</v>
      </c>
      <c r="C2462" t="s">
        <v>353</v>
      </c>
      <c r="D2462" t="s">
        <v>330</v>
      </c>
      <c r="E2462" t="s">
        <v>7945</v>
      </c>
      <c r="F2462" t="str">
        <f>VLOOKUP(TRIM(SUBSTITUTE(E2462,CHAR(160),CHAR(32))),Metadata!B$1:C$2632,2,FALSE)</f>
        <v>Montaigne, Michel Eyquem de</v>
      </c>
      <c r="G2462" t="str">
        <f>VLOOKUP(TRIM(SUBSTITUTE(E2462,CHAR(160),CHAR(32))),Metadata!B$1:D$2632,3,FALSE)</f>
        <v>Les Essais</v>
      </c>
      <c r="H2462">
        <f>VLOOKUP(TRIM(SUBSTITUTE(E2462,CHAR(160),CHAR(32))),Metadata!B$1:E$2632,4,FALSE)</f>
        <v>1595</v>
      </c>
      <c r="I2462" t="s">
        <v>456</v>
      </c>
      <c r="K2462" t="str">
        <f>VLOOKUP(TRIM(SUBSTITUTE(E2462,CHAR(160),CHAR(32))),Metadata!B$1:H$2632,7,FALSE)</f>
        <v>essai</v>
      </c>
      <c r="L2462" t="s">
        <v>4484</v>
      </c>
      <c r="N2462" t="str">
        <f>VLOOKUP(TRIM(SUBSTITUTE(E2462,CHAR(160),CHAR(32))),Metadata!B$1:J$2632,9,FALSE)</f>
        <v/>
      </c>
      <c r="O2462">
        <f>VLOOKUP(TRIM(SUBSTITUTE(E2462,CHAR(160),CHAR(32))),Metadata!B$1:K$2632,10,FALSE)</f>
        <v>438631</v>
      </c>
      <c r="P2462" s="4" t="s">
        <v>12761</v>
      </c>
      <c r="Q2462">
        <v>486</v>
      </c>
      <c r="R2462">
        <v>493</v>
      </c>
    </row>
    <row r="2463" spans="1:18" x14ac:dyDescent="0.25">
      <c r="A2463">
        <v>2467</v>
      </c>
      <c r="B2463" t="s">
        <v>4354</v>
      </c>
      <c r="C2463" t="s">
        <v>353</v>
      </c>
      <c r="D2463" t="s">
        <v>330</v>
      </c>
      <c r="E2463" t="s">
        <v>7944</v>
      </c>
      <c r="F2463" t="str">
        <f>VLOOKUP(TRIM(SUBSTITUTE(E2463,CHAR(160),CHAR(32))),Metadata!B$1:C$2632,2,FALSE)</f>
        <v>Marot, Clément</v>
      </c>
      <c r="G2463" t="str">
        <f>VLOOKUP(TRIM(SUBSTITUTE(E2463,CHAR(160),CHAR(32))),Metadata!B$1:D$2632,3,FALSE)</f>
        <v>La Suite de l' Adolescence clémentine</v>
      </c>
      <c r="H2463">
        <f>VLOOKUP(TRIM(SUBSTITUTE(E2463,CHAR(160),CHAR(32))),Metadata!B$1:E$2632,4,FALSE)</f>
        <v>1534</v>
      </c>
      <c r="I2463" t="s">
        <v>456</v>
      </c>
      <c r="K2463" t="str">
        <f>VLOOKUP(TRIM(SUBSTITUTE(E2463,CHAR(160),CHAR(32))),Metadata!B$1:H$2632,7,FALSE)</f>
        <v>poesie</v>
      </c>
      <c r="L2463" t="s">
        <v>4382</v>
      </c>
      <c r="N2463" t="str">
        <f>VLOOKUP(TRIM(SUBSTITUTE(E2463,CHAR(160),CHAR(32))),Metadata!B$1:J$2632,9,FALSE)</f>
        <v/>
      </c>
      <c r="O2463">
        <f>VLOOKUP(TRIM(SUBSTITUTE(E2463,CHAR(160),CHAR(32))),Metadata!B$1:K$2632,10,FALSE)</f>
        <v>43329</v>
      </c>
      <c r="P2463" s="8" t="s">
        <v>12762</v>
      </c>
      <c r="Q2463">
        <v>221</v>
      </c>
      <c r="R2463">
        <v>228</v>
      </c>
    </row>
    <row r="2464" spans="1:18" hidden="1" x14ac:dyDescent="0.25">
      <c r="A2464">
        <v>2468</v>
      </c>
      <c r="B2464" t="s">
        <v>4354</v>
      </c>
      <c r="C2464" t="s">
        <v>353</v>
      </c>
      <c r="D2464" t="s">
        <v>330</v>
      </c>
      <c r="E2464" t="s">
        <v>7936</v>
      </c>
      <c r="F2464" t="str">
        <f>VLOOKUP(TRIM(SUBSTITUTE(E2464,CHAR(160),CHAR(32))),Metadata!B$1:C$2632,2,FALSE)</f>
        <v>Marguerite, Queen, consort of Henry II, King of Navarre, 1492-1549.</v>
      </c>
      <c r="G2464" t="str">
        <f>VLOOKUP(TRIM(SUBSTITUTE(E2464,CHAR(160),CHAR(32))),Metadata!B$1:D$2632,3,FALSE)</f>
        <v>L'Heptaméron</v>
      </c>
      <c r="H2464">
        <f>VLOOKUP(TRIM(SUBSTITUTE(E2464,CHAR(160),CHAR(32))),Metadata!B$1:E$2632,4,FALSE)</f>
        <v>1559</v>
      </c>
      <c r="I2464" t="s">
        <v>456</v>
      </c>
      <c r="K2464" t="str">
        <f>VLOOKUP(TRIM(SUBSTITUTE(E2464,CHAR(160),CHAR(32))),Metadata!B$1:H$2632,7,FALSE)</f>
        <v>roman</v>
      </c>
      <c r="L2464" t="s">
        <v>4378</v>
      </c>
      <c r="N2464" t="str">
        <f>VLOOKUP(TRIM(SUBSTITUTE(E2464,CHAR(160),CHAR(32))),Metadata!B$1:J$2632,9,FALSE)</f>
        <v/>
      </c>
      <c r="O2464">
        <f>VLOOKUP(TRIM(SUBSTITUTE(E2464,CHAR(160),CHAR(32))),Metadata!B$1:K$2632,10,FALSE)</f>
        <v>182112</v>
      </c>
      <c r="P2464" s="4" t="s">
        <v>11102</v>
      </c>
      <c r="Q2464">
        <v>534</v>
      </c>
      <c r="R2464">
        <v>542</v>
      </c>
    </row>
    <row r="2465" spans="1:18" hidden="1" x14ac:dyDescent="0.25">
      <c r="A2465">
        <v>2469</v>
      </c>
      <c r="B2465" t="s">
        <v>4354</v>
      </c>
      <c r="C2465" t="s">
        <v>353</v>
      </c>
      <c r="D2465" t="s">
        <v>330</v>
      </c>
      <c r="E2465" t="s">
        <v>7945</v>
      </c>
      <c r="F2465" t="str">
        <f>VLOOKUP(TRIM(SUBSTITUTE(E2465,CHAR(160),CHAR(32))),Metadata!B$1:C$2632,2,FALSE)</f>
        <v>Montaigne, Michel Eyquem de</v>
      </c>
      <c r="G2465" t="str">
        <f>VLOOKUP(TRIM(SUBSTITUTE(E2465,CHAR(160),CHAR(32))),Metadata!B$1:D$2632,3,FALSE)</f>
        <v>Les Essais</v>
      </c>
      <c r="H2465">
        <f>VLOOKUP(TRIM(SUBSTITUTE(E2465,CHAR(160),CHAR(32))),Metadata!B$1:E$2632,4,FALSE)</f>
        <v>1595</v>
      </c>
      <c r="I2465" t="s">
        <v>456</v>
      </c>
      <c r="K2465" t="str">
        <f>VLOOKUP(TRIM(SUBSTITUTE(E2465,CHAR(160),CHAR(32))),Metadata!B$1:H$2632,7,FALSE)</f>
        <v>essai</v>
      </c>
      <c r="L2465" t="s">
        <v>4484</v>
      </c>
      <c r="N2465" t="str">
        <f>VLOOKUP(TRIM(SUBSTITUTE(E2465,CHAR(160),CHAR(32))),Metadata!B$1:J$2632,9,FALSE)</f>
        <v/>
      </c>
      <c r="O2465">
        <f>VLOOKUP(TRIM(SUBSTITUTE(E2465,CHAR(160),CHAR(32))),Metadata!B$1:K$2632,10,FALSE)</f>
        <v>438631</v>
      </c>
      <c r="P2465" s="4" t="s">
        <v>9304</v>
      </c>
      <c r="Q2465">
        <v>46</v>
      </c>
      <c r="R2465">
        <v>54</v>
      </c>
    </row>
    <row r="2466" spans="1:18" hidden="1" x14ac:dyDescent="0.25">
      <c r="A2466">
        <v>2470</v>
      </c>
      <c r="B2466" t="s">
        <v>4354</v>
      </c>
      <c r="C2466" t="s">
        <v>353</v>
      </c>
      <c r="D2466" t="s">
        <v>330</v>
      </c>
      <c r="E2466" t="s">
        <v>7936</v>
      </c>
      <c r="F2466" t="str">
        <f>VLOOKUP(TRIM(SUBSTITUTE(E2466,CHAR(160),CHAR(32))),Metadata!B$1:C$2632,2,FALSE)</f>
        <v>Marguerite, Queen, consort of Henry II, King of Navarre, 1492-1549.</v>
      </c>
      <c r="G2466" t="str">
        <f>VLOOKUP(TRIM(SUBSTITUTE(E2466,CHAR(160),CHAR(32))),Metadata!B$1:D$2632,3,FALSE)</f>
        <v>L'Heptaméron</v>
      </c>
      <c r="H2466">
        <f>VLOOKUP(TRIM(SUBSTITUTE(E2466,CHAR(160),CHAR(32))),Metadata!B$1:E$2632,4,FALSE)</f>
        <v>1559</v>
      </c>
      <c r="I2466" t="s">
        <v>456</v>
      </c>
      <c r="K2466" t="str">
        <f>VLOOKUP(TRIM(SUBSTITUTE(E2466,CHAR(160),CHAR(32))),Metadata!B$1:H$2632,7,FALSE)</f>
        <v>roman</v>
      </c>
      <c r="L2466" t="s">
        <v>4378</v>
      </c>
      <c r="N2466" t="str">
        <f>VLOOKUP(TRIM(SUBSTITUTE(E2466,CHAR(160),CHAR(32))),Metadata!B$1:J$2632,9,FALSE)</f>
        <v/>
      </c>
      <c r="O2466">
        <f>VLOOKUP(TRIM(SUBSTITUTE(E2466,CHAR(160),CHAR(32))),Metadata!B$1:K$2632,10,FALSE)</f>
        <v>182112</v>
      </c>
      <c r="P2466" s="4" t="s">
        <v>11103</v>
      </c>
      <c r="Q2466">
        <v>320</v>
      </c>
      <c r="R2466">
        <v>327</v>
      </c>
    </row>
    <row r="2467" spans="1:18" x14ac:dyDescent="0.25">
      <c r="A2467">
        <v>2471</v>
      </c>
      <c r="B2467" t="s">
        <v>4354</v>
      </c>
      <c r="C2467" t="s">
        <v>353</v>
      </c>
      <c r="D2467" t="s">
        <v>330</v>
      </c>
      <c r="E2467" t="s">
        <v>7943</v>
      </c>
      <c r="F2467" t="str">
        <f>VLOOKUP(TRIM(SUBSTITUTE(E2467,CHAR(160),CHAR(32))),Metadata!B$1:C$2632,2,FALSE)</f>
        <v>Marot, Clément</v>
      </c>
      <c r="G2467" t="str">
        <f>VLOOKUP(TRIM(SUBSTITUTE(E2467,CHAR(160),CHAR(32))),Metadata!B$1:D$2632,3,FALSE)</f>
        <v>L'Adolescence clémentine</v>
      </c>
      <c r="H2467">
        <f>VLOOKUP(TRIM(SUBSTITUTE(E2467,CHAR(160),CHAR(32))),Metadata!B$1:E$2632,4,FALSE)</f>
        <v>1532</v>
      </c>
      <c r="I2467" t="s">
        <v>456</v>
      </c>
      <c r="K2467" t="str">
        <f>VLOOKUP(TRIM(SUBSTITUTE(E2467,CHAR(160),CHAR(32))),Metadata!B$1:H$2632,7,FALSE)</f>
        <v>poesie</v>
      </c>
      <c r="L2467" t="s">
        <v>4382</v>
      </c>
      <c r="N2467" t="str">
        <f>VLOOKUP(TRIM(SUBSTITUTE(E2467,CHAR(160),CHAR(32))),Metadata!B$1:J$2632,9,FALSE)</f>
        <v/>
      </c>
      <c r="O2467">
        <f>VLOOKUP(TRIM(SUBSTITUTE(E2467,CHAR(160),CHAR(32))),Metadata!B$1:K$2632,10,FALSE)</f>
        <v>35172</v>
      </c>
      <c r="P2467" s="4" t="s">
        <v>11104</v>
      </c>
      <c r="Q2467">
        <v>16</v>
      </c>
      <c r="R2467">
        <v>23</v>
      </c>
    </row>
    <row r="2468" spans="1:18" hidden="1" x14ac:dyDescent="0.25">
      <c r="A2468">
        <v>2472</v>
      </c>
      <c r="B2468" t="s">
        <v>4354</v>
      </c>
      <c r="C2468" t="s">
        <v>353</v>
      </c>
      <c r="D2468" t="s">
        <v>330</v>
      </c>
      <c r="E2468" t="s">
        <v>7945</v>
      </c>
      <c r="F2468" t="str">
        <f>VLOOKUP(TRIM(SUBSTITUTE(E2468,CHAR(160),CHAR(32))),Metadata!B$1:C$2632,2,FALSE)</f>
        <v>Montaigne, Michel Eyquem de</v>
      </c>
      <c r="G2468" t="str">
        <f>VLOOKUP(TRIM(SUBSTITUTE(E2468,CHAR(160),CHAR(32))),Metadata!B$1:D$2632,3,FALSE)</f>
        <v>Les Essais</v>
      </c>
      <c r="H2468">
        <f>VLOOKUP(TRIM(SUBSTITUTE(E2468,CHAR(160),CHAR(32))),Metadata!B$1:E$2632,4,FALSE)</f>
        <v>1595</v>
      </c>
      <c r="I2468" t="s">
        <v>456</v>
      </c>
      <c r="K2468" t="str">
        <f>VLOOKUP(TRIM(SUBSTITUTE(E2468,CHAR(160),CHAR(32))),Metadata!B$1:H$2632,7,FALSE)</f>
        <v>essai</v>
      </c>
      <c r="L2468" t="s">
        <v>4484</v>
      </c>
      <c r="N2468" t="str">
        <f>VLOOKUP(TRIM(SUBSTITUTE(E2468,CHAR(160),CHAR(32))),Metadata!B$1:J$2632,9,FALSE)</f>
        <v/>
      </c>
      <c r="O2468">
        <f>VLOOKUP(TRIM(SUBSTITUTE(E2468,CHAR(160),CHAR(32))),Metadata!B$1:K$2632,10,FALSE)</f>
        <v>438631</v>
      </c>
      <c r="P2468" s="4" t="s">
        <v>12763</v>
      </c>
      <c r="Q2468">
        <v>154</v>
      </c>
      <c r="R2468">
        <v>162</v>
      </c>
    </row>
    <row r="2469" spans="1:18" hidden="1" x14ac:dyDescent="0.25">
      <c r="A2469">
        <v>2473</v>
      </c>
      <c r="B2469" t="s">
        <v>4354</v>
      </c>
      <c r="C2469" t="s">
        <v>353</v>
      </c>
      <c r="D2469" t="s">
        <v>330</v>
      </c>
      <c r="E2469" t="s">
        <v>7922</v>
      </c>
      <c r="F2469" t="str">
        <f>VLOOKUP(TRIM(SUBSTITUTE(E2469,CHAR(160),CHAR(32))),Metadata!B$1:C$2632,2,FALSE)</f>
        <v>Des Périers, Bonaventure, 1500?-1544?</v>
      </c>
      <c r="G2469" t="str">
        <f>VLOOKUP(TRIM(SUBSTITUTE(E2469,CHAR(160),CHAR(32))),Metadata!B$1:D$2632,3,FALSE)</f>
        <v>Les nouvelles récréations et joyeux devis</v>
      </c>
      <c r="H2469">
        <f>VLOOKUP(TRIM(SUBSTITUTE(E2469,CHAR(160),CHAR(32))),Metadata!B$1:E$2632,4,FALSE)</f>
        <v>1557</v>
      </c>
      <c r="I2469" t="s">
        <v>456</v>
      </c>
      <c r="K2469" t="str">
        <f>VLOOKUP(TRIM(SUBSTITUTE(E2469,CHAR(160),CHAR(32))),Metadata!B$1:H$2632,7,FALSE)</f>
        <v>traite ou essai</v>
      </c>
      <c r="L2469" t="s">
        <v>4402</v>
      </c>
      <c r="N2469" t="str">
        <f>VLOOKUP(TRIM(SUBSTITUTE(E2469,CHAR(160),CHAR(32))),Metadata!B$1:J$2632,9,FALSE)</f>
        <v/>
      </c>
      <c r="O2469">
        <f>VLOOKUP(TRIM(SUBSTITUTE(E2469,CHAR(160),CHAR(32))),Metadata!B$1:K$2632,10,FALSE)</f>
        <v>92068</v>
      </c>
      <c r="P2469" s="4" t="s">
        <v>11105</v>
      </c>
      <c r="Q2469">
        <v>6</v>
      </c>
      <c r="R2469">
        <v>16</v>
      </c>
    </row>
    <row r="2470" spans="1:18" hidden="1" x14ac:dyDescent="0.25">
      <c r="A2470">
        <v>2474</v>
      </c>
      <c r="B2470" t="s">
        <v>4354</v>
      </c>
      <c r="C2470" t="s">
        <v>353</v>
      </c>
      <c r="D2470" t="s">
        <v>330</v>
      </c>
      <c r="E2470" t="s">
        <v>7936</v>
      </c>
      <c r="F2470" t="str">
        <f>VLOOKUP(TRIM(SUBSTITUTE(E2470,CHAR(160),CHAR(32))),Metadata!B$1:C$2632,2,FALSE)</f>
        <v>Marguerite, Queen, consort of Henry II, King of Navarre, 1492-1549.</v>
      </c>
      <c r="G2470" t="str">
        <f>VLOOKUP(TRIM(SUBSTITUTE(E2470,CHAR(160),CHAR(32))),Metadata!B$1:D$2632,3,FALSE)</f>
        <v>L'Heptaméron</v>
      </c>
      <c r="H2470">
        <f>VLOOKUP(TRIM(SUBSTITUTE(E2470,CHAR(160),CHAR(32))),Metadata!B$1:E$2632,4,FALSE)</f>
        <v>1559</v>
      </c>
      <c r="I2470" t="s">
        <v>456</v>
      </c>
      <c r="K2470" t="str">
        <f>VLOOKUP(TRIM(SUBSTITUTE(E2470,CHAR(160),CHAR(32))),Metadata!B$1:H$2632,7,FALSE)</f>
        <v>roman</v>
      </c>
      <c r="L2470" t="s">
        <v>4378</v>
      </c>
      <c r="N2470" t="str">
        <f>VLOOKUP(TRIM(SUBSTITUTE(E2470,CHAR(160),CHAR(32))),Metadata!B$1:J$2632,9,FALSE)</f>
        <v/>
      </c>
      <c r="O2470">
        <f>VLOOKUP(TRIM(SUBSTITUTE(E2470,CHAR(160),CHAR(32))),Metadata!B$1:K$2632,10,FALSE)</f>
        <v>182112</v>
      </c>
      <c r="P2470" s="4" t="s">
        <v>9305</v>
      </c>
      <c r="Q2470">
        <v>90</v>
      </c>
      <c r="R2470">
        <v>97</v>
      </c>
    </row>
    <row r="2471" spans="1:18" hidden="1" x14ac:dyDescent="0.25">
      <c r="A2471">
        <v>2475</v>
      </c>
      <c r="B2471" t="s">
        <v>4354</v>
      </c>
      <c r="C2471" t="s">
        <v>353</v>
      </c>
      <c r="D2471" t="s">
        <v>330</v>
      </c>
      <c r="E2471" t="s">
        <v>7951</v>
      </c>
      <c r="F2471" t="str">
        <f>VLOOKUP(TRIM(SUBSTITUTE(E2471,CHAR(160),CHAR(32))),Metadata!B$1:C$2632,2,FALSE)</f>
        <v>Rabelais, François, ca. 1490-1553?.</v>
      </c>
      <c r="G2471" t="str">
        <f>VLOOKUP(TRIM(SUBSTITUTE(E2471,CHAR(160),CHAR(32))),Metadata!B$1:D$2632,3,FALSE)</f>
        <v>Le Quart-Livre</v>
      </c>
      <c r="H2471">
        <f>VLOOKUP(TRIM(SUBSTITUTE(E2471,CHAR(160),CHAR(32))),Metadata!B$1:E$2632,4,FALSE)</f>
        <v>1552</v>
      </c>
      <c r="I2471" t="s">
        <v>456</v>
      </c>
      <c r="K2471" t="str">
        <f>VLOOKUP(TRIM(SUBSTITUTE(E2471,CHAR(160),CHAR(32))),Metadata!B$1:H$2632,7,FALSE)</f>
        <v>roman</v>
      </c>
      <c r="L2471" t="s">
        <v>4378</v>
      </c>
      <c r="N2471" t="str">
        <f>VLOOKUP(TRIM(SUBSTITUTE(E2471,CHAR(160),CHAR(32))),Metadata!B$1:J$2632,9,FALSE)</f>
        <v/>
      </c>
      <c r="O2471">
        <f>VLOOKUP(TRIM(SUBSTITUTE(E2471,CHAR(160),CHAR(32))),Metadata!B$1:K$2632,10,FALSE)</f>
        <v>60714</v>
      </c>
      <c r="P2471" s="4" t="s">
        <v>11106</v>
      </c>
      <c r="Q2471">
        <v>260</v>
      </c>
      <c r="R2471">
        <v>268</v>
      </c>
    </row>
    <row r="2472" spans="1:18" hidden="1" x14ac:dyDescent="0.25">
      <c r="A2472">
        <v>2476</v>
      </c>
      <c r="B2472" t="s">
        <v>4354</v>
      </c>
      <c r="C2472" t="s">
        <v>353</v>
      </c>
      <c r="D2472" t="s">
        <v>330</v>
      </c>
      <c r="E2472" t="s">
        <v>7913</v>
      </c>
      <c r="F2472" t="str">
        <f>VLOOKUP(TRIM(SUBSTITUTE(E2472,CHAR(160),CHAR(32))),Metadata!B$1:C$2632,2,FALSE)</f>
        <v>Pollion, Marc Vitruve</v>
      </c>
      <c r="G2472" t="str">
        <f>VLOOKUP(TRIM(SUBSTITUTE(E2472,CHAR(160),CHAR(32))),Metadata!B$1:D$2632,3,FALSE)</f>
        <v>Architecture ou Art de bien bastir</v>
      </c>
      <c r="H2472">
        <f>VLOOKUP(TRIM(SUBSTITUTE(E2472,CHAR(160),CHAR(32))),Metadata!B$1:E$2632,4,FALSE)</f>
        <v>1547</v>
      </c>
      <c r="I2472" t="s">
        <v>456</v>
      </c>
      <c r="K2472" t="str">
        <f>VLOOKUP(TRIM(SUBSTITUTE(E2472,CHAR(160),CHAR(32))),Metadata!B$1:H$2632,7,FALSE)</f>
        <v>traite ou essai</v>
      </c>
      <c r="L2472" t="s">
        <v>4402</v>
      </c>
      <c r="N2472" t="str">
        <f>VLOOKUP(TRIM(SUBSTITUTE(E2472,CHAR(160),CHAR(32))),Metadata!B$1:J$2632,9,FALSE)</f>
        <v/>
      </c>
      <c r="O2472">
        <f>VLOOKUP(TRIM(SUBSTITUTE(E2472,CHAR(160),CHAR(32))),Metadata!B$1:K$2632,10,FALSE)</f>
        <v>146173</v>
      </c>
      <c r="P2472" s="4" t="s">
        <v>9306</v>
      </c>
      <c r="Q2472">
        <v>20</v>
      </c>
      <c r="R2472">
        <v>27</v>
      </c>
    </row>
    <row r="2473" spans="1:18" hidden="1" x14ac:dyDescent="0.25">
      <c r="A2473">
        <v>2477</v>
      </c>
      <c r="B2473" t="s">
        <v>4354</v>
      </c>
      <c r="C2473" t="s">
        <v>353</v>
      </c>
      <c r="D2473" t="s">
        <v>330</v>
      </c>
      <c r="E2473" t="s">
        <v>7936</v>
      </c>
      <c r="F2473" t="str">
        <f>VLOOKUP(TRIM(SUBSTITUTE(E2473,CHAR(160),CHAR(32))),Metadata!B$1:C$2632,2,FALSE)</f>
        <v>Marguerite, Queen, consort of Henry II, King of Navarre, 1492-1549.</v>
      </c>
      <c r="G2473" t="str">
        <f>VLOOKUP(TRIM(SUBSTITUTE(E2473,CHAR(160),CHAR(32))),Metadata!B$1:D$2632,3,FALSE)</f>
        <v>L'Heptaméron</v>
      </c>
      <c r="H2473">
        <f>VLOOKUP(TRIM(SUBSTITUTE(E2473,CHAR(160),CHAR(32))),Metadata!B$1:E$2632,4,FALSE)</f>
        <v>1559</v>
      </c>
      <c r="I2473" t="s">
        <v>456</v>
      </c>
      <c r="K2473" t="str">
        <f>VLOOKUP(TRIM(SUBSTITUTE(E2473,CHAR(160),CHAR(32))),Metadata!B$1:H$2632,7,FALSE)</f>
        <v>roman</v>
      </c>
      <c r="L2473" t="s">
        <v>4378</v>
      </c>
      <c r="N2473" t="str">
        <f>VLOOKUP(TRIM(SUBSTITUTE(E2473,CHAR(160),CHAR(32))),Metadata!B$1:J$2632,9,FALSE)</f>
        <v/>
      </c>
      <c r="O2473">
        <f>VLOOKUP(TRIM(SUBSTITUTE(E2473,CHAR(160),CHAR(32))),Metadata!B$1:K$2632,10,FALSE)</f>
        <v>182112</v>
      </c>
      <c r="P2473" s="4" t="s">
        <v>11107</v>
      </c>
      <c r="Q2473">
        <v>8</v>
      </c>
      <c r="R2473">
        <v>15</v>
      </c>
    </row>
    <row r="2474" spans="1:18" hidden="1" x14ac:dyDescent="0.25">
      <c r="A2474">
        <v>2478</v>
      </c>
      <c r="B2474" t="s">
        <v>4354</v>
      </c>
      <c r="C2474" t="s">
        <v>353</v>
      </c>
      <c r="D2474" t="s">
        <v>330</v>
      </c>
      <c r="E2474" t="s">
        <v>7936</v>
      </c>
      <c r="F2474" t="str">
        <f>VLOOKUP(TRIM(SUBSTITUTE(E2474,CHAR(160),CHAR(32))),Metadata!B$1:C$2632,2,FALSE)</f>
        <v>Marguerite, Queen, consort of Henry II, King of Navarre, 1492-1549.</v>
      </c>
      <c r="G2474" t="str">
        <f>VLOOKUP(TRIM(SUBSTITUTE(E2474,CHAR(160),CHAR(32))),Metadata!B$1:D$2632,3,FALSE)</f>
        <v>L'Heptaméron</v>
      </c>
      <c r="H2474">
        <f>VLOOKUP(TRIM(SUBSTITUTE(E2474,CHAR(160),CHAR(32))),Metadata!B$1:E$2632,4,FALSE)</f>
        <v>1559</v>
      </c>
      <c r="I2474" t="s">
        <v>456</v>
      </c>
      <c r="K2474" t="str">
        <f>VLOOKUP(TRIM(SUBSTITUTE(E2474,CHAR(160),CHAR(32))),Metadata!B$1:H$2632,7,FALSE)</f>
        <v>roman</v>
      </c>
      <c r="L2474" t="s">
        <v>4378</v>
      </c>
      <c r="N2474" t="str">
        <f>VLOOKUP(TRIM(SUBSTITUTE(E2474,CHAR(160),CHAR(32))),Metadata!B$1:J$2632,9,FALSE)</f>
        <v/>
      </c>
      <c r="O2474">
        <f>VLOOKUP(TRIM(SUBSTITUTE(E2474,CHAR(160),CHAR(32))),Metadata!B$1:K$2632,10,FALSE)</f>
        <v>182112</v>
      </c>
      <c r="P2474" s="4" t="s">
        <v>11108</v>
      </c>
      <c r="Q2474">
        <v>162</v>
      </c>
      <c r="R2474">
        <v>171</v>
      </c>
    </row>
    <row r="2475" spans="1:18" hidden="1" x14ac:dyDescent="0.25">
      <c r="A2475">
        <v>2479</v>
      </c>
      <c r="B2475" t="s">
        <v>4354</v>
      </c>
      <c r="C2475" t="s">
        <v>353</v>
      </c>
      <c r="D2475" t="s">
        <v>330</v>
      </c>
      <c r="E2475" t="s">
        <v>7927</v>
      </c>
      <c r="F2475" t="str">
        <f>VLOOKUP(TRIM(SUBSTITUTE(E2475,CHAR(160),CHAR(32))),Metadata!B$1:C$2632,2,FALSE)</f>
        <v>Du Fail, Noël, 1520?-1591.</v>
      </c>
      <c r="G2475" t="str">
        <f>VLOOKUP(TRIM(SUBSTITUTE(E2475,CHAR(160),CHAR(32))),Metadata!B$1:D$2632,3,FALSE)</f>
        <v>Les Baliverneries d'Eutrapel</v>
      </c>
      <c r="H2475">
        <f>VLOOKUP(TRIM(SUBSTITUTE(E2475,CHAR(160),CHAR(32))),Metadata!B$1:E$2632,4,FALSE)</f>
        <v>1548</v>
      </c>
      <c r="I2475" t="s">
        <v>456</v>
      </c>
      <c r="K2475" t="str">
        <f>VLOOKUP(TRIM(SUBSTITUTE(E2475,CHAR(160),CHAR(32))),Metadata!B$1:H$2632,7,FALSE)</f>
        <v>roman</v>
      </c>
      <c r="L2475" t="s">
        <v>4378</v>
      </c>
      <c r="N2475" t="str">
        <f>VLOOKUP(TRIM(SUBSTITUTE(E2475,CHAR(160),CHAR(32))),Metadata!B$1:J$2632,9,FALSE)</f>
        <v/>
      </c>
      <c r="O2475">
        <f>VLOOKUP(TRIM(SUBSTITUTE(E2475,CHAR(160),CHAR(32))),Metadata!B$1:K$2632,10,FALSE)</f>
        <v>13166</v>
      </c>
      <c r="P2475" s="4" t="s">
        <v>12764</v>
      </c>
      <c r="Q2475">
        <v>71</v>
      </c>
      <c r="R2475">
        <v>81</v>
      </c>
    </row>
    <row r="2476" spans="1:18" hidden="1" x14ac:dyDescent="0.25">
      <c r="A2476">
        <v>2480</v>
      </c>
      <c r="B2476" t="s">
        <v>4354</v>
      </c>
      <c r="C2476" t="s">
        <v>353</v>
      </c>
      <c r="D2476" t="s">
        <v>330</v>
      </c>
      <c r="E2476" t="s">
        <v>7936</v>
      </c>
      <c r="F2476" t="str">
        <f>VLOOKUP(TRIM(SUBSTITUTE(E2476,CHAR(160),CHAR(32))),Metadata!B$1:C$2632,2,FALSE)</f>
        <v>Marguerite, Queen, consort of Henry II, King of Navarre, 1492-1549.</v>
      </c>
      <c r="G2476" t="str">
        <f>VLOOKUP(TRIM(SUBSTITUTE(E2476,CHAR(160),CHAR(32))),Metadata!B$1:D$2632,3,FALSE)</f>
        <v>L'Heptaméron</v>
      </c>
      <c r="H2476">
        <f>VLOOKUP(TRIM(SUBSTITUTE(E2476,CHAR(160),CHAR(32))),Metadata!B$1:E$2632,4,FALSE)</f>
        <v>1559</v>
      </c>
      <c r="I2476" t="s">
        <v>456</v>
      </c>
      <c r="K2476" t="str">
        <f>VLOOKUP(TRIM(SUBSTITUTE(E2476,CHAR(160),CHAR(32))),Metadata!B$1:H$2632,7,FALSE)</f>
        <v>roman</v>
      </c>
      <c r="L2476" t="s">
        <v>4378</v>
      </c>
      <c r="N2476" t="str">
        <f>VLOOKUP(TRIM(SUBSTITUTE(E2476,CHAR(160),CHAR(32))),Metadata!B$1:J$2632,9,FALSE)</f>
        <v/>
      </c>
      <c r="O2476">
        <f>VLOOKUP(TRIM(SUBSTITUTE(E2476,CHAR(160),CHAR(32))),Metadata!B$1:K$2632,10,FALSE)</f>
        <v>182112</v>
      </c>
      <c r="P2476" s="4" t="s">
        <v>11109</v>
      </c>
      <c r="Q2476">
        <v>42</v>
      </c>
      <c r="R2476">
        <v>50</v>
      </c>
    </row>
    <row r="2477" spans="1:18" hidden="1" x14ac:dyDescent="0.25">
      <c r="A2477">
        <v>2481</v>
      </c>
      <c r="B2477" t="s">
        <v>4354</v>
      </c>
      <c r="C2477" t="s">
        <v>353</v>
      </c>
      <c r="D2477" t="s">
        <v>330</v>
      </c>
      <c r="E2477" t="s">
        <v>7927</v>
      </c>
      <c r="F2477" t="str">
        <f>VLOOKUP(TRIM(SUBSTITUTE(E2477,CHAR(160),CHAR(32))),Metadata!B$1:C$2632,2,FALSE)</f>
        <v>Du Fail, Noël, 1520?-1591.</v>
      </c>
      <c r="G2477" t="str">
        <f>VLOOKUP(TRIM(SUBSTITUTE(E2477,CHAR(160),CHAR(32))),Metadata!B$1:D$2632,3,FALSE)</f>
        <v>Les Baliverneries d'Eutrapel</v>
      </c>
      <c r="H2477">
        <f>VLOOKUP(TRIM(SUBSTITUTE(E2477,CHAR(160),CHAR(32))),Metadata!B$1:E$2632,4,FALSE)</f>
        <v>1548</v>
      </c>
      <c r="I2477" t="s">
        <v>456</v>
      </c>
      <c r="K2477" t="str">
        <f>VLOOKUP(TRIM(SUBSTITUTE(E2477,CHAR(160),CHAR(32))),Metadata!B$1:H$2632,7,FALSE)</f>
        <v>roman</v>
      </c>
      <c r="L2477" t="s">
        <v>4378</v>
      </c>
      <c r="N2477" t="str">
        <f>VLOOKUP(TRIM(SUBSTITUTE(E2477,CHAR(160),CHAR(32))),Metadata!B$1:J$2632,9,FALSE)</f>
        <v/>
      </c>
      <c r="O2477">
        <f>VLOOKUP(TRIM(SUBSTITUTE(E2477,CHAR(160),CHAR(32))),Metadata!B$1:K$2632,10,FALSE)</f>
        <v>13166</v>
      </c>
      <c r="P2477" s="4" t="s">
        <v>11110</v>
      </c>
      <c r="Q2477">
        <v>192</v>
      </c>
      <c r="R2477">
        <v>201</v>
      </c>
    </row>
    <row r="2478" spans="1:18" x14ac:dyDescent="0.25">
      <c r="A2478">
        <v>2482</v>
      </c>
      <c r="B2478" t="s">
        <v>4354</v>
      </c>
      <c r="C2478" t="s">
        <v>353</v>
      </c>
      <c r="D2478" t="s">
        <v>330</v>
      </c>
      <c r="E2478" t="s">
        <v>7940</v>
      </c>
      <c r="F2478" t="str">
        <f>VLOOKUP(TRIM(SUBSTITUTE(E2478,CHAR(160),CHAR(32))),Metadata!B$1:C$2632,2,FALSE)</f>
        <v>Marot, Clément</v>
      </c>
      <c r="G2478" t="str">
        <f>VLOOKUP(TRIM(SUBSTITUTE(E2478,CHAR(160),CHAR(32))),Metadata!B$1:D$2632,3,FALSE)</f>
        <v>Les Epigrammes</v>
      </c>
      <c r="H2478">
        <f>VLOOKUP(TRIM(SUBSTITUTE(E2478,CHAR(160),CHAR(32))),Metadata!B$1:E$2632,4,FALSE)</f>
        <v>1526</v>
      </c>
      <c r="I2478" t="s">
        <v>456</v>
      </c>
      <c r="K2478" t="str">
        <f>VLOOKUP(TRIM(SUBSTITUTE(E2478,CHAR(160),CHAR(32))),Metadata!B$1:H$2632,7,FALSE)</f>
        <v>poesie</v>
      </c>
      <c r="L2478" t="s">
        <v>4382</v>
      </c>
      <c r="N2478" t="str">
        <f>VLOOKUP(TRIM(SUBSTITUTE(E2478,CHAR(160),CHAR(32))),Metadata!B$1:J$2632,9,FALSE)</f>
        <v/>
      </c>
      <c r="O2478">
        <f>VLOOKUP(TRIM(SUBSTITUTE(E2478,CHAR(160),CHAR(32))),Metadata!B$1:K$2632,10,FALSE)</f>
        <v>24294</v>
      </c>
      <c r="P2478" s="4" t="s">
        <v>11111</v>
      </c>
      <c r="Q2478">
        <v>259</v>
      </c>
      <c r="R2478">
        <v>266</v>
      </c>
    </row>
    <row r="2479" spans="1:18" hidden="1" x14ac:dyDescent="0.25">
      <c r="A2479">
        <v>2483</v>
      </c>
      <c r="B2479" t="s">
        <v>4354</v>
      </c>
      <c r="C2479" t="s">
        <v>353</v>
      </c>
      <c r="D2479" t="s">
        <v>330</v>
      </c>
      <c r="E2479" t="s">
        <v>7936</v>
      </c>
      <c r="F2479" t="str">
        <f>VLOOKUP(TRIM(SUBSTITUTE(E2479,CHAR(160),CHAR(32))),Metadata!B$1:C$2632,2,FALSE)</f>
        <v>Marguerite, Queen, consort of Henry II, King of Navarre, 1492-1549.</v>
      </c>
      <c r="G2479" t="str">
        <f>VLOOKUP(TRIM(SUBSTITUTE(E2479,CHAR(160),CHAR(32))),Metadata!B$1:D$2632,3,FALSE)</f>
        <v>L'Heptaméron</v>
      </c>
      <c r="H2479">
        <f>VLOOKUP(TRIM(SUBSTITUTE(E2479,CHAR(160),CHAR(32))),Metadata!B$1:E$2632,4,FALSE)</f>
        <v>1559</v>
      </c>
      <c r="I2479" t="s">
        <v>456</v>
      </c>
      <c r="K2479" t="str">
        <f>VLOOKUP(TRIM(SUBSTITUTE(E2479,CHAR(160),CHAR(32))),Metadata!B$1:H$2632,7,FALSE)</f>
        <v>roman</v>
      </c>
      <c r="L2479" t="s">
        <v>4378</v>
      </c>
      <c r="N2479" t="str">
        <f>VLOOKUP(TRIM(SUBSTITUTE(E2479,CHAR(160),CHAR(32))),Metadata!B$1:J$2632,9,FALSE)</f>
        <v/>
      </c>
      <c r="O2479">
        <f>VLOOKUP(TRIM(SUBSTITUTE(E2479,CHAR(160),CHAR(32))),Metadata!B$1:K$2632,10,FALSE)</f>
        <v>182112</v>
      </c>
      <c r="P2479" s="4" t="s">
        <v>11112</v>
      </c>
      <c r="Q2479">
        <v>169</v>
      </c>
      <c r="R2479">
        <v>177</v>
      </c>
    </row>
    <row r="2480" spans="1:18" hidden="1" x14ac:dyDescent="0.25">
      <c r="A2480">
        <v>2484</v>
      </c>
      <c r="B2480" t="s">
        <v>4354</v>
      </c>
      <c r="C2480" t="s">
        <v>353</v>
      </c>
      <c r="D2480" t="s">
        <v>330</v>
      </c>
      <c r="E2480" t="s">
        <v>7933</v>
      </c>
      <c r="F2480" t="str">
        <f>VLOOKUP(TRIM(SUBSTITUTE(E2480,CHAR(160),CHAR(32))),Metadata!B$1:C$2632,2,FALSE)</f>
        <v>Hélisenne de Crenne (pseudonym of Marguerite Briet), ca. 1510- ca. 1552.</v>
      </c>
      <c r="G2480" t="str">
        <f>VLOOKUP(TRIM(SUBSTITUTE(E2480,CHAR(160),CHAR(32))),Metadata!B$1:D$2632,3,FALSE)</f>
        <v>Songe</v>
      </c>
      <c r="H2480">
        <f>VLOOKUP(TRIM(SUBSTITUTE(E2480,CHAR(160),CHAR(32))),Metadata!B$1:E$2632,4,FALSE)</f>
        <v>1541</v>
      </c>
      <c r="I2480" t="s">
        <v>456</v>
      </c>
      <c r="K2480" t="str">
        <f>VLOOKUP(TRIM(SUBSTITUTE(E2480,CHAR(160),CHAR(32))),Metadata!B$1:H$2632,7,FALSE)</f>
        <v>melanges litteraires</v>
      </c>
      <c r="L2480" t="s">
        <v>4389</v>
      </c>
      <c r="N2480" t="str">
        <f>VLOOKUP(TRIM(SUBSTITUTE(E2480,CHAR(160),CHAR(32))),Metadata!B$1:J$2632,9,FALSE)</f>
        <v/>
      </c>
      <c r="O2480">
        <f>VLOOKUP(TRIM(SUBSTITUTE(E2480,CHAR(160),CHAR(32))),Metadata!B$1:K$2632,10,FALSE)</f>
        <v>18745</v>
      </c>
      <c r="P2480" s="4" t="s">
        <v>12765</v>
      </c>
      <c r="Q2480">
        <v>46</v>
      </c>
      <c r="R2480">
        <v>56</v>
      </c>
    </row>
    <row r="2481" spans="1:18" x14ac:dyDescent="0.25">
      <c r="A2481">
        <v>2485</v>
      </c>
      <c r="B2481" t="s">
        <v>4354</v>
      </c>
      <c r="C2481" t="s">
        <v>353</v>
      </c>
      <c r="D2481" t="s">
        <v>330</v>
      </c>
      <c r="E2481" t="s">
        <v>7952</v>
      </c>
      <c r="F2481" t="str">
        <f>VLOOKUP(TRIM(SUBSTITUTE(E2481,CHAR(160),CHAR(32))),Metadata!B$1:C$2632,2,FALSE)</f>
        <v>Ronsard, Pierre de, 1524-1585</v>
      </c>
      <c r="G2481" t="str">
        <f>VLOOKUP(TRIM(SUBSTITUTE(E2481,CHAR(160),CHAR(32))),Metadata!B$1:D$2632,3,FALSE)</f>
        <v>Les Amours</v>
      </c>
      <c r="H2481">
        <f>VLOOKUP(TRIM(SUBSTITUTE(E2481,CHAR(160),CHAR(32))),Metadata!B$1:E$2632,4,FALSE)</f>
        <v>1552</v>
      </c>
      <c r="I2481" t="s">
        <v>456</v>
      </c>
      <c r="K2481" t="str">
        <f>VLOOKUP(TRIM(SUBSTITUTE(E2481,CHAR(160),CHAR(32))),Metadata!B$1:H$2632,7,FALSE)</f>
        <v>poesie</v>
      </c>
      <c r="L2481" t="s">
        <v>4382</v>
      </c>
      <c r="N2481" t="str">
        <f>VLOOKUP(TRIM(SUBSTITUTE(E2481,CHAR(160),CHAR(32))),Metadata!B$1:J$2632,9,FALSE)</f>
        <v/>
      </c>
      <c r="O2481">
        <f>VLOOKUP(TRIM(SUBSTITUTE(E2481,CHAR(160),CHAR(32))),Metadata!B$1:K$2632,10,FALSE)</f>
        <v>98912</v>
      </c>
      <c r="P2481" s="8" t="s">
        <v>11113</v>
      </c>
      <c r="Q2481">
        <v>69</v>
      </c>
      <c r="R2481">
        <v>76</v>
      </c>
    </row>
    <row r="2482" spans="1:18" hidden="1" x14ac:dyDescent="0.25">
      <c r="A2482">
        <v>2486</v>
      </c>
      <c r="B2482" t="s">
        <v>4354</v>
      </c>
      <c r="C2482" t="s">
        <v>353</v>
      </c>
      <c r="D2482" t="s">
        <v>330</v>
      </c>
      <c r="E2482" t="s">
        <v>7962</v>
      </c>
      <c r="F2482" t="str">
        <f>VLOOKUP(TRIM(SUBSTITUTE(E2482,CHAR(160),CHAR(32))),Metadata!B$1:C$2632,2,FALSE)</f>
        <v>Arnauld, Antoine, 1612-1694.</v>
      </c>
      <c r="G2482" t="str">
        <f>VLOOKUP(TRIM(SUBSTITUTE(E2482,CHAR(160),CHAR(32))),Metadata!B$1:D$2632,3,FALSE)</f>
        <v>De la Frequente Communion</v>
      </c>
      <c r="H2482">
        <f>VLOOKUP(TRIM(SUBSTITUTE(E2482,CHAR(160),CHAR(32))),Metadata!B$1:E$2632,4,FALSE)</f>
        <v>1643</v>
      </c>
      <c r="I2482" t="s">
        <v>445</v>
      </c>
      <c r="K2482" t="str">
        <f>VLOOKUP(TRIM(SUBSTITUTE(E2482,CHAR(160),CHAR(32))),Metadata!B$1:H$2632,7,FALSE)</f>
        <v>traite ou essai</v>
      </c>
      <c r="L2482" t="s">
        <v>4402</v>
      </c>
      <c r="N2482" t="str">
        <f>VLOOKUP(TRIM(SUBSTITUTE(E2482,CHAR(160),CHAR(32))),Metadata!B$1:J$2632,9,FALSE)</f>
        <v>prose</v>
      </c>
      <c r="O2482">
        <f>VLOOKUP(TRIM(SUBSTITUTE(E2482,CHAR(160),CHAR(32))),Metadata!B$1:K$2632,10,FALSE)</f>
        <v>127275</v>
      </c>
      <c r="P2482" s="4" t="s">
        <v>12766</v>
      </c>
      <c r="Q2482">
        <v>82</v>
      </c>
      <c r="R2482">
        <v>90</v>
      </c>
    </row>
    <row r="2483" spans="1:18" hidden="1" x14ac:dyDescent="0.25">
      <c r="A2483">
        <v>2487</v>
      </c>
      <c r="B2483" t="s">
        <v>4354</v>
      </c>
      <c r="C2483" t="s">
        <v>353</v>
      </c>
      <c r="D2483" t="s">
        <v>330</v>
      </c>
      <c r="E2483" t="s">
        <v>7962</v>
      </c>
      <c r="F2483" t="str">
        <f>VLOOKUP(TRIM(SUBSTITUTE(E2483,CHAR(160),CHAR(32))),Metadata!B$1:C$2632,2,FALSE)</f>
        <v>Arnauld, Antoine, 1612-1694.</v>
      </c>
      <c r="G2483" t="str">
        <f>VLOOKUP(TRIM(SUBSTITUTE(E2483,CHAR(160),CHAR(32))),Metadata!B$1:D$2632,3,FALSE)</f>
        <v>De la Frequente Communion</v>
      </c>
      <c r="H2483">
        <f>VLOOKUP(TRIM(SUBSTITUTE(E2483,CHAR(160),CHAR(32))),Metadata!B$1:E$2632,4,FALSE)</f>
        <v>1643</v>
      </c>
      <c r="I2483" t="s">
        <v>445</v>
      </c>
      <c r="K2483" t="str">
        <f>VLOOKUP(TRIM(SUBSTITUTE(E2483,CHAR(160),CHAR(32))),Metadata!B$1:H$2632,7,FALSE)</f>
        <v>traite ou essai</v>
      </c>
      <c r="L2483" t="s">
        <v>4402</v>
      </c>
      <c r="N2483" t="str">
        <f>VLOOKUP(TRIM(SUBSTITUTE(E2483,CHAR(160),CHAR(32))),Metadata!B$1:J$2632,9,FALSE)</f>
        <v>prose</v>
      </c>
      <c r="O2483">
        <f>VLOOKUP(TRIM(SUBSTITUTE(E2483,CHAR(160),CHAR(32))),Metadata!B$1:K$2632,10,FALSE)</f>
        <v>127275</v>
      </c>
      <c r="P2483" s="4" t="s">
        <v>9307</v>
      </c>
      <c r="Q2483">
        <v>106</v>
      </c>
      <c r="R2483">
        <v>114</v>
      </c>
    </row>
    <row r="2484" spans="1:18" hidden="1" x14ac:dyDescent="0.25">
      <c r="A2484">
        <v>2488</v>
      </c>
      <c r="B2484" t="s">
        <v>4354</v>
      </c>
      <c r="C2484" t="s">
        <v>353</v>
      </c>
      <c r="D2484" t="s">
        <v>330</v>
      </c>
      <c r="E2484" t="s">
        <v>8062</v>
      </c>
      <c r="F2484" t="str">
        <f>VLOOKUP(TRIM(SUBSTITUTE(E2484,CHAR(160),CHAR(32))),Metadata!B$1:C$2632,2,FALSE)</f>
        <v>Godeau, Antoine, 1605-1672.</v>
      </c>
      <c r="G2484" t="str">
        <f>VLOOKUP(TRIM(SUBSTITUTE(E2484,CHAR(160),CHAR(32))),Metadata!B$1:D$2632,3,FALSE)</f>
        <v>Prières et méditations chrestiennes.</v>
      </c>
      <c r="H2484">
        <f>VLOOKUP(TRIM(SUBSTITUTE(E2484,CHAR(160),CHAR(32))),Metadata!B$1:E$2632,4,FALSE)</f>
        <v>1633</v>
      </c>
      <c r="I2484" t="s">
        <v>445</v>
      </c>
      <c r="K2484" t="str">
        <f>VLOOKUP(TRIM(SUBSTITUTE(E2484,CHAR(160),CHAR(32))),Metadata!B$1:H$2632,7,FALSE)</f>
        <v>melanges litteraires</v>
      </c>
      <c r="L2484" t="s">
        <v>4389</v>
      </c>
      <c r="N2484" t="str">
        <f>VLOOKUP(TRIM(SUBSTITUTE(E2484,CHAR(160),CHAR(32))),Metadata!B$1:J$2632,9,FALSE)</f>
        <v>prose</v>
      </c>
      <c r="O2484">
        <f>VLOOKUP(TRIM(SUBSTITUTE(E2484,CHAR(160),CHAR(32))),Metadata!B$1:K$2632,10,FALSE)</f>
        <v>24838</v>
      </c>
      <c r="P2484" s="4" t="s">
        <v>11114</v>
      </c>
      <c r="Q2484">
        <v>67</v>
      </c>
      <c r="R2484">
        <v>75</v>
      </c>
    </row>
    <row r="2485" spans="1:18" x14ac:dyDescent="0.25">
      <c r="A2485">
        <v>2489</v>
      </c>
      <c r="B2485" t="s">
        <v>4354</v>
      </c>
      <c r="C2485" t="s">
        <v>353</v>
      </c>
      <c r="D2485" t="s">
        <v>330</v>
      </c>
      <c r="E2485" t="s">
        <v>8163</v>
      </c>
      <c r="F2485" t="str">
        <f>VLOOKUP(TRIM(SUBSTITUTE(E2485,CHAR(160),CHAR(32))),Metadata!B$1:C$2632,2,FALSE)</f>
        <v>Urfé, Honoré d', 1567-1625.</v>
      </c>
      <c r="G2485" t="str">
        <f>VLOOKUP(TRIM(SUBSTITUTE(E2485,CHAR(160),CHAR(32))),Metadata!B$1:D$2632,3,FALSE)</f>
        <v>La sylvanire, ov, La morte-vive</v>
      </c>
      <c r="H2485">
        <f>VLOOKUP(TRIM(SUBSTITUTE(E2485,CHAR(160),CHAR(32))),Metadata!B$1:E$2632,4,FALSE)</f>
        <v>1625</v>
      </c>
      <c r="I2485" t="s">
        <v>445</v>
      </c>
      <c r="K2485" t="str">
        <f>VLOOKUP(TRIM(SUBSTITUTE(E2485,CHAR(160),CHAR(32))),Metadata!B$1:H$2632,7,FALSE)</f>
        <v>theatre</v>
      </c>
      <c r="L2485" t="s">
        <v>13224</v>
      </c>
      <c r="N2485" t="str">
        <f>VLOOKUP(TRIM(SUBSTITUTE(E2485,CHAR(160),CHAR(32))),Metadata!B$1:J$2632,9,FALSE)</f>
        <v>vers</v>
      </c>
      <c r="O2485">
        <f>VLOOKUP(TRIM(SUBSTITUTE(E2485,CHAR(160),CHAR(32))),Metadata!B$1:K$2632,10,FALSE)</f>
        <v>48926</v>
      </c>
      <c r="P2485" s="4" t="s">
        <v>11115</v>
      </c>
      <c r="Q2485">
        <v>81</v>
      </c>
      <c r="R2485">
        <v>88</v>
      </c>
    </row>
    <row r="2486" spans="1:18" hidden="1" x14ac:dyDescent="0.25">
      <c r="A2486">
        <v>2490</v>
      </c>
      <c r="B2486" t="s">
        <v>4354</v>
      </c>
      <c r="C2486" t="s">
        <v>353</v>
      </c>
      <c r="D2486" t="s">
        <v>330</v>
      </c>
      <c r="E2486" t="s">
        <v>8061</v>
      </c>
      <c r="F2486" t="str">
        <f>VLOOKUP(TRIM(SUBSTITUTE(E2486,CHAR(160),CHAR(32))),Metadata!B$1:C$2632,2,FALSE)</f>
        <v>Garasse, François, 1584-1631.</v>
      </c>
      <c r="G2486" t="str">
        <f>VLOOKUP(TRIM(SUBSTITUTE(E2486,CHAR(160),CHAR(32))),Metadata!B$1:D$2632,3,FALSE)</f>
        <v>La doctrine cvrievse des beavx esprits de ce temps, ov, Pretendvs tels</v>
      </c>
      <c r="H2486">
        <f>VLOOKUP(TRIM(SUBSTITUTE(E2486,CHAR(160),CHAR(32))),Metadata!B$1:E$2632,4,FALSE)</f>
        <v>1623</v>
      </c>
      <c r="I2486" t="s">
        <v>445</v>
      </c>
      <c r="K2486" t="str">
        <f>VLOOKUP(TRIM(SUBSTITUTE(E2486,CHAR(160),CHAR(32))),Metadata!B$1:H$2632,7,FALSE)</f>
        <v>pamphlet</v>
      </c>
      <c r="L2486" t="s">
        <v>4534</v>
      </c>
      <c r="N2486" t="str">
        <f>VLOOKUP(TRIM(SUBSTITUTE(E2486,CHAR(160),CHAR(32))),Metadata!B$1:J$2632,9,FALSE)</f>
        <v>prose</v>
      </c>
      <c r="O2486">
        <f>VLOOKUP(TRIM(SUBSTITUTE(E2486,CHAR(160),CHAR(32))),Metadata!B$1:K$2632,10,FALSE)</f>
        <v>244231</v>
      </c>
      <c r="P2486" s="4" t="s">
        <v>12767</v>
      </c>
      <c r="Q2486">
        <v>122</v>
      </c>
      <c r="R2486">
        <v>129</v>
      </c>
    </row>
    <row r="2487" spans="1:18" hidden="1" x14ac:dyDescent="0.25">
      <c r="A2487">
        <v>2491</v>
      </c>
      <c r="B2487" t="s">
        <v>4354</v>
      </c>
      <c r="C2487" t="s">
        <v>353</v>
      </c>
      <c r="D2487" t="s">
        <v>330</v>
      </c>
      <c r="E2487" t="s">
        <v>7962</v>
      </c>
      <c r="F2487" t="str">
        <f>VLOOKUP(TRIM(SUBSTITUTE(E2487,CHAR(160),CHAR(32))),Metadata!B$1:C$2632,2,FALSE)</f>
        <v>Arnauld, Antoine, 1612-1694.</v>
      </c>
      <c r="G2487" t="str">
        <f>VLOOKUP(TRIM(SUBSTITUTE(E2487,CHAR(160),CHAR(32))),Metadata!B$1:D$2632,3,FALSE)</f>
        <v>De la Frequente Communion</v>
      </c>
      <c r="H2487">
        <f>VLOOKUP(TRIM(SUBSTITUTE(E2487,CHAR(160),CHAR(32))),Metadata!B$1:E$2632,4,FALSE)</f>
        <v>1643</v>
      </c>
      <c r="I2487" t="s">
        <v>445</v>
      </c>
      <c r="K2487" t="str">
        <f>VLOOKUP(TRIM(SUBSTITUTE(E2487,CHAR(160),CHAR(32))),Metadata!B$1:H$2632,7,FALSE)</f>
        <v>traite ou essai</v>
      </c>
      <c r="L2487" t="s">
        <v>4402</v>
      </c>
      <c r="N2487" t="str">
        <f>VLOOKUP(TRIM(SUBSTITUTE(E2487,CHAR(160),CHAR(32))),Metadata!B$1:J$2632,9,FALSE)</f>
        <v>prose</v>
      </c>
      <c r="O2487">
        <f>VLOOKUP(TRIM(SUBSTITUTE(E2487,CHAR(160),CHAR(32))),Metadata!B$1:K$2632,10,FALSE)</f>
        <v>127275</v>
      </c>
      <c r="P2487" s="4" t="s">
        <v>9308</v>
      </c>
      <c r="Q2487">
        <v>253</v>
      </c>
      <c r="R2487">
        <v>261</v>
      </c>
    </row>
    <row r="2488" spans="1:18" x14ac:dyDescent="0.25">
      <c r="A2488">
        <v>2492</v>
      </c>
      <c r="B2488" t="s">
        <v>4354</v>
      </c>
      <c r="C2488" t="s">
        <v>353</v>
      </c>
      <c r="D2488" t="s">
        <v>330</v>
      </c>
      <c r="E2488" t="s">
        <v>8125</v>
      </c>
      <c r="F2488" t="str">
        <f>VLOOKUP(TRIM(SUBSTITUTE(E2488,CHAR(160),CHAR(32))),Metadata!B$1:C$2632,2,FALSE)</f>
        <v>Racan, Honorat de Bueil, seigneur de, 1589-1670.</v>
      </c>
      <c r="G2488" t="str">
        <f>VLOOKUP(TRIM(SUBSTITUTE(E2488,CHAR(160),CHAR(32))),Metadata!B$1:D$2632,3,FALSE)</f>
        <v>Les pseaumes.</v>
      </c>
      <c r="H2488">
        <f>VLOOKUP(TRIM(SUBSTITUTE(E2488,CHAR(160),CHAR(32))),Metadata!B$1:E$2632,4,FALSE)</f>
        <v>1660</v>
      </c>
      <c r="I2488" t="s">
        <v>445</v>
      </c>
      <c r="K2488" t="str">
        <f>VLOOKUP(TRIM(SUBSTITUTE(E2488,CHAR(160),CHAR(32))),Metadata!B$1:H$2632,7,FALSE)</f>
        <v>poesie</v>
      </c>
      <c r="L2488" t="s">
        <v>4382</v>
      </c>
      <c r="N2488" t="str">
        <f>VLOOKUP(TRIM(SUBSTITUTE(E2488,CHAR(160),CHAR(32))),Metadata!B$1:J$2632,9,FALSE)</f>
        <v>vers</v>
      </c>
      <c r="O2488">
        <f>VLOOKUP(TRIM(SUBSTITUTE(E2488,CHAR(160),CHAR(32))),Metadata!B$1:K$2632,10,FALSE)</f>
        <v>77564</v>
      </c>
      <c r="P2488" s="8" t="s">
        <v>11116</v>
      </c>
      <c r="Q2488">
        <v>110</v>
      </c>
      <c r="R2488">
        <v>119</v>
      </c>
    </row>
    <row r="2489" spans="1:18" x14ac:dyDescent="0.25">
      <c r="A2489">
        <v>2493</v>
      </c>
      <c r="B2489" t="s">
        <v>4354</v>
      </c>
      <c r="C2489" t="s">
        <v>353</v>
      </c>
      <c r="D2489" t="s">
        <v>330</v>
      </c>
      <c r="E2489" t="s">
        <v>7902</v>
      </c>
      <c r="F2489" t="str">
        <f>VLOOKUP(TRIM(SUBSTITUTE(E2489,CHAR(160),CHAR(32))),Metadata!B$1:C$2632,2,FALSE)</f>
        <v>Boisrobert, sieur de (François Le Métel), 1592-1662.</v>
      </c>
      <c r="G2489" t="str">
        <f>VLOOKUP(TRIM(SUBSTITUTE(E2489,CHAR(160),CHAR(32))),Metadata!B$1:D$2632,3,FALSE)</f>
        <v>Epistres En Vers T. 1</v>
      </c>
      <c r="H2489">
        <f>VLOOKUP(TRIM(SUBSTITUTE(E2489,CHAR(160),CHAR(32))),Metadata!B$1:E$2632,4,FALSE)</f>
        <v>1646</v>
      </c>
      <c r="I2489" t="s">
        <v>445</v>
      </c>
      <c r="K2489" t="str">
        <f>VLOOKUP(TRIM(SUBSTITUTE(E2489,CHAR(160),CHAR(32))),Metadata!B$1:H$2632,7,FALSE)</f>
        <v>poesie</v>
      </c>
      <c r="L2489" t="s">
        <v>4382</v>
      </c>
      <c r="N2489" t="str">
        <f>VLOOKUP(TRIM(SUBSTITUTE(E2489,CHAR(160),CHAR(32))),Metadata!B$1:J$2632,9,FALSE)</f>
        <v>vers</v>
      </c>
      <c r="O2489">
        <f>VLOOKUP(TRIM(SUBSTITUTE(E2489,CHAR(160),CHAR(32))),Metadata!B$1:K$2632,10,FALSE)</f>
        <v>24691</v>
      </c>
      <c r="P2489" s="4" t="s">
        <v>11117</v>
      </c>
      <c r="Q2489">
        <v>8</v>
      </c>
      <c r="R2489">
        <v>16</v>
      </c>
    </row>
    <row r="2490" spans="1:18" hidden="1" x14ac:dyDescent="0.25">
      <c r="A2490">
        <v>2494</v>
      </c>
      <c r="B2490" t="s">
        <v>4354</v>
      </c>
      <c r="C2490" t="s">
        <v>353</v>
      </c>
      <c r="D2490" t="s">
        <v>330</v>
      </c>
      <c r="E2490" t="s">
        <v>7968</v>
      </c>
      <c r="F2490" t="str">
        <f>VLOOKUP(TRIM(SUBSTITUTE(E2490,CHAR(160),CHAR(32))),Metadata!B$1:C$2632,2,FALSE)</f>
        <v>Audiguier, Vital d', 1569-1624.</v>
      </c>
      <c r="G2490" t="str">
        <f>VLOOKUP(TRIM(SUBSTITUTE(E2490,CHAR(160),CHAR(32))),Metadata!B$1:D$2632,3,FALSE)</f>
        <v>Histoire trage-comique de nostre temps</v>
      </c>
      <c r="H2490">
        <f>VLOOKUP(TRIM(SUBSTITUTE(E2490,CHAR(160),CHAR(32))),Metadata!B$1:E$2632,4,FALSE)</f>
        <v>1615</v>
      </c>
      <c r="I2490" t="s">
        <v>445</v>
      </c>
      <c r="K2490" t="str">
        <f>VLOOKUP(TRIM(SUBSTITUTE(E2490,CHAR(160),CHAR(32))),Metadata!B$1:H$2632,7,FALSE)</f>
        <v>roman</v>
      </c>
      <c r="L2490" t="s">
        <v>4378</v>
      </c>
      <c r="N2490" t="str">
        <f>VLOOKUP(TRIM(SUBSTITUTE(E2490,CHAR(160),CHAR(32))),Metadata!B$1:J$2632,9,FALSE)</f>
        <v>prose</v>
      </c>
      <c r="O2490">
        <f>VLOOKUP(TRIM(SUBSTITUTE(E2490,CHAR(160),CHAR(32))),Metadata!B$1:K$2632,10,FALSE)</f>
        <v>104473</v>
      </c>
      <c r="P2490" s="4" t="s">
        <v>11118</v>
      </c>
      <c r="Q2490">
        <v>232</v>
      </c>
      <c r="R2490">
        <v>243</v>
      </c>
    </row>
    <row r="2491" spans="1:18" hidden="1" x14ac:dyDescent="0.25">
      <c r="A2491">
        <v>2495</v>
      </c>
      <c r="B2491" t="s">
        <v>4354</v>
      </c>
      <c r="C2491" t="s">
        <v>353</v>
      </c>
      <c r="D2491" t="s">
        <v>330</v>
      </c>
      <c r="E2491" t="s">
        <v>8084</v>
      </c>
      <c r="F2491" t="str">
        <f>VLOOKUP(TRIM(SUBSTITUTE(E2491,CHAR(160),CHAR(32))),Metadata!B$1:C$2632,2,FALSE)</f>
        <v>Malherbe, François de, 1555-1628.</v>
      </c>
      <c r="G2491" t="str">
        <f>VLOOKUP(TRIM(SUBSTITUTE(E2491,CHAR(160),CHAR(32))),Metadata!B$1:D$2632,3,FALSE)</f>
        <v>Les poésies de Mr de Malherbe</v>
      </c>
      <c r="H2491">
        <f>VLOOKUP(TRIM(SUBSTITUTE(E2491,CHAR(160),CHAR(32))),Metadata!B$1:E$2632,4,FALSE)</f>
        <v>1628</v>
      </c>
      <c r="I2491" t="s">
        <v>445</v>
      </c>
      <c r="K2491" t="str">
        <f>VLOOKUP(TRIM(SUBSTITUTE(E2491,CHAR(160),CHAR(32))),Metadata!B$1:H$2632,7,FALSE)</f>
        <v>roman</v>
      </c>
      <c r="L2491" t="s">
        <v>4378</v>
      </c>
      <c r="N2491" t="str">
        <f>VLOOKUP(TRIM(SUBSTITUTE(E2491,CHAR(160),CHAR(32))),Metadata!B$1:J$2632,9,FALSE)</f>
        <v/>
      </c>
      <c r="O2491">
        <f>VLOOKUP(TRIM(SUBSTITUTE(E2491,CHAR(160),CHAR(32))),Metadata!B$1:K$2632,10,FALSE)</f>
        <v>38221</v>
      </c>
      <c r="P2491" s="4" t="s">
        <v>11119</v>
      </c>
      <c r="Q2491">
        <v>20</v>
      </c>
      <c r="R2491">
        <v>27</v>
      </c>
    </row>
    <row r="2492" spans="1:18" hidden="1" x14ac:dyDescent="0.25">
      <c r="A2492">
        <v>2496</v>
      </c>
      <c r="B2492" t="s">
        <v>4354</v>
      </c>
      <c r="C2492" t="s">
        <v>353</v>
      </c>
      <c r="D2492" t="s">
        <v>330</v>
      </c>
      <c r="E2492" t="s">
        <v>8116</v>
      </c>
      <c r="F2492" t="str">
        <f>VLOOKUP(TRIM(SUBSTITUTE(E2492,CHAR(160),CHAR(32))),Metadata!B$1:C$2632,2,FALSE)</f>
        <v>Pascal, Blaise, 1623-1662.</v>
      </c>
      <c r="G2492" t="str">
        <f>VLOOKUP(TRIM(SUBSTITUTE(E2492,CHAR(160),CHAR(32))),Metadata!B$1:D$2632,3,FALSE)</f>
        <v>Les provinciales, ou, Les lettres écrites par Louis de Montalte à un provinciale de ses amis et aux RR. PP. Jésuites</v>
      </c>
      <c r="H2492">
        <f>VLOOKUP(TRIM(SUBSTITUTE(E2492,CHAR(160),CHAR(32))),Metadata!B$1:E$2632,4,FALSE)</f>
        <v>1657</v>
      </c>
      <c r="I2492" t="s">
        <v>445</v>
      </c>
      <c r="K2492" t="str">
        <f>VLOOKUP(TRIM(SUBSTITUTE(E2492,CHAR(160),CHAR(32))),Metadata!B$1:H$2632,7,FALSE)</f>
        <v>pamphlet</v>
      </c>
      <c r="L2492" t="s">
        <v>4534</v>
      </c>
      <c r="N2492" t="str">
        <f>VLOOKUP(TRIM(SUBSTITUTE(E2492,CHAR(160),CHAR(32))),Metadata!B$1:J$2632,9,FALSE)</f>
        <v>prose</v>
      </c>
      <c r="O2492">
        <f>VLOOKUP(TRIM(SUBSTITUTE(E2492,CHAR(160),CHAR(32))),Metadata!B$1:K$2632,10,FALSE)</f>
        <v>79164</v>
      </c>
      <c r="P2492" s="4" t="s">
        <v>11120</v>
      </c>
      <c r="Q2492">
        <v>241</v>
      </c>
      <c r="R2492">
        <v>250</v>
      </c>
    </row>
    <row r="2493" spans="1:18" hidden="1" x14ac:dyDescent="0.25">
      <c r="A2493">
        <v>2497</v>
      </c>
      <c r="B2493" t="s">
        <v>4354</v>
      </c>
      <c r="C2493" t="s">
        <v>353</v>
      </c>
      <c r="D2493" t="s">
        <v>330</v>
      </c>
      <c r="E2493" t="s">
        <v>7995</v>
      </c>
      <c r="F2493" t="str">
        <f>VLOOKUP(TRIM(SUBSTITUTE(E2493,CHAR(160),CHAR(32))),Metadata!B$1:C$2632,2,FALSE)</f>
        <v>Boisrobert, sieur de (François Le Métel), 1592-1662.</v>
      </c>
      <c r="G2493" t="str">
        <f>VLOOKUP(TRIM(SUBSTITUTE(E2493,CHAR(160),CHAR(32))),Metadata!B$1:D$2632,3,FALSE)</f>
        <v>Histoire Indienne</v>
      </c>
      <c r="H2493">
        <f>VLOOKUP(TRIM(SUBSTITUTE(E2493,CHAR(160),CHAR(32))),Metadata!B$1:E$2632,4,FALSE)</f>
        <v>1629</v>
      </c>
      <c r="I2493" t="s">
        <v>445</v>
      </c>
      <c r="K2493" t="str">
        <f>VLOOKUP(TRIM(SUBSTITUTE(E2493,CHAR(160),CHAR(32))),Metadata!B$1:H$2632,7,FALSE)</f>
        <v>roman</v>
      </c>
      <c r="L2493" t="s">
        <v>4378</v>
      </c>
      <c r="N2493" t="str">
        <f>VLOOKUP(TRIM(SUBSTITUTE(E2493,CHAR(160),CHAR(32))),Metadata!B$1:J$2632,9,FALSE)</f>
        <v>prose</v>
      </c>
      <c r="O2493">
        <f>VLOOKUP(TRIM(SUBSTITUTE(E2493,CHAR(160),CHAR(32))),Metadata!B$1:K$2632,10,FALSE)</f>
        <v>81324</v>
      </c>
      <c r="P2493" s="4" t="s">
        <v>11121</v>
      </c>
      <c r="Q2493">
        <v>123</v>
      </c>
      <c r="R2493">
        <v>130</v>
      </c>
    </row>
    <row r="2494" spans="1:18" x14ac:dyDescent="0.25">
      <c r="A2494">
        <v>2498</v>
      </c>
      <c r="B2494" t="s">
        <v>4354</v>
      </c>
      <c r="C2494" t="s">
        <v>353</v>
      </c>
      <c r="D2494" t="s">
        <v>330</v>
      </c>
      <c r="E2494" t="s">
        <v>8125</v>
      </c>
      <c r="F2494" t="str">
        <f>VLOOKUP(TRIM(SUBSTITUTE(E2494,CHAR(160),CHAR(32))),Metadata!B$1:C$2632,2,FALSE)</f>
        <v>Racan, Honorat de Bueil, seigneur de, 1589-1670.</v>
      </c>
      <c r="G2494" t="str">
        <f>VLOOKUP(TRIM(SUBSTITUTE(E2494,CHAR(160),CHAR(32))),Metadata!B$1:D$2632,3,FALSE)</f>
        <v>Les pseaumes.</v>
      </c>
      <c r="H2494">
        <f>VLOOKUP(TRIM(SUBSTITUTE(E2494,CHAR(160),CHAR(32))),Metadata!B$1:E$2632,4,FALSE)</f>
        <v>1660</v>
      </c>
      <c r="I2494" t="s">
        <v>445</v>
      </c>
      <c r="K2494" t="str">
        <f>VLOOKUP(TRIM(SUBSTITUTE(E2494,CHAR(160),CHAR(32))),Metadata!B$1:H$2632,7,FALSE)</f>
        <v>poesie</v>
      </c>
      <c r="L2494" t="s">
        <v>4382</v>
      </c>
      <c r="N2494" t="str">
        <f>VLOOKUP(TRIM(SUBSTITUTE(E2494,CHAR(160),CHAR(32))),Metadata!B$1:J$2632,9,FALSE)</f>
        <v>vers</v>
      </c>
      <c r="O2494">
        <f>VLOOKUP(TRIM(SUBSTITUTE(E2494,CHAR(160),CHAR(32))),Metadata!B$1:K$2632,10,FALSE)</f>
        <v>77564</v>
      </c>
      <c r="P2494" s="8" t="s">
        <v>12768</v>
      </c>
      <c r="Q2494">
        <v>202</v>
      </c>
      <c r="R2494">
        <v>211</v>
      </c>
    </row>
    <row r="2495" spans="1:18" hidden="1" x14ac:dyDescent="0.25">
      <c r="A2495">
        <v>2499</v>
      </c>
      <c r="B2495" t="s">
        <v>4354</v>
      </c>
      <c r="C2495" t="s">
        <v>353</v>
      </c>
      <c r="D2495" t="s">
        <v>330</v>
      </c>
      <c r="E2495" t="s">
        <v>8057</v>
      </c>
      <c r="F2495" t="str">
        <f>VLOOKUP(TRIM(SUBSTITUTE(E2495,CHAR(160),CHAR(32))),Metadata!B$1:C$2632,2,FALSE)</f>
        <v>Foigny, Gabriel de, ca. 1630-1692.</v>
      </c>
      <c r="G2495" t="str">
        <f>VLOOKUP(TRIM(SUBSTITUTE(E2495,CHAR(160),CHAR(32))),Metadata!B$1:D$2632,3,FALSE)</f>
        <v>La terre australe connue</v>
      </c>
      <c r="H2495">
        <f>VLOOKUP(TRIM(SUBSTITUTE(E2495,CHAR(160),CHAR(32))),Metadata!B$1:E$2632,4,FALSE)</f>
        <v>1676</v>
      </c>
      <c r="I2495" t="s">
        <v>445</v>
      </c>
      <c r="K2495" t="str">
        <f>VLOOKUP(TRIM(SUBSTITUTE(E2495,CHAR(160),CHAR(32))),Metadata!B$1:H$2632,7,FALSE)</f>
        <v>recit de voyage</v>
      </c>
      <c r="L2495" t="s">
        <v>4870</v>
      </c>
      <c r="N2495" t="str">
        <f>VLOOKUP(TRIM(SUBSTITUTE(E2495,CHAR(160),CHAR(32))),Metadata!B$1:J$2632,9,FALSE)</f>
        <v>prose</v>
      </c>
      <c r="O2495">
        <f>VLOOKUP(TRIM(SUBSTITUTE(E2495,CHAR(160),CHAR(32))),Metadata!B$1:K$2632,10,FALSE)</f>
        <v>51504</v>
      </c>
      <c r="P2495" s="10" t="s">
        <v>11122</v>
      </c>
      <c r="Q2495">
        <v>415</v>
      </c>
      <c r="R2495">
        <v>423</v>
      </c>
    </row>
    <row r="2496" spans="1:18" hidden="1" x14ac:dyDescent="0.25">
      <c r="A2496">
        <v>2500</v>
      </c>
      <c r="B2496" t="s">
        <v>4354</v>
      </c>
      <c r="C2496" t="s">
        <v>353</v>
      </c>
      <c r="D2496" t="s">
        <v>330</v>
      </c>
      <c r="E2496" t="s">
        <v>8354</v>
      </c>
      <c r="F2496" t="str">
        <f>VLOOKUP(TRIM(SUBSTITUTE(E2496,CHAR(160),CHAR(32))),Metadata!B$1:C$2632,2,FALSE)</f>
        <v>Prévost, abbé, 1697-1763.</v>
      </c>
      <c r="G2496" t="str">
        <f>VLOOKUP(TRIM(SUBSTITUTE(E2496,CHAR(160),CHAR(32))),Metadata!B$1:D$2632,3,FALSE)</f>
        <v>Le philosophe anglois, ou, Histoire de monsieur Cleveland, fils naturel de Cromwel. T. 5-6</v>
      </c>
      <c r="H2496">
        <f>VLOOKUP(TRIM(SUBSTITUTE(E2496,CHAR(160),CHAR(32))),Metadata!B$1:E$2632,4,FALSE)</f>
        <v>1739</v>
      </c>
      <c r="I2496" t="s">
        <v>448</v>
      </c>
      <c r="K2496" t="str">
        <f>VLOOKUP(TRIM(SUBSTITUTE(E2496,CHAR(160),CHAR(32))),Metadata!B$1:H$2632,7,FALSE)</f>
        <v>roman</v>
      </c>
      <c r="L2496" t="s">
        <v>4378</v>
      </c>
      <c r="N2496" t="str">
        <f>VLOOKUP(TRIM(SUBSTITUTE(E2496,CHAR(160),CHAR(32))),Metadata!B$1:J$2632,9,FALSE)</f>
        <v>prose</v>
      </c>
      <c r="O2496">
        <f>VLOOKUP(TRIM(SUBSTITUTE(E2496,CHAR(160),CHAR(32))),Metadata!B$1:K$2632,10,FALSE)</f>
        <v>149906</v>
      </c>
      <c r="P2496" s="4" t="s">
        <v>9309</v>
      </c>
      <c r="Q2496">
        <v>12</v>
      </c>
      <c r="R2496">
        <v>19</v>
      </c>
    </row>
    <row r="2497" spans="1:18" hidden="1" x14ac:dyDescent="0.25">
      <c r="A2497">
        <v>2501</v>
      </c>
      <c r="B2497" t="s">
        <v>4354</v>
      </c>
      <c r="C2497" t="s">
        <v>353</v>
      </c>
      <c r="D2497" t="s">
        <v>330</v>
      </c>
      <c r="E2497" t="s">
        <v>8416</v>
      </c>
      <c r="F2497" t="str">
        <f>VLOOKUP(TRIM(SUBSTITUTE(E2497,CHAR(160),CHAR(32))),Metadata!B$1:C$2632,2,FALSE)</f>
        <v>Voltaire, 1694-1778.</v>
      </c>
      <c r="G2497" t="str">
        <f>VLOOKUP(TRIM(SUBSTITUTE(E2497,CHAR(160),CHAR(32))),Metadata!B$1:D$2632,3,FALSE)</f>
        <v>Essay sur l'hist. génèrale / Voltaire.</v>
      </c>
      <c r="H2497">
        <f>VLOOKUP(TRIM(SUBSTITUTE(E2497,CHAR(160),CHAR(32))),Metadata!B$1:E$2632,4,FALSE)</f>
        <v>1756</v>
      </c>
      <c r="I2497" t="s">
        <v>448</v>
      </c>
      <c r="K2497" t="str">
        <f>VLOOKUP(TRIM(SUBSTITUTE(E2497,CHAR(160),CHAR(32))),Metadata!B$1:H$2632,7,FALSE)</f>
        <v>traite ou essai</v>
      </c>
      <c r="L2497" t="s">
        <v>4402</v>
      </c>
      <c r="N2497" t="str">
        <f>VLOOKUP(TRIM(SUBSTITUTE(E2497,CHAR(160),CHAR(32))),Metadata!B$1:J$2632,9,FALSE)</f>
        <v>prose</v>
      </c>
      <c r="O2497">
        <f>VLOOKUP(TRIM(SUBSTITUTE(E2497,CHAR(160),CHAR(32))),Metadata!B$1:K$2632,10,FALSE)</f>
        <v>371791</v>
      </c>
      <c r="P2497" s="4" t="s">
        <v>11123</v>
      </c>
      <c r="Q2497">
        <v>166</v>
      </c>
      <c r="R2497">
        <v>174</v>
      </c>
    </row>
    <row r="2498" spans="1:18" hidden="1" x14ac:dyDescent="0.25">
      <c r="A2498">
        <v>2502</v>
      </c>
      <c r="B2498" t="s">
        <v>4354</v>
      </c>
      <c r="C2498" t="s">
        <v>353</v>
      </c>
      <c r="D2498" t="s">
        <v>330</v>
      </c>
      <c r="E2498" t="s">
        <v>8356</v>
      </c>
      <c r="F2498" t="str">
        <f>VLOOKUP(TRIM(SUBSTITUTE(E2498,CHAR(160),CHAR(32))),Metadata!B$1:C$2632,2,FALSE)</f>
        <v>Prévost, abbé, 1697-1763.</v>
      </c>
      <c r="G2498" t="str">
        <f>VLOOKUP(TRIM(SUBSTITUTE(E2498,CHAR(160),CHAR(32))),Metadata!B$1:D$2632,3,FALSE)</f>
        <v>Lettres angloises, ou Histoire de Miss Clarisse Harlove. T. 2</v>
      </c>
      <c r="H2498">
        <f>VLOOKUP(TRIM(SUBSTITUTE(E2498,CHAR(160),CHAR(32))),Metadata!B$1:E$2632,4,FALSE)</f>
        <v>1751</v>
      </c>
      <c r="I2498" t="s">
        <v>448</v>
      </c>
      <c r="K2498" t="str">
        <f>VLOOKUP(TRIM(SUBSTITUTE(E2498,CHAR(160),CHAR(32))),Metadata!B$1:H$2632,7,FALSE)</f>
        <v>roman</v>
      </c>
      <c r="L2498" t="s">
        <v>4378</v>
      </c>
      <c r="N2498" t="str">
        <f>VLOOKUP(TRIM(SUBSTITUTE(E2498,CHAR(160),CHAR(32))),Metadata!B$1:J$2632,9,FALSE)</f>
        <v>prose</v>
      </c>
      <c r="O2498">
        <f>VLOOKUP(TRIM(SUBSTITUTE(E2498,CHAR(160),CHAR(32))),Metadata!B$1:K$2632,10,FALSE)</f>
        <v>123869</v>
      </c>
      <c r="P2498" s="4" t="s">
        <v>11124</v>
      </c>
      <c r="Q2498">
        <v>10</v>
      </c>
      <c r="R2498">
        <v>17</v>
      </c>
    </row>
    <row r="2499" spans="1:18" hidden="1" x14ac:dyDescent="0.25">
      <c r="A2499">
        <v>2503</v>
      </c>
      <c r="B2499" t="s">
        <v>4354</v>
      </c>
      <c r="C2499" t="s">
        <v>353</v>
      </c>
      <c r="D2499" t="s">
        <v>330</v>
      </c>
      <c r="E2499" t="s">
        <v>8299</v>
      </c>
      <c r="F2499" t="str">
        <f>VLOOKUP(TRIM(SUBSTITUTE(E2499,CHAR(160),CHAR(32))),Metadata!B$1:C$2632,2,FALSE)</f>
        <v>Le Sage, Alain René, 1668-1747.</v>
      </c>
      <c r="G2499" t="str">
        <f>VLOOKUP(TRIM(SUBSTITUTE(E2499,CHAR(160),CHAR(32))),Metadata!B$1:D$2632,3,FALSE)</f>
        <v>Histoire de Gil Blas de Santillane Livres I-IX</v>
      </c>
      <c r="H2499">
        <f>VLOOKUP(TRIM(SUBSTITUTE(E2499,CHAR(160),CHAR(32))),Metadata!B$1:E$2632,4,FALSE)</f>
        <v>1732</v>
      </c>
      <c r="I2499" t="s">
        <v>448</v>
      </c>
      <c r="K2499" t="str">
        <f>VLOOKUP(TRIM(SUBSTITUTE(E2499,CHAR(160),CHAR(32))),Metadata!B$1:H$2632,7,FALSE)</f>
        <v>roman</v>
      </c>
      <c r="L2499" t="s">
        <v>4378</v>
      </c>
      <c r="N2499" t="str">
        <f>VLOOKUP(TRIM(SUBSTITUTE(E2499,CHAR(160),CHAR(32))),Metadata!B$1:J$2632,9,FALSE)</f>
        <v>prose</v>
      </c>
      <c r="O2499">
        <f>VLOOKUP(TRIM(SUBSTITUTE(E2499,CHAR(160),CHAR(32))),Metadata!B$1:K$2632,10,FALSE)</f>
        <v>223962</v>
      </c>
      <c r="P2499" s="4" t="s">
        <v>11125</v>
      </c>
      <c r="Q2499">
        <v>3</v>
      </c>
      <c r="R2499">
        <v>10</v>
      </c>
    </row>
    <row r="2500" spans="1:18" hidden="1" x14ac:dyDescent="0.25">
      <c r="A2500">
        <v>2504</v>
      </c>
      <c r="B2500" t="s">
        <v>4354</v>
      </c>
      <c r="C2500" t="s">
        <v>353</v>
      </c>
      <c r="D2500" t="s">
        <v>330</v>
      </c>
      <c r="E2500" t="s">
        <v>8352</v>
      </c>
      <c r="F2500" t="str">
        <f>VLOOKUP(TRIM(SUBSTITUTE(E2500,CHAR(160),CHAR(32))),Metadata!B$1:C$2632,2,FALSE)</f>
        <v>Prévost, abbé, 1697-1763.</v>
      </c>
      <c r="G2500" t="str">
        <f>VLOOKUP(TRIM(SUBSTITUTE(E2500,CHAR(160),CHAR(32))),Metadata!B$1:D$2632,3,FALSE)</f>
        <v>Le philosophe anglois, ou, Histoire de monsieur Cleveland, fils naturel de Cromwel. T. 1-3</v>
      </c>
      <c r="H2500">
        <f>VLOOKUP(TRIM(SUBSTITUTE(E2500,CHAR(160),CHAR(32))),Metadata!B$1:E$2632,4,FALSE)</f>
        <v>1731</v>
      </c>
      <c r="I2500" t="s">
        <v>448</v>
      </c>
      <c r="K2500" t="str">
        <f>VLOOKUP(TRIM(SUBSTITUTE(E2500,CHAR(160),CHAR(32))),Metadata!B$1:H$2632,7,FALSE)</f>
        <v>roman</v>
      </c>
      <c r="L2500" t="s">
        <v>4378</v>
      </c>
      <c r="N2500" t="str">
        <f>VLOOKUP(TRIM(SUBSTITUTE(E2500,CHAR(160),CHAR(32))),Metadata!B$1:J$2632,9,FALSE)</f>
        <v>prose</v>
      </c>
      <c r="O2500">
        <f>VLOOKUP(TRIM(SUBSTITUTE(E2500,CHAR(160),CHAR(32))),Metadata!B$1:K$2632,10,FALSE)</f>
        <v>281280</v>
      </c>
      <c r="P2500" s="4" t="s">
        <v>11126</v>
      </c>
      <c r="Q2500">
        <v>15</v>
      </c>
      <c r="R2500">
        <v>23</v>
      </c>
    </row>
    <row r="2501" spans="1:18" hidden="1" x14ac:dyDescent="0.25">
      <c r="A2501">
        <v>2505</v>
      </c>
      <c r="B2501" t="s">
        <v>4354</v>
      </c>
      <c r="C2501" t="s">
        <v>353</v>
      </c>
      <c r="D2501" t="s">
        <v>330</v>
      </c>
      <c r="E2501" t="s">
        <v>8354</v>
      </c>
      <c r="F2501" t="str">
        <f>VLOOKUP(TRIM(SUBSTITUTE(E2501,CHAR(160),CHAR(32))),Metadata!B$1:C$2632,2,FALSE)</f>
        <v>Prévost, abbé, 1697-1763.</v>
      </c>
      <c r="G2501" t="str">
        <f>VLOOKUP(TRIM(SUBSTITUTE(E2501,CHAR(160),CHAR(32))),Metadata!B$1:D$2632,3,FALSE)</f>
        <v>Le philosophe anglois, ou, Histoire de monsieur Cleveland, fils naturel de Cromwel. T. 5-6</v>
      </c>
      <c r="H2501">
        <f>VLOOKUP(TRIM(SUBSTITUTE(E2501,CHAR(160),CHAR(32))),Metadata!B$1:E$2632,4,FALSE)</f>
        <v>1739</v>
      </c>
      <c r="I2501" t="s">
        <v>448</v>
      </c>
      <c r="K2501" t="str">
        <f>VLOOKUP(TRIM(SUBSTITUTE(E2501,CHAR(160),CHAR(32))),Metadata!B$1:H$2632,7,FALSE)</f>
        <v>roman</v>
      </c>
      <c r="L2501" t="s">
        <v>4378</v>
      </c>
      <c r="N2501" t="str">
        <f>VLOOKUP(TRIM(SUBSTITUTE(E2501,CHAR(160),CHAR(32))),Metadata!B$1:J$2632,9,FALSE)</f>
        <v>prose</v>
      </c>
      <c r="O2501">
        <f>VLOOKUP(TRIM(SUBSTITUTE(E2501,CHAR(160),CHAR(32))),Metadata!B$1:K$2632,10,FALSE)</f>
        <v>149906</v>
      </c>
      <c r="P2501" s="4" t="s">
        <v>11127</v>
      </c>
      <c r="Q2501">
        <v>56</v>
      </c>
      <c r="R2501">
        <v>63</v>
      </c>
    </row>
    <row r="2502" spans="1:18" hidden="1" x14ac:dyDescent="0.25">
      <c r="A2502">
        <v>2506</v>
      </c>
      <c r="B2502" t="s">
        <v>4354</v>
      </c>
      <c r="C2502" t="s">
        <v>353</v>
      </c>
      <c r="D2502" t="s">
        <v>330</v>
      </c>
      <c r="E2502" t="s">
        <v>8357</v>
      </c>
      <c r="F2502" t="str">
        <f>VLOOKUP(TRIM(SUBSTITUTE(E2502,CHAR(160),CHAR(32))),Metadata!B$1:C$2632,2,FALSE)</f>
        <v>Prévost, abbé, 1697-1763.</v>
      </c>
      <c r="G2502" t="str">
        <f>VLOOKUP(TRIM(SUBSTITUTE(E2502,CHAR(160),CHAR(32))),Metadata!B$1:D$2632,3,FALSE)</f>
        <v>Lettres angloises, ou Histoire de Miss Clarisse Harlove. T. 3</v>
      </c>
      <c r="H2502">
        <f>VLOOKUP(TRIM(SUBSTITUTE(E2502,CHAR(160),CHAR(32))),Metadata!B$1:E$2632,4,FALSE)</f>
        <v>1751</v>
      </c>
      <c r="I2502" t="s">
        <v>448</v>
      </c>
      <c r="K2502" t="str">
        <f>VLOOKUP(TRIM(SUBSTITUTE(E2502,CHAR(160),CHAR(32))),Metadata!B$1:H$2632,7,FALSE)</f>
        <v>roman</v>
      </c>
      <c r="L2502" t="s">
        <v>4378</v>
      </c>
      <c r="N2502" t="str">
        <f>VLOOKUP(TRIM(SUBSTITUTE(E2502,CHAR(160),CHAR(32))),Metadata!B$1:J$2632,9,FALSE)</f>
        <v>prose</v>
      </c>
      <c r="O2502">
        <f>VLOOKUP(TRIM(SUBSTITUTE(E2502,CHAR(160),CHAR(32))),Metadata!B$1:K$2632,10,FALSE)</f>
        <v>120594</v>
      </c>
      <c r="P2502" s="4" t="s">
        <v>11128</v>
      </c>
      <c r="Q2502">
        <v>3</v>
      </c>
      <c r="R2502">
        <v>10</v>
      </c>
    </row>
    <row r="2503" spans="1:18" hidden="1" x14ac:dyDescent="0.25">
      <c r="A2503">
        <v>2507</v>
      </c>
      <c r="B2503" t="s">
        <v>4354</v>
      </c>
      <c r="C2503" t="s">
        <v>353</v>
      </c>
      <c r="D2503" t="s">
        <v>330</v>
      </c>
      <c r="E2503" t="s">
        <v>8266</v>
      </c>
      <c r="F2503" t="str">
        <f>VLOOKUP(TRIM(SUBSTITUTE(E2503,CHAR(160),CHAR(32))),Metadata!B$1:C$2632,2,FALSE)</f>
        <v>Galland, Antoine, 1646-1715.</v>
      </c>
      <c r="G2503" t="str">
        <f>VLOOKUP(TRIM(SUBSTITUTE(E2503,CHAR(160),CHAR(32))),Metadata!B$1:D$2632,3,FALSE)</f>
        <v>Mille et Une Nuits (Les)</v>
      </c>
      <c r="H2503">
        <f>VLOOKUP(TRIM(SUBSTITUTE(E2503,CHAR(160),CHAR(32))),Metadata!B$1:E$2632,4,FALSE)</f>
        <v>1704</v>
      </c>
      <c r="I2503" t="s">
        <v>448</v>
      </c>
      <c r="K2503" t="str">
        <f>VLOOKUP(TRIM(SUBSTITUTE(E2503,CHAR(160),CHAR(32))),Metadata!B$1:H$2632,7,FALSE)</f>
        <v>Narratif, Conte</v>
      </c>
      <c r="L2503" t="s">
        <v>4970</v>
      </c>
      <c r="N2503" t="str">
        <f>VLOOKUP(TRIM(SUBSTITUTE(E2503,CHAR(160),CHAR(32))),Metadata!B$1:J$2632,9,FALSE)</f>
        <v/>
      </c>
      <c r="O2503">
        <f>VLOOKUP(TRIM(SUBSTITUTE(E2503,CHAR(160),CHAR(32))),Metadata!B$1:K$2632,10,FALSE)</f>
        <v>557378</v>
      </c>
      <c r="P2503" s="4" t="s">
        <v>11129</v>
      </c>
      <c r="Q2503">
        <v>33</v>
      </c>
      <c r="R2503">
        <v>42</v>
      </c>
    </row>
    <row r="2504" spans="1:18" hidden="1" x14ac:dyDescent="0.25">
      <c r="A2504">
        <v>2508</v>
      </c>
      <c r="B2504" t="s">
        <v>4354</v>
      </c>
      <c r="C2504" t="s">
        <v>353</v>
      </c>
      <c r="D2504" t="s">
        <v>330</v>
      </c>
      <c r="E2504" t="s">
        <v>8193</v>
      </c>
      <c r="F2504" t="str">
        <f>VLOOKUP(TRIM(SUBSTITUTE(E2504,CHAR(160),CHAR(32))),Metadata!B$1:C$2632,2,FALSE)</f>
        <v>Bossuet, Jacques Bénigne, 1627-1704.</v>
      </c>
      <c r="G2504" t="str">
        <f>VLOOKUP(TRIM(SUBSTITUTE(E2504,CHAR(160),CHAR(32))),Metadata!B$1:D$2632,3,FALSE)</f>
        <v>Meditations sur l'évangile</v>
      </c>
      <c r="H2504">
        <f>VLOOKUP(TRIM(SUBSTITUTE(E2504,CHAR(160),CHAR(32))),Metadata!B$1:E$2632,4,FALSE)</f>
        <v>1704</v>
      </c>
      <c r="I2504" t="s">
        <v>448</v>
      </c>
      <c r="K2504" t="str">
        <f>VLOOKUP(TRIM(SUBSTITUTE(E2504,CHAR(160),CHAR(32))),Metadata!B$1:H$2632,7,FALSE)</f>
        <v>traite ou essai</v>
      </c>
      <c r="L2504" t="s">
        <v>4402</v>
      </c>
      <c r="N2504" t="str">
        <f>VLOOKUP(TRIM(SUBSTITUTE(E2504,CHAR(160),CHAR(32))),Metadata!B$1:J$2632,9,FALSE)</f>
        <v>prose</v>
      </c>
      <c r="O2504">
        <f>VLOOKUP(TRIM(SUBSTITUTE(E2504,CHAR(160),CHAR(32))),Metadata!B$1:K$2632,10,FALSE)</f>
        <v>251293</v>
      </c>
      <c r="P2504" s="4" t="s">
        <v>11130</v>
      </c>
      <c r="Q2504">
        <v>73</v>
      </c>
      <c r="R2504">
        <v>80</v>
      </c>
    </row>
    <row r="2505" spans="1:18" hidden="1" x14ac:dyDescent="0.25">
      <c r="A2505">
        <v>2509</v>
      </c>
      <c r="B2505" t="s">
        <v>4354</v>
      </c>
      <c r="C2505" t="s">
        <v>353</v>
      </c>
      <c r="D2505" t="s">
        <v>330</v>
      </c>
      <c r="E2505" t="s">
        <v>8360</v>
      </c>
      <c r="F2505" t="str">
        <f>VLOOKUP(TRIM(SUBSTITUTE(E2505,CHAR(160),CHAR(32))),Metadata!B$1:C$2632,2,FALSE)</f>
        <v>Prévost, abbé, 1697-1763.</v>
      </c>
      <c r="G2505" t="str">
        <f>VLOOKUP(TRIM(SUBSTITUTE(E2505,CHAR(160),CHAR(32))),Metadata!B$1:D$2632,3,FALSE)</f>
        <v>Lettres angloises, ou Histoire de Miss Clarisse Harlove. T. 6</v>
      </c>
      <c r="H2505">
        <f>VLOOKUP(TRIM(SUBSTITUTE(E2505,CHAR(160),CHAR(32))),Metadata!B$1:E$2632,4,FALSE)</f>
        <v>1751</v>
      </c>
      <c r="I2505" t="s">
        <v>448</v>
      </c>
      <c r="K2505" t="str">
        <f>VLOOKUP(TRIM(SUBSTITUTE(E2505,CHAR(160),CHAR(32))),Metadata!B$1:H$2632,7,FALSE)</f>
        <v>roman</v>
      </c>
      <c r="L2505" t="s">
        <v>4378</v>
      </c>
      <c r="N2505" t="str">
        <f>VLOOKUP(TRIM(SUBSTITUTE(E2505,CHAR(160),CHAR(32))),Metadata!B$1:J$2632,9,FALSE)</f>
        <v>prose</v>
      </c>
      <c r="O2505">
        <f>VLOOKUP(TRIM(SUBSTITUTE(E2505,CHAR(160),CHAR(32))),Metadata!B$1:K$2632,10,FALSE)</f>
        <v>103128</v>
      </c>
      <c r="P2505" s="4" t="s">
        <v>12769</v>
      </c>
      <c r="Q2505">
        <v>6</v>
      </c>
      <c r="R2505">
        <v>13</v>
      </c>
    </row>
    <row r="2506" spans="1:18" hidden="1" x14ac:dyDescent="0.25">
      <c r="A2506">
        <v>2510</v>
      </c>
      <c r="B2506" t="s">
        <v>4354</v>
      </c>
      <c r="C2506" t="s">
        <v>353</v>
      </c>
      <c r="D2506" t="s">
        <v>330</v>
      </c>
      <c r="E2506" t="s">
        <v>8362</v>
      </c>
      <c r="F2506" t="str">
        <f>VLOOKUP(TRIM(SUBSTITUTE(E2506,CHAR(160),CHAR(32))),Metadata!B$1:C$2632,2,FALSE)</f>
        <v>Prévost, abbé, 1697-1763.</v>
      </c>
      <c r="G2506" t="str">
        <f>VLOOKUP(TRIM(SUBSTITUTE(E2506,CHAR(160),CHAR(32))),Metadata!B$1:D$2632,3,FALSE)</f>
        <v>Nouvelles lettres angloises, ou, Histoire du chevalier Grandisson: augmentée de huit lettres qui n'ont point paru dans les éditions précédentes: avec figures.</v>
      </c>
      <c r="H2506">
        <f>VLOOKUP(TRIM(SUBSTITUTE(E2506,CHAR(160),CHAR(32))),Metadata!B$1:E$2632,4,FALSE)</f>
        <v>1755</v>
      </c>
      <c r="I2506" t="s">
        <v>448</v>
      </c>
      <c r="K2506" t="str">
        <f>VLOOKUP(TRIM(SUBSTITUTE(E2506,CHAR(160),CHAR(32))),Metadata!B$1:H$2632,7,FALSE)</f>
        <v>roman</v>
      </c>
      <c r="L2506" t="s">
        <v>4378</v>
      </c>
      <c r="N2506" t="str">
        <f>VLOOKUP(TRIM(SUBSTITUTE(E2506,CHAR(160),CHAR(32))),Metadata!B$1:J$2632,9,FALSE)</f>
        <v>prose</v>
      </c>
      <c r="O2506">
        <f>VLOOKUP(TRIM(SUBSTITUTE(E2506,CHAR(160),CHAR(32))),Metadata!B$1:K$2632,10,FALSE)</f>
        <v>396311</v>
      </c>
      <c r="P2506" s="8" t="s">
        <v>11131</v>
      </c>
      <c r="Q2506">
        <v>69</v>
      </c>
      <c r="R2506">
        <v>76</v>
      </c>
    </row>
    <row r="2507" spans="1:18" hidden="1" x14ac:dyDescent="0.25">
      <c r="A2507">
        <v>2511</v>
      </c>
      <c r="B2507" t="s">
        <v>4354</v>
      </c>
      <c r="C2507" t="s">
        <v>353</v>
      </c>
      <c r="D2507" t="s">
        <v>330</v>
      </c>
      <c r="E2507" t="s">
        <v>8193</v>
      </c>
      <c r="F2507" t="str">
        <f>VLOOKUP(TRIM(SUBSTITUTE(E2507,CHAR(160),CHAR(32))),Metadata!B$1:C$2632,2,FALSE)</f>
        <v>Bossuet, Jacques Bénigne, 1627-1704.</v>
      </c>
      <c r="G2507" t="str">
        <f>VLOOKUP(TRIM(SUBSTITUTE(E2507,CHAR(160),CHAR(32))),Metadata!B$1:D$2632,3,FALSE)</f>
        <v>Meditations sur l'évangile</v>
      </c>
      <c r="H2507">
        <f>VLOOKUP(TRIM(SUBSTITUTE(E2507,CHAR(160),CHAR(32))),Metadata!B$1:E$2632,4,FALSE)</f>
        <v>1704</v>
      </c>
      <c r="I2507" t="s">
        <v>448</v>
      </c>
      <c r="K2507" t="str">
        <f>VLOOKUP(TRIM(SUBSTITUTE(E2507,CHAR(160),CHAR(32))),Metadata!B$1:H$2632,7,FALSE)</f>
        <v>traite ou essai</v>
      </c>
      <c r="L2507" t="s">
        <v>4402</v>
      </c>
      <c r="N2507" t="str">
        <f>VLOOKUP(TRIM(SUBSTITUTE(E2507,CHAR(160),CHAR(32))),Metadata!B$1:J$2632,9,FALSE)</f>
        <v>prose</v>
      </c>
      <c r="O2507">
        <f>VLOOKUP(TRIM(SUBSTITUTE(E2507,CHAR(160),CHAR(32))),Metadata!B$1:K$2632,10,FALSE)</f>
        <v>251293</v>
      </c>
      <c r="P2507" s="4" t="s">
        <v>12770</v>
      </c>
      <c r="Q2507">
        <v>95</v>
      </c>
      <c r="R2507">
        <v>103</v>
      </c>
    </row>
    <row r="2508" spans="1:18" hidden="1" x14ac:dyDescent="0.25">
      <c r="A2508">
        <v>2512</v>
      </c>
      <c r="B2508" t="s">
        <v>4354</v>
      </c>
      <c r="C2508" t="s">
        <v>353</v>
      </c>
      <c r="D2508" t="s">
        <v>330</v>
      </c>
      <c r="E2508" t="s">
        <v>8353</v>
      </c>
      <c r="F2508" t="str">
        <f>VLOOKUP(TRIM(SUBSTITUTE(E2508,CHAR(160),CHAR(32))),Metadata!B$1:C$2632,2,FALSE)</f>
        <v>Prévost, abbé, 1697-1763.</v>
      </c>
      <c r="G2508" t="str">
        <f>VLOOKUP(TRIM(SUBSTITUTE(E2508,CHAR(160),CHAR(32))),Metadata!B$1:D$2632,3,FALSE)</f>
        <v>Le philosophe anglois, ou, Histoire de monsieur Cleveland, fils naturel de Cromwel. T. 4</v>
      </c>
      <c r="H2508">
        <f>VLOOKUP(TRIM(SUBSTITUTE(E2508,CHAR(160),CHAR(32))),Metadata!B$1:E$2632,4,FALSE)</f>
        <v>1738</v>
      </c>
      <c r="I2508" t="s">
        <v>448</v>
      </c>
      <c r="K2508" t="str">
        <f>VLOOKUP(TRIM(SUBSTITUTE(E2508,CHAR(160),CHAR(32))),Metadata!B$1:H$2632,7,FALSE)</f>
        <v>roman</v>
      </c>
      <c r="L2508" t="s">
        <v>4378</v>
      </c>
      <c r="N2508" t="str">
        <f>VLOOKUP(TRIM(SUBSTITUTE(E2508,CHAR(160),CHAR(32))),Metadata!B$1:J$2632,9,FALSE)</f>
        <v>prose</v>
      </c>
      <c r="O2508">
        <f>VLOOKUP(TRIM(SUBSTITUTE(E2508,CHAR(160),CHAR(32))),Metadata!B$1:K$2632,10,FALSE)</f>
        <v>77636</v>
      </c>
      <c r="P2508" s="4" t="s">
        <v>11132</v>
      </c>
      <c r="Q2508">
        <v>191</v>
      </c>
      <c r="R2508">
        <v>198</v>
      </c>
    </row>
    <row r="2509" spans="1:18" hidden="1" x14ac:dyDescent="0.25">
      <c r="A2509">
        <v>2513</v>
      </c>
      <c r="B2509" t="s">
        <v>4354</v>
      </c>
      <c r="C2509" t="s">
        <v>353</v>
      </c>
      <c r="D2509" t="s">
        <v>330</v>
      </c>
      <c r="E2509" t="s">
        <v>8362</v>
      </c>
      <c r="F2509" t="str">
        <f>VLOOKUP(TRIM(SUBSTITUTE(E2509,CHAR(160),CHAR(32))),Metadata!B$1:C$2632,2,FALSE)</f>
        <v>Prévost, abbé, 1697-1763.</v>
      </c>
      <c r="G2509" t="str">
        <f>VLOOKUP(TRIM(SUBSTITUTE(E2509,CHAR(160),CHAR(32))),Metadata!B$1:D$2632,3,FALSE)</f>
        <v>Nouvelles lettres angloises, ou, Histoire du chevalier Grandisson: augmentée de huit lettres qui n'ont point paru dans les éditions précédentes: avec figures.</v>
      </c>
      <c r="H2509">
        <f>VLOOKUP(TRIM(SUBSTITUTE(E2509,CHAR(160),CHAR(32))),Metadata!B$1:E$2632,4,FALSE)</f>
        <v>1755</v>
      </c>
      <c r="I2509" t="s">
        <v>448</v>
      </c>
      <c r="K2509" t="str">
        <f>VLOOKUP(TRIM(SUBSTITUTE(E2509,CHAR(160),CHAR(32))),Metadata!B$1:H$2632,7,FALSE)</f>
        <v>roman</v>
      </c>
      <c r="L2509" t="s">
        <v>4378</v>
      </c>
      <c r="N2509" t="str">
        <f>VLOOKUP(TRIM(SUBSTITUTE(E2509,CHAR(160),CHAR(32))),Metadata!B$1:J$2632,9,FALSE)</f>
        <v>prose</v>
      </c>
      <c r="O2509">
        <f>VLOOKUP(TRIM(SUBSTITUTE(E2509,CHAR(160),CHAR(32))),Metadata!B$1:K$2632,10,FALSE)</f>
        <v>396311</v>
      </c>
      <c r="P2509" s="4" t="s">
        <v>12771</v>
      </c>
      <c r="Q2509">
        <v>7</v>
      </c>
      <c r="R2509">
        <v>14</v>
      </c>
    </row>
    <row r="2510" spans="1:18" hidden="1" x14ac:dyDescent="0.25">
      <c r="A2510">
        <v>2514</v>
      </c>
      <c r="B2510" t="s">
        <v>4354</v>
      </c>
      <c r="C2510" t="s">
        <v>353</v>
      </c>
      <c r="D2510" t="s">
        <v>330</v>
      </c>
      <c r="E2510" t="s">
        <v>8353</v>
      </c>
      <c r="F2510" t="str">
        <f>VLOOKUP(TRIM(SUBSTITUTE(E2510,CHAR(160),CHAR(32))),Metadata!B$1:C$2632,2,FALSE)</f>
        <v>Prévost, abbé, 1697-1763.</v>
      </c>
      <c r="G2510" t="str">
        <f>VLOOKUP(TRIM(SUBSTITUTE(E2510,CHAR(160),CHAR(32))),Metadata!B$1:D$2632,3,FALSE)</f>
        <v>Le philosophe anglois, ou, Histoire de monsieur Cleveland, fils naturel de Cromwel. T. 4</v>
      </c>
      <c r="H2510">
        <f>VLOOKUP(TRIM(SUBSTITUTE(E2510,CHAR(160),CHAR(32))),Metadata!B$1:E$2632,4,FALSE)</f>
        <v>1738</v>
      </c>
      <c r="I2510" t="s">
        <v>448</v>
      </c>
      <c r="K2510" t="str">
        <f>VLOOKUP(TRIM(SUBSTITUTE(E2510,CHAR(160),CHAR(32))),Metadata!B$1:H$2632,7,FALSE)</f>
        <v>roman</v>
      </c>
      <c r="L2510" t="s">
        <v>4378</v>
      </c>
      <c r="N2510" t="str">
        <f>VLOOKUP(TRIM(SUBSTITUTE(E2510,CHAR(160),CHAR(32))),Metadata!B$1:J$2632,9,FALSE)</f>
        <v>prose</v>
      </c>
      <c r="O2510">
        <f>VLOOKUP(TRIM(SUBSTITUTE(E2510,CHAR(160),CHAR(32))),Metadata!B$1:K$2632,10,FALSE)</f>
        <v>77636</v>
      </c>
      <c r="P2510" s="4" t="s">
        <v>12772</v>
      </c>
      <c r="Q2510">
        <v>243</v>
      </c>
      <c r="R2510">
        <v>250</v>
      </c>
    </row>
    <row r="2511" spans="1:18" hidden="1" x14ac:dyDescent="0.25">
      <c r="A2511">
        <v>2515</v>
      </c>
      <c r="B2511" t="s">
        <v>4354</v>
      </c>
      <c r="C2511" t="s">
        <v>353</v>
      </c>
      <c r="D2511" t="s">
        <v>330</v>
      </c>
      <c r="E2511" t="s">
        <v>8274</v>
      </c>
      <c r="F2511" t="str">
        <f>VLOOKUP(TRIM(SUBSTITUTE(E2511,CHAR(160),CHAR(32))),Metadata!B$1:C$2632,2,FALSE)</f>
        <v>Guyon, Jeanne Marie Bouvier de La Motte, 1648-1717.</v>
      </c>
      <c r="G2511" t="str">
        <f>VLOOKUP(TRIM(SUBSTITUTE(E2511,CHAR(160),CHAR(32))),Metadata!B$1:D$2632,3,FALSE)</f>
        <v>Récits de captivité</v>
      </c>
      <c r="H2511">
        <f>VLOOKUP(TRIM(SUBSTITUTE(E2511,CHAR(160),CHAR(32))),Metadata!B$1:E$2632,4,FALSE)</f>
        <v>1709</v>
      </c>
      <c r="I2511" t="s">
        <v>448</v>
      </c>
      <c r="K2511" t="str">
        <f>VLOOKUP(TRIM(SUBSTITUTE(E2511,CHAR(160),CHAR(32))),Metadata!B$1:H$2632,7,FALSE)</f>
        <v>memoires</v>
      </c>
      <c r="L2511" t="s">
        <v>4481</v>
      </c>
      <c r="N2511" t="str">
        <f>VLOOKUP(TRIM(SUBSTITUTE(E2511,CHAR(160),CHAR(32))),Metadata!B$1:J$2632,9,FALSE)</f>
        <v/>
      </c>
      <c r="O2511">
        <f>VLOOKUP(TRIM(SUBSTITUTE(E2511,CHAR(160),CHAR(32))),Metadata!B$1:K$2632,10,FALSE)</f>
        <v>41357</v>
      </c>
      <c r="P2511" s="4" t="s">
        <v>11133</v>
      </c>
      <c r="Q2511">
        <v>96</v>
      </c>
      <c r="R2511">
        <v>104</v>
      </c>
    </row>
    <row r="2512" spans="1:18" hidden="1" x14ac:dyDescent="0.25">
      <c r="A2512">
        <v>2516</v>
      </c>
      <c r="B2512" t="s">
        <v>4354</v>
      </c>
      <c r="C2512" t="s">
        <v>353</v>
      </c>
      <c r="D2512" t="s">
        <v>330</v>
      </c>
      <c r="E2512" t="s">
        <v>8354</v>
      </c>
      <c r="F2512" t="str">
        <f>VLOOKUP(TRIM(SUBSTITUTE(E2512,CHAR(160),CHAR(32))),Metadata!B$1:C$2632,2,FALSE)</f>
        <v>Prévost, abbé, 1697-1763.</v>
      </c>
      <c r="G2512" t="str">
        <f>VLOOKUP(TRIM(SUBSTITUTE(E2512,CHAR(160),CHAR(32))),Metadata!B$1:D$2632,3,FALSE)</f>
        <v>Le philosophe anglois, ou, Histoire de monsieur Cleveland, fils naturel de Cromwel. T. 5-6</v>
      </c>
      <c r="H2512">
        <f>VLOOKUP(TRIM(SUBSTITUTE(E2512,CHAR(160),CHAR(32))),Metadata!B$1:E$2632,4,FALSE)</f>
        <v>1739</v>
      </c>
      <c r="I2512" t="s">
        <v>448</v>
      </c>
      <c r="K2512" t="str">
        <f>VLOOKUP(TRIM(SUBSTITUTE(E2512,CHAR(160),CHAR(32))),Metadata!B$1:H$2632,7,FALSE)</f>
        <v>roman</v>
      </c>
      <c r="L2512" t="s">
        <v>4378</v>
      </c>
      <c r="N2512" t="str">
        <f>VLOOKUP(TRIM(SUBSTITUTE(E2512,CHAR(160),CHAR(32))),Metadata!B$1:J$2632,9,FALSE)</f>
        <v>prose</v>
      </c>
      <c r="O2512">
        <f>VLOOKUP(TRIM(SUBSTITUTE(E2512,CHAR(160),CHAR(32))),Metadata!B$1:K$2632,10,FALSE)</f>
        <v>149906</v>
      </c>
      <c r="P2512" s="4" t="s">
        <v>11134</v>
      </c>
      <c r="Q2512">
        <v>23</v>
      </c>
      <c r="R2512">
        <v>31</v>
      </c>
    </row>
    <row r="2513" spans="1:18" hidden="1" x14ac:dyDescent="0.25">
      <c r="A2513">
        <v>2517</v>
      </c>
      <c r="B2513" t="s">
        <v>4354</v>
      </c>
      <c r="C2513" t="s">
        <v>353</v>
      </c>
      <c r="D2513" t="s">
        <v>330</v>
      </c>
      <c r="E2513" t="s">
        <v>8269</v>
      </c>
      <c r="F2513" t="str">
        <f>VLOOKUP(TRIM(SUBSTITUTE(E2513,CHAR(160),CHAR(32))),Metadata!B$1:C$2632,2,FALSE)</f>
        <v>Gérard, Philippe Louis, 1737-1813.</v>
      </c>
      <c r="G2513" t="str">
        <f>VLOOKUP(TRIM(SUBSTITUTE(E2513,CHAR(160),CHAR(32))),Metadata!B$1:D$2632,3,FALSE)</f>
        <v>Le comte de Valmont</v>
      </c>
      <c r="H2513">
        <f>VLOOKUP(TRIM(SUBSTITUTE(E2513,CHAR(160),CHAR(32))),Metadata!B$1:E$2632,4,FALSE)</f>
        <v>1775</v>
      </c>
      <c r="I2513" t="s">
        <v>448</v>
      </c>
      <c r="K2513" t="str">
        <f>VLOOKUP(TRIM(SUBSTITUTE(E2513,CHAR(160),CHAR(32))),Metadata!B$1:H$2632,7,FALSE)</f>
        <v>roman</v>
      </c>
      <c r="L2513" t="s">
        <v>4378</v>
      </c>
      <c r="N2513" t="str">
        <f>VLOOKUP(TRIM(SUBSTITUTE(E2513,CHAR(160),CHAR(32))),Metadata!B$1:J$2632,9,FALSE)</f>
        <v>prose</v>
      </c>
      <c r="O2513">
        <f>VLOOKUP(TRIM(SUBSTITUTE(E2513,CHAR(160),CHAR(32))),Metadata!B$1:K$2632,10,FALSE)</f>
        <v>189295</v>
      </c>
      <c r="P2513" s="4" t="s">
        <v>11135</v>
      </c>
      <c r="Q2513">
        <v>68</v>
      </c>
      <c r="R2513">
        <v>75</v>
      </c>
    </row>
    <row r="2514" spans="1:18" hidden="1" x14ac:dyDescent="0.25">
      <c r="A2514">
        <v>2518</v>
      </c>
      <c r="B2514" t="s">
        <v>4354</v>
      </c>
      <c r="C2514" t="s">
        <v>353</v>
      </c>
      <c r="D2514" t="s">
        <v>330</v>
      </c>
      <c r="E2514" t="s">
        <v>8334</v>
      </c>
      <c r="F2514" t="str">
        <f>VLOOKUP(TRIM(SUBSTITUTE(E2514,CHAR(160),CHAR(32))),Metadata!B$1:C$2632,2,FALSE)</f>
        <v>Mercier, Louis-Sébastien, 1740-1814.</v>
      </c>
      <c r="G2514" t="str">
        <f>VLOOKUP(TRIM(SUBSTITUTE(E2514,CHAR(160),CHAR(32))),Metadata!B$1:D$2632,3,FALSE)</f>
        <v>Tableau de Paris t. 5</v>
      </c>
      <c r="H2514">
        <f>VLOOKUP(TRIM(SUBSTITUTE(E2514,CHAR(160),CHAR(32))),Metadata!B$1:E$2632,4,FALSE)</f>
        <v>1783</v>
      </c>
      <c r="I2514" t="s">
        <v>448</v>
      </c>
      <c r="K2514" t="str">
        <f>VLOOKUP(TRIM(SUBSTITUTE(E2514,CHAR(160),CHAR(32))),Metadata!B$1:H$2632,7,FALSE)</f>
        <v>melanges litteraires</v>
      </c>
      <c r="L2514" t="s">
        <v>4389</v>
      </c>
      <c r="N2514" t="str">
        <f>VLOOKUP(TRIM(SUBSTITUTE(E2514,CHAR(160),CHAR(32))),Metadata!B$1:J$2632,9,FALSE)</f>
        <v>prose</v>
      </c>
      <c r="O2514">
        <f>VLOOKUP(TRIM(SUBSTITUTE(E2514,CHAR(160),CHAR(32))),Metadata!B$1:K$2632,10,FALSE)</f>
        <v>217445</v>
      </c>
      <c r="P2514" s="10" t="s">
        <v>12773</v>
      </c>
      <c r="Q2514">
        <v>30</v>
      </c>
      <c r="R2514">
        <v>38</v>
      </c>
    </row>
    <row r="2515" spans="1:18" hidden="1" x14ac:dyDescent="0.25">
      <c r="A2515">
        <v>2519</v>
      </c>
      <c r="B2515" t="s">
        <v>4354</v>
      </c>
      <c r="C2515" t="s">
        <v>353</v>
      </c>
      <c r="D2515" t="s">
        <v>330</v>
      </c>
      <c r="E2515" t="s">
        <v>8713</v>
      </c>
      <c r="F2515" t="str">
        <f>VLOOKUP(TRIM(SUBSTITUTE(E2515,CHAR(160),CHAR(32))),Metadata!B$1:C$2632,2,FALSE)</f>
        <v>Zola, Emile, 1840-1902.</v>
      </c>
      <c r="G2515" t="str">
        <f>VLOOKUP(TRIM(SUBSTITUTE(E2515,CHAR(160),CHAR(32))),Metadata!B$1:D$2632,3,FALSE)</f>
        <v>La curée</v>
      </c>
      <c r="H2515">
        <f>VLOOKUP(TRIM(SUBSTITUTE(E2515,CHAR(160),CHAR(32))),Metadata!B$1:E$2632,4,FALSE)</f>
        <v>1872</v>
      </c>
      <c r="I2515" t="s">
        <v>450</v>
      </c>
      <c r="K2515" t="str">
        <f>VLOOKUP(TRIM(SUBSTITUTE(E2515,CHAR(160),CHAR(32))),Metadata!B$1:H$2632,7,FALSE)</f>
        <v>roman</v>
      </c>
      <c r="L2515" t="s">
        <v>4378</v>
      </c>
      <c r="N2515" t="str">
        <f>VLOOKUP(TRIM(SUBSTITUTE(E2515,CHAR(160),CHAR(32))),Metadata!B$1:J$2632,9,FALSE)</f>
        <v>prose</v>
      </c>
      <c r="O2515">
        <f>VLOOKUP(TRIM(SUBSTITUTE(E2515,CHAR(160),CHAR(32))),Metadata!B$1:K$2632,10,FALSE)</f>
        <v>112888</v>
      </c>
      <c r="P2515" s="4" t="s">
        <v>11136</v>
      </c>
      <c r="Q2515">
        <v>27</v>
      </c>
      <c r="R2515">
        <v>35</v>
      </c>
    </row>
    <row r="2516" spans="1:18" hidden="1" x14ac:dyDescent="0.25">
      <c r="A2516">
        <v>2520</v>
      </c>
      <c r="B2516" t="s">
        <v>4354</v>
      </c>
      <c r="C2516" t="s">
        <v>353</v>
      </c>
      <c r="D2516" t="s">
        <v>330</v>
      </c>
      <c r="E2516" t="s">
        <v>8441</v>
      </c>
      <c r="F2516" t="str">
        <f>VLOOKUP(TRIM(SUBSTITUTE(E2516,CHAR(160),CHAR(32))),Metadata!B$1:C$2632,2,FALSE)</f>
        <v>Blondel, Maurice, 1861-1949.</v>
      </c>
      <c r="G2516" t="str">
        <f>VLOOKUP(TRIM(SUBSTITUTE(E2516,CHAR(160),CHAR(32))),Metadata!B$1:D$2632,3,FALSE)</f>
        <v>L'action</v>
      </c>
      <c r="H2516">
        <f>VLOOKUP(TRIM(SUBSTITUTE(E2516,CHAR(160),CHAR(32))),Metadata!B$1:E$2632,4,FALSE)</f>
        <v>1893</v>
      </c>
      <c r="I2516" t="s">
        <v>450</v>
      </c>
      <c r="K2516" t="str">
        <f>VLOOKUP(TRIM(SUBSTITUTE(E2516,CHAR(160),CHAR(32))),Metadata!B$1:H$2632,7,FALSE)</f>
        <v>traite ou essai</v>
      </c>
      <c r="L2516" t="s">
        <v>4402</v>
      </c>
      <c r="N2516" t="str">
        <f>VLOOKUP(TRIM(SUBSTITUTE(E2516,CHAR(160),CHAR(32))),Metadata!B$1:J$2632,9,FALSE)</f>
        <v>prose</v>
      </c>
      <c r="O2516">
        <f>VLOOKUP(TRIM(SUBSTITUTE(E2516,CHAR(160),CHAR(32))),Metadata!B$1:K$2632,10,FALSE)</f>
        <v>178641</v>
      </c>
      <c r="P2516" s="4" t="s">
        <v>11137</v>
      </c>
      <c r="Q2516">
        <v>81</v>
      </c>
      <c r="R2516">
        <v>88</v>
      </c>
    </row>
    <row r="2517" spans="1:18" hidden="1" x14ac:dyDescent="0.25">
      <c r="A2517">
        <v>2521</v>
      </c>
      <c r="B2517" t="s">
        <v>4354</v>
      </c>
      <c r="C2517" t="s">
        <v>353</v>
      </c>
      <c r="D2517" t="s">
        <v>330</v>
      </c>
      <c r="E2517" t="s">
        <v>8654</v>
      </c>
      <c r="F2517" t="str">
        <f>VLOOKUP(TRIM(SUBSTITUTE(E2517,CHAR(160),CHAR(32))),Metadata!B$1:C$2632,2,FALSE)</f>
        <v>Sainte-Beuve, Charles Augustin, 1804-1869.</v>
      </c>
      <c r="G2517" t="str">
        <f>VLOOKUP(TRIM(SUBSTITUTE(E2517,CHAR(160),CHAR(32))),Metadata!B$1:D$2632,3,FALSE)</f>
        <v>Volupté</v>
      </c>
      <c r="H2517">
        <f>VLOOKUP(TRIM(SUBSTITUTE(E2517,CHAR(160),CHAR(32))),Metadata!B$1:E$2632,4,FALSE)</f>
        <v>1834</v>
      </c>
      <c r="I2517" t="s">
        <v>450</v>
      </c>
      <c r="K2517" t="str">
        <f>VLOOKUP(TRIM(SUBSTITUTE(E2517,CHAR(160),CHAR(32))),Metadata!B$1:H$2632,7,FALSE)</f>
        <v>roman</v>
      </c>
      <c r="L2517" t="s">
        <v>4378</v>
      </c>
      <c r="N2517" t="str">
        <f>VLOOKUP(TRIM(SUBSTITUTE(E2517,CHAR(160),CHAR(32))),Metadata!B$1:J$2632,9,FALSE)</f>
        <v>prose</v>
      </c>
      <c r="O2517">
        <f>VLOOKUP(TRIM(SUBSTITUTE(E2517,CHAR(160),CHAR(32))),Metadata!B$1:K$2632,10,FALSE)</f>
        <v>132295</v>
      </c>
      <c r="P2517" s="4" t="s">
        <v>11138</v>
      </c>
      <c r="Q2517">
        <v>108</v>
      </c>
      <c r="R2517">
        <v>117</v>
      </c>
    </row>
    <row r="2518" spans="1:18" hidden="1" x14ac:dyDescent="0.25">
      <c r="A2518">
        <v>2522</v>
      </c>
      <c r="B2518" t="s">
        <v>4354</v>
      </c>
      <c r="C2518" t="s">
        <v>353</v>
      </c>
      <c r="D2518" t="s">
        <v>330</v>
      </c>
      <c r="E2518" t="s">
        <v>8538</v>
      </c>
      <c r="F2518" t="str">
        <f>VLOOKUP(TRIM(SUBSTITUTE(E2518,CHAR(160),CHAR(32))),Metadata!B$1:C$2632,2,FALSE)</f>
        <v>France, Anatole, 1844-1924.</v>
      </c>
      <c r="G2518" t="str">
        <f>VLOOKUP(TRIM(SUBSTITUTE(E2518,CHAR(160),CHAR(32))),Metadata!B$1:D$2632,3,FALSE)</f>
        <v>Le crime de Sylvestre Bonnard</v>
      </c>
      <c r="H2518">
        <f>VLOOKUP(TRIM(SUBSTITUTE(E2518,CHAR(160),CHAR(32))),Metadata!B$1:E$2632,4,FALSE)</f>
        <v>1881</v>
      </c>
      <c r="I2518" t="s">
        <v>450</v>
      </c>
      <c r="K2518" t="str">
        <f>VLOOKUP(TRIM(SUBSTITUTE(E2518,CHAR(160),CHAR(32))),Metadata!B$1:H$2632,7,FALSE)</f>
        <v>roman</v>
      </c>
      <c r="L2518" t="s">
        <v>4378</v>
      </c>
      <c r="N2518" t="str">
        <f>VLOOKUP(TRIM(SUBSTITUTE(E2518,CHAR(160),CHAR(32))),Metadata!B$1:J$2632,9,FALSE)</f>
        <v>prose</v>
      </c>
      <c r="O2518">
        <f>VLOOKUP(TRIM(SUBSTITUTE(E2518,CHAR(160),CHAR(32))),Metadata!B$1:K$2632,10,FALSE)</f>
        <v>60280</v>
      </c>
      <c r="P2518" s="4" t="s">
        <v>11139</v>
      </c>
      <c r="Q2518">
        <v>109</v>
      </c>
      <c r="R2518">
        <v>117</v>
      </c>
    </row>
    <row r="2519" spans="1:18" hidden="1" x14ac:dyDescent="0.25">
      <c r="A2519">
        <v>2523</v>
      </c>
      <c r="B2519" t="s">
        <v>4354</v>
      </c>
      <c r="C2519" t="s">
        <v>353</v>
      </c>
      <c r="D2519" t="s">
        <v>330</v>
      </c>
      <c r="E2519" t="s">
        <v>8588</v>
      </c>
      <c r="F2519" t="str">
        <f>VLOOKUP(TRIM(SUBSTITUTE(E2519,CHAR(160),CHAR(32))),Metadata!B$1:C$2632,2,FALSE)</f>
        <v>Lacordaire, Henri-Dominique, 1802-1861.</v>
      </c>
      <c r="G2519" t="str">
        <f>VLOOKUP(TRIM(SUBSTITUTE(E2519,CHAR(160),CHAR(32))),Metadata!B$1:D$2632,3,FALSE)</f>
        <v>Conférences de Notre-Dame de Paris</v>
      </c>
      <c r="H2519">
        <f>VLOOKUP(TRIM(SUBSTITUTE(E2519,CHAR(160),CHAR(32))),Metadata!B$1:E$2632,4,FALSE)</f>
        <v>1848</v>
      </c>
      <c r="I2519" t="s">
        <v>450</v>
      </c>
      <c r="K2519" t="str">
        <f>VLOOKUP(TRIM(SUBSTITUTE(E2519,CHAR(160),CHAR(32))),Metadata!B$1:H$2632,7,FALSE)</f>
        <v>eloquence</v>
      </c>
      <c r="L2519" t="s">
        <v>4758</v>
      </c>
      <c r="N2519" t="str">
        <f>VLOOKUP(TRIM(SUBSTITUTE(E2519,CHAR(160),CHAR(32))),Metadata!B$1:J$2632,9,FALSE)</f>
        <v>prose</v>
      </c>
      <c r="O2519">
        <f>VLOOKUP(TRIM(SUBSTITUTE(E2519,CHAR(160),CHAR(32))),Metadata!B$1:K$2632,10,FALSE)</f>
        <v>63774</v>
      </c>
      <c r="P2519" s="4" t="s">
        <v>11140</v>
      </c>
      <c r="Q2519">
        <v>6</v>
      </c>
      <c r="R2519">
        <v>13</v>
      </c>
    </row>
    <row r="2520" spans="1:18" hidden="1" x14ac:dyDescent="0.25">
      <c r="A2520">
        <v>2524</v>
      </c>
      <c r="B2520" t="s">
        <v>4354</v>
      </c>
      <c r="C2520" t="s">
        <v>353</v>
      </c>
      <c r="D2520" t="s">
        <v>330</v>
      </c>
      <c r="E2520" t="s">
        <v>8603</v>
      </c>
      <c r="F2520" t="str">
        <f>VLOOKUP(TRIM(SUBSTITUTE(E2520,CHAR(160),CHAR(32))),Metadata!B$1:C$2632,2,FALSE)</f>
        <v>Maupassant, Guy de, 1850-1893.</v>
      </c>
      <c r="G2520" t="str">
        <f>VLOOKUP(TRIM(SUBSTITUTE(E2520,CHAR(160),CHAR(32))),Metadata!B$1:D$2632,3,FALSE)</f>
        <v>Contes et nouvelles 1883</v>
      </c>
      <c r="H2520">
        <f>VLOOKUP(TRIM(SUBSTITUTE(E2520,CHAR(160),CHAR(32))),Metadata!B$1:E$2632,4,FALSE)</f>
        <v>1883</v>
      </c>
      <c r="I2520" t="s">
        <v>450</v>
      </c>
      <c r="K2520" t="str">
        <f>VLOOKUP(TRIM(SUBSTITUTE(E2520,CHAR(160),CHAR(32))),Metadata!B$1:H$2632,7,FALSE)</f>
        <v>roman</v>
      </c>
      <c r="L2520" t="s">
        <v>4378</v>
      </c>
      <c r="N2520" t="str">
        <f>VLOOKUP(TRIM(SUBSTITUTE(E2520,CHAR(160),CHAR(32))),Metadata!B$1:J$2632,9,FALSE)</f>
        <v>prose</v>
      </c>
      <c r="O2520">
        <f>VLOOKUP(TRIM(SUBSTITUTE(E2520,CHAR(160),CHAR(32))),Metadata!B$1:K$2632,10,FALSE)</f>
        <v>132440</v>
      </c>
      <c r="P2520" s="4" t="s">
        <v>12774</v>
      </c>
      <c r="Q2520">
        <v>136</v>
      </c>
      <c r="R2520">
        <v>144</v>
      </c>
    </row>
    <row r="2521" spans="1:18" hidden="1" x14ac:dyDescent="0.25">
      <c r="A2521">
        <v>2525</v>
      </c>
      <c r="B2521" t="s">
        <v>4354</v>
      </c>
      <c r="C2521" t="s">
        <v>353</v>
      </c>
      <c r="D2521" t="s">
        <v>330</v>
      </c>
      <c r="E2521" t="s">
        <v>8651</v>
      </c>
      <c r="F2521" t="str">
        <f>VLOOKUP(TRIM(SUBSTITUTE(E2521,CHAR(160),CHAR(32))),Metadata!B$1:C$2632,2,FALSE)</f>
        <v>Sainte-Beuve, Charles Augustin, 1804-1869.</v>
      </c>
      <c r="G2521" t="str">
        <f>VLOOKUP(TRIM(SUBSTITUTE(E2521,CHAR(160),CHAR(32))),Metadata!B$1:D$2632,3,FALSE)</f>
        <v>Port-Royal. T. 1</v>
      </c>
      <c r="H2521">
        <f>VLOOKUP(TRIM(SUBSTITUTE(E2521,CHAR(160),CHAR(32))),Metadata!B$1:E$2632,4,FALSE)</f>
        <v>1840</v>
      </c>
      <c r="I2521" t="s">
        <v>450</v>
      </c>
      <c r="K2521" t="str">
        <f>VLOOKUP(TRIM(SUBSTITUTE(E2521,CHAR(160),CHAR(32))),Metadata!B$1:H$2632,7,FALSE)</f>
        <v>traite ou essai</v>
      </c>
      <c r="L2521" t="s">
        <v>4402</v>
      </c>
      <c r="N2521" t="str">
        <f>VLOOKUP(TRIM(SUBSTITUTE(E2521,CHAR(160),CHAR(32))),Metadata!B$1:J$2632,9,FALSE)</f>
        <v>prose</v>
      </c>
      <c r="O2521">
        <f>VLOOKUP(TRIM(SUBSTITUTE(E2521,CHAR(160),CHAR(32))),Metadata!B$1:K$2632,10,FALSE)</f>
        <v>118449</v>
      </c>
      <c r="P2521" s="4" t="s">
        <v>11141</v>
      </c>
      <c r="Q2521">
        <v>157</v>
      </c>
      <c r="R2521">
        <v>164</v>
      </c>
    </row>
    <row r="2522" spans="1:18" hidden="1" x14ac:dyDescent="0.25">
      <c r="A2522">
        <v>2526</v>
      </c>
      <c r="B2522" t="s">
        <v>4354</v>
      </c>
      <c r="C2522" t="s">
        <v>353</v>
      </c>
      <c r="D2522" t="s">
        <v>330</v>
      </c>
      <c r="E2522" t="s">
        <v>8658</v>
      </c>
      <c r="F2522" t="str">
        <f>VLOOKUP(TRIM(SUBSTITUTE(E2522,CHAR(160),CHAR(32))),Metadata!B$1:C$2632,2,FALSE)</f>
        <v>Sand, George, 1804-1876.</v>
      </c>
      <c r="G2522" t="str">
        <f>VLOOKUP(TRIM(SUBSTITUTE(E2522,CHAR(160),CHAR(32))),Metadata!B$1:D$2632,3,FALSE)</f>
        <v>François le champi</v>
      </c>
      <c r="H2522">
        <f>VLOOKUP(TRIM(SUBSTITUTE(E2522,CHAR(160),CHAR(32))),Metadata!B$1:E$2632,4,FALSE)</f>
        <v>1850</v>
      </c>
      <c r="I2522" t="s">
        <v>450</v>
      </c>
      <c r="K2522" t="str">
        <f>VLOOKUP(TRIM(SUBSTITUTE(E2522,CHAR(160),CHAR(32))),Metadata!B$1:H$2632,7,FALSE)</f>
        <v>roman</v>
      </c>
      <c r="L2522" t="s">
        <v>4378</v>
      </c>
      <c r="N2522" t="str">
        <f>VLOOKUP(TRIM(SUBSTITUTE(E2522,CHAR(160),CHAR(32))),Metadata!B$1:J$2632,9,FALSE)</f>
        <v/>
      </c>
      <c r="O2522">
        <f>VLOOKUP(TRIM(SUBSTITUTE(E2522,CHAR(160),CHAR(32))),Metadata!B$1:K$2632,10,FALSE)</f>
        <v>51992</v>
      </c>
      <c r="P2522" s="4" t="s">
        <v>11142</v>
      </c>
      <c r="Q2522">
        <v>27</v>
      </c>
      <c r="R2522">
        <v>34</v>
      </c>
    </row>
    <row r="2523" spans="1:18" hidden="1" x14ac:dyDescent="0.25">
      <c r="A2523">
        <v>2527</v>
      </c>
      <c r="B2523" t="s">
        <v>4354</v>
      </c>
      <c r="C2523" t="s">
        <v>353</v>
      </c>
      <c r="D2523" t="s">
        <v>330</v>
      </c>
      <c r="E2523" t="s">
        <v>8596</v>
      </c>
      <c r="F2523" t="str">
        <f>VLOOKUP(TRIM(SUBSTITUTE(E2523,CHAR(160),CHAR(32))),Metadata!B$1:C$2632,2,FALSE)</f>
        <v>Lemonnier, Camille, 1844-1913.</v>
      </c>
      <c r="G2523" t="str">
        <f>VLOOKUP(TRIM(SUBSTITUTE(E2523,CHAR(160),CHAR(32))),Metadata!B$1:D$2632,3,FALSE)</f>
        <v>L'homme en amour</v>
      </c>
      <c r="H2523">
        <f>VLOOKUP(TRIM(SUBSTITUTE(E2523,CHAR(160),CHAR(32))),Metadata!B$1:E$2632,4,FALSE)</f>
        <v>1897</v>
      </c>
      <c r="I2523" t="s">
        <v>450</v>
      </c>
      <c r="K2523" t="str">
        <f>VLOOKUP(TRIM(SUBSTITUTE(E2523,CHAR(160),CHAR(32))),Metadata!B$1:H$2632,7,FALSE)</f>
        <v>roman</v>
      </c>
      <c r="L2523" t="s">
        <v>4378</v>
      </c>
      <c r="N2523" t="str">
        <f>VLOOKUP(TRIM(SUBSTITUTE(E2523,CHAR(160),CHAR(32))),Metadata!B$1:J$2632,9,FALSE)</f>
        <v>prose</v>
      </c>
      <c r="O2523">
        <f>VLOOKUP(TRIM(SUBSTITUTE(E2523,CHAR(160),CHAR(32))),Metadata!B$1:K$2632,10,FALSE)</f>
        <v>11873</v>
      </c>
      <c r="P2523" s="4" t="s">
        <v>11143</v>
      </c>
      <c r="Q2523">
        <v>8</v>
      </c>
      <c r="R2523">
        <v>15</v>
      </c>
    </row>
    <row r="2524" spans="1:18" hidden="1" x14ac:dyDescent="0.25">
      <c r="A2524">
        <v>2528</v>
      </c>
      <c r="B2524" t="s">
        <v>4354</v>
      </c>
      <c r="C2524" t="s">
        <v>353</v>
      </c>
      <c r="D2524" t="s">
        <v>330</v>
      </c>
      <c r="E2524" t="s">
        <v>8643</v>
      </c>
      <c r="F2524" t="str">
        <f>VLOOKUP(TRIM(SUBSTITUTE(E2524,CHAR(160),CHAR(32))),Metadata!B$1:C$2632,2,FALSE)</f>
        <v>Rachilde (Marguerite Eymery), 1860-1953.</v>
      </c>
      <c r="G2524" t="str">
        <f>VLOOKUP(TRIM(SUBSTITUTE(E2524,CHAR(160),CHAR(32))),Metadata!B$1:D$2632,3,FALSE)</f>
        <v>La Marquise de Sade</v>
      </c>
      <c r="H2524">
        <f>VLOOKUP(TRIM(SUBSTITUTE(E2524,CHAR(160),CHAR(32))),Metadata!B$1:E$2632,4,FALSE)</f>
        <v>1887</v>
      </c>
      <c r="I2524" t="s">
        <v>450</v>
      </c>
      <c r="K2524" t="str">
        <f>VLOOKUP(TRIM(SUBSTITUTE(E2524,CHAR(160),CHAR(32))),Metadata!B$1:H$2632,7,FALSE)</f>
        <v>roman</v>
      </c>
      <c r="L2524" t="s">
        <v>4378</v>
      </c>
      <c r="N2524" t="str">
        <f>VLOOKUP(TRIM(SUBSTITUTE(E2524,CHAR(160),CHAR(32))),Metadata!B$1:J$2632,9,FALSE)</f>
        <v/>
      </c>
      <c r="O2524">
        <f>VLOOKUP(TRIM(SUBSTITUTE(E2524,CHAR(160),CHAR(32))),Metadata!B$1:K$2632,10,FALSE)</f>
        <v>91598</v>
      </c>
      <c r="P2524" s="4" t="s">
        <v>11144</v>
      </c>
      <c r="Q2524">
        <v>8</v>
      </c>
      <c r="R2524">
        <v>17</v>
      </c>
    </row>
    <row r="2525" spans="1:18" hidden="1" x14ac:dyDescent="0.25">
      <c r="A2525">
        <v>2529</v>
      </c>
      <c r="B2525" t="s">
        <v>4354</v>
      </c>
      <c r="C2525" t="s">
        <v>353</v>
      </c>
      <c r="D2525" t="s">
        <v>330</v>
      </c>
      <c r="E2525" t="s">
        <v>8517</v>
      </c>
      <c r="F2525" t="str">
        <f>VLOOKUP(TRIM(SUBSTITUTE(E2525,CHAR(160),CHAR(32))),Metadata!B$1:C$2632,2,FALSE)</f>
        <v>Estaunié, Édouard, 1862-1942.</v>
      </c>
      <c r="G2525" t="str">
        <f>VLOOKUP(TRIM(SUBSTITUTE(E2525,CHAR(160),CHAR(32))),Metadata!B$1:D$2632,3,FALSE)</f>
        <v>L'empreinte</v>
      </c>
      <c r="H2525">
        <f>VLOOKUP(TRIM(SUBSTITUTE(E2525,CHAR(160),CHAR(32))),Metadata!B$1:E$2632,4,FALSE)</f>
        <v>1896</v>
      </c>
      <c r="I2525" t="s">
        <v>450</v>
      </c>
      <c r="K2525" t="str">
        <f>VLOOKUP(TRIM(SUBSTITUTE(E2525,CHAR(160),CHAR(32))),Metadata!B$1:H$2632,7,FALSE)</f>
        <v>roman</v>
      </c>
      <c r="L2525" t="s">
        <v>4378</v>
      </c>
      <c r="N2525" t="str">
        <f>VLOOKUP(TRIM(SUBSTITUTE(E2525,CHAR(160),CHAR(32))),Metadata!B$1:J$2632,9,FALSE)</f>
        <v>prose</v>
      </c>
      <c r="O2525">
        <f>VLOOKUP(TRIM(SUBSTITUTE(E2525,CHAR(160),CHAR(32))),Metadata!B$1:K$2632,10,FALSE)</f>
        <v>75322</v>
      </c>
      <c r="P2525" s="4" t="s">
        <v>11145</v>
      </c>
      <c r="Q2525">
        <v>61</v>
      </c>
      <c r="R2525">
        <v>69</v>
      </c>
    </row>
    <row r="2526" spans="1:18" hidden="1" x14ac:dyDescent="0.25">
      <c r="A2526">
        <v>2530</v>
      </c>
      <c r="B2526" t="s">
        <v>4354</v>
      </c>
      <c r="C2526" t="s">
        <v>353</v>
      </c>
      <c r="D2526" t="s">
        <v>330</v>
      </c>
      <c r="E2526" t="s">
        <v>6584</v>
      </c>
      <c r="F2526" t="str">
        <f>VLOOKUP(TRIM(SUBSTITUTE(E2526,CHAR(160),CHAR(32))),Metadata!B$1:C$2632,2,FALSE)</f>
        <v>Zola, Emile, 1840-1902.</v>
      </c>
      <c r="G2526" t="str">
        <f>VLOOKUP(TRIM(SUBSTITUTE(E2526,CHAR(160),CHAR(32))),Metadata!B$1:D$2632,3,FALSE)</f>
        <v>Nana</v>
      </c>
      <c r="H2526">
        <f>VLOOKUP(TRIM(SUBSTITUTE(E2526,CHAR(160),CHAR(32))),Metadata!B$1:E$2632,4,FALSE)</f>
        <v>1880</v>
      </c>
      <c r="I2526" t="s">
        <v>450</v>
      </c>
      <c r="K2526" t="str">
        <f>VLOOKUP(TRIM(SUBSTITUTE(E2526,CHAR(160),CHAR(32))),Metadata!B$1:H$2632,7,FALSE)</f>
        <v>roman</v>
      </c>
      <c r="L2526" t="s">
        <v>4378</v>
      </c>
      <c r="N2526" t="str">
        <f>VLOOKUP(TRIM(SUBSTITUTE(E2526,CHAR(160),CHAR(32))),Metadata!B$1:J$2632,9,FALSE)</f>
        <v>prose</v>
      </c>
      <c r="O2526">
        <f>VLOOKUP(TRIM(SUBSTITUTE(E2526,CHAR(160),CHAR(32))),Metadata!B$1:K$2632,10,FALSE)</f>
        <v>151849</v>
      </c>
      <c r="P2526" s="4" t="s">
        <v>12775</v>
      </c>
      <c r="Q2526">
        <v>20</v>
      </c>
      <c r="R2526">
        <v>28</v>
      </c>
    </row>
    <row r="2527" spans="1:18" hidden="1" x14ac:dyDescent="0.25">
      <c r="A2527">
        <v>2531</v>
      </c>
      <c r="B2527" t="s">
        <v>4354</v>
      </c>
      <c r="C2527" t="s">
        <v>353</v>
      </c>
      <c r="D2527" t="s">
        <v>330</v>
      </c>
      <c r="E2527" t="s">
        <v>8510</v>
      </c>
      <c r="F2527" t="str">
        <f>VLOOKUP(TRIM(SUBSTITUTE(E2527,CHAR(160),CHAR(32))),Metadata!B$1:C$2632,2,FALSE)</f>
        <v>Dupanloup, Félix, 1802-1878.</v>
      </c>
      <c r="G2527" t="str">
        <f>VLOOKUP(TRIM(SUBSTITUTE(E2527,CHAR(160),CHAR(32))),Metadata!B$1:D$2632,3,FALSE)</f>
        <v>Journal intime</v>
      </c>
      <c r="H2527">
        <f>VLOOKUP(TRIM(SUBSTITUTE(E2527,CHAR(160),CHAR(32))),Metadata!B$1:E$2632,4,FALSE)</f>
        <v>1876</v>
      </c>
      <c r="I2527" t="s">
        <v>450</v>
      </c>
      <c r="K2527" t="str">
        <f>VLOOKUP(TRIM(SUBSTITUTE(E2527,CHAR(160),CHAR(32))),Metadata!B$1:H$2632,7,FALSE)</f>
        <v>memoires</v>
      </c>
      <c r="L2527" t="s">
        <v>4481</v>
      </c>
      <c r="N2527" t="str">
        <f>VLOOKUP(TRIM(SUBSTITUTE(E2527,CHAR(160),CHAR(32))),Metadata!B$1:J$2632,9,FALSE)</f>
        <v>prose</v>
      </c>
      <c r="O2527">
        <f>VLOOKUP(TRIM(SUBSTITUTE(E2527,CHAR(160),CHAR(32))),Metadata!B$1:K$2632,10,FALSE)</f>
        <v>67624</v>
      </c>
      <c r="P2527" s="4" t="s">
        <v>11146</v>
      </c>
      <c r="Q2527">
        <v>11</v>
      </c>
      <c r="R2527">
        <v>19</v>
      </c>
    </row>
    <row r="2528" spans="1:18" hidden="1" x14ac:dyDescent="0.25">
      <c r="A2528">
        <v>2532</v>
      </c>
      <c r="B2528" t="s">
        <v>4354</v>
      </c>
      <c r="C2528" t="s">
        <v>353</v>
      </c>
      <c r="D2528" t="s">
        <v>330</v>
      </c>
      <c r="E2528" t="s">
        <v>8508</v>
      </c>
      <c r="F2528" t="str">
        <f>VLOOKUP(TRIM(SUBSTITUTE(E2528,CHAR(160),CHAR(32))),Metadata!B$1:C$2632,2,FALSE)</f>
        <v>Dumas, Alexandre, 1824-1895.</v>
      </c>
      <c r="G2528" t="str">
        <f>VLOOKUP(TRIM(SUBSTITUTE(E2528,CHAR(160),CHAR(32))),Metadata!B$1:D$2632,3,FALSE)</f>
        <v>La dame aux camélias</v>
      </c>
      <c r="H2528">
        <f>VLOOKUP(TRIM(SUBSTITUTE(E2528,CHAR(160),CHAR(32))),Metadata!B$1:E$2632,4,FALSE)</f>
        <v>1848</v>
      </c>
      <c r="I2528" t="s">
        <v>450</v>
      </c>
      <c r="K2528" t="str">
        <f>VLOOKUP(TRIM(SUBSTITUTE(E2528,CHAR(160),CHAR(32))),Metadata!B$1:H$2632,7,FALSE)</f>
        <v>roman</v>
      </c>
      <c r="L2528" t="s">
        <v>4378</v>
      </c>
      <c r="N2528" t="str">
        <f>VLOOKUP(TRIM(SUBSTITUTE(E2528,CHAR(160),CHAR(32))),Metadata!B$1:J$2632,9,FALSE)</f>
        <v>prose</v>
      </c>
      <c r="O2528">
        <f>VLOOKUP(TRIM(SUBSTITUTE(E2528,CHAR(160),CHAR(32))),Metadata!B$1:K$2632,10,FALSE)</f>
        <v>69123</v>
      </c>
      <c r="P2528" s="4" t="s">
        <v>11147</v>
      </c>
      <c r="Q2528">
        <v>246</v>
      </c>
      <c r="R2528">
        <v>254</v>
      </c>
    </row>
    <row r="2529" spans="1:18" hidden="1" x14ac:dyDescent="0.25">
      <c r="A2529">
        <v>2533</v>
      </c>
      <c r="B2529" t="s">
        <v>4354</v>
      </c>
      <c r="C2529" t="s">
        <v>353</v>
      </c>
      <c r="D2529" t="s">
        <v>330</v>
      </c>
      <c r="E2529" t="s">
        <v>8197</v>
      </c>
      <c r="F2529" t="str">
        <f>VLOOKUP(TRIM(SUBSTITUTE(E2529,CHAR(160),CHAR(32))),Metadata!B$1:C$2632,2,FALSE)</f>
        <v>Carmontelle, Louis Carrogis, 1717-1806.</v>
      </c>
      <c r="G2529" t="str">
        <f>VLOOKUP(TRIM(SUBSTITUTE(E2529,CHAR(160),CHAR(32))),Metadata!B$1:D$2632,3,FALSE)</f>
        <v>La chanson</v>
      </c>
      <c r="H2529">
        <f>VLOOKUP(TRIM(SUBSTITUTE(E2529,CHAR(160),CHAR(32))),Metadata!B$1:E$2632,4,FALSE)</f>
        <v>1775</v>
      </c>
      <c r="I2529" t="s">
        <v>450</v>
      </c>
      <c r="K2529" t="str">
        <f>VLOOKUP(TRIM(SUBSTITUTE(E2529,CHAR(160),CHAR(32))),Metadata!B$1:H$2632,7,FALSE)</f>
        <v>theatre</v>
      </c>
      <c r="L2529" t="s">
        <v>4472</v>
      </c>
      <c r="N2529" t="str">
        <f>VLOOKUP(TRIM(SUBSTITUTE(E2529,CHAR(160),CHAR(32))),Metadata!B$1:J$2632,9,FALSE)</f>
        <v>prose</v>
      </c>
      <c r="O2529">
        <f>VLOOKUP(TRIM(SUBSTITUTE(E2529,CHAR(160),CHAR(32))),Metadata!B$1:K$2632,10,FALSE)</f>
        <v>3637</v>
      </c>
      <c r="P2529" s="8" t="s">
        <v>11148</v>
      </c>
      <c r="Q2529">
        <v>21</v>
      </c>
      <c r="R2529">
        <v>28</v>
      </c>
    </row>
    <row r="2530" spans="1:18" hidden="1" x14ac:dyDescent="0.25">
      <c r="A2530">
        <v>2534</v>
      </c>
      <c r="B2530" t="s">
        <v>4354</v>
      </c>
      <c r="C2530" t="s">
        <v>353</v>
      </c>
      <c r="D2530" t="s">
        <v>330</v>
      </c>
      <c r="E2530" t="s">
        <v>8559</v>
      </c>
      <c r="F2530" t="str">
        <f>VLOOKUP(TRIM(SUBSTITUTE(E2530,CHAR(160),CHAR(32))),Metadata!B$1:C$2632,2,FALSE)</f>
        <v>Goncourt, Edmond de, 1822-1896: Goncourt, Jules de, 1830-1870.</v>
      </c>
      <c r="G2530" t="str">
        <f>VLOOKUP(TRIM(SUBSTITUTE(E2530,CHAR(160),CHAR(32))),Metadata!B$1:D$2632,3,FALSE)</f>
        <v>Journal, T. 3, 1879-1890</v>
      </c>
      <c r="H2530">
        <f>VLOOKUP(TRIM(SUBSTITUTE(E2530,CHAR(160),CHAR(32))),Metadata!B$1:E$2632,4,FALSE)</f>
        <v>1890</v>
      </c>
      <c r="I2530" t="s">
        <v>450</v>
      </c>
      <c r="K2530" t="str">
        <f>VLOOKUP(TRIM(SUBSTITUTE(E2530,CHAR(160),CHAR(32))),Metadata!B$1:H$2632,7,FALSE)</f>
        <v>memoires</v>
      </c>
      <c r="L2530" t="s">
        <v>4481</v>
      </c>
      <c r="N2530" t="str">
        <f>VLOOKUP(TRIM(SUBSTITUTE(E2530,CHAR(160),CHAR(32))),Metadata!B$1:J$2632,9,FALSE)</f>
        <v>prose</v>
      </c>
      <c r="O2530">
        <f>VLOOKUP(TRIM(SUBSTITUTE(E2530,CHAR(160),CHAR(32))),Metadata!B$1:K$2632,10,FALSE)</f>
        <v>430703</v>
      </c>
      <c r="P2530" s="8" t="s">
        <v>9310</v>
      </c>
      <c r="Q2530">
        <v>8</v>
      </c>
      <c r="R2530">
        <v>15</v>
      </c>
    </row>
    <row r="2531" spans="1:18" hidden="1" x14ac:dyDescent="0.25">
      <c r="A2531">
        <v>2535</v>
      </c>
      <c r="B2531" t="s">
        <v>4354</v>
      </c>
      <c r="C2531" t="s">
        <v>353</v>
      </c>
      <c r="D2531" t="s">
        <v>330</v>
      </c>
      <c r="E2531" t="s">
        <v>8722</v>
      </c>
      <c r="F2531" t="str">
        <f>VLOOKUP(TRIM(SUBSTITUTE(E2531,CHAR(160),CHAR(32))),Metadata!B$1:C$2632,2,FALSE)</f>
        <v>Zola, Emile, 1840-1902.</v>
      </c>
      <c r="G2531" t="str">
        <f>VLOOKUP(TRIM(SUBSTITUTE(E2531,CHAR(160),CHAR(32))),Metadata!B$1:D$2632,3,FALSE)</f>
        <v>Pot-bouille</v>
      </c>
      <c r="H2531">
        <f>VLOOKUP(TRIM(SUBSTITUTE(E2531,CHAR(160),CHAR(32))),Metadata!B$1:E$2632,4,FALSE)</f>
        <v>1882</v>
      </c>
      <c r="I2531" t="s">
        <v>450</v>
      </c>
      <c r="K2531" t="str">
        <f>VLOOKUP(TRIM(SUBSTITUTE(E2531,CHAR(160),CHAR(32))),Metadata!B$1:H$2632,7,FALSE)</f>
        <v>roman</v>
      </c>
      <c r="L2531" t="s">
        <v>4378</v>
      </c>
      <c r="N2531" t="str">
        <f>VLOOKUP(TRIM(SUBSTITUTE(E2531,CHAR(160),CHAR(32))),Metadata!B$1:J$2632,9,FALSE)</f>
        <v>prose</v>
      </c>
      <c r="O2531">
        <f>VLOOKUP(TRIM(SUBSTITUTE(E2531,CHAR(160),CHAR(32))),Metadata!B$1:K$2632,10,FALSE)</f>
        <v>145562</v>
      </c>
      <c r="P2531" s="4" t="s">
        <v>11149</v>
      </c>
      <c r="Q2531">
        <v>20</v>
      </c>
      <c r="R2531">
        <v>27</v>
      </c>
    </row>
    <row r="2532" spans="1:18" hidden="1" x14ac:dyDescent="0.25">
      <c r="A2532">
        <v>2536</v>
      </c>
      <c r="B2532" t="s">
        <v>4354</v>
      </c>
      <c r="C2532" t="s">
        <v>353</v>
      </c>
      <c r="D2532" t="s">
        <v>330</v>
      </c>
      <c r="E2532" t="s">
        <v>8497</v>
      </c>
      <c r="F2532" t="str">
        <f>VLOOKUP(TRIM(SUBSTITUTE(E2532,CHAR(160),CHAR(32))),Metadata!B$1:C$2632,2,FALSE)</f>
        <v>Dumas, Alexandre (père), 1802-1870.</v>
      </c>
      <c r="G2532" t="str">
        <f>VLOOKUP(TRIM(SUBSTITUTE(E2532,CHAR(160),CHAR(32))),Metadata!B$1:D$2632,3,FALSE)</f>
        <v>Isaac Laquedem</v>
      </c>
      <c r="H2532">
        <f>VLOOKUP(TRIM(SUBSTITUTE(E2532,CHAR(160),CHAR(32))),Metadata!B$1:E$2632,4,FALSE)</f>
        <v>1853</v>
      </c>
      <c r="I2532" t="s">
        <v>450</v>
      </c>
      <c r="K2532" t="str">
        <f>VLOOKUP(TRIM(SUBSTITUTE(E2532,CHAR(160),CHAR(32))),Metadata!B$1:H$2632,7,FALSE)</f>
        <v>Narratif, Roman</v>
      </c>
      <c r="L2532" t="s">
        <v>4786</v>
      </c>
      <c r="N2532" t="str">
        <f>VLOOKUP(TRIM(SUBSTITUTE(E2532,CHAR(160),CHAR(32))),Metadata!B$1:J$2632,9,FALSE)</f>
        <v/>
      </c>
      <c r="O2532">
        <f>VLOOKUP(TRIM(SUBSTITUTE(E2532,CHAR(160),CHAR(32))),Metadata!B$1:K$2632,10,FALSE)</f>
        <v>187243</v>
      </c>
      <c r="P2532" s="4" t="s">
        <v>11150</v>
      </c>
      <c r="Q2532">
        <v>511</v>
      </c>
      <c r="R2532">
        <v>519</v>
      </c>
    </row>
    <row r="2533" spans="1:18" hidden="1" x14ac:dyDescent="0.25">
      <c r="A2533">
        <v>2537</v>
      </c>
      <c r="B2533" t="s">
        <v>4354</v>
      </c>
      <c r="C2533" t="s">
        <v>353</v>
      </c>
      <c r="D2533" t="s">
        <v>330</v>
      </c>
      <c r="E2533" t="s">
        <v>8485</v>
      </c>
      <c r="F2533" t="str">
        <f>VLOOKUP(TRIM(SUBSTITUTE(E2533,CHAR(160),CHAR(32))),Metadata!B$1:C$2632,2,FALSE)</f>
        <v>Dumas, Alexandre (père), 1802-1870.</v>
      </c>
      <c r="G2533" t="str">
        <f>VLOOKUP(TRIM(SUBSTITUTE(E2533,CHAR(160),CHAR(32))),Metadata!B$1:D$2632,3,FALSE)</f>
        <v>Ascanio</v>
      </c>
      <c r="H2533">
        <f>VLOOKUP(TRIM(SUBSTITUTE(E2533,CHAR(160),CHAR(32))),Metadata!B$1:E$2632,4,FALSE)</f>
        <v>1843</v>
      </c>
      <c r="I2533" t="s">
        <v>450</v>
      </c>
      <c r="K2533" t="str">
        <f>VLOOKUP(TRIM(SUBSTITUTE(E2533,CHAR(160),CHAR(32))),Metadata!B$1:H$2632,7,FALSE)</f>
        <v>Narratif, Roman</v>
      </c>
      <c r="L2533" t="s">
        <v>4786</v>
      </c>
      <c r="N2533" t="str">
        <f>VLOOKUP(TRIM(SUBSTITUTE(E2533,CHAR(160),CHAR(32))),Metadata!B$1:J$2632,9,FALSE)</f>
        <v/>
      </c>
      <c r="O2533">
        <f>VLOOKUP(TRIM(SUBSTITUTE(E2533,CHAR(160),CHAR(32))),Metadata!B$1:K$2632,10,FALSE)</f>
        <v>179083</v>
      </c>
      <c r="P2533" s="4" t="s">
        <v>11151</v>
      </c>
      <c r="Q2533">
        <v>108</v>
      </c>
      <c r="R2533">
        <v>116</v>
      </c>
    </row>
    <row r="2534" spans="1:18" hidden="1" x14ac:dyDescent="0.25">
      <c r="A2534">
        <v>2538</v>
      </c>
      <c r="B2534" t="s">
        <v>4354</v>
      </c>
      <c r="C2534" t="s">
        <v>353</v>
      </c>
      <c r="D2534" t="s">
        <v>330</v>
      </c>
      <c r="E2534" t="s">
        <v>8632</v>
      </c>
      <c r="F2534" t="str">
        <f>VLOOKUP(TRIM(SUBSTITUTE(E2534,CHAR(160),CHAR(32))),Metadata!B$1:C$2632,2,FALSE)</f>
        <v>Péladan, Joséphin, 1859-1918.</v>
      </c>
      <c r="G2534" t="str">
        <f>VLOOKUP(TRIM(SUBSTITUTE(E2534,CHAR(160),CHAR(32))),Metadata!B$1:D$2632,3,FALSE)</f>
        <v>Le vice suprême</v>
      </c>
      <c r="H2534">
        <f>VLOOKUP(TRIM(SUBSTITUTE(E2534,CHAR(160),CHAR(32))),Metadata!B$1:E$2632,4,FALSE)</f>
        <v>1884</v>
      </c>
      <c r="I2534" t="s">
        <v>450</v>
      </c>
      <c r="K2534" t="str">
        <f>VLOOKUP(TRIM(SUBSTITUTE(E2534,CHAR(160),CHAR(32))),Metadata!B$1:H$2632,7,FALSE)</f>
        <v>roman</v>
      </c>
      <c r="L2534" t="s">
        <v>4378</v>
      </c>
      <c r="N2534" t="str">
        <f>VLOOKUP(TRIM(SUBSTITUTE(E2534,CHAR(160),CHAR(32))),Metadata!B$1:J$2632,9,FALSE)</f>
        <v>prose</v>
      </c>
      <c r="O2534">
        <f>VLOOKUP(TRIM(SUBSTITUTE(E2534,CHAR(160),CHAR(32))),Metadata!B$1:K$2632,10,FALSE)</f>
        <v>96194</v>
      </c>
      <c r="P2534" s="4" t="s">
        <v>11152</v>
      </c>
      <c r="Q2534">
        <v>77</v>
      </c>
      <c r="R2534">
        <v>85</v>
      </c>
    </row>
    <row r="2535" spans="1:18" hidden="1" x14ac:dyDescent="0.25">
      <c r="A2535">
        <v>2539</v>
      </c>
      <c r="B2535" t="s">
        <v>4354</v>
      </c>
      <c r="C2535" t="s">
        <v>353</v>
      </c>
      <c r="D2535" t="s">
        <v>330</v>
      </c>
      <c r="E2535" t="s">
        <v>8963</v>
      </c>
      <c r="F2535" t="str">
        <f>VLOOKUP(TRIM(SUBSTITUTE(E2535,CHAR(160),CHAR(32))),Metadata!B$1:C$2632,2,FALSE)</f>
        <v>Nizan, Paul, 1905-1940.</v>
      </c>
      <c r="G2535" t="str">
        <f>VLOOKUP(TRIM(SUBSTITUTE(E2535,CHAR(160),CHAR(32))),Metadata!B$1:D$2632,3,FALSE)</f>
        <v>Les chiens de garde</v>
      </c>
      <c r="H2535">
        <f>VLOOKUP(TRIM(SUBSTITUTE(E2535,CHAR(160),CHAR(32))),Metadata!B$1:E$2632,4,FALSE)</f>
        <v>1932</v>
      </c>
      <c r="I2535" t="s">
        <v>534</v>
      </c>
      <c r="K2535" t="str">
        <f>VLOOKUP(TRIM(SUBSTITUTE(E2535,CHAR(160),CHAR(32))),Metadata!B$1:H$2632,7,FALSE)</f>
        <v>melanges litteraires</v>
      </c>
      <c r="L2535" t="s">
        <v>4389</v>
      </c>
      <c r="N2535" t="str">
        <f>VLOOKUP(TRIM(SUBSTITUTE(E2535,CHAR(160),CHAR(32))),Metadata!B$1:J$2632,9,FALSE)</f>
        <v>prose</v>
      </c>
      <c r="O2535">
        <f>VLOOKUP(TRIM(SUBSTITUTE(E2535,CHAR(160),CHAR(32))),Metadata!B$1:K$2632,10,FALSE)</f>
        <v>35184</v>
      </c>
      <c r="P2535" s="4" t="s">
        <v>11153</v>
      </c>
      <c r="Q2535">
        <v>89</v>
      </c>
      <c r="R2535">
        <v>98</v>
      </c>
    </row>
    <row r="2536" spans="1:18" hidden="1" x14ac:dyDescent="0.25">
      <c r="A2536">
        <v>2540</v>
      </c>
      <c r="B2536" t="s">
        <v>4354</v>
      </c>
      <c r="C2536" t="s">
        <v>353</v>
      </c>
      <c r="D2536" t="s">
        <v>330</v>
      </c>
      <c r="E2536" t="s">
        <v>8803</v>
      </c>
      <c r="F2536" t="str">
        <f>VLOOKUP(TRIM(SUBSTITUTE(E2536,CHAR(160),CHAR(32))),Metadata!B$1:C$2632,2,FALSE)</f>
        <v>Bremond, Henri, 1865-1933.</v>
      </c>
      <c r="G2536" t="str">
        <f>VLOOKUP(TRIM(SUBSTITUTE(E2536,CHAR(160),CHAR(32))),Metadata!B$1:D$2632,3,FALSE)</f>
        <v>Histoire litteraire du sentiment religieux en France depuis la fin des guerres de religion jusqu'a nos jours, T. 3-4</v>
      </c>
      <c r="H2536">
        <f>VLOOKUP(TRIM(SUBSTITUTE(E2536,CHAR(160),CHAR(32))),Metadata!B$1:E$2632,4,FALSE)</f>
        <v>1921</v>
      </c>
      <c r="I2536" t="s">
        <v>534</v>
      </c>
      <c r="K2536" t="str">
        <f>VLOOKUP(TRIM(SUBSTITUTE(E2536,CHAR(160),CHAR(32))),Metadata!B$1:H$2632,7,FALSE)</f>
        <v>traite ou essai</v>
      </c>
      <c r="L2536" t="s">
        <v>4402</v>
      </c>
      <c r="N2536" t="str">
        <f>VLOOKUP(TRIM(SUBSTITUTE(E2536,CHAR(160),CHAR(32))),Metadata!B$1:J$2632,9,FALSE)</f>
        <v>prose</v>
      </c>
      <c r="O2536">
        <f>VLOOKUP(TRIM(SUBSTITUTE(E2536,CHAR(160),CHAR(32))),Metadata!B$1:K$2632,10,FALSE)</f>
        <v>149145</v>
      </c>
      <c r="P2536" s="10" t="s">
        <v>11154</v>
      </c>
      <c r="Q2536">
        <v>24</v>
      </c>
      <c r="R2536">
        <v>32</v>
      </c>
    </row>
    <row r="2537" spans="1:18" hidden="1" x14ac:dyDescent="0.25">
      <c r="A2537">
        <v>2541</v>
      </c>
      <c r="B2537" t="s">
        <v>4354</v>
      </c>
      <c r="C2537" t="s">
        <v>353</v>
      </c>
      <c r="D2537" t="s">
        <v>330</v>
      </c>
      <c r="E2537" t="s">
        <v>8894</v>
      </c>
      <c r="F2537" t="str">
        <f>VLOOKUP(TRIM(SUBSTITUTE(E2537,CHAR(160),CHAR(32))),Metadata!B$1:C$2632,2,FALSE)</f>
        <v>Giraudoux, Jean, 1882-1944.</v>
      </c>
      <c r="G2537" t="str">
        <f>VLOOKUP(TRIM(SUBSTITUTE(E2537,CHAR(160),CHAR(32))),Metadata!B$1:D$2632,3,FALSE)</f>
        <v>Simon le pathétique</v>
      </c>
      <c r="H2537">
        <f>VLOOKUP(TRIM(SUBSTITUTE(E2537,CHAR(160),CHAR(32))),Metadata!B$1:E$2632,4,FALSE)</f>
        <v>1926</v>
      </c>
      <c r="I2537" t="s">
        <v>534</v>
      </c>
      <c r="K2537" t="str">
        <f>VLOOKUP(TRIM(SUBSTITUTE(E2537,CHAR(160),CHAR(32))),Metadata!B$1:H$2632,7,FALSE)</f>
        <v>roman</v>
      </c>
      <c r="L2537" t="s">
        <v>4378</v>
      </c>
      <c r="N2537" t="str">
        <f>VLOOKUP(TRIM(SUBSTITUTE(E2537,CHAR(160),CHAR(32))),Metadata!B$1:J$2632,9,FALSE)</f>
        <v>prose</v>
      </c>
      <c r="O2537">
        <f>VLOOKUP(TRIM(SUBSTITUTE(E2537,CHAR(160),CHAR(32))),Metadata!B$1:K$2632,10,FALSE)</f>
        <v>48439</v>
      </c>
      <c r="P2537" s="4" t="s">
        <v>9311</v>
      </c>
      <c r="Q2537">
        <v>37</v>
      </c>
      <c r="R2537">
        <v>45</v>
      </c>
    </row>
    <row r="2538" spans="1:18" hidden="1" x14ac:dyDescent="0.25">
      <c r="A2538">
        <v>2542</v>
      </c>
      <c r="B2538" t="s">
        <v>4354</v>
      </c>
      <c r="C2538" t="s">
        <v>353</v>
      </c>
      <c r="D2538" t="s">
        <v>330</v>
      </c>
      <c r="E2538" t="s">
        <v>8836</v>
      </c>
      <c r="F2538" t="str">
        <f>VLOOKUP(TRIM(SUBSTITUTE(E2538,CHAR(160),CHAR(32))),Metadata!B$1:C$2632,2,FALSE)</f>
        <v>Goncourt, Edmond de, 1822-1896: Goncourt, Jules de, 1830-1870.</v>
      </c>
      <c r="G2538" t="str">
        <f>VLOOKUP(TRIM(SUBSTITUTE(E2538,CHAR(160),CHAR(32))),Metadata!B$1:D$2632,3,FALSE)</f>
        <v>Journal. T. 2, 1864-1878</v>
      </c>
      <c r="H2538">
        <f>VLOOKUP(TRIM(SUBSTITUTE(E2538,CHAR(160),CHAR(32))),Metadata!B$1:E$2632,4,FALSE)</f>
        <v>1878</v>
      </c>
      <c r="I2538" t="s">
        <v>534</v>
      </c>
      <c r="K2538" t="str">
        <f>VLOOKUP(TRIM(SUBSTITUTE(E2538,CHAR(160),CHAR(32))),Metadata!B$1:H$2632,7,FALSE)</f>
        <v>memoires</v>
      </c>
      <c r="L2538" t="s">
        <v>4481</v>
      </c>
      <c r="N2538" t="str">
        <f>VLOOKUP(TRIM(SUBSTITUTE(E2538,CHAR(160),CHAR(32))),Metadata!B$1:J$2632,9,FALSE)</f>
        <v>prose</v>
      </c>
      <c r="O2538">
        <f>VLOOKUP(TRIM(SUBSTITUTE(E2538,CHAR(160),CHAR(32))),Metadata!B$1:K$2632,10,FALSE)</f>
        <v>428542</v>
      </c>
      <c r="P2538" s="4" t="s">
        <v>12776</v>
      </c>
      <c r="Q2538">
        <v>34</v>
      </c>
      <c r="R2538">
        <v>43</v>
      </c>
    </row>
    <row r="2539" spans="1:18" hidden="1" x14ac:dyDescent="0.25">
      <c r="A2539">
        <v>2543</v>
      </c>
      <c r="B2539" t="s">
        <v>4354</v>
      </c>
      <c r="C2539" t="s">
        <v>353</v>
      </c>
      <c r="D2539" t="s">
        <v>330</v>
      </c>
      <c r="E2539" t="s">
        <v>8877</v>
      </c>
      <c r="F2539" t="str">
        <f>VLOOKUP(TRIM(SUBSTITUTE(E2539,CHAR(160),CHAR(32))),Metadata!B$1:C$2632,2,FALSE)</f>
        <v>Gide, André, 1869-1951.</v>
      </c>
      <c r="G2539" t="str">
        <f>VLOOKUP(TRIM(SUBSTITUTE(E2539,CHAR(160),CHAR(32))),Metadata!B$1:D$2632,3,FALSE)</f>
        <v>La symphonie pastorale</v>
      </c>
      <c r="H2539">
        <f>VLOOKUP(TRIM(SUBSTITUTE(E2539,CHAR(160),CHAR(32))),Metadata!B$1:E$2632,4,FALSE)</f>
        <v>1919</v>
      </c>
      <c r="I2539" t="s">
        <v>534</v>
      </c>
      <c r="K2539" t="str">
        <f>VLOOKUP(TRIM(SUBSTITUTE(E2539,CHAR(160),CHAR(32))),Metadata!B$1:H$2632,7,FALSE)</f>
        <v>roman</v>
      </c>
      <c r="L2539" t="s">
        <v>4378</v>
      </c>
      <c r="N2539" t="str">
        <f>VLOOKUP(TRIM(SUBSTITUTE(E2539,CHAR(160),CHAR(32))),Metadata!B$1:J$2632,9,FALSE)</f>
        <v>prose</v>
      </c>
      <c r="O2539">
        <f>VLOOKUP(TRIM(SUBSTITUTE(E2539,CHAR(160),CHAR(32))),Metadata!B$1:K$2632,10,FALSE)</f>
        <v>20971</v>
      </c>
      <c r="P2539" s="4" t="s">
        <v>12777</v>
      </c>
      <c r="Q2539">
        <v>93</v>
      </c>
      <c r="R2539">
        <v>101</v>
      </c>
    </row>
    <row r="2540" spans="1:18" hidden="1" x14ac:dyDescent="0.25">
      <c r="A2540">
        <v>2544</v>
      </c>
      <c r="B2540" t="s">
        <v>4354</v>
      </c>
      <c r="C2540" t="s">
        <v>353</v>
      </c>
      <c r="D2540" t="s">
        <v>330</v>
      </c>
      <c r="E2540" t="s">
        <v>8902</v>
      </c>
      <c r="F2540" t="str">
        <f>VLOOKUP(TRIM(SUBSTITUTE(E2540,CHAR(160),CHAR(32))),Metadata!B$1:C$2632,2,FALSE)</f>
        <v>Guéhenno, Jean, 1890-1978.</v>
      </c>
      <c r="G2540" t="str">
        <f>VLOOKUP(TRIM(SUBSTITUTE(E2540,CHAR(160),CHAR(32))),Metadata!B$1:D$2632,3,FALSE)</f>
        <v>Jean-Jacques. T. 3. Grandeur et misère d'un esprit, 1758-1778</v>
      </c>
      <c r="H2540">
        <f>VLOOKUP(TRIM(SUBSTITUTE(E2540,CHAR(160),CHAR(32))),Metadata!B$1:E$2632,4,FALSE)</f>
        <v>1952</v>
      </c>
      <c r="I2540" t="s">
        <v>534</v>
      </c>
      <c r="K2540" t="str">
        <f>VLOOKUP(TRIM(SUBSTITUTE(E2540,CHAR(160),CHAR(32))),Metadata!B$1:H$2632,7,FALSE)</f>
        <v>traite ou essai</v>
      </c>
      <c r="L2540" t="s">
        <v>4402</v>
      </c>
      <c r="N2540" t="str">
        <f>VLOOKUP(TRIM(SUBSTITUTE(E2540,CHAR(160),CHAR(32))),Metadata!B$1:J$2632,9,FALSE)</f>
        <v>prose</v>
      </c>
      <c r="O2540">
        <f>VLOOKUP(TRIM(SUBSTITUTE(E2540,CHAR(160),CHAR(32))),Metadata!B$1:K$2632,10,FALSE)</f>
        <v>109673</v>
      </c>
      <c r="P2540" s="4" t="s">
        <v>11155</v>
      </c>
      <c r="Q2540">
        <v>58</v>
      </c>
      <c r="R2540">
        <v>69</v>
      </c>
    </row>
    <row r="2541" spans="1:18" hidden="1" x14ac:dyDescent="0.25">
      <c r="A2541">
        <v>2545</v>
      </c>
      <c r="B2541" t="s">
        <v>4354</v>
      </c>
      <c r="C2541" t="s">
        <v>353</v>
      </c>
      <c r="D2541" t="s">
        <v>330</v>
      </c>
      <c r="E2541" t="s">
        <v>8922</v>
      </c>
      <c r="F2541" t="str">
        <f>VLOOKUP(TRIM(SUBSTITUTE(E2541,CHAR(160),CHAR(32))),Metadata!B$1:C$2632,2,FALSE)</f>
        <v>Malègue, Joseph, 1876-1940.</v>
      </c>
      <c r="G2541" t="str">
        <f>VLOOKUP(TRIM(SUBSTITUTE(E2541,CHAR(160),CHAR(32))),Metadata!B$1:D$2632,3,FALSE)</f>
        <v>Augustin, ou, Le maître est là. Volume 2.</v>
      </c>
      <c r="H2541">
        <f>VLOOKUP(TRIM(SUBSTITUTE(E2541,CHAR(160),CHAR(32))),Metadata!B$1:E$2632,4,FALSE)</f>
        <v>1933</v>
      </c>
      <c r="I2541" t="s">
        <v>534</v>
      </c>
      <c r="K2541" t="str">
        <f>VLOOKUP(TRIM(SUBSTITUTE(E2541,CHAR(160),CHAR(32))),Metadata!B$1:H$2632,7,FALSE)</f>
        <v>roman</v>
      </c>
      <c r="L2541" t="s">
        <v>4378</v>
      </c>
      <c r="N2541" t="str">
        <f>VLOOKUP(TRIM(SUBSTITUTE(E2541,CHAR(160),CHAR(32))),Metadata!B$1:J$2632,9,FALSE)</f>
        <v>prose</v>
      </c>
      <c r="O2541">
        <f>VLOOKUP(TRIM(SUBSTITUTE(E2541,CHAR(160),CHAR(32))),Metadata!B$1:K$2632,10,FALSE)</f>
        <v>167446</v>
      </c>
      <c r="P2541" s="4" t="s">
        <v>12778</v>
      </c>
      <c r="Q2541">
        <v>20</v>
      </c>
      <c r="R2541">
        <v>28</v>
      </c>
    </row>
    <row r="2542" spans="1:18" hidden="1" x14ac:dyDescent="0.25">
      <c r="A2542">
        <v>2546</v>
      </c>
      <c r="B2542" t="s">
        <v>4354</v>
      </c>
      <c r="C2542" t="s">
        <v>353</v>
      </c>
      <c r="D2542" t="s">
        <v>330</v>
      </c>
      <c r="E2542" t="s">
        <v>8755</v>
      </c>
      <c r="F2542" t="str">
        <f>VLOOKUP(TRIM(SUBSTITUTE(E2542,CHAR(160),CHAR(32))),Metadata!B$1:C$2632,2,FALSE)</f>
        <v>Baillon, André, 1875-1932.</v>
      </c>
      <c r="G2542" t="str">
        <f>VLOOKUP(TRIM(SUBSTITUTE(E2542,CHAR(160),CHAR(32))),Metadata!B$1:D$2632,3,FALSE)</f>
        <v>Délires</v>
      </c>
      <c r="H2542">
        <f>VLOOKUP(TRIM(SUBSTITUTE(E2542,CHAR(160),CHAR(32))),Metadata!B$1:E$2632,4,FALSE)</f>
        <v>1927</v>
      </c>
      <c r="I2542" t="s">
        <v>534</v>
      </c>
      <c r="K2542" t="str">
        <f>VLOOKUP(TRIM(SUBSTITUTE(E2542,CHAR(160),CHAR(32))),Metadata!B$1:H$2632,7,FALSE)</f>
        <v>roman</v>
      </c>
      <c r="L2542" t="s">
        <v>4378</v>
      </c>
      <c r="N2542" t="str">
        <f>VLOOKUP(TRIM(SUBSTITUTE(E2542,CHAR(160),CHAR(32))),Metadata!B$1:J$2632,9,FALSE)</f>
        <v>prose</v>
      </c>
      <c r="O2542">
        <f>VLOOKUP(TRIM(SUBSTITUTE(E2542,CHAR(160),CHAR(32))),Metadata!B$1:K$2632,10,FALSE)</f>
        <v>10792</v>
      </c>
      <c r="P2542" s="4" t="s">
        <v>11156</v>
      </c>
      <c r="Q2542">
        <v>28</v>
      </c>
      <c r="R2542">
        <v>36</v>
      </c>
    </row>
    <row r="2543" spans="1:18" hidden="1" x14ac:dyDescent="0.25">
      <c r="A2543">
        <v>2547</v>
      </c>
      <c r="B2543" t="s">
        <v>4354</v>
      </c>
      <c r="C2543" t="s">
        <v>353</v>
      </c>
      <c r="D2543" t="s">
        <v>330</v>
      </c>
      <c r="E2543" t="s">
        <v>8907</v>
      </c>
      <c r="F2543" t="str">
        <f>VLOOKUP(TRIM(SUBSTITUTE(E2543,CHAR(160),CHAR(32))),Metadata!B$1:C$2632,2,FALSE)</f>
        <v>Huysmans, J.-K. (Joris-Karl), 1848-1907.</v>
      </c>
      <c r="G2543" t="str">
        <f>VLOOKUP(TRIM(SUBSTITUTE(E2543,CHAR(160),CHAR(32))),Metadata!B$1:D$2632,3,FALSE)</f>
        <v>L'oblat</v>
      </c>
      <c r="H2543">
        <f>VLOOKUP(TRIM(SUBSTITUTE(E2543,CHAR(160),CHAR(32))),Metadata!B$1:E$2632,4,FALSE)</f>
        <v>1903</v>
      </c>
      <c r="I2543" t="s">
        <v>534</v>
      </c>
      <c r="K2543" t="str">
        <f>VLOOKUP(TRIM(SUBSTITUTE(E2543,CHAR(160),CHAR(32))),Metadata!B$1:H$2632,7,FALSE)</f>
        <v>roman</v>
      </c>
      <c r="L2543" t="s">
        <v>4378</v>
      </c>
      <c r="N2543" t="str">
        <f>VLOOKUP(TRIM(SUBSTITUTE(E2543,CHAR(160),CHAR(32))),Metadata!B$1:J$2632,9,FALSE)</f>
        <v>prose</v>
      </c>
      <c r="O2543">
        <f>VLOOKUP(TRIM(SUBSTITUTE(E2543,CHAR(160),CHAR(32))),Metadata!B$1:K$2632,10,FALSE)</f>
        <v>124894</v>
      </c>
      <c r="P2543" s="4" t="s">
        <v>11157</v>
      </c>
      <c r="Q2543">
        <v>31</v>
      </c>
      <c r="R2543">
        <v>39</v>
      </c>
    </row>
    <row r="2544" spans="1:18" hidden="1" x14ac:dyDescent="0.25">
      <c r="A2544">
        <v>2548</v>
      </c>
      <c r="B2544" t="s">
        <v>4354</v>
      </c>
      <c r="C2544" t="s">
        <v>353</v>
      </c>
      <c r="D2544" t="s">
        <v>330</v>
      </c>
      <c r="E2544" t="s">
        <v>8879</v>
      </c>
      <c r="F2544" s="16" t="str">
        <f>VLOOKUP(TRIM(SUBSTITUTE(E2544,CHAR(160),CHAR(32))),Metadata!B$1:C$2632,2,FALSE)</f>
        <v>Gide, André, 1869-1951.</v>
      </c>
      <c r="G2544" s="16" t="str">
        <f>VLOOKUP(TRIM(SUBSTITUTE(E2544,CHAR(160),CHAR(32))),Metadata!B$1:D$2632,3,FALSE)</f>
        <v>Les caves du Vatican</v>
      </c>
      <c r="H2544">
        <f>VLOOKUP(TRIM(SUBSTITUTE(E2544,CHAR(160),CHAR(32))),Metadata!B$1:E$2632,4,FALSE)</f>
        <v>1914</v>
      </c>
      <c r="I2544" t="s">
        <v>534</v>
      </c>
      <c r="K2544" t="str">
        <f>VLOOKUP(TRIM(SUBSTITUTE(E2544,CHAR(160),CHAR(32))),Metadata!B$1:H$2632,7,FALSE)</f>
        <v>roman</v>
      </c>
      <c r="L2544" t="s">
        <v>4378</v>
      </c>
      <c r="N2544" t="str">
        <f>VLOOKUP(TRIM(SUBSTITUTE(E2544,CHAR(160),CHAR(32))),Metadata!B$1:J$2632,9,FALSE)</f>
        <v>prose</v>
      </c>
      <c r="O2544">
        <f>VLOOKUP(TRIM(SUBSTITUTE(E2544,CHAR(160),CHAR(32))),Metadata!B$1:K$2632,10,FALSE)</f>
        <v>70480</v>
      </c>
      <c r="P2544" s="4" t="s">
        <v>11158</v>
      </c>
      <c r="Q2544">
        <v>34</v>
      </c>
      <c r="R2544">
        <v>41</v>
      </c>
    </row>
    <row r="2545" spans="1:18" hidden="1" x14ac:dyDescent="0.25">
      <c r="A2545">
        <v>2549</v>
      </c>
      <c r="B2545" t="s">
        <v>4354</v>
      </c>
      <c r="C2545" t="s">
        <v>353</v>
      </c>
      <c r="D2545" t="s">
        <v>330</v>
      </c>
      <c r="E2545" t="s">
        <v>13219</v>
      </c>
      <c r="F2545" t="s">
        <v>7197</v>
      </c>
      <c r="G2545" t="s">
        <v>7268</v>
      </c>
      <c r="H2545">
        <v>1925</v>
      </c>
      <c r="I2545" t="s">
        <v>534</v>
      </c>
      <c r="K2545" t="s">
        <v>4378</v>
      </c>
      <c r="L2545" t="s">
        <v>4378</v>
      </c>
      <c r="N2545" t="s">
        <v>4442</v>
      </c>
      <c r="O2545">
        <v>35712</v>
      </c>
      <c r="P2545" s="1" t="s">
        <v>13218</v>
      </c>
      <c r="Q2545">
        <v>12</v>
      </c>
      <c r="R2545">
        <v>20</v>
      </c>
    </row>
    <row r="2546" spans="1:18" hidden="1" x14ac:dyDescent="0.25">
      <c r="A2546">
        <v>2550</v>
      </c>
      <c r="B2546" t="s">
        <v>4354</v>
      </c>
      <c r="C2546" t="s">
        <v>353</v>
      </c>
      <c r="D2546" t="s">
        <v>330</v>
      </c>
      <c r="E2546" t="s">
        <v>8874</v>
      </c>
      <c r="F2546" t="str">
        <f>VLOOKUP(TRIM(SUBSTITUTE(E2546,CHAR(160),CHAR(32))),Metadata!B$1:C$2632,2,FALSE)</f>
        <v>Gide, André, 1869-1951.</v>
      </c>
      <c r="G2546" t="str">
        <f>VLOOKUP(TRIM(SUBSTITUTE(E2546,CHAR(160),CHAR(32))),Metadata!B$1:D$2632,3,FALSE)</f>
        <v>Journal, 1889-1939</v>
      </c>
      <c r="H2546">
        <f>VLOOKUP(TRIM(SUBSTITUTE(E2546,CHAR(160),CHAR(32))),Metadata!B$1:E$2632,4,FALSE)</f>
        <v>1939</v>
      </c>
      <c r="I2546" t="s">
        <v>534</v>
      </c>
      <c r="K2546" t="str">
        <f>VLOOKUP(TRIM(SUBSTITUTE(E2546,CHAR(160),CHAR(32))),Metadata!B$1:H$2632,7,FALSE)</f>
        <v>memoires</v>
      </c>
      <c r="L2546" t="s">
        <v>4481</v>
      </c>
      <c r="N2546" t="str">
        <f>VLOOKUP(TRIM(SUBSTITUTE(E2546,CHAR(160),CHAR(32))),Metadata!B$1:J$2632,9,FALSE)</f>
        <v>prose</v>
      </c>
      <c r="O2546">
        <f>VLOOKUP(TRIM(SUBSTITUTE(E2546,CHAR(160),CHAR(32))),Metadata!B$1:K$2632,10,FALSE)</f>
        <v>484035</v>
      </c>
      <c r="P2546" s="4" t="s">
        <v>11159</v>
      </c>
      <c r="Q2546">
        <v>55</v>
      </c>
      <c r="R2546">
        <v>63</v>
      </c>
    </row>
    <row r="2547" spans="1:18" hidden="1" x14ac:dyDescent="0.25">
      <c r="A2547">
        <v>2551</v>
      </c>
      <c r="B2547" t="s">
        <v>4354</v>
      </c>
      <c r="C2547" t="s">
        <v>353</v>
      </c>
      <c r="D2547" t="s">
        <v>330</v>
      </c>
      <c r="E2547" t="s">
        <v>8922</v>
      </c>
      <c r="F2547" t="str">
        <f>VLOOKUP(TRIM(SUBSTITUTE(E2547,CHAR(160),CHAR(32))),Metadata!B$1:C$2632,2,FALSE)</f>
        <v>Malègue, Joseph, 1876-1940.</v>
      </c>
      <c r="G2547" t="str">
        <f>VLOOKUP(TRIM(SUBSTITUTE(E2547,CHAR(160),CHAR(32))),Metadata!B$1:D$2632,3,FALSE)</f>
        <v>Augustin, ou, Le maître est là. Volume 2.</v>
      </c>
      <c r="H2547">
        <f>VLOOKUP(TRIM(SUBSTITUTE(E2547,CHAR(160),CHAR(32))),Metadata!B$1:E$2632,4,FALSE)</f>
        <v>1933</v>
      </c>
      <c r="I2547" t="s">
        <v>534</v>
      </c>
      <c r="K2547" t="str">
        <f>VLOOKUP(TRIM(SUBSTITUTE(E2547,CHAR(160),CHAR(32))),Metadata!B$1:H$2632,7,FALSE)</f>
        <v>roman</v>
      </c>
      <c r="L2547" t="s">
        <v>4378</v>
      </c>
      <c r="N2547" t="str">
        <f>VLOOKUP(TRIM(SUBSTITUTE(E2547,CHAR(160),CHAR(32))),Metadata!B$1:J$2632,9,FALSE)</f>
        <v>prose</v>
      </c>
      <c r="O2547">
        <f>VLOOKUP(TRIM(SUBSTITUTE(E2547,CHAR(160),CHAR(32))),Metadata!B$1:K$2632,10,FALSE)</f>
        <v>167446</v>
      </c>
      <c r="P2547" s="4" t="s">
        <v>12779</v>
      </c>
      <c r="Q2547">
        <v>108</v>
      </c>
      <c r="R2547">
        <v>116</v>
      </c>
    </row>
    <row r="2548" spans="1:18" hidden="1" x14ac:dyDescent="0.25">
      <c r="A2548">
        <v>2552</v>
      </c>
      <c r="B2548" t="s">
        <v>4354</v>
      </c>
      <c r="C2548" t="s">
        <v>353</v>
      </c>
      <c r="D2548" t="s">
        <v>330</v>
      </c>
      <c r="E2548" t="s">
        <v>7898</v>
      </c>
      <c r="F2548" t="str">
        <f>VLOOKUP(TRIM(SUBSTITUTE(E2548,CHAR(160),CHAR(32))),Metadata!B$1:C$2632,2,FALSE)</f>
        <v>Durkheim, Emile, 1858-1917.</v>
      </c>
      <c r="G2548" t="str">
        <f>VLOOKUP(TRIM(SUBSTITUTE(E2548,CHAR(160),CHAR(32))),Metadata!B$1:D$2632,3,FALSE)</f>
        <v>Les formes élémentaires de la vie religieuse, 1</v>
      </c>
      <c r="H2548">
        <f>VLOOKUP(TRIM(SUBSTITUTE(E2548,CHAR(160),CHAR(32))),Metadata!B$1:E$2632,4,FALSE)</f>
        <v>1912</v>
      </c>
      <c r="I2548" t="s">
        <v>534</v>
      </c>
      <c r="K2548" t="str">
        <f>VLOOKUP(TRIM(SUBSTITUTE(E2548,CHAR(160),CHAR(32))),Metadata!B$1:H$2632,7,FALSE)</f>
        <v>traite</v>
      </c>
      <c r="L2548" t="s">
        <v>4417</v>
      </c>
      <c r="N2548" t="str">
        <f>VLOOKUP(TRIM(SUBSTITUTE(E2548,CHAR(160),CHAR(32))),Metadata!B$1:J$2632,9,FALSE)</f>
        <v/>
      </c>
      <c r="O2548">
        <f>VLOOKUP(TRIM(SUBSTITUTE(E2548,CHAR(160),CHAR(32))),Metadata!B$1:K$2632,10,FALSE)</f>
        <v>48196</v>
      </c>
      <c r="P2548" s="4" t="s">
        <v>11160</v>
      </c>
      <c r="Q2548">
        <v>3</v>
      </c>
      <c r="R2548">
        <v>10</v>
      </c>
    </row>
    <row r="2549" spans="1:18" hidden="1" x14ac:dyDescent="0.25">
      <c r="A2549">
        <v>2553</v>
      </c>
      <c r="B2549" t="s">
        <v>4354</v>
      </c>
      <c r="C2549" t="s">
        <v>353</v>
      </c>
      <c r="D2549" t="s">
        <v>330</v>
      </c>
      <c r="E2549" t="s">
        <v>8917</v>
      </c>
      <c r="F2549" t="str">
        <f>VLOOKUP(TRIM(SUBSTITUTE(E2549,CHAR(160),CHAR(32))),Metadata!B$1:C$2632,2,FALSE)</f>
        <v>Delécluze, E. J. (Etienne Jean), 1781-1863.</v>
      </c>
      <c r="G2549" t="str">
        <f>VLOOKUP(TRIM(SUBSTITUTE(E2549,CHAR(160),CHAR(32))),Metadata!B$1:D$2632,3,FALSE)</f>
        <v>Journal</v>
      </c>
      <c r="H2549">
        <f>VLOOKUP(TRIM(SUBSTITUTE(E2549,CHAR(160),CHAR(32))),Metadata!B$1:E$2632,4,FALSE)</f>
        <v>1828</v>
      </c>
      <c r="I2549" t="s">
        <v>534</v>
      </c>
      <c r="K2549" t="str">
        <f>VLOOKUP(TRIM(SUBSTITUTE(E2549,CHAR(160),CHAR(32))),Metadata!B$1:H$2632,7,FALSE)</f>
        <v>memoires</v>
      </c>
      <c r="L2549" t="s">
        <v>4481</v>
      </c>
      <c r="N2549" t="str">
        <f>VLOOKUP(TRIM(SUBSTITUTE(E2549,CHAR(160),CHAR(32))),Metadata!B$1:J$2632,9,FALSE)</f>
        <v>prose</v>
      </c>
      <c r="O2549">
        <f>VLOOKUP(TRIM(SUBSTITUTE(E2549,CHAR(160),CHAR(32))),Metadata!B$1:K$2632,10,FALSE)</f>
        <v>171446</v>
      </c>
      <c r="P2549" s="4" t="s">
        <v>11161</v>
      </c>
      <c r="Q2549">
        <v>155</v>
      </c>
      <c r="R2549">
        <v>162</v>
      </c>
    </row>
    <row r="2550" spans="1:18" hidden="1" x14ac:dyDescent="0.25">
      <c r="A2550">
        <v>2554</v>
      </c>
      <c r="B2550" t="s">
        <v>4354</v>
      </c>
      <c r="C2550" t="s">
        <v>353</v>
      </c>
      <c r="D2550" t="s">
        <v>330</v>
      </c>
      <c r="E2550" t="s">
        <v>8757</v>
      </c>
      <c r="F2550" t="str">
        <f>VLOOKUP(TRIM(SUBSTITUTE(E2550,CHAR(160),CHAR(32))),Metadata!B$1:C$2632,2,FALSE)</f>
        <v>Barrès, Maurice, 1862-1923.</v>
      </c>
      <c r="G2550" t="str">
        <f>VLOOKUP(TRIM(SUBSTITUTE(E2550,CHAR(160),CHAR(32))),Metadata!B$1:D$2632,3,FALSE)</f>
        <v>La colline inspirée</v>
      </c>
      <c r="H2550">
        <f>VLOOKUP(TRIM(SUBSTITUTE(E2550,CHAR(160),CHAR(32))),Metadata!B$1:E$2632,4,FALSE)</f>
        <v>1913</v>
      </c>
      <c r="I2550" t="s">
        <v>534</v>
      </c>
      <c r="K2550" t="str">
        <f>VLOOKUP(TRIM(SUBSTITUTE(E2550,CHAR(160),CHAR(32))),Metadata!B$1:H$2632,7,FALSE)</f>
        <v>roman</v>
      </c>
      <c r="L2550" t="s">
        <v>4378</v>
      </c>
      <c r="N2550" t="str">
        <f>VLOOKUP(TRIM(SUBSTITUTE(E2550,CHAR(160),CHAR(32))),Metadata!B$1:J$2632,9,FALSE)</f>
        <v>prose</v>
      </c>
      <c r="O2550">
        <f>VLOOKUP(TRIM(SUBSTITUTE(E2550,CHAR(160),CHAR(32))),Metadata!B$1:K$2632,10,FALSE)</f>
        <v>83955</v>
      </c>
      <c r="P2550" s="4" t="s">
        <v>11162</v>
      </c>
      <c r="Q2550">
        <v>40</v>
      </c>
      <c r="R2550">
        <v>48</v>
      </c>
    </row>
    <row r="2551" spans="1:18" hidden="1" x14ac:dyDescent="0.25">
      <c r="A2551">
        <v>2555</v>
      </c>
      <c r="B2551" t="s">
        <v>4354</v>
      </c>
      <c r="C2551" t="s">
        <v>353</v>
      </c>
      <c r="D2551" t="s">
        <v>330</v>
      </c>
      <c r="E2551" t="s">
        <v>7773</v>
      </c>
      <c r="F2551" t="str">
        <f>VLOOKUP(TRIM(SUBSTITUTE(E2551,CHAR(160),CHAR(32))),Metadata!B$1:C$2632,2,FALSE)</f>
        <v>Louis Bréhier</v>
      </c>
      <c r="G2551" t="str">
        <f>VLOOKUP(TRIM(SUBSTITUTE(E2551,CHAR(160),CHAR(32))),Metadata!B$1:D$2632,3,FALSE)</f>
        <v>Le monde byzantin: La civilisation byzantine</v>
      </c>
      <c r="H2551">
        <f>VLOOKUP(TRIM(SUBSTITUTE(E2551,CHAR(160),CHAR(32))),Metadata!B$1:E$2632,4,FALSE)</f>
        <v>1950</v>
      </c>
      <c r="I2551" t="s">
        <v>534</v>
      </c>
      <c r="K2551" t="str">
        <f>VLOOKUP(TRIM(SUBSTITUTE(E2551,CHAR(160),CHAR(32))),Metadata!B$1:H$2632,7,FALSE)</f>
        <v>traite</v>
      </c>
      <c r="L2551" t="s">
        <v>4417</v>
      </c>
      <c r="N2551" t="str">
        <f>VLOOKUP(TRIM(SUBSTITUTE(E2551,CHAR(160),CHAR(32))),Metadata!B$1:J$2632,9,FALSE)</f>
        <v/>
      </c>
      <c r="O2551">
        <f>VLOOKUP(TRIM(SUBSTITUTE(E2551,CHAR(160),CHAR(32))),Metadata!B$1:K$2632,10,FALSE)</f>
        <v>205279</v>
      </c>
      <c r="P2551" s="4" t="s">
        <v>12780</v>
      </c>
      <c r="Q2551">
        <v>74</v>
      </c>
      <c r="R2551">
        <v>83</v>
      </c>
    </row>
    <row r="2552" spans="1:18" hidden="1" x14ac:dyDescent="0.25">
      <c r="A2552">
        <v>2556</v>
      </c>
      <c r="B2552" t="s">
        <v>4354</v>
      </c>
      <c r="C2552" t="s">
        <v>353</v>
      </c>
      <c r="D2552" t="s">
        <v>330</v>
      </c>
      <c r="E2552" t="s">
        <v>8964</v>
      </c>
      <c r="F2552" t="str">
        <f>VLOOKUP(TRIM(SUBSTITUTE(E2552,CHAR(160),CHAR(32))),Metadata!B$1:C$2632,2,FALSE)</f>
        <v>Noailles, Anna Elisabeth de Brancovan, comtesse de, 1876-1933.</v>
      </c>
      <c r="G2552" t="str">
        <f>VLOOKUP(TRIM(SUBSTITUTE(E2552,CHAR(160),CHAR(32))),Metadata!B$1:D$2632,3,FALSE)</f>
        <v>Le livre de ma vie</v>
      </c>
      <c r="H2552">
        <f>VLOOKUP(TRIM(SUBSTITUTE(E2552,CHAR(160),CHAR(32))),Metadata!B$1:E$2632,4,FALSE)</f>
        <v>1932</v>
      </c>
      <c r="I2552" t="s">
        <v>534</v>
      </c>
      <c r="K2552" t="str">
        <f>VLOOKUP(TRIM(SUBSTITUTE(E2552,CHAR(160),CHAR(32))),Metadata!B$1:H$2632,7,FALSE)</f>
        <v>memoires</v>
      </c>
      <c r="L2552" t="s">
        <v>4481</v>
      </c>
      <c r="N2552" t="str">
        <f>VLOOKUP(TRIM(SUBSTITUTE(E2552,CHAR(160),CHAR(32))),Metadata!B$1:J$2632,9,FALSE)</f>
        <v/>
      </c>
      <c r="O2552">
        <f>VLOOKUP(TRIM(SUBSTITUTE(E2552,CHAR(160),CHAR(32))),Metadata!B$1:K$2632,10,FALSE)</f>
        <v>65508</v>
      </c>
      <c r="P2552" s="4" t="s">
        <v>12781</v>
      </c>
      <c r="Q2552">
        <v>8</v>
      </c>
      <c r="R2552">
        <v>17</v>
      </c>
    </row>
    <row r="2553" spans="1:18" hidden="1" x14ac:dyDescent="0.25">
      <c r="A2553">
        <v>2557</v>
      </c>
      <c r="B2553" t="s">
        <v>4354</v>
      </c>
      <c r="C2553" t="s">
        <v>353</v>
      </c>
      <c r="D2553" t="s">
        <v>330</v>
      </c>
      <c r="E2553" t="s">
        <v>8889</v>
      </c>
      <c r="F2553" t="str">
        <f>VLOOKUP(TRIM(SUBSTITUTE(E2553,CHAR(160),CHAR(32))),Metadata!B$1:C$2632,2,FALSE)</f>
        <v>Giraudoux, Jean, 1882-1944.</v>
      </c>
      <c r="G2553" t="str">
        <f>VLOOKUP(TRIM(SUBSTITUTE(E2553,CHAR(160),CHAR(32))),Metadata!B$1:D$2632,3,FALSE)</f>
        <v>La folle de Chaillot: pièce en deux actes.</v>
      </c>
      <c r="H2553">
        <f>VLOOKUP(TRIM(SUBSTITUTE(E2553,CHAR(160),CHAR(32))),Metadata!B$1:E$2632,4,FALSE)</f>
        <v>1944</v>
      </c>
      <c r="I2553" t="s">
        <v>534</v>
      </c>
      <c r="K2553" t="str">
        <f>VLOOKUP(TRIM(SUBSTITUTE(E2553,CHAR(160),CHAR(32))),Metadata!B$1:H$2632,7,FALSE)</f>
        <v>theatre</v>
      </c>
      <c r="L2553" t="s">
        <v>4472</v>
      </c>
      <c r="N2553" t="str">
        <f>VLOOKUP(TRIM(SUBSTITUTE(E2553,CHAR(160),CHAR(32))),Metadata!B$1:J$2632,9,FALSE)</f>
        <v>prose</v>
      </c>
      <c r="O2553">
        <f>VLOOKUP(TRIM(SUBSTITUTE(E2553,CHAR(160),CHAR(32))),Metadata!B$1:K$2632,10,FALSE)</f>
        <v>27558</v>
      </c>
      <c r="P2553" s="4" t="s">
        <v>11163</v>
      </c>
      <c r="Q2553">
        <v>23</v>
      </c>
      <c r="R2553">
        <v>31</v>
      </c>
    </row>
    <row r="2554" spans="1:18" hidden="1" x14ac:dyDescent="0.25">
      <c r="A2554">
        <v>2558</v>
      </c>
      <c r="B2554" t="s">
        <v>4354</v>
      </c>
      <c r="C2554" t="s">
        <v>353</v>
      </c>
      <c r="D2554" t="s">
        <v>330</v>
      </c>
      <c r="E2554" t="s">
        <v>8832</v>
      </c>
      <c r="F2554" t="str">
        <f>VLOOKUP(TRIM(SUBSTITUTE(E2554,CHAR(160),CHAR(32))),Metadata!B$1:C$2632,2,FALSE)</f>
        <v>Daniel-Rops, Henri, 1901-1965.</v>
      </c>
      <c r="G2554" t="str">
        <f>VLOOKUP(TRIM(SUBSTITUTE(E2554,CHAR(160),CHAR(32))),Metadata!B$1:D$2632,3,FALSE)</f>
        <v>Mort, où est ta victoire?</v>
      </c>
      <c r="H2554">
        <f>VLOOKUP(TRIM(SUBSTITUTE(E2554,CHAR(160),CHAR(32))),Metadata!B$1:E$2632,4,FALSE)</f>
        <v>1934</v>
      </c>
      <c r="I2554" t="s">
        <v>534</v>
      </c>
      <c r="K2554" t="str">
        <f>VLOOKUP(TRIM(SUBSTITUTE(E2554,CHAR(160),CHAR(32))),Metadata!B$1:H$2632,7,FALSE)</f>
        <v>roman</v>
      </c>
      <c r="L2554" t="s">
        <v>4378</v>
      </c>
      <c r="N2554" t="str">
        <f>VLOOKUP(TRIM(SUBSTITUTE(E2554,CHAR(160),CHAR(32))),Metadata!B$1:J$2632,9,FALSE)</f>
        <v>prose</v>
      </c>
      <c r="O2554">
        <f>VLOOKUP(TRIM(SUBSTITUTE(E2554,CHAR(160),CHAR(32))),Metadata!B$1:K$2632,10,FALSE)</f>
        <v>173036</v>
      </c>
      <c r="P2554" s="8" t="s">
        <v>12782</v>
      </c>
      <c r="Q2554">
        <v>20</v>
      </c>
      <c r="R2554">
        <v>27</v>
      </c>
    </row>
    <row r="2555" spans="1:18" x14ac:dyDescent="0.25">
      <c r="A2555">
        <v>2559</v>
      </c>
      <c r="B2555" t="s">
        <v>4354</v>
      </c>
      <c r="C2555" t="s">
        <v>392</v>
      </c>
      <c r="D2555" t="s">
        <v>330</v>
      </c>
      <c r="E2555" t="s">
        <v>7901</v>
      </c>
      <c r="F2555" t="str">
        <f>VLOOKUP(TRIM(SUBSTITUTE(E2555,CHAR(160),CHAR(32))),Metadata!B$1:C$2632,2,FALSE)</f>
        <v>Rutebeuf</v>
      </c>
      <c r="G2555" t="str">
        <f>VLOOKUP(TRIM(SUBSTITUTE(E2555,CHAR(160),CHAR(32))),Metadata!B$1:D$2632,3,FALSE)</f>
        <v>Oeuvres complètes (ancien français)</v>
      </c>
      <c r="H2555">
        <f>VLOOKUP(TRIM(SUBSTITUTE(E2555,CHAR(160),CHAR(32))),Metadata!B$1:E$2632,4,FALSE)</f>
        <v>1260</v>
      </c>
      <c r="I2555" t="s">
        <v>453</v>
      </c>
      <c r="K2555" t="str">
        <f>VLOOKUP(TRIM(SUBSTITUTE(E2555,CHAR(160),CHAR(32))),Metadata!B$1:H$2632,7,FALSE)</f>
        <v>poesie</v>
      </c>
      <c r="L2555" t="s">
        <v>4382</v>
      </c>
      <c r="N2555" t="str">
        <f>VLOOKUP(TRIM(SUBSTITUTE(E2555,CHAR(160),CHAR(32))),Metadata!B$1:J$2632,9,FALSE)</f>
        <v/>
      </c>
      <c r="O2555">
        <f>VLOOKUP(TRIM(SUBSTITUTE(E2555,CHAR(160),CHAR(32))),Metadata!B$1:K$2632,10,FALSE)</f>
        <v>74554</v>
      </c>
      <c r="P2555" s="8" t="s">
        <v>11164</v>
      </c>
      <c r="Q2555">
        <v>69</v>
      </c>
      <c r="R2555">
        <v>78</v>
      </c>
    </row>
    <row r="2556" spans="1:18" x14ac:dyDescent="0.25">
      <c r="A2556">
        <v>2560</v>
      </c>
      <c r="B2556" t="s">
        <v>4354</v>
      </c>
      <c r="C2556" t="s">
        <v>392</v>
      </c>
      <c r="D2556" t="s">
        <v>330</v>
      </c>
      <c r="E2556" t="s">
        <v>7901</v>
      </c>
      <c r="F2556" t="str">
        <f>VLOOKUP(TRIM(SUBSTITUTE(E2556,CHAR(160),CHAR(32))),Metadata!B$1:C$2632,2,FALSE)</f>
        <v>Rutebeuf</v>
      </c>
      <c r="G2556" t="str">
        <f>VLOOKUP(TRIM(SUBSTITUTE(E2556,CHAR(160),CHAR(32))),Metadata!B$1:D$2632,3,FALSE)</f>
        <v>Oeuvres complètes (ancien français)</v>
      </c>
      <c r="H2556">
        <f>VLOOKUP(TRIM(SUBSTITUTE(E2556,CHAR(160),CHAR(32))),Metadata!B$1:E$2632,4,FALSE)</f>
        <v>1260</v>
      </c>
      <c r="I2556" t="s">
        <v>453</v>
      </c>
      <c r="K2556" t="str">
        <f>VLOOKUP(TRIM(SUBSTITUTE(E2556,CHAR(160),CHAR(32))),Metadata!B$1:H$2632,7,FALSE)</f>
        <v>poesie</v>
      </c>
      <c r="L2556" t="s">
        <v>4382</v>
      </c>
      <c r="N2556" t="str">
        <f>VLOOKUP(TRIM(SUBSTITUTE(E2556,CHAR(160),CHAR(32))),Metadata!B$1:J$2632,9,FALSE)</f>
        <v/>
      </c>
      <c r="O2556">
        <f>VLOOKUP(TRIM(SUBSTITUTE(E2556,CHAR(160),CHAR(32))),Metadata!B$1:K$2632,10,FALSE)</f>
        <v>74554</v>
      </c>
      <c r="P2556" s="8" t="s">
        <v>11165</v>
      </c>
      <c r="Q2556">
        <v>17</v>
      </c>
      <c r="R2556">
        <v>26</v>
      </c>
    </row>
    <row r="2557" spans="1:18" x14ac:dyDescent="0.25">
      <c r="A2557">
        <v>2561</v>
      </c>
      <c r="B2557" t="s">
        <v>4354</v>
      </c>
      <c r="C2557" t="s">
        <v>392</v>
      </c>
      <c r="D2557" t="s">
        <v>330</v>
      </c>
      <c r="E2557" t="s">
        <v>7901</v>
      </c>
      <c r="F2557" t="str">
        <f>VLOOKUP(TRIM(SUBSTITUTE(E2557,CHAR(160),CHAR(32))),Metadata!B$1:C$2632,2,FALSE)</f>
        <v>Rutebeuf</v>
      </c>
      <c r="G2557" t="str">
        <f>VLOOKUP(TRIM(SUBSTITUTE(E2557,CHAR(160),CHAR(32))),Metadata!B$1:D$2632,3,FALSE)</f>
        <v>Oeuvres complètes (ancien français)</v>
      </c>
      <c r="H2557">
        <f>VLOOKUP(TRIM(SUBSTITUTE(E2557,CHAR(160),CHAR(32))),Metadata!B$1:E$2632,4,FALSE)</f>
        <v>1260</v>
      </c>
      <c r="I2557" t="s">
        <v>453</v>
      </c>
      <c r="K2557" t="str">
        <f>VLOOKUP(TRIM(SUBSTITUTE(E2557,CHAR(160),CHAR(32))),Metadata!B$1:H$2632,7,FALSE)</f>
        <v>poesie</v>
      </c>
      <c r="L2557" t="s">
        <v>4382</v>
      </c>
      <c r="N2557" t="str">
        <f>VLOOKUP(TRIM(SUBSTITUTE(E2557,CHAR(160),CHAR(32))),Metadata!B$1:J$2632,9,FALSE)</f>
        <v/>
      </c>
      <c r="O2557">
        <f>VLOOKUP(TRIM(SUBSTITUTE(E2557,CHAR(160),CHAR(32))),Metadata!B$1:K$2632,10,FALSE)</f>
        <v>74554</v>
      </c>
      <c r="P2557" s="8" t="s">
        <v>11166</v>
      </c>
      <c r="Q2557">
        <v>29</v>
      </c>
      <c r="R2557">
        <v>38</v>
      </c>
    </row>
    <row r="2558" spans="1:18" x14ac:dyDescent="0.25">
      <c r="A2558">
        <v>2562</v>
      </c>
      <c r="B2558" t="s">
        <v>4354</v>
      </c>
      <c r="C2558" t="s">
        <v>392</v>
      </c>
      <c r="D2558" t="s">
        <v>330</v>
      </c>
      <c r="E2558" t="s">
        <v>7901</v>
      </c>
      <c r="F2558" t="str">
        <f>VLOOKUP(TRIM(SUBSTITUTE(E2558,CHAR(160),CHAR(32))),Metadata!B$1:C$2632,2,FALSE)</f>
        <v>Rutebeuf</v>
      </c>
      <c r="G2558" t="str">
        <f>VLOOKUP(TRIM(SUBSTITUTE(E2558,CHAR(160),CHAR(32))),Metadata!B$1:D$2632,3,FALSE)</f>
        <v>Oeuvres complètes (ancien français)</v>
      </c>
      <c r="H2558">
        <f>VLOOKUP(TRIM(SUBSTITUTE(E2558,CHAR(160),CHAR(32))),Metadata!B$1:E$2632,4,FALSE)</f>
        <v>1260</v>
      </c>
      <c r="I2558" t="s">
        <v>453</v>
      </c>
      <c r="K2558" t="str">
        <f>VLOOKUP(TRIM(SUBSTITUTE(E2558,CHAR(160),CHAR(32))),Metadata!B$1:H$2632,7,FALSE)</f>
        <v>poesie</v>
      </c>
      <c r="L2558" t="s">
        <v>4382</v>
      </c>
      <c r="N2558" t="str">
        <f>VLOOKUP(TRIM(SUBSTITUTE(E2558,CHAR(160),CHAR(32))),Metadata!B$1:J$2632,9,FALSE)</f>
        <v/>
      </c>
      <c r="O2558">
        <f>VLOOKUP(TRIM(SUBSTITUTE(E2558,CHAR(160),CHAR(32))),Metadata!B$1:K$2632,10,FALSE)</f>
        <v>74554</v>
      </c>
      <c r="P2558" s="8" t="s">
        <v>11167</v>
      </c>
      <c r="Q2558">
        <v>193</v>
      </c>
      <c r="R2558">
        <v>202</v>
      </c>
    </row>
    <row r="2559" spans="1:18" x14ac:dyDescent="0.25">
      <c r="A2559">
        <v>2563</v>
      </c>
      <c r="B2559" t="s">
        <v>4354</v>
      </c>
      <c r="C2559" t="s">
        <v>392</v>
      </c>
      <c r="D2559" t="s">
        <v>330</v>
      </c>
      <c r="E2559" t="s">
        <v>7900</v>
      </c>
      <c r="F2559" t="str">
        <f>VLOOKUP(TRIM(SUBSTITUTE(E2559,CHAR(160),CHAR(32))),Metadata!B$1:C$2632,2,FALSE)</f>
        <v>Anonymous</v>
      </c>
      <c r="G2559" t="str">
        <f>VLOOKUP(TRIM(SUBSTITUTE(E2559,CHAR(160),CHAR(32))),Metadata!B$1:D$2632,3,FALSE)</f>
        <v>Simon De Pouille</v>
      </c>
      <c r="H2559">
        <f>VLOOKUP(TRIM(SUBSTITUTE(E2559,CHAR(160),CHAR(32))),Metadata!B$1:E$2632,4,FALSE)</f>
        <v>1225</v>
      </c>
      <c r="I2559" t="s">
        <v>453</v>
      </c>
      <c r="K2559" t="str">
        <f>VLOOKUP(TRIM(SUBSTITUTE(E2559,CHAR(160),CHAR(32))),Metadata!B$1:H$2632,7,FALSE)</f>
        <v>poesie</v>
      </c>
      <c r="L2559" t="s">
        <v>4382</v>
      </c>
      <c r="N2559" t="str">
        <f>VLOOKUP(TRIM(SUBSTITUTE(E2559,CHAR(160),CHAR(32))),Metadata!B$1:J$2632,9,FALSE)</f>
        <v/>
      </c>
      <c r="O2559">
        <f>VLOOKUP(TRIM(SUBSTITUTE(E2559,CHAR(160),CHAR(32))),Metadata!B$1:K$2632,10,FALSE)</f>
        <v>18668</v>
      </c>
      <c r="P2559" s="8" t="s">
        <v>11168</v>
      </c>
      <c r="Q2559">
        <v>164</v>
      </c>
      <c r="R2559">
        <v>173</v>
      </c>
    </row>
    <row r="2560" spans="1:18" hidden="1" x14ac:dyDescent="0.25">
      <c r="A2560">
        <v>2564</v>
      </c>
      <c r="B2560" t="s">
        <v>4354</v>
      </c>
      <c r="C2560" t="s">
        <v>392</v>
      </c>
      <c r="D2560" t="s">
        <v>330</v>
      </c>
      <c r="E2560" t="s">
        <v>7945</v>
      </c>
      <c r="F2560" t="str">
        <f>VLOOKUP(TRIM(SUBSTITUTE(E2560,CHAR(160),CHAR(32))),Metadata!B$1:C$2632,2,FALSE)</f>
        <v>Montaigne, Michel Eyquem de</v>
      </c>
      <c r="G2560" t="str">
        <f>VLOOKUP(TRIM(SUBSTITUTE(E2560,CHAR(160),CHAR(32))),Metadata!B$1:D$2632,3,FALSE)</f>
        <v>Les Essais</v>
      </c>
      <c r="H2560">
        <f>VLOOKUP(TRIM(SUBSTITUTE(E2560,CHAR(160),CHAR(32))),Metadata!B$1:E$2632,4,FALSE)</f>
        <v>1595</v>
      </c>
      <c r="I2560" t="s">
        <v>456</v>
      </c>
      <c r="K2560" t="str">
        <f>VLOOKUP(TRIM(SUBSTITUTE(E2560,CHAR(160),CHAR(32))),Metadata!B$1:H$2632,7,FALSE)</f>
        <v>essai</v>
      </c>
      <c r="L2560" t="s">
        <v>4484</v>
      </c>
      <c r="N2560" t="str">
        <f>VLOOKUP(TRIM(SUBSTITUTE(E2560,CHAR(160),CHAR(32))),Metadata!B$1:J$2632,9,FALSE)</f>
        <v/>
      </c>
      <c r="O2560">
        <f>VLOOKUP(TRIM(SUBSTITUTE(E2560,CHAR(160),CHAR(32))),Metadata!B$1:K$2632,10,FALSE)</f>
        <v>438631</v>
      </c>
      <c r="P2560" s="4" t="s">
        <v>11169</v>
      </c>
      <c r="Q2560">
        <v>29</v>
      </c>
      <c r="R2560">
        <v>38</v>
      </c>
    </row>
    <row r="2561" spans="1:18" hidden="1" x14ac:dyDescent="0.25">
      <c r="A2561">
        <v>2565</v>
      </c>
      <c r="B2561" t="s">
        <v>4354</v>
      </c>
      <c r="C2561" t="s">
        <v>392</v>
      </c>
      <c r="D2561" t="s">
        <v>330</v>
      </c>
      <c r="E2561" t="s">
        <v>7945</v>
      </c>
      <c r="F2561" t="str">
        <f>VLOOKUP(TRIM(SUBSTITUTE(E2561,CHAR(160),CHAR(32))),Metadata!B$1:C$2632,2,FALSE)</f>
        <v>Montaigne, Michel Eyquem de</v>
      </c>
      <c r="G2561" t="str">
        <f>VLOOKUP(TRIM(SUBSTITUTE(E2561,CHAR(160),CHAR(32))),Metadata!B$1:D$2632,3,FALSE)</f>
        <v>Les Essais</v>
      </c>
      <c r="H2561">
        <f>VLOOKUP(TRIM(SUBSTITUTE(E2561,CHAR(160),CHAR(32))),Metadata!B$1:E$2632,4,FALSE)</f>
        <v>1595</v>
      </c>
      <c r="I2561" t="s">
        <v>456</v>
      </c>
      <c r="K2561" t="str">
        <f>VLOOKUP(TRIM(SUBSTITUTE(E2561,CHAR(160),CHAR(32))),Metadata!B$1:H$2632,7,FALSE)</f>
        <v>essai</v>
      </c>
      <c r="L2561" t="s">
        <v>4484</v>
      </c>
      <c r="N2561" t="str">
        <f>VLOOKUP(TRIM(SUBSTITUTE(E2561,CHAR(160),CHAR(32))),Metadata!B$1:J$2632,9,FALSE)</f>
        <v/>
      </c>
      <c r="O2561">
        <f>VLOOKUP(TRIM(SUBSTITUTE(E2561,CHAR(160),CHAR(32))),Metadata!B$1:K$2632,10,FALSE)</f>
        <v>438631</v>
      </c>
      <c r="P2561" s="4" t="s">
        <v>11170</v>
      </c>
      <c r="Q2561">
        <v>8</v>
      </c>
      <c r="R2561">
        <v>17</v>
      </c>
    </row>
    <row r="2562" spans="1:18" x14ac:dyDescent="0.25">
      <c r="A2562">
        <v>2566</v>
      </c>
      <c r="B2562" t="s">
        <v>4354</v>
      </c>
      <c r="C2562" t="s">
        <v>392</v>
      </c>
      <c r="D2562" t="s">
        <v>330</v>
      </c>
      <c r="E2562" t="s">
        <v>7942</v>
      </c>
      <c r="F2562" t="str">
        <f>VLOOKUP(TRIM(SUBSTITUTE(E2562,CHAR(160),CHAR(32))),Metadata!B$1:C$2632,2,FALSE)</f>
        <v>Marot, Clément</v>
      </c>
      <c r="G2562" t="str">
        <f>VLOOKUP(TRIM(SUBSTITUTE(E2562,CHAR(160),CHAR(32))),Metadata!B$1:D$2632,3,FALSE)</f>
        <v>Les Traductions</v>
      </c>
      <c r="H2562">
        <f>VLOOKUP(TRIM(SUBSTITUTE(E2562,CHAR(160),CHAR(32))),Metadata!B$1:E$2632,4,FALSE)</f>
        <v>1526</v>
      </c>
      <c r="I2562" t="s">
        <v>456</v>
      </c>
      <c r="K2562" t="str">
        <f>VLOOKUP(TRIM(SUBSTITUTE(E2562,CHAR(160),CHAR(32))),Metadata!B$1:H$2632,7,FALSE)</f>
        <v>poesie</v>
      </c>
      <c r="L2562" t="s">
        <v>4382</v>
      </c>
      <c r="N2562" t="str">
        <f>VLOOKUP(TRIM(SUBSTITUTE(E2562,CHAR(160),CHAR(32))),Metadata!B$1:J$2632,9,FALSE)</f>
        <v/>
      </c>
      <c r="O2562">
        <f>VLOOKUP(TRIM(SUBSTITUTE(E2562,CHAR(160),CHAR(32))),Metadata!B$1:K$2632,10,FALSE)</f>
        <v>59231</v>
      </c>
      <c r="P2562" s="4" t="s">
        <v>11171</v>
      </c>
      <c r="Q2562">
        <v>134</v>
      </c>
      <c r="R2562">
        <v>143</v>
      </c>
    </row>
    <row r="2563" spans="1:18" hidden="1" x14ac:dyDescent="0.25">
      <c r="A2563">
        <v>2567</v>
      </c>
      <c r="B2563" t="s">
        <v>4354</v>
      </c>
      <c r="C2563" t="s">
        <v>392</v>
      </c>
      <c r="D2563" t="s">
        <v>330</v>
      </c>
      <c r="E2563" t="s">
        <v>7922</v>
      </c>
      <c r="F2563" t="str">
        <f>VLOOKUP(TRIM(SUBSTITUTE(E2563,CHAR(160),CHAR(32))),Metadata!B$1:C$2632,2,FALSE)</f>
        <v>Des Périers, Bonaventure, 1500?-1544?</v>
      </c>
      <c r="G2563" t="str">
        <f>VLOOKUP(TRIM(SUBSTITUTE(E2563,CHAR(160),CHAR(32))),Metadata!B$1:D$2632,3,FALSE)</f>
        <v>Les nouvelles récréations et joyeux devis</v>
      </c>
      <c r="H2563">
        <f>VLOOKUP(TRIM(SUBSTITUTE(E2563,CHAR(160),CHAR(32))),Metadata!B$1:E$2632,4,FALSE)</f>
        <v>1557</v>
      </c>
      <c r="I2563" t="s">
        <v>456</v>
      </c>
      <c r="K2563" t="str">
        <f>VLOOKUP(TRIM(SUBSTITUTE(E2563,CHAR(160),CHAR(32))),Metadata!B$1:H$2632,7,FALSE)</f>
        <v>traite ou essai</v>
      </c>
      <c r="L2563" t="s">
        <v>4402</v>
      </c>
      <c r="N2563" t="str">
        <f>VLOOKUP(TRIM(SUBSTITUTE(E2563,CHAR(160),CHAR(32))),Metadata!B$1:J$2632,9,FALSE)</f>
        <v/>
      </c>
      <c r="O2563">
        <f>VLOOKUP(TRIM(SUBSTITUTE(E2563,CHAR(160),CHAR(32))),Metadata!B$1:K$2632,10,FALSE)</f>
        <v>92068</v>
      </c>
      <c r="P2563" s="4" t="s">
        <v>11172</v>
      </c>
      <c r="Q2563">
        <v>92</v>
      </c>
      <c r="R2563">
        <v>101</v>
      </c>
    </row>
    <row r="2564" spans="1:18" hidden="1" x14ac:dyDescent="0.25">
      <c r="A2564">
        <v>2568</v>
      </c>
      <c r="B2564" t="s">
        <v>4354</v>
      </c>
      <c r="C2564" t="s">
        <v>392</v>
      </c>
      <c r="D2564" t="s">
        <v>330</v>
      </c>
      <c r="E2564" t="s">
        <v>7945</v>
      </c>
      <c r="F2564" t="str">
        <f>VLOOKUP(TRIM(SUBSTITUTE(E2564,CHAR(160),CHAR(32))),Metadata!B$1:C$2632,2,FALSE)</f>
        <v>Montaigne, Michel Eyquem de</v>
      </c>
      <c r="G2564" t="str">
        <f>VLOOKUP(TRIM(SUBSTITUTE(E2564,CHAR(160),CHAR(32))),Metadata!B$1:D$2632,3,FALSE)</f>
        <v>Les Essais</v>
      </c>
      <c r="H2564">
        <f>VLOOKUP(TRIM(SUBSTITUTE(E2564,CHAR(160),CHAR(32))),Metadata!B$1:E$2632,4,FALSE)</f>
        <v>1595</v>
      </c>
      <c r="I2564" t="s">
        <v>456</v>
      </c>
      <c r="K2564" t="str">
        <f>VLOOKUP(TRIM(SUBSTITUTE(E2564,CHAR(160),CHAR(32))),Metadata!B$1:H$2632,7,FALSE)</f>
        <v>essai</v>
      </c>
      <c r="L2564" t="s">
        <v>4484</v>
      </c>
      <c r="N2564" t="str">
        <f>VLOOKUP(TRIM(SUBSTITUTE(E2564,CHAR(160),CHAR(32))),Metadata!B$1:J$2632,9,FALSE)</f>
        <v/>
      </c>
      <c r="O2564">
        <f>VLOOKUP(TRIM(SUBSTITUTE(E2564,CHAR(160),CHAR(32))),Metadata!B$1:K$2632,10,FALSE)</f>
        <v>438631</v>
      </c>
      <c r="P2564" s="4" t="s">
        <v>11173</v>
      </c>
      <c r="Q2564">
        <v>21</v>
      </c>
      <c r="R2564">
        <v>30</v>
      </c>
    </row>
    <row r="2565" spans="1:18" hidden="1" x14ac:dyDescent="0.25">
      <c r="A2565">
        <v>2569</v>
      </c>
      <c r="B2565" t="s">
        <v>4354</v>
      </c>
      <c r="C2565" t="s">
        <v>392</v>
      </c>
      <c r="D2565" t="s">
        <v>330</v>
      </c>
      <c r="E2565" t="s">
        <v>7945</v>
      </c>
      <c r="F2565" t="str">
        <f>VLOOKUP(TRIM(SUBSTITUTE(E2565,CHAR(160),CHAR(32))),Metadata!B$1:C$2632,2,FALSE)</f>
        <v>Montaigne, Michel Eyquem de</v>
      </c>
      <c r="G2565" t="str">
        <f>VLOOKUP(TRIM(SUBSTITUTE(E2565,CHAR(160),CHAR(32))),Metadata!B$1:D$2632,3,FALSE)</f>
        <v>Les Essais</v>
      </c>
      <c r="H2565">
        <f>VLOOKUP(TRIM(SUBSTITUTE(E2565,CHAR(160),CHAR(32))),Metadata!B$1:E$2632,4,FALSE)</f>
        <v>1595</v>
      </c>
      <c r="I2565" t="s">
        <v>456</v>
      </c>
      <c r="K2565" t="str">
        <f>VLOOKUP(TRIM(SUBSTITUTE(E2565,CHAR(160),CHAR(32))),Metadata!B$1:H$2632,7,FALSE)</f>
        <v>essai</v>
      </c>
      <c r="L2565" t="s">
        <v>4484</v>
      </c>
      <c r="N2565" t="str">
        <f>VLOOKUP(TRIM(SUBSTITUTE(E2565,CHAR(160),CHAR(32))),Metadata!B$1:J$2632,9,FALSE)</f>
        <v/>
      </c>
      <c r="O2565">
        <f>VLOOKUP(TRIM(SUBSTITUTE(E2565,CHAR(160),CHAR(32))),Metadata!B$1:K$2632,10,FALSE)</f>
        <v>438631</v>
      </c>
      <c r="P2565" s="4" t="s">
        <v>9312</v>
      </c>
      <c r="Q2565">
        <v>57</v>
      </c>
      <c r="R2565">
        <v>66</v>
      </c>
    </row>
    <row r="2566" spans="1:18" hidden="1" x14ac:dyDescent="0.25">
      <c r="A2566">
        <v>2570</v>
      </c>
      <c r="B2566" t="s">
        <v>4354</v>
      </c>
      <c r="C2566" t="s">
        <v>392</v>
      </c>
      <c r="D2566" t="s">
        <v>330</v>
      </c>
      <c r="E2566" t="s">
        <v>7936</v>
      </c>
      <c r="F2566" t="str">
        <f>VLOOKUP(TRIM(SUBSTITUTE(E2566,CHAR(160),CHAR(32))),Metadata!B$1:C$2632,2,FALSE)</f>
        <v>Marguerite, Queen, consort of Henry II, King of Navarre, 1492-1549.</v>
      </c>
      <c r="G2566" t="str">
        <f>VLOOKUP(TRIM(SUBSTITUTE(E2566,CHAR(160),CHAR(32))),Metadata!B$1:D$2632,3,FALSE)</f>
        <v>L'Heptaméron</v>
      </c>
      <c r="H2566">
        <f>VLOOKUP(TRIM(SUBSTITUTE(E2566,CHAR(160),CHAR(32))),Metadata!B$1:E$2632,4,FALSE)</f>
        <v>1559</v>
      </c>
      <c r="I2566" t="s">
        <v>456</v>
      </c>
      <c r="K2566" t="str">
        <f>VLOOKUP(TRIM(SUBSTITUTE(E2566,CHAR(160),CHAR(32))),Metadata!B$1:H$2632,7,FALSE)</f>
        <v>roman</v>
      </c>
      <c r="L2566" t="s">
        <v>4378</v>
      </c>
      <c r="N2566" t="str">
        <f>VLOOKUP(TRIM(SUBSTITUTE(E2566,CHAR(160),CHAR(32))),Metadata!B$1:J$2632,9,FALSE)</f>
        <v/>
      </c>
      <c r="O2566">
        <f>VLOOKUP(TRIM(SUBSTITUTE(E2566,CHAR(160),CHAR(32))),Metadata!B$1:K$2632,10,FALSE)</f>
        <v>182112</v>
      </c>
      <c r="P2566" s="4" t="s">
        <v>9313</v>
      </c>
      <c r="Q2566">
        <v>23</v>
      </c>
      <c r="R2566">
        <v>32</v>
      </c>
    </row>
    <row r="2567" spans="1:18" x14ac:dyDescent="0.25">
      <c r="A2567">
        <v>2571</v>
      </c>
      <c r="B2567" t="s">
        <v>4354</v>
      </c>
      <c r="C2567" t="s">
        <v>392</v>
      </c>
      <c r="D2567" t="s">
        <v>330</v>
      </c>
      <c r="E2567" t="s">
        <v>7950</v>
      </c>
      <c r="F2567" t="str">
        <f>VLOOKUP(TRIM(SUBSTITUTE(E2567,CHAR(160),CHAR(32))),Metadata!B$1:C$2632,2,FALSE)</f>
        <v>Rabelais, François, ca. 1490-1553?.</v>
      </c>
      <c r="G2567" t="str">
        <f>VLOOKUP(TRIM(SUBSTITUTE(E2567,CHAR(160),CHAR(32))),Metadata!B$1:D$2632,3,FALSE)</f>
        <v>Le tiers livre.</v>
      </c>
      <c r="H2567">
        <f>VLOOKUP(TRIM(SUBSTITUTE(E2567,CHAR(160),CHAR(32))),Metadata!B$1:E$2632,4,FALSE)</f>
        <v>1546</v>
      </c>
      <c r="I2567" t="s">
        <v>456</v>
      </c>
      <c r="K2567" t="str">
        <f>VLOOKUP(TRIM(SUBSTITUTE(E2567,CHAR(160),CHAR(32))),Metadata!B$1:H$2632,7,FALSE)</f>
        <v>poesie</v>
      </c>
      <c r="L2567" t="s">
        <v>4382</v>
      </c>
      <c r="N2567" t="str">
        <f>VLOOKUP(TRIM(SUBSTITUTE(E2567,CHAR(160),CHAR(32))),Metadata!B$1:J$2632,9,FALSE)</f>
        <v/>
      </c>
      <c r="O2567">
        <f>VLOOKUP(TRIM(SUBSTITUTE(E2567,CHAR(160),CHAR(32))),Metadata!B$1:K$2632,10,FALSE)</f>
        <v>54784</v>
      </c>
      <c r="P2567" s="4" t="s">
        <v>11174</v>
      </c>
      <c r="Q2567">
        <v>76</v>
      </c>
      <c r="R2567">
        <v>86</v>
      </c>
    </row>
    <row r="2568" spans="1:18" hidden="1" x14ac:dyDescent="0.25">
      <c r="A2568">
        <v>2572</v>
      </c>
      <c r="B2568" t="s">
        <v>4354</v>
      </c>
      <c r="C2568" t="s">
        <v>392</v>
      </c>
      <c r="D2568" t="s">
        <v>330</v>
      </c>
      <c r="E2568" t="s">
        <v>7936</v>
      </c>
      <c r="F2568" t="str">
        <f>VLOOKUP(TRIM(SUBSTITUTE(E2568,CHAR(160),CHAR(32))),Metadata!B$1:C$2632,2,FALSE)</f>
        <v>Marguerite, Queen, consort of Henry II, King of Navarre, 1492-1549.</v>
      </c>
      <c r="G2568" t="str">
        <f>VLOOKUP(TRIM(SUBSTITUTE(E2568,CHAR(160),CHAR(32))),Metadata!B$1:D$2632,3,FALSE)</f>
        <v>L'Heptaméron</v>
      </c>
      <c r="H2568">
        <f>VLOOKUP(TRIM(SUBSTITUTE(E2568,CHAR(160),CHAR(32))),Metadata!B$1:E$2632,4,FALSE)</f>
        <v>1559</v>
      </c>
      <c r="I2568" t="s">
        <v>456</v>
      </c>
      <c r="K2568" t="str">
        <f>VLOOKUP(TRIM(SUBSTITUTE(E2568,CHAR(160),CHAR(32))),Metadata!B$1:H$2632,7,FALSE)</f>
        <v>roman</v>
      </c>
      <c r="L2568" t="s">
        <v>4378</v>
      </c>
      <c r="N2568" t="str">
        <f>VLOOKUP(TRIM(SUBSTITUTE(E2568,CHAR(160),CHAR(32))),Metadata!B$1:J$2632,9,FALSE)</f>
        <v/>
      </c>
      <c r="O2568">
        <f>VLOOKUP(TRIM(SUBSTITUTE(E2568,CHAR(160),CHAR(32))),Metadata!B$1:K$2632,10,FALSE)</f>
        <v>182112</v>
      </c>
      <c r="P2568" s="4" t="s">
        <v>11175</v>
      </c>
      <c r="Q2568">
        <v>241</v>
      </c>
      <c r="R2568">
        <v>250</v>
      </c>
    </row>
    <row r="2569" spans="1:18" hidden="1" x14ac:dyDescent="0.25">
      <c r="A2569">
        <v>2573</v>
      </c>
      <c r="B2569" t="s">
        <v>4354</v>
      </c>
      <c r="C2569" t="s">
        <v>392</v>
      </c>
      <c r="D2569" t="s">
        <v>330</v>
      </c>
      <c r="E2569" t="s">
        <v>7936</v>
      </c>
      <c r="F2569" t="str">
        <f>VLOOKUP(TRIM(SUBSTITUTE(E2569,CHAR(160),CHAR(32))),Metadata!B$1:C$2632,2,FALSE)</f>
        <v>Marguerite, Queen, consort of Henry II, King of Navarre, 1492-1549.</v>
      </c>
      <c r="G2569" t="str">
        <f>VLOOKUP(TRIM(SUBSTITUTE(E2569,CHAR(160),CHAR(32))),Metadata!B$1:D$2632,3,FALSE)</f>
        <v>L'Heptaméron</v>
      </c>
      <c r="H2569">
        <f>VLOOKUP(TRIM(SUBSTITUTE(E2569,CHAR(160),CHAR(32))),Metadata!B$1:E$2632,4,FALSE)</f>
        <v>1559</v>
      </c>
      <c r="I2569" t="s">
        <v>456</v>
      </c>
      <c r="K2569" t="str">
        <f>VLOOKUP(TRIM(SUBSTITUTE(E2569,CHAR(160),CHAR(32))),Metadata!B$1:H$2632,7,FALSE)</f>
        <v>roman</v>
      </c>
      <c r="L2569" t="s">
        <v>4378</v>
      </c>
      <c r="N2569" t="str">
        <f>VLOOKUP(TRIM(SUBSTITUTE(E2569,CHAR(160),CHAR(32))),Metadata!B$1:J$2632,9,FALSE)</f>
        <v/>
      </c>
      <c r="O2569">
        <f>VLOOKUP(TRIM(SUBSTITUTE(E2569,CHAR(160),CHAR(32))),Metadata!B$1:K$2632,10,FALSE)</f>
        <v>182112</v>
      </c>
      <c r="P2569" s="4" t="s">
        <v>11176</v>
      </c>
      <c r="Q2569">
        <v>59</v>
      </c>
      <c r="R2569">
        <v>68</v>
      </c>
    </row>
    <row r="2570" spans="1:18" x14ac:dyDescent="0.25">
      <c r="A2570">
        <v>2574</v>
      </c>
      <c r="B2570" t="s">
        <v>4354</v>
      </c>
      <c r="C2570" t="s">
        <v>392</v>
      </c>
      <c r="D2570" t="s">
        <v>330</v>
      </c>
      <c r="E2570" t="s">
        <v>7950</v>
      </c>
      <c r="F2570" t="str">
        <f>VLOOKUP(TRIM(SUBSTITUTE(E2570,CHAR(160),CHAR(32))),Metadata!B$1:C$2632,2,FALSE)</f>
        <v>Rabelais, François, ca. 1490-1553?.</v>
      </c>
      <c r="G2570" t="str">
        <f>VLOOKUP(TRIM(SUBSTITUTE(E2570,CHAR(160),CHAR(32))),Metadata!B$1:D$2632,3,FALSE)</f>
        <v>Le tiers livre.</v>
      </c>
      <c r="H2570">
        <f>VLOOKUP(TRIM(SUBSTITUTE(E2570,CHAR(160),CHAR(32))),Metadata!B$1:E$2632,4,FALSE)</f>
        <v>1546</v>
      </c>
      <c r="I2570" t="s">
        <v>456</v>
      </c>
      <c r="K2570" t="str">
        <f>VLOOKUP(TRIM(SUBSTITUTE(E2570,CHAR(160),CHAR(32))),Metadata!B$1:H$2632,7,FALSE)</f>
        <v>poesie</v>
      </c>
      <c r="L2570" t="s">
        <v>4382</v>
      </c>
      <c r="N2570" t="str">
        <f>VLOOKUP(TRIM(SUBSTITUTE(E2570,CHAR(160),CHAR(32))),Metadata!B$1:J$2632,9,FALSE)</f>
        <v/>
      </c>
      <c r="O2570">
        <f>VLOOKUP(TRIM(SUBSTITUTE(E2570,CHAR(160),CHAR(32))),Metadata!B$1:K$2632,10,FALSE)</f>
        <v>54784</v>
      </c>
      <c r="P2570" s="4" t="s">
        <v>11177</v>
      </c>
      <c r="Q2570">
        <v>44</v>
      </c>
      <c r="R2570">
        <v>53</v>
      </c>
    </row>
    <row r="2571" spans="1:18" hidden="1" x14ac:dyDescent="0.25">
      <c r="A2571">
        <v>2575</v>
      </c>
      <c r="B2571" t="s">
        <v>4354</v>
      </c>
      <c r="C2571" t="s">
        <v>392</v>
      </c>
      <c r="D2571" t="s">
        <v>330</v>
      </c>
      <c r="E2571" t="s">
        <v>7955</v>
      </c>
      <c r="F2571" t="str">
        <f>VLOOKUP(TRIM(SUBSTITUTE(E2571,CHAR(160),CHAR(32))),Metadata!B$1:C$2632,2,FALSE)</f>
        <v>Yver, Jacques, 1520-1572.</v>
      </c>
      <c r="G2571" t="str">
        <f>VLOOKUP(TRIM(SUBSTITUTE(E2571,CHAR(160),CHAR(32))),Metadata!B$1:D$2632,3,FALSE)</f>
        <v>Le Printemps (extraits)</v>
      </c>
      <c r="H2571">
        <f>VLOOKUP(TRIM(SUBSTITUTE(E2571,CHAR(160),CHAR(32))),Metadata!B$1:E$2632,4,FALSE)</f>
        <v>1557</v>
      </c>
      <c r="I2571" t="s">
        <v>456</v>
      </c>
      <c r="K2571" t="str">
        <f>VLOOKUP(TRIM(SUBSTITUTE(E2571,CHAR(160),CHAR(32))),Metadata!B$1:H$2632,7,FALSE)</f>
        <v>traite ou essai</v>
      </c>
      <c r="L2571" t="s">
        <v>4402</v>
      </c>
      <c r="N2571" t="str">
        <f>VLOOKUP(TRIM(SUBSTITUTE(E2571,CHAR(160),CHAR(32))),Metadata!B$1:J$2632,9,FALSE)</f>
        <v/>
      </c>
      <c r="O2571">
        <f>VLOOKUP(TRIM(SUBSTITUTE(E2571,CHAR(160),CHAR(32))),Metadata!B$1:K$2632,10,FALSE)</f>
        <v>55236</v>
      </c>
      <c r="P2571" s="4" t="s">
        <v>9314</v>
      </c>
      <c r="Q2571">
        <v>91</v>
      </c>
      <c r="R2571">
        <v>100</v>
      </c>
    </row>
    <row r="2572" spans="1:18" hidden="1" x14ac:dyDescent="0.25">
      <c r="A2572">
        <v>2576</v>
      </c>
      <c r="B2572" t="s">
        <v>4354</v>
      </c>
      <c r="C2572" t="s">
        <v>392</v>
      </c>
      <c r="D2572" t="s">
        <v>330</v>
      </c>
      <c r="E2572" t="s">
        <v>7945</v>
      </c>
      <c r="F2572" t="str">
        <f>VLOOKUP(TRIM(SUBSTITUTE(E2572,CHAR(160),CHAR(32))),Metadata!B$1:C$2632,2,FALSE)</f>
        <v>Montaigne, Michel Eyquem de</v>
      </c>
      <c r="G2572" t="str">
        <f>VLOOKUP(TRIM(SUBSTITUTE(E2572,CHAR(160),CHAR(32))),Metadata!B$1:D$2632,3,FALSE)</f>
        <v>Les Essais</v>
      </c>
      <c r="H2572">
        <f>VLOOKUP(TRIM(SUBSTITUTE(E2572,CHAR(160),CHAR(32))),Metadata!B$1:E$2632,4,FALSE)</f>
        <v>1595</v>
      </c>
      <c r="I2572" t="s">
        <v>456</v>
      </c>
      <c r="K2572" t="str">
        <f>VLOOKUP(TRIM(SUBSTITUTE(E2572,CHAR(160),CHAR(32))),Metadata!B$1:H$2632,7,FALSE)</f>
        <v>essai</v>
      </c>
      <c r="L2572" t="s">
        <v>4484</v>
      </c>
      <c r="N2572" t="str">
        <f>VLOOKUP(TRIM(SUBSTITUTE(E2572,CHAR(160),CHAR(32))),Metadata!B$1:J$2632,9,FALSE)</f>
        <v/>
      </c>
      <c r="O2572">
        <f>VLOOKUP(TRIM(SUBSTITUTE(E2572,CHAR(160),CHAR(32))),Metadata!B$1:K$2632,10,FALSE)</f>
        <v>438631</v>
      </c>
      <c r="P2572" s="4" t="s">
        <v>9315</v>
      </c>
      <c r="Q2572">
        <v>28</v>
      </c>
      <c r="R2572">
        <v>39</v>
      </c>
    </row>
    <row r="2573" spans="1:18" hidden="1" x14ac:dyDescent="0.25">
      <c r="A2573">
        <v>2577</v>
      </c>
      <c r="B2573" t="s">
        <v>4354</v>
      </c>
      <c r="C2573" t="s">
        <v>392</v>
      </c>
      <c r="D2573" t="s">
        <v>330</v>
      </c>
      <c r="E2573" t="s">
        <v>7936</v>
      </c>
      <c r="F2573" t="str">
        <f>VLOOKUP(TRIM(SUBSTITUTE(E2573,CHAR(160),CHAR(32))),Metadata!B$1:C$2632,2,FALSE)</f>
        <v>Marguerite, Queen, consort of Henry II, King of Navarre, 1492-1549.</v>
      </c>
      <c r="G2573" t="str">
        <f>VLOOKUP(TRIM(SUBSTITUTE(E2573,CHAR(160),CHAR(32))),Metadata!B$1:D$2632,3,FALSE)</f>
        <v>L'Heptaméron</v>
      </c>
      <c r="H2573">
        <f>VLOOKUP(TRIM(SUBSTITUTE(E2573,CHAR(160),CHAR(32))),Metadata!B$1:E$2632,4,FALSE)</f>
        <v>1559</v>
      </c>
      <c r="I2573" t="s">
        <v>456</v>
      </c>
      <c r="K2573" t="str">
        <f>VLOOKUP(TRIM(SUBSTITUTE(E2573,CHAR(160),CHAR(32))),Metadata!B$1:H$2632,7,FALSE)</f>
        <v>roman</v>
      </c>
      <c r="L2573" t="s">
        <v>4378</v>
      </c>
      <c r="N2573" t="str">
        <f>VLOOKUP(TRIM(SUBSTITUTE(E2573,CHAR(160),CHAR(32))),Metadata!B$1:J$2632,9,FALSE)</f>
        <v/>
      </c>
      <c r="O2573">
        <f>VLOOKUP(TRIM(SUBSTITUTE(E2573,CHAR(160),CHAR(32))),Metadata!B$1:K$2632,10,FALSE)</f>
        <v>182112</v>
      </c>
      <c r="P2573" s="4" t="s">
        <v>11178</v>
      </c>
      <c r="Q2573">
        <v>232</v>
      </c>
      <c r="R2573">
        <v>241</v>
      </c>
    </row>
    <row r="2574" spans="1:18" hidden="1" x14ac:dyDescent="0.25">
      <c r="A2574">
        <v>2578</v>
      </c>
      <c r="B2574" t="s">
        <v>4354</v>
      </c>
      <c r="C2574" t="s">
        <v>392</v>
      </c>
      <c r="D2574" t="s">
        <v>330</v>
      </c>
      <c r="E2574" t="s">
        <v>7945</v>
      </c>
      <c r="F2574" t="str">
        <f>VLOOKUP(TRIM(SUBSTITUTE(E2574,CHAR(160),CHAR(32))),Metadata!B$1:C$2632,2,FALSE)</f>
        <v>Montaigne, Michel Eyquem de</v>
      </c>
      <c r="G2574" t="str">
        <f>VLOOKUP(TRIM(SUBSTITUTE(E2574,CHAR(160),CHAR(32))),Metadata!B$1:D$2632,3,FALSE)</f>
        <v>Les Essais</v>
      </c>
      <c r="H2574">
        <f>VLOOKUP(TRIM(SUBSTITUTE(E2574,CHAR(160),CHAR(32))),Metadata!B$1:E$2632,4,FALSE)</f>
        <v>1595</v>
      </c>
      <c r="I2574" t="s">
        <v>456</v>
      </c>
      <c r="K2574" t="str">
        <f>VLOOKUP(TRIM(SUBSTITUTE(E2574,CHAR(160),CHAR(32))),Metadata!B$1:H$2632,7,FALSE)</f>
        <v>essai</v>
      </c>
      <c r="L2574" t="s">
        <v>4484</v>
      </c>
      <c r="N2574" t="str">
        <f>VLOOKUP(TRIM(SUBSTITUTE(E2574,CHAR(160),CHAR(32))),Metadata!B$1:J$2632,9,FALSE)</f>
        <v/>
      </c>
      <c r="O2574">
        <f>VLOOKUP(TRIM(SUBSTITUTE(E2574,CHAR(160),CHAR(32))),Metadata!B$1:K$2632,10,FALSE)</f>
        <v>438631</v>
      </c>
      <c r="P2574" s="4" t="s">
        <v>11179</v>
      </c>
      <c r="Q2574">
        <v>50</v>
      </c>
      <c r="R2574">
        <v>60</v>
      </c>
    </row>
    <row r="2575" spans="1:18" x14ac:dyDescent="0.25">
      <c r="A2575">
        <v>2579</v>
      </c>
      <c r="B2575" t="s">
        <v>4354</v>
      </c>
      <c r="C2575" t="s">
        <v>392</v>
      </c>
      <c r="D2575" t="s">
        <v>330</v>
      </c>
      <c r="E2575" t="s">
        <v>7950</v>
      </c>
      <c r="F2575" t="str">
        <f>VLOOKUP(TRIM(SUBSTITUTE(E2575,CHAR(160),CHAR(32))),Metadata!B$1:C$2632,2,FALSE)</f>
        <v>Rabelais, François, ca. 1490-1553?.</v>
      </c>
      <c r="G2575" t="str">
        <f>VLOOKUP(TRIM(SUBSTITUTE(E2575,CHAR(160),CHAR(32))),Metadata!B$1:D$2632,3,FALSE)</f>
        <v>Le tiers livre.</v>
      </c>
      <c r="H2575">
        <f>VLOOKUP(TRIM(SUBSTITUTE(E2575,CHAR(160),CHAR(32))),Metadata!B$1:E$2632,4,FALSE)</f>
        <v>1546</v>
      </c>
      <c r="I2575" t="s">
        <v>456</v>
      </c>
      <c r="K2575" t="str">
        <f>VLOOKUP(TRIM(SUBSTITUTE(E2575,CHAR(160),CHAR(32))),Metadata!B$1:H$2632,7,FALSE)</f>
        <v>poesie</v>
      </c>
      <c r="L2575" t="s">
        <v>4382</v>
      </c>
      <c r="N2575" t="str">
        <f>VLOOKUP(TRIM(SUBSTITUTE(E2575,CHAR(160),CHAR(32))),Metadata!B$1:J$2632,9,FALSE)</f>
        <v/>
      </c>
      <c r="O2575">
        <f>VLOOKUP(TRIM(SUBSTITUTE(E2575,CHAR(160),CHAR(32))),Metadata!B$1:K$2632,10,FALSE)</f>
        <v>54784</v>
      </c>
      <c r="P2575" s="4" t="s">
        <v>13220</v>
      </c>
      <c r="Q2575">
        <v>496</v>
      </c>
      <c r="R2575">
        <v>505</v>
      </c>
    </row>
    <row r="2576" spans="1:18" hidden="1" x14ac:dyDescent="0.25">
      <c r="A2576">
        <v>2580</v>
      </c>
      <c r="B2576" t="s">
        <v>4354</v>
      </c>
      <c r="C2576" t="s">
        <v>392</v>
      </c>
      <c r="D2576" t="s">
        <v>330</v>
      </c>
      <c r="E2576" t="s">
        <v>7936</v>
      </c>
      <c r="F2576" t="str">
        <f>VLOOKUP(TRIM(SUBSTITUTE(E2576,CHAR(160),CHAR(32))),Metadata!B$1:C$2632,2,FALSE)</f>
        <v>Marguerite, Queen, consort of Henry II, King of Navarre, 1492-1549.</v>
      </c>
      <c r="G2576" t="str">
        <f>VLOOKUP(TRIM(SUBSTITUTE(E2576,CHAR(160),CHAR(32))),Metadata!B$1:D$2632,3,FALSE)</f>
        <v>L'Heptaméron</v>
      </c>
      <c r="H2576">
        <f>VLOOKUP(TRIM(SUBSTITUTE(E2576,CHAR(160),CHAR(32))),Metadata!B$1:E$2632,4,FALSE)</f>
        <v>1559</v>
      </c>
      <c r="I2576" t="s">
        <v>456</v>
      </c>
      <c r="K2576" t="str">
        <f>VLOOKUP(TRIM(SUBSTITUTE(E2576,CHAR(160),CHAR(32))),Metadata!B$1:H$2632,7,FALSE)</f>
        <v>roman</v>
      </c>
      <c r="L2576" t="s">
        <v>4378</v>
      </c>
      <c r="N2576" t="str">
        <f>VLOOKUP(TRIM(SUBSTITUTE(E2576,CHAR(160),CHAR(32))),Metadata!B$1:J$2632,9,FALSE)</f>
        <v/>
      </c>
      <c r="O2576">
        <f>VLOOKUP(TRIM(SUBSTITUTE(E2576,CHAR(160),CHAR(32))),Metadata!B$1:K$2632,10,FALSE)</f>
        <v>182112</v>
      </c>
      <c r="P2576" s="4" t="s">
        <v>11180</v>
      </c>
      <c r="Q2576">
        <v>81</v>
      </c>
      <c r="R2576">
        <v>90</v>
      </c>
    </row>
    <row r="2577" spans="1:18" hidden="1" x14ac:dyDescent="0.25">
      <c r="A2577">
        <v>2581</v>
      </c>
      <c r="B2577" t="s">
        <v>4354</v>
      </c>
      <c r="C2577" t="s">
        <v>392</v>
      </c>
      <c r="D2577" t="s">
        <v>330</v>
      </c>
      <c r="E2577" t="s">
        <v>7922</v>
      </c>
      <c r="F2577" t="str">
        <f>VLOOKUP(TRIM(SUBSTITUTE(E2577,CHAR(160),CHAR(32))),Metadata!B$1:C$2632,2,FALSE)</f>
        <v>Des Périers, Bonaventure, 1500?-1544?</v>
      </c>
      <c r="G2577" t="str">
        <f>VLOOKUP(TRIM(SUBSTITUTE(E2577,CHAR(160),CHAR(32))),Metadata!B$1:D$2632,3,FALSE)</f>
        <v>Les nouvelles récréations et joyeux devis</v>
      </c>
      <c r="H2577">
        <f>VLOOKUP(TRIM(SUBSTITUTE(E2577,CHAR(160),CHAR(32))),Metadata!B$1:E$2632,4,FALSE)</f>
        <v>1557</v>
      </c>
      <c r="I2577" t="s">
        <v>456</v>
      </c>
      <c r="K2577" t="str">
        <f>VLOOKUP(TRIM(SUBSTITUTE(E2577,CHAR(160),CHAR(32))),Metadata!B$1:H$2632,7,FALSE)</f>
        <v>traite ou essai</v>
      </c>
      <c r="L2577" t="s">
        <v>4402</v>
      </c>
      <c r="N2577" t="str">
        <f>VLOOKUP(TRIM(SUBSTITUTE(E2577,CHAR(160),CHAR(32))),Metadata!B$1:J$2632,9,FALSE)</f>
        <v/>
      </c>
      <c r="O2577">
        <f>VLOOKUP(TRIM(SUBSTITUTE(E2577,CHAR(160),CHAR(32))),Metadata!B$1:K$2632,10,FALSE)</f>
        <v>92068</v>
      </c>
      <c r="P2577" s="4" t="s">
        <v>11181</v>
      </c>
      <c r="Q2577">
        <v>80</v>
      </c>
      <c r="R2577">
        <v>89</v>
      </c>
    </row>
    <row r="2578" spans="1:18" hidden="1" x14ac:dyDescent="0.25">
      <c r="A2578">
        <v>2582</v>
      </c>
      <c r="B2578" t="s">
        <v>4354</v>
      </c>
      <c r="C2578" t="s">
        <v>392</v>
      </c>
      <c r="D2578" t="s">
        <v>330</v>
      </c>
      <c r="E2578" t="s">
        <v>7922</v>
      </c>
      <c r="F2578" t="str">
        <f>VLOOKUP(TRIM(SUBSTITUTE(E2578,CHAR(160),CHAR(32))),Metadata!B$1:C$2632,2,FALSE)</f>
        <v>Des Périers, Bonaventure, 1500?-1544?</v>
      </c>
      <c r="G2578" t="str">
        <f>VLOOKUP(TRIM(SUBSTITUTE(E2578,CHAR(160),CHAR(32))),Metadata!B$1:D$2632,3,FALSE)</f>
        <v>Les nouvelles récréations et joyeux devis</v>
      </c>
      <c r="H2578">
        <f>VLOOKUP(TRIM(SUBSTITUTE(E2578,CHAR(160),CHAR(32))),Metadata!B$1:E$2632,4,FALSE)</f>
        <v>1557</v>
      </c>
      <c r="I2578" t="s">
        <v>456</v>
      </c>
      <c r="K2578" t="str">
        <f>VLOOKUP(TRIM(SUBSTITUTE(E2578,CHAR(160),CHAR(32))),Metadata!B$1:H$2632,7,FALSE)</f>
        <v>traite ou essai</v>
      </c>
      <c r="L2578" t="s">
        <v>4402</v>
      </c>
      <c r="N2578" t="str">
        <f>VLOOKUP(TRIM(SUBSTITUTE(E2578,CHAR(160),CHAR(32))),Metadata!B$1:J$2632,9,FALSE)</f>
        <v/>
      </c>
      <c r="O2578">
        <f>VLOOKUP(TRIM(SUBSTITUTE(E2578,CHAR(160),CHAR(32))),Metadata!B$1:K$2632,10,FALSE)</f>
        <v>92068</v>
      </c>
      <c r="P2578" s="4" t="s">
        <v>12783</v>
      </c>
      <c r="Q2578">
        <v>387</v>
      </c>
      <c r="R2578">
        <v>396</v>
      </c>
    </row>
    <row r="2579" spans="1:18" hidden="1" x14ac:dyDescent="0.25">
      <c r="A2579">
        <v>2583</v>
      </c>
      <c r="B2579" t="s">
        <v>4354</v>
      </c>
      <c r="C2579" t="s">
        <v>392</v>
      </c>
      <c r="D2579" t="s">
        <v>330</v>
      </c>
      <c r="E2579" t="s">
        <v>7932</v>
      </c>
      <c r="F2579" t="str">
        <f>VLOOKUP(TRIM(SUBSTITUTE(E2579,CHAR(160),CHAR(32))),Metadata!B$1:C$2632,2,FALSE)</f>
        <v>Hélisenne de Crenne (pseudonym of Marguerite Briet), ca. 1510- ca. 1552.</v>
      </c>
      <c r="G2579" t="str">
        <f>VLOOKUP(TRIM(SUBSTITUTE(E2579,CHAR(160),CHAR(32))),Metadata!B$1:D$2632,3,FALSE)</f>
        <v>Les Angoysses douloureuses qui procedent d'amours</v>
      </c>
      <c r="H2579">
        <f>VLOOKUP(TRIM(SUBSTITUTE(E2579,CHAR(160),CHAR(32))),Metadata!B$1:E$2632,4,FALSE)</f>
        <v>1538</v>
      </c>
      <c r="I2579" t="s">
        <v>456</v>
      </c>
      <c r="K2579" t="str">
        <f>VLOOKUP(TRIM(SUBSTITUTE(E2579,CHAR(160),CHAR(32))),Metadata!B$1:H$2632,7,FALSE)</f>
        <v>roman</v>
      </c>
      <c r="L2579" t="s">
        <v>4378</v>
      </c>
      <c r="N2579" t="str">
        <f>VLOOKUP(TRIM(SUBSTITUTE(E2579,CHAR(160),CHAR(32))),Metadata!B$1:J$2632,9,FALSE)</f>
        <v/>
      </c>
      <c r="O2579">
        <f>VLOOKUP(TRIM(SUBSTITUTE(E2579,CHAR(160),CHAR(32))),Metadata!B$1:K$2632,10,FALSE)</f>
        <v>92091</v>
      </c>
      <c r="P2579" s="4" t="s">
        <v>11182</v>
      </c>
      <c r="Q2579">
        <v>115</v>
      </c>
      <c r="R2579">
        <v>124</v>
      </c>
    </row>
    <row r="2580" spans="1:18" hidden="1" x14ac:dyDescent="0.25">
      <c r="A2580">
        <v>2584</v>
      </c>
      <c r="B2580" t="s">
        <v>4354</v>
      </c>
      <c r="C2580" t="s">
        <v>392</v>
      </c>
      <c r="D2580" t="s">
        <v>330</v>
      </c>
      <c r="E2580" t="s">
        <v>7962</v>
      </c>
      <c r="F2580" t="str">
        <f>VLOOKUP(TRIM(SUBSTITUTE(E2580,CHAR(160),CHAR(32))),Metadata!B$1:C$2632,2,FALSE)</f>
        <v>Arnauld, Antoine, 1612-1694.</v>
      </c>
      <c r="G2580" t="str">
        <f>VLOOKUP(TRIM(SUBSTITUTE(E2580,CHAR(160),CHAR(32))),Metadata!B$1:D$2632,3,FALSE)</f>
        <v>De la Frequente Communion</v>
      </c>
      <c r="H2580">
        <f>VLOOKUP(TRIM(SUBSTITUTE(E2580,CHAR(160),CHAR(32))),Metadata!B$1:E$2632,4,FALSE)</f>
        <v>1643</v>
      </c>
      <c r="I2580" t="s">
        <v>445</v>
      </c>
      <c r="K2580" t="str">
        <f>VLOOKUP(TRIM(SUBSTITUTE(E2580,CHAR(160),CHAR(32))),Metadata!B$1:H$2632,7,FALSE)</f>
        <v>traite ou essai</v>
      </c>
      <c r="L2580" t="s">
        <v>4402</v>
      </c>
      <c r="N2580" t="str">
        <f>VLOOKUP(TRIM(SUBSTITUTE(E2580,CHAR(160),CHAR(32))),Metadata!B$1:J$2632,9,FALSE)</f>
        <v>prose</v>
      </c>
      <c r="O2580">
        <f>VLOOKUP(TRIM(SUBSTITUTE(E2580,CHAR(160),CHAR(32))),Metadata!B$1:K$2632,10,FALSE)</f>
        <v>127275</v>
      </c>
      <c r="P2580" s="4" t="s">
        <v>12784</v>
      </c>
      <c r="Q2580">
        <v>338</v>
      </c>
      <c r="R2580">
        <v>347</v>
      </c>
    </row>
    <row r="2581" spans="1:18" hidden="1" x14ac:dyDescent="0.25">
      <c r="A2581">
        <v>2585</v>
      </c>
      <c r="B2581" t="s">
        <v>4354</v>
      </c>
      <c r="C2581" t="s">
        <v>392</v>
      </c>
      <c r="D2581" t="s">
        <v>330</v>
      </c>
      <c r="E2581" t="s">
        <v>8061</v>
      </c>
      <c r="F2581" t="str">
        <f>VLOOKUP(TRIM(SUBSTITUTE(E2581,CHAR(160),CHAR(32))),Metadata!B$1:C$2632,2,FALSE)</f>
        <v>Garasse, François, 1584-1631.</v>
      </c>
      <c r="G2581" t="str">
        <f>VLOOKUP(TRIM(SUBSTITUTE(E2581,CHAR(160),CHAR(32))),Metadata!B$1:D$2632,3,FALSE)</f>
        <v>La doctrine cvrievse des beavx esprits de ce temps, ov, Pretendvs tels</v>
      </c>
      <c r="H2581">
        <f>VLOOKUP(TRIM(SUBSTITUTE(E2581,CHAR(160),CHAR(32))),Metadata!B$1:E$2632,4,FALSE)</f>
        <v>1623</v>
      </c>
      <c r="I2581" t="s">
        <v>445</v>
      </c>
      <c r="K2581" t="str">
        <f>VLOOKUP(TRIM(SUBSTITUTE(E2581,CHAR(160),CHAR(32))),Metadata!B$1:H$2632,7,FALSE)</f>
        <v>pamphlet</v>
      </c>
      <c r="L2581" t="s">
        <v>4534</v>
      </c>
      <c r="N2581" t="str">
        <f>VLOOKUP(TRIM(SUBSTITUTE(E2581,CHAR(160),CHAR(32))),Metadata!B$1:J$2632,9,FALSE)</f>
        <v>prose</v>
      </c>
      <c r="O2581">
        <f>VLOOKUP(TRIM(SUBSTITUTE(E2581,CHAR(160),CHAR(32))),Metadata!B$1:K$2632,10,FALSE)</f>
        <v>244231</v>
      </c>
      <c r="P2581" s="4" t="s">
        <v>9316</v>
      </c>
      <c r="Q2581">
        <v>11</v>
      </c>
      <c r="R2581">
        <v>21</v>
      </c>
    </row>
    <row r="2582" spans="1:18" hidden="1" x14ac:dyDescent="0.25">
      <c r="A2582">
        <v>2586</v>
      </c>
      <c r="B2582" t="s">
        <v>4354</v>
      </c>
      <c r="C2582" t="s">
        <v>392</v>
      </c>
      <c r="D2582" t="s">
        <v>330</v>
      </c>
      <c r="E2582" t="s">
        <v>8061</v>
      </c>
      <c r="F2582" t="str">
        <f>VLOOKUP(TRIM(SUBSTITUTE(E2582,CHAR(160),CHAR(32))),Metadata!B$1:C$2632,2,FALSE)</f>
        <v>Garasse, François, 1584-1631.</v>
      </c>
      <c r="G2582" t="str">
        <f>VLOOKUP(TRIM(SUBSTITUTE(E2582,CHAR(160),CHAR(32))),Metadata!B$1:D$2632,3,FALSE)</f>
        <v>La doctrine cvrievse des beavx esprits de ce temps, ov, Pretendvs tels</v>
      </c>
      <c r="H2582">
        <f>VLOOKUP(TRIM(SUBSTITUTE(E2582,CHAR(160),CHAR(32))),Metadata!B$1:E$2632,4,FALSE)</f>
        <v>1623</v>
      </c>
      <c r="I2582" t="s">
        <v>445</v>
      </c>
      <c r="K2582" t="str">
        <f>VLOOKUP(TRIM(SUBSTITUTE(E2582,CHAR(160),CHAR(32))),Metadata!B$1:H$2632,7,FALSE)</f>
        <v>pamphlet</v>
      </c>
      <c r="L2582" t="s">
        <v>4534</v>
      </c>
      <c r="N2582" t="str">
        <f>VLOOKUP(TRIM(SUBSTITUTE(E2582,CHAR(160),CHAR(32))),Metadata!B$1:J$2632,9,FALSE)</f>
        <v>prose</v>
      </c>
      <c r="O2582">
        <f>VLOOKUP(TRIM(SUBSTITUTE(E2582,CHAR(160),CHAR(32))),Metadata!B$1:K$2632,10,FALSE)</f>
        <v>244231</v>
      </c>
      <c r="P2582" s="4" t="s">
        <v>11183</v>
      </c>
      <c r="Q2582">
        <v>450</v>
      </c>
      <c r="R2582">
        <v>459</v>
      </c>
    </row>
    <row r="2583" spans="1:18" hidden="1" x14ac:dyDescent="0.25">
      <c r="A2583">
        <v>2587</v>
      </c>
      <c r="B2583" t="s">
        <v>4354</v>
      </c>
      <c r="C2583" t="s">
        <v>392</v>
      </c>
      <c r="D2583" t="s">
        <v>330</v>
      </c>
      <c r="E2583" t="s">
        <v>7962</v>
      </c>
      <c r="F2583" t="str">
        <f>VLOOKUP(TRIM(SUBSTITUTE(E2583,CHAR(160),CHAR(32))),Metadata!B$1:C$2632,2,FALSE)</f>
        <v>Arnauld, Antoine, 1612-1694.</v>
      </c>
      <c r="G2583" t="str">
        <f>VLOOKUP(TRIM(SUBSTITUTE(E2583,CHAR(160),CHAR(32))),Metadata!B$1:D$2632,3,FALSE)</f>
        <v>De la Frequente Communion</v>
      </c>
      <c r="H2583">
        <f>VLOOKUP(TRIM(SUBSTITUTE(E2583,CHAR(160),CHAR(32))),Metadata!B$1:E$2632,4,FALSE)</f>
        <v>1643</v>
      </c>
      <c r="I2583" t="s">
        <v>445</v>
      </c>
      <c r="K2583" t="str">
        <f>VLOOKUP(TRIM(SUBSTITUTE(E2583,CHAR(160),CHAR(32))),Metadata!B$1:H$2632,7,FALSE)</f>
        <v>traite ou essai</v>
      </c>
      <c r="L2583" t="s">
        <v>4402</v>
      </c>
      <c r="N2583" t="str">
        <f>VLOOKUP(TRIM(SUBSTITUTE(E2583,CHAR(160),CHAR(32))),Metadata!B$1:J$2632,9,FALSE)</f>
        <v>prose</v>
      </c>
      <c r="O2583">
        <f>VLOOKUP(TRIM(SUBSTITUTE(E2583,CHAR(160),CHAR(32))),Metadata!B$1:K$2632,10,FALSE)</f>
        <v>127275</v>
      </c>
      <c r="P2583" s="4" t="s">
        <v>11184</v>
      </c>
      <c r="Q2583">
        <v>147</v>
      </c>
      <c r="R2583">
        <v>156</v>
      </c>
    </row>
    <row r="2584" spans="1:18" hidden="1" x14ac:dyDescent="0.25">
      <c r="A2584">
        <v>2588</v>
      </c>
      <c r="B2584" t="s">
        <v>4354</v>
      </c>
      <c r="C2584" t="s">
        <v>392</v>
      </c>
      <c r="D2584" t="s">
        <v>330</v>
      </c>
      <c r="E2584" t="s">
        <v>8151</v>
      </c>
      <c r="F2584" t="str">
        <f>VLOOKUP(TRIM(SUBSTITUTE(E2584,CHAR(160),CHAR(32))),Metadata!B$1:C$2632,2,FALSE)</f>
        <v>Sévigné, Marie de Rabutin-Chantal, marquise de, 1626-1696.</v>
      </c>
      <c r="G2584" t="str">
        <f>VLOOKUP(TRIM(SUBSTITUTE(E2584,CHAR(160),CHAR(32))),Metadata!B$1:D$2632,3,FALSE)</f>
        <v>Correspondance T. 2, 1675-1680</v>
      </c>
      <c r="H2584">
        <f>VLOOKUP(TRIM(SUBSTITUTE(E2584,CHAR(160),CHAR(32))),Metadata!B$1:E$2632,4,FALSE)</f>
        <v>1680</v>
      </c>
      <c r="I2584" t="s">
        <v>445</v>
      </c>
      <c r="K2584" t="str">
        <f>VLOOKUP(TRIM(SUBSTITUTE(E2584,CHAR(160),CHAR(32))),Metadata!B$1:H$2632,7,FALSE)</f>
        <v>correspondance</v>
      </c>
      <c r="L2584" t="s">
        <v>4542</v>
      </c>
      <c r="N2584" t="str">
        <f>VLOOKUP(TRIM(SUBSTITUTE(E2584,CHAR(160),CHAR(32))),Metadata!B$1:J$2632,9,FALSE)</f>
        <v>prose</v>
      </c>
      <c r="O2584">
        <f>VLOOKUP(TRIM(SUBSTITUTE(E2584,CHAR(160),CHAR(32))),Metadata!B$1:K$2632,10,FALSE)</f>
        <v>404376</v>
      </c>
      <c r="P2584" s="8" t="s">
        <v>11185</v>
      </c>
      <c r="Q2584">
        <v>301</v>
      </c>
      <c r="R2584">
        <v>310</v>
      </c>
    </row>
    <row r="2585" spans="1:18" hidden="1" x14ac:dyDescent="0.25">
      <c r="A2585">
        <v>2589</v>
      </c>
      <c r="B2585" t="s">
        <v>4354</v>
      </c>
      <c r="C2585" t="s">
        <v>392</v>
      </c>
      <c r="D2585" t="s">
        <v>330</v>
      </c>
      <c r="E2585" t="s">
        <v>7962</v>
      </c>
      <c r="F2585" t="str">
        <f>VLOOKUP(TRIM(SUBSTITUTE(E2585,CHAR(160),CHAR(32))),Metadata!B$1:C$2632,2,FALSE)</f>
        <v>Arnauld, Antoine, 1612-1694.</v>
      </c>
      <c r="G2585" t="str">
        <f>VLOOKUP(TRIM(SUBSTITUTE(E2585,CHAR(160),CHAR(32))),Metadata!B$1:D$2632,3,FALSE)</f>
        <v>De la Frequente Communion</v>
      </c>
      <c r="H2585">
        <f>VLOOKUP(TRIM(SUBSTITUTE(E2585,CHAR(160),CHAR(32))),Metadata!B$1:E$2632,4,FALSE)</f>
        <v>1643</v>
      </c>
      <c r="I2585" t="s">
        <v>445</v>
      </c>
      <c r="K2585" t="str">
        <f>VLOOKUP(TRIM(SUBSTITUTE(E2585,CHAR(160),CHAR(32))),Metadata!B$1:H$2632,7,FALSE)</f>
        <v>traite ou essai</v>
      </c>
      <c r="L2585" t="s">
        <v>4402</v>
      </c>
      <c r="N2585" t="str">
        <f>VLOOKUP(TRIM(SUBSTITUTE(E2585,CHAR(160),CHAR(32))),Metadata!B$1:J$2632,9,FALSE)</f>
        <v>prose</v>
      </c>
      <c r="O2585">
        <f>VLOOKUP(TRIM(SUBSTITUTE(E2585,CHAR(160),CHAR(32))),Metadata!B$1:K$2632,10,FALSE)</f>
        <v>127275</v>
      </c>
      <c r="P2585" s="4" t="s">
        <v>12785</v>
      </c>
      <c r="Q2585">
        <v>260</v>
      </c>
      <c r="R2585">
        <v>269</v>
      </c>
    </row>
    <row r="2586" spans="1:18" hidden="1" x14ac:dyDescent="0.25">
      <c r="A2586">
        <v>2590</v>
      </c>
      <c r="B2586" t="s">
        <v>4354</v>
      </c>
      <c r="C2586" t="s">
        <v>392</v>
      </c>
      <c r="D2586" t="s">
        <v>330</v>
      </c>
      <c r="E2586" t="s">
        <v>8098</v>
      </c>
      <c r="F2586" t="str">
        <f>VLOOKUP(TRIM(SUBSTITUTE(E2586,CHAR(160),CHAR(32))),Metadata!B$1:C$2632,2,FALSE)</f>
        <v>Molière, 1622-1673.</v>
      </c>
      <c r="G2586" t="str">
        <f>VLOOKUP(TRIM(SUBSTITUTE(E2586,CHAR(160),CHAR(32))),Metadata!B$1:D$2632,3,FALSE)</f>
        <v>Le dépit amoureux: comédie répresentée sur le théâtre du Palais Royal</v>
      </c>
      <c r="H2586">
        <f>VLOOKUP(TRIM(SUBSTITUTE(E2586,CHAR(160),CHAR(32))),Metadata!B$1:E$2632,4,FALSE)</f>
        <v>1663</v>
      </c>
      <c r="I2586" t="s">
        <v>445</v>
      </c>
      <c r="K2586" t="str">
        <f>VLOOKUP(TRIM(SUBSTITUTE(E2586,CHAR(160),CHAR(32))),Metadata!B$1:H$2632,7,FALSE)</f>
        <v>theatre</v>
      </c>
      <c r="L2586" t="s">
        <v>4472</v>
      </c>
      <c r="N2586" t="str">
        <f>VLOOKUP(TRIM(SUBSTITUTE(E2586,CHAR(160),CHAR(32))),Metadata!B$1:J$2632,9,FALSE)</f>
        <v/>
      </c>
      <c r="O2586">
        <f>VLOOKUP(TRIM(SUBSTITUTE(E2586,CHAR(160),CHAR(32))),Metadata!B$1:K$2632,10,FALSE)</f>
        <v>16985</v>
      </c>
      <c r="P2586" s="4" t="s">
        <v>11186</v>
      </c>
      <c r="Q2586">
        <v>6</v>
      </c>
      <c r="R2586">
        <v>15</v>
      </c>
    </row>
    <row r="2587" spans="1:18" hidden="1" x14ac:dyDescent="0.25">
      <c r="A2587">
        <v>2591</v>
      </c>
      <c r="B2587" t="s">
        <v>4354</v>
      </c>
      <c r="C2587" t="s">
        <v>392</v>
      </c>
      <c r="D2587" t="s">
        <v>330</v>
      </c>
      <c r="E2587" t="s">
        <v>7981</v>
      </c>
      <c r="F2587" t="str">
        <f>VLOOKUP(TRIM(SUBSTITUTE(E2587,CHAR(160),CHAR(32))),Metadata!B$1:C$2632,2,FALSE)</f>
        <v>Balzac, Jean-Louis Guez, seigneur de, 1597-1654.</v>
      </c>
      <c r="G2587" t="str">
        <f>VLOOKUP(TRIM(SUBSTITUTE(E2587,CHAR(160),CHAR(32))),Metadata!B$1:D$2632,3,FALSE)</f>
        <v>Dissertations Chrestiennes et Morales</v>
      </c>
      <c r="H2587">
        <f>VLOOKUP(TRIM(SUBSTITUTE(E2587,CHAR(160),CHAR(32))),Metadata!B$1:E$2632,4,FALSE)</f>
        <v>1654</v>
      </c>
      <c r="I2587" t="s">
        <v>445</v>
      </c>
      <c r="K2587" t="str">
        <f>VLOOKUP(TRIM(SUBSTITUTE(E2587,CHAR(160),CHAR(32))),Metadata!B$1:H$2632,7,FALSE)</f>
        <v>traite ou essai</v>
      </c>
      <c r="L2587" t="s">
        <v>4402</v>
      </c>
      <c r="N2587" t="str">
        <f>VLOOKUP(TRIM(SUBSTITUTE(E2587,CHAR(160),CHAR(32))),Metadata!B$1:J$2632,9,FALSE)</f>
        <v>prose</v>
      </c>
      <c r="O2587">
        <f>VLOOKUP(TRIM(SUBSTITUTE(E2587,CHAR(160),CHAR(32))),Metadata!B$1:K$2632,10,FALSE)</f>
        <v>65116</v>
      </c>
      <c r="P2587" s="4" t="s">
        <v>11187</v>
      </c>
      <c r="Q2587">
        <v>188</v>
      </c>
      <c r="R2587">
        <v>197</v>
      </c>
    </row>
    <row r="2588" spans="1:18" x14ac:dyDescent="0.25">
      <c r="A2588">
        <v>2592</v>
      </c>
      <c r="B2588" t="s">
        <v>4354</v>
      </c>
      <c r="C2588" t="s">
        <v>392</v>
      </c>
      <c r="D2588" t="s">
        <v>330</v>
      </c>
      <c r="E2588" t="s">
        <v>7967</v>
      </c>
      <c r="F2588" t="str">
        <f>VLOOKUP(TRIM(SUBSTITUTE(E2588,CHAR(160),CHAR(32))),Metadata!B$1:C$2632,2,FALSE)</f>
        <v>Aubigné, Agrippa d', 1552-1630.</v>
      </c>
      <c r="G2588" t="str">
        <f>VLOOKUP(TRIM(SUBSTITUTE(E2588,CHAR(160),CHAR(32))),Metadata!B$1:D$2632,3,FALSE)</f>
        <v>Les Tragiques</v>
      </c>
      <c r="H2588">
        <f>VLOOKUP(TRIM(SUBSTITUTE(E2588,CHAR(160),CHAR(32))),Metadata!B$1:E$2632,4,FALSE)</f>
        <v>1616</v>
      </c>
      <c r="I2588" t="s">
        <v>445</v>
      </c>
      <c r="K2588" t="str">
        <f>VLOOKUP(TRIM(SUBSTITUTE(E2588,CHAR(160),CHAR(32))),Metadata!B$1:H$2632,7,FALSE)</f>
        <v>poesie</v>
      </c>
      <c r="L2588" t="s">
        <v>4382</v>
      </c>
      <c r="N2588" t="str">
        <f>VLOOKUP(TRIM(SUBSTITUTE(E2588,CHAR(160),CHAR(32))),Metadata!B$1:J$2632,9,FALSE)</f>
        <v>vers</v>
      </c>
      <c r="O2588">
        <f>VLOOKUP(TRIM(SUBSTITUTE(E2588,CHAR(160),CHAR(32))),Metadata!B$1:K$2632,10,FALSE)</f>
        <v>79145</v>
      </c>
      <c r="P2588" s="4" t="s">
        <v>11188</v>
      </c>
      <c r="Q2588">
        <v>144</v>
      </c>
      <c r="R2588">
        <v>153</v>
      </c>
    </row>
    <row r="2589" spans="1:18" hidden="1" x14ac:dyDescent="0.25">
      <c r="A2589">
        <v>2593</v>
      </c>
      <c r="B2589" t="s">
        <v>4354</v>
      </c>
      <c r="C2589" t="s">
        <v>392</v>
      </c>
      <c r="D2589" t="s">
        <v>330</v>
      </c>
      <c r="E2589" t="s">
        <v>8003</v>
      </c>
      <c r="F2589" t="str">
        <f>VLOOKUP(TRIM(SUBSTITUTE(E2589,CHAR(160),CHAR(32))),Metadata!B$1:C$2632,2,FALSE)</f>
        <v>Camus, Jean-Pierre, 1584-1652.</v>
      </c>
      <c r="G2589" t="str">
        <f>VLOOKUP(TRIM(SUBSTITUTE(E2589,CHAR(160),CHAR(32))),Metadata!B$1:D$2632,3,FALSE)</f>
        <v>Agathonphile: récit de Philargyrippe</v>
      </c>
      <c r="H2589">
        <f>VLOOKUP(TRIM(SUBSTITUTE(E2589,CHAR(160),CHAR(32))),Metadata!B$1:E$2632,4,FALSE)</f>
        <v>1621</v>
      </c>
      <c r="I2589" t="s">
        <v>445</v>
      </c>
      <c r="K2589" t="str">
        <f>VLOOKUP(TRIM(SUBSTITUTE(E2589,CHAR(160),CHAR(32))),Metadata!B$1:H$2632,7,FALSE)</f>
        <v>roman</v>
      </c>
      <c r="L2589" t="s">
        <v>4378</v>
      </c>
      <c r="N2589" t="str">
        <f>VLOOKUP(TRIM(SUBSTITUTE(E2589,CHAR(160),CHAR(32))),Metadata!B$1:J$2632,9,FALSE)</f>
        <v>prose</v>
      </c>
      <c r="O2589">
        <f>VLOOKUP(TRIM(SUBSTITUTE(E2589,CHAR(160),CHAR(32))),Metadata!B$1:K$2632,10,FALSE)</f>
        <v>34464</v>
      </c>
      <c r="P2589" s="4" t="s">
        <v>12786</v>
      </c>
      <c r="Q2589">
        <v>795</v>
      </c>
      <c r="R2589">
        <v>804</v>
      </c>
    </row>
    <row r="2590" spans="1:18" hidden="1" x14ac:dyDescent="0.25">
      <c r="A2590">
        <v>2594</v>
      </c>
      <c r="B2590" t="s">
        <v>4354</v>
      </c>
      <c r="C2590" t="s">
        <v>392</v>
      </c>
      <c r="D2590" t="s">
        <v>330</v>
      </c>
      <c r="E2590" t="s">
        <v>8066</v>
      </c>
      <c r="F2590" t="str">
        <f>VLOOKUP(TRIM(SUBSTITUTE(E2590,CHAR(160),CHAR(32))),Metadata!B$1:C$2632,2,FALSE)</f>
        <v>La Bruyère, Jean de, 1645-1696.</v>
      </c>
      <c r="G2590" t="str">
        <f>VLOOKUP(TRIM(SUBSTITUTE(E2590,CHAR(160),CHAR(32))),Metadata!B$1:D$2632,3,FALSE)</f>
        <v>Dialogues sur le Quietisme</v>
      </c>
      <c r="H2590">
        <f>VLOOKUP(TRIM(SUBSTITUTE(E2590,CHAR(160),CHAR(32))),Metadata!B$1:E$2632,4,FALSE)</f>
        <v>1694</v>
      </c>
      <c r="I2590" t="s">
        <v>445</v>
      </c>
      <c r="K2590" t="str">
        <f>VLOOKUP(TRIM(SUBSTITUTE(E2590,CHAR(160),CHAR(32))),Metadata!B$1:H$2632,7,FALSE)</f>
        <v>eloquence</v>
      </c>
      <c r="L2590" t="s">
        <v>4758</v>
      </c>
      <c r="N2590" t="str">
        <f>VLOOKUP(TRIM(SUBSTITUTE(E2590,CHAR(160),CHAR(32))),Metadata!B$1:J$2632,9,FALSE)</f>
        <v/>
      </c>
      <c r="O2590">
        <f>VLOOKUP(TRIM(SUBSTITUTE(E2590,CHAR(160),CHAR(32))),Metadata!B$1:K$2632,10,FALSE)</f>
        <v>43045</v>
      </c>
      <c r="P2590" s="4" t="s">
        <v>11189</v>
      </c>
      <c r="Q2590">
        <v>470</v>
      </c>
      <c r="R2590">
        <v>479</v>
      </c>
    </row>
    <row r="2591" spans="1:18" hidden="1" x14ac:dyDescent="0.25">
      <c r="A2591">
        <v>2595</v>
      </c>
      <c r="B2591" t="s">
        <v>4354</v>
      </c>
      <c r="C2591" t="s">
        <v>392</v>
      </c>
      <c r="D2591" t="s">
        <v>330</v>
      </c>
      <c r="E2591" t="s">
        <v>8052</v>
      </c>
      <c r="F2591" t="str">
        <f>VLOOKUP(TRIM(SUBSTITUTE(E2591,CHAR(160),CHAR(32))),Metadata!B$1:C$2632,2,FALSE)</f>
        <v>Fénelon, François de Salignac de La Mothe-, 1651-1715.</v>
      </c>
      <c r="G2591" t="str">
        <f>VLOOKUP(TRIM(SUBSTITUTE(E2591,CHAR(160),CHAR(32))),Metadata!B$1:D$2632,3,FALSE)</f>
        <v>Explication des maximes des saints sur la vie intérieure</v>
      </c>
      <c r="H2591">
        <f>VLOOKUP(TRIM(SUBSTITUTE(E2591,CHAR(160),CHAR(32))),Metadata!B$1:E$2632,4,FALSE)</f>
        <v>1697</v>
      </c>
      <c r="I2591" t="s">
        <v>445</v>
      </c>
      <c r="K2591" t="str">
        <f>VLOOKUP(TRIM(SUBSTITUTE(E2591,CHAR(160),CHAR(32))),Metadata!B$1:H$2632,7,FALSE)</f>
        <v>traite ou essai</v>
      </c>
      <c r="L2591" t="s">
        <v>4402</v>
      </c>
      <c r="N2591" t="str">
        <f>VLOOKUP(TRIM(SUBSTITUTE(E2591,CHAR(160),CHAR(32))),Metadata!B$1:J$2632,9,FALSE)</f>
        <v>prose</v>
      </c>
      <c r="O2591">
        <f>VLOOKUP(TRIM(SUBSTITUTE(E2591,CHAR(160),CHAR(32))),Metadata!B$1:K$2632,10,FALSE)</f>
        <v>45226</v>
      </c>
      <c r="P2591" s="4" t="s">
        <v>9317</v>
      </c>
      <c r="Q2591">
        <v>3</v>
      </c>
      <c r="R2591">
        <v>12</v>
      </c>
    </row>
    <row r="2592" spans="1:18" hidden="1" x14ac:dyDescent="0.25">
      <c r="A2592">
        <v>2596</v>
      </c>
      <c r="B2592" t="s">
        <v>4354</v>
      </c>
      <c r="C2592" t="s">
        <v>392</v>
      </c>
      <c r="D2592" t="s">
        <v>330</v>
      </c>
      <c r="E2592" t="s">
        <v>7962</v>
      </c>
      <c r="F2592" t="str">
        <f>VLOOKUP(TRIM(SUBSTITUTE(E2592,CHAR(160),CHAR(32))),Metadata!B$1:C$2632,2,FALSE)</f>
        <v>Arnauld, Antoine, 1612-1694.</v>
      </c>
      <c r="G2592" t="str">
        <f>VLOOKUP(TRIM(SUBSTITUTE(E2592,CHAR(160),CHAR(32))),Metadata!B$1:D$2632,3,FALSE)</f>
        <v>De la Frequente Communion</v>
      </c>
      <c r="H2592">
        <f>VLOOKUP(TRIM(SUBSTITUTE(E2592,CHAR(160),CHAR(32))),Metadata!B$1:E$2632,4,FALSE)</f>
        <v>1643</v>
      </c>
      <c r="I2592" t="s">
        <v>445</v>
      </c>
      <c r="K2592" t="str">
        <f>VLOOKUP(TRIM(SUBSTITUTE(E2592,CHAR(160),CHAR(32))),Metadata!B$1:H$2632,7,FALSE)</f>
        <v>traite ou essai</v>
      </c>
      <c r="L2592" t="s">
        <v>4402</v>
      </c>
      <c r="N2592" t="str">
        <f>VLOOKUP(TRIM(SUBSTITUTE(E2592,CHAR(160),CHAR(32))),Metadata!B$1:J$2632,9,FALSE)</f>
        <v>prose</v>
      </c>
      <c r="O2592">
        <f>VLOOKUP(TRIM(SUBSTITUTE(E2592,CHAR(160),CHAR(32))),Metadata!B$1:K$2632,10,FALSE)</f>
        <v>127275</v>
      </c>
      <c r="P2592" s="4" t="s">
        <v>12787</v>
      </c>
      <c r="Q2592">
        <v>25</v>
      </c>
      <c r="R2592">
        <v>34</v>
      </c>
    </row>
    <row r="2593" spans="1:18" hidden="1" x14ac:dyDescent="0.25">
      <c r="A2593">
        <v>2597</v>
      </c>
      <c r="B2593" t="s">
        <v>4354</v>
      </c>
      <c r="C2593" t="s">
        <v>392</v>
      </c>
      <c r="D2593" t="s">
        <v>330</v>
      </c>
      <c r="E2593" t="s">
        <v>7962</v>
      </c>
      <c r="F2593" t="str">
        <f>VLOOKUP(TRIM(SUBSTITUTE(E2593,CHAR(160),CHAR(32))),Metadata!B$1:C$2632,2,FALSE)</f>
        <v>Arnauld, Antoine, 1612-1694.</v>
      </c>
      <c r="G2593" t="str">
        <f>VLOOKUP(TRIM(SUBSTITUTE(E2593,CHAR(160),CHAR(32))),Metadata!B$1:D$2632,3,FALSE)</f>
        <v>De la Frequente Communion</v>
      </c>
      <c r="H2593">
        <f>VLOOKUP(TRIM(SUBSTITUTE(E2593,CHAR(160),CHAR(32))),Metadata!B$1:E$2632,4,FALSE)</f>
        <v>1643</v>
      </c>
      <c r="I2593" t="s">
        <v>445</v>
      </c>
      <c r="K2593" t="str">
        <f>VLOOKUP(TRIM(SUBSTITUTE(E2593,CHAR(160),CHAR(32))),Metadata!B$1:H$2632,7,FALSE)</f>
        <v>traite ou essai</v>
      </c>
      <c r="L2593" t="s">
        <v>4402</v>
      </c>
      <c r="N2593" t="str">
        <f>VLOOKUP(TRIM(SUBSTITUTE(E2593,CHAR(160),CHAR(32))),Metadata!B$1:J$2632,9,FALSE)</f>
        <v>prose</v>
      </c>
      <c r="O2593">
        <f>VLOOKUP(TRIM(SUBSTITUTE(E2593,CHAR(160),CHAR(32))),Metadata!B$1:K$2632,10,FALSE)</f>
        <v>127275</v>
      </c>
      <c r="P2593" s="4" t="s">
        <v>11190</v>
      </c>
      <c r="Q2593">
        <v>107</v>
      </c>
      <c r="R2593">
        <v>116</v>
      </c>
    </row>
    <row r="2594" spans="1:18" hidden="1" x14ac:dyDescent="0.25">
      <c r="A2594">
        <v>2598</v>
      </c>
      <c r="B2594" t="s">
        <v>4354</v>
      </c>
      <c r="C2594" t="s">
        <v>392</v>
      </c>
      <c r="D2594" t="s">
        <v>330</v>
      </c>
      <c r="E2594" t="s">
        <v>7962</v>
      </c>
      <c r="F2594" t="str">
        <f>VLOOKUP(TRIM(SUBSTITUTE(E2594,CHAR(160),CHAR(32))),Metadata!B$1:C$2632,2,FALSE)</f>
        <v>Arnauld, Antoine, 1612-1694.</v>
      </c>
      <c r="G2594" t="str">
        <f>VLOOKUP(TRIM(SUBSTITUTE(E2594,CHAR(160),CHAR(32))),Metadata!B$1:D$2632,3,FALSE)</f>
        <v>De la Frequente Communion</v>
      </c>
      <c r="H2594">
        <f>VLOOKUP(TRIM(SUBSTITUTE(E2594,CHAR(160),CHAR(32))),Metadata!B$1:E$2632,4,FALSE)</f>
        <v>1643</v>
      </c>
      <c r="I2594" t="s">
        <v>445</v>
      </c>
      <c r="K2594" t="str">
        <f>VLOOKUP(TRIM(SUBSTITUTE(E2594,CHAR(160),CHAR(32))),Metadata!B$1:H$2632,7,FALSE)</f>
        <v>traite ou essai</v>
      </c>
      <c r="L2594" t="s">
        <v>4402</v>
      </c>
      <c r="N2594" t="str">
        <f>VLOOKUP(TRIM(SUBSTITUTE(E2594,CHAR(160),CHAR(32))),Metadata!B$1:J$2632,9,FALSE)</f>
        <v>prose</v>
      </c>
      <c r="O2594">
        <f>VLOOKUP(TRIM(SUBSTITUTE(E2594,CHAR(160),CHAR(32))),Metadata!B$1:K$2632,10,FALSE)</f>
        <v>127275</v>
      </c>
      <c r="P2594" s="4" t="s">
        <v>12788</v>
      </c>
      <c r="Q2594">
        <v>167</v>
      </c>
      <c r="R2594">
        <v>176</v>
      </c>
    </row>
    <row r="2595" spans="1:18" hidden="1" x14ac:dyDescent="0.25">
      <c r="A2595">
        <v>2599</v>
      </c>
      <c r="B2595" t="s">
        <v>4354</v>
      </c>
      <c r="C2595" t="s">
        <v>392</v>
      </c>
      <c r="D2595" t="s">
        <v>330</v>
      </c>
      <c r="E2595" t="s">
        <v>7962</v>
      </c>
      <c r="F2595" t="str">
        <f>VLOOKUP(TRIM(SUBSTITUTE(E2595,CHAR(160),CHAR(32))),Metadata!B$1:C$2632,2,FALSE)</f>
        <v>Arnauld, Antoine, 1612-1694.</v>
      </c>
      <c r="G2595" t="str">
        <f>VLOOKUP(TRIM(SUBSTITUTE(E2595,CHAR(160),CHAR(32))),Metadata!B$1:D$2632,3,FALSE)</f>
        <v>De la Frequente Communion</v>
      </c>
      <c r="H2595">
        <f>VLOOKUP(TRIM(SUBSTITUTE(E2595,CHAR(160),CHAR(32))),Metadata!B$1:E$2632,4,FALSE)</f>
        <v>1643</v>
      </c>
      <c r="I2595" t="s">
        <v>445</v>
      </c>
      <c r="K2595" t="str">
        <f>VLOOKUP(TRIM(SUBSTITUTE(E2595,CHAR(160),CHAR(32))),Metadata!B$1:H$2632,7,FALSE)</f>
        <v>traite ou essai</v>
      </c>
      <c r="L2595" t="s">
        <v>4402</v>
      </c>
      <c r="N2595" t="str">
        <f>VLOOKUP(TRIM(SUBSTITUTE(E2595,CHAR(160),CHAR(32))),Metadata!B$1:J$2632,9,FALSE)</f>
        <v>prose</v>
      </c>
      <c r="O2595">
        <f>VLOOKUP(TRIM(SUBSTITUTE(E2595,CHAR(160),CHAR(32))),Metadata!B$1:K$2632,10,FALSE)</f>
        <v>127275</v>
      </c>
      <c r="P2595" s="4" t="s">
        <v>9318</v>
      </c>
      <c r="Q2595">
        <v>284</v>
      </c>
      <c r="R2595">
        <v>293</v>
      </c>
    </row>
    <row r="2596" spans="1:18" hidden="1" x14ac:dyDescent="0.25">
      <c r="A2596">
        <v>2600</v>
      </c>
      <c r="B2596" t="s">
        <v>4354</v>
      </c>
      <c r="C2596" t="s">
        <v>392</v>
      </c>
      <c r="D2596" t="s">
        <v>330</v>
      </c>
      <c r="E2596" t="s">
        <v>7962</v>
      </c>
      <c r="F2596" t="str">
        <f>VLOOKUP(TRIM(SUBSTITUTE(E2596,CHAR(160),CHAR(32))),Metadata!B$1:C$2632,2,FALSE)</f>
        <v>Arnauld, Antoine, 1612-1694.</v>
      </c>
      <c r="G2596" t="str">
        <f>VLOOKUP(TRIM(SUBSTITUTE(E2596,CHAR(160),CHAR(32))),Metadata!B$1:D$2632,3,FALSE)</f>
        <v>De la Frequente Communion</v>
      </c>
      <c r="H2596">
        <f>VLOOKUP(TRIM(SUBSTITUTE(E2596,CHAR(160),CHAR(32))),Metadata!B$1:E$2632,4,FALSE)</f>
        <v>1643</v>
      </c>
      <c r="I2596" t="s">
        <v>445</v>
      </c>
      <c r="K2596" t="str">
        <f>VLOOKUP(TRIM(SUBSTITUTE(E2596,CHAR(160),CHAR(32))),Metadata!B$1:H$2632,7,FALSE)</f>
        <v>traite ou essai</v>
      </c>
      <c r="L2596" t="s">
        <v>4402</v>
      </c>
      <c r="N2596" t="str">
        <f>VLOOKUP(TRIM(SUBSTITUTE(E2596,CHAR(160),CHAR(32))),Metadata!B$1:J$2632,9,FALSE)</f>
        <v>prose</v>
      </c>
      <c r="O2596">
        <f>VLOOKUP(TRIM(SUBSTITUTE(E2596,CHAR(160),CHAR(32))),Metadata!B$1:K$2632,10,FALSE)</f>
        <v>127275</v>
      </c>
      <c r="P2596" s="4" t="s">
        <v>9319</v>
      </c>
      <c r="Q2596">
        <v>161</v>
      </c>
      <c r="R2596">
        <v>171</v>
      </c>
    </row>
    <row r="2597" spans="1:18" hidden="1" x14ac:dyDescent="0.25">
      <c r="A2597">
        <v>2601</v>
      </c>
      <c r="B2597" t="s">
        <v>4354</v>
      </c>
      <c r="C2597" t="s">
        <v>392</v>
      </c>
      <c r="D2597" t="s">
        <v>330</v>
      </c>
      <c r="E2597" t="s">
        <v>7962</v>
      </c>
      <c r="F2597" t="str">
        <f>VLOOKUP(TRIM(SUBSTITUTE(E2597,CHAR(160),CHAR(32))),Metadata!B$1:C$2632,2,FALSE)</f>
        <v>Arnauld, Antoine, 1612-1694.</v>
      </c>
      <c r="G2597" t="str">
        <f>VLOOKUP(TRIM(SUBSTITUTE(E2597,CHAR(160),CHAR(32))),Metadata!B$1:D$2632,3,FALSE)</f>
        <v>De la Frequente Communion</v>
      </c>
      <c r="H2597">
        <f>VLOOKUP(TRIM(SUBSTITUTE(E2597,CHAR(160),CHAR(32))),Metadata!B$1:E$2632,4,FALSE)</f>
        <v>1643</v>
      </c>
      <c r="I2597" t="s">
        <v>445</v>
      </c>
      <c r="K2597" t="str">
        <f>VLOOKUP(TRIM(SUBSTITUTE(E2597,CHAR(160),CHAR(32))),Metadata!B$1:H$2632,7,FALSE)</f>
        <v>traite ou essai</v>
      </c>
      <c r="L2597" t="s">
        <v>4402</v>
      </c>
      <c r="N2597" t="str">
        <f>VLOOKUP(TRIM(SUBSTITUTE(E2597,CHAR(160),CHAR(32))),Metadata!B$1:J$2632,9,FALSE)</f>
        <v>prose</v>
      </c>
      <c r="O2597">
        <f>VLOOKUP(TRIM(SUBSTITUTE(E2597,CHAR(160),CHAR(32))),Metadata!B$1:K$2632,10,FALSE)</f>
        <v>127275</v>
      </c>
      <c r="P2597" s="4" t="s">
        <v>9320</v>
      </c>
      <c r="Q2597">
        <v>110</v>
      </c>
      <c r="R2597">
        <v>119</v>
      </c>
    </row>
    <row r="2598" spans="1:18" hidden="1" x14ac:dyDescent="0.25">
      <c r="A2598">
        <v>2602</v>
      </c>
      <c r="B2598" t="s">
        <v>4354</v>
      </c>
      <c r="C2598" t="s">
        <v>392</v>
      </c>
      <c r="D2598" t="s">
        <v>330</v>
      </c>
      <c r="E2598" t="s">
        <v>8052</v>
      </c>
      <c r="F2598" t="str">
        <f>VLOOKUP(TRIM(SUBSTITUTE(E2598,CHAR(160),CHAR(32))),Metadata!B$1:C$2632,2,FALSE)</f>
        <v>Fénelon, François de Salignac de La Mothe-, 1651-1715.</v>
      </c>
      <c r="G2598" t="str">
        <f>VLOOKUP(TRIM(SUBSTITUTE(E2598,CHAR(160),CHAR(32))),Metadata!B$1:D$2632,3,FALSE)</f>
        <v>Explication des maximes des saints sur la vie intérieure</v>
      </c>
      <c r="H2598">
        <f>VLOOKUP(TRIM(SUBSTITUTE(E2598,CHAR(160),CHAR(32))),Metadata!B$1:E$2632,4,FALSE)</f>
        <v>1697</v>
      </c>
      <c r="I2598" t="s">
        <v>445</v>
      </c>
      <c r="K2598" t="str">
        <f>VLOOKUP(TRIM(SUBSTITUTE(E2598,CHAR(160),CHAR(32))),Metadata!B$1:H$2632,7,FALSE)</f>
        <v>traite ou essai</v>
      </c>
      <c r="L2598" t="s">
        <v>4402</v>
      </c>
      <c r="N2598" t="str">
        <f>VLOOKUP(TRIM(SUBSTITUTE(E2598,CHAR(160),CHAR(32))),Metadata!B$1:J$2632,9,FALSE)</f>
        <v>prose</v>
      </c>
      <c r="O2598">
        <f>VLOOKUP(TRIM(SUBSTITUTE(E2598,CHAR(160),CHAR(32))),Metadata!B$1:K$2632,10,FALSE)</f>
        <v>45226</v>
      </c>
      <c r="P2598" s="4" t="s">
        <v>9321</v>
      </c>
      <c r="Q2598">
        <v>51</v>
      </c>
      <c r="R2598">
        <v>61</v>
      </c>
    </row>
    <row r="2599" spans="1:18" hidden="1" x14ac:dyDescent="0.25">
      <c r="A2599">
        <v>2603</v>
      </c>
      <c r="B2599" t="s">
        <v>4354</v>
      </c>
      <c r="C2599" t="s">
        <v>392</v>
      </c>
      <c r="D2599" t="s">
        <v>330</v>
      </c>
      <c r="E2599" t="s">
        <v>8052</v>
      </c>
      <c r="F2599" t="str">
        <f>VLOOKUP(TRIM(SUBSTITUTE(E2599,CHAR(160),CHAR(32))),Metadata!B$1:C$2632,2,FALSE)</f>
        <v>Fénelon, François de Salignac de La Mothe-, 1651-1715.</v>
      </c>
      <c r="G2599" t="str">
        <f>VLOOKUP(TRIM(SUBSTITUTE(E2599,CHAR(160),CHAR(32))),Metadata!B$1:D$2632,3,FALSE)</f>
        <v>Explication des maximes des saints sur la vie intérieure</v>
      </c>
      <c r="H2599">
        <f>VLOOKUP(TRIM(SUBSTITUTE(E2599,CHAR(160),CHAR(32))),Metadata!B$1:E$2632,4,FALSE)</f>
        <v>1697</v>
      </c>
      <c r="I2599" t="s">
        <v>445</v>
      </c>
      <c r="K2599" t="str">
        <f>VLOOKUP(TRIM(SUBSTITUTE(E2599,CHAR(160),CHAR(32))),Metadata!B$1:H$2632,7,FALSE)</f>
        <v>traite ou essai</v>
      </c>
      <c r="L2599" t="s">
        <v>4402</v>
      </c>
      <c r="N2599" t="str">
        <f>VLOOKUP(TRIM(SUBSTITUTE(E2599,CHAR(160),CHAR(32))),Metadata!B$1:J$2632,9,FALSE)</f>
        <v>prose</v>
      </c>
      <c r="O2599">
        <f>VLOOKUP(TRIM(SUBSTITUTE(E2599,CHAR(160),CHAR(32))),Metadata!B$1:K$2632,10,FALSE)</f>
        <v>45226</v>
      </c>
      <c r="P2599" s="4" t="s">
        <v>11191</v>
      </c>
      <c r="Q2599">
        <v>93</v>
      </c>
      <c r="R2599">
        <v>102</v>
      </c>
    </row>
    <row r="2600" spans="1:18" hidden="1" x14ac:dyDescent="0.25">
      <c r="A2600">
        <v>2604</v>
      </c>
      <c r="B2600" t="s">
        <v>4354</v>
      </c>
      <c r="C2600" t="s">
        <v>392</v>
      </c>
      <c r="D2600" t="s">
        <v>330</v>
      </c>
      <c r="E2600" t="s">
        <v>8354</v>
      </c>
      <c r="F2600" t="str">
        <f>VLOOKUP(TRIM(SUBSTITUTE(E2600,CHAR(160),CHAR(32))),Metadata!B$1:C$2632,2,FALSE)</f>
        <v>Prévost, abbé, 1697-1763.</v>
      </c>
      <c r="G2600" t="str">
        <f>VLOOKUP(TRIM(SUBSTITUTE(E2600,CHAR(160),CHAR(32))),Metadata!B$1:D$2632,3,FALSE)</f>
        <v>Le philosophe anglois, ou, Histoire de monsieur Cleveland, fils naturel de Cromwel. T. 5-6</v>
      </c>
      <c r="H2600">
        <f>VLOOKUP(TRIM(SUBSTITUTE(E2600,CHAR(160),CHAR(32))),Metadata!B$1:E$2632,4,FALSE)</f>
        <v>1739</v>
      </c>
      <c r="I2600" t="s">
        <v>448</v>
      </c>
      <c r="K2600" t="str">
        <f>VLOOKUP(TRIM(SUBSTITUTE(E2600,CHAR(160),CHAR(32))),Metadata!B$1:H$2632,7,FALSE)</f>
        <v>roman</v>
      </c>
      <c r="L2600" t="s">
        <v>4378</v>
      </c>
      <c r="N2600" t="str">
        <f>VLOOKUP(TRIM(SUBSTITUTE(E2600,CHAR(160),CHAR(32))),Metadata!B$1:J$2632,9,FALSE)</f>
        <v>prose</v>
      </c>
      <c r="O2600">
        <f>VLOOKUP(TRIM(SUBSTITUTE(E2600,CHAR(160),CHAR(32))),Metadata!B$1:K$2632,10,FALSE)</f>
        <v>149906</v>
      </c>
      <c r="P2600" s="4" t="s">
        <v>11192</v>
      </c>
      <c r="Q2600">
        <v>444</v>
      </c>
      <c r="R2600">
        <v>453</v>
      </c>
    </row>
    <row r="2601" spans="1:18" hidden="1" x14ac:dyDescent="0.25">
      <c r="A2601">
        <v>2605</v>
      </c>
      <c r="B2601" t="s">
        <v>4354</v>
      </c>
      <c r="C2601" t="s">
        <v>392</v>
      </c>
      <c r="D2601" t="s">
        <v>330</v>
      </c>
      <c r="E2601" t="s">
        <v>8417</v>
      </c>
      <c r="F2601" t="str">
        <f>VLOOKUP(TRIM(SUBSTITUTE(E2601,CHAR(160),CHAR(32))),Metadata!B$1:C$2632,2,FALSE)</f>
        <v>Voltaire, 1694-1778.</v>
      </c>
      <c r="G2601" t="str">
        <f>VLOOKUP(TRIM(SUBSTITUTE(E2601,CHAR(160),CHAR(32))),Metadata!B$1:D$2632,3,FALSE)</f>
        <v>Histoire de l'empire de Russie sous Pierre le Grande</v>
      </c>
      <c r="H2601">
        <f>VLOOKUP(TRIM(SUBSTITUTE(E2601,CHAR(160),CHAR(32))),Metadata!B$1:E$2632,4,FALSE)</f>
        <v>1763</v>
      </c>
      <c r="I2601" t="s">
        <v>448</v>
      </c>
      <c r="K2601" t="str">
        <f>VLOOKUP(TRIM(SUBSTITUTE(E2601,CHAR(160),CHAR(32))),Metadata!B$1:H$2632,7,FALSE)</f>
        <v>traite ou essai</v>
      </c>
      <c r="L2601" t="s">
        <v>4402</v>
      </c>
      <c r="N2601" t="str">
        <f>VLOOKUP(TRIM(SUBSTITUTE(E2601,CHAR(160),CHAR(32))),Metadata!B$1:J$2632,9,FALSE)</f>
        <v>prose</v>
      </c>
      <c r="O2601">
        <f>VLOOKUP(TRIM(SUBSTITUTE(E2601,CHAR(160),CHAR(32))),Metadata!B$1:K$2632,10,FALSE)</f>
        <v>44275</v>
      </c>
      <c r="P2601" s="4" t="s">
        <v>12789</v>
      </c>
      <c r="Q2601">
        <v>168</v>
      </c>
      <c r="R2601">
        <v>177</v>
      </c>
    </row>
    <row r="2602" spans="1:18" hidden="1" x14ac:dyDescent="0.25">
      <c r="A2602">
        <v>2606</v>
      </c>
      <c r="B2602" t="s">
        <v>4354</v>
      </c>
      <c r="C2602" t="s">
        <v>392</v>
      </c>
      <c r="D2602" t="s">
        <v>330</v>
      </c>
      <c r="E2602" t="s">
        <v>8178</v>
      </c>
      <c r="F2602" t="str">
        <f>VLOOKUP(TRIM(SUBSTITUTE(E2602,CHAR(160),CHAR(32))),Metadata!B$1:C$2632,2,FALSE)</f>
        <v>Aubert de la Chesnaye-Debois, François-Alexandre, 1699-1784.</v>
      </c>
      <c r="G2602" t="str">
        <f>VLOOKUP(TRIM(SUBSTITUTE(E2602,CHAR(160),CHAR(32))),Metadata!B$1:D$2632,3,FALSE)</f>
        <v>Lettres sur les romans</v>
      </c>
      <c r="H2602">
        <f>VLOOKUP(TRIM(SUBSTITUTE(E2602,CHAR(160),CHAR(32))),Metadata!B$1:E$2632,4,FALSE)</f>
        <v>1743</v>
      </c>
      <c r="I2602" t="s">
        <v>448</v>
      </c>
      <c r="K2602" t="str">
        <f>VLOOKUP(TRIM(SUBSTITUTE(E2602,CHAR(160),CHAR(32))),Metadata!B$1:H$2632,7,FALSE)</f>
        <v>melanges litteraires</v>
      </c>
      <c r="L2602" t="s">
        <v>4389</v>
      </c>
      <c r="N2602" t="str">
        <f>VLOOKUP(TRIM(SUBSTITUTE(E2602,CHAR(160),CHAR(32))),Metadata!B$1:J$2632,9,FALSE)</f>
        <v>prose</v>
      </c>
      <c r="O2602">
        <f>VLOOKUP(TRIM(SUBSTITUTE(E2602,CHAR(160),CHAR(32))),Metadata!B$1:K$2632,10,FALSE)</f>
        <v>34757</v>
      </c>
      <c r="P2602" s="4" t="s">
        <v>11193</v>
      </c>
      <c r="Q2602">
        <v>14</v>
      </c>
      <c r="R2602">
        <v>24</v>
      </c>
    </row>
    <row r="2603" spans="1:18" hidden="1" x14ac:dyDescent="0.25">
      <c r="A2603">
        <v>2607</v>
      </c>
      <c r="B2603" t="s">
        <v>4354</v>
      </c>
      <c r="C2603" t="s">
        <v>392</v>
      </c>
      <c r="D2603" t="s">
        <v>330</v>
      </c>
      <c r="E2603" t="s">
        <v>8214</v>
      </c>
      <c r="F2603" t="str">
        <f>VLOOKUP(TRIM(SUBSTITUTE(E2603,CHAR(160),CHAR(32))),Metadata!B$1:C$2632,2,FALSE)</f>
        <v>Condorcet, Marie Jean Antoine-Nicolas de Caritat, marquis de, 1743-1794.</v>
      </c>
      <c r="G2603" t="str">
        <f>VLOOKUP(TRIM(SUBSTITUTE(E2603,CHAR(160),CHAR(32))),Metadata!B$1:D$2632,3,FALSE)</f>
        <v>Esquisse d'un tableau</v>
      </c>
      <c r="H2603">
        <f>VLOOKUP(TRIM(SUBSTITUTE(E2603,CHAR(160),CHAR(32))),Metadata!B$1:E$2632,4,FALSE)</f>
        <v>1794</v>
      </c>
      <c r="I2603" t="s">
        <v>448</v>
      </c>
      <c r="K2603" t="str">
        <f>VLOOKUP(TRIM(SUBSTITUTE(E2603,CHAR(160),CHAR(32))),Metadata!B$1:H$2632,7,FALSE)</f>
        <v>traite ou essai</v>
      </c>
      <c r="L2603" t="s">
        <v>4402</v>
      </c>
      <c r="N2603" t="str">
        <f>VLOOKUP(TRIM(SUBSTITUTE(E2603,CHAR(160),CHAR(32))),Metadata!B$1:J$2632,9,FALSE)</f>
        <v>prose</v>
      </c>
      <c r="O2603">
        <f>VLOOKUP(TRIM(SUBSTITUTE(E2603,CHAR(160),CHAR(32))),Metadata!B$1:K$2632,10,FALSE)</f>
        <v>66733</v>
      </c>
      <c r="P2603" s="4" t="s">
        <v>12790</v>
      </c>
      <c r="Q2603">
        <v>623</v>
      </c>
      <c r="R2603">
        <v>632</v>
      </c>
    </row>
    <row r="2604" spans="1:18" hidden="1" x14ac:dyDescent="0.25">
      <c r="A2604">
        <v>2608</v>
      </c>
      <c r="B2604" t="s">
        <v>4354</v>
      </c>
      <c r="C2604" t="s">
        <v>392</v>
      </c>
      <c r="D2604" t="s">
        <v>330</v>
      </c>
      <c r="E2604" t="s">
        <v>8234</v>
      </c>
      <c r="F2604" t="str">
        <f>VLOOKUP(TRIM(SUBSTITUTE(E2604,CHAR(160),CHAR(32))),Metadata!B$1:C$2632,2,FALSE)</f>
        <v>Diderot, Denis, 1713-1784.</v>
      </c>
      <c r="G2604" t="str">
        <f>VLOOKUP(TRIM(SUBSTITUTE(E2604,CHAR(160),CHAR(32))),Metadata!B$1:D$2632,3,FALSE)</f>
        <v>La religieuse</v>
      </c>
      <c r="H2604">
        <f>VLOOKUP(TRIM(SUBSTITUTE(E2604,CHAR(160),CHAR(32))),Metadata!B$1:E$2632,4,FALSE)</f>
        <v>1784</v>
      </c>
      <c r="I2604" t="s">
        <v>448</v>
      </c>
      <c r="K2604" t="str">
        <f>VLOOKUP(TRIM(SUBSTITUTE(E2604,CHAR(160),CHAR(32))),Metadata!B$1:H$2632,7,FALSE)</f>
        <v>roman</v>
      </c>
      <c r="L2604" t="s">
        <v>4378</v>
      </c>
      <c r="N2604" t="str">
        <f>VLOOKUP(TRIM(SUBSTITUTE(E2604,CHAR(160),CHAR(32))),Metadata!B$1:J$2632,9,FALSE)</f>
        <v>prose</v>
      </c>
      <c r="O2604">
        <f>VLOOKUP(TRIM(SUBSTITUTE(E2604,CHAR(160),CHAR(32))),Metadata!B$1:K$2632,10,FALSE)</f>
        <v>65573</v>
      </c>
      <c r="P2604" s="4" t="s">
        <v>11194</v>
      </c>
      <c r="Q2604">
        <v>75</v>
      </c>
      <c r="R2604">
        <v>84</v>
      </c>
    </row>
    <row r="2605" spans="1:18" hidden="1" x14ac:dyDescent="0.25">
      <c r="A2605">
        <v>2609</v>
      </c>
      <c r="B2605" t="s">
        <v>4354</v>
      </c>
      <c r="C2605" t="s">
        <v>392</v>
      </c>
      <c r="D2605" t="s">
        <v>330</v>
      </c>
      <c r="E2605" t="s">
        <v>8415</v>
      </c>
      <c r="F2605" t="str">
        <f>VLOOKUP(TRIM(SUBSTITUTE(E2605,CHAR(160),CHAR(32))),Metadata!B$1:C$2632,2,FALSE)</f>
        <v>Voltaire, 1694-1778.</v>
      </c>
      <c r="G2605" t="str">
        <f>VLOOKUP(TRIM(SUBSTITUTE(E2605,CHAR(160),CHAR(32))),Metadata!B$1:D$2632,3,FALSE)</f>
        <v>Correspondance. T. 90-92</v>
      </c>
      <c r="H2605">
        <f>VLOOKUP(TRIM(SUBSTITUTE(E2605,CHAR(160),CHAR(32))),Metadata!B$1:E$2632,4,FALSE)</f>
        <v>1775</v>
      </c>
      <c r="I2605" t="s">
        <v>448</v>
      </c>
      <c r="K2605" t="str">
        <f>VLOOKUP(TRIM(SUBSTITUTE(E2605,CHAR(160),CHAR(32))),Metadata!B$1:H$2632,7,FALSE)</f>
        <v>correspondance</v>
      </c>
      <c r="L2605" t="s">
        <v>4542</v>
      </c>
      <c r="N2605" t="str">
        <f>VLOOKUP(TRIM(SUBSTITUTE(E2605,CHAR(160),CHAR(32))),Metadata!B$1:J$2632,9,FALSE)</f>
        <v>prose</v>
      </c>
      <c r="O2605">
        <f>VLOOKUP(TRIM(SUBSTITUTE(E2605,CHAR(160),CHAR(32))),Metadata!B$1:K$2632,10,FALSE)</f>
        <v>109539</v>
      </c>
      <c r="P2605" s="4" t="s">
        <v>11195</v>
      </c>
      <c r="Q2605">
        <v>23</v>
      </c>
      <c r="R2605">
        <v>33</v>
      </c>
    </row>
    <row r="2606" spans="1:18" hidden="1" x14ac:dyDescent="0.25">
      <c r="A2606">
        <v>2610</v>
      </c>
      <c r="B2606" t="s">
        <v>4354</v>
      </c>
      <c r="C2606" t="s">
        <v>392</v>
      </c>
      <c r="D2606" t="s">
        <v>330</v>
      </c>
      <c r="E2606" t="s">
        <v>8209</v>
      </c>
      <c r="F2606" t="str">
        <f>VLOOKUP(TRIM(SUBSTITUTE(E2606,CHAR(160),CHAR(32))),Metadata!B$1:C$2632,2,FALSE)</f>
        <v>Chevrier, M. de (François Antoine), 1721-1762.</v>
      </c>
      <c r="G2606" t="str">
        <f>VLOOKUP(TRIM(SUBSTITUTE(E2606,CHAR(160),CHAR(32))),Metadata!B$1:D$2632,3,FALSE)</f>
        <v>Le colporteur</v>
      </c>
      <c r="H2606">
        <f>VLOOKUP(TRIM(SUBSTITUTE(E2606,CHAR(160),CHAR(32))),Metadata!B$1:E$2632,4,FALSE)</f>
        <v>1761</v>
      </c>
      <c r="I2606" t="s">
        <v>448</v>
      </c>
      <c r="K2606" t="str">
        <f>VLOOKUP(TRIM(SUBSTITUTE(E2606,CHAR(160),CHAR(32))),Metadata!B$1:H$2632,7,FALSE)</f>
        <v>roman</v>
      </c>
      <c r="L2606" t="s">
        <v>4378</v>
      </c>
      <c r="N2606" t="str">
        <f>VLOOKUP(TRIM(SUBSTITUTE(E2606,CHAR(160),CHAR(32))),Metadata!B$1:J$2632,9,FALSE)</f>
        <v>prose</v>
      </c>
      <c r="O2606">
        <f>VLOOKUP(TRIM(SUBSTITUTE(E2606,CHAR(160),CHAR(32))),Metadata!B$1:K$2632,10,FALSE)</f>
        <v>44201</v>
      </c>
      <c r="P2606" s="4" t="s">
        <v>11196</v>
      </c>
      <c r="Q2606">
        <v>56</v>
      </c>
      <c r="R2606">
        <v>65</v>
      </c>
    </row>
    <row r="2607" spans="1:18" hidden="1" x14ac:dyDescent="0.25">
      <c r="A2607">
        <v>2611</v>
      </c>
      <c r="B2607" t="s">
        <v>4354</v>
      </c>
      <c r="C2607" t="s">
        <v>392</v>
      </c>
      <c r="D2607" t="s">
        <v>330</v>
      </c>
      <c r="E2607" t="s">
        <v>8307</v>
      </c>
      <c r="F2607" t="str">
        <f>VLOOKUP(TRIM(SUBSTITUTE(E2607,CHAR(160),CHAR(32))),Metadata!B$1:C$2632,2,FALSE)</f>
        <v>Linguet, Simon Nicolas Henri, 1736-1794.</v>
      </c>
      <c r="G2607" t="str">
        <f>VLOOKUP(TRIM(SUBSTITUTE(E2607,CHAR(160),CHAR(32))),Metadata!B$1:D$2632,3,FALSE)</f>
        <v>Histoire impartiale des Jésuites: depuis leur établissement jusqu'à leur preimiere expulsion</v>
      </c>
      <c r="H2607">
        <f>VLOOKUP(TRIM(SUBSTITUTE(E2607,CHAR(160),CHAR(32))),Metadata!B$1:E$2632,4,FALSE)</f>
        <v>1768</v>
      </c>
      <c r="I2607" t="s">
        <v>448</v>
      </c>
      <c r="K2607" t="str">
        <f>VLOOKUP(TRIM(SUBSTITUTE(E2607,CHAR(160),CHAR(32))),Metadata!B$1:H$2632,7,FALSE)</f>
        <v>traite ou essai</v>
      </c>
      <c r="L2607" t="s">
        <v>4402</v>
      </c>
      <c r="N2607" t="str">
        <f>VLOOKUP(TRIM(SUBSTITUTE(E2607,CHAR(160),CHAR(32))),Metadata!B$1:J$2632,9,FALSE)</f>
        <v>prose</v>
      </c>
      <c r="O2607">
        <f>VLOOKUP(TRIM(SUBSTITUTE(E2607,CHAR(160),CHAR(32))),Metadata!B$1:K$2632,10,FALSE)</f>
        <v>119167</v>
      </c>
      <c r="P2607" s="4" t="s">
        <v>11197</v>
      </c>
      <c r="Q2607">
        <v>172</v>
      </c>
      <c r="R2607">
        <v>182</v>
      </c>
    </row>
    <row r="2608" spans="1:18" hidden="1" x14ac:dyDescent="0.25">
      <c r="A2608">
        <v>2612</v>
      </c>
      <c r="B2608" t="s">
        <v>4354</v>
      </c>
      <c r="C2608" t="s">
        <v>392</v>
      </c>
      <c r="D2608" t="s">
        <v>330</v>
      </c>
      <c r="E2608" t="s">
        <v>8333</v>
      </c>
      <c r="F2608" t="str">
        <f>VLOOKUP(TRIM(SUBSTITUTE(E2608,CHAR(160),CHAR(32))),Metadata!B$1:C$2632,2,FALSE)</f>
        <v>Mercier, Louis-Sébastien, 1740-1814.</v>
      </c>
      <c r="G2608" t="str">
        <f>VLOOKUP(TRIM(SUBSTITUTE(E2608,CHAR(160),CHAR(32))),Metadata!B$1:D$2632,3,FALSE)</f>
        <v>Tableau de Paris t. 1</v>
      </c>
      <c r="H2608">
        <f>VLOOKUP(TRIM(SUBSTITUTE(E2608,CHAR(160),CHAR(32))),Metadata!B$1:E$2632,4,FALSE)</f>
        <v>1782</v>
      </c>
      <c r="I2608" t="s">
        <v>448</v>
      </c>
      <c r="K2608" t="str">
        <f>VLOOKUP(TRIM(SUBSTITUTE(E2608,CHAR(160),CHAR(32))),Metadata!B$1:H$2632,7,FALSE)</f>
        <v>melanges litteraires</v>
      </c>
      <c r="L2608" t="s">
        <v>4389</v>
      </c>
      <c r="N2608" t="str">
        <f>VLOOKUP(TRIM(SUBSTITUTE(E2608,CHAR(160),CHAR(32))),Metadata!B$1:J$2632,9,FALSE)</f>
        <v>prose</v>
      </c>
      <c r="O2608">
        <f>VLOOKUP(TRIM(SUBSTITUTE(E2608,CHAR(160),CHAR(32))),Metadata!B$1:K$2632,10,FALSE)</f>
        <v>212948</v>
      </c>
      <c r="P2608" s="4" t="s">
        <v>12791</v>
      </c>
      <c r="Q2608">
        <v>17</v>
      </c>
      <c r="R2608">
        <v>26</v>
      </c>
    </row>
    <row r="2609" spans="1:18" hidden="1" x14ac:dyDescent="0.25">
      <c r="A2609">
        <v>2613</v>
      </c>
      <c r="B2609" t="s">
        <v>4354</v>
      </c>
      <c r="C2609" t="s">
        <v>392</v>
      </c>
      <c r="D2609" t="s">
        <v>330</v>
      </c>
      <c r="E2609" t="s">
        <v>8193</v>
      </c>
      <c r="F2609" t="str">
        <f>VLOOKUP(TRIM(SUBSTITUTE(E2609,CHAR(160),CHAR(32))),Metadata!B$1:C$2632,2,FALSE)</f>
        <v>Bossuet, Jacques Bénigne, 1627-1704.</v>
      </c>
      <c r="G2609" t="str">
        <f>VLOOKUP(TRIM(SUBSTITUTE(E2609,CHAR(160),CHAR(32))),Metadata!B$1:D$2632,3,FALSE)</f>
        <v>Meditations sur l'évangile</v>
      </c>
      <c r="H2609">
        <f>VLOOKUP(TRIM(SUBSTITUTE(E2609,CHAR(160),CHAR(32))),Metadata!B$1:E$2632,4,FALSE)</f>
        <v>1704</v>
      </c>
      <c r="I2609" t="s">
        <v>448</v>
      </c>
      <c r="K2609" t="str">
        <f>VLOOKUP(TRIM(SUBSTITUTE(E2609,CHAR(160),CHAR(32))),Metadata!B$1:H$2632,7,FALSE)</f>
        <v>traite ou essai</v>
      </c>
      <c r="L2609" t="s">
        <v>4402</v>
      </c>
      <c r="N2609" t="str">
        <f>VLOOKUP(TRIM(SUBSTITUTE(E2609,CHAR(160),CHAR(32))),Metadata!B$1:J$2632,9,FALSE)</f>
        <v>prose</v>
      </c>
      <c r="O2609">
        <f>VLOOKUP(TRIM(SUBSTITUTE(E2609,CHAR(160),CHAR(32))),Metadata!B$1:K$2632,10,FALSE)</f>
        <v>251293</v>
      </c>
      <c r="P2609" s="4" t="s">
        <v>12792</v>
      </c>
      <c r="Q2609">
        <v>89</v>
      </c>
      <c r="R2609">
        <v>98</v>
      </c>
    </row>
    <row r="2610" spans="1:18" hidden="1" x14ac:dyDescent="0.25">
      <c r="A2610">
        <v>2614</v>
      </c>
      <c r="B2610" t="s">
        <v>4354</v>
      </c>
      <c r="C2610" t="s">
        <v>392</v>
      </c>
      <c r="D2610" t="s">
        <v>330</v>
      </c>
      <c r="E2610" t="s">
        <v>8409</v>
      </c>
      <c r="F2610" t="str">
        <f>VLOOKUP(TRIM(SUBSTITUTE(E2610,CHAR(160),CHAR(32))),Metadata!B$1:C$2632,2,FALSE)</f>
        <v>Tyssot de Patot, Simon, b. 1655.</v>
      </c>
      <c r="G2610" t="str">
        <f>VLOOKUP(TRIM(SUBSTITUTE(E2610,CHAR(160),CHAR(32))),Metadata!B$1:D$2632,3,FALSE)</f>
        <v>Voyages et avantures de Jaques Massé</v>
      </c>
      <c r="H2610">
        <f>VLOOKUP(TRIM(SUBSTITUTE(E2610,CHAR(160),CHAR(32))),Metadata!B$1:E$2632,4,FALSE)</f>
        <v>1710</v>
      </c>
      <c r="I2610" t="s">
        <v>448</v>
      </c>
      <c r="K2610" t="str">
        <f>VLOOKUP(TRIM(SUBSTITUTE(E2610,CHAR(160),CHAR(32))),Metadata!B$1:H$2632,7,FALSE)</f>
        <v>recit de voyage</v>
      </c>
      <c r="L2610" t="s">
        <v>4870</v>
      </c>
      <c r="N2610" t="str">
        <f>VLOOKUP(TRIM(SUBSTITUTE(E2610,CHAR(160),CHAR(32))),Metadata!B$1:J$2632,9,FALSE)</f>
        <v>prose</v>
      </c>
      <c r="O2610">
        <f>VLOOKUP(TRIM(SUBSTITUTE(E2610,CHAR(160),CHAR(32))),Metadata!B$1:K$2632,10,FALSE)</f>
        <v>99046</v>
      </c>
      <c r="P2610" s="4" t="s">
        <v>11198</v>
      </c>
      <c r="Q2610">
        <v>6</v>
      </c>
      <c r="R2610">
        <v>15</v>
      </c>
    </row>
    <row r="2611" spans="1:18" hidden="1" x14ac:dyDescent="0.25">
      <c r="A2611">
        <v>2615</v>
      </c>
      <c r="B2611" t="s">
        <v>4354</v>
      </c>
      <c r="C2611" t="s">
        <v>392</v>
      </c>
      <c r="D2611" t="s">
        <v>330</v>
      </c>
      <c r="E2611" t="s">
        <v>8234</v>
      </c>
      <c r="F2611" t="str">
        <f>VLOOKUP(TRIM(SUBSTITUTE(E2611,CHAR(160),CHAR(32))),Metadata!B$1:C$2632,2,FALSE)</f>
        <v>Diderot, Denis, 1713-1784.</v>
      </c>
      <c r="G2611" t="str">
        <f>VLOOKUP(TRIM(SUBSTITUTE(E2611,CHAR(160),CHAR(32))),Metadata!B$1:D$2632,3,FALSE)</f>
        <v>La religieuse</v>
      </c>
      <c r="H2611">
        <f>VLOOKUP(TRIM(SUBSTITUTE(E2611,CHAR(160),CHAR(32))),Metadata!B$1:E$2632,4,FALSE)</f>
        <v>1784</v>
      </c>
      <c r="I2611" t="s">
        <v>448</v>
      </c>
      <c r="K2611" t="str">
        <f>VLOOKUP(TRIM(SUBSTITUTE(E2611,CHAR(160),CHAR(32))),Metadata!B$1:H$2632,7,FALSE)</f>
        <v>roman</v>
      </c>
      <c r="L2611" t="s">
        <v>4378</v>
      </c>
      <c r="N2611" t="str">
        <f>VLOOKUP(TRIM(SUBSTITUTE(E2611,CHAR(160),CHAR(32))),Metadata!B$1:J$2632,9,FALSE)</f>
        <v>prose</v>
      </c>
      <c r="O2611">
        <f>VLOOKUP(TRIM(SUBSTITUTE(E2611,CHAR(160),CHAR(32))),Metadata!B$1:K$2632,10,FALSE)</f>
        <v>65573</v>
      </c>
      <c r="P2611" s="4" t="s">
        <v>12793</v>
      </c>
      <c r="Q2611">
        <v>82</v>
      </c>
      <c r="R2611">
        <v>91</v>
      </c>
    </row>
    <row r="2612" spans="1:18" hidden="1" x14ac:dyDescent="0.25">
      <c r="A2612">
        <v>2616</v>
      </c>
      <c r="B2612" t="s">
        <v>4354</v>
      </c>
      <c r="C2612" t="s">
        <v>392</v>
      </c>
      <c r="D2612" t="s">
        <v>330</v>
      </c>
      <c r="E2612" t="s">
        <v>8217</v>
      </c>
      <c r="F2612" t="str">
        <f>VLOOKUP(TRIM(SUBSTITUTE(E2612,CHAR(160),CHAR(32))),Metadata!B$1:C$2632,2,FALSE)</f>
        <v>Crébillon, Claude-Prosper Jolyot de, 1707-1777.</v>
      </c>
      <c r="G2612" t="str">
        <f>VLOOKUP(TRIM(SUBSTITUTE(E2612,CHAR(160),CHAR(32))),Metadata!B$1:D$2632,3,FALSE)</f>
        <v>Ah quel conte</v>
      </c>
      <c r="H2612">
        <f>VLOOKUP(TRIM(SUBSTITUTE(E2612,CHAR(160),CHAR(32))),Metadata!B$1:E$2632,4,FALSE)</f>
        <v>1751</v>
      </c>
      <c r="I2612" t="s">
        <v>448</v>
      </c>
      <c r="K2612" t="str">
        <f>VLOOKUP(TRIM(SUBSTITUTE(E2612,CHAR(160),CHAR(32))),Metadata!B$1:H$2632,7,FALSE)</f>
        <v>roman</v>
      </c>
      <c r="L2612" t="s">
        <v>4378</v>
      </c>
      <c r="N2612" t="str">
        <f>VLOOKUP(TRIM(SUBSTITUTE(E2612,CHAR(160),CHAR(32))),Metadata!B$1:J$2632,9,FALSE)</f>
        <v>prose</v>
      </c>
      <c r="O2612">
        <f>VLOOKUP(TRIM(SUBSTITUTE(E2612,CHAR(160),CHAR(32))),Metadata!B$1:K$2632,10,FALSE)</f>
        <v>136396</v>
      </c>
      <c r="P2612" s="4" t="s">
        <v>11199</v>
      </c>
      <c r="Q2612">
        <v>23</v>
      </c>
      <c r="R2612">
        <v>33</v>
      </c>
    </row>
    <row r="2613" spans="1:18" hidden="1" x14ac:dyDescent="0.25">
      <c r="A2613">
        <v>2617</v>
      </c>
      <c r="B2613" t="s">
        <v>4354</v>
      </c>
      <c r="C2613" t="s">
        <v>392</v>
      </c>
      <c r="D2613" t="s">
        <v>330</v>
      </c>
      <c r="E2613" t="s">
        <v>8351</v>
      </c>
      <c r="F2613" t="str">
        <f>VLOOKUP(TRIM(SUBSTITUTE(E2613,CHAR(160),CHAR(32))),Metadata!B$1:C$2632,2,FALSE)</f>
        <v>Prévost, abbé, 1697-1763.</v>
      </c>
      <c r="G2613" t="str">
        <f>VLOOKUP(TRIM(SUBSTITUTE(E2613,CHAR(160),CHAR(32))),Metadata!B$1:D$2632,3,FALSE)</f>
        <v>Le monde moral, ou, Mémoires pour servir: à l'histoire du coeur humain</v>
      </c>
      <c r="H2613">
        <f>VLOOKUP(TRIM(SUBSTITUTE(E2613,CHAR(160),CHAR(32))),Metadata!B$1:E$2632,4,FALSE)</f>
        <v>1760</v>
      </c>
      <c r="I2613" t="s">
        <v>448</v>
      </c>
      <c r="K2613" t="str">
        <f>VLOOKUP(TRIM(SUBSTITUTE(E2613,CHAR(160),CHAR(32))),Metadata!B$1:H$2632,7,FALSE)</f>
        <v>roman</v>
      </c>
      <c r="L2613" t="s">
        <v>4378</v>
      </c>
      <c r="N2613" t="str">
        <f>VLOOKUP(TRIM(SUBSTITUTE(E2613,CHAR(160),CHAR(32))),Metadata!B$1:J$2632,9,FALSE)</f>
        <v>prose</v>
      </c>
      <c r="O2613">
        <f>VLOOKUP(TRIM(SUBSTITUTE(E2613,CHAR(160),CHAR(32))),Metadata!B$1:K$2632,10,FALSE)</f>
        <v>148539</v>
      </c>
      <c r="P2613" s="4" t="s">
        <v>11200</v>
      </c>
      <c r="Q2613">
        <v>119</v>
      </c>
      <c r="R2613">
        <v>128</v>
      </c>
    </row>
    <row r="2614" spans="1:18" hidden="1" x14ac:dyDescent="0.25">
      <c r="A2614">
        <v>2618</v>
      </c>
      <c r="B2614" t="s">
        <v>4354</v>
      </c>
      <c r="C2614" t="s">
        <v>392</v>
      </c>
      <c r="D2614" t="s">
        <v>330</v>
      </c>
      <c r="E2614" t="s">
        <v>8338</v>
      </c>
      <c r="F2614" t="str">
        <f>VLOOKUP(TRIM(SUBSTITUTE(E2614,CHAR(160),CHAR(32))),Metadata!B$1:C$2632,2,FALSE)</f>
        <v>Mirabeau, Honoré-Gabriel de Riquetti, comte de, 1749-1791.</v>
      </c>
      <c r="G2614" t="str">
        <f>VLOOKUP(TRIM(SUBSTITUTE(E2614,CHAR(160),CHAR(32))),Metadata!B$1:D$2632,3,FALSE)</f>
        <v>Lettres originales de Mirabeau: écrites du donjon de Vicennes, pendant les années 1777, 78, 79 et 80: contenant tous les détails sur sa vie privée, ses malheurs, et ses amours avec Sophie Ruffei, marquise de Monnier.</v>
      </c>
      <c r="H2614">
        <f>VLOOKUP(TRIM(SUBSTITUTE(E2614,CHAR(160),CHAR(32))),Metadata!B$1:E$2632,4,FALSE)</f>
        <v>1780</v>
      </c>
      <c r="I2614" t="s">
        <v>448</v>
      </c>
      <c r="K2614" t="str">
        <f>VLOOKUP(TRIM(SUBSTITUTE(E2614,CHAR(160),CHAR(32))),Metadata!B$1:H$2632,7,FALSE)</f>
        <v>correspondance</v>
      </c>
      <c r="L2614" t="s">
        <v>4542</v>
      </c>
      <c r="N2614" t="str">
        <f>VLOOKUP(TRIM(SUBSTITUTE(E2614,CHAR(160),CHAR(32))),Metadata!B$1:J$2632,9,FALSE)</f>
        <v>prose</v>
      </c>
      <c r="O2614">
        <f>VLOOKUP(TRIM(SUBSTITUTE(E2614,CHAR(160),CHAR(32))),Metadata!B$1:K$2632,10,FALSE)</f>
        <v>301975</v>
      </c>
      <c r="P2614" s="4" t="s">
        <v>12794</v>
      </c>
      <c r="Q2614">
        <v>285</v>
      </c>
      <c r="R2614">
        <v>295</v>
      </c>
    </row>
    <row r="2615" spans="1:18" hidden="1" x14ac:dyDescent="0.25">
      <c r="A2615">
        <v>2619</v>
      </c>
      <c r="B2615" t="s">
        <v>4354</v>
      </c>
      <c r="C2615" t="s">
        <v>392</v>
      </c>
      <c r="D2615" t="s">
        <v>330</v>
      </c>
      <c r="E2615" t="s">
        <v>8234</v>
      </c>
      <c r="F2615" t="str">
        <f>VLOOKUP(TRIM(SUBSTITUTE(E2615,CHAR(160),CHAR(32))),Metadata!B$1:C$2632,2,FALSE)</f>
        <v>Diderot, Denis, 1713-1784.</v>
      </c>
      <c r="G2615" t="str">
        <f>VLOOKUP(TRIM(SUBSTITUTE(E2615,CHAR(160),CHAR(32))),Metadata!B$1:D$2632,3,FALSE)</f>
        <v>La religieuse</v>
      </c>
      <c r="H2615">
        <f>VLOOKUP(TRIM(SUBSTITUTE(E2615,CHAR(160),CHAR(32))),Metadata!B$1:E$2632,4,FALSE)</f>
        <v>1784</v>
      </c>
      <c r="I2615" t="s">
        <v>448</v>
      </c>
      <c r="K2615" t="str">
        <f>VLOOKUP(TRIM(SUBSTITUTE(E2615,CHAR(160),CHAR(32))),Metadata!B$1:H$2632,7,FALSE)</f>
        <v>roman</v>
      </c>
      <c r="L2615" t="s">
        <v>4378</v>
      </c>
      <c r="N2615" t="str">
        <f>VLOOKUP(TRIM(SUBSTITUTE(E2615,CHAR(160),CHAR(32))),Metadata!B$1:J$2632,9,FALSE)</f>
        <v>prose</v>
      </c>
      <c r="O2615">
        <f>VLOOKUP(TRIM(SUBSTITUTE(E2615,CHAR(160),CHAR(32))),Metadata!B$1:K$2632,10,FALSE)</f>
        <v>65573</v>
      </c>
      <c r="P2615" s="4" t="s">
        <v>11201</v>
      </c>
      <c r="Q2615">
        <v>310</v>
      </c>
      <c r="R2615">
        <v>319</v>
      </c>
    </row>
    <row r="2616" spans="1:18" hidden="1" x14ac:dyDescent="0.25">
      <c r="A2616">
        <v>2620</v>
      </c>
      <c r="B2616" t="s">
        <v>4354</v>
      </c>
      <c r="C2616" t="s">
        <v>392</v>
      </c>
      <c r="D2616" t="s">
        <v>330</v>
      </c>
      <c r="E2616" t="s">
        <v>8341</v>
      </c>
      <c r="F2616" t="str">
        <f>VLOOKUP(TRIM(SUBSTITUTE(E2616,CHAR(160),CHAR(32))),Metadata!B$1:C$2632,2,FALSE)</f>
        <v>Montesquieu, Charles de Secondat, baron de, 1689-1755.</v>
      </c>
      <c r="G2616" t="str">
        <f>VLOOKUP(TRIM(SUBSTITUTE(E2616,CHAR(160),CHAR(32))),Metadata!B$1:D$2632,3,FALSE)</f>
        <v>Correspondance de Montesquieu</v>
      </c>
      <c r="H2616">
        <f>VLOOKUP(TRIM(SUBSTITUTE(E2616,CHAR(160),CHAR(32))),Metadata!B$1:E$2632,4,FALSE)</f>
        <v>1755</v>
      </c>
      <c r="I2616" t="s">
        <v>448</v>
      </c>
      <c r="K2616" t="str">
        <f>VLOOKUP(TRIM(SUBSTITUTE(E2616,CHAR(160),CHAR(32))),Metadata!B$1:H$2632,7,FALSE)</f>
        <v>correspondance</v>
      </c>
      <c r="L2616" t="s">
        <v>4542</v>
      </c>
      <c r="N2616" t="str">
        <f>VLOOKUP(TRIM(SUBSTITUTE(E2616,CHAR(160),CHAR(32))),Metadata!B$1:J$2632,9,FALSE)</f>
        <v>prose</v>
      </c>
      <c r="O2616">
        <f>VLOOKUP(TRIM(SUBSTITUTE(E2616,CHAR(160),CHAR(32))),Metadata!B$1:K$2632,10,FALSE)</f>
        <v>111275</v>
      </c>
      <c r="P2616" s="4" t="s">
        <v>11202</v>
      </c>
      <c r="Q2616">
        <v>36</v>
      </c>
      <c r="R2616">
        <v>45</v>
      </c>
    </row>
    <row r="2617" spans="1:18" hidden="1" x14ac:dyDescent="0.25">
      <c r="A2617">
        <v>2621</v>
      </c>
      <c r="B2617" t="s">
        <v>4354</v>
      </c>
      <c r="C2617" t="s">
        <v>392</v>
      </c>
      <c r="D2617" t="s">
        <v>330</v>
      </c>
      <c r="E2617" t="s">
        <v>8338</v>
      </c>
      <c r="F2617" t="str">
        <f>VLOOKUP(TRIM(SUBSTITUTE(E2617,CHAR(160),CHAR(32))),Metadata!B$1:C$2632,2,FALSE)</f>
        <v>Mirabeau, Honoré-Gabriel de Riquetti, comte de, 1749-1791.</v>
      </c>
      <c r="G2617" t="str">
        <f>VLOOKUP(TRIM(SUBSTITUTE(E2617,CHAR(160),CHAR(32))),Metadata!B$1:D$2632,3,FALSE)</f>
        <v>Lettres originales de Mirabeau: écrites du donjon de Vicennes, pendant les années 1777, 78, 79 et 80: contenant tous les détails sur sa vie privée, ses malheurs, et ses amours avec Sophie Ruffei, marquise de Monnier.</v>
      </c>
      <c r="H2617">
        <f>VLOOKUP(TRIM(SUBSTITUTE(E2617,CHAR(160),CHAR(32))),Metadata!B$1:E$2632,4,FALSE)</f>
        <v>1780</v>
      </c>
      <c r="I2617" t="s">
        <v>448</v>
      </c>
      <c r="K2617" t="str">
        <f>VLOOKUP(TRIM(SUBSTITUTE(E2617,CHAR(160),CHAR(32))),Metadata!B$1:H$2632,7,FALSE)</f>
        <v>correspondance</v>
      </c>
      <c r="L2617" t="s">
        <v>4542</v>
      </c>
      <c r="N2617" t="str">
        <f>VLOOKUP(TRIM(SUBSTITUTE(E2617,CHAR(160),CHAR(32))),Metadata!B$1:J$2632,9,FALSE)</f>
        <v>prose</v>
      </c>
      <c r="O2617">
        <f>VLOOKUP(TRIM(SUBSTITUTE(E2617,CHAR(160),CHAR(32))),Metadata!B$1:K$2632,10,FALSE)</f>
        <v>301975</v>
      </c>
      <c r="P2617" s="4" t="s">
        <v>11203</v>
      </c>
      <c r="Q2617">
        <v>68</v>
      </c>
      <c r="R2617">
        <v>77</v>
      </c>
    </row>
    <row r="2618" spans="1:18" hidden="1" x14ac:dyDescent="0.25">
      <c r="A2618">
        <v>2622</v>
      </c>
      <c r="B2618" t="s">
        <v>4354</v>
      </c>
      <c r="C2618" t="s">
        <v>392</v>
      </c>
      <c r="D2618" t="s">
        <v>330</v>
      </c>
      <c r="E2618" t="s">
        <v>8307</v>
      </c>
      <c r="F2618" t="str">
        <f>VLOOKUP(TRIM(SUBSTITUTE(E2618,CHAR(160),CHAR(32))),Metadata!B$1:C$2632,2,FALSE)</f>
        <v>Linguet, Simon Nicolas Henri, 1736-1794.</v>
      </c>
      <c r="G2618" t="str">
        <f>VLOOKUP(TRIM(SUBSTITUTE(E2618,CHAR(160),CHAR(32))),Metadata!B$1:D$2632,3,FALSE)</f>
        <v>Histoire impartiale des Jésuites: depuis leur établissement jusqu'à leur preimiere expulsion</v>
      </c>
      <c r="H2618">
        <f>VLOOKUP(TRIM(SUBSTITUTE(E2618,CHAR(160),CHAR(32))),Metadata!B$1:E$2632,4,FALSE)</f>
        <v>1768</v>
      </c>
      <c r="I2618" t="s">
        <v>448</v>
      </c>
      <c r="K2618" t="str">
        <f>VLOOKUP(TRIM(SUBSTITUTE(E2618,CHAR(160),CHAR(32))),Metadata!B$1:H$2632,7,FALSE)</f>
        <v>traite ou essai</v>
      </c>
      <c r="L2618" t="s">
        <v>4402</v>
      </c>
      <c r="N2618" t="str">
        <f>VLOOKUP(TRIM(SUBSTITUTE(E2618,CHAR(160),CHAR(32))),Metadata!B$1:J$2632,9,FALSE)</f>
        <v>prose</v>
      </c>
      <c r="O2618">
        <f>VLOOKUP(TRIM(SUBSTITUTE(E2618,CHAR(160),CHAR(32))),Metadata!B$1:K$2632,10,FALSE)</f>
        <v>119167</v>
      </c>
      <c r="P2618" s="4" t="s">
        <v>11204</v>
      </c>
      <c r="Q2618">
        <v>39</v>
      </c>
      <c r="R2618">
        <v>48</v>
      </c>
    </row>
    <row r="2619" spans="1:18" hidden="1" x14ac:dyDescent="0.25">
      <c r="A2619">
        <v>2623</v>
      </c>
      <c r="B2619" t="s">
        <v>4354</v>
      </c>
      <c r="C2619" t="s">
        <v>392</v>
      </c>
      <c r="D2619" t="s">
        <v>330</v>
      </c>
      <c r="E2619" t="s">
        <v>8559</v>
      </c>
      <c r="F2619" t="str">
        <f>VLOOKUP(TRIM(SUBSTITUTE(E2619,CHAR(160),CHAR(32))),Metadata!B$1:C$2632,2,FALSE)</f>
        <v>Goncourt, Edmond de, 1822-1896: Goncourt, Jules de, 1830-1870.</v>
      </c>
      <c r="G2619" t="str">
        <f>VLOOKUP(TRIM(SUBSTITUTE(E2619,CHAR(160),CHAR(32))),Metadata!B$1:D$2632,3,FALSE)</f>
        <v>Journal, T. 3, 1879-1890</v>
      </c>
      <c r="H2619">
        <f>VLOOKUP(TRIM(SUBSTITUTE(E2619,CHAR(160),CHAR(32))),Metadata!B$1:E$2632,4,FALSE)</f>
        <v>1890</v>
      </c>
      <c r="I2619" t="s">
        <v>450</v>
      </c>
      <c r="K2619" t="str">
        <f>VLOOKUP(TRIM(SUBSTITUTE(E2619,CHAR(160),CHAR(32))),Metadata!B$1:H$2632,7,FALSE)</f>
        <v>memoires</v>
      </c>
      <c r="L2619" t="s">
        <v>4481</v>
      </c>
      <c r="N2619" t="str">
        <f>VLOOKUP(TRIM(SUBSTITUTE(E2619,CHAR(160),CHAR(32))),Metadata!B$1:J$2632,9,FALSE)</f>
        <v>prose</v>
      </c>
      <c r="O2619">
        <f>VLOOKUP(TRIM(SUBSTITUTE(E2619,CHAR(160),CHAR(32))),Metadata!B$1:K$2632,10,FALSE)</f>
        <v>430703</v>
      </c>
      <c r="P2619" s="4" t="s">
        <v>12795</v>
      </c>
      <c r="Q2619">
        <v>35</v>
      </c>
      <c r="R2619">
        <v>44</v>
      </c>
    </row>
    <row r="2620" spans="1:18" hidden="1" x14ac:dyDescent="0.25">
      <c r="A2620">
        <v>2624</v>
      </c>
      <c r="B2620" t="s">
        <v>4354</v>
      </c>
      <c r="C2620" t="s">
        <v>392</v>
      </c>
      <c r="D2620" t="s">
        <v>330</v>
      </c>
      <c r="E2620" t="s">
        <v>8036</v>
      </c>
      <c r="F2620" t="str">
        <f>VLOOKUP(TRIM(SUBSTITUTE(E2620,CHAR(160),CHAR(32))),Metadata!B$1:C$2632,2,FALSE)</f>
        <v>Dangeau, Philippe de Courcillon, marquis de, 1638-1720.</v>
      </c>
      <c r="G2620" t="str">
        <f>VLOOKUP(TRIM(SUBSTITUTE(E2620,CHAR(160),CHAR(32))),Metadata!B$1:D$2632,3,FALSE)</f>
        <v>Journal T. 1 1684-1685-1686</v>
      </c>
      <c r="H2620">
        <f>VLOOKUP(TRIM(SUBSTITUTE(E2620,CHAR(160),CHAR(32))),Metadata!B$1:E$2632,4,FALSE)</f>
        <v>1686</v>
      </c>
      <c r="I2620" t="s">
        <v>450</v>
      </c>
      <c r="K2620" t="str">
        <f>VLOOKUP(TRIM(SUBSTITUTE(E2620,CHAR(160),CHAR(32))),Metadata!B$1:H$2632,7,FALSE)</f>
        <v>memoires</v>
      </c>
      <c r="L2620" t="s">
        <v>4481</v>
      </c>
      <c r="N2620" t="str">
        <f>VLOOKUP(TRIM(SUBSTITUTE(E2620,CHAR(160),CHAR(32))),Metadata!B$1:J$2632,9,FALSE)</f>
        <v>prose</v>
      </c>
      <c r="O2620">
        <f>VLOOKUP(TRIM(SUBSTITUTE(E2620,CHAR(160),CHAR(32))),Metadata!B$1:K$2632,10,FALSE)</f>
        <v>131667</v>
      </c>
      <c r="P2620" s="4" t="s">
        <v>12796</v>
      </c>
      <c r="Q2620">
        <v>148</v>
      </c>
      <c r="R2620">
        <v>157</v>
      </c>
    </row>
    <row r="2621" spans="1:18" hidden="1" x14ac:dyDescent="0.25">
      <c r="A2621">
        <v>2625</v>
      </c>
      <c r="B2621" t="s">
        <v>4354</v>
      </c>
      <c r="C2621" t="s">
        <v>392</v>
      </c>
      <c r="D2621" t="s">
        <v>330</v>
      </c>
      <c r="E2621" t="s">
        <v>8632</v>
      </c>
      <c r="F2621" t="str">
        <f>VLOOKUP(TRIM(SUBSTITUTE(E2621,CHAR(160),CHAR(32))),Metadata!B$1:C$2632,2,FALSE)</f>
        <v>Péladan, Joséphin, 1859-1918.</v>
      </c>
      <c r="G2621" t="str">
        <f>VLOOKUP(TRIM(SUBSTITUTE(E2621,CHAR(160),CHAR(32))),Metadata!B$1:D$2632,3,FALSE)</f>
        <v>Le vice suprême</v>
      </c>
      <c r="H2621">
        <f>VLOOKUP(TRIM(SUBSTITUTE(E2621,CHAR(160),CHAR(32))),Metadata!B$1:E$2632,4,FALSE)</f>
        <v>1884</v>
      </c>
      <c r="I2621" t="s">
        <v>450</v>
      </c>
      <c r="K2621" t="str">
        <f>VLOOKUP(TRIM(SUBSTITUTE(E2621,CHAR(160),CHAR(32))),Metadata!B$1:H$2632,7,FALSE)</f>
        <v>roman</v>
      </c>
      <c r="L2621" t="s">
        <v>4378</v>
      </c>
      <c r="N2621" t="str">
        <f>VLOOKUP(TRIM(SUBSTITUTE(E2621,CHAR(160),CHAR(32))),Metadata!B$1:J$2632,9,FALSE)</f>
        <v>prose</v>
      </c>
      <c r="O2621">
        <f>VLOOKUP(TRIM(SUBSTITUTE(E2621,CHAR(160),CHAR(32))),Metadata!B$1:K$2632,10,FALSE)</f>
        <v>96194</v>
      </c>
      <c r="P2621" s="4" t="s">
        <v>12797</v>
      </c>
      <c r="Q2621">
        <v>157</v>
      </c>
      <c r="R2621">
        <v>166</v>
      </c>
    </row>
    <row r="2622" spans="1:18" hidden="1" x14ac:dyDescent="0.25">
      <c r="A2622">
        <v>2626</v>
      </c>
      <c r="B2622" t="s">
        <v>4354</v>
      </c>
      <c r="C2622" t="s">
        <v>392</v>
      </c>
      <c r="D2622" t="s">
        <v>330</v>
      </c>
      <c r="E2622" t="s">
        <v>8559</v>
      </c>
      <c r="F2622" t="str">
        <f>VLOOKUP(TRIM(SUBSTITUTE(E2622,CHAR(160),CHAR(32))),Metadata!B$1:C$2632,2,FALSE)</f>
        <v>Goncourt, Edmond de, 1822-1896: Goncourt, Jules de, 1830-1870.</v>
      </c>
      <c r="G2622" t="str">
        <f>VLOOKUP(TRIM(SUBSTITUTE(E2622,CHAR(160),CHAR(32))),Metadata!B$1:D$2632,3,FALSE)</f>
        <v>Journal, T. 3, 1879-1890</v>
      </c>
      <c r="H2622">
        <f>VLOOKUP(TRIM(SUBSTITUTE(E2622,CHAR(160),CHAR(32))),Metadata!B$1:E$2632,4,FALSE)</f>
        <v>1890</v>
      </c>
      <c r="I2622" t="s">
        <v>450</v>
      </c>
      <c r="K2622" t="str">
        <f>VLOOKUP(TRIM(SUBSTITUTE(E2622,CHAR(160),CHAR(32))),Metadata!B$1:H$2632,7,FALSE)</f>
        <v>memoires</v>
      </c>
      <c r="L2622" t="s">
        <v>4481</v>
      </c>
      <c r="N2622" t="str">
        <f>VLOOKUP(TRIM(SUBSTITUTE(E2622,CHAR(160),CHAR(32))),Metadata!B$1:J$2632,9,FALSE)</f>
        <v>prose</v>
      </c>
      <c r="O2622">
        <f>VLOOKUP(TRIM(SUBSTITUTE(E2622,CHAR(160),CHAR(32))),Metadata!B$1:K$2632,10,FALSE)</f>
        <v>430703</v>
      </c>
      <c r="P2622" s="4" t="s">
        <v>12798</v>
      </c>
      <c r="Q2622">
        <v>19</v>
      </c>
      <c r="R2622">
        <v>28</v>
      </c>
    </row>
    <row r="2623" spans="1:18" hidden="1" x14ac:dyDescent="0.25">
      <c r="A2623">
        <v>2627</v>
      </c>
      <c r="B2623" t="s">
        <v>4354</v>
      </c>
      <c r="C2623" t="s">
        <v>392</v>
      </c>
      <c r="D2623" t="s">
        <v>330</v>
      </c>
      <c r="E2623" t="s">
        <v>8666</v>
      </c>
      <c r="F2623" t="str">
        <f>VLOOKUP(TRIM(SUBSTITUTE(E2623,CHAR(160),CHAR(32))),Metadata!B$1:C$2632,2,FALSE)</f>
        <v>Ségur, Sophie, comtesse de, 1799-1874.</v>
      </c>
      <c r="G2623" t="str">
        <f>VLOOKUP(TRIM(SUBSTITUTE(E2623,CHAR(160),CHAR(32))),Metadata!B$1:D$2632,3,FALSE)</f>
        <v>La Soeur de Gribouille</v>
      </c>
      <c r="H2623">
        <f>VLOOKUP(TRIM(SUBSTITUTE(E2623,CHAR(160),CHAR(32))),Metadata!B$1:E$2632,4,FALSE)</f>
        <v>1862</v>
      </c>
      <c r="I2623" t="s">
        <v>450</v>
      </c>
      <c r="K2623" t="str">
        <f>VLOOKUP(TRIM(SUBSTITUTE(E2623,CHAR(160),CHAR(32))),Metadata!B$1:H$2632,7,FALSE)</f>
        <v>theatre</v>
      </c>
      <c r="L2623" t="s">
        <v>4472</v>
      </c>
      <c r="N2623" t="str">
        <f>VLOOKUP(TRIM(SUBSTITUTE(E2623,CHAR(160),CHAR(32))),Metadata!B$1:J$2632,9,FALSE)</f>
        <v/>
      </c>
      <c r="O2623">
        <f>VLOOKUP(TRIM(SUBSTITUTE(E2623,CHAR(160),CHAR(32))),Metadata!B$1:K$2632,10,FALSE)</f>
        <v>59359</v>
      </c>
      <c r="P2623" s="4" t="s">
        <v>12799</v>
      </c>
      <c r="Q2623">
        <v>36</v>
      </c>
      <c r="R2623">
        <v>45</v>
      </c>
    </row>
    <row r="2624" spans="1:18" hidden="1" x14ac:dyDescent="0.25">
      <c r="A2624">
        <v>2628</v>
      </c>
      <c r="B2624" t="s">
        <v>4354</v>
      </c>
      <c r="C2624" t="s">
        <v>392</v>
      </c>
      <c r="D2624" t="s">
        <v>330</v>
      </c>
      <c r="E2624" t="s">
        <v>8605</v>
      </c>
      <c r="F2624" t="str">
        <f>VLOOKUP(TRIM(SUBSTITUTE(E2624,CHAR(160),CHAR(32))),Metadata!B$1:C$2632,2,FALSE)</f>
        <v>Maupassant, Guy de, 1850-1893.</v>
      </c>
      <c r="G2624" t="str">
        <f>VLOOKUP(TRIM(SUBSTITUTE(E2624,CHAR(160),CHAR(32))),Metadata!B$1:D$2632,3,FALSE)</f>
        <v>Contes et nouvelles 1886</v>
      </c>
      <c r="H2624">
        <f>VLOOKUP(TRIM(SUBSTITUTE(E2624,CHAR(160),CHAR(32))),Metadata!B$1:E$2632,4,FALSE)</f>
        <v>1886</v>
      </c>
      <c r="I2624" t="s">
        <v>450</v>
      </c>
      <c r="K2624" t="str">
        <f>VLOOKUP(TRIM(SUBSTITUTE(E2624,CHAR(160),CHAR(32))),Metadata!B$1:H$2632,7,FALSE)</f>
        <v>roman</v>
      </c>
      <c r="L2624" t="s">
        <v>4378</v>
      </c>
      <c r="N2624" t="str">
        <f>VLOOKUP(TRIM(SUBSTITUTE(E2624,CHAR(160),CHAR(32))),Metadata!B$1:J$2632,9,FALSE)</f>
        <v>prose</v>
      </c>
      <c r="O2624">
        <f>VLOOKUP(TRIM(SUBSTITUTE(E2624,CHAR(160),CHAR(32))),Metadata!B$1:K$2632,10,FALSE)</f>
        <v>94278</v>
      </c>
      <c r="P2624" s="4" t="s">
        <v>11205</v>
      </c>
      <c r="Q2624">
        <v>49</v>
      </c>
      <c r="R2624">
        <v>58</v>
      </c>
    </row>
    <row r="2625" spans="1:18" hidden="1" x14ac:dyDescent="0.25">
      <c r="A2625">
        <v>2629</v>
      </c>
      <c r="B2625" t="s">
        <v>4354</v>
      </c>
      <c r="C2625" t="s">
        <v>392</v>
      </c>
      <c r="D2625" t="s">
        <v>330</v>
      </c>
      <c r="E2625" t="s">
        <v>8673</v>
      </c>
      <c r="F2625" t="str">
        <f>VLOOKUP(TRIM(SUBSTITUTE(E2625,CHAR(160),CHAR(32))),Metadata!B$1:C$2632,2,FALSE)</f>
        <v>Staël, Madame de (Anne-Louise-Germaine), 1766-1817.</v>
      </c>
      <c r="G2625" t="str">
        <f>VLOOKUP(TRIM(SUBSTITUTE(E2625,CHAR(160),CHAR(32))),Metadata!B$1:D$2632,3,FALSE)</f>
        <v>De l'Allemagne</v>
      </c>
      <c r="H2625">
        <f>VLOOKUP(TRIM(SUBSTITUTE(E2625,CHAR(160),CHAR(32))),Metadata!B$1:E$2632,4,FALSE)</f>
        <v>1810</v>
      </c>
      <c r="I2625" t="s">
        <v>450</v>
      </c>
      <c r="K2625" t="str">
        <f>VLOOKUP(TRIM(SUBSTITUTE(E2625,CHAR(160),CHAR(32))),Metadata!B$1:H$2632,7,FALSE)</f>
        <v>traite ou essai</v>
      </c>
      <c r="L2625" t="s">
        <v>4402</v>
      </c>
      <c r="N2625" t="str">
        <f>VLOOKUP(TRIM(SUBSTITUTE(E2625,CHAR(160),CHAR(32))),Metadata!B$1:J$2632,9,FALSE)</f>
        <v>prose</v>
      </c>
      <c r="O2625">
        <f>VLOOKUP(TRIM(SUBSTITUTE(E2625,CHAR(160),CHAR(32))),Metadata!B$1:K$2632,10,FALSE)</f>
        <v>224261</v>
      </c>
      <c r="P2625" s="4" t="s">
        <v>12800</v>
      </c>
      <c r="Q2625">
        <v>88</v>
      </c>
      <c r="R2625">
        <v>97</v>
      </c>
    </row>
    <row r="2626" spans="1:18" hidden="1" x14ac:dyDescent="0.25">
      <c r="A2626">
        <v>2630</v>
      </c>
      <c r="B2626" t="s">
        <v>4354</v>
      </c>
      <c r="C2626" t="s">
        <v>392</v>
      </c>
      <c r="D2626" t="s">
        <v>330</v>
      </c>
      <c r="E2626" t="s">
        <v>6375</v>
      </c>
      <c r="F2626" t="str">
        <f>VLOOKUP(TRIM(SUBSTITUTE(E2626,CHAR(160),CHAR(32))),Metadata!B$1:C$2632,2,FALSE)</f>
        <v>Michelet, Jules, 1798-1874.</v>
      </c>
      <c r="G2626" t="str">
        <f>VLOOKUP(TRIM(SUBSTITUTE(E2626,CHAR(160),CHAR(32))),Metadata!B$1:D$2632,3,FALSE)</f>
        <v>La sorcière</v>
      </c>
      <c r="H2626">
        <f>VLOOKUP(TRIM(SUBSTITUTE(E2626,CHAR(160),CHAR(32))),Metadata!B$1:E$2632,4,FALSE)</f>
        <v>1862</v>
      </c>
      <c r="I2626" t="s">
        <v>450</v>
      </c>
      <c r="K2626" t="str">
        <f>VLOOKUP(TRIM(SUBSTITUTE(E2626,CHAR(160),CHAR(32))),Metadata!B$1:H$2632,7,FALSE)</f>
        <v>traite</v>
      </c>
      <c r="L2626" t="s">
        <v>4417</v>
      </c>
      <c r="N2626" t="str">
        <f>VLOOKUP(TRIM(SUBSTITUTE(E2626,CHAR(160),CHAR(32))),Metadata!B$1:J$2632,9,FALSE)</f>
        <v/>
      </c>
      <c r="O2626">
        <f>VLOOKUP(TRIM(SUBSTITUTE(E2626,CHAR(160),CHAR(32))),Metadata!B$1:K$2632,10,FALSE)</f>
        <v>102283</v>
      </c>
      <c r="P2626" s="4" t="s">
        <v>11206</v>
      </c>
      <c r="Q2626">
        <v>86</v>
      </c>
      <c r="R2626">
        <v>95</v>
      </c>
    </row>
    <row r="2627" spans="1:18" hidden="1" x14ac:dyDescent="0.25">
      <c r="A2627">
        <v>2631</v>
      </c>
      <c r="B2627" t="s">
        <v>4354</v>
      </c>
      <c r="C2627" t="s">
        <v>392</v>
      </c>
      <c r="D2627" t="s">
        <v>330</v>
      </c>
      <c r="E2627" t="s">
        <v>8662</v>
      </c>
      <c r="F2627" t="str">
        <f>VLOOKUP(TRIM(SUBSTITUTE(E2627,CHAR(160),CHAR(32))),Metadata!B$1:C$2632,2,FALSE)</f>
        <v>Sand, George, 1804-1876.</v>
      </c>
      <c r="G2627" t="str">
        <f>VLOOKUP(TRIM(SUBSTITUTE(E2627,CHAR(160),CHAR(32))),Metadata!B$1:D$2632,3,FALSE)</f>
        <v>Lélia--1833</v>
      </c>
      <c r="H2627">
        <f>VLOOKUP(TRIM(SUBSTITUTE(E2627,CHAR(160),CHAR(32))),Metadata!B$1:E$2632,4,FALSE)</f>
        <v>1833</v>
      </c>
      <c r="I2627" t="s">
        <v>450</v>
      </c>
      <c r="K2627" t="str">
        <f>VLOOKUP(TRIM(SUBSTITUTE(E2627,CHAR(160),CHAR(32))),Metadata!B$1:H$2632,7,FALSE)</f>
        <v>roman</v>
      </c>
      <c r="L2627" t="s">
        <v>4378</v>
      </c>
      <c r="N2627" t="str">
        <f>VLOOKUP(TRIM(SUBSTITUTE(E2627,CHAR(160),CHAR(32))),Metadata!B$1:J$2632,9,FALSE)</f>
        <v>prose</v>
      </c>
      <c r="O2627">
        <f>VLOOKUP(TRIM(SUBSTITUTE(E2627,CHAR(160),CHAR(32))),Metadata!B$1:K$2632,10,FALSE)</f>
        <v>111345</v>
      </c>
      <c r="P2627" s="4" t="s">
        <v>12801</v>
      </c>
      <c r="Q2627">
        <v>308</v>
      </c>
      <c r="R2627">
        <v>320</v>
      </c>
    </row>
    <row r="2628" spans="1:18" hidden="1" x14ac:dyDescent="0.25">
      <c r="A2628">
        <v>2632</v>
      </c>
      <c r="B2628" t="s">
        <v>4354</v>
      </c>
      <c r="C2628" t="s">
        <v>392</v>
      </c>
      <c r="D2628" t="s">
        <v>330</v>
      </c>
      <c r="E2628" t="s">
        <v>8510</v>
      </c>
      <c r="F2628" t="str">
        <f>VLOOKUP(TRIM(SUBSTITUTE(E2628,CHAR(160),CHAR(32))),Metadata!B$1:C$2632,2,FALSE)</f>
        <v>Dupanloup, Félix, 1802-1878.</v>
      </c>
      <c r="G2628" t="str">
        <f>VLOOKUP(TRIM(SUBSTITUTE(E2628,CHAR(160),CHAR(32))),Metadata!B$1:D$2632,3,FALSE)</f>
        <v>Journal intime</v>
      </c>
      <c r="H2628">
        <f>VLOOKUP(TRIM(SUBSTITUTE(E2628,CHAR(160),CHAR(32))),Metadata!B$1:E$2632,4,FALSE)</f>
        <v>1876</v>
      </c>
      <c r="I2628" t="s">
        <v>450</v>
      </c>
      <c r="K2628" t="str">
        <f>VLOOKUP(TRIM(SUBSTITUTE(E2628,CHAR(160),CHAR(32))),Metadata!B$1:H$2632,7,FALSE)</f>
        <v>memoires</v>
      </c>
      <c r="L2628" t="s">
        <v>4481</v>
      </c>
      <c r="N2628" t="str">
        <f>VLOOKUP(TRIM(SUBSTITUTE(E2628,CHAR(160),CHAR(32))),Metadata!B$1:J$2632,9,FALSE)</f>
        <v>prose</v>
      </c>
      <c r="O2628">
        <f>VLOOKUP(TRIM(SUBSTITUTE(E2628,CHAR(160),CHAR(32))),Metadata!B$1:K$2632,10,FALSE)</f>
        <v>67624</v>
      </c>
      <c r="P2628" s="4" t="s">
        <v>11207</v>
      </c>
      <c r="Q2628">
        <v>11</v>
      </c>
      <c r="R2628">
        <v>20</v>
      </c>
    </row>
    <row r="2629" spans="1:18" hidden="1" x14ac:dyDescent="0.25">
      <c r="A2629">
        <v>2633</v>
      </c>
      <c r="B2629" t="s">
        <v>4354</v>
      </c>
      <c r="C2629" t="s">
        <v>392</v>
      </c>
      <c r="D2629" t="s">
        <v>330</v>
      </c>
      <c r="E2629" t="s">
        <v>8478</v>
      </c>
      <c r="F2629" t="str">
        <f>VLOOKUP(TRIM(SUBSTITUTE(E2629,CHAR(160),CHAR(32))),Metadata!B$1:C$2632,2,FALSE)</f>
        <v>Delécluze, E. J. (Etienne Jean), 1781-1863.</v>
      </c>
      <c r="G2629" t="str">
        <f>VLOOKUP(TRIM(SUBSTITUTE(E2629,CHAR(160),CHAR(32))),Metadata!B$1:D$2632,3,FALSE)</f>
        <v>Journal</v>
      </c>
      <c r="H2629">
        <f>VLOOKUP(TRIM(SUBSTITUTE(E2629,CHAR(160),CHAR(32))),Metadata!B$1:E$2632,4,FALSE)</f>
        <v>1828</v>
      </c>
      <c r="I2629" t="s">
        <v>450</v>
      </c>
      <c r="K2629" t="str">
        <f>VLOOKUP(TRIM(SUBSTITUTE(E2629,CHAR(160),CHAR(32))),Metadata!B$1:H$2632,7,FALSE)</f>
        <v>memoires</v>
      </c>
      <c r="L2629" t="s">
        <v>4481</v>
      </c>
      <c r="N2629" t="str">
        <f>VLOOKUP(TRIM(SUBSTITUTE(E2629,CHAR(160),CHAR(32))),Metadata!B$1:J$2632,9,FALSE)</f>
        <v>prose</v>
      </c>
      <c r="O2629">
        <f>VLOOKUP(TRIM(SUBSTITUTE(E2629,CHAR(160),CHAR(32))),Metadata!B$1:K$2632,10,FALSE)</f>
        <v>171446</v>
      </c>
      <c r="P2629" s="4" t="s">
        <v>11208</v>
      </c>
      <c r="Q2629">
        <v>202</v>
      </c>
      <c r="R2629">
        <v>211</v>
      </c>
    </row>
    <row r="2630" spans="1:18" hidden="1" x14ac:dyDescent="0.25">
      <c r="A2630">
        <v>2634</v>
      </c>
      <c r="B2630" t="s">
        <v>4354</v>
      </c>
      <c r="C2630" t="s">
        <v>392</v>
      </c>
      <c r="D2630" t="s">
        <v>330</v>
      </c>
      <c r="E2630" t="s">
        <v>8502</v>
      </c>
      <c r="F2630" t="str">
        <f>VLOOKUP(TRIM(SUBSTITUTE(E2630,CHAR(160),CHAR(32))),Metadata!B$1:C$2632,2,FALSE)</f>
        <v>Dumas, Alexandre (père), 1802-1870.</v>
      </c>
      <c r="G2630" t="str">
        <f>VLOOKUP(TRIM(SUBSTITUTE(E2630,CHAR(160),CHAR(32))),Metadata!B$1:D$2632,3,FALSE)</f>
        <v>Olympe de Clèves</v>
      </c>
      <c r="H2630">
        <f>VLOOKUP(TRIM(SUBSTITUTE(E2630,CHAR(160),CHAR(32))),Metadata!B$1:E$2632,4,FALSE)</f>
        <v>1851</v>
      </c>
      <c r="I2630" t="s">
        <v>450</v>
      </c>
      <c r="K2630" t="str">
        <f>VLOOKUP(TRIM(SUBSTITUTE(E2630,CHAR(160),CHAR(32))),Metadata!B$1:H$2632,7,FALSE)</f>
        <v>Narratif, Roman</v>
      </c>
      <c r="L2630" t="s">
        <v>4786</v>
      </c>
      <c r="N2630" t="str">
        <f>VLOOKUP(TRIM(SUBSTITUTE(E2630,CHAR(160),CHAR(32))),Metadata!B$1:J$2632,9,FALSE)</f>
        <v/>
      </c>
      <c r="O2630">
        <f>VLOOKUP(TRIM(SUBSTITUTE(E2630,CHAR(160),CHAR(32))),Metadata!B$1:K$2632,10,FALSE)</f>
        <v>260354</v>
      </c>
      <c r="P2630" s="4" t="s">
        <v>11209</v>
      </c>
      <c r="Q2630">
        <v>114</v>
      </c>
      <c r="R2630">
        <v>123</v>
      </c>
    </row>
    <row r="2631" spans="1:18" hidden="1" x14ac:dyDescent="0.25">
      <c r="A2631">
        <v>2635</v>
      </c>
      <c r="B2631" t="s">
        <v>4354</v>
      </c>
      <c r="C2631" t="s">
        <v>392</v>
      </c>
      <c r="D2631" t="s">
        <v>330</v>
      </c>
      <c r="E2631" t="s">
        <v>8562</v>
      </c>
      <c r="F2631" t="str">
        <f>VLOOKUP(TRIM(SUBSTITUTE(E2631,CHAR(160),CHAR(32))),Metadata!B$1:C$2632,2,FALSE)</f>
        <v>Goncourt, Edmond de, 1822-1896: Goncourt, Jules de, 1830-1870.</v>
      </c>
      <c r="G2631" t="str">
        <f>VLOOKUP(TRIM(SUBSTITUTE(E2631,CHAR(160),CHAR(32))),Metadata!B$1:D$2632,3,FALSE)</f>
        <v>Madame Gervaisais</v>
      </c>
      <c r="H2631">
        <f>VLOOKUP(TRIM(SUBSTITUTE(E2631,CHAR(160),CHAR(32))),Metadata!B$1:E$2632,4,FALSE)</f>
        <v>1869</v>
      </c>
      <c r="I2631" t="s">
        <v>450</v>
      </c>
      <c r="K2631" t="str">
        <f>VLOOKUP(TRIM(SUBSTITUTE(E2631,CHAR(160),CHAR(32))),Metadata!B$1:H$2632,7,FALSE)</f>
        <v>roman</v>
      </c>
      <c r="L2631" t="s">
        <v>4378</v>
      </c>
      <c r="N2631" t="str">
        <f>VLOOKUP(TRIM(SUBSTITUTE(E2631,CHAR(160),CHAR(32))),Metadata!B$1:J$2632,9,FALSE)</f>
        <v>prose</v>
      </c>
      <c r="O2631">
        <f>VLOOKUP(TRIM(SUBSTITUTE(E2631,CHAR(160),CHAR(32))),Metadata!B$1:K$2632,10,FALSE)</f>
        <v>61715</v>
      </c>
      <c r="P2631" s="4" t="s">
        <v>11210</v>
      </c>
      <c r="Q2631">
        <v>164</v>
      </c>
      <c r="R2631">
        <v>173</v>
      </c>
    </row>
    <row r="2632" spans="1:18" hidden="1" x14ac:dyDescent="0.25">
      <c r="A2632">
        <v>2636</v>
      </c>
      <c r="B2632" t="s">
        <v>4354</v>
      </c>
      <c r="C2632" t="s">
        <v>392</v>
      </c>
      <c r="D2632" t="s">
        <v>330</v>
      </c>
      <c r="E2632" t="s">
        <v>8526</v>
      </c>
      <c r="F2632" t="str">
        <f>VLOOKUP(TRIM(SUBSTITUTE(E2632,CHAR(160),CHAR(32))),Metadata!B$1:C$2632,2,FALSE)</f>
        <v>Flaubert, Gustave, 1821-1880.</v>
      </c>
      <c r="G2632" t="str">
        <f>VLOOKUP(TRIM(SUBSTITUTE(E2632,CHAR(160),CHAR(32))),Metadata!B$1:D$2632,3,FALSE)</f>
        <v>Correspondance, 1856</v>
      </c>
      <c r="H2632">
        <f>VLOOKUP(TRIM(SUBSTITUTE(E2632,CHAR(160),CHAR(32))),Metadata!B$1:E$2632,4,FALSE)</f>
        <v>1856</v>
      </c>
      <c r="I2632" t="s">
        <v>450</v>
      </c>
      <c r="K2632" t="str">
        <f>VLOOKUP(TRIM(SUBSTITUTE(E2632,CHAR(160),CHAR(32))),Metadata!B$1:H$2632,7,FALSE)</f>
        <v>correspondance</v>
      </c>
      <c r="L2632" t="s">
        <v>4542</v>
      </c>
      <c r="N2632" t="str">
        <f>VLOOKUP(TRIM(SUBSTITUTE(E2632,CHAR(160),CHAR(32))),Metadata!B$1:J$2632,9,FALSE)</f>
        <v>prose</v>
      </c>
      <c r="O2632">
        <f>VLOOKUP(TRIM(SUBSTITUTE(E2632,CHAR(160),CHAR(32))),Metadata!B$1:K$2632,10,FALSE)</f>
        <v>78248</v>
      </c>
      <c r="P2632" s="4" t="s">
        <v>12802</v>
      </c>
      <c r="Q2632">
        <v>72</v>
      </c>
      <c r="R2632">
        <v>81</v>
      </c>
    </row>
    <row r="2633" spans="1:18" hidden="1" x14ac:dyDescent="0.25">
      <c r="A2633">
        <v>2637</v>
      </c>
      <c r="B2633" t="s">
        <v>4354</v>
      </c>
      <c r="C2633" t="s">
        <v>392</v>
      </c>
      <c r="D2633" t="s">
        <v>330</v>
      </c>
      <c r="E2633" t="s">
        <v>8036</v>
      </c>
      <c r="F2633" t="str">
        <f>VLOOKUP(TRIM(SUBSTITUTE(E2633,CHAR(160),CHAR(32))),Metadata!B$1:C$2632,2,FALSE)</f>
        <v>Dangeau, Philippe de Courcillon, marquis de, 1638-1720.</v>
      </c>
      <c r="G2633" t="str">
        <f>VLOOKUP(TRIM(SUBSTITUTE(E2633,CHAR(160),CHAR(32))),Metadata!B$1:D$2632,3,FALSE)</f>
        <v>Journal T. 1 1684-1685-1686</v>
      </c>
      <c r="H2633">
        <f>VLOOKUP(TRIM(SUBSTITUTE(E2633,CHAR(160),CHAR(32))),Metadata!B$1:E$2632,4,FALSE)</f>
        <v>1686</v>
      </c>
      <c r="I2633" t="s">
        <v>450</v>
      </c>
      <c r="K2633" t="str">
        <f>VLOOKUP(TRIM(SUBSTITUTE(E2633,CHAR(160),CHAR(32))),Metadata!B$1:H$2632,7,FALSE)</f>
        <v>memoires</v>
      </c>
      <c r="L2633" t="s">
        <v>4481</v>
      </c>
      <c r="N2633" t="str">
        <f>VLOOKUP(TRIM(SUBSTITUTE(E2633,CHAR(160),CHAR(32))),Metadata!B$1:J$2632,9,FALSE)</f>
        <v>prose</v>
      </c>
      <c r="O2633">
        <f>VLOOKUP(TRIM(SUBSTITUTE(E2633,CHAR(160),CHAR(32))),Metadata!B$1:K$2632,10,FALSE)</f>
        <v>131667</v>
      </c>
      <c r="P2633" s="4" t="s">
        <v>12803</v>
      </c>
      <c r="Q2633">
        <v>279</v>
      </c>
      <c r="R2633">
        <v>288</v>
      </c>
    </row>
    <row r="2634" spans="1:18" hidden="1" x14ac:dyDescent="0.25">
      <c r="A2634">
        <v>2638</v>
      </c>
      <c r="B2634" t="s">
        <v>4354</v>
      </c>
      <c r="C2634" t="s">
        <v>392</v>
      </c>
      <c r="D2634" t="s">
        <v>330</v>
      </c>
      <c r="E2634" t="s">
        <v>8507</v>
      </c>
      <c r="F2634" t="str">
        <f>VLOOKUP(TRIM(SUBSTITUTE(E2634,CHAR(160),CHAR(32))),Metadata!B$1:C$2632,2,FALSE)</f>
        <v>Dumas, Alexandre, 1802-1870.</v>
      </c>
      <c r="G2634" t="str">
        <f>VLOOKUP(TRIM(SUBSTITUTE(E2634,CHAR(160),CHAR(32))),Metadata!B$1:D$2632,3,FALSE)</f>
        <v>Le comte de Monte-Cristo</v>
      </c>
      <c r="H2634">
        <f>VLOOKUP(TRIM(SUBSTITUTE(E2634,CHAR(160),CHAR(32))),Metadata!B$1:E$2632,4,FALSE)</f>
        <v>1846</v>
      </c>
      <c r="I2634" t="s">
        <v>450</v>
      </c>
      <c r="K2634" t="str">
        <f>VLOOKUP(TRIM(SUBSTITUTE(E2634,CHAR(160),CHAR(32))),Metadata!B$1:H$2632,7,FALSE)</f>
        <v>roman</v>
      </c>
      <c r="L2634" t="s">
        <v>4378</v>
      </c>
      <c r="N2634" t="str">
        <f>VLOOKUP(TRIM(SUBSTITUTE(E2634,CHAR(160),CHAR(32))),Metadata!B$1:J$2632,9,FALSE)</f>
        <v>prose</v>
      </c>
      <c r="O2634">
        <f>VLOOKUP(TRIM(SUBSTITUTE(E2634,CHAR(160),CHAR(32))),Metadata!B$1:K$2632,10,FALSE)</f>
        <v>512538</v>
      </c>
      <c r="P2634" s="4" t="s">
        <v>12804</v>
      </c>
      <c r="Q2634">
        <v>278</v>
      </c>
      <c r="R2634">
        <v>287</v>
      </c>
    </row>
    <row r="2635" spans="1:18" hidden="1" x14ac:dyDescent="0.25">
      <c r="A2635">
        <v>2639</v>
      </c>
      <c r="B2635" t="s">
        <v>4354</v>
      </c>
      <c r="C2635" t="s">
        <v>392</v>
      </c>
      <c r="D2635" t="s">
        <v>330</v>
      </c>
      <c r="E2635" t="s">
        <v>8611</v>
      </c>
      <c r="F2635" t="str">
        <f>VLOOKUP(TRIM(SUBSTITUTE(E2635,CHAR(160),CHAR(32))),Metadata!B$1:C$2632,2,FALSE)</f>
        <v>Mérimée, Prosper, 1803-1870.</v>
      </c>
      <c r="G2635" t="str">
        <f>VLOOKUP(TRIM(SUBSTITUTE(E2635,CHAR(160),CHAR(32))),Metadata!B$1:D$2632,3,FALSE)</f>
        <v>Âmes du purgatoire (Les)</v>
      </c>
      <c r="H2635">
        <f>VLOOKUP(TRIM(SUBSTITUTE(E2635,CHAR(160),CHAR(32))),Metadata!B$1:E$2632,4,FALSE)</f>
        <v>1834</v>
      </c>
      <c r="I2635" t="s">
        <v>450</v>
      </c>
      <c r="K2635" t="str">
        <f>VLOOKUP(TRIM(SUBSTITUTE(E2635,CHAR(160),CHAR(32))),Metadata!B$1:H$2632,7,FALSE)</f>
        <v>Narratif, Nouvelle</v>
      </c>
      <c r="L2635" t="s">
        <v>4734</v>
      </c>
      <c r="N2635" t="str">
        <f>VLOOKUP(TRIM(SUBSTITUTE(E2635,CHAR(160),CHAR(32))),Metadata!B$1:J$2632,9,FALSE)</f>
        <v/>
      </c>
      <c r="O2635">
        <f>VLOOKUP(TRIM(SUBSTITUTE(E2635,CHAR(160),CHAR(32))),Metadata!B$1:K$2632,10,FALSE)</f>
        <v>24280</v>
      </c>
      <c r="P2635" s="4" t="s">
        <v>9322</v>
      </c>
      <c r="Q2635">
        <v>35</v>
      </c>
      <c r="R2635">
        <v>44</v>
      </c>
    </row>
    <row r="2636" spans="1:18" hidden="1" x14ac:dyDescent="0.25">
      <c r="A2636">
        <v>2640</v>
      </c>
      <c r="B2636" t="s">
        <v>4354</v>
      </c>
      <c r="C2636" t="s">
        <v>392</v>
      </c>
      <c r="D2636" t="s">
        <v>330</v>
      </c>
      <c r="E2636" t="s">
        <v>8579</v>
      </c>
      <c r="F2636" t="str">
        <f>VLOOKUP(TRIM(SUBSTITUTE(E2636,CHAR(160),CHAR(32))),Metadata!B$1:C$2632,2,FALSE)</f>
        <v>Jouy, Etienne de, 1764-1846.</v>
      </c>
      <c r="G2636" t="str">
        <f>VLOOKUP(TRIM(SUBSTITUTE(E2636,CHAR(160),CHAR(32))),Metadata!B$1:D$2632,3,FALSE)</f>
        <v>L'hermite de la Chaussée-d'Antin, ou, Observations sur les moeurs et les usages parisiens au commencement du XIXe siècle. 1813:</v>
      </c>
      <c r="H2636">
        <f>VLOOKUP(TRIM(SUBSTITUTE(E2636,CHAR(160),CHAR(32))),Metadata!B$1:E$2632,4,FALSE)</f>
        <v>1813</v>
      </c>
      <c r="I2636" t="s">
        <v>450</v>
      </c>
      <c r="K2636" t="str">
        <f>VLOOKUP(TRIM(SUBSTITUTE(E2636,CHAR(160),CHAR(32))),Metadata!B$1:H$2632,7,FALSE)</f>
        <v>traite ou essai</v>
      </c>
      <c r="L2636" t="s">
        <v>4402</v>
      </c>
      <c r="N2636" t="str">
        <f>VLOOKUP(TRIM(SUBSTITUTE(E2636,CHAR(160),CHAR(32))),Metadata!B$1:J$2632,9,FALSE)</f>
        <v>prose</v>
      </c>
      <c r="O2636">
        <f>VLOOKUP(TRIM(SUBSTITUTE(E2636,CHAR(160),CHAR(32))),Metadata!B$1:K$2632,10,FALSE)</f>
        <v>137489</v>
      </c>
      <c r="P2636" s="4" t="s">
        <v>11211</v>
      </c>
      <c r="Q2636">
        <v>24</v>
      </c>
      <c r="R2636">
        <v>33</v>
      </c>
    </row>
    <row r="2637" spans="1:18" hidden="1" x14ac:dyDescent="0.25">
      <c r="A2637">
        <v>2641</v>
      </c>
      <c r="B2637" t="s">
        <v>4354</v>
      </c>
      <c r="C2637" t="s">
        <v>392</v>
      </c>
      <c r="D2637" t="s">
        <v>330</v>
      </c>
      <c r="E2637" t="s">
        <v>8658</v>
      </c>
      <c r="F2637" t="str">
        <f>VLOOKUP(TRIM(SUBSTITUTE(E2637,CHAR(160),CHAR(32))),Metadata!B$1:C$2632,2,FALSE)</f>
        <v>Sand, George, 1804-1876.</v>
      </c>
      <c r="G2637" t="str">
        <f>VLOOKUP(TRIM(SUBSTITUTE(E2637,CHAR(160),CHAR(32))),Metadata!B$1:D$2632,3,FALSE)</f>
        <v>François le champi</v>
      </c>
      <c r="H2637">
        <f>VLOOKUP(TRIM(SUBSTITUTE(E2637,CHAR(160),CHAR(32))),Metadata!B$1:E$2632,4,FALSE)</f>
        <v>1850</v>
      </c>
      <c r="I2637" t="s">
        <v>450</v>
      </c>
      <c r="K2637" t="str">
        <f>VLOOKUP(TRIM(SUBSTITUTE(E2637,CHAR(160),CHAR(32))),Metadata!B$1:H$2632,7,FALSE)</f>
        <v>roman</v>
      </c>
      <c r="L2637" t="s">
        <v>4378</v>
      </c>
      <c r="N2637" t="str">
        <f>VLOOKUP(TRIM(SUBSTITUTE(E2637,CHAR(160),CHAR(32))),Metadata!B$1:J$2632,9,FALSE)</f>
        <v/>
      </c>
      <c r="O2637">
        <f>VLOOKUP(TRIM(SUBSTITUTE(E2637,CHAR(160),CHAR(32))),Metadata!B$1:K$2632,10,FALSE)</f>
        <v>51992</v>
      </c>
      <c r="P2637" s="4" t="s">
        <v>11212</v>
      </c>
      <c r="Q2637">
        <v>120</v>
      </c>
      <c r="R2637">
        <v>129</v>
      </c>
    </row>
    <row r="2638" spans="1:18" hidden="1" x14ac:dyDescent="0.25">
      <c r="A2638">
        <v>2642</v>
      </c>
      <c r="B2638" t="s">
        <v>4354</v>
      </c>
      <c r="C2638" t="s">
        <v>392</v>
      </c>
      <c r="D2638" t="s">
        <v>330</v>
      </c>
      <c r="E2638" t="s">
        <v>8454</v>
      </c>
      <c r="F2638" t="str">
        <f>VLOOKUP(TRIM(SUBSTITUTE(E2638,CHAR(160),CHAR(32))),Metadata!B$1:C$2632,2,FALSE)</f>
        <v>Champfleury, 1821-1889.</v>
      </c>
      <c r="G2638" t="str">
        <f>VLOOKUP(TRIM(SUBSTITUTE(E2638,CHAR(160),CHAR(32))),Metadata!B$1:D$2632,3,FALSE)</f>
        <v>Les bourgeois de Molinchart</v>
      </c>
      <c r="H2638">
        <f>VLOOKUP(TRIM(SUBSTITUTE(E2638,CHAR(160),CHAR(32))),Metadata!B$1:E$2632,4,FALSE)</f>
        <v>1855</v>
      </c>
      <c r="I2638" t="s">
        <v>450</v>
      </c>
      <c r="K2638" t="str">
        <f>VLOOKUP(TRIM(SUBSTITUTE(E2638,CHAR(160),CHAR(32))),Metadata!B$1:H$2632,7,FALSE)</f>
        <v>roman</v>
      </c>
      <c r="L2638" t="s">
        <v>4378</v>
      </c>
      <c r="N2638" t="str">
        <f>VLOOKUP(TRIM(SUBSTITUTE(E2638,CHAR(160),CHAR(32))),Metadata!B$1:J$2632,9,FALSE)</f>
        <v>prose</v>
      </c>
      <c r="O2638">
        <f>VLOOKUP(TRIM(SUBSTITUTE(E2638,CHAR(160),CHAR(32))),Metadata!B$1:K$2632,10,FALSE)</f>
        <v>100826</v>
      </c>
      <c r="P2638" s="4" t="s">
        <v>12805</v>
      </c>
      <c r="Q2638">
        <v>63</v>
      </c>
      <c r="R2638">
        <v>72</v>
      </c>
    </row>
    <row r="2639" spans="1:18" hidden="1" x14ac:dyDescent="0.25">
      <c r="A2639">
        <v>2643</v>
      </c>
      <c r="B2639" t="s">
        <v>4354</v>
      </c>
      <c r="C2639" t="s">
        <v>392</v>
      </c>
      <c r="D2639" t="s">
        <v>330</v>
      </c>
      <c r="E2639" t="s">
        <v>8935</v>
      </c>
      <c r="F2639" t="str">
        <f>VLOOKUP(TRIM(SUBSTITUTE(E2639,CHAR(160),CHAR(32))),Metadata!B$1:C$2632,2,FALSE)</f>
        <v>Martin Du Gard, Roger, 1881-1958.</v>
      </c>
      <c r="G2639" t="str">
        <f>VLOOKUP(TRIM(SUBSTITUTE(E2639,CHAR(160),CHAR(32))),Metadata!B$1:D$2632,3,FALSE)</f>
        <v>Notes sur André Gide</v>
      </c>
      <c r="H2639">
        <f>VLOOKUP(TRIM(SUBSTITUTE(E2639,CHAR(160),CHAR(32))),Metadata!B$1:E$2632,4,FALSE)</f>
        <v>1951</v>
      </c>
      <c r="I2639" t="s">
        <v>534</v>
      </c>
      <c r="K2639" t="str">
        <f>VLOOKUP(TRIM(SUBSTITUTE(E2639,CHAR(160),CHAR(32))),Metadata!B$1:H$2632,7,FALSE)</f>
        <v>melanges litteraires</v>
      </c>
      <c r="L2639" t="s">
        <v>4389</v>
      </c>
      <c r="N2639" t="str">
        <f>VLOOKUP(TRIM(SUBSTITUTE(E2639,CHAR(160),CHAR(32))),Metadata!B$1:J$2632,9,FALSE)</f>
        <v>prose</v>
      </c>
      <c r="O2639">
        <f>VLOOKUP(TRIM(SUBSTITUTE(E2639,CHAR(160),CHAR(32))),Metadata!B$1:K$2632,10,FALSE)</f>
        <v>19643</v>
      </c>
      <c r="P2639" s="4" t="s">
        <v>11213</v>
      </c>
      <c r="Q2639">
        <v>19</v>
      </c>
      <c r="R2639">
        <v>28</v>
      </c>
    </row>
    <row r="2640" spans="1:18" x14ac:dyDescent="0.25">
      <c r="A2640">
        <v>2644</v>
      </c>
      <c r="B2640" t="s">
        <v>4354</v>
      </c>
      <c r="C2640" t="s">
        <v>392</v>
      </c>
      <c r="D2640" t="s">
        <v>330</v>
      </c>
      <c r="E2640" t="s">
        <v>8748</v>
      </c>
      <c r="F2640" t="str">
        <f>VLOOKUP(TRIM(SUBSTITUTE(E2640,CHAR(160),CHAR(32))),Metadata!B$1:C$2632,2,FALSE)</f>
        <v>Apollinaire, Guillaume, 1880-1918.</v>
      </c>
      <c r="G2640" t="str">
        <f>VLOOKUP(TRIM(SUBSTITUTE(E2640,CHAR(160),CHAR(32))),Metadata!B$1:D$2632,3,FALSE)</f>
        <v>Les exploits d'un jeune Don Juan</v>
      </c>
      <c r="H2640">
        <f>VLOOKUP(TRIM(SUBSTITUTE(E2640,CHAR(160),CHAR(32))),Metadata!B$1:E$2632,4,FALSE)</f>
        <v>1911</v>
      </c>
      <c r="I2640" t="s">
        <v>534</v>
      </c>
      <c r="K2640" t="str">
        <f>VLOOKUP(TRIM(SUBSTITUTE(E2640,CHAR(160),CHAR(32))),Metadata!B$1:H$2632,7,FALSE)</f>
        <v>poesie</v>
      </c>
      <c r="L2640" t="s">
        <v>4382</v>
      </c>
      <c r="N2640" t="str">
        <f>VLOOKUP(TRIM(SUBSTITUTE(E2640,CHAR(160),CHAR(32))),Metadata!B$1:J$2632,9,FALSE)</f>
        <v/>
      </c>
      <c r="O2640">
        <f>VLOOKUP(TRIM(SUBSTITUTE(E2640,CHAR(160),CHAR(32))),Metadata!B$1:K$2632,10,FALSE)</f>
        <v>21183</v>
      </c>
      <c r="P2640" s="4" t="s">
        <v>11214</v>
      </c>
      <c r="Q2640">
        <v>15</v>
      </c>
      <c r="R2640">
        <v>24</v>
      </c>
    </row>
    <row r="2641" spans="1:18" hidden="1" x14ac:dyDescent="0.25">
      <c r="A2641">
        <v>2645</v>
      </c>
      <c r="B2641" t="s">
        <v>4354</v>
      </c>
      <c r="C2641" t="s">
        <v>392</v>
      </c>
      <c r="D2641" t="s">
        <v>330</v>
      </c>
      <c r="E2641" t="s">
        <v>8938</v>
      </c>
      <c r="F2641" t="str">
        <f>VLOOKUP(TRIM(SUBSTITUTE(E2641,CHAR(160),CHAR(32))),Metadata!B$1:C$2632,2,FALSE)</f>
        <v>Massis, Henri, 1886-1970.</v>
      </c>
      <c r="G2641" t="str">
        <f>VLOOKUP(TRIM(SUBSTITUTE(E2641,CHAR(160),CHAR(32))),Metadata!B$1:D$2632,3,FALSE)</f>
        <v>Jugements. T. 2</v>
      </c>
      <c r="H2641">
        <f>VLOOKUP(TRIM(SUBSTITUTE(E2641,CHAR(160),CHAR(32))),Metadata!B$1:E$2632,4,FALSE)</f>
        <v>1923</v>
      </c>
      <c r="I2641" t="s">
        <v>534</v>
      </c>
      <c r="K2641" t="str">
        <f>VLOOKUP(TRIM(SUBSTITUTE(E2641,CHAR(160),CHAR(32))),Metadata!B$1:H$2632,7,FALSE)</f>
        <v>traite ou essai</v>
      </c>
      <c r="L2641" t="s">
        <v>4402</v>
      </c>
      <c r="N2641" t="str">
        <f>VLOOKUP(TRIM(SUBSTITUTE(E2641,CHAR(160),CHAR(32))),Metadata!B$1:J$2632,9,FALSE)</f>
        <v>prose</v>
      </c>
      <c r="O2641">
        <f>VLOOKUP(TRIM(SUBSTITUTE(E2641,CHAR(160),CHAR(32))),Metadata!B$1:K$2632,10,FALSE)</f>
        <v>53647</v>
      </c>
      <c r="P2641" s="4" t="s">
        <v>9323</v>
      </c>
      <c r="Q2641">
        <v>137</v>
      </c>
      <c r="R2641">
        <v>146</v>
      </c>
    </row>
    <row r="2642" spans="1:18" hidden="1" x14ac:dyDescent="0.25">
      <c r="A2642">
        <v>2646</v>
      </c>
      <c r="B2642" t="s">
        <v>4354</v>
      </c>
      <c r="C2642" t="s">
        <v>392</v>
      </c>
      <c r="D2642" t="s">
        <v>330</v>
      </c>
      <c r="E2642" t="s">
        <v>8834</v>
      </c>
      <c r="F2642" t="str">
        <f>VLOOKUP(TRIM(SUBSTITUTE(E2642,CHAR(160),CHAR(32))),Metadata!B$1:C$2632,2,FALSE)</f>
        <v>Druon, Maurice, 1918-</v>
      </c>
      <c r="G2642" t="str">
        <f>VLOOKUP(TRIM(SUBSTITUTE(E2642,CHAR(160),CHAR(32))),Metadata!B$1:D$2632,3,FALSE)</f>
        <v>Les grandes familles</v>
      </c>
      <c r="H2642">
        <f>VLOOKUP(TRIM(SUBSTITUTE(E2642,CHAR(160),CHAR(32))),Metadata!B$1:E$2632,4,FALSE)</f>
        <v>1948</v>
      </c>
      <c r="I2642" t="s">
        <v>534</v>
      </c>
      <c r="K2642" t="str">
        <f>VLOOKUP(TRIM(SUBSTITUTE(E2642,CHAR(160),CHAR(32))),Metadata!B$1:H$2632,7,FALSE)</f>
        <v>roman</v>
      </c>
      <c r="L2642" t="s">
        <v>4378</v>
      </c>
      <c r="N2642" t="str">
        <f>VLOOKUP(TRIM(SUBSTITUTE(E2642,CHAR(160),CHAR(32))),Metadata!B$1:J$2632,9,FALSE)</f>
        <v>prose</v>
      </c>
      <c r="O2642">
        <f>VLOOKUP(TRIM(SUBSTITUTE(E2642,CHAR(160),CHAR(32))),Metadata!B$1:K$2632,10,FALSE)</f>
        <v>111974</v>
      </c>
      <c r="P2642" s="4" t="s">
        <v>11215</v>
      </c>
      <c r="Q2642">
        <v>11</v>
      </c>
      <c r="R2642">
        <v>20</v>
      </c>
    </row>
    <row r="2643" spans="1:18" hidden="1" x14ac:dyDescent="0.25">
      <c r="A2643">
        <v>2647</v>
      </c>
      <c r="B2643" t="s">
        <v>4354</v>
      </c>
      <c r="C2643" t="s">
        <v>392</v>
      </c>
      <c r="D2643" t="s">
        <v>330</v>
      </c>
      <c r="E2643" t="s">
        <v>8898</v>
      </c>
      <c r="F2643" t="str">
        <f>VLOOKUP(TRIM(SUBSTITUTE(E2643,CHAR(160),CHAR(32))),Metadata!B$1:C$2632,2,FALSE)</f>
        <v>Green, Julien, 1900-</v>
      </c>
      <c r="G2643" t="str">
        <f>VLOOKUP(TRIM(SUBSTITUTE(E2643,CHAR(160),CHAR(32))),Metadata!B$1:D$2632,3,FALSE)</f>
        <v>Moïra: roman</v>
      </c>
      <c r="H2643">
        <f>VLOOKUP(TRIM(SUBSTITUTE(E2643,CHAR(160),CHAR(32))),Metadata!B$1:E$2632,4,FALSE)</f>
        <v>1950</v>
      </c>
      <c r="I2643" t="s">
        <v>534</v>
      </c>
      <c r="K2643" t="str">
        <f>VLOOKUP(TRIM(SUBSTITUTE(E2643,CHAR(160),CHAR(32))),Metadata!B$1:H$2632,7,FALSE)</f>
        <v>roman</v>
      </c>
      <c r="L2643" t="s">
        <v>4378</v>
      </c>
      <c r="N2643" t="str">
        <f>VLOOKUP(TRIM(SUBSTITUTE(E2643,CHAR(160),CHAR(32))),Metadata!B$1:J$2632,9,FALSE)</f>
        <v>prose</v>
      </c>
      <c r="O2643">
        <f>VLOOKUP(TRIM(SUBSTITUTE(E2643,CHAR(160),CHAR(32))),Metadata!B$1:K$2632,10,FALSE)</f>
        <v>73515</v>
      </c>
      <c r="P2643" s="4" t="s">
        <v>11216</v>
      </c>
      <c r="Q2643">
        <v>57</v>
      </c>
      <c r="R2643">
        <v>66</v>
      </c>
    </row>
    <row r="2644" spans="1:18" hidden="1" x14ac:dyDescent="0.25">
      <c r="A2644">
        <v>2648</v>
      </c>
      <c r="B2644" t="s">
        <v>4354</v>
      </c>
      <c r="C2644" t="s">
        <v>392</v>
      </c>
      <c r="D2644" t="s">
        <v>330</v>
      </c>
      <c r="E2644" t="s">
        <v>8840</v>
      </c>
      <c r="F2644" t="str">
        <f>VLOOKUP(TRIM(SUBSTITUTE(E2644,CHAR(160),CHAR(32))),Metadata!B$1:C$2632,2,FALSE)</f>
        <v>Duhamel, Georges, 1884-1966.</v>
      </c>
      <c r="G2644" t="str">
        <f>VLOOKUP(TRIM(SUBSTITUTE(E2644,CHAR(160),CHAR(32))),Metadata!B$1:D$2632,3,FALSE)</f>
        <v>La nuit de la Saint-Jean</v>
      </c>
      <c r="H2644">
        <f>VLOOKUP(TRIM(SUBSTITUTE(E2644,CHAR(160),CHAR(32))),Metadata!B$1:E$2632,4,FALSE)</f>
        <v>1935</v>
      </c>
      <c r="I2644" t="s">
        <v>534</v>
      </c>
      <c r="K2644" t="str">
        <f>VLOOKUP(TRIM(SUBSTITUTE(E2644,CHAR(160),CHAR(32))),Metadata!B$1:H$2632,7,FALSE)</f>
        <v>roman</v>
      </c>
      <c r="L2644" t="s">
        <v>4378</v>
      </c>
      <c r="N2644" t="str">
        <f>VLOOKUP(TRIM(SUBSTITUTE(E2644,CHAR(160),CHAR(32))),Metadata!B$1:J$2632,9,FALSE)</f>
        <v>prose</v>
      </c>
      <c r="O2644">
        <f>VLOOKUP(TRIM(SUBSTITUTE(E2644,CHAR(160),CHAR(32))),Metadata!B$1:K$2632,10,FALSE)</f>
        <v>53677</v>
      </c>
      <c r="P2644" s="8" t="s">
        <v>12806</v>
      </c>
      <c r="Q2644">
        <v>45</v>
      </c>
      <c r="R2644">
        <v>54</v>
      </c>
    </row>
    <row r="2645" spans="1:18" hidden="1" x14ac:dyDescent="0.25">
      <c r="A2645">
        <v>2649</v>
      </c>
      <c r="B2645" t="s">
        <v>4354</v>
      </c>
      <c r="C2645" t="s">
        <v>392</v>
      </c>
      <c r="D2645" t="s">
        <v>330</v>
      </c>
      <c r="E2645" t="s">
        <v>7257</v>
      </c>
      <c r="F2645" t="str">
        <f>VLOOKUP(TRIM(SUBSTITUTE(E2645,CHAR(160),CHAR(32))),Metadata!B$1:C$2632,2,FALSE)</f>
        <v>Taine, Hippolyte, 1828-1893.</v>
      </c>
      <c r="G2645" t="str">
        <f>VLOOKUP(TRIM(SUBSTITUTE(E2645,CHAR(160),CHAR(32))),Metadata!B$1:D$2632,3,FALSE)</f>
        <v>La Fontaine et ses Fables</v>
      </c>
      <c r="H2645">
        <f>VLOOKUP(TRIM(SUBSTITUTE(E2645,CHAR(160),CHAR(32))),Metadata!B$1:E$2632,4,FALSE)</f>
        <v>1924</v>
      </c>
      <c r="I2645" t="s">
        <v>534</v>
      </c>
      <c r="K2645" t="str">
        <f>VLOOKUP(TRIM(SUBSTITUTE(E2645,CHAR(160),CHAR(32))),Metadata!B$1:H$2632,7,FALSE)</f>
        <v>traite</v>
      </c>
      <c r="L2645" t="s">
        <v>4417</v>
      </c>
      <c r="N2645" t="str">
        <f>VLOOKUP(TRIM(SUBSTITUTE(E2645,CHAR(160),CHAR(32))),Metadata!B$1:J$2632,9,FALSE)</f>
        <v/>
      </c>
      <c r="O2645">
        <f>VLOOKUP(TRIM(SUBSTITUTE(E2645,CHAR(160),CHAR(32))),Metadata!B$1:K$2632,10,FALSE)</f>
        <v>80405</v>
      </c>
      <c r="P2645" s="4" t="s">
        <v>12807</v>
      </c>
      <c r="Q2645">
        <v>127</v>
      </c>
      <c r="R2645">
        <v>136</v>
      </c>
    </row>
    <row r="2646" spans="1:18" hidden="1" x14ac:dyDescent="0.25">
      <c r="A2646">
        <v>2650</v>
      </c>
      <c r="B2646" t="s">
        <v>4354</v>
      </c>
      <c r="C2646" t="s">
        <v>392</v>
      </c>
      <c r="D2646" t="s">
        <v>330</v>
      </c>
      <c r="E2646" t="s">
        <v>8727</v>
      </c>
      <c r="F2646" t="str">
        <f>VLOOKUP(TRIM(SUBSTITUTE(E2646,CHAR(160),CHAR(32))),Metadata!B$1:C$2632,2,FALSE)</f>
        <v>Adam, Paul, 1862-1920.</v>
      </c>
      <c r="G2646" t="str">
        <f>VLOOKUP(TRIM(SUBSTITUTE(E2646,CHAR(160),CHAR(32))),Metadata!B$1:D$2632,3,FALSE)</f>
        <v>L'enfant d'Austerlitz</v>
      </c>
      <c r="H2646">
        <f>VLOOKUP(TRIM(SUBSTITUTE(E2646,CHAR(160),CHAR(32))),Metadata!B$1:E$2632,4,FALSE)</f>
        <v>1902</v>
      </c>
      <c r="I2646" t="s">
        <v>534</v>
      </c>
      <c r="K2646" t="str">
        <f>VLOOKUP(TRIM(SUBSTITUTE(E2646,CHAR(160),CHAR(32))),Metadata!B$1:H$2632,7,FALSE)</f>
        <v>roman</v>
      </c>
      <c r="L2646" t="s">
        <v>4378</v>
      </c>
      <c r="N2646" t="str">
        <f>VLOOKUP(TRIM(SUBSTITUTE(E2646,CHAR(160),CHAR(32))),Metadata!B$1:J$2632,9,FALSE)</f>
        <v>prose</v>
      </c>
      <c r="O2646">
        <f>VLOOKUP(TRIM(SUBSTITUTE(E2646,CHAR(160),CHAR(32))),Metadata!B$1:K$2632,10,FALSE)</f>
        <v>164633</v>
      </c>
      <c r="P2646" s="4" t="s">
        <v>11217</v>
      </c>
      <c r="Q2646">
        <v>25</v>
      </c>
      <c r="R2646">
        <v>34</v>
      </c>
    </row>
    <row r="2647" spans="1:18" hidden="1" x14ac:dyDescent="0.25">
      <c r="A2647">
        <v>2651</v>
      </c>
      <c r="B2647" t="s">
        <v>4354</v>
      </c>
      <c r="C2647" t="s">
        <v>392</v>
      </c>
      <c r="D2647" t="s">
        <v>330</v>
      </c>
      <c r="E2647" t="s">
        <v>8851</v>
      </c>
      <c r="F2647" t="str">
        <f>VLOOKUP(TRIM(SUBSTITUTE(E2647,CHAR(160),CHAR(32))),Metadata!B$1:C$2632,2,FALSE)</f>
        <v>Durry, Marie Jeanne, 1901-</v>
      </c>
      <c r="G2647" t="str">
        <f>VLOOKUP(TRIM(SUBSTITUTE(E2647,CHAR(160),CHAR(32))),Metadata!B$1:D$2632,3,FALSE)</f>
        <v>Gérard de Nerval et le mythe</v>
      </c>
      <c r="H2647">
        <f>VLOOKUP(TRIM(SUBSTITUTE(E2647,CHAR(160),CHAR(32))),Metadata!B$1:E$2632,4,FALSE)</f>
        <v>1956</v>
      </c>
      <c r="I2647" t="s">
        <v>534</v>
      </c>
      <c r="K2647" t="str">
        <f>VLOOKUP(TRIM(SUBSTITUTE(E2647,CHAR(160),CHAR(32))),Metadata!B$1:H$2632,7,FALSE)</f>
        <v>traite ou essai</v>
      </c>
      <c r="L2647" t="s">
        <v>4402</v>
      </c>
      <c r="N2647" t="str">
        <f>VLOOKUP(TRIM(SUBSTITUTE(E2647,CHAR(160),CHAR(32))),Metadata!B$1:J$2632,9,FALSE)</f>
        <v>prose</v>
      </c>
      <c r="O2647">
        <f>VLOOKUP(TRIM(SUBSTITUTE(E2647,CHAR(160),CHAR(32))),Metadata!B$1:K$2632,10,FALSE)</f>
        <v>34188</v>
      </c>
      <c r="P2647" s="4" t="s">
        <v>11218</v>
      </c>
      <c r="Q2647">
        <v>128</v>
      </c>
      <c r="R2647">
        <v>138</v>
      </c>
    </row>
    <row r="2648" spans="1:18" hidden="1" x14ac:dyDescent="0.25">
      <c r="A2648">
        <v>2652</v>
      </c>
      <c r="B2648" t="s">
        <v>4354</v>
      </c>
      <c r="C2648" t="s">
        <v>392</v>
      </c>
      <c r="D2648" t="s">
        <v>330</v>
      </c>
      <c r="E2648" t="s">
        <v>8797</v>
      </c>
      <c r="F2648" t="str">
        <f>VLOOKUP(TRIM(SUBSTITUTE(E2648,CHAR(160),CHAR(32))),Metadata!B$1:C$2632,2,FALSE)</f>
        <v>Bourget, Paul, 1852-1935.</v>
      </c>
      <c r="G2648" t="str">
        <f>VLOOKUP(TRIM(SUBSTITUTE(E2648,CHAR(160),CHAR(32))),Metadata!B$1:D$2632,3,FALSE)</f>
        <v>Le sens de la mort</v>
      </c>
      <c r="H2648">
        <f>VLOOKUP(TRIM(SUBSTITUTE(E2648,CHAR(160),CHAR(32))),Metadata!B$1:E$2632,4,FALSE)</f>
        <v>1915</v>
      </c>
      <c r="I2648" t="s">
        <v>534</v>
      </c>
      <c r="K2648" t="str">
        <f>VLOOKUP(TRIM(SUBSTITUTE(E2648,CHAR(160),CHAR(32))),Metadata!B$1:H$2632,7,FALSE)</f>
        <v>roman</v>
      </c>
      <c r="L2648" t="s">
        <v>4378</v>
      </c>
      <c r="N2648" t="str">
        <f>VLOOKUP(TRIM(SUBSTITUTE(E2648,CHAR(160),CHAR(32))),Metadata!B$1:J$2632,9,FALSE)</f>
        <v>prose</v>
      </c>
      <c r="O2648">
        <f>VLOOKUP(TRIM(SUBSTITUTE(E2648,CHAR(160),CHAR(32))),Metadata!B$1:K$2632,10,FALSE)</f>
        <v>50684</v>
      </c>
      <c r="P2648" s="4" t="s">
        <v>12808</v>
      </c>
      <c r="Q2648">
        <v>20</v>
      </c>
      <c r="R2648">
        <v>29</v>
      </c>
    </row>
    <row r="2649" spans="1:18" hidden="1" x14ac:dyDescent="0.25">
      <c r="A2649">
        <v>2653</v>
      </c>
      <c r="B2649" t="s">
        <v>4354</v>
      </c>
      <c r="C2649" t="s">
        <v>392</v>
      </c>
      <c r="D2649" t="s">
        <v>330</v>
      </c>
      <c r="E2649" t="s">
        <v>7740</v>
      </c>
      <c r="F2649" t="str">
        <f>VLOOKUP(TRIM(SUBSTITUTE(E2649,CHAR(160),CHAR(32))),Metadata!B$1:C$2632,2,FALSE)</f>
        <v>Lot, Ferdinand, 1866-1952.</v>
      </c>
      <c r="G2649" t="str">
        <f>VLOOKUP(TRIM(SUBSTITUTE(E2649,CHAR(160),CHAR(32))),Metadata!B$1:D$2632,3,FALSE)</f>
        <v>Naissance de la France</v>
      </c>
      <c r="H2649">
        <f>VLOOKUP(TRIM(SUBSTITUTE(E2649,CHAR(160),CHAR(32))),Metadata!B$1:E$2632,4,FALSE)</f>
        <v>1948</v>
      </c>
      <c r="I2649" t="s">
        <v>534</v>
      </c>
      <c r="K2649" t="str">
        <f>VLOOKUP(TRIM(SUBSTITUTE(E2649,CHAR(160),CHAR(32))),Metadata!B$1:H$2632,7,FALSE)</f>
        <v>traite</v>
      </c>
      <c r="L2649" t="s">
        <v>4417</v>
      </c>
      <c r="N2649" t="str">
        <f>VLOOKUP(TRIM(SUBSTITUTE(E2649,CHAR(160),CHAR(32))),Metadata!B$1:J$2632,9,FALSE)</f>
        <v/>
      </c>
      <c r="O2649">
        <f>VLOOKUP(TRIM(SUBSTITUTE(E2649,CHAR(160),CHAR(32))),Metadata!B$1:K$2632,10,FALSE)</f>
        <v>289090</v>
      </c>
      <c r="P2649" s="4" t="s">
        <v>11219</v>
      </c>
      <c r="Q2649">
        <v>3</v>
      </c>
      <c r="R2649">
        <v>12</v>
      </c>
    </row>
    <row r="2650" spans="1:18" hidden="1" x14ac:dyDescent="0.25">
      <c r="A2650">
        <v>2654</v>
      </c>
      <c r="B2650" t="s">
        <v>4354</v>
      </c>
      <c r="C2650" t="s">
        <v>392</v>
      </c>
      <c r="D2650" t="s">
        <v>330</v>
      </c>
      <c r="E2650" t="s">
        <v>8811</v>
      </c>
      <c r="F2650" t="str">
        <f>VLOOKUP(TRIM(SUBSTITUTE(E2650,CHAR(160),CHAR(32))),Metadata!B$1:C$2632,2,FALSE)</f>
        <v>Camus, Albert, 1913-1960.</v>
      </c>
      <c r="G2650" t="str">
        <f>VLOOKUP(TRIM(SUBSTITUTE(E2650,CHAR(160),CHAR(32))),Metadata!B$1:D$2632,3,FALSE)</f>
        <v>Requiem pour une nonne</v>
      </c>
      <c r="H2650">
        <f>VLOOKUP(TRIM(SUBSTITUTE(E2650,CHAR(160),CHAR(32))),Metadata!B$1:E$2632,4,FALSE)</f>
        <v>1956</v>
      </c>
      <c r="I2650" t="s">
        <v>534</v>
      </c>
      <c r="K2650" t="str">
        <f>VLOOKUP(TRIM(SUBSTITUTE(E2650,CHAR(160),CHAR(32))),Metadata!B$1:H$2632,7,FALSE)</f>
        <v>theatre</v>
      </c>
      <c r="L2650" t="s">
        <v>4472</v>
      </c>
      <c r="N2650" t="str">
        <f>VLOOKUP(TRIM(SUBSTITUTE(E2650,CHAR(160),CHAR(32))),Metadata!B$1:J$2632,9,FALSE)</f>
        <v>prose</v>
      </c>
      <c r="O2650">
        <f>VLOOKUP(TRIM(SUBSTITUTE(E2650,CHAR(160),CHAR(32))),Metadata!B$1:K$2632,10,FALSE)</f>
        <v>24133</v>
      </c>
      <c r="P2650" s="4" t="s">
        <v>11220</v>
      </c>
      <c r="Q2650">
        <v>40</v>
      </c>
      <c r="R2650">
        <v>49</v>
      </c>
    </row>
    <row r="2651" spans="1:18" hidden="1" x14ac:dyDescent="0.25">
      <c r="A2651">
        <v>2655</v>
      </c>
      <c r="B2651" t="s">
        <v>4354</v>
      </c>
      <c r="C2651" t="s">
        <v>392</v>
      </c>
      <c r="D2651" t="s">
        <v>330</v>
      </c>
      <c r="E2651" t="s">
        <v>8874</v>
      </c>
      <c r="F2651" t="str">
        <f>VLOOKUP(TRIM(SUBSTITUTE(E2651,CHAR(160),CHAR(32))),Metadata!B$1:C$2632,2,FALSE)</f>
        <v>Gide, André, 1869-1951.</v>
      </c>
      <c r="G2651" t="str">
        <f>VLOOKUP(TRIM(SUBSTITUTE(E2651,CHAR(160),CHAR(32))),Metadata!B$1:D$2632,3,FALSE)</f>
        <v>Journal, 1889-1939</v>
      </c>
      <c r="H2651">
        <f>VLOOKUP(TRIM(SUBSTITUTE(E2651,CHAR(160),CHAR(32))),Metadata!B$1:E$2632,4,FALSE)</f>
        <v>1939</v>
      </c>
      <c r="I2651" t="s">
        <v>534</v>
      </c>
      <c r="K2651" t="str">
        <f>VLOOKUP(TRIM(SUBSTITUTE(E2651,CHAR(160),CHAR(32))),Metadata!B$1:H$2632,7,FALSE)</f>
        <v>memoires</v>
      </c>
      <c r="L2651" t="s">
        <v>4481</v>
      </c>
      <c r="N2651" t="str">
        <f>VLOOKUP(TRIM(SUBSTITUTE(E2651,CHAR(160),CHAR(32))),Metadata!B$1:J$2632,9,FALSE)</f>
        <v>prose</v>
      </c>
      <c r="O2651">
        <f>VLOOKUP(TRIM(SUBSTITUTE(E2651,CHAR(160),CHAR(32))),Metadata!B$1:K$2632,10,FALSE)</f>
        <v>484035</v>
      </c>
      <c r="P2651" s="4" t="s">
        <v>11221</v>
      </c>
      <c r="Q2651">
        <v>61</v>
      </c>
      <c r="R2651">
        <v>71</v>
      </c>
    </row>
    <row r="2652" spans="1:18" hidden="1" x14ac:dyDescent="0.25">
      <c r="A2652">
        <v>2656</v>
      </c>
      <c r="B2652" t="s">
        <v>4354</v>
      </c>
      <c r="C2652" t="s">
        <v>392</v>
      </c>
      <c r="D2652" t="s">
        <v>330</v>
      </c>
      <c r="E2652" t="s">
        <v>8798</v>
      </c>
      <c r="F2652" t="str">
        <f>VLOOKUP(TRIM(SUBSTITUTE(E2652,CHAR(160),CHAR(32))),Metadata!B$1:C$2632,2,FALSE)</f>
        <v>Bourget, Paul, 1852-1935.</v>
      </c>
      <c r="G2652" t="str">
        <f>VLOOKUP(TRIM(SUBSTITUTE(E2652,CHAR(160),CHAR(32))),Metadata!B$1:D$2632,3,FALSE)</f>
        <v>Nos actes nous suivent</v>
      </c>
      <c r="H2652">
        <f>VLOOKUP(TRIM(SUBSTITUTE(E2652,CHAR(160),CHAR(32))),Metadata!B$1:E$2632,4,FALSE)</f>
        <v>1926</v>
      </c>
      <c r="I2652" t="s">
        <v>534</v>
      </c>
      <c r="K2652" t="str">
        <f>VLOOKUP(TRIM(SUBSTITUTE(E2652,CHAR(160),CHAR(32))),Metadata!B$1:H$2632,7,FALSE)</f>
        <v>roman</v>
      </c>
      <c r="L2652" t="s">
        <v>4378</v>
      </c>
      <c r="N2652" t="str">
        <f>VLOOKUP(TRIM(SUBSTITUTE(E2652,CHAR(160),CHAR(32))),Metadata!B$1:J$2632,9,FALSE)</f>
        <v>prose</v>
      </c>
      <c r="O2652">
        <f>VLOOKUP(TRIM(SUBSTITUTE(E2652,CHAR(160),CHAR(32))),Metadata!B$1:K$2632,10,FALSE)</f>
        <v>112998</v>
      </c>
      <c r="P2652" s="4" t="s">
        <v>11222</v>
      </c>
      <c r="Q2652">
        <v>172</v>
      </c>
      <c r="R2652">
        <v>181</v>
      </c>
    </row>
    <row r="2653" spans="1:18" hidden="1" x14ac:dyDescent="0.25">
      <c r="A2653">
        <v>2657</v>
      </c>
      <c r="B2653" t="s">
        <v>4354</v>
      </c>
      <c r="C2653" t="s">
        <v>392</v>
      </c>
      <c r="D2653" t="s">
        <v>330</v>
      </c>
      <c r="E2653" t="s">
        <v>8857</v>
      </c>
      <c r="F2653" t="str">
        <f>VLOOKUP(TRIM(SUBSTITUTE(E2653,CHAR(160),CHAR(32))),Metadata!B$1:C$2632,2,FALSE)</f>
        <v>Feydeau, Georges, 1862-1921.</v>
      </c>
      <c r="G2653" t="str">
        <f>VLOOKUP(TRIM(SUBSTITUTE(E2653,CHAR(160),CHAR(32))),Metadata!B$1:D$2632,3,FALSE)</f>
        <v>Le Bourgeon</v>
      </c>
      <c r="H2653">
        <f>VLOOKUP(TRIM(SUBSTITUTE(E2653,CHAR(160),CHAR(32))),Metadata!B$1:E$2632,4,FALSE)</f>
        <v>1906</v>
      </c>
      <c r="I2653" t="s">
        <v>534</v>
      </c>
      <c r="K2653" t="str">
        <f>VLOOKUP(TRIM(SUBSTITUTE(E2653,CHAR(160),CHAR(32))),Metadata!B$1:H$2632,7,FALSE)</f>
        <v>theatre</v>
      </c>
      <c r="L2653" t="s">
        <v>4472</v>
      </c>
      <c r="N2653" t="str">
        <f>VLOOKUP(TRIM(SUBSTITUTE(E2653,CHAR(160),CHAR(32))),Metadata!B$1:J$2632,9,FALSE)</f>
        <v/>
      </c>
      <c r="O2653">
        <f>VLOOKUP(TRIM(SUBSTITUTE(E2653,CHAR(160),CHAR(32))),Metadata!B$1:K$2632,10,FALSE)</f>
        <v>46821</v>
      </c>
      <c r="P2653" s="8" t="s">
        <v>12809</v>
      </c>
      <c r="Q2653">
        <v>59</v>
      </c>
      <c r="R2653">
        <v>68</v>
      </c>
    </row>
    <row r="2654" spans="1:18" hidden="1" x14ac:dyDescent="0.25">
      <c r="A2654">
        <v>2658</v>
      </c>
      <c r="B2654" t="s">
        <v>4354</v>
      </c>
      <c r="C2654" t="s">
        <v>392</v>
      </c>
      <c r="D2654" t="s">
        <v>330</v>
      </c>
      <c r="E2654" t="s">
        <v>8960</v>
      </c>
      <c r="F2654" t="str">
        <f>VLOOKUP(TRIM(SUBSTITUTE(E2654,CHAR(160),CHAR(32))),Metadata!B$1:C$2632,2,FALSE)</f>
        <v>Mounier, Emmanuel, 1905-1950.</v>
      </c>
      <c r="G2654" t="str">
        <f>VLOOKUP(TRIM(SUBSTITUTE(E2654,CHAR(160),CHAR(32))),Metadata!B$1:D$2632,3,FALSE)</f>
        <v>Révolution personnaliste et communautaire</v>
      </c>
      <c r="H2654">
        <f>VLOOKUP(TRIM(SUBSTITUTE(E2654,CHAR(160),CHAR(32))),Metadata!B$1:E$2632,4,FALSE)</f>
        <v>1935</v>
      </c>
      <c r="I2654" t="s">
        <v>534</v>
      </c>
      <c r="K2654" t="str">
        <f>VLOOKUP(TRIM(SUBSTITUTE(E2654,CHAR(160),CHAR(32))),Metadata!B$1:H$2632,7,FALSE)</f>
        <v>traite</v>
      </c>
      <c r="L2654" t="s">
        <v>4417</v>
      </c>
      <c r="N2654" t="str">
        <f>VLOOKUP(TRIM(SUBSTITUTE(E2654,CHAR(160),CHAR(32))),Metadata!B$1:J$2632,9,FALSE)</f>
        <v/>
      </c>
      <c r="O2654">
        <f>VLOOKUP(TRIM(SUBSTITUTE(E2654,CHAR(160),CHAR(32))),Metadata!B$1:K$2632,10,FALSE)</f>
        <v>125019</v>
      </c>
      <c r="P2654" s="4" t="s">
        <v>12810</v>
      </c>
      <c r="Q2654">
        <v>47</v>
      </c>
      <c r="R2654">
        <v>56</v>
      </c>
    </row>
    <row r="2655" spans="1:18" hidden="1" x14ac:dyDescent="0.25">
      <c r="A2655">
        <v>2659</v>
      </c>
      <c r="B2655" t="s">
        <v>4354</v>
      </c>
      <c r="C2655" t="s">
        <v>392</v>
      </c>
      <c r="D2655" t="s">
        <v>330</v>
      </c>
      <c r="E2655" t="s">
        <v>8956</v>
      </c>
      <c r="F2655" t="str">
        <f>VLOOKUP(TRIM(SUBSTITUTE(E2655,CHAR(160),CHAR(32))),Metadata!B$1:C$2632,2,FALSE)</f>
        <v>Montherlant, Henry de, 1896-1972.</v>
      </c>
      <c r="G2655" t="str">
        <f>VLOOKUP(TRIM(SUBSTITUTE(E2655,CHAR(160),CHAR(32))),Metadata!B$1:D$2632,3,FALSE)</f>
        <v>Port-Royal</v>
      </c>
      <c r="H2655">
        <f>VLOOKUP(TRIM(SUBSTITUTE(E2655,CHAR(160),CHAR(32))),Metadata!B$1:E$2632,4,FALSE)</f>
        <v>1954</v>
      </c>
      <c r="I2655" t="s">
        <v>534</v>
      </c>
      <c r="K2655" t="str">
        <f>VLOOKUP(TRIM(SUBSTITUTE(E2655,CHAR(160),CHAR(32))),Metadata!B$1:H$2632,7,FALSE)</f>
        <v>theatre</v>
      </c>
      <c r="L2655" t="s">
        <v>4472</v>
      </c>
      <c r="N2655" t="str">
        <f>VLOOKUP(TRIM(SUBSTITUTE(E2655,CHAR(160),CHAR(32))),Metadata!B$1:J$2632,9,FALSE)</f>
        <v>prose</v>
      </c>
      <c r="O2655">
        <f>VLOOKUP(TRIM(SUBSTITUTE(E2655,CHAR(160),CHAR(32))),Metadata!B$1:K$2632,10,FALSE)</f>
        <v>24490</v>
      </c>
      <c r="P2655" s="4" t="s">
        <v>11223</v>
      </c>
      <c r="Q2655">
        <v>53</v>
      </c>
      <c r="R2655">
        <v>62</v>
      </c>
    </row>
    <row r="2656" spans="1:18" hidden="1" x14ac:dyDescent="0.25">
      <c r="A2656">
        <v>2660</v>
      </c>
      <c r="B2656" t="s">
        <v>4354</v>
      </c>
      <c r="C2656" t="s">
        <v>392</v>
      </c>
      <c r="D2656" t="s">
        <v>330</v>
      </c>
      <c r="E2656" t="s">
        <v>8774</v>
      </c>
      <c r="F2656" t="str">
        <f>VLOOKUP(TRIM(SUBSTITUTE(E2656,CHAR(160),CHAR(32))),Metadata!B$1:C$2632,2,FALSE)</f>
        <v>Beckett, Samuel, 1906-1989.</v>
      </c>
      <c r="G2656" t="str">
        <f>VLOOKUP(TRIM(SUBSTITUTE(E2656,CHAR(160),CHAR(32))),Metadata!B$1:D$2632,3,FALSE)</f>
        <v>L'Innommable</v>
      </c>
      <c r="H2656">
        <f>VLOOKUP(TRIM(SUBSTITUTE(E2656,CHAR(160),CHAR(32))),Metadata!B$1:E$2632,4,FALSE)</f>
        <v>1949</v>
      </c>
      <c r="I2656" t="s">
        <v>534</v>
      </c>
      <c r="K2656" t="str">
        <f>VLOOKUP(TRIM(SUBSTITUTE(E2656,CHAR(160),CHAR(32))),Metadata!B$1:H$2632,7,FALSE)</f>
        <v>roman</v>
      </c>
      <c r="L2656" t="s">
        <v>4378</v>
      </c>
      <c r="N2656" t="str">
        <f>VLOOKUP(TRIM(SUBSTITUTE(E2656,CHAR(160),CHAR(32))),Metadata!B$1:J$2632,9,FALSE)</f>
        <v/>
      </c>
      <c r="O2656">
        <f>VLOOKUP(TRIM(SUBSTITUTE(E2656,CHAR(160),CHAR(32))),Metadata!B$1:K$2632,10,FALSE)</f>
        <v>63016</v>
      </c>
      <c r="P2656" s="4" t="s">
        <v>11224</v>
      </c>
      <c r="Q2656">
        <v>395</v>
      </c>
      <c r="R2656">
        <v>404</v>
      </c>
    </row>
    <row r="2657" spans="1:18" hidden="1" x14ac:dyDescent="0.25">
      <c r="A2657">
        <v>2661</v>
      </c>
      <c r="B2657" t="s">
        <v>4354</v>
      </c>
      <c r="C2657" t="s">
        <v>392</v>
      </c>
      <c r="D2657" t="s">
        <v>330</v>
      </c>
      <c r="E2657" t="s">
        <v>8791</v>
      </c>
      <c r="F2657" t="str">
        <f>VLOOKUP(TRIM(SUBSTITUTE(E2657,CHAR(160),CHAR(32))),Metadata!B$1:C$2632,2,FALSE)</f>
        <v>Billy, André, 1882-1971.</v>
      </c>
      <c r="G2657" t="str">
        <f>VLOOKUP(TRIM(SUBSTITUTE(E2657,CHAR(160),CHAR(32))),Metadata!B$1:D$2632,3,FALSE)</f>
        <v>Introibo</v>
      </c>
      <c r="H2657">
        <f>VLOOKUP(TRIM(SUBSTITUTE(E2657,CHAR(160),CHAR(32))),Metadata!B$1:E$2632,4,FALSE)</f>
        <v>1939</v>
      </c>
      <c r="I2657" t="s">
        <v>534</v>
      </c>
      <c r="K2657" t="str">
        <f>VLOOKUP(TRIM(SUBSTITUTE(E2657,CHAR(160),CHAR(32))),Metadata!B$1:H$2632,7,FALSE)</f>
        <v>roman</v>
      </c>
      <c r="L2657" t="s">
        <v>4378</v>
      </c>
      <c r="N2657" t="str">
        <f>VLOOKUP(TRIM(SUBSTITUTE(E2657,CHAR(160),CHAR(32))),Metadata!B$1:J$2632,9,FALSE)</f>
        <v>prose</v>
      </c>
      <c r="O2657">
        <f>VLOOKUP(TRIM(SUBSTITUTE(E2657,CHAR(160),CHAR(32))),Metadata!B$1:K$2632,10,FALSE)</f>
        <v>62455</v>
      </c>
      <c r="P2657" s="4" t="s">
        <v>12811</v>
      </c>
      <c r="Q2657">
        <v>9</v>
      </c>
      <c r="R2657">
        <v>18</v>
      </c>
    </row>
    <row r="2658" spans="1:18" hidden="1" x14ac:dyDescent="0.25">
      <c r="A2658">
        <v>2662</v>
      </c>
      <c r="B2658" t="s">
        <v>4354</v>
      </c>
      <c r="C2658" t="s">
        <v>392</v>
      </c>
      <c r="D2658" t="s">
        <v>330</v>
      </c>
      <c r="E2658" t="s">
        <v>8934</v>
      </c>
      <c r="F2658" t="str">
        <f>VLOOKUP(TRIM(SUBSTITUTE(E2658,CHAR(160),CHAR(32))),Metadata!B$1:C$2632,2,FALSE)</f>
        <v>Martin Du Gard, Roger, 1881-1958.</v>
      </c>
      <c r="G2658" t="str">
        <f>VLOOKUP(TRIM(SUBSTITUTE(E2658,CHAR(160),CHAR(32))),Metadata!B$1:D$2632,3,FALSE)</f>
        <v>Les Thibault: Le pénitencier</v>
      </c>
      <c r="H2658">
        <f>VLOOKUP(TRIM(SUBSTITUTE(E2658,CHAR(160),CHAR(32))),Metadata!B$1:E$2632,4,FALSE)</f>
        <v>1922</v>
      </c>
      <c r="I2658" t="s">
        <v>534</v>
      </c>
      <c r="K2658" t="str">
        <f>VLOOKUP(TRIM(SUBSTITUTE(E2658,CHAR(160),CHAR(32))),Metadata!B$1:H$2632,7,FALSE)</f>
        <v>roman</v>
      </c>
      <c r="L2658" t="s">
        <v>4378</v>
      </c>
      <c r="N2658" t="str">
        <f>VLOOKUP(TRIM(SUBSTITUTE(E2658,CHAR(160),CHAR(32))),Metadata!B$1:J$2632,9,FALSE)</f>
        <v>prose</v>
      </c>
      <c r="O2658">
        <f>VLOOKUP(TRIM(SUBSTITUTE(E2658,CHAR(160),CHAR(32))),Metadata!B$1:K$2632,10,FALSE)</f>
        <v>60072</v>
      </c>
      <c r="P2658" s="4" t="s">
        <v>11225</v>
      </c>
      <c r="Q2658">
        <v>27</v>
      </c>
      <c r="R2658">
        <v>36</v>
      </c>
    </row>
    <row r="2659" spans="1:18" hidden="1" x14ac:dyDescent="0.25">
      <c r="A2659">
        <v>2663</v>
      </c>
      <c r="B2659" t="s">
        <v>4354</v>
      </c>
      <c r="C2659" t="s">
        <v>415</v>
      </c>
      <c r="D2659" t="s">
        <v>330</v>
      </c>
      <c r="E2659" t="s">
        <v>7937</v>
      </c>
      <c r="F2659" t="str">
        <f>VLOOKUP(TRIM(SUBSTITUTE(E2659,CHAR(160),CHAR(32))),Metadata!B$1:C$2632,2,FALSE)</f>
        <v>Marguerite, Queen, consort of Henry IV, King of France, 1553-1615.</v>
      </c>
      <c r="G2659" t="str">
        <f>VLOOKUP(TRIM(SUBSTITUTE(E2659,CHAR(160),CHAR(32))),Metadata!B$1:D$2632,3,FALSE)</f>
        <v>Mémoires de Marguerite de Valois</v>
      </c>
      <c r="H2659">
        <f>VLOOKUP(TRIM(SUBSTITUTE(E2659,CHAR(160),CHAR(32))),Metadata!B$1:E$2632,4,FALSE)</f>
        <v>1586</v>
      </c>
      <c r="I2659" t="s">
        <v>456</v>
      </c>
      <c r="K2659" t="str">
        <f>VLOOKUP(TRIM(SUBSTITUTE(E2659,CHAR(160),CHAR(32))),Metadata!B$1:H$2632,7,FALSE)</f>
        <v>memoires</v>
      </c>
      <c r="L2659" t="s">
        <v>4481</v>
      </c>
      <c r="N2659" t="str">
        <f>VLOOKUP(TRIM(SUBSTITUTE(E2659,CHAR(160),CHAR(32))),Metadata!B$1:J$2632,9,FALSE)</f>
        <v/>
      </c>
      <c r="O2659">
        <f>VLOOKUP(TRIM(SUBSTITUTE(E2659,CHAR(160),CHAR(32))),Metadata!B$1:K$2632,10,FALSE)</f>
        <v>49150</v>
      </c>
      <c r="P2659" s="4" t="s">
        <v>11226</v>
      </c>
      <c r="Q2659">
        <v>110</v>
      </c>
      <c r="R2659">
        <v>116</v>
      </c>
    </row>
    <row r="2660" spans="1:18" hidden="1" x14ac:dyDescent="0.25">
      <c r="A2660">
        <v>2664</v>
      </c>
      <c r="B2660" t="s">
        <v>4354</v>
      </c>
      <c r="C2660" t="s">
        <v>415</v>
      </c>
      <c r="D2660" t="s">
        <v>330</v>
      </c>
      <c r="E2660" t="s">
        <v>7971</v>
      </c>
      <c r="F2660" t="str">
        <f>VLOOKUP(TRIM(SUBSTITUTE(E2660,CHAR(160),CHAR(32))),Metadata!B$1:C$2632,2,FALSE)</f>
        <v>Aulnoy, Madame d' (Marie-Catherine), 1650 or 51-1705.</v>
      </c>
      <c r="G2660" t="str">
        <f>VLOOKUP(TRIM(SUBSTITUTE(E2660,CHAR(160),CHAR(32))),Metadata!B$1:D$2632,3,FALSE)</f>
        <v>Dauphin (Le)</v>
      </c>
      <c r="H2660">
        <f>VLOOKUP(TRIM(SUBSTITUTE(E2660,CHAR(160),CHAR(32))),Metadata!B$1:E$2632,4,FALSE)</f>
        <v>1698</v>
      </c>
      <c r="I2660" t="s">
        <v>445</v>
      </c>
      <c r="K2660" t="str">
        <f>VLOOKUP(TRIM(SUBSTITUTE(E2660,CHAR(160),CHAR(32))),Metadata!B$1:H$2632,7,FALSE)</f>
        <v>Narratif, Conte</v>
      </c>
      <c r="L2660" t="s">
        <v>4970</v>
      </c>
      <c r="N2660" t="str">
        <f>VLOOKUP(TRIM(SUBSTITUTE(E2660,CHAR(160),CHAR(32))),Metadata!B$1:J$2632,9,FALSE)</f>
        <v/>
      </c>
      <c r="O2660">
        <f>VLOOKUP(TRIM(SUBSTITUTE(E2660,CHAR(160),CHAR(32))),Metadata!B$1:K$2632,10,FALSE)</f>
        <v>14006</v>
      </c>
      <c r="P2660" s="4" t="s">
        <v>12812</v>
      </c>
      <c r="Q2660">
        <v>35</v>
      </c>
      <c r="R2660">
        <v>44</v>
      </c>
    </row>
    <row r="2661" spans="1:18" hidden="1" x14ac:dyDescent="0.25">
      <c r="A2661">
        <v>2665</v>
      </c>
      <c r="B2661" t="s">
        <v>4354</v>
      </c>
      <c r="C2661" t="s">
        <v>415</v>
      </c>
      <c r="D2661" t="s">
        <v>330</v>
      </c>
      <c r="E2661" t="s">
        <v>8069</v>
      </c>
      <c r="F2661" t="str">
        <f>VLOOKUP(TRIM(SUBSTITUTE(E2661,CHAR(160),CHAR(32))),Metadata!B$1:C$2632,2,FALSE)</f>
        <v>La Bruyère, Jean de, 1645-1696.</v>
      </c>
      <c r="G2661" t="str">
        <f>VLOOKUP(TRIM(SUBSTITUTE(E2661,CHAR(160),CHAR(32))),Metadata!B$1:D$2632,3,FALSE)</f>
        <v>Les caractères ou les moeurs de ce siècle</v>
      </c>
      <c r="H2661">
        <f>VLOOKUP(TRIM(SUBSTITUTE(E2661,CHAR(160),CHAR(32))),Metadata!B$1:E$2632,4,FALSE)</f>
        <v>1694</v>
      </c>
      <c r="I2661" t="s">
        <v>445</v>
      </c>
      <c r="K2661" t="str">
        <f>VLOOKUP(TRIM(SUBSTITUTE(E2661,CHAR(160),CHAR(32))),Metadata!B$1:H$2632,7,FALSE)</f>
        <v>melanges litteraires</v>
      </c>
      <c r="L2661" t="s">
        <v>4389</v>
      </c>
      <c r="N2661" t="str">
        <f>VLOOKUP(TRIM(SUBSTITUTE(E2661,CHAR(160),CHAR(32))),Metadata!B$1:J$2632,9,FALSE)</f>
        <v/>
      </c>
      <c r="O2661">
        <f>VLOOKUP(TRIM(SUBSTITUTE(E2661,CHAR(160),CHAR(32))),Metadata!B$1:K$2632,10,FALSE)</f>
        <v>129983</v>
      </c>
      <c r="P2661" s="4" t="s">
        <v>12813</v>
      </c>
      <c r="Q2661">
        <v>304</v>
      </c>
      <c r="R2661">
        <v>313</v>
      </c>
    </row>
    <row r="2662" spans="1:18" hidden="1" x14ac:dyDescent="0.25">
      <c r="A2662">
        <v>2666</v>
      </c>
      <c r="B2662" t="s">
        <v>4354</v>
      </c>
      <c r="C2662" t="s">
        <v>415</v>
      </c>
      <c r="D2662" t="s">
        <v>330</v>
      </c>
      <c r="E2662" t="s">
        <v>8152</v>
      </c>
      <c r="F2662" t="str">
        <f>VLOOKUP(TRIM(SUBSTITUTE(E2662,CHAR(160),CHAR(32))),Metadata!B$1:C$2632,2,FALSE)</f>
        <v>Sévigné, Marie de Rabutin-Chantal, marquise de, 1626-1696.</v>
      </c>
      <c r="G2662" t="str">
        <f>VLOOKUP(TRIM(SUBSTITUTE(E2662,CHAR(160),CHAR(32))),Metadata!B$1:D$2632,3,FALSE)</f>
        <v>Correspondance. T. 1, 1646-1675</v>
      </c>
      <c r="H2662">
        <f>VLOOKUP(TRIM(SUBSTITUTE(E2662,CHAR(160),CHAR(32))),Metadata!B$1:E$2632,4,FALSE)</f>
        <v>1675</v>
      </c>
      <c r="I2662" t="s">
        <v>445</v>
      </c>
      <c r="K2662" t="str">
        <f>VLOOKUP(TRIM(SUBSTITUTE(E2662,CHAR(160),CHAR(32))),Metadata!B$1:H$2632,7,FALSE)</f>
        <v>correspondance</v>
      </c>
      <c r="L2662" t="s">
        <v>4542</v>
      </c>
      <c r="N2662" t="str">
        <f>VLOOKUP(TRIM(SUBSTITUTE(E2662,CHAR(160),CHAR(32))),Metadata!B$1:J$2632,9,FALSE)</f>
        <v>prose</v>
      </c>
      <c r="O2662">
        <f>VLOOKUP(TRIM(SUBSTITUTE(E2662,CHAR(160),CHAR(32))),Metadata!B$1:K$2632,10,FALSE)</f>
        <v>257427</v>
      </c>
      <c r="P2662" s="4" t="s">
        <v>11227</v>
      </c>
      <c r="Q2662">
        <v>72</v>
      </c>
      <c r="R2662">
        <v>78</v>
      </c>
    </row>
    <row r="2663" spans="1:18" hidden="1" x14ac:dyDescent="0.25">
      <c r="A2663">
        <v>2667</v>
      </c>
      <c r="B2663" t="s">
        <v>4354</v>
      </c>
      <c r="C2663" t="s">
        <v>415</v>
      </c>
      <c r="D2663" t="s">
        <v>330</v>
      </c>
      <c r="E2663" t="s">
        <v>7979</v>
      </c>
      <c r="F2663" t="str">
        <f>VLOOKUP(TRIM(SUBSTITUTE(E2663,CHAR(160),CHAR(32))),Metadata!B$1:C$2632,2,FALSE)</f>
        <v>Baillet, Adrien, 1649-1706.</v>
      </c>
      <c r="G2663" t="str">
        <f>VLOOKUP(TRIM(SUBSTITUTE(E2663,CHAR(160),CHAR(32))),Metadata!B$1:D$2632,3,FALSE)</f>
        <v>La Vie de Monsieur Descartes</v>
      </c>
      <c r="H2663">
        <f>VLOOKUP(TRIM(SUBSTITUTE(E2663,CHAR(160),CHAR(32))),Metadata!B$1:E$2632,4,FALSE)</f>
        <v>1691</v>
      </c>
      <c r="I2663" t="s">
        <v>445</v>
      </c>
      <c r="K2663" t="str">
        <f>VLOOKUP(TRIM(SUBSTITUTE(E2663,CHAR(160),CHAR(32))),Metadata!B$1:H$2632,7,FALSE)</f>
        <v>traite ou essai</v>
      </c>
      <c r="L2663" t="s">
        <v>4402</v>
      </c>
      <c r="N2663" t="str">
        <f>VLOOKUP(TRIM(SUBSTITUTE(E2663,CHAR(160),CHAR(32))),Metadata!B$1:J$2632,9,FALSE)</f>
        <v>prose</v>
      </c>
      <c r="O2663">
        <f>VLOOKUP(TRIM(SUBSTITUTE(E2663,CHAR(160),CHAR(32))),Metadata!B$1:K$2632,10,FALSE)</f>
        <v>156062</v>
      </c>
      <c r="P2663" s="4" t="s">
        <v>11228</v>
      </c>
      <c r="Q2663">
        <v>13</v>
      </c>
      <c r="R2663">
        <v>18</v>
      </c>
    </row>
    <row r="2664" spans="1:18" hidden="1" x14ac:dyDescent="0.25">
      <c r="A2664">
        <v>2668</v>
      </c>
      <c r="B2664" t="s">
        <v>4354</v>
      </c>
      <c r="C2664" t="s">
        <v>415</v>
      </c>
      <c r="D2664" t="s">
        <v>330</v>
      </c>
      <c r="E2664" t="s">
        <v>7958</v>
      </c>
      <c r="F2664" t="str">
        <f>VLOOKUP(TRIM(SUBSTITUTE(E2664,CHAR(160),CHAR(32))),Metadata!B$1:C$2632,2,FALSE)</f>
        <v>Arnauld d'Andilly, Monsieur (Robert), 1588-1674.</v>
      </c>
      <c r="G2664" t="str">
        <f>VLOOKUP(TRIM(SUBSTITUTE(E2664,CHAR(160),CHAR(32))),Metadata!B$1:D$2632,3,FALSE)</f>
        <v>Fondations Monasteres Carmel.</v>
      </c>
      <c r="H2664">
        <f>VLOOKUP(TRIM(SUBSTITUTE(E2664,CHAR(160),CHAR(32))),Metadata!B$1:E$2632,4,FALSE)</f>
        <v>1670</v>
      </c>
      <c r="I2664" t="s">
        <v>445</v>
      </c>
      <c r="K2664" t="str">
        <f>VLOOKUP(TRIM(SUBSTITUTE(E2664,CHAR(160),CHAR(32))),Metadata!B$1:H$2632,7,FALSE)</f>
        <v>traite ou essai</v>
      </c>
      <c r="L2664" t="s">
        <v>4402</v>
      </c>
      <c r="N2664" t="str">
        <f>VLOOKUP(TRIM(SUBSTITUTE(E2664,CHAR(160),CHAR(32))),Metadata!B$1:J$2632,9,FALSE)</f>
        <v>prose</v>
      </c>
      <c r="O2664">
        <f>VLOOKUP(TRIM(SUBSTITUTE(E2664,CHAR(160),CHAR(32))),Metadata!B$1:K$2632,10,FALSE)</f>
        <v>93416</v>
      </c>
      <c r="P2664" s="4" t="s">
        <v>11229</v>
      </c>
      <c r="Q2664">
        <v>45</v>
      </c>
      <c r="R2664">
        <v>51</v>
      </c>
    </row>
    <row r="2665" spans="1:18" hidden="1" x14ac:dyDescent="0.25">
      <c r="A2665">
        <v>2669</v>
      </c>
      <c r="B2665" t="s">
        <v>4354</v>
      </c>
      <c r="C2665" t="s">
        <v>415</v>
      </c>
      <c r="D2665" t="s">
        <v>330</v>
      </c>
      <c r="E2665" t="s">
        <v>8114</v>
      </c>
      <c r="F2665" t="str">
        <f>VLOOKUP(TRIM(SUBSTITUTE(E2665,CHAR(160),CHAR(32))),Metadata!B$1:C$2632,2,FALSE)</f>
        <v>Nicole, Pierre, 1625-1695.</v>
      </c>
      <c r="G2665" t="str">
        <f>VLOOKUP(TRIM(SUBSTITUTE(E2665,CHAR(160),CHAR(32))),Metadata!B$1:D$2632,3,FALSE)</f>
        <v>Essais de morale. T. 3</v>
      </c>
      <c r="H2665">
        <f>VLOOKUP(TRIM(SUBSTITUTE(E2665,CHAR(160),CHAR(32))),Metadata!B$1:E$2632,4,FALSE)</f>
        <v>1675</v>
      </c>
      <c r="I2665" t="s">
        <v>445</v>
      </c>
      <c r="K2665" t="str">
        <f>VLOOKUP(TRIM(SUBSTITUTE(E2665,CHAR(160),CHAR(32))),Metadata!B$1:H$2632,7,FALSE)</f>
        <v>traite ou essai</v>
      </c>
      <c r="L2665" t="s">
        <v>4402</v>
      </c>
      <c r="N2665" t="str">
        <f>VLOOKUP(TRIM(SUBSTITUTE(E2665,CHAR(160),CHAR(32))),Metadata!B$1:J$2632,9,FALSE)</f>
        <v>prose</v>
      </c>
      <c r="O2665">
        <f>VLOOKUP(TRIM(SUBSTITUTE(E2665,CHAR(160),CHAR(32))),Metadata!B$1:K$2632,10,FALSE)</f>
        <v>67220</v>
      </c>
      <c r="P2665" s="4" t="s">
        <v>11230</v>
      </c>
      <c r="Q2665">
        <v>180</v>
      </c>
      <c r="R2665">
        <v>187</v>
      </c>
    </row>
    <row r="2666" spans="1:18" hidden="1" x14ac:dyDescent="0.25">
      <c r="A2666">
        <v>2670</v>
      </c>
      <c r="B2666" t="s">
        <v>4354</v>
      </c>
      <c r="C2666" t="s">
        <v>415</v>
      </c>
      <c r="D2666" t="s">
        <v>330</v>
      </c>
      <c r="E2666" t="s">
        <v>7907</v>
      </c>
      <c r="F2666" t="str">
        <f>VLOOKUP(TRIM(SUBSTITUTE(E2666,CHAR(160),CHAR(32))),Metadata!B$1:C$2632,2,FALSE)</f>
        <v>Retz, Jean François Paul de Gondi de, 1613-1679.</v>
      </c>
      <c r="G2666" t="str">
        <f>VLOOKUP(TRIM(SUBSTITUTE(E2666,CHAR(160),CHAR(32))),Metadata!B$1:D$2632,3,FALSE)</f>
        <v>Mémoires. T. 4</v>
      </c>
      <c r="H2666">
        <f>VLOOKUP(TRIM(SUBSTITUTE(E2666,CHAR(160),CHAR(32))),Metadata!B$1:E$2632,4,FALSE)</f>
        <v>1679</v>
      </c>
      <c r="I2666" t="s">
        <v>445</v>
      </c>
      <c r="K2666" t="str">
        <f>VLOOKUP(TRIM(SUBSTITUTE(E2666,CHAR(160),CHAR(32))),Metadata!B$1:H$2632,7,FALSE)</f>
        <v>memoires</v>
      </c>
      <c r="L2666" t="s">
        <v>4481</v>
      </c>
      <c r="N2666" t="str">
        <f>VLOOKUP(TRIM(SUBSTITUTE(E2666,CHAR(160),CHAR(32))),Metadata!B$1:J$2632,9,FALSE)</f>
        <v>prose</v>
      </c>
      <c r="O2666">
        <f>VLOOKUP(TRIM(SUBSTITUTE(E2666,CHAR(160),CHAR(32))),Metadata!B$1:K$2632,10,FALSE)</f>
        <v>107209</v>
      </c>
      <c r="P2666" s="4" t="s">
        <v>11231</v>
      </c>
      <c r="Q2666">
        <v>249</v>
      </c>
      <c r="R2666">
        <v>254</v>
      </c>
    </row>
    <row r="2667" spans="1:18" hidden="1" x14ac:dyDescent="0.25">
      <c r="A2667">
        <v>2671</v>
      </c>
      <c r="B2667" t="s">
        <v>4354</v>
      </c>
      <c r="C2667" t="s">
        <v>415</v>
      </c>
      <c r="D2667" t="s">
        <v>330</v>
      </c>
      <c r="E2667" t="s">
        <v>8100</v>
      </c>
      <c r="F2667" t="str">
        <f>VLOOKUP(TRIM(SUBSTITUTE(E2667,CHAR(160),CHAR(32))),Metadata!B$1:C$2632,2,FALSE)</f>
        <v>Molière, 1622-1673.</v>
      </c>
      <c r="G2667" t="str">
        <f>VLOOKUP(TRIM(SUBSTITUTE(E2667,CHAR(160),CHAR(32))),Metadata!B$1:D$2632,3,FALSE)</f>
        <v>Le médecin volant: comedie</v>
      </c>
      <c r="H2667">
        <f>VLOOKUP(TRIM(SUBSTITUTE(E2667,CHAR(160),CHAR(32))),Metadata!B$1:E$2632,4,FALSE)</f>
        <v>1650</v>
      </c>
      <c r="I2667" t="s">
        <v>445</v>
      </c>
      <c r="K2667" t="str">
        <f>VLOOKUP(TRIM(SUBSTITUTE(E2667,CHAR(160),CHAR(32))),Metadata!B$1:H$2632,7,FALSE)</f>
        <v>theatre</v>
      </c>
      <c r="L2667" t="s">
        <v>4472</v>
      </c>
      <c r="N2667" t="str">
        <f>VLOOKUP(TRIM(SUBSTITUTE(E2667,CHAR(160),CHAR(32))),Metadata!B$1:J$2632,9,FALSE)</f>
        <v/>
      </c>
      <c r="O2667">
        <f>VLOOKUP(TRIM(SUBSTITUTE(E2667,CHAR(160),CHAR(32))),Metadata!B$1:K$2632,10,FALSE)</f>
        <v>4032</v>
      </c>
      <c r="P2667" s="4" t="s">
        <v>11232</v>
      </c>
      <c r="Q2667">
        <v>215</v>
      </c>
      <c r="R2667">
        <v>220</v>
      </c>
    </row>
    <row r="2668" spans="1:18" hidden="1" x14ac:dyDescent="0.25">
      <c r="A2668">
        <v>2672</v>
      </c>
      <c r="B2668" t="s">
        <v>4354</v>
      </c>
      <c r="C2668" t="s">
        <v>415</v>
      </c>
      <c r="D2668" t="s">
        <v>330</v>
      </c>
      <c r="E2668" t="s">
        <v>8153</v>
      </c>
      <c r="F2668" t="str">
        <f>VLOOKUP(TRIM(SUBSTITUTE(E2668,CHAR(160),CHAR(32))),Metadata!B$1:C$2632,2,FALSE)</f>
        <v>Sévigné, Marie de Rabutin-Chantal, marquise de, 1626-1696.</v>
      </c>
      <c r="G2668" t="str">
        <f>VLOOKUP(TRIM(SUBSTITUTE(E2668,CHAR(160),CHAR(32))),Metadata!B$1:D$2632,3,FALSE)</f>
        <v>Correspondance. T. 3, 1680-1696</v>
      </c>
      <c r="H2668">
        <f>VLOOKUP(TRIM(SUBSTITUTE(E2668,CHAR(160),CHAR(32))),Metadata!B$1:E$2632,4,FALSE)</f>
        <v>1696</v>
      </c>
      <c r="I2668" t="s">
        <v>445</v>
      </c>
      <c r="K2668" t="str">
        <f>VLOOKUP(TRIM(SUBSTITUTE(E2668,CHAR(160),CHAR(32))),Metadata!B$1:H$2632,7,FALSE)</f>
        <v>correspondance</v>
      </c>
      <c r="L2668" t="s">
        <v>4542</v>
      </c>
      <c r="N2668" t="str">
        <f>VLOOKUP(TRIM(SUBSTITUTE(E2668,CHAR(160),CHAR(32))),Metadata!B$1:J$2632,9,FALSE)</f>
        <v>prose</v>
      </c>
      <c r="O2668">
        <f>VLOOKUP(TRIM(SUBSTITUTE(E2668,CHAR(160),CHAR(32))),Metadata!B$1:K$2632,10,FALSE)</f>
        <v>388745</v>
      </c>
      <c r="P2668" s="4" t="s">
        <v>11233</v>
      </c>
      <c r="Q2668">
        <v>163</v>
      </c>
      <c r="R2668">
        <v>168</v>
      </c>
    </row>
    <row r="2669" spans="1:18" hidden="1" x14ac:dyDescent="0.25">
      <c r="A2669">
        <v>2673</v>
      </c>
      <c r="B2669" t="s">
        <v>4354</v>
      </c>
      <c r="C2669" t="s">
        <v>415</v>
      </c>
      <c r="D2669" t="s">
        <v>330</v>
      </c>
      <c r="E2669" t="s">
        <v>8059</v>
      </c>
      <c r="F2669" t="str">
        <f>VLOOKUP(TRIM(SUBSTITUTE(E2669,CHAR(160),CHAR(32))),Metadata!B$1:C$2632,2,FALSE)</f>
        <v>Fontenelle, M. de (Bernard Le Bovier), 1657-1757.</v>
      </c>
      <c r="G2669" t="str">
        <f>VLOOKUP(TRIM(SUBSTITUTE(E2669,CHAR(160),CHAR(32))),Metadata!B$1:D$2632,3,FALSE)</f>
        <v>Entretiens sur la pluralité des mondes</v>
      </c>
      <c r="H2669">
        <f>VLOOKUP(TRIM(SUBSTITUTE(E2669,CHAR(160),CHAR(32))),Metadata!B$1:E$2632,4,FALSE)</f>
        <v>1686</v>
      </c>
      <c r="I2669" t="s">
        <v>445</v>
      </c>
      <c r="K2669" t="str">
        <f>VLOOKUP(TRIM(SUBSTITUTE(E2669,CHAR(160),CHAR(32))),Metadata!B$1:H$2632,7,FALSE)</f>
        <v>traite ou essai</v>
      </c>
      <c r="L2669" t="s">
        <v>4402</v>
      </c>
      <c r="N2669" t="str">
        <f>VLOOKUP(TRIM(SUBSTITUTE(E2669,CHAR(160),CHAR(32))),Metadata!B$1:J$2632,9,FALSE)</f>
        <v>prose</v>
      </c>
      <c r="O2669">
        <f>VLOOKUP(TRIM(SUBSTITUTE(E2669,CHAR(160),CHAR(32))),Metadata!B$1:K$2632,10,FALSE)</f>
        <v>31990</v>
      </c>
      <c r="P2669" s="4" t="s">
        <v>12814</v>
      </c>
      <c r="Q2669">
        <v>120</v>
      </c>
      <c r="R2669">
        <v>126</v>
      </c>
    </row>
    <row r="2670" spans="1:18" hidden="1" x14ac:dyDescent="0.25">
      <c r="A2670">
        <v>2674</v>
      </c>
      <c r="B2670" t="s">
        <v>4354</v>
      </c>
      <c r="C2670" t="s">
        <v>415</v>
      </c>
      <c r="D2670" t="s">
        <v>330</v>
      </c>
      <c r="E2670" t="s">
        <v>8082</v>
      </c>
      <c r="F2670" t="str">
        <f>VLOOKUP(TRIM(SUBSTITUTE(E2670,CHAR(160),CHAR(32))),Metadata!B$1:C$2632,2,FALSE)</f>
        <v>Corneille, Pierre, 1606-1684.</v>
      </c>
      <c r="G2670" t="str">
        <f>VLOOKUP(TRIM(SUBSTITUTE(E2670,CHAR(160),CHAR(32))),Metadata!B$1:D$2632,3,FALSE)</f>
        <v>Sophonisbe</v>
      </c>
      <c r="H2670">
        <f>VLOOKUP(TRIM(SUBSTITUTE(E2670,CHAR(160),CHAR(32))),Metadata!B$1:E$2632,4,FALSE)</f>
        <v>1663</v>
      </c>
      <c r="I2670" t="s">
        <v>445</v>
      </c>
      <c r="K2670" t="str">
        <f>VLOOKUP(TRIM(SUBSTITUTE(E2670,CHAR(160),CHAR(32))),Metadata!B$1:H$2632,7,FALSE)</f>
        <v>theatre</v>
      </c>
      <c r="L2670" t="s">
        <v>4472</v>
      </c>
      <c r="N2670" t="str">
        <f>VLOOKUP(TRIM(SUBSTITUTE(E2670,CHAR(160),CHAR(32))),Metadata!B$1:J$2632,9,FALSE)</f>
        <v/>
      </c>
      <c r="O2670">
        <f>VLOOKUP(TRIM(SUBSTITUTE(E2670,CHAR(160),CHAR(32))),Metadata!B$1:K$2632,10,FALSE)</f>
        <v>16989</v>
      </c>
      <c r="P2670" s="4" t="s">
        <v>11234</v>
      </c>
      <c r="Q2670">
        <v>56</v>
      </c>
      <c r="R2670">
        <v>62</v>
      </c>
    </row>
    <row r="2671" spans="1:18" hidden="1" x14ac:dyDescent="0.25">
      <c r="A2671">
        <v>2675</v>
      </c>
      <c r="B2671" t="s">
        <v>4354</v>
      </c>
      <c r="C2671" t="s">
        <v>415</v>
      </c>
      <c r="D2671" t="s">
        <v>330</v>
      </c>
      <c r="E2671" t="s">
        <v>8070</v>
      </c>
      <c r="F2671" t="str">
        <f>VLOOKUP(TRIM(SUBSTITUTE(E2671,CHAR(160),CHAR(32))),Metadata!B$1:C$2632,2,FALSE)</f>
        <v>La Fayette, Madame de (Marie-Madeleine Pioche de La Vergne), 1634-1693.</v>
      </c>
      <c r="G2671" t="str">
        <f>VLOOKUP(TRIM(SUBSTITUTE(E2671,CHAR(160),CHAR(32))),Metadata!B$1:D$2632,3,FALSE)</f>
        <v>La princesse de Clèves</v>
      </c>
      <c r="H2671">
        <f>VLOOKUP(TRIM(SUBSTITUTE(E2671,CHAR(160),CHAR(32))),Metadata!B$1:E$2632,4,FALSE)</f>
        <v>1678</v>
      </c>
      <c r="I2671" t="s">
        <v>445</v>
      </c>
      <c r="K2671" t="str">
        <f>VLOOKUP(TRIM(SUBSTITUTE(E2671,CHAR(160),CHAR(32))),Metadata!B$1:H$2632,7,FALSE)</f>
        <v>traite ou essai</v>
      </c>
      <c r="L2671" t="s">
        <v>4402</v>
      </c>
      <c r="N2671" t="str">
        <f>VLOOKUP(TRIM(SUBSTITUTE(E2671,CHAR(160),CHAR(32))),Metadata!B$1:J$2632,9,FALSE)</f>
        <v/>
      </c>
      <c r="O2671">
        <f>VLOOKUP(TRIM(SUBSTITUTE(E2671,CHAR(160),CHAR(32))),Metadata!B$1:K$2632,10,FALSE)</f>
        <v>64170</v>
      </c>
      <c r="P2671" s="4" t="s">
        <v>11235</v>
      </c>
      <c r="Q2671">
        <v>160</v>
      </c>
      <c r="R2671">
        <v>166</v>
      </c>
    </row>
    <row r="2672" spans="1:18" hidden="1" x14ac:dyDescent="0.25">
      <c r="A2672">
        <v>2676</v>
      </c>
      <c r="B2672" t="s">
        <v>4354</v>
      </c>
      <c r="C2672" t="s">
        <v>415</v>
      </c>
      <c r="D2672" t="s">
        <v>330</v>
      </c>
      <c r="E2672" t="s">
        <v>8151</v>
      </c>
      <c r="F2672" t="str">
        <f>VLOOKUP(TRIM(SUBSTITUTE(E2672,CHAR(160),CHAR(32))),Metadata!B$1:C$2632,2,FALSE)</f>
        <v>Sévigné, Marie de Rabutin-Chantal, marquise de, 1626-1696.</v>
      </c>
      <c r="G2672" t="str">
        <f>VLOOKUP(TRIM(SUBSTITUTE(E2672,CHAR(160),CHAR(32))),Metadata!B$1:D$2632,3,FALSE)</f>
        <v>Correspondance T. 2, 1675-1680</v>
      </c>
      <c r="H2672">
        <f>VLOOKUP(TRIM(SUBSTITUTE(E2672,CHAR(160),CHAR(32))),Metadata!B$1:E$2632,4,FALSE)</f>
        <v>1680</v>
      </c>
      <c r="I2672" t="s">
        <v>445</v>
      </c>
      <c r="K2672" t="str">
        <f>VLOOKUP(TRIM(SUBSTITUTE(E2672,CHAR(160),CHAR(32))),Metadata!B$1:H$2632,7,FALSE)</f>
        <v>correspondance</v>
      </c>
      <c r="L2672" t="s">
        <v>4542</v>
      </c>
      <c r="N2672" t="str">
        <f>VLOOKUP(TRIM(SUBSTITUTE(E2672,CHAR(160),CHAR(32))),Metadata!B$1:J$2632,9,FALSE)</f>
        <v>prose</v>
      </c>
      <c r="O2672">
        <f>VLOOKUP(TRIM(SUBSTITUTE(E2672,CHAR(160),CHAR(32))),Metadata!B$1:K$2632,10,FALSE)</f>
        <v>404376</v>
      </c>
      <c r="P2672" s="8" t="s">
        <v>11236</v>
      </c>
      <c r="Q2672">
        <v>256</v>
      </c>
      <c r="R2672">
        <v>261</v>
      </c>
    </row>
    <row r="2673" spans="1:18" x14ac:dyDescent="0.25">
      <c r="A2673">
        <v>2677</v>
      </c>
      <c r="B2673" t="s">
        <v>4354</v>
      </c>
      <c r="C2673" t="s">
        <v>415</v>
      </c>
      <c r="D2673" t="s">
        <v>330</v>
      </c>
      <c r="E2673" t="s">
        <v>8074</v>
      </c>
      <c r="F2673" t="str">
        <f>VLOOKUP(TRIM(SUBSTITUTE(E2673,CHAR(160),CHAR(32))),Metadata!B$1:C$2632,2,FALSE)</f>
        <v>La Fontaine, Jean de, 1621-1695.</v>
      </c>
      <c r="G2673" t="str">
        <f>VLOOKUP(TRIM(SUBSTITUTE(E2673,CHAR(160),CHAR(32))),Metadata!B$1:D$2632,3,FALSE)</f>
        <v>Fables</v>
      </c>
      <c r="H2673">
        <f>VLOOKUP(TRIM(SUBSTITUTE(E2673,CHAR(160),CHAR(32))),Metadata!B$1:E$2632,4,FALSE)</f>
        <v>1668</v>
      </c>
      <c r="I2673" t="s">
        <v>445</v>
      </c>
      <c r="K2673" t="str">
        <f>VLOOKUP(TRIM(SUBSTITUTE(E2673,CHAR(160),CHAR(32))),Metadata!B$1:H$2632,7,FALSE)</f>
        <v>poesie</v>
      </c>
      <c r="L2673" t="s">
        <v>4382</v>
      </c>
      <c r="N2673" t="str">
        <f>VLOOKUP(TRIM(SUBSTITUTE(E2673,CHAR(160),CHAR(32))),Metadata!B$1:J$2632,9,FALSE)</f>
        <v/>
      </c>
      <c r="O2673">
        <f>VLOOKUP(TRIM(SUBSTITUTE(E2673,CHAR(160),CHAR(32))),Metadata!B$1:K$2632,10,FALSE)</f>
        <v>95949</v>
      </c>
      <c r="P2673" s="4" t="s">
        <v>9324</v>
      </c>
      <c r="Q2673">
        <v>221</v>
      </c>
      <c r="R2673">
        <v>227</v>
      </c>
    </row>
    <row r="2674" spans="1:18" x14ac:dyDescent="0.25">
      <c r="A2674">
        <v>2678</v>
      </c>
      <c r="B2674" t="s">
        <v>4354</v>
      </c>
      <c r="C2674" t="s">
        <v>415</v>
      </c>
      <c r="D2674" t="s">
        <v>330</v>
      </c>
      <c r="E2674" t="s">
        <v>8033</v>
      </c>
      <c r="F2674" t="str">
        <f>VLOOKUP(TRIM(SUBSTITUTE(E2674,CHAR(160),CHAR(32))),Metadata!B$1:C$2632,2,FALSE)</f>
        <v>Corneille, Thomas, 1625-1709.</v>
      </c>
      <c r="G2674" t="str">
        <f>VLOOKUP(TRIM(SUBSTITUTE(E2674,CHAR(160),CHAR(32))),Metadata!B$1:D$2632,3,FALSE)</f>
        <v>Stilicon</v>
      </c>
      <c r="H2674">
        <f>VLOOKUP(TRIM(SUBSTITUTE(E2674,CHAR(160),CHAR(32))),Metadata!B$1:E$2632,4,FALSE)</f>
        <v>1660</v>
      </c>
      <c r="I2674" t="s">
        <v>445</v>
      </c>
      <c r="K2674" t="str">
        <f>VLOOKUP(TRIM(SUBSTITUTE(E2674,CHAR(160),CHAR(32))),Metadata!B$1:H$2632,7,FALSE)</f>
        <v>theatre</v>
      </c>
      <c r="L2674" t="s">
        <v>13224</v>
      </c>
      <c r="N2674" t="str">
        <f>VLOOKUP(TRIM(SUBSTITUTE(E2674,CHAR(160),CHAR(32))),Metadata!B$1:J$2632,9,FALSE)</f>
        <v>vers</v>
      </c>
      <c r="O2674">
        <f>VLOOKUP(TRIM(SUBSTITUTE(E2674,CHAR(160),CHAR(32))),Metadata!B$1:K$2632,10,FALSE)</f>
        <v>19390</v>
      </c>
      <c r="P2674" s="8" t="s">
        <v>11237</v>
      </c>
      <c r="Q2674">
        <v>80</v>
      </c>
      <c r="R2674">
        <v>86</v>
      </c>
    </row>
    <row r="2675" spans="1:18" hidden="1" x14ac:dyDescent="0.25">
      <c r="A2675">
        <v>2679</v>
      </c>
      <c r="B2675" t="s">
        <v>4354</v>
      </c>
      <c r="C2675" t="s">
        <v>415</v>
      </c>
      <c r="D2675" t="s">
        <v>330</v>
      </c>
      <c r="E2675" t="s">
        <v>8168</v>
      </c>
      <c r="F2675" t="str">
        <f>VLOOKUP(TRIM(SUBSTITUTE(E2675,CHAR(160),CHAR(32))),Metadata!B$1:C$2632,2,FALSE)</f>
        <v>Voiture, Monsieur de (Vincent), 1597-1648.</v>
      </c>
      <c r="G2675" t="str">
        <f>VLOOKUP(TRIM(SUBSTITUTE(E2675,CHAR(160),CHAR(32))),Metadata!B$1:D$2632,3,FALSE)</f>
        <v>Lettres</v>
      </c>
      <c r="H2675">
        <f>VLOOKUP(TRIM(SUBSTITUTE(E2675,CHAR(160),CHAR(32))),Metadata!B$1:E$2632,4,FALSE)</f>
        <v>1648</v>
      </c>
      <c r="I2675" t="s">
        <v>445</v>
      </c>
      <c r="K2675" t="str">
        <f>VLOOKUP(TRIM(SUBSTITUTE(E2675,CHAR(160),CHAR(32))),Metadata!B$1:H$2632,7,FALSE)</f>
        <v>correspondance</v>
      </c>
      <c r="L2675" t="s">
        <v>4542</v>
      </c>
      <c r="N2675" t="str">
        <f>VLOOKUP(TRIM(SUBSTITUTE(E2675,CHAR(160),CHAR(32))),Metadata!B$1:J$2632,9,FALSE)</f>
        <v>prose</v>
      </c>
      <c r="O2675">
        <f>VLOOKUP(TRIM(SUBSTITUTE(E2675,CHAR(160),CHAR(32))),Metadata!B$1:K$2632,10,FALSE)</f>
        <v>141446</v>
      </c>
      <c r="P2675" s="4" t="s">
        <v>11238</v>
      </c>
      <c r="Q2675">
        <v>115</v>
      </c>
      <c r="R2675">
        <v>121</v>
      </c>
    </row>
    <row r="2676" spans="1:18" hidden="1" x14ac:dyDescent="0.25">
      <c r="A2676">
        <v>2680</v>
      </c>
      <c r="B2676" t="s">
        <v>4354</v>
      </c>
      <c r="C2676" t="s">
        <v>415</v>
      </c>
      <c r="D2676" t="s">
        <v>330</v>
      </c>
      <c r="E2676" t="s">
        <v>8072</v>
      </c>
      <c r="F2676" t="str">
        <f>VLOOKUP(TRIM(SUBSTITUTE(E2676,CHAR(160),CHAR(32))),Metadata!B$1:C$2632,2,FALSE)</f>
        <v>La Fayette, Madame de (Marie-Madeleine Pioche de La Vergne), 1634-1693.</v>
      </c>
      <c r="G2676" t="str">
        <f>VLOOKUP(TRIM(SUBSTITUTE(E2676,CHAR(160),CHAR(32))),Metadata!B$1:D$2632,3,FALSE)</f>
        <v>Zaïde</v>
      </c>
      <c r="H2676">
        <f>VLOOKUP(TRIM(SUBSTITUTE(E2676,CHAR(160),CHAR(32))),Metadata!B$1:E$2632,4,FALSE)</f>
        <v>1669</v>
      </c>
      <c r="I2676" t="s">
        <v>445</v>
      </c>
      <c r="K2676" t="str">
        <f>VLOOKUP(TRIM(SUBSTITUTE(E2676,CHAR(160),CHAR(32))),Metadata!B$1:H$2632,7,FALSE)</f>
        <v>roman</v>
      </c>
      <c r="L2676" t="s">
        <v>4378</v>
      </c>
      <c r="N2676" t="str">
        <f>VLOOKUP(TRIM(SUBSTITUTE(E2676,CHAR(160),CHAR(32))),Metadata!B$1:J$2632,9,FALSE)</f>
        <v/>
      </c>
      <c r="O2676">
        <f>VLOOKUP(TRIM(SUBSTITUTE(E2676,CHAR(160),CHAR(32))),Metadata!B$1:K$2632,10,FALSE)</f>
        <v>83813</v>
      </c>
      <c r="P2676" s="4" t="s">
        <v>9325</v>
      </c>
      <c r="Q2676">
        <v>127</v>
      </c>
      <c r="R2676">
        <v>133</v>
      </c>
    </row>
    <row r="2677" spans="1:18" hidden="1" x14ac:dyDescent="0.25">
      <c r="A2677">
        <v>2681</v>
      </c>
      <c r="B2677" t="s">
        <v>4354</v>
      </c>
      <c r="C2677" t="s">
        <v>415</v>
      </c>
      <c r="D2677" t="s">
        <v>330</v>
      </c>
      <c r="E2677" t="s">
        <v>8130</v>
      </c>
      <c r="F2677" t="str">
        <f>VLOOKUP(TRIM(SUBSTITUTE(E2677,CHAR(160),CHAR(32))),Metadata!B$1:C$2632,2,FALSE)</f>
        <v>Racine, Jean, 1639-1699.</v>
      </c>
      <c r="G2677" t="str">
        <f>VLOOKUP(TRIM(SUBSTITUTE(E2677,CHAR(160),CHAR(32))),Metadata!B$1:D$2632,3,FALSE)</f>
        <v>Esther</v>
      </c>
      <c r="H2677">
        <f>VLOOKUP(TRIM(SUBSTITUTE(E2677,CHAR(160),CHAR(32))),Metadata!B$1:E$2632,4,FALSE)</f>
        <v>1689</v>
      </c>
      <c r="I2677" t="s">
        <v>445</v>
      </c>
      <c r="K2677" t="str">
        <f>VLOOKUP(TRIM(SUBSTITUTE(E2677,CHAR(160),CHAR(32))),Metadata!B$1:H$2632,7,FALSE)</f>
        <v>theatre</v>
      </c>
      <c r="L2677" t="s">
        <v>4472</v>
      </c>
      <c r="N2677" t="str">
        <f>VLOOKUP(TRIM(SUBSTITUTE(E2677,CHAR(160),CHAR(32))),Metadata!B$1:J$2632,9,FALSE)</f>
        <v/>
      </c>
      <c r="O2677">
        <f>VLOOKUP(TRIM(SUBSTITUTE(E2677,CHAR(160),CHAR(32))),Metadata!B$1:K$2632,10,FALSE)</f>
        <v>11406</v>
      </c>
      <c r="P2677" s="4" t="s">
        <v>12815</v>
      </c>
      <c r="Q2677">
        <v>28</v>
      </c>
      <c r="R2677">
        <v>33</v>
      </c>
    </row>
    <row r="2678" spans="1:18" hidden="1" x14ac:dyDescent="0.25">
      <c r="A2678">
        <v>2682</v>
      </c>
      <c r="B2678" t="s">
        <v>4354</v>
      </c>
      <c r="C2678" t="s">
        <v>415</v>
      </c>
      <c r="D2678" t="s">
        <v>330</v>
      </c>
      <c r="E2678" t="s">
        <v>8069</v>
      </c>
      <c r="F2678" t="str">
        <f>VLOOKUP(TRIM(SUBSTITUTE(E2678,CHAR(160),CHAR(32))),Metadata!B$1:C$2632,2,FALSE)</f>
        <v>La Bruyère, Jean de, 1645-1696.</v>
      </c>
      <c r="G2678" t="str">
        <f>VLOOKUP(TRIM(SUBSTITUTE(E2678,CHAR(160),CHAR(32))),Metadata!B$1:D$2632,3,FALSE)</f>
        <v>Les caractères ou les moeurs de ce siècle</v>
      </c>
      <c r="H2678">
        <f>VLOOKUP(TRIM(SUBSTITUTE(E2678,CHAR(160),CHAR(32))),Metadata!B$1:E$2632,4,FALSE)</f>
        <v>1694</v>
      </c>
      <c r="I2678" t="s">
        <v>445</v>
      </c>
      <c r="K2678" t="str">
        <f>VLOOKUP(TRIM(SUBSTITUTE(E2678,CHAR(160),CHAR(32))),Metadata!B$1:H$2632,7,FALSE)</f>
        <v>melanges litteraires</v>
      </c>
      <c r="L2678" t="s">
        <v>4389</v>
      </c>
      <c r="N2678" t="str">
        <f>VLOOKUP(TRIM(SUBSTITUTE(E2678,CHAR(160),CHAR(32))),Metadata!B$1:J$2632,9,FALSE)</f>
        <v/>
      </c>
      <c r="O2678">
        <f>VLOOKUP(TRIM(SUBSTITUTE(E2678,CHAR(160),CHAR(32))),Metadata!B$1:K$2632,10,FALSE)</f>
        <v>129983</v>
      </c>
      <c r="P2678" s="4" t="s">
        <v>11239</v>
      </c>
      <c r="Q2678">
        <v>6</v>
      </c>
      <c r="R2678">
        <v>11</v>
      </c>
    </row>
    <row r="2679" spans="1:18" hidden="1" x14ac:dyDescent="0.25">
      <c r="A2679">
        <v>2683</v>
      </c>
      <c r="B2679" t="s">
        <v>4354</v>
      </c>
      <c r="C2679" t="s">
        <v>415</v>
      </c>
      <c r="D2679" t="s">
        <v>330</v>
      </c>
      <c r="E2679" t="s">
        <v>8258</v>
      </c>
      <c r="F2679" t="str">
        <f>VLOOKUP(TRIM(SUBSTITUTE(E2679,CHAR(160),CHAR(32))),Metadata!B$1:C$2632,2,FALSE)</f>
        <v>Epinay, Louise Florence Pétronille Tardieu d'Esclavelles, marquise d', 1726-1783.</v>
      </c>
      <c r="G2679" t="str">
        <f>VLOOKUP(TRIM(SUBSTITUTE(E2679,CHAR(160),CHAR(32))),Metadata!B$1:D$2632,3,FALSE)</f>
        <v>Histoire de Madame de Montbrillant (tome 1)</v>
      </c>
      <c r="H2679">
        <f>VLOOKUP(TRIM(SUBSTITUTE(E2679,CHAR(160),CHAR(32))),Metadata!B$1:E$2632,4,FALSE)</f>
        <v>1770</v>
      </c>
      <c r="I2679" t="s">
        <v>448</v>
      </c>
      <c r="K2679" t="str">
        <f>VLOOKUP(TRIM(SUBSTITUTE(E2679,CHAR(160),CHAR(32))),Metadata!B$1:H$2632,7,FALSE)</f>
        <v>memoires</v>
      </c>
      <c r="L2679" t="s">
        <v>4481</v>
      </c>
      <c r="N2679" t="str">
        <f>VLOOKUP(TRIM(SUBSTITUTE(E2679,CHAR(160),CHAR(32))),Metadata!B$1:J$2632,9,FALSE)</f>
        <v/>
      </c>
      <c r="O2679">
        <f>VLOOKUP(TRIM(SUBSTITUTE(E2679,CHAR(160),CHAR(32))),Metadata!B$1:K$2632,10,FALSE)</f>
        <v>234990</v>
      </c>
      <c r="P2679" s="4" t="s">
        <v>11240</v>
      </c>
      <c r="Q2679">
        <v>36</v>
      </c>
      <c r="R2679">
        <v>42</v>
      </c>
    </row>
    <row r="2680" spans="1:18" x14ac:dyDescent="0.25">
      <c r="A2680">
        <v>2684</v>
      </c>
      <c r="B2680" t="s">
        <v>4354</v>
      </c>
      <c r="C2680" t="s">
        <v>415</v>
      </c>
      <c r="D2680" t="s">
        <v>330</v>
      </c>
      <c r="E2680" t="s">
        <v>8224</v>
      </c>
      <c r="F2680" t="str">
        <f>VLOOKUP(TRIM(SUBSTITUTE(E2680,CHAR(160),CHAR(32))),Metadata!B$1:C$2632,2,FALSE)</f>
        <v>Crébillon, M. de (Prosper Jolyot), 1674-1762.</v>
      </c>
      <c r="G2680" t="str">
        <f>VLOOKUP(TRIM(SUBSTITUTE(E2680,CHAR(160),CHAR(32))),Metadata!B$1:D$2632,3,FALSE)</f>
        <v>Sémiramis</v>
      </c>
      <c r="H2680">
        <f>VLOOKUP(TRIM(SUBSTITUTE(E2680,CHAR(160),CHAR(32))),Metadata!B$1:E$2632,4,FALSE)</f>
        <v>1717</v>
      </c>
      <c r="I2680" t="s">
        <v>448</v>
      </c>
      <c r="K2680" t="str">
        <f>VLOOKUP(TRIM(SUBSTITUTE(E2680,CHAR(160),CHAR(32))),Metadata!B$1:H$2632,7,FALSE)</f>
        <v>theatre</v>
      </c>
      <c r="L2680" t="s">
        <v>13224</v>
      </c>
      <c r="N2680" t="str">
        <f>VLOOKUP(TRIM(SUBSTITUTE(E2680,CHAR(160),CHAR(32))),Metadata!B$1:J$2632,9,FALSE)</f>
        <v>vers</v>
      </c>
      <c r="O2680">
        <f>VLOOKUP(TRIM(SUBSTITUTE(E2680,CHAR(160),CHAR(32))),Metadata!B$1:K$2632,10,FALSE)</f>
        <v>15635</v>
      </c>
      <c r="P2680" s="8" t="s">
        <v>11241</v>
      </c>
      <c r="Q2680">
        <v>114</v>
      </c>
      <c r="R2680">
        <v>119</v>
      </c>
    </row>
    <row r="2681" spans="1:18" hidden="1" x14ac:dyDescent="0.25">
      <c r="A2681">
        <v>2685</v>
      </c>
      <c r="B2681" t="s">
        <v>4354</v>
      </c>
      <c r="C2681" t="s">
        <v>415</v>
      </c>
      <c r="D2681" t="s">
        <v>330</v>
      </c>
      <c r="E2681" t="s">
        <v>8267</v>
      </c>
      <c r="F2681" t="str">
        <f>VLOOKUP(TRIM(SUBSTITUTE(E2681,CHAR(160),CHAR(32))),Metadata!B$1:C$2632,2,FALSE)</f>
        <v>Genlis, Stéphanie Félicité, comtesse de, 1746-1830.</v>
      </c>
      <c r="G2681" t="str">
        <f>VLOOKUP(TRIM(SUBSTITUTE(E2681,CHAR(160),CHAR(32))),Metadata!B$1:D$2632,3,FALSE)</f>
        <v>Adèle et Théodore, ou, Lettres sur l'éducation</v>
      </c>
      <c r="H2681">
        <f>VLOOKUP(TRIM(SUBSTITUTE(E2681,CHAR(160),CHAR(32))),Metadata!B$1:E$2632,4,FALSE)</f>
        <v>1782</v>
      </c>
      <c r="I2681" t="s">
        <v>448</v>
      </c>
      <c r="K2681" t="str">
        <f>VLOOKUP(TRIM(SUBSTITUTE(E2681,CHAR(160),CHAR(32))),Metadata!B$1:H$2632,7,FALSE)</f>
        <v>roman</v>
      </c>
      <c r="L2681" t="s">
        <v>4378</v>
      </c>
      <c r="N2681" t="str">
        <f>VLOOKUP(TRIM(SUBSTITUTE(E2681,CHAR(160),CHAR(32))),Metadata!B$1:J$2632,9,FALSE)</f>
        <v>prose</v>
      </c>
      <c r="O2681">
        <f>VLOOKUP(TRIM(SUBSTITUTE(E2681,CHAR(160),CHAR(32))),Metadata!B$1:K$2632,10,FALSE)</f>
        <v>264516</v>
      </c>
      <c r="P2681" s="4" t="s">
        <v>11242</v>
      </c>
      <c r="Q2681">
        <v>53</v>
      </c>
      <c r="R2681">
        <v>58</v>
      </c>
    </row>
    <row r="2682" spans="1:18" hidden="1" x14ac:dyDescent="0.25">
      <c r="A2682">
        <v>2686</v>
      </c>
      <c r="B2682" t="s">
        <v>4354</v>
      </c>
      <c r="C2682" t="s">
        <v>415</v>
      </c>
      <c r="D2682" t="s">
        <v>330</v>
      </c>
      <c r="E2682" t="s">
        <v>8264</v>
      </c>
      <c r="F2682" t="str">
        <f>VLOOKUP(TRIM(SUBSTITUTE(E2682,CHAR(160),CHAR(32))),Metadata!B$1:C$2632,2,FALSE)</f>
        <v>Florian, Jean-Pierre Claris de, 1755-1794.</v>
      </c>
      <c r="G2682" t="str">
        <f>VLOOKUP(TRIM(SUBSTITUTE(E2682,CHAR(160),CHAR(32))),Metadata!B$1:D$2632,3,FALSE)</f>
        <v>Galatée: pastorale imitée de Cervantes</v>
      </c>
      <c r="H2682">
        <f>VLOOKUP(TRIM(SUBSTITUTE(E2682,CHAR(160),CHAR(32))),Metadata!B$1:E$2632,4,FALSE)</f>
        <v>1783</v>
      </c>
      <c r="I2682" t="s">
        <v>448</v>
      </c>
      <c r="K2682" t="str">
        <f>VLOOKUP(TRIM(SUBSTITUTE(E2682,CHAR(160),CHAR(32))),Metadata!B$1:H$2632,7,FALSE)</f>
        <v>roman</v>
      </c>
      <c r="L2682" t="s">
        <v>4378</v>
      </c>
      <c r="N2682" t="str">
        <f>VLOOKUP(TRIM(SUBSTITUTE(E2682,CHAR(160),CHAR(32))),Metadata!B$1:J$2632,9,FALSE)</f>
        <v>prose</v>
      </c>
      <c r="O2682">
        <f>VLOOKUP(TRIM(SUBSTITUTE(E2682,CHAR(160),CHAR(32))),Metadata!B$1:K$2632,10,FALSE)</f>
        <v>26435</v>
      </c>
      <c r="P2682" s="4" t="s">
        <v>12816</v>
      </c>
      <c r="Q2682">
        <v>90</v>
      </c>
      <c r="R2682">
        <v>99</v>
      </c>
    </row>
    <row r="2683" spans="1:18" hidden="1" x14ac:dyDescent="0.25">
      <c r="A2683">
        <v>2687</v>
      </c>
      <c r="B2683" t="s">
        <v>4354</v>
      </c>
      <c r="C2683" t="s">
        <v>415</v>
      </c>
      <c r="D2683" t="s">
        <v>330</v>
      </c>
      <c r="E2683" t="s">
        <v>8262</v>
      </c>
      <c r="F2683" t="str">
        <f>VLOOKUP(TRIM(SUBSTITUTE(E2683,CHAR(160),CHAR(32))),Metadata!B$1:C$2632,2,FALSE)</f>
        <v>Fiévée, Joseph, 1767-1839.</v>
      </c>
      <c r="G2683" t="str">
        <f>VLOOKUP(TRIM(SUBSTITUTE(E2683,CHAR(160),CHAR(32))),Metadata!B$1:D$2632,3,FALSE)</f>
        <v>La dot de Suzette, ou, Histoire de Mme. de Senneterre.</v>
      </c>
      <c r="H2683">
        <f>VLOOKUP(TRIM(SUBSTITUTE(E2683,CHAR(160),CHAR(32))),Metadata!B$1:E$2632,4,FALSE)</f>
        <v>1798</v>
      </c>
      <c r="I2683" t="s">
        <v>448</v>
      </c>
      <c r="K2683" t="str">
        <f>VLOOKUP(TRIM(SUBSTITUTE(E2683,CHAR(160),CHAR(32))),Metadata!B$1:H$2632,7,FALSE)</f>
        <v>roman</v>
      </c>
      <c r="L2683" t="s">
        <v>4378</v>
      </c>
      <c r="N2683" t="str">
        <f>VLOOKUP(TRIM(SUBSTITUTE(E2683,CHAR(160),CHAR(32))),Metadata!B$1:J$2632,9,FALSE)</f>
        <v>prose</v>
      </c>
      <c r="O2683">
        <f>VLOOKUP(TRIM(SUBSTITUTE(E2683,CHAR(160),CHAR(32))),Metadata!B$1:K$2632,10,FALSE)</f>
        <v>34563</v>
      </c>
      <c r="P2683" s="4" t="s">
        <v>11243</v>
      </c>
      <c r="Q2683">
        <v>156</v>
      </c>
      <c r="R2683">
        <v>162</v>
      </c>
    </row>
    <row r="2684" spans="1:18" hidden="1" x14ac:dyDescent="0.25">
      <c r="A2684">
        <v>2688</v>
      </c>
      <c r="B2684" t="s">
        <v>4354</v>
      </c>
      <c r="C2684" t="s">
        <v>415</v>
      </c>
      <c r="D2684" t="s">
        <v>330</v>
      </c>
      <c r="E2684" t="s">
        <v>8324</v>
      </c>
      <c r="F2684" t="str">
        <f>VLOOKUP(TRIM(SUBSTITUTE(E2684,CHAR(160),CHAR(32))),Metadata!B$1:C$2632,2,FALSE)</f>
        <v>Marivaux, Pierre Carlet de Chamblain de, 1688-1763.</v>
      </c>
      <c r="G2684" t="str">
        <f>VLOOKUP(TRIM(SUBSTITUTE(E2684,CHAR(160),CHAR(32))),Metadata!B$1:D$2632,3,FALSE)</f>
        <v>Les serments indiscrets</v>
      </c>
      <c r="H2684">
        <f>VLOOKUP(TRIM(SUBSTITUTE(E2684,CHAR(160),CHAR(32))),Metadata!B$1:E$2632,4,FALSE)</f>
        <v>1732</v>
      </c>
      <c r="I2684" t="s">
        <v>448</v>
      </c>
      <c r="K2684" t="str">
        <f>VLOOKUP(TRIM(SUBSTITUTE(E2684,CHAR(160),CHAR(32))),Metadata!B$1:H$2632,7,FALSE)</f>
        <v>theatre</v>
      </c>
      <c r="L2684" t="s">
        <v>4472</v>
      </c>
      <c r="N2684" t="str">
        <f>VLOOKUP(TRIM(SUBSTITUTE(E2684,CHAR(160),CHAR(32))),Metadata!B$1:J$2632,9,FALSE)</f>
        <v>prose</v>
      </c>
      <c r="O2684">
        <f>VLOOKUP(TRIM(SUBSTITUTE(E2684,CHAR(160),CHAR(32))),Metadata!B$1:K$2632,10,FALSE)</f>
        <v>21603</v>
      </c>
      <c r="P2684" s="4" t="s">
        <v>9326</v>
      </c>
      <c r="Q2684">
        <v>25</v>
      </c>
      <c r="R2684">
        <v>30</v>
      </c>
    </row>
    <row r="2685" spans="1:18" hidden="1" x14ac:dyDescent="0.25">
      <c r="A2685">
        <v>2689</v>
      </c>
      <c r="B2685" t="s">
        <v>4354</v>
      </c>
      <c r="C2685" t="s">
        <v>415</v>
      </c>
      <c r="D2685" t="s">
        <v>330</v>
      </c>
      <c r="E2685" t="s">
        <v>8321</v>
      </c>
      <c r="F2685" t="str">
        <f>VLOOKUP(TRIM(SUBSTITUTE(E2685,CHAR(160),CHAR(32))),Metadata!B$1:C$2632,2,FALSE)</f>
        <v>Marivaux, Pierre Carlet de Chamblain de, 1688-1763.</v>
      </c>
      <c r="G2685" t="str">
        <f>VLOOKUP(TRIM(SUBSTITUTE(E2685,CHAR(160),CHAR(32))),Metadata!B$1:D$2632,3,FALSE)</f>
        <v>Le petit-maître corrigé</v>
      </c>
      <c r="H2685">
        <f>VLOOKUP(TRIM(SUBSTITUTE(E2685,CHAR(160),CHAR(32))),Metadata!B$1:E$2632,4,FALSE)</f>
        <v>1739</v>
      </c>
      <c r="I2685" t="s">
        <v>448</v>
      </c>
      <c r="K2685" t="str">
        <f>VLOOKUP(TRIM(SUBSTITUTE(E2685,CHAR(160),CHAR(32))),Metadata!B$1:H$2632,7,FALSE)</f>
        <v>theatre</v>
      </c>
      <c r="L2685" t="s">
        <v>4472</v>
      </c>
      <c r="N2685" t="str">
        <f>VLOOKUP(TRIM(SUBSTITUTE(E2685,CHAR(160),CHAR(32))),Metadata!B$1:J$2632,9,FALSE)</f>
        <v>prose</v>
      </c>
      <c r="O2685">
        <f>VLOOKUP(TRIM(SUBSTITUTE(E2685,CHAR(160),CHAR(32))),Metadata!B$1:K$2632,10,FALSE)</f>
        <v>18118</v>
      </c>
      <c r="P2685" s="4" t="s">
        <v>12817</v>
      </c>
      <c r="Q2685">
        <v>112</v>
      </c>
      <c r="R2685">
        <v>117</v>
      </c>
    </row>
    <row r="2686" spans="1:18" x14ac:dyDescent="0.25">
      <c r="A2686">
        <v>2690</v>
      </c>
      <c r="B2686" t="s">
        <v>4354</v>
      </c>
      <c r="C2686" t="s">
        <v>415</v>
      </c>
      <c r="D2686" t="s">
        <v>330</v>
      </c>
      <c r="E2686" t="s">
        <v>8285</v>
      </c>
      <c r="F2686" t="str">
        <f>VLOOKUP(TRIM(SUBSTITUTE(E2686,CHAR(160),CHAR(32))),Metadata!B$1:C$2632,2,FALSE)</f>
        <v>La Harpe, Jean-François de, 1739-1803.</v>
      </c>
      <c r="G2686" t="str">
        <f>VLOOKUP(TRIM(SUBSTITUTE(E2686,CHAR(160),CHAR(32))),Metadata!B$1:D$2632,3,FALSE)</f>
        <v>Mélanie</v>
      </c>
      <c r="H2686">
        <f>VLOOKUP(TRIM(SUBSTITUTE(E2686,CHAR(160),CHAR(32))),Metadata!B$1:E$2632,4,FALSE)</f>
        <v>1770</v>
      </c>
      <c r="I2686" t="s">
        <v>448</v>
      </c>
      <c r="K2686" t="str">
        <f>VLOOKUP(TRIM(SUBSTITUTE(E2686,CHAR(160),CHAR(32))),Metadata!B$1:H$2632,7,FALSE)</f>
        <v>theatre</v>
      </c>
      <c r="L2686" t="s">
        <v>13224</v>
      </c>
      <c r="N2686" t="str">
        <f>VLOOKUP(TRIM(SUBSTITUTE(E2686,CHAR(160),CHAR(32))),Metadata!B$1:J$2632,9,FALSE)</f>
        <v>vers</v>
      </c>
      <c r="O2686">
        <f>VLOOKUP(TRIM(SUBSTITUTE(E2686,CHAR(160),CHAR(32))),Metadata!B$1:K$2632,10,FALSE)</f>
        <v>12686</v>
      </c>
      <c r="P2686" s="4" t="s">
        <v>11244</v>
      </c>
      <c r="Q2686">
        <v>28</v>
      </c>
      <c r="R2686">
        <v>34</v>
      </c>
    </row>
    <row r="2687" spans="1:18" hidden="1" x14ac:dyDescent="0.25">
      <c r="A2687">
        <v>2691</v>
      </c>
      <c r="B2687" t="s">
        <v>4354</v>
      </c>
      <c r="C2687" t="s">
        <v>415</v>
      </c>
      <c r="D2687" t="s">
        <v>330</v>
      </c>
      <c r="E2687" t="s">
        <v>8257</v>
      </c>
      <c r="F2687" t="str">
        <f>VLOOKUP(TRIM(SUBSTITUTE(E2687,CHAR(160),CHAR(32))),Metadata!B$1:C$2632,2,FALSE)</f>
        <v>Epinay, Louise Florence Pétronille Tardieu d'Esclavelles, marquise d', 1726-1783 and Galiani, Ferdinando, 1728-1787.</v>
      </c>
      <c r="G2687" t="str">
        <f>VLOOKUP(TRIM(SUBSTITUTE(E2687,CHAR(160),CHAR(32))),Metadata!B$1:D$2632,3,FALSE)</f>
        <v>Correspondance I: 1769-1770</v>
      </c>
      <c r="H2687">
        <f>VLOOKUP(TRIM(SUBSTITUTE(E2687,CHAR(160),CHAR(32))),Metadata!B$1:E$2632,4,FALSE)</f>
        <v>1769</v>
      </c>
      <c r="I2687" t="s">
        <v>448</v>
      </c>
      <c r="K2687" t="str">
        <f>VLOOKUP(TRIM(SUBSTITUTE(E2687,CHAR(160),CHAR(32))),Metadata!B$1:H$2632,7,FALSE)</f>
        <v>correspondance</v>
      </c>
      <c r="L2687" t="s">
        <v>4542</v>
      </c>
      <c r="N2687" t="str">
        <f>VLOOKUP(TRIM(SUBSTITUTE(E2687,CHAR(160),CHAR(32))),Metadata!B$1:J$2632,9,FALSE)</f>
        <v/>
      </c>
      <c r="O2687">
        <f>VLOOKUP(TRIM(SUBSTITUTE(E2687,CHAR(160),CHAR(32))),Metadata!B$1:K$2632,10,FALSE)</f>
        <v>83774</v>
      </c>
      <c r="P2687" s="4" t="s">
        <v>12818</v>
      </c>
      <c r="Q2687">
        <v>248</v>
      </c>
      <c r="R2687">
        <v>254</v>
      </c>
    </row>
    <row r="2688" spans="1:18" hidden="1" x14ac:dyDescent="0.25">
      <c r="A2688">
        <v>2692</v>
      </c>
      <c r="B2688" t="s">
        <v>4354</v>
      </c>
      <c r="C2688" t="s">
        <v>415</v>
      </c>
      <c r="D2688" t="s">
        <v>330</v>
      </c>
      <c r="E2688" t="s">
        <v>5627</v>
      </c>
      <c r="F2688" t="str">
        <f>VLOOKUP(TRIM(SUBSTITUTE(E2688,CHAR(160),CHAR(32))),Metadata!B$1:C$2632,2,FALSE)</f>
        <v>Séchelles, Hérault de, 1750-1794.</v>
      </c>
      <c r="G2688" t="str">
        <f>VLOOKUP(TRIM(SUBSTITUTE(E2688,CHAR(160),CHAR(32))),Metadata!B$1:D$2632,3,FALSE)</f>
        <v>Voyage à Montbard</v>
      </c>
      <c r="H2688">
        <f>VLOOKUP(TRIM(SUBSTITUTE(E2688,CHAR(160),CHAR(32))),Metadata!B$1:E$2632,4,FALSE)</f>
        <v>1785</v>
      </c>
      <c r="I2688" t="s">
        <v>448</v>
      </c>
      <c r="K2688" t="str">
        <f>VLOOKUP(TRIM(SUBSTITUTE(E2688,CHAR(160),CHAR(32))),Metadata!B$1:H$2632,7,FALSE)</f>
        <v>recit de voyage</v>
      </c>
      <c r="L2688" t="s">
        <v>4870</v>
      </c>
      <c r="N2688" t="str">
        <f>VLOOKUP(TRIM(SUBSTITUTE(E2688,CHAR(160),CHAR(32))),Metadata!B$1:J$2632,9,FALSE)</f>
        <v/>
      </c>
      <c r="O2688">
        <f>VLOOKUP(TRIM(SUBSTITUTE(E2688,CHAR(160),CHAR(32))),Metadata!B$1:K$2632,10,FALSE)</f>
        <v>16788</v>
      </c>
      <c r="P2688" s="4" t="s">
        <v>11245</v>
      </c>
      <c r="Q2688">
        <v>118</v>
      </c>
      <c r="R2688">
        <v>123</v>
      </c>
    </row>
    <row r="2689" spans="1:18" hidden="1" x14ac:dyDescent="0.25">
      <c r="A2689">
        <v>2693</v>
      </c>
      <c r="B2689" t="s">
        <v>4354</v>
      </c>
      <c r="C2689" t="s">
        <v>415</v>
      </c>
      <c r="D2689" t="s">
        <v>330</v>
      </c>
      <c r="E2689" t="s">
        <v>8306</v>
      </c>
      <c r="F2689" t="str">
        <f>VLOOKUP(TRIM(SUBSTITUTE(E2689,CHAR(160),CHAR(32))),Metadata!B$1:C$2632,2,FALSE)</f>
        <v>Lesuire, Robert Martin, 1737-1815.</v>
      </c>
      <c r="G2689" t="str">
        <f>VLOOKUP(TRIM(SUBSTITUTE(E2689,CHAR(160),CHAR(32))),Metadata!B$1:D$2632,3,FALSE)</f>
        <v>L'aventurier françois: ou Mémoires de Grégoire Merveil.</v>
      </c>
      <c r="H2689">
        <f>VLOOKUP(TRIM(SUBSTITUTE(E2689,CHAR(160),CHAR(32))),Metadata!B$1:E$2632,4,FALSE)</f>
        <v>1782</v>
      </c>
      <c r="I2689" t="s">
        <v>448</v>
      </c>
      <c r="K2689" t="str">
        <f>VLOOKUP(TRIM(SUBSTITUTE(E2689,CHAR(160),CHAR(32))),Metadata!B$1:H$2632,7,FALSE)</f>
        <v>roman</v>
      </c>
      <c r="L2689" t="s">
        <v>4378</v>
      </c>
      <c r="N2689" t="str">
        <f>VLOOKUP(TRIM(SUBSTITUTE(E2689,CHAR(160),CHAR(32))),Metadata!B$1:J$2632,9,FALSE)</f>
        <v>prose</v>
      </c>
      <c r="O2689">
        <f>VLOOKUP(TRIM(SUBSTITUTE(E2689,CHAR(160),CHAR(32))),Metadata!B$1:K$2632,10,FALSE)</f>
        <v>55440</v>
      </c>
      <c r="P2689" s="4" t="s">
        <v>11246</v>
      </c>
      <c r="Q2689">
        <v>80</v>
      </c>
      <c r="R2689">
        <v>86</v>
      </c>
    </row>
    <row r="2690" spans="1:18" hidden="1" x14ac:dyDescent="0.25">
      <c r="A2690">
        <v>2694</v>
      </c>
      <c r="B2690" t="s">
        <v>4354</v>
      </c>
      <c r="C2690" t="s">
        <v>415</v>
      </c>
      <c r="D2690" t="s">
        <v>330</v>
      </c>
      <c r="E2690" t="s">
        <v>8175</v>
      </c>
      <c r="F2690" t="str">
        <f>VLOOKUP(TRIM(SUBSTITUTE(E2690,CHAR(160),CHAR(32))),Metadata!B$1:C$2632,2,FALSE)</f>
        <v>Arnaud, François-Thomas-Marie de Baculard d', 1718-1805.</v>
      </c>
      <c r="G2690" t="str">
        <f>VLOOKUP(TRIM(SUBSTITUTE(E2690,CHAR(160),CHAR(32))),Metadata!B$1:D$2632,3,FALSE)</f>
        <v>Épreuves du sentiment</v>
      </c>
      <c r="H2690">
        <f>VLOOKUP(TRIM(SUBSTITUTE(E2690,CHAR(160),CHAR(32))),Metadata!B$1:E$2632,4,FALSE)</f>
        <v>1772</v>
      </c>
      <c r="I2690" t="s">
        <v>448</v>
      </c>
      <c r="K2690" t="str">
        <f>VLOOKUP(TRIM(SUBSTITUTE(E2690,CHAR(160),CHAR(32))),Metadata!B$1:H$2632,7,FALSE)</f>
        <v>roman</v>
      </c>
      <c r="L2690" t="s">
        <v>4378</v>
      </c>
      <c r="N2690" t="str">
        <f>VLOOKUP(TRIM(SUBSTITUTE(E2690,CHAR(160),CHAR(32))),Metadata!B$1:J$2632,9,FALSE)</f>
        <v>prose</v>
      </c>
      <c r="O2690">
        <f>VLOOKUP(TRIM(SUBSTITUTE(E2690,CHAR(160),CHAR(32))),Metadata!B$1:K$2632,10,FALSE)</f>
        <v>220102</v>
      </c>
      <c r="P2690" s="14" t="s">
        <v>11247</v>
      </c>
      <c r="Q2690">
        <v>117</v>
      </c>
      <c r="R2690">
        <v>123</v>
      </c>
    </row>
    <row r="2691" spans="1:18" hidden="1" x14ac:dyDescent="0.25">
      <c r="A2691">
        <v>2695</v>
      </c>
      <c r="B2691" t="s">
        <v>4354</v>
      </c>
      <c r="C2691" t="s">
        <v>415</v>
      </c>
      <c r="D2691" t="s">
        <v>330</v>
      </c>
      <c r="E2691" t="s">
        <v>8362</v>
      </c>
      <c r="F2691" t="str">
        <f>VLOOKUP(TRIM(SUBSTITUTE(E2691,CHAR(160),CHAR(32))),Metadata!B$1:C$2632,2,FALSE)</f>
        <v>Prévost, abbé, 1697-1763.</v>
      </c>
      <c r="G2691" t="str">
        <f>VLOOKUP(TRIM(SUBSTITUTE(E2691,CHAR(160),CHAR(32))),Metadata!B$1:D$2632,3,FALSE)</f>
        <v>Nouvelles lettres angloises, ou, Histoire du chevalier Grandisson: augmentée de huit lettres qui n'ont point paru dans les éditions précédentes: avec figures.</v>
      </c>
      <c r="H2691">
        <f>VLOOKUP(TRIM(SUBSTITUTE(E2691,CHAR(160),CHAR(32))),Metadata!B$1:E$2632,4,FALSE)</f>
        <v>1755</v>
      </c>
      <c r="I2691" t="s">
        <v>448</v>
      </c>
      <c r="K2691" t="str">
        <f>VLOOKUP(TRIM(SUBSTITUTE(E2691,CHAR(160),CHAR(32))),Metadata!B$1:H$2632,7,FALSE)</f>
        <v>roman</v>
      </c>
      <c r="L2691" t="s">
        <v>4378</v>
      </c>
      <c r="N2691" t="str">
        <f>VLOOKUP(TRIM(SUBSTITUTE(E2691,CHAR(160),CHAR(32))),Metadata!B$1:J$2632,9,FALSE)</f>
        <v>prose</v>
      </c>
      <c r="O2691">
        <f>VLOOKUP(TRIM(SUBSTITUTE(E2691,CHAR(160),CHAR(32))),Metadata!B$1:K$2632,10,FALSE)</f>
        <v>396311</v>
      </c>
      <c r="P2691" s="4" t="s">
        <v>11248</v>
      </c>
      <c r="Q2691">
        <v>95</v>
      </c>
      <c r="R2691">
        <v>101</v>
      </c>
    </row>
    <row r="2692" spans="1:18" hidden="1" x14ac:dyDescent="0.25">
      <c r="A2692">
        <v>2696</v>
      </c>
      <c r="B2692" t="s">
        <v>4354</v>
      </c>
      <c r="C2692" t="s">
        <v>415</v>
      </c>
      <c r="D2692" t="s">
        <v>330</v>
      </c>
      <c r="E2692" t="s">
        <v>8271</v>
      </c>
      <c r="F2692" t="str">
        <f>VLOOKUP(TRIM(SUBSTITUTE(E2692,CHAR(160),CHAR(32))),Metadata!B$1:C$2632,2,FALSE)</f>
        <v>Godard d'Aucour, Claude, 1716-1795.</v>
      </c>
      <c r="G2692" t="str">
        <f>VLOOKUP(TRIM(SUBSTITUTE(E2692,CHAR(160),CHAR(32))),Metadata!B$1:D$2632,3,FALSE)</f>
        <v>Thémidore, ou, Mon histoire et celle de ma maîtrese</v>
      </c>
      <c r="H2692">
        <f>VLOOKUP(TRIM(SUBSTITUTE(E2692,CHAR(160),CHAR(32))),Metadata!B$1:E$2632,4,FALSE)</f>
        <v>1744</v>
      </c>
      <c r="I2692" t="s">
        <v>448</v>
      </c>
      <c r="K2692" t="str">
        <f>VLOOKUP(TRIM(SUBSTITUTE(E2692,CHAR(160),CHAR(32))),Metadata!B$1:H$2632,7,FALSE)</f>
        <v>roman</v>
      </c>
      <c r="L2692" t="s">
        <v>4378</v>
      </c>
      <c r="N2692" t="str">
        <f>VLOOKUP(TRIM(SUBSTITUTE(E2692,CHAR(160),CHAR(32))),Metadata!B$1:J$2632,9,FALSE)</f>
        <v>prose</v>
      </c>
      <c r="O2692">
        <f>VLOOKUP(TRIM(SUBSTITUTE(E2692,CHAR(160),CHAR(32))),Metadata!B$1:K$2632,10,FALSE)</f>
        <v>35917</v>
      </c>
      <c r="P2692" s="4" t="s">
        <v>12819</v>
      </c>
      <c r="Q2692">
        <v>312</v>
      </c>
      <c r="R2692">
        <v>317</v>
      </c>
    </row>
    <row r="2693" spans="1:18" hidden="1" x14ac:dyDescent="0.25">
      <c r="A2693">
        <v>2697</v>
      </c>
      <c r="B2693" t="s">
        <v>4354</v>
      </c>
      <c r="C2693" t="s">
        <v>415</v>
      </c>
      <c r="D2693" t="s">
        <v>330</v>
      </c>
      <c r="E2693" t="s">
        <v>8219</v>
      </c>
      <c r="F2693" t="str">
        <f>VLOOKUP(TRIM(SUBSTITUTE(E2693,CHAR(160),CHAR(32))),Metadata!B$1:C$2632,2,FALSE)</f>
        <v>Crébillon, Claude-Prosper Jolyot de, 1707-1777.</v>
      </c>
      <c r="G2693" t="str">
        <f>VLOOKUP(TRIM(SUBSTITUTE(E2693,CHAR(160),CHAR(32))),Metadata!B$1:D$2632,3,FALSE)</f>
        <v>Les égarements du coeur</v>
      </c>
      <c r="H2693">
        <f>VLOOKUP(TRIM(SUBSTITUTE(E2693,CHAR(160),CHAR(32))),Metadata!B$1:E$2632,4,FALSE)</f>
        <v>1738</v>
      </c>
      <c r="I2693" t="s">
        <v>448</v>
      </c>
      <c r="K2693" t="str">
        <f>VLOOKUP(TRIM(SUBSTITUTE(E2693,CHAR(160),CHAR(32))),Metadata!B$1:H$2632,7,FALSE)</f>
        <v>roman</v>
      </c>
      <c r="L2693" t="s">
        <v>4378</v>
      </c>
      <c r="N2693" t="str">
        <f>VLOOKUP(TRIM(SUBSTITUTE(E2693,CHAR(160),CHAR(32))),Metadata!B$1:J$2632,9,FALSE)</f>
        <v>prose</v>
      </c>
      <c r="O2693">
        <f>VLOOKUP(TRIM(SUBSTITUTE(E2693,CHAR(160),CHAR(32))),Metadata!B$1:K$2632,10,FALSE)</f>
        <v>74664</v>
      </c>
      <c r="P2693" s="4" t="s">
        <v>12820</v>
      </c>
      <c r="Q2693">
        <v>16</v>
      </c>
      <c r="R2693">
        <v>22</v>
      </c>
    </row>
    <row r="2694" spans="1:18" hidden="1" x14ac:dyDescent="0.25">
      <c r="A2694">
        <v>2698</v>
      </c>
      <c r="B2694" t="s">
        <v>4354</v>
      </c>
      <c r="C2694" t="s">
        <v>415</v>
      </c>
      <c r="D2694" t="s">
        <v>330</v>
      </c>
      <c r="E2694" t="s">
        <v>8366</v>
      </c>
      <c r="F2694" t="str">
        <f>VLOOKUP(TRIM(SUBSTITUTE(E2694,CHAR(160),CHAR(32))),Metadata!B$1:C$2632,2,FALSE)</f>
        <v>Riccoboni, Marie Jeanne de Heurles Laboras de Mezières, 1713-1792.</v>
      </c>
      <c r="G2694" t="str">
        <f>VLOOKUP(TRIM(SUBSTITUTE(E2694,CHAR(160),CHAR(32))),Metadata!B$1:D$2632,3,FALSE)</f>
        <v>Histoire de Miss Jenny</v>
      </c>
      <c r="H2694">
        <f>VLOOKUP(TRIM(SUBSTITUTE(E2694,CHAR(160),CHAR(32))),Metadata!B$1:E$2632,4,FALSE)</f>
        <v>1764</v>
      </c>
      <c r="I2694" t="s">
        <v>448</v>
      </c>
      <c r="K2694" t="str">
        <f>VLOOKUP(TRIM(SUBSTITUTE(E2694,CHAR(160),CHAR(32))),Metadata!B$1:H$2632,7,FALSE)</f>
        <v>roman</v>
      </c>
      <c r="L2694" t="s">
        <v>4378</v>
      </c>
      <c r="N2694" t="str">
        <f>VLOOKUP(TRIM(SUBSTITUTE(E2694,CHAR(160),CHAR(32))),Metadata!B$1:J$2632,9,FALSE)</f>
        <v>prose</v>
      </c>
      <c r="O2694">
        <f>VLOOKUP(TRIM(SUBSTITUTE(E2694,CHAR(160),CHAR(32))),Metadata!B$1:K$2632,10,FALSE)</f>
        <v>94731</v>
      </c>
      <c r="P2694" s="4" t="s">
        <v>11249</v>
      </c>
      <c r="Q2694">
        <v>79</v>
      </c>
      <c r="R2694">
        <v>85</v>
      </c>
    </row>
    <row r="2695" spans="1:18" hidden="1" x14ac:dyDescent="0.25">
      <c r="A2695">
        <v>2699</v>
      </c>
      <c r="B2695" t="s">
        <v>4354</v>
      </c>
      <c r="C2695" t="s">
        <v>415</v>
      </c>
      <c r="D2695" t="s">
        <v>330</v>
      </c>
      <c r="E2695" t="s">
        <v>8258</v>
      </c>
      <c r="F2695" t="str">
        <f>VLOOKUP(TRIM(SUBSTITUTE(E2695,CHAR(160),CHAR(32))),Metadata!B$1:C$2632,2,FALSE)</f>
        <v>Epinay, Louise Florence Pétronille Tardieu d'Esclavelles, marquise d', 1726-1783.</v>
      </c>
      <c r="G2695" t="str">
        <f>VLOOKUP(TRIM(SUBSTITUTE(E2695,CHAR(160),CHAR(32))),Metadata!B$1:D$2632,3,FALSE)</f>
        <v>Histoire de Madame de Montbrillant (tome 1)</v>
      </c>
      <c r="H2695">
        <f>VLOOKUP(TRIM(SUBSTITUTE(E2695,CHAR(160),CHAR(32))),Metadata!B$1:E$2632,4,FALSE)</f>
        <v>1770</v>
      </c>
      <c r="I2695" t="s">
        <v>448</v>
      </c>
      <c r="K2695" t="str">
        <f>VLOOKUP(TRIM(SUBSTITUTE(E2695,CHAR(160),CHAR(32))),Metadata!B$1:H$2632,7,FALSE)</f>
        <v>memoires</v>
      </c>
      <c r="L2695" t="s">
        <v>4481</v>
      </c>
      <c r="N2695" t="str">
        <f>VLOOKUP(TRIM(SUBSTITUTE(E2695,CHAR(160),CHAR(32))),Metadata!B$1:J$2632,9,FALSE)</f>
        <v/>
      </c>
      <c r="O2695">
        <f>VLOOKUP(TRIM(SUBSTITUTE(E2695,CHAR(160),CHAR(32))),Metadata!B$1:K$2632,10,FALSE)</f>
        <v>234990</v>
      </c>
      <c r="P2695" s="10" t="s">
        <v>12821</v>
      </c>
      <c r="Q2695">
        <v>55</v>
      </c>
      <c r="R2695">
        <v>61</v>
      </c>
    </row>
    <row r="2696" spans="1:18" hidden="1" x14ac:dyDescent="0.25">
      <c r="A2696">
        <v>2700</v>
      </c>
      <c r="B2696" t="s">
        <v>4354</v>
      </c>
      <c r="C2696" t="s">
        <v>415</v>
      </c>
      <c r="D2696" t="s">
        <v>330</v>
      </c>
      <c r="E2696" t="s">
        <v>8228</v>
      </c>
      <c r="F2696" t="str">
        <f>VLOOKUP(TRIM(SUBSTITUTE(E2696,CHAR(160),CHAR(32))),Metadata!B$1:C$2632,2,FALSE)</f>
        <v>Diderot, Denis, 1713-1784.</v>
      </c>
      <c r="G2696" t="str">
        <f>VLOOKUP(TRIM(SUBSTITUTE(E2696,CHAR(160),CHAR(32))),Metadata!B$1:D$2632,3,FALSE)</f>
        <v>Correspondance. t.11</v>
      </c>
      <c r="H2696">
        <f>VLOOKUP(TRIM(SUBSTITUTE(E2696,CHAR(160),CHAR(32))),Metadata!B$1:E$2632,4,FALSE)</f>
        <v>1771</v>
      </c>
      <c r="I2696" t="s">
        <v>448</v>
      </c>
      <c r="K2696" t="str">
        <f>VLOOKUP(TRIM(SUBSTITUTE(E2696,CHAR(160),CHAR(32))),Metadata!B$1:H$2632,7,FALSE)</f>
        <v>correspondance</v>
      </c>
      <c r="L2696" t="s">
        <v>4542</v>
      </c>
      <c r="N2696" t="str">
        <f>VLOOKUP(TRIM(SUBSTITUTE(E2696,CHAR(160),CHAR(32))),Metadata!B$1:J$2632,9,FALSE)</f>
        <v>prose</v>
      </c>
      <c r="O2696">
        <f>VLOOKUP(TRIM(SUBSTITUTE(E2696,CHAR(160),CHAR(32))),Metadata!B$1:K$2632,10,FALSE)</f>
        <v>30164</v>
      </c>
      <c r="P2696" s="4" t="s">
        <v>11250</v>
      </c>
      <c r="Q2696">
        <v>49</v>
      </c>
      <c r="R2696">
        <v>55</v>
      </c>
    </row>
    <row r="2697" spans="1:18" hidden="1" x14ac:dyDescent="0.25">
      <c r="A2697">
        <v>2701</v>
      </c>
      <c r="B2697" t="s">
        <v>4354</v>
      </c>
      <c r="C2697" t="s">
        <v>415</v>
      </c>
      <c r="D2697" t="s">
        <v>330</v>
      </c>
      <c r="E2697" t="s">
        <v>8217</v>
      </c>
      <c r="F2697" t="str">
        <f>VLOOKUP(TRIM(SUBSTITUTE(E2697,CHAR(160),CHAR(32))),Metadata!B$1:C$2632,2,FALSE)</f>
        <v>Crébillon, Claude-Prosper Jolyot de, 1707-1777.</v>
      </c>
      <c r="G2697" t="str">
        <f>VLOOKUP(TRIM(SUBSTITUTE(E2697,CHAR(160),CHAR(32))),Metadata!B$1:D$2632,3,FALSE)</f>
        <v>Ah quel conte</v>
      </c>
      <c r="H2697">
        <f>VLOOKUP(TRIM(SUBSTITUTE(E2697,CHAR(160),CHAR(32))),Metadata!B$1:E$2632,4,FALSE)</f>
        <v>1751</v>
      </c>
      <c r="I2697" t="s">
        <v>448</v>
      </c>
      <c r="K2697" t="str">
        <f>VLOOKUP(TRIM(SUBSTITUTE(E2697,CHAR(160),CHAR(32))),Metadata!B$1:H$2632,7,FALSE)</f>
        <v>roman</v>
      </c>
      <c r="L2697" t="s">
        <v>4378</v>
      </c>
      <c r="N2697" t="str">
        <f>VLOOKUP(TRIM(SUBSTITUTE(E2697,CHAR(160),CHAR(32))),Metadata!B$1:J$2632,9,FALSE)</f>
        <v>prose</v>
      </c>
      <c r="O2697">
        <f>VLOOKUP(TRIM(SUBSTITUTE(E2697,CHAR(160),CHAR(32))),Metadata!B$1:K$2632,10,FALSE)</f>
        <v>136396</v>
      </c>
      <c r="P2697" s="4" t="s">
        <v>12822</v>
      </c>
      <c r="Q2697">
        <v>335</v>
      </c>
      <c r="R2697">
        <v>340</v>
      </c>
    </row>
    <row r="2698" spans="1:18" hidden="1" x14ac:dyDescent="0.25">
      <c r="A2698">
        <v>2702</v>
      </c>
      <c r="B2698" t="s">
        <v>4354</v>
      </c>
      <c r="C2698" t="s">
        <v>415</v>
      </c>
      <c r="D2698" t="s">
        <v>330</v>
      </c>
      <c r="E2698" t="s">
        <v>8402</v>
      </c>
      <c r="F2698" t="str">
        <f>VLOOKUP(TRIM(SUBSTITUTE(E2698,CHAR(160),CHAR(32))),Metadata!B$1:C$2632,2,FALSE)</f>
        <v>Staël, Madame de (Anne-Louise-Germaine), 1766-1817.</v>
      </c>
      <c r="G2698" t="str">
        <f>VLOOKUP(TRIM(SUBSTITUTE(E2698,CHAR(160),CHAR(32))),Metadata!B$1:D$2632,3,FALSE)</f>
        <v>Lettres inédites à Louis de Narbonne, 1794.</v>
      </c>
      <c r="H2698">
        <f>VLOOKUP(TRIM(SUBSTITUTE(E2698,CHAR(160),CHAR(32))),Metadata!B$1:E$2632,4,FALSE)</f>
        <v>1794</v>
      </c>
      <c r="I2698" t="s">
        <v>448</v>
      </c>
      <c r="K2698" t="str">
        <f>VLOOKUP(TRIM(SUBSTITUTE(E2698,CHAR(160),CHAR(32))),Metadata!B$1:H$2632,7,FALSE)</f>
        <v>correspondance</v>
      </c>
      <c r="L2698" t="s">
        <v>4542</v>
      </c>
      <c r="N2698" t="str">
        <f>VLOOKUP(TRIM(SUBSTITUTE(E2698,CHAR(160),CHAR(32))),Metadata!B$1:J$2632,9,FALSE)</f>
        <v>prose</v>
      </c>
      <c r="O2698">
        <f>VLOOKUP(TRIM(SUBSTITUTE(E2698,CHAR(160),CHAR(32))),Metadata!B$1:K$2632,10,FALSE)</f>
        <v>107787</v>
      </c>
      <c r="P2698" s="4" t="s">
        <v>11251</v>
      </c>
      <c r="Q2698">
        <v>438</v>
      </c>
      <c r="R2698">
        <v>444</v>
      </c>
    </row>
    <row r="2699" spans="1:18" hidden="1" x14ac:dyDescent="0.25">
      <c r="A2699">
        <v>2703</v>
      </c>
      <c r="B2699" t="s">
        <v>4354</v>
      </c>
      <c r="C2699" t="s">
        <v>415</v>
      </c>
      <c r="D2699" t="s">
        <v>330</v>
      </c>
      <c r="E2699" t="s">
        <v>8592</v>
      </c>
      <c r="F2699" t="str">
        <f>VLOOKUP(TRIM(SUBSTITUTE(E2699,CHAR(160),CHAR(32))),Metadata!B$1:C$2632,2,FALSE)</f>
        <v>Lamartine, Alphonse de, 1790-1869.</v>
      </c>
      <c r="G2699" t="str">
        <f>VLOOKUP(TRIM(SUBSTITUTE(E2699,CHAR(160),CHAR(32))),Metadata!B$1:D$2632,3,FALSE)</f>
        <v>Souvenirs voyage en orient</v>
      </c>
      <c r="H2699">
        <f>VLOOKUP(TRIM(SUBSTITUTE(E2699,CHAR(160),CHAR(32))),Metadata!B$1:E$2632,4,FALSE)</f>
        <v>1835</v>
      </c>
      <c r="I2699" t="s">
        <v>450</v>
      </c>
      <c r="K2699" t="str">
        <f>VLOOKUP(TRIM(SUBSTITUTE(E2699,CHAR(160),CHAR(32))),Metadata!B$1:H$2632,7,FALSE)</f>
        <v>recit de voyage</v>
      </c>
      <c r="L2699" t="s">
        <v>4870</v>
      </c>
      <c r="N2699" t="str">
        <f>VLOOKUP(TRIM(SUBSTITUTE(E2699,CHAR(160),CHAR(32))),Metadata!B$1:J$2632,9,FALSE)</f>
        <v>prose</v>
      </c>
      <c r="O2699">
        <f>VLOOKUP(TRIM(SUBSTITUTE(E2699,CHAR(160),CHAR(32))),Metadata!B$1:K$2632,10,FALSE)</f>
        <v>241277</v>
      </c>
      <c r="P2699" s="4" t="s">
        <v>9327</v>
      </c>
      <c r="Q2699">
        <v>70</v>
      </c>
      <c r="R2699">
        <v>77</v>
      </c>
    </row>
    <row r="2700" spans="1:18" hidden="1" x14ac:dyDescent="0.25">
      <c r="A2700">
        <v>2704</v>
      </c>
      <c r="B2700" t="s">
        <v>4354</v>
      </c>
      <c r="C2700" t="s">
        <v>415</v>
      </c>
      <c r="D2700" t="s">
        <v>330</v>
      </c>
      <c r="E2700" t="s">
        <v>8457</v>
      </c>
      <c r="F2700" t="str">
        <f>VLOOKUP(TRIM(SUBSTITUTE(E2700,CHAR(160),CHAR(32))),Metadata!B$1:C$2632,2,FALSE)</f>
        <v>Chateaubriand, Francois-René, vicomte de, 1768-1848.</v>
      </c>
      <c r="G2700" t="str">
        <f>VLOOKUP(TRIM(SUBSTITUTE(E2700,CHAR(160),CHAR(32))),Metadata!B$1:D$2632,3,FALSE)</f>
        <v>Les martyrs</v>
      </c>
      <c r="H2700">
        <f>VLOOKUP(TRIM(SUBSTITUTE(E2700,CHAR(160),CHAR(32))),Metadata!B$1:E$2632,4,FALSE)</f>
        <v>1810</v>
      </c>
      <c r="I2700" t="s">
        <v>450</v>
      </c>
      <c r="K2700" t="str">
        <f>VLOOKUP(TRIM(SUBSTITUTE(E2700,CHAR(160),CHAR(32))),Metadata!B$1:H$2632,7,FALSE)</f>
        <v>roman</v>
      </c>
      <c r="L2700" t="s">
        <v>4378</v>
      </c>
      <c r="N2700" t="str">
        <f>VLOOKUP(TRIM(SUBSTITUTE(E2700,CHAR(160),CHAR(32))),Metadata!B$1:J$2632,9,FALSE)</f>
        <v>prose</v>
      </c>
      <c r="O2700">
        <f>VLOOKUP(TRIM(SUBSTITUTE(E2700,CHAR(160),CHAR(32))),Metadata!B$1:K$2632,10,FALSE)</f>
        <v>160710</v>
      </c>
      <c r="P2700" s="4" t="s">
        <v>11252</v>
      </c>
      <c r="Q2700">
        <v>115</v>
      </c>
      <c r="R2700">
        <v>121</v>
      </c>
    </row>
    <row r="2701" spans="1:18" hidden="1" x14ac:dyDescent="0.25">
      <c r="A2701">
        <v>2705</v>
      </c>
      <c r="B2701" t="s">
        <v>4354</v>
      </c>
      <c r="C2701" t="s">
        <v>415</v>
      </c>
      <c r="D2701" t="s">
        <v>330</v>
      </c>
      <c r="E2701" t="s">
        <v>8675</v>
      </c>
      <c r="F2701" t="str">
        <f>VLOOKUP(TRIM(SUBSTITUTE(E2701,CHAR(160),CHAR(32))),Metadata!B$1:C$2632,2,FALSE)</f>
        <v>Staël, Madame de (Anne-Louise-Germaine), 1766-1817.</v>
      </c>
      <c r="G2701" t="str">
        <f>VLOOKUP(TRIM(SUBSTITUTE(E2701,CHAR(160),CHAR(32))),Metadata!B$1:D$2632,3,FALSE)</f>
        <v>Delphine (tome 2)</v>
      </c>
      <c r="H2701">
        <f>VLOOKUP(TRIM(SUBSTITUTE(E2701,CHAR(160),CHAR(32))),Metadata!B$1:E$2632,4,FALSE)</f>
        <v>1802</v>
      </c>
      <c r="I2701" t="s">
        <v>450</v>
      </c>
      <c r="K2701" t="str">
        <f>VLOOKUP(TRIM(SUBSTITUTE(E2701,CHAR(160),CHAR(32))),Metadata!B$1:H$2632,7,FALSE)</f>
        <v>roman</v>
      </c>
      <c r="L2701" t="s">
        <v>4378</v>
      </c>
      <c r="N2701" t="str">
        <f>VLOOKUP(TRIM(SUBSTITUTE(E2701,CHAR(160),CHAR(32))),Metadata!B$1:J$2632,9,FALSE)</f>
        <v/>
      </c>
      <c r="O2701">
        <f>VLOOKUP(TRIM(SUBSTITUTE(E2701,CHAR(160),CHAR(32))),Metadata!B$1:K$2632,10,FALSE)</f>
        <v>124163</v>
      </c>
      <c r="P2701" s="4" t="s">
        <v>11253</v>
      </c>
      <c r="Q2701">
        <v>104</v>
      </c>
      <c r="R2701">
        <v>111</v>
      </c>
    </row>
    <row r="2702" spans="1:18" hidden="1" x14ac:dyDescent="0.25">
      <c r="A2702">
        <v>2706</v>
      </c>
      <c r="B2702" t="s">
        <v>4354</v>
      </c>
      <c r="C2702" t="s">
        <v>415</v>
      </c>
      <c r="D2702" t="s">
        <v>330</v>
      </c>
      <c r="E2702" t="s">
        <v>8680</v>
      </c>
      <c r="F2702" t="str">
        <f>VLOOKUP(TRIM(SUBSTITUTE(E2702,CHAR(160),CHAR(32))),Metadata!B$1:C$2632,2,FALSE)</f>
        <v>Stendhal, 1783-1842.</v>
      </c>
      <c r="G2702" t="str">
        <f>VLOOKUP(TRIM(SUBSTITUTE(E2702,CHAR(160),CHAR(32))),Metadata!B$1:D$2632,3,FALSE)</f>
        <v>Lucien Leuwen. t. 2</v>
      </c>
      <c r="H2702">
        <f>VLOOKUP(TRIM(SUBSTITUTE(E2702,CHAR(160),CHAR(32))),Metadata!B$1:E$2632,4,FALSE)</f>
        <v>1835</v>
      </c>
      <c r="I2702" t="s">
        <v>450</v>
      </c>
      <c r="K2702" t="str">
        <f>VLOOKUP(TRIM(SUBSTITUTE(E2702,CHAR(160),CHAR(32))),Metadata!B$1:H$2632,7,FALSE)</f>
        <v>roman</v>
      </c>
      <c r="L2702" t="s">
        <v>4378</v>
      </c>
      <c r="N2702" t="str">
        <f>VLOOKUP(TRIM(SUBSTITUTE(E2702,CHAR(160),CHAR(32))),Metadata!B$1:J$2632,9,FALSE)</f>
        <v>prose</v>
      </c>
      <c r="O2702">
        <f>VLOOKUP(TRIM(SUBSTITUTE(E2702,CHAR(160),CHAR(32))),Metadata!B$1:K$2632,10,FALSE)</f>
        <v>82840</v>
      </c>
      <c r="P2702" s="4" t="s">
        <v>12823</v>
      </c>
      <c r="Q2702">
        <v>25</v>
      </c>
      <c r="R2702">
        <v>31</v>
      </c>
    </row>
    <row r="2703" spans="1:18" hidden="1" x14ac:dyDescent="0.25">
      <c r="A2703">
        <v>2707</v>
      </c>
      <c r="B2703" t="s">
        <v>4354</v>
      </c>
      <c r="C2703" t="s">
        <v>415</v>
      </c>
      <c r="D2703" t="s">
        <v>330</v>
      </c>
      <c r="E2703" t="s">
        <v>8153</v>
      </c>
      <c r="F2703" t="str">
        <f>VLOOKUP(TRIM(SUBSTITUTE(E2703,CHAR(160),CHAR(32))),Metadata!B$1:C$2632,2,FALSE)</f>
        <v>Sévigné, Marie de Rabutin-Chantal, marquise de, 1626-1696.</v>
      </c>
      <c r="G2703" t="str">
        <f>VLOOKUP(TRIM(SUBSTITUTE(E2703,CHAR(160),CHAR(32))),Metadata!B$1:D$2632,3,FALSE)</f>
        <v>Correspondance. T. 3, 1680-1696</v>
      </c>
      <c r="H2703">
        <f>VLOOKUP(TRIM(SUBSTITUTE(E2703,CHAR(160),CHAR(32))),Metadata!B$1:E$2632,4,FALSE)</f>
        <v>1696</v>
      </c>
      <c r="I2703" t="s">
        <v>450</v>
      </c>
      <c r="K2703" t="str">
        <f>VLOOKUP(TRIM(SUBSTITUTE(E2703,CHAR(160),CHAR(32))),Metadata!B$1:H$2632,7,FALSE)</f>
        <v>correspondance</v>
      </c>
      <c r="L2703" t="s">
        <v>4542</v>
      </c>
      <c r="N2703" t="str">
        <f>VLOOKUP(TRIM(SUBSTITUTE(E2703,CHAR(160),CHAR(32))),Metadata!B$1:J$2632,9,FALSE)</f>
        <v>prose</v>
      </c>
      <c r="O2703">
        <f>VLOOKUP(TRIM(SUBSTITUTE(E2703,CHAR(160),CHAR(32))),Metadata!B$1:K$2632,10,FALSE)</f>
        <v>388745</v>
      </c>
      <c r="P2703" s="4" t="s">
        <v>11254</v>
      </c>
      <c r="Q2703">
        <v>66</v>
      </c>
      <c r="R2703">
        <v>71</v>
      </c>
    </row>
    <row r="2704" spans="1:18" hidden="1" x14ac:dyDescent="0.25">
      <c r="A2704">
        <v>2708</v>
      </c>
      <c r="B2704" t="s">
        <v>4354</v>
      </c>
      <c r="C2704" t="s">
        <v>415</v>
      </c>
      <c r="D2704" t="s">
        <v>330</v>
      </c>
      <c r="E2704" t="s">
        <v>8463</v>
      </c>
      <c r="F2704" t="str">
        <f>VLOOKUP(TRIM(SUBSTITUTE(E2704,CHAR(160),CHAR(32))),Metadata!B$1:C$2632,2,FALSE)</f>
        <v>Clemenceau, Georges, 1841-1929.</v>
      </c>
      <c r="G2704" t="str">
        <f>VLOOKUP(TRIM(SUBSTITUTE(E2704,CHAR(160),CHAR(32))),Metadata!B$1:D$2632,3,FALSE)</f>
        <v>L'iniquité</v>
      </c>
      <c r="H2704">
        <f>VLOOKUP(TRIM(SUBSTITUTE(E2704,CHAR(160),CHAR(32))),Metadata!B$1:E$2632,4,FALSE)</f>
        <v>1899</v>
      </c>
      <c r="I2704" t="s">
        <v>450</v>
      </c>
      <c r="K2704" t="str">
        <f>VLOOKUP(TRIM(SUBSTITUTE(E2704,CHAR(160),CHAR(32))),Metadata!B$1:H$2632,7,FALSE)</f>
        <v>memoires</v>
      </c>
      <c r="L2704" t="s">
        <v>4481</v>
      </c>
      <c r="N2704" t="str">
        <f>VLOOKUP(TRIM(SUBSTITUTE(E2704,CHAR(160),CHAR(32))),Metadata!B$1:J$2632,9,FALSE)</f>
        <v>prose</v>
      </c>
      <c r="O2704">
        <f>VLOOKUP(TRIM(SUBSTITUTE(E2704,CHAR(160),CHAR(32))),Metadata!B$1:K$2632,10,FALSE)</f>
        <v>146843</v>
      </c>
      <c r="P2704" s="4" t="s">
        <v>11255</v>
      </c>
      <c r="Q2704">
        <v>149</v>
      </c>
      <c r="R2704">
        <v>154</v>
      </c>
    </row>
    <row r="2705" spans="1:18" hidden="1" x14ac:dyDescent="0.25">
      <c r="A2705">
        <v>2709</v>
      </c>
      <c r="B2705" t="s">
        <v>4354</v>
      </c>
      <c r="C2705" t="s">
        <v>415</v>
      </c>
      <c r="D2705" t="s">
        <v>330</v>
      </c>
      <c r="E2705" t="s">
        <v>8493</v>
      </c>
      <c r="F2705" t="str">
        <f>VLOOKUP(TRIM(SUBSTITUTE(E2705,CHAR(160),CHAR(32))),Metadata!B$1:C$2632,2,FALSE)</f>
        <v>Dumas, Alexandre (père), 1802-1870.</v>
      </c>
      <c r="G2705" t="str">
        <f>VLOOKUP(TRIM(SUBSTITUTE(E2705,CHAR(160),CHAR(32))),Metadata!B$1:D$2632,3,FALSE)</f>
        <v>Dame de Monsoreau (La)</v>
      </c>
      <c r="H2705">
        <f>VLOOKUP(TRIM(SUBSTITUTE(E2705,CHAR(160),CHAR(32))),Metadata!B$1:E$2632,4,FALSE)</f>
        <v>1846</v>
      </c>
      <c r="I2705" t="s">
        <v>450</v>
      </c>
      <c r="K2705" t="str">
        <f>VLOOKUP(TRIM(SUBSTITUTE(E2705,CHAR(160),CHAR(32))),Metadata!B$1:H$2632,7,FALSE)</f>
        <v>Narratif, Roman</v>
      </c>
      <c r="L2705" t="s">
        <v>4786</v>
      </c>
      <c r="N2705" t="str">
        <f>VLOOKUP(TRIM(SUBSTITUTE(E2705,CHAR(160),CHAR(32))),Metadata!B$1:J$2632,9,FALSE)</f>
        <v/>
      </c>
      <c r="O2705">
        <f>VLOOKUP(TRIM(SUBSTITUTE(E2705,CHAR(160),CHAR(32))),Metadata!B$1:K$2632,10,FALSE)</f>
        <v>292365</v>
      </c>
      <c r="P2705" s="4" t="s">
        <v>9328</v>
      </c>
      <c r="Q2705">
        <v>102</v>
      </c>
      <c r="R2705">
        <v>107</v>
      </c>
    </row>
    <row r="2706" spans="1:18" hidden="1" x14ac:dyDescent="0.25">
      <c r="A2706">
        <v>2710</v>
      </c>
      <c r="B2706" t="s">
        <v>4354</v>
      </c>
      <c r="C2706" t="s">
        <v>415</v>
      </c>
      <c r="D2706" t="s">
        <v>330</v>
      </c>
      <c r="E2706" t="s">
        <v>8551</v>
      </c>
      <c r="F2706" t="str">
        <f>VLOOKUP(TRIM(SUBSTITUTE(E2706,CHAR(160),CHAR(32))),Metadata!B$1:C$2632,2,FALSE)</f>
        <v>Genlis, Stéphanie Félicité, comtesse de, 1746-1830.</v>
      </c>
      <c r="G2706" t="str">
        <f>VLOOKUP(TRIM(SUBSTITUTE(E2706,CHAR(160),CHAR(32))),Metadata!B$1:D$2632,3,FALSE)</f>
        <v>Inès de Castro</v>
      </c>
      <c r="H2706">
        <f>VLOOKUP(TRIM(SUBSTITUTE(E2706,CHAR(160),CHAR(32))),Metadata!B$1:E$2632,4,FALSE)</f>
        <v>1817</v>
      </c>
      <c r="I2706" t="s">
        <v>450</v>
      </c>
      <c r="K2706" t="str">
        <f>VLOOKUP(TRIM(SUBSTITUTE(E2706,CHAR(160),CHAR(32))),Metadata!B$1:H$2632,7,FALSE)</f>
        <v>roman</v>
      </c>
      <c r="L2706" t="s">
        <v>4378</v>
      </c>
      <c r="N2706" t="str">
        <f>VLOOKUP(TRIM(SUBSTITUTE(E2706,CHAR(160),CHAR(32))),Metadata!B$1:J$2632,9,FALSE)</f>
        <v/>
      </c>
      <c r="O2706">
        <f>VLOOKUP(TRIM(SUBSTITUTE(E2706,CHAR(160),CHAR(32))),Metadata!B$1:K$2632,10,FALSE)</f>
        <v>35236</v>
      </c>
      <c r="P2706" s="4" t="s">
        <v>11256</v>
      </c>
      <c r="Q2706">
        <v>60</v>
      </c>
      <c r="R2706">
        <v>66</v>
      </c>
    </row>
    <row r="2707" spans="1:18" hidden="1" x14ac:dyDescent="0.25">
      <c r="A2707">
        <v>2711</v>
      </c>
      <c r="B2707" t="s">
        <v>4354</v>
      </c>
      <c r="C2707" t="s">
        <v>415</v>
      </c>
      <c r="D2707" t="s">
        <v>330</v>
      </c>
      <c r="E2707" t="s">
        <v>8674</v>
      </c>
      <c r="F2707" t="str">
        <f>VLOOKUP(TRIM(SUBSTITUTE(E2707,CHAR(160),CHAR(32))),Metadata!B$1:C$2632,2,FALSE)</f>
        <v>Staël, Madame de (Anne-Louise-Germaine), 1766-1817.</v>
      </c>
      <c r="G2707" t="str">
        <f>VLOOKUP(TRIM(SUBSTITUTE(E2707,CHAR(160),CHAR(32))),Metadata!B$1:D$2632,3,FALSE)</f>
        <v>Delphine (tome 1)</v>
      </c>
      <c r="H2707">
        <f>VLOOKUP(TRIM(SUBSTITUTE(E2707,CHAR(160),CHAR(32))),Metadata!B$1:E$2632,4,FALSE)</f>
        <v>1802</v>
      </c>
      <c r="I2707" t="s">
        <v>450</v>
      </c>
      <c r="K2707" t="str">
        <f>VLOOKUP(TRIM(SUBSTITUTE(E2707,CHAR(160),CHAR(32))),Metadata!B$1:H$2632,7,FALSE)</f>
        <v>roman</v>
      </c>
      <c r="L2707" t="s">
        <v>4378</v>
      </c>
      <c r="N2707" t="str">
        <f>VLOOKUP(TRIM(SUBSTITUTE(E2707,CHAR(160),CHAR(32))),Metadata!B$1:J$2632,9,FALSE)</f>
        <v/>
      </c>
      <c r="O2707">
        <f>VLOOKUP(TRIM(SUBSTITUTE(E2707,CHAR(160),CHAR(32))),Metadata!B$1:K$2632,10,FALSE)</f>
        <v>160132</v>
      </c>
      <c r="P2707" s="4" t="s">
        <v>11257</v>
      </c>
      <c r="Q2707">
        <v>9</v>
      </c>
      <c r="R2707">
        <v>14</v>
      </c>
    </row>
    <row r="2708" spans="1:18" hidden="1" x14ac:dyDescent="0.25">
      <c r="A2708">
        <v>2712</v>
      </c>
      <c r="B2708" t="s">
        <v>4354</v>
      </c>
      <c r="C2708" t="s">
        <v>415</v>
      </c>
      <c r="D2708" t="s">
        <v>330</v>
      </c>
      <c r="E2708" t="s">
        <v>8613</v>
      </c>
      <c r="F2708" t="str">
        <f>VLOOKUP(TRIM(SUBSTITUTE(E2708,CHAR(160),CHAR(32))),Metadata!B$1:C$2632,2,FALSE)</f>
        <v>Mérimée, Prosper, 1803-1870.</v>
      </c>
      <c r="G2708" t="str">
        <f>VLOOKUP(TRIM(SUBSTITUTE(E2708,CHAR(160),CHAR(32))),Metadata!B$1:D$2632,3,FALSE)</f>
        <v>Dame de pique (La)</v>
      </c>
      <c r="H2708">
        <f>VLOOKUP(TRIM(SUBSTITUTE(E2708,CHAR(160),CHAR(32))),Metadata!B$1:E$2632,4,FALSE)</f>
        <v>1852</v>
      </c>
      <c r="I2708" t="s">
        <v>450</v>
      </c>
      <c r="K2708" t="str">
        <f>VLOOKUP(TRIM(SUBSTITUTE(E2708,CHAR(160),CHAR(32))),Metadata!B$1:H$2632,7,FALSE)</f>
        <v>Narratif, Nouvelle</v>
      </c>
      <c r="L2708" t="s">
        <v>4734</v>
      </c>
      <c r="N2708" t="str">
        <f>VLOOKUP(TRIM(SUBSTITUTE(E2708,CHAR(160),CHAR(32))),Metadata!B$1:J$2632,9,FALSE)</f>
        <v/>
      </c>
      <c r="O2708">
        <f>VLOOKUP(TRIM(SUBSTITUTE(E2708,CHAR(160),CHAR(32))),Metadata!B$1:K$2632,10,FALSE)</f>
        <v>10562</v>
      </c>
      <c r="P2708" s="4" t="s">
        <v>12824</v>
      </c>
      <c r="Q2708">
        <v>121</v>
      </c>
      <c r="R2708">
        <v>128</v>
      </c>
    </row>
    <row r="2709" spans="1:18" hidden="1" x14ac:dyDescent="0.25">
      <c r="A2709">
        <v>2713</v>
      </c>
      <c r="B2709" t="s">
        <v>4354</v>
      </c>
      <c r="C2709" t="s">
        <v>415</v>
      </c>
      <c r="D2709" t="s">
        <v>330</v>
      </c>
      <c r="E2709" t="s">
        <v>8152</v>
      </c>
      <c r="F2709" t="str">
        <f>VLOOKUP(TRIM(SUBSTITUTE(E2709,CHAR(160),CHAR(32))),Metadata!B$1:C$2632,2,FALSE)</f>
        <v>Sévigné, Marie de Rabutin-Chantal, marquise de, 1626-1696.</v>
      </c>
      <c r="G2709" t="str">
        <f>VLOOKUP(TRIM(SUBSTITUTE(E2709,CHAR(160),CHAR(32))),Metadata!B$1:D$2632,3,FALSE)</f>
        <v>Correspondance. T. 1, 1646-1675</v>
      </c>
      <c r="H2709">
        <f>VLOOKUP(TRIM(SUBSTITUTE(E2709,CHAR(160),CHAR(32))),Metadata!B$1:E$2632,4,FALSE)</f>
        <v>1675</v>
      </c>
      <c r="I2709" t="s">
        <v>450</v>
      </c>
      <c r="K2709" t="str">
        <f>VLOOKUP(TRIM(SUBSTITUTE(E2709,CHAR(160),CHAR(32))),Metadata!B$1:H$2632,7,FALSE)</f>
        <v>correspondance</v>
      </c>
      <c r="L2709" t="s">
        <v>4542</v>
      </c>
      <c r="N2709" t="str">
        <f>VLOOKUP(TRIM(SUBSTITUTE(E2709,CHAR(160),CHAR(32))),Metadata!B$1:J$2632,9,FALSE)</f>
        <v>prose</v>
      </c>
      <c r="O2709">
        <f>VLOOKUP(TRIM(SUBSTITUTE(E2709,CHAR(160),CHAR(32))),Metadata!B$1:K$2632,10,FALSE)</f>
        <v>257427</v>
      </c>
      <c r="P2709" s="4" t="s">
        <v>12825</v>
      </c>
      <c r="Q2709">
        <v>65</v>
      </c>
      <c r="R2709">
        <v>71</v>
      </c>
    </row>
    <row r="2710" spans="1:18" x14ac:dyDescent="0.25">
      <c r="A2710">
        <v>2714</v>
      </c>
      <c r="B2710" t="s">
        <v>4354</v>
      </c>
      <c r="C2710" t="s">
        <v>415</v>
      </c>
      <c r="D2710" t="s">
        <v>330</v>
      </c>
      <c r="E2710" t="s">
        <v>8446</v>
      </c>
      <c r="F2710" t="str">
        <f>VLOOKUP(TRIM(SUBSTITUTE(E2710,CHAR(160),CHAR(32))),Metadata!B$1:C$2632,2,FALSE)</f>
        <v>Bouilhet, Louis, 1822-1869.</v>
      </c>
      <c r="G2710" t="str">
        <f>VLOOKUP(TRIM(SUBSTITUTE(E2710,CHAR(160),CHAR(32))),Metadata!B$1:D$2632,3,FALSE)</f>
        <v>Melaenis, conte romain</v>
      </c>
      <c r="H2710">
        <f>VLOOKUP(TRIM(SUBSTITUTE(E2710,CHAR(160),CHAR(32))),Metadata!B$1:E$2632,4,FALSE)</f>
        <v>1857</v>
      </c>
      <c r="I2710" t="s">
        <v>450</v>
      </c>
      <c r="K2710" t="str">
        <f>VLOOKUP(TRIM(SUBSTITUTE(E2710,CHAR(160),CHAR(32))),Metadata!B$1:H$2632,7,FALSE)</f>
        <v>poesie</v>
      </c>
      <c r="L2710" t="s">
        <v>4382</v>
      </c>
      <c r="N2710" t="str">
        <f>VLOOKUP(TRIM(SUBSTITUTE(E2710,CHAR(160),CHAR(32))),Metadata!B$1:J$2632,9,FALSE)</f>
        <v>vers</v>
      </c>
      <c r="O2710">
        <f>VLOOKUP(TRIM(SUBSTITUTE(E2710,CHAR(160),CHAR(32))),Metadata!B$1:K$2632,10,FALSE)</f>
        <v>25155</v>
      </c>
      <c r="P2710" s="8" t="s">
        <v>9329</v>
      </c>
      <c r="Q2710">
        <v>3</v>
      </c>
      <c r="R2710">
        <v>8</v>
      </c>
    </row>
    <row r="2711" spans="1:18" hidden="1" x14ac:dyDescent="0.25">
      <c r="A2711">
        <v>2715</v>
      </c>
      <c r="B2711" t="s">
        <v>4354</v>
      </c>
      <c r="C2711" t="s">
        <v>415</v>
      </c>
      <c r="D2711" t="s">
        <v>330</v>
      </c>
      <c r="E2711" t="s">
        <v>8680</v>
      </c>
      <c r="F2711" t="str">
        <f>VLOOKUP(TRIM(SUBSTITUTE(E2711,CHAR(160),CHAR(32))),Metadata!B$1:C$2632,2,FALSE)</f>
        <v>Stendhal, 1783-1842.</v>
      </c>
      <c r="G2711" t="str">
        <f>VLOOKUP(TRIM(SUBSTITUTE(E2711,CHAR(160),CHAR(32))),Metadata!B$1:D$2632,3,FALSE)</f>
        <v>Lucien Leuwen. t. 2</v>
      </c>
      <c r="H2711">
        <f>VLOOKUP(TRIM(SUBSTITUTE(E2711,CHAR(160),CHAR(32))),Metadata!B$1:E$2632,4,FALSE)</f>
        <v>1835</v>
      </c>
      <c r="I2711" t="s">
        <v>450</v>
      </c>
      <c r="K2711" t="str">
        <f>VLOOKUP(TRIM(SUBSTITUTE(E2711,CHAR(160),CHAR(32))),Metadata!B$1:H$2632,7,FALSE)</f>
        <v>roman</v>
      </c>
      <c r="L2711" t="s">
        <v>4378</v>
      </c>
      <c r="N2711" t="str">
        <f>VLOOKUP(TRIM(SUBSTITUTE(E2711,CHAR(160),CHAR(32))),Metadata!B$1:J$2632,9,FALSE)</f>
        <v>prose</v>
      </c>
      <c r="O2711">
        <f>VLOOKUP(TRIM(SUBSTITUTE(E2711,CHAR(160),CHAR(32))),Metadata!B$1:K$2632,10,FALSE)</f>
        <v>82840</v>
      </c>
      <c r="P2711" s="4" t="s">
        <v>11258</v>
      </c>
      <c r="Q2711">
        <v>16</v>
      </c>
      <c r="R2711">
        <v>22</v>
      </c>
    </row>
    <row r="2712" spans="1:18" hidden="1" x14ac:dyDescent="0.25">
      <c r="A2712">
        <v>2716</v>
      </c>
      <c r="B2712" t="s">
        <v>4354</v>
      </c>
      <c r="C2712" t="s">
        <v>415</v>
      </c>
      <c r="D2712" t="s">
        <v>330</v>
      </c>
      <c r="E2712" t="s">
        <v>8454</v>
      </c>
      <c r="F2712" t="str">
        <f>VLOOKUP(TRIM(SUBSTITUTE(E2712,CHAR(160),CHAR(32))),Metadata!B$1:C$2632,2,FALSE)</f>
        <v>Champfleury, 1821-1889.</v>
      </c>
      <c r="G2712" t="str">
        <f>VLOOKUP(TRIM(SUBSTITUTE(E2712,CHAR(160),CHAR(32))),Metadata!B$1:D$2632,3,FALSE)</f>
        <v>Les bourgeois de Molinchart</v>
      </c>
      <c r="H2712">
        <f>VLOOKUP(TRIM(SUBSTITUTE(E2712,CHAR(160),CHAR(32))),Metadata!B$1:E$2632,4,FALSE)</f>
        <v>1855</v>
      </c>
      <c r="I2712" t="s">
        <v>450</v>
      </c>
      <c r="K2712" t="str">
        <f>VLOOKUP(TRIM(SUBSTITUTE(E2712,CHAR(160),CHAR(32))),Metadata!B$1:H$2632,7,FALSE)</f>
        <v>roman</v>
      </c>
      <c r="L2712" t="s">
        <v>4378</v>
      </c>
      <c r="N2712" t="str">
        <f>VLOOKUP(TRIM(SUBSTITUTE(E2712,CHAR(160),CHAR(32))),Metadata!B$1:J$2632,9,FALSE)</f>
        <v>prose</v>
      </c>
      <c r="O2712">
        <f>VLOOKUP(TRIM(SUBSTITUTE(E2712,CHAR(160),CHAR(32))),Metadata!B$1:K$2632,10,FALSE)</f>
        <v>100826</v>
      </c>
      <c r="P2712" s="8" t="s">
        <v>11259</v>
      </c>
      <c r="Q2712">
        <v>217</v>
      </c>
      <c r="R2712">
        <v>223</v>
      </c>
    </row>
    <row r="2713" spans="1:18" hidden="1" x14ac:dyDescent="0.25">
      <c r="A2713">
        <v>2717</v>
      </c>
      <c r="B2713" t="s">
        <v>4354</v>
      </c>
      <c r="C2713" t="s">
        <v>415</v>
      </c>
      <c r="D2713" t="s">
        <v>330</v>
      </c>
      <c r="E2713" t="s">
        <v>8568</v>
      </c>
      <c r="F2713" t="str">
        <f>VLOOKUP(TRIM(SUBSTITUTE(E2713,CHAR(160),CHAR(32))),Metadata!B$1:C$2632,2,FALSE)</f>
        <v>Hugo, Victor, 1802-1885.</v>
      </c>
      <c r="G2713" t="str">
        <f>VLOOKUP(TRIM(SUBSTITUTE(E2713,CHAR(160),CHAR(32))),Metadata!B$1:D$2632,3,FALSE)</f>
        <v>Les misérables</v>
      </c>
      <c r="H2713">
        <f>VLOOKUP(TRIM(SUBSTITUTE(E2713,CHAR(160),CHAR(32))),Metadata!B$1:E$2632,4,FALSE)</f>
        <v>1862</v>
      </c>
      <c r="I2713" t="s">
        <v>450</v>
      </c>
      <c r="K2713" t="str">
        <f>VLOOKUP(TRIM(SUBSTITUTE(E2713,CHAR(160),CHAR(32))),Metadata!B$1:H$2632,7,FALSE)</f>
        <v>roman</v>
      </c>
      <c r="L2713" t="s">
        <v>4378</v>
      </c>
      <c r="N2713" t="str">
        <f>VLOOKUP(TRIM(SUBSTITUTE(E2713,CHAR(160),CHAR(32))),Metadata!B$1:J$2632,9,FALSE)</f>
        <v>prose</v>
      </c>
      <c r="O2713">
        <f>VLOOKUP(TRIM(SUBSTITUTE(E2713,CHAR(160),CHAR(32))),Metadata!B$1:K$2632,10,FALSE)</f>
        <v>555727</v>
      </c>
      <c r="P2713" s="4" t="s">
        <v>12826</v>
      </c>
      <c r="Q2713">
        <v>87</v>
      </c>
      <c r="R2713">
        <v>93</v>
      </c>
    </row>
    <row r="2714" spans="1:18" hidden="1" x14ac:dyDescent="0.25">
      <c r="A2714">
        <v>2718</v>
      </c>
      <c r="B2714" t="s">
        <v>4354</v>
      </c>
      <c r="C2714" t="s">
        <v>415</v>
      </c>
      <c r="D2714" t="s">
        <v>330</v>
      </c>
      <c r="E2714" t="s">
        <v>8502</v>
      </c>
      <c r="F2714" t="str">
        <f>VLOOKUP(TRIM(SUBSTITUTE(E2714,CHAR(160),CHAR(32))),Metadata!B$1:C$2632,2,FALSE)</f>
        <v>Dumas, Alexandre (père), 1802-1870.</v>
      </c>
      <c r="G2714" t="str">
        <f>VLOOKUP(TRIM(SUBSTITUTE(E2714,CHAR(160),CHAR(32))),Metadata!B$1:D$2632,3,FALSE)</f>
        <v>Olympe de Clèves</v>
      </c>
      <c r="H2714">
        <f>VLOOKUP(TRIM(SUBSTITUTE(E2714,CHAR(160),CHAR(32))),Metadata!B$1:E$2632,4,FALSE)</f>
        <v>1851</v>
      </c>
      <c r="I2714" t="s">
        <v>450</v>
      </c>
      <c r="K2714" t="str">
        <f>VLOOKUP(TRIM(SUBSTITUTE(E2714,CHAR(160),CHAR(32))),Metadata!B$1:H$2632,7,FALSE)</f>
        <v>Narratif, Roman</v>
      </c>
      <c r="L2714" t="s">
        <v>4786</v>
      </c>
      <c r="N2714" t="str">
        <f>VLOOKUP(TRIM(SUBSTITUTE(E2714,CHAR(160),CHAR(32))),Metadata!B$1:J$2632,9,FALSE)</f>
        <v/>
      </c>
      <c r="O2714">
        <f>VLOOKUP(TRIM(SUBSTITUTE(E2714,CHAR(160),CHAR(32))),Metadata!B$1:K$2632,10,FALSE)</f>
        <v>260354</v>
      </c>
      <c r="P2714" s="4" t="s">
        <v>11260</v>
      </c>
      <c r="Q2714">
        <v>60</v>
      </c>
      <c r="R2714">
        <v>65</v>
      </c>
    </row>
    <row r="2715" spans="1:18" hidden="1" x14ac:dyDescent="0.25">
      <c r="A2715">
        <v>2719</v>
      </c>
      <c r="B2715" t="s">
        <v>4354</v>
      </c>
      <c r="C2715" t="s">
        <v>415</v>
      </c>
      <c r="D2715" t="s">
        <v>330</v>
      </c>
      <c r="E2715" t="s">
        <v>8453</v>
      </c>
      <c r="F2715" t="str">
        <f>VLOOKUP(TRIM(SUBSTITUTE(E2715,CHAR(160),CHAR(32))),Metadata!B$1:C$2632,2,FALSE)</f>
        <v>Champfleury, 1821-1889.</v>
      </c>
      <c r="G2715" t="str">
        <f>VLOOKUP(TRIM(SUBSTITUTE(E2715,CHAR(160),CHAR(32))),Metadata!B$1:D$2632,3,FALSE)</f>
        <v>Aventures de Mlle Mariette</v>
      </c>
      <c r="H2715">
        <f>VLOOKUP(TRIM(SUBSTITUTE(E2715,CHAR(160),CHAR(32))),Metadata!B$1:E$2632,4,FALSE)</f>
        <v>1853</v>
      </c>
      <c r="I2715" t="s">
        <v>450</v>
      </c>
      <c r="K2715" t="str">
        <f>VLOOKUP(TRIM(SUBSTITUTE(E2715,CHAR(160),CHAR(32))),Metadata!B$1:H$2632,7,FALSE)</f>
        <v>roman</v>
      </c>
      <c r="L2715" t="s">
        <v>4378</v>
      </c>
      <c r="N2715" t="str">
        <f>VLOOKUP(TRIM(SUBSTITUTE(E2715,CHAR(160),CHAR(32))),Metadata!B$1:J$2632,9,FALSE)</f>
        <v>prose</v>
      </c>
      <c r="O2715">
        <f>VLOOKUP(TRIM(SUBSTITUTE(E2715,CHAR(160),CHAR(32))),Metadata!B$1:K$2632,10,FALSE)</f>
        <v>87507</v>
      </c>
      <c r="P2715" s="4" t="s">
        <v>11261</v>
      </c>
      <c r="Q2715">
        <v>79</v>
      </c>
      <c r="R2715">
        <v>84</v>
      </c>
    </row>
    <row r="2716" spans="1:18" hidden="1" x14ac:dyDescent="0.25">
      <c r="A2716">
        <v>2720</v>
      </c>
      <c r="B2716" t="s">
        <v>4354</v>
      </c>
      <c r="C2716" t="s">
        <v>415</v>
      </c>
      <c r="D2716" t="s">
        <v>330</v>
      </c>
      <c r="E2716" t="s">
        <v>8498</v>
      </c>
      <c r="F2716" t="str">
        <f>VLOOKUP(TRIM(SUBSTITUTE(E2716,CHAR(160),CHAR(32))),Metadata!B$1:C$2632,2,FALSE)</f>
        <v>Dumas, Alexandre (père), 1802-1870.</v>
      </c>
      <c r="G2716" t="str">
        <f>VLOOKUP(TRIM(SUBSTITUTE(E2716,CHAR(160),CHAR(32))),Metadata!B$1:D$2632,3,FALSE)</f>
        <v>Joseph Balsamo</v>
      </c>
      <c r="H2716">
        <f>VLOOKUP(TRIM(SUBSTITUTE(E2716,CHAR(160),CHAR(32))),Metadata!B$1:E$2632,4,FALSE)</f>
        <v>1846</v>
      </c>
      <c r="I2716" t="s">
        <v>450</v>
      </c>
      <c r="K2716" t="str">
        <f>VLOOKUP(TRIM(SUBSTITUTE(E2716,CHAR(160),CHAR(32))),Metadata!B$1:H$2632,7,FALSE)</f>
        <v>Narratif, Roman</v>
      </c>
      <c r="L2716" t="s">
        <v>4786</v>
      </c>
      <c r="N2716" t="str">
        <f>VLOOKUP(TRIM(SUBSTITUTE(E2716,CHAR(160),CHAR(32))),Metadata!B$1:J$2632,9,FALSE)</f>
        <v/>
      </c>
      <c r="O2716">
        <f>VLOOKUP(TRIM(SUBSTITUTE(E2716,CHAR(160),CHAR(32))),Metadata!B$1:K$2632,10,FALSE)</f>
        <v>471547</v>
      </c>
      <c r="P2716" s="4" t="s">
        <v>12827</v>
      </c>
      <c r="Q2716">
        <v>139</v>
      </c>
      <c r="R2716">
        <v>144</v>
      </c>
    </row>
    <row r="2717" spans="1:18" hidden="1" x14ac:dyDescent="0.25">
      <c r="A2717">
        <v>2721</v>
      </c>
      <c r="B2717" t="s">
        <v>4354</v>
      </c>
      <c r="C2717" t="s">
        <v>415</v>
      </c>
      <c r="D2717" t="s">
        <v>330</v>
      </c>
      <c r="E2717" t="s">
        <v>8674</v>
      </c>
      <c r="F2717" t="str">
        <f>VLOOKUP(TRIM(SUBSTITUTE(E2717,CHAR(160),CHAR(32))),Metadata!B$1:C$2632,2,FALSE)</f>
        <v>Staël, Madame de (Anne-Louise-Germaine), 1766-1817.</v>
      </c>
      <c r="G2717" t="str">
        <f>VLOOKUP(TRIM(SUBSTITUTE(E2717,CHAR(160),CHAR(32))),Metadata!B$1:D$2632,3,FALSE)</f>
        <v>Delphine (tome 1)</v>
      </c>
      <c r="H2717">
        <f>VLOOKUP(TRIM(SUBSTITUTE(E2717,CHAR(160),CHAR(32))),Metadata!B$1:E$2632,4,FALSE)</f>
        <v>1802</v>
      </c>
      <c r="I2717" t="s">
        <v>450</v>
      </c>
      <c r="K2717" t="str">
        <f>VLOOKUP(TRIM(SUBSTITUTE(E2717,CHAR(160),CHAR(32))),Metadata!B$1:H$2632,7,FALSE)</f>
        <v>roman</v>
      </c>
      <c r="L2717" t="s">
        <v>4378</v>
      </c>
      <c r="N2717" t="str">
        <f>VLOOKUP(TRIM(SUBSTITUTE(E2717,CHAR(160),CHAR(32))),Metadata!B$1:J$2632,9,FALSE)</f>
        <v/>
      </c>
      <c r="O2717">
        <f>VLOOKUP(TRIM(SUBSTITUTE(E2717,CHAR(160),CHAR(32))),Metadata!B$1:K$2632,10,FALSE)</f>
        <v>160132</v>
      </c>
      <c r="P2717" s="4" t="s">
        <v>11262</v>
      </c>
      <c r="Q2717">
        <v>91</v>
      </c>
      <c r="R2717">
        <v>97</v>
      </c>
    </row>
    <row r="2718" spans="1:18" hidden="1" x14ac:dyDescent="0.25">
      <c r="A2718">
        <v>2722</v>
      </c>
      <c r="B2718" t="s">
        <v>4354</v>
      </c>
      <c r="C2718" t="s">
        <v>415</v>
      </c>
      <c r="D2718" t="s">
        <v>330</v>
      </c>
      <c r="E2718" t="s">
        <v>8478</v>
      </c>
      <c r="F2718" t="str">
        <f>VLOOKUP(TRIM(SUBSTITUTE(E2718,CHAR(160),CHAR(32))),Metadata!B$1:C$2632,2,FALSE)</f>
        <v>Delécluze, E. J. (Etienne Jean), 1781-1863.</v>
      </c>
      <c r="G2718" t="str">
        <f>VLOOKUP(TRIM(SUBSTITUTE(E2718,CHAR(160),CHAR(32))),Metadata!B$1:D$2632,3,FALSE)</f>
        <v>Journal</v>
      </c>
      <c r="H2718">
        <f>VLOOKUP(TRIM(SUBSTITUTE(E2718,CHAR(160),CHAR(32))),Metadata!B$1:E$2632,4,FALSE)</f>
        <v>1828</v>
      </c>
      <c r="I2718" t="s">
        <v>450</v>
      </c>
      <c r="K2718" t="str">
        <f>VLOOKUP(TRIM(SUBSTITUTE(E2718,CHAR(160),CHAR(32))),Metadata!B$1:H$2632,7,FALSE)</f>
        <v>memoires</v>
      </c>
      <c r="L2718" t="s">
        <v>4481</v>
      </c>
      <c r="N2718" t="str">
        <f>VLOOKUP(TRIM(SUBSTITUTE(E2718,CHAR(160),CHAR(32))),Metadata!B$1:J$2632,9,FALSE)</f>
        <v>prose</v>
      </c>
      <c r="O2718">
        <f>VLOOKUP(TRIM(SUBSTITUTE(E2718,CHAR(160),CHAR(32))),Metadata!B$1:K$2632,10,FALSE)</f>
        <v>171446</v>
      </c>
      <c r="P2718" s="4" t="s">
        <v>11263</v>
      </c>
      <c r="Q2718">
        <v>46</v>
      </c>
      <c r="R2718">
        <v>51</v>
      </c>
    </row>
    <row r="2719" spans="1:18" hidden="1" x14ac:dyDescent="0.25">
      <c r="A2719">
        <v>2723</v>
      </c>
      <c r="B2719" t="s">
        <v>4354</v>
      </c>
      <c r="C2719" t="s">
        <v>415</v>
      </c>
      <c r="D2719" t="s">
        <v>330</v>
      </c>
      <c r="E2719" t="s">
        <v>8768</v>
      </c>
      <c r="F2719" t="str">
        <f>VLOOKUP(TRIM(SUBSTITUTE(E2719,CHAR(160),CHAR(32))),Metadata!B$1:C$2632,2,FALSE)</f>
        <v>Barrès, Maurice, 1862-1923.</v>
      </c>
      <c r="G2719" t="str">
        <f>VLOOKUP(TRIM(SUBSTITUTE(E2719,CHAR(160),CHAR(32))),Metadata!B$1:D$2632,3,FALSE)</f>
        <v>Un jardin sur l'Oronte</v>
      </c>
      <c r="H2719">
        <f>VLOOKUP(TRIM(SUBSTITUTE(E2719,CHAR(160),CHAR(32))),Metadata!B$1:E$2632,4,FALSE)</f>
        <v>1922</v>
      </c>
      <c r="I2719" t="s">
        <v>534</v>
      </c>
      <c r="K2719" t="str">
        <f>VLOOKUP(TRIM(SUBSTITUTE(E2719,CHAR(160),CHAR(32))),Metadata!B$1:H$2632,7,FALSE)</f>
        <v>roman</v>
      </c>
      <c r="L2719" t="s">
        <v>4378</v>
      </c>
      <c r="N2719" t="str">
        <f>VLOOKUP(TRIM(SUBSTITUTE(E2719,CHAR(160),CHAR(32))),Metadata!B$1:J$2632,9,FALSE)</f>
        <v>prose</v>
      </c>
      <c r="O2719">
        <f>VLOOKUP(TRIM(SUBSTITUTE(E2719,CHAR(160),CHAR(32))),Metadata!B$1:K$2632,10,FALSE)</f>
        <v>28440</v>
      </c>
      <c r="P2719" s="4" t="s">
        <v>11264</v>
      </c>
      <c r="Q2719">
        <v>11</v>
      </c>
      <c r="R2719">
        <v>17</v>
      </c>
    </row>
    <row r="2720" spans="1:18" hidden="1" x14ac:dyDescent="0.25">
      <c r="A2720">
        <v>2724</v>
      </c>
      <c r="B2720" t="s">
        <v>4354</v>
      </c>
      <c r="C2720" t="s">
        <v>415</v>
      </c>
      <c r="D2720" t="s">
        <v>330</v>
      </c>
      <c r="E2720" t="s">
        <v>8939</v>
      </c>
      <c r="F2720" t="str">
        <f>VLOOKUP(TRIM(SUBSTITUTE(E2720,CHAR(160),CHAR(32))),Metadata!B$1:C$2632,2,FALSE)</f>
        <v>Mauriac, François, 1885-1970.</v>
      </c>
      <c r="G2720" t="str">
        <f>VLOOKUP(TRIM(SUBSTITUTE(E2720,CHAR(160),CHAR(32))),Metadata!B$1:D$2632,3,FALSE)</f>
        <v>La vie de Jean Racine</v>
      </c>
      <c r="H2720">
        <f>VLOOKUP(TRIM(SUBSTITUTE(E2720,CHAR(160),CHAR(32))),Metadata!B$1:E$2632,4,FALSE)</f>
        <v>1928</v>
      </c>
      <c r="I2720" t="s">
        <v>534</v>
      </c>
      <c r="K2720" t="str">
        <f>VLOOKUP(TRIM(SUBSTITUTE(E2720,CHAR(160),CHAR(32))),Metadata!B$1:H$2632,7,FALSE)</f>
        <v>traite ou essai</v>
      </c>
      <c r="L2720" t="s">
        <v>4402</v>
      </c>
      <c r="N2720" t="str">
        <f>VLOOKUP(TRIM(SUBSTITUTE(E2720,CHAR(160),CHAR(32))),Metadata!B$1:J$2632,9,FALSE)</f>
        <v>prose</v>
      </c>
      <c r="O2720">
        <f>VLOOKUP(TRIM(SUBSTITUTE(E2720,CHAR(160),CHAR(32))),Metadata!B$1:K$2632,10,FALSE)</f>
        <v>38322</v>
      </c>
      <c r="P2720" s="4" t="s">
        <v>11265</v>
      </c>
      <c r="Q2720">
        <v>3</v>
      </c>
      <c r="R2720">
        <v>8</v>
      </c>
    </row>
    <row r="2721" spans="1:18" hidden="1" x14ac:dyDescent="0.25">
      <c r="A2721">
        <v>2725</v>
      </c>
      <c r="B2721" t="s">
        <v>4354</v>
      </c>
      <c r="C2721" t="s">
        <v>415</v>
      </c>
      <c r="D2721" t="s">
        <v>330</v>
      </c>
      <c r="E2721" t="s">
        <v>8898</v>
      </c>
      <c r="F2721" t="str">
        <f>VLOOKUP(TRIM(SUBSTITUTE(E2721,CHAR(160),CHAR(32))),Metadata!B$1:C$2632,2,FALSE)</f>
        <v>Green, Julien, 1900-</v>
      </c>
      <c r="G2721" t="str">
        <f>VLOOKUP(TRIM(SUBSTITUTE(E2721,CHAR(160),CHAR(32))),Metadata!B$1:D$2632,3,FALSE)</f>
        <v>Moïra: roman</v>
      </c>
      <c r="H2721">
        <f>VLOOKUP(TRIM(SUBSTITUTE(E2721,CHAR(160),CHAR(32))),Metadata!B$1:E$2632,4,FALSE)</f>
        <v>1950</v>
      </c>
      <c r="I2721" t="s">
        <v>534</v>
      </c>
      <c r="K2721" t="str">
        <f>VLOOKUP(TRIM(SUBSTITUTE(E2721,CHAR(160),CHAR(32))),Metadata!B$1:H$2632,7,FALSE)</f>
        <v>roman</v>
      </c>
      <c r="L2721" t="s">
        <v>4378</v>
      </c>
      <c r="N2721" t="str">
        <f>VLOOKUP(TRIM(SUBSTITUTE(E2721,CHAR(160),CHAR(32))),Metadata!B$1:J$2632,9,FALSE)</f>
        <v>prose</v>
      </c>
      <c r="O2721">
        <f>VLOOKUP(TRIM(SUBSTITUTE(E2721,CHAR(160),CHAR(32))),Metadata!B$1:K$2632,10,FALSE)</f>
        <v>73515</v>
      </c>
      <c r="P2721" s="4" t="s">
        <v>12828</v>
      </c>
      <c r="Q2721">
        <v>124</v>
      </c>
      <c r="R2721">
        <v>129</v>
      </c>
    </row>
    <row r="2722" spans="1:18" hidden="1" x14ac:dyDescent="0.25">
      <c r="A2722">
        <v>2726</v>
      </c>
      <c r="B2722" t="s">
        <v>4354</v>
      </c>
      <c r="C2722" t="s">
        <v>415</v>
      </c>
      <c r="D2722" t="s">
        <v>330</v>
      </c>
      <c r="E2722" t="s">
        <v>8880</v>
      </c>
      <c r="F2722" t="str">
        <f>VLOOKUP(TRIM(SUBSTITUTE(E2722,CHAR(160),CHAR(32))),Metadata!B$1:C$2632,2,FALSE)</f>
        <v>Gide, André, 1869-1951.</v>
      </c>
      <c r="G2722" t="str">
        <f>VLOOKUP(TRIM(SUBSTITUTE(E2722,CHAR(160),CHAR(32))),Metadata!B$1:D$2632,3,FALSE)</f>
        <v>Les faux-monnayeurs</v>
      </c>
      <c r="H2722">
        <f>VLOOKUP(TRIM(SUBSTITUTE(E2722,CHAR(160),CHAR(32))),Metadata!B$1:E$2632,4,FALSE)</f>
        <v>1925</v>
      </c>
      <c r="I2722" t="s">
        <v>534</v>
      </c>
      <c r="K2722" t="str">
        <f>VLOOKUP(TRIM(SUBSTITUTE(E2722,CHAR(160),CHAR(32))),Metadata!B$1:H$2632,7,FALSE)</f>
        <v>roman</v>
      </c>
      <c r="L2722" t="s">
        <v>4378</v>
      </c>
      <c r="N2722" t="str">
        <f>VLOOKUP(TRIM(SUBSTITUTE(E2722,CHAR(160),CHAR(32))),Metadata!B$1:J$2632,9,FALSE)</f>
        <v>prose</v>
      </c>
      <c r="O2722">
        <f>VLOOKUP(TRIM(SUBSTITUTE(E2722,CHAR(160),CHAR(32))),Metadata!B$1:K$2632,10,FALSE)</f>
        <v>120403</v>
      </c>
      <c r="P2722" s="8" t="s">
        <v>11266</v>
      </c>
      <c r="Q2722">
        <v>11</v>
      </c>
      <c r="R2722">
        <v>16</v>
      </c>
    </row>
    <row r="2723" spans="1:18" hidden="1" x14ac:dyDescent="0.25">
      <c r="A2723">
        <v>2727</v>
      </c>
      <c r="B2723" t="s">
        <v>4354</v>
      </c>
      <c r="C2723" t="s">
        <v>415</v>
      </c>
      <c r="D2723" t="s">
        <v>330</v>
      </c>
      <c r="E2723" t="s">
        <v>8752</v>
      </c>
      <c r="F2723" t="str">
        <f>VLOOKUP(TRIM(SUBSTITUTE(E2723,CHAR(160),CHAR(32))),Metadata!B$1:C$2632,2,FALSE)</f>
        <v>Arland, Marcel, 1899-1986.</v>
      </c>
      <c r="G2723" t="str">
        <f>VLOOKUP(TRIM(SUBSTITUTE(E2723,CHAR(160),CHAR(32))),Metadata!B$1:D$2632,3,FALSE)</f>
        <v>L'ordre</v>
      </c>
      <c r="H2723">
        <f>VLOOKUP(TRIM(SUBSTITUTE(E2723,CHAR(160),CHAR(32))),Metadata!B$1:E$2632,4,FALSE)</f>
        <v>1929</v>
      </c>
      <c r="I2723" t="s">
        <v>534</v>
      </c>
      <c r="K2723" t="str">
        <f>VLOOKUP(TRIM(SUBSTITUTE(E2723,CHAR(160),CHAR(32))),Metadata!B$1:H$2632,7,FALSE)</f>
        <v>roman</v>
      </c>
      <c r="L2723" t="s">
        <v>4378</v>
      </c>
      <c r="N2723" t="str">
        <f>VLOOKUP(TRIM(SUBSTITUTE(E2723,CHAR(160),CHAR(32))),Metadata!B$1:J$2632,9,FALSE)</f>
        <v>prose</v>
      </c>
      <c r="O2723">
        <f>VLOOKUP(TRIM(SUBSTITUTE(E2723,CHAR(160),CHAR(32))),Metadata!B$1:K$2632,10,FALSE)</f>
        <v>168529</v>
      </c>
      <c r="P2723" s="4" t="s">
        <v>11267</v>
      </c>
      <c r="Q2723">
        <v>29</v>
      </c>
      <c r="R2723">
        <v>35</v>
      </c>
    </row>
    <row r="2724" spans="1:18" hidden="1" x14ac:dyDescent="0.25">
      <c r="A2724">
        <v>2728</v>
      </c>
      <c r="B2724" t="s">
        <v>4354</v>
      </c>
      <c r="C2724" t="s">
        <v>415</v>
      </c>
      <c r="D2724" t="s">
        <v>330</v>
      </c>
      <c r="E2724" t="s">
        <v>8874</v>
      </c>
      <c r="F2724" t="str">
        <f>VLOOKUP(TRIM(SUBSTITUTE(E2724,CHAR(160),CHAR(32))),Metadata!B$1:C$2632,2,FALSE)</f>
        <v>Gide, André, 1869-1951.</v>
      </c>
      <c r="G2724" t="str">
        <f>VLOOKUP(TRIM(SUBSTITUTE(E2724,CHAR(160),CHAR(32))),Metadata!B$1:D$2632,3,FALSE)</f>
        <v>Journal, 1889-1939</v>
      </c>
      <c r="H2724">
        <f>VLOOKUP(TRIM(SUBSTITUTE(E2724,CHAR(160),CHAR(32))),Metadata!B$1:E$2632,4,FALSE)</f>
        <v>1939</v>
      </c>
      <c r="I2724" t="s">
        <v>534</v>
      </c>
      <c r="K2724" t="str">
        <f>VLOOKUP(TRIM(SUBSTITUTE(E2724,CHAR(160),CHAR(32))),Metadata!B$1:H$2632,7,FALSE)</f>
        <v>memoires</v>
      </c>
      <c r="L2724" t="s">
        <v>4481</v>
      </c>
      <c r="N2724" t="str">
        <f>VLOOKUP(TRIM(SUBSTITUTE(E2724,CHAR(160),CHAR(32))),Metadata!B$1:J$2632,9,FALSE)</f>
        <v>prose</v>
      </c>
      <c r="O2724">
        <f>VLOOKUP(TRIM(SUBSTITUTE(E2724,CHAR(160),CHAR(32))),Metadata!B$1:K$2632,10,FALSE)</f>
        <v>484035</v>
      </c>
      <c r="P2724" s="4" t="s">
        <v>12829</v>
      </c>
      <c r="Q2724">
        <v>273</v>
      </c>
      <c r="R2724">
        <v>279</v>
      </c>
    </row>
    <row r="2725" spans="1:18" hidden="1" x14ac:dyDescent="0.25">
      <c r="A2725">
        <v>2729</v>
      </c>
      <c r="B2725" t="s">
        <v>4354</v>
      </c>
      <c r="C2725" t="s">
        <v>415</v>
      </c>
      <c r="D2725" t="s">
        <v>330</v>
      </c>
      <c r="E2725" t="s">
        <v>8756</v>
      </c>
      <c r="F2725" t="str">
        <f>VLOOKUP(TRIM(SUBSTITUTE(E2725,CHAR(160),CHAR(32))),Metadata!B$1:C$2632,2,FALSE)</f>
        <v>Barbusse, Henri, 1874-1935.</v>
      </c>
      <c r="G2725" t="str">
        <f>VLOOKUP(TRIM(SUBSTITUTE(E2725,CHAR(160),CHAR(32))),Metadata!B$1:D$2632,3,FALSE)</f>
        <v>Le feu: journal d'une escouade</v>
      </c>
      <c r="H2725">
        <f>VLOOKUP(TRIM(SUBSTITUTE(E2725,CHAR(160),CHAR(32))),Metadata!B$1:E$2632,4,FALSE)</f>
        <v>1916</v>
      </c>
      <c r="I2725" t="s">
        <v>534</v>
      </c>
      <c r="K2725" t="str">
        <f>VLOOKUP(TRIM(SUBSTITUTE(E2725,CHAR(160),CHAR(32))),Metadata!B$1:H$2632,7,FALSE)</f>
        <v>roman</v>
      </c>
      <c r="L2725" t="s">
        <v>4378</v>
      </c>
      <c r="N2725" t="str">
        <f>VLOOKUP(TRIM(SUBSTITUTE(E2725,CHAR(160),CHAR(32))),Metadata!B$1:J$2632,9,FALSE)</f>
        <v>prose</v>
      </c>
      <c r="O2725">
        <f>VLOOKUP(TRIM(SUBSTITUTE(E2725,CHAR(160),CHAR(32))),Metadata!B$1:K$2632,10,FALSE)</f>
        <v>119460</v>
      </c>
      <c r="P2725" s="4" t="s">
        <v>12830</v>
      </c>
      <c r="Q2725">
        <v>23</v>
      </c>
      <c r="R2725">
        <v>28</v>
      </c>
    </row>
    <row r="2726" spans="1:18" hidden="1" x14ac:dyDescent="0.25">
      <c r="A2726">
        <v>2730</v>
      </c>
      <c r="B2726" t="s">
        <v>4354</v>
      </c>
      <c r="C2726" t="s">
        <v>415</v>
      </c>
      <c r="D2726" t="s">
        <v>330</v>
      </c>
      <c r="E2726" t="s">
        <v>8814</v>
      </c>
      <c r="F2726" t="str">
        <f>VLOOKUP(TRIM(SUBSTITUTE(E2726,CHAR(160),CHAR(32))),Metadata!B$1:C$2632,2,FALSE)</f>
        <v>Céline, Louis-Ferdinand, 1894-1961.</v>
      </c>
      <c r="G2726" t="str">
        <f>VLOOKUP(TRIM(SUBSTITUTE(E2726,CHAR(160),CHAR(32))),Metadata!B$1:D$2632,3,FALSE)</f>
        <v>Voyage au bout de la nuit</v>
      </c>
      <c r="H2726">
        <f>VLOOKUP(TRIM(SUBSTITUTE(E2726,CHAR(160),CHAR(32))),Metadata!B$1:E$2632,4,FALSE)</f>
        <v>1932</v>
      </c>
      <c r="I2726" t="s">
        <v>534</v>
      </c>
      <c r="K2726" t="str">
        <f>VLOOKUP(TRIM(SUBSTITUTE(E2726,CHAR(160),CHAR(32))),Metadata!B$1:H$2632,7,FALSE)</f>
        <v>roman</v>
      </c>
      <c r="L2726" t="s">
        <v>4378</v>
      </c>
      <c r="N2726" t="str">
        <f>VLOOKUP(TRIM(SUBSTITUTE(E2726,CHAR(160),CHAR(32))),Metadata!B$1:J$2632,9,FALSE)</f>
        <v>prose</v>
      </c>
      <c r="O2726">
        <f>VLOOKUP(TRIM(SUBSTITUTE(E2726,CHAR(160),CHAR(32))),Metadata!B$1:K$2632,10,FALSE)</f>
        <v>192565</v>
      </c>
      <c r="P2726" s="4" t="s">
        <v>11268</v>
      </c>
      <c r="Q2726">
        <v>7</v>
      </c>
      <c r="R2726">
        <v>14</v>
      </c>
    </row>
    <row r="2727" spans="1:18" hidden="1" x14ac:dyDescent="0.25">
      <c r="A2727">
        <v>2731</v>
      </c>
      <c r="B2727" t="s">
        <v>4354</v>
      </c>
      <c r="C2727" t="s">
        <v>415</v>
      </c>
      <c r="D2727" t="s">
        <v>330</v>
      </c>
      <c r="E2727" t="s">
        <v>6865</v>
      </c>
      <c r="F2727" t="str">
        <f>VLOOKUP(TRIM(SUBSTITUTE(E2727,CHAR(160),CHAR(32))),Metadata!B$1:C$2632,2,FALSE)</f>
        <v>Bergson, Henri Louis, 1859-1941.</v>
      </c>
      <c r="G2727" t="str">
        <f>VLOOKUP(TRIM(SUBSTITUTE(E2727,CHAR(160),CHAR(32))),Metadata!B$1:D$2632,3,FALSE)</f>
        <v>Le rire. Essais sur la signification du comique</v>
      </c>
      <c r="H2727">
        <f>VLOOKUP(TRIM(SUBSTITUTE(E2727,CHAR(160),CHAR(32))),Metadata!B$1:E$2632,4,FALSE)</f>
        <v>1900</v>
      </c>
      <c r="I2727" t="s">
        <v>534</v>
      </c>
      <c r="K2727" t="str">
        <f>VLOOKUP(TRIM(SUBSTITUTE(E2727,CHAR(160),CHAR(32))),Metadata!B$1:H$2632,7,FALSE)</f>
        <v>traite ou essai</v>
      </c>
      <c r="L2727" t="s">
        <v>4402</v>
      </c>
      <c r="N2727" t="str">
        <f>VLOOKUP(TRIM(SUBSTITUTE(E2727,CHAR(160),CHAR(32))),Metadata!B$1:J$2632,9,FALSE)</f>
        <v/>
      </c>
      <c r="O2727">
        <f>VLOOKUP(TRIM(SUBSTITUTE(E2727,CHAR(160),CHAR(32))),Metadata!B$1:K$2632,10,FALSE)</f>
        <v>41306</v>
      </c>
      <c r="P2727" s="4" t="s">
        <v>11269</v>
      </c>
      <c r="Q2727">
        <v>23</v>
      </c>
      <c r="R2727">
        <v>29</v>
      </c>
    </row>
    <row r="2728" spans="1:18" hidden="1" x14ac:dyDescent="0.25">
      <c r="A2728">
        <v>2732</v>
      </c>
      <c r="B2728" t="s">
        <v>4354</v>
      </c>
      <c r="C2728" t="s">
        <v>415</v>
      </c>
      <c r="D2728" t="s">
        <v>330</v>
      </c>
      <c r="E2728" t="s">
        <v>8875</v>
      </c>
      <c r="F2728" t="str">
        <f>VLOOKUP(TRIM(SUBSTITUTE(E2728,CHAR(160),CHAR(32))),Metadata!B$1:C$2632,2,FALSE)</f>
        <v>Gide, André, 1869-1951.</v>
      </c>
      <c r="G2728" t="str">
        <f>VLOOKUP(TRIM(SUBSTITUTE(E2728,CHAR(160),CHAR(32))),Metadata!B$1:D$2632,3,FALSE)</f>
        <v>Journal, 1939-1949</v>
      </c>
      <c r="H2728">
        <f>VLOOKUP(TRIM(SUBSTITUTE(E2728,CHAR(160),CHAR(32))),Metadata!B$1:E$2632,4,FALSE)</f>
        <v>1949</v>
      </c>
      <c r="I2728" t="s">
        <v>534</v>
      </c>
      <c r="K2728" t="str">
        <f>VLOOKUP(TRIM(SUBSTITUTE(E2728,CHAR(160),CHAR(32))),Metadata!B$1:H$2632,7,FALSE)</f>
        <v>memoires</v>
      </c>
      <c r="L2728" t="s">
        <v>4481</v>
      </c>
      <c r="N2728" t="str">
        <f>VLOOKUP(TRIM(SUBSTITUTE(E2728,CHAR(160),CHAR(32))),Metadata!B$1:J$2632,9,FALSE)</f>
        <v>prose</v>
      </c>
      <c r="O2728">
        <f>VLOOKUP(TRIM(SUBSTITUTE(E2728,CHAR(160),CHAR(32))),Metadata!B$1:K$2632,10,FALSE)</f>
        <v>123690</v>
      </c>
      <c r="P2728" s="8" t="s">
        <v>11270</v>
      </c>
      <c r="Q2728">
        <v>162</v>
      </c>
      <c r="R2728">
        <v>171</v>
      </c>
    </row>
    <row r="2729" spans="1:18" x14ac:dyDescent="0.25">
      <c r="A2729">
        <v>2733</v>
      </c>
      <c r="B2729" t="s">
        <v>4354</v>
      </c>
      <c r="C2729" t="s">
        <v>415</v>
      </c>
      <c r="D2729" t="s">
        <v>330</v>
      </c>
      <c r="E2729" t="s">
        <v>8908</v>
      </c>
      <c r="F2729" t="str">
        <f>VLOOKUP(TRIM(SUBSTITUTE(E2729,CHAR(160),CHAR(32))),Metadata!B$1:C$2632,2,FALSE)</f>
        <v>Jammes, Francis, 1868-1938</v>
      </c>
      <c r="G2729" t="str">
        <f>VLOOKUP(TRIM(SUBSTITUTE(E2729,CHAR(160),CHAR(32))),Metadata!B$1:D$2632,3,FALSE)</f>
        <v>Les géorgiques chrétiennes. Chantes 5-7</v>
      </c>
      <c r="H2729">
        <f>VLOOKUP(TRIM(SUBSTITUTE(E2729,CHAR(160),CHAR(32))),Metadata!B$1:E$2632,4,FALSE)</f>
        <v>1912</v>
      </c>
      <c r="I2729" t="s">
        <v>534</v>
      </c>
      <c r="K2729" t="str">
        <f>VLOOKUP(TRIM(SUBSTITUTE(E2729,CHAR(160),CHAR(32))),Metadata!B$1:H$2632,7,FALSE)</f>
        <v>poesie</v>
      </c>
      <c r="L2729" t="s">
        <v>4382</v>
      </c>
      <c r="N2729" t="str">
        <f>VLOOKUP(TRIM(SUBSTITUTE(E2729,CHAR(160),CHAR(32))),Metadata!B$1:J$2632,9,FALSE)</f>
        <v>vers</v>
      </c>
      <c r="O2729">
        <f>VLOOKUP(TRIM(SUBSTITUTE(E2729,CHAR(160),CHAR(32))),Metadata!B$1:K$2632,10,FALSE)</f>
        <v>9580</v>
      </c>
      <c r="P2729" s="8" t="s">
        <v>11271</v>
      </c>
      <c r="Q2729">
        <v>47</v>
      </c>
      <c r="R2729">
        <v>52</v>
      </c>
    </row>
    <row r="2730" spans="1:18" hidden="1" x14ac:dyDescent="0.25">
      <c r="A2730">
        <v>2734</v>
      </c>
      <c r="B2730" t="s">
        <v>4354</v>
      </c>
      <c r="C2730" t="s">
        <v>415</v>
      </c>
      <c r="D2730" t="s">
        <v>330</v>
      </c>
      <c r="E2730" t="s">
        <v>8754</v>
      </c>
      <c r="F2730" t="str">
        <f>VLOOKUP(TRIM(SUBSTITUTE(E2730,CHAR(160),CHAR(32))),Metadata!B$1:C$2632,2,FALSE)</f>
        <v>Bachelard, Gaston, 1884-1962.</v>
      </c>
      <c r="G2730" t="str">
        <f>VLOOKUP(TRIM(SUBSTITUTE(E2730,CHAR(160),CHAR(32))),Metadata!B$1:D$2632,3,FALSE)</f>
        <v>La poétique de l'espace</v>
      </c>
      <c r="H2730">
        <f>VLOOKUP(TRIM(SUBSTITUTE(E2730,CHAR(160),CHAR(32))),Metadata!B$1:E$2632,4,FALSE)</f>
        <v>1957</v>
      </c>
      <c r="I2730" t="s">
        <v>534</v>
      </c>
      <c r="K2730" t="str">
        <f>VLOOKUP(TRIM(SUBSTITUTE(E2730,CHAR(160),CHAR(32))),Metadata!B$1:H$2632,7,FALSE)</f>
        <v>traite ou essai</v>
      </c>
      <c r="L2730" t="s">
        <v>4402</v>
      </c>
      <c r="N2730" t="str">
        <f>VLOOKUP(TRIM(SUBSTITUTE(E2730,CHAR(160),CHAR(32))),Metadata!B$1:J$2632,9,FALSE)</f>
        <v>prose</v>
      </c>
      <c r="O2730">
        <f>VLOOKUP(TRIM(SUBSTITUTE(E2730,CHAR(160),CHAR(32))),Metadata!B$1:K$2632,10,FALSE)</f>
        <v>84950</v>
      </c>
      <c r="P2730" s="4" t="s">
        <v>11272</v>
      </c>
      <c r="Q2730">
        <v>89</v>
      </c>
      <c r="R2730">
        <v>94</v>
      </c>
    </row>
    <row r="2731" spans="1:18" hidden="1" x14ac:dyDescent="0.25">
      <c r="A2731">
        <v>2735</v>
      </c>
      <c r="B2731" t="s">
        <v>4354</v>
      </c>
      <c r="C2731" t="s">
        <v>415</v>
      </c>
      <c r="D2731" t="s">
        <v>330</v>
      </c>
      <c r="E2731" t="s">
        <v>8784</v>
      </c>
      <c r="F2731" t="str">
        <f>VLOOKUP(TRIM(SUBSTITUTE(E2731,CHAR(160),CHAR(32))),Metadata!B$1:C$2632,2,FALSE)</f>
        <v>Bernanos, Georges, 1888-1948.</v>
      </c>
      <c r="G2731" t="str">
        <f>VLOOKUP(TRIM(SUBSTITUTE(E2731,CHAR(160),CHAR(32))),Metadata!B$1:D$2632,3,FALSE)</f>
        <v>Journal d'un curé de campagne</v>
      </c>
      <c r="H2731">
        <f>VLOOKUP(TRIM(SUBSTITUTE(E2731,CHAR(160),CHAR(32))),Metadata!B$1:E$2632,4,FALSE)</f>
        <v>1936</v>
      </c>
      <c r="I2731" t="s">
        <v>534</v>
      </c>
      <c r="K2731" t="str">
        <f>VLOOKUP(TRIM(SUBSTITUTE(E2731,CHAR(160),CHAR(32))),Metadata!B$1:H$2632,7,FALSE)</f>
        <v>roman</v>
      </c>
      <c r="L2731" t="s">
        <v>4378</v>
      </c>
      <c r="N2731" t="str">
        <f>VLOOKUP(TRIM(SUBSTITUTE(E2731,CHAR(160),CHAR(32))),Metadata!B$1:J$2632,9,FALSE)</f>
        <v>prose</v>
      </c>
      <c r="O2731">
        <f>VLOOKUP(TRIM(SUBSTITUTE(E2731,CHAR(160),CHAR(32))),Metadata!B$1:K$2632,10,FALSE)</f>
        <v>97199</v>
      </c>
      <c r="P2731" s="4" t="s">
        <v>12831</v>
      </c>
      <c r="Q2731">
        <v>208</v>
      </c>
      <c r="R2731">
        <v>213</v>
      </c>
    </row>
    <row r="2732" spans="1:18" hidden="1" x14ac:dyDescent="0.25">
      <c r="A2732">
        <v>2736</v>
      </c>
      <c r="B2732" t="s">
        <v>4354</v>
      </c>
      <c r="C2732" t="s">
        <v>415</v>
      </c>
      <c r="D2732" t="s">
        <v>330</v>
      </c>
      <c r="E2732" t="s">
        <v>8975</v>
      </c>
      <c r="F2732" t="str">
        <f>VLOOKUP(TRIM(SUBSTITUTE(E2732,CHAR(160),CHAR(32))),Metadata!B$1:C$2632,2,FALSE)</f>
        <v>Pourrat, Henri, 1887-1959.</v>
      </c>
      <c r="G2732" t="str">
        <f>VLOOKUP(TRIM(SUBSTITUTE(E2732,CHAR(160),CHAR(32))),Metadata!B$1:D$2632,3,FALSE)</f>
        <v>Les vaillances, farces et gentillesses de Gaspard des montagnes: le Pavillon des amourettes, ou, Gaspard et les bourgeois d'Ambert: roman</v>
      </c>
      <c r="H2732">
        <f>VLOOKUP(TRIM(SUBSTITUTE(E2732,CHAR(160),CHAR(32))),Metadata!B$1:E$2632,4,FALSE)</f>
        <v>1930</v>
      </c>
      <c r="I2732" t="s">
        <v>534</v>
      </c>
      <c r="K2732" t="str">
        <f>VLOOKUP(TRIM(SUBSTITUTE(E2732,CHAR(160),CHAR(32))),Metadata!B$1:H$2632,7,FALSE)</f>
        <v>roman</v>
      </c>
      <c r="L2732" t="s">
        <v>4378</v>
      </c>
      <c r="N2732" t="str">
        <f>VLOOKUP(TRIM(SUBSTITUTE(E2732,CHAR(160),CHAR(32))),Metadata!B$1:J$2632,9,FALSE)</f>
        <v>prose</v>
      </c>
      <c r="O2732">
        <f>VLOOKUP(TRIM(SUBSTITUTE(E2732,CHAR(160),CHAR(32))),Metadata!B$1:K$2632,10,FALSE)</f>
        <v>77375</v>
      </c>
      <c r="P2732" s="4" t="s">
        <v>11273</v>
      </c>
      <c r="Q2732">
        <v>82</v>
      </c>
      <c r="R2732">
        <v>87</v>
      </c>
    </row>
    <row r="2733" spans="1:18" hidden="1" x14ac:dyDescent="0.25">
      <c r="A2733">
        <v>2737</v>
      </c>
      <c r="B2733" t="s">
        <v>4354</v>
      </c>
      <c r="C2733" t="s">
        <v>415</v>
      </c>
      <c r="D2733" t="s">
        <v>330</v>
      </c>
      <c r="E2733" t="s">
        <v>8780</v>
      </c>
      <c r="F2733" t="str">
        <f>VLOOKUP(TRIM(SUBSTITUTE(E2733,CHAR(160),CHAR(32))),Metadata!B$1:C$2632,2,FALSE)</f>
        <v>Béguin, Albert, 1898-1957.</v>
      </c>
      <c r="G2733" t="str">
        <f>VLOOKUP(TRIM(SUBSTITUTE(E2733,CHAR(160),CHAR(32))),Metadata!B$1:D$2632,3,FALSE)</f>
        <v>L'âme romantique et le rêve</v>
      </c>
      <c r="H2733">
        <f>VLOOKUP(TRIM(SUBSTITUTE(E2733,CHAR(160),CHAR(32))),Metadata!B$1:E$2632,4,FALSE)</f>
        <v>1939</v>
      </c>
      <c r="I2733" t="s">
        <v>534</v>
      </c>
      <c r="K2733" t="str">
        <f>VLOOKUP(TRIM(SUBSTITUTE(E2733,CHAR(160),CHAR(32))),Metadata!B$1:H$2632,7,FALSE)</f>
        <v>traite ou essai</v>
      </c>
      <c r="L2733" t="s">
        <v>4402</v>
      </c>
      <c r="N2733" t="str">
        <f>VLOOKUP(TRIM(SUBSTITUTE(E2733,CHAR(160),CHAR(32))),Metadata!B$1:J$2632,9,FALSE)</f>
        <v>prose</v>
      </c>
      <c r="O2733">
        <f>VLOOKUP(TRIM(SUBSTITUTE(E2733,CHAR(160),CHAR(32))),Metadata!B$1:K$2632,10,FALSE)</f>
        <v>191397</v>
      </c>
      <c r="P2733" s="4" t="s">
        <v>11274</v>
      </c>
      <c r="Q2733">
        <v>13</v>
      </c>
      <c r="R2733">
        <v>18</v>
      </c>
    </row>
    <row r="2734" spans="1:18" hidden="1" x14ac:dyDescent="0.25">
      <c r="A2734">
        <v>2738</v>
      </c>
      <c r="B2734" t="s">
        <v>4354</v>
      </c>
      <c r="C2734" t="s">
        <v>415</v>
      </c>
      <c r="D2734" t="s">
        <v>330</v>
      </c>
      <c r="E2734" t="s">
        <v>8932</v>
      </c>
      <c r="F2734" t="str">
        <f>VLOOKUP(TRIM(SUBSTITUTE(E2734,CHAR(160),CHAR(32))),Metadata!B$1:C$2632,2,FALSE)</f>
        <v>Martin Du Gard, Roger, 1881-1958.</v>
      </c>
      <c r="G2734" t="str">
        <f>VLOOKUP(TRIM(SUBSTITUTE(E2734,CHAR(160),CHAR(32))),Metadata!B$1:D$2632,3,FALSE)</f>
        <v>Les Thibault. Eté 1914</v>
      </c>
      <c r="H2734">
        <f>VLOOKUP(TRIM(SUBSTITUTE(E2734,CHAR(160),CHAR(32))),Metadata!B$1:E$2632,4,FALSE)</f>
        <v>1936</v>
      </c>
      <c r="I2734" t="s">
        <v>534</v>
      </c>
      <c r="K2734" t="str">
        <f>VLOOKUP(TRIM(SUBSTITUTE(E2734,CHAR(160),CHAR(32))),Metadata!B$1:H$2632,7,FALSE)</f>
        <v>roman</v>
      </c>
      <c r="L2734" t="s">
        <v>4378</v>
      </c>
      <c r="N2734" t="str">
        <f>VLOOKUP(TRIM(SUBSTITUTE(E2734,CHAR(160),CHAR(32))),Metadata!B$1:J$2632,9,FALSE)</f>
        <v>prose</v>
      </c>
      <c r="O2734">
        <f>VLOOKUP(TRIM(SUBSTITUTE(E2734,CHAR(160),CHAR(32))),Metadata!B$1:K$2632,10,FALSE)</f>
        <v>270617</v>
      </c>
      <c r="P2734" s="4" t="s">
        <v>12832</v>
      </c>
      <c r="Q2734">
        <v>33</v>
      </c>
      <c r="R2734">
        <v>39</v>
      </c>
    </row>
    <row r="2735" spans="1:18" hidden="1" x14ac:dyDescent="0.25">
      <c r="A2735">
        <v>2739</v>
      </c>
      <c r="B2735" t="s">
        <v>4354</v>
      </c>
      <c r="C2735" t="s">
        <v>415</v>
      </c>
      <c r="D2735" t="s">
        <v>330</v>
      </c>
      <c r="E2735" t="s">
        <v>7416</v>
      </c>
      <c r="F2735" t="str">
        <f>VLOOKUP(TRIM(SUBSTITUTE(E2735,CHAR(160),CHAR(32))),Metadata!B$1:C$2632,2,FALSE)</f>
        <v>Janet, Pierre, 1859-1947.</v>
      </c>
      <c r="G2735" t="str">
        <f>VLOOKUP(TRIM(SUBSTITUTE(E2735,CHAR(160),CHAR(32))),Metadata!B$1:D$2632,3,FALSE)</f>
        <v>L'amour et la haine. Notes de cours recueillies et rédigées par M. Miron Epstein. Cours dispensé en 1924-1925 au Collège de France</v>
      </c>
      <c r="H2735">
        <f>VLOOKUP(TRIM(SUBSTITUTE(E2735,CHAR(160),CHAR(32))),Metadata!B$1:E$2632,4,FALSE)</f>
        <v>1932</v>
      </c>
      <c r="I2735" t="s">
        <v>534</v>
      </c>
      <c r="K2735" t="str">
        <f>VLOOKUP(TRIM(SUBSTITUTE(E2735,CHAR(160),CHAR(32))),Metadata!B$1:H$2632,7,FALSE)</f>
        <v>traite</v>
      </c>
      <c r="L2735" t="s">
        <v>4417</v>
      </c>
      <c r="N2735" t="str">
        <f>VLOOKUP(TRIM(SUBSTITUTE(E2735,CHAR(160),CHAR(32))),Metadata!B$1:J$2632,9,FALSE)</f>
        <v/>
      </c>
      <c r="O2735">
        <f>VLOOKUP(TRIM(SUBSTITUTE(E2735,CHAR(160),CHAR(32))),Metadata!B$1:K$2632,10,FALSE)</f>
        <v>82344</v>
      </c>
      <c r="P2735" s="4" t="s">
        <v>11275</v>
      </c>
      <c r="Q2735">
        <v>59</v>
      </c>
      <c r="R2735">
        <v>65</v>
      </c>
    </row>
    <row r="2736" spans="1:18" hidden="1" x14ac:dyDescent="0.25">
      <c r="A2736">
        <v>2740</v>
      </c>
      <c r="B2736" t="s">
        <v>4354</v>
      </c>
      <c r="C2736" t="s">
        <v>415</v>
      </c>
      <c r="D2736" t="s">
        <v>330</v>
      </c>
      <c r="E2736" t="s">
        <v>8478</v>
      </c>
      <c r="F2736" t="str">
        <f>VLOOKUP(TRIM(SUBSTITUTE(E2736,CHAR(160),CHAR(32))),Metadata!B$1:C$2632,2,FALSE)</f>
        <v>Delécluze, E. J. (Etienne Jean), 1781-1863.</v>
      </c>
      <c r="G2736" t="str">
        <f>VLOOKUP(TRIM(SUBSTITUTE(E2736,CHAR(160),CHAR(32))),Metadata!B$1:D$2632,3,FALSE)</f>
        <v>Journal</v>
      </c>
      <c r="H2736">
        <f>VLOOKUP(TRIM(SUBSTITUTE(E2736,CHAR(160),CHAR(32))),Metadata!B$1:E$2632,4,FALSE)</f>
        <v>1828</v>
      </c>
      <c r="I2736" t="s">
        <v>534</v>
      </c>
      <c r="K2736" t="str">
        <f>VLOOKUP(TRIM(SUBSTITUTE(E2736,CHAR(160),CHAR(32))),Metadata!B$1:H$2632,7,FALSE)</f>
        <v>memoires</v>
      </c>
      <c r="L2736" t="s">
        <v>4481</v>
      </c>
      <c r="N2736" t="str">
        <f>VLOOKUP(TRIM(SUBSTITUTE(E2736,CHAR(160),CHAR(32))),Metadata!B$1:J$2632,9,FALSE)</f>
        <v>prose</v>
      </c>
      <c r="O2736">
        <f>VLOOKUP(TRIM(SUBSTITUTE(E2736,CHAR(160),CHAR(32))),Metadata!B$1:K$2632,10,FALSE)</f>
        <v>171446</v>
      </c>
      <c r="P2736" s="4" t="s">
        <v>11276</v>
      </c>
      <c r="Q2736">
        <v>11</v>
      </c>
      <c r="R2736">
        <v>16</v>
      </c>
    </row>
    <row r="2737" spans="1:18" hidden="1" x14ac:dyDescent="0.25">
      <c r="A2737">
        <v>2741</v>
      </c>
      <c r="B2737" t="s">
        <v>4354</v>
      </c>
      <c r="C2737" t="s">
        <v>415</v>
      </c>
      <c r="D2737" t="s">
        <v>330</v>
      </c>
      <c r="E2737" t="s">
        <v>8789</v>
      </c>
      <c r="F2737" t="str">
        <f>VLOOKUP(TRIM(SUBSTITUTE(E2737,CHAR(160),CHAR(32))),Metadata!B$1:C$2632,2,FALSE)</f>
        <v>Bernanos, Georges, 1888-1948.</v>
      </c>
      <c r="G2737" t="str">
        <f>VLOOKUP(TRIM(SUBSTITUTE(E2737,CHAR(160),CHAR(32))),Metadata!B$1:D$2632,3,FALSE)</f>
        <v>Un mauvais rêve</v>
      </c>
      <c r="H2737">
        <f>VLOOKUP(TRIM(SUBSTITUTE(E2737,CHAR(160),CHAR(32))),Metadata!B$1:E$2632,4,FALSE)</f>
        <v>1948</v>
      </c>
      <c r="I2737" t="s">
        <v>534</v>
      </c>
      <c r="K2737" t="str">
        <f>VLOOKUP(TRIM(SUBSTITUTE(E2737,CHAR(160),CHAR(32))),Metadata!B$1:H$2632,7,FALSE)</f>
        <v>roman</v>
      </c>
      <c r="L2737" t="s">
        <v>4378</v>
      </c>
      <c r="N2737" t="str">
        <f>VLOOKUP(TRIM(SUBSTITUTE(E2737,CHAR(160),CHAR(32))),Metadata!B$1:J$2632,9,FALSE)</f>
        <v>prose</v>
      </c>
      <c r="O2737">
        <f>VLOOKUP(TRIM(SUBSTITUTE(E2737,CHAR(160),CHAR(32))),Metadata!B$1:K$2632,10,FALSE)</f>
        <v>60134</v>
      </c>
      <c r="P2737" s="4" t="s">
        <v>11277</v>
      </c>
      <c r="Q2737">
        <v>57</v>
      </c>
      <c r="R2737">
        <v>63</v>
      </c>
    </row>
    <row r="2738" spans="1:18" hidden="1" x14ac:dyDescent="0.25">
      <c r="A2738">
        <v>2742</v>
      </c>
      <c r="B2738" t="s">
        <v>4354</v>
      </c>
      <c r="C2738" t="s">
        <v>415</v>
      </c>
      <c r="D2738" t="s">
        <v>330</v>
      </c>
      <c r="E2738" t="s">
        <v>8753</v>
      </c>
      <c r="F2738" t="str">
        <f>VLOOKUP(TRIM(SUBSTITUTE(E2738,CHAR(160),CHAR(32))),Metadata!B$1:C$2632,2,FALSE)</f>
        <v>Aymé, Marcel, 1902-1967.</v>
      </c>
      <c r="G2738" t="str">
        <f>VLOOKUP(TRIM(SUBSTITUTE(E2738,CHAR(160),CHAR(32))),Metadata!B$1:D$2632,3,FALSE)</f>
        <v>La jument verte</v>
      </c>
      <c r="H2738">
        <f>VLOOKUP(TRIM(SUBSTITUTE(E2738,CHAR(160),CHAR(32))),Metadata!B$1:E$2632,4,FALSE)</f>
        <v>1933</v>
      </c>
      <c r="I2738" t="s">
        <v>534</v>
      </c>
      <c r="K2738" t="str">
        <f>VLOOKUP(TRIM(SUBSTITUTE(E2738,CHAR(160),CHAR(32))),Metadata!B$1:H$2632,7,FALSE)</f>
        <v>roman</v>
      </c>
      <c r="L2738" t="s">
        <v>4378</v>
      </c>
      <c r="N2738" t="str">
        <f>VLOOKUP(TRIM(SUBSTITUTE(E2738,CHAR(160),CHAR(32))),Metadata!B$1:J$2632,9,FALSE)</f>
        <v>prose</v>
      </c>
      <c r="O2738">
        <f>VLOOKUP(TRIM(SUBSTITUTE(E2738,CHAR(160),CHAR(32))),Metadata!B$1:K$2632,10,FALSE)</f>
        <v>81126</v>
      </c>
      <c r="P2738" s="4" t="s">
        <v>12833</v>
      </c>
      <c r="Q2738">
        <v>72</v>
      </c>
      <c r="R2738">
        <v>78</v>
      </c>
    </row>
    <row r="2739" spans="1:18" hidden="1" x14ac:dyDescent="0.25">
      <c r="A2739">
        <v>2743</v>
      </c>
      <c r="B2739" t="s">
        <v>4354</v>
      </c>
      <c r="C2739" t="s">
        <v>417</v>
      </c>
      <c r="D2739" t="s">
        <v>330</v>
      </c>
      <c r="E2739" t="s">
        <v>7934</v>
      </c>
      <c r="F2739" t="str">
        <f>VLOOKUP(TRIM(SUBSTITUTE(E2739,CHAR(160),CHAR(32))),Metadata!B$1:C$2632,2,FALSE)</f>
        <v>La Boétie, Etienne de, 1530-1563.</v>
      </c>
      <c r="G2739" t="str">
        <f>VLOOKUP(TRIM(SUBSTITUTE(E2739,CHAR(160),CHAR(32))),Metadata!B$1:D$2632,3,FALSE)</f>
        <v>Discours de la servitude volontaire ou le Contr'un</v>
      </c>
      <c r="H2739">
        <f>VLOOKUP(TRIM(SUBSTITUTE(E2739,CHAR(160),CHAR(32))),Metadata!B$1:E$2632,4,FALSE)</f>
        <v>1549</v>
      </c>
      <c r="I2739" t="s">
        <v>456</v>
      </c>
      <c r="K2739" t="str">
        <f>VLOOKUP(TRIM(SUBSTITUTE(E2739,CHAR(160),CHAR(32))),Metadata!B$1:H$2632,7,FALSE)</f>
        <v>traite</v>
      </c>
      <c r="L2739" t="s">
        <v>4417</v>
      </c>
      <c r="N2739" t="str">
        <f>VLOOKUP(TRIM(SUBSTITUTE(E2739,CHAR(160),CHAR(32))),Metadata!B$1:J$2632,9,FALSE)</f>
        <v/>
      </c>
      <c r="O2739">
        <f>VLOOKUP(TRIM(SUBSTITUTE(E2739,CHAR(160),CHAR(32))),Metadata!B$1:K$2632,10,FALSE)</f>
        <v>34645</v>
      </c>
      <c r="P2739" s="4" t="s">
        <v>12834</v>
      </c>
      <c r="Q2739">
        <v>143</v>
      </c>
      <c r="R2739">
        <v>150</v>
      </c>
    </row>
    <row r="2740" spans="1:18" hidden="1" x14ac:dyDescent="0.25">
      <c r="A2740">
        <v>2744</v>
      </c>
      <c r="B2740" t="s">
        <v>4354</v>
      </c>
      <c r="C2740" t="s">
        <v>417</v>
      </c>
      <c r="D2740" t="s">
        <v>330</v>
      </c>
      <c r="E2740" t="s">
        <v>7977</v>
      </c>
      <c r="F2740" t="str">
        <f>VLOOKUP(TRIM(SUBSTITUTE(E2740,CHAR(160),CHAR(32))),Metadata!B$1:C$2632,2,FALSE)</f>
        <v>Aulnoy, Madame d' (Marie-Catherine), 1650 or 51-1705.</v>
      </c>
      <c r="G2740" t="str">
        <f>VLOOKUP(TRIM(SUBSTITUTE(E2740,CHAR(160),CHAR(32))),Metadata!B$1:D$2632,3,FALSE)</f>
        <v>Relation du Voyage d'Espagne</v>
      </c>
      <c r="H2740">
        <f>VLOOKUP(TRIM(SUBSTITUTE(E2740,CHAR(160),CHAR(32))),Metadata!B$1:E$2632,4,FALSE)</f>
        <v>1691</v>
      </c>
      <c r="I2740" t="s">
        <v>445</v>
      </c>
      <c r="K2740" t="str">
        <f>VLOOKUP(TRIM(SUBSTITUTE(E2740,CHAR(160),CHAR(32))),Metadata!B$1:H$2632,7,FALSE)</f>
        <v>recit de voyage</v>
      </c>
      <c r="L2740" t="s">
        <v>4870</v>
      </c>
      <c r="N2740" t="str">
        <f>VLOOKUP(TRIM(SUBSTITUTE(E2740,CHAR(160),CHAR(32))),Metadata!B$1:J$2632,9,FALSE)</f>
        <v>prose</v>
      </c>
      <c r="O2740">
        <f>VLOOKUP(TRIM(SUBSTITUTE(E2740,CHAR(160),CHAR(32))),Metadata!B$1:K$2632,10,FALSE)</f>
        <v>141618</v>
      </c>
      <c r="P2740" s="4" t="s">
        <v>12835</v>
      </c>
      <c r="Q2740">
        <v>137</v>
      </c>
      <c r="R2740">
        <v>147</v>
      </c>
    </row>
    <row r="2741" spans="1:18" hidden="1" x14ac:dyDescent="0.25">
      <c r="A2741">
        <v>2745</v>
      </c>
      <c r="B2741" t="s">
        <v>4354</v>
      </c>
      <c r="C2741" t="s">
        <v>417</v>
      </c>
      <c r="D2741" t="s">
        <v>330</v>
      </c>
      <c r="E2741" t="s">
        <v>8078</v>
      </c>
      <c r="F2741" t="str">
        <f>VLOOKUP(TRIM(SUBSTITUTE(E2741,CHAR(160),CHAR(32))),Metadata!B$1:C$2632,2,FALSE)</f>
        <v>Le Comte, Louis, 1655-1728.</v>
      </c>
      <c r="G2741" t="str">
        <f>VLOOKUP(TRIM(SUBSTITUTE(E2741,CHAR(160),CHAR(32))),Metadata!B$1:D$2632,3,FALSE)</f>
        <v>Nouveaux mémoires sur l'état présent de la Chine</v>
      </c>
      <c r="H2741">
        <f>VLOOKUP(TRIM(SUBSTITUTE(E2741,CHAR(160),CHAR(32))),Metadata!B$1:E$2632,4,FALSE)</f>
        <v>1696</v>
      </c>
      <c r="I2741" t="s">
        <v>445</v>
      </c>
      <c r="K2741" t="str">
        <f>VLOOKUP(TRIM(SUBSTITUTE(E2741,CHAR(160),CHAR(32))),Metadata!B$1:H$2632,7,FALSE)</f>
        <v>recit de voyage</v>
      </c>
      <c r="L2741" t="s">
        <v>4870</v>
      </c>
      <c r="N2741" t="str">
        <f>VLOOKUP(TRIM(SUBSTITUTE(E2741,CHAR(160),CHAR(32))),Metadata!B$1:J$2632,9,FALSE)</f>
        <v>prose</v>
      </c>
      <c r="O2741">
        <f>VLOOKUP(TRIM(SUBSTITUTE(E2741,CHAR(160),CHAR(32))),Metadata!B$1:K$2632,10,FALSE)</f>
        <v>178609</v>
      </c>
      <c r="P2741" s="4" t="s">
        <v>11278</v>
      </c>
      <c r="Q2741">
        <v>83</v>
      </c>
      <c r="R2741">
        <v>93</v>
      </c>
    </row>
    <row r="2742" spans="1:18" hidden="1" x14ac:dyDescent="0.25">
      <c r="A2742">
        <v>2746</v>
      </c>
      <c r="B2742" t="s">
        <v>4354</v>
      </c>
      <c r="C2742" t="s">
        <v>417</v>
      </c>
      <c r="D2742" t="s">
        <v>330</v>
      </c>
      <c r="E2742" t="s">
        <v>7989</v>
      </c>
      <c r="F2742" t="str">
        <f>VLOOKUP(TRIM(SUBSTITUTE(E2742,CHAR(160),CHAR(32))),Metadata!B$1:C$2632,2,FALSE)</f>
        <v>Bayle, Pierre, 1647-1706.</v>
      </c>
      <c r="G2742" t="str">
        <f>VLOOKUP(TRIM(SUBSTITUTE(E2742,CHAR(160),CHAR(32))),Metadata!B$1:D$2632,3,FALSE)</f>
        <v>Commentaire philosophique sur ces paroles de Jésus-Christ</v>
      </c>
      <c r="H2742">
        <f>VLOOKUP(TRIM(SUBSTITUTE(E2742,CHAR(160),CHAR(32))),Metadata!B$1:E$2632,4,FALSE)</f>
        <v>1686</v>
      </c>
      <c r="I2742" t="s">
        <v>445</v>
      </c>
      <c r="K2742" t="str">
        <f>VLOOKUP(TRIM(SUBSTITUTE(E2742,CHAR(160),CHAR(32))),Metadata!B$1:H$2632,7,FALSE)</f>
        <v>traite ou essai</v>
      </c>
      <c r="L2742" t="s">
        <v>4402</v>
      </c>
      <c r="N2742" t="str">
        <f>VLOOKUP(TRIM(SUBSTITUTE(E2742,CHAR(160),CHAR(32))),Metadata!B$1:J$2632,9,FALSE)</f>
        <v>prose</v>
      </c>
      <c r="O2742">
        <f>VLOOKUP(TRIM(SUBSTITUTE(E2742,CHAR(160),CHAR(32))),Metadata!B$1:K$2632,10,FALSE)</f>
        <v>125224</v>
      </c>
      <c r="P2742" s="4" t="s">
        <v>12836</v>
      </c>
      <c r="Q2742">
        <v>173</v>
      </c>
      <c r="R2742">
        <v>180</v>
      </c>
    </row>
    <row r="2743" spans="1:18" hidden="1" x14ac:dyDescent="0.25">
      <c r="A2743">
        <v>2747</v>
      </c>
      <c r="B2743" t="s">
        <v>4354</v>
      </c>
      <c r="C2743" t="s">
        <v>417</v>
      </c>
      <c r="D2743" t="s">
        <v>330</v>
      </c>
      <c r="E2743" t="s">
        <v>8069</v>
      </c>
      <c r="F2743" t="str">
        <f>VLOOKUP(TRIM(SUBSTITUTE(E2743,CHAR(160),CHAR(32))),Metadata!B$1:C$2632,2,FALSE)</f>
        <v>La Bruyère, Jean de, 1645-1696.</v>
      </c>
      <c r="G2743" t="str">
        <f>VLOOKUP(TRIM(SUBSTITUTE(E2743,CHAR(160),CHAR(32))),Metadata!B$1:D$2632,3,FALSE)</f>
        <v>Les caractères ou les moeurs de ce siècle</v>
      </c>
      <c r="H2743">
        <f>VLOOKUP(TRIM(SUBSTITUTE(E2743,CHAR(160),CHAR(32))),Metadata!B$1:E$2632,4,FALSE)</f>
        <v>1694</v>
      </c>
      <c r="I2743" t="s">
        <v>445</v>
      </c>
      <c r="K2743" t="str">
        <f>VLOOKUP(TRIM(SUBSTITUTE(E2743,CHAR(160),CHAR(32))),Metadata!B$1:H$2632,7,FALSE)</f>
        <v>melanges litteraires</v>
      </c>
      <c r="L2743" t="s">
        <v>4389</v>
      </c>
      <c r="N2743" t="str">
        <f>VLOOKUP(TRIM(SUBSTITUTE(E2743,CHAR(160),CHAR(32))),Metadata!B$1:J$2632,9,FALSE)</f>
        <v/>
      </c>
      <c r="O2743">
        <f>VLOOKUP(TRIM(SUBSTITUTE(E2743,CHAR(160),CHAR(32))),Metadata!B$1:K$2632,10,FALSE)</f>
        <v>129983</v>
      </c>
      <c r="P2743" s="4" t="s">
        <v>12837</v>
      </c>
      <c r="Q2743">
        <v>135</v>
      </c>
      <c r="R2743">
        <v>144</v>
      </c>
    </row>
    <row r="2744" spans="1:18" hidden="1" x14ac:dyDescent="0.25">
      <c r="A2744">
        <v>2748</v>
      </c>
      <c r="B2744" t="s">
        <v>4354</v>
      </c>
      <c r="C2744" t="s">
        <v>417</v>
      </c>
      <c r="D2744" t="s">
        <v>330</v>
      </c>
      <c r="E2744" t="s">
        <v>8069</v>
      </c>
      <c r="F2744" t="str">
        <f>VLOOKUP(TRIM(SUBSTITUTE(E2744,CHAR(160),CHAR(32))),Metadata!B$1:C$2632,2,FALSE)</f>
        <v>La Bruyère, Jean de, 1645-1696.</v>
      </c>
      <c r="G2744" t="str">
        <f>VLOOKUP(TRIM(SUBSTITUTE(E2744,CHAR(160),CHAR(32))),Metadata!B$1:D$2632,3,FALSE)</f>
        <v>Les caractères ou les moeurs de ce siècle</v>
      </c>
      <c r="H2744">
        <f>VLOOKUP(TRIM(SUBSTITUTE(E2744,CHAR(160),CHAR(32))),Metadata!B$1:E$2632,4,FALSE)</f>
        <v>1694</v>
      </c>
      <c r="I2744" t="s">
        <v>445</v>
      </c>
      <c r="K2744" t="str">
        <f>VLOOKUP(TRIM(SUBSTITUTE(E2744,CHAR(160),CHAR(32))),Metadata!B$1:H$2632,7,FALSE)</f>
        <v>melanges litteraires</v>
      </c>
      <c r="L2744" t="s">
        <v>4389</v>
      </c>
      <c r="N2744" t="str">
        <f>VLOOKUP(TRIM(SUBSTITUTE(E2744,CHAR(160),CHAR(32))),Metadata!B$1:J$2632,9,FALSE)</f>
        <v/>
      </c>
      <c r="O2744">
        <f>VLOOKUP(TRIM(SUBSTITUTE(E2744,CHAR(160),CHAR(32))),Metadata!B$1:K$2632,10,FALSE)</f>
        <v>129983</v>
      </c>
      <c r="P2744" s="4" t="s">
        <v>11279</v>
      </c>
      <c r="Q2744">
        <v>20</v>
      </c>
      <c r="R2744">
        <v>27</v>
      </c>
    </row>
    <row r="2745" spans="1:18" hidden="1" x14ac:dyDescent="0.25">
      <c r="A2745">
        <v>2749</v>
      </c>
      <c r="B2745" t="s">
        <v>4354</v>
      </c>
      <c r="C2745" t="s">
        <v>417</v>
      </c>
      <c r="D2745" t="s">
        <v>330</v>
      </c>
      <c r="E2745" t="s">
        <v>8069</v>
      </c>
      <c r="F2745" t="str">
        <f>VLOOKUP(TRIM(SUBSTITUTE(E2745,CHAR(160),CHAR(32))),Metadata!B$1:C$2632,2,FALSE)</f>
        <v>La Bruyère, Jean de, 1645-1696.</v>
      </c>
      <c r="G2745" t="str">
        <f>VLOOKUP(TRIM(SUBSTITUTE(E2745,CHAR(160),CHAR(32))),Metadata!B$1:D$2632,3,FALSE)</f>
        <v>Les caractères ou les moeurs de ce siècle</v>
      </c>
      <c r="H2745">
        <f>VLOOKUP(TRIM(SUBSTITUTE(E2745,CHAR(160),CHAR(32))),Metadata!B$1:E$2632,4,FALSE)</f>
        <v>1694</v>
      </c>
      <c r="I2745" t="s">
        <v>445</v>
      </c>
      <c r="K2745" t="str">
        <f>VLOOKUP(TRIM(SUBSTITUTE(E2745,CHAR(160),CHAR(32))),Metadata!B$1:H$2632,7,FALSE)</f>
        <v>melanges litteraires</v>
      </c>
      <c r="L2745" t="s">
        <v>4389</v>
      </c>
      <c r="N2745" t="str">
        <f>VLOOKUP(TRIM(SUBSTITUTE(E2745,CHAR(160),CHAR(32))),Metadata!B$1:J$2632,9,FALSE)</f>
        <v/>
      </c>
      <c r="O2745">
        <f>VLOOKUP(TRIM(SUBSTITUTE(E2745,CHAR(160),CHAR(32))),Metadata!B$1:K$2632,10,FALSE)</f>
        <v>129983</v>
      </c>
      <c r="P2745" s="11" t="s">
        <v>11280</v>
      </c>
      <c r="Q2745">
        <v>0</v>
      </c>
      <c r="R2745">
        <v>8</v>
      </c>
    </row>
    <row r="2746" spans="1:18" hidden="1" x14ac:dyDescent="0.25">
      <c r="A2746">
        <v>2750</v>
      </c>
      <c r="B2746" t="s">
        <v>4354</v>
      </c>
      <c r="C2746" t="s">
        <v>417</v>
      </c>
      <c r="D2746" t="s">
        <v>330</v>
      </c>
      <c r="E2746" t="s">
        <v>8151</v>
      </c>
      <c r="F2746" t="str">
        <f>VLOOKUP(TRIM(SUBSTITUTE(E2746,CHAR(160),CHAR(32))),Metadata!B$1:C$2632,2,FALSE)</f>
        <v>Sévigné, Marie de Rabutin-Chantal, marquise de, 1626-1696.</v>
      </c>
      <c r="G2746" t="str">
        <f>VLOOKUP(TRIM(SUBSTITUTE(E2746,CHAR(160),CHAR(32))),Metadata!B$1:D$2632,3,FALSE)</f>
        <v>Correspondance T. 2, 1675-1680</v>
      </c>
      <c r="H2746">
        <f>VLOOKUP(TRIM(SUBSTITUTE(E2746,CHAR(160),CHAR(32))),Metadata!B$1:E$2632,4,FALSE)</f>
        <v>1680</v>
      </c>
      <c r="I2746" t="s">
        <v>445</v>
      </c>
      <c r="K2746" t="str">
        <f>VLOOKUP(TRIM(SUBSTITUTE(E2746,CHAR(160),CHAR(32))),Metadata!B$1:H$2632,7,FALSE)</f>
        <v>correspondance</v>
      </c>
      <c r="L2746" t="s">
        <v>4542</v>
      </c>
      <c r="N2746" t="str">
        <f>VLOOKUP(TRIM(SUBSTITUTE(E2746,CHAR(160),CHAR(32))),Metadata!B$1:J$2632,9,FALSE)</f>
        <v>prose</v>
      </c>
      <c r="O2746">
        <f>VLOOKUP(TRIM(SUBSTITUTE(E2746,CHAR(160),CHAR(32))),Metadata!B$1:K$2632,10,FALSE)</f>
        <v>404376</v>
      </c>
      <c r="P2746" s="4" t="s">
        <v>12838</v>
      </c>
      <c r="Q2746">
        <v>14</v>
      </c>
      <c r="R2746">
        <v>21</v>
      </c>
    </row>
    <row r="2747" spans="1:18" hidden="1" x14ac:dyDescent="0.25">
      <c r="A2747">
        <v>2751</v>
      </c>
      <c r="B2747" t="s">
        <v>4354</v>
      </c>
      <c r="C2747" t="s">
        <v>417</v>
      </c>
      <c r="D2747" t="s">
        <v>330</v>
      </c>
      <c r="E2747" t="s">
        <v>7996</v>
      </c>
      <c r="F2747" t="str">
        <f>VLOOKUP(TRIM(SUBSTITUTE(E2747,CHAR(160),CHAR(32))),Metadata!B$1:C$2632,2,FALSE)</f>
        <v>Bossuet, Jacques Bénigne, 1627-1704.</v>
      </c>
      <c r="G2747" t="str">
        <f>VLOOKUP(TRIM(SUBSTITUTE(E2747,CHAR(160),CHAR(32))),Metadata!B$1:D$2632,3,FALSE)</f>
        <v>Discours sur l'histoire universelle</v>
      </c>
      <c r="H2747">
        <f>VLOOKUP(TRIM(SUBSTITUTE(E2747,CHAR(160),CHAR(32))),Metadata!B$1:E$2632,4,FALSE)</f>
        <v>1681</v>
      </c>
      <c r="I2747" t="s">
        <v>445</v>
      </c>
      <c r="K2747" t="str">
        <f>VLOOKUP(TRIM(SUBSTITUTE(E2747,CHAR(160),CHAR(32))),Metadata!B$1:H$2632,7,FALSE)</f>
        <v>traite ou essai</v>
      </c>
      <c r="L2747" t="s">
        <v>4402</v>
      </c>
      <c r="N2747" t="str">
        <f>VLOOKUP(TRIM(SUBSTITUTE(E2747,CHAR(160),CHAR(32))),Metadata!B$1:J$2632,9,FALSE)</f>
        <v>prose</v>
      </c>
      <c r="O2747">
        <f>VLOOKUP(TRIM(SUBSTITUTE(E2747,CHAR(160),CHAR(32))),Metadata!B$1:K$2632,10,FALSE)</f>
        <v>135092</v>
      </c>
      <c r="P2747" s="4" t="s">
        <v>12839</v>
      </c>
      <c r="Q2747">
        <v>97</v>
      </c>
      <c r="R2747">
        <v>105</v>
      </c>
    </row>
    <row r="2748" spans="1:18" hidden="1" x14ac:dyDescent="0.25">
      <c r="A2748">
        <v>2752</v>
      </c>
      <c r="B2748" t="s">
        <v>4354</v>
      </c>
      <c r="C2748" t="s">
        <v>417</v>
      </c>
      <c r="D2748" t="s">
        <v>330</v>
      </c>
      <c r="E2748" t="s">
        <v>8058</v>
      </c>
      <c r="F2748" t="str">
        <f>VLOOKUP(TRIM(SUBSTITUTE(E2748,CHAR(160),CHAR(32))),Metadata!B$1:C$2632,2,FALSE)</f>
        <v>Fontenelle, M. de (Bernard Le Bovier), 1657-1757.</v>
      </c>
      <c r="G2748" t="str">
        <f>VLOOKUP(TRIM(SUBSTITUTE(E2748,CHAR(160),CHAR(32))),Metadata!B$1:D$2632,3,FALSE)</f>
        <v>Discours nature de l'eglogue</v>
      </c>
      <c r="H2748">
        <f>VLOOKUP(TRIM(SUBSTITUTE(E2748,CHAR(160),CHAR(32))),Metadata!B$1:E$2632,4,FALSE)</f>
        <v>1688</v>
      </c>
      <c r="I2748" t="s">
        <v>445</v>
      </c>
      <c r="K2748" t="str">
        <f>VLOOKUP(TRIM(SUBSTITUTE(E2748,CHAR(160),CHAR(32))),Metadata!B$1:H$2632,7,FALSE)</f>
        <v>traite ou essai</v>
      </c>
      <c r="L2748" t="s">
        <v>4402</v>
      </c>
      <c r="N2748" t="str">
        <f>VLOOKUP(TRIM(SUBSTITUTE(E2748,CHAR(160),CHAR(32))),Metadata!B$1:J$2632,9,FALSE)</f>
        <v>prose</v>
      </c>
      <c r="O2748">
        <f>VLOOKUP(TRIM(SUBSTITUTE(E2748,CHAR(160),CHAR(32))),Metadata!B$1:K$2632,10,FALSE)</f>
        <v>8646</v>
      </c>
      <c r="P2748" s="4" t="s">
        <v>11281</v>
      </c>
      <c r="Q2748">
        <v>62</v>
      </c>
      <c r="R2748">
        <v>73</v>
      </c>
    </row>
    <row r="2749" spans="1:18" hidden="1" x14ac:dyDescent="0.25">
      <c r="A2749">
        <v>2753</v>
      </c>
      <c r="B2749" t="s">
        <v>4354</v>
      </c>
      <c r="C2749" t="s">
        <v>417</v>
      </c>
      <c r="D2749" t="s">
        <v>330</v>
      </c>
      <c r="E2749" t="s">
        <v>7979</v>
      </c>
      <c r="F2749" t="str">
        <f>VLOOKUP(TRIM(SUBSTITUTE(E2749,CHAR(160),CHAR(32))),Metadata!B$1:C$2632,2,FALSE)</f>
        <v>Baillet, Adrien, 1649-1706.</v>
      </c>
      <c r="G2749" t="str">
        <f>VLOOKUP(TRIM(SUBSTITUTE(E2749,CHAR(160),CHAR(32))),Metadata!B$1:D$2632,3,FALSE)</f>
        <v>La Vie de Monsieur Descartes</v>
      </c>
      <c r="H2749">
        <f>VLOOKUP(TRIM(SUBSTITUTE(E2749,CHAR(160),CHAR(32))),Metadata!B$1:E$2632,4,FALSE)</f>
        <v>1691</v>
      </c>
      <c r="I2749" t="s">
        <v>445</v>
      </c>
      <c r="K2749" t="str">
        <f>VLOOKUP(TRIM(SUBSTITUTE(E2749,CHAR(160),CHAR(32))),Metadata!B$1:H$2632,7,FALSE)</f>
        <v>traite ou essai</v>
      </c>
      <c r="L2749" t="s">
        <v>4402</v>
      </c>
      <c r="N2749" t="str">
        <f>VLOOKUP(TRIM(SUBSTITUTE(E2749,CHAR(160),CHAR(32))),Metadata!B$1:J$2632,9,FALSE)</f>
        <v>prose</v>
      </c>
      <c r="O2749">
        <f>VLOOKUP(TRIM(SUBSTITUTE(E2749,CHAR(160),CHAR(32))),Metadata!B$1:K$2632,10,FALSE)</f>
        <v>156062</v>
      </c>
      <c r="P2749" s="4" t="s">
        <v>11282</v>
      </c>
      <c r="Q2749">
        <v>3</v>
      </c>
      <c r="R2749">
        <v>11</v>
      </c>
    </row>
    <row r="2750" spans="1:18" hidden="1" x14ac:dyDescent="0.25">
      <c r="A2750">
        <v>2754</v>
      </c>
      <c r="B2750" t="s">
        <v>4354</v>
      </c>
      <c r="C2750" t="s">
        <v>417</v>
      </c>
      <c r="D2750" t="s">
        <v>330</v>
      </c>
      <c r="E2750" t="s">
        <v>7956</v>
      </c>
      <c r="F2750" t="str">
        <f>VLOOKUP(TRIM(SUBSTITUTE(E2750,CHAR(160),CHAR(32))),Metadata!B$1:C$2632,2,FALSE)</f>
        <v>Abbadie, Jacques, 1654-1727.</v>
      </c>
      <c r="G2750" t="str">
        <f>VLOOKUP(TRIM(SUBSTITUTE(E2750,CHAR(160),CHAR(32))),Metadata!B$1:D$2632,3,FALSE)</f>
        <v>Traité de la vérité de la religion chrétienne 1</v>
      </c>
      <c r="H2750">
        <f>VLOOKUP(TRIM(SUBSTITUTE(E2750,CHAR(160),CHAR(32))),Metadata!B$1:E$2632,4,FALSE)</f>
        <v>1684</v>
      </c>
      <c r="I2750" t="s">
        <v>445</v>
      </c>
      <c r="K2750" t="str">
        <f>VLOOKUP(TRIM(SUBSTITUTE(E2750,CHAR(160),CHAR(32))),Metadata!B$1:H$2632,7,FALSE)</f>
        <v>traite ou essai</v>
      </c>
      <c r="L2750" t="s">
        <v>4402</v>
      </c>
      <c r="N2750" t="str">
        <f>VLOOKUP(TRIM(SUBSTITUTE(E2750,CHAR(160),CHAR(32))),Metadata!B$1:J$2632,9,FALSE)</f>
        <v>prose</v>
      </c>
      <c r="O2750">
        <f>VLOOKUP(TRIM(SUBSTITUTE(E2750,CHAR(160),CHAR(32))),Metadata!B$1:K$2632,10,FALSE)</f>
        <v>113883</v>
      </c>
      <c r="P2750" s="4" t="s">
        <v>11283</v>
      </c>
      <c r="Q2750">
        <v>3</v>
      </c>
      <c r="R2750">
        <v>13</v>
      </c>
    </row>
    <row r="2751" spans="1:18" hidden="1" x14ac:dyDescent="0.25">
      <c r="A2751">
        <v>2755</v>
      </c>
      <c r="B2751" t="s">
        <v>4354</v>
      </c>
      <c r="C2751" t="s">
        <v>417</v>
      </c>
      <c r="D2751" t="s">
        <v>330</v>
      </c>
      <c r="E2751" t="s">
        <v>7905</v>
      </c>
      <c r="F2751" t="str">
        <f>VLOOKUP(TRIM(SUBSTITUTE(E2751,CHAR(160),CHAR(32))),Metadata!B$1:C$2632,2,FALSE)</f>
        <v>Retz, Jean François Paul de Gondi de, 1613-1679.</v>
      </c>
      <c r="G2751" t="str">
        <f>VLOOKUP(TRIM(SUBSTITUTE(E2751,CHAR(160),CHAR(32))),Metadata!B$1:D$2632,3,FALSE)</f>
        <v>Memoires. T. 2</v>
      </c>
      <c r="H2751">
        <f>VLOOKUP(TRIM(SUBSTITUTE(E2751,CHAR(160),CHAR(32))),Metadata!B$1:E$2632,4,FALSE)</f>
        <v>1679</v>
      </c>
      <c r="I2751" t="s">
        <v>445</v>
      </c>
      <c r="K2751" t="str">
        <f>VLOOKUP(TRIM(SUBSTITUTE(E2751,CHAR(160),CHAR(32))),Metadata!B$1:H$2632,7,FALSE)</f>
        <v>memoires</v>
      </c>
      <c r="L2751" t="s">
        <v>4481</v>
      </c>
      <c r="N2751" t="str">
        <f>VLOOKUP(TRIM(SUBSTITUTE(E2751,CHAR(160),CHAR(32))),Metadata!B$1:J$2632,9,FALSE)</f>
        <v>prose</v>
      </c>
      <c r="O2751">
        <f>VLOOKUP(TRIM(SUBSTITUTE(E2751,CHAR(160),CHAR(32))),Metadata!B$1:K$2632,10,FALSE)</f>
        <v>110889</v>
      </c>
      <c r="P2751" s="4" t="s">
        <v>12840</v>
      </c>
      <c r="Q2751">
        <v>68</v>
      </c>
      <c r="R2751">
        <v>75</v>
      </c>
    </row>
    <row r="2752" spans="1:18" hidden="1" x14ac:dyDescent="0.25">
      <c r="A2752">
        <v>2756</v>
      </c>
      <c r="B2752" t="s">
        <v>4354</v>
      </c>
      <c r="C2752" t="s">
        <v>417</v>
      </c>
      <c r="D2752" t="s">
        <v>330</v>
      </c>
      <c r="E2752" t="s">
        <v>7977</v>
      </c>
      <c r="F2752" t="str">
        <f>VLOOKUP(TRIM(SUBSTITUTE(E2752,CHAR(160),CHAR(32))),Metadata!B$1:C$2632,2,FALSE)</f>
        <v>Aulnoy, Madame d' (Marie-Catherine), 1650 or 51-1705.</v>
      </c>
      <c r="G2752" t="str">
        <f>VLOOKUP(TRIM(SUBSTITUTE(E2752,CHAR(160),CHAR(32))),Metadata!B$1:D$2632,3,FALSE)</f>
        <v>Relation du Voyage d'Espagne</v>
      </c>
      <c r="H2752">
        <f>VLOOKUP(TRIM(SUBSTITUTE(E2752,CHAR(160),CHAR(32))),Metadata!B$1:E$2632,4,FALSE)</f>
        <v>1691</v>
      </c>
      <c r="I2752" t="s">
        <v>445</v>
      </c>
      <c r="K2752" t="str">
        <f>VLOOKUP(TRIM(SUBSTITUTE(E2752,CHAR(160),CHAR(32))),Metadata!B$1:H$2632,7,FALSE)</f>
        <v>recit de voyage</v>
      </c>
      <c r="L2752" t="s">
        <v>4870</v>
      </c>
      <c r="N2752" t="str">
        <f>VLOOKUP(TRIM(SUBSTITUTE(E2752,CHAR(160),CHAR(32))),Metadata!B$1:J$2632,9,FALSE)</f>
        <v>prose</v>
      </c>
      <c r="O2752">
        <f>VLOOKUP(TRIM(SUBSTITUTE(E2752,CHAR(160),CHAR(32))),Metadata!B$1:K$2632,10,FALSE)</f>
        <v>141618</v>
      </c>
      <c r="P2752" s="4" t="s">
        <v>11284</v>
      </c>
      <c r="Q2752">
        <v>8</v>
      </c>
      <c r="R2752">
        <v>15</v>
      </c>
    </row>
    <row r="2753" spans="1:18" hidden="1" x14ac:dyDescent="0.25">
      <c r="A2753">
        <v>2757</v>
      </c>
      <c r="B2753" t="s">
        <v>4354</v>
      </c>
      <c r="C2753" t="s">
        <v>417</v>
      </c>
      <c r="D2753" t="s">
        <v>330</v>
      </c>
      <c r="E2753" t="s">
        <v>7977</v>
      </c>
      <c r="F2753" t="str">
        <f>VLOOKUP(TRIM(SUBSTITUTE(E2753,CHAR(160),CHAR(32))),Metadata!B$1:C$2632,2,FALSE)</f>
        <v>Aulnoy, Madame d' (Marie-Catherine), 1650 or 51-1705.</v>
      </c>
      <c r="G2753" t="str">
        <f>VLOOKUP(TRIM(SUBSTITUTE(E2753,CHAR(160),CHAR(32))),Metadata!B$1:D$2632,3,FALSE)</f>
        <v>Relation du Voyage d'Espagne</v>
      </c>
      <c r="H2753">
        <f>VLOOKUP(TRIM(SUBSTITUTE(E2753,CHAR(160),CHAR(32))),Metadata!B$1:E$2632,4,FALSE)</f>
        <v>1691</v>
      </c>
      <c r="I2753" t="s">
        <v>445</v>
      </c>
      <c r="K2753" t="str">
        <f>VLOOKUP(TRIM(SUBSTITUTE(E2753,CHAR(160),CHAR(32))),Metadata!B$1:H$2632,7,FALSE)</f>
        <v>recit de voyage</v>
      </c>
      <c r="L2753" t="s">
        <v>4870</v>
      </c>
      <c r="N2753" t="str">
        <f>VLOOKUP(TRIM(SUBSTITUTE(E2753,CHAR(160),CHAR(32))),Metadata!B$1:J$2632,9,FALSE)</f>
        <v>prose</v>
      </c>
      <c r="O2753">
        <f>VLOOKUP(TRIM(SUBSTITUTE(E2753,CHAR(160),CHAR(32))),Metadata!B$1:K$2632,10,FALSE)</f>
        <v>141618</v>
      </c>
      <c r="P2753" s="4" t="s">
        <v>11285</v>
      </c>
      <c r="Q2753">
        <v>174</v>
      </c>
      <c r="R2753">
        <v>181</v>
      </c>
    </row>
    <row r="2754" spans="1:18" hidden="1" x14ac:dyDescent="0.25">
      <c r="A2754">
        <v>2758</v>
      </c>
      <c r="B2754" t="s">
        <v>4354</v>
      </c>
      <c r="C2754" t="s">
        <v>417</v>
      </c>
      <c r="D2754" t="s">
        <v>330</v>
      </c>
      <c r="E2754" t="s">
        <v>7989</v>
      </c>
      <c r="F2754" t="str">
        <f>VLOOKUP(TRIM(SUBSTITUTE(E2754,CHAR(160),CHAR(32))),Metadata!B$1:C$2632,2,FALSE)</f>
        <v>Bayle, Pierre, 1647-1706.</v>
      </c>
      <c r="G2754" t="str">
        <f>VLOOKUP(TRIM(SUBSTITUTE(E2754,CHAR(160),CHAR(32))),Metadata!B$1:D$2632,3,FALSE)</f>
        <v>Commentaire philosophique sur ces paroles de Jésus-Christ</v>
      </c>
      <c r="H2754">
        <f>VLOOKUP(TRIM(SUBSTITUTE(E2754,CHAR(160),CHAR(32))),Metadata!B$1:E$2632,4,FALSE)</f>
        <v>1686</v>
      </c>
      <c r="I2754" t="s">
        <v>445</v>
      </c>
      <c r="K2754" t="str">
        <f>VLOOKUP(TRIM(SUBSTITUTE(E2754,CHAR(160),CHAR(32))),Metadata!B$1:H$2632,7,FALSE)</f>
        <v>traite ou essai</v>
      </c>
      <c r="L2754" t="s">
        <v>4402</v>
      </c>
      <c r="N2754" t="str">
        <f>VLOOKUP(TRIM(SUBSTITUTE(E2754,CHAR(160),CHAR(32))),Metadata!B$1:J$2632,9,FALSE)</f>
        <v>prose</v>
      </c>
      <c r="O2754">
        <f>VLOOKUP(TRIM(SUBSTITUTE(E2754,CHAR(160),CHAR(32))),Metadata!B$1:K$2632,10,FALSE)</f>
        <v>125224</v>
      </c>
      <c r="P2754" s="4" t="s">
        <v>12841</v>
      </c>
      <c r="Q2754">
        <v>94</v>
      </c>
      <c r="R2754">
        <v>101</v>
      </c>
    </row>
    <row r="2755" spans="1:18" hidden="1" x14ac:dyDescent="0.25">
      <c r="A2755">
        <v>2759</v>
      </c>
      <c r="B2755" t="s">
        <v>4354</v>
      </c>
      <c r="C2755" t="s">
        <v>417</v>
      </c>
      <c r="D2755" t="s">
        <v>330</v>
      </c>
      <c r="E2755" t="s">
        <v>8066</v>
      </c>
      <c r="F2755" t="str">
        <f>VLOOKUP(TRIM(SUBSTITUTE(E2755,CHAR(160),CHAR(32))),Metadata!B$1:C$2632,2,FALSE)</f>
        <v>La Bruyère, Jean de, 1645-1696.</v>
      </c>
      <c r="G2755" t="str">
        <f>VLOOKUP(TRIM(SUBSTITUTE(E2755,CHAR(160),CHAR(32))),Metadata!B$1:D$2632,3,FALSE)</f>
        <v>Dialogues sur le Quietisme</v>
      </c>
      <c r="H2755">
        <f>VLOOKUP(TRIM(SUBSTITUTE(E2755,CHAR(160),CHAR(32))),Metadata!B$1:E$2632,4,FALSE)</f>
        <v>1694</v>
      </c>
      <c r="I2755" t="s">
        <v>445</v>
      </c>
      <c r="K2755" t="str">
        <f>VLOOKUP(TRIM(SUBSTITUTE(E2755,CHAR(160),CHAR(32))),Metadata!B$1:H$2632,7,FALSE)</f>
        <v>eloquence</v>
      </c>
      <c r="L2755" t="s">
        <v>4758</v>
      </c>
      <c r="N2755" t="str">
        <f>VLOOKUP(TRIM(SUBSTITUTE(E2755,CHAR(160),CHAR(32))),Metadata!B$1:J$2632,9,FALSE)</f>
        <v/>
      </c>
      <c r="O2755">
        <f>VLOOKUP(TRIM(SUBSTITUTE(E2755,CHAR(160),CHAR(32))),Metadata!B$1:K$2632,10,FALSE)</f>
        <v>43045</v>
      </c>
      <c r="P2755" s="11" t="s">
        <v>11286</v>
      </c>
      <c r="Q2755">
        <v>0</v>
      </c>
      <c r="R2755">
        <v>7</v>
      </c>
    </row>
    <row r="2756" spans="1:18" hidden="1" x14ac:dyDescent="0.25">
      <c r="A2756">
        <v>2760</v>
      </c>
      <c r="B2756" t="s">
        <v>4354</v>
      </c>
      <c r="C2756" t="s">
        <v>417</v>
      </c>
      <c r="D2756" t="s">
        <v>330</v>
      </c>
      <c r="E2756" t="s">
        <v>7989</v>
      </c>
      <c r="F2756" t="str">
        <f>VLOOKUP(TRIM(SUBSTITUTE(E2756,CHAR(160),CHAR(32))),Metadata!B$1:C$2632,2,FALSE)</f>
        <v>Bayle, Pierre, 1647-1706.</v>
      </c>
      <c r="G2756" t="str">
        <f>VLOOKUP(TRIM(SUBSTITUTE(E2756,CHAR(160),CHAR(32))),Metadata!B$1:D$2632,3,FALSE)</f>
        <v>Commentaire philosophique sur ces paroles de Jésus-Christ</v>
      </c>
      <c r="H2756">
        <f>VLOOKUP(TRIM(SUBSTITUTE(E2756,CHAR(160),CHAR(32))),Metadata!B$1:E$2632,4,FALSE)</f>
        <v>1686</v>
      </c>
      <c r="I2756" t="s">
        <v>445</v>
      </c>
      <c r="K2756" t="str">
        <f>VLOOKUP(TRIM(SUBSTITUTE(E2756,CHAR(160),CHAR(32))),Metadata!B$1:H$2632,7,FALSE)</f>
        <v>traite ou essai</v>
      </c>
      <c r="L2756" t="s">
        <v>4402</v>
      </c>
      <c r="N2756" t="str">
        <f>VLOOKUP(TRIM(SUBSTITUTE(E2756,CHAR(160),CHAR(32))),Metadata!B$1:J$2632,9,FALSE)</f>
        <v>prose</v>
      </c>
      <c r="O2756">
        <f>VLOOKUP(TRIM(SUBSTITUTE(E2756,CHAR(160),CHAR(32))),Metadata!B$1:K$2632,10,FALSE)</f>
        <v>125224</v>
      </c>
      <c r="P2756" s="4" t="s">
        <v>11287</v>
      </c>
      <c r="Q2756">
        <v>82</v>
      </c>
      <c r="R2756">
        <v>89</v>
      </c>
    </row>
    <row r="2757" spans="1:18" hidden="1" x14ac:dyDescent="0.25">
      <c r="A2757">
        <v>2761</v>
      </c>
      <c r="B2757" t="s">
        <v>4354</v>
      </c>
      <c r="C2757" t="s">
        <v>417</v>
      </c>
      <c r="D2757" t="s">
        <v>330</v>
      </c>
      <c r="E2757" t="s">
        <v>8354</v>
      </c>
      <c r="F2757" t="str">
        <f>VLOOKUP(TRIM(SUBSTITUTE(E2757,CHAR(160),CHAR(32))),Metadata!B$1:C$2632,2,FALSE)</f>
        <v>Prévost, abbé, 1697-1763.</v>
      </c>
      <c r="G2757" t="str">
        <f>VLOOKUP(TRIM(SUBSTITUTE(E2757,CHAR(160),CHAR(32))),Metadata!B$1:D$2632,3,FALSE)</f>
        <v>Le philosophe anglois, ou, Histoire de monsieur Cleveland, fils naturel de Cromwel. T. 5-6</v>
      </c>
      <c r="H2757">
        <f>VLOOKUP(TRIM(SUBSTITUTE(E2757,CHAR(160),CHAR(32))),Metadata!B$1:E$2632,4,FALSE)</f>
        <v>1739</v>
      </c>
      <c r="I2757" t="s">
        <v>448</v>
      </c>
      <c r="K2757" t="str">
        <f>VLOOKUP(TRIM(SUBSTITUTE(E2757,CHAR(160),CHAR(32))),Metadata!B$1:H$2632,7,FALSE)</f>
        <v>roman</v>
      </c>
      <c r="L2757" t="s">
        <v>4378</v>
      </c>
      <c r="N2757" t="str">
        <f>VLOOKUP(TRIM(SUBSTITUTE(E2757,CHAR(160),CHAR(32))),Metadata!B$1:J$2632,9,FALSE)</f>
        <v>prose</v>
      </c>
      <c r="O2757">
        <f>VLOOKUP(TRIM(SUBSTITUTE(E2757,CHAR(160),CHAR(32))),Metadata!B$1:K$2632,10,FALSE)</f>
        <v>149906</v>
      </c>
      <c r="P2757" s="4" t="s">
        <v>12842</v>
      </c>
      <c r="Q2757">
        <v>5</v>
      </c>
      <c r="R2757">
        <v>12</v>
      </c>
    </row>
    <row r="2758" spans="1:18" hidden="1" x14ac:dyDescent="0.25">
      <c r="A2758">
        <v>2762</v>
      </c>
      <c r="B2758" t="s">
        <v>4354</v>
      </c>
      <c r="C2758" t="s">
        <v>417</v>
      </c>
      <c r="D2758" t="s">
        <v>330</v>
      </c>
      <c r="E2758" t="s">
        <v>8275</v>
      </c>
      <c r="F2758" t="str">
        <f>VLOOKUP(TRIM(SUBSTITUTE(E2758,CHAR(160),CHAR(32))),Metadata!B$1:C$2632,2,FALSE)</f>
        <v>Helvétius, Claude Adrien, 1715-1771.</v>
      </c>
      <c r="G2758" t="str">
        <f>VLOOKUP(TRIM(SUBSTITUTE(E2758,CHAR(160),CHAR(32))),Metadata!B$1:D$2632,3,FALSE)</f>
        <v>De l'esprit.</v>
      </c>
      <c r="H2758">
        <f>VLOOKUP(TRIM(SUBSTITUTE(E2758,CHAR(160),CHAR(32))),Metadata!B$1:E$2632,4,FALSE)</f>
        <v>1758</v>
      </c>
      <c r="I2758" t="s">
        <v>448</v>
      </c>
      <c r="K2758" t="str">
        <f>VLOOKUP(TRIM(SUBSTITUTE(E2758,CHAR(160),CHAR(32))),Metadata!B$1:H$2632,7,FALSE)</f>
        <v>traite ou essai</v>
      </c>
      <c r="L2758" t="s">
        <v>4402</v>
      </c>
      <c r="N2758" t="str">
        <f>VLOOKUP(TRIM(SUBSTITUTE(E2758,CHAR(160),CHAR(32))),Metadata!B$1:J$2632,9,FALSE)</f>
        <v>prose</v>
      </c>
      <c r="O2758">
        <f>VLOOKUP(TRIM(SUBSTITUTE(E2758,CHAR(160),CHAR(32))),Metadata!B$1:K$2632,10,FALSE)</f>
        <v>161176</v>
      </c>
      <c r="P2758" s="4" t="s">
        <v>11288</v>
      </c>
      <c r="Q2758">
        <v>3</v>
      </c>
      <c r="R2758">
        <v>10</v>
      </c>
    </row>
    <row r="2759" spans="1:18" hidden="1" x14ac:dyDescent="0.25">
      <c r="A2759">
        <v>2763</v>
      </c>
      <c r="B2759" t="s">
        <v>4354</v>
      </c>
      <c r="C2759" t="s">
        <v>417</v>
      </c>
      <c r="D2759" t="s">
        <v>330</v>
      </c>
      <c r="E2759" t="s">
        <v>8170</v>
      </c>
      <c r="F2759" t="str">
        <f>VLOOKUP(TRIM(SUBSTITUTE(E2759,CHAR(160),CHAR(32))),Metadata!B$1:C$2632,2,FALSE)</f>
        <v>Alembert, Jean Le Rond d', 1717-1783.</v>
      </c>
      <c r="G2759" t="str">
        <f>VLOOKUP(TRIM(SUBSTITUTE(E2759,CHAR(160),CHAR(32))),Metadata!B$1:D$2632,3,FALSE)</f>
        <v>Discours préliminaire de l'encyclopédie</v>
      </c>
      <c r="H2759">
        <f>VLOOKUP(TRIM(SUBSTITUTE(E2759,CHAR(160),CHAR(32))),Metadata!B$1:E$2632,4,FALSE)</f>
        <v>1751</v>
      </c>
      <c r="I2759" t="s">
        <v>448</v>
      </c>
      <c r="K2759" t="str">
        <f>VLOOKUP(TRIM(SUBSTITUTE(E2759,CHAR(160),CHAR(32))),Metadata!B$1:H$2632,7,FALSE)</f>
        <v>traite ou essai</v>
      </c>
      <c r="L2759" t="s">
        <v>4402</v>
      </c>
      <c r="N2759" t="str">
        <f>VLOOKUP(TRIM(SUBSTITUTE(E2759,CHAR(160),CHAR(32))),Metadata!B$1:J$2632,9,FALSE)</f>
        <v>prose</v>
      </c>
      <c r="O2759">
        <f>VLOOKUP(TRIM(SUBSTITUTE(E2759,CHAR(160),CHAR(32))),Metadata!B$1:K$2632,10,FALSE)</f>
        <v>42942</v>
      </c>
      <c r="P2759" s="4" t="s">
        <v>11289</v>
      </c>
      <c r="Q2759">
        <v>140</v>
      </c>
      <c r="R2759">
        <v>147</v>
      </c>
    </row>
    <row r="2760" spans="1:18" hidden="1" x14ac:dyDescent="0.25">
      <c r="A2760">
        <v>2764</v>
      </c>
      <c r="B2760" t="s">
        <v>4354</v>
      </c>
      <c r="C2760" t="s">
        <v>417</v>
      </c>
      <c r="D2760" t="s">
        <v>330</v>
      </c>
      <c r="E2760" t="s">
        <v>8269</v>
      </c>
      <c r="F2760" t="str">
        <f>VLOOKUP(TRIM(SUBSTITUTE(E2760,CHAR(160),CHAR(32))),Metadata!B$1:C$2632,2,FALSE)</f>
        <v>Gérard, Philippe Louis, 1737-1813.</v>
      </c>
      <c r="G2760" t="str">
        <f>VLOOKUP(TRIM(SUBSTITUTE(E2760,CHAR(160),CHAR(32))),Metadata!B$1:D$2632,3,FALSE)</f>
        <v>Le comte de Valmont</v>
      </c>
      <c r="H2760">
        <f>VLOOKUP(TRIM(SUBSTITUTE(E2760,CHAR(160),CHAR(32))),Metadata!B$1:E$2632,4,FALSE)</f>
        <v>1775</v>
      </c>
      <c r="I2760" t="s">
        <v>448</v>
      </c>
      <c r="K2760" t="str">
        <f>VLOOKUP(TRIM(SUBSTITUTE(E2760,CHAR(160),CHAR(32))),Metadata!B$1:H$2632,7,FALSE)</f>
        <v>roman</v>
      </c>
      <c r="L2760" t="s">
        <v>4378</v>
      </c>
      <c r="N2760" t="str">
        <f>VLOOKUP(TRIM(SUBSTITUTE(E2760,CHAR(160),CHAR(32))),Metadata!B$1:J$2632,9,FALSE)</f>
        <v>prose</v>
      </c>
      <c r="O2760">
        <f>VLOOKUP(TRIM(SUBSTITUTE(E2760,CHAR(160),CHAR(32))),Metadata!B$1:K$2632,10,FALSE)</f>
        <v>189295</v>
      </c>
      <c r="P2760" s="4" t="s">
        <v>11290</v>
      </c>
      <c r="Q2760">
        <v>151</v>
      </c>
      <c r="R2760">
        <v>158</v>
      </c>
    </row>
    <row r="2761" spans="1:18" hidden="1" x14ac:dyDescent="0.25">
      <c r="A2761">
        <v>2765</v>
      </c>
      <c r="B2761" t="s">
        <v>4354</v>
      </c>
      <c r="C2761" t="s">
        <v>417</v>
      </c>
      <c r="D2761" t="s">
        <v>330</v>
      </c>
      <c r="E2761" t="s">
        <v>8323</v>
      </c>
      <c r="F2761" t="str">
        <f>VLOOKUP(TRIM(SUBSTITUTE(E2761,CHAR(160),CHAR(32))),Metadata!B$1:C$2632,2,FALSE)</f>
        <v>Marivaux, Pierre Carlet de Chamblain de, 1688-1763.</v>
      </c>
      <c r="G2761" t="str">
        <f>VLOOKUP(TRIM(SUBSTITUTE(E2761,CHAR(160),CHAR(32))),Metadata!B$1:D$2632,3,FALSE)</f>
        <v>Les fausses confidences</v>
      </c>
      <c r="H2761">
        <f>VLOOKUP(TRIM(SUBSTITUTE(E2761,CHAR(160),CHAR(32))),Metadata!B$1:E$2632,4,FALSE)</f>
        <v>1738</v>
      </c>
      <c r="I2761" t="s">
        <v>448</v>
      </c>
      <c r="K2761" t="str">
        <f>VLOOKUP(TRIM(SUBSTITUTE(E2761,CHAR(160),CHAR(32))),Metadata!B$1:H$2632,7,FALSE)</f>
        <v>theatre</v>
      </c>
      <c r="L2761" t="s">
        <v>4472</v>
      </c>
      <c r="N2761" t="str">
        <f>VLOOKUP(TRIM(SUBSTITUTE(E2761,CHAR(160),CHAR(32))),Metadata!B$1:J$2632,9,FALSE)</f>
        <v>prose</v>
      </c>
      <c r="O2761">
        <f>VLOOKUP(TRIM(SUBSTITUTE(E2761,CHAR(160),CHAR(32))),Metadata!B$1:K$2632,10,FALSE)</f>
        <v>20422</v>
      </c>
      <c r="P2761" s="4" t="s">
        <v>11291</v>
      </c>
      <c r="Q2761">
        <v>29</v>
      </c>
      <c r="R2761">
        <v>36</v>
      </c>
    </row>
    <row r="2762" spans="1:18" hidden="1" x14ac:dyDescent="0.25">
      <c r="A2762">
        <v>2766</v>
      </c>
      <c r="B2762" t="s">
        <v>4354</v>
      </c>
      <c r="C2762" t="s">
        <v>417</v>
      </c>
      <c r="D2762" t="s">
        <v>330</v>
      </c>
      <c r="E2762" t="s">
        <v>8293</v>
      </c>
      <c r="F2762" t="str">
        <f>VLOOKUP(TRIM(SUBSTITUTE(E2762,CHAR(160),CHAR(32))),Metadata!B$1:C$2632,2,FALSE)</f>
        <v>Laclos, Choderlos de, 1741-1803.</v>
      </c>
      <c r="G2762" t="str">
        <f>VLOOKUP(TRIM(SUBSTITUTE(E2762,CHAR(160),CHAR(32))),Metadata!B$1:D$2632,3,FALSE)</f>
        <v>Les liaisons dangereuses</v>
      </c>
      <c r="H2762">
        <f>VLOOKUP(TRIM(SUBSTITUTE(E2762,CHAR(160),CHAR(32))),Metadata!B$1:E$2632,4,FALSE)</f>
        <v>1782</v>
      </c>
      <c r="I2762" t="s">
        <v>448</v>
      </c>
      <c r="K2762" t="str">
        <f>VLOOKUP(TRIM(SUBSTITUTE(E2762,CHAR(160),CHAR(32))),Metadata!B$1:H$2632,7,FALSE)</f>
        <v>roman</v>
      </c>
      <c r="L2762" t="s">
        <v>4378</v>
      </c>
      <c r="N2762" t="str">
        <f>VLOOKUP(TRIM(SUBSTITUTE(E2762,CHAR(160),CHAR(32))),Metadata!B$1:J$2632,9,FALSE)</f>
        <v>prose</v>
      </c>
      <c r="O2762">
        <f>VLOOKUP(TRIM(SUBSTITUTE(E2762,CHAR(160),CHAR(32))),Metadata!B$1:K$2632,10,FALSE)</f>
        <v>149273</v>
      </c>
      <c r="P2762" s="4" t="s">
        <v>9330</v>
      </c>
      <c r="Q2762">
        <v>3</v>
      </c>
      <c r="R2762">
        <v>10</v>
      </c>
    </row>
    <row r="2763" spans="1:18" hidden="1" x14ac:dyDescent="0.25">
      <c r="A2763">
        <v>2767</v>
      </c>
      <c r="B2763" t="s">
        <v>4354</v>
      </c>
      <c r="C2763" t="s">
        <v>417</v>
      </c>
      <c r="D2763" t="s">
        <v>330</v>
      </c>
      <c r="E2763" t="s">
        <v>8269</v>
      </c>
      <c r="F2763" t="str">
        <f>VLOOKUP(TRIM(SUBSTITUTE(E2763,CHAR(160),CHAR(32))),Metadata!B$1:C$2632,2,FALSE)</f>
        <v>Gérard, Philippe Louis, 1737-1813.</v>
      </c>
      <c r="G2763" t="str">
        <f>VLOOKUP(TRIM(SUBSTITUTE(E2763,CHAR(160),CHAR(32))),Metadata!B$1:D$2632,3,FALSE)</f>
        <v>Le comte de Valmont</v>
      </c>
      <c r="H2763">
        <f>VLOOKUP(TRIM(SUBSTITUTE(E2763,CHAR(160),CHAR(32))),Metadata!B$1:E$2632,4,FALSE)</f>
        <v>1775</v>
      </c>
      <c r="I2763" t="s">
        <v>448</v>
      </c>
      <c r="K2763" t="str">
        <f>VLOOKUP(TRIM(SUBSTITUTE(E2763,CHAR(160),CHAR(32))),Metadata!B$1:H$2632,7,FALSE)</f>
        <v>roman</v>
      </c>
      <c r="L2763" t="s">
        <v>4378</v>
      </c>
      <c r="N2763" t="str">
        <f>VLOOKUP(TRIM(SUBSTITUTE(E2763,CHAR(160),CHAR(32))),Metadata!B$1:J$2632,9,FALSE)</f>
        <v>prose</v>
      </c>
      <c r="O2763">
        <f>VLOOKUP(TRIM(SUBSTITUTE(E2763,CHAR(160),CHAR(32))),Metadata!B$1:K$2632,10,FALSE)</f>
        <v>189295</v>
      </c>
      <c r="P2763" s="4" t="s">
        <v>11292</v>
      </c>
      <c r="Q2763">
        <v>50</v>
      </c>
      <c r="R2763">
        <v>60</v>
      </c>
    </row>
    <row r="2764" spans="1:18" hidden="1" x14ac:dyDescent="0.25">
      <c r="A2764">
        <v>2768</v>
      </c>
      <c r="B2764" t="s">
        <v>4354</v>
      </c>
      <c r="C2764" t="s">
        <v>417</v>
      </c>
      <c r="D2764" t="s">
        <v>330</v>
      </c>
      <c r="E2764" t="s">
        <v>8182</v>
      </c>
      <c r="F2764" t="str">
        <f>VLOOKUP(TRIM(SUBSTITUTE(E2764,CHAR(160),CHAR(32))),Metadata!B$1:C$2632,2,FALSE)</f>
        <v>Barruel, Abbé Augustin, 1741-1820.</v>
      </c>
      <c r="G2764" t="str">
        <f>VLOOKUP(TRIM(SUBSTITUTE(E2764,CHAR(160),CHAR(32))),Metadata!B$1:D$2632,3,FALSE)</f>
        <v>Les helviennes</v>
      </c>
      <c r="H2764">
        <f>VLOOKUP(TRIM(SUBSTITUTE(E2764,CHAR(160),CHAR(32))),Metadata!B$1:E$2632,4,FALSE)</f>
        <v>1781</v>
      </c>
      <c r="I2764" t="s">
        <v>448</v>
      </c>
      <c r="K2764" t="str">
        <f>VLOOKUP(TRIM(SUBSTITUTE(E2764,CHAR(160),CHAR(32))),Metadata!B$1:H$2632,7,FALSE)</f>
        <v>traite ou essai</v>
      </c>
      <c r="L2764" t="s">
        <v>4402</v>
      </c>
      <c r="N2764" t="str">
        <f>VLOOKUP(TRIM(SUBSTITUTE(E2764,CHAR(160),CHAR(32))),Metadata!B$1:J$2632,9,FALSE)</f>
        <v>prose</v>
      </c>
      <c r="O2764">
        <f>VLOOKUP(TRIM(SUBSTITUTE(E2764,CHAR(160),CHAR(32))),Metadata!B$1:K$2632,10,FALSE)</f>
        <v>331511</v>
      </c>
      <c r="P2764" s="4" t="s">
        <v>12843</v>
      </c>
      <c r="Q2764">
        <v>53</v>
      </c>
      <c r="R2764">
        <v>60</v>
      </c>
    </row>
    <row r="2765" spans="1:18" hidden="1" x14ac:dyDescent="0.25">
      <c r="A2765">
        <v>2769</v>
      </c>
      <c r="B2765" t="s">
        <v>4354</v>
      </c>
      <c r="C2765" t="s">
        <v>417</v>
      </c>
      <c r="D2765" t="s">
        <v>330</v>
      </c>
      <c r="E2765" t="s">
        <v>8169</v>
      </c>
      <c r="F2765" t="str">
        <f>VLOOKUP(TRIM(SUBSTITUTE(E2765,CHAR(160),CHAR(32))),Metadata!B$1:C$2632,2,FALSE)</f>
        <v>Alemán, Mateo, 1547-1614?</v>
      </c>
      <c r="G2765" t="str">
        <f>VLOOKUP(TRIM(SUBSTITUTE(E2765,CHAR(160),CHAR(32))),Metadata!B$1:D$2632,3,FALSE)</f>
        <v>Histoire de Guzman d'Alfarache</v>
      </c>
      <c r="H2765">
        <f>VLOOKUP(TRIM(SUBSTITUTE(E2765,CHAR(160),CHAR(32))),Metadata!B$1:E$2632,4,FALSE)</f>
        <v>1732</v>
      </c>
      <c r="I2765" t="s">
        <v>448</v>
      </c>
      <c r="K2765" t="str">
        <f>VLOOKUP(TRIM(SUBSTITUTE(E2765,CHAR(160),CHAR(32))),Metadata!B$1:H$2632,7,FALSE)</f>
        <v>roman</v>
      </c>
      <c r="L2765" t="s">
        <v>4378</v>
      </c>
      <c r="N2765" t="str">
        <f>VLOOKUP(TRIM(SUBSTITUTE(E2765,CHAR(160),CHAR(32))),Metadata!B$1:J$2632,9,FALSE)</f>
        <v>prose</v>
      </c>
      <c r="O2765">
        <f>VLOOKUP(TRIM(SUBSTITUTE(E2765,CHAR(160),CHAR(32))),Metadata!B$1:K$2632,10,FALSE)</f>
        <v>187186</v>
      </c>
      <c r="P2765" s="4" t="s">
        <v>11293</v>
      </c>
      <c r="Q2765">
        <v>3</v>
      </c>
      <c r="R2765">
        <v>10</v>
      </c>
    </row>
    <row r="2766" spans="1:18" hidden="1" x14ac:dyDescent="0.25">
      <c r="A2766">
        <v>2770</v>
      </c>
      <c r="B2766" t="s">
        <v>4354</v>
      </c>
      <c r="C2766" t="s">
        <v>417</v>
      </c>
      <c r="D2766" t="s">
        <v>330</v>
      </c>
      <c r="E2766" t="s">
        <v>8244</v>
      </c>
      <c r="F2766" t="str">
        <f>VLOOKUP(TRIM(SUBSTITUTE(E2766,CHAR(160),CHAR(32))),Metadata!B$1:C$2632,2,FALSE)</f>
        <v>Dorat, Claude Joseph, 1734-1780.</v>
      </c>
      <c r="G2766" t="str">
        <f>VLOOKUP(TRIM(SUBSTITUTE(E2766,CHAR(160),CHAR(32))),Metadata!B$1:D$2632,3,FALSE)</f>
        <v>Les malheurs de l'inconstance</v>
      </c>
      <c r="H2766">
        <f>VLOOKUP(TRIM(SUBSTITUTE(E2766,CHAR(160),CHAR(32))),Metadata!B$1:E$2632,4,FALSE)</f>
        <v>1772</v>
      </c>
      <c r="I2766" t="s">
        <v>448</v>
      </c>
      <c r="K2766" t="str">
        <f>VLOOKUP(TRIM(SUBSTITUTE(E2766,CHAR(160),CHAR(32))),Metadata!B$1:H$2632,7,FALSE)</f>
        <v>roman</v>
      </c>
      <c r="L2766" t="s">
        <v>4378</v>
      </c>
      <c r="N2766" t="str">
        <f>VLOOKUP(TRIM(SUBSTITUTE(E2766,CHAR(160),CHAR(32))),Metadata!B$1:J$2632,9,FALSE)</f>
        <v>prose</v>
      </c>
      <c r="O2766">
        <f>VLOOKUP(TRIM(SUBSTITUTE(E2766,CHAR(160),CHAR(32))),Metadata!B$1:K$2632,10,FALSE)</f>
        <v>68706</v>
      </c>
      <c r="P2766" s="4" t="s">
        <v>9331</v>
      </c>
      <c r="Q2766">
        <v>5</v>
      </c>
      <c r="R2766">
        <v>12</v>
      </c>
    </row>
    <row r="2767" spans="1:18" hidden="1" x14ac:dyDescent="0.25">
      <c r="A2767">
        <v>2771</v>
      </c>
      <c r="B2767" t="s">
        <v>4354</v>
      </c>
      <c r="C2767" t="s">
        <v>417</v>
      </c>
      <c r="D2767" t="s">
        <v>330</v>
      </c>
      <c r="E2767" t="s">
        <v>8353</v>
      </c>
      <c r="F2767" t="str">
        <f>VLOOKUP(TRIM(SUBSTITUTE(E2767,CHAR(160),CHAR(32))),Metadata!B$1:C$2632,2,FALSE)</f>
        <v>Prévost, abbé, 1697-1763.</v>
      </c>
      <c r="G2767" t="str">
        <f>VLOOKUP(TRIM(SUBSTITUTE(E2767,CHAR(160),CHAR(32))),Metadata!B$1:D$2632,3,FALSE)</f>
        <v>Le philosophe anglois, ou, Histoire de monsieur Cleveland, fils naturel de Cromwel. T. 4</v>
      </c>
      <c r="H2767">
        <f>VLOOKUP(TRIM(SUBSTITUTE(E2767,CHAR(160),CHAR(32))),Metadata!B$1:E$2632,4,FALSE)</f>
        <v>1738</v>
      </c>
      <c r="I2767" t="s">
        <v>448</v>
      </c>
      <c r="K2767" t="str">
        <f>VLOOKUP(TRIM(SUBSTITUTE(E2767,CHAR(160),CHAR(32))),Metadata!B$1:H$2632,7,FALSE)</f>
        <v>roman</v>
      </c>
      <c r="L2767" t="s">
        <v>4378</v>
      </c>
      <c r="N2767" t="str">
        <f>VLOOKUP(TRIM(SUBSTITUTE(E2767,CHAR(160),CHAR(32))),Metadata!B$1:J$2632,9,FALSE)</f>
        <v>prose</v>
      </c>
      <c r="O2767">
        <f>VLOOKUP(TRIM(SUBSTITUTE(E2767,CHAR(160),CHAR(32))),Metadata!B$1:K$2632,10,FALSE)</f>
        <v>77636</v>
      </c>
      <c r="P2767" s="8" t="s">
        <v>11294</v>
      </c>
      <c r="Q2767">
        <v>59</v>
      </c>
      <c r="R2767">
        <v>65</v>
      </c>
    </row>
    <row r="2768" spans="1:18" x14ac:dyDescent="0.25">
      <c r="A2768">
        <v>2772</v>
      </c>
      <c r="B2768" t="s">
        <v>4354</v>
      </c>
      <c r="C2768" t="s">
        <v>417</v>
      </c>
      <c r="D2768" t="s">
        <v>330</v>
      </c>
      <c r="E2768" t="s">
        <v>8396</v>
      </c>
      <c r="F2768" t="str">
        <f>VLOOKUP(TRIM(SUBSTITUTE(E2768,CHAR(160),CHAR(32))),Metadata!B$1:C$2632,2,FALSE)</f>
        <v>Saurin, M. (Bernard-Joseph), 1706-1781.</v>
      </c>
      <c r="G2768" t="str">
        <f>VLOOKUP(TRIM(SUBSTITUTE(E2768,CHAR(160),CHAR(32))),Metadata!B$1:D$2632,3,FALSE)</f>
        <v>Beverly</v>
      </c>
      <c r="H2768">
        <f>VLOOKUP(TRIM(SUBSTITUTE(E2768,CHAR(160),CHAR(32))),Metadata!B$1:E$2632,4,FALSE)</f>
        <v>1768</v>
      </c>
      <c r="I2768" t="s">
        <v>448</v>
      </c>
      <c r="K2768" t="str">
        <f>VLOOKUP(TRIM(SUBSTITUTE(E2768,CHAR(160),CHAR(32))),Metadata!B$1:H$2632,7,FALSE)</f>
        <v>theatre</v>
      </c>
      <c r="L2768" t="s">
        <v>13224</v>
      </c>
      <c r="N2768" t="str">
        <f>VLOOKUP(TRIM(SUBSTITUTE(E2768,CHAR(160),CHAR(32))),Metadata!B$1:J$2632,9,FALSE)</f>
        <v>vers</v>
      </c>
      <c r="O2768">
        <f>VLOOKUP(TRIM(SUBSTITUTE(E2768,CHAR(160),CHAR(32))),Metadata!B$1:K$2632,10,FALSE)</f>
        <v>14201</v>
      </c>
      <c r="P2768" s="8" t="s">
        <v>11295</v>
      </c>
      <c r="Q2768">
        <v>5</v>
      </c>
      <c r="R2768">
        <v>12</v>
      </c>
    </row>
    <row r="2769" spans="1:18" hidden="1" x14ac:dyDescent="0.25">
      <c r="A2769">
        <v>2773</v>
      </c>
      <c r="B2769" t="s">
        <v>4354</v>
      </c>
      <c r="C2769" t="s">
        <v>417</v>
      </c>
      <c r="D2769" t="s">
        <v>330</v>
      </c>
      <c r="E2769" t="s">
        <v>8232</v>
      </c>
      <c r="F2769" t="str">
        <f>VLOOKUP(TRIM(SUBSTITUTE(E2769,CHAR(160),CHAR(32))),Metadata!B$1:C$2632,2,FALSE)</f>
        <v>Diderot, Denis, 1713-1784.</v>
      </c>
      <c r="G2769" t="str">
        <f>VLOOKUP(TRIM(SUBSTITUTE(E2769,CHAR(160),CHAR(32))),Metadata!B$1:D$2632,3,FALSE)</f>
        <v>Essai sur mérite et vertu</v>
      </c>
      <c r="H2769">
        <f>VLOOKUP(TRIM(SUBSTITUTE(E2769,CHAR(160),CHAR(32))),Metadata!B$1:E$2632,4,FALSE)</f>
        <v>1745</v>
      </c>
      <c r="I2769" t="s">
        <v>448</v>
      </c>
      <c r="K2769" t="str">
        <f>VLOOKUP(TRIM(SUBSTITUTE(E2769,CHAR(160),CHAR(32))),Metadata!B$1:H$2632,7,FALSE)</f>
        <v>traite ou essai</v>
      </c>
      <c r="L2769" t="s">
        <v>4402</v>
      </c>
      <c r="N2769" t="str">
        <f>VLOOKUP(TRIM(SUBSTITUTE(E2769,CHAR(160),CHAR(32))),Metadata!B$1:J$2632,9,FALSE)</f>
        <v>prose</v>
      </c>
      <c r="O2769">
        <f>VLOOKUP(TRIM(SUBSTITUTE(E2769,CHAR(160),CHAR(32))),Metadata!B$1:K$2632,10,FALSE)</f>
        <v>38226</v>
      </c>
      <c r="P2769" s="4" t="s">
        <v>12844</v>
      </c>
      <c r="Q2769">
        <v>9</v>
      </c>
      <c r="R2769">
        <v>16</v>
      </c>
    </row>
    <row r="2770" spans="1:18" hidden="1" x14ac:dyDescent="0.25">
      <c r="A2770">
        <v>2774</v>
      </c>
      <c r="B2770" t="s">
        <v>4354</v>
      </c>
      <c r="C2770" t="s">
        <v>417</v>
      </c>
      <c r="D2770" t="s">
        <v>330</v>
      </c>
      <c r="E2770" t="s">
        <v>8293</v>
      </c>
      <c r="F2770" t="str">
        <f>VLOOKUP(TRIM(SUBSTITUTE(E2770,CHAR(160),CHAR(32))),Metadata!B$1:C$2632,2,FALSE)</f>
        <v>Laclos, Choderlos de, 1741-1803.</v>
      </c>
      <c r="G2770" t="str">
        <f>VLOOKUP(TRIM(SUBSTITUTE(E2770,CHAR(160),CHAR(32))),Metadata!B$1:D$2632,3,FALSE)</f>
        <v>Les liaisons dangereuses</v>
      </c>
      <c r="H2770">
        <f>VLOOKUP(TRIM(SUBSTITUTE(E2770,CHAR(160),CHAR(32))),Metadata!B$1:E$2632,4,FALSE)</f>
        <v>1782</v>
      </c>
      <c r="I2770" t="s">
        <v>448</v>
      </c>
      <c r="K2770" t="str">
        <f>VLOOKUP(TRIM(SUBSTITUTE(E2770,CHAR(160),CHAR(32))),Metadata!B$1:H$2632,7,FALSE)</f>
        <v>roman</v>
      </c>
      <c r="L2770" t="s">
        <v>4378</v>
      </c>
      <c r="N2770" t="str">
        <f>VLOOKUP(TRIM(SUBSTITUTE(E2770,CHAR(160),CHAR(32))),Metadata!B$1:J$2632,9,FALSE)</f>
        <v>prose</v>
      </c>
      <c r="O2770">
        <f>VLOOKUP(TRIM(SUBSTITUTE(E2770,CHAR(160),CHAR(32))),Metadata!B$1:K$2632,10,FALSE)</f>
        <v>149273</v>
      </c>
      <c r="P2770" s="4" t="s">
        <v>12845</v>
      </c>
      <c r="Q2770">
        <v>11</v>
      </c>
      <c r="R2770">
        <v>18</v>
      </c>
    </row>
    <row r="2771" spans="1:18" hidden="1" x14ac:dyDescent="0.25">
      <c r="A2771">
        <v>2775</v>
      </c>
      <c r="B2771" t="s">
        <v>4354</v>
      </c>
      <c r="C2771" t="s">
        <v>417</v>
      </c>
      <c r="D2771" t="s">
        <v>330</v>
      </c>
      <c r="E2771" t="s">
        <v>8213</v>
      </c>
      <c r="F2771" t="str">
        <f>VLOOKUP(TRIM(SUBSTITUTE(E2771,CHAR(160),CHAR(32))),Metadata!B$1:C$2632,2,FALSE)</f>
        <v>Condillac, Etienne Bonnot de, 1714-1780.</v>
      </c>
      <c r="G2771" t="str">
        <f>VLOOKUP(TRIM(SUBSTITUTE(E2771,CHAR(160),CHAR(32))),Metadata!B$1:D$2632,3,FALSE)</f>
        <v>Traité des systèmes</v>
      </c>
      <c r="H2771">
        <f>VLOOKUP(TRIM(SUBSTITUTE(E2771,CHAR(160),CHAR(32))),Metadata!B$1:E$2632,4,FALSE)</f>
        <v>1749</v>
      </c>
      <c r="I2771" t="s">
        <v>448</v>
      </c>
      <c r="K2771" t="str">
        <f>VLOOKUP(TRIM(SUBSTITUTE(E2771,CHAR(160),CHAR(32))),Metadata!B$1:H$2632,7,FALSE)</f>
        <v>traite ou essai</v>
      </c>
      <c r="L2771" t="s">
        <v>4402</v>
      </c>
      <c r="N2771" t="str">
        <f>VLOOKUP(TRIM(SUBSTITUTE(E2771,CHAR(160),CHAR(32))),Metadata!B$1:J$2632,9,FALSE)</f>
        <v>prose</v>
      </c>
      <c r="O2771">
        <f>VLOOKUP(TRIM(SUBSTITUTE(E2771,CHAR(160),CHAR(32))),Metadata!B$1:K$2632,10,FALSE)</f>
        <v>61523</v>
      </c>
      <c r="P2771" s="4" t="s">
        <v>11296</v>
      </c>
      <c r="Q2771">
        <v>204</v>
      </c>
      <c r="R2771">
        <v>211</v>
      </c>
    </row>
    <row r="2772" spans="1:18" hidden="1" x14ac:dyDescent="0.25">
      <c r="A2772">
        <v>2776</v>
      </c>
      <c r="B2772" t="s">
        <v>4354</v>
      </c>
      <c r="C2772" t="s">
        <v>417</v>
      </c>
      <c r="D2772" t="s">
        <v>330</v>
      </c>
      <c r="E2772" t="s">
        <v>8400</v>
      </c>
      <c r="F2772" t="str">
        <f>VLOOKUP(TRIM(SUBSTITUTE(E2772,CHAR(160),CHAR(32))),Metadata!B$1:C$2632,2,FALSE)</f>
        <v>Staël, Madame de (Anne-Louise-Germaine), 1766-1817.</v>
      </c>
      <c r="G2772" t="str">
        <f>VLOOKUP(TRIM(SUBSTITUTE(E2772,CHAR(160),CHAR(32))),Metadata!B$1:D$2632,3,FALSE)</f>
        <v>Lettres de jeunesse, 1791</v>
      </c>
      <c r="H2772">
        <f>VLOOKUP(TRIM(SUBSTITUTE(E2772,CHAR(160),CHAR(32))),Metadata!B$1:E$2632,4,FALSE)</f>
        <v>1791</v>
      </c>
      <c r="I2772" t="s">
        <v>448</v>
      </c>
      <c r="K2772" t="str">
        <f>VLOOKUP(TRIM(SUBSTITUTE(E2772,CHAR(160),CHAR(32))),Metadata!B$1:H$2632,7,FALSE)</f>
        <v>correspondance</v>
      </c>
      <c r="L2772" t="s">
        <v>4542</v>
      </c>
      <c r="N2772" t="str">
        <f>VLOOKUP(TRIM(SUBSTITUTE(E2772,CHAR(160),CHAR(32))),Metadata!B$1:J$2632,9,FALSE)</f>
        <v>prose</v>
      </c>
      <c r="O2772">
        <f>VLOOKUP(TRIM(SUBSTITUTE(E2772,CHAR(160),CHAR(32))),Metadata!B$1:K$2632,10,FALSE)</f>
        <v>38737</v>
      </c>
      <c r="P2772" s="4" t="s">
        <v>11297</v>
      </c>
      <c r="Q2772">
        <v>35</v>
      </c>
      <c r="R2772">
        <v>42</v>
      </c>
    </row>
    <row r="2773" spans="1:18" hidden="1" x14ac:dyDescent="0.25">
      <c r="A2773">
        <v>2777</v>
      </c>
      <c r="B2773" t="s">
        <v>4354</v>
      </c>
      <c r="C2773" t="s">
        <v>417</v>
      </c>
      <c r="D2773" t="s">
        <v>330</v>
      </c>
      <c r="E2773" t="s">
        <v>8408</v>
      </c>
      <c r="F2773" t="str">
        <f>VLOOKUP(TRIM(SUBSTITUTE(E2773,CHAR(160),CHAR(32))),Metadata!B$1:C$2632,2,FALSE)</f>
        <v>Thomas, M. (Antoine Léonard), 1732-1785.</v>
      </c>
      <c r="G2773" t="str">
        <f>VLOOKUP(TRIM(SUBSTITUTE(E2773,CHAR(160),CHAR(32))),Metadata!B$1:D$2632,3,FALSE)</f>
        <v>Essai sur les éloges</v>
      </c>
      <c r="H2773">
        <f>VLOOKUP(TRIM(SUBSTITUTE(E2773,CHAR(160),CHAR(32))),Metadata!B$1:E$2632,4,FALSE)</f>
        <v>1773</v>
      </c>
      <c r="I2773" t="s">
        <v>448</v>
      </c>
      <c r="K2773" t="str">
        <f>VLOOKUP(TRIM(SUBSTITUTE(E2773,CHAR(160),CHAR(32))),Metadata!B$1:H$2632,7,FALSE)</f>
        <v>traite ou essai</v>
      </c>
      <c r="L2773" t="s">
        <v>4402</v>
      </c>
      <c r="N2773" t="str">
        <f>VLOOKUP(TRIM(SUBSTITUTE(E2773,CHAR(160),CHAR(32))),Metadata!B$1:J$2632,9,FALSE)</f>
        <v>prose</v>
      </c>
      <c r="O2773">
        <f>VLOOKUP(TRIM(SUBSTITUTE(E2773,CHAR(160),CHAR(32))),Metadata!B$1:K$2632,10,FALSE)</f>
        <v>114717</v>
      </c>
      <c r="P2773" s="4" t="s">
        <v>11298</v>
      </c>
      <c r="Q2773">
        <v>276</v>
      </c>
      <c r="R2773">
        <v>283</v>
      </c>
    </row>
    <row r="2774" spans="1:18" hidden="1" x14ac:dyDescent="0.25">
      <c r="A2774">
        <v>2778</v>
      </c>
      <c r="B2774" t="s">
        <v>4354</v>
      </c>
      <c r="C2774" t="s">
        <v>417</v>
      </c>
      <c r="D2774" t="s">
        <v>330</v>
      </c>
      <c r="E2774" t="s">
        <v>8365</v>
      </c>
      <c r="F2774" t="str">
        <f>VLOOKUP(TRIM(SUBSTITUTE(E2774,CHAR(160),CHAR(32))),Metadata!B$1:C$2632,2,FALSE)</f>
        <v>Restif de la Bretonne, Nicolas Edme, 1734-1806.</v>
      </c>
      <c r="G2774" t="str">
        <f>VLOOKUP(TRIM(SUBSTITUTE(E2774,CHAR(160),CHAR(32))),Metadata!B$1:D$2632,3,FALSE)</f>
        <v>Le paysan perverti, ou, Les dangers de la ville: histoire récent: mise-au-jour d'après les véritables lettres des personnages</v>
      </c>
      <c r="H2774">
        <f>VLOOKUP(TRIM(SUBSTITUTE(E2774,CHAR(160),CHAR(32))),Metadata!B$1:E$2632,4,FALSE)</f>
        <v>1776</v>
      </c>
      <c r="I2774" t="s">
        <v>448</v>
      </c>
      <c r="K2774" t="str">
        <f>VLOOKUP(TRIM(SUBSTITUTE(E2774,CHAR(160),CHAR(32))),Metadata!B$1:H$2632,7,FALSE)</f>
        <v>roman</v>
      </c>
      <c r="L2774" t="s">
        <v>4378</v>
      </c>
      <c r="N2774" t="str">
        <f>VLOOKUP(TRIM(SUBSTITUTE(E2774,CHAR(160),CHAR(32))),Metadata!B$1:J$2632,9,FALSE)</f>
        <v>prose</v>
      </c>
      <c r="O2774">
        <f>VLOOKUP(TRIM(SUBSTITUTE(E2774,CHAR(160),CHAR(32))),Metadata!B$1:K$2632,10,FALSE)</f>
        <v>228253</v>
      </c>
      <c r="P2774" s="4" t="s">
        <v>11299</v>
      </c>
      <c r="Q2774">
        <v>8</v>
      </c>
      <c r="R2774">
        <v>15</v>
      </c>
    </row>
    <row r="2775" spans="1:18" hidden="1" x14ac:dyDescent="0.25">
      <c r="A2775">
        <v>2779</v>
      </c>
      <c r="B2775" t="s">
        <v>4354</v>
      </c>
      <c r="C2775" t="s">
        <v>417</v>
      </c>
      <c r="D2775" t="s">
        <v>330</v>
      </c>
      <c r="E2775" t="s">
        <v>8640</v>
      </c>
      <c r="F2775" t="str">
        <f>VLOOKUP(TRIM(SUBSTITUTE(E2775,CHAR(160),CHAR(32))),Metadata!B$1:C$2632,2,FALSE)</f>
        <v>Proudhon, P.-J. (Pierre-Joseph), 1809-1865.</v>
      </c>
      <c r="G2775" t="str">
        <f>VLOOKUP(TRIM(SUBSTITUTE(E2775,CHAR(160),CHAR(32))),Metadata!B$1:D$2632,3,FALSE)</f>
        <v>Qu'est-ce que la propriété?</v>
      </c>
      <c r="H2775">
        <f>VLOOKUP(TRIM(SUBSTITUTE(E2775,CHAR(160),CHAR(32))),Metadata!B$1:E$2632,4,FALSE)</f>
        <v>1840</v>
      </c>
      <c r="I2775" t="s">
        <v>450</v>
      </c>
      <c r="K2775" t="str">
        <f>VLOOKUP(TRIM(SUBSTITUTE(E2775,CHAR(160),CHAR(32))),Metadata!B$1:H$2632,7,FALSE)</f>
        <v>traite ou essai</v>
      </c>
      <c r="L2775" t="s">
        <v>4402</v>
      </c>
      <c r="N2775" t="str">
        <f>VLOOKUP(TRIM(SUBSTITUTE(E2775,CHAR(160),CHAR(32))),Metadata!B$1:J$2632,9,FALSE)</f>
        <v>prose</v>
      </c>
      <c r="O2775">
        <f>VLOOKUP(TRIM(SUBSTITUTE(E2775,CHAR(160),CHAR(32))),Metadata!B$1:K$2632,10,FALSE)</f>
        <v>90059</v>
      </c>
      <c r="P2775" s="4" t="s">
        <v>11300</v>
      </c>
      <c r="Q2775">
        <v>72</v>
      </c>
      <c r="R2775">
        <v>79</v>
      </c>
    </row>
    <row r="2776" spans="1:18" hidden="1" x14ac:dyDescent="0.25">
      <c r="A2776">
        <v>2780</v>
      </c>
      <c r="B2776" t="s">
        <v>4354</v>
      </c>
      <c r="C2776" t="s">
        <v>417</v>
      </c>
      <c r="D2776" t="s">
        <v>330</v>
      </c>
      <c r="E2776" t="s">
        <v>8481</v>
      </c>
      <c r="F2776" t="str">
        <f>VLOOKUP(TRIM(SUBSTITUTE(E2776,CHAR(160),CHAR(32))),Metadata!B$1:C$2632,2,FALSE)</f>
        <v>Destutt de Tracy, Antoine Louis Claude, comte, 1754-1836.</v>
      </c>
      <c r="G2776" t="str">
        <f>VLOOKUP(TRIM(SUBSTITUTE(E2776,CHAR(160),CHAR(32))),Metadata!B$1:D$2632,3,FALSE)</f>
        <v>Éléments d'idéologie, De la logique</v>
      </c>
      <c r="H2776">
        <f>VLOOKUP(TRIM(SUBSTITUTE(E2776,CHAR(160),CHAR(32))),Metadata!B$1:E$2632,4,FALSE)</f>
        <v>1805</v>
      </c>
      <c r="I2776" t="s">
        <v>450</v>
      </c>
      <c r="K2776" t="str">
        <f>VLOOKUP(TRIM(SUBSTITUTE(E2776,CHAR(160),CHAR(32))),Metadata!B$1:H$2632,7,FALSE)</f>
        <v>traite ou essai</v>
      </c>
      <c r="L2776" t="s">
        <v>4402</v>
      </c>
      <c r="N2776" t="str">
        <f>VLOOKUP(TRIM(SUBSTITUTE(E2776,CHAR(160),CHAR(32))),Metadata!B$1:J$2632,9,FALSE)</f>
        <v>prose</v>
      </c>
      <c r="O2776">
        <f>VLOOKUP(TRIM(SUBSTITUTE(E2776,CHAR(160),CHAR(32))),Metadata!B$1:K$2632,10,FALSE)</f>
        <v>85903</v>
      </c>
      <c r="P2776" s="4" t="s">
        <v>11301</v>
      </c>
      <c r="Q2776">
        <v>76</v>
      </c>
      <c r="R2776">
        <v>86</v>
      </c>
    </row>
    <row r="2777" spans="1:18" hidden="1" x14ac:dyDescent="0.25">
      <c r="A2777">
        <v>2781</v>
      </c>
      <c r="B2777" t="s">
        <v>4354</v>
      </c>
      <c r="C2777" t="s">
        <v>417</v>
      </c>
      <c r="D2777" t="s">
        <v>330</v>
      </c>
      <c r="E2777" t="s">
        <v>8700</v>
      </c>
      <c r="F2777" t="str">
        <f>VLOOKUP(TRIM(SUBSTITUTE(E2777,CHAR(160),CHAR(32))),Metadata!B$1:C$2632,2,FALSE)</f>
        <v>Verne, Jules, 1828-1905.</v>
      </c>
      <c r="G2777" t="str">
        <f>VLOOKUP(TRIM(SUBSTITUTE(E2777,CHAR(160),CHAR(32))),Metadata!B$1:D$2632,3,FALSE)</f>
        <v>500 millions de la Bégum / J. Verne.</v>
      </c>
      <c r="H2777">
        <f>VLOOKUP(TRIM(SUBSTITUTE(E2777,CHAR(160),CHAR(32))),Metadata!B$1:E$2632,4,FALSE)</f>
        <v>1879</v>
      </c>
      <c r="I2777" t="s">
        <v>450</v>
      </c>
      <c r="K2777" t="str">
        <f>VLOOKUP(TRIM(SUBSTITUTE(E2777,CHAR(160),CHAR(32))),Metadata!B$1:H$2632,7,FALSE)</f>
        <v>roman</v>
      </c>
      <c r="L2777" t="s">
        <v>4378</v>
      </c>
      <c r="N2777" t="str">
        <f>VLOOKUP(TRIM(SUBSTITUTE(E2777,CHAR(160),CHAR(32))),Metadata!B$1:J$2632,9,FALSE)</f>
        <v>prose</v>
      </c>
      <c r="O2777">
        <f>VLOOKUP(TRIM(SUBSTITUTE(E2777,CHAR(160),CHAR(32))),Metadata!B$1:K$2632,10,FALSE)</f>
        <v>55524</v>
      </c>
      <c r="P2777" s="4" t="s">
        <v>12846</v>
      </c>
      <c r="Q2777">
        <v>88</v>
      </c>
      <c r="R2777">
        <v>96</v>
      </c>
    </row>
    <row r="2778" spans="1:18" hidden="1" x14ac:dyDescent="0.25">
      <c r="A2778">
        <v>2782</v>
      </c>
      <c r="B2778" t="s">
        <v>4354</v>
      </c>
      <c r="C2778" t="s">
        <v>417</v>
      </c>
      <c r="D2778" t="s">
        <v>330</v>
      </c>
      <c r="E2778" t="s">
        <v>8579</v>
      </c>
      <c r="F2778" t="str">
        <f>VLOOKUP(TRIM(SUBSTITUTE(E2778,CHAR(160),CHAR(32))),Metadata!B$1:C$2632,2,FALSE)</f>
        <v>Jouy, Etienne de, 1764-1846.</v>
      </c>
      <c r="G2778" t="str">
        <f>VLOOKUP(TRIM(SUBSTITUTE(E2778,CHAR(160),CHAR(32))),Metadata!B$1:D$2632,3,FALSE)</f>
        <v>L'hermite de la Chaussée-d'Antin, ou, Observations sur les moeurs et les usages parisiens au commencement du XIXe siècle. 1813:</v>
      </c>
      <c r="H2778">
        <f>VLOOKUP(TRIM(SUBSTITUTE(E2778,CHAR(160),CHAR(32))),Metadata!B$1:E$2632,4,FALSE)</f>
        <v>1813</v>
      </c>
      <c r="I2778" t="s">
        <v>450</v>
      </c>
      <c r="K2778" t="str">
        <f>VLOOKUP(TRIM(SUBSTITUTE(E2778,CHAR(160),CHAR(32))),Metadata!B$1:H$2632,7,FALSE)</f>
        <v>traite ou essai</v>
      </c>
      <c r="L2778" t="s">
        <v>4402</v>
      </c>
      <c r="N2778" t="str">
        <f>VLOOKUP(TRIM(SUBSTITUTE(E2778,CHAR(160),CHAR(32))),Metadata!B$1:J$2632,9,FALSE)</f>
        <v>prose</v>
      </c>
      <c r="O2778">
        <f>VLOOKUP(TRIM(SUBSTITUTE(E2778,CHAR(160),CHAR(32))),Metadata!B$1:K$2632,10,FALSE)</f>
        <v>137489</v>
      </c>
      <c r="P2778" s="4" t="s">
        <v>11302</v>
      </c>
      <c r="Q2778">
        <v>53</v>
      </c>
      <c r="R2778">
        <v>63</v>
      </c>
    </row>
    <row r="2779" spans="1:18" hidden="1" x14ac:dyDescent="0.25">
      <c r="A2779">
        <v>2783</v>
      </c>
      <c r="B2779" t="s">
        <v>4354</v>
      </c>
      <c r="C2779" t="s">
        <v>417</v>
      </c>
      <c r="D2779" t="s">
        <v>330</v>
      </c>
      <c r="E2779" t="s">
        <v>8456</v>
      </c>
      <c r="F2779" t="str">
        <f>VLOOKUP(TRIM(SUBSTITUTE(E2779,CHAR(160),CHAR(32))),Metadata!B$1:C$2632,2,FALSE)</f>
        <v>Chateaubriand, Francois-René, vicomte de, 1768-1848.</v>
      </c>
      <c r="G2779" t="str">
        <f>VLOOKUP(TRIM(SUBSTITUTE(E2779,CHAR(160),CHAR(32))),Metadata!B$1:D$2632,3,FALSE)</f>
        <v>Génie du christianisme</v>
      </c>
      <c r="H2779">
        <f>VLOOKUP(TRIM(SUBSTITUTE(E2779,CHAR(160),CHAR(32))),Metadata!B$1:E$2632,4,FALSE)</f>
        <v>1803</v>
      </c>
      <c r="I2779" t="s">
        <v>450</v>
      </c>
      <c r="K2779" t="str">
        <f>VLOOKUP(TRIM(SUBSTITUTE(E2779,CHAR(160),CHAR(32))),Metadata!B$1:H$2632,7,FALSE)</f>
        <v>traite ou essai</v>
      </c>
      <c r="L2779" t="s">
        <v>4402</v>
      </c>
      <c r="N2779" t="str">
        <f>VLOOKUP(TRIM(SUBSTITUTE(E2779,CHAR(160),CHAR(32))),Metadata!B$1:J$2632,9,FALSE)</f>
        <v>prose</v>
      </c>
      <c r="O2779">
        <f>VLOOKUP(TRIM(SUBSTITUTE(E2779,CHAR(160),CHAR(32))),Metadata!B$1:K$2632,10,FALSE)</f>
        <v>238908</v>
      </c>
      <c r="P2779" s="4" t="s">
        <v>12847</v>
      </c>
      <c r="Q2779">
        <v>369</v>
      </c>
      <c r="R2779">
        <v>376</v>
      </c>
    </row>
    <row r="2780" spans="1:18" hidden="1" x14ac:dyDescent="0.25">
      <c r="A2780">
        <v>2784</v>
      </c>
      <c r="B2780" t="s">
        <v>4354</v>
      </c>
      <c r="C2780" t="s">
        <v>417</v>
      </c>
      <c r="D2780" t="s">
        <v>330</v>
      </c>
      <c r="E2780" t="s">
        <v>8109</v>
      </c>
      <c r="F2780" t="str">
        <f>VLOOKUP(TRIM(SUBSTITUTE(E2780,CHAR(160),CHAR(32))),Metadata!B$1:C$2632,2,FALSE)</f>
        <v>Montchrestien, Antoine de, ca. 1575-1621.</v>
      </c>
      <c r="G2780" t="str">
        <f>VLOOKUP(TRIM(SUBSTITUTE(E2780,CHAR(160),CHAR(32))),Metadata!B$1:D$2632,3,FALSE)</f>
        <v>Traicté de l'Oeconomie politique: dedié en 1615 au roy et à la reyne mere du roy</v>
      </c>
      <c r="H2780">
        <f>VLOOKUP(TRIM(SUBSTITUTE(E2780,CHAR(160),CHAR(32))),Metadata!B$1:E$2632,4,FALSE)</f>
        <v>1615</v>
      </c>
      <c r="I2780" t="s">
        <v>450</v>
      </c>
      <c r="K2780" t="str">
        <f>VLOOKUP(TRIM(SUBSTITUTE(E2780,CHAR(160),CHAR(32))),Metadata!B$1:H$2632,7,FALSE)</f>
        <v>traite ou essai</v>
      </c>
      <c r="L2780" t="s">
        <v>4402</v>
      </c>
      <c r="N2780" t="str">
        <f>VLOOKUP(TRIM(SUBSTITUTE(E2780,CHAR(160),CHAR(32))),Metadata!B$1:J$2632,9,FALSE)</f>
        <v>prose</v>
      </c>
      <c r="O2780">
        <f>VLOOKUP(TRIM(SUBSTITUTE(E2780,CHAR(160),CHAR(32))),Metadata!B$1:K$2632,10,FALSE)</f>
        <v>92941</v>
      </c>
      <c r="P2780" s="4" t="s">
        <v>12848</v>
      </c>
      <c r="Q2780">
        <v>115</v>
      </c>
      <c r="R2780">
        <v>122</v>
      </c>
    </row>
    <row r="2781" spans="1:18" hidden="1" x14ac:dyDescent="0.25">
      <c r="A2781">
        <v>2785</v>
      </c>
      <c r="B2781" t="s">
        <v>4354</v>
      </c>
      <c r="C2781" t="s">
        <v>417</v>
      </c>
      <c r="D2781" t="s">
        <v>330</v>
      </c>
      <c r="E2781" t="s">
        <v>8485</v>
      </c>
      <c r="F2781" t="str">
        <f>VLOOKUP(TRIM(SUBSTITUTE(E2781,CHAR(160),CHAR(32))),Metadata!B$1:C$2632,2,FALSE)</f>
        <v>Dumas, Alexandre (père), 1802-1870.</v>
      </c>
      <c r="G2781" t="str">
        <f>VLOOKUP(TRIM(SUBSTITUTE(E2781,CHAR(160),CHAR(32))),Metadata!B$1:D$2632,3,FALSE)</f>
        <v>Ascanio</v>
      </c>
      <c r="H2781">
        <f>VLOOKUP(TRIM(SUBSTITUTE(E2781,CHAR(160),CHAR(32))),Metadata!B$1:E$2632,4,FALSE)</f>
        <v>1843</v>
      </c>
      <c r="I2781" t="s">
        <v>450</v>
      </c>
      <c r="K2781" t="str">
        <f>VLOOKUP(TRIM(SUBSTITUTE(E2781,CHAR(160),CHAR(32))),Metadata!B$1:H$2632,7,FALSE)</f>
        <v>Narratif, Roman</v>
      </c>
      <c r="L2781" t="s">
        <v>4786</v>
      </c>
      <c r="N2781" t="str">
        <f>VLOOKUP(TRIM(SUBSTITUTE(E2781,CHAR(160),CHAR(32))),Metadata!B$1:J$2632,9,FALSE)</f>
        <v/>
      </c>
      <c r="O2781">
        <f>VLOOKUP(TRIM(SUBSTITUTE(E2781,CHAR(160),CHAR(32))),Metadata!B$1:K$2632,10,FALSE)</f>
        <v>179083</v>
      </c>
      <c r="P2781" s="4" t="s">
        <v>11303</v>
      </c>
      <c r="Q2781">
        <v>202</v>
      </c>
      <c r="R2781">
        <v>209</v>
      </c>
    </row>
    <row r="2782" spans="1:18" hidden="1" x14ac:dyDescent="0.25">
      <c r="A2782">
        <v>2786</v>
      </c>
      <c r="B2782" t="s">
        <v>4354</v>
      </c>
      <c r="C2782" t="s">
        <v>417</v>
      </c>
      <c r="D2782" t="s">
        <v>330</v>
      </c>
      <c r="E2782" t="s">
        <v>8594</v>
      </c>
      <c r="F2782" t="str">
        <f>VLOOKUP(TRIM(SUBSTITUTE(E2782,CHAR(160),CHAR(32))),Metadata!B$1:C$2632,2,FALSE)</f>
        <v>Las Cases, Emmanuel-Auguste-Dieudonné, comte de, 1766-1842.</v>
      </c>
      <c r="G2782" t="str">
        <f>VLOOKUP(TRIM(SUBSTITUTE(E2782,CHAR(160),CHAR(32))),Metadata!B$1:D$2632,3,FALSE)</f>
        <v>Le mémorial de Sainte-Hélène.</v>
      </c>
      <c r="H2782">
        <f>VLOOKUP(TRIM(SUBSTITUTE(E2782,CHAR(160),CHAR(32))),Metadata!B$1:E$2632,4,FALSE)</f>
        <v>1823</v>
      </c>
      <c r="I2782" t="s">
        <v>450</v>
      </c>
      <c r="K2782" t="str">
        <f>VLOOKUP(TRIM(SUBSTITUTE(E2782,CHAR(160),CHAR(32))),Metadata!B$1:H$2632,7,FALSE)</f>
        <v>memoires</v>
      </c>
      <c r="L2782" t="s">
        <v>4481</v>
      </c>
      <c r="N2782" t="str">
        <f>VLOOKUP(TRIM(SUBSTITUTE(E2782,CHAR(160),CHAR(32))),Metadata!B$1:J$2632,9,FALSE)</f>
        <v>prose</v>
      </c>
      <c r="O2782">
        <f>VLOOKUP(TRIM(SUBSTITUTE(E2782,CHAR(160),CHAR(32))),Metadata!B$1:K$2632,10,FALSE)</f>
        <v>643639</v>
      </c>
      <c r="P2782" s="8" t="s">
        <v>11304</v>
      </c>
      <c r="Q2782">
        <v>178</v>
      </c>
      <c r="R2782">
        <v>185</v>
      </c>
    </row>
    <row r="2783" spans="1:18" hidden="1" x14ac:dyDescent="0.25">
      <c r="A2783">
        <v>2787</v>
      </c>
      <c r="B2783" t="s">
        <v>4354</v>
      </c>
      <c r="C2783" t="s">
        <v>417</v>
      </c>
      <c r="D2783" t="s">
        <v>330</v>
      </c>
      <c r="E2783" t="s">
        <v>8622</v>
      </c>
      <c r="F2783" t="str">
        <f>VLOOKUP(TRIM(SUBSTITUTE(E2783,CHAR(160),CHAR(32))),Metadata!B$1:C$2632,2,FALSE)</f>
        <v>Musset, Alfred de, 1810-1857.</v>
      </c>
      <c r="G2783" t="str">
        <f>VLOOKUP(TRIM(SUBSTITUTE(E2783,CHAR(160),CHAR(32))),Metadata!B$1:D$2632,3,FALSE)</f>
        <v>Fantasio</v>
      </c>
      <c r="H2783">
        <f>VLOOKUP(TRIM(SUBSTITUTE(E2783,CHAR(160),CHAR(32))),Metadata!B$1:E$2632,4,FALSE)</f>
        <v>1834</v>
      </c>
      <c r="I2783" t="s">
        <v>450</v>
      </c>
      <c r="K2783" t="str">
        <f>VLOOKUP(TRIM(SUBSTITUTE(E2783,CHAR(160),CHAR(32))),Metadata!B$1:H$2632,7,FALSE)</f>
        <v>theatre</v>
      </c>
      <c r="L2783" t="s">
        <v>4472</v>
      </c>
      <c r="N2783" t="str">
        <f>VLOOKUP(TRIM(SUBSTITUTE(E2783,CHAR(160),CHAR(32))),Metadata!B$1:J$2632,9,FALSE)</f>
        <v>prose</v>
      </c>
      <c r="O2783">
        <f>VLOOKUP(TRIM(SUBSTITUTE(E2783,CHAR(160),CHAR(32))),Metadata!B$1:K$2632,10,FALSE)</f>
        <v>11458</v>
      </c>
      <c r="P2783" s="4" t="s">
        <v>11305</v>
      </c>
      <c r="Q2783">
        <v>26</v>
      </c>
      <c r="R2783">
        <v>33</v>
      </c>
    </row>
    <row r="2784" spans="1:18" hidden="1" x14ac:dyDescent="0.25">
      <c r="A2784">
        <v>2788</v>
      </c>
      <c r="B2784" t="s">
        <v>4354</v>
      </c>
      <c r="C2784" t="s">
        <v>417</v>
      </c>
      <c r="D2784" t="s">
        <v>330</v>
      </c>
      <c r="E2784" t="s">
        <v>8506</v>
      </c>
      <c r="F2784" t="str">
        <f>VLOOKUP(TRIM(SUBSTITUTE(E2784,CHAR(160),CHAR(32))),Metadata!B$1:C$2632,2,FALSE)</f>
        <v>Dumas, Alexandre (père), 1802-1870.</v>
      </c>
      <c r="G2784" t="str">
        <f>VLOOKUP(TRIM(SUBSTITUTE(E2784,CHAR(160),CHAR(32))),Metadata!B$1:D$2632,3,FALSE)</f>
        <v>Vicomte de Bragelonne (Le)</v>
      </c>
      <c r="H2784">
        <f>VLOOKUP(TRIM(SUBSTITUTE(E2784,CHAR(160),CHAR(32))),Metadata!B$1:E$2632,4,FALSE)</f>
        <v>1848</v>
      </c>
      <c r="I2784" t="s">
        <v>450</v>
      </c>
      <c r="K2784" t="str">
        <f>VLOOKUP(TRIM(SUBSTITUTE(E2784,CHAR(160),CHAR(32))),Metadata!B$1:H$2632,7,FALSE)</f>
        <v>Narratif, Roman</v>
      </c>
      <c r="L2784" t="s">
        <v>4786</v>
      </c>
      <c r="N2784" t="str">
        <f>VLOOKUP(TRIM(SUBSTITUTE(E2784,CHAR(160),CHAR(32))),Metadata!B$1:J$2632,9,FALSE)</f>
        <v/>
      </c>
      <c r="O2784">
        <f>VLOOKUP(TRIM(SUBSTITUTE(E2784,CHAR(160),CHAR(32))),Metadata!B$1:K$2632,10,FALSE)</f>
        <v>700272</v>
      </c>
      <c r="P2784" s="4" t="s">
        <v>12849</v>
      </c>
      <c r="Q2784">
        <v>8</v>
      </c>
      <c r="R2784">
        <v>19</v>
      </c>
    </row>
    <row r="2785" spans="1:18" hidden="1" x14ac:dyDescent="0.25">
      <c r="A2785">
        <v>2789</v>
      </c>
      <c r="B2785" t="s">
        <v>4354</v>
      </c>
      <c r="C2785" t="s">
        <v>417</v>
      </c>
      <c r="D2785" t="s">
        <v>330</v>
      </c>
      <c r="E2785" t="s">
        <v>8671</v>
      </c>
      <c r="F2785" t="str">
        <f>VLOOKUP(TRIM(SUBSTITUTE(E2785,CHAR(160),CHAR(32))),Metadata!B$1:C$2632,2,FALSE)</f>
        <v>Staël, Madame de (Anne-Louise-Germaine), 1766-1817.</v>
      </c>
      <c r="G2785" t="str">
        <f>VLOOKUP(TRIM(SUBSTITUTE(E2785,CHAR(160),CHAR(32))),Metadata!B$1:D$2632,3,FALSE)</f>
        <v>Corinne, ou, L'Italie</v>
      </c>
      <c r="H2785">
        <f>VLOOKUP(TRIM(SUBSTITUTE(E2785,CHAR(160),CHAR(32))),Metadata!B$1:E$2632,4,FALSE)</f>
        <v>1807</v>
      </c>
      <c r="I2785" t="s">
        <v>450</v>
      </c>
      <c r="K2785" t="str">
        <f>VLOOKUP(TRIM(SUBSTITUTE(E2785,CHAR(160),CHAR(32))),Metadata!B$1:H$2632,7,FALSE)</f>
        <v>roman</v>
      </c>
      <c r="L2785" t="s">
        <v>4378</v>
      </c>
      <c r="N2785" t="str">
        <f>VLOOKUP(TRIM(SUBSTITUTE(E2785,CHAR(160),CHAR(32))),Metadata!B$1:J$2632,9,FALSE)</f>
        <v>prose</v>
      </c>
      <c r="O2785">
        <f>VLOOKUP(TRIM(SUBSTITUTE(E2785,CHAR(160),CHAR(32))),Metadata!B$1:K$2632,10,FALSE)</f>
        <v>188836</v>
      </c>
      <c r="P2785" s="4" t="s">
        <v>9332</v>
      </c>
      <c r="Q2785">
        <v>82</v>
      </c>
      <c r="R2785">
        <v>92</v>
      </c>
    </row>
    <row r="2786" spans="1:18" hidden="1" x14ac:dyDescent="0.25">
      <c r="A2786">
        <v>2790</v>
      </c>
      <c r="B2786" t="s">
        <v>4354</v>
      </c>
      <c r="C2786" t="s">
        <v>417</v>
      </c>
      <c r="D2786" t="s">
        <v>330</v>
      </c>
      <c r="E2786" t="s">
        <v>8547</v>
      </c>
      <c r="F2786" t="str">
        <f>VLOOKUP(TRIM(SUBSTITUTE(E2786,CHAR(160),CHAR(32))),Metadata!B$1:C$2632,2,FALSE)</f>
        <v>Gautier, Théophile, 1811-1872.</v>
      </c>
      <c r="G2786" t="str">
        <f>VLOOKUP(TRIM(SUBSTITUTE(E2786,CHAR(160),CHAR(32))),Metadata!B$1:D$2632,3,FALSE)</f>
        <v>Le capitaine Fracasse: texte complet (1863)</v>
      </c>
      <c r="H2786">
        <f>VLOOKUP(TRIM(SUBSTITUTE(E2786,CHAR(160),CHAR(32))),Metadata!B$1:E$2632,4,FALSE)</f>
        <v>1863</v>
      </c>
      <c r="I2786" t="s">
        <v>450</v>
      </c>
      <c r="K2786" t="str">
        <f>VLOOKUP(TRIM(SUBSTITUTE(E2786,CHAR(160),CHAR(32))),Metadata!B$1:H$2632,7,FALSE)</f>
        <v>roman</v>
      </c>
      <c r="L2786" t="s">
        <v>4378</v>
      </c>
      <c r="N2786" t="str">
        <f>VLOOKUP(TRIM(SUBSTITUTE(E2786,CHAR(160),CHAR(32))),Metadata!B$1:J$2632,9,FALSE)</f>
        <v>prose</v>
      </c>
      <c r="O2786">
        <f>VLOOKUP(TRIM(SUBSTITUTE(E2786,CHAR(160),CHAR(32))),Metadata!B$1:K$2632,10,FALSE)</f>
        <v>198679</v>
      </c>
      <c r="P2786" s="4" t="s">
        <v>11306</v>
      </c>
      <c r="Q2786">
        <v>19</v>
      </c>
      <c r="R2786">
        <v>26</v>
      </c>
    </row>
    <row r="2787" spans="1:18" hidden="1" x14ac:dyDescent="0.25">
      <c r="A2787">
        <v>2791</v>
      </c>
      <c r="B2787" t="s">
        <v>4354</v>
      </c>
      <c r="C2787" t="s">
        <v>417</v>
      </c>
      <c r="D2787" t="s">
        <v>330</v>
      </c>
      <c r="E2787" t="s">
        <v>8439</v>
      </c>
      <c r="F2787" t="str">
        <f>VLOOKUP(TRIM(SUBSTITUTE(E2787,CHAR(160),CHAR(32))),Metadata!B$1:C$2632,2,FALSE)</f>
        <v>Baudry de Lozieres, Louis Narcisse, 1761-1841.</v>
      </c>
      <c r="G2787" t="str">
        <f>VLOOKUP(TRIM(SUBSTITUTE(E2787,CHAR(160),CHAR(32))),Metadata!B$1:D$2632,3,FALSE)</f>
        <v>Voyage à la Louisiane</v>
      </c>
      <c r="H2787">
        <f>VLOOKUP(TRIM(SUBSTITUTE(E2787,CHAR(160),CHAR(32))),Metadata!B$1:E$2632,4,FALSE)</f>
        <v>1802</v>
      </c>
      <c r="I2787" t="s">
        <v>450</v>
      </c>
      <c r="K2787" t="str">
        <f>VLOOKUP(TRIM(SUBSTITUTE(E2787,CHAR(160),CHAR(32))),Metadata!B$1:H$2632,7,FALSE)</f>
        <v>recit de voyage</v>
      </c>
      <c r="L2787" t="s">
        <v>4870</v>
      </c>
      <c r="N2787" t="str">
        <f>VLOOKUP(TRIM(SUBSTITUTE(E2787,CHAR(160),CHAR(32))),Metadata!B$1:J$2632,9,FALSE)</f>
        <v>prose</v>
      </c>
      <c r="O2787">
        <f>VLOOKUP(TRIM(SUBSTITUTE(E2787,CHAR(160),CHAR(32))),Metadata!B$1:K$2632,10,FALSE)</f>
        <v>66048</v>
      </c>
      <c r="P2787" s="4" t="s">
        <v>11307</v>
      </c>
      <c r="Q2787">
        <v>25</v>
      </c>
      <c r="R2787">
        <v>34</v>
      </c>
    </row>
    <row r="2788" spans="1:18" hidden="1" x14ac:dyDescent="0.25">
      <c r="A2788">
        <v>2792</v>
      </c>
      <c r="B2788" t="s">
        <v>4354</v>
      </c>
      <c r="C2788" t="s">
        <v>417</v>
      </c>
      <c r="D2788" t="s">
        <v>330</v>
      </c>
      <c r="E2788" t="s">
        <v>6717</v>
      </c>
      <c r="F2788" t="str">
        <f>VLOOKUP(TRIM(SUBSTITUTE(E2788,CHAR(160),CHAR(32))),Metadata!B$1:C$2632,2,FALSE)</f>
        <v>Tarde, Gabriel, 1843-1904.</v>
      </c>
      <c r="G2788" t="str">
        <f>VLOOKUP(TRIM(SUBSTITUTE(E2788,CHAR(160),CHAR(32))),Metadata!B$1:D$2632,3,FALSE)</f>
        <v>La philosophie pénale [2]</v>
      </c>
      <c r="H2788">
        <f>VLOOKUP(TRIM(SUBSTITUTE(E2788,CHAR(160),CHAR(32))),Metadata!B$1:E$2632,4,FALSE)</f>
        <v>1890</v>
      </c>
      <c r="I2788" t="s">
        <v>450</v>
      </c>
      <c r="K2788" t="str">
        <f>VLOOKUP(TRIM(SUBSTITUTE(E2788,CHAR(160),CHAR(32))),Metadata!B$1:H$2632,7,FALSE)</f>
        <v>traite</v>
      </c>
      <c r="L2788" t="s">
        <v>4417</v>
      </c>
      <c r="N2788" t="str">
        <f>VLOOKUP(TRIM(SUBSTITUTE(E2788,CHAR(160),CHAR(32))),Metadata!B$1:J$2632,9,FALSE)</f>
        <v/>
      </c>
      <c r="O2788">
        <f>VLOOKUP(TRIM(SUBSTITUTE(E2788,CHAR(160),CHAR(32))),Metadata!B$1:K$2632,10,FALSE)</f>
        <v>118390</v>
      </c>
      <c r="P2788" s="4" t="s">
        <v>12850</v>
      </c>
      <c r="Q2788">
        <v>57</v>
      </c>
      <c r="R2788">
        <v>64</v>
      </c>
    </row>
    <row r="2789" spans="1:18" hidden="1" x14ac:dyDescent="0.25">
      <c r="A2789">
        <v>2793</v>
      </c>
      <c r="B2789" t="s">
        <v>4354</v>
      </c>
      <c r="C2789" t="s">
        <v>417</v>
      </c>
      <c r="D2789" t="s">
        <v>330</v>
      </c>
      <c r="E2789" t="s">
        <v>8448</v>
      </c>
      <c r="F2789" t="str">
        <f>VLOOKUP(TRIM(SUBSTITUTE(E2789,CHAR(160),CHAR(32))),Metadata!B$1:C$2632,2,FALSE)</f>
        <v>Bourget, Paul, 1852-1935.</v>
      </c>
      <c r="G2789" t="str">
        <f>VLOOKUP(TRIM(SUBSTITUTE(E2789,CHAR(160),CHAR(32))),Metadata!B$1:D$2632,3,FALSE)</f>
        <v>Essais de psychologie contemporaine</v>
      </c>
      <c r="H2789">
        <f>VLOOKUP(TRIM(SUBSTITUTE(E2789,CHAR(160),CHAR(32))),Metadata!B$1:E$2632,4,FALSE)</f>
        <v>1883</v>
      </c>
      <c r="I2789" t="s">
        <v>450</v>
      </c>
      <c r="K2789" t="str">
        <f>VLOOKUP(TRIM(SUBSTITUTE(E2789,CHAR(160),CHAR(32))),Metadata!B$1:H$2632,7,FALSE)</f>
        <v>traite ou essai</v>
      </c>
      <c r="L2789" t="s">
        <v>4402</v>
      </c>
      <c r="N2789" t="str">
        <f>VLOOKUP(TRIM(SUBSTITUTE(E2789,CHAR(160),CHAR(32))),Metadata!B$1:J$2632,9,FALSE)</f>
        <v>prose</v>
      </c>
      <c r="O2789">
        <f>VLOOKUP(TRIM(SUBSTITUTE(E2789,CHAR(160),CHAR(32))),Metadata!B$1:K$2632,10,FALSE)</f>
        <v>62642</v>
      </c>
      <c r="P2789" s="4" t="s">
        <v>11308</v>
      </c>
      <c r="Q2789">
        <v>72</v>
      </c>
      <c r="R2789">
        <v>79</v>
      </c>
    </row>
    <row r="2790" spans="1:18" hidden="1" x14ac:dyDescent="0.25">
      <c r="A2790">
        <v>2794</v>
      </c>
      <c r="B2790" t="s">
        <v>4354</v>
      </c>
      <c r="C2790" t="s">
        <v>417</v>
      </c>
      <c r="D2790" t="s">
        <v>330</v>
      </c>
      <c r="E2790" t="s">
        <v>8602</v>
      </c>
      <c r="F2790" t="str">
        <f>VLOOKUP(TRIM(SUBSTITUTE(E2790,CHAR(160),CHAR(32))),Metadata!B$1:C$2632,2,FALSE)</f>
        <v>Maistre, Joseph Marie, comte de, 1753-1821.</v>
      </c>
      <c r="G2790" t="str">
        <f>VLOOKUP(TRIM(SUBSTITUTE(E2790,CHAR(160),CHAR(32))),Metadata!B$1:D$2632,3,FALSE)</f>
        <v>Les soirées de Saint-Pétersbourg, ou, Entretiens sur le gouvernement temporel de la providence: suivis d'un traité sur les sacrifices</v>
      </c>
      <c r="H2790">
        <f>VLOOKUP(TRIM(SUBSTITUTE(E2790,CHAR(160),CHAR(32))),Metadata!B$1:E$2632,4,FALSE)</f>
        <v>1821</v>
      </c>
      <c r="I2790" t="s">
        <v>450</v>
      </c>
      <c r="K2790" t="str">
        <f>VLOOKUP(TRIM(SUBSTITUTE(E2790,CHAR(160),CHAR(32))),Metadata!B$1:H$2632,7,FALSE)</f>
        <v>melanges litteraires</v>
      </c>
      <c r="L2790" t="s">
        <v>4389</v>
      </c>
      <c r="N2790" t="str">
        <f>VLOOKUP(TRIM(SUBSTITUTE(E2790,CHAR(160),CHAR(32))),Metadata!B$1:J$2632,9,FALSE)</f>
        <v>prose</v>
      </c>
      <c r="O2790">
        <f>VLOOKUP(TRIM(SUBSTITUTE(E2790,CHAR(160),CHAR(32))),Metadata!B$1:K$2632,10,FALSE)</f>
        <v>124159</v>
      </c>
      <c r="P2790" s="4" t="s">
        <v>11309</v>
      </c>
      <c r="Q2790">
        <v>133</v>
      </c>
      <c r="R2790">
        <v>140</v>
      </c>
    </row>
    <row r="2791" spans="1:18" hidden="1" x14ac:dyDescent="0.25">
      <c r="A2791">
        <v>2795</v>
      </c>
      <c r="B2791" t="s">
        <v>4354</v>
      </c>
      <c r="C2791" t="s">
        <v>417</v>
      </c>
      <c r="D2791" t="s">
        <v>330</v>
      </c>
      <c r="E2791" t="s">
        <v>6268</v>
      </c>
      <c r="F2791" t="str">
        <f>VLOOKUP(TRIM(SUBSTITUTE(E2791,CHAR(160),CHAR(32))),Metadata!B$1:C$2632,2,FALSE)</f>
        <v>Gobineau, Arthur, comte de, 1816-1882.</v>
      </c>
      <c r="G2791" t="str">
        <f>VLOOKUP(TRIM(SUBSTITUTE(E2791,CHAR(160),CHAR(32))),Metadata!B$1:D$2632,3,FALSE)</f>
        <v>Essai sur l'inégalité des races humaines, [1]</v>
      </c>
      <c r="H2791">
        <f>VLOOKUP(TRIM(SUBSTITUTE(E2791,CHAR(160),CHAR(32))),Metadata!B$1:E$2632,4,FALSE)</f>
        <v>1853</v>
      </c>
      <c r="I2791" t="s">
        <v>450</v>
      </c>
      <c r="K2791" t="str">
        <f>VLOOKUP(TRIM(SUBSTITUTE(E2791,CHAR(160),CHAR(32))),Metadata!B$1:H$2632,7,FALSE)</f>
        <v>traite</v>
      </c>
      <c r="L2791" t="s">
        <v>4417</v>
      </c>
      <c r="N2791" t="str">
        <f>VLOOKUP(TRIM(SUBSTITUTE(E2791,CHAR(160),CHAR(32))),Metadata!B$1:J$2632,9,FALSE)</f>
        <v/>
      </c>
      <c r="O2791">
        <f>VLOOKUP(TRIM(SUBSTITUTE(E2791,CHAR(160),CHAR(32))),Metadata!B$1:K$2632,10,FALSE)</f>
        <v>248229</v>
      </c>
      <c r="P2791" s="10" t="s">
        <v>11310</v>
      </c>
      <c r="Q2791">
        <v>368</v>
      </c>
      <c r="R2791">
        <v>375</v>
      </c>
    </row>
    <row r="2792" spans="1:18" hidden="1" x14ac:dyDescent="0.25">
      <c r="A2792">
        <v>2796</v>
      </c>
      <c r="B2792" t="s">
        <v>4354</v>
      </c>
      <c r="C2792" t="s">
        <v>417</v>
      </c>
      <c r="D2792" t="s">
        <v>330</v>
      </c>
      <c r="E2792" t="s">
        <v>8639</v>
      </c>
      <c r="F2792" t="str">
        <f>VLOOKUP(TRIM(SUBSTITUTE(E2792,CHAR(160),CHAR(32))),Metadata!B$1:C$2632,2,FALSE)</f>
        <v>Ponson du Terrail, 1829-1871.</v>
      </c>
      <c r="G2792" t="str">
        <f>VLOOKUP(TRIM(SUBSTITUTE(E2792,CHAR(160),CHAR(32))),Metadata!B$1:D$2632,3,FALSE)</f>
        <v>L'héritage mystérieux.</v>
      </c>
      <c r="H2792">
        <f>VLOOKUP(TRIM(SUBSTITUTE(E2792,CHAR(160),CHAR(32))),Metadata!B$1:E$2632,4,FALSE)</f>
        <v>1859</v>
      </c>
      <c r="I2792" t="s">
        <v>450</v>
      </c>
      <c r="K2792" t="str">
        <f>VLOOKUP(TRIM(SUBSTITUTE(E2792,CHAR(160),CHAR(32))),Metadata!B$1:H$2632,7,FALSE)</f>
        <v>roman</v>
      </c>
      <c r="L2792" t="s">
        <v>4378</v>
      </c>
      <c r="N2792" t="str">
        <f>VLOOKUP(TRIM(SUBSTITUTE(E2792,CHAR(160),CHAR(32))),Metadata!B$1:J$2632,9,FALSE)</f>
        <v>prose</v>
      </c>
      <c r="O2792">
        <f>VLOOKUP(TRIM(SUBSTITUTE(E2792,CHAR(160),CHAR(32))),Metadata!B$1:K$2632,10,FALSE)</f>
        <v>189440</v>
      </c>
      <c r="P2792" s="4" t="s">
        <v>9333</v>
      </c>
      <c r="Q2792">
        <v>46</v>
      </c>
      <c r="R2792">
        <v>53</v>
      </c>
    </row>
    <row r="2793" spans="1:18" x14ac:dyDescent="0.25">
      <c r="A2793">
        <v>2797</v>
      </c>
      <c r="B2793" t="s">
        <v>4354</v>
      </c>
      <c r="C2793" t="s">
        <v>417</v>
      </c>
      <c r="D2793" t="s">
        <v>330</v>
      </c>
      <c r="E2793" t="s">
        <v>8569</v>
      </c>
      <c r="F2793" t="str">
        <f>VLOOKUP(TRIM(SUBSTITUTE(E2793,CHAR(160),CHAR(32))),Metadata!B$1:C$2632,2,FALSE)</f>
        <v>Hugo, Victor, 1802-1885.</v>
      </c>
      <c r="G2793" t="str">
        <f>VLOOKUP(TRIM(SUBSTITUTE(E2793,CHAR(160),CHAR(32))),Metadata!B$1:D$2632,3,FALSE)</f>
        <v>Les Quatre vents de l'esprit</v>
      </c>
      <c r="H2793">
        <f>VLOOKUP(TRIM(SUBSTITUTE(E2793,CHAR(160),CHAR(32))),Metadata!B$1:E$2632,4,FALSE)</f>
        <v>1870</v>
      </c>
      <c r="I2793" t="s">
        <v>450</v>
      </c>
      <c r="K2793" t="str">
        <f>VLOOKUP(TRIM(SUBSTITUTE(E2793,CHAR(160),CHAR(32))),Metadata!B$1:H$2632,7,FALSE)</f>
        <v>poesie</v>
      </c>
      <c r="L2793" t="s">
        <v>4382</v>
      </c>
      <c r="N2793" t="str">
        <f>VLOOKUP(TRIM(SUBSTITUTE(E2793,CHAR(160),CHAR(32))),Metadata!B$1:J$2632,9,FALSE)</f>
        <v/>
      </c>
      <c r="O2793">
        <f>VLOOKUP(TRIM(SUBSTITUTE(E2793,CHAR(160),CHAR(32))),Metadata!B$1:K$2632,10,FALSE)</f>
        <v>73059</v>
      </c>
      <c r="P2793" s="8" t="s">
        <v>11311</v>
      </c>
      <c r="Q2793">
        <v>81</v>
      </c>
      <c r="R2793">
        <v>88</v>
      </c>
    </row>
    <row r="2794" spans="1:18" hidden="1" x14ac:dyDescent="0.25">
      <c r="A2794">
        <v>2798</v>
      </c>
      <c r="B2794" t="s">
        <v>4354</v>
      </c>
      <c r="C2794" t="s">
        <v>417</v>
      </c>
      <c r="D2794" t="s">
        <v>330</v>
      </c>
      <c r="E2794" t="s">
        <v>8638</v>
      </c>
      <c r="F2794" t="str">
        <f>VLOOKUP(TRIM(SUBSTITUTE(E2794,CHAR(160),CHAR(32))),Metadata!B$1:C$2632,2,FALSE)</f>
        <v>Ponson du Terrail, 1829-1871.</v>
      </c>
      <c r="G2794" t="str">
        <f>VLOOKUP(TRIM(SUBSTITUTE(E2794,CHAR(160),CHAR(32))),Metadata!B$1:D$2632,3,FALSE)</f>
        <v>Le club des valets de coeur. 2. ptie. Turquoise la pécheresse.</v>
      </c>
      <c r="H2794">
        <f>VLOOKUP(TRIM(SUBSTITUTE(E2794,CHAR(160),CHAR(32))),Metadata!B$1:E$2632,4,FALSE)</f>
        <v>1859</v>
      </c>
      <c r="I2794" t="s">
        <v>450</v>
      </c>
      <c r="K2794" t="str">
        <f>VLOOKUP(TRIM(SUBSTITUTE(E2794,CHAR(160),CHAR(32))),Metadata!B$1:H$2632,7,FALSE)</f>
        <v>roman</v>
      </c>
      <c r="L2794" t="s">
        <v>4378</v>
      </c>
      <c r="N2794" t="str">
        <f>VLOOKUP(TRIM(SUBSTITUTE(E2794,CHAR(160),CHAR(32))),Metadata!B$1:J$2632,9,FALSE)</f>
        <v>prose</v>
      </c>
      <c r="O2794">
        <f>VLOOKUP(TRIM(SUBSTITUTE(E2794,CHAR(160),CHAR(32))),Metadata!B$1:K$2632,10,FALSE)</f>
        <v>143088</v>
      </c>
      <c r="P2794" s="4" t="s">
        <v>12851</v>
      </c>
      <c r="Q2794">
        <v>87</v>
      </c>
      <c r="R2794">
        <v>94</v>
      </c>
    </row>
    <row r="2795" spans="1:18" hidden="1" x14ac:dyDescent="0.25">
      <c r="A2795">
        <v>2799</v>
      </c>
      <c r="B2795" t="s">
        <v>4354</v>
      </c>
      <c r="C2795" t="s">
        <v>417</v>
      </c>
      <c r="D2795" t="s">
        <v>330</v>
      </c>
      <c r="E2795" t="s">
        <v>8939</v>
      </c>
      <c r="F2795" t="str">
        <f>VLOOKUP(TRIM(SUBSTITUTE(E2795,CHAR(160),CHAR(32))),Metadata!B$1:C$2632,2,FALSE)</f>
        <v>Mauriac, François, 1885-1970.</v>
      </c>
      <c r="G2795" t="str">
        <f>VLOOKUP(TRIM(SUBSTITUTE(E2795,CHAR(160),CHAR(32))),Metadata!B$1:D$2632,3,FALSE)</f>
        <v>La vie de Jean Racine</v>
      </c>
      <c r="H2795">
        <f>VLOOKUP(TRIM(SUBSTITUTE(E2795,CHAR(160),CHAR(32))),Metadata!B$1:E$2632,4,FALSE)</f>
        <v>1928</v>
      </c>
      <c r="I2795" t="s">
        <v>534</v>
      </c>
      <c r="K2795" t="str">
        <f>VLOOKUP(TRIM(SUBSTITUTE(E2795,CHAR(160),CHAR(32))),Metadata!B$1:H$2632,7,FALSE)</f>
        <v>traite ou essai</v>
      </c>
      <c r="L2795" t="s">
        <v>4402</v>
      </c>
      <c r="N2795" t="str">
        <f>VLOOKUP(TRIM(SUBSTITUTE(E2795,CHAR(160),CHAR(32))),Metadata!B$1:J$2632,9,FALSE)</f>
        <v>prose</v>
      </c>
      <c r="O2795">
        <f>VLOOKUP(TRIM(SUBSTITUTE(E2795,CHAR(160),CHAR(32))),Metadata!B$1:K$2632,10,FALSE)</f>
        <v>38322</v>
      </c>
      <c r="P2795" s="4" t="s">
        <v>9334</v>
      </c>
      <c r="Q2795">
        <v>31</v>
      </c>
      <c r="R2795">
        <v>37</v>
      </c>
    </row>
    <row r="2796" spans="1:18" hidden="1" x14ac:dyDescent="0.25">
      <c r="A2796">
        <v>2800</v>
      </c>
      <c r="B2796" t="s">
        <v>4354</v>
      </c>
      <c r="C2796" t="s">
        <v>417</v>
      </c>
      <c r="D2796" t="s">
        <v>330</v>
      </c>
      <c r="E2796" t="s">
        <v>8788</v>
      </c>
      <c r="F2796" t="str">
        <f>VLOOKUP(TRIM(SUBSTITUTE(E2796,CHAR(160),CHAR(32))),Metadata!B$1:C$2632,2,FALSE)</f>
        <v>Bernanos, Georges, 1888-1948.</v>
      </c>
      <c r="G2796" t="str">
        <f>VLOOKUP(TRIM(SUBSTITUTE(E2796,CHAR(160),CHAR(32))),Metadata!B$1:D$2632,3,FALSE)</f>
        <v>Sous le soleil de Satan</v>
      </c>
      <c r="H2796">
        <f>VLOOKUP(TRIM(SUBSTITUTE(E2796,CHAR(160),CHAR(32))),Metadata!B$1:E$2632,4,FALSE)</f>
        <v>1926</v>
      </c>
      <c r="I2796" t="s">
        <v>534</v>
      </c>
      <c r="K2796" t="str">
        <f>VLOOKUP(TRIM(SUBSTITUTE(E2796,CHAR(160),CHAR(32))),Metadata!B$1:H$2632,7,FALSE)</f>
        <v>roman</v>
      </c>
      <c r="L2796" t="s">
        <v>4378</v>
      </c>
      <c r="N2796" t="str">
        <f>VLOOKUP(TRIM(SUBSTITUTE(E2796,CHAR(160),CHAR(32))),Metadata!B$1:J$2632,9,FALSE)</f>
        <v>prose</v>
      </c>
      <c r="O2796">
        <f>VLOOKUP(TRIM(SUBSTITUTE(E2796,CHAR(160),CHAR(32))),Metadata!B$1:K$2632,10,FALSE)</f>
        <v>97216</v>
      </c>
      <c r="P2796" s="11" t="s">
        <v>12852</v>
      </c>
      <c r="Q2796">
        <v>0</v>
      </c>
      <c r="R2796">
        <v>7</v>
      </c>
    </row>
    <row r="2797" spans="1:18" hidden="1" x14ac:dyDescent="0.25">
      <c r="A2797">
        <v>2801</v>
      </c>
      <c r="B2797" t="s">
        <v>4354</v>
      </c>
      <c r="C2797" t="s">
        <v>417</v>
      </c>
      <c r="D2797" t="s">
        <v>330</v>
      </c>
      <c r="E2797" t="s">
        <v>8751</v>
      </c>
      <c r="F2797" t="str">
        <f>VLOOKUP(TRIM(SUBSTITUTE(E2797,CHAR(160),CHAR(32))),Metadata!B$1:C$2632,2,FALSE)</f>
        <v>Archard, Marcel, 1899-</v>
      </c>
      <c r="G2797" t="str">
        <f>VLOOKUP(TRIM(SUBSTITUTE(E2797,CHAR(160),CHAR(32))),Metadata!B$1:D$2632,3,FALSE)</f>
        <v>Jean de la lune</v>
      </c>
      <c r="H2797">
        <f>VLOOKUP(TRIM(SUBSTITUTE(E2797,CHAR(160),CHAR(32))),Metadata!B$1:E$2632,4,FALSE)</f>
        <v>1929</v>
      </c>
      <c r="I2797" t="s">
        <v>534</v>
      </c>
      <c r="K2797" t="str">
        <f>VLOOKUP(TRIM(SUBSTITUTE(E2797,CHAR(160),CHAR(32))),Metadata!B$1:H$2632,7,FALSE)</f>
        <v>theatre</v>
      </c>
      <c r="L2797" t="s">
        <v>4472</v>
      </c>
      <c r="N2797" t="str">
        <f>VLOOKUP(TRIM(SUBSTITUTE(E2797,CHAR(160),CHAR(32))),Metadata!B$1:J$2632,9,FALSE)</f>
        <v>prose</v>
      </c>
      <c r="O2797">
        <f>VLOOKUP(TRIM(SUBSTITUTE(E2797,CHAR(160),CHAR(32))),Metadata!B$1:K$2632,10,FALSE)</f>
        <v>25696</v>
      </c>
      <c r="P2797" s="4" t="s">
        <v>11312</v>
      </c>
      <c r="Q2797">
        <v>30</v>
      </c>
      <c r="R2797">
        <v>37</v>
      </c>
    </row>
    <row r="2798" spans="1:18" hidden="1" x14ac:dyDescent="0.25">
      <c r="A2798">
        <v>2802</v>
      </c>
      <c r="B2798" t="s">
        <v>4354</v>
      </c>
      <c r="C2798" t="s">
        <v>417</v>
      </c>
      <c r="D2798" t="s">
        <v>330</v>
      </c>
      <c r="E2798" t="s">
        <v>8992</v>
      </c>
      <c r="F2798" t="str">
        <f>VLOOKUP(TRIM(SUBSTITUTE(E2798,CHAR(160),CHAR(32))),Metadata!B$1:C$2632,2,FALSE)</f>
        <v>Rolland, Romain, 1866-1944.</v>
      </c>
      <c r="G2798" t="str">
        <f>VLOOKUP(TRIM(SUBSTITUTE(E2798,CHAR(160),CHAR(32))),Metadata!B$1:D$2632,3,FALSE)</f>
        <v>Beethoven: les grandes époques créatrices</v>
      </c>
      <c r="H2798">
        <f>VLOOKUP(TRIM(SUBSTITUTE(E2798,CHAR(160),CHAR(32))),Metadata!B$1:E$2632,4,FALSE)</f>
        <v>1937</v>
      </c>
      <c r="I2798" t="s">
        <v>534</v>
      </c>
      <c r="K2798" t="str">
        <f>VLOOKUP(TRIM(SUBSTITUTE(E2798,CHAR(160),CHAR(32))),Metadata!B$1:H$2632,7,FALSE)</f>
        <v>traite ou essai</v>
      </c>
      <c r="L2798" t="s">
        <v>4402</v>
      </c>
      <c r="N2798" t="str">
        <f>VLOOKUP(TRIM(SUBSTITUTE(E2798,CHAR(160),CHAR(32))),Metadata!B$1:J$2632,9,FALSE)</f>
        <v>prose</v>
      </c>
      <c r="O2798">
        <f>VLOOKUP(TRIM(SUBSTITUTE(E2798,CHAR(160),CHAR(32))),Metadata!B$1:K$2632,10,FALSE)</f>
        <v>107418</v>
      </c>
      <c r="P2798" s="8" t="s">
        <v>12853</v>
      </c>
      <c r="Q2798">
        <v>24</v>
      </c>
      <c r="R2798">
        <v>31</v>
      </c>
    </row>
    <row r="2799" spans="1:18" hidden="1" x14ac:dyDescent="0.25">
      <c r="A2799">
        <v>2803</v>
      </c>
      <c r="B2799" t="s">
        <v>4354</v>
      </c>
      <c r="C2799" t="s">
        <v>417</v>
      </c>
      <c r="D2799" t="s">
        <v>330</v>
      </c>
      <c r="E2799" t="s">
        <v>8996</v>
      </c>
      <c r="F2799" t="str">
        <f>VLOOKUP(TRIM(SUBSTITUTE(E2799,CHAR(160),CHAR(32))),Metadata!B$1:C$2632,2,FALSE)</f>
        <v>Rolland, Romain, 1866-1944.</v>
      </c>
      <c r="G2799" t="str">
        <f>VLOOKUP(TRIM(SUBSTITUTE(E2799,CHAR(160),CHAR(32))),Metadata!B$1:D$2632,3,FALSE)</f>
        <v>J.-Ch la révolte</v>
      </c>
      <c r="H2799">
        <f>VLOOKUP(TRIM(SUBSTITUTE(E2799,CHAR(160),CHAR(32))),Metadata!B$1:E$2632,4,FALSE)</f>
        <v>1907</v>
      </c>
      <c r="I2799" t="s">
        <v>534</v>
      </c>
      <c r="K2799" t="str">
        <f>VLOOKUP(TRIM(SUBSTITUTE(E2799,CHAR(160),CHAR(32))),Metadata!B$1:H$2632,7,FALSE)</f>
        <v>roman</v>
      </c>
      <c r="L2799" t="s">
        <v>4378</v>
      </c>
      <c r="N2799" t="str">
        <f>VLOOKUP(TRIM(SUBSTITUTE(E2799,CHAR(160),CHAR(32))),Metadata!B$1:J$2632,9,FALSE)</f>
        <v>prose</v>
      </c>
      <c r="O2799">
        <f>VLOOKUP(TRIM(SUBSTITUTE(E2799,CHAR(160),CHAR(32))),Metadata!B$1:K$2632,10,FALSE)</f>
        <v>97280</v>
      </c>
      <c r="P2799" s="4" t="s">
        <v>11313</v>
      </c>
      <c r="Q2799">
        <v>212</v>
      </c>
      <c r="R2799">
        <v>219</v>
      </c>
    </row>
    <row r="2800" spans="1:18" hidden="1" x14ac:dyDescent="0.25">
      <c r="A2800">
        <v>2804</v>
      </c>
      <c r="B2800" t="s">
        <v>4354</v>
      </c>
      <c r="C2800" t="s">
        <v>417</v>
      </c>
      <c r="D2800" t="s">
        <v>330</v>
      </c>
      <c r="E2800" t="s">
        <v>8036</v>
      </c>
      <c r="F2800" t="str">
        <f>VLOOKUP(TRIM(SUBSTITUTE(E2800,CHAR(160),CHAR(32))),Metadata!B$1:C$2632,2,FALSE)</f>
        <v>Dangeau, Philippe de Courcillon, marquis de, 1638-1720.</v>
      </c>
      <c r="G2800" t="str">
        <f>VLOOKUP(TRIM(SUBSTITUTE(E2800,CHAR(160),CHAR(32))),Metadata!B$1:D$2632,3,FALSE)</f>
        <v>Journal T. 1 1684-1685-1686</v>
      </c>
      <c r="H2800">
        <f>VLOOKUP(TRIM(SUBSTITUTE(E2800,CHAR(160),CHAR(32))),Metadata!B$1:E$2632,4,FALSE)</f>
        <v>1686</v>
      </c>
      <c r="I2800" t="s">
        <v>534</v>
      </c>
      <c r="K2800" t="str">
        <f>VLOOKUP(TRIM(SUBSTITUTE(E2800,CHAR(160),CHAR(32))),Metadata!B$1:H$2632,7,FALSE)</f>
        <v>memoires</v>
      </c>
      <c r="L2800" t="s">
        <v>4481</v>
      </c>
      <c r="N2800" t="str">
        <f>VLOOKUP(TRIM(SUBSTITUTE(E2800,CHAR(160),CHAR(32))),Metadata!B$1:J$2632,9,FALSE)</f>
        <v>prose</v>
      </c>
      <c r="O2800">
        <f>VLOOKUP(TRIM(SUBSTITUTE(E2800,CHAR(160),CHAR(32))),Metadata!B$1:K$2632,10,FALSE)</f>
        <v>131667</v>
      </c>
      <c r="P2800" s="4" t="s">
        <v>12854</v>
      </c>
      <c r="Q2800">
        <v>47</v>
      </c>
      <c r="R2800">
        <v>54</v>
      </c>
    </row>
    <row r="2801" spans="1:18" hidden="1" x14ac:dyDescent="0.25">
      <c r="A2801">
        <v>2805</v>
      </c>
      <c r="B2801" t="s">
        <v>4354</v>
      </c>
      <c r="C2801" t="s">
        <v>417</v>
      </c>
      <c r="D2801" t="s">
        <v>330</v>
      </c>
      <c r="E2801" t="s">
        <v>8916</v>
      </c>
      <c r="F2801" t="str">
        <f>VLOOKUP(TRIM(SUBSTITUTE(E2801,CHAR(160),CHAR(32))),Metadata!B$1:C$2632,2,FALSE)</f>
        <v>Larbaud, Valéry, 1881-1957.</v>
      </c>
      <c r="G2801" t="str">
        <f>VLOOKUP(TRIM(SUBSTITUTE(E2801,CHAR(160),CHAR(32))),Metadata!B$1:D$2632,3,FALSE)</f>
        <v>Fermina Márquez: roman.</v>
      </c>
      <c r="H2801">
        <f>VLOOKUP(TRIM(SUBSTITUTE(E2801,CHAR(160),CHAR(32))),Metadata!B$1:E$2632,4,FALSE)</f>
        <v>1911</v>
      </c>
      <c r="I2801" t="s">
        <v>534</v>
      </c>
      <c r="K2801" t="str">
        <f>VLOOKUP(TRIM(SUBSTITUTE(E2801,CHAR(160),CHAR(32))),Metadata!B$1:H$2632,7,FALSE)</f>
        <v>roman</v>
      </c>
      <c r="L2801" t="s">
        <v>4378</v>
      </c>
      <c r="N2801" t="str">
        <f>VLOOKUP(TRIM(SUBSTITUTE(E2801,CHAR(160),CHAR(32))),Metadata!B$1:J$2632,9,FALSE)</f>
        <v>prose</v>
      </c>
      <c r="O2801">
        <f>VLOOKUP(TRIM(SUBSTITUTE(E2801,CHAR(160),CHAR(32))),Metadata!B$1:K$2632,10,FALSE)</f>
        <v>33146</v>
      </c>
      <c r="P2801" s="4" t="s">
        <v>11314</v>
      </c>
      <c r="Q2801">
        <v>47</v>
      </c>
      <c r="R2801">
        <v>54</v>
      </c>
    </row>
    <row r="2802" spans="1:18" hidden="1" x14ac:dyDescent="0.25">
      <c r="A2802">
        <v>2806</v>
      </c>
      <c r="B2802" t="s">
        <v>4354</v>
      </c>
      <c r="C2802" t="s">
        <v>417</v>
      </c>
      <c r="D2802" t="s">
        <v>330</v>
      </c>
      <c r="E2802" t="s">
        <v>7250</v>
      </c>
      <c r="F2802" t="str">
        <f>VLOOKUP(TRIM(SUBSTITUTE(E2802,CHAR(160),CHAR(32))),Metadata!B$1:C$2632,2,FALSE)</f>
        <v>Bainville, Jacques, 1879-1936.</v>
      </c>
      <c r="G2802" t="str">
        <f>VLOOKUP(TRIM(SUBSTITUTE(E2802,CHAR(160),CHAR(32))),Metadata!B$1:D$2632,3,FALSE)</f>
        <v>Histoire de France</v>
      </c>
      <c r="H2802">
        <f>VLOOKUP(TRIM(SUBSTITUTE(E2802,CHAR(160),CHAR(32))),Metadata!B$1:E$2632,4,FALSE)</f>
        <v>1924</v>
      </c>
      <c r="I2802" t="s">
        <v>534</v>
      </c>
      <c r="K2802" t="str">
        <f>VLOOKUP(TRIM(SUBSTITUTE(E2802,CHAR(160),CHAR(32))),Metadata!B$1:H$2632,7,FALSE)</f>
        <v>traite ou essai</v>
      </c>
      <c r="L2802" t="s">
        <v>4402</v>
      </c>
      <c r="N2802" t="str">
        <f>VLOOKUP(TRIM(SUBSTITUTE(E2802,CHAR(160),CHAR(32))),Metadata!B$1:J$2632,9,FALSE)</f>
        <v/>
      </c>
      <c r="O2802">
        <f>VLOOKUP(TRIM(SUBSTITUTE(E2802,CHAR(160),CHAR(32))),Metadata!B$1:K$2632,10,FALSE)</f>
        <v>169042</v>
      </c>
      <c r="P2802" s="4" t="s">
        <v>11315</v>
      </c>
      <c r="Q2802">
        <v>46</v>
      </c>
      <c r="R2802">
        <v>54</v>
      </c>
    </row>
    <row r="2803" spans="1:18" hidden="1" x14ac:dyDescent="0.25">
      <c r="A2803">
        <v>2807</v>
      </c>
      <c r="B2803" t="s">
        <v>4354</v>
      </c>
      <c r="C2803" t="s">
        <v>417</v>
      </c>
      <c r="D2803" t="s">
        <v>330</v>
      </c>
      <c r="E2803" t="s">
        <v>8859</v>
      </c>
      <c r="F2803" t="str">
        <f>VLOOKUP(TRIM(SUBSTITUTE(E2803,CHAR(160),CHAR(32))),Metadata!B$1:C$2632,2,FALSE)</f>
        <v>France, Anatole, 1844-1924.</v>
      </c>
      <c r="G2803" t="str">
        <f>VLOOKUP(TRIM(SUBSTITUTE(E2803,CHAR(160),CHAR(32))),Metadata!B$1:D$2632,3,FALSE)</f>
        <v>La vie en fleur</v>
      </c>
      <c r="H2803">
        <f>VLOOKUP(TRIM(SUBSTITUTE(E2803,CHAR(160),CHAR(32))),Metadata!B$1:E$2632,4,FALSE)</f>
        <v>1922</v>
      </c>
      <c r="I2803" t="s">
        <v>534</v>
      </c>
      <c r="K2803" t="str">
        <f>VLOOKUP(TRIM(SUBSTITUTE(E2803,CHAR(160),CHAR(32))),Metadata!B$1:H$2632,7,FALSE)</f>
        <v>roman</v>
      </c>
      <c r="L2803" t="s">
        <v>4378</v>
      </c>
      <c r="N2803" t="str">
        <f>VLOOKUP(TRIM(SUBSTITUTE(E2803,CHAR(160),CHAR(32))),Metadata!B$1:J$2632,9,FALSE)</f>
        <v>prose</v>
      </c>
      <c r="O2803">
        <f>VLOOKUP(TRIM(SUBSTITUTE(E2803,CHAR(160),CHAR(32))),Metadata!B$1:K$2632,10,FALSE)</f>
        <v>64355</v>
      </c>
      <c r="P2803" s="4" t="s">
        <v>11316</v>
      </c>
      <c r="Q2803">
        <v>3</v>
      </c>
      <c r="R2803">
        <v>10</v>
      </c>
    </row>
    <row r="2804" spans="1:18" hidden="1" x14ac:dyDescent="0.25">
      <c r="A2804">
        <v>2808</v>
      </c>
      <c r="B2804" t="s">
        <v>4354</v>
      </c>
      <c r="C2804" t="s">
        <v>417</v>
      </c>
      <c r="D2804" t="s">
        <v>330</v>
      </c>
      <c r="E2804" t="s">
        <v>8824</v>
      </c>
      <c r="F2804" t="str">
        <f>VLOOKUP(TRIM(SUBSTITUTE(E2804,CHAR(160),CHAR(32))),Metadata!B$1:C$2632,2,FALSE)</f>
        <v>Montesquieu, Charles de Secondat, baron de, 1689-1755.</v>
      </c>
      <c r="G2804" t="str">
        <f>VLOOKUP(TRIM(SUBSTITUTE(E2804,CHAR(160),CHAR(32))),Metadata!B$1:D$2632,3,FALSE)</f>
        <v>Correspondance de Montesquieu</v>
      </c>
      <c r="H2804">
        <f>VLOOKUP(TRIM(SUBSTITUTE(E2804,CHAR(160),CHAR(32))),Metadata!B$1:E$2632,4,FALSE)</f>
        <v>1755</v>
      </c>
      <c r="I2804" t="s">
        <v>534</v>
      </c>
      <c r="K2804" t="str">
        <f>VLOOKUP(TRIM(SUBSTITUTE(E2804,CHAR(160),CHAR(32))),Metadata!B$1:H$2632,7,FALSE)</f>
        <v>correspondance</v>
      </c>
      <c r="L2804" t="s">
        <v>4542</v>
      </c>
      <c r="N2804" t="str">
        <f>VLOOKUP(TRIM(SUBSTITUTE(E2804,CHAR(160),CHAR(32))),Metadata!B$1:J$2632,9,FALSE)</f>
        <v>prose</v>
      </c>
      <c r="O2804">
        <f>VLOOKUP(TRIM(SUBSTITUTE(E2804,CHAR(160),CHAR(32))),Metadata!B$1:K$2632,10,FALSE)</f>
        <v>111275</v>
      </c>
      <c r="P2804" s="4" t="s">
        <v>11317</v>
      </c>
      <c r="Q2804">
        <v>11</v>
      </c>
      <c r="R2804">
        <v>18</v>
      </c>
    </row>
    <row r="2805" spans="1:18" hidden="1" x14ac:dyDescent="0.25">
      <c r="A2805">
        <v>2809</v>
      </c>
      <c r="B2805" t="s">
        <v>4354</v>
      </c>
      <c r="C2805" t="s">
        <v>417</v>
      </c>
      <c r="D2805" t="s">
        <v>330</v>
      </c>
      <c r="E2805" t="s">
        <v>8827</v>
      </c>
      <c r="F2805" t="str">
        <f>VLOOKUP(TRIM(SUBSTITUTE(E2805,CHAR(160),CHAR(32))),Metadata!B$1:C$2632,2,FALSE)</f>
        <v>Cocteau, Jean, 1889-1963.</v>
      </c>
      <c r="G2805" t="str">
        <f>VLOOKUP(TRIM(SUBSTITUTE(E2805,CHAR(160),CHAR(32))),Metadata!B$1:D$2632,3,FALSE)</f>
        <v>Les parents terribles</v>
      </c>
      <c r="H2805">
        <f>VLOOKUP(TRIM(SUBSTITUTE(E2805,CHAR(160),CHAR(32))),Metadata!B$1:E$2632,4,FALSE)</f>
        <v>1938</v>
      </c>
      <c r="I2805" t="s">
        <v>534</v>
      </c>
      <c r="K2805" t="str">
        <f>VLOOKUP(TRIM(SUBSTITUTE(E2805,CHAR(160),CHAR(32))),Metadata!B$1:H$2632,7,FALSE)</f>
        <v>theatre</v>
      </c>
      <c r="L2805" t="s">
        <v>4472</v>
      </c>
      <c r="N2805" t="str">
        <f>VLOOKUP(TRIM(SUBSTITUTE(E2805,CHAR(160),CHAR(32))),Metadata!B$1:J$2632,9,FALSE)</f>
        <v>prose</v>
      </c>
      <c r="O2805">
        <f>VLOOKUP(TRIM(SUBSTITUTE(E2805,CHAR(160),CHAR(32))),Metadata!B$1:K$2632,10,FALSE)</f>
        <v>29063</v>
      </c>
      <c r="P2805" s="4" t="s">
        <v>11318</v>
      </c>
      <c r="Q2805">
        <v>29</v>
      </c>
      <c r="R2805">
        <v>36</v>
      </c>
    </row>
    <row r="2806" spans="1:18" hidden="1" x14ac:dyDescent="0.25">
      <c r="A2806">
        <v>2810</v>
      </c>
      <c r="B2806" t="s">
        <v>4354</v>
      </c>
      <c r="C2806" t="s">
        <v>417</v>
      </c>
      <c r="D2806" t="s">
        <v>330</v>
      </c>
      <c r="E2806" t="s">
        <v>7473</v>
      </c>
      <c r="F2806" t="str">
        <f>VLOOKUP(TRIM(SUBSTITUTE(E2806,CHAR(160),CHAR(32))),Metadata!B$1:C$2632,2,FALSE)</f>
        <v>Bainville, Jacques, 1879-1936.</v>
      </c>
      <c r="G2806" t="str">
        <f>VLOOKUP(TRIM(SUBSTITUTE(E2806,CHAR(160),CHAR(32))),Metadata!B$1:D$2632,3,FALSE)</f>
        <v>Les dictateurs</v>
      </c>
      <c r="H2806">
        <f>VLOOKUP(TRIM(SUBSTITUTE(E2806,CHAR(160),CHAR(32))),Metadata!B$1:E$2632,4,FALSE)</f>
        <v>1935</v>
      </c>
      <c r="I2806" t="s">
        <v>534</v>
      </c>
      <c r="K2806" t="str">
        <f>VLOOKUP(TRIM(SUBSTITUTE(E2806,CHAR(160),CHAR(32))),Metadata!B$1:H$2632,7,FALSE)</f>
        <v>traite</v>
      </c>
      <c r="L2806" t="s">
        <v>4417</v>
      </c>
      <c r="N2806" t="str">
        <f>VLOOKUP(TRIM(SUBSTITUTE(E2806,CHAR(160),CHAR(32))),Metadata!B$1:J$2632,9,FALSE)</f>
        <v/>
      </c>
      <c r="O2806">
        <f>VLOOKUP(TRIM(SUBSTITUTE(E2806,CHAR(160),CHAR(32))),Metadata!B$1:K$2632,10,FALSE)</f>
        <v>52339</v>
      </c>
      <c r="P2806" s="4" t="s">
        <v>11319</v>
      </c>
      <c r="Q2806">
        <v>6</v>
      </c>
      <c r="R2806">
        <v>13</v>
      </c>
    </row>
    <row r="2807" spans="1:18" hidden="1" x14ac:dyDescent="0.25">
      <c r="A2807">
        <v>2811</v>
      </c>
      <c r="B2807" t="s">
        <v>4354</v>
      </c>
      <c r="C2807" t="s">
        <v>417</v>
      </c>
      <c r="D2807" t="s">
        <v>330</v>
      </c>
      <c r="E2807" t="s">
        <v>8838</v>
      </c>
      <c r="F2807" t="str">
        <f>VLOOKUP(TRIM(SUBSTITUTE(E2807,CHAR(160),CHAR(32))),Metadata!B$1:C$2632,2,FALSE)</f>
        <v>Goncourt, Edmond de, 1822-1896: Goncourt, Jules de, 1830-1870.</v>
      </c>
      <c r="G2807" t="str">
        <f>VLOOKUP(TRIM(SUBSTITUTE(E2807,CHAR(160),CHAR(32))),Metadata!B$1:D$2632,3,FALSE)</f>
        <v>Journal, T. 4, 1891-1896</v>
      </c>
      <c r="H2807">
        <f>VLOOKUP(TRIM(SUBSTITUTE(E2807,CHAR(160),CHAR(32))),Metadata!B$1:E$2632,4,FALSE)</f>
        <v>1896</v>
      </c>
      <c r="I2807" t="s">
        <v>534</v>
      </c>
      <c r="K2807" t="str">
        <f>VLOOKUP(TRIM(SUBSTITUTE(E2807,CHAR(160),CHAR(32))),Metadata!B$1:H$2632,7,FALSE)</f>
        <v>memoires</v>
      </c>
      <c r="L2807" t="s">
        <v>4481</v>
      </c>
      <c r="N2807" t="str">
        <f>VLOOKUP(TRIM(SUBSTITUTE(E2807,CHAR(160),CHAR(32))),Metadata!B$1:J$2632,9,FALSE)</f>
        <v>prose</v>
      </c>
      <c r="O2807">
        <f>VLOOKUP(TRIM(SUBSTITUTE(E2807,CHAR(160),CHAR(32))),Metadata!B$1:K$2632,10,FALSE)</f>
        <v>341281</v>
      </c>
      <c r="P2807" s="4" t="s">
        <v>12855</v>
      </c>
      <c r="Q2807">
        <v>171</v>
      </c>
      <c r="R2807">
        <v>180</v>
      </c>
    </row>
    <row r="2808" spans="1:18" hidden="1" x14ac:dyDescent="0.25">
      <c r="A2808">
        <v>2812</v>
      </c>
      <c r="B2808" t="s">
        <v>4354</v>
      </c>
      <c r="C2808" t="s">
        <v>417</v>
      </c>
      <c r="D2808" t="s">
        <v>330</v>
      </c>
      <c r="E2808" t="s">
        <v>6934</v>
      </c>
      <c r="F2808" t="str">
        <f>VLOOKUP(TRIM(SUBSTITUTE(E2808,CHAR(160),CHAR(32))),Metadata!B$1:C$2632,2,FALSE)</f>
        <v>Jaurès, Jean, 1859-1914.</v>
      </c>
      <c r="G2808" t="str">
        <f>VLOOKUP(TRIM(SUBSTITUTE(E2808,CHAR(160),CHAR(32))),Metadata!B$1:D$2632,3,FALSE)</f>
        <v>Discours parlementaires</v>
      </c>
      <c r="H2808">
        <f>VLOOKUP(TRIM(SUBSTITUTE(E2808,CHAR(160),CHAR(32))),Metadata!B$1:E$2632,4,FALSE)</f>
        <v>1904</v>
      </c>
      <c r="I2808" t="s">
        <v>534</v>
      </c>
      <c r="K2808" t="str">
        <f>VLOOKUP(TRIM(SUBSTITUTE(E2808,CHAR(160),CHAR(32))),Metadata!B$1:H$2632,7,FALSE)</f>
        <v>traite</v>
      </c>
      <c r="L2808" t="s">
        <v>4417</v>
      </c>
      <c r="N2808" t="str">
        <f>VLOOKUP(TRIM(SUBSTITUTE(E2808,CHAR(160),CHAR(32))),Metadata!B$1:J$2632,9,FALSE)</f>
        <v/>
      </c>
      <c r="O2808">
        <f>VLOOKUP(TRIM(SUBSTITUTE(E2808,CHAR(160),CHAR(32))),Metadata!B$1:K$2632,10,FALSE)</f>
        <v>301388</v>
      </c>
      <c r="P2808" s="4" t="s">
        <v>12856</v>
      </c>
      <c r="Q2808">
        <v>214</v>
      </c>
      <c r="R2808">
        <v>221</v>
      </c>
    </row>
    <row r="2809" spans="1:18" hidden="1" x14ac:dyDescent="0.25">
      <c r="A2809">
        <v>2813</v>
      </c>
      <c r="B2809" t="s">
        <v>4354</v>
      </c>
      <c r="C2809" t="s">
        <v>417</v>
      </c>
      <c r="D2809" t="s">
        <v>330</v>
      </c>
      <c r="E2809" t="s">
        <v>8938</v>
      </c>
      <c r="F2809" t="str">
        <f>VLOOKUP(TRIM(SUBSTITUTE(E2809,CHAR(160),CHAR(32))),Metadata!B$1:C$2632,2,FALSE)</f>
        <v>Massis, Henri, 1886-1970.</v>
      </c>
      <c r="G2809" t="str">
        <f>VLOOKUP(TRIM(SUBSTITUTE(E2809,CHAR(160),CHAR(32))),Metadata!B$1:D$2632,3,FALSE)</f>
        <v>Jugements. T. 2</v>
      </c>
      <c r="H2809">
        <f>VLOOKUP(TRIM(SUBSTITUTE(E2809,CHAR(160),CHAR(32))),Metadata!B$1:E$2632,4,FALSE)</f>
        <v>1923</v>
      </c>
      <c r="I2809" t="s">
        <v>534</v>
      </c>
      <c r="K2809" t="str">
        <f>VLOOKUP(TRIM(SUBSTITUTE(E2809,CHAR(160),CHAR(32))),Metadata!B$1:H$2632,7,FALSE)</f>
        <v>traite ou essai</v>
      </c>
      <c r="L2809" t="s">
        <v>4402</v>
      </c>
      <c r="N2809" t="str">
        <f>VLOOKUP(TRIM(SUBSTITUTE(E2809,CHAR(160),CHAR(32))),Metadata!B$1:J$2632,9,FALSE)</f>
        <v>prose</v>
      </c>
      <c r="O2809">
        <f>VLOOKUP(TRIM(SUBSTITUTE(E2809,CHAR(160),CHAR(32))),Metadata!B$1:K$2632,10,FALSE)</f>
        <v>53647</v>
      </c>
      <c r="P2809" s="4" t="s">
        <v>12857</v>
      </c>
      <c r="Q2809">
        <v>217</v>
      </c>
      <c r="R2809">
        <v>228</v>
      </c>
    </row>
    <row r="2810" spans="1:18" hidden="1" x14ac:dyDescent="0.25">
      <c r="A2810">
        <v>2814</v>
      </c>
      <c r="B2810" t="s">
        <v>4354</v>
      </c>
      <c r="C2810" t="s">
        <v>417</v>
      </c>
      <c r="D2810" t="s">
        <v>330</v>
      </c>
      <c r="E2810" t="s">
        <v>8839</v>
      </c>
      <c r="F2810" t="str">
        <f>VLOOKUP(TRIM(SUBSTITUTE(E2810,CHAR(160),CHAR(32))),Metadata!B$1:C$2632,2,FALSE)</f>
        <v>Duhamel, Georges, 1884-1966.</v>
      </c>
      <c r="G2810" t="str">
        <f>VLOOKUP(TRIM(SUBSTITUTE(E2810,CHAR(160),CHAR(32))),Metadata!B$1:D$2632,3,FALSE)</f>
        <v>La confession de minuit</v>
      </c>
      <c r="H2810">
        <f>VLOOKUP(TRIM(SUBSTITUTE(E2810,CHAR(160),CHAR(32))),Metadata!B$1:E$2632,4,FALSE)</f>
        <v>1920</v>
      </c>
      <c r="I2810" t="s">
        <v>534</v>
      </c>
      <c r="K2810" t="str">
        <f>VLOOKUP(TRIM(SUBSTITUTE(E2810,CHAR(160),CHAR(32))),Metadata!B$1:H$2632,7,FALSE)</f>
        <v>roman</v>
      </c>
      <c r="L2810" t="s">
        <v>4378</v>
      </c>
      <c r="N2810" t="str">
        <f>VLOOKUP(TRIM(SUBSTITUTE(E2810,CHAR(160),CHAR(32))),Metadata!B$1:J$2632,9,FALSE)</f>
        <v>prose</v>
      </c>
      <c r="O2810">
        <f>VLOOKUP(TRIM(SUBSTITUTE(E2810,CHAR(160),CHAR(32))),Metadata!B$1:K$2632,10,FALSE)</f>
        <v>37665</v>
      </c>
      <c r="P2810" s="4" t="s">
        <v>11320</v>
      </c>
      <c r="Q2810">
        <v>10</v>
      </c>
      <c r="R2810">
        <v>17</v>
      </c>
    </row>
    <row r="2811" spans="1:18" hidden="1" x14ac:dyDescent="0.25">
      <c r="A2811">
        <v>2815</v>
      </c>
      <c r="B2811" t="s">
        <v>4354</v>
      </c>
      <c r="C2811" t="s">
        <v>417</v>
      </c>
      <c r="D2811" t="s">
        <v>330</v>
      </c>
      <c r="E2811" t="s">
        <v>6934</v>
      </c>
      <c r="F2811" t="str">
        <f>VLOOKUP(TRIM(SUBSTITUTE(E2811,CHAR(160),CHAR(32))),Metadata!B$1:C$2632,2,FALSE)</f>
        <v>Jaurès, Jean, 1859-1914.</v>
      </c>
      <c r="G2811" t="str">
        <f>VLOOKUP(TRIM(SUBSTITUTE(E2811,CHAR(160),CHAR(32))),Metadata!B$1:D$2632,3,FALSE)</f>
        <v>Discours parlementaires</v>
      </c>
      <c r="H2811">
        <f>VLOOKUP(TRIM(SUBSTITUTE(E2811,CHAR(160),CHAR(32))),Metadata!B$1:E$2632,4,FALSE)</f>
        <v>1904</v>
      </c>
      <c r="I2811" t="s">
        <v>534</v>
      </c>
      <c r="K2811" t="str">
        <f>VLOOKUP(TRIM(SUBSTITUTE(E2811,CHAR(160),CHAR(32))),Metadata!B$1:H$2632,7,FALSE)</f>
        <v>traite</v>
      </c>
      <c r="L2811" t="s">
        <v>4417</v>
      </c>
      <c r="N2811" t="str">
        <f>VLOOKUP(TRIM(SUBSTITUTE(E2811,CHAR(160),CHAR(32))),Metadata!B$1:J$2632,9,FALSE)</f>
        <v/>
      </c>
      <c r="O2811">
        <f>VLOOKUP(TRIM(SUBSTITUTE(E2811,CHAR(160),CHAR(32))),Metadata!B$1:K$2632,10,FALSE)</f>
        <v>301388</v>
      </c>
      <c r="P2811" s="4" t="s">
        <v>12858</v>
      </c>
      <c r="Q2811">
        <v>40</v>
      </c>
      <c r="R2811">
        <v>47</v>
      </c>
    </row>
    <row r="2812" spans="1:18" hidden="1" x14ac:dyDescent="0.25">
      <c r="A2812">
        <v>2816</v>
      </c>
      <c r="B2812" t="s">
        <v>4354</v>
      </c>
      <c r="C2812" t="s">
        <v>417</v>
      </c>
      <c r="D2812" t="s">
        <v>330</v>
      </c>
      <c r="E2812" t="s">
        <v>8835</v>
      </c>
      <c r="F2812" t="str">
        <f>VLOOKUP(TRIM(SUBSTITUTE(E2812,CHAR(160),CHAR(32))),Metadata!B$1:C$2632,2,FALSE)</f>
        <v>Dangeau, Philippe de Courcillon, marquis de, 1638-1720.</v>
      </c>
      <c r="G2812" t="str">
        <f>VLOOKUP(TRIM(SUBSTITUTE(E2812,CHAR(160),CHAR(32))),Metadata!B$1:D$2632,3,FALSE)</f>
        <v>Journal T. 1 1684-1685-1686</v>
      </c>
      <c r="H2812">
        <f>VLOOKUP(TRIM(SUBSTITUTE(E2812,CHAR(160),CHAR(32))),Metadata!B$1:E$2632,4,FALSE)</f>
        <v>1686</v>
      </c>
      <c r="I2812" t="s">
        <v>534</v>
      </c>
      <c r="K2812" t="str">
        <f>VLOOKUP(TRIM(SUBSTITUTE(E2812,CHAR(160),CHAR(32))),Metadata!B$1:H$2632,7,FALSE)</f>
        <v>memoires</v>
      </c>
      <c r="L2812" t="s">
        <v>4481</v>
      </c>
      <c r="N2812" t="str">
        <f>VLOOKUP(TRIM(SUBSTITUTE(E2812,CHAR(160),CHAR(32))),Metadata!B$1:J$2632,9,FALSE)</f>
        <v>prose</v>
      </c>
      <c r="O2812">
        <f>VLOOKUP(TRIM(SUBSTITUTE(E2812,CHAR(160),CHAR(32))),Metadata!B$1:K$2632,10,FALSE)</f>
        <v>131667</v>
      </c>
      <c r="P2812" s="4" t="s">
        <v>11321</v>
      </c>
      <c r="Q2812">
        <v>258</v>
      </c>
      <c r="R2812">
        <v>265</v>
      </c>
    </row>
    <row r="2813" spans="1:18" hidden="1" x14ac:dyDescent="0.25">
      <c r="A2813">
        <v>2817</v>
      </c>
      <c r="B2813" t="s">
        <v>4354</v>
      </c>
      <c r="C2813" t="s">
        <v>417</v>
      </c>
      <c r="D2813" t="s">
        <v>330</v>
      </c>
      <c r="E2813" t="s">
        <v>6916</v>
      </c>
      <c r="F2813" t="str">
        <f>VLOOKUP(TRIM(SUBSTITUTE(E2813,CHAR(160),CHAR(32))),Metadata!B$1:C$2632,2,FALSE)</f>
        <v>Levy-Bruhl, Lucien, 1857-1939.</v>
      </c>
      <c r="G2813" t="str">
        <f>VLOOKUP(TRIM(SUBSTITUTE(E2813,CHAR(160),CHAR(32))),Metadata!B$1:D$2632,3,FALSE)</f>
        <v>La morale et la science des moeurs</v>
      </c>
      <c r="H2813">
        <f>VLOOKUP(TRIM(SUBSTITUTE(E2813,CHAR(160),CHAR(32))),Metadata!B$1:E$2632,4,FALSE)</f>
        <v>1903</v>
      </c>
      <c r="I2813" t="s">
        <v>534</v>
      </c>
      <c r="K2813" t="str">
        <f>VLOOKUP(TRIM(SUBSTITUTE(E2813,CHAR(160),CHAR(32))),Metadata!B$1:H$2632,7,FALSE)</f>
        <v>traite</v>
      </c>
      <c r="L2813" t="s">
        <v>4417</v>
      </c>
      <c r="N2813" t="str">
        <f>VLOOKUP(TRIM(SUBSTITUTE(E2813,CHAR(160),CHAR(32))),Metadata!B$1:J$2632,9,FALSE)</f>
        <v/>
      </c>
      <c r="O2813">
        <f>VLOOKUP(TRIM(SUBSTITUTE(E2813,CHAR(160),CHAR(32))),Metadata!B$1:K$2632,10,FALSE)</f>
        <v>103975</v>
      </c>
      <c r="P2813" s="4" t="s">
        <v>11322</v>
      </c>
      <c r="Q2813">
        <v>145</v>
      </c>
      <c r="R2813">
        <v>152</v>
      </c>
    </row>
    <row r="2814" spans="1:18" hidden="1" x14ac:dyDescent="0.25">
      <c r="A2814">
        <v>2818</v>
      </c>
      <c r="B2814" t="s">
        <v>4354</v>
      </c>
      <c r="C2814" t="s">
        <v>417</v>
      </c>
      <c r="D2814" t="s">
        <v>330</v>
      </c>
      <c r="E2814" t="s">
        <v>8998</v>
      </c>
      <c r="F2814" t="str">
        <f>VLOOKUP(TRIM(SUBSTITUTE(E2814,CHAR(160),CHAR(32))),Metadata!B$1:C$2632,2,FALSE)</f>
        <v>Rolland, Romain, 1866-1944.</v>
      </c>
      <c r="G2814" t="str">
        <f>VLOOKUP(TRIM(SUBSTITUTE(E2814,CHAR(160),CHAR(32))),Metadata!B$1:D$2632,3,FALSE)</f>
        <v>J.-Ch le buisson ardent</v>
      </c>
      <c r="H2814">
        <f>VLOOKUP(TRIM(SUBSTITUTE(E2814,CHAR(160),CHAR(32))),Metadata!B$1:E$2632,4,FALSE)</f>
        <v>1911</v>
      </c>
      <c r="I2814" t="s">
        <v>534</v>
      </c>
      <c r="K2814" t="str">
        <f>VLOOKUP(TRIM(SUBSTITUTE(E2814,CHAR(160),CHAR(32))),Metadata!B$1:H$2632,7,FALSE)</f>
        <v>roman</v>
      </c>
      <c r="L2814" t="s">
        <v>4378</v>
      </c>
      <c r="N2814" t="str">
        <f>VLOOKUP(TRIM(SUBSTITUTE(E2814,CHAR(160),CHAR(32))),Metadata!B$1:J$2632,9,FALSE)</f>
        <v>prose</v>
      </c>
      <c r="O2814">
        <f>VLOOKUP(TRIM(SUBSTITUTE(E2814,CHAR(160),CHAR(32))),Metadata!B$1:K$2632,10,FALSE)</f>
        <v>66272</v>
      </c>
      <c r="P2814" s="4" t="s">
        <v>12859</v>
      </c>
      <c r="Q2814">
        <v>107</v>
      </c>
      <c r="R2814">
        <v>114</v>
      </c>
    </row>
    <row r="2815" spans="1:18" hidden="1" x14ac:dyDescent="0.25">
      <c r="A2815">
        <v>2819</v>
      </c>
      <c r="B2815" t="s">
        <v>4354</v>
      </c>
      <c r="C2815" t="s">
        <v>3037</v>
      </c>
      <c r="D2815" t="s">
        <v>330</v>
      </c>
      <c r="E2815" t="s">
        <v>7932</v>
      </c>
      <c r="F2815" t="str">
        <f>VLOOKUP(TRIM(SUBSTITUTE(E2815,CHAR(160),CHAR(32))),Metadata!B$1:C$2632,2,FALSE)</f>
        <v>Hélisenne de Crenne (pseudonym of Marguerite Briet), ca. 1510- ca. 1552.</v>
      </c>
      <c r="G2815" t="str">
        <f>VLOOKUP(TRIM(SUBSTITUTE(E2815,CHAR(160),CHAR(32))),Metadata!B$1:D$2632,3,FALSE)</f>
        <v>Les Angoysses douloureuses qui procedent d'amours</v>
      </c>
      <c r="H2815">
        <f>VLOOKUP(TRIM(SUBSTITUTE(E2815,CHAR(160),CHAR(32))),Metadata!B$1:E$2632,4,FALSE)</f>
        <v>1538</v>
      </c>
      <c r="I2815" t="s">
        <v>456</v>
      </c>
      <c r="K2815" t="str">
        <f>VLOOKUP(TRIM(SUBSTITUTE(E2815,CHAR(160),CHAR(32))),Metadata!B$1:H$2632,7,FALSE)</f>
        <v>roman</v>
      </c>
      <c r="L2815" t="s">
        <v>4378</v>
      </c>
      <c r="N2815" t="str">
        <f>VLOOKUP(TRIM(SUBSTITUTE(E2815,CHAR(160),CHAR(32))),Metadata!B$1:J$2632,9,FALSE)</f>
        <v/>
      </c>
      <c r="O2815">
        <f>VLOOKUP(TRIM(SUBSTITUTE(E2815,CHAR(160),CHAR(32))),Metadata!B$1:K$2632,10,FALSE)</f>
        <v>92091</v>
      </c>
      <c r="P2815" s="4" t="s">
        <v>12860</v>
      </c>
      <c r="Q2815">
        <v>326</v>
      </c>
      <c r="R2815">
        <v>334</v>
      </c>
    </row>
    <row r="2816" spans="1:18" hidden="1" x14ac:dyDescent="0.25">
      <c r="A2816">
        <v>2820</v>
      </c>
      <c r="B2816" t="s">
        <v>4354</v>
      </c>
      <c r="C2816" t="s">
        <v>3037</v>
      </c>
      <c r="D2816" t="s">
        <v>330</v>
      </c>
      <c r="E2816" t="s">
        <v>7932</v>
      </c>
      <c r="F2816" t="str">
        <f>VLOOKUP(TRIM(SUBSTITUTE(E2816,CHAR(160),CHAR(32))),Metadata!B$1:C$2632,2,FALSE)</f>
        <v>Hélisenne de Crenne (pseudonym of Marguerite Briet), ca. 1510- ca. 1552.</v>
      </c>
      <c r="G2816" t="str">
        <f>VLOOKUP(TRIM(SUBSTITUTE(E2816,CHAR(160),CHAR(32))),Metadata!B$1:D$2632,3,FALSE)</f>
        <v>Les Angoysses douloureuses qui procedent d'amours</v>
      </c>
      <c r="H2816">
        <f>VLOOKUP(TRIM(SUBSTITUTE(E2816,CHAR(160),CHAR(32))),Metadata!B$1:E$2632,4,FALSE)</f>
        <v>1538</v>
      </c>
      <c r="I2816" t="s">
        <v>456</v>
      </c>
      <c r="K2816" t="str">
        <f>VLOOKUP(TRIM(SUBSTITUTE(E2816,CHAR(160),CHAR(32))),Metadata!B$1:H$2632,7,FALSE)</f>
        <v>roman</v>
      </c>
      <c r="L2816" t="s">
        <v>4378</v>
      </c>
      <c r="N2816" t="str">
        <f>VLOOKUP(TRIM(SUBSTITUTE(E2816,CHAR(160),CHAR(32))),Metadata!B$1:J$2632,9,FALSE)</f>
        <v/>
      </c>
      <c r="O2816">
        <f>VLOOKUP(TRIM(SUBSTITUTE(E2816,CHAR(160),CHAR(32))),Metadata!B$1:K$2632,10,FALSE)</f>
        <v>92091</v>
      </c>
      <c r="P2816" s="4" t="s">
        <v>11323</v>
      </c>
      <c r="Q2816">
        <v>47</v>
      </c>
      <c r="R2816">
        <v>55</v>
      </c>
    </row>
    <row r="2817" spans="1:18" x14ac:dyDescent="0.25">
      <c r="A2817">
        <v>2821</v>
      </c>
      <c r="B2817" t="s">
        <v>4354</v>
      </c>
      <c r="C2817" t="s">
        <v>3037</v>
      </c>
      <c r="D2817" t="s">
        <v>330</v>
      </c>
      <c r="E2817" t="s">
        <v>7903</v>
      </c>
      <c r="F2817" t="str">
        <f>VLOOKUP(TRIM(SUBSTITUTE(E2817,CHAR(160),CHAR(32))),Metadata!B$1:C$2632,2,FALSE)</f>
        <v>Boisrobert, sieur de (François Le Métel), 1592-1662.</v>
      </c>
      <c r="G2817" t="str">
        <f>VLOOKUP(TRIM(SUBSTITUTE(E2817,CHAR(160),CHAR(32))),Metadata!B$1:D$2632,3,FALSE)</f>
        <v>Epistres En Vers T. 2</v>
      </c>
      <c r="H2817">
        <f>VLOOKUP(TRIM(SUBSTITUTE(E2817,CHAR(160),CHAR(32))),Metadata!B$1:E$2632,4,FALSE)</f>
        <v>1659</v>
      </c>
      <c r="I2817" t="s">
        <v>445</v>
      </c>
      <c r="K2817" t="str">
        <f>VLOOKUP(TRIM(SUBSTITUTE(E2817,CHAR(160),CHAR(32))),Metadata!B$1:H$2632,7,FALSE)</f>
        <v>poesie</v>
      </c>
      <c r="L2817" t="s">
        <v>4382</v>
      </c>
      <c r="N2817" t="str">
        <f>VLOOKUP(TRIM(SUBSTITUTE(E2817,CHAR(160),CHAR(32))),Metadata!B$1:J$2632,9,FALSE)</f>
        <v>vers</v>
      </c>
      <c r="O2817">
        <f>VLOOKUP(TRIM(SUBSTITUTE(E2817,CHAR(160),CHAR(32))),Metadata!B$1:K$2632,10,FALSE)</f>
        <v>36600</v>
      </c>
      <c r="P2817" s="4" t="s">
        <v>11324</v>
      </c>
      <c r="Q2817">
        <v>207</v>
      </c>
      <c r="R2817">
        <v>215</v>
      </c>
    </row>
    <row r="2818" spans="1:18" hidden="1" x14ac:dyDescent="0.25">
      <c r="A2818">
        <v>2822</v>
      </c>
      <c r="B2818" t="s">
        <v>4354</v>
      </c>
      <c r="C2818" t="s">
        <v>3037</v>
      </c>
      <c r="D2818" t="s">
        <v>330</v>
      </c>
      <c r="E2818" t="s">
        <v>8009</v>
      </c>
      <c r="F2818" t="str">
        <f>VLOOKUP(TRIM(SUBSTITUTE(E2818,CHAR(160),CHAR(32))),Metadata!B$1:C$2632,2,FALSE)</f>
        <v>Coeffeteau, Nicolas, 1574-1623.</v>
      </c>
      <c r="G2818" t="str">
        <f>VLOOKUP(TRIM(SUBSTITUTE(E2818,CHAR(160),CHAR(32))),Metadata!B$1:D$2632,3,FALSE)</f>
        <v>Histoire romaine</v>
      </c>
      <c r="H2818">
        <f>VLOOKUP(TRIM(SUBSTITUTE(E2818,CHAR(160),CHAR(32))),Metadata!B$1:E$2632,4,FALSE)</f>
        <v>1623</v>
      </c>
      <c r="I2818" t="s">
        <v>445</v>
      </c>
      <c r="K2818" t="str">
        <f>VLOOKUP(TRIM(SUBSTITUTE(E2818,CHAR(160),CHAR(32))),Metadata!B$1:H$2632,7,FALSE)</f>
        <v>traite ou essai</v>
      </c>
      <c r="L2818" t="s">
        <v>4402</v>
      </c>
      <c r="N2818" t="str">
        <f>VLOOKUP(TRIM(SUBSTITUTE(E2818,CHAR(160),CHAR(32))),Metadata!B$1:J$2632,9,FALSE)</f>
        <v>prose</v>
      </c>
      <c r="O2818">
        <f>VLOOKUP(TRIM(SUBSTITUTE(E2818,CHAR(160),CHAR(32))),Metadata!B$1:K$2632,10,FALSE)</f>
        <v>263154</v>
      </c>
      <c r="P2818" s="4" t="s">
        <v>11325</v>
      </c>
      <c r="Q2818">
        <v>4</v>
      </c>
      <c r="R2818">
        <v>12</v>
      </c>
    </row>
    <row r="2819" spans="1:18" hidden="1" x14ac:dyDescent="0.25">
      <c r="A2819">
        <v>2823</v>
      </c>
      <c r="B2819" t="s">
        <v>4354</v>
      </c>
      <c r="C2819" t="s">
        <v>3037</v>
      </c>
      <c r="D2819" t="s">
        <v>330</v>
      </c>
      <c r="E2819" t="s">
        <v>8009</v>
      </c>
      <c r="F2819" t="str">
        <f>VLOOKUP(TRIM(SUBSTITUTE(E2819,CHAR(160),CHAR(32))),Metadata!B$1:C$2632,2,FALSE)</f>
        <v>Coeffeteau, Nicolas, 1574-1623.</v>
      </c>
      <c r="G2819" t="str">
        <f>VLOOKUP(TRIM(SUBSTITUTE(E2819,CHAR(160),CHAR(32))),Metadata!B$1:D$2632,3,FALSE)</f>
        <v>Histoire romaine</v>
      </c>
      <c r="H2819">
        <f>VLOOKUP(TRIM(SUBSTITUTE(E2819,CHAR(160),CHAR(32))),Metadata!B$1:E$2632,4,FALSE)</f>
        <v>1623</v>
      </c>
      <c r="I2819" t="s">
        <v>445</v>
      </c>
      <c r="K2819" t="str">
        <f>VLOOKUP(TRIM(SUBSTITUTE(E2819,CHAR(160),CHAR(32))),Metadata!B$1:H$2632,7,FALSE)</f>
        <v>traite ou essai</v>
      </c>
      <c r="L2819" t="s">
        <v>4402</v>
      </c>
      <c r="N2819" t="str">
        <f>VLOOKUP(TRIM(SUBSTITUTE(E2819,CHAR(160),CHAR(32))),Metadata!B$1:J$2632,9,FALSE)</f>
        <v>prose</v>
      </c>
      <c r="O2819">
        <f>VLOOKUP(TRIM(SUBSTITUTE(E2819,CHAR(160),CHAR(32))),Metadata!B$1:K$2632,10,FALSE)</f>
        <v>263154</v>
      </c>
      <c r="P2819" s="4" t="s">
        <v>11326</v>
      </c>
      <c r="Q2819">
        <v>147</v>
      </c>
      <c r="R2819">
        <v>155</v>
      </c>
    </row>
    <row r="2820" spans="1:18" hidden="1" x14ac:dyDescent="0.25">
      <c r="A2820">
        <v>2824</v>
      </c>
      <c r="B2820" t="s">
        <v>4354</v>
      </c>
      <c r="C2820" t="s">
        <v>3037</v>
      </c>
      <c r="D2820" t="s">
        <v>330</v>
      </c>
      <c r="E2820" t="s">
        <v>7985</v>
      </c>
      <c r="F2820" t="str">
        <f>VLOOKUP(TRIM(SUBSTITUTE(E2820,CHAR(160),CHAR(32))),Metadata!B$1:C$2632,2,FALSE)</f>
        <v>Balzac, Jean-Louis Guez, seigneur de, 1597-1654.</v>
      </c>
      <c r="G2820" t="str">
        <f>VLOOKUP(TRIM(SUBSTITUTE(E2820,CHAR(160),CHAR(32))),Metadata!B$1:D$2632,3,FALSE)</f>
        <v>Les Entretiens</v>
      </c>
      <c r="H2820">
        <f>VLOOKUP(TRIM(SUBSTITUTE(E2820,CHAR(160),CHAR(32))),Metadata!B$1:E$2632,4,FALSE)</f>
        <v>1654</v>
      </c>
      <c r="I2820" t="s">
        <v>445</v>
      </c>
      <c r="K2820" t="str">
        <f>VLOOKUP(TRIM(SUBSTITUTE(E2820,CHAR(160),CHAR(32))),Metadata!B$1:H$2632,7,FALSE)</f>
        <v>melanges litteraires</v>
      </c>
      <c r="L2820" t="s">
        <v>4389</v>
      </c>
      <c r="N2820" t="str">
        <f>VLOOKUP(TRIM(SUBSTITUTE(E2820,CHAR(160),CHAR(32))),Metadata!B$1:J$2632,9,FALSE)</f>
        <v>prose</v>
      </c>
      <c r="O2820">
        <f>VLOOKUP(TRIM(SUBSTITUTE(E2820,CHAR(160),CHAR(32))),Metadata!B$1:K$2632,10,FALSE)</f>
        <v>62258</v>
      </c>
      <c r="P2820" s="4" t="s">
        <v>9335</v>
      </c>
      <c r="Q2820">
        <v>91</v>
      </c>
      <c r="R2820">
        <v>99</v>
      </c>
    </row>
    <row r="2821" spans="1:18" hidden="1" x14ac:dyDescent="0.25">
      <c r="A2821">
        <v>2825</v>
      </c>
      <c r="B2821" t="s">
        <v>4354</v>
      </c>
      <c r="C2821" t="s">
        <v>3037</v>
      </c>
      <c r="D2821" t="s">
        <v>330</v>
      </c>
      <c r="E2821" t="s">
        <v>8009</v>
      </c>
      <c r="F2821" t="str">
        <f>VLOOKUP(TRIM(SUBSTITUTE(E2821,CHAR(160),CHAR(32))),Metadata!B$1:C$2632,2,FALSE)</f>
        <v>Coeffeteau, Nicolas, 1574-1623.</v>
      </c>
      <c r="G2821" t="str">
        <f>VLOOKUP(TRIM(SUBSTITUTE(E2821,CHAR(160),CHAR(32))),Metadata!B$1:D$2632,3,FALSE)</f>
        <v>Histoire romaine</v>
      </c>
      <c r="H2821">
        <f>VLOOKUP(TRIM(SUBSTITUTE(E2821,CHAR(160),CHAR(32))),Metadata!B$1:E$2632,4,FALSE)</f>
        <v>1623</v>
      </c>
      <c r="I2821" t="s">
        <v>445</v>
      </c>
      <c r="K2821" t="str">
        <f>VLOOKUP(TRIM(SUBSTITUTE(E2821,CHAR(160),CHAR(32))),Metadata!B$1:H$2632,7,FALSE)</f>
        <v>traite ou essai</v>
      </c>
      <c r="L2821" t="s">
        <v>4402</v>
      </c>
      <c r="N2821" t="str">
        <f>VLOOKUP(TRIM(SUBSTITUTE(E2821,CHAR(160),CHAR(32))),Metadata!B$1:J$2632,9,FALSE)</f>
        <v>prose</v>
      </c>
      <c r="O2821">
        <f>VLOOKUP(TRIM(SUBSTITUTE(E2821,CHAR(160),CHAR(32))),Metadata!B$1:K$2632,10,FALSE)</f>
        <v>263154</v>
      </c>
      <c r="P2821" s="4" t="s">
        <v>11327</v>
      </c>
      <c r="Q2821">
        <v>31</v>
      </c>
      <c r="R2821">
        <v>39</v>
      </c>
    </row>
    <row r="2822" spans="1:18" hidden="1" x14ac:dyDescent="0.25">
      <c r="A2822">
        <v>2826</v>
      </c>
      <c r="B2822" t="s">
        <v>4354</v>
      </c>
      <c r="C2822" t="s">
        <v>3037</v>
      </c>
      <c r="D2822" t="s">
        <v>330</v>
      </c>
      <c r="E2822" t="s">
        <v>8009</v>
      </c>
      <c r="F2822" t="str">
        <f>VLOOKUP(TRIM(SUBSTITUTE(E2822,CHAR(160),CHAR(32))),Metadata!B$1:C$2632,2,FALSE)</f>
        <v>Coeffeteau, Nicolas, 1574-1623.</v>
      </c>
      <c r="G2822" t="str">
        <f>VLOOKUP(TRIM(SUBSTITUTE(E2822,CHAR(160),CHAR(32))),Metadata!B$1:D$2632,3,FALSE)</f>
        <v>Histoire romaine</v>
      </c>
      <c r="H2822">
        <f>VLOOKUP(TRIM(SUBSTITUTE(E2822,CHAR(160),CHAR(32))),Metadata!B$1:E$2632,4,FALSE)</f>
        <v>1623</v>
      </c>
      <c r="I2822" t="s">
        <v>445</v>
      </c>
      <c r="K2822" t="str">
        <f>VLOOKUP(TRIM(SUBSTITUTE(E2822,CHAR(160),CHAR(32))),Metadata!B$1:H$2632,7,FALSE)</f>
        <v>traite ou essai</v>
      </c>
      <c r="L2822" t="s">
        <v>4402</v>
      </c>
      <c r="N2822" t="str">
        <f>VLOOKUP(TRIM(SUBSTITUTE(E2822,CHAR(160),CHAR(32))),Metadata!B$1:J$2632,9,FALSE)</f>
        <v>prose</v>
      </c>
      <c r="O2822">
        <f>VLOOKUP(TRIM(SUBSTITUTE(E2822,CHAR(160),CHAR(32))),Metadata!B$1:K$2632,10,FALSE)</f>
        <v>263154</v>
      </c>
      <c r="P2822" s="4" t="s">
        <v>11328</v>
      </c>
      <c r="Q2822">
        <v>137</v>
      </c>
      <c r="R2822">
        <v>145</v>
      </c>
    </row>
    <row r="2823" spans="1:18" hidden="1" x14ac:dyDescent="0.25">
      <c r="A2823">
        <v>2827</v>
      </c>
      <c r="B2823" t="s">
        <v>4354</v>
      </c>
      <c r="C2823" t="s">
        <v>3037</v>
      </c>
      <c r="D2823" t="s">
        <v>330</v>
      </c>
      <c r="E2823" t="s">
        <v>7989</v>
      </c>
      <c r="F2823" t="str">
        <f>VLOOKUP(TRIM(SUBSTITUTE(E2823,CHAR(160),CHAR(32))),Metadata!B$1:C$2632,2,FALSE)</f>
        <v>Bayle, Pierre, 1647-1706.</v>
      </c>
      <c r="G2823" t="str">
        <f>VLOOKUP(TRIM(SUBSTITUTE(E2823,CHAR(160),CHAR(32))),Metadata!B$1:D$2632,3,FALSE)</f>
        <v>Commentaire philosophique sur ces paroles de Jésus-Christ</v>
      </c>
      <c r="H2823">
        <f>VLOOKUP(TRIM(SUBSTITUTE(E2823,CHAR(160),CHAR(32))),Metadata!B$1:E$2632,4,FALSE)</f>
        <v>1686</v>
      </c>
      <c r="I2823" t="s">
        <v>445</v>
      </c>
      <c r="K2823" t="str">
        <f>VLOOKUP(TRIM(SUBSTITUTE(E2823,CHAR(160),CHAR(32))),Metadata!B$1:H$2632,7,FALSE)</f>
        <v>traite ou essai</v>
      </c>
      <c r="L2823" t="s">
        <v>4402</v>
      </c>
      <c r="N2823" t="str">
        <f>VLOOKUP(TRIM(SUBSTITUTE(E2823,CHAR(160),CHAR(32))),Metadata!B$1:J$2632,9,FALSE)</f>
        <v>prose</v>
      </c>
      <c r="O2823">
        <f>VLOOKUP(TRIM(SUBSTITUTE(E2823,CHAR(160),CHAR(32))),Metadata!B$1:K$2632,10,FALSE)</f>
        <v>125224</v>
      </c>
      <c r="P2823" s="4" t="s">
        <v>12861</v>
      </c>
      <c r="Q2823">
        <v>134</v>
      </c>
      <c r="R2823">
        <v>142</v>
      </c>
    </row>
    <row r="2824" spans="1:18" hidden="1" x14ac:dyDescent="0.25">
      <c r="A2824">
        <v>2828</v>
      </c>
      <c r="B2824" t="s">
        <v>4354</v>
      </c>
      <c r="C2824" t="s">
        <v>3037</v>
      </c>
      <c r="D2824" t="s">
        <v>330</v>
      </c>
      <c r="E2824" t="s">
        <v>8111</v>
      </c>
      <c r="F2824" t="str">
        <f>VLOOKUP(TRIM(SUBSTITUTE(E2824,CHAR(160),CHAR(32))),Metadata!B$1:C$2632,2,FALSE)</f>
        <v>Naudé, Gabriel, 1600-1653.</v>
      </c>
      <c r="G2824" t="str">
        <f>VLOOKUP(TRIM(SUBSTITUTE(E2824,CHAR(160),CHAR(32))),Metadata!B$1:D$2632,3,FALSE)</f>
        <v>Apologie pour tous les grand hommes qui ont esté accusez de magie.</v>
      </c>
      <c r="H2824">
        <f>VLOOKUP(TRIM(SUBSTITUTE(E2824,CHAR(160),CHAR(32))),Metadata!B$1:E$2632,4,FALSE)</f>
        <v>1625</v>
      </c>
      <c r="I2824" t="s">
        <v>445</v>
      </c>
      <c r="K2824" t="str">
        <f>VLOOKUP(TRIM(SUBSTITUTE(E2824,CHAR(160),CHAR(32))),Metadata!B$1:H$2632,7,FALSE)</f>
        <v>traite ou essai</v>
      </c>
      <c r="L2824" t="s">
        <v>4402</v>
      </c>
      <c r="N2824" t="str">
        <f>VLOOKUP(TRIM(SUBSTITUTE(E2824,CHAR(160),CHAR(32))),Metadata!B$1:J$2632,9,FALSE)</f>
        <v>prose</v>
      </c>
      <c r="O2824">
        <f>VLOOKUP(TRIM(SUBSTITUTE(E2824,CHAR(160),CHAR(32))),Metadata!B$1:K$2632,10,FALSE)</f>
        <v>85338</v>
      </c>
      <c r="P2824" s="4" t="s">
        <v>9336</v>
      </c>
      <c r="Q2824">
        <v>302</v>
      </c>
      <c r="R2824">
        <v>311</v>
      </c>
    </row>
    <row r="2825" spans="1:18" x14ac:dyDescent="0.25">
      <c r="A2825">
        <v>2829</v>
      </c>
      <c r="B2825" t="s">
        <v>4354</v>
      </c>
      <c r="C2825" t="s">
        <v>3037</v>
      </c>
      <c r="D2825" t="s">
        <v>330</v>
      </c>
      <c r="E2825" t="s">
        <v>8079</v>
      </c>
      <c r="F2825" t="str">
        <f>VLOOKUP(TRIM(SUBSTITUTE(E2825,CHAR(160),CHAR(32))),Metadata!B$1:C$2632,2,FALSE)</f>
        <v>Le Moyne, Pierre, 1602-1671.</v>
      </c>
      <c r="G2825" t="str">
        <f>VLOOKUP(TRIM(SUBSTITUTE(E2825,CHAR(160),CHAR(32))),Metadata!B$1:D$2632,3,FALSE)</f>
        <v>Saint-Louys, ou, Le heros chrestien: poëme heroïque</v>
      </c>
      <c r="H2825">
        <f>VLOOKUP(TRIM(SUBSTITUTE(E2825,CHAR(160),CHAR(32))),Metadata!B$1:E$2632,4,FALSE)</f>
        <v>1653</v>
      </c>
      <c r="I2825" t="s">
        <v>445</v>
      </c>
      <c r="K2825" t="str">
        <f>VLOOKUP(TRIM(SUBSTITUTE(E2825,CHAR(160),CHAR(32))),Metadata!B$1:H$2632,7,FALSE)</f>
        <v>poesie</v>
      </c>
      <c r="L2825" t="s">
        <v>4382</v>
      </c>
      <c r="N2825" t="str">
        <f>VLOOKUP(TRIM(SUBSTITUTE(E2825,CHAR(160),CHAR(32))),Metadata!B$1:J$2632,9,FALSE)</f>
        <v>vers</v>
      </c>
      <c r="O2825">
        <f>VLOOKUP(TRIM(SUBSTITUTE(E2825,CHAR(160),CHAR(32))),Metadata!B$1:K$2632,10,FALSE)</f>
        <v>61561</v>
      </c>
      <c r="P2825" s="4" t="s">
        <v>12862</v>
      </c>
      <c r="Q2825">
        <v>46</v>
      </c>
      <c r="R2825">
        <v>55</v>
      </c>
    </row>
    <row r="2826" spans="1:18" hidden="1" x14ac:dyDescent="0.25">
      <c r="A2826">
        <v>2830</v>
      </c>
      <c r="B2826" t="s">
        <v>4354</v>
      </c>
      <c r="C2826" t="s">
        <v>3037</v>
      </c>
      <c r="D2826" t="s">
        <v>330</v>
      </c>
      <c r="E2826" t="s">
        <v>7989</v>
      </c>
      <c r="F2826" t="str">
        <f>VLOOKUP(TRIM(SUBSTITUTE(E2826,CHAR(160),CHAR(32))),Metadata!B$1:C$2632,2,FALSE)</f>
        <v>Bayle, Pierre, 1647-1706.</v>
      </c>
      <c r="G2826" t="str">
        <f>VLOOKUP(TRIM(SUBSTITUTE(E2826,CHAR(160),CHAR(32))),Metadata!B$1:D$2632,3,FALSE)</f>
        <v>Commentaire philosophique sur ces paroles de Jésus-Christ</v>
      </c>
      <c r="H2826">
        <f>VLOOKUP(TRIM(SUBSTITUTE(E2826,CHAR(160),CHAR(32))),Metadata!B$1:E$2632,4,FALSE)</f>
        <v>1686</v>
      </c>
      <c r="I2826" t="s">
        <v>445</v>
      </c>
      <c r="K2826" t="str">
        <f>VLOOKUP(TRIM(SUBSTITUTE(E2826,CHAR(160),CHAR(32))),Metadata!B$1:H$2632,7,FALSE)</f>
        <v>traite ou essai</v>
      </c>
      <c r="L2826" t="s">
        <v>4402</v>
      </c>
      <c r="N2826" t="str">
        <f>VLOOKUP(TRIM(SUBSTITUTE(E2826,CHAR(160),CHAR(32))),Metadata!B$1:J$2632,9,FALSE)</f>
        <v>prose</v>
      </c>
      <c r="O2826">
        <f>VLOOKUP(TRIM(SUBSTITUTE(E2826,CHAR(160),CHAR(32))),Metadata!B$1:K$2632,10,FALSE)</f>
        <v>125224</v>
      </c>
      <c r="P2826" s="4" t="s">
        <v>12863</v>
      </c>
      <c r="Q2826">
        <v>224</v>
      </c>
      <c r="R2826">
        <v>232</v>
      </c>
    </row>
    <row r="2827" spans="1:18" x14ac:dyDescent="0.25">
      <c r="A2827">
        <v>2831</v>
      </c>
      <c r="B2827" t="s">
        <v>4354</v>
      </c>
      <c r="C2827" t="s">
        <v>3037</v>
      </c>
      <c r="D2827" t="s">
        <v>330</v>
      </c>
      <c r="E2827" t="s">
        <v>8081</v>
      </c>
      <c r="F2827" t="str">
        <f>VLOOKUP(TRIM(SUBSTITUTE(E2827,CHAR(160),CHAR(32))),Metadata!B$1:C$2632,2,FALSE)</f>
        <v>Mairet, Jean de, 1604-1686.</v>
      </c>
      <c r="G2827" t="str">
        <f>VLOOKUP(TRIM(SUBSTITUTE(E2827,CHAR(160),CHAR(32))),Metadata!B$1:D$2632,3,FALSE)</f>
        <v>Chryséide et Arimand: tragi-comédie de Jean Mairet (1625)</v>
      </c>
      <c r="H2827">
        <f>VLOOKUP(TRIM(SUBSTITUTE(E2827,CHAR(160),CHAR(32))),Metadata!B$1:E$2632,4,FALSE)</f>
        <v>1630</v>
      </c>
      <c r="I2827" t="s">
        <v>445</v>
      </c>
      <c r="K2827" t="str">
        <f>VLOOKUP(TRIM(SUBSTITUTE(E2827,CHAR(160),CHAR(32))),Metadata!B$1:H$2632,7,FALSE)</f>
        <v>theatre</v>
      </c>
      <c r="L2827" t="s">
        <v>13224</v>
      </c>
      <c r="N2827" t="str">
        <f>VLOOKUP(TRIM(SUBSTITUTE(E2827,CHAR(160),CHAR(32))),Metadata!B$1:J$2632,9,FALSE)</f>
        <v>vers</v>
      </c>
      <c r="O2827">
        <f>VLOOKUP(TRIM(SUBSTITUTE(E2827,CHAR(160),CHAR(32))),Metadata!B$1:K$2632,10,FALSE)</f>
        <v>15420</v>
      </c>
      <c r="P2827" s="4" t="s">
        <v>11329</v>
      </c>
      <c r="Q2827">
        <v>197</v>
      </c>
      <c r="R2827">
        <v>205</v>
      </c>
    </row>
    <row r="2828" spans="1:18" hidden="1" x14ac:dyDescent="0.25">
      <c r="A2828">
        <v>2832</v>
      </c>
      <c r="B2828" t="s">
        <v>4354</v>
      </c>
      <c r="C2828" t="s">
        <v>3037</v>
      </c>
      <c r="D2828" t="s">
        <v>330</v>
      </c>
      <c r="E2828" t="s">
        <v>7987</v>
      </c>
      <c r="F2828" t="str">
        <f>VLOOKUP(TRIM(SUBSTITUTE(E2828,CHAR(160),CHAR(32))),Metadata!B$1:C$2632,2,FALSE)</f>
        <v>Balzac, Jean-Louis Guez, seigneur de, 1597-1654.</v>
      </c>
      <c r="G2828" t="str">
        <f>VLOOKUP(TRIM(SUBSTITUTE(E2828,CHAR(160),CHAR(32))),Metadata!B$1:D$2632,3,FALSE)</f>
        <v>Socrate Chrestien</v>
      </c>
      <c r="H2828">
        <f>VLOOKUP(TRIM(SUBSTITUTE(E2828,CHAR(160),CHAR(32))),Metadata!B$1:E$2632,4,FALSE)</f>
        <v>1652</v>
      </c>
      <c r="I2828" t="s">
        <v>445</v>
      </c>
      <c r="K2828" t="str">
        <f>VLOOKUP(TRIM(SUBSTITUTE(E2828,CHAR(160),CHAR(32))),Metadata!B$1:H$2632,7,FALSE)</f>
        <v>traite ou essai</v>
      </c>
      <c r="L2828" t="s">
        <v>4402</v>
      </c>
      <c r="N2828" t="str">
        <f>VLOOKUP(TRIM(SUBSTITUTE(E2828,CHAR(160),CHAR(32))),Metadata!B$1:J$2632,9,FALSE)</f>
        <v>prose</v>
      </c>
      <c r="O2828">
        <f>VLOOKUP(TRIM(SUBSTITUTE(E2828,CHAR(160),CHAR(32))),Metadata!B$1:K$2632,10,FALSE)</f>
        <v>31735</v>
      </c>
      <c r="P2828" s="4" t="s">
        <v>11330</v>
      </c>
      <c r="Q2828">
        <v>126</v>
      </c>
      <c r="R2828">
        <v>137</v>
      </c>
    </row>
    <row r="2829" spans="1:18" hidden="1" x14ac:dyDescent="0.25">
      <c r="A2829">
        <v>2833</v>
      </c>
      <c r="B2829" t="s">
        <v>4354</v>
      </c>
      <c r="C2829" t="s">
        <v>3037</v>
      </c>
      <c r="D2829" t="s">
        <v>330</v>
      </c>
      <c r="E2829" t="s">
        <v>8009</v>
      </c>
      <c r="F2829" t="str">
        <f>VLOOKUP(TRIM(SUBSTITUTE(E2829,CHAR(160),CHAR(32))),Metadata!B$1:C$2632,2,FALSE)</f>
        <v>Coeffeteau, Nicolas, 1574-1623.</v>
      </c>
      <c r="G2829" t="str">
        <f>VLOOKUP(TRIM(SUBSTITUTE(E2829,CHAR(160),CHAR(32))),Metadata!B$1:D$2632,3,FALSE)</f>
        <v>Histoire romaine</v>
      </c>
      <c r="H2829">
        <f>VLOOKUP(TRIM(SUBSTITUTE(E2829,CHAR(160),CHAR(32))),Metadata!B$1:E$2632,4,FALSE)</f>
        <v>1623</v>
      </c>
      <c r="I2829" t="s">
        <v>445</v>
      </c>
      <c r="K2829" t="str">
        <f>VLOOKUP(TRIM(SUBSTITUTE(E2829,CHAR(160),CHAR(32))),Metadata!B$1:H$2632,7,FALSE)</f>
        <v>traite ou essai</v>
      </c>
      <c r="L2829" t="s">
        <v>4402</v>
      </c>
      <c r="N2829" t="str">
        <f>VLOOKUP(TRIM(SUBSTITUTE(E2829,CHAR(160),CHAR(32))),Metadata!B$1:J$2632,9,FALSE)</f>
        <v>prose</v>
      </c>
      <c r="O2829">
        <f>VLOOKUP(TRIM(SUBSTITUTE(E2829,CHAR(160),CHAR(32))),Metadata!B$1:K$2632,10,FALSE)</f>
        <v>263154</v>
      </c>
      <c r="P2829" s="4" t="s">
        <v>11331</v>
      </c>
      <c r="Q2829">
        <v>329</v>
      </c>
      <c r="R2829">
        <v>337</v>
      </c>
    </row>
    <row r="2830" spans="1:18" hidden="1" x14ac:dyDescent="0.25">
      <c r="A2830">
        <v>2834</v>
      </c>
      <c r="B2830" t="s">
        <v>4354</v>
      </c>
      <c r="C2830" t="s">
        <v>3037</v>
      </c>
      <c r="D2830" t="s">
        <v>330</v>
      </c>
      <c r="E2830" t="s">
        <v>8009</v>
      </c>
      <c r="F2830" t="str">
        <f>VLOOKUP(TRIM(SUBSTITUTE(E2830,CHAR(160),CHAR(32))),Metadata!B$1:C$2632,2,FALSE)</f>
        <v>Coeffeteau, Nicolas, 1574-1623.</v>
      </c>
      <c r="G2830" t="str">
        <f>VLOOKUP(TRIM(SUBSTITUTE(E2830,CHAR(160),CHAR(32))),Metadata!B$1:D$2632,3,FALSE)</f>
        <v>Histoire romaine</v>
      </c>
      <c r="H2830">
        <f>VLOOKUP(TRIM(SUBSTITUTE(E2830,CHAR(160),CHAR(32))),Metadata!B$1:E$2632,4,FALSE)</f>
        <v>1623</v>
      </c>
      <c r="I2830" t="s">
        <v>445</v>
      </c>
      <c r="K2830" t="str">
        <f>VLOOKUP(TRIM(SUBSTITUTE(E2830,CHAR(160),CHAR(32))),Metadata!B$1:H$2632,7,FALSE)</f>
        <v>traite ou essai</v>
      </c>
      <c r="L2830" t="s">
        <v>4402</v>
      </c>
      <c r="N2830" t="str">
        <f>VLOOKUP(TRIM(SUBSTITUTE(E2830,CHAR(160),CHAR(32))),Metadata!B$1:J$2632,9,FALSE)</f>
        <v>prose</v>
      </c>
      <c r="O2830">
        <f>VLOOKUP(TRIM(SUBSTITUTE(E2830,CHAR(160),CHAR(32))),Metadata!B$1:K$2632,10,FALSE)</f>
        <v>263154</v>
      </c>
      <c r="P2830" s="4" t="s">
        <v>11332</v>
      </c>
      <c r="Q2830">
        <v>98</v>
      </c>
      <c r="R2830">
        <v>106</v>
      </c>
    </row>
    <row r="2831" spans="1:18" hidden="1" x14ac:dyDescent="0.25">
      <c r="A2831">
        <v>2835</v>
      </c>
      <c r="B2831" t="s">
        <v>4354</v>
      </c>
      <c r="C2831" t="s">
        <v>3037</v>
      </c>
      <c r="D2831" t="s">
        <v>330</v>
      </c>
      <c r="E2831" t="s">
        <v>8009</v>
      </c>
      <c r="F2831" t="str">
        <f>VLOOKUP(TRIM(SUBSTITUTE(E2831,CHAR(160),CHAR(32))),Metadata!B$1:C$2632,2,FALSE)</f>
        <v>Coeffeteau, Nicolas, 1574-1623.</v>
      </c>
      <c r="G2831" t="str">
        <f>VLOOKUP(TRIM(SUBSTITUTE(E2831,CHAR(160),CHAR(32))),Metadata!B$1:D$2632,3,FALSE)</f>
        <v>Histoire romaine</v>
      </c>
      <c r="H2831">
        <f>VLOOKUP(TRIM(SUBSTITUTE(E2831,CHAR(160),CHAR(32))),Metadata!B$1:E$2632,4,FALSE)</f>
        <v>1623</v>
      </c>
      <c r="I2831" t="s">
        <v>445</v>
      </c>
      <c r="K2831" t="str">
        <f>VLOOKUP(TRIM(SUBSTITUTE(E2831,CHAR(160),CHAR(32))),Metadata!B$1:H$2632,7,FALSE)</f>
        <v>traite ou essai</v>
      </c>
      <c r="L2831" t="s">
        <v>4402</v>
      </c>
      <c r="N2831" t="str">
        <f>VLOOKUP(TRIM(SUBSTITUTE(E2831,CHAR(160),CHAR(32))),Metadata!B$1:J$2632,9,FALSE)</f>
        <v>prose</v>
      </c>
      <c r="O2831">
        <f>VLOOKUP(TRIM(SUBSTITUTE(E2831,CHAR(160),CHAR(32))),Metadata!B$1:K$2632,10,FALSE)</f>
        <v>263154</v>
      </c>
      <c r="P2831" s="4" t="s">
        <v>11333</v>
      </c>
      <c r="Q2831">
        <v>42</v>
      </c>
      <c r="R2831">
        <v>50</v>
      </c>
    </row>
    <row r="2832" spans="1:18" hidden="1" x14ac:dyDescent="0.25">
      <c r="A2832">
        <v>2836</v>
      </c>
      <c r="B2832" t="s">
        <v>4354</v>
      </c>
      <c r="C2832" t="s">
        <v>3037</v>
      </c>
      <c r="D2832" t="s">
        <v>330</v>
      </c>
      <c r="E2832" t="s">
        <v>7980</v>
      </c>
      <c r="F2832" t="str">
        <f>VLOOKUP(TRIM(SUBSTITUTE(E2832,CHAR(160),CHAR(32))),Metadata!B$1:C$2632,2,FALSE)</f>
        <v>Balzac, Jean-Louis Guez, seigneur de, 1597-1654.</v>
      </c>
      <c r="G2832" t="str">
        <f>VLOOKUP(TRIM(SUBSTITUTE(E2832,CHAR(160),CHAR(32))),Metadata!B$1:D$2632,3,FALSE)</f>
        <v>Aristippe ou de la Cour</v>
      </c>
      <c r="H2832">
        <f>VLOOKUP(TRIM(SUBSTITUTE(E2832,CHAR(160),CHAR(32))),Metadata!B$1:E$2632,4,FALSE)</f>
        <v>1654</v>
      </c>
      <c r="I2832" t="s">
        <v>445</v>
      </c>
      <c r="K2832" t="str">
        <f>VLOOKUP(TRIM(SUBSTITUTE(E2832,CHAR(160),CHAR(32))),Metadata!B$1:H$2632,7,FALSE)</f>
        <v>traite ou essai</v>
      </c>
      <c r="L2832" t="s">
        <v>4402</v>
      </c>
      <c r="N2832" t="str">
        <f>VLOOKUP(TRIM(SUBSTITUTE(E2832,CHAR(160),CHAR(32))),Metadata!B$1:J$2632,9,FALSE)</f>
        <v>prose</v>
      </c>
      <c r="O2832">
        <f>VLOOKUP(TRIM(SUBSTITUTE(E2832,CHAR(160),CHAR(32))),Metadata!B$1:K$2632,10,FALSE)</f>
        <v>34377</v>
      </c>
      <c r="P2832" s="4" t="s">
        <v>11334</v>
      </c>
      <c r="Q2832">
        <v>107</v>
      </c>
      <c r="R2832">
        <v>114</v>
      </c>
    </row>
    <row r="2833" spans="1:18" hidden="1" x14ac:dyDescent="0.25">
      <c r="A2833">
        <v>2837</v>
      </c>
      <c r="B2833" t="s">
        <v>4354</v>
      </c>
      <c r="C2833" t="s">
        <v>3037</v>
      </c>
      <c r="D2833" t="s">
        <v>330</v>
      </c>
      <c r="E2833" t="s">
        <v>8152</v>
      </c>
      <c r="F2833" t="str">
        <f>VLOOKUP(TRIM(SUBSTITUTE(E2833,CHAR(160),CHAR(32))),Metadata!B$1:C$2632,2,FALSE)</f>
        <v>Sévigné, Marie de Rabutin-Chantal, marquise de, 1626-1696.</v>
      </c>
      <c r="G2833" t="str">
        <f>VLOOKUP(TRIM(SUBSTITUTE(E2833,CHAR(160),CHAR(32))),Metadata!B$1:D$2632,3,FALSE)</f>
        <v>Correspondance. T. 1, 1646-1675</v>
      </c>
      <c r="H2833">
        <f>VLOOKUP(TRIM(SUBSTITUTE(E2833,CHAR(160),CHAR(32))),Metadata!B$1:E$2632,4,FALSE)</f>
        <v>1675</v>
      </c>
      <c r="I2833" t="s">
        <v>445</v>
      </c>
      <c r="K2833" t="str">
        <f>VLOOKUP(TRIM(SUBSTITUTE(E2833,CHAR(160),CHAR(32))),Metadata!B$1:H$2632,7,FALSE)</f>
        <v>correspondance</v>
      </c>
      <c r="L2833" t="s">
        <v>4542</v>
      </c>
      <c r="N2833" t="str">
        <f>VLOOKUP(TRIM(SUBSTITUTE(E2833,CHAR(160),CHAR(32))),Metadata!B$1:J$2632,9,FALSE)</f>
        <v>prose</v>
      </c>
      <c r="O2833">
        <f>VLOOKUP(TRIM(SUBSTITUTE(E2833,CHAR(160),CHAR(32))),Metadata!B$1:K$2632,10,FALSE)</f>
        <v>257427</v>
      </c>
      <c r="P2833" s="4" t="s">
        <v>11335</v>
      </c>
      <c r="Q2833">
        <v>134</v>
      </c>
      <c r="R2833">
        <v>141</v>
      </c>
    </row>
    <row r="2834" spans="1:18" hidden="1" x14ac:dyDescent="0.25">
      <c r="A2834">
        <v>2838</v>
      </c>
      <c r="B2834" t="s">
        <v>4354</v>
      </c>
      <c r="C2834" t="s">
        <v>3037</v>
      </c>
      <c r="D2834" t="s">
        <v>330</v>
      </c>
      <c r="E2834" t="s">
        <v>8007</v>
      </c>
      <c r="F2834" t="str">
        <f>VLOOKUP(TRIM(SUBSTITUTE(E2834,CHAR(160),CHAR(32))),Metadata!B$1:C$2632,2,FALSE)</f>
        <v>Charron, Pierre, 1541-1603.</v>
      </c>
      <c r="G2834" t="str">
        <f>VLOOKUP(TRIM(SUBSTITUTE(E2834,CHAR(160),CHAR(32))),Metadata!B$1:D$2632,3,FALSE)</f>
        <v>De la Sagesse, Trois Livres</v>
      </c>
      <c r="H2834">
        <f>VLOOKUP(TRIM(SUBSTITUTE(E2834,CHAR(160),CHAR(32))),Metadata!B$1:E$2632,4,FALSE)</f>
        <v>1601</v>
      </c>
      <c r="I2834" t="s">
        <v>445</v>
      </c>
      <c r="K2834" t="str">
        <f>VLOOKUP(TRIM(SUBSTITUTE(E2834,CHAR(160),CHAR(32))),Metadata!B$1:H$2632,7,FALSE)</f>
        <v>traite ou essai</v>
      </c>
      <c r="L2834" t="s">
        <v>4402</v>
      </c>
      <c r="N2834" t="str">
        <f>VLOOKUP(TRIM(SUBSTITUTE(E2834,CHAR(160),CHAR(32))),Metadata!B$1:J$2632,9,FALSE)</f>
        <v>prose</v>
      </c>
      <c r="O2834">
        <f>VLOOKUP(TRIM(SUBSTITUTE(E2834,CHAR(160),CHAR(32))),Metadata!B$1:K$2632,10,FALSE)</f>
        <v>178481</v>
      </c>
      <c r="P2834" s="4" t="s">
        <v>11336</v>
      </c>
      <c r="Q2834">
        <v>224</v>
      </c>
      <c r="R2834">
        <v>232</v>
      </c>
    </row>
    <row r="2835" spans="1:18" hidden="1" x14ac:dyDescent="0.25">
      <c r="A2835">
        <v>2839</v>
      </c>
      <c r="B2835" t="s">
        <v>4354</v>
      </c>
      <c r="C2835" t="s">
        <v>3037</v>
      </c>
      <c r="D2835" t="s">
        <v>330</v>
      </c>
      <c r="E2835" t="s">
        <v>8009</v>
      </c>
      <c r="F2835" t="str">
        <f>VLOOKUP(TRIM(SUBSTITUTE(E2835,CHAR(160),CHAR(32))),Metadata!B$1:C$2632,2,FALSE)</f>
        <v>Coeffeteau, Nicolas, 1574-1623.</v>
      </c>
      <c r="G2835" t="str">
        <f>VLOOKUP(TRIM(SUBSTITUTE(E2835,CHAR(160),CHAR(32))),Metadata!B$1:D$2632,3,FALSE)</f>
        <v>Histoire romaine</v>
      </c>
      <c r="H2835">
        <f>VLOOKUP(TRIM(SUBSTITUTE(E2835,CHAR(160),CHAR(32))),Metadata!B$1:E$2632,4,FALSE)</f>
        <v>1623</v>
      </c>
      <c r="I2835" t="s">
        <v>445</v>
      </c>
      <c r="K2835" t="str">
        <f>VLOOKUP(TRIM(SUBSTITUTE(E2835,CHAR(160),CHAR(32))),Metadata!B$1:H$2632,7,FALSE)</f>
        <v>traite ou essai</v>
      </c>
      <c r="L2835" t="s">
        <v>4402</v>
      </c>
      <c r="N2835" t="str">
        <f>VLOOKUP(TRIM(SUBSTITUTE(E2835,CHAR(160),CHAR(32))),Metadata!B$1:J$2632,9,FALSE)</f>
        <v>prose</v>
      </c>
      <c r="O2835">
        <f>VLOOKUP(TRIM(SUBSTITUTE(E2835,CHAR(160),CHAR(32))),Metadata!B$1:K$2632,10,FALSE)</f>
        <v>263154</v>
      </c>
      <c r="P2835" s="4" t="s">
        <v>12864</v>
      </c>
      <c r="Q2835">
        <v>145</v>
      </c>
      <c r="R2835">
        <v>153</v>
      </c>
    </row>
    <row r="2836" spans="1:18" hidden="1" x14ac:dyDescent="0.25">
      <c r="A2836">
        <v>2840</v>
      </c>
      <c r="B2836" t="s">
        <v>4354</v>
      </c>
      <c r="C2836" t="s">
        <v>3037</v>
      </c>
      <c r="D2836" t="s">
        <v>330</v>
      </c>
      <c r="E2836" t="s">
        <v>7987</v>
      </c>
      <c r="F2836" t="str">
        <f>VLOOKUP(TRIM(SUBSTITUTE(E2836,CHAR(160),CHAR(32))),Metadata!B$1:C$2632,2,FALSE)</f>
        <v>Balzac, Jean-Louis Guez, seigneur de, 1597-1654.</v>
      </c>
      <c r="G2836" t="str">
        <f>VLOOKUP(TRIM(SUBSTITUTE(E2836,CHAR(160),CHAR(32))),Metadata!B$1:D$2632,3,FALSE)</f>
        <v>Socrate Chrestien</v>
      </c>
      <c r="H2836">
        <f>VLOOKUP(TRIM(SUBSTITUTE(E2836,CHAR(160),CHAR(32))),Metadata!B$1:E$2632,4,FALSE)</f>
        <v>1652</v>
      </c>
      <c r="I2836" t="s">
        <v>445</v>
      </c>
      <c r="K2836" t="str">
        <f>VLOOKUP(TRIM(SUBSTITUTE(E2836,CHAR(160),CHAR(32))),Metadata!B$1:H$2632,7,FALSE)</f>
        <v>traite ou essai</v>
      </c>
      <c r="L2836" t="s">
        <v>4402</v>
      </c>
      <c r="N2836" t="str">
        <f>VLOOKUP(TRIM(SUBSTITUTE(E2836,CHAR(160),CHAR(32))),Metadata!B$1:J$2632,9,FALSE)</f>
        <v>prose</v>
      </c>
      <c r="O2836">
        <f>VLOOKUP(TRIM(SUBSTITUTE(E2836,CHAR(160),CHAR(32))),Metadata!B$1:K$2632,10,FALSE)</f>
        <v>31735</v>
      </c>
      <c r="P2836" s="4" t="s">
        <v>12865</v>
      </c>
      <c r="Q2836">
        <v>178</v>
      </c>
      <c r="R2836">
        <v>186</v>
      </c>
    </row>
    <row r="2837" spans="1:18" hidden="1" x14ac:dyDescent="0.25">
      <c r="A2837">
        <v>2841</v>
      </c>
      <c r="B2837" t="s">
        <v>4354</v>
      </c>
      <c r="C2837" t="s">
        <v>3037</v>
      </c>
      <c r="D2837" t="s">
        <v>330</v>
      </c>
      <c r="E2837" t="s">
        <v>8334</v>
      </c>
      <c r="F2837" t="str">
        <f>VLOOKUP(TRIM(SUBSTITUTE(E2837,CHAR(160),CHAR(32))),Metadata!B$1:C$2632,2,FALSE)</f>
        <v>Mercier, Louis-Sébastien, 1740-1814.</v>
      </c>
      <c r="G2837" t="str">
        <f>VLOOKUP(TRIM(SUBSTITUTE(E2837,CHAR(160),CHAR(32))),Metadata!B$1:D$2632,3,FALSE)</f>
        <v>Tableau de Paris t. 5</v>
      </c>
      <c r="H2837">
        <f>VLOOKUP(TRIM(SUBSTITUTE(E2837,CHAR(160),CHAR(32))),Metadata!B$1:E$2632,4,FALSE)</f>
        <v>1783</v>
      </c>
      <c r="I2837" t="s">
        <v>448</v>
      </c>
      <c r="K2837" t="str">
        <f>VLOOKUP(TRIM(SUBSTITUTE(E2837,CHAR(160),CHAR(32))),Metadata!B$1:H$2632,7,FALSE)</f>
        <v>melanges litteraires</v>
      </c>
      <c r="L2837" t="s">
        <v>4389</v>
      </c>
      <c r="N2837" t="str">
        <f>VLOOKUP(TRIM(SUBSTITUTE(E2837,CHAR(160),CHAR(32))),Metadata!B$1:J$2632,9,FALSE)</f>
        <v>prose</v>
      </c>
      <c r="O2837">
        <f>VLOOKUP(TRIM(SUBSTITUTE(E2837,CHAR(160),CHAR(32))),Metadata!B$1:K$2632,10,FALSE)</f>
        <v>217445</v>
      </c>
      <c r="P2837" s="4" t="s">
        <v>12866</v>
      </c>
      <c r="Q2837">
        <v>54</v>
      </c>
      <c r="R2837">
        <v>62</v>
      </c>
    </row>
    <row r="2838" spans="1:18" hidden="1" x14ac:dyDescent="0.25">
      <c r="A2838">
        <v>2842</v>
      </c>
      <c r="B2838" t="s">
        <v>4354</v>
      </c>
      <c r="C2838" t="s">
        <v>3037</v>
      </c>
      <c r="D2838" t="s">
        <v>330</v>
      </c>
      <c r="E2838" t="s">
        <v>8268</v>
      </c>
      <c r="F2838" t="str">
        <f>VLOOKUP(TRIM(SUBSTITUTE(E2838,CHAR(160),CHAR(32))),Metadata!B$1:C$2632,2,FALSE)</f>
        <v>Genlis, Stéphanie Félicité, comtesse de, 1746-1830.</v>
      </c>
      <c r="G2838" t="str">
        <f>VLOOKUP(TRIM(SUBSTITUTE(E2838,CHAR(160),CHAR(32))),Metadata!B$1:D$2632,3,FALSE)</f>
        <v>Les chevaliers du cygne, ou, La cour de Charlemagne</v>
      </c>
      <c r="H2838">
        <f>VLOOKUP(TRIM(SUBSTITUTE(E2838,CHAR(160),CHAR(32))),Metadata!B$1:E$2632,4,FALSE)</f>
        <v>1795</v>
      </c>
      <c r="I2838" t="s">
        <v>448</v>
      </c>
      <c r="K2838" t="str">
        <f>VLOOKUP(TRIM(SUBSTITUTE(E2838,CHAR(160),CHAR(32))),Metadata!B$1:H$2632,7,FALSE)</f>
        <v>roman</v>
      </c>
      <c r="L2838" t="s">
        <v>4378</v>
      </c>
      <c r="N2838" t="str">
        <f>VLOOKUP(TRIM(SUBSTITUTE(E2838,CHAR(160),CHAR(32))),Metadata!B$1:J$2632,9,FALSE)</f>
        <v>prose</v>
      </c>
      <c r="O2838">
        <f>VLOOKUP(TRIM(SUBSTITUTE(E2838,CHAR(160),CHAR(32))),Metadata!B$1:K$2632,10,FALSE)</f>
        <v>195717</v>
      </c>
      <c r="P2838" s="8" t="s">
        <v>11337</v>
      </c>
      <c r="Q2838">
        <v>35</v>
      </c>
      <c r="R2838">
        <v>46</v>
      </c>
    </row>
    <row r="2839" spans="1:18" hidden="1" x14ac:dyDescent="0.25">
      <c r="A2839">
        <v>2843</v>
      </c>
      <c r="B2839" t="s">
        <v>4354</v>
      </c>
      <c r="C2839" t="s">
        <v>3037</v>
      </c>
      <c r="D2839" t="s">
        <v>330</v>
      </c>
      <c r="E2839" t="s">
        <v>8411</v>
      </c>
      <c r="F2839" t="str">
        <f>VLOOKUP(TRIM(SUBSTITUTE(E2839,CHAR(160),CHAR(32))),Metadata!B$1:C$2632,2,FALSE)</f>
        <v>Vertot, abbé de, 1655-1735.</v>
      </c>
      <c r="G2839" t="str">
        <f>VLOOKUP(TRIM(SUBSTITUTE(E2839,CHAR(160),CHAR(32))),Metadata!B$1:D$2632,3,FALSE)</f>
        <v>Histoire des révolutions arrivés dans le gouvernement de la République romaine</v>
      </c>
      <c r="H2839">
        <f>VLOOKUP(TRIM(SUBSTITUTE(E2839,CHAR(160),CHAR(32))),Metadata!B$1:E$2632,4,FALSE)</f>
        <v>1719</v>
      </c>
      <c r="I2839" t="s">
        <v>448</v>
      </c>
      <c r="K2839" t="str">
        <f>VLOOKUP(TRIM(SUBSTITUTE(E2839,CHAR(160),CHAR(32))),Metadata!B$1:H$2632,7,FALSE)</f>
        <v>traite ou essai</v>
      </c>
      <c r="L2839" t="s">
        <v>4402</v>
      </c>
      <c r="N2839" t="str">
        <f>VLOOKUP(TRIM(SUBSTITUTE(E2839,CHAR(160),CHAR(32))),Metadata!B$1:J$2632,9,FALSE)</f>
        <v>prose</v>
      </c>
      <c r="O2839">
        <f>VLOOKUP(TRIM(SUBSTITUTE(E2839,CHAR(160),CHAR(32))),Metadata!B$1:K$2632,10,FALSE)</f>
        <v>238681</v>
      </c>
      <c r="P2839" s="4" t="s">
        <v>11338</v>
      </c>
      <c r="Q2839">
        <v>26</v>
      </c>
      <c r="R2839">
        <v>34</v>
      </c>
    </row>
    <row r="2840" spans="1:18" hidden="1" x14ac:dyDescent="0.25">
      <c r="A2840">
        <v>2844</v>
      </c>
      <c r="B2840" t="s">
        <v>4354</v>
      </c>
      <c r="C2840" t="s">
        <v>3037</v>
      </c>
      <c r="D2840" t="s">
        <v>330</v>
      </c>
      <c r="E2840" t="s">
        <v>8312</v>
      </c>
      <c r="F2840" t="str">
        <f>VLOOKUP(TRIM(SUBSTITUTE(E2840,CHAR(160),CHAR(32))),Metadata!B$1:C$2632,2,FALSE)</f>
        <v>Mably, abbé de, 1709-1785.</v>
      </c>
      <c r="G2840" t="str">
        <f>VLOOKUP(TRIM(SUBSTITUTE(E2840,CHAR(160),CHAR(32))),Metadata!B$1:D$2632,3,FALSE)</f>
        <v>Parallele des romains et des françois par rapport au gouvernement</v>
      </c>
      <c r="H2840">
        <f>VLOOKUP(TRIM(SUBSTITUTE(E2840,CHAR(160),CHAR(32))),Metadata!B$1:E$2632,4,FALSE)</f>
        <v>1740</v>
      </c>
      <c r="I2840" t="s">
        <v>448</v>
      </c>
      <c r="K2840" t="str">
        <f>VLOOKUP(TRIM(SUBSTITUTE(E2840,CHAR(160),CHAR(32))),Metadata!B$1:H$2632,7,FALSE)</f>
        <v>traite ou essai</v>
      </c>
      <c r="L2840" t="s">
        <v>4402</v>
      </c>
      <c r="N2840" t="str">
        <f>VLOOKUP(TRIM(SUBSTITUTE(E2840,CHAR(160),CHAR(32))),Metadata!B$1:J$2632,9,FALSE)</f>
        <v>prose</v>
      </c>
      <c r="O2840">
        <f>VLOOKUP(TRIM(SUBSTITUTE(E2840,CHAR(160),CHAR(32))),Metadata!B$1:K$2632,10,FALSE)</f>
        <v>126721</v>
      </c>
      <c r="P2840" s="8" t="s">
        <v>11339</v>
      </c>
      <c r="Q2840">
        <v>235</v>
      </c>
      <c r="R2840">
        <v>243</v>
      </c>
    </row>
    <row r="2841" spans="1:18" hidden="1" x14ac:dyDescent="0.25">
      <c r="A2841">
        <v>2845</v>
      </c>
      <c r="B2841" t="s">
        <v>4354</v>
      </c>
      <c r="C2841" t="s">
        <v>3037</v>
      </c>
      <c r="D2841" t="s">
        <v>330</v>
      </c>
      <c r="E2841" t="s">
        <v>8416</v>
      </c>
      <c r="F2841" t="str">
        <f>VLOOKUP(TRIM(SUBSTITUTE(E2841,CHAR(160),CHAR(32))),Metadata!B$1:C$2632,2,FALSE)</f>
        <v>Voltaire, 1694-1778.</v>
      </c>
      <c r="G2841" t="str">
        <f>VLOOKUP(TRIM(SUBSTITUTE(E2841,CHAR(160),CHAR(32))),Metadata!B$1:D$2632,3,FALSE)</f>
        <v>Essay sur l'hist. génèrale / Voltaire.</v>
      </c>
      <c r="H2841">
        <f>VLOOKUP(TRIM(SUBSTITUTE(E2841,CHAR(160),CHAR(32))),Metadata!B$1:E$2632,4,FALSE)</f>
        <v>1756</v>
      </c>
      <c r="I2841" t="s">
        <v>448</v>
      </c>
      <c r="K2841" t="str">
        <f>VLOOKUP(TRIM(SUBSTITUTE(E2841,CHAR(160),CHAR(32))),Metadata!B$1:H$2632,7,FALSE)</f>
        <v>traite ou essai</v>
      </c>
      <c r="L2841" t="s">
        <v>4402</v>
      </c>
      <c r="N2841" t="str">
        <f>VLOOKUP(TRIM(SUBSTITUTE(E2841,CHAR(160),CHAR(32))),Metadata!B$1:J$2632,9,FALSE)</f>
        <v>prose</v>
      </c>
      <c r="O2841">
        <f>VLOOKUP(TRIM(SUBSTITUTE(E2841,CHAR(160),CHAR(32))),Metadata!B$1:K$2632,10,FALSE)</f>
        <v>371791</v>
      </c>
      <c r="P2841" s="4" t="s">
        <v>11340</v>
      </c>
      <c r="Q2841">
        <v>96</v>
      </c>
      <c r="R2841">
        <v>103</v>
      </c>
    </row>
    <row r="2842" spans="1:18" hidden="1" x14ac:dyDescent="0.25">
      <c r="A2842">
        <v>2846</v>
      </c>
      <c r="B2842" t="s">
        <v>4354</v>
      </c>
      <c r="C2842" t="s">
        <v>3037</v>
      </c>
      <c r="D2842" t="s">
        <v>330</v>
      </c>
      <c r="E2842" t="s">
        <v>8314</v>
      </c>
      <c r="F2842" t="str">
        <f>VLOOKUP(TRIM(SUBSTITUTE(E2842,CHAR(160),CHAR(32))),Metadata!B$1:C$2632,2,FALSE)</f>
        <v>Marat, Jean Paul, 1743-1793.</v>
      </c>
      <c r="G2842" t="str">
        <f>VLOOKUP(TRIM(SUBSTITUTE(E2842,CHAR(160),CHAR(32))),Metadata!B$1:D$2632,3,FALSE)</f>
        <v>Les chaînes de l'esclavage</v>
      </c>
      <c r="H2842">
        <f>VLOOKUP(TRIM(SUBSTITUTE(E2842,CHAR(160),CHAR(32))),Metadata!B$1:E$2632,4,FALSE)</f>
        <v>1792</v>
      </c>
      <c r="I2842" t="s">
        <v>448</v>
      </c>
      <c r="K2842" t="str">
        <f>VLOOKUP(TRIM(SUBSTITUTE(E2842,CHAR(160),CHAR(32))),Metadata!B$1:H$2632,7,FALSE)</f>
        <v>traite</v>
      </c>
      <c r="L2842" t="s">
        <v>4417</v>
      </c>
      <c r="N2842" t="str">
        <f>VLOOKUP(TRIM(SUBSTITUTE(E2842,CHAR(160),CHAR(32))),Metadata!B$1:J$2632,9,FALSE)</f>
        <v/>
      </c>
      <c r="O2842">
        <f>VLOOKUP(TRIM(SUBSTITUTE(E2842,CHAR(160),CHAR(32))),Metadata!B$1:K$2632,10,FALSE)</f>
        <v>93252</v>
      </c>
      <c r="P2842" s="4" t="s">
        <v>11341</v>
      </c>
      <c r="Q2842">
        <v>82</v>
      </c>
      <c r="R2842">
        <v>90</v>
      </c>
    </row>
    <row r="2843" spans="1:18" x14ac:dyDescent="0.25">
      <c r="A2843">
        <v>2847</v>
      </c>
      <c r="B2843" t="s">
        <v>4354</v>
      </c>
      <c r="C2843" t="s">
        <v>3037</v>
      </c>
      <c r="D2843" t="s">
        <v>330</v>
      </c>
      <c r="E2843" t="s">
        <v>8296</v>
      </c>
      <c r="F2843" t="str">
        <f>VLOOKUP(TRIM(SUBSTITUTE(E2843,CHAR(160),CHAR(32))),Metadata!B$1:C$2632,2,FALSE)</f>
        <v>Laya, J. L. (Jean Louis), 1761-1833.</v>
      </c>
      <c r="G2843" t="str">
        <f>VLOOKUP(TRIM(SUBSTITUTE(E2843,CHAR(160),CHAR(32))),Metadata!B$1:D$2632,3,FALSE)</f>
        <v>L'ami des loix: comédie en cinq actes, en vers: representée par les Comédiens de la nation, le 2 janvier 1793.</v>
      </c>
      <c r="H2843">
        <f>VLOOKUP(TRIM(SUBSTITUTE(E2843,CHAR(160),CHAR(32))),Metadata!B$1:E$2632,4,FALSE)</f>
        <v>1793</v>
      </c>
      <c r="I2843" t="s">
        <v>448</v>
      </c>
      <c r="K2843" t="str">
        <f>VLOOKUP(TRIM(SUBSTITUTE(E2843,CHAR(160),CHAR(32))),Metadata!B$1:H$2632,7,FALSE)</f>
        <v>theatre</v>
      </c>
      <c r="L2843" t="s">
        <v>13224</v>
      </c>
      <c r="N2843" t="str">
        <f>VLOOKUP(TRIM(SUBSTITUTE(E2843,CHAR(160),CHAR(32))),Metadata!B$1:J$2632,9,FALSE)</f>
        <v>vers</v>
      </c>
      <c r="O2843">
        <f>VLOOKUP(TRIM(SUBSTITUTE(E2843,CHAR(160),CHAR(32))),Metadata!B$1:K$2632,10,FALSE)</f>
        <v>16120</v>
      </c>
      <c r="P2843" s="4" t="s">
        <v>11342</v>
      </c>
      <c r="Q2843">
        <v>12</v>
      </c>
      <c r="R2843">
        <v>19</v>
      </c>
    </row>
    <row r="2844" spans="1:18" hidden="1" x14ac:dyDescent="0.25">
      <c r="A2844">
        <v>2848</v>
      </c>
      <c r="B2844" t="s">
        <v>4354</v>
      </c>
      <c r="C2844" t="s">
        <v>3037</v>
      </c>
      <c r="D2844" t="s">
        <v>330</v>
      </c>
      <c r="E2844" t="s">
        <v>8334</v>
      </c>
      <c r="F2844" t="str">
        <f>VLOOKUP(TRIM(SUBSTITUTE(E2844,CHAR(160),CHAR(32))),Metadata!B$1:C$2632,2,FALSE)</f>
        <v>Mercier, Louis-Sébastien, 1740-1814.</v>
      </c>
      <c r="G2844" t="str">
        <f>VLOOKUP(TRIM(SUBSTITUTE(E2844,CHAR(160),CHAR(32))),Metadata!B$1:D$2632,3,FALSE)</f>
        <v>Tableau de Paris t. 5</v>
      </c>
      <c r="H2844">
        <f>VLOOKUP(TRIM(SUBSTITUTE(E2844,CHAR(160),CHAR(32))),Metadata!B$1:E$2632,4,FALSE)</f>
        <v>1783</v>
      </c>
      <c r="I2844" t="s">
        <v>448</v>
      </c>
      <c r="K2844" t="str">
        <f>VLOOKUP(TRIM(SUBSTITUTE(E2844,CHAR(160),CHAR(32))),Metadata!B$1:H$2632,7,FALSE)</f>
        <v>melanges litteraires</v>
      </c>
      <c r="L2844" t="s">
        <v>4389</v>
      </c>
      <c r="N2844" t="str">
        <f>VLOOKUP(TRIM(SUBSTITUTE(E2844,CHAR(160),CHAR(32))),Metadata!B$1:J$2632,9,FALSE)</f>
        <v>prose</v>
      </c>
      <c r="O2844">
        <f>VLOOKUP(TRIM(SUBSTITUTE(E2844,CHAR(160),CHAR(32))),Metadata!B$1:K$2632,10,FALSE)</f>
        <v>217445</v>
      </c>
      <c r="P2844" s="4" t="s">
        <v>12867</v>
      </c>
      <c r="Q2844">
        <v>42</v>
      </c>
      <c r="R2844">
        <v>50</v>
      </c>
    </row>
    <row r="2845" spans="1:18" hidden="1" x14ac:dyDescent="0.25">
      <c r="A2845">
        <v>2849</v>
      </c>
      <c r="B2845" t="s">
        <v>4354</v>
      </c>
      <c r="C2845" t="s">
        <v>3037</v>
      </c>
      <c r="D2845" t="s">
        <v>330</v>
      </c>
      <c r="E2845" t="s">
        <v>8342</v>
      </c>
      <c r="F2845" t="str">
        <f>VLOOKUP(TRIM(SUBSTITUTE(E2845,CHAR(160),CHAR(32))),Metadata!B$1:C$2632,2,FALSE)</f>
        <v>Montesquieu, Charles de Secondat, baron de, 1689-1755.</v>
      </c>
      <c r="G2845" t="str">
        <f>VLOOKUP(TRIM(SUBSTITUTE(E2845,CHAR(160),CHAR(32))),Metadata!B$1:D$2632,3,FALSE)</f>
        <v>De l'esprit des loix. T. 1</v>
      </c>
      <c r="H2845">
        <f>VLOOKUP(TRIM(SUBSTITUTE(E2845,CHAR(160),CHAR(32))),Metadata!B$1:E$2632,4,FALSE)</f>
        <v>1755</v>
      </c>
      <c r="I2845" t="s">
        <v>448</v>
      </c>
      <c r="K2845" t="str">
        <f>VLOOKUP(TRIM(SUBSTITUTE(E2845,CHAR(160),CHAR(32))),Metadata!B$1:H$2632,7,FALSE)</f>
        <v>traite ou essai</v>
      </c>
      <c r="L2845" t="s">
        <v>4402</v>
      </c>
      <c r="N2845" t="str">
        <f>VLOOKUP(TRIM(SUBSTITUTE(E2845,CHAR(160),CHAR(32))),Metadata!B$1:J$2632,9,FALSE)</f>
        <v>prose</v>
      </c>
      <c r="O2845">
        <f>VLOOKUP(TRIM(SUBSTITUTE(E2845,CHAR(160),CHAR(32))),Metadata!B$1:K$2632,10,FALSE)</f>
        <v>43905</v>
      </c>
      <c r="P2845" s="4" t="s">
        <v>11343</v>
      </c>
      <c r="Q2845">
        <v>241</v>
      </c>
      <c r="R2845">
        <v>249</v>
      </c>
    </row>
    <row r="2846" spans="1:18" hidden="1" x14ac:dyDescent="0.25">
      <c r="A2846">
        <v>2850</v>
      </c>
      <c r="B2846" t="s">
        <v>4354</v>
      </c>
      <c r="C2846" t="s">
        <v>3037</v>
      </c>
      <c r="D2846" t="s">
        <v>330</v>
      </c>
      <c r="E2846" t="s">
        <v>8314</v>
      </c>
      <c r="F2846" t="str">
        <f>VLOOKUP(TRIM(SUBSTITUTE(E2846,CHAR(160),CHAR(32))),Metadata!B$1:C$2632,2,FALSE)</f>
        <v>Marat, Jean Paul, 1743-1793.</v>
      </c>
      <c r="G2846" t="str">
        <f>VLOOKUP(TRIM(SUBSTITUTE(E2846,CHAR(160),CHAR(32))),Metadata!B$1:D$2632,3,FALSE)</f>
        <v>Les chaînes de l'esclavage</v>
      </c>
      <c r="H2846">
        <f>VLOOKUP(TRIM(SUBSTITUTE(E2846,CHAR(160),CHAR(32))),Metadata!B$1:E$2632,4,FALSE)</f>
        <v>1792</v>
      </c>
      <c r="I2846" t="s">
        <v>448</v>
      </c>
      <c r="K2846" t="str">
        <f>VLOOKUP(TRIM(SUBSTITUTE(E2846,CHAR(160),CHAR(32))),Metadata!B$1:H$2632,7,FALSE)</f>
        <v>traite</v>
      </c>
      <c r="L2846" t="s">
        <v>4417</v>
      </c>
      <c r="N2846" t="str">
        <f>VLOOKUP(TRIM(SUBSTITUTE(E2846,CHAR(160),CHAR(32))),Metadata!B$1:J$2632,9,FALSE)</f>
        <v/>
      </c>
      <c r="O2846">
        <f>VLOOKUP(TRIM(SUBSTITUTE(E2846,CHAR(160),CHAR(32))),Metadata!B$1:K$2632,10,FALSE)</f>
        <v>93252</v>
      </c>
      <c r="P2846" s="4" t="s">
        <v>9337</v>
      </c>
      <c r="Q2846">
        <v>241</v>
      </c>
      <c r="R2846">
        <v>249</v>
      </c>
    </row>
    <row r="2847" spans="1:18" hidden="1" x14ac:dyDescent="0.25">
      <c r="A2847">
        <v>2851</v>
      </c>
      <c r="B2847" t="s">
        <v>4354</v>
      </c>
      <c r="C2847" t="s">
        <v>3037</v>
      </c>
      <c r="D2847" t="s">
        <v>330</v>
      </c>
      <c r="E2847" t="s">
        <v>8231</v>
      </c>
      <c r="F2847" t="str">
        <f>VLOOKUP(TRIM(SUBSTITUTE(E2847,CHAR(160),CHAR(32))),Metadata!B$1:C$2632,2,FALSE)</f>
        <v>Diderot, Denis, 1713-1784.</v>
      </c>
      <c r="G2847" t="str">
        <f>VLOOKUP(TRIM(SUBSTITUTE(E2847,CHAR(160),CHAR(32))),Metadata!B$1:D$2632,3,FALSE)</f>
        <v>Essai sur la vie de Sénèque</v>
      </c>
      <c r="H2847">
        <f>VLOOKUP(TRIM(SUBSTITUTE(E2847,CHAR(160),CHAR(32))),Metadata!B$1:E$2632,4,FALSE)</f>
        <v>1778</v>
      </c>
      <c r="I2847" t="s">
        <v>448</v>
      </c>
      <c r="K2847" t="str">
        <f>VLOOKUP(TRIM(SUBSTITUTE(E2847,CHAR(160),CHAR(32))),Metadata!B$1:H$2632,7,FALSE)</f>
        <v>traite ou essai</v>
      </c>
      <c r="L2847" t="s">
        <v>4402</v>
      </c>
      <c r="N2847" t="str">
        <f>VLOOKUP(TRIM(SUBSTITUTE(E2847,CHAR(160),CHAR(32))),Metadata!B$1:J$2632,9,FALSE)</f>
        <v>prose</v>
      </c>
      <c r="O2847">
        <f>VLOOKUP(TRIM(SUBSTITUTE(E2847,CHAR(160),CHAR(32))),Metadata!B$1:K$2632,10,FALSE)</f>
        <v>57904</v>
      </c>
      <c r="P2847" s="4" t="s">
        <v>11344</v>
      </c>
      <c r="Q2847">
        <v>313</v>
      </c>
      <c r="R2847">
        <v>321</v>
      </c>
    </row>
    <row r="2848" spans="1:18" hidden="1" x14ac:dyDescent="0.25">
      <c r="A2848">
        <v>2852</v>
      </c>
      <c r="B2848" t="s">
        <v>4354</v>
      </c>
      <c r="C2848" t="s">
        <v>3037</v>
      </c>
      <c r="D2848" t="s">
        <v>330</v>
      </c>
      <c r="E2848" t="s">
        <v>8385</v>
      </c>
      <c r="F2848" t="str">
        <f>VLOOKUP(TRIM(SUBSTITUTE(E2848,CHAR(160),CHAR(32))),Metadata!B$1:C$2632,2,FALSE)</f>
        <v>Rousseau, Jean-Jacques, 1712-1778.</v>
      </c>
      <c r="G2848" t="str">
        <f>VLOOKUP(TRIM(SUBSTITUTE(E2848,CHAR(160),CHAR(32))),Metadata!B$1:D$2632,3,FALSE)</f>
        <v>Rousseau juge de Jean-Jacques, Dialogues</v>
      </c>
      <c r="H2848">
        <f>VLOOKUP(TRIM(SUBSTITUTE(E2848,CHAR(160),CHAR(32))),Metadata!B$1:E$2632,4,FALSE)</f>
        <v>1776</v>
      </c>
      <c r="I2848" t="s">
        <v>448</v>
      </c>
      <c r="K2848" t="str">
        <f>VLOOKUP(TRIM(SUBSTITUTE(E2848,CHAR(160),CHAR(32))),Metadata!B$1:H$2632,7,FALSE)</f>
        <v>memoires</v>
      </c>
      <c r="L2848" t="s">
        <v>4481</v>
      </c>
      <c r="N2848" t="str">
        <f>VLOOKUP(TRIM(SUBSTITUTE(E2848,CHAR(160),CHAR(32))),Metadata!B$1:J$2632,9,FALSE)</f>
        <v>prose</v>
      </c>
      <c r="O2848">
        <f>VLOOKUP(TRIM(SUBSTITUTE(E2848,CHAR(160),CHAR(32))),Metadata!B$1:K$2632,10,FALSE)</f>
        <v>128799</v>
      </c>
      <c r="P2848" s="4" t="s">
        <v>11345</v>
      </c>
      <c r="Q2848">
        <v>26</v>
      </c>
      <c r="R2848">
        <v>33</v>
      </c>
    </row>
    <row r="2849" spans="1:18" hidden="1" x14ac:dyDescent="0.25">
      <c r="A2849">
        <v>2853</v>
      </c>
      <c r="B2849" t="s">
        <v>4354</v>
      </c>
      <c r="C2849" t="s">
        <v>3037</v>
      </c>
      <c r="D2849" t="s">
        <v>330</v>
      </c>
      <c r="E2849" t="s">
        <v>8207</v>
      </c>
      <c r="F2849" t="str">
        <f>VLOOKUP(TRIM(SUBSTITUTE(E2849,CHAR(160),CHAR(32))),Metadata!B$1:C$2632,2,FALSE)</f>
        <v>Chateaubriand, Francois-René, vicomte de, 1768-1848.</v>
      </c>
      <c r="G2849" t="str">
        <f>VLOOKUP(TRIM(SUBSTITUTE(E2849,CHAR(160),CHAR(32))),Metadata!B$1:D$2632,3,FALSE)</f>
        <v>Essai sur les révolutions</v>
      </c>
      <c r="H2849">
        <f>VLOOKUP(TRIM(SUBSTITUTE(E2849,CHAR(160),CHAR(32))),Metadata!B$1:E$2632,4,FALSE)</f>
        <v>1797</v>
      </c>
      <c r="I2849" t="s">
        <v>448</v>
      </c>
      <c r="K2849" t="str">
        <f>VLOOKUP(TRIM(SUBSTITUTE(E2849,CHAR(160),CHAR(32))),Metadata!B$1:H$2632,7,FALSE)</f>
        <v>traite ou essai</v>
      </c>
      <c r="L2849" t="s">
        <v>4402</v>
      </c>
      <c r="N2849" t="str">
        <f>VLOOKUP(TRIM(SUBSTITUTE(E2849,CHAR(160),CHAR(32))),Metadata!B$1:J$2632,9,FALSE)</f>
        <v>prose</v>
      </c>
      <c r="O2849">
        <f>VLOOKUP(TRIM(SUBSTITUTE(E2849,CHAR(160),CHAR(32))),Metadata!B$1:K$2632,10,FALSE)</f>
        <v>109663</v>
      </c>
      <c r="P2849" s="4" t="s">
        <v>11346</v>
      </c>
      <c r="Q2849">
        <v>151</v>
      </c>
      <c r="R2849">
        <v>158</v>
      </c>
    </row>
    <row r="2850" spans="1:18" x14ac:dyDescent="0.25">
      <c r="A2850">
        <v>2854</v>
      </c>
      <c r="B2850" t="s">
        <v>4354</v>
      </c>
      <c r="C2850" t="s">
        <v>3037</v>
      </c>
      <c r="D2850" t="s">
        <v>330</v>
      </c>
      <c r="E2850" t="s">
        <v>8042</v>
      </c>
      <c r="F2850" t="str">
        <f>VLOOKUP(TRIM(SUBSTITUTE(E2850,CHAR(160),CHAR(32))),Metadata!B$1:C$2632,2,FALSE)</f>
        <v>Deshoulières, Madame (Antoinette), ca. 1634-1694.</v>
      </c>
      <c r="G2850" t="str">
        <f>VLOOKUP(TRIM(SUBSTITUTE(E2850,CHAR(160),CHAR(32))),Metadata!B$1:D$2632,3,FALSE)</f>
        <v>Epitres</v>
      </c>
      <c r="H2850">
        <f>VLOOKUP(TRIM(SUBSTITUTE(E2850,CHAR(160),CHAR(32))),Metadata!B$1:E$2632,4,FALSE)</f>
        <v>1694</v>
      </c>
      <c r="I2850" t="s">
        <v>448</v>
      </c>
      <c r="K2850" t="str">
        <f>VLOOKUP(TRIM(SUBSTITUTE(E2850,CHAR(160),CHAR(32))),Metadata!B$1:H$2632,7,FALSE)</f>
        <v>poesie</v>
      </c>
      <c r="L2850" t="s">
        <v>4382</v>
      </c>
      <c r="N2850" t="str">
        <f>VLOOKUP(TRIM(SUBSTITUTE(E2850,CHAR(160),CHAR(32))),Metadata!B$1:J$2632,9,FALSE)</f>
        <v>vers</v>
      </c>
      <c r="O2850">
        <f>VLOOKUP(TRIM(SUBSTITUTE(E2850,CHAR(160),CHAR(32))),Metadata!B$1:K$2632,10,FALSE)</f>
        <v>11090</v>
      </c>
      <c r="P2850" s="8" t="s">
        <v>11347</v>
      </c>
      <c r="Q2850">
        <v>192</v>
      </c>
      <c r="R2850">
        <v>200</v>
      </c>
    </row>
    <row r="2851" spans="1:18" hidden="1" x14ac:dyDescent="0.25">
      <c r="A2851">
        <v>2855</v>
      </c>
      <c r="B2851" t="s">
        <v>4354</v>
      </c>
      <c r="C2851" t="s">
        <v>3037</v>
      </c>
      <c r="D2851" t="s">
        <v>330</v>
      </c>
      <c r="E2851" t="s">
        <v>8267</v>
      </c>
      <c r="F2851" t="str">
        <f>VLOOKUP(TRIM(SUBSTITUTE(E2851,CHAR(160),CHAR(32))),Metadata!B$1:C$2632,2,FALSE)</f>
        <v>Genlis, Stéphanie Félicité, comtesse de, 1746-1830.</v>
      </c>
      <c r="G2851" t="str">
        <f>VLOOKUP(TRIM(SUBSTITUTE(E2851,CHAR(160),CHAR(32))),Metadata!B$1:D$2632,3,FALSE)</f>
        <v>Adèle et Théodore, ou, Lettres sur l'éducation</v>
      </c>
      <c r="H2851">
        <f>VLOOKUP(TRIM(SUBSTITUTE(E2851,CHAR(160),CHAR(32))),Metadata!B$1:E$2632,4,FALSE)</f>
        <v>1782</v>
      </c>
      <c r="I2851" t="s">
        <v>448</v>
      </c>
      <c r="K2851" t="str">
        <f>VLOOKUP(TRIM(SUBSTITUTE(E2851,CHAR(160),CHAR(32))),Metadata!B$1:H$2632,7,FALSE)</f>
        <v>roman</v>
      </c>
      <c r="L2851" t="s">
        <v>4378</v>
      </c>
      <c r="N2851" t="str">
        <f>VLOOKUP(TRIM(SUBSTITUTE(E2851,CHAR(160),CHAR(32))),Metadata!B$1:J$2632,9,FALSE)</f>
        <v>prose</v>
      </c>
      <c r="O2851">
        <f>VLOOKUP(TRIM(SUBSTITUTE(E2851,CHAR(160),CHAR(32))),Metadata!B$1:K$2632,10,FALSE)</f>
        <v>264516</v>
      </c>
      <c r="P2851" s="4" t="s">
        <v>12868</v>
      </c>
      <c r="Q2851">
        <v>150</v>
      </c>
      <c r="R2851">
        <v>157</v>
      </c>
    </row>
    <row r="2852" spans="1:18" hidden="1" x14ac:dyDescent="0.25">
      <c r="A2852">
        <v>2856</v>
      </c>
      <c r="B2852" t="s">
        <v>4354</v>
      </c>
      <c r="C2852" t="s">
        <v>3037</v>
      </c>
      <c r="D2852" t="s">
        <v>330</v>
      </c>
      <c r="E2852" t="s">
        <v>8340</v>
      </c>
      <c r="F2852" t="str">
        <f>VLOOKUP(TRIM(SUBSTITUTE(E2852,CHAR(160),CHAR(32))),Metadata!B$1:C$2632,2,FALSE)</f>
        <v>Montesquieu, Charles de Secondat, baron de, 1689-1755.</v>
      </c>
      <c r="G2852" t="str">
        <f>VLOOKUP(TRIM(SUBSTITUTE(E2852,CHAR(160),CHAR(32))),Metadata!B$1:D$2632,3,FALSE)</f>
        <v>Considérations sur les causes de la grandeur des Romains et de leur décadence</v>
      </c>
      <c r="H2852">
        <f>VLOOKUP(TRIM(SUBSTITUTE(E2852,CHAR(160),CHAR(32))),Metadata!B$1:E$2632,4,FALSE)</f>
        <v>1748</v>
      </c>
      <c r="I2852" t="s">
        <v>448</v>
      </c>
      <c r="K2852" t="str">
        <f>VLOOKUP(TRIM(SUBSTITUTE(E2852,CHAR(160),CHAR(32))),Metadata!B$1:H$2632,7,FALSE)</f>
        <v>traite ou essai</v>
      </c>
      <c r="L2852" t="s">
        <v>4402</v>
      </c>
      <c r="N2852" t="str">
        <f>VLOOKUP(TRIM(SUBSTITUTE(E2852,CHAR(160),CHAR(32))),Metadata!B$1:J$2632,9,FALSE)</f>
        <v>prose</v>
      </c>
      <c r="O2852">
        <f>VLOOKUP(TRIM(SUBSTITUTE(E2852,CHAR(160),CHAR(32))),Metadata!B$1:K$2632,10,FALSE)</f>
        <v>46404</v>
      </c>
      <c r="P2852" s="4" t="s">
        <v>12869</v>
      </c>
      <c r="Q2852">
        <v>200</v>
      </c>
      <c r="R2852">
        <v>208</v>
      </c>
    </row>
    <row r="2853" spans="1:18" hidden="1" x14ac:dyDescent="0.25">
      <c r="A2853">
        <v>2857</v>
      </c>
      <c r="B2853" t="s">
        <v>4354</v>
      </c>
      <c r="C2853" t="s">
        <v>3037</v>
      </c>
      <c r="D2853" t="s">
        <v>330</v>
      </c>
      <c r="E2853" t="s">
        <v>8416</v>
      </c>
      <c r="F2853" t="str">
        <f>VLOOKUP(TRIM(SUBSTITUTE(E2853,CHAR(160),CHAR(32))),Metadata!B$1:C$2632,2,FALSE)</f>
        <v>Voltaire, 1694-1778.</v>
      </c>
      <c r="G2853" t="str">
        <f>VLOOKUP(TRIM(SUBSTITUTE(E2853,CHAR(160),CHAR(32))),Metadata!B$1:D$2632,3,FALSE)</f>
        <v>Essay sur l'hist. génèrale / Voltaire.</v>
      </c>
      <c r="H2853">
        <f>VLOOKUP(TRIM(SUBSTITUTE(E2853,CHAR(160),CHAR(32))),Metadata!B$1:E$2632,4,FALSE)</f>
        <v>1756</v>
      </c>
      <c r="I2853" t="s">
        <v>448</v>
      </c>
      <c r="K2853" t="str">
        <f>VLOOKUP(TRIM(SUBSTITUTE(E2853,CHAR(160),CHAR(32))),Metadata!B$1:H$2632,7,FALSE)</f>
        <v>traite ou essai</v>
      </c>
      <c r="L2853" t="s">
        <v>4402</v>
      </c>
      <c r="N2853" t="str">
        <f>VLOOKUP(TRIM(SUBSTITUTE(E2853,CHAR(160),CHAR(32))),Metadata!B$1:J$2632,9,FALSE)</f>
        <v>prose</v>
      </c>
      <c r="O2853">
        <f>VLOOKUP(TRIM(SUBSTITUTE(E2853,CHAR(160),CHAR(32))),Metadata!B$1:K$2632,10,FALSE)</f>
        <v>371791</v>
      </c>
      <c r="P2853" s="4" t="s">
        <v>11348</v>
      </c>
      <c r="Q2853">
        <v>149</v>
      </c>
      <c r="R2853">
        <v>156</v>
      </c>
    </row>
    <row r="2854" spans="1:18" hidden="1" x14ac:dyDescent="0.25">
      <c r="A2854">
        <v>2858</v>
      </c>
      <c r="B2854" t="s">
        <v>4354</v>
      </c>
      <c r="C2854" t="s">
        <v>3037</v>
      </c>
      <c r="D2854" t="s">
        <v>330</v>
      </c>
      <c r="E2854" t="s">
        <v>8230</v>
      </c>
      <c r="F2854" t="str">
        <f>VLOOKUP(TRIM(SUBSTITUTE(E2854,CHAR(160),CHAR(32))),Metadata!B$1:C$2632,2,FALSE)</f>
        <v>Diderot, Denis, 1713-1784.</v>
      </c>
      <c r="G2854" t="str">
        <f>VLOOKUP(TRIM(SUBSTITUTE(E2854,CHAR(160),CHAR(32))),Metadata!B$1:D$2632,3,FALSE)</f>
        <v>Entretien d'un père</v>
      </c>
      <c r="H2854">
        <f>VLOOKUP(TRIM(SUBSTITUTE(E2854,CHAR(160),CHAR(32))),Metadata!B$1:E$2632,4,FALSE)</f>
        <v>1773</v>
      </c>
      <c r="I2854" t="s">
        <v>448</v>
      </c>
      <c r="K2854" t="str">
        <f>VLOOKUP(TRIM(SUBSTITUTE(E2854,CHAR(160),CHAR(32))),Metadata!B$1:H$2632,7,FALSE)</f>
        <v>melanges litteraires</v>
      </c>
      <c r="L2854" t="s">
        <v>4389</v>
      </c>
      <c r="N2854" t="str">
        <f>VLOOKUP(TRIM(SUBSTITUTE(E2854,CHAR(160),CHAR(32))),Metadata!B$1:J$2632,9,FALSE)</f>
        <v>prose</v>
      </c>
      <c r="O2854">
        <f>VLOOKUP(TRIM(SUBSTITUTE(E2854,CHAR(160),CHAR(32))),Metadata!B$1:K$2632,10,FALSE)</f>
        <v>8947</v>
      </c>
      <c r="P2854" s="4" t="s">
        <v>12870</v>
      </c>
      <c r="Q2854">
        <v>127</v>
      </c>
      <c r="R2854">
        <v>137</v>
      </c>
    </row>
    <row r="2855" spans="1:18" hidden="1" x14ac:dyDescent="0.25">
      <c r="A2855">
        <v>2859</v>
      </c>
      <c r="B2855" t="s">
        <v>4354</v>
      </c>
      <c r="C2855" t="s">
        <v>3037</v>
      </c>
      <c r="D2855" t="s">
        <v>330</v>
      </c>
      <c r="E2855" t="s">
        <v>8334</v>
      </c>
      <c r="F2855" t="str">
        <f>VLOOKUP(TRIM(SUBSTITUTE(E2855,CHAR(160),CHAR(32))),Metadata!B$1:C$2632,2,FALSE)</f>
        <v>Mercier, Louis-Sébastien, 1740-1814.</v>
      </c>
      <c r="G2855" t="str">
        <f>VLOOKUP(TRIM(SUBSTITUTE(E2855,CHAR(160),CHAR(32))),Metadata!B$1:D$2632,3,FALSE)</f>
        <v>Tableau de Paris t. 5</v>
      </c>
      <c r="H2855">
        <f>VLOOKUP(TRIM(SUBSTITUTE(E2855,CHAR(160),CHAR(32))),Metadata!B$1:E$2632,4,FALSE)</f>
        <v>1783</v>
      </c>
      <c r="I2855" t="s">
        <v>448</v>
      </c>
      <c r="K2855" t="str">
        <f>VLOOKUP(TRIM(SUBSTITUTE(E2855,CHAR(160),CHAR(32))),Metadata!B$1:H$2632,7,FALSE)</f>
        <v>melanges litteraires</v>
      </c>
      <c r="L2855" t="s">
        <v>4389</v>
      </c>
      <c r="N2855" t="str">
        <f>VLOOKUP(TRIM(SUBSTITUTE(E2855,CHAR(160),CHAR(32))),Metadata!B$1:J$2632,9,FALSE)</f>
        <v>prose</v>
      </c>
      <c r="O2855">
        <f>VLOOKUP(TRIM(SUBSTITUTE(E2855,CHAR(160),CHAR(32))),Metadata!B$1:K$2632,10,FALSE)</f>
        <v>217445</v>
      </c>
      <c r="P2855" s="4" t="s">
        <v>12871</v>
      </c>
      <c r="Q2855">
        <v>62</v>
      </c>
      <c r="R2855">
        <v>69</v>
      </c>
    </row>
    <row r="2856" spans="1:18" hidden="1" x14ac:dyDescent="0.25">
      <c r="A2856">
        <v>2860</v>
      </c>
      <c r="B2856" t="s">
        <v>4354</v>
      </c>
      <c r="C2856" t="s">
        <v>3037</v>
      </c>
      <c r="D2856" t="s">
        <v>330</v>
      </c>
      <c r="E2856" t="s">
        <v>8330</v>
      </c>
      <c r="F2856" t="str">
        <f>VLOOKUP(TRIM(SUBSTITUTE(E2856,CHAR(160),CHAR(32))),Metadata!B$1:C$2632,2,FALSE)</f>
        <v>Melon, Jean François, 1675-1738.</v>
      </c>
      <c r="G2856" t="str">
        <f>VLOOKUP(TRIM(SUBSTITUTE(E2856,CHAR(160),CHAR(32))),Metadata!B$1:D$2632,3,FALSE)</f>
        <v>Mahmoud le Gasnevide</v>
      </c>
      <c r="H2856">
        <f>VLOOKUP(TRIM(SUBSTITUTE(E2856,CHAR(160),CHAR(32))),Metadata!B$1:E$2632,4,FALSE)</f>
        <v>1729</v>
      </c>
      <c r="I2856" t="s">
        <v>448</v>
      </c>
      <c r="K2856" t="str">
        <f>VLOOKUP(TRIM(SUBSTITUTE(E2856,CHAR(160),CHAR(32))),Metadata!B$1:H$2632,7,FALSE)</f>
        <v>roman</v>
      </c>
      <c r="L2856" t="s">
        <v>4378</v>
      </c>
      <c r="N2856" t="str">
        <f>VLOOKUP(TRIM(SUBSTITUTE(E2856,CHAR(160),CHAR(32))),Metadata!B$1:J$2632,9,FALSE)</f>
        <v>prose</v>
      </c>
      <c r="O2856">
        <f>VLOOKUP(TRIM(SUBSTITUTE(E2856,CHAR(160),CHAR(32))),Metadata!B$1:K$2632,10,FALSE)</f>
        <v>26277</v>
      </c>
      <c r="P2856" s="4" t="s">
        <v>11349</v>
      </c>
      <c r="Q2856">
        <v>138</v>
      </c>
      <c r="R2856">
        <v>146</v>
      </c>
    </row>
    <row r="2857" spans="1:18" hidden="1" x14ac:dyDescent="0.25">
      <c r="A2857">
        <v>2861</v>
      </c>
      <c r="B2857" t="s">
        <v>4354</v>
      </c>
      <c r="C2857" t="s">
        <v>3037</v>
      </c>
      <c r="D2857" t="s">
        <v>330</v>
      </c>
      <c r="E2857" t="s">
        <v>7894</v>
      </c>
      <c r="F2857" t="str">
        <f>VLOOKUP(TRIM(SUBSTITUTE(E2857,CHAR(160),CHAR(32))),Metadata!B$1:C$2632,2,FALSE)</f>
        <v>Michelet, Jules, 1798-1874.</v>
      </c>
      <c r="G2857" t="str">
        <f>VLOOKUP(TRIM(SUBSTITUTE(E2857,CHAR(160),CHAR(32))),Metadata!B$1:D$2632,3,FALSE)</f>
        <v>Histoire de France</v>
      </c>
      <c r="H2857">
        <f>VLOOKUP(TRIM(SUBSTITUTE(E2857,CHAR(160),CHAR(32))),Metadata!B$1:E$2632,4,FALSE)</f>
        <v>1893</v>
      </c>
      <c r="I2857" t="s">
        <v>450</v>
      </c>
      <c r="K2857" t="str">
        <f>VLOOKUP(TRIM(SUBSTITUTE(E2857,CHAR(160),CHAR(32))),Metadata!B$1:H$2632,7,FALSE)</f>
        <v>traite</v>
      </c>
      <c r="L2857" t="s">
        <v>4417</v>
      </c>
      <c r="N2857" t="str">
        <f>VLOOKUP(TRIM(SUBSTITUTE(E2857,CHAR(160),CHAR(32))),Metadata!B$1:J$2632,9,FALSE)</f>
        <v/>
      </c>
      <c r="O2857">
        <f>VLOOKUP(TRIM(SUBSTITUTE(E2857,CHAR(160),CHAR(32))),Metadata!B$1:K$2632,10,FALSE)</f>
        <v>119715</v>
      </c>
      <c r="P2857" s="4" t="s">
        <v>12872</v>
      </c>
      <c r="Q2857">
        <v>226</v>
      </c>
      <c r="R2857">
        <v>233</v>
      </c>
    </row>
    <row r="2858" spans="1:18" hidden="1" x14ac:dyDescent="0.25">
      <c r="A2858">
        <v>2862</v>
      </c>
      <c r="B2858" t="s">
        <v>4354</v>
      </c>
      <c r="C2858" t="s">
        <v>3037</v>
      </c>
      <c r="D2858" t="s">
        <v>330</v>
      </c>
      <c r="E2858" t="s">
        <v>6829</v>
      </c>
      <c r="F2858" t="str">
        <f>VLOOKUP(TRIM(SUBSTITUTE(E2858,CHAR(160),CHAR(32))),Metadata!B$1:C$2632,2,FALSE)</f>
        <v>Michel, Louise, 1830-1905.</v>
      </c>
      <c r="G2858" t="str">
        <f>VLOOKUP(TRIM(SUBSTITUTE(E2858,CHAR(160),CHAR(32))),Metadata!B$1:D$2632,3,FALSE)</f>
        <v>La Commune</v>
      </c>
      <c r="H2858">
        <f>VLOOKUP(TRIM(SUBSTITUTE(E2858,CHAR(160),CHAR(32))),Metadata!B$1:E$2632,4,FALSE)</f>
        <v>1898</v>
      </c>
      <c r="I2858" t="s">
        <v>450</v>
      </c>
      <c r="K2858" t="str">
        <f>VLOOKUP(TRIM(SUBSTITUTE(E2858,CHAR(160),CHAR(32))),Metadata!B$1:H$2632,7,FALSE)</f>
        <v>traite</v>
      </c>
      <c r="L2858" t="s">
        <v>4417</v>
      </c>
      <c r="N2858" t="str">
        <f>VLOOKUP(TRIM(SUBSTITUTE(E2858,CHAR(160),CHAR(32))),Metadata!B$1:J$2632,9,FALSE)</f>
        <v/>
      </c>
      <c r="O2858">
        <f>VLOOKUP(TRIM(SUBSTITUTE(E2858,CHAR(160),CHAR(32))),Metadata!B$1:K$2632,10,FALSE)</f>
        <v>121053</v>
      </c>
      <c r="P2858" s="4" t="s">
        <v>11350</v>
      </c>
      <c r="Q2858">
        <v>178</v>
      </c>
      <c r="R2858">
        <v>186</v>
      </c>
    </row>
    <row r="2859" spans="1:18" hidden="1" x14ac:dyDescent="0.25">
      <c r="A2859">
        <v>2863</v>
      </c>
      <c r="B2859" t="s">
        <v>4354</v>
      </c>
      <c r="C2859" t="s">
        <v>3037</v>
      </c>
      <c r="D2859" t="s">
        <v>330</v>
      </c>
      <c r="E2859" t="s">
        <v>8457</v>
      </c>
      <c r="F2859" t="str">
        <f>VLOOKUP(TRIM(SUBSTITUTE(E2859,CHAR(160),CHAR(32))),Metadata!B$1:C$2632,2,FALSE)</f>
        <v>Chateaubriand, Francois-René, vicomte de, 1768-1848.</v>
      </c>
      <c r="G2859" t="str">
        <f>VLOOKUP(TRIM(SUBSTITUTE(E2859,CHAR(160),CHAR(32))),Metadata!B$1:D$2632,3,FALSE)</f>
        <v>Les martyrs</v>
      </c>
      <c r="H2859">
        <f>VLOOKUP(TRIM(SUBSTITUTE(E2859,CHAR(160),CHAR(32))),Metadata!B$1:E$2632,4,FALSE)</f>
        <v>1810</v>
      </c>
      <c r="I2859" t="s">
        <v>450</v>
      </c>
      <c r="K2859" t="str">
        <f>VLOOKUP(TRIM(SUBSTITUTE(E2859,CHAR(160),CHAR(32))),Metadata!B$1:H$2632,7,FALSE)</f>
        <v>roman</v>
      </c>
      <c r="L2859" t="s">
        <v>4378</v>
      </c>
      <c r="N2859" t="str">
        <f>VLOOKUP(TRIM(SUBSTITUTE(E2859,CHAR(160),CHAR(32))),Metadata!B$1:J$2632,9,FALSE)</f>
        <v>prose</v>
      </c>
      <c r="O2859">
        <f>VLOOKUP(TRIM(SUBSTITUTE(E2859,CHAR(160),CHAR(32))),Metadata!B$1:K$2632,10,FALSE)</f>
        <v>160710</v>
      </c>
      <c r="P2859" s="4" t="s">
        <v>11351</v>
      </c>
      <c r="Q2859">
        <v>52</v>
      </c>
      <c r="R2859">
        <v>60</v>
      </c>
    </row>
    <row r="2860" spans="1:18" hidden="1" x14ac:dyDescent="0.25">
      <c r="A2860">
        <v>2864</v>
      </c>
      <c r="B2860" t="s">
        <v>4354</v>
      </c>
      <c r="C2860" t="s">
        <v>3037</v>
      </c>
      <c r="D2860" t="s">
        <v>330</v>
      </c>
      <c r="E2860" t="s">
        <v>8659</v>
      </c>
      <c r="F2860" t="str">
        <f>VLOOKUP(TRIM(SUBSTITUTE(E2860,CHAR(160),CHAR(32))),Metadata!B$1:C$2632,2,FALSE)</f>
        <v>Sand, George, 1804-1876.</v>
      </c>
      <c r="G2860" t="str">
        <f>VLOOKUP(TRIM(SUBSTITUTE(E2860,CHAR(160),CHAR(32))),Metadata!B$1:D$2632,3,FALSE)</f>
        <v>Histoire de ma vie</v>
      </c>
      <c r="H2860">
        <f>VLOOKUP(TRIM(SUBSTITUTE(E2860,CHAR(160),CHAR(32))),Metadata!B$1:E$2632,4,FALSE)</f>
        <v>1855</v>
      </c>
      <c r="I2860" t="s">
        <v>450</v>
      </c>
      <c r="K2860" t="str">
        <f>VLOOKUP(TRIM(SUBSTITUTE(E2860,CHAR(160),CHAR(32))),Metadata!B$1:H$2632,7,FALSE)</f>
        <v>memoires</v>
      </c>
      <c r="L2860" t="s">
        <v>4481</v>
      </c>
      <c r="N2860" t="str">
        <f>VLOOKUP(TRIM(SUBSTITUTE(E2860,CHAR(160),CHAR(32))),Metadata!B$1:J$2632,9,FALSE)</f>
        <v>prose</v>
      </c>
      <c r="O2860">
        <f>VLOOKUP(TRIM(SUBSTITUTE(E2860,CHAR(160),CHAR(32))),Metadata!B$1:K$2632,10,FALSE)</f>
        <v>490251</v>
      </c>
      <c r="P2860" s="4" t="s">
        <v>12873</v>
      </c>
      <c r="Q2860">
        <v>88</v>
      </c>
      <c r="R2860">
        <v>96</v>
      </c>
    </row>
    <row r="2861" spans="1:18" hidden="1" x14ac:dyDescent="0.25">
      <c r="A2861">
        <v>2865</v>
      </c>
      <c r="B2861" t="s">
        <v>4354</v>
      </c>
      <c r="C2861" t="s">
        <v>3037</v>
      </c>
      <c r="D2861" t="s">
        <v>330</v>
      </c>
      <c r="E2861" t="s">
        <v>8664</v>
      </c>
      <c r="F2861" t="str">
        <f>VLOOKUP(TRIM(SUBSTITUTE(E2861,CHAR(160),CHAR(32))),Metadata!B$1:C$2632,2,FALSE)</f>
        <v>Sardou, Victorien, 1831-1908.</v>
      </c>
      <c r="G2861" t="str">
        <f>VLOOKUP(TRIM(SUBSTITUTE(E2861,CHAR(160),CHAR(32))),Metadata!B$1:D$2632,3,FALSE)</f>
        <v>Patrie!: drame historique en cinq actes, en huit tableaux</v>
      </c>
      <c r="H2861">
        <f>VLOOKUP(TRIM(SUBSTITUTE(E2861,CHAR(160),CHAR(32))),Metadata!B$1:E$2632,4,FALSE)</f>
        <v>1869</v>
      </c>
      <c r="I2861" t="s">
        <v>450</v>
      </c>
      <c r="K2861" t="str">
        <f>VLOOKUP(TRIM(SUBSTITUTE(E2861,CHAR(160),CHAR(32))),Metadata!B$1:H$2632,7,FALSE)</f>
        <v>theatre</v>
      </c>
      <c r="L2861" t="s">
        <v>4472</v>
      </c>
      <c r="N2861" t="str">
        <f>VLOOKUP(TRIM(SUBSTITUTE(E2861,CHAR(160),CHAR(32))),Metadata!B$1:J$2632,9,FALSE)</f>
        <v>prose</v>
      </c>
      <c r="O2861">
        <f>VLOOKUP(TRIM(SUBSTITUTE(E2861,CHAR(160),CHAR(32))),Metadata!B$1:K$2632,10,FALSE)</f>
        <v>33892</v>
      </c>
      <c r="P2861" s="4" t="s">
        <v>9338</v>
      </c>
      <c r="Q2861">
        <v>4</v>
      </c>
      <c r="R2861">
        <v>12</v>
      </c>
    </row>
    <row r="2862" spans="1:18" hidden="1" x14ac:dyDescent="0.25">
      <c r="A2862">
        <v>2866</v>
      </c>
      <c r="B2862" t="s">
        <v>4354</v>
      </c>
      <c r="C2862" t="s">
        <v>3037</v>
      </c>
      <c r="D2862" t="s">
        <v>330</v>
      </c>
      <c r="E2862" t="s">
        <v>8662</v>
      </c>
      <c r="F2862" t="str">
        <f>VLOOKUP(TRIM(SUBSTITUTE(E2862,CHAR(160),CHAR(32))),Metadata!B$1:C$2632,2,FALSE)</f>
        <v>Sand, George, 1804-1876.</v>
      </c>
      <c r="G2862" t="str">
        <f>VLOOKUP(TRIM(SUBSTITUTE(E2862,CHAR(160),CHAR(32))),Metadata!B$1:D$2632,3,FALSE)</f>
        <v>Lélia--1833</v>
      </c>
      <c r="H2862">
        <f>VLOOKUP(TRIM(SUBSTITUTE(E2862,CHAR(160),CHAR(32))),Metadata!B$1:E$2632,4,FALSE)</f>
        <v>1833</v>
      </c>
      <c r="I2862" t="s">
        <v>450</v>
      </c>
      <c r="K2862" t="str">
        <f>VLOOKUP(TRIM(SUBSTITUTE(E2862,CHAR(160),CHAR(32))),Metadata!B$1:H$2632,7,FALSE)</f>
        <v>roman</v>
      </c>
      <c r="L2862" t="s">
        <v>4378</v>
      </c>
      <c r="N2862" t="str">
        <f>VLOOKUP(TRIM(SUBSTITUTE(E2862,CHAR(160),CHAR(32))),Metadata!B$1:J$2632,9,FALSE)</f>
        <v>prose</v>
      </c>
      <c r="O2862">
        <f>VLOOKUP(TRIM(SUBSTITUTE(E2862,CHAR(160),CHAR(32))),Metadata!B$1:K$2632,10,FALSE)</f>
        <v>111345</v>
      </c>
      <c r="P2862" s="4" t="s">
        <v>11352</v>
      </c>
      <c r="Q2862">
        <v>199</v>
      </c>
      <c r="R2862">
        <v>206</v>
      </c>
    </row>
    <row r="2863" spans="1:18" hidden="1" x14ac:dyDescent="0.25">
      <c r="A2863">
        <v>2867</v>
      </c>
      <c r="B2863" t="s">
        <v>4354</v>
      </c>
      <c r="C2863" t="s">
        <v>3037</v>
      </c>
      <c r="D2863" t="s">
        <v>330</v>
      </c>
      <c r="E2863" t="s">
        <v>8456</v>
      </c>
      <c r="F2863" t="str">
        <f>VLOOKUP(TRIM(SUBSTITUTE(E2863,CHAR(160),CHAR(32))),Metadata!B$1:C$2632,2,FALSE)</f>
        <v>Chateaubriand, Francois-René, vicomte de, 1768-1848.</v>
      </c>
      <c r="G2863" t="str">
        <f>VLOOKUP(TRIM(SUBSTITUTE(E2863,CHAR(160),CHAR(32))),Metadata!B$1:D$2632,3,FALSE)</f>
        <v>Génie du christianisme</v>
      </c>
      <c r="H2863">
        <f>VLOOKUP(TRIM(SUBSTITUTE(E2863,CHAR(160),CHAR(32))),Metadata!B$1:E$2632,4,FALSE)</f>
        <v>1803</v>
      </c>
      <c r="I2863" t="s">
        <v>450</v>
      </c>
      <c r="K2863" t="str">
        <f>VLOOKUP(TRIM(SUBSTITUTE(E2863,CHAR(160),CHAR(32))),Metadata!B$1:H$2632,7,FALSE)</f>
        <v>traite ou essai</v>
      </c>
      <c r="L2863" t="s">
        <v>4402</v>
      </c>
      <c r="N2863" t="str">
        <f>VLOOKUP(TRIM(SUBSTITUTE(E2863,CHAR(160),CHAR(32))),Metadata!B$1:J$2632,9,FALSE)</f>
        <v>prose</v>
      </c>
      <c r="O2863">
        <f>VLOOKUP(TRIM(SUBSTITUTE(E2863,CHAR(160),CHAR(32))),Metadata!B$1:K$2632,10,FALSE)</f>
        <v>238908</v>
      </c>
      <c r="P2863" s="4" t="s">
        <v>9339</v>
      </c>
      <c r="Q2863">
        <v>19</v>
      </c>
      <c r="R2863">
        <v>27</v>
      </c>
    </row>
    <row r="2864" spans="1:18" hidden="1" x14ac:dyDescent="0.25">
      <c r="A2864">
        <v>2868</v>
      </c>
      <c r="B2864" t="s">
        <v>4354</v>
      </c>
      <c r="C2864" t="s">
        <v>3037</v>
      </c>
      <c r="D2864" t="s">
        <v>330</v>
      </c>
      <c r="E2864" t="s">
        <v>8471</v>
      </c>
      <c r="F2864" t="str">
        <f>VLOOKUP(TRIM(SUBSTITUTE(E2864,CHAR(160),CHAR(32))),Metadata!B$1:C$2632,2,FALSE)</f>
        <v>Courier, Paul-Louis, 1772-1825.</v>
      </c>
      <c r="G2864" t="str">
        <f>VLOOKUP(TRIM(SUBSTITUTE(E2864,CHAR(160),CHAR(32))),Metadata!B$1:D$2632,3,FALSE)</f>
        <v>Pamphlets politiques</v>
      </c>
      <c r="H2864">
        <f>VLOOKUP(TRIM(SUBSTITUTE(E2864,CHAR(160),CHAR(32))),Metadata!B$1:E$2632,4,FALSE)</f>
        <v>1824</v>
      </c>
      <c r="I2864" t="s">
        <v>450</v>
      </c>
      <c r="K2864" t="str">
        <f>VLOOKUP(TRIM(SUBSTITUTE(E2864,CHAR(160),CHAR(32))),Metadata!B$1:H$2632,7,FALSE)</f>
        <v>pamphlet</v>
      </c>
      <c r="L2864" t="s">
        <v>4534</v>
      </c>
      <c r="N2864" t="str">
        <f>VLOOKUP(TRIM(SUBSTITUTE(E2864,CHAR(160),CHAR(32))),Metadata!B$1:J$2632,9,FALSE)</f>
        <v>prose</v>
      </c>
      <c r="O2864">
        <f>VLOOKUP(TRIM(SUBSTITUTE(E2864,CHAR(160),CHAR(32))),Metadata!B$1:K$2632,10,FALSE)</f>
        <v>89776</v>
      </c>
      <c r="P2864" s="4" t="s">
        <v>11353</v>
      </c>
      <c r="Q2864">
        <v>166</v>
      </c>
      <c r="R2864">
        <v>174</v>
      </c>
    </row>
    <row r="2865" spans="1:18" hidden="1" x14ac:dyDescent="0.25">
      <c r="A2865">
        <v>2869</v>
      </c>
      <c r="B2865" t="s">
        <v>4354</v>
      </c>
      <c r="C2865" t="s">
        <v>3037</v>
      </c>
      <c r="D2865" t="s">
        <v>330</v>
      </c>
      <c r="E2865" t="s">
        <v>8459</v>
      </c>
      <c r="F2865" t="str">
        <f>VLOOKUP(TRIM(SUBSTITUTE(E2865,CHAR(160),CHAR(32))),Metadata!B$1:C$2632,2,FALSE)</f>
        <v>Chateaubriand, Francois-René, vicomte de, 1768-1848.</v>
      </c>
      <c r="G2865" t="str">
        <f>VLOOKUP(TRIM(SUBSTITUTE(E2865,CHAR(160),CHAR(32))),Metadata!B$1:D$2632,3,FALSE)</f>
        <v>Mémoires d'outre-tombe T. 2</v>
      </c>
      <c r="H2865">
        <f>VLOOKUP(TRIM(SUBSTITUTE(E2865,CHAR(160),CHAR(32))),Metadata!B$1:E$2632,4,FALSE)</f>
        <v>1848</v>
      </c>
      <c r="I2865" t="s">
        <v>450</v>
      </c>
      <c r="K2865" t="str">
        <f>VLOOKUP(TRIM(SUBSTITUTE(E2865,CHAR(160),CHAR(32))),Metadata!B$1:H$2632,7,FALSE)</f>
        <v>memoires</v>
      </c>
      <c r="L2865" t="s">
        <v>4481</v>
      </c>
      <c r="N2865" t="str">
        <f>VLOOKUP(TRIM(SUBSTITUTE(E2865,CHAR(160),CHAR(32))),Metadata!B$1:J$2632,9,FALSE)</f>
        <v>prose</v>
      </c>
      <c r="O2865">
        <f>VLOOKUP(TRIM(SUBSTITUTE(E2865,CHAR(160),CHAR(32))),Metadata!B$1:K$2632,10,FALSE)</f>
        <v>202015</v>
      </c>
      <c r="P2865" s="4" t="s">
        <v>11354</v>
      </c>
      <c r="Q2865">
        <v>116</v>
      </c>
      <c r="R2865">
        <v>126</v>
      </c>
    </row>
    <row r="2866" spans="1:18" x14ac:dyDescent="0.25">
      <c r="A2866">
        <v>2870</v>
      </c>
      <c r="B2866" t="s">
        <v>4354</v>
      </c>
      <c r="C2866" t="s">
        <v>3037</v>
      </c>
      <c r="D2866" t="s">
        <v>330</v>
      </c>
      <c r="E2866" t="s">
        <v>8642</v>
      </c>
      <c r="F2866" t="str">
        <f>VLOOKUP(TRIM(SUBSTITUTE(E2866,CHAR(160),CHAR(32))),Metadata!B$1:C$2632,2,FALSE)</f>
        <v>Quinet, Edgar, 1803-1875.</v>
      </c>
      <c r="G2866" t="str">
        <f>VLOOKUP(TRIM(SUBSTITUTE(E2866,CHAR(160),CHAR(32))),Metadata!B$1:D$2632,3,FALSE)</f>
        <v>Napoléon</v>
      </c>
      <c r="H2866">
        <f>VLOOKUP(TRIM(SUBSTITUTE(E2866,CHAR(160),CHAR(32))),Metadata!B$1:E$2632,4,FALSE)</f>
        <v>1836</v>
      </c>
      <c r="I2866" t="s">
        <v>450</v>
      </c>
      <c r="K2866" t="str">
        <f>VLOOKUP(TRIM(SUBSTITUTE(E2866,CHAR(160),CHAR(32))),Metadata!B$1:H$2632,7,FALSE)</f>
        <v>poesie</v>
      </c>
      <c r="L2866" t="s">
        <v>4382</v>
      </c>
      <c r="N2866" t="str">
        <f>VLOOKUP(TRIM(SUBSTITUTE(E2866,CHAR(160),CHAR(32))),Metadata!B$1:J$2632,9,FALSE)</f>
        <v>vers</v>
      </c>
      <c r="O2866">
        <f>VLOOKUP(TRIM(SUBSTITUTE(E2866,CHAR(160),CHAR(32))),Metadata!B$1:K$2632,10,FALSE)</f>
        <v>44658</v>
      </c>
      <c r="P2866" s="4" t="s">
        <v>12874</v>
      </c>
      <c r="Q2866">
        <v>181</v>
      </c>
      <c r="R2866">
        <v>190</v>
      </c>
    </row>
    <row r="2867" spans="1:18" hidden="1" x14ac:dyDescent="0.25">
      <c r="A2867">
        <v>2871</v>
      </c>
      <c r="B2867" t="s">
        <v>4354</v>
      </c>
      <c r="C2867" t="s">
        <v>3037</v>
      </c>
      <c r="D2867" t="s">
        <v>330</v>
      </c>
      <c r="E2867" t="s">
        <v>6290</v>
      </c>
      <c r="F2867" t="str">
        <f>VLOOKUP(TRIM(SUBSTITUTE(E2867,CHAR(160),CHAR(32))),Metadata!B$1:C$2632,2,FALSE)</f>
        <v>Gobineau, Arthur, comte de, 1816-1882.</v>
      </c>
      <c r="G2867" t="str">
        <f>VLOOKUP(TRIM(SUBSTITUTE(E2867,CHAR(160),CHAR(32))),Metadata!B$1:D$2632,3,FALSE)</f>
        <v>Essai sur l'inégalité des races humaines [2]</v>
      </c>
      <c r="H2867">
        <f>VLOOKUP(TRIM(SUBSTITUTE(E2867,CHAR(160),CHAR(32))),Metadata!B$1:E$2632,4,FALSE)</f>
        <v>1855</v>
      </c>
      <c r="I2867" t="s">
        <v>450</v>
      </c>
      <c r="K2867" t="str">
        <f>VLOOKUP(TRIM(SUBSTITUTE(E2867,CHAR(160),CHAR(32))),Metadata!B$1:H$2632,7,FALSE)</f>
        <v>traite</v>
      </c>
      <c r="L2867" t="s">
        <v>4417</v>
      </c>
      <c r="N2867" t="str">
        <f>VLOOKUP(TRIM(SUBSTITUTE(E2867,CHAR(160),CHAR(32))),Metadata!B$1:J$2632,9,FALSE)</f>
        <v/>
      </c>
      <c r="O2867">
        <f>VLOOKUP(TRIM(SUBSTITUTE(E2867,CHAR(160),CHAR(32))),Metadata!B$1:K$2632,10,FALSE)</f>
        <v>189719</v>
      </c>
      <c r="P2867" s="4" t="s">
        <v>12875</v>
      </c>
      <c r="Q2867">
        <v>303</v>
      </c>
      <c r="R2867">
        <v>311</v>
      </c>
    </row>
    <row r="2868" spans="1:18" hidden="1" x14ac:dyDescent="0.25">
      <c r="A2868">
        <v>2872</v>
      </c>
      <c r="B2868" t="s">
        <v>4354</v>
      </c>
      <c r="C2868" t="s">
        <v>3037</v>
      </c>
      <c r="D2868" t="s">
        <v>330</v>
      </c>
      <c r="E2868" t="s">
        <v>8628</v>
      </c>
      <c r="F2868" t="str">
        <f>VLOOKUP(TRIM(SUBSTITUTE(E2868,CHAR(160),CHAR(32))),Metadata!B$1:C$2632,2,FALSE)</f>
        <v>Nodier, Charles, 1780-1844.</v>
      </c>
      <c r="G2868" t="str">
        <f>VLOOKUP(TRIM(SUBSTITUTE(E2868,CHAR(160),CHAR(32))),Metadata!B$1:D$2632,3,FALSE)</f>
        <v>Adèle</v>
      </c>
      <c r="H2868">
        <f>VLOOKUP(TRIM(SUBSTITUTE(E2868,CHAR(160),CHAR(32))),Metadata!B$1:E$2632,4,FALSE)</f>
        <v>1820</v>
      </c>
      <c r="I2868" t="s">
        <v>450</v>
      </c>
      <c r="K2868" t="str">
        <f>VLOOKUP(TRIM(SUBSTITUTE(E2868,CHAR(160),CHAR(32))),Metadata!B$1:H$2632,7,FALSE)</f>
        <v>roman</v>
      </c>
      <c r="L2868" t="s">
        <v>4378</v>
      </c>
      <c r="N2868" t="str">
        <f>VLOOKUP(TRIM(SUBSTITUTE(E2868,CHAR(160),CHAR(32))),Metadata!B$1:J$2632,9,FALSE)</f>
        <v/>
      </c>
      <c r="O2868">
        <f>VLOOKUP(TRIM(SUBSTITUTE(E2868,CHAR(160),CHAR(32))),Metadata!B$1:K$2632,10,FALSE)</f>
        <v>22543</v>
      </c>
      <c r="P2868" s="4" t="s">
        <v>9340</v>
      </c>
      <c r="Q2868">
        <v>17</v>
      </c>
      <c r="R2868">
        <v>24</v>
      </c>
    </row>
    <row r="2869" spans="1:18" hidden="1" x14ac:dyDescent="0.25">
      <c r="A2869">
        <v>2873</v>
      </c>
      <c r="B2869" t="s">
        <v>4354</v>
      </c>
      <c r="C2869" t="s">
        <v>3037</v>
      </c>
      <c r="D2869" t="s">
        <v>330</v>
      </c>
      <c r="E2869" t="s">
        <v>8455</v>
      </c>
      <c r="F2869" t="str">
        <f>VLOOKUP(TRIM(SUBSTITUTE(E2869,CHAR(160),CHAR(32))),Metadata!B$1:C$2632,2,FALSE)</f>
        <v>Champfleury, 1821-1889.</v>
      </c>
      <c r="G2869" t="str">
        <f>VLOOKUP(TRIM(SUBSTITUTE(E2869,CHAR(160),CHAR(32))),Metadata!B$1:D$2632,3,FALSE)</f>
        <v>Les souffrances du Professeur Delteil</v>
      </c>
      <c r="H2869">
        <f>VLOOKUP(TRIM(SUBSTITUTE(E2869,CHAR(160),CHAR(32))),Metadata!B$1:E$2632,4,FALSE)</f>
        <v>1853</v>
      </c>
      <c r="I2869" t="s">
        <v>450</v>
      </c>
      <c r="K2869" t="str">
        <f>VLOOKUP(TRIM(SUBSTITUTE(E2869,CHAR(160),CHAR(32))),Metadata!B$1:H$2632,7,FALSE)</f>
        <v>roman</v>
      </c>
      <c r="L2869" t="s">
        <v>4378</v>
      </c>
      <c r="N2869" t="str">
        <f>VLOOKUP(TRIM(SUBSTITUTE(E2869,CHAR(160),CHAR(32))),Metadata!B$1:J$2632,9,FALSE)</f>
        <v>prose</v>
      </c>
      <c r="O2869">
        <f>VLOOKUP(TRIM(SUBSTITUTE(E2869,CHAR(160),CHAR(32))),Metadata!B$1:K$2632,10,FALSE)</f>
        <v>64819</v>
      </c>
      <c r="P2869" s="4" t="s">
        <v>11355</v>
      </c>
      <c r="Q2869">
        <v>80</v>
      </c>
      <c r="R2869">
        <v>87</v>
      </c>
    </row>
    <row r="2870" spans="1:18" hidden="1" x14ac:dyDescent="0.25">
      <c r="A2870">
        <v>2874</v>
      </c>
      <c r="B2870" t="s">
        <v>4354</v>
      </c>
      <c r="C2870" t="s">
        <v>3037</v>
      </c>
      <c r="D2870" t="s">
        <v>330</v>
      </c>
      <c r="E2870" t="s">
        <v>6651</v>
      </c>
      <c r="F2870" t="str">
        <f>VLOOKUP(TRIM(SUBSTITUTE(E2870,CHAR(160),CHAR(32))),Metadata!B$1:C$2632,2,FALSE)</f>
        <v>Bloy, Léon, 1846-1917.</v>
      </c>
      <c r="G2870" t="str">
        <f>VLOOKUP(TRIM(SUBSTITUTE(E2870,CHAR(160),CHAR(32))),Metadata!B$1:D$2632,3,FALSE)</f>
        <v>Le Désespéré</v>
      </c>
      <c r="H2870">
        <f>VLOOKUP(TRIM(SUBSTITUTE(E2870,CHAR(160),CHAR(32))),Metadata!B$1:E$2632,4,FALSE)</f>
        <v>1886</v>
      </c>
      <c r="I2870" t="s">
        <v>450</v>
      </c>
      <c r="K2870" t="str">
        <f>VLOOKUP(TRIM(SUBSTITUTE(E2870,CHAR(160),CHAR(32))),Metadata!B$1:H$2632,7,FALSE)</f>
        <v>roman</v>
      </c>
      <c r="L2870" t="s">
        <v>4378</v>
      </c>
      <c r="N2870" t="str">
        <f>VLOOKUP(TRIM(SUBSTITUTE(E2870,CHAR(160),CHAR(32))),Metadata!B$1:J$2632,9,FALSE)</f>
        <v/>
      </c>
      <c r="O2870">
        <f>VLOOKUP(TRIM(SUBSTITUTE(E2870,CHAR(160),CHAR(32))),Metadata!B$1:K$2632,10,FALSE)</f>
        <v>112763</v>
      </c>
      <c r="P2870" s="4" t="s">
        <v>11356</v>
      </c>
      <c r="Q2870">
        <v>136</v>
      </c>
      <c r="R2870">
        <v>143</v>
      </c>
    </row>
    <row r="2871" spans="1:18" hidden="1" x14ac:dyDescent="0.25">
      <c r="A2871">
        <v>2875</v>
      </c>
      <c r="B2871" t="s">
        <v>4354</v>
      </c>
      <c r="C2871" t="s">
        <v>3037</v>
      </c>
      <c r="D2871" t="s">
        <v>330</v>
      </c>
      <c r="E2871" t="s">
        <v>8517</v>
      </c>
      <c r="F2871" t="str">
        <f>VLOOKUP(TRIM(SUBSTITUTE(E2871,CHAR(160),CHAR(32))),Metadata!B$1:C$2632,2,FALSE)</f>
        <v>Estaunié, Édouard, 1862-1942.</v>
      </c>
      <c r="G2871" t="str">
        <f>VLOOKUP(TRIM(SUBSTITUTE(E2871,CHAR(160),CHAR(32))),Metadata!B$1:D$2632,3,FALSE)</f>
        <v>L'empreinte</v>
      </c>
      <c r="H2871">
        <f>VLOOKUP(TRIM(SUBSTITUTE(E2871,CHAR(160),CHAR(32))),Metadata!B$1:E$2632,4,FALSE)</f>
        <v>1896</v>
      </c>
      <c r="I2871" t="s">
        <v>450</v>
      </c>
      <c r="K2871" t="str">
        <f>VLOOKUP(TRIM(SUBSTITUTE(E2871,CHAR(160),CHAR(32))),Metadata!B$1:H$2632,7,FALSE)</f>
        <v>roman</v>
      </c>
      <c r="L2871" t="s">
        <v>4378</v>
      </c>
      <c r="N2871" t="str">
        <f>VLOOKUP(TRIM(SUBSTITUTE(E2871,CHAR(160),CHAR(32))),Metadata!B$1:J$2632,9,FALSE)</f>
        <v>prose</v>
      </c>
      <c r="O2871">
        <f>VLOOKUP(TRIM(SUBSTITUTE(E2871,CHAR(160),CHAR(32))),Metadata!B$1:K$2632,10,FALSE)</f>
        <v>75322</v>
      </c>
      <c r="P2871" s="4" t="s">
        <v>9341</v>
      </c>
      <c r="Q2871">
        <v>17</v>
      </c>
      <c r="R2871">
        <v>25</v>
      </c>
    </row>
    <row r="2872" spans="1:18" hidden="1" x14ac:dyDescent="0.25">
      <c r="A2872">
        <v>2876</v>
      </c>
      <c r="B2872" t="s">
        <v>4354</v>
      </c>
      <c r="C2872" t="s">
        <v>3037</v>
      </c>
      <c r="D2872" t="s">
        <v>330</v>
      </c>
      <c r="E2872" t="s">
        <v>8457</v>
      </c>
      <c r="F2872" t="str">
        <f>VLOOKUP(TRIM(SUBSTITUTE(E2872,CHAR(160),CHAR(32))),Metadata!B$1:C$2632,2,FALSE)</f>
        <v>Chateaubriand, Francois-René, vicomte de, 1768-1848.</v>
      </c>
      <c r="G2872" t="str">
        <f>VLOOKUP(TRIM(SUBSTITUTE(E2872,CHAR(160),CHAR(32))),Metadata!B$1:D$2632,3,FALSE)</f>
        <v>Les martyrs</v>
      </c>
      <c r="H2872">
        <f>VLOOKUP(TRIM(SUBSTITUTE(E2872,CHAR(160),CHAR(32))),Metadata!B$1:E$2632,4,FALSE)</f>
        <v>1810</v>
      </c>
      <c r="I2872" t="s">
        <v>450</v>
      </c>
      <c r="K2872" t="str">
        <f>VLOOKUP(TRIM(SUBSTITUTE(E2872,CHAR(160),CHAR(32))),Metadata!B$1:H$2632,7,FALSE)</f>
        <v>roman</v>
      </c>
      <c r="L2872" t="s">
        <v>4378</v>
      </c>
      <c r="N2872" t="str">
        <f>VLOOKUP(TRIM(SUBSTITUTE(E2872,CHAR(160),CHAR(32))),Metadata!B$1:J$2632,9,FALSE)</f>
        <v>prose</v>
      </c>
      <c r="O2872">
        <f>VLOOKUP(TRIM(SUBSTITUTE(E2872,CHAR(160),CHAR(32))),Metadata!B$1:K$2632,10,FALSE)</f>
        <v>160710</v>
      </c>
      <c r="P2872" s="4" t="s">
        <v>11357</v>
      </c>
      <c r="Q2872">
        <v>24</v>
      </c>
      <c r="R2872">
        <v>31</v>
      </c>
    </row>
    <row r="2873" spans="1:18" hidden="1" x14ac:dyDescent="0.25">
      <c r="A2873">
        <v>2877</v>
      </c>
      <c r="B2873" t="s">
        <v>4354</v>
      </c>
      <c r="C2873" t="s">
        <v>3037</v>
      </c>
      <c r="D2873" t="s">
        <v>330</v>
      </c>
      <c r="E2873" t="s">
        <v>8457</v>
      </c>
      <c r="F2873" t="str">
        <f>VLOOKUP(TRIM(SUBSTITUTE(E2873,CHAR(160),CHAR(32))),Metadata!B$1:C$2632,2,FALSE)</f>
        <v>Chateaubriand, Francois-René, vicomte de, 1768-1848.</v>
      </c>
      <c r="G2873" t="str">
        <f>VLOOKUP(TRIM(SUBSTITUTE(E2873,CHAR(160),CHAR(32))),Metadata!B$1:D$2632,3,FALSE)</f>
        <v>Les martyrs</v>
      </c>
      <c r="H2873">
        <f>VLOOKUP(TRIM(SUBSTITUTE(E2873,CHAR(160),CHAR(32))),Metadata!B$1:E$2632,4,FALSE)</f>
        <v>1810</v>
      </c>
      <c r="I2873" t="s">
        <v>450</v>
      </c>
      <c r="K2873" t="str">
        <f>VLOOKUP(TRIM(SUBSTITUTE(E2873,CHAR(160),CHAR(32))),Metadata!B$1:H$2632,7,FALSE)</f>
        <v>roman</v>
      </c>
      <c r="L2873" t="s">
        <v>4378</v>
      </c>
      <c r="N2873" t="str">
        <f>VLOOKUP(TRIM(SUBSTITUTE(E2873,CHAR(160),CHAR(32))),Metadata!B$1:J$2632,9,FALSE)</f>
        <v>prose</v>
      </c>
      <c r="O2873">
        <f>VLOOKUP(TRIM(SUBSTITUTE(E2873,CHAR(160),CHAR(32))),Metadata!B$1:K$2632,10,FALSE)</f>
        <v>160710</v>
      </c>
      <c r="P2873" s="4" t="s">
        <v>11358</v>
      </c>
      <c r="Q2873">
        <v>12</v>
      </c>
      <c r="R2873">
        <v>21</v>
      </c>
    </row>
    <row r="2874" spans="1:18" hidden="1" x14ac:dyDescent="0.25">
      <c r="A2874">
        <v>2878</v>
      </c>
      <c r="B2874" t="s">
        <v>4354</v>
      </c>
      <c r="C2874" t="s">
        <v>3037</v>
      </c>
      <c r="D2874" t="s">
        <v>330</v>
      </c>
      <c r="E2874" t="s">
        <v>8197</v>
      </c>
      <c r="F2874" t="str">
        <f>VLOOKUP(TRIM(SUBSTITUTE(E2874,CHAR(160),CHAR(32))),Metadata!B$1:C$2632,2,FALSE)</f>
        <v>Carmontelle, Louis Carrogis, 1717-1806.</v>
      </c>
      <c r="G2874" t="str">
        <f>VLOOKUP(TRIM(SUBSTITUTE(E2874,CHAR(160),CHAR(32))),Metadata!B$1:D$2632,3,FALSE)</f>
        <v>La chanson</v>
      </c>
      <c r="H2874">
        <f>VLOOKUP(TRIM(SUBSTITUTE(E2874,CHAR(160),CHAR(32))),Metadata!B$1:E$2632,4,FALSE)</f>
        <v>1775</v>
      </c>
      <c r="I2874" t="s">
        <v>450</v>
      </c>
      <c r="K2874" t="str">
        <f>VLOOKUP(TRIM(SUBSTITUTE(E2874,CHAR(160),CHAR(32))),Metadata!B$1:H$2632,7,FALSE)</f>
        <v>theatre</v>
      </c>
      <c r="L2874" t="s">
        <v>4472</v>
      </c>
      <c r="N2874" t="str">
        <f>VLOOKUP(TRIM(SUBSTITUTE(E2874,CHAR(160),CHAR(32))),Metadata!B$1:J$2632,9,FALSE)</f>
        <v>prose</v>
      </c>
      <c r="O2874">
        <f>VLOOKUP(TRIM(SUBSTITUTE(E2874,CHAR(160),CHAR(32))),Metadata!B$1:K$2632,10,FALSE)</f>
        <v>3637</v>
      </c>
      <c r="P2874" s="4" t="s">
        <v>11359</v>
      </c>
      <c r="Q2874">
        <v>183</v>
      </c>
      <c r="R2874">
        <v>190</v>
      </c>
    </row>
    <row r="2875" spans="1:18" hidden="1" x14ac:dyDescent="0.25">
      <c r="A2875">
        <v>2879</v>
      </c>
      <c r="B2875" t="s">
        <v>4354</v>
      </c>
      <c r="C2875" t="s">
        <v>3037</v>
      </c>
      <c r="D2875" t="s">
        <v>330</v>
      </c>
      <c r="E2875" t="s">
        <v>6290</v>
      </c>
      <c r="F2875" t="str">
        <f>VLOOKUP(TRIM(SUBSTITUTE(E2875,CHAR(160),CHAR(32))),Metadata!B$1:C$2632,2,FALSE)</f>
        <v>Gobineau, Arthur, comte de, 1816-1882.</v>
      </c>
      <c r="G2875" t="str">
        <f>VLOOKUP(TRIM(SUBSTITUTE(E2875,CHAR(160),CHAR(32))),Metadata!B$1:D$2632,3,FALSE)</f>
        <v>Essai sur l'inégalité des races humaines [2]</v>
      </c>
      <c r="H2875">
        <f>VLOOKUP(TRIM(SUBSTITUTE(E2875,CHAR(160),CHAR(32))),Metadata!B$1:E$2632,4,FALSE)</f>
        <v>1855</v>
      </c>
      <c r="I2875" t="s">
        <v>450</v>
      </c>
      <c r="K2875" t="str">
        <f>VLOOKUP(TRIM(SUBSTITUTE(E2875,CHAR(160),CHAR(32))),Metadata!B$1:H$2632,7,FALSE)</f>
        <v>traite</v>
      </c>
      <c r="L2875" t="s">
        <v>4417</v>
      </c>
      <c r="N2875" t="str">
        <f>VLOOKUP(TRIM(SUBSTITUTE(E2875,CHAR(160),CHAR(32))),Metadata!B$1:J$2632,9,FALSE)</f>
        <v/>
      </c>
      <c r="O2875">
        <f>VLOOKUP(TRIM(SUBSTITUTE(E2875,CHAR(160),CHAR(32))),Metadata!B$1:K$2632,10,FALSE)</f>
        <v>189719</v>
      </c>
      <c r="P2875" s="4" t="s">
        <v>11360</v>
      </c>
      <c r="Q2875">
        <v>29</v>
      </c>
      <c r="R2875">
        <v>37</v>
      </c>
    </row>
    <row r="2876" spans="1:18" hidden="1" x14ac:dyDescent="0.25">
      <c r="A2876">
        <v>2880</v>
      </c>
      <c r="B2876" t="s">
        <v>4354</v>
      </c>
      <c r="C2876" t="s">
        <v>3037</v>
      </c>
      <c r="D2876" t="s">
        <v>330</v>
      </c>
      <c r="E2876" t="s">
        <v>6161</v>
      </c>
      <c r="F2876" t="str">
        <f>VLOOKUP(TRIM(SUBSTITUTE(E2876,CHAR(160),CHAR(32))),Metadata!B$1:C$2632,2,FALSE)</f>
        <v>Guizot, François, 1787-1874.</v>
      </c>
      <c r="G2876" t="str">
        <f>VLOOKUP(TRIM(SUBSTITUTE(E2876,CHAR(160),CHAR(32))),Metadata!B$1:D$2632,3,FALSE)</f>
        <v>Des Conspirations et de la Justice Politique</v>
      </c>
      <c r="H2876">
        <f>VLOOKUP(TRIM(SUBSTITUTE(E2876,CHAR(160),CHAR(32))),Metadata!B$1:E$2632,4,FALSE)</f>
        <v>1845</v>
      </c>
      <c r="I2876" t="s">
        <v>450</v>
      </c>
      <c r="K2876" t="str">
        <f>VLOOKUP(TRIM(SUBSTITUTE(E2876,CHAR(160),CHAR(32))),Metadata!B$1:H$2632,7,FALSE)</f>
        <v>traite</v>
      </c>
      <c r="L2876" t="s">
        <v>4417</v>
      </c>
      <c r="N2876" t="str">
        <f>VLOOKUP(TRIM(SUBSTITUTE(E2876,CHAR(160),CHAR(32))),Metadata!B$1:J$2632,9,FALSE)</f>
        <v/>
      </c>
      <c r="O2876">
        <f>VLOOKUP(TRIM(SUBSTITUTE(E2876,CHAR(160),CHAR(32))),Metadata!B$1:K$2632,10,FALSE)</f>
        <v>22946</v>
      </c>
      <c r="P2876" s="4" t="s">
        <v>11361</v>
      </c>
      <c r="Q2876">
        <v>114</v>
      </c>
      <c r="R2876">
        <v>122</v>
      </c>
    </row>
    <row r="2877" spans="1:18" hidden="1" x14ac:dyDescent="0.25">
      <c r="A2877">
        <v>2881</v>
      </c>
      <c r="B2877" t="s">
        <v>4354</v>
      </c>
      <c r="C2877" t="s">
        <v>3037</v>
      </c>
      <c r="D2877" t="s">
        <v>330</v>
      </c>
      <c r="E2877" t="s">
        <v>8729</v>
      </c>
      <c r="F2877" t="str">
        <f>VLOOKUP(TRIM(SUBSTITUTE(E2877,CHAR(160),CHAR(32))),Metadata!B$1:C$2632,2,FALSE)</f>
        <v>Alain, 1868-1951.</v>
      </c>
      <c r="G2877" t="str">
        <f>VLOOKUP(TRIM(SUBSTITUTE(E2877,CHAR(160),CHAR(32))),Metadata!B$1:D$2632,3,FALSE)</f>
        <v>Éléments d'une Doctrine radicale</v>
      </c>
      <c r="H2877">
        <f>VLOOKUP(TRIM(SUBSTITUTE(E2877,CHAR(160),CHAR(32))),Metadata!B$1:E$2632,4,FALSE)</f>
        <v>1925</v>
      </c>
      <c r="I2877" t="s">
        <v>534</v>
      </c>
      <c r="K2877" t="str">
        <f>VLOOKUP(TRIM(SUBSTITUTE(E2877,CHAR(160),CHAR(32))),Metadata!B$1:H$2632,7,FALSE)</f>
        <v>traite</v>
      </c>
      <c r="L2877" t="s">
        <v>4417</v>
      </c>
      <c r="N2877" t="str">
        <f>VLOOKUP(TRIM(SUBSTITUTE(E2877,CHAR(160),CHAR(32))),Metadata!B$1:J$2632,9,FALSE)</f>
        <v/>
      </c>
      <c r="O2877">
        <f>VLOOKUP(TRIM(SUBSTITUTE(E2877,CHAR(160),CHAR(32))),Metadata!B$1:K$2632,10,FALSE)</f>
        <v>97739</v>
      </c>
      <c r="P2877" s="4" t="s">
        <v>11362</v>
      </c>
      <c r="Q2877">
        <v>68</v>
      </c>
      <c r="R2877">
        <v>76</v>
      </c>
    </row>
    <row r="2878" spans="1:18" hidden="1" x14ac:dyDescent="0.25">
      <c r="A2878">
        <v>2882</v>
      </c>
      <c r="B2878" t="s">
        <v>4354</v>
      </c>
      <c r="C2878" t="s">
        <v>3037</v>
      </c>
      <c r="D2878" t="s">
        <v>330</v>
      </c>
      <c r="E2878" t="s">
        <v>8861</v>
      </c>
      <c r="F2878" t="str">
        <f>VLOOKUP(TRIM(SUBSTITUTE(E2878,CHAR(160),CHAR(32))),Metadata!B$1:C$2632,2,FALSE)</f>
        <v>France, Anatole, 1844-1924.</v>
      </c>
      <c r="G2878" t="str">
        <f>VLOOKUP(TRIM(SUBSTITUTE(E2878,CHAR(160),CHAR(32))),Metadata!B$1:D$2632,3,FALSE)</f>
        <v>Les dieux ont soif</v>
      </c>
      <c r="H2878">
        <f>VLOOKUP(TRIM(SUBSTITUTE(E2878,CHAR(160),CHAR(32))),Metadata!B$1:E$2632,4,FALSE)</f>
        <v>1912</v>
      </c>
      <c r="I2878" t="s">
        <v>534</v>
      </c>
      <c r="K2878" t="str">
        <f>VLOOKUP(TRIM(SUBSTITUTE(E2878,CHAR(160),CHAR(32))),Metadata!B$1:H$2632,7,FALSE)</f>
        <v>roman</v>
      </c>
      <c r="L2878" t="s">
        <v>4378</v>
      </c>
      <c r="N2878" t="str">
        <f>VLOOKUP(TRIM(SUBSTITUTE(E2878,CHAR(160),CHAR(32))),Metadata!B$1:J$2632,9,FALSE)</f>
        <v>prose</v>
      </c>
      <c r="O2878">
        <f>VLOOKUP(TRIM(SUBSTITUTE(E2878,CHAR(160),CHAR(32))),Metadata!B$1:K$2632,10,FALSE)</f>
        <v>71884</v>
      </c>
      <c r="P2878" s="4" t="s">
        <v>11363</v>
      </c>
      <c r="Q2878">
        <v>56</v>
      </c>
      <c r="R2878">
        <v>64</v>
      </c>
    </row>
    <row r="2879" spans="1:18" hidden="1" x14ac:dyDescent="0.25">
      <c r="A2879">
        <v>2883</v>
      </c>
      <c r="B2879" t="s">
        <v>4354</v>
      </c>
      <c r="C2879" t="s">
        <v>3037</v>
      </c>
      <c r="D2879" t="s">
        <v>330</v>
      </c>
      <c r="E2879" t="s">
        <v>8995</v>
      </c>
      <c r="F2879" t="str">
        <f>VLOOKUP(TRIM(SUBSTITUTE(E2879,CHAR(160),CHAR(32))),Metadata!B$1:C$2632,2,FALSE)</f>
        <v>Rolland, Romain, 1866-1944.</v>
      </c>
      <c r="G2879" t="str">
        <f>VLOOKUP(TRIM(SUBSTITUTE(E2879,CHAR(160),CHAR(32))),Metadata!B$1:D$2632,3,FALSE)</f>
        <v>J.-Ch la foire sur place</v>
      </c>
      <c r="H2879">
        <f>VLOOKUP(TRIM(SUBSTITUTE(E2879,CHAR(160),CHAR(32))),Metadata!B$1:E$2632,4,FALSE)</f>
        <v>1908</v>
      </c>
      <c r="I2879" t="s">
        <v>534</v>
      </c>
      <c r="K2879" t="str">
        <f>VLOOKUP(TRIM(SUBSTITUTE(E2879,CHAR(160),CHAR(32))),Metadata!B$1:H$2632,7,FALSE)</f>
        <v>roman</v>
      </c>
      <c r="L2879" t="s">
        <v>4378</v>
      </c>
      <c r="N2879" t="str">
        <f>VLOOKUP(TRIM(SUBSTITUTE(E2879,CHAR(160),CHAR(32))),Metadata!B$1:J$2632,9,FALSE)</f>
        <v>prose</v>
      </c>
      <c r="O2879">
        <f>VLOOKUP(TRIM(SUBSTITUTE(E2879,CHAR(160),CHAR(32))),Metadata!B$1:K$2632,10,FALSE)</f>
        <v>69454</v>
      </c>
      <c r="P2879" s="4" t="s">
        <v>12876</v>
      </c>
      <c r="Q2879">
        <v>437</v>
      </c>
      <c r="R2879">
        <v>445</v>
      </c>
    </row>
    <row r="2880" spans="1:18" hidden="1" x14ac:dyDescent="0.25">
      <c r="A2880">
        <v>2884</v>
      </c>
      <c r="B2880" t="s">
        <v>4354</v>
      </c>
      <c r="C2880" t="s">
        <v>3037</v>
      </c>
      <c r="D2880" t="s">
        <v>330</v>
      </c>
      <c r="E2880" t="s">
        <v>8863</v>
      </c>
      <c r="F2880" t="str">
        <f>VLOOKUP(TRIM(SUBSTITUTE(E2880,CHAR(160),CHAR(32))),Metadata!B$1:C$2632,2,FALSE)</f>
        <v>Gaulle, Charles de, 1890-1970.</v>
      </c>
      <c r="G2880" t="str">
        <f>VLOOKUP(TRIM(SUBSTITUTE(E2880,CHAR(160),CHAR(32))),Metadata!B$1:D$2632,3,FALSE)</f>
        <v>Mémoires de guerre, l'appel, 1940-1942</v>
      </c>
      <c r="H2880">
        <f>VLOOKUP(TRIM(SUBSTITUTE(E2880,CHAR(160),CHAR(32))),Metadata!B$1:E$2632,4,FALSE)</f>
        <v>1954</v>
      </c>
      <c r="I2880" t="s">
        <v>534</v>
      </c>
      <c r="K2880" t="str">
        <f>VLOOKUP(TRIM(SUBSTITUTE(E2880,CHAR(160),CHAR(32))),Metadata!B$1:H$2632,7,FALSE)</f>
        <v>memoires</v>
      </c>
      <c r="L2880" t="s">
        <v>4481</v>
      </c>
      <c r="N2880" t="str">
        <f>VLOOKUP(TRIM(SUBSTITUTE(E2880,CHAR(160),CHAR(32))),Metadata!B$1:J$2632,9,FALSE)</f>
        <v>prose</v>
      </c>
      <c r="O2880">
        <f>VLOOKUP(TRIM(SUBSTITUTE(E2880,CHAR(160),CHAR(32))),Metadata!B$1:K$2632,10,FALSE)</f>
        <v>192282</v>
      </c>
      <c r="P2880" s="4" t="s">
        <v>11364</v>
      </c>
      <c r="Q2880">
        <v>135</v>
      </c>
      <c r="R2880">
        <v>143</v>
      </c>
    </row>
    <row r="2881" spans="1:18" hidden="1" x14ac:dyDescent="0.25">
      <c r="A2881">
        <v>2885</v>
      </c>
      <c r="B2881" t="s">
        <v>4354</v>
      </c>
      <c r="C2881" t="s">
        <v>3037</v>
      </c>
      <c r="D2881" t="s">
        <v>330</v>
      </c>
      <c r="E2881" t="s">
        <v>9011</v>
      </c>
      <c r="F2881" t="str">
        <f>VLOOKUP(TRIM(SUBSTITUTE(E2881,CHAR(160),CHAR(32))),Metadata!B$1:C$2632,2,FALSE)</f>
        <v>Sorel, Georges, 1847-1922.</v>
      </c>
      <c r="G2881" t="str">
        <f>VLOOKUP(TRIM(SUBSTITUTE(E2881,CHAR(160),CHAR(32))),Metadata!B$1:D$2632,3,FALSE)</f>
        <v>Réflexions sur la violence</v>
      </c>
      <c r="H2881">
        <f>VLOOKUP(TRIM(SUBSTITUTE(E2881,CHAR(160),CHAR(32))),Metadata!B$1:E$2632,4,FALSE)</f>
        <v>1908</v>
      </c>
      <c r="I2881" t="s">
        <v>534</v>
      </c>
      <c r="K2881" t="str">
        <f>VLOOKUP(TRIM(SUBSTITUTE(E2881,CHAR(160),CHAR(32))),Metadata!B$1:H$2632,7,FALSE)</f>
        <v>traite</v>
      </c>
      <c r="L2881" t="s">
        <v>4417</v>
      </c>
      <c r="N2881" t="str">
        <f>VLOOKUP(TRIM(SUBSTITUTE(E2881,CHAR(160),CHAR(32))),Metadata!B$1:J$2632,9,FALSE)</f>
        <v/>
      </c>
      <c r="O2881">
        <f>VLOOKUP(TRIM(SUBSTITUTE(E2881,CHAR(160),CHAR(32))),Metadata!B$1:K$2632,10,FALSE)</f>
        <v>111160</v>
      </c>
      <c r="P2881" s="4" t="s">
        <v>11365</v>
      </c>
      <c r="Q2881">
        <v>93</v>
      </c>
      <c r="R2881">
        <v>100</v>
      </c>
    </row>
    <row r="2882" spans="1:18" hidden="1" x14ac:dyDescent="0.25">
      <c r="A2882">
        <v>2886</v>
      </c>
      <c r="B2882" t="s">
        <v>4354</v>
      </c>
      <c r="C2882" t="s">
        <v>3037</v>
      </c>
      <c r="D2882" t="s">
        <v>330</v>
      </c>
      <c r="E2882" t="s">
        <v>7716</v>
      </c>
      <c r="F2882" t="str">
        <f>VLOOKUP(TRIM(SUBSTITUTE(E2882,CHAR(160),CHAR(32))),Metadata!B$1:C$2632,2,FALSE)</f>
        <v>Lot, Ferdinand, 1866-1952.</v>
      </c>
      <c r="G2882" t="str">
        <f>VLOOKUP(TRIM(SUBSTITUTE(E2882,CHAR(160),CHAR(32))),Metadata!B$1:D$2632,3,FALSE)</f>
        <v>La Gaule. Les fondements ethniques, sociaux et politiques de la nation française</v>
      </c>
      <c r="H2882">
        <f>VLOOKUP(TRIM(SUBSTITUTE(E2882,CHAR(160),CHAR(32))),Metadata!B$1:E$2632,4,FALSE)</f>
        <v>1947</v>
      </c>
      <c r="I2882" t="s">
        <v>534</v>
      </c>
      <c r="K2882" t="str">
        <f>VLOOKUP(TRIM(SUBSTITUTE(E2882,CHAR(160),CHAR(32))),Metadata!B$1:H$2632,7,FALSE)</f>
        <v>traite</v>
      </c>
      <c r="L2882" t="s">
        <v>4417</v>
      </c>
      <c r="N2882" t="str">
        <f>VLOOKUP(TRIM(SUBSTITUTE(E2882,CHAR(160),CHAR(32))),Metadata!B$1:J$2632,9,FALSE)</f>
        <v/>
      </c>
      <c r="O2882">
        <f>VLOOKUP(TRIM(SUBSTITUTE(E2882,CHAR(160),CHAR(32))),Metadata!B$1:K$2632,10,FALSE)</f>
        <v>163006</v>
      </c>
      <c r="P2882" s="4" t="s">
        <v>11366</v>
      </c>
      <c r="Q2882">
        <v>92</v>
      </c>
      <c r="R2882">
        <v>99</v>
      </c>
    </row>
    <row r="2883" spans="1:18" hidden="1" x14ac:dyDescent="0.25">
      <c r="A2883">
        <v>2887</v>
      </c>
      <c r="B2883" t="s">
        <v>4354</v>
      </c>
      <c r="C2883" t="s">
        <v>3037</v>
      </c>
      <c r="D2883" t="s">
        <v>330</v>
      </c>
      <c r="E2883" t="s">
        <v>8729</v>
      </c>
      <c r="F2883" t="str">
        <f>VLOOKUP(TRIM(SUBSTITUTE(E2883,CHAR(160),CHAR(32))),Metadata!B$1:C$2632,2,FALSE)</f>
        <v>Alain, 1868-1951.</v>
      </c>
      <c r="G2883" t="str">
        <f>VLOOKUP(TRIM(SUBSTITUTE(E2883,CHAR(160),CHAR(32))),Metadata!B$1:D$2632,3,FALSE)</f>
        <v>Éléments d'une Doctrine radicale</v>
      </c>
      <c r="H2883">
        <f>VLOOKUP(TRIM(SUBSTITUTE(E2883,CHAR(160),CHAR(32))),Metadata!B$1:E$2632,4,FALSE)</f>
        <v>1925</v>
      </c>
      <c r="I2883" t="s">
        <v>534</v>
      </c>
      <c r="K2883" t="str">
        <f>VLOOKUP(TRIM(SUBSTITUTE(E2883,CHAR(160),CHAR(32))),Metadata!B$1:H$2632,7,FALSE)</f>
        <v>traite</v>
      </c>
      <c r="L2883" t="s">
        <v>4417</v>
      </c>
      <c r="N2883" t="str">
        <f>VLOOKUP(TRIM(SUBSTITUTE(E2883,CHAR(160),CHAR(32))),Metadata!B$1:J$2632,9,FALSE)</f>
        <v/>
      </c>
      <c r="O2883">
        <f>VLOOKUP(TRIM(SUBSTITUTE(E2883,CHAR(160),CHAR(32))),Metadata!B$1:K$2632,10,FALSE)</f>
        <v>97739</v>
      </c>
      <c r="P2883" s="4" t="s">
        <v>11367</v>
      </c>
      <c r="Q2883">
        <v>91</v>
      </c>
      <c r="R2883">
        <v>99</v>
      </c>
    </row>
    <row r="2884" spans="1:18" hidden="1" x14ac:dyDescent="0.25">
      <c r="A2884">
        <v>2888</v>
      </c>
      <c r="B2884" t="s">
        <v>4354</v>
      </c>
      <c r="C2884" t="s">
        <v>3037</v>
      </c>
      <c r="D2884" t="s">
        <v>330</v>
      </c>
      <c r="E2884" t="s">
        <v>8861</v>
      </c>
      <c r="F2884" t="str">
        <f>VLOOKUP(TRIM(SUBSTITUTE(E2884,CHAR(160),CHAR(32))),Metadata!B$1:C$2632,2,FALSE)</f>
        <v>France, Anatole, 1844-1924.</v>
      </c>
      <c r="G2884" t="str">
        <f>VLOOKUP(TRIM(SUBSTITUTE(E2884,CHAR(160),CHAR(32))),Metadata!B$1:D$2632,3,FALSE)</f>
        <v>Les dieux ont soif</v>
      </c>
      <c r="H2884">
        <f>VLOOKUP(TRIM(SUBSTITUTE(E2884,CHAR(160),CHAR(32))),Metadata!B$1:E$2632,4,FALSE)</f>
        <v>1912</v>
      </c>
      <c r="I2884" t="s">
        <v>534</v>
      </c>
      <c r="K2884" t="str">
        <f>VLOOKUP(TRIM(SUBSTITUTE(E2884,CHAR(160),CHAR(32))),Metadata!B$1:H$2632,7,FALSE)</f>
        <v>roman</v>
      </c>
      <c r="L2884" t="s">
        <v>4378</v>
      </c>
      <c r="N2884" t="str">
        <f>VLOOKUP(TRIM(SUBSTITUTE(E2884,CHAR(160),CHAR(32))),Metadata!B$1:J$2632,9,FALSE)</f>
        <v>prose</v>
      </c>
      <c r="O2884">
        <f>VLOOKUP(TRIM(SUBSTITUTE(E2884,CHAR(160),CHAR(32))),Metadata!B$1:K$2632,10,FALSE)</f>
        <v>71884</v>
      </c>
      <c r="P2884" s="4" t="s">
        <v>11368</v>
      </c>
      <c r="Q2884">
        <v>151</v>
      </c>
      <c r="R2884">
        <v>158</v>
      </c>
    </row>
    <row r="2885" spans="1:18" hidden="1" x14ac:dyDescent="0.25">
      <c r="A2885">
        <v>2889</v>
      </c>
      <c r="B2885" t="s">
        <v>4354</v>
      </c>
      <c r="C2885" t="s">
        <v>3037</v>
      </c>
      <c r="D2885" t="s">
        <v>330</v>
      </c>
      <c r="E2885" t="s">
        <v>8865</v>
      </c>
      <c r="F2885" t="str">
        <f>VLOOKUP(TRIM(SUBSTITUTE(E2885,CHAR(160),CHAR(32))),Metadata!B$1:C$2632,2,FALSE)</f>
        <v>Gaulle, Charles de, 1890-1970.</v>
      </c>
      <c r="G2885" t="str">
        <f>VLOOKUP(TRIM(SUBSTITUTE(E2885,CHAR(160),CHAR(32))),Metadata!B$1:D$2632,3,FALSE)</f>
        <v>Mémoires de guerre, l'unité, 1942-1944</v>
      </c>
      <c r="H2885">
        <f>VLOOKUP(TRIM(SUBSTITUTE(E2885,CHAR(160),CHAR(32))),Metadata!B$1:E$2632,4,FALSE)</f>
        <v>1956</v>
      </c>
      <c r="I2885" t="s">
        <v>534</v>
      </c>
      <c r="K2885" t="str">
        <f>VLOOKUP(TRIM(SUBSTITUTE(E2885,CHAR(160),CHAR(32))),Metadata!B$1:H$2632,7,FALSE)</f>
        <v>memoires</v>
      </c>
      <c r="L2885" t="s">
        <v>4481</v>
      </c>
      <c r="N2885" t="str">
        <f>VLOOKUP(TRIM(SUBSTITUTE(E2885,CHAR(160),CHAR(32))),Metadata!B$1:J$2632,9,FALSE)</f>
        <v>prose</v>
      </c>
      <c r="O2885">
        <f>VLOOKUP(TRIM(SUBSTITUTE(E2885,CHAR(160),CHAR(32))),Metadata!B$1:K$2632,10,FALSE)</f>
        <v>208002</v>
      </c>
      <c r="P2885" s="4" t="s">
        <v>9342</v>
      </c>
      <c r="Q2885">
        <v>619</v>
      </c>
      <c r="R2885">
        <v>627</v>
      </c>
    </row>
    <row r="2886" spans="1:18" hidden="1" x14ac:dyDescent="0.25">
      <c r="A2886">
        <v>2890</v>
      </c>
      <c r="B2886" t="s">
        <v>4354</v>
      </c>
      <c r="C2886" t="s">
        <v>3037</v>
      </c>
      <c r="D2886" t="s">
        <v>330</v>
      </c>
      <c r="E2886" t="s">
        <v>9007</v>
      </c>
      <c r="F2886" t="str">
        <f>VLOOKUP(TRIM(SUBSTITUTE(E2886,CHAR(160),CHAR(32))),Metadata!B$1:C$2632,2,FALSE)</f>
        <v>Sagan, Françoise, 1935-2004.</v>
      </c>
      <c r="G2886" t="str">
        <f>VLOOKUP(TRIM(SUBSTITUTE(E2886,CHAR(160),CHAR(32))),Metadata!B$1:D$2632,3,FALSE)</f>
        <v>Bonjour tristesse</v>
      </c>
      <c r="H2886">
        <f>VLOOKUP(TRIM(SUBSTITUTE(E2886,CHAR(160),CHAR(32))),Metadata!B$1:E$2632,4,FALSE)</f>
        <v>1954</v>
      </c>
      <c r="I2886" t="s">
        <v>534</v>
      </c>
      <c r="K2886" t="str">
        <f>VLOOKUP(TRIM(SUBSTITUTE(E2886,CHAR(160),CHAR(32))),Metadata!B$1:H$2632,7,FALSE)</f>
        <v>roman</v>
      </c>
      <c r="L2886" t="s">
        <v>4378</v>
      </c>
      <c r="N2886" t="str">
        <f>VLOOKUP(TRIM(SUBSTITUTE(E2886,CHAR(160),CHAR(32))),Metadata!B$1:J$2632,9,FALSE)</f>
        <v>prose</v>
      </c>
      <c r="O2886">
        <f>VLOOKUP(TRIM(SUBSTITUTE(E2886,CHAR(160),CHAR(32))),Metadata!B$1:K$2632,10,FALSE)</f>
        <v>29856</v>
      </c>
      <c r="P2886" s="4" t="s">
        <v>11369</v>
      </c>
      <c r="Q2886">
        <v>91</v>
      </c>
      <c r="R2886">
        <v>99</v>
      </c>
    </row>
    <row r="2887" spans="1:18" hidden="1" x14ac:dyDescent="0.25">
      <c r="A2887">
        <v>2891</v>
      </c>
      <c r="B2887" t="s">
        <v>4354</v>
      </c>
      <c r="C2887" t="s">
        <v>3037</v>
      </c>
      <c r="D2887" t="s">
        <v>330</v>
      </c>
      <c r="E2887" t="s">
        <v>7231</v>
      </c>
      <c r="F2887" t="str">
        <f>VLOOKUP(TRIM(SUBSTITUTE(E2887,CHAR(160),CHAR(32))),Metadata!B$1:C$2632,2,FALSE)</f>
        <v>France, Anatole, 1844-1924.</v>
      </c>
      <c r="G2887" t="str">
        <f>VLOOKUP(TRIM(SUBSTITUTE(E2887,CHAR(160),CHAR(32))),Metadata!B$1:D$2632,3,FALSE)</f>
        <v>L'Etui de nacre</v>
      </c>
      <c r="H2887">
        <f>VLOOKUP(TRIM(SUBSTITUTE(E2887,CHAR(160),CHAR(32))),Metadata!B$1:E$2632,4,FALSE)</f>
        <v>1923</v>
      </c>
      <c r="I2887" t="s">
        <v>534</v>
      </c>
      <c r="K2887" t="str">
        <f>VLOOKUP(TRIM(SUBSTITUTE(E2887,CHAR(160),CHAR(32))),Metadata!B$1:H$2632,7,FALSE)</f>
        <v>roman</v>
      </c>
      <c r="L2887" t="s">
        <v>4378</v>
      </c>
      <c r="N2887" t="str">
        <f>VLOOKUP(TRIM(SUBSTITUTE(E2887,CHAR(160),CHAR(32))),Metadata!B$1:J$2632,9,FALSE)</f>
        <v/>
      </c>
      <c r="O2887">
        <f>VLOOKUP(TRIM(SUBSTITUTE(E2887,CHAR(160),CHAR(32))),Metadata!B$1:K$2632,10,FALSE)</f>
        <v>49025</v>
      </c>
      <c r="P2887" s="4" t="s">
        <v>11370</v>
      </c>
      <c r="Q2887">
        <v>19</v>
      </c>
      <c r="R2887">
        <v>27</v>
      </c>
    </row>
    <row r="2888" spans="1:18" hidden="1" x14ac:dyDescent="0.25">
      <c r="A2888">
        <v>2892</v>
      </c>
      <c r="B2888" t="s">
        <v>4354</v>
      </c>
      <c r="C2888" t="s">
        <v>3037</v>
      </c>
      <c r="D2888" t="s">
        <v>330</v>
      </c>
      <c r="E2888" t="s">
        <v>7442</v>
      </c>
      <c r="F2888" t="str">
        <f>VLOOKUP(TRIM(SUBSTITUTE(E2888,CHAR(160),CHAR(32))),Metadata!B$1:C$2632,2,FALSE)</f>
        <v>Mornet, Daniel, 1878-1954.</v>
      </c>
      <c r="G2888" t="str">
        <f>VLOOKUP(TRIM(SUBSTITUTE(E2888,CHAR(160),CHAR(32))),Metadata!B$1:D$2632,3,FALSE)</f>
        <v>Les origines intellectuelles de la révolution française</v>
      </c>
      <c r="H2888">
        <f>VLOOKUP(TRIM(SUBSTITUTE(E2888,CHAR(160),CHAR(32))),Metadata!B$1:E$2632,4,FALSE)</f>
        <v>1933</v>
      </c>
      <c r="I2888" t="s">
        <v>534</v>
      </c>
      <c r="K2888" t="str">
        <f>VLOOKUP(TRIM(SUBSTITUTE(E2888,CHAR(160),CHAR(32))),Metadata!B$1:H$2632,7,FALSE)</f>
        <v>traite</v>
      </c>
      <c r="L2888" t="s">
        <v>4417</v>
      </c>
      <c r="N2888" t="str">
        <f>VLOOKUP(TRIM(SUBSTITUTE(E2888,CHAR(160),CHAR(32))),Metadata!B$1:J$2632,9,FALSE)</f>
        <v/>
      </c>
      <c r="O2888">
        <f>VLOOKUP(TRIM(SUBSTITUTE(E2888,CHAR(160),CHAR(32))),Metadata!B$1:K$2632,10,FALSE)</f>
        <v>230114</v>
      </c>
      <c r="P2888" s="4" t="s">
        <v>11371</v>
      </c>
      <c r="Q2888">
        <v>127</v>
      </c>
      <c r="R2888">
        <v>135</v>
      </c>
    </row>
    <row r="2889" spans="1:18" hidden="1" x14ac:dyDescent="0.25">
      <c r="A2889">
        <v>2893</v>
      </c>
      <c r="B2889" t="s">
        <v>4354</v>
      </c>
      <c r="C2889" t="s">
        <v>3037</v>
      </c>
      <c r="D2889" t="s">
        <v>330</v>
      </c>
      <c r="E2889" t="s">
        <v>8902</v>
      </c>
      <c r="F2889" t="str">
        <f>VLOOKUP(TRIM(SUBSTITUTE(E2889,CHAR(160),CHAR(32))),Metadata!B$1:C$2632,2,FALSE)</f>
        <v>Guéhenno, Jean, 1890-1978.</v>
      </c>
      <c r="G2889" t="str">
        <f>VLOOKUP(TRIM(SUBSTITUTE(E2889,CHAR(160),CHAR(32))),Metadata!B$1:D$2632,3,FALSE)</f>
        <v>Jean-Jacques. T. 3. Grandeur et misère d'un esprit, 1758-1778</v>
      </c>
      <c r="H2889">
        <f>VLOOKUP(TRIM(SUBSTITUTE(E2889,CHAR(160),CHAR(32))),Metadata!B$1:E$2632,4,FALSE)</f>
        <v>1952</v>
      </c>
      <c r="I2889" t="s">
        <v>534</v>
      </c>
      <c r="K2889" t="str">
        <f>VLOOKUP(TRIM(SUBSTITUTE(E2889,CHAR(160),CHAR(32))),Metadata!B$1:H$2632,7,FALSE)</f>
        <v>traite ou essai</v>
      </c>
      <c r="L2889" t="s">
        <v>4402</v>
      </c>
      <c r="N2889" t="str">
        <f>VLOOKUP(TRIM(SUBSTITUTE(E2889,CHAR(160),CHAR(32))),Metadata!B$1:J$2632,9,FALSE)</f>
        <v>prose</v>
      </c>
      <c r="O2889">
        <f>VLOOKUP(TRIM(SUBSTITUTE(E2889,CHAR(160),CHAR(32))),Metadata!B$1:K$2632,10,FALSE)</f>
        <v>109673</v>
      </c>
      <c r="P2889" s="4" t="s">
        <v>11372</v>
      </c>
      <c r="Q2889">
        <v>65</v>
      </c>
      <c r="R2889">
        <v>73</v>
      </c>
    </row>
    <row r="2890" spans="1:18" hidden="1" x14ac:dyDescent="0.25">
      <c r="A2890">
        <v>2894</v>
      </c>
      <c r="B2890" t="s">
        <v>4354</v>
      </c>
      <c r="C2890" t="s">
        <v>3037</v>
      </c>
      <c r="D2890" t="s">
        <v>330</v>
      </c>
      <c r="E2890" t="s">
        <v>7716</v>
      </c>
      <c r="F2890" t="str">
        <f>VLOOKUP(TRIM(SUBSTITUTE(E2890,CHAR(160),CHAR(32))),Metadata!B$1:C$2632,2,FALSE)</f>
        <v>Lot, Ferdinand, 1866-1952.</v>
      </c>
      <c r="G2890" t="str">
        <f>VLOOKUP(TRIM(SUBSTITUTE(E2890,CHAR(160),CHAR(32))),Metadata!B$1:D$2632,3,FALSE)</f>
        <v>La Gaule. Les fondements ethniques, sociaux et politiques de la nation française</v>
      </c>
      <c r="H2890">
        <f>VLOOKUP(TRIM(SUBSTITUTE(E2890,CHAR(160),CHAR(32))),Metadata!B$1:E$2632,4,FALSE)</f>
        <v>1947</v>
      </c>
      <c r="I2890" t="s">
        <v>534</v>
      </c>
      <c r="K2890" t="str">
        <f>VLOOKUP(TRIM(SUBSTITUTE(E2890,CHAR(160),CHAR(32))),Metadata!B$1:H$2632,7,FALSE)</f>
        <v>traite</v>
      </c>
      <c r="L2890" t="s">
        <v>4417</v>
      </c>
      <c r="N2890" t="str">
        <f>VLOOKUP(TRIM(SUBSTITUTE(E2890,CHAR(160),CHAR(32))),Metadata!B$1:J$2632,9,FALSE)</f>
        <v/>
      </c>
      <c r="O2890">
        <f>VLOOKUP(TRIM(SUBSTITUTE(E2890,CHAR(160),CHAR(32))),Metadata!B$1:K$2632,10,FALSE)</f>
        <v>163006</v>
      </c>
      <c r="P2890" s="4" t="s">
        <v>12877</v>
      </c>
      <c r="Q2890">
        <v>19</v>
      </c>
      <c r="R2890">
        <v>27</v>
      </c>
    </row>
    <row r="2891" spans="1:18" hidden="1" x14ac:dyDescent="0.25">
      <c r="A2891">
        <v>2895</v>
      </c>
      <c r="B2891" t="s">
        <v>4354</v>
      </c>
      <c r="C2891" t="s">
        <v>3037</v>
      </c>
      <c r="D2891" t="s">
        <v>330</v>
      </c>
      <c r="E2891" t="s">
        <v>9011</v>
      </c>
      <c r="F2891" t="str">
        <f>VLOOKUP(TRIM(SUBSTITUTE(E2891,CHAR(160),CHAR(32))),Metadata!B$1:C$2632,2,FALSE)</f>
        <v>Sorel, Georges, 1847-1922.</v>
      </c>
      <c r="G2891" t="str">
        <f>VLOOKUP(TRIM(SUBSTITUTE(E2891,CHAR(160),CHAR(32))),Metadata!B$1:D$2632,3,FALSE)</f>
        <v>Réflexions sur la violence</v>
      </c>
      <c r="H2891">
        <f>VLOOKUP(TRIM(SUBSTITUTE(E2891,CHAR(160),CHAR(32))),Metadata!B$1:E$2632,4,FALSE)</f>
        <v>1908</v>
      </c>
      <c r="I2891" t="s">
        <v>534</v>
      </c>
      <c r="K2891" t="str">
        <f>VLOOKUP(TRIM(SUBSTITUTE(E2891,CHAR(160),CHAR(32))),Metadata!B$1:H$2632,7,FALSE)</f>
        <v>traite</v>
      </c>
      <c r="L2891" t="s">
        <v>4417</v>
      </c>
      <c r="N2891" t="str">
        <f>VLOOKUP(TRIM(SUBSTITUTE(E2891,CHAR(160),CHAR(32))),Metadata!B$1:J$2632,9,FALSE)</f>
        <v/>
      </c>
      <c r="O2891">
        <f>VLOOKUP(TRIM(SUBSTITUTE(E2891,CHAR(160),CHAR(32))),Metadata!B$1:K$2632,10,FALSE)</f>
        <v>111160</v>
      </c>
      <c r="P2891" s="4" t="s">
        <v>9343</v>
      </c>
      <c r="Q2891">
        <v>72</v>
      </c>
      <c r="R2891">
        <v>80</v>
      </c>
    </row>
    <row r="2892" spans="1:18" hidden="1" x14ac:dyDescent="0.25">
      <c r="A2892">
        <v>2896</v>
      </c>
      <c r="B2892" t="s">
        <v>4354</v>
      </c>
      <c r="C2892" t="s">
        <v>3037</v>
      </c>
      <c r="D2892" t="s">
        <v>330</v>
      </c>
      <c r="E2892" t="s">
        <v>8726</v>
      </c>
      <c r="F2892" t="str">
        <f>VLOOKUP(TRIM(SUBSTITUTE(E2892,CHAR(160),CHAR(32))),Metadata!B$1:C$2632,2,FALSE)</f>
        <v>Abellio, Raymond, 1907-1986.</v>
      </c>
      <c r="G2892" t="str">
        <f>VLOOKUP(TRIM(SUBSTITUTE(E2892,CHAR(160),CHAR(32))),Metadata!B$1:D$2632,3,FALSE)</f>
        <v>Heureux les pacifiques</v>
      </c>
      <c r="H2892">
        <f>VLOOKUP(TRIM(SUBSTITUTE(E2892,CHAR(160),CHAR(32))),Metadata!B$1:E$2632,4,FALSE)</f>
        <v>1946</v>
      </c>
      <c r="I2892" t="s">
        <v>534</v>
      </c>
      <c r="K2892" t="str">
        <f>VLOOKUP(TRIM(SUBSTITUTE(E2892,CHAR(160),CHAR(32))),Metadata!B$1:H$2632,7,FALSE)</f>
        <v>roman</v>
      </c>
      <c r="L2892" t="s">
        <v>4378</v>
      </c>
      <c r="N2892" t="str">
        <f>VLOOKUP(TRIM(SUBSTITUTE(E2892,CHAR(160),CHAR(32))),Metadata!B$1:J$2632,9,FALSE)</f>
        <v>prose</v>
      </c>
      <c r="O2892">
        <f>VLOOKUP(TRIM(SUBSTITUTE(E2892,CHAR(160),CHAR(32))),Metadata!B$1:K$2632,10,FALSE)</f>
        <v>149328</v>
      </c>
      <c r="P2892" s="4" t="s">
        <v>11373</v>
      </c>
      <c r="Q2892">
        <v>86</v>
      </c>
      <c r="R2892">
        <v>94</v>
      </c>
    </row>
    <row r="2893" spans="1:18" hidden="1" x14ac:dyDescent="0.25">
      <c r="A2893">
        <v>2897</v>
      </c>
      <c r="B2893" t="s">
        <v>4354</v>
      </c>
      <c r="C2893" t="s">
        <v>3037</v>
      </c>
      <c r="D2893" t="s">
        <v>330</v>
      </c>
      <c r="E2893" t="s">
        <v>8994</v>
      </c>
      <c r="F2893" t="str">
        <f>VLOOKUP(TRIM(SUBSTITUTE(E2893,CHAR(160),CHAR(32))),Metadata!B$1:C$2632,2,FALSE)</f>
        <v>Rolland, Romain, 1866-1944.</v>
      </c>
      <c r="G2893" t="str">
        <f>VLOOKUP(TRIM(SUBSTITUTE(E2893,CHAR(160),CHAR(32))),Metadata!B$1:D$2632,3,FALSE)</f>
        <v>J.-Ch dans la maison</v>
      </c>
      <c r="H2893">
        <f>VLOOKUP(TRIM(SUBSTITUTE(E2893,CHAR(160),CHAR(32))),Metadata!B$1:E$2632,4,FALSE)</f>
        <v>1909</v>
      </c>
      <c r="I2893" t="s">
        <v>534</v>
      </c>
      <c r="K2893" t="str">
        <f>VLOOKUP(TRIM(SUBSTITUTE(E2893,CHAR(160),CHAR(32))),Metadata!B$1:H$2632,7,FALSE)</f>
        <v>roman</v>
      </c>
      <c r="L2893" t="s">
        <v>4378</v>
      </c>
      <c r="N2893" t="str">
        <f>VLOOKUP(TRIM(SUBSTITUTE(E2893,CHAR(160),CHAR(32))),Metadata!B$1:J$2632,9,FALSE)</f>
        <v>prose</v>
      </c>
      <c r="O2893">
        <f>VLOOKUP(TRIM(SUBSTITUTE(E2893,CHAR(160),CHAR(32))),Metadata!B$1:K$2632,10,FALSE)</f>
        <v>58922</v>
      </c>
      <c r="P2893" s="4" t="s">
        <v>12878</v>
      </c>
      <c r="Q2893">
        <v>116</v>
      </c>
      <c r="R2893">
        <v>124</v>
      </c>
    </row>
    <row r="2894" spans="1:18" hidden="1" x14ac:dyDescent="0.25">
      <c r="A2894">
        <v>2898</v>
      </c>
      <c r="B2894" t="s">
        <v>4354</v>
      </c>
      <c r="C2894" t="s">
        <v>3037</v>
      </c>
      <c r="D2894" t="s">
        <v>330</v>
      </c>
      <c r="E2894" t="s">
        <v>8865</v>
      </c>
      <c r="F2894" t="str">
        <f>VLOOKUP(TRIM(SUBSTITUTE(E2894,CHAR(160),CHAR(32))),Metadata!B$1:C$2632,2,FALSE)</f>
        <v>Gaulle, Charles de, 1890-1970.</v>
      </c>
      <c r="G2894" t="str">
        <f>VLOOKUP(TRIM(SUBSTITUTE(E2894,CHAR(160),CHAR(32))),Metadata!B$1:D$2632,3,FALSE)</f>
        <v>Mémoires de guerre, l'unité, 1942-1944</v>
      </c>
      <c r="H2894">
        <f>VLOOKUP(TRIM(SUBSTITUTE(E2894,CHAR(160),CHAR(32))),Metadata!B$1:E$2632,4,FALSE)</f>
        <v>1956</v>
      </c>
      <c r="I2894" t="s">
        <v>534</v>
      </c>
      <c r="K2894" t="str">
        <f>VLOOKUP(TRIM(SUBSTITUTE(E2894,CHAR(160),CHAR(32))),Metadata!B$1:H$2632,7,FALSE)</f>
        <v>memoires</v>
      </c>
      <c r="L2894" t="s">
        <v>4481</v>
      </c>
      <c r="N2894" t="str">
        <f>VLOOKUP(TRIM(SUBSTITUTE(E2894,CHAR(160),CHAR(32))),Metadata!B$1:J$2632,9,FALSE)</f>
        <v>prose</v>
      </c>
      <c r="O2894">
        <f>VLOOKUP(TRIM(SUBSTITUTE(E2894,CHAR(160),CHAR(32))),Metadata!B$1:K$2632,10,FALSE)</f>
        <v>208002</v>
      </c>
      <c r="P2894" s="4" t="s">
        <v>11374</v>
      </c>
      <c r="Q2894">
        <v>190</v>
      </c>
      <c r="R2894">
        <v>198</v>
      </c>
    </row>
    <row r="2895" spans="1:18" hidden="1" x14ac:dyDescent="0.25">
      <c r="A2895">
        <v>2899</v>
      </c>
      <c r="B2895" t="s">
        <v>4354</v>
      </c>
      <c r="C2895" t="s">
        <v>3037</v>
      </c>
      <c r="D2895" t="s">
        <v>330</v>
      </c>
      <c r="E2895" t="s">
        <v>9011</v>
      </c>
      <c r="F2895" t="str">
        <f>VLOOKUP(TRIM(SUBSTITUTE(E2895,CHAR(160),CHAR(32))),Metadata!B$1:C$2632,2,FALSE)</f>
        <v>Sorel, Georges, 1847-1922.</v>
      </c>
      <c r="G2895" t="str">
        <f>VLOOKUP(TRIM(SUBSTITUTE(E2895,CHAR(160),CHAR(32))),Metadata!B$1:D$2632,3,FALSE)</f>
        <v>Réflexions sur la violence</v>
      </c>
      <c r="H2895">
        <f>VLOOKUP(TRIM(SUBSTITUTE(E2895,CHAR(160),CHAR(32))),Metadata!B$1:E$2632,4,FALSE)</f>
        <v>1908</v>
      </c>
      <c r="I2895" t="s">
        <v>534</v>
      </c>
      <c r="K2895" t="str">
        <f>VLOOKUP(TRIM(SUBSTITUTE(E2895,CHAR(160),CHAR(32))),Metadata!B$1:H$2632,7,FALSE)</f>
        <v>traite</v>
      </c>
      <c r="L2895" t="s">
        <v>4417</v>
      </c>
      <c r="N2895" t="str">
        <f>VLOOKUP(TRIM(SUBSTITUTE(E2895,CHAR(160),CHAR(32))),Metadata!B$1:J$2632,9,FALSE)</f>
        <v/>
      </c>
      <c r="O2895">
        <f>VLOOKUP(TRIM(SUBSTITUTE(E2895,CHAR(160),CHAR(32))),Metadata!B$1:K$2632,10,FALSE)</f>
        <v>111160</v>
      </c>
      <c r="P2895" s="4" t="s">
        <v>11375</v>
      </c>
      <c r="Q2895">
        <v>78</v>
      </c>
      <c r="R2895">
        <v>86</v>
      </c>
    </row>
    <row r="2896" spans="1:18" hidden="1" x14ac:dyDescent="0.25">
      <c r="A2896">
        <v>2900</v>
      </c>
      <c r="B2896" t="s">
        <v>4354</v>
      </c>
      <c r="C2896" t="s">
        <v>3037</v>
      </c>
      <c r="D2896" t="s">
        <v>330</v>
      </c>
      <c r="E2896" t="s">
        <v>8861</v>
      </c>
      <c r="F2896" t="str">
        <f>VLOOKUP(TRIM(SUBSTITUTE(E2896,CHAR(160),CHAR(32))),Metadata!B$1:C$2632,2,FALSE)</f>
        <v>France, Anatole, 1844-1924.</v>
      </c>
      <c r="G2896" t="str">
        <f>VLOOKUP(TRIM(SUBSTITUTE(E2896,CHAR(160),CHAR(32))),Metadata!B$1:D$2632,3,FALSE)</f>
        <v>Les dieux ont soif</v>
      </c>
      <c r="H2896">
        <f>VLOOKUP(TRIM(SUBSTITUTE(E2896,CHAR(160),CHAR(32))),Metadata!B$1:E$2632,4,FALSE)</f>
        <v>1912</v>
      </c>
      <c r="I2896" t="s">
        <v>534</v>
      </c>
      <c r="K2896" t="str">
        <f>VLOOKUP(TRIM(SUBSTITUTE(E2896,CHAR(160),CHAR(32))),Metadata!B$1:H$2632,7,FALSE)</f>
        <v>roman</v>
      </c>
      <c r="L2896" t="s">
        <v>4378</v>
      </c>
      <c r="N2896" t="str">
        <f>VLOOKUP(TRIM(SUBSTITUTE(E2896,CHAR(160),CHAR(32))),Metadata!B$1:J$2632,9,FALSE)</f>
        <v>prose</v>
      </c>
      <c r="O2896">
        <f>VLOOKUP(TRIM(SUBSTITUTE(E2896,CHAR(160),CHAR(32))),Metadata!B$1:K$2632,10,FALSE)</f>
        <v>71884</v>
      </c>
      <c r="P2896" s="4" t="s">
        <v>11376</v>
      </c>
      <c r="Q2896">
        <v>65</v>
      </c>
      <c r="R2896">
        <v>72</v>
      </c>
    </row>
    <row r="2897" spans="1:18" hidden="1" x14ac:dyDescent="0.25">
      <c r="A2897">
        <v>2901</v>
      </c>
      <c r="B2897" t="s">
        <v>4354</v>
      </c>
      <c r="C2897" t="s">
        <v>3100</v>
      </c>
      <c r="D2897" t="s">
        <v>330</v>
      </c>
      <c r="E2897" t="s">
        <v>7945</v>
      </c>
      <c r="F2897" t="str">
        <f>VLOOKUP(TRIM(SUBSTITUTE(E2897,CHAR(160),CHAR(32))),Metadata!B$1:C$2632,2,FALSE)</f>
        <v>Montaigne, Michel Eyquem de</v>
      </c>
      <c r="G2897" t="str">
        <f>VLOOKUP(TRIM(SUBSTITUTE(E2897,CHAR(160),CHAR(32))),Metadata!B$1:D$2632,3,FALSE)</f>
        <v>Les Essais</v>
      </c>
      <c r="H2897">
        <f>VLOOKUP(TRIM(SUBSTITUTE(E2897,CHAR(160),CHAR(32))),Metadata!B$1:E$2632,4,FALSE)</f>
        <v>1595</v>
      </c>
      <c r="I2897" t="s">
        <v>456</v>
      </c>
      <c r="K2897" t="str">
        <f>VLOOKUP(TRIM(SUBSTITUTE(E2897,CHAR(160),CHAR(32))),Metadata!B$1:H$2632,7,FALSE)</f>
        <v>essai</v>
      </c>
      <c r="L2897" t="s">
        <v>4484</v>
      </c>
      <c r="N2897" t="str">
        <f>VLOOKUP(TRIM(SUBSTITUTE(E2897,CHAR(160),CHAR(32))),Metadata!B$1:J$2632,9,FALSE)</f>
        <v/>
      </c>
      <c r="O2897">
        <f>VLOOKUP(TRIM(SUBSTITUTE(E2897,CHAR(160),CHAR(32))),Metadata!B$1:K$2632,10,FALSE)</f>
        <v>438631</v>
      </c>
      <c r="P2897" s="4" t="s">
        <v>11377</v>
      </c>
      <c r="Q2897">
        <v>190</v>
      </c>
      <c r="R2897">
        <v>197</v>
      </c>
    </row>
    <row r="2898" spans="1:18" hidden="1" x14ac:dyDescent="0.25">
      <c r="A2898">
        <v>2902</v>
      </c>
      <c r="B2898" t="s">
        <v>4354</v>
      </c>
      <c r="C2898" t="s">
        <v>3100</v>
      </c>
      <c r="D2898" t="s">
        <v>330</v>
      </c>
      <c r="E2898" t="s">
        <v>8019</v>
      </c>
      <c r="F2898" t="str">
        <f>VLOOKUP(TRIM(SUBSTITUTE(E2898,CHAR(160),CHAR(32))),Metadata!B$1:C$2632,2,FALSE)</f>
        <v>Corneille, Pierre, 1606-1684.</v>
      </c>
      <c r="G2898" t="str">
        <f>VLOOKUP(TRIM(SUBSTITUTE(E2898,CHAR(160),CHAR(32))),Metadata!B$1:D$2632,3,FALSE)</f>
        <v>La Suivante</v>
      </c>
      <c r="H2898">
        <f>VLOOKUP(TRIM(SUBSTITUTE(E2898,CHAR(160),CHAR(32))),Metadata!B$1:E$2632,4,FALSE)</f>
        <v>1637</v>
      </c>
      <c r="I2898" t="s">
        <v>445</v>
      </c>
      <c r="K2898" t="str">
        <f>VLOOKUP(TRIM(SUBSTITUTE(E2898,CHAR(160),CHAR(32))),Metadata!B$1:H$2632,7,FALSE)</f>
        <v>theatre</v>
      </c>
      <c r="L2898" t="s">
        <v>4472</v>
      </c>
      <c r="N2898" t="str">
        <f>VLOOKUP(TRIM(SUBSTITUTE(E2898,CHAR(160),CHAR(32))),Metadata!B$1:J$2632,9,FALSE)</f>
        <v/>
      </c>
      <c r="O2898">
        <f>VLOOKUP(TRIM(SUBSTITUTE(E2898,CHAR(160),CHAR(32))),Metadata!B$1:K$2632,10,FALSE)</f>
        <v>15581</v>
      </c>
      <c r="P2898" s="4" t="s">
        <v>11378</v>
      </c>
      <c r="Q2898">
        <v>28</v>
      </c>
      <c r="R2898">
        <v>36</v>
      </c>
    </row>
    <row r="2899" spans="1:18" hidden="1" x14ac:dyDescent="0.25">
      <c r="A2899">
        <v>2903</v>
      </c>
      <c r="B2899" t="s">
        <v>4354</v>
      </c>
      <c r="C2899" t="s">
        <v>3100</v>
      </c>
      <c r="D2899" t="s">
        <v>330</v>
      </c>
      <c r="E2899" t="s">
        <v>8276</v>
      </c>
      <c r="F2899" t="str">
        <f>VLOOKUP(TRIM(SUBSTITUTE(E2899,CHAR(160),CHAR(32))),Metadata!B$1:C$2632,2,FALSE)</f>
        <v>Helvétius, Claude Adrien, 1715-1771.</v>
      </c>
      <c r="G2899" t="str">
        <f>VLOOKUP(TRIM(SUBSTITUTE(E2899,CHAR(160),CHAR(32))),Metadata!B$1:D$2632,3,FALSE)</f>
        <v>De l'homme: de ses facultés intellectuelles et de son éducation</v>
      </c>
      <c r="H2899">
        <f>VLOOKUP(TRIM(SUBSTITUTE(E2899,CHAR(160),CHAR(32))),Metadata!B$1:E$2632,4,FALSE)</f>
        <v>1771</v>
      </c>
      <c r="I2899" t="s">
        <v>448</v>
      </c>
      <c r="K2899" t="str">
        <f>VLOOKUP(TRIM(SUBSTITUTE(E2899,CHAR(160),CHAR(32))),Metadata!B$1:H$2632,7,FALSE)</f>
        <v>traite ou essai</v>
      </c>
      <c r="L2899" t="s">
        <v>4402</v>
      </c>
      <c r="N2899" t="str">
        <f>VLOOKUP(TRIM(SUBSTITUTE(E2899,CHAR(160),CHAR(32))),Metadata!B$1:J$2632,9,FALSE)</f>
        <v>prose</v>
      </c>
      <c r="O2899">
        <f>VLOOKUP(TRIM(SUBSTITUTE(E2899,CHAR(160),CHAR(32))),Metadata!B$1:K$2632,10,FALSE)</f>
        <v>186613</v>
      </c>
      <c r="P2899" s="4" t="s">
        <v>9344</v>
      </c>
      <c r="Q2899">
        <v>52</v>
      </c>
      <c r="R2899">
        <v>59</v>
      </c>
    </row>
    <row r="2900" spans="1:18" x14ac:dyDescent="0.25">
      <c r="A2900">
        <v>2904</v>
      </c>
      <c r="B2900" t="s">
        <v>4354</v>
      </c>
      <c r="C2900" t="s">
        <v>3100</v>
      </c>
      <c r="D2900" t="s">
        <v>330</v>
      </c>
      <c r="E2900" t="s">
        <v>8296</v>
      </c>
      <c r="F2900" t="str">
        <f>VLOOKUP(TRIM(SUBSTITUTE(E2900,CHAR(160),CHAR(32))),Metadata!B$1:C$2632,2,FALSE)</f>
        <v>Laya, J. L. (Jean Louis), 1761-1833.</v>
      </c>
      <c r="G2900" t="str">
        <f>VLOOKUP(TRIM(SUBSTITUTE(E2900,CHAR(160),CHAR(32))),Metadata!B$1:D$2632,3,FALSE)</f>
        <v>L'ami des loix: comédie en cinq actes, en vers: representée par les Comédiens de la nation, le 2 janvier 1793.</v>
      </c>
      <c r="H2900">
        <f>VLOOKUP(TRIM(SUBSTITUTE(E2900,CHAR(160),CHAR(32))),Metadata!B$1:E$2632,4,FALSE)</f>
        <v>1793</v>
      </c>
      <c r="I2900" t="s">
        <v>448</v>
      </c>
      <c r="K2900" t="str">
        <f>VLOOKUP(TRIM(SUBSTITUTE(E2900,CHAR(160),CHAR(32))),Metadata!B$1:H$2632,7,FALSE)</f>
        <v>theatre</v>
      </c>
      <c r="L2900" t="s">
        <v>13224</v>
      </c>
      <c r="N2900" t="str">
        <f>VLOOKUP(TRIM(SUBSTITUTE(E2900,CHAR(160),CHAR(32))),Metadata!B$1:J$2632,9,FALSE)</f>
        <v>vers</v>
      </c>
      <c r="O2900">
        <f>VLOOKUP(TRIM(SUBSTITUTE(E2900,CHAR(160),CHAR(32))),Metadata!B$1:K$2632,10,FALSE)</f>
        <v>16120</v>
      </c>
      <c r="P2900" s="4" t="s">
        <v>9345</v>
      </c>
      <c r="Q2900">
        <v>9</v>
      </c>
      <c r="R2900">
        <v>16</v>
      </c>
    </row>
    <row r="2901" spans="1:18" hidden="1" x14ac:dyDescent="0.25">
      <c r="A2901">
        <v>2905</v>
      </c>
      <c r="B2901" t="s">
        <v>4354</v>
      </c>
      <c r="C2901" t="s">
        <v>3100</v>
      </c>
      <c r="D2901" t="s">
        <v>330</v>
      </c>
      <c r="E2901" t="s">
        <v>8231</v>
      </c>
      <c r="F2901" t="str">
        <f>VLOOKUP(TRIM(SUBSTITUTE(E2901,CHAR(160),CHAR(32))),Metadata!B$1:C$2632,2,FALSE)</f>
        <v>Diderot, Denis, 1713-1784.</v>
      </c>
      <c r="G2901" t="str">
        <f>VLOOKUP(TRIM(SUBSTITUTE(E2901,CHAR(160),CHAR(32))),Metadata!B$1:D$2632,3,FALSE)</f>
        <v>Essai sur la vie de Sénèque</v>
      </c>
      <c r="H2901">
        <f>VLOOKUP(TRIM(SUBSTITUTE(E2901,CHAR(160),CHAR(32))),Metadata!B$1:E$2632,4,FALSE)</f>
        <v>1778</v>
      </c>
      <c r="I2901" t="s">
        <v>448</v>
      </c>
      <c r="K2901" t="str">
        <f>VLOOKUP(TRIM(SUBSTITUTE(E2901,CHAR(160),CHAR(32))),Metadata!B$1:H$2632,7,FALSE)</f>
        <v>traite ou essai</v>
      </c>
      <c r="L2901" t="s">
        <v>4402</v>
      </c>
      <c r="N2901" t="str">
        <f>VLOOKUP(TRIM(SUBSTITUTE(E2901,CHAR(160),CHAR(32))),Metadata!B$1:J$2632,9,FALSE)</f>
        <v>prose</v>
      </c>
      <c r="O2901">
        <f>VLOOKUP(TRIM(SUBSTITUTE(E2901,CHAR(160),CHAR(32))),Metadata!B$1:K$2632,10,FALSE)</f>
        <v>57904</v>
      </c>
      <c r="P2901" s="8" t="s">
        <v>11379</v>
      </c>
      <c r="Q2901">
        <v>29</v>
      </c>
      <c r="R2901">
        <v>40</v>
      </c>
    </row>
    <row r="2902" spans="1:18" hidden="1" x14ac:dyDescent="0.25">
      <c r="A2902">
        <v>2906</v>
      </c>
      <c r="B2902" t="s">
        <v>4354</v>
      </c>
      <c r="C2902" t="s">
        <v>3100</v>
      </c>
      <c r="D2902" t="s">
        <v>330</v>
      </c>
      <c r="E2902" t="s">
        <v>8414</v>
      </c>
      <c r="F2902" t="str">
        <f>VLOOKUP(TRIM(SUBSTITUTE(E2902,CHAR(160),CHAR(32))),Metadata!B$1:C$2632,2,FALSE)</f>
        <v>Volney, C.-F. (Constantin-François), 1757-1820.</v>
      </c>
      <c r="G2902" t="str">
        <f>VLOOKUP(TRIM(SUBSTITUTE(E2902,CHAR(160),CHAR(32))),Metadata!B$1:D$2632,3,FALSE)</f>
        <v>Voyage en Syrie et en Égypte</v>
      </c>
      <c r="H2902">
        <f>VLOOKUP(TRIM(SUBSTITUTE(E2902,CHAR(160),CHAR(32))),Metadata!B$1:E$2632,4,FALSE)</f>
        <v>1787</v>
      </c>
      <c r="I2902" t="s">
        <v>448</v>
      </c>
      <c r="K2902" t="str">
        <f>VLOOKUP(TRIM(SUBSTITUTE(E2902,CHAR(160),CHAR(32))),Metadata!B$1:H$2632,7,FALSE)</f>
        <v>recit de voyage</v>
      </c>
      <c r="L2902" t="s">
        <v>4870</v>
      </c>
      <c r="N2902" t="str">
        <f>VLOOKUP(TRIM(SUBSTITUTE(E2902,CHAR(160),CHAR(32))),Metadata!B$1:J$2632,9,FALSE)</f>
        <v>prose</v>
      </c>
      <c r="O2902">
        <f>VLOOKUP(TRIM(SUBSTITUTE(E2902,CHAR(160),CHAR(32))),Metadata!B$1:K$2632,10,FALSE)</f>
        <v>166253</v>
      </c>
      <c r="P2902" s="4" t="s">
        <v>12879</v>
      </c>
      <c r="Q2902">
        <v>217</v>
      </c>
      <c r="R2902">
        <v>224</v>
      </c>
    </row>
    <row r="2903" spans="1:18" hidden="1" x14ac:dyDescent="0.25">
      <c r="A2903">
        <v>2907</v>
      </c>
      <c r="B2903" t="s">
        <v>4354</v>
      </c>
      <c r="C2903" t="s">
        <v>3100</v>
      </c>
      <c r="D2903" t="s">
        <v>330</v>
      </c>
      <c r="E2903" t="s">
        <v>8414</v>
      </c>
      <c r="F2903" t="str">
        <f>VLOOKUP(TRIM(SUBSTITUTE(E2903,CHAR(160),CHAR(32))),Metadata!B$1:C$2632,2,FALSE)</f>
        <v>Volney, C.-F. (Constantin-François), 1757-1820.</v>
      </c>
      <c r="G2903" t="str">
        <f>VLOOKUP(TRIM(SUBSTITUTE(E2903,CHAR(160),CHAR(32))),Metadata!B$1:D$2632,3,FALSE)</f>
        <v>Voyage en Syrie et en Égypte</v>
      </c>
      <c r="H2903">
        <f>VLOOKUP(TRIM(SUBSTITUTE(E2903,CHAR(160),CHAR(32))),Metadata!B$1:E$2632,4,FALSE)</f>
        <v>1787</v>
      </c>
      <c r="I2903" t="s">
        <v>448</v>
      </c>
      <c r="K2903" t="str">
        <f>VLOOKUP(TRIM(SUBSTITUTE(E2903,CHAR(160),CHAR(32))),Metadata!B$1:H$2632,7,FALSE)</f>
        <v>recit de voyage</v>
      </c>
      <c r="L2903" t="s">
        <v>4870</v>
      </c>
      <c r="N2903" t="str">
        <f>VLOOKUP(TRIM(SUBSTITUTE(E2903,CHAR(160),CHAR(32))),Metadata!B$1:J$2632,9,FALSE)</f>
        <v>prose</v>
      </c>
      <c r="O2903">
        <f>VLOOKUP(TRIM(SUBSTITUTE(E2903,CHAR(160),CHAR(32))),Metadata!B$1:K$2632,10,FALSE)</f>
        <v>166253</v>
      </c>
      <c r="P2903" s="4" t="s">
        <v>11380</v>
      </c>
      <c r="Q2903">
        <v>74</v>
      </c>
      <c r="R2903">
        <v>81</v>
      </c>
    </row>
    <row r="2904" spans="1:18" hidden="1" x14ac:dyDescent="0.25">
      <c r="A2904">
        <v>2908</v>
      </c>
      <c r="B2904" t="s">
        <v>4354</v>
      </c>
      <c r="C2904" t="s">
        <v>3100</v>
      </c>
      <c r="D2904" t="s">
        <v>330</v>
      </c>
      <c r="E2904" t="s">
        <v>8386</v>
      </c>
      <c r="F2904" t="str">
        <f>VLOOKUP(TRIM(SUBSTITUTE(E2904,CHAR(160),CHAR(32))),Metadata!B$1:C$2632,2,FALSE)</f>
        <v>Sade, marquis de, 1740-1814.</v>
      </c>
      <c r="G2904" t="str">
        <f>VLOOKUP(TRIM(SUBSTITUTE(E2904,CHAR(160),CHAR(32))),Metadata!B$1:D$2632,3,FALSE)</f>
        <v>Justine, ou, Les malheurs de la vertu</v>
      </c>
      <c r="H2904">
        <f>VLOOKUP(TRIM(SUBSTITUTE(E2904,CHAR(160),CHAR(32))),Metadata!B$1:E$2632,4,FALSE)</f>
        <v>1791</v>
      </c>
      <c r="I2904" t="s">
        <v>448</v>
      </c>
      <c r="K2904" t="str">
        <f>VLOOKUP(TRIM(SUBSTITUTE(E2904,CHAR(160),CHAR(32))),Metadata!B$1:H$2632,7,FALSE)</f>
        <v>roman</v>
      </c>
      <c r="L2904" t="s">
        <v>4378</v>
      </c>
      <c r="N2904" t="str">
        <f>VLOOKUP(TRIM(SUBSTITUTE(E2904,CHAR(160),CHAR(32))),Metadata!B$1:J$2632,9,FALSE)</f>
        <v>prose</v>
      </c>
      <c r="O2904">
        <f>VLOOKUP(TRIM(SUBSTITUTE(E2904,CHAR(160),CHAR(32))),Metadata!B$1:K$2632,10,FALSE)</f>
        <v>119795</v>
      </c>
      <c r="P2904" s="4" t="s">
        <v>12880</v>
      </c>
      <c r="Q2904">
        <v>373</v>
      </c>
      <c r="R2904">
        <v>383</v>
      </c>
    </row>
    <row r="2905" spans="1:18" hidden="1" x14ac:dyDescent="0.25">
      <c r="A2905">
        <v>2909</v>
      </c>
      <c r="B2905" t="s">
        <v>4354</v>
      </c>
      <c r="C2905" t="s">
        <v>3100</v>
      </c>
      <c r="D2905" t="s">
        <v>330</v>
      </c>
      <c r="E2905" t="s">
        <v>8338</v>
      </c>
      <c r="F2905" t="str">
        <f>VLOOKUP(TRIM(SUBSTITUTE(E2905,CHAR(160),CHAR(32))),Metadata!B$1:C$2632,2,FALSE)</f>
        <v>Mirabeau, Honoré-Gabriel de Riquetti, comte de, 1749-1791.</v>
      </c>
      <c r="G2905" t="str">
        <f>VLOOKUP(TRIM(SUBSTITUTE(E2905,CHAR(160),CHAR(32))),Metadata!B$1:D$2632,3,FALSE)</f>
        <v>Lettres originales de Mirabeau: écrites du donjon de Vicennes, pendant les années 1777, 78, 79 et 80: contenant tous les détails sur sa vie privée, ses malheurs, et ses amours avec Sophie Ruffei, marquise de Monnier.</v>
      </c>
      <c r="H2905">
        <f>VLOOKUP(TRIM(SUBSTITUTE(E2905,CHAR(160),CHAR(32))),Metadata!B$1:E$2632,4,FALSE)</f>
        <v>1780</v>
      </c>
      <c r="I2905" t="s">
        <v>448</v>
      </c>
      <c r="K2905" t="str">
        <f>VLOOKUP(TRIM(SUBSTITUTE(E2905,CHAR(160),CHAR(32))),Metadata!B$1:H$2632,7,FALSE)</f>
        <v>correspondance</v>
      </c>
      <c r="L2905" t="s">
        <v>4542</v>
      </c>
      <c r="N2905" t="str">
        <f>VLOOKUP(TRIM(SUBSTITUTE(E2905,CHAR(160),CHAR(32))),Metadata!B$1:J$2632,9,FALSE)</f>
        <v>prose</v>
      </c>
      <c r="O2905">
        <f>VLOOKUP(TRIM(SUBSTITUTE(E2905,CHAR(160),CHAR(32))),Metadata!B$1:K$2632,10,FALSE)</f>
        <v>301975</v>
      </c>
      <c r="P2905" s="4" t="s">
        <v>12881</v>
      </c>
      <c r="Q2905">
        <v>30</v>
      </c>
      <c r="R2905">
        <v>37</v>
      </c>
    </row>
    <row r="2906" spans="1:18" hidden="1" x14ac:dyDescent="0.25">
      <c r="A2906">
        <v>2910</v>
      </c>
      <c r="B2906" t="s">
        <v>4354</v>
      </c>
      <c r="C2906" t="s">
        <v>3100</v>
      </c>
      <c r="D2906" t="s">
        <v>330</v>
      </c>
      <c r="E2906" t="s">
        <v>8231</v>
      </c>
      <c r="F2906" t="str">
        <f>VLOOKUP(TRIM(SUBSTITUTE(E2906,CHAR(160),CHAR(32))),Metadata!B$1:C$2632,2,FALSE)</f>
        <v>Diderot, Denis, 1713-1784.</v>
      </c>
      <c r="G2906" t="str">
        <f>VLOOKUP(TRIM(SUBSTITUTE(E2906,CHAR(160),CHAR(32))),Metadata!B$1:D$2632,3,FALSE)</f>
        <v>Essai sur la vie de Sénèque</v>
      </c>
      <c r="H2906">
        <f>VLOOKUP(TRIM(SUBSTITUTE(E2906,CHAR(160),CHAR(32))),Metadata!B$1:E$2632,4,FALSE)</f>
        <v>1778</v>
      </c>
      <c r="I2906" t="s">
        <v>448</v>
      </c>
      <c r="K2906" t="str">
        <f>VLOOKUP(TRIM(SUBSTITUTE(E2906,CHAR(160),CHAR(32))),Metadata!B$1:H$2632,7,FALSE)</f>
        <v>traite ou essai</v>
      </c>
      <c r="L2906" t="s">
        <v>4402</v>
      </c>
      <c r="N2906" t="str">
        <f>VLOOKUP(TRIM(SUBSTITUTE(E2906,CHAR(160),CHAR(32))),Metadata!B$1:J$2632,9,FALSE)</f>
        <v>prose</v>
      </c>
      <c r="O2906">
        <f>VLOOKUP(TRIM(SUBSTITUTE(E2906,CHAR(160),CHAR(32))),Metadata!B$1:K$2632,10,FALSE)</f>
        <v>57904</v>
      </c>
      <c r="P2906" s="4" t="s">
        <v>12882</v>
      </c>
      <c r="Q2906">
        <v>328</v>
      </c>
      <c r="R2906">
        <v>335</v>
      </c>
    </row>
    <row r="2907" spans="1:18" hidden="1" x14ac:dyDescent="0.25">
      <c r="A2907">
        <v>2911</v>
      </c>
      <c r="B2907" t="s">
        <v>4354</v>
      </c>
      <c r="C2907" t="s">
        <v>3100</v>
      </c>
      <c r="D2907" t="s">
        <v>330</v>
      </c>
      <c r="E2907" t="s">
        <v>8183</v>
      </c>
      <c r="F2907" t="str">
        <f>VLOOKUP(TRIM(SUBSTITUTE(E2907,CHAR(160),CHAR(32))),Metadata!B$1:C$2632,2,FALSE)</f>
        <v>Barthélemy, Jean-Jacques, 1716-1795.</v>
      </c>
      <c r="G2907" t="str">
        <f>VLOOKUP(TRIM(SUBSTITUTE(E2907,CHAR(160),CHAR(32))),Metadata!B$1:D$2632,3,FALSE)</f>
        <v>Voyage du jeune anacharsis</v>
      </c>
      <c r="H2907">
        <f>VLOOKUP(TRIM(SUBSTITUTE(E2907,CHAR(160),CHAR(32))),Metadata!B$1:E$2632,4,FALSE)</f>
        <v>1788</v>
      </c>
      <c r="I2907" t="s">
        <v>448</v>
      </c>
      <c r="K2907" t="str">
        <f>VLOOKUP(TRIM(SUBSTITUTE(E2907,CHAR(160),CHAR(32))),Metadata!B$1:H$2632,7,FALSE)</f>
        <v>melanges litteraires</v>
      </c>
      <c r="L2907" t="s">
        <v>4389</v>
      </c>
      <c r="N2907" t="str">
        <f>VLOOKUP(TRIM(SUBSTITUTE(E2907,CHAR(160),CHAR(32))),Metadata!B$1:J$2632,9,FALSE)</f>
        <v>prose</v>
      </c>
      <c r="O2907">
        <f>VLOOKUP(TRIM(SUBSTITUTE(E2907,CHAR(160),CHAR(32))),Metadata!B$1:K$2632,10,FALSE)</f>
        <v>539817</v>
      </c>
      <c r="P2907" s="4" t="s">
        <v>11381</v>
      </c>
      <c r="Q2907">
        <v>4</v>
      </c>
      <c r="R2907">
        <v>12</v>
      </c>
    </row>
    <row r="2908" spans="1:18" hidden="1" x14ac:dyDescent="0.25">
      <c r="A2908">
        <v>2912</v>
      </c>
      <c r="B2908" t="s">
        <v>4354</v>
      </c>
      <c r="C2908" t="s">
        <v>3100</v>
      </c>
      <c r="D2908" t="s">
        <v>330</v>
      </c>
      <c r="E2908" t="s">
        <v>8268</v>
      </c>
      <c r="F2908" t="str">
        <f>VLOOKUP(TRIM(SUBSTITUTE(E2908,CHAR(160),CHAR(32))),Metadata!B$1:C$2632,2,FALSE)</f>
        <v>Genlis, Stéphanie Félicité, comtesse de, 1746-1830.</v>
      </c>
      <c r="G2908" t="str">
        <f>VLOOKUP(TRIM(SUBSTITUTE(E2908,CHAR(160),CHAR(32))),Metadata!B$1:D$2632,3,FALSE)</f>
        <v>Les chevaliers du cygne, ou, La cour de Charlemagne</v>
      </c>
      <c r="H2908">
        <f>VLOOKUP(TRIM(SUBSTITUTE(E2908,CHAR(160),CHAR(32))),Metadata!B$1:E$2632,4,FALSE)</f>
        <v>1795</v>
      </c>
      <c r="I2908" t="s">
        <v>448</v>
      </c>
      <c r="K2908" t="str">
        <f>VLOOKUP(TRIM(SUBSTITUTE(E2908,CHAR(160),CHAR(32))),Metadata!B$1:H$2632,7,FALSE)</f>
        <v>roman</v>
      </c>
      <c r="L2908" t="s">
        <v>4378</v>
      </c>
      <c r="N2908" t="str">
        <f>VLOOKUP(TRIM(SUBSTITUTE(E2908,CHAR(160),CHAR(32))),Metadata!B$1:J$2632,9,FALSE)</f>
        <v>prose</v>
      </c>
      <c r="O2908">
        <f>VLOOKUP(TRIM(SUBSTITUTE(E2908,CHAR(160),CHAR(32))),Metadata!B$1:K$2632,10,FALSE)</f>
        <v>195717</v>
      </c>
      <c r="P2908" s="4" t="s">
        <v>9346</v>
      </c>
      <c r="Q2908">
        <v>65</v>
      </c>
      <c r="R2908">
        <v>72</v>
      </c>
    </row>
    <row r="2909" spans="1:18" hidden="1" x14ac:dyDescent="0.25">
      <c r="A2909">
        <v>2913</v>
      </c>
      <c r="B2909" t="s">
        <v>4354</v>
      </c>
      <c r="C2909" t="s">
        <v>3100</v>
      </c>
      <c r="D2909" t="s">
        <v>330</v>
      </c>
      <c r="E2909" t="s">
        <v>8237</v>
      </c>
      <c r="F2909" t="str">
        <f>VLOOKUP(TRIM(SUBSTITUTE(E2909,CHAR(160),CHAR(32))),Metadata!B$1:C$2632,2,FALSE)</f>
        <v>Diderot, Denis, 1713-1784.</v>
      </c>
      <c r="G2909" t="str">
        <f>VLOOKUP(TRIM(SUBSTITUTE(E2909,CHAR(160),CHAR(32))),Metadata!B$1:D$2632,3,FALSE)</f>
        <v>Les deux amis de Bourbonne</v>
      </c>
      <c r="H2909">
        <f>VLOOKUP(TRIM(SUBSTITUTE(E2909,CHAR(160),CHAR(32))),Metadata!B$1:E$2632,4,FALSE)</f>
        <v>1773</v>
      </c>
      <c r="I2909" t="s">
        <v>448</v>
      </c>
      <c r="K2909" t="str">
        <f>VLOOKUP(TRIM(SUBSTITUTE(E2909,CHAR(160),CHAR(32))),Metadata!B$1:H$2632,7,FALSE)</f>
        <v>roman</v>
      </c>
      <c r="L2909" t="s">
        <v>4378</v>
      </c>
      <c r="N2909" t="str">
        <f>VLOOKUP(TRIM(SUBSTITUTE(E2909,CHAR(160),CHAR(32))),Metadata!B$1:J$2632,9,FALSE)</f>
        <v>prose</v>
      </c>
      <c r="O2909">
        <f>VLOOKUP(TRIM(SUBSTITUTE(E2909,CHAR(160),CHAR(32))),Metadata!B$1:K$2632,10,FALSE)</f>
        <v>4931</v>
      </c>
      <c r="P2909" s="8" t="s">
        <v>11382</v>
      </c>
      <c r="Q2909">
        <v>107</v>
      </c>
      <c r="R2909">
        <v>114</v>
      </c>
    </row>
    <row r="2910" spans="1:18" hidden="1" x14ac:dyDescent="0.25">
      <c r="A2910">
        <v>2914</v>
      </c>
      <c r="B2910" t="s">
        <v>4354</v>
      </c>
      <c r="C2910" t="s">
        <v>3100</v>
      </c>
      <c r="D2910" t="s">
        <v>330</v>
      </c>
      <c r="E2910" t="s">
        <v>8338</v>
      </c>
      <c r="F2910" t="str">
        <f>VLOOKUP(TRIM(SUBSTITUTE(E2910,CHAR(160),CHAR(32))),Metadata!B$1:C$2632,2,FALSE)</f>
        <v>Mirabeau, Honoré-Gabriel de Riquetti, comte de, 1749-1791.</v>
      </c>
      <c r="G2910" t="str">
        <f>VLOOKUP(TRIM(SUBSTITUTE(E2910,CHAR(160),CHAR(32))),Metadata!B$1:D$2632,3,FALSE)</f>
        <v>Lettres originales de Mirabeau: écrites du donjon de Vicennes, pendant les années 1777, 78, 79 et 80: contenant tous les détails sur sa vie privée, ses malheurs, et ses amours avec Sophie Ruffei, marquise de Monnier.</v>
      </c>
      <c r="H2910">
        <f>VLOOKUP(TRIM(SUBSTITUTE(E2910,CHAR(160),CHAR(32))),Metadata!B$1:E$2632,4,FALSE)</f>
        <v>1780</v>
      </c>
      <c r="I2910" t="s">
        <v>448</v>
      </c>
      <c r="K2910" t="str">
        <f>VLOOKUP(TRIM(SUBSTITUTE(E2910,CHAR(160),CHAR(32))),Metadata!B$1:H$2632,7,FALSE)</f>
        <v>correspondance</v>
      </c>
      <c r="L2910" t="s">
        <v>4542</v>
      </c>
      <c r="N2910" t="str">
        <f>VLOOKUP(TRIM(SUBSTITUTE(E2910,CHAR(160),CHAR(32))),Metadata!B$1:J$2632,9,FALSE)</f>
        <v>prose</v>
      </c>
      <c r="O2910">
        <f>VLOOKUP(TRIM(SUBSTITUTE(E2910,CHAR(160),CHAR(32))),Metadata!B$1:K$2632,10,FALSE)</f>
        <v>301975</v>
      </c>
      <c r="P2910" s="4" t="s">
        <v>12883</v>
      </c>
      <c r="Q2910">
        <v>90</v>
      </c>
      <c r="R2910">
        <v>98</v>
      </c>
    </row>
    <row r="2911" spans="1:18" hidden="1" x14ac:dyDescent="0.25">
      <c r="A2911">
        <v>2915</v>
      </c>
      <c r="B2911" t="s">
        <v>4354</v>
      </c>
      <c r="C2911" t="s">
        <v>3100</v>
      </c>
      <c r="D2911" t="s">
        <v>330</v>
      </c>
      <c r="E2911" t="s">
        <v>8328</v>
      </c>
      <c r="F2911" t="str">
        <f>VLOOKUP(TRIM(SUBSTITUTE(E2911,CHAR(160),CHAR(32))),Metadata!B$1:C$2632,2,FALSE)</f>
        <v>Marmontel, Jean François, 1723-1799.</v>
      </c>
      <c r="G2911" t="str">
        <f>VLOOKUP(TRIM(SUBSTITUTE(E2911,CHAR(160),CHAR(32))),Metadata!B$1:D$2632,3,FALSE)</f>
        <v>Les Incas, ou, La destruction de l'empire du Pérou</v>
      </c>
      <c r="H2911">
        <f>VLOOKUP(TRIM(SUBSTITUTE(E2911,CHAR(160),CHAR(32))),Metadata!B$1:E$2632,4,FALSE)</f>
        <v>1777</v>
      </c>
      <c r="I2911" t="s">
        <v>448</v>
      </c>
      <c r="K2911" t="str">
        <f>VLOOKUP(TRIM(SUBSTITUTE(E2911,CHAR(160),CHAR(32))),Metadata!B$1:H$2632,7,FALSE)</f>
        <v>roman</v>
      </c>
      <c r="L2911" t="s">
        <v>4378</v>
      </c>
      <c r="N2911" t="str">
        <f>VLOOKUP(TRIM(SUBSTITUTE(E2911,CHAR(160),CHAR(32))),Metadata!B$1:J$2632,9,FALSE)</f>
        <v>prose</v>
      </c>
      <c r="O2911">
        <f>VLOOKUP(TRIM(SUBSTITUTE(E2911,CHAR(160),CHAR(32))),Metadata!B$1:K$2632,10,FALSE)</f>
        <v>110202</v>
      </c>
      <c r="P2911" s="4" t="s">
        <v>11383</v>
      </c>
      <c r="Q2911">
        <v>60</v>
      </c>
      <c r="R2911">
        <v>67</v>
      </c>
    </row>
    <row r="2912" spans="1:18" hidden="1" x14ac:dyDescent="0.25">
      <c r="A2912">
        <v>2916</v>
      </c>
      <c r="B2912" t="s">
        <v>4354</v>
      </c>
      <c r="C2912" t="s">
        <v>3100</v>
      </c>
      <c r="D2912" t="s">
        <v>330</v>
      </c>
      <c r="E2912" t="s">
        <v>8334</v>
      </c>
      <c r="F2912" t="str">
        <f>VLOOKUP(TRIM(SUBSTITUTE(E2912,CHAR(160),CHAR(32))),Metadata!B$1:C$2632,2,FALSE)</f>
        <v>Mercier, Louis-Sébastien, 1740-1814.</v>
      </c>
      <c r="G2912" t="str">
        <f>VLOOKUP(TRIM(SUBSTITUTE(E2912,CHAR(160),CHAR(32))),Metadata!B$1:D$2632,3,FALSE)</f>
        <v>Tableau de Paris t. 5</v>
      </c>
      <c r="H2912">
        <f>VLOOKUP(TRIM(SUBSTITUTE(E2912,CHAR(160),CHAR(32))),Metadata!B$1:E$2632,4,FALSE)</f>
        <v>1783</v>
      </c>
      <c r="I2912" t="s">
        <v>448</v>
      </c>
      <c r="K2912" t="str">
        <f>VLOOKUP(TRIM(SUBSTITUTE(E2912,CHAR(160),CHAR(32))),Metadata!B$1:H$2632,7,FALSE)</f>
        <v>melanges litteraires</v>
      </c>
      <c r="L2912" t="s">
        <v>4389</v>
      </c>
      <c r="N2912" t="str">
        <f>VLOOKUP(TRIM(SUBSTITUTE(E2912,CHAR(160),CHAR(32))),Metadata!B$1:J$2632,9,FALSE)</f>
        <v>prose</v>
      </c>
      <c r="O2912">
        <f>VLOOKUP(TRIM(SUBSTITUTE(E2912,CHAR(160),CHAR(32))),Metadata!B$1:K$2632,10,FALSE)</f>
        <v>217445</v>
      </c>
      <c r="P2912" s="4" t="s">
        <v>11384</v>
      </c>
      <c r="Q2912">
        <v>359</v>
      </c>
      <c r="R2912">
        <v>366</v>
      </c>
    </row>
    <row r="2913" spans="1:18" hidden="1" x14ac:dyDescent="0.25">
      <c r="A2913">
        <v>2917</v>
      </c>
      <c r="B2913" t="s">
        <v>4354</v>
      </c>
      <c r="C2913" t="s">
        <v>3100</v>
      </c>
      <c r="D2913" t="s">
        <v>330</v>
      </c>
      <c r="E2913" t="s">
        <v>8231</v>
      </c>
      <c r="F2913" t="str">
        <f>VLOOKUP(TRIM(SUBSTITUTE(E2913,CHAR(160),CHAR(32))),Metadata!B$1:C$2632,2,FALSE)</f>
        <v>Diderot, Denis, 1713-1784.</v>
      </c>
      <c r="G2913" t="str">
        <f>VLOOKUP(TRIM(SUBSTITUTE(E2913,CHAR(160),CHAR(32))),Metadata!B$1:D$2632,3,FALSE)</f>
        <v>Essai sur la vie de Sénèque</v>
      </c>
      <c r="H2913">
        <f>VLOOKUP(TRIM(SUBSTITUTE(E2913,CHAR(160),CHAR(32))),Metadata!B$1:E$2632,4,FALSE)</f>
        <v>1778</v>
      </c>
      <c r="I2913" t="s">
        <v>448</v>
      </c>
      <c r="K2913" t="str">
        <f>VLOOKUP(TRIM(SUBSTITUTE(E2913,CHAR(160),CHAR(32))),Metadata!B$1:H$2632,7,FALSE)</f>
        <v>traite ou essai</v>
      </c>
      <c r="L2913" t="s">
        <v>4402</v>
      </c>
      <c r="N2913" t="str">
        <f>VLOOKUP(TRIM(SUBSTITUTE(E2913,CHAR(160),CHAR(32))),Metadata!B$1:J$2632,9,FALSE)</f>
        <v>prose</v>
      </c>
      <c r="O2913">
        <f>VLOOKUP(TRIM(SUBSTITUTE(E2913,CHAR(160),CHAR(32))),Metadata!B$1:K$2632,10,FALSE)</f>
        <v>57904</v>
      </c>
      <c r="P2913" s="4" t="s">
        <v>11385</v>
      </c>
      <c r="Q2913">
        <v>81</v>
      </c>
      <c r="R2913">
        <v>88</v>
      </c>
    </row>
    <row r="2914" spans="1:18" hidden="1" x14ac:dyDescent="0.25">
      <c r="A2914">
        <v>2918</v>
      </c>
      <c r="B2914" t="s">
        <v>4354</v>
      </c>
      <c r="C2914" t="s">
        <v>3100</v>
      </c>
      <c r="D2914" t="s">
        <v>330</v>
      </c>
      <c r="E2914" t="s">
        <v>8326</v>
      </c>
      <c r="F2914" t="str">
        <f>VLOOKUP(TRIM(SUBSTITUTE(E2914,CHAR(160),CHAR(32))),Metadata!B$1:C$2632,2,FALSE)</f>
        <v>Marmontel, Jean François, 1723-1799.</v>
      </c>
      <c r="G2914" t="str">
        <f>VLOOKUP(TRIM(SUBSTITUTE(E2914,CHAR(160),CHAR(32))),Metadata!B$1:D$2632,3,FALSE)</f>
        <v>Bélisaire</v>
      </c>
      <c r="H2914">
        <f>VLOOKUP(TRIM(SUBSTITUTE(E2914,CHAR(160),CHAR(32))),Metadata!B$1:E$2632,4,FALSE)</f>
        <v>1767</v>
      </c>
      <c r="I2914" t="s">
        <v>448</v>
      </c>
      <c r="K2914" t="str">
        <f>VLOOKUP(TRIM(SUBSTITUTE(E2914,CHAR(160),CHAR(32))),Metadata!B$1:H$2632,7,FALSE)</f>
        <v>roman</v>
      </c>
      <c r="L2914" t="s">
        <v>4378</v>
      </c>
      <c r="N2914" t="str">
        <f>VLOOKUP(TRIM(SUBSTITUTE(E2914,CHAR(160),CHAR(32))),Metadata!B$1:J$2632,9,FALSE)</f>
        <v>prose</v>
      </c>
      <c r="O2914">
        <f>VLOOKUP(TRIM(SUBSTITUTE(E2914,CHAR(160),CHAR(32))),Metadata!B$1:K$2632,10,FALSE)</f>
        <v>44435</v>
      </c>
      <c r="P2914" s="4" t="s">
        <v>12884</v>
      </c>
      <c r="Q2914">
        <v>555</v>
      </c>
      <c r="R2914">
        <v>562</v>
      </c>
    </row>
    <row r="2915" spans="1:18" hidden="1" x14ac:dyDescent="0.25">
      <c r="A2915">
        <v>2919</v>
      </c>
      <c r="B2915" t="s">
        <v>4354</v>
      </c>
      <c r="C2915" t="s">
        <v>3100</v>
      </c>
      <c r="D2915" t="s">
        <v>330</v>
      </c>
      <c r="E2915" t="s">
        <v>8337</v>
      </c>
      <c r="F2915" t="str">
        <f>VLOOKUP(TRIM(SUBSTITUTE(E2915,CHAR(160),CHAR(32))),Metadata!B$1:C$2632,2,FALSE)</f>
        <v>Mirabeau, Honoré-Gabriel de Riquetti, comte de, 1749-1791.</v>
      </c>
      <c r="G2915" t="str">
        <f>VLOOKUP(TRIM(SUBSTITUTE(E2915,CHAR(160),CHAR(32))),Metadata!B$1:D$2632,3,FALSE)</f>
        <v>Le libertin de qualité, ou, Ma conversion</v>
      </c>
      <c r="H2915">
        <f>VLOOKUP(TRIM(SUBSTITUTE(E2915,CHAR(160),CHAR(32))),Metadata!B$1:E$2632,4,FALSE)</f>
        <v>1783</v>
      </c>
      <c r="I2915" t="s">
        <v>448</v>
      </c>
      <c r="K2915" t="str">
        <f>VLOOKUP(TRIM(SUBSTITUTE(E2915,CHAR(160),CHAR(32))),Metadata!B$1:H$2632,7,FALSE)</f>
        <v>roman</v>
      </c>
      <c r="L2915" t="s">
        <v>4378</v>
      </c>
      <c r="N2915" t="str">
        <f>VLOOKUP(TRIM(SUBSTITUTE(E2915,CHAR(160),CHAR(32))),Metadata!B$1:J$2632,9,FALSE)</f>
        <v>prose</v>
      </c>
      <c r="O2915">
        <f>VLOOKUP(TRIM(SUBSTITUTE(E2915,CHAR(160),CHAR(32))),Metadata!B$1:K$2632,10,FALSE)</f>
        <v>39942</v>
      </c>
      <c r="P2915" s="4" t="s">
        <v>9347</v>
      </c>
      <c r="Q2915">
        <v>43</v>
      </c>
      <c r="R2915">
        <v>50</v>
      </c>
    </row>
    <row r="2916" spans="1:18" hidden="1" x14ac:dyDescent="0.25">
      <c r="A2916">
        <v>2920</v>
      </c>
      <c r="B2916" t="s">
        <v>4354</v>
      </c>
      <c r="C2916" t="s">
        <v>3100</v>
      </c>
      <c r="D2916" t="s">
        <v>330</v>
      </c>
      <c r="E2916" t="s">
        <v>8231</v>
      </c>
      <c r="F2916" t="str">
        <f>VLOOKUP(TRIM(SUBSTITUTE(E2916,CHAR(160),CHAR(32))),Metadata!B$1:C$2632,2,FALSE)</f>
        <v>Diderot, Denis, 1713-1784.</v>
      </c>
      <c r="G2916" t="str">
        <f>VLOOKUP(TRIM(SUBSTITUTE(E2916,CHAR(160),CHAR(32))),Metadata!B$1:D$2632,3,FALSE)</f>
        <v>Essai sur la vie de Sénèque</v>
      </c>
      <c r="H2916">
        <f>VLOOKUP(TRIM(SUBSTITUTE(E2916,CHAR(160),CHAR(32))),Metadata!B$1:E$2632,4,FALSE)</f>
        <v>1778</v>
      </c>
      <c r="I2916" t="s">
        <v>448</v>
      </c>
      <c r="K2916" t="str">
        <f>VLOOKUP(TRIM(SUBSTITUTE(E2916,CHAR(160),CHAR(32))),Metadata!B$1:H$2632,7,FALSE)</f>
        <v>traite ou essai</v>
      </c>
      <c r="L2916" t="s">
        <v>4402</v>
      </c>
      <c r="N2916" t="str">
        <f>VLOOKUP(TRIM(SUBSTITUTE(E2916,CHAR(160),CHAR(32))),Metadata!B$1:J$2632,9,FALSE)</f>
        <v>prose</v>
      </c>
      <c r="O2916">
        <f>VLOOKUP(TRIM(SUBSTITUTE(E2916,CHAR(160),CHAR(32))),Metadata!B$1:K$2632,10,FALSE)</f>
        <v>57904</v>
      </c>
      <c r="P2916" s="8" t="s">
        <v>11386</v>
      </c>
      <c r="Q2916">
        <v>78</v>
      </c>
      <c r="R2916">
        <v>85</v>
      </c>
    </row>
    <row r="2917" spans="1:18" hidden="1" x14ac:dyDescent="0.25">
      <c r="A2917">
        <v>2921</v>
      </c>
      <c r="B2917" t="s">
        <v>4354</v>
      </c>
      <c r="C2917" t="s">
        <v>3100</v>
      </c>
      <c r="D2917" t="s">
        <v>330</v>
      </c>
      <c r="E2917" t="s">
        <v>8280</v>
      </c>
      <c r="F2917" t="str">
        <f>VLOOKUP(TRIM(SUBSTITUTE(E2917,CHAR(160),CHAR(32))),Metadata!B$1:C$2632,2,FALSE)</f>
        <v>Holbach, Paul Henri Thiry, baron d', 1723-1789.</v>
      </c>
      <c r="G2917" t="str">
        <f>VLOOKUP(TRIM(SUBSTITUTE(E2917,CHAR(160),CHAR(32))),Metadata!B$1:D$2632,3,FALSE)</f>
        <v>Théologie portative, ou, Dictionnaire abrégé de la religion chrétienne</v>
      </c>
      <c r="H2917">
        <f>VLOOKUP(TRIM(SUBSTITUTE(E2917,CHAR(160),CHAR(32))),Metadata!B$1:E$2632,4,FALSE)</f>
        <v>1768</v>
      </c>
      <c r="I2917" t="s">
        <v>448</v>
      </c>
      <c r="K2917" t="str">
        <f>VLOOKUP(TRIM(SUBSTITUTE(E2917,CHAR(160),CHAR(32))),Metadata!B$1:H$2632,7,FALSE)</f>
        <v>traite ou essai</v>
      </c>
      <c r="L2917" t="s">
        <v>4402</v>
      </c>
      <c r="N2917" t="str">
        <f>VLOOKUP(TRIM(SUBSTITUTE(E2917,CHAR(160),CHAR(32))),Metadata!B$1:J$2632,9,FALSE)</f>
        <v>prose</v>
      </c>
      <c r="O2917">
        <f>VLOOKUP(TRIM(SUBSTITUTE(E2917,CHAR(160),CHAR(32))),Metadata!B$1:K$2632,10,FALSE)</f>
        <v>42871</v>
      </c>
      <c r="P2917" s="4" t="s">
        <v>12885</v>
      </c>
      <c r="Q2917">
        <v>38</v>
      </c>
      <c r="R2917">
        <v>45</v>
      </c>
    </row>
    <row r="2918" spans="1:18" hidden="1" x14ac:dyDescent="0.25">
      <c r="A2918">
        <v>2922</v>
      </c>
      <c r="B2918" t="s">
        <v>4354</v>
      </c>
      <c r="C2918" t="s">
        <v>3100</v>
      </c>
      <c r="D2918" t="s">
        <v>330</v>
      </c>
      <c r="E2918" t="s">
        <v>8183</v>
      </c>
      <c r="F2918" t="str">
        <f>VLOOKUP(TRIM(SUBSTITUTE(E2918,CHAR(160),CHAR(32))),Metadata!B$1:C$2632,2,FALSE)</f>
        <v>Barthélemy, Jean-Jacques, 1716-1795.</v>
      </c>
      <c r="G2918" t="str">
        <f>VLOOKUP(TRIM(SUBSTITUTE(E2918,CHAR(160),CHAR(32))),Metadata!B$1:D$2632,3,FALSE)</f>
        <v>Voyage du jeune anacharsis</v>
      </c>
      <c r="H2918">
        <f>VLOOKUP(TRIM(SUBSTITUTE(E2918,CHAR(160),CHAR(32))),Metadata!B$1:E$2632,4,FALSE)</f>
        <v>1788</v>
      </c>
      <c r="I2918" t="s">
        <v>448</v>
      </c>
      <c r="K2918" t="str">
        <f>VLOOKUP(TRIM(SUBSTITUTE(E2918,CHAR(160),CHAR(32))),Metadata!B$1:H$2632,7,FALSE)</f>
        <v>melanges litteraires</v>
      </c>
      <c r="L2918" t="s">
        <v>4389</v>
      </c>
      <c r="N2918" t="str">
        <f>VLOOKUP(TRIM(SUBSTITUTE(E2918,CHAR(160),CHAR(32))),Metadata!B$1:J$2632,9,FALSE)</f>
        <v>prose</v>
      </c>
      <c r="O2918">
        <f>VLOOKUP(TRIM(SUBSTITUTE(E2918,CHAR(160),CHAR(32))),Metadata!B$1:K$2632,10,FALSE)</f>
        <v>539817</v>
      </c>
      <c r="P2918" s="4" t="s">
        <v>12886</v>
      </c>
      <c r="Q2918">
        <v>190</v>
      </c>
      <c r="R2918">
        <v>197</v>
      </c>
    </row>
    <row r="2919" spans="1:18" hidden="1" x14ac:dyDescent="0.25">
      <c r="A2919">
        <v>2923</v>
      </c>
      <c r="B2919" t="s">
        <v>4354</v>
      </c>
      <c r="C2919" t="s">
        <v>3100</v>
      </c>
      <c r="D2919" t="s">
        <v>330</v>
      </c>
      <c r="E2919" t="s">
        <v>8563</v>
      </c>
      <c r="F2919" t="str">
        <f>VLOOKUP(TRIM(SUBSTITUTE(E2919,CHAR(160),CHAR(32))),Metadata!B$1:C$2632,2,FALSE)</f>
        <v>Gozlan, Léon, 1803-1866.</v>
      </c>
      <c r="G2919" t="str">
        <f>VLOOKUP(TRIM(SUBSTITUTE(E2919,CHAR(160),CHAR(32))),Metadata!B$1:D$2632,3,FALSE)</f>
        <v>Le notaire de Chantilly</v>
      </c>
      <c r="H2919">
        <f>VLOOKUP(TRIM(SUBSTITUTE(E2919,CHAR(160),CHAR(32))),Metadata!B$1:E$2632,4,FALSE)</f>
        <v>1836</v>
      </c>
      <c r="I2919" t="s">
        <v>450</v>
      </c>
      <c r="K2919" t="str">
        <f>VLOOKUP(TRIM(SUBSTITUTE(E2919,CHAR(160),CHAR(32))),Metadata!B$1:H$2632,7,FALSE)</f>
        <v>roman</v>
      </c>
      <c r="L2919" t="s">
        <v>4378</v>
      </c>
      <c r="N2919" t="str">
        <f>VLOOKUP(TRIM(SUBSTITUTE(E2919,CHAR(160),CHAR(32))),Metadata!B$1:J$2632,9,FALSE)</f>
        <v>prose</v>
      </c>
      <c r="O2919">
        <f>VLOOKUP(TRIM(SUBSTITUTE(E2919,CHAR(160),CHAR(32))),Metadata!B$1:K$2632,10,FALSE)</f>
        <v>118175</v>
      </c>
      <c r="P2919" s="4" t="s">
        <v>12887</v>
      </c>
      <c r="Q2919">
        <v>28</v>
      </c>
      <c r="R2919">
        <v>36</v>
      </c>
    </row>
    <row r="2920" spans="1:18" hidden="1" x14ac:dyDescent="0.25">
      <c r="A2920">
        <v>2924</v>
      </c>
      <c r="B2920" t="s">
        <v>4354</v>
      </c>
      <c r="C2920" t="s">
        <v>3100</v>
      </c>
      <c r="D2920" t="s">
        <v>330</v>
      </c>
      <c r="E2920" t="s">
        <v>8458</v>
      </c>
      <c r="F2920" t="str">
        <f>VLOOKUP(TRIM(SUBSTITUTE(E2920,CHAR(160),CHAR(32))),Metadata!B$1:C$2632,2,FALSE)</f>
        <v>Chateaubriand, Francois-René, vicomte de, 1768-1848.</v>
      </c>
      <c r="G2920" t="str">
        <f>VLOOKUP(TRIM(SUBSTITUTE(E2920,CHAR(160),CHAR(32))),Metadata!B$1:D$2632,3,FALSE)</f>
        <v>Les Natchez</v>
      </c>
      <c r="H2920">
        <f>VLOOKUP(TRIM(SUBSTITUTE(E2920,CHAR(160),CHAR(32))),Metadata!B$1:E$2632,4,FALSE)</f>
        <v>1826</v>
      </c>
      <c r="I2920" t="s">
        <v>450</v>
      </c>
      <c r="K2920" t="str">
        <f>VLOOKUP(TRIM(SUBSTITUTE(E2920,CHAR(160),CHAR(32))),Metadata!B$1:H$2632,7,FALSE)</f>
        <v>roman</v>
      </c>
      <c r="L2920" t="s">
        <v>4378</v>
      </c>
      <c r="N2920" t="str">
        <f>VLOOKUP(TRIM(SUBSTITUTE(E2920,CHAR(160),CHAR(32))),Metadata!B$1:J$2632,9,FALSE)</f>
        <v>prose</v>
      </c>
      <c r="O2920">
        <f>VLOOKUP(TRIM(SUBSTITUTE(E2920,CHAR(160),CHAR(32))),Metadata!B$1:K$2632,10,FALSE)</f>
        <v>151034</v>
      </c>
      <c r="P2920" s="4" t="s">
        <v>11387</v>
      </c>
      <c r="Q2920">
        <v>152</v>
      </c>
      <c r="R2920">
        <v>162</v>
      </c>
    </row>
    <row r="2921" spans="1:18" x14ac:dyDescent="0.25">
      <c r="A2921">
        <v>2925</v>
      </c>
      <c r="B2921" t="s">
        <v>4354</v>
      </c>
      <c r="C2921" t="s">
        <v>3100</v>
      </c>
      <c r="D2921" t="s">
        <v>330</v>
      </c>
      <c r="E2921" t="s">
        <v>8705</v>
      </c>
      <c r="F2921" t="str">
        <f>VLOOKUP(TRIM(SUBSTITUTE(E2921,CHAR(160),CHAR(32))),Metadata!B$1:C$2632,2,FALSE)</f>
        <v>Vigny, Alfred de, 1797-1863.</v>
      </c>
      <c r="G2921" t="str">
        <f>VLOOKUP(TRIM(SUBSTITUTE(E2921,CHAR(160),CHAR(32))),Metadata!B$1:D$2632,3,FALSE)</f>
        <v>Les destinées</v>
      </c>
      <c r="H2921">
        <f>VLOOKUP(TRIM(SUBSTITUTE(E2921,CHAR(160),CHAR(32))),Metadata!B$1:E$2632,4,FALSE)</f>
        <v>1863</v>
      </c>
      <c r="I2921" t="s">
        <v>450</v>
      </c>
      <c r="K2921" t="str">
        <f>VLOOKUP(TRIM(SUBSTITUTE(E2921,CHAR(160),CHAR(32))),Metadata!B$1:H$2632,7,FALSE)</f>
        <v>poesie</v>
      </c>
      <c r="L2921" t="s">
        <v>4382</v>
      </c>
      <c r="N2921" t="str">
        <f>VLOOKUP(TRIM(SUBSTITUTE(E2921,CHAR(160),CHAR(32))),Metadata!B$1:J$2632,9,FALSE)</f>
        <v>vers</v>
      </c>
      <c r="O2921">
        <f>VLOOKUP(TRIM(SUBSTITUTE(E2921,CHAR(160),CHAR(32))),Metadata!B$1:K$2632,10,FALSE)</f>
        <v>15507</v>
      </c>
      <c r="P2921" s="4" t="s">
        <v>9348</v>
      </c>
      <c r="Q2921">
        <v>97</v>
      </c>
      <c r="R2921">
        <v>105</v>
      </c>
    </row>
    <row r="2922" spans="1:18" hidden="1" x14ac:dyDescent="0.25">
      <c r="A2922">
        <v>2926</v>
      </c>
      <c r="B2922" t="s">
        <v>4354</v>
      </c>
      <c r="C2922" t="s">
        <v>3100</v>
      </c>
      <c r="D2922" t="s">
        <v>330</v>
      </c>
      <c r="E2922" t="s">
        <v>8595</v>
      </c>
      <c r="F2922" t="str">
        <f>VLOOKUP(TRIM(SUBSTITUTE(E2922,CHAR(160),CHAR(32))),Metadata!B$1:C$2632,2,FALSE)</f>
        <v>Lemercier, Népomucène-Louis, 1771-1840.</v>
      </c>
      <c r="G2922" t="str">
        <f>VLOOKUP(TRIM(SUBSTITUTE(E2922,CHAR(160),CHAR(32))),Metadata!B$1:D$2632,3,FALSE)</f>
        <v>Pinto: ou, la journée d'une conspiration: comédie historique en cinq actes et en prose</v>
      </c>
      <c r="H2922">
        <f>VLOOKUP(TRIM(SUBSTITUTE(E2922,CHAR(160),CHAR(32))),Metadata!B$1:E$2632,4,FALSE)</f>
        <v>1800</v>
      </c>
      <c r="I2922" t="s">
        <v>450</v>
      </c>
      <c r="K2922" t="str">
        <f>VLOOKUP(TRIM(SUBSTITUTE(E2922,CHAR(160),CHAR(32))),Metadata!B$1:H$2632,7,FALSE)</f>
        <v>theatre</v>
      </c>
      <c r="L2922" t="s">
        <v>4472</v>
      </c>
      <c r="N2922" t="str">
        <f>VLOOKUP(TRIM(SUBSTITUTE(E2922,CHAR(160),CHAR(32))),Metadata!B$1:J$2632,9,FALSE)</f>
        <v>prose</v>
      </c>
      <c r="O2922">
        <f>VLOOKUP(TRIM(SUBSTITUTE(E2922,CHAR(160),CHAR(32))),Metadata!B$1:K$2632,10,FALSE)</f>
        <v>24791</v>
      </c>
      <c r="P2922" s="4" t="s">
        <v>11388</v>
      </c>
      <c r="Q2922">
        <v>67</v>
      </c>
      <c r="R2922">
        <v>74</v>
      </c>
    </row>
    <row r="2923" spans="1:18" hidden="1" x14ac:dyDescent="0.25">
      <c r="A2923">
        <v>2927</v>
      </c>
      <c r="B2923" t="s">
        <v>4354</v>
      </c>
      <c r="C2923" t="s">
        <v>3100</v>
      </c>
      <c r="D2923" t="s">
        <v>330</v>
      </c>
      <c r="E2923" t="s">
        <v>8561</v>
      </c>
      <c r="F2923" t="str">
        <f>VLOOKUP(TRIM(SUBSTITUTE(E2923,CHAR(160),CHAR(32))),Metadata!B$1:C$2632,2,FALSE)</f>
        <v>Goncourt, Edmond de, 1822-1896: Goncourt, Jules de, 1830-1870.</v>
      </c>
      <c r="G2923" t="str">
        <f>VLOOKUP(TRIM(SUBSTITUTE(E2923,CHAR(160),CHAR(32))),Metadata!B$1:D$2632,3,FALSE)</f>
        <v>Journal. T. 2, 1864-1878</v>
      </c>
      <c r="H2923">
        <f>VLOOKUP(TRIM(SUBSTITUTE(E2923,CHAR(160),CHAR(32))),Metadata!B$1:E$2632,4,FALSE)</f>
        <v>1878</v>
      </c>
      <c r="I2923" t="s">
        <v>450</v>
      </c>
      <c r="K2923" t="str">
        <f>VLOOKUP(TRIM(SUBSTITUTE(E2923,CHAR(160),CHAR(32))),Metadata!B$1:H$2632,7,FALSE)</f>
        <v>memoires</v>
      </c>
      <c r="L2923" t="s">
        <v>4481</v>
      </c>
      <c r="N2923" t="str">
        <f>VLOOKUP(TRIM(SUBSTITUTE(E2923,CHAR(160),CHAR(32))),Metadata!B$1:J$2632,9,FALSE)</f>
        <v>prose</v>
      </c>
      <c r="O2923">
        <f>VLOOKUP(TRIM(SUBSTITUTE(E2923,CHAR(160),CHAR(32))),Metadata!B$1:K$2632,10,FALSE)</f>
        <v>428542</v>
      </c>
      <c r="P2923" s="4" t="s">
        <v>11389</v>
      </c>
      <c r="Q2923">
        <v>242</v>
      </c>
      <c r="R2923">
        <v>250</v>
      </c>
    </row>
    <row r="2924" spans="1:18" hidden="1" x14ac:dyDescent="0.25">
      <c r="A2924">
        <v>2928</v>
      </c>
      <c r="B2924" t="s">
        <v>4354</v>
      </c>
      <c r="C2924" t="s">
        <v>3100</v>
      </c>
      <c r="D2924" t="s">
        <v>330</v>
      </c>
      <c r="E2924" t="s">
        <v>8563</v>
      </c>
      <c r="F2924" t="str">
        <f>VLOOKUP(TRIM(SUBSTITUTE(E2924,CHAR(160),CHAR(32))),Metadata!B$1:C$2632,2,FALSE)</f>
        <v>Gozlan, Léon, 1803-1866.</v>
      </c>
      <c r="G2924" t="str">
        <f>VLOOKUP(TRIM(SUBSTITUTE(E2924,CHAR(160),CHAR(32))),Metadata!B$1:D$2632,3,FALSE)</f>
        <v>Le notaire de Chantilly</v>
      </c>
      <c r="H2924">
        <f>VLOOKUP(TRIM(SUBSTITUTE(E2924,CHAR(160),CHAR(32))),Metadata!B$1:E$2632,4,FALSE)</f>
        <v>1836</v>
      </c>
      <c r="I2924" t="s">
        <v>450</v>
      </c>
      <c r="K2924" t="str">
        <f>VLOOKUP(TRIM(SUBSTITUTE(E2924,CHAR(160),CHAR(32))),Metadata!B$1:H$2632,7,FALSE)</f>
        <v>roman</v>
      </c>
      <c r="L2924" t="s">
        <v>4378</v>
      </c>
      <c r="N2924" t="str">
        <f>VLOOKUP(TRIM(SUBSTITUTE(E2924,CHAR(160),CHAR(32))),Metadata!B$1:J$2632,9,FALSE)</f>
        <v>prose</v>
      </c>
      <c r="O2924">
        <f>VLOOKUP(TRIM(SUBSTITUTE(E2924,CHAR(160),CHAR(32))),Metadata!B$1:K$2632,10,FALSE)</f>
        <v>118175</v>
      </c>
      <c r="P2924" s="4" t="s">
        <v>9349</v>
      </c>
      <c r="Q2924">
        <v>78</v>
      </c>
      <c r="R2924">
        <v>85</v>
      </c>
    </row>
    <row r="2925" spans="1:18" hidden="1" x14ac:dyDescent="0.25">
      <c r="A2925">
        <v>2929</v>
      </c>
      <c r="B2925" t="s">
        <v>4354</v>
      </c>
      <c r="C2925" t="s">
        <v>3100</v>
      </c>
      <c r="D2925" t="s">
        <v>330</v>
      </c>
      <c r="E2925" t="s">
        <v>8582</v>
      </c>
      <c r="F2925" t="str">
        <f>VLOOKUP(TRIM(SUBSTITUTE(E2925,CHAR(160),CHAR(32))),Metadata!B$1:C$2632,2,FALSE)</f>
        <v>Labiche, Eugène, 1815-1888.</v>
      </c>
      <c r="G2925" t="str">
        <f>VLOOKUP(TRIM(SUBSTITUTE(E2925,CHAR(160),CHAR(32))),Metadata!B$1:D$2632,3,FALSE)</f>
        <v>Doit-on le dire?</v>
      </c>
      <c r="H2925">
        <f>VLOOKUP(TRIM(SUBSTITUTE(E2925,CHAR(160),CHAR(32))),Metadata!B$1:E$2632,4,FALSE)</f>
        <v>1872</v>
      </c>
      <c r="I2925" t="s">
        <v>450</v>
      </c>
      <c r="K2925" t="str">
        <f>VLOOKUP(TRIM(SUBSTITUTE(E2925,CHAR(160),CHAR(32))),Metadata!B$1:H$2632,7,FALSE)</f>
        <v>theatre</v>
      </c>
      <c r="L2925" t="s">
        <v>4472</v>
      </c>
      <c r="N2925" t="str">
        <f>VLOOKUP(TRIM(SUBSTITUTE(E2925,CHAR(160),CHAR(32))),Metadata!B$1:J$2632,9,FALSE)</f>
        <v/>
      </c>
      <c r="O2925">
        <f>VLOOKUP(TRIM(SUBSTITUTE(E2925,CHAR(160),CHAR(32))),Metadata!B$1:K$2632,10,FALSE)</f>
        <v>18917</v>
      </c>
      <c r="P2925" s="4" t="s">
        <v>11390</v>
      </c>
      <c r="Q2925">
        <v>31</v>
      </c>
      <c r="R2925">
        <v>38</v>
      </c>
    </row>
    <row r="2926" spans="1:18" hidden="1" x14ac:dyDescent="0.25">
      <c r="A2926">
        <v>2930</v>
      </c>
      <c r="B2926" t="s">
        <v>4354</v>
      </c>
      <c r="C2926" t="s">
        <v>3100</v>
      </c>
      <c r="D2926" t="s">
        <v>330</v>
      </c>
      <c r="E2926" t="s">
        <v>8660</v>
      </c>
      <c r="F2926" t="str">
        <f>VLOOKUP(TRIM(SUBSTITUTE(E2926,CHAR(160),CHAR(32))),Metadata!B$1:C$2632,2,FALSE)</f>
        <v>Sand, George, 1804-1876.</v>
      </c>
      <c r="G2926" t="str">
        <f>VLOOKUP(TRIM(SUBSTITUTE(E2926,CHAR(160),CHAR(32))),Metadata!B$1:D$2632,3,FALSE)</f>
        <v>Indiana</v>
      </c>
      <c r="H2926">
        <f>VLOOKUP(TRIM(SUBSTITUTE(E2926,CHAR(160),CHAR(32))),Metadata!B$1:E$2632,4,FALSE)</f>
        <v>1832</v>
      </c>
      <c r="I2926" t="s">
        <v>450</v>
      </c>
      <c r="K2926" t="str">
        <f>VLOOKUP(TRIM(SUBSTITUTE(E2926,CHAR(160),CHAR(32))),Metadata!B$1:H$2632,7,FALSE)</f>
        <v>roman</v>
      </c>
      <c r="L2926" t="s">
        <v>4378</v>
      </c>
      <c r="N2926" t="str">
        <f>VLOOKUP(TRIM(SUBSTITUTE(E2926,CHAR(160),CHAR(32))),Metadata!B$1:J$2632,9,FALSE)</f>
        <v/>
      </c>
      <c r="O2926">
        <f>VLOOKUP(TRIM(SUBSTITUTE(E2926,CHAR(160),CHAR(32))),Metadata!B$1:K$2632,10,FALSE)</f>
        <v>102663</v>
      </c>
      <c r="P2926" s="4" t="s">
        <v>11391</v>
      </c>
      <c r="Q2926">
        <v>25</v>
      </c>
      <c r="R2926">
        <v>33</v>
      </c>
    </row>
    <row r="2927" spans="1:18" hidden="1" x14ac:dyDescent="0.25">
      <c r="A2927">
        <v>2931</v>
      </c>
      <c r="B2927" t="s">
        <v>4354</v>
      </c>
      <c r="C2927" t="s">
        <v>3100</v>
      </c>
      <c r="D2927" t="s">
        <v>330</v>
      </c>
      <c r="E2927" t="s">
        <v>6565</v>
      </c>
      <c r="F2927" t="str">
        <f>VLOOKUP(TRIM(SUBSTITUTE(E2927,CHAR(160),CHAR(32))),Metadata!B$1:C$2632,2,FALSE)</f>
        <v>Taine, Hippolyte, 1828-1893.</v>
      </c>
      <c r="G2927" t="str">
        <f>VLOOKUP(TRIM(SUBSTITUTE(E2927,CHAR(160),CHAR(32))),Metadata!B$1:D$2632,3,FALSE)</f>
        <v>Les origines de la France contemporaine. La révolution : l'anarchie</v>
      </c>
      <c r="H2927">
        <f>VLOOKUP(TRIM(SUBSTITUTE(E2927,CHAR(160),CHAR(32))),Metadata!B$1:E$2632,4,FALSE)</f>
        <v>1878</v>
      </c>
      <c r="I2927" t="s">
        <v>450</v>
      </c>
      <c r="K2927" t="str">
        <f>VLOOKUP(TRIM(SUBSTITUTE(E2927,CHAR(160),CHAR(32))),Metadata!B$1:H$2632,7,FALSE)</f>
        <v>traite</v>
      </c>
      <c r="L2927" t="s">
        <v>4417</v>
      </c>
      <c r="N2927" t="str">
        <f>VLOOKUP(TRIM(SUBSTITUTE(E2927,CHAR(160),CHAR(32))),Metadata!B$1:J$2632,9,FALSE)</f>
        <v/>
      </c>
      <c r="O2927">
        <f>VLOOKUP(TRIM(SUBSTITUTE(E2927,CHAR(160),CHAR(32))),Metadata!B$1:K$2632,10,FALSE)</f>
        <v>154570</v>
      </c>
      <c r="P2927" s="4" t="s">
        <v>11392</v>
      </c>
      <c r="Q2927">
        <v>187</v>
      </c>
      <c r="R2927">
        <v>195</v>
      </c>
    </row>
    <row r="2928" spans="1:18" hidden="1" x14ac:dyDescent="0.25">
      <c r="A2928">
        <v>2932</v>
      </c>
      <c r="B2928" t="s">
        <v>4354</v>
      </c>
      <c r="C2928" t="s">
        <v>3100</v>
      </c>
      <c r="D2928" t="s">
        <v>330</v>
      </c>
      <c r="E2928" t="s">
        <v>6565</v>
      </c>
      <c r="F2928" t="str">
        <f>VLOOKUP(TRIM(SUBSTITUTE(E2928,CHAR(160),CHAR(32))),Metadata!B$1:C$2632,2,FALSE)</f>
        <v>Taine, Hippolyte, 1828-1893.</v>
      </c>
      <c r="G2928" t="str">
        <f>VLOOKUP(TRIM(SUBSTITUTE(E2928,CHAR(160),CHAR(32))),Metadata!B$1:D$2632,3,FALSE)</f>
        <v>Les origines de la France contemporaine. La révolution : l'anarchie</v>
      </c>
      <c r="H2928">
        <f>VLOOKUP(TRIM(SUBSTITUTE(E2928,CHAR(160),CHAR(32))),Metadata!B$1:E$2632,4,FALSE)</f>
        <v>1878</v>
      </c>
      <c r="I2928" t="s">
        <v>450</v>
      </c>
      <c r="K2928" t="str">
        <f>VLOOKUP(TRIM(SUBSTITUTE(E2928,CHAR(160),CHAR(32))),Metadata!B$1:H$2632,7,FALSE)</f>
        <v>traite</v>
      </c>
      <c r="L2928" t="s">
        <v>4417</v>
      </c>
      <c r="N2928" t="str">
        <f>VLOOKUP(TRIM(SUBSTITUTE(E2928,CHAR(160),CHAR(32))),Metadata!B$1:J$2632,9,FALSE)</f>
        <v/>
      </c>
      <c r="O2928">
        <f>VLOOKUP(TRIM(SUBSTITUTE(E2928,CHAR(160),CHAR(32))),Metadata!B$1:K$2632,10,FALSE)</f>
        <v>154570</v>
      </c>
      <c r="P2928" s="4" t="s">
        <v>11393</v>
      </c>
      <c r="Q2928">
        <v>213</v>
      </c>
      <c r="R2928">
        <v>221</v>
      </c>
    </row>
    <row r="2929" spans="1:18" ht="16.5" hidden="1" x14ac:dyDescent="0.25">
      <c r="A2929">
        <v>2933</v>
      </c>
      <c r="B2929" t="s">
        <v>4354</v>
      </c>
      <c r="C2929" t="s">
        <v>3100</v>
      </c>
      <c r="D2929" t="s">
        <v>330</v>
      </c>
      <c r="E2929" t="s">
        <v>6565</v>
      </c>
      <c r="F2929" t="str">
        <f>VLOOKUP(TRIM(SUBSTITUTE(E2929,CHAR(160),CHAR(32))),Metadata!B$1:C$2632,2,FALSE)</f>
        <v>Taine, Hippolyte, 1828-1893.</v>
      </c>
      <c r="G2929" t="str">
        <f>VLOOKUP(TRIM(SUBSTITUTE(E2929,CHAR(160),CHAR(32))),Metadata!B$1:D$2632,3,FALSE)</f>
        <v>Les origines de la France contemporaine. La révolution : l'anarchie</v>
      </c>
      <c r="H2929">
        <f>VLOOKUP(TRIM(SUBSTITUTE(E2929,CHAR(160),CHAR(32))),Metadata!B$1:E$2632,4,FALSE)</f>
        <v>1878</v>
      </c>
      <c r="I2929" t="s">
        <v>450</v>
      </c>
      <c r="K2929" t="str">
        <f>VLOOKUP(TRIM(SUBSTITUTE(E2929,CHAR(160),CHAR(32))),Metadata!B$1:H$2632,7,FALSE)</f>
        <v>traite</v>
      </c>
      <c r="L2929" t="s">
        <v>4417</v>
      </c>
      <c r="N2929" t="str">
        <f>VLOOKUP(TRIM(SUBSTITUTE(E2929,CHAR(160),CHAR(32))),Metadata!B$1:J$2632,9,FALSE)</f>
        <v/>
      </c>
      <c r="O2929">
        <f>VLOOKUP(TRIM(SUBSTITUTE(E2929,CHAR(160),CHAR(32))),Metadata!B$1:K$2632,10,FALSE)</f>
        <v>154570</v>
      </c>
      <c r="P2929" s="13" t="s">
        <v>11394</v>
      </c>
      <c r="Q2929">
        <v>45</v>
      </c>
      <c r="R2929">
        <v>52</v>
      </c>
    </row>
    <row r="2930" spans="1:18" hidden="1" x14ac:dyDescent="0.25">
      <c r="A2930">
        <v>2934</v>
      </c>
      <c r="B2930" t="s">
        <v>4354</v>
      </c>
      <c r="C2930" t="s">
        <v>3100</v>
      </c>
      <c r="D2930" t="s">
        <v>330</v>
      </c>
      <c r="E2930" t="s">
        <v>8234</v>
      </c>
      <c r="F2930" t="str">
        <f>VLOOKUP(TRIM(SUBSTITUTE(E2930,CHAR(160),CHAR(32))),Metadata!B$1:C$2632,2,FALSE)</f>
        <v>Diderot, Denis, 1713-1784.</v>
      </c>
      <c r="G2930" t="str">
        <f>VLOOKUP(TRIM(SUBSTITUTE(E2930,CHAR(160),CHAR(32))),Metadata!B$1:D$2632,3,FALSE)</f>
        <v>La religieuse</v>
      </c>
      <c r="H2930">
        <f>VLOOKUP(TRIM(SUBSTITUTE(E2930,CHAR(160),CHAR(32))),Metadata!B$1:E$2632,4,FALSE)</f>
        <v>1784</v>
      </c>
      <c r="I2930" t="s">
        <v>450</v>
      </c>
      <c r="K2930" t="str">
        <f>VLOOKUP(TRIM(SUBSTITUTE(E2930,CHAR(160),CHAR(32))),Metadata!B$1:H$2632,7,FALSE)</f>
        <v>roman</v>
      </c>
      <c r="L2930" t="s">
        <v>4378</v>
      </c>
      <c r="N2930" t="str">
        <f>VLOOKUP(TRIM(SUBSTITUTE(E2930,CHAR(160),CHAR(32))),Metadata!B$1:J$2632,9,FALSE)</f>
        <v>prose</v>
      </c>
      <c r="O2930">
        <f>VLOOKUP(TRIM(SUBSTITUTE(E2930,CHAR(160),CHAR(32))),Metadata!B$1:K$2632,10,FALSE)</f>
        <v>65573</v>
      </c>
      <c r="P2930" s="4" t="s">
        <v>12888</v>
      </c>
      <c r="Q2930">
        <v>247</v>
      </c>
      <c r="R2930">
        <v>255</v>
      </c>
    </row>
    <row r="2931" spans="1:18" hidden="1" x14ac:dyDescent="0.25">
      <c r="A2931">
        <v>2935</v>
      </c>
      <c r="B2931" t="s">
        <v>4354</v>
      </c>
      <c r="C2931" t="s">
        <v>3100</v>
      </c>
      <c r="D2931" t="s">
        <v>330</v>
      </c>
      <c r="E2931" t="s">
        <v>8036</v>
      </c>
      <c r="F2931" t="str">
        <f>VLOOKUP(TRIM(SUBSTITUTE(E2931,CHAR(160),CHAR(32))),Metadata!B$1:C$2632,2,FALSE)</f>
        <v>Dangeau, Philippe de Courcillon, marquis de, 1638-1720.</v>
      </c>
      <c r="G2931" t="str">
        <f>VLOOKUP(TRIM(SUBSTITUTE(E2931,CHAR(160),CHAR(32))),Metadata!B$1:D$2632,3,FALSE)</f>
        <v>Journal T. 1 1684-1685-1686</v>
      </c>
      <c r="H2931">
        <f>VLOOKUP(TRIM(SUBSTITUTE(E2931,CHAR(160),CHAR(32))),Metadata!B$1:E$2632,4,FALSE)</f>
        <v>1686</v>
      </c>
      <c r="I2931" t="s">
        <v>450</v>
      </c>
      <c r="K2931" t="str">
        <f>VLOOKUP(TRIM(SUBSTITUTE(E2931,CHAR(160),CHAR(32))),Metadata!B$1:H$2632,7,FALSE)</f>
        <v>memoires</v>
      </c>
      <c r="L2931" t="s">
        <v>4481</v>
      </c>
      <c r="N2931" t="str">
        <f>VLOOKUP(TRIM(SUBSTITUTE(E2931,CHAR(160),CHAR(32))),Metadata!B$1:J$2632,9,FALSE)</f>
        <v>prose</v>
      </c>
      <c r="O2931">
        <f>VLOOKUP(TRIM(SUBSTITUTE(E2931,CHAR(160),CHAR(32))),Metadata!B$1:K$2632,10,FALSE)</f>
        <v>131667</v>
      </c>
      <c r="P2931" s="4" t="s">
        <v>11395</v>
      </c>
      <c r="Q2931">
        <v>30</v>
      </c>
      <c r="R2931">
        <v>37</v>
      </c>
    </row>
    <row r="2932" spans="1:18" hidden="1" x14ac:dyDescent="0.25">
      <c r="A2932">
        <v>2936</v>
      </c>
      <c r="B2932" t="s">
        <v>4354</v>
      </c>
      <c r="C2932" t="s">
        <v>3100</v>
      </c>
      <c r="D2932" t="s">
        <v>330</v>
      </c>
      <c r="E2932" t="s">
        <v>8474</v>
      </c>
      <c r="F2932" t="str">
        <f>VLOOKUP(TRIM(SUBSTITUTE(E2932,CHAR(160),CHAR(32))),Metadata!B$1:C$2632,2,FALSE)</f>
        <v>Curel, François de, 1854-1928.</v>
      </c>
      <c r="G2932" t="str">
        <f>VLOOKUP(TRIM(SUBSTITUTE(E2932,CHAR(160),CHAR(32))),Metadata!B$1:D$2632,3,FALSE)</f>
        <v>La nouvelle idole</v>
      </c>
      <c r="H2932">
        <f>VLOOKUP(TRIM(SUBSTITUTE(E2932,CHAR(160),CHAR(32))),Metadata!B$1:E$2632,4,FALSE)</f>
        <v>1899</v>
      </c>
      <c r="I2932" t="s">
        <v>450</v>
      </c>
      <c r="K2932" t="str">
        <f>VLOOKUP(TRIM(SUBSTITUTE(E2932,CHAR(160),CHAR(32))),Metadata!B$1:H$2632,7,FALSE)</f>
        <v>theatre</v>
      </c>
      <c r="L2932" t="s">
        <v>4472</v>
      </c>
      <c r="N2932" t="str">
        <f>VLOOKUP(TRIM(SUBSTITUTE(E2932,CHAR(160),CHAR(32))),Metadata!B$1:J$2632,9,FALSE)</f>
        <v>prose</v>
      </c>
      <c r="O2932">
        <f>VLOOKUP(TRIM(SUBSTITUTE(E2932,CHAR(160),CHAR(32))),Metadata!B$1:K$2632,10,FALSE)</f>
        <v>17788</v>
      </c>
      <c r="P2932" s="4" t="s">
        <v>9350</v>
      </c>
      <c r="Q2932">
        <v>27</v>
      </c>
      <c r="R2932">
        <v>35</v>
      </c>
    </row>
    <row r="2933" spans="1:18" hidden="1" x14ac:dyDescent="0.25">
      <c r="A2933">
        <v>2937</v>
      </c>
      <c r="B2933" t="s">
        <v>4354</v>
      </c>
      <c r="C2933" t="s">
        <v>3100</v>
      </c>
      <c r="D2933" t="s">
        <v>330</v>
      </c>
      <c r="E2933" t="s">
        <v>8563</v>
      </c>
      <c r="F2933" t="str">
        <f>VLOOKUP(TRIM(SUBSTITUTE(E2933,CHAR(160),CHAR(32))),Metadata!B$1:C$2632,2,FALSE)</f>
        <v>Gozlan, Léon, 1803-1866.</v>
      </c>
      <c r="G2933" t="str">
        <f>VLOOKUP(TRIM(SUBSTITUTE(E2933,CHAR(160),CHAR(32))),Metadata!B$1:D$2632,3,FALSE)</f>
        <v>Le notaire de Chantilly</v>
      </c>
      <c r="H2933">
        <f>VLOOKUP(TRIM(SUBSTITUTE(E2933,CHAR(160),CHAR(32))),Metadata!B$1:E$2632,4,FALSE)</f>
        <v>1836</v>
      </c>
      <c r="I2933" t="s">
        <v>450</v>
      </c>
      <c r="K2933" t="str">
        <f>VLOOKUP(TRIM(SUBSTITUTE(E2933,CHAR(160),CHAR(32))),Metadata!B$1:H$2632,7,FALSE)</f>
        <v>roman</v>
      </c>
      <c r="L2933" t="s">
        <v>4378</v>
      </c>
      <c r="N2933" t="str">
        <f>VLOOKUP(TRIM(SUBSTITUTE(E2933,CHAR(160),CHAR(32))),Metadata!B$1:J$2632,9,FALSE)</f>
        <v>prose</v>
      </c>
      <c r="O2933">
        <f>VLOOKUP(TRIM(SUBSTITUTE(E2933,CHAR(160),CHAR(32))),Metadata!B$1:K$2632,10,FALSE)</f>
        <v>118175</v>
      </c>
      <c r="P2933" s="4" t="s">
        <v>11396</v>
      </c>
      <c r="Q2933">
        <v>64</v>
      </c>
      <c r="R2933">
        <v>71</v>
      </c>
    </row>
    <row r="2934" spans="1:18" hidden="1" x14ac:dyDescent="0.25">
      <c r="A2934">
        <v>2938</v>
      </c>
      <c r="B2934" t="s">
        <v>4354</v>
      </c>
      <c r="C2934" t="s">
        <v>3100</v>
      </c>
      <c r="D2934" t="s">
        <v>330</v>
      </c>
      <c r="E2934" t="s">
        <v>8629</v>
      </c>
      <c r="F2934" t="str">
        <f>VLOOKUP(TRIM(SUBSTITUTE(E2934,CHAR(160),CHAR(32))),Metadata!B$1:C$2632,2,FALSE)</f>
        <v>Nodier, Charles, 1780-1844.</v>
      </c>
      <c r="G2934" t="str">
        <f>VLOOKUP(TRIM(SUBSTITUTE(E2934,CHAR(160),CHAR(32))),Metadata!B$1:D$2632,3,FALSE)</f>
        <v>Mademoiselle de Marsan</v>
      </c>
      <c r="H2934">
        <f>VLOOKUP(TRIM(SUBSTITUTE(E2934,CHAR(160),CHAR(32))),Metadata!B$1:E$2632,4,FALSE)</f>
        <v>1832</v>
      </c>
      <c r="I2934" t="s">
        <v>450</v>
      </c>
      <c r="K2934" t="str">
        <f>VLOOKUP(TRIM(SUBSTITUTE(E2934,CHAR(160),CHAR(32))),Metadata!B$1:H$2632,7,FALSE)</f>
        <v>roman</v>
      </c>
      <c r="L2934" t="s">
        <v>4378</v>
      </c>
      <c r="N2934" t="str">
        <f>VLOOKUP(TRIM(SUBSTITUTE(E2934,CHAR(160),CHAR(32))),Metadata!B$1:J$2632,9,FALSE)</f>
        <v/>
      </c>
      <c r="O2934">
        <f>VLOOKUP(TRIM(SUBSTITUTE(E2934,CHAR(160),CHAR(32))),Metadata!B$1:K$2632,10,FALSE)</f>
        <v>34354</v>
      </c>
      <c r="P2934" s="4" t="s">
        <v>9351</v>
      </c>
      <c r="Q2934">
        <v>151</v>
      </c>
      <c r="R2934">
        <v>159</v>
      </c>
    </row>
    <row r="2935" spans="1:18" hidden="1" x14ac:dyDescent="0.25">
      <c r="A2935">
        <v>2939</v>
      </c>
      <c r="B2935" t="s">
        <v>4354</v>
      </c>
      <c r="C2935" t="s">
        <v>3100</v>
      </c>
      <c r="D2935" t="s">
        <v>330</v>
      </c>
      <c r="E2935" t="s">
        <v>8563</v>
      </c>
      <c r="F2935" t="str">
        <f>VLOOKUP(TRIM(SUBSTITUTE(E2935,CHAR(160),CHAR(32))),Metadata!B$1:C$2632,2,FALSE)</f>
        <v>Gozlan, Léon, 1803-1866.</v>
      </c>
      <c r="G2935" t="str">
        <f>VLOOKUP(TRIM(SUBSTITUTE(E2935,CHAR(160),CHAR(32))),Metadata!B$1:D$2632,3,FALSE)</f>
        <v>Le notaire de Chantilly</v>
      </c>
      <c r="H2935">
        <f>VLOOKUP(TRIM(SUBSTITUTE(E2935,CHAR(160),CHAR(32))),Metadata!B$1:E$2632,4,FALSE)</f>
        <v>1836</v>
      </c>
      <c r="I2935" t="s">
        <v>450</v>
      </c>
      <c r="K2935" t="str">
        <f>VLOOKUP(TRIM(SUBSTITUTE(E2935,CHAR(160),CHAR(32))),Metadata!B$1:H$2632,7,FALSE)</f>
        <v>roman</v>
      </c>
      <c r="L2935" t="s">
        <v>4378</v>
      </c>
      <c r="N2935" t="str">
        <f>VLOOKUP(TRIM(SUBSTITUTE(E2935,CHAR(160),CHAR(32))),Metadata!B$1:J$2632,9,FALSE)</f>
        <v>prose</v>
      </c>
      <c r="O2935">
        <f>VLOOKUP(TRIM(SUBSTITUTE(E2935,CHAR(160),CHAR(32))),Metadata!B$1:K$2632,10,FALSE)</f>
        <v>118175</v>
      </c>
      <c r="P2935" s="4" t="s">
        <v>12889</v>
      </c>
      <c r="Q2935">
        <v>54</v>
      </c>
      <c r="R2935">
        <v>64</v>
      </c>
    </row>
    <row r="2936" spans="1:18" hidden="1" x14ac:dyDescent="0.25">
      <c r="A2936">
        <v>2940</v>
      </c>
      <c r="B2936" t="s">
        <v>4354</v>
      </c>
      <c r="C2936" t="s">
        <v>3100</v>
      </c>
      <c r="D2936" t="s">
        <v>330</v>
      </c>
      <c r="E2936" t="s">
        <v>8707</v>
      </c>
      <c r="F2936" t="str">
        <f>VLOOKUP(TRIM(SUBSTITUTE(E2936,CHAR(160),CHAR(32))),Metadata!B$1:C$2632,2,FALSE)</f>
        <v>Villiers de L'Isle-Adam, Auguste, comte de, 1838-1889.</v>
      </c>
      <c r="G2936" t="str">
        <f>VLOOKUP(TRIM(SUBSTITUTE(E2936,CHAR(160),CHAR(32))),Metadata!B$1:D$2632,3,FALSE)</f>
        <v>Contes cruels</v>
      </c>
      <c r="H2936">
        <f>VLOOKUP(TRIM(SUBSTITUTE(E2936,CHAR(160),CHAR(32))),Metadata!B$1:E$2632,4,FALSE)</f>
        <v>1883</v>
      </c>
      <c r="I2936" t="s">
        <v>450</v>
      </c>
      <c r="K2936" t="str">
        <f>VLOOKUP(TRIM(SUBSTITUTE(E2936,CHAR(160),CHAR(32))),Metadata!B$1:H$2632,7,FALSE)</f>
        <v>roman</v>
      </c>
      <c r="L2936" t="s">
        <v>4378</v>
      </c>
      <c r="N2936" t="str">
        <f>VLOOKUP(TRIM(SUBSTITUTE(E2936,CHAR(160),CHAR(32))),Metadata!B$1:J$2632,9,FALSE)</f>
        <v>prose</v>
      </c>
      <c r="O2936">
        <f>VLOOKUP(TRIM(SUBSTITUTE(E2936,CHAR(160),CHAR(32))),Metadata!B$1:K$2632,10,FALSE)</f>
        <v>76827</v>
      </c>
      <c r="P2936" s="4" t="s">
        <v>12890</v>
      </c>
      <c r="Q2936">
        <v>250</v>
      </c>
      <c r="R2936">
        <v>257</v>
      </c>
    </row>
    <row r="2937" spans="1:18" hidden="1" x14ac:dyDescent="0.25">
      <c r="A2937">
        <v>2941</v>
      </c>
      <c r="B2937" t="s">
        <v>4354</v>
      </c>
      <c r="C2937" t="s">
        <v>3100</v>
      </c>
      <c r="D2937" t="s">
        <v>330</v>
      </c>
      <c r="E2937" t="s">
        <v>8594</v>
      </c>
      <c r="F2937" t="str">
        <f>VLOOKUP(TRIM(SUBSTITUTE(E2937,CHAR(160),CHAR(32))),Metadata!B$1:C$2632,2,FALSE)</f>
        <v>Las Cases, Emmanuel-Auguste-Dieudonné, comte de, 1766-1842.</v>
      </c>
      <c r="G2937" t="str">
        <f>VLOOKUP(TRIM(SUBSTITUTE(E2937,CHAR(160),CHAR(32))),Metadata!B$1:D$2632,3,FALSE)</f>
        <v>Le mémorial de Sainte-Hélène.</v>
      </c>
      <c r="H2937">
        <f>VLOOKUP(TRIM(SUBSTITUTE(E2937,CHAR(160),CHAR(32))),Metadata!B$1:E$2632,4,FALSE)</f>
        <v>1823</v>
      </c>
      <c r="I2937" t="s">
        <v>450</v>
      </c>
      <c r="K2937" t="str">
        <f>VLOOKUP(TRIM(SUBSTITUTE(E2937,CHAR(160),CHAR(32))),Metadata!B$1:H$2632,7,FALSE)</f>
        <v>memoires</v>
      </c>
      <c r="L2937" t="s">
        <v>4481</v>
      </c>
      <c r="N2937" t="str">
        <f>VLOOKUP(TRIM(SUBSTITUTE(E2937,CHAR(160),CHAR(32))),Metadata!B$1:J$2632,9,FALSE)</f>
        <v>prose</v>
      </c>
      <c r="O2937">
        <f>VLOOKUP(TRIM(SUBSTITUTE(E2937,CHAR(160),CHAR(32))),Metadata!B$1:K$2632,10,FALSE)</f>
        <v>643639</v>
      </c>
      <c r="P2937" s="4" t="s">
        <v>9352</v>
      </c>
      <c r="Q2937">
        <v>27</v>
      </c>
      <c r="R2937">
        <v>35</v>
      </c>
    </row>
    <row r="2938" spans="1:18" hidden="1" x14ac:dyDescent="0.25">
      <c r="A2938">
        <v>2942</v>
      </c>
      <c r="B2938" t="s">
        <v>4354</v>
      </c>
      <c r="C2938" t="s">
        <v>3100</v>
      </c>
      <c r="D2938" t="s">
        <v>330</v>
      </c>
      <c r="E2938" t="s">
        <v>8453</v>
      </c>
      <c r="F2938" t="str">
        <f>VLOOKUP(TRIM(SUBSTITUTE(E2938,CHAR(160),CHAR(32))),Metadata!B$1:C$2632,2,FALSE)</f>
        <v>Champfleury, 1821-1889.</v>
      </c>
      <c r="G2938" t="str">
        <f>VLOOKUP(TRIM(SUBSTITUTE(E2938,CHAR(160),CHAR(32))),Metadata!B$1:D$2632,3,FALSE)</f>
        <v>Aventures de Mlle Mariette</v>
      </c>
      <c r="H2938">
        <f>VLOOKUP(TRIM(SUBSTITUTE(E2938,CHAR(160),CHAR(32))),Metadata!B$1:E$2632,4,FALSE)</f>
        <v>1853</v>
      </c>
      <c r="I2938" t="s">
        <v>450</v>
      </c>
      <c r="K2938" t="str">
        <f>VLOOKUP(TRIM(SUBSTITUTE(E2938,CHAR(160),CHAR(32))),Metadata!B$1:H$2632,7,FALSE)</f>
        <v>roman</v>
      </c>
      <c r="L2938" t="s">
        <v>4378</v>
      </c>
      <c r="N2938" t="str">
        <f>VLOOKUP(TRIM(SUBSTITUTE(E2938,CHAR(160),CHAR(32))),Metadata!B$1:J$2632,9,FALSE)</f>
        <v>prose</v>
      </c>
      <c r="O2938">
        <f>VLOOKUP(TRIM(SUBSTITUTE(E2938,CHAR(160),CHAR(32))),Metadata!B$1:K$2632,10,FALSE)</f>
        <v>87507</v>
      </c>
      <c r="P2938" s="8" t="s">
        <v>11397</v>
      </c>
      <c r="Q2938">
        <v>129</v>
      </c>
      <c r="R2938">
        <v>136</v>
      </c>
    </row>
    <row r="2939" spans="1:18" hidden="1" x14ac:dyDescent="0.25">
      <c r="A2939">
        <v>2943</v>
      </c>
      <c r="B2939" t="s">
        <v>4354</v>
      </c>
      <c r="C2939" t="s">
        <v>3100</v>
      </c>
      <c r="D2939" t="s">
        <v>330</v>
      </c>
      <c r="E2939" t="s">
        <v>7231</v>
      </c>
      <c r="F2939" t="str">
        <f>VLOOKUP(TRIM(SUBSTITUTE(E2939,CHAR(160),CHAR(32))),Metadata!B$1:C$2632,2,FALSE)</f>
        <v>France, Anatole, 1844-1924.</v>
      </c>
      <c r="G2939" t="str">
        <f>VLOOKUP(TRIM(SUBSTITUTE(E2939,CHAR(160),CHAR(32))),Metadata!B$1:D$2632,3,FALSE)</f>
        <v>L'Etui de nacre</v>
      </c>
      <c r="H2939">
        <f>VLOOKUP(TRIM(SUBSTITUTE(E2939,CHAR(160),CHAR(32))),Metadata!B$1:E$2632,4,FALSE)</f>
        <v>1923</v>
      </c>
      <c r="I2939" t="s">
        <v>534</v>
      </c>
      <c r="K2939" t="str">
        <f>VLOOKUP(TRIM(SUBSTITUTE(E2939,CHAR(160),CHAR(32))),Metadata!B$1:H$2632,7,FALSE)</f>
        <v>roman</v>
      </c>
      <c r="L2939" t="s">
        <v>4378</v>
      </c>
      <c r="N2939" t="str">
        <f>VLOOKUP(TRIM(SUBSTITUTE(E2939,CHAR(160),CHAR(32))),Metadata!B$1:J$2632,9,FALSE)</f>
        <v/>
      </c>
      <c r="O2939">
        <f>VLOOKUP(TRIM(SUBSTITUTE(E2939,CHAR(160),CHAR(32))),Metadata!B$1:K$2632,10,FALSE)</f>
        <v>49025</v>
      </c>
      <c r="P2939" s="4" t="s">
        <v>11398</v>
      </c>
      <c r="Q2939">
        <v>31</v>
      </c>
      <c r="R2939">
        <v>38</v>
      </c>
    </row>
    <row r="2940" spans="1:18" hidden="1" x14ac:dyDescent="0.25">
      <c r="A2940">
        <v>2944</v>
      </c>
      <c r="B2940" t="s">
        <v>4354</v>
      </c>
      <c r="C2940" t="s">
        <v>3100</v>
      </c>
      <c r="D2940" t="s">
        <v>330</v>
      </c>
      <c r="E2940" t="s">
        <v>6934</v>
      </c>
      <c r="F2940" t="str">
        <f>VLOOKUP(TRIM(SUBSTITUTE(E2940,CHAR(160),CHAR(32))),Metadata!B$1:C$2632,2,FALSE)</f>
        <v>Jaurès, Jean, 1859-1914.</v>
      </c>
      <c r="G2940" t="str">
        <f>VLOOKUP(TRIM(SUBSTITUTE(E2940,CHAR(160),CHAR(32))),Metadata!B$1:D$2632,3,FALSE)</f>
        <v>Discours parlementaires</v>
      </c>
      <c r="H2940">
        <f>VLOOKUP(TRIM(SUBSTITUTE(E2940,CHAR(160),CHAR(32))),Metadata!B$1:E$2632,4,FALSE)</f>
        <v>1904</v>
      </c>
      <c r="I2940" t="s">
        <v>534</v>
      </c>
      <c r="K2940" t="str">
        <f>VLOOKUP(TRIM(SUBSTITUTE(E2940,CHAR(160),CHAR(32))),Metadata!B$1:H$2632,7,FALSE)</f>
        <v>traite</v>
      </c>
      <c r="L2940" t="s">
        <v>4417</v>
      </c>
      <c r="N2940" t="str">
        <f>VLOOKUP(TRIM(SUBSTITUTE(E2940,CHAR(160),CHAR(32))),Metadata!B$1:J$2632,9,FALSE)</f>
        <v/>
      </c>
      <c r="O2940">
        <f>VLOOKUP(TRIM(SUBSTITUTE(E2940,CHAR(160),CHAR(32))),Metadata!B$1:K$2632,10,FALSE)</f>
        <v>301388</v>
      </c>
      <c r="P2940" s="4" t="s">
        <v>12891</v>
      </c>
      <c r="Q2940">
        <v>98</v>
      </c>
      <c r="R2940">
        <v>106</v>
      </c>
    </row>
    <row r="2941" spans="1:18" hidden="1" x14ac:dyDescent="0.25">
      <c r="A2941">
        <v>2945</v>
      </c>
      <c r="B2941" t="s">
        <v>4354</v>
      </c>
      <c r="C2941" t="s">
        <v>3100</v>
      </c>
      <c r="D2941" t="s">
        <v>330</v>
      </c>
      <c r="E2941" t="s">
        <v>8745</v>
      </c>
      <c r="F2941" t="str">
        <f>VLOOKUP(TRIM(SUBSTITUTE(E2941,CHAR(160),CHAR(32))),Metadata!B$1:C$2632,2,FALSE)</f>
        <v>Ambrière, Francis, 1907-</v>
      </c>
      <c r="G2941" t="str">
        <f>VLOOKUP(TRIM(SUBSTITUTE(E2941,CHAR(160),CHAR(32))),Metadata!B$1:D$2632,3,FALSE)</f>
        <v>Les grandes vacances</v>
      </c>
      <c r="H2941">
        <f>VLOOKUP(TRIM(SUBSTITUTE(E2941,CHAR(160),CHAR(32))),Metadata!B$1:E$2632,4,FALSE)</f>
        <v>1946</v>
      </c>
      <c r="I2941" t="s">
        <v>534</v>
      </c>
      <c r="K2941" t="str">
        <f>VLOOKUP(TRIM(SUBSTITUTE(E2941,CHAR(160),CHAR(32))),Metadata!B$1:H$2632,7,FALSE)</f>
        <v>roman</v>
      </c>
      <c r="L2941" t="s">
        <v>4378</v>
      </c>
      <c r="N2941" t="str">
        <f>VLOOKUP(TRIM(SUBSTITUTE(E2941,CHAR(160),CHAR(32))),Metadata!B$1:J$2632,9,FALSE)</f>
        <v>prose</v>
      </c>
      <c r="O2941">
        <f>VLOOKUP(TRIM(SUBSTITUTE(E2941,CHAR(160),CHAR(32))),Metadata!B$1:K$2632,10,FALSE)</f>
        <v>124263</v>
      </c>
      <c r="P2941" s="4" t="s">
        <v>12892</v>
      </c>
      <c r="Q2941">
        <v>632</v>
      </c>
      <c r="R2941">
        <v>639</v>
      </c>
    </row>
    <row r="2942" spans="1:18" hidden="1" x14ac:dyDescent="0.25">
      <c r="A2942">
        <v>2946</v>
      </c>
      <c r="B2942" t="s">
        <v>4354</v>
      </c>
      <c r="C2942" t="s">
        <v>3100</v>
      </c>
      <c r="D2942" t="s">
        <v>330</v>
      </c>
      <c r="E2942" t="s">
        <v>8966</v>
      </c>
      <c r="F2942" t="str">
        <f>VLOOKUP(TRIM(SUBSTITUTE(E2942,CHAR(160),CHAR(32))),Metadata!B$1:C$2632,2,FALSE)</f>
        <v>Zola, Emile, 1840-1902.</v>
      </c>
      <c r="G2942" t="str">
        <f>VLOOKUP(TRIM(SUBSTITUTE(E2942,CHAR(160),CHAR(32))),Metadata!B$1:D$2632,3,FALSE)</f>
        <v>L'argent</v>
      </c>
      <c r="H2942">
        <f>VLOOKUP(TRIM(SUBSTITUTE(E2942,CHAR(160),CHAR(32))),Metadata!B$1:E$2632,4,FALSE)</f>
        <v>1891</v>
      </c>
      <c r="I2942" t="s">
        <v>534</v>
      </c>
      <c r="K2942" t="str">
        <f>VLOOKUP(TRIM(SUBSTITUTE(E2942,CHAR(160),CHAR(32))),Metadata!B$1:H$2632,7,FALSE)</f>
        <v>roman</v>
      </c>
      <c r="L2942" t="s">
        <v>4378</v>
      </c>
      <c r="N2942" t="str">
        <f>VLOOKUP(TRIM(SUBSTITUTE(E2942,CHAR(160),CHAR(32))),Metadata!B$1:J$2632,9,FALSE)</f>
        <v>prose</v>
      </c>
      <c r="O2942">
        <f>VLOOKUP(TRIM(SUBSTITUTE(E2942,CHAR(160),CHAR(32))),Metadata!B$1:K$2632,10,FALSE)</f>
        <v>154835</v>
      </c>
      <c r="P2942" s="4" t="s">
        <v>11399</v>
      </c>
      <c r="Q2942">
        <v>147</v>
      </c>
      <c r="R2942">
        <v>155</v>
      </c>
    </row>
    <row r="2943" spans="1:18" hidden="1" x14ac:dyDescent="0.25">
      <c r="A2943">
        <v>2947</v>
      </c>
      <c r="B2943" t="s">
        <v>4354</v>
      </c>
      <c r="C2943" t="s">
        <v>3100</v>
      </c>
      <c r="D2943" t="s">
        <v>330</v>
      </c>
      <c r="E2943" t="s">
        <v>8923</v>
      </c>
      <c r="F2943" t="str">
        <f>VLOOKUP(TRIM(SUBSTITUTE(E2943,CHAR(160),CHAR(32))),Metadata!B$1:C$2632,2,FALSE)</f>
        <v>Malraux, André, 1901-1976.</v>
      </c>
      <c r="G2943" t="str">
        <f>VLOOKUP(TRIM(SUBSTITUTE(E2943,CHAR(160),CHAR(32))),Metadata!B$1:D$2632,3,FALSE)</f>
        <v>La condition humaine</v>
      </c>
      <c r="H2943">
        <f>VLOOKUP(TRIM(SUBSTITUTE(E2943,CHAR(160),CHAR(32))),Metadata!B$1:E$2632,4,FALSE)</f>
        <v>1933</v>
      </c>
      <c r="I2943" t="s">
        <v>534</v>
      </c>
      <c r="K2943" t="str">
        <f>VLOOKUP(TRIM(SUBSTITUTE(E2943,CHAR(160),CHAR(32))),Metadata!B$1:H$2632,7,FALSE)</f>
        <v>roman</v>
      </c>
      <c r="L2943" t="s">
        <v>4378</v>
      </c>
      <c r="N2943" t="str">
        <f>VLOOKUP(TRIM(SUBSTITUTE(E2943,CHAR(160),CHAR(32))),Metadata!B$1:J$2632,9,FALSE)</f>
        <v>prose</v>
      </c>
      <c r="O2943">
        <f>VLOOKUP(TRIM(SUBSTITUTE(E2943,CHAR(160),CHAR(32))),Metadata!B$1:K$2632,10,FALSE)</f>
        <v>93798</v>
      </c>
      <c r="P2943" s="4" t="s">
        <v>12893</v>
      </c>
      <c r="Q2943">
        <v>111</v>
      </c>
      <c r="R2943">
        <v>121</v>
      </c>
    </row>
    <row r="2944" spans="1:18" hidden="1" x14ac:dyDescent="0.25">
      <c r="A2944">
        <v>2948</v>
      </c>
      <c r="B2944" t="s">
        <v>4354</v>
      </c>
      <c r="C2944" t="s">
        <v>3100</v>
      </c>
      <c r="D2944" t="s">
        <v>330</v>
      </c>
      <c r="E2944" t="s">
        <v>8972</v>
      </c>
      <c r="F2944" t="str">
        <f>VLOOKUP(TRIM(SUBSTITUTE(E2944,CHAR(160),CHAR(32))),Metadata!B$1:C$2632,2,FALSE)</f>
        <v>Ponge, Francis, 1899-1988.</v>
      </c>
      <c r="G2944" t="str">
        <f>VLOOKUP(TRIM(SUBSTITUTE(E2944,CHAR(160),CHAR(32))),Metadata!B$1:D$2632,3,FALSE)</f>
        <v>Le parti pris des choses</v>
      </c>
      <c r="H2944">
        <f>VLOOKUP(TRIM(SUBSTITUTE(E2944,CHAR(160),CHAR(32))),Metadata!B$1:E$2632,4,FALSE)</f>
        <v>1942</v>
      </c>
      <c r="I2944" t="s">
        <v>534</v>
      </c>
      <c r="K2944" t="str">
        <f>VLOOKUP(TRIM(SUBSTITUTE(E2944,CHAR(160),CHAR(32))),Metadata!B$1:H$2632,7,FALSE)</f>
        <v>poesie</v>
      </c>
      <c r="L2944" t="s">
        <v>13223</v>
      </c>
      <c r="N2944" t="str">
        <f>VLOOKUP(TRIM(SUBSTITUTE(E2944,CHAR(160),CHAR(32))),Metadata!B$1:J$2632,9,FALSE)</f>
        <v>prose</v>
      </c>
      <c r="O2944">
        <f>VLOOKUP(TRIM(SUBSTITUTE(E2944,CHAR(160),CHAR(32))),Metadata!B$1:K$2632,10,FALSE)</f>
        <v>13874</v>
      </c>
      <c r="P2944" s="4" t="s">
        <v>11400</v>
      </c>
      <c r="Q2944">
        <v>370</v>
      </c>
      <c r="R2944">
        <v>377</v>
      </c>
    </row>
    <row r="2945" spans="1:20" hidden="1" x14ac:dyDescent="0.25">
      <c r="A2945">
        <v>2949</v>
      </c>
      <c r="B2945" t="s">
        <v>4354</v>
      </c>
      <c r="C2945" t="s">
        <v>3100</v>
      </c>
      <c r="D2945" t="s">
        <v>330</v>
      </c>
      <c r="E2945" t="s">
        <v>8864</v>
      </c>
      <c r="F2945" t="str">
        <f>VLOOKUP(TRIM(SUBSTITUTE(E2945,CHAR(160),CHAR(32))),Metadata!B$1:C$2632,2,FALSE)</f>
        <v>Gaulle, Charles de, 1890-1970.</v>
      </c>
      <c r="G2945" t="str">
        <f>VLOOKUP(TRIM(SUBSTITUTE(E2945,CHAR(160),CHAR(32))),Metadata!B$1:D$2632,3,FALSE)</f>
        <v>Mémoires de guerre, le salut, 1944-1946</v>
      </c>
      <c r="H2945">
        <f>VLOOKUP(TRIM(SUBSTITUTE(E2945,CHAR(160),CHAR(32))),Metadata!B$1:E$2632,4,FALSE)</f>
        <v>1959</v>
      </c>
      <c r="I2945" t="s">
        <v>534</v>
      </c>
      <c r="K2945" t="str">
        <f>VLOOKUP(TRIM(SUBSTITUTE(E2945,CHAR(160),CHAR(32))),Metadata!B$1:H$2632,7,FALSE)</f>
        <v>memoires</v>
      </c>
      <c r="L2945" t="s">
        <v>4481</v>
      </c>
      <c r="N2945" t="str">
        <f>VLOOKUP(TRIM(SUBSTITUTE(E2945,CHAR(160),CHAR(32))),Metadata!B$1:J$2632,9,FALSE)</f>
        <v>prose</v>
      </c>
      <c r="O2945">
        <f>VLOOKUP(TRIM(SUBSTITUTE(E2945,CHAR(160),CHAR(32))),Metadata!B$1:K$2632,10,FALSE)</f>
        <v>192393</v>
      </c>
      <c r="P2945" s="4" t="s">
        <v>11401</v>
      </c>
      <c r="Q2945">
        <v>54</v>
      </c>
      <c r="R2945">
        <v>61</v>
      </c>
    </row>
    <row r="2946" spans="1:20" hidden="1" x14ac:dyDescent="0.25">
      <c r="A2946">
        <v>2950</v>
      </c>
      <c r="B2946" t="s">
        <v>4354</v>
      </c>
      <c r="C2946" t="s">
        <v>3100</v>
      </c>
      <c r="D2946" t="s">
        <v>330</v>
      </c>
      <c r="E2946" t="s">
        <v>8865</v>
      </c>
      <c r="F2946" t="str">
        <f>VLOOKUP(TRIM(SUBSTITUTE(E2946,CHAR(160),CHAR(32))),Metadata!B$1:C$2632,2,FALSE)</f>
        <v>Gaulle, Charles de, 1890-1970.</v>
      </c>
      <c r="G2946" t="str">
        <f>VLOOKUP(TRIM(SUBSTITUTE(E2946,CHAR(160),CHAR(32))),Metadata!B$1:D$2632,3,FALSE)</f>
        <v>Mémoires de guerre, l'unité, 1942-1944</v>
      </c>
      <c r="H2946">
        <f>VLOOKUP(TRIM(SUBSTITUTE(E2946,CHAR(160),CHAR(32))),Metadata!B$1:E$2632,4,FALSE)</f>
        <v>1956</v>
      </c>
      <c r="I2946" t="s">
        <v>534</v>
      </c>
      <c r="K2946" t="str">
        <f>VLOOKUP(TRIM(SUBSTITUTE(E2946,CHAR(160),CHAR(32))),Metadata!B$1:H$2632,7,FALSE)</f>
        <v>memoires</v>
      </c>
      <c r="L2946" t="s">
        <v>4481</v>
      </c>
      <c r="N2946" t="str">
        <f>VLOOKUP(TRIM(SUBSTITUTE(E2946,CHAR(160),CHAR(32))),Metadata!B$1:J$2632,9,FALSE)</f>
        <v>prose</v>
      </c>
      <c r="O2946">
        <f>VLOOKUP(TRIM(SUBSTITUTE(E2946,CHAR(160),CHAR(32))),Metadata!B$1:K$2632,10,FALSE)</f>
        <v>208002</v>
      </c>
      <c r="P2946" s="4" t="s">
        <v>11402</v>
      </c>
      <c r="Q2946">
        <v>471</v>
      </c>
      <c r="R2946">
        <v>478</v>
      </c>
    </row>
    <row r="2947" spans="1:20" hidden="1" x14ac:dyDescent="0.25">
      <c r="A2947">
        <v>2951</v>
      </c>
      <c r="B2947" t="s">
        <v>4354</v>
      </c>
      <c r="C2947" t="s">
        <v>3100</v>
      </c>
      <c r="D2947" t="s">
        <v>330</v>
      </c>
      <c r="E2947" t="s">
        <v>9011</v>
      </c>
      <c r="F2947" t="str">
        <f>VLOOKUP(TRIM(SUBSTITUTE(E2947,CHAR(160),CHAR(32))),Metadata!B$1:C$2632,2,FALSE)</f>
        <v>Sorel, Georges, 1847-1922.</v>
      </c>
      <c r="G2947" t="str">
        <f>VLOOKUP(TRIM(SUBSTITUTE(E2947,CHAR(160),CHAR(32))),Metadata!B$1:D$2632,3,FALSE)</f>
        <v>Réflexions sur la violence</v>
      </c>
      <c r="H2947">
        <f>VLOOKUP(TRIM(SUBSTITUTE(E2947,CHAR(160),CHAR(32))),Metadata!B$1:E$2632,4,FALSE)</f>
        <v>1908</v>
      </c>
      <c r="I2947" t="s">
        <v>534</v>
      </c>
      <c r="K2947" t="str">
        <f>VLOOKUP(TRIM(SUBSTITUTE(E2947,CHAR(160),CHAR(32))),Metadata!B$1:H$2632,7,FALSE)</f>
        <v>traite</v>
      </c>
      <c r="L2947" t="s">
        <v>4417</v>
      </c>
      <c r="N2947" t="str">
        <f>VLOOKUP(TRIM(SUBSTITUTE(E2947,CHAR(160),CHAR(32))),Metadata!B$1:J$2632,9,FALSE)</f>
        <v/>
      </c>
      <c r="O2947">
        <f>VLOOKUP(TRIM(SUBSTITUTE(E2947,CHAR(160),CHAR(32))),Metadata!B$1:K$2632,10,FALSE)</f>
        <v>111160</v>
      </c>
      <c r="P2947" s="4" t="s">
        <v>11403</v>
      </c>
      <c r="Q2947">
        <v>37</v>
      </c>
      <c r="R2947">
        <v>44</v>
      </c>
    </row>
    <row r="2948" spans="1:20" hidden="1" x14ac:dyDescent="0.25">
      <c r="A2948">
        <v>2952</v>
      </c>
      <c r="B2948" t="s">
        <v>4354</v>
      </c>
      <c r="C2948" t="s">
        <v>3100</v>
      </c>
      <c r="D2948" t="s">
        <v>330</v>
      </c>
      <c r="E2948" t="s">
        <v>7897</v>
      </c>
      <c r="F2948" t="str">
        <f>VLOOKUP(TRIM(SUBSTITUTE(E2948,CHAR(160),CHAR(32))),Metadata!B$1:C$2632,2,FALSE)</f>
        <v>Febvre, Lucien, 1878-1956.</v>
      </c>
      <c r="G2948" t="str">
        <f>VLOOKUP(TRIM(SUBSTITUTE(E2948,CHAR(160),CHAR(32))),Metadata!B$1:D$2632,3,FALSE)</f>
        <v>L'apparition du livre.</v>
      </c>
      <c r="H2948">
        <f>VLOOKUP(TRIM(SUBSTITUTE(E2948,CHAR(160),CHAR(32))),Metadata!B$1:E$2632,4,FALSE)</f>
        <v>1958</v>
      </c>
      <c r="I2948" t="s">
        <v>534</v>
      </c>
      <c r="K2948" t="str">
        <f>VLOOKUP(TRIM(SUBSTITUTE(E2948,CHAR(160),CHAR(32))),Metadata!B$1:H$2632,7,FALSE)</f>
        <v>traite</v>
      </c>
      <c r="L2948" t="s">
        <v>4417</v>
      </c>
      <c r="N2948" t="str">
        <f>VLOOKUP(TRIM(SUBSTITUTE(E2948,CHAR(160),CHAR(32))),Metadata!B$1:J$2632,9,FALSE)</f>
        <v/>
      </c>
      <c r="O2948">
        <f>VLOOKUP(TRIM(SUBSTITUTE(E2948,CHAR(160),CHAR(32))),Metadata!B$1:K$2632,10,FALSE)</f>
        <v>88665</v>
      </c>
      <c r="P2948" s="4" t="s">
        <v>11404</v>
      </c>
      <c r="Q2948">
        <v>93</v>
      </c>
      <c r="R2948">
        <v>100</v>
      </c>
    </row>
    <row r="2949" spans="1:20" hidden="1" x14ac:dyDescent="0.25">
      <c r="A2949">
        <v>2953</v>
      </c>
      <c r="B2949" t="s">
        <v>4354</v>
      </c>
      <c r="C2949" t="s">
        <v>3100</v>
      </c>
      <c r="D2949" t="s">
        <v>330</v>
      </c>
      <c r="E2949" t="s">
        <v>7648</v>
      </c>
      <c r="F2949" t="str">
        <f>VLOOKUP(TRIM(SUBSTITUTE(E2949,CHAR(160),CHAR(32))),Metadata!B$1:C$2632,2,FALSE)</f>
        <v>Febvre, Lucien, 1878-1956.</v>
      </c>
      <c r="G2949" t="str">
        <f>VLOOKUP(TRIM(SUBSTITUTE(E2949,CHAR(160),CHAR(32))),Metadata!B$1:D$2632,3,FALSE)</f>
        <v>Autour de l'Heptaméron. Amour sacré, amour profane.</v>
      </c>
      <c r="H2949">
        <f>VLOOKUP(TRIM(SUBSTITUTE(E2949,CHAR(160),CHAR(32))),Metadata!B$1:E$2632,4,FALSE)</f>
        <v>1944</v>
      </c>
      <c r="I2949" t="s">
        <v>534</v>
      </c>
      <c r="K2949" t="str">
        <f>VLOOKUP(TRIM(SUBSTITUTE(E2949,CHAR(160),CHAR(32))),Metadata!B$1:H$2632,7,FALSE)</f>
        <v>traite</v>
      </c>
      <c r="L2949" t="s">
        <v>4417</v>
      </c>
      <c r="N2949" t="str">
        <f>VLOOKUP(TRIM(SUBSTITUTE(E2949,CHAR(160),CHAR(32))),Metadata!B$1:J$2632,9,FALSE)</f>
        <v/>
      </c>
      <c r="O2949">
        <f>VLOOKUP(TRIM(SUBSTITUTE(E2949,CHAR(160),CHAR(32))),Metadata!B$1:K$2632,10,FALSE)</f>
        <v>111814</v>
      </c>
      <c r="P2949" s="4" t="s">
        <v>11405</v>
      </c>
      <c r="Q2949">
        <v>91</v>
      </c>
      <c r="R2949">
        <v>98</v>
      </c>
    </row>
    <row r="2950" spans="1:20" hidden="1" x14ac:dyDescent="0.25">
      <c r="A2950">
        <v>2954</v>
      </c>
      <c r="B2950" t="s">
        <v>4354</v>
      </c>
      <c r="C2950" t="s">
        <v>3100</v>
      </c>
      <c r="D2950" t="s">
        <v>330</v>
      </c>
      <c r="E2950" t="s">
        <v>9011</v>
      </c>
      <c r="F2950" t="str">
        <f>VLOOKUP(TRIM(SUBSTITUTE(E2950,CHAR(160),CHAR(32))),Metadata!B$1:C$2632,2,FALSE)</f>
        <v>Sorel, Georges, 1847-1922.</v>
      </c>
      <c r="G2950" t="str">
        <f>VLOOKUP(TRIM(SUBSTITUTE(E2950,CHAR(160),CHAR(32))),Metadata!B$1:D$2632,3,FALSE)</f>
        <v>Réflexions sur la violence</v>
      </c>
      <c r="H2950">
        <f>VLOOKUP(TRIM(SUBSTITUTE(E2950,CHAR(160),CHAR(32))),Metadata!B$1:E$2632,4,FALSE)</f>
        <v>1908</v>
      </c>
      <c r="I2950" t="s">
        <v>534</v>
      </c>
      <c r="K2950" t="str">
        <f>VLOOKUP(TRIM(SUBSTITUTE(E2950,CHAR(160),CHAR(32))),Metadata!B$1:H$2632,7,FALSE)</f>
        <v>traite</v>
      </c>
      <c r="L2950" t="s">
        <v>4417</v>
      </c>
      <c r="N2950" t="str">
        <f>VLOOKUP(TRIM(SUBSTITUTE(E2950,CHAR(160),CHAR(32))),Metadata!B$1:J$2632,9,FALSE)</f>
        <v/>
      </c>
      <c r="O2950">
        <f>VLOOKUP(TRIM(SUBSTITUTE(E2950,CHAR(160),CHAR(32))),Metadata!B$1:K$2632,10,FALSE)</f>
        <v>111160</v>
      </c>
      <c r="P2950" s="4" t="s">
        <v>11406</v>
      </c>
      <c r="Q2950">
        <v>131</v>
      </c>
      <c r="R2950">
        <v>138</v>
      </c>
    </row>
    <row r="2951" spans="1:20" hidden="1" x14ac:dyDescent="0.25">
      <c r="A2951">
        <v>2955</v>
      </c>
      <c r="B2951" t="s">
        <v>4354</v>
      </c>
      <c r="C2951" t="s">
        <v>3100</v>
      </c>
      <c r="D2951" t="s">
        <v>330</v>
      </c>
      <c r="E2951" t="s">
        <v>8815</v>
      </c>
      <c r="F2951" t="str">
        <f>VLOOKUP(TRIM(SUBSTITUTE(E2951,CHAR(160),CHAR(32))),Metadata!B$1:C$2632,2,FALSE)</f>
        <v>Cendrars, Blaise, 1887-1961.</v>
      </c>
      <c r="G2951" t="str">
        <f>VLOOKUP(TRIM(SUBSTITUTE(E2951,CHAR(160),CHAR(32))),Metadata!B$1:D$2632,3,FALSE)</f>
        <v>Bourlinguer</v>
      </c>
      <c r="H2951">
        <f>VLOOKUP(TRIM(SUBSTITUTE(E2951,CHAR(160),CHAR(32))),Metadata!B$1:E$2632,4,FALSE)</f>
        <v>1948</v>
      </c>
      <c r="I2951" t="s">
        <v>534</v>
      </c>
      <c r="K2951" t="str">
        <f>VLOOKUP(TRIM(SUBSTITUTE(E2951,CHAR(160),CHAR(32))),Metadata!B$1:H$2632,7,FALSE)</f>
        <v>memoires</v>
      </c>
      <c r="L2951" t="s">
        <v>4481</v>
      </c>
      <c r="N2951" t="str">
        <f>VLOOKUP(TRIM(SUBSTITUTE(E2951,CHAR(160),CHAR(32))),Metadata!B$1:J$2632,9,FALSE)</f>
        <v>prose</v>
      </c>
      <c r="O2951">
        <f>VLOOKUP(TRIM(SUBSTITUTE(E2951,CHAR(160),CHAR(32))),Metadata!B$1:K$2632,10,FALSE)</f>
        <v>135924</v>
      </c>
      <c r="P2951" s="4" t="s">
        <v>11407</v>
      </c>
      <c r="Q2951">
        <v>402</v>
      </c>
      <c r="R2951">
        <v>409</v>
      </c>
    </row>
    <row r="2952" spans="1:20" hidden="1" x14ac:dyDescent="0.25">
      <c r="A2952">
        <v>2956</v>
      </c>
      <c r="B2952" t="s">
        <v>4354</v>
      </c>
      <c r="C2952" t="s">
        <v>3100</v>
      </c>
      <c r="D2952" t="s">
        <v>330</v>
      </c>
      <c r="E2952" t="s">
        <v>8770</v>
      </c>
      <c r="F2952" t="str">
        <f>VLOOKUP(TRIM(SUBSTITUTE(E2952,CHAR(160),CHAR(32))),Metadata!B$1:C$2632,2,FALSE)</f>
        <v>Bazin, Hervé, 1911-1996.</v>
      </c>
      <c r="G2952" t="str">
        <f>VLOOKUP(TRIM(SUBSTITUTE(E2952,CHAR(160),CHAR(32))),Metadata!B$1:D$2632,3,FALSE)</f>
        <v>Vipère au poing</v>
      </c>
      <c r="H2952">
        <f>VLOOKUP(TRIM(SUBSTITUTE(E2952,CHAR(160),CHAR(32))),Metadata!B$1:E$2632,4,FALSE)</f>
        <v>1948</v>
      </c>
      <c r="I2952" t="s">
        <v>534</v>
      </c>
      <c r="K2952" t="str">
        <f>VLOOKUP(TRIM(SUBSTITUTE(E2952,CHAR(160),CHAR(32))),Metadata!B$1:H$2632,7,FALSE)</f>
        <v>roman</v>
      </c>
      <c r="L2952" t="s">
        <v>4378</v>
      </c>
      <c r="N2952" t="str">
        <f>VLOOKUP(TRIM(SUBSTITUTE(E2952,CHAR(160),CHAR(32))),Metadata!B$1:J$2632,9,FALSE)</f>
        <v>prose</v>
      </c>
      <c r="O2952">
        <f>VLOOKUP(TRIM(SUBSTITUTE(E2952,CHAR(160),CHAR(32))),Metadata!B$1:K$2632,10,FALSE)</f>
        <v>57298</v>
      </c>
      <c r="P2952" s="4" t="s">
        <v>11408</v>
      </c>
      <c r="Q2952">
        <v>151</v>
      </c>
      <c r="R2952">
        <v>159</v>
      </c>
    </row>
    <row r="2953" spans="1:20" hidden="1" x14ac:dyDescent="0.25">
      <c r="A2953">
        <v>2957</v>
      </c>
      <c r="B2953" t="s">
        <v>4354</v>
      </c>
      <c r="C2953" t="s">
        <v>3100</v>
      </c>
      <c r="D2953" t="s">
        <v>330</v>
      </c>
      <c r="E2953" t="s">
        <v>8962</v>
      </c>
      <c r="F2953" t="str">
        <f>VLOOKUP(TRIM(SUBSTITUTE(E2953,CHAR(160),CHAR(32))),Metadata!B$1:C$2632,2,FALSE)</f>
        <v>Guizot, François, 1787-1874.</v>
      </c>
      <c r="G2953" t="str">
        <f>VLOOKUP(TRIM(SUBSTITUTE(E2953,CHAR(160),CHAR(32))),Metadata!B$1:D$2632,3,FALSE)</f>
        <v>Des Conspirations et de la Justice Politique</v>
      </c>
      <c r="H2953">
        <f>VLOOKUP(TRIM(SUBSTITUTE(E2953,CHAR(160),CHAR(32))),Metadata!B$1:E$2632,4,FALSE)</f>
        <v>1845</v>
      </c>
      <c r="I2953" t="s">
        <v>534</v>
      </c>
      <c r="K2953" t="str">
        <f>VLOOKUP(TRIM(SUBSTITUTE(E2953,CHAR(160),CHAR(32))),Metadata!B$1:H$2632,7,FALSE)</f>
        <v>traite</v>
      </c>
      <c r="L2953" t="s">
        <v>4417</v>
      </c>
      <c r="N2953" t="str">
        <f>VLOOKUP(TRIM(SUBSTITUTE(E2953,CHAR(160),CHAR(32))),Metadata!B$1:J$2632,9,FALSE)</f>
        <v/>
      </c>
      <c r="O2953">
        <f>VLOOKUP(TRIM(SUBSTITUTE(E2953,CHAR(160),CHAR(32))),Metadata!B$1:K$2632,10,FALSE)</f>
        <v>22946</v>
      </c>
      <c r="P2953" s="4" t="s">
        <v>11409</v>
      </c>
      <c r="Q2953">
        <v>306</v>
      </c>
      <c r="R2953">
        <v>313</v>
      </c>
    </row>
    <row r="2954" spans="1:20" hidden="1" x14ac:dyDescent="0.25">
      <c r="A2954">
        <v>2958</v>
      </c>
      <c r="B2954" t="s">
        <v>4354</v>
      </c>
      <c r="C2954" t="s">
        <v>3100</v>
      </c>
      <c r="D2954" t="s">
        <v>330</v>
      </c>
      <c r="E2954" t="s">
        <v>8745</v>
      </c>
      <c r="F2954" t="str">
        <f>VLOOKUP(TRIM(SUBSTITUTE(E2954,CHAR(160),CHAR(32))),Metadata!B$1:C$2632,2,FALSE)</f>
        <v>Ambrière, Francis, 1907-</v>
      </c>
      <c r="G2954" t="str">
        <f>VLOOKUP(TRIM(SUBSTITUTE(E2954,CHAR(160),CHAR(32))),Metadata!B$1:D$2632,3,FALSE)</f>
        <v>Les grandes vacances</v>
      </c>
      <c r="H2954">
        <f>VLOOKUP(TRIM(SUBSTITUTE(E2954,CHAR(160),CHAR(32))),Metadata!B$1:E$2632,4,FALSE)</f>
        <v>1946</v>
      </c>
      <c r="I2954" t="s">
        <v>534</v>
      </c>
      <c r="K2954" t="str">
        <f>VLOOKUP(TRIM(SUBSTITUTE(E2954,CHAR(160),CHAR(32))),Metadata!B$1:H$2632,7,FALSE)</f>
        <v>roman</v>
      </c>
      <c r="L2954" t="s">
        <v>4378</v>
      </c>
      <c r="N2954" t="str">
        <f>VLOOKUP(TRIM(SUBSTITUTE(E2954,CHAR(160),CHAR(32))),Metadata!B$1:J$2632,9,FALSE)</f>
        <v>prose</v>
      </c>
      <c r="O2954">
        <f>VLOOKUP(TRIM(SUBSTITUTE(E2954,CHAR(160),CHAR(32))),Metadata!B$1:K$2632,10,FALSE)</f>
        <v>124263</v>
      </c>
      <c r="P2954" s="4" t="s">
        <v>12894</v>
      </c>
      <c r="Q2954">
        <v>258</v>
      </c>
      <c r="R2954">
        <v>265</v>
      </c>
    </row>
    <row r="2955" spans="1:20" hidden="1" x14ac:dyDescent="0.25">
      <c r="A2955">
        <v>2959</v>
      </c>
      <c r="B2955" t="s">
        <v>4354</v>
      </c>
      <c r="C2955" t="s">
        <v>3100</v>
      </c>
      <c r="D2955" t="s">
        <v>330</v>
      </c>
      <c r="E2955" t="s">
        <v>7250</v>
      </c>
      <c r="F2955" t="str">
        <f>VLOOKUP(TRIM(SUBSTITUTE(E2955,CHAR(160),CHAR(32))),Metadata!B$1:C$2632,2,FALSE)</f>
        <v>Bainville, Jacques, 1879-1936.</v>
      </c>
      <c r="G2955" t="str">
        <f>VLOOKUP(TRIM(SUBSTITUTE(E2955,CHAR(160),CHAR(32))),Metadata!B$1:D$2632,3,FALSE)</f>
        <v>Histoire de France</v>
      </c>
      <c r="H2955">
        <f>VLOOKUP(TRIM(SUBSTITUTE(E2955,CHAR(160),CHAR(32))),Metadata!B$1:E$2632,4,FALSE)</f>
        <v>1924</v>
      </c>
      <c r="I2955" t="s">
        <v>534</v>
      </c>
      <c r="K2955" t="str">
        <f>VLOOKUP(TRIM(SUBSTITUTE(E2955,CHAR(160),CHAR(32))),Metadata!B$1:H$2632,7,FALSE)</f>
        <v>traite ou essai</v>
      </c>
      <c r="L2955" t="s">
        <v>4402</v>
      </c>
      <c r="N2955" t="str">
        <f>VLOOKUP(TRIM(SUBSTITUTE(E2955,CHAR(160),CHAR(32))),Metadata!B$1:J$2632,9,FALSE)</f>
        <v/>
      </c>
      <c r="O2955">
        <f>VLOOKUP(TRIM(SUBSTITUTE(E2955,CHAR(160),CHAR(32))),Metadata!B$1:K$2632,10,FALSE)</f>
        <v>169042</v>
      </c>
      <c r="P2955" s="4" t="s">
        <v>11410</v>
      </c>
      <c r="Q2955">
        <v>3</v>
      </c>
      <c r="R2955">
        <v>10</v>
      </c>
    </row>
    <row r="2956" spans="1:20" hidden="1" x14ac:dyDescent="0.25">
      <c r="A2956">
        <v>2960</v>
      </c>
      <c r="B2956" t="s">
        <v>4354</v>
      </c>
      <c r="C2956" t="s">
        <v>3100</v>
      </c>
      <c r="D2956" t="s">
        <v>330</v>
      </c>
      <c r="E2956" t="s">
        <v>8919</v>
      </c>
      <c r="F2956" t="str">
        <f>VLOOKUP(TRIM(SUBSTITUTE(E2956,CHAR(160),CHAR(32))),Metadata!B$1:C$2632,2,FALSE)</f>
        <v>Leroux, Gaston, 1868-1927.</v>
      </c>
      <c r="G2956" t="str">
        <f>VLOOKUP(TRIM(SUBSTITUTE(E2956,CHAR(160),CHAR(32))),Metadata!B$1:D$2632,3,FALSE)</f>
        <v>Rouletabille chez le tsar</v>
      </c>
      <c r="H2956">
        <f>VLOOKUP(TRIM(SUBSTITUTE(E2956,CHAR(160),CHAR(32))),Metadata!B$1:E$2632,4,FALSE)</f>
        <v>1912</v>
      </c>
      <c r="I2956" t="s">
        <v>534</v>
      </c>
      <c r="K2956" t="str">
        <f>VLOOKUP(TRIM(SUBSTITUTE(E2956,CHAR(160),CHAR(32))),Metadata!B$1:H$2632,7,FALSE)</f>
        <v>roman</v>
      </c>
      <c r="L2956" t="s">
        <v>4378</v>
      </c>
      <c r="N2956" t="str">
        <f>VLOOKUP(TRIM(SUBSTITUTE(E2956,CHAR(160),CHAR(32))),Metadata!B$1:J$2632,9,FALSE)</f>
        <v>prose</v>
      </c>
      <c r="O2956">
        <f>VLOOKUP(TRIM(SUBSTITUTE(E2956,CHAR(160),CHAR(32))),Metadata!B$1:K$2632,10,FALSE)</f>
        <v>103004</v>
      </c>
      <c r="P2956" s="8" t="s">
        <v>11411</v>
      </c>
      <c r="Q2956">
        <v>128</v>
      </c>
      <c r="R2956">
        <v>135</v>
      </c>
    </row>
    <row r="2957" spans="1:20" hidden="1" x14ac:dyDescent="0.25">
      <c r="A2957">
        <v>2961</v>
      </c>
      <c r="B2957" t="s">
        <v>4354</v>
      </c>
      <c r="C2957" t="s">
        <v>3100</v>
      </c>
      <c r="D2957" t="s">
        <v>330</v>
      </c>
      <c r="E2957" t="s">
        <v>8924</v>
      </c>
      <c r="F2957" t="str">
        <f>VLOOKUP(TRIM(SUBSTITUTE(E2957,CHAR(160),CHAR(32))),Metadata!B$1:C$2632,2,FALSE)</f>
        <v>Malraux, André, 1901-1976.</v>
      </c>
      <c r="G2957" t="str">
        <f>VLOOKUP(TRIM(SUBSTITUTE(E2957,CHAR(160),CHAR(32))),Metadata!B$1:D$2632,3,FALSE)</f>
        <v>L'espoir</v>
      </c>
      <c r="H2957">
        <f>VLOOKUP(TRIM(SUBSTITUTE(E2957,CHAR(160),CHAR(32))),Metadata!B$1:E$2632,4,FALSE)</f>
        <v>1937</v>
      </c>
      <c r="I2957" t="s">
        <v>534</v>
      </c>
      <c r="K2957" t="str">
        <f>VLOOKUP(TRIM(SUBSTITUTE(E2957,CHAR(160),CHAR(32))),Metadata!B$1:H$2632,7,FALSE)</f>
        <v>roman</v>
      </c>
      <c r="L2957" t="s">
        <v>4378</v>
      </c>
      <c r="N2957" t="str">
        <f>VLOOKUP(TRIM(SUBSTITUTE(E2957,CHAR(160),CHAR(32))),Metadata!B$1:J$2632,9,FALSE)</f>
        <v>prose</v>
      </c>
      <c r="O2957">
        <f>VLOOKUP(TRIM(SUBSTITUTE(E2957,CHAR(160),CHAR(32))),Metadata!B$1:K$2632,10,FALSE)</f>
        <v>149858</v>
      </c>
      <c r="P2957" s="4" t="s">
        <v>12895</v>
      </c>
      <c r="Q2957">
        <v>346</v>
      </c>
      <c r="R2957">
        <v>353</v>
      </c>
    </row>
    <row r="2958" spans="1:20" hidden="1" x14ac:dyDescent="0.25">
      <c r="A2958">
        <v>2962</v>
      </c>
      <c r="B2958" t="s">
        <v>4354</v>
      </c>
      <c r="C2958" t="s">
        <v>3100</v>
      </c>
      <c r="D2958" t="s">
        <v>330</v>
      </c>
      <c r="E2958" t="s">
        <v>7382</v>
      </c>
      <c r="F2958" t="str">
        <f>VLOOKUP(TRIM(SUBSTITUTE(E2958,CHAR(160),CHAR(32))),Metadata!B$1:C$2632,2,FALSE)</f>
        <v>Bainville, Jacques, 1879-1936.</v>
      </c>
      <c r="G2958" t="str">
        <f>VLOOKUP(TRIM(SUBSTITUTE(E2958,CHAR(160),CHAR(32))),Metadata!B$1:D$2632,3,FALSE)</f>
        <v>Napoléon</v>
      </c>
      <c r="H2958">
        <f>VLOOKUP(TRIM(SUBSTITUTE(E2958,CHAR(160),CHAR(32))),Metadata!B$1:E$2632,4,FALSE)</f>
        <v>1931</v>
      </c>
      <c r="I2958" t="s">
        <v>534</v>
      </c>
      <c r="K2958" t="str">
        <f>VLOOKUP(TRIM(SUBSTITUTE(E2958,CHAR(160),CHAR(32))),Metadata!B$1:H$2632,7,FALSE)</f>
        <v>traite ou essai</v>
      </c>
      <c r="L2958" t="s">
        <v>4402</v>
      </c>
      <c r="N2958" t="str">
        <f>VLOOKUP(TRIM(SUBSTITUTE(E2958,CHAR(160),CHAR(32))),Metadata!B$1:J$2632,9,FALSE)</f>
        <v/>
      </c>
      <c r="O2958">
        <f>VLOOKUP(TRIM(SUBSTITUTE(E2958,CHAR(160),CHAR(32))),Metadata!B$1:K$2632,10,FALSE)</f>
        <v>191193</v>
      </c>
      <c r="P2958" s="4" t="s">
        <v>12896</v>
      </c>
      <c r="Q2958">
        <v>25</v>
      </c>
      <c r="R2958">
        <v>32</v>
      </c>
    </row>
    <row r="2959" spans="1:20" x14ac:dyDescent="0.25">
      <c r="A2959">
        <v>2963</v>
      </c>
      <c r="B2959" t="s">
        <v>4354</v>
      </c>
      <c r="C2959" t="s">
        <v>3130</v>
      </c>
      <c r="D2959" t="s">
        <v>330</v>
      </c>
      <c r="E2959" t="s">
        <v>8064</v>
      </c>
      <c r="F2959" t="str">
        <f>VLOOKUP(TRIM(SUBSTITUTE(E2959,CHAR(160),CHAR(32))),Metadata!B$1:C$2632,2,FALSE)</f>
        <v>Guilleragues, Gabriel Joseph de Lavergne, vicomte de, 1628-1685.</v>
      </c>
      <c r="G2959" t="str">
        <f>VLOOKUP(TRIM(SUBSTITUTE(E2959,CHAR(160),CHAR(32))),Metadata!B$1:D$2632,3,FALSE)</f>
        <v>Les Valentins</v>
      </c>
      <c r="H2959">
        <f>VLOOKUP(TRIM(SUBSTITUTE(E2959,CHAR(160),CHAR(32))),Metadata!B$1:E$2632,4,FALSE)</f>
        <v>1668</v>
      </c>
      <c r="I2959" t="s">
        <v>445</v>
      </c>
      <c r="K2959" t="str">
        <f>VLOOKUP(TRIM(SUBSTITUTE(E2959,CHAR(160),CHAR(32))),Metadata!B$1:H$2632,7,FALSE)</f>
        <v>poesie</v>
      </c>
      <c r="L2959" t="s">
        <v>4382</v>
      </c>
      <c r="N2959" t="str">
        <f>VLOOKUP(TRIM(SUBSTITUTE(E2959,CHAR(160),CHAR(32))),Metadata!B$1:J$2632,9,FALSE)</f>
        <v/>
      </c>
      <c r="O2959">
        <f>VLOOKUP(TRIM(SUBSTITUTE(E2959,CHAR(160),CHAR(32))),Metadata!B$1:K$2632,10,FALSE)</f>
        <v>3223</v>
      </c>
      <c r="P2959" s="8" t="s">
        <v>11412</v>
      </c>
      <c r="Q2959">
        <v>93</v>
      </c>
      <c r="R2959">
        <v>109</v>
      </c>
    </row>
    <row r="2960" spans="1:20" hidden="1" x14ac:dyDescent="0.25">
      <c r="A2960">
        <v>2964</v>
      </c>
      <c r="B2960" t="s">
        <v>4354</v>
      </c>
      <c r="C2960" t="s">
        <v>3130</v>
      </c>
      <c r="D2960" t="s">
        <v>330</v>
      </c>
      <c r="E2960" t="s">
        <v>8106</v>
      </c>
      <c r="F2960" t="str">
        <f>VLOOKUP(TRIM(SUBSTITUTE(E2960,CHAR(160),CHAR(32))),Metadata!B$1:C$2632,2,FALSE)</f>
        <v>Molière, 1622-1673.</v>
      </c>
      <c r="G2960" t="str">
        <f>VLOOKUP(TRIM(SUBSTITUTE(E2960,CHAR(160),CHAR(32))),Metadata!B$1:D$2632,3,FALSE)</f>
        <v>Les fourberies de Scapin: comédie</v>
      </c>
      <c r="H2960">
        <f>VLOOKUP(TRIM(SUBSTITUTE(E2960,CHAR(160),CHAR(32))),Metadata!B$1:E$2632,4,FALSE)</f>
        <v>1671</v>
      </c>
      <c r="I2960" t="s">
        <v>445</v>
      </c>
      <c r="K2960" t="str">
        <f>VLOOKUP(TRIM(SUBSTITUTE(E2960,CHAR(160),CHAR(32))),Metadata!B$1:H$2632,7,FALSE)</f>
        <v>theatre</v>
      </c>
      <c r="L2960" t="s">
        <v>4472</v>
      </c>
      <c r="N2960" t="str">
        <f>VLOOKUP(TRIM(SUBSTITUTE(E2960,CHAR(160),CHAR(32))),Metadata!B$1:J$2632,9,FALSE)</f>
        <v/>
      </c>
      <c r="O2960">
        <f>VLOOKUP(TRIM(SUBSTITUTE(E2960,CHAR(160),CHAR(32))),Metadata!B$1:K$2632,10,FALSE)</f>
        <v>14953</v>
      </c>
      <c r="P2960" s="4" t="s">
        <v>9353</v>
      </c>
      <c r="Q2960">
        <v>9</v>
      </c>
      <c r="R2960">
        <v>17</v>
      </c>
      <c r="S2960">
        <v>26</v>
      </c>
      <c r="T2960">
        <v>31</v>
      </c>
    </row>
    <row r="2961" spans="1:20" hidden="1" x14ac:dyDescent="0.25">
      <c r="A2961">
        <v>2965</v>
      </c>
      <c r="B2961" t="s">
        <v>4354</v>
      </c>
      <c r="C2961" t="s">
        <v>3130</v>
      </c>
      <c r="D2961" t="s">
        <v>330</v>
      </c>
      <c r="E2961" t="s">
        <v>8106</v>
      </c>
      <c r="F2961" t="str">
        <f>VLOOKUP(TRIM(SUBSTITUTE(E2961,CHAR(160),CHAR(32))),Metadata!B$1:C$2632,2,FALSE)</f>
        <v>Molière, 1622-1673.</v>
      </c>
      <c r="G2961" t="str">
        <f>VLOOKUP(TRIM(SUBSTITUTE(E2961,CHAR(160),CHAR(32))),Metadata!B$1:D$2632,3,FALSE)</f>
        <v>Les fourberies de Scapin: comédie</v>
      </c>
      <c r="H2961">
        <f>VLOOKUP(TRIM(SUBSTITUTE(E2961,CHAR(160),CHAR(32))),Metadata!B$1:E$2632,4,FALSE)</f>
        <v>1671</v>
      </c>
      <c r="I2961" t="s">
        <v>445</v>
      </c>
      <c r="K2961" t="str">
        <f>VLOOKUP(TRIM(SUBSTITUTE(E2961,CHAR(160),CHAR(32))),Metadata!B$1:H$2632,7,FALSE)</f>
        <v>theatre</v>
      </c>
      <c r="L2961" t="s">
        <v>4472</v>
      </c>
      <c r="N2961" t="str">
        <f>VLOOKUP(TRIM(SUBSTITUTE(E2961,CHAR(160),CHAR(32))),Metadata!B$1:J$2632,9,FALSE)</f>
        <v/>
      </c>
      <c r="O2961">
        <f>VLOOKUP(TRIM(SUBSTITUTE(E2961,CHAR(160),CHAR(32))),Metadata!B$1:K$2632,10,FALSE)</f>
        <v>14953</v>
      </c>
      <c r="P2961" s="4" t="s">
        <v>11413</v>
      </c>
      <c r="Q2961">
        <v>28</v>
      </c>
      <c r="R2961">
        <v>36</v>
      </c>
      <c r="S2961">
        <v>45</v>
      </c>
      <c r="T2961">
        <v>50</v>
      </c>
    </row>
    <row r="2962" spans="1:20" x14ac:dyDescent="0.25">
      <c r="A2962">
        <v>2966</v>
      </c>
      <c r="B2962" t="s">
        <v>4354</v>
      </c>
      <c r="C2962" t="s">
        <v>3130</v>
      </c>
      <c r="D2962" t="s">
        <v>330</v>
      </c>
      <c r="E2962" t="s">
        <v>8033</v>
      </c>
      <c r="F2962" t="str">
        <f>VLOOKUP(TRIM(SUBSTITUTE(E2962,CHAR(160),CHAR(32))),Metadata!B$1:C$2632,2,FALSE)</f>
        <v>Corneille, Thomas, 1625-1709.</v>
      </c>
      <c r="G2962" t="str">
        <f>VLOOKUP(TRIM(SUBSTITUTE(E2962,CHAR(160),CHAR(32))),Metadata!B$1:D$2632,3,FALSE)</f>
        <v>Stilicon</v>
      </c>
      <c r="H2962">
        <f>VLOOKUP(TRIM(SUBSTITUTE(E2962,CHAR(160),CHAR(32))),Metadata!B$1:E$2632,4,FALSE)</f>
        <v>1660</v>
      </c>
      <c r="I2962" t="s">
        <v>445</v>
      </c>
      <c r="K2962" t="str">
        <f>VLOOKUP(TRIM(SUBSTITUTE(E2962,CHAR(160),CHAR(32))),Metadata!B$1:H$2632,7,FALSE)</f>
        <v>theatre</v>
      </c>
      <c r="L2962" t="s">
        <v>13224</v>
      </c>
      <c r="N2962" t="str">
        <f>VLOOKUP(TRIM(SUBSTITUTE(E2962,CHAR(160),CHAR(32))),Metadata!B$1:J$2632,9,FALSE)</f>
        <v>vers</v>
      </c>
      <c r="O2962">
        <f>VLOOKUP(TRIM(SUBSTITUTE(E2962,CHAR(160),CHAR(32))),Metadata!B$1:K$2632,10,FALSE)</f>
        <v>19390</v>
      </c>
      <c r="P2962" s="8" t="s">
        <v>11414</v>
      </c>
      <c r="Q2962">
        <v>3</v>
      </c>
      <c r="R2962">
        <v>9</v>
      </c>
      <c r="S2962">
        <v>20</v>
      </c>
      <c r="T2962">
        <v>28</v>
      </c>
    </row>
    <row r="2963" spans="1:20" hidden="1" x14ac:dyDescent="0.25">
      <c r="A2963">
        <v>2967</v>
      </c>
      <c r="B2963" t="s">
        <v>4354</v>
      </c>
      <c r="C2963" t="s">
        <v>3130</v>
      </c>
      <c r="D2963" t="s">
        <v>330</v>
      </c>
      <c r="E2963" t="s">
        <v>8106</v>
      </c>
      <c r="F2963" t="str">
        <f>VLOOKUP(TRIM(SUBSTITUTE(E2963,CHAR(160),CHAR(32))),Metadata!B$1:C$2632,2,FALSE)</f>
        <v>Molière, 1622-1673.</v>
      </c>
      <c r="G2963" t="str">
        <f>VLOOKUP(TRIM(SUBSTITUTE(E2963,CHAR(160),CHAR(32))),Metadata!B$1:D$2632,3,FALSE)</f>
        <v>Les fourberies de Scapin: comédie</v>
      </c>
      <c r="H2963">
        <f>VLOOKUP(TRIM(SUBSTITUTE(E2963,CHAR(160),CHAR(32))),Metadata!B$1:E$2632,4,FALSE)</f>
        <v>1671</v>
      </c>
      <c r="I2963" t="s">
        <v>445</v>
      </c>
      <c r="K2963" t="str">
        <f>VLOOKUP(TRIM(SUBSTITUTE(E2963,CHAR(160),CHAR(32))),Metadata!B$1:H$2632,7,FALSE)</f>
        <v>theatre</v>
      </c>
      <c r="L2963" t="s">
        <v>4472</v>
      </c>
      <c r="N2963" t="str">
        <f>VLOOKUP(TRIM(SUBSTITUTE(E2963,CHAR(160),CHAR(32))),Metadata!B$1:J$2632,9,FALSE)</f>
        <v/>
      </c>
      <c r="O2963">
        <f>VLOOKUP(TRIM(SUBSTITUTE(E2963,CHAR(160),CHAR(32))),Metadata!B$1:K$2632,10,FALSE)</f>
        <v>14953</v>
      </c>
      <c r="P2963" s="4" t="s">
        <v>11415</v>
      </c>
      <c r="Q2963">
        <v>22</v>
      </c>
      <c r="R2963">
        <v>28</v>
      </c>
      <c r="S2963">
        <v>33</v>
      </c>
      <c r="T2963">
        <v>41</v>
      </c>
    </row>
    <row r="2964" spans="1:20" hidden="1" x14ac:dyDescent="0.25">
      <c r="A2964">
        <v>2968</v>
      </c>
      <c r="B2964" t="s">
        <v>4354</v>
      </c>
      <c r="C2964" t="s">
        <v>3130</v>
      </c>
      <c r="D2964" t="s">
        <v>330</v>
      </c>
      <c r="E2964" t="s">
        <v>8114</v>
      </c>
      <c r="F2964" t="str">
        <f>VLOOKUP(TRIM(SUBSTITUTE(E2964,CHAR(160),CHAR(32))),Metadata!B$1:C$2632,2,FALSE)</f>
        <v>Nicole, Pierre, 1625-1695.</v>
      </c>
      <c r="G2964" t="str">
        <f>VLOOKUP(TRIM(SUBSTITUTE(E2964,CHAR(160),CHAR(32))),Metadata!B$1:D$2632,3,FALSE)</f>
        <v>Essais de morale. T. 3</v>
      </c>
      <c r="H2964">
        <f>VLOOKUP(TRIM(SUBSTITUTE(E2964,CHAR(160),CHAR(32))),Metadata!B$1:E$2632,4,FALSE)</f>
        <v>1675</v>
      </c>
      <c r="I2964" t="s">
        <v>445</v>
      </c>
      <c r="K2964" t="str">
        <f>VLOOKUP(TRIM(SUBSTITUTE(E2964,CHAR(160),CHAR(32))),Metadata!B$1:H$2632,7,FALSE)</f>
        <v>traite ou essai</v>
      </c>
      <c r="L2964" t="s">
        <v>4402</v>
      </c>
      <c r="N2964" t="str">
        <f>VLOOKUP(TRIM(SUBSTITUTE(E2964,CHAR(160),CHAR(32))),Metadata!B$1:J$2632,9,FALSE)</f>
        <v>prose</v>
      </c>
      <c r="O2964">
        <f>VLOOKUP(TRIM(SUBSTITUTE(E2964,CHAR(160),CHAR(32))),Metadata!B$1:K$2632,10,FALSE)</f>
        <v>67220</v>
      </c>
      <c r="P2964" s="4" t="s">
        <v>11416</v>
      </c>
      <c r="Q2964">
        <v>202</v>
      </c>
      <c r="R2964">
        <v>210</v>
      </c>
      <c r="S2964">
        <v>215</v>
      </c>
      <c r="T2964">
        <v>223</v>
      </c>
    </row>
    <row r="2965" spans="1:20" hidden="1" x14ac:dyDescent="0.25">
      <c r="A2965">
        <v>2969</v>
      </c>
      <c r="B2965" t="s">
        <v>4354</v>
      </c>
      <c r="C2965" t="s">
        <v>3130</v>
      </c>
      <c r="D2965" t="s">
        <v>330</v>
      </c>
      <c r="E2965" t="s">
        <v>8116</v>
      </c>
      <c r="F2965" t="str">
        <f>VLOOKUP(TRIM(SUBSTITUTE(E2965,CHAR(160),CHAR(32))),Metadata!B$1:C$2632,2,FALSE)</f>
        <v>Pascal, Blaise, 1623-1662.</v>
      </c>
      <c r="G2965" t="str">
        <f>VLOOKUP(TRIM(SUBSTITUTE(E2965,CHAR(160),CHAR(32))),Metadata!B$1:D$2632,3,FALSE)</f>
        <v>Les provinciales, ou, Les lettres écrites par Louis de Montalte à un provinciale de ses amis et aux RR. PP. Jésuites</v>
      </c>
      <c r="H2965">
        <f>VLOOKUP(TRIM(SUBSTITUTE(E2965,CHAR(160),CHAR(32))),Metadata!B$1:E$2632,4,FALSE)</f>
        <v>1657</v>
      </c>
      <c r="I2965" t="s">
        <v>445</v>
      </c>
      <c r="K2965" t="str">
        <f>VLOOKUP(TRIM(SUBSTITUTE(E2965,CHAR(160),CHAR(32))),Metadata!B$1:H$2632,7,FALSE)</f>
        <v>pamphlet</v>
      </c>
      <c r="L2965" t="s">
        <v>4534</v>
      </c>
      <c r="N2965" t="str">
        <f>VLOOKUP(TRIM(SUBSTITUTE(E2965,CHAR(160),CHAR(32))),Metadata!B$1:J$2632,9,FALSE)</f>
        <v>prose</v>
      </c>
      <c r="O2965">
        <f>VLOOKUP(TRIM(SUBSTITUTE(E2965,CHAR(160),CHAR(32))),Metadata!B$1:K$2632,10,FALSE)</f>
        <v>79164</v>
      </c>
      <c r="P2965" s="4" t="s">
        <v>11417</v>
      </c>
      <c r="Q2965">
        <v>144</v>
      </c>
      <c r="R2965">
        <v>151</v>
      </c>
      <c r="S2965">
        <v>156</v>
      </c>
      <c r="T2965">
        <v>161</v>
      </c>
    </row>
    <row r="2966" spans="1:20" hidden="1" x14ac:dyDescent="0.25">
      <c r="A2966">
        <v>2970</v>
      </c>
      <c r="B2966" t="s">
        <v>4354</v>
      </c>
      <c r="C2966" t="s">
        <v>3130</v>
      </c>
      <c r="D2966" t="s">
        <v>330</v>
      </c>
      <c r="E2966" t="s">
        <v>8037</v>
      </c>
      <c r="F2966" t="str">
        <f>VLOOKUP(TRIM(SUBSTITUTE(E2966,CHAR(160),CHAR(32))),Metadata!B$1:C$2632,2,FALSE)</f>
        <v>Daniel, Gabriel, 1649-1728.</v>
      </c>
      <c r="G2966" t="str">
        <f>VLOOKUP(TRIM(SUBSTITUTE(E2966,CHAR(160),CHAR(32))),Metadata!B$1:D$2632,3,FALSE)</f>
        <v>Voiage du Monde de Descartes</v>
      </c>
      <c r="H2966">
        <f>VLOOKUP(TRIM(SUBSTITUTE(E2966,CHAR(160),CHAR(32))),Metadata!B$1:E$2632,4,FALSE)</f>
        <v>1690</v>
      </c>
      <c r="I2966" t="s">
        <v>445</v>
      </c>
      <c r="K2966" t="str">
        <f>VLOOKUP(TRIM(SUBSTITUTE(E2966,CHAR(160),CHAR(32))),Metadata!B$1:H$2632,7,FALSE)</f>
        <v>traite ou essai</v>
      </c>
      <c r="L2966" t="s">
        <v>4402</v>
      </c>
      <c r="N2966" t="str">
        <f>VLOOKUP(TRIM(SUBSTITUTE(E2966,CHAR(160),CHAR(32))),Metadata!B$1:J$2632,9,FALSE)</f>
        <v>prose</v>
      </c>
      <c r="O2966">
        <f>VLOOKUP(TRIM(SUBSTITUTE(E2966,CHAR(160),CHAR(32))),Metadata!B$1:K$2632,10,FALSE)</f>
        <v>87134</v>
      </c>
      <c r="P2966" s="4" t="s">
        <v>12897</v>
      </c>
      <c r="Q2966">
        <v>806</v>
      </c>
      <c r="R2966">
        <v>812</v>
      </c>
      <c r="S2966">
        <v>830</v>
      </c>
      <c r="T2966">
        <v>835</v>
      </c>
    </row>
    <row r="2967" spans="1:20" hidden="1" x14ac:dyDescent="0.25">
      <c r="A2967">
        <v>2971</v>
      </c>
      <c r="B2967" t="s">
        <v>4354</v>
      </c>
      <c r="C2967" t="s">
        <v>3130</v>
      </c>
      <c r="D2967" t="s">
        <v>330</v>
      </c>
      <c r="E2967" t="s">
        <v>7958</v>
      </c>
      <c r="F2967" t="str">
        <f>VLOOKUP(TRIM(SUBSTITUTE(E2967,CHAR(160),CHAR(32))),Metadata!B$1:C$2632,2,FALSE)</f>
        <v>Arnauld d'Andilly, Monsieur (Robert), 1588-1674.</v>
      </c>
      <c r="G2967" t="str">
        <f>VLOOKUP(TRIM(SUBSTITUTE(E2967,CHAR(160),CHAR(32))),Metadata!B$1:D$2632,3,FALSE)</f>
        <v>Fondations Monasteres Carmel.</v>
      </c>
      <c r="H2967">
        <f>VLOOKUP(TRIM(SUBSTITUTE(E2967,CHAR(160),CHAR(32))),Metadata!B$1:E$2632,4,FALSE)</f>
        <v>1670</v>
      </c>
      <c r="I2967" t="s">
        <v>445</v>
      </c>
      <c r="K2967" t="str">
        <f>VLOOKUP(TRIM(SUBSTITUTE(E2967,CHAR(160),CHAR(32))),Metadata!B$1:H$2632,7,FALSE)</f>
        <v>traite ou essai</v>
      </c>
      <c r="L2967" t="s">
        <v>4402</v>
      </c>
      <c r="N2967" t="str">
        <f>VLOOKUP(TRIM(SUBSTITUTE(E2967,CHAR(160),CHAR(32))),Metadata!B$1:J$2632,9,FALSE)</f>
        <v>prose</v>
      </c>
      <c r="O2967">
        <f>VLOOKUP(TRIM(SUBSTITUTE(E2967,CHAR(160),CHAR(32))),Metadata!B$1:K$2632,10,FALSE)</f>
        <v>93416</v>
      </c>
      <c r="P2967" s="4" t="s">
        <v>11418</v>
      </c>
      <c r="Q2967">
        <v>80</v>
      </c>
      <c r="R2967">
        <v>87</v>
      </c>
      <c r="S2967">
        <v>92</v>
      </c>
      <c r="T2967">
        <v>97</v>
      </c>
    </row>
    <row r="2968" spans="1:20" hidden="1" x14ac:dyDescent="0.25">
      <c r="A2968">
        <v>2972</v>
      </c>
      <c r="B2968" t="s">
        <v>4354</v>
      </c>
      <c r="C2968" t="s">
        <v>3130</v>
      </c>
      <c r="D2968" t="s">
        <v>330</v>
      </c>
      <c r="E2968" t="s">
        <v>7991</v>
      </c>
      <c r="F2968" t="str">
        <f>VLOOKUP(TRIM(SUBSTITUTE(E2968,CHAR(160),CHAR(32))),Metadata!B$1:C$2632,2,FALSE)</f>
        <v>Bernier, François, 1620-1688.</v>
      </c>
      <c r="G2968" t="str">
        <f>VLOOKUP(TRIM(SUBSTITUTE(E2968,CHAR(160),CHAR(32))),Metadata!B$1:D$2632,3,FALSE)</f>
        <v>Abrégé de la philosophie de Gassendi</v>
      </c>
      <c r="H2968">
        <f>VLOOKUP(TRIM(SUBSTITUTE(E2968,CHAR(160),CHAR(32))),Metadata!B$1:E$2632,4,FALSE)</f>
        <v>1684</v>
      </c>
      <c r="I2968" t="s">
        <v>445</v>
      </c>
      <c r="K2968" t="str">
        <f>VLOOKUP(TRIM(SUBSTITUTE(E2968,CHAR(160),CHAR(32))),Metadata!B$1:H$2632,7,FALSE)</f>
        <v>traite ou essai</v>
      </c>
      <c r="L2968" t="s">
        <v>4402</v>
      </c>
      <c r="N2968" t="str">
        <f>VLOOKUP(TRIM(SUBSTITUTE(E2968,CHAR(160),CHAR(32))),Metadata!B$1:J$2632,9,FALSE)</f>
        <v>prose</v>
      </c>
      <c r="O2968">
        <f>VLOOKUP(TRIM(SUBSTITUTE(E2968,CHAR(160),CHAR(32))),Metadata!B$1:K$2632,10,FALSE)</f>
        <v>622333</v>
      </c>
      <c r="P2968" s="4" t="s">
        <v>9354</v>
      </c>
      <c r="Q2968">
        <v>100</v>
      </c>
      <c r="R2968">
        <v>106</v>
      </c>
      <c r="S2968">
        <v>111</v>
      </c>
      <c r="T2968">
        <v>116</v>
      </c>
    </row>
    <row r="2969" spans="1:20" x14ac:dyDescent="0.25">
      <c r="A2969">
        <v>2973</v>
      </c>
      <c r="B2969" t="s">
        <v>4354</v>
      </c>
      <c r="C2969" t="s">
        <v>3130</v>
      </c>
      <c r="D2969" t="s">
        <v>330</v>
      </c>
      <c r="E2969" t="s">
        <v>8064</v>
      </c>
      <c r="F2969" t="str">
        <f>VLOOKUP(TRIM(SUBSTITUTE(E2969,CHAR(160),CHAR(32))),Metadata!B$1:C$2632,2,FALSE)</f>
        <v>Guilleragues, Gabriel Joseph de Lavergne, vicomte de, 1628-1685.</v>
      </c>
      <c r="G2969" t="str">
        <f>VLOOKUP(TRIM(SUBSTITUTE(E2969,CHAR(160),CHAR(32))),Metadata!B$1:D$2632,3,FALSE)</f>
        <v>Les Valentins</v>
      </c>
      <c r="H2969">
        <f>VLOOKUP(TRIM(SUBSTITUTE(E2969,CHAR(160),CHAR(32))),Metadata!B$1:E$2632,4,FALSE)</f>
        <v>1668</v>
      </c>
      <c r="I2969" t="s">
        <v>445</v>
      </c>
      <c r="K2969" t="str">
        <f>VLOOKUP(TRIM(SUBSTITUTE(E2969,CHAR(160),CHAR(32))),Metadata!B$1:H$2632,7,FALSE)</f>
        <v>poesie</v>
      </c>
      <c r="L2969" t="s">
        <v>4382</v>
      </c>
      <c r="N2969" t="str">
        <f>VLOOKUP(TRIM(SUBSTITUTE(E2969,CHAR(160),CHAR(32))),Metadata!B$1:J$2632,9,FALSE)</f>
        <v/>
      </c>
      <c r="O2969">
        <f>VLOOKUP(TRIM(SUBSTITUTE(E2969,CHAR(160),CHAR(32))),Metadata!B$1:K$2632,10,FALSE)</f>
        <v>3223</v>
      </c>
      <c r="P2969" s="8" t="s">
        <v>11419</v>
      </c>
      <c r="Q2969">
        <v>42</v>
      </c>
      <c r="R2969">
        <v>58</v>
      </c>
    </row>
    <row r="2970" spans="1:20" hidden="1" x14ac:dyDescent="0.25">
      <c r="A2970">
        <v>2974</v>
      </c>
      <c r="B2970" t="s">
        <v>4354</v>
      </c>
      <c r="C2970" t="s">
        <v>3130</v>
      </c>
      <c r="D2970" t="s">
        <v>330</v>
      </c>
      <c r="E2970" t="s">
        <v>8002</v>
      </c>
      <c r="F2970" t="str">
        <f>VLOOKUP(TRIM(SUBSTITUTE(E2970,CHAR(160),CHAR(32))),Metadata!B$1:C$2632,2,FALSE)</f>
        <v>Bussy-Rabutin R. de</v>
      </c>
      <c r="G2970" t="str">
        <f>VLOOKUP(TRIM(SUBSTITUTE(E2970,CHAR(160),CHAR(32))),Metadata!B$1:D$2632,3,FALSE)</f>
        <v>Les Lettres T. 2 1681-1692</v>
      </c>
      <c r="H2970">
        <f>VLOOKUP(TRIM(SUBSTITUTE(E2970,CHAR(160),CHAR(32))),Metadata!B$1:E$2632,4,FALSE)</f>
        <v>1692</v>
      </c>
      <c r="I2970" t="s">
        <v>445</v>
      </c>
      <c r="K2970" t="str">
        <f>VLOOKUP(TRIM(SUBSTITUTE(E2970,CHAR(160),CHAR(32))),Metadata!B$1:H$2632,7,FALSE)</f>
        <v>correspondance</v>
      </c>
      <c r="L2970" t="s">
        <v>4542</v>
      </c>
      <c r="N2970" t="str">
        <f>VLOOKUP(TRIM(SUBSTITUTE(E2970,CHAR(160),CHAR(32))),Metadata!B$1:J$2632,9,FALSE)</f>
        <v>prose</v>
      </c>
      <c r="O2970">
        <f>VLOOKUP(TRIM(SUBSTITUTE(E2970,CHAR(160),CHAR(32))),Metadata!B$1:K$2632,10,FALSE)</f>
        <v>21440</v>
      </c>
      <c r="P2970" s="4" t="s">
        <v>11420</v>
      </c>
      <c r="Q2970">
        <v>94</v>
      </c>
      <c r="R2970">
        <v>101</v>
      </c>
      <c r="S2970">
        <v>106</v>
      </c>
      <c r="T2970">
        <v>111</v>
      </c>
    </row>
    <row r="2971" spans="1:20" hidden="1" x14ac:dyDescent="0.25">
      <c r="A2971">
        <v>2975</v>
      </c>
      <c r="B2971" t="s">
        <v>4354</v>
      </c>
      <c r="C2971" t="s">
        <v>3130</v>
      </c>
      <c r="D2971" t="s">
        <v>330</v>
      </c>
      <c r="E2971" t="s">
        <v>8095</v>
      </c>
      <c r="F2971" t="str">
        <f>VLOOKUP(TRIM(SUBSTITUTE(E2971,CHAR(160),CHAR(32))),Metadata!B$1:C$2632,2,FALSE)</f>
        <v>Molière, 1622-1673.</v>
      </c>
      <c r="G2971" t="str">
        <f>VLOOKUP(TRIM(SUBSTITUTE(E2971,CHAR(160),CHAR(32))),Metadata!B$1:D$2632,3,FALSE)</f>
        <v>La princesse d'Élide.</v>
      </c>
      <c r="H2971">
        <f>VLOOKUP(TRIM(SUBSTITUTE(E2971,CHAR(160),CHAR(32))),Metadata!B$1:E$2632,4,FALSE)</f>
        <v>1674</v>
      </c>
      <c r="I2971" t="s">
        <v>445</v>
      </c>
      <c r="K2971" t="str">
        <f>VLOOKUP(TRIM(SUBSTITUTE(E2971,CHAR(160),CHAR(32))),Metadata!B$1:H$2632,7,FALSE)</f>
        <v>theatre</v>
      </c>
      <c r="L2971" t="s">
        <v>4472</v>
      </c>
      <c r="N2971" t="str">
        <f>VLOOKUP(TRIM(SUBSTITUTE(E2971,CHAR(160),CHAR(32))),Metadata!B$1:J$2632,9,FALSE)</f>
        <v/>
      </c>
      <c r="O2971">
        <f>VLOOKUP(TRIM(SUBSTITUTE(E2971,CHAR(160),CHAR(32))),Metadata!B$1:K$2632,10,FALSE)</f>
        <v>11785</v>
      </c>
      <c r="P2971" s="4" t="s">
        <v>11421</v>
      </c>
      <c r="Q2971">
        <v>31</v>
      </c>
      <c r="R2971">
        <v>37</v>
      </c>
      <c r="S2971">
        <v>42</v>
      </c>
      <c r="T2971">
        <v>47</v>
      </c>
    </row>
    <row r="2972" spans="1:20" hidden="1" x14ac:dyDescent="0.25">
      <c r="A2972">
        <v>2976</v>
      </c>
      <c r="B2972" t="s">
        <v>4354</v>
      </c>
      <c r="C2972" t="s">
        <v>3130</v>
      </c>
      <c r="D2972" t="s">
        <v>330</v>
      </c>
      <c r="E2972" t="s">
        <v>8060</v>
      </c>
      <c r="F2972" t="str">
        <f>VLOOKUP(TRIM(SUBSTITUTE(E2972,CHAR(160),CHAR(32))),Metadata!B$1:C$2632,2,FALSE)</f>
        <v>Furetière, Antoine, 1619-1688.</v>
      </c>
      <c r="G2972" t="str">
        <f>VLOOKUP(TRIM(SUBSTITUTE(E2972,CHAR(160),CHAR(32))),Metadata!B$1:D$2632,3,FALSE)</f>
        <v>Roman Bourgeois (Le)</v>
      </c>
      <c r="H2972">
        <f>VLOOKUP(TRIM(SUBSTITUTE(E2972,CHAR(160),CHAR(32))),Metadata!B$1:E$2632,4,FALSE)</f>
        <v>1666</v>
      </c>
      <c r="I2972" t="s">
        <v>445</v>
      </c>
      <c r="K2972" t="str">
        <f>VLOOKUP(TRIM(SUBSTITUTE(E2972,CHAR(160),CHAR(32))),Metadata!B$1:H$2632,7,FALSE)</f>
        <v>Narratif, Roman</v>
      </c>
      <c r="L2972" t="s">
        <v>4786</v>
      </c>
      <c r="N2972" t="str">
        <f>VLOOKUP(TRIM(SUBSTITUTE(E2972,CHAR(160),CHAR(32))),Metadata!B$1:J$2632,9,FALSE)</f>
        <v/>
      </c>
      <c r="O2972">
        <f>VLOOKUP(TRIM(SUBSTITUTE(E2972,CHAR(160),CHAR(32))),Metadata!B$1:K$2632,10,FALSE)</f>
        <v>85645</v>
      </c>
      <c r="P2972" s="4" t="s">
        <v>11422</v>
      </c>
      <c r="Q2972">
        <v>6</v>
      </c>
      <c r="R2972">
        <v>14</v>
      </c>
      <c r="S2972">
        <v>37</v>
      </c>
      <c r="T2972">
        <v>42</v>
      </c>
    </row>
    <row r="2973" spans="1:20" hidden="1" x14ac:dyDescent="0.25">
      <c r="A2973">
        <v>2977</v>
      </c>
      <c r="B2973" t="s">
        <v>4354</v>
      </c>
      <c r="C2973" t="s">
        <v>3130</v>
      </c>
      <c r="D2973" t="s">
        <v>330</v>
      </c>
      <c r="E2973" t="s">
        <v>8152</v>
      </c>
      <c r="F2973" t="str">
        <f>VLOOKUP(TRIM(SUBSTITUTE(E2973,CHAR(160),CHAR(32))),Metadata!B$1:C$2632,2,FALSE)</f>
        <v>Sévigné, Marie de Rabutin-Chantal, marquise de, 1626-1696.</v>
      </c>
      <c r="G2973" t="str">
        <f>VLOOKUP(TRIM(SUBSTITUTE(E2973,CHAR(160),CHAR(32))),Metadata!B$1:D$2632,3,FALSE)</f>
        <v>Correspondance. T. 1, 1646-1675</v>
      </c>
      <c r="H2973">
        <f>VLOOKUP(TRIM(SUBSTITUTE(E2973,CHAR(160),CHAR(32))),Metadata!B$1:E$2632,4,FALSE)</f>
        <v>1675</v>
      </c>
      <c r="I2973" t="s">
        <v>445</v>
      </c>
      <c r="K2973" t="str">
        <f>VLOOKUP(TRIM(SUBSTITUTE(E2973,CHAR(160),CHAR(32))),Metadata!B$1:H$2632,7,FALSE)</f>
        <v>correspondance</v>
      </c>
      <c r="L2973" t="s">
        <v>4542</v>
      </c>
      <c r="N2973" t="str">
        <f>VLOOKUP(TRIM(SUBSTITUTE(E2973,CHAR(160),CHAR(32))),Metadata!B$1:J$2632,9,FALSE)</f>
        <v>prose</v>
      </c>
      <c r="O2973">
        <f>VLOOKUP(TRIM(SUBSTITUTE(E2973,CHAR(160),CHAR(32))),Metadata!B$1:K$2632,10,FALSE)</f>
        <v>257427</v>
      </c>
      <c r="P2973" s="4" t="s">
        <v>11423</v>
      </c>
      <c r="Q2973">
        <v>3</v>
      </c>
      <c r="R2973">
        <v>9</v>
      </c>
      <c r="S2973">
        <v>14</v>
      </c>
      <c r="T2973">
        <v>19</v>
      </c>
    </row>
    <row r="2974" spans="1:20" hidden="1" x14ac:dyDescent="0.25">
      <c r="A2974">
        <v>2978</v>
      </c>
      <c r="B2974" t="s">
        <v>4354</v>
      </c>
      <c r="C2974" t="s">
        <v>3130</v>
      </c>
      <c r="D2974" t="s">
        <v>330</v>
      </c>
      <c r="E2974" t="s">
        <v>8060</v>
      </c>
      <c r="F2974" t="str">
        <f>VLOOKUP(TRIM(SUBSTITUTE(E2974,CHAR(160),CHAR(32))),Metadata!B$1:C$2632,2,FALSE)</f>
        <v>Furetière, Antoine, 1619-1688.</v>
      </c>
      <c r="G2974" t="str">
        <f>VLOOKUP(TRIM(SUBSTITUTE(E2974,CHAR(160),CHAR(32))),Metadata!B$1:D$2632,3,FALSE)</f>
        <v>Roman Bourgeois (Le)</v>
      </c>
      <c r="H2974">
        <f>VLOOKUP(TRIM(SUBSTITUTE(E2974,CHAR(160),CHAR(32))),Metadata!B$1:E$2632,4,FALSE)</f>
        <v>1666</v>
      </c>
      <c r="I2974" t="s">
        <v>445</v>
      </c>
      <c r="K2974" t="str">
        <f>VLOOKUP(TRIM(SUBSTITUTE(E2974,CHAR(160),CHAR(32))),Metadata!B$1:H$2632,7,FALSE)</f>
        <v>Narratif, Roman</v>
      </c>
      <c r="L2974" t="s">
        <v>4786</v>
      </c>
      <c r="N2974" t="str">
        <f>VLOOKUP(TRIM(SUBSTITUTE(E2974,CHAR(160),CHAR(32))),Metadata!B$1:J$2632,9,FALSE)</f>
        <v/>
      </c>
      <c r="O2974">
        <f>VLOOKUP(TRIM(SUBSTITUTE(E2974,CHAR(160),CHAR(32))),Metadata!B$1:K$2632,10,FALSE)</f>
        <v>85645</v>
      </c>
      <c r="P2974" s="4" t="s">
        <v>11424</v>
      </c>
      <c r="Q2974">
        <v>7</v>
      </c>
      <c r="R2974">
        <v>13</v>
      </c>
      <c r="S2974">
        <v>18</v>
      </c>
      <c r="T2974">
        <v>23</v>
      </c>
    </row>
    <row r="2975" spans="1:20" hidden="1" x14ac:dyDescent="0.25">
      <c r="A2975">
        <v>2979</v>
      </c>
      <c r="B2975" t="s">
        <v>4354</v>
      </c>
      <c r="C2975" t="s">
        <v>3130</v>
      </c>
      <c r="D2975" t="s">
        <v>330</v>
      </c>
      <c r="E2975" t="s">
        <v>8047</v>
      </c>
      <c r="F2975" t="str">
        <f>VLOOKUP(TRIM(SUBSTITUTE(E2975,CHAR(160),CHAR(32))),Metadata!B$1:C$2632,2,FALSE)</f>
        <v>Esprit, Mr. (Jacques), 1611-1678.</v>
      </c>
      <c r="G2975" t="str">
        <f>VLOOKUP(TRIM(SUBSTITUTE(E2975,CHAR(160),CHAR(32))),Metadata!B$1:D$2632,3,FALSE)</f>
        <v>La fausseté des vertus humaines</v>
      </c>
      <c r="H2975">
        <f>VLOOKUP(TRIM(SUBSTITUTE(E2975,CHAR(160),CHAR(32))),Metadata!B$1:E$2632,4,FALSE)</f>
        <v>1678</v>
      </c>
      <c r="I2975" t="s">
        <v>445</v>
      </c>
      <c r="K2975" t="str">
        <f>VLOOKUP(TRIM(SUBSTITUTE(E2975,CHAR(160),CHAR(32))),Metadata!B$1:H$2632,7,FALSE)</f>
        <v>traite ou essai</v>
      </c>
      <c r="L2975" t="s">
        <v>4402</v>
      </c>
      <c r="N2975" t="str">
        <f>VLOOKUP(TRIM(SUBSTITUTE(E2975,CHAR(160),CHAR(32))),Metadata!B$1:J$2632,9,FALSE)</f>
        <v>prose</v>
      </c>
      <c r="O2975">
        <f>VLOOKUP(TRIM(SUBSTITUTE(E2975,CHAR(160),CHAR(32))),Metadata!B$1:K$2632,10,FALSE)</f>
        <v>165161</v>
      </c>
      <c r="P2975" s="4" t="s">
        <v>11425</v>
      </c>
      <c r="Q2975">
        <v>99</v>
      </c>
      <c r="R2975">
        <v>106</v>
      </c>
      <c r="S2975">
        <v>111</v>
      </c>
      <c r="T2975">
        <v>116</v>
      </c>
    </row>
    <row r="2976" spans="1:20" hidden="1" x14ac:dyDescent="0.25">
      <c r="A2976">
        <v>2980</v>
      </c>
      <c r="B2976" t="s">
        <v>4354</v>
      </c>
      <c r="C2976" t="s">
        <v>3130</v>
      </c>
      <c r="D2976" t="s">
        <v>330</v>
      </c>
      <c r="E2976" t="s">
        <v>7959</v>
      </c>
      <c r="F2976" t="str">
        <f>VLOOKUP(TRIM(SUBSTITUTE(E2976,CHAR(160),CHAR(32))),Metadata!B$1:C$2632,2,FALSE)</f>
        <v>Arnauld d'Andilly, Monsieur (Robert), 1588-1674.</v>
      </c>
      <c r="G2976" t="str">
        <f>VLOOKUP(TRIM(SUBSTITUTE(E2976,CHAR(160),CHAR(32))),Metadata!B$1:D$2632,3,FALSE)</f>
        <v>Le Chemin de la Perfection</v>
      </c>
      <c r="H2976">
        <f>VLOOKUP(TRIM(SUBSTITUTE(E2976,CHAR(160),CHAR(32))),Metadata!B$1:E$2632,4,FALSE)</f>
        <v>1659</v>
      </c>
      <c r="I2976" t="s">
        <v>445</v>
      </c>
      <c r="K2976" t="str">
        <f>VLOOKUP(TRIM(SUBSTITUTE(E2976,CHAR(160),CHAR(32))),Metadata!B$1:H$2632,7,FALSE)</f>
        <v>traite ou essai</v>
      </c>
      <c r="L2976" t="s">
        <v>4402</v>
      </c>
      <c r="N2976" t="str">
        <f>VLOOKUP(TRIM(SUBSTITUTE(E2976,CHAR(160),CHAR(32))),Metadata!B$1:J$2632,9,FALSE)</f>
        <v>prose</v>
      </c>
      <c r="O2976">
        <f>VLOOKUP(TRIM(SUBSTITUTE(E2976,CHAR(160),CHAR(32))),Metadata!B$1:K$2632,10,FALSE)</f>
        <v>81275</v>
      </c>
      <c r="P2976" s="4" t="s">
        <v>11426</v>
      </c>
      <c r="Q2976">
        <v>3</v>
      </c>
      <c r="R2976">
        <v>9</v>
      </c>
      <c r="S2976">
        <v>14</v>
      </c>
      <c r="T2976">
        <v>19</v>
      </c>
    </row>
    <row r="2977" spans="1:20" hidden="1" x14ac:dyDescent="0.25">
      <c r="A2977">
        <v>2981</v>
      </c>
      <c r="B2977" t="s">
        <v>4354</v>
      </c>
      <c r="C2977" t="s">
        <v>3130</v>
      </c>
      <c r="D2977" t="s">
        <v>330</v>
      </c>
      <c r="E2977" t="s">
        <v>8094</v>
      </c>
      <c r="F2977" t="str">
        <f>VLOOKUP(TRIM(SUBSTITUTE(E2977,CHAR(160),CHAR(32))),Metadata!B$1:C$2632,2,FALSE)</f>
        <v>Molière, 1622-1673.</v>
      </c>
      <c r="G2977" t="str">
        <f>VLOOKUP(TRIM(SUBSTITUTE(E2977,CHAR(160),CHAR(32))),Metadata!B$1:D$2632,3,FALSE)</f>
        <v>La critique de l'école des femmes: comédie</v>
      </c>
      <c r="H2977">
        <f>VLOOKUP(TRIM(SUBSTITUTE(E2977,CHAR(160),CHAR(32))),Metadata!B$1:E$2632,4,FALSE)</f>
        <v>1663</v>
      </c>
      <c r="I2977" t="s">
        <v>445</v>
      </c>
      <c r="K2977" t="str">
        <f>VLOOKUP(TRIM(SUBSTITUTE(E2977,CHAR(160),CHAR(32))),Metadata!B$1:H$2632,7,FALSE)</f>
        <v>theatre</v>
      </c>
      <c r="L2977" t="s">
        <v>4472</v>
      </c>
      <c r="N2977" t="str">
        <f>VLOOKUP(TRIM(SUBSTITUTE(E2977,CHAR(160),CHAR(32))),Metadata!B$1:J$2632,9,FALSE)</f>
        <v/>
      </c>
      <c r="O2977">
        <f>VLOOKUP(TRIM(SUBSTITUTE(E2977,CHAR(160),CHAR(32))),Metadata!B$1:K$2632,10,FALSE)</f>
        <v>8945</v>
      </c>
      <c r="P2977" s="4" t="s">
        <v>11427</v>
      </c>
      <c r="Q2977">
        <v>37</v>
      </c>
      <c r="R2977">
        <v>43</v>
      </c>
      <c r="S2977">
        <v>48</v>
      </c>
      <c r="T2977">
        <v>53</v>
      </c>
    </row>
    <row r="2978" spans="1:20" hidden="1" x14ac:dyDescent="0.25">
      <c r="A2978">
        <v>2982</v>
      </c>
      <c r="B2978" t="s">
        <v>4354</v>
      </c>
      <c r="C2978" t="s">
        <v>3130</v>
      </c>
      <c r="D2978" t="s">
        <v>330</v>
      </c>
      <c r="E2978" t="s">
        <v>8073</v>
      </c>
      <c r="F2978" t="str">
        <f>VLOOKUP(TRIM(SUBSTITUTE(E2978,CHAR(160),CHAR(32))),Metadata!B$1:C$2632,2,FALSE)</f>
        <v>La Fontaine, Jean de, 1621-1695.</v>
      </c>
      <c r="G2978" t="str">
        <f>VLOOKUP(TRIM(SUBSTITUTE(E2978,CHAR(160),CHAR(32))),Metadata!B$1:D$2632,3,FALSE)</f>
        <v>Amours de Psiché et de Cupidon (Les)</v>
      </c>
      <c r="H2978">
        <f>VLOOKUP(TRIM(SUBSTITUTE(E2978,CHAR(160),CHAR(32))),Metadata!B$1:E$2632,4,FALSE)</f>
        <v>1669</v>
      </c>
      <c r="I2978" t="s">
        <v>445</v>
      </c>
      <c r="K2978" t="str">
        <f>VLOOKUP(TRIM(SUBSTITUTE(E2978,CHAR(160),CHAR(32))),Metadata!B$1:H$2632,7,FALSE)</f>
        <v>Narratif, Roman</v>
      </c>
      <c r="L2978" t="s">
        <v>4786</v>
      </c>
      <c r="N2978" t="str">
        <f>VLOOKUP(TRIM(SUBSTITUTE(E2978,CHAR(160),CHAR(32))),Metadata!B$1:J$2632,9,FALSE)</f>
        <v/>
      </c>
      <c r="O2978">
        <f>VLOOKUP(TRIM(SUBSTITUTE(E2978,CHAR(160),CHAR(32))),Metadata!B$1:K$2632,10,FALSE)</f>
        <v>56113</v>
      </c>
      <c r="P2978" s="4" t="s">
        <v>11428</v>
      </c>
      <c r="Q2978">
        <v>63</v>
      </c>
      <c r="R2978">
        <v>72</v>
      </c>
      <c r="S2978">
        <v>77</v>
      </c>
      <c r="T2978">
        <v>82</v>
      </c>
    </row>
    <row r="2979" spans="1:20" hidden="1" x14ac:dyDescent="0.25">
      <c r="A2979">
        <v>2983</v>
      </c>
      <c r="B2979" t="s">
        <v>4354</v>
      </c>
      <c r="C2979" t="s">
        <v>3130</v>
      </c>
      <c r="D2979" t="s">
        <v>330</v>
      </c>
      <c r="E2979" t="s">
        <v>8302</v>
      </c>
      <c r="F2979" t="str">
        <f>VLOOKUP(TRIM(SUBSTITUTE(E2979,CHAR(160),CHAR(32))),Metadata!B$1:C$2632,2,FALSE)</f>
        <v>Le Sage, Alain René, 1668-1747.</v>
      </c>
      <c r="G2979" t="str">
        <f>VLOOKUP(TRIM(SUBSTITUTE(E2979,CHAR(160),CHAR(32))),Metadata!B$1:D$2632,3,FALSE)</f>
        <v>Le diable boiteux</v>
      </c>
      <c r="H2979">
        <f>VLOOKUP(TRIM(SUBSTITUTE(E2979,CHAR(160),CHAR(32))),Metadata!B$1:E$2632,4,FALSE)</f>
        <v>1726</v>
      </c>
      <c r="I2979" t="s">
        <v>448</v>
      </c>
      <c r="K2979" t="str">
        <f>VLOOKUP(TRIM(SUBSTITUTE(E2979,CHAR(160),CHAR(32))),Metadata!B$1:H$2632,7,FALSE)</f>
        <v>roman</v>
      </c>
      <c r="L2979" t="s">
        <v>4378</v>
      </c>
      <c r="N2979" t="str">
        <f>VLOOKUP(TRIM(SUBSTITUTE(E2979,CHAR(160),CHAR(32))),Metadata!B$1:J$2632,9,FALSE)</f>
        <v>prose</v>
      </c>
      <c r="O2979">
        <f>VLOOKUP(TRIM(SUBSTITUTE(E2979,CHAR(160),CHAR(32))),Metadata!B$1:K$2632,10,FALSE)</f>
        <v>92766</v>
      </c>
      <c r="P2979" s="4" t="s">
        <v>11429</v>
      </c>
      <c r="Q2979">
        <v>3</v>
      </c>
      <c r="R2979">
        <v>9</v>
      </c>
      <c r="S2979">
        <v>14</v>
      </c>
      <c r="T2979">
        <v>19</v>
      </c>
    </row>
    <row r="2980" spans="1:20" hidden="1" x14ac:dyDescent="0.25">
      <c r="A2980">
        <v>2984</v>
      </c>
      <c r="B2980" t="s">
        <v>4354</v>
      </c>
      <c r="C2980" t="s">
        <v>3130</v>
      </c>
      <c r="D2980" t="s">
        <v>330</v>
      </c>
      <c r="E2980" t="s">
        <v>8299</v>
      </c>
      <c r="F2980" t="str">
        <f>VLOOKUP(TRIM(SUBSTITUTE(E2980,CHAR(160),CHAR(32))),Metadata!B$1:C$2632,2,FALSE)</f>
        <v>Le Sage, Alain René, 1668-1747.</v>
      </c>
      <c r="G2980" t="str">
        <f>VLOOKUP(TRIM(SUBSTITUTE(E2980,CHAR(160),CHAR(32))),Metadata!B$1:D$2632,3,FALSE)</f>
        <v>Histoire de Gil Blas de Santillane Livres I-IX</v>
      </c>
      <c r="H2980">
        <f>VLOOKUP(TRIM(SUBSTITUTE(E2980,CHAR(160),CHAR(32))),Metadata!B$1:E$2632,4,FALSE)</f>
        <v>1732</v>
      </c>
      <c r="I2980" t="s">
        <v>448</v>
      </c>
      <c r="K2980" t="str">
        <f>VLOOKUP(TRIM(SUBSTITUTE(E2980,CHAR(160),CHAR(32))),Metadata!B$1:H$2632,7,FALSE)</f>
        <v>roman</v>
      </c>
      <c r="L2980" t="s">
        <v>4378</v>
      </c>
      <c r="N2980" t="str">
        <f>VLOOKUP(TRIM(SUBSTITUTE(E2980,CHAR(160),CHAR(32))),Metadata!B$1:J$2632,9,FALSE)</f>
        <v>prose</v>
      </c>
      <c r="O2980">
        <f>VLOOKUP(TRIM(SUBSTITUTE(E2980,CHAR(160),CHAR(32))),Metadata!B$1:K$2632,10,FALSE)</f>
        <v>223962</v>
      </c>
      <c r="P2980" s="4" t="s">
        <v>11430</v>
      </c>
      <c r="Q2980">
        <v>3</v>
      </c>
      <c r="R2980">
        <v>10</v>
      </c>
      <c r="S2980">
        <v>15</v>
      </c>
      <c r="T2980">
        <v>20</v>
      </c>
    </row>
    <row r="2981" spans="1:20" hidden="1" x14ac:dyDescent="0.25">
      <c r="A2981">
        <v>2985</v>
      </c>
      <c r="B2981" t="s">
        <v>4354</v>
      </c>
      <c r="C2981" t="s">
        <v>3130</v>
      </c>
      <c r="D2981" t="s">
        <v>330</v>
      </c>
      <c r="E2981" t="s">
        <v>8266</v>
      </c>
      <c r="F2981" t="str">
        <f>VLOOKUP(TRIM(SUBSTITUTE(E2981,CHAR(160),CHAR(32))),Metadata!B$1:C$2632,2,FALSE)</f>
        <v>Galland, Antoine, 1646-1715.</v>
      </c>
      <c r="G2981" t="str">
        <f>VLOOKUP(TRIM(SUBSTITUTE(E2981,CHAR(160),CHAR(32))),Metadata!B$1:D$2632,3,FALSE)</f>
        <v>Mille et Une Nuits (Les)</v>
      </c>
      <c r="H2981">
        <f>VLOOKUP(TRIM(SUBSTITUTE(E2981,CHAR(160),CHAR(32))),Metadata!B$1:E$2632,4,FALSE)</f>
        <v>1704</v>
      </c>
      <c r="I2981" t="s">
        <v>448</v>
      </c>
      <c r="K2981" t="str">
        <f>VLOOKUP(TRIM(SUBSTITUTE(E2981,CHAR(160),CHAR(32))),Metadata!B$1:H$2632,7,FALSE)</f>
        <v>Narratif, Conte</v>
      </c>
      <c r="L2981" t="s">
        <v>4970</v>
      </c>
      <c r="N2981" t="str">
        <f>VLOOKUP(TRIM(SUBSTITUTE(E2981,CHAR(160),CHAR(32))),Metadata!B$1:J$2632,9,FALSE)</f>
        <v/>
      </c>
      <c r="O2981">
        <f>VLOOKUP(TRIM(SUBSTITUTE(E2981,CHAR(160),CHAR(32))),Metadata!B$1:K$2632,10,FALSE)</f>
        <v>557378</v>
      </c>
      <c r="P2981" s="4" t="s">
        <v>12898</v>
      </c>
      <c r="Q2981">
        <v>90</v>
      </c>
      <c r="R2981">
        <v>97</v>
      </c>
      <c r="S2981">
        <v>102</v>
      </c>
      <c r="T2981">
        <v>107</v>
      </c>
    </row>
    <row r="2982" spans="1:20" hidden="1" x14ac:dyDescent="0.25">
      <c r="A2982">
        <v>2986</v>
      </c>
      <c r="B2982" t="s">
        <v>4354</v>
      </c>
      <c r="C2982" t="s">
        <v>3130</v>
      </c>
      <c r="D2982" t="s">
        <v>330</v>
      </c>
      <c r="E2982" t="s">
        <v>8299</v>
      </c>
      <c r="F2982" t="str">
        <f>VLOOKUP(TRIM(SUBSTITUTE(E2982,CHAR(160),CHAR(32))),Metadata!B$1:C$2632,2,FALSE)</f>
        <v>Le Sage, Alain René, 1668-1747.</v>
      </c>
      <c r="G2982" t="str">
        <f>VLOOKUP(TRIM(SUBSTITUTE(E2982,CHAR(160),CHAR(32))),Metadata!B$1:D$2632,3,FALSE)</f>
        <v>Histoire de Gil Blas de Santillane Livres I-IX</v>
      </c>
      <c r="H2982">
        <f>VLOOKUP(TRIM(SUBSTITUTE(E2982,CHAR(160),CHAR(32))),Metadata!B$1:E$2632,4,FALSE)</f>
        <v>1732</v>
      </c>
      <c r="I2982" t="s">
        <v>448</v>
      </c>
      <c r="K2982" t="str">
        <f>VLOOKUP(TRIM(SUBSTITUTE(E2982,CHAR(160),CHAR(32))),Metadata!B$1:H$2632,7,FALSE)</f>
        <v>roman</v>
      </c>
      <c r="L2982" t="s">
        <v>4378</v>
      </c>
      <c r="N2982" t="str">
        <f>VLOOKUP(TRIM(SUBSTITUTE(E2982,CHAR(160),CHAR(32))),Metadata!B$1:J$2632,9,FALSE)</f>
        <v>prose</v>
      </c>
      <c r="O2982">
        <f>VLOOKUP(TRIM(SUBSTITUTE(E2982,CHAR(160),CHAR(32))),Metadata!B$1:K$2632,10,FALSE)</f>
        <v>223962</v>
      </c>
      <c r="P2982" s="4" t="s">
        <v>12899</v>
      </c>
      <c r="Q2982">
        <v>130</v>
      </c>
      <c r="R2982">
        <v>138</v>
      </c>
      <c r="S2982">
        <v>143</v>
      </c>
      <c r="T2982">
        <v>148</v>
      </c>
    </row>
    <row r="2983" spans="1:20" hidden="1" x14ac:dyDescent="0.25">
      <c r="A2983">
        <v>2987</v>
      </c>
      <c r="B2983" t="s">
        <v>4354</v>
      </c>
      <c r="C2983" t="s">
        <v>3130</v>
      </c>
      <c r="D2983" t="s">
        <v>330</v>
      </c>
      <c r="E2983" t="s">
        <v>8301</v>
      </c>
      <c r="F2983" t="str">
        <f>VLOOKUP(TRIM(SUBSTITUTE(E2983,CHAR(160),CHAR(32))),Metadata!B$1:C$2632,2,FALSE)</f>
        <v>Le Sage, Alain René, 1668-1747.</v>
      </c>
      <c r="G2983" t="str">
        <f>VLOOKUP(TRIM(SUBSTITUTE(E2983,CHAR(160),CHAR(32))),Metadata!B$1:D$2632,3,FALSE)</f>
        <v>Le bachelier de Salamanque: ou, Les mémoires de D. Cherubin de la Ronda</v>
      </c>
      <c r="H2983">
        <f>VLOOKUP(TRIM(SUBSTITUTE(E2983,CHAR(160),CHAR(32))),Metadata!B$1:E$2632,4,FALSE)</f>
        <v>1736</v>
      </c>
      <c r="I2983" t="s">
        <v>448</v>
      </c>
      <c r="K2983" t="str">
        <f>VLOOKUP(TRIM(SUBSTITUTE(E2983,CHAR(160),CHAR(32))),Metadata!B$1:H$2632,7,FALSE)</f>
        <v>roman</v>
      </c>
      <c r="L2983" t="s">
        <v>4378</v>
      </c>
      <c r="N2983" t="str">
        <f>VLOOKUP(TRIM(SUBSTITUTE(E2983,CHAR(160),CHAR(32))),Metadata!B$1:J$2632,9,FALSE)</f>
        <v>prose</v>
      </c>
      <c r="O2983">
        <f>VLOOKUP(TRIM(SUBSTITUTE(E2983,CHAR(160),CHAR(32))),Metadata!B$1:K$2632,10,FALSE)</f>
        <v>56968</v>
      </c>
      <c r="P2983" s="4" t="s">
        <v>12900</v>
      </c>
      <c r="Q2983">
        <v>3</v>
      </c>
      <c r="R2983">
        <v>9</v>
      </c>
      <c r="S2983">
        <v>14</v>
      </c>
      <c r="T2983">
        <v>19</v>
      </c>
    </row>
    <row r="2984" spans="1:20" hidden="1" x14ac:dyDescent="0.25">
      <c r="A2984">
        <v>2988</v>
      </c>
      <c r="B2984" t="s">
        <v>4354</v>
      </c>
      <c r="C2984" t="s">
        <v>3130</v>
      </c>
      <c r="D2984" t="s">
        <v>330</v>
      </c>
      <c r="E2984" t="s">
        <v>8299</v>
      </c>
      <c r="F2984" t="str">
        <f>VLOOKUP(TRIM(SUBSTITUTE(E2984,CHAR(160),CHAR(32))),Metadata!B$1:C$2632,2,FALSE)</f>
        <v>Le Sage, Alain René, 1668-1747.</v>
      </c>
      <c r="G2984" t="str">
        <f>VLOOKUP(TRIM(SUBSTITUTE(E2984,CHAR(160),CHAR(32))),Metadata!B$1:D$2632,3,FALSE)</f>
        <v>Histoire de Gil Blas de Santillane Livres I-IX</v>
      </c>
      <c r="H2984">
        <f>VLOOKUP(TRIM(SUBSTITUTE(E2984,CHAR(160),CHAR(32))),Metadata!B$1:E$2632,4,FALSE)</f>
        <v>1732</v>
      </c>
      <c r="I2984" t="s">
        <v>448</v>
      </c>
      <c r="K2984" t="str">
        <f>VLOOKUP(TRIM(SUBSTITUTE(E2984,CHAR(160),CHAR(32))),Metadata!B$1:H$2632,7,FALSE)</f>
        <v>roman</v>
      </c>
      <c r="L2984" t="s">
        <v>4378</v>
      </c>
      <c r="N2984" t="str">
        <f>VLOOKUP(TRIM(SUBSTITUTE(E2984,CHAR(160),CHAR(32))),Metadata!B$1:J$2632,9,FALSE)</f>
        <v>prose</v>
      </c>
      <c r="O2984">
        <f>VLOOKUP(TRIM(SUBSTITUTE(E2984,CHAR(160),CHAR(32))),Metadata!B$1:K$2632,10,FALSE)</f>
        <v>223962</v>
      </c>
      <c r="P2984" s="4" t="s">
        <v>12901</v>
      </c>
      <c r="Q2984">
        <v>99</v>
      </c>
      <c r="R2984">
        <v>105</v>
      </c>
      <c r="S2984">
        <v>110</v>
      </c>
      <c r="T2984">
        <v>115</v>
      </c>
    </row>
    <row r="2985" spans="1:20" hidden="1" x14ac:dyDescent="0.25">
      <c r="A2985">
        <v>2989</v>
      </c>
      <c r="B2985" t="s">
        <v>4354</v>
      </c>
      <c r="C2985" t="s">
        <v>3130</v>
      </c>
      <c r="D2985" t="s">
        <v>330</v>
      </c>
      <c r="E2985" t="s">
        <v>8301</v>
      </c>
      <c r="F2985" t="str">
        <f>VLOOKUP(TRIM(SUBSTITUTE(E2985,CHAR(160),CHAR(32))),Metadata!B$1:C$2632,2,FALSE)</f>
        <v>Le Sage, Alain René, 1668-1747.</v>
      </c>
      <c r="G2985" t="str">
        <f>VLOOKUP(TRIM(SUBSTITUTE(E2985,CHAR(160),CHAR(32))),Metadata!B$1:D$2632,3,FALSE)</f>
        <v>Le bachelier de Salamanque: ou, Les mémoires de D. Cherubin de la Ronda</v>
      </c>
      <c r="H2985">
        <f>VLOOKUP(TRIM(SUBSTITUTE(E2985,CHAR(160),CHAR(32))),Metadata!B$1:E$2632,4,FALSE)</f>
        <v>1736</v>
      </c>
      <c r="I2985" t="s">
        <v>448</v>
      </c>
      <c r="K2985" t="str">
        <f>VLOOKUP(TRIM(SUBSTITUTE(E2985,CHAR(160),CHAR(32))),Metadata!B$1:H$2632,7,FALSE)</f>
        <v>roman</v>
      </c>
      <c r="L2985" t="s">
        <v>4378</v>
      </c>
      <c r="N2985" t="str">
        <f>VLOOKUP(TRIM(SUBSTITUTE(E2985,CHAR(160),CHAR(32))),Metadata!B$1:J$2632,9,FALSE)</f>
        <v>prose</v>
      </c>
      <c r="O2985">
        <f>VLOOKUP(TRIM(SUBSTITUTE(E2985,CHAR(160),CHAR(32))),Metadata!B$1:K$2632,10,FALSE)</f>
        <v>56968</v>
      </c>
      <c r="P2985" s="4" t="s">
        <v>12902</v>
      </c>
      <c r="Q2985">
        <v>46</v>
      </c>
      <c r="R2985">
        <v>54</v>
      </c>
      <c r="S2985">
        <v>59</v>
      </c>
      <c r="T2985">
        <v>64</v>
      </c>
    </row>
    <row r="2986" spans="1:20" hidden="1" x14ac:dyDescent="0.25">
      <c r="A2986">
        <v>2990</v>
      </c>
      <c r="B2986" t="s">
        <v>4354</v>
      </c>
      <c r="C2986" t="s">
        <v>3130</v>
      </c>
      <c r="D2986" t="s">
        <v>330</v>
      </c>
      <c r="E2986" t="s">
        <v>8169</v>
      </c>
      <c r="F2986" t="str">
        <f>VLOOKUP(TRIM(SUBSTITUTE(E2986,CHAR(160),CHAR(32))),Metadata!B$1:C$2632,2,FALSE)</f>
        <v>Alemán, Mateo, 1547-1614?</v>
      </c>
      <c r="G2986" t="str">
        <f>VLOOKUP(TRIM(SUBSTITUTE(E2986,CHAR(160),CHAR(32))),Metadata!B$1:D$2632,3,FALSE)</f>
        <v>Histoire de Guzman d'Alfarache</v>
      </c>
      <c r="H2986">
        <f>VLOOKUP(TRIM(SUBSTITUTE(E2986,CHAR(160),CHAR(32))),Metadata!B$1:E$2632,4,FALSE)</f>
        <v>1732</v>
      </c>
      <c r="I2986" t="s">
        <v>448</v>
      </c>
      <c r="K2986" t="str">
        <f>VLOOKUP(TRIM(SUBSTITUTE(E2986,CHAR(160),CHAR(32))),Metadata!B$1:H$2632,7,FALSE)</f>
        <v>roman</v>
      </c>
      <c r="L2986" t="s">
        <v>4378</v>
      </c>
      <c r="N2986" t="str">
        <f>VLOOKUP(TRIM(SUBSTITUTE(E2986,CHAR(160),CHAR(32))),Metadata!B$1:J$2632,9,FALSE)</f>
        <v>prose</v>
      </c>
      <c r="O2986">
        <f>VLOOKUP(TRIM(SUBSTITUTE(E2986,CHAR(160),CHAR(32))),Metadata!B$1:K$2632,10,FALSE)</f>
        <v>187186</v>
      </c>
      <c r="P2986" s="8" t="s">
        <v>11431</v>
      </c>
      <c r="Q2986">
        <v>23</v>
      </c>
      <c r="R2986">
        <v>30</v>
      </c>
      <c r="S2986">
        <v>35</v>
      </c>
      <c r="T2986">
        <v>40</v>
      </c>
    </row>
    <row r="2987" spans="1:20" hidden="1" x14ac:dyDescent="0.25">
      <c r="A2987">
        <v>2991</v>
      </c>
      <c r="B2987" t="s">
        <v>4354</v>
      </c>
      <c r="C2987" t="s">
        <v>3130</v>
      </c>
      <c r="D2987" t="s">
        <v>330</v>
      </c>
      <c r="E2987" t="s">
        <v>8731</v>
      </c>
      <c r="F2987" t="str">
        <f>VLOOKUP(TRIM(SUBSTITUTE(E2987,CHAR(160),CHAR(32))),Metadata!B$1:C$2632,2,FALSE)</f>
        <v>Alain, 1868-1951.</v>
      </c>
      <c r="G2987" t="str">
        <f>VLOOKUP(TRIM(SUBSTITUTE(E2987,CHAR(160),CHAR(32))),Metadata!B$1:D$2632,3,FALSE)</f>
        <v>Idées. Introduction à la philosophie. Platon, Descartes, Hegel, Comte (1939)</v>
      </c>
      <c r="H2987">
        <f>VLOOKUP(TRIM(SUBSTITUTE(E2987,CHAR(160),CHAR(32))),Metadata!B$1:E$2632,4,FALSE)</f>
        <v>1939</v>
      </c>
      <c r="I2987" t="s">
        <v>534</v>
      </c>
      <c r="K2987" t="str">
        <f>VLOOKUP(TRIM(SUBSTITUTE(E2987,CHAR(160),CHAR(32))),Metadata!B$1:H$2632,7,FALSE)</f>
        <v>traite</v>
      </c>
      <c r="L2987" t="s">
        <v>4417</v>
      </c>
      <c r="N2987" t="str">
        <f>VLOOKUP(TRIM(SUBSTITUTE(E2987,CHAR(160),CHAR(32))),Metadata!B$1:J$2632,9,FALSE)</f>
        <v/>
      </c>
      <c r="O2987">
        <f>VLOOKUP(TRIM(SUBSTITUTE(E2987,CHAR(160),CHAR(32))),Metadata!B$1:K$2632,10,FALSE)</f>
        <v>106771</v>
      </c>
      <c r="P2987" s="4" t="s">
        <v>11432</v>
      </c>
      <c r="Q2987">
        <v>13</v>
      </c>
      <c r="R2987">
        <v>20</v>
      </c>
      <c r="S2987">
        <v>25</v>
      </c>
      <c r="T2987">
        <v>30</v>
      </c>
    </row>
    <row r="2988" spans="1:20" hidden="1" x14ac:dyDescent="0.25">
      <c r="A2988">
        <v>2992</v>
      </c>
      <c r="B2988" t="s">
        <v>4354</v>
      </c>
      <c r="C2988" t="s">
        <v>3220</v>
      </c>
      <c r="D2988" t="s">
        <v>330</v>
      </c>
      <c r="E2988" t="s">
        <v>7945</v>
      </c>
      <c r="F2988" t="str">
        <f>VLOOKUP(TRIM(SUBSTITUTE(E2988,CHAR(160),CHAR(32))),Metadata!B$1:C$2632,2,FALSE)</f>
        <v>Montaigne, Michel Eyquem de</v>
      </c>
      <c r="G2988" t="str">
        <f>VLOOKUP(TRIM(SUBSTITUTE(E2988,CHAR(160),CHAR(32))),Metadata!B$1:D$2632,3,FALSE)</f>
        <v>Les Essais</v>
      </c>
      <c r="H2988">
        <f>VLOOKUP(TRIM(SUBSTITUTE(E2988,CHAR(160),CHAR(32))),Metadata!B$1:E$2632,4,FALSE)</f>
        <v>1595</v>
      </c>
      <c r="I2988" t="s">
        <v>456</v>
      </c>
      <c r="K2988" t="str">
        <f>VLOOKUP(TRIM(SUBSTITUTE(E2988,CHAR(160),CHAR(32))),Metadata!B$1:H$2632,7,FALSE)</f>
        <v>essai</v>
      </c>
      <c r="L2988" t="s">
        <v>4484</v>
      </c>
      <c r="N2988" t="str">
        <f>VLOOKUP(TRIM(SUBSTITUTE(E2988,CHAR(160),CHAR(32))),Metadata!B$1:J$2632,9,FALSE)</f>
        <v/>
      </c>
      <c r="O2988">
        <f>VLOOKUP(TRIM(SUBSTITUTE(E2988,CHAR(160),CHAR(32))),Metadata!B$1:K$2632,10,FALSE)</f>
        <v>438631</v>
      </c>
      <c r="P2988" s="4" t="s">
        <v>11433</v>
      </c>
      <c r="Q2988">
        <v>167</v>
      </c>
      <c r="R2988">
        <v>174</v>
      </c>
    </row>
    <row r="2989" spans="1:20" hidden="1" x14ac:dyDescent="0.25">
      <c r="A2989">
        <v>2993</v>
      </c>
      <c r="B2989" t="s">
        <v>4354</v>
      </c>
      <c r="C2989" t="s">
        <v>3220</v>
      </c>
      <c r="D2989" t="s">
        <v>330</v>
      </c>
      <c r="E2989" t="s">
        <v>7945</v>
      </c>
      <c r="F2989" t="str">
        <f>VLOOKUP(TRIM(SUBSTITUTE(E2989,CHAR(160),CHAR(32))),Metadata!B$1:C$2632,2,FALSE)</f>
        <v>Montaigne, Michel Eyquem de</v>
      </c>
      <c r="G2989" t="str">
        <f>VLOOKUP(TRIM(SUBSTITUTE(E2989,CHAR(160),CHAR(32))),Metadata!B$1:D$2632,3,FALSE)</f>
        <v>Les Essais</v>
      </c>
      <c r="H2989">
        <f>VLOOKUP(TRIM(SUBSTITUTE(E2989,CHAR(160),CHAR(32))),Metadata!B$1:E$2632,4,FALSE)</f>
        <v>1595</v>
      </c>
      <c r="I2989" t="s">
        <v>456</v>
      </c>
      <c r="K2989" t="str">
        <f>VLOOKUP(TRIM(SUBSTITUTE(E2989,CHAR(160),CHAR(32))),Metadata!B$1:H$2632,7,FALSE)</f>
        <v>essai</v>
      </c>
      <c r="L2989" t="s">
        <v>4484</v>
      </c>
      <c r="N2989" t="str">
        <f>VLOOKUP(TRIM(SUBSTITUTE(E2989,CHAR(160),CHAR(32))),Metadata!B$1:J$2632,9,FALSE)</f>
        <v/>
      </c>
      <c r="O2989">
        <f>VLOOKUP(TRIM(SUBSTITUTE(E2989,CHAR(160),CHAR(32))),Metadata!B$1:K$2632,10,FALSE)</f>
        <v>438631</v>
      </c>
      <c r="P2989" s="8" t="s">
        <v>9355</v>
      </c>
      <c r="Q2989">
        <v>74</v>
      </c>
      <c r="R2989">
        <v>81</v>
      </c>
    </row>
    <row r="2990" spans="1:20" x14ac:dyDescent="0.25">
      <c r="A2990">
        <v>2994</v>
      </c>
      <c r="B2990" t="s">
        <v>4354</v>
      </c>
      <c r="C2990" t="s">
        <v>3220</v>
      </c>
      <c r="D2990" t="s">
        <v>330</v>
      </c>
      <c r="E2990" t="s">
        <v>7950</v>
      </c>
      <c r="F2990" t="str">
        <f>VLOOKUP(TRIM(SUBSTITUTE(E2990,CHAR(160),CHAR(32))),Metadata!B$1:C$2632,2,FALSE)</f>
        <v>Rabelais, François, ca. 1490-1553?.</v>
      </c>
      <c r="G2990" t="str">
        <f>VLOOKUP(TRIM(SUBSTITUTE(E2990,CHAR(160),CHAR(32))),Metadata!B$1:D$2632,3,FALSE)</f>
        <v>Le tiers livre.</v>
      </c>
      <c r="H2990">
        <f>VLOOKUP(TRIM(SUBSTITUTE(E2990,CHAR(160),CHAR(32))),Metadata!B$1:E$2632,4,FALSE)</f>
        <v>1546</v>
      </c>
      <c r="I2990" t="s">
        <v>456</v>
      </c>
      <c r="K2990" t="str">
        <f>VLOOKUP(TRIM(SUBSTITUTE(E2990,CHAR(160),CHAR(32))),Metadata!B$1:H$2632,7,FALSE)</f>
        <v>poesie</v>
      </c>
      <c r="L2990" t="s">
        <v>4382</v>
      </c>
      <c r="N2990" t="str">
        <f>VLOOKUP(TRIM(SUBSTITUTE(E2990,CHAR(160),CHAR(32))),Metadata!B$1:J$2632,9,FALSE)</f>
        <v/>
      </c>
      <c r="O2990">
        <f>VLOOKUP(TRIM(SUBSTITUTE(E2990,CHAR(160),CHAR(32))),Metadata!B$1:K$2632,10,FALSE)</f>
        <v>54784</v>
      </c>
      <c r="P2990" s="8" t="s">
        <v>12903</v>
      </c>
      <c r="Q2990">
        <v>356</v>
      </c>
      <c r="R2990">
        <v>365</v>
      </c>
    </row>
    <row r="2991" spans="1:20" hidden="1" x14ac:dyDescent="0.25">
      <c r="A2991">
        <v>2995</v>
      </c>
      <c r="B2991" t="s">
        <v>4354</v>
      </c>
      <c r="C2991" t="s">
        <v>3220</v>
      </c>
      <c r="D2991" t="s">
        <v>330</v>
      </c>
      <c r="E2991" t="s">
        <v>7951</v>
      </c>
      <c r="F2991" t="str">
        <f>VLOOKUP(TRIM(SUBSTITUTE(E2991,CHAR(160),CHAR(32))),Metadata!B$1:C$2632,2,FALSE)</f>
        <v>Rabelais, François, ca. 1490-1553?.</v>
      </c>
      <c r="G2991" t="str">
        <f>VLOOKUP(TRIM(SUBSTITUTE(E2991,CHAR(160),CHAR(32))),Metadata!B$1:D$2632,3,FALSE)</f>
        <v>Le Quart-Livre</v>
      </c>
      <c r="H2991">
        <f>VLOOKUP(TRIM(SUBSTITUTE(E2991,CHAR(160),CHAR(32))),Metadata!B$1:E$2632,4,FALSE)</f>
        <v>1552</v>
      </c>
      <c r="I2991" t="s">
        <v>456</v>
      </c>
      <c r="K2991" t="str">
        <f>VLOOKUP(TRIM(SUBSTITUTE(E2991,CHAR(160),CHAR(32))),Metadata!B$1:H$2632,7,FALSE)</f>
        <v>roman</v>
      </c>
      <c r="L2991" t="s">
        <v>4378</v>
      </c>
      <c r="N2991" t="str">
        <f>VLOOKUP(TRIM(SUBSTITUTE(E2991,CHAR(160),CHAR(32))),Metadata!B$1:J$2632,9,FALSE)</f>
        <v/>
      </c>
      <c r="O2991">
        <f>VLOOKUP(TRIM(SUBSTITUTE(E2991,CHAR(160),CHAR(32))),Metadata!B$1:K$2632,10,FALSE)</f>
        <v>60714</v>
      </c>
      <c r="P2991" s="4" t="s">
        <v>11434</v>
      </c>
      <c r="Q2991">
        <v>133</v>
      </c>
      <c r="R2991">
        <v>139</v>
      </c>
    </row>
    <row r="2992" spans="1:20" hidden="1" x14ac:dyDescent="0.25">
      <c r="A2992">
        <v>2996</v>
      </c>
      <c r="B2992" t="s">
        <v>4354</v>
      </c>
      <c r="C2992" t="s">
        <v>3220</v>
      </c>
      <c r="D2992" t="s">
        <v>330</v>
      </c>
      <c r="E2992" t="s">
        <v>7934</v>
      </c>
      <c r="F2992" t="str">
        <f>VLOOKUP(TRIM(SUBSTITUTE(E2992,CHAR(160),CHAR(32))),Metadata!B$1:C$2632,2,FALSE)</f>
        <v>La Boétie, Etienne de, 1530-1563.</v>
      </c>
      <c r="G2992" t="str">
        <f>VLOOKUP(TRIM(SUBSTITUTE(E2992,CHAR(160),CHAR(32))),Metadata!B$1:D$2632,3,FALSE)</f>
        <v>Discours de la servitude volontaire ou le Contr'un</v>
      </c>
      <c r="H2992">
        <f>VLOOKUP(TRIM(SUBSTITUTE(E2992,CHAR(160),CHAR(32))),Metadata!B$1:E$2632,4,FALSE)</f>
        <v>1549</v>
      </c>
      <c r="I2992" t="s">
        <v>456</v>
      </c>
      <c r="K2992" t="str">
        <f>VLOOKUP(TRIM(SUBSTITUTE(E2992,CHAR(160),CHAR(32))),Metadata!B$1:H$2632,7,FALSE)</f>
        <v>traite</v>
      </c>
      <c r="L2992" t="s">
        <v>4417</v>
      </c>
      <c r="N2992" t="str">
        <f>VLOOKUP(TRIM(SUBSTITUTE(E2992,CHAR(160),CHAR(32))),Metadata!B$1:J$2632,9,FALSE)</f>
        <v/>
      </c>
      <c r="O2992">
        <f>VLOOKUP(TRIM(SUBSTITUTE(E2992,CHAR(160),CHAR(32))),Metadata!B$1:K$2632,10,FALSE)</f>
        <v>34645</v>
      </c>
      <c r="P2992" s="4" t="s">
        <v>12904</v>
      </c>
      <c r="Q2992">
        <v>333</v>
      </c>
      <c r="R2992">
        <v>340</v>
      </c>
    </row>
    <row r="2993" spans="1:18" x14ac:dyDescent="0.25">
      <c r="A2993">
        <v>2997</v>
      </c>
      <c r="B2993" t="s">
        <v>4354</v>
      </c>
      <c r="C2993" t="s">
        <v>3220</v>
      </c>
      <c r="D2993" t="s">
        <v>330</v>
      </c>
      <c r="E2993" t="s">
        <v>7942</v>
      </c>
      <c r="F2993" t="str">
        <f>VLOOKUP(TRIM(SUBSTITUTE(E2993,CHAR(160),CHAR(32))),Metadata!B$1:C$2632,2,FALSE)</f>
        <v>Marot, Clément</v>
      </c>
      <c r="G2993" t="str">
        <f>VLOOKUP(TRIM(SUBSTITUTE(E2993,CHAR(160),CHAR(32))),Metadata!B$1:D$2632,3,FALSE)</f>
        <v>Les Traductions</v>
      </c>
      <c r="H2993">
        <f>VLOOKUP(TRIM(SUBSTITUTE(E2993,CHAR(160),CHAR(32))),Metadata!B$1:E$2632,4,FALSE)</f>
        <v>1526</v>
      </c>
      <c r="I2993" t="s">
        <v>456</v>
      </c>
      <c r="K2993" t="str">
        <f>VLOOKUP(TRIM(SUBSTITUTE(E2993,CHAR(160),CHAR(32))),Metadata!B$1:H$2632,7,FALSE)</f>
        <v>poesie</v>
      </c>
      <c r="L2993" t="s">
        <v>4382</v>
      </c>
      <c r="N2993" t="str">
        <f>VLOOKUP(TRIM(SUBSTITUTE(E2993,CHAR(160),CHAR(32))),Metadata!B$1:J$2632,9,FALSE)</f>
        <v/>
      </c>
      <c r="O2993">
        <f>VLOOKUP(TRIM(SUBSTITUTE(E2993,CHAR(160),CHAR(32))),Metadata!B$1:K$2632,10,FALSE)</f>
        <v>59231</v>
      </c>
      <c r="P2993" s="8" t="s">
        <v>11435</v>
      </c>
      <c r="Q2993">
        <v>21</v>
      </c>
      <c r="R2993">
        <v>27</v>
      </c>
    </row>
    <row r="2994" spans="1:18" hidden="1" x14ac:dyDescent="0.25">
      <c r="A2994">
        <v>2998</v>
      </c>
      <c r="B2994" t="s">
        <v>4354</v>
      </c>
      <c r="C2994" t="s">
        <v>3220</v>
      </c>
      <c r="D2994" t="s">
        <v>330</v>
      </c>
      <c r="E2994" t="s">
        <v>7945</v>
      </c>
      <c r="F2994" t="str">
        <f>VLOOKUP(TRIM(SUBSTITUTE(E2994,CHAR(160),CHAR(32))),Metadata!B$1:C$2632,2,FALSE)</f>
        <v>Montaigne, Michel Eyquem de</v>
      </c>
      <c r="G2994" t="str">
        <f>VLOOKUP(TRIM(SUBSTITUTE(E2994,CHAR(160),CHAR(32))),Metadata!B$1:D$2632,3,FALSE)</f>
        <v>Les Essais</v>
      </c>
      <c r="H2994">
        <f>VLOOKUP(TRIM(SUBSTITUTE(E2994,CHAR(160),CHAR(32))),Metadata!B$1:E$2632,4,FALSE)</f>
        <v>1595</v>
      </c>
      <c r="I2994" t="s">
        <v>456</v>
      </c>
      <c r="K2994" t="str">
        <f>VLOOKUP(TRIM(SUBSTITUTE(E2994,CHAR(160),CHAR(32))),Metadata!B$1:H$2632,7,FALSE)</f>
        <v>essai</v>
      </c>
      <c r="L2994" t="s">
        <v>4484</v>
      </c>
      <c r="N2994" t="str">
        <f>VLOOKUP(TRIM(SUBSTITUTE(E2994,CHAR(160),CHAR(32))),Metadata!B$1:J$2632,9,FALSE)</f>
        <v/>
      </c>
      <c r="O2994">
        <f>VLOOKUP(TRIM(SUBSTITUTE(E2994,CHAR(160),CHAR(32))),Metadata!B$1:K$2632,10,FALSE)</f>
        <v>438631</v>
      </c>
      <c r="P2994" s="4" t="s">
        <v>11436</v>
      </c>
      <c r="Q2994">
        <v>339</v>
      </c>
      <c r="R2994">
        <v>346</v>
      </c>
    </row>
    <row r="2995" spans="1:18" hidden="1" x14ac:dyDescent="0.25">
      <c r="A2995">
        <v>2999</v>
      </c>
      <c r="B2995" t="s">
        <v>4354</v>
      </c>
      <c r="C2995" t="s">
        <v>3220</v>
      </c>
      <c r="D2995" t="s">
        <v>330</v>
      </c>
      <c r="E2995" t="s">
        <v>7932</v>
      </c>
      <c r="F2995" t="str">
        <f>VLOOKUP(TRIM(SUBSTITUTE(E2995,CHAR(160),CHAR(32))),Metadata!B$1:C$2632,2,FALSE)</f>
        <v>Hélisenne de Crenne (pseudonym of Marguerite Briet), ca. 1510- ca. 1552.</v>
      </c>
      <c r="G2995" t="str">
        <f>VLOOKUP(TRIM(SUBSTITUTE(E2995,CHAR(160),CHAR(32))),Metadata!B$1:D$2632,3,FALSE)</f>
        <v>Les Angoysses douloureuses qui procedent d'amours</v>
      </c>
      <c r="H2995">
        <f>VLOOKUP(TRIM(SUBSTITUTE(E2995,CHAR(160),CHAR(32))),Metadata!B$1:E$2632,4,FALSE)</f>
        <v>1538</v>
      </c>
      <c r="I2995" t="s">
        <v>456</v>
      </c>
      <c r="K2995" t="str">
        <f>VLOOKUP(TRIM(SUBSTITUTE(E2995,CHAR(160),CHAR(32))),Metadata!B$1:H$2632,7,FALSE)</f>
        <v>roman</v>
      </c>
      <c r="L2995" t="s">
        <v>4378</v>
      </c>
      <c r="N2995" t="str">
        <f>VLOOKUP(TRIM(SUBSTITUTE(E2995,CHAR(160),CHAR(32))),Metadata!B$1:J$2632,9,FALSE)</f>
        <v/>
      </c>
      <c r="O2995">
        <f>VLOOKUP(TRIM(SUBSTITUTE(E2995,CHAR(160),CHAR(32))),Metadata!B$1:K$2632,10,FALSE)</f>
        <v>92091</v>
      </c>
      <c r="P2995" s="4" t="s">
        <v>9356</v>
      </c>
      <c r="Q2995">
        <v>364</v>
      </c>
      <c r="R2995">
        <v>373</v>
      </c>
    </row>
    <row r="2996" spans="1:18" x14ac:dyDescent="0.25">
      <c r="A2996">
        <v>3000</v>
      </c>
      <c r="B2996" t="s">
        <v>4354</v>
      </c>
      <c r="C2996" t="s">
        <v>3220</v>
      </c>
      <c r="D2996" t="s">
        <v>330</v>
      </c>
      <c r="E2996" t="s">
        <v>7939</v>
      </c>
      <c r="F2996" t="str">
        <f>VLOOKUP(TRIM(SUBSTITUTE(E2996,CHAR(160),CHAR(32))),Metadata!B$1:C$2632,2,FALSE)</f>
        <v>Marot, Clément</v>
      </c>
      <c r="G2996" t="str">
        <f>VLOOKUP(TRIM(SUBSTITUTE(E2996,CHAR(160),CHAR(32))),Metadata!B$1:D$2632,3,FALSE)</f>
        <v>Oeuvres de Clément Marot les plus nouvelles et récentes</v>
      </c>
      <c r="H2996">
        <f>VLOOKUP(TRIM(SUBSTITUTE(E2996,CHAR(160),CHAR(32))),Metadata!B$1:E$2632,4,FALSE)</f>
        <v>1526</v>
      </c>
      <c r="I2996" t="s">
        <v>456</v>
      </c>
      <c r="K2996" t="str">
        <f>VLOOKUP(TRIM(SUBSTITUTE(E2996,CHAR(160),CHAR(32))),Metadata!B$1:H$2632,7,FALSE)</f>
        <v>poesie</v>
      </c>
      <c r="L2996" t="s">
        <v>4382</v>
      </c>
      <c r="N2996" t="str">
        <f>VLOOKUP(TRIM(SUBSTITUTE(E2996,CHAR(160),CHAR(32))),Metadata!B$1:J$2632,9,FALSE)</f>
        <v/>
      </c>
      <c r="O2996">
        <f>VLOOKUP(TRIM(SUBSTITUTE(E2996,CHAR(160),CHAR(32))),Metadata!B$1:K$2632,10,FALSE)</f>
        <v>10600</v>
      </c>
      <c r="P2996" s="4" t="s">
        <v>11437</v>
      </c>
      <c r="Q2996">
        <v>156</v>
      </c>
      <c r="R2996">
        <v>162</v>
      </c>
    </row>
    <row r="2997" spans="1:18" hidden="1" x14ac:dyDescent="0.25">
      <c r="A2997">
        <v>3001</v>
      </c>
      <c r="B2997" t="s">
        <v>4354</v>
      </c>
      <c r="C2997" t="s">
        <v>3220</v>
      </c>
      <c r="D2997" t="s">
        <v>330</v>
      </c>
      <c r="E2997" t="s">
        <v>7977</v>
      </c>
      <c r="F2997" t="str">
        <f>VLOOKUP(TRIM(SUBSTITUTE(E2997,CHAR(160),CHAR(32))),Metadata!B$1:C$2632,2,FALSE)</f>
        <v>Aulnoy, Madame d' (Marie-Catherine), 1650 or 51-1705.</v>
      </c>
      <c r="G2997" t="str">
        <f>VLOOKUP(TRIM(SUBSTITUTE(E2997,CHAR(160),CHAR(32))),Metadata!B$1:D$2632,3,FALSE)</f>
        <v>Relation du Voyage d'Espagne</v>
      </c>
      <c r="H2997">
        <f>VLOOKUP(TRIM(SUBSTITUTE(E2997,CHAR(160),CHAR(32))),Metadata!B$1:E$2632,4,FALSE)</f>
        <v>1691</v>
      </c>
      <c r="I2997" t="s">
        <v>445</v>
      </c>
      <c r="K2997" t="str">
        <f>VLOOKUP(TRIM(SUBSTITUTE(E2997,CHAR(160),CHAR(32))),Metadata!B$1:H$2632,7,FALSE)</f>
        <v>recit de voyage</v>
      </c>
      <c r="L2997" t="s">
        <v>4870</v>
      </c>
      <c r="N2997" t="str">
        <f>VLOOKUP(TRIM(SUBSTITUTE(E2997,CHAR(160),CHAR(32))),Metadata!B$1:J$2632,9,FALSE)</f>
        <v>prose</v>
      </c>
      <c r="O2997">
        <f>VLOOKUP(TRIM(SUBSTITUTE(E2997,CHAR(160),CHAR(32))),Metadata!B$1:K$2632,10,FALSE)</f>
        <v>141618</v>
      </c>
      <c r="P2997" s="4" t="s">
        <v>11438</v>
      </c>
      <c r="Q2997">
        <v>655</v>
      </c>
      <c r="R2997">
        <v>662</v>
      </c>
    </row>
    <row r="2998" spans="1:18" hidden="1" x14ac:dyDescent="0.25">
      <c r="A2998">
        <v>3002</v>
      </c>
      <c r="B2998" t="s">
        <v>4354</v>
      </c>
      <c r="C2998" t="s">
        <v>3220</v>
      </c>
      <c r="D2998" t="s">
        <v>330</v>
      </c>
      <c r="E2998" t="s">
        <v>8050</v>
      </c>
      <c r="F2998" t="str">
        <f>VLOOKUP(TRIM(SUBSTITUTE(E2998,CHAR(160),CHAR(32))),Metadata!B$1:C$2632,2,FALSE)</f>
        <v>Fauchet, Claude, 1530-1601.</v>
      </c>
      <c r="G2998" t="str">
        <f>VLOOKUP(TRIM(SUBSTITUTE(E2998,CHAR(160),CHAR(32))),Metadata!B$1:D$2632,3,FALSE)</f>
        <v>Declin de la maison de Charlemagne: faisant la suitte des antiquitez françoises contenant les faicts de Charles le Chavve &amp; ses successeurs depuis l'an 840 iusques à l'an 987 de Iesus Christ, &amp; entrée du regne de Hugues Capet</v>
      </c>
      <c r="H2998">
        <f>VLOOKUP(TRIM(SUBSTITUTE(E2998,CHAR(160),CHAR(32))),Metadata!B$1:E$2632,4,FALSE)</f>
        <v>1602</v>
      </c>
      <c r="I2998" t="s">
        <v>445</v>
      </c>
      <c r="K2998" t="str">
        <f>VLOOKUP(TRIM(SUBSTITUTE(E2998,CHAR(160),CHAR(32))),Metadata!B$1:H$2632,7,FALSE)</f>
        <v>traite ou essai</v>
      </c>
      <c r="L2998" t="s">
        <v>4402</v>
      </c>
      <c r="N2998" t="str">
        <f>VLOOKUP(TRIM(SUBSTITUTE(E2998,CHAR(160),CHAR(32))),Metadata!B$1:J$2632,9,FALSE)</f>
        <v>prose</v>
      </c>
      <c r="O2998">
        <f>VLOOKUP(TRIM(SUBSTITUTE(E2998,CHAR(160),CHAR(32))),Metadata!B$1:K$2632,10,FALSE)</f>
        <v>148041</v>
      </c>
      <c r="P2998" s="4" t="s">
        <v>12905</v>
      </c>
      <c r="Q2998">
        <v>52</v>
      </c>
      <c r="R2998">
        <v>58</v>
      </c>
    </row>
    <row r="2999" spans="1:18" hidden="1" x14ac:dyDescent="0.25">
      <c r="A2999">
        <v>3003</v>
      </c>
      <c r="B2999" t="s">
        <v>4354</v>
      </c>
      <c r="C2999" t="s">
        <v>3220</v>
      </c>
      <c r="D2999" t="s">
        <v>330</v>
      </c>
      <c r="E2999" t="s">
        <v>7979</v>
      </c>
      <c r="F2999" t="str">
        <f>VLOOKUP(TRIM(SUBSTITUTE(E2999,CHAR(160),CHAR(32))),Metadata!B$1:C$2632,2,FALSE)</f>
        <v>Baillet, Adrien, 1649-1706.</v>
      </c>
      <c r="G2999" t="str">
        <f>VLOOKUP(TRIM(SUBSTITUTE(E2999,CHAR(160),CHAR(32))),Metadata!B$1:D$2632,3,FALSE)</f>
        <v>La Vie de Monsieur Descartes</v>
      </c>
      <c r="H2999">
        <f>VLOOKUP(TRIM(SUBSTITUTE(E2999,CHAR(160),CHAR(32))),Metadata!B$1:E$2632,4,FALSE)</f>
        <v>1691</v>
      </c>
      <c r="I2999" t="s">
        <v>445</v>
      </c>
      <c r="K2999" t="str">
        <f>VLOOKUP(TRIM(SUBSTITUTE(E2999,CHAR(160),CHAR(32))),Metadata!B$1:H$2632,7,FALSE)</f>
        <v>traite ou essai</v>
      </c>
      <c r="L2999" t="s">
        <v>4402</v>
      </c>
      <c r="N2999" t="str">
        <f>VLOOKUP(TRIM(SUBSTITUTE(E2999,CHAR(160),CHAR(32))),Metadata!B$1:J$2632,9,FALSE)</f>
        <v>prose</v>
      </c>
      <c r="O2999">
        <f>VLOOKUP(TRIM(SUBSTITUTE(E2999,CHAR(160),CHAR(32))),Metadata!B$1:K$2632,10,FALSE)</f>
        <v>156062</v>
      </c>
      <c r="P2999" s="4" t="s">
        <v>11439</v>
      </c>
      <c r="Q2999">
        <v>30</v>
      </c>
      <c r="R2999">
        <v>36</v>
      </c>
    </row>
    <row r="3000" spans="1:18" hidden="1" x14ac:dyDescent="0.25">
      <c r="A3000">
        <v>3004</v>
      </c>
      <c r="B3000" t="s">
        <v>4354</v>
      </c>
      <c r="C3000" t="s">
        <v>3220</v>
      </c>
      <c r="D3000" t="s">
        <v>330</v>
      </c>
      <c r="E3000" t="s">
        <v>8160</v>
      </c>
      <c r="F3000" t="str">
        <f>VLOOKUP(TRIM(SUBSTITUTE(E3000,CHAR(160),CHAR(32))),Metadata!B$1:C$2632,2,FALSE)</f>
        <v>Tristan L'Hermite, François, 1601-1655.</v>
      </c>
      <c r="G3000" t="str">
        <f>VLOOKUP(TRIM(SUBSTITUTE(E3000,CHAR(160),CHAR(32))),Metadata!B$1:D$2632,3,FALSE)</f>
        <v>La mort de Seneque [computer file]</v>
      </c>
      <c r="H3000">
        <f>VLOOKUP(TRIM(SUBSTITUTE(E3000,CHAR(160),CHAR(32))),Metadata!B$1:E$2632,4,FALSE)</f>
        <v>1645</v>
      </c>
      <c r="I3000" t="s">
        <v>445</v>
      </c>
      <c r="K3000" t="str">
        <f>VLOOKUP(TRIM(SUBSTITUTE(E3000,CHAR(160),CHAR(32))),Metadata!B$1:H$2632,7,FALSE)</f>
        <v>theatre</v>
      </c>
      <c r="L3000" t="s">
        <v>4472</v>
      </c>
      <c r="N3000" t="str">
        <f>VLOOKUP(TRIM(SUBSTITUTE(E3000,CHAR(160),CHAR(32))),Metadata!B$1:J$2632,9,FALSE)</f>
        <v/>
      </c>
      <c r="O3000">
        <f>VLOOKUP(TRIM(SUBSTITUTE(E3000,CHAR(160),CHAR(32))),Metadata!B$1:K$2632,10,FALSE)</f>
        <v>16731</v>
      </c>
      <c r="P3000" s="4" t="s">
        <v>11440</v>
      </c>
      <c r="Q3000">
        <v>75</v>
      </c>
      <c r="R3000">
        <v>81</v>
      </c>
    </row>
    <row r="3001" spans="1:18" hidden="1" x14ac:dyDescent="0.25">
      <c r="A3001">
        <v>3005</v>
      </c>
      <c r="B3001" t="s">
        <v>4354</v>
      </c>
      <c r="C3001" t="s">
        <v>3220</v>
      </c>
      <c r="D3001" t="s">
        <v>330</v>
      </c>
      <c r="E3001" t="s">
        <v>8050</v>
      </c>
      <c r="F3001" t="str">
        <f>VLOOKUP(TRIM(SUBSTITUTE(E3001,CHAR(160),CHAR(32))),Metadata!B$1:C$2632,2,FALSE)</f>
        <v>Fauchet, Claude, 1530-1601.</v>
      </c>
      <c r="G3001" t="str">
        <f>VLOOKUP(TRIM(SUBSTITUTE(E3001,CHAR(160),CHAR(32))),Metadata!B$1:D$2632,3,FALSE)</f>
        <v>Declin de la maison de Charlemagne: faisant la suitte des antiquitez françoises contenant les faicts de Charles le Chavve &amp; ses successeurs depuis l'an 840 iusques à l'an 987 de Iesus Christ, &amp; entrée du regne de Hugues Capet</v>
      </c>
      <c r="H3001">
        <f>VLOOKUP(TRIM(SUBSTITUTE(E3001,CHAR(160),CHAR(32))),Metadata!B$1:E$2632,4,FALSE)</f>
        <v>1602</v>
      </c>
      <c r="I3001" t="s">
        <v>445</v>
      </c>
      <c r="K3001" t="str">
        <f>VLOOKUP(TRIM(SUBSTITUTE(E3001,CHAR(160),CHAR(32))),Metadata!B$1:H$2632,7,FALSE)</f>
        <v>traite ou essai</v>
      </c>
      <c r="L3001" t="s">
        <v>4402</v>
      </c>
      <c r="N3001" t="str">
        <f>VLOOKUP(TRIM(SUBSTITUTE(E3001,CHAR(160),CHAR(32))),Metadata!B$1:J$2632,9,FALSE)</f>
        <v>prose</v>
      </c>
      <c r="O3001">
        <f>VLOOKUP(TRIM(SUBSTITUTE(E3001,CHAR(160),CHAR(32))),Metadata!B$1:K$2632,10,FALSE)</f>
        <v>148041</v>
      </c>
      <c r="P3001" s="4" t="s">
        <v>11441</v>
      </c>
      <c r="Q3001">
        <v>314</v>
      </c>
      <c r="R3001">
        <v>321</v>
      </c>
    </row>
    <row r="3002" spans="1:18" hidden="1" x14ac:dyDescent="0.25">
      <c r="A3002">
        <v>3006</v>
      </c>
      <c r="B3002" t="s">
        <v>4354</v>
      </c>
      <c r="C3002" t="s">
        <v>3220</v>
      </c>
      <c r="D3002" t="s">
        <v>330</v>
      </c>
      <c r="E3002" t="s">
        <v>7908</v>
      </c>
      <c r="F3002" t="str">
        <f>VLOOKUP(TRIM(SUBSTITUTE(E3002,CHAR(160),CHAR(32))),Metadata!B$1:C$2632,2,FALSE)</f>
        <v>Urfé, Honoré d', 1567-1625.</v>
      </c>
      <c r="G3002" t="str">
        <f>VLOOKUP(TRIM(SUBSTITUTE(E3002,CHAR(160),CHAR(32))),Metadata!B$1:D$2632,3,FALSE)</f>
        <v>L'Astrée. T. 2</v>
      </c>
      <c r="H3002">
        <f>VLOOKUP(TRIM(SUBSTITUTE(E3002,CHAR(160),CHAR(32))),Metadata!B$1:E$2632,4,FALSE)</f>
        <v>1610</v>
      </c>
      <c r="I3002" t="s">
        <v>445</v>
      </c>
      <c r="K3002" t="str">
        <f>VLOOKUP(TRIM(SUBSTITUTE(E3002,CHAR(160),CHAR(32))),Metadata!B$1:H$2632,7,FALSE)</f>
        <v>roman</v>
      </c>
      <c r="L3002" t="s">
        <v>4378</v>
      </c>
      <c r="N3002" t="str">
        <f>VLOOKUP(TRIM(SUBSTITUTE(E3002,CHAR(160),CHAR(32))),Metadata!B$1:J$2632,9,FALSE)</f>
        <v>prose</v>
      </c>
      <c r="O3002">
        <f>VLOOKUP(TRIM(SUBSTITUTE(E3002,CHAR(160),CHAR(32))),Metadata!B$1:K$2632,10,FALSE)</f>
        <v>245688</v>
      </c>
      <c r="P3002" s="4" t="s">
        <v>12906</v>
      </c>
      <c r="Q3002">
        <v>183</v>
      </c>
      <c r="R3002">
        <v>190</v>
      </c>
    </row>
    <row r="3003" spans="1:18" hidden="1" x14ac:dyDescent="0.25">
      <c r="A3003">
        <v>3007</v>
      </c>
      <c r="B3003" t="s">
        <v>4354</v>
      </c>
      <c r="C3003" t="s">
        <v>3220</v>
      </c>
      <c r="D3003" t="s">
        <v>330</v>
      </c>
      <c r="E3003" t="s">
        <v>7979</v>
      </c>
      <c r="F3003" t="str">
        <f>VLOOKUP(TRIM(SUBSTITUTE(E3003,CHAR(160),CHAR(32))),Metadata!B$1:C$2632,2,FALSE)</f>
        <v>Baillet, Adrien, 1649-1706.</v>
      </c>
      <c r="G3003" t="str">
        <f>VLOOKUP(TRIM(SUBSTITUTE(E3003,CHAR(160),CHAR(32))),Metadata!B$1:D$2632,3,FALSE)</f>
        <v>La Vie de Monsieur Descartes</v>
      </c>
      <c r="H3003">
        <f>VLOOKUP(TRIM(SUBSTITUTE(E3003,CHAR(160),CHAR(32))),Metadata!B$1:E$2632,4,FALSE)</f>
        <v>1691</v>
      </c>
      <c r="I3003" t="s">
        <v>445</v>
      </c>
      <c r="K3003" t="str">
        <f>VLOOKUP(TRIM(SUBSTITUTE(E3003,CHAR(160),CHAR(32))),Metadata!B$1:H$2632,7,FALSE)</f>
        <v>traite ou essai</v>
      </c>
      <c r="L3003" t="s">
        <v>4402</v>
      </c>
      <c r="N3003" t="str">
        <f>VLOOKUP(TRIM(SUBSTITUTE(E3003,CHAR(160),CHAR(32))),Metadata!B$1:J$2632,9,FALSE)</f>
        <v>prose</v>
      </c>
      <c r="O3003">
        <f>VLOOKUP(TRIM(SUBSTITUTE(E3003,CHAR(160),CHAR(32))),Metadata!B$1:K$2632,10,FALSE)</f>
        <v>156062</v>
      </c>
      <c r="P3003" s="4" t="s">
        <v>12907</v>
      </c>
      <c r="Q3003">
        <v>298</v>
      </c>
      <c r="R3003">
        <v>305</v>
      </c>
    </row>
    <row r="3004" spans="1:18" x14ac:dyDescent="0.25">
      <c r="A3004">
        <v>3008</v>
      </c>
      <c r="B3004" t="s">
        <v>4354</v>
      </c>
      <c r="C3004" t="s">
        <v>3220</v>
      </c>
      <c r="D3004" t="s">
        <v>330</v>
      </c>
      <c r="E3004" t="s">
        <v>8043</v>
      </c>
      <c r="F3004" t="str">
        <f>VLOOKUP(TRIM(SUBSTITUTE(E3004,CHAR(160),CHAR(32))),Metadata!B$1:C$2632,2,FALSE)</f>
        <v>Desmarets de Saint-Sorlin, Jean, 1595-1676.</v>
      </c>
      <c r="G3004" t="str">
        <f>VLOOKUP(TRIM(SUBSTITUTE(E3004,CHAR(160),CHAR(32))),Metadata!B$1:D$2632,3,FALSE)</f>
        <v>Clovis ou La France chrestienne</v>
      </c>
      <c r="H3004">
        <f>VLOOKUP(TRIM(SUBSTITUTE(E3004,CHAR(160),CHAR(32))),Metadata!B$1:E$2632,4,FALSE)</f>
        <v>1657</v>
      </c>
      <c r="I3004" t="s">
        <v>445</v>
      </c>
      <c r="K3004" t="str">
        <f>VLOOKUP(TRIM(SUBSTITUTE(E3004,CHAR(160),CHAR(32))),Metadata!B$1:H$2632,7,FALSE)</f>
        <v>poesie</v>
      </c>
      <c r="L3004" t="s">
        <v>4382</v>
      </c>
      <c r="N3004" t="str">
        <f>VLOOKUP(TRIM(SUBSTITUTE(E3004,CHAR(160),CHAR(32))),Metadata!B$1:J$2632,9,FALSE)</f>
        <v>vers</v>
      </c>
      <c r="O3004">
        <f>VLOOKUP(TRIM(SUBSTITUTE(E3004,CHAR(160),CHAR(32))),Metadata!B$1:K$2632,10,FALSE)</f>
        <v>95474</v>
      </c>
      <c r="P3004" s="4" t="s">
        <v>11442</v>
      </c>
      <c r="Q3004">
        <v>3</v>
      </c>
      <c r="R3004">
        <v>9</v>
      </c>
    </row>
    <row r="3005" spans="1:18" hidden="1" x14ac:dyDescent="0.25">
      <c r="A3005">
        <v>3009</v>
      </c>
      <c r="B3005" t="s">
        <v>4354</v>
      </c>
      <c r="C3005" t="s">
        <v>3220</v>
      </c>
      <c r="D3005" t="s">
        <v>330</v>
      </c>
      <c r="E3005" t="s">
        <v>8061</v>
      </c>
      <c r="F3005" t="str">
        <f>VLOOKUP(TRIM(SUBSTITUTE(E3005,CHAR(160),CHAR(32))),Metadata!B$1:C$2632,2,FALSE)</f>
        <v>Garasse, François, 1584-1631.</v>
      </c>
      <c r="G3005" t="str">
        <f>VLOOKUP(TRIM(SUBSTITUTE(E3005,CHAR(160),CHAR(32))),Metadata!B$1:D$2632,3,FALSE)</f>
        <v>La doctrine cvrievse des beavx esprits de ce temps, ov, Pretendvs tels</v>
      </c>
      <c r="H3005">
        <f>VLOOKUP(TRIM(SUBSTITUTE(E3005,CHAR(160),CHAR(32))),Metadata!B$1:E$2632,4,FALSE)</f>
        <v>1623</v>
      </c>
      <c r="I3005" t="s">
        <v>445</v>
      </c>
      <c r="K3005" t="str">
        <f>VLOOKUP(TRIM(SUBSTITUTE(E3005,CHAR(160),CHAR(32))),Metadata!B$1:H$2632,7,FALSE)</f>
        <v>pamphlet</v>
      </c>
      <c r="L3005" t="s">
        <v>4534</v>
      </c>
      <c r="N3005" t="str">
        <f>VLOOKUP(TRIM(SUBSTITUTE(E3005,CHAR(160),CHAR(32))),Metadata!B$1:J$2632,9,FALSE)</f>
        <v>prose</v>
      </c>
      <c r="O3005">
        <f>VLOOKUP(TRIM(SUBSTITUTE(E3005,CHAR(160),CHAR(32))),Metadata!B$1:K$2632,10,FALSE)</f>
        <v>244231</v>
      </c>
      <c r="P3005" s="4" t="s">
        <v>12908</v>
      </c>
      <c r="Q3005">
        <v>620</v>
      </c>
      <c r="R3005">
        <v>627</v>
      </c>
    </row>
    <row r="3006" spans="1:18" hidden="1" x14ac:dyDescent="0.25">
      <c r="A3006">
        <v>3010</v>
      </c>
      <c r="B3006" t="s">
        <v>4354</v>
      </c>
      <c r="C3006" t="s">
        <v>3220</v>
      </c>
      <c r="D3006" t="s">
        <v>330</v>
      </c>
      <c r="E3006" t="s">
        <v>8061</v>
      </c>
      <c r="F3006" t="str">
        <f>VLOOKUP(TRIM(SUBSTITUTE(E3006,CHAR(160),CHAR(32))),Metadata!B$1:C$2632,2,FALSE)</f>
        <v>Garasse, François, 1584-1631.</v>
      </c>
      <c r="G3006" t="str">
        <f>VLOOKUP(TRIM(SUBSTITUTE(E3006,CHAR(160),CHAR(32))),Metadata!B$1:D$2632,3,FALSE)</f>
        <v>La doctrine cvrievse des beavx esprits de ce temps, ov, Pretendvs tels</v>
      </c>
      <c r="H3006">
        <f>VLOOKUP(TRIM(SUBSTITUTE(E3006,CHAR(160),CHAR(32))),Metadata!B$1:E$2632,4,FALSE)</f>
        <v>1623</v>
      </c>
      <c r="I3006" t="s">
        <v>445</v>
      </c>
      <c r="K3006" t="str">
        <f>VLOOKUP(TRIM(SUBSTITUTE(E3006,CHAR(160),CHAR(32))),Metadata!B$1:H$2632,7,FALSE)</f>
        <v>pamphlet</v>
      </c>
      <c r="L3006" t="s">
        <v>4534</v>
      </c>
      <c r="N3006" t="str">
        <f>VLOOKUP(TRIM(SUBSTITUTE(E3006,CHAR(160),CHAR(32))),Metadata!B$1:J$2632,9,FALSE)</f>
        <v>prose</v>
      </c>
      <c r="O3006">
        <f>VLOOKUP(TRIM(SUBSTITUTE(E3006,CHAR(160),CHAR(32))),Metadata!B$1:K$2632,10,FALSE)</f>
        <v>244231</v>
      </c>
      <c r="P3006" s="4" t="s">
        <v>12909</v>
      </c>
      <c r="Q3006">
        <v>243</v>
      </c>
      <c r="R3006">
        <v>250</v>
      </c>
    </row>
    <row r="3007" spans="1:18" hidden="1" x14ac:dyDescent="0.25">
      <c r="A3007">
        <v>3011</v>
      </c>
      <c r="B3007" t="s">
        <v>4354</v>
      </c>
      <c r="C3007" t="s">
        <v>3220</v>
      </c>
      <c r="D3007" t="s">
        <v>330</v>
      </c>
      <c r="E3007" t="s">
        <v>7996</v>
      </c>
      <c r="F3007" t="str">
        <f>VLOOKUP(TRIM(SUBSTITUTE(E3007,CHAR(160),CHAR(32))),Metadata!B$1:C$2632,2,FALSE)</f>
        <v>Bossuet, Jacques Bénigne, 1627-1704.</v>
      </c>
      <c r="G3007" t="str">
        <f>VLOOKUP(TRIM(SUBSTITUTE(E3007,CHAR(160),CHAR(32))),Metadata!B$1:D$2632,3,FALSE)</f>
        <v>Discours sur l'histoire universelle</v>
      </c>
      <c r="H3007">
        <f>VLOOKUP(TRIM(SUBSTITUTE(E3007,CHAR(160),CHAR(32))),Metadata!B$1:E$2632,4,FALSE)</f>
        <v>1681</v>
      </c>
      <c r="I3007" t="s">
        <v>445</v>
      </c>
      <c r="K3007" t="str">
        <f>VLOOKUP(TRIM(SUBSTITUTE(E3007,CHAR(160),CHAR(32))),Metadata!B$1:H$2632,7,FALSE)</f>
        <v>traite ou essai</v>
      </c>
      <c r="L3007" t="s">
        <v>4402</v>
      </c>
      <c r="N3007" t="str">
        <f>VLOOKUP(TRIM(SUBSTITUTE(E3007,CHAR(160),CHAR(32))),Metadata!B$1:J$2632,9,FALSE)</f>
        <v>prose</v>
      </c>
      <c r="O3007">
        <f>VLOOKUP(TRIM(SUBSTITUTE(E3007,CHAR(160),CHAR(32))),Metadata!B$1:K$2632,10,FALSE)</f>
        <v>135092</v>
      </c>
      <c r="P3007" s="4" t="s">
        <v>11443</v>
      </c>
      <c r="Q3007">
        <v>114</v>
      </c>
      <c r="R3007">
        <v>124</v>
      </c>
    </row>
    <row r="3008" spans="1:18" hidden="1" x14ac:dyDescent="0.25">
      <c r="A3008">
        <v>3012</v>
      </c>
      <c r="B3008" t="s">
        <v>4354</v>
      </c>
      <c r="C3008" t="s">
        <v>3220</v>
      </c>
      <c r="D3008" t="s">
        <v>330</v>
      </c>
      <c r="E3008" t="s">
        <v>8103</v>
      </c>
      <c r="F3008" t="str">
        <f>VLOOKUP(TRIM(SUBSTITUTE(E3008,CHAR(160),CHAR(32))),Metadata!B$1:C$2632,2,FALSE)</f>
        <v>Molière, 1622-1673.</v>
      </c>
      <c r="G3008" t="str">
        <f>VLOOKUP(TRIM(SUBSTITUTE(E3008,CHAR(160),CHAR(32))),Metadata!B$1:D$2632,3,FALSE)</f>
        <v>Le Tartuffe, ou L'imposteur: comédie</v>
      </c>
      <c r="H3008">
        <f>VLOOKUP(TRIM(SUBSTITUTE(E3008,CHAR(160),CHAR(32))),Metadata!B$1:E$2632,4,FALSE)</f>
        <v>1669</v>
      </c>
      <c r="I3008" t="s">
        <v>445</v>
      </c>
      <c r="K3008" t="str">
        <f>VLOOKUP(TRIM(SUBSTITUTE(E3008,CHAR(160),CHAR(32))),Metadata!B$1:H$2632,7,FALSE)</f>
        <v>theatre</v>
      </c>
      <c r="L3008" t="s">
        <v>4472</v>
      </c>
      <c r="N3008" t="str">
        <f>VLOOKUP(TRIM(SUBSTITUTE(E3008,CHAR(160),CHAR(32))),Metadata!B$1:J$2632,9,FALSE)</f>
        <v/>
      </c>
      <c r="O3008">
        <f>VLOOKUP(TRIM(SUBSTITUTE(E3008,CHAR(160),CHAR(32))),Metadata!B$1:K$2632,10,FALSE)</f>
        <v>18849</v>
      </c>
      <c r="P3008" s="4" t="s">
        <v>9357</v>
      </c>
      <c r="Q3008">
        <v>240</v>
      </c>
      <c r="R3008">
        <v>247</v>
      </c>
    </row>
    <row r="3009" spans="1:18" hidden="1" x14ac:dyDescent="0.25">
      <c r="A3009">
        <v>3013</v>
      </c>
      <c r="B3009" t="s">
        <v>4354</v>
      </c>
      <c r="C3009" t="s">
        <v>3220</v>
      </c>
      <c r="D3009" t="s">
        <v>330</v>
      </c>
      <c r="E3009" t="s">
        <v>7956</v>
      </c>
      <c r="F3009" t="str">
        <f>VLOOKUP(TRIM(SUBSTITUTE(E3009,CHAR(160),CHAR(32))),Metadata!B$1:C$2632,2,FALSE)</f>
        <v>Abbadie, Jacques, 1654-1727.</v>
      </c>
      <c r="G3009" t="str">
        <f>VLOOKUP(TRIM(SUBSTITUTE(E3009,CHAR(160),CHAR(32))),Metadata!B$1:D$2632,3,FALSE)</f>
        <v>Traité de la vérité de la religion chrétienne 1</v>
      </c>
      <c r="H3009">
        <f>VLOOKUP(TRIM(SUBSTITUTE(E3009,CHAR(160),CHAR(32))),Metadata!B$1:E$2632,4,FALSE)</f>
        <v>1684</v>
      </c>
      <c r="I3009" t="s">
        <v>445</v>
      </c>
      <c r="K3009" t="str">
        <f>VLOOKUP(TRIM(SUBSTITUTE(E3009,CHAR(160),CHAR(32))),Metadata!B$1:H$2632,7,FALSE)</f>
        <v>traite ou essai</v>
      </c>
      <c r="L3009" t="s">
        <v>4402</v>
      </c>
      <c r="N3009" t="str">
        <f>VLOOKUP(TRIM(SUBSTITUTE(E3009,CHAR(160),CHAR(32))),Metadata!B$1:J$2632,9,FALSE)</f>
        <v>prose</v>
      </c>
      <c r="O3009">
        <f>VLOOKUP(TRIM(SUBSTITUTE(E3009,CHAR(160),CHAR(32))),Metadata!B$1:K$2632,10,FALSE)</f>
        <v>113883</v>
      </c>
      <c r="P3009" s="4" t="s">
        <v>11444</v>
      </c>
      <c r="Q3009">
        <v>102</v>
      </c>
      <c r="R3009">
        <v>109</v>
      </c>
    </row>
    <row r="3010" spans="1:18" hidden="1" x14ac:dyDescent="0.25">
      <c r="A3010">
        <v>3014</v>
      </c>
      <c r="B3010" t="s">
        <v>4354</v>
      </c>
      <c r="C3010" t="s">
        <v>3220</v>
      </c>
      <c r="D3010" t="s">
        <v>330</v>
      </c>
      <c r="E3010" t="s">
        <v>7997</v>
      </c>
      <c r="F3010" t="str">
        <f>VLOOKUP(TRIM(SUBSTITUTE(E3010,CHAR(160),CHAR(32))),Metadata!B$1:C$2632,2,FALSE)</f>
        <v>Bossuet, Jacques Bénigne, 1627-1704.</v>
      </c>
      <c r="G3010" t="str">
        <f>VLOOKUP(TRIM(SUBSTITUTE(E3010,CHAR(160),CHAR(32))),Metadata!B$1:D$2632,3,FALSE)</f>
        <v>Oraison funèbre d'Henriette-Marie de France</v>
      </c>
      <c r="H3010">
        <f>VLOOKUP(TRIM(SUBSTITUTE(E3010,CHAR(160),CHAR(32))),Metadata!B$1:E$2632,4,FALSE)</f>
        <v>1669</v>
      </c>
      <c r="I3010" t="s">
        <v>445</v>
      </c>
      <c r="K3010" t="str">
        <f>VLOOKUP(TRIM(SUBSTITUTE(E3010,CHAR(160),CHAR(32))),Metadata!B$1:H$2632,7,FALSE)</f>
        <v>eloquence</v>
      </c>
      <c r="L3010" t="s">
        <v>4758</v>
      </c>
      <c r="N3010" t="str">
        <f>VLOOKUP(TRIM(SUBSTITUTE(E3010,CHAR(160),CHAR(32))),Metadata!B$1:J$2632,9,FALSE)</f>
        <v>prose</v>
      </c>
      <c r="O3010">
        <f>VLOOKUP(TRIM(SUBSTITUTE(E3010,CHAR(160),CHAR(32))),Metadata!B$1:K$2632,10,FALSE)</f>
        <v>10389</v>
      </c>
      <c r="P3010" s="4" t="s">
        <v>11445</v>
      </c>
      <c r="Q3010">
        <v>202</v>
      </c>
      <c r="R3010">
        <v>212</v>
      </c>
    </row>
    <row r="3011" spans="1:18" hidden="1" x14ac:dyDescent="0.25">
      <c r="A3011">
        <v>3015</v>
      </c>
      <c r="B3011" t="s">
        <v>4354</v>
      </c>
      <c r="C3011" t="s">
        <v>3220</v>
      </c>
      <c r="D3011" t="s">
        <v>330</v>
      </c>
      <c r="E3011" t="s">
        <v>8141</v>
      </c>
      <c r="F3011" t="str">
        <f>VLOOKUP(TRIM(SUBSTITUTE(E3011,CHAR(160),CHAR(32))),Metadata!B$1:C$2632,2,FALSE)</f>
        <v>Rotrou, Jean, 1609-1650.</v>
      </c>
      <c r="G3011" t="str">
        <f>VLOOKUP(TRIM(SUBSTITUTE(E3011,CHAR(160),CHAR(32))),Metadata!B$1:D$2632,3,FALSE)</f>
        <v>Le véritable Saint Genest: tragédie</v>
      </c>
      <c r="H3011">
        <f>VLOOKUP(TRIM(SUBSTITUTE(E3011,CHAR(160),CHAR(32))),Metadata!B$1:E$2632,4,FALSE)</f>
        <v>1647</v>
      </c>
      <c r="I3011" t="s">
        <v>445</v>
      </c>
      <c r="K3011" t="str">
        <f>VLOOKUP(TRIM(SUBSTITUTE(E3011,CHAR(160),CHAR(32))),Metadata!B$1:H$2632,7,FALSE)</f>
        <v>theatre</v>
      </c>
      <c r="L3011" t="s">
        <v>4472</v>
      </c>
      <c r="N3011" t="str">
        <f>VLOOKUP(TRIM(SUBSTITUTE(E3011,CHAR(160),CHAR(32))),Metadata!B$1:J$2632,9,FALSE)</f>
        <v/>
      </c>
      <c r="O3011">
        <f>VLOOKUP(TRIM(SUBSTITUTE(E3011,CHAR(160),CHAR(32))),Metadata!B$1:K$2632,10,FALSE)</f>
        <v>16231</v>
      </c>
      <c r="P3011" s="4" t="s">
        <v>12910</v>
      </c>
      <c r="Q3011">
        <v>36</v>
      </c>
      <c r="R3011">
        <v>42</v>
      </c>
    </row>
    <row r="3012" spans="1:18" hidden="1" x14ac:dyDescent="0.25">
      <c r="A3012">
        <v>3016</v>
      </c>
      <c r="B3012" t="s">
        <v>4354</v>
      </c>
      <c r="C3012" t="s">
        <v>3220</v>
      </c>
      <c r="D3012" t="s">
        <v>330</v>
      </c>
      <c r="E3012" t="s">
        <v>7996</v>
      </c>
      <c r="F3012" t="str">
        <f>VLOOKUP(TRIM(SUBSTITUTE(E3012,CHAR(160),CHAR(32))),Metadata!B$1:C$2632,2,FALSE)</f>
        <v>Bossuet, Jacques Bénigne, 1627-1704.</v>
      </c>
      <c r="G3012" t="str">
        <f>VLOOKUP(TRIM(SUBSTITUTE(E3012,CHAR(160),CHAR(32))),Metadata!B$1:D$2632,3,FALSE)</f>
        <v>Discours sur l'histoire universelle</v>
      </c>
      <c r="H3012">
        <f>VLOOKUP(TRIM(SUBSTITUTE(E3012,CHAR(160),CHAR(32))),Metadata!B$1:E$2632,4,FALSE)</f>
        <v>1681</v>
      </c>
      <c r="I3012" t="s">
        <v>445</v>
      </c>
      <c r="K3012" t="str">
        <f>VLOOKUP(TRIM(SUBSTITUTE(E3012,CHAR(160),CHAR(32))),Metadata!B$1:H$2632,7,FALSE)</f>
        <v>traite ou essai</v>
      </c>
      <c r="L3012" t="s">
        <v>4402</v>
      </c>
      <c r="N3012" t="str">
        <f>VLOOKUP(TRIM(SUBSTITUTE(E3012,CHAR(160),CHAR(32))),Metadata!B$1:J$2632,9,FALSE)</f>
        <v>prose</v>
      </c>
      <c r="O3012">
        <f>VLOOKUP(TRIM(SUBSTITUTE(E3012,CHAR(160),CHAR(32))),Metadata!B$1:K$2632,10,FALSE)</f>
        <v>135092</v>
      </c>
      <c r="P3012" s="4" t="s">
        <v>11446</v>
      </c>
      <c r="Q3012">
        <v>159</v>
      </c>
      <c r="R3012">
        <v>165</v>
      </c>
    </row>
    <row r="3013" spans="1:18" hidden="1" x14ac:dyDescent="0.25">
      <c r="A3013">
        <v>3017</v>
      </c>
      <c r="B3013" t="s">
        <v>4354</v>
      </c>
      <c r="C3013" t="s">
        <v>3220</v>
      </c>
      <c r="D3013" t="s">
        <v>330</v>
      </c>
      <c r="E3013" t="s">
        <v>7994</v>
      </c>
      <c r="F3013" t="str">
        <f>VLOOKUP(TRIM(SUBSTITUTE(E3013,CHAR(160),CHAR(32))),Metadata!B$1:C$2632,2,FALSE)</f>
        <v>Boisguilbert, P. Le Pesant de (Pierre Le Pesant), 1646-1714.</v>
      </c>
      <c r="G3013" t="str">
        <f>VLOOKUP(TRIM(SUBSTITUTE(E3013,CHAR(160),CHAR(32))),Metadata!B$1:D$2632,3,FALSE)</f>
        <v>Le détail de la France, sous le regne present</v>
      </c>
      <c r="H3013">
        <f>VLOOKUP(TRIM(SUBSTITUTE(E3013,CHAR(160),CHAR(32))),Metadata!B$1:E$2632,4,FALSE)</f>
        <v>1695</v>
      </c>
      <c r="I3013" t="s">
        <v>445</v>
      </c>
      <c r="K3013" t="str">
        <f>VLOOKUP(TRIM(SUBSTITUTE(E3013,CHAR(160),CHAR(32))),Metadata!B$1:H$2632,7,FALSE)</f>
        <v>traite ou essai</v>
      </c>
      <c r="L3013" t="s">
        <v>4402</v>
      </c>
      <c r="N3013" t="str">
        <f>VLOOKUP(TRIM(SUBSTITUTE(E3013,CHAR(160),CHAR(32))),Metadata!B$1:J$2632,9,FALSE)</f>
        <v>prose</v>
      </c>
      <c r="O3013">
        <f>VLOOKUP(TRIM(SUBSTITUTE(E3013,CHAR(160),CHAR(32))),Metadata!B$1:K$2632,10,FALSE)</f>
        <v>114653</v>
      </c>
      <c r="P3013" s="4" t="s">
        <v>11447</v>
      </c>
      <c r="Q3013">
        <v>323</v>
      </c>
      <c r="R3013">
        <v>331</v>
      </c>
    </row>
    <row r="3014" spans="1:18" hidden="1" x14ac:dyDescent="0.25">
      <c r="A3014">
        <v>3018</v>
      </c>
      <c r="B3014" t="s">
        <v>4354</v>
      </c>
      <c r="C3014" t="s">
        <v>3220</v>
      </c>
      <c r="D3014" t="s">
        <v>330</v>
      </c>
      <c r="E3014" t="s">
        <v>8051</v>
      </c>
      <c r="F3014" t="str">
        <f>VLOOKUP(TRIM(SUBSTITUTE(E3014,CHAR(160),CHAR(32))),Metadata!B$1:C$2632,2,FALSE)</f>
        <v>Fauchet, Claude, 1530-1601.</v>
      </c>
      <c r="G3014" t="str">
        <f>VLOOKUP(TRIM(SUBSTITUTE(E3014,CHAR(160),CHAR(32))),Metadata!B$1:D$2632,3,FALSE)</f>
        <v>Fleur de la maison de Charlemagne: qui est la continuation des antiquitez françoises contenant les faits de Pépin ses successeurs depuis l'an 751 iusques à l'an 840 de Iesus-Christ</v>
      </c>
      <c r="H3014">
        <f>VLOOKUP(TRIM(SUBSTITUTE(E3014,CHAR(160),CHAR(32))),Metadata!B$1:E$2632,4,FALSE)</f>
        <v>1601</v>
      </c>
      <c r="I3014" t="s">
        <v>445</v>
      </c>
      <c r="K3014" t="str">
        <f>VLOOKUP(TRIM(SUBSTITUTE(E3014,CHAR(160),CHAR(32))),Metadata!B$1:H$2632,7,FALSE)</f>
        <v>traite ou essai</v>
      </c>
      <c r="L3014" t="s">
        <v>4402</v>
      </c>
      <c r="N3014" t="str">
        <f>VLOOKUP(TRIM(SUBSTITUTE(E3014,CHAR(160),CHAR(32))),Metadata!B$1:J$2632,9,FALSE)</f>
        <v>prose</v>
      </c>
      <c r="O3014">
        <f>VLOOKUP(TRIM(SUBSTITUTE(E3014,CHAR(160),CHAR(32))),Metadata!B$1:K$2632,10,FALSE)</f>
        <v>127257</v>
      </c>
      <c r="P3014" s="4" t="s">
        <v>12911</v>
      </c>
      <c r="Q3014">
        <v>170</v>
      </c>
      <c r="R3014">
        <v>177</v>
      </c>
    </row>
    <row r="3015" spans="1:18" hidden="1" x14ac:dyDescent="0.25">
      <c r="A3015">
        <v>3019</v>
      </c>
      <c r="B3015" t="s">
        <v>4354</v>
      </c>
      <c r="C3015" t="s">
        <v>3220</v>
      </c>
      <c r="D3015" t="s">
        <v>330</v>
      </c>
      <c r="E3015" t="s">
        <v>8135</v>
      </c>
      <c r="F3015" t="str">
        <f>VLOOKUP(TRIM(SUBSTITUTE(E3015,CHAR(160),CHAR(32))),Metadata!B$1:C$2632,2,FALSE)</f>
        <v>Regnard, Jean François, 1655-1709.</v>
      </c>
      <c r="G3015" t="str">
        <f>VLOOKUP(TRIM(SUBSTITUTE(E3015,CHAR(160),CHAR(32))),Metadata!B$1:D$2632,3,FALSE)</f>
        <v>Le divorce</v>
      </c>
      <c r="H3015">
        <f>VLOOKUP(TRIM(SUBSTITUTE(E3015,CHAR(160),CHAR(32))),Metadata!B$1:E$2632,4,FALSE)</f>
        <v>1694</v>
      </c>
      <c r="I3015" t="s">
        <v>445</v>
      </c>
      <c r="K3015" t="str">
        <f>VLOOKUP(TRIM(SUBSTITUTE(E3015,CHAR(160),CHAR(32))),Metadata!B$1:H$2632,7,FALSE)</f>
        <v>theatre</v>
      </c>
      <c r="L3015" t="s">
        <v>4472</v>
      </c>
      <c r="N3015" t="str">
        <f>VLOOKUP(TRIM(SUBSTITUTE(E3015,CHAR(160),CHAR(32))),Metadata!B$1:J$2632,9,FALSE)</f>
        <v>prose</v>
      </c>
      <c r="O3015">
        <f>VLOOKUP(TRIM(SUBSTITUTE(E3015,CHAR(160),CHAR(32))),Metadata!B$1:K$2632,10,FALSE)</f>
        <v>13447</v>
      </c>
      <c r="P3015" s="4" t="s">
        <v>12912</v>
      </c>
      <c r="Q3015">
        <v>94</v>
      </c>
      <c r="R3015">
        <v>101</v>
      </c>
    </row>
    <row r="3016" spans="1:18" x14ac:dyDescent="0.25">
      <c r="A3016">
        <v>3020</v>
      </c>
      <c r="B3016" t="s">
        <v>4354</v>
      </c>
      <c r="C3016" t="s">
        <v>3220</v>
      </c>
      <c r="D3016" t="s">
        <v>330</v>
      </c>
      <c r="E3016" t="s">
        <v>7967</v>
      </c>
      <c r="F3016" t="str">
        <f>VLOOKUP(TRIM(SUBSTITUTE(E3016,CHAR(160),CHAR(32))),Metadata!B$1:C$2632,2,FALSE)</f>
        <v>Aubigné, Agrippa d', 1552-1630.</v>
      </c>
      <c r="G3016" t="str">
        <f>VLOOKUP(TRIM(SUBSTITUTE(E3016,CHAR(160),CHAR(32))),Metadata!B$1:D$2632,3,FALSE)</f>
        <v>Les Tragiques</v>
      </c>
      <c r="H3016">
        <f>VLOOKUP(TRIM(SUBSTITUTE(E3016,CHAR(160),CHAR(32))),Metadata!B$1:E$2632,4,FALSE)</f>
        <v>1616</v>
      </c>
      <c r="I3016" t="s">
        <v>445</v>
      </c>
      <c r="K3016" t="str">
        <f>VLOOKUP(TRIM(SUBSTITUTE(E3016,CHAR(160),CHAR(32))),Metadata!B$1:H$2632,7,FALSE)</f>
        <v>poesie</v>
      </c>
      <c r="L3016" t="s">
        <v>4382</v>
      </c>
      <c r="N3016" t="str">
        <f>VLOOKUP(TRIM(SUBSTITUTE(E3016,CHAR(160),CHAR(32))),Metadata!B$1:J$2632,9,FALSE)</f>
        <v>vers</v>
      </c>
      <c r="O3016">
        <f>VLOOKUP(TRIM(SUBSTITUTE(E3016,CHAR(160),CHAR(32))),Metadata!B$1:K$2632,10,FALSE)</f>
        <v>79145</v>
      </c>
      <c r="P3016" s="4" t="s">
        <v>11448</v>
      </c>
      <c r="Q3016">
        <v>27</v>
      </c>
      <c r="R3016">
        <v>33</v>
      </c>
    </row>
    <row r="3017" spans="1:18" hidden="1" x14ac:dyDescent="0.25">
      <c r="A3017">
        <v>3021</v>
      </c>
      <c r="B3017" t="s">
        <v>4354</v>
      </c>
      <c r="C3017" t="s">
        <v>3220</v>
      </c>
      <c r="D3017" t="s">
        <v>330</v>
      </c>
      <c r="E3017" t="s">
        <v>8315</v>
      </c>
      <c r="F3017" t="str">
        <f>VLOOKUP(TRIM(SUBSTITUTE(E3017,CHAR(160),CHAR(32))),Metadata!B$1:C$2632,2,FALSE)</f>
        <v>Marat, Jean Paul, 1743-1793.</v>
      </c>
      <c r="G3017" t="str">
        <f>VLOOKUP(TRIM(SUBSTITUTE(E3017,CHAR(160),CHAR(32))),Metadata!B$1:D$2632,3,FALSE)</f>
        <v>Les pamphlets--1790</v>
      </c>
      <c r="H3017">
        <f>VLOOKUP(TRIM(SUBSTITUTE(E3017,CHAR(160),CHAR(32))),Metadata!B$1:E$2632,4,FALSE)</f>
        <v>1790</v>
      </c>
      <c r="I3017" t="s">
        <v>448</v>
      </c>
      <c r="K3017" t="str">
        <f>VLOOKUP(TRIM(SUBSTITUTE(E3017,CHAR(160),CHAR(32))),Metadata!B$1:H$2632,7,FALSE)</f>
        <v>pamphlet</v>
      </c>
      <c r="L3017" t="s">
        <v>4534</v>
      </c>
      <c r="N3017" t="str">
        <f>VLOOKUP(TRIM(SUBSTITUTE(E3017,CHAR(160),CHAR(32))),Metadata!B$1:J$2632,9,FALSE)</f>
        <v>prose</v>
      </c>
      <c r="O3017">
        <f>VLOOKUP(TRIM(SUBSTITUTE(E3017,CHAR(160),CHAR(32))),Metadata!B$1:K$2632,10,FALSE)</f>
        <v>42079</v>
      </c>
      <c r="P3017" s="4" t="s">
        <v>12913</v>
      </c>
      <c r="Q3017">
        <v>141</v>
      </c>
      <c r="R3017">
        <v>148</v>
      </c>
    </row>
    <row r="3018" spans="1:18" hidden="1" x14ac:dyDescent="0.25">
      <c r="A3018">
        <v>3022</v>
      </c>
      <c r="B3018" t="s">
        <v>4354</v>
      </c>
      <c r="C3018" t="s">
        <v>3220</v>
      </c>
      <c r="D3018" t="s">
        <v>330</v>
      </c>
      <c r="E3018" t="s">
        <v>8373</v>
      </c>
      <c r="F3018" t="str">
        <f>VLOOKUP(TRIM(SUBSTITUTE(E3018,CHAR(160),CHAR(32))),Metadata!B$1:C$2632,2,FALSE)</f>
        <v>Rivarol, Antoine, 1753-1801.</v>
      </c>
      <c r="G3018" t="str">
        <f>VLOOKUP(TRIM(SUBSTITUTE(E3018,CHAR(160),CHAR(32))),Metadata!B$1:D$2632,3,FALSE)</f>
        <v>Le petit almanach de nos grands hommes pour l'année 1788: suivi d'un grand nombre de pièces inédites</v>
      </c>
      <c r="H3018">
        <f>VLOOKUP(TRIM(SUBSTITUTE(E3018,CHAR(160),CHAR(32))),Metadata!B$1:E$2632,4,FALSE)</f>
        <v>1788</v>
      </c>
      <c r="I3018" t="s">
        <v>448</v>
      </c>
      <c r="K3018" t="str">
        <f>VLOOKUP(TRIM(SUBSTITUTE(E3018,CHAR(160),CHAR(32))),Metadata!B$1:H$2632,7,FALSE)</f>
        <v>melanges litteraires</v>
      </c>
      <c r="L3018" t="s">
        <v>4389</v>
      </c>
      <c r="N3018" t="str">
        <f>VLOOKUP(TRIM(SUBSTITUTE(E3018,CHAR(160),CHAR(32))),Metadata!B$1:J$2632,9,FALSE)</f>
        <v>prose</v>
      </c>
      <c r="O3018">
        <f>VLOOKUP(TRIM(SUBSTITUTE(E3018,CHAR(160),CHAR(32))),Metadata!B$1:K$2632,10,FALSE)</f>
        <v>34520</v>
      </c>
      <c r="P3018" s="4" t="s">
        <v>11449</v>
      </c>
      <c r="Q3018">
        <v>43</v>
      </c>
      <c r="R3018">
        <v>51</v>
      </c>
    </row>
    <row r="3019" spans="1:18" hidden="1" x14ac:dyDescent="0.25">
      <c r="A3019">
        <v>3023</v>
      </c>
      <c r="B3019" t="s">
        <v>4354</v>
      </c>
      <c r="C3019" t="s">
        <v>3220</v>
      </c>
      <c r="D3019" t="s">
        <v>330</v>
      </c>
      <c r="E3019" t="s">
        <v>8315</v>
      </c>
      <c r="F3019" t="str">
        <f>VLOOKUP(TRIM(SUBSTITUTE(E3019,CHAR(160),CHAR(32))),Metadata!B$1:C$2632,2,FALSE)</f>
        <v>Marat, Jean Paul, 1743-1793.</v>
      </c>
      <c r="G3019" t="str">
        <f>VLOOKUP(TRIM(SUBSTITUTE(E3019,CHAR(160),CHAR(32))),Metadata!B$1:D$2632,3,FALSE)</f>
        <v>Les pamphlets--1790</v>
      </c>
      <c r="H3019">
        <f>VLOOKUP(TRIM(SUBSTITUTE(E3019,CHAR(160),CHAR(32))),Metadata!B$1:E$2632,4,FALSE)</f>
        <v>1790</v>
      </c>
      <c r="I3019" t="s">
        <v>448</v>
      </c>
      <c r="K3019" t="str">
        <f>VLOOKUP(TRIM(SUBSTITUTE(E3019,CHAR(160),CHAR(32))),Metadata!B$1:H$2632,7,FALSE)</f>
        <v>pamphlet</v>
      </c>
      <c r="L3019" t="s">
        <v>4534</v>
      </c>
      <c r="N3019" t="str">
        <f>VLOOKUP(TRIM(SUBSTITUTE(E3019,CHAR(160),CHAR(32))),Metadata!B$1:J$2632,9,FALSE)</f>
        <v>prose</v>
      </c>
      <c r="O3019">
        <f>VLOOKUP(TRIM(SUBSTITUTE(E3019,CHAR(160),CHAR(32))),Metadata!B$1:K$2632,10,FALSE)</f>
        <v>42079</v>
      </c>
      <c r="P3019" s="4" t="s">
        <v>11450</v>
      </c>
      <c r="Q3019">
        <v>88</v>
      </c>
      <c r="R3019">
        <v>95</v>
      </c>
    </row>
    <row r="3020" spans="1:18" hidden="1" x14ac:dyDescent="0.25">
      <c r="A3020">
        <v>3024</v>
      </c>
      <c r="B3020" t="s">
        <v>4354</v>
      </c>
      <c r="C3020" t="s">
        <v>3220</v>
      </c>
      <c r="D3020" t="s">
        <v>330</v>
      </c>
      <c r="E3020" t="s">
        <v>8185</v>
      </c>
      <c r="F3020" t="str">
        <f>VLOOKUP(TRIM(SUBSTITUTE(E3020,CHAR(160),CHAR(32))),Metadata!B$1:C$2632,2,FALSE)</f>
        <v>Beaumarchais, Pierre Augustin Caron de, 1732-1799.</v>
      </c>
      <c r="G3020" t="str">
        <f>VLOOKUP(TRIM(SUBSTITUTE(E3020,CHAR(160),CHAR(32))),Metadata!B$1:D$2632,3,FALSE)</f>
        <v>Mémoires contre M. Goezmann</v>
      </c>
      <c r="H3020">
        <f>VLOOKUP(TRIM(SUBSTITUTE(E3020,CHAR(160),CHAR(32))),Metadata!B$1:E$2632,4,FALSE)</f>
        <v>1774</v>
      </c>
      <c r="I3020" t="s">
        <v>448</v>
      </c>
      <c r="K3020" t="str">
        <f>VLOOKUP(TRIM(SUBSTITUTE(E3020,CHAR(160),CHAR(32))),Metadata!B$1:H$2632,7,FALSE)</f>
        <v>pamphlet</v>
      </c>
      <c r="L3020" t="s">
        <v>4534</v>
      </c>
      <c r="N3020" t="str">
        <f>VLOOKUP(TRIM(SUBSTITUTE(E3020,CHAR(160),CHAR(32))),Metadata!B$1:J$2632,9,FALSE)</f>
        <v>prose</v>
      </c>
      <c r="O3020">
        <f>VLOOKUP(TRIM(SUBSTITUTE(E3020,CHAR(160),CHAR(32))),Metadata!B$1:K$2632,10,FALSE)</f>
        <v>106075</v>
      </c>
      <c r="P3020" s="4" t="s">
        <v>11451</v>
      </c>
      <c r="Q3020">
        <v>14</v>
      </c>
      <c r="R3020">
        <v>20</v>
      </c>
    </row>
    <row r="3021" spans="1:18" hidden="1" x14ac:dyDescent="0.25">
      <c r="A3021">
        <v>3025</v>
      </c>
      <c r="B3021" t="s">
        <v>4354</v>
      </c>
      <c r="C3021" t="s">
        <v>3220</v>
      </c>
      <c r="D3021" t="s">
        <v>330</v>
      </c>
      <c r="E3021" t="s">
        <v>8315</v>
      </c>
      <c r="F3021" t="str">
        <f>VLOOKUP(TRIM(SUBSTITUTE(E3021,CHAR(160),CHAR(32))),Metadata!B$1:C$2632,2,FALSE)</f>
        <v>Marat, Jean Paul, 1743-1793.</v>
      </c>
      <c r="G3021" t="str">
        <f>VLOOKUP(TRIM(SUBSTITUTE(E3021,CHAR(160),CHAR(32))),Metadata!B$1:D$2632,3,FALSE)</f>
        <v>Les pamphlets--1790</v>
      </c>
      <c r="H3021">
        <f>VLOOKUP(TRIM(SUBSTITUTE(E3021,CHAR(160),CHAR(32))),Metadata!B$1:E$2632,4,FALSE)</f>
        <v>1790</v>
      </c>
      <c r="I3021" t="s">
        <v>448</v>
      </c>
      <c r="K3021" t="str">
        <f>VLOOKUP(TRIM(SUBSTITUTE(E3021,CHAR(160),CHAR(32))),Metadata!B$1:H$2632,7,FALSE)</f>
        <v>pamphlet</v>
      </c>
      <c r="L3021" t="s">
        <v>4534</v>
      </c>
      <c r="N3021" t="str">
        <f>VLOOKUP(TRIM(SUBSTITUTE(E3021,CHAR(160),CHAR(32))),Metadata!B$1:J$2632,9,FALSE)</f>
        <v>prose</v>
      </c>
      <c r="O3021">
        <f>VLOOKUP(TRIM(SUBSTITUTE(E3021,CHAR(160),CHAR(32))),Metadata!B$1:K$2632,10,FALSE)</f>
        <v>42079</v>
      </c>
      <c r="P3021" s="4" t="s">
        <v>11452</v>
      </c>
      <c r="Q3021">
        <v>150</v>
      </c>
      <c r="R3021">
        <v>157</v>
      </c>
    </row>
    <row r="3022" spans="1:18" hidden="1" x14ac:dyDescent="0.25">
      <c r="A3022">
        <v>3026</v>
      </c>
      <c r="B3022" t="s">
        <v>4354</v>
      </c>
      <c r="C3022" t="s">
        <v>3220</v>
      </c>
      <c r="D3022" t="s">
        <v>330</v>
      </c>
      <c r="E3022" t="s">
        <v>8193</v>
      </c>
      <c r="F3022" t="str">
        <f>VLOOKUP(TRIM(SUBSTITUTE(E3022,CHAR(160),CHAR(32))),Metadata!B$1:C$2632,2,FALSE)</f>
        <v>Bossuet, Jacques Bénigne, 1627-1704.</v>
      </c>
      <c r="G3022" t="str">
        <f>VLOOKUP(TRIM(SUBSTITUTE(E3022,CHAR(160),CHAR(32))),Metadata!B$1:D$2632,3,FALSE)</f>
        <v>Meditations sur l'évangile</v>
      </c>
      <c r="H3022">
        <f>VLOOKUP(TRIM(SUBSTITUTE(E3022,CHAR(160),CHAR(32))),Metadata!B$1:E$2632,4,FALSE)</f>
        <v>1704</v>
      </c>
      <c r="I3022" t="s">
        <v>448</v>
      </c>
      <c r="K3022" t="str">
        <f>VLOOKUP(TRIM(SUBSTITUTE(E3022,CHAR(160),CHAR(32))),Metadata!B$1:H$2632,7,FALSE)</f>
        <v>traite ou essai</v>
      </c>
      <c r="L3022" t="s">
        <v>4402</v>
      </c>
      <c r="N3022" t="str">
        <f>VLOOKUP(TRIM(SUBSTITUTE(E3022,CHAR(160),CHAR(32))),Metadata!B$1:J$2632,9,FALSE)</f>
        <v>prose</v>
      </c>
      <c r="O3022">
        <f>VLOOKUP(TRIM(SUBSTITUTE(E3022,CHAR(160),CHAR(32))),Metadata!B$1:K$2632,10,FALSE)</f>
        <v>251293</v>
      </c>
      <c r="P3022" s="4" t="s">
        <v>12914</v>
      </c>
      <c r="Q3022">
        <v>79</v>
      </c>
      <c r="R3022">
        <v>87</v>
      </c>
    </row>
    <row r="3023" spans="1:18" hidden="1" x14ac:dyDescent="0.25">
      <c r="A3023">
        <v>3027</v>
      </c>
      <c r="B3023" t="s">
        <v>4354</v>
      </c>
      <c r="C3023" t="s">
        <v>3220</v>
      </c>
      <c r="D3023" t="s">
        <v>330</v>
      </c>
      <c r="E3023" t="s">
        <v>8395</v>
      </c>
      <c r="F3023" t="str">
        <f>VLOOKUP(TRIM(SUBSTITUTE(E3023,CHAR(160),CHAR(32))),Metadata!B$1:C$2632,2,FALSE)</f>
        <v>Sales, J. de (Jean), 1741-1816.</v>
      </c>
      <c r="G3023" t="str">
        <f>VLOOKUP(TRIM(SUBSTITUTE(E3023,CHAR(160),CHAR(32))),Metadata!B$1:D$2632,3,FALSE)</f>
        <v>De la philosophie de la nature</v>
      </c>
      <c r="H3023">
        <f>VLOOKUP(TRIM(SUBSTITUTE(E3023,CHAR(160),CHAR(32))),Metadata!B$1:E$2632,4,FALSE)</f>
        <v>1769</v>
      </c>
      <c r="I3023" t="s">
        <v>448</v>
      </c>
      <c r="K3023" t="str">
        <f>VLOOKUP(TRIM(SUBSTITUTE(E3023,CHAR(160),CHAR(32))),Metadata!B$1:H$2632,7,FALSE)</f>
        <v>traite ou essai</v>
      </c>
      <c r="L3023" t="s">
        <v>4402</v>
      </c>
      <c r="N3023" t="str">
        <f>VLOOKUP(TRIM(SUBSTITUTE(E3023,CHAR(160),CHAR(32))),Metadata!B$1:J$2632,9,FALSE)</f>
        <v>prose</v>
      </c>
      <c r="O3023">
        <f>VLOOKUP(TRIM(SUBSTITUTE(E3023,CHAR(160),CHAR(32))),Metadata!B$1:K$2632,10,FALSE)</f>
        <v>131912</v>
      </c>
      <c r="P3023" s="4" t="s">
        <v>11453</v>
      </c>
      <c r="Q3023">
        <v>158</v>
      </c>
      <c r="R3023">
        <v>165</v>
      </c>
    </row>
    <row r="3024" spans="1:18" hidden="1" x14ac:dyDescent="0.25">
      <c r="A3024">
        <v>3028</v>
      </c>
      <c r="B3024" t="s">
        <v>4354</v>
      </c>
      <c r="C3024" t="s">
        <v>3220</v>
      </c>
      <c r="D3024" t="s">
        <v>330</v>
      </c>
      <c r="E3024" t="s">
        <v>8183</v>
      </c>
      <c r="F3024" t="str">
        <f>VLOOKUP(TRIM(SUBSTITUTE(E3024,CHAR(160),CHAR(32))),Metadata!B$1:C$2632,2,FALSE)</f>
        <v>Barthélemy, Jean-Jacques, 1716-1795.</v>
      </c>
      <c r="G3024" t="str">
        <f>VLOOKUP(TRIM(SUBSTITUTE(E3024,CHAR(160),CHAR(32))),Metadata!B$1:D$2632,3,FALSE)</f>
        <v>Voyage du jeune anacharsis</v>
      </c>
      <c r="H3024">
        <f>VLOOKUP(TRIM(SUBSTITUTE(E3024,CHAR(160),CHAR(32))),Metadata!B$1:E$2632,4,FALSE)</f>
        <v>1788</v>
      </c>
      <c r="I3024" t="s">
        <v>448</v>
      </c>
      <c r="K3024" t="str">
        <f>VLOOKUP(TRIM(SUBSTITUTE(E3024,CHAR(160),CHAR(32))),Metadata!B$1:H$2632,7,FALSE)</f>
        <v>melanges litteraires</v>
      </c>
      <c r="L3024" t="s">
        <v>4389</v>
      </c>
      <c r="N3024" t="str">
        <f>VLOOKUP(TRIM(SUBSTITUTE(E3024,CHAR(160),CHAR(32))),Metadata!B$1:J$2632,9,FALSE)</f>
        <v>prose</v>
      </c>
      <c r="O3024">
        <f>VLOOKUP(TRIM(SUBSTITUTE(E3024,CHAR(160),CHAR(32))),Metadata!B$1:K$2632,10,FALSE)</f>
        <v>539817</v>
      </c>
      <c r="P3024" s="4" t="s">
        <v>11454</v>
      </c>
      <c r="Q3024">
        <v>72</v>
      </c>
      <c r="R3024">
        <v>80</v>
      </c>
    </row>
    <row r="3025" spans="1:18" hidden="1" x14ac:dyDescent="0.25">
      <c r="A3025">
        <v>3029</v>
      </c>
      <c r="B3025" t="s">
        <v>4354</v>
      </c>
      <c r="C3025" t="s">
        <v>3220</v>
      </c>
      <c r="D3025" t="s">
        <v>330</v>
      </c>
      <c r="E3025" t="s">
        <v>8281</v>
      </c>
      <c r="F3025" t="str">
        <f>VLOOKUP(TRIM(SUBSTITUTE(E3025,CHAR(160),CHAR(32))),Metadata!B$1:C$2632,2,FALSE)</f>
        <v>Josephine, Empress, consort of Napoleon I, Emperor of the French, 1763-1814.</v>
      </c>
      <c r="G3025" t="str">
        <f>VLOOKUP(TRIM(SUBSTITUTE(E3025,CHAR(160),CHAR(32))),Metadata!B$1:D$2632,3,FALSE)</f>
        <v>Correspondance, 1782-1814</v>
      </c>
      <c r="H3025">
        <f>VLOOKUP(TRIM(SUBSTITUTE(E3025,CHAR(160),CHAR(32))),Metadata!B$1:E$2632,4,FALSE)</f>
        <v>1782</v>
      </c>
      <c r="I3025" t="s">
        <v>448</v>
      </c>
      <c r="K3025" t="str">
        <f>VLOOKUP(TRIM(SUBSTITUTE(E3025,CHAR(160),CHAR(32))),Metadata!B$1:H$2632,7,FALSE)</f>
        <v>correspondance</v>
      </c>
      <c r="L3025" t="s">
        <v>4542</v>
      </c>
      <c r="N3025" t="str">
        <f>VLOOKUP(TRIM(SUBSTITUTE(E3025,CHAR(160),CHAR(32))),Metadata!B$1:J$2632,9,FALSE)</f>
        <v/>
      </c>
      <c r="O3025">
        <f>VLOOKUP(TRIM(SUBSTITUTE(E3025,CHAR(160),CHAR(32))),Metadata!B$1:K$2632,10,FALSE)</f>
        <v>97057</v>
      </c>
      <c r="P3025" s="4" t="s">
        <v>11455</v>
      </c>
      <c r="Q3025">
        <v>10</v>
      </c>
      <c r="R3025">
        <v>16</v>
      </c>
    </row>
    <row r="3026" spans="1:18" hidden="1" x14ac:dyDescent="0.25">
      <c r="A3026">
        <v>3030</v>
      </c>
      <c r="B3026" t="s">
        <v>4354</v>
      </c>
      <c r="C3026" t="s">
        <v>3220</v>
      </c>
      <c r="D3026" t="s">
        <v>330</v>
      </c>
      <c r="E3026" t="s">
        <v>8374</v>
      </c>
      <c r="F3026" t="str">
        <f>VLOOKUP(TRIM(SUBSTITUTE(E3026,CHAR(160),CHAR(32))),Metadata!B$1:C$2632,2,FALSE)</f>
        <v>Robespierre, Maximilien, 1758-1794.</v>
      </c>
      <c r="G3026" t="str">
        <f>VLOOKUP(TRIM(SUBSTITUTE(E3026,CHAR(160),CHAR(32))),Metadata!B$1:D$2632,3,FALSE)</f>
        <v>Discours</v>
      </c>
      <c r="H3026">
        <f>VLOOKUP(TRIM(SUBSTITUTE(E3026,CHAR(160),CHAR(32))),Metadata!B$1:E$2632,4,FALSE)</f>
        <v>1793</v>
      </c>
      <c r="I3026" t="s">
        <v>448</v>
      </c>
      <c r="K3026" t="str">
        <f>VLOOKUP(TRIM(SUBSTITUTE(E3026,CHAR(160),CHAR(32))),Metadata!B$1:H$2632,7,FALSE)</f>
        <v>eloquence</v>
      </c>
      <c r="L3026" t="s">
        <v>4758</v>
      </c>
      <c r="N3026" t="str">
        <f>VLOOKUP(TRIM(SUBSTITUTE(E3026,CHAR(160),CHAR(32))),Metadata!B$1:J$2632,9,FALSE)</f>
        <v>prose</v>
      </c>
      <c r="O3026">
        <f>VLOOKUP(TRIM(SUBSTITUTE(E3026,CHAR(160),CHAR(32))),Metadata!B$1:K$2632,10,FALSE)</f>
        <v>75094</v>
      </c>
      <c r="P3026" s="4" t="s">
        <v>12915</v>
      </c>
      <c r="Q3026">
        <v>416</v>
      </c>
      <c r="R3026">
        <v>423</v>
      </c>
    </row>
    <row r="3027" spans="1:18" hidden="1" x14ac:dyDescent="0.25">
      <c r="A3027">
        <v>3031</v>
      </c>
      <c r="B3027" t="s">
        <v>4354</v>
      </c>
      <c r="C3027" t="s">
        <v>3220</v>
      </c>
      <c r="D3027" t="s">
        <v>330</v>
      </c>
      <c r="E3027" t="s">
        <v>8180</v>
      </c>
      <c r="F3027" t="str">
        <f>VLOOKUP(TRIM(SUBSTITUTE(E3027,CHAR(160),CHAR(32))),Metadata!B$1:C$2632,2,FALSE)</f>
        <v>Barbier, Edmond Jean Francois, 1689-1771.</v>
      </c>
      <c r="G3027" t="str">
        <f>VLOOKUP(TRIM(SUBSTITUTE(E3027,CHAR(160),CHAR(32))),Metadata!B$1:D$2632,3,FALSE)</f>
        <v>Chronique de la régence. T. 7-8</v>
      </c>
      <c r="H3027">
        <f>VLOOKUP(TRIM(SUBSTITUTE(E3027,CHAR(160),CHAR(32))),Metadata!B$1:E$2632,4,FALSE)</f>
        <v>1761</v>
      </c>
      <c r="I3027" t="s">
        <v>448</v>
      </c>
      <c r="K3027" t="str">
        <f>VLOOKUP(TRIM(SUBSTITUTE(E3027,CHAR(160),CHAR(32))),Metadata!B$1:H$2632,7,FALSE)</f>
        <v>memoires</v>
      </c>
      <c r="L3027" t="s">
        <v>4481</v>
      </c>
      <c r="N3027" t="str">
        <f>VLOOKUP(TRIM(SUBSTITUTE(E3027,CHAR(160),CHAR(32))),Metadata!B$1:J$2632,9,FALSE)</f>
        <v>prose</v>
      </c>
      <c r="O3027">
        <f>VLOOKUP(TRIM(SUBSTITUTE(E3027,CHAR(160),CHAR(32))),Metadata!B$1:K$2632,10,FALSE)</f>
        <v>119691</v>
      </c>
      <c r="P3027" s="4" t="s">
        <v>12916</v>
      </c>
      <c r="Q3027">
        <v>11</v>
      </c>
      <c r="R3027">
        <v>17</v>
      </c>
    </row>
    <row r="3028" spans="1:18" hidden="1" x14ac:dyDescent="0.25">
      <c r="A3028">
        <v>3032</v>
      </c>
      <c r="B3028" t="s">
        <v>4354</v>
      </c>
      <c r="C3028" t="s">
        <v>3220</v>
      </c>
      <c r="D3028" t="s">
        <v>330</v>
      </c>
      <c r="E3028" t="s">
        <v>8182</v>
      </c>
      <c r="F3028" t="str">
        <f>VLOOKUP(TRIM(SUBSTITUTE(E3028,CHAR(160),CHAR(32))),Metadata!B$1:C$2632,2,FALSE)</f>
        <v>Barruel, Abbé Augustin, 1741-1820.</v>
      </c>
      <c r="G3028" t="str">
        <f>VLOOKUP(TRIM(SUBSTITUTE(E3028,CHAR(160),CHAR(32))),Metadata!B$1:D$2632,3,FALSE)</f>
        <v>Les helviennes</v>
      </c>
      <c r="H3028">
        <f>VLOOKUP(TRIM(SUBSTITUTE(E3028,CHAR(160),CHAR(32))),Metadata!B$1:E$2632,4,FALSE)</f>
        <v>1781</v>
      </c>
      <c r="I3028" t="s">
        <v>448</v>
      </c>
      <c r="K3028" t="str">
        <f>VLOOKUP(TRIM(SUBSTITUTE(E3028,CHAR(160),CHAR(32))),Metadata!B$1:H$2632,7,FALSE)</f>
        <v>traite ou essai</v>
      </c>
      <c r="L3028" t="s">
        <v>4402</v>
      </c>
      <c r="N3028" t="str">
        <f>VLOOKUP(TRIM(SUBSTITUTE(E3028,CHAR(160),CHAR(32))),Metadata!B$1:J$2632,9,FALSE)</f>
        <v>prose</v>
      </c>
      <c r="O3028">
        <f>VLOOKUP(TRIM(SUBSTITUTE(E3028,CHAR(160),CHAR(32))),Metadata!B$1:K$2632,10,FALSE)</f>
        <v>331511</v>
      </c>
      <c r="P3028" s="4" t="s">
        <v>9358</v>
      </c>
      <c r="Q3028">
        <v>212</v>
      </c>
      <c r="R3028">
        <v>220</v>
      </c>
    </row>
    <row r="3029" spans="1:18" hidden="1" x14ac:dyDescent="0.25">
      <c r="A3029">
        <v>3033</v>
      </c>
      <c r="B3029" t="s">
        <v>4354</v>
      </c>
      <c r="C3029" t="s">
        <v>3220</v>
      </c>
      <c r="D3029" t="s">
        <v>330</v>
      </c>
      <c r="E3029" t="s">
        <v>8385</v>
      </c>
      <c r="F3029" t="str">
        <f>VLOOKUP(TRIM(SUBSTITUTE(E3029,CHAR(160),CHAR(32))),Metadata!B$1:C$2632,2,FALSE)</f>
        <v>Rousseau, Jean-Jacques, 1712-1778.</v>
      </c>
      <c r="G3029" t="str">
        <f>VLOOKUP(TRIM(SUBSTITUTE(E3029,CHAR(160),CHAR(32))),Metadata!B$1:D$2632,3,FALSE)</f>
        <v>Rousseau juge de Jean-Jacques, Dialogues</v>
      </c>
      <c r="H3029">
        <f>VLOOKUP(TRIM(SUBSTITUTE(E3029,CHAR(160),CHAR(32))),Metadata!B$1:E$2632,4,FALSE)</f>
        <v>1776</v>
      </c>
      <c r="I3029" t="s">
        <v>448</v>
      </c>
      <c r="K3029" t="str">
        <f>VLOOKUP(TRIM(SUBSTITUTE(E3029,CHAR(160),CHAR(32))),Metadata!B$1:H$2632,7,FALSE)</f>
        <v>memoires</v>
      </c>
      <c r="L3029" t="s">
        <v>4481</v>
      </c>
      <c r="N3029" t="str">
        <f>VLOOKUP(TRIM(SUBSTITUTE(E3029,CHAR(160),CHAR(32))),Metadata!B$1:J$2632,9,FALSE)</f>
        <v>prose</v>
      </c>
      <c r="O3029">
        <f>VLOOKUP(TRIM(SUBSTITUTE(E3029,CHAR(160),CHAR(32))),Metadata!B$1:K$2632,10,FALSE)</f>
        <v>128799</v>
      </c>
      <c r="P3029" s="4" t="s">
        <v>11456</v>
      </c>
      <c r="Q3029">
        <v>61</v>
      </c>
      <c r="R3029">
        <v>68</v>
      </c>
    </row>
    <row r="3030" spans="1:18" hidden="1" x14ac:dyDescent="0.25">
      <c r="A3030">
        <v>3034</v>
      </c>
      <c r="B3030" t="s">
        <v>4354</v>
      </c>
      <c r="C3030" t="s">
        <v>3220</v>
      </c>
      <c r="D3030" t="s">
        <v>330</v>
      </c>
      <c r="E3030" t="s">
        <v>8239</v>
      </c>
      <c r="F3030" t="str">
        <f>VLOOKUP(TRIM(SUBSTITUTE(E3030,CHAR(160),CHAR(32))),Metadata!B$1:C$2632,2,FALSE)</f>
        <v>Diderot, Denis, 1713-1784.</v>
      </c>
      <c r="G3030" t="str">
        <f>VLOOKUP(TRIM(SUBSTITUTE(E3030,CHAR(160),CHAR(32))),Metadata!B$1:D$2632,3,FALSE)</f>
        <v>Lettres à Sophie Volland</v>
      </c>
      <c r="H3030">
        <f>VLOOKUP(TRIM(SUBSTITUTE(E3030,CHAR(160),CHAR(32))),Metadata!B$1:E$2632,4,FALSE)</f>
        <v>1762</v>
      </c>
      <c r="I3030" t="s">
        <v>448</v>
      </c>
      <c r="K3030" t="str">
        <f>VLOOKUP(TRIM(SUBSTITUTE(E3030,CHAR(160),CHAR(32))),Metadata!B$1:H$2632,7,FALSE)</f>
        <v>correspondance</v>
      </c>
      <c r="L3030" t="s">
        <v>4542</v>
      </c>
      <c r="N3030" t="str">
        <f>VLOOKUP(TRIM(SUBSTITUTE(E3030,CHAR(160),CHAR(32))),Metadata!B$1:J$2632,9,FALSE)</f>
        <v>prose</v>
      </c>
      <c r="O3030">
        <f>VLOOKUP(TRIM(SUBSTITUTE(E3030,CHAR(160),CHAR(32))),Metadata!B$1:K$2632,10,FALSE)</f>
        <v>167497</v>
      </c>
      <c r="P3030" s="4" t="s">
        <v>11457</v>
      </c>
      <c r="Q3030">
        <v>78</v>
      </c>
      <c r="R3030">
        <v>84</v>
      </c>
    </row>
    <row r="3031" spans="1:18" hidden="1" x14ac:dyDescent="0.25">
      <c r="A3031">
        <v>3035</v>
      </c>
      <c r="B3031" t="s">
        <v>4354</v>
      </c>
      <c r="C3031" t="s">
        <v>3220</v>
      </c>
      <c r="D3031" t="s">
        <v>330</v>
      </c>
      <c r="E3031" t="s">
        <v>8421</v>
      </c>
      <c r="F3031" t="str">
        <f>VLOOKUP(TRIM(SUBSTITUTE(E3031,CHAR(160),CHAR(32))),Metadata!B$1:C$2632,2,FALSE)</f>
        <v>Voltaire, 1694-1778.</v>
      </c>
      <c r="G3031" t="str">
        <f>VLOOKUP(TRIM(SUBSTITUTE(E3031,CHAR(160),CHAR(32))),Metadata!B$1:D$2632,3,FALSE)</f>
        <v>Lettres inédites à son imprimeur Gabriel Cramer</v>
      </c>
      <c r="H3031">
        <f>VLOOKUP(TRIM(SUBSTITUTE(E3031,CHAR(160),CHAR(32))),Metadata!B$1:E$2632,4,FALSE)</f>
        <v>1778</v>
      </c>
      <c r="I3031" t="s">
        <v>448</v>
      </c>
      <c r="K3031" t="str">
        <f>VLOOKUP(TRIM(SUBSTITUTE(E3031,CHAR(160),CHAR(32))),Metadata!B$1:H$2632,7,FALSE)</f>
        <v>correspondance</v>
      </c>
      <c r="L3031" t="s">
        <v>4542</v>
      </c>
      <c r="N3031" t="str">
        <f>VLOOKUP(TRIM(SUBSTITUTE(E3031,CHAR(160),CHAR(32))),Metadata!B$1:J$2632,9,FALSE)</f>
        <v>prose</v>
      </c>
      <c r="O3031">
        <f>VLOOKUP(TRIM(SUBSTITUTE(E3031,CHAR(160),CHAR(32))),Metadata!B$1:K$2632,10,FALSE)</f>
        <v>46124</v>
      </c>
      <c r="P3031" s="8" t="s">
        <v>12917</v>
      </c>
      <c r="Q3031">
        <v>24</v>
      </c>
      <c r="R3031">
        <v>31</v>
      </c>
    </row>
    <row r="3032" spans="1:18" hidden="1" x14ac:dyDescent="0.25">
      <c r="A3032">
        <v>3036</v>
      </c>
      <c r="B3032" t="s">
        <v>4354</v>
      </c>
      <c r="C3032" t="s">
        <v>3220</v>
      </c>
      <c r="D3032" t="s">
        <v>330</v>
      </c>
      <c r="E3032" t="s">
        <v>8316</v>
      </c>
      <c r="F3032" t="str">
        <f>VLOOKUP(TRIM(SUBSTITUTE(E3032,CHAR(160),CHAR(32))),Metadata!B$1:C$2632,2,FALSE)</f>
        <v>Marat, Jean Paul, 1743-1793.</v>
      </c>
      <c r="G3032" t="str">
        <f>VLOOKUP(TRIM(SUBSTITUTE(E3032,CHAR(160),CHAR(32))),Metadata!B$1:D$2632,3,FALSE)</f>
        <v>Les pamphlets--1792</v>
      </c>
      <c r="H3032">
        <f>VLOOKUP(TRIM(SUBSTITUTE(E3032,CHAR(160),CHAR(32))),Metadata!B$1:E$2632,4,FALSE)</f>
        <v>1792</v>
      </c>
      <c r="I3032" t="s">
        <v>448</v>
      </c>
      <c r="K3032" t="str">
        <f>VLOOKUP(TRIM(SUBSTITUTE(E3032,CHAR(160),CHAR(32))),Metadata!B$1:H$2632,7,FALSE)</f>
        <v>pamphlet</v>
      </c>
      <c r="L3032" t="s">
        <v>4534</v>
      </c>
      <c r="N3032" t="str">
        <f>VLOOKUP(TRIM(SUBSTITUTE(E3032,CHAR(160),CHAR(32))),Metadata!B$1:J$2632,9,FALSE)</f>
        <v>prose</v>
      </c>
      <c r="O3032">
        <f>VLOOKUP(TRIM(SUBSTITUTE(E3032,CHAR(160),CHAR(32))),Metadata!B$1:K$2632,10,FALSE)</f>
        <v>43011</v>
      </c>
      <c r="P3032" s="4" t="s">
        <v>12918</v>
      </c>
      <c r="Q3032">
        <v>18</v>
      </c>
      <c r="R3032">
        <v>24</v>
      </c>
    </row>
    <row r="3033" spans="1:18" hidden="1" x14ac:dyDescent="0.25">
      <c r="A3033">
        <v>3037</v>
      </c>
      <c r="B3033" t="s">
        <v>4354</v>
      </c>
      <c r="C3033" t="s">
        <v>3220</v>
      </c>
      <c r="D3033" t="s">
        <v>330</v>
      </c>
      <c r="E3033" t="s">
        <v>8185</v>
      </c>
      <c r="F3033" t="str">
        <f>VLOOKUP(TRIM(SUBSTITUTE(E3033,CHAR(160),CHAR(32))),Metadata!B$1:C$2632,2,FALSE)</f>
        <v>Beaumarchais, Pierre Augustin Caron de, 1732-1799.</v>
      </c>
      <c r="G3033" t="str">
        <f>VLOOKUP(TRIM(SUBSTITUTE(E3033,CHAR(160),CHAR(32))),Metadata!B$1:D$2632,3,FALSE)</f>
        <v>Mémoires contre M. Goezmann</v>
      </c>
      <c r="H3033">
        <f>VLOOKUP(TRIM(SUBSTITUTE(E3033,CHAR(160),CHAR(32))),Metadata!B$1:E$2632,4,FALSE)</f>
        <v>1774</v>
      </c>
      <c r="I3033" t="s">
        <v>448</v>
      </c>
      <c r="K3033" t="str">
        <f>VLOOKUP(TRIM(SUBSTITUTE(E3033,CHAR(160),CHAR(32))),Metadata!B$1:H$2632,7,FALSE)</f>
        <v>pamphlet</v>
      </c>
      <c r="L3033" t="s">
        <v>4534</v>
      </c>
      <c r="N3033" t="str">
        <f>VLOOKUP(TRIM(SUBSTITUTE(E3033,CHAR(160),CHAR(32))),Metadata!B$1:J$2632,9,FALSE)</f>
        <v>prose</v>
      </c>
      <c r="O3033">
        <f>VLOOKUP(TRIM(SUBSTITUTE(E3033,CHAR(160),CHAR(32))),Metadata!B$1:K$2632,10,FALSE)</f>
        <v>106075</v>
      </c>
      <c r="P3033" s="4" t="s">
        <v>11458</v>
      </c>
      <c r="Q3033">
        <v>235</v>
      </c>
      <c r="R3033">
        <v>241</v>
      </c>
    </row>
    <row r="3034" spans="1:18" hidden="1" x14ac:dyDescent="0.25">
      <c r="A3034">
        <v>3038</v>
      </c>
      <c r="B3034" t="s">
        <v>4354</v>
      </c>
      <c r="C3034" t="s">
        <v>3220</v>
      </c>
      <c r="D3034" t="s">
        <v>330</v>
      </c>
      <c r="E3034" t="s">
        <v>8183</v>
      </c>
      <c r="F3034" t="str">
        <f>VLOOKUP(TRIM(SUBSTITUTE(E3034,CHAR(160),CHAR(32))),Metadata!B$1:C$2632,2,FALSE)</f>
        <v>Barthélemy, Jean-Jacques, 1716-1795.</v>
      </c>
      <c r="G3034" t="str">
        <f>VLOOKUP(TRIM(SUBSTITUTE(E3034,CHAR(160),CHAR(32))),Metadata!B$1:D$2632,3,FALSE)</f>
        <v>Voyage du jeune anacharsis</v>
      </c>
      <c r="H3034">
        <f>VLOOKUP(TRIM(SUBSTITUTE(E3034,CHAR(160),CHAR(32))),Metadata!B$1:E$2632,4,FALSE)</f>
        <v>1788</v>
      </c>
      <c r="I3034" t="s">
        <v>448</v>
      </c>
      <c r="K3034" t="str">
        <f>VLOOKUP(TRIM(SUBSTITUTE(E3034,CHAR(160),CHAR(32))),Metadata!B$1:H$2632,7,FALSE)</f>
        <v>melanges litteraires</v>
      </c>
      <c r="L3034" t="s">
        <v>4389</v>
      </c>
      <c r="N3034" t="str">
        <f>VLOOKUP(TRIM(SUBSTITUTE(E3034,CHAR(160),CHAR(32))),Metadata!B$1:J$2632,9,FALSE)</f>
        <v>prose</v>
      </c>
      <c r="O3034">
        <f>VLOOKUP(TRIM(SUBSTITUTE(E3034,CHAR(160),CHAR(32))),Metadata!B$1:K$2632,10,FALSE)</f>
        <v>539817</v>
      </c>
      <c r="P3034" s="4" t="s">
        <v>11459</v>
      </c>
      <c r="Q3034">
        <v>92</v>
      </c>
      <c r="R3034">
        <v>99</v>
      </c>
    </row>
    <row r="3035" spans="1:18" hidden="1" x14ac:dyDescent="0.25">
      <c r="A3035">
        <v>3039</v>
      </c>
      <c r="B3035" t="s">
        <v>4354</v>
      </c>
      <c r="C3035" t="s">
        <v>3220</v>
      </c>
      <c r="D3035" t="s">
        <v>330</v>
      </c>
      <c r="E3035" t="s">
        <v>8374</v>
      </c>
      <c r="F3035" t="str">
        <f>VLOOKUP(TRIM(SUBSTITUTE(E3035,CHAR(160),CHAR(32))),Metadata!B$1:C$2632,2,FALSE)</f>
        <v>Robespierre, Maximilien, 1758-1794.</v>
      </c>
      <c r="G3035" t="str">
        <f>VLOOKUP(TRIM(SUBSTITUTE(E3035,CHAR(160),CHAR(32))),Metadata!B$1:D$2632,3,FALSE)</f>
        <v>Discours</v>
      </c>
      <c r="H3035">
        <f>VLOOKUP(TRIM(SUBSTITUTE(E3035,CHAR(160),CHAR(32))),Metadata!B$1:E$2632,4,FALSE)</f>
        <v>1793</v>
      </c>
      <c r="I3035" t="s">
        <v>448</v>
      </c>
      <c r="K3035" t="str">
        <f>VLOOKUP(TRIM(SUBSTITUTE(E3035,CHAR(160),CHAR(32))),Metadata!B$1:H$2632,7,FALSE)</f>
        <v>eloquence</v>
      </c>
      <c r="L3035" t="s">
        <v>4758</v>
      </c>
      <c r="N3035" t="str">
        <f>VLOOKUP(TRIM(SUBSTITUTE(E3035,CHAR(160),CHAR(32))),Metadata!B$1:J$2632,9,FALSE)</f>
        <v>prose</v>
      </c>
      <c r="O3035">
        <f>VLOOKUP(TRIM(SUBSTITUTE(E3035,CHAR(160),CHAR(32))),Metadata!B$1:K$2632,10,FALSE)</f>
        <v>75094</v>
      </c>
      <c r="P3035" s="4" t="s">
        <v>9359</v>
      </c>
      <c r="Q3035">
        <v>110</v>
      </c>
      <c r="R3035">
        <v>117</v>
      </c>
    </row>
    <row r="3036" spans="1:18" hidden="1" x14ac:dyDescent="0.25">
      <c r="A3036">
        <v>3040</v>
      </c>
      <c r="B3036" t="s">
        <v>4354</v>
      </c>
      <c r="C3036" t="s">
        <v>3220</v>
      </c>
      <c r="D3036" t="s">
        <v>330</v>
      </c>
      <c r="E3036" t="s">
        <v>8315</v>
      </c>
      <c r="F3036" t="str">
        <f>VLOOKUP(TRIM(SUBSTITUTE(E3036,CHAR(160),CHAR(32))),Metadata!B$1:C$2632,2,FALSE)</f>
        <v>Marat, Jean Paul, 1743-1793.</v>
      </c>
      <c r="G3036" t="str">
        <f>VLOOKUP(TRIM(SUBSTITUTE(E3036,CHAR(160),CHAR(32))),Metadata!B$1:D$2632,3,FALSE)</f>
        <v>Les pamphlets--1790</v>
      </c>
      <c r="H3036">
        <f>VLOOKUP(TRIM(SUBSTITUTE(E3036,CHAR(160),CHAR(32))),Metadata!B$1:E$2632,4,FALSE)</f>
        <v>1790</v>
      </c>
      <c r="I3036" t="s">
        <v>448</v>
      </c>
      <c r="K3036" t="str">
        <f>VLOOKUP(TRIM(SUBSTITUTE(E3036,CHAR(160),CHAR(32))),Metadata!B$1:H$2632,7,FALSE)</f>
        <v>pamphlet</v>
      </c>
      <c r="L3036" t="s">
        <v>4534</v>
      </c>
      <c r="N3036" t="str">
        <f>VLOOKUP(TRIM(SUBSTITUTE(E3036,CHAR(160),CHAR(32))),Metadata!B$1:J$2632,9,FALSE)</f>
        <v>prose</v>
      </c>
      <c r="O3036">
        <f>VLOOKUP(TRIM(SUBSTITUTE(E3036,CHAR(160),CHAR(32))),Metadata!B$1:K$2632,10,FALSE)</f>
        <v>42079</v>
      </c>
      <c r="P3036" s="4" t="s">
        <v>12919</v>
      </c>
      <c r="Q3036">
        <v>163</v>
      </c>
      <c r="R3036">
        <v>170</v>
      </c>
    </row>
    <row r="3037" spans="1:18" hidden="1" x14ac:dyDescent="0.25">
      <c r="A3037">
        <v>3041</v>
      </c>
      <c r="B3037" t="s">
        <v>4354</v>
      </c>
      <c r="C3037" t="s">
        <v>3220</v>
      </c>
      <c r="D3037" t="s">
        <v>330</v>
      </c>
      <c r="E3037" t="s">
        <v>8635</v>
      </c>
      <c r="F3037" t="str">
        <f>VLOOKUP(TRIM(SUBSTITUTE(E3037,CHAR(160),CHAR(32))),Metadata!B$1:C$2632,2,FALSE)</f>
        <v>Picavet, François, 1851-1921.</v>
      </c>
      <c r="G3037" t="str">
        <f>VLOOKUP(TRIM(SUBSTITUTE(E3037,CHAR(160),CHAR(32))),Metadata!B$1:D$2632,3,FALSE)</f>
        <v>Les idéologues, 3.</v>
      </c>
      <c r="H3037">
        <f>VLOOKUP(TRIM(SUBSTITUTE(E3037,CHAR(160),CHAR(32))),Metadata!B$1:E$2632,4,FALSE)</f>
        <v>1891</v>
      </c>
      <c r="I3037" t="s">
        <v>450</v>
      </c>
      <c r="K3037" t="str">
        <f>VLOOKUP(TRIM(SUBSTITUTE(E3037,CHAR(160),CHAR(32))),Metadata!B$1:H$2632,7,FALSE)</f>
        <v>traite</v>
      </c>
      <c r="L3037" t="s">
        <v>4417</v>
      </c>
      <c r="N3037" t="str">
        <f>VLOOKUP(TRIM(SUBSTITUTE(E3037,CHAR(160),CHAR(32))),Metadata!B$1:J$2632,9,FALSE)</f>
        <v/>
      </c>
      <c r="O3037">
        <f>VLOOKUP(TRIM(SUBSTITUTE(E3037,CHAR(160),CHAR(32))),Metadata!B$1:K$2632,10,FALSE)</f>
        <v>103058</v>
      </c>
      <c r="P3037" s="4" t="s">
        <v>12920</v>
      </c>
      <c r="Q3037">
        <v>73</v>
      </c>
      <c r="R3037">
        <v>79</v>
      </c>
    </row>
    <row r="3038" spans="1:18" hidden="1" x14ac:dyDescent="0.25">
      <c r="A3038">
        <v>3042</v>
      </c>
      <c r="B3038" t="s">
        <v>4354</v>
      </c>
      <c r="C3038" t="s">
        <v>3220</v>
      </c>
      <c r="D3038" t="s">
        <v>330</v>
      </c>
      <c r="E3038" t="s">
        <v>8464</v>
      </c>
      <c r="F3038" t="str">
        <f>VLOOKUP(TRIM(SUBSTITUTE(E3038,CHAR(160),CHAR(32))),Metadata!B$1:C$2632,2,FALSE)</f>
        <v>Clemenceau, Georges, 1841-1929.</v>
      </c>
      <c r="G3038" t="str">
        <f>VLOOKUP(TRIM(SUBSTITUTE(E3038,CHAR(160),CHAR(32))),Metadata!B$1:D$2632,3,FALSE)</f>
        <v>Vers la réparation</v>
      </c>
      <c r="H3038">
        <f>VLOOKUP(TRIM(SUBSTITUTE(E3038,CHAR(160),CHAR(32))),Metadata!B$1:E$2632,4,FALSE)</f>
        <v>1899</v>
      </c>
      <c r="I3038" t="s">
        <v>450</v>
      </c>
      <c r="K3038" t="str">
        <f>VLOOKUP(TRIM(SUBSTITUTE(E3038,CHAR(160),CHAR(32))),Metadata!B$1:H$2632,7,FALSE)</f>
        <v>memoires</v>
      </c>
      <c r="L3038" t="s">
        <v>4481</v>
      </c>
      <c r="N3038" t="str">
        <f>VLOOKUP(TRIM(SUBSTITUTE(E3038,CHAR(160),CHAR(32))),Metadata!B$1:J$2632,9,FALSE)</f>
        <v>prose</v>
      </c>
      <c r="O3038">
        <f>VLOOKUP(TRIM(SUBSTITUTE(E3038,CHAR(160),CHAR(32))),Metadata!B$1:K$2632,10,FALSE)</f>
        <v>173586</v>
      </c>
      <c r="P3038" s="4" t="s">
        <v>11460</v>
      </c>
      <c r="Q3038">
        <v>111</v>
      </c>
      <c r="R3038">
        <v>117</v>
      </c>
    </row>
    <row r="3039" spans="1:18" hidden="1" x14ac:dyDescent="0.25">
      <c r="A3039">
        <v>3043</v>
      </c>
      <c r="B3039" t="s">
        <v>4354</v>
      </c>
      <c r="C3039" t="s">
        <v>3220</v>
      </c>
      <c r="D3039" t="s">
        <v>330</v>
      </c>
      <c r="E3039" t="s">
        <v>8670</v>
      </c>
      <c r="F3039" t="str">
        <f>VLOOKUP(TRIM(SUBSTITUTE(E3039,CHAR(160),CHAR(32))),Metadata!B$1:C$2632,2,FALSE)</f>
        <v>Staël, Madame de (Anne-Louise-Germaine), 1766-1817.</v>
      </c>
      <c r="G3039" t="str">
        <f>VLOOKUP(TRIM(SUBSTITUTE(E3039,CHAR(160),CHAR(32))),Metadata!B$1:D$2632,3,FALSE)</f>
        <v>Considérations sur la révolution française</v>
      </c>
      <c r="H3039">
        <f>VLOOKUP(TRIM(SUBSTITUTE(E3039,CHAR(160),CHAR(32))),Metadata!B$1:E$2632,4,FALSE)</f>
        <v>1817</v>
      </c>
      <c r="I3039" t="s">
        <v>450</v>
      </c>
      <c r="K3039" t="str">
        <f>VLOOKUP(TRIM(SUBSTITUTE(E3039,CHAR(160),CHAR(32))),Metadata!B$1:H$2632,7,FALSE)</f>
        <v>traite ou essai</v>
      </c>
      <c r="L3039" t="s">
        <v>4402</v>
      </c>
      <c r="N3039" t="str">
        <f>VLOOKUP(TRIM(SUBSTITUTE(E3039,CHAR(160),CHAR(32))),Metadata!B$1:J$2632,9,FALSE)</f>
        <v>prose</v>
      </c>
      <c r="O3039">
        <f>VLOOKUP(TRIM(SUBSTITUTE(E3039,CHAR(160),CHAR(32))),Metadata!B$1:K$2632,10,FALSE)</f>
        <v>237484</v>
      </c>
      <c r="P3039" s="4" t="s">
        <v>11461</v>
      </c>
      <c r="Q3039">
        <v>119</v>
      </c>
      <c r="R3039">
        <v>125</v>
      </c>
    </row>
    <row r="3040" spans="1:18" hidden="1" x14ac:dyDescent="0.25">
      <c r="A3040">
        <v>3044</v>
      </c>
      <c r="B3040" t="s">
        <v>4354</v>
      </c>
      <c r="C3040" t="s">
        <v>3220</v>
      </c>
      <c r="D3040" t="s">
        <v>330</v>
      </c>
      <c r="E3040" t="s">
        <v>8505</v>
      </c>
      <c r="F3040" t="str">
        <f>VLOOKUP(TRIM(SUBSTITUTE(E3040,CHAR(160),CHAR(32))),Metadata!B$1:C$2632,2,FALSE)</f>
        <v>Dumas, Alexandre (père), 1802-1870.</v>
      </c>
      <c r="G3040" t="str">
        <f>VLOOKUP(TRIM(SUBSTITUTE(E3040,CHAR(160),CHAR(32))),Metadata!B$1:D$2632,3,FALSE)</f>
        <v>Tulipe Noire (La)</v>
      </c>
      <c r="H3040">
        <f>VLOOKUP(TRIM(SUBSTITUTE(E3040,CHAR(160),CHAR(32))),Metadata!B$1:E$2632,4,FALSE)</f>
        <v>1850</v>
      </c>
      <c r="I3040" t="s">
        <v>450</v>
      </c>
      <c r="K3040" t="str">
        <f>VLOOKUP(TRIM(SUBSTITUTE(E3040,CHAR(160),CHAR(32))),Metadata!B$1:H$2632,7,FALSE)</f>
        <v>Narratif, Roman</v>
      </c>
      <c r="L3040" t="s">
        <v>4786</v>
      </c>
      <c r="N3040" t="str">
        <f>VLOOKUP(TRIM(SUBSTITUTE(E3040,CHAR(160),CHAR(32))),Metadata!B$1:J$2632,9,FALSE)</f>
        <v/>
      </c>
      <c r="O3040">
        <f>VLOOKUP(TRIM(SUBSTITUTE(E3040,CHAR(160),CHAR(32))),Metadata!B$1:K$2632,10,FALSE)</f>
        <v>76691</v>
      </c>
      <c r="P3040" s="4" t="s">
        <v>11462</v>
      </c>
      <c r="Q3040">
        <v>48</v>
      </c>
      <c r="R3040">
        <v>56</v>
      </c>
    </row>
    <row r="3041" spans="1:18" hidden="1" x14ac:dyDescent="0.25">
      <c r="A3041">
        <v>3045</v>
      </c>
      <c r="B3041" t="s">
        <v>4354</v>
      </c>
      <c r="C3041" t="s">
        <v>3220</v>
      </c>
      <c r="D3041" t="s">
        <v>330</v>
      </c>
      <c r="E3041" t="s">
        <v>8502</v>
      </c>
      <c r="F3041" t="str">
        <f>VLOOKUP(TRIM(SUBSTITUTE(E3041,CHAR(160),CHAR(32))),Metadata!B$1:C$2632,2,FALSE)</f>
        <v>Dumas, Alexandre (père), 1802-1870.</v>
      </c>
      <c r="G3041" t="str">
        <f>VLOOKUP(TRIM(SUBSTITUTE(E3041,CHAR(160),CHAR(32))),Metadata!B$1:D$2632,3,FALSE)</f>
        <v>Olympe de Clèves</v>
      </c>
      <c r="H3041">
        <f>VLOOKUP(TRIM(SUBSTITUTE(E3041,CHAR(160),CHAR(32))),Metadata!B$1:E$2632,4,FALSE)</f>
        <v>1851</v>
      </c>
      <c r="I3041" t="s">
        <v>450</v>
      </c>
      <c r="K3041" t="str">
        <f>VLOOKUP(TRIM(SUBSTITUTE(E3041,CHAR(160),CHAR(32))),Metadata!B$1:H$2632,7,FALSE)</f>
        <v>Narratif, Roman</v>
      </c>
      <c r="L3041" t="s">
        <v>4786</v>
      </c>
      <c r="N3041" t="str">
        <f>VLOOKUP(TRIM(SUBSTITUTE(E3041,CHAR(160),CHAR(32))),Metadata!B$1:J$2632,9,FALSE)</f>
        <v/>
      </c>
      <c r="O3041">
        <f>VLOOKUP(TRIM(SUBSTITUTE(E3041,CHAR(160),CHAR(32))),Metadata!B$1:K$2632,10,FALSE)</f>
        <v>260354</v>
      </c>
      <c r="P3041" s="4" t="s">
        <v>12921</v>
      </c>
      <c r="Q3041">
        <v>16</v>
      </c>
      <c r="R3041">
        <v>23</v>
      </c>
    </row>
    <row r="3042" spans="1:18" x14ac:dyDescent="0.25">
      <c r="A3042">
        <v>3046</v>
      </c>
      <c r="B3042" t="s">
        <v>4354</v>
      </c>
      <c r="C3042" t="s">
        <v>3220</v>
      </c>
      <c r="D3042" t="s">
        <v>330</v>
      </c>
      <c r="E3042" t="s">
        <v>8477</v>
      </c>
      <c r="F3042" t="str">
        <f>VLOOKUP(TRIM(SUBSTITUTE(E3042,CHAR(160),CHAR(32))),Metadata!B$1:C$2632,2,FALSE)</f>
        <v>Delavigne, Casimir, 1793-1843.</v>
      </c>
      <c r="G3042" t="str">
        <f>VLOOKUP(TRIM(SUBSTITUTE(E3042,CHAR(160),CHAR(32))),Metadata!B$1:D$2632,3,FALSE)</f>
        <v>Louis XI</v>
      </c>
      <c r="H3042">
        <f>VLOOKUP(TRIM(SUBSTITUTE(E3042,CHAR(160),CHAR(32))),Metadata!B$1:E$2632,4,FALSE)</f>
        <v>1832</v>
      </c>
      <c r="I3042" t="s">
        <v>450</v>
      </c>
      <c r="K3042" t="str">
        <f>VLOOKUP(TRIM(SUBSTITUTE(E3042,CHAR(160),CHAR(32))),Metadata!B$1:H$2632,7,FALSE)</f>
        <v>theatre</v>
      </c>
      <c r="L3042" t="s">
        <v>13224</v>
      </c>
      <c r="N3042" t="str">
        <f>VLOOKUP(TRIM(SUBSTITUTE(E3042,CHAR(160),CHAR(32))),Metadata!B$1:J$2632,9,FALSE)</f>
        <v>vers</v>
      </c>
      <c r="O3042">
        <f>VLOOKUP(TRIM(SUBSTITUTE(E3042,CHAR(160),CHAR(32))),Metadata!B$1:K$2632,10,FALSE)</f>
        <v>27443</v>
      </c>
      <c r="P3042" s="4" t="s">
        <v>9360</v>
      </c>
      <c r="Q3042">
        <v>129</v>
      </c>
      <c r="R3042">
        <v>135</v>
      </c>
    </row>
    <row r="3043" spans="1:18" hidden="1" x14ac:dyDescent="0.25">
      <c r="A3043">
        <v>3047</v>
      </c>
      <c r="B3043" t="s">
        <v>4354</v>
      </c>
      <c r="C3043" t="s">
        <v>3220</v>
      </c>
      <c r="D3043" t="s">
        <v>330</v>
      </c>
      <c r="E3043" t="s">
        <v>8486</v>
      </c>
      <c r="F3043" t="str">
        <f>VLOOKUP(TRIM(SUBSTITUTE(E3043,CHAR(160),CHAR(32))),Metadata!B$1:C$2632,2,FALSE)</f>
        <v>Dumas, Alexandre (père), 1802-1870.</v>
      </c>
      <c r="G3043" t="str">
        <f>VLOOKUP(TRIM(SUBSTITUTE(E3043,CHAR(160),CHAR(32))),Metadata!B$1:D$2632,3,FALSE)</f>
        <v>Aventures de John Davys</v>
      </c>
      <c r="H3043">
        <f>VLOOKUP(TRIM(SUBSTITUTE(E3043,CHAR(160),CHAR(32))),Metadata!B$1:E$2632,4,FALSE)</f>
        <v>1840</v>
      </c>
      <c r="I3043" t="s">
        <v>450</v>
      </c>
      <c r="K3043" t="str">
        <f>VLOOKUP(TRIM(SUBSTITUTE(E3043,CHAR(160),CHAR(32))),Metadata!B$1:H$2632,7,FALSE)</f>
        <v>Narratif, Roman</v>
      </c>
      <c r="L3043" t="s">
        <v>4786</v>
      </c>
      <c r="N3043" t="str">
        <f>VLOOKUP(TRIM(SUBSTITUTE(E3043,CHAR(160),CHAR(32))),Metadata!B$1:J$2632,9,FALSE)</f>
        <v/>
      </c>
      <c r="O3043">
        <f>VLOOKUP(TRIM(SUBSTITUTE(E3043,CHAR(160),CHAR(32))),Metadata!B$1:K$2632,10,FALSE)</f>
        <v>161863</v>
      </c>
      <c r="P3043" s="4" t="s">
        <v>12922</v>
      </c>
      <c r="Q3043">
        <v>150</v>
      </c>
      <c r="R3043">
        <v>157</v>
      </c>
    </row>
    <row r="3044" spans="1:18" hidden="1" x14ac:dyDescent="0.25">
      <c r="A3044">
        <v>3048</v>
      </c>
      <c r="B3044" t="s">
        <v>4354</v>
      </c>
      <c r="C3044" t="s">
        <v>3220</v>
      </c>
      <c r="D3044" t="s">
        <v>330</v>
      </c>
      <c r="E3044" t="s">
        <v>6505</v>
      </c>
      <c r="F3044" t="str">
        <f>VLOOKUP(TRIM(SUBSTITUTE(E3044,CHAR(160),CHAR(32))),Metadata!B$1:C$2632,2,FALSE)</f>
        <v>Aubertin, Charles, 1825-??.</v>
      </c>
      <c r="G3044" t="str">
        <f>VLOOKUP(TRIM(SUBSTITUTE(E3044,CHAR(160),CHAR(32))),Metadata!B$1:D$2632,3,FALSE)</f>
        <v>L'esprit public au XVIIIe siècle. Etude sur les mémoires et les correspondances politiques des contemporains, 1715-1789</v>
      </c>
      <c r="H3044">
        <f>VLOOKUP(TRIM(SUBSTITUTE(E3044,CHAR(160),CHAR(32))),Metadata!B$1:E$2632,4,FALSE)</f>
        <v>1873</v>
      </c>
      <c r="I3044" t="s">
        <v>450</v>
      </c>
      <c r="K3044" t="str">
        <f>VLOOKUP(TRIM(SUBSTITUTE(E3044,CHAR(160),CHAR(32))),Metadata!B$1:H$2632,7,FALSE)</f>
        <v>traite</v>
      </c>
      <c r="L3044" t="s">
        <v>4417</v>
      </c>
      <c r="N3044" t="str">
        <f>VLOOKUP(TRIM(SUBSTITUTE(E3044,CHAR(160),CHAR(32))),Metadata!B$1:J$2632,9,FALSE)</f>
        <v/>
      </c>
      <c r="O3044">
        <f>VLOOKUP(TRIM(SUBSTITUTE(E3044,CHAR(160),CHAR(32))),Metadata!B$1:K$2632,10,FALSE)</f>
        <v>152664</v>
      </c>
      <c r="P3044" s="4" t="s">
        <v>11463</v>
      </c>
      <c r="Q3044">
        <v>253</v>
      </c>
      <c r="R3044">
        <v>260</v>
      </c>
    </row>
    <row r="3045" spans="1:18" hidden="1" x14ac:dyDescent="0.25">
      <c r="A3045">
        <v>3049</v>
      </c>
      <c r="B3045" t="s">
        <v>4354</v>
      </c>
      <c r="C3045" t="s">
        <v>3220</v>
      </c>
      <c r="D3045" t="s">
        <v>330</v>
      </c>
      <c r="E3045" t="s">
        <v>8464</v>
      </c>
      <c r="F3045" t="str">
        <f>VLOOKUP(TRIM(SUBSTITUTE(E3045,CHAR(160),CHAR(32))),Metadata!B$1:C$2632,2,FALSE)</f>
        <v>Clemenceau, Georges, 1841-1929.</v>
      </c>
      <c r="G3045" t="str">
        <f>VLOOKUP(TRIM(SUBSTITUTE(E3045,CHAR(160),CHAR(32))),Metadata!B$1:D$2632,3,FALSE)</f>
        <v>Vers la réparation</v>
      </c>
      <c r="H3045">
        <f>VLOOKUP(TRIM(SUBSTITUTE(E3045,CHAR(160),CHAR(32))),Metadata!B$1:E$2632,4,FALSE)</f>
        <v>1899</v>
      </c>
      <c r="I3045" t="s">
        <v>450</v>
      </c>
      <c r="K3045" t="str">
        <f>VLOOKUP(TRIM(SUBSTITUTE(E3045,CHAR(160),CHAR(32))),Metadata!B$1:H$2632,7,FALSE)</f>
        <v>memoires</v>
      </c>
      <c r="L3045" t="s">
        <v>4481</v>
      </c>
      <c r="N3045" t="str">
        <f>VLOOKUP(TRIM(SUBSTITUTE(E3045,CHAR(160),CHAR(32))),Metadata!B$1:J$2632,9,FALSE)</f>
        <v>prose</v>
      </c>
      <c r="O3045">
        <f>VLOOKUP(TRIM(SUBSTITUTE(E3045,CHAR(160),CHAR(32))),Metadata!B$1:K$2632,10,FALSE)</f>
        <v>173586</v>
      </c>
      <c r="P3045" s="4" t="s">
        <v>12923</v>
      </c>
      <c r="Q3045">
        <v>211</v>
      </c>
      <c r="R3045">
        <v>217</v>
      </c>
    </row>
    <row r="3046" spans="1:18" hidden="1" x14ac:dyDescent="0.25">
      <c r="A3046">
        <v>3050</v>
      </c>
      <c r="B3046" t="s">
        <v>4354</v>
      </c>
      <c r="C3046" t="s">
        <v>3220</v>
      </c>
      <c r="D3046" t="s">
        <v>330</v>
      </c>
      <c r="E3046" t="s">
        <v>8515</v>
      </c>
      <c r="F3046" t="str">
        <f>VLOOKUP(TRIM(SUBSTITUTE(E3046,CHAR(160),CHAR(32))),Metadata!B$1:C$2632,2,FALSE)</f>
        <v>Erckmann, Emile, 1822-1899.</v>
      </c>
      <c r="G3046" t="str">
        <f>VLOOKUP(TRIM(SUBSTITUTE(E3046,CHAR(160),CHAR(32))),Metadata!B$1:D$2632,3,FALSE)</f>
        <v>Histoire d'un paysan</v>
      </c>
      <c r="H3046">
        <f>VLOOKUP(TRIM(SUBSTITUTE(E3046,CHAR(160),CHAR(32))),Metadata!B$1:E$2632,4,FALSE)</f>
        <v>1870</v>
      </c>
      <c r="I3046" t="s">
        <v>450</v>
      </c>
      <c r="K3046" t="str">
        <f>VLOOKUP(TRIM(SUBSTITUTE(E3046,CHAR(160),CHAR(32))),Metadata!B$1:H$2632,7,FALSE)</f>
        <v>roman</v>
      </c>
      <c r="L3046" t="s">
        <v>4378</v>
      </c>
      <c r="N3046" t="str">
        <f>VLOOKUP(TRIM(SUBSTITUTE(E3046,CHAR(160),CHAR(32))),Metadata!B$1:J$2632,9,FALSE)</f>
        <v>prose</v>
      </c>
      <c r="O3046">
        <f>VLOOKUP(TRIM(SUBSTITUTE(E3046,CHAR(160),CHAR(32))),Metadata!B$1:K$2632,10,FALSE)</f>
        <v>319455</v>
      </c>
      <c r="P3046" s="4" t="s">
        <v>11464</v>
      </c>
      <c r="Q3046">
        <v>138</v>
      </c>
      <c r="R3046">
        <v>145</v>
      </c>
    </row>
    <row r="3047" spans="1:18" hidden="1" x14ac:dyDescent="0.25">
      <c r="A3047">
        <v>3051</v>
      </c>
      <c r="B3047" t="s">
        <v>4354</v>
      </c>
      <c r="C3047" t="s">
        <v>3220</v>
      </c>
      <c r="D3047" t="s">
        <v>330</v>
      </c>
      <c r="E3047" t="s">
        <v>6710</v>
      </c>
      <c r="F3047" t="str">
        <f>VLOOKUP(TRIM(SUBSTITUTE(E3047,CHAR(160),CHAR(32))),Metadata!B$1:C$2632,2,FALSE)</f>
        <v>Taine, Hippolyte, 1828-1893.</v>
      </c>
      <c r="G3047" t="str">
        <f>VLOOKUP(TRIM(SUBSTITUTE(E3047,CHAR(160),CHAR(32))),Metadata!B$1:D$2632,3,FALSE)</f>
        <v>Les origines de la France contemporaine. Le régime moderne</v>
      </c>
      <c r="H3047">
        <f>VLOOKUP(TRIM(SUBSTITUTE(E3047,CHAR(160),CHAR(32))),Metadata!B$1:E$2632,4,FALSE)</f>
        <v>1890</v>
      </c>
      <c r="I3047" t="s">
        <v>450</v>
      </c>
      <c r="K3047" t="str">
        <f>VLOOKUP(TRIM(SUBSTITUTE(E3047,CHAR(160),CHAR(32))),Metadata!B$1:H$2632,7,FALSE)</f>
        <v>traite</v>
      </c>
      <c r="L3047" t="s">
        <v>4417</v>
      </c>
      <c r="N3047" t="str">
        <f>VLOOKUP(TRIM(SUBSTITUTE(E3047,CHAR(160),CHAR(32))),Metadata!B$1:J$2632,9,FALSE)</f>
        <v/>
      </c>
      <c r="O3047">
        <f>VLOOKUP(TRIM(SUBSTITUTE(E3047,CHAR(160),CHAR(32))),Metadata!B$1:K$2632,10,FALSE)</f>
        <v>266441</v>
      </c>
      <c r="P3047" s="4" t="s">
        <v>12924</v>
      </c>
      <c r="Q3047">
        <v>427</v>
      </c>
      <c r="R3047">
        <v>434</v>
      </c>
    </row>
    <row r="3048" spans="1:18" hidden="1" x14ac:dyDescent="0.25">
      <c r="A3048">
        <v>3052</v>
      </c>
      <c r="B3048" t="s">
        <v>4354</v>
      </c>
      <c r="C3048" t="s">
        <v>3220</v>
      </c>
      <c r="D3048" t="s">
        <v>330</v>
      </c>
      <c r="E3048" t="s">
        <v>8507</v>
      </c>
      <c r="F3048" t="str">
        <f>VLOOKUP(TRIM(SUBSTITUTE(E3048,CHAR(160),CHAR(32))),Metadata!B$1:C$2632,2,FALSE)</f>
        <v>Dumas, Alexandre, 1802-1870.</v>
      </c>
      <c r="G3048" t="str">
        <f>VLOOKUP(TRIM(SUBSTITUTE(E3048,CHAR(160),CHAR(32))),Metadata!B$1:D$2632,3,FALSE)</f>
        <v>Le comte de Monte-Cristo</v>
      </c>
      <c r="H3048">
        <f>VLOOKUP(TRIM(SUBSTITUTE(E3048,CHAR(160),CHAR(32))),Metadata!B$1:E$2632,4,FALSE)</f>
        <v>1846</v>
      </c>
      <c r="I3048" t="s">
        <v>450</v>
      </c>
      <c r="K3048" t="str">
        <f>VLOOKUP(TRIM(SUBSTITUTE(E3048,CHAR(160),CHAR(32))),Metadata!B$1:H$2632,7,FALSE)</f>
        <v>roman</v>
      </c>
      <c r="L3048" t="s">
        <v>4378</v>
      </c>
      <c r="N3048" t="str">
        <f>VLOOKUP(TRIM(SUBSTITUTE(E3048,CHAR(160),CHAR(32))),Metadata!B$1:J$2632,9,FALSE)</f>
        <v>prose</v>
      </c>
      <c r="O3048">
        <f>VLOOKUP(TRIM(SUBSTITUTE(E3048,CHAR(160),CHAR(32))),Metadata!B$1:K$2632,10,FALSE)</f>
        <v>512538</v>
      </c>
      <c r="P3048" s="4" t="s">
        <v>11465</v>
      </c>
      <c r="Q3048">
        <v>28</v>
      </c>
      <c r="R3048">
        <v>36</v>
      </c>
    </row>
    <row r="3049" spans="1:18" hidden="1" x14ac:dyDescent="0.25">
      <c r="A3049">
        <v>3053</v>
      </c>
      <c r="B3049" t="s">
        <v>4354</v>
      </c>
      <c r="C3049" t="s">
        <v>3220</v>
      </c>
      <c r="D3049" t="s">
        <v>330</v>
      </c>
      <c r="E3049" t="s">
        <v>8549</v>
      </c>
      <c r="F3049" t="str">
        <f>VLOOKUP(TRIM(SUBSTITUTE(E3049,CHAR(160),CHAR(32))),Metadata!B$1:C$2632,2,FALSE)</f>
        <v>Gautier, Théophile, 1811-1872.</v>
      </c>
      <c r="G3049" t="str">
        <f>VLOOKUP(TRIM(SUBSTITUTE(E3049,CHAR(160),CHAR(32))),Metadata!B$1:D$2632,3,FALSE)</f>
        <v>Mademoiselle de Maupin</v>
      </c>
      <c r="H3049">
        <f>VLOOKUP(TRIM(SUBSTITUTE(E3049,CHAR(160),CHAR(32))),Metadata!B$1:E$2632,4,FALSE)</f>
        <v>1835</v>
      </c>
      <c r="I3049" t="s">
        <v>450</v>
      </c>
      <c r="K3049" t="str">
        <f>VLOOKUP(TRIM(SUBSTITUTE(E3049,CHAR(160),CHAR(32))),Metadata!B$1:H$2632,7,FALSE)</f>
        <v>Narratif, Roman</v>
      </c>
      <c r="L3049" t="s">
        <v>4786</v>
      </c>
      <c r="N3049" t="str">
        <f>VLOOKUP(TRIM(SUBSTITUTE(E3049,CHAR(160),CHAR(32))),Metadata!B$1:J$2632,9,FALSE)</f>
        <v/>
      </c>
      <c r="O3049">
        <f>VLOOKUP(TRIM(SUBSTITUTE(E3049,CHAR(160),CHAR(32))),Metadata!B$1:K$2632,10,FALSE)</f>
        <v>140254</v>
      </c>
      <c r="P3049" s="4" t="s">
        <v>11466</v>
      </c>
      <c r="Q3049">
        <v>336</v>
      </c>
      <c r="R3049">
        <v>344</v>
      </c>
    </row>
    <row r="3050" spans="1:18" hidden="1" x14ac:dyDescent="0.25">
      <c r="A3050">
        <v>3054</v>
      </c>
      <c r="B3050" t="s">
        <v>4354</v>
      </c>
      <c r="C3050" t="s">
        <v>3220</v>
      </c>
      <c r="D3050" t="s">
        <v>330</v>
      </c>
      <c r="E3050" t="s">
        <v>8506</v>
      </c>
      <c r="F3050" t="str">
        <f>VLOOKUP(TRIM(SUBSTITUTE(E3050,CHAR(160),CHAR(32))),Metadata!B$1:C$2632,2,FALSE)</f>
        <v>Dumas, Alexandre (père), 1802-1870.</v>
      </c>
      <c r="G3050" t="str">
        <f>VLOOKUP(TRIM(SUBSTITUTE(E3050,CHAR(160),CHAR(32))),Metadata!B$1:D$2632,3,FALSE)</f>
        <v>Vicomte de Bragelonne (Le)</v>
      </c>
      <c r="H3050">
        <f>VLOOKUP(TRIM(SUBSTITUTE(E3050,CHAR(160),CHAR(32))),Metadata!B$1:E$2632,4,FALSE)</f>
        <v>1848</v>
      </c>
      <c r="I3050" t="s">
        <v>450</v>
      </c>
      <c r="K3050" t="str">
        <f>VLOOKUP(TRIM(SUBSTITUTE(E3050,CHAR(160),CHAR(32))),Metadata!B$1:H$2632,7,FALSE)</f>
        <v>Narratif, Roman</v>
      </c>
      <c r="L3050" t="s">
        <v>4786</v>
      </c>
      <c r="N3050" t="str">
        <f>VLOOKUP(TRIM(SUBSTITUTE(E3050,CHAR(160),CHAR(32))),Metadata!B$1:J$2632,9,FALSE)</f>
        <v/>
      </c>
      <c r="O3050">
        <f>VLOOKUP(TRIM(SUBSTITUTE(E3050,CHAR(160),CHAR(32))),Metadata!B$1:K$2632,10,FALSE)</f>
        <v>700272</v>
      </c>
      <c r="P3050" s="4" t="s">
        <v>12925</v>
      </c>
      <c r="Q3050">
        <v>113</v>
      </c>
      <c r="R3050">
        <v>120</v>
      </c>
    </row>
    <row r="3051" spans="1:18" hidden="1" x14ac:dyDescent="0.25">
      <c r="A3051">
        <v>3055</v>
      </c>
      <c r="B3051" t="s">
        <v>4354</v>
      </c>
      <c r="C3051" t="s">
        <v>3220</v>
      </c>
      <c r="D3051" t="s">
        <v>330</v>
      </c>
      <c r="E3051" t="s">
        <v>8536</v>
      </c>
      <c r="F3051" t="str">
        <f>VLOOKUP(TRIM(SUBSTITUTE(E3051,CHAR(160),CHAR(32))),Metadata!B$1:C$2632,2,FALSE)</f>
        <v>Flaubert, Gustave, 1821-1880.</v>
      </c>
      <c r="G3051" t="str">
        <f>VLOOKUP(TRIM(SUBSTITUTE(E3051,CHAR(160),CHAR(32))),Metadata!B$1:D$2632,3,FALSE)</f>
        <v>Trois contes</v>
      </c>
      <c r="H3051">
        <f>VLOOKUP(TRIM(SUBSTITUTE(E3051,CHAR(160),CHAR(32))),Metadata!B$1:E$2632,4,FALSE)</f>
        <v>1877</v>
      </c>
      <c r="I3051" t="s">
        <v>450</v>
      </c>
      <c r="K3051" t="str">
        <f>VLOOKUP(TRIM(SUBSTITUTE(E3051,CHAR(160),CHAR(32))),Metadata!B$1:H$2632,7,FALSE)</f>
        <v>roman</v>
      </c>
      <c r="L3051" t="s">
        <v>4378</v>
      </c>
      <c r="N3051" t="str">
        <f>VLOOKUP(TRIM(SUBSTITUTE(E3051,CHAR(160),CHAR(32))),Metadata!B$1:J$2632,9,FALSE)</f>
        <v>prose</v>
      </c>
      <c r="O3051">
        <f>VLOOKUP(TRIM(SUBSTITUTE(E3051,CHAR(160),CHAR(32))),Metadata!B$1:K$2632,10,FALSE)</f>
        <v>31838</v>
      </c>
      <c r="P3051" s="4" t="s">
        <v>12926</v>
      </c>
      <c r="Q3051">
        <v>24</v>
      </c>
      <c r="R3051">
        <v>34</v>
      </c>
    </row>
    <row r="3052" spans="1:18" hidden="1" x14ac:dyDescent="0.25">
      <c r="A3052">
        <v>3056</v>
      </c>
      <c r="B3052" t="s">
        <v>4354</v>
      </c>
      <c r="C3052" t="s">
        <v>3220</v>
      </c>
      <c r="D3052" t="s">
        <v>330</v>
      </c>
      <c r="E3052" t="s">
        <v>8550</v>
      </c>
      <c r="F3052" t="str">
        <f>VLOOKUP(TRIM(SUBSTITUTE(E3052,CHAR(160),CHAR(32))),Metadata!B$1:C$2632,2,FALSE)</f>
        <v>Gautier, Théophile, 1811-1872.</v>
      </c>
      <c r="G3052" t="str">
        <f>VLOOKUP(TRIM(SUBSTITUTE(E3052,CHAR(160),CHAR(32))),Metadata!B$1:D$2632,3,FALSE)</f>
        <v>Salon de 1848</v>
      </c>
      <c r="H3052">
        <f>VLOOKUP(TRIM(SUBSTITUTE(E3052,CHAR(160),CHAR(32))),Metadata!B$1:E$2632,4,FALSE)</f>
        <v>1848</v>
      </c>
      <c r="I3052" t="s">
        <v>450</v>
      </c>
      <c r="K3052" t="str">
        <f>VLOOKUP(TRIM(SUBSTITUTE(E3052,CHAR(160),CHAR(32))),Metadata!B$1:H$2632,7,FALSE)</f>
        <v>traite</v>
      </c>
      <c r="L3052" t="s">
        <v>4417</v>
      </c>
      <c r="N3052" t="str">
        <f>VLOOKUP(TRIM(SUBSTITUTE(E3052,CHAR(160),CHAR(32))),Metadata!B$1:J$2632,9,FALSE)</f>
        <v/>
      </c>
      <c r="O3052">
        <f>VLOOKUP(TRIM(SUBSTITUTE(E3052,CHAR(160),CHAR(32))),Metadata!B$1:K$2632,10,FALSE)</f>
        <v>42730</v>
      </c>
      <c r="P3052" s="4" t="s">
        <v>11467</v>
      </c>
      <c r="Q3052">
        <v>26</v>
      </c>
      <c r="R3052">
        <v>32</v>
      </c>
    </row>
    <row r="3053" spans="1:18" hidden="1" x14ac:dyDescent="0.25">
      <c r="A3053">
        <v>3057</v>
      </c>
      <c r="B3053" t="s">
        <v>4354</v>
      </c>
      <c r="C3053" t="s">
        <v>3220</v>
      </c>
      <c r="D3053" t="s">
        <v>330</v>
      </c>
      <c r="E3053" t="s">
        <v>8670</v>
      </c>
      <c r="F3053" t="str">
        <f>VLOOKUP(TRIM(SUBSTITUTE(E3053,CHAR(160),CHAR(32))),Metadata!B$1:C$2632,2,FALSE)</f>
        <v>Staël, Madame de (Anne-Louise-Germaine), 1766-1817.</v>
      </c>
      <c r="G3053" t="str">
        <f>VLOOKUP(TRIM(SUBSTITUTE(E3053,CHAR(160),CHAR(32))),Metadata!B$1:D$2632,3,FALSE)</f>
        <v>Considérations sur la révolution française</v>
      </c>
      <c r="H3053">
        <f>VLOOKUP(TRIM(SUBSTITUTE(E3053,CHAR(160),CHAR(32))),Metadata!B$1:E$2632,4,FALSE)</f>
        <v>1817</v>
      </c>
      <c r="I3053" t="s">
        <v>450</v>
      </c>
      <c r="K3053" t="str">
        <f>VLOOKUP(TRIM(SUBSTITUTE(E3053,CHAR(160),CHAR(32))),Metadata!B$1:H$2632,7,FALSE)</f>
        <v>traite ou essai</v>
      </c>
      <c r="L3053" t="s">
        <v>4402</v>
      </c>
      <c r="N3053" t="str">
        <f>VLOOKUP(TRIM(SUBSTITUTE(E3053,CHAR(160),CHAR(32))),Metadata!B$1:J$2632,9,FALSE)</f>
        <v>prose</v>
      </c>
      <c r="O3053">
        <f>VLOOKUP(TRIM(SUBSTITUTE(E3053,CHAR(160),CHAR(32))),Metadata!B$1:K$2632,10,FALSE)</f>
        <v>237484</v>
      </c>
      <c r="P3053" s="8" t="s">
        <v>11468</v>
      </c>
      <c r="Q3053">
        <v>58</v>
      </c>
      <c r="R3053">
        <v>64</v>
      </c>
    </row>
    <row r="3054" spans="1:18" hidden="1" x14ac:dyDescent="0.25">
      <c r="A3054">
        <v>3058</v>
      </c>
      <c r="B3054" t="s">
        <v>4354</v>
      </c>
      <c r="C3054" t="s">
        <v>3220</v>
      </c>
      <c r="D3054" t="s">
        <v>330</v>
      </c>
      <c r="E3054" t="s">
        <v>8624</v>
      </c>
      <c r="F3054" t="str">
        <f>VLOOKUP(TRIM(SUBSTITUTE(E3054,CHAR(160),CHAR(32))),Metadata!B$1:C$2632,2,FALSE)</f>
        <v>NA</v>
      </c>
      <c r="G3054" t="str">
        <f>VLOOKUP(TRIM(SUBSTITUTE(E3054,CHAR(160),CHAR(32))),Metadata!B$1:D$2632,3,FALSE)</f>
        <v>Code civil des Français</v>
      </c>
      <c r="H3054">
        <f>VLOOKUP(TRIM(SUBSTITUTE(E3054,CHAR(160),CHAR(32))),Metadata!B$1:E$2632,4,FALSE)</f>
        <v>1804</v>
      </c>
      <c r="I3054" t="s">
        <v>450</v>
      </c>
      <c r="K3054" t="str">
        <f>VLOOKUP(TRIM(SUBSTITUTE(E3054,CHAR(160),CHAR(32))),Metadata!B$1:H$2632,7,FALSE)</f>
        <v>traite ou essai</v>
      </c>
      <c r="L3054" t="s">
        <v>4402</v>
      </c>
      <c r="N3054" t="str">
        <f>VLOOKUP(TRIM(SUBSTITUTE(E3054,CHAR(160),CHAR(32))),Metadata!B$1:J$2632,9,FALSE)</f>
        <v>prose</v>
      </c>
      <c r="O3054">
        <f>VLOOKUP(TRIM(SUBSTITUTE(E3054,CHAR(160),CHAR(32))),Metadata!B$1:K$2632,10,FALSE)</f>
        <v>112441</v>
      </c>
      <c r="P3054" s="4" t="s">
        <v>11469</v>
      </c>
      <c r="Q3054">
        <v>280</v>
      </c>
      <c r="R3054">
        <v>287</v>
      </c>
    </row>
    <row r="3055" spans="1:18" hidden="1" x14ac:dyDescent="0.25">
      <c r="A3055">
        <v>3059</v>
      </c>
      <c r="B3055" t="s">
        <v>4354</v>
      </c>
      <c r="C3055" t="s">
        <v>3220</v>
      </c>
      <c r="D3055" t="s">
        <v>330</v>
      </c>
      <c r="E3055" t="s">
        <v>8489</v>
      </c>
      <c r="F3055" t="str">
        <f>VLOOKUP(TRIM(SUBSTITUTE(E3055,CHAR(160),CHAR(32))),Metadata!B$1:C$2632,2,FALSE)</f>
        <v>Dumas, Alexandre (père), 1802-1870.</v>
      </c>
      <c r="G3055" t="str">
        <f>VLOOKUP(TRIM(SUBSTITUTE(E3055,CHAR(160),CHAR(32))),Metadata!B$1:D$2632,3,FALSE)</f>
        <v>Chevalier de Maison-Rouge (Le)</v>
      </c>
      <c r="H3055">
        <f>VLOOKUP(TRIM(SUBSTITUTE(E3055,CHAR(160),CHAR(32))),Metadata!B$1:E$2632,4,FALSE)</f>
        <v>1845</v>
      </c>
      <c r="I3055" t="s">
        <v>450</v>
      </c>
      <c r="K3055" t="str">
        <f>VLOOKUP(TRIM(SUBSTITUTE(E3055,CHAR(160),CHAR(32))),Metadata!B$1:H$2632,7,FALSE)</f>
        <v>Narratif, Roman</v>
      </c>
      <c r="L3055" t="s">
        <v>4786</v>
      </c>
      <c r="N3055" t="str">
        <f>VLOOKUP(TRIM(SUBSTITUTE(E3055,CHAR(160),CHAR(32))),Metadata!B$1:J$2632,9,FALSE)</f>
        <v/>
      </c>
      <c r="O3055">
        <f>VLOOKUP(TRIM(SUBSTITUTE(E3055,CHAR(160),CHAR(32))),Metadata!B$1:K$2632,10,FALSE)</f>
        <v>137368</v>
      </c>
      <c r="P3055" s="4" t="s">
        <v>12927</v>
      </c>
      <c r="Q3055">
        <v>21</v>
      </c>
      <c r="R3055">
        <v>27</v>
      </c>
    </row>
    <row r="3056" spans="1:18" hidden="1" x14ac:dyDescent="0.25">
      <c r="A3056">
        <v>3060</v>
      </c>
      <c r="B3056" t="s">
        <v>4354</v>
      </c>
      <c r="C3056" t="s">
        <v>3220</v>
      </c>
      <c r="D3056" t="s">
        <v>330</v>
      </c>
      <c r="E3056" t="s">
        <v>6593</v>
      </c>
      <c r="F3056" t="str">
        <f>VLOOKUP(TRIM(SUBSTITUTE(E3056,CHAR(160),CHAR(32))),Metadata!B$1:C$2632,2,FALSE)</f>
        <v>Taine, Hippolyte, 1828-1893.</v>
      </c>
      <c r="G3056" t="str">
        <f>VLOOKUP(TRIM(SUBSTITUTE(E3056,CHAR(160),CHAR(32))),Metadata!B$1:D$2632,3,FALSE)</f>
        <v>Les origines de la France contemporaine. La révolution: la conquête jacobine</v>
      </c>
      <c r="H3056">
        <f>VLOOKUP(TRIM(SUBSTITUTE(E3056,CHAR(160),CHAR(32))),Metadata!B$1:E$2632,4,FALSE)</f>
        <v>1881</v>
      </c>
      <c r="I3056" t="s">
        <v>450</v>
      </c>
      <c r="K3056" t="str">
        <f>VLOOKUP(TRIM(SUBSTITUTE(E3056,CHAR(160),CHAR(32))),Metadata!B$1:H$2632,7,FALSE)</f>
        <v>traite</v>
      </c>
      <c r="L3056" t="s">
        <v>4417</v>
      </c>
      <c r="N3056" t="str">
        <f>VLOOKUP(TRIM(SUBSTITUTE(E3056,CHAR(160),CHAR(32))),Metadata!B$1:J$2632,9,FALSE)</f>
        <v/>
      </c>
      <c r="O3056">
        <f>VLOOKUP(TRIM(SUBSTITUTE(E3056,CHAR(160),CHAR(32))),Metadata!B$1:K$2632,10,FALSE)</f>
        <v>174839</v>
      </c>
      <c r="P3056" s="4" t="s">
        <v>11470</v>
      </c>
      <c r="Q3056">
        <v>23</v>
      </c>
      <c r="R3056">
        <v>30</v>
      </c>
    </row>
    <row r="3057" spans="1:18" hidden="1" x14ac:dyDescent="0.25">
      <c r="A3057">
        <v>3061</v>
      </c>
      <c r="B3057" t="s">
        <v>4354</v>
      </c>
      <c r="C3057" t="s">
        <v>3220</v>
      </c>
      <c r="D3057" t="s">
        <v>330</v>
      </c>
      <c r="E3057" t="s">
        <v>8975</v>
      </c>
      <c r="F3057" t="str">
        <f>VLOOKUP(TRIM(SUBSTITUTE(E3057,CHAR(160),CHAR(32))),Metadata!B$1:C$2632,2,FALSE)</f>
        <v>Pourrat, Henri, 1887-1959.</v>
      </c>
      <c r="G3057" t="str">
        <f>VLOOKUP(TRIM(SUBSTITUTE(E3057,CHAR(160),CHAR(32))),Metadata!B$1:D$2632,3,FALSE)</f>
        <v>Les vaillances, farces et gentillesses de Gaspard des montagnes: le Pavillon des amourettes, ou, Gaspard et les bourgeois d'Ambert: roman</v>
      </c>
      <c r="H3057">
        <f>VLOOKUP(TRIM(SUBSTITUTE(E3057,CHAR(160),CHAR(32))),Metadata!B$1:E$2632,4,FALSE)</f>
        <v>1930</v>
      </c>
      <c r="I3057" t="s">
        <v>534</v>
      </c>
      <c r="K3057" t="str">
        <f>VLOOKUP(TRIM(SUBSTITUTE(E3057,CHAR(160),CHAR(32))),Metadata!B$1:H$2632,7,FALSE)</f>
        <v>roman</v>
      </c>
      <c r="L3057" t="s">
        <v>4378</v>
      </c>
      <c r="N3057" t="str">
        <f>VLOOKUP(TRIM(SUBSTITUTE(E3057,CHAR(160),CHAR(32))),Metadata!B$1:J$2632,9,FALSE)</f>
        <v>prose</v>
      </c>
      <c r="O3057">
        <f>VLOOKUP(TRIM(SUBSTITUTE(E3057,CHAR(160),CHAR(32))),Metadata!B$1:K$2632,10,FALSE)</f>
        <v>77375</v>
      </c>
      <c r="P3057" s="11" t="s">
        <v>11471</v>
      </c>
      <c r="Q3057">
        <v>0</v>
      </c>
      <c r="R3057">
        <v>7</v>
      </c>
    </row>
    <row r="3058" spans="1:18" hidden="1" x14ac:dyDescent="0.25">
      <c r="A3058">
        <v>3062</v>
      </c>
      <c r="B3058" t="s">
        <v>4354</v>
      </c>
      <c r="C3058" t="s">
        <v>3220</v>
      </c>
      <c r="D3058" t="s">
        <v>330</v>
      </c>
      <c r="E3058" t="s">
        <v>6919</v>
      </c>
      <c r="F3058" t="str">
        <f>VLOOKUP(TRIM(SUBSTITUTE(E3058,CHAR(160),CHAR(32))),Metadata!B$1:C$2632,2,FALSE)</f>
        <v>Sorel, Georges, 1847-1922.</v>
      </c>
      <c r="G3058" t="str">
        <f>VLOOKUP(TRIM(SUBSTITUTE(E3058,CHAR(160),CHAR(32))),Metadata!B$1:D$2632,3,FALSE)</f>
        <v>Introduction à l'économie moderne</v>
      </c>
      <c r="H3058">
        <f>VLOOKUP(TRIM(SUBSTITUTE(E3058,CHAR(160),CHAR(32))),Metadata!B$1:E$2632,4,FALSE)</f>
        <v>1903</v>
      </c>
      <c r="I3058" t="s">
        <v>534</v>
      </c>
      <c r="K3058" t="str">
        <f>VLOOKUP(TRIM(SUBSTITUTE(E3058,CHAR(160),CHAR(32))),Metadata!B$1:H$2632,7,FALSE)</f>
        <v>traite</v>
      </c>
      <c r="L3058" t="s">
        <v>4417</v>
      </c>
      <c r="N3058" t="str">
        <f>VLOOKUP(TRIM(SUBSTITUTE(E3058,CHAR(160),CHAR(32))),Metadata!B$1:J$2632,9,FALSE)</f>
        <v/>
      </c>
      <c r="O3058">
        <f>VLOOKUP(TRIM(SUBSTITUTE(E3058,CHAR(160),CHAR(32))),Metadata!B$1:K$2632,10,FALSE)</f>
        <v>113441</v>
      </c>
      <c r="P3058" s="4" t="s">
        <v>12928</v>
      </c>
      <c r="Q3058">
        <v>122</v>
      </c>
      <c r="R3058">
        <v>128</v>
      </c>
    </row>
    <row r="3059" spans="1:18" hidden="1" x14ac:dyDescent="0.25">
      <c r="A3059">
        <v>3063</v>
      </c>
      <c r="B3059" t="s">
        <v>4354</v>
      </c>
      <c r="C3059" t="s">
        <v>3220</v>
      </c>
      <c r="D3059" t="s">
        <v>330</v>
      </c>
      <c r="E3059" t="s">
        <v>8918</v>
      </c>
      <c r="F3059" t="str">
        <f>VLOOKUP(TRIM(SUBSTITUTE(E3059,CHAR(160),CHAR(32))),Metadata!B$1:C$2632,2,FALSE)</f>
        <v>Leroux, Gaston, 1868-1927.</v>
      </c>
      <c r="G3059" t="str">
        <f>VLOOKUP(TRIM(SUBSTITUTE(E3059,CHAR(160),CHAR(32))),Metadata!B$1:D$2632,3,FALSE)</f>
        <v>Le mystère de la chambre jaune</v>
      </c>
      <c r="H3059">
        <f>VLOOKUP(TRIM(SUBSTITUTE(E3059,CHAR(160),CHAR(32))),Metadata!B$1:E$2632,4,FALSE)</f>
        <v>1907</v>
      </c>
      <c r="I3059" t="s">
        <v>534</v>
      </c>
      <c r="K3059" t="str">
        <f>VLOOKUP(TRIM(SUBSTITUTE(E3059,CHAR(160),CHAR(32))),Metadata!B$1:H$2632,7,FALSE)</f>
        <v>roman</v>
      </c>
      <c r="L3059" t="s">
        <v>4378</v>
      </c>
      <c r="N3059" t="str">
        <f>VLOOKUP(TRIM(SUBSTITUTE(E3059,CHAR(160),CHAR(32))),Metadata!B$1:J$2632,9,FALSE)</f>
        <v>prose</v>
      </c>
      <c r="O3059">
        <f>VLOOKUP(TRIM(SUBSTITUTE(E3059,CHAR(160),CHAR(32))),Metadata!B$1:K$2632,10,FALSE)</f>
        <v>89251</v>
      </c>
      <c r="P3059" s="4" t="s">
        <v>11472</v>
      </c>
      <c r="Q3059">
        <v>198</v>
      </c>
      <c r="R3059">
        <v>205</v>
      </c>
    </row>
    <row r="3060" spans="1:18" hidden="1" x14ac:dyDescent="0.25">
      <c r="A3060">
        <v>3064</v>
      </c>
      <c r="B3060" t="s">
        <v>4354</v>
      </c>
      <c r="C3060" t="s">
        <v>3220</v>
      </c>
      <c r="D3060" t="s">
        <v>330</v>
      </c>
      <c r="E3060" t="s">
        <v>8902</v>
      </c>
      <c r="F3060" t="str">
        <f>VLOOKUP(TRIM(SUBSTITUTE(E3060,CHAR(160),CHAR(32))),Metadata!B$1:C$2632,2,FALSE)</f>
        <v>Guéhenno, Jean, 1890-1978.</v>
      </c>
      <c r="G3060" t="str">
        <f>VLOOKUP(TRIM(SUBSTITUTE(E3060,CHAR(160),CHAR(32))),Metadata!B$1:D$2632,3,FALSE)</f>
        <v>Jean-Jacques. T. 3. Grandeur et misère d'un esprit, 1758-1778</v>
      </c>
      <c r="H3060">
        <f>VLOOKUP(TRIM(SUBSTITUTE(E3060,CHAR(160),CHAR(32))),Metadata!B$1:E$2632,4,FALSE)</f>
        <v>1952</v>
      </c>
      <c r="I3060" t="s">
        <v>534</v>
      </c>
      <c r="K3060" t="str">
        <f>VLOOKUP(TRIM(SUBSTITUTE(E3060,CHAR(160),CHAR(32))),Metadata!B$1:H$2632,7,FALSE)</f>
        <v>traite ou essai</v>
      </c>
      <c r="L3060" t="s">
        <v>4402</v>
      </c>
      <c r="N3060" t="str">
        <f>VLOOKUP(TRIM(SUBSTITUTE(E3060,CHAR(160),CHAR(32))),Metadata!B$1:J$2632,9,FALSE)</f>
        <v>prose</v>
      </c>
      <c r="O3060">
        <f>VLOOKUP(TRIM(SUBSTITUTE(E3060,CHAR(160),CHAR(32))),Metadata!B$1:K$2632,10,FALSE)</f>
        <v>109673</v>
      </c>
      <c r="P3060" s="4" t="s">
        <v>12929</v>
      </c>
      <c r="Q3060">
        <v>42</v>
      </c>
      <c r="R3060">
        <v>48</v>
      </c>
    </row>
    <row r="3061" spans="1:18" hidden="1" x14ac:dyDescent="0.25">
      <c r="A3061">
        <v>3065</v>
      </c>
      <c r="B3061" t="s">
        <v>4354</v>
      </c>
      <c r="C3061" t="s">
        <v>3220</v>
      </c>
      <c r="D3061" t="s">
        <v>330</v>
      </c>
      <c r="E3061" t="s">
        <v>8807</v>
      </c>
      <c r="F3061" t="str">
        <f>VLOOKUP(TRIM(SUBSTITUTE(E3061,CHAR(160),CHAR(32))),Metadata!B$1:C$2632,2,FALSE)</f>
        <v>Camus, Albert, 1913-1960.</v>
      </c>
      <c r="G3061" t="str">
        <f>VLOOKUP(TRIM(SUBSTITUTE(E3061,CHAR(160),CHAR(32))),Metadata!B$1:D$2632,3,FALSE)</f>
        <v>Les possédés; pièce en trois parties adaptée du roman de Dostoïevski</v>
      </c>
      <c r="H3061">
        <f>VLOOKUP(TRIM(SUBSTITUTE(E3061,CHAR(160),CHAR(32))),Metadata!B$1:E$2632,4,FALSE)</f>
        <v>1959</v>
      </c>
      <c r="I3061" t="s">
        <v>534</v>
      </c>
      <c r="K3061" t="str">
        <f>VLOOKUP(TRIM(SUBSTITUTE(E3061,CHAR(160),CHAR(32))),Metadata!B$1:H$2632,7,FALSE)</f>
        <v>theatre</v>
      </c>
      <c r="L3061" t="s">
        <v>4472</v>
      </c>
      <c r="N3061" t="str">
        <f>VLOOKUP(TRIM(SUBSTITUTE(E3061,CHAR(160),CHAR(32))),Metadata!B$1:J$2632,9,FALSE)</f>
        <v>prose</v>
      </c>
      <c r="O3061">
        <f>VLOOKUP(TRIM(SUBSTITUTE(E3061,CHAR(160),CHAR(32))),Metadata!B$1:K$2632,10,FALSE)</f>
        <v>39233</v>
      </c>
      <c r="P3061" s="4" t="s">
        <v>11473</v>
      </c>
      <c r="Q3061">
        <v>51</v>
      </c>
      <c r="R3061">
        <v>58</v>
      </c>
    </row>
    <row r="3062" spans="1:18" hidden="1" x14ac:dyDescent="0.25">
      <c r="A3062">
        <v>3066</v>
      </c>
      <c r="B3062" t="s">
        <v>4354</v>
      </c>
      <c r="C3062" t="s">
        <v>3220</v>
      </c>
      <c r="D3062" t="s">
        <v>330</v>
      </c>
      <c r="E3062" t="s">
        <v>8772</v>
      </c>
      <c r="F3062" t="str">
        <f>VLOOKUP(TRIM(SUBSTITUTE(E3062,CHAR(160),CHAR(32))),Metadata!B$1:C$2632,2,FALSE)</f>
        <v>Beauvoir, Simone de, 1908-1986.</v>
      </c>
      <c r="G3062" t="str">
        <f>VLOOKUP(TRIM(SUBSTITUTE(E3062,CHAR(160),CHAR(32))),Metadata!B$1:D$2632,3,FALSE)</f>
        <v>Les mandarins</v>
      </c>
      <c r="H3062">
        <f>VLOOKUP(TRIM(SUBSTITUTE(E3062,CHAR(160),CHAR(32))),Metadata!B$1:E$2632,4,FALSE)</f>
        <v>1954</v>
      </c>
      <c r="I3062" t="s">
        <v>534</v>
      </c>
      <c r="K3062" t="str">
        <f>VLOOKUP(TRIM(SUBSTITUTE(E3062,CHAR(160),CHAR(32))),Metadata!B$1:H$2632,7,FALSE)</f>
        <v>roman</v>
      </c>
      <c r="L3062" t="s">
        <v>4378</v>
      </c>
      <c r="N3062" t="str">
        <f>VLOOKUP(TRIM(SUBSTITUTE(E3062,CHAR(160),CHAR(32))),Metadata!B$1:J$2632,9,FALSE)</f>
        <v>prose</v>
      </c>
      <c r="O3062">
        <f>VLOOKUP(TRIM(SUBSTITUTE(E3062,CHAR(160),CHAR(32))),Metadata!B$1:K$2632,10,FALSE)</f>
        <v>291169</v>
      </c>
      <c r="P3062" s="4" t="s">
        <v>11474</v>
      </c>
      <c r="Q3062">
        <v>94</v>
      </c>
      <c r="R3062">
        <v>101</v>
      </c>
    </row>
    <row r="3063" spans="1:18" hidden="1" x14ac:dyDescent="0.25">
      <c r="A3063">
        <v>3067</v>
      </c>
      <c r="B3063" t="s">
        <v>4354</v>
      </c>
      <c r="C3063" t="s">
        <v>3220</v>
      </c>
      <c r="D3063" t="s">
        <v>330</v>
      </c>
      <c r="E3063" t="s">
        <v>8036</v>
      </c>
      <c r="F3063" t="str">
        <f>VLOOKUP(TRIM(SUBSTITUTE(E3063,CHAR(160),CHAR(32))),Metadata!B$1:C$2632,2,FALSE)</f>
        <v>Dangeau, Philippe de Courcillon, marquis de, 1638-1720.</v>
      </c>
      <c r="G3063" t="str">
        <f>VLOOKUP(TRIM(SUBSTITUTE(E3063,CHAR(160),CHAR(32))),Metadata!B$1:D$2632,3,FALSE)</f>
        <v>Journal T. 1 1684-1685-1686</v>
      </c>
      <c r="H3063">
        <f>VLOOKUP(TRIM(SUBSTITUTE(E3063,CHAR(160),CHAR(32))),Metadata!B$1:E$2632,4,FALSE)</f>
        <v>1686</v>
      </c>
      <c r="I3063" t="s">
        <v>534</v>
      </c>
      <c r="K3063" t="str">
        <f>VLOOKUP(TRIM(SUBSTITUTE(E3063,CHAR(160),CHAR(32))),Metadata!B$1:H$2632,7,FALSE)</f>
        <v>memoires</v>
      </c>
      <c r="L3063" t="s">
        <v>4481</v>
      </c>
      <c r="N3063" t="str">
        <f>VLOOKUP(TRIM(SUBSTITUTE(E3063,CHAR(160),CHAR(32))),Metadata!B$1:J$2632,9,FALSE)</f>
        <v>prose</v>
      </c>
      <c r="O3063">
        <f>VLOOKUP(TRIM(SUBSTITUTE(E3063,CHAR(160),CHAR(32))),Metadata!B$1:K$2632,10,FALSE)</f>
        <v>131667</v>
      </c>
      <c r="P3063" s="4" t="s">
        <v>12930</v>
      </c>
      <c r="Q3063">
        <v>170</v>
      </c>
      <c r="R3063">
        <v>177</v>
      </c>
    </row>
    <row r="3064" spans="1:18" hidden="1" x14ac:dyDescent="0.25">
      <c r="A3064">
        <v>3068</v>
      </c>
      <c r="B3064" t="s">
        <v>4354</v>
      </c>
      <c r="C3064" t="s">
        <v>3220</v>
      </c>
      <c r="D3064" t="s">
        <v>330</v>
      </c>
      <c r="E3064" t="s">
        <v>8803</v>
      </c>
      <c r="F3064" t="str">
        <f>VLOOKUP(TRIM(SUBSTITUTE(E3064,CHAR(160),CHAR(32))),Metadata!B$1:C$2632,2,FALSE)</f>
        <v>Bremond, Henri, 1865-1933.</v>
      </c>
      <c r="G3064" t="str">
        <f>VLOOKUP(TRIM(SUBSTITUTE(E3064,CHAR(160),CHAR(32))),Metadata!B$1:D$2632,3,FALSE)</f>
        <v>Histoire litteraire du sentiment religieux en France depuis la fin des guerres de religion jusqu'a nos jours, T. 3-4</v>
      </c>
      <c r="H3064">
        <f>VLOOKUP(TRIM(SUBSTITUTE(E3064,CHAR(160),CHAR(32))),Metadata!B$1:E$2632,4,FALSE)</f>
        <v>1921</v>
      </c>
      <c r="I3064" t="s">
        <v>534</v>
      </c>
      <c r="K3064" t="str">
        <f>VLOOKUP(TRIM(SUBSTITUTE(E3064,CHAR(160),CHAR(32))),Metadata!B$1:H$2632,7,FALSE)</f>
        <v>traite ou essai</v>
      </c>
      <c r="L3064" t="s">
        <v>4402</v>
      </c>
      <c r="N3064" t="str">
        <f>VLOOKUP(TRIM(SUBSTITUTE(E3064,CHAR(160),CHAR(32))),Metadata!B$1:J$2632,9,FALSE)</f>
        <v>prose</v>
      </c>
      <c r="O3064">
        <f>VLOOKUP(TRIM(SUBSTITUTE(E3064,CHAR(160),CHAR(32))),Metadata!B$1:K$2632,10,FALSE)</f>
        <v>149145</v>
      </c>
      <c r="P3064" s="4" t="s">
        <v>12931</v>
      </c>
      <c r="Q3064">
        <v>238</v>
      </c>
      <c r="R3064">
        <v>244</v>
      </c>
    </row>
    <row r="3065" spans="1:18" hidden="1" x14ac:dyDescent="0.25">
      <c r="A3065">
        <v>3069</v>
      </c>
      <c r="B3065" t="s">
        <v>4354</v>
      </c>
      <c r="C3065" t="s">
        <v>3220</v>
      </c>
      <c r="D3065" t="s">
        <v>330</v>
      </c>
      <c r="E3065" t="s">
        <v>8943</v>
      </c>
      <c r="F3065" t="str">
        <f>VLOOKUP(TRIM(SUBSTITUTE(E3065,CHAR(160),CHAR(32))),Metadata!B$1:C$2632,2,FALSE)</f>
        <v>Maurras, Charles, 1868-1952.</v>
      </c>
      <c r="G3065" t="str">
        <f>VLOOKUP(TRIM(SUBSTITUTE(E3065,CHAR(160),CHAR(32))),Metadata!B$1:D$2632,3,FALSE)</f>
        <v>Kiel et Tanger</v>
      </c>
      <c r="H3065">
        <f>VLOOKUP(TRIM(SUBSTITUTE(E3065,CHAR(160),CHAR(32))),Metadata!B$1:E$2632,4,FALSE)</f>
        <v>1914</v>
      </c>
      <c r="I3065" t="s">
        <v>534</v>
      </c>
      <c r="K3065" t="str">
        <f>VLOOKUP(TRIM(SUBSTITUTE(E3065,CHAR(160),CHAR(32))),Metadata!B$1:H$2632,7,FALSE)</f>
        <v>traite ou essai</v>
      </c>
      <c r="L3065" t="s">
        <v>4402</v>
      </c>
      <c r="N3065" t="str">
        <f>VLOOKUP(TRIM(SUBSTITUTE(E3065,CHAR(160),CHAR(32))),Metadata!B$1:J$2632,9,FALSE)</f>
        <v>prose</v>
      </c>
      <c r="O3065">
        <f>VLOOKUP(TRIM(SUBSTITUTE(E3065,CHAR(160),CHAR(32))),Metadata!B$1:K$2632,10,FALSE)</f>
        <v>68318</v>
      </c>
      <c r="P3065" s="4" t="s">
        <v>11475</v>
      </c>
      <c r="Q3065">
        <v>19</v>
      </c>
      <c r="R3065">
        <v>26</v>
      </c>
    </row>
    <row r="3066" spans="1:18" hidden="1" x14ac:dyDescent="0.25">
      <c r="A3066">
        <v>3070</v>
      </c>
      <c r="B3066" t="s">
        <v>4354</v>
      </c>
      <c r="C3066" t="s">
        <v>3220</v>
      </c>
      <c r="D3066" t="s">
        <v>330</v>
      </c>
      <c r="E3066" t="s">
        <v>7404</v>
      </c>
      <c r="F3066" t="str">
        <f>VLOOKUP(TRIM(SUBSTITUTE(E3066,CHAR(160),CHAR(32))),Metadata!B$1:C$2632,2,FALSE)</f>
        <v>Levy-Bruhl, Lucien, 1857-1939.</v>
      </c>
      <c r="G3066" t="str">
        <f>VLOOKUP(TRIM(SUBSTITUTE(E3066,CHAR(160),CHAR(32))),Metadata!B$1:D$2632,3,FALSE)</f>
        <v>Le surnaturel et la nature dans la mentalité primitive</v>
      </c>
      <c r="H3066">
        <f>VLOOKUP(TRIM(SUBSTITUTE(E3066,CHAR(160),CHAR(32))),Metadata!B$1:E$2632,4,FALSE)</f>
        <v>1931</v>
      </c>
      <c r="I3066" t="s">
        <v>534</v>
      </c>
      <c r="K3066" t="str">
        <f>VLOOKUP(TRIM(SUBSTITUTE(E3066,CHAR(160),CHAR(32))),Metadata!B$1:H$2632,7,FALSE)</f>
        <v>traite</v>
      </c>
      <c r="L3066" t="s">
        <v>4417</v>
      </c>
      <c r="N3066" t="str">
        <f>VLOOKUP(TRIM(SUBSTITUTE(E3066,CHAR(160),CHAR(32))),Metadata!B$1:J$2632,9,FALSE)</f>
        <v/>
      </c>
      <c r="O3066">
        <f>VLOOKUP(TRIM(SUBSTITUTE(E3066,CHAR(160),CHAR(32))),Metadata!B$1:K$2632,10,FALSE)</f>
        <v>168073</v>
      </c>
      <c r="P3066" s="4" t="s">
        <v>11476</v>
      </c>
      <c r="Q3066">
        <v>56</v>
      </c>
      <c r="R3066">
        <v>62</v>
      </c>
    </row>
    <row r="3067" spans="1:18" hidden="1" x14ac:dyDescent="0.25">
      <c r="A3067">
        <v>3071</v>
      </c>
      <c r="B3067" t="s">
        <v>4354</v>
      </c>
      <c r="C3067" t="s">
        <v>3220</v>
      </c>
      <c r="D3067" t="s">
        <v>330</v>
      </c>
      <c r="E3067" t="s">
        <v>8786</v>
      </c>
      <c r="F3067" t="str">
        <f>VLOOKUP(TRIM(SUBSTITUTE(E3067,CHAR(160),CHAR(32))),Metadata!B$1:C$2632,2,FALSE)</f>
        <v>Bernanos, Georges, 1888-1948.</v>
      </c>
      <c r="G3067" t="str">
        <f>VLOOKUP(TRIM(SUBSTITUTE(E3067,CHAR(160),CHAR(32))),Metadata!B$1:D$2632,3,FALSE)</f>
        <v>L'imposture</v>
      </c>
      <c r="H3067">
        <f>VLOOKUP(TRIM(SUBSTITUTE(E3067,CHAR(160),CHAR(32))),Metadata!B$1:E$2632,4,FALSE)</f>
        <v>1927</v>
      </c>
      <c r="I3067" t="s">
        <v>534</v>
      </c>
      <c r="K3067" t="str">
        <f>VLOOKUP(TRIM(SUBSTITUTE(E3067,CHAR(160),CHAR(32))),Metadata!B$1:H$2632,7,FALSE)</f>
        <v>roman</v>
      </c>
      <c r="L3067" t="s">
        <v>4378</v>
      </c>
      <c r="N3067" t="str">
        <f>VLOOKUP(TRIM(SUBSTITUTE(E3067,CHAR(160),CHAR(32))),Metadata!B$1:J$2632,9,FALSE)</f>
        <v>prose</v>
      </c>
      <c r="O3067">
        <f>VLOOKUP(TRIM(SUBSTITUTE(E3067,CHAR(160),CHAR(32))),Metadata!B$1:K$2632,10,FALSE)</f>
        <v>86810</v>
      </c>
      <c r="P3067" s="4" t="s">
        <v>11477</v>
      </c>
      <c r="Q3067">
        <v>132</v>
      </c>
      <c r="R3067">
        <v>138</v>
      </c>
    </row>
    <row r="3068" spans="1:18" hidden="1" x14ac:dyDescent="0.25">
      <c r="A3068">
        <v>3072</v>
      </c>
      <c r="B3068" t="s">
        <v>4354</v>
      </c>
      <c r="C3068" t="s">
        <v>3220</v>
      </c>
      <c r="D3068" t="s">
        <v>330</v>
      </c>
      <c r="E3068" t="s">
        <v>8913</v>
      </c>
      <c r="F3068" t="str">
        <f>VLOOKUP(TRIM(SUBSTITUTE(E3068,CHAR(160),CHAR(32))),Metadata!B$1:C$2632,2,FALSE)</f>
        <v>Jouve, Pierre Jean, 1887-1976.</v>
      </c>
      <c r="G3068" t="str">
        <f>VLOOKUP(TRIM(SUBSTITUTE(E3068,CHAR(160),CHAR(32))),Metadata!B$1:D$2632,3,FALSE)</f>
        <v>La scène capitale</v>
      </c>
      <c r="H3068">
        <f>VLOOKUP(TRIM(SUBSTITUTE(E3068,CHAR(160),CHAR(32))),Metadata!B$1:E$2632,4,FALSE)</f>
        <v>1935</v>
      </c>
      <c r="I3068" t="s">
        <v>534</v>
      </c>
      <c r="K3068" t="str">
        <f>VLOOKUP(TRIM(SUBSTITUTE(E3068,CHAR(160),CHAR(32))),Metadata!B$1:H$2632,7,FALSE)</f>
        <v>roman</v>
      </c>
      <c r="L3068" t="s">
        <v>4378</v>
      </c>
      <c r="N3068" t="str">
        <f>VLOOKUP(TRIM(SUBSTITUTE(E3068,CHAR(160),CHAR(32))),Metadata!B$1:J$2632,9,FALSE)</f>
        <v>prose</v>
      </c>
      <c r="O3068">
        <f>VLOOKUP(TRIM(SUBSTITUTE(E3068,CHAR(160),CHAR(32))),Metadata!B$1:K$2632,10,FALSE)</f>
        <v>60968</v>
      </c>
      <c r="P3068" s="4" t="s">
        <v>11478</v>
      </c>
      <c r="Q3068">
        <v>89</v>
      </c>
      <c r="R3068">
        <v>96</v>
      </c>
    </row>
    <row r="3069" spans="1:18" hidden="1" x14ac:dyDescent="0.25">
      <c r="A3069">
        <v>3073</v>
      </c>
      <c r="B3069" t="s">
        <v>4354</v>
      </c>
      <c r="C3069" t="s">
        <v>3220</v>
      </c>
      <c r="D3069" t="s">
        <v>330</v>
      </c>
      <c r="E3069" t="s">
        <v>8879</v>
      </c>
      <c r="F3069" t="str">
        <f>VLOOKUP(TRIM(SUBSTITUTE(E3069,CHAR(160),CHAR(32))),Metadata!B$1:C$2632,2,FALSE)</f>
        <v>Gide, André, 1869-1951.</v>
      </c>
      <c r="G3069" t="str">
        <f>VLOOKUP(TRIM(SUBSTITUTE(E3069,CHAR(160),CHAR(32))),Metadata!B$1:D$2632,3,FALSE)</f>
        <v>Les caves du Vatican</v>
      </c>
      <c r="H3069">
        <f>VLOOKUP(TRIM(SUBSTITUTE(E3069,CHAR(160),CHAR(32))),Metadata!B$1:E$2632,4,FALSE)</f>
        <v>1914</v>
      </c>
      <c r="I3069" t="s">
        <v>534</v>
      </c>
      <c r="K3069" t="str">
        <f>VLOOKUP(TRIM(SUBSTITUTE(E3069,CHAR(160),CHAR(32))),Metadata!B$1:H$2632,7,FALSE)</f>
        <v>roman</v>
      </c>
      <c r="L3069" t="s">
        <v>4378</v>
      </c>
      <c r="N3069" t="str">
        <f>VLOOKUP(TRIM(SUBSTITUTE(E3069,CHAR(160),CHAR(32))),Metadata!B$1:J$2632,9,FALSE)</f>
        <v>prose</v>
      </c>
      <c r="O3069">
        <f>VLOOKUP(TRIM(SUBSTITUTE(E3069,CHAR(160),CHAR(32))),Metadata!B$1:K$2632,10,FALSE)</f>
        <v>70480</v>
      </c>
      <c r="P3069" s="4" t="s">
        <v>11479</v>
      </c>
      <c r="Q3069">
        <v>170</v>
      </c>
      <c r="R3069">
        <v>177</v>
      </c>
    </row>
    <row r="3070" spans="1:18" hidden="1" x14ac:dyDescent="0.25">
      <c r="A3070">
        <v>3074</v>
      </c>
      <c r="B3070" t="s">
        <v>4354</v>
      </c>
      <c r="C3070" t="s">
        <v>3220</v>
      </c>
      <c r="D3070" t="s">
        <v>330</v>
      </c>
      <c r="E3070" t="s">
        <v>8786</v>
      </c>
      <c r="F3070" t="str">
        <f>VLOOKUP(TRIM(SUBSTITUTE(E3070,CHAR(160),CHAR(32))),Metadata!B$1:C$2632,2,FALSE)</f>
        <v>Bernanos, Georges, 1888-1948.</v>
      </c>
      <c r="G3070" t="str">
        <f>VLOOKUP(TRIM(SUBSTITUTE(E3070,CHAR(160),CHAR(32))),Metadata!B$1:D$2632,3,FALSE)</f>
        <v>L'imposture</v>
      </c>
      <c r="H3070">
        <f>VLOOKUP(TRIM(SUBSTITUTE(E3070,CHAR(160),CHAR(32))),Metadata!B$1:E$2632,4,FALSE)</f>
        <v>1927</v>
      </c>
      <c r="I3070" t="s">
        <v>534</v>
      </c>
      <c r="K3070" t="str">
        <f>VLOOKUP(TRIM(SUBSTITUTE(E3070,CHAR(160),CHAR(32))),Metadata!B$1:H$2632,7,FALSE)</f>
        <v>roman</v>
      </c>
      <c r="L3070" t="s">
        <v>4378</v>
      </c>
      <c r="N3070" t="str">
        <f>VLOOKUP(TRIM(SUBSTITUTE(E3070,CHAR(160),CHAR(32))),Metadata!B$1:J$2632,9,FALSE)</f>
        <v>prose</v>
      </c>
      <c r="O3070">
        <f>VLOOKUP(TRIM(SUBSTITUTE(E3070,CHAR(160),CHAR(32))),Metadata!B$1:K$2632,10,FALSE)</f>
        <v>86810</v>
      </c>
      <c r="P3070" s="4" t="s">
        <v>11480</v>
      </c>
      <c r="Q3070">
        <v>99</v>
      </c>
      <c r="R3070">
        <v>105</v>
      </c>
    </row>
    <row r="3071" spans="1:18" hidden="1" x14ac:dyDescent="0.25">
      <c r="A3071">
        <v>3075</v>
      </c>
      <c r="B3071" t="s">
        <v>4354</v>
      </c>
      <c r="C3071" t="s">
        <v>3220</v>
      </c>
      <c r="D3071" t="s">
        <v>330</v>
      </c>
      <c r="E3071" t="s">
        <v>7231</v>
      </c>
      <c r="F3071" t="str">
        <f>VLOOKUP(TRIM(SUBSTITUTE(E3071,CHAR(160),CHAR(32))),Metadata!B$1:C$2632,2,FALSE)</f>
        <v>France, Anatole, 1844-1924.</v>
      </c>
      <c r="G3071" t="str">
        <f>VLOOKUP(TRIM(SUBSTITUTE(E3071,CHAR(160),CHAR(32))),Metadata!B$1:D$2632,3,FALSE)</f>
        <v>L'Etui de nacre</v>
      </c>
      <c r="H3071">
        <f>VLOOKUP(TRIM(SUBSTITUTE(E3071,CHAR(160),CHAR(32))),Metadata!B$1:E$2632,4,FALSE)</f>
        <v>1923</v>
      </c>
      <c r="I3071" t="s">
        <v>534</v>
      </c>
      <c r="K3071" t="str">
        <f>VLOOKUP(TRIM(SUBSTITUTE(E3071,CHAR(160),CHAR(32))),Metadata!B$1:H$2632,7,FALSE)</f>
        <v>roman</v>
      </c>
      <c r="L3071" t="s">
        <v>4378</v>
      </c>
      <c r="N3071" t="str">
        <f>VLOOKUP(TRIM(SUBSTITUTE(E3071,CHAR(160),CHAR(32))),Metadata!B$1:J$2632,9,FALSE)</f>
        <v/>
      </c>
      <c r="O3071">
        <f>VLOOKUP(TRIM(SUBSTITUTE(E3071,CHAR(160),CHAR(32))),Metadata!B$1:K$2632,10,FALSE)</f>
        <v>49025</v>
      </c>
      <c r="P3071" s="4" t="s">
        <v>11481</v>
      </c>
      <c r="Q3071">
        <v>41</v>
      </c>
      <c r="R3071">
        <v>47</v>
      </c>
    </row>
    <row r="3072" spans="1:18" hidden="1" x14ac:dyDescent="0.25">
      <c r="A3072">
        <v>3076</v>
      </c>
      <c r="B3072" t="s">
        <v>4354</v>
      </c>
      <c r="C3072" t="s">
        <v>3220</v>
      </c>
      <c r="D3072" t="s">
        <v>330</v>
      </c>
      <c r="E3072" t="s">
        <v>8883</v>
      </c>
      <c r="F3072" t="str">
        <f>VLOOKUP(TRIM(SUBSTITUTE(E3072,CHAR(160),CHAR(32))),Metadata!B$1:C$2632,2,FALSE)</f>
        <v>Gide, André, 1869-1951.</v>
      </c>
      <c r="G3072" t="str">
        <f>VLOOKUP(TRIM(SUBSTITUTE(E3072,CHAR(160),CHAR(32))),Metadata!B$1:D$2632,3,FALSE)</f>
        <v>Saül.</v>
      </c>
      <c r="H3072">
        <f>VLOOKUP(TRIM(SUBSTITUTE(E3072,CHAR(160),CHAR(32))),Metadata!B$1:E$2632,4,FALSE)</f>
        <v>1903</v>
      </c>
      <c r="I3072" t="s">
        <v>534</v>
      </c>
      <c r="K3072" t="str">
        <f>VLOOKUP(TRIM(SUBSTITUTE(E3072,CHAR(160),CHAR(32))),Metadata!B$1:H$2632,7,FALSE)</f>
        <v>theatre</v>
      </c>
      <c r="L3072" t="s">
        <v>4472</v>
      </c>
      <c r="N3072" t="str">
        <f>VLOOKUP(TRIM(SUBSTITUTE(E3072,CHAR(160),CHAR(32))),Metadata!B$1:J$2632,9,FALSE)</f>
        <v>prose</v>
      </c>
      <c r="O3072">
        <f>VLOOKUP(TRIM(SUBSTITUTE(E3072,CHAR(160),CHAR(32))),Metadata!B$1:K$2632,10,FALSE)</f>
        <v>22447</v>
      </c>
      <c r="P3072" s="4" t="s">
        <v>11482</v>
      </c>
      <c r="Q3072">
        <v>73</v>
      </c>
      <c r="R3072">
        <v>81</v>
      </c>
    </row>
    <row r="3073" spans="1:18" hidden="1" x14ac:dyDescent="0.25">
      <c r="A3073">
        <v>3077</v>
      </c>
      <c r="B3073" t="s">
        <v>4354</v>
      </c>
      <c r="C3073" t="s">
        <v>3220</v>
      </c>
      <c r="D3073" t="s">
        <v>330</v>
      </c>
      <c r="E3073" t="s">
        <v>8965</v>
      </c>
      <c r="F3073" t="str">
        <f>VLOOKUP(TRIM(SUBSTITUTE(E3073,CHAR(160),CHAR(32))),Metadata!B$1:C$2632,2,FALSE)</f>
        <v>Paulhan, Jean, 1884-1968.</v>
      </c>
      <c r="G3073" t="str">
        <f>VLOOKUP(TRIM(SUBSTITUTE(E3073,CHAR(160),CHAR(32))),Metadata!B$1:D$2632,3,FALSE)</f>
        <v>Les fleurs de Tarbes; ou, La terreur dans les lettres.</v>
      </c>
      <c r="H3073">
        <f>VLOOKUP(TRIM(SUBSTITUTE(E3073,CHAR(160),CHAR(32))),Metadata!B$1:E$2632,4,FALSE)</f>
        <v>1941</v>
      </c>
      <c r="I3073" t="s">
        <v>534</v>
      </c>
      <c r="K3073" t="str">
        <f>VLOOKUP(TRIM(SUBSTITUTE(E3073,CHAR(160),CHAR(32))),Metadata!B$1:H$2632,7,FALSE)</f>
        <v>traite ou essai</v>
      </c>
      <c r="L3073" t="s">
        <v>4402</v>
      </c>
      <c r="N3073" t="str">
        <f>VLOOKUP(TRIM(SUBSTITUTE(E3073,CHAR(160),CHAR(32))),Metadata!B$1:J$2632,9,FALSE)</f>
        <v>prose</v>
      </c>
      <c r="O3073">
        <f>VLOOKUP(TRIM(SUBSTITUTE(E3073,CHAR(160),CHAR(32))),Metadata!B$1:K$2632,10,FALSE)</f>
        <v>38917</v>
      </c>
      <c r="P3073" s="4" t="s">
        <v>11483</v>
      </c>
      <c r="Q3073">
        <v>95</v>
      </c>
      <c r="R3073">
        <v>104</v>
      </c>
    </row>
    <row r="3074" spans="1:18" hidden="1" x14ac:dyDescent="0.25">
      <c r="A3074">
        <v>3078</v>
      </c>
      <c r="B3074" t="s">
        <v>4354</v>
      </c>
      <c r="C3074" t="s">
        <v>3220</v>
      </c>
      <c r="D3074" t="s">
        <v>330</v>
      </c>
      <c r="E3074" t="s">
        <v>8772</v>
      </c>
      <c r="F3074" t="str">
        <f>VLOOKUP(TRIM(SUBSTITUTE(E3074,CHAR(160),CHAR(32))),Metadata!B$1:C$2632,2,FALSE)</f>
        <v>Beauvoir, Simone de, 1908-1986.</v>
      </c>
      <c r="G3074" t="str">
        <f>VLOOKUP(TRIM(SUBSTITUTE(E3074,CHAR(160),CHAR(32))),Metadata!B$1:D$2632,3,FALSE)</f>
        <v>Les mandarins</v>
      </c>
      <c r="H3074">
        <f>VLOOKUP(TRIM(SUBSTITUTE(E3074,CHAR(160),CHAR(32))),Metadata!B$1:E$2632,4,FALSE)</f>
        <v>1954</v>
      </c>
      <c r="I3074" t="s">
        <v>534</v>
      </c>
      <c r="K3074" t="str">
        <f>VLOOKUP(TRIM(SUBSTITUTE(E3074,CHAR(160),CHAR(32))),Metadata!B$1:H$2632,7,FALSE)</f>
        <v>roman</v>
      </c>
      <c r="L3074" t="s">
        <v>4378</v>
      </c>
      <c r="N3074" t="str">
        <f>VLOOKUP(TRIM(SUBSTITUTE(E3074,CHAR(160),CHAR(32))),Metadata!B$1:J$2632,9,FALSE)</f>
        <v>prose</v>
      </c>
      <c r="O3074">
        <f>VLOOKUP(TRIM(SUBSTITUTE(E3074,CHAR(160),CHAR(32))),Metadata!B$1:K$2632,10,FALSE)</f>
        <v>291169</v>
      </c>
      <c r="P3074" s="4" t="s">
        <v>11484</v>
      </c>
      <c r="Q3074">
        <v>203</v>
      </c>
      <c r="R3074">
        <v>210</v>
      </c>
    </row>
    <row r="3075" spans="1:18" hidden="1" x14ac:dyDescent="0.25">
      <c r="A3075">
        <v>3079</v>
      </c>
      <c r="B3075" t="s">
        <v>4354</v>
      </c>
      <c r="C3075" t="s">
        <v>3220</v>
      </c>
      <c r="D3075" t="s">
        <v>330</v>
      </c>
      <c r="E3075" t="s">
        <v>7202</v>
      </c>
      <c r="F3075" t="str">
        <f>VLOOKUP(TRIM(SUBSTITUTE(E3075,CHAR(160),CHAR(32))),Metadata!B$1:C$2632,2,FALSE)</f>
        <v>Levy-Bruhl, Lucien, 1857-1939.</v>
      </c>
      <c r="G3075" t="str">
        <f>VLOOKUP(TRIM(SUBSTITUTE(E3075,CHAR(160),CHAR(32))),Metadata!B$1:D$2632,3,FALSE)</f>
        <v>La mentalité primitive.</v>
      </c>
      <c r="H3075">
        <f>VLOOKUP(TRIM(SUBSTITUTE(E3075,CHAR(160),CHAR(32))),Metadata!B$1:E$2632,4,FALSE)</f>
        <v>1922</v>
      </c>
      <c r="I3075" t="s">
        <v>534</v>
      </c>
      <c r="K3075" t="str">
        <f>VLOOKUP(TRIM(SUBSTITUTE(E3075,CHAR(160),CHAR(32))),Metadata!B$1:H$2632,7,FALSE)</f>
        <v>traite</v>
      </c>
      <c r="L3075" t="s">
        <v>4417</v>
      </c>
      <c r="N3075" t="str">
        <f>VLOOKUP(TRIM(SUBSTITUTE(E3075,CHAR(160),CHAR(32))),Metadata!B$1:J$2632,9,FALSE)</f>
        <v/>
      </c>
      <c r="O3075">
        <f>VLOOKUP(TRIM(SUBSTITUTE(E3075,CHAR(160),CHAR(32))),Metadata!B$1:K$2632,10,FALSE)</f>
        <v>91959</v>
      </c>
      <c r="P3075" s="4" t="s">
        <v>12932</v>
      </c>
      <c r="Q3075">
        <v>70</v>
      </c>
      <c r="R3075">
        <v>76</v>
      </c>
    </row>
    <row r="3076" spans="1:18" hidden="1" x14ac:dyDescent="0.25">
      <c r="A3076">
        <v>3080</v>
      </c>
      <c r="B3076" t="s">
        <v>4354</v>
      </c>
      <c r="C3076" t="s">
        <v>3220</v>
      </c>
      <c r="D3076" t="s">
        <v>330</v>
      </c>
      <c r="E3076" t="s">
        <v>8798</v>
      </c>
      <c r="F3076" t="str">
        <f>VLOOKUP(TRIM(SUBSTITUTE(E3076,CHAR(160),CHAR(32))),Metadata!B$1:C$2632,2,FALSE)</f>
        <v>Bourget, Paul, 1852-1935.</v>
      </c>
      <c r="G3076" t="str">
        <f>VLOOKUP(TRIM(SUBSTITUTE(E3076,CHAR(160),CHAR(32))),Metadata!B$1:D$2632,3,FALSE)</f>
        <v>Nos actes nous suivent</v>
      </c>
      <c r="H3076">
        <f>VLOOKUP(TRIM(SUBSTITUTE(E3076,CHAR(160),CHAR(32))),Metadata!B$1:E$2632,4,FALSE)</f>
        <v>1926</v>
      </c>
      <c r="I3076" t="s">
        <v>534</v>
      </c>
      <c r="K3076" t="str">
        <f>VLOOKUP(TRIM(SUBSTITUTE(E3076,CHAR(160),CHAR(32))),Metadata!B$1:H$2632,7,FALSE)</f>
        <v>roman</v>
      </c>
      <c r="L3076" t="s">
        <v>4378</v>
      </c>
      <c r="N3076" t="str">
        <f>VLOOKUP(TRIM(SUBSTITUTE(E3076,CHAR(160),CHAR(32))),Metadata!B$1:J$2632,9,FALSE)</f>
        <v>prose</v>
      </c>
      <c r="O3076">
        <f>VLOOKUP(TRIM(SUBSTITUTE(E3076,CHAR(160),CHAR(32))),Metadata!B$1:K$2632,10,FALSE)</f>
        <v>112998</v>
      </c>
      <c r="P3076" s="4" t="s">
        <v>12933</v>
      </c>
      <c r="Q3076">
        <v>32</v>
      </c>
      <c r="R3076">
        <v>39</v>
      </c>
    </row>
    <row r="3077" spans="1:18" hidden="1" x14ac:dyDescent="0.25">
      <c r="A3077">
        <v>3081</v>
      </c>
      <c r="B3077" t="s">
        <v>4354</v>
      </c>
      <c r="C3077" t="s">
        <v>3284</v>
      </c>
      <c r="D3077" t="s">
        <v>330</v>
      </c>
      <c r="E3077" t="s">
        <v>7951</v>
      </c>
      <c r="F3077" t="str">
        <f>VLOOKUP(TRIM(SUBSTITUTE(E3077,CHAR(160),CHAR(32))),Metadata!B$1:C$2632,2,FALSE)</f>
        <v>Rabelais, François, ca. 1490-1553?.</v>
      </c>
      <c r="G3077" t="str">
        <f>VLOOKUP(TRIM(SUBSTITUTE(E3077,CHAR(160),CHAR(32))),Metadata!B$1:D$2632,3,FALSE)</f>
        <v>Le Quart-Livre</v>
      </c>
      <c r="H3077">
        <f>VLOOKUP(TRIM(SUBSTITUTE(E3077,CHAR(160),CHAR(32))),Metadata!B$1:E$2632,4,FALSE)</f>
        <v>1552</v>
      </c>
      <c r="I3077" t="s">
        <v>456</v>
      </c>
      <c r="K3077" t="str">
        <f>VLOOKUP(TRIM(SUBSTITUTE(E3077,CHAR(160),CHAR(32))),Metadata!B$1:H$2632,7,FALSE)</f>
        <v>roman</v>
      </c>
      <c r="L3077" t="s">
        <v>4378</v>
      </c>
      <c r="N3077" t="str">
        <f>VLOOKUP(TRIM(SUBSTITUTE(E3077,CHAR(160),CHAR(32))),Metadata!B$1:J$2632,9,FALSE)</f>
        <v/>
      </c>
      <c r="O3077">
        <f>VLOOKUP(TRIM(SUBSTITUTE(E3077,CHAR(160),CHAR(32))),Metadata!B$1:K$2632,10,FALSE)</f>
        <v>60714</v>
      </c>
      <c r="P3077" s="4" t="s">
        <v>11485</v>
      </c>
      <c r="Q3077">
        <v>15</v>
      </c>
      <c r="R3077">
        <v>26</v>
      </c>
    </row>
    <row r="3078" spans="1:18" hidden="1" x14ac:dyDescent="0.25">
      <c r="A3078">
        <v>3082</v>
      </c>
      <c r="B3078" t="s">
        <v>4354</v>
      </c>
      <c r="C3078" t="s">
        <v>3284</v>
      </c>
      <c r="D3078" t="s">
        <v>330</v>
      </c>
      <c r="E3078" t="s">
        <v>7994</v>
      </c>
      <c r="F3078" t="str">
        <f>VLOOKUP(TRIM(SUBSTITUTE(E3078,CHAR(160),CHAR(32))),Metadata!B$1:C$2632,2,FALSE)</f>
        <v>Boisguilbert, P. Le Pesant de (Pierre Le Pesant), 1646-1714.</v>
      </c>
      <c r="G3078" t="str">
        <f>VLOOKUP(TRIM(SUBSTITUTE(E3078,CHAR(160),CHAR(32))),Metadata!B$1:D$2632,3,FALSE)</f>
        <v>Le détail de la France, sous le regne present</v>
      </c>
      <c r="H3078">
        <f>VLOOKUP(TRIM(SUBSTITUTE(E3078,CHAR(160),CHAR(32))),Metadata!B$1:E$2632,4,FALSE)</f>
        <v>1695</v>
      </c>
      <c r="I3078" t="s">
        <v>445</v>
      </c>
      <c r="K3078" t="str">
        <f>VLOOKUP(TRIM(SUBSTITUTE(E3078,CHAR(160),CHAR(32))),Metadata!B$1:H$2632,7,FALSE)</f>
        <v>traite ou essai</v>
      </c>
      <c r="L3078" t="s">
        <v>4402</v>
      </c>
      <c r="N3078" t="str">
        <f>VLOOKUP(TRIM(SUBSTITUTE(E3078,CHAR(160),CHAR(32))),Metadata!B$1:J$2632,9,FALSE)</f>
        <v>prose</v>
      </c>
      <c r="O3078">
        <f>VLOOKUP(TRIM(SUBSTITUTE(E3078,CHAR(160),CHAR(32))),Metadata!B$1:K$2632,10,FALSE)</f>
        <v>114653</v>
      </c>
      <c r="P3078" s="4" t="s">
        <v>11486</v>
      </c>
      <c r="Q3078">
        <v>398</v>
      </c>
      <c r="R3078">
        <v>409</v>
      </c>
    </row>
    <row r="3079" spans="1:18" hidden="1" x14ac:dyDescent="0.25">
      <c r="A3079">
        <v>3083</v>
      </c>
      <c r="B3079" t="s">
        <v>4354</v>
      </c>
      <c r="C3079" t="s">
        <v>3284</v>
      </c>
      <c r="D3079" t="s">
        <v>330</v>
      </c>
      <c r="E3079" t="s">
        <v>8060</v>
      </c>
      <c r="F3079" t="str">
        <f>VLOOKUP(TRIM(SUBSTITUTE(E3079,CHAR(160),CHAR(32))),Metadata!B$1:C$2632,2,FALSE)</f>
        <v>Furetière, Antoine, 1619-1688.</v>
      </c>
      <c r="G3079" t="str">
        <f>VLOOKUP(TRIM(SUBSTITUTE(E3079,CHAR(160),CHAR(32))),Metadata!B$1:D$2632,3,FALSE)</f>
        <v>Roman Bourgeois (Le)</v>
      </c>
      <c r="H3079">
        <f>VLOOKUP(TRIM(SUBSTITUTE(E3079,CHAR(160),CHAR(32))),Metadata!B$1:E$2632,4,FALSE)</f>
        <v>1666</v>
      </c>
      <c r="I3079" t="s">
        <v>445</v>
      </c>
      <c r="K3079" t="str">
        <f>VLOOKUP(TRIM(SUBSTITUTE(E3079,CHAR(160),CHAR(32))),Metadata!B$1:H$2632,7,FALSE)</f>
        <v>Narratif, Roman</v>
      </c>
      <c r="L3079" t="s">
        <v>4786</v>
      </c>
      <c r="N3079" t="str">
        <f>VLOOKUP(TRIM(SUBSTITUTE(E3079,CHAR(160),CHAR(32))),Metadata!B$1:J$2632,9,FALSE)</f>
        <v/>
      </c>
      <c r="O3079">
        <f>VLOOKUP(TRIM(SUBSTITUTE(E3079,CHAR(160),CHAR(32))),Metadata!B$1:K$2632,10,FALSE)</f>
        <v>85645</v>
      </c>
      <c r="P3079" s="4" t="s">
        <v>11487</v>
      </c>
      <c r="Q3079">
        <v>10</v>
      </c>
      <c r="R3079">
        <v>21</v>
      </c>
    </row>
    <row r="3080" spans="1:18" hidden="1" x14ac:dyDescent="0.25">
      <c r="A3080">
        <v>3084</v>
      </c>
      <c r="B3080" t="s">
        <v>4354</v>
      </c>
      <c r="C3080" t="s">
        <v>3284</v>
      </c>
      <c r="D3080" t="s">
        <v>330</v>
      </c>
      <c r="E3080" t="s">
        <v>8316</v>
      </c>
      <c r="F3080" t="str">
        <f>VLOOKUP(TRIM(SUBSTITUTE(E3080,CHAR(160),CHAR(32))),Metadata!B$1:C$2632,2,FALSE)</f>
        <v>Marat, Jean Paul, 1743-1793.</v>
      </c>
      <c r="G3080" t="str">
        <f>VLOOKUP(TRIM(SUBSTITUTE(E3080,CHAR(160),CHAR(32))),Metadata!B$1:D$2632,3,FALSE)</f>
        <v>Les pamphlets--1792</v>
      </c>
      <c r="H3080">
        <f>VLOOKUP(TRIM(SUBSTITUTE(E3080,CHAR(160),CHAR(32))),Metadata!B$1:E$2632,4,FALSE)</f>
        <v>1792</v>
      </c>
      <c r="I3080" t="s">
        <v>448</v>
      </c>
      <c r="K3080" t="str">
        <f>VLOOKUP(TRIM(SUBSTITUTE(E3080,CHAR(160),CHAR(32))),Metadata!B$1:H$2632,7,FALSE)</f>
        <v>pamphlet</v>
      </c>
      <c r="L3080" t="s">
        <v>4534</v>
      </c>
      <c r="N3080" t="str">
        <f>VLOOKUP(TRIM(SUBSTITUTE(E3080,CHAR(160),CHAR(32))),Metadata!B$1:J$2632,9,FALSE)</f>
        <v>prose</v>
      </c>
      <c r="O3080">
        <f>VLOOKUP(TRIM(SUBSTITUTE(E3080,CHAR(160),CHAR(32))),Metadata!B$1:K$2632,10,FALSE)</f>
        <v>43011</v>
      </c>
      <c r="P3080" s="4" t="s">
        <v>11488</v>
      </c>
      <c r="Q3080">
        <v>39</v>
      </c>
      <c r="R3080">
        <v>51</v>
      </c>
    </row>
    <row r="3081" spans="1:18" hidden="1" x14ac:dyDescent="0.25">
      <c r="A3081">
        <v>3085</v>
      </c>
      <c r="B3081" t="s">
        <v>4354</v>
      </c>
      <c r="C3081" t="s">
        <v>3284</v>
      </c>
      <c r="D3081" t="s">
        <v>330</v>
      </c>
      <c r="E3081" t="s">
        <v>8401</v>
      </c>
      <c r="F3081" t="str">
        <f>VLOOKUP(TRIM(SUBSTITUTE(E3081,CHAR(160),CHAR(32))),Metadata!B$1:C$2632,2,FALSE)</f>
        <v>Staël, Madame de (Anne-Louise-Germaine), 1766-1817.</v>
      </c>
      <c r="G3081" t="str">
        <f>VLOOKUP(TRIM(SUBSTITUTE(E3081,CHAR(160),CHAR(32))),Metadata!B$1:D$2632,3,FALSE)</f>
        <v>Lettres diverses, 1794</v>
      </c>
      <c r="H3081">
        <f>VLOOKUP(TRIM(SUBSTITUTE(E3081,CHAR(160),CHAR(32))),Metadata!B$1:E$2632,4,FALSE)</f>
        <v>1794</v>
      </c>
      <c r="I3081" t="s">
        <v>448</v>
      </c>
      <c r="K3081" t="str">
        <f>VLOOKUP(TRIM(SUBSTITUTE(E3081,CHAR(160),CHAR(32))),Metadata!B$1:H$2632,7,FALSE)</f>
        <v>correspondance</v>
      </c>
      <c r="L3081" t="s">
        <v>4542</v>
      </c>
      <c r="N3081" t="str">
        <f>VLOOKUP(TRIM(SUBSTITUTE(E3081,CHAR(160),CHAR(32))),Metadata!B$1:J$2632,9,FALSE)</f>
        <v>prose</v>
      </c>
      <c r="O3081">
        <f>VLOOKUP(TRIM(SUBSTITUTE(E3081,CHAR(160),CHAR(32))),Metadata!B$1:K$2632,10,FALSE)</f>
        <v>39971</v>
      </c>
      <c r="P3081" s="4" t="s">
        <v>11489</v>
      </c>
      <c r="Q3081">
        <v>4</v>
      </c>
      <c r="R3081">
        <v>15</v>
      </c>
    </row>
    <row r="3082" spans="1:18" hidden="1" x14ac:dyDescent="0.25">
      <c r="A3082">
        <v>3086</v>
      </c>
      <c r="B3082" t="s">
        <v>4354</v>
      </c>
      <c r="C3082" t="s">
        <v>3284</v>
      </c>
      <c r="D3082" t="s">
        <v>330</v>
      </c>
      <c r="E3082" t="s">
        <v>8185</v>
      </c>
      <c r="F3082" t="str">
        <f>VLOOKUP(TRIM(SUBSTITUTE(E3082,CHAR(160),CHAR(32))),Metadata!B$1:C$2632,2,FALSE)</f>
        <v>Beaumarchais, Pierre Augustin Caron de, 1732-1799.</v>
      </c>
      <c r="G3082" t="str">
        <f>VLOOKUP(TRIM(SUBSTITUTE(E3082,CHAR(160),CHAR(32))),Metadata!B$1:D$2632,3,FALSE)</f>
        <v>Mémoires contre M. Goezmann</v>
      </c>
      <c r="H3082">
        <f>VLOOKUP(TRIM(SUBSTITUTE(E3082,CHAR(160),CHAR(32))),Metadata!B$1:E$2632,4,FALSE)</f>
        <v>1774</v>
      </c>
      <c r="I3082" t="s">
        <v>448</v>
      </c>
      <c r="K3082" t="str">
        <f>VLOOKUP(TRIM(SUBSTITUTE(E3082,CHAR(160),CHAR(32))),Metadata!B$1:H$2632,7,FALSE)</f>
        <v>pamphlet</v>
      </c>
      <c r="L3082" t="s">
        <v>4534</v>
      </c>
      <c r="N3082" t="str">
        <f>VLOOKUP(TRIM(SUBSTITUTE(E3082,CHAR(160),CHAR(32))),Metadata!B$1:J$2632,9,FALSE)</f>
        <v>prose</v>
      </c>
      <c r="O3082">
        <f>VLOOKUP(TRIM(SUBSTITUTE(E3082,CHAR(160),CHAR(32))),Metadata!B$1:K$2632,10,FALSE)</f>
        <v>106075</v>
      </c>
      <c r="P3082" s="4" t="s">
        <v>11490</v>
      </c>
      <c r="Q3082">
        <v>17</v>
      </c>
      <c r="R3082">
        <v>28</v>
      </c>
    </row>
    <row r="3083" spans="1:18" hidden="1" x14ac:dyDescent="0.25">
      <c r="A3083">
        <v>3087</v>
      </c>
      <c r="B3083" t="s">
        <v>4354</v>
      </c>
      <c r="C3083" t="s">
        <v>3284</v>
      </c>
      <c r="D3083" t="s">
        <v>330</v>
      </c>
      <c r="E3083" t="s">
        <v>8376</v>
      </c>
      <c r="F3083" t="str">
        <f>VLOOKUP(TRIM(SUBSTITUTE(E3083,CHAR(160),CHAR(32))),Metadata!B$1:C$2632,2,FALSE)</f>
        <v>Rollin, Charles, 1661-1741.</v>
      </c>
      <c r="G3083" t="str">
        <f>VLOOKUP(TRIM(SUBSTITUTE(E3083,CHAR(160),CHAR(32))),Metadata!B$1:D$2632,3,FALSE)</f>
        <v>Histoire ancien des Egyptiens. T. 5</v>
      </c>
      <c r="H3083">
        <f>VLOOKUP(TRIM(SUBSTITUTE(E3083,CHAR(160),CHAR(32))),Metadata!B$1:E$2632,4,FALSE)</f>
        <v>1738</v>
      </c>
      <c r="I3083" t="s">
        <v>448</v>
      </c>
      <c r="K3083" t="str">
        <f>VLOOKUP(TRIM(SUBSTITUTE(E3083,CHAR(160),CHAR(32))),Metadata!B$1:H$2632,7,FALSE)</f>
        <v>traite ou essai</v>
      </c>
      <c r="L3083" t="s">
        <v>4402</v>
      </c>
      <c r="N3083" t="str">
        <f>VLOOKUP(TRIM(SUBSTITUTE(E3083,CHAR(160),CHAR(32))),Metadata!B$1:J$2632,9,FALSE)</f>
        <v>prose</v>
      </c>
      <c r="O3083">
        <f>VLOOKUP(TRIM(SUBSTITUTE(E3083,CHAR(160),CHAR(32))),Metadata!B$1:K$2632,10,FALSE)</f>
        <v>128774</v>
      </c>
      <c r="P3083" s="4" t="s">
        <v>11491</v>
      </c>
      <c r="Q3083">
        <v>68</v>
      </c>
      <c r="R3083">
        <v>79</v>
      </c>
    </row>
    <row r="3084" spans="1:18" hidden="1" x14ac:dyDescent="0.25">
      <c r="A3084">
        <v>3088</v>
      </c>
      <c r="B3084" t="s">
        <v>4354</v>
      </c>
      <c r="C3084" t="s">
        <v>3284</v>
      </c>
      <c r="D3084" t="s">
        <v>330</v>
      </c>
      <c r="E3084" t="s">
        <v>8185</v>
      </c>
      <c r="F3084" t="str">
        <f>VLOOKUP(TRIM(SUBSTITUTE(E3084,CHAR(160),CHAR(32))),Metadata!B$1:C$2632,2,FALSE)</f>
        <v>Beaumarchais, Pierre Augustin Caron de, 1732-1799.</v>
      </c>
      <c r="G3084" t="str">
        <f>VLOOKUP(TRIM(SUBSTITUTE(E3084,CHAR(160),CHAR(32))),Metadata!B$1:D$2632,3,FALSE)</f>
        <v>Mémoires contre M. Goezmann</v>
      </c>
      <c r="H3084">
        <f>VLOOKUP(TRIM(SUBSTITUTE(E3084,CHAR(160),CHAR(32))),Metadata!B$1:E$2632,4,FALSE)</f>
        <v>1774</v>
      </c>
      <c r="I3084" t="s">
        <v>448</v>
      </c>
      <c r="K3084" t="str">
        <f>VLOOKUP(TRIM(SUBSTITUTE(E3084,CHAR(160),CHAR(32))),Metadata!B$1:H$2632,7,FALSE)</f>
        <v>pamphlet</v>
      </c>
      <c r="L3084" t="s">
        <v>4534</v>
      </c>
      <c r="N3084" t="str">
        <f>VLOOKUP(TRIM(SUBSTITUTE(E3084,CHAR(160),CHAR(32))),Metadata!B$1:J$2632,9,FALSE)</f>
        <v>prose</v>
      </c>
      <c r="O3084">
        <f>VLOOKUP(TRIM(SUBSTITUTE(E3084,CHAR(160),CHAR(32))),Metadata!B$1:K$2632,10,FALSE)</f>
        <v>106075</v>
      </c>
      <c r="P3084" s="4" t="s">
        <v>11492</v>
      </c>
      <c r="Q3084">
        <v>299</v>
      </c>
      <c r="R3084">
        <v>310</v>
      </c>
    </row>
    <row r="3085" spans="1:18" hidden="1" x14ac:dyDescent="0.25">
      <c r="A3085">
        <v>3089</v>
      </c>
      <c r="B3085" t="s">
        <v>4354</v>
      </c>
      <c r="C3085" t="s">
        <v>3284</v>
      </c>
      <c r="D3085" t="s">
        <v>330</v>
      </c>
      <c r="E3085" t="s">
        <v>8183</v>
      </c>
      <c r="F3085" t="str">
        <f>VLOOKUP(TRIM(SUBSTITUTE(E3085,CHAR(160),CHAR(32))),Metadata!B$1:C$2632,2,FALSE)</f>
        <v>Barthélemy, Jean-Jacques, 1716-1795.</v>
      </c>
      <c r="G3085" t="str">
        <f>VLOOKUP(TRIM(SUBSTITUTE(E3085,CHAR(160),CHAR(32))),Metadata!B$1:D$2632,3,FALSE)</f>
        <v>Voyage du jeune anacharsis</v>
      </c>
      <c r="H3085">
        <f>VLOOKUP(TRIM(SUBSTITUTE(E3085,CHAR(160),CHAR(32))),Metadata!B$1:E$2632,4,FALSE)</f>
        <v>1788</v>
      </c>
      <c r="I3085" t="s">
        <v>448</v>
      </c>
      <c r="K3085" t="str">
        <f>VLOOKUP(TRIM(SUBSTITUTE(E3085,CHAR(160),CHAR(32))),Metadata!B$1:H$2632,7,FALSE)</f>
        <v>melanges litteraires</v>
      </c>
      <c r="L3085" t="s">
        <v>4389</v>
      </c>
      <c r="N3085" t="str">
        <f>VLOOKUP(TRIM(SUBSTITUTE(E3085,CHAR(160),CHAR(32))),Metadata!B$1:J$2632,9,FALSE)</f>
        <v>prose</v>
      </c>
      <c r="O3085">
        <f>VLOOKUP(TRIM(SUBSTITUTE(E3085,CHAR(160),CHAR(32))),Metadata!B$1:K$2632,10,FALSE)</f>
        <v>539817</v>
      </c>
      <c r="P3085" s="4" t="s">
        <v>11493</v>
      </c>
      <c r="Q3085">
        <v>136</v>
      </c>
      <c r="R3085">
        <v>148</v>
      </c>
    </row>
    <row r="3086" spans="1:18" hidden="1" x14ac:dyDescent="0.25">
      <c r="A3086">
        <v>3090</v>
      </c>
      <c r="B3086" t="s">
        <v>4354</v>
      </c>
      <c r="C3086" t="s">
        <v>3284</v>
      </c>
      <c r="D3086" t="s">
        <v>330</v>
      </c>
      <c r="E3086" t="s">
        <v>8185</v>
      </c>
      <c r="F3086" t="str">
        <f>VLOOKUP(TRIM(SUBSTITUTE(E3086,CHAR(160),CHAR(32))),Metadata!B$1:C$2632,2,FALSE)</f>
        <v>Beaumarchais, Pierre Augustin Caron de, 1732-1799.</v>
      </c>
      <c r="G3086" t="str">
        <f>VLOOKUP(TRIM(SUBSTITUTE(E3086,CHAR(160),CHAR(32))),Metadata!B$1:D$2632,3,FALSE)</f>
        <v>Mémoires contre M. Goezmann</v>
      </c>
      <c r="H3086">
        <f>VLOOKUP(TRIM(SUBSTITUTE(E3086,CHAR(160),CHAR(32))),Metadata!B$1:E$2632,4,FALSE)</f>
        <v>1774</v>
      </c>
      <c r="I3086" t="s">
        <v>448</v>
      </c>
      <c r="K3086" t="str">
        <f>VLOOKUP(TRIM(SUBSTITUTE(E3086,CHAR(160),CHAR(32))),Metadata!B$1:H$2632,7,FALSE)</f>
        <v>pamphlet</v>
      </c>
      <c r="L3086" t="s">
        <v>4534</v>
      </c>
      <c r="N3086" t="str">
        <f>VLOOKUP(TRIM(SUBSTITUTE(E3086,CHAR(160),CHAR(32))),Metadata!B$1:J$2632,9,FALSE)</f>
        <v>prose</v>
      </c>
      <c r="O3086">
        <f>VLOOKUP(TRIM(SUBSTITUTE(E3086,CHAR(160),CHAR(32))),Metadata!B$1:K$2632,10,FALSE)</f>
        <v>106075</v>
      </c>
      <c r="P3086" s="4" t="s">
        <v>11494</v>
      </c>
      <c r="Q3086">
        <v>177</v>
      </c>
      <c r="R3086">
        <v>188</v>
      </c>
    </row>
    <row r="3087" spans="1:18" hidden="1" x14ac:dyDescent="0.25">
      <c r="A3087">
        <v>3091</v>
      </c>
      <c r="B3087" t="s">
        <v>4354</v>
      </c>
      <c r="C3087" t="s">
        <v>3284</v>
      </c>
      <c r="D3087" t="s">
        <v>330</v>
      </c>
      <c r="E3087" t="s">
        <v>8185</v>
      </c>
      <c r="F3087" t="str">
        <f>VLOOKUP(TRIM(SUBSTITUTE(E3087,CHAR(160),CHAR(32))),Metadata!B$1:C$2632,2,FALSE)</f>
        <v>Beaumarchais, Pierre Augustin Caron de, 1732-1799.</v>
      </c>
      <c r="G3087" t="str">
        <f>VLOOKUP(TRIM(SUBSTITUTE(E3087,CHAR(160),CHAR(32))),Metadata!B$1:D$2632,3,FALSE)</f>
        <v>Mémoires contre M. Goezmann</v>
      </c>
      <c r="H3087">
        <f>VLOOKUP(TRIM(SUBSTITUTE(E3087,CHAR(160),CHAR(32))),Metadata!B$1:E$2632,4,FALSE)</f>
        <v>1774</v>
      </c>
      <c r="I3087" t="s">
        <v>448</v>
      </c>
      <c r="K3087" t="str">
        <f>VLOOKUP(TRIM(SUBSTITUTE(E3087,CHAR(160),CHAR(32))),Metadata!B$1:H$2632,7,FALSE)</f>
        <v>pamphlet</v>
      </c>
      <c r="L3087" t="s">
        <v>4534</v>
      </c>
      <c r="N3087" t="str">
        <f>VLOOKUP(TRIM(SUBSTITUTE(E3087,CHAR(160),CHAR(32))),Metadata!B$1:J$2632,9,FALSE)</f>
        <v>prose</v>
      </c>
      <c r="O3087">
        <f>VLOOKUP(TRIM(SUBSTITUTE(E3087,CHAR(160),CHAR(32))),Metadata!B$1:K$2632,10,FALSE)</f>
        <v>106075</v>
      </c>
      <c r="P3087" s="4" t="s">
        <v>11495</v>
      </c>
      <c r="Q3087">
        <v>49</v>
      </c>
      <c r="R3087">
        <v>60</v>
      </c>
    </row>
    <row r="3088" spans="1:18" hidden="1" x14ac:dyDescent="0.25">
      <c r="A3088">
        <v>3092</v>
      </c>
      <c r="B3088" t="s">
        <v>4354</v>
      </c>
      <c r="C3088" t="s">
        <v>3284</v>
      </c>
      <c r="D3088" t="s">
        <v>330</v>
      </c>
      <c r="E3088" t="s">
        <v>8183</v>
      </c>
      <c r="F3088" t="str">
        <f>VLOOKUP(TRIM(SUBSTITUTE(E3088,CHAR(160),CHAR(32))),Metadata!B$1:C$2632,2,FALSE)</f>
        <v>Barthélemy, Jean-Jacques, 1716-1795.</v>
      </c>
      <c r="G3088" t="str">
        <f>VLOOKUP(TRIM(SUBSTITUTE(E3088,CHAR(160),CHAR(32))),Metadata!B$1:D$2632,3,FALSE)</f>
        <v>Voyage du jeune anacharsis</v>
      </c>
      <c r="H3088">
        <f>VLOOKUP(TRIM(SUBSTITUTE(E3088,CHAR(160),CHAR(32))),Metadata!B$1:E$2632,4,FALSE)</f>
        <v>1788</v>
      </c>
      <c r="I3088" t="s">
        <v>448</v>
      </c>
      <c r="K3088" t="str">
        <f>VLOOKUP(TRIM(SUBSTITUTE(E3088,CHAR(160),CHAR(32))),Metadata!B$1:H$2632,7,FALSE)</f>
        <v>melanges litteraires</v>
      </c>
      <c r="L3088" t="s">
        <v>4389</v>
      </c>
      <c r="N3088" t="str">
        <f>VLOOKUP(TRIM(SUBSTITUTE(E3088,CHAR(160),CHAR(32))),Metadata!B$1:J$2632,9,FALSE)</f>
        <v>prose</v>
      </c>
      <c r="O3088">
        <f>VLOOKUP(TRIM(SUBSTITUTE(E3088,CHAR(160),CHAR(32))),Metadata!B$1:K$2632,10,FALSE)</f>
        <v>539817</v>
      </c>
      <c r="P3088" s="4" t="s">
        <v>11496</v>
      </c>
      <c r="Q3088">
        <v>96</v>
      </c>
      <c r="R3088">
        <v>108</v>
      </c>
    </row>
    <row r="3089" spans="1:18" hidden="1" x14ac:dyDescent="0.25">
      <c r="A3089">
        <v>3093</v>
      </c>
      <c r="B3089" t="s">
        <v>4354</v>
      </c>
      <c r="C3089" t="s">
        <v>3284</v>
      </c>
      <c r="D3089" t="s">
        <v>330</v>
      </c>
      <c r="E3089" t="s">
        <v>8416</v>
      </c>
      <c r="F3089" t="str">
        <f>VLOOKUP(TRIM(SUBSTITUTE(E3089,CHAR(160),CHAR(32))),Metadata!B$1:C$2632,2,FALSE)</f>
        <v>Voltaire, 1694-1778.</v>
      </c>
      <c r="G3089" t="str">
        <f>VLOOKUP(TRIM(SUBSTITUTE(E3089,CHAR(160),CHAR(32))),Metadata!B$1:D$2632,3,FALSE)</f>
        <v>Essay sur l'hist. génèrale / Voltaire.</v>
      </c>
      <c r="H3089">
        <f>VLOOKUP(TRIM(SUBSTITUTE(E3089,CHAR(160),CHAR(32))),Metadata!B$1:E$2632,4,FALSE)</f>
        <v>1756</v>
      </c>
      <c r="I3089" t="s">
        <v>448</v>
      </c>
      <c r="K3089" t="str">
        <f>VLOOKUP(TRIM(SUBSTITUTE(E3089,CHAR(160),CHAR(32))),Metadata!B$1:H$2632,7,FALSE)</f>
        <v>traite ou essai</v>
      </c>
      <c r="L3089" t="s">
        <v>4402</v>
      </c>
      <c r="N3089" t="str">
        <f>VLOOKUP(TRIM(SUBSTITUTE(E3089,CHAR(160),CHAR(32))),Metadata!B$1:J$2632,9,FALSE)</f>
        <v>prose</v>
      </c>
      <c r="O3089">
        <f>VLOOKUP(TRIM(SUBSTITUTE(E3089,CHAR(160),CHAR(32))),Metadata!B$1:K$2632,10,FALSE)</f>
        <v>371791</v>
      </c>
      <c r="P3089" s="4" t="s">
        <v>11497</v>
      </c>
      <c r="Q3089">
        <v>183</v>
      </c>
      <c r="R3089">
        <v>194</v>
      </c>
    </row>
    <row r="3090" spans="1:18" hidden="1" x14ac:dyDescent="0.25">
      <c r="A3090">
        <v>3094</v>
      </c>
      <c r="B3090" t="s">
        <v>4354</v>
      </c>
      <c r="C3090" t="s">
        <v>3284</v>
      </c>
      <c r="D3090" t="s">
        <v>330</v>
      </c>
      <c r="E3090" t="s">
        <v>8185</v>
      </c>
      <c r="F3090" t="str">
        <f>VLOOKUP(TRIM(SUBSTITUTE(E3090,CHAR(160),CHAR(32))),Metadata!B$1:C$2632,2,FALSE)</f>
        <v>Beaumarchais, Pierre Augustin Caron de, 1732-1799.</v>
      </c>
      <c r="G3090" t="str">
        <f>VLOOKUP(TRIM(SUBSTITUTE(E3090,CHAR(160),CHAR(32))),Metadata!B$1:D$2632,3,FALSE)</f>
        <v>Mémoires contre M. Goezmann</v>
      </c>
      <c r="H3090">
        <f>VLOOKUP(TRIM(SUBSTITUTE(E3090,CHAR(160),CHAR(32))),Metadata!B$1:E$2632,4,FALSE)</f>
        <v>1774</v>
      </c>
      <c r="I3090" t="s">
        <v>448</v>
      </c>
      <c r="K3090" t="str">
        <f>VLOOKUP(TRIM(SUBSTITUTE(E3090,CHAR(160),CHAR(32))),Metadata!B$1:H$2632,7,FALSE)</f>
        <v>pamphlet</v>
      </c>
      <c r="L3090" t="s">
        <v>4534</v>
      </c>
      <c r="N3090" t="str">
        <f>VLOOKUP(TRIM(SUBSTITUTE(E3090,CHAR(160),CHAR(32))),Metadata!B$1:J$2632,9,FALSE)</f>
        <v>prose</v>
      </c>
      <c r="O3090">
        <f>VLOOKUP(TRIM(SUBSTITUTE(E3090,CHAR(160),CHAR(32))),Metadata!B$1:K$2632,10,FALSE)</f>
        <v>106075</v>
      </c>
      <c r="P3090" s="4" t="s">
        <v>12934</v>
      </c>
      <c r="Q3090">
        <v>335</v>
      </c>
      <c r="R3090">
        <v>346</v>
      </c>
    </row>
    <row r="3091" spans="1:18" hidden="1" x14ac:dyDescent="0.25">
      <c r="A3091">
        <v>3095</v>
      </c>
      <c r="B3091" t="s">
        <v>4354</v>
      </c>
      <c r="C3091" t="s">
        <v>3284</v>
      </c>
      <c r="D3091" t="s">
        <v>330</v>
      </c>
      <c r="E3091" t="s">
        <v>8185</v>
      </c>
      <c r="F3091" t="str">
        <f>VLOOKUP(TRIM(SUBSTITUTE(E3091,CHAR(160),CHAR(32))),Metadata!B$1:C$2632,2,FALSE)</f>
        <v>Beaumarchais, Pierre Augustin Caron de, 1732-1799.</v>
      </c>
      <c r="G3091" t="str">
        <f>VLOOKUP(TRIM(SUBSTITUTE(E3091,CHAR(160),CHAR(32))),Metadata!B$1:D$2632,3,FALSE)</f>
        <v>Mémoires contre M. Goezmann</v>
      </c>
      <c r="H3091">
        <f>VLOOKUP(TRIM(SUBSTITUTE(E3091,CHAR(160),CHAR(32))),Metadata!B$1:E$2632,4,FALSE)</f>
        <v>1774</v>
      </c>
      <c r="I3091" t="s">
        <v>448</v>
      </c>
      <c r="K3091" t="str">
        <f>VLOOKUP(TRIM(SUBSTITUTE(E3091,CHAR(160),CHAR(32))),Metadata!B$1:H$2632,7,FALSE)</f>
        <v>pamphlet</v>
      </c>
      <c r="L3091" t="s">
        <v>4534</v>
      </c>
      <c r="N3091" t="str">
        <f>VLOOKUP(TRIM(SUBSTITUTE(E3091,CHAR(160),CHAR(32))),Metadata!B$1:J$2632,9,FALSE)</f>
        <v>prose</v>
      </c>
      <c r="O3091">
        <f>VLOOKUP(TRIM(SUBSTITUTE(E3091,CHAR(160),CHAR(32))),Metadata!B$1:K$2632,10,FALSE)</f>
        <v>106075</v>
      </c>
      <c r="P3091" s="4" t="s">
        <v>11498</v>
      </c>
      <c r="Q3091">
        <v>99</v>
      </c>
      <c r="R3091">
        <v>110</v>
      </c>
    </row>
    <row r="3092" spans="1:18" hidden="1" x14ac:dyDescent="0.25">
      <c r="A3092">
        <v>3096</v>
      </c>
      <c r="B3092" t="s">
        <v>4354</v>
      </c>
      <c r="C3092" t="s">
        <v>3284</v>
      </c>
      <c r="D3092" t="s">
        <v>330</v>
      </c>
      <c r="E3092" t="s">
        <v>8185</v>
      </c>
      <c r="F3092" t="str">
        <f>VLOOKUP(TRIM(SUBSTITUTE(E3092,CHAR(160),CHAR(32))),Metadata!B$1:C$2632,2,FALSE)</f>
        <v>Beaumarchais, Pierre Augustin Caron de, 1732-1799.</v>
      </c>
      <c r="G3092" t="str">
        <f>VLOOKUP(TRIM(SUBSTITUTE(E3092,CHAR(160),CHAR(32))),Metadata!B$1:D$2632,3,FALSE)</f>
        <v>Mémoires contre M. Goezmann</v>
      </c>
      <c r="H3092">
        <f>VLOOKUP(TRIM(SUBSTITUTE(E3092,CHAR(160),CHAR(32))),Metadata!B$1:E$2632,4,FALSE)</f>
        <v>1774</v>
      </c>
      <c r="I3092" t="s">
        <v>448</v>
      </c>
      <c r="K3092" t="str">
        <f>VLOOKUP(TRIM(SUBSTITUTE(E3092,CHAR(160),CHAR(32))),Metadata!B$1:H$2632,7,FALSE)</f>
        <v>pamphlet</v>
      </c>
      <c r="L3092" t="s">
        <v>4534</v>
      </c>
      <c r="N3092" t="str">
        <f>VLOOKUP(TRIM(SUBSTITUTE(E3092,CHAR(160),CHAR(32))),Metadata!B$1:J$2632,9,FALSE)</f>
        <v>prose</v>
      </c>
      <c r="O3092">
        <f>VLOOKUP(TRIM(SUBSTITUTE(E3092,CHAR(160),CHAR(32))),Metadata!B$1:K$2632,10,FALSE)</f>
        <v>106075</v>
      </c>
      <c r="P3092" s="8" t="s">
        <v>11499</v>
      </c>
      <c r="Q3092">
        <v>197</v>
      </c>
      <c r="R3092">
        <v>208</v>
      </c>
    </row>
    <row r="3093" spans="1:18" hidden="1" x14ac:dyDescent="0.25">
      <c r="A3093">
        <v>3097</v>
      </c>
      <c r="B3093" t="s">
        <v>4354</v>
      </c>
      <c r="C3093" t="s">
        <v>3284</v>
      </c>
      <c r="D3093" t="s">
        <v>330</v>
      </c>
      <c r="E3093" t="s">
        <v>8183</v>
      </c>
      <c r="F3093" t="str">
        <f>VLOOKUP(TRIM(SUBSTITUTE(E3093,CHAR(160),CHAR(32))),Metadata!B$1:C$2632,2,FALSE)</f>
        <v>Barthélemy, Jean-Jacques, 1716-1795.</v>
      </c>
      <c r="G3093" t="str">
        <f>VLOOKUP(TRIM(SUBSTITUTE(E3093,CHAR(160),CHAR(32))),Metadata!B$1:D$2632,3,FALSE)</f>
        <v>Voyage du jeune anacharsis</v>
      </c>
      <c r="H3093">
        <f>VLOOKUP(TRIM(SUBSTITUTE(E3093,CHAR(160),CHAR(32))),Metadata!B$1:E$2632,4,FALSE)</f>
        <v>1788</v>
      </c>
      <c r="I3093" t="s">
        <v>448</v>
      </c>
      <c r="K3093" t="str">
        <f>VLOOKUP(TRIM(SUBSTITUTE(E3093,CHAR(160),CHAR(32))),Metadata!B$1:H$2632,7,FALSE)</f>
        <v>melanges litteraires</v>
      </c>
      <c r="L3093" t="s">
        <v>4389</v>
      </c>
      <c r="N3093" t="str">
        <f>VLOOKUP(TRIM(SUBSTITUTE(E3093,CHAR(160),CHAR(32))),Metadata!B$1:J$2632,9,FALSE)</f>
        <v>prose</v>
      </c>
      <c r="O3093">
        <f>VLOOKUP(TRIM(SUBSTITUTE(E3093,CHAR(160),CHAR(32))),Metadata!B$1:K$2632,10,FALSE)</f>
        <v>539817</v>
      </c>
      <c r="P3093" s="4" t="s">
        <v>12935</v>
      </c>
      <c r="Q3093">
        <v>213</v>
      </c>
      <c r="R3093">
        <v>225</v>
      </c>
    </row>
    <row r="3094" spans="1:18" hidden="1" x14ac:dyDescent="0.25">
      <c r="A3094">
        <v>3098</v>
      </c>
      <c r="B3094" t="s">
        <v>4354</v>
      </c>
      <c r="C3094" t="s">
        <v>3284</v>
      </c>
      <c r="D3094" t="s">
        <v>330</v>
      </c>
      <c r="E3094" t="s">
        <v>8424</v>
      </c>
      <c r="F3094" t="str">
        <f>VLOOKUP(TRIM(SUBSTITUTE(E3094,CHAR(160),CHAR(32))),Metadata!B$1:C$2632,2,FALSE)</f>
        <v>Voltaire, 1694-1778.</v>
      </c>
      <c r="G3094" t="str">
        <f>VLOOKUP(TRIM(SUBSTITUTE(E3094,CHAR(160),CHAR(32))),Metadata!B$1:D$2632,3,FALSE)</f>
        <v>Précis du siècle de Louis XV par M. de Voltaire.</v>
      </c>
      <c r="H3094">
        <f>VLOOKUP(TRIM(SUBSTITUTE(E3094,CHAR(160),CHAR(32))),Metadata!B$1:E$2632,4,FALSE)</f>
        <v>1769</v>
      </c>
      <c r="I3094" t="s">
        <v>448</v>
      </c>
      <c r="K3094" t="str">
        <f>VLOOKUP(TRIM(SUBSTITUTE(E3094,CHAR(160),CHAR(32))),Metadata!B$1:H$2632,7,FALSE)</f>
        <v>traite ou essai</v>
      </c>
      <c r="L3094" t="s">
        <v>4402</v>
      </c>
      <c r="N3094" t="str">
        <f>VLOOKUP(TRIM(SUBSTITUTE(E3094,CHAR(160),CHAR(32))),Metadata!B$1:J$2632,9,FALSE)</f>
        <v>prose</v>
      </c>
      <c r="O3094">
        <f>VLOOKUP(TRIM(SUBSTITUTE(E3094,CHAR(160),CHAR(32))),Metadata!B$1:K$2632,10,FALSE)</f>
        <v>89125</v>
      </c>
      <c r="P3094" s="4" t="s">
        <v>12936</v>
      </c>
      <c r="Q3094">
        <v>68</v>
      </c>
      <c r="R3094">
        <v>80</v>
      </c>
    </row>
    <row r="3095" spans="1:18" hidden="1" x14ac:dyDescent="0.25">
      <c r="A3095">
        <v>3099</v>
      </c>
      <c r="B3095" t="s">
        <v>4354</v>
      </c>
      <c r="C3095" t="s">
        <v>3284</v>
      </c>
      <c r="D3095" t="s">
        <v>330</v>
      </c>
      <c r="E3095" t="s">
        <v>8385</v>
      </c>
      <c r="F3095" t="str">
        <f>VLOOKUP(TRIM(SUBSTITUTE(E3095,CHAR(160),CHAR(32))),Metadata!B$1:C$2632,2,FALSE)</f>
        <v>Rousseau, Jean-Jacques, 1712-1778.</v>
      </c>
      <c r="G3095" t="str">
        <f>VLOOKUP(TRIM(SUBSTITUTE(E3095,CHAR(160),CHAR(32))),Metadata!B$1:D$2632,3,FALSE)</f>
        <v>Rousseau juge de Jean-Jacques, Dialogues</v>
      </c>
      <c r="H3095">
        <f>VLOOKUP(TRIM(SUBSTITUTE(E3095,CHAR(160),CHAR(32))),Metadata!B$1:E$2632,4,FALSE)</f>
        <v>1776</v>
      </c>
      <c r="I3095" t="s">
        <v>448</v>
      </c>
      <c r="K3095" t="str">
        <f>VLOOKUP(TRIM(SUBSTITUTE(E3095,CHAR(160),CHAR(32))),Metadata!B$1:H$2632,7,FALSE)</f>
        <v>memoires</v>
      </c>
      <c r="L3095" t="s">
        <v>4481</v>
      </c>
      <c r="N3095" t="str">
        <f>VLOOKUP(TRIM(SUBSTITUTE(E3095,CHAR(160),CHAR(32))),Metadata!B$1:J$2632,9,FALSE)</f>
        <v>prose</v>
      </c>
      <c r="O3095">
        <f>VLOOKUP(TRIM(SUBSTITUTE(E3095,CHAR(160),CHAR(32))),Metadata!B$1:K$2632,10,FALSE)</f>
        <v>128799</v>
      </c>
      <c r="P3095" s="4" t="s">
        <v>12937</v>
      </c>
      <c r="Q3095">
        <v>447</v>
      </c>
      <c r="R3095">
        <v>458</v>
      </c>
    </row>
    <row r="3096" spans="1:18" hidden="1" x14ac:dyDescent="0.25">
      <c r="A3096">
        <v>3100</v>
      </c>
      <c r="B3096" t="s">
        <v>4354</v>
      </c>
      <c r="C3096" t="s">
        <v>3284</v>
      </c>
      <c r="D3096" t="s">
        <v>330</v>
      </c>
      <c r="E3096" t="s">
        <v>8185</v>
      </c>
      <c r="F3096" t="str">
        <f>VLOOKUP(TRIM(SUBSTITUTE(E3096,CHAR(160),CHAR(32))),Metadata!B$1:C$2632,2,FALSE)</f>
        <v>Beaumarchais, Pierre Augustin Caron de, 1732-1799.</v>
      </c>
      <c r="G3096" t="str">
        <f>VLOOKUP(TRIM(SUBSTITUTE(E3096,CHAR(160),CHAR(32))),Metadata!B$1:D$2632,3,FALSE)</f>
        <v>Mémoires contre M. Goezmann</v>
      </c>
      <c r="H3096">
        <f>VLOOKUP(TRIM(SUBSTITUTE(E3096,CHAR(160),CHAR(32))),Metadata!B$1:E$2632,4,FALSE)</f>
        <v>1774</v>
      </c>
      <c r="I3096" t="s">
        <v>448</v>
      </c>
      <c r="K3096" t="str">
        <f>VLOOKUP(TRIM(SUBSTITUTE(E3096,CHAR(160),CHAR(32))),Metadata!B$1:H$2632,7,FALSE)</f>
        <v>pamphlet</v>
      </c>
      <c r="L3096" t="s">
        <v>4534</v>
      </c>
      <c r="N3096" t="str">
        <f>VLOOKUP(TRIM(SUBSTITUTE(E3096,CHAR(160),CHAR(32))),Metadata!B$1:J$2632,9,FALSE)</f>
        <v>prose</v>
      </c>
      <c r="O3096">
        <f>VLOOKUP(TRIM(SUBSTITUTE(E3096,CHAR(160),CHAR(32))),Metadata!B$1:K$2632,10,FALSE)</f>
        <v>106075</v>
      </c>
      <c r="P3096" s="4" t="s">
        <v>11500</v>
      </c>
      <c r="Q3096">
        <v>140</v>
      </c>
      <c r="R3096">
        <v>151</v>
      </c>
    </row>
    <row r="3097" spans="1:18" hidden="1" x14ac:dyDescent="0.25">
      <c r="A3097">
        <v>3101</v>
      </c>
      <c r="B3097" t="s">
        <v>4354</v>
      </c>
      <c r="C3097" t="s">
        <v>3284</v>
      </c>
      <c r="D3097" t="s">
        <v>330</v>
      </c>
      <c r="E3097" t="s">
        <v>8185</v>
      </c>
      <c r="F3097" t="str">
        <f>VLOOKUP(TRIM(SUBSTITUTE(E3097,CHAR(160),CHAR(32))),Metadata!B$1:C$2632,2,FALSE)</f>
        <v>Beaumarchais, Pierre Augustin Caron de, 1732-1799.</v>
      </c>
      <c r="G3097" t="str">
        <f>VLOOKUP(TRIM(SUBSTITUTE(E3097,CHAR(160),CHAR(32))),Metadata!B$1:D$2632,3,FALSE)</f>
        <v>Mémoires contre M. Goezmann</v>
      </c>
      <c r="H3097">
        <f>VLOOKUP(TRIM(SUBSTITUTE(E3097,CHAR(160),CHAR(32))),Metadata!B$1:E$2632,4,FALSE)</f>
        <v>1774</v>
      </c>
      <c r="I3097" t="s">
        <v>448</v>
      </c>
      <c r="K3097" t="str">
        <f>VLOOKUP(TRIM(SUBSTITUTE(E3097,CHAR(160),CHAR(32))),Metadata!B$1:H$2632,7,FALSE)</f>
        <v>pamphlet</v>
      </c>
      <c r="L3097" t="s">
        <v>4534</v>
      </c>
      <c r="N3097" t="str">
        <f>VLOOKUP(TRIM(SUBSTITUTE(E3097,CHAR(160),CHAR(32))),Metadata!B$1:J$2632,9,FALSE)</f>
        <v>prose</v>
      </c>
      <c r="O3097">
        <f>VLOOKUP(TRIM(SUBSTITUTE(E3097,CHAR(160),CHAR(32))),Metadata!B$1:K$2632,10,FALSE)</f>
        <v>106075</v>
      </c>
      <c r="P3097" s="4" t="s">
        <v>12938</v>
      </c>
      <c r="Q3097">
        <v>6</v>
      </c>
      <c r="R3097">
        <v>17</v>
      </c>
    </row>
    <row r="3098" spans="1:18" hidden="1" x14ac:dyDescent="0.25">
      <c r="A3098">
        <v>3102</v>
      </c>
      <c r="B3098" t="s">
        <v>4354</v>
      </c>
      <c r="C3098" t="s">
        <v>3284</v>
      </c>
      <c r="D3098" t="s">
        <v>330</v>
      </c>
      <c r="E3098" t="s">
        <v>8185</v>
      </c>
      <c r="F3098" t="str">
        <f>VLOOKUP(TRIM(SUBSTITUTE(E3098,CHAR(160),CHAR(32))),Metadata!B$1:C$2632,2,FALSE)</f>
        <v>Beaumarchais, Pierre Augustin Caron de, 1732-1799.</v>
      </c>
      <c r="G3098" t="str">
        <f>VLOOKUP(TRIM(SUBSTITUTE(E3098,CHAR(160),CHAR(32))),Metadata!B$1:D$2632,3,FALSE)</f>
        <v>Mémoires contre M. Goezmann</v>
      </c>
      <c r="H3098">
        <f>VLOOKUP(TRIM(SUBSTITUTE(E3098,CHAR(160),CHAR(32))),Metadata!B$1:E$2632,4,FALSE)</f>
        <v>1774</v>
      </c>
      <c r="I3098" t="s">
        <v>448</v>
      </c>
      <c r="K3098" t="str">
        <f>VLOOKUP(TRIM(SUBSTITUTE(E3098,CHAR(160),CHAR(32))),Metadata!B$1:H$2632,7,FALSE)</f>
        <v>pamphlet</v>
      </c>
      <c r="L3098" t="s">
        <v>4534</v>
      </c>
      <c r="N3098" t="str">
        <f>VLOOKUP(TRIM(SUBSTITUTE(E3098,CHAR(160),CHAR(32))),Metadata!B$1:J$2632,9,FALSE)</f>
        <v>prose</v>
      </c>
      <c r="O3098">
        <f>VLOOKUP(TRIM(SUBSTITUTE(E3098,CHAR(160),CHAR(32))),Metadata!B$1:K$2632,10,FALSE)</f>
        <v>106075</v>
      </c>
      <c r="P3098" s="4" t="s">
        <v>11501</v>
      </c>
      <c r="Q3098">
        <v>175</v>
      </c>
      <c r="R3098">
        <v>186</v>
      </c>
    </row>
    <row r="3099" spans="1:18" hidden="1" x14ac:dyDescent="0.25">
      <c r="A3099">
        <v>3103</v>
      </c>
      <c r="B3099" t="s">
        <v>4354</v>
      </c>
      <c r="C3099" t="s">
        <v>3284</v>
      </c>
      <c r="D3099" t="s">
        <v>330</v>
      </c>
      <c r="E3099" t="s">
        <v>8315</v>
      </c>
      <c r="F3099" t="str">
        <f>VLOOKUP(TRIM(SUBSTITUTE(E3099,CHAR(160),CHAR(32))),Metadata!B$1:C$2632,2,FALSE)</f>
        <v>Marat, Jean Paul, 1743-1793.</v>
      </c>
      <c r="G3099" t="str">
        <f>VLOOKUP(TRIM(SUBSTITUTE(E3099,CHAR(160),CHAR(32))),Metadata!B$1:D$2632,3,FALSE)</f>
        <v>Les pamphlets--1790</v>
      </c>
      <c r="H3099">
        <f>VLOOKUP(TRIM(SUBSTITUTE(E3099,CHAR(160),CHAR(32))),Metadata!B$1:E$2632,4,FALSE)</f>
        <v>1790</v>
      </c>
      <c r="I3099" t="s">
        <v>448</v>
      </c>
      <c r="K3099" t="str">
        <f>VLOOKUP(TRIM(SUBSTITUTE(E3099,CHAR(160),CHAR(32))),Metadata!B$1:H$2632,7,FALSE)</f>
        <v>pamphlet</v>
      </c>
      <c r="L3099" t="s">
        <v>4534</v>
      </c>
      <c r="N3099" t="str">
        <f>VLOOKUP(TRIM(SUBSTITUTE(E3099,CHAR(160),CHAR(32))),Metadata!B$1:J$2632,9,FALSE)</f>
        <v>prose</v>
      </c>
      <c r="O3099">
        <f>VLOOKUP(TRIM(SUBSTITUTE(E3099,CHAR(160),CHAR(32))),Metadata!B$1:K$2632,10,FALSE)</f>
        <v>42079</v>
      </c>
      <c r="P3099" s="4" t="s">
        <v>9361</v>
      </c>
      <c r="Q3099">
        <v>163</v>
      </c>
      <c r="R3099">
        <v>174</v>
      </c>
    </row>
    <row r="3100" spans="1:18" hidden="1" x14ac:dyDescent="0.25">
      <c r="A3100">
        <v>3104</v>
      </c>
      <c r="B3100" t="s">
        <v>4354</v>
      </c>
      <c r="C3100" t="s">
        <v>3284</v>
      </c>
      <c r="D3100" t="s">
        <v>330</v>
      </c>
      <c r="E3100" t="s">
        <v>8713</v>
      </c>
      <c r="F3100" t="str">
        <f>VLOOKUP(TRIM(SUBSTITUTE(E3100,CHAR(160),CHAR(32))),Metadata!B$1:C$2632,2,FALSE)</f>
        <v>Zola, Emile, 1840-1902.</v>
      </c>
      <c r="G3100" t="str">
        <f>VLOOKUP(TRIM(SUBSTITUTE(E3100,CHAR(160),CHAR(32))),Metadata!B$1:D$2632,3,FALSE)</f>
        <v>La curée</v>
      </c>
      <c r="H3100">
        <f>VLOOKUP(TRIM(SUBSTITUTE(E3100,CHAR(160),CHAR(32))),Metadata!B$1:E$2632,4,FALSE)</f>
        <v>1872</v>
      </c>
      <c r="I3100" t="s">
        <v>450</v>
      </c>
      <c r="K3100" t="str">
        <f>VLOOKUP(TRIM(SUBSTITUTE(E3100,CHAR(160),CHAR(32))),Metadata!B$1:H$2632,7,FALSE)</f>
        <v>roman</v>
      </c>
      <c r="L3100" t="s">
        <v>4378</v>
      </c>
      <c r="N3100" t="str">
        <f>VLOOKUP(TRIM(SUBSTITUTE(E3100,CHAR(160),CHAR(32))),Metadata!B$1:J$2632,9,FALSE)</f>
        <v>prose</v>
      </c>
      <c r="O3100">
        <f>VLOOKUP(TRIM(SUBSTITUTE(E3100,CHAR(160),CHAR(32))),Metadata!B$1:K$2632,10,FALSE)</f>
        <v>112888</v>
      </c>
      <c r="P3100" s="4" t="s">
        <v>11502</v>
      </c>
      <c r="Q3100">
        <v>56</v>
      </c>
      <c r="R3100">
        <v>67</v>
      </c>
    </row>
    <row r="3101" spans="1:18" hidden="1" x14ac:dyDescent="0.25">
      <c r="A3101">
        <v>3105</v>
      </c>
      <c r="B3101" t="s">
        <v>4354</v>
      </c>
      <c r="C3101" t="s">
        <v>3284</v>
      </c>
      <c r="D3101" t="s">
        <v>330</v>
      </c>
      <c r="E3101" t="s">
        <v>8502</v>
      </c>
      <c r="F3101" t="str">
        <f>VLOOKUP(TRIM(SUBSTITUTE(E3101,CHAR(160),CHAR(32))),Metadata!B$1:C$2632,2,FALSE)</f>
        <v>Dumas, Alexandre (père), 1802-1870.</v>
      </c>
      <c r="G3101" t="str">
        <f>VLOOKUP(TRIM(SUBSTITUTE(E3101,CHAR(160),CHAR(32))),Metadata!B$1:D$2632,3,FALSE)</f>
        <v>Olympe de Clèves</v>
      </c>
      <c r="H3101">
        <f>VLOOKUP(TRIM(SUBSTITUTE(E3101,CHAR(160),CHAR(32))),Metadata!B$1:E$2632,4,FALSE)</f>
        <v>1851</v>
      </c>
      <c r="I3101" t="s">
        <v>450</v>
      </c>
      <c r="K3101" t="str">
        <f>VLOOKUP(TRIM(SUBSTITUTE(E3101,CHAR(160),CHAR(32))),Metadata!B$1:H$2632,7,FALSE)</f>
        <v>Narratif, Roman</v>
      </c>
      <c r="L3101" t="s">
        <v>4786</v>
      </c>
      <c r="N3101" t="str">
        <f>VLOOKUP(TRIM(SUBSTITUTE(E3101,CHAR(160),CHAR(32))),Metadata!B$1:J$2632,9,FALSE)</f>
        <v/>
      </c>
      <c r="O3101">
        <f>VLOOKUP(TRIM(SUBSTITUTE(E3101,CHAR(160),CHAR(32))),Metadata!B$1:K$2632,10,FALSE)</f>
        <v>260354</v>
      </c>
      <c r="P3101" s="4" t="s">
        <v>11503</v>
      </c>
      <c r="Q3101">
        <v>14</v>
      </c>
      <c r="R3101">
        <v>26</v>
      </c>
    </row>
    <row r="3102" spans="1:18" hidden="1" x14ac:dyDescent="0.25">
      <c r="A3102">
        <v>3106</v>
      </c>
      <c r="B3102" t="s">
        <v>4354</v>
      </c>
      <c r="C3102" t="s">
        <v>3284</v>
      </c>
      <c r="D3102" t="s">
        <v>330</v>
      </c>
      <c r="E3102" t="s">
        <v>6541</v>
      </c>
      <c r="F3102" t="str">
        <f>VLOOKUP(TRIM(SUBSTITUTE(E3102,CHAR(160),CHAR(32))),Metadata!B$1:C$2632,2,FALSE)</f>
        <v>Taine, Hippolyte, 1828-1893.</v>
      </c>
      <c r="G3102" t="str">
        <f>VLOOKUP(TRIM(SUBSTITUTE(E3102,CHAR(160),CHAR(32))),Metadata!B$1:D$2632,3,FALSE)</f>
        <v>Les origines de la France contemporaine. L'ancien régime</v>
      </c>
      <c r="H3102">
        <f>VLOOKUP(TRIM(SUBSTITUTE(E3102,CHAR(160),CHAR(32))),Metadata!B$1:E$2632,4,FALSE)</f>
        <v>1875</v>
      </c>
      <c r="I3102" t="s">
        <v>450</v>
      </c>
      <c r="K3102" t="str">
        <f>VLOOKUP(TRIM(SUBSTITUTE(E3102,CHAR(160),CHAR(32))),Metadata!B$1:H$2632,7,FALSE)</f>
        <v>traite</v>
      </c>
      <c r="L3102" t="s">
        <v>4417</v>
      </c>
      <c r="N3102" t="str">
        <f>VLOOKUP(TRIM(SUBSTITUTE(E3102,CHAR(160),CHAR(32))),Metadata!B$1:J$2632,9,FALSE)</f>
        <v/>
      </c>
      <c r="O3102">
        <f>VLOOKUP(TRIM(SUBSTITUTE(E3102,CHAR(160),CHAR(32))),Metadata!B$1:K$2632,10,FALSE)</f>
        <v>183669</v>
      </c>
      <c r="P3102" s="4" t="s">
        <v>12939</v>
      </c>
      <c r="Q3102">
        <v>420</v>
      </c>
      <c r="R3102">
        <v>431</v>
      </c>
    </row>
    <row r="3103" spans="1:18" hidden="1" x14ac:dyDescent="0.25">
      <c r="A3103">
        <v>3107</v>
      </c>
      <c r="B3103" t="s">
        <v>4354</v>
      </c>
      <c r="C3103" t="s">
        <v>3284</v>
      </c>
      <c r="D3103" t="s">
        <v>330</v>
      </c>
      <c r="E3103" t="s">
        <v>6634</v>
      </c>
      <c r="F3103" t="str">
        <f>VLOOKUP(TRIM(SUBSTITUTE(E3103,CHAR(160),CHAR(32))),Metadata!B$1:C$2632,2,FALSE)</f>
        <v>Taine, Hippolyte, 1828-1893.</v>
      </c>
      <c r="G3103" t="str">
        <f>VLOOKUP(TRIM(SUBSTITUTE(E3103,CHAR(160),CHAR(32))),Metadata!B$1:D$2632,3,FALSE)</f>
        <v>Les origines de la France contemporaine. La révolution: le gouvernement révolutionnaire</v>
      </c>
      <c r="H3103">
        <f>VLOOKUP(TRIM(SUBSTITUTE(E3103,CHAR(160),CHAR(32))),Metadata!B$1:E$2632,4,FALSE)</f>
        <v>1884</v>
      </c>
      <c r="I3103" t="s">
        <v>450</v>
      </c>
      <c r="K3103" t="str">
        <f>VLOOKUP(TRIM(SUBSTITUTE(E3103,CHAR(160),CHAR(32))),Metadata!B$1:H$2632,7,FALSE)</f>
        <v>traite</v>
      </c>
      <c r="L3103" t="s">
        <v>4417</v>
      </c>
      <c r="N3103" t="str">
        <f>VLOOKUP(TRIM(SUBSTITUTE(E3103,CHAR(160),CHAR(32))),Metadata!B$1:J$2632,9,FALSE)</f>
        <v/>
      </c>
      <c r="O3103">
        <f>VLOOKUP(TRIM(SUBSTITUTE(E3103,CHAR(160),CHAR(32))),Metadata!B$1:K$2632,10,FALSE)</f>
        <v>237396</v>
      </c>
      <c r="P3103" s="4" t="s">
        <v>12940</v>
      </c>
      <c r="Q3103">
        <v>110</v>
      </c>
      <c r="R3103">
        <v>122</v>
      </c>
    </row>
    <row r="3104" spans="1:18" hidden="1" x14ac:dyDescent="0.25">
      <c r="A3104">
        <v>3108</v>
      </c>
      <c r="B3104" t="s">
        <v>4354</v>
      </c>
      <c r="C3104" t="s">
        <v>3284</v>
      </c>
      <c r="D3104" t="s">
        <v>330</v>
      </c>
      <c r="E3104" t="s">
        <v>8652</v>
      </c>
      <c r="F3104" t="str">
        <f>VLOOKUP(TRIM(SUBSTITUTE(E3104,CHAR(160),CHAR(32))),Metadata!B$1:C$2632,2,FALSE)</f>
        <v>Sainte-Beuve, Charles Augustin, 1804-1869.</v>
      </c>
      <c r="G3104" t="str">
        <f>VLOOKUP(TRIM(SUBSTITUTE(E3104,CHAR(160),CHAR(32))),Metadata!B$1:D$2632,3,FALSE)</f>
        <v>Port-Royal. T. 3</v>
      </c>
      <c r="H3104">
        <f>VLOOKUP(TRIM(SUBSTITUTE(E3104,CHAR(160),CHAR(32))),Metadata!B$1:E$2632,4,FALSE)</f>
        <v>1848</v>
      </c>
      <c r="I3104" t="s">
        <v>450</v>
      </c>
      <c r="K3104" t="str">
        <f>VLOOKUP(TRIM(SUBSTITUTE(E3104,CHAR(160),CHAR(32))),Metadata!B$1:H$2632,7,FALSE)</f>
        <v>traite ou essai</v>
      </c>
      <c r="L3104" t="s">
        <v>4402</v>
      </c>
      <c r="N3104" t="str">
        <f>VLOOKUP(TRIM(SUBSTITUTE(E3104,CHAR(160),CHAR(32))),Metadata!B$1:J$2632,9,FALSE)</f>
        <v>prose</v>
      </c>
      <c r="O3104">
        <f>VLOOKUP(TRIM(SUBSTITUTE(E3104,CHAR(160),CHAR(32))),Metadata!B$1:K$2632,10,FALSE)</f>
        <v>131878</v>
      </c>
      <c r="P3104" s="4" t="s">
        <v>12941</v>
      </c>
      <c r="Q3104">
        <v>92</v>
      </c>
      <c r="R3104">
        <v>103</v>
      </c>
    </row>
    <row r="3105" spans="1:18" hidden="1" x14ac:dyDescent="0.25">
      <c r="A3105">
        <v>3109</v>
      </c>
      <c r="B3105" t="s">
        <v>4354</v>
      </c>
      <c r="C3105" t="s">
        <v>3284</v>
      </c>
      <c r="D3105" t="s">
        <v>330</v>
      </c>
      <c r="E3105" t="s">
        <v>8507</v>
      </c>
      <c r="F3105" t="str">
        <f>VLOOKUP(TRIM(SUBSTITUTE(E3105,CHAR(160),CHAR(32))),Metadata!B$1:C$2632,2,FALSE)</f>
        <v>Dumas, Alexandre, 1802-1870.</v>
      </c>
      <c r="G3105" t="str">
        <f>VLOOKUP(TRIM(SUBSTITUTE(E3105,CHAR(160),CHAR(32))),Metadata!B$1:D$2632,3,FALSE)</f>
        <v>Le comte de Monte-Cristo</v>
      </c>
      <c r="H3105">
        <f>VLOOKUP(TRIM(SUBSTITUTE(E3105,CHAR(160),CHAR(32))),Metadata!B$1:E$2632,4,FALSE)</f>
        <v>1846</v>
      </c>
      <c r="I3105" t="s">
        <v>450</v>
      </c>
      <c r="K3105" t="str">
        <f>VLOOKUP(TRIM(SUBSTITUTE(E3105,CHAR(160),CHAR(32))),Metadata!B$1:H$2632,7,FALSE)</f>
        <v>roman</v>
      </c>
      <c r="L3105" t="s">
        <v>4378</v>
      </c>
      <c r="N3105" t="str">
        <f>VLOOKUP(TRIM(SUBSTITUTE(E3105,CHAR(160),CHAR(32))),Metadata!B$1:J$2632,9,FALSE)</f>
        <v>prose</v>
      </c>
      <c r="O3105">
        <f>VLOOKUP(TRIM(SUBSTITUTE(E3105,CHAR(160),CHAR(32))),Metadata!B$1:K$2632,10,FALSE)</f>
        <v>512538</v>
      </c>
      <c r="P3105" s="4" t="s">
        <v>11504</v>
      </c>
      <c r="Q3105">
        <v>241</v>
      </c>
      <c r="R3105">
        <v>252</v>
      </c>
    </row>
    <row r="3106" spans="1:18" hidden="1" x14ac:dyDescent="0.25">
      <c r="A3106">
        <v>3110</v>
      </c>
      <c r="B3106" t="s">
        <v>4354</v>
      </c>
      <c r="C3106" t="s">
        <v>3284</v>
      </c>
      <c r="D3106" t="s">
        <v>330</v>
      </c>
      <c r="E3106" t="s">
        <v>8463</v>
      </c>
      <c r="F3106" t="str">
        <f>VLOOKUP(TRIM(SUBSTITUTE(E3106,CHAR(160),CHAR(32))),Metadata!B$1:C$2632,2,FALSE)</f>
        <v>Clemenceau, Georges, 1841-1929.</v>
      </c>
      <c r="G3106" t="str">
        <f>VLOOKUP(TRIM(SUBSTITUTE(E3106,CHAR(160),CHAR(32))),Metadata!B$1:D$2632,3,FALSE)</f>
        <v>L'iniquité</v>
      </c>
      <c r="H3106">
        <f>VLOOKUP(TRIM(SUBSTITUTE(E3106,CHAR(160),CHAR(32))),Metadata!B$1:E$2632,4,FALSE)</f>
        <v>1899</v>
      </c>
      <c r="I3106" t="s">
        <v>450</v>
      </c>
      <c r="K3106" t="str">
        <f>VLOOKUP(TRIM(SUBSTITUTE(E3106,CHAR(160),CHAR(32))),Metadata!B$1:H$2632,7,FALSE)</f>
        <v>memoires</v>
      </c>
      <c r="L3106" t="s">
        <v>4481</v>
      </c>
      <c r="N3106" t="str">
        <f>VLOOKUP(TRIM(SUBSTITUTE(E3106,CHAR(160),CHAR(32))),Metadata!B$1:J$2632,9,FALSE)</f>
        <v>prose</v>
      </c>
      <c r="O3106">
        <f>VLOOKUP(TRIM(SUBSTITUTE(E3106,CHAR(160),CHAR(32))),Metadata!B$1:K$2632,10,FALSE)</f>
        <v>146843</v>
      </c>
      <c r="P3106" s="4" t="s">
        <v>11505</v>
      </c>
      <c r="Q3106">
        <v>29</v>
      </c>
      <c r="R3106">
        <v>40</v>
      </c>
    </row>
    <row r="3107" spans="1:18" hidden="1" x14ac:dyDescent="0.25">
      <c r="A3107">
        <v>3111</v>
      </c>
      <c r="B3107" t="s">
        <v>4354</v>
      </c>
      <c r="C3107" t="s">
        <v>3284</v>
      </c>
      <c r="D3107" t="s">
        <v>330</v>
      </c>
      <c r="E3107" t="s">
        <v>8515</v>
      </c>
      <c r="F3107" t="str">
        <f>VLOOKUP(TRIM(SUBSTITUTE(E3107,CHAR(160),CHAR(32))),Metadata!B$1:C$2632,2,FALSE)</f>
        <v>Erckmann, Emile, 1822-1899.</v>
      </c>
      <c r="G3107" t="str">
        <f>VLOOKUP(TRIM(SUBSTITUTE(E3107,CHAR(160),CHAR(32))),Metadata!B$1:D$2632,3,FALSE)</f>
        <v>Histoire d'un paysan</v>
      </c>
      <c r="H3107">
        <f>VLOOKUP(TRIM(SUBSTITUTE(E3107,CHAR(160),CHAR(32))),Metadata!B$1:E$2632,4,FALSE)</f>
        <v>1870</v>
      </c>
      <c r="I3107" t="s">
        <v>450</v>
      </c>
      <c r="K3107" t="str">
        <f>VLOOKUP(TRIM(SUBSTITUTE(E3107,CHAR(160),CHAR(32))),Metadata!B$1:H$2632,7,FALSE)</f>
        <v>roman</v>
      </c>
      <c r="L3107" t="s">
        <v>4378</v>
      </c>
      <c r="N3107" t="str">
        <f>VLOOKUP(TRIM(SUBSTITUTE(E3107,CHAR(160),CHAR(32))),Metadata!B$1:J$2632,9,FALSE)</f>
        <v>prose</v>
      </c>
      <c r="O3107">
        <f>VLOOKUP(TRIM(SUBSTITUTE(E3107,CHAR(160),CHAR(32))),Metadata!B$1:K$2632,10,FALSE)</f>
        <v>319455</v>
      </c>
      <c r="P3107" s="4" t="s">
        <v>11506</v>
      </c>
      <c r="Q3107">
        <v>128</v>
      </c>
      <c r="R3107">
        <v>139</v>
      </c>
    </row>
    <row r="3108" spans="1:18" hidden="1" x14ac:dyDescent="0.25">
      <c r="A3108">
        <v>3112</v>
      </c>
      <c r="B3108" t="s">
        <v>4354</v>
      </c>
      <c r="C3108" t="s">
        <v>3284</v>
      </c>
      <c r="D3108" t="s">
        <v>330</v>
      </c>
      <c r="E3108" t="s">
        <v>8561</v>
      </c>
      <c r="F3108" t="str">
        <f>VLOOKUP(TRIM(SUBSTITUTE(E3108,CHAR(160),CHAR(32))),Metadata!B$1:C$2632,2,FALSE)</f>
        <v>Goncourt, Edmond de, 1822-1896: Goncourt, Jules de, 1830-1870.</v>
      </c>
      <c r="G3108" t="str">
        <f>VLOOKUP(TRIM(SUBSTITUTE(E3108,CHAR(160),CHAR(32))),Metadata!B$1:D$2632,3,FALSE)</f>
        <v>Journal. T. 2, 1864-1878</v>
      </c>
      <c r="H3108">
        <f>VLOOKUP(TRIM(SUBSTITUTE(E3108,CHAR(160),CHAR(32))),Metadata!B$1:E$2632,4,FALSE)</f>
        <v>1878</v>
      </c>
      <c r="I3108" t="s">
        <v>450</v>
      </c>
      <c r="K3108" t="str">
        <f>VLOOKUP(TRIM(SUBSTITUTE(E3108,CHAR(160),CHAR(32))),Metadata!B$1:H$2632,7,FALSE)</f>
        <v>memoires</v>
      </c>
      <c r="L3108" t="s">
        <v>4481</v>
      </c>
      <c r="N3108" t="str">
        <f>VLOOKUP(TRIM(SUBSTITUTE(E3108,CHAR(160),CHAR(32))),Metadata!B$1:J$2632,9,FALSE)</f>
        <v>prose</v>
      </c>
      <c r="O3108">
        <f>VLOOKUP(TRIM(SUBSTITUTE(E3108,CHAR(160),CHAR(32))),Metadata!B$1:K$2632,10,FALSE)</f>
        <v>428542</v>
      </c>
      <c r="P3108" s="4" t="s">
        <v>11507</v>
      </c>
      <c r="Q3108">
        <v>45</v>
      </c>
      <c r="R3108">
        <v>57</v>
      </c>
    </row>
    <row r="3109" spans="1:18" hidden="1" x14ac:dyDescent="0.25">
      <c r="A3109">
        <v>3113</v>
      </c>
      <c r="B3109" t="s">
        <v>4354</v>
      </c>
      <c r="C3109" t="s">
        <v>3284</v>
      </c>
      <c r="D3109" t="s">
        <v>330</v>
      </c>
      <c r="E3109" t="s">
        <v>6593</v>
      </c>
      <c r="F3109" t="str">
        <f>VLOOKUP(TRIM(SUBSTITUTE(E3109,CHAR(160),CHAR(32))),Metadata!B$1:C$2632,2,FALSE)</f>
        <v>Taine, Hippolyte, 1828-1893.</v>
      </c>
      <c r="G3109" t="str">
        <f>VLOOKUP(TRIM(SUBSTITUTE(E3109,CHAR(160),CHAR(32))),Metadata!B$1:D$2632,3,FALSE)</f>
        <v>Les origines de la France contemporaine. La révolution: la conquête jacobine</v>
      </c>
      <c r="H3109">
        <f>VLOOKUP(TRIM(SUBSTITUTE(E3109,CHAR(160),CHAR(32))),Metadata!B$1:E$2632,4,FALSE)</f>
        <v>1881</v>
      </c>
      <c r="I3109" t="s">
        <v>450</v>
      </c>
      <c r="K3109" t="str">
        <f>VLOOKUP(TRIM(SUBSTITUTE(E3109,CHAR(160),CHAR(32))),Metadata!B$1:H$2632,7,FALSE)</f>
        <v>traite</v>
      </c>
      <c r="L3109" t="s">
        <v>4417</v>
      </c>
      <c r="N3109" t="str">
        <f>VLOOKUP(TRIM(SUBSTITUTE(E3109,CHAR(160),CHAR(32))),Metadata!B$1:J$2632,9,FALSE)</f>
        <v/>
      </c>
      <c r="O3109">
        <f>VLOOKUP(TRIM(SUBSTITUTE(E3109,CHAR(160),CHAR(32))),Metadata!B$1:K$2632,10,FALSE)</f>
        <v>174839</v>
      </c>
      <c r="P3109" s="4" t="s">
        <v>11508</v>
      </c>
      <c r="Q3109">
        <v>71</v>
      </c>
      <c r="R3109">
        <v>83</v>
      </c>
    </row>
    <row r="3110" spans="1:18" hidden="1" x14ac:dyDescent="0.25">
      <c r="A3110">
        <v>3114</v>
      </c>
      <c r="B3110" t="s">
        <v>4354</v>
      </c>
      <c r="C3110" t="s">
        <v>3284</v>
      </c>
      <c r="D3110" t="s">
        <v>330</v>
      </c>
      <c r="E3110" t="s">
        <v>8492</v>
      </c>
      <c r="F3110" t="str">
        <f>VLOOKUP(TRIM(SUBSTITUTE(E3110,CHAR(160),CHAR(32))),Metadata!B$1:C$2632,2,FALSE)</f>
        <v>Dumas, Alexandre (père), 1802-1870.</v>
      </c>
      <c r="G3110" t="str">
        <f>VLOOKUP(TRIM(SUBSTITUTE(E3110,CHAR(160),CHAR(32))),Metadata!B$1:D$2632,3,FALSE)</f>
        <v>Comtesse de Charny (La)</v>
      </c>
      <c r="H3110">
        <f>VLOOKUP(TRIM(SUBSTITUTE(E3110,CHAR(160),CHAR(32))),Metadata!B$1:E$2632,4,FALSE)</f>
        <v>1852</v>
      </c>
      <c r="I3110" t="s">
        <v>450</v>
      </c>
      <c r="K3110" t="str">
        <f>VLOOKUP(TRIM(SUBSTITUTE(E3110,CHAR(160),CHAR(32))),Metadata!B$1:H$2632,7,FALSE)</f>
        <v>Narratif, Roman</v>
      </c>
      <c r="L3110" t="s">
        <v>4786</v>
      </c>
      <c r="N3110" t="str">
        <f>VLOOKUP(TRIM(SUBSTITUTE(E3110,CHAR(160),CHAR(32))),Metadata!B$1:J$2632,9,FALSE)</f>
        <v/>
      </c>
      <c r="O3110">
        <f>VLOOKUP(TRIM(SUBSTITUTE(E3110,CHAR(160),CHAR(32))),Metadata!B$1:K$2632,10,FALSE)</f>
        <v>547593</v>
      </c>
      <c r="P3110" s="4" t="s">
        <v>11509</v>
      </c>
      <c r="Q3110">
        <v>91</v>
      </c>
      <c r="R3110">
        <v>102</v>
      </c>
    </row>
    <row r="3111" spans="1:18" hidden="1" x14ac:dyDescent="0.25">
      <c r="A3111">
        <v>3115</v>
      </c>
      <c r="B3111" t="s">
        <v>4354</v>
      </c>
      <c r="C3111" t="s">
        <v>3284</v>
      </c>
      <c r="D3111" t="s">
        <v>330</v>
      </c>
      <c r="E3111" t="s">
        <v>8681</v>
      </c>
      <c r="F3111" t="str">
        <f>VLOOKUP(TRIM(SUBSTITUTE(E3111,CHAR(160),CHAR(32))),Metadata!B$1:C$2632,2,FALSE)</f>
        <v>Stendhal, 1783-1842.</v>
      </c>
      <c r="G3111" t="str">
        <f>VLOOKUP(TRIM(SUBSTITUTE(E3111,CHAR(160),CHAR(32))),Metadata!B$1:D$2632,3,FALSE)</f>
        <v>Lucien Leuwen. t. 3</v>
      </c>
      <c r="H3111">
        <f>VLOOKUP(TRIM(SUBSTITUTE(E3111,CHAR(160),CHAR(32))),Metadata!B$1:E$2632,4,FALSE)</f>
        <v>1835</v>
      </c>
      <c r="I3111" t="s">
        <v>450</v>
      </c>
      <c r="K3111" t="str">
        <f>VLOOKUP(TRIM(SUBSTITUTE(E3111,CHAR(160),CHAR(32))),Metadata!B$1:H$2632,7,FALSE)</f>
        <v>roman</v>
      </c>
      <c r="L3111" t="s">
        <v>4378</v>
      </c>
      <c r="N3111" t="str">
        <f>VLOOKUP(TRIM(SUBSTITUTE(E3111,CHAR(160),CHAR(32))),Metadata!B$1:J$2632,9,FALSE)</f>
        <v>prose</v>
      </c>
      <c r="O3111">
        <f>VLOOKUP(TRIM(SUBSTITUTE(E3111,CHAR(160),CHAR(32))),Metadata!B$1:K$2632,10,FALSE)</f>
        <v>83437</v>
      </c>
      <c r="P3111" s="4" t="s">
        <v>11510</v>
      </c>
      <c r="Q3111">
        <v>82</v>
      </c>
      <c r="R3111">
        <v>93</v>
      </c>
    </row>
    <row r="3112" spans="1:18" hidden="1" x14ac:dyDescent="0.25">
      <c r="A3112">
        <v>3116</v>
      </c>
      <c r="B3112" t="s">
        <v>4354</v>
      </c>
      <c r="C3112" t="s">
        <v>3284</v>
      </c>
      <c r="D3112" t="s">
        <v>330</v>
      </c>
      <c r="E3112" t="s">
        <v>6161</v>
      </c>
      <c r="F3112" t="str">
        <f>VLOOKUP(TRIM(SUBSTITUTE(E3112,CHAR(160),CHAR(32))),Metadata!B$1:C$2632,2,FALSE)</f>
        <v>Guizot, François, 1787-1874.</v>
      </c>
      <c r="G3112" t="str">
        <f>VLOOKUP(TRIM(SUBSTITUTE(E3112,CHAR(160),CHAR(32))),Metadata!B$1:D$2632,3,FALSE)</f>
        <v>Des Conspirations et de la Justice Politique</v>
      </c>
      <c r="H3112">
        <f>VLOOKUP(TRIM(SUBSTITUTE(E3112,CHAR(160),CHAR(32))),Metadata!B$1:E$2632,4,FALSE)</f>
        <v>1845</v>
      </c>
      <c r="I3112" t="s">
        <v>450</v>
      </c>
      <c r="K3112" t="str">
        <f>VLOOKUP(TRIM(SUBSTITUTE(E3112,CHAR(160),CHAR(32))),Metadata!B$1:H$2632,7,FALSE)</f>
        <v>traite</v>
      </c>
      <c r="L3112" t="s">
        <v>4417</v>
      </c>
      <c r="N3112" t="str">
        <f>VLOOKUP(TRIM(SUBSTITUTE(E3112,CHAR(160),CHAR(32))),Metadata!B$1:J$2632,9,FALSE)</f>
        <v/>
      </c>
      <c r="O3112">
        <f>VLOOKUP(TRIM(SUBSTITUTE(E3112,CHAR(160),CHAR(32))),Metadata!B$1:K$2632,10,FALSE)</f>
        <v>22946</v>
      </c>
      <c r="P3112" s="4" t="s">
        <v>11511</v>
      </c>
      <c r="Q3112">
        <v>93</v>
      </c>
      <c r="R3112">
        <v>105</v>
      </c>
    </row>
    <row r="3113" spans="1:18" hidden="1" x14ac:dyDescent="0.25">
      <c r="A3113">
        <v>3117</v>
      </c>
      <c r="B3113" t="s">
        <v>4354</v>
      </c>
      <c r="C3113" t="s">
        <v>3284</v>
      </c>
      <c r="D3113" t="s">
        <v>330</v>
      </c>
      <c r="E3113" t="s">
        <v>8466</v>
      </c>
      <c r="F3113" t="str">
        <f>VLOOKUP(TRIM(SUBSTITUTE(E3113,CHAR(160),CHAR(32))),Metadata!B$1:C$2632,2,FALSE)</f>
        <v>Constant, Benjamin, 1767-1830.</v>
      </c>
      <c r="G3113" t="str">
        <f>VLOOKUP(TRIM(SUBSTITUTE(E3113,CHAR(160),CHAR(32))),Metadata!B$1:D$2632,3,FALSE)</f>
        <v>De l'esprit de conquête</v>
      </c>
      <c r="H3113">
        <f>VLOOKUP(TRIM(SUBSTITUTE(E3113,CHAR(160),CHAR(32))),Metadata!B$1:E$2632,4,FALSE)</f>
        <v>1813</v>
      </c>
      <c r="I3113" t="s">
        <v>450</v>
      </c>
      <c r="K3113" t="str">
        <f>VLOOKUP(TRIM(SUBSTITUTE(E3113,CHAR(160),CHAR(32))),Metadata!B$1:H$2632,7,FALSE)</f>
        <v>traite ou essai</v>
      </c>
      <c r="L3113" t="s">
        <v>4402</v>
      </c>
      <c r="N3113" t="str">
        <f>VLOOKUP(TRIM(SUBSTITUTE(E3113,CHAR(160),CHAR(32))),Metadata!B$1:J$2632,9,FALSE)</f>
        <v>prose</v>
      </c>
      <c r="O3113">
        <f>VLOOKUP(TRIM(SUBSTITUTE(E3113,CHAR(160),CHAR(32))),Metadata!B$1:K$2632,10,FALSE)</f>
        <v>35106</v>
      </c>
      <c r="P3113" s="4" t="s">
        <v>9362</v>
      </c>
      <c r="Q3113">
        <v>59</v>
      </c>
      <c r="R3113">
        <v>70</v>
      </c>
    </row>
    <row r="3114" spans="1:18" hidden="1" x14ac:dyDescent="0.25">
      <c r="A3114">
        <v>3118</v>
      </c>
      <c r="B3114" t="s">
        <v>4354</v>
      </c>
      <c r="C3114" t="s">
        <v>3284</v>
      </c>
      <c r="D3114" t="s">
        <v>330</v>
      </c>
      <c r="E3114" t="s">
        <v>8670</v>
      </c>
      <c r="F3114" t="str">
        <f>VLOOKUP(TRIM(SUBSTITUTE(E3114,CHAR(160),CHAR(32))),Metadata!B$1:C$2632,2,FALSE)</f>
        <v>Staël, Madame de (Anne-Louise-Germaine), 1766-1817.</v>
      </c>
      <c r="G3114" t="str">
        <f>VLOOKUP(TRIM(SUBSTITUTE(E3114,CHAR(160),CHAR(32))),Metadata!B$1:D$2632,3,FALSE)</f>
        <v>Considérations sur la révolution française</v>
      </c>
      <c r="H3114">
        <f>VLOOKUP(TRIM(SUBSTITUTE(E3114,CHAR(160),CHAR(32))),Metadata!B$1:E$2632,4,FALSE)</f>
        <v>1817</v>
      </c>
      <c r="I3114" t="s">
        <v>450</v>
      </c>
      <c r="K3114" t="str">
        <f>VLOOKUP(TRIM(SUBSTITUTE(E3114,CHAR(160),CHAR(32))),Metadata!B$1:H$2632,7,FALSE)</f>
        <v>traite ou essai</v>
      </c>
      <c r="L3114" t="s">
        <v>4402</v>
      </c>
      <c r="N3114" t="str">
        <f>VLOOKUP(TRIM(SUBSTITUTE(E3114,CHAR(160),CHAR(32))),Metadata!B$1:J$2632,9,FALSE)</f>
        <v>prose</v>
      </c>
      <c r="O3114">
        <f>VLOOKUP(TRIM(SUBSTITUTE(E3114,CHAR(160),CHAR(32))),Metadata!B$1:K$2632,10,FALSE)</f>
        <v>237484</v>
      </c>
      <c r="P3114" s="4" t="s">
        <v>11512</v>
      </c>
      <c r="Q3114">
        <v>132</v>
      </c>
      <c r="R3114">
        <v>143</v>
      </c>
    </row>
    <row r="3115" spans="1:18" hidden="1" x14ac:dyDescent="0.25">
      <c r="A3115">
        <v>3119</v>
      </c>
      <c r="B3115" t="s">
        <v>4354</v>
      </c>
      <c r="C3115" t="s">
        <v>3284</v>
      </c>
      <c r="D3115" t="s">
        <v>330</v>
      </c>
      <c r="E3115" t="s">
        <v>8598</v>
      </c>
      <c r="F3115" t="str">
        <f>VLOOKUP(TRIM(SUBSTITUTE(E3115,CHAR(160),CHAR(32))),Metadata!B$1:C$2632,2,FALSE)</f>
        <v>Leroy-Beaulieu, Anatole, 1842-1912.</v>
      </c>
      <c r="G3115" t="str">
        <f>VLOOKUP(TRIM(SUBSTITUTE(E3115,CHAR(160),CHAR(32))),Metadata!B$1:D$2632,3,FALSE)</f>
        <v>La Révolution et le libéralisme. Essais de critique et d'histoire.</v>
      </c>
      <c r="H3115">
        <f>VLOOKUP(TRIM(SUBSTITUTE(E3115,CHAR(160),CHAR(32))),Metadata!B$1:E$2632,4,FALSE)</f>
        <v>1890</v>
      </c>
      <c r="I3115" t="s">
        <v>450</v>
      </c>
      <c r="K3115" t="str">
        <f>VLOOKUP(TRIM(SUBSTITUTE(E3115,CHAR(160),CHAR(32))),Metadata!B$1:H$2632,7,FALSE)</f>
        <v>traite</v>
      </c>
      <c r="L3115" t="s">
        <v>4417</v>
      </c>
      <c r="N3115" t="str">
        <f>VLOOKUP(TRIM(SUBSTITUTE(E3115,CHAR(160),CHAR(32))),Metadata!B$1:J$2632,9,FALSE)</f>
        <v/>
      </c>
      <c r="O3115">
        <f>VLOOKUP(TRIM(SUBSTITUTE(E3115,CHAR(160),CHAR(32))),Metadata!B$1:K$2632,10,FALSE)</f>
        <v>91243</v>
      </c>
      <c r="P3115" s="4" t="s">
        <v>12942</v>
      </c>
      <c r="Q3115">
        <v>237</v>
      </c>
      <c r="R3115">
        <v>248</v>
      </c>
    </row>
    <row r="3116" spans="1:18" hidden="1" x14ac:dyDescent="0.25">
      <c r="A3116">
        <v>3120</v>
      </c>
      <c r="B3116" t="s">
        <v>4354</v>
      </c>
      <c r="C3116" t="s">
        <v>3284</v>
      </c>
      <c r="D3116" t="s">
        <v>330</v>
      </c>
      <c r="E3116" t="s">
        <v>6634</v>
      </c>
      <c r="F3116" t="str">
        <f>VLOOKUP(TRIM(SUBSTITUTE(E3116,CHAR(160),CHAR(32))),Metadata!B$1:C$2632,2,FALSE)</f>
        <v>Taine, Hippolyte, 1828-1893.</v>
      </c>
      <c r="G3116" t="str">
        <f>VLOOKUP(TRIM(SUBSTITUTE(E3116,CHAR(160),CHAR(32))),Metadata!B$1:D$2632,3,FALSE)</f>
        <v>Les origines de la France contemporaine. La révolution: le gouvernement révolutionnaire</v>
      </c>
      <c r="H3116">
        <f>VLOOKUP(TRIM(SUBSTITUTE(E3116,CHAR(160),CHAR(32))),Metadata!B$1:E$2632,4,FALSE)</f>
        <v>1884</v>
      </c>
      <c r="I3116" t="s">
        <v>450</v>
      </c>
      <c r="K3116" t="str">
        <f>VLOOKUP(TRIM(SUBSTITUTE(E3116,CHAR(160),CHAR(32))),Metadata!B$1:H$2632,7,FALSE)</f>
        <v>traite</v>
      </c>
      <c r="L3116" t="s">
        <v>4417</v>
      </c>
      <c r="N3116" t="str">
        <f>VLOOKUP(TRIM(SUBSTITUTE(E3116,CHAR(160),CHAR(32))),Metadata!B$1:J$2632,9,FALSE)</f>
        <v/>
      </c>
      <c r="O3116">
        <f>VLOOKUP(TRIM(SUBSTITUTE(E3116,CHAR(160),CHAR(32))),Metadata!B$1:K$2632,10,FALSE)</f>
        <v>237396</v>
      </c>
      <c r="P3116" s="4" t="s">
        <v>11513</v>
      </c>
      <c r="Q3116">
        <v>9</v>
      </c>
      <c r="R3116">
        <v>21</v>
      </c>
    </row>
    <row r="3117" spans="1:18" hidden="1" x14ac:dyDescent="0.25">
      <c r="A3117">
        <v>3121</v>
      </c>
      <c r="B3117" t="s">
        <v>4354</v>
      </c>
      <c r="C3117" t="s">
        <v>3284</v>
      </c>
      <c r="D3117" t="s">
        <v>330</v>
      </c>
      <c r="E3117" t="s">
        <v>8684</v>
      </c>
      <c r="F3117" t="str">
        <f>VLOOKUP(TRIM(SUBSTITUTE(E3117,CHAR(160),CHAR(32))),Metadata!B$1:C$2632,2,FALSE)</f>
        <v>Theuriet, André, 1833-1907.</v>
      </c>
      <c r="G3117" t="str">
        <f>VLOOKUP(TRIM(SUBSTITUTE(E3117,CHAR(160),CHAR(32))),Metadata!B$1:D$2632,3,FALSE)</f>
        <v>La maison des deux Barbeaux</v>
      </c>
      <c r="H3117">
        <f>VLOOKUP(TRIM(SUBSTITUTE(E3117,CHAR(160),CHAR(32))),Metadata!B$1:E$2632,4,FALSE)</f>
        <v>1879</v>
      </c>
      <c r="I3117" t="s">
        <v>450</v>
      </c>
      <c r="K3117" t="str">
        <f>VLOOKUP(TRIM(SUBSTITUTE(E3117,CHAR(160),CHAR(32))),Metadata!B$1:H$2632,7,FALSE)</f>
        <v>roman</v>
      </c>
      <c r="L3117" t="s">
        <v>4378</v>
      </c>
      <c r="N3117" t="str">
        <f>VLOOKUP(TRIM(SUBSTITUTE(E3117,CHAR(160),CHAR(32))),Metadata!B$1:J$2632,9,FALSE)</f>
        <v>prose</v>
      </c>
      <c r="O3117">
        <f>VLOOKUP(TRIM(SUBSTITUTE(E3117,CHAR(160),CHAR(32))),Metadata!B$1:K$2632,10,FALSE)</f>
        <v>31345</v>
      </c>
      <c r="P3117" s="4" t="s">
        <v>9363</v>
      </c>
      <c r="Q3117">
        <v>103</v>
      </c>
      <c r="R3117">
        <v>114</v>
      </c>
    </row>
    <row r="3118" spans="1:18" x14ac:dyDescent="0.25">
      <c r="A3118">
        <v>3122</v>
      </c>
      <c r="B3118" t="s">
        <v>4354</v>
      </c>
      <c r="C3118" t="s">
        <v>3284</v>
      </c>
      <c r="D3118" t="s">
        <v>330</v>
      </c>
      <c r="E3118" t="s">
        <v>8699</v>
      </c>
      <c r="F3118" t="str">
        <f>VLOOKUP(TRIM(SUBSTITUTE(E3118,CHAR(160),CHAR(32))),Metadata!B$1:C$2632,2,FALSE)</f>
        <v>Verlaine, Paul, 1844-1896.</v>
      </c>
      <c r="G3118" t="str">
        <f>VLOOKUP(TRIM(SUBSTITUTE(E3118,CHAR(160),CHAR(32))),Metadata!B$1:D$2632,3,FALSE)</f>
        <v>Parallèlement</v>
      </c>
      <c r="H3118">
        <f>VLOOKUP(TRIM(SUBSTITUTE(E3118,CHAR(160),CHAR(32))),Metadata!B$1:E$2632,4,FALSE)</f>
        <v>1889</v>
      </c>
      <c r="I3118" t="s">
        <v>450</v>
      </c>
      <c r="K3118" t="str">
        <f>VLOOKUP(TRIM(SUBSTITUTE(E3118,CHAR(160),CHAR(32))),Metadata!B$1:H$2632,7,FALSE)</f>
        <v>poesie</v>
      </c>
      <c r="L3118" t="s">
        <v>4382</v>
      </c>
      <c r="N3118" t="str">
        <f>VLOOKUP(TRIM(SUBSTITUTE(E3118,CHAR(160),CHAR(32))),Metadata!B$1:J$2632,9,FALSE)</f>
        <v/>
      </c>
      <c r="O3118">
        <f>VLOOKUP(TRIM(SUBSTITUTE(E3118,CHAR(160),CHAR(32))),Metadata!B$1:K$2632,10,FALSE)</f>
        <v>7610</v>
      </c>
      <c r="P3118" s="4" t="s">
        <v>11514</v>
      </c>
      <c r="Q3118">
        <v>39</v>
      </c>
      <c r="R3118">
        <v>50</v>
      </c>
    </row>
    <row r="3119" spans="1:18" hidden="1" x14ac:dyDescent="0.25">
      <c r="A3119">
        <v>3123</v>
      </c>
      <c r="B3119" t="s">
        <v>4354</v>
      </c>
      <c r="C3119" t="s">
        <v>3284</v>
      </c>
      <c r="D3119" t="s">
        <v>330</v>
      </c>
      <c r="E3119" t="s">
        <v>8692</v>
      </c>
      <c r="F3119" t="str">
        <f>VLOOKUP(TRIM(SUBSTITUTE(E3119,CHAR(160),CHAR(32))),Metadata!B$1:C$2632,2,FALSE)</f>
        <v>Tristan, Flora, 1803-1844.</v>
      </c>
      <c r="G3119" t="str">
        <f>VLOOKUP(TRIM(SUBSTITUTE(E3119,CHAR(160),CHAR(32))),Metadata!B$1:D$2632,3,FALSE)</f>
        <v>Méphis (tome 1)</v>
      </c>
      <c r="H3119">
        <f>VLOOKUP(TRIM(SUBSTITUTE(E3119,CHAR(160),CHAR(32))),Metadata!B$1:E$2632,4,FALSE)</f>
        <v>1838</v>
      </c>
      <c r="I3119" t="s">
        <v>450</v>
      </c>
      <c r="K3119" t="str">
        <f>VLOOKUP(TRIM(SUBSTITUTE(E3119,CHAR(160),CHAR(32))),Metadata!B$1:H$2632,7,FALSE)</f>
        <v>roman</v>
      </c>
      <c r="L3119" t="s">
        <v>4378</v>
      </c>
      <c r="N3119" t="str">
        <f>VLOOKUP(TRIM(SUBSTITUTE(E3119,CHAR(160),CHAR(32))),Metadata!B$1:J$2632,9,FALSE)</f>
        <v/>
      </c>
      <c r="O3119">
        <f>VLOOKUP(TRIM(SUBSTITUTE(E3119,CHAR(160),CHAR(32))),Metadata!B$1:K$2632,10,FALSE)</f>
        <v>59499</v>
      </c>
      <c r="P3119" s="4" t="s">
        <v>11515</v>
      </c>
      <c r="Q3119">
        <v>137</v>
      </c>
      <c r="R3119">
        <v>148</v>
      </c>
    </row>
    <row r="3120" spans="1:18" hidden="1" x14ac:dyDescent="0.25">
      <c r="A3120">
        <v>3124</v>
      </c>
      <c r="B3120" t="s">
        <v>4354</v>
      </c>
      <c r="C3120" t="s">
        <v>3284</v>
      </c>
      <c r="D3120" t="s">
        <v>330</v>
      </c>
      <c r="E3120" t="s">
        <v>8824</v>
      </c>
      <c r="F3120" t="str">
        <f>VLOOKUP(TRIM(SUBSTITUTE(E3120,CHAR(160),CHAR(32))),Metadata!B$1:C$2632,2,FALSE)</f>
        <v>Montesquieu, Charles de Secondat, baron de, 1689-1755.</v>
      </c>
      <c r="G3120" t="str">
        <f>VLOOKUP(TRIM(SUBSTITUTE(E3120,CHAR(160),CHAR(32))),Metadata!B$1:D$2632,3,FALSE)</f>
        <v>Correspondance de Montesquieu</v>
      </c>
      <c r="H3120">
        <f>VLOOKUP(TRIM(SUBSTITUTE(E3120,CHAR(160),CHAR(32))),Metadata!B$1:E$2632,4,FALSE)</f>
        <v>1755</v>
      </c>
      <c r="I3120" t="s">
        <v>534</v>
      </c>
      <c r="K3120" t="str">
        <f>VLOOKUP(TRIM(SUBSTITUTE(E3120,CHAR(160),CHAR(32))),Metadata!B$1:H$2632,7,FALSE)</f>
        <v>correspondance</v>
      </c>
      <c r="L3120" t="s">
        <v>4542</v>
      </c>
      <c r="N3120" t="str">
        <f>VLOOKUP(TRIM(SUBSTITUTE(E3120,CHAR(160),CHAR(32))),Metadata!B$1:J$2632,9,FALSE)</f>
        <v>prose</v>
      </c>
      <c r="O3120">
        <f>VLOOKUP(TRIM(SUBSTITUTE(E3120,CHAR(160),CHAR(32))),Metadata!B$1:K$2632,10,FALSE)</f>
        <v>111275</v>
      </c>
      <c r="P3120" s="4" t="s">
        <v>11516</v>
      </c>
      <c r="Q3120">
        <v>28</v>
      </c>
      <c r="R3120">
        <v>39</v>
      </c>
    </row>
    <row r="3121" spans="1:18" hidden="1" x14ac:dyDescent="0.25">
      <c r="A3121">
        <v>3125</v>
      </c>
      <c r="B3121" t="s">
        <v>4354</v>
      </c>
      <c r="C3121" t="s">
        <v>3284</v>
      </c>
      <c r="D3121" t="s">
        <v>330</v>
      </c>
      <c r="E3121" t="s">
        <v>8810</v>
      </c>
      <c r="F3121" t="str">
        <f>VLOOKUP(TRIM(SUBSTITUTE(E3121,CHAR(160),CHAR(32))),Metadata!B$1:C$2632,2,FALSE)</f>
        <v>Camus, Albert, 1913-1960.</v>
      </c>
      <c r="G3121" t="str">
        <f>VLOOKUP(TRIM(SUBSTITUTE(E3121,CHAR(160),CHAR(32))),Metadata!B$1:D$2632,3,FALSE)</f>
        <v>L'homme révolté</v>
      </c>
      <c r="H3121">
        <f>VLOOKUP(TRIM(SUBSTITUTE(E3121,CHAR(160),CHAR(32))),Metadata!B$1:E$2632,4,FALSE)</f>
        <v>1951</v>
      </c>
      <c r="I3121" t="s">
        <v>534</v>
      </c>
      <c r="K3121" t="str">
        <f>VLOOKUP(TRIM(SUBSTITUTE(E3121,CHAR(160),CHAR(32))),Metadata!B$1:H$2632,7,FALSE)</f>
        <v>traite ou essai</v>
      </c>
      <c r="L3121" t="s">
        <v>4402</v>
      </c>
      <c r="N3121" t="str">
        <f>VLOOKUP(TRIM(SUBSTITUTE(E3121,CHAR(160),CHAR(32))),Metadata!B$1:J$2632,9,FALSE)</f>
        <v>prose</v>
      </c>
      <c r="O3121">
        <f>VLOOKUP(TRIM(SUBSTITUTE(E3121,CHAR(160),CHAR(32))),Metadata!B$1:K$2632,10,FALSE)</f>
        <v>109948</v>
      </c>
      <c r="P3121" s="4" t="s">
        <v>11517</v>
      </c>
      <c r="Q3121">
        <v>6</v>
      </c>
      <c r="R3121">
        <v>17</v>
      </c>
    </row>
    <row r="3122" spans="1:18" hidden="1" x14ac:dyDescent="0.25">
      <c r="A3122">
        <v>3126</v>
      </c>
      <c r="B3122" t="s">
        <v>4354</v>
      </c>
      <c r="C3122" t="s">
        <v>3284</v>
      </c>
      <c r="D3122" t="s">
        <v>330</v>
      </c>
      <c r="E3122" t="s">
        <v>7209</v>
      </c>
      <c r="F3122" t="str">
        <f>VLOOKUP(TRIM(SUBSTITUTE(E3122,CHAR(160),CHAR(32))),Metadata!B$1:C$2632,2,FALSE)</f>
        <v>Mathiez, Albert, 1874-1932.</v>
      </c>
      <c r="G3122" t="str">
        <f>VLOOKUP(TRIM(SUBSTITUTE(E3122,CHAR(160),CHAR(32))),Metadata!B$1:D$2632,3,FALSE)</f>
        <v>La révolution française</v>
      </c>
      <c r="H3122">
        <f>VLOOKUP(TRIM(SUBSTITUTE(E3122,CHAR(160),CHAR(32))),Metadata!B$1:E$2632,4,FALSE)</f>
        <v>1922</v>
      </c>
      <c r="I3122" t="s">
        <v>534</v>
      </c>
      <c r="K3122" t="str">
        <f>VLOOKUP(TRIM(SUBSTITUTE(E3122,CHAR(160),CHAR(32))),Metadata!B$1:H$2632,7,FALSE)</f>
        <v>traite</v>
      </c>
      <c r="L3122" t="s">
        <v>4417</v>
      </c>
      <c r="N3122" t="str">
        <f>VLOOKUP(TRIM(SUBSTITUTE(E3122,CHAR(160),CHAR(32))),Metadata!B$1:J$2632,9,FALSE)</f>
        <v/>
      </c>
      <c r="O3122">
        <f>VLOOKUP(TRIM(SUBSTITUTE(E3122,CHAR(160),CHAR(32))),Metadata!B$1:K$2632,10,FALSE)</f>
        <v>207556</v>
      </c>
      <c r="P3122" s="4" t="s">
        <v>11518</v>
      </c>
      <c r="Q3122">
        <v>19</v>
      </c>
      <c r="R3122">
        <v>31</v>
      </c>
    </row>
    <row r="3123" spans="1:18" hidden="1" x14ac:dyDescent="0.25">
      <c r="A3123">
        <v>3127</v>
      </c>
      <c r="B3123" t="s">
        <v>4354</v>
      </c>
      <c r="C3123" t="s">
        <v>3284</v>
      </c>
      <c r="D3123" t="s">
        <v>330</v>
      </c>
      <c r="E3123" t="s">
        <v>8732</v>
      </c>
      <c r="F3123" t="str">
        <f>VLOOKUP(TRIM(SUBSTITUTE(E3123,CHAR(160),CHAR(32))),Metadata!B$1:C$2632,2,FALSE)</f>
        <v>Alain, 1868-1951.</v>
      </c>
      <c r="G3123" t="str">
        <f>VLOOKUP(TRIM(SUBSTITUTE(E3123,CHAR(160),CHAR(32))),Metadata!B$1:D$2632,3,FALSE)</f>
        <v>Le citoyen contre les pouvoirs</v>
      </c>
      <c r="H3123">
        <f>VLOOKUP(TRIM(SUBSTITUTE(E3123,CHAR(160),CHAR(32))),Metadata!B$1:E$2632,4,FALSE)</f>
        <v>1926</v>
      </c>
      <c r="I3123" t="s">
        <v>534</v>
      </c>
      <c r="K3123" t="str">
        <f>VLOOKUP(TRIM(SUBSTITUTE(E3123,CHAR(160),CHAR(32))),Metadata!B$1:H$2632,7,FALSE)</f>
        <v>traite</v>
      </c>
      <c r="L3123" t="s">
        <v>4417</v>
      </c>
      <c r="N3123" t="str">
        <f>VLOOKUP(TRIM(SUBSTITUTE(E3123,CHAR(160),CHAR(32))),Metadata!B$1:J$2632,9,FALSE)</f>
        <v/>
      </c>
      <c r="O3123">
        <f>VLOOKUP(TRIM(SUBSTITUTE(E3123,CHAR(160),CHAR(32))),Metadata!B$1:K$2632,10,FALSE)</f>
        <v>56769</v>
      </c>
      <c r="P3123" s="4" t="s">
        <v>12943</v>
      </c>
      <c r="Q3123">
        <v>45</v>
      </c>
      <c r="R3123">
        <v>56</v>
      </c>
    </row>
    <row r="3124" spans="1:18" hidden="1" x14ac:dyDescent="0.25">
      <c r="A3124">
        <v>3128</v>
      </c>
      <c r="B3124" t="s">
        <v>4354</v>
      </c>
      <c r="C3124" t="s">
        <v>3284</v>
      </c>
      <c r="D3124" t="s">
        <v>330</v>
      </c>
      <c r="E3124" t="s">
        <v>8808</v>
      </c>
      <c r="F3124" t="str">
        <f>VLOOKUP(TRIM(SUBSTITUTE(E3124,CHAR(160),CHAR(32))),Metadata!B$1:C$2632,2,FALSE)</f>
        <v>Camus, Albert, 1913-1960.</v>
      </c>
      <c r="G3124" t="str">
        <f>VLOOKUP(TRIM(SUBSTITUTE(E3124,CHAR(160),CHAR(32))),Metadata!B$1:D$2632,3,FALSE)</f>
        <v>L'Etat de siège</v>
      </c>
      <c r="H3124">
        <f>VLOOKUP(TRIM(SUBSTITUTE(E3124,CHAR(160),CHAR(32))),Metadata!B$1:E$2632,4,FALSE)</f>
        <v>1948</v>
      </c>
      <c r="I3124" t="s">
        <v>534</v>
      </c>
      <c r="K3124" t="str">
        <f>VLOOKUP(TRIM(SUBSTITUTE(E3124,CHAR(160),CHAR(32))),Metadata!B$1:H$2632,7,FALSE)</f>
        <v>roman</v>
      </c>
      <c r="L3124" t="s">
        <v>4378</v>
      </c>
      <c r="N3124" t="str">
        <f>VLOOKUP(TRIM(SUBSTITUTE(E3124,CHAR(160),CHAR(32))),Metadata!B$1:J$2632,9,FALSE)</f>
        <v>prose</v>
      </c>
      <c r="O3124">
        <f>VLOOKUP(TRIM(SUBSTITUTE(E3124,CHAR(160),CHAR(32))),Metadata!B$1:K$2632,10,FALSE)</f>
        <v>24820</v>
      </c>
      <c r="P3124" s="4" t="s">
        <v>11519</v>
      </c>
      <c r="Q3124">
        <v>3</v>
      </c>
      <c r="R3124">
        <v>14</v>
      </c>
    </row>
    <row r="3125" spans="1:18" hidden="1" x14ac:dyDescent="0.25">
      <c r="A3125">
        <v>3129</v>
      </c>
      <c r="B3125" t="s">
        <v>4354</v>
      </c>
      <c r="C3125" t="s">
        <v>3284</v>
      </c>
      <c r="D3125" t="s">
        <v>330</v>
      </c>
      <c r="E3125" t="s">
        <v>8936</v>
      </c>
      <c r="F3125" t="str">
        <f>VLOOKUP(TRIM(SUBSTITUTE(E3125,CHAR(160),CHAR(32))),Metadata!B$1:C$2632,2,FALSE)</f>
        <v>Martin Du Gard, Roger, 1881-1958.</v>
      </c>
      <c r="G3125" t="str">
        <f>VLOOKUP(TRIM(SUBSTITUTE(E3125,CHAR(160),CHAR(32))),Metadata!B$1:D$2632,3,FALSE)</f>
        <v>Vielle France</v>
      </c>
      <c r="H3125">
        <f>VLOOKUP(TRIM(SUBSTITUTE(E3125,CHAR(160),CHAR(32))),Metadata!B$1:E$2632,4,FALSE)</f>
        <v>1933</v>
      </c>
      <c r="I3125" t="s">
        <v>534</v>
      </c>
      <c r="K3125" t="str">
        <f>VLOOKUP(TRIM(SUBSTITUTE(E3125,CHAR(160),CHAR(32))),Metadata!B$1:H$2632,7,FALSE)</f>
        <v>roman</v>
      </c>
      <c r="L3125" t="s">
        <v>4378</v>
      </c>
      <c r="N3125" t="str">
        <f>VLOOKUP(TRIM(SUBSTITUTE(E3125,CHAR(160),CHAR(32))),Metadata!B$1:J$2632,9,FALSE)</f>
        <v>prose</v>
      </c>
      <c r="O3125">
        <f>VLOOKUP(TRIM(SUBSTITUTE(E3125,CHAR(160),CHAR(32))),Metadata!B$1:K$2632,10,FALSE)</f>
        <v>30080</v>
      </c>
      <c r="P3125" s="4" t="s">
        <v>11520</v>
      </c>
      <c r="Q3125">
        <v>3</v>
      </c>
      <c r="R3125">
        <v>14</v>
      </c>
    </row>
    <row r="3126" spans="1:18" hidden="1" x14ac:dyDescent="0.25">
      <c r="A3126">
        <v>3130</v>
      </c>
      <c r="B3126" t="s">
        <v>4354</v>
      </c>
      <c r="C3126" t="s">
        <v>3284</v>
      </c>
      <c r="D3126" t="s">
        <v>330</v>
      </c>
      <c r="E3126" t="s">
        <v>7209</v>
      </c>
      <c r="F3126" t="str">
        <f>VLOOKUP(TRIM(SUBSTITUTE(E3126,CHAR(160),CHAR(32))),Metadata!B$1:C$2632,2,FALSE)</f>
        <v>Mathiez, Albert, 1874-1932.</v>
      </c>
      <c r="G3126" t="str">
        <f>VLOOKUP(TRIM(SUBSTITUTE(E3126,CHAR(160),CHAR(32))),Metadata!B$1:D$2632,3,FALSE)</f>
        <v>La révolution française</v>
      </c>
      <c r="H3126">
        <f>VLOOKUP(TRIM(SUBSTITUTE(E3126,CHAR(160),CHAR(32))),Metadata!B$1:E$2632,4,FALSE)</f>
        <v>1922</v>
      </c>
      <c r="I3126" t="s">
        <v>534</v>
      </c>
      <c r="K3126" t="str">
        <f>VLOOKUP(TRIM(SUBSTITUTE(E3126,CHAR(160),CHAR(32))),Metadata!B$1:H$2632,7,FALSE)</f>
        <v>traite</v>
      </c>
      <c r="L3126" t="s">
        <v>4417</v>
      </c>
      <c r="N3126" t="str">
        <f>VLOOKUP(TRIM(SUBSTITUTE(E3126,CHAR(160),CHAR(32))),Metadata!B$1:J$2632,9,FALSE)</f>
        <v/>
      </c>
      <c r="O3126">
        <f>VLOOKUP(TRIM(SUBSTITUTE(E3126,CHAR(160),CHAR(32))),Metadata!B$1:K$2632,10,FALSE)</f>
        <v>207556</v>
      </c>
      <c r="P3126" s="4" t="s">
        <v>12944</v>
      </c>
      <c r="Q3126">
        <v>149</v>
      </c>
      <c r="R3126">
        <v>160</v>
      </c>
    </row>
    <row r="3127" spans="1:18" hidden="1" x14ac:dyDescent="0.25">
      <c r="A3127">
        <v>3131</v>
      </c>
      <c r="B3127" t="s">
        <v>4354</v>
      </c>
      <c r="C3127" t="s">
        <v>3284</v>
      </c>
      <c r="D3127" t="s">
        <v>330</v>
      </c>
      <c r="E3127" t="s">
        <v>8790</v>
      </c>
      <c r="F3127" t="str">
        <f>VLOOKUP(TRIM(SUBSTITUTE(E3127,CHAR(160),CHAR(32))),Metadata!B$1:C$2632,2,FALSE)</f>
        <v>Bernstein, Henry, 1876-1953.</v>
      </c>
      <c r="G3127" t="str">
        <f>VLOOKUP(TRIM(SUBSTITUTE(E3127,CHAR(160),CHAR(32))),Metadata!B$1:D$2632,3,FALSE)</f>
        <v>Le secret</v>
      </c>
      <c r="H3127">
        <f>VLOOKUP(TRIM(SUBSTITUTE(E3127,CHAR(160),CHAR(32))),Metadata!B$1:E$2632,4,FALSE)</f>
        <v>1913</v>
      </c>
      <c r="I3127" t="s">
        <v>534</v>
      </c>
      <c r="K3127" t="str">
        <f>VLOOKUP(TRIM(SUBSTITUTE(E3127,CHAR(160),CHAR(32))),Metadata!B$1:H$2632,7,FALSE)</f>
        <v>theatre</v>
      </c>
      <c r="L3127" t="s">
        <v>4472</v>
      </c>
      <c r="N3127" t="str">
        <f>VLOOKUP(TRIM(SUBSTITUTE(E3127,CHAR(160),CHAR(32))),Metadata!B$1:J$2632,9,FALSE)</f>
        <v>prose</v>
      </c>
      <c r="O3127">
        <f>VLOOKUP(TRIM(SUBSTITUTE(E3127,CHAR(160),CHAR(32))),Metadata!B$1:K$2632,10,FALSE)</f>
        <v>30804</v>
      </c>
      <c r="P3127" s="4" t="s">
        <v>11521</v>
      </c>
      <c r="Q3127">
        <v>87</v>
      </c>
      <c r="R3127">
        <v>98</v>
      </c>
    </row>
    <row r="3128" spans="1:18" hidden="1" x14ac:dyDescent="0.25">
      <c r="A3128">
        <v>3132</v>
      </c>
      <c r="B3128" t="s">
        <v>4354</v>
      </c>
      <c r="C3128" t="s">
        <v>3284</v>
      </c>
      <c r="D3128" t="s">
        <v>330</v>
      </c>
      <c r="E3128" t="s">
        <v>7380</v>
      </c>
      <c r="F3128" t="str">
        <f>VLOOKUP(TRIM(SUBSTITUTE(E3128,CHAR(160),CHAR(32))),Metadata!B$1:C$2632,2,FALSE)</f>
        <v>Vaudet, Charles.</v>
      </c>
      <c r="G3128" t="str">
        <f>VLOOKUP(TRIM(SUBSTITUTE(E3128,CHAR(160),CHAR(32))),Metadata!B$1:D$2632,3,FALSE)</f>
        <v>La vérité sur la question romaine.</v>
      </c>
      <c r="H3128">
        <f>VLOOKUP(TRIM(SUBSTITUTE(E3128,CHAR(160),CHAR(32))),Metadata!B$1:E$2632,4,FALSE)</f>
        <v>1930</v>
      </c>
      <c r="I3128" t="s">
        <v>534</v>
      </c>
      <c r="K3128" t="str">
        <f>VLOOKUP(TRIM(SUBSTITUTE(E3128,CHAR(160),CHAR(32))),Metadata!B$1:H$2632,7,FALSE)</f>
        <v>traite</v>
      </c>
      <c r="L3128" t="s">
        <v>4417</v>
      </c>
      <c r="N3128" t="str">
        <f>VLOOKUP(TRIM(SUBSTITUTE(E3128,CHAR(160),CHAR(32))),Metadata!B$1:J$2632,9,FALSE)</f>
        <v/>
      </c>
      <c r="O3128">
        <f>VLOOKUP(TRIM(SUBSTITUTE(E3128,CHAR(160),CHAR(32))),Metadata!B$1:K$2632,10,FALSE)</f>
        <v>61629</v>
      </c>
      <c r="P3128" s="4" t="s">
        <v>12945</v>
      </c>
      <c r="Q3128">
        <v>123</v>
      </c>
      <c r="R3128">
        <v>134</v>
      </c>
    </row>
    <row r="3129" spans="1:18" hidden="1" x14ac:dyDescent="0.25">
      <c r="A3129">
        <v>3133</v>
      </c>
      <c r="B3129" t="s">
        <v>4354</v>
      </c>
      <c r="C3129" t="s">
        <v>3284</v>
      </c>
      <c r="D3129" t="s">
        <v>330</v>
      </c>
      <c r="E3129" t="s">
        <v>7209</v>
      </c>
      <c r="F3129" t="str">
        <f>VLOOKUP(TRIM(SUBSTITUTE(E3129,CHAR(160),CHAR(32))),Metadata!B$1:C$2632,2,FALSE)</f>
        <v>Mathiez, Albert, 1874-1932.</v>
      </c>
      <c r="G3129" t="str">
        <f>VLOOKUP(TRIM(SUBSTITUTE(E3129,CHAR(160),CHAR(32))),Metadata!B$1:D$2632,3,FALSE)</f>
        <v>La révolution française</v>
      </c>
      <c r="H3129">
        <f>VLOOKUP(TRIM(SUBSTITUTE(E3129,CHAR(160),CHAR(32))),Metadata!B$1:E$2632,4,FALSE)</f>
        <v>1922</v>
      </c>
      <c r="I3129" t="s">
        <v>534</v>
      </c>
      <c r="K3129" t="str">
        <f>VLOOKUP(TRIM(SUBSTITUTE(E3129,CHAR(160),CHAR(32))),Metadata!B$1:H$2632,7,FALSE)</f>
        <v>traite</v>
      </c>
      <c r="L3129" t="s">
        <v>4417</v>
      </c>
      <c r="N3129" t="str">
        <f>VLOOKUP(TRIM(SUBSTITUTE(E3129,CHAR(160),CHAR(32))),Metadata!B$1:J$2632,9,FALSE)</f>
        <v/>
      </c>
      <c r="O3129">
        <f>VLOOKUP(TRIM(SUBSTITUTE(E3129,CHAR(160),CHAR(32))),Metadata!B$1:K$2632,10,FALSE)</f>
        <v>207556</v>
      </c>
      <c r="P3129" s="4" t="s">
        <v>11522</v>
      </c>
      <c r="Q3129">
        <v>102</v>
      </c>
      <c r="R3129">
        <v>114</v>
      </c>
    </row>
    <row r="3130" spans="1:18" hidden="1" x14ac:dyDescent="0.25">
      <c r="A3130">
        <v>3134</v>
      </c>
      <c r="B3130" t="s">
        <v>4354</v>
      </c>
      <c r="C3130" t="s">
        <v>3284</v>
      </c>
      <c r="D3130" t="s">
        <v>330</v>
      </c>
      <c r="E3130" t="s">
        <v>8791</v>
      </c>
      <c r="F3130" t="str">
        <f>VLOOKUP(TRIM(SUBSTITUTE(E3130,CHAR(160),CHAR(32))),Metadata!B$1:C$2632,2,FALSE)</f>
        <v>Billy, André, 1882-1971.</v>
      </c>
      <c r="G3130" t="str">
        <f>VLOOKUP(TRIM(SUBSTITUTE(E3130,CHAR(160),CHAR(32))),Metadata!B$1:D$2632,3,FALSE)</f>
        <v>Introibo</v>
      </c>
      <c r="H3130">
        <f>VLOOKUP(TRIM(SUBSTITUTE(E3130,CHAR(160),CHAR(32))),Metadata!B$1:E$2632,4,FALSE)</f>
        <v>1939</v>
      </c>
      <c r="I3130" t="s">
        <v>534</v>
      </c>
      <c r="K3130" t="str">
        <f>VLOOKUP(TRIM(SUBSTITUTE(E3130,CHAR(160),CHAR(32))),Metadata!B$1:H$2632,7,FALSE)</f>
        <v>roman</v>
      </c>
      <c r="L3130" t="s">
        <v>4378</v>
      </c>
      <c r="N3130" t="str">
        <f>VLOOKUP(TRIM(SUBSTITUTE(E3130,CHAR(160),CHAR(32))),Metadata!B$1:J$2632,9,FALSE)</f>
        <v>prose</v>
      </c>
      <c r="O3130">
        <f>VLOOKUP(TRIM(SUBSTITUTE(E3130,CHAR(160),CHAR(32))),Metadata!B$1:K$2632,10,FALSE)</f>
        <v>62455</v>
      </c>
      <c r="P3130" s="4" t="s">
        <v>12946</v>
      </c>
      <c r="Q3130">
        <v>83</v>
      </c>
      <c r="R3130">
        <v>95</v>
      </c>
    </row>
    <row r="3131" spans="1:18" hidden="1" x14ac:dyDescent="0.25">
      <c r="A3131">
        <v>3135</v>
      </c>
      <c r="B3131" t="s">
        <v>4354</v>
      </c>
      <c r="C3131" t="s">
        <v>3284</v>
      </c>
      <c r="D3131" t="s">
        <v>330</v>
      </c>
      <c r="E3131" t="s">
        <v>7209</v>
      </c>
      <c r="F3131" t="str">
        <f>VLOOKUP(TRIM(SUBSTITUTE(E3131,CHAR(160),CHAR(32))),Metadata!B$1:C$2632,2,FALSE)</f>
        <v>Mathiez, Albert, 1874-1932.</v>
      </c>
      <c r="G3131" t="str">
        <f>VLOOKUP(TRIM(SUBSTITUTE(E3131,CHAR(160),CHAR(32))),Metadata!B$1:D$2632,3,FALSE)</f>
        <v>La révolution française</v>
      </c>
      <c r="H3131">
        <f>VLOOKUP(TRIM(SUBSTITUTE(E3131,CHAR(160),CHAR(32))),Metadata!B$1:E$2632,4,FALSE)</f>
        <v>1922</v>
      </c>
      <c r="I3131" t="s">
        <v>534</v>
      </c>
      <c r="K3131" t="str">
        <f>VLOOKUP(TRIM(SUBSTITUTE(E3131,CHAR(160),CHAR(32))),Metadata!B$1:H$2632,7,FALSE)</f>
        <v>traite</v>
      </c>
      <c r="L3131" t="s">
        <v>4417</v>
      </c>
      <c r="N3131" t="str">
        <f>VLOOKUP(TRIM(SUBSTITUTE(E3131,CHAR(160),CHAR(32))),Metadata!B$1:J$2632,9,FALSE)</f>
        <v/>
      </c>
      <c r="O3131">
        <f>VLOOKUP(TRIM(SUBSTITUTE(E3131,CHAR(160),CHAR(32))),Metadata!B$1:K$2632,10,FALSE)</f>
        <v>207556</v>
      </c>
      <c r="P3131" s="4" t="s">
        <v>11523</v>
      </c>
      <c r="Q3131">
        <v>62</v>
      </c>
      <c r="R3131">
        <v>73</v>
      </c>
    </row>
    <row r="3132" spans="1:18" hidden="1" x14ac:dyDescent="0.25">
      <c r="A3132">
        <v>3136</v>
      </c>
      <c r="B3132" t="s">
        <v>4354</v>
      </c>
      <c r="C3132" t="s">
        <v>3284</v>
      </c>
      <c r="D3132" t="s">
        <v>330</v>
      </c>
      <c r="E3132" t="s">
        <v>7380</v>
      </c>
      <c r="F3132" t="str">
        <f>VLOOKUP(TRIM(SUBSTITUTE(E3132,CHAR(160),CHAR(32))),Metadata!B$1:C$2632,2,FALSE)</f>
        <v>Vaudet, Charles.</v>
      </c>
      <c r="G3132" t="str">
        <f>VLOOKUP(TRIM(SUBSTITUTE(E3132,CHAR(160),CHAR(32))),Metadata!B$1:D$2632,3,FALSE)</f>
        <v>La vérité sur la question romaine.</v>
      </c>
      <c r="H3132">
        <f>VLOOKUP(TRIM(SUBSTITUTE(E3132,CHAR(160),CHAR(32))),Metadata!B$1:E$2632,4,FALSE)</f>
        <v>1930</v>
      </c>
      <c r="I3132" t="s">
        <v>534</v>
      </c>
      <c r="K3132" t="str">
        <f>VLOOKUP(TRIM(SUBSTITUTE(E3132,CHAR(160),CHAR(32))),Metadata!B$1:H$2632,7,FALSE)</f>
        <v>traite</v>
      </c>
      <c r="L3132" t="s">
        <v>4417</v>
      </c>
      <c r="N3132" t="str">
        <f>VLOOKUP(TRIM(SUBSTITUTE(E3132,CHAR(160),CHAR(32))),Metadata!B$1:J$2632,9,FALSE)</f>
        <v/>
      </c>
      <c r="O3132">
        <f>VLOOKUP(TRIM(SUBSTITUTE(E3132,CHAR(160),CHAR(32))),Metadata!B$1:K$2632,10,FALSE)</f>
        <v>61629</v>
      </c>
      <c r="P3132" s="4" t="s">
        <v>11524</v>
      </c>
      <c r="Q3132">
        <v>20</v>
      </c>
      <c r="R3132">
        <v>31</v>
      </c>
    </row>
    <row r="3133" spans="1:18" hidden="1" x14ac:dyDescent="0.25">
      <c r="A3133">
        <v>3137</v>
      </c>
      <c r="B3133" t="s">
        <v>4354</v>
      </c>
      <c r="C3133" t="s">
        <v>3284</v>
      </c>
      <c r="D3133" t="s">
        <v>330</v>
      </c>
      <c r="E3133" t="s">
        <v>8980</v>
      </c>
      <c r="F3133" t="str">
        <f>VLOOKUP(TRIM(SUBSTITUTE(E3133,CHAR(160),CHAR(32))),Metadata!B$1:C$2632,2,FALSE)</f>
        <v>Proust, Marcel, 1871-1922.</v>
      </c>
      <c r="G3133" t="str">
        <f>VLOOKUP(TRIM(SUBSTITUTE(E3133,CHAR(160),CHAR(32))),Metadata!B$1:D$2632,3,FALSE)</f>
        <v>La prisonnière</v>
      </c>
      <c r="H3133">
        <f>VLOOKUP(TRIM(SUBSTITUTE(E3133,CHAR(160),CHAR(32))),Metadata!B$1:E$2632,4,FALSE)</f>
        <v>1922</v>
      </c>
      <c r="I3133" t="s">
        <v>534</v>
      </c>
      <c r="K3133" t="str">
        <f>VLOOKUP(TRIM(SUBSTITUTE(E3133,CHAR(160),CHAR(32))),Metadata!B$1:H$2632,7,FALSE)</f>
        <v>roman</v>
      </c>
      <c r="L3133" t="s">
        <v>4378</v>
      </c>
      <c r="N3133" t="str">
        <f>VLOOKUP(TRIM(SUBSTITUTE(E3133,CHAR(160),CHAR(32))),Metadata!B$1:J$2632,9,FALSE)</f>
        <v>prose</v>
      </c>
      <c r="O3133">
        <f>VLOOKUP(TRIM(SUBSTITUTE(E3133,CHAR(160),CHAR(32))),Metadata!B$1:K$2632,10,FALSE)</f>
        <v>170309</v>
      </c>
      <c r="P3133" s="4" t="s">
        <v>11525</v>
      </c>
      <c r="Q3133">
        <v>181</v>
      </c>
      <c r="R3133">
        <v>193</v>
      </c>
    </row>
    <row r="3134" spans="1:18" hidden="1" x14ac:dyDescent="0.25">
      <c r="A3134">
        <v>3138</v>
      </c>
      <c r="B3134" t="s">
        <v>4354</v>
      </c>
      <c r="C3134" t="s">
        <v>3284</v>
      </c>
      <c r="D3134" t="s">
        <v>330</v>
      </c>
      <c r="E3134" t="s">
        <v>8798</v>
      </c>
      <c r="F3134" t="str">
        <f>VLOOKUP(TRIM(SUBSTITUTE(E3134,CHAR(160),CHAR(32))),Metadata!B$1:C$2632,2,FALSE)</f>
        <v>Bourget, Paul, 1852-1935.</v>
      </c>
      <c r="G3134" t="str">
        <f>VLOOKUP(TRIM(SUBSTITUTE(E3134,CHAR(160),CHAR(32))),Metadata!B$1:D$2632,3,FALSE)</f>
        <v>Nos actes nous suivent</v>
      </c>
      <c r="H3134">
        <f>VLOOKUP(TRIM(SUBSTITUTE(E3134,CHAR(160),CHAR(32))),Metadata!B$1:E$2632,4,FALSE)</f>
        <v>1926</v>
      </c>
      <c r="I3134" t="s">
        <v>534</v>
      </c>
      <c r="K3134" t="str">
        <f>VLOOKUP(TRIM(SUBSTITUTE(E3134,CHAR(160),CHAR(32))),Metadata!B$1:H$2632,7,FALSE)</f>
        <v>roman</v>
      </c>
      <c r="L3134" t="s">
        <v>4378</v>
      </c>
      <c r="N3134" t="str">
        <f>VLOOKUP(TRIM(SUBSTITUTE(E3134,CHAR(160),CHAR(32))),Metadata!B$1:J$2632,9,FALSE)</f>
        <v>prose</v>
      </c>
      <c r="O3134">
        <f>VLOOKUP(TRIM(SUBSTITUTE(E3134,CHAR(160),CHAR(32))),Metadata!B$1:K$2632,10,FALSE)</f>
        <v>112998</v>
      </c>
      <c r="P3134" s="4" t="s">
        <v>11526</v>
      </c>
      <c r="Q3134">
        <v>77</v>
      </c>
      <c r="R3134">
        <v>88</v>
      </c>
    </row>
    <row r="3135" spans="1:18" hidden="1" x14ac:dyDescent="0.25">
      <c r="A3135">
        <v>3139</v>
      </c>
      <c r="B3135" t="s">
        <v>4354</v>
      </c>
      <c r="C3135" t="s">
        <v>3284</v>
      </c>
      <c r="D3135" t="s">
        <v>330</v>
      </c>
      <c r="E3135" t="s">
        <v>7209</v>
      </c>
      <c r="F3135" t="str">
        <f>VLOOKUP(TRIM(SUBSTITUTE(E3135,CHAR(160),CHAR(32))),Metadata!B$1:C$2632,2,FALSE)</f>
        <v>Mathiez, Albert, 1874-1932.</v>
      </c>
      <c r="G3135" t="str">
        <f>VLOOKUP(TRIM(SUBSTITUTE(E3135,CHAR(160),CHAR(32))),Metadata!B$1:D$2632,3,FALSE)</f>
        <v>La révolution française</v>
      </c>
      <c r="H3135">
        <f>VLOOKUP(TRIM(SUBSTITUTE(E3135,CHAR(160),CHAR(32))),Metadata!B$1:E$2632,4,FALSE)</f>
        <v>1922</v>
      </c>
      <c r="I3135" t="s">
        <v>534</v>
      </c>
      <c r="K3135" t="str">
        <f>VLOOKUP(TRIM(SUBSTITUTE(E3135,CHAR(160),CHAR(32))),Metadata!B$1:H$2632,7,FALSE)</f>
        <v>traite</v>
      </c>
      <c r="L3135" t="s">
        <v>4417</v>
      </c>
      <c r="N3135" t="str">
        <f>VLOOKUP(TRIM(SUBSTITUTE(E3135,CHAR(160),CHAR(32))),Metadata!B$1:J$2632,9,FALSE)</f>
        <v/>
      </c>
      <c r="O3135">
        <f>VLOOKUP(TRIM(SUBSTITUTE(E3135,CHAR(160),CHAR(32))),Metadata!B$1:K$2632,10,FALSE)</f>
        <v>207556</v>
      </c>
      <c r="P3135" s="4" t="s">
        <v>11527</v>
      </c>
      <c r="Q3135">
        <v>53</v>
      </c>
      <c r="R3135">
        <v>64</v>
      </c>
    </row>
    <row r="3136" spans="1:18" hidden="1" x14ac:dyDescent="0.25">
      <c r="A3136">
        <v>3140</v>
      </c>
      <c r="B3136" t="s">
        <v>4354</v>
      </c>
      <c r="C3136" t="s">
        <v>3284</v>
      </c>
      <c r="D3136" t="s">
        <v>330</v>
      </c>
      <c r="E3136" t="s">
        <v>8810</v>
      </c>
      <c r="F3136" t="str">
        <f>VLOOKUP(TRIM(SUBSTITUTE(E3136,CHAR(160),CHAR(32))),Metadata!B$1:C$2632,2,FALSE)</f>
        <v>Camus, Albert, 1913-1960.</v>
      </c>
      <c r="G3136" t="str">
        <f>VLOOKUP(TRIM(SUBSTITUTE(E3136,CHAR(160),CHAR(32))),Metadata!B$1:D$2632,3,FALSE)</f>
        <v>L'homme révolté</v>
      </c>
      <c r="H3136">
        <f>VLOOKUP(TRIM(SUBSTITUTE(E3136,CHAR(160),CHAR(32))),Metadata!B$1:E$2632,4,FALSE)</f>
        <v>1951</v>
      </c>
      <c r="I3136" t="s">
        <v>534</v>
      </c>
      <c r="K3136" t="str">
        <f>VLOOKUP(TRIM(SUBSTITUTE(E3136,CHAR(160),CHAR(32))),Metadata!B$1:H$2632,7,FALSE)</f>
        <v>traite ou essai</v>
      </c>
      <c r="L3136" t="s">
        <v>4402</v>
      </c>
      <c r="N3136" t="str">
        <f>VLOOKUP(TRIM(SUBSTITUTE(E3136,CHAR(160),CHAR(32))),Metadata!B$1:J$2632,9,FALSE)</f>
        <v>prose</v>
      </c>
      <c r="O3136">
        <f>VLOOKUP(TRIM(SUBSTITUTE(E3136,CHAR(160),CHAR(32))),Metadata!B$1:K$2632,10,FALSE)</f>
        <v>109948</v>
      </c>
      <c r="P3136" s="4" t="s">
        <v>11528</v>
      </c>
      <c r="Q3136">
        <v>118</v>
      </c>
      <c r="R3136">
        <v>129</v>
      </c>
    </row>
    <row r="3137" spans="1:18" hidden="1" x14ac:dyDescent="0.25">
      <c r="A3137">
        <v>3141</v>
      </c>
      <c r="B3137" t="s">
        <v>4354</v>
      </c>
      <c r="C3137" t="s">
        <v>3284</v>
      </c>
      <c r="D3137" t="s">
        <v>330</v>
      </c>
      <c r="E3137" t="s">
        <v>8791</v>
      </c>
      <c r="F3137" t="str">
        <f>VLOOKUP(TRIM(SUBSTITUTE(E3137,CHAR(160),CHAR(32))),Metadata!B$1:C$2632,2,FALSE)</f>
        <v>Billy, André, 1882-1971.</v>
      </c>
      <c r="G3137" t="str">
        <f>VLOOKUP(TRIM(SUBSTITUTE(E3137,CHAR(160),CHAR(32))),Metadata!B$1:D$2632,3,FALSE)</f>
        <v>Introibo</v>
      </c>
      <c r="H3137">
        <f>VLOOKUP(TRIM(SUBSTITUTE(E3137,CHAR(160),CHAR(32))),Metadata!B$1:E$2632,4,FALSE)</f>
        <v>1939</v>
      </c>
      <c r="I3137" t="s">
        <v>534</v>
      </c>
      <c r="K3137" t="str">
        <f>VLOOKUP(TRIM(SUBSTITUTE(E3137,CHAR(160),CHAR(32))),Metadata!B$1:H$2632,7,FALSE)</f>
        <v>roman</v>
      </c>
      <c r="L3137" t="s">
        <v>4378</v>
      </c>
      <c r="N3137" t="str">
        <f>VLOOKUP(TRIM(SUBSTITUTE(E3137,CHAR(160),CHAR(32))),Metadata!B$1:J$2632,9,FALSE)</f>
        <v>prose</v>
      </c>
      <c r="O3137">
        <f>VLOOKUP(TRIM(SUBSTITUTE(E3137,CHAR(160),CHAR(32))),Metadata!B$1:K$2632,10,FALSE)</f>
        <v>62455</v>
      </c>
      <c r="P3137" s="4" t="s">
        <v>11529</v>
      </c>
      <c r="Q3137">
        <v>24</v>
      </c>
      <c r="R3137">
        <v>35</v>
      </c>
    </row>
    <row r="3138" spans="1:18" hidden="1" x14ac:dyDescent="0.25">
      <c r="A3138">
        <v>3142</v>
      </c>
      <c r="B3138" t="s">
        <v>4354</v>
      </c>
      <c r="C3138" t="s">
        <v>3284</v>
      </c>
      <c r="D3138" t="s">
        <v>330</v>
      </c>
      <c r="E3138" t="s">
        <v>8924</v>
      </c>
      <c r="F3138" t="str">
        <f>VLOOKUP(TRIM(SUBSTITUTE(E3138,CHAR(160),CHAR(32))),Metadata!B$1:C$2632,2,FALSE)</f>
        <v>Malraux, André, 1901-1976.</v>
      </c>
      <c r="G3138" t="str">
        <f>VLOOKUP(TRIM(SUBSTITUTE(E3138,CHAR(160),CHAR(32))),Metadata!B$1:D$2632,3,FALSE)</f>
        <v>L'espoir</v>
      </c>
      <c r="H3138">
        <f>VLOOKUP(TRIM(SUBSTITUTE(E3138,CHAR(160),CHAR(32))),Metadata!B$1:E$2632,4,FALSE)</f>
        <v>1937</v>
      </c>
      <c r="I3138" t="s">
        <v>534</v>
      </c>
      <c r="K3138" t="str">
        <f>VLOOKUP(TRIM(SUBSTITUTE(E3138,CHAR(160),CHAR(32))),Metadata!B$1:H$2632,7,FALSE)</f>
        <v>roman</v>
      </c>
      <c r="L3138" t="s">
        <v>4378</v>
      </c>
      <c r="N3138" t="str">
        <f>VLOOKUP(TRIM(SUBSTITUTE(E3138,CHAR(160),CHAR(32))),Metadata!B$1:J$2632,9,FALSE)</f>
        <v>prose</v>
      </c>
      <c r="O3138">
        <f>VLOOKUP(TRIM(SUBSTITUTE(E3138,CHAR(160),CHAR(32))),Metadata!B$1:K$2632,10,FALSE)</f>
        <v>149858</v>
      </c>
      <c r="P3138" s="4" t="s">
        <v>11530</v>
      </c>
      <c r="Q3138">
        <v>94</v>
      </c>
      <c r="R3138">
        <v>105</v>
      </c>
    </row>
    <row r="3139" spans="1:18" hidden="1" x14ac:dyDescent="0.25">
      <c r="A3139">
        <v>3143</v>
      </c>
      <c r="B3139" t="s">
        <v>4354</v>
      </c>
      <c r="C3139" t="s">
        <v>3284</v>
      </c>
      <c r="D3139" t="s">
        <v>330</v>
      </c>
      <c r="E3139" t="s">
        <v>7209</v>
      </c>
      <c r="F3139" t="str">
        <f>VLOOKUP(TRIM(SUBSTITUTE(E3139,CHAR(160),CHAR(32))),Metadata!B$1:C$2632,2,FALSE)</f>
        <v>Mathiez, Albert, 1874-1932.</v>
      </c>
      <c r="G3139" t="str">
        <f>VLOOKUP(TRIM(SUBSTITUTE(E3139,CHAR(160),CHAR(32))),Metadata!B$1:D$2632,3,FALSE)</f>
        <v>La révolution française</v>
      </c>
      <c r="H3139">
        <f>VLOOKUP(TRIM(SUBSTITUTE(E3139,CHAR(160),CHAR(32))),Metadata!B$1:E$2632,4,FALSE)</f>
        <v>1922</v>
      </c>
      <c r="I3139" t="s">
        <v>534</v>
      </c>
      <c r="K3139" t="str">
        <f>VLOOKUP(TRIM(SUBSTITUTE(E3139,CHAR(160),CHAR(32))),Metadata!B$1:H$2632,7,FALSE)</f>
        <v>traite</v>
      </c>
      <c r="L3139" t="s">
        <v>4417</v>
      </c>
      <c r="N3139" t="str">
        <f>VLOOKUP(TRIM(SUBSTITUTE(E3139,CHAR(160),CHAR(32))),Metadata!B$1:J$2632,9,FALSE)</f>
        <v/>
      </c>
      <c r="O3139">
        <f>VLOOKUP(TRIM(SUBSTITUTE(E3139,CHAR(160),CHAR(32))),Metadata!B$1:K$2632,10,FALSE)</f>
        <v>207556</v>
      </c>
      <c r="P3139" s="4" t="s">
        <v>11531</v>
      </c>
      <c r="Q3139">
        <v>177</v>
      </c>
      <c r="R3139">
        <v>189</v>
      </c>
    </row>
    <row r="3140" spans="1:18" hidden="1" x14ac:dyDescent="0.25">
      <c r="A3140">
        <v>3144</v>
      </c>
      <c r="B3140" t="s">
        <v>4354</v>
      </c>
      <c r="C3140" t="s">
        <v>3294</v>
      </c>
      <c r="D3140" t="s">
        <v>330</v>
      </c>
      <c r="E3140" t="s">
        <v>8559</v>
      </c>
      <c r="F3140" t="str">
        <f>VLOOKUP(TRIM(SUBSTITUTE(E3140,CHAR(160),CHAR(32))),Metadata!B$1:C$2632,2,FALSE)</f>
        <v>Goncourt, Edmond de, 1822-1896: Goncourt, Jules de, 1830-1870.</v>
      </c>
      <c r="G3140" t="str">
        <f>VLOOKUP(TRIM(SUBSTITUTE(E3140,CHAR(160),CHAR(32))),Metadata!B$1:D$2632,3,FALSE)</f>
        <v>Journal, T. 3, 1879-1890</v>
      </c>
      <c r="H3140">
        <f>VLOOKUP(TRIM(SUBSTITUTE(E3140,CHAR(160),CHAR(32))),Metadata!B$1:E$2632,4,FALSE)</f>
        <v>1890</v>
      </c>
      <c r="I3140" t="s">
        <v>450</v>
      </c>
      <c r="K3140" t="str">
        <f>VLOOKUP(TRIM(SUBSTITUTE(E3140,CHAR(160),CHAR(32))),Metadata!B$1:H$2632,7,FALSE)</f>
        <v>memoires</v>
      </c>
      <c r="L3140" t="s">
        <v>4481</v>
      </c>
      <c r="N3140" t="str">
        <f>VLOOKUP(TRIM(SUBSTITUTE(E3140,CHAR(160),CHAR(32))),Metadata!B$1:J$2632,9,FALSE)</f>
        <v>prose</v>
      </c>
      <c r="O3140">
        <f>VLOOKUP(TRIM(SUBSTITUTE(E3140,CHAR(160),CHAR(32))),Metadata!B$1:K$2632,10,FALSE)</f>
        <v>430703</v>
      </c>
      <c r="P3140" s="4" t="s">
        <v>11532</v>
      </c>
      <c r="Q3140">
        <v>44</v>
      </c>
      <c r="R3140">
        <v>55</v>
      </c>
    </row>
    <row r="3141" spans="1:18" hidden="1" x14ac:dyDescent="0.25">
      <c r="A3141">
        <v>3145</v>
      </c>
      <c r="B3141" t="s">
        <v>4354</v>
      </c>
      <c r="C3141" t="s">
        <v>3294</v>
      </c>
      <c r="D3141" t="s">
        <v>330</v>
      </c>
      <c r="E3141" t="s">
        <v>8478</v>
      </c>
      <c r="F3141" t="str">
        <f>VLOOKUP(TRIM(SUBSTITUTE(E3141,CHAR(160),CHAR(32))),Metadata!B$1:C$2632,2,FALSE)</f>
        <v>Delécluze, E. J. (Etienne Jean), 1781-1863.</v>
      </c>
      <c r="G3141" t="str">
        <f>VLOOKUP(TRIM(SUBSTITUTE(E3141,CHAR(160),CHAR(32))),Metadata!B$1:D$2632,3,FALSE)</f>
        <v>Journal</v>
      </c>
      <c r="H3141">
        <f>VLOOKUP(TRIM(SUBSTITUTE(E3141,CHAR(160),CHAR(32))),Metadata!B$1:E$2632,4,FALSE)</f>
        <v>1828</v>
      </c>
      <c r="I3141" t="s">
        <v>450</v>
      </c>
      <c r="K3141" t="str">
        <f>VLOOKUP(TRIM(SUBSTITUTE(E3141,CHAR(160),CHAR(32))),Metadata!B$1:H$2632,7,FALSE)</f>
        <v>memoires</v>
      </c>
      <c r="L3141" t="s">
        <v>4481</v>
      </c>
      <c r="N3141" t="str">
        <f>VLOOKUP(TRIM(SUBSTITUTE(E3141,CHAR(160),CHAR(32))),Metadata!B$1:J$2632,9,FALSE)</f>
        <v>prose</v>
      </c>
      <c r="O3141">
        <f>VLOOKUP(TRIM(SUBSTITUTE(E3141,CHAR(160),CHAR(32))),Metadata!B$1:K$2632,10,FALSE)</f>
        <v>171446</v>
      </c>
      <c r="P3141" s="4" t="s">
        <v>11533</v>
      </c>
      <c r="Q3141">
        <v>25</v>
      </c>
      <c r="R3141">
        <v>35</v>
      </c>
    </row>
    <row r="3142" spans="1:18" hidden="1" x14ac:dyDescent="0.25">
      <c r="A3142">
        <v>3146</v>
      </c>
      <c r="B3142" t="s">
        <v>4354</v>
      </c>
      <c r="C3142" t="s">
        <v>3294</v>
      </c>
      <c r="D3142" t="s">
        <v>330</v>
      </c>
      <c r="E3142" t="s">
        <v>8560</v>
      </c>
      <c r="F3142" t="str">
        <f>VLOOKUP(TRIM(SUBSTITUTE(E3142,CHAR(160),CHAR(32))),Metadata!B$1:C$2632,2,FALSE)</f>
        <v>Goncourt, Edmond de, 1822-1896: Goncourt, Jules de, 1830-1870.</v>
      </c>
      <c r="G3142" t="str">
        <f>VLOOKUP(TRIM(SUBSTITUTE(E3142,CHAR(160),CHAR(32))),Metadata!B$1:D$2632,3,FALSE)</f>
        <v>Journal, T. 4, 1891-1896</v>
      </c>
      <c r="H3142">
        <f>VLOOKUP(TRIM(SUBSTITUTE(E3142,CHAR(160),CHAR(32))),Metadata!B$1:E$2632,4,FALSE)</f>
        <v>1896</v>
      </c>
      <c r="I3142" t="s">
        <v>450</v>
      </c>
      <c r="K3142" t="str">
        <f>VLOOKUP(TRIM(SUBSTITUTE(E3142,CHAR(160),CHAR(32))),Metadata!B$1:H$2632,7,FALSE)</f>
        <v>memoires</v>
      </c>
      <c r="L3142" t="s">
        <v>4481</v>
      </c>
      <c r="N3142" t="str">
        <f>VLOOKUP(TRIM(SUBSTITUTE(E3142,CHAR(160),CHAR(32))),Metadata!B$1:J$2632,9,FALSE)</f>
        <v>prose</v>
      </c>
      <c r="O3142">
        <f>VLOOKUP(TRIM(SUBSTITUTE(E3142,CHAR(160),CHAR(32))),Metadata!B$1:K$2632,10,FALSE)</f>
        <v>341281</v>
      </c>
      <c r="P3142" s="4" t="s">
        <v>11534</v>
      </c>
      <c r="Q3142">
        <v>52</v>
      </c>
      <c r="R3142">
        <v>62</v>
      </c>
    </row>
    <row r="3143" spans="1:18" hidden="1" x14ac:dyDescent="0.25">
      <c r="A3143">
        <v>3147</v>
      </c>
      <c r="B3143" t="s">
        <v>4354</v>
      </c>
      <c r="C3143" t="s">
        <v>3294</v>
      </c>
      <c r="D3143" t="s">
        <v>330</v>
      </c>
      <c r="E3143" t="s">
        <v>8562</v>
      </c>
      <c r="F3143" t="str">
        <f>VLOOKUP(TRIM(SUBSTITUTE(E3143,CHAR(160),CHAR(32))),Metadata!B$1:C$2632,2,FALSE)</f>
        <v>Goncourt, Edmond de, 1822-1896: Goncourt, Jules de, 1830-1870.</v>
      </c>
      <c r="G3143" t="str">
        <f>VLOOKUP(TRIM(SUBSTITUTE(E3143,CHAR(160),CHAR(32))),Metadata!B$1:D$2632,3,FALSE)</f>
        <v>Madame Gervaisais</v>
      </c>
      <c r="H3143">
        <f>VLOOKUP(TRIM(SUBSTITUTE(E3143,CHAR(160),CHAR(32))),Metadata!B$1:E$2632,4,FALSE)</f>
        <v>1869</v>
      </c>
      <c r="I3143" t="s">
        <v>450</v>
      </c>
      <c r="K3143" t="str">
        <f>VLOOKUP(TRIM(SUBSTITUTE(E3143,CHAR(160),CHAR(32))),Metadata!B$1:H$2632,7,FALSE)</f>
        <v>roman</v>
      </c>
      <c r="L3143" t="s">
        <v>4378</v>
      </c>
      <c r="N3143" t="str">
        <f>VLOOKUP(TRIM(SUBSTITUTE(E3143,CHAR(160),CHAR(32))),Metadata!B$1:J$2632,9,FALSE)</f>
        <v>prose</v>
      </c>
      <c r="O3143">
        <f>VLOOKUP(TRIM(SUBSTITUTE(E3143,CHAR(160),CHAR(32))),Metadata!B$1:K$2632,10,FALSE)</f>
        <v>61715</v>
      </c>
      <c r="P3143" s="4" t="s">
        <v>12947</v>
      </c>
      <c r="Q3143">
        <v>90</v>
      </c>
      <c r="R3143">
        <v>100</v>
      </c>
    </row>
    <row r="3144" spans="1:18" x14ac:dyDescent="0.25">
      <c r="A3144">
        <v>3148</v>
      </c>
      <c r="B3144" t="s">
        <v>4354</v>
      </c>
      <c r="C3144" t="s">
        <v>3294</v>
      </c>
      <c r="D3144" t="s">
        <v>330</v>
      </c>
      <c r="E3144" t="s">
        <v>8479</v>
      </c>
      <c r="F3144" t="str">
        <f>VLOOKUP(TRIM(SUBSTITUTE(E3144,CHAR(160),CHAR(32))),Metadata!B$1:C$2632,2,FALSE)</f>
        <v>Desbordes-Valmore, Marceline, 1786-1859.</v>
      </c>
      <c r="G3144" t="str">
        <f>VLOOKUP(TRIM(SUBSTITUTE(E3144,CHAR(160),CHAR(32))),Metadata!B$1:D$2632,3,FALSE)</f>
        <v>Oeuvres poétiques</v>
      </c>
      <c r="H3144">
        <f>VLOOKUP(TRIM(SUBSTITUTE(E3144,CHAR(160),CHAR(32))),Metadata!B$1:E$2632,4,FALSE)</f>
        <v>1859</v>
      </c>
      <c r="I3144" t="s">
        <v>450</v>
      </c>
      <c r="K3144" t="str">
        <f>VLOOKUP(TRIM(SUBSTITUTE(E3144,CHAR(160),CHAR(32))),Metadata!B$1:H$2632,7,FALSE)</f>
        <v>poesie</v>
      </c>
      <c r="L3144" t="s">
        <v>4382</v>
      </c>
      <c r="N3144" t="str">
        <f>VLOOKUP(TRIM(SUBSTITUTE(E3144,CHAR(160),CHAR(32))),Metadata!B$1:J$2632,9,FALSE)</f>
        <v>vers</v>
      </c>
      <c r="O3144">
        <f>VLOOKUP(TRIM(SUBSTITUTE(E3144,CHAR(160),CHAR(32))),Metadata!B$1:K$2632,10,FALSE)</f>
        <v>39273</v>
      </c>
      <c r="P3144" s="4" t="s">
        <v>3289</v>
      </c>
      <c r="Q3144">
        <v>51</v>
      </c>
      <c r="R3144">
        <v>61</v>
      </c>
    </row>
    <row r="3145" spans="1:18" hidden="1" x14ac:dyDescent="0.25">
      <c r="A3145">
        <v>3149</v>
      </c>
      <c r="B3145" t="s">
        <v>4354</v>
      </c>
      <c r="C3145" t="s">
        <v>3294</v>
      </c>
      <c r="D3145" t="s">
        <v>330</v>
      </c>
      <c r="E3145" t="s">
        <v>9023</v>
      </c>
      <c r="F3145" t="str">
        <f>VLOOKUP(TRIM(SUBSTITUTE(E3145,CHAR(160),CHAR(32))),Metadata!B$1:C$2632,2,FALSE)</f>
        <v>Vuillemin, Jules, 1920-2001.</v>
      </c>
      <c r="G3145" t="str">
        <f>VLOOKUP(TRIM(SUBSTITUTE(E3145,CHAR(160),CHAR(32))),Metadata!B$1:D$2632,3,FALSE)</f>
        <v>L'être et la travail: les conditions dialectiques de la psychologie et de la sociologie</v>
      </c>
      <c r="H3145">
        <f>VLOOKUP(TRIM(SUBSTITUTE(E3145,CHAR(160),CHAR(32))),Metadata!B$1:E$2632,4,FALSE)</f>
        <v>1949</v>
      </c>
      <c r="I3145" t="s">
        <v>534</v>
      </c>
      <c r="K3145" t="str">
        <f>VLOOKUP(TRIM(SUBSTITUTE(E3145,CHAR(160),CHAR(32))),Metadata!B$1:H$2632,7,FALSE)</f>
        <v>traite ou essai</v>
      </c>
      <c r="L3145" t="s">
        <v>4402</v>
      </c>
      <c r="N3145" t="str">
        <f>VLOOKUP(TRIM(SUBSTITUTE(E3145,CHAR(160),CHAR(32))),Metadata!B$1:J$2632,9,FALSE)</f>
        <v>prose</v>
      </c>
      <c r="O3145">
        <f>VLOOKUP(TRIM(SUBSTITUTE(E3145,CHAR(160),CHAR(32))),Metadata!B$1:K$2632,10,FALSE)</f>
        <v>65326</v>
      </c>
      <c r="P3145" s="4" t="s">
        <v>12948</v>
      </c>
      <c r="Q3145">
        <v>16</v>
      </c>
      <c r="R3145">
        <v>26</v>
      </c>
    </row>
    <row r="3146" spans="1:18" hidden="1" x14ac:dyDescent="0.25">
      <c r="A3146">
        <v>3150</v>
      </c>
      <c r="B3146" t="s">
        <v>4354</v>
      </c>
      <c r="C3146" t="s">
        <v>3294</v>
      </c>
      <c r="D3146" t="s">
        <v>330</v>
      </c>
      <c r="E3146" t="s">
        <v>8989</v>
      </c>
      <c r="F3146" t="str">
        <f>VLOOKUP(TRIM(SUBSTITUTE(E3146,CHAR(160),CHAR(32))),Metadata!B$1:C$2632,2,FALSE)</f>
        <v>Ricoeur, Paul, 1913-2005.</v>
      </c>
      <c r="G3146" t="str">
        <f>VLOOKUP(TRIM(SUBSTITUTE(E3146,CHAR(160),CHAR(32))),Metadata!B$1:D$2632,3,FALSE)</f>
        <v>Philosophie de la volonté. T. 1, Le volontaire et l'involontaire</v>
      </c>
      <c r="H3146">
        <f>VLOOKUP(TRIM(SUBSTITUTE(E3146,CHAR(160),CHAR(32))),Metadata!B$1:E$2632,4,FALSE)</f>
        <v>1949</v>
      </c>
      <c r="I3146" t="s">
        <v>534</v>
      </c>
      <c r="K3146" t="str">
        <f>VLOOKUP(TRIM(SUBSTITUTE(E3146,CHAR(160),CHAR(32))),Metadata!B$1:H$2632,7,FALSE)</f>
        <v>traite ou essai</v>
      </c>
      <c r="L3146" t="s">
        <v>4402</v>
      </c>
      <c r="N3146" t="str">
        <f>VLOOKUP(TRIM(SUBSTITUTE(E3146,CHAR(160),CHAR(32))),Metadata!B$1:J$2632,9,FALSE)</f>
        <v>prose</v>
      </c>
      <c r="O3146">
        <f>VLOOKUP(TRIM(SUBSTITUTE(E3146,CHAR(160),CHAR(32))),Metadata!B$1:K$2632,10,FALSE)</f>
        <v>205882</v>
      </c>
      <c r="P3146" s="4" t="s">
        <v>11535</v>
      </c>
      <c r="Q3146">
        <v>143</v>
      </c>
      <c r="R3146">
        <v>153</v>
      </c>
    </row>
    <row r="3147" spans="1:18" hidden="1" x14ac:dyDescent="0.25">
      <c r="A3147">
        <v>3151</v>
      </c>
      <c r="B3147" t="s">
        <v>4354</v>
      </c>
      <c r="C3147" t="s">
        <v>3294</v>
      </c>
      <c r="D3147" t="s">
        <v>330</v>
      </c>
      <c r="E3147" t="s">
        <v>9023</v>
      </c>
      <c r="F3147" t="str">
        <f>VLOOKUP(TRIM(SUBSTITUTE(E3147,CHAR(160),CHAR(32))),Metadata!B$1:C$2632,2,FALSE)</f>
        <v>Vuillemin, Jules, 1920-2001.</v>
      </c>
      <c r="G3147" t="str">
        <f>VLOOKUP(TRIM(SUBSTITUTE(E3147,CHAR(160),CHAR(32))),Metadata!B$1:D$2632,3,FALSE)</f>
        <v>L'être et la travail: les conditions dialectiques de la psychologie et de la sociologie</v>
      </c>
      <c r="H3147">
        <f>VLOOKUP(TRIM(SUBSTITUTE(E3147,CHAR(160),CHAR(32))),Metadata!B$1:E$2632,4,FALSE)</f>
        <v>1949</v>
      </c>
      <c r="I3147" t="s">
        <v>534</v>
      </c>
      <c r="K3147" t="str">
        <f>VLOOKUP(TRIM(SUBSTITUTE(E3147,CHAR(160),CHAR(32))),Metadata!B$1:H$2632,7,FALSE)</f>
        <v>traite ou essai</v>
      </c>
      <c r="L3147" t="s">
        <v>4402</v>
      </c>
      <c r="N3147" t="str">
        <f>VLOOKUP(TRIM(SUBSTITUTE(E3147,CHAR(160),CHAR(32))),Metadata!B$1:J$2632,9,FALSE)</f>
        <v>prose</v>
      </c>
      <c r="O3147">
        <f>VLOOKUP(TRIM(SUBSTITUTE(E3147,CHAR(160),CHAR(32))),Metadata!B$1:K$2632,10,FALSE)</f>
        <v>65326</v>
      </c>
      <c r="P3147" s="4" t="s">
        <v>12949</v>
      </c>
      <c r="Q3147">
        <v>142</v>
      </c>
      <c r="R3147">
        <v>152</v>
      </c>
    </row>
    <row r="3148" spans="1:18" hidden="1" x14ac:dyDescent="0.25">
      <c r="A3148">
        <v>3152</v>
      </c>
      <c r="B3148" t="s">
        <v>4354</v>
      </c>
      <c r="C3148" t="s">
        <v>3294</v>
      </c>
      <c r="D3148" t="s">
        <v>330</v>
      </c>
      <c r="E3148" t="s">
        <v>8780</v>
      </c>
      <c r="F3148" t="str">
        <f>VLOOKUP(TRIM(SUBSTITUTE(E3148,CHAR(160),CHAR(32))),Metadata!B$1:C$2632,2,FALSE)</f>
        <v>Béguin, Albert, 1898-1957.</v>
      </c>
      <c r="G3148" t="str">
        <f>VLOOKUP(TRIM(SUBSTITUTE(E3148,CHAR(160),CHAR(32))),Metadata!B$1:D$2632,3,FALSE)</f>
        <v>L'âme romantique et le rêve</v>
      </c>
      <c r="H3148">
        <f>VLOOKUP(TRIM(SUBSTITUTE(E3148,CHAR(160),CHAR(32))),Metadata!B$1:E$2632,4,FALSE)</f>
        <v>1939</v>
      </c>
      <c r="I3148" t="s">
        <v>534</v>
      </c>
      <c r="K3148" t="str">
        <f>VLOOKUP(TRIM(SUBSTITUTE(E3148,CHAR(160),CHAR(32))),Metadata!B$1:H$2632,7,FALSE)</f>
        <v>traite ou essai</v>
      </c>
      <c r="L3148" t="s">
        <v>4402</v>
      </c>
      <c r="N3148" t="str">
        <f>VLOOKUP(TRIM(SUBSTITUTE(E3148,CHAR(160),CHAR(32))),Metadata!B$1:J$2632,9,FALSE)</f>
        <v>prose</v>
      </c>
      <c r="O3148">
        <f>VLOOKUP(TRIM(SUBSTITUTE(E3148,CHAR(160),CHAR(32))),Metadata!B$1:K$2632,10,FALSE)</f>
        <v>191397</v>
      </c>
      <c r="P3148" s="4" t="s">
        <v>11536</v>
      </c>
      <c r="Q3148">
        <v>68</v>
      </c>
      <c r="R3148">
        <v>78</v>
      </c>
    </row>
    <row r="3149" spans="1:18" hidden="1" x14ac:dyDescent="0.25">
      <c r="A3149">
        <v>3153</v>
      </c>
      <c r="B3149" t="s">
        <v>4354</v>
      </c>
      <c r="C3149" t="s">
        <v>3374</v>
      </c>
      <c r="D3149" t="s">
        <v>330</v>
      </c>
      <c r="E3149" t="s">
        <v>8029</v>
      </c>
      <c r="F3149" t="str">
        <f>VLOOKUP(TRIM(SUBSTITUTE(E3149,CHAR(160),CHAR(32))),Metadata!B$1:C$2632,2,FALSE)</f>
        <v>Corneille, Pierre, 1606-1684.</v>
      </c>
      <c r="G3149" t="str">
        <f>VLOOKUP(TRIM(SUBSTITUTE(E3149,CHAR(160),CHAR(32))),Metadata!B$1:D$2632,3,FALSE)</f>
        <v>Sophonisbe</v>
      </c>
      <c r="H3149">
        <f>VLOOKUP(TRIM(SUBSTITUTE(E3149,CHAR(160),CHAR(32))),Metadata!B$1:E$2632,4,FALSE)</f>
        <v>1663</v>
      </c>
      <c r="I3149" t="s">
        <v>445</v>
      </c>
      <c r="K3149" t="str">
        <f>VLOOKUP(TRIM(SUBSTITUTE(E3149,CHAR(160),CHAR(32))),Metadata!B$1:H$2632,7,FALSE)</f>
        <v>theatre</v>
      </c>
      <c r="L3149" t="s">
        <v>4472</v>
      </c>
      <c r="N3149" t="str">
        <f>VLOOKUP(TRIM(SUBSTITUTE(E3149,CHAR(160),CHAR(32))),Metadata!B$1:J$2632,9,FALSE)</f>
        <v/>
      </c>
      <c r="O3149">
        <f>VLOOKUP(TRIM(SUBSTITUTE(E3149,CHAR(160),CHAR(32))),Metadata!B$1:K$2632,10,FALSE)</f>
        <v>16989</v>
      </c>
      <c r="P3149" s="4" t="s">
        <v>11537</v>
      </c>
      <c r="Q3149">
        <v>47</v>
      </c>
      <c r="R3149">
        <v>54</v>
      </c>
    </row>
    <row r="3150" spans="1:18" x14ac:dyDescent="0.25">
      <c r="A3150">
        <v>3154</v>
      </c>
      <c r="B3150" t="s">
        <v>4354</v>
      </c>
      <c r="C3150" t="s">
        <v>3374</v>
      </c>
      <c r="D3150" t="s">
        <v>330</v>
      </c>
      <c r="E3150" t="s">
        <v>7993</v>
      </c>
      <c r="F3150" t="str">
        <f>VLOOKUP(TRIM(SUBSTITUTE(E3150,CHAR(160),CHAR(32))),Metadata!B$1:C$2632,2,FALSE)</f>
        <v>Boileau Despréaux, Nicolas, 1636-1711.</v>
      </c>
      <c r="G3150" t="str">
        <f>VLOOKUP(TRIM(SUBSTITUTE(E3150,CHAR(160),CHAR(32))),Metadata!B$1:D$2632,3,FALSE)</f>
        <v>Satire X</v>
      </c>
      <c r="H3150">
        <f>VLOOKUP(TRIM(SUBSTITUTE(E3150,CHAR(160),CHAR(32))),Metadata!B$1:E$2632,4,FALSE)</f>
        <v>1694</v>
      </c>
      <c r="I3150" t="s">
        <v>445</v>
      </c>
      <c r="K3150" t="str">
        <f>VLOOKUP(TRIM(SUBSTITUTE(E3150,CHAR(160),CHAR(32))),Metadata!B$1:H$2632,7,FALSE)</f>
        <v>poesie</v>
      </c>
      <c r="L3150" t="s">
        <v>4382</v>
      </c>
      <c r="N3150" t="str">
        <f>VLOOKUP(TRIM(SUBSTITUTE(E3150,CHAR(160),CHAR(32))),Metadata!B$1:J$2632,9,FALSE)</f>
        <v>vers</v>
      </c>
      <c r="O3150">
        <f>VLOOKUP(TRIM(SUBSTITUTE(E3150,CHAR(160),CHAR(32))),Metadata!B$1:K$2632,10,FALSE)</f>
        <v>6898</v>
      </c>
      <c r="P3150" s="4" t="s">
        <v>11538</v>
      </c>
      <c r="Q3150">
        <v>36</v>
      </c>
      <c r="R3150">
        <v>43</v>
      </c>
    </row>
    <row r="3151" spans="1:18" x14ac:dyDescent="0.25">
      <c r="A3151">
        <v>3155</v>
      </c>
      <c r="B3151" t="s">
        <v>4354</v>
      </c>
      <c r="C3151" t="s">
        <v>3374</v>
      </c>
      <c r="D3151" t="s">
        <v>330</v>
      </c>
      <c r="E3151" t="s">
        <v>8011</v>
      </c>
      <c r="F3151" t="str">
        <f>VLOOKUP(TRIM(SUBSTITUTE(E3151,CHAR(160),CHAR(32))),Metadata!B$1:C$2632,2,FALSE)</f>
        <v>Colletet, Guillaume, 1598-1659.</v>
      </c>
      <c r="G3151" t="str">
        <f>VLOOKUP(TRIM(SUBSTITUTE(E3151,CHAR(160),CHAR(32))),Metadata!B$1:D$2632,3,FALSE)</f>
        <v>Poésies diverses</v>
      </c>
      <c r="H3151">
        <f>VLOOKUP(TRIM(SUBSTITUTE(E3151,CHAR(160),CHAR(32))),Metadata!B$1:E$2632,4,FALSE)</f>
        <v>1656</v>
      </c>
      <c r="I3151" t="s">
        <v>445</v>
      </c>
      <c r="K3151" t="str">
        <f>VLOOKUP(TRIM(SUBSTITUTE(E3151,CHAR(160),CHAR(32))),Metadata!B$1:H$2632,7,FALSE)</f>
        <v>poesie</v>
      </c>
      <c r="L3151" t="s">
        <v>4382</v>
      </c>
      <c r="N3151" t="str">
        <f>VLOOKUP(TRIM(SUBSTITUTE(E3151,CHAR(160),CHAR(32))),Metadata!B$1:J$2632,9,FALSE)</f>
        <v>vers</v>
      </c>
      <c r="O3151">
        <f>VLOOKUP(TRIM(SUBSTITUTE(E3151,CHAR(160),CHAR(32))),Metadata!B$1:K$2632,10,FALSE)</f>
        <v>75501</v>
      </c>
      <c r="P3151" s="8" t="s">
        <v>9364</v>
      </c>
      <c r="Q3151">
        <v>53</v>
      </c>
      <c r="R3151">
        <v>60</v>
      </c>
    </row>
    <row r="3152" spans="1:18" hidden="1" x14ac:dyDescent="0.25">
      <c r="A3152">
        <v>3156</v>
      </c>
      <c r="B3152" t="s">
        <v>4354</v>
      </c>
      <c r="C3152" t="s">
        <v>3374</v>
      </c>
      <c r="D3152" t="s">
        <v>330</v>
      </c>
      <c r="E3152" t="s">
        <v>7985</v>
      </c>
      <c r="F3152" t="str">
        <f>VLOOKUP(TRIM(SUBSTITUTE(E3152,CHAR(160),CHAR(32))),Metadata!B$1:C$2632,2,FALSE)</f>
        <v>Balzac, Jean-Louis Guez, seigneur de, 1597-1654.</v>
      </c>
      <c r="G3152" t="str">
        <f>VLOOKUP(TRIM(SUBSTITUTE(E3152,CHAR(160),CHAR(32))),Metadata!B$1:D$2632,3,FALSE)</f>
        <v>Les Entretiens</v>
      </c>
      <c r="H3152">
        <f>VLOOKUP(TRIM(SUBSTITUTE(E3152,CHAR(160),CHAR(32))),Metadata!B$1:E$2632,4,FALSE)</f>
        <v>1654</v>
      </c>
      <c r="I3152" t="s">
        <v>445</v>
      </c>
      <c r="K3152" t="str">
        <f>VLOOKUP(TRIM(SUBSTITUTE(E3152,CHAR(160),CHAR(32))),Metadata!B$1:H$2632,7,FALSE)</f>
        <v>melanges litteraires</v>
      </c>
      <c r="L3152" t="s">
        <v>4389</v>
      </c>
      <c r="N3152" t="str">
        <f>VLOOKUP(TRIM(SUBSTITUTE(E3152,CHAR(160),CHAR(32))),Metadata!B$1:J$2632,9,FALSE)</f>
        <v>prose</v>
      </c>
      <c r="O3152">
        <f>VLOOKUP(TRIM(SUBSTITUTE(E3152,CHAR(160),CHAR(32))),Metadata!B$1:K$2632,10,FALSE)</f>
        <v>62258</v>
      </c>
      <c r="P3152" s="4" t="s">
        <v>11539</v>
      </c>
      <c r="Q3152">
        <v>101</v>
      </c>
      <c r="R3152">
        <v>108</v>
      </c>
    </row>
    <row r="3153" spans="1:18" hidden="1" x14ac:dyDescent="0.25">
      <c r="A3153">
        <v>3157</v>
      </c>
      <c r="B3153" t="s">
        <v>4354</v>
      </c>
      <c r="C3153" t="s">
        <v>3374</v>
      </c>
      <c r="D3153" t="s">
        <v>330</v>
      </c>
      <c r="E3153" t="s">
        <v>7977</v>
      </c>
      <c r="F3153" t="str">
        <f>VLOOKUP(TRIM(SUBSTITUTE(E3153,CHAR(160),CHAR(32))),Metadata!B$1:C$2632,2,FALSE)</f>
        <v>Aulnoy, Madame d' (Marie-Catherine), 1650 or 51-1705.</v>
      </c>
      <c r="G3153" t="str">
        <f>VLOOKUP(TRIM(SUBSTITUTE(E3153,CHAR(160),CHAR(32))),Metadata!B$1:D$2632,3,FALSE)</f>
        <v>Relation du Voyage d'Espagne</v>
      </c>
      <c r="H3153">
        <f>VLOOKUP(TRIM(SUBSTITUTE(E3153,CHAR(160),CHAR(32))),Metadata!B$1:E$2632,4,FALSE)</f>
        <v>1691</v>
      </c>
      <c r="I3153" t="s">
        <v>445</v>
      </c>
      <c r="K3153" t="str">
        <f>VLOOKUP(TRIM(SUBSTITUTE(E3153,CHAR(160),CHAR(32))),Metadata!B$1:H$2632,7,FALSE)</f>
        <v>recit de voyage</v>
      </c>
      <c r="L3153" t="s">
        <v>4870</v>
      </c>
      <c r="N3153" t="str">
        <f>VLOOKUP(TRIM(SUBSTITUTE(E3153,CHAR(160),CHAR(32))),Metadata!B$1:J$2632,9,FALSE)</f>
        <v>prose</v>
      </c>
      <c r="O3153">
        <f>VLOOKUP(TRIM(SUBSTITUTE(E3153,CHAR(160),CHAR(32))),Metadata!B$1:K$2632,10,FALSE)</f>
        <v>141618</v>
      </c>
      <c r="P3153" s="4" t="s">
        <v>11540</v>
      </c>
      <c r="Q3153">
        <v>31</v>
      </c>
      <c r="R3153">
        <v>37</v>
      </c>
    </row>
    <row r="3154" spans="1:18" hidden="1" x14ac:dyDescent="0.25">
      <c r="A3154">
        <v>3158</v>
      </c>
      <c r="B3154" t="s">
        <v>4354</v>
      </c>
      <c r="C3154" t="s">
        <v>3374</v>
      </c>
      <c r="D3154" t="s">
        <v>330</v>
      </c>
      <c r="E3154" t="s">
        <v>8092</v>
      </c>
      <c r="F3154" t="str">
        <f>VLOOKUP(TRIM(SUBSTITUTE(E3154,CHAR(160),CHAR(32))),Metadata!B$1:C$2632,2,FALSE)</f>
        <v>Molière, 1622-1673.</v>
      </c>
      <c r="G3154" t="str">
        <f>VLOOKUP(TRIM(SUBSTITUTE(E3154,CHAR(160),CHAR(32))),Metadata!B$1:D$2632,3,FALSE)</f>
        <v>Dom Garcie de Navarre, ou, Le prince jaloux: comédie</v>
      </c>
      <c r="H3154">
        <f>VLOOKUP(TRIM(SUBSTITUTE(E3154,CHAR(160),CHAR(32))),Metadata!B$1:E$2632,4,FALSE)</f>
        <v>1661</v>
      </c>
      <c r="I3154" t="s">
        <v>445</v>
      </c>
      <c r="K3154" t="str">
        <f>VLOOKUP(TRIM(SUBSTITUTE(E3154,CHAR(160),CHAR(32))),Metadata!B$1:H$2632,7,FALSE)</f>
        <v>theatre</v>
      </c>
      <c r="L3154" t="s">
        <v>4472</v>
      </c>
      <c r="N3154" t="str">
        <f>VLOOKUP(TRIM(SUBSTITUTE(E3154,CHAR(160),CHAR(32))),Metadata!B$1:J$2632,9,FALSE)</f>
        <v/>
      </c>
      <c r="O3154">
        <f>VLOOKUP(TRIM(SUBSTITUTE(E3154,CHAR(160),CHAR(32))),Metadata!B$1:K$2632,10,FALSE)</f>
        <v>17455</v>
      </c>
      <c r="P3154" s="4" t="s">
        <v>11541</v>
      </c>
      <c r="Q3154">
        <v>322</v>
      </c>
      <c r="R3154">
        <v>328</v>
      </c>
    </row>
    <row r="3155" spans="1:18" x14ac:dyDescent="0.25">
      <c r="A3155">
        <v>3159</v>
      </c>
      <c r="B3155" t="s">
        <v>4354</v>
      </c>
      <c r="C3155" t="s">
        <v>3374</v>
      </c>
      <c r="D3155" t="s">
        <v>330</v>
      </c>
      <c r="E3155" t="s">
        <v>7978</v>
      </c>
      <c r="F3155" t="str">
        <f>VLOOKUP(TRIM(SUBSTITUTE(E3155,CHAR(160),CHAR(32))),Metadata!B$1:C$2632,2,FALSE)</f>
        <v>Auvray, Jean 1590?-1633.</v>
      </c>
      <c r="G3155" t="str">
        <f>VLOOKUP(TRIM(SUBSTITUTE(E3155,CHAR(160),CHAR(32))),Metadata!B$1:D$2632,3,FALSE)</f>
        <v>Le banquet des muses</v>
      </c>
      <c r="H3155">
        <f>VLOOKUP(TRIM(SUBSTITUTE(E3155,CHAR(160),CHAR(32))),Metadata!B$1:E$2632,4,FALSE)</f>
        <v>1623</v>
      </c>
      <c r="I3155" t="s">
        <v>445</v>
      </c>
      <c r="K3155" t="str">
        <f>VLOOKUP(TRIM(SUBSTITUTE(E3155,CHAR(160),CHAR(32))),Metadata!B$1:H$2632,7,FALSE)</f>
        <v>poesie</v>
      </c>
      <c r="L3155" t="s">
        <v>4382</v>
      </c>
      <c r="N3155" t="str">
        <f>VLOOKUP(TRIM(SUBSTITUTE(E3155,CHAR(160),CHAR(32))),Metadata!B$1:J$2632,9,FALSE)</f>
        <v>vers</v>
      </c>
      <c r="O3155">
        <f>VLOOKUP(TRIM(SUBSTITUTE(E3155,CHAR(160),CHAR(32))),Metadata!B$1:K$2632,10,FALSE)</f>
        <v>64538</v>
      </c>
      <c r="P3155" s="8" t="s">
        <v>12950</v>
      </c>
      <c r="Q3155">
        <v>452</v>
      </c>
      <c r="R3155">
        <v>459</v>
      </c>
    </row>
    <row r="3156" spans="1:18" hidden="1" x14ac:dyDescent="0.25">
      <c r="A3156">
        <v>3160</v>
      </c>
      <c r="B3156" t="s">
        <v>4354</v>
      </c>
      <c r="C3156" t="s">
        <v>3374</v>
      </c>
      <c r="D3156" t="s">
        <v>330</v>
      </c>
      <c r="E3156" t="s">
        <v>8123</v>
      </c>
      <c r="F3156" t="str">
        <f>VLOOKUP(TRIM(SUBSTITUTE(E3156,CHAR(160),CHAR(32))),Metadata!B$1:C$2632,2,FALSE)</f>
        <v>Peiresc, Nicolas Claude Fabri de, 1580-1637.</v>
      </c>
      <c r="G3156" t="str">
        <f>VLOOKUP(TRIM(SUBSTITUTE(E3156,CHAR(160),CHAR(32))),Metadata!B$1:D$2632,3,FALSE)</f>
        <v>Lettres de Peiresc. Tome troisième, Janvier 1634-juin 1637</v>
      </c>
      <c r="H3156">
        <f>VLOOKUP(TRIM(SUBSTITUTE(E3156,CHAR(160),CHAR(32))),Metadata!B$1:E$2632,4,FALSE)</f>
        <v>1634</v>
      </c>
      <c r="I3156" t="s">
        <v>445</v>
      </c>
      <c r="K3156" t="str">
        <f>VLOOKUP(TRIM(SUBSTITUTE(E3156,CHAR(160),CHAR(32))),Metadata!B$1:H$2632,7,FALSE)</f>
        <v>correspondance</v>
      </c>
      <c r="L3156" t="s">
        <v>4542</v>
      </c>
      <c r="N3156" t="str">
        <f>VLOOKUP(TRIM(SUBSTITUTE(E3156,CHAR(160),CHAR(32))),Metadata!B$1:J$2632,9,FALSE)</f>
        <v>prose</v>
      </c>
      <c r="O3156">
        <f>VLOOKUP(TRIM(SUBSTITUTE(E3156,CHAR(160),CHAR(32))),Metadata!B$1:K$2632,10,FALSE)</f>
        <v>79710</v>
      </c>
      <c r="P3156" s="4" t="s">
        <v>11542</v>
      </c>
      <c r="Q3156">
        <v>75</v>
      </c>
      <c r="R3156">
        <v>83</v>
      </c>
    </row>
    <row r="3157" spans="1:18" x14ac:dyDescent="0.25">
      <c r="A3157">
        <v>3161</v>
      </c>
      <c r="B3157" t="s">
        <v>4354</v>
      </c>
      <c r="C3157" t="s">
        <v>3374</v>
      </c>
      <c r="D3157" t="s">
        <v>330</v>
      </c>
      <c r="E3157" t="s">
        <v>8000</v>
      </c>
      <c r="F3157" t="str">
        <f>VLOOKUP(TRIM(SUBSTITUTE(E3157,CHAR(160),CHAR(32))),Metadata!B$1:C$2632,2,FALSE)</f>
        <v>Brébeuf, Georges de, 1617?-1661.</v>
      </c>
      <c r="G3157" t="str">
        <f>VLOOKUP(TRIM(SUBSTITUTE(E3157,CHAR(160),CHAR(32))),Metadata!B$1:D$2632,3,FALSE)</f>
        <v>La Pharsale de Lucain</v>
      </c>
      <c r="H3157">
        <f>VLOOKUP(TRIM(SUBSTITUTE(E3157,CHAR(160),CHAR(32))),Metadata!B$1:E$2632,4,FALSE)</f>
        <v>1654</v>
      </c>
      <c r="I3157" t="s">
        <v>445</v>
      </c>
      <c r="K3157" t="str">
        <f>VLOOKUP(TRIM(SUBSTITUTE(E3157,CHAR(160),CHAR(32))),Metadata!B$1:H$2632,7,FALSE)</f>
        <v>poesie</v>
      </c>
      <c r="L3157" t="s">
        <v>4382</v>
      </c>
      <c r="N3157" t="str">
        <f>VLOOKUP(TRIM(SUBSTITUTE(E3157,CHAR(160),CHAR(32))),Metadata!B$1:J$2632,9,FALSE)</f>
        <v>vers</v>
      </c>
      <c r="O3157">
        <f>VLOOKUP(TRIM(SUBSTITUTE(E3157,CHAR(160),CHAR(32))),Metadata!B$1:K$2632,10,FALSE)</f>
        <v>107151</v>
      </c>
      <c r="P3157" s="8" t="s">
        <v>12951</v>
      </c>
      <c r="Q3157">
        <v>29</v>
      </c>
      <c r="R3157">
        <v>35</v>
      </c>
    </row>
    <row r="3158" spans="1:18" hidden="1" x14ac:dyDescent="0.25">
      <c r="A3158">
        <v>3162</v>
      </c>
      <c r="B3158" t="s">
        <v>4354</v>
      </c>
      <c r="C3158" t="s">
        <v>3374</v>
      </c>
      <c r="D3158" t="s">
        <v>330</v>
      </c>
      <c r="E3158" t="s">
        <v>8024</v>
      </c>
      <c r="F3158" t="str">
        <f>VLOOKUP(TRIM(SUBSTITUTE(E3158,CHAR(160),CHAR(32))),Metadata!B$1:C$2632,2,FALSE)</f>
        <v>Corneille, Pierre, 1606-1684.</v>
      </c>
      <c r="G3158" t="str">
        <f>VLOOKUP(TRIM(SUBSTITUTE(E3158,CHAR(160),CHAR(32))),Metadata!B$1:D$2632,3,FALSE)</f>
        <v>Oedipe</v>
      </c>
      <c r="H3158">
        <f>VLOOKUP(TRIM(SUBSTITUTE(E3158,CHAR(160),CHAR(32))),Metadata!B$1:E$2632,4,FALSE)</f>
        <v>1659</v>
      </c>
      <c r="I3158" t="s">
        <v>445</v>
      </c>
      <c r="K3158" t="str">
        <f>VLOOKUP(TRIM(SUBSTITUTE(E3158,CHAR(160),CHAR(32))),Metadata!B$1:H$2632,7,FALSE)</f>
        <v>theatre</v>
      </c>
      <c r="L3158" t="s">
        <v>4472</v>
      </c>
      <c r="N3158" t="str">
        <f>VLOOKUP(TRIM(SUBSTITUTE(E3158,CHAR(160),CHAR(32))),Metadata!B$1:J$2632,9,FALSE)</f>
        <v/>
      </c>
      <c r="O3158">
        <f>VLOOKUP(TRIM(SUBSTITUTE(E3158,CHAR(160),CHAR(32))),Metadata!B$1:K$2632,10,FALSE)</f>
        <v>18845</v>
      </c>
      <c r="P3158" s="4" t="s">
        <v>11543</v>
      </c>
      <c r="Q3158">
        <v>153</v>
      </c>
      <c r="R3158">
        <v>159</v>
      </c>
    </row>
    <row r="3159" spans="1:18" hidden="1" x14ac:dyDescent="0.25">
      <c r="A3159">
        <v>3163</v>
      </c>
      <c r="B3159" t="s">
        <v>4354</v>
      </c>
      <c r="C3159" t="s">
        <v>3374</v>
      </c>
      <c r="D3159" t="s">
        <v>330</v>
      </c>
      <c r="E3159" t="s">
        <v>8128</v>
      </c>
      <c r="F3159" t="str">
        <f>VLOOKUP(TRIM(SUBSTITUTE(E3159,CHAR(160),CHAR(32))),Metadata!B$1:C$2632,2,FALSE)</f>
        <v>Racine, Jean, 1639-1699.</v>
      </c>
      <c r="G3159" t="str">
        <f>VLOOKUP(TRIM(SUBSTITUTE(E3159,CHAR(160),CHAR(32))),Metadata!B$1:D$2632,3,FALSE)</f>
        <v>Athalie</v>
      </c>
      <c r="H3159">
        <f>VLOOKUP(TRIM(SUBSTITUTE(E3159,CHAR(160),CHAR(32))),Metadata!B$1:E$2632,4,FALSE)</f>
        <v>1691</v>
      </c>
      <c r="I3159" t="s">
        <v>445</v>
      </c>
      <c r="K3159" t="str">
        <f>VLOOKUP(TRIM(SUBSTITUTE(E3159,CHAR(160),CHAR(32))),Metadata!B$1:H$2632,7,FALSE)</f>
        <v>theatre</v>
      </c>
      <c r="L3159" t="s">
        <v>4472</v>
      </c>
      <c r="N3159" t="str">
        <f>VLOOKUP(TRIM(SUBSTITUTE(E3159,CHAR(160),CHAR(32))),Metadata!B$1:J$2632,9,FALSE)</f>
        <v/>
      </c>
      <c r="O3159">
        <f>VLOOKUP(TRIM(SUBSTITUTE(E3159,CHAR(160),CHAR(32))),Metadata!B$1:K$2632,10,FALSE)</f>
        <v>15833</v>
      </c>
      <c r="P3159" s="4" t="s">
        <v>11544</v>
      </c>
      <c r="Q3159">
        <v>24</v>
      </c>
      <c r="R3159">
        <v>32</v>
      </c>
    </row>
    <row r="3160" spans="1:18" hidden="1" x14ac:dyDescent="0.25">
      <c r="A3160">
        <v>3164</v>
      </c>
      <c r="B3160" t="s">
        <v>4354</v>
      </c>
      <c r="C3160" t="s">
        <v>3374</v>
      </c>
      <c r="D3160" t="s">
        <v>330</v>
      </c>
      <c r="E3160" t="s">
        <v>8053</v>
      </c>
      <c r="F3160" t="str">
        <f>VLOOKUP(TRIM(SUBSTITUTE(E3160,CHAR(160),CHAR(32))),Metadata!B$1:C$2632,2,FALSE)</f>
        <v>Fénelon, François de Salignac de La Mothe-, 1651-1715.</v>
      </c>
      <c r="G3160" t="str">
        <f>VLOOKUP(TRIM(SUBSTITUTE(E3160,CHAR(160),CHAR(32))),Metadata!B$1:D$2632,3,FALSE)</f>
        <v>Les aventures de Télémaque</v>
      </c>
      <c r="H3160">
        <f>VLOOKUP(TRIM(SUBSTITUTE(E3160,CHAR(160),CHAR(32))),Metadata!B$1:E$2632,4,FALSE)</f>
        <v>1699</v>
      </c>
      <c r="I3160" t="s">
        <v>445</v>
      </c>
      <c r="K3160" t="str">
        <f>VLOOKUP(TRIM(SUBSTITUTE(E3160,CHAR(160),CHAR(32))),Metadata!B$1:H$2632,7,FALSE)</f>
        <v>roman</v>
      </c>
      <c r="L3160" t="s">
        <v>4378</v>
      </c>
      <c r="N3160" t="str">
        <f>VLOOKUP(TRIM(SUBSTITUTE(E3160,CHAR(160),CHAR(32))),Metadata!B$1:J$2632,9,FALSE)</f>
        <v>prose</v>
      </c>
      <c r="O3160">
        <f>VLOOKUP(TRIM(SUBSTITUTE(E3160,CHAR(160),CHAR(32))),Metadata!B$1:K$2632,10,FALSE)</f>
        <v>138152</v>
      </c>
      <c r="P3160" s="4" t="s">
        <v>11545</v>
      </c>
      <c r="Q3160">
        <v>167</v>
      </c>
      <c r="R3160">
        <v>173</v>
      </c>
    </row>
    <row r="3161" spans="1:18" hidden="1" x14ac:dyDescent="0.25">
      <c r="A3161">
        <v>3165</v>
      </c>
      <c r="B3161" t="s">
        <v>4354</v>
      </c>
      <c r="C3161" t="s">
        <v>3374</v>
      </c>
      <c r="D3161" t="s">
        <v>330</v>
      </c>
      <c r="E3161" t="s">
        <v>8066</v>
      </c>
      <c r="F3161" t="str">
        <f>VLOOKUP(TRIM(SUBSTITUTE(E3161,CHAR(160),CHAR(32))),Metadata!B$1:C$2632,2,FALSE)</f>
        <v>La Bruyère, Jean de, 1645-1696.</v>
      </c>
      <c r="G3161" t="str">
        <f>VLOOKUP(TRIM(SUBSTITUTE(E3161,CHAR(160),CHAR(32))),Metadata!B$1:D$2632,3,FALSE)</f>
        <v>Dialogues sur le Quietisme</v>
      </c>
      <c r="H3161">
        <f>VLOOKUP(TRIM(SUBSTITUTE(E3161,CHAR(160),CHAR(32))),Metadata!B$1:E$2632,4,FALSE)</f>
        <v>1694</v>
      </c>
      <c r="I3161" t="s">
        <v>445</v>
      </c>
      <c r="K3161" t="str">
        <f>VLOOKUP(TRIM(SUBSTITUTE(E3161,CHAR(160),CHAR(32))),Metadata!B$1:H$2632,7,FALSE)</f>
        <v>eloquence</v>
      </c>
      <c r="L3161" t="s">
        <v>4758</v>
      </c>
      <c r="N3161" t="str">
        <f>VLOOKUP(TRIM(SUBSTITUTE(E3161,CHAR(160),CHAR(32))),Metadata!B$1:J$2632,9,FALSE)</f>
        <v/>
      </c>
      <c r="O3161">
        <f>VLOOKUP(TRIM(SUBSTITUTE(E3161,CHAR(160),CHAR(32))),Metadata!B$1:K$2632,10,FALSE)</f>
        <v>43045</v>
      </c>
      <c r="P3161" s="4" t="s">
        <v>12952</v>
      </c>
      <c r="Q3161">
        <v>141</v>
      </c>
      <c r="R3161">
        <v>149</v>
      </c>
    </row>
    <row r="3162" spans="1:18" hidden="1" x14ac:dyDescent="0.25">
      <c r="A3162">
        <v>3166</v>
      </c>
      <c r="B3162" t="s">
        <v>4354</v>
      </c>
      <c r="C3162" t="s">
        <v>3374</v>
      </c>
      <c r="D3162" t="s">
        <v>330</v>
      </c>
      <c r="E3162" t="s">
        <v>8080</v>
      </c>
      <c r="F3162" t="str">
        <f>VLOOKUP(TRIM(SUBSTITUTE(E3162,CHAR(160),CHAR(32))),Metadata!B$1:C$2632,2,FALSE)</f>
        <v>Mabillon, Jean, 1632-1707.</v>
      </c>
      <c r="G3162" t="str">
        <f>VLOOKUP(TRIM(SUBSTITUTE(E3162,CHAR(160),CHAR(32))),Metadata!B$1:D$2632,3,FALSE)</f>
        <v>Traité des études monastiques</v>
      </c>
      <c r="H3162">
        <f>VLOOKUP(TRIM(SUBSTITUTE(E3162,CHAR(160),CHAR(32))),Metadata!B$1:E$2632,4,FALSE)</f>
        <v>1691</v>
      </c>
      <c r="I3162" t="s">
        <v>445</v>
      </c>
      <c r="K3162" t="str">
        <f>VLOOKUP(TRIM(SUBSTITUTE(E3162,CHAR(160),CHAR(32))),Metadata!B$1:H$2632,7,FALSE)</f>
        <v>traite ou essai</v>
      </c>
      <c r="L3162" t="s">
        <v>4402</v>
      </c>
      <c r="N3162" t="str">
        <f>VLOOKUP(TRIM(SUBSTITUTE(E3162,CHAR(160),CHAR(32))),Metadata!B$1:J$2632,9,FALSE)</f>
        <v>prose</v>
      </c>
      <c r="O3162">
        <f>VLOOKUP(TRIM(SUBSTITUTE(E3162,CHAR(160),CHAR(32))),Metadata!B$1:K$2632,10,FALSE)</f>
        <v>111310</v>
      </c>
      <c r="P3162" s="4" t="s">
        <v>12953</v>
      </c>
      <c r="Q3162">
        <v>147</v>
      </c>
      <c r="R3162">
        <v>154</v>
      </c>
    </row>
    <row r="3163" spans="1:18" x14ac:dyDescent="0.25">
      <c r="A3163">
        <v>3167</v>
      </c>
      <c r="B3163" t="s">
        <v>4354</v>
      </c>
      <c r="C3163" t="s">
        <v>3374</v>
      </c>
      <c r="D3163" t="s">
        <v>330</v>
      </c>
      <c r="E3163" t="s">
        <v>8165</v>
      </c>
      <c r="F3163" t="str">
        <f>VLOOKUP(TRIM(SUBSTITUTE(E3163,CHAR(160),CHAR(32))),Metadata!B$1:C$2632,2,FALSE)</f>
        <v>Vauquelin, Nicolas, sieur des Yveteaux, 1567-1649.</v>
      </c>
      <c r="G3163" t="str">
        <f>VLOOKUP(TRIM(SUBSTITUTE(E3163,CHAR(160),CHAR(32))),Metadata!B$1:D$2632,3,FALSE)</f>
        <v>Oeuvres poétiques</v>
      </c>
      <c r="H3163">
        <f>VLOOKUP(TRIM(SUBSTITUTE(E3163,CHAR(160),CHAR(32))),Metadata!B$1:E$2632,4,FALSE)</f>
        <v>1648</v>
      </c>
      <c r="I3163" t="s">
        <v>445</v>
      </c>
      <c r="K3163" t="str">
        <f>VLOOKUP(TRIM(SUBSTITUTE(E3163,CHAR(160),CHAR(32))),Metadata!B$1:H$2632,7,FALSE)</f>
        <v>poesie</v>
      </c>
      <c r="L3163" t="s">
        <v>4382</v>
      </c>
      <c r="N3163" t="str">
        <f>VLOOKUP(TRIM(SUBSTITUTE(E3163,CHAR(160),CHAR(32))),Metadata!B$1:J$2632,9,FALSE)</f>
        <v>vers</v>
      </c>
      <c r="O3163">
        <f>VLOOKUP(TRIM(SUBSTITUTE(E3163,CHAR(160),CHAR(32))),Metadata!B$1:K$2632,10,FALSE)</f>
        <v>27301</v>
      </c>
      <c r="P3163" s="4" t="s">
        <v>12954</v>
      </c>
      <c r="Q3163">
        <v>61</v>
      </c>
      <c r="R3163">
        <v>68</v>
      </c>
    </row>
    <row r="3164" spans="1:18" hidden="1" x14ac:dyDescent="0.25">
      <c r="A3164">
        <v>3168</v>
      </c>
      <c r="B3164" t="s">
        <v>4354</v>
      </c>
      <c r="C3164" t="s">
        <v>3374</v>
      </c>
      <c r="D3164" t="s">
        <v>330</v>
      </c>
      <c r="E3164" t="s">
        <v>4778</v>
      </c>
      <c r="F3164" t="str">
        <f>VLOOKUP(TRIM(SUBSTITUTE(E3164,CHAR(160),CHAR(32))),Metadata!B$1:C$2632,2,FALSE)</f>
        <v>Corneille, Pierre, 1606-1684.</v>
      </c>
      <c r="G3164" t="str">
        <f>VLOOKUP(TRIM(SUBSTITUTE(E3164,CHAR(160),CHAR(32))),Metadata!B$1:D$2632,3,FALSE)</f>
        <v>Othon</v>
      </c>
      <c r="H3164">
        <f>VLOOKUP(TRIM(SUBSTITUTE(E3164,CHAR(160),CHAR(32))),Metadata!B$1:E$2632,4,FALSE)</f>
        <v>1665</v>
      </c>
      <c r="I3164" t="s">
        <v>445</v>
      </c>
      <c r="K3164" t="str">
        <f>VLOOKUP(TRIM(SUBSTITUTE(E3164,CHAR(160),CHAR(32))),Metadata!B$1:H$2632,7,FALSE)</f>
        <v>theatre</v>
      </c>
      <c r="L3164" t="s">
        <v>4472</v>
      </c>
      <c r="N3164" t="str">
        <f>VLOOKUP(TRIM(SUBSTITUTE(E3164,CHAR(160),CHAR(32))),Metadata!B$1:J$2632,9,FALSE)</f>
        <v/>
      </c>
      <c r="O3164">
        <f>VLOOKUP(TRIM(SUBSTITUTE(E3164,CHAR(160),CHAR(32))),Metadata!B$1:K$2632,10,FALSE)</f>
        <v>17270</v>
      </c>
      <c r="P3164" s="4" t="s">
        <v>11546</v>
      </c>
      <c r="Q3164">
        <v>81</v>
      </c>
      <c r="R3164">
        <v>88</v>
      </c>
    </row>
    <row r="3165" spans="1:18" hidden="1" x14ac:dyDescent="0.25">
      <c r="A3165">
        <v>3169</v>
      </c>
      <c r="B3165" t="s">
        <v>4354</v>
      </c>
      <c r="C3165" t="s">
        <v>3374</v>
      </c>
      <c r="D3165" t="s">
        <v>330</v>
      </c>
      <c r="E3165" t="s">
        <v>8128</v>
      </c>
      <c r="F3165" t="str">
        <f>VLOOKUP(TRIM(SUBSTITUTE(E3165,CHAR(160),CHAR(32))),Metadata!B$1:C$2632,2,FALSE)</f>
        <v>Racine, Jean, 1639-1699.</v>
      </c>
      <c r="G3165" t="str">
        <f>VLOOKUP(TRIM(SUBSTITUTE(E3165,CHAR(160),CHAR(32))),Metadata!B$1:D$2632,3,FALSE)</f>
        <v>Athalie</v>
      </c>
      <c r="H3165">
        <f>VLOOKUP(TRIM(SUBSTITUTE(E3165,CHAR(160),CHAR(32))),Metadata!B$1:E$2632,4,FALSE)</f>
        <v>1691</v>
      </c>
      <c r="I3165" t="s">
        <v>445</v>
      </c>
      <c r="K3165" t="str">
        <f>VLOOKUP(TRIM(SUBSTITUTE(E3165,CHAR(160),CHAR(32))),Metadata!B$1:H$2632,7,FALSE)</f>
        <v>theatre</v>
      </c>
      <c r="L3165" t="s">
        <v>4472</v>
      </c>
      <c r="N3165" t="str">
        <f>VLOOKUP(TRIM(SUBSTITUTE(E3165,CHAR(160),CHAR(32))),Metadata!B$1:J$2632,9,FALSE)</f>
        <v/>
      </c>
      <c r="O3165">
        <f>VLOOKUP(TRIM(SUBSTITUTE(E3165,CHAR(160),CHAR(32))),Metadata!B$1:K$2632,10,FALSE)</f>
        <v>15833</v>
      </c>
      <c r="P3165" s="4" t="s">
        <v>11547</v>
      </c>
      <c r="Q3165">
        <v>32</v>
      </c>
      <c r="R3165">
        <v>40</v>
      </c>
    </row>
    <row r="3166" spans="1:18" hidden="1" x14ac:dyDescent="0.25">
      <c r="A3166">
        <v>3170</v>
      </c>
      <c r="B3166" t="s">
        <v>4354</v>
      </c>
      <c r="C3166" t="s">
        <v>3374</v>
      </c>
      <c r="D3166" t="s">
        <v>330</v>
      </c>
      <c r="E3166" t="s">
        <v>7981</v>
      </c>
      <c r="F3166" t="str">
        <f>VLOOKUP(TRIM(SUBSTITUTE(E3166,CHAR(160),CHAR(32))),Metadata!B$1:C$2632,2,FALSE)</f>
        <v>Balzac, Jean-Louis Guez, seigneur de, 1597-1654.</v>
      </c>
      <c r="G3166" t="str">
        <f>VLOOKUP(TRIM(SUBSTITUTE(E3166,CHAR(160),CHAR(32))),Metadata!B$1:D$2632,3,FALSE)</f>
        <v>Dissertations Chrestiennes et Morales</v>
      </c>
      <c r="H3166">
        <f>VLOOKUP(TRIM(SUBSTITUTE(E3166,CHAR(160),CHAR(32))),Metadata!B$1:E$2632,4,FALSE)</f>
        <v>1654</v>
      </c>
      <c r="I3166" t="s">
        <v>445</v>
      </c>
      <c r="K3166" t="str">
        <f>VLOOKUP(TRIM(SUBSTITUTE(E3166,CHAR(160),CHAR(32))),Metadata!B$1:H$2632,7,FALSE)</f>
        <v>traite ou essai</v>
      </c>
      <c r="L3166" t="s">
        <v>4402</v>
      </c>
      <c r="N3166" t="str">
        <f>VLOOKUP(TRIM(SUBSTITUTE(E3166,CHAR(160),CHAR(32))),Metadata!B$1:J$2632,9,FALSE)</f>
        <v>prose</v>
      </c>
      <c r="O3166">
        <f>VLOOKUP(TRIM(SUBSTITUTE(E3166,CHAR(160),CHAR(32))),Metadata!B$1:K$2632,10,FALSE)</f>
        <v>65116</v>
      </c>
      <c r="P3166" s="4" t="s">
        <v>11548</v>
      </c>
      <c r="Q3166">
        <v>101</v>
      </c>
      <c r="R3166">
        <v>109</v>
      </c>
    </row>
    <row r="3167" spans="1:18" hidden="1" x14ac:dyDescent="0.25">
      <c r="A3167">
        <v>3171</v>
      </c>
      <c r="B3167" t="s">
        <v>4354</v>
      </c>
      <c r="C3167" t="s">
        <v>3374</v>
      </c>
      <c r="D3167" t="s">
        <v>330</v>
      </c>
      <c r="E3167" t="s">
        <v>8019</v>
      </c>
      <c r="F3167" t="str">
        <f>VLOOKUP(TRIM(SUBSTITUTE(E3167,CHAR(160),CHAR(32))),Metadata!B$1:C$2632,2,FALSE)</f>
        <v>Corneille, Pierre, 1606-1684.</v>
      </c>
      <c r="G3167" t="str">
        <f>VLOOKUP(TRIM(SUBSTITUTE(E3167,CHAR(160),CHAR(32))),Metadata!B$1:D$2632,3,FALSE)</f>
        <v>La Suivante</v>
      </c>
      <c r="H3167">
        <f>VLOOKUP(TRIM(SUBSTITUTE(E3167,CHAR(160),CHAR(32))),Metadata!B$1:E$2632,4,FALSE)</f>
        <v>1637</v>
      </c>
      <c r="I3167" t="s">
        <v>445</v>
      </c>
      <c r="K3167" t="str">
        <f>VLOOKUP(TRIM(SUBSTITUTE(E3167,CHAR(160),CHAR(32))),Metadata!B$1:H$2632,7,FALSE)</f>
        <v>theatre</v>
      </c>
      <c r="L3167" t="s">
        <v>4472</v>
      </c>
      <c r="N3167" t="str">
        <f>VLOOKUP(TRIM(SUBSTITUTE(E3167,CHAR(160),CHAR(32))),Metadata!B$1:J$2632,9,FALSE)</f>
        <v/>
      </c>
      <c r="O3167">
        <f>VLOOKUP(TRIM(SUBSTITUTE(E3167,CHAR(160),CHAR(32))),Metadata!B$1:K$2632,10,FALSE)</f>
        <v>15581</v>
      </c>
      <c r="P3167" s="4" t="s">
        <v>11549</v>
      </c>
      <c r="Q3167">
        <v>73</v>
      </c>
      <c r="R3167">
        <v>79</v>
      </c>
    </row>
    <row r="3168" spans="1:18" hidden="1" x14ac:dyDescent="0.25">
      <c r="A3168">
        <v>3172</v>
      </c>
      <c r="B3168" t="s">
        <v>4354</v>
      </c>
      <c r="C3168" t="s">
        <v>3374</v>
      </c>
      <c r="D3168" t="s">
        <v>330</v>
      </c>
      <c r="E3168" t="s">
        <v>8332</v>
      </c>
      <c r="F3168" t="str">
        <f>VLOOKUP(TRIM(SUBSTITUTE(E3168,CHAR(160),CHAR(32))),Metadata!B$1:C$2632,2,FALSE)</f>
        <v>Mercier, Louis-Sébastien, 1740-1814.</v>
      </c>
      <c r="G3168" t="str">
        <f>VLOOKUP(TRIM(SUBSTITUTE(E3168,CHAR(160),CHAR(32))),Metadata!B$1:D$2632,3,FALSE)</f>
        <v>La destruction de la ligue, ou, La réduction de Paris</v>
      </c>
      <c r="H3168">
        <f>VLOOKUP(TRIM(SUBSTITUTE(E3168,CHAR(160),CHAR(32))),Metadata!B$1:E$2632,4,FALSE)</f>
        <v>1782</v>
      </c>
      <c r="I3168" t="s">
        <v>448</v>
      </c>
      <c r="K3168" t="str">
        <f>VLOOKUP(TRIM(SUBSTITUTE(E3168,CHAR(160),CHAR(32))),Metadata!B$1:H$2632,7,FALSE)</f>
        <v>theatre</v>
      </c>
      <c r="L3168" t="s">
        <v>4472</v>
      </c>
      <c r="N3168" t="str">
        <f>VLOOKUP(TRIM(SUBSTITUTE(E3168,CHAR(160),CHAR(32))),Metadata!B$1:J$2632,9,FALSE)</f>
        <v>prose</v>
      </c>
      <c r="O3168">
        <f>VLOOKUP(TRIM(SUBSTITUTE(E3168,CHAR(160),CHAR(32))),Metadata!B$1:K$2632,10,FALSE)</f>
        <v>33828</v>
      </c>
      <c r="P3168" s="4" t="s">
        <v>12955</v>
      </c>
      <c r="Q3168">
        <v>102</v>
      </c>
      <c r="R3168">
        <v>110</v>
      </c>
    </row>
    <row r="3169" spans="1:18" hidden="1" x14ac:dyDescent="0.25">
      <c r="A3169">
        <v>3173</v>
      </c>
      <c r="B3169" t="s">
        <v>4354</v>
      </c>
      <c r="C3169" t="s">
        <v>3374</v>
      </c>
      <c r="D3169" t="s">
        <v>330</v>
      </c>
      <c r="E3169" t="s">
        <v>8368</v>
      </c>
      <c r="F3169" t="str">
        <f>VLOOKUP(TRIM(SUBSTITUTE(E3169,CHAR(160),CHAR(32))),Metadata!B$1:C$2632,2,FALSE)</f>
        <v>Riccoboni, Marie Jeanne de Heurles Laboras de Mezières, 1713-1792.</v>
      </c>
      <c r="G3169" t="str">
        <f>VLOOKUP(TRIM(SUBSTITUTE(E3169,CHAR(160),CHAR(32))),Metadata!B$1:D$2632,3,FALSE)</f>
        <v>Lettres d'Adélaïde de Dammartin</v>
      </c>
      <c r="H3169">
        <f>VLOOKUP(TRIM(SUBSTITUTE(E3169,CHAR(160),CHAR(32))),Metadata!B$1:E$2632,4,FALSE)</f>
        <v>1767</v>
      </c>
      <c r="I3169" t="s">
        <v>448</v>
      </c>
      <c r="K3169" t="str">
        <f>VLOOKUP(TRIM(SUBSTITUTE(E3169,CHAR(160),CHAR(32))),Metadata!B$1:H$2632,7,FALSE)</f>
        <v>roman</v>
      </c>
      <c r="L3169" t="s">
        <v>4378</v>
      </c>
      <c r="N3169" t="str">
        <f>VLOOKUP(TRIM(SUBSTITUTE(E3169,CHAR(160),CHAR(32))),Metadata!B$1:J$2632,9,FALSE)</f>
        <v>prose</v>
      </c>
      <c r="O3169">
        <f>VLOOKUP(TRIM(SUBSTITUTE(E3169,CHAR(160),CHAR(32))),Metadata!B$1:K$2632,10,FALSE)</f>
        <v>49503</v>
      </c>
      <c r="P3169" s="4" t="s">
        <v>12956</v>
      </c>
      <c r="Q3169">
        <v>35</v>
      </c>
      <c r="R3169">
        <v>41</v>
      </c>
    </row>
    <row r="3170" spans="1:18" hidden="1" x14ac:dyDescent="0.25">
      <c r="A3170">
        <v>3174</v>
      </c>
      <c r="B3170" t="s">
        <v>4354</v>
      </c>
      <c r="C3170" t="s">
        <v>3374</v>
      </c>
      <c r="D3170" t="s">
        <v>330</v>
      </c>
      <c r="E3170" t="s">
        <v>8313</v>
      </c>
      <c r="F3170" t="str">
        <f>VLOOKUP(TRIM(SUBSTITUTE(E3170,CHAR(160),CHAR(32))),Metadata!B$1:C$2632,2,FALSE)</f>
        <v>Marat, Jean Paul, 1743-1793.</v>
      </c>
      <c r="G3170" t="str">
        <f>VLOOKUP(TRIM(SUBSTITUTE(E3170,CHAR(160),CHAR(32))),Metadata!B$1:D$2632,3,FALSE)</f>
        <v>Eloge de Montesquieu: présenté à l'Académie de Bordeaux le 28 mars 1785</v>
      </c>
      <c r="H3170">
        <f>VLOOKUP(TRIM(SUBSTITUTE(E3170,CHAR(160),CHAR(32))),Metadata!B$1:E$2632,4,FALSE)</f>
        <v>1785</v>
      </c>
      <c r="I3170" t="s">
        <v>448</v>
      </c>
      <c r="K3170" t="str">
        <f>VLOOKUP(TRIM(SUBSTITUTE(E3170,CHAR(160),CHAR(32))),Metadata!B$1:H$2632,7,FALSE)</f>
        <v>traite ou essai</v>
      </c>
      <c r="L3170" t="s">
        <v>4402</v>
      </c>
      <c r="N3170" t="str">
        <f>VLOOKUP(TRIM(SUBSTITUTE(E3170,CHAR(160),CHAR(32))),Metadata!B$1:J$2632,9,FALSE)</f>
        <v>prose</v>
      </c>
      <c r="O3170">
        <f>VLOOKUP(TRIM(SUBSTITUTE(E3170,CHAR(160),CHAR(32))),Metadata!B$1:K$2632,10,FALSE)</f>
        <v>24030</v>
      </c>
      <c r="P3170" s="4" t="s">
        <v>11550</v>
      </c>
      <c r="Q3170">
        <v>30</v>
      </c>
      <c r="R3170">
        <v>36</v>
      </c>
    </row>
    <row r="3171" spans="1:18" hidden="1" x14ac:dyDescent="0.25">
      <c r="A3171">
        <v>3175</v>
      </c>
      <c r="B3171" t="s">
        <v>4354</v>
      </c>
      <c r="C3171" t="s">
        <v>3374</v>
      </c>
      <c r="D3171" t="s">
        <v>330</v>
      </c>
      <c r="E3171" t="s">
        <v>5103</v>
      </c>
      <c r="F3171" t="str">
        <f>VLOOKUP(TRIM(SUBSTITUTE(E3171,CHAR(160),CHAR(32))),Metadata!B$1:C$2632,2,FALSE)</f>
        <v>Rousseau, Jean-Jacques, 1712-1778.</v>
      </c>
      <c r="G3171" t="str">
        <f>VLOOKUP(TRIM(SUBSTITUTE(E3171,CHAR(160),CHAR(32))),Metadata!B$1:D$2632,3,FALSE)</f>
        <v>Lettres (1728-1778)</v>
      </c>
      <c r="H3171">
        <f>VLOOKUP(TRIM(SUBSTITUTE(E3171,CHAR(160),CHAR(32))),Metadata!B$1:E$2632,4,FALSE)</f>
        <v>1728</v>
      </c>
      <c r="I3171" t="s">
        <v>448</v>
      </c>
      <c r="K3171" t="str">
        <f>VLOOKUP(TRIM(SUBSTITUTE(E3171,CHAR(160),CHAR(32))),Metadata!B$1:H$2632,7,FALSE)</f>
        <v>correspondance</v>
      </c>
      <c r="L3171" t="s">
        <v>4542</v>
      </c>
      <c r="N3171" t="str">
        <f>VLOOKUP(TRIM(SUBSTITUTE(E3171,CHAR(160),CHAR(32))),Metadata!B$1:J$2632,9,FALSE)</f>
        <v/>
      </c>
      <c r="O3171">
        <f>VLOOKUP(TRIM(SUBSTITUTE(E3171,CHAR(160),CHAR(32))),Metadata!B$1:K$2632,10,FALSE)</f>
        <v>113420</v>
      </c>
      <c r="P3171" s="4" t="s">
        <v>11551</v>
      </c>
      <c r="Q3171">
        <v>27</v>
      </c>
      <c r="R3171">
        <v>33</v>
      </c>
    </row>
    <row r="3172" spans="1:18" hidden="1" x14ac:dyDescent="0.25">
      <c r="A3172">
        <v>3176</v>
      </c>
      <c r="B3172" t="s">
        <v>4354</v>
      </c>
      <c r="C3172" t="s">
        <v>3374</v>
      </c>
      <c r="D3172" t="s">
        <v>330</v>
      </c>
      <c r="E3172" t="s">
        <v>8316</v>
      </c>
      <c r="F3172" t="str">
        <f>VLOOKUP(TRIM(SUBSTITUTE(E3172,CHAR(160),CHAR(32))),Metadata!B$1:C$2632,2,FALSE)</f>
        <v>Marat, Jean Paul, 1743-1793.</v>
      </c>
      <c r="G3172" t="str">
        <f>VLOOKUP(TRIM(SUBSTITUTE(E3172,CHAR(160),CHAR(32))),Metadata!B$1:D$2632,3,FALSE)</f>
        <v>Les pamphlets--1792</v>
      </c>
      <c r="H3172">
        <f>VLOOKUP(TRIM(SUBSTITUTE(E3172,CHAR(160),CHAR(32))),Metadata!B$1:E$2632,4,FALSE)</f>
        <v>1792</v>
      </c>
      <c r="I3172" t="s">
        <v>448</v>
      </c>
      <c r="K3172" t="str">
        <f>VLOOKUP(TRIM(SUBSTITUTE(E3172,CHAR(160),CHAR(32))),Metadata!B$1:H$2632,7,FALSE)</f>
        <v>pamphlet</v>
      </c>
      <c r="L3172" t="s">
        <v>4534</v>
      </c>
      <c r="N3172" t="str">
        <f>VLOOKUP(TRIM(SUBSTITUTE(E3172,CHAR(160),CHAR(32))),Metadata!B$1:J$2632,9,FALSE)</f>
        <v>prose</v>
      </c>
      <c r="O3172">
        <f>VLOOKUP(TRIM(SUBSTITUTE(E3172,CHAR(160),CHAR(32))),Metadata!B$1:K$2632,10,FALSE)</f>
        <v>43011</v>
      </c>
      <c r="P3172" s="4" t="s">
        <v>11552</v>
      </c>
      <c r="Q3172">
        <v>170</v>
      </c>
      <c r="R3172">
        <v>177</v>
      </c>
    </row>
    <row r="3173" spans="1:18" hidden="1" x14ac:dyDescent="0.25">
      <c r="A3173">
        <v>3177</v>
      </c>
      <c r="B3173" t="s">
        <v>4354</v>
      </c>
      <c r="C3173" t="s">
        <v>3374</v>
      </c>
      <c r="D3173" t="s">
        <v>330</v>
      </c>
      <c r="E3173" t="s">
        <v>8254</v>
      </c>
      <c r="F3173" t="str">
        <f>VLOOKUP(TRIM(SUBSTITUTE(E3173,CHAR(160),CHAR(32))),Metadata!B$1:C$2632,2,FALSE)</f>
        <v>Dumarsais, 1676-1756.</v>
      </c>
      <c r="G3173" t="str">
        <f>VLOOKUP(TRIM(SUBSTITUTE(E3173,CHAR(160),CHAR(32))),Metadata!B$1:D$2632,3,FALSE)</f>
        <v>Des tropes, ou, des différence sens dans lesquels on peut prendre un mème mot dans une mème langue: ouvrage utile pour l'intelligence des auteurs, qui peut servir d'introduction à la rhétorique à la logique.</v>
      </c>
      <c r="H3173">
        <f>VLOOKUP(TRIM(SUBSTITUTE(E3173,CHAR(160),CHAR(32))),Metadata!B$1:E$2632,4,FALSE)</f>
        <v>1730</v>
      </c>
      <c r="I3173" t="s">
        <v>448</v>
      </c>
      <c r="K3173" t="str">
        <f>VLOOKUP(TRIM(SUBSTITUTE(E3173,CHAR(160),CHAR(32))),Metadata!B$1:H$2632,7,FALSE)</f>
        <v>traite ou essai</v>
      </c>
      <c r="L3173" t="s">
        <v>4402</v>
      </c>
      <c r="N3173" t="str">
        <f>VLOOKUP(TRIM(SUBSTITUTE(E3173,CHAR(160),CHAR(32))),Metadata!B$1:J$2632,9,FALSE)</f>
        <v>prose</v>
      </c>
      <c r="O3173">
        <f>VLOOKUP(TRIM(SUBSTITUTE(E3173,CHAR(160),CHAR(32))),Metadata!B$1:K$2632,10,FALSE)</f>
        <v>48321</v>
      </c>
      <c r="P3173" s="4" t="s">
        <v>11553</v>
      </c>
      <c r="Q3173">
        <v>54</v>
      </c>
      <c r="R3173">
        <v>61</v>
      </c>
    </row>
    <row r="3174" spans="1:18" hidden="1" x14ac:dyDescent="0.25">
      <c r="A3174">
        <v>3178</v>
      </c>
      <c r="B3174" t="s">
        <v>4354</v>
      </c>
      <c r="C3174" t="s">
        <v>3374</v>
      </c>
      <c r="D3174" t="s">
        <v>330</v>
      </c>
      <c r="E3174" t="s">
        <v>8190</v>
      </c>
      <c r="F3174" t="str">
        <f>VLOOKUP(TRIM(SUBSTITUTE(E3174,CHAR(160),CHAR(32))),Metadata!B$1:C$2632,2,FALSE)</f>
        <v>Bonnet, Charles, 1720-1793.</v>
      </c>
      <c r="G3174" t="str">
        <f>VLOOKUP(TRIM(SUBSTITUTE(E3174,CHAR(160),CHAR(32))),Metadata!B$1:D$2632,3,FALSE)</f>
        <v>Considérations sur les corps organisés</v>
      </c>
      <c r="H3174">
        <f>VLOOKUP(TRIM(SUBSTITUTE(E3174,CHAR(160),CHAR(32))),Metadata!B$1:E$2632,4,FALSE)</f>
        <v>1762</v>
      </c>
      <c r="I3174" t="s">
        <v>448</v>
      </c>
      <c r="K3174" t="str">
        <f>VLOOKUP(TRIM(SUBSTITUTE(E3174,CHAR(160),CHAR(32))),Metadata!B$1:H$2632,7,FALSE)</f>
        <v>traite ou essai</v>
      </c>
      <c r="L3174" t="s">
        <v>4402</v>
      </c>
      <c r="N3174" t="str">
        <f>VLOOKUP(TRIM(SUBSTITUTE(E3174,CHAR(160),CHAR(32))),Metadata!B$1:J$2632,9,FALSE)</f>
        <v>prose</v>
      </c>
      <c r="O3174">
        <f>VLOOKUP(TRIM(SUBSTITUTE(E3174,CHAR(160),CHAR(32))),Metadata!B$1:K$2632,10,FALSE)</f>
        <v>122484</v>
      </c>
      <c r="P3174" s="4" t="s">
        <v>11554</v>
      </c>
      <c r="Q3174">
        <v>147</v>
      </c>
      <c r="R3174">
        <v>154</v>
      </c>
    </row>
    <row r="3175" spans="1:18" hidden="1" x14ac:dyDescent="0.25">
      <c r="A3175">
        <v>3179</v>
      </c>
      <c r="B3175" t="s">
        <v>4354</v>
      </c>
      <c r="C3175" t="s">
        <v>3374</v>
      </c>
      <c r="D3175" t="s">
        <v>330</v>
      </c>
      <c r="E3175" t="s">
        <v>8334</v>
      </c>
      <c r="F3175" t="str">
        <f>VLOOKUP(TRIM(SUBSTITUTE(E3175,CHAR(160),CHAR(32))),Metadata!B$1:C$2632,2,FALSE)</f>
        <v>Mercier, Louis-Sébastien, 1740-1814.</v>
      </c>
      <c r="G3175" t="str">
        <f>VLOOKUP(TRIM(SUBSTITUTE(E3175,CHAR(160),CHAR(32))),Metadata!B$1:D$2632,3,FALSE)</f>
        <v>Tableau de Paris t. 5</v>
      </c>
      <c r="H3175">
        <f>VLOOKUP(TRIM(SUBSTITUTE(E3175,CHAR(160),CHAR(32))),Metadata!B$1:E$2632,4,FALSE)</f>
        <v>1783</v>
      </c>
      <c r="I3175" t="s">
        <v>448</v>
      </c>
      <c r="K3175" t="str">
        <f>VLOOKUP(TRIM(SUBSTITUTE(E3175,CHAR(160),CHAR(32))),Metadata!B$1:H$2632,7,FALSE)</f>
        <v>melanges litteraires</v>
      </c>
      <c r="L3175" t="s">
        <v>4389</v>
      </c>
      <c r="N3175" t="str">
        <f>VLOOKUP(TRIM(SUBSTITUTE(E3175,CHAR(160),CHAR(32))),Metadata!B$1:J$2632,9,FALSE)</f>
        <v>prose</v>
      </c>
      <c r="O3175">
        <f>VLOOKUP(TRIM(SUBSTITUTE(E3175,CHAR(160),CHAR(32))),Metadata!B$1:K$2632,10,FALSE)</f>
        <v>217445</v>
      </c>
      <c r="P3175" s="4" t="s">
        <v>12957</v>
      </c>
      <c r="Q3175">
        <v>189</v>
      </c>
      <c r="R3175">
        <v>196</v>
      </c>
    </row>
    <row r="3176" spans="1:18" hidden="1" x14ac:dyDescent="0.25">
      <c r="A3176">
        <v>3180</v>
      </c>
      <c r="B3176" t="s">
        <v>4354</v>
      </c>
      <c r="C3176" t="s">
        <v>3374</v>
      </c>
      <c r="D3176" t="s">
        <v>330</v>
      </c>
      <c r="E3176" t="s">
        <v>8313</v>
      </c>
      <c r="F3176" t="str">
        <f>VLOOKUP(TRIM(SUBSTITUTE(E3176,CHAR(160),CHAR(32))),Metadata!B$1:C$2632,2,FALSE)</f>
        <v>Marat, Jean Paul, 1743-1793.</v>
      </c>
      <c r="G3176" t="str">
        <f>VLOOKUP(TRIM(SUBSTITUTE(E3176,CHAR(160),CHAR(32))),Metadata!B$1:D$2632,3,FALSE)</f>
        <v>Eloge de Montesquieu: présenté à l'Académie de Bordeaux le 28 mars 1785</v>
      </c>
      <c r="H3176">
        <f>VLOOKUP(TRIM(SUBSTITUTE(E3176,CHAR(160),CHAR(32))),Metadata!B$1:E$2632,4,FALSE)</f>
        <v>1785</v>
      </c>
      <c r="I3176" t="s">
        <v>448</v>
      </c>
      <c r="K3176" t="str">
        <f>VLOOKUP(TRIM(SUBSTITUTE(E3176,CHAR(160),CHAR(32))),Metadata!B$1:H$2632,7,FALSE)</f>
        <v>traite ou essai</v>
      </c>
      <c r="L3176" t="s">
        <v>4402</v>
      </c>
      <c r="N3176" t="str">
        <f>VLOOKUP(TRIM(SUBSTITUTE(E3176,CHAR(160),CHAR(32))),Metadata!B$1:J$2632,9,FALSE)</f>
        <v>prose</v>
      </c>
      <c r="O3176">
        <f>VLOOKUP(TRIM(SUBSTITUTE(E3176,CHAR(160),CHAR(32))),Metadata!B$1:K$2632,10,FALSE)</f>
        <v>24030</v>
      </c>
      <c r="P3176" s="4" t="s">
        <v>12958</v>
      </c>
      <c r="Q3176">
        <v>146</v>
      </c>
      <c r="R3176">
        <v>153</v>
      </c>
    </row>
    <row r="3177" spans="1:18" hidden="1" x14ac:dyDescent="0.25">
      <c r="A3177">
        <v>3181</v>
      </c>
      <c r="B3177" t="s">
        <v>4354</v>
      </c>
      <c r="C3177" t="s">
        <v>3374</v>
      </c>
      <c r="D3177" t="s">
        <v>330</v>
      </c>
      <c r="E3177" t="s">
        <v>8184</v>
      </c>
      <c r="F3177" t="str">
        <f>VLOOKUP(TRIM(SUBSTITUTE(E3177,CHAR(160),CHAR(32))),Metadata!B$1:C$2632,2,FALSE)</f>
        <v>Beaumarchais, Pierre Augustin Caron de, 1732-1799.</v>
      </c>
      <c r="G3177" t="str">
        <f>VLOOKUP(TRIM(SUBSTITUTE(E3177,CHAR(160),CHAR(32))),Metadata!B$1:D$2632,3,FALSE)</f>
        <v>La Folle Journée ou le Mariage de Figaro</v>
      </c>
      <c r="H3177">
        <f>VLOOKUP(TRIM(SUBSTITUTE(E3177,CHAR(160),CHAR(32))),Metadata!B$1:E$2632,4,FALSE)</f>
        <v>1785</v>
      </c>
      <c r="I3177" t="s">
        <v>448</v>
      </c>
      <c r="K3177" t="str">
        <f>VLOOKUP(TRIM(SUBSTITUTE(E3177,CHAR(160),CHAR(32))),Metadata!B$1:H$2632,7,FALSE)</f>
        <v>theatre</v>
      </c>
      <c r="L3177" t="s">
        <v>4472</v>
      </c>
      <c r="N3177" t="str">
        <f>VLOOKUP(TRIM(SUBSTITUTE(E3177,CHAR(160),CHAR(32))),Metadata!B$1:J$2632,9,FALSE)</f>
        <v/>
      </c>
      <c r="O3177">
        <f>VLOOKUP(TRIM(SUBSTITUTE(E3177,CHAR(160),CHAR(32))),Metadata!B$1:K$2632,10,FALSE)</f>
        <v>44744</v>
      </c>
      <c r="P3177" s="4" t="s">
        <v>12959</v>
      </c>
      <c r="Q3177">
        <v>28</v>
      </c>
      <c r="R3177">
        <v>35</v>
      </c>
    </row>
    <row r="3178" spans="1:18" hidden="1" x14ac:dyDescent="0.25">
      <c r="A3178">
        <v>3182</v>
      </c>
      <c r="B3178" t="s">
        <v>4354</v>
      </c>
      <c r="C3178" t="s">
        <v>3374</v>
      </c>
      <c r="D3178" t="s">
        <v>330</v>
      </c>
      <c r="E3178" t="s">
        <v>8214</v>
      </c>
      <c r="F3178" t="str">
        <f>VLOOKUP(TRIM(SUBSTITUTE(E3178,CHAR(160),CHAR(32))),Metadata!B$1:C$2632,2,FALSE)</f>
        <v>Condorcet, Marie Jean Antoine-Nicolas de Caritat, marquis de, 1743-1794.</v>
      </c>
      <c r="G3178" t="str">
        <f>VLOOKUP(TRIM(SUBSTITUTE(E3178,CHAR(160),CHAR(32))),Metadata!B$1:D$2632,3,FALSE)</f>
        <v>Esquisse d'un tableau</v>
      </c>
      <c r="H3178">
        <f>VLOOKUP(TRIM(SUBSTITUTE(E3178,CHAR(160),CHAR(32))),Metadata!B$1:E$2632,4,FALSE)</f>
        <v>1794</v>
      </c>
      <c r="I3178" t="s">
        <v>448</v>
      </c>
      <c r="K3178" t="str">
        <f>VLOOKUP(TRIM(SUBSTITUTE(E3178,CHAR(160),CHAR(32))),Metadata!B$1:H$2632,7,FALSE)</f>
        <v>traite ou essai</v>
      </c>
      <c r="L3178" t="s">
        <v>4402</v>
      </c>
      <c r="N3178" t="str">
        <f>VLOOKUP(TRIM(SUBSTITUTE(E3178,CHAR(160),CHAR(32))),Metadata!B$1:J$2632,9,FALSE)</f>
        <v>prose</v>
      </c>
      <c r="O3178">
        <f>VLOOKUP(TRIM(SUBSTITUTE(E3178,CHAR(160),CHAR(32))),Metadata!B$1:K$2632,10,FALSE)</f>
        <v>66733</v>
      </c>
      <c r="P3178" s="4" t="s">
        <v>11555</v>
      </c>
      <c r="Q3178">
        <v>95</v>
      </c>
      <c r="R3178">
        <v>101</v>
      </c>
    </row>
    <row r="3179" spans="1:18" hidden="1" x14ac:dyDescent="0.25">
      <c r="A3179">
        <v>3183</v>
      </c>
      <c r="B3179" t="s">
        <v>4354</v>
      </c>
      <c r="C3179" t="s">
        <v>3374</v>
      </c>
      <c r="D3179" t="s">
        <v>330</v>
      </c>
      <c r="E3179" t="s">
        <v>8184</v>
      </c>
      <c r="F3179" t="str">
        <f>VLOOKUP(TRIM(SUBSTITUTE(E3179,CHAR(160),CHAR(32))),Metadata!B$1:C$2632,2,FALSE)</f>
        <v>Beaumarchais, Pierre Augustin Caron de, 1732-1799.</v>
      </c>
      <c r="G3179" t="str">
        <f>VLOOKUP(TRIM(SUBSTITUTE(E3179,CHAR(160),CHAR(32))),Metadata!B$1:D$2632,3,FALSE)</f>
        <v>La Folle Journée ou le Mariage de Figaro</v>
      </c>
      <c r="H3179">
        <f>VLOOKUP(TRIM(SUBSTITUTE(E3179,CHAR(160),CHAR(32))),Metadata!B$1:E$2632,4,FALSE)</f>
        <v>1785</v>
      </c>
      <c r="I3179" t="s">
        <v>448</v>
      </c>
      <c r="K3179" t="str">
        <f>VLOOKUP(TRIM(SUBSTITUTE(E3179,CHAR(160),CHAR(32))),Metadata!B$1:H$2632,7,FALSE)</f>
        <v>theatre</v>
      </c>
      <c r="L3179" t="s">
        <v>4472</v>
      </c>
      <c r="N3179" t="str">
        <f>VLOOKUP(TRIM(SUBSTITUTE(E3179,CHAR(160),CHAR(32))),Metadata!B$1:J$2632,9,FALSE)</f>
        <v/>
      </c>
      <c r="O3179">
        <f>VLOOKUP(TRIM(SUBSTITUTE(E3179,CHAR(160),CHAR(32))),Metadata!B$1:K$2632,10,FALSE)</f>
        <v>44744</v>
      </c>
      <c r="P3179" s="12" t="s">
        <v>11556</v>
      </c>
      <c r="Q3179">
        <v>0</v>
      </c>
      <c r="R3179">
        <v>7</v>
      </c>
    </row>
    <row r="3180" spans="1:18" hidden="1" x14ac:dyDescent="0.25">
      <c r="A3180">
        <v>3184</v>
      </c>
      <c r="B3180" t="s">
        <v>4354</v>
      </c>
      <c r="C3180" t="s">
        <v>3374</v>
      </c>
      <c r="D3180" t="s">
        <v>330</v>
      </c>
      <c r="E3180" t="s">
        <v>8183</v>
      </c>
      <c r="F3180" t="str">
        <f>VLOOKUP(TRIM(SUBSTITUTE(E3180,CHAR(160),CHAR(32))),Metadata!B$1:C$2632,2,FALSE)</f>
        <v>Barthélemy, Jean-Jacques, 1716-1795.</v>
      </c>
      <c r="G3180" t="str">
        <f>VLOOKUP(TRIM(SUBSTITUTE(E3180,CHAR(160),CHAR(32))),Metadata!B$1:D$2632,3,FALSE)</f>
        <v>Voyage du jeune anacharsis</v>
      </c>
      <c r="H3180">
        <f>VLOOKUP(TRIM(SUBSTITUTE(E3180,CHAR(160),CHAR(32))),Metadata!B$1:E$2632,4,FALSE)</f>
        <v>1788</v>
      </c>
      <c r="I3180" t="s">
        <v>448</v>
      </c>
      <c r="K3180" t="str">
        <f>VLOOKUP(TRIM(SUBSTITUTE(E3180,CHAR(160),CHAR(32))),Metadata!B$1:H$2632,7,FALSE)</f>
        <v>melanges litteraires</v>
      </c>
      <c r="L3180" t="s">
        <v>4389</v>
      </c>
      <c r="N3180" t="str">
        <f>VLOOKUP(TRIM(SUBSTITUTE(E3180,CHAR(160),CHAR(32))),Metadata!B$1:J$2632,9,FALSE)</f>
        <v>prose</v>
      </c>
      <c r="O3180">
        <f>VLOOKUP(TRIM(SUBSTITUTE(E3180,CHAR(160),CHAR(32))),Metadata!B$1:K$2632,10,FALSE)</f>
        <v>539817</v>
      </c>
      <c r="P3180" s="4" t="s">
        <v>11557</v>
      </c>
      <c r="Q3180">
        <v>87</v>
      </c>
      <c r="R3180">
        <v>93</v>
      </c>
    </row>
    <row r="3181" spans="1:18" hidden="1" x14ac:dyDescent="0.25">
      <c r="A3181">
        <v>3185</v>
      </c>
      <c r="B3181" t="s">
        <v>4354</v>
      </c>
      <c r="C3181" t="s">
        <v>3374</v>
      </c>
      <c r="D3181" t="s">
        <v>330</v>
      </c>
      <c r="E3181" t="s">
        <v>8386</v>
      </c>
      <c r="F3181" t="str">
        <f>VLOOKUP(TRIM(SUBSTITUTE(E3181,CHAR(160),CHAR(32))),Metadata!B$1:C$2632,2,FALSE)</f>
        <v>Sade, marquis de, 1740-1814.</v>
      </c>
      <c r="G3181" t="str">
        <f>VLOOKUP(TRIM(SUBSTITUTE(E3181,CHAR(160),CHAR(32))),Metadata!B$1:D$2632,3,FALSE)</f>
        <v>Justine, ou, Les malheurs de la vertu</v>
      </c>
      <c r="H3181">
        <f>VLOOKUP(TRIM(SUBSTITUTE(E3181,CHAR(160),CHAR(32))),Metadata!B$1:E$2632,4,FALSE)</f>
        <v>1791</v>
      </c>
      <c r="I3181" t="s">
        <v>448</v>
      </c>
      <c r="K3181" t="str">
        <f>VLOOKUP(TRIM(SUBSTITUTE(E3181,CHAR(160),CHAR(32))),Metadata!B$1:H$2632,7,FALSE)</f>
        <v>roman</v>
      </c>
      <c r="L3181" t="s">
        <v>4378</v>
      </c>
      <c r="N3181" t="str">
        <f>VLOOKUP(TRIM(SUBSTITUTE(E3181,CHAR(160),CHAR(32))),Metadata!B$1:J$2632,9,FALSE)</f>
        <v>prose</v>
      </c>
      <c r="O3181">
        <f>VLOOKUP(TRIM(SUBSTITUTE(E3181,CHAR(160),CHAR(32))),Metadata!B$1:K$2632,10,FALSE)</f>
        <v>119795</v>
      </c>
      <c r="P3181" s="4" t="s">
        <v>9365</v>
      </c>
      <c r="Q3181">
        <v>157</v>
      </c>
    </row>
    <row r="3182" spans="1:18" hidden="1" x14ac:dyDescent="0.25">
      <c r="A3182">
        <v>3186</v>
      </c>
      <c r="B3182" t="s">
        <v>4354</v>
      </c>
      <c r="C3182" t="s">
        <v>3374</v>
      </c>
      <c r="D3182" t="s">
        <v>330</v>
      </c>
      <c r="E3182" t="s">
        <v>8214</v>
      </c>
      <c r="F3182" t="str">
        <f>VLOOKUP(TRIM(SUBSTITUTE(E3182,CHAR(160),CHAR(32))),Metadata!B$1:C$2632,2,FALSE)</f>
        <v>Condorcet, Marie Jean Antoine-Nicolas de Caritat, marquis de, 1743-1794.</v>
      </c>
      <c r="G3182" t="str">
        <f>VLOOKUP(TRIM(SUBSTITUTE(E3182,CHAR(160),CHAR(32))),Metadata!B$1:D$2632,3,FALSE)</f>
        <v>Esquisse d'un tableau</v>
      </c>
      <c r="H3182">
        <f>VLOOKUP(TRIM(SUBSTITUTE(E3182,CHAR(160),CHAR(32))),Metadata!B$1:E$2632,4,FALSE)</f>
        <v>1794</v>
      </c>
      <c r="I3182" t="s">
        <v>448</v>
      </c>
      <c r="K3182" t="str">
        <f>VLOOKUP(TRIM(SUBSTITUTE(E3182,CHAR(160),CHAR(32))),Metadata!B$1:H$2632,7,FALSE)</f>
        <v>traite ou essai</v>
      </c>
      <c r="L3182" t="s">
        <v>4402</v>
      </c>
      <c r="N3182" t="str">
        <f>VLOOKUP(TRIM(SUBSTITUTE(E3182,CHAR(160),CHAR(32))),Metadata!B$1:J$2632,9,FALSE)</f>
        <v>prose</v>
      </c>
      <c r="O3182">
        <f>VLOOKUP(TRIM(SUBSTITUTE(E3182,CHAR(160),CHAR(32))),Metadata!B$1:K$2632,10,FALSE)</f>
        <v>66733</v>
      </c>
      <c r="P3182" s="4" t="s">
        <v>11558</v>
      </c>
      <c r="Q3182">
        <v>66</v>
      </c>
      <c r="R3182">
        <v>73</v>
      </c>
    </row>
    <row r="3183" spans="1:18" hidden="1" x14ac:dyDescent="0.25">
      <c r="A3183">
        <v>3187</v>
      </c>
      <c r="B3183" t="s">
        <v>4354</v>
      </c>
      <c r="C3183" t="s">
        <v>3374</v>
      </c>
      <c r="D3183" t="s">
        <v>330</v>
      </c>
      <c r="E3183" t="s">
        <v>8310</v>
      </c>
      <c r="F3183" t="str">
        <f>VLOOKUP(TRIM(SUBSTITUTE(E3183,CHAR(160),CHAR(32))),Metadata!B$1:C$2632,2,FALSE)</f>
        <v>Mably, abbé de, 1709-1785.</v>
      </c>
      <c r="G3183" t="str">
        <f>VLOOKUP(TRIM(SUBSTITUTE(E3183,CHAR(160),CHAR(32))),Metadata!B$1:D$2632,3,FALSE)</f>
        <v>Observations sur les Grecs</v>
      </c>
      <c r="H3183">
        <f>VLOOKUP(TRIM(SUBSTITUTE(E3183,CHAR(160),CHAR(32))),Metadata!B$1:E$2632,4,FALSE)</f>
        <v>1749</v>
      </c>
      <c r="I3183" t="s">
        <v>448</v>
      </c>
      <c r="K3183" t="str">
        <f>VLOOKUP(TRIM(SUBSTITUTE(E3183,CHAR(160),CHAR(32))),Metadata!B$1:H$2632,7,FALSE)</f>
        <v>traite ou essai</v>
      </c>
      <c r="L3183" t="s">
        <v>4402</v>
      </c>
      <c r="N3183" t="str">
        <f>VLOOKUP(TRIM(SUBSTITUTE(E3183,CHAR(160),CHAR(32))),Metadata!B$1:J$2632,9,FALSE)</f>
        <v>prose</v>
      </c>
      <c r="O3183">
        <f>VLOOKUP(TRIM(SUBSTITUTE(E3183,CHAR(160),CHAR(32))),Metadata!B$1:K$2632,10,FALSE)</f>
        <v>40386</v>
      </c>
      <c r="P3183" s="4" t="s">
        <v>11559</v>
      </c>
      <c r="Q3183">
        <v>66</v>
      </c>
      <c r="R3183">
        <v>74</v>
      </c>
    </row>
    <row r="3184" spans="1:18" hidden="1" x14ac:dyDescent="0.25">
      <c r="A3184">
        <v>3188</v>
      </c>
      <c r="B3184" t="s">
        <v>4354</v>
      </c>
      <c r="C3184" t="s">
        <v>3374</v>
      </c>
      <c r="D3184" t="s">
        <v>330</v>
      </c>
      <c r="E3184" t="s">
        <v>8279</v>
      </c>
      <c r="F3184" t="str">
        <f>VLOOKUP(TRIM(SUBSTITUTE(E3184,CHAR(160),CHAR(32))),Metadata!B$1:C$2632,2,FALSE)</f>
        <v>Holbach, Paul Henri Thiry, baron d', 1723-1789.</v>
      </c>
      <c r="G3184" t="str">
        <f>VLOOKUP(TRIM(SUBSTITUTE(E3184,CHAR(160),CHAR(32))),Metadata!B$1:D$2632,3,FALSE)</f>
        <v>Système de la nature, ou, Des loix du monde physique du monde moral</v>
      </c>
      <c r="H3184">
        <f>VLOOKUP(TRIM(SUBSTITUTE(E3184,CHAR(160),CHAR(32))),Metadata!B$1:E$2632,4,FALSE)</f>
        <v>1770</v>
      </c>
      <c r="I3184" t="s">
        <v>448</v>
      </c>
      <c r="K3184" t="str">
        <f>VLOOKUP(TRIM(SUBSTITUTE(E3184,CHAR(160),CHAR(32))),Metadata!B$1:H$2632,7,FALSE)</f>
        <v>traite ou essai</v>
      </c>
      <c r="L3184" t="s">
        <v>4402</v>
      </c>
      <c r="N3184" t="str">
        <f>VLOOKUP(TRIM(SUBSTITUTE(E3184,CHAR(160),CHAR(32))),Metadata!B$1:J$2632,9,FALSE)</f>
        <v>prose</v>
      </c>
      <c r="O3184">
        <f>VLOOKUP(TRIM(SUBSTITUTE(E3184,CHAR(160),CHAR(32))),Metadata!B$1:K$2632,10,FALSE)</f>
        <v>215107</v>
      </c>
      <c r="P3184" s="4" t="s">
        <v>11560</v>
      </c>
      <c r="Q3184">
        <v>78</v>
      </c>
      <c r="R3184">
        <v>85</v>
      </c>
    </row>
    <row r="3185" spans="1:18" hidden="1" x14ac:dyDescent="0.25">
      <c r="A3185">
        <v>3189</v>
      </c>
      <c r="B3185" t="s">
        <v>4354</v>
      </c>
      <c r="C3185" t="s">
        <v>3374</v>
      </c>
      <c r="D3185" t="s">
        <v>330</v>
      </c>
      <c r="E3185" t="s">
        <v>8333</v>
      </c>
      <c r="F3185" t="str">
        <f>VLOOKUP(TRIM(SUBSTITUTE(E3185,CHAR(160),CHAR(32))),Metadata!B$1:C$2632,2,FALSE)</f>
        <v>Mercier, Louis-Sébastien, 1740-1814.</v>
      </c>
      <c r="G3185" t="str">
        <f>VLOOKUP(TRIM(SUBSTITUTE(E3185,CHAR(160),CHAR(32))),Metadata!B$1:D$2632,3,FALSE)</f>
        <v>Tableau de Paris t. 1</v>
      </c>
      <c r="H3185">
        <f>VLOOKUP(TRIM(SUBSTITUTE(E3185,CHAR(160),CHAR(32))),Metadata!B$1:E$2632,4,FALSE)</f>
        <v>1782</v>
      </c>
      <c r="I3185" t="s">
        <v>448</v>
      </c>
      <c r="K3185" t="str">
        <f>VLOOKUP(TRIM(SUBSTITUTE(E3185,CHAR(160),CHAR(32))),Metadata!B$1:H$2632,7,FALSE)</f>
        <v>melanges litteraires</v>
      </c>
      <c r="L3185" t="s">
        <v>4389</v>
      </c>
      <c r="N3185" t="str">
        <f>VLOOKUP(TRIM(SUBSTITUTE(E3185,CHAR(160),CHAR(32))),Metadata!B$1:J$2632,9,FALSE)</f>
        <v>prose</v>
      </c>
      <c r="O3185">
        <f>VLOOKUP(TRIM(SUBSTITUTE(E3185,CHAR(160),CHAR(32))),Metadata!B$1:K$2632,10,FALSE)</f>
        <v>212948</v>
      </c>
      <c r="P3185" s="4" t="s">
        <v>11561</v>
      </c>
      <c r="Q3185">
        <v>123</v>
      </c>
      <c r="R3185">
        <v>129</v>
      </c>
    </row>
    <row r="3186" spans="1:18" hidden="1" x14ac:dyDescent="0.25">
      <c r="A3186">
        <v>3190</v>
      </c>
      <c r="B3186" t="s">
        <v>4354</v>
      </c>
      <c r="C3186" t="s">
        <v>3374</v>
      </c>
      <c r="D3186" t="s">
        <v>330</v>
      </c>
      <c r="E3186" t="s">
        <v>8392</v>
      </c>
      <c r="F3186" t="str">
        <f>VLOOKUP(TRIM(SUBSTITUTE(E3186,CHAR(160),CHAR(32))),Metadata!B$1:C$2632,2,FALSE)</f>
        <v>Saint-Pierre, Bernardin de, 1737-1814.</v>
      </c>
      <c r="G3186" t="str">
        <f>VLOOKUP(TRIM(SUBSTITUTE(E3186,CHAR(160),CHAR(32))),Metadata!B$1:D$2632,3,FALSE)</f>
        <v>L'Arcadie, livre 1 les Gaules</v>
      </c>
      <c r="H3186">
        <f>VLOOKUP(TRIM(SUBSTITUTE(E3186,CHAR(160),CHAR(32))),Metadata!B$1:E$2632,4,FALSE)</f>
        <v>1781</v>
      </c>
      <c r="I3186" t="s">
        <v>448</v>
      </c>
      <c r="K3186" t="str">
        <f>VLOOKUP(TRIM(SUBSTITUTE(E3186,CHAR(160),CHAR(32))),Metadata!B$1:H$2632,7,FALSE)</f>
        <v>traite ou essai</v>
      </c>
      <c r="L3186" t="s">
        <v>4402</v>
      </c>
      <c r="N3186" t="str">
        <f>VLOOKUP(TRIM(SUBSTITUTE(E3186,CHAR(160),CHAR(32))),Metadata!B$1:J$2632,9,FALSE)</f>
        <v>prose</v>
      </c>
      <c r="O3186">
        <f>VLOOKUP(TRIM(SUBSTITUTE(E3186,CHAR(160),CHAR(32))),Metadata!B$1:K$2632,10,FALSE)</f>
        <v>25599</v>
      </c>
      <c r="P3186" s="4" t="s">
        <v>11562</v>
      </c>
      <c r="Q3186">
        <v>33</v>
      </c>
      <c r="R3186">
        <v>42</v>
      </c>
    </row>
    <row r="3187" spans="1:18" hidden="1" x14ac:dyDescent="0.25">
      <c r="A3187">
        <v>3191</v>
      </c>
      <c r="B3187" t="s">
        <v>4354</v>
      </c>
      <c r="C3187" t="s">
        <v>3374</v>
      </c>
      <c r="D3187" t="s">
        <v>330</v>
      </c>
      <c r="E3187" t="s">
        <v>8316</v>
      </c>
      <c r="F3187" t="str">
        <f>VLOOKUP(TRIM(SUBSTITUTE(E3187,CHAR(160),CHAR(32))),Metadata!B$1:C$2632,2,FALSE)</f>
        <v>Marat, Jean Paul, 1743-1793.</v>
      </c>
      <c r="G3187" t="str">
        <f>VLOOKUP(TRIM(SUBSTITUTE(E3187,CHAR(160),CHAR(32))),Metadata!B$1:D$2632,3,FALSE)</f>
        <v>Les pamphlets--1792</v>
      </c>
      <c r="H3187">
        <f>VLOOKUP(TRIM(SUBSTITUTE(E3187,CHAR(160),CHAR(32))),Metadata!B$1:E$2632,4,FALSE)</f>
        <v>1792</v>
      </c>
      <c r="I3187" t="s">
        <v>448</v>
      </c>
      <c r="K3187" t="str">
        <f>VLOOKUP(TRIM(SUBSTITUTE(E3187,CHAR(160),CHAR(32))),Metadata!B$1:H$2632,7,FALSE)</f>
        <v>pamphlet</v>
      </c>
      <c r="L3187" t="s">
        <v>4534</v>
      </c>
      <c r="N3187" t="str">
        <f>VLOOKUP(TRIM(SUBSTITUTE(E3187,CHAR(160),CHAR(32))),Metadata!B$1:J$2632,9,FALSE)</f>
        <v>prose</v>
      </c>
      <c r="O3187">
        <f>VLOOKUP(TRIM(SUBSTITUTE(E3187,CHAR(160),CHAR(32))),Metadata!B$1:K$2632,10,FALSE)</f>
        <v>43011</v>
      </c>
      <c r="P3187" s="4" t="s">
        <v>11563</v>
      </c>
      <c r="Q3187">
        <v>270</v>
      </c>
      <c r="R3187">
        <v>277</v>
      </c>
    </row>
    <row r="3188" spans="1:18" hidden="1" x14ac:dyDescent="0.25">
      <c r="A3188">
        <v>3192</v>
      </c>
      <c r="B3188" t="s">
        <v>4354</v>
      </c>
      <c r="C3188" t="s">
        <v>3374</v>
      </c>
      <c r="D3188" t="s">
        <v>330</v>
      </c>
      <c r="E3188" t="s">
        <v>6117</v>
      </c>
      <c r="F3188" t="str">
        <f>VLOOKUP(TRIM(SUBSTITUTE(E3188,CHAR(160),CHAR(32))),Metadata!B$1:C$2632,2,FALSE)</f>
        <v>Comte, Auguste, 1798-1857.</v>
      </c>
      <c r="G3188" t="str">
        <f>VLOOKUP(TRIM(SUBSTITUTE(E3188,CHAR(160),CHAR(32))),Metadata!B$1:D$2632,3,FALSE)</f>
        <v>Discours sur l'esprit positif</v>
      </c>
      <c r="H3188">
        <f>VLOOKUP(TRIM(SUBSTITUTE(E3188,CHAR(160),CHAR(32))),Metadata!B$1:E$2632,4,FALSE)</f>
        <v>1842</v>
      </c>
      <c r="I3188" t="s">
        <v>450</v>
      </c>
      <c r="K3188" t="str">
        <f>VLOOKUP(TRIM(SUBSTITUTE(E3188,CHAR(160),CHAR(32))),Metadata!B$1:H$2632,7,FALSE)</f>
        <v>traite</v>
      </c>
      <c r="L3188" t="s">
        <v>4417</v>
      </c>
      <c r="N3188" t="str">
        <f>VLOOKUP(TRIM(SUBSTITUTE(E3188,CHAR(160),CHAR(32))),Metadata!B$1:J$2632,9,FALSE)</f>
        <v/>
      </c>
      <c r="O3188">
        <f>VLOOKUP(TRIM(SUBSTITUTE(E3188,CHAR(160),CHAR(32))),Metadata!B$1:K$2632,10,FALSE)</f>
        <v>40806</v>
      </c>
      <c r="P3188" s="4" t="s">
        <v>11564</v>
      </c>
      <c r="Q3188">
        <v>268</v>
      </c>
      <c r="R3188">
        <v>275</v>
      </c>
    </row>
    <row r="3189" spans="1:18" hidden="1" x14ac:dyDescent="0.25">
      <c r="A3189">
        <v>3193</v>
      </c>
      <c r="B3189" t="s">
        <v>4354</v>
      </c>
      <c r="C3189" t="s">
        <v>3374</v>
      </c>
      <c r="D3189" t="s">
        <v>330</v>
      </c>
      <c r="E3189" t="s">
        <v>8667</v>
      </c>
      <c r="F3189" t="str">
        <f>VLOOKUP(TRIM(SUBSTITUTE(E3189,CHAR(160),CHAR(32))),Metadata!B$1:C$2632,2,FALSE)</f>
        <v>Senancour, Etienne Pivert de, 1770-1846.</v>
      </c>
      <c r="G3189" t="str">
        <f>VLOOKUP(TRIM(SUBSTITUTE(E3189,CHAR(160),CHAR(32))),Metadata!B$1:D$2632,3,FALSE)</f>
        <v>Obermann</v>
      </c>
      <c r="H3189">
        <f>VLOOKUP(TRIM(SUBSTITUTE(E3189,CHAR(160),CHAR(32))),Metadata!B$1:E$2632,4,FALSE)</f>
        <v>1840</v>
      </c>
      <c r="I3189" t="s">
        <v>450</v>
      </c>
      <c r="K3189" t="str">
        <f>VLOOKUP(TRIM(SUBSTITUTE(E3189,CHAR(160),CHAR(32))),Metadata!B$1:H$2632,7,FALSE)</f>
        <v>roman</v>
      </c>
      <c r="L3189" t="s">
        <v>4378</v>
      </c>
      <c r="N3189" t="str">
        <f>VLOOKUP(TRIM(SUBSTITUTE(E3189,CHAR(160),CHAR(32))),Metadata!B$1:J$2632,9,FALSE)</f>
        <v>prose</v>
      </c>
      <c r="O3189">
        <f>VLOOKUP(TRIM(SUBSTITUTE(E3189,CHAR(160),CHAR(32))),Metadata!B$1:K$2632,10,FALSE)</f>
        <v>130065</v>
      </c>
      <c r="P3189" s="4" t="s">
        <v>11565</v>
      </c>
      <c r="Q3189">
        <v>148</v>
      </c>
      <c r="R3189">
        <v>156</v>
      </c>
    </row>
    <row r="3190" spans="1:18" x14ac:dyDescent="0.25">
      <c r="A3190">
        <v>3194</v>
      </c>
      <c r="B3190" t="s">
        <v>4354</v>
      </c>
      <c r="C3190" t="s">
        <v>3374</v>
      </c>
      <c r="D3190" t="s">
        <v>330</v>
      </c>
      <c r="E3190" t="s">
        <v>8567</v>
      </c>
      <c r="F3190" t="str">
        <f>VLOOKUP(TRIM(SUBSTITUTE(E3190,CHAR(160),CHAR(32))),Metadata!B$1:C$2632,2,FALSE)</f>
        <v>Hugo, Victor, 1802-1885.</v>
      </c>
      <c r="G3190" t="str">
        <f>VLOOKUP(TRIM(SUBSTITUTE(E3190,CHAR(160),CHAR(32))),Metadata!B$1:D$2632,3,FALSE)</f>
        <v>Les contemplations.</v>
      </c>
      <c r="H3190">
        <f>VLOOKUP(TRIM(SUBSTITUTE(E3190,CHAR(160),CHAR(32))),Metadata!B$1:E$2632,4,FALSE)</f>
        <v>1856</v>
      </c>
      <c r="I3190" t="s">
        <v>450</v>
      </c>
      <c r="K3190" t="str">
        <f>VLOOKUP(TRIM(SUBSTITUTE(E3190,CHAR(160),CHAR(32))),Metadata!B$1:H$2632,7,FALSE)</f>
        <v>poesie</v>
      </c>
      <c r="L3190" t="s">
        <v>4382</v>
      </c>
      <c r="N3190" t="str">
        <f>VLOOKUP(TRIM(SUBSTITUTE(E3190,CHAR(160),CHAR(32))),Metadata!B$1:J$2632,9,FALSE)</f>
        <v>vers</v>
      </c>
      <c r="O3190">
        <f>VLOOKUP(TRIM(SUBSTITUTE(E3190,CHAR(160),CHAR(32))),Metadata!B$1:K$2632,10,FALSE)</f>
        <v>90704</v>
      </c>
      <c r="P3190" s="8" t="s">
        <v>11566</v>
      </c>
      <c r="Q3190">
        <v>19</v>
      </c>
      <c r="R3190">
        <v>25</v>
      </c>
    </row>
    <row r="3191" spans="1:18" hidden="1" x14ac:dyDescent="0.25">
      <c r="A3191">
        <v>3195</v>
      </c>
      <c r="B3191" t="s">
        <v>4354</v>
      </c>
      <c r="C3191" t="s">
        <v>3374</v>
      </c>
      <c r="D3191" t="s">
        <v>330</v>
      </c>
      <c r="E3191" t="s">
        <v>8645</v>
      </c>
      <c r="F3191" t="str">
        <f>VLOOKUP(TRIM(SUBSTITUTE(E3191,CHAR(160),CHAR(32))),Metadata!B$1:C$2632,2,FALSE)</f>
        <v>Renan, Ernest, 1823-1892.</v>
      </c>
      <c r="G3191" t="str">
        <f>VLOOKUP(TRIM(SUBSTITUTE(E3191,CHAR(160),CHAR(32))),Metadata!B$1:D$2632,3,FALSE)</f>
        <v>L'avenir de la science</v>
      </c>
      <c r="H3191">
        <f>VLOOKUP(TRIM(SUBSTITUTE(E3191,CHAR(160),CHAR(32))),Metadata!B$1:E$2632,4,FALSE)</f>
        <v>1890</v>
      </c>
      <c r="I3191" t="s">
        <v>450</v>
      </c>
      <c r="K3191" t="str">
        <f>VLOOKUP(TRIM(SUBSTITUTE(E3191,CHAR(160),CHAR(32))),Metadata!B$1:H$2632,7,FALSE)</f>
        <v>traite ou essai</v>
      </c>
      <c r="L3191" t="s">
        <v>4402</v>
      </c>
      <c r="N3191" t="str">
        <f>VLOOKUP(TRIM(SUBSTITUTE(E3191,CHAR(160),CHAR(32))),Metadata!B$1:J$2632,9,FALSE)</f>
        <v>prose</v>
      </c>
      <c r="O3191">
        <f>VLOOKUP(TRIM(SUBSTITUTE(E3191,CHAR(160),CHAR(32))),Metadata!B$1:K$2632,10,FALSE)</f>
        <v>172763</v>
      </c>
      <c r="P3191" s="4" t="s">
        <v>11567</v>
      </c>
      <c r="Q3191">
        <v>111</v>
      </c>
      <c r="R3191">
        <v>119</v>
      </c>
    </row>
    <row r="3192" spans="1:18" hidden="1" x14ac:dyDescent="0.25">
      <c r="A3192">
        <v>3196</v>
      </c>
      <c r="B3192" t="s">
        <v>4354</v>
      </c>
      <c r="C3192" t="s">
        <v>3374</v>
      </c>
      <c r="D3192" t="s">
        <v>330</v>
      </c>
      <c r="E3192" t="s">
        <v>8484</v>
      </c>
      <c r="F3192" t="str">
        <f>VLOOKUP(TRIM(SUBSTITUTE(E3192,CHAR(160),CHAR(32))),Metadata!B$1:C$2632,2,FALSE)</f>
        <v>Dumas, Alexandre (père), 1802-1870.</v>
      </c>
      <c r="G3192" t="str">
        <f>VLOOKUP(TRIM(SUBSTITUTE(E3192,CHAR(160),CHAR(32))),Metadata!B$1:D$2632,3,FALSE)</f>
        <v>Ange Pitou</v>
      </c>
      <c r="H3192">
        <f>VLOOKUP(TRIM(SUBSTITUTE(E3192,CHAR(160),CHAR(32))),Metadata!B$1:E$2632,4,FALSE)</f>
        <v>1851</v>
      </c>
      <c r="I3192" t="s">
        <v>450</v>
      </c>
      <c r="K3192" t="str">
        <f>VLOOKUP(TRIM(SUBSTITUTE(E3192,CHAR(160),CHAR(32))),Metadata!B$1:H$2632,7,FALSE)</f>
        <v>Narratif, Roman</v>
      </c>
      <c r="L3192" t="s">
        <v>4786</v>
      </c>
      <c r="N3192" t="str">
        <f>VLOOKUP(TRIM(SUBSTITUTE(E3192,CHAR(160),CHAR(32))),Metadata!B$1:J$2632,9,FALSE)</f>
        <v/>
      </c>
      <c r="O3192">
        <f>VLOOKUP(TRIM(SUBSTITUTE(E3192,CHAR(160),CHAR(32))),Metadata!B$1:K$2632,10,FALSE)</f>
        <v>216803</v>
      </c>
      <c r="P3192" s="4" t="s">
        <v>11568</v>
      </c>
      <c r="Q3192">
        <v>165</v>
      </c>
      <c r="R3192">
        <v>171</v>
      </c>
    </row>
    <row r="3193" spans="1:18" x14ac:dyDescent="0.25">
      <c r="A3193">
        <v>3197</v>
      </c>
      <c r="B3193" t="s">
        <v>4354</v>
      </c>
      <c r="C3193" t="s">
        <v>3374</v>
      </c>
      <c r="D3193" t="s">
        <v>330</v>
      </c>
      <c r="E3193" t="s">
        <v>8570</v>
      </c>
      <c r="F3193" t="str">
        <f>VLOOKUP(TRIM(SUBSTITUTE(E3193,CHAR(160),CHAR(32))),Metadata!B$1:C$2632,2,FALSE)</f>
        <v>Hugo, Victor, 1802-1885.</v>
      </c>
      <c r="G3193" t="str">
        <f>VLOOKUP(TRIM(SUBSTITUTE(E3193,CHAR(160),CHAR(32))),Metadata!B$1:D$2632,3,FALSE)</f>
        <v>Les rayons et les ombres</v>
      </c>
      <c r="H3193">
        <f>VLOOKUP(TRIM(SUBSTITUTE(E3193,CHAR(160),CHAR(32))),Metadata!B$1:E$2632,4,FALSE)</f>
        <v>1840</v>
      </c>
      <c r="I3193" t="s">
        <v>450</v>
      </c>
      <c r="K3193" t="str">
        <f>VLOOKUP(TRIM(SUBSTITUTE(E3193,CHAR(160),CHAR(32))),Metadata!B$1:H$2632,7,FALSE)</f>
        <v>poesie</v>
      </c>
      <c r="L3193" t="s">
        <v>4382</v>
      </c>
      <c r="N3193" t="str">
        <f>VLOOKUP(TRIM(SUBSTITUTE(E3193,CHAR(160),CHAR(32))),Metadata!B$1:J$2632,9,FALSE)</f>
        <v>vers</v>
      </c>
      <c r="O3193">
        <f>VLOOKUP(TRIM(SUBSTITUTE(E3193,CHAR(160),CHAR(32))),Metadata!B$1:K$2632,10,FALSE)</f>
        <v>29267</v>
      </c>
      <c r="P3193" s="4" t="s">
        <v>11569</v>
      </c>
      <c r="Q3193">
        <v>295</v>
      </c>
      <c r="R3193">
        <v>301</v>
      </c>
    </row>
    <row r="3194" spans="1:18" hidden="1" x14ac:dyDescent="0.25">
      <c r="A3194">
        <v>3198</v>
      </c>
      <c r="B3194" t="s">
        <v>4354</v>
      </c>
      <c r="C3194" t="s">
        <v>3374</v>
      </c>
      <c r="D3194" t="s">
        <v>330</v>
      </c>
      <c r="E3194" t="s">
        <v>8482</v>
      </c>
      <c r="F3194" t="str">
        <f>VLOOKUP(TRIM(SUBSTITUTE(E3194,CHAR(160),CHAR(32))),Metadata!B$1:C$2632,2,FALSE)</f>
        <v>Destutt de Tracy, Antoine Louis Claude, comte, 1754-1836.</v>
      </c>
      <c r="G3194" t="str">
        <f>VLOOKUP(TRIM(SUBSTITUTE(E3194,CHAR(160),CHAR(32))),Metadata!B$1:D$2632,3,FALSE)</f>
        <v>Éléments d'idéologie, Grammaire</v>
      </c>
      <c r="H3194">
        <f>VLOOKUP(TRIM(SUBSTITUTE(E3194,CHAR(160),CHAR(32))),Metadata!B$1:E$2632,4,FALSE)</f>
        <v>1803</v>
      </c>
      <c r="I3194" t="s">
        <v>450</v>
      </c>
      <c r="K3194" t="str">
        <f>VLOOKUP(TRIM(SUBSTITUTE(E3194,CHAR(160),CHAR(32))),Metadata!B$1:H$2632,7,FALSE)</f>
        <v>traite ou essai</v>
      </c>
      <c r="L3194" t="s">
        <v>4402</v>
      </c>
      <c r="N3194" t="str">
        <f>VLOOKUP(TRIM(SUBSTITUTE(E3194,CHAR(160),CHAR(32))),Metadata!B$1:J$2632,9,FALSE)</f>
        <v>prose</v>
      </c>
      <c r="O3194">
        <f>VLOOKUP(TRIM(SUBSTITUTE(E3194,CHAR(160),CHAR(32))),Metadata!B$1:K$2632,10,FALSE)</f>
        <v>74283</v>
      </c>
      <c r="P3194" s="4" t="s">
        <v>11570</v>
      </c>
      <c r="Q3194">
        <v>69</v>
      </c>
      <c r="R3194">
        <v>75</v>
      </c>
    </row>
    <row r="3195" spans="1:18" hidden="1" x14ac:dyDescent="0.25">
      <c r="A3195">
        <v>3199</v>
      </c>
      <c r="B3195" t="s">
        <v>4354</v>
      </c>
      <c r="C3195" t="s">
        <v>3374</v>
      </c>
      <c r="D3195" t="s">
        <v>330</v>
      </c>
      <c r="E3195" t="s">
        <v>8551</v>
      </c>
      <c r="F3195" t="str">
        <f>VLOOKUP(TRIM(SUBSTITUTE(E3195,CHAR(160),CHAR(32))),Metadata!B$1:C$2632,2,FALSE)</f>
        <v>Genlis, Stéphanie Félicité, comtesse de, 1746-1830.</v>
      </c>
      <c r="G3195" t="str">
        <f>VLOOKUP(TRIM(SUBSTITUTE(E3195,CHAR(160),CHAR(32))),Metadata!B$1:D$2632,3,FALSE)</f>
        <v>Inès de Castro</v>
      </c>
      <c r="H3195">
        <f>VLOOKUP(TRIM(SUBSTITUTE(E3195,CHAR(160),CHAR(32))),Metadata!B$1:E$2632,4,FALSE)</f>
        <v>1817</v>
      </c>
      <c r="I3195" t="s">
        <v>450</v>
      </c>
      <c r="K3195" t="str">
        <f>VLOOKUP(TRIM(SUBSTITUTE(E3195,CHAR(160),CHAR(32))),Metadata!B$1:H$2632,7,FALSE)</f>
        <v>roman</v>
      </c>
      <c r="L3195" t="s">
        <v>4378</v>
      </c>
      <c r="N3195" t="str">
        <f>VLOOKUP(TRIM(SUBSTITUTE(E3195,CHAR(160),CHAR(32))),Metadata!B$1:J$2632,9,FALSE)</f>
        <v/>
      </c>
      <c r="O3195">
        <f>VLOOKUP(TRIM(SUBSTITUTE(E3195,CHAR(160),CHAR(32))),Metadata!B$1:K$2632,10,FALSE)</f>
        <v>35236</v>
      </c>
      <c r="P3195" s="4" t="s">
        <v>11571</v>
      </c>
      <c r="Q3195">
        <v>83</v>
      </c>
      <c r="R3195">
        <v>89</v>
      </c>
    </row>
    <row r="3196" spans="1:18" hidden="1" x14ac:dyDescent="0.25">
      <c r="A3196">
        <v>3200</v>
      </c>
      <c r="B3196" t="s">
        <v>4354</v>
      </c>
      <c r="C3196" t="s">
        <v>3374</v>
      </c>
      <c r="D3196" t="s">
        <v>330</v>
      </c>
      <c r="E3196" t="s">
        <v>8640</v>
      </c>
      <c r="F3196" t="str">
        <f>VLOOKUP(TRIM(SUBSTITUTE(E3196,CHAR(160),CHAR(32))),Metadata!B$1:C$2632,2,FALSE)</f>
        <v>Proudhon, P.-J. (Pierre-Joseph), 1809-1865.</v>
      </c>
      <c r="G3196" t="str">
        <f>VLOOKUP(TRIM(SUBSTITUTE(E3196,CHAR(160),CHAR(32))),Metadata!B$1:D$2632,3,FALSE)</f>
        <v>Qu'est-ce que la propriété?</v>
      </c>
      <c r="H3196">
        <f>VLOOKUP(TRIM(SUBSTITUTE(E3196,CHAR(160),CHAR(32))),Metadata!B$1:E$2632,4,FALSE)</f>
        <v>1840</v>
      </c>
      <c r="I3196" t="s">
        <v>450</v>
      </c>
      <c r="K3196" t="str">
        <f>VLOOKUP(TRIM(SUBSTITUTE(E3196,CHAR(160),CHAR(32))),Metadata!B$1:H$2632,7,FALSE)</f>
        <v>traite ou essai</v>
      </c>
      <c r="L3196" t="s">
        <v>4402</v>
      </c>
      <c r="N3196" t="str">
        <f>VLOOKUP(TRIM(SUBSTITUTE(E3196,CHAR(160),CHAR(32))),Metadata!B$1:J$2632,9,FALSE)</f>
        <v>prose</v>
      </c>
      <c r="O3196">
        <f>VLOOKUP(TRIM(SUBSTITUTE(E3196,CHAR(160),CHAR(32))),Metadata!B$1:K$2632,10,FALSE)</f>
        <v>90059</v>
      </c>
      <c r="P3196" s="4" t="s">
        <v>11572</v>
      </c>
      <c r="Q3196">
        <v>58</v>
      </c>
      <c r="R3196">
        <v>65</v>
      </c>
    </row>
    <row r="3197" spans="1:18" x14ac:dyDescent="0.25">
      <c r="A3197">
        <v>3201</v>
      </c>
      <c r="B3197" t="s">
        <v>4354</v>
      </c>
      <c r="C3197" t="s">
        <v>3374</v>
      </c>
      <c r="D3197" t="s">
        <v>330</v>
      </c>
      <c r="E3197" t="s">
        <v>8696</v>
      </c>
      <c r="F3197" t="str">
        <f>VLOOKUP(TRIM(SUBSTITUTE(E3197,CHAR(160),CHAR(32))),Metadata!B$1:C$2632,2,FALSE)</f>
        <v>Verlaine, Paul, 1844-1896.</v>
      </c>
      <c r="G3197" t="str">
        <f>VLOOKUP(TRIM(SUBSTITUTE(E3197,CHAR(160),CHAR(32))),Metadata!B$1:D$2632,3,FALSE)</f>
        <v>Elégies</v>
      </c>
      <c r="H3197">
        <f>VLOOKUP(TRIM(SUBSTITUTE(E3197,CHAR(160),CHAR(32))),Metadata!B$1:E$2632,4,FALSE)</f>
        <v>1899</v>
      </c>
      <c r="I3197" t="s">
        <v>450</v>
      </c>
      <c r="K3197" t="str">
        <f>VLOOKUP(TRIM(SUBSTITUTE(E3197,CHAR(160),CHAR(32))),Metadata!B$1:H$2632,7,FALSE)</f>
        <v>poesie</v>
      </c>
      <c r="L3197" t="s">
        <v>4382</v>
      </c>
      <c r="N3197" t="str">
        <f>VLOOKUP(TRIM(SUBSTITUTE(E3197,CHAR(160),CHAR(32))),Metadata!B$1:J$2632,9,FALSE)</f>
        <v/>
      </c>
      <c r="O3197">
        <f>VLOOKUP(TRIM(SUBSTITUTE(E3197,CHAR(160),CHAR(32))),Metadata!B$1:K$2632,10,FALSE)</f>
        <v>7296</v>
      </c>
      <c r="P3197" s="8" t="s">
        <v>12960</v>
      </c>
      <c r="Q3197">
        <v>69</v>
      </c>
      <c r="R3197">
        <v>79</v>
      </c>
    </row>
    <row r="3198" spans="1:18" hidden="1" x14ac:dyDescent="0.25">
      <c r="A3198">
        <v>3202</v>
      </c>
      <c r="B3198" t="s">
        <v>4354</v>
      </c>
      <c r="C3198" t="s">
        <v>3374</v>
      </c>
      <c r="D3198" t="s">
        <v>330</v>
      </c>
      <c r="E3198" t="s">
        <v>8571</v>
      </c>
      <c r="F3198" t="str">
        <f>VLOOKUP(TRIM(SUBSTITUTE(E3198,CHAR(160),CHAR(32))),Metadata!B$1:C$2632,2,FALSE)</f>
        <v>Hugo, Victor, 1802-1885.</v>
      </c>
      <c r="G3198" t="str">
        <f>VLOOKUP(TRIM(SUBSTITUTE(E3198,CHAR(160),CHAR(32))),Metadata!B$1:D$2632,3,FALSE)</f>
        <v>Lettres à la fiancée</v>
      </c>
      <c r="H3198">
        <f>VLOOKUP(TRIM(SUBSTITUTE(E3198,CHAR(160),CHAR(32))),Metadata!B$1:E$2632,4,FALSE)</f>
        <v>1822</v>
      </c>
      <c r="I3198" t="s">
        <v>450</v>
      </c>
      <c r="K3198" t="str">
        <f>VLOOKUP(TRIM(SUBSTITUTE(E3198,CHAR(160),CHAR(32))),Metadata!B$1:H$2632,7,FALSE)</f>
        <v>correspondance</v>
      </c>
      <c r="L3198" t="s">
        <v>4542</v>
      </c>
      <c r="N3198" t="str">
        <f>VLOOKUP(TRIM(SUBSTITUTE(E3198,CHAR(160),CHAR(32))),Metadata!B$1:J$2632,9,FALSE)</f>
        <v>prose</v>
      </c>
      <c r="O3198">
        <f>VLOOKUP(TRIM(SUBSTITUTE(E3198,CHAR(160),CHAR(32))),Metadata!B$1:K$2632,10,FALSE)</f>
        <v>95346</v>
      </c>
      <c r="P3198" s="4" t="s">
        <v>12961</v>
      </c>
      <c r="Q3198">
        <v>27</v>
      </c>
      <c r="R3198">
        <v>33</v>
      </c>
    </row>
    <row r="3199" spans="1:18" hidden="1" x14ac:dyDescent="0.25">
      <c r="A3199">
        <v>3203</v>
      </c>
      <c r="B3199" t="s">
        <v>4354</v>
      </c>
      <c r="C3199" t="s">
        <v>3374</v>
      </c>
      <c r="D3199" t="s">
        <v>330</v>
      </c>
      <c r="E3199" t="s">
        <v>8519</v>
      </c>
      <c r="F3199" t="str">
        <f>VLOOKUP(TRIM(SUBSTITUTE(E3199,CHAR(160),CHAR(32))),Metadata!B$1:C$2632,2,FALSE)</f>
        <v>Feydeau, Georges, 1862-1921.</v>
      </c>
      <c r="G3199" t="str">
        <f>VLOOKUP(TRIM(SUBSTITUTE(E3199,CHAR(160),CHAR(32))),Metadata!B$1:D$2632,3,FALSE)</f>
        <v>Le Ruban</v>
      </c>
      <c r="H3199">
        <f>VLOOKUP(TRIM(SUBSTITUTE(E3199,CHAR(160),CHAR(32))),Metadata!B$1:E$2632,4,FALSE)</f>
        <v>1894</v>
      </c>
      <c r="I3199" t="s">
        <v>450</v>
      </c>
      <c r="K3199" t="str">
        <f>VLOOKUP(TRIM(SUBSTITUTE(E3199,CHAR(160),CHAR(32))),Metadata!B$1:H$2632,7,FALSE)</f>
        <v>theatre</v>
      </c>
      <c r="L3199" t="s">
        <v>4472</v>
      </c>
      <c r="N3199" t="str">
        <f>VLOOKUP(TRIM(SUBSTITUTE(E3199,CHAR(160),CHAR(32))),Metadata!B$1:J$2632,9,FALSE)</f>
        <v/>
      </c>
      <c r="O3199">
        <f>VLOOKUP(TRIM(SUBSTITUTE(E3199,CHAR(160),CHAR(32))),Metadata!B$1:K$2632,10,FALSE)</f>
        <v>24483</v>
      </c>
      <c r="P3199" s="8" t="s">
        <v>11573</v>
      </c>
      <c r="Q3199">
        <v>6</v>
      </c>
      <c r="R3199">
        <v>12</v>
      </c>
    </row>
    <row r="3200" spans="1:18" x14ac:dyDescent="0.25">
      <c r="A3200">
        <v>3204</v>
      </c>
      <c r="B3200" t="s">
        <v>4354</v>
      </c>
      <c r="C3200" t="s">
        <v>3374</v>
      </c>
      <c r="D3200" t="s">
        <v>330</v>
      </c>
      <c r="E3200" t="s">
        <v>8626</v>
      </c>
      <c r="F3200" t="str">
        <f>VLOOKUP(TRIM(SUBSTITUTE(E3200,CHAR(160),CHAR(32))),Metadata!B$1:C$2632,2,FALSE)</f>
        <v>Nerval, Gérard de, 1808-1855.</v>
      </c>
      <c r="G3200" t="str">
        <f>VLOOKUP(TRIM(SUBSTITUTE(E3200,CHAR(160),CHAR(32))),Metadata!B$1:D$2632,3,FALSE)</f>
        <v>Les Illuminés ou Les Précurseurs du socialisme</v>
      </c>
      <c r="H3200">
        <f>VLOOKUP(TRIM(SUBSTITUTE(E3200,CHAR(160),CHAR(32))),Metadata!B$1:E$2632,4,FALSE)</f>
        <v>1852</v>
      </c>
      <c r="I3200" t="s">
        <v>450</v>
      </c>
      <c r="K3200" t="str">
        <f>VLOOKUP(TRIM(SUBSTITUTE(E3200,CHAR(160),CHAR(32))),Metadata!B$1:H$2632,7,FALSE)</f>
        <v>poesie</v>
      </c>
      <c r="L3200" t="s">
        <v>4382</v>
      </c>
      <c r="N3200" t="str">
        <f>VLOOKUP(TRIM(SUBSTITUTE(E3200,CHAR(160),CHAR(32))),Metadata!B$1:J$2632,9,FALSE)</f>
        <v/>
      </c>
      <c r="O3200">
        <f>VLOOKUP(TRIM(SUBSTITUTE(E3200,CHAR(160),CHAR(32))),Metadata!B$1:K$2632,10,FALSE)</f>
        <v>114256</v>
      </c>
      <c r="P3200" s="8" t="s">
        <v>11574</v>
      </c>
      <c r="Q3200">
        <v>34</v>
      </c>
      <c r="R3200">
        <v>41</v>
      </c>
    </row>
    <row r="3201" spans="1:18" hidden="1" x14ac:dyDescent="0.25">
      <c r="A3201">
        <v>3205</v>
      </c>
      <c r="B3201" t="s">
        <v>4354</v>
      </c>
      <c r="C3201" t="s">
        <v>3374</v>
      </c>
      <c r="D3201" t="s">
        <v>330</v>
      </c>
      <c r="E3201" t="s">
        <v>8619</v>
      </c>
      <c r="F3201" t="str">
        <f>VLOOKUP(TRIM(SUBSTITUTE(E3201,CHAR(160),CHAR(32))),Metadata!B$1:C$2632,2,FALSE)</f>
        <v>Montalembert, Charles Forbes, comte de, 1810-1870.</v>
      </c>
      <c r="G3201" t="str">
        <f>VLOOKUP(TRIM(SUBSTITUTE(E3201,CHAR(160),CHAR(32))),Metadata!B$1:D$2632,3,FALSE)</f>
        <v>Histoire de Sainte Elisabeth de Hongrie, duchese de Thuringe (1207-1231)</v>
      </c>
      <c r="H3201">
        <f>VLOOKUP(TRIM(SUBSTITUTE(E3201,CHAR(160),CHAR(32))),Metadata!B$1:E$2632,4,FALSE)</f>
        <v>1836</v>
      </c>
      <c r="I3201" t="s">
        <v>450</v>
      </c>
      <c r="K3201" t="str">
        <f>VLOOKUP(TRIM(SUBSTITUTE(E3201,CHAR(160),CHAR(32))),Metadata!B$1:H$2632,7,FALSE)</f>
        <v>traite ou essai</v>
      </c>
      <c r="L3201" t="s">
        <v>4402</v>
      </c>
      <c r="N3201" t="str">
        <f>VLOOKUP(TRIM(SUBSTITUTE(E3201,CHAR(160),CHAR(32))),Metadata!B$1:J$2632,9,FALSE)</f>
        <v>prose</v>
      </c>
      <c r="O3201">
        <f>VLOOKUP(TRIM(SUBSTITUTE(E3201,CHAR(160),CHAR(32))),Metadata!B$1:K$2632,10,FALSE)</f>
        <v>136515</v>
      </c>
      <c r="P3201" s="4" t="s">
        <v>11575</v>
      </c>
      <c r="Q3201">
        <v>256</v>
      </c>
      <c r="R3201">
        <v>266</v>
      </c>
    </row>
    <row r="3202" spans="1:18" hidden="1" x14ac:dyDescent="0.25">
      <c r="A3202">
        <v>3206</v>
      </c>
      <c r="B3202" t="s">
        <v>4354</v>
      </c>
      <c r="C3202" t="s">
        <v>3374</v>
      </c>
      <c r="D3202" t="s">
        <v>330</v>
      </c>
      <c r="E3202" t="s">
        <v>6313</v>
      </c>
      <c r="F3202" t="str">
        <f>VLOOKUP(TRIM(SUBSTITUTE(E3202,CHAR(160),CHAR(32))),Metadata!B$1:C$2632,2,FALSE)</f>
        <v>Gaberel, J.</v>
      </c>
      <c r="G3202" t="str">
        <f>VLOOKUP(TRIM(SUBSTITUTE(E3202,CHAR(160),CHAR(32))),Metadata!B$1:D$2632,3,FALSE)</f>
        <v>Voltaire et les Genèvois</v>
      </c>
      <c r="H3202">
        <f>VLOOKUP(TRIM(SUBSTITUTE(E3202,CHAR(160),CHAR(32))),Metadata!B$1:E$2632,4,FALSE)</f>
        <v>1857</v>
      </c>
      <c r="I3202" t="s">
        <v>450</v>
      </c>
      <c r="K3202" t="str">
        <f>VLOOKUP(TRIM(SUBSTITUTE(E3202,CHAR(160),CHAR(32))),Metadata!B$1:H$2632,7,FALSE)</f>
        <v>traite</v>
      </c>
      <c r="L3202" t="s">
        <v>4417</v>
      </c>
      <c r="N3202" t="str">
        <f>VLOOKUP(TRIM(SUBSTITUTE(E3202,CHAR(160),CHAR(32))),Metadata!B$1:J$2632,9,FALSE)</f>
        <v/>
      </c>
      <c r="O3202">
        <f>VLOOKUP(TRIM(SUBSTITUTE(E3202,CHAR(160),CHAR(32))),Metadata!B$1:K$2632,10,FALSE)</f>
        <v>46692</v>
      </c>
      <c r="P3202" s="4" t="s">
        <v>12962</v>
      </c>
      <c r="Q3202">
        <v>227</v>
      </c>
      <c r="R3202">
        <v>235</v>
      </c>
    </row>
    <row r="3203" spans="1:18" hidden="1" x14ac:dyDescent="0.25">
      <c r="A3203">
        <v>3207</v>
      </c>
      <c r="B3203" t="s">
        <v>4354</v>
      </c>
      <c r="C3203" t="s">
        <v>3374</v>
      </c>
      <c r="D3203" t="s">
        <v>330</v>
      </c>
      <c r="E3203" t="s">
        <v>8491</v>
      </c>
      <c r="F3203" t="str">
        <f>VLOOKUP(TRIM(SUBSTITUTE(E3203,CHAR(160),CHAR(32))),Metadata!B$1:C$2632,2,FALSE)</f>
        <v>Dumas, Alexandre (père), 1802-1870.</v>
      </c>
      <c r="G3203" t="str">
        <f>VLOOKUP(TRIM(SUBSTITUTE(E3203,CHAR(160),CHAR(32))),Metadata!B$1:D$2632,3,FALSE)</f>
        <v>Collier de la Reine (Le)</v>
      </c>
      <c r="H3203">
        <f>VLOOKUP(TRIM(SUBSTITUTE(E3203,CHAR(160),CHAR(32))),Metadata!B$1:E$2632,4,FALSE)</f>
        <v>1849</v>
      </c>
      <c r="I3203" t="s">
        <v>450</v>
      </c>
      <c r="K3203" t="str">
        <f>VLOOKUP(TRIM(SUBSTITUTE(E3203,CHAR(160),CHAR(32))),Metadata!B$1:H$2632,7,FALSE)</f>
        <v>Narratif, Roman</v>
      </c>
      <c r="L3203" t="s">
        <v>4786</v>
      </c>
      <c r="N3203" t="str">
        <f>VLOOKUP(TRIM(SUBSTITUTE(E3203,CHAR(160),CHAR(32))),Metadata!B$1:J$2632,9,FALSE)</f>
        <v/>
      </c>
      <c r="O3203">
        <f>VLOOKUP(TRIM(SUBSTITUTE(E3203,CHAR(160),CHAR(32))),Metadata!B$1:K$2632,10,FALSE)</f>
        <v>266437</v>
      </c>
      <c r="P3203" s="4" t="s">
        <v>11576</v>
      </c>
      <c r="Q3203">
        <v>84</v>
      </c>
      <c r="R3203">
        <v>91</v>
      </c>
    </row>
    <row r="3204" spans="1:18" hidden="1" x14ac:dyDescent="0.25">
      <c r="A3204">
        <v>3208</v>
      </c>
      <c r="B3204" t="s">
        <v>4354</v>
      </c>
      <c r="C3204" t="s">
        <v>3374</v>
      </c>
      <c r="D3204" t="s">
        <v>330</v>
      </c>
      <c r="E3204" t="s">
        <v>8560</v>
      </c>
      <c r="F3204" t="str">
        <f>VLOOKUP(TRIM(SUBSTITUTE(E3204,CHAR(160),CHAR(32))),Metadata!B$1:C$2632,2,FALSE)</f>
        <v>Goncourt, Edmond de, 1822-1896: Goncourt, Jules de, 1830-1870.</v>
      </c>
      <c r="G3204" t="str">
        <f>VLOOKUP(TRIM(SUBSTITUTE(E3204,CHAR(160),CHAR(32))),Metadata!B$1:D$2632,3,FALSE)</f>
        <v>Journal, T. 4, 1891-1896</v>
      </c>
      <c r="H3204">
        <f>VLOOKUP(TRIM(SUBSTITUTE(E3204,CHAR(160),CHAR(32))),Metadata!B$1:E$2632,4,FALSE)</f>
        <v>1896</v>
      </c>
      <c r="I3204" t="s">
        <v>450</v>
      </c>
      <c r="K3204" t="str">
        <f>VLOOKUP(TRIM(SUBSTITUTE(E3204,CHAR(160),CHAR(32))),Metadata!B$1:H$2632,7,FALSE)</f>
        <v>memoires</v>
      </c>
      <c r="L3204" t="s">
        <v>4481</v>
      </c>
      <c r="N3204" t="str">
        <f>VLOOKUP(TRIM(SUBSTITUTE(E3204,CHAR(160),CHAR(32))),Metadata!B$1:J$2632,9,FALSE)</f>
        <v>prose</v>
      </c>
      <c r="O3204">
        <f>VLOOKUP(TRIM(SUBSTITUTE(E3204,CHAR(160),CHAR(32))),Metadata!B$1:K$2632,10,FALSE)</f>
        <v>341281</v>
      </c>
      <c r="P3204" s="4" t="s">
        <v>11577</v>
      </c>
      <c r="Q3204">
        <v>11</v>
      </c>
      <c r="R3204">
        <v>17</v>
      </c>
    </row>
    <row r="3205" spans="1:18" x14ac:dyDescent="0.25">
      <c r="A3205">
        <v>3209</v>
      </c>
      <c r="B3205" t="s">
        <v>4354</v>
      </c>
      <c r="C3205" t="s">
        <v>3374</v>
      </c>
      <c r="D3205" t="s">
        <v>330</v>
      </c>
      <c r="E3205" t="s">
        <v>8697</v>
      </c>
      <c r="F3205" t="str">
        <f>VLOOKUP(TRIM(SUBSTITUTE(E3205,CHAR(160),CHAR(32))),Metadata!B$1:C$2632,2,FALSE)</f>
        <v>Verlaine, Paul, 1844-1896.</v>
      </c>
      <c r="G3205" t="str">
        <f>VLOOKUP(TRIM(SUBSTITUTE(E3205,CHAR(160),CHAR(32))),Metadata!B$1:D$2632,3,FALSE)</f>
        <v>Fêtes galantes</v>
      </c>
      <c r="H3205">
        <f>VLOOKUP(TRIM(SUBSTITUTE(E3205,CHAR(160),CHAR(32))),Metadata!B$1:E$2632,4,FALSE)</f>
        <v>1869</v>
      </c>
      <c r="I3205" t="s">
        <v>450</v>
      </c>
      <c r="K3205" t="str">
        <f>VLOOKUP(TRIM(SUBSTITUTE(E3205,CHAR(160),CHAR(32))),Metadata!B$1:H$2632,7,FALSE)</f>
        <v>poesie</v>
      </c>
      <c r="L3205" t="s">
        <v>4382</v>
      </c>
      <c r="N3205" t="str">
        <f>VLOOKUP(TRIM(SUBSTITUTE(E3205,CHAR(160),CHAR(32))),Metadata!B$1:J$2632,9,FALSE)</f>
        <v/>
      </c>
      <c r="O3205">
        <f>VLOOKUP(TRIM(SUBSTITUTE(E3205,CHAR(160),CHAR(32))),Metadata!B$1:K$2632,10,FALSE)</f>
        <v>2493</v>
      </c>
      <c r="P3205" s="4" t="s">
        <v>11578</v>
      </c>
      <c r="Q3205">
        <v>25</v>
      </c>
      <c r="R3205">
        <v>31</v>
      </c>
    </row>
    <row r="3206" spans="1:18" x14ac:dyDescent="0.25">
      <c r="A3206">
        <v>3210</v>
      </c>
      <c r="B3206" t="s">
        <v>4354</v>
      </c>
      <c r="C3206" t="s">
        <v>3374</v>
      </c>
      <c r="D3206" t="s">
        <v>330</v>
      </c>
      <c r="E3206" t="s">
        <v>8567</v>
      </c>
      <c r="F3206" t="str">
        <f>VLOOKUP(TRIM(SUBSTITUTE(E3206,CHAR(160),CHAR(32))),Metadata!B$1:C$2632,2,FALSE)</f>
        <v>Hugo, Victor, 1802-1885.</v>
      </c>
      <c r="G3206" t="str">
        <f>VLOOKUP(TRIM(SUBSTITUTE(E3206,CHAR(160),CHAR(32))),Metadata!B$1:D$2632,3,FALSE)</f>
        <v>Les contemplations.</v>
      </c>
      <c r="H3206">
        <f>VLOOKUP(TRIM(SUBSTITUTE(E3206,CHAR(160),CHAR(32))),Metadata!B$1:E$2632,4,FALSE)</f>
        <v>1856</v>
      </c>
      <c r="I3206" t="s">
        <v>450</v>
      </c>
      <c r="K3206" t="str">
        <f>VLOOKUP(TRIM(SUBSTITUTE(E3206,CHAR(160),CHAR(32))),Metadata!B$1:H$2632,7,FALSE)</f>
        <v>poesie</v>
      </c>
      <c r="L3206" t="s">
        <v>4382</v>
      </c>
      <c r="N3206" t="str">
        <f>VLOOKUP(TRIM(SUBSTITUTE(E3206,CHAR(160),CHAR(32))),Metadata!B$1:J$2632,9,FALSE)</f>
        <v>vers</v>
      </c>
      <c r="O3206">
        <f>VLOOKUP(TRIM(SUBSTITUTE(E3206,CHAR(160),CHAR(32))),Metadata!B$1:K$2632,10,FALSE)</f>
        <v>90704</v>
      </c>
      <c r="P3206" s="4" t="s">
        <v>11579</v>
      </c>
      <c r="Q3206">
        <v>178</v>
      </c>
      <c r="R3206">
        <v>184</v>
      </c>
    </row>
    <row r="3207" spans="1:18" x14ac:dyDescent="0.25">
      <c r="A3207">
        <v>3211</v>
      </c>
      <c r="B3207" t="s">
        <v>4354</v>
      </c>
      <c r="C3207" t="s">
        <v>3374</v>
      </c>
      <c r="D3207" t="s">
        <v>330</v>
      </c>
      <c r="E3207" t="s">
        <v>8642</v>
      </c>
      <c r="F3207" t="str">
        <f>VLOOKUP(TRIM(SUBSTITUTE(E3207,CHAR(160),CHAR(32))),Metadata!B$1:C$2632,2,FALSE)</f>
        <v>Quinet, Edgar, 1803-1875.</v>
      </c>
      <c r="G3207" t="str">
        <f>VLOOKUP(TRIM(SUBSTITUTE(E3207,CHAR(160),CHAR(32))),Metadata!B$1:D$2632,3,FALSE)</f>
        <v>Napoléon</v>
      </c>
      <c r="H3207">
        <f>VLOOKUP(TRIM(SUBSTITUTE(E3207,CHAR(160),CHAR(32))),Metadata!B$1:E$2632,4,FALSE)</f>
        <v>1836</v>
      </c>
      <c r="I3207" t="s">
        <v>450</v>
      </c>
      <c r="K3207" t="str">
        <f>VLOOKUP(TRIM(SUBSTITUTE(E3207,CHAR(160),CHAR(32))),Metadata!B$1:H$2632,7,FALSE)</f>
        <v>poesie</v>
      </c>
      <c r="L3207" t="s">
        <v>4382</v>
      </c>
      <c r="N3207" t="str">
        <f>VLOOKUP(TRIM(SUBSTITUTE(E3207,CHAR(160),CHAR(32))),Metadata!B$1:J$2632,9,FALSE)</f>
        <v>vers</v>
      </c>
      <c r="O3207">
        <f>VLOOKUP(TRIM(SUBSTITUTE(E3207,CHAR(160),CHAR(32))),Metadata!B$1:K$2632,10,FALSE)</f>
        <v>44658</v>
      </c>
      <c r="P3207" s="8" t="s">
        <v>11580</v>
      </c>
      <c r="Q3207">
        <v>218</v>
      </c>
      <c r="R3207">
        <v>224</v>
      </c>
    </row>
    <row r="3208" spans="1:18" hidden="1" x14ac:dyDescent="0.25">
      <c r="A3208">
        <v>3212</v>
      </c>
      <c r="B3208" t="s">
        <v>4354</v>
      </c>
      <c r="C3208" t="s">
        <v>3374</v>
      </c>
      <c r="D3208" t="s">
        <v>330</v>
      </c>
      <c r="E3208" t="s">
        <v>8906</v>
      </c>
      <c r="F3208" t="str">
        <f>VLOOKUP(TRIM(SUBSTITUTE(E3208,CHAR(160),CHAR(32))),Metadata!B$1:C$2632,2,FALSE)</f>
        <v>Huyghe, René, 1906-1997.</v>
      </c>
      <c r="G3208" t="str">
        <f>VLOOKUP(TRIM(SUBSTITUTE(E3208,CHAR(160),CHAR(32))),Metadata!B$1:D$2632,3,FALSE)</f>
        <v>Dialogue avec le visible</v>
      </c>
      <c r="H3208">
        <f>VLOOKUP(TRIM(SUBSTITUTE(E3208,CHAR(160),CHAR(32))),Metadata!B$1:E$2632,4,FALSE)</f>
        <v>1955</v>
      </c>
      <c r="I3208" t="s">
        <v>534</v>
      </c>
      <c r="K3208" t="str">
        <f>VLOOKUP(TRIM(SUBSTITUTE(E3208,CHAR(160),CHAR(32))),Metadata!B$1:H$2632,7,FALSE)</f>
        <v>traite ou essai</v>
      </c>
      <c r="L3208" t="s">
        <v>4402</v>
      </c>
      <c r="N3208" t="str">
        <f>VLOOKUP(TRIM(SUBSTITUTE(E3208,CHAR(160),CHAR(32))),Metadata!B$1:J$2632,9,FALSE)</f>
        <v>prose</v>
      </c>
      <c r="O3208">
        <f>VLOOKUP(TRIM(SUBSTITUTE(E3208,CHAR(160),CHAR(32))),Metadata!B$1:K$2632,10,FALSE)</f>
        <v>136952</v>
      </c>
      <c r="P3208" s="4" t="s">
        <v>9366</v>
      </c>
      <c r="Q3208">
        <v>96</v>
      </c>
      <c r="R3208">
        <v>103</v>
      </c>
    </row>
    <row r="3209" spans="1:18" hidden="1" x14ac:dyDescent="0.25">
      <c r="A3209">
        <v>3213</v>
      </c>
      <c r="B3209" t="s">
        <v>4354</v>
      </c>
      <c r="C3209" t="s">
        <v>3374</v>
      </c>
      <c r="D3209" t="s">
        <v>330</v>
      </c>
      <c r="E3209" t="s">
        <v>9024</v>
      </c>
      <c r="F3209" t="str">
        <f>VLOOKUP(TRIM(SUBSTITUTE(E3209,CHAR(160),CHAR(32))),Metadata!B$1:C$2632,2,FALSE)</f>
        <v>Weil, Simone, 1909-1943.</v>
      </c>
      <c r="G3209" t="str">
        <f>VLOOKUP(TRIM(SUBSTITUTE(E3209,CHAR(160),CHAR(32))),Metadata!B$1:D$2632,3,FALSE)</f>
        <v>Écrits historiques et politiques. 1. Histoire</v>
      </c>
      <c r="H3209">
        <f>VLOOKUP(TRIM(SUBSTITUTE(E3209,CHAR(160),CHAR(32))),Metadata!B$1:E$2632,4,FALSE)</f>
        <v>1960</v>
      </c>
      <c r="I3209" t="s">
        <v>534</v>
      </c>
      <c r="K3209" t="str">
        <f>VLOOKUP(TRIM(SUBSTITUTE(E3209,CHAR(160),CHAR(32))),Metadata!B$1:H$2632,7,FALSE)</f>
        <v>traite</v>
      </c>
      <c r="L3209" t="s">
        <v>4417</v>
      </c>
      <c r="N3209" t="str">
        <f>VLOOKUP(TRIM(SUBSTITUTE(E3209,CHAR(160),CHAR(32))),Metadata!B$1:J$2632,9,FALSE)</f>
        <v/>
      </c>
      <c r="O3209">
        <f>VLOOKUP(TRIM(SUBSTITUTE(E3209,CHAR(160),CHAR(32))),Metadata!B$1:K$2632,10,FALSE)</f>
        <v>88856</v>
      </c>
      <c r="P3209" s="4" t="s">
        <v>12963</v>
      </c>
      <c r="Q3209">
        <v>94</v>
      </c>
      <c r="R3209">
        <v>102</v>
      </c>
    </row>
    <row r="3210" spans="1:18" hidden="1" x14ac:dyDescent="0.25">
      <c r="A3210">
        <v>3214</v>
      </c>
      <c r="B3210" t="s">
        <v>4354</v>
      </c>
      <c r="C3210" t="s">
        <v>3374</v>
      </c>
      <c r="D3210" t="s">
        <v>330</v>
      </c>
      <c r="E3210" t="s">
        <v>8733</v>
      </c>
      <c r="F3210" t="str">
        <f>VLOOKUP(TRIM(SUBSTITUTE(E3210,CHAR(160),CHAR(32))),Metadata!B$1:C$2632,2,FALSE)</f>
        <v>Alain, 1868-1951.</v>
      </c>
      <c r="G3210" t="str">
        <f>VLOOKUP(TRIM(SUBSTITUTE(E3210,CHAR(160),CHAR(32))),Metadata!B$1:D$2632,3,FALSE)</f>
        <v>Les dieux</v>
      </c>
      <c r="H3210">
        <f>VLOOKUP(TRIM(SUBSTITUTE(E3210,CHAR(160),CHAR(32))),Metadata!B$1:E$2632,4,FALSE)</f>
        <v>1934</v>
      </c>
      <c r="I3210" t="s">
        <v>534</v>
      </c>
      <c r="K3210" t="str">
        <f>VLOOKUP(TRIM(SUBSTITUTE(E3210,CHAR(160),CHAR(32))),Metadata!B$1:H$2632,7,FALSE)</f>
        <v>traite</v>
      </c>
      <c r="L3210" t="s">
        <v>4417</v>
      </c>
      <c r="N3210" t="str">
        <f>VLOOKUP(TRIM(SUBSTITUTE(E3210,CHAR(160),CHAR(32))),Metadata!B$1:J$2632,9,FALSE)</f>
        <v/>
      </c>
      <c r="O3210">
        <f>VLOOKUP(TRIM(SUBSTITUTE(E3210,CHAR(160),CHAR(32))),Metadata!B$1:K$2632,10,FALSE)</f>
        <v>58584</v>
      </c>
      <c r="P3210" s="4" t="s">
        <v>11581</v>
      </c>
      <c r="Q3210">
        <v>70</v>
      </c>
      <c r="R3210">
        <v>77</v>
      </c>
    </row>
    <row r="3211" spans="1:18" hidden="1" x14ac:dyDescent="0.25">
      <c r="A3211">
        <v>3215</v>
      </c>
      <c r="B3211" t="s">
        <v>4354</v>
      </c>
      <c r="C3211" t="s">
        <v>3374</v>
      </c>
      <c r="D3211" t="s">
        <v>330</v>
      </c>
      <c r="E3211" t="s">
        <v>8775</v>
      </c>
      <c r="F3211" t="str">
        <f>VLOOKUP(TRIM(SUBSTITUTE(E3211,CHAR(160),CHAR(32))),Metadata!B$1:C$2632,2,FALSE)</f>
        <v>Beckett, Samuel, 1906-1989.</v>
      </c>
      <c r="G3211" t="str">
        <f>VLOOKUP(TRIM(SUBSTITUTE(E3211,CHAR(160),CHAR(32))),Metadata!B$1:D$2632,3,FALSE)</f>
        <v>Mal Vu Mal Dit</v>
      </c>
      <c r="H3211">
        <f>VLOOKUP(TRIM(SUBSTITUTE(E3211,CHAR(160),CHAR(32))),Metadata!B$1:E$2632,4,FALSE)</f>
        <v>1981</v>
      </c>
      <c r="I3211" t="s">
        <v>534</v>
      </c>
      <c r="K3211" t="str">
        <f>VLOOKUP(TRIM(SUBSTITUTE(E3211,CHAR(160),CHAR(32))),Metadata!B$1:H$2632,7,FALSE)</f>
        <v>roman</v>
      </c>
      <c r="L3211" t="s">
        <v>4378</v>
      </c>
      <c r="N3211" t="str">
        <f>VLOOKUP(TRIM(SUBSTITUTE(E3211,CHAR(160),CHAR(32))),Metadata!B$1:J$2632,9,FALSE)</f>
        <v/>
      </c>
      <c r="O3211">
        <f>VLOOKUP(TRIM(SUBSTITUTE(E3211,CHAR(160),CHAR(32))),Metadata!B$1:K$2632,10,FALSE)</f>
        <v>8536</v>
      </c>
      <c r="P3211" s="4" t="s">
        <v>11582</v>
      </c>
      <c r="Q3211">
        <v>42</v>
      </c>
      <c r="R3211">
        <v>48</v>
      </c>
    </row>
    <row r="3212" spans="1:18" hidden="1" x14ac:dyDescent="0.25">
      <c r="A3212">
        <v>3216</v>
      </c>
      <c r="B3212" t="s">
        <v>4354</v>
      </c>
      <c r="C3212" t="s">
        <v>3374</v>
      </c>
      <c r="D3212" t="s">
        <v>330</v>
      </c>
      <c r="E3212" t="s">
        <v>7204</v>
      </c>
      <c r="F3212" t="str">
        <f>VLOOKUP(TRIM(SUBSTITUTE(E3212,CHAR(160),CHAR(32))),Metadata!B$1:C$2632,2,FALSE)</f>
        <v>Levy-Bruhl, Lucien, 1857-1939.</v>
      </c>
      <c r="G3212" t="str">
        <f>VLOOKUP(TRIM(SUBSTITUTE(E3212,CHAR(160),CHAR(32))),Metadata!B$1:D$2632,3,FALSE)</f>
        <v>La mythologie primitive</v>
      </c>
      <c r="H3212">
        <f>VLOOKUP(TRIM(SUBSTITUTE(E3212,CHAR(160),CHAR(32))),Metadata!B$1:E$2632,4,FALSE)</f>
        <v>1922</v>
      </c>
      <c r="I3212" t="s">
        <v>534</v>
      </c>
      <c r="K3212" t="str">
        <f>VLOOKUP(TRIM(SUBSTITUTE(E3212,CHAR(160),CHAR(32))),Metadata!B$1:H$2632,7,FALSE)</f>
        <v>traite</v>
      </c>
      <c r="L3212" t="s">
        <v>4417</v>
      </c>
      <c r="N3212" t="str">
        <f>VLOOKUP(TRIM(SUBSTITUTE(E3212,CHAR(160),CHAR(32))),Metadata!B$1:J$2632,9,FALSE)</f>
        <v/>
      </c>
      <c r="O3212">
        <f>VLOOKUP(TRIM(SUBSTITUTE(E3212,CHAR(160),CHAR(32))),Metadata!B$1:K$2632,10,FALSE)</f>
        <v>100465</v>
      </c>
      <c r="P3212" s="4" t="s">
        <v>12964</v>
      </c>
      <c r="Q3212">
        <v>208</v>
      </c>
      <c r="R3212">
        <v>214</v>
      </c>
    </row>
    <row r="3213" spans="1:18" hidden="1" x14ac:dyDescent="0.25">
      <c r="A3213">
        <v>3217</v>
      </c>
      <c r="B3213" t="s">
        <v>4354</v>
      </c>
      <c r="C3213" t="s">
        <v>3374</v>
      </c>
      <c r="D3213" t="s">
        <v>330</v>
      </c>
      <c r="E3213" t="s">
        <v>8920</v>
      </c>
      <c r="F3213" t="str">
        <f>VLOOKUP(TRIM(SUBSTITUTE(E3213,CHAR(160),CHAR(32))),Metadata!B$1:C$2632,2,FALSE)</f>
        <v>Lhote, André, 1885-1962.</v>
      </c>
      <c r="G3213" t="str">
        <f>VLOOKUP(TRIM(SUBSTITUTE(E3213,CHAR(160),CHAR(32))),Metadata!B$1:D$2632,3,FALSE)</f>
        <v>Peinture d'abord: essais</v>
      </c>
      <c r="H3213">
        <f>VLOOKUP(TRIM(SUBSTITUTE(E3213,CHAR(160),CHAR(32))),Metadata!B$1:E$2632,4,FALSE)</f>
        <v>1942</v>
      </c>
      <c r="I3213" t="s">
        <v>534</v>
      </c>
      <c r="K3213" t="str">
        <f>VLOOKUP(TRIM(SUBSTITUTE(E3213,CHAR(160),CHAR(32))),Metadata!B$1:H$2632,7,FALSE)</f>
        <v>melanges litteraires</v>
      </c>
      <c r="L3213" t="s">
        <v>4389</v>
      </c>
      <c r="N3213" t="str">
        <f>VLOOKUP(TRIM(SUBSTITUTE(E3213,CHAR(160),CHAR(32))),Metadata!B$1:J$2632,9,FALSE)</f>
        <v>prose</v>
      </c>
      <c r="O3213">
        <f>VLOOKUP(TRIM(SUBSTITUTE(E3213,CHAR(160),CHAR(32))),Metadata!B$1:K$2632,10,FALSE)</f>
        <v>67083</v>
      </c>
      <c r="P3213" s="4" t="s">
        <v>11583</v>
      </c>
      <c r="Q3213">
        <v>274</v>
      </c>
      <c r="R3213">
        <v>281</v>
      </c>
    </row>
    <row r="3214" spans="1:18" hidden="1" x14ac:dyDescent="0.25">
      <c r="A3214">
        <v>3218</v>
      </c>
      <c r="B3214" t="s">
        <v>4354</v>
      </c>
      <c r="C3214" t="s">
        <v>3374</v>
      </c>
      <c r="D3214" t="s">
        <v>330</v>
      </c>
      <c r="E3214" t="s">
        <v>8911</v>
      </c>
      <c r="F3214" t="str">
        <f>VLOOKUP(TRIM(SUBSTITUTE(E3214,CHAR(160),CHAR(32))),Metadata!B$1:C$2632,2,FALSE)</f>
        <v>Duclos, Charles Pinot-, 1704-1772.</v>
      </c>
      <c r="G3214" t="str">
        <f>VLOOKUP(TRIM(SUBSTITUTE(E3214,CHAR(160),CHAR(32))),Metadata!B$1:D$2632,3,FALSE)</f>
        <v>Mémoires pour servir à l'histoire des moeurs du XVIII siècle</v>
      </c>
      <c r="H3214">
        <f>VLOOKUP(TRIM(SUBSTITUTE(E3214,CHAR(160),CHAR(32))),Metadata!B$1:E$2632,4,FALSE)</f>
        <v>1751</v>
      </c>
      <c r="I3214" t="s">
        <v>534</v>
      </c>
      <c r="K3214" t="str">
        <f>VLOOKUP(TRIM(SUBSTITUTE(E3214,CHAR(160),CHAR(32))),Metadata!B$1:H$2632,7,FALSE)</f>
        <v>roman</v>
      </c>
      <c r="L3214" t="s">
        <v>4378</v>
      </c>
      <c r="N3214" t="str">
        <f>VLOOKUP(TRIM(SUBSTITUTE(E3214,CHAR(160),CHAR(32))),Metadata!B$1:J$2632,9,FALSE)</f>
        <v>prose</v>
      </c>
      <c r="O3214">
        <f>VLOOKUP(TRIM(SUBSTITUTE(E3214,CHAR(160),CHAR(32))),Metadata!B$1:K$2632,10,FALSE)</f>
        <v>37841</v>
      </c>
      <c r="P3214" s="4" t="s">
        <v>11584</v>
      </c>
      <c r="Q3214">
        <v>246</v>
      </c>
      <c r="R3214">
        <v>253</v>
      </c>
    </row>
    <row r="3215" spans="1:18" hidden="1" x14ac:dyDescent="0.25">
      <c r="A3215">
        <v>3219</v>
      </c>
      <c r="B3215" t="s">
        <v>4354</v>
      </c>
      <c r="C3215" t="s">
        <v>3374</v>
      </c>
      <c r="D3215" t="s">
        <v>330</v>
      </c>
      <c r="E3215" t="s">
        <v>8946</v>
      </c>
      <c r="F3215" t="str">
        <f>VLOOKUP(TRIM(SUBSTITUTE(E3215,CHAR(160),CHAR(32))),Metadata!B$1:C$2632,2,FALSE)</f>
        <v>Merleau-Ponty, Maurice, 1908-1961.</v>
      </c>
      <c r="G3215" t="str">
        <f>VLOOKUP(TRIM(SUBSTITUTE(E3215,CHAR(160),CHAR(32))),Metadata!B$1:D$2632,3,FALSE)</f>
        <v>Phénoménologie de la perception</v>
      </c>
      <c r="H3215">
        <f>VLOOKUP(TRIM(SUBSTITUTE(E3215,CHAR(160),CHAR(32))),Metadata!B$1:E$2632,4,FALSE)</f>
        <v>1945</v>
      </c>
      <c r="I3215" t="s">
        <v>534</v>
      </c>
      <c r="K3215" t="str">
        <f>VLOOKUP(TRIM(SUBSTITUTE(E3215,CHAR(160),CHAR(32))),Metadata!B$1:H$2632,7,FALSE)</f>
        <v>traite ou essai</v>
      </c>
      <c r="L3215" t="s">
        <v>4402</v>
      </c>
      <c r="N3215" t="str">
        <f>VLOOKUP(TRIM(SUBSTITUTE(E3215,CHAR(160),CHAR(32))),Metadata!B$1:J$2632,9,FALSE)</f>
        <v>prose</v>
      </c>
      <c r="O3215">
        <f>VLOOKUP(TRIM(SUBSTITUTE(E3215,CHAR(160),CHAR(32))),Metadata!B$1:K$2632,10,FALSE)</f>
        <v>215042</v>
      </c>
      <c r="P3215" s="4" t="s">
        <v>11585</v>
      </c>
      <c r="Q3215">
        <v>210</v>
      </c>
      <c r="R3215">
        <v>217</v>
      </c>
    </row>
    <row r="3216" spans="1:18" hidden="1" x14ac:dyDescent="0.25">
      <c r="A3216">
        <v>3220</v>
      </c>
      <c r="B3216" t="s">
        <v>4354</v>
      </c>
      <c r="C3216" t="s">
        <v>3374</v>
      </c>
      <c r="D3216" t="s">
        <v>330</v>
      </c>
      <c r="E3216" t="s">
        <v>9022</v>
      </c>
      <c r="F3216" t="str">
        <f>VLOOKUP(TRIM(SUBSTITUTE(E3216,CHAR(160),CHAR(32))),Metadata!B$1:C$2632,2,FALSE)</f>
        <v>Vuillemin, Jules, 1920-2001.</v>
      </c>
      <c r="G3216" t="str">
        <f>VLOOKUP(TRIM(SUBSTITUTE(E3216,CHAR(160),CHAR(32))),Metadata!B$1:D$2632,3,FALSE)</f>
        <v>Essai sur la signification de la mort</v>
      </c>
      <c r="H3216">
        <f>VLOOKUP(TRIM(SUBSTITUTE(E3216,CHAR(160),CHAR(32))),Metadata!B$1:E$2632,4,FALSE)</f>
        <v>1949</v>
      </c>
      <c r="I3216" t="s">
        <v>534</v>
      </c>
      <c r="K3216" t="str">
        <f>VLOOKUP(TRIM(SUBSTITUTE(E3216,CHAR(160),CHAR(32))),Metadata!B$1:H$2632,7,FALSE)</f>
        <v>traite ou essai</v>
      </c>
      <c r="L3216" t="s">
        <v>4402</v>
      </c>
      <c r="N3216" t="str">
        <f>VLOOKUP(TRIM(SUBSTITUTE(E3216,CHAR(160),CHAR(32))),Metadata!B$1:J$2632,9,FALSE)</f>
        <v>prose</v>
      </c>
      <c r="O3216">
        <f>VLOOKUP(TRIM(SUBSTITUTE(E3216,CHAR(160),CHAR(32))),Metadata!B$1:K$2632,10,FALSE)</f>
        <v>136910</v>
      </c>
      <c r="P3216" s="4" t="s">
        <v>11586</v>
      </c>
      <c r="Q3216">
        <v>177</v>
      </c>
      <c r="R3216">
        <v>185</v>
      </c>
    </row>
    <row r="3217" spans="1:18" hidden="1" x14ac:dyDescent="0.25">
      <c r="A3217">
        <v>3221</v>
      </c>
      <c r="B3217" t="s">
        <v>4354</v>
      </c>
      <c r="C3217" t="s">
        <v>3374</v>
      </c>
      <c r="D3217" t="s">
        <v>330</v>
      </c>
      <c r="E3217" t="s">
        <v>7250</v>
      </c>
      <c r="F3217" t="str">
        <f>VLOOKUP(TRIM(SUBSTITUTE(E3217,CHAR(160),CHAR(32))),Metadata!B$1:C$2632,2,FALSE)</f>
        <v>Bainville, Jacques, 1879-1936.</v>
      </c>
      <c r="G3217" t="str">
        <f>VLOOKUP(TRIM(SUBSTITUTE(E3217,CHAR(160),CHAR(32))),Metadata!B$1:D$2632,3,FALSE)</f>
        <v>Histoire de France</v>
      </c>
      <c r="H3217">
        <f>VLOOKUP(TRIM(SUBSTITUTE(E3217,CHAR(160),CHAR(32))),Metadata!B$1:E$2632,4,FALSE)</f>
        <v>1924</v>
      </c>
      <c r="I3217" t="s">
        <v>534</v>
      </c>
      <c r="K3217" t="str">
        <f>VLOOKUP(TRIM(SUBSTITUTE(E3217,CHAR(160),CHAR(32))),Metadata!B$1:H$2632,7,FALSE)</f>
        <v>traite ou essai</v>
      </c>
      <c r="L3217" t="s">
        <v>4402</v>
      </c>
      <c r="N3217" t="str">
        <f>VLOOKUP(TRIM(SUBSTITUTE(E3217,CHAR(160),CHAR(32))),Metadata!B$1:J$2632,9,FALSE)</f>
        <v/>
      </c>
      <c r="O3217">
        <f>VLOOKUP(TRIM(SUBSTITUTE(E3217,CHAR(160),CHAR(32))),Metadata!B$1:K$2632,10,FALSE)</f>
        <v>169042</v>
      </c>
      <c r="P3217" s="4" t="s">
        <v>11587</v>
      </c>
      <c r="Q3217">
        <v>115</v>
      </c>
      <c r="R3217">
        <v>121</v>
      </c>
    </row>
    <row r="3218" spans="1:18" hidden="1" x14ac:dyDescent="0.25">
      <c r="A3218">
        <v>3222</v>
      </c>
      <c r="B3218" t="s">
        <v>4354</v>
      </c>
      <c r="C3218" t="s">
        <v>3374</v>
      </c>
      <c r="D3218" t="s">
        <v>330</v>
      </c>
      <c r="E3218" t="s">
        <v>8909</v>
      </c>
      <c r="F3218" t="str">
        <f>VLOOKUP(TRIM(SUBSTITUTE(E3218,CHAR(160),CHAR(32))),Metadata!B$1:C$2632,2,FALSE)</f>
        <v>Jankélévitch, Vladimir, 1903-1985.</v>
      </c>
      <c r="G3218" t="str">
        <f>VLOOKUP(TRIM(SUBSTITUTE(E3218,CHAR(160),CHAR(32))),Metadata!B$1:D$2632,3,FALSE)</f>
        <v>Le je-ne-sais-quoi et le presque-rien</v>
      </c>
      <c r="H3218">
        <f>VLOOKUP(TRIM(SUBSTITUTE(E3218,CHAR(160),CHAR(32))),Metadata!B$1:E$2632,4,FALSE)</f>
        <v>1957</v>
      </c>
      <c r="I3218" t="s">
        <v>534</v>
      </c>
      <c r="K3218" t="str">
        <f>VLOOKUP(TRIM(SUBSTITUTE(E3218,CHAR(160),CHAR(32))),Metadata!B$1:H$2632,7,FALSE)</f>
        <v>traite ou essai</v>
      </c>
      <c r="L3218" t="s">
        <v>4402</v>
      </c>
      <c r="N3218" t="str">
        <f>VLOOKUP(TRIM(SUBSTITUTE(E3218,CHAR(160),CHAR(32))),Metadata!B$1:J$2632,9,FALSE)</f>
        <v>prose</v>
      </c>
      <c r="O3218">
        <f>VLOOKUP(TRIM(SUBSTITUTE(E3218,CHAR(160),CHAR(32))),Metadata!B$1:K$2632,10,FALSE)</f>
        <v>106759</v>
      </c>
      <c r="P3218" s="4" t="s">
        <v>11588</v>
      </c>
      <c r="Q3218">
        <v>68</v>
      </c>
      <c r="R3218">
        <v>74</v>
      </c>
    </row>
    <row r="3219" spans="1:18" hidden="1" x14ac:dyDescent="0.25">
      <c r="A3219">
        <v>3223</v>
      </c>
      <c r="B3219" t="s">
        <v>4354</v>
      </c>
      <c r="C3219" t="s">
        <v>3374</v>
      </c>
      <c r="D3219" t="s">
        <v>330</v>
      </c>
      <c r="E3219" t="s">
        <v>8863</v>
      </c>
      <c r="F3219" t="str">
        <f>VLOOKUP(TRIM(SUBSTITUTE(E3219,CHAR(160),CHAR(32))),Metadata!B$1:C$2632,2,FALSE)</f>
        <v>Gaulle, Charles de, 1890-1970.</v>
      </c>
      <c r="G3219" t="str">
        <f>VLOOKUP(TRIM(SUBSTITUTE(E3219,CHAR(160),CHAR(32))),Metadata!B$1:D$2632,3,FALSE)</f>
        <v>Mémoires de guerre, l'appel, 1940-1942</v>
      </c>
      <c r="H3219">
        <f>VLOOKUP(TRIM(SUBSTITUTE(E3219,CHAR(160),CHAR(32))),Metadata!B$1:E$2632,4,FALSE)</f>
        <v>1954</v>
      </c>
      <c r="I3219" t="s">
        <v>534</v>
      </c>
      <c r="K3219" t="str">
        <f>VLOOKUP(TRIM(SUBSTITUTE(E3219,CHAR(160),CHAR(32))),Metadata!B$1:H$2632,7,FALSE)</f>
        <v>memoires</v>
      </c>
      <c r="L3219" t="s">
        <v>4481</v>
      </c>
      <c r="N3219" t="str">
        <f>VLOOKUP(TRIM(SUBSTITUTE(E3219,CHAR(160),CHAR(32))),Metadata!B$1:J$2632,9,FALSE)</f>
        <v>prose</v>
      </c>
      <c r="O3219">
        <f>VLOOKUP(TRIM(SUBSTITUTE(E3219,CHAR(160),CHAR(32))),Metadata!B$1:K$2632,10,FALSE)</f>
        <v>192282</v>
      </c>
      <c r="P3219" s="4" t="s">
        <v>11589</v>
      </c>
      <c r="Q3219">
        <v>112</v>
      </c>
      <c r="R3219">
        <v>120</v>
      </c>
    </row>
    <row r="3220" spans="1:18" hidden="1" x14ac:dyDescent="0.25">
      <c r="A3220">
        <v>3224</v>
      </c>
      <c r="B3220" t="s">
        <v>4354</v>
      </c>
      <c r="C3220" t="s">
        <v>3374</v>
      </c>
      <c r="D3220" t="s">
        <v>330</v>
      </c>
      <c r="E3220" t="s">
        <v>8944</v>
      </c>
      <c r="F3220" t="str">
        <f>VLOOKUP(TRIM(SUBSTITUTE(E3220,CHAR(160),CHAR(32))),Metadata!B$1:C$2632,2,FALSE)</f>
        <v>Meersch, Maxence van der, 1907-1951.</v>
      </c>
      <c r="G3220" t="str">
        <f>VLOOKUP(TRIM(SUBSTITUTE(E3220,CHAR(160),CHAR(32))),Metadata!B$1:D$2632,3,FALSE)</f>
        <v>Invasion 14: roman / Maxence van der Meersch.</v>
      </c>
      <c r="H3220">
        <f>VLOOKUP(TRIM(SUBSTITUTE(E3220,CHAR(160),CHAR(32))),Metadata!B$1:E$2632,4,FALSE)</f>
        <v>1935</v>
      </c>
      <c r="I3220" t="s">
        <v>534</v>
      </c>
      <c r="K3220" t="str">
        <f>VLOOKUP(TRIM(SUBSTITUTE(E3220,CHAR(160),CHAR(32))),Metadata!B$1:H$2632,7,FALSE)</f>
        <v>roman</v>
      </c>
      <c r="L3220" t="s">
        <v>4378</v>
      </c>
      <c r="N3220" t="str">
        <f>VLOOKUP(TRIM(SUBSTITUTE(E3220,CHAR(160),CHAR(32))),Metadata!B$1:J$2632,9,FALSE)</f>
        <v>prose</v>
      </c>
      <c r="O3220">
        <f>VLOOKUP(TRIM(SUBSTITUTE(E3220,CHAR(160),CHAR(32))),Metadata!B$1:K$2632,10,FALSE)</f>
        <v>176328</v>
      </c>
      <c r="P3220" s="4" t="s">
        <v>11590</v>
      </c>
      <c r="Q3220">
        <v>129</v>
      </c>
      <c r="R3220">
        <v>137</v>
      </c>
    </row>
    <row r="3221" spans="1:18" hidden="1" x14ac:dyDescent="0.25">
      <c r="A3221">
        <v>3225</v>
      </c>
      <c r="B3221" t="s">
        <v>4354</v>
      </c>
      <c r="C3221" t="s">
        <v>3374</v>
      </c>
      <c r="D3221" t="s">
        <v>330</v>
      </c>
      <c r="E3221" t="s">
        <v>8947</v>
      </c>
      <c r="F3221" t="str">
        <f>VLOOKUP(TRIM(SUBSTITUTE(E3221,CHAR(160),CHAR(32))),Metadata!B$1:C$2632,2,FALSE)</f>
        <v>Milosz, O. V. de L. (Oscar Vladislas de Lubicz), 1877-1939.</v>
      </c>
      <c r="G3221" t="str">
        <f>VLOOKUP(TRIM(SUBSTITUTE(E3221,CHAR(160),CHAR(32))),Metadata!B$1:D$2632,3,FALSE)</f>
        <v>L'amoureuse initiation: roman</v>
      </c>
      <c r="H3221">
        <f>VLOOKUP(TRIM(SUBSTITUTE(E3221,CHAR(160),CHAR(32))),Metadata!B$1:E$2632,4,FALSE)</f>
        <v>1910</v>
      </c>
      <c r="I3221" t="s">
        <v>534</v>
      </c>
      <c r="K3221" t="str">
        <f>VLOOKUP(TRIM(SUBSTITUTE(E3221,CHAR(160),CHAR(32))),Metadata!B$1:H$2632,7,FALSE)</f>
        <v>roman</v>
      </c>
      <c r="L3221" t="s">
        <v>4378</v>
      </c>
      <c r="N3221" t="str">
        <f>VLOOKUP(TRIM(SUBSTITUTE(E3221,CHAR(160),CHAR(32))),Metadata!B$1:J$2632,9,FALSE)</f>
        <v>prose</v>
      </c>
      <c r="O3221">
        <f>VLOOKUP(TRIM(SUBSTITUTE(E3221,CHAR(160),CHAR(32))),Metadata!B$1:K$2632,10,FALSE)</f>
        <v>59265</v>
      </c>
      <c r="P3221" s="4" t="s">
        <v>11591</v>
      </c>
      <c r="Q3221">
        <v>251</v>
      </c>
      <c r="R3221">
        <v>259</v>
      </c>
    </row>
    <row r="3222" spans="1:18" hidden="1" x14ac:dyDescent="0.25">
      <c r="A3222">
        <v>3226</v>
      </c>
      <c r="B3222" t="s">
        <v>4354</v>
      </c>
      <c r="C3222" t="s">
        <v>3374</v>
      </c>
      <c r="D3222" t="s">
        <v>330</v>
      </c>
      <c r="E3222" t="s">
        <v>7146</v>
      </c>
      <c r="F3222" t="str">
        <f>VLOOKUP(TRIM(SUBSTITUTE(E3222,CHAR(160),CHAR(32))),Metadata!B$1:C$2632,2,FALSE)</f>
        <v>Bainville, Jacques, 1879-1936.</v>
      </c>
      <c r="G3222" t="str">
        <f>VLOOKUP(TRIM(SUBSTITUTE(E3222,CHAR(160),CHAR(32))),Metadata!B$1:D$2632,3,FALSE)</f>
        <v>LES CONSÉQUENCES POLITIQUES DE LA PAIX</v>
      </c>
      <c r="H3222">
        <f>VLOOKUP(TRIM(SUBSTITUTE(E3222,CHAR(160),CHAR(32))),Metadata!B$1:E$2632,4,FALSE)</f>
        <v>1920</v>
      </c>
      <c r="I3222" t="s">
        <v>534</v>
      </c>
      <c r="K3222" t="str">
        <f>VLOOKUP(TRIM(SUBSTITUTE(E3222,CHAR(160),CHAR(32))),Metadata!B$1:H$2632,7,FALSE)</f>
        <v>traite</v>
      </c>
      <c r="L3222" t="s">
        <v>4417</v>
      </c>
      <c r="N3222" t="str">
        <f>VLOOKUP(TRIM(SUBSTITUTE(E3222,CHAR(160),CHAR(32))),Metadata!B$1:J$2632,9,FALSE)</f>
        <v/>
      </c>
      <c r="O3222">
        <f>VLOOKUP(TRIM(SUBSTITUTE(E3222,CHAR(160),CHAR(32))),Metadata!B$1:K$2632,10,FALSE)</f>
        <v>48176</v>
      </c>
      <c r="P3222" s="4" t="s">
        <v>11592</v>
      </c>
      <c r="Q3222">
        <v>63</v>
      </c>
      <c r="R3222">
        <v>70</v>
      </c>
    </row>
    <row r="3223" spans="1:18" hidden="1" x14ac:dyDescent="0.25">
      <c r="A3223">
        <v>3227</v>
      </c>
      <c r="B3223" t="s">
        <v>4354</v>
      </c>
      <c r="C3223" t="s">
        <v>3374</v>
      </c>
      <c r="D3223" t="s">
        <v>330</v>
      </c>
      <c r="E3223" t="s">
        <v>9010</v>
      </c>
      <c r="F3223" t="str">
        <f>VLOOKUP(TRIM(SUBSTITUTE(E3223,CHAR(160),CHAR(32))),Metadata!B$1:C$2632,2,FALSE)</f>
        <v>Sartre, Jean Paul, 1905-1980.</v>
      </c>
      <c r="G3223" t="str">
        <f>VLOOKUP(TRIM(SUBSTITUTE(E3223,CHAR(160),CHAR(32))),Metadata!B$1:D$2632,3,FALSE)</f>
        <v>La nausée: roman</v>
      </c>
      <c r="H3223">
        <f>VLOOKUP(TRIM(SUBSTITUTE(E3223,CHAR(160),CHAR(32))),Metadata!B$1:E$2632,4,FALSE)</f>
        <v>1938</v>
      </c>
      <c r="I3223" t="s">
        <v>534</v>
      </c>
      <c r="K3223" t="str">
        <f>VLOOKUP(TRIM(SUBSTITUTE(E3223,CHAR(160),CHAR(32))),Metadata!B$1:H$2632,7,FALSE)</f>
        <v>roman</v>
      </c>
      <c r="L3223" t="s">
        <v>4378</v>
      </c>
      <c r="N3223" t="str">
        <f>VLOOKUP(TRIM(SUBSTITUTE(E3223,CHAR(160),CHAR(32))),Metadata!B$1:J$2632,9,FALSE)</f>
        <v>prose</v>
      </c>
      <c r="O3223">
        <f>VLOOKUP(TRIM(SUBSTITUTE(E3223,CHAR(160),CHAR(32))),Metadata!B$1:K$2632,10,FALSE)</f>
        <v>82691</v>
      </c>
      <c r="P3223" s="4" t="s">
        <v>11593</v>
      </c>
      <c r="Q3223">
        <v>105</v>
      </c>
      <c r="R3223">
        <v>113</v>
      </c>
    </row>
    <row r="3224" spans="1:18" hidden="1" x14ac:dyDescent="0.25">
      <c r="A3224">
        <v>3228</v>
      </c>
      <c r="B3224" t="s">
        <v>4354</v>
      </c>
      <c r="C3224" t="s">
        <v>3374</v>
      </c>
      <c r="D3224" t="s">
        <v>330</v>
      </c>
      <c r="E3224" t="s">
        <v>8782</v>
      </c>
      <c r="F3224" t="str">
        <f>VLOOKUP(TRIM(SUBSTITUTE(E3224,CHAR(160),CHAR(32))),Metadata!B$1:C$2632,2,FALSE)</f>
        <v>Benoit, Pierre, 1886-1962.</v>
      </c>
      <c r="G3224" t="str">
        <f>VLOOKUP(TRIM(SUBSTITUTE(E3224,CHAR(160),CHAR(32))),Metadata!B$1:D$2632,3,FALSE)</f>
        <v>L'atlantide</v>
      </c>
      <c r="H3224">
        <f>VLOOKUP(TRIM(SUBSTITUTE(E3224,CHAR(160),CHAR(32))),Metadata!B$1:E$2632,4,FALSE)</f>
        <v>1919</v>
      </c>
      <c r="I3224" t="s">
        <v>534</v>
      </c>
      <c r="K3224" t="str">
        <f>VLOOKUP(TRIM(SUBSTITUTE(E3224,CHAR(160),CHAR(32))),Metadata!B$1:H$2632,7,FALSE)</f>
        <v>roman</v>
      </c>
      <c r="L3224" t="s">
        <v>4378</v>
      </c>
      <c r="N3224" t="str">
        <f>VLOOKUP(TRIM(SUBSTITUTE(E3224,CHAR(160),CHAR(32))),Metadata!B$1:J$2632,9,FALSE)</f>
        <v>prose</v>
      </c>
      <c r="O3224">
        <f>VLOOKUP(TRIM(SUBSTITUTE(E3224,CHAR(160),CHAR(32))),Metadata!B$1:K$2632,10,FALSE)</f>
        <v>66969</v>
      </c>
      <c r="P3224" s="4" t="s">
        <v>12965</v>
      </c>
      <c r="Q3224">
        <v>96</v>
      </c>
      <c r="R3224">
        <v>102</v>
      </c>
    </row>
    <row r="3225" spans="1:18" hidden="1" x14ac:dyDescent="0.25">
      <c r="A3225">
        <v>3229</v>
      </c>
      <c r="B3225" t="s">
        <v>4354</v>
      </c>
      <c r="C3225" t="s">
        <v>3374</v>
      </c>
      <c r="D3225" t="s">
        <v>330</v>
      </c>
      <c r="E3225" t="s">
        <v>8851</v>
      </c>
      <c r="F3225" t="str">
        <f>VLOOKUP(TRIM(SUBSTITUTE(E3225,CHAR(160),CHAR(32))),Metadata!B$1:C$2632,2,FALSE)</f>
        <v>Durry, Marie Jeanne, 1901-</v>
      </c>
      <c r="G3225" t="str">
        <f>VLOOKUP(TRIM(SUBSTITUTE(E3225,CHAR(160),CHAR(32))),Metadata!B$1:D$2632,3,FALSE)</f>
        <v>Gérard de Nerval et le mythe</v>
      </c>
      <c r="H3225">
        <f>VLOOKUP(TRIM(SUBSTITUTE(E3225,CHAR(160),CHAR(32))),Metadata!B$1:E$2632,4,FALSE)</f>
        <v>1956</v>
      </c>
      <c r="I3225" t="s">
        <v>534</v>
      </c>
      <c r="K3225" t="str">
        <f>VLOOKUP(TRIM(SUBSTITUTE(E3225,CHAR(160),CHAR(32))),Metadata!B$1:H$2632,7,FALSE)</f>
        <v>traite ou essai</v>
      </c>
      <c r="L3225" t="s">
        <v>4402</v>
      </c>
      <c r="N3225" t="str">
        <f>VLOOKUP(TRIM(SUBSTITUTE(E3225,CHAR(160),CHAR(32))),Metadata!B$1:J$2632,9,FALSE)</f>
        <v>prose</v>
      </c>
      <c r="O3225">
        <f>VLOOKUP(TRIM(SUBSTITUTE(E3225,CHAR(160),CHAR(32))),Metadata!B$1:K$2632,10,FALSE)</f>
        <v>34188</v>
      </c>
      <c r="P3225" s="4" t="s">
        <v>11594</v>
      </c>
      <c r="Q3225">
        <v>53</v>
      </c>
      <c r="R3225">
        <v>60</v>
      </c>
    </row>
    <row r="3226" spans="1:18" hidden="1" x14ac:dyDescent="0.25">
      <c r="A3226">
        <v>3230</v>
      </c>
      <c r="B3226" t="s">
        <v>4354</v>
      </c>
      <c r="C3226" t="s">
        <v>3374</v>
      </c>
      <c r="D3226" t="s">
        <v>330</v>
      </c>
      <c r="E3226" t="s">
        <v>8832</v>
      </c>
      <c r="F3226" t="str">
        <f>VLOOKUP(TRIM(SUBSTITUTE(E3226,CHAR(160),CHAR(32))),Metadata!B$1:C$2632,2,FALSE)</f>
        <v>Daniel-Rops, Henri, 1901-1965.</v>
      </c>
      <c r="G3226" t="str">
        <f>VLOOKUP(TRIM(SUBSTITUTE(E3226,CHAR(160),CHAR(32))),Metadata!B$1:D$2632,3,FALSE)</f>
        <v>Mort, où est ta victoire?</v>
      </c>
      <c r="H3226">
        <f>VLOOKUP(TRIM(SUBSTITUTE(E3226,CHAR(160),CHAR(32))),Metadata!B$1:E$2632,4,FALSE)</f>
        <v>1934</v>
      </c>
      <c r="I3226" t="s">
        <v>534</v>
      </c>
      <c r="K3226" t="str">
        <f>VLOOKUP(TRIM(SUBSTITUTE(E3226,CHAR(160),CHAR(32))),Metadata!B$1:H$2632,7,FALSE)</f>
        <v>roman</v>
      </c>
      <c r="L3226" t="s">
        <v>4378</v>
      </c>
      <c r="N3226" t="str">
        <f>VLOOKUP(TRIM(SUBSTITUTE(E3226,CHAR(160),CHAR(32))),Metadata!B$1:J$2632,9,FALSE)</f>
        <v>prose</v>
      </c>
      <c r="O3226">
        <f>VLOOKUP(TRIM(SUBSTITUTE(E3226,CHAR(160),CHAR(32))),Metadata!B$1:K$2632,10,FALSE)</f>
        <v>173036</v>
      </c>
      <c r="P3226" s="4" t="s">
        <v>11595</v>
      </c>
      <c r="Q3226">
        <v>66</v>
      </c>
      <c r="R3226">
        <v>73</v>
      </c>
    </row>
    <row r="3227" spans="1:18" hidden="1" x14ac:dyDescent="0.25">
      <c r="A3227">
        <v>3231</v>
      </c>
      <c r="B3227" t="s">
        <v>4354</v>
      </c>
      <c r="C3227" t="s">
        <v>3374</v>
      </c>
      <c r="D3227" t="s">
        <v>330</v>
      </c>
      <c r="E3227" t="s">
        <v>8843</v>
      </c>
      <c r="F3227" t="str">
        <f>VLOOKUP(TRIM(SUBSTITUTE(E3227,CHAR(160),CHAR(32))),Metadata!B$1:C$2632,2,FALSE)</f>
        <v>Duhamel, Georges, 1884-1966.</v>
      </c>
      <c r="G3227" t="str">
        <f>VLOOKUP(TRIM(SUBSTITUTE(E3227,CHAR(160),CHAR(32))),Metadata!B$1:D$2632,3,FALSE)</f>
        <v>Le notaire du Havre</v>
      </c>
      <c r="H3227">
        <f>VLOOKUP(TRIM(SUBSTITUTE(E3227,CHAR(160),CHAR(32))),Metadata!B$1:E$2632,4,FALSE)</f>
        <v>1933</v>
      </c>
      <c r="I3227" t="s">
        <v>534</v>
      </c>
      <c r="K3227" t="str">
        <f>VLOOKUP(TRIM(SUBSTITUTE(E3227,CHAR(160),CHAR(32))),Metadata!B$1:H$2632,7,FALSE)</f>
        <v>roman</v>
      </c>
      <c r="L3227" t="s">
        <v>4378</v>
      </c>
      <c r="N3227" t="str">
        <f>VLOOKUP(TRIM(SUBSTITUTE(E3227,CHAR(160),CHAR(32))),Metadata!B$1:J$2632,9,FALSE)</f>
        <v>prose</v>
      </c>
      <c r="O3227">
        <f>VLOOKUP(TRIM(SUBSTITUTE(E3227,CHAR(160),CHAR(32))),Metadata!B$1:K$2632,10,FALSE)</f>
        <v>56901</v>
      </c>
      <c r="P3227" s="4" t="s">
        <v>12966</v>
      </c>
      <c r="Q3227">
        <v>85</v>
      </c>
      <c r="R3227">
        <v>92</v>
      </c>
    </row>
    <row r="3228" spans="1:18" hidden="1" x14ac:dyDescent="0.25">
      <c r="A3228">
        <v>3232</v>
      </c>
      <c r="B3228" t="s">
        <v>4354</v>
      </c>
      <c r="C3228" t="s">
        <v>3410</v>
      </c>
      <c r="D3228" t="s">
        <v>330</v>
      </c>
      <c r="E3228" t="s">
        <v>7936</v>
      </c>
      <c r="F3228" t="str">
        <f>VLOOKUP(TRIM(SUBSTITUTE(E3228,CHAR(160),CHAR(32))),Metadata!B$1:C$2632,2,FALSE)</f>
        <v>Marguerite, Queen, consort of Henry II, King of Navarre, 1492-1549.</v>
      </c>
      <c r="G3228" t="str">
        <f>VLOOKUP(TRIM(SUBSTITUTE(E3228,CHAR(160),CHAR(32))),Metadata!B$1:D$2632,3,FALSE)</f>
        <v>L'Heptaméron</v>
      </c>
      <c r="H3228">
        <f>VLOOKUP(TRIM(SUBSTITUTE(E3228,CHAR(160),CHAR(32))),Metadata!B$1:E$2632,4,FALSE)</f>
        <v>1559</v>
      </c>
      <c r="I3228" t="s">
        <v>456</v>
      </c>
      <c r="K3228" t="str">
        <f>VLOOKUP(TRIM(SUBSTITUTE(E3228,CHAR(160),CHAR(32))),Metadata!B$1:H$2632,7,FALSE)</f>
        <v>roman</v>
      </c>
      <c r="L3228" t="s">
        <v>4378</v>
      </c>
      <c r="N3228" t="str">
        <f>VLOOKUP(TRIM(SUBSTITUTE(E3228,CHAR(160),CHAR(32))),Metadata!B$1:J$2632,9,FALSE)</f>
        <v/>
      </c>
      <c r="O3228">
        <f>VLOOKUP(TRIM(SUBSTITUTE(E3228,CHAR(160),CHAR(32))),Metadata!B$1:K$2632,10,FALSE)</f>
        <v>182112</v>
      </c>
      <c r="P3228" s="4" t="s">
        <v>9367</v>
      </c>
      <c r="Q3228">
        <v>128</v>
      </c>
      <c r="R3228">
        <v>138</v>
      </c>
    </row>
    <row r="3229" spans="1:18" hidden="1" x14ac:dyDescent="0.25">
      <c r="A3229">
        <v>3233</v>
      </c>
      <c r="B3229" t="s">
        <v>4354</v>
      </c>
      <c r="C3229" t="s">
        <v>3410</v>
      </c>
      <c r="D3229" t="s">
        <v>330</v>
      </c>
      <c r="E3229" t="s">
        <v>8184</v>
      </c>
      <c r="F3229" t="str">
        <f>VLOOKUP(TRIM(SUBSTITUTE(E3229,CHAR(160),CHAR(32))),Metadata!B$1:C$2632,2,FALSE)</f>
        <v>Beaumarchais, Pierre Augustin Caron de, 1732-1799.</v>
      </c>
      <c r="G3229" t="str">
        <f>VLOOKUP(TRIM(SUBSTITUTE(E3229,CHAR(160),CHAR(32))),Metadata!B$1:D$2632,3,FALSE)</f>
        <v>La Folle Journée ou le Mariage de Figaro</v>
      </c>
      <c r="H3229">
        <f>VLOOKUP(TRIM(SUBSTITUTE(E3229,CHAR(160),CHAR(32))),Metadata!B$1:E$2632,4,FALSE)</f>
        <v>1785</v>
      </c>
      <c r="I3229" t="s">
        <v>448</v>
      </c>
      <c r="K3229" t="str">
        <f>VLOOKUP(TRIM(SUBSTITUTE(E3229,CHAR(160),CHAR(32))),Metadata!B$1:H$2632,7,FALSE)</f>
        <v>theatre</v>
      </c>
      <c r="L3229" t="s">
        <v>4472</v>
      </c>
      <c r="N3229" t="str">
        <f>VLOOKUP(TRIM(SUBSTITUTE(E3229,CHAR(160),CHAR(32))),Metadata!B$1:J$2632,9,FALSE)</f>
        <v/>
      </c>
      <c r="O3229">
        <f>VLOOKUP(TRIM(SUBSTITUTE(E3229,CHAR(160),CHAR(32))),Metadata!B$1:K$2632,10,FALSE)</f>
        <v>44744</v>
      </c>
      <c r="P3229" s="8" t="s">
        <v>11596</v>
      </c>
      <c r="Q3229">
        <v>125</v>
      </c>
      <c r="R3229">
        <v>135</v>
      </c>
    </row>
    <row r="3230" spans="1:18" hidden="1" x14ac:dyDescent="0.25">
      <c r="A3230">
        <v>3234</v>
      </c>
      <c r="B3230" t="s">
        <v>4354</v>
      </c>
      <c r="C3230" t="s">
        <v>3410</v>
      </c>
      <c r="D3230" t="s">
        <v>330</v>
      </c>
      <c r="E3230" t="s">
        <v>8454</v>
      </c>
      <c r="F3230" t="str">
        <f>VLOOKUP(TRIM(SUBSTITUTE(E3230,CHAR(160),CHAR(32))),Metadata!B$1:C$2632,2,FALSE)</f>
        <v>Champfleury, 1821-1889.</v>
      </c>
      <c r="G3230" t="str">
        <f>VLOOKUP(TRIM(SUBSTITUTE(E3230,CHAR(160),CHAR(32))),Metadata!B$1:D$2632,3,FALSE)</f>
        <v>Les bourgeois de Molinchart</v>
      </c>
      <c r="H3230">
        <f>VLOOKUP(TRIM(SUBSTITUTE(E3230,CHAR(160),CHAR(32))),Metadata!B$1:E$2632,4,FALSE)</f>
        <v>1855</v>
      </c>
      <c r="I3230" t="s">
        <v>450</v>
      </c>
      <c r="K3230" t="str">
        <f>VLOOKUP(TRIM(SUBSTITUTE(E3230,CHAR(160),CHAR(32))),Metadata!B$1:H$2632,7,FALSE)</f>
        <v>roman</v>
      </c>
      <c r="L3230" t="s">
        <v>4378</v>
      </c>
      <c r="N3230" t="str">
        <f>VLOOKUP(TRIM(SUBSTITUTE(E3230,CHAR(160),CHAR(32))),Metadata!B$1:J$2632,9,FALSE)</f>
        <v>prose</v>
      </c>
      <c r="O3230">
        <f>VLOOKUP(TRIM(SUBSTITUTE(E3230,CHAR(160),CHAR(32))),Metadata!B$1:K$2632,10,FALSE)</f>
        <v>100826</v>
      </c>
      <c r="P3230" s="4" t="s">
        <v>9368</v>
      </c>
      <c r="Q3230">
        <v>73</v>
      </c>
      <c r="R3230">
        <v>83</v>
      </c>
    </row>
    <row r="3231" spans="1:18" hidden="1" x14ac:dyDescent="0.25">
      <c r="A3231">
        <v>3235</v>
      </c>
      <c r="B3231" t="s">
        <v>4354</v>
      </c>
      <c r="C3231" t="s">
        <v>3410</v>
      </c>
      <c r="D3231" t="s">
        <v>330</v>
      </c>
      <c r="E3231" t="s">
        <v>8036</v>
      </c>
      <c r="F3231" t="str">
        <f>VLOOKUP(TRIM(SUBSTITUTE(E3231,CHAR(160),CHAR(32))),Metadata!B$1:C$2632,2,FALSE)</f>
        <v>Dangeau, Philippe de Courcillon, marquis de, 1638-1720.</v>
      </c>
      <c r="G3231" t="str">
        <f>VLOOKUP(TRIM(SUBSTITUTE(E3231,CHAR(160),CHAR(32))),Metadata!B$1:D$2632,3,FALSE)</f>
        <v>Journal T. 1 1684-1685-1686</v>
      </c>
      <c r="H3231">
        <f>VLOOKUP(TRIM(SUBSTITUTE(E3231,CHAR(160),CHAR(32))),Metadata!B$1:E$2632,4,FALSE)</f>
        <v>1686</v>
      </c>
      <c r="I3231" t="s">
        <v>450</v>
      </c>
      <c r="K3231" t="str">
        <f>VLOOKUP(TRIM(SUBSTITUTE(E3231,CHAR(160),CHAR(32))),Metadata!B$1:H$2632,7,FALSE)</f>
        <v>memoires</v>
      </c>
      <c r="L3231" t="s">
        <v>4481</v>
      </c>
      <c r="N3231" t="str">
        <f>VLOOKUP(TRIM(SUBSTITUTE(E3231,CHAR(160),CHAR(32))),Metadata!B$1:J$2632,9,FALSE)</f>
        <v>prose</v>
      </c>
      <c r="O3231">
        <f>VLOOKUP(TRIM(SUBSTITUTE(E3231,CHAR(160),CHAR(32))),Metadata!B$1:K$2632,10,FALSE)</f>
        <v>131667</v>
      </c>
      <c r="P3231" s="4" t="s">
        <v>11597</v>
      </c>
      <c r="Q3231">
        <v>212</v>
      </c>
      <c r="R3231">
        <v>222</v>
      </c>
    </row>
    <row r="3232" spans="1:18" hidden="1" x14ac:dyDescent="0.25">
      <c r="A3232">
        <v>3236</v>
      </c>
      <c r="B3232" t="s">
        <v>4354</v>
      </c>
      <c r="C3232" t="s">
        <v>3410</v>
      </c>
      <c r="D3232" t="s">
        <v>330</v>
      </c>
      <c r="E3232" t="s">
        <v>6717</v>
      </c>
      <c r="F3232" t="str">
        <f>VLOOKUP(TRIM(SUBSTITUTE(E3232,CHAR(160),CHAR(32))),Metadata!B$1:C$2632,2,FALSE)</f>
        <v>Tarde, Gabriel, 1843-1904.</v>
      </c>
      <c r="G3232" t="str">
        <f>VLOOKUP(TRIM(SUBSTITUTE(E3232,CHAR(160),CHAR(32))),Metadata!B$1:D$2632,3,FALSE)</f>
        <v>La philosophie pénale [2]</v>
      </c>
      <c r="H3232">
        <f>VLOOKUP(TRIM(SUBSTITUTE(E3232,CHAR(160),CHAR(32))),Metadata!B$1:E$2632,4,FALSE)</f>
        <v>1890</v>
      </c>
      <c r="I3232" t="s">
        <v>450</v>
      </c>
      <c r="K3232" t="str">
        <f>VLOOKUP(TRIM(SUBSTITUTE(E3232,CHAR(160),CHAR(32))),Metadata!B$1:H$2632,7,FALSE)</f>
        <v>traite</v>
      </c>
      <c r="L3232" t="s">
        <v>4417</v>
      </c>
      <c r="N3232" t="str">
        <f>VLOOKUP(TRIM(SUBSTITUTE(E3232,CHAR(160),CHAR(32))),Metadata!B$1:J$2632,9,FALSE)</f>
        <v/>
      </c>
      <c r="O3232">
        <f>VLOOKUP(TRIM(SUBSTITUTE(E3232,CHAR(160),CHAR(32))),Metadata!B$1:K$2632,10,FALSE)</f>
        <v>118390</v>
      </c>
      <c r="P3232" s="4" t="s">
        <v>12967</v>
      </c>
      <c r="Q3232">
        <v>127</v>
      </c>
      <c r="R3232">
        <v>137</v>
      </c>
    </row>
    <row r="3233" spans="1:18" hidden="1" x14ac:dyDescent="0.25">
      <c r="A3233">
        <v>3237</v>
      </c>
      <c r="B3233" t="s">
        <v>4354</v>
      </c>
      <c r="C3233" t="s">
        <v>3410</v>
      </c>
      <c r="D3233" t="s">
        <v>330</v>
      </c>
      <c r="E3233" t="s">
        <v>8442</v>
      </c>
      <c r="F3233" t="str">
        <f>VLOOKUP(TRIM(SUBSTITUTE(E3233,CHAR(160),CHAR(32))),Metadata!B$1:C$2632,2,FALSE)</f>
        <v>Bloy, Léon, 1846-1917.</v>
      </c>
      <c r="G3233" t="str">
        <f>VLOOKUP(TRIM(SUBSTITUTE(E3233,CHAR(160),CHAR(32))),Metadata!B$1:D$2632,3,FALSE)</f>
        <v>La femme pauvre</v>
      </c>
      <c r="H3233">
        <f>VLOOKUP(TRIM(SUBSTITUTE(E3233,CHAR(160),CHAR(32))),Metadata!B$1:E$2632,4,FALSE)</f>
        <v>1897</v>
      </c>
      <c r="I3233" t="s">
        <v>450</v>
      </c>
      <c r="K3233" t="str">
        <f>VLOOKUP(TRIM(SUBSTITUTE(E3233,CHAR(160),CHAR(32))),Metadata!B$1:H$2632,7,FALSE)</f>
        <v>roman</v>
      </c>
      <c r="L3233" t="s">
        <v>4378</v>
      </c>
      <c r="N3233" t="str">
        <f>VLOOKUP(TRIM(SUBSTITUTE(E3233,CHAR(160),CHAR(32))),Metadata!B$1:J$2632,9,FALSE)</f>
        <v>prose</v>
      </c>
      <c r="O3233">
        <f>VLOOKUP(TRIM(SUBSTITUTE(E3233,CHAR(160),CHAR(32))),Metadata!B$1:K$2632,10,FALSE)</f>
        <v>97332</v>
      </c>
      <c r="P3233" s="4" t="s">
        <v>11598</v>
      </c>
      <c r="Q3233">
        <v>96</v>
      </c>
      <c r="R3233">
        <v>106</v>
      </c>
    </row>
    <row r="3234" spans="1:18" hidden="1" x14ac:dyDescent="0.25">
      <c r="A3234">
        <v>3238</v>
      </c>
      <c r="B3234" t="s">
        <v>4354</v>
      </c>
      <c r="C3234" t="s">
        <v>3410</v>
      </c>
      <c r="D3234" t="s">
        <v>330</v>
      </c>
      <c r="E3234" t="s">
        <v>8559</v>
      </c>
      <c r="F3234" t="str">
        <f>VLOOKUP(TRIM(SUBSTITUTE(E3234,CHAR(160),CHAR(32))),Metadata!B$1:C$2632,2,FALSE)</f>
        <v>Goncourt, Edmond de, 1822-1896: Goncourt, Jules de, 1830-1870.</v>
      </c>
      <c r="G3234" t="str">
        <f>VLOOKUP(TRIM(SUBSTITUTE(E3234,CHAR(160),CHAR(32))),Metadata!B$1:D$2632,3,FALSE)</f>
        <v>Journal, T. 3, 1879-1890</v>
      </c>
      <c r="H3234">
        <f>VLOOKUP(TRIM(SUBSTITUTE(E3234,CHAR(160),CHAR(32))),Metadata!B$1:E$2632,4,FALSE)</f>
        <v>1890</v>
      </c>
      <c r="I3234" t="s">
        <v>450</v>
      </c>
      <c r="K3234" t="str">
        <f>VLOOKUP(TRIM(SUBSTITUTE(E3234,CHAR(160),CHAR(32))),Metadata!B$1:H$2632,7,FALSE)</f>
        <v>memoires</v>
      </c>
      <c r="L3234" t="s">
        <v>4481</v>
      </c>
      <c r="N3234" t="str">
        <f>VLOOKUP(TRIM(SUBSTITUTE(E3234,CHAR(160),CHAR(32))),Metadata!B$1:J$2632,9,FALSE)</f>
        <v>prose</v>
      </c>
      <c r="O3234">
        <f>VLOOKUP(TRIM(SUBSTITUTE(E3234,CHAR(160),CHAR(32))),Metadata!B$1:K$2632,10,FALSE)</f>
        <v>430703</v>
      </c>
      <c r="P3234" s="4" t="s">
        <v>11599</v>
      </c>
      <c r="Q3234">
        <v>104</v>
      </c>
      <c r="R3234">
        <v>115</v>
      </c>
    </row>
    <row r="3235" spans="1:18" hidden="1" x14ac:dyDescent="0.25">
      <c r="A3235">
        <v>3239</v>
      </c>
      <c r="B3235" t="s">
        <v>4354</v>
      </c>
      <c r="C3235" t="s">
        <v>3410</v>
      </c>
      <c r="D3235" t="s">
        <v>330</v>
      </c>
      <c r="E3235" t="s">
        <v>8532</v>
      </c>
      <c r="F3235" t="str">
        <f>VLOOKUP(TRIM(SUBSTITUTE(E3235,CHAR(160),CHAR(32))),Metadata!B$1:C$2632,2,FALSE)</f>
        <v>Flaubert, Gustave, 1821-1880.</v>
      </c>
      <c r="G3235" t="str">
        <f>VLOOKUP(TRIM(SUBSTITUTE(E3235,CHAR(160),CHAR(32))),Metadata!B$1:D$2632,3,FALSE)</f>
        <v>Correspondance, 1880</v>
      </c>
      <c r="H3235">
        <f>VLOOKUP(TRIM(SUBSTITUTE(E3235,CHAR(160),CHAR(32))),Metadata!B$1:E$2632,4,FALSE)</f>
        <v>1880</v>
      </c>
      <c r="I3235" t="s">
        <v>450</v>
      </c>
      <c r="K3235" t="str">
        <f>VLOOKUP(TRIM(SUBSTITUTE(E3235,CHAR(160),CHAR(32))),Metadata!B$1:H$2632,7,FALSE)</f>
        <v>correspondance</v>
      </c>
      <c r="L3235" t="s">
        <v>4542</v>
      </c>
      <c r="N3235" t="str">
        <f>VLOOKUP(TRIM(SUBSTITUTE(E3235,CHAR(160),CHAR(32))),Metadata!B$1:J$2632,9,FALSE)</f>
        <v>prose</v>
      </c>
      <c r="O3235">
        <f>VLOOKUP(TRIM(SUBSTITUTE(E3235,CHAR(160),CHAR(32))),Metadata!B$1:K$2632,10,FALSE)</f>
        <v>94702</v>
      </c>
      <c r="P3235" s="4" t="s">
        <v>9369</v>
      </c>
      <c r="Q3235">
        <v>13</v>
      </c>
      <c r="R3235">
        <v>23</v>
      </c>
    </row>
    <row r="3236" spans="1:18" hidden="1" x14ac:dyDescent="0.25">
      <c r="A3236">
        <v>3240</v>
      </c>
      <c r="B3236" t="s">
        <v>4354</v>
      </c>
      <c r="C3236" t="s">
        <v>3410</v>
      </c>
      <c r="D3236" t="s">
        <v>330</v>
      </c>
      <c r="E3236" t="s">
        <v>8559</v>
      </c>
      <c r="F3236" t="str">
        <f>VLOOKUP(TRIM(SUBSTITUTE(E3236,CHAR(160),CHAR(32))),Metadata!B$1:C$2632,2,FALSE)</f>
        <v>Goncourt, Edmond de, 1822-1896: Goncourt, Jules de, 1830-1870.</v>
      </c>
      <c r="G3236" t="str">
        <f>VLOOKUP(TRIM(SUBSTITUTE(E3236,CHAR(160),CHAR(32))),Metadata!B$1:D$2632,3,FALSE)</f>
        <v>Journal, T. 3, 1879-1890</v>
      </c>
      <c r="H3236">
        <f>VLOOKUP(TRIM(SUBSTITUTE(E3236,CHAR(160),CHAR(32))),Metadata!B$1:E$2632,4,FALSE)</f>
        <v>1890</v>
      </c>
      <c r="I3236" t="s">
        <v>450</v>
      </c>
      <c r="K3236" t="str">
        <f>VLOOKUP(TRIM(SUBSTITUTE(E3236,CHAR(160),CHAR(32))),Metadata!B$1:H$2632,7,FALSE)</f>
        <v>memoires</v>
      </c>
      <c r="L3236" t="s">
        <v>4481</v>
      </c>
      <c r="N3236" t="str">
        <f>VLOOKUP(TRIM(SUBSTITUTE(E3236,CHAR(160),CHAR(32))),Metadata!B$1:J$2632,9,FALSE)</f>
        <v>prose</v>
      </c>
      <c r="O3236">
        <f>VLOOKUP(TRIM(SUBSTITUTE(E3236,CHAR(160),CHAR(32))),Metadata!B$1:K$2632,10,FALSE)</f>
        <v>430703</v>
      </c>
      <c r="P3236" s="4" t="s">
        <v>11600</v>
      </c>
      <c r="Q3236">
        <v>160</v>
      </c>
      <c r="R3236">
        <v>171</v>
      </c>
    </row>
    <row r="3237" spans="1:18" hidden="1" x14ac:dyDescent="0.25">
      <c r="A3237">
        <v>3241</v>
      </c>
      <c r="B3237" t="s">
        <v>4354</v>
      </c>
      <c r="C3237" t="s">
        <v>3410</v>
      </c>
      <c r="D3237" t="s">
        <v>330</v>
      </c>
      <c r="E3237" t="s">
        <v>8559</v>
      </c>
      <c r="F3237" t="str">
        <f>VLOOKUP(TRIM(SUBSTITUTE(E3237,CHAR(160),CHAR(32))),Metadata!B$1:C$2632,2,FALSE)</f>
        <v>Goncourt, Edmond de, 1822-1896: Goncourt, Jules de, 1830-1870.</v>
      </c>
      <c r="G3237" t="str">
        <f>VLOOKUP(TRIM(SUBSTITUTE(E3237,CHAR(160),CHAR(32))),Metadata!B$1:D$2632,3,FALSE)</f>
        <v>Journal, T. 3, 1879-1890</v>
      </c>
      <c r="H3237">
        <f>VLOOKUP(TRIM(SUBSTITUTE(E3237,CHAR(160),CHAR(32))),Metadata!B$1:E$2632,4,FALSE)</f>
        <v>1890</v>
      </c>
      <c r="I3237" t="s">
        <v>450</v>
      </c>
      <c r="K3237" t="str">
        <f>VLOOKUP(TRIM(SUBSTITUTE(E3237,CHAR(160),CHAR(32))),Metadata!B$1:H$2632,7,FALSE)</f>
        <v>memoires</v>
      </c>
      <c r="L3237" t="s">
        <v>4481</v>
      </c>
      <c r="N3237" t="str">
        <f>VLOOKUP(TRIM(SUBSTITUTE(E3237,CHAR(160),CHAR(32))),Metadata!B$1:J$2632,9,FALSE)</f>
        <v>prose</v>
      </c>
      <c r="O3237">
        <f>VLOOKUP(TRIM(SUBSTITUTE(E3237,CHAR(160),CHAR(32))),Metadata!B$1:K$2632,10,FALSE)</f>
        <v>430703</v>
      </c>
      <c r="P3237" s="4" t="s">
        <v>11601</v>
      </c>
      <c r="Q3237">
        <v>76</v>
      </c>
      <c r="R3237">
        <v>86</v>
      </c>
    </row>
    <row r="3238" spans="1:18" hidden="1" x14ac:dyDescent="0.25">
      <c r="A3238">
        <v>3242</v>
      </c>
      <c r="B3238" t="s">
        <v>4354</v>
      </c>
      <c r="C3238" t="s">
        <v>3410</v>
      </c>
      <c r="D3238" t="s">
        <v>330</v>
      </c>
      <c r="E3238" t="s">
        <v>6829</v>
      </c>
      <c r="F3238" t="str">
        <f>VLOOKUP(TRIM(SUBSTITUTE(E3238,CHAR(160),CHAR(32))),Metadata!B$1:C$2632,2,FALSE)</f>
        <v>Michel, Louise, 1830-1905.</v>
      </c>
      <c r="G3238" t="str">
        <f>VLOOKUP(TRIM(SUBSTITUTE(E3238,CHAR(160),CHAR(32))),Metadata!B$1:D$2632,3,FALSE)</f>
        <v>La Commune</v>
      </c>
      <c r="H3238">
        <f>VLOOKUP(TRIM(SUBSTITUTE(E3238,CHAR(160),CHAR(32))),Metadata!B$1:E$2632,4,FALSE)</f>
        <v>1898</v>
      </c>
      <c r="I3238" t="s">
        <v>450</v>
      </c>
      <c r="K3238" t="str">
        <f>VLOOKUP(TRIM(SUBSTITUTE(E3238,CHAR(160),CHAR(32))),Metadata!B$1:H$2632,7,FALSE)</f>
        <v>traite</v>
      </c>
      <c r="L3238" t="s">
        <v>4417</v>
      </c>
      <c r="N3238" t="str">
        <f>VLOOKUP(TRIM(SUBSTITUTE(E3238,CHAR(160),CHAR(32))),Metadata!B$1:J$2632,9,FALSE)</f>
        <v/>
      </c>
      <c r="O3238">
        <f>VLOOKUP(TRIM(SUBSTITUTE(E3238,CHAR(160),CHAR(32))),Metadata!B$1:K$2632,10,FALSE)</f>
        <v>121053</v>
      </c>
      <c r="P3238" s="4" t="s">
        <v>11602</v>
      </c>
      <c r="Q3238">
        <v>93</v>
      </c>
      <c r="R3238">
        <v>103</v>
      </c>
    </row>
    <row r="3239" spans="1:18" hidden="1" x14ac:dyDescent="0.25">
      <c r="A3239">
        <v>3243</v>
      </c>
      <c r="B3239" t="s">
        <v>4354</v>
      </c>
      <c r="C3239" t="s">
        <v>3410</v>
      </c>
      <c r="D3239" t="s">
        <v>330</v>
      </c>
      <c r="E3239" t="s">
        <v>8560</v>
      </c>
      <c r="F3239" t="str">
        <f>VLOOKUP(TRIM(SUBSTITUTE(E3239,CHAR(160),CHAR(32))),Metadata!B$1:C$2632,2,FALSE)</f>
        <v>Goncourt, Edmond de, 1822-1896: Goncourt, Jules de, 1830-1870.</v>
      </c>
      <c r="G3239" t="str">
        <f>VLOOKUP(TRIM(SUBSTITUTE(E3239,CHAR(160),CHAR(32))),Metadata!B$1:D$2632,3,FALSE)</f>
        <v>Journal, T. 4, 1891-1896</v>
      </c>
      <c r="H3239">
        <f>VLOOKUP(TRIM(SUBSTITUTE(E3239,CHAR(160),CHAR(32))),Metadata!B$1:E$2632,4,FALSE)</f>
        <v>1896</v>
      </c>
      <c r="I3239" t="s">
        <v>450</v>
      </c>
      <c r="K3239" t="str">
        <f>VLOOKUP(TRIM(SUBSTITUTE(E3239,CHAR(160),CHAR(32))),Metadata!B$1:H$2632,7,FALSE)</f>
        <v>memoires</v>
      </c>
      <c r="L3239" t="s">
        <v>4481</v>
      </c>
      <c r="N3239" t="str">
        <f>VLOOKUP(TRIM(SUBSTITUTE(E3239,CHAR(160),CHAR(32))),Metadata!B$1:J$2632,9,FALSE)</f>
        <v>prose</v>
      </c>
      <c r="O3239">
        <f>VLOOKUP(TRIM(SUBSTITUTE(E3239,CHAR(160),CHAR(32))),Metadata!B$1:K$2632,10,FALSE)</f>
        <v>341281</v>
      </c>
      <c r="P3239" s="4" t="s">
        <v>11603</v>
      </c>
      <c r="Q3239">
        <v>345</v>
      </c>
      <c r="R3239">
        <v>355</v>
      </c>
    </row>
    <row r="3240" spans="1:18" hidden="1" x14ac:dyDescent="0.25">
      <c r="A3240">
        <v>3244</v>
      </c>
      <c r="B3240" t="s">
        <v>4354</v>
      </c>
      <c r="C3240" t="s">
        <v>3410</v>
      </c>
      <c r="D3240" t="s">
        <v>330</v>
      </c>
      <c r="E3240" t="s">
        <v>8559</v>
      </c>
      <c r="F3240" t="str">
        <f>VLOOKUP(TRIM(SUBSTITUTE(E3240,CHAR(160),CHAR(32))),Metadata!B$1:C$2632,2,FALSE)</f>
        <v>Goncourt, Edmond de, 1822-1896: Goncourt, Jules de, 1830-1870.</v>
      </c>
      <c r="G3240" t="str">
        <f>VLOOKUP(TRIM(SUBSTITUTE(E3240,CHAR(160),CHAR(32))),Metadata!B$1:D$2632,3,FALSE)</f>
        <v>Journal, T. 3, 1879-1890</v>
      </c>
      <c r="H3240">
        <f>VLOOKUP(TRIM(SUBSTITUTE(E3240,CHAR(160),CHAR(32))),Metadata!B$1:E$2632,4,FALSE)</f>
        <v>1890</v>
      </c>
      <c r="I3240" t="s">
        <v>450</v>
      </c>
      <c r="K3240" t="str">
        <f>VLOOKUP(TRIM(SUBSTITUTE(E3240,CHAR(160),CHAR(32))),Metadata!B$1:H$2632,7,FALSE)</f>
        <v>memoires</v>
      </c>
      <c r="L3240" t="s">
        <v>4481</v>
      </c>
      <c r="N3240" t="str">
        <f>VLOOKUP(TRIM(SUBSTITUTE(E3240,CHAR(160),CHAR(32))),Metadata!B$1:J$2632,9,FALSE)</f>
        <v>prose</v>
      </c>
      <c r="O3240">
        <f>VLOOKUP(TRIM(SUBSTITUTE(E3240,CHAR(160),CHAR(32))),Metadata!B$1:K$2632,10,FALSE)</f>
        <v>430703</v>
      </c>
      <c r="P3240" s="4" t="s">
        <v>12968</v>
      </c>
      <c r="Q3240">
        <v>358</v>
      </c>
      <c r="R3240">
        <v>368</v>
      </c>
    </row>
    <row r="3241" spans="1:18" hidden="1" x14ac:dyDescent="0.25">
      <c r="A3241">
        <v>3245</v>
      </c>
      <c r="B3241" t="s">
        <v>4354</v>
      </c>
      <c r="C3241" t="s">
        <v>3410</v>
      </c>
      <c r="D3241" t="s">
        <v>330</v>
      </c>
      <c r="E3241" t="s">
        <v>8463</v>
      </c>
      <c r="F3241" t="str">
        <f>VLOOKUP(TRIM(SUBSTITUTE(E3241,CHAR(160),CHAR(32))),Metadata!B$1:C$2632,2,FALSE)</f>
        <v>Clemenceau, Georges, 1841-1929.</v>
      </c>
      <c r="G3241" t="str">
        <f>VLOOKUP(TRIM(SUBSTITUTE(E3241,CHAR(160),CHAR(32))),Metadata!B$1:D$2632,3,FALSE)</f>
        <v>L'iniquité</v>
      </c>
      <c r="H3241">
        <f>VLOOKUP(TRIM(SUBSTITUTE(E3241,CHAR(160),CHAR(32))),Metadata!B$1:E$2632,4,FALSE)</f>
        <v>1899</v>
      </c>
      <c r="I3241" t="s">
        <v>450</v>
      </c>
      <c r="K3241" t="str">
        <f>VLOOKUP(TRIM(SUBSTITUTE(E3241,CHAR(160),CHAR(32))),Metadata!B$1:H$2632,7,FALSE)</f>
        <v>memoires</v>
      </c>
      <c r="L3241" t="s">
        <v>4481</v>
      </c>
      <c r="N3241" t="str">
        <f>VLOOKUP(TRIM(SUBSTITUTE(E3241,CHAR(160),CHAR(32))),Metadata!B$1:J$2632,9,FALSE)</f>
        <v>prose</v>
      </c>
      <c r="O3241">
        <f>VLOOKUP(TRIM(SUBSTITUTE(E3241,CHAR(160),CHAR(32))),Metadata!B$1:K$2632,10,FALSE)</f>
        <v>146843</v>
      </c>
      <c r="P3241" s="10" t="s">
        <v>11604</v>
      </c>
      <c r="Q3241">
        <v>6</v>
      </c>
      <c r="R3241">
        <v>16</v>
      </c>
    </row>
    <row r="3242" spans="1:18" hidden="1" x14ac:dyDescent="0.25">
      <c r="A3242">
        <v>3246</v>
      </c>
      <c r="B3242" t="s">
        <v>4354</v>
      </c>
      <c r="C3242" t="s">
        <v>3410</v>
      </c>
      <c r="D3242" t="s">
        <v>330</v>
      </c>
      <c r="E3242" t="s">
        <v>8560</v>
      </c>
      <c r="F3242" t="str">
        <f>VLOOKUP(TRIM(SUBSTITUTE(E3242,CHAR(160),CHAR(32))),Metadata!B$1:C$2632,2,FALSE)</f>
        <v>Goncourt, Edmond de, 1822-1896: Goncourt, Jules de, 1830-1870.</v>
      </c>
      <c r="G3242" t="str">
        <f>VLOOKUP(TRIM(SUBSTITUTE(E3242,CHAR(160),CHAR(32))),Metadata!B$1:D$2632,3,FALSE)</f>
        <v>Journal, T. 4, 1891-1896</v>
      </c>
      <c r="H3242">
        <f>VLOOKUP(TRIM(SUBSTITUTE(E3242,CHAR(160),CHAR(32))),Metadata!B$1:E$2632,4,FALSE)</f>
        <v>1896</v>
      </c>
      <c r="I3242" t="s">
        <v>450</v>
      </c>
      <c r="K3242" t="str">
        <f>VLOOKUP(TRIM(SUBSTITUTE(E3242,CHAR(160),CHAR(32))),Metadata!B$1:H$2632,7,FALSE)</f>
        <v>memoires</v>
      </c>
      <c r="L3242" t="s">
        <v>4481</v>
      </c>
      <c r="N3242" t="str">
        <f>VLOOKUP(TRIM(SUBSTITUTE(E3242,CHAR(160),CHAR(32))),Metadata!B$1:J$2632,9,FALSE)</f>
        <v>prose</v>
      </c>
      <c r="O3242">
        <f>VLOOKUP(TRIM(SUBSTITUTE(E3242,CHAR(160),CHAR(32))),Metadata!B$1:K$2632,10,FALSE)</f>
        <v>341281</v>
      </c>
      <c r="P3242" s="4" t="s">
        <v>12969</v>
      </c>
      <c r="Q3242">
        <v>171</v>
      </c>
      <c r="R3242">
        <v>181</v>
      </c>
    </row>
    <row r="3243" spans="1:18" hidden="1" x14ac:dyDescent="0.25">
      <c r="A3243">
        <v>3247</v>
      </c>
      <c r="B3243" t="s">
        <v>4354</v>
      </c>
      <c r="C3243" t="s">
        <v>3410</v>
      </c>
      <c r="D3243" t="s">
        <v>330</v>
      </c>
      <c r="E3243" t="s">
        <v>8895</v>
      </c>
      <c r="F3243" t="str">
        <f>VLOOKUP(TRIM(SUBSTITUTE(E3243,CHAR(160),CHAR(32))),Metadata!B$1:C$2632,2,FALSE)</f>
        <v>Goldschmidt, Bertrand, 1912-2002.</v>
      </c>
      <c r="G3243" t="str">
        <f>VLOOKUP(TRIM(SUBSTITUTE(E3243,CHAR(160),CHAR(32))),Metadata!B$1:D$2632,3,FALSE)</f>
        <v>L'aventure atomique: ses aspects politiques et techniques</v>
      </c>
      <c r="H3243">
        <f>VLOOKUP(TRIM(SUBSTITUTE(E3243,CHAR(160),CHAR(32))),Metadata!B$1:E$2632,4,FALSE)</f>
        <v>1962</v>
      </c>
      <c r="I3243" t="s">
        <v>534</v>
      </c>
      <c r="K3243" t="str">
        <f>VLOOKUP(TRIM(SUBSTITUTE(E3243,CHAR(160),CHAR(32))),Metadata!B$1:H$2632,7,FALSE)</f>
        <v>traite ou essai</v>
      </c>
      <c r="L3243" t="s">
        <v>4402</v>
      </c>
      <c r="N3243" t="str">
        <f>VLOOKUP(TRIM(SUBSTITUTE(E3243,CHAR(160),CHAR(32))),Metadata!B$1:J$2632,9,FALSE)</f>
        <v>prose</v>
      </c>
      <c r="O3243">
        <f>VLOOKUP(TRIM(SUBSTITUTE(E3243,CHAR(160),CHAR(32))),Metadata!B$1:K$2632,10,FALSE)</f>
        <v>91532</v>
      </c>
      <c r="P3243" s="4" t="s">
        <v>12970</v>
      </c>
      <c r="Q3243">
        <v>4</v>
      </c>
      <c r="R3243">
        <v>15</v>
      </c>
    </row>
    <row r="3244" spans="1:18" hidden="1" x14ac:dyDescent="0.25">
      <c r="A3244">
        <v>3248</v>
      </c>
      <c r="B3244" t="s">
        <v>4354</v>
      </c>
      <c r="C3244" t="s">
        <v>3410</v>
      </c>
      <c r="D3244" t="s">
        <v>330</v>
      </c>
      <c r="E3244" t="s">
        <v>8804</v>
      </c>
      <c r="F3244" t="str">
        <f>VLOOKUP(TRIM(SUBSTITUTE(E3244,CHAR(160),CHAR(32))),Metadata!B$1:C$2632,2,FALSE)</f>
        <v>Breton, André, 1896-1966.</v>
      </c>
      <c r="G3244" t="str">
        <f>VLOOKUP(TRIM(SUBSTITUTE(E3244,CHAR(160),CHAR(32))),Metadata!B$1:D$2632,3,FALSE)</f>
        <v>Les manifestes du Surréalisme</v>
      </c>
      <c r="H3244">
        <f>VLOOKUP(TRIM(SUBSTITUTE(E3244,CHAR(160),CHAR(32))),Metadata!B$1:E$2632,4,FALSE)</f>
        <v>1942</v>
      </c>
      <c r="I3244" t="s">
        <v>534</v>
      </c>
      <c r="K3244" t="str">
        <f>VLOOKUP(TRIM(SUBSTITUTE(E3244,CHAR(160),CHAR(32))),Metadata!B$1:H$2632,7,FALSE)</f>
        <v>traite ou essai</v>
      </c>
      <c r="L3244" t="s">
        <v>4402</v>
      </c>
      <c r="N3244" t="str">
        <f>VLOOKUP(TRIM(SUBSTITUTE(E3244,CHAR(160),CHAR(32))),Metadata!B$1:J$2632,9,FALSE)</f>
        <v>prose</v>
      </c>
      <c r="O3244">
        <f>VLOOKUP(TRIM(SUBSTITUTE(E3244,CHAR(160),CHAR(32))),Metadata!B$1:K$2632,10,FALSE)</f>
        <v>42485</v>
      </c>
      <c r="P3244" s="4" t="s">
        <v>11605</v>
      </c>
      <c r="Q3244">
        <v>247</v>
      </c>
      <c r="R3244">
        <v>257</v>
      </c>
    </row>
    <row r="3245" spans="1:18" hidden="1" x14ac:dyDescent="0.25">
      <c r="A3245">
        <v>3249</v>
      </c>
      <c r="B3245" t="s">
        <v>4354</v>
      </c>
      <c r="C3245" t="s">
        <v>3410</v>
      </c>
      <c r="D3245" t="s">
        <v>330</v>
      </c>
      <c r="E3245" t="s">
        <v>8918</v>
      </c>
      <c r="F3245" t="str">
        <f>VLOOKUP(TRIM(SUBSTITUTE(E3245,CHAR(160),CHAR(32))),Metadata!B$1:C$2632,2,FALSE)</f>
        <v>Leroux, Gaston, 1868-1927.</v>
      </c>
      <c r="G3245" t="str">
        <f>VLOOKUP(TRIM(SUBSTITUTE(E3245,CHAR(160),CHAR(32))),Metadata!B$1:D$2632,3,FALSE)</f>
        <v>Le mystère de la chambre jaune</v>
      </c>
      <c r="H3245">
        <f>VLOOKUP(TRIM(SUBSTITUTE(E3245,CHAR(160),CHAR(32))),Metadata!B$1:E$2632,4,FALSE)</f>
        <v>1907</v>
      </c>
      <c r="I3245" t="s">
        <v>534</v>
      </c>
      <c r="K3245" t="str">
        <f>VLOOKUP(TRIM(SUBSTITUTE(E3245,CHAR(160),CHAR(32))),Metadata!B$1:H$2632,7,FALSE)</f>
        <v>roman</v>
      </c>
      <c r="L3245" t="s">
        <v>4378</v>
      </c>
      <c r="N3245" t="str">
        <f>VLOOKUP(TRIM(SUBSTITUTE(E3245,CHAR(160),CHAR(32))),Metadata!B$1:J$2632,9,FALSE)</f>
        <v>prose</v>
      </c>
      <c r="O3245">
        <f>VLOOKUP(TRIM(SUBSTITUTE(E3245,CHAR(160),CHAR(32))),Metadata!B$1:K$2632,10,FALSE)</f>
        <v>89251</v>
      </c>
      <c r="P3245" s="8" t="s">
        <v>12971</v>
      </c>
      <c r="Q3245">
        <v>69</v>
      </c>
      <c r="R3245">
        <v>79</v>
      </c>
    </row>
    <row r="3246" spans="1:18" hidden="1" x14ac:dyDescent="0.25">
      <c r="A3246">
        <v>3250</v>
      </c>
      <c r="B3246" t="s">
        <v>4354</v>
      </c>
      <c r="C3246" t="s">
        <v>3410</v>
      </c>
      <c r="D3246" t="s">
        <v>330</v>
      </c>
      <c r="E3246" t="s">
        <v>8982</v>
      </c>
      <c r="F3246" t="str">
        <f>VLOOKUP(TRIM(SUBSTITUTE(E3246,CHAR(160),CHAR(32))),Metadata!B$1:C$2632,2,FALSE)</f>
        <v>Proust, Marcel, 1871-1922.</v>
      </c>
      <c r="G3246" t="str">
        <f>VLOOKUP(TRIM(SUBSTITUTE(E3246,CHAR(160),CHAR(32))),Metadata!B$1:D$2632,3,FALSE)</f>
        <v>Sodome et Gomorrhe</v>
      </c>
      <c r="H3246">
        <f>VLOOKUP(TRIM(SUBSTITUTE(E3246,CHAR(160),CHAR(32))),Metadata!B$1:E$2632,4,FALSE)</f>
        <v>1922</v>
      </c>
      <c r="I3246" t="s">
        <v>534</v>
      </c>
      <c r="K3246" t="str">
        <f>VLOOKUP(TRIM(SUBSTITUTE(E3246,CHAR(160),CHAR(32))),Metadata!B$1:H$2632,7,FALSE)</f>
        <v>roman</v>
      </c>
      <c r="L3246" t="s">
        <v>4378</v>
      </c>
      <c r="N3246" t="str">
        <f>VLOOKUP(TRIM(SUBSTITUTE(E3246,CHAR(160),CHAR(32))),Metadata!B$1:J$2632,9,FALSE)</f>
        <v>prose</v>
      </c>
      <c r="O3246">
        <f>VLOOKUP(TRIM(SUBSTITUTE(E3246,CHAR(160),CHAR(32))),Metadata!B$1:K$2632,10,FALSE)</f>
        <v>225259</v>
      </c>
      <c r="P3246" s="4" t="s">
        <v>12972</v>
      </c>
      <c r="Q3246">
        <v>309</v>
      </c>
      <c r="R3246">
        <v>319</v>
      </c>
    </row>
    <row r="3247" spans="1:18" hidden="1" x14ac:dyDescent="0.25">
      <c r="A3247">
        <v>3251</v>
      </c>
      <c r="B3247" t="s">
        <v>4354</v>
      </c>
      <c r="C3247" t="s">
        <v>3410</v>
      </c>
      <c r="D3247" t="s">
        <v>330</v>
      </c>
      <c r="E3247" t="s">
        <v>7357</v>
      </c>
      <c r="F3247" t="str">
        <f>VLOOKUP(TRIM(SUBSTITUTE(E3247,CHAR(160),CHAR(32))),Metadata!B$1:C$2632,2,FALSE)</f>
        <v>Febvre, Lucien, 1878-1956.</v>
      </c>
      <c r="G3247" t="str">
        <f>VLOOKUP(TRIM(SUBSTITUTE(E3247,CHAR(160),CHAR(32))),Metadata!B$1:D$2632,3,FALSE)</f>
        <v>Civilisation - Le mot et l'idée</v>
      </c>
      <c r="H3247">
        <f>VLOOKUP(TRIM(SUBSTITUTE(E3247,CHAR(160),CHAR(32))),Metadata!B$1:E$2632,4,FALSE)</f>
        <v>1929</v>
      </c>
      <c r="I3247" t="s">
        <v>534</v>
      </c>
      <c r="K3247" t="str">
        <f>VLOOKUP(TRIM(SUBSTITUTE(E3247,CHAR(160),CHAR(32))),Metadata!B$1:H$2632,7,FALSE)</f>
        <v>traite</v>
      </c>
      <c r="L3247" t="s">
        <v>4417</v>
      </c>
      <c r="N3247" t="str">
        <f>VLOOKUP(TRIM(SUBSTITUTE(E3247,CHAR(160),CHAR(32))),Metadata!B$1:J$2632,9,FALSE)</f>
        <v/>
      </c>
      <c r="O3247">
        <f>VLOOKUP(TRIM(SUBSTITUTE(E3247,CHAR(160),CHAR(32))),Metadata!B$1:K$2632,10,FALSE)</f>
        <v>49789</v>
      </c>
      <c r="P3247" s="4" t="s">
        <v>11606</v>
      </c>
      <c r="Q3247">
        <v>188</v>
      </c>
      <c r="R3247">
        <v>198</v>
      </c>
    </row>
    <row r="3248" spans="1:18" hidden="1" x14ac:dyDescent="0.25">
      <c r="A3248">
        <v>3252</v>
      </c>
      <c r="B3248" t="s">
        <v>4354</v>
      </c>
      <c r="C3248" t="s">
        <v>3410</v>
      </c>
      <c r="D3248" t="s">
        <v>330</v>
      </c>
      <c r="E3248" t="s">
        <v>9002</v>
      </c>
      <c r="F3248" t="str">
        <f>VLOOKUP(TRIM(SUBSTITUTE(E3248,CHAR(160),CHAR(32))),Metadata!B$1:C$2632,2,FALSE)</f>
        <v>Romains, Jules, 1885-1972.</v>
      </c>
      <c r="G3248" t="str">
        <f>VLOOKUP(TRIM(SUBSTITUTE(E3248,CHAR(160),CHAR(32))),Metadata!B$1:D$2632,3,FALSE)</f>
        <v>Verdun</v>
      </c>
      <c r="H3248">
        <f>VLOOKUP(TRIM(SUBSTITUTE(E3248,CHAR(160),CHAR(32))),Metadata!B$1:E$2632,4,FALSE)</f>
        <v>1938</v>
      </c>
      <c r="I3248" t="s">
        <v>534</v>
      </c>
      <c r="K3248" t="str">
        <f>VLOOKUP(TRIM(SUBSTITUTE(E3248,CHAR(160),CHAR(32))),Metadata!B$1:H$2632,7,FALSE)</f>
        <v>roman</v>
      </c>
      <c r="L3248" t="s">
        <v>4378</v>
      </c>
      <c r="N3248" t="str">
        <f>VLOOKUP(TRIM(SUBSTITUTE(E3248,CHAR(160),CHAR(32))),Metadata!B$1:J$2632,9,FALSE)</f>
        <v>prose</v>
      </c>
      <c r="O3248">
        <f>VLOOKUP(TRIM(SUBSTITUTE(E3248,CHAR(160),CHAR(32))),Metadata!B$1:K$2632,10,FALSE)</f>
        <v>81037</v>
      </c>
      <c r="P3248" s="4" t="s">
        <v>9370</v>
      </c>
      <c r="Q3248">
        <v>17</v>
      </c>
      <c r="R3248">
        <v>27</v>
      </c>
    </row>
    <row r="3249" spans="1:18" ht="16.5" hidden="1" x14ac:dyDescent="0.25">
      <c r="A3249">
        <v>3253</v>
      </c>
      <c r="B3249" t="s">
        <v>4354</v>
      </c>
      <c r="C3249" t="s">
        <v>3410</v>
      </c>
      <c r="D3249" t="s">
        <v>330</v>
      </c>
      <c r="E3249" t="s">
        <v>6934</v>
      </c>
      <c r="F3249" t="str">
        <f>VLOOKUP(TRIM(SUBSTITUTE(E3249,CHAR(160),CHAR(32))),Metadata!B$1:C$2632,2,FALSE)</f>
        <v>Jaurès, Jean, 1859-1914.</v>
      </c>
      <c r="G3249" t="str">
        <f>VLOOKUP(TRIM(SUBSTITUTE(E3249,CHAR(160),CHAR(32))),Metadata!B$1:D$2632,3,FALSE)</f>
        <v>Discours parlementaires</v>
      </c>
      <c r="H3249">
        <f>VLOOKUP(TRIM(SUBSTITUTE(E3249,CHAR(160),CHAR(32))),Metadata!B$1:E$2632,4,FALSE)</f>
        <v>1904</v>
      </c>
      <c r="I3249" t="s">
        <v>534</v>
      </c>
      <c r="K3249" t="str">
        <f>VLOOKUP(TRIM(SUBSTITUTE(E3249,CHAR(160),CHAR(32))),Metadata!B$1:H$2632,7,FALSE)</f>
        <v>traite</v>
      </c>
      <c r="L3249" t="s">
        <v>4417</v>
      </c>
      <c r="N3249" t="str">
        <f>VLOOKUP(TRIM(SUBSTITUTE(E3249,CHAR(160),CHAR(32))),Metadata!B$1:J$2632,9,FALSE)</f>
        <v/>
      </c>
      <c r="O3249">
        <f>VLOOKUP(TRIM(SUBSTITUTE(E3249,CHAR(160),CHAR(32))),Metadata!B$1:K$2632,10,FALSE)</f>
        <v>301388</v>
      </c>
      <c r="P3249" s="10" t="s">
        <v>11607</v>
      </c>
      <c r="Q3249">
        <v>87</v>
      </c>
      <c r="R3249">
        <v>97</v>
      </c>
    </row>
    <row r="3250" spans="1:18" hidden="1" x14ac:dyDescent="0.25">
      <c r="A3250">
        <v>3254</v>
      </c>
      <c r="B3250" t="s">
        <v>4354</v>
      </c>
      <c r="C3250" t="s">
        <v>3410</v>
      </c>
      <c r="D3250" t="s">
        <v>330</v>
      </c>
      <c r="E3250" t="s">
        <v>8759</v>
      </c>
      <c r="F3250" t="str">
        <f>VLOOKUP(TRIM(SUBSTITUTE(E3250,CHAR(160),CHAR(32))),Metadata!B$1:C$2632,2,FALSE)</f>
        <v>Barrès, Maurice, 1862-1923.</v>
      </c>
      <c r="G3250" t="str">
        <f>VLOOKUP(TRIM(SUBSTITUTE(E3250,CHAR(160),CHAR(32))),Metadata!B$1:D$2632,3,FALSE)</f>
        <v>Mes cahiers, T. 10 1913-1914</v>
      </c>
      <c r="H3250">
        <f>VLOOKUP(TRIM(SUBSTITUTE(E3250,CHAR(160),CHAR(32))),Metadata!B$1:E$2632,4,FALSE)</f>
        <v>1914</v>
      </c>
      <c r="I3250" t="s">
        <v>534</v>
      </c>
      <c r="K3250" t="str">
        <f>VLOOKUP(TRIM(SUBSTITUTE(E3250,CHAR(160),CHAR(32))),Metadata!B$1:H$2632,7,FALSE)</f>
        <v>memoires</v>
      </c>
      <c r="L3250" t="s">
        <v>4481</v>
      </c>
      <c r="N3250" t="str">
        <f>VLOOKUP(TRIM(SUBSTITUTE(E3250,CHAR(160),CHAR(32))),Metadata!B$1:J$2632,9,FALSE)</f>
        <v>prose</v>
      </c>
      <c r="O3250">
        <f>VLOOKUP(TRIM(SUBSTITUTE(E3250,CHAR(160),CHAR(32))),Metadata!B$1:K$2632,10,FALSE)</f>
        <v>82983</v>
      </c>
      <c r="P3250" s="4" t="s">
        <v>11608</v>
      </c>
      <c r="Q3250">
        <v>25</v>
      </c>
      <c r="R3250">
        <v>35</v>
      </c>
    </row>
    <row r="3251" spans="1:18" hidden="1" x14ac:dyDescent="0.25">
      <c r="A3251">
        <v>3255</v>
      </c>
      <c r="B3251" t="s">
        <v>4354</v>
      </c>
      <c r="C3251" t="s">
        <v>3410</v>
      </c>
      <c r="D3251" t="s">
        <v>330</v>
      </c>
      <c r="E3251" t="s">
        <v>8943</v>
      </c>
      <c r="F3251" t="str">
        <f>VLOOKUP(TRIM(SUBSTITUTE(E3251,CHAR(160),CHAR(32))),Metadata!B$1:C$2632,2,FALSE)</f>
        <v>Maurras, Charles, 1868-1952.</v>
      </c>
      <c r="G3251" t="str">
        <f>VLOOKUP(TRIM(SUBSTITUTE(E3251,CHAR(160),CHAR(32))),Metadata!B$1:D$2632,3,FALSE)</f>
        <v>Kiel et Tanger</v>
      </c>
      <c r="H3251">
        <f>VLOOKUP(TRIM(SUBSTITUTE(E3251,CHAR(160),CHAR(32))),Metadata!B$1:E$2632,4,FALSE)</f>
        <v>1914</v>
      </c>
      <c r="I3251" t="s">
        <v>534</v>
      </c>
      <c r="K3251" t="str">
        <f>VLOOKUP(TRIM(SUBSTITUTE(E3251,CHAR(160),CHAR(32))),Metadata!B$1:H$2632,7,FALSE)</f>
        <v>traite ou essai</v>
      </c>
      <c r="L3251" t="s">
        <v>4402</v>
      </c>
      <c r="N3251" t="str">
        <f>VLOOKUP(TRIM(SUBSTITUTE(E3251,CHAR(160),CHAR(32))),Metadata!B$1:J$2632,9,FALSE)</f>
        <v>prose</v>
      </c>
      <c r="O3251">
        <f>VLOOKUP(TRIM(SUBSTITUTE(E3251,CHAR(160),CHAR(32))),Metadata!B$1:K$2632,10,FALSE)</f>
        <v>68318</v>
      </c>
      <c r="P3251" s="4" t="s">
        <v>12973</v>
      </c>
      <c r="Q3251">
        <v>142</v>
      </c>
      <c r="R3251">
        <v>153</v>
      </c>
    </row>
    <row r="3252" spans="1:18" hidden="1" x14ac:dyDescent="0.25">
      <c r="A3252">
        <v>3256</v>
      </c>
      <c r="B3252" t="s">
        <v>4354</v>
      </c>
      <c r="C3252" t="s">
        <v>3410</v>
      </c>
      <c r="D3252" t="s">
        <v>330</v>
      </c>
      <c r="E3252" t="s">
        <v>8799</v>
      </c>
      <c r="F3252" t="str">
        <f>VLOOKUP(TRIM(SUBSTITUTE(E3252,CHAR(160),CHAR(32))),Metadata!B$1:C$2632,2,FALSE)</f>
        <v>Bousquet, Joë 1897-1950.</v>
      </c>
      <c r="G3252" t="str">
        <f>VLOOKUP(TRIM(SUBSTITUTE(E3252,CHAR(160),CHAR(32))),Metadata!B$1:D$2632,3,FALSE)</f>
        <v>Traduit du silence</v>
      </c>
      <c r="H3252">
        <f>VLOOKUP(TRIM(SUBSTITUTE(E3252,CHAR(160),CHAR(32))),Metadata!B$1:E$2632,4,FALSE)</f>
        <v>1936</v>
      </c>
      <c r="I3252" t="s">
        <v>534</v>
      </c>
      <c r="K3252" t="str">
        <f>VLOOKUP(TRIM(SUBSTITUTE(E3252,CHAR(160),CHAR(32))),Metadata!B$1:H$2632,7,FALSE)</f>
        <v>memoires</v>
      </c>
      <c r="L3252" t="s">
        <v>4481</v>
      </c>
      <c r="N3252" t="str">
        <f>VLOOKUP(TRIM(SUBSTITUTE(E3252,CHAR(160),CHAR(32))),Metadata!B$1:J$2632,9,FALSE)</f>
        <v>prose</v>
      </c>
      <c r="O3252">
        <f>VLOOKUP(TRIM(SUBSTITUTE(E3252,CHAR(160),CHAR(32))),Metadata!B$1:K$2632,10,FALSE)</f>
        <v>99632</v>
      </c>
      <c r="P3252" s="4" t="s">
        <v>11609</v>
      </c>
      <c r="Q3252">
        <v>15</v>
      </c>
      <c r="R3252">
        <v>25</v>
      </c>
    </row>
    <row r="3253" spans="1:18" hidden="1" x14ac:dyDescent="0.25">
      <c r="A3253">
        <v>3257</v>
      </c>
      <c r="B3253" t="s">
        <v>4354</v>
      </c>
      <c r="C3253" t="s">
        <v>3410</v>
      </c>
      <c r="D3253" t="s">
        <v>330</v>
      </c>
      <c r="E3253" t="s">
        <v>8943</v>
      </c>
      <c r="F3253" t="str">
        <f>VLOOKUP(TRIM(SUBSTITUTE(E3253,CHAR(160),CHAR(32))),Metadata!B$1:C$2632,2,FALSE)</f>
        <v>Maurras, Charles, 1868-1952.</v>
      </c>
      <c r="G3253" t="str">
        <f>VLOOKUP(TRIM(SUBSTITUTE(E3253,CHAR(160),CHAR(32))),Metadata!B$1:D$2632,3,FALSE)</f>
        <v>Kiel et Tanger</v>
      </c>
      <c r="H3253">
        <f>VLOOKUP(TRIM(SUBSTITUTE(E3253,CHAR(160),CHAR(32))),Metadata!B$1:E$2632,4,FALSE)</f>
        <v>1914</v>
      </c>
      <c r="I3253" t="s">
        <v>534</v>
      </c>
      <c r="K3253" t="str">
        <f>VLOOKUP(TRIM(SUBSTITUTE(E3253,CHAR(160),CHAR(32))),Metadata!B$1:H$2632,7,FALSE)</f>
        <v>traite ou essai</v>
      </c>
      <c r="L3253" t="s">
        <v>4402</v>
      </c>
      <c r="N3253" t="str">
        <f>VLOOKUP(TRIM(SUBSTITUTE(E3253,CHAR(160),CHAR(32))),Metadata!B$1:J$2632,9,FALSE)</f>
        <v>prose</v>
      </c>
      <c r="O3253">
        <f>VLOOKUP(TRIM(SUBSTITUTE(E3253,CHAR(160),CHAR(32))),Metadata!B$1:K$2632,10,FALSE)</f>
        <v>68318</v>
      </c>
      <c r="P3253" s="4" t="s">
        <v>11610</v>
      </c>
      <c r="Q3253">
        <v>4</v>
      </c>
      <c r="R3253">
        <v>15</v>
      </c>
    </row>
    <row r="3254" spans="1:18" hidden="1" x14ac:dyDescent="0.25">
      <c r="A3254">
        <v>3258</v>
      </c>
      <c r="B3254" t="s">
        <v>4354</v>
      </c>
      <c r="C3254" t="s">
        <v>3410</v>
      </c>
      <c r="D3254" t="s">
        <v>330</v>
      </c>
      <c r="E3254" t="s">
        <v>8782</v>
      </c>
      <c r="F3254" t="str">
        <f>VLOOKUP(TRIM(SUBSTITUTE(E3254,CHAR(160),CHAR(32))),Metadata!B$1:C$2632,2,FALSE)</f>
        <v>Benoit, Pierre, 1886-1962.</v>
      </c>
      <c r="G3254" t="str">
        <f>VLOOKUP(TRIM(SUBSTITUTE(E3254,CHAR(160),CHAR(32))),Metadata!B$1:D$2632,3,FALSE)</f>
        <v>L'atlantide</v>
      </c>
      <c r="H3254">
        <f>VLOOKUP(TRIM(SUBSTITUTE(E3254,CHAR(160),CHAR(32))),Metadata!B$1:E$2632,4,FALSE)</f>
        <v>1919</v>
      </c>
      <c r="I3254" t="s">
        <v>534</v>
      </c>
      <c r="K3254" t="str">
        <f>VLOOKUP(TRIM(SUBSTITUTE(E3254,CHAR(160),CHAR(32))),Metadata!B$1:H$2632,7,FALSE)</f>
        <v>roman</v>
      </c>
      <c r="L3254" t="s">
        <v>4378</v>
      </c>
      <c r="N3254" t="str">
        <f>VLOOKUP(TRIM(SUBSTITUTE(E3254,CHAR(160),CHAR(32))),Metadata!B$1:J$2632,9,FALSE)</f>
        <v>prose</v>
      </c>
      <c r="O3254">
        <f>VLOOKUP(TRIM(SUBSTITUTE(E3254,CHAR(160),CHAR(32))),Metadata!B$1:K$2632,10,FALSE)</f>
        <v>66969</v>
      </c>
      <c r="P3254" s="4" t="s">
        <v>11611</v>
      </c>
      <c r="Q3254">
        <v>6</v>
      </c>
      <c r="R3254">
        <v>16</v>
      </c>
    </row>
    <row r="3255" spans="1:18" hidden="1" x14ac:dyDescent="0.25">
      <c r="A3255">
        <v>3259</v>
      </c>
      <c r="B3255" t="s">
        <v>4354</v>
      </c>
      <c r="C3255" t="s">
        <v>3410</v>
      </c>
      <c r="D3255" t="s">
        <v>330</v>
      </c>
      <c r="E3255" t="s">
        <v>8948</v>
      </c>
      <c r="F3255" t="str">
        <f>VLOOKUP(TRIM(SUBSTITUTE(E3255,CHAR(160),CHAR(32))),Metadata!B$1:C$2632,2,FALSE)</f>
        <v>Miomandre, Francis de, 1880-1959.</v>
      </c>
      <c r="G3255" t="str">
        <f>VLOOKUP(TRIM(SUBSTITUTE(E3255,CHAR(160),CHAR(32))),Metadata!B$1:D$2632,3,FALSE)</f>
        <v>Écrit sur de l'eau</v>
      </c>
      <c r="H3255">
        <f>VLOOKUP(TRIM(SUBSTITUTE(E3255,CHAR(160),CHAR(32))),Metadata!B$1:E$2632,4,FALSE)</f>
        <v>1908</v>
      </c>
      <c r="I3255" t="s">
        <v>534</v>
      </c>
      <c r="K3255" t="str">
        <f>VLOOKUP(TRIM(SUBSTITUTE(E3255,CHAR(160),CHAR(32))),Metadata!B$1:H$2632,7,FALSE)</f>
        <v>melanges litteraires</v>
      </c>
      <c r="L3255" t="s">
        <v>4389</v>
      </c>
      <c r="N3255" t="str">
        <f>VLOOKUP(TRIM(SUBSTITUTE(E3255,CHAR(160),CHAR(32))),Metadata!B$1:J$2632,9,FALSE)</f>
        <v>prose</v>
      </c>
      <c r="O3255">
        <f>VLOOKUP(TRIM(SUBSTITUTE(E3255,CHAR(160),CHAR(32))),Metadata!B$1:K$2632,10,FALSE)</f>
        <v>49451</v>
      </c>
      <c r="P3255" s="4" t="s">
        <v>11612</v>
      </c>
      <c r="Q3255">
        <v>57</v>
      </c>
      <c r="R3255">
        <v>67</v>
      </c>
    </row>
    <row r="3256" spans="1:18" hidden="1" x14ac:dyDescent="0.25">
      <c r="A3256">
        <v>3260</v>
      </c>
      <c r="B3256" t="s">
        <v>4354</v>
      </c>
      <c r="C3256" t="s">
        <v>3410</v>
      </c>
      <c r="D3256" t="s">
        <v>330</v>
      </c>
      <c r="E3256" t="s">
        <v>8772</v>
      </c>
      <c r="F3256" t="str">
        <f>VLOOKUP(TRIM(SUBSTITUTE(E3256,CHAR(160),CHAR(32))),Metadata!B$1:C$2632,2,FALSE)</f>
        <v>Beauvoir, Simone de, 1908-1986.</v>
      </c>
      <c r="G3256" t="str">
        <f>VLOOKUP(TRIM(SUBSTITUTE(E3256,CHAR(160),CHAR(32))),Metadata!B$1:D$2632,3,FALSE)</f>
        <v>Les mandarins</v>
      </c>
      <c r="H3256">
        <f>VLOOKUP(TRIM(SUBSTITUTE(E3256,CHAR(160),CHAR(32))),Metadata!B$1:E$2632,4,FALSE)</f>
        <v>1954</v>
      </c>
      <c r="I3256" t="s">
        <v>534</v>
      </c>
      <c r="K3256" t="str">
        <f>VLOOKUP(TRIM(SUBSTITUTE(E3256,CHAR(160),CHAR(32))),Metadata!B$1:H$2632,7,FALSE)</f>
        <v>roman</v>
      </c>
      <c r="L3256" t="s">
        <v>4378</v>
      </c>
      <c r="N3256" t="str">
        <f>VLOOKUP(TRIM(SUBSTITUTE(E3256,CHAR(160),CHAR(32))),Metadata!B$1:J$2632,9,FALSE)</f>
        <v>prose</v>
      </c>
      <c r="O3256">
        <f>VLOOKUP(TRIM(SUBSTITUTE(E3256,CHAR(160),CHAR(32))),Metadata!B$1:K$2632,10,FALSE)</f>
        <v>291169</v>
      </c>
      <c r="P3256" s="4" t="s">
        <v>11613</v>
      </c>
      <c r="Q3256">
        <v>134</v>
      </c>
      <c r="R3256">
        <v>144</v>
      </c>
    </row>
    <row r="3257" spans="1:18" hidden="1" x14ac:dyDescent="0.25">
      <c r="A3257">
        <v>3261</v>
      </c>
      <c r="B3257" t="s">
        <v>4354</v>
      </c>
      <c r="C3257" t="s">
        <v>3410</v>
      </c>
      <c r="D3257" t="s">
        <v>330</v>
      </c>
      <c r="E3257" t="s">
        <v>8036</v>
      </c>
      <c r="F3257" t="str">
        <f>VLOOKUP(TRIM(SUBSTITUTE(E3257,CHAR(160),CHAR(32))),Metadata!B$1:C$2632,2,FALSE)</f>
        <v>Dangeau, Philippe de Courcillon, marquis de, 1638-1720.</v>
      </c>
      <c r="G3257" t="str">
        <f>VLOOKUP(TRIM(SUBSTITUTE(E3257,CHAR(160),CHAR(32))),Metadata!B$1:D$2632,3,FALSE)</f>
        <v>Journal T. 1 1684-1685-1686</v>
      </c>
      <c r="H3257">
        <f>VLOOKUP(TRIM(SUBSTITUTE(E3257,CHAR(160),CHAR(32))),Metadata!B$1:E$2632,4,FALSE)</f>
        <v>1686</v>
      </c>
      <c r="I3257" t="s">
        <v>534</v>
      </c>
      <c r="K3257" t="str">
        <f>VLOOKUP(TRIM(SUBSTITUTE(E3257,CHAR(160),CHAR(32))),Metadata!B$1:H$2632,7,FALSE)</f>
        <v>memoires</v>
      </c>
      <c r="L3257" t="s">
        <v>4481</v>
      </c>
      <c r="N3257" t="str">
        <f>VLOOKUP(TRIM(SUBSTITUTE(E3257,CHAR(160),CHAR(32))),Metadata!B$1:J$2632,9,FALSE)</f>
        <v>prose</v>
      </c>
      <c r="O3257">
        <f>VLOOKUP(TRIM(SUBSTITUTE(E3257,CHAR(160),CHAR(32))),Metadata!B$1:K$2632,10,FALSE)</f>
        <v>131667</v>
      </c>
      <c r="P3257" s="4" t="s">
        <v>12974</v>
      </c>
      <c r="Q3257">
        <v>111</v>
      </c>
      <c r="R3257">
        <v>121</v>
      </c>
    </row>
    <row r="3258" spans="1:18" hidden="1" x14ac:dyDescent="0.25">
      <c r="A3258">
        <v>3262</v>
      </c>
      <c r="B3258" t="s">
        <v>4354</v>
      </c>
      <c r="C3258" t="s">
        <v>3410</v>
      </c>
      <c r="D3258" t="s">
        <v>330</v>
      </c>
      <c r="E3258" t="s">
        <v>8782</v>
      </c>
      <c r="F3258" t="str">
        <f>VLOOKUP(TRIM(SUBSTITUTE(E3258,CHAR(160),CHAR(32))),Metadata!B$1:C$2632,2,FALSE)</f>
        <v>Benoit, Pierre, 1886-1962.</v>
      </c>
      <c r="G3258" t="str">
        <f>VLOOKUP(TRIM(SUBSTITUTE(E3258,CHAR(160),CHAR(32))),Metadata!B$1:D$2632,3,FALSE)</f>
        <v>L'atlantide</v>
      </c>
      <c r="H3258">
        <f>VLOOKUP(TRIM(SUBSTITUTE(E3258,CHAR(160),CHAR(32))),Metadata!B$1:E$2632,4,FALSE)</f>
        <v>1919</v>
      </c>
      <c r="I3258" t="s">
        <v>534</v>
      </c>
      <c r="K3258" t="str">
        <f>VLOOKUP(TRIM(SUBSTITUTE(E3258,CHAR(160),CHAR(32))),Metadata!B$1:H$2632,7,FALSE)</f>
        <v>roman</v>
      </c>
      <c r="L3258" t="s">
        <v>4378</v>
      </c>
      <c r="N3258" t="str">
        <f>VLOOKUP(TRIM(SUBSTITUTE(E3258,CHAR(160),CHAR(32))),Metadata!B$1:J$2632,9,FALSE)</f>
        <v>prose</v>
      </c>
      <c r="O3258">
        <f>VLOOKUP(TRIM(SUBSTITUTE(E3258,CHAR(160),CHAR(32))),Metadata!B$1:K$2632,10,FALSE)</f>
        <v>66969</v>
      </c>
      <c r="P3258" s="4" t="s">
        <v>11614</v>
      </c>
      <c r="Q3258">
        <v>28</v>
      </c>
      <c r="R3258">
        <v>38</v>
      </c>
    </row>
    <row r="3259" spans="1:18" hidden="1" x14ac:dyDescent="0.25">
      <c r="A3259">
        <v>3263</v>
      </c>
      <c r="B3259" t="s">
        <v>4354</v>
      </c>
      <c r="C3259" t="s">
        <v>3410</v>
      </c>
      <c r="D3259" t="s">
        <v>330</v>
      </c>
      <c r="E3259" t="s">
        <v>8943</v>
      </c>
      <c r="F3259" t="str">
        <f>VLOOKUP(TRIM(SUBSTITUTE(E3259,CHAR(160),CHAR(32))),Metadata!B$1:C$2632,2,FALSE)</f>
        <v>Maurras, Charles, 1868-1952.</v>
      </c>
      <c r="G3259" t="str">
        <f>VLOOKUP(TRIM(SUBSTITUTE(E3259,CHAR(160),CHAR(32))),Metadata!B$1:D$2632,3,FALSE)</f>
        <v>Kiel et Tanger</v>
      </c>
      <c r="H3259">
        <f>VLOOKUP(TRIM(SUBSTITUTE(E3259,CHAR(160),CHAR(32))),Metadata!B$1:E$2632,4,FALSE)</f>
        <v>1914</v>
      </c>
      <c r="I3259" t="s">
        <v>534</v>
      </c>
      <c r="K3259" t="str">
        <f>VLOOKUP(TRIM(SUBSTITUTE(E3259,CHAR(160),CHAR(32))),Metadata!B$1:H$2632,7,FALSE)</f>
        <v>traite ou essai</v>
      </c>
      <c r="L3259" t="s">
        <v>4402</v>
      </c>
      <c r="N3259" t="str">
        <f>VLOOKUP(TRIM(SUBSTITUTE(E3259,CHAR(160),CHAR(32))),Metadata!B$1:J$2632,9,FALSE)</f>
        <v>prose</v>
      </c>
      <c r="O3259">
        <f>VLOOKUP(TRIM(SUBSTITUTE(E3259,CHAR(160),CHAR(32))),Metadata!B$1:K$2632,10,FALSE)</f>
        <v>68318</v>
      </c>
      <c r="P3259" s="4" t="s">
        <v>11615</v>
      </c>
      <c r="Q3259">
        <v>357</v>
      </c>
      <c r="R3259">
        <v>368</v>
      </c>
    </row>
    <row r="3260" spans="1:18" hidden="1" x14ac:dyDescent="0.25">
      <c r="A3260">
        <v>3264</v>
      </c>
      <c r="B3260" t="s">
        <v>4354</v>
      </c>
      <c r="C3260" t="s">
        <v>3410</v>
      </c>
      <c r="D3260" t="s">
        <v>330</v>
      </c>
      <c r="E3260" t="s">
        <v>8979</v>
      </c>
      <c r="F3260" t="str">
        <f>VLOOKUP(TRIM(SUBSTITUTE(E3260,CHAR(160),CHAR(32))),Metadata!B$1:C$2632,2,FALSE)</f>
        <v>Proust, Marcel, 1871-1922.</v>
      </c>
      <c r="G3260" t="str">
        <f>VLOOKUP(TRIM(SUBSTITUTE(E3260,CHAR(160),CHAR(32))),Metadata!B$1:D$2632,3,FALSE)</f>
        <v>La fugitive</v>
      </c>
      <c r="H3260">
        <f>VLOOKUP(TRIM(SUBSTITUTE(E3260,CHAR(160),CHAR(32))),Metadata!B$1:E$2632,4,FALSE)</f>
        <v>1922</v>
      </c>
      <c r="I3260" t="s">
        <v>534</v>
      </c>
      <c r="K3260" t="str">
        <f>VLOOKUP(TRIM(SUBSTITUTE(E3260,CHAR(160),CHAR(32))),Metadata!B$1:H$2632,7,FALSE)</f>
        <v>roman</v>
      </c>
      <c r="L3260" t="s">
        <v>4378</v>
      </c>
      <c r="N3260" t="str">
        <f>VLOOKUP(TRIM(SUBSTITUTE(E3260,CHAR(160),CHAR(32))),Metadata!B$1:J$2632,9,FALSE)</f>
        <v>prose</v>
      </c>
      <c r="O3260">
        <f>VLOOKUP(TRIM(SUBSTITUTE(E3260,CHAR(160),CHAR(32))),Metadata!B$1:K$2632,10,FALSE)</f>
        <v>114855</v>
      </c>
      <c r="P3260" s="4" t="s">
        <v>11616</v>
      </c>
      <c r="Q3260">
        <v>57</v>
      </c>
      <c r="R3260">
        <v>67</v>
      </c>
    </row>
    <row r="3261" spans="1:18" hidden="1" x14ac:dyDescent="0.25">
      <c r="A3261">
        <v>3265</v>
      </c>
      <c r="B3261" t="s">
        <v>4354</v>
      </c>
      <c r="C3261" t="s">
        <v>3410</v>
      </c>
      <c r="D3261" t="s">
        <v>330</v>
      </c>
      <c r="E3261" t="s">
        <v>8928</v>
      </c>
      <c r="F3261" t="str">
        <f>VLOOKUP(TRIM(SUBSTITUTE(E3261,CHAR(160),CHAR(32))),Metadata!B$1:C$2632,2,FALSE)</f>
        <v>Martin Du Gard, Roger, 1881-1958.</v>
      </c>
      <c r="G3261" t="str">
        <f>VLOOKUP(TRIM(SUBSTITUTE(E3261,CHAR(160),CHAR(32))),Metadata!B$1:D$2632,3,FALSE)</f>
        <v>Jean Barois</v>
      </c>
      <c r="H3261">
        <f>VLOOKUP(TRIM(SUBSTITUTE(E3261,CHAR(160),CHAR(32))),Metadata!B$1:E$2632,4,FALSE)</f>
        <v>1913</v>
      </c>
      <c r="I3261" t="s">
        <v>534</v>
      </c>
      <c r="K3261" t="str">
        <f>VLOOKUP(TRIM(SUBSTITUTE(E3261,CHAR(160),CHAR(32))),Metadata!B$1:H$2632,7,FALSE)</f>
        <v>roman</v>
      </c>
      <c r="L3261" t="s">
        <v>4378</v>
      </c>
      <c r="N3261" t="str">
        <f>VLOOKUP(TRIM(SUBSTITUTE(E3261,CHAR(160),CHAR(32))),Metadata!B$1:J$2632,9,FALSE)</f>
        <v>prose</v>
      </c>
      <c r="O3261">
        <f>VLOOKUP(TRIM(SUBSTITUTE(E3261,CHAR(160),CHAR(32))),Metadata!B$1:K$2632,10,FALSE)</f>
        <v>109315</v>
      </c>
      <c r="P3261" s="10" t="s">
        <v>12975</v>
      </c>
      <c r="Q3261">
        <v>153</v>
      </c>
      <c r="R3261">
        <v>163</v>
      </c>
    </row>
    <row r="3262" spans="1:18" hidden="1" x14ac:dyDescent="0.25">
      <c r="A3262">
        <v>3266</v>
      </c>
      <c r="B3262" t="s">
        <v>4354</v>
      </c>
      <c r="C3262" t="s">
        <v>3410</v>
      </c>
      <c r="D3262" t="s">
        <v>330</v>
      </c>
      <c r="E3262" t="s">
        <v>8895</v>
      </c>
      <c r="F3262" t="str">
        <f>VLOOKUP(TRIM(SUBSTITUTE(E3262,CHAR(160),CHAR(32))),Metadata!B$1:C$2632,2,FALSE)</f>
        <v>Goldschmidt, Bertrand, 1912-2002.</v>
      </c>
      <c r="G3262" t="str">
        <f>VLOOKUP(TRIM(SUBSTITUTE(E3262,CHAR(160),CHAR(32))),Metadata!B$1:D$2632,3,FALSE)</f>
        <v>L'aventure atomique: ses aspects politiques et techniques</v>
      </c>
      <c r="H3262">
        <f>VLOOKUP(TRIM(SUBSTITUTE(E3262,CHAR(160),CHAR(32))),Metadata!B$1:E$2632,4,FALSE)</f>
        <v>1962</v>
      </c>
      <c r="I3262" t="s">
        <v>534</v>
      </c>
      <c r="K3262" t="str">
        <f>VLOOKUP(TRIM(SUBSTITUTE(E3262,CHAR(160),CHAR(32))),Metadata!B$1:H$2632,7,FALSE)</f>
        <v>traite ou essai</v>
      </c>
      <c r="L3262" t="s">
        <v>4402</v>
      </c>
      <c r="N3262" t="str">
        <f>VLOOKUP(TRIM(SUBSTITUTE(E3262,CHAR(160),CHAR(32))),Metadata!B$1:J$2632,9,FALSE)</f>
        <v>prose</v>
      </c>
      <c r="O3262">
        <f>VLOOKUP(TRIM(SUBSTITUTE(E3262,CHAR(160),CHAR(32))),Metadata!B$1:K$2632,10,FALSE)</f>
        <v>91532</v>
      </c>
      <c r="P3262" s="4" t="s">
        <v>11617</v>
      </c>
      <c r="Q3262">
        <v>92</v>
      </c>
      <c r="R3262">
        <v>103</v>
      </c>
    </row>
    <row r="3263" spans="1:18" hidden="1" x14ac:dyDescent="0.25">
      <c r="A3263">
        <v>3267</v>
      </c>
      <c r="B3263" t="s">
        <v>4354</v>
      </c>
      <c r="C3263" t="s">
        <v>423</v>
      </c>
      <c r="D3263" t="s">
        <v>330</v>
      </c>
      <c r="E3263" t="s">
        <v>7932</v>
      </c>
      <c r="F3263" t="str">
        <f>VLOOKUP(TRIM(SUBSTITUTE(E3263,CHAR(160),CHAR(32))),Metadata!B$1:C$2632,2,FALSE)</f>
        <v>Hélisenne de Crenne (pseudonym of Marguerite Briet), ca. 1510- ca. 1552.</v>
      </c>
      <c r="G3263" t="str">
        <f>VLOOKUP(TRIM(SUBSTITUTE(E3263,CHAR(160),CHAR(32))),Metadata!B$1:D$2632,3,FALSE)</f>
        <v>Les Angoysses douloureuses qui procedent d'amours</v>
      </c>
      <c r="H3263">
        <f>VLOOKUP(TRIM(SUBSTITUTE(E3263,CHAR(160),CHAR(32))),Metadata!B$1:E$2632,4,FALSE)</f>
        <v>1538</v>
      </c>
      <c r="I3263" t="s">
        <v>456</v>
      </c>
      <c r="K3263" t="str">
        <f>VLOOKUP(TRIM(SUBSTITUTE(E3263,CHAR(160),CHAR(32))),Metadata!B$1:H$2632,7,FALSE)</f>
        <v>roman</v>
      </c>
      <c r="L3263" t="s">
        <v>4378</v>
      </c>
      <c r="N3263" t="str">
        <f>VLOOKUP(TRIM(SUBSTITUTE(E3263,CHAR(160),CHAR(32))),Metadata!B$1:J$2632,9,FALSE)</f>
        <v/>
      </c>
      <c r="O3263">
        <f>VLOOKUP(TRIM(SUBSTITUTE(E3263,CHAR(160),CHAR(32))),Metadata!B$1:K$2632,10,FALSE)</f>
        <v>92091</v>
      </c>
      <c r="P3263" s="4" t="s">
        <v>11618</v>
      </c>
      <c r="Q3263">
        <v>389</v>
      </c>
      <c r="R3263">
        <v>397</v>
      </c>
    </row>
    <row r="3264" spans="1:18" hidden="1" x14ac:dyDescent="0.25">
      <c r="A3264">
        <v>3268</v>
      </c>
      <c r="B3264" t="s">
        <v>4354</v>
      </c>
      <c r="C3264" t="s">
        <v>423</v>
      </c>
      <c r="D3264" t="s">
        <v>330</v>
      </c>
      <c r="E3264" t="s">
        <v>7932</v>
      </c>
      <c r="F3264" t="str">
        <f>VLOOKUP(TRIM(SUBSTITUTE(E3264,CHAR(160),CHAR(32))),Metadata!B$1:C$2632,2,FALSE)</f>
        <v>Hélisenne de Crenne (pseudonym of Marguerite Briet), ca. 1510- ca. 1552.</v>
      </c>
      <c r="G3264" t="str">
        <f>VLOOKUP(TRIM(SUBSTITUTE(E3264,CHAR(160),CHAR(32))),Metadata!B$1:D$2632,3,FALSE)</f>
        <v>Les Angoysses douloureuses qui procedent d'amours</v>
      </c>
      <c r="H3264">
        <f>VLOOKUP(TRIM(SUBSTITUTE(E3264,CHAR(160),CHAR(32))),Metadata!B$1:E$2632,4,FALSE)</f>
        <v>1538</v>
      </c>
      <c r="I3264" t="s">
        <v>456</v>
      </c>
      <c r="K3264" t="str">
        <f>VLOOKUP(TRIM(SUBSTITUTE(E3264,CHAR(160),CHAR(32))),Metadata!B$1:H$2632,7,FALSE)</f>
        <v>roman</v>
      </c>
      <c r="L3264" t="s">
        <v>4378</v>
      </c>
      <c r="N3264" t="str">
        <f>VLOOKUP(TRIM(SUBSTITUTE(E3264,CHAR(160),CHAR(32))),Metadata!B$1:J$2632,9,FALSE)</f>
        <v/>
      </c>
      <c r="O3264">
        <f>VLOOKUP(TRIM(SUBSTITUTE(E3264,CHAR(160),CHAR(32))),Metadata!B$1:K$2632,10,FALSE)</f>
        <v>92091</v>
      </c>
      <c r="P3264" s="4" t="s">
        <v>9371</v>
      </c>
      <c r="Q3264">
        <v>320</v>
      </c>
      <c r="R3264">
        <v>328</v>
      </c>
    </row>
    <row r="3265" spans="1:18" hidden="1" x14ac:dyDescent="0.25">
      <c r="A3265">
        <v>3269</v>
      </c>
      <c r="B3265" t="s">
        <v>4354</v>
      </c>
      <c r="C3265" t="s">
        <v>423</v>
      </c>
      <c r="D3265" t="s">
        <v>330</v>
      </c>
      <c r="E3265" t="s">
        <v>7932</v>
      </c>
      <c r="F3265" t="str">
        <f>VLOOKUP(TRIM(SUBSTITUTE(E3265,CHAR(160),CHAR(32))),Metadata!B$1:C$2632,2,FALSE)</f>
        <v>Hélisenne de Crenne (pseudonym of Marguerite Briet), ca. 1510- ca. 1552.</v>
      </c>
      <c r="G3265" t="str">
        <f>VLOOKUP(TRIM(SUBSTITUTE(E3265,CHAR(160),CHAR(32))),Metadata!B$1:D$2632,3,FALSE)</f>
        <v>Les Angoysses douloureuses qui procedent d'amours</v>
      </c>
      <c r="H3265">
        <f>VLOOKUP(TRIM(SUBSTITUTE(E3265,CHAR(160),CHAR(32))),Metadata!B$1:E$2632,4,FALSE)</f>
        <v>1538</v>
      </c>
      <c r="I3265" t="s">
        <v>456</v>
      </c>
      <c r="K3265" t="str">
        <f>VLOOKUP(TRIM(SUBSTITUTE(E3265,CHAR(160),CHAR(32))),Metadata!B$1:H$2632,7,FALSE)</f>
        <v>roman</v>
      </c>
      <c r="L3265" t="s">
        <v>4378</v>
      </c>
      <c r="N3265" t="str">
        <f>VLOOKUP(TRIM(SUBSTITUTE(E3265,CHAR(160),CHAR(32))),Metadata!B$1:J$2632,9,FALSE)</f>
        <v/>
      </c>
      <c r="O3265">
        <f>VLOOKUP(TRIM(SUBSTITUTE(E3265,CHAR(160),CHAR(32))),Metadata!B$1:K$2632,10,FALSE)</f>
        <v>92091</v>
      </c>
      <c r="P3265" s="4" t="s">
        <v>11619</v>
      </c>
      <c r="Q3265">
        <v>54</v>
      </c>
      <c r="R3265">
        <v>62</v>
      </c>
    </row>
    <row r="3266" spans="1:18" hidden="1" x14ac:dyDescent="0.25">
      <c r="A3266">
        <v>3270</v>
      </c>
      <c r="B3266" t="s">
        <v>4354</v>
      </c>
      <c r="C3266" t="s">
        <v>423</v>
      </c>
      <c r="D3266" t="s">
        <v>330</v>
      </c>
      <c r="E3266" t="s">
        <v>7932</v>
      </c>
      <c r="F3266" t="str">
        <f>VLOOKUP(TRIM(SUBSTITUTE(E3266,CHAR(160),CHAR(32))),Metadata!B$1:C$2632,2,FALSE)</f>
        <v>Hélisenne de Crenne (pseudonym of Marguerite Briet), ca. 1510- ca. 1552.</v>
      </c>
      <c r="G3266" t="str">
        <f>VLOOKUP(TRIM(SUBSTITUTE(E3266,CHAR(160),CHAR(32))),Metadata!B$1:D$2632,3,FALSE)</f>
        <v>Les Angoysses douloureuses qui procedent d'amours</v>
      </c>
      <c r="H3266">
        <f>VLOOKUP(TRIM(SUBSTITUTE(E3266,CHAR(160),CHAR(32))),Metadata!B$1:E$2632,4,FALSE)</f>
        <v>1538</v>
      </c>
      <c r="I3266" t="s">
        <v>456</v>
      </c>
      <c r="K3266" t="str">
        <f>VLOOKUP(TRIM(SUBSTITUTE(E3266,CHAR(160),CHAR(32))),Metadata!B$1:H$2632,7,FALSE)</f>
        <v>roman</v>
      </c>
      <c r="L3266" t="s">
        <v>4378</v>
      </c>
      <c r="N3266" t="str">
        <f>VLOOKUP(TRIM(SUBSTITUTE(E3266,CHAR(160),CHAR(32))),Metadata!B$1:J$2632,9,FALSE)</f>
        <v/>
      </c>
      <c r="O3266">
        <f>VLOOKUP(TRIM(SUBSTITUTE(E3266,CHAR(160),CHAR(32))),Metadata!B$1:K$2632,10,FALSE)</f>
        <v>92091</v>
      </c>
      <c r="P3266" s="4" t="s">
        <v>12976</v>
      </c>
      <c r="Q3266">
        <v>167</v>
      </c>
      <c r="R3266">
        <v>174</v>
      </c>
    </row>
    <row r="3267" spans="1:18" hidden="1" x14ac:dyDescent="0.25">
      <c r="A3267">
        <v>3271</v>
      </c>
      <c r="B3267" t="s">
        <v>4354</v>
      </c>
      <c r="C3267" t="s">
        <v>423</v>
      </c>
      <c r="D3267" t="s">
        <v>330</v>
      </c>
      <c r="E3267" t="s">
        <v>7932</v>
      </c>
      <c r="F3267" t="str">
        <f>VLOOKUP(TRIM(SUBSTITUTE(E3267,CHAR(160),CHAR(32))),Metadata!B$1:C$2632,2,FALSE)</f>
        <v>Hélisenne de Crenne (pseudonym of Marguerite Briet), ca. 1510- ca. 1552.</v>
      </c>
      <c r="G3267" t="str">
        <f>VLOOKUP(TRIM(SUBSTITUTE(E3267,CHAR(160),CHAR(32))),Metadata!B$1:D$2632,3,FALSE)</f>
        <v>Les Angoysses douloureuses qui procedent d'amours</v>
      </c>
      <c r="H3267">
        <f>VLOOKUP(TRIM(SUBSTITUTE(E3267,CHAR(160),CHAR(32))),Metadata!B$1:E$2632,4,FALSE)</f>
        <v>1538</v>
      </c>
      <c r="I3267" t="s">
        <v>456</v>
      </c>
      <c r="K3267" t="str">
        <f>VLOOKUP(TRIM(SUBSTITUTE(E3267,CHAR(160),CHAR(32))),Metadata!B$1:H$2632,7,FALSE)</f>
        <v>roman</v>
      </c>
      <c r="L3267" t="s">
        <v>4378</v>
      </c>
      <c r="N3267" t="str">
        <f>VLOOKUP(TRIM(SUBSTITUTE(E3267,CHAR(160),CHAR(32))),Metadata!B$1:J$2632,9,FALSE)</f>
        <v/>
      </c>
      <c r="O3267">
        <f>VLOOKUP(TRIM(SUBSTITUTE(E3267,CHAR(160),CHAR(32))),Metadata!B$1:K$2632,10,FALSE)</f>
        <v>92091</v>
      </c>
      <c r="P3267" s="4" t="s">
        <v>9372</v>
      </c>
      <c r="Q3267">
        <v>197</v>
      </c>
      <c r="R3267">
        <v>205</v>
      </c>
    </row>
    <row r="3268" spans="1:18" hidden="1" x14ac:dyDescent="0.25">
      <c r="A3268">
        <v>3272</v>
      </c>
      <c r="B3268" t="s">
        <v>4354</v>
      </c>
      <c r="C3268" t="s">
        <v>423</v>
      </c>
      <c r="D3268" t="s">
        <v>330</v>
      </c>
      <c r="E3268" t="s">
        <v>7933</v>
      </c>
      <c r="F3268" t="str">
        <f>VLOOKUP(TRIM(SUBSTITUTE(E3268,CHAR(160),CHAR(32))),Metadata!B$1:C$2632,2,FALSE)</f>
        <v>Hélisenne de Crenne (pseudonym of Marguerite Briet), ca. 1510- ca. 1552.</v>
      </c>
      <c r="G3268" t="str">
        <f>VLOOKUP(TRIM(SUBSTITUTE(E3268,CHAR(160),CHAR(32))),Metadata!B$1:D$2632,3,FALSE)</f>
        <v>Songe</v>
      </c>
      <c r="H3268">
        <f>VLOOKUP(TRIM(SUBSTITUTE(E3268,CHAR(160),CHAR(32))),Metadata!B$1:E$2632,4,FALSE)</f>
        <v>1541</v>
      </c>
      <c r="I3268" t="s">
        <v>456</v>
      </c>
      <c r="K3268" t="str">
        <f>VLOOKUP(TRIM(SUBSTITUTE(E3268,CHAR(160),CHAR(32))),Metadata!B$1:H$2632,7,FALSE)</f>
        <v>melanges litteraires</v>
      </c>
      <c r="L3268" t="s">
        <v>4389</v>
      </c>
      <c r="N3268" t="str">
        <f>VLOOKUP(TRIM(SUBSTITUTE(E3268,CHAR(160),CHAR(32))),Metadata!B$1:J$2632,9,FALSE)</f>
        <v/>
      </c>
      <c r="O3268">
        <f>VLOOKUP(TRIM(SUBSTITUTE(E3268,CHAR(160),CHAR(32))),Metadata!B$1:K$2632,10,FALSE)</f>
        <v>18745</v>
      </c>
      <c r="P3268" s="4" t="s">
        <v>11620</v>
      </c>
      <c r="Q3268">
        <v>169</v>
      </c>
      <c r="R3268">
        <v>177</v>
      </c>
    </row>
    <row r="3269" spans="1:18" hidden="1" x14ac:dyDescent="0.25">
      <c r="A3269">
        <v>3273</v>
      </c>
      <c r="B3269" t="s">
        <v>4354</v>
      </c>
      <c r="C3269" t="s">
        <v>423</v>
      </c>
      <c r="D3269" t="s">
        <v>330</v>
      </c>
      <c r="E3269" t="s">
        <v>7936</v>
      </c>
      <c r="F3269" t="str">
        <f>VLOOKUP(TRIM(SUBSTITUTE(E3269,CHAR(160),CHAR(32))),Metadata!B$1:C$2632,2,FALSE)</f>
        <v>Marguerite, Queen, consort of Henry II, King of Navarre, 1492-1549.</v>
      </c>
      <c r="G3269" t="str">
        <f>VLOOKUP(TRIM(SUBSTITUTE(E3269,CHAR(160),CHAR(32))),Metadata!B$1:D$2632,3,FALSE)</f>
        <v>L'Heptaméron</v>
      </c>
      <c r="H3269">
        <f>VLOOKUP(TRIM(SUBSTITUTE(E3269,CHAR(160),CHAR(32))),Metadata!B$1:E$2632,4,FALSE)</f>
        <v>1559</v>
      </c>
      <c r="I3269" t="s">
        <v>456</v>
      </c>
      <c r="K3269" t="str">
        <f>VLOOKUP(TRIM(SUBSTITUTE(E3269,CHAR(160),CHAR(32))),Metadata!B$1:H$2632,7,FALSE)</f>
        <v>roman</v>
      </c>
      <c r="L3269" t="s">
        <v>4378</v>
      </c>
      <c r="N3269" t="str">
        <f>VLOOKUP(TRIM(SUBSTITUTE(E3269,CHAR(160),CHAR(32))),Metadata!B$1:J$2632,9,FALSE)</f>
        <v/>
      </c>
      <c r="O3269">
        <f>VLOOKUP(TRIM(SUBSTITUTE(E3269,CHAR(160),CHAR(32))),Metadata!B$1:K$2632,10,FALSE)</f>
        <v>182112</v>
      </c>
      <c r="P3269" s="4" t="s">
        <v>11621</v>
      </c>
      <c r="Q3269">
        <v>255</v>
      </c>
      <c r="R3269">
        <v>263</v>
      </c>
    </row>
    <row r="3270" spans="1:18" hidden="1" x14ac:dyDescent="0.25">
      <c r="A3270">
        <v>3274</v>
      </c>
      <c r="B3270" t="s">
        <v>4354</v>
      </c>
      <c r="C3270" t="s">
        <v>423</v>
      </c>
      <c r="D3270" t="s">
        <v>330</v>
      </c>
      <c r="E3270" t="s">
        <v>7932</v>
      </c>
      <c r="F3270" t="str">
        <f>VLOOKUP(TRIM(SUBSTITUTE(E3270,CHAR(160),CHAR(32))),Metadata!B$1:C$2632,2,FALSE)</f>
        <v>Hélisenne de Crenne (pseudonym of Marguerite Briet), ca. 1510- ca. 1552.</v>
      </c>
      <c r="G3270" t="str">
        <f>VLOOKUP(TRIM(SUBSTITUTE(E3270,CHAR(160),CHAR(32))),Metadata!B$1:D$2632,3,FALSE)</f>
        <v>Les Angoysses douloureuses qui procedent d'amours</v>
      </c>
      <c r="H3270">
        <f>VLOOKUP(TRIM(SUBSTITUTE(E3270,CHAR(160),CHAR(32))),Metadata!B$1:E$2632,4,FALSE)</f>
        <v>1538</v>
      </c>
      <c r="I3270" t="s">
        <v>456</v>
      </c>
      <c r="K3270" t="str">
        <f>VLOOKUP(TRIM(SUBSTITUTE(E3270,CHAR(160),CHAR(32))),Metadata!B$1:H$2632,7,FALSE)</f>
        <v>roman</v>
      </c>
      <c r="L3270" t="s">
        <v>4378</v>
      </c>
      <c r="N3270" t="str">
        <f>VLOOKUP(TRIM(SUBSTITUTE(E3270,CHAR(160),CHAR(32))),Metadata!B$1:J$2632,9,FALSE)</f>
        <v/>
      </c>
      <c r="O3270">
        <f>VLOOKUP(TRIM(SUBSTITUTE(E3270,CHAR(160),CHAR(32))),Metadata!B$1:K$2632,10,FALSE)</f>
        <v>92091</v>
      </c>
      <c r="P3270" s="4" t="s">
        <v>11622</v>
      </c>
      <c r="Q3270">
        <v>81</v>
      </c>
      <c r="R3270">
        <v>89</v>
      </c>
    </row>
    <row r="3271" spans="1:18" hidden="1" x14ac:dyDescent="0.25">
      <c r="A3271">
        <v>3275</v>
      </c>
      <c r="B3271" t="s">
        <v>4354</v>
      </c>
      <c r="C3271" t="s">
        <v>423</v>
      </c>
      <c r="D3271" t="s">
        <v>330</v>
      </c>
      <c r="E3271" t="s">
        <v>7932</v>
      </c>
      <c r="F3271" t="str">
        <f>VLOOKUP(TRIM(SUBSTITUTE(E3271,CHAR(160),CHAR(32))),Metadata!B$1:C$2632,2,FALSE)</f>
        <v>Hélisenne de Crenne (pseudonym of Marguerite Briet), ca. 1510- ca. 1552.</v>
      </c>
      <c r="G3271" t="str">
        <f>VLOOKUP(TRIM(SUBSTITUTE(E3271,CHAR(160),CHAR(32))),Metadata!B$1:D$2632,3,FALSE)</f>
        <v>Les Angoysses douloureuses qui procedent d'amours</v>
      </c>
      <c r="H3271">
        <f>VLOOKUP(TRIM(SUBSTITUTE(E3271,CHAR(160),CHAR(32))),Metadata!B$1:E$2632,4,FALSE)</f>
        <v>1538</v>
      </c>
      <c r="I3271" t="s">
        <v>456</v>
      </c>
      <c r="K3271" t="str">
        <f>VLOOKUP(TRIM(SUBSTITUTE(E3271,CHAR(160),CHAR(32))),Metadata!B$1:H$2632,7,FALSE)</f>
        <v>roman</v>
      </c>
      <c r="L3271" t="s">
        <v>4378</v>
      </c>
      <c r="N3271" t="str">
        <f>VLOOKUP(TRIM(SUBSTITUTE(E3271,CHAR(160),CHAR(32))),Metadata!B$1:J$2632,9,FALSE)</f>
        <v/>
      </c>
      <c r="O3271">
        <f>VLOOKUP(TRIM(SUBSTITUTE(E3271,CHAR(160),CHAR(32))),Metadata!B$1:K$2632,10,FALSE)</f>
        <v>92091</v>
      </c>
      <c r="P3271" s="4" t="s">
        <v>11623</v>
      </c>
      <c r="Q3271">
        <v>14</v>
      </c>
      <c r="R3271">
        <v>22</v>
      </c>
    </row>
    <row r="3272" spans="1:18" hidden="1" x14ac:dyDescent="0.25">
      <c r="A3272">
        <v>3276</v>
      </c>
      <c r="B3272" t="s">
        <v>4354</v>
      </c>
      <c r="C3272" t="s">
        <v>423</v>
      </c>
      <c r="D3272" t="s">
        <v>330</v>
      </c>
      <c r="E3272" t="s">
        <v>7932</v>
      </c>
      <c r="F3272" t="str">
        <f>VLOOKUP(TRIM(SUBSTITUTE(E3272,CHAR(160),CHAR(32))),Metadata!B$1:C$2632,2,FALSE)</f>
        <v>Hélisenne de Crenne (pseudonym of Marguerite Briet), ca. 1510- ca. 1552.</v>
      </c>
      <c r="G3272" t="str">
        <f>VLOOKUP(TRIM(SUBSTITUTE(E3272,CHAR(160),CHAR(32))),Metadata!B$1:D$2632,3,FALSE)</f>
        <v>Les Angoysses douloureuses qui procedent d'amours</v>
      </c>
      <c r="H3272">
        <f>VLOOKUP(TRIM(SUBSTITUTE(E3272,CHAR(160),CHAR(32))),Metadata!B$1:E$2632,4,FALSE)</f>
        <v>1538</v>
      </c>
      <c r="I3272" t="s">
        <v>456</v>
      </c>
      <c r="K3272" t="str">
        <f>VLOOKUP(TRIM(SUBSTITUTE(E3272,CHAR(160),CHAR(32))),Metadata!B$1:H$2632,7,FALSE)</f>
        <v>roman</v>
      </c>
      <c r="L3272" t="s">
        <v>4378</v>
      </c>
      <c r="N3272" t="str">
        <f>VLOOKUP(TRIM(SUBSTITUTE(E3272,CHAR(160),CHAR(32))),Metadata!B$1:J$2632,9,FALSE)</f>
        <v/>
      </c>
      <c r="O3272">
        <f>VLOOKUP(TRIM(SUBSTITUTE(E3272,CHAR(160),CHAR(32))),Metadata!B$1:K$2632,10,FALSE)</f>
        <v>92091</v>
      </c>
      <c r="P3272" s="4" t="s">
        <v>9373</v>
      </c>
      <c r="Q3272">
        <v>67</v>
      </c>
      <c r="R3272">
        <v>75</v>
      </c>
    </row>
    <row r="3273" spans="1:18" hidden="1" x14ac:dyDescent="0.25">
      <c r="A3273">
        <v>3277</v>
      </c>
      <c r="B3273" t="s">
        <v>4354</v>
      </c>
      <c r="C3273" t="s">
        <v>423</v>
      </c>
      <c r="D3273" t="s">
        <v>330</v>
      </c>
      <c r="E3273" t="s">
        <v>7936</v>
      </c>
      <c r="F3273" t="str">
        <f>VLOOKUP(TRIM(SUBSTITUTE(E3273,CHAR(160),CHAR(32))),Metadata!B$1:C$2632,2,FALSE)</f>
        <v>Marguerite, Queen, consort of Henry II, King of Navarre, 1492-1549.</v>
      </c>
      <c r="G3273" t="str">
        <f>VLOOKUP(TRIM(SUBSTITUTE(E3273,CHAR(160),CHAR(32))),Metadata!B$1:D$2632,3,FALSE)</f>
        <v>L'Heptaméron</v>
      </c>
      <c r="H3273">
        <f>VLOOKUP(TRIM(SUBSTITUTE(E3273,CHAR(160),CHAR(32))),Metadata!B$1:E$2632,4,FALSE)</f>
        <v>1559</v>
      </c>
      <c r="I3273" t="s">
        <v>456</v>
      </c>
      <c r="K3273" t="str">
        <f>VLOOKUP(TRIM(SUBSTITUTE(E3273,CHAR(160),CHAR(32))),Metadata!B$1:H$2632,7,FALSE)</f>
        <v>roman</v>
      </c>
      <c r="L3273" t="s">
        <v>4378</v>
      </c>
      <c r="N3273" t="str">
        <f>VLOOKUP(TRIM(SUBSTITUTE(E3273,CHAR(160),CHAR(32))),Metadata!B$1:J$2632,9,FALSE)</f>
        <v/>
      </c>
      <c r="O3273">
        <f>VLOOKUP(TRIM(SUBSTITUTE(E3273,CHAR(160),CHAR(32))),Metadata!B$1:K$2632,10,FALSE)</f>
        <v>182112</v>
      </c>
      <c r="P3273" s="4" t="s">
        <v>12977</v>
      </c>
      <c r="Q3273">
        <v>184</v>
      </c>
      <c r="R3273">
        <v>192</v>
      </c>
    </row>
    <row r="3274" spans="1:18" x14ac:dyDescent="0.25">
      <c r="A3274">
        <v>3278</v>
      </c>
      <c r="B3274" t="s">
        <v>4354</v>
      </c>
      <c r="C3274" t="s">
        <v>423</v>
      </c>
      <c r="D3274" t="s">
        <v>330</v>
      </c>
      <c r="E3274" t="s">
        <v>7942</v>
      </c>
      <c r="F3274" t="str">
        <f>VLOOKUP(TRIM(SUBSTITUTE(E3274,CHAR(160),CHAR(32))),Metadata!B$1:C$2632,2,FALSE)</f>
        <v>Marot, Clément</v>
      </c>
      <c r="G3274" t="str">
        <f>VLOOKUP(TRIM(SUBSTITUTE(E3274,CHAR(160),CHAR(32))),Metadata!B$1:D$2632,3,FALSE)</f>
        <v>Les Traductions</v>
      </c>
      <c r="H3274">
        <f>VLOOKUP(TRIM(SUBSTITUTE(E3274,CHAR(160),CHAR(32))),Metadata!B$1:E$2632,4,FALSE)</f>
        <v>1526</v>
      </c>
      <c r="I3274" t="s">
        <v>456</v>
      </c>
      <c r="K3274" t="str">
        <f>VLOOKUP(TRIM(SUBSTITUTE(E3274,CHAR(160),CHAR(32))),Metadata!B$1:H$2632,7,FALSE)</f>
        <v>poesie</v>
      </c>
      <c r="L3274" t="s">
        <v>4382</v>
      </c>
      <c r="N3274" t="str">
        <f>VLOOKUP(TRIM(SUBSTITUTE(E3274,CHAR(160),CHAR(32))),Metadata!B$1:J$2632,9,FALSE)</f>
        <v/>
      </c>
      <c r="O3274">
        <f>VLOOKUP(TRIM(SUBSTITUTE(E3274,CHAR(160),CHAR(32))),Metadata!B$1:K$2632,10,FALSE)</f>
        <v>59231</v>
      </c>
      <c r="P3274" s="4" t="s">
        <v>9374</v>
      </c>
      <c r="Q3274">
        <v>143</v>
      </c>
      <c r="R3274">
        <v>150</v>
      </c>
    </row>
    <row r="3275" spans="1:18" hidden="1" x14ac:dyDescent="0.25">
      <c r="A3275">
        <v>3279</v>
      </c>
      <c r="B3275" t="s">
        <v>4354</v>
      </c>
      <c r="C3275" t="s">
        <v>423</v>
      </c>
      <c r="D3275" t="s">
        <v>330</v>
      </c>
      <c r="E3275" t="s">
        <v>7932</v>
      </c>
      <c r="F3275" t="str">
        <f>VLOOKUP(TRIM(SUBSTITUTE(E3275,CHAR(160),CHAR(32))),Metadata!B$1:C$2632,2,FALSE)</f>
        <v>Hélisenne de Crenne (pseudonym of Marguerite Briet), ca. 1510- ca. 1552.</v>
      </c>
      <c r="G3275" t="str">
        <f>VLOOKUP(TRIM(SUBSTITUTE(E3275,CHAR(160),CHAR(32))),Metadata!B$1:D$2632,3,FALSE)</f>
        <v>Les Angoysses douloureuses qui procedent d'amours</v>
      </c>
      <c r="H3275">
        <f>VLOOKUP(TRIM(SUBSTITUTE(E3275,CHAR(160),CHAR(32))),Metadata!B$1:E$2632,4,FALSE)</f>
        <v>1538</v>
      </c>
      <c r="I3275" t="s">
        <v>456</v>
      </c>
      <c r="K3275" t="str">
        <f>VLOOKUP(TRIM(SUBSTITUTE(E3275,CHAR(160),CHAR(32))),Metadata!B$1:H$2632,7,FALSE)</f>
        <v>roman</v>
      </c>
      <c r="L3275" t="s">
        <v>4378</v>
      </c>
      <c r="N3275" t="str">
        <f>VLOOKUP(TRIM(SUBSTITUTE(E3275,CHAR(160),CHAR(32))),Metadata!B$1:J$2632,9,FALSE)</f>
        <v/>
      </c>
      <c r="O3275">
        <f>VLOOKUP(TRIM(SUBSTITUTE(E3275,CHAR(160),CHAR(32))),Metadata!B$1:K$2632,10,FALSE)</f>
        <v>92091</v>
      </c>
      <c r="P3275" s="4" t="s">
        <v>9375</v>
      </c>
      <c r="Q3275">
        <v>207</v>
      </c>
      <c r="R3275">
        <v>215</v>
      </c>
    </row>
    <row r="3276" spans="1:18" hidden="1" x14ac:dyDescent="0.25">
      <c r="A3276">
        <v>3280</v>
      </c>
      <c r="B3276" t="s">
        <v>4354</v>
      </c>
      <c r="C3276" t="s">
        <v>423</v>
      </c>
      <c r="D3276" t="s">
        <v>330</v>
      </c>
      <c r="E3276" t="s">
        <v>7951</v>
      </c>
      <c r="F3276" t="str">
        <f>VLOOKUP(TRIM(SUBSTITUTE(E3276,CHAR(160),CHAR(32))),Metadata!B$1:C$2632,2,FALSE)</f>
        <v>Rabelais, François, ca. 1490-1553?.</v>
      </c>
      <c r="G3276" t="str">
        <f>VLOOKUP(TRIM(SUBSTITUTE(E3276,CHAR(160),CHAR(32))),Metadata!B$1:D$2632,3,FALSE)</f>
        <v>Le Quart-Livre</v>
      </c>
      <c r="H3276">
        <f>VLOOKUP(TRIM(SUBSTITUTE(E3276,CHAR(160),CHAR(32))),Metadata!B$1:E$2632,4,FALSE)</f>
        <v>1552</v>
      </c>
      <c r="I3276" t="s">
        <v>456</v>
      </c>
      <c r="K3276" t="str">
        <f>VLOOKUP(TRIM(SUBSTITUTE(E3276,CHAR(160),CHAR(32))),Metadata!B$1:H$2632,7,FALSE)</f>
        <v>roman</v>
      </c>
      <c r="L3276" t="s">
        <v>4378</v>
      </c>
      <c r="N3276" t="str">
        <f>VLOOKUP(TRIM(SUBSTITUTE(E3276,CHAR(160),CHAR(32))),Metadata!B$1:J$2632,9,FALSE)</f>
        <v/>
      </c>
      <c r="O3276">
        <f>VLOOKUP(TRIM(SUBSTITUTE(E3276,CHAR(160),CHAR(32))),Metadata!B$1:K$2632,10,FALSE)</f>
        <v>60714</v>
      </c>
      <c r="P3276" s="4" t="s">
        <v>12978</v>
      </c>
      <c r="Q3276">
        <v>79</v>
      </c>
      <c r="R3276">
        <v>87</v>
      </c>
    </row>
    <row r="3277" spans="1:18" hidden="1" x14ac:dyDescent="0.25">
      <c r="A3277">
        <v>3281</v>
      </c>
      <c r="B3277" t="s">
        <v>4354</v>
      </c>
      <c r="C3277" t="s">
        <v>423</v>
      </c>
      <c r="D3277" t="s">
        <v>330</v>
      </c>
      <c r="E3277" t="s">
        <v>7922</v>
      </c>
      <c r="F3277" t="str">
        <f>VLOOKUP(TRIM(SUBSTITUTE(E3277,CHAR(160),CHAR(32))),Metadata!B$1:C$2632,2,FALSE)</f>
        <v>Des Périers, Bonaventure, 1500?-1544?</v>
      </c>
      <c r="G3277" t="str">
        <f>VLOOKUP(TRIM(SUBSTITUTE(E3277,CHAR(160),CHAR(32))),Metadata!B$1:D$2632,3,FALSE)</f>
        <v>Les nouvelles récréations et joyeux devis</v>
      </c>
      <c r="H3277">
        <f>VLOOKUP(TRIM(SUBSTITUTE(E3277,CHAR(160),CHAR(32))),Metadata!B$1:E$2632,4,FALSE)</f>
        <v>1557</v>
      </c>
      <c r="I3277" t="s">
        <v>456</v>
      </c>
      <c r="K3277" t="str">
        <f>VLOOKUP(TRIM(SUBSTITUTE(E3277,CHAR(160),CHAR(32))),Metadata!B$1:H$2632,7,FALSE)</f>
        <v>traite ou essai</v>
      </c>
      <c r="L3277" t="s">
        <v>4402</v>
      </c>
      <c r="N3277" t="str">
        <f>VLOOKUP(TRIM(SUBSTITUTE(E3277,CHAR(160),CHAR(32))),Metadata!B$1:J$2632,9,FALSE)</f>
        <v/>
      </c>
      <c r="O3277">
        <f>VLOOKUP(TRIM(SUBSTITUTE(E3277,CHAR(160),CHAR(32))),Metadata!B$1:K$2632,10,FALSE)</f>
        <v>92068</v>
      </c>
      <c r="P3277" s="4" t="s">
        <v>11624</v>
      </c>
      <c r="Q3277">
        <v>145</v>
      </c>
      <c r="R3277">
        <v>152</v>
      </c>
    </row>
    <row r="3278" spans="1:18" hidden="1" x14ac:dyDescent="0.25">
      <c r="A3278">
        <v>3282</v>
      </c>
      <c r="B3278" t="s">
        <v>4354</v>
      </c>
      <c r="C3278" t="s">
        <v>423</v>
      </c>
      <c r="D3278" t="s">
        <v>330</v>
      </c>
      <c r="E3278" t="s">
        <v>8122</v>
      </c>
      <c r="F3278" t="str">
        <f>VLOOKUP(TRIM(SUBSTITUTE(E3278,CHAR(160),CHAR(32))),Metadata!B$1:C$2632,2,FALSE)</f>
        <v>Peiresc, Nicolas Claude Fabri de, 1580-1637.</v>
      </c>
      <c r="G3278" t="str">
        <f>VLOOKUP(TRIM(SUBSTITUTE(E3278,CHAR(160),CHAR(32))),Metadata!B$1:D$2632,3,FALSE)</f>
        <v>Lettres de Peiresc. Tome sixième, Lettres de Peiresc à sa famille et principalement à son frère, 1602-1637</v>
      </c>
      <c r="H3278">
        <f>VLOOKUP(TRIM(SUBSTITUTE(E3278,CHAR(160),CHAR(32))),Metadata!B$1:E$2632,4,FALSE)</f>
        <v>1625</v>
      </c>
      <c r="I3278" t="s">
        <v>445</v>
      </c>
      <c r="K3278" t="str">
        <f>VLOOKUP(TRIM(SUBSTITUTE(E3278,CHAR(160),CHAR(32))),Metadata!B$1:H$2632,7,FALSE)</f>
        <v>correspondance</v>
      </c>
      <c r="L3278" t="s">
        <v>4542</v>
      </c>
      <c r="N3278" t="str">
        <f>VLOOKUP(TRIM(SUBSTITUTE(E3278,CHAR(160),CHAR(32))),Metadata!B$1:J$2632,9,FALSE)</f>
        <v>prose</v>
      </c>
      <c r="O3278">
        <f>VLOOKUP(TRIM(SUBSTITUTE(E3278,CHAR(160),CHAR(32))),Metadata!B$1:K$2632,10,FALSE)</f>
        <v>83659</v>
      </c>
      <c r="P3278" s="4" t="s">
        <v>11625</v>
      </c>
      <c r="Q3278">
        <v>68</v>
      </c>
      <c r="R3278">
        <v>76</v>
      </c>
    </row>
    <row r="3279" spans="1:18" hidden="1" x14ac:dyDescent="0.25">
      <c r="A3279">
        <v>3283</v>
      </c>
      <c r="B3279" t="s">
        <v>4354</v>
      </c>
      <c r="C3279" t="s">
        <v>423</v>
      </c>
      <c r="D3279" t="s">
        <v>330</v>
      </c>
      <c r="E3279" t="s">
        <v>8164</v>
      </c>
      <c r="F3279" t="str">
        <f>VLOOKUP(TRIM(SUBSTITUTE(E3279,CHAR(160),CHAR(32))),Metadata!B$1:C$2632,2,FALSE)</f>
        <v>Urfé, Honoré d', 1567-1625.</v>
      </c>
      <c r="G3279" t="str">
        <f>VLOOKUP(TRIM(SUBSTITUTE(E3279,CHAR(160),CHAR(32))),Metadata!B$1:D$2632,3,FALSE)</f>
        <v>L'Astrée. T. 1</v>
      </c>
      <c r="H3279">
        <f>VLOOKUP(TRIM(SUBSTITUTE(E3279,CHAR(160),CHAR(32))),Metadata!B$1:E$2632,4,FALSE)</f>
        <v>1607</v>
      </c>
      <c r="I3279" t="s">
        <v>445</v>
      </c>
      <c r="K3279" t="str">
        <f>VLOOKUP(TRIM(SUBSTITUTE(E3279,CHAR(160),CHAR(32))),Metadata!B$1:H$2632,7,FALSE)</f>
        <v>roman</v>
      </c>
      <c r="L3279" t="s">
        <v>4378</v>
      </c>
      <c r="N3279" t="str">
        <f>VLOOKUP(TRIM(SUBSTITUTE(E3279,CHAR(160),CHAR(32))),Metadata!B$1:J$2632,9,FALSE)</f>
        <v>prose</v>
      </c>
      <c r="O3279">
        <f>VLOOKUP(TRIM(SUBSTITUTE(E3279,CHAR(160),CHAR(32))),Metadata!B$1:K$2632,10,FALSE)</f>
        <v>210308</v>
      </c>
      <c r="P3279" s="8" t="s">
        <v>11626</v>
      </c>
      <c r="Q3279">
        <v>474</v>
      </c>
      <c r="R3279">
        <v>482</v>
      </c>
    </row>
    <row r="3280" spans="1:18" hidden="1" x14ac:dyDescent="0.25">
      <c r="A3280">
        <v>3284</v>
      </c>
      <c r="B3280" t="s">
        <v>4354</v>
      </c>
      <c r="C3280" t="s">
        <v>423</v>
      </c>
      <c r="D3280" t="s">
        <v>330</v>
      </c>
      <c r="E3280" t="s">
        <v>8118</v>
      </c>
      <c r="F3280" t="str">
        <f>VLOOKUP(TRIM(SUBSTITUTE(E3280,CHAR(160),CHAR(32))),Metadata!B$1:C$2632,2,FALSE)</f>
        <v>Patin, Guy, 1601-1672.</v>
      </c>
      <c r="G3280" t="str">
        <f>VLOOKUP(TRIM(SUBSTITUTE(E3280,CHAR(160),CHAR(32))),Metadata!B$1:D$2632,3,FALSE)</f>
        <v>Lettres de Gui Patin, 1630-1672, collationnée sur les manuscrits autographes, publiée avec l'addition des lettres inédites, la restauration des textes retranchés ou altérés, et des notes biographiques, bibliographiques et historiques.</v>
      </c>
      <c r="H3280">
        <f>VLOOKUP(TRIM(SUBSTITUTE(E3280,CHAR(160),CHAR(32))),Metadata!B$1:E$2632,4,FALSE)</f>
        <v>1649</v>
      </c>
      <c r="I3280" t="s">
        <v>445</v>
      </c>
      <c r="K3280" t="str">
        <f>VLOOKUP(TRIM(SUBSTITUTE(E3280,CHAR(160),CHAR(32))),Metadata!B$1:H$2632,7,FALSE)</f>
        <v>correspondance</v>
      </c>
      <c r="L3280" t="s">
        <v>4542</v>
      </c>
      <c r="N3280" t="str">
        <f>VLOOKUP(TRIM(SUBSTITUTE(E3280,CHAR(160),CHAR(32))),Metadata!B$1:J$2632,9,FALSE)</f>
        <v>prose</v>
      </c>
      <c r="O3280">
        <f>VLOOKUP(TRIM(SUBSTITUTE(E3280,CHAR(160),CHAR(32))),Metadata!B$1:K$2632,10,FALSE)</f>
        <v>129334</v>
      </c>
      <c r="P3280" s="4" t="s">
        <v>12979</v>
      </c>
      <c r="Q3280">
        <v>55</v>
      </c>
      <c r="R3280">
        <v>63</v>
      </c>
    </row>
    <row r="3281" spans="1:18" hidden="1" x14ac:dyDescent="0.25">
      <c r="A3281">
        <v>3285</v>
      </c>
      <c r="B3281" t="s">
        <v>4354</v>
      </c>
      <c r="C3281" t="s">
        <v>423</v>
      </c>
      <c r="D3281" t="s">
        <v>330</v>
      </c>
      <c r="E3281" t="s">
        <v>8111</v>
      </c>
      <c r="F3281" t="str">
        <f>VLOOKUP(TRIM(SUBSTITUTE(E3281,CHAR(160),CHAR(32))),Metadata!B$1:C$2632,2,FALSE)</f>
        <v>Naudé, Gabriel, 1600-1653.</v>
      </c>
      <c r="G3281" t="str">
        <f>VLOOKUP(TRIM(SUBSTITUTE(E3281,CHAR(160),CHAR(32))),Metadata!B$1:D$2632,3,FALSE)</f>
        <v>Apologie pour tous les grand hommes qui ont esté accusez de magie.</v>
      </c>
      <c r="H3281">
        <f>VLOOKUP(TRIM(SUBSTITUTE(E3281,CHAR(160),CHAR(32))),Metadata!B$1:E$2632,4,FALSE)</f>
        <v>1625</v>
      </c>
      <c r="I3281" t="s">
        <v>445</v>
      </c>
      <c r="K3281" t="str">
        <f>VLOOKUP(TRIM(SUBSTITUTE(E3281,CHAR(160),CHAR(32))),Metadata!B$1:H$2632,7,FALSE)</f>
        <v>traite ou essai</v>
      </c>
      <c r="L3281" t="s">
        <v>4402</v>
      </c>
      <c r="N3281" t="str">
        <f>VLOOKUP(TRIM(SUBSTITUTE(E3281,CHAR(160),CHAR(32))),Metadata!B$1:J$2632,9,FALSE)</f>
        <v>prose</v>
      </c>
      <c r="O3281">
        <f>VLOOKUP(TRIM(SUBSTITUTE(E3281,CHAR(160),CHAR(32))),Metadata!B$1:K$2632,10,FALSE)</f>
        <v>85338</v>
      </c>
      <c r="P3281" s="8" t="s">
        <v>12980</v>
      </c>
      <c r="Q3281">
        <v>632</v>
      </c>
      <c r="R3281">
        <v>639</v>
      </c>
    </row>
    <row r="3282" spans="1:18" hidden="1" x14ac:dyDescent="0.25">
      <c r="A3282">
        <v>3286</v>
      </c>
      <c r="B3282" t="s">
        <v>4354</v>
      </c>
      <c r="C3282" t="s">
        <v>423</v>
      </c>
      <c r="D3282" t="s">
        <v>330</v>
      </c>
      <c r="E3282" t="s">
        <v>7969</v>
      </c>
      <c r="F3282" t="str">
        <f>VLOOKUP(TRIM(SUBSTITUTE(E3282,CHAR(160),CHAR(32))),Metadata!B$1:C$2632,2,FALSE)</f>
        <v>Audiguier, Vital d', 1569-1624.</v>
      </c>
      <c r="G3282" t="str">
        <f>VLOOKUP(TRIM(SUBSTITUTE(E3282,CHAR(160),CHAR(32))),Metadata!B$1:D$2632,3,FALSE)</f>
        <v>Les amours d'Aristandre et de Cléonice</v>
      </c>
      <c r="H3282">
        <f>VLOOKUP(TRIM(SUBSTITUTE(E3282,CHAR(160),CHAR(32))),Metadata!B$1:E$2632,4,FALSE)</f>
        <v>1624</v>
      </c>
      <c r="I3282" t="s">
        <v>445</v>
      </c>
      <c r="K3282" t="str">
        <f>VLOOKUP(TRIM(SUBSTITUTE(E3282,CHAR(160),CHAR(32))),Metadata!B$1:H$2632,7,FALSE)</f>
        <v>roman</v>
      </c>
      <c r="L3282" t="s">
        <v>4378</v>
      </c>
      <c r="N3282" t="str">
        <f>VLOOKUP(TRIM(SUBSTITUTE(E3282,CHAR(160),CHAR(32))),Metadata!B$1:J$2632,9,FALSE)</f>
        <v>prose</v>
      </c>
      <c r="O3282">
        <f>VLOOKUP(TRIM(SUBSTITUTE(E3282,CHAR(160),CHAR(32))),Metadata!B$1:K$2632,10,FALSE)</f>
        <v>53595</v>
      </c>
      <c r="P3282" s="4" t="s">
        <v>9376</v>
      </c>
      <c r="Q3282">
        <v>72</v>
      </c>
      <c r="R3282">
        <v>81</v>
      </c>
    </row>
    <row r="3283" spans="1:18" hidden="1" x14ac:dyDescent="0.25">
      <c r="A3283">
        <v>3287</v>
      </c>
      <c r="B3283" t="s">
        <v>4354</v>
      </c>
      <c r="C3283" t="s">
        <v>423</v>
      </c>
      <c r="D3283" t="s">
        <v>330</v>
      </c>
      <c r="E3283" t="s">
        <v>8111</v>
      </c>
      <c r="F3283" t="str">
        <f>VLOOKUP(TRIM(SUBSTITUTE(E3283,CHAR(160),CHAR(32))),Metadata!B$1:C$2632,2,FALSE)</f>
        <v>Naudé, Gabriel, 1600-1653.</v>
      </c>
      <c r="G3283" t="str">
        <f>VLOOKUP(TRIM(SUBSTITUTE(E3283,CHAR(160),CHAR(32))),Metadata!B$1:D$2632,3,FALSE)</f>
        <v>Apologie pour tous les grand hommes qui ont esté accusez de magie.</v>
      </c>
      <c r="H3283">
        <f>VLOOKUP(TRIM(SUBSTITUTE(E3283,CHAR(160),CHAR(32))),Metadata!B$1:E$2632,4,FALSE)</f>
        <v>1625</v>
      </c>
      <c r="I3283" t="s">
        <v>445</v>
      </c>
      <c r="K3283" t="str">
        <f>VLOOKUP(TRIM(SUBSTITUTE(E3283,CHAR(160),CHAR(32))),Metadata!B$1:H$2632,7,FALSE)</f>
        <v>traite ou essai</v>
      </c>
      <c r="L3283" t="s">
        <v>4402</v>
      </c>
      <c r="N3283" t="str">
        <f>VLOOKUP(TRIM(SUBSTITUTE(E3283,CHAR(160),CHAR(32))),Metadata!B$1:J$2632,9,FALSE)</f>
        <v>prose</v>
      </c>
      <c r="O3283">
        <f>VLOOKUP(TRIM(SUBSTITUTE(E3283,CHAR(160),CHAR(32))),Metadata!B$1:K$2632,10,FALSE)</f>
        <v>85338</v>
      </c>
      <c r="P3283" s="4" t="s">
        <v>9377</v>
      </c>
      <c r="Q3283">
        <v>172</v>
      </c>
      <c r="R3283">
        <v>180</v>
      </c>
    </row>
    <row r="3284" spans="1:18" hidden="1" x14ac:dyDescent="0.25">
      <c r="A3284">
        <v>3288</v>
      </c>
      <c r="B3284" t="s">
        <v>4354</v>
      </c>
      <c r="C3284" t="s">
        <v>423</v>
      </c>
      <c r="D3284" t="s">
        <v>330</v>
      </c>
      <c r="E3284" t="s">
        <v>8103</v>
      </c>
      <c r="F3284" t="str">
        <f>VLOOKUP(TRIM(SUBSTITUTE(E3284,CHAR(160),CHAR(32))),Metadata!B$1:C$2632,2,FALSE)</f>
        <v>Molière, 1622-1673.</v>
      </c>
      <c r="G3284" t="str">
        <f>VLOOKUP(TRIM(SUBSTITUTE(E3284,CHAR(160),CHAR(32))),Metadata!B$1:D$2632,3,FALSE)</f>
        <v>Le Tartuffe, ou L'imposteur: comédie</v>
      </c>
      <c r="H3284">
        <f>VLOOKUP(TRIM(SUBSTITUTE(E3284,CHAR(160),CHAR(32))),Metadata!B$1:E$2632,4,FALSE)</f>
        <v>1669</v>
      </c>
      <c r="I3284" t="s">
        <v>445</v>
      </c>
      <c r="K3284" t="str">
        <f>VLOOKUP(TRIM(SUBSTITUTE(E3284,CHAR(160),CHAR(32))),Metadata!B$1:H$2632,7,FALSE)</f>
        <v>theatre</v>
      </c>
      <c r="L3284" t="s">
        <v>4472</v>
      </c>
      <c r="N3284" t="str">
        <f>VLOOKUP(TRIM(SUBSTITUTE(E3284,CHAR(160),CHAR(32))),Metadata!B$1:J$2632,9,FALSE)</f>
        <v/>
      </c>
      <c r="O3284">
        <f>VLOOKUP(TRIM(SUBSTITUTE(E3284,CHAR(160),CHAR(32))),Metadata!B$1:K$2632,10,FALSE)</f>
        <v>18849</v>
      </c>
      <c r="P3284" s="4" t="s">
        <v>11627</v>
      </c>
      <c r="Q3284">
        <v>218</v>
      </c>
      <c r="R3284">
        <v>226</v>
      </c>
    </row>
    <row r="3285" spans="1:18" hidden="1" x14ac:dyDescent="0.25">
      <c r="A3285">
        <v>3289</v>
      </c>
      <c r="B3285" t="s">
        <v>4354</v>
      </c>
      <c r="C3285" t="s">
        <v>423</v>
      </c>
      <c r="D3285" t="s">
        <v>330</v>
      </c>
      <c r="E3285" t="s">
        <v>7958</v>
      </c>
      <c r="F3285" t="str">
        <f>VLOOKUP(TRIM(SUBSTITUTE(E3285,CHAR(160),CHAR(32))),Metadata!B$1:C$2632,2,FALSE)</f>
        <v>Arnauld d'Andilly, Monsieur (Robert), 1588-1674.</v>
      </c>
      <c r="G3285" t="str">
        <f>VLOOKUP(TRIM(SUBSTITUTE(E3285,CHAR(160),CHAR(32))),Metadata!B$1:D$2632,3,FALSE)</f>
        <v>Fondations Monasteres Carmel.</v>
      </c>
      <c r="H3285">
        <f>VLOOKUP(TRIM(SUBSTITUTE(E3285,CHAR(160),CHAR(32))),Metadata!B$1:E$2632,4,FALSE)</f>
        <v>1670</v>
      </c>
      <c r="I3285" t="s">
        <v>445</v>
      </c>
      <c r="K3285" t="str">
        <f>VLOOKUP(TRIM(SUBSTITUTE(E3285,CHAR(160),CHAR(32))),Metadata!B$1:H$2632,7,FALSE)</f>
        <v>traite ou essai</v>
      </c>
      <c r="L3285" t="s">
        <v>4402</v>
      </c>
      <c r="N3285" t="str">
        <f>VLOOKUP(TRIM(SUBSTITUTE(E3285,CHAR(160),CHAR(32))),Metadata!B$1:J$2632,9,FALSE)</f>
        <v>prose</v>
      </c>
      <c r="O3285">
        <f>VLOOKUP(TRIM(SUBSTITUTE(E3285,CHAR(160),CHAR(32))),Metadata!B$1:K$2632,10,FALSE)</f>
        <v>93416</v>
      </c>
      <c r="P3285" s="4" t="s">
        <v>11628</v>
      </c>
      <c r="Q3285">
        <v>218</v>
      </c>
      <c r="R3285">
        <v>226</v>
      </c>
    </row>
    <row r="3286" spans="1:18" hidden="1" x14ac:dyDescent="0.25">
      <c r="A3286">
        <v>3290</v>
      </c>
      <c r="B3286" t="s">
        <v>4354</v>
      </c>
      <c r="C3286" t="s">
        <v>423</v>
      </c>
      <c r="D3286" t="s">
        <v>330</v>
      </c>
      <c r="E3286" t="s">
        <v>8126</v>
      </c>
      <c r="F3286" t="str">
        <f>VLOOKUP(TRIM(SUBSTITUTE(E3286,CHAR(160),CHAR(32))),Metadata!B$1:C$2632,2,FALSE)</f>
        <v>Racine, Jean, 1639-1699.</v>
      </c>
      <c r="G3286" t="str">
        <f>VLOOKUP(TRIM(SUBSTITUTE(E3286,CHAR(160),CHAR(32))),Metadata!B$1:D$2632,3,FALSE)</f>
        <v>Abrégé Hist. de Port-Royal</v>
      </c>
      <c r="H3286">
        <f>VLOOKUP(TRIM(SUBSTITUTE(E3286,CHAR(160),CHAR(32))),Metadata!B$1:E$2632,4,FALSE)</f>
        <v>1699</v>
      </c>
      <c r="I3286" t="s">
        <v>445</v>
      </c>
      <c r="K3286" t="str">
        <f>VLOOKUP(TRIM(SUBSTITUTE(E3286,CHAR(160),CHAR(32))),Metadata!B$1:H$2632,7,FALSE)</f>
        <v>traite ou essai</v>
      </c>
      <c r="L3286" t="s">
        <v>4402</v>
      </c>
      <c r="N3286" t="str">
        <f>VLOOKUP(TRIM(SUBSTITUTE(E3286,CHAR(160),CHAR(32))),Metadata!B$1:J$2632,9,FALSE)</f>
        <v>prose</v>
      </c>
      <c r="O3286">
        <f>VLOOKUP(TRIM(SUBSTITUTE(E3286,CHAR(160),CHAR(32))),Metadata!B$1:K$2632,10,FALSE)</f>
        <v>45781</v>
      </c>
      <c r="P3286" s="4" t="s">
        <v>11629</v>
      </c>
      <c r="Q3286">
        <v>159</v>
      </c>
      <c r="R3286">
        <v>167</v>
      </c>
    </row>
    <row r="3287" spans="1:18" hidden="1" x14ac:dyDescent="0.25">
      <c r="A3287">
        <v>3291</v>
      </c>
      <c r="B3287" t="s">
        <v>4354</v>
      </c>
      <c r="C3287" t="s">
        <v>423</v>
      </c>
      <c r="D3287" t="s">
        <v>330</v>
      </c>
      <c r="E3287" t="s">
        <v>7910</v>
      </c>
      <c r="F3287" t="str">
        <f>VLOOKUP(TRIM(SUBSTITUTE(E3287,CHAR(160),CHAR(32))),Metadata!B$1:C$2632,2,FALSE)</f>
        <v>Urfé, Honoré d', 1567-1625.</v>
      </c>
      <c r="G3287" t="str">
        <f>VLOOKUP(TRIM(SUBSTITUTE(E3287,CHAR(160),CHAR(32))),Metadata!B$1:D$2632,3,FALSE)</f>
        <v>L'Astrée. T. 4</v>
      </c>
      <c r="H3287">
        <f>VLOOKUP(TRIM(SUBSTITUTE(E3287,CHAR(160),CHAR(32))),Metadata!B$1:E$2632,4,FALSE)</f>
        <v>1624</v>
      </c>
      <c r="I3287" t="s">
        <v>445</v>
      </c>
      <c r="K3287" t="str">
        <f>VLOOKUP(TRIM(SUBSTITUTE(E3287,CHAR(160),CHAR(32))),Metadata!B$1:H$2632,7,FALSE)</f>
        <v>roman</v>
      </c>
      <c r="L3287" t="s">
        <v>4378</v>
      </c>
      <c r="N3287" t="str">
        <f>VLOOKUP(TRIM(SUBSTITUTE(E3287,CHAR(160),CHAR(32))),Metadata!B$1:J$2632,9,FALSE)</f>
        <v>prose</v>
      </c>
      <c r="O3287">
        <f>VLOOKUP(TRIM(SUBSTITUTE(E3287,CHAR(160),CHAR(32))),Metadata!B$1:K$2632,10,FALSE)</f>
        <v>360162</v>
      </c>
      <c r="P3287" s="4" t="s">
        <v>12981</v>
      </c>
      <c r="Q3287">
        <v>283</v>
      </c>
      <c r="R3287">
        <v>291</v>
      </c>
    </row>
    <row r="3288" spans="1:18" hidden="1" x14ac:dyDescent="0.25">
      <c r="A3288">
        <v>3292</v>
      </c>
      <c r="B3288" t="s">
        <v>4354</v>
      </c>
      <c r="C3288" t="s">
        <v>423</v>
      </c>
      <c r="D3288" t="s">
        <v>330</v>
      </c>
      <c r="E3288" t="s">
        <v>7910</v>
      </c>
      <c r="F3288" t="str">
        <f>VLOOKUP(TRIM(SUBSTITUTE(E3288,CHAR(160),CHAR(32))),Metadata!B$1:C$2632,2,FALSE)</f>
        <v>Urfé, Honoré d', 1567-1625.</v>
      </c>
      <c r="G3288" t="str">
        <f>VLOOKUP(TRIM(SUBSTITUTE(E3288,CHAR(160),CHAR(32))),Metadata!B$1:D$2632,3,FALSE)</f>
        <v>L'Astrée. T. 4</v>
      </c>
      <c r="H3288">
        <f>VLOOKUP(TRIM(SUBSTITUTE(E3288,CHAR(160),CHAR(32))),Metadata!B$1:E$2632,4,FALSE)</f>
        <v>1624</v>
      </c>
      <c r="I3288" t="s">
        <v>445</v>
      </c>
      <c r="K3288" t="str">
        <f>VLOOKUP(TRIM(SUBSTITUTE(E3288,CHAR(160),CHAR(32))),Metadata!B$1:H$2632,7,FALSE)</f>
        <v>roman</v>
      </c>
      <c r="L3288" t="s">
        <v>4378</v>
      </c>
      <c r="N3288" t="str">
        <f>VLOOKUP(TRIM(SUBSTITUTE(E3288,CHAR(160),CHAR(32))),Metadata!B$1:J$2632,9,FALSE)</f>
        <v>prose</v>
      </c>
      <c r="O3288">
        <f>VLOOKUP(TRIM(SUBSTITUTE(E3288,CHAR(160),CHAR(32))),Metadata!B$1:K$2632,10,FALSE)</f>
        <v>360162</v>
      </c>
      <c r="P3288" s="8" t="s">
        <v>12982</v>
      </c>
      <c r="Q3288">
        <v>199</v>
      </c>
      <c r="R3288">
        <v>206</v>
      </c>
    </row>
    <row r="3289" spans="1:18" hidden="1" x14ac:dyDescent="0.25">
      <c r="A3289">
        <v>3293</v>
      </c>
      <c r="B3289" t="s">
        <v>4354</v>
      </c>
      <c r="C3289" t="s">
        <v>423</v>
      </c>
      <c r="D3289" t="s">
        <v>330</v>
      </c>
      <c r="E3289" t="s">
        <v>8142</v>
      </c>
      <c r="F3289" t="str">
        <f>VLOOKUP(TRIM(SUBSTITUTE(E3289,CHAR(160),CHAR(32))),Metadata!B$1:C$2632,2,FALSE)</f>
        <v>Saint-Réal, M. l'abbé de (César Vichard), 1639-1692.</v>
      </c>
      <c r="G3289" t="str">
        <f>VLOOKUP(TRIM(SUBSTITUTE(E3289,CHAR(160),CHAR(32))),Metadata!B$1:D$2632,3,FALSE)</f>
        <v>Dom Carlos</v>
      </c>
      <c r="H3289">
        <f>VLOOKUP(TRIM(SUBSTITUTE(E3289,CHAR(160),CHAR(32))),Metadata!B$1:E$2632,4,FALSE)</f>
        <v>1672</v>
      </c>
      <c r="I3289" t="s">
        <v>445</v>
      </c>
      <c r="K3289" t="str">
        <f>VLOOKUP(TRIM(SUBSTITUTE(E3289,CHAR(160),CHAR(32))),Metadata!B$1:H$2632,7,FALSE)</f>
        <v>roman</v>
      </c>
      <c r="L3289" t="s">
        <v>4378</v>
      </c>
      <c r="N3289" t="str">
        <f>VLOOKUP(TRIM(SUBSTITUTE(E3289,CHAR(160),CHAR(32))),Metadata!B$1:J$2632,9,FALSE)</f>
        <v>prose</v>
      </c>
      <c r="O3289">
        <f>VLOOKUP(TRIM(SUBSTITUTE(E3289,CHAR(160),CHAR(32))),Metadata!B$1:K$2632,10,FALSE)</f>
        <v>24305</v>
      </c>
      <c r="P3289" s="4" t="s">
        <v>11630</v>
      </c>
      <c r="Q3289">
        <v>152</v>
      </c>
      <c r="R3289">
        <v>160</v>
      </c>
    </row>
    <row r="3290" spans="1:18" hidden="1" x14ac:dyDescent="0.25">
      <c r="A3290">
        <v>3294</v>
      </c>
      <c r="B3290" t="s">
        <v>4354</v>
      </c>
      <c r="C3290" t="s">
        <v>423</v>
      </c>
      <c r="D3290" t="s">
        <v>330</v>
      </c>
      <c r="E3290" t="s">
        <v>8143</v>
      </c>
      <c r="F3290" t="str">
        <f>VLOOKUP(TRIM(SUBSTITUTE(E3290,CHAR(160),CHAR(32))),Metadata!B$1:C$2632,2,FALSE)</f>
        <v>Saint-Réal, M. l'abbé de (César Vichard), 1639-1692.</v>
      </c>
      <c r="G3290" t="str">
        <f>VLOOKUP(TRIM(SUBSTITUTE(E3290,CHAR(160),CHAR(32))),Metadata!B$1:D$2632,3,FALSE)</f>
        <v>La conjuration des Espagnols</v>
      </c>
      <c r="H3290">
        <f>VLOOKUP(TRIM(SUBSTITUTE(E3290,CHAR(160),CHAR(32))),Metadata!B$1:E$2632,4,FALSE)</f>
        <v>1674</v>
      </c>
      <c r="I3290" t="s">
        <v>445</v>
      </c>
      <c r="K3290" t="str">
        <f>VLOOKUP(TRIM(SUBSTITUTE(E3290,CHAR(160),CHAR(32))),Metadata!B$1:H$2632,7,FALSE)</f>
        <v>roman</v>
      </c>
      <c r="L3290" t="s">
        <v>4378</v>
      </c>
      <c r="N3290" t="str">
        <f>VLOOKUP(TRIM(SUBSTITUTE(E3290,CHAR(160),CHAR(32))),Metadata!B$1:J$2632,9,FALSE)</f>
        <v>prose</v>
      </c>
      <c r="O3290">
        <f>VLOOKUP(TRIM(SUBSTITUTE(E3290,CHAR(160),CHAR(32))),Metadata!B$1:K$2632,10,FALSE)</f>
        <v>24305</v>
      </c>
      <c r="P3290" s="4" t="s">
        <v>9378</v>
      </c>
      <c r="Q3290">
        <v>83</v>
      </c>
      <c r="R3290">
        <v>94</v>
      </c>
    </row>
    <row r="3291" spans="1:18" hidden="1" x14ac:dyDescent="0.25">
      <c r="A3291">
        <v>3295</v>
      </c>
      <c r="B3291" t="s">
        <v>4354</v>
      </c>
      <c r="C3291" t="s">
        <v>423</v>
      </c>
      <c r="D3291" t="s">
        <v>330</v>
      </c>
      <c r="E3291" t="s">
        <v>8110</v>
      </c>
      <c r="F3291" t="str">
        <f>VLOOKUP(TRIM(SUBSTITUTE(E3291,CHAR(160),CHAR(32))),Metadata!B$1:C$2632,2,FALSE)</f>
        <v>Naudé, Gabriel, 1600-1653.</v>
      </c>
      <c r="G3291" t="str">
        <f>VLOOKUP(TRIM(SUBSTITUTE(E3291,CHAR(160),CHAR(32))),Metadata!B$1:D$2632,3,FALSE)</f>
        <v>Advis povr dresser vne bibliotheqve</v>
      </c>
      <c r="H3291">
        <f>VLOOKUP(TRIM(SUBSTITUTE(E3291,CHAR(160),CHAR(32))),Metadata!B$1:E$2632,4,FALSE)</f>
        <v>1643</v>
      </c>
      <c r="I3291" t="s">
        <v>445</v>
      </c>
      <c r="K3291" t="str">
        <f>VLOOKUP(TRIM(SUBSTITUTE(E3291,CHAR(160),CHAR(32))),Metadata!B$1:H$2632,7,FALSE)</f>
        <v>traite ou essai</v>
      </c>
      <c r="L3291" t="s">
        <v>4402</v>
      </c>
      <c r="N3291" t="str">
        <f>VLOOKUP(TRIM(SUBSTITUTE(E3291,CHAR(160),CHAR(32))),Metadata!B$1:J$2632,9,FALSE)</f>
        <v>prose</v>
      </c>
      <c r="O3291">
        <f>VLOOKUP(TRIM(SUBSTITUTE(E3291,CHAR(160),CHAR(32))),Metadata!B$1:K$2632,10,FALSE)</f>
        <v>18113</v>
      </c>
      <c r="P3291" s="4" t="s">
        <v>12983</v>
      </c>
      <c r="Q3291">
        <v>527</v>
      </c>
      <c r="R3291">
        <v>535</v>
      </c>
    </row>
    <row r="3292" spans="1:18" hidden="1" x14ac:dyDescent="0.25">
      <c r="A3292">
        <v>3296</v>
      </c>
      <c r="B3292" t="s">
        <v>4354</v>
      </c>
      <c r="C3292" t="s">
        <v>423</v>
      </c>
      <c r="D3292" t="s">
        <v>330</v>
      </c>
      <c r="E3292" t="s">
        <v>8120</v>
      </c>
      <c r="F3292" t="str">
        <f>VLOOKUP(TRIM(SUBSTITUTE(E3292,CHAR(160),CHAR(32))),Metadata!B$1:C$2632,2,FALSE)</f>
        <v>Peiresc, Nicolas Claude Fabri de, 1580-1637.</v>
      </c>
      <c r="G3292" t="str">
        <f>VLOOKUP(TRIM(SUBSTITUTE(E3292,CHAR(160),CHAR(32))),Metadata!B$1:D$2632,3,FALSE)</f>
        <v>Lettres de Peiresc. Tome quatrième, Lettres de Peiresc à Borrilly, à Bouchard et à Gassendi, lettres de Gassendi à Peiresc, 1626-1637</v>
      </c>
      <c r="H3292">
        <f>VLOOKUP(TRIM(SUBSTITUTE(E3292,CHAR(160),CHAR(32))),Metadata!B$1:E$2632,4,FALSE)</f>
        <v>1637</v>
      </c>
      <c r="I3292" t="s">
        <v>445</v>
      </c>
      <c r="K3292" t="str">
        <f>VLOOKUP(TRIM(SUBSTITUTE(E3292,CHAR(160),CHAR(32))),Metadata!B$1:H$2632,7,FALSE)</f>
        <v>correspondance</v>
      </c>
      <c r="L3292" t="s">
        <v>4542</v>
      </c>
      <c r="N3292" t="str">
        <f>VLOOKUP(TRIM(SUBSTITUTE(E3292,CHAR(160),CHAR(32))),Metadata!B$1:J$2632,9,FALSE)</f>
        <v>prose</v>
      </c>
      <c r="O3292">
        <f>VLOOKUP(TRIM(SUBSTITUTE(E3292,CHAR(160),CHAR(32))),Metadata!B$1:K$2632,10,FALSE)</f>
        <v>81344</v>
      </c>
      <c r="P3292" s="4" t="s">
        <v>11631</v>
      </c>
      <c r="Q3292">
        <v>88</v>
      </c>
      <c r="R3292">
        <v>96</v>
      </c>
    </row>
    <row r="3293" spans="1:18" hidden="1" x14ac:dyDescent="0.25">
      <c r="A3293">
        <v>3297</v>
      </c>
      <c r="B3293" t="s">
        <v>4354</v>
      </c>
      <c r="C3293" t="s">
        <v>423</v>
      </c>
      <c r="D3293" t="s">
        <v>330</v>
      </c>
      <c r="E3293" t="s">
        <v>8122</v>
      </c>
      <c r="F3293" t="str">
        <f>VLOOKUP(TRIM(SUBSTITUTE(E3293,CHAR(160),CHAR(32))),Metadata!B$1:C$2632,2,FALSE)</f>
        <v>Peiresc, Nicolas Claude Fabri de, 1580-1637.</v>
      </c>
      <c r="G3293" t="str">
        <f>VLOOKUP(TRIM(SUBSTITUTE(E3293,CHAR(160),CHAR(32))),Metadata!B$1:D$2632,3,FALSE)</f>
        <v>Lettres de Peiresc. Tome sixième, Lettres de Peiresc à sa famille et principalement à son frère, 1602-1637</v>
      </c>
      <c r="H3293">
        <f>VLOOKUP(TRIM(SUBSTITUTE(E3293,CHAR(160),CHAR(32))),Metadata!B$1:E$2632,4,FALSE)</f>
        <v>1625</v>
      </c>
      <c r="I3293" t="s">
        <v>445</v>
      </c>
      <c r="K3293" t="str">
        <f>VLOOKUP(TRIM(SUBSTITUTE(E3293,CHAR(160),CHAR(32))),Metadata!B$1:H$2632,7,FALSE)</f>
        <v>correspondance</v>
      </c>
      <c r="L3293" t="s">
        <v>4542</v>
      </c>
      <c r="N3293" t="str">
        <f>VLOOKUP(TRIM(SUBSTITUTE(E3293,CHAR(160),CHAR(32))),Metadata!B$1:J$2632,9,FALSE)</f>
        <v>prose</v>
      </c>
      <c r="O3293">
        <f>VLOOKUP(TRIM(SUBSTITUTE(E3293,CHAR(160),CHAR(32))),Metadata!B$1:K$2632,10,FALSE)</f>
        <v>83659</v>
      </c>
      <c r="P3293" s="4" t="s">
        <v>11632</v>
      </c>
      <c r="Q3293">
        <v>43</v>
      </c>
      <c r="R3293">
        <v>50</v>
      </c>
    </row>
    <row r="3294" spans="1:18" hidden="1" x14ac:dyDescent="0.25">
      <c r="A3294">
        <v>3298</v>
      </c>
      <c r="B3294" t="s">
        <v>4354</v>
      </c>
      <c r="C3294" t="s">
        <v>423</v>
      </c>
      <c r="D3294" t="s">
        <v>330</v>
      </c>
      <c r="E3294" t="s">
        <v>7910</v>
      </c>
      <c r="F3294" t="str">
        <f>VLOOKUP(TRIM(SUBSTITUTE(E3294,CHAR(160),CHAR(32))),Metadata!B$1:C$2632,2,FALSE)</f>
        <v>Urfé, Honoré d', 1567-1625.</v>
      </c>
      <c r="G3294" t="str">
        <f>VLOOKUP(TRIM(SUBSTITUTE(E3294,CHAR(160),CHAR(32))),Metadata!B$1:D$2632,3,FALSE)</f>
        <v>L'Astrée. T. 4</v>
      </c>
      <c r="H3294">
        <f>VLOOKUP(TRIM(SUBSTITUTE(E3294,CHAR(160),CHAR(32))),Metadata!B$1:E$2632,4,FALSE)</f>
        <v>1624</v>
      </c>
      <c r="I3294" t="s">
        <v>445</v>
      </c>
      <c r="K3294" t="str">
        <f>VLOOKUP(TRIM(SUBSTITUTE(E3294,CHAR(160),CHAR(32))),Metadata!B$1:H$2632,7,FALSE)</f>
        <v>roman</v>
      </c>
      <c r="L3294" t="s">
        <v>4378</v>
      </c>
      <c r="N3294" t="str">
        <f>VLOOKUP(TRIM(SUBSTITUTE(E3294,CHAR(160),CHAR(32))),Metadata!B$1:J$2632,9,FALSE)</f>
        <v>prose</v>
      </c>
      <c r="O3294">
        <f>VLOOKUP(TRIM(SUBSTITUTE(E3294,CHAR(160),CHAR(32))),Metadata!B$1:K$2632,10,FALSE)</f>
        <v>360162</v>
      </c>
      <c r="P3294" s="4" t="s">
        <v>12984</v>
      </c>
      <c r="Q3294">
        <v>256</v>
      </c>
      <c r="R3294">
        <v>265</v>
      </c>
    </row>
    <row r="3295" spans="1:18" hidden="1" x14ac:dyDescent="0.25">
      <c r="A3295">
        <v>3299</v>
      </c>
      <c r="B3295" t="s">
        <v>4354</v>
      </c>
      <c r="C3295" t="s">
        <v>423</v>
      </c>
      <c r="D3295" t="s">
        <v>330</v>
      </c>
      <c r="E3295" t="s">
        <v>8070</v>
      </c>
      <c r="F3295" t="str">
        <f>VLOOKUP(TRIM(SUBSTITUTE(E3295,CHAR(160),CHAR(32))),Metadata!B$1:C$2632,2,FALSE)</f>
        <v>La Fayette, Madame de (Marie-Madeleine Pioche de La Vergne), 1634-1693.</v>
      </c>
      <c r="G3295" t="str">
        <f>VLOOKUP(TRIM(SUBSTITUTE(E3295,CHAR(160),CHAR(32))),Metadata!B$1:D$2632,3,FALSE)</f>
        <v>La princesse de Clèves</v>
      </c>
      <c r="H3295">
        <f>VLOOKUP(TRIM(SUBSTITUTE(E3295,CHAR(160),CHAR(32))),Metadata!B$1:E$2632,4,FALSE)</f>
        <v>1678</v>
      </c>
      <c r="I3295" t="s">
        <v>445</v>
      </c>
      <c r="K3295" t="str">
        <f>VLOOKUP(TRIM(SUBSTITUTE(E3295,CHAR(160),CHAR(32))),Metadata!B$1:H$2632,7,FALSE)</f>
        <v>traite ou essai</v>
      </c>
      <c r="L3295" t="s">
        <v>4402</v>
      </c>
      <c r="N3295" t="str">
        <f>VLOOKUP(TRIM(SUBSTITUTE(E3295,CHAR(160),CHAR(32))),Metadata!B$1:J$2632,9,FALSE)</f>
        <v/>
      </c>
      <c r="O3295">
        <f>VLOOKUP(TRIM(SUBSTITUTE(E3295,CHAR(160),CHAR(32))),Metadata!B$1:K$2632,10,FALSE)</f>
        <v>64170</v>
      </c>
      <c r="P3295" s="4" t="s">
        <v>11633</v>
      </c>
      <c r="Q3295">
        <v>342</v>
      </c>
      <c r="R3295">
        <v>349</v>
      </c>
    </row>
    <row r="3296" spans="1:18" hidden="1" x14ac:dyDescent="0.25">
      <c r="A3296">
        <v>3300</v>
      </c>
      <c r="B3296" t="s">
        <v>4354</v>
      </c>
      <c r="C3296" t="s">
        <v>423</v>
      </c>
      <c r="D3296" t="s">
        <v>330</v>
      </c>
      <c r="E3296" t="s">
        <v>8150</v>
      </c>
      <c r="F3296" t="str">
        <f>VLOOKUP(TRIM(SUBSTITUTE(E3296,CHAR(160),CHAR(32))),Metadata!B$1:C$2632,2,FALSE)</f>
        <v>Scudéry, Madeleine de, 1607-1701.</v>
      </c>
      <c r="G3296" t="str">
        <f>VLOOKUP(TRIM(SUBSTITUTE(E3296,CHAR(160),CHAR(32))),Metadata!B$1:D$2632,3,FALSE)</f>
        <v>Femmes Illustres</v>
      </c>
      <c r="H3296">
        <f>VLOOKUP(TRIM(SUBSTITUTE(E3296,CHAR(160),CHAR(32))),Metadata!B$1:E$2632,4,FALSE)</f>
        <v>1642</v>
      </c>
      <c r="I3296" t="s">
        <v>445</v>
      </c>
      <c r="K3296" t="str">
        <f>VLOOKUP(TRIM(SUBSTITUTE(E3296,CHAR(160),CHAR(32))),Metadata!B$1:H$2632,7,FALSE)</f>
        <v>traite ou essai</v>
      </c>
      <c r="L3296" t="s">
        <v>4402</v>
      </c>
      <c r="N3296" t="str">
        <f>VLOOKUP(TRIM(SUBSTITUTE(E3296,CHAR(160),CHAR(32))),Metadata!B$1:J$2632,9,FALSE)</f>
        <v/>
      </c>
      <c r="O3296">
        <f>VLOOKUP(TRIM(SUBSTITUTE(E3296,CHAR(160),CHAR(32))),Metadata!B$1:K$2632,10,FALSE)</f>
        <v>53928</v>
      </c>
      <c r="P3296" s="4" t="s">
        <v>11634</v>
      </c>
      <c r="Q3296">
        <v>80</v>
      </c>
      <c r="R3296">
        <v>87</v>
      </c>
    </row>
    <row r="3297" spans="1:18" hidden="1" x14ac:dyDescent="0.25">
      <c r="A3297">
        <v>3301</v>
      </c>
      <c r="B3297" t="s">
        <v>4354</v>
      </c>
      <c r="C3297" t="s">
        <v>423</v>
      </c>
      <c r="D3297" t="s">
        <v>330</v>
      </c>
      <c r="E3297" t="s">
        <v>8318</v>
      </c>
      <c r="F3297" t="str">
        <f>VLOOKUP(TRIM(SUBSTITUTE(E3297,CHAR(160),CHAR(32))),Metadata!B$1:C$2632,2,FALSE)</f>
        <v>Marivaux, Pierre Carlet de Chamblain de, 1688-1763.</v>
      </c>
      <c r="G3297" t="str">
        <f>VLOOKUP(TRIM(SUBSTITUTE(E3297,CHAR(160),CHAR(32))),Metadata!B$1:D$2632,3,FALSE)</f>
        <v>La vie de Mariane, ou, Les aventures de Madame la comtesse de ***</v>
      </c>
      <c r="H3297">
        <f>VLOOKUP(TRIM(SUBSTITUTE(E3297,CHAR(160),CHAR(32))),Metadata!B$1:E$2632,4,FALSE)</f>
        <v>1745</v>
      </c>
      <c r="I3297" t="s">
        <v>448</v>
      </c>
      <c r="K3297" t="str">
        <f>VLOOKUP(TRIM(SUBSTITUTE(E3297,CHAR(160),CHAR(32))),Metadata!B$1:H$2632,7,FALSE)</f>
        <v>roman</v>
      </c>
      <c r="L3297" t="s">
        <v>4378</v>
      </c>
      <c r="N3297" t="str">
        <f>VLOOKUP(TRIM(SUBSTITUTE(E3297,CHAR(160),CHAR(32))),Metadata!B$1:J$2632,9,FALSE)</f>
        <v>prose</v>
      </c>
      <c r="O3297">
        <f>VLOOKUP(TRIM(SUBSTITUTE(E3297,CHAR(160),CHAR(32))),Metadata!B$1:K$2632,10,FALSE)</f>
        <v>211066</v>
      </c>
      <c r="P3297" s="4" t="s">
        <v>11635</v>
      </c>
      <c r="Q3297">
        <v>41</v>
      </c>
      <c r="R3297">
        <v>49</v>
      </c>
    </row>
    <row r="3298" spans="1:18" hidden="1" x14ac:dyDescent="0.25">
      <c r="A3298">
        <v>3302</v>
      </c>
      <c r="B3298" t="s">
        <v>4354</v>
      </c>
      <c r="C3298" t="s">
        <v>423</v>
      </c>
      <c r="D3298" t="s">
        <v>330</v>
      </c>
      <c r="E3298" t="s">
        <v>8267</v>
      </c>
      <c r="F3298" t="str">
        <f>VLOOKUP(TRIM(SUBSTITUTE(E3298,CHAR(160),CHAR(32))),Metadata!B$1:C$2632,2,FALSE)</f>
        <v>Genlis, Stéphanie Félicité, comtesse de, 1746-1830.</v>
      </c>
      <c r="G3298" t="str">
        <f>VLOOKUP(TRIM(SUBSTITUTE(E3298,CHAR(160),CHAR(32))),Metadata!B$1:D$2632,3,FALSE)</f>
        <v>Adèle et Théodore, ou, Lettres sur l'éducation</v>
      </c>
      <c r="H3298">
        <f>VLOOKUP(TRIM(SUBSTITUTE(E3298,CHAR(160),CHAR(32))),Metadata!B$1:E$2632,4,FALSE)</f>
        <v>1782</v>
      </c>
      <c r="I3298" t="s">
        <v>448</v>
      </c>
      <c r="K3298" t="str">
        <f>VLOOKUP(TRIM(SUBSTITUTE(E3298,CHAR(160),CHAR(32))),Metadata!B$1:H$2632,7,FALSE)</f>
        <v>roman</v>
      </c>
      <c r="L3298" t="s">
        <v>4378</v>
      </c>
      <c r="N3298" t="str">
        <f>VLOOKUP(TRIM(SUBSTITUTE(E3298,CHAR(160),CHAR(32))),Metadata!B$1:J$2632,9,FALSE)</f>
        <v>prose</v>
      </c>
      <c r="O3298">
        <f>VLOOKUP(TRIM(SUBSTITUTE(E3298,CHAR(160),CHAR(32))),Metadata!B$1:K$2632,10,FALSE)</f>
        <v>264516</v>
      </c>
      <c r="P3298" s="8" t="s">
        <v>12985</v>
      </c>
      <c r="Q3298">
        <v>153</v>
      </c>
      <c r="R3298">
        <v>161</v>
      </c>
    </row>
    <row r="3299" spans="1:18" hidden="1" x14ac:dyDescent="0.25">
      <c r="A3299">
        <v>3303</v>
      </c>
      <c r="B3299" t="s">
        <v>4354</v>
      </c>
      <c r="C3299" t="s">
        <v>423</v>
      </c>
      <c r="D3299" t="s">
        <v>330</v>
      </c>
      <c r="E3299" t="s">
        <v>8183</v>
      </c>
      <c r="F3299" t="str">
        <f>VLOOKUP(TRIM(SUBSTITUTE(E3299,CHAR(160),CHAR(32))),Metadata!B$1:C$2632,2,FALSE)</f>
        <v>Barthélemy, Jean-Jacques, 1716-1795.</v>
      </c>
      <c r="G3299" t="str">
        <f>VLOOKUP(TRIM(SUBSTITUTE(E3299,CHAR(160),CHAR(32))),Metadata!B$1:D$2632,3,FALSE)</f>
        <v>Voyage du jeune anacharsis</v>
      </c>
      <c r="H3299">
        <f>VLOOKUP(TRIM(SUBSTITUTE(E3299,CHAR(160),CHAR(32))),Metadata!B$1:E$2632,4,FALSE)</f>
        <v>1788</v>
      </c>
      <c r="I3299" t="s">
        <v>448</v>
      </c>
      <c r="K3299" t="str">
        <f>VLOOKUP(TRIM(SUBSTITUTE(E3299,CHAR(160),CHAR(32))),Metadata!B$1:H$2632,7,FALSE)</f>
        <v>melanges litteraires</v>
      </c>
      <c r="L3299" t="s">
        <v>4389</v>
      </c>
      <c r="N3299" t="str">
        <f>VLOOKUP(TRIM(SUBSTITUTE(E3299,CHAR(160),CHAR(32))),Metadata!B$1:J$2632,9,FALSE)</f>
        <v>prose</v>
      </c>
      <c r="O3299">
        <f>VLOOKUP(TRIM(SUBSTITUTE(E3299,CHAR(160),CHAR(32))),Metadata!B$1:K$2632,10,FALSE)</f>
        <v>539817</v>
      </c>
      <c r="P3299" s="4" t="s">
        <v>11636</v>
      </c>
      <c r="Q3299">
        <v>28</v>
      </c>
      <c r="R3299">
        <v>37</v>
      </c>
    </row>
    <row r="3300" spans="1:18" hidden="1" x14ac:dyDescent="0.25">
      <c r="A3300">
        <v>3304</v>
      </c>
      <c r="B3300" t="s">
        <v>4354</v>
      </c>
      <c r="C3300" t="s">
        <v>423</v>
      </c>
      <c r="D3300" t="s">
        <v>330</v>
      </c>
      <c r="E3300" t="s">
        <v>8255</v>
      </c>
      <c r="F3300" t="str">
        <f>VLOOKUP(TRIM(SUBSTITUTE(E3300,CHAR(160),CHAR(32))),Metadata!B$1:C$2632,2,FALSE)</f>
        <v>Dupuis, Charles François, 1742-1809.</v>
      </c>
      <c r="G3300" t="str">
        <f>VLOOKUP(TRIM(SUBSTITUTE(E3300,CHAR(160),CHAR(32))),Metadata!B$1:D$2632,3,FALSE)</f>
        <v>Abrégé de l'origine de tous les cultes</v>
      </c>
      <c r="H3300">
        <f>VLOOKUP(TRIM(SUBSTITUTE(E3300,CHAR(160),CHAR(32))),Metadata!B$1:E$2632,4,FALSE)</f>
        <v>1796</v>
      </c>
      <c r="I3300" t="s">
        <v>448</v>
      </c>
      <c r="K3300" t="str">
        <f>VLOOKUP(TRIM(SUBSTITUTE(E3300,CHAR(160),CHAR(32))),Metadata!B$1:H$2632,7,FALSE)</f>
        <v>traite ou essai</v>
      </c>
      <c r="L3300" t="s">
        <v>4402</v>
      </c>
      <c r="N3300" t="str">
        <f>VLOOKUP(TRIM(SUBSTITUTE(E3300,CHAR(160),CHAR(32))),Metadata!B$1:J$2632,9,FALSE)</f>
        <v>prose</v>
      </c>
      <c r="O3300">
        <f>VLOOKUP(TRIM(SUBSTITUTE(E3300,CHAR(160),CHAR(32))),Metadata!B$1:K$2632,10,FALSE)</f>
        <v>133281</v>
      </c>
      <c r="P3300" s="4" t="s">
        <v>11637</v>
      </c>
      <c r="Q3300">
        <v>47</v>
      </c>
      <c r="R3300">
        <v>54</v>
      </c>
    </row>
    <row r="3301" spans="1:18" hidden="1" x14ac:dyDescent="0.25">
      <c r="A3301">
        <v>3305</v>
      </c>
      <c r="B3301" t="s">
        <v>4354</v>
      </c>
      <c r="C3301" t="s">
        <v>423</v>
      </c>
      <c r="D3301" t="s">
        <v>330</v>
      </c>
      <c r="E3301" t="s">
        <v>8385</v>
      </c>
      <c r="F3301" t="str">
        <f>VLOOKUP(TRIM(SUBSTITUTE(E3301,CHAR(160),CHAR(32))),Metadata!B$1:C$2632,2,FALSE)</f>
        <v>Rousseau, Jean-Jacques, 1712-1778.</v>
      </c>
      <c r="G3301" t="str">
        <f>VLOOKUP(TRIM(SUBSTITUTE(E3301,CHAR(160),CHAR(32))),Metadata!B$1:D$2632,3,FALSE)</f>
        <v>Rousseau juge de Jean-Jacques, Dialogues</v>
      </c>
      <c r="H3301">
        <f>VLOOKUP(TRIM(SUBSTITUTE(E3301,CHAR(160),CHAR(32))),Metadata!B$1:E$2632,4,FALSE)</f>
        <v>1776</v>
      </c>
      <c r="I3301" t="s">
        <v>448</v>
      </c>
      <c r="K3301" t="str">
        <f>VLOOKUP(TRIM(SUBSTITUTE(E3301,CHAR(160),CHAR(32))),Metadata!B$1:H$2632,7,FALSE)</f>
        <v>memoires</v>
      </c>
      <c r="L3301" t="s">
        <v>4481</v>
      </c>
      <c r="N3301" t="str">
        <f>VLOOKUP(TRIM(SUBSTITUTE(E3301,CHAR(160),CHAR(32))),Metadata!B$1:J$2632,9,FALSE)</f>
        <v>prose</v>
      </c>
      <c r="O3301">
        <f>VLOOKUP(TRIM(SUBSTITUTE(E3301,CHAR(160),CHAR(32))),Metadata!B$1:K$2632,10,FALSE)</f>
        <v>128799</v>
      </c>
      <c r="P3301" s="4" t="s">
        <v>11638</v>
      </c>
      <c r="Q3301">
        <v>167</v>
      </c>
      <c r="R3301">
        <v>175</v>
      </c>
    </row>
    <row r="3302" spans="1:18" hidden="1" x14ac:dyDescent="0.25">
      <c r="A3302">
        <v>3306</v>
      </c>
      <c r="B3302" t="s">
        <v>4354</v>
      </c>
      <c r="C3302" t="s">
        <v>423</v>
      </c>
      <c r="D3302" t="s">
        <v>330</v>
      </c>
      <c r="E3302" t="s">
        <v>8304</v>
      </c>
      <c r="F3302" t="str">
        <f>VLOOKUP(TRIM(SUBSTITUTE(E3302,CHAR(160),CHAR(32))),Metadata!B$1:C$2632,2,FALSE)</f>
        <v>Lenglet Dufresnoy, Nicolas, 1674-1755.</v>
      </c>
      <c r="G3302" t="str">
        <f>VLOOKUP(TRIM(SUBSTITUTE(E3302,CHAR(160),CHAR(32))),Metadata!B$1:D$2632,3,FALSE)</f>
        <v>De l'usage des romans, où l'on fait voir leur utilité et leurs différents caractères</v>
      </c>
      <c r="H3302">
        <f>VLOOKUP(TRIM(SUBSTITUTE(E3302,CHAR(160),CHAR(32))),Metadata!B$1:E$2632,4,FALSE)</f>
        <v>1734</v>
      </c>
      <c r="I3302" t="s">
        <v>448</v>
      </c>
      <c r="K3302" t="str">
        <f>VLOOKUP(TRIM(SUBSTITUTE(E3302,CHAR(160),CHAR(32))),Metadata!B$1:H$2632,7,FALSE)</f>
        <v>traite ou essai</v>
      </c>
      <c r="L3302" t="s">
        <v>4402</v>
      </c>
      <c r="N3302" t="str">
        <f>VLOOKUP(TRIM(SUBSTITUTE(E3302,CHAR(160),CHAR(32))),Metadata!B$1:J$2632,9,FALSE)</f>
        <v>prose</v>
      </c>
      <c r="O3302">
        <f>VLOOKUP(TRIM(SUBSTITUTE(E3302,CHAR(160),CHAR(32))),Metadata!B$1:K$2632,10,FALSE)</f>
        <v>42087</v>
      </c>
      <c r="P3302" s="4" t="s">
        <v>11639</v>
      </c>
      <c r="Q3302">
        <v>180</v>
      </c>
      <c r="R3302">
        <v>187</v>
      </c>
    </row>
    <row r="3303" spans="1:18" hidden="1" x14ac:dyDescent="0.25">
      <c r="A3303">
        <v>3307</v>
      </c>
      <c r="B3303" t="s">
        <v>4354</v>
      </c>
      <c r="C3303" t="s">
        <v>423</v>
      </c>
      <c r="D3303" t="s">
        <v>330</v>
      </c>
      <c r="E3303" t="s">
        <v>8361</v>
      </c>
      <c r="F3303" t="str">
        <f>VLOOKUP(TRIM(SUBSTITUTE(E3303,CHAR(160),CHAR(32))),Metadata!B$1:C$2632,2,FALSE)</f>
        <v>Prévost, abbé, 1697-1763.</v>
      </c>
      <c r="G3303" t="str">
        <f>VLOOKUP(TRIM(SUBSTITUTE(E3303,CHAR(160),CHAR(32))),Metadata!B$1:D$2632,3,FALSE)</f>
        <v>Mémoires pour servir à l'histoire de Malte, ou, Histoire de la jeunesse du commandeur de ***</v>
      </c>
      <c r="H3303">
        <f>VLOOKUP(TRIM(SUBSTITUTE(E3303,CHAR(160),CHAR(32))),Metadata!B$1:E$2632,4,FALSE)</f>
        <v>1741</v>
      </c>
      <c r="I3303" t="s">
        <v>448</v>
      </c>
      <c r="K3303" t="str">
        <f>VLOOKUP(TRIM(SUBSTITUTE(E3303,CHAR(160),CHAR(32))),Metadata!B$1:H$2632,7,FALSE)</f>
        <v>roman</v>
      </c>
      <c r="L3303" t="s">
        <v>4378</v>
      </c>
      <c r="N3303" t="str">
        <f>VLOOKUP(TRIM(SUBSTITUTE(E3303,CHAR(160),CHAR(32))),Metadata!B$1:J$2632,9,FALSE)</f>
        <v>prose</v>
      </c>
      <c r="O3303">
        <f>VLOOKUP(TRIM(SUBSTITUTE(E3303,CHAR(160),CHAR(32))),Metadata!B$1:K$2632,10,FALSE)</f>
        <v>91980</v>
      </c>
      <c r="P3303" s="4" t="s">
        <v>12986</v>
      </c>
      <c r="Q3303">
        <v>245</v>
      </c>
      <c r="R3303">
        <v>253</v>
      </c>
    </row>
    <row r="3304" spans="1:18" hidden="1" x14ac:dyDescent="0.25">
      <c r="A3304">
        <v>3308</v>
      </c>
      <c r="B3304" t="s">
        <v>4354</v>
      </c>
      <c r="C3304" t="s">
        <v>423</v>
      </c>
      <c r="D3304" t="s">
        <v>330</v>
      </c>
      <c r="E3304" t="s">
        <v>5707</v>
      </c>
      <c r="F3304" t="str">
        <f>VLOOKUP(TRIM(SUBSTITUTE(E3304,CHAR(160),CHAR(32))),Metadata!B$1:C$2632,2,FALSE)</f>
        <v>Bonaparte, Napoléon, 1769-1821.</v>
      </c>
      <c r="G3304" t="str">
        <f>VLOOKUP(TRIM(SUBSTITUTE(E3304,CHAR(160),CHAR(32))),Metadata!B$1:D$2632,3,FALSE)</f>
        <v>Oeuvres de Napoléon Bonaparte, Tome 1</v>
      </c>
      <c r="H3304">
        <f>VLOOKUP(TRIM(SUBSTITUTE(E3304,CHAR(160),CHAR(32))),Metadata!B$1:E$2632,4,FALSE)</f>
        <v>1796</v>
      </c>
      <c r="I3304" t="s">
        <v>448</v>
      </c>
      <c r="K3304" t="str">
        <f>VLOOKUP(TRIM(SUBSTITUTE(E3304,CHAR(160),CHAR(32))),Metadata!B$1:H$2632,7,FALSE)</f>
        <v>correspondance</v>
      </c>
      <c r="L3304" t="s">
        <v>4542</v>
      </c>
      <c r="N3304" t="str">
        <f>VLOOKUP(TRIM(SUBSTITUTE(E3304,CHAR(160),CHAR(32))),Metadata!B$1:J$2632,9,FALSE)</f>
        <v/>
      </c>
      <c r="O3304">
        <f>VLOOKUP(TRIM(SUBSTITUTE(E3304,CHAR(160),CHAR(32))),Metadata!B$1:K$2632,10,FALSE)</f>
        <v>189076</v>
      </c>
      <c r="P3304" s="4" t="s">
        <v>11640</v>
      </c>
      <c r="Q3304">
        <v>88</v>
      </c>
      <c r="R3304">
        <v>96</v>
      </c>
    </row>
    <row r="3305" spans="1:18" hidden="1" x14ac:dyDescent="0.25">
      <c r="A3305">
        <v>3309</v>
      </c>
      <c r="B3305" t="s">
        <v>4354</v>
      </c>
      <c r="C3305" t="s">
        <v>423</v>
      </c>
      <c r="D3305" t="s">
        <v>330</v>
      </c>
      <c r="E3305" t="s">
        <v>8243</v>
      </c>
      <c r="F3305" t="str">
        <f>VLOOKUP(TRIM(SUBSTITUTE(E3305,CHAR(160),CHAR(32))),Metadata!B$1:C$2632,2,FALSE)</f>
        <v>Diderot, Denis, 1713-1784.</v>
      </c>
      <c r="G3305" t="str">
        <f>VLOOKUP(TRIM(SUBSTITUTE(E3305,CHAR(160),CHAR(32))),Metadata!B$1:D$2632,3,FALSE)</f>
        <v>Suite de l'entretien</v>
      </c>
      <c r="H3305">
        <f>VLOOKUP(TRIM(SUBSTITUTE(E3305,CHAR(160),CHAR(32))),Metadata!B$1:E$2632,4,FALSE)</f>
        <v>1784</v>
      </c>
      <c r="I3305" t="s">
        <v>448</v>
      </c>
      <c r="K3305" t="str">
        <f>VLOOKUP(TRIM(SUBSTITUTE(E3305,CHAR(160),CHAR(32))),Metadata!B$1:H$2632,7,FALSE)</f>
        <v>melanges litteraires</v>
      </c>
      <c r="L3305" t="s">
        <v>4389</v>
      </c>
      <c r="N3305" t="str">
        <f>VLOOKUP(TRIM(SUBSTITUTE(E3305,CHAR(160),CHAR(32))),Metadata!B$1:J$2632,9,FALSE)</f>
        <v>prose</v>
      </c>
      <c r="O3305">
        <f>VLOOKUP(TRIM(SUBSTITUTE(E3305,CHAR(160),CHAR(32))),Metadata!B$1:K$2632,10,FALSE)</f>
        <v>2674</v>
      </c>
      <c r="P3305" s="4" t="s">
        <v>12987</v>
      </c>
      <c r="Q3305">
        <v>268</v>
      </c>
      <c r="R3305">
        <v>276</v>
      </c>
    </row>
    <row r="3306" spans="1:18" hidden="1" x14ac:dyDescent="0.25">
      <c r="A3306">
        <v>3310</v>
      </c>
      <c r="B3306" t="s">
        <v>4354</v>
      </c>
      <c r="C3306" t="s">
        <v>423</v>
      </c>
      <c r="D3306" t="s">
        <v>330</v>
      </c>
      <c r="E3306" t="s">
        <v>8249</v>
      </c>
      <c r="F3306" t="str">
        <f>VLOOKUP(TRIM(SUBSTITUTE(E3306,CHAR(160),CHAR(32))),Metadata!B$1:C$2632,2,FALSE)</f>
        <v>Dubos, abbé (Jean-Baptiste), 1670-1742.</v>
      </c>
      <c r="G3306" t="str">
        <f>VLOOKUP(TRIM(SUBSTITUTE(E3306,CHAR(160),CHAR(32))),Metadata!B$1:D$2632,3,FALSE)</f>
        <v>Réflexions critiques sur la poésie et sur la peinture</v>
      </c>
      <c r="H3306">
        <f>VLOOKUP(TRIM(SUBSTITUTE(E3306,CHAR(160),CHAR(32))),Metadata!B$1:E$2632,4,FALSE)</f>
        <v>1733</v>
      </c>
      <c r="I3306" t="s">
        <v>448</v>
      </c>
      <c r="K3306" t="str">
        <f>VLOOKUP(TRIM(SUBSTITUTE(E3306,CHAR(160),CHAR(32))),Metadata!B$1:H$2632,7,FALSE)</f>
        <v>melanges litteraires</v>
      </c>
      <c r="L3306" t="s">
        <v>4389</v>
      </c>
      <c r="N3306" t="str">
        <f>VLOOKUP(TRIM(SUBSTITUTE(E3306,CHAR(160),CHAR(32))),Metadata!B$1:J$2632,9,FALSE)</f>
        <v>prose</v>
      </c>
      <c r="O3306">
        <f>VLOOKUP(TRIM(SUBSTITUTE(E3306,CHAR(160),CHAR(32))),Metadata!B$1:K$2632,10,FALSE)</f>
        <v>256009</v>
      </c>
      <c r="P3306" s="4" t="s">
        <v>12988</v>
      </c>
      <c r="Q3306">
        <v>190</v>
      </c>
      <c r="R3306">
        <v>197</v>
      </c>
    </row>
    <row r="3307" spans="1:18" hidden="1" x14ac:dyDescent="0.25">
      <c r="A3307">
        <v>3311</v>
      </c>
      <c r="B3307" t="s">
        <v>4354</v>
      </c>
      <c r="C3307" t="s">
        <v>423</v>
      </c>
      <c r="D3307" t="s">
        <v>330</v>
      </c>
      <c r="E3307" t="s">
        <v>5477</v>
      </c>
      <c r="F3307" t="str">
        <f>VLOOKUP(TRIM(SUBSTITUTE(E3307,CHAR(160),CHAR(32))),Metadata!B$1:C$2632,2,FALSE)</f>
        <v>Holbach, Paul Henri Thiry, baron d', 1723-1789.</v>
      </c>
      <c r="G3307" t="str">
        <f>VLOOKUP(TRIM(SUBSTITUTE(E3307,CHAR(160),CHAR(32))),Metadata!B$1:D$2632,3,FALSE)</f>
        <v>Histoire critique de Jésus-Christ ou analyse raisonnée des Évangiles</v>
      </c>
      <c r="H3307">
        <f>VLOOKUP(TRIM(SUBSTITUTE(E3307,CHAR(160),CHAR(32))),Metadata!B$1:E$2632,4,FALSE)</f>
        <v>1770</v>
      </c>
      <c r="I3307" t="s">
        <v>448</v>
      </c>
      <c r="K3307" t="str">
        <f>VLOOKUP(TRIM(SUBSTITUTE(E3307,CHAR(160),CHAR(32))),Metadata!B$1:H$2632,7,FALSE)</f>
        <v>traite</v>
      </c>
      <c r="L3307" t="s">
        <v>4417</v>
      </c>
      <c r="N3307" t="str">
        <f>VLOOKUP(TRIM(SUBSTITUTE(E3307,CHAR(160),CHAR(32))),Metadata!B$1:J$2632,9,FALSE)</f>
        <v/>
      </c>
      <c r="O3307">
        <f>VLOOKUP(TRIM(SUBSTITUTE(E3307,CHAR(160),CHAR(32))),Metadata!B$1:K$2632,10,FALSE)</f>
        <v>88506</v>
      </c>
      <c r="P3307" s="4" t="s">
        <v>11641</v>
      </c>
      <c r="Q3307">
        <v>29</v>
      </c>
      <c r="R3307">
        <v>36</v>
      </c>
    </row>
    <row r="3308" spans="1:18" hidden="1" x14ac:dyDescent="0.25">
      <c r="A3308">
        <v>3312</v>
      </c>
      <c r="B3308" t="s">
        <v>4354</v>
      </c>
      <c r="C3308" t="s">
        <v>423</v>
      </c>
      <c r="D3308" t="s">
        <v>330</v>
      </c>
      <c r="E3308" t="s">
        <v>8338</v>
      </c>
      <c r="F3308" t="str">
        <f>VLOOKUP(TRIM(SUBSTITUTE(E3308,CHAR(160),CHAR(32))),Metadata!B$1:C$2632,2,FALSE)</f>
        <v>Mirabeau, Honoré-Gabriel de Riquetti, comte de, 1749-1791.</v>
      </c>
      <c r="G3308" t="str">
        <f>VLOOKUP(TRIM(SUBSTITUTE(E3308,CHAR(160),CHAR(32))),Metadata!B$1:D$2632,3,FALSE)</f>
        <v>Lettres originales de Mirabeau: écrites du donjon de Vicennes, pendant les années 1777, 78, 79 et 80: contenant tous les détails sur sa vie privée, ses malheurs, et ses amours avec Sophie Ruffei, marquise de Monnier.</v>
      </c>
      <c r="H3308">
        <f>VLOOKUP(TRIM(SUBSTITUTE(E3308,CHAR(160),CHAR(32))),Metadata!B$1:E$2632,4,FALSE)</f>
        <v>1780</v>
      </c>
      <c r="I3308" t="s">
        <v>448</v>
      </c>
      <c r="K3308" t="str">
        <f>VLOOKUP(TRIM(SUBSTITUTE(E3308,CHAR(160),CHAR(32))),Metadata!B$1:H$2632,7,FALSE)</f>
        <v>correspondance</v>
      </c>
      <c r="L3308" t="s">
        <v>4542</v>
      </c>
      <c r="N3308" t="str">
        <f>VLOOKUP(TRIM(SUBSTITUTE(E3308,CHAR(160),CHAR(32))),Metadata!B$1:J$2632,9,FALSE)</f>
        <v>prose</v>
      </c>
      <c r="O3308">
        <f>VLOOKUP(TRIM(SUBSTITUTE(E3308,CHAR(160),CHAR(32))),Metadata!B$1:K$2632,10,FALSE)</f>
        <v>301975</v>
      </c>
      <c r="P3308" s="4" t="s">
        <v>12989</v>
      </c>
      <c r="Q3308">
        <v>101</v>
      </c>
      <c r="R3308">
        <v>110</v>
      </c>
    </row>
    <row r="3309" spans="1:18" hidden="1" x14ac:dyDescent="0.25">
      <c r="A3309">
        <v>3313</v>
      </c>
      <c r="B3309" t="s">
        <v>4354</v>
      </c>
      <c r="C3309" t="s">
        <v>423</v>
      </c>
      <c r="D3309" t="s">
        <v>330</v>
      </c>
      <c r="E3309" t="s">
        <v>8333</v>
      </c>
      <c r="F3309" t="str">
        <f>VLOOKUP(TRIM(SUBSTITUTE(E3309,CHAR(160),CHAR(32))),Metadata!B$1:C$2632,2,FALSE)</f>
        <v>Mercier, Louis-Sébastien, 1740-1814.</v>
      </c>
      <c r="G3309" t="str">
        <f>VLOOKUP(TRIM(SUBSTITUTE(E3309,CHAR(160),CHAR(32))),Metadata!B$1:D$2632,3,FALSE)</f>
        <v>Tableau de Paris t. 1</v>
      </c>
      <c r="H3309">
        <f>VLOOKUP(TRIM(SUBSTITUTE(E3309,CHAR(160),CHAR(32))),Metadata!B$1:E$2632,4,FALSE)</f>
        <v>1782</v>
      </c>
      <c r="I3309" t="s">
        <v>448</v>
      </c>
      <c r="K3309" t="str">
        <f>VLOOKUP(TRIM(SUBSTITUTE(E3309,CHAR(160),CHAR(32))),Metadata!B$1:H$2632,7,FALSE)</f>
        <v>melanges litteraires</v>
      </c>
      <c r="L3309" t="s">
        <v>4389</v>
      </c>
      <c r="N3309" t="str">
        <f>VLOOKUP(TRIM(SUBSTITUTE(E3309,CHAR(160),CHAR(32))),Metadata!B$1:J$2632,9,FALSE)</f>
        <v>prose</v>
      </c>
      <c r="O3309">
        <f>VLOOKUP(TRIM(SUBSTITUTE(E3309,CHAR(160),CHAR(32))),Metadata!B$1:K$2632,10,FALSE)</f>
        <v>212948</v>
      </c>
      <c r="P3309" s="4" t="s">
        <v>9379</v>
      </c>
      <c r="Q3309">
        <v>43</v>
      </c>
      <c r="R3309">
        <v>51</v>
      </c>
    </row>
    <row r="3310" spans="1:18" hidden="1" x14ac:dyDescent="0.25">
      <c r="A3310">
        <v>3314</v>
      </c>
      <c r="B3310" t="s">
        <v>4354</v>
      </c>
      <c r="C3310" t="s">
        <v>423</v>
      </c>
      <c r="D3310" t="s">
        <v>330</v>
      </c>
      <c r="E3310" t="s">
        <v>8407</v>
      </c>
      <c r="F3310" t="str">
        <f>VLOOKUP(TRIM(SUBSTITUTE(E3310,CHAR(160),CHAR(32))),Metadata!B$1:C$2632,2,FALSE)</f>
        <v>Terrasson, Jean, 1670-1750.</v>
      </c>
      <c r="G3310" t="str">
        <f>VLOOKUP(TRIM(SUBSTITUTE(E3310,CHAR(160),CHAR(32))),Metadata!B$1:D$2632,3,FALSE)</f>
        <v>Sethos: histoire, ou, Vie tirée des monumens anecdotes de l'ancienne Egypte.</v>
      </c>
      <c r="H3310">
        <f>VLOOKUP(TRIM(SUBSTITUTE(E3310,CHAR(160),CHAR(32))),Metadata!B$1:E$2632,4,FALSE)</f>
        <v>1731</v>
      </c>
      <c r="I3310" t="s">
        <v>448</v>
      </c>
      <c r="K3310" t="str">
        <f>VLOOKUP(TRIM(SUBSTITUTE(E3310,CHAR(160),CHAR(32))),Metadata!B$1:H$2632,7,FALSE)</f>
        <v>roman</v>
      </c>
      <c r="L3310" t="s">
        <v>4378</v>
      </c>
      <c r="N3310" t="str">
        <f>VLOOKUP(TRIM(SUBSTITUTE(E3310,CHAR(160),CHAR(32))),Metadata!B$1:J$2632,9,FALSE)</f>
        <v>prose</v>
      </c>
      <c r="O3310">
        <f>VLOOKUP(TRIM(SUBSTITUTE(E3310,CHAR(160),CHAR(32))),Metadata!B$1:K$2632,10,FALSE)</f>
        <v>220986</v>
      </c>
      <c r="P3310" s="4" t="s">
        <v>11642</v>
      </c>
      <c r="Q3310">
        <v>47</v>
      </c>
      <c r="R3310">
        <v>55</v>
      </c>
    </row>
    <row r="3311" spans="1:18" hidden="1" x14ac:dyDescent="0.25">
      <c r="A3311">
        <v>3315</v>
      </c>
      <c r="B3311" t="s">
        <v>4354</v>
      </c>
      <c r="C3311" t="s">
        <v>423</v>
      </c>
      <c r="D3311" t="s">
        <v>330</v>
      </c>
      <c r="E3311" t="s">
        <v>8410</v>
      </c>
      <c r="F3311" t="str">
        <f>VLOOKUP(TRIM(SUBSTITUTE(E3311,CHAR(160),CHAR(32))),Metadata!B$1:C$2632,2,FALSE)</f>
        <v>Varenne, Jacques de, 1710?-1780?.</v>
      </c>
      <c r="G3311" t="str">
        <f>VLOOKUP(TRIM(SUBSTITUTE(E3311,CHAR(160),CHAR(32))),Metadata!B$1:D$2632,3,FALSE)</f>
        <v>Mémoires du chevalier de Ravanne, page de S.A.R. le duc régent, et mousquetaire.</v>
      </c>
      <c r="H3311">
        <f>VLOOKUP(TRIM(SUBSTITUTE(E3311,CHAR(160),CHAR(32))),Metadata!B$1:E$2632,4,FALSE)</f>
        <v>1740</v>
      </c>
      <c r="I3311" t="s">
        <v>448</v>
      </c>
      <c r="K3311" t="str">
        <f>VLOOKUP(TRIM(SUBSTITUTE(E3311,CHAR(160),CHAR(32))),Metadata!B$1:H$2632,7,FALSE)</f>
        <v>roman</v>
      </c>
      <c r="L3311" t="s">
        <v>4378</v>
      </c>
      <c r="N3311" t="str">
        <f>VLOOKUP(TRIM(SUBSTITUTE(E3311,CHAR(160),CHAR(32))),Metadata!B$1:J$2632,9,FALSE)</f>
        <v>prose</v>
      </c>
      <c r="O3311">
        <f>VLOOKUP(TRIM(SUBSTITUTE(E3311,CHAR(160),CHAR(32))),Metadata!B$1:K$2632,10,FALSE)</f>
        <v>182286</v>
      </c>
      <c r="P3311" s="4" t="s">
        <v>11643</v>
      </c>
      <c r="Q3311">
        <v>154</v>
      </c>
      <c r="R3311">
        <v>161</v>
      </c>
    </row>
    <row r="3312" spans="1:18" hidden="1" x14ac:dyDescent="0.25">
      <c r="A3312">
        <v>3316</v>
      </c>
      <c r="B3312" t="s">
        <v>4354</v>
      </c>
      <c r="C3312" t="s">
        <v>423</v>
      </c>
      <c r="D3312" t="s">
        <v>330</v>
      </c>
      <c r="E3312" t="s">
        <v>8207</v>
      </c>
      <c r="F3312" t="str">
        <f>VLOOKUP(TRIM(SUBSTITUTE(E3312,CHAR(160),CHAR(32))),Metadata!B$1:C$2632,2,FALSE)</f>
        <v>Chateaubriand, Francois-René, vicomte de, 1768-1848.</v>
      </c>
      <c r="G3312" t="str">
        <f>VLOOKUP(TRIM(SUBSTITUTE(E3312,CHAR(160),CHAR(32))),Metadata!B$1:D$2632,3,FALSE)</f>
        <v>Essai sur les révolutions</v>
      </c>
      <c r="H3312">
        <f>VLOOKUP(TRIM(SUBSTITUTE(E3312,CHAR(160),CHAR(32))),Metadata!B$1:E$2632,4,FALSE)</f>
        <v>1797</v>
      </c>
      <c r="I3312" t="s">
        <v>448</v>
      </c>
      <c r="K3312" t="str">
        <f>VLOOKUP(TRIM(SUBSTITUTE(E3312,CHAR(160),CHAR(32))),Metadata!B$1:H$2632,7,FALSE)</f>
        <v>traite ou essai</v>
      </c>
      <c r="L3312" t="s">
        <v>4402</v>
      </c>
      <c r="N3312" t="str">
        <f>VLOOKUP(TRIM(SUBSTITUTE(E3312,CHAR(160),CHAR(32))),Metadata!B$1:J$2632,9,FALSE)</f>
        <v>prose</v>
      </c>
      <c r="O3312">
        <f>VLOOKUP(TRIM(SUBSTITUTE(E3312,CHAR(160),CHAR(32))),Metadata!B$1:K$2632,10,FALSE)</f>
        <v>109663</v>
      </c>
      <c r="P3312" s="4" t="s">
        <v>9380</v>
      </c>
      <c r="Q3312">
        <v>14</v>
      </c>
      <c r="R3312">
        <v>21</v>
      </c>
    </row>
    <row r="3313" spans="1:18" hidden="1" x14ac:dyDescent="0.25">
      <c r="A3313">
        <v>3317</v>
      </c>
      <c r="B3313" t="s">
        <v>4354</v>
      </c>
      <c r="C3313" t="s">
        <v>423</v>
      </c>
      <c r="D3313" t="s">
        <v>330</v>
      </c>
      <c r="E3313" t="s">
        <v>8365</v>
      </c>
      <c r="F3313" t="str">
        <f>VLOOKUP(TRIM(SUBSTITUTE(E3313,CHAR(160),CHAR(32))),Metadata!B$1:C$2632,2,FALSE)</f>
        <v>Restif de la Bretonne, Nicolas Edme, 1734-1806.</v>
      </c>
      <c r="G3313" t="str">
        <f>VLOOKUP(TRIM(SUBSTITUTE(E3313,CHAR(160),CHAR(32))),Metadata!B$1:D$2632,3,FALSE)</f>
        <v>Le paysan perverti, ou, Les dangers de la ville: histoire récent: mise-au-jour d'après les véritables lettres des personnages</v>
      </c>
      <c r="H3313">
        <f>VLOOKUP(TRIM(SUBSTITUTE(E3313,CHAR(160),CHAR(32))),Metadata!B$1:E$2632,4,FALSE)</f>
        <v>1776</v>
      </c>
      <c r="I3313" t="s">
        <v>448</v>
      </c>
      <c r="K3313" t="str">
        <f>VLOOKUP(TRIM(SUBSTITUTE(E3313,CHAR(160),CHAR(32))),Metadata!B$1:H$2632,7,FALSE)</f>
        <v>roman</v>
      </c>
      <c r="L3313" t="s">
        <v>4378</v>
      </c>
      <c r="N3313" t="str">
        <f>VLOOKUP(TRIM(SUBSTITUTE(E3313,CHAR(160),CHAR(32))),Metadata!B$1:J$2632,9,FALSE)</f>
        <v>prose</v>
      </c>
      <c r="O3313">
        <f>VLOOKUP(TRIM(SUBSTITUTE(E3313,CHAR(160),CHAR(32))),Metadata!B$1:K$2632,10,FALSE)</f>
        <v>228253</v>
      </c>
      <c r="P3313" s="4" t="s">
        <v>11644</v>
      </c>
      <c r="Q3313">
        <v>62</v>
      </c>
      <c r="R3313">
        <v>70</v>
      </c>
    </row>
    <row r="3314" spans="1:18" hidden="1" x14ac:dyDescent="0.25">
      <c r="A3314">
        <v>3318</v>
      </c>
      <c r="B3314" t="s">
        <v>4354</v>
      </c>
      <c r="C3314" t="s">
        <v>423</v>
      </c>
      <c r="D3314" t="s">
        <v>330</v>
      </c>
      <c r="E3314" t="s">
        <v>8338</v>
      </c>
      <c r="F3314" t="str">
        <f>VLOOKUP(TRIM(SUBSTITUTE(E3314,CHAR(160),CHAR(32))),Metadata!B$1:C$2632,2,FALSE)</f>
        <v>Mirabeau, Honoré-Gabriel de Riquetti, comte de, 1749-1791.</v>
      </c>
      <c r="G3314" t="str">
        <f>VLOOKUP(TRIM(SUBSTITUTE(E3314,CHAR(160),CHAR(32))),Metadata!B$1:D$2632,3,FALSE)</f>
        <v>Lettres originales de Mirabeau: écrites du donjon de Vicennes, pendant les années 1777, 78, 79 et 80: contenant tous les détails sur sa vie privée, ses malheurs, et ses amours avec Sophie Ruffei, marquise de Monnier.</v>
      </c>
      <c r="H3314">
        <f>VLOOKUP(TRIM(SUBSTITUTE(E3314,CHAR(160),CHAR(32))),Metadata!B$1:E$2632,4,FALSE)</f>
        <v>1780</v>
      </c>
      <c r="I3314" t="s">
        <v>448</v>
      </c>
      <c r="K3314" t="str">
        <f>VLOOKUP(TRIM(SUBSTITUTE(E3314,CHAR(160),CHAR(32))),Metadata!B$1:H$2632,7,FALSE)</f>
        <v>correspondance</v>
      </c>
      <c r="L3314" t="s">
        <v>4542</v>
      </c>
      <c r="N3314" t="str">
        <f>VLOOKUP(TRIM(SUBSTITUTE(E3314,CHAR(160),CHAR(32))),Metadata!B$1:J$2632,9,FALSE)</f>
        <v>prose</v>
      </c>
      <c r="O3314">
        <f>VLOOKUP(TRIM(SUBSTITUTE(E3314,CHAR(160),CHAR(32))),Metadata!B$1:K$2632,10,FALSE)</f>
        <v>301975</v>
      </c>
      <c r="P3314" s="4" t="s">
        <v>12990</v>
      </c>
      <c r="Q3314">
        <v>187</v>
      </c>
      <c r="R3314">
        <v>195</v>
      </c>
    </row>
    <row r="3315" spans="1:18" hidden="1" x14ac:dyDescent="0.25">
      <c r="A3315">
        <v>3319</v>
      </c>
      <c r="B3315" t="s">
        <v>4354</v>
      </c>
      <c r="C3315" t="s">
        <v>423</v>
      </c>
      <c r="D3315" t="s">
        <v>330</v>
      </c>
      <c r="E3315" t="s">
        <v>8350</v>
      </c>
      <c r="F3315" t="str">
        <f>VLOOKUP(TRIM(SUBSTITUTE(E3315,CHAR(160),CHAR(32))),Metadata!B$1:C$2632,2,FALSE)</f>
        <v>Poinsinet, Antoine Alexandre Henri, 1735-1769.</v>
      </c>
      <c r="G3315" t="str">
        <f>VLOOKUP(TRIM(SUBSTITUTE(E3315,CHAR(160),CHAR(32))),Metadata!B$1:D$2632,3,FALSE)</f>
        <v>Le cercle, ou, La soirée à la mode, comédie épisodique en un acte en prose.</v>
      </c>
      <c r="H3315">
        <f>VLOOKUP(TRIM(SUBSTITUTE(E3315,CHAR(160),CHAR(32))),Metadata!B$1:E$2632,4,FALSE)</f>
        <v>1764</v>
      </c>
      <c r="I3315" t="s">
        <v>448</v>
      </c>
      <c r="K3315" t="str">
        <f>VLOOKUP(TRIM(SUBSTITUTE(E3315,CHAR(160),CHAR(32))),Metadata!B$1:H$2632,7,FALSE)</f>
        <v>theatre</v>
      </c>
      <c r="L3315" t="s">
        <v>4472</v>
      </c>
      <c r="N3315" t="str">
        <f>VLOOKUP(TRIM(SUBSTITUTE(E3315,CHAR(160),CHAR(32))),Metadata!B$1:J$2632,9,FALSE)</f>
        <v>prose</v>
      </c>
      <c r="O3315">
        <f>VLOOKUP(TRIM(SUBSTITUTE(E3315,CHAR(160),CHAR(32))),Metadata!B$1:K$2632,10,FALSE)</f>
        <v>10580</v>
      </c>
      <c r="P3315" s="4" t="s">
        <v>9381</v>
      </c>
      <c r="Q3315">
        <v>310</v>
      </c>
    </row>
    <row r="3316" spans="1:18" hidden="1" x14ac:dyDescent="0.25">
      <c r="A3316">
        <v>3320</v>
      </c>
      <c r="B3316" t="s">
        <v>4354</v>
      </c>
      <c r="C3316" t="s">
        <v>423</v>
      </c>
      <c r="D3316" t="s">
        <v>330</v>
      </c>
      <c r="E3316" t="s">
        <v>8236</v>
      </c>
      <c r="F3316" t="str">
        <f>VLOOKUP(TRIM(SUBSTITUTE(E3316,CHAR(160),CHAR(32))),Metadata!B$1:C$2632,2,FALSE)</f>
        <v>Diderot, Denis, 1713-1784.</v>
      </c>
      <c r="G3316" t="str">
        <f>VLOOKUP(TRIM(SUBSTITUTE(E3316,CHAR(160),CHAR(32))),Metadata!B$1:D$2632,3,FALSE)</f>
        <v>Les bijoux indiscrets</v>
      </c>
      <c r="H3316">
        <f>VLOOKUP(TRIM(SUBSTITUTE(E3316,CHAR(160),CHAR(32))),Metadata!B$1:E$2632,4,FALSE)</f>
        <v>1748</v>
      </c>
      <c r="I3316" t="s">
        <v>448</v>
      </c>
      <c r="K3316" t="str">
        <f>VLOOKUP(TRIM(SUBSTITUTE(E3316,CHAR(160),CHAR(32))),Metadata!B$1:H$2632,7,FALSE)</f>
        <v>roman</v>
      </c>
      <c r="L3316" t="s">
        <v>4378</v>
      </c>
      <c r="N3316" t="str">
        <f>VLOOKUP(TRIM(SUBSTITUTE(E3316,CHAR(160),CHAR(32))),Metadata!B$1:J$2632,9,FALSE)</f>
        <v>prose</v>
      </c>
      <c r="O3316">
        <f>VLOOKUP(TRIM(SUBSTITUTE(E3316,CHAR(160),CHAR(32))),Metadata!B$1:K$2632,10,FALSE)</f>
        <v>87582</v>
      </c>
      <c r="P3316" s="4" t="s">
        <v>11645</v>
      </c>
      <c r="Q3316">
        <v>90</v>
      </c>
      <c r="R3316">
        <v>99</v>
      </c>
    </row>
    <row r="3317" spans="1:18" hidden="1" x14ac:dyDescent="0.25">
      <c r="A3317">
        <v>3321</v>
      </c>
      <c r="B3317" t="s">
        <v>4354</v>
      </c>
      <c r="C3317" t="s">
        <v>423</v>
      </c>
      <c r="D3317" t="s">
        <v>330</v>
      </c>
      <c r="E3317" t="s">
        <v>6822</v>
      </c>
      <c r="F3317" t="str">
        <f>VLOOKUP(TRIM(SUBSTITUTE(E3317,CHAR(160),CHAR(32))),Metadata!B$1:C$2632,2,FALSE)</f>
        <v>Jaurès, Jean, 1859-1914.</v>
      </c>
      <c r="G3317" t="str">
        <f>VLOOKUP(TRIM(SUBSTITUTE(E3317,CHAR(160),CHAR(32))),Metadata!B$1:D$2632,3,FALSE)</f>
        <v>Les preuves</v>
      </c>
      <c r="H3317">
        <f>VLOOKUP(TRIM(SUBSTITUTE(E3317,CHAR(160),CHAR(32))),Metadata!B$1:E$2632,4,FALSE)</f>
        <v>1898</v>
      </c>
      <c r="I3317" t="s">
        <v>450</v>
      </c>
      <c r="K3317" t="str">
        <f>VLOOKUP(TRIM(SUBSTITUTE(E3317,CHAR(160),CHAR(32))),Metadata!B$1:H$2632,7,FALSE)</f>
        <v>traite</v>
      </c>
      <c r="L3317" t="s">
        <v>4417</v>
      </c>
      <c r="N3317" t="str">
        <f>VLOOKUP(TRIM(SUBSTITUTE(E3317,CHAR(160),CHAR(32))),Metadata!B$1:J$2632,9,FALSE)</f>
        <v/>
      </c>
      <c r="O3317">
        <f>VLOOKUP(TRIM(SUBSTITUTE(E3317,CHAR(160),CHAR(32))),Metadata!B$1:K$2632,10,FALSE)</f>
        <v>100091</v>
      </c>
      <c r="P3317" s="8" t="s">
        <v>11646</v>
      </c>
      <c r="Q3317">
        <v>57</v>
      </c>
      <c r="R3317">
        <v>64</v>
      </c>
    </row>
    <row r="3318" spans="1:18" hidden="1" x14ac:dyDescent="0.25">
      <c r="A3318">
        <v>3322</v>
      </c>
      <c r="B3318" t="s">
        <v>4354</v>
      </c>
      <c r="C3318" t="s">
        <v>423</v>
      </c>
      <c r="D3318" t="s">
        <v>330</v>
      </c>
      <c r="E3318" t="s">
        <v>5790</v>
      </c>
      <c r="F3318" t="str">
        <f>VLOOKUP(TRIM(SUBSTITUTE(E3318,CHAR(160),CHAR(32))),Metadata!B$1:C$2632,2,FALSE)</f>
        <v>Rabaut, Jean-Paul, 1743-1793.</v>
      </c>
      <c r="G3318" t="str">
        <f>VLOOKUP(TRIM(SUBSTITUTE(E3318,CHAR(160),CHAR(32))),Metadata!B$1:D$2632,3,FALSE)</f>
        <v>PRÉCIS HISTORIQUE DE LA RÉVOLUTION FRANÇAISE</v>
      </c>
      <c r="H3318">
        <f>VLOOKUP(TRIM(SUBSTITUTE(E3318,CHAR(160),CHAR(32))),Metadata!B$1:E$2632,4,FALSE)</f>
        <v>1807</v>
      </c>
      <c r="I3318" t="s">
        <v>450</v>
      </c>
      <c r="K3318" t="str">
        <f>VLOOKUP(TRIM(SUBSTITUTE(E3318,CHAR(160),CHAR(32))),Metadata!B$1:H$2632,7,FALSE)</f>
        <v>traite</v>
      </c>
      <c r="L3318" t="s">
        <v>4417</v>
      </c>
      <c r="N3318" t="str">
        <f>VLOOKUP(TRIM(SUBSTITUTE(E3318,CHAR(160),CHAR(32))),Metadata!B$1:J$2632,9,FALSE)</f>
        <v/>
      </c>
      <c r="O3318">
        <f>VLOOKUP(TRIM(SUBSTITUTE(E3318,CHAR(160),CHAR(32))),Metadata!B$1:K$2632,10,FALSE)</f>
        <v>69845</v>
      </c>
      <c r="P3318" s="4" t="s">
        <v>11647</v>
      </c>
      <c r="Q3318">
        <v>59</v>
      </c>
      <c r="R3318">
        <v>66</v>
      </c>
    </row>
    <row r="3319" spans="1:18" hidden="1" x14ac:dyDescent="0.25">
      <c r="A3319">
        <v>3323</v>
      </c>
      <c r="B3319" t="s">
        <v>4354</v>
      </c>
      <c r="C3319" t="s">
        <v>423</v>
      </c>
      <c r="D3319" t="s">
        <v>330</v>
      </c>
      <c r="E3319" t="s">
        <v>6375</v>
      </c>
      <c r="F3319" t="str">
        <f>VLOOKUP(TRIM(SUBSTITUTE(E3319,CHAR(160),CHAR(32))),Metadata!B$1:C$2632,2,FALSE)</f>
        <v>Michelet, Jules, 1798-1874.</v>
      </c>
      <c r="G3319" t="str">
        <f>VLOOKUP(TRIM(SUBSTITUTE(E3319,CHAR(160),CHAR(32))),Metadata!B$1:D$2632,3,FALSE)</f>
        <v>La sorcière</v>
      </c>
      <c r="H3319">
        <f>VLOOKUP(TRIM(SUBSTITUTE(E3319,CHAR(160),CHAR(32))),Metadata!B$1:E$2632,4,FALSE)</f>
        <v>1862</v>
      </c>
      <c r="I3319" t="s">
        <v>450</v>
      </c>
      <c r="K3319" t="str">
        <f>VLOOKUP(TRIM(SUBSTITUTE(E3319,CHAR(160),CHAR(32))),Metadata!B$1:H$2632,7,FALSE)</f>
        <v>traite</v>
      </c>
      <c r="L3319" t="s">
        <v>4417</v>
      </c>
      <c r="N3319" t="str">
        <f>VLOOKUP(TRIM(SUBSTITUTE(E3319,CHAR(160),CHAR(32))),Metadata!B$1:J$2632,9,FALSE)</f>
        <v/>
      </c>
      <c r="O3319">
        <f>VLOOKUP(TRIM(SUBSTITUTE(E3319,CHAR(160),CHAR(32))),Metadata!B$1:K$2632,10,FALSE)</f>
        <v>102283</v>
      </c>
      <c r="P3319" s="4" t="s">
        <v>11648</v>
      </c>
      <c r="Q3319">
        <v>83</v>
      </c>
      <c r="R3319">
        <v>91</v>
      </c>
    </row>
    <row r="3320" spans="1:18" hidden="1" x14ac:dyDescent="0.25">
      <c r="A3320">
        <v>3324</v>
      </c>
      <c r="B3320" t="s">
        <v>4354</v>
      </c>
      <c r="C3320" t="s">
        <v>423</v>
      </c>
      <c r="D3320" t="s">
        <v>330</v>
      </c>
      <c r="E3320" t="s">
        <v>6744</v>
      </c>
      <c r="F3320" t="str">
        <f>VLOOKUP(TRIM(SUBSTITUTE(E3320,CHAR(160),CHAR(32))),Metadata!B$1:C$2632,2,FALSE)</f>
        <v>Tarde, Gabriel, 1843-1904.</v>
      </c>
      <c r="G3320" t="str">
        <f>VLOOKUP(TRIM(SUBSTITUTE(E3320,CHAR(160),CHAR(32))),Metadata!B$1:D$2632,3,FALSE)</f>
        <v>ÉTUDES PÉNALES ET SOCIALES</v>
      </c>
      <c r="H3320">
        <f>VLOOKUP(TRIM(SUBSTITUTE(E3320,CHAR(160),CHAR(32))),Metadata!B$1:E$2632,4,FALSE)</f>
        <v>1892</v>
      </c>
      <c r="I3320" t="s">
        <v>450</v>
      </c>
      <c r="K3320" t="str">
        <f>VLOOKUP(TRIM(SUBSTITUTE(E3320,CHAR(160),CHAR(32))),Metadata!B$1:H$2632,7,FALSE)</f>
        <v>traite</v>
      </c>
      <c r="L3320" t="s">
        <v>4417</v>
      </c>
      <c r="N3320" t="str">
        <f>VLOOKUP(TRIM(SUBSTITUTE(E3320,CHAR(160),CHAR(32))),Metadata!B$1:J$2632,9,FALSE)</f>
        <v/>
      </c>
      <c r="O3320">
        <f>VLOOKUP(TRIM(SUBSTITUTE(E3320,CHAR(160),CHAR(32))),Metadata!B$1:K$2632,10,FALSE)</f>
        <v>167737</v>
      </c>
      <c r="P3320" s="4" t="s">
        <v>11649</v>
      </c>
      <c r="Q3320">
        <v>155</v>
      </c>
      <c r="R3320">
        <v>164</v>
      </c>
    </row>
    <row r="3321" spans="1:18" hidden="1" x14ac:dyDescent="0.25">
      <c r="A3321">
        <v>3325</v>
      </c>
      <c r="B3321" t="s">
        <v>4354</v>
      </c>
      <c r="C3321" t="s">
        <v>423</v>
      </c>
      <c r="D3321" t="s">
        <v>330</v>
      </c>
      <c r="E3321" t="s">
        <v>6816</v>
      </c>
      <c r="F3321" t="str">
        <f>VLOOKUP(TRIM(SUBSTITUTE(E3321,CHAR(160),CHAR(32))),Metadata!B$1:C$2632,2,FALSE)</f>
        <v>Tarde, Gabriel, 1843-1904.</v>
      </c>
      <c r="G3321" t="str">
        <f>VLOOKUP(TRIM(SUBSTITUTE(E3321,CHAR(160),CHAR(32))),Metadata!B$1:D$2632,3,FALSE)</f>
        <v>La logique sociale [2]</v>
      </c>
      <c r="H3321">
        <f>VLOOKUP(TRIM(SUBSTITUTE(E3321,CHAR(160),CHAR(32))),Metadata!B$1:E$2632,4,FALSE)</f>
        <v>1897</v>
      </c>
      <c r="I3321" t="s">
        <v>450</v>
      </c>
      <c r="K3321" t="str">
        <f>VLOOKUP(TRIM(SUBSTITUTE(E3321,CHAR(160),CHAR(32))),Metadata!B$1:H$2632,7,FALSE)</f>
        <v>traite</v>
      </c>
      <c r="L3321" t="s">
        <v>4417</v>
      </c>
      <c r="N3321" t="str">
        <f>VLOOKUP(TRIM(SUBSTITUTE(E3321,CHAR(160),CHAR(32))),Metadata!B$1:J$2632,9,FALSE)</f>
        <v/>
      </c>
      <c r="O3321">
        <f>VLOOKUP(TRIM(SUBSTITUTE(E3321,CHAR(160),CHAR(32))),Metadata!B$1:K$2632,10,FALSE)</f>
        <v>100663</v>
      </c>
      <c r="P3321" s="4" t="s">
        <v>12991</v>
      </c>
      <c r="Q3321">
        <v>515</v>
      </c>
      <c r="R3321">
        <v>523</v>
      </c>
    </row>
    <row r="3322" spans="1:18" hidden="1" x14ac:dyDescent="0.25">
      <c r="A3322">
        <v>3326</v>
      </c>
      <c r="B3322" t="s">
        <v>4354</v>
      </c>
      <c r="C3322" t="s">
        <v>423</v>
      </c>
      <c r="D3322" t="s">
        <v>330</v>
      </c>
      <c r="E3322" t="s">
        <v>8532</v>
      </c>
      <c r="F3322" t="str">
        <f>VLOOKUP(TRIM(SUBSTITUTE(E3322,CHAR(160),CHAR(32))),Metadata!B$1:C$2632,2,FALSE)</f>
        <v>Flaubert, Gustave, 1821-1880.</v>
      </c>
      <c r="G3322" t="str">
        <f>VLOOKUP(TRIM(SUBSTITUTE(E3322,CHAR(160),CHAR(32))),Metadata!B$1:D$2632,3,FALSE)</f>
        <v>Correspondance, 1880</v>
      </c>
      <c r="H3322">
        <f>VLOOKUP(TRIM(SUBSTITUTE(E3322,CHAR(160),CHAR(32))),Metadata!B$1:E$2632,4,FALSE)</f>
        <v>1880</v>
      </c>
      <c r="I3322" t="s">
        <v>450</v>
      </c>
      <c r="K3322" t="str">
        <f>VLOOKUP(TRIM(SUBSTITUTE(E3322,CHAR(160),CHAR(32))),Metadata!B$1:H$2632,7,FALSE)</f>
        <v>correspondance</v>
      </c>
      <c r="L3322" t="s">
        <v>4542</v>
      </c>
      <c r="N3322" t="str">
        <f>VLOOKUP(TRIM(SUBSTITUTE(E3322,CHAR(160),CHAR(32))),Metadata!B$1:J$2632,9,FALSE)</f>
        <v>prose</v>
      </c>
      <c r="O3322">
        <f>VLOOKUP(TRIM(SUBSTITUTE(E3322,CHAR(160),CHAR(32))),Metadata!B$1:K$2632,10,FALSE)</f>
        <v>94702</v>
      </c>
      <c r="P3322" s="4" t="s">
        <v>11650</v>
      </c>
      <c r="Q3322">
        <v>20</v>
      </c>
      <c r="R3322">
        <v>28</v>
      </c>
    </row>
    <row r="3323" spans="1:18" hidden="1" x14ac:dyDescent="0.25">
      <c r="A3323">
        <v>3327</v>
      </c>
      <c r="B3323" t="s">
        <v>4354</v>
      </c>
      <c r="C3323" t="s">
        <v>423</v>
      </c>
      <c r="D3323" t="s">
        <v>330</v>
      </c>
      <c r="E3323" t="s">
        <v>8597</v>
      </c>
      <c r="F3323" t="str">
        <f>VLOOKUP(TRIM(SUBSTITUTE(E3323,CHAR(160),CHAR(32))),Metadata!B$1:C$2632,2,FALSE)</f>
        <v>Leroux, Pierre, 1797-1871.</v>
      </c>
      <c r="G3323" t="str">
        <f>VLOOKUP(TRIM(SUBSTITUTE(E3323,CHAR(160),CHAR(32))),Metadata!B$1:D$2632,3,FALSE)</f>
        <v>De l'humanité: de son principe, et de son avenir: où se trouve exposée la vrai définition de la religion et où l'on explique le sens, la suite et l'enchâinement du mosaisme et du christianisme. Première partie</v>
      </c>
      <c r="H3323">
        <f>VLOOKUP(TRIM(SUBSTITUTE(E3323,CHAR(160),CHAR(32))),Metadata!B$1:E$2632,4,FALSE)</f>
        <v>1840</v>
      </c>
      <c r="I3323" t="s">
        <v>450</v>
      </c>
      <c r="K3323" t="str">
        <f>VLOOKUP(TRIM(SUBSTITUTE(E3323,CHAR(160),CHAR(32))),Metadata!B$1:H$2632,7,FALSE)</f>
        <v>traite ou essai</v>
      </c>
      <c r="L3323" t="s">
        <v>4402</v>
      </c>
      <c r="N3323" t="str">
        <f>VLOOKUP(TRIM(SUBSTITUTE(E3323,CHAR(160),CHAR(32))),Metadata!B$1:J$2632,9,FALSE)</f>
        <v>prose</v>
      </c>
      <c r="O3323">
        <f>VLOOKUP(TRIM(SUBSTITUTE(E3323,CHAR(160),CHAR(32))),Metadata!B$1:K$2632,10,FALSE)</f>
        <v>207532</v>
      </c>
      <c r="P3323" s="4" t="s">
        <v>12992</v>
      </c>
      <c r="Q3323">
        <v>255</v>
      </c>
      <c r="R3323">
        <v>262</v>
      </c>
    </row>
    <row r="3324" spans="1:18" hidden="1" x14ac:dyDescent="0.25">
      <c r="A3324">
        <v>3328</v>
      </c>
      <c r="B3324" t="s">
        <v>4354</v>
      </c>
      <c r="C3324" t="s">
        <v>423</v>
      </c>
      <c r="D3324" t="s">
        <v>330</v>
      </c>
      <c r="E3324" t="s">
        <v>8549</v>
      </c>
      <c r="F3324" t="str">
        <f>VLOOKUP(TRIM(SUBSTITUTE(E3324,CHAR(160),CHAR(32))),Metadata!B$1:C$2632,2,FALSE)</f>
        <v>Gautier, Théophile, 1811-1872.</v>
      </c>
      <c r="G3324" t="str">
        <f>VLOOKUP(TRIM(SUBSTITUTE(E3324,CHAR(160),CHAR(32))),Metadata!B$1:D$2632,3,FALSE)</f>
        <v>Mademoiselle de Maupin</v>
      </c>
      <c r="H3324">
        <f>VLOOKUP(TRIM(SUBSTITUTE(E3324,CHAR(160),CHAR(32))),Metadata!B$1:E$2632,4,FALSE)</f>
        <v>1835</v>
      </c>
      <c r="I3324" t="s">
        <v>450</v>
      </c>
      <c r="K3324" t="str">
        <f>VLOOKUP(TRIM(SUBSTITUTE(E3324,CHAR(160),CHAR(32))),Metadata!B$1:H$2632,7,FALSE)</f>
        <v>Narratif, Roman</v>
      </c>
      <c r="L3324" t="s">
        <v>4786</v>
      </c>
      <c r="N3324" t="str">
        <f>VLOOKUP(TRIM(SUBSTITUTE(E3324,CHAR(160),CHAR(32))),Metadata!B$1:J$2632,9,FALSE)</f>
        <v/>
      </c>
      <c r="O3324">
        <f>VLOOKUP(TRIM(SUBSTITUTE(E3324,CHAR(160),CHAR(32))),Metadata!B$1:K$2632,10,FALSE)</f>
        <v>140254</v>
      </c>
      <c r="P3324" s="4" t="s">
        <v>11651</v>
      </c>
      <c r="Q3324">
        <v>165</v>
      </c>
      <c r="R3324">
        <v>172</v>
      </c>
    </row>
    <row r="3325" spans="1:18" hidden="1" x14ac:dyDescent="0.25">
      <c r="A3325">
        <v>3329</v>
      </c>
      <c r="B3325" t="s">
        <v>4354</v>
      </c>
      <c r="C3325" t="s">
        <v>423</v>
      </c>
      <c r="D3325" t="s">
        <v>330</v>
      </c>
      <c r="E3325" t="s">
        <v>8460</v>
      </c>
      <c r="F3325" t="str">
        <f>VLOOKUP(TRIM(SUBSTITUTE(E3325,CHAR(160),CHAR(32))),Metadata!B$1:C$2632,2,FALSE)</f>
        <v>Chateaubriand, Francois-René, vicomte de, 1768-1848.</v>
      </c>
      <c r="G3325" t="str">
        <f>VLOOKUP(TRIM(SUBSTITUTE(E3325,CHAR(160),CHAR(32))),Metadata!B$1:D$2632,3,FALSE)</f>
        <v>Mémoires d'outre-tombe T. 3</v>
      </c>
      <c r="H3325">
        <f>VLOOKUP(TRIM(SUBSTITUTE(E3325,CHAR(160),CHAR(32))),Metadata!B$1:E$2632,4,FALSE)</f>
        <v>1848</v>
      </c>
      <c r="I3325" t="s">
        <v>450</v>
      </c>
      <c r="K3325" t="str">
        <f>VLOOKUP(TRIM(SUBSTITUTE(E3325,CHAR(160),CHAR(32))),Metadata!B$1:H$2632,7,FALSE)</f>
        <v>memoires</v>
      </c>
      <c r="L3325" t="s">
        <v>4481</v>
      </c>
      <c r="N3325" t="str">
        <f>VLOOKUP(TRIM(SUBSTITUTE(E3325,CHAR(160),CHAR(32))),Metadata!B$1:J$2632,9,FALSE)</f>
        <v>prose</v>
      </c>
      <c r="O3325">
        <f>VLOOKUP(TRIM(SUBSTITUTE(E3325,CHAR(160),CHAR(32))),Metadata!B$1:K$2632,10,FALSE)</f>
        <v>204764</v>
      </c>
      <c r="P3325" s="4" t="s">
        <v>12993</v>
      </c>
      <c r="Q3325">
        <v>512</v>
      </c>
      <c r="R3325">
        <v>519</v>
      </c>
    </row>
    <row r="3326" spans="1:18" hidden="1" x14ac:dyDescent="0.25">
      <c r="A3326">
        <v>3330</v>
      </c>
      <c r="B3326" t="s">
        <v>4354</v>
      </c>
      <c r="C3326" t="s">
        <v>423</v>
      </c>
      <c r="D3326" t="s">
        <v>330</v>
      </c>
      <c r="E3326" t="s">
        <v>8459</v>
      </c>
      <c r="F3326" t="str">
        <f>VLOOKUP(TRIM(SUBSTITUTE(E3326,CHAR(160),CHAR(32))),Metadata!B$1:C$2632,2,FALSE)</f>
        <v>Chateaubriand, Francois-René, vicomte de, 1768-1848.</v>
      </c>
      <c r="G3326" t="str">
        <f>VLOOKUP(TRIM(SUBSTITUTE(E3326,CHAR(160),CHAR(32))),Metadata!B$1:D$2632,3,FALSE)</f>
        <v>Mémoires d'outre-tombe T. 2</v>
      </c>
      <c r="H3326">
        <f>VLOOKUP(TRIM(SUBSTITUTE(E3326,CHAR(160),CHAR(32))),Metadata!B$1:E$2632,4,FALSE)</f>
        <v>1848</v>
      </c>
      <c r="I3326" t="s">
        <v>450</v>
      </c>
      <c r="K3326" t="str">
        <f>VLOOKUP(TRIM(SUBSTITUTE(E3326,CHAR(160),CHAR(32))),Metadata!B$1:H$2632,7,FALSE)</f>
        <v>memoires</v>
      </c>
      <c r="L3326" t="s">
        <v>4481</v>
      </c>
      <c r="N3326" t="str">
        <f>VLOOKUP(TRIM(SUBSTITUTE(E3326,CHAR(160),CHAR(32))),Metadata!B$1:J$2632,9,FALSE)</f>
        <v>prose</v>
      </c>
      <c r="O3326">
        <f>VLOOKUP(TRIM(SUBSTITUTE(E3326,CHAR(160),CHAR(32))),Metadata!B$1:K$2632,10,FALSE)</f>
        <v>202015</v>
      </c>
      <c r="P3326" s="4" t="s">
        <v>11652</v>
      </c>
      <c r="Q3326">
        <v>26</v>
      </c>
      <c r="R3326">
        <v>37</v>
      </c>
    </row>
    <row r="3327" spans="1:18" hidden="1" x14ac:dyDescent="0.25">
      <c r="A3327">
        <v>3331</v>
      </c>
      <c r="B3327" t="s">
        <v>4354</v>
      </c>
      <c r="C3327" t="s">
        <v>423</v>
      </c>
      <c r="D3327" t="s">
        <v>330</v>
      </c>
      <c r="E3327" t="s">
        <v>8551</v>
      </c>
      <c r="F3327" t="str">
        <f>VLOOKUP(TRIM(SUBSTITUTE(E3327,CHAR(160),CHAR(32))),Metadata!B$1:C$2632,2,FALSE)</f>
        <v>Genlis, Stéphanie Félicité, comtesse de, 1746-1830.</v>
      </c>
      <c r="G3327" t="str">
        <f>VLOOKUP(TRIM(SUBSTITUTE(E3327,CHAR(160),CHAR(32))),Metadata!B$1:D$2632,3,FALSE)</f>
        <v>Inès de Castro</v>
      </c>
      <c r="H3327">
        <f>VLOOKUP(TRIM(SUBSTITUTE(E3327,CHAR(160),CHAR(32))),Metadata!B$1:E$2632,4,FALSE)</f>
        <v>1817</v>
      </c>
      <c r="I3327" t="s">
        <v>450</v>
      </c>
      <c r="K3327" t="str">
        <f>VLOOKUP(TRIM(SUBSTITUTE(E3327,CHAR(160),CHAR(32))),Metadata!B$1:H$2632,7,FALSE)</f>
        <v>roman</v>
      </c>
      <c r="L3327" t="s">
        <v>4378</v>
      </c>
      <c r="N3327" t="str">
        <f>VLOOKUP(TRIM(SUBSTITUTE(E3327,CHAR(160),CHAR(32))),Metadata!B$1:J$2632,9,FALSE)</f>
        <v/>
      </c>
      <c r="O3327">
        <f>VLOOKUP(TRIM(SUBSTITUTE(E3327,CHAR(160),CHAR(32))),Metadata!B$1:K$2632,10,FALSE)</f>
        <v>35236</v>
      </c>
      <c r="P3327" s="4" t="s">
        <v>11653</v>
      </c>
      <c r="Q3327">
        <v>18</v>
      </c>
      <c r="R3327">
        <v>25</v>
      </c>
    </row>
    <row r="3328" spans="1:18" hidden="1" x14ac:dyDescent="0.25">
      <c r="A3328">
        <v>3332</v>
      </c>
      <c r="B3328" t="s">
        <v>4354</v>
      </c>
      <c r="C3328" t="s">
        <v>423</v>
      </c>
      <c r="D3328" t="s">
        <v>330</v>
      </c>
      <c r="E3328" t="s">
        <v>8490</v>
      </c>
      <c r="F3328" t="str">
        <f>VLOOKUP(TRIM(SUBSTITUTE(E3328,CHAR(160),CHAR(32))),Metadata!B$1:C$2632,2,FALSE)</f>
        <v>Dumas, Alexandre (père), 1802-1870.</v>
      </c>
      <c r="G3328" t="str">
        <f>VLOOKUP(TRIM(SUBSTITUTE(E3328,CHAR(160),CHAR(32))),Metadata!B$1:D$2632,3,FALSE)</f>
        <v>Chevalier d'Harmental (Le)</v>
      </c>
      <c r="H3328">
        <f>VLOOKUP(TRIM(SUBSTITUTE(E3328,CHAR(160),CHAR(32))),Metadata!B$1:E$2632,4,FALSE)</f>
        <v>1842</v>
      </c>
      <c r="I3328" t="s">
        <v>450</v>
      </c>
      <c r="K3328" t="str">
        <f>VLOOKUP(TRIM(SUBSTITUTE(E3328,CHAR(160),CHAR(32))),Metadata!B$1:H$2632,7,FALSE)</f>
        <v>Narratif, Roman</v>
      </c>
      <c r="L3328" t="s">
        <v>4786</v>
      </c>
      <c r="N3328" t="str">
        <f>VLOOKUP(TRIM(SUBSTITUTE(E3328,CHAR(160),CHAR(32))),Metadata!B$1:J$2632,9,FALSE)</f>
        <v/>
      </c>
      <c r="O3328">
        <f>VLOOKUP(TRIM(SUBSTITUTE(E3328,CHAR(160),CHAR(32))),Metadata!B$1:K$2632,10,FALSE)</f>
        <v>175048</v>
      </c>
      <c r="P3328" s="4" t="s">
        <v>9382</v>
      </c>
      <c r="Q3328">
        <v>30</v>
      </c>
      <c r="R3328">
        <v>38</v>
      </c>
    </row>
    <row r="3329" spans="1:18" hidden="1" x14ac:dyDescent="0.25">
      <c r="A3329">
        <v>3333</v>
      </c>
      <c r="B3329" t="s">
        <v>4354</v>
      </c>
      <c r="C3329" t="s">
        <v>423</v>
      </c>
      <c r="D3329" t="s">
        <v>330</v>
      </c>
      <c r="E3329" t="s">
        <v>8594</v>
      </c>
      <c r="F3329" t="str">
        <f>VLOOKUP(TRIM(SUBSTITUTE(E3329,CHAR(160),CHAR(32))),Metadata!B$1:C$2632,2,FALSE)</f>
        <v>Las Cases, Emmanuel-Auguste-Dieudonné, comte de, 1766-1842.</v>
      </c>
      <c r="G3329" t="str">
        <f>VLOOKUP(TRIM(SUBSTITUTE(E3329,CHAR(160),CHAR(32))),Metadata!B$1:D$2632,3,FALSE)</f>
        <v>Le mémorial de Sainte-Hélène.</v>
      </c>
      <c r="H3329">
        <f>VLOOKUP(TRIM(SUBSTITUTE(E3329,CHAR(160),CHAR(32))),Metadata!B$1:E$2632,4,FALSE)</f>
        <v>1823</v>
      </c>
      <c r="I3329" t="s">
        <v>450</v>
      </c>
      <c r="K3329" t="str">
        <f>VLOOKUP(TRIM(SUBSTITUTE(E3329,CHAR(160),CHAR(32))),Metadata!B$1:H$2632,7,FALSE)</f>
        <v>memoires</v>
      </c>
      <c r="L3329" t="s">
        <v>4481</v>
      </c>
      <c r="N3329" t="str">
        <f>VLOOKUP(TRIM(SUBSTITUTE(E3329,CHAR(160),CHAR(32))),Metadata!B$1:J$2632,9,FALSE)</f>
        <v>prose</v>
      </c>
      <c r="O3329">
        <f>VLOOKUP(TRIM(SUBSTITUTE(E3329,CHAR(160),CHAR(32))),Metadata!B$1:K$2632,10,FALSE)</f>
        <v>643639</v>
      </c>
      <c r="P3329" s="4" t="s">
        <v>9383</v>
      </c>
      <c r="Q3329">
        <v>185</v>
      </c>
      <c r="R3329">
        <v>193</v>
      </c>
    </row>
    <row r="3330" spans="1:18" hidden="1" x14ac:dyDescent="0.25">
      <c r="A3330">
        <v>3334</v>
      </c>
      <c r="B3330" t="s">
        <v>4354</v>
      </c>
      <c r="C3330" t="s">
        <v>423</v>
      </c>
      <c r="D3330" t="s">
        <v>330</v>
      </c>
      <c r="E3330" t="s">
        <v>8502</v>
      </c>
      <c r="F3330" t="str">
        <f>VLOOKUP(TRIM(SUBSTITUTE(E3330,CHAR(160),CHAR(32))),Metadata!B$1:C$2632,2,FALSE)</f>
        <v>Dumas, Alexandre (père), 1802-1870.</v>
      </c>
      <c r="G3330" t="str">
        <f>VLOOKUP(TRIM(SUBSTITUTE(E3330,CHAR(160),CHAR(32))),Metadata!B$1:D$2632,3,FALSE)</f>
        <v>Olympe de Clèves</v>
      </c>
      <c r="H3330">
        <f>VLOOKUP(TRIM(SUBSTITUTE(E3330,CHAR(160),CHAR(32))),Metadata!B$1:E$2632,4,FALSE)</f>
        <v>1851</v>
      </c>
      <c r="I3330" t="s">
        <v>450</v>
      </c>
      <c r="K3330" t="str">
        <f>VLOOKUP(TRIM(SUBSTITUTE(E3330,CHAR(160),CHAR(32))),Metadata!B$1:H$2632,7,FALSE)</f>
        <v>Narratif, Roman</v>
      </c>
      <c r="L3330" t="s">
        <v>4786</v>
      </c>
      <c r="N3330" t="str">
        <f>VLOOKUP(TRIM(SUBSTITUTE(E3330,CHAR(160),CHAR(32))),Metadata!B$1:J$2632,9,FALSE)</f>
        <v/>
      </c>
      <c r="O3330">
        <f>VLOOKUP(TRIM(SUBSTITUTE(E3330,CHAR(160),CHAR(32))),Metadata!B$1:K$2632,10,FALSE)</f>
        <v>260354</v>
      </c>
      <c r="P3330" s="4" t="s">
        <v>11654</v>
      </c>
      <c r="Q3330">
        <v>52</v>
      </c>
      <c r="R3330">
        <v>60</v>
      </c>
    </row>
    <row r="3331" spans="1:18" hidden="1" x14ac:dyDescent="0.25">
      <c r="A3331">
        <v>3335</v>
      </c>
      <c r="B3331" t="s">
        <v>4354</v>
      </c>
      <c r="C3331" t="s">
        <v>423</v>
      </c>
      <c r="D3331" t="s">
        <v>330</v>
      </c>
      <c r="E3331" t="s">
        <v>8457</v>
      </c>
      <c r="F3331" t="str">
        <f>VLOOKUP(TRIM(SUBSTITUTE(E3331,CHAR(160),CHAR(32))),Metadata!B$1:C$2632,2,FALSE)</f>
        <v>Chateaubriand, Francois-René, vicomte de, 1768-1848.</v>
      </c>
      <c r="G3331" t="str">
        <f>VLOOKUP(TRIM(SUBSTITUTE(E3331,CHAR(160),CHAR(32))),Metadata!B$1:D$2632,3,FALSE)</f>
        <v>Les martyrs</v>
      </c>
      <c r="H3331">
        <f>VLOOKUP(TRIM(SUBSTITUTE(E3331,CHAR(160),CHAR(32))),Metadata!B$1:E$2632,4,FALSE)</f>
        <v>1810</v>
      </c>
      <c r="I3331" t="s">
        <v>450</v>
      </c>
      <c r="K3331" t="str">
        <f>VLOOKUP(TRIM(SUBSTITUTE(E3331,CHAR(160),CHAR(32))),Metadata!B$1:H$2632,7,FALSE)</f>
        <v>roman</v>
      </c>
      <c r="L3331" t="s">
        <v>4378</v>
      </c>
      <c r="N3331" t="str">
        <f>VLOOKUP(TRIM(SUBSTITUTE(E3331,CHAR(160),CHAR(32))),Metadata!B$1:J$2632,9,FALSE)</f>
        <v>prose</v>
      </c>
      <c r="O3331">
        <f>VLOOKUP(TRIM(SUBSTITUTE(E3331,CHAR(160),CHAR(32))),Metadata!B$1:K$2632,10,FALSE)</f>
        <v>160710</v>
      </c>
      <c r="P3331" s="4" t="s">
        <v>12994</v>
      </c>
      <c r="Q3331">
        <v>29</v>
      </c>
      <c r="R3331">
        <v>38</v>
      </c>
    </row>
    <row r="3332" spans="1:18" hidden="1" x14ac:dyDescent="0.25">
      <c r="A3332">
        <v>3336</v>
      </c>
      <c r="B3332" t="s">
        <v>4354</v>
      </c>
      <c r="C3332" t="s">
        <v>423</v>
      </c>
      <c r="D3332" t="s">
        <v>330</v>
      </c>
      <c r="E3332" t="s">
        <v>8685</v>
      </c>
      <c r="F3332" t="str">
        <f>VLOOKUP(TRIM(SUBSTITUTE(E3332,CHAR(160),CHAR(32))),Metadata!B$1:C$2632,2,FALSE)</f>
        <v>Theuriet, André, 1833-1907.</v>
      </c>
      <c r="G3332" t="str">
        <f>VLOOKUP(TRIM(SUBSTITUTE(E3332,CHAR(160),CHAR(32))),Metadata!B$1:D$2632,3,FALSE)</f>
        <v>Le mariage de Gérard</v>
      </c>
      <c r="H3332">
        <f>VLOOKUP(TRIM(SUBSTITUTE(E3332,CHAR(160),CHAR(32))),Metadata!B$1:E$2632,4,FALSE)</f>
        <v>1875</v>
      </c>
      <c r="I3332" t="s">
        <v>450</v>
      </c>
      <c r="K3332" t="str">
        <f>VLOOKUP(TRIM(SUBSTITUTE(E3332,CHAR(160),CHAR(32))),Metadata!B$1:H$2632,7,FALSE)</f>
        <v>roman</v>
      </c>
      <c r="L3332" t="s">
        <v>4378</v>
      </c>
      <c r="N3332" t="str">
        <f>VLOOKUP(TRIM(SUBSTITUTE(E3332,CHAR(160),CHAR(32))),Metadata!B$1:J$2632,9,FALSE)</f>
        <v>prose</v>
      </c>
      <c r="O3332">
        <f>VLOOKUP(TRIM(SUBSTITUTE(E3332,CHAR(160),CHAR(32))),Metadata!B$1:K$2632,10,FALSE)</f>
        <v>47886</v>
      </c>
      <c r="P3332" s="4" t="s">
        <v>11655</v>
      </c>
      <c r="Q3332">
        <v>26</v>
      </c>
      <c r="R3332">
        <v>33</v>
      </c>
    </row>
    <row r="3333" spans="1:18" hidden="1" x14ac:dyDescent="0.25">
      <c r="A3333">
        <v>3337</v>
      </c>
      <c r="B3333" t="s">
        <v>4354</v>
      </c>
      <c r="C3333" t="s">
        <v>423</v>
      </c>
      <c r="D3333" t="s">
        <v>330</v>
      </c>
      <c r="E3333" t="s">
        <v>6721</v>
      </c>
      <c r="F3333" t="str">
        <f>VLOOKUP(TRIM(SUBSTITUTE(E3333,CHAR(160),CHAR(32))),Metadata!B$1:C$2632,2,FALSE)</f>
        <v>Tarde, Gabriel, 1843-1904.</v>
      </c>
      <c r="G3333" t="str">
        <f>VLOOKUP(TRIM(SUBSTITUTE(E3333,CHAR(160),CHAR(32))),Metadata!B$1:D$2632,3,FALSE)</f>
        <v>Les lois de l'imitation [2]</v>
      </c>
      <c r="H3333">
        <f>VLOOKUP(TRIM(SUBSTITUTE(E3333,CHAR(160),CHAR(32))),Metadata!B$1:E$2632,4,FALSE)</f>
        <v>1890</v>
      </c>
      <c r="I3333" t="s">
        <v>450</v>
      </c>
      <c r="K3333" t="str">
        <f>VLOOKUP(TRIM(SUBSTITUTE(E3333,CHAR(160),CHAR(32))),Metadata!B$1:H$2632,7,FALSE)</f>
        <v>traite</v>
      </c>
      <c r="L3333" t="s">
        <v>4417</v>
      </c>
      <c r="N3333" t="str">
        <f>VLOOKUP(TRIM(SUBSTITUTE(E3333,CHAR(160),CHAR(32))),Metadata!B$1:J$2632,9,FALSE)</f>
        <v/>
      </c>
      <c r="O3333">
        <f>VLOOKUP(TRIM(SUBSTITUTE(E3333,CHAR(160),CHAR(32))),Metadata!B$1:K$2632,10,FALSE)</f>
        <v>80009</v>
      </c>
      <c r="P3333" s="4" t="s">
        <v>9384</v>
      </c>
      <c r="Q3333">
        <v>106</v>
      </c>
      <c r="R3333">
        <v>114</v>
      </c>
    </row>
    <row r="3334" spans="1:18" hidden="1" x14ac:dyDescent="0.25">
      <c r="A3334">
        <v>3338</v>
      </c>
      <c r="B3334" t="s">
        <v>4354</v>
      </c>
      <c r="C3334" t="s">
        <v>423</v>
      </c>
      <c r="D3334" t="s">
        <v>330</v>
      </c>
      <c r="E3334" t="s">
        <v>7894</v>
      </c>
      <c r="F3334" t="str">
        <f>VLOOKUP(TRIM(SUBSTITUTE(E3334,CHAR(160),CHAR(32))),Metadata!B$1:C$2632,2,FALSE)</f>
        <v>Michelet, Jules, 1798-1874.</v>
      </c>
      <c r="G3334" t="str">
        <f>VLOOKUP(TRIM(SUBSTITUTE(E3334,CHAR(160),CHAR(32))),Metadata!B$1:D$2632,3,FALSE)</f>
        <v>Histoire de France</v>
      </c>
      <c r="H3334">
        <f>VLOOKUP(TRIM(SUBSTITUTE(E3334,CHAR(160),CHAR(32))),Metadata!B$1:E$2632,4,FALSE)</f>
        <v>1893</v>
      </c>
      <c r="I3334" t="s">
        <v>450</v>
      </c>
      <c r="K3334" t="str">
        <f>VLOOKUP(TRIM(SUBSTITUTE(E3334,CHAR(160),CHAR(32))),Metadata!B$1:H$2632,7,FALSE)</f>
        <v>traite</v>
      </c>
      <c r="L3334" t="s">
        <v>4417</v>
      </c>
      <c r="N3334" t="str">
        <f>VLOOKUP(TRIM(SUBSTITUTE(E3334,CHAR(160),CHAR(32))),Metadata!B$1:J$2632,9,FALSE)</f>
        <v/>
      </c>
      <c r="O3334">
        <f>VLOOKUP(TRIM(SUBSTITUTE(E3334,CHAR(160),CHAR(32))),Metadata!B$1:K$2632,10,FALSE)</f>
        <v>119715</v>
      </c>
      <c r="P3334" s="4" t="s">
        <v>11656</v>
      </c>
      <c r="Q3334">
        <v>115</v>
      </c>
      <c r="R3334">
        <v>123</v>
      </c>
    </row>
    <row r="3335" spans="1:18" hidden="1" x14ac:dyDescent="0.25">
      <c r="A3335">
        <v>3339</v>
      </c>
      <c r="B3335" t="s">
        <v>4354</v>
      </c>
      <c r="C3335" t="s">
        <v>423</v>
      </c>
      <c r="D3335" t="s">
        <v>330</v>
      </c>
      <c r="E3335" t="s">
        <v>8447</v>
      </c>
      <c r="F3335" t="str">
        <f>VLOOKUP(TRIM(SUBSTITUTE(E3335,CHAR(160),CHAR(32))),Metadata!B$1:C$2632,2,FALSE)</f>
        <v>Bourges, Elémir, 1852-1925.</v>
      </c>
      <c r="G3335" t="str">
        <f>VLOOKUP(TRIM(SUBSTITUTE(E3335,CHAR(160),CHAR(32))),Metadata!B$1:D$2632,3,FALSE)</f>
        <v>Le crépuscule des dieux</v>
      </c>
      <c r="H3335">
        <f>VLOOKUP(TRIM(SUBSTITUTE(E3335,CHAR(160),CHAR(32))),Metadata!B$1:E$2632,4,FALSE)</f>
        <v>1884</v>
      </c>
      <c r="I3335" t="s">
        <v>450</v>
      </c>
      <c r="K3335" t="str">
        <f>VLOOKUP(TRIM(SUBSTITUTE(E3335,CHAR(160),CHAR(32))),Metadata!B$1:H$2632,7,FALSE)</f>
        <v>roman</v>
      </c>
      <c r="L3335" t="s">
        <v>4378</v>
      </c>
      <c r="N3335" t="str">
        <f>VLOOKUP(TRIM(SUBSTITUTE(E3335,CHAR(160),CHAR(32))),Metadata!B$1:J$2632,9,FALSE)</f>
        <v>prose</v>
      </c>
      <c r="O3335">
        <f>VLOOKUP(TRIM(SUBSTITUTE(E3335,CHAR(160),CHAR(32))),Metadata!B$1:K$2632,10,FALSE)</f>
        <v>80453</v>
      </c>
      <c r="P3335" s="4" t="s">
        <v>11657</v>
      </c>
      <c r="Q3335">
        <v>89</v>
      </c>
      <c r="R3335">
        <v>97</v>
      </c>
    </row>
    <row r="3336" spans="1:18" hidden="1" x14ac:dyDescent="0.25">
      <c r="A3336">
        <v>3340</v>
      </c>
      <c r="B3336" t="s">
        <v>4354</v>
      </c>
      <c r="C3336" t="s">
        <v>423</v>
      </c>
      <c r="D3336" t="s">
        <v>330</v>
      </c>
      <c r="E3336" t="s">
        <v>6710</v>
      </c>
      <c r="F3336" t="str">
        <f>VLOOKUP(TRIM(SUBSTITUTE(E3336,CHAR(160),CHAR(32))),Metadata!B$1:C$2632,2,FALSE)</f>
        <v>Taine, Hippolyte, 1828-1893.</v>
      </c>
      <c r="G3336" t="str">
        <f>VLOOKUP(TRIM(SUBSTITUTE(E3336,CHAR(160),CHAR(32))),Metadata!B$1:D$2632,3,FALSE)</f>
        <v>Les origines de la France contemporaine. Le régime moderne</v>
      </c>
      <c r="H3336">
        <f>VLOOKUP(TRIM(SUBSTITUTE(E3336,CHAR(160),CHAR(32))),Metadata!B$1:E$2632,4,FALSE)</f>
        <v>1890</v>
      </c>
      <c r="I3336" t="s">
        <v>450</v>
      </c>
      <c r="K3336" t="str">
        <f>VLOOKUP(TRIM(SUBSTITUTE(E3336,CHAR(160),CHAR(32))),Metadata!B$1:H$2632,7,FALSE)</f>
        <v>traite</v>
      </c>
      <c r="L3336" t="s">
        <v>4417</v>
      </c>
      <c r="N3336" t="str">
        <f>VLOOKUP(TRIM(SUBSTITUTE(E3336,CHAR(160),CHAR(32))),Metadata!B$1:J$2632,9,FALSE)</f>
        <v/>
      </c>
      <c r="O3336">
        <f>VLOOKUP(TRIM(SUBSTITUTE(E3336,CHAR(160),CHAR(32))),Metadata!B$1:K$2632,10,FALSE)</f>
        <v>266441</v>
      </c>
      <c r="P3336" s="8" t="s">
        <v>11658</v>
      </c>
      <c r="Q3336">
        <v>94</v>
      </c>
      <c r="R3336">
        <v>102</v>
      </c>
    </row>
    <row r="3337" spans="1:18" hidden="1" x14ac:dyDescent="0.25">
      <c r="A3337">
        <v>3341</v>
      </c>
      <c r="B3337" t="s">
        <v>4354</v>
      </c>
      <c r="C3337" t="s">
        <v>423</v>
      </c>
      <c r="D3337" t="s">
        <v>330</v>
      </c>
      <c r="E3337" t="s">
        <v>8990</v>
      </c>
      <c r="F3337" t="str">
        <f>VLOOKUP(TRIM(SUBSTITUTE(E3337,CHAR(160),CHAR(32))),Metadata!B$1:C$2632,2,FALSE)</f>
        <v>Rivière, Jacques, 1886-1925.</v>
      </c>
      <c r="G3337" t="str">
        <f>VLOOKUP(TRIM(SUBSTITUTE(E3337,CHAR(160),CHAR(32))),Metadata!B$1:D$2632,3,FALSE)</f>
        <v>Correspondance avec J. Rivière</v>
      </c>
      <c r="H3337">
        <f>VLOOKUP(TRIM(SUBSTITUTE(E3337,CHAR(160),CHAR(32))),Metadata!B$1:E$2632,4,FALSE)</f>
        <v>1914</v>
      </c>
      <c r="I3337" t="s">
        <v>534</v>
      </c>
      <c r="K3337" t="str">
        <f>VLOOKUP(TRIM(SUBSTITUTE(E3337,CHAR(160),CHAR(32))),Metadata!B$1:H$2632,7,FALSE)</f>
        <v>correspondance</v>
      </c>
      <c r="L3337" t="s">
        <v>4542</v>
      </c>
      <c r="N3337" t="str">
        <f>VLOOKUP(TRIM(SUBSTITUTE(E3337,CHAR(160),CHAR(32))),Metadata!B$1:J$2632,9,FALSE)</f>
        <v>prose</v>
      </c>
      <c r="O3337">
        <f>VLOOKUP(TRIM(SUBSTITUTE(E3337,CHAR(160),CHAR(32))),Metadata!B$1:K$2632,10,FALSE)</f>
        <v>357600</v>
      </c>
      <c r="P3337" s="4" t="s">
        <v>11659</v>
      </c>
      <c r="Q3337">
        <v>44</v>
      </c>
      <c r="R3337">
        <v>52</v>
      </c>
    </row>
    <row r="3338" spans="1:18" hidden="1" x14ac:dyDescent="0.25">
      <c r="A3338">
        <v>3342</v>
      </c>
      <c r="B3338" t="s">
        <v>4354</v>
      </c>
      <c r="C3338" t="s">
        <v>423</v>
      </c>
      <c r="D3338" t="s">
        <v>330</v>
      </c>
      <c r="E3338" t="s">
        <v>8772</v>
      </c>
      <c r="F3338" t="str">
        <f>VLOOKUP(TRIM(SUBSTITUTE(E3338,CHAR(160),CHAR(32))),Metadata!B$1:C$2632,2,FALSE)</f>
        <v>Beauvoir, Simone de, 1908-1986.</v>
      </c>
      <c r="G3338" t="str">
        <f>VLOOKUP(TRIM(SUBSTITUTE(E3338,CHAR(160),CHAR(32))),Metadata!B$1:D$2632,3,FALSE)</f>
        <v>Les mandarins</v>
      </c>
      <c r="H3338">
        <f>VLOOKUP(TRIM(SUBSTITUTE(E3338,CHAR(160),CHAR(32))),Metadata!B$1:E$2632,4,FALSE)</f>
        <v>1954</v>
      </c>
      <c r="I3338" t="s">
        <v>534</v>
      </c>
      <c r="K3338" t="str">
        <f>VLOOKUP(TRIM(SUBSTITUTE(E3338,CHAR(160),CHAR(32))),Metadata!B$1:H$2632,7,FALSE)</f>
        <v>roman</v>
      </c>
      <c r="L3338" t="s">
        <v>4378</v>
      </c>
      <c r="N3338" t="str">
        <f>VLOOKUP(TRIM(SUBSTITUTE(E3338,CHAR(160),CHAR(32))),Metadata!B$1:J$2632,9,FALSE)</f>
        <v>prose</v>
      </c>
      <c r="O3338">
        <f>VLOOKUP(TRIM(SUBSTITUTE(E3338,CHAR(160),CHAR(32))),Metadata!B$1:K$2632,10,FALSE)</f>
        <v>291169</v>
      </c>
      <c r="P3338" s="4" t="s">
        <v>11660</v>
      </c>
      <c r="Q3338">
        <v>66</v>
      </c>
      <c r="R3338">
        <v>74</v>
      </c>
    </row>
    <row r="3339" spans="1:18" hidden="1" x14ac:dyDescent="0.25">
      <c r="A3339">
        <v>3343</v>
      </c>
      <c r="B3339" t="s">
        <v>4354</v>
      </c>
      <c r="C3339" t="s">
        <v>423</v>
      </c>
      <c r="D3339" t="s">
        <v>330</v>
      </c>
      <c r="E3339" t="s">
        <v>8826</v>
      </c>
      <c r="F3339" t="str">
        <f>VLOOKUP(TRIM(SUBSTITUTE(E3339,CHAR(160),CHAR(32))),Metadata!B$1:C$2632,2,FALSE)</f>
        <v>Cocteau, Jean, 1889-1963.</v>
      </c>
      <c r="G3339" t="str">
        <f>VLOOKUP(TRIM(SUBSTITUTE(E3339,CHAR(160),CHAR(32))),Metadata!B$1:D$2632,3,FALSE)</f>
        <v>Les infants terrible</v>
      </c>
      <c r="H3339">
        <f>VLOOKUP(TRIM(SUBSTITUTE(E3339,CHAR(160),CHAR(32))),Metadata!B$1:E$2632,4,FALSE)</f>
        <v>1929</v>
      </c>
      <c r="I3339" t="s">
        <v>534</v>
      </c>
      <c r="K3339" t="str">
        <f>VLOOKUP(TRIM(SUBSTITUTE(E3339,CHAR(160),CHAR(32))),Metadata!B$1:H$2632,7,FALSE)</f>
        <v>roman</v>
      </c>
      <c r="L3339" t="s">
        <v>4378</v>
      </c>
      <c r="N3339" t="str">
        <f>VLOOKUP(TRIM(SUBSTITUTE(E3339,CHAR(160),CHAR(32))),Metadata!B$1:J$2632,9,FALSE)</f>
        <v>prose</v>
      </c>
      <c r="O3339">
        <f>VLOOKUP(TRIM(SUBSTITUTE(E3339,CHAR(160),CHAR(32))),Metadata!B$1:K$2632,10,FALSE)</f>
        <v>25876</v>
      </c>
      <c r="P3339" s="4" t="s">
        <v>11661</v>
      </c>
      <c r="Q3339">
        <v>135</v>
      </c>
      <c r="R3339">
        <v>144</v>
      </c>
    </row>
    <row r="3340" spans="1:18" hidden="1" x14ac:dyDescent="0.25">
      <c r="A3340">
        <v>3344</v>
      </c>
      <c r="B3340" t="s">
        <v>4354</v>
      </c>
      <c r="C3340" t="s">
        <v>423</v>
      </c>
      <c r="D3340" t="s">
        <v>330</v>
      </c>
      <c r="E3340" t="s">
        <v>8772</v>
      </c>
      <c r="F3340" t="str">
        <f>VLOOKUP(TRIM(SUBSTITUTE(E3340,CHAR(160),CHAR(32))),Metadata!B$1:C$2632,2,FALSE)</f>
        <v>Beauvoir, Simone de, 1908-1986.</v>
      </c>
      <c r="G3340" t="str">
        <f>VLOOKUP(TRIM(SUBSTITUTE(E3340,CHAR(160),CHAR(32))),Metadata!B$1:D$2632,3,FALSE)</f>
        <v>Les mandarins</v>
      </c>
      <c r="H3340">
        <f>VLOOKUP(TRIM(SUBSTITUTE(E3340,CHAR(160),CHAR(32))),Metadata!B$1:E$2632,4,FALSE)</f>
        <v>1954</v>
      </c>
      <c r="I3340" t="s">
        <v>534</v>
      </c>
      <c r="K3340" t="str">
        <f>VLOOKUP(TRIM(SUBSTITUTE(E3340,CHAR(160),CHAR(32))),Metadata!B$1:H$2632,7,FALSE)</f>
        <v>roman</v>
      </c>
      <c r="L3340" t="s">
        <v>4378</v>
      </c>
      <c r="N3340" t="str">
        <f>VLOOKUP(TRIM(SUBSTITUTE(E3340,CHAR(160),CHAR(32))),Metadata!B$1:J$2632,9,FALSE)</f>
        <v>prose</v>
      </c>
      <c r="O3340">
        <f>VLOOKUP(TRIM(SUBSTITUTE(E3340,CHAR(160),CHAR(32))),Metadata!B$1:K$2632,10,FALSE)</f>
        <v>291169</v>
      </c>
      <c r="P3340" s="4" t="s">
        <v>12995</v>
      </c>
      <c r="Q3340">
        <v>94</v>
      </c>
      <c r="R3340">
        <v>102</v>
      </c>
    </row>
    <row r="3341" spans="1:18" hidden="1" x14ac:dyDescent="0.25">
      <c r="A3341">
        <v>3345</v>
      </c>
      <c r="B3341" t="s">
        <v>4354</v>
      </c>
      <c r="C3341" t="s">
        <v>423</v>
      </c>
      <c r="D3341" t="s">
        <v>330</v>
      </c>
      <c r="E3341" t="s">
        <v>8977</v>
      </c>
      <c r="F3341" t="str">
        <f>VLOOKUP(TRIM(SUBSTITUTE(E3341,CHAR(160),CHAR(32))),Metadata!B$1:C$2632,2,FALSE)</f>
        <v>Proust, Marcel, 1871-1922.</v>
      </c>
      <c r="G3341" t="str">
        <f>VLOOKUP(TRIM(SUBSTITUTE(E3341,CHAR(160),CHAR(32))),Metadata!B$1:D$2632,3,FALSE)</f>
        <v>Côté de Guermantes</v>
      </c>
      <c r="H3341">
        <f>VLOOKUP(TRIM(SUBSTITUTE(E3341,CHAR(160),CHAR(32))),Metadata!B$1:E$2632,4,FALSE)</f>
        <v>1920</v>
      </c>
      <c r="I3341" t="s">
        <v>534</v>
      </c>
      <c r="K3341" t="str">
        <f>VLOOKUP(TRIM(SUBSTITUTE(E3341,CHAR(160),CHAR(32))),Metadata!B$1:H$2632,7,FALSE)</f>
        <v>roman</v>
      </c>
      <c r="L3341" t="s">
        <v>4378</v>
      </c>
      <c r="N3341" t="str">
        <f>VLOOKUP(TRIM(SUBSTITUTE(E3341,CHAR(160),CHAR(32))),Metadata!B$1:J$2632,9,FALSE)</f>
        <v>prose</v>
      </c>
      <c r="O3341">
        <f>VLOOKUP(TRIM(SUBSTITUTE(E3341,CHAR(160),CHAR(32))),Metadata!B$1:K$2632,10,FALSE)</f>
        <v>247207</v>
      </c>
      <c r="P3341" s="4" t="s">
        <v>12996</v>
      </c>
      <c r="Q3341">
        <v>73</v>
      </c>
      <c r="R3341">
        <v>82</v>
      </c>
    </row>
    <row r="3342" spans="1:18" hidden="1" x14ac:dyDescent="0.25">
      <c r="A3342">
        <v>3346</v>
      </c>
      <c r="B3342" t="s">
        <v>4354</v>
      </c>
      <c r="C3342" t="s">
        <v>423</v>
      </c>
      <c r="D3342" t="s">
        <v>330</v>
      </c>
      <c r="E3342" t="s">
        <v>8828</v>
      </c>
      <c r="F3342" t="str">
        <f>VLOOKUP(TRIM(SUBSTITUTE(E3342,CHAR(160),CHAR(32))),Metadata!B$1:C$2632,2,FALSE)</f>
        <v>Colette, 1873-1954.</v>
      </c>
      <c r="G3342" t="str">
        <f>VLOOKUP(TRIM(SUBSTITUTE(E3342,CHAR(160),CHAR(32))),Metadata!B$1:D$2632,3,FALSE)</f>
        <v>La naissance du jour</v>
      </c>
      <c r="H3342">
        <f>VLOOKUP(TRIM(SUBSTITUTE(E3342,CHAR(160),CHAR(32))),Metadata!B$1:E$2632,4,FALSE)</f>
        <v>1928</v>
      </c>
      <c r="I3342" t="s">
        <v>534</v>
      </c>
      <c r="K3342" t="str">
        <f>VLOOKUP(TRIM(SUBSTITUTE(E3342,CHAR(160),CHAR(32))),Metadata!B$1:H$2632,7,FALSE)</f>
        <v>roman</v>
      </c>
      <c r="L3342" t="s">
        <v>4378</v>
      </c>
      <c r="N3342" t="str">
        <f>VLOOKUP(TRIM(SUBSTITUTE(E3342,CHAR(160),CHAR(32))),Metadata!B$1:J$2632,9,FALSE)</f>
        <v>prose</v>
      </c>
      <c r="O3342">
        <f>VLOOKUP(TRIM(SUBSTITUTE(E3342,CHAR(160),CHAR(32))),Metadata!B$1:K$2632,10,FALSE)</f>
        <v>37834</v>
      </c>
      <c r="P3342" s="4" t="s">
        <v>12997</v>
      </c>
      <c r="Q3342">
        <v>7</v>
      </c>
      <c r="R3342">
        <v>16</v>
      </c>
    </row>
    <row r="3343" spans="1:18" hidden="1" x14ac:dyDescent="0.25">
      <c r="A3343">
        <v>3347</v>
      </c>
      <c r="B3343" t="s">
        <v>4354</v>
      </c>
      <c r="C3343" t="s">
        <v>423</v>
      </c>
      <c r="D3343" t="s">
        <v>330</v>
      </c>
      <c r="E3343" t="s">
        <v>8772</v>
      </c>
      <c r="F3343" t="str">
        <f>VLOOKUP(TRIM(SUBSTITUTE(E3343,CHAR(160),CHAR(32))),Metadata!B$1:C$2632,2,FALSE)</f>
        <v>Beauvoir, Simone de, 1908-1986.</v>
      </c>
      <c r="G3343" t="str">
        <f>VLOOKUP(TRIM(SUBSTITUTE(E3343,CHAR(160),CHAR(32))),Metadata!B$1:D$2632,3,FALSE)</f>
        <v>Les mandarins</v>
      </c>
      <c r="H3343">
        <f>VLOOKUP(TRIM(SUBSTITUTE(E3343,CHAR(160),CHAR(32))),Metadata!B$1:E$2632,4,FALSE)</f>
        <v>1954</v>
      </c>
      <c r="I3343" t="s">
        <v>534</v>
      </c>
      <c r="K3343" t="str">
        <f>VLOOKUP(TRIM(SUBSTITUTE(E3343,CHAR(160),CHAR(32))),Metadata!B$1:H$2632,7,FALSE)</f>
        <v>roman</v>
      </c>
      <c r="L3343" t="s">
        <v>4378</v>
      </c>
      <c r="N3343" t="str">
        <f>VLOOKUP(TRIM(SUBSTITUTE(E3343,CHAR(160),CHAR(32))),Metadata!B$1:J$2632,9,FALSE)</f>
        <v>prose</v>
      </c>
      <c r="O3343">
        <f>VLOOKUP(TRIM(SUBSTITUTE(E3343,CHAR(160),CHAR(32))),Metadata!B$1:K$2632,10,FALSE)</f>
        <v>291169</v>
      </c>
      <c r="P3343" s="4" t="s">
        <v>12998</v>
      </c>
      <c r="Q3343">
        <v>46</v>
      </c>
      <c r="R3343">
        <v>55</v>
      </c>
    </row>
    <row r="3344" spans="1:18" hidden="1" x14ac:dyDescent="0.25">
      <c r="A3344">
        <v>3348</v>
      </c>
      <c r="B3344" t="s">
        <v>4354</v>
      </c>
      <c r="C3344" t="s">
        <v>423</v>
      </c>
      <c r="D3344" t="s">
        <v>330</v>
      </c>
      <c r="E3344" t="s">
        <v>8561</v>
      </c>
      <c r="F3344" t="str">
        <f>VLOOKUP(TRIM(SUBSTITUTE(E3344,CHAR(160),CHAR(32))),Metadata!B$1:C$2632,2,FALSE)</f>
        <v>Goncourt, Edmond de, 1822-1896: Goncourt, Jules de, 1830-1870.</v>
      </c>
      <c r="G3344" t="str">
        <f>VLOOKUP(TRIM(SUBSTITUTE(E3344,CHAR(160),CHAR(32))),Metadata!B$1:D$2632,3,FALSE)</f>
        <v>Journal. T. 2, 1864-1878</v>
      </c>
      <c r="H3344">
        <f>VLOOKUP(TRIM(SUBSTITUTE(E3344,CHAR(160),CHAR(32))),Metadata!B$1:E$2632,4,FALSE)</f>
        <v>1878</v>
      </c>
      <c r="I3344" t="s">
        <v>534</v>
      </c>
      <c r="K3344" t="str">
        <f>VLOOKUP(TRIM(SUBSTITUTE(E3344,CHAR(160),CHAR(32))),Metadata!B$1:H$2632,7,FALSE)</f>
        <v>memoires</v>
      </c>
      <c r="L3344" t="s">
        <v>4481</v>
      </c>
      <c r="N3344" t="str">
        <f>VLOOKUP(TRIM(SUBSTITUTE(E3344,CHAR(160),CHAR(32))),Metadata!B$1:J$2632,9,FALSE)</f>
        <v>prose</v>
      </c>
      <c r="O3344">
        <f>VLOOKUP(TRIM(SUBSTITUTE(E3344,CHAR(160),CHAR(32))),Metadata!B$1:K$2632,10,FALSE)</f>
        <v>428542</v>
      </c>
      <c r="P3344" s="4" t="s">
        <v>12999</v>
      </c>
      <c r="Q3344">
        <v>176</v>
      </c>
      <c r="R3344">
        <v>184</v>
      </c>
    </row>
    <row r="3345" spans="1:18" hidden="1" x14ac:dyDescent="0.25">
      <c r="A3345">
        <v>3349</v>
      </c>
      <c r="B3345" t="s">
        <v>4354</v>
      </c>
      <c r="C3345" t="s">
        <v>423</v>
      </c>
      <c r="D3345" t="s">
        <v>330</v>
      </c>
      <c r="E3345" t="s">
        <v>6934</v>
      </c>
      <c r="F3345" t="str">
        <f>VLOOKUP(TRIM(SUBSTITUTE(E3345,CHAR(160),CHAR(32))),Metadata!B$1:C$2632,2,FALSE)</f>
        <v>Jaurès, Jean, 1859-1914.</v>
      </c>
      <c r="G3345" t="str">
        <f>VLOOKUP(TRIM(SUBSTITUTE(E3345,CHAR(160),CHAR(32))),Metadata!B$1:D$2632,3,FALSE)</f>
        <v>Discours parlementaires</v>
      </c>
      <c r="H3345">
        <f>VLOOKUP(TRIM(SUBSTITUTE(E3345,CHAR(160),CHAR(32))),Metadata!B$1:E$2632,4,FALSE)</f>
        <v>1904</v>
      </c>
      <c r="I3345" t="s">
        <v>534</v>
      </c>
      <c r="K3345" t="str">
        <f>VLOOKUP(TRIM(SUBSTITUTE(E3345,CHAR(160),CHAR(32))),Metadata!B$1:H$2632,7,FALSE)</f>
        <v>traite</v>
      </c>
      <c r="L3345" t="s">
        <v>4417</v>
      </c>
      <c r="N3345" t="str">
        <f>VLOOKUP(TRIM(SUBSTITUTE(E3345,CHAR(160),CHAR(32))),Metadata!B$1:J$2632,9,FALSE)</f>
        <v/>
      </c>
      <c r="O3345">
        <f>VLOOKUP(TRIM(SUBSTITUTE(E3345,CHAR(160),CHAR(32))),Metadata!B$1:K$2632,10,FALSE)</f>
        <v>301388</v>
      </c>
      <c r="P3345" s="4" t="s">
        <v>13000</v>
      </c>
      <c r="Q3345">
        <v>33</v>
      </c>
      <c r="R3345">
        <v>41</v>
      </c>
    </row>
    <row r="3346" spans="1:18" hidden="1" x14ac:dyDescent="0.25">
      <c r="A3346">
        <v>3350</v>
      </c>
      <c r="B3346" t="s">
        <v>4354</v>
      </c>
      <c r="C3346" t="s">
        <v>423</v>
      </c>
      <c r="D3346" t="s">
        <v>330</v>
      </c>
      <c r="E3346" t="s">
        <v>8036</v>
      </c>
      <c r="F3346" t="str">
        <f>VLOOKUP(TRIM(SUBSTITUTE(E3346,CHAR(160),CHAR(32))),Metadata!B$1:C$2632,2,FALSE)</f>
        <v>Dangeau, Philippe de Courcillon, marquis de, 1638-1720.</v>
      </c>
      <c r="G3346" t="str">
        <f>VLOOKUP(TRIM(SUBSTITUTE(E3346,CHAR(160),CHAR(32))),Metadata!B$1:D$2632,3,FALSE)</f>
        <v>Journal T. 1 1684-1685-1686</v>
      </c>
      <c r="H3346">
        <f>VLOOKUP(TRIM(SUBSTITUTE(E3346,CHAR(160),CHAR(32))),Metadata!B$1:E$2632,4,FALSE)</f>
        <v>1686</v>
      </c>
      <c r="I3346" t="s">
        <v>534</v>
      </c>
      <c r="K3346" t="str">
        <f>VLOOKUP(TRIM(SUBSTITUTE(E3346,CHAR(160),CHAR(32))),Metadata!B$1:H$2632,7,FALSE)</f>
        <v>memoires</v>
      </c>
      <c r="L3346" t="s">
        <v>4481</v>
      </c>
      <c r="N3346" t="str">
        <f>VLOOKUP(TRIM(SUBSTITUTE(E3346,CHAR(160),CHAR(32))),Metadata!B$1:J$2632,9,FALSE)</f>
        <v>prose</v>
      </c>
      <c r="O3346">
        <f>VLOOKUP(TRIM(SUBSTITUTE(E3346,CHAR(160),CHAR(32))),Metadata!B$1:K$2632,10,FALSE)</f>
        <v>131667</v>
      </c>
      <c r="P3346" s="4" t="s">
        <v>13001</v>
      </c>
      <c r="Q3346">
        <v>182</v>
      </c>
      <c r="R3346">
        <v>190</v>
      </c>
    </row>
    <row r="3347" spans="1:18" hidden="1" x14ac:dyDescent="0.25">
      <c r="A3347">
        <v>3351</v>
      </c>
      <c r="B3347" t="s">
        <v>4354</v>
      </c>
      <c r="C3347" t="s">
        <v>423</v>
      </c>
      <c r="D3347" t="s">
        <v>330</v>
      </c>
      <c r="E3347" t="s">
        <v>7209</v>
      </c>
      <c r="F3347" t="str">
        <f>VLOOKUP(TRIM(SUBSTITUTE(E3347,CHAR(160),CHAR(32))),Metadata!B$1:C$2632,2,FALSE)</f>
        <v>Mathiez, Albert, 1874-1932.</v>
      </c>
      <c r="G3347" t="str">
        <f>VLOOKUP(TRIM(SUBSTITUTE(E3347,CHAR(160),CHAR(32))),Metadata!B$1:D$2632,3,FALSE)</f>
        <v>La révolution française</v>
      </c>
      <c r="H3347">
        <f>VLOOKUP(TRIM(SUBSTITUTE(E3347,CHAR(160),CHAR(32))),Metadata!B$1:E$2632,4,FALSE)</f>
        <v>1922</v>
      </c>
      <c r="I3347" t="s">
        <v>534</v>
      </c>
      <c r="K3347" t="str">
        <f>VLOOKUP(TRIM(SUBSTITUTE(E3347,CHAR(160),CHAR(32))),Metadata!B$1:H$2632,7,FALSE)</f>
        <v>traite</v>
      </c>
      <c r="L3347" t="s">
        <v>4417</v>
      </c>
      <c r="N3347" t="str">
        <f>VLOOKUP(TRIM(SUBSTITUTE(E3347,CHAR(160),CHAR(32))),Metadata!B$1:J$2632,9,FALSE)</f>
        <v/>
      </c>
      <c r="O3347">
        <f>VLOOKUP(TRIM(SUBSTITUTE(E3347,CHAR(160),CHAR(32))),Metadata!B$1:K$2632,10,FALSE)</f>
        <v>207556</v>
      </c>
      <c r="P3347" s="4" t="s">
        <v>11662</v>
      </c>
      <c r="Q3347">
        <v>57</v>
      </c>
      <c r="R3347">
        <v>64</v>
      </c>
    </row>
    <row r="3348" spans="1:18" hidden="1" x14ac:dyDescent="0.25">
      <c r="A3348">
        <v>3352</v>
      </c>
      <c r="B3348" t="s">
        <v>4354</v>
      </c>
      <c r="C3348" t="s">
        <v>423</v>
      </c>
      <c r="D3348" t="s">
        <v>330</v>
      </c>
      <c r="E3348" t="s">
        <v>8977</v>
      </c>
      <c r="F3348" t="str">
        <f>VLOOKUP(TRIM(SUBSTITUTE(E3348,CHAR(160),CHAR(32))),Metadata!B$1:C$2632,2,FALSE)</f>
        <v>Proust, Marcel, 1871-1922.</v>
      </c>
      <c r="G3348" t="str">
        <f>VLOOKUP(TRIM(SUBSTITUTE(E3348,CHAR(160),CHAR(32))),Metadata!B$1:D$2632,3,FALSE)</f>
        <v>Côté de Guermantes</v>
      </c>
      <c r="H3348">
        <f>VLOOKUP(TRIM(SUBSTITUTE(E3348,CHAR(160),CHAR(32))),Metadata!B$1:E$2632,4,FALSE)</f>
        <v>1920</v>
      </c>
      <c r="I3348" t="s">
        <v>534</v>
      </c>
      <c r="K3348" t="str">
        <f>VLOOKUP(TRIM(SUBSTITUTE(E3348,CHAR(160),CHAR(32))),Metadata!B$1:H$2632,7,FALSE)</f>
        <v>roman</v>
      </c>
      <c r="L3348" t="s">
        <v>4378</v>
      </c>
      <c r="N3348" t="str">
        <f>VLOOKUP(TRIM(SUBSTITUTE(E3348,CHAR(160),CHAR(32))),Metadata!B$1:J$2632,9,FALSE)</f>
        <v>prose</v>
      </c>
      <c r="O3348">
        <f>VLOOKUP(TRIM(SUBSTITUTE(E3348,CHAR(160),CHAR(32))),Metadata!B$1:K$2632,10,FALSE)</f>
        <v>247207</v>
      </c>
      <c r="P3348" s="4" t="s">
        <v>11663</v>
      </c>
      <c r="Q3348">
        <v>322</v>
      </c>
      <c r="R3348">
        <v>329</v>
      </c>
    </row>
    <row r="3349" spans="1:18" hidden="1" x14ac:dyDescent="0.25">
      <c r="A3349">
        <v>3353</v>
      </c>
      <c r="B3349" t="s">
        <v>4354</v>
      </c>
      <c r="C3349" t="s">
        <v>423</v>
      </c>
      <c r="D3349" t="s">
        <v>330</v>
      </c>
      <c r="E3349" t="s">
        <v>8875</v>
      </c>
      <c r="F3349" t="str">
        <f>VLOOKUP(TRIM(SUBSTITUTE(E3349,CHAR(160),CHAR(32))),Metadata!B$1:C$2632,2,FALSE)</f>
        <v>Gide, André, 1869-1951.</v>
      </c>
      <c r="G3349" t="str">
        <f>VLOOKUP(TRIM(SUBSTITUTE(E3349,CHAR(160),CHAR(32))),Metadata!B$1:D$2632,3,FALSE)</f>
        <v>Journal, 1939-1949</v>
      </c>
      <c r="H3349">
        <f>VLOOKUP(TRIM(SUBSTITUTE(E3349,CHAR(160),CHAR(32))),Metadata!B$1:E$2632,4,FALSE)</f>
        <v>1949</v>
      </c>
      <c r="I3349" t="s">
        <v>534</v>
      </c>
      <c r="K3349" t="str">
        <f>VLOOKUP(TRIM(SUBSTITUTE(E3349,CHAR(160),CHAR(32))),Metadata!B$1:H$2632,7,FALSE)</f>
        <v>memoires</v>
      </c>
      <c r="L3349" t="s">
        <v>4481</v>
      </c>
      <c r="N3349" t="str">
        <f>VLOOKUP(TRIM(SUBSTITUTE(E3349,CHAR(160),CHAR(32))),Metadata!B$1:J$2632,9,FALSE)</f>
        <v>prose</v>
      </c>
      <c r="O3349">
        <f>VLOOKUP(TRIM(SUBSTITUTE(E3349,CHAR(160),CHAR(32))),Metadata!B$1:K$2632,10,FALSE)</f>
        <v>123690</v>
      </c>
      <c r="P3349" s="4" t="s">
        <v>11664</v>
      </c>
      <c r="Q3349">
        <v>84</v>
      </c>
      <c r="R3349">
        <v>93</v>
      </c>
    </row>
    <row r="3350" spans="1:18" hidden="1" x14ac:dyDescent="0.25">
      <c r="A3350">
        <v>3354</v>
      </c>
      <c r="B3350" t="s">
        <v>4354</v>
      </c>
      <c r="C3350" t="s">
        <v>423</v>
      </c>
      <c r="D3350" t="s">
        <v>330</v>
      </c>
      <c r="E3350" t="s">
        <v>8792</v>
      </c>
      <c r="F3350" t="str">
        <f>VLOOKUP(TRIM(SUBSTITUTE(E3350,CHAR(160),CHAR(32))),Metadata!B$1:C$2632,2,FALSE)</f>
        <v>Blanche, Jacques-Emile, 1861-1942.</v>
      </c>
      <c r="G3350" t="str">
        <f>VLOOKUP(TRIM(SUBSTITUTE(E3350,CHAR(160),CHAR(32))),Metadata!B$1:D$2632,3,FALSE)</f>
        <v>Mes modèles</v>
      </c>
      <c r="H3350">
        <f>VLOOKUP(TRIM(SUBSTITUTE(E3350,CHAR(160),CHAR(32))),Metadata!B$1:E$2632,4,FALSE)</f>
        <v>1928</v>
      </c>
      <c r="I3350" t="s">
        <v>534</v>
      </c>
      <c r="K3350" t="str">
        <f>VLOOKUP(TRIM(SUBSTITUTE(E3350,CHAR(160),CHAR(32))),Metadata!B$1:H$2632,7,FALSE)</f>
        <v>traite ou essai</v>
      </c>
      <c r="L3350" t="s">
        <v>4402</v>
      </c>
      <c r="N3350" t="str">
        <f>VLOOKUP(TRIM(SUBSTITUTE(E3350,CHAR(160),CHAR(32))),Metadata!B$1:J$2632,9,FALSE)</f>
        <v>prose</v>
      </c>
      <c r="O3350">
        <f>VLOOKUP(TRIM(SUBSTITUTE(E3350,CHAR(160),CHAR(32))),Metadata!B$1:K$2632,10,FALSE)</f>
        <v>56817</v>
      </c>
      <c r="P3350" s="4" t="s">
        <v>11665</v>
      </c>
      <c r="Q3350">
        <v>85</v>
      </c>
      <c r="R3350">
        <v>92</v>
      </c>
    </row>
    <row r="3351" spans="1:18" hidden="1" x14ac:dyDescent="0.25">
      <c r="A3351">
        <v>3355</v>
      </c>
      <c r="B3351" t="s">
        <v>4354</v>
      </c>
      <c r="C3351" t="s">
        <v>423</v>
      </c>
      <c r="D3351" t="s">
        <v>330</v>
      </c>
      <c r="E3351" t="s">
        <v>8826</v>
      </c>
      <c r="F3351" t="str">
        <f>VLOOKUP(TRIM(SUBSTITUTE(E3351,CHAR(160),CHAR(32))),Metadata!B$1:C$2632,2,FALSE)</f>
        <v>Cocteau, Jean, 1889-1963.</v>
      </c>
      <c r="G3351" t="str">
        <f>VLOOKUP(TRIM(SUBSTITUTE(E3351,CHAR(160),CHAR(32))),Metadata!B$1:D$2632,3,FALSE)</f>
        <v>Les infants terrible</v>
      </c>
      <c r="H3351">
        <f>VLOOKUP(TRIM(SUBSTITUTE(E3351,CHAR(160),CHAR(32))),Metadata!B$1:E$2632,4,FALSE)</f>
        <v>1929</v>
      </c>
      <c r="I3351" t="s">
        <v>534</v>
      </c>
      <c r="K3351" t="str">
        <f>VLOOKUP(TRIM(SUBSTITUTE(E3351,CHAR(160),CHAR(32))),Metadata!B$1:H$2632,7,FALSE)</f>
        <v>roman</v>
      </c>
      <c r="L3351" t="s">
        <v>4378</v>
      </c>
      <c r="N3351" t="str">
        <f>VLOOKUP(TRIM(SUBSTITUTE(E3351,CHAR(160),CHAR(32))),Metadata!B$1:J$2632,9,FALSE)</f>
        <v>prose</v>
      </c>
      <c r="O3351">
        <f>VLOOKUP(TRIM(SUBSTITUTE(E3351,CHAR(160),CHAR(32))),Metadata!B$1:K$2632,10,FALSE)</f>
        <v>25876</v>
      </c>
      <c r="P3351" s="4" t="s">
        <v>11666</v>
      </c>
      <c r="Q3351">
        <v>177</v>
      </c>
      <c r="R3351">
        <v>185</v>
      </c>
    </row>
    <row r="3352" spans="1:18" hidden="1" x14ac:dyDescent="0.25">
      <c r="A3352">
        <v>3356</v>
      </c>
      <c r="B3352" t="s">
        <v>4354</v>
      </c>
      <c r="C3352" t="s">
        <v>423</v>
      </c>
      <c r="D3352" t="s">
        <v>330</v>
      </c>
      <c r="E3352" t="s">
        <v>7648</v>
      </c>
      <c r="F3352" t="str">
        <f>VLOOKUP(TRIM(SUBSTITUTE(E3352,CHAR(160),CHAR(32))),Metadata!B$1:C$2632,2,FALSE)</f>
        <v>Febvre, Lucien, 1878-1956.</v>
      </c>
      <c r="G3352" t="str">
        <f>VLOOKUP(TRIM(SUBSTITUTE(E3352,CHAR(160),CHAR(32))),Metadata!B$1:D$2632,3,FALSE)</f>
        <v>Autour de l'Heptaméron. Amour sacré, amour profane.</v>
      </c>
      <c r="H3352">
        <f>VLOOKUP(TRIM(SUBSTITUTE(E3352,CHAR(160),CHAR(32))),Metadata!B$1:E$2632,4,FALSE)</f>
        <v>1944</v>
      </c>
      <c r="I3352" t="s">
        <v>534</v>
      </c>
      <c r="K3352" t="str">
        <f>VLOOKUP(TRIM(SUBSTITUTE(E3352,CHAR(160),CHAR(32))),Metadata!B$1:H$2632,7,FALSE)</f>
        <v>traite</v>
      </c>
      <c r="L3352" t="s">
        <v>4417</v>
      </c>
      <c r="N3352" t="str">
        <f>VLOOKUP(TRIM(SUBSTITUTE(E3352,CHAR(160),CHAR(32))),Metadata!B$1:J$2632,9,FALSE)</f>
        <v/>
      </c>
      <c r="O3352">
        <f>VLOOKUP(TRIM(SUBSTITUTE(E3352,CHAR(160),CHAR(32))),Metadata!B$1:K$2632,10,FALSE)</f>
        <v>111814</v>
      </c>
      <c r="P3352" s="4" t="s">
        <v>9385</v>
      </c>
      <c r="Q3352">
        <v>90</v>
      </c>
      <c r="R3352">
        <v>97</v>
      </c>
    </row>
    <row r="3353" spans="1:18" hidden="1" x14ac:dyDescent="0.25">
      <c r="A3353">
        <v>3357</v>
      </c>
      <c r="B3353" t="s">
        <v>4354</v>
      </c>
      <c r="C3353" t="s">
        <v>423</v>
      </c>
      <c r="D3353" t="s">
        <v>330</v>
      </c>
      <c r="E3353" t="s">
        <v>8947</v>
      </c>
      <c r="F3353" t="str">
        <f>VLOOKUP(TRIM(SUBSTITUTE(E3353,CHAR(160),CHAR(32))),Metadata!B$1:C$2632,2,FALSE)</f>
        <v>Milosz, O. V. de L. (Oscar Vladislas de Lubicz), 1877-1939.</v>
      </c>
      <c r="G3353" t="str">
        <f>VLOOKUP(TRIM(SUBSTITUTE(E3353,CHAR(160),CHAR(32))),Metadata!B$1:D$2632,3,FALSE)</f>
        <v>L'amoureuse initiation: roman</v>
      </c>
      <c r="H3353">
        <f>VLOOKUP(TRIM(SUBSTITUTE(E3353,CHAR(160),CHAR(32))),Metadata!B$1:E$2632,4,FALSE)</f>
        <v>1910</v>
      </c>
      <c r="I3353" t="s">
        <v>534</v>
      </c>
      <c r="K3353" t="str">
        <f>VLOOKUP(TRIM(SUBSTITUTE(E3353,CHAR(160),CHAR(32))),Metadata!B$1:H$2632,7,FALSE)</f>
        <v>roman</v>
      </c>
      <c r="L3353" t="s">
        <v>4378</v>
      </c>
      <c r="N3353" t="str">
        <f>VLOOKUP(TRIM(SUBSTITUTE(E3353,CHAR(160),CHAR(32))),Metadata!B$1:J$2632,9,FALSE)</f>
        <v>prose</v>
      </c>
      <c r="O3353">
        <f>VLOOKUP(TRIM(SUBSTITUTE(E3353,CHAR(160),CHAR(32))),Metadata!B$1:K$2632,10,FALSE)</f>
        <v>59265</v>
      </c>
      <c r="P3353" s="4" t="s">
        <v>11667</v>
      </c>
      <c r="Q3353">
        <v>22</v>
      </c>
      <c r="R3353">
        <v>32</v>
      </c>
    </row>
    <row r="3354" spans="1:18" hidden="1" x14ac:dyDescent="0.25">
      <c r="A3354">
        <v>3358</v>
      </c>
      <c r="B3354" t="s">
        <v>4354</v>
      </c>
      <c r="C3354" t="s">
        <v>423</v>
      </c>
      <c r="D3354" t="s">
        <v>330</v>
      </c>
      <c r="E3354" t="s">
        <v>8911</v>
      </c>
      <c r="F3354" t="str">
        <f>VLOOKUP(TRIM(SUBSTITUTE(E3354,CHAR(160),CHAR(32))),Metadata!B$1:C$2632,2,FALSE)</f>
        <v>Duclos, Charles Pinot-, 1704-1772.</v>
      </c>
      <c r="G3354" t="str">
        <f>VLOOKUP(TRIM(SUBSTITUTE(E3354,CHAR(160),CHAR(32))),Metadata!B$1:D$2632,3,FALSE)</f>
        <v>Mémoires pour servir à l'histoire des moeurs du XVIII siècle</v>
      </c>
      <c r="H3354">
        <f>VLOOKUP(TRIM(SUBSTITUTE(E3354,CHAR(160),CHAR(32))),Metadata!B$1:E$2632,4,FALSE)</f>
        <v>1751</v>
      </c>
      <c r="I3354" t="s">
        <v>534</v>
      </c>
      <c r="K3354" t="str">
        <f>VLOOKUP(TRIM(SUBSTITUTE(E3354,CHAR(160),CHAR(32))),Metadata!B$1:H$2632,7,FALSE)</f>
        <v>roman</v>
      </c>
      <c r="L3354" t="s">
        <v>4378</v>
      </c>
      <c r="N3354" t="str">
        <f>VLOOKUP(TRIM(SUBSTITUTE(E3354,CHAR(160),CHAR(32))),Metadata!B$1:J$2632,9,FALSE)</f>
        <v>prose</v>
      </c>
      <c r="O3354">
        <f>VLOOKUP(TRIM(SUBSTITUTE(E3354,CHAR(160),CHAR(32))),Metadata!B$1:K$2632,10,FALSE)</f>
        <v>37841</v>
      </c>
      <c r="P3354" s="4" t="s">
        <v>11668</v>
      </c>
      <c r="Q3354">
        <v>49</v>
      </c>
      <c r="R3354">
        <v>56</v>
      </c>
    </row>
    <row r="3355" spans="1:18" hidden="1" x14ac:dyDescent="0.25">
      <c r="A3355">
        <v>3359</v>
      </c>
      <c r="B3355" t="s">
        <v>4354</v>
      </c>
      <c r="C3355" t="s">
        <v>423</v>
      </c>
      <c r="D3355" t="s">
        <v>330</v>
      </c>
      <c r="E3355" t="s">
        <v>8918</v>
      </c>
      <c r="F3355" t="str">
        <f>VLOOKUP(TRIM(SUBSTITUTE(E3355,CHAR(160),CHAR(32))),Metadata!B$1:C$2632,2,FALSE)</f>
        <v>Leroux, Gaston, 1868-1927.</v>
      </c>
      <c r="G3355" t="str">
        <f>VLOOKUP(TRIM(SUBSTITUTE(E3355,CHAR(160),CHAR(32))),Metadata!B$1:D$2632,3,FALSE)</f>
        <v>Le mystère de la chambre jaune</v>
      </c>
      <c r="H3355">
        <f>VLOOKUP(TRIM(SUBSTITUTE(E3355,CHAR(160),CHAR(32))),Metadata!B$1:E$2632,4,FALSE)</f>
        <v>1907</v>
      </c>
      <c r="I3355" t="s">
        <v>534</v>
      </c>
      <c r="K3355" t="str">
        <f>VLOOKUP(TRIM(SUBSTITUTE(E3355,CHAR(160),CHAR(32))),Metadata!B$1:H$2632,7,FALSE)</f>
        <v>roman</v>
      </c>
      <c r="L3355" t="s">
        <v>4378</v>
      </c>
      <c r="N3355" t="str">
        <f>VLOOKUP(TRIM(SUBSTITUTE(E3355,CHAR(160),CHAR(32))),Metadata!B$1:J$2632,9,FALSE)</f>
        <v>prose</v>
      </c>
      <c r="O3355">
        <f>VLOOKUP(TRIM(SUBSTITUTE(E3355,CHAR(160),CHAR(32))),Metadata!B$1:K$2632,10,FALSE)</f>
        <v>89251</v>
      </c>
      <c r="P3355" s="4" t="s">
        <v>11669</v>
      </c>
      <c r="Q3355">
        <v>18</v>
      </c>
      <c r="R3355">
        <v>25</v>
      </c>
    </row>
    <row r="3356" spans="1:18" hidden="1" x14ac:dyDescent="0.25">
      <c r="A3356">
        <v>3360</v>
      </c>
      <c r="B3356" t="s">
        <v>4354</v>
      </c>
      <c r="C3356" t="s">
        <v>423</v>
      </c>
      <c r="D3356" t="s">
        <v>330</v>
      </c>
      <c r="E3356" t="s">
        <v>8836</v>
      </c>
      <c r="F3356" t="str">
        <f>VLOOKUP(TRIM(SUBSTITUTE(E3356,CHAR(160),CHAR(32))),Metadata!B$1:C$2632,2,FALSE)</f>
        <v>Goncourt, Edmond de, 1822-1896: Goncourt, Jules de, 1830-1870.</v>
      </c>
      <c r="G3356" t="str">
        <f>VLOOKUP(TRIM(SUBSTITUTE(E3356,CHAR(160),CHAR(32))),Metadata!B$1:D$2632,3,FALSE)</f>
        <v>Journal. T. 2, 1864-1878</v>
      </c>
      <c r="H3356">
        <f>VLOOKUP(TRIM(SUBSTITUTE(E3356,CHAR(160),CHAR(32))),Metadata!B$1:E$2632,4,FALSE)</f>
        <v>1878</v>
      </c>
      <c r="I3356" t="s">
        <v>534</v>
      </c>
      <c r="K3356" t="str">
        <f>VLOOKUP(TRIM(SUBSTITUTE(E3356,CHAR(160),CHAR(32))),Metadata!B$1:H$2632,7,FALSE)</f>
        <v>memoires</v>
      </c>
      <c r="L3356" t="s">
        <v>4481</v>
      </c>
      <c r="N3356" t="str">
        <f>VLOOKUP(TRIM(SUBSTITUTE(E3356,CHAR(160),CHAR(32))),Metadata!B$1:J$2632,9,FALSE)</f>
        <v>prose</v>
      </c>
      <c r="O3356">
        <f>VLOOKUP(TRIM(SUBSTITUTE(E3356,CHAR(160),CHAR(32))),Metadata!B$1:K$2632,10,FALSE)</f>
        <v>428542</v>
      </c>
      <c r="P3356" s="4" t="s">
        <v>11670</v>
      </c>
      <c r="Q3356">
        <v>45</v>
      </c>
      <c r="R3356">
        <v>52</v>
      </c>
    </row>
    <row r="3357" spans="1:18" hidden="1" x14ac:dyDescent="0.25">
      <c r="A3357">
        <v>3361</v>
      </c>
      <c r="B3357" t="s">
        <v>4354</v>
      </c>
      <c r="C3357" t="s">
        <v>3508</v>
      </c>
      <c r="D3357" t="s">
        <v>330</v>
      </c>
      <c r="E3357" t="s">
        <v>8561</v>
      </c>
      <c r="F3357" t="str">
        <f>VLOOKUP(TRIM(SUBSTITUTE(E3357,CHAR(160),CHAR(32))),Metadata!B$1:C$2632,2,FALSE)</f>
        <v>Goncourt, Edmond de, 1822-1896: Goncourt, Jules de, 1830-1870.</v>
      </c>
      <c r="G3357" t="str">
        <f>VLOOKUP(TRIM(SUBSTITUTE(E3357,CHAR(160),CHAR(32))),Metadata!B$1:D$2632,3,FALSE)</f>
        <v>Journal. T. 2, 1864-1878</v>
      </c>
      <c r="H3357">
        <f>VLOOKUP(TRIM(SUBSTITUTE(E3357,CHAR(160),CHAR(32))),Metadata!B$1:E$2632,4,FALSE)</f>
        <v>1878</v>
      </c>
      <c r="I3357" t="s">
        <v>450</v>
      </c>
      <c r="K3357" t="str">
        <f>VLOOKUP(TRIM(SUBSTITUTE(E3357,CHAR(160),CHAR(32))),Metadata!B$1:H$2632,7,FALSE)</f>
        <v>memoires</v>
      </c>
      <c r="L3357" t="s">
        <v>4481</v>
      </c>
      <c r="N3357" t="str">
        <f>VLOOKUP(TRIM(SUBSTITUTE(E3357,CHAR(160),CHAR(32))),Metadata!B$1:J$2632,9,FALSE)</f>
        <v>prose</v>
      </c>
      <c r="O3357">
        <f>VLOOKUP(TRIM(SUBSTITUTE(E3357,CHAR(160),CHAR(32))),Metadata!B$1:K$2632,10,FALSE)</f>
        <v>428542</v>
      </c>
      <c r="P3357" s="4" t="s">
        <v>13002</v>
      </c>
      <c r="Q3357">
        <v>19</v>
      </c>
      <c r="R3357">
        <v>29</v>
      </c>
    </row>
    <row r="3358" spans="1:18" hidden="1" x14ac:dyDescent="0.25">
      <c r="A3358">
        <v>3362</v>
      </c>
      <c r="B3358" t="s">
        <v>4354</v>
      </c>
      <c r="C3358" t="s">
        <v>3508</v>
      </c>
      <c r="D3358" t="s">
        <v>330</v>
      </c>
      <c r="E3358" t="s">
        <v>8566</v>
      </c>
      <c r="F3358" t="str">
        <f>VLOOKUP(TRIM(SUBSTITUTE(E3358,CHAR(160),CHAR(32))),Metadata!B$1:C$2632,2,FALSE)</f>
        <v>Hugo, Victor, 1802-1885.</v>
      </c>
      <c r="G3358" t="str">
        <f>VLOOKUP(TRIM(SUBSTITUTE(E3358,CHAR(160),CHAR(32))),Metadata!B$1:D$2632,3,FALSE)</f>
        <v>Correspondance (1849-1866)</v>
      </c>
      <c r="H3358">
        <f>VLOOKUP(TRIM(SUBSTITUTE(E3358,CHAR(160),CHAR(32))),Metadata!B$1:E$2632,4,FALSE)</f>
        <v>1866</v>
      </c>
      <c r="I3358" t="s">
        <v>450</v>
      </c>
      <c r="K3358" t="str">
        <f>VLOOKUP(TRIM(SUBSTITUTE(E3358,CHAR(160),CHAR(32))),Metadata!B$1:H$2632,7,FALSE)</f>
        <v>correspondance</v>
      </c>
      <c r="L3358" t="s">
        <v>4542</v>
      </c>
      <c r="N3358" t="str">
        <f>VLOOKUP(TRIM(SUBSTITUTE(E3358,CHAR(160),CHAR(32))),Metadata!B$1:J$2632,9,FALSE)</f>
        <v>prose</v>
      </c>
      <c r="O3358">
        <f>VLOOKUP(TRIM(SUBSTITUTE(E3358,CHAR(160),CHAR(32))),Metadata!B$1:K$2632,10,FALSE)</f>
        <v>199176</v>
      </c>
      <c r="P3358" s="4" t="s">
        <v>13003</v>
      </c>
      <c r="Q3358">
        <v>145</v>
      </c>
      <c r="R3358">
        <v>155</v>
      </c>
    </row>
    <row r="3359" spans="1:18" hidden="1" x14ac:dyDescent="0.25">
      <c r="A3359">
        <v>3363</v>
      </c>
      <c r="B3359" t="s">
        <v>4354</v>
      </c>
      <c r="C3359" t="s">
        <v>3508</v>
      </c>
      <c r="D3359" t="s">
        <v>330</v>
      </c>
      <c r="E3359" t="s">
        <v>8036</v>
      </c>
      <c r="F3359" t="str">
        <f>VLOOKUP(TRIM(SUBSTITUTE(E3359,CHAR(160),CHAR(32))),Metadata!B$1:C$2632,2,FALSE)</f>
        <v>Dangeau, Philippe de Courcillon, marquis de, 1638-1720.</v>
      </c>
      <c r="G3359" t="str">
        <f>VLOOKUP(TRIM(SUBSTITUTE(E3359,CHAR(160),CHAR(32))),Metadata!B$1:D$2632,3,FALSE)</f>
        <v>Journal T. 1 1684-1685-1686</v>
      </c>
      <c r="H3359">
        <f>VLOOKUP(TRIM(SUBSTITUTE(E3359,CHAR(160),CHAR(32))),Metadata!B$1:E$2632,4,FALSE)</f>
        <v>1686</v>
      </c>
      <c r="I3359" t="s">
        <v>450</v>
      </c>
      <c r="K3359" t="str">
        <f>VLOOKUP(TRIM(SUBSTITUTE(E3359,CHAR(160),CHAR(32))),Metadata!B$1:H$2632,7,FALSE)</f>
        <v>memoires</v>
      </c>
      <c r="L3359" t="s">
        <v>4481</v>
      </c>
      <c r="N3359" t="str">
        <f>VLOOKUP(TRIM(SUBSTITUTE(E3359,CHAR(160),CHAR(32))),Metadata!B$1:J$2632,9,FALSE)</f>
        <v>prose</v>
      </c>
      <c r="O3359">
        <f>VLOOKUP(TRIM(SUBSTITUTE(E3359,CHAR(160),CHAR(32))),Metadata!B$1:K$2632,10,FALSE)</f>
        <v>131667</v>
      </c>
      <c r="P3359" s="4" t="s">
        <v>9386</v>
      </c>
      <c r="Q3359">
        <v>28</v>
      </c>
      <c r="R3359">
        <v>38</v>
      </c>
    </row>
    <row r="3360" spans="1:18" hidden="1" x14ac:dyDescent="0.25">
      <c r="A3360">
        <v>3364</v>
      </c>
      <c r="B3360" t="s">
        <v>4354</v>
      </c>
      <c r="C3360" t="s">
        <v>3564</v>
      </c>
      <c r="D3360" t="s">
        <v>330</v>
      </c>
      <c r="E3360" t="s">
        <v>8338</v>
      </c>
      <c r="F3360" t="str">
        <f>VLOOKUP(TRIM(SUBSTITUTE(E3360,CHAR(160),CHAR(32))),Metadata!B$1:C$2632,2,FALSE)</f>
        <v>Mirabeau, Honoré-Gabriel de Riquetti, comte de, 1749-1791.</v>
      </c>
      <c r="G3360" t="str">
        <f>VLOOKUP(TRIM(SUBSTITUTE(E3360,CHAR(160),CHAR(32))),Metadata!B$1:D$2632,3,FALSE)</f>
        <v>Lettres originales de Mirabeau: écrites du donjon de Vicennes, pendant les années 1777, 78, 79 et 80: contenant tous les détails sur sa vie privée, ses malheurs, et ses amours avec Sophie Ruffei, marquise de Monnier.</v>
      </c>
      <c r="H3360">
        <f>VLOOKUP(TRIM(SUBSTITUTE(E3360,CHAR(160),CHAR(32))),Metadata!B$1:E$2632,4,FALSE)</f>
        <v>1780</v>
      </c>
      <c r="I3360" t="s">
        <v>448</v>
      </c>
      <c r="K3360" t="str">
        <f>VLOOKUP(TRIM(SUBSTITUTE(E3360,CHAR(160),CHAR(32))),Metadata!B$1:H$2632,7,FALSE)</f>
        <v>correspondance</v>
      </c>
      <c r="L3360" t="s">
        <v>4542</v>
      </c>
      <c r="N3360" t="str">
        <f>VLOOKUP(TRIM(SUBSTITUTE(E3360,CHAR(160),CHAR(32))),Metadata!B$1:J$2632,9,FALSE)</f>
        <v>prose</v>
      </c>
      <c r="O3360">
        <f>VLOOKUP(TRIM(SUBSTITUTE(E3360,CHAR(160),CHAR(32))),Metadata!B$1:K$2632,10,FALSE)</f>
        <v>301975</v>
      </c>
      <c r="P3360" s="4" t="s">
        <v>13004</v>
      </c>
      <c r="Q3360">
        <v>38</v>
      </c>
      <c r="R3360">
        <v>46</v>
      </c>
    </row>
    <row r="3361" spans="1:18" hidden="1" x14ac:dyDescent="0.25">
      <c r="A3361">
        <v>3365</v>
      </c>
      <c r="B3361" t="s">
        <v>4354</v>
      </c>
      <c r="C3361" t="s">
        <v>3564</v>
      </c>
      <c r="D3361" t="s">
        <v>330</v>
      </c>
      <c r="E3361" t="s">
        <v>8248</v>
      </c>
      <c r="F3361" t="str">
        <f>VLOOKUP(TRIM(SUBSTITUTE(E3361,CHAR(160),CHAR(32))),Metadata!B$1:C$2632,2,FALSE)</f>
        <v>Dubos, abbé (Jean-Baptiste), 1670-1742.</v>
      </c>
      <c r="G3361" t="str">
        <f>VLOOKUP(TRIM(SUBSTITUTE(E3361,CHAR(160),CHAR(32))),Metadata!B$1:D$2632,3,FALSE)</f>
        <v>Histoire critique de l’établissement de la monarchie françoise dans les Gaules</v>
      </c>
      <c r="H3361">
        <f>VLOOKUP(TRIM(SUBSTITUTE(E3361,CHAR(160),CHAR(32))),Metadata!B$1:E$2632,4,FALSE)</f>
        <v>1734</v>
      </c>
      <c r="I3361" t="s">
        <v>448</v>
      </c>
      <c r="K3361" t="str">
        <f>VLOOKUP(TRIM(SUBSTITUTE(E3361,CHAR(160),CHAR(32))),Metadata!B$1:H$2632,7,FALSE)</f>
        <v>traite ou essai</v>
      </c>
      <c r="L3361" t="s">
        <v>4402</v>
      </c>
      <c r="N3361" t="str">
        <f>VLOOKUP(TRIM(SUBSTITUTE(E3361,CHAR(160),CHAR(32))),Metadata!B$1:J$2632,9,FALSE)</f>
        <v>prose</v>
      </c>
      <c r="O3361">
        <f>VLOOKUP(TRIM(SUBSTITUTE(E3361,CHAR(160),CHAR(32))),Metadata!B$1:K$2632,10,FALSE)</f>
        <v>406083</v>
      </c>
      <c r="P3361" s="4" t="s">
        <v>13005</v>
      </c>
      <c r="Q3361">
        <v>197</v>
      </c>
      <c r="R3361">
        <v>203</v>
      </c>
    </row>
    <row r="3362" spans="1:18" hidden="1" x14ac:dyDescent="0.25">
      <c r="A3362">
        <v>3366</v>
      </c>
      <c r="B3362" t="s">
        <v>4354</v>
      </c>
      <c r="C3362" t="s">
        <v>3564</v>
      </c>
      <c r="D3362" t="s">
        <v>330</v>
      </c>
      <c r="E3362" t="s">
        <v>8338</v>
      </c>
      <c r="F3362" t="str">
        <f>VLOOKUP(TRIM(SUBSTITUTE(E3362,CHAR(160),CHAR(32))),Metadata!B$1:C$2632,2,FALSE)</f>
        <v>Mirabeau, Honoré-Gabriel de Riquetti, comte de, 1749-1791.</v>
      </c>
      <c r="G3362" t="str">
        <f>VLOOKUP(TRIM(SUBSTITUTE(E3362,CHAR(160),CHAR(32))),Metadata!B$1:D$2632,3,FALSE)</f>
        <v>Lettres originales de Mirabeau: écrites du donjon de Vicennes, pendant les années 1777, 78, 79 et 80: contenant tous les détails sur sa vie privée, ses malheurs, et ses amours avec Sophie Ruffei, marquise de Monnier.</v>
      </c>
      <c r="H3362">
        <f>VLOOKUP(TRIM(SUBSTITUTE(E3362,CHAR(160),CHAR(32))),Metadata!B$1:E$2632,4,FALSE)</f>
        <v>1780</v>
      </c>
      <c r="I3362" t="s">
        <v>448</v>
      </c>
      <c r="K3362" t="str">
        <f>VLOOKUP(TRIM(SUBSTITUTE(E3362,CHAR(160),CHAR(32))),Metadata!B$1:H$2632,7,FALSE)</f>
        <v>correspondance</v>
      </c>
      <c r="L3362" t="s">
        <v>4542</v>
      </c>
      <c r="N3362" t="str">
        <f>VLOOKUP(TRIM(SUBSTITUTE(E3362,CHAR(160),CHAR(32))),Metadata!B$1:J$2632,9,FALSE)</f>
        <v>prose</v>
      </c>
      <c r="O3362">
        <f>VLOOKUP(TRIM(SUBSTITUTE(E3362,CHAR(160),CHAR(32))),Metadata!B$1:K$2632,10,FALSE)</f>
        <v>301975</v>
      </c>
      <c r="P3362" s="4" t="s">
        <v>11671</v>
      </c>
      <c r="Q3362">
        <v>22</v>
      </c>
      <c r="R3362">
        <v>28</v>
      </c>
    </row>
    <row r="3363" spans="1:18" hidden="1" x14ac:dyDescent="0.25">
      <c r="A3363">
        <v>3367</v>
      </c>
      <c r="B3363" t="s">
        <v>4354</v>
      </c>
      <c r="C3363" t="s">
        <v>3564</v>
      </c>
      <c r="D3363" t="s">
        <v>330</v>
      </c>
      <c r="E3363" t="s">
        <v>8244</v>
      </c>
      <c r="F3363" t="str">
        <f>VLOOKUP(TRIM(SUBSTITUTE(E3363,CHAR(160),CHAR(32))),Metadata!B$1:C$2632,2,FALSE)</f>
        <v>Dorat, Claude Joseph, 1734-1780.</v>
      </c>
      <c r="G3363" t="str">
        <f>VLOOKUP(TRIM(SUBSTITUTE(E3363,CHAR(160),CHAR(32))),Metadata!B$1:D$2632,3,FALSE)</f>
        <v>Les malheurs de l'inconstance</v>
      </c>
      <c r="H3363">
        <f>VLOOKUP(TRIM(SUBSTITUTE(E3363,CHAR(160),CHAR(32))),Metadata!B$1:E$2632,4,FALSE)</f>
        <v>1772</v>
      </c>
      <c r="I3363" t="s">
        <v>448</v>
      </c>
      <c r="K3363" t="str">
        <f>VLOOKUP(TRIM(SUBSTITUTE(E3363,CHAR(160),CHAR(32))),Metadata!B$1:H$2632,7,FALSE)</f>
        <v>roman</v>
      </c>
      <c r="L3363" t="s">
        <v>4378</v>
      </c>
      <c r="N3363" t="str">
        <f>VLOOKUP(TRIM(SUBSTITUTE(E3363,CHAR(160),CHAR(32))),Metadata!B$1:J$2632,9,FALSE)</f>
        <v>prose</v>
      </c>
      <c r="O3363">
        <f>VLOOKUP(TRIM(SUBSTITUTE(E3363,CHAR(160),CHAR(32))),Metadata!B$1:K$2632,10,FALSE)</f>
        <v>68706</v>
      </c>
      <c r="P3363" s="4" t="s">
        <v>11672</v>
      </c>
      <c r="Q3363">
        <v>20</v>
      </c>
      <c r="R3363">
        <v>27</v>
      </c>
    </row>
    <row r="3364" spans="1:18" hidden="1" x14ac:dyDescent="0.25">
      <c r="A3364">
        <v>3368</v>
      </c>
      <c r="B3364" t="s">
        <v>4354</v>
      </c>
      <c r="C3364" t="s">
        <v>3564</v>
      </c>
      <c r="D3364" t="s">
        <v>330</v>
      </c>
      <c r="E3364" t="s">
        <v>8244</v>
      </c>
      <c r="F3364" t="str">
        <f>VLOOKUP(TRIM(SUBSTITUTE(E3364,CHAR(160),CHAR(32))),Metadata!B$1:C$2632,2,FALSE)</f>
        <v>Dorat, Claude Joseph, 1734-1780.</v>
      </c>
      <c r="G3364" t="str">
        <f>VLOOKUP(TRIM(SUBSTITUTE(E3364,CHAR(160),CHAR(32))),Metadata!B$1:D$2632,3,FALSE)</f>
        <v>Les malheurs de l'inconstance</v>
      </c>
      <c r="H3364">
        <f>VLOOKUP(TRIM(SUBSTITUTE(E3364,CHAR(160),CHAR(32))),Metadata!B$1:E$2632,4,FALSE)</f>
        <v>1772</v>
      </c>
      <c r="I3364" t="s">
        <v>448</v>
      </c>
      <c r="K3364" t="str">
        <f>VLOOKUP(TRIM(SUBSTITUTE(E3364,CHAR(160),CHAR(32))),Metadata!B$1:H$2632,7,FALSE)</f>
        <v>roman</v>
      </c>
      <c r="L3364" t="s">
        <v>4378</v>
      </c>
      <c r="N3364" t="str">
        <f>VLOOKUP(TRIM(SUBSTITUTE(E3364,CHAR(160),CHAR(32))),Metadata!B$1:J$2632,9,FALSE)</f>
        <v>prose</v>
      </c>
      <c r="O3364">
        <f>VLOOKUP(TRIM(SUBSTITUTE(E3364,CHAR(160),CHAR(32))),Metadata!B$1:K$2632,10,FALSE)</f>
        <v>68706</v>
      </c>
      <c r="P3364" s="4" t="s">
        <v>11673</v>
      </c>
      <c r="Q3364">
        <v>55</v>
      </c>
      <c r="R3364">
        <v>61</v>
      </c>
    </row>
    <row r="3365" spans="1:18" hidden="1" x14ac:dyDescent="0.25">
      <c r="A3365">
        <v>3369</v>
      </c>
      <c r="B3365" t="s">
        <v>4354</v>
      </c>
      <c r="C3365" t="s">
        <v>3564</v>
      </c>
      <c r="D3365" t="s">
        <v>330</v>
      </c>
      <c r="E3365" t="s">
        <v>8338</v>
      </c>
      <c r="F3365" t="str">
        <f>VLOOKUP(TRIM(SUBSTITUTE(E3365,CHAR(160),CHAR(32))),Metadata!B$1:C$2632,2,FALSE)</f>
        <v>Mirabeau, Honoré-Gabriel de Riquetti, comte de, 1749-1791.</v>
      </c>
      <c r="G3365" t="str">
        <f>VLOOKUP(TRIM(SUBSTITUTE(E3365,CHAR(160),CHAR(32))),Metadata!B$1:D$2632,3,FALSE)</f>
        <v>Lettres originales de Mirabeau: écrites du donjon de Vicennes, pendant les années 1777, 78, 79 et 80: contenant tous les détails sur sa vie privée, ses malheurs, et ses amours avec Sophie Ruffei, marquise de Monnier.</v>
      </c>
      <c r="H3365">
        <f>VLOOKUP(TRIM(SUBSTITUTE(E3365,CHAR(160),CHAR(32))),Metadata!B$1:E$2632,4,FALSE)</f>
        <v>1780</v>
      </c>
      <c r="I3365" t="s">
        <v>448</v>
      </c>
      <c r="K3365" t="str">
        <f>VLOOKUP(TRIM(SUBSTITUTE(E3365,CHAR(160),CHAR(32))),Metadata!B$1:H$2632,7,FALSE)</f>
        <v>correspondance</v>
      </c>
      <c r="L3365" t="s">
        <v>4542</v>
      </c>
      <c r="N3365" t="str">
        <f>VLOOKUP(TRIM(SUBSTITUTE(E3365,CHAR(160),CHAR(32))),Metadata!B$1:J$2632,9,FALSE)</f>
        <v>prose</v>
      </c>
      <c r="O3365">
        <f>VLOOKUP(TRIM(SUBSTITUTE(E3365,CHAR(160),CHAR(32))),Metadata!B$1:K$2632,10,FALSE)</f>
        <v>301975</v>
      </c>
      <c r="P3365" s="8" t="s">
        <v>13006</v>
      </c>
      <c r="Q3365">
        <v>131</v>
      </c>
      <c r="R3365">
        <v>138</v>
      </c>
    </row>
    <row r="3366" spans="1:18" hidden="1" x14ac:dyDescent="0.25">
      <c r="A3366">
        <v>3370</v>
      </c>
      <c r="B3366" t="s">
        <v>4354</v>
      </c>
      <c r="C3366" t="s">
        <v>3564</v>
      </c>
      <c r="D3366" t="s">
        <v>330</v>
      </c>
      <c r="E3366" t="s">
        <v>8348</v>
      </c>
      <c r="F3366" t="str">
        <f>VLOOKUP(TRIM(SUBSTITUTE(E3366,CHAR(160),CHAR(32))),Metadata!B$1:C$2632,2,FALSE)</f>
        <v>Mouhy, Charles de Fieux, chevalier de, 1701-1784.</v>
      </c>
      <c r="G3366" t="str">
        <f>VLOOKUP(TRIM(SUBSTITUTE(E3366,CHAR(160),CHAR(32))),Metadata!B$1:D$2632,3,FALSE)</f>
        <v>La paysanne parvenue, ou, Les mémoires de Madame la marquise de L.V.</v>
      </c>
      <c r="H3366">
        <f>VLOOKUP(TRIM(SUBSTITUTE(E3366,CHAR(160),CHAR(32))),Metadata!B$1:E$2632,4,FALSE)</f>
        <v>1735</v>
      </c>
      <c r="I3366" t="s">
        <v>448</v>
      </c>
      <c r="K3366" t="str">
        <f>VLOOKUP(TRIM(SUBSTITUTE(E3366,CHAR(160),CHAR(32))),Metadata!B$1:H$2632,7,FALSE)</f>
        <v>roman</v>
      </c>
      <c r="L3366" t="s">
        <v>4378</v>
      </c>
      <c r="N3366" t="str">
        <f>VLOOKUP(TRIM(SUBSTITUTE(E3366,CHAR(160),CHAR(32))),Metadata!B$1:J$2632,9,FALSE)</f>
        <v>prose</v>
      </c>
      <c r="O3366">
        <f>VLOOKUP(TRIM(SUBSTITUTE(E3366,CHAR(160),CHAR(32))),Metadata!B$1:K$2632,10,FALSE)</f>
        <v>219670</v>
      </c>
      <c r="P3366" s="4" t="s">
        <v>9387</v>
      </c>
      <c r="Q3366">
        <v>129</v>
      </c>
      <c r="R3366">
        <v>138</v>
      </c>
    </row>
    <row r="3367" spans="1:18" hidden="1" x14ac:dyDescent="0.25">
      <c r="A3367">
        <v>3371</v>
      </c>
      <c r="B3367" t="s">
        <v>4354</v>
      </c>
      <c r="C3367" t="s">
        <v>3564</v>
      </c>
      <c r="D3367" t="s">
        <v>330</v>
      </c>
      <c r="E3367" t="s">
        <v>8338</v>
      </c>
      <c r="F3367" t="str">
        <f>VLOOKUP(TRIM(SUBSTITUTE(E3367,CHAR(160),CHAR(32))),Metadata!B$1:C$2632,2,FALSE)</f>
        <v>Mirabeau, Honoré-Gabriel de Riquetti, comte de, 1749-1791.</v>
      </c>
      <c r="G3367" t="str">
        <f>VLOOKUP(TRIM(SUBSTITUTE(E3367,CHAR(160),CHAR(32))),Metadata!B$1:D$2632,3,FALSE)</f>
        <v>Lettres originales de Mirabeau: écrites du donjon de Vicennes, pendant les années 1777, 78, 79 et 80: contenant tous les détails sur sa vie privée, ses malheurs, et ses amours avec Sophie Ruffei, marquise de Monnier.</v>
      </c>
      <c r="H3367">
        <f>VLOOKUP(TRIM(SUBSTITUTE(E3367,CHAR(160),CHAR(32))),Metadata!B$1:E$2632,4,FALSE)</f>
        <v>1780</v>
      </c>
      <c r="I3367" t="s">
        <v>448</v>
      </c>
      <c r="K3367" t="str">
        <f>VLOOKUP(TRIM(SUBSTITUTE(E3367,CHAR(160),CHAR(32))),Metadata!B$1:H$2632,7,FALSE)</f>
        <v>correspondance</v>
      </c>
      <c r="L3367" t="s">
        <v>4542</v>
      </c>
      <c r="N3367" t="str">
        <f>VLOOKUP(TRIM(SUBSTITUTE(E3367,CHAR(160),CHAR(32))),Metadata!B$1:J$2632,9,FALSE)</f>
        <v>prose</v>
      </c>
      <c r="O3367">
        <f>VLOOKUP(TRIM(SUBSTITUTE(E3367,CHAR(160),CHAR(32))),Metadata!B$1:K$2632,10,FALSE)</f>
        <v>301975</v>
      </c>
      <c r="P3367" s="4" t="s">
        <v>11674</v>
      </c>
      <c r="Q3367">
        <v>55</v>
      </c>
      <c r="R3367">
        <v>62</v>
      </c>
    </row>
    <row r="3368" spans="1:18" hidden="1" x14ac:dyDescent="0.25">
      <c r="A3368">
        <v>3372</v>
      </c>
      <c r="B3368" t="s">
        <v>4354</v>
      </c>
      <c r="C3368" t="s">
        <v>3564</v>
      </c>
      <c r="D3368" t="s">
        <v>330</v>
      </c>
      <c r="E3368" t="s">
        <v>8174</v>
      </c>
      <c r="F3368" t="str">
        <f>VLOOKUP(TRIM(SUBSTITUTE(E3368,CHAR(160),CHAR(32))),Metadata!B$1:C$2632,2,FALSE)</f>
        <v>Argenson, René-Louis de Voyer, marquis d', 1694-1757.</v>
      </c>
      <c r="G3368" t="str">
        <f>VLOOKUP(TRIM(SUBSTITUTE(E3368,CHAR(160),CHAR(32))),Metadata!B$1:D$2632,3,FALSE)</f>
        <v>Journal et mémoires 1755-1757</v>
      </c>
      <c r="H3368">
        <f>VLOOKUP(TRIM(SUBSTITUTE(E3368,CHAR(160),CHAR(32))),Metadata!B$1:E$2632,4,FALSE)</f>
        <v>1757</v>
      </c>
      <c r="I3368" t="s">
        <v>448</v>
      </c>
      <c r="K3368" t="str">
        <f>VLOOKUP(TRIM(SUBSTITUTE(E3368,CHAR(160),CHAR(32))),Metadata!B$1:H$2632,7,FALSE)</f>
        <v>memoires</v>
      </c>
      <c r="L3368" t="s">
        <v>4481</v>
      </c>
      <c r="N3368" t="str">
        <f>VLOOKUP(TRIM(SUBSTITUTE(E3368,CHAR(160),CHAR(32))),Metadata!B$1:J$2632,9,FALSE)</f>
        <v>prose</v>
      </c>
      <c r="O3368">
        <f>VLOOKUP(TRIM(SUBSTITUTE(E3368,CHAR(160),CHAR(32))),Metadata!B$1:K$2632,10,FALSE)</f>
        <v>105187</v>
      </c>
      <c r="P3368" s="4" t="s">
        <v>13007</v>
      </c>
      <c r="Q3368">
        <v>33</v>
      </c>
      <c r="R3368">
        <v>40</v>
      </c>
    </row>
    <row r="3369" spans="1:18" hidden="1" x14ac:dyDescent="0.25">
      <c r="A3369">
        <v>3373</v>
      </c>
      <c r="B3369" t="s">
        <v>4354</v>
      </c>
      <c r="C3369" t="s">
        <v>3564</v>
      </c>
      <c r="D3369" t="s">
        <v>330</v>
      </c>
      <c r="E3369" t="s">
        <v>5103</v>
      </c>
      <c r="F3369" t="str">
        <f>VLOOKUP(TRIM(SUBSTITUTE(E3369,CHAR(160),CHAR(32))),Metadata!B$1:C$2632,2,FALSE)</f>
        <v>Rousseau, Jean-Jacques, 1712-1778.</v>
      </c>
      <c r="G3369" t="str">
        <f>VLOOKUP(TRIM(SUBSTITUTE(E3369,CHAR(160),CHAR(32))),Metadata!B$1:D$2632,3,FALSE)</f>
        <v>Lettres (1728-1778)</v>
      </c>
      <c r="H3369">
        <f>VLOOKUP(TRIM(SUBSTITUTE(E3369,CHAR(160),CHAR(32))),Metadata!B$1:E$2632,4,FALSE)</f>
        <v>1728</v>
      </c>
      <c r="I3369" t="s">
        <v>448</v>
      </c>
      <c r="K3369" t="str">
        <f>VLOOKUP(TRIM(SUBSTITUTE(E3369,CHAR(160),CHAR(32))),Metadata!B$1:H$2632,7,FALSE)</f>
        <v>correspondance</v>
      </c>
      <c r="L3369" t="s">
        <v>4542</v>
      </c>
      <c r="N3369" t="str">
        <f>VLOOKUP(TRIM(SUBSTITUTE(E3369,CHAR(160),CHAR(32))),Metadata!B$1:J$2632,9,FALSE)</f>
        <v/>
      </c>
      <c r="O3369">
        <f>VLOOKUP(TRIM(SUBSTITUTE(E3369,CHAR(160),CHAR(32))),Metadata!B$1:K$2632,10,FALSE)</f>
        <v>113420</v>
      </c>
      <c r="P3369" s="4" t="s">
        <v>11675</v>
      </c>
      <c r="Q3369">
        <v>88</v>
      </c>
      <c r="R3369">
        <v>95</v>
      </c>
    </row>
    <row r="3370" spans="1:18" hidden="1" x14ac:dyDescent="0.25">
      <c r="A3370">
        <v>3374</v>
      </c>
      <c r="B3370" t="s">
        <v>4354</v>
      </c>
      <c r="C3370" t="s">
        <v>3564</v>
      </c>
      <c r="D3370" t="s">
        <v>330</v>
      </c>
      <c r="E3370" t="s">
        <v>8386</v>
      </c>
      <c r="F3370" t="str">
        <f>VLOOKUP(TRIM(SUBSTITUTE(E3370,CHAR(160),CHAR(32))),Metadata!B$1:C$2632,2,FALSE)</f>
        <v>Sade, marquis de, 1740-1814.</v>
      </c>
      <c r="G3370" t="str">
        <f>VLOOKUP(TRIM(SUBSTITUTE(E3370,CHAR(160),CHAR(32))),Metadata!B$1:D$2632,3,FALSE)</f>
        <v>Justine, ou, Les malheurs de la vertu</v>
      </c>
      <c r="H3370">
        <f>VLOOKUP(TRIM(SUBSTITUTE(E3370,CHAR(160),CHAR(32))),Metadata!B$1:E$2632,4,FALSE)</f>
        <v>1791</v>
      </c>
      <c r="I3370" t="s">
        <v>448</v>
      </c>
      <c r="K3370" t="str">
        <f>VLOOKUP(TRIM(SUBSTITUTE(E3370,CHAR(160),CHAR(32))),Metadata!B$1:H$2632,7,FALSE)</f>
        <v>roman</v>
      </c>
      <c r="L3370" t="s">
        <v>4378</v>
      </c>
      <c r="N3370" t="str">
        <f>VLOOKUP(TRIM(SUBSTITUTE(E3370,CHAR(160),CHAR(32))),Metadata!B$1:J$2632,9,FALSE)</f>
        <v>prose</v>
      </c>
      <c r="O3370">
        <f>VLOOKUP(TRIM(SUBSTITUTE(E3370,CHAR(160),CHAR(32))),Metadata!B$1:K$2632,10,FALSE)</f>
        <v>119795</v>
      </c>
      <c r="P3370" s="4" t="s">
        <v>11676</v>
      </c>
      <c r="Q3370">
        <v>186</v>
      </c>
      <c r="R3370">
        <v>193</v>
      </c>
    </row>
    <row r="3371" spans="1:18" hidden="1" x14ac:dyDescent="0.25">
      <c r="A3371">
        <v>3375</v>
      </c>
      <c r="B3371" t="s">
        <v>4354</v>
      </c>
      <c r="C3371" t="s">
        <v>3564</v>
      </c>
      <c r="D3371" t="s">
        <v>330</v>
      </c>
      <c r="E3371" t="s">
        <v>8220</v>
      </c>
      <c r="F3371" t="str">
        <f>VLOOKUP(TRIM(SUBSTITUTE(E3371,CHAR(160),CHAR(32))),Metadata!B$1:C$2632,2,FALSE)</f>
        <v>Crébillon, Claude-Prosper Jolyot de, 1707-1777.</v>
      </c>
      <c r="G3371" t="str">
        <f>VLOOKUP(TRIM(SUBSTITUTE(E3371,CHAR(160),CHAR(32))),Metadata!B$1:D$2632,3,FALSE)</f>
        <v>Lettres athéniennes</v>
      </c>
      <c r="H3371">
        <f>VLOOKUP(TRIM(SUBSTITUTE(E3371,CHAR(160),CHAR(32))),Metadata!B$1:E$2632,4,FALSE)</f>
        <v>1771</v>
      </c>
      <c r="I3371" t="s">
        <v>448</v>
      </c>
      <c r="K3371" t="str">
        <f>VLOOKUP(TRIM(SUBSTITUTE(E3371,CHAR(160),CHAR(32))),Metadata!B$1:H$2632,7,FALSE)</f>
        <v>roman</v>
      </c>
      <c r="L3371" t="s">
        <v>4378</v>
      </c>
      <c r="N3371" t="str">
        <f>VLOOKUP(TRIM(SUBSTITUTE(E3371,CHAR(160),CHAR(32))),Metadata!B$1:J$2632,9,FALSE)</f>
        <v>prose</v>
      </c>
      <c r="O3371">
        <f>VLOOKUP(TRIM(SUBSTITUTE(E3371,CHAR(160),CHAR(32))),Metadata!B$1:K$2632,10,FALSE)</f>
        <v>182199</v>
      </c>
      <c r="P3371" s="4" t="s">
        <v>13008</v>
      </c>
      <c r="Q3371">
        <v>382</v>
      </c>
      <c r="R3371">
        <v>393</v>
      </c>
    </row>
    <row r="3372" spans="1:18" hidden="1" x14ac:dyDescent="0.25">
      <c r="A3372">
        <v>3376</v>
      </c>
      <c r="B3372" t="s">
        <v>4354</v>
      </c>
      <c r="C3372" t="s">
        <v>3564</v>
      </c>
      <c r="D3372" t="s">
        <v>330</v>
      </c>
      <c r="E3372" t="s">
        <v>8338</v>
      </c>
      <c r="F3372" t="str">
        <f>VLOOKUP(TRIM(SUBSTITUTE(E3372,CHAR(160),CHAR(32))),Metadata!B$1:C$2632,2,FALSE)</f>
        <v>Mirabeau, Honoré-Gabriel de Riquetti, comte de, 1749-1791.</v>
      </c>
      <c r="G3372" t="str">
        <f>VLOOKUP(TRIM(SUBSTITUTE(E3372,CHAR(160),CHAR(32))),Metadata!B$1:D$2632,3,FALSE)</f>
        <v>Lettres originales de Mirabeau: écrites du donjon de Vicennes, pendant les années 1777, 78, 79 et 80: contenant tous les détails sur sa vie privée, ses malheurs, et ses amours avec Sophie Ruffei, marquise de Monnier.</v>
      </c>
      <c r="H3372">
        <f>VLOOKUP(TRIM(SUBSTITUTE(E3372,CHAR(160),CHAR(32))),Metadata!B$1:E$2632,4,FALSE)</f>
        <v>1780</v>
      </c>
      <c r="I3372" t="s">
        <v>448</v>
      </c>
      <c r="K3372" t="str">
        <f>VLOOKUP(TRIM(SUBSTITUTE(E3372,CHAR(160),CHAR(32))),Metadata!B$1:H$2632,7,FALSE)</f>
        <v>correspondance</v>
      </c>
      <c r="L3372" t="s">
        <v>4542</v>
      </c>
      <c r="N3372" t="str">
        <f>VLOOKUP(TRIM(SUBSTITUTE(E3372,CHAR(160),CHAR(32))),Metadata!B$1:J$2632,9,FALSE)</f>
        <v>prose</v>
      </c>
      <c r="O3372">
        <f>VLOOKUP(TRIM(SUBSTITUTE(E3372,CHAR(160),CHAR(32))),Metadata!B$1:K$2632,10,FALSE)</f>
        <v>301975</v>
      </c>
      <c r="P3372" s="4" t="s">
        <v>13009</v>
      </c>
      <c r="Q3372">
        <v>341</v>
      </c>
      <c r="R3372">
        <v>351</v>
      </c>
    </row>
    <row r="3373" spans="1:18" hidden="1" x14ac:dyDescent="0.25">
      <c r="A3373">
        <v>3377</v>
      </c>
      <c r="B3373" t="s">
        <v>4354</v>
      </c>
      <c r="C3373" t="s">
        <v>3564</v>
      </c>
      <c r="D3373" t="s">
        <v>330</v>
      </c>
      <c r="E3373" t="s">
        <v>8332</v>
      </c>
      <c r="F3373" t="str">
        <f>VLOOKUP(TRIM(SUBSTITUTE(E3373,CHAR(160),CHAR(32))),Metadata!B$1:C$2632,2,FALSE)</f>
        <v>Mercier, Louis-Sébastien, 1740-1814.</v>
      </c>
      <c r="G3373" t="str">
        <f>VLOOKUP(TRIM(SUBSTITUTE(E3373,CHAR(160),CHAR(32))),Metadata!B$1:D$2632,3,FALSE)</f>
        <v>La destruction de la ligue, ou, La réduction de Paris</v>
      </c>
      <c r="H3373">
        <f>VLOOKUP(TRIM(SUBSTITUTE(E3373,CHAR(160),CHAR(32))),Metadata!B$1:E$2632,4,FALSE)</f>
        <v>1782</v>
      </c>
      <c r="I3373" t="s">
        <v>448</v>
      </c>
      <c r="K3373" t="str">
        <f>VLOOKUP(TRIM(SUBSTITUTE(E3373,CHAR(160),CHAR(32))),Metadata!B$1:H$2632,7,FALSE)</f>
        <v>theatre</v>
      </c>
      <c r="L3373" t="s">
        <v>4472</v>
      </c>
      <c r="N3373" t="str">
        <f>VLOOKUP(TRIM(SUBSTITUTE(E3373,CHAR(160),CHAR(32))),Metadata!B$1:J$2632,9,FALSE)</f>
        <v>prose</v>
      </c>
      <c r="O3373">
        <f>VLOOKUP(TRIM(SUBSTITUTE(E3373,CHAR(160),CHAR(32))),Metadata!B$1:K$2632,10,FALSE)</f>
        <v>33828</v>
      </c>
      <c r="P3373" s="4" t="s">
        <v>11677</v>
      </c>
      <c r="Q3373">
        <v>40</v>
      </c>
      <c r="R3373">
        <v>47</v>
      </c>
    </row>
    <row r="3374" spans="1:18" x14ac:dyDescent="0.25">
      <c r="A3374">
        <v>3378</v>
      </c>
      <c r="B3374" t="s">
        <v>4354</v>
      </c>
      <c r="C3374" t="s">
        <v>3564</v>
      </c>
      <c r="D3374" t="s">
        <v>330</v>
      </c>
      <c r="E3374" t="s">
        <v>8283</v>
      </c>
      <c r="F3374" t="str">
        <f>VLOOKUP(TRIM(SUBSTITUTE(E3374,CHAR(160),CHAR(32))),Metadata!B$1:C$2632,2,FALSE)</f>
        <v>La Chaussée, Nivelle de, 1692-1754.</v>
      </c>
      <c r="G3374" t="str">
        <f>VLOOKUP(TRIM(SUBSTITUTE(E3374,CHAR(160),CHAR(32))),Metadata!B$1:D$2632,3,FALSE)</f>
        <v>La fausse antipathie</v>
      </c>
      <c r="H3374">
        <f>VLOOKUP(TRIM(SUBSTITUTE(E3374,CHAR(160),CHAR(32))),Metadata!B$1:E$2632,4,FALSE)</f>
        <v>1734</v>
      </c>
      <c r="I3374" t="s">
        <v>448</v>
      </c>
      <c r="K3374" t="str">
        <f>VLOOKUP(TRIM(SUBSTITUTE(E3374,CHAR(160),CHAR(32))),Metadata!B$1:H$2632,7,FALSE)</f>
        <v>theatre</v>
      </c>
      <c r="L3374" t="s">
        <v>13224</v>
      </c>
      <c r="N3374" t="str">
        <f>VLOOKUP(TRIM(SUBSTITUTE(E3374,CHAR(160),CHAR(32))),Metadata!B$1:J$2632,9,FALSE)</f>
        <v>vers</v>
      </c>
      <c r="O3374">
        <f>VLOOKUP(TRIM(SUBSTITUTE(E3374,CHAR(160),CHAR(32))),Metadata!B$1:K$2632,10,FALSE)</f>
        <v>9279</v>
      </c>
      <c r="P3374" s="4" t="s">
        <v>11678</v>
      </c>
      <c r="Q3374">
        <v>353</v>
      </c>
      <c r="R3374">
        <v>360</v>
      </c>
    </row>
    <row r="3375" spans="1:18" hidden="1" x14ac:dyDescent="0.25">
      <c r="A3375">
        <v>3379</v>
      </c>
      <c r="B3375" t="s">
        <v>4354</v>
      </c>
      <c r="C3375" t="s">
        <v>3564</v>
      </c>
      <c r="D3375" t="s">
        <v>330</v>
      </c>
      <c r="E3375" t="s">
        <v>5828</v>
      </c>
      <c r="F3375" t="str">
        <f>VLOOKUP(TRIM(SUBSTITUTE(E3375,CHAR(160),CHAR(32))),Metadata!B$1:C$2632,2,FALSE)</f>
        <v>Fourier, Charles, 1772-1837.</v>
      </c>
      <c r="G3375" t="str">
        <f>VLOOKUP(TRIM(SUBSTITUTE(E3375,CHAR(160),CHAR(32))),Metadata!B$1:D$2632,3,FALSE)</f>
        <v>Le nouveau monde amoureux</v>
      </c>
      <c r="H3375">
        <f>VLOOKUP(TRIM(SUBSTITUTE(E3375,CHAR(160),CHAR(32))),Metadata!B$1:E$2632,4,FALSE)</f>
        <v>1816</v>
      </c>
      <c r="I3375" t="s">
        <v>450</v>
      </c>
      <c r="K3375" t="str">
        <f>VLOOKUP(TRIM(SUBSTITUTE(E3375,CHAR(160),CHAR(32))),Metadata!B$1:H$2632,7,FALSE)</f>
        <v>traite</v>
      </c>
      <c r="L3375" t="s">
        <v>4417</v>
      </c>
      <c r="N3375" t="str">
        <f>VLOOKUP(TRIM(SUBSTITUTE(E3375,CHAR(160),CHAR(32))),Metadata!B$1:J$2632,9,FALSE)</f>
        <v/>
      </c>
      <c r="O3375">
        <f>VLOOKUP(TRIM(SUBSTITUTE(E3375,CHAR(160),CHAR(32))),Metadata!B$1:K$2632,10,FALSE)</f>
        <v>107113</v>
      </c>
      <c r="P3375" s="4" t="s">
        <v>11679</v>
      </c>
      <c r="Q3375">
        <v>118</v>
      </c>
      <c r="R3375">
        <v>125</v>
      </c>
    </row>
    <row r="3376" spans="1:18" hidden="1" x14ac:dyDescent="0.25">
      <c r="A3376">
        <v>3380</v>
      </c>
      <c r="B3376" t="s">
        <v>4354</v>
      </c>
      <c r="C3376" t="s">
        <v>3564</v>
      </c>
      <c r="D3376" t="s">
        <v>330</v>
      </c>
      <c r="E3376" t="s">
        <v>8487</v>
      </c>
      <c r="F3376" t="str">
        <f>VLOOKUP(TRIM(SUBSTITUTE(E3376,CHAR(160),CHAR(32))),Metadata!B$1:C$2632,2,FALSE)</f>
        <v>Dumas, Alexandre (père), 1802-1870.</v>
      </c>
      <c r="G3376" t="str">
        <f>VLOOKUP(TRIM(SUBSTITUTE(E3376,CHAR(160),CHAR(32))),Metadata!B$1:D$2632,3,FALSE)</f>
        <v>Bâtard de Mauléon (Le)</v>
      </c>
      <c r="H3376">
        <f>VLOOKUP(TRIM(SUBSTITUTE(E3376,CHAR(160),CHAR(32))),Metadata!B$1:E$2632,4,FALSE)</f>
        <v>1846</v>
      </c>
      <c r="I3376" t="s">
        <v>450</v>
      </c>
      <c r="K3376" t="str">
        <f>VLOOKUP(TRIM(SUBSTITUTE(E3376,CHAR(160),CHAR(32))),Metadata!B$1:H$2632,7,FALSE)</f>
        <v>Narratif, Roman</v>
      </c>
      <c r="L3376" t="s">
        <v>4786</v>
      </c>
      <c r="N3376" t="str">
        <f>VLOOKUP(TRIM(SUBSTITUTE(E3376,CHAR(160),CHAR(32))),Metadata!B$1:J$2632,9,FALSE)</f>
        <v/>
      </c>
      <c r="O3376">
        <f>VLOOKUP(TRIM(SUBSTITUTE(E3376,CHAR(160),CHAR(32))),Metadata!B$1:K$2632,10,FALSE)</f>
        <v>212187</v>
      </c>
      <c r="P3376" s="4" t="s">
        <v>11680</v>
      </c>
      <c r="Q3376">
        <v>139</v>
      </c>
      <c r="R3376">
        <v>146</v>
      </c>
    </row>
    <row r="3377" spans="1:18" hidden="1" x14ac:dyDescent="0.25">
      <c r="A3377">
        <v>3381</v>
      </c>
      <c r="B3377" t="s">
        <v>4354</v>
      </c>
      <c r="C3377" t="s">
        <v>3564</v>
      </c>
      <c r="D3377" t="s">
        <v>330</v>
      </c>
      <c r="E3377" t="s">
        <v>8491</v>
      </c>
      <c r="F3377" t="str">
        <f>VLOOKUP(TRIM(SUBSTITUTE(E3377,CHAR(160),CHAR(32))),Metadata!B$1:C$2632,2,FALSE)</f>
        <v>Dumas, Alexandre (père), 1802-1870.</v>
      </c>
      <c r="G3377" t="str">
        <f>VLOOKUP(TRIM(SUBSTITUTE(E3377,CHAR(160),CHAR(32))),Metadata!B$1:D$2632,3,FALSE)</f>
        <v>Collier de la Reine (Le)</v>
      </c>
      <c r="H3377">
        <f>VLOOKUP(TRIM(SUBSTITUTE(E3377,CHAR(160),CHAR(32))),Metadata!B$1:E$2632,4,FALSE)</f>
        <v>1849</v>
      </c>
      <c r="I3377" t="s">
        <v>450</v>
      </c>
      <c r="K3377" t="str">
        <f>VLOOKUP(TRIM(SUBSTITUTE(E3377,CHAR(160),CHAR(32))),Metadata!B$1:H$2632,7,FALSE)</f>
        <v>Narratif, Roman</v>
      </c>
      <c r="L3377" t="s">
        <v>4786</v>
      </c>
      <c r="N3377" t="str">
        <f>VLOOKUP(TRIM(SUBSTITUTE(E3377,CHAR(160),CHAR(32))),Metadata!B$1:J$2632,9,FALSE)</f>
        <v/>
      </c>
      <c r="O3377">
        <f>VLOOKUP(TRIM(SUBSTITUTE(E3377,CHAR(160),CHAR(32))),Metadata!B$1:K$2632,10,FALSE)</f>
        <v>266437</v>
      </c>
      <c r="P3377" s="4" t="s">
        <v>9388</v>
      </c>
      <c r="Q3377">
        <v>121</v>
      </c>
      <c r="R3377">
        <v>128</v>
      </c>
    </row>
    <row r="3378" spans="1:18" hidden="1" x14ac:dyDescent="0.25">
      <c r="A3378">
        <v>3382</v>
      </c>
      <c r="B3378" t="s">
        <v>4354</v>
      </c>
      <c r="C3378" t="s">
        <v>3564</v>
      </c>
      <c r="D3378" t="s">
        <v>330</v>
      </c>
      <c r="E3378" t="s">
        <v>8676</v>
      </c>
      <c r="F3378" t="str">
        <f>VLOOKUP(TRIM(SUBSTITUTE(E3378,CHAR(160),CHAR(32))),Metadata!B$1:C$2632,2,FALSE)</f>
        <v>Stendhal, 1783-1842.</v>
      </c>
      <c r="G3378" t="str">
        <f>VLOOKUP(TRIM(SUBSTITUTE(E3378,CHAR(160),CHAR(32))),Metadata!B$1:D$2632,3,FALSE)</f>
        <v>La chartreuse de Parme</v>
      </c>
      <c r="H3378">
        <f>VLOOKUP(TRIM(SUBSTITUTE(E3378,CHAR(160),CHAR(32))),Metadata!B$1:E$2632,4,FALSE)</f>
        <v>1839</v>
      </c>
      <c r="I3378" t="s">
        <v>450</v>
      </c>
      <c r="K3378" t="str">
        <f>VLOOKUP(TRIM(SUBSTITUTE(E3378,CHAR(160),CHAR(32))),Metadata!B$1:H$2632,7,FALSE)</f>
        <v>roman</v>
      </c>
      <c r="L3378" t="s">
        <v>4378</v>
      </c>
      <c r="N3378" t="str">
        <f>VLOOKUP(TRIM(SUBSTITUTE(E3378,CHAR(160),CHAR(32))),Metadata!B$1:J$2632,9,FALSE)</f>
        <v>prose</v>
      </c>
      <c r="O3378">
        <f>VLOOKUP(TRIM(SUBSTITUTE(E3378,CHAR(160),CHAR(32))),Metadata!B$1:K$2632,10,FALSE)</f>
        <v>195086</v>
      </c>
      <c r="P3378" s="8" t="s">
        <v>13010</v>
      </c>
      <c r="Q3378">
        <v>92</v>
      </c>
      <c r="R3378">
        <v>98</v>
      </c>
    </row>
    <row r="3379" spans="1:18" hidden="1" x14ac:dyDescent="0.25">
      <c r="A3379">
        <v>3383</v>
      </c>
      <c r="B3379" t="s">
        <v>4354</v>
      </c>
      <c r="C3379" t="s">
        <v>3564</v>
      </c>
      <c r="D3379" t="s">
        <v>330</v>
      </c>
      <c r="E3379" t="s">
        <v>8572</v>
      </c>
      <c r="F3379" t="str">
        <f>VLOOKUP(TRIM(SUBSTITUTE(E3379,CHAR(160),CHAR(32))),Metadata!B$1:C$2632,2,FALSE)</f>
        <v>Hugo, Victor, 1802-1885.</v>
      </c>
      <c r="G3379" t="str">
        <f>VLOOKUP(TRIM(SUBSTITUTE(E3379,CHAR(160),CHAR(32))),Metadata!B$1:D$2632,3,FALSE)</f>
        <v>Notre-Dame de Paris, 1482: texte de 1832</v>
      </c>
      <c r="H3379">
        <f>VLOOKUP(TRIM(SUBSTITUTE(E3379,CHAR(160),CHAR(32))),Metadata!B$1:E$2632,4,FALSE)</f>
        <v>1832</v>
      </c>
      <c r="I3379" t="s">
        <v>450</v>
      </c>
      <c r="K3379" t="str">
        <f>VLOOKUP(TRIM(SUBSTITUTE(E3379,CHAR(160),CHAR(32))),Metadata!B$1:H$2632,7,FALSE)</f>
        <v>roman</v>
      </c>
      <c r="L3379" t="s">
        <v>4378</v>
      </c>
      <c r="N3379" t="str">
        <f>VLOOKUP(TRIM(SUBSTITUTE(E3379,CHAR(160),CHAR(32))),Metadata!B$1:J$2632,9,FALSE)</f>
        <v>prose</v>
      </c>
      <c r="O3379">
        <f>VLOOKUP(TRIM(SUBSTITUTE(E3379,CHAR(160),CHAR(32))),Metadata!B$1:K$2632,10,FALSE)</f>
        <v>183106</v>
      </c>
      <c r="P3379" s="4" t="s">
        <v>11681</v>
      </c>
      <c r="Q3379">
        <v>45</v>
      </c>
      <c r="R3379">
        <v>55</v>
      </c>
    </row>
    <row r="3380" spans="1:18" hidden="1" x14ac:dyDescent="0.25">
      <c r="A3380">
        <v>3384</v>
      </c>
      <c r="B3380" t="s">
        <v>4354</v>
      </c>
      <c r="C3380" t="s">
        <v>3564</v>
      </c>
      <c r="D3380" t="s">
        <v>330</v>
      </c>
      <c r="E3380" t="s">
        <v>8658</v>
      </c>
      <c r="F3380" t="str">
        <f>VLOOKUP(TRIM(SUBSTITUTE(E3380,CHAR(160),CHAR(32))),Metadata!B$1:C$2632,2,FALSE)</f>
        <v>Sand, George, 1804-1876.</v>
      </c>
      <c r="G3380" t="str">
        <f>VLOOKUP(TRIM(SUBSTITUTE(E3380,CHAR(160),CHAR(32))),Metadata!B$1:D$2632,3,FALSE)</f>
        <v>François le champi</v>
      </c>
      <c r="H3380">
        <f>VLOOKUP(TRIM(SUBSTITUTE(E3380,CHAR(160),CHAR(32))),Metadata!B$1:E$2632,4,FALSE)</f>
        <v>1850</v>
      </c>
      <c r="I3380" t="s">
        <v>450</v>
      </c>
      <c r="K3380" t="str">
        <f>VLOOKUP(TRIM(SUBSTITUTE(E3380,CHAR(160),CHAR(32))),Metadata!B$1:H$2632,7,FALSE)</f>
        <v>roman</v>
      </c>
      <c r="L3380" t="s">
        <v>4378</v>
      </c>
      <c r="N3380" t="str">
        <f>VLOOKUP(TRIM(SUBSTITUTE(E3380,CHAR(160),CHAR(32))),Metadata!B$1:J$2632,9,FALSE)</f>
        <v/>
      </c>
      <c r="O3380">
        <f>VLOOKUP(TRIM(SUBSTITUTE(E3380,CHAR(160),CHAR(32))),Metadata!B$1:K$2632,10,FALSE)</f>
        <v>51992</v>
      </c>
      <c r="P3380" s="4" t="s">
        <v>11682</v>
      </c>
      <c r="Q3380">
        <v>76</v>
      </c>
      <c r="R3380">
        <v>83</v>
      </c>
    </row>
    <row r="3381" spans="1:18" hidden="1" x14ac:dyDescent="0.25">
      <c r="A3381">
        <v>3385</v>
      </c>
      <c r="B3381" t="s">
        <v>4354</v>
      </c>
      <c r="C3381" t="s">
        <v>3564</v>
      </c>
      <c r="D3381" t="s">
        <v>330</v>
      </c>
      <c r="E3381" t="s">
        <v>8506</v>
      </c>
      <c r="F3381" t="str">
        <f>VLOOKUP(TRIM(SUBSTITUTE(E3381,CHAR(160),CHAR(32))),Metadata!B$1:C$2632,2,FALSE)</f>
        <v>Dumas, Alexandre (père), 1802-1870.</v>
      </c>
      <c r="G3381" t="str">
        <f>VLOOKUP(TRIM(SUBSTITUTE(E3381,CHAR(160),CHAR(32))),Metadata!B$1:D$2632,3,FALSE)</f>
        <v>Vicomte de Bragelonne (Le)</v>
      </c>
      <c r="H3381">
        <f>VLOOKUP(TRIM(SUBSTITUTE(E3381,CHAR(160),CHAR(32))),Metadata!B$1:E$2632,4,FALSE)</f>
        <v>1848</v>
      </c>
      <c r="I3381" t="s">
        <v>450</v>
      </c>
      <c r="K3381" t="str">
        <f>VLOOKUP(TRIM(SUBSTITUTE(E3381,CHAR(160),CHAR(32))),Metadata!B$1:H$2632,7,FALSE)</f>
        <v>Narratif, Roman</v>
      </c>
      <c r="L3381" t="s">
        <v>4786</v>
      </c>
      <c r="N3381" t="str">
        <f>VLOOKUP(TRIM(SUBSTITUTE(E3381,CHAR(160),CHAR(32))),Metadata!B$1:J$2632,9,FALSE)</f>
        <v/>
      </c>
      <c r="O3381">
        <f>VLOOKUP(TRIM(SUBSTITUTE(E3381,CHAR(160),CHAR(32))),Metadata!B$1:K$2632,10,FALSE)</f>
        <v>700272</v>
      </c>
      <c r="P3381" s="4" t="s">
        <v>13011</v>
      </c>
      <c r="Q3381">
        <v>179</v>
      </c>
      <c r="R3381">
        <v>186</v>
      </c>
    </row>
    <row r="3382" spans="1:18" hidden="1" x14ac:dyDescent="0.25">
      <c r="A3382">
        <v>3386</v>
      </c>
      <c r="B3382" t="s">
        <v>4354</v>
      </c>
      <c r="C3382" t="s">
        <v>3564</v>
      </c>
      <c r="D3382" t="s">
        <v>330</v>
      </c>
      <c r="E3382" t="s">
        <v>8658</v>
      </c>
      <c r="F3382" t="str">
        <f>VLOOKUP(TRIM(SUBSTITUTE(E3382,CHAR(160),CHAR(32))),Metadata!B$1:C$2632,2,FALSE)</f>
        <v>Sand, George, 1804-1876.</v>
      </c>
      <c r="G3382" t="str">
        <f>VLOOKUP(TRIM(SUBSTITUTE(E3382,CHAR(160),CHAR(32))),Metadata!B$1:D$2632,3,FALSE)</f>
        <v>François le champi</v>
      </c>
      <c r="H3382">
        <f>VLOOKUP(TRIM(SUBSTITUTE(E3382,CHAR(160),CHAR(32))),Metadata!B$1:E$2632,4,FALSE)</f>
        <v>1850</v>
      </c>
      <c r="I3382" t="s">
        <v>450</v>
      </c>
      <c r="K3382" t="str">
        <f>VLOOKUP(TRIM(SUBSTITUTE(E3382,CHAR(160),CHAR(32))),Metadata!B$1:H$2632,7,FALSE)</f>
        <v>roman</v>
      </c>
      <c r="L3382" t="s">
        <v>4378</v>
      </c>
      <c r="N3382" t="str">
        <f>VLOOKUP(TRIM(SUBSTITUTE(E3382,CHAR(160),CHAR(32))),Metadata!B$1:J$2632,9,FALSE)</f>
        <v/>
      </c>
      <c r="O3382">
        <f>VLOOKUP(TRIM(SUBSTITUTE(E3382,CHAR(160),CHAR(32))),Metadata!B$1:K$2632,10,FALSE)</f>
        <v>51992</v>
      </c>
      <c r="P3382" s="4" t="s">
        <v>13012</v>
      </c>
      <c r="Q3382">
        <v>152</v>
      </c>
      <c r="R3382">
        <v>159</v>
      </c>
    </row>
    <row r="3383" spans="1:18" hidden="1" x14ac:dyDescent="0.25">
      <c r="A3383">
        <v>3387</v>
      </c>
      <c r="B3383" t="s">
        <v>4354</v>
      </c>
      <c r="C3383" t="s">
        <v>3564</v>
      </c>
      <c r="D3383" t="s">
        <v>330</v>
      </c>
      <c r="E3383" t="s">
        <v>8600</v>
      </c>
      <c r="F3383" t="str">
        <f>VLOOKUP(TRIM(SUBSTITUTE(E3383,CHAR(160),CHAR(32))),Metadata!B$1:C$2632,2,FALSE)</f>
        <v>Loti, Pierre, 1850-1923.</v>
      </c>
      <c r="G3383" t="str">
        <f>VLOOKUP(TRIM(SUBSTITUTE(E3383,CHAR(160),CHAR(32))),Metadata!B$1:D$2632,3,FALSE)</f>
        <v>Madame Chrysanthème</v>
      </c>
      <c r="H3383">
        <f>VLOOKUP(TRIM(SUBSTITUTE(E3383,CHAR(160),CHAR(32))),Metadata!B$1:E$2632,4,FALSE)</f>
        <v>1887</v>
      </c>
      <c r="I3383" t="s">
        <v>450</v>
      </c>
      <c r="K3383" t="str">
        <f>VLOOKUP(TRIM(SUBSTITUTE(E3383,CHAR(160),CHAR(32))),Metadata!B$1:H$2632,7,FALSE)</f>
        <v>Narratif, Roman</v>
      </c>
      <c r="L3383" t="s">
        <v>4786</v>
      </c>
      <c r="N3383" t="str">
        <f>VLOOKUP(TRIM(SUBSTITUTE(E3383,CHAR(160),CHAR(32))),Metadata!B$1:J$2632,9,FALSE)</f>
        <v/>
      </c>
      <c r="O3383">
        <f>VLOOKUP(TRIM(SUBSTITUTE(E3383,CHAR(160),CHAR(32))),Metadata!B$1:K$2632,10,FALSE)</f>
        <v>48830</v>
      </c>
      <c r="P3383" s="4" t="s">
        <v>11683</v>
      </c>
      <c r="Q3383">
        <v>267</v>
      </c>
      <c r="R3383">
        <v>275</v>
      </c>
    </row>
    <row r="3384" spans="1:18" hidden="1" x14ac:dyDescent="0.25">
      <c r="A3384">
        <v>3388</v>
      </c>
      <c r="B3384" t="s">
        <v>4354</v>
      </c>
      <c r="C3384" t="s">
        <v>3564</v>
      </c>
      <c r="D3384" t="s">
        <v>330</v>
      </c>
      <c r="E3384" t="s">
        <v>8659</v>
      </c>
      <c r="F3384" t="str">
        <f>VLOOKUP(TRIM(SUBSTITUTE(E3384,CHAR(160),CHAR(32))),Metadata!B$1:C$2632,2,FALSE)</f>
        <v>Sand, George, 1804-1876.</v>
      </c>
      <c r="G3384" t="str">
        <f>VLOOKUP(TRIM(SUBSTITUTE(E3384,CHAR(160),CHAR(32))),Metadata!B$1:D$2632,3,FALSE)</f>
        <v>Histoire de ma vie</v>
      </c>
      <c r="H3384">
        <f>VLOOKUP(TRIM(SUBSTITUTE(E3384,CHAR(160),CHAR(32))),Metadata!B$1:E$2632,4,FALSE)</f>
        <v>1855</v>
      </c>
      <c r="I3384" t="s">
        <v>450</v>
      </c>
      <c r="K3384" t="str">
        <f>VLOOKUP(TRIM(SUBSTITUTE(E3384,CHAR(160),CHAR(32))),Metadata!B$1:H$2632,7,FALSE)</f>
        <v>memoires</v>
      </c>
      <c r="L3384" t="s">
        <v>4481</v>
      </c>
      <c r="N3384" t="str">
        <f>VLOOKUP(TRIM(SUBSTITUTE(E3384,CHAR(160),CHAR(32))),Metadata!B$1:J$2632,9,FALSE)</f>
        <v>prose</v>
      </c>
      <c r="O3384">
        <f>VLOOKUP(TRIM(SUBSTITUTE(E3384,CHAR(160),CHAR(32))),Metadata!B$1:K$2632,10,FALSE)</f>
        <v>490251</v>
      </c>
      <c r="P3384" s="4" t="s">
        <v>11684</v>
      </c>
      <c r="Q3384">
        <v>81</v>
      </c>
      <c r="R3384">
        <v>88</v>
      </c>
    </row>
    <row r="3385" spans="1:18" x14ac:dyDescent="0.25">
      <c r="A3385">
        <v>3389</v>
      </c>
      <c r="B3385" t="s">
        <v>4354</v>
      </c>
      <c r="C3385" t="s">
        <v>3564</v>
      </c>
      <c r="D3385" t="s">
        <v>330</v>
      </c>
      <c r="E3385" t="s">
        <v>8649</v>
      </c>
      <c r="F3385" t="str">
        <f>VLOOKUP(TRIM(SUBSTITUTE(E3385,CHAR(160),CHAR(32))),Metadata!B$1:C$2632,2,FALSE)</f>
        <v>Rodenbach, Georges, 1855-1898.</v>
      </c>
      <c r="G3385" t="str">
        <f>VLOOKUP(TRIM(SUBSTITUTE(E3385,CHAR(160),CHAR(32))),Metadata!B$1:D$2632,3,FALSE)</f>
        <v>Le règne du silence: poème</v>
      </c>
      <c r="H3385">
        <f>VLOOKUP(TRIM(SUBSTITUTE(E3385,CHAR(160),CHAR(32))),Metadata!B$1:E$2632,4,FALSE)</f>
        <v>1891</v>
      </c>
      <c r="I3385" t="s">
        <v>450</v>
      </c>
      <c r="K3385" t="str">
        <f>VLOOKUP(TRIM(SUBSTITUTE(E3385,CHAR(160),CHAR(32))),Metadata!B$1:H$2632,7,FALSE)</f>
        <v>poesie</v>
      </c>
      <c r="L3385" t="s">
        <v>4382</v>
      </c>
      <c r="N3385" t="str">
        <f>VLOOKUP(TRIM(SUBSTITUTE(E3385,CHAR(160),CHAR(32))),Metadata!B$1:J$2632,9,FALSE)</f>
        <v>vers</v>
      </c>
      <c r="O3385">
        <f>VLOOKUP(TRIM(SUBSTITUTE(E3385,CHAR(160),CHAR(32))),Metadata!B$1:K$2632,10,FALSE)</f>
        <v>18989</v>
      </c>
      <c r="P3385" s="4" t="s">
        <v>9389</v>
      </c>
      <c r="Q3385">
        <v>196</v>
      </c>
      <c r="R3385">
        <v>202</v>
      </c>
    </row>
    <row r="3386" spans="1:18" hidden="1" x14ac:dyDescent="0.25">
      <c r="A3386">
        <v>3390</v>
      </c>
      <c r="B3386" t="s">
        <v>4354</v>
      </c>
      <c r="C3386" t="s">
        <v>3564</v>
      </c>
      <c r="D3386" t="s">
        <v>330</v>
      </c>
      <c r="E3386" t="s">
        <v>8708</v>
      </c>
      <c r="F3386" t="str">
        <f>VLOOKUP(TRIM(SUBSTITUTE(E3386,CHAR(160),CHAR(32))),Metadata!B$1:C$2632,2,FALSE)</f>
        <v>Vogüé, Eugène-Melchior, vicomte de, 1848-1910.</v>
      </c>
      <c r="G3386" t="str">
        <f>VLOOKUP(TRIM(SUBSTITUTE(E3386,CHAR(160),CHAR(32))),Metadata!B$1:D$2632,3,FALSE)</f>
        <v>Les morts qui parlent</v>
      </c>
      <c r="H3386">
        <f>VLOOKUP(TRIM(SUBSTITUTE(E3386,CHAR(160),CHAR(32))),Metadata!B$1:E$2632,4,FALSE)</f>
        <v>1899</v>
      </c>
      <c r="I3386" t="s">
        <v>450</v>
      </c>
      <c r="K3386" t="str">
        <f>VLOOKUP(TRIM(SUBSTITUTE(E3386,CHAR(160),CHAR(32))),Metadata!B$1:H$2632,7,FALSE)</f>
        <v>roman</v>
      </c>
      <c r="L3386" t="s">
        <v>4378</v>
      </c>
      <c r="N3386" t="str">
        <f>VLOOKUP(TRIM(SUBSTITUTE(E3386,CHAR(160),CHAR(32))),Metadata!B$1:J$2632,9,FALSE)</f>
        <v>prose</v>
      </c>
      <c r="O3386">
        <f>VLOOKUP(TRIM(SUBSTITUTE(E3386,CHAR(160),CHAR(32))),Metadata!B$1:K$2632,10,FALSE)</f>
        <v>105097</v>
      </c>
      <c r="P3386" s="4" t="s">
        <v>11685</v>
      </c>
      <c r="Q3386">
        <v>240</v>
      </c>
      <c r="R3386">
        <v>250</v>
      </c>
    </row>
    <row r="3387" spans="1:18" hidden="1" x14ac:dyDescent="0.25">
      <c r="A3387">
        <v>3391</v>
      </c>
      <c r="B3387" t="s">
        <v>4354</v>
      </c>
      <c r="C3387" t="s">
        <v>3564</v>
      </c>
      <c r="D3387" t="s">
        <v>330</v>
      </c>
      <c r="E3387" t="s">
        <v>8712</v>
      </c>
      <c r="F3387" t="str">
        <f>VLOOKUP(TRIM(SUBSTITUTE(E3387,CHAR(160),CHAR(32))),Metadata!B$1:C$2632,2,FALSE)</f>
        <v>Zola, Emile, 1840-1902.</v>
      </c>
      <c r="G3387" t="str">
        <f>VLOOKUP(TRIM(SUBSTITUTE(E3387,CHAR(160),CHAR(32))),Metadata!B$1:D$2632,3,FALSE)</f>
        <v>La conquête de Plassans</v>
      </c>
      <c r="H3387">
        <f>VLOOKUP(TRIM(SUBSTITUTE(E3387,CHAR(160),CHAR(32))),Metadata!B$1:E$2632,4,FALSE)</f>
        <v>1874</v>
      </c>
      <c r="I3387" t="s">
        <v>450</v>
      </c>
      <c r="K3387" t="str">
        <f>VLOOKUP(TRIM(SUBSTITUTE(E3387,CHAR(160),CHAR(32))),Metadata!B$1:H$2632,7,FALSE)</f>
        <v>roman</v>
      </c>
      <c r="L3387" t="s">
        <v>4378</v>
      </c>
      <c r="N3387" t="str">
        <f>VLOOKUP(TRIM(SUBSTITUTE(E3387,CHAR(160),CHAR(32))),Metadata!B$1:J$2632,9,FALSE)</f>
        <v>prose</v>
      </c>
      <c r="O3387">
        <f>VLOOKUP(TRIM(SUBSTITUTE(E3387,CHAR(160),CHAR(32))),Metadata!B$1:K$2632,10,FALSE)</f>
        <v>123342</v>
      </c>
      <c r="P3387" s="4" t="s">
        <v>13013</v>
      </c>
      <c r="Q3387">
        <v>111</v>
      </c>
      <c r="R3387">
        <v>118</v>
      </c>
    </row>
    <row r="3388" spans="1:18" hidden="1" x14ac:dyDescent="0.25">
      <c r="A3388">
        <v>3392</v>
      </c>
      <c r="B3388" t="s">
        <v>4354</v>
      </c>
      <c r="C3388" t="s">
        <v>3564</v>
      </c>
      <c r="D3388" t="s">
        <v>330</v>
      </c>
      <c r="E3388" t="s">
        <v>8568</v>
      </c>
      <c r="F3388" t="str">
        <f>VLOOKUP(TRIM(SUBSTITUTE(E3388,CHAR(160),CHAR(32))),Metadata!B$1:C$2632,2,FALSE)</f>
        <v>Hugo, Victor, 1802-1885.</v>
      </c>
      <c r="G3388" t="str">
        <f>VLOOKUP(TRIM(SUBSTITUTE(E3388,CHAR(160),CHAR(32))),Metadata!B$1:D$2632,3,FALSE)</f>
        <v>Les misérables</v>
      </c>
      <c r="H3388">
        <f>VLOOKUP(TRIM(SUBSTITUTE(E3388,CHAR(160),CHAR(32))),Metadata!B$1:E$2632,4,FALSE)</f>
        <v>1862</v>
      </c>
      <c r="I3388" t="s">
        <v>450</v>
      </c>
      <c r="K3388" t="str">
        <f>VLOOKUP(TRIM(SUBSTITUTE(E3388,CHAR(160),CHAR(32))),Metadata!B$1:H$2632,7,FALSE)</f>
        <v>roman</v>
      </c>
      <c r="L3388" t="s">
        <v>4378</v>
      </c>
      <c r="N3388" t="str">
        <f>VLOOKUP(TRIM(SUBSTITUTE(E3388,CHAR(160),CHAR(32))),Metadata!B$1:J$2632,9,FALSE)</f>
        <v>prose</v>
      </c>
      <c r="O3388">
        <f>VLOOKUP(TRIM(SUBSTITUTE(E3388,CHAR(160),CHAR(32))),Metadata!B$1:K$2632,10,FALSE)</f>
        <v>555727</v>
      </c>
      <c r="P3388" s="4" t="s">
        <v>11686</v>
      </c>
      <c r="Q3388">
        <v>44</v>
      </c>
      <c r="R3388">
        <v>51</v>
      </c>
    </row>
    <row r="3389" spans="1:18" hidden="1" x14ac:dyDescent="0.25">
      <c r="A3389">
        <v>3393</v>
      </c>
      <c r="B3389" t="s">
        <v>4354</v>
      </c>
      <c r="C3389" t="s">
        <v>3564</v>
      </c>
      <c r="D3389" t="s">
        <v>330</v>
      </c>
      <c r="E3389" t="s">
        <v>8657</v>
      </c>
      <c r="F3389" t="str">
        <f>VLOOKUP(TRIM(SUBSTITUTE(E3389,CHAR(160),CHAR(32))),Metadata!B$1:C$2632,2,FALSE)</f>
        <v>Sand, George, 1804-1876.</v>
      </c>
      <c r="G3389" t="str">
        <f>VLOOKUP(TRIM(SUBSTITUTE(E3389,CHAR(160),CHAR(32))),Metadata!B$1:D$2632,3,FALSE)</f>
        <v>Consuelo (tome 2)</v>
      </c>
      <c r="H3389">
        <f>VLOOKUP(TRIM(SUBSTITUTE(E3389,CHAR(160),CHAR(32))),Metadata!B$1:E$2632,4,FALSE)</f>
        <v>1843</v>
      </c>
      <c r="I3389" t="s">
        <v>450</v>
      </c>
      <c r="K3389" t="str">
        <f>VLOOKUP(TRIM(SUBSTITUTE(E3389,CHAR(160),CHAR(32))),Metadata!B$1:H$2632,7,FALSE)</f>
        <v>roman</v>
      </c>
      <c r="L3389" t="s">
        <v>4378</v>
      </c>
      <c r="N3389" t="str">
        <f>VLOOKUP(TRIM(SUBSTITUTE(E3389,CHAR(160),CHAR(32))),Metadata!B$1:J$2632,9,FALSE)</f>
        <v/>
      </c>
      <c r="O3389">
        <f>VLOOKUP(TRIM(SUBSTITUTE(E3389,CHAR(160),CHAR(32))),Metadata!B$1:K$2632,10,FALSE)</f>
        <v>169677</v>
      </c>
      <c r="P3389" s="4" t="s">
        <v>11687</v>
      </c>
      <c r="Q3389">
        <v>51</v>
      </c>
      <c r="R3389">
        <v>59</v>
      </c>
    </row>
    <row r="3390" spans="1:18" x14ac:dyDescent="0.25">
      <c r="A3390">
        <v>3394</v>
      </c>
      <c r="B3390" t="s">
        <v>4354</v>
      </c>
      <c r="C3390" t="s">
        <v>3564</v>
      </c>
      <c r="D3390" t="s">
        <v>330</v>
      </c>
      <c r="E3390" t="s">
        <v>8649</v>
      </c>
      <c r="F3390" t="str">
        <f>VLOOKUP(TRIM(SUBSTITUTE(E3390,CHAR(160),CHAR(32))),Metadata!B$1:C$2632,2,FALSE)</f>
        <v>Rodenbach, Georges, 1855-1898.</v>
      </c>
      <c r="G3390" t="str">
        <f>VLOOKUP(TRIM(SUBSTITUTE(E3390,CHAR(160),CHAR(32))),Metadata!B$1:D$2632,3,FALSE)</f>
        <v>Le règne du silence: poème</v>
      </c>
      <c r="H3390">
        <f>VLOOKUP(TRIM(SUBSTITUTE(E3390,CHAR(160),CHAR(32))),Metadata!B$1:E$2632,4,FALSE)</f>
        <v>1891</v>
      </c>
      <c r="I3390" t="s">
        <v>450</v>
      </c>
      <c r="K3390" t="str">
        <f>VLOOKUP(TRIM(SUBSTITUTE(E3390,CHAR(160),CHAR(32))),Metadata!B$1:H$2632,7,FALSE)</f>
        <v>poesie</v>
      </c>
      <c r="L3390" t="s">
        <v>4382</v>
      </c>
      <c r="N3390" t="str">
        <f>VLOOKUP(TRIM(SUBSTITUTE(E3390,CHAR(160),CHAR(32))),Metadata!B$1:J$2632,9,FALSE)</f>
        <v>vers</v>
      </c>
      <c r="O3390">
        <f>VLOOKUP(TRIM(SUBSTITUTE(E3390,CHAR(160),CHAR(32))),Metadata!B$1:K$2632,10,FALSE)</f>
        <v>18989</v>
      </c>
      <c r="P3390" s="4" t="s">
        <v>11688</v>
      </c>
      <c r="Q3390">
        <v>127</v>
      </c>
      <c r="R3390">
        <v>133</v>
      </c>
    </row>
    <row r="3391" spans="1:18" hidden="1" x14ac:dyDescent="0.25">
      <c r="A3391">
        <v>3395</v>
      </c>
      <c r="B3391" t="s">
        <v>4354</v>
      </c>
      <c r="C3391" t="s">
        <v>3564</v>
      </c>
      <c r="D3391" t="s">
        <v>330</v>
      </c>
      <c r="E3391" t="s">
        <v>8559</v>
      </c>
      <c r="F3391" t="str">
        <f>VLOOKUP(TRIM(SUBSTITUTE(E3391,CHAR(160),CHAR(32))),Metadata!B$1:C$2632,2,FALSE)</f>
        <v>Goncourt, Edmond de, 1822-1896: Goncourt, Jules de, 1830-1870.</v>
      </c>
      <c r="G3391" t="str">
        <f>VLOOKUP(TRIM(SUBSTITUTE(E3391,CHAR(160),CHAR(32))),Metadata!B$1:D$2632,3,FALSE)</f>
        <v>Journal, T. 3, 1879-1890</v>
      </c>
      <c r="H3391">
        <f>VLOOKUP(TRIM(SUBSTITUTE(E3391,CHAR(160),CHAR(32))),Metadata!B$1:E$2632,4,FALSE)</f>
        <v>1890</v>
      </c>
      <c r="I3391" t="s">
        <v>450</v>
      </c>
      <c r="K3391" t="str">
        <f>VLOOKUP(TRIM(SUBSTITUTE(E3391,CHAR(160),CHAR(32))),Metadata!B$1:H$2632,7,FALSE)</f>
        <v>memoires</v>
      </c>
      <c r="L3391" t="s">
        <v>4481</v>
      </c>
      <c r="N3391" t="str">
        <f>VLOOKUP(TRIM(SUBSTITUTE(E3391,CHAR(160),CHAR(32))),Metadata!B$1:J$2632,9,FALSE)</f>
        <v>prose</v>
      </c>
      <c r="O3391">
        <f>VLOOKUP(TRIM(SUBSTITUTE(E3391,CHAR(160),CHAR(32))),Metadata!B$1:K$2632,10,FALSE)</f>
        <v>430703</v>
      </c>
      <c r="P3391" s="4" t="s">
        <v>11689</v>
      </c>
      <c r="Q3391">
        <v>141</v>
      </c>
      <c r="R3391">
        <v>148</v>
      </c>
    </row>
    <row r="3392" spans="1:18" hidden="1" x14ac:dyDescent="0.25">
      <c r="A3392">
        <v>3396</v>
      </c>
      <c r="B3392" t="s">
        <v>4354</v>
      </c>
      <c r="C3392" t="s">
        <v>3564</v>
      </c>
      <c r="D3392" t="s">
        <v>330</v>
      </c>
      <c r="E3392" t="s">
        <v>8491</v>
      </c>
      <c r="F3392" t="str">
        <f>VLOOKUP(TRIM(SUBSTITUTE(E3392,CHAR(160),CHAR(32))),Metadata!B$1:C$2632,2,FALSE)</f>
        <v>Dumas, Alexandre (père), 1802-1870.</v>
      </c>
      <c r="G3392" t="str">
        <f>VLOOKUP(TRIM(SUBSTITUTE(E3392,CHAR(160),CHAR(32))),Metadata!B$1:D$2632,3,FALSE)</f>
        <v>Collier de la Reine (Le)</v>
      </c>
      <c r="H3392">
        <f>VLOOKUP(TRIM(SUBSTITUTE(E3392,CHAR(160),CHAR(32))),Metadata!B$1:E$2632,4,FALSE)</f>
        <v>1849</v>
      </c>
      <c r="I3392" t="s">
        <v>450</v>
      </c>
      <c r="K3392" t="str">
        <f>VLOOKUP(TRIM(SUBSTITUTE(E3392,CHAR(160),CHAR(32))),Metadata!B$1:H$2632,7,FALSE)</f>
        <v>Narratif, Roman</v>
      </c>
      <c r="L3392" t="s">
        <v>4786</v>
      </c>
      <c r="N3392" t="str">
        <f>VLOOKUP(TRIM(SUBSTITUTE(E3392,CHAR(160),CHAR(32))),Metadata!B$1:J$2632,9,FALSE)</f>
        <v/>
      </c>
      <c r="O3392">
        <f>VLOOKUP(TRIM(SUBSTITUTE(E3392,CHAR(160),CHAR(32))),Metadata!B$1:K$2632,10,FALSE)</f>
        <v>266437</v>
      </c>
      <c r="P3392" s="4" t="s">
        <v>13014</v>
      </c>
      <c r="Q3392">
        <v>71</v>
      </c>
      <c r="R3392">
        <v>78</v>
      </c>
    </row>
    <row r="3393" spans="1:18" hidden="1" x14ac:dyDescent="0.25">
      <c r="A3393">
        <v>3397</v>
      </c>
      <c r="B3393" t="s">
        <v>4354</v>
      </c>
      <c r="C3393" t="s">
        <v>3564</v>
      </c>
      <c r="D3393" t="s">
        <v>330</v>
      </c>
      <c r="E3393" t="s">
        <v>8526</v>
      </c>
      <c r="F3393" t="str">
        <f>VLOOKUP(TRIM(SUBSTITUTE(E3393,CHAR(160),CHAR(32))),Metadata!B$1:C$2632,2,FALSE)</f>
        <v>Flaubert, Gustave, 1821-1880.</v>
      </c>
      <c r="G3393" t="str">
        <f>VLOOKUP(TRIM(SUBSTITUTE(E3393,CHAR(160),CHAR(32))),Metadata!B$1:D$2632,3,FALSE)</f>
        <v>Correspondance, 1856</v>
      </c>
      <c r="H3393">
        <f>VLOOKUP(TRIM(SUBSTITUTE(E3393,CHAR(160),CHAR(32))),Metadata!B$1:E$2632,4,FALSE)</f>
        <v>1856</v>
      </c>
      <c r="I3393" t="s">
        <v>450</v>
      </c>
      <c r="K3393" t="str">
        <f>VLOOKUP(TRIM(SUBSTITUTE(E3393,CHAR(160),CHAR(32))),Metadata!B$1:H$2632,7,FALSE)</f>
        <v>correspondance</v>
      </c>
      <c r="L3393" t="s">
        <v>4542</v>
      </c>
      <c r="N3393" t="str">
        <f>VLOOKUP(TRIM(SUBSTITUTE(E3393,CHAR(160),CHAR(32))),Metadata!B$1:J$2632,9,FALSE)</f>
        <v>prose</v>
      </c>
      <c r="O3393">
        <f>VLOOKUP(TRIM(SUBSTITUTE(E3393,CHAR(160),CHAR(32))),Metadata!B$1:K$2632,10,FALSE)</f>
        <v>78248</v>
      </c>
      <c r="P3393" s="4" t="s">
        <v>11690</v>
      </c>
      <c r="Q3393">
        <v>90</v>
      </c>
      <c r="R3393">
        <v>96</v>
      </c>
    </row>
    <row r="3394" spans="1:18" hidden="1" x14ac:dyDescent="0.25">
      <c r="A3394">
        <v>3398</v>
      </c>
      <c r="B3394" t="s">
        <v>4354</v>
      </c>
      <c r="C3394" t="s">
        <v>3564</v>
      </c>
      <c r="D3394" t="s">
        <v>330</v>
      </c>
      <c r="E3394" t="s">
        <v>8661</v>
      </c>
      <c r="F3394" t="str">
        <f>VLOOKUP(TRIM(SUBSTITUTE(E3394,CHAR(160),CHAR(32))),Metadata!B$1:C$2632,2,FALSE)</f>
        <v>Sand, George, 1804-1876.</v>
      </c>
      <c r="G3394" t="str">
        <f>VLOOKUP(TRIM(SUBSTITUTE(E3394,CHAR(160),CHAR(32))),Metadata!B$1:D$2632,3,FALSE)</f>
        <v>La Comtesse de Rudolstadt</v>
      </c>
      <c r="H3394">
        <f>VLOOKUP(TRIM(SUBSTITUTE(E3394,CHAR(160),CHAR(32))),Metadata!B$1:E$2632,4,FALSE)</f>
        <v>1843</v>
      </c>
      <c r="I3394" t="s">
        <v>450</v>
      </c>
      <c r="K3394" t="str">
        <f>VLOOKUP(TRIM(SUBSTITUTE(E3394,CHAR(160),CHAR(32))),Metadata!B$1:H$2632,7,FALSE)</f>
        <v>roman</v>
      </c>
      <c r="L3394" t="s">
        <v>4378</v>
      </c>
      <c r="N3394" t="str">
        <f>VLOOKUP(TRIM(SUBSTITUTE(E3394,CHAR(160),CHAR(32))),Metadata!B$1:J$2632,9,FALSE)</f>
        <v/>
      </c>
      <c r="O3394">
        <f>VLOOKUP(TRIM(SUBSTITUTE(E3394,CHAR(160),CHAR(32))),Metadata!B$1:K$2632,10,FALSE)</f>
        <v>219241</v>
      </c>
      <c r="P3394" s="4" t="s">
        <v>11691</v>
      </c>
      <c r="Q3394">
        <v>232</v>
      </c>
      <c r="R3394">
        <v>239</v>
      </c>
    </row>
    <row r="3395" spans="1:18" hidden="1" x14ac:dyDescent="0.25">
      <c r="A3395">
        <v>3399</v>
      </c>
      <c r="B3395" t="s">
        <v>4354</v>
      </c>
      <c r="C3395" t="s">
        <v>3564</v>
      </c>
      <c r="D3395" t="s">
        <v>330</v>
      </c>
      <c r="E3395" t="s">
        <v>8914</v>
      </c>
      <c r="F3395" t="str">
        <f>VLOOKUP(TRIM(SUBSTITUTE(E3395,CHAR(160),CHAR(32))),Metadata!B$1:C$2632,2,FALSE)</f>
        <v>Lacretelle, Jacques de, 1888-1985.</v>
      </c>
      <c r="G3395" t="str">
        <f>VLOOKUP(TRIM(SUBSTITUTE(E3395,CHAR(160),CHAR(32))),Metadata!B$1:D$2632,3,FALSE)</f>
        <v>Silbermann: roman</v>
      </c>
      <c r="H3395">
        <f>VLOOKUP(TRIM(SUBSTITUTE(E3395,CHAR(160),CHAR(32))),Metadata!B$1:E$2632,4,FALSE)</f>
        <v>1922</v>
      </c>
      <c r="I3395" t="s">
        <v>534</v>
      </c>
      <c r="K3395" t="str">
        <f>VLOOKUP(TRIM(SUBSTITUTE(E3395,CHAR(160),CHAR(32))),Metadata!B$1:H$2632,7,FALSE)</f>
        <v>roman</v>
      </c>
      <c r="L3395" t="s">
        <v>4378</v>
      </c>
      <c r="N3395" t="str">
        <f>VLOOKUP(TRIM(SUBSTITUTE(E3395,CHAR(160),CHAR(32))),Metadata!B$1:J$2632,9,FALSE)</f>
        <v>prose</v>
      </c>
      <c r="O3395">
        <f>VLOOKUP(TRIM(SUBSTITUTE(E3395,CHAR(160),CHAR(32))),Metadata!B$1:K$2632,10,FALSE)</f>
        <v>27758</v>
      </c>
      <c r="P3395" s="4" t="s">
        <v>11692</v>
      </c>
      <c r="Q3395">
        <v>71</v>
      </c>
      <c r="R3395">
        <v>77</v>
      </c>
    </row>
    <row r="3396" spans="1:18" hidden="1" x14ac:dyDescent="0.25">
      <c r="A3396">
        <v>3400</v>
      </c>
      <c r="B3396" t="s">
        <v>4354</v>
      </c>
      <c r="C3396" t="s">
        <v>3564</v>
      </c>
      <c r="D3396" t="s">
        <v>330</v>
      </c>
      <c r="E3396" t="s">
        <v>8892</v>
      </c>
      <c r="F3396" t="str">
        <f>VLOOKUP(TRIM(SUBSTITUTE(E3396,CHAR(160),CHAR(32))),Metadata!B$1:C$2632,2,FALSE)</f>
        <v>Giraudoux, Jean, 1882-1944.</v>
      </c>
      <c r="G3396" t="str">
        <f>VLOOKUP(TRIM(SUBSTITUTE(E3396,CHAR(160),CHAR(32))),Metadata!B$1:D$2632,3,FALSE)</f>
        <v>Siegfried et le Limousin</v>
      </c>
      <c r="H3396">
        <f>VLOOKUP(TRIM(SUBSTITUTE(E3396,CHAR(160),CHAR(32))),Metadata!B$1:E$2632,4,FALSE)</f>
        <v>1922</v>
      </c>
      <c r="I3396" t="s">
        <v>534</v>
      </c>
      <c r="K3396" t="str">
        <f>VLOOKUP(TRIM(SUBSTITUTE(E3396,CHAR(160),CHAR(32))),Metadata!B$1:H$2632,7,FALSE)</f>
        <v>roman</v>
      </c>
      <c r="L3396" t="s">
        <v>4378</v>
      </c>
      <c r="N3396" t="str">
        <f>VLOOKUP(TRIM(SUBSTITUTE(E3396,CHAR(160),CHAR(32))),Metadata!B$1:J$2632,9,FALSE)</f>
        <v>prose</v>
      </c>
      <c r="O3396">
        <f>VLOOKUP(TRIM(SUBSTITUTE(E3396,CHAR(160),CHAR(32))),Metadata!B$1:K$2632,10,FALSE)</f>
        <v>67557</v>
      </c>
      <c r="P3396" s="8" t="s">
        <v>13015</v>
      </c>
      <c r="Q3396">
        <v>141</v>
      </c>
      <c r="R3396">
        <v>147</v>
      </c>
    </row>
    <row r="3397" spans="1:18" hidden="1" x14ac:dyDescent="0.25">
      <c r="A3397">
        <v>3401</v>
      </c>
      <c r="B3397" t="s">
        <v>4354</v>
      </c>
      <c r="C3397" t="s">
        <v>3564</v>
      </c>
      <c r="D3397" t="s">
        <v>330</v>
      </c>
      <c r="E3397" t="s">
        <v>8746</v>
      </c>
      <c r="F3397" t="str">
        <f>VLOOKUP(TRIM(SUBSTITUTE(E3397,CHAR(160),CHAR(32))),Metadata!B$1:C$2632,2,FALSE)</f>
        <v>Anouilh, Jean, 1910-1987.</v>
      </c>
      <c r="G3397" t="str">
        <f>VLOOKUP(TRIM(SUBSTITUTE(E3397,CHAR(160),CHAR(32))),Metadata!B$1:D$2632,3,FALSE)</f>
        <v>La répétition: ou, l'amour puni</v>
      </c>
      <c r="H3397">
        <f>VLOOKUP(TRIM(SUBSTITUTE(E3397,CHAR(160),CHAR(32))),Metadata!B$1:E$2632,4,FALSE)</f>
        <v>1950</v>
      </c>
      <c r="I3397" t="s">
        <v>534</v>
      </c>
      <c r="K3397" t="str">
        <f>VLOOKUP(TRIM(SUBSTITUTE(E3397,CHAR(160),CHAR(32))),Metadata!B$1:H$2632,7,FALSE)</f>
        <v>theatre</v>
      </c>
      <c r="L3397" t="s">
        <v>4472</v>
      </c>
      <c r="N3397" t="str">
        <f>VLOOKUP(TRIM(SUBSTITUTE(E3397,CHAR(160),CHAR(32))),Metadata!B$1:J$2632,9,FALSE)</f>
        <v>prose</v>
      </c>
      <c r="O3397">
        <f>VLOOKUP(TRIM(SUBSTITUTE(E3397,CHAR(160),CHAR(32))),Metadata!B$1:K$2632,10,FALSE)</f>
        <v>30623</v>
      </c>
      <c r="P3397" s="4" t="s">
        <v>11693</v>
      </c>
      <c r="Q3397">
        <v>76</v>
      </c>
      <c r="R3397">
        <v>82</v>
      </c>
    </row>
    <row r="3398" spans="1:18" hidden="1" x14ac:dyDescent="0.25">
      <c r="A3398">
        <v>3402</v>
      </c>
      <c r="B3398" t="s">
        <v>4354</v>
      </c>
      <c r="C3398" t="s">
        <v>3564</v>
      </c>
      <c r="D3398" t="s">
        <v>330</v>
      </c>
      <c r="E3398" t="s">
        <v>7695</v>
      </c>
      <c r="F3398" t="str">
        <f>VLOOKUP(TRIM(SUBSTITUTE(E3398,CHAR(160),CHAR(32))),Metadata!B$1:C$2632,2,FALSE)</f>
        <v>Bréhier, Louis, 1868-1951.</v>
      </c>
      <c r="G3398" t="str">
        <f>VLOOKUP(TRIM(SUBSTITUTE(E3398,CHAR(160),CHAR(32))),Metadata!B$1:D$2632,3,FALSE)</f>
        <v>Vie et mort de Byzance</v>
      </c>
      <c r="H3398">
        <f>VLOOKUP(TRIM(SUBSTITUTE(E3398,CHAR(160),CHAR(32))),Metadata!B$1:E$2632,4,FALSE)</f>
        <v>1946</v>
      </c>
      <c r="I3398" t="s">
        <v>534</v>
      </c>
      <c r="K3398" t="str">
        <f>VLOOKUP(TRIM(SUBSTITUTE(E3398,CHAR(160),CHAR(32))),Metadata!B$1:H$2632,7,FALSE)</f>
        <v>traite</v>
      </c>
      <c r="L3398" t="s">
        <v>4417</v>
      </c>
      <c r="N3398" t="str">
        <f>VLOOKUP(TRIM(SUBSTITUTE(E3398,CHAR(160),CHAR(32))),Metadata!B$1:J$2632,9,FALSE)</f>
        <v/>
      </c>
      <c r="O3398">
        <f>VLOOKUP(TRIM(SUBSTITUTE(E3398,CHAR(160),CHAR(32))),Metadata!B$1:K$2632,10,FALSE)</f>
        <v>267923</v>
      </c>
      <c r="P3398" s="4" t="s">
        <v>13016</v>
      </c>
      <c r="Q3398">
        <v>57</v>
      </c>
      <c r="R3398">
        <v>64</v>
      </c>
    </row>
    <row r="3399" spans="1:18" hidden="1" x14ac:dyDescent="0.25">
      <c r="A3399">
        <v>3403</v>
      </c>
      <c r="B3399" t="s">
        <v>4354</v>
      </c>
      <c r="C3399" t="s">
        <v>3564</v>
      </c>
      <c r="D3399" t="s">
        <v>330</v>
      </c>
      <c r="E3399" t="s">
        <v>8788</v>
      </c>
      <c r="F3399" t="str">
        <f>VLOOKUP(TRIM(SUBSTITUTE(E3399,CHAR(160),CHAR(32))),Metadata!B$1:C$2632,2,FALSE)</f>
        <v>Bernanos, Georges, 1888-1948.</v>
      </c>
      <c r="G3399" t="str">
        <f>VLOOKUP(TRIM(SUBSTITUTE(E3399,CHAR(160),CHAR(32))),Metadata!B$1:D$2632,3,FALSE)</f>
        <v>Sous le soleil de Satan</v>
      </c>
      <c r="H3399">
        <f>VLOOKUP(TRIM(SUBSTITUTE(E3399,CHAR(160),CHAR(32))),Metadata!B$1:E$2632,4,FALSE)</f>
        <v>1926</v>
      </c>
      <c r="I3399" t="s">
        <v>534</v>
      </c>
      <c r="K3399" t="str">
        <f>VLOOKUP(TRIM(SUBSTITUTE(E3399,CHAR(160),CHAR(32))),Metadata!B$1:H$2632,7,FALSE)</f>
        <v>roman</v>
      </c>
      <c r="L3399" t="s">
        <v>4378</v>
      </c>
      <c r="N3399" t="str">
        <f>VLOOKUP(TRIM(SUBSTITUTE(E3399,CHAR(160),CHAR(32))),Metadata!B$1:J$2632,9,FALSE)</f>
        <v>prose</v>
      </c>
      <c r="O3399">
        <f>VLOOKUP(TRIM(SUBSTITUTE(E3399,CHAR(160),CHAR(32))),Metadata!B$1:K$2632,10,FALSE)</f>
        <v>97216</v>
      </c>
      <c r="P3399" s="4" t="s">
        <v>13017</v>
      </c>
      <c r="Q3399">
        <v>100</v>
      </c>
      <c r="R3399">
        <v>107</v>
      </c>
    </row>
    <row r="3400" spans="1:18" hidden="1" x14ac:dyDescent="0.25">
      <c r="A3400">
        <v>3404</v>
      </c>
      <c r="B3400" t="s">
        <v>4354</v>
      </c>
      <c r="C3400" t="s">
        <v>3564</v>
      </c>
      <c r="D3400" t="s">
        <v>330</v>
      </c>
      <c r="E3400" t="s">
        <v>8975</v>
      </c>
      <c r="F3400" t="str">
        <f>VLOOKUP(TRIM(SUBSTITUTE(E3400,CHAR(160),CHAR(32))),Metadata!B$1:C$2632,2,FALSE)</f>
        <v>Pourrat, Henri, 1887-1959.</v>
      </c>
      <c r="G3400" t="str">
        <f>VLOOKUP(TRIM(SUBSTITUTE(E3400,CHAR(160),CHAR(32))),Metadata!B$1:D$2632,3,FALSE)</f>
        <v>Les vaillances, farces et gentillesses de Gaspard des montagnes: le Pavillon des amourettes, ou, Gaspard et les bourgeois d'Ambert: roman</v>
      </c>
      <c r="H3400">
        <f>VLOOKUP(TRIM(SUBSTITUTE(E3400,CHAR(160),CHAR(32))),Metadata!B$1:E$2632,4,FALSE)</f>
        <v>1930</v>
      </c>
      <c r="I3400" t="s">
        <v>534</v>
      </c>
      <c r="K3400" t="str">
        <f>VLOOKUP(TRIM(SUBSTITUTE(E3400,CHAR(160),CHAR(32))),Metadata!B$1:H$2632,7,FALSE)</f>
        <v>roman</v>
      </c>
      <c r="L3400" t="s">
        <v>4378</v>
      </c>
      <c r="N3400" t="str">
        <f>VLOOKUP(TRIM(SUBSTITUTE(E3400,CHAR(160),CHAR(32))),Metadata!B$1:J$2632,9,FALSE)</f>
        <v>prose</v>
      </c>
      <c r="O3400">
        <f>VLOOKUP(TRIM(SUBSTITUTE(E3400,CHAR(160),CHAR(32))),Metadata!B$1:K$2632,10,FALSE)</f>
        <v>77375</v>
      </c>
      <c r="P3400" s="4" t="s">
        <v>11694</v>
      </c>
      <c r="Q3400">
        <v>38</v>
      </c>
      <c r="R3400">
        <v>46</v>
      </c>
    </row>
    <row r="3401" spans="1:18" hidden="1" x14ac:dyDescent="0.25">
      <c r="A3401">
        <v>3405</v>
      </c>
      <c r="B3401" t="s">
        <v>4354</v>
      </c>
      <c r="C3401" t="s">
        <v>3564</v>
      </c>
      <c r="D3401" t="s">
        <v>330</v>
      </c>
      <c r="E3401" t="s">
        <v>8834</v>
      </c>
      <c r="F3401" t="str">
        <f>VLOOKUP(TRIM(SUBSTITUTE(E3401,CHAR(160),CHAR(32))),Metadata!B$1:C$2632,2,FALSE)</f>
        <v>Druon, Maurice, 1918-</v>
      </c>
      <c r="G3401" t="str">
        <f>VLOOKUP(TRIM(SUBSTITUTE(E3401,CHAR(160),CHAR(32))),Metadata!B$1:D$2632,3,FALSE)</f>
        <v>Les grandes familles</v>
      </c>
      <c r="H3401">
        <f>VLOOKUP(TRIM(SUBSTITUTE(E3401,CHAR(160),CHAR(32))),Metadata!B$1:E$2632,4,FALSE)</f>
        <v>1948</v>
      </c>
      <c r="I3401" t="s">
        <v>534</v>
      </c>
      <c r="K3401" t="str">
        <f>VLOOKUP(TRIM(SUBSTITUTE(E3401,CHAR(160),CHAR(32))),Metadata!B$1:H$2632,7,FALSE)</f>
        <v>roman</v>
      </c>
      <c r="L3401" t="s">
        <v>4378</v>
      </c>
      <c r="N3401" t="str">
        <f>VLOOKUP(TRIM(SUBSTITUTE(E3401,CHAR(160),CHAR(32))),Metadata!B$1:J$2632,9,FALSE)</f>
        <v>prose</v>
      </c>
      <c r="O3401">
        <f>VLOOKUP(TRIM(SUBSTITUTE(E3401,CHAR(160),CHAR(32))),Metadata!B$1:K$2632,10,FALSE)</f>
        <v>111974</v>
      </c>
      <c r="P3401" s="4" t="s">
        <v>11695</v>
      </c>
      <c r="Q3401">
        <v>43</v>
      </c>
      <c r="R3401">
        <v>50</v>
      </c>
    </row>
    <row r="3402" spans="1:18" hidden="1" x14ac:dyDescent="0.25">
      <c r="A3402">
        <v>3406</v>
      </c>
      <c r="B3402" t="s">
        <v>4354</v>
      </c>
      <c r="C3402" t="s">
        <v>3564</v>
      </c>
      <c r="D3402" t="s">
        <v>330</v>
      </c>
      <c r="E3402" t="s">
        <v>7209</v>
      </c>
      <c r="F3402" t="str">
        <f>VLOOKUP(TRIM(SUBSTITUTE(E3402,CHAR(160),CHAR(32))),Metadata!B$1:C$2632,2,FALSE)</f>
        <v>Mathiez, Albert, 1874-1932.</v>
      </c>
      <c r="G3402" t="str">
        <f>VLOOKUP(TRIM(SUBSTITUTE(E3402,CHAR(160),CHAR(32))),Metadata!B$1:D$2632,3,FALSE)</f>
        <v>La révolution française</v>
      </c>
      <c r="H3402">
        <f>VLOOKUP(TRIM(SUBSTITUTE(E3402,CHAR(160),CHAR(32))),Metadata!B$1:E$2632,4,FALSE)</f>
        <v>1922</v>
      </c>
      <c r="I3402" t="s">
        <v>534</v>
      </c>
      <c r="K3402" t="str">
        <f>VLOOKUP(TRIM(SUBSTITUTE(E3402,CHAR(160),CHAR(32))),Metadata!B$1:H$2632,7,FALSE)</f>
        <v>traite</v>
      </c>
      <c r="L3402" t="s">
        <v>4417</v>
      </c>
      <c r="N3402" t="str">
        <f>VLOOKUP(TRIM(SUBSTITUTE(E3402,CHAR(160),CHAR(32))),Metadata!B$1:J$2632,9,FALSE)</f>
        <v/>
      </c>
      <c r="O3402">
        <f>VLOOKUP(TRIM(SUBSTITUTE(E3402,CHAR(160),CHAR(32))),Metadata!B$1:K$2632,10,FALSE)</f>
        <v>207556</v>
      </c>
      <c r="P3402" s="4" t="s">
        <v>11696</v>
      </c>
      <c r="Q3402">
        <v>13</v>
      </c>
      <c r="R3402">
        <v>19</v>
      </c>
    </row>
    <row r="3403" spans="1:18" hidden="1" x14ac:dyDescent="0.25">
      <c r="A3403">
        <v>3407</v>
      </c>
      <c r="B3403" t="s">
        <v>4354</v>
      </c>
      <c r="C3403" t="s">
        <v>3564</v>
      </c>
      <c r="D3403" t="s">
        <v>330</v>
      </c>
      <c r="E3403" t="s">
        <v>8914</v>
      </c>
      <c r="F3403" t="str">
        <f>VLOOKUP(TRIM(SUBSTITUTE(E3403,CHAR(160),CHAR(32))),Metadata!B$1:C$2632,2,FALSE)</f>
        <v>Lacretelle, Jacques de, 1888-1985.</v>
      </c>
      <c r="G3403" t="str">
        <f>VLOOKUP(TRIM(SUBSTITUTE(E3403,CHAR(160),CHAR(32))),Metadata!B$1:D$2632,3,FALSE)</f>
        <v>Silbermann: roman</v>
      </c>
      <c r="H3403">
        <f>VLOOKUP(TRIM(SUBSTITUTE(E3403,CHAR(160),CHAR(32))),Metadata!B$1:E$2632,4,FALSE)</f>
        <v>1922</v>
      </c>
      <c r="I3403" t="s">
        <v>534</v>
      </c>
      <c r="K3403" t="str">
        <f>VLOOKUP(TRIM(SUBSTITUTE(E3403,CHAR(160),CHAR(32))),Metadata!B$1:H$2632,7,FALSE)</f>
        <v>roman</v>
      </c>
      <c r="L3403" t="s">
        <v>4378</v>
      </c>
      <c r="N3403" t="str">
        <f>VLOOKUP(TRIM(SUBSTITUTE(E3403,CHAR(160),CHAR(32))),Metadata!B$1:J$2632,9,FALSE)</f>
        <v>prose</v>
      </c>
      <c r="O3403">
        <f>VLOOKUP(TRIM(SUBSTITUTE(E3403,CHAR(160),CHAR(32))),Metadata!B$1:K$2632,10,FALSE)</f>
        <v>27758</v>
      </c>
      <c r="P3403" s="4" t="s">
        <v>13018</v>
      </c>
      <c r="Q3403">
        <v>46</v>
      </c>
      <c r="R3403">
        <v>53</v>
      </c>
    </row>
    <row r="3404" spans="1:18" hidden="1" x14ac:dyDescent="0.25">
      <c r="A3404">
        <v>3408</v>
      </c>
      <c r="B3404" t="s">
        <v>4354</v>
      </c>
      <c r="C3404" t="s">
        <v>3564</v>
      </c>
      <c r="D3404" t="s">
        <v>330</v>
      </c>
      <c r="E3404" t="s">
        <v>8911</v>
      </c>
      <c r="F3404" t="str">
        <f>VLOOKUP(TRIM(SUBSTITUTE(E3404,CHAR(160),CHAR(32))),Metadata!B$1:C$2632,2,FALSE)</f>
        <v>Duclos, Charles Pinot-, 1704-1772.</v>
      </c>
      <c r="G3404" t="str">
        <f>VLOOKUP(TRIM(SUBSTITUTE(E3404,CHAR(160),CHAR(32))),Metadata!B$1:D$2632,3,FALSE)</f>
        <v>Mémoires pour servir à l'histoire des moeurs du XVIII siècle</v>
      </c>
      <c r="H3404">
        <f>VLOOKUP(TRIM(SUBSTITUTE(E3404,CHAR(160),CHAR(32))),Metadata!B$1:E$2632,4,FALSE)</f>
        <v>1751</v>
      </c>
      <c r="I3404" t="s">
        <v>534</v>
      </c>
      <c r="K3404" t="str">
        <f>VLOOKUP(TRIM(SUBSTITUTE(E3404,CHAR(160),CHAR(32))),Metadata!B$1:H$2632,7,FALSE)</f>
        <v>roman</v>
      </c>
      <c r="L3404" t="s">
        <v>4378</v>
      </c>
      <c r="N3404" t="str">
        <f>VLOOKUP(TRIM(SUBSTITUTE(E3404,CHAR(160),CHAR(32))),Metadata!B$1:J$2632,9,FALSE)</f>
        <v>prose</v>
      </c>
      <c r="O3404">
        <f>VLOOKUP(TRIM(SUBSTITUTE(E3404,CHAR(160),CHAR(32))),Metadata!B$1:K$2632,10,FALSE)</f>
        <v>37841</v>
      </c>
      <c r="P3404" s="4" t="s">
        <v>11697</v>
      </c>
      <c r="Q3404">
        <v>48</v>
      </c>
      <c r="R3404">
        <v>55</v>
      </c>
    </row>
    <row r="3405" spans="1:18" hidden="1" x14ac:dyDescent="0.25">
      <c r="A3405">
        <v>3409</v>
      </c>
      <c r="B3405" t="s">
        <v>4354</v>
      </c>
      <c r="C3405" t="s">
        <v>3564</v>
      </c>
      <c r="D3405" t="s">
        <v>330</v>
      </c>
      <c r="E3405" t="s">
        <v>8930</v>
      </c>
      <c r="F3405" t="str">
        <f>VLOOKUP(TRIM(SUBSTITUTE(E3405,CHAR(160),CHAR(32))),Metadata!B$1:C$2632,2,FALSE)</f>
        <v>Martin Du Gard, Roger, 1881-1958.</v>
      </c>
      <c r="G3405" t="str">
        <f>VLOOKUP(TRIM(SUBSTITUTE(E3405,CHAR(160),CHAR(32))),Metadata!B$1:D$2632,3,FALSE)</f>
        <v>Les Thibault. Cahier gris</v>
      </c>
      <c r="H3405">
        <f>VLOOKUP(TRIM(SUBSTITUTE(E3405,CHAR(160),CHAR(32))),Metadata!B$1:E$2632,4,FALSE)</f>
        <v>1922</v>
      </c>
      <c r="I3405" t="s">
        <v>534</v>
      </c>
      <c r="K3405" t="str">
        <f>VLOOKUP(TRIM(SUBSTITUTE(E3405,CHAR(160),CHAR(32))),Metadata!B$1:H$2632,7,FALSE)</f>
        <v>roman</v>
      </c>
      <c r="L3405" t="s">
        <v>4378</v>
      </c>
      <c r="N3405" t="str">
        <f>VLOOKUP(TRIM(SUBSTITUTE(E3405,CHAR(160),CHAR(32))),Metadata!B$1:J$2632,9,FALSE)</f>
        <v>prose</v>
      </c>
      <c r="O3405">
        <f>VLOOKUP(TRIM(SUBSTITUTE(E3405,CHAR(160),CHAR(32))),Metadata!B$1:K$2632,10,FALSE)</f>
        <v>58379</v>
      </c>
      <c r="P3405" s="4" t="s">
        <v>11698</v>
      </c>
      <c r="Q3405">
        <v>125</v>
      </c>
      <c r="R3405">
        <v>132</v>
      </c>
    </row>
    <row r="3406" spans="1:18" hidden="1" x14ac:dyDescent="0.25">
      <c r="A3406">
        <v>3410</v>
      </c>
      <c r="B3406" t="s">
        <v>4354</v>
      </c>
      <c r="C3406" t="s">
        <v>3564</v>
      </c>
      <c r="D3406" t="s">
        <v>330</v>
      </c>
      <c r="E3406" t="s">
        <v>8879</v>
      </c>
      <c r="F3406" t="str">
        <f>VLOOKUP(TRIM(SUBSTITUTE(E3406,CHAR(160),CHAR(32))),Metadata!B$1:C$2632,2,FALSE)</f>
        <v>Gide, André, 1869-1951.</v>
      </c>
      <c r="G3406" t="str">
        <f>VLOOKUP(TRIM(SUBSTITUTE(E3406,CHAR(160),CHAR(32))),Metadata!B$1:D$2632,3,FALSE)</f>
        <v>Les caves du Vatican</v>
      </c>
      <c r="H3406">
        <f>VLOOKUP(TRIM(SUBSTITUTE(E3406,CHAR(160),CHAR(32))),Metadata!B$1:E$2632,4,FALSE)</f>
        <v>1914</v>
      </c>
      <c r="I3406" t="s">
        <v>534</v>
      </c>
      <c r="K3406" t="str">
        <f>VLOOKUP(TRIM(SUBSTITUTE(E3406,CHAR(160),CHAR(32))),Metadata!B$1:H$2632,7,FALSE)</f>
        <v>roman</v>
      </c>
      <c r="L3406" t="s">
        <v>4378</v>
      </c>
      <c r="N3406" t="str">
        <f>VLOOKUP(TRIM(SUBSTITUTE(E3406,CHAR(160),CHAR(32))),Metadata!B$1:J$2632,9,FALSE)</f>
        <v>prose</v>
      </c>
      <c r="O3406">
        <f>VLOOKUP(TRIM(SUBSTITUTE(E3406,CHAR(160),CHAR(32))),Metadata!B$1:K$2632,10,FALSE)</f>
        <v>70480</v>
      </c>
      <c r="P3406" s="8" t="s">
        <v>11699</v>
      </c>
      <c r="Q3406">
        <v>91</v>
      </c>
      <c r="R3406">
        <v>97</v>
      </c>
    </row>
    <row r="3407" spans="1:18" hidden="1" x14ac:dyDescent="0.25">
      <c r="A3407">
        <v>3411</v>
      </c>
      <c r="B3407" t="s">
        <v>4354</v>
      </c>
      <c r="C3407" t="s">
        <v>3564</v>
      </c>
      <c r="D3407" t="s">
        <v>330</v>
      </c>
      <c r="E3407" t="s">
        <v>8879</v>
      </c>
      <c r="F3407" t="str">
        <f>VLOOKUP(TRIM(SUBSTITUTE(E3407,CHAR(160),CHAR(32))),Metadata!B$1:C$2632,2,FALSE)</f>
        <v>Gide, André, 1869-1951.</v>
      </c>
      <c r="G3407" t="str">
        <f>VLOOKUP(TRIM(SUBSTITUTE(E3407,CHAR(160),CHAR(32))),Metadata!B$1:D$2632,3,FALSE)</f>
        <v>Les caves du Vatican</v>
      </c>
      <c r="H3407">
        <f>VLOOKUP(TRIM(SUBSTITUTE(E3407,CHAR(160),CHAR(32))),Metadata!B$1:E$2632,4,FALSE)</f>
        <v>1914</v>
      </c>
      <c r="I3407" t="s">
        <v>534</v>
      </c>
      <c r="K3407" t="str">
        <f>VLOOKUP(TRIM(SUBSTITUTE(E3407,CHAR(160),CHAR(32))),Metadata!B$1:H$2632,7,FALSE)</f>
        <v>roman</v>
      </c>
      <c r="L3407" t="s">
        <v>4378</v>
      </c>
      <c r="N3407" t="str">
        <f>VLOOKUP(TRIM(SUBSTITUTE(E3407,CHAR(160),CHAR(32))),Metadata!B$1:J$2632,9,FALSE)</f>
        <v>prose</v>
      </c>
      <c r="O3407">
        <f>VLOOKUP(TRIM(SUBSTITUTE(E3407,CHAR(160),CHAR(32))),Metadata!B$1:K$2632,10,FALSE)</f>
        <v>70480</v>
      </c>
      <c r="P3407" s="4" t="s">
        <v>13019</v>
      </c>
      <c r="Q3407">
        <v>67</v>
      </c>
      <c r="R3407">
        <v>74</v>
      </c>
    </row>
    <row r="3408" spans="1:18" hidden="1" x14ac:dyDescent="0.25">
      <c r="A3408">
        <v>3412</v>
      </c>
      <c r="B3408" t="s">
        <v>4354</v>
      </c>
      <c r="C3408" t="s">
        <v>3564</v>
      </c>
      <c r="D3408" t="s">
        <v>330</v>
      </c>
      <c r="E3408" t="s">
        <v>9017</v>
      </c>
      <c r="F3408" t="str">
        <f>VLOOKUP(TRIM(SUBSTITUTE(E3408,CHAR(160),CHAR(32))),Metadata!B$1:C$2632,2,FALSE)</f>
        <v>Zola, Emile, 1840-1902.</v>
      </c>
      <c r="G3408" t="str">
        <f>VLOOKUP(TRIM(SUBSTITUTE(E3408,CHAR(160),CHAR(32))),Metadata!B$1:D$2632,3,FALSE)</f>
        <v>L'Oeuvre</v>
      </c>
      <c r="H3408">
        <f>VLOOKUP(TRIM(SUBSTITUTE(E3408,CHAR(160),CHAR(32))),Metadata!B$1:E$2632,4,FALSE)</f>
        <v>1886</v>
      </c>
      <c r="I3408" t="s">
        <v>534</v>
      </c>
      <c r="K3408" t="str">
        <f>VLOOKUP(TRIM(SUBSTITUTE(E3408,CHAR(160),CHAR(32))),Metadata!B$1:H$2632,7,FALSE)</f>
        <v>roman</v>
      </c>
      <c r="L3408" t="s">
        <v>4378</v>
      </c>
      <c r="N3408" t="str">
        <f>VLOOKUP(TRIM(SUBSTITUTE(E3408,CHAR(160),CHAR(32))),Metadata!B$1:J$2632,9,FALSE)</f>
        <v>prose</v>
      </c>
      <c r="O3408">
        <f>VLOOKUP(TRIM(SUBSTITUTE(E3408,CHAR(160),CHAR(32))),Metadata!B$1:K$2632,10,FALSE)</f>
        <v>141254</v>
      </c>
      <c r="P3408" s="4" t="s">
        <v>9390</v>
      </c>
      <c r="Q3408">
        <v>34</v>
      </c>
      <c r="R3408">
        <v>41</v>
      </c>
    </row>
    <row r="3409" spans="1:18" hidden="1" x14ac:dyDescent="0.25">
      <c r="A3409">
        <v>3413</v>
      </c>
      <c r="B3409" t="s">
        <v>4354</v>
      </c>
      <c r="C3409" t="s">
        <v>3564</v>
      </c>
      <c r="D3409" t="s">
        <v>330</v>
      </c>
      <c r="E3409" t="s">
        <v>8726</v>
      </c>
      <c r="F3409" t="str">
        <f>VLOOKUP(TRIM(SUBSTITUTE(E3409,CHAR(160),CHAR(32))),Metadata!B$1:C$2632,2,FALSE)</f>
        <v>Abellio, Raymond, 1907-1986.</v>
      </c>
      <c r="G3409" t="str">
        <f>VLOOKUP(TRIM(SUBSTITUTE(E3409,CHAR(160),CHAR(32))),Metadata!B$1:D$2632,3,FALSE)</f>
        <v>Heureux les pacifiques</v>
      </c>
      <c r="H3409">
        <f>VLOOKUP(TRIM(SUBSTITUTE(E3409,CHAR(160),CHAR(32))),Metadata!B$1:E$2632,4,FALSE)</f>
        <v>1946</v>
      </c>
      <c r="I3409" t="s">
        <v>534</v>
      </c>
      <c r="K3409" t="str">
        <f>VLOOKUP(TRIM(SUBSTITUTE(E3409,CHAR(160),CHAR(32))),Metadata!B$1:H$2632,7,FALSE)</f>
        <v>roman</v>
      </c>
      <c r="L3409" t="s">
        <v>4378</v>
      </c>
      <c r="N3409" t="str">
        <f>VLOOKUP(TRIM(SUBSTITUTE(E3409,CHAR(160),CHAR(32))),Metadata!B$1:J$2632,9,FALSE)</f>
        <v>prose</v>
      </c>
      <c r="O3409">
        <f>VLOOKUP(TRIM(SUBSTITUTE(E3409,CHAR(160),CHAR(32))),Metadata!B$1:K$2632,10,FALSE)</f>
        <v>149328</v>
      </c>
      <c r="P3409" s="4" t="s">
        <v>11700</v>
      </c>
      <c r="Q3409">
        <v>162</v>
      </c>
      <c r="R3409">
        <v>169</v>
      </c>
    </row>
    <row r="3410" spans="1:18" hidden="1" x14ac:dyDescent="0.25">
      <c r="A3410">
        <v>3414</v>
      </c>
      <c r="B3410" t="s">
        <v>4354</v>
      </c>
      <c r="C3410" t="s">
        <v>3564</v>
      </c>
      <c r="D3410" t="s">
        <v>330</v>
      </c>
      <c r="E3410" t="s">
        <v>8909</v>
      </c>
      <c r="F3410" t="str">
        <f>VLOOKUP(TRIM(SUBSTITUTE(E3410,CHAR(160),CHAR(32))),Metadata!B$1:C$2632,2,FALSE)</f>
        <v>Jankélévitch, Vladimir, 1903-1985.</v>
      </c>
      <c r="G3410" t="str">
        <f>VLOOKUP(TRIM(SUBSTITUTE(E3410,CHAR(160),CHAR(32))),Metadata!B$1:D$2632,3,FALSE)</f>
        <v>Le je-ne-sais-quoi et le presque-rien</v>
      </c>
      <c r="H3410">
        <f>VLOOKUP(TRIM(SUBSTITUTE(E3410,CHAR(160),CHAR(32))),Metadata!B$1:E$2632,4,FALSE)</f>
        <v>1957</v>
      </c>
      <c r="I3410" t="s">
        <v>534</v>
      </c>
      <c r="K3410" t="str">
        <f>VLOOKUP(TRIM(SUBSTITUTE(E3410,CHAR(160),CHAR(32))),Metadata!B$1:H$2632,7,FALSE)</f>
        <v>traite ou essai</v>
      </c>
      <c r="L3410" t="s">
        <v>4402</v>
      </c>
      <c r="N3410" t="str">
        <f>VLOOKUP(TRIM(SUBSTITUTE(E3410,CHAR(160),CHAR(32))),Metadata!B$1:J$2632,9,FALSE)</f>
        <v>prose</v>
      </c>
      <c r="O3410">
        <f>VLOOKUP(TRIM(SUBSTITUTE(E3410,CHAR(160),CHAR(32))),Metadata!B$1:K$2632,10,FALSE)</f>
        <v>106759</v>
      </c>
      <c r="P3410" s="4" t="s">
        <v>11701</v>
      </c>
      <c r="Q3410">
        <v>364</v>
      </c>
      <c r="R3410">
        <v>371</v>
      </c>
    </row>
    <row r="3411" spans="1:18" hidden="1" x14ac:dyDescent="0.25">
      <c r="A3411">
        <v>3415</v>
      </c>
      <c r="B3411" t="s">
        <v>4354</v>
      </c>
      <c r="C3411" t="s">
        <v>3564</v>
      </c>
      <c r="D3411" t="s">
        <v>330</v>
      </c>
      <c r="E3411" t="s">
        <v>7209</v>
      </c>
      <c r="F3411" t="str">
        <f>VLOOKUP(TRIM(SUBSTITUTE(E3411,CHAR(160),CHAR(32))),Metadata!B$1:C$2632,2,FALSE)</f>
        <v>Mathiez, Albert, 1874-1932.</v>
      </c>
      <c r="G3411" t="str">
        <f>VLOOKUP(TRIM(SUBSTITUTE(E3411,CHAR(160),CHAR(32))),Metadata!B$1:D$2632,3,FALSE)</f>
        <v>La révolution française</v>
      </c>
      <c r="H3411">
        <f>VLOOKUP(TRIM(SUBSTITUTE(E3411,CHAR(160),CHAR(32))),Metadata!B$1:E$2632,4,FALSE)</f>
        <v>1922</v>
      </c>
      <c r="I3411" t="s">
        <v>534</v>
      </c>
      <c r="K3411" t="str">
        <f>VLOOKUP(TRIM(SUBSTITUTE(E3411,CHAR(160),CHAR(32))),Metadata!B$1:H$2632,7,FALSE)</f>
        <v>traite</v>
      </c>
      <c r="L3411" t="s">
        <v>4417</v>
      </c>
      <c r="N3411" t="str">
        <f>VLOOKUP(TRIM(SUBSTITUTE(E3411,CHAR(160),CHAR(32))),Metadata!B$1:J$2632,9,FALSE)</f>
        <v/>
      </c>
      <c r="O3411">
        <f>VLOOKUP(TRIM(SUBSTITUTE(E3411,CHAR(160),CHAR(32))),Metadata!B$1:K$2632,10,FALSE)</f>
        <v>207556</v>
      </c>
      <c r="P3411" s="4" t="s">
        <v>11702</v>
      </c>
      <c r="Q3411">
        <v>32</v>
      </c>
      <c r="R3411">
        <v>39</v>
      </c>
    </row>
    <row r="3412" spans="1:18" hidden="1" x14ac:dyDescent="0.25">
      <c r="A3412">
        <v>3416</v>
      </c>
      <c r="B3412" t="s">
        <v>4354</v>
      </c>
      <c r="C3412" t="s">
        <v>3564</v>
      </c>
      <c r="D3412" t="s">
        <v>330</v>
      </c>
      <c r="E3412" t="s">
        <v>8772</v>
      </c>
      <c r="F3412" t="str">
        <f>VLOOKUP(TRIM(SUBSTITUTE(E3412,CHAR(160),CHAR(32))),Metadata!B$1:C$2632,2,FALSE)</f>
        <v>Beauvoir, Simone de, 1908-1986.</v>
      </c>
      <c r="G3412" t="str">
        <f>VLOOKUP(TRIM(SUBSTITUTE(E3412,CHAR(160),CHAR(32))),Metadata!B$1:D$2632,3,FALSE)</f>
        <v>Les mandarins</v>
      </c>
      <c r="H3412">
        <f>VLOOKUP(TRIM(SUBSTITUTE(E3412,CHAR(160),CHAR(32))),Metadata!B$1:E$2632,4,FALSE)</f>
        <v>1954</v>
      </c>
      <c r="I3412" t="s">
        <v>534</v>
      </c>
      <c r="K3412" t="str">
        <f>VLOOKUP(TRIM(SUBSTITUTE(E3412,CHAR(160),CHAR(32))),Metadata!B$1:H$2632,7,FALSE)</f>
        <v>roman</v>
      </c>
      <c r="L3412" t="s">
        <v>4378</v>
      </c>
      <c r="N3412" t="str">
        <f>VLOOKUP(TRIM(SUBSTITUTE(E3412,CHAR(160),CHAR(32))),Metadata!B$1:J$2632,9,FALSE)</f>
        <v>prose</v>
      </c>
      <c r="O3412">
        <f>VLOOKUP(TRIM(SUBSTITUTE(E3412,CHAR(160),CHAR(32))),Metadata!B$1:K$2632,10,FALSE)</f>
        <v>291169</v>
      </c>
      <c r="P3412" s="4" t="s">
        <v>13020</v>
      </c>
      <c r="Q3412">
        <v>42</v>
      </c>
      <c r="R3412">
        <v>49</v>
      </c>
    </row>
    <row r="3413" spans="1:18" hidden="1" x14ac:dyDescent="0.25">
      <c r="A3413">
        <v>3417</v>
      </c>
      <c r="B3413" t="s">
        <v>4354</v>
      </c>
      <c r="C3413" t="s">
        <v>3564</v>
      </c>
      <c r="D3413" t="s">
        <v>330</v>
      </c>
      <c r="E3413" t="s">
        <v>7202</v>
      </c>
      <c r="F3413" t="str">
        <f>VLOOKUP(TRIM(SUBSTITUTE(E3413,CHAR(160),CHAR(32))),Metadata!B$1:C$2632,2,FALSE)</f>
        <v>Levy-Bruhl, Lucien, 1857-1939.</v>
      </c>
      <c r="G3413" t="str">
        <f>VLOOKUP(TRIM(SUBSTITUTE(E3413,CHAR(160),CHAR(32))),Metadata!B$1:D$2632,3,FALSE)</f>
        <v>La mentalité primitive.</v>
      </c>
      <c r="H3413">
        <f>VLOOKUP(TRIM(SUBSTITUTE(E3413,CHAR(160),CHAR(32))),Metadata!B$1:E$2632,4,FALSE)</f>
        <v>1922</v>
      </c>
      <c r="I3413" t="s">
        <v>534</v>
      </c>
      <c r="K3413" t="str">
        <f>VLOOKUP(TRIM(SUBSTITUTE(E3413,CHAR(160),CHAR(32))),Metadata!B$1:H$2632,7,FALSE)</f>
        <v>traite</v>
      </c>
      <c r="L3413" t="s">
        <v>4417</v>
      </c>
      <c r="N3413" t="str">
        <f>VLOOKUP(TRIM(SUBSTITUTE(E3413,CHAR(160),CHAR(32))),Metadata!B$1:J$2632,9,FALSE)</f>
        <v/>
      </c>
      <c r="O3413">
        <f>VLOOKUP(TRIM(SUBSTITUTE(E3413,CHAR(160),CHAR(32))),Metadata!B$1:K$2632,10,FALSE)</f>
        <v>91959</v>
      </c>
      <c r="P3413" s="4" t="s">
        <v>13021</v>
      </c>
      <c r="Q3413">
        <v>12</v>
      </c>
      <c r="R3413">
        <v>18</v>
      </c>
    </row>
    <row r="3414" spans="1:18" hidden="1" x14ac:dyDescent="0.25">
      <c r="A3414">
        <v>3418</v>
      </c>
      <c r="B3414" t="s">
        <v>4354</v>
      </c>
      <c r="C3414" t="s">
        <v>3564</v>
      </c>
      <c r="D3414" t="s">
        <v>330</v>
      </c>
      <c r="E3414" t="s">
        <v>8726</v>
      </c>
      <c r="F3414" t="str">
        <f>VLOOKUP(TRIM(SUBSTITUTE(E3414,CHAR(160),CHAR(32))),Metadata!B$1:C$2632,2,FALSE)</f>
        <v>Abellio, Raymond, 1907-1986.</v>
      </c>
      <c r="G3414" t="str">
        <f>VLOOKUP(TRIM(SUBSTITUTE(E3414,CHAR(160),CHAR(32))),Metadata!B$1:D$2632,3,FALSE)</f>
        <v>Heureux les pacifiques</v>
      </c>
      <c r="H3414">
        <f>VLOOKUP(TRIM(SUBSTITUTE(E3414,CHAR(160),CHAR(32))),Metadata!B$1:E$2632,4,FALSE)</f>
        <v>1946</v>
      </c>
      <c r="I3414" t="s">
        <v>534</v>
      </c>
      <c r="K3414" t="str">
        <f>VLOOKUP(TRIM(SUBSTITUTE(E3414,CHAR(160),CHAR(32))),Metadata!B$1:H$2632,7,FALSE)</f>
        <v>roman</v>
      </c>
      <c r="L3414" t="s">
        <v>4378</v>
      </c>
      <c r="N3414" t="str">
        <f>VLOOKUP(TRIM(SUBSTITUTE(E3414,CHAR(160),CHAR(32))),Metadata!B$1:J$2632,9,FALSE)</f>
        <v>prose</v>
      </c>
      <c r="O3414">
        <f>VLOOKUP(TRIM(SUBSTITUTE(E3414,CHAR(160),CHAR(32))),Metadata!B$1:K$2632,10,FALSE)</f>
        <v>149328</v>
      </c>
      <c r="P3414" s="4" t="s">
        <v>11703</v>
      </c>
      <c r="Q3414">
        <v>39</v>
      </c>
      <c r="R3414">
        <v>45</v>
      </c>
    </row>
    <row r="3415" spans="1:18" hidden="1" x14ac:dyDescent="0.25">
      <c r="A3415">
        <v>3419</v>
      </c>
      <c r="B3415" t="s">
        <v>4354</v>
      </c>
      <c r="C3415" t="s">
        <v>3648</v>
      </c>
      <c r="D3415" t="s">
        <v>330</v>
      </c>
      <c r="E3415" t="s">
        <v>7934</v>
      </c>
      <c r="F3415" t="str">
        <f>VLOOKUP(TRIM(SUBSTITUTE(E3415,CHAR(160),CHAR(32))),Metadata!B$1:C$2632,2,FALSE)</f>
        <v>La Boétie, Etienne de, 1530-1563.</v>
      </c>
      <c r="G3415" t="str">
        <f>VLOOKUP(TRIM(SUBSTITUTE(E3415,CHAR(160),CHAR(32))),Metadata!B$1:D$2632,3,FALSE)</f>
        <v>Discours de la servitude volontaire ou le Contr'un</v>
      </c>
      <c r="H3415">
        <f>VLOOKUP(TRIM(SUBSTITUTE(E3415,CHAR(160),CHAR(32))),Metadata!B$1:E$2632,4,FALSE)</f>
        <v>1549</v>
      </c>
      <c r="I3415" t="s">
        <v>456</v>
      </c>
      <c r="K3415" t="str">
        <f>VLOOKUP(TRIM(SUBSTITUTE(E3415,CHAR(160),CHAR(32))),Metadata!B$1:H$2632,7,FALSE)</f>
        <v>traite</v>
      </c>
      <c r="L3415" t="s">
        <v>4417</v>
      </c>
      <c r="N3415" t="str">
        <f>VLOOKUP(TRIM(SUBSTITUTE(E3415,CHAR(160),CHAR(32))),Metadata!B$1:J$2632,9,FALSE)</f>
        <v/>
      </c>
      <c r="O3415">
        <f>VLOOKUP(TRIM(SUBSTITUTE(E3415,CHAR(160),CHAR(32))),Metadata!B$1:K$2632,10,FALSE)</f>
        <v>34645</v>
      </c>
      <c r="P3415" s="4" t="s">
        <v>11704</v>
      </c>
      <c r="Q3415">
        <v>33</v>
      </c>
      <c r="R3415">
        <v>39</v>
      </c>
    </row>
    <row r="3416" spans="1:18" hidden="1" x14ac:dyDescent="0.25">
      <c r="A3416">
        <v>3420</v>
      </c>
      <c r="B3416" t="s">
        <v>4354</v>
      </c>
      <c r="C3416" t="s">
        <v>3648</v>
      </c>
      <c r="D3416" t="s">
        <v>330</v>
      </c>
      <c r="E3416" t="s">
        <v>7945</v>
      </c>
      <c r="F3416" t="str">
        <f>VLOOKUP(TRIM(SUBSTITUTE(E3416,CHAR(160),CHAR(32))),Metadata!B$1:C$2632,2,FALSE)</f>
        <v>Montaigne, Michel Eyquem de</v>
      </c>
      <c r="G3416" t="str">
        <f>VLOOKUP(TRIM(SUBSTITUTE(E3416,CHAR(160),CHAR(32))),Metadata!B$1:D$2632,3,FALSE)</f>
        <v>Les Essais</v>
      </c>
      <c r="H3416">
        <f>VLOOKUP(TRIM(SUBSTITUTE(E3416,CHAR(160),CHAR(32))),Metadata!B$1:E$2632,4,FALSE)</f>
        <v>1595</v>
      </c>
      <c r="I3416" t="s">
        <v>456</v>
      </c>
      <c r="K3416" t="str">
        <f>VLOOKUP(TRIM(SUBSTITUTE(E3416,CHAR(160),CHAR(32))),Metadata!B$1:H$2632,7,FALSE)</f>
        <v>essai</v>
      </c>
      <c r="L3416" t="s">
        <v>4484</v>
      </c>
      <c r="N3416" t="str">
        <f>VLOOKUP(TRIM(SUBSTITUTE(E3416,CHAR(160),CHAR(32))),Metadata!B$1:J$2632,9,FALSE)</f>
        <v/>
      </c>
      <c r="O3416">
        <f>VLOOKUP(TRIM(SUBSTITUTE(E3416,CHAR(160),CHAR(32))),Metadata!B$1:K$2632,10,FALSE)</f>
        <v>438631</v>
      </c>
      <c r="P3416" s="8" t="s">
        <v>11705</v>
      </c>
      <c r="Q3416">
        <v>40</v>
      </c>
      <c r="R3416">
        <v>46</v>
      </c>
    </row>
    <row r="3417" spans="1:18" hidden="1" x14ac:dyDescent="0.25">
      <c r="A3417">
        <v>3421</v>
      </c>
      <c r="B3417" t="s">
        <v>4354</v>
      </c>
      <c r="C3417" t="s">
        <v>3648</v>
      </c>
      <c r="D3417" t="s">
        <v>330</v>
      </c>
      <c r="E3417" t="s">
        <v>7945</v>
      </c>
      <c r="F3417" t="str">
        <f>VLOOKUP(TRIM(SUBSTITUTE(E3417,CHAR(160),CHAR(32))),Metadata!B$1:C$2632,2,FALSE)</f>
        <v>Montaigne, Michel Eyquem de</v>
      </c>
      <c r="G3417" t="str">
        <f>VLOOKUP(TRIM(SUBSTITUTE(E3417,CHAR(160),CHAR(32))),Metadata!B$1:D$2632,3,FALSE)</f>
        <v>Les Essais</v>
      </c>
      <c r="H3417">
        <f>VLOOKUP(TRIM(SUBSTITUTE(E3417,CHAR(160),CHAR(32))),Metadata!B$1:E$2632,4,FALSE)</f>
        <v>1595</v>
      </c>
      <c r="I3417" t="s">
        <v>456</v>
      </c>
      <c r="K3417" t="str">
        <f>VLOOKUP(TRIM(SUBSTITUTE(E3417,CHAR(160),CHAR(32))),Metadata!B$1:H$2632,7,FALSE)</f>
        <v>essai</v>
      </c>
      <c r="L3417" t="s">
        <v>4484</v>
      </c>
      <c r="N3417" t="str">
        <f>VLOOKUP(TRIM(SUBSTITUTE(E3417,CHAR(160),CHAR(32))),Metadata!B$1:J$2632,9,FALSE)</f>
        <v/>
      </c>
      <c r="O3417">
        <f>VLOOKUP(TRIM(SUBSTITUTE(E3417,CHAR(160),CHAR(32))),Metadata!B$1:K$2632,10,FALSE)</f>
        <v>438631</v>
      </c>
      <c r="P3417" s="4" t="s">
        <v>11706</v>
      </c>
      <c r="Q3417">
        <v>9</v>
      </c>
      <c r="R3417">
        <v>14</v>
      </c>
    </row>
    <row r="3418" spans="1:18" hidden="1" x14ac:dyDescent="0.25">
      <c r="A3418">
        <v>3422</v>
      </c>
      <c r="B3418" t="s">
        <v>4354</v>
      </c>
      <c r="C3418" t="s">
        <v>3648</v>
      </c>
      <c r="D3418" t="s">
        <v>330</v>
      </c>
      <c r="E3418" t="s">
        <v>7936</v>
      </c>
      <c r="F3418" t="str">
        <f>VLOOKUP(TRIM(SUBSTITUTE(E3418,CHAR(160),CHAR(32))),Metadata!B$1:C$2632,2,FALSE)</f>
        <v>Marguerite, Queen, consort of Henry II, King of Navarre, 1492-1549.</v>
      </c>
      <c r="G3418" t="str">
        <f>VLOOKUP(TRIM(SUBSTITUTE(E3418,CHAR(160),CHAR(32))),Metadata!B$1:D$2632,3,FALSE)</f>
        <v>L'Heptaméron</v>
      </c>
      <c r="H3418">
        <f>VLOOKUP(TRIM(SUBSTITUTE(E3418,CHAR(160),CHAR(32))),Metadata!B$1:E$2632,4,FALSE)</f>
        <v>1559</v>
      </c>
      <c r="I3418" t="s">
        <v>456</v>
      </c>
      <c r="K3418" t="str">
        <f>VLOOKUP(TRIM(SUBSTITUTE(E3418,CHAR(160),CHAR(32))),Metadata!B$1:H$2632,7,FALSE)</f>
        <v>roman</v>
      </c>
      <c r="L3418" t="s">
        <v>4378</v>
      </c>
      <c r="N3418" t="str">
        <f>VLOOKUP(TRIM(SUBSTITUTE(E3418,CHAR(160),CHAR(32))),Metadata!B$1:J$2632,9,FALSE)</f>
        <v/>
      </c>
      <c r="O3418">
        <f>VLOOKUP(TRIM(SUBSTITUTE(E3418,CHAR(160),CHAR(32))),Metadata!B$1:K$2632,10,FALSE)</f>
        <v>182112</v>
      </c>
      <c r="P3418" s="14" t="s">
        <v>13022</v>
      </c>
      <c r="Q3418">
        <v>221</v>
      </c>
      <c r="R3418">
        <v>228</v>
      </c>
    </row>
    <row r="3419" spans="1:18" x14ac:dyDescent="0.25">
      <c r="A3419">
        <v>3423</v>
      </c>
      <c r="B3419" t="s">
        <v>4354</v>
      </c>
      <c r="C3419" t="s">
        <v>3648</v>
      </c>
      <c r="D3419" t="s">
        <v>330</v>
      </c>
      <c r="E3419" t="s">
        <v>7941</v>
      </c>
      <c r="F3419" t="str">
        <f>VLOOKUP(TRIM(SUBSTITUTE(E3419,CHAR(160),CHAR(32))),Metadata!B$1:C$2632,2,FALSE)</f>
        <v>Marot, Clément</v>
      </c>
      <c r="G3419" t="str">
        <f>VLOOKUP(TRIM(SUBSTITUTE(E3419,CHAR(160),CHAR(32))),Metadata!B$1:D$2632,3,FALSE)</f>
        <v>Les Epistres</v>
      </c>
      <c r="H3419">
        <f>VLOOKUP(TRIM(SUBSTITUTE(E3419,CHAR(160),CHAR(32))),Metadata!B$1:E$2632,4,FALSE)</f>
        <v>1526</v>
      </c>
      <c r="I3419" t="s">
        <v>456</v>
      </c>
      <c r="K3419" t="str">
        <f>VLOOKUP(TRIM(SUBSTITUTE(E3419,CHAR(160),CHAR(32))),Metadata!B$1:H$2632,7,FALSE)</f>
        <v>poesie</v>
      </c>
      <c r="L3419" t="s">
        <v>4382</v>
      </c>
      <c r="N3419" t="str">
        <f>VLOOKUP(TRIM(SUBSTITUTE(E3419,CHAR(160),CHAR(32))),Metadata!B$1:J$2632,9,FALSE)</f>
        <v/>
      </c>
      <c r="O3419">
        <f>VLOOKUP(TRIM(SUBSTITUTE(E3419,CHAR(160),CHAR(32))),Metadata!B$1:K$2632,10,FALSE)</f>
        <v>26058</v>
      </c>
      <c r="P3419" s="4" t="s">
        <v>11707</v>
      </c>
      <c r="Q3419">
        <v>156</v>
      </c>
      <c r="R3419">
        <v>163</v>
      </c>
    </row>
    <row r="3420" spans="1:18" hidden="1" x14ac:dyDescent="0.25">
      <c r="A3420">
        <v>3424</v>
      </c>
      <c r="B3420" t="s">
        <v>4354</v>
      </c>
      <c r="C3420" t="s">
        <v>3648</v>
      </c>
      <c r="D3420" t="s">
        <v>330</v>
      </c>
      <c r="E3420" t="s">
        <v>7936</v>
      </c>
      <c r="F3420" t="str">
        <f>VLOOKUP(TRIM(SUBSTITUTE(E3420,CHAR(160),CHAR(32))),Metadata!B$1:C$2632,2,FALSE)</f>
        <v>Marguerite, Queen, consort of Henry II, King of Navarre, 1492-1549.</v>
      </c>
      <c r="G3420" t="str">
        <f>VLOOKUP(TRIM(SUBSTITUTE(E3420,CHAR(160),CHAR(32))),Metadata!B$1:D$2632,3,FALSE)</f>
        <v>L'Heptaméron</v>
      </c>
      <c r="H3420">
        <f>VLOOKUP(TRIM(SUBSTITUTE(E3420,CHAR(160),CHAR(32))),Metadata!B$1:E$2632,4,FALSE)</f>
        <v>1559</v>
      </c>
      <c r="I3420" t="s">
        <v>456</v>
      </c>
      <c r="K3420" t="str">
        <f>VLOOKUP(TRIM(SUBSTITUTE(E3420,CHAR(160),CHAR(32))),Metadata!B$1:H$2632,7,FALSE)</f>
        <v>roman</v>
      </c>
      <c r="L3420" t="s">
        <v>4378</v>
      </c>
      <c r="N3420" t="str">
        <f>VLOOKUP(TRIM(SUBSTITUTE(E3420,CHAR(160),CHAR(32))),Metadata!B$1:J$2632,9,FALSE)</f>
        <v/>
      </c>
      <c r="O3420">
        <f>VLOOKUP(TRIM(SUBSTITUTE(E3420,CHAR(160),CHAR(32))),Metadata!B$1:K$2632,10,FALSE)</f>
        <v>182112</v>
      </c>
      <c r="P3420" s="4" t="s">
        <v>11708</v>
      </c>
      <c r="Q3420">
        <v>133</v>
      </c>
      <c r="R3420">
        <v>139</v>
      </c>
    </row>
    <row r="3421" spans="1:18" hidden="1" x14ac:dyDescent="0.25">
      <c r="A3421">
        <v>3425</v>
      </c>
      <c r="B3421" t="s">
        <v>4354</v>
      </c>
      <c r="C3421" t="s">
        <v>3648</v>
      </c>
      <c r="D3421" t="s">
        <v>330</v>
      </c>
      <c r="E3421" t="s">
        <v>8007</v>
      </c>
      <c r="F3421" t="str">
        <f>VLOOKUP(TRIM(SUBSTITUTE(E3421,CHAR(160),CHAR(32))),Metadata!B$1:C$2632,2,FALSE)</f>
        <v>Charron, Pierre, 1541-1603.</v>
      </c>
      <c r="G3421" t="str">
        <f>VLOOKUP(TRIM(SUBSTITUTE(E3421,CHAR(160),CHAR(32))),Metadata!B$1:D$2632,3,FALSE)</f>
        <v>De la Sagesse, Trois Livres</v>
      </c>
      <c r="H3421">
        <f>VLOOKUP(TRIM(SUBSTITUTE(E3421,CHAR(160),CHAR(32))),Metadata!B$1:E$2632,4,FALSE)</f>
        <v>1601</v>
      </c>
      <c r="I3421" t="s">
        <v>445</v>
      </c>
      <c r="K3421" t="str">
        <f>VLOOKUP(TRIM(SUBSTITUTE(E3421,CHAR(160),CHAR(32))),Metadata!B$1:H$2632,7,FALSE)</f>
        <v>traite ou essai</v>
      </c>
      <c r="L3421" t="s">
        <v>4402</v>
      </c>
      <c r="N3421" t="str">
        <f>VLOOKUP(TRIM(SUBSTITUTE(E3421,CHAR(160),CHAR(32))),Metadata!B$1:J$2632,9,FALSE)</f>
        <v>prose</v>
      </c>
      <c r="O3421">
        <f>VLOOKUP(TRIM(SUBSTITUTE(E3421,CHAR(160),CHAR(32))),Metadata!B$1:K$2632,10,FALSE)</f>
        <v>178481</v>
      </c>
      <c r="P3421" s="4" t="s">
        <v>11709</v>
      </c>
      <c r="Q3421">
        <v>80</v>
      </c>
      <c r="R3421">
        <v>88</v>
      </c>
    </row>
    <row r="3422" spans="1:18" hidden="1" x14ac:dyDescent="0.25">
      <c r="A3422">
        <v>3426</v>
      </c>
      <c r="B3422" t="s">
        <v>4354</v>
      </c>
      <c r="C3422" t="s">
        <v>3648</v>
      </c>
      <c r="D3422" t="s">
        <v>330</v>
      </c>
      <c r="E3422" t="s">
        <v>8009</v>
      </c>
      <c r="F3422" t="str">
        <f>VLOOKUP(TRIM(SUBSTITUTE(E3422,CHAR(160),CHAR(32))),Metadata!B$1:C$2632,2,FALSE)</f>
        <v>Coeffeteau, Nicolas, 1574-1623.</v>
      </c>
      <c r="G3422" t="str">
        <f>VLOOKUP(TRIM(SUBSTITUTE(E3422,CHAR(160),CHAR(32))),Metadata!B$1:D$2632,3,FALSE)</f>
        <v>Histoire romaine</v>
      </c>
      <c r="H3422">
        <f>VLOOKUP(TRIM(SUBSTITUTE(E3422,CHAR(160),CHAR(32))),Metadata!B$1:E$2632,4,FALSE)</f>
        <v>1623</v>
      </c>
      <c r="I3422" t="s">
        <v>445</v>
      </c>
      <c r="K3422" t="str">
        <f>VLOOKUP(TRIM(SUBSTITUTE(E3422,CHAR(160),CHAR(32))),Metadata!B$1:H$2632,7,FALSE)</f>
        <v>traite ou essai</v>
      </c>
      <c r="L3422" t="s">
        <v>4402</v>
      </c>
      <c r="N3422" t="str">
        <f>VLOOKUP(TRIM(SUBSTITUTE(E3422,CHAR(160),CHAR(32))),Metadata!B$1:J$2632,9,FALSE)</f>
        <v>prose</v>
      </c>
      <c r="O3422">
        <f>VLOOKUP(TRIM(SUBSTITUTE(E3422,CHAR(160),CHAR(32))),Metadata!B$1:K$2632,10,FALSE)</f>
        <v>263154</v>
      </c>
      <c r="P3422" s="8" t="s">
        <v>11710</v>
      </c>
      <c r="Q3422">
        <v>151</v>
      </c>
      <c r="R3422">
        <v>156</v>
      </c>
    </row>
    <row r="3423" spans="1:18" hidden="1" x14ac:dyDescent="0.25">
      <c r="A3423">
        <v>3427</v>
      </c>
      <c r="B3423" t="s">
        <v>4354</v>
      </c>
      <c r="C3423" t="s">
        <v>3648</v>
      </c>
      <c r="D3423" t="s">
        <v>330</v>
      </c>
      <c r="E3423" t="s">
        <v>8005</v>
      </c>
      <c r="F3423" t="str">
        <f>VLOOKUP(TRIM(SUBSTITUTE(E3423,CHAR(160),CHAR(32))),Metadata!B$1:C$2632,2,FALSE)</f>
        <v>Camus, Jean-Pierre, 1584-1652.</v>
      </c>
      <c r="G3423" t="str">
        <f>VLOOKUP(TRIM(SUBSTITUTE(E3423,CHAR(160),CHAR(32))),Metadata!B$1:D$2632,3,FALSE)</f>
        <v>Palombe, ou La femme honorable</v>
      </c>
      <c r="H3423">
        <f>VLOOKUP(TRIM(SUBSTITUTE(E3423,CHAR(160),CHAR(32))),Metadata!B$1:E$2632,4,FALSE)</f>
        <v>1625</v>
      </c>
      <c r="I3423" t="s">
        <v>445</v>
      </c>
      <c r="K3423" t="str">
        <f>VLOOKUP(TRIM(SUBSTITUTE(E3423,CHAR(160),CHAR(32))),Metadata!B$1:H$2632,7,FALSE)</f>
        <v>roman</v>
      </c>
      <c r="L3423" t="s">
        <v>4378</v>
      </c>
      <c r="N3423" t="str">
        <f>VLOOKUP(TRIM(SUBSTITUTE(E3423,CHAR(160),CHAR(32))),Metadata!B$1:J$2632,9,FALSE)</f>
        <v>prose</v>
      </c>
      <c r="O3423">
        <f>VLOOKUP(TRIM(SUBSTITUTE(E3423,CHAR(160),CHAR(32))),Metadata!B$1:K$2632,10,FALSE)</f>
        <v>119158</v>
      </c>
      <c r="P3423" s="4" t="s">
        <v>11711</v>
      </c>
      <c r="Q3423">
        <v>420</v>
      </c>
      <c r="R3423">
        <v>426</v>
      </c>
    </row>
    <row r="3424" spans="1:18" hidden="1" x14ac:dyDescent="0.25">
      <c r="A3424">
        <v>3428</v>
      </c>
      <c r="B3424" t="s">
        <v>4354</v>
      </c>
      <c r="C3424" t="s">
        <v>3648</v>
      </c>
      <c r="D3424" t="s">
        <v>330</v>
      </c>
      <c r="E3424" t="s">
        <v>8018</v>
      </c>
      <c r="F3424" t="str">
        <f>VLOOKUP(TRIM(SUBSTITUTE(E3424,CHAR(160),CHAR(32))),Metadata!B$1:C$2632,2,FALSE)</f>
        <v>Corneille, Pierre, 1606-1684.</v>
      </c>
      <c r="G3424" t="str">
        <f>VLOOKUP(TRIM(SUBSTITUTE(E3424,CHAR(160),CHAR(32))),Metadata!B$1:D$2632,3,FALSE)</f>
        <v>La Suite du menteur</v>
      </c>
      <c r="H3424">
        <f>VLOOKUP(TRIM(SUBSTITUTE(E3424,CHAR(160),CHAR(32))),Metadata!B$1:E$2632,4,FALSE)</f>
        <v>1645</v>
      </c>
      <c r="I3424" t="s">
        <v>445</v>
      </c>
      <c r="K3424" t="str">
        <f>VLOOKUP(TRIM(SUBSTITUTE(E3424,CHAR(160),CHAR(32))),Metadata!B$1:H$2632,7,FALSE)</f>
        <v>theatre</v>
      </c>
      <c r="L3424" t="s">
        <v>4472</v>
      </c>
      <c r="N3424" t="str">
        <f>VLOOKUP(TRIM(SUBSTITUTE(E3424,CHAR(160),CHAR(32))),Metadata!B$1:J$2632,9,FALSE)</f>
        <v/>
      </c>
      <c r="O3424">
        <f>VLOOKUP(TRIM(SUBSTITUTE(E3424,CHAR(160),CHAR(32))),Metadata!B$1:K$2632,10,FALSE)</f>
        <v>18323</v>
      </c>
      <c r="P3424" s="4" t="s">
        <v>9391</v>
      </c>
      <c r="Q3424">
        <v>161</v>
      </c>
      <c r="R3424">
        <v>166</v>
      </c>
    </row>
    <row r="3425" spans="1:18" hidden="1" x14ac:dyDescent="0.25">
      <c r="A3425">
        <v>3429</v>
      </c>
      <c r="B3425" t="s">
        <v>4354</v>
      </c>
      <c r="C3425" t="s">
        <v>3648</v>
      </c>
      <c r="D3425" t="s">
        <v>330</v>
      </c>
      <c r="E3425" t="s">
        <v>8092</v>
      </c>
      <c r="F3425" t="str">
        <f>VLOOKUP(TRIM(SUBSTITUTE(E3425,CHAR(160),CHAR(32))),Metadata!B$1:C$2632,2,FALSE)</f>
        <v>Molière, 1622-1673.</v>
      </c>
      <c r="G3425" t="str">
        <f>VLOOKUP(TRIM(SUBSTITUTE(E3425,CHAR(160),CHAR(32))),Metadata!B$1:D$2632,3,FALSE)</f>
        <v>Dom Garcie de Navarre, ou, Le prince jaloux: comédie</v>
      </c>
      <c r="H3425">
        <f>VLOOKUP(TRIM(SUBSTITUTE(E3425,CHAR(160),CHAR(32))),Metadata!B$1:E$2632,4,FALSE)</f>
        <v>1661</v>
      </c>
      <c r="I3425" t="s">
        <v>445</v>
      </c>
      <c r="K3425" t="str">
        <f>VLOOKUP(TRIM(SUBSTITUTE(E3425,CHAR(160),CHAR(32))),Metadata!B$1:H$2632,7,FALSE)</f>
        <v>theatre</v>
      </c>
      <c r="L3425" t="s">
        <v>4472</v>
      </c>
      <c r="N3425" t="str">
        <f>VLOOKUP(TRIM(SUBSTITUTE(E3425,CHAR(160),CHAR(32))),Metadata!B$1:J$2632,9,FALSE)</f>
        <v/>
      </c>
      <c r="O3425">
        <f>VLOOKUP(TRIM(SUBSTITUTE(E3425,CHAR(160),CHAR(32))),Metadata!B$1:K$2632,10,FALSE)</f>
        <v>17455</v>
      </c>
      <c r="P3425" s="4" t="s">
        <v>11712</v>
      </c>
      <c r="Q3425">
        <v>70</v>
      </c>
      <c r="R3425">
        <v>75</v>
      </c>
    </row>
    <row r="3426" spans="1:18" hidden="1" x14ac:dyDescent="0.25">
      <c r="A3426">
        <v>3430</v>
      </c>
      <c r="B3426" t="s">
        <v>4354</v>
      </c>
      <c r="C3426" t="s">
        <v>3648</v>
      </c>
      <c r="D3426" t="s">
        <v>330</v>
      </c>
      <c r="E3426" t="s">
        <v>8121</v>
      </c>
      <c r="F3426" t="str">
        <f>VLOOKUP(TRIM(SUBSTITUTE(E3426,CHAR(160),CHAR(32))),Metadata!B$1:C$2632,2,FALSE)</f>
        <v>Peiresc, Nicolas Claude Fabri de, 1580-1637.</v>
      </c>
      <c r="G3426" t="str">
        <f>VLOOKUP(TRIM(SUBSTITUTE(E3426,CHAR(160),CHAR(32))),Metadata!B$1:D$2632,3,FALSE)</f>
        <v>Lettres de Peiresc. Tome septième, Lettres de Peiresc à divers: 1620-1637</v>
      </c>
      <c r="H3426">
        <f>VLOOKUP(TRIM(SUBSTITUTE(E3426,CHAR(160),CHAR(32))),Metadata!B$1:E$2632,4,FALSE)</f>
        <v>1637</v>
      </c>
      <c r="I3426" t="s">
        <v>445</v>
      </c>
      <c r="K3426" t="str">
        <f>VLOOKUP(TRIM(SUBSTITUTE(E3426,CHAR(160),CHAR(32))),Metadata!B$1:H$2632,7,FALSE)</f>
        <v>correspondance</v>
      </c>
      <c r="L3426" t="s">
        <v>4542</v>
      </c>
      <c r="N3426" t="str">
        <f>VLOOKUP(TRIM(SUBSTITUTE(E3426,CHAR(160),CHAR(32))),Metadata!B$1:J$2632,9,FALSE)</f>
        <v>prose</v>
      </c>
      <c r="O3426">
        <f>VLOOKUP(TRIM(SUBSTITUTE(E3426,CHAR(160),CHAR(32))),Metadata!B$1:K$2632,10,FALSE)</f>
        <v>81879</v>
      </c>
      <c r="P3426" s="4" t="s">
        <v>11713</v>
      </c>
      <c r="Q3426">
        <v>25</v>
      </c>
      <c r="R3426">
        <v>32</v>
      </c>
    </row>
    <row r="3427" spans="1:18" hidden="1" x14ac:dyDescent="0.25">
      <c r="A3427">
        <v>3431</v>
      </c>
      <c r="B3427" t="s">
        <v>4354</v>
      </c>
      <c r="C3427" t="s">
        <v>3648</v>
      </c>
      <c r="D3427" t="s">
        <v>330</v>
      </c>
      <c r="E3427" t="s">
        <v>7981</v>
      </c>
      <c r="F3427" t="str">
        <f>VLOOKUP(TRIM(SUBSTITUTE(E3427,CHAR(160),CHAR(32))),Metadata!B$1:C$2632,2,FALSE)</f>
        <v>Balzac, Jean-Louis Guez, seigneur de, 1597-1654.</v>
      </c>
      <c r="G3427" t="str">
        <f>VLOOKUP(TRIM(SUBSTITUTE(E3427,CHAR(160),CHAR(32))),Metadata!B$1:D$2632,3,FALSE)</f>
        <v>Dissertations Chrestiennes et Morales</v>
      </c>
      <c r="H3427">
        <f>VLOOKUP(TRIM(SUBSTITUTE(E3427,CHAR(160),CHAR(32))),Metadata!B$1:E$2632,4,FALSE)</f>
        <v>1654</v>
      </c>
      <c r="I3427" t="s">
        <v>445</v>
      </c>
      <c r="K3427" t="str">
        <f>VLOOKUP(TRIM(SUBSTITUTE(E3427,CHAR(160),CHAR(32))),Metadata!B$1:H$2632,7,FALSE)</f>
        <v>traite ou essai</v>
      </c>
      <c r="L3427" t="s">
        <v>4402</v>
      </c>
      <c r="N3427" t="str">
        <f>VLOOKUP(TRIM(SUBSTITUTE(E3427,CHAR(160),CHAR(32))),Metadata!B$1:J$2632,9,FALSE)</f>
        <v>prose</v>
      </c>
      <c r="O3427">
        <f>VLOOKUP(TRIM(SUBSTITUTE(E3427,CHAR(160),CHAR(32))),Metadata!B$1:K$2632,10,FALSE)</f>
        <v>65116</v>
      </c>
      <c r="P3427" s="4" t="s">
        <v>13023</v>
      </c>
      <c r="Q3427">
        <v>413</v>
      </c>
      <c r="R3427">
        <v>418</v>
      </c>
    </row>
    <row r="3428" spans="1:18" hidden="1" x14ac:dyDescent="0.25">
      <c r="A3428">
        <v>3432</v>
      </c>
      <c r="B3428" t="s">
        <v>4354</v>
      </c>
      <c r="C3428" t="s">
        <v>3648</v>
      </c>
      <c r="D3428" t="s">
        <v>330</v>
      </c>
      <c r="E3428" t="s">
        <v>8009</v>
      </c>
      <c r="F3428" t="str">
        <f>VLOOKUP(TRIM(SUBSTITUTE(E3428,CHAR(160),CHAR(32))),Metadata!B$1:C$2632,2,FALSE)</f>
        <v>Coeffeteau, Nicolas, 1574-1623.</v>
      </c>
      <c r="G3428" t="str">
        <f>VLOOKUP(TRIM(SUBSTITUTE(E3428,CHAR(160),CHAR(32))),Metadata!B$1:D$2632,3,FALSE)</f>
        <v>Histoire romaine</v>
      </c>
      <c r="H3428">
        <f>VLOOKUP(TRIM(SUBSTITUTE(E3428,CHAR(160),CHAR(32))),Metadata!B$1:E$2632,4,FALSE)</f>
        <v>1623</v>
      </c>
      <c r="I3428" t="s">
        <v>445</v>
      </c>
      <c r="K3428" t="str">
        <f>VLOOKUP(TRIM(SUBSTITUTE(E3428,CHAR(160),CHAR(32))),Metadata!B$1:H$2632,7,FALSE)</f>
        <v>traite ou essai</v>
      </c>
      <c r="L3428" t="s">
        <v>4402</v>
      </c>
      <c r="N3428" t="str">
        <f>VLOOKUP(TRIM(SUBSTITUTE(E3428,CHAR(160),CHAR(32))),Metadata!B$1:J$2632,9,FALSE)</f>
        <v>prose</v>
      </c>
      <c r="O3428">
        <f>VLOOKUP(TRIM(SUBSTITUTE(E3428,CHAR(160),CHAR(32))),Metadata!B$1:K$2632,10,FALSE)</f>
        <v>263154</v>
      </c>
      <c r="P3428" s="4" t="s">
        <v>13024</v>
      </c>
      <c r="Q3428">
        <v>25</v>
      </c>
      <c r="R3428">
        <v>31</v>
      </c>
    </row>
    <row r="3429" spans="1:18" x14ac:dyDescent="0.25">
      <c r="A3429">
        <v>3433</v>
      </c>
      <c r="B3429" t="s">
        <v>4354</v>
      </c>
      <c r="C3429" t="s">
        <v>3648</v>
      </c>
      <c r="D3429" t="s">
        <v>330</v>
      </c>
      <c r="E3429" t="s">
        <v>8144</v>
      </c>
      <c r="F3429" t="str">
        <f>VLOOKUP(TRIM(SUBSTITUTE(E3429,CHAR(160),CHAR(32))),Metadata!B$1:C$2632,2,FALSE)</f>
        <v>Schelandre, Jean de, 1585?-1635.</v>
      </c>
      <c r="G3429" t="str">
        <f>VLOOKUP(TRIM(SUBSTITUTE(E3429,CHAR(160),CHAR(32))),Metadata!B$1:D$2632,3,FALSE)</f>
        <v>Tyr et Sidon</v>
      </c>
      <c r="H3429">
        <f>VLOOKUP(TRIM(SUBSTITUTE(E3429,CHAR(160),CHAR(32))),Metadata!B$1:E$2632,4,FALSE)</f>
        <v>1628</v>
      </c>
      <c r="I3429" t="s">
        <v>445</v>
      </c>
      <c r="K3429" t="str">
        <f>VLOOKUP(TRIM(SUBSTITUTE(E3429,CHAR(160),CHAR(32))),Metadata!B$1:H$2632,7,FALSE)</f>
        <v>theatre</v>
      </c>
      <c r="L3429" t="s">
        <v>13224</v>
      </c>
      <c r="N3429" t="str">
        <f>VLOOKUP(TRIM(SUBSTITUTE(E3429,CHAR(160),CHAR(32))),Metadata!B$1:J$2632,9,FALSE)</f>
        <v>vers</v>
      </c>
      <c r="O3429">
        <f>VLOOKUP(TRIM(SUBSTITUTE(E3429,CHAR(160),CHAR(32))),Metadata!B$1:K$2632,10,FALSE)</f>
        <v>42849</v>
      </c>
      <c r="P3429" s="4" t="s">
        <v>13025</v>
      </c>
      <c r="Q3429">
        <v>130</v>
      </c>
      <c r="R3429">
        <v>136</v>
      </c>
    </row>
    <row r="3430" spans="1:18" hidden="1" x14ac:dyDescent="0.25">
      <c r="A3430">
        <v>3434</v>
      </c>
      <c r="B3430" t="s">
        <v>4354</v>
      </c>
      <c r="C3430" t="s">
        <v>3648</v>
      </c>
      <c r="D3430" t="s">
        <v>330</v>
      </c>
      <c r="E3430" t="s">
        <v>7899</v>
      </c>
      <c r="F3430" t="str">
        <f>VLOOKUP(TRIM(SUBSTITUTE(E3430,CHAR(160),CHAR(32))),Metadata!B$1:C$2632,2,FALSE)</f>
        <v>Bossuet, Jacques Bénigne, 1627-1704.</v>
      </c>
      <c r="G3430" t="str">
        <f>VLOOKUP(TRIM(SUBSTITUTE(E3430,CHAR(160),CHAR(32))),Metadata!B$1:D$2632,3,FALSE)</f>
        <v>Oraison funèbre de très haut et puissant Seigneur Messire Michel Le Tellier</v>
      </c>
      <c r="H3430">
        <f>VLOOKUP(TRIM(SUBSTITUTE(E3430,CHAR(160),CHAR(32))),Metadata!B$1:E$2632,4,FALSE)</f>
        <v>1689</v>
      </c>
      <c r="I3430" t="s">
        <v>445</v>
      </c>
      <c r="K3430" t="str">
        <f>VLOOKUP(TRIM(SUBSTITUTE(E3430,CHAR(160),CHAR(32))),Metadata!B$1:H$2632,7,FALSE)</f>
        <v>eloquence</v>
      </c>
      <c r="L3430" t="s">
        <v>4758</v>
      </c>
      <c r="N3430" t="str">
        <f>VLOOKUP(TRIM(SUBSTITUTE(E3430,CHAR(160),CHAR(32))),Metadata!B$1:J$2632,9,FALSE)</f>
        <v/>
      </c>
      <c r="O3430">
        <f>VLOOKUP(TRIM(SUBSTITUTE(E3430,CHAR(160),CHAR(32))),Metadata!B$1:K$2632,10,FALSE)</f>
        <v>12026</v>
      </c>
      <c r="P3430" s="4" t="s">
        <v>13026</v>
      </c>
      <c r="Q3430">
        <v>12</v>
      </c>
      <c r="R3430">
        <v>18</v>
      </c>
    </row>
    <row r="3431" spans="1:18" hidden="1" x14ac:dyDescent="0.25">
      <c r="A3431">
        <v>3435</v>
      </c>
      <c r="B3431" t="s">
        <v>4354</v>
      </c>
      <c r="C3431" t="s">
        <v>3648</v>
      </c>
      <c r="D3431" t="s">
        <v>330</v>
      </c>
      <c r="E3431" t="s">
        <v>7910</v>
      </c>
      <c r="F3431" t="str">
        <f>VLOOKUP(TRIM(SUBSTITUTE(E3431,CHAR(160),CHAR(32))),Metadata!B$1:C$2632,2,FALSE)</f>
        <v>Urfé, Honoré d', 1567-1625.</v>
      </c>
      <c r="G3431" t="str">
        <f>VLOOKUP(TRIM(SUBSTITUTE(E3431,CHAR(160),CHAR(32))),Metadata!B$1:D$2632,3,FALSE)</f>
        <v>L'Astrée. T. 4</v>
      </c>
      <c r="H3431">
        <f>VLOOKUP(TRIM(SUBSTITUTE(E3431,CHAR(160),CHAR(32))),Metadata!B$1:E$2632,4,FALSE)</f>
        <v>1624</v>
      </c>
      <c r="I3431" t="s">
        <v>445</v>
      </c>
      <c r="K3431" t="str">
        <f>VLOOKUP(TRIM(SUBSTITUTE(E3431,CHAR(160),CHAR(32))),Metadata!B$1:H$2632,7,FALSE)</f>
        <v>roman</v>
      </c>
      <c r="L3431" t="s">
        <v>4378</v>
      </c>
      <c r="N3431" t="str">
        <f>VLOOKUP(TRIM(SUBSTITUTE(E3431,CHAR(160),CHAR(32))),Metadata!B$1:J$2632,9,FALSE)</f>
        <v>prose</v>
      </c>
      <c r="O3431">
        <f>VLOOKUP(TRIM(SUBSTITUTE(E3431,CHAR(160),CHAR(32))),Metadata!B$1:K$2632,10,FALSE)</f>
        <v>360162</v>
      </c>
      <c r="P3431" s="4" t="s">
        <v>11714</v>
      </c>
      <c r="Q3431">
        <v>123</v>
      </c>
      <c r="R3431">
        <v>129</v>
      </c>
    </row>
    <row r="3432" spans="1:18" hidden="1" x14ac:dyDescent="0.25">
      <c r="A3432">
        <v>3436</v>
      </c>
      <c r="B3432" t="s">
        <v>4354</v>
      </c>
      <c r="C3432" t="s">
        <v>3648</v>
      </c>
      <c r="D3432" t="s">
        <v>330</v>
      </c>
      <c r="E3432" t="s">
        <v>8109</v>
      </c>
      <c r="F3432" t="str">
        <f>VLOOKUP(TRIM(SUBSTITUTE(E3432,CHAR(160),CHAR(32))),Metadata!B$1:C$2632,2,FALSE)</f>
        <v>Montchrestien, Antoine de, ca. 1575-1621.</v>
      </c>
      <c r="G3432" t="str">
        <f>VLOOKUP(TRIM(SUBSTITUTE(E3432,CHAR(160),CHAR(32))),Metadata!B$1:D$2632,3,FALSE)</f>
        <v>Traicté de l'Oeconomie politique: dedié en 1615 au roy et à la reyne mere du roy</v>
      </c>
      <c r="H3432">
        <f>VLOOKUP(TRIM(SUBSTITUTE(E3432,CHAR(160),CHAR(32))),Metadata!B$1:E$2632,4,FALSE)</f>
        <v>1615</v>
      </c>
      <c r="I3432" t="s">
        <v>445</v>
      </c>
      <c r="K3432" t="str">
        <f>VLOOKUP(TRIM(SUBSTITUTE(E3432,CHAR(160),CHAR(32))),Metadata!B$1:H$2632,7,FALSE)</f>
        <v>traite ou essai</v>
      </c>
      <c r="L3432" t="s">
        <v>4402</v>
      </c>
      <c r="N3432" t="str">
        <f>VLOOKUP(TRIM(SUBSTITUTE(E3432,CHAR(160),CHAR(32))),Metadata!B$1:J$2632,9,FALSE)</f>
        <v>prose</v>
      </c>
      <c r="O3432">
        <f>VLOOKUP(TRIM(SUBSTITUTE(E3432,CHAR(160),CHAR(32))),Metadata!B$1:K$2632,10,FALSE)</f>
        <v>92941</v>
      </c>
      <c r="P3432" s="4" t="s">
        <v>11715</v>
      </c>
      <c r="Q3432">
        <v>151</v>
      </c>
      <c r="R3432">
        <v>157</v>
      </c>
    </row>
    <row r="3433" spans="1:18" hidden="1" x14ac:dyDescent="0.25">
      <c r="A3433">
        <v>3437</v>
      </c>
      <c r="B3433" t="s">
        <v>4354</v>
      </c>
      <c r="C3433" t="s">
        <v>3648</v>
      </c>
      <c r="D3433" t="s">
        <v>330</v>
      </c>
      <c r="E3433" t="s">
        <v>8164</v>
      </c>
      <c r="F3433" t="str">
        <f>VLOOKUP(TRIM(SUBSTITUTE(E3433,CHAR(160),CHAR(32))),Metadata!B$1:C$2632,2,FALSE)</f>
        <v>Urfé, Honoré d', 1567-1625.</v>
      </c>
      <c r="G3433" t="str">
        <f>VLOOKUP(TRIM(SUBSTITUTE(E3433,CHAR(160),CHAR(32))),Metadata!B$1:D$2632,3,FALSE)</f>
        <v>L'Astrée. T. 1</v>
      </c>
      <c r="H3433">
        <f>VLOOKUP(TRIM(SUBSTITUTE(E3433,CHAR(160),CHAR(32))),Metadata!B$1:E$2632,4,FALSE)</f>
        <v>1607</v>
      </c>
      <c r="I3433" t="s">
        <v>445</v>
      </c>
      <c r="K3433" t="str">
        <f>VLOOKUP(TRIM(SUBSTITUTE(E3433,CHAR(160),CHAR(32))),Metadata!B$1:H$2632,7,FALSE)</f>
        <v>roman</v>
      </c>
      <c r="L3433" t="s">
        <v>4378</v>
      </c>
      <c r="N3433" t="str">
        <f>VLOOKUP(TRIM(SUBSTITUTE(E3433,CHAR(160),CHAR(32))),Metadata!B$1:J$2632,9,FALSE)</f>
        <v>prose</v>
      </c>
      <c r="O3433">
        <f>VLOOKUP(TRIM(SUBSTITUTE(E3433,CHAR(160),CHAR(32))),Metadata!B$1:K$2632,10,FALSE)</f>
        <v>210308</v>
      </c>
      <c r="P3433" s="4" t="s">
        <v>11716</v>
      </c>
      <c r="Q3433">
        <v>179</v>
      </c>
      <c r="R3433">
        <v>185</v>
      </c>
    </row>
    <row r="3434" spans="1:18" hidden="1" x14ac:dyDescent="0.25">
      <c r="A3434">
        <v>3438</v>
      </c>
      <c r="B3434" t="s">
        <v>4354</v>
      </c>
      <c r="C3434" t="s">
        <v>3648</v>
      </c>
      <c r="D3434" t="s">
        <v>330</v>
      </c>
      <c r="E3434" t="s">
        <v>8104</v>
      </c>
      <c r="F3434" t="str">
        <f>VLOOKUP(TRIM(SUBSTITUTE(E3434,CHAR(160),CHAR(32))),Metadata!B$1:C$2632,2,FALSE)</f>
        <v>Molière, 1622-1673.</v>
      </c>
      <c r="G3434" t="str">
        <f>VLOOKUP(TRIM(SUBSTITUTE(E3434,CHAR(160),CHAR(32))),Metadata!B$1:D$2632,3,FALSE)</f>
        <v>L'école des femmes: comédie</v>
      </c>
      <c r="H3434">
        <f>VLOOKUP(TRIM(SUBSTITUTE(E3434,CHAR(160),CHAR(32))),Metadata!B$1:E$2632,4,FALSE)</f>
        <v>1663</v>
      </c>
      <c r="I3434" t="s">
        <v>445</v>
      </c>
      <c r="K3434" t="str">
        <f>VLOOKUP(TRIM(SUBSTITUTE(E3434,CHAR(160),CHAR(32))),Metadata!B$1:H$2632,7,FALSE)</f>
        <v>theatre</v>
      </c>
      <c r="L3434" t="s">
        <v>4472</v>
      </c>
      <c r="N3434" t="str">
        <f>VLOOKUP(TRIM(SUBSTITUTE(E3434,CHAR(160),CHAR(32))),Metadata!B$1:J$2632,9,FALSE)</f>
        <v/>
      </c>
      <c r="O3434">
        <f>VLOOKUP(TRIM(SUBSTITUTE(E3434,CHAR(160),CHAR(32))),Metadata!B$1:K$2632,10,FALSE)</f>
        <v>17125</v>
      </c>
      <c r="P3434" s="4" t="s">
        <v>11717</v>
      </c>
      <c r="Q3434">
        <v>64</v>
      </c>
      <c r="R3434">
        <v>70</v>
      </c>
    </row>
    <row r="3435" spans="1:18" x14ac:dyDescent="0.25">
      <c r="A3435">
        <v>3439</v>
      </c>
      <c r="B3435" t="s">
        <v>4354</v>
      </c>
      <c r="C3435" t="s">
        <v>3648</v>
      </c>
      <c r="D3435" t="s">
        <v>330</v>
      </c>
      <c r="E3435" t="s">
        <v>8086</v>
      </c>
      <c r="F3435" t="str">
        <f>VLOOKUP(TRIM(SUBSTITUTE(E3435,CHAR(160),CHAR(32))),Metadata!B$1:C$2632,2,FALSE)</f>
        <v>Maynard, François de, 1582?-1646.</v>
      </c>
      <c r="G3435" t="str">
        <f>VLOOKUP(TRIM(SUBSTITUTE(E3435,CHAR(160),CHAR(32))),Metadata!B$1:D$2632,3,FALSE)</f>
        <v>Poésies de François Maynard</v>
      </c>
      <c r="H3435">
        <f>VLOOKUP(TRIM(SUBSTITUTE(E3435,CHAR(160),CHAR(32))),Metadata!B$1:E$2632,4,FALSE)</f>
        <v>1646</v>
      </c>
      <c r="I3435" t="s">
        <v>445</v>
      </c>
      <c r="K3435" t="str">
        <f>VLOOKUP(TRIM(SUBSTITUTE(E3435,CHAR(160),CHAR(32))),Metadata!B$1:H$2632,7,FALSE)</f>
        <v>poesie</v>
      </c>
      <c r="L3435" t="s">
        <v>4382</v>
      </c>
      <c r="N3435" t="str">
        <f>VLOOKUP(TRIM(SUBSTITUTE(E3435,CHAR(160),CHAR(32))),Metadata!B$1:J$2632,9,FALSE)</f>
        <v>vers</v>
      </c>
      <c r="O3435">
        <f>VLOOKUP(TRIM(SUBSTITUTE(E3435,CHAR(160),CHAR(32))),Metadata!B$1:K$2632,10,FALSE)</f>
        <v>35279</v>
      </c>
      <c r="P3435" s="8" t="s">
        <v>11718</v>
      </c>
      <c r="Q3435">
        <v>145</v>
      </c>
      <c r="R3435">
        <v>150</v>
      </c>
    </row>
    <row r="3436" spans="1:18" x14ac:dyDescent="0.25">
      <c r="A3436">
        <v>3440</v>
      </c>
      <c r="B3436" t="s">
        <v>4354</v>
      </c>
      <c r="C3436" t="s">
        <v>3648</v>
      </c>
      <c r="D3436" t="s">
        <v>330</v>
      </c>
      <c r="E3436" t="s">
        <v>8000</v>
      </c>
      <c r="F3436" t="str">
        <f>VLOOKUP(TRIM(SUBSTITUTE(E3436,CHAR(160),CHAR(32))),Metadata!B$1:C$2632,2,FALSE)</f>
        <v>Brébeuf, Georges de, 1617?-1661.</v>
      </c>
      <c r="G3436" t="str">
        <f>VLOOKUP(TRIM(SUBSTITUTE(E3436,CHAR(160),CHAR(32))),Metadata!B$1:D$2632,3,FALSE)</f>
        <v>La Pharsale de Lucain</v>
      </c>
      <c r="H3436">
        <f>VLOOKUP(TRIM(SUBSTITUTE(E3436,CHAR(160),CHAR(32))),Metadata!B$1:E$2632,4,FALSE)</f>
        <v>1654</v>
      </c>
      <c r="I3436" t="s">
        <v>445</v>
      </c>
      <c r="K3436" t="str">
        <f>VLOOKUP(TRIM(SUBSTITUTE(E3436,CHAR(160),CHAR(32))),Metadata!B$1:H$2632,7,FALSE)</f>
        <v>poesie</v>
      </c>
      <c r="L3436" t="s">
        <v>4382</v>
      </c>
      <c r="N3436" t="str">
        <f>VLOOKUP(TRIM(SUBSTITUTE(E3436,CHAR(160),CHAR(32))),Metadata!B$1:J$2632,9,FALSE)</f>
        <v>vers</v>
      </c>
      <c r="O3436">
        <f>VLOOKUP(TRIM(SUBSTITUTE(E3436,CHAR(160),CHAR(32))),Metadata!B$1:K$2632,10,FALSE)</f>
        <v>107151</v>
      </c>
      <c r="P3436" s="8" t="s">
        <v>13027</v>
      </c>
      <c r="Q3436">
        <v>22</v>
      </c>
      <c r="R3436">
        <v>27</v>
      </c>
    </row>
    <row r="3437" spans="1:18" hidden="1" x14ac:dyDescent="0.25">
      <c r="A3437">
        <v>3441</v>
      </c>
      <c r="B3437" t="s">
        <v>4354</v>
      </c>
      <c r="C3437" t="s">
        <v>3648</v>
      </c>
      <c r="D3437" t="s">
        <v>330</v>
      </c>
      <c r="E3437" t="s">
        <v>8161</v>
      </c>
      <c r="F3437" t="str">
        <f>VLOOKUP(TRIM(SUBSTITUTE(E3437,CHAR(160),CHAR(32))),Metadata!B$1:C$2632,2,FALSE)</f>
        <v>Tristan L'Hermite, François, 1601-1655.</v>
      </c>
      <c r="G3437" t="str">
        <f>VLOOKUP(TRIM(SUBSTITUTE(E3437,CHAR(160),CHAR(32))),Metadata!B$1:D$2632,3,FALSE)</f>
        <v>Le page disgracié</v>
      </c>
      <c r="H3437">
        <f>VLOOKUP(TRIM(SUBSTITUTE(E3437,CHAR(160),CHAR(32))),Metadata!B$1:E$2632,4,FALSE)</f>
        <v>1643</v>
      </c>
      <c r="I3437" t="s">
        <v>445</v>
      </c>
      <c r="K3437" t="str">
        <f>VLOOKUP(TRIM(SUBSTITUTE(E3437,CHAR(160),CHAR(32))),Metadata!B$1:H$2632,7,FALSE)</f>
        <v>roman</v>
      </c>
      <c r="L3437" t="s">
        <v>4378</v>
      </c>
      <c r="N3437" t="str">
        <f>VLOOKUP(TRIM(SUBSTITUTE(E3437,CHAR(160),CHAR(32))),Metadata!B$1:J$2632,9,FALSE)</f>
        <v>prose</v>
      </c>
      <c r="O3437">
        <f>VLOOKUP(TRIM(SUBSTITUTE(E3437,CHAR(160),CHAR(32))),Metadata!B$1:K$2632,10,FALSE)</f>
        <v>84244</v>
      </c>
      <c r="P3437" s="4" t="s">
        <v>13028</v>
      </c>
      <c r="Q3437">
        <v>225</v>
      </c>
      <c r="R3437">
        <v>232</v>
      </c>
    </row>
    <row r="3438" spans="1:18" x14ac:dyDescent="0.25">
      <c r="A3438">
        <v>3442</v>
      </c>
      <c r="B3438" t="s">
        <v>4354</v>
      </c>
      <c r="C3438" t="s">
        <v>3648</v>
      </c>
      <c r="D3438" t="s">
        <v>330</v>
      </c>
      <c r="E3438" t="s">
        <v>8000</v>
      </c>
      <c r="F3438" t="str">
        <f>VLOOKUP(TRIM(SUBSTITUTE(E3438,CHAR(160),CHAR(32))),Metadata!B$1:C$2632,2,FALSE)</f>
        <v>Brébeuf, Georges de, 1617?-1661.</v>
      </c>
      <c r="G3438" t="str">
        <f>VLOOKUP(TRIM(SUBSTITUTE(E3438,CHAR(160),CHAR(32))),Metadata!B$1:D$2632,3,FALSE)</f>
        <v>La Pharsale de Lucain</v>
      </c>
      <c r="H3438">
        <f>VLOOKUP(TRIM(SUBSTITUTE(E3438,CHAR(160),CHAR(32))),Metadata!B$1:E$2632,4,FALSE)</f>
        <v>1654</v>
      </c>
      <c r="I3438" t="s">
        <v>445</v>
      </c>
      <c r="K3438" t="str">
        <f>VLOOKUP(TRIM(SUBSTITUTE(E3438,CHAR(160),CHAR(32))),Metadata!B$1:H$2632,7,FALSE)</f>
        <v>poesie</v>
      </c>
      <c r="L3438" t="s">
        <v>4382</v>
      </c>
      <c r="N3438" t="str">
        <f>VLOOKUP(TRIM(SUBSTITUTE(E3438,CHAR(160),CHAR(32))),Metadata!B$1:J$2632,9,FALSE)</f>
        <v>vers</v>
      </c>
      <c r="O3438">
        <f>VLOOKUP(TRIM(SUBSTITUTE(E3438,CHAR(160),CHAR(32))),Metadata!B$1:K$2632,10,FALSE)</f>
        <v>107151</v>
      </c>
      <c r="P3438" s="8" t="s">
        <v>11719</v>
      </c>
      <c r="Q3438">
        <v>664</v>
      </c>
      <c r="R3438">
        <v>670</v>
      </c>
    </row>
    <row r="3439" spans="1:18" hidden="1" x14ac:dyDescent="0.25">
      <c r="A3439">
        <v>3443</v>
      </c>
      <c r="B3439" t="s">
        <v>4354</v>
      </c>
      <c r="C3439" t="s">
        <v>3648</v>
      </c>
      <c r="D3439" t="s">
        <v>330</v>
      </c>
      <c r="E3439" t="s">
        <v>8123</v>
      </c>
      <c r="F3439" t="str">
        <f>VLOOKUP(TRIM(SUBSTITUTE(E3439,CHAR(160),CHAR(32))),Metadata!B$1:C$2632,2,FALSE)</f>
        <v>Peiresc, Nicolas Claude Fabri de, 1580-1637.</v>
      </c>
      <c r="G3439" t="str">
        <f>VLOOKUP(TRIM(SUBSTITUTE(E3439,CHAR(160),CHAR(32))),Metadata!B$1:D$2632,3,FALSE)</f>
        <v>Lettres de Peiresc. Tome troisième, Janvier 1634-juin 1637</v>
      </c>
      <c r="H3439">
        <f>VLOOKUP(TRIM(SUBSTITUTE(E3439,CHAR(160),CHAR(32))),Metadata!B$1:E$2632,4,FALSE)</f>
        <v>1634</v>
      </c>
      <c r="I3439" t="s">
        <v>445</v>
      </c>
      <c r="K3439" t="str">
        <f>VLOOKUP(TRIM(SUBSTITUTE(E3439,CHAR(160),CHAR(32))),Metadata!B$1:H$2632,7,FALSE)</f>
        <v>correspondance</v>
      </c>
      <c r="L3439" t="s">
        <v>4542</v>
      </c>
      <c r="N3439" t="str">
        <f>VLOOKUP(TRIM(SUBSTITUTE(E3439,CHAR(160),CHAR(32))),Metadata!B$1:J$2632,9,FALSE)</f>
        <v>prose</v>
      </c>
      <c r="O3439">
        <f>VLOOKUP(TRIM(SUBSTITUTE(E3439,CHAR(160),CHAR(32))),Metadata!B$1:K$2632,10,FALSE)</f>
        <v>79710</v>
      </c>
      <c r="P3439" s="4" t="s">
        <v>11720</v>
      </c>
      <c r="Q3439">
        <v>237</v>
      </c>
      <c r="R3439">
        <v>245</v>
      </c>
    </row>
    <row r="3440" spans="1:18" hidden="1" x14ac:dyDescent="0.25">
      <c r="A3440">
        <v>3444</v>
      </c>
      <c r="B3440" t="s">
        <v>4354</v>
      </c>
      <c r="C3440" t="s">
        <v>3648</v>
      </c>
      <c r="D3440" t="s">
        <v>330</v>
      </c>
      <c r="E3440" t="s">
        <v>8104</v>
      </c>
      <c r="F3440" t="str">
        <f>VLOOKUP(TRIM(SUBSTITUTE(E3440,CHAR(160),CHAR(32))),Metadata!B$1:C$2632,2,FALSE)</f>
        <v>Molière, 1622-1673.</v>
      </c>
      <c r="G3440" t="str">
        <f>VLOOKUP(TRIM(SUBSTITUTE(E3440,CHAR(160),CHAR(32))),Metadata!B$1:D$2632,3,FALSE)</f>
        <v>L'école des femmes: comédie</v>
      </c>
      <c r="H3440">
        <f>VLOOKUP(TRIM(SUBSTITUTE(E3440,CHAR(160),CHAR(32))),Metadata!B$1:E$2632,4,FALSE)</f>
        <v>1663</v>
      </c>
      <c r="I3440" t="s">
        <v>445</v>
      </c>
      <c r="K3440" t="str">
        <f>VLOOKUP(TRIM(SUBSTITUTE(E3440,CHAR(160),CHAR(32))),Metadata!B$1:H$2632,7,FALSE)</f>
        <v>theatre</v>
      </c>
      <c r="L3440" t="s">
        <v>4472</v>
      </c>
      <c r="N3440" t="str">
        <f>VLOOKUP(TRIM(SUBSTITUTE(E3440,CHAR(160),CHAR(32))),Metadata!B$1:J$2632,9,FALSE)</f>
        <v/>
      </c>
      <c r="O3440">
        <f>VLOOKUP(TRIM(SUBSTITUTE(E3440,CHAR(160),CHAR(32))),Metadata!B$1:K$2632,10,FALSE)</f>
        <v>17125</v>
      </c>
      <c r="P3440" s="4" t="s">
        <v>11721</v>
      </c>
      <c r="Q3440">
        <v>51</v>
      </c>
      <c r="R3440">
        <v>56</v>
      </c>
    </row>
    <row r="3441" spans="1:18" hidden="1" x14ac:dyDescent="0.25">
      <c r="A3441">
        <v>3445</v>
      </c>
      <c r="B3441" t="s">
        <v>4354</v>
      </c>
      <c r="C3441" t="s">
        <v>3648</v>
      </c>
      <c r="D3441" t="s">
        <v>330</v>
      </c>
      <c r="E3441" t="s">
        <v>8241</v>
      </c>
      <c r="F3441" t="str">
        <f>VLOOKUP(TRIM(SUBSTITUTE(E3441,CHAR(160),CHAR(32))),Metadata!B$1:C$2632,2,FALSE)</f>
        <v>Diderot, Denis, 1713-1784.</v>
      </c>
      <c r="G3441" t="str">
        <f>VLOOKUP(TRIM(SUBSTITUTE(E3441,CHAR(160),CHAR(32))),Metadata!B$1:D$2632,3,FALSE)</f>
        <v>Réfutation d'Helvetius</v>
      </c>
      <c r="H3441">
        <f>VLOOKUP(TRIM(SUBSTITUTE(E3441,CHAR(160),CHAR(32))),Metadata!B$1:E$2632,4,FALSE)</f>
        <v>1774</v>
      </c>
      <c r="I3441" t="s">
        <v>448</v>
      </c>
      <c r="K3441" t="str">
        <f>VLOOKUP(TRIM(SUBSTITUTE(E3441,CHAR(160),CHAR(32))),Metadata!B$1:H$2632,7,FALSE)</f>
        <v>traite ou essai</v>
      </c>
      <c r="L3441" t="s">
        <v>4402</v>
      </c>
      <c r="N3441" t="str">
        <f>VLOOKUP(TRIM(SUBSTITUTE(E3441,CHAR(160),CHAR(32))),Metadata!B$1:J$2632,9,FALSE)</f>
        <v>prose</v>
      </c>
      <c r="O3441">
        <f>VLOOKUP(TRIM(SUBSTITUTE(E3441,CHAR(160),CHAR(32))),Metadata!B$1:K$2632,10,FALSE)</f>
        <v>56487</v>
      </c>
      <c r="P3441" s="4" t="s">
        <v>11722</v>
      </c>
      <c r="Q3441">
        <v>179</v>
      </c>
      <c r="R3441">
        <v>185</v>
      </c>
    </row>
    <row r="3442" spans="1:18" x14ac:dyDescent="0.25">
      <c r="A3442">
        <v>3446</v>
      </c>
      <c r="B3442" t="s">
        <v>4354</v>
      </c>
      <c r="C3442" t="s">
        <v>3648</v>
      </c>
      <c r="D3442" t="s">
        <v>330</v>
      </c>
      <c r="E3442" t="s">
        <v>8349</v>
      </c>
      <c r="F3442" t="str">
        <f>VLOOKUP(TRIM(SUBSTITUTE(E3442,CHAR(160),CHAR(32))),Metadata!B$1:C$2632,2,FALSE)</f>
        <v>Piron, Alexis, 1689-1773.</v>
      </c>
      <c r="G3442" t="str">
        <f>VLOOKUP(TRIM(SUBSTITUTE(E3442,CHAR(160),CHAR(32))),Metadata!B$1:D$2632,3,FALSE)</f>
        <v>L'école des pères: comédie</v>
      </c>
      <c r="H3442">
        <f>VLOOKUP(TRIM(SUBSTITUTE(E3442,CHAR(160),CHAR(32))),Metadata!B$1:E$2632,4,FALSE)</f>
        <v>1729</v>
      </c>
      <c r="I3442" t="s">
        <v>448</v>
      </c>
      <c r="K3442" t="str">
        <f>VLOOKUP(TRIM(SUBSTITUTE(E3442,CHAR(160),CHAR(32))),Metadata!B$1:H$2632,7,FALSE)</f>
        <v>theatre</v>
      </c>
      <c r="L3442" t="s">
        <v>13224</v>
      </c>
      <c r="N3442" t="str">
        <f>VLOOKUP(TRIM(SUBSTITUTE(E3442,CHAR(160),CHAR(32))),Metadata!B$1:J$2632,9,FALSE)</f>
        <v>vers</v>
      </c>
      <c r="O3442">
        <f>VLOOKUP(TRIM(SUBSTITUTE(E3442,CHAR(160),CHAR(32))),Metadata!B$1:K$2632,10,FALSE)</f>
        <v>20802</v>
      </c>
      <c r="P3442" s="4" t="s">
        <v>11723</v>
      </c>
      <c r="Q3442">
        <v>72</v>
      </c>
      <c r="R3442">
        <v>78</v>
      </c>
    </row>
    <row r="3443" spans="1:18" hidden="1" x14ac:dyDescent="0.25">
      <c r="A3443">
        <v>3447</v>
      </c>
      <c r="B3443" t="s">
        <v>4354</v>
      </c>
      <c r="C3443" t="s">
        <v>3648</v>
      </c>
      <c r="D3443" t="s">
        <v>330</v>
      </c>
      <c r="E3443" t="s">
        <v>8184</v>
      </c>
      <c r="F3443" t="str">
        <f>VLOOKUP(TRIM(SUBSTITUTE(E3443,CHAR(160),CHAR(32))),Metadata!B$1:C$2632,2,FALSE)</f>
        <v>Beaumarchais, Pierre Augustin Caron de, 1732-1799.</v>
      </c>
      <c r="G3443" t="str">
        <f>VLOOKUP(TRIM(SUBSTITUTE(E3443,CHAR(160),CHAR(32))),Metadata!B$1:D$2632,3,FALSE)</f>
        <v>La Folle Journée ou le Mariage de Figaro</v>
      </c>
      <c r="H3443">
        <f>VLOOKUP(TRIM(SUBSTITUTE(E3443,CHAR(160),CHAR(32))),Metadata!B$1:E$2632,4,FALSE)</f>
        <v>1785</v>
      </c>
      <c r="I3443" t="s">
        <v>448</v>
      </c>
      <c r="K3443" t="str">
        <f>VLOOKUP(TRIM(SUBSTITUTE(E3443,CHAR(160),CHAR(32))),Metadata!B$1:H$2632,7,FALSE)</f>
        <v>theatre</v>
      </c>
      <c r="L3443" t="s">
        <v>4472</v>
      </c>
      <c r="N3443" t="str">
        <f>VLOOKUP(TRIM(SUBSTITUTE(E3443,CHAR(160),CHAR(32))),Metadata!B$1:J$2632,9,FALSE)</f>
        <v/>
      </c>
      <c r="O3443">
        <f>VLOOKUP(TRIM(SUBSTITUTE(E3443,CHAR(160),CHAR(32))),Metadata!B$1:K$2632,10,FALSE)</f>
        <v>44744</v>
      </c>
      <c r="P3443" s="4" t="s">
        <v>11724</v>
      </c>
      <c r="Q3443">
        <v>57</v>
      </c>
      <c r="R3443">
        <v>63</v>
      </c>
    </row>
    <row r="3444" spans="1:18" x14ac:dyDescent="0.25">
      <c r="A3444">
        <v>3448</v>
      </c>
      <c r="B3444" t="s">
        <v>4354</v>
      </c>
      <c r="C3444" t="s">
        <v>3648</v>
      </c>
      <c r="D3444" t="s">
        <v>330</v>
      </c>
      <c r="E3444" t="s">
        <v>8289</v>
      </c>
      <c r="F3444" t="str">
        <f>VLOOKUP(TRIM(SUBSTITUTE(E3444,CHAR(160),CHAR(32))),Metadata!B$1:C$2632,2,FALSE)</f>
        <v>La Motte, M. de (Antoine Houdar), 1672-1731.</v>
      </c>
      <c r="G3444" t="str">
        <f>VLOOKUP(TRIM(SUBSTITUTE(E3444,CHAR(160),CHAR(32))),Metadata!B$1:D$2632,3,FALSE)</f>
        <v>Fables</v>
      </c>
      <c r="H3444">
        <f>VLOOKUP(TRIM(SUBSTITUTE(E3444,CHAR(160),CHAR(32))),Metadata!B$1:E$2632,4,FALSE)</f>
        <v>1719</v>
      </c>
      <c r="I3444" t="s">
        <v>448</v>
      </c>
      <c r="K3444" t="str">
        <f>VLOOKUP(TRIM(SUBSTITUTE(E3444,CHAR(160),CHAR(32))),Metadata!B$1:H$2632,7,FALSE)</f>
        <v>poesie</v>
      </c>
      <c r="L3444" t="s">
        <v>4382</v>
      </c>
      <c r="N3444" t="str">
        <f>VLOOKUP(TRIM(SUBSTITUTE(E3444,CHAR(160),CHAR(32))),Metadata!B$1:J$2632,9,FALSE)</f>
        <v>vers</v>
      </c>
      <c r="O3444">
        <f>VLOOKUP(TRIM(SUBSTITUTE(E3444,CHAR(160),CHAR(32))),Metadata!B$1:K$2632,10,FALSE)</f>
        <v>48088</v>
      </c>
      <c r="P3444" s="8" t="s">
        <v>11725</v>
      </c>
      <c r="Q3444">
        <v>138</v>
      </c>
      <c r="R3444">
        <v>144</v>
      </c>
    </row>
    <row r="3445" spans="1:18" hidden="1" x14ac:dyDescent="0.25">
      <c r="A3445">
        <v>3449</v>
      </c>
      <c r="B3445" t="s">
        <v>4354</v>
      </c>
      <c r="C3445" t="s">
        <v>3648</v>
      </c>
      <c r="D3445" t="s">
        <v>330</v>
      </c>
      <c r="E3445" t="s">
        <v>8184</v>
      </c>
      <c r="F3445" t="str">
        <f>VLOOKUP(TRIM(SUBSTITUTE(E3445,CHAR(160),CHAR(32))),Metadata!B$1:C$2632,2,FALSE)</f>
        <v>Beaumarchais, Pierre Augustin Caron de, 1732-1799.</v>
      </c>
      <c r="G3445" t="str">
        <f>VLOOKUP(TRIM(SUBSTITUTE(E3445,CHAR(160),CHAR(32))),Metadata!B$1:D$2632,3,FALSE)</f>
        <v>La Folle Journée ou le Mariage de Figaro</v>
      </c>
      <c r="H3445">
        <f>VLOOKUP(TRIM(SUBSTITUTE(E3445,CHAR(160),CHAR(32))),Metadata!B$1:E$2632,4,FALSE)</f>
        <v>1785</v>
      </c>
      <c r="I3445" t="s">
        <v>448</v>
      </c>
      <c r="K3445" t="str">
        <f>VLOOKUP(TRIM(SUBSTITUTE(E3445,CHAR(160),CHAR(32))),Metadata!B$1:H$2632,7,FALSE)</f>
        <v>theatre</v>
      </c>
      <c r="L3445" t="s">
        <v>4472</v>
      </c>
      <c r="N3445" t="str">
        <f>VLOOKUP(TRIM(SUBSTITUTE(E3445,CHAR(160),CHAR(32))),Metadata!B$1:J$2632,9,FALSE)</f>
        <v/>
      </c>
      <c r="O3445">
        <f>VLOOKUP(TRIM(SUBSTITUTE(E3445,CHAR(160),CHAR(32))),Metadata!B$1:K$2632,10,FALSE)</f>
        <v>44744</v>
      </c>
      <c r="P3445" s="8" t="s">
        <v>11726</v>
      </c>
      <c r="Q3445">
        <v>404</v>
      </c>
      <c r="R3445">
        <v>411</v>
      </c>
    </row>
    <row r="3446" spans="1:18" hidden="1" x14ac:dyDescent="0.25">
      <c r="A3446">
        <v>3450</v>
      </c>
      <c r="B3446" t="s">
        <v>4354</v>
      </c>
      <c r="C3446" t="s">
        <v>3648</v>
      </c>
      <c r="D3446" t="s">
        <v>330</v>
      </c>
      <c r="E3446" t="s">
        <v>5719</v>
      </c>
      <c r="F3446" t="str">
        <f>VLOOKUP(TRIM(SUBSTITUTE(E3446,CHAR(160),CHAR(32))),Metadata!B$1:C$2632,2,FALSE)</f>
        <v>Maistre, Joseph Marie, comte de, 1753-1821.</v>
      </c>
      <c r="G3446" t="str">
        <f>VLOOKUP(TRIM(SUBSTITUTE(E3446,CHAR(160),CHAR(32))),Metadata!B$1:D$2632,3,FALSE)</f>
        <v>Considérations sur la France</v>
      </c>
      <c r="H3446">
        <f>VLOOKUP(TRIM(SUBSTITUTE(E3446,CHAR(160),CHAR(32))),Metadata!B$1:E$2632,4,FALSE)</f>
        <v>1796</v>
      </c>
      <c r="I3446" t="s">
        <v>448</v>
      </c>
      <c r="K3446" t="str">
        <f>VLOOKUP(TRIM(SUBSTITUTE(E3446,CHAR(160),CHAR(32))),Metadata!B$1:H$2632,7,FALSE)</f>
        <v>traite</v>
      </c>
      <c r="L3446" t="s">
        <v>4417</v>
      </c>
      <c r="N3446" t="str">
        <f>VLOOKUP(TRIM(SUBSTITUTE(E3446,CHAR(160),CHAR(32))),Metadata!B$1:J$2632,9,FALSE)</f>
        <v/>
      </c>
      <c r="O3446">
        <f>VLOOKUP(TRIM(SUBSTITUTE(E3446,CHAR(160),CHAR(32))),Metadata!B$1:K$2632,10,FALSE)</f>
        <v>47649</v>
      </c>
      <c r="P3446" s="4" t="s">
        <v>9392</v>
      </c>
      <c r="Q3446">
        <v>87</v>
      </c>
      <c r="R3446">
        <v>93</v>
      </c>
    </row>
    <row r="3447" spans="1:18" hidden="1" x14ac:dyDescent="0.25">
      <c r="A3447">
        <v>3451</v>
      </c>
      <c r="B3447" t="s">
        <v>4354</v>
      </c>
      <c r="C3447" t="s">
        <v>3648</v>
      </c>
      <c r="D3447" t="s">
        <v>330</v>
      </c>
      <c r="E3447" t="s">
        <v>8379</v>
      </c>
      <c r="F3447" t="str">
        <f>VLOOKUP(TRIM(SUBSTITUTE(E3447,CHAR(160),CHAR(32))),Metadata!B$1:C$2632,2,FALSE)</f>
        <v>Rousseau, Jean-Jacques, 1712-1778.</v>
      </c>
      <c r="G3447" t="str">
        <f>VLOOKUP(TRIM(SUBSTITUTE(E3447,CHAR(160),CHAR(32))),Metadata!B$1:D$2632,3,FALSE)</f>
        <v>Du contrat social</v>
      </c>
      <c r="H3447">
        <f>VLOOKUP(TRIM(SUBSTITUTE(E3447,CHAR(160),CHAR(32))),Metadata!B$1:E$2632,4,FALSE)</f>
        <v>1762</v>
      </c>
      <c r="I3447" t="s">
        <v>448</v>
      </c>
      <c r="K3447" t="str">
        <f>VLOOKUP(TRIM(SUBSTITUTE(E3447,CHAR(160),CHAR(32))),Metadata!B$1:H$2632,7,FALSE)</f>
        <v>traite ou essai</v>
      </c>
      <c r="L3447" t="s">
        <v>4402</v>
      </c>
      <c r="N3447" t="str">
        <f>VLOOKUP(TRIM(SUBSTITUTE(E3447,CHAR(160),CHAR(32))),Metadata!B$1:J$2632,9,FALSE)</f>
        <v>prose</v>
      </c>
      <c r="O3447">
        <f>VLOOKUP(TRIM(SUBSTITUTE(E3447,CHAR(160),CHAR(32))),Metadata!B$1:K$2632,10,FALSE)</f>
        <v>42519</v>
      </c>
      <c r="P3447" s="4" t="s">
        <v>13029</v>
      </c>
      <c r="Q3447">
        <v>219</v>
      </c>
      <c r="R3447">
        <v>225</v>
      </c>
    </row>
    <row r="3448" spans="1:18" hidden="1" x14ac:dyDescent="0.25">
      <c r="A3448">
        <v>3452</v>
      </c>
      <c r="B3448" t="s">
        <v>4354</v>
      </c>
      <c r="C3448" t="s">
        <v>3648</v>
      </c>
      <c r="D3448" t="s">
        <v>330</v>
      </c>
      <c r="E3448" t="s">
        <v>8240</v>
      </c>
      <c r="F3448" t="str">
        <f>VLOOKUP(TRIM(SUBSTITUTE(E3448,CHAR(160),CHAR(32))),Metadata!B$1:C$2632,2,FALSE)</f>
        <v>Diderot, Denis, 1713-1784.</v>
      </c>
      <c r="G3448" t="str">
        <f>VLOOKUP(TRIM(SUBSTITUTE(E3448,CHAR(160),CHAR(32))),Metadata!B$1:D$2632,3,FALSE)</f>
        <v>Lettres à Sophie Volland</v>
      </c>
      <c r="H3448">
        <f>VLOOKUP(TRIM(SUBSTITUTE(E3448,CHAR(160),CHAR(32))),Metadata!B$1:E$2632,4,FALSE)</f>
        <v>1774</v>
      </c>
      <c r="I3448" t="s">
        <v>448</v>
      </c>
      <c r="K3448" t="str">
        <f>VLOOKUP(TRIM(SUBSTITUTE(E3448,CHAR(160),CHAR(32))),Metadata!B$1:H$2632,7,FALSE)</f>
        <v>correspondance</v>
      </c>
      <c r="L3448" t="s">
        <v>4542</v>
      </c>
      <c r="N3448" t="str">
        <f>VLOOKUP(TRIM(SUBSTITUTE(E3448,CHAR(160),CHAR(32))),Metadata!B$1:J$2632,9,FALSE)</f>
        <v>prose</v>
      </c>
      <c r="O3448">
        <f>VLOOKUP(TRIM(SUBSTITUTE(E3448,CHAR(160),CHAR(32))),Metadata!B$1:K$2632,10,FALSE)</f>
        <v>167497</v>
      </c>
      <c r="P3448" s="4" t="s">
        <v>11727</v>
      </c>
      <c r="Q3448">
        <v>12</v>
      </c>
      <c r="R3448">
        <v>17</v>
      </c>
    </row>
    <row r="3449" spans="1:18" hidden="1" x14ac:dyDescent="0.25">
      <c r="A3449">
        <v>3453</v>
      </c>
      <c r="B3449" t="s">
        <v>4354</v>
      </c>
      <c r="C3449" t="s">
        <v>3648</v>
      </c>
      <c r="D3449" t="s">
        <v>330</v>
      </c>
      <c r="E3449" t="s">
        <v>8316</v>
      </c>
      <c r="F3449" t="str">
        <f>VLOOKUP(TRIM(SUBSTITUTE(E3449,CHAR(160),CHAR(32))),Metadata!B$1:C$2632,2,FALSE)</f>
        <v>Marat, Jean Paul, 1743-1793.</v>
      </c>
      <c r="G3449" t="str">
        <f>VLOOKUP(TRIM(SUBSTITUTE(E3449,CHAR(160),CHAR(32))),Metadata!B$1:D$2632,3,FALSE)</f>
        <v>Les pamphlets--1792</v>
      </c>
      <c r="H3449">
        <f>VLOOKUP(TRIM(SUBSTITUTE(E3449,CHAR(160),CHAR(32))),Metadata!B$1:E$2632,4,FALSE)</f>
        <v>1792</v>
      </c>
      <c r="I3449" t="s">
        <v>448</v>
      </c>
      <c r="K3449" t="str">
        <f>VLOOKUP(TRIM(SUBSTITUTE(E3449,CHAR(160),CHAR(32))),Metadata!B$1:H$2632,7,FALSE)</f>
        <v>pamphlet</v>
      </c>
      <c r="L3449" t="s">
        <v>4534</v>
      </c>
      <c r="N3449" t="str">
        <f>VLOOKUP(TRIM(SUBSTITUTE(E3449,CHAR(160),CHAR(32))),Metadata!B$1:J$2632,9,FALSE)</f>
        <v>prose</v>
      </c>
      <c r="O3449">
        <f>VLOOKUP(TRIM(SUBSTITUTE(E3449,CHAR(160),CHAR(32))),Metadata!B$1:K$2632,10,FALSE)</f>
        <v>43011</v>
      </c>
      <c r="P3449" s="4" t="s">
        <v>9393</v>
      </c>
      <c r="Q3449">
        <v>257</v>
      </c>
      <c r="R3449">
        <v>264</v>
      </c>
    </row>
    <row r="3450" spans="1:18" hidden="1" x14ac:dyDescent="0.25">
      <c r="A3450">
        <v>3454</v>
      </c>
      <c r="B3450" t="s">
        <v>4354</v>
      </c>
      <c r="C3450" t="s">
        <v>3648</v>
      </c>
      <c r="D3450" t="s">
        <v>330</v>
      </c>
      <c r="E3450" t="s">
        <v>8351</v>
      </c>
      <c r="F3450" t="str">
        <f>VLOOKUP(TRIM(SUBSTITUTE(E3450,CHAR(160),CHAR(32))),Metadata!B$1:C$2632,2,FALSE)</f>
        <v>Prévost, abbé, 1697-1763.</v>
      </c>
      <c r="G3450" t="str">
        <f>VLOOKUP(TRIM(SUBSTITUTE(E3450,CHAR(160),CHAR(32))),Metadata!B$1:D$2632,3,FALSE)</f>
        <v>Le monde moral, ou, Mémoires pour servir: à l'histoire du coeur humain</v>
      </c>
      <c r="H3450">
        <f>VLOOKUP(TRIM(SUBSTITUTE(E3450,CHAR(160),CHAR(32))),Metadata!B$1:E$2632,4,FALSE)</f>
        <v>1760</v>
      </c>
      <c r="I3450" t="s">
        <v>448</v>
      </c>
      <c r="K3450" t="str">
        <f>VLOOKUP(TRIM(SUBSTITUTE(E3450,CHAR(160),CHAR(32))),Metadata!B$1:H$2632,7,FALSE)</f>
        <v>roman</v>
      </c>
      <c r="L3450" t="s">
        <v>4378</v>
      </c>
      <c r="N3450" t="str">
        <f>VLOOKUP(TRIM(SUBSTITUTE(E3450,CHAR(160),CHAR(32))),Metadata!B$1:J$2632,9,FALSE)</f>
        <v>prose</v>
      </c>
      <c r="O3450">
        <f>VLOOKUP(TRIM(SUBSTITUTE(E3450,CHAR(160),CHAR(32))),Metadata!B$1:K$2632,10,FALSE)</f>
        <v>148539</v>
      </c>
      <c r="P3450" s="4" t="s">
        <v>11728</v>
      </c>
      <c r="Q3450">
        <v>137</v>
      </c>
      <c r="R3450">
        <v>143</v>
      </c>
    </row>
    <row r="3451" spans="1:18" hidden="1" x14ac:dyDescent="0.25">
      <c r="A3451">
        <v>3455</v>
      </c>
      <c r="B3451" t="s">
        <v>4354</v>
      </c>
      <c r="C3451" t="s">
        <v>3648</v>
      </c>
      <c r="D3451" t="s">
        <v>330</v>
      </c>
      <c r="E3451" t="s">
        <v>8348</v>
      </c>
      <c r="F3451" t="str">
        <f>VLOOKUP(TRIM(SUBSTITUTE(E3451,CHAR(160),CHAR(32))),Metadata!B$1:C$2632,2,FALSE)</f>
        <v>Mouhy, Charles de Fieux, chevalier de, 1701-1784.</v>
      </c>
      <c r="G3451" t="str">
        <f>VLOOKUP(TRIM(SUBSTITUTE(E3451,CHAR(160),CHAR(32))),Metadata!B$1:D$2632,3,FALSE)</f>
        <v>La paysanne parvenue, ou, Les mémoires de Madame la marquise de L.V.</v>
      </c>
      <c r="H3451">
        <f>VLOOKUP(TRIM(SUBSTITUTE(E3451,CHAR(160),CHAR(32))),Metadata!B$1:E$2632,4,FALSE)</f>
        <v>1735</v>
      </c>
      <c r="I3451" t="s">
        <v>448</v>
      </c>
      <c r="K3451" t="str">
        <f>VLOOKUP(TRIM(SUBSTITUTE(E3451,CHAR(160),CHAR(32))),Metadata!B$1:H$2632,7,FALSE)</f>
        <v>roman</v>
      </c>
      <c r="L3451" t="s">
        <v>4378</v>
      </c>
      <c r="N3451" t="str">
        <f>VLOOKUP(TRIM(SUBSTITUTE(E3451,CHAR(160),CHAR(32))),Metadata!B$1:J$2632,9,FALSE)</f>
        <v>prose</v>
      </c>
      <c r="O3451">
        <f>VLOOKUP(TRIM(SUBSTITUTE(E3451,CHAR(160),CHAR(32))),Metadata!B$1:K$2632,10,FALSE)</f>
        <v>219670</v>
      </c>
      <c r="P3451" s="4" t="s">
        <v>11729</v>
      </c>
      <c r="Q3451">
        <v>292</v>
      </c>
      <c r="R3451">
        <v>299</v>
      </c>
    </row>
    <row r="3452" spans="1:18" hidden="1" x14ac:dyDescent="0.25">
      <c r="A3452">
        <v>3456</v>
      </c>
      <c r="B3452" t="s">
        <v>4354</v>
      </c>
      <c r="C3452" t="s">
        <v>3648</v>
      </c>
      <c r="D3452" t="s">
        <v>330</v>
      </c>
      <c r="E3452" t="s">
        <v>8414</v>
      </c>
      <c r="F3452" t="str">
        <f>VLOOKUP(TRIM(SUBSTITUTE(E3452,CHAR(160),CHAR(32))),Metadata!B$1:C$2632,2,FALSE)</f>
        <v>Volney, C.-F. (Constantin-François), 1757-1820.</v>
      </c>
      <c r="G3452" t="str">
        <f>VLOOKUP(TRIM(SUBSTITUTE(E3452,CHAR(160),CHAR(32))),Metadata!B$1:D$2632,3,FALSE)</f>
        <v>Voyage en Syrie et en Égypte</v>
      </c>
      <c r="H3452">
        <f>VLOOKUP(TRIM(SUBSTITUTE(E3452,CHAR(160),CHAR(32))),Metadata!B$1:E$2632,4,FALSE)</f>
        <v>1787</v>
      </c>
      <c r="I3452" t="s">
        <v>448</v>
      </c>
      <c r="K3452" t="str">
        <f>VLOOKUP(TRIM(SUBSTITUTE(E3452,CHAR(160),CHAR(32))),Metadata!B$1:H$2632,7,FALSE)</f>
        <v>recit de voyage</v>
      </c>
      <c r="L3452" t="s">
        <v>4870</v>
      </c>
      <c r="N3452" t="str">
        <f>VLOOKUP(TRIM(SUBSTITUTE(E3452,CHAR(160),CHAR(32))),Metadata!B$1:J$2632,9,FALSE)</f>
        <v>prose</v>
      </c>
      <c r="O3452">
        <f>VLOOKUP(TRIM(SUBSTITUTE(E3452,CHAR(160),CHAR(32))),Metadata!B$1:K$2632,10,FALSE)</f>
        <v>166253</v>
      </c>
      <c r="P3452" s="4" t="s">
        <v>11730</v>
      </c>
      <c r="Q3452">
        <v>37</v>
      </c>
      <c r="R3452">
        <v>43</v>
      </c>
    </row>
    <row r="3453" spans="1:18" hidden="1" x14ac:dyDescent="0.25">
      <c r="A3453">
        <v>3457</v>
      </c>
      <c r="B3453" t="s">
        <v>4354</v>
      </c>
      <c r="C3453" t="s">
        <v>3648</v>
      </c>
      <c r="D3453" t="s">
        <v>330</v>
      </c>
      <c r="E3453" t="s">
        <v>8315</v>
      </c>
      <c r="F3453" t="str">
        <f>VLOOKUP(TRIM(SUBSTITUTE(E3453,CHAR(160),CHAR(32))),Metadata!B$1:C$2632,2,FALSE)</f>
        <v>Marat, Jean Paul, 1743-1793.</v>
      </c>
      <c r="G3453" t="str">
        <f>VLOOKUP(TRIM(SUBSTITUTE(E3453,CHAR(160),CHAR(32))),Metadata!B$1:D$2632,3,FALSE)</f>
        <v>Les pamphlets--1790</v>
      </c>
      <c r="H3453">
        <f>VLOOKUP(TRIM(SUBSTITUTE(E3453,CHAR(160),CHAR(32))),Metadata!B$1:E$2632,4,FALSE)</f>
        <v>1790</v>
      </c>
      <c r="I3453" t="s">
        <v>448</v>
      </c>
      <c r="K3453" t="str">
        <f>VLOOKUP(TRIM(SUBSTITUTE(E3453,CHAR(160),CHAR(32))),Metadata!B$1:H$2632,7,FALSE)</f>
        <v>pamphlet</v>
      </c>
      <c r="L3453" t="s">
        <v>4534</v>
      </c>
      <c r="N3453" t="str">
        <f>VLOOKUP(TRIM(SUBSTITUTE(E3453,CHAR(160),CHAR(32))),Metadata!B$1:J$2632,9,FALSE)</f>
        <v>prose</v>
      </c>
      <c r="O3453">
        <f>VLOOKUP(TRIM(SUBSTITUTE(E3453,CHAR(160),CHAR(32))),Metadata!B$1:K$2632,10,FALSE)</f>
        <v>42079</v>
      </c>
      <c r="P3453" s="4" t="s">
        <v>11731</v>
      </c>
      <c r="Q3453">
        <v>61</v>
      </c>
      <c r="R3453">
        <v>67</v>
      </c>
    </row>
    <row r="3454" spans="1:18" hidden="1" x14ac:dyDescent="0.25">
      <c r="A3454">
        <v>3458</v>
      </c>
      <c r="B3454" t="s">
        <v>4354</v>
      </c>
      <c r="C3454" t="s">
        <v>3648</v>
      </c>
      <c r="D3454" t="s">
        <v>330</v>
      </c>
      <c r="E3454" t="s">
        <v>8314</v>
      </c>
      <c r="F3454" t="str">
        <f>VLOOKUP(TRIM(SUBSTITUTE(E3454,CHAR(160),CHAR(32))),Metadata!B$1:C$2632,2,FALSE)</f>
        <v>Marat, Jean Paul, 1743-1793.</v>
      </c>
      <c r="G3454" t="str">
        <f>VLOOKUP(TRIM(SUBSTITUTE(E3454,CHAR(160),CHAR(32))),Metadata!B$1:D$2632,3,FALSE)</f>
        <v>Les chaînes de l'esclavage</v>
      </c>
      <c r="H3454">
        <f>VLOOKUP(TRIM(SUBSTITUTE(E3454,CHAR(160),CHAR(32))),Metadata!B$1:E$2632,4,FALSE)</f>
        <v>1792</v>
      </c>
      <c r="I3454" t="s">
        <v>448</v>
      </c>
      <c r="K3454" t="str">
        <f>VLOOKUP(TRIM(SUBSTITUTE(E3454,CHAR(160),CHAR(32))),Metadata!B$1:H$2632,7,FALSE)</f>
        <v>traite</v>
      </c>
      <c r="L3454" t="s">
        <v>4417</v>
      </c>
      <c r="N3454" t="str">
        <f>VLOOKUP(TRIM(SUBSTITUTE(E3454,CHAR(160),CHAR(32))),Metadata!B$1:J$2632,9,FALSE)</f>
        <v/>
      </c>
      <c r="O3454">
        <f>VLOOKUP(TRIM(SUBSTITUTE(E3454,CHAR(160),CHAR(32))),Metadata!B$1:K$2632,10,FALSE)</f>
        <v>93252</v>
      </c>
      <c r="P3454" s="4" t="s">
        <v>11732</v>
      </c>
      <c r="Q3454">
        <v>97</v>
      </c>
      <c r="R3454">
        <v>102</v>
      </c>
    </row>
    <row r="3455" spans="1:18" hidden="1" x14ac:dyDescent="0.25">
      <c r="A3455">
        <v>3459</v>
      </c>
      <c r="B3455" t="s">
        <v>4354</v>
      </c>
      <c r="C3455" t="s">
        <v>3648</v>
      </c>
      <c r="D3455" t="s">
        <v>330</v>
      </c>
      <c r="E3455" t="s">
        <v>8365</v>
      </c>
      <c r="F3455" t="str">
        <f>VLOOKUP(TRIM(SUBSTITUTE(E3455,CHAR(160),CHAR(32))),Metadata!B$1:C$2632,2,FALSE)</f>
        <v>Restif de la Bretonne, Nicolas Edme, 1734-1806.</v>
      </c>
      <c r="G3455" t="str">
        <f>VLOOKUP(TRIM(SUBSTITUTE(E3455,CHAR(160),CHAR(32))),Metadata!B$1:D$2632,3,FALSE)</f>
        <v>Le paysan perverti, ou, Les dangers de la ville: histoire récent: mise-au-jour d'après les véritables lettres des personnages</v>
      </c>
      <c r="H3455">
        <f>VLOOKUP(TRIM(SUBSTITUTE(E3455,CHAR(160),CHAR(32))),Metadata!B$1:E$2632,4,FALSE)</f>
        <v>1776</v>
      </c>
      <c r="I3455" t="s">
        <v>448</v>
      </c>
      <c r="K3455" t="str">
        <f>VLOOKUP(TRIM(SUBSTITUTE(E3455,CHAR(160),CHAR(32))),Metadata!B$1:H$2632,7,FALSE)</f>
        <v>roman</v>
      </c>
      <c r="L3455" t="s">
        <v>4378</v>
      </c>
      <c r="N3455" t="str">
        <f>VLOOKUP(TRIM(SUBSTITUTE(E3455,CHAR(160),CHAR(32))),Metadata!B$1:J$2632,9,FALSE)</f>
        <v>prose</v>
      </c>
      <c r="O3455">
        <f>VLOOKUP(TRIM(SUBSTITUTE(E3455,CHAR(160),CHAR(32))),Metadata!B$1:K$2632,10,FALSE)</f>
        <v>228253</v>
      </c>
      <c r="P3455" s="4" t="s">
        <v>13030</v>
      </c>
      <c r="Q3455">
        <v>164</v>
      </c>
      <c r="R3455">
        <v>170</v>
      </c>
    </row>
    <row r="3456" spans="1:18" hidden="1" x14ac:dyDescent="0.25">
      <c r="A3456">
        <v>3460</v>
      </c>
      <c r="B3456" t="s">
        <v>4354</v>
      </c>
      <c r="C3456" t="s">
        <v>3648</v>
      </c>
      <c r="D3456" t="s">
        <v>330</v>
      </c>
      <c r="E3456" t="s">
        <v>8233</v>
      </c>
      <c r="F3456" t="str">
        <f>VLOOKUP(TRIM(SUBSTITUTE(E3456,CHAR(160),CHAR(32))),Metadata!B$1:C$2632,2,FALSE)</f>
        <v>Diderot, Denis, 1713-1784.</v>
      </c>
      <c r="G3456" t="str">
        <f>VLOOKUP(TRIM(SUBSTITUTE(E3456,CHAR(160),CHAR(32))),Metadata!B$1:D$2632,3,FALSE)</f>
        <v>Est-il bon est-il méchant?</v>
      </c>
      <c r="H3456">
        <f>VLOOKUP(TRIM(SUBSTITUTE(E3456,CHAR(160),CHAR(32))),Metadata!B$1:E$2632,4,FALSE)</f>
        <v>1784</v>
      </c>
      <c r="I3456" t="s">
        <v>448</v>
      </c>
      <c r="K3456" t="str">
        <f>VLOOKUP(TRIM(SUBSTITUTE(E3456,CHAR(160),CHAR(32))),Metadata!B$1:H$2632,7,FALSE)</f>
        <v>theatre</v>
      </c>
      <c r="L3456" t="s">
        <v>4472</v>
      </c>
      <c r="N3456" t="str">
        <f>VLOOKUP(TRIM(SUBSTITUTE(E3456,CHAR(160),CHAR(32))),Metadata!B$1:J$2632,9,FALSE)</f>
        <v>prose</v>
      </c>
      <c r="O3456">
        <f>VLOOKUP(TRIM(SUBSTITUTE(E3456,CHAR(160),CHAR(32))),Metadata!B$1:K$2632,10,FALSE)</f>
        <v>24163</v>
      </c>
      <c r="P3456" s="4" t="s">
        <v>11733</v>
      </c>
      <c r="Q3456">
        <v>41</v>
      </c>
      <c r="R3456">
        <v>46</v>
      </c>
    </row>
    <row r="3457" spans="1:18" hidden="1" x14ac:dyDescent="0.25">
      <c r="A3457">
        <v>3461</v>
      </c>
      <c r="B3457" t="s">
        <v>4354</v>
      </c>
      <c r="C3457" t="s">
        <v>3648</v>
      </c>
      <c r="D3457" t="s">
        <v>330</v>
      </c>
      <c r="E3457" t="s">
        <v>8362</v>
      </c>
      <c r="F3457" t="str">
        <f>VLOOKUP(TRIM(SUBSTITUTE(E3457,CHAR(160),CHAR(32))),Metadata!B$1:C$2632,2,FALSE)</f>
        <v>Prévost, abbé, 1697-1763.</v>
      </c>
      <c r="G3457" t="str">
        <f>VLOOKUP(TRIM(SUBSTITUTE(E3457,CHAR(160),CHAR(32))),Metadata!B$1:D$2632,3,FALSE)</f>
        <v>Nouvelles lettres angloises, ou, Histoire du chevalier Grandisson: augmentée de huit lettres qui n'ont point paru dans les éditions précédentes: avec figures.</v>
      </c>
      <c r="H3457">
        <f>VLOOKUP(TRIM(SUBSTITUTE(E3457,CHAR(160),CHAR(32))),Metadata!B$1:E$2632,4,FALSE)</f>
        <v>1755</v>
      </c>
      <c r="I3457" t="s">
        <v>448</v>
      </c>
      <c r="K3457" t="str">
        <f>VLOOKUP(TRIM(SUBSTITUTE(E3457,CHAR(160),CHAR(32))),Metadata!B$1:H$2632,7,FALSE)</f>
        <v>roman</v>
      </c>
      <c r="L3457" t="s">
        <v>4378</v>
      </c>
      <c r="N3457" t="str">
        <f>VLOOKUP(TRIM(SUBSTITUTE(E3457,CHAR(160),CHAR(32))),Metadata!B$1:J$2632,9,FALSE)</f>
        <v>prose</v>
      </c>
      <c r="O3457">
        <f>VLOOKUP(TRIM(SUBSTITUTE(E3457,CHAR(160),CHAR(32))),Metadata!B$1:K$2632,10,FALSE)</f>
        <v>396311</v>
      </c>
      <c r="P3457" s="4" t="s">
        <v>13031</v>
      </c>
      <c r="Q3457">
        <v>255</v>
      </c>
      <c r="R3457">
        <v>260</v>
      </c>
    </row>
    <row r="3458" spans="1:18" hidden="1" x14ac:dyDescent="0.25">
      <c r="A3458">
        <v>3462</v>
      </c>
      <c r="B3458" t="s">
        <v>4354</v>
      </c>
      <c r="C3458" t="s">
        <v>3648</v>
      </c>
      <c r="D3458" t="s">
        <v>330</v>
      </c>
      <c r="E3458" t="s">
        <v>8204</v>
      </c>
      <c r="F3458" t="str">
        <f>VLOOKUP(TRIM(SUBSTITUTE(E3458,CHAR(160),CHAR(32))),Metadata!B$1:C$2632,2,FALSE)</f>
        <v>Charrière, Isabelle de, 1740-1805</v>
      </c>
      <c r="G3458" t="str">
        <f>VLOOKUP(TRIM(SUBSTITUTE(E3458,CHAR(160),CHAR(32))),Metadata!B$1:D$2632,3,FALSE)</f>
        <v>Trois femmes</v>
      </c>
      <c r="H3458">
        <f>VLOOKUP(TRIM(SUBSTITUTE(E3458,CHAR(160),CHAR(32))),Metadata!B$1:E$2632,4,FALSE)</f>
        <v>1795</v>
      </c>
      <c r="I3458" t="s">
        <v>448</v>
      </c>
      <c r="K3458" t="str">
        <f>VLOOKUP(TRIM(SUBSTITUTE(E3458,CHAR(160),CHAR(32))),Metadata!B$1:H$2632,7,FALSE)</f>
        <v>roman</v>
      </c>
      <c r="L3458" t="s">
        <v>4378</v>
      </c>
      <c r="N3458" t="str">
        <f>VLOOKUP(TRIM(SUBSTITUTE(E3458,CHAR(160),CHAR(32))),Metadata!B$1:J$2632,9,FALSE)</f>
        <v/>
      </c>
      <c r="O3458">
        <f>VLOOKUP(TRIM(SUBSTITUTE(E3458,CHAR(160),CHAR(32))),Metadata!B$1:K$2632,10,FALSE)</f>
        <v>41371</v>
      </c>
      <c r="P3458" s="4" t="s">
        <v>11734</v>
      </c>
      <c r="Q3458">
        <v>146</v>
      </c>
      <c r="R3458">
        <v>152</v>
      </c>
    </row>
    <row r="3459" spans="1:18" hidden="1" x14ac:dyDescent="0.25">
      <c r="A3459">
        <v>3463</v>
      </c>
      <c r="B3459" t="s">
        <v>4354</v>
      </c>
      <c r="C3459" t="s">
        <v>3648</v>
      </c>
      <c r="D3459" t="s">
        <v>330</v>
      </c>
      <c r="E3459" t="s">
        <v>8503</v>
      </c>
      <c r="F3459" t="str">
        <f>VLOOKUP(TRIM(SUBSTITUTE(E3459,CHAR(160),CHAR(32))),Metadata!B$1:C$2632,2,FALSE)</f>
        <v>Dumas, Alexandre (père), 1802-1870.</v>
      </c>
      <c r="G3459" t="str">
        <f>VLOOKUP(TRIM(SUBSTITUTE(E3459,CHAR(160),CHAR(32))),Metadata!B$1:D$2632,3,FALSE)</f>
        <v>Quarante-Cinq (Les)</v>
      </c>
      <c r="H3459">
        <f>VLOOKUP(TRIM(SUBSTITUTE(E3459,CHAR(160),CHAR(32))),Metadata!B$1:E$2632,4,FALSE)</f>
        <v>1847</v>
      </c>
      <c r="I3459" t="s">
        <v>450</v>
      </c>
      <c r="K3459" t="str">
        <f>VLOOKUP(TRIM(SUBSTITUTE(E3459,CHAR(160),CHAR(32))),Metadata!B$1:H$2632,7,FALSE)</f>
        <v>Narratif, Roman</v>
      </c>
      <c r="L3459" t="s">
        <v>4786</v>
      </c>
      <c r="N3459" t="str">
        <f>VLOOKUP(TRIM(SUBSTITUTE(E3459,CHAR(160),CHAR(32))),Metadata!B$1:J$2632,9,FALSE)</f>
        <v/>
      </c>
      <c r="O3459">
        <f>VLOOKUP(TRIM(SUBSTITUTE(E3459,CHAR(160),CHAR(32))),Metadata!B$1:K$2632,10,FALSE)</f>
        <v>255364</v>
      </c>
      <c r="P3459" s="4" t="s">
        <v>11735</v>
      </c>
      <c r="Q3459">
        <v>84</v>
      </c>
      <c r="R3459">
        <v>90</v>
      </c>
    </row>
    <row r="3460" spans="1:18" hidden="1" x14ac:dyDescent="0.25">
      <c r="A3460">
        <v>3464</v>
      </c>
      <c r="B3460" t="s">
        <v>4354</v>
      </c>
      <c r="C3460" t="s">
        <v>3648</v>
      </c>
      <c r="D3460" t="s">
        <v>330</v>
      </c>
      <c r="E3460" t="s">
        <v>8701</v>
      </c>
      <c r="F3460" t="str">
        <f>VLOOKUP(TRIM(SUBSTITUTE(E3460,CHAR(160),CHAR(32))),Metadata!B$1:C$2632,2,FALSE)</f>
        <v>Verne, Jules, 1828-1905.</v>
      </c>
      <c r="G3460" t="str">
        <f>VLOOKUP(TRIM(SUBSTITUTE(E3460,CHAR(160),CHAR(32))),Metadata!B$1:D$2632,3,FALSE)</f>
        <v>Le tour du monde en 80 jours</v>
      </c>
      <c r="H3460">
        <f>VLOOKUP(TRIM(SUBSTITUTE(E3460,CHAR(160),CHAR(32))),Metadata!B$1:E$2632,4,FALSE)</f>
        <v>1873</v>
      </c>
      <c r="I3460" t="s">
        <v>450</v>
      </c>
      <c r="K3460" t="str">
        <f>VLOOKUP(TRIM(SUBSTITUTE(E3460,CHAR(160),CHAR(32))),Metadata!B$1:H$2632,7,FALSE)</f>
        <v>roman</v>
      </c>
      <c r="L3460" t="s">
        <v>4378</v>
      </c>
      <c r="N3460" t="str">
        <f>VLOOKUP(TRIM(SUBSTITUTE(E3460,CHAR(160),CHAR(32))),Metadata!B$1:J$2632,9,FALSE)</f>
        <v>prose</v>
      </c>
      <c r="O3460">
        <f>VLOOKUP(TRIM(SUBSTITUTE(E3460,CHAR(160),CHAR(32))),Metadata!B$1:K$2632,10,FALSE)</f>
        <v>71977</v>
      </c>
      <c r="P3460" s="4" t="s">
        <v>13032</v>
      </c>
      <c r="Q3460">
        <v>24</v>
      </c>
      <c r="R3460">
        <v>30</v>
      </c>
    </row>
    <row r="3461" spans="1:18" hidden="1" x14ac:dyDescent="0.25">
      <c r="A3461">
        <v>3465</v>
      </c>
      <c r="B3461" t="s">
        <v>4354</v>
      </c>
      <c r="C3461" t="s">
        <v>3648</v>
      </c>
      <c r="D3461" t="s">
        <v>330</v>
      </c>
      <c r="E3461" t="s">
        <v>6634</v>
      </c>
      <c r="F3461" t="str">
        <f>VLOOKUP(TRIM(SUBSTITUTE(E3461,CHAR(160),CHAR(32))),Metadata!B$1:C$2632,2,FALSE)</f>
        <v>Taine, Hippolyte, 1828-1893.</v>
      </c>
      <c r="G3461" t="str">
        <f>VLOOKUP(TRIM(SUBSTITUTE(E3461,CHAR(160),CHAR(32))),Metadata!B$1:D$2632,3,FALSE)</f>
        <v>Les origines de la France contemporaine. La révolution: le gouvernement révolutionnaire</v>
      </c>
      <c r="H3461">
        <f>VLOOKUP(TRIM(SUBSTITUTE(E3461,CHAR(160),CHAR(32))),Metadata!B$1:E$2632,4,FALSE)</f>
        <v>1884</v>
      </c>
      <c r="I3461" t="s">
        <v>450</v>
      </c>
      <c r="K3461" t="str">
        <f>VLOOKUP(TRIM(SUBSTITUTE(E3461,CHAR(160),CHAR(32))),Metadata!B$1:H$2632,7,FALSE)</f>
        <v>traite</v>
      </c>
      <c r="L3461" t="s">
        <v>4417</v>
      </c>
      <c r="N3461" t="str">
        <f>VLOOKUP(TRIM(SUBSTITUTE(E3461,CHAR(160),CHAR(32))),Metadata!B$1:J$2632,9,FALSE)</f>
        <v/>
      </c>
      <c r="O3461">
        <f>VLOOKUP(TRIM(SUBSTITUTE(E3461,CHAR(160),CHAR(32))),Metadata!B$1:K$2632,10,FALSE)</f>
        <v>237396</v>
      </c>
      <c r="P3461" s="4" t="s">
        <v>11736</v>
      </c>
      <c r="Q3461">
        <v>63</v>
      </c>
      <c r="R3461">
        <v>69</v>
      </c>
    </row>
    <row r="3462" spans="1:18" hidden="1" x14ac:dyDescent="0.25">
      <c r="A3462">
        <v>3466</v>
      </c>
      <c r="B3462" t="s">
        <v>4354</v>
      </c>
      <c r="C3462" t="s">
        <v>3648</v>
      </c>
      <c r="D3462" t="s">
        <v>330</v>
      </c>
      <c r="E3462" t="s">
        <v>8553</v>
      </c>
      <c r="F3462" t="str">
        <f>VLOOKUP(TRIM(SUBSTITUTE(E3462,CHAR(160),CHAR(32))),Metadata!B$1:C$2632,2,FALSE)</f>
        <v>Girardin, Emile de, Mme, 1804-1855.</v>
      </c>
      <c r="G3462" t="str">
        <f>VLOOKUP(TRIM(SUBSTITUTE(E3462,CHAR(160),CHAR(32))),Metadata!B$1:D$2632,3,FALSE)</f>
        <v>Chroniques Parisiennes</v>
      </c>
      <c r="H3462">
        <f>VLOOKUP(TRIM(SUBSTITUTE(E3462,CHAR(160),CHAR(32))),Metadata!B$1:E$2632,4,FALSE)</f>
        <v>1848</v>
      </c>
      <c r="I3462" t="s">
        <v>450</v>
      </c>
      <c r="K3462" t="str">
        <f>VLOOKUP(TRIM(SUBSTITUTE(E3462,CHAR(160),CHAR(32))),Metadata!B$1:H$2632,7,FALSE)</f>
        <v>melanges litteraires</v>
      </c>
      <c r="L3462" t="s">
        <v>4389</v>
      </c>
      <c r="N3462" t="str">
        <f>VLOOKUP(TRIM(SUBSTITUTE(E3462,CHAR(160),CHAR(32))),Metadata!B$1:J$2632,9,FALSE)</f>
        <v/>
      </c>
      <c r="O3462">
        <f>VLOOKUP(TRIM(SUBSTITUTE(E3462,CHAR(160),CHAR(32))),Metadata!B$1:K$2632,10,FALSE)</f>
        <v>110177</v>
      </c>
      <c r="P3462" s="4" t="s">
        <v>11737</v>
      </c>
      <c r="Q3462">
        <v>35</v>
      </c>
      <c r="R3462">
        <v>41</v>
      </c>
    </row>
    <row r="3463" spans="1:18" x14ac:dyDescent="0.25">
      <c r="A3463">
        <v>3467</v>
      </c>
      <c r="B3463" t="s">
        <v>4354</v>
      </c>
      <c r="C3463" t="s">
        <v>3648</v>
      </c>
      <c r="D3463" t="s">
        <v>330</v>
      </c>
      <c r="E3463" t="s">
        <v>8046</v>
      </c>
      <c r="F3463" t="str">
        <f>VLOOKUP(TRIM(SUBSTITUTE(E3463,CHAR(160),CHAR(32))),Metadata!B$1:C$2632,2,FALSE)</f>
        <v>Du Lorens, Jacques, 1580-1655.</v>
      </c>
      <c r="G3463" t="str">
        <f>VLOOKUP(TRIM(SUBSTITUTE(E3463,CHAR(160),CHAR(32))),Metadata!B$1:D$2632,3,FALSE)</f>
        <v>Satires de Dulorens</v>
      </c>
      <c r="H3463">
        <f>VLOOKUP(TRIM(SUBSTITUTE(E3463,CHAR(160),CHAR(32))),Metadata!B$1:E$2632,4,FALSE)</f>
        <v>1646</v>
      </c>
      <c r="I3463" t="s">
        <v>450</v>
      </c>
      <c r="K3463" t="str">
        <f>VLOOKUP(TRIM(SUBSTITUTE(E3463,CHAR(160),CHAR(32))),Metadata!B$1:H$2632,7,FALSE)</f>
        <v>poesie</v>
      </c>
      <c r="L3463" t="s">
        <v>4382</v>
      </c>
      <c r="N3463" t="str">
        <f>VLOOKUP(TRIM(SUBSTITUTE(E3463,CHAR(160),CHAR(32))),Metadata!B$1:J$2632,9,FALSE)</f>
        <v>vers</v>
      </c>
      <c r="O3463">
        <f>VLOOKUP(TRIM(SUBSTITUTE(E3463,CHAR(160),CHAR(32))),Metadata!B$1:K$2632,10,FALSE)</f>
        <v>41990</v>
      </c>
      <c r="P3463" s="8" t="s">
        <v>13033</v>
      </c>
      <c r="Q3463">
        <v>296</v>
      </c>
      <c r="R3463">
        <v>301</v>
      </c>
    </row>
    <row r="3464" spans="1:18" hidden="1" x14ac:dyDescent="0.25">
      <c r="A3464">
        <v>3468</v>
      </c>
      <c r="B3464" t="s">
        <v>4354</v>
      </c>
      <c r="C3464" t="s">
        <v>3648</v>
      </c>
      <c r="D3464" t="s">
        <v>330</v>
      </c>
      <c r="E3464" t="s">
        <v>8524</v>
      </c>
      <c r="F3464" t="str">
        <f>VLOOKUP(TRIM(SUBSTITUTE(E3464,CHAR(160),CHAR(32))),Metadata!B$1:C$2632,2,FALSE)</f>
        <v>Flaubert, Gustave, 1821-1880.</v>
      </c>
      <c r="G3464" t="str">
        <f>VLOOKUP(TRIM(SUBSTITUTE(E3464,CHAR(160),CHAR(32))),Metadata!B$1:D$2632,3,FALSE)</f>
        <v>Correspondance, 1852</v>
      </c>
      <c r="H3464">
        <f>VLOOKUP(TRIM(SUBSTITUTE(E3464,CHAR(160),CHAR(32))),Metadata!B$1:E$2632,4,FALSE)</f>
        <v>1852</v>
      </c>
      <c r="I3464" t="s">
        <v>450</v>
      </c>
      <c r="K3464" t="str">
        <f>VLOOKUP(TRIM(SUBSTITUTE(E3464,CHAR(160),CHAR(32))),Metadata!B$1:H$2632,7,FALSE)</f>
        <v>correspondance</v>
      </c>
      <c r="L3464" t="s">
        <v>4542</v>
      </c>
      <c r="N3464" t="str">
        <f>VLOOKUP(TRIM(SUBSTITUTE(E3464,CHAR(160),CHAR(32))),Metadata!B$1:J$2632,9,FALSE)</f>
        <v>prose</v>
      </c>
      <c r="O3464">
        <f>VLOOKUP(TRIM(SUBSTITUTE(E3464,CHAR(160),CHAR(32))),Metadata!B$1:K$2632,10,FALSE)</f>
        <v>86368</v>
      </c>
      <c r="P3464" s="10" t="s">
        <v>11738</v>
      </c>
      <c r="Q3464">
        <v>160</v>
      </c>
      <c r="R3464">
        <v>166</v>
      </c>
    </row>
    <row r="3465" spans="1:18" hidden="1" x14ac:dyDescent="0.25">
      <c r="A3465">
        <v>3469</v>
      </c>
      <c r="B3465" t="s">
        <v>4354</v>
      </c>
      <c r="C3465" t="s">
        <v>3648</v>
      </c>
      <c r="D3465" t="s">
        <v>330</v>
      </c>
      <c r="E3465" t="s">
        <v>8658</v>
      </c>
      <c r="F3465" t="str">
        <f>VLOOKUP(TRIM(SUBSTITUTE(E3465,CHAR(160),CHAR(32))),Metadata!B$1:C$2632,2,FALSE)</f>
        <v>Sand, George, 1804-1876.</v>
      </c>
      <c r="G3465" t="str">
        <f>VLOOKUP(TRIM(SUBSTITUTE(E3465,CHAR(160),CHAR(32))),Metadata!B$1:D$2632,3,FALSE)</f>
        <v>François le champi</v>
      </c>
      <c r="H3465">
        <f>VLOOKUP(TRIM(SUBSTITUTE(E3465,CHAR(160),CHAR(32))),Metadata!B$1:E$2632,4,FALSE)</f>
        <v>1850</v>
      </c>
      <c r="I3465" t="s">
        <v>450</v>
      </c>
      <c r="K3465" t="str">
        <f>VLOOKUP(TRIM(SUBSTITUTE(E3465,CHAR(160),CHAR(32))),Metadata!B$1:H$2632,7,FALSE)</f>
        <v>roman</v>
      </c>
      <c r="L3465" t="s">
        <v>4378</v>
      </c>
      <c r="N3465" t="str">
        <f>VLOOKUP(TRIM(SUBSTITUTE(E3465,CHAR(160),CHAR(32))),Metadata!B$1:J$2632,9,FALSE)</f>
        <v/>
      </c>
      <c r="O3465">
        <f>VLOOKUP(TRIM(SUBSTITUTE(E3465,CHAR(160),CHAR(32))),Metadata!B$1:K$2632,10,FALSE)</f>
        <v>51992</v>
      </c>
      <c r="P3465" s="4" t="s">
        <v>13034</v>
      </c>
      <c r="Q3465">
        <v>172</v>
      </c>
      <c r="R3465">
        <v>178</v>
      </c>
    </row>
    <row r="3466" spans="1:18" hidden="1" x14ac:dyDescent="0.25">
      <c r="A3466">
        <v>3470</v>
      </c>
      <c r="B3466" t="s">
        <v>4354</v>
      </c>
      <c r="C3466" t="s">
        <v>3648</v>
      </c>
      <c r="D3466" t="s">
        <v>330</v>
      </c>
      <c r="E3466" t="s">
        <v>8608</v>
      </c>
      <c r="F3466" t="str">
        <f>VLOOKUP(TRIM(SUBSTITUTE(E3466,CHAR(160),CHAR(32))),Metadata!B$1:C$2632,2,FALSE)</f>
        <v>Maupassant, Guy de, 1850-1893.</v>
      </c>
      <c r="G3466" t="str">
        <f>VLOOKUP(TRIM(SUBSTITUTE(E3466,CHAR(160),CHAR(32))),Metadata!B$1:D$2632,3,FALSE)</f>
        <v>Mont-Oriol</v>
      </c>
      <c r="H3466">
        <f>VLOOKUP(TRIM(SUBSTITUTE(E3466,CHAR(160),CHAR(32))),Metadata!B$1:E$2632,4,FALSE)</f>
        <v>1887</v>
      </c>
      <c r="I3466" t="s">
        <v>450</v>
      </c>
      <c r="K3466" t="str">
        <f>VLOOKUP(TRIM(SUBSTITUTE(E3466,CHAR(160),CHAR(32))),Metadata!B$1:H$2632,7,FALSE)</f>
        <v>roman</v>
      </c>
      <c r="L3466" t="s">
        <v>4378</v>
      </c>
      <c r="N3466" t="str">
        <f>VLOOKUP(TRIM(SUBSTITUTE(E3466,CHAR(160),CHAR(32))),Metadata!B$1:J$2632,9,FALSE)</f>
        <v/>
      </c>
      <c r="O3466">
        <f>VLOOKUP(TRIM(SUBSTITUTE(E3466,CHAR(160),CHAR(32))),Metadata!B$1:K$2632,10,FALSE)</f>
        <v>84740</v>
      </c>
      <c r="P3466" s="4" t="s">
        <v>11739</v>
      </c>
      <c r="Q3466">
        <v>22</v>
      </c>
      <c r="R3466">
        <v>27</v>
      </c>
    </row>
    <row r="3467" spans="1:18" hidden="1" x14ac:dyDescent="0.25">
      <c r="A3467">
        <v>3471</v>
      </c>
      <c r="B3467" t="s">
        <v>4354</v>
      </c>
      <c r="C3467" t="s">
        <v>3648</v>
      </c>
      <c r="D3467" t="s">
        <v>330</v>
      </c>
      <c r="E3467" t="s">
        <v>8506</v>
      </c>
      <c r="F3467" t="str">
        <f>VLOOKUP(TRIM(SUBSTITUTE(E3467,CHAR(160),CHAR(32))),Metadata!B$1:C$2632,2,FALSE)</f>
        <v>Dumas, Alexandre (père), 1802-1870.</v>
      </c>
      <c r="G3467" t="str">
        <f>VLOOKUP(TRIM(SUBSTITUTE(E3467,CHAR(160),CHAR(32))),Metadata!B$1:D$2632,3,FALSE)</f>
        <v>Vicomte de Bragelonne (Le)</v>
      </c>
      <c r="H3467">
        <f>VLOOKUP(TRIM(SUBSTITUTE(E3467,CHAR(160),CHAR(32))),Metadata!B$1:E$2632,4,FALSE)</f>
        <v>1848</v>
      </c>
      <c r="I3467" t="s">
        <v>450</v>
      </c>
      <c r="K3467" t="str">
        <f>VLOOKUP(TRIM(SUBSTITUTE(E3467,CHAR(160),CHAR(32))),Metadata!B$1:H$2632,7,FALSE)</f>
        <v>Narratif, Roman</v>
      </c>
      <c r="L3467" t="s">
        <v>4786</v>
      </c>
      <c r="N3467" t="str">
        <f>VLOOKUP(TRIM(SUBSTITUTE(E3467,CHAR(160),CHAR(32))),Metadata!B$1:J$2632,9,FALSE)</f>
        <v/>
      </c>
      <c r="O3467">
        <f>VLOOKUP(TRIM(SUBSTITUTE(E3467,CHAR(160),CHAR(32))),Metadata!B$1:K$2632,10,FALSE)</f>
        <v>700272</v>
      </c>
      <c r="P3467" s="4" t="s">
        <v>13035</v>
      </c>
      <c r="Q3467">
        <v>11</v>
      </c>
      <c r="R3467">
        <v>16</v>
      </c>
    </row>
    <row r="3468" spans="1:18" hidden="1" x14ac:dyDescent="0.25">
      <c r="A3468">
        <v>3472</v>
      </c>
      <c r="B3468" t="s">
        <v>4354</v>
      </c>
      <c r="C3468" t="s">
        <v>3648</v>
      </c>
      <c r="D3468" t="s">
        <v>330</v>
      </c>
      <c r="E3468" t="s">
        <v>8644</v>
      </c>
      <c r="F3468" t="str">
        <f>VLOOKUP(TRIM(SUBSTITUTE(E3468,CHAR(160),CHAR(32))),Metadata!B$1:C$2632,2,FALSE)</f>
        <v>Rachilde (Marguerite Eymery), 1860-1953.</v>
      </c>
      <c r="G3468" t="str">
        <f>VLOOKUP(TRIM(SUBSTITUTE(E3468,CHAR(160),CHAR(32))),Metadata!B$1:D$2632,3,FALSE)</f>
        <v>Nono</v>
      </c>
      <c r="H3468">
        <f>VLOOKUP(TRIM(SUBSTITUTE(E3468,CHAR(160),CHAR(32))),Metadata!B$1:E$2632,4,FALSE)</f>
        <v>1885</v>
      </c>
      <c r="I3468" t="s">
        <v>450</v>
      </c>
      <c r="K3468" t="str">
        <f>VLOOKUP(TRIM(SUBSTITUTE(E3468,CHAR(160),CHAR(32))),Metadata!B$1:H$2632,7,FALSE)</f>
        <v>roman</v>
      </c>
      <c r="L3468" t="s">
        <v>4378</v>
      </c>
      <c r="N3468" t="str">
        <f>VLOOKUP(TRIM(SUBSTITUTE(E3468,CHAR(160),CHAR(32))),Metadata!B$1:J$2632,9,FALSE)</f>
        <v/>
      </c>
      <c r="O3468">
        <f>VLOOKUP(TRIM(SUBSTITUTE(E3468,CHAR(160),CHAR(32))),Metadata!B$1:K$2632,10,FALSE)</f>
        <v>89121</v>
      </c>
      <c r="P3468" s="4" t="s">
        <v>11740</v>
      </c>
      <c r="Q3468">
        <v>18</v>
      </c>
      <c r="R3468">
        <v>23</v>
      </c>
    </row>
    <row r="3469" spans="1:18" hidden="1" x14ac:dyDescent="0.25">
      <c r="A3469">
        <v>3473</v>
      </c>
      <c r="B3469" t="s">
        <v>4354</v>
      </c>
      <c r="C3469" t="s">
        <v>3648</v>
      </c>
      <c r="D3469" t="s">
        <v>330</v>
      </c>
      <c r="E3469" t="s">
        <v>8566</v>
      </c>
      <c r="F3469" t="str">
        <f>VLOOKUP(TRIM(SUBSTITUTE(E3469,CHAR(160),CHAR(32))),Metadata!B$1:C$2632,2,FALSE)</f>
        <v>Hugo, Victor, 1802-1885.</v>
      </c>
      <c r="G3469" t="str">
        <f>VLOOKUP(TRIM(SUBSTITUTE(E3469,CHAR(160),CHAR(32))),Metadata!B$1:D$2632,3,FALSE)</f>
        <v>Correspondance (1849-1866)</v>
      </c>
      <c r="H3469">
        <f>VLOOKUP(TRIM(SUBSTITUTE(E3469,CHAR(160),CHAR(32))),Metadata!B$1:E$2632,4,FALSE)</f>
        <v>1866</v>
      </c>
      <c r="I3469" t="s">
        <v>450</v>
      </c>
      <c r="K3469" t="str">
        <f>VLOOKUP(TRIM(SUBSTITUTE(E3469,CHAR(160),CHAR(32))),Metadata!B$1:H$2632,7,FALSE)</f>
        <v>correspondance</v>
      </c>
      <c r="L3469" t="s">
        <v>4542</v>
      </c>
      <c r="N3469" t="str">
        <f>VLOOKUP(TRIM(SUBSTITUTE(E3469,CHAR(160),CHAR(32))),Metadata!B$1:J$2632,9,FALSE)</f>
        <v>prose</v>
      </c>
      <c r="O3469">
        <f>VLOOKUP(TRIM(SUBSTITUTE(E3469,CHAR(160),CHAR(32))),Metadata!B$1:K$2632,10,FALSE)</f>
        <v>199176</v>
      </c>
      <c r="P3469" s="4" t="s">
        <v>13036</v>
      </c>
      <c r="Q3469">
        <v>26</v>
      </c>
      <c r="R3469">
        <v>32</v>
      </c>
    </row>
    <row r="3470" spans="1:18" hidden="1" x14ac:dyDescent="0.25">
      <c r="A3470">
        <v>3474</v>
      </c>
      <c r="B3470" t="s">
        <v>4354</v>
      </c>
      <c r="C3470" t="s">
        <v>3648</v>
      </c>
      <c r="D3470" t="s">
        <v>330</v>
      </c>
      <c r="E3470" t="s">
        <v>8506</v>
      </c>
      <c r="F3470" t="str">
        <f>VLOOKUP(TRIM(SUBSTITUTE(E3470,CHAR(160),CHAR(32))),Metadata!B$1:C$2632,2,FALSE)</f>
        <v>Dumas, Alexandre (père), 1802-1870.</v>
      </c>
      <c r="G3470" t="str">
        <f>VLOOKUP(TRIM(SUBSTITUTE(E3470,CHAR(160),CHAR(32))),Metadata!B$1:D$2632,3,FALSE)</f>
        <v>Vicomte de Bragelonne (Le)</v>
      </c>
      <c r="H3470">
        <f>VLOOKUP(TRIM(SUBSTITUTE(E3470,CHAR(160),CHAR(32))),Metadata!B$1:E$2632,4,FALSE)</f>
        <v>1848</v>
      </c>
      <c r="I3470" t="s">
        <v>450</v>
      </c>
      <c r="K3470" t="str">
        <f>VLOOKUP(TRIM(SUBSTITUTE(E3470,CHAR(160),CHAR(32))),Metadata!B$1:H$2632,7,FALSE)</f>
        <v>Narratif, Roman</v>
      </c>
      <c r="L3470" t="s">
        <v>4786</v>
      </c>
      <c r="N3470" t="str">
        <f>VLOOKUP(TRIM(SUBSTITUTE(E3470,CHAR(160),CHAR(32))),Metadata!B$1:J$2632,9,FALSE)</f>
        <v/>
      </c>
      <c r="O3470">
        <f>VLOOKUP(TRIM(SUBSTITUTE(E3470,CHAR(160),CHAR(32))),Metadata!B$1:K$2632,10,FALSE)</f>
        <v>700272</v>
      </c>
      <c r="P3470" s="4" t="s">
        <v>9394</v>
      </c>
      <c r="Q3470">
        <v>39</v>
      </c>
      <c r="R3470">
        <v>45</v>
      </c>
    </row>
    <row r="3471" spans="1:18" hidden="1" x14ac:dyDescent="0.25">
      <c r="A3471">
        <v>3475</v>
      </c>
      <c r="B3471" t="s">
        <v>4354</v>
      </c>
      <c r="C3471" t="s">
        <v>3648</v>
      </c>
      <c r="D3471" t="s">
        <v>330</v>
      </c>
      <c r="E3471" t="s">
        <v>7894</v>
      </c>
      <c r="F3471" t="str">
        <f>VLOOKUP(TRIM(SUBSTITUTE(E3471,CHAR(160),CHAR(32))),Metadata!B$1:C$2632,2,FALSE)</f>
        <v>Michelet, Jules, 1798-1874.</v>
      </c>
      <c r="G3471" t="str">
        <f>VLOOKUP(TRIM(SUBSTITUTE(E3471,CHAR(160),CHAR(32))),Metadata!B$1:D$2632,3,FALSE)</f>
        <v>Histoire de France</v>
      </c>
      <c r="H3471">
        <f>VLOOKUP(TRIM(SUBSTITUTE(E3471,CHAR(160),CHAR(32))),Metadata!B$1:E$2632,4,FALSE)</f>
        <v>1893</v>
      </c>
      <c r="I3471" t="s">
        <v>450</v>
      </c>
      <c r="K3471" t="str">
        <f>VLOOKUP(TRIM(SUBSTITUTE(E3471,CHAR(160),CHAR(32))),Metadata!B$1:H$2632,7,FALSE)</f>
        <v>traite</v>
      </c>
      <c r="L3471" t="s">
        <v>4417</v>
      </c>
      <c r="N3471" t="str">
        <f>VLOOKUP(TRIM(SUBSTITUTE(E3471,CHAR(160),CHAR(32))),Metadata!B$1:J$2632,9,FALSE)</f>
        <v/>
      </c>
      <c r="O3471">
        <f>VLOOKUP(TRIM(SUBSTITUTE(E3471,CHAR(160),CHAR(32))),Metadata!B$1:K$2632,10,FALSE)</f>
        <v>119715</v>
      </c>
      <c r="P3471" s="4" t="s">
        <v>13037</v>
      </c>
      <c r="Q3471">
        <v>28</v>
      </c>
      <c r="R3471">
        <v>34</v>
      </c>
    </row>
    <row r="3472" spans="1:18" hidden="1" x14ac:dyDescent="0.25">
      <c r="A3472">
        <v>3476</v>
      </c>
      <c r="B3472" t="s">
        <v>4354</v>
      </c>
      <c r="C3472" t="s">
        <v>3648</v>
      </c>
      <c r="D3472" t="s">
        <v>330</v>
      </c>
      <c r="E3472" t="s">
        <v>8568</v>
      </c>
      <c r="F3472" t="str">
        <f>VLOOKUP(TRIM(SUBSTITUTE(E3472,CHAR(160),CHAR(32))),Metadata!B$1:C$2632,2,FALSE)</f>
        <v>Hugo, Victor, 1802-1885.</v>
      </c>
      <c r="G3472" t="str">
        <f>VLOOKUP(TRIM(SUBSTITUTE(E3472,CHAR(160),CHAR(32))),Metadata!B$1:D$2632,3,FALSE)</f>
        <v>Les misérables</v>
      </c>
      <c r="H3472">
        <f>VLOOKUP(TRIM(SUBSTITUTE(E3472,CHAR(160),CHAR(32))),Metadata!B$1:E$2632,4,FALSE)</f>
        <v>1862</v>
      </c>
      <c r="I3472" t="s">
        <v>450</v>
      </c>
      <c r="K3472" t="str">
        <f>VLOOKUP(TRIM(SUBSTITUTE(E3472,CHAR(160),CHAR(32))),Metadata!B$1:H$2632,7,FALSE)</f>
        <v>roman</v>
      </c>
      <c r="L3472" t="s">
        <v>4378</v>
      </c>
      <c r="N3472" t="str">
        <f>VLOOKUP(TRIM(SUBSTITUTE(E3472,CHAR(160),CHAR(32))),Metadata!B$1:J$2632,9,FALSE)</f>
        <v>prose</v>
      </c>
      <c r="O3472">
        <f>VLOOKUP(TRIM(SUBSTITUTE(E3472,CHAR(160),CHAR(32))),Metadata!B$1:K$2632,10,FALSE)</f>
        <v>555727</v>
      </c>
      <c r="P3472" s="4" t="s">
        <v>11741</v>
      </c>
      <c r="Q3472">
        <v>95</v>
      </c>
      <c r="R3472">
        <v>100</v>
      </c>
    </row>
    <row r="3473" spans="1:18" hidden="1" x14ac:dyDescent="0.25">
      <c r="A3473">
        <v>3477</v>
      </c>
      <c r="B3473" t="s">
        <v>4354</v>
      </c>
      <c r="C3473" t="s">
        <v>3648</v>
      </c>
      <c r="D3473" t="s">
        <v>330</v>
      </c>
      <c r="E3473" t="s">
        <v>8454</v>
      </c>
      <c r="F3473" t="str">
        <f>VLOOKUP(TRIM(SUBSTITUTE(E3473,CHAR(160),CHAR(32))),Metadata!B$1:C$2632,2,FALSE)</f>
        <v>Champfleury, 1821-1889.</v>
      </c>
      <c r="G3473" t="str">
        <f>VLOOKUP(TRIM(SUBSTITUTE(E3473,CHAR(160),CHAR(32))),Metadata!B$1:D$2632,3,FALSE)</f>
        <v>Les bourgeois de Molinchart</v>
      </c>
      <c r="H3473">
        <f>VLOOKUP(TRIM(SUBSTITUTE(E3473,CHAR(160),CHAR(32))),Metadata!B$1:E$2632,4,FALSE)</f>
        <v>1855</v>
      </c>
      <c r="I3473" t="s">
        <v>450</v>
      </c>
      <c r="K3473" t="str">
        <f>VLOOKUP(TRIM(SUBSTITUTE(E3473,CHAR(160),CHAR(32))),Metadata!B$1:H$2632,7,FALSE)</f>
        <v>roman</v>
      </c>
      <c r="L3473" t="s">
        <v>4378</v>
      </c>
      <c r="N3473" t="str">
        <f>VLOOKUP(TRIM(SUBSTITUTE(E3473,CHAR(160),CHAR(32))),Metadata!B$1:J$2632,9,FALSE)</f>
        <v>prose</v>
      </c>
      <c r="O3473">
        <f>VLOOKUP(TRIM(SUBSTITUTE(E3473,CHAR(160),CHAR(32))),Metadata!B$1:K$2632,10,FALSE)</f>
        <v>100826</v>
      </c>
      <c r="P3473" s="4" t="s">
        <v>11742</v>
      </c>
      <c r="Q3473">
        <v>122</v>
      </c>
      <c r="R3473">
        <v>128</v>
      </c>
    </row>
    <row r="3474" spans="1:18" hidden="1" x14ac:dyDescent="0.25">
      <c r="A3474">
        <v>3478</v>
      </c>
      <c r="B3474" t="s">
        <v>4354</v>
      </c>
      <c r="C3474" t="s">
        <v>3648</v>
      </c>
      <c r="D3474" t="s">
        <v>330</v>
      </c>
      <c r="E3474" t="s">
        <v>8547</v>
      </c>
      <c r="F3474" t="str">
        <f>VLOOKUP(TRIM(SUBSTITUTE(E3474,CHAR(160),CHAR(32))),Metadata!B$1:C$2632,2,FALSE)</f>
        <v>Gautier, Théophile, 1811-1872.</v>
      </c>
      <c r="G3474" t="str">
        <f>VLOOKUP(TRIM(SUBSTITUTE(E3474,CHAR(160),CHAR(32))),Metadata!B$1:D$2632,3,FALSE)</f>
        <v>Le capitaine Fracasse: texte complet (1863)</v>
      </c>
      <c r="H3474">
        <f>VLOOKUP(TRIM(SUBSTITUTE(E3474,CHAR(160),CHAR(32))),Metadata!B$1:E$2632,4,FALSE)</f>
        <v>1863</v>
      </c>
      <c r="I3474" t="s">
        <v>450</v>
      </c>
      <c r="K3474" t="str">
        <f>VLOOKUP(TRIM(SUBSTITUTE(E3474,CHAR(160),CHAR(32))),Metadata!B$1:H$2632,7,FALSE)</f>
        <v>roman</v>
      </c>
      <c r="L3474" t="s">
        <v>4378</v>
      </c>
      <c r="N3474" t="str">
        <f>VLOOKUP(TRIM(SUBSTITUTE(E3474,CHAR(160),CHAR(32))),Metadata!B$1:J$2632,9,FALSE)</f>
        <v>prose</v>
      </c>
      <c r="O3474">
        <f>VLOOKUP(TRIM(SUBSTITUTE(E3474,CHAR(160),CHAR(32))),Metadata!B$1:K$2632,10,FALSE)</f>
        <v>198679</v>
      </c>
      <c r="P3474" s="4" t="s">
        <v>11743</v>
      </c>
      <c r="Q3474">
        <v>18</v>
      </c>
      <c r="R3474">
        <v>23</v>
      </c>
    </row>
    <row r="3475" spans="1:18" hidden="1" x14ac:dyDescent="0.25">
      <c r="A3475">
        <v>3479</v>
      </c>
      <c r="B3475" t="s">
        <v>4354</v>
      </c>
      <c r="C3475" t="s">
        <v>3648</v>
      </c>
      <c r="D3475" t="s">
        <v>330</v>
      </c>
      <c r="E3475" t="s">
        <v>8520</v>
      </c>
      <c r="F3475" t="str">
        <f>VLOOKUP(TRIM(SUBSTITUTE(E3475,CHAR(160),CHAR(32))),Metadata!B$1:C$2632,2,FALSE)</f>
        <v>Feydeau, Georges, 1862-1921.</v>
      </c>
      <c r="G3475" t="str">
        <f>VLOOKUP(TRIM(SUBSTITUTE(E3475,CHAR(160),CHAR(32))),Metadata!B$1:D$2632,3,FALSE)</f>
        <v>Le Système Ribadier</v>
      </c>
      <c r="H3475">
        <f>VLOOKUP(TRIM(SUBSTITUTE(E3475,CHAR(160),CHAR(32))),Metadata!B$1:E$2632,4,FALSE)</f>
        <v>1892</v>
      </c>
      <c r="I3475" t="s">
        <v>450</v>
      </c>
      <c r="K3475" t="str">
        <f>VLOOKUP(TRIM(SUBSTITUTE(E3475,CHAR(160),CHAR(32))),Metadata!B$1:H$2632,7,FALSE)</f>
        <v>theatre</v>
      </c>
      <c r="L3475" t="s">
        <v>4472</v>
      </c>
      <c r="N3475" t="str">
        <f>VLOOKUP(TRIM(SUBSTITUTE(E3475,CHAR(160),CHAR(32))),Metadata!B$1:J$2632,9,FALSE)</f>
        <v/>
      </c>
      <c r="O3475">
        <f>VLOOKUP(TRIM(SUBSTITUTE(E3475,CHAR(160),CHAR(32))),Metadata!B$1:K$2632,10,FALSE)</f>
        <v>22174</v>
      </c>
      <c r="P3475" s="4" t="s">
        <v>11744</v>
      </c>
      <c r="Q3475">
        <v>53</v>
      </c>
      <c r="R3475">
        <v>59</v>
      </c>
    </row>
    <row r="3476" spans="1:18" hidden="1" x14ac:dyDescent="0.25">
      <c r="A3476">
        <v>3480</v>
      </c>
      <c r="B3476" t="s">
        <v>4354</v>
      </c>
      <c r="C3476" t="s">
        <v>3648</v>
      </c>
      <c r="D3476" t="s">
        <v>330</v>
      </c>
      <c r="E3476" t="s">
        <v>8451</v>
      </c>
      <c r="F3476" t="str">
        <f>VLOOKUP(TRIM(SUBSTITUTE(E3476,CHAR(160),CHAR(32))),Metadata!B$1:C$2632,2,FALSE)</f>
        <v>Brillat-Savarin, Jean Anthelme, 1755-1826.</v>
      </c>
      <c r="G3476" t="str">
        <f>VLOOKUP(TRIM(SUBSTITUTE(E3476,CHAR(160),CHAR(32))),Metadata!B$1:D$2632,3,FALSE)</f>
        <v>Physiologie du gout</v>
      </c>
      <c r="H3476">
        <f>VLOOKUP(TRIM(SUBSTITUTE(E3476,CHAR(160),CHAR(32))),Metadata!B$1:E$2632,4,FALSE)</f>
        <v>1825</v>
      </c>
      <c r="I3476" t="s">
        <v>450</v>
      </c>
      <c r="K3476" t="str">
        <f>VLOOKUP(TRIM(SUBSTITUTE(E3476,CHAR(160),CHAR(32))),Metadata!B$1:H$2632,7,FALSE)</f>
        <v>traite ou essai</v>
      </c>
      <c r="L3476" t="s">
        <v>4402</v>
      </c>
      <c r="N3476" t="str">
        <f>VLOOKUP(TRIM(SUBSTITUTE(E3476,CHAR(160),CHAR(32))),Metadata!B$1:J$2632,9,FALSE)</f>
        <v>prose</v>
      </c>
      <c r="O3476">
        <f>VLOOKUP(TRIM(SUBSTITUTE(E3476,CHAR(160),CHAR(32))),Metadata!B$1:K$2632,10,FALSE)</f>
        <v>112182</v>
      </c>
      <c r="P3476" s="4" t="s">
        <v>11745</v>
      </c>
      <c r="Q3476">
        <v>52</v>
      </c>
      <c r="R3476">
        <v>57</v>
      </c>
    </row>
    <row r="3477" spans="1:18" hidden="1" x14ac:dyDescent="0.25">
      <c r="A3477">
        <v>3481</v>
      </c>
      <c r="B3477" t="s">
        <v>4354</v>
      </c>
      <c r="C3477" t="s">
        <v>3648</v>
      </c>
      <c r="D3477" t="s">
        <v>330</v>
      </c>
      <c r="E3477" t="s">
        <v>8498</v>
      </c>
      <c r="F3477" t="str">
        <f>VLOOKUP(TRIM(SUBSTITUTE(E3477,CHAR(160),CHAR(32))),Metadata!B$1:C$2632,2,FALSE)</f>
        <v>Dumas, Alexandre (père), 1802-1870.</v>
      </c>
      <c r="G3477" t="str">
        <f>VLOOKUP(TRIM(SUBSTITUTE(E3477,CHAR(160),CHAR(32))),Metadata!B$1:D$2632,3,FALSE)</f>
        <v>Joseph Balsamo</v>
      </c>
      <c r="H3477">
        <f>VLOOKUP(TRIM(SUBSTITUTE(E3477,CHAR(160),CHAR(32))),Metadata!B$1:E$2632,4,FALSE)</f>
        <v>1846</v>
      </c>
      <c r="I3477" t="s">
        <v>450</v>
      </c>
      <c r="K3477" t="str">
        <f>VLOOKUP(TRIM(SUBSTITUTE(E3477,CHAR(160),CHAR(32))),Metadata!B$1:H$2632,7,FALSE)</f>
        <v>Narratif, Roman</v>
      </c>
      <c r="L3477" t="s">
        <v>4786</v>
      </c>
      <c r="N3477" t="str">
        <f>VLOOKUP(TRIM(SUBSTITUTE(E3477,CHAR(160),CHAR(32))),Metadata!B$1:J$2632,9,FALSE)</f>
        <v/>
      </c>
      <c r="O3477">
        <f>VLOOKUP(TRIM(SUBSTITUTE(E3477,CHAR(160),CHAR(32))),Metadata!B$1:K$2632,10,FALSE)</f>
        <v>471547</v>
      </c>
      <c r="P3477" s="4" t="s">
        <v>11746</v>
      </c>
      <c r="Q3477">
        <v>150</v>
      </c>
      <c r="R3477">
        <v>155</v>
      </c>
    </row>
    <row r="3478" spans="1:18" hidden="1" x14ac:dyDescent="0.25">
      <c r="A3478">
        <v>3482</v>
      </c>
      <c r="B3478" t="s">
        <v>4354</v>
      </c>
      <c r="C3478" t="s">
        <v>3648</v>
      </c>
      <c r="D3478" t="s">
        <v>330</v>
      </c>
      <c r="E3478" t="s">
        <v>8885</v>
      </c>
      <c r="F3478" t="str">
        <f>VLOOKUP(TRIM(SUBSTITUTE(E3478,CHAR(160),CHAR(32))),Metadata!B$1:C$2632,2,FALSE)</f>
        <v>Gide, André, 1869-1951.</v>
      </c>
      <c r="G3478" t="str">
        <f>VLOOKUP(TRIM(SUBSTITUTE(E3478,CHAR(160),CHAR(32))),Metadata!B$1:D$2632,3,FALSE)</f>
        <v>Thésée</v>
      </c>
      <c r="H3478">
        <f>VLOOKUP(TRIM(SUBSTITUTE(E3478,CHAR(160),CHAR(32))),Metadata!B$1:E$2632,4,FALSE)</f>
        <v>1946</v>
      </c>
      <c r="I3478" t="s">
        <v>534</v>
      </c>
      <c r="K3478" t="str">
        <f>VLOOKUP(TRIM(SUBSTITUTE(E3478,CHAR(160),CHAR(32))),Metadata!B$1:H$2632,7,FALSE)</f>
        <v>melanges litteraires</v>
      </c>
      <c r="L3478" t="s">
        <v>4389</v>
      </c>
      <c r="N3478" t="str">
        <f>VLOOKUP(TRIM(SUBSTITUTE(E3478,CHAR(160),CHAR(32))),Metadata!B$1:J$2632,9,FALSE)</f>
        <v>prose</v>
      </c>
      <c r="O3478">
        <f>VLOOKUP(TRIM(SUBSTITUTE(E3478,CHAR(160),CHAR(32))),Metadata!B$1:K$2632,10,FALSE)</f>
        <v>15845</v>
      </c>
      <c r="P3478" s="4" t="s">
        <v>11747</v>
      </c>
      <c r="Q3478">
        <v>15</v>
      </c>
      <c r="R3478">
        <v>20</v>
      </c>
    </row>
    <row r="3479" spans="1:18" hidden="1" x14ac:dyDescent="0.25">
      <c r="A3479">
        <v>3483</v>
      </c>
      <c r="B3479" t="s">
        <v>4354</v>
      </c>
      <c r="C3479" t="s">
        <v>3648</v>
      </c>
      <c r="D3479" t="s">
        <v>330</v>
      </c>
      <c r="E3479" t="s">
        <v>8941</v>
      </c>
      <c r="F3479" t="str">
        <f>VLOOKUP(TRIM(SUBSTITUTE(E3479,CHAR(160),CHAR(32))),Metadata!B$1:C$2632,2,FALSE)</f>
        <v>Mauriac, François, 1885-1970.</v>
      </c>
      <c r="G3479" t="str">
        <f>VLOOKUP(TRIM(SUBSTITUTE(E3479,CHAR(160),CHAR(32))),Metadata!B$1:D$2632,3,FALSE)</f>
        <v>Le noeud de vipères</v>
      </c>
      <c r="H3479">
        <f>VLOOKUP(TRIM(SUBSTITUTE(E3479,CHAR(160),CHAR(32))),Metadata!B$1:E$2632,4,FALSE)</f>
        <v>1932</v>
      </c>
      <c r="I3479" t="s">
        <v>534</v>
      </c>
      <c r="K3479" t="str">
        <f>VLOOKUP(TRIM(SUBSTITUTE(E3479,CHAR(160),CHAR(32))),Metadata!B$1:H$2632,7,FALSE)</f>
        <v>roman</v>
      </c>
      <c r="L3479" t="s">
        <v>4378</v>
      </c>
      <c r="N3479" t="str">
        <f>VLOOKUP(TRIM(SUBSTITUTE(E3479,CHAR(160),CHAR(32))),Metadata!B$1:J$2632,9,FALSE)</f>
        <v>prose</v>
      </c>
      <c r="O3479">
        <f>VLOOKUP(TRIM(SUBSTITUTE(E3479,CHAR(160),CHAR(32))),Metadata!B$1:K$2632,10,FALSE)</f>
        <v>59431</v>
      </c>
      <c r="P3479" s="4" t="s">
        <v>13038</v>
      </c>
      <c r="Q3479">
        <v>48</v>
      </c>
      <c r="R3479">
        <v>53</v>
      </c>
    </row>
    <row r="3480" spans="1:18" hidden="1" x14ac:dyDescent="0.25">
      <c r="A3480">
        <v>3484</v>
      </c>
      <c r="B3480" t="s">
        <v>4354</v>
      </c>
      <c r="C3480" t="s">
        <v>3648</v>
      </c>
      <c r="D3480" t="s">
        <v>330</v>
      </c>
      <c r="E3480" t="s">
        <v>8880</v>
      </c>
      <c r="F3480" t="str">
        <f>VLOOKUP(TRIM(SUBSTITUTE(E3480,CHAR(160),CHAR(32))),Metadata!B$1:C$2632,2,FALSE)</f>
        <v>Gide, André, 1869-1951.</v>
      </c>
      <c r="G3480" t="str">
        <f>VLOOKUP(TRIM(SUBSTITUTE(E3480,CHAR(160),CHAR(32))),Metadata!B$1:D$2632,3,FALSE)</f>
        <v>Les faux-monnayeurs</v>
      </c>
      <c r="H3480">
        <f>VLOOKUP(TRIM(SUBSTITUTE(E3480,CHAR(160),CHAR(32))),Metadata!B$1:E$2632,4,FALSE)</f>
        <v>1925</v>
      </c>
      <c r="I3480" t="s">
        <v>534</v>
      </c>
      <c r="K3480" t="str">
        <f>VLOOKUP(TRIM(SUBSTITUTE(E3480,CHAR(160),CHAR(32))),Metadata!B$1:H$2632,7,FALSE)</f>
        <v>roman</v>
      </c>
      <c r="L3480" t="s">
        <v>4378</v>
      </c>
      <c r="N3480" t="str">
        <f>VLOOKUP(TRIM(SUBSTITUTE(E3480,CHAR(160),CHAR(32))),Metadata!B$1:J$2632,9,FALSE)</f>
        <v>prose</v>
      </c>
      <c r="O3480">
        <f>VLOOKUP(TRIM(SUBSTITUTE(E3480,CHAR(160),CHAR(32))),Metadata!B$1:K$2632,10,FALSE)</f>
        <v>120403</v>
      </c>
      <c r="P3480" s="4" t="s">
        <v>13039</v>
      </c>
      <c r="Q3480">
        <v>118</v>
      </c>
      <c r="R3480">
        <v>123</v>
      </c>
    </row>
    <row r="3481" spans="1:18" hidden="1" x14ac:dyDescent="0.25">
      <c r="A3481">
        <v>3485</v>
      </c>
      <c r="B3481" t="s">
        <v>4354</v>
      </c>
      <c r="C3481" t="s">
        <v>3648</v>
      </c>
      <c r="D3481" t="s">
        <v>330</v>
      </c>
      <c r="E3481" t="s">
        <v>7382</v>
      </c>
      <c r="F3481" t="str">
        <f>VLOOKUP(TRIM(SUBSTITUTE(E3481,CHAR(160),CHAR(32))),Metadata!B$1:C$2632,2,FALSE)</f>
        <v>Bainville, Jacques, 1879-1936.</v>
      </c>
      <c r="G3481" t="str">
        <f>VLOOKUP(TRIM(SUBSTITUTE(E3481,CHAR(160),CHAR(32))),Metadata!B$1:D$2632,3,FALSE)</f>
        <v>Napoléon</v>
      </c>
      <c r="H3481">
        <f>VLOOKUP(TRIM(SUBSTITUTE(E3481,CHAR(160),CHAR(32))),Metadata!B$1:E$2632,4,FALSE)</f>
        <v>1931</v>
      </c>
      <c r="I3481" t="s">
        <v>534</v>
      </c>
      <c r="K3481" t="str">
        <f>VLOOKUP(TRIM(SUBSTITUTE(E3481,CHAR(160),CHAR(32))),Metadata!B$1:H$2632,7,FALSE)</f>
        <v>traite ou essai</v>
      </c>
      <c r="L3481" t="s">
        <v>4402</v>
      </c>
      <c r="N3481" t="str">
        <f>VLOOKUP(TRIM(SUBSTITUTE(E3481,CHAR(160),CHAR(32))),Metadata!B$1:J$2632,9,FALSE)</f>
        <v/>
      </c>
      <c r="O3481">
        <f>VLOOKUP(TRIM(SUBSTITUTE(E3481,CHAR(160),CHAR(32))),Metadata!B$1:K$2632,10,FALSE)</f>
        <v>191193</v>
      </c>
      <c r="P3481" s="4" t="s">
        <v>13040</v>
      </c>
      <c r="Q3481">
        <v>84</v>
      </c>
      <c r="R3481">
        <v>89</v>
      </c>
    </row>
    <row r="3482" spans="1:18" hidden="1" x14ac:dyDescent="0.25">
      <c r="A3482">
        <v>3486</v>
      </c>
      <c r="B3482" t="s">
        <v>4354</v>
      </c>
      <c r="C3482" t="s">
        <v>3648</v>
      </c>
      <c r="D3482" t="s">
        <v>330</v>
      </c>
      <c r="E3482" t="s">
        <v>8967</v>
      </c>
      <c r="F3482" t="str">
        <f>VLOOKUP(TRIM(SUBSTITUTE(E3482,CHAR(160),CHAR(32))),Metadata!B$1:C$2632,2,FALSE)</f>
        <v>Pergaud, Louis, 1882-1915.</v>
      </c>
      <c r="G3482" t="str">
        <f>VLOOKUP(TRIM(SUBSTITUTE(E3482,CHAR(160),CHAR(32))),Metadata!B$1:D$2632,3,FALSE)</f>
        <v>De Goupil à Margot</v>
      </c>
      <c r="H3482">
        <f>VLOOKUP(TRIM(SUBSTITUTE(E3482,CHAR(160),CHAR(32))),Metadata!B$1:E$2632,4,FALSE)</f>
        <v>1910</v>
      </c>
      <c r="I3482" t="s">
        <v>534</v>
      </c>
      <c r="K3482" t="str">
        <f>VLOOKUP(TRIM(SUBSTITUTE(E3482,CHAR(160),CHAR(32))),Metadata!B$1:H$2632,7,FALSE)</f>
        <v>melanges litteraires</v>
      </c>
      <c r="L3482" t="s">
        <v>4389</v>
      </c>
      <c r="N3482" t="str">
        <f>VLOOKUP(TRIM(SUBSTITUTE(E3482,CHAR(160),CHAR(32))),Metadata!B$1:J$2632,9,FALSE)</f>
        <v>prose</v>
      </c>
      <c r="O3482">
        <f>VLOOKUP(TRIM(SUBSTITUTE(E3482,CHAR(160),CHAR(32))),Metadata!B$1:K$2632,10,FALSE)</f>
        <v>40491</v>
      </c>
      <c r="P3482" s="4" t="s">
        <v>11748</v>
      </c>
      <c r="Q3482">
        <v>113</v>
      </c>
      <c r="R3482">
        <v>118</v>
      </c>
    </row>
    <row r="3483" spans="1:18" hidden="1" x14ac:dyDescent="0.25">
      <c r="A3483">
        <v>3487</v>
      </c>
      <c r="B3483" t="s">
        <v>4354</v>
      </c>
      <c r="C3483" t="s">
        <v>3648</v>
      </c>
      <c r="D3483" t="s">
        <v>330</v>
      </c>
      <c r="E3483" t="s">
        <v>8766</v>
      </c>
      <c r="F3483" t="str">
        <f>VLOOKUP(TRIM(SUBSTITUTE(E3483,CHAR(160),CHAR(32))),Metadata!B$1:C$2632,2,FALSE)</f>
        <v>Barrès, Maurice, 1862-1923.</v>
      </c>
      <c r="G3483" t="str">
        <f>VLOOKUP(TRIM(SUBSTITUTE(E3483,CHAR(160),CHAR(32))),Metadata!B$1:D$2632,3,FALSE)</f>
        <v>Mes cahiers, T. 8 1909-1911</v>
      </c>
      <c r="H3483">
        <f>VLOOKUP(TRIM(SUBSTITUTE(E3483,CHAR(160),CHAR(32))),Metadata!B$1:E$2632,4,FALSE)</f>
        <v>1911</v>
      </c>
      <c r="I3483" t="s">
        <v>534</v>
      </c>
      <c r="K3483" t="str">
        <f>VLOOKUP(TRIM(SUBSTITUTE(E3483,CHAR(160),CHAR(32))),Metadata!B$1:H$2632,7,FALSE)</f>
        <v>memoires</v>
      </c>
      <c r="L3483" t="s">
        <v>4481</v>
      </c>
      <c r="N3483" t="str">
        <f>VLOOKUP(TRIM(SUBSTITUTE(E3483,CHAR(160),CHAR(32))),Metadata!B$1:J$2632,9,FALSE)</f>
        <v>prose</v>
      </c>
      <c r="O3483">
        <f>VLOOKUP(TRIM(SUBSTITUTE(E3483,CHAR(160),CHAR(32))),Metadata!B$1:K$2632,10,FALSE)</f>
        <v>58818</v>
      </c>
      <c r="P3483" s="4" t="s">
        <v>11749</v>
      </c>
      <c r="Q3483">
        <v>25</v>
      </c>
      <c r="R3483">
        <v>31</v>
      </c>
    </row>
    <row r="3484" spans="1:18" hidden="1" x14ac:dyDescent="0.25">
      <c r="A3484">
        <v>3488</v>
      </c>
      <c r="B3484" t="s">
        <v>4354</v>
      </c>
      <c r="C3484" t="s">
        <v>3648</v>
      </c>
      <c r="D3484" t="s">
        <v>330</v>
      </c>
      <c r="E3484" t="s">
        <v>7250</v>
      </c>
      <c r="F3484" t="str">
        <f>VLOOKUP(TRIM(SUBSTITUTE(E3484,CHAR(160),CHAR(32))),Metadata!B$1:C$2632,2,FALSE)</f>
        <v>Bainville, Jacques, 1879-1936.</v>
      </c>
      <c r="G3484" t="str">
        <f>VLOOKUP(TRIM(SUBSTITUTE(E3484,CHAR(160),CHAR(32))),Metadata!B$1:D$2632,3,FALSE)</f>
        <v>Histoire de France</v>
      </c>
      <c r="H3484">
        <f>VLOOKUP(TRIM(SUBSTITUTE(E3484,CHAR(160),CHAR(32))),Metadata!B$1:E$2632,4,FALSE)</f>
        <v>1924</v>
      </c>
      <c r="I3484" t="s">
        <v>534</v>
      </c>
      <c r="K3484" t="str">
        <f>VLOOKUP(TRIM(SUBSTITUTE(E3484,CHAR(160),CHAR(32))),Metadata!B$1:H$2632,7,FALSE)</f>
        <v>traite ou essai</v>
      </c>
      <c r="L3484" t="s">
        <v>4402</v>
      </c>
      <c r="N3484" t="str">
        <f>VLOOKUP(TRIM(SUBSTITUTE(E3484,CHAR(160),CHAR(32))),Metadata!B$1:J$2632,9,FALSE)</f>
        <v/>
      </c>
      <c r="O3484">
        <f>VLOOKUP(TRIM(SUBSTITUTE(E3484,CHAR(160),CHAR(32))),Metadata!B$1:K$2632,10,FALSE)</f>
        <v>169042</v>
      </c>
      <c r="P3484" s="4" t="s">
        <v>11750</v>
      </c>
      <c r="Q3484">
        <v>9</v>
      </c>
      <c r="R3484">
        <v>15</v>
      </c>
    </row>
    <row r="3485" spans="1:18" hidden="1" x14ac:dyDescent="0.25">
      <c r="A3485">
        <v>3489</v>
      </c>
      <c r="B3485" t="s">
        <v>4354</v>
      </c>
      <c r="C3485" t="s">
        <v>3648</v>
      </c>
      <c r="D3485" t="s">
        <v>330</v>
      </c>
      <c r="E3485" t="s">
        <v>8745</v>
      </c>
      <c r="F3485" t="str">
        <f>VLOOKUP(TRIM(SUBSTITUTE(E3485,CHAR(160),CHAR(32))),Metadata!B$1:C$2632,2,FALSE)</f>
        <v>Ambrière, Francis, 1907-</v>
      </c>
      <c r="G3485" t="str">
        <f>VLOOKUP(TRIM(SUBSTITUTE(E3485,CHAR(160),CHAR(32))),Metadata!B$1:D$2632,3,FALSE)</f>
        <v>Les grandes vacances</v>
      </c>
      <c r="H3485">
        <f>VLOOKUP(TRIM(SUBSTITUTE(E3485,CHAR(160),CHAR(32))),Metadata!B$1:E$2632,4,FALSE)</f>
        <v>1946</v>
      </c>
      <c r="I3485" t="s">
        <v>534</v>
      </c>
      <c r="K3485" t="str">
        <f>VLOOKUP(TRIM(SUBSTITUTE(E3485,CHAR(160),CHAR(32))),Metadata!B$1:H$2632,7,FALSE)</f>
        <v>roman</v>
      </c>
      <c r="L3485" t="s">
        <v>4378</v>
      </c>
      <c r="N3485" t="str">
        <f>VLOOKUP(TRIM(SUBSTITUTE(E3485,CHAR(160),CHAR(32))),Metadata!B$1:J$2632,9,FALSE)</f>
        <v>prose</v>
      </c>
      <c r="O3485">
        <f>VLOOKUP(TRIM(SUBSTITUTE(E3485,CHAR(160),CHAR(32))),Metadata!B$1:K$2632,10,FALSE)</f>
        <v>124263</v>
      </c>
      <c r="P3485" s="4" t="s">
        <v>13041</v>
      </c>
      <c r="Q3485">
        <v>40</v>
      </c>
      <c r="R3485">
        <v>46</v>
      </c>
    </row>
    <row r="3486" spans="1:18" hidden="1" x14ac:dyDescent="0.25">
      <c r="A3486">
        <v>3490</v>
      </c>
      <c r="B3486" t="s">
        <v>4354</v>
      </c>
      <c r="C3486" t="s">
        <v>3648</v>
      </c>
      <c r="D3486" t="s">
        <v>330</v>
      </c>
      <c r="E3486" t="s">
        <v>8726</v>
      </c>
      <c r="F3486" t="str">
        <f>VLOOKUP(TRIM(SUBSTITUTE(E3486,CHAR(160),CHAR(32))),Metadata!B$1:C$2632,2,FALSE)</f>
        <v>Abellio, Raymond, 1907-1986.</v>
      </c>
      <c r="G3486" t="str">
        <f>VLOOKUP(TRIM(SUBSTITUTE(E3486,CHAR(160),CHAR(32))),Metadata!B$1:D$2632,3,FALSE)</f>
        <v>Heureux les pacifiques</v>
      </c>
      <c r="H3486">
        <f>VLOOKUP(TRIM(SUBSTITUTE(E3486,CHAR(160),CHAR(32))),Metadata!B$1:E$2632,4,FALSE)</f>
        <v>1946</v>
      </c>
      <c r="I3486" t="s">
        <v>534</v>
      </c>
      <c r="K3486" t="str">
        <f>VLOOKUP(TRIM(SUBSTITUTE(E3486,CHAR(160),CHAR(32))),Metadata!B$1:H$2632,7,FALSE)</f>
        <v>roman</v>
      </c>
      <c r="L3486" t="s">
        <v>4378</v>
      </c>
      <c r="N3486" t="str">
        <f>VLOOKUP(TRIM(SUBSTITUTE(E3486,CHAR(160),CHAR(32))),Metadata!B$1:J$2632,9,FALSE)</f>
        <v>prose</v>
      </c>
      <c r="O3486">
        <f>VLOOKUP(TRIM(SUBSTITUTE(E3486,CHAR(160),CHAR(32))),Metadata!B$1:K$2632,10,FALSE)</f>
        <v>149328</v>
      </c>
      <c r="P3486" s="4" t="s">
        <v>11751</v>
      </c>
      <c r="Q3486">
        <v>171</v>
      </c>
      <c r="R3486">
        <v>177</v>
      </c>
    </row>
    <row r="3487" spans="1:18" hidden="1" x14ac:dyDescent="0.25">
      <c r="A3487">
        <v>3491</v>
      </c>
      <c r="B3487" t="s">
        <v>4354</v>
      </c>
      <c r="C3487" t="s">
        <v>3648</v>
      </c>
      <c r="D3487" t="s">
        <v>330</v>
      </c>
      <c r="E3487" t="s">
        <v>8911</v>
      </c>
      <c r="F3487" t="str">
        <f>VLOOKUP(TRIM(SUBSTITUTE(E3487,CHAR(160),CHAR(32))),Metadata!B$1:C$2632,2,FALSE)</f>
        <v>Duclos, Charles Pinot-, 1704-1772.</v>
      </c>
      <c r="G3487" t="str">
        <f>VLOOKUP(TRIM(SUBSTITUTE(E3487,CHAR(160),CHAR(32))),Metadata!B$1:D$2632,3,FALSE)</f>
        <v>Mémoires pour servir à l'histoire des moeurs du XVIII siècle</v>
      </c>
      <c r="H3487">
        <f>VLOOKUP(TRIM(SUBSTITUTE(E3487,CHAR(160),CHAR(32))),Metadata!B$1:E$2632,4,FALSE)</f>
        <v>1751</v>
      </c>
      <c r="I3487" t="s">
        <v>534</v>
      </c>
      <c r="K3487" t="str">
        <f>VLOOKUP(TRIM(SUBSTITUTE(E3487,CHAR(160),CHAR(32))),Metadata!B$1:H$2632,7,FALSE)</f>
        <v>roman</v>
      </c>
      <c r="L3487" t="s">
        <v>4378</v>
      </c>
      <c r="N3487" t="str">
        <f>VLOOKUP(TRIM(SUBSTITUTE(E3487,CHAR(160),CHAR(32))),Metadata!B$1:J$2632,9,FALSE)</f>
        <v>prose</v>
      </c>
      <c r="O3487">
        <f>VLOOKUP(TRIM(SUBSTITUTE(E3487,CHAR(160),CHAR(32))),Metadata!B$1:K$2632,10,FALSE)</f>
        <v>37841</v>
      </c>
      <c r="P3487" s="10" t="s">
        <v>13042</v>
      </c>
      <c r="Q3487">
        <v>30</v>
      </c>
      <c r="R3487">
        <v>36</v>
      </c>
    </row>
    <row r="3488" spans="1:18" hidden="1" x14ac:dyDescent="0.25">
      <c r="A3488">
        <v>3492</v>
      </c>
      <c r="B3488" t="s">
        <v>4354</v>
      </c>
      <c r="C3488" t="s">
        <v>3648</v>
      </c>
      <c r="D3488" t="s">
        <v>330</v>
      </c>
      <c r="E3488" t="s">
        <v>7740</v>
      </c>
      <c r="F3488" t="str">
        <f>VLOOKUP(TRIM(SUBSTITUTE(E3488,CHAR(160),CHAR(32))),Metadata!B$1:C$2632,2,FALSE)</f>
        <v>Lot, Ferdinand, 1866-1952.</v>
      </c>
      <c r="G3488" t="str">
        <f>VLOOKUP(TRIM(SUBSTITUTE(E3488,CHAR(160),CHAR(32))),Metadata!B$1:D$2632,3,FALSE)</f>
        <v>Naissance de la France</v>
      </c>
      <c r="H3488">
        <f>VLOOKUP(TRIM(SUBSTITUTE(E3488,CHAR(160),CHAR(32))),Metadata!B$1:E$2632,4,FALSE)</f>
        <v>1948</v>
      </c>
      <c r="I3488" t="s">
        <v>534</v>
      </c>
      <c r="K3488" t="str">
        <f>VLOOKUP(TRIM(SUBSTITUTE(E3488,CHAR(160),CHAR(32))),Metadata!B$1:H$2632,7,FALSE)</f>
        <v>traite</v>
      </c>
      <c r="L3488" t="s">
        <v>4417</v>
      </c>
      <c r="N3488" t="str">
        <f>VLOOKUP(TRIM(SUBSTITUTE(E3488,CHAR(160),CHAR(32))),Metadata!B$1:J$2632,9,FALSE)</f>
        <v/>
      </c>
      <c r="O3488">
        <f>VLOOKUP(TRIM(SUBSTITUTE(E3488,CHAR(160),CHAR(32))),Metadata!B$1:K$2632,10,FALSE)</f>
        <v>289090</v>
      </c>
      <c r="P3488" s="4" t="s">
        <v>13043</v>
      </c>
      <c r="Q3488">
        <v>15</v>
      </c>
      <c r="R3488">
        <v>20</v>
      </c>
    </row>
    <row r="3489" spans="1:20" hidden="1" x14ac:dyDescent="0.25">
      <c r="A3489">
        <v>3493</v>
      </c>
      <c r="B3489" t="s">
        <v>4354</v>
      </c>
      <c r="C3489" t="s">
        <v>3648</v>
      </c>
      <c r="D3489" t="s">
        <v>330</v>
      </c>
      <c r="E3489" t="s">
        <v>8868</v>
      </c>
      <c r="F3489" t="str">
        <f>VLOOKUP(TRIM(SUBSTITUTE(E3489,CHAR(160),CHAR(32))),Metadata!B$1:C$2632,2,FALSE)</f>
        <v>Genevoix, Maurice, 1890-</v>
      </c>
      <c r="G3489" t="str">
        <f>VLOOKUP(TRIM(SUBSTITUTE(E3489,CHAR(160),CHAR(32))),Metadata!B$1:D$2632,3,FALSE)</f>
        <v>Raboliot</v>
      </c>
      <c r="H3489">
        <f>VLOOKUP(TRIM(SUBSTITUTE(E3489,CHAR(160),CHAR(32))),Metadata!B$1:E$2632,4,FALSE)</f>
        <v>1925</v>
      </c>
      <c r="I3489" t="s">
        <v>534</v>
      </c>
      <c r="K3489" t="str">
        <f>VLOOKUP(TRIM(SUBSTITUTE(E3489,CHAR(160),CHAR(32))),Metadata!B$1:H$2632,7,FALSE)</f>
        <v>roman</v>
      </c>
      <c r="L3489" t="s">
        <v>4378</v>
      </c>
      <c r="N3489" t="str">
        <f>VLOOKUP(TRIM(SUBSTITUTE(E3489,CHAR(160),CHAR(32))),Metadata!B$1:J$2632,9,FALSE)</f>
        <v>prose</v>
      </c>
      <c r="O3489">
        <f>VLOOKUP(TRIM(SUBSTITUTE(E3489,CHAR(160),CHAR(32))),Metadata!B$1:K$2632,10,FALSE)</f>
        <v>73471</v>
      </c>
      <c r="P3489" s="4" t="s">
        <v>11752</v>
      </c>
      <c r="Q3489">
        <v>314</v>
      </c>
      <c r="R3489">
        <v>319</v>
      </c>
    </row>
    <row r="3490" spans="1:20" hidden="1" x14ac:dyDescent="0.25">
      <c r="A3490">
        <v>3494</v>
      </c>
      <c r="B3490" t="s">
        <v>4354</v>
      </c>
      <c r="C3490" t="s">
        <v>3648</v>
      </c>
      <c r="D3490" t="s">
        <v>330</v>
      </c>
      <c r="E3490" t="s">
        <v>8899</v>
      </c>
      <c r="F3490" t="str">
        <f>VLOOKUP(TRIM(SUBSTITUTE(E3490,CHAR(160),CHAR(32))),Metadata!B$1:C$2632,2,FALSE)</f>
        <v>Grousset, René, 1885-1952.</v>
      </c>
      <c r="G3490" t="str">
        <f>VLOOKUP(TRIM(SUBSTITUTE(E3490,CHAR(160),CHAR(32))),Metadata!B$1:D$2632,3,FALSE)</f>
        <v>L'épopée des croisades</v>
      </c>
      <c r="H3490">
        <f>VLOOKUP(TRIM(SUBSTITUTE(E3490,CHAR(160),CHAR(32))),Metadata!B$1:E$2632,4,FALSE)</f>
        <v>1939</v>
      </c>
      <c r="I3490" t="s">
        <v>534</v>
      </c>
      <c r="K3490" t="str">
        <f>VLOOKUP(TRIM(SUBSTITUTE(E3490,CHAR(160),CHAR(32))),Metadata!B$1:H$2632,7,FALSE)</f>
        <v>traite ou essai</v>
      </c>
      <c r="L3490" t="s">
        <v>4402</v>
      </c>
      <c r="N3490" t="str">
        <f>VLOOKUP(TRIM(SUBSTITUTE(E3490,CHAR(160),CHAR(32))),Metadata!B$1:J$2632,9,FALSE)</f>
        <v>prose</v>
      </c>
      <c r="O3490">
        <f>VLOOKUP(TRIM(SUBSTITUTE(E3490,CHAR(160),CHAR(32))),Metadata!B$1:K$2632,10,FALSE)</f>
        <v>110307</v>
      </c>
      <c r="P3490" s="4" t="s">
        <v>13044</v>
      </c>
      <c r="Q3490">
        <v>85</v>
      </c>
      <c r="R3490">
        <v>90</v>
      </c>
    </row>
    <row r="3491" spans="1:20" hidden="1" x14ac:dyDescent="0.25">
      <c r="A3491">
        <v>3495</v>
      </c>
      <c r="B3491" t="s">
        <v>4354</v>
      </c>
      <c r="C3491" t="s">
        <v>3648</v>
      </c>
      <c r="D3491" t="s">
        <v>330</v>
      </c>
      <c r="E3491" t="s">
        <v>8836</v>
      </c>
      <c r="F3491" t="str">
        <f>VLOOKUP(TRIM(SUBSTITUTE(E3491,CHAR(160),CHAR(32))),Metadata!B$1:C$2632,2,FALSE)</f>
        <v>Goncourt, Edmond de, 1822-1896: Goncourt, Jules de, 1830-1870.</v>
      </c>
      <c r="G3491" t="str">
        <f>VLOOKUP(TRIM(SUBSTITUTE(E3491,CHAR(160),CHAR(32))),Metadata!B$1:D$2632,3,FALSE)</f>
        <v>Journal. T. 2, 1864-1878</v>
      </c>
      <c r="H3491">
        <f>VLOOKUP(TRIM(SUBSTITUTE(E3491,CHAR(160),CHAR(32))),Metadata!B$1:E$2632,4,FALSE)</f>
        <v>1878</v>
      </c>
      <c r="I3491" t="s">
        <v>534</v>
      </c>
      <c r="K3491" t="str">
        <f>VLOOKUP(TRIM(SUBSTITUTE(E3491,CHAR(160),CHAR(32))),Metadata!B$1:H$2632,7,FALSE)</f>
        <v>memoires</v>
      </c>
      <c r="L3491" t="s">
        <v>4481</v>
      </c>
      <c r="N3491" t="str">
        <f>VLOOKUP(TRIM(SUBSTITUTE(E3491,CHAR(160),CHAR(32))),Metadata!B$1:J$2632,9,FALSE)</f>
        <v>prose</v>
      </c>
      <c r="O3491">
        <f>VLOOKUP(TRIM(SUBSTITUTE(E3491,CHAR(160),CHAR(32))),Metadata!B$1:K$2632,10,FALSE)</f>
        <v>428542</v>
      </c>
      <c r="P3491" s="4" t="s">
        <v>11753</v>
      </c>
      <c r="Q3491">
        <v>93</v>
      </c>
      <c r="R3491">
        <v>100</v>
      </c>
    </row>
    <row r="3492" spans="1:20" hidden="1" x14ac:dyDescent="0.25">
      <c r="A3492">
        <v>3496</v>
      </c>
      <c r="B3492" t="s">
        <v>4354</v>
      </c>
      <c r="C3492" t="s">
        <v>3648</v>
      </c>
      <c r="D3492" t="s">
        <v>330</v>
      </c>
      <c r="E3492" t="s">
        <v>8873</v>
      </c>
      <c r="F3492" t="str">
        <f>VLOOKUP(TRIM(SUBSTITUTE(E3492,CHAR(160),CHAR(32))),Metadata!B$1:C$2632,2,FALSE)</f>
        <v>Gide, André, 1869-1951.</v>
      </c>
      <c r="G3492" t="str">
        <f>VLOOKUP(TRIM(SUBSTITUTE(E3492,CHAR(160),CHAR(32))),Metadata!B$1:D$2632,3,FALSE)</f>
        <v>Isabelle</v>
      </c>
      <c r="H3492">
        <f>VLOOKUP(TRIM(SUBSTITUTE(E3492,CHAR(160),CHAR(32))),Metadata!B$1:E$2632,4,FALSE)</f>
        <v>1911</v>
      </c>
      <c r="I3492" t="s">
        <v>534</v>
      </c>
      <c r="K3492" t="str">
        <f>VLOOKUP(TRIM(SUBSTITUTE(E3492,CHAR(160),CHAR(32))),Metadata!B$1:H$2632,7,FALSE)</f>
        <v>roman</v>
      </c>
      <c r="L3492" t="s">
        <v>4378</v>
      </c>
      <c r="N3492" t="str">
        <f>VLOOKUP(TRIM(SUBSTITUTE(E3492,CHAR(160),CHAR(32))),Metadata!B$1:J$2632,9,FALSE)</f>
        <v>prose</v>
      </c>
      <c r="O3492">
        <f>VLOOKUP(TRIM(SUBSTITUTE(E3492,CHAR(160),CHAR(32))),Metadata!B$1:K$2632,10,FALSE)</f>
        <v>27725</v>
      </c>
      <c r="P3492" s="4" t="s">
        <v>13045</v>
      </c>
      <c r="Q3492">
        <v>279</v>
      </c>
      <c r="R3492">
        <v>284</v>
      </c>
    </row>
    <row r="3493" spans="1:20" hidden="1" x14ac:dyDescent="0.25">
      <c r="A3493">
        <v>3497</v>
      </c>
      <c r="B3493" t="s">
        <v>4354</v>
      </c>
      <c r="C3493" t="s">
        <v>3648</v>
      </c>
      <c r="D3493" t="s">
        <v>330</v>
      </c>
      <c r="E3493" t="s">
        <v>7380</v>
      </c>
      <c r="F3493" t="str">
        <f>VLOOKUP(TRIM(SUBSTITUTE(E3493,CHAR(160),CHAR(32))),Metadata!B$1:C$2632,2,FALSE)</f>
        <v>Vaudet, Charles.</v>
      </c>
      <c r="G3493" t="str">
        <f>VLOOKUP(TRIM(SUBSTITUTE(E3493,CHAR(160),CHAR(32))),Metadata!B$1:D$2632,3,FALSE)</f>
        <v>La vérité sur la question romaine.</v>
      </c>
      <c r="H3493">
        <f>VLOOKUP(TRIM(SUBSTITUTE(E3493,CHAR(160),CHAR(32))),Metadata!B$1:E$2632,4,FALSE)</f>
        <v>1930</v>
      </c>
      <c r="I3493" t="s">
        <v>534</v>
      </c>
      <c r="K3493" t="str">
        <f>VLOOKUP(TRIM(SUBSTITUTE(E3493,CHAR(160),CHAR(32))),Metadata!B$1:H$2632,7,FALSE)</f>
        <v>traite</v>
      </c>
      <c r="L3493" t="s">
        <v>4417</v>
      </c>
      <c r="N3493" t="str">
        <f>VLOOKUP(TRIM(SUBSTITUTE(E3493,CHAR(160),CHAR(32))),Metadata!B$1:J$2632,9,FALSE)</f>
        <v/>
      </c>
      <c r="O3493">
        <f>VLOOKUP(TRIM(SUBSTITUTE(E3493,CHAR(160),CHAR(32))),Metadata!B$1:K$2632,10,FALSE)</f>
        <v>61629</v>
      </c>
      <c r="P3493" s="4" t="s">
        <v>11754</v>
      </c>
      <c r="Q3493">
        <v>124</v>
      </c>
      <c r="R3493">
        <v>131</v>
      </c>
    </row>
    <row r="3494" spans="1:20" hidden="1" x14ac:dyDescent="0.25">
      <c r="A3494">
        <v>3498</v>
      </c>
      <c r="B3494" t="s">
        <v>4354</v>
      </c>
      <c r="C3494" t="s">
        <v>3648</v>
      </c>
      <c r="D3494" t="s">
        <v>330</v>
      </c>
      <c r="E3494" t="s">
        <v>7209</v>
      </c>
      <c r="F3494" t="str">
        <f>VLOOKUP(TRIM(SUBSTITUTE(E3494,CHAR(160),CHAR(32))),Metadata!B$1:C$2632,2,FALSE)</f>
        <v>Mathiez, Albert, 1874-1932.</v>
      </c>
      <c r="G3494" t="str">
        <f>VLOOKUP(TRIM(SUBSTITUTE(E3494,CHAR(160),CHAR(32))),Metadata!B$1:D$2632,3,FALSE)</f>
        <v>La révolution française</v>
      </c>
      <c r="H3494">
        <f>VLOOKUP(TRIM(SUBSTITUTE(E3494,CHAR(160),CHAR(32))),Metadata!B$1:E$2632,4,FALSE)</f>
        <v>1922</v>
      </c>
      <c r="I3494" t="s">
        <v>534</v>
      </c>
      <c r="K3494" t="str">
        <f>VLOOKUP(TRIM(SUBSTITUTE(E3494,CHAR(160),CHAR(32))),Metadata!B$1:H$2632,7,FALSE)</f>
        <v>traite</v>
      </c>
      <c r="L3494" t="s">
        <v>4417</v>
      </c>
      <c r="N3494" t="str">
        <f>VLOOKUP(TRIM(SUBSTITUTE(E3494,CHAR(160),CHAR(32))),Metadata!B$1:J$2632,9,FALSE)</f>
        <v/>
      </c>
      <c r="O3494">
        <f>VLOOKUP(TRIM(SUBSTITUTE(E3494,CHAR(160),CHAR(32))),Metadata!B$1:K$2632,10,FALSE)</f>
        <v>207556</v>
      </c>
      <c r="P3494" s="4" t="s">
        <v>11755</v>
      </c>
      <c r="Q3494">
        <v>12</v>
      </c>
      <c r="R3494">
        <v>17</v>
      </c>
    </row>
    <row r="3495" spans="1:20" hidden="1" x14ac:dyDescent="0.25">
      <c r="A3495">
        <v>3499</v>
      </c>
      <c r="B3495" t="s">
        <v>4354</v>
      </c>
      <c r="C3495" t="s">
        <v>3648</v>
      </c>
      <c r="D3495" t="s">
        <v>330</v>
      </c>
      <c r="E3495" t="s">
        <v>8787</v>
      </c>
      <c r="F3495" t="str">
        <f>VLOOKUP(TRIM(SUBSTITUTE(E3495,CHAR(160),CHAR(32))),Metadata!B$1:C$2632,2,FALSE)</f>
        <v>Bernanos, Georges, 1888-1948.</v>
      </c>
      <c r="G3495" t="str">
        <f>VLOOKUP(TRIM(SUBSTITUTE(E3495,CHAR(160),CHAR(32))),Metadata!B$1:D$2632,3,FALSE)</f>
        <v>Monsieur Ouine</v>
      </c>
      <c r="H3495">
        <f>VLOOKUP(TRIM(SUBSTITUTE(E3495,CHAR(160),CHAR(32))),Metadata!B$1:E$2632,4,FALSE)</f>
        <v>1943</v>
      </c>
      <c r="I3495" t="s">
        <v>534</v>
      </c>
      <c r="K3495" t="str">
        <f>VLOOKUP(TRIM(SUBSTITUTE(E3495,CHAR(160),CHAR(32))),Metadata!B$1:H$2632,7,FALSE)</f>
        <v>roman</v>
      </c>
      <c r="L3495" t="s">
        <v>4378</v>
      </c>
      <c r="N3495" t="str">
        <f>VLOOKUP(TRIM(SUBSTITUTE(E3495,CHAR(160),CHAR(32))),Metadata!B$1:J$2632,9,FALSE)</f>
        <v>prose</v>
      </c>
      <c r="O3495">
        <f>VLOOKUP(TRIM(SUBSTITUTE(E3495,CHAR(160),CHAR(32))),Metadata!B$1:K$2632,10,FALSE)</f>
        <v>84339</v>
      </c>
      <c r="P3495" s="4" t="s">
        <v>11756</v>
      </c>
      <c r="Q3495">
        <v>82</v>
      </c>
      <c r="R3495">
        <v>88</v>
      </c>
    </row>
    <row r="3496" spans="1:20" hidden="1" x14ac:dyDescent="0.25">
      <c r="A3496">
        <v>3500</v>
      </c>
      <c r="B3496" t="s">
        <v>4354</v>
      </c>
      <c r="C3496" t="s">
        <v>3648</v>
      </c>
      <c r="D3496" t="s">
        <v>330</v>
      </c>
      <c r="E3496" t="s">
        <v>8940</v>
      </c>
      <c r="F3496" t="str">
        <f>VLOOKUP(TRIM(SUBSTITUTE(E3496,CHAR(160),CHAR(32))),Metadata!B$1:C$2632,2,FALSE)</f>
        <v>Mauriac, François, 1885-1970.</v>
      </c>
      <c r="G3496" t="str">
        <f>VLOOKUP(TRIM(SUBSTITUTE(E3496,CHAR(160),CHAR(32))),Metadata!B$1:D$2632,3,FALSE)</f>
        <v>Le mystère Frontenac</v>
      </c>
      <c r="H3496">
        <f>VLOOKUP(TRIM(SUBSTITUTE(E3496,CHAR(160),CHAR(32))),Metadata!B$1:E$2632,4,FALSE)</f>
        <v>1933</v>
      </c>
      <c r="I3496" t="s">
        <v>534</v>
      </c>
      <c r="K3496" t="str">
        <f>VLOOKUP(TRIM(SUBSTITUTE(E3496,CHAR(160),CHAR(32))),Metadata!B$1:H$2632,7,FALSE)</f>
        <v>roman</v>
      </c>
      <c r="L3496" t="s">
        <v>4378</v>
      </c>
      <c r="N3496" t="str">
        <f>VLOOKUP(TRIM(SUBSTITUTE(E3496,CHAR(160),CHAR(32))),Metadata!B$1:J$2632,9,FALSE)</f>
        <v>prose</v>
      </c>
      <c r="O3496">
        <f>VLOOKUP(TRIM(SUBSTITUTE(E3496,CHAR(160),CHAR(32))),Metadata!B$1:K$2632,10,FALSE)</f>
        <v>49207</v>
      </c>
      <c r="P3496" s="4" t="s">
        <v>11757</v>
      </c>
      <c r="Q3496">
        <v>73</v>
      </c>
      <c r="R3496">
        <v>79</v>
      </c>
    </row>
    <row r="3497" spans="1:20" hidden="1" x14ac:dyDescent="0.25">
      <c r="A3497">
        <v>3501</v>
      </c>
      <c r="B3497" t="s">
        <v>4354</v>
      </c>
      <c r="C3497" t="s">
        <v>3648</v>
      </c>
      <c r="D3497" t="s">
        <v>330</v>
      </c>
      <c r="E3497" t="s">
        <v>8899</v>
      </c>
      <c r="F3497" t="str">
        <f>VLOOKUP(TRIM(SUBSTITUTE(E3497,CHAR(160),CHAR(32))),Metadata!B$1:C$2632,2,FALSE)</f>
        <v>Grousset, René, 1885-1952.</v>
      </c>
      <c r="G3497" t="str">
        <f>VLOOKUP(TRIM(SUBSTITUTE(E3497,CHAR(160),CHAR(32))),Metadata!B$1:D$2632,3,FALSE)</f>
        <v>L'épopée des croisades</v>
      </c>
      <c r="H3497">
        <f>VLOOKUP(TRIM(SUBSTITUTE(E3497,CHAR(160),CHAR(32))),Metadata!B$1:E$2632,4,FALSE)</f>
        <v>1939</v>
      </c>
      <c r="I3497" t="s">
        <v>534</v>
      </c>
      <c r="K3497" t="str">
        <f>VLOOKUP(TRIM(SUBSTITUTE(E3497,CHAR(160),CHAR(32))),Metadata!B$1:H$2632,7,FALSE)</f>
        <v>traite ou essai</v>
      </c>
      <c r="L3497" t="s">
        <v>4402</v>
      </c>
      <c r="N3497" t="str">
        <f>VLOOKUP(TRIM(SUBSTITUTE(E3497,CHAR(160),CHAR(32))),Metadata!B$1:J$2632,9,FALSE)</f>
        <v>prose</v>
      </c>
      <c r="O3497">
        <f>VLOOKUP(TRIM(SUBSTITUTE(E3497,CHAR(160),CHAR(32))),Metadata!B$1:K$2632,10,FALSE)</f>
        <v>110307</v>
      </c>
      <c r="P3497" s="4" t="s">
        <v>11758</v>
      </c>
      <c r="Q3497">
        <v>20</v>
      </c>
      <c r="R3497">
        <v>25</v>
      </c>
    </row>
    <row r="3498" spans="1:20" hidden="1" x14ac:dyDescent="0.25">
      <c r="A3498">
        <v>3502</v>
      </c>
      <c r="B3498" t="s">
        <v>4354</v>
      </c>
      <c r="C3498" t="s">
        <v>3653</v>
      </c>
      <c r="D3498" t="s">
        <v>330</v>
      </c>
      <c r="E3498" t="s">
        <v>8191</v>
      </c>
      <c r="F3498" t="str">
        <f>VLOOKUP(TRIM(SUBSTITUTE(E3498,CHAR(160),CHAR(32))),Metadata!B$1:C$2632,2,FALSE)</f>
        <v>Bonnet, Charles, 1720-1793.</v>
      </c>
      <c r="G3498" t="str">
        <f>VLOOKUP(TRIM(SUBSTITUTE(E3498,CHAR(160),CHAR(32))),Metadata!B$1:D$2632,3,FALSE)</f>
        <v>Contemplation de la nature</v>
      </c>
      <c r="H3498">
        <f>VLOOKUP(TRIM(SUBSTITUTE(E3498,CHAR(160),CHAR(32))),Metadata!B$1:E$2632,4,FALSE)</f>
        <v>1764</v>
      </c>
      <c r="I3498" t="s">
        <v>448</v>
      </c>
      <c r="K3498" t="str">
        <f>VLOOKUP(TRIM(SUBSTITUTE(E3498,CHAR(160),CHAR(32))),Metadata!B$1:H$2632,7,FALSE)</f>
        <v>traite ou essai</v>
      </c>
      <c r="L3498" t="s">
        <v>4402</v>
      </c>
      <c r="N3498" t="str">
        <f>VLOOKUP(TRIM(SUBSTITUTE(E3498,CHAR(160),CHAR(32))),Metadata!B$1:J$2632,9,FALSE)</f>
        <v>prose</v>
      </c>
      <c r="O3498">
        <f>VLOOKUP(TRIM(SUBSTITUTE(E3498,CHAR(160),CHAR(32))),Metadata!B$1:K$2632,10,FALSE)</f>
        <v>139979</v>
      </c>
      <c r="P3498" s="4" t="s">
        <v>11759</v>
      </c>
      <c r="Q3498">
        <v>74</v>
      </c>
      <c r="R3498">
        <v>79</v>
      </c>
      <c r="S3498">
        <v>84</v>
      </c>
      <c r="T3498">
        <v>88</v>
      </c>
    </row>
    <row r="3499" spans="1:20" hidden="1" x14ac:dyDescent="0.25">
      <c r="A3499">
        <v>3503</v>
      </c>
      <c r="B3499" t="s">
        <v>4354</v>
      </c>
      <c r="C3499" t="s">
        <v>3653</v>
      </c>
      <c r="D3499" t="s">
        <v>330</v>
      </c>
      <c r="E3499" t="s">
        <v>8295</v>
      </c>
      <c r="F3499" t="str">
        <f>VLOOKUP(TRIM(SUBSTITUTE(E3499,CHAR(160),CHAR(32))),Metadata!B$1:C$2632,2,FALSE)</f>
        <v>Laplace, Pierre Simon, marquis de, 1749-1827.</v>
      </c>
      <c r="G3499" t="str">
        <f>VLOOKUP(TRIM(SUBSTITUTE(E3499,CHAR(160),CHAR(32))),Metadata!B$1:D$2632,3,FALSE)</f>
        <v>Exposition du système du monde.</v>
      </c>
      <c r="H3499">
        <f>VLOOKUP(TRIM(SUBSTITUTE(E3499,CHAR(160),CHAR(32))),Metadata!B$1:E$2632,4,FALSE)</f>
        <v>1796</v>
      </c>
      <c r="I3499" t="s">
        <v>448</v>
      </c>
      <c r="K3499" t="str">
        <f>VLOOKUP(TRIM(SUBSTITUTE(E3499,CHAR(160),CHAR(32))),Metadata!B$1:H$2632,7,FALSE)</f>
        <v>traite ou essai</v>
      </c>
      <c r="L3499" t="s">
        <v>4402</v>
      </c>
      <c r="N3499" t="str">
        <f>VLOOKUP(TRIM(SUBSTITUTE(E3499,CHAR(160),CHAR(32))),Metadata!B$1:J$2632,9,FALSE)</f>
        <v>prose</v>
      </c>
      <c r="O3499">
        <f>VLOOKUP(TRIM(SUBSTITUTE(E3499,CHAR(160),CHAR(32))),Metadata!B$1:K$2632,10,FALSE)</f>
        <v>125390</v>
      </c>
      <c r="P3499" s="4" t="s">
        <v>11760</v>
      </c>
      <c r="Q3499">
        <v>46</v>
      </c>
      <c r="R3499">
        <v>51</v>
      </c>
      <c r="S3499">
        <v>56</v>
      </c>
      <c r="T3499">
        <v>60</v>
      </c>
    </row>
    <row r="3500" spans="1:20" hidden="1" x14ac:dyDescent="0.25">
      <c r="A3500">
        <v>3504</v>
      </c>
      <c r="B3500" t="s">
        <v>4354</v>
      </c>
      <c r="C3500" t="s">
        <v>3653</v>
      </c>
      <c r="D3500" t="s">
        <v>330</v>
      </c>
      <c r="E3500" t="s">
        <v>8597</v>
      </c>
      <c r="F3500" t="str">
        <f>VLOOKUP(TRIM(SUBSTITUTE(E3500,CHAR(160),CHAR(32))),Metadata!B$1:C$2632,2,FALSE)</f>
        <v>Leroux, Pierre, 1797-1871.</v>
      </c>
      <c r="G3500" t="str">
        <f>VLOOKUP(TRIM(SUBSTITUTE(E3500,CHAR(160),CHAR(32))),Metadata!B$1:D$2632,3,FALSE)</f>
        <v>De l'humanité: de son principe, et de son avenir: où se trouve exposée la vrai définition de la religion et où l'on explique le sens, la suite et l'enchâinement du mosaisme et du christianisme. Première partie</v>
      </c>
      <c r="H3500">
        <f>VLOOKUP(TRIM(SUBSTITUTE(E3500,CHAR(160),CHAR(32))),Metadata!B$1:E$2632,4,FALSE)</f>
        <v>1840</v>
      </c>
      <c r="I3500" t="s">
        <v>450</v>
      </c>
      <c r="K3500" t="str">
        <f>VLOOKUP(TRIM(SUBSTITUTE(E3500,CHAR(160),CHAR(32))),Metadata!B$1:H$2632,7,FALSE)</f>
        <v>traite ou essai</v>
      </c>
      <c r="L3500" t="s">
        <v>4402</v>
      </c>
      <c r="N3500" t="str">
        <f>VLOOKUP(TRIM(SUBSTITUTE(E3500,CHAR(160),CHAR(32))),Metadata!B$1:J$2632,9,FALSE)</f>
        <v>prose</v>
      </c>
      <c r="O3500">
        <f>VLOOKUP(TRIM(SUBSTITUTE(E3500,CHAR(160),CHAR(32))),Metadata!B$1:K$2632,10,FALSE)</f>
        <v>207532</v>
      </c>
      <c r="P3500" s="4" t="s">
        <v>13046</v>
      </c>
      <c r="Q3500">
        <v>71</v>
      </c>
      <c r="R3500">
        <v>76</v>
      </c>
      <c r="S3500">
        <v>82</v>
      </c>
      <c r="T3500">
        <v>87</v>
      </c>
    </row>
    <row r="3501" spans="1:20" hidden="1" x14ac:dyDescent="0.25">
      <c r="A3501">
        <v>3505</v>
      </c>
      <c r="B3501" t="s">
        <v>4354</v>
      </c>
      <c r="C3501" t="s">
        <v>3653</v>
      </c>
      <c r="D3501" t="s">
        <v>330</v>
      </c>
      <c r="E3501" t="s">
        <v>8926</v>
      </c>
      <c r="F3501" t="str">
        <f>VLOOKUP(TRIM(SUBSTITUTE(E3501,CHAR(160),CHAR(32))),Metadata!B$1:C$2632,2,FALSE)</f>
        <v>Maritain, Jacques, 1882-1973.</v>
      </c>
      <c r="G3501" t="str">
        <f>VLOOKUP(TRIM(SUBSTITUTE(E3501,CHAR(160),CHAR(32))),Metadata!B$1:D$2632,3,FALSE)</f>
        <v>Primauté du spirituel</v>
      </c>
      <c r="H3501">
        <f>VLOOKUP(TRIM(SUBSTITUTE(E3501,CHAR(160),CHAR(32))),Metadata!B$1:E$2632,4,FALSE)</f>
        <v>1927</v>
      </c>
      <c r="I3501" t="s">
        <v>534</v>
      </c>
      <c r="K3501" t="str">
        <f>VLOOKUP(TRIM(SUBSTITUTE(E3501,CHAR(160),CHAR(32))),Metadata!B$1:H$2632,7,FALSE)</f>
        <v>traite ou essai</v>
      </c>
      <c r="L3501" t="s">
        <v>4402</v>
      </c>
      <c r="N3501" t="str">
        <f>VLOOKUP(TRIM(SUBSTITUTE(E3501,CHAR(160),CHAR(32))),Metadata!B$1:J$2632,9,FALSE)</f>
        <v>prose</v>
      </c>
      <c r="O3501">
        <f>VLOOKUP(TRIM(SUBSTITUTE(E3501,CHAR(160),CHAR(32))),Metadata!B$1:K$2632,10,FALSE)</f>
        <v>45729</v>
      </c>
      <c r="P3501" s="8" t="s">
        <v>13047</v>
      </c>
      <c r="Q3501">
        <v>323</v>
      </c>
      <c r="R3501">
        <v>328</v>
      </c>
      <c r="S3501">
        <v>333</v>
      </c>
      <c r="T3501">
        <v>337</v>
      </c>
    </row>
    <row r="3502" spans="1:20" hidden="1" x14ac:dyDescent="0.25">
      <c r="A3502">
        <v>3506</v>
      </c>
      <c r="B3502" t="s">
        <v>4354</v>
      </c>
      <c r="C3502" t="s">
        <v>3714</v>
      </c>
      <c r="D3502" t="s">
        <v>330</v>
      </c>
      <c r="E3502" t="s">
        <v>7905</v>
      </c>
      <c r="F3502" t="str">
        <f>VLOOKUP(TRIM(SUBSTITUTE(E3502,CHAR(160),CHAR(32))),Metadata!B$1:C$2632,2,FALSE)</f>
        <v>Retz, Jean François Paul de Gondi de, 1613-1679.</v>
      </c>
      <c r="G3502" t="str">
        <f>VLOOKUP(TRIM(SUBSTITUTE(E3502,CHAR(160),CHAR(32))),Metadata!B$1:D$2632,3,FALSE)</f>
        <v>Memoires. T. 2</v>
      </c>
      <c r="H3502">
        <f>VLOOKUP(TRIM(SUBSTITUTE(E3502,CHAR(160),CHAR(32))),Metadata!B$1:E$2632,4,FALSE)</f>
        <v>1679</v>
      </c>
      <c r="I3502" t="s">
        <v>445</v>
      </c>
      <c r="K3502" t="str">
        <f>VLOOKUP(TRIM(SUBSTITUTE(E3502,CHAR(160),CHAR(32))),Metadata!B$1:H$2632,7,FALSE)</f>
        <v>memoires</v>
      </c>
      <c r="L3502" t="s">
        <v>4481</v>
      </c>
      <c r="N3502" t="str">
        <f>VLOOKUP(TRIM(SUBSTITUTE(E3502,CHAR(160),CHAR(32))),Metadata!B$1:J$2632,9,FALSE)</f>
        <v>prose</v>
      </c>
      <c r="O3502">
        <f>VLOOKUP(TRIM(SUBSTITUTE(E3502,CHAR(160),CHAR(32))),Metadata!B$1:K$2632,10,FALSE)</f>
        <v>110889</v>
      </c>
      <c r="P3502" s="4" t="s">
        <v>11761</v>
      </c>
      <c r="Q3502">
        <v>38</v>
      </c>
      <c r="R3502">
        <v>42</v>
      </c>
      <c r="S3502">
        <v>64</v>
      </c>
      <c r="T3502">
        <v>68</v>
      </c>
    </row>
    <row r="3503" spans="1:20" hidden="1" x14ac:dyDescent="0.25">
      <c r="A3503">
        <v>3507</v>
      </c>
      <c r="B3503" t="s">
        <v>4354</v>
      </c>
      <c r="C3503" t="s">
        <v>3714</v>
      </c>
      <c r="D3503" t="s">
        <v>330</v>
      </c>
      <c r="E3503" t="s">
        <v>8054</v>
      </c>
      <c r="F3503" t="str">
        <f>VLOOKUP(TRIM(SUBSTITUTE(E3503,CHAR(160),CHAR(32))),Metadata!B$1:C$2632,2,FALSE)</f>
        <v>Fénelon, François de Salignac de La Mothe-, 1651-1715.</v>
      </c>
      <c r="G3503" t="str">
        <f>VLOOKUP(TRIM(SUBSTITUTE(E3503,CHAR(160),CHAR(32))),Metadata!B$1:D$2632,3,FALSE)</f>
        <v>Lettre à Louis XIV</v>
      </c>
      <c r="H3503">
        <f>VLOOKUP(TRIM(SUBSTITUTE(E3503,CHAR(160),CHAR(32))),Metadata!B$1:E$2632,4,FALSE)</f>
        <v>1694</v>
      </c>
      <c r="I3503" t="s">
        <v>445</v>
      </c>
      <c r="K3503" t="str">
        <f>VLOOKUP(TRIM(SUBSTITUTE(E3503,CHAR(160),CHAR(32))),Metadata!B$1:H$2632,7,FALSE)</f>
        <v>pamphlet</v>
      </c>
      <c r="L3503" t="s">
        <v>4534</v>
      </c>
      <c r="N3503" t="str">
        <f>VLOOKUP(TRIM(SUBSTITUTE(E3503,CHAR(160),CHAR(32))),Metadata!B$1:J$2632,9,FALSE)</f>
        <v>prose</v>
      </c>
      <c r="O3503">
        <f>VLOOKUP(TRIM(SUBSTITUTE(E3503,CHAR(160),CHAR(32))),Metadata!B$1:K$2632,10,FALSE)</f>
        <v>3369</v>
      </c>
      <c r="P3503" s="4" t="s">
        <v>11762</v>
      </c>
      <c r="Q3503">
        <v>93</v>
      </c>
      <c r="R3503">
        <v>97</v>
      </c>
      <c r="S3503">
        <v>102</v>
      </c>
      <c r="T3503">
        <v>106</v>
      </c>
    </row>
    <row r="3504" spans="1:20" hidden="1" x14ac:dyDescent="0.25">
      <c r="A3504">
        <v>3508</v>
      </c>
      <c r="B3504" t="s">
        <v>4354</v>
      </c>
      <c r="C3504" t="s">
        <v>3714</v>
      </c>
      <c r="D3504" t="s">
        <v>330</v>
      </c>
      <c r="E3504" t="s">
        <v>7984</v>
      </c>
      <c r="F3504" t="str">
        <f>VLOOKUP(TRIM(SUBSTITUTE(E3504,CHAR(160),CHAR(32))),Metadata!B$1:C$2632,2,FALSE)</f>
        <v>Balzac, Jean-Louis Guez, seigneur de, 1597-1654.</v>
      </c>
      <c r="G3504" t="str">
        <f>VLOOKUP(TRIM(SUBSTITUTE(E3504,CHAR(160),CHAR(32))),Metadata!B$1:D$2632,3,FALSE)</f>
        <v>Le Prince</v>
      </c>
      <c r="H3504">
        <f>VLOOKUP(TRIM(SUBSTITUTE(E3504,CHAR(160),CHAR(32))),Metadata!B$1:E$2632,4,FALSE)</f>
        <v>1631</v>
      </c>
      <c r="I3504" t="s">
        <v>445</v>
      </c>
      <c r="K3504" t="str">
        <f>VLOOKUP(TRIM(SUBSTITUTE(E3504,CHAR(160),CHAR(32))),Metadata!B$1:H$2632,7,FALSE)</f>
        <v>traite ou essai</v>
      </c>
      <c r="L3504" t="s">
        <v>4402</v>
      </c>
      <c r="N3504" t="str">
        <f>VLOOKUP(TRIM(SUBSTITUTE(E3504,CHAR(160),CHAR(32))),Metadata!B$1:J$2632,9,FALSE)</f>
        <v>prose</v>
      </c>
      <c r="O3504">
        <f>VLOOKUP(TRIM(SUBSTITUTE(E3504,CHAR(160),CHAR(32))),Metadata!B$1:K$2632,10,FALSE)</f>
        <v>55342</v>
      </c>
      <c r="P3504" s="4" t="s">
        <v>11763</v>
      </c>
      <c r="Q3504">
        <v>144</v>
      </c>
      <c r="R3504">
        <v>148</v>
      </c>
      <c r="S3504">
        <v>153</v>
      </c>
      <c r="T3504">
        <v>157</v>
      </c>
    </row>
    <row r="3505" spans="1:20" hidden="1" x14ac:dyDescent="0.25">
      <c r="A3505">
        <v>3509</v>
      </c>
      <c r="B3505" t="s">
        <v>4354</v>
      </c>
      <c r="C3505" t="s">
        <v>3714</v>
      </c>
      <c r="D3505" t="s">
        <v>330</v>
      </c>
      <c r="E3505" t="s">
        <v>7904</v>
      </c>
      <c r="F3505" t="str">
        <f>VLOOKUP(TRIM(SUBSTITUTE(E3505,CHAR(160),CHAR(32))),Metadata!B$1:C$2632,2,FALSE)</f>
        <v>Retz, Jean François Paul de Gondi de, 1613-1679.</v>
      </c>
      <c r="G3505" t="str">
        <f>VLOOKUP(TRIM(SUBSTITUTE(E3505,CHAR(160),CHAR(32))),Metadata!B$1:D$2632,3,FALSE)</f>
        <v>Mémoires. T. 1</v>
      </c>
      <c r="H3505">
        <f>VLOOKUP(TRIM(SUBSTITUTE(E3505,CHAR(160),CHAR(32))),Metadata!B$1:E$2632,4,FALSE)</f>
        <v>1679</v>
      </c>
      <c r="I3505" t="s">
        <v>445</v>
      </c>
      <c r="K3505" t="str">
        <f>VLOOKUP(TRIM(SUBSTITUTE(E3505,CHAR(160),CHAR(32))),Metadata!B$1:H$2632,7,FALSE)</f>
        <v>memoires</v>
      </c>
      <c r="L3505" t="s">
        <v>4481</v>
      </c>
      <c r="N3505" t="str">
        <f>VLOOKUP(TRIM(SUBSTITUTE(E3505,CHAR(160),CHAR(32))),Metadata!B$1:J$2632,9,FALSE)</f>
        <v>prose</v>
      </c>
      <c r="O3505">
        <f>VLOOKUP(TRIM(SUBSTITUTE(E3505,CHAR(160),CHAR(32))),Metadata!B$1:K$2632,10,FALSE)</f>
        <v>35141</v>
      </c>
      <c r="P3505" s="4" t="s">
        <v>11764</v>
      </c>
      <c r="Q3505">
        <v>104</v>
      </c>
      <c r="R3505">
        <v>108</v>
      </c>
      <c r="S3505">
        <v>113</v>
      </c>
      <c r="T3505">
        <v>117</v>
      </c>
    </row>
    <row r="3506" spans="1:20" hidden="1" x14ac:dyDescent="0.25">
      <c r="A3506">
        <v>3510</v>
      </c>
      <c r="B3506" t="s">
        <v>4354</v>
      </c>
      <c r="C3506" t="s">
        <v>3714</v>
      </c>
      <c r="D3506" t="s">
        <v>330</v>
      </c>
      <c r="E3506" t="s">
        <v>7992</v>
      </c>
      <c r="F3506" t="str">
        <f>VLOOKUP(TRIM(SUBSTITUTE(E3506,CHAR(160),CHAR(32))),Metadata!B$1:C$2632,2,FALSE)</f>
        <v>Béroalde de Verville, 1556-1626.</v>
      </c>
      <c r="G3506" t="str">
        <f>VLOOKUP(TRIM(SUBSTITUTE(E3506,CHAR(160),CHAR(32))),Metadata!B$1:D$2632,3,FALSE)</f>
        <v>Le Moyen de Parvenir</v>
      </c>
      <c r="H3506">
        <f>VLOOKUP(TRIM(SUBSTITUTE(E3506,CHAR(160),CHAR(32))),Metadata!B$1:E$2632,4,FALSE)</f>
        <v>1610</v>
      </c>
      <c r="I3506" t="s">
        <v>445</v>
      </c>
      <c r="K3506" t="str">
        <f>VLOOKUP(TRIM(SUBSTITUTE(E3506,CHAR(160),CHAR(32))),Metadata!B$1:H$2632,7,FALSE)</f>
        <v>roman</v>
      </c>
      <c r="L3506" t="s">
        <v>4378</v>
      </c>
      <c r="N3506" t="str">
        <f>VLOOKUP(TRIM(SUBSTITUTE(E3506,CHAR(160),CHAR(32))),Metadata!B$1:J$2632,9,FALSE)</f>
        <v>prose</v>
      </c>
      <c r="O3506">
        <f>VLOOKUP(TRIM(SUBSTITUTE(E3506,CHAR(160),CHAR(32))),Metadata!B$1:K$2632,10,FALSE)</f>
        <v>132536</v>
      </c>
      <c r="P3506" s="8" t="s">
        <v>11765</v>
      </c>
      <c r="Q3506">
        <v>40</v>
      </c>
      <c r="R3506">
        <v>43</v>
      </c>
      <c r="S3506">
        <v>48</v>
      </c>
      <c r="T3506">
        <v>52</v>
      </c>
    </row>
    <row r="3507" spans="1:20" hidden="1" x14ac:dyDescent="0.25">
      <c r="A3507">
        <v>3511</v>
      </c>
      <c r="B3507" t="s">
        <v>4354</v>
      </c>
      <c r="C3507" t="s">
        <v>3714</v>
      </c>
      <c r="D3507" t="s">
        <v>330</v>
      </c>
      <c r="E3507" t="s">
        <v>8153</v>
      </c>
      <c r="F3507" t="str">
        <f>VLOOKUP(TRIM(SUBSTITUTE(E3507,CHAR(160),CHAR(32))),Metadata!B$1:C$2632,2,FALSE)</f>
        <v>Sévigné, Marie de Rabutin-Chantal, marquise de, 1626-1696.</v>
      </c>
      <c r="G3507" t="str">
        <f>VLOOKUP(TRIM(SUBSTITUTE(E3507,CHAR(160),CHAR(32))),Metadata!B$1:D$2632,3,FALSE)</f>
        <v>Correspondance. T. 3, 1680-1696</v>
      </c>
      <c r="H3507">
        <f>VLOOKUP(TRIM(SUBSTITUTE(E3507,CHAR(160),CHAR(32))),Metadata!B$1:E$2632,4,FALSE)</f>
        <v>1696</v>
      </c>
      <c r="I3507" t="s">
        <v>445</v>
      </c>
      <c r="K3507" t="str">
        <f>VLOOKUP(TRIM(SUBSTITUTE(E3507,CHAR(160),CHAR(32))),Metadata!B$1:H$2632,7,FALSE)</f>
        <v>correspondance</v>
      </c>
      <c r="L3507" t="s">
        <v>4542</v>
      </c>
      <c r="N3507" t="str">
        <f>VLOOKUP(TRIM(SUBSTITUTE(E3507,CHAR(160),CHAR(32))),Metadata!B$1:J$2632,9,FALSE)</f>
        <v>prose</v>
      </c>
      <c r="O3507">
        <f>VLOOKUP(TRIM(SUBSTITUTE(E3507,CHAR(160),CHAR(32))),Metadata!B$1:K$2632,10,FALSE)</f>
        <v>388745</v>
      </c>
      <c r="P3507" s="4" t="s">
        <v>11766</v>
      </c>
      <c r="Q3507">
        <v>177</v>
      </c>
      <c r="R3507">
        <v>180</v>
      </c>
      <c r="S3507">
        <v>185</v>
      </c>
      <c r="T3507">
        <v>189</v>
      </c>
    </row>
    <row r="3508" spans="1:20" hidden="1" x14ac:dyDescent="0.25">
      <c r="A3508">
        <v>3512</v>
      </c>
      <c r="B3508" t="s">
        <v>4354</v>
      </c>
      <c r="C3508" t="s">
        <v>3714</v>
      </c>
      <c r="D3508" t="s">
        <v>330</v>
      </c>
      <c r="E3508" t="s">
        <v>8056</v>
      </c>
      <c r="F3508" t="str">
        <f>VLOOKUP(TRIM(SUBSTITUTE(E3508,CHAR(160),CHAR(32))),Metadata!B$1:C$2632,2,FALSE)</f>
        <v>Fléchier, Esprit, 1632-1710.</v>
      </c>
      <c r="G3508" t="str">
        <f>VLOOKUP(TRIM(SUBSTITUTE(E3508,CHAR(160),CHAR(32))),Metadata!B$1:D$2632,3,FALSE)</f>
        <v>Oraisons fun. M.-Th. d'Austriche</v>
      </c>
      <c r="H3508">
        <f>VLOOKUP(TRIM(SUBSTITUTE(E3508,CHAR(160),CHAR(32))),Metadata!B$1:E$2632,4,FALSE)</f>
        <v>1684</v>
      </c>
      <c r="I3508" t="s">
        <v>445</v>
      </c>
      <c r="K3508" t="str">
        <f>VLOOKUP(TRIM(SUBSTITUTE(E3508,CHAR(160),CHAR(32))),Metadata!B$1:H$2632,7,FALSE)</f>
        <v>eloquence</v>
      </c>
      <c r="L3508" t="s">
        <v>4758</v>
      </c>
      <c r="N3508" t="str">
        <f>VLOOKUP(TRIM(SUBSTITUTE(E3508,CHAR(160),CHAR(32))),Metadata!B$1:J$2632,9,FALSE)</f>
        <v>prose</v>
      </c>
      <c r="O3508">
        <f>VLOOKUP(TRIM(SUBSTITUTE(E3508,CHAR(160),CHAR(32))),Metadata!B$1:K$2632,10,FALSE)</f>
        <v>8399</v>
      </c>
      <c r="P3508" s="4" t="s">
        <v>13048</v>
      </c>
      <c r="Q3508">
        <v>28</v>
      </c>
      <c r="R3508">
        <v>32</v>
      </c>
      <c r="S3508">
        <v>37</v>
      </c>
      <c r="T3508">
        <v>41</v>
      </c>
    </row>
    <row r="3509" spans="1:20" hidden="1" x14ac:dyDescent="0.25">
      <c r="A3509">
        <v>3513</v>
      </c>
      <c r="B3509" t="s">
        <v>4354</v>
      </c>
      <c r="C3509" t="s">
        <v>3714</v>
      </c>
      <c r="D3509" t="s">
        <v>330</v>
      </c>
      <c r="E3509" t="s">
        <v>7904</v>
      </c>
      <c r="F3509" t="str">
        <f>VLOOKUP(TRIM(SUBSTITUTE(E3509,CHAR(160),CHAR(32))),Metadata!B$1:C$2632,2,FALSE)</f>
        <v>Retz, Jean François Paul de Gondi de, 1613-1679.</v>
      </c>
      <c r="G3509" t="str">
        <f>VLOOKUP(TRIM(SUBSTITUTE(E3509,CHAR(160),CHAR(32))),Metadata!B$1:D$2632,3,FALSE)</f>
        <v>Mémoires. T. 1</v>
      </c>
      <c r="H3509">
        <f>VLOOKUP(TRIM(SUBSTITUTE(E3509,CHAR(160),CHAR(32))),Metadata!B$1:E$2632,4,FALSE)</f>
        <v>1679</v>
      </c>
      <c r="I3509" t="s">
        <v>445</v>
      </c>
      <c r="K3509" t="str">
        <f>VLOOKUP(TRIM(SUBSTITUTE(E3509,CHAR(160),CHAR(32))),Metadata!B$1:H$2632,7,FALSE)</f>
        <v>memoires</v>
      </c>
      <c r="L3509" t="s">
        <v>4481</v>
      </c>
      <c r="N3509" t="str">
        <f>VLOOKUP(TRIM(SUBSTITUTE(E3509,CHAR(160),CHAR(32))),Metadata!B$1:J$2632,9,FALSE)</f>
        <v>prose</v>
      </c>
      <c r="O3509">
        <f>VLOOKUP(TRIM(SUBSTITUTE(E3509,CHAR(160),CHAR(32))),Metadata!B$1:K$2632,10,FALSE)</f>
        <v>35141</v>
      </c>
      <c r="P3509" s="4" t="s">
        <v>11767</v>
      </c>
      <c r="Q3509">
        <v>40</v>
      </c>
      <c r="R3509">
        <v>43</v>
      </c>
      <c r="S3509">
        <v>48</v>
      </c>
      <c r="T3509">
        <v>52</v>
      </c>
    </row>
    <row r="3510" spans="1:20" hidden="1" x14ac:dyDescent="0.25">
      <c r="A3510">
        <v>3514</v>
      </c>
      <c r="B3510" t="s">
        <v>4354</v>
      </c>
      <c r="C3510" t="s">
        <v>3714</v>
      </c>
      <c r="D3510" t="s">
        <v>330</v>
      </c>
      <c r="E3510" t="s">
        <v>8044</v>
      </c>
      <c r="F3510" t="str">
        <f>VLOOKUP(TRIM(SUBSTITUTE(E3510,CHAR(160),CHAR(32))),Metadata!B$1:C$2632,2,FALSE)</f>
        <v>Du Fresny, Charles, 1648-1724.</v>
      </c>
      <c r="G3510" t="str">
        <f>VLOOKUP(TRIM(SUBSTITUTE(E3510,CHAR(160),CHAR(32))),Metadata!B$1:D$2632,3,FALSE)</f>
        <v>Amusemens sérieux et comiques</v>
      </c>
      <c r="H3510">
        <f>VLOOKUP(TRIM(SUBSTITUTE(E3510,CHAR(160),CHAR(32))),Metadata!B$1:E$2632,4,FALSE)</f>
        <v>1699</v>
      </c>
      <c r="I3510" t="s">
        <v>445</v>
      </c>
      <c r="K3510" t="str">
        <f>VLOOKUP(TRIM(SUBSTITUTE(E3510,CHAR(160),CHAR(32))),Metadata!B$1:H$2632,7,FALSE)</f>
        <v>roman</v>
      </c>
      <c r="L3510" t="s">
        <v>4378</v>
      </c>
      <c r="N3510" t="str">
        <f>VLOOKUP(TRIM(SUBSTITUTE(E3510,CHAR(160),CHAR(32))),Metadata!B$1:J$2632,9,FALSE)</f>
        <v>prose</v>
      </c>
      <c r="O3510">
        <f>VLOOKUP(TRIM(SUBSTITUTE(E3510,CHAR(160),CHAR(32))),Metadata!B$1:K$2632,10,FALSE)</f>
        <v>20849</v>
      </c>
      <c r="P3510" s="4" t="s">
        <v>11768</v>
      </c>
      <c r="Q3510">
        <v>164</v>
      </c>
      <c r="R3510">
        <v>167</v>
      </c>
      <c r="S3510">
        <v>172</v>
      </c>
      <c r="T3510">
        <v>176</v>
      </c>
    </row>
    <row r="3511" spans="1:20" x14ac:dyDescent="0.25">
      <c r="A3511">
        <v>3515</v>
      </c>
      <c r="B3511" t="s">
        <v>4354</v>
      </c>
      <c r="C3511" t="s">
        <v>3714</v>
      </c>
      <c r="D3511" t="s">
        <v>330</v>
      </c>
      <c r="E3511" t="s">
        <v>8042</v>
      </c>
      <c r="F3511" t="str">
        <f>VLOOKUP(TRIM(SUBSTITUTE(E3511,CHAR(160),CHAR(32))),Metadata!B$1:C$2632,2,FALSE)</f>
        <v>Deshoulières, Madame (Antoinette), ca. 1634-1694.</v>
      </c>
      <c r="G3511" t="str">
        <f>VLOOKUP(TRIM(SUBSTITUTE(E3511,CHAR(160),CHAR(32))),Metadata!B$1:D$2632,3,FALSE)</f>
        <v>Epitres</v>
      </c>
      <c r="H3511">
        <f>VLOOKUP(TRIM(SUBSTITUTE(E3511,CHAR(160),CHAR(32))),Metadata!B$1:E$2632,4,FALSE)</f>
        <v>1694</v>
      </c>
      <c r="I3511" t="s">
        <v>448</v>
      </c>
      <c r="K3511" t="str">
        <f>VLOOKUP(TRIM(SUBSTITUTE(E3511,CHAR(160),CHAR(32))),Metadata!B$1:H$2632,7,FALSE)</f>
        <v>poesie</v>
      </c>
      <c r="L3511" t="s">
        <v>4382</v>
      </c>
      <c r="N3511" t="str">
        <f>VLOOKUP(TRIM(SUBSTITUTE(E3511,CHAR(160),CHAR(32))),Metadata!B$1:J$2632,9,FALSE)</f>
        <v>vers</v>
      </c>
      <c r="O3511">
        <f>VLOOKUP(TRIM(SUBSTITUTE(E3511,CHAR(160),CHAR(32))),Metadata!B$1:K$2632,10,FALSE)</f>
        <v>11090</v>
      </c>
      <c r="P3511" s="8" t="s">
        <v>11769</v>
      </c>
      <c r="Q3511">
        <v>130</v>
      </c>
      <c r="R3511">
        <v>133</v>
      </c>
      <c r="S3511">
        <v>150</v>
      </c>
      <c r="T3511">
        <v>154</v>
      </c>
    </row>
    <row r="3512" spans="1:20" hidden="1" x14ac:dyDescent="0.25">
      <c r="A3512">
        <v>3516</v>
      </c>
      <c r="B3512" t="s">
        <v>4354</v>
      </c>
      <c r="C3512" t="s">
        <v>3714</v>
      </c>
      <c r="D3512" t="s">
        <v>330</v>
      </c>
      <c r="E3512" t="s">
        <v>8381</v>
      </c>
      <c r="F3512" t="str">
        <f>VLOOKUP(TRIM(SUBSTITUTE(E3512,CHAR(160),CHAR(32))),Metadata!B$1:C$2632,2,FALSE)</f>
        <v>Rousseau, Jean-Jacques, 1712-1778.</v>
      </c>
      <c r="G3512" t="str">
        <f>VLOOKUP(TRIM(SUBSTITUTE(E3512,CHAR(160),CHAR(32))),Metadata!B$1:D$2632,3,FALSE)</f>
        <v>La nouvelle Héloïse</v>
      </c>
      <c r="H3512">
        <f>VLOOKUP(TRIM(SUBSTITUTE(E3512,CHAR(160),CHAR(32))),Metadata!B$1:E$2632,4,FALSE)</f>
        <v>1761</v>
      </c>
      <c r="I3512" t="s">
        <v>448</v>
      </c>
      <c r="K3512" t="str">
        <f>VLOOKUP(TRIM(SUBSTITUTE(E3512,CHAR(160),CHAR(32))),Metadata!B$1:H$2632,7,FALSE)</f>
        <v>roman</v>
      </c>
      <c r="L3512" t="s">
        <v>4378</v>
      </c>
      <c r="N3512" t="str">
        <f>VLOOKUP(TRIM(SUBSTITUTE(E3512,CHAR(160),CHAR(32))),Metadata!B$1:J$2632,9,FALSE)</f>
        <v>prose</v>
      </c>
      <c r="O3512">
        <f>VLOOKUP(TRIM(SUBSTITUTE(E3512,CHAR(160),CHAR(32))),Metadata!B$1:K$2632,10,FALSE)</f>
        <v>299094</v>
      </c>
      <c r="P3512" s="4" t="s">
        <v>13049</v>
      </c>
      <c r="Q3512">
        <v>100</v>
      </c>
      <c r="R3512">
        <v>103</v>
      </c>
      <c r="S3512">
        <v>119</v>
      </c>
      <c r="T3512">
        <v>123</v>
      </c>
    </row>
    <row r="3513" spans="1:20" hidden="1" x14ac:dyDescent="0.25">
      <c r="A3513">
        <v>3517</v>
      </c>
      <c r="B3513" t="s">
        <v>4354</v>
      </c>
      <c r="C3513" t="s">
        <v>3714</v>
      </c>
      <c r="D3513" t="s">
        <v>330</v>
      </c>
      <c r="E3513" t="s">
        <v>8395</v>
      </c>
      <c r="F3513" t="str">
        <f>VLOOKUP(TRIM(SUBSTITUTE(E3513,CHAR(160),CHAR(32))),Metadata!B$1:C$2632,2,FALSE)</f>
        <v>Sales, J. de (Jean), 1741-1816.</v>
      </c>
      <c r="G3513" t="str">
        <f>VLOOKUP(TRIM(SUBSTITUTE(E3513,CHAR(160),CHAR(32))),Metadata!B$1:D$2632,3,FALSE)</f>
        <v>De la philosophie de la nature</v>
      </c>
      <c r="H3513">
        <f>VLOOKUP(TRIM(SUBSTITUTE(E3513,CHAR(160),CHAR(32))),Metadata!B$1:E$2632,4,FALSE)</f>
        <v>1769</v>
      </c>
      <c r="I3513" t="s">
        <v>448</v>
      </c>
      <c r="K3513" t="str">
        <f>VLOOKUP(TRIM(SUBSTITUTE(E3513,CHAR(160),CHAR(32))),Metadata!B$1:H$2632,7,FALSE)</f>
        <v>traite ou essai</v>
      </c>
      <c r="L3513" t="s">
        <v>4402</v>
      </c>
      <c r="N3513" t="str">
        <f>VLOOKUP(TRIM(SUBSTITUTE(E3513,CHAR(160),CHAR(32))),Metadata!B$1:J$2632,9,FALSE)</f>
        <v>prose</v>
      </c>
      <c r="O3513">
        <f>VLOOKUP(TRIM(SUBSTITUTE(E3513,CHAR(160),CHAR(32))),Metadata!B$1:K$2632,10,FALSE)</f>
        <v>131912</v>
      </c>
      <c r="P3513" s="10" t="s">
        <v>11770</v>
      </c>
      <c r="Q3513">
        <v>94</v>
      </c>
      <c r="R3513">
        <v>97</v>
      </c>
      <c r="S3513">
        <v>102</v>
      </c>
      <c r="T3513">
        <v>106</v>
      </c>
    </row>
    <row r="3514" spans="1:20" hidden="1" x14ac:dyDescent="0.25">
      <c r="A3514">
        <v>3518</v>
      </c>
      <c r="B3514" t="s">
        <v>4354</v>
      </c>
      <c r="C3514" t="s">
        <v>3714</v>
      </c>
      <c r="D3514" t="s">
        <v>330</v>
      </c>
      <c r="E3514" t="s">
        <v>8399</v>
      </c>
      <c r="F3514" t="str">
        <f>VLOOKUP(TRIM(SUBSTITUTE(E3514,CHAR(160),CHAR(32))),Metadata!B$1:C$2632,2,FALSE)</f>
        <v>Senancour, Etienne Pivert de, 1770-1846.</v>
      </c>
      <c r="G3514" t="str">
        <f>VLOOKUP(TRIM(SUBSTITUTE(E3514,CHAR(160),CHAR(32))),Metadata!B$1:D$2632,3,FALSE)</f>
        <v>Rêveries sur la nature primitive de l'homme</v>
      </c>
      <c r="H3514">
        <f>VLOOKUP(TRIM(SUBSTITUTE(E3514,CHAR(160),CHAR(32))),Metadata!B$1:E$2632,4,FALSE)</f>
        <v>1799</v>
      </c>
      <c r="I3514" t="s">
        <v>448</v>
      </c>
      <c r="K3514" t="str">
        <f>VLOOKUP(TRIM(SUBSTITUTE(E3514,CHAR(160),CHAR(32))),Metadata!B$1:H$2632,7,FALSE)</f>
        <v>traite ou essai</v>
      </c>
      <c r="L3514" t="s">
        <v>4402</v>
      </c>
      <c r="N3514" t="str">
        <f>VLOOKUP(TRIM(SUBSTITUTE(E3514,CHAR(160),CHAR(32))),Metadata!B$1:J$2632,9,FALSE)</f>
        <v>prose</v>
      </c>
      <c r="O3514">
        <f>VLOOKUP(TRIM(SUBSTITUTE(E3514,CHAR(160),CHAR(32))),Metadata!B$1:K$2632,10,FALSE)</f>
        <v>56869</v>
      </c>
      <c r="P3514" s="4" t="s">
        <v>9395</v>
      </c>
      <c r="Q3514">
        <v>29</v>
      </c>
      <c r="R3514">
        <v>33</v>
      </c>
      <c r="S3514">
        <v>38</v>
      </c>
      <c r="T3514">
        <v>42</v>
      </c>
    </row>
    <row r="3515" spans="1:20" hidden="1" x14ac:dyDescent="0.25">
      <c r="A3515">
        <v>3519</v>
      </c>
      <c r="B3515" t="s">
        <v>4354</v>
      </c>
      <c r="C3515" t="s">
        <v>3714</v>
      </c>
      <c r="D3515" t="s">
        <v>330</v>
      </c>
      <c r="E3515" t="s">
        <v>8365</v>
      </c>
      <c r="F3515" t="str">
        <f>VLOOKUP(TRIM(SUBSTITUTE(E3515,CHAR(160),CHAR(32))),Metadata!B$1:C$2632,2,FALSE)</f>
        <v>Restif de la Bretonne, Nicolas Edme, 1734-1806.</v>
      </c>
      <c r="G3515" t="str">
        <f>VLOOKUP(TRIM(SUBSTITUTE(E3515,CHAR(160),CHAR(32))),Metadata!B$1:D$2632,3,FALSE)</f>
        <v>Le paysan perverti, ou, Les dangers de la ville: histoire récent: mise-au-jour d'après les véritables lettres des personnages</v>
      </c>
      <c r="H3515">
        <f>VLOOKUP(TRIM(SUBSTITUTE(E3515,CHAR(160),CHAR(32))),Metadata!B$1:E$2632,4,FALSE)</f>
        <v>1776</v>
      </c>
      <c r="I3515" t="s">
        <v>448</v>
      </c>
      <c r="K3515" t="str">
        <f>VLOOKUP(TRIM(SUBSTITUTE(E3515,CHAR(160),CHAR(32))),Metadata!B$1:H$2632,7,FALSE)</f>
        <v>roman</v>
      </c>
      <c r="L3515" t="s">
        <v>4378</v>
      </c>
      <c r="N3515" t="str">
        <f>VLOOKUP(TRIM(SUBSTITUTE(E3515,CHAR(160),CHAR(32))),Metadata!B$1:J$2632,9,FALSE)</f>
        <v>prose</v>
      </c>
      <c r="O3515">
        <f>VLOOKUP(TRIM(SUBSTITUTE(E3515,CHAR(160),CHAR(32))),Metadata!B$1:K$2632,10,FALSE)</f>
        <v>228253</v>
      </c>
      <c r="P3515" s="4" t="s">
        <v>11771</v>
      </c>
      <c r="Q3515">
        <v>82</v>
      </c>
      <c r="R3515">
        <v>85</v>
      </c>
      <c r="S3515">
        <v>90</v>
      </c>
      <c r="T3515">
        <v>94</v>
      </c>
    </row>
    <row r="3516" spans="1:20" hidden="1" x14ac:dyDescent="0.25">
      <c r="A3516">
        <v>3520</v>
      </c>
      <c r="B3516" t="s">
        <v>4354</v>
      </c>
      <c r="C3516" t="s">
        <v>3714</v>
      </c>
      <c r="D3516" t="s">
        <v>330</v>
      </c>
      <c r="E3516" t="s">
        <v>8177</v>
      </c>
      <c r="F3516" t="str">
        <f>VLOOKUP(TRIM(SUBSTITUTE(E3516,CHAR(160),CHAR(32))),Metadata!B$1:C$2632,2,FALSE)</f>
        <v>Arnaud, François-Thomas-Marie de Baculard d', 1718-1805.</v>
      </c>
      <c r="G3516" t="str">
        <f>VLOOKUP(TRIM(SUBSTITUTE(E3516,CHAR(160),CHAR(32))),Metadata!B$1:D$2632,3,FALSE)</f>
        <v>Les époux malheureux</v>
      </c>
      <c r="H3516">
        <f>VLOOKUP(TRIM(SUBSTITUTE(E3516,CHAR(160),CHAR(32))),Metadata!B$1:E$2632,4,FALSE)</f>
        <v>1745</v>
      </c>
      <c r="I3516" t="s">
        <v>448</v>
      </c>
      <c r="K3516" t="str">
        <f>VLOOKUP(TRIM(SUBSTITUTE(E3516,CHAR(160),CHAR(32))),Metadata!B$1:H$2632,7,FALSE)</f>
        <v>roman</v>
      </c>
      <c r="L3516" t="s">
        <v>4378</v>
      </c>
      <c r="N3516" t="str">
        <f>VLOOKUP(TRIM(SUBSTITUTE(E3516,CHAR(160),CHAR(32))),Metadata!B$1:J$2632,9,FALSE)</f>
        <v>prose</v>
      </c>
      <c r="O3516">
        <f>VLOOKUP(TRIM(SUBSTITUTE(E3516,CHAR(160),CHAR(32))),Metadata!B$1:K$2632,10,FALSE)</f>
        <v>76993</v>
      </c>
      <c r="P3516" s="4" t="s">
        <v>13050</v>
      </c>
      <c r="Q3516">
        <v>79</v>
      </c>
      <c r="R3516">
        <v>83</v>
      </c>
      <c r="S3516">
        <v>88</v>
      </c>
      <c r="T3516">
        <v>92</v>
      </c>
    </row>
    <row r="3517" spans="1:20" hidden="1" x14ac:dyDescent="0.25">
      <c r="A3517">
        <v>3521</v>
      </c>
      <c r="B3517" t="s">
        <v>4354</v>
      </c>
      <c r="C3517" t="s">
        <v>3714</v>
      </c>
      <c r="D3517" t="s">
        <v>330</v>
      </c>
      <c r="E3517" t="s">
        <v>8183</v>
      </c>
      <c r="F3517" t="str">
        <f>VLOOKUP(TRIM(SUBSTITUTE(E3517,CHAR(160),CHAR(32))),Metadata!B$1:C$2632,2,FALSE)</f>
        <v>Barthélemy, Jean-Jacques, 1716-1795.</v>
      </c>
      <c r="G3517" t="str">
        <f>VLOOKUP(TRIM(SUBSTITUTE(E3517,CHAR(160),CHAR(32))),Metadata!B$1:D$2632,3,FALSE)</f>
        <v>Voyage du jeune anacharsis</v>
      </c>
      <c r="H3517">
        <f>VLOOKUP(TRIM(SUBSTITUTE(E3517,CHAR(160),CHAR(32))),Metadata!B$1:E$2632,4,FALSE)</f>
        <v>1788</v>
      </c>
      <c r="I3517" t="s">
        <v>448</v>
      </c>
      <c r="K3517" t="str">
        <f>VLOOKUP(TRIM(SUBSTITUTE(E3517,CHAR(160),CHAR(32))),Metadata!B$1:H$2632,7,FALSE)</f>
        <v>melanges litteraires</v>
      </c>
      <c r="L3517" t="s">
        <v>4389</v>
      </c>
      <c r="N3517" t="str">
        <f>VLOOKUP(TRIM(SUBSTITUTE(E3517,CHAR(160),CHAR(32))),Metadata!B$1:J$2632,9,FALSE)</f>
        <v>prose</v>
      </c>
      <c r="O3517">
        <f>VLOOKUP(TRIM(SUBSTITUTE(E3517,CHAR(160),CHAR(32))),Metadata!B$1:K$2632,10,FALSE)</f>
        <v>539817</v>
      </c>
      <c r="P3517" s="4" t="s">
        <v>9396</v>
      </c>
      <c r="Q3517">
        <v>201</v>
      </c>
      <c r="R3517">
        <v>205</v>
      </c>
      <c r="S3517">
        <v>210</v>
      </c>
      <c r="T3517">
        <v>214</v>
      </c>
    </row>
    <row r="3518" spans="1:20" hidden="1" x14ac:dyDescent="0.25">
      <c r="A3518">
        <v>3522</v>
      </c>
      <c r="B3518" t="s">
        <v>4354</v>
      </c>
      <c r="C3518" t="s">
        <v>3714</v>
      </c>
      <c r="D3518" t="s">
        <v>330</v>
      </c>
      <c r="E3518" t="s">
        <v>8385</v>
      </c>
      <c r="F3518" t="str">
        <f>VLOOKUP(TRIM(SUBSTITUTE(E3518,CHAR(160),CHAR(32))),Metadata!B$1:C$2632,2,FALSE)</f>
        <v>Rousseau, Jean-Jacques, 1712-1778.</v>
      </c>
      <c r="G3518" t="str">
        <f>VLOOKUP(TRIM(SUBSTITUTE(E3518,CHAR(160),CHAR(32))),Metadata!B$1:D$2632,3,FALSE)</f>
        <v>Rousseau juge de Jean-Jacques, Dialogues</v>
      </c>
      <c r="H3518">
        <f>VLOOKUP(TRIM(SUBSTITUTE(E3518,CHAR(160),CHAR(32))),Metadata!B$1:E$2632,4,FALSE)</f>
        <v>1776</v>
      </c>
      <c r="I3518" t="s">
        <v>448</v>
      </c>
      <c r="K3518" t="str">
        <f>VLOOKUP(TRIM(SUBSTITUTE(E3518,CHAR(160),CHAR(32))),Metadata!B$1:H$2632,7,FALSE)</f>
        <v>memoires</v>
      </c>
      <c r="L3518" t="s">
        <v>4481</v>
      </c>
      <c r="N3518" t="str">
        <f>VLOOKUP(TRIM(SUBSTITUTE(E3518,CHAR(160),CHAR(32))),Metadata!B$1:J$2632,9,FALSE)</f>
        <v>prose</v>
      </c>
      <c r="O3518">
        <f>VLOOKUP(TRIM(SUBSTITUTE(E3518,CHAR(160),CHAR(32))),Metadata!B$1:K$2632,10,FALSE)</f>
        <v>128799</v>
      </c>
      <c r="P3518" s="4" t="s">
        <v>11772</v>
      </c>
      <c r="Q3518">
        <v>99</v>
      </c>
      <c r="R3518">
        <v>103</v>
      </c>
      <c r="S3518">
        <v>108</v>
      </c>
      <c r="T3518">
        <v>112</v>
      </c>
    </row>
    <row r="3519" spans="1:20" hidden="1" x14ac:dyDescent="0.25">
      <c r="A3519">
        <v>3523</v>
      </c>
      <c r="B3519" t="s">
        <v>4354</v>
      </c>
      <c r="C3519" t="s">
        <v>3714</v>
      </c>
      <c r="D3519" t="s">
        <v>330</v>
      </c>
      <c r="E3519" t="s">
        <v>8385</v>
      </c>
      <c r="F3519" t="str">
        <f>VLOOKUP(TRIM(SUBSTITUTE(E3519,CHAR(160),CHAR(32))),Metadata!B$1:C$2632,2,FALSE)</f>
        <v>Rousseau, Jean-Jacques, 1712-1778.</v>
      </c>
      <c r="G3519" t="str">
        <f>VLOOKUP(TRIM(SUBSTITUTE(E3519,CHAR(160),CHAR(32))),Metadata!B$1:D$2632,3,FALSE)</f>
        <v>Rousseau juge de Jean-Jacques, Dialogues</v>
      </c>
      <c r="H3519">
        <f>VLOOKUP(TRIM(SUBSTITUTE(E3519,CHAR(160),CHAR(32))),Metadata!B$1:E$2632,4,FALSE)</f>
        <v>1776</v>
      </c>
      <c r="I3519" t="s">
        <v>448</v>
      </c>
      <c r="K3519" t="str">
        <f>VLOOKUP(TRIM(SUBSTITUTE(E3519,CHAR(160),CHAR(32))),Metadata!B$1:H$2632,7,FALSE)</f>
        <v>memoires</v>
      </c>
      <c r="L3519" t="s">
        <v>4481</v>
      </c>
      <c r="N3519" t="str">
        <f>VLOOKUP(TRIM(SUBSTITUTE(E3519,CHAR(160),CHAR(32))),Metadata!B$1:J$2632,9,FALSE)</f>
        <v>prose</v>
      </c>
      <c r="O3519">
        <f>VLOOKUP(TRIM(SUBSTITUTE(E3519,CHAR(160),CHAR(32))),Metadata!B$1:K$2632,10,FALSE)</f>
        <v>128799</v>
      </c>
      <c r="P3519" s="4" t="s">
        <v>11773</v>
      </c>
      <c r="Q3519">
        <v>67</v>
      </c>
      <c r="R3519">
        <v>70</v>
      </c>
      <c r="S3519">
        <v>81</v>
      </c>
      <c r="T3519">
        <v>85</v>
      </c>
    </row>
    <row r="3520" spans="1:20" hidden="1" x14ac:dyDescent="0.25">
      <c r="A3520">
        <v>3524</v>
      </c>
      <c r="B3520" t="s">
        <v>4354</v>
      </c>
      <c r="C3520" t="s">
        <v>3714</v>
      </c>
      <c r="D3520" t="s">
        <v>330</v>
      </c>
      <c r="E3520" t="s">
        <v>8185</v>
      </c>
      <c r="F3520" t="str">
        <f>VLOOKUP(TRIM(SUBSTITUTE(E3520,CHAR(160),CHAR(32))),Metadata!B$1:C$2632,2,FALSE)</f>
        <v>Beaumarchais, Pierre Augustin Caron de, 1732-1799.</v>
      </c>
      <c r="G3520" t="str">
        <f>VLOOKUP(TRIM(SUBSTITUTE(E3520,CHAR(160),CHAR(32))),Metadata!B$1:D$2632,3,FALSE)</f>
        <v>Mémoires contre M. Goezmann</v>
      </c>
      <c r="H3520">
        <f>VLOOKUP(TRIM(SUBSTITUTE(E3520,CHAR(160),CHAR(32))),Metadata!B$1:E$2632,4,FALSE)</f>
        <v>1774</v>
      </c>
      <c r="I3520" t="s">
        <v>448</v>
      </c>
      <c r="K3520" t="str">
        <f>VLOOKUP(TRIM(SUBSTITUTE(E3520,CHAR(160),CHAR(32))),Metadata!B$1:H$2632,7,FALSE)</f>
        <v>pamphlet</v>
      </c>
      <c r="L3520" t="s">
        <v>4534</v>
      </c>
      <c r="N3520" t="str">
        <f>VLOOKUP(TRIM(SUBSTITUTE(E3520,CHAR(160),CHAR(32))),Metadata!B$1:J$2632,9,FALSE)</f>
        <v>prose</v>
      </c>
      <c r="O3520">
        <f>VLOOKUP(TRIM(SUBSTITUTE(E3520,CHAR(160),CHAR(32))),Metadata!B$1:K$2632,10,FALSE)</f>
        <v>106075</v>
      </c>
      <c r="P3520" s="4" t="s">
        <v>13051</v>
      </c>
      <c r="Q3520">
        <v>11</v>
      </c>
      <c r="R3520">
        <v>14</v>
      </c>
      <c r="S3520">
        <v>27</v>
      </c>
      <c r="T3520">
        <v>31</v>
      </c>
    </row>
    <row r="3521" spans="1:20" hidden="1" x14ac:dyDescent="0.25">
      <c r="A3521">
        <v>3525</v>
      </c>
      <c r="B3521" t="s">
        <v>4354</v>
      </c>
      <c r="C3521" t="s">
        <v>3714</v>
      </c>
      <c r="D3521" t="s">
        <v>330</v>
      </c>
      <c r="E3521" t="s">
        <v>8313</v>
      </c>
      <c r="F3521" t="str">
        <f>VLOOKUP(TRIM(SUBSTITUTE(E3521,CHAR(160),CHAR(32))),Metadata!B$1:C$2632,2,FALSE)</f>
        <v>Marat, Jean Paul, 1743-1793.</v>
      </c>
      <c r="G3521" t="str">
        <f>VLOOKUP(TRIM(SUBSTITUTE(E3521,CHAR(160),CHAR(32))),Metadata!B$1:D$2632,3,FALSE)</f>
        <v>Eloge de Montesquieu: présenté à l'Académie de Bordeaux le 28 mars 1785</v>
      </c>
      <c r="H3521">
        <f>VLOOKUP(TRIM(SUBSTITUTE(E3521,CHAR(160),CHAR(32))),Metadata!B$1:E$2632,4,FALSE)</f>
        <v>1785</v>
      </c>
      <c r="I3521" t="s">
        <v>448</v>
      </c>
      <c r="K3521" t="str">
        <f>VLOOKUP(TRIM(SUBSTITUTE(E3521,CHAR(160),CHAR(32))),Metadata!B$1:H$2632,7,FALSE)</f>
        <v>traite ou essai</v>
      </c>
      <c r="L3521" t="s">
        <v>4402</v>
      </c>
      <c r="N3521" t="str">
        <f>VLOOKUP(TRIM(SUBSTITUTE(E3521,CHAR(160),CHAR(32))),Metadata!B$1:J$2632,9,FALSE)</f>
        <v>prose</v>
      </c>
      <c r="O3521">
        <f>VLOOKUP(TRIM(SUBSTITUTE(E3521,CHAR(160),CHAR(32))),Metadata!B$1:K$2632,10,FALSE)</f>
        <v>24030</v>
      </c>
      <c r="P3521" s="4" t="s">
        <v>9397</v>
      </c>
      <c r="Q3521">
        <v>105</v>
      </c>
      <c r="R3521">
        <v>110</v>
      </c>
      <c r="S3521">
        <v>121</v>
      </c>
      <c r="T3521">
        <v>125</v>
      </c>
    </row>
    <row r="3522" spans="1:20" hidden="1" x14ac:dyDescent="0.25">
      <c r="A3522">
        <v>3526</v>
      </c>
      <c r="B3522" t="s">
        <v>4354</v>
      </c>
      <c r="C3522" t="s">
        <v>3714</v>
      </c>
      <c r="D3522" t="s">
        <v>330</v>
      </c>
      <c r="E3522" t="s">
        <v>8381</v>
      </c>
      <c r="F3522" t="str">
        <f>VLOOKUP(TRIM(SUBSTITUTE(E3522,CHAR(160),CHAR(32))),Metadata!B$1:C$2632,2,FALSE)</f>
        <v>Rousseau, Jean-Jacques, 1712-1778.</v>
      </c>
      <c r="G3522" t="str">
        <f>VLOOKUP(TRIM(SUBSTITUTE(E3522,CHAR(160),CHAR(32))),Metadata!B$1:D$2632,3,FALSE)</f>
        <v>La nouvelle Héloïse</v>
      </c>
      <c r="H3522">
        <f>VLOOKUP(TRIM(SUBSTITUTE(E3522,CHAR(160),CHAR(32))),Metadata!B$1:E$2632,4,FALSE)</f>
        <v>1761</v>
      </c>
      <c r="I3522" t="s">
        <v>448</v>
      </c>
      <c r="K3522" t="str">
        <f>VLOOKUP(TRIM(SUBSTITUTE(E3522,CHAR(160),CHAR(32))),Metadata!B$1:H$2632,7,FALSE)</f>
        <v>roman</v>
      </c>
      <c r="L3522" t="s">
        <v>4378</v>
      </c>
      <c r="N3522" t="str">
        <f>VLOOKUP(TRIM(SUBSTITUTE(E3522,CHAR(160),CHAR(32))),Metadata!B$1:J$2632,9,FALSE)</f>
        <v>prose</v>
      </c>
      <c r="O3522">
        <f>VLOOKUP(TRIM(SUBSTITUTE(E3522,CHAR(160),CHAR(32))),Metadata!B$1:K$2632,10,FALSE)</f>
        <v>299094</v>
      </c>
      <c r="P3522" s="4" t="s">
        <v>11774</v>
      </c>
      <c r="Q3522">
        <v>23</v>
      </c>
      <c r="R3522">
        <v>26</v>
      </c>
      <c r="S3522">
        <v>45</v>
      </c>
      <c r="T3522">
        <v>49</v>
      </c>
    </row>
    <row r="3523" spans="1:20" hidden="1" x14ac:dyDescent="0.25">
      <c r="A3523">
        <v>3527</v>
      </c>
      <c r="B3523" t="s">
        <v>4354</v>
      </c>
      <c r="C3523" t="s">
        <v>3714</v>
      </c>
      <c r="D3523" t="s">
        <v>330</v>
      </c>
      <c r="E3523" t="s">
        <v>8385</v>
      </c>
      <c r="F3523" t="str">
        <f>VLOOKUP(TRIM(SUBSTITUTE(E3523,CHAR(160),CHAR(32))),Metadata!B$1:C$2632,2,FALSE)</f>
        <v>Rousseau, Jean-Jacques, 1712-1778.</v>
      </c>
      <c r="G3523" t="str">
        <f>VLOOKUP(TRIM(SUBSTITUTE(E3523,CHAR(160),CHAR(32))),Metadata!B$1:D$2632,3,FALSE)</f>
        <v>Rousseau juge de Jean-Jacques, Dialogues</v>
      </c>
      <c r="H3523">
        <f>VLOOKUP(TRIM(SUBSTITUTE(E3523,CHAR(160),CHAR(32))),Metadata!B$1:E$2632,4,FALSE)</f>
        <v>1776</v>
      </c>
      <c r="I3523" t="s">
        <v>448</v>
      </c>
      <c r="K3523" t="str">
        <f>VLOOKUP(TRIM(SUBSTITUTE(E3523,CHAR(160),CHAR(32))),Metadata!B$1:H$2632,7,FALSE)</f>
        <v>memoires</v>
      </c>
      <c r="L3523" t="s">
        <v>4481</v>
      </c>
      <c r="N3523" t="str">
        <f>VLOOKUP(TRIM(SUBSTITUTE(E3523,CHAR(160),CHAR(32))),Metadata!B$1:J$2632,9,FALSE)</f>
        <v>prose</v>
      </c>
      <c r="O3523">
        <f>VLOOKUP(TRIM(SUBSTITUTE(E3523,CHAR(160),CHAR(32))),Metadata!B$1:K$2632,10,FALSE)</f>
        <v>128799</v>
      </c>
      <c r="P3523" s="4" t="s">
        <v>11775</v>
      </c>
      <c r="Q3523">
        <v>27</v>
      </c>
      <c r="R3523">
        <v>30</v>
      </c>
      <c r="S3523">
        <v>36</v>
      </c>
      <c r="T3523">
        <v>41</v>
      </c>
    </row>
    <row r="3524" spans="1:20" hidden="1" x14ac:dyDescent="0.25">
      <c r="A3524">
        <v>3528</v>
      </c>
      <c r="B3524" t="s">
        <v>4354</v>
      </c>
      <c r="C3524" t="s">
        <v>3714</v>
      </c>
      <c r="D3524" t="s">
        <v>330</v>
      </c>
      <c r="E3524" t="s">
        <v>8183</v>
      </c>
      <c r="F3524" t="str">
        <f>VLOOKUP(TRIM(SUBSTITUTE(E3524,CHAR(160),CHAR(32))),Metadata!B$1:C$2632,2,FALSE)</f>
        <v>Barthélemy, Jean-Jacques, 1716-1795.</v>
      </c>
      <c r="G3524" t="str">
        <f>VLOOKUP(TRIM(SUBSTITUTE(E3524,CHAR(160),CHAR(32))),Metadata!B$1:D$2632,3,FALSE)</f>
        <v>Voyage du jeune anacharsis</v>
      </c>
      <c r="H3524">
        <f>VLOOKUP(TRIM(SUBSTITUTE(E3524,CHAR(160),CHAR(32))),Metadata!B$1:E$2632,4,FALSE)</f>
        <v>1788</v>
      </c>
      <c r="I3524" t="s">
        <v>448</v>
      </c>
      <c r="K3524" t="str">
        <f>VLOOKUP(TRIM(SUBSTITUTE(E3524,CHAR(160),CHAR(32))),Metadata!B$1:H$2632,7,FALSE)</f>
        <v>melanges litteraires</v>
      </c>
      <c r="L3524" t="s">
        <v>4389</v>
      </c>
      <c r="N3524" t="str">
        <f>VLOOKUP(TRIM(SUBSTITUTE(E3524,CHAR(160),CHAR(32))),Metadata!B$1:J$2632,9,FALSE)</f>
        <v>prose</v>
      </c>
      <c r="O3524">
        <f>VLOOKUP(TRIM(SUBSTITUTE(E3524,CHAR(160),CHAR(32))),Metadata!B$1:K$2632,10,FALSE)</f>
        <v>539817</v>
      </c>
      <c r="P3524" s="4" t="s">
        <v>9398</v>
      </c>
      <c r="Q3524">
        <v>43</v>
      </c>
      <c r="R3524">
        <v>50</v>
      </c>
      <c r="S3524">
        <v>55</v>
      </c>
      <c r="T3524">
        <v>59</v>
      </c>
    </row>
    <row r="3525" spans="1:20" x14ac:dyDescent="0.25">
      <c r="A3525">
        <v>3529</v>
      </c>
      <c r="B3525" t="s">
        <v>4354</v>
      </c>
      <c r="C3525" t="s">
        <v>3714</v>
      </c>
      <c r="D3525" t="s">
        <v>330</v>
      </c>
      <c r="E3525" t="s">
        <v>8420</v>
      </c>
      <c r="F3525" t="str">
        <f>VLOOKUP(TRIM(SUBSTITUTE(E3525,CHAR(160),CHAR(32))),Metadata!B$1:C$2632,2,FALSE)</f>
        <v>Voltaire, 1694-1778.</v>
      </c>
      <c r="G3525" t="str">
        <f>VLOOKUP(TRIM(SUBSTITUTE(E3525,CHAR(160),CHAR(32))),Metadata!B$1:D$2632,3,FALSE)</f>
        <v>La pucelle d'Orléans</v>
      </c>
      <c r="H3525">
        <f>VLOOKUP(TRIM(SUBSTITUTE(E3525,CHAR(160),CHAR(32))),Metadata!B$1:E$2632,4,FALSE)</f>
        <v>1755</v>
      </c>
      <c r="I3525" t="s">
        <v>448</v>
      </c>
      <c r="K3525" t="str">
        <f>VLOOKUP(TRIM(SUBSTITUTE(E3525,CHAR(160),CHAR(32))),Metadata!B$1:H$2632,7,FALSE)</f>
        <v>poesie</v>
      </c>
      <c r="L3525" t="s">
        <v>4382</v>
      </c>
      <c r="N3525" t="str">
        <f>VLOOKUP(TRIM(SUBSTITUTE(E3525,CHAR(160),CHAR(32))),Metadata!B$1:J$2632,9,FALSE)</f>
        <v>vers</v>
      </c>
      <c r="O3525">
        <f>VLOOKUP(TRIM(SUBSTITUTE(E3525,CHAR(160),CHAR(32))),Metadata!B$1:K$2632,10,FALSE)</f>
        <v>39043</v>
      </c>
      <c r="P3525" s="8" t="s">
        <v>11776</v>
      </c>
      <c r="Q3525">
        <v>94</v>
      </c>
      <c r="R3525">
        <v>107</v>
      </c>
    </row>
    <row r="3526" spans="1:20" hidden="1" x14ac:dyDescent="0.25">
      <c r="A3526">
        <v>3530</v>
      </c>
      <c r="B3526" t="s">
        <v>4354</v>
      </c>
      <c r="C3526" t="s">
        <v>3714</v>
      </c>
      <c r="D3526" t="s">
        <v>330</v>
      </c>
      <c r="E3526" t="s">
        <v>8241</v>
      </c>
      <c r="F3526" t="str">
        <f>VLOOKUP(TRIM(SUBSTITUTE(E3526,CHAR(160),CHAR(32))),Metadata!B$1:C$2632,2,FALSE)</f>
        <v>Diderot, Denis, 1713-1784.</v>
      </c>
      <c r="G3526" t="str">
        <f>VLOOKUP(TRIM(SUBSTITUTE(E3526,CHAR(160),CHAR(32))),Metadata!B$1:D$2632,3,FALSE)</f>
        <v>Réfutation d'Helvetius</v>
      </c>
      <c r="H3526">
        <f>VLOOKUP(TRIM(SUBSTITUTE(E3526,CHAR(160),CHAR(32))),Metadata!B$1:E$2632,4,FALSE)</f>
        <v>1774</v>
      </c>
      <c r="I3526" t="s">
        <v>448</v>
      </c>
      <c r="K3526" t="str">
        <f>VLOOKUP(TRIM(SUBSTITUTE(E3526,CHAR(160),CHAR(32))),Metadata!B$1:H$2632,7,FALSE)</f>
        <v>traite ou essai</v>
      </c>
      <c r="L3526" t="s">
        <v>4402</v>
      </c>
      <c r="N3526" t="str">
        <f>VLOOKUP(TRIM(SUBSTITUTE(E3526,CHAR(160),CHAR(32))),Metadata!B$1:J$2632,9,FALSE)</f>
        <v>prose</v>
      </c>
      <c r="O3526">
        <f>VLOOKUP(TRIM(SUBSTITUTE(E3526,CHAR(160),CHAR(32))),Metadata!B$1:K$2632,10,FALSE)</f>
        <v>56487</v>
      </c>
      <c r="P3526" s="4" t="s">
        <v>13052</v>
      </c>
      <c r="Q3526">
        <v>120</v>
      </c>
      <c r="R3526">
        <v>123</v>
      </c>
      <c r="S3526">
        <v>128</v>
      </c>
      <c r="T3526">
        <v>132</v>
      </c>
    </row>
    <row r="3527" spans="1:20" hidden="1" x14ac:dyDescent="0.25">
      <c r="A3527">
        <v>3531</v>
      </c>
      <c r="B3527" t="s">
        <v>4354</v>
      </c>
      <c r="C3527" t="s">
        <v>3714</v>
      </c>
      <c r="D3527" t="s">
        <v>330</v>
      </c>
      <c r="E3527" t="s">
        <v>8334</v>
      </c>
      <c r="F3527" t="str">
        <f>VLOOKUP(TRIM(SUBSTITUTE(E3527,CHAR(160),CHAR(32))),Metadata!B$1:C$2632,2,FALSE)</f>
        <v>Mercier, Louis-Sébastien, 1740-1814.</v>
      </c>
      <c r="G3527" t="str">
        <f>VLOOKUP(TRIM(SUBSTITUTE(E3527,CHAR(160),CHAR(32))),Metadata!B$1:D$2632,3,FALSE)</f>
        <v>Tableau de Paris t. 5</v>
      </c>
      <c r="H3527">
        <f>VLOOKUP(TRIM(SUBSTITUTE(E3527,CHAR(160),CHAR(32))),Metadata!B$1:E$2632,4,FALSE)</f>
        <v>1783</v>
      </c>
      <c r="I3527" t="s">
        <v>448</v>
      </c>
      <c r="K3527" t="str">
        <f>VLOOKUP(TRIM(SUBSTITUTE(E3527,CHAR(160),CHAR(32))),Metadata!B$1:H$2632,7,FALSE)</f>
        <v>melanges litteraires</v>
      </c>
      <c r="L3527" t="s">
        <v>4389</v>
      </c>
      <c r="N3527" t="str">
        <f>VLOOKUP(TRIM(SUBSTITUTE(E3527,CHAR(160),CHAR(32))),Metadata!B$1:J$2632,9,FALSE)</f>
        <v>prose</v>
      </c>
      <c r="O3527">
        <f>VLOOKUP(TRIM(SUBSTITUTE(E3527,CHAR(160),CHAR(32))),Metadata!B$1:K$2632,10,FALSE)</f>
        <v>217445</v>
      </c>
      <c r="P3527" s="4" t="s">
        <v>11777</v>
      </c>
      <c r="Q3527">
        <v>6</v>
      </c>
      <c r="R3527">
        <v>12</v>
      </c>
      <c r="S3527">
        <v>23</v>
      </c>
      <c r="T3527">
        <v>27</v>
      </c>
    </row>
    <row r="3528" spans="1:20" hidden="1" x14ac:dyDescent="0.25">
      <c r="A3528">
        <v>3532</v>
      </c>
      <c r="B3528" t="s">
        <v>4354</v>
      </c>
      <c r="C3528" t="s">
        <v>3714</v>
      </c>
      <c r="D3528" t="s">
        <v>330</v>
      </c>
      <c r="E3528" t="s">
        <v>8354</v>
      </c>
      <c r="F3528" t="str">
        <f>VLOOKUP(TRIM(SUBSTITUTE(E3528,CHAR(160),CHAR(32))),Metadata!B$1:C$2632,2,FALSE)</f>
        <v>Prévost, abbé, 1697-1763.</v>
      </c>
      <c r="G3528" t="str">
        <f>VLOOKUP(TRIM(SUBSTITUTE(E3528,CHAR(160),CHAR(32))),Metadata!B$1:D$2632,3,FALSE)</f>
        <v>Le philosophe anglois, ou, Histoire de monsieur Cleveland, fils naturel de Cromwel. T. 5-6</v>
      </c>
      <c r="H3528">
        <f>VLOOKUP(TRIM(SUBSTITUTE(E3528,CHAR(160),CHAR(32))),Metadata!B$1:E$2632,4,FALSE)</f>
        <v>1739</v>
      </c>
      <c r="I3528" t="s">
        <v>448</v>
      </c>
      <c r="K3528" t="str">
        <f>VLOOKUP(TRIM(SUBSTITUTE(E3528,CHAR(160),CHAR(32))),Metadata!B$1:H$2632,7,FALSE)</f>
        <v>roman</v>
      </c>
      <c r="L3528" t="s">
        <v>4378</v>
      </c>
      <c r="N3528" t="str">
        <f>VLOOKUP(TRIM(SUBSTITUTE(E3528,CHAR(160),CHAR(32))),Metadata!B$1:J$2632,9,FALSE)</f>
        <v>prose</v>
      </c>
      <c r="O3528">
        <f>VLOOKUP(TRIM(SUBSTITUTE(E3528,CHAR(160),CHAR(32))),Metadata!B$1:K$2632,10,FALSE)</f>
        <v>149906</v>
      </c>
      <c r="P3528" s="4" t="s">
        <v>13053</v>
      </c>
      <c r="Q3528">
        <v>62</v>
      </c>
      <c r="R3528">
        <v>67</v>
      </c>
      <c r="S3528">
        <v>93</v>
      </c>
      <c r="T3528">
        <v>97</v>
      </c>
    </row>
    <row r="3529" spans="1:20" hidden="1" x14ac:dyDescent="0.25">
      <c r="A3529">
        <v>3533</v>
      </c>
      <c r="B3529" t="s">
        <v>4354</v>
      </c>
      <c r="C3529" t="s">
        <v>3714</v>
      </c>
      <c r="D3529" t="s">
        <v>330</v>
      </c>
      <c r="E3529" t="s">
        <v>8332</v>
      </c>
      <c r="F3529" t="str">
        <f>VLOOKUP(TRIM(SUBSTITUTE(E3529,CHAR(160),CHAR(32))),Metadata!B$1:C$2632,2,FALSE)</f>
        <v>Mercier, Louis-Sébastien, 1740-1814.</v>
      </c>
      <c r="G3529" t="str">
        <f>VLOOKUP(TRIM(SUBSTITUTE(E3529,CHAR(160),CHAR(32))),Metadata!B$1:D$2632,3,FALSE)</f>
        <v>La destruction de la ligue, ou, La réduction de Paris</v>
      </c>
      <c r="H3529">
        <f>VLOOKUP(TRIM(SUBSTITUTE(E3529,CHAR(160),CHAR(32))),Metadata!B$1:E$2632,4,FALSE)</f>
        <v>1782</v>
      </c>
      <c r="I3529" t="s">
        <v>448</v>
      </c>
      <c r="K3529" t="str">
        <f>VLOOKUP(TRIM(SUBSTITUTE(E3529,CHAR(160),CHAR(32))),Metadata!B$1:H$2632,7,FALSE)</f>
        <v>theatre</v>
      </c>
      <c r="L3529" t="s">
        <v>4472</v>
      </c>
      <c r="N3529" t="str">
        <f>VLOOKUP(TRIM(SUBSTITUTE(E3529,CHAR(160),CHAR(32))),Metadata!B$1:J$2632,9,FALSE)</f>
        <v>prose</v>
      </c>
      <c r="O3529">
        <f>VLOOKUP(TRIM(SUBSTITUTE(E3529,CHAR(160),CHAR(32))),Metadata!B$1:K$2632,10,FALSE)</f>
        <v>33828</v>
      </c>
      <c r="P3529" s="4" t="s">
        <v>13054</v>
      </c>
      <c r="Q3529">
        <v>129</v>
      </c>
      <c r="R3529">
        <v>133</v>
      </c>
      <c r="S3529">
        <v>138</v>
      </c>
      <c r="T3529">
        <v>142</v>
      </c>
    </row>
    <row r="3530" spans="1:20" hidden="1" x14ac:dyDescent="0.25">
      <c r="A3530">
        <v>3534</v>
      </c>
      <c r="B3530" t="s">
        <v>4354</v>
      </c>
      <c r="C3530" t="s">
        <v>3714</v>
      </c>
      <c r="D3530" t="s">
        <v>330</v>
      </c>
      <c r="E3530" t="s">
        <v>8413</v>
      </c>
      <c r="F3530" t="str">
        <f>VLOOKUP(TRIM(SUBSTITUTE(E3530,CHAR(160),CHAR(32))),Metadata!B$1:C$2632,2,FALSE)</f>
        <v>Volney, C.-F. (Constantin-François), 1757-1820.</v>
      </c>
      <c r="G3530" t="str">
        <f>VLOOKUP(TRIM(SUBSTITUTE(E3530,CHAR(160),CHAR(32))),Metadata!B$1:D$2632,3,FALSE)</f>
        <v>Les ruines</v>
      </c>
      <c r="H3530">
        <f>VLOOKUP(TRIM(SUBSTITUTE(E3530,CHAR(160),CHAR(32))),Metadata!B$1:E$2632,4,FALSE)</f>
        <v>1791</v>
      </c>
      <c r="I3530" t="s">
        <v>448</v>
      </c>
      <c r="K3530" t="str">
        <f>VLOOKUP(TRIM(SUBSTITUTE(E3530,CHAR(160),CHAR(32))),Metadata!B$1:H$2632,7,FALSE)</f>
        <v>traite ou essai</v>
      </c>
      <c r="L3530" t="s">
        <v>4402</v>
      </c>
      <c r="N3530" t="str">
        <f>VLOOKUP(TRIM(SUBSTITUTE(E3530,CHAR(160),CHAR(32))),Metadata!B$1:J$2632,9,FALSE)</f>
        <v>prose</v>
      </c>
      <c r="O3530">
        <f>VLOOKUP(TRIM(SUBSTITUTE(E3530,CHAR(160),CHAR(32))),Metadata!B$1:K$2632,10,FALSE)</f>
        <v>55267</v>
      </c>
      <c r="P3530" s="4" t="s">
        <v>13055</v>
      </c>
      <c r="Q3530">
        <v>312</v>
      </c>
      <c r="R3530">
        <v>317</v>
      </c>
      <c r="S3530">
        <v>332</v>
      </c>
      <c r="T3530">
        <v>336</v>
      </c>
    </row>
    <row r="3531" spans="1:20" hidden="1" x14ac:dyDescent="0.25">
      <c r="A3531">
        <v>3535</v>
      </c>
      <c r="B3531" t="s">
        <v>4354</v>
      </c>
      <c r="C3531" t="s">
        <v>3714</v>
      </c>
      <c r="D3531" t="s">
        <v>330</v>
      </c>
      <c r="E3531" t="s">
        <v>8444</v>
      </c>
      <c r="F3531" t="str">
        <f>VLOOKUP(TRIM(SUBSTITUTE(E3531,CHAR(160),CHAR(32))),Metadata!B$1:C$2632,2,FALSE)</f>
        <v>Borel, Pétrus, 1809-1859.</v>
      </c>
      <c r="G3531" t="str">
        <f>VLOOKUP(TRIM(SUBSTITUTE(E3531,CHAR(160),CHAR(32))),Metadata!B$1:D$2632,3,FALSE)</f>
        <v>Champavert contes immoraux</v>
      </c>
      <c r="H3531">
        <f>VLOOKUP(TRIM(SUBSTITUTE(E3531,CHAR(160),CHAR(32))),Metadata!B$1:E$2632,4,FALSE)</f>
        <v>1833</v>
      </c>
      <c r="I3531" t="s">
        <v>450</v>
      </c>
      <c r="K3531" t="str">
        <f>VLOOKUP(TRIM(SUBSTITUTE(E3531,CHAR(160),CHAR(32))),Metadata!B$1:H$2632,7,FALSE)</f>
        <v>roman</v>
      </c>
      <c r="L3531" t="s">
        <v>4378</v>
      </c>
      <c r="N3531" t="str">
        <f>VLOOKUP(TRIM(SUBSTITUTE(E3531,CHAR(160),CHAR(32))),Metadata!B$1:J$2632,9,FALSE)</f>
        <v>prose</v>
      </c>
      <c r="O3531">
        <f>VLOOKUP(TRIM(SUBSTITUTE(E3531,CHAR(160),CHAR(32))),Metadata!B$1:K$2632,10,FALSE)</f>
        <v>57208</v>
      </c>
      <c r="P3531" s="8" t="s">
        <v>11778</v>
      </c>
      <c r="Q3531">
        <v>11</v>
      </c>
      <c r="R3531">
        <v>14</v>
      </c>
      <c r="S3531">
        <v>25</v>
      </c>
      <c r="T3531">
        <v>30</v>
      </c>
    </row>
    <row r="3532" spans="1:20" hidden="1" x14ac:dyDescent="0.25">
      <c r="A3532">
        <v>3536</v>
      </c>
      <c r="B3532" t="s">
        <v>4354</v>
      </c>
      <c r="C3532" t="s">
        <v>3714</v>
      </c>
      <c r="D3532" t="s">
        <v>330</v>
      </c>
      <c r="E3532" t="s">
        <v>8561</v>
      </c>
      <c r="F3532" t="str">
        <f>VLOOKUP(TRIM(SUBSTITUTE(E3532,CHAR(160),CHAR(32))),Metadata!B$1:C$2632,2,FALSE)</f>
        <v>Goncourt, Edmond de, 1822-1896: Goncourt, Jules de, 1830-1870.</v>
      </c>
      <c r="G3532" t="str">
        <f>VLOOKUP(TRIM(SUBSTITUTE(E3532,CHAR(160),CHAR(32))),Metadata!B$1:D$2632,3,FALSE)</f>
        <v>Journal. T. 2, 1864-1878</v>
      </c>
      <c r="H3532">
        <f>VLOOKUP(TRIM(SUBSTITUTE(E3532,CHAR(160),CHAR(32))),Metadata!B$1:E$2632,4,FALSE)</f>
        <v>1878</v>
      </c>
      <c r="I3532" t="s">
        <v>450</v>
      </c>
      <c r="K3532" t="str">
        <f>VLOOKUP(TRIM(SUBSTITUTE(E3532,CHAR(160),CHAR(32))),Metadata!B$1:H$2632,7,FALSE)</f>
        <v>memoires</v>
      </c>
      <c r="L3532" t="s">
        <v>4481</v>
      </c>
      <c r="N3532" t="str">
        <f>VLOOKUP(TRIM(SUBSTITUTE(E3532,CHAR(160),CHAR(32))),Metadata!B$1:J$2632,9,FALSE)</f>
        <v>prose</v>
      </c>
      <c r="O3532">
        <f>VLOOKUP(TRIM(SUBSTITUTE(E3532,CHAR(160),CHAR(32))),Metadata!B$1:K$2632,10,FALSE)</f>
        <v>428542</v>
      </c>
      <c r="P3532" s="4" t="s">
        <v>11779</v>
      </c>
      <c r="Q3532">
        <v>35</v>
      </c>
      <c r="R3532">
        <v>38</v>
      </c>
      <c r="S3532">
        <v>44</v>
      </c>
      <c r="T3532">
        <v>49</v>
      </c>
    </row>
    <row r="3533" spans="1:20" hidden="1" x14ac:dyDescent="0.25">
      <c r="A3533">
        <v>3537</v>
      </c>
      <c r="B3533" t="s">
        <v>4354</v>
      </c>
      <c r="C3533" t="s">
        <v>3714</v>
      </c>
      <c r="D3533" t="s">
        <v>330</v>
      </c>
      <c r="E3533" t="s">
        <v>8663</v>
      </c>
      <c r="F3533" t="str">
        <f>VLOOKUP(TRIM(SUBSTITUTE(E3533,CHAR(160),CHAR(32))),Metadata!B$1:C$2632,2,FALSE)</f>
        <v>Sand, George, 1804-1876.</v>
      </c>
      <c r="G3533" t="str">
        <f>VLOOKUP(TRIM(SUBSTITUTE(E3533,CHAR(160),CHAR(32))),Metadata!B$1:D$2632,3,FALSE)</f>
        <v>Un Hiver à Majorque</v>
      </c>
      <c r="H3533">
        <f>VLOOKUP(TRIM(SUBSTITUTE(E3533,CHAR(160),CHAR(32))),Metadata!B$1:E$2632,4,FALSE)</f>
        <v>1842</v>
      </c>
      <c r="I3533" t="s">
        <v>450</v>
      </c>
      <c r="K3533" t="str">
        <f>VLOOKUP(TRIM(SUBSTITUTE(E3533,CHAR(160),CHAR(32))),Metadata!B$1:H$2632,7,FALSE)</f>
        <v>recit de voyage</v>
      </c>
      <c r="L3533" t="s">
        <v>4870</v>
      </c>
      <c r="N3533" t="str">
        <f>VLOOKUP(TRIM(SUBSTITUTE(E3533,CHAR(160),CHAR(32))),Metadata!B$1:J$2632,9,FALSE)</f>
        <v/>
      </c>
      <c r="O3533">
        <f>VLOOKUP(TRIM(SUBSTITUTE(E3533,CHAR(160),CHAR(32))),Metadata!B$1:K$2632,10,FALSE)</f>
        <v>54538</v>
      </c>
      <c r="P3533" s="4" t="s">
        <v>13056</v>
      </c>
      <c r="Q3533">
        <v>381</v>
      </c>
      <c r="R3533">
        <v>385</v>
      </c>
      <c r="S3533">
        <v>390</v>
      </c>
      <c r="T3533">
        <v>394</v>
      </c>
    </row>
    <row r="3534" spans="1:20" hidden="1" x14ac:dyDescent="0.25">
      <c r="A3534">
        <v>3538</v>
      </c>
      <c r="B3534" t="s">
        <v>4354</v>
      </c>
      <c r="C3534" t="s">
        <v>3714</v>
      </c>
      <c r="D3534" t="s">
        <v>330</v>
      </c>
      <c r="E3534" t="s">
        <v>5960</v>
      </c>
      <c r="F3534" t="str">
        <f>VLOOKUP(TRIM(SUBSTITUTE(E3534,CHAR(160),CHAR(32))),Metadata!B$1:C$2632,2,FALSE)</f>
        <v>Maréchal, Sylvain, 1750-1803.</v>
      </c>
      <c r="G3534" t="str">
        <f>VLOOKUP(TRIM(SUBSTITUTE(E3534,CHAR(160),CHAR(32))),Metadata!B$1:D$2632,3,FALSE)</f>
        <v>Dictionnaire des athées anciens et modernes</v>
      </c>
      <c r="H3534">
        <f>VLOOKUP(TRIM(SUBSTITUTE(E3534,CHAR(160),CHAR(32))),Metadata!B$1:E$2632,4,FALSE)</f>
        <v>1833</v>
      </c>
      <c r="I3534" t="s">
        <v>450</v>
      </c>
      <c r="K3534" t="str">
        <f>VLOOKUP(TRIM(SUBSTITUTE(E3534,CHAR(160),CHAR(32))),Metadata!B$1:H$2632,7,FALSE)</f>
        <v>traite</v>
      </c>
      <c r="L3534" t="s">
        <v>4417</v>
      </c>
      <c r="N3534" t="str">
        <f>VLOOKUP(TRIM(SUBSTITUTE(E3534,CHAR(160),CHAR(32))),Metadata!B$1:J$2632,9,FALSE)</f>
        <v/>
      </c>
      <c r="O3534">
        <f>VLOOKUP(TRIM(SUBSTITUTE(E3534,CHAR(160),CHAR(32))),Metadata!B$1:K$2632,10,FALSE)</f>
        <v>129623</v>
      </c>
      <c r="P3534" s="4" t="s">
        <v>13057</v>
      </c>
      <c r="Q3534">
        <v>72</v>
      </c>
      <c r="R3534">
        <v>76</v>
      </c>
      <c r="S3534">
        <v>95</v>
      </c>
      <c r="T3534">
        <v>99</v>
      </c>
    </row>
    <row r="3535" spans="1:20" hidden="1" x14ac:dyDescent="0.25">
      <c r="A3535">
        <v>3539</v>
      </c>
      <c r="B3535" t="s">
        <v>4354</v>
      </c>
      <c r="C3535" t="s">
        <v>3714</v>
      </c>
      <c r="D3535" t="s">
        <v>330</v>
      </c>
      <c r="E3535" t="s">
        <v>8667</v>
      </c>
      <c r="F3535" t="str">
        <f>VLOOKUP(TRIM(SUBSTITUTE(E3535,CHAR(160),CHAR(32))),Metadata!B$1:C$2632,2,FALSE)</f>
        <v>Senancour, Etienne Pivert de, 1770-1846.</v>
      </c>
      <c r="G3535" t="str">
        <f>VLOOKUP(TRIM(SUBSTITUTE(E3535,CHAR(160),CHAR(32))),Metadata!B$1:D$2632,3,FALSE)</f>
        <v>Obermann</v>
      </c>
      <c r="H3535">
        <f>VLOOKUP(TRIM(SUBSTITUTE(E3535,CHAR(160),CHAR(32))),Metadata!B$1:E$2632,4,FALSE)</f>
        <v>1840</v>
      </c>
      <c r="I3535" t="s">
        <v>450</v>
      </c>
      <c r="K3535" t="str">
        <f>VLOOKUP(TRIM(SUBSTITUTE(E3535,CHAR(160),CHAR(32))),Metadata!B$1:H$2632,7,FALSE)</f>
        <v>roman</v>
      </c>
      <c r="L3535" t="s">
        <v>4378</v>
      </c>
      <c r="N3535" t="str">
        <f>VLOOKUP(TRIM(SUBSTITUTE(E3535,CHAR(160),CHAR(32))),Metadata!B$1:J$2632,9,FALSE)</f>
        <v>prose</v>
      </c>
      <c r="O3535">
        <f>VLOOKUP(TRIM(SUBSTITUTE(E3535,CHAR(160),CHAR(32))),Metadata!B$1:K$2632,10,FALSE)</f>
        <v>130065</v>
      </c>
      <c r="P3535" s="4" t="s">
        <v>9399</v>
      </c>
      <c r="Q3535">
        <v>60</v>
      </c>
      <c r="R3535">
        <v>63</v>
      </c>
      <c r="S3535">
        <v>68</v>
      </c>
      <c r="T3535">
        <v>72</v>
      </c>
    </row>
    <row r="3536" spans="1:20" hidden="1" x14ac:dyDescent="0.25">
      <c r="A3536">
        <v>3540</v>
      </c>
      <c r="B3536" t="s">
        <v>4354</v>
      </c>
      <c r="C3536" t="s">
        <v>3714</v>
      </c>
      <c r="D3536" t="s">
        <v>330</v>
      </c>
      <c r="E3536" t="s">
        <v>7894</v>
      </c>
      <c r="F3536" t="str">
        <f>VLOOKUP(TRIM(SUBSTITUTE(E3536,CHAR(160),CHAR(32))),Metadata!B$1:C$2632,2,FALSE)</f>
        <v>Michelet, Jules, 1798-1874.</v>
      </c>
      <c r="G3536" t="str">
        <f>VLOOKUP(TRIM(SUBSTITUTE(E3536,CHAR(160),CHAR(32))),Metadata!B$1:D$2632,3,FALSE)</f>
        <v>Histoire de France</v>
      </c>
      <c r="H3536">
        <f>VLOOKUP(TRIM(SUBSTITUTE(E3536,CHAR(160),CHAR(32))),Metadata!B$1:E$2632,4,FALSE)</f>
        <v>1893</v>
      </c>
      <c r="I3536" t="s">
        <v>450</v>
      </c>
      <c r="K3536" t="str">
        <f>VLOOKUP(TRIM(SUBSTITUTE(E3536,CHAR(160),CHAR(32))),Metadata!B$1:H$2632,7,FALSE)</f>
        <v>traite</v>
      </c>
      <c r="L3536" t="s">
        <v>4417</v>
      </c>
      <c r="N3536" t="str">
        <f>VLOOKUP(TRIM(SUBSTITUTE(E3536,CHAR(160),CHAR(32))),Metadata!B$1:J$2632,9,FALSE)</f>
        <v/>
      </c>
      <c r="O3536">
        <f>VLOOKUP(TRIM(SUBSTITUTE(E3536,CHAR(160),CHAR(32))),Metadata!B$1:K$2632,10,FALSE)</f>
        <v>119715</v>
      </c>
      <c r="P3536" s="4" t="s">
        <v>11780</v>
      </c>
      <c r="Q3536">
        <v>7</v>
      </c>
      <c r="R3536">
        <v>12</v>
      </c>
      <c r="S3536">
        <v>25</v>
      </c>
      <c r="T3536">
        <v>29</v>
      </c>
    </row>
    <row r="3537" spans="1:20" hidden="1" x14ac:dyDescent="0.25">
      <c r="A3537">
        <v>3541</v>
      </c>
      <c r="B3537" t="s">
        <v>4354</v>
      </c>
      <c r="C3537" t="s">
        <v>3714</v>
      </c>
      <c r="D3537" t="s">
        <v>330</v>
      </c>
      <c r="E3537" t="s">
        <v>8561</v>
      </c>
      <c r="F3537" t="str">
        <f>VLOOKUP(TRIM(SUBSTITUTE(E3537,CHAR(160),CHAR(32))),Metadata!B$1:C$2632,2,FALSE)</f>
        <v>Goncourt, Edmond de, 1822-1896: Goncourt, Jules de, 1830-1870.</v>
      </c>
      <c r="G3537" t="str">
        <f>VLOOKUP(TRIM(SUBSTITUTE(E3537,CHAR(160),CHAR(32))),Metadata!B$1:D$2632,3,FALSE)</f>
        <v>Journal. T. 2, 1864-1878</v>
      </c>
      <c r="H3537">
        <f>VLOOKUP(TRIM(SUBSTITUTE(E3537,CHAR(160),CHAR(32))),Metadata!B$1:E$2632,4,FALSE)</f>
        <v>1878</v>
      </c>
      <c r="I3537" t="s">
        <v>450</v>
      </c>
      <c r="K3537" t="str">
        <f>VLOOKUP(TRIM(SUBSTITUTE(E3537,CHAR(160),CHAR(32))),Metadata!B$1:H$2632,7,FALSE)</f>
        <v>memoires</v>
      </c>
      <c r="L3537" t="s">
        <v>4481</v>
      </c>
      <c r="N3537" t="str">
        <f>VLOOKUP(TRIM(SUBSTITUTE(E3537,CHAR(160),CHAR(32))),Metadata!B$1:J$2632,9,FALSE)</f>
        <v>prose</v>
      </c>
      <c r="O3537">
        <f>VLOOKUP(TRIM(SUBSTITUTE(E3537,CHAR(160),CHAR(32))),Metadata!B$1:K$2632,10,FALSE)</f>
        <v>428542</v>
      </c>
      <c r="P3537" s="4" t="s">
        <v>11781</v>
      </c>
      <c r="Q3537">
        <v>89</v>
      </c>
      <c r="R3537">
        <v>93</v>
      </c>
      <c r="S3537">
        <v>114</v>
      </c>
      <c r="T3537">
        <v>119</v>
      </c>
    </row>
    <row r="3538" spans="1:20" hidden="1" x14ac:dyDescent="0.25">
      <c r="A3538">
        <v>3542</v>
      </c>
      <c r="B3538" t="s">
        <v>4354</v>
      </c>
      <c r="C3538" t="s">
        <v>3714</v>
      </c>
      <c r="D3538" t="s">
        <v>330</v>
      </c>
      <c r="E3538" t="s">
        <v>6588</v>
      </c>
      <c r="F3538" t="str">
        <f>VLOOKUP(TRIM(SUBSTITUTE(E3538,CHAR(160),CHAR(32))),Metadata!B$1:C$2632,2,FALSE)</f>
        <v>Le Bon, Gustave, 1841-1931.</v>
      </c>
      <c r="G3538" t="str">
        <f>VLOOKUP(TRIM(SUBSTITUTE(E3538,CHAR(160),CHAR(32))),Metadata!B$1:D$2632,3,FALSE)</f>
        <v>L'homme et les sociétés. Leurs origines et leur développement (Deuxième partie).</v>
      </c>
      <c r="H3538">
        <f>VLOOKUP(TRIM(SUBSTITUTE(E3538,CHAR(160),CHAR(32))),Metadata!B$1:E$2632,4,FALSE)</f>
        <v>1881</v>
      </c>
      <c r="I3538" t="s">
        <v>450</v>
      </c>
      <c r="K3538" t="str">
        <f>VLOOKUP(TRIM(SUBSTITUTE(E3538,CHAR(160),CHAR(32))),Metadata!B$1:H$2632,7,FALSE)</f>
        <v>traite</v>
      </c>
      <c r="L3538" t="s">
        <v>4417</v>
      </c>
      <c r="N3538" t="str">
        <f>VLOOKUP(TRIM(SUBSTITUTE(E3538,CHAR(160),CHAR(32))),Metadata!B$1:J$2632,9,FALSE)</f>
        <v/>
      </c>
      <c r="O3538">
        <f>VLOOKUP(TRIM(SUBSTITUTE(E3538,CHAR(160),CHAR(32))),Metadata!B$1:K$2632,10,FALSE)</f>
        <v>163801</v>
      </c>
      <c r="P3538" s="4" t="s">
        <v>11782</v>
      </c>
      <c r="Q3538">
        <v>38</v>
      </c>
      <c r="R3538">
        <v>42</v>
      </c>
      <c r="S3538">
        <v>55</v>
      </c>
      <c r="T3538">
        <v>59</v>
      </c>
    </row>
    <row r="3539" spans="1:20" hidden="1" x14ac:dyDescent="0.25">
      <c r="A3539">
        <v>3543</v>
      </c>
      <c r="B3539" t="s">
        <v>4354</v>
      </c>
      <c r="C3539" t="s">
        <v>3714</v>
      </c>
      <c r="D3539" t="s">
        <v>330</v>
      </c>
      <c r="E3539" t="s">
        <v>6588</v>
      </c>
      <c r="F3539" t="str">
        <f>VLOOKUP(TRIM(SUBSTITUTE(E3539,CHAR(160),CHAR(32))),Metadata!B$1:C$2632,2,FALSE)</f>
        <v>Le Bon, Gustave, 1841-1931.</v>
      </c>
      <c r="G3539" t="str">
        <f>VLOOKUP(TRIM(SUBSTITUTE(E3539,CHAR(160),CHAR(32))),Metadata!B$1:D$2632,3,FALSE)</f>
        <v>L'homme et les sociétés. Leurs origines et leur développement (Deuxième partie).</v>
      </c>
      <c r="H3539">
        <f>VLOOKUP(TRIM(SUBSTITUTE(E3539,CHAR(160),CHAR(32))),Metadata!B$1:E$2632,4,FALSE)</f>
        <v>1881</v>
      </c>
      <c r="I3539" t="s">
        <v>450</v>
      </c>
      <c r="K3539" t="str">
        <f>VLOOKUP(TRIM(SUBSTITUTE(E3539,CHAR(160),CHAR(32))),Metadata!B$1:H$2632,7,FALSE)</f>
        <v>traite</v>
      </c>
      <c r="L3539" t="s">
        <v>4417</v>
      </c>
      <c r="N3539" t="str">
        <f>VLOOKUP(TRIM(SUBSTITUTE(E3539,CHAR(160),CHAR(32))),Metadata!B$1:J$2632,9,FALSE)</f>
        <v/>
      </c>
      <c r="O3539">
        <f>VLOOKUP(TRIM(SUBSTITUTE(E3539,CHAR(160),CHAR(32))),Metadata!B$1:K$2632,10,FALSE)</f>
        <v>163801</v>
      </c>
      <c r="P3539" s="4" t="s">
        <v>11783</v>
      </c>
      <c r="Q3539">
        <v>283</v>
      </c>
      <c r="R3539">
        <v>286</v>
      </c>
      <c r="S3539">
        <v>305</v>
      </c>
      <c r="T3539">
        <v>310</v>
      </c>
    </row>
    <row r="3540" spans="1:20" hidden="1" x14ac:dyDescent="0.25">
      <c r="A3540">
        <v>3544</v>
      </c>
      <c r="B3540" t="s">
        <v>4354</v>
      </c>
      <c r="C3540" t="s">
        <v>3714</v>
      </c>
      <c r="D3540" t="s">
        <v>330</v>
      </c>
      <c r="E3540" t="s">
        <v>7894</v>
      </c>
      <c r="F3540" t="str">
        <f>VLOOKUP(TRIM(SUBSTITUTE(E3540,CHAR(160),CHAR(32))),Metadata!B$1:C$2632,2,FALSE)</f>
        <v>Michelet, Jules, 1798-1874.</v>
      </c>
      <c r="G3540" t="str">
        <f>VLOOKUP(TRIM(SUBSTITUTE(E3540,CHAR(160),CHAR(32))),Metadata!B$1:D$2632,3,FALSE)</f>
        <v>Histoire de France</v>
      </c>
      <c r="H3540">
        <f>VLOOKUP(TRIM(SUBSTITUTE(E3540,CHAR(160),CHAR(32))),Metadata!B$1:E$2632,4,FALSE)</f>
        <v>1893</v>
      </c>
      <c r="I3540" t="s">
        <v>450</v>
      </c>
      <c r="K3540" t="str">
        <f>VLOOKUP(TRIM(SUBSTITUTE(E3540,CHAR(160),CHAR(32))),Metadata!B$1:H$2632,7,FALSE)</f>
        <v>traite</v>
      </c>
      <c r="L3540" t="s">
        <v>4417</v>
      </c>
      <c r="N3540" t="str">
        <f>VLOOKUP(TRIM(SUBSTITUTE(E3540,CHAR(160),CHAR(32))),Metadata!B$1:J$2632,9,FALSE)</f>
        <v/>
      </c>
      <c r="O3540">
        <f>VLOOKUP(TRIM(SUBSTITUTE(E3540,CHAR(160),CHAR(32))),Metadata!B$1:K$2632,10,FALSE)</f>
        <v>119715</v>
      </c>
      <c r="P3540" s="4" t="s">
        <v>11784</v>
      </c>
      <c r="Q3540">
        <v>19</v>
      </c>
      <c r="R3540">
        <v>24</v>
      </c>
      <c r="S3540">
        <v>29</v>
      </c>
      <c r="T3540">
        <v>33</v>
      </c>
    </row>
    <row r="3541" spans="1:20" hidden="1" x14ac:dyDescent="0.25">
      <c r="A3541">
        <v>3545</v>
      </c>
      <c r="B3541" t="s">
        <v>4354</v>
      </c>
      <c r="C3541" t="s">
        <v>3714</v>
      </c>
      <c r="D3541" t="s">
        <v>330</v>
      </c>
      <c r="E3541" t="s">
        <v>8498</v>
      </c>
      <c r="F3541" t="str">
        <f>VLOOKUP(TRIM(SUBSTITUTE(E3541,CHAR(160),CHAR(32))),Metadata!B$1:C$2632,2,FALSE)</f>
        <v>Dumas, Alexandre (père), 1802-1870.</v>
      </c>
      <c r="G3541" t="str">
        <f>VLOOKUP(TRIM(SUBSTITUTE(E3541,CHAR(160),CHAR(32))),Metadata!B$1:D$2632,3,FALSE)</f>
        <v>Joseph Balsamo</v>
      </c>
      <c r="H3541">
        <f>VLOOKUP(TRIM(SUBSTITUTE(E3541,CHAR(160),CHAR(32))),Metadata!B$1:E$2632,4,FALSE)</f>
        <v>1846</v>
      </c>
      <c r="I3541" t="s">
        <v>450</v>
      </c>
      <c r="K3541" t="str">
        <f>VLOOKUP(TRIM(SUBSTITUTE(E3541,CHAR(160),CHAR(32))),Metadata!B$1:H$2632,7,FALSE)</f>
        <v>Narratif, Roman</v>
      </c>
      <c r="L3541" t="s">
        <v>4786</v>
      </c>
      <c r="N3541" t="str">
        <f>VLOOKUP(TRIM(SUBSTITUTE(E3541,CHAR(160),CHAR(32))),Metadata!B$1:J$2632,9,FALSE)</f>
        <v/>
      </c>
      <c r="O3541">
        <f>VLOOKUP(TRIM(SUBSTITUTE(E3541,CHAR(160),CHAR(32))),Metadata!B$1:K$2632,10,FALSE)</f>
        <v>471547</v>
      </c>
      <c r="P3541" s="4" t="s">
        <v>9400</v>
      </c>
      <c r="Q3541">
        <v>53</v>
      </c>
      <c r="R3541">
        <v>57</v>
      </c>
      <c r="S3541">
        <v>70</v>
      </c>
      <c r="T3541">
        <v>74</v>
      </c>
    </row>
    <row r="3542" spans="1:20" hidden="1" x14ac:dyDescent="0.25">
      <c r="A3542">
        <v>3546</v>
      </c>
      <c r="B3542" t="s">
        <v>4354</v>
      </c>
      <c r="C3542" t="s">
        <v>3714</v>
      </c>
      <c r="D3542" t="s">
        <v>330</v>
      </c>
      <c r="E3542" t="s">
        <v>8439</v>
      </c>
      <c r="F3542" t="str">
        <f>VLOOKUP(TRIM(SUBSTITUTE(E3542,CHAR(160),CHAR(32))),Metadata!B$1:C$2632,2,FALSE)</f>
        <v>Baudry de Lozieres, Louis Narcisse, 1761-1841.</v>
      </c>
      <c r="G3542" t="str">
        <f>VLOOKUP(TRIM(SUBSTITUTE(E3542,CHAR(160),CHAR(32))),Metadata!B$1:D$2632,3,FALSE)</f>
        <v>Voyage à la Louisiane</v>
      </c>
      <c r="H3542">
        <f>VLOOKUP(TRIM(SUBSTITUTE(E3542,CHAR(160),CHAR(32))),Metadata!B$1:E$2632,4,FALSE)</f>
        <v>1802</v>
      </c>
      <c r="I3542" t="s">
        <v>450</v>
      </c>
      <c r="K3542" t="str">
        <f>VLOOKUP(TRIM(SUBSTITUTE(E3542,CHAR(160),CHAR(32))),Metadata!B$1:H$2632,7,FALSE)</f>
        <v>recit de voyage</v>
      </c>
      <c r="L3542" t="s">
        <v>4870</v>
      </c>
      <c r="N3542" t="str">
        <f>VLOOKUP(TRIM(SUBSTITUTE(E3542,CHAR(160),CHAR(32))),Metadata!B$1:J$2632,9,FALSE)</f>
        <v>prose</v>
      </c>
      <c r="O3542">
        <f>VLOOKUP(TRIM(SUBSTITUTE(E3542,CHAR(160),CHAR(32))),Metadata!B$1:K$2632,10,FALSE)</f>
        <v>66048</v>
      </c>
      <c r="P3542" s="4" t="s">
        <v>11785</v>
      </c>
      <c r="Q3542">
        <v>74</v>
      </c>
      <c r="R3542">
        <v>80</v>
      </c>
      <c r="S3542">
        <v>85</v>
      </c>
      <c r="T3542">
        <v>89</v>
      </c>
    </row>
    <row r="3543" spans="1:20" hidden="1" x14ac:dyDescent="0.25">
      <c r="A3543">
        <v>3547</v>
      </c>
      <c r="B3543" t="s">
        <v>4354</v>
      </c>
      <c r="C3543" t="s">
        <v>3714</v>
      </c>
      <c r="D3543" t="s">
        <v>330</v>
      </c>
      <c r="E3543" t="s">
        <v>8592</v>
      </c>
      <c r="F3543" t="str">
        <f>VLOOKUP(TRIM(SUBSTITUTE(E3543,CHAR(160),CHAR(32))),Metadata!B$1:C$2632,2,FALSE)</f>
        <v>Lamartine, Alphonse de, 1790-1869.</v>
      </c>
      <c r="G3543" t="str">
        <f>VLOOKUP(TRIM(SUBSTITUTE(E3543,CHAR(160),CHAR(32))),Metadata!B$1:D$2632,3,FALSE)</f>
        <v>Souvenirs voyage en orient</v>
      </c>
      <c r="H3543">
        <f>VLOOKUP(TRIM(SUBSTITUTE(E3543,CHAR(160),CHAR(32))),Metadata!B$1:E$2632,4,FALSE)</f>
        <v>1835</v>
      </c>
      <c r="I3543" t="s">
        <v>450</v>
      </c>
      <c r="K3543" t="str">
        <f>VLOOKUP(TRIM(SUBSTITUTE(E3543,CHAR(160),CHAR(32))),Metadata!B$1:H$2632,7,FALSE)</f>
        <v>recit de voyage</v>
      </c>
      <c r="L3543" t="s">
        <v>4870</v>
      </c>
      <c r="N3543" t="str">
        <f>VLOOKUP(TRIM(SUBSTITUTE(E3543,CHAR(160),CHAR(32))),Metadata!B$1:J$2632,9,FALSE)</f>
        <v>prose</v>
      </c>
      <c r="O3543">
        <f>VLOOKUP(TRIM(SUBSTITUTE(E3543,CHAR(160),CHAR(32))),Metadata!B$1:K$2632,10,FALSE)</f>
        <v>241277</v>
      </c>
      <c r="P3543" s="4" t="s">
        <v>11786</v>
      </c>
      <c r="Q3543">
        <v>14</v>
      </c>
      <c r="R3543">
        <v>17</v>
      </c>
      <c r="S3543">
        <v>30</v>
      </c>
      <c r="T3543">
        <v>34</v>
      </c>
    </row>
    <row r="3544" spans="1:20" hidden="1" x14ac:dyDescent="0.25">
      <c r="A3544">
        <v>3548</v>
      </c>
      <c r="B3544" t="s">
        <v>4354</v>
      </c>
      <c r="C3544" t="s">
        <v>3714</v>
      </c>
      <c r="D3544" t="s">
        <v>330</v>
      </c>
      <c r="E3544" t="s">
        <v>8633</v>
      </c>
      <c r="F3544" t="str">
        <f>VLOOKUP(TRIM(SUBSTITUTE(E3544,CHAR(160),CHAR(32))),Metadata!B$1:C$2632,2,FALSE)</f>
        <v>Picavet, François, 1851-1921.</v>
      </c>
      <c r="G3544" t="str">
        <f>VLOOKUP(TRIM(SUBSTITUTE(E3544,CHAR(160),CHAR(32))),Metadata!B$1:D$2632,3,FALSE)</f>
        <v>Les idéologues, 1.</v>
      </c>
      <c r="H3544">
        <f>VLOOKUP(TRIM(SUBSTITUTE(E3544,CHAR(160),CHAR(32))),Metadata!B$1:E$2632,4,FALSE)</f>
        <v>1891</v>
      </c>
      <c r="I3544" t="s">
        <v>450</v>
      </c>
      <c r="K3544" t="str">
        <f>VLOOKUP(TRIM(SUBSTITUTE(E3544,CHAR(160),CHAR(32))),Metadata!B$1:H$2632,7,FALSE)</f>
        <v>traite</v>
      </c>
      <c r="L3544" t="s">
        <v>4417</v>
      </c>
      <c r="N3544" t="str">
        <f>VLOOKUP(TRIM(SUBSTITUTE(E3544,CHAR(160),CHAR(32))),Metadata!B$1:J$2632,9,FALSE)</f>
        <v/>
      </c>
      <c r="O3544">
        <f>VLOOKUP(TRIM(SUBSTITUTE(E3544,CHAR(160),CHAR(32))),Metadata!B$1:K$2632,10,FALSE)</f>
        <v>100138</v>
      </c>
      <c r="P3544" s="4" t="s">
        <v>11787</v>
      </c>
      <c r="Q3544">
        <v>219</v>
      </c>
      <c r="R3544">
        <v>223</v>
      </c>
      <c r="S3544">
        <v>240</v>
      </c>
      <c r="T3544">
        <v>244</v>
      </c>
    </row>
    <row r="3545" spans="1:20" hidden="1" x14ac:dyDescent="0.25">
      <c r="A3545">
        <v>3549</v>
      </c>
      <c r="B3545" t="s">
        <v>4354</v>
      </c>
      <c r="C3545" t="s">
        <v>3714</v>
      </c>
      <c r="D3545" t="s">
        <v>330</v>
      </c>
      <c r="E3545" t="s">
        <v>8597</v>
      </c>
      <c r="F3545" t="str">
        <f>VLOOKUP(TRIM(SUBSTITUTE(E3545,CHAR(160),CHAR(32))),Metadata!B$1:C$2632,2,FALSE)</f>
        <v>Leroux, Pierre, 1797-1871.</v>
      </c>
      <c r="G3545" t="str">
        <f>VLOOKUP(TRIM(SUBSTITUTE(E3545,CHAR(160),CHAR(32))),Metadata!B$1:D$2632,3,FALSE)</f>
        <v>De l'humanité: de son principe, et de son avenir: où se trouve exposée la vrai définition de la religion et où l'on explique le sens, la suite et l'enchâinement du mosaisme et du christianisme. Première partie</v>
      </c>
      <c r="H3545">
        <f>VLOOKUP(TRIM(SUBSTITUTE(E3545,CHAR(160),CHAR(32))),Metadata!B$1:E$2632,4,FALSE)</f>
        <v>1840</v>
      </c>
      <c r="I3545" t="s">
        <v>450</v>
      </c>
      <c r="K3545" t="str">
        <f>VLOOKUP(TRIM(SUBSTITUTE(E3545,CHAR(160),CHAR(32))),Metadata!B$1:H$2632,7,FALSE)</f>
        <v>traite ou essai</v>
      </c>
      <c r="L3545" t="s">
        <v>4402</v>
      </c>
      <c r="N3545" t="str">
        <f>VLOOKUP(TRIM(SUBSTITUTE(E3545,CHAR(160),CHAR(32))),Metadata!B$1:J$2632,9,FALSE)</f>
        <v>prose</v>
      </c>
      <c r="O3545">
        <f>VLOOKUP(TRIM(SUBSTITUTE(E3545,CHAR(160),CHAR(32))),Metadata!B$1:K$2632,10,FALSE)</f>
        <v>207532</v>
      </c>
      <c r="P3545" s="4" t="s">
        <v>11788</v>
      </c>
      <c r="Q3545">
        <v>46</v>
      </c>
      <c r="R3545">
        <v>50</v>
      </c>
      <c r="S3545">
        <v>55</v>
      </c>
      <c r="T3545">
        <v>59</v>
      </c>
    </row>
    <row r="3546" spans="1:20" hidden="1" x14ac:dyDescent="0.25">
      <c r="A3546">
        <v>3550</v>
      </c>
      <c r="B3546" t="s">
        <v>4354</v>
      </c>
      <c r="C3546" t="s">
        <v>3714</v>
      </c>
      <c r="D3546" t="s">
        <v>330</v>
      </c>
      <c r="E3546" t="s">
        <v>8650</v>
      </c>
      <c r="F3546" t="str">
        <f>VLOOKUP(TRIM(SUBSTITUTE(E3546,CHAR(160),CHAR(32))),Metadata!B$1:C$2632,2,FALSE)</f>
        <v>Sainte-Beuve, Charles Augustin, 1804-1869.</v>
      </c>
      <c r="G3546" t="str">
        <f>VLOOKUP(TRIM(SUBSTITUTE(E3546,CHAR(160),CHAR(32))),Metadata!B$1:D$2632,3,FALSE)</f>
        <v>Port-Royal T. 5</v>
      </c>
      <c r="H3546">
        <f>VLOOKUP(TRIM(SUBSTITUTE(E3546,CHAR(160),CHAR(32))),Metadata!B$1:E$2632,4,FALSE)</f>
        <v>1859</v>
      </c>
      <c r="I3546" t="s">
        <v>450</v>
      </c>
      <c r="K3546" t="str">
        <f>VLOOKUP(TRIM(SUBSTITUTE(E3546,CHAR(160),CHAR(32))),Metadata!B$1:H$2632,7,FALSE)</f>
        <v>traite ou essai</v>
      </c>
      <c r="L3546" t="s">
        <v>4402</v>
      </c>
      <c r="N3546" t="str">
        <f>VLOOKUP(TRIM(SUBSTITUTE(E3546,CHAR(160),CHAR(32))),Metadata!B$1:J$2632,9,FALSE)</f>
        <v>prose</v>
      </c>
      <c r="O3546">
        <f>VLOOKUP(TRIM(SUBSTITUTE(E3546,CHAR(160),CHAR(32))),Metadata!B$1:K$2632,10,FALSE)</f>
        <v>131858</v>
      </c>
      <c r="P3546" s="4" t="s">
        <v>11789</v>
      </c>
      <c r="Q3546">
        <v>133</v>
      </c>
      <c r="R3546">
        <v>138</v>
      </c>
      <c r="S3546">
        <v>143</v>
      </c>
      <c r="T3546">
        <v>147</v>
      </c>
    </row>
    <row r="3547" spans="1:20" hidden="1" x14ac:dyDescent="0.25">
      <c r="A3547">
        <v>3551</v>
      </c>
      <c r="B3547" t="s">
        <v>4354</v>
      </c>
      <c r="C3547" t="s">
        <v>3714</v>
      </c>
      <c r="D3547" t="s">
        <v>330</v>
      </c>
      <c r="E3547" t="s">
        <v>8706</v>
      </c>
      <c r="F3547" t="str">
        <f>VLOOKUP(TRIM(SUBSTITUTE(E3547,CHAR(160),CHAR(32))),Metadata!B$1:C$2632,2,FALSE)</f>
        <v>Vigny, Alfred de, 1797-1863.</v>
      </c>
      <c r="G3547" t="str">
        <f>VLOOKUP(TRIM(SUBSTITUTE(E3547,CHAR(160),CHAR(32))),Metadata!B$1:D$2632,3,FALSE)</f>
        <v>Servitude et grandeur militaires</v>
      </c>
      <c r="H3547">
        <f>VLOOKUP(TRIM(SUBSTITUTE(E3547,CHAR(160),CHAR(32))),Metadata!B$1:E$2632,4,FALSE)</f>
        <v>1835</v>
      </c>
      <c r="I3547" t="s">
        <v>450</v>
      </c>
      <c r="K3547" t="str">
        <f>VLOOKUP(TRIM(SUBSTITUTE(E3547,CHAR(160),CHAR(32))),Metadata!B$1:H$2632,7,FALSE)</f>
        <v>roman</v>
      </c>
      <c r="L3547" t="s">
        <v>4378</v>
      </c>
      <c r="N3547" t="str">
        <f>VLOOKUP(TRIM(SUBSTITUTE(E3547,CHAR(160),CHAR(32))),Metadata!B$1:J$2632,9,FALSE)</f>
        <v>prose</v>
      </c>
      <c r="O3547">
        <f>VLOOKUP(TRIM(SUBSTITUTE(E3547,CHAR(160),CHAR(32))),Metadata!B$1:K$2632,10,FALSE)</f>
        <v>61862</v>
      </c>
      <c r="P3547" s="4" t="s">
        <v>13058</v>
      </c>
      <c r="Q3547">
        <v>25</v>
      </c>
      <c r="R3547">
        <v>29</v>
      </c>
      <c r="S3547">
        <v>34</v>
      </c>
      <c r="T3547">
        <v>38</v>
      </c>
    </row>
    <row r="3548" spans="1:20" hidden="1" x14ac:dyDescent="0.25">
      <c r="A3548">
        <v>3552</v>
      </c>
      <c r="B3548" t="s">
        <v>4354</v>
      </c>
      <c r="C3548" t="s">
        <v>3714</v>
      </c>
      <c r="D3548" t="s">
        <v>330</v>
      </c>
      <c r="E3548" t="s">
        <v>8452</v>
      </c>
      <c r="F3548" t="str">
        <f>VLOOKUP(TRIM(SUBSTITUTE(E3548,CHAR(160),CHAR(32))),Metadata!B$1:C$2632,2,FALSE)</f>
        <v>Cabanis, P.J.G. (Pierre Jean Georges), 1757-1808.</v>
      </c>
      <c r="G3548" t="str">
        <f>VLOOKUP(TRIM(SUBSTITUTE(E3548,CHAR(160),CHAR(32))),Metadata!B$1:D$2632,3,FALSE)</f>
        <v>Rapports physique moral</v>
      </c>
      <c r="H3548">
        <f>VLOOKUP(TRIM(SUBSTITUTE(E3548,CHAR(160),CHAR(32))),Metadata!B$1:E$2632,4,FALSE)</f>
        <v>1808</v>
      </c>
      <c r="I3548" t="s">
        <v>450</v>
      </c>
      <c r="K3548" t="str">
        <f>VLOOKUP(TRIM(SUBSTITUTE(E3548,CHAR(160),CHAR(32))),Metadata!B$1:H$2632,7,FALSE)</f>
        <v>traite ou essai</v>
      </c>
      <c r="L3548" t="s">
        <v>4402</v>
      </c>
      <c r="N3548" t="str">
        <f>VLOOKUP(TRIM(SUBSTITUTE(E3548,CHAR(160),CHAR(32))),Metadata!B$1:J$2632,9,FALSE)</f>
        <v>prose</v>
      </c>
      <c r="O3548">
        <f>VLOOKUP(TRIM(SUBSTITUTE(E3548,CHAR(160),CHAR(32))),Metadata!B$1:K$2632,10,FALSE)</f>
        <v>204542</v>
      </c>
      <c r="P3548" s="4" t="s">
        <v>13059</v>
      </c>
      <c r="Q3548">
        <v>32</v>
      </c>
      <c r="R3548">
        <v>36</v>
      </c>
      <c r="S3548">
        <v>56</v>
      </c>
      <c r="T3548">
        <v>60</v>
      </c>
    </row>
    <row r="3549" spans="1:20" x14ac:dyDescent="0.25">
      <c r="A3549">
        <v>3553</v>
      </c>
      <c r="B3549" t="s">
        <v>4354</v>
      </c>
      <c r="C3549" t="s">
        <v>3714</v>
      </c>
      <c r="D3549" t="s">
        <v>330</v>
      </c>
      <c r="E3549" t="s">
        <v>8570</v>
      </c>
      <c r="F3549" t="str">
        <f>VLOOKUP(TRIM(SUBSTITUTE(E3549,CHAR(160),CHAR(32))),Metadata!B$1:C$2632,2,FALSE)</f>
        <v>Hugo, Victor, 1802-1885.</v>
      </c>
      <c r="G3549" t="str">
        <f>VLOOKUP(TRIM(SUBSTITUTE(E3549,CHAR(160),CHAR(32))),Metadata!B$1:D$2632,3,FALSE)</f>
        <v>Les rayons et les ombres</v>
      </c>
      <c r="H3549">
        <f>VLOOKUP(TRIM(SUBSTITUTE(E3549,CHAR(160),CHAR(32))),Metadata!B$1:E$2632,4,FALSE)</f>
        <v>1840</v>
      </c>
      <c r="I3549" t="s">
        <v>450</v>
      </c>
      <c r="K3549" t="str">
        <f>VLOOKUP(TRIM(SUBSTITUTE(E3549,CHAR(160),CHAR(32))),Metadata!B$1:H$2632,7,FALSE)</f>
        <v>poesie</v>
      </c>
      <c r="L3549" t="s">
        <v>4382</v>
      </c>
      <c r="N3549" t="str">
        <f>VLOOKUP(TRIM(SUBSTITUTE(E3549,CHAR(160),CHAR(32))),Metadata!B$1:J$2632,9,FALSE)</f>
        <v>vers</v>
      </c>
      <c r="O3549">
        <f>VLOOKUP(TRIM(SUBSTITUTE(E3549,CHAR(160),CHAR(32))),Metadata!B$1:K$2632,10,FALSE)</f>
        <v>29267</v>
      </c>
      <c r="P3549" s="8" t="s">
        <v>9401</v>
      </c>
      <c r="Q3549">
        <v>233</v>
      </c>
      <c r="R3549">
        <v>236</v>
      </c>
      <c r="S3549">
        <v>243</v>
      </c>
      <c r="T3549">
        <v>252</v>
      </c>
    </row>
    <row r="3550" spans="1:20" hidden="1" x14ac:dyDescent="0.25">
      <c r="A3550">
        <v>3554</v>
      </c>
      <c r="B3550" t="s">
        <v>4354</v>
      </c>
      <c r="C3550" t="s">
        <v>3714</v>
      </c>
      <c r="D3550" t="s">
        <v>330</v>
      </c>
      <c r="E3550" t="s">
        <v>8548</v>
      </c>
      <c r="F3550" t="str">
        <f>VLOOKUP(TRIM(SUBSTITUTE(E3550,CHAR(160),CHAR(32))),Metadata!B$1:C$2632,2,FALSE)</f>
        <v>Gautier, Théophile, 1811-1872.</v>
      </c>
      <c r="G3550" t="str">
        <f>VLOOKUP(TRIM(SUBSTITUTE(E3550,CHAR(160),CHAR(32))),Metadata!B$1:D$2632,3,FALSE)</f>
        <v>Le roman de la momie: précédé de trois contes antiques: Une nuit de Cléopatre, Le roi candaule, Arria Marcella</v>
      </c>
      <c r="H3550">
        <f>VLOOKUP(TRIM(SUBSTITUTE(E3550,CHAR(160),CHAR(32))),Metadata!B$1:E$2632,4,FALSE)</f>
        <v>1858</v>
      </c>
      <c r="I3550" t="s">
        <v>450</v>
      </c>
      <c r="K3550" t="str">
        <f>VLOOKUP(TRIM(SUBSTITUTE(E3550,CHAR(160),CHAR(32))),Metadata!B$1:H$2632,7,FALSE)</f>
        <v>roman</v>
      </c>
      <c r="L3550" t="s">
        <v>4378</v>
      </c>
      <c r="N3550" t="str">
        <f>VLOOKUP(TRIM(SUBSTITUTE(E3550,CHAR(160),CHAR(32))),Metadata!B$1:J$2632,9,FALSE)</f>
        <v>prose</v>
      </c>
      <c r="O3550">
        <f>VLOOKUP(TRIM(SUBSTITUTE(E3550,CHAR(160),CHAR(32))),Metadata!B$1:K$2632,10,FALSE)</f>
        <v>59777</v>
      </c>
      <c r="P3550" s="4" t="s">
        <v>11790</v>
      </c>
      <c r="Q3550">
        <v>28</v>
      </c>
      <c r="R3550">
        <v>32</v>
      </c>
      <c r="S3550">
        <v>37</v>
      </c>
      <c r="T3550">
        <v>41</v>
      </c>
    </row>
    <row r="3551" spans="1:20" hidden="1" x14ac:dyDescent="0.25">
      <c r="A3551">
        <v>3555</v>
      </c>
      <c r="B3551" t="s">
        <v>4354</v>
      </c>
      <c r="C3551" t="s">
        <v>3714</v>
      </c>
      <c r="D3551" t="s">
        <v>330</v>
      </c>
      <c r="E3551" t="s">
        <v>8864</v>
      </c>
      <c r="F3551" t="str">
        <f>VLOOKUP(TRIM(SUBSTITUTE(E3551,CHAR(160),CHAR(32))),Metadata!B$1:C$2632,2,FALSE)</f>
        <v>Gaulle, Charles de, 1890-1970.</v>
      </c>
      <c r="G3551" t="str">
        <f>VLOOKUP(TRIM(SUBSTITUTE(E3551,CHAR(160),CHAR(32))),Metadata!B$1:D$2632,3,FALSE)</f>
        <v>Mémoires de guerre, le salut, 1944-1946</v>
      </c>
      <c r="H3551">
        <f>VLOOKUP(TRIM(SUBSTITUTE(E3551,CHAR(160),CHAR(32))),Metadata!B$1:E$2632,4,FALSE)</f>
        <v>1959</v>
      </c>
      <c r="I3551" t="s">
        <v>534</v>
      </c>
      <c r="K3551" t="str">
        <f>VLOOKUP(TRIM(SUBSTITUTE(E3551,CHAR(160),CHAR(32))),Metadata!B$1:H$2632,7,FALSE)</f>
        <v>memoires</v>
      </c>
      <c r="L3551" t="s">
        <v>4481</v>
      </c>
      <c r="N3551" t="str">
        <f>VLOOKUP(TRIM(SUBSTITUTE(E3551,CHAR(160),CHAR(32))),Metadata!B$1:J$2632,9,FALSE)</f>
        <v>prose</v>
      </c>
      <c r="O3551">
        <f>VLOOKUP(TRIM(SUBSTITUTE(E3551,CHAR(160),CHAR(32))),Metadata!B$1:K$2632,10,FALSE)</f>
        <v>192393</v>
      </c>
      <c r="P3551" s="11" t="s">
        <v>11791</v>
      </c>
      <c r="Q3551">
        <v>0</v>
      </c>
      <c r="R3551">
        <v>4</v>
      </c>
      <c r="S3551">
        <v>9</v>
      </c>
      <c r="T3551">
        <v>13</v>
      </c>
    </row>
    <row r="3552" spans="1:20" hidden="1" x14ac:dyDescent="0.25">
      <c r="A3552">
        <v>3556</v>
      </c>
      <c r="B3552" t="s">
        <v>4354</v>
      </c>
      <c r="C3552" t="s">
        <v>3714</v>
      </c>
      <c r="D3552" t="s">
        <v>330</v>
      </c>
      <c r="E3552" t="s">
        <v>8902</v>
      </c>
      <c r="F3552" t="str">
        <f>VLOOKUP(TRIM(SUBSTITUTE(E3552,CHAR(160),CHAR(32))),Metadata!B$1:C$2632,2,FALSE)</f>
        <v>Guéhenno, Jean, 1890-1978.</v>
      </c>
      <c r="G3552" t="str">
        <f>VLOOKUP(TRIM(SUBSTITUTE(E3552,CHAR(160),CHAR(32))),Metadata!B$1:D$2632,3,FALSE)</f>
        <v>Jean-Jacques. T. 3. Grandeur et misère d'un esprit, 1758-1778</v>
      </c>
      <c r="H3552">
        <f>VLOOKUP(TRIM(SUBSTITUTE(E3552,CHAR(160),CHAR(32))),Metadata!B$1:E$2632,4,FALSE)</f>
        <v>1952</v>
      </c>
      <c r="I3552" t="s">
        <v>534</v>
      </c>
      <c r="K3552" t="str">
        <f>VLOOKUP(TRIM(SUBSTITUTE(E3552,CHAR(160),CHAR(32))),Metadata!B$1:H$2632,7,FALSE)</f>
        <v>traite ou essai</v>
      </c>
      <c r="L3552" t="s">
        <v>4402</v>
      </c>
      <c r="N3552" t="str">
        <f>VLOOKUP(TRIM(SUBSTITUTE(E3552,CHAR(160),CHAR(32))),Metadata!B$1:J$2632,9,FALSE)</f>
        <v>prose</v>
      </c>
      <c r="O3552">
        <f>VLOOKUP(TRIM(SUBSTITUTE(E3552,CHAR(160),CHAR(32))),Metadata!B$1:K$2632,10,FALSE)</f>
        <v>109673</v>
      </c>
      <c r="P3552" s="4" t="s">
        <v>11792</v>
      </c>
      <c r="Q3552">
        <v>14</v>
      </c>
      <c r="R3552">
        <v>18</v>
      </c>
      <c r="S3552">
        <v>29</v>
      </c>
      <c r="T3552">
        <v>34</v>
      </c>
    </row>
    <row r="3553" spans="1:22" hidden="1" x14ac:dyDescent="0.25">
      <c r="A3553">
        <v>3557</v>
      </c>
      <c r="B3553" t="s">
        <v>4354</v>
      </c>
      <c r="C3553" t="s">
        <v>3714</v>
      </c>
      <c r="D3553" t="s">
        <v>330</v>
      </c>
      <c r="E3553" t="s">
        <v>8979</v>
      </c>
      <c r="F3553" t="str">
        <f>VLOOKUP(TRIM(SUBSTITUTE(E3553,CHAR(160),CHAR(32))),Metadata!B$1:C$2632,2,FALSE)</f>
        <v>Proust, Marcel, 1871-1922.</v>
      </c>
      <c r="G3553" t="str">
        <f>VLOOKUP(TRIM(SUBSTITUTE(E3553,CHAR(160),CHAR(32))),Metadata!B$1:D$2632,3,FALSE)</f>
        <v>La fugitive</v>
      </c>
      <c r="H3553">
        <f>VLOOKUP(TRIM(SUBSTITUTE(E3553,CHAR(160),CHAR(32))),Metadata!B$1:E$2632,4,FALSE)</f>
        <v>1922</v>
      </c>
      <c r="I3553" t="s">
        <v>534</v>
      </c>
      <c r="K3553" t="str">
        <f>VLOOKUP(TRIM(SUBSTITUTE(E3553,CHAR(160),CHAR(32))),Metadata!B$1:H$2632,7,FALSE)</f>
        <v>roman</v>
      </c>
      <c r="L3553" t="s">
        <v>4378</v>
      </c>
      <c r="N3553" t="str">
        <f>VLOOKUP(TRIM(SUBSTITUTE(E3553,CHAR(160),CHAR(32))),Metadata!B$1:J$2632,9,FALSE)</f>
        <v>prose</v>
      </c>
      <c r="O3553">
        <f>VLOOKUP(TRIM(SUBSTITUTE(E3553,CHAR(160),CHAR(32))),Metadata!B$1:K$2632,10,FALSE)</f>
        <v>114855</v>
      </c>
      <c r="P3553" s="4" t="s">
        <v>11793</v>
      </c>
      <c r="Q3553">
        <v>276</v>
      </c>
      <c r="R3553">
        <v>279</v>
      </c>
      <c r="S3553">
        <v>284</v>
      </c>
      <c r="T3553">
        <v>288</v>
      </c>
    </row>
    <row r="3554" spans="1:22" hidden="1" x14ac:dyDescent="0.25">
      <c r="A3554">
        <v>3558</v>
      </c>
      <c r="B3554" t="s">
        <v>4354</v>
      </c>
      <c r="C3554" t="s">
        <v>3714</v>
      </c>
      <c r="D3554" t="s">
        <v>330</v>
      </c>
      <c r="E3554" t="s">
        <v>7873</v>
      </c>
      <c r="F3554" t="str">
        <f>VLOOKUP(TRIM(SUBSTITUTE(E3554,CHAR(160),CHAR(32))),Metadata!B$1:C$2632,2,FALSE)</f>
        <v>Blanqui, Louis Auguste, 1805-1881.</v>
      </c>
      <c r="G3554" t="str">
        <f>VLOOKUP(TRIM(SUBSTITUTE(E3554,CHAR(160),CHAR(32))),Metadata!B$1:D$2632,3,FALSE)</f>
        <v>Auguste Blanqui, Textes choisis</v>
      </c>
      <c r="H3554">
        <f>VLOOKUP(TRIM(SUBSTITUTE(E3554,CHAR(160),CHAR(32))),Metadata!B$1:E$2632,4,FALSE)</f>
        <v>1971</v>
      </c>
      <c r="I3554" t="s">
        <v>534</v>
      </c>
      <c r="K3554" t="str">
        <f>VLOOKUP(TRIM(SUBSTITUTE(E3554,CHAR(160),CHAR(32))),Metadata!B$1:H$2632,7,FALSE)</f>
        <v>traite</v>
      </c>
      <c r="L3554" t="s">
        <v>4417</v>
      </c>
      <c r="N3554" t="str">
        <f>VLOOKUP(TRIM(SUBSTITUTE(E3554,CHAR(160),CHAR(32))),Metadata!B$1:J$2632,9,FALSE)</f>
        <v/>
      </c>
      <c r="O3554">
        <f>VLOOKUP(TRIM(SUBSTITUTE(E3554,CHAR(160),CHAR(32))),Metadata!B$1:K$2632,10,FALSE)</f>
        <v>77746</v>
      </c>
      <c r="P3554" s="4" t="s">
        <v>9402</v>
      </c>
      <c r="Q3554">
        <v>72</v>
      </c>
      <c r="R3554">
        <v>77</v>
      </c>
      <c r="S3554">
        <v>93</v>
      </c>
      <c r="T3554">
        <v>98</v>
      </c>
    </row>
    <row r="3555" spans="1:22" hidden="1" x14ac:dyDescent="0.25">
      <c r="A3555">
        <v>3559</v>
      </c>
      <c r="B3555" t="s">
        <v>4354</v>
      </c>
      <c r="C3555" t="s">
        <v>3714</v>
      </c>
      <c r="D3555" t="s">
        <v>330</v>
      </c>
      <c r="E3555" t="s">
        <v>8780</v>
      </c>
      <c r="F3555" t="str">
        <f>VLOOKUP(TRIM(SUBSTITUTE(E3555,CHAR(160),CHAR(32))),Metadata!B$1:C$2632,2,FALSE)</f>
        <v>Béguin, Albert, 1898-1957.</v>
      </c>
      <c r="G3555" t="str">
        <f>VLOOKUP(TRIM(SUBSTITUTE(E3555,CHAR(160),CHAR(32))),Metadata!B$1:D$2632,3,FALSE)</f>
        <v>L'âme romantique et le rêve</v>
      </c>
      <c r="H3555">
        <f>VLOOKUP(TRIM(SUBSTITUTE(E3555,CHAR(160),CHAR(32))),Metadata!B$1:E$2632,4,FALSE)</f>
        <v>1939</v>
      </c>
      <c r="I3555" t="s">
        <v>534</v>
      </c>
      <c r="K3555" t="str">
        <f>VLOOKUP(TRIM(SUBSTITUTE(E3555,CHAR(160),CHAR(32))),Metadata!B$1:H$2632,7,FALSE)</f>
        <v>traite ou essai</v>
      </c>
      <c r="L3555" t="s">
        <v>4402</v>
      </c>
      <c r="N3555" t="str">
        <f>VLOOKUP(TRIM(SUBSTITUTE(E3555,CHAR(160),CHAR(32))),Metadata!B$1:J$2632,9,FALSE)</f>
        <v>prose</v>
      </c>
      <c r="O3555">
        <f>VLOOKUP(TRIM(SUBSTITUTE(E3555,CHAR(160),CHAR(32))),Metadata!B$1:K$2632,10,FALSE)</f>
        <v>191397</v>
      </c>
      <c r="P3555" s="10" t="s">
        <v>11794</v>
      </c>
      <c r="Q3555">
        <v>93</v>
      </c>
      <c r="R3555">
        <v>96</v>
      </c>
      <c r="S3555">
        <v>107</v>
      </c>
      <c r="T3555">
        <v>112</v>
      </c>
    </row>
    <row r="3556" spans="1:22" hidden="1" x14ac:dyDescent="0.25">
      <c r="A3556">
        <v>3560</v>
      </c>
      <c r="B3556" t="s">
        <v>4354</v>
      </c>
      <c r="C3556" t="s">
        <v>3714</v>
      </c>
      <c r="D3556" t="s">
        <v>330</v>
      </c>
      <c r="E3556" t="s">
        <v>8794</v>
      </c>
      <c r="F3556" t="str">
        <f>VLOOKUP(TRIM(SUBSTITUTE(E3556,CHAR(160),CHAR(32))),Metadata!B$1:C$2632,2,FALSE)</f>
        <v>Bosco, Henri, 1888-1976.</v>
      </c>
      <c r="G3556" t="str">
        <f>VLOOKUP(TRIM(SUBSTITUTE(E3556,CHAR(160),CHAR(32))),Metadata!B$1:D$2632,3,FALSE)</f>
        <v>Le mas Theotime</v>
      </c>
      <c r="H3556">
        <f>VLOOKUP(TRIM(SUBSTITUTE(E3556,CHAR(160),CHAR(32))),Metadata!B$1:E$2632,4,FALSE)</f>
        <v>1945</v>
      </c>
      <c r="I3556" t="s">
        <v>534</v>
      </c>
      <c r="K3556" t="str">
        <f>VLOOKUP(TRIM(SUBSTITUTE(E3556,CHAR(160),CHAR(32))),Metadata!B$1:H$2632,7,FALSE)</f>
        <v>roman</v>
      </c>
      <c r="L3556" t="s">
        <v>4378</v>
      </c>
      <c r="N3556" t="str">
        <f>VLOOKUP(TRIM(SUBSTITUTE(E3556,CHAR(160),CHAR(32))),Metadata!B$1:J$2632,9,FALSE)</f>
        <v>prose</v>
      </c>
      <c r="O3556">
        <f>VLOOKUP(TRIM(SUBSTITUTE(E3556,CHAR(160),CHAR(32))),Metadata!B$1:K$2632,10,FALSE)</f>
        <v>124670</v>
      </c>
      <c r="P3556" s="4" t="s">
        <v>13060</v>
      </c>
      <c r="Q3556">
        <v>71</v>
      </c>
      <c r="R3556">
        <v>76</v>
      </c>
      <c r="S3556">
        <v>81</v>
      </c>
      <c r="T3556">
        <v>85</v>
      </c>
    </row>
    <row r="3557" spans="1:22" hidden="1" x14ac:dyDescent="0.25">
      <c r="A3557">
        <v>3561</v>
      </c>
      <c r="B3557" t="s">
        <v>4354</v>
      </c>
      <c r="C3557" t="s">
        <v>3714</v>
      </c>
      <c r="D3557" t="s">
        <v>330</v>
      </c>
      <c r="E3557" t="s">
        <v>7484</v>
      </c>
      <c r="F3557" t="str">
        <f>VLOOKUP(TRIM(SUBSTITUTE(E3557,CHAR(160),CHAR(32))),Metadata!B$1:C$2632,2,FALSE)</f>
        <v>Hazard, Paul, 1878-1944.</v>
      </c>
      <c r="G3557" t="str">
        <f>VLOOKUP(TRIM(SUBSTITUTE(E3557,CHAR(160),CHAR(32))),Metadata!B$1:D$2632,3,FALSE)</f>
        <v>La crise de la conscience européenne</v>
      </c>
      <c r="H3557">
        <f>VLOOKUP(TRIM(SUBSTITUTE(E3557,CHAR(160),CHAR(32))),Metadata!B$1:E$2632,4,FALSE)</f>
        <v>1935</v>
      </c>
      <c r="I3557" t="s">
        <v>534</v>
      </c>
      <c r="K3557" t="str">
        <f>VLOOKUP(TRIM(SUBSTITUTE(E3557,CHAR(160),CHAR(32))),Metadata!B$1:H$2632,7,FALSE)</f>
        <v>traite</v>
      </c>
      <c r="L3557" t="s">
        <v>4417</v>
      </c>
      <c r="N3557" t="str">
        <f>VLOOKUP(TRIM(SUBSTITUTE(E3557,CHAR(160),CHAR(32))),Metadata!B$1:J$2632,9,FALSE)</f>
        <v/>
      </c>
      <c r="O3557">
        <f>VLOOKUP(TRIM(SUBSTITUTE(E3557,CHAR(160),CHAR(32))),Metadata!B$1:K$2632,10,FALSE)</f>
        <v>179542</v>
      </c>
      <c r="P3557" s="4" t="s">
        <v>13061</v>
      </c>
      <c r="Q3557">
        <v>89</v>
      </c>
      <c r="R3557">
        <v>93</v>
      </c>
      <c r="S3557">
        <v>99</v>
      </c>
      <c r="T3557">
        <v>104</v>
      </c>
    </row>
    <row r="3558" spans="1:22" hidden="1" x14ac:dyDescent="0.25">
      <c r="A3558">
        <v>3562</v>
      </c>
      <c r="B3558" t="s">
        <v>4354</v>
      </c>
      <c r="C3558" t="s">
        <v>3714</v>
      </c>
      <c r="D3558" t="s">
        <v>330</v>
      </c>
      <c r="E3558" t="s">
        <v>8921</v>
      </c>
      <c r="F3558" t="str">
        <f>VLOOKUP(TRIM(SUBSTITUTE(E3558,CHAR(160),CHAR(32))),Metadata!B$1:C$2632,2,FALSE)</f>
        <v>Malègue, Joseph, 1876-1940.</v>
      </c>
      <c r="G3558" t="str">
        <f>VLOOKUP(TRIM(SUBSTITUTE(E3558,CHAR(160),CHAR(32))),Metadata!B$1:D$2632,3,FALSE)</f>
        <v>Augustin, ou, Le maître est là. Volume 1.</v>
      </c>
      <c r="H3558">
        <f>VLOOKUP(TRIM(SUBSTITUTE(E3558,CHAR(160),CHAR(32))),Metadata!B$1:E$2632,4,FALSE)</f>
        <v>1933</v>
      </c>
      <c r="I3558" t="s">
        <v>534</v>
      </c>
      <c r="K3558" t="str">
        <f>VLOOKUP(TRIM(SUBSTITUTE(E3558,CHAR(160),CHAR(32))),Metadata!B$1:H$2632,7,FALSE)</f>
        <v>roman</v>
      </c>
      <c r="L3558" t="s">
        <v>4378</v>
      </c>
      <c r="N3558" t="str">
        <f>VLOOKUP(TRIM(SUBSTITUTE(E3558,CHAR(160),CHAR(32))),Metadata!B$1:J$2632,9,FALSE)</f>
        <v>prose</v>
      </c>
      <c r="O3558">
        <f>VLOOKUP(TRIM(SUBSTITUTE(E3558,CHAR(160),CHAR(32))),Metadata!B$1:K$2632,10,FALSE)</f>
        <v>118033</v>
      </c>
      <c r="P3558" s="4" t="s">
        <v>11795</v>
      </c>
      <c r="Q3558">
        <v>12</v>
      </c>
      <c r="R3558">
        <v>16</v>
      </c>
      <c r="S3558">
        <v>21</v>
      </c>
      <c r="T3558">
        <v>25</v>
      </c>
    </row>
    <row r="3559" spans="1:22" hidden="1" x14ac:dyDescent="0.25">
      <c r="A3559">
        <v>3563</v>
      </c>
      <c r="B3559" t="s">
        <v>4354</v>
      </c>
      <c r="C3559" t="s">
        <v>3714</v>
      </c>
      <c r="D3559" t="s">
        <v>330</v>
      </c>
      <c r="E3559" t="s">
        <v>8891</v>
      </c>
      <c r="F3559" t="str">
        <f>VLOOKUP(TRIM(SUBSTITUTE(E3559,CHAR(160),CHAR(32))),Metadata!B$1:C$2632,2,FALSE)</f>
        <v>Giraudoux, Jean, 1882-1944.</v>
      </c>
      <c r="G3559" t="str">
        <f>VLOOKUP(TRIM(SUBSTITUTE(E3559,CHAR(160),CHAR(32))),Metadata!B$1:D$2632,3,FALSE)</f>
        <v>Pour Lucrèce: pièce en trois actes</v>
      </c>
      <c r="H3559">
        <f>VLOOKUP(TRIM(SUBSTITUTE(E3559,CHAR(160),CHAR(32))),Metadata!B$1:E$2632,4,FALSE)</f>
        <v>1944</v>
      </c>
      <c r="I3559" t="s">
        <v>534</v>
      </c>
      <c r="K3559" t="str">
        <f>VLOOKUP(TRIM(SUBSTITUTE(E3559,CHAR(160),CHAR(32))),Metadata!B$1:H$2632,7,FALSE)</f>
        <v>theatre</v>
      </c>
      <c r="L3559" t="s">
        <v>4472</v>
      </c>
      <c r="N3559" t="str">
        <f>VLOOKUP(TRIM(SUBSTITUTE(E3559,CHAR(160),CHAR(32))),Metadata!B$1:J$2632,9,FALSE)</f>
        <v>prose</v>
      </c>
      <c r="O3559">
        <f>VLOOKUP(TRIM(SUBSTITUTE(E3559,CHAR(160),CHAR(32))),Metadata!B$1:K$2632,10,FALSE)</f>
        <v>29395</v>
      </c>
      <c r="P3559" s="4" t="s">
        <v>11796</v>
      </c>
      <c r="Q3559">
        <v>147</v>
      </c>
      <c r="R3559">
        <v>150</v>
      </c>
      <c r="S3559">
        <v>155</v>
      </c>
      <c r="T3559">
        <v>159</v>
      </c>
    </row>
    <row r="3560" spans="1:22" hidden="1" x14ac:dyDescent="0.25">
      <c r="A3560">
        <v>3564</v>
      </c>
      <c r="B3560" t="s">
        <v>4354</v>
      </c>
      <c r="C3560" t="s">
        <v>3714</v>
      </c>
      <c r="D3560" t="s">
        <v>330</v>
      </c>
      <c r="E3560" t="s">
        <v>9026</v>
      </c>
      <c r="F3560" t="str">
        <f>VLOOKUP(TRIM(SUBSTITUTE(E3560,CHAR(160),CHAR(32))),Metadata!B$1:C$2632,2,FALSE)</f>
        <v>Weil, Simone, 1909-1943.</v>
      </c>
      <c r="G3560" t="str">
        <f>VLOOKUP(TRIM(SUBSTITUTE(E3560,CHAR(160),CHAR(32))),Metadata!B$1:D$2632,3,FALSE)</f>
        <v>La condition ouvrière</v>
      </c>
      <c r="H3560">
        <f>VLOOKUP(TRIM(SUBSTITUTE(E3560,CHAR(160),CHAR(32))),Metadata!B$1:E$2632,4,FALSE)</f>
        <v>1951</v>
      </c>
      <c r="I3560" t="s">
        <v>534</v>
      </c>
      <c r="K3560" t="str">
        <f>VLOOKUP(TRIM(SUBSTITUTE(E3560,CHAR(160),CHAR(32))),Metadata!B$1:H$2632,7,FALSE)</f>
        <v>traite</v>
      </c>
      <c r="L3560" t="s">
        <v>4417</v>
      </c>
      <c r="N3560" t="str">
        <f>VLOOKUP(TRIM(SUBSTITUTE(E3560,CHAR(160),CHAR(32))),Metadata!B$1:J$2632,9,FALSE)</f>
        <v/>
      </c>
      <c r="O3560">
        <f>VLOOKUP(TRIM(SUBSTITUTE(E3560,CHAR(160),CHAR(32))),Metadata!B$1:K$2632,10,FALSE)</f>
        <v>96379</v>
      </c>
      <c r="P3560" s="4" t="s">
        <v>11797</v>
      </c>
      <c r="Q3560">
        <v>66</v>
      </c>
      <c r="R3560">
        <v>71</v>
      </c>
      <c r="S3560">
        <v>76</v>
      </c>
      <c r="T3560">
        <v>80</v>
      </c>
    </row>
    <row r="3561" spans="1:22" hidden="1" x14ac:dyDescent="0.25">
      <c r="A3561">
        <v>3565</v>
      </c>
      <c r="B3561" t="s">
        <v>4354</v>
      </c>
      <c r="C3561" t="s">
        <v>3714</v>
      </c>
      <c r="D3561" t="s">
        <v>330</v>
      </c>
      <c r="E3561" t="s">
        <v>8973</v>
      </c>
      <c r="F3561" t="str">
        <f>VLOOKUP(TRIM(SUBSTITUTE(E3561,CHAR(160),CHAR(32))),Metadata!B$1:C$2632,2,FALSE)</f>
        <v>Pourrat, Henri, 1887-1959.</v>
      </c>
      <c r="G3561" t="str">
        <f>VLOOKUP(TRIM(SUBSTITUTE(E3561,CHAR(160),CHAR(32))),Metadata!B$1:D$2632,3,FALSE)</f>
        <v>Les vaillances, farces et gentillesses de Gaspard des montagnes: la tour du Levant, ou, Quand Gaspard mit fin à l'histoire: roman</v>
      </c>
      <c r="H3561">
        <f>VLOOKUP(TRIM(SUBSTITUTE(E3561,CHAR(160),CHAR(32))),Metadata!B$1:E$2632,4,FALSE)</f>
        <v>1931</v>
      </c>
      <c r="I3561" t="s">
        <v>534</v>
      </c>
      <c r="K3561" t="str">
        <f>VLOOKUP(TRIM(SUBSTITUTE(E3561,CHAR(160),CHAR(32))),Metadata!B$1:H$2632,7,FALSE)</f>
        <v>roman</v>
      </c>
      <c r="L3561" t="s">
        <v>4378</v>
      </c>
      <c r="N3561" t="str">
        <f>VLOOKUP(TRIM(SUBSTITUTE(E3561,CHAR(160),CHAR(32))),Metadata!B$1:J$2632,9,FALSE)</f>
        <v>prose</v>
      </c>
      <c r="O3561">
        <f>VLOOKUP(TRIM(SUBSTITUTE(E3561,CHAR(160),CHAR(32))),Metadata!B$1:K$2632,10,FALSE)</f>
        <v>84540</v>
      </c>
      <c r="P3561" s="4" t="s">
        <v>11798</v>
      </c>
      <c r="Q3561">
        <v>11</v>
      </c>
      <c r="R3561">
        <v>17</v>
      </c>
      <c r="S3561">
        <v>34</v>
      </c>
      <c r="T3561">
        <v>38</v>
      </c>
    </row>
    <row r="3562" spans="1:22" hidden="1" x14ac:dyDescent="0.25">
      <c r="A3562">
        <v>3566</v>
      </c>
      <c r="B3562" t="s">
        <v>4354</v>
      </c>
      <c r="C3562" t="s">
        <v>3759</v>
      </c>
      <c r="D3562" t="s">
        <v>330</v>
      </c>
      <c r="E3562" t="s">
        <v>8087</v>
      </c>
      <c r="F3562" t="str">
        <f>VLOOKUP(TRIM(SUBSTITUTE(E3562,CHAR(160),CHAR(32))),Metadata!B$1:C$2632,2,FALSE)</f>
        <v>Méré, Antoine Gombault, chevalier de, 1610-1684 and Palluau, Philippe de Clérembault, comte de, 1606-1665.</v>
      </c>
      <c r="G3562" t="str">
        <f>VLOOKUP(TRIM(SUBSTITUTE(E3562,CHAR(160),CHAR(32))),Metadata!B$1:D$2632,3,FALSE)</f>
        <v>Les Conversations</v>
      </c>
      <c r="H3562">
        <f>VLOOKUP(TRIM(SUBSTITUTE(E3562,CHAR(160),CHAR(32))),Metadata!B$1:E$2632,4,FALSE)</f>
        <v>1669</v>
      </c>
      <c r="I3562" t="s">
        <v>445</v>
      </c>
      <c r="K3562" t="str">
        <f>VLOOKUP(TRIM(SUBSTITUTE(E3562,CHAR(160),CHAR(32))),Metadata!B$1:H$2632,7,FALSE)</f>
        <v>essai</v>
      </c>
      <c r="L3562" t="s">
        <v>4484</v>
      </c>
      <c r="N3562" t="str">
        <f>VLOOKUP(TRIM(SUBSTITUTE(E3562,CHAR(160),CHAR(32))),Metadata!B$1:J$2632,9,FALSE)</f>
        <v/>
      </c>
      <c r="O3562">
        <f>VLOOKUP(TRIM(SUBSTITUTE(E3562,CHAR(160),CHAR(32))),Metadata!B$1:K$2632,10,FALSE)</f>
        <v>30842</v>
      </c>
      <c r="P3562" s="8" t="s">
        <v>11799</v>
      </c>
      <c r="Q3562">
        <v>97</v>
      </c>
      <c r="R3562">
        <v>102</v>
      </c>
      <c r="S3562">
        <v>109</v>
      </c>
      <c r="T3562">
        <v>119</v>
      </c>
    </row>
    <row r="3563" spans="1:22" hidden="1" x14ac:dyDescent="0.25">
      <c r="A3563">
        <v>3567</v>
      </c>
      <c r="B3563" t="s">
        <v>4354</v>
      </c>
      <c r="C3563" t="s">
        <v>3759</v>
      </c>
      <c r="D3563" t="s">
        <v>330</v>
      </c>
      <c r="E3563" t="s">
        <v>8336</v>
      </c>
      <c r="F3563" t="str">
        <f>VLOOKUP(TRIM(SUBSTITUTE(E3563,CHAR(160),CHAR(32))),Metadata!B$1:C$2632,2,FALSE)</f>
        <v>Meslier, Jean, 1664-1729.</v>
      </c>
      <c r="G3563" t="str">
        <f>VLOOKUP(TRIM(SUBSTITUTE(E3563,CHAR(160),CHAR(32))),Metadata!B$1:D$2632,3,FALSE)</f>
        <v>Mémoire des pensées et des sentiments. T. 3</v>
      </c>
      <c r="H3563">
        <f>VLOOKUP(TRIM(SUBSTITUTE(E3563,CHAR(160),CHAR(32))),Metadata!B$1:E$2632,4,FALSE)</f>
        <v>1729</v>
      </c>
      <c r="I3563" t="s">
        <v>448</v>
      </c>
      <c r="K3563" t="str">
        <f>VLOOKUP(TRIM(SUBSTITUTE(E3563,CHAR(160),CHAR(32))),Metadata!B$1:H$2632,7,FALSE)</f>
        <v>traite ou essai</v>
      </c>
      <c r="L3563" t="s">
        <v>4402</v>
      </c>
      <c r="N3563" t="str">
        <f>VLOOKUP(TRIM(SUBSTITUTE(E3563,CHAR(160),CHAR(32))),Metadata!B$1:J$2632,9,FALSE)</f>
        <v>prose</v>
      </c>
      <c r="O3563">
        <f>VLOOKUP(TRIM(SUBSTITUTE(E3563,CHAR(160),CHAR(32))),Metadata!B$1:K$2632,10,FALSE)</f>
        <v>30337</v>
      </c>
      <c r="P3563" s="4" t="s">
        <v>9403</v>
      </c>
      <c r="Q3563">
        <v>320</v>
      </c>
      <c r="R3563">
        <v>322</v>
      </c>
      <c r="S3563">
        <v>324</v>
      </c>
      <c r="T3563">
        <v>324</v>
      </c>
      <c r="U3563">
        <v>326</v>
      </c>
      <c r="V3563">
        <v>334</v>
      </c>
    </row>
    <row r="3564" spans="1:22" hidden="1" x14ac:dyDescent="0.25">
      <c r="A3564">
        <v>3568</v>
      </c>
      <c r="B3564" t="s">
        <v>4354</v>
      </c>
      <c r="C3564" t="s">
        <v>3759</v>
      </c>
      <c r="D3564" t="s">
        <v>330</v>
      </c>
      <c r="E3564" t="s">
        <v>8353</v>
      </c>
      <c r="F3564" t="str">
        <f>VLOOKUP(TRIM(SUBSTITUTE(E3564,CHAR(160),CHAR(32))),Metadata!B$1:C$2632,2,FALSE)</f>
        <v>Prévost, abbé, 1697-1763.</v>
      </c>
      <c r="G3564" t="str">
        <f>VLOOKUP(TRIM(SUBSTITUTE(E3564,CHAR(160),CHAR(32))),Metadata!B$1:D$2632,3,FALSE)</f>
        <v>Le philosophe anglois, ou, Histoire de monsieur Cleveland, fils naturel de Cromwel. T. 4</v>
      </c>
      <c r="H3564">
        <f>VLOOKUP(TRIM(SUBSTITUTE(E3564,CHAR(160),CHAR(32))),Metadata!B$1:E$2632,4,FALSE)</f>
        <v>1738</v>
      </c>
      <c r="I3564" t="s">
        <v>448</v>
      </c>
      <c r="K3564" t="str">
        <f>VLOOKUP(TRIM(SUBSTITUTE(E3564,CHAR(160),CHAR(32))),Metadata!B$1:H$2632,7,FALSE)</f>
        <v>roman</v>
      </c>
      <c r="L3564" t="s">
        <v>4378</v>
      </c>
      <c r="N3564" t="str">
        <f>VLOOKUP(TRIM(SUBSTITUTE(E3564,CHAR(160),CHAR(32))),Metadata!B$1:J$2632,9,FALSE)</f>
        <v>prose</v>
      </c>
      <c r="O3564">
        <f>VLOOKUP(TRIM(SUBSTITUTE(E3564,CHAR(160),CHAR(32))),Metadata!B$1:K$2632,10,FALSE)</f>
        <v>77636</v>
      </c>
      <c r="P3564" s="4" t="s">
        <v>11800</v>
      </c>
      <c r="Q3564">
        <v>57</v>
      </c>
      <c r="R3564">
        <v>59</v>
      </c>
      <c r="S3564">
        <v>61</v>
      </c>
      <c r="T3564">
        <v>61</v>
      </c>
      <c r="U3564">
        <v>63</v>
      </c>
      <c r="V3564">
        <v>71</v>
      </c>
    </row>
    <row r="3565" spans="1:22" hidden="1" x14ac:dyDescent="0.25">
      <c r="A3565">
        <v>3569</v>
      </c>
      <c r="B3565" t="s">
        <v>4354</v>
      </c>
      <c r="C3565" t="s">
        <v>3759</v>
      </c>
      <c r="D3565" t="s">
        <v>330</v>
      </c>
      <c r="E3565" t="s">
        <v>8220</v>
      </c>
      <c r="F3565" t="str">
        <f>VLOOKUP(TRIM(SUBSTITUTE(E3565,CHAR(160),CHAR(32))),Metadata!B$1:C$2632,2,FALSE)</f>
        <v>Crébillon, Claude-Prosper Jolyot de, 1707-1777.</v>
      </c>
      <c r="G3565" t="str">
        <f>VLOOKUP(TRIM(SUBSTITUTE(E3565,CHAR(160),CHAR(32))),Metadata!B$1:D$2632,3,FALSE)</f>
        <v>Lettres athéniennes</v>
      </c>
      <c r="H3565">
        <f>VLOOKUP(TRIM(SUBSTITUTE(E3565,CHAR(160),CHAR(32))),Metadata!B$1:E$2632,4,FALSE)</f>
        <v>1771</v>
      </c>
      <c r="I3565" t="s">
        <v>448</v>
      </c>
      <c r="K3565" t="str">
        <f>VLOOKUP(TRIM(SUBSTITUTE(E3565,CHAR(160),CHAR(32))),Metadata!B$1:H$2632,7,FALSE)</f>
        <v>roman</v>
      </c>
      <c r="L3565" t="s">
        <v>4378</v>
      </c>
      <c r="N3565" t="str">
        <f>VLOOKUP(TRIM(SUBSTITUTE(E3565,CHAR(160),CHAR(32))),Metadata!B$1:J$2632,9,FALSE)</f>
        <v>prose</v>
      </c>
      <c r="O3565">
        <f>VLOOKUP(TRIM(SUBSTITUTE(E3565,CHAR(160),CHAR(32))),Metadata!B$1:K$2632,10,FALSE)</f>
        <v>182199</v>
      </c>
      <c r="P3565" s="4" t="s">
        <v>13062</v>
      </c>
      <c r="Q3565">
        <v>120</v>
      </c>
      <c r="R3565">
        <v>125</v>
      </c>
      <c r="S3565">
        <v>127</v>
      </c>
      <c r="T3565">
        <v>127</v>
      </c>
      <c r="U3565">
        <v>129</v>
      </c>
      <c r="V3565">
        <v>137</v>
      </c>
    </row>
    <row r="3566" spans="1:22" hidden="1" x14ac:dyDescent="0.25">
      <c r="A3566">
        <v>3570</v>
      </c>
      <c r="B3566" t="s">
        <v>4354</v>
      </c>
      <c r="C3566" t="s">
        <v>3759</v>
      </c>
      <c r="D3566" t="s">
        <v>330</v>
      </c>
      <c r="E3566" t="s">
        <v>8182</v>
      </c>
      <c r="F3566" t="str">
        <f>VLOOKUP(TRIM(SUBSTITUTE(E3566,CHAR(160),CHAR(32))),Metadata!B$1:C$2632,2,FALSE)</f>
        <v>Barruel, Abbé Augustin, 1741-1820.</v>
      </c>
      <c r="G3566" t="str">
        <f>VLOOKUP(TRIM(SUBSTITUTE(E3566,CHAR(160),CHAR(32))),Metadata!B$1:D$2632,3,FALSE)</f>
        <v>Les helviennes</v>
      </c>
      <c r="H3566">
        <f>VLOOKUP(TRIM(SUBSTITUTE(E3566,CHAR(160),CHAR(32))),Metadata!B$1:E$2632,4,FALSE)</f>
        <v>1781</v>
      </c>
      <c r="I3566" t="s">
        <v>448</v>
      </c>
      <c r="K3566" t="str">
        <f>VLOOKUP(TRIM(SUBSTITUTE(E3566,CHAR(160),CHAR(32))),Metadata!B$1:H$2632,7,FALSE)</f>
        <v>traite ou essai</v>
      </c>
      <c r="L3566" t="s">
        <v>4402</v>
      </c>
      <c r="N3566" t="str">
        <f>VLOOKUP(TRIM(SUBSTITUTE(E3566,CHAR(160),CHAR(32))),Metadata!B$1:J$2632,9,FALSE)</f>
        <v>prose</v>
      </c>
      <c r="O3566">
        <f>VLOOKUP(TRIM(SUBSTITUTE(E3566,CHAR(160),CHAR(32))),Metadata!B$1:K$2632,10,FALSE)</f>
        <v>331511</v>
      </c>
      <c r="P3566" s="4" t="s">
        <v>11801</v>
      </c>
      <c r="Q3566">
        <v>28</v>
      </c>
      <c r="R3566">
        <v>34</v>
      </c>
      <c r="S3566">
        <v>36</v>
      </c>
      <c r="T3566">
        <v>36</v>
      </c>
      <c r="U3566">
        <v>38</v>
      </c>
      <c r="V3566">
        <v>46</v>
      </c>
    </row>
    <row r="3567" spans="1:22" hidden="1" x14ac:dyDescent="0.25">
      <c r="A3567">
        <v>3571</v>
      </c>
      <c r="B3567" t="s">
        <v>4354</v>
      </c>
      <c r="C3567" t="s">
        <v>3759</v>
      </c>
      <c r="D3567" t="s">
        <v>330</v>
      </c>
      <c r="E3567" t="s">
        <v>8196</v>
      </c>
      <c r="F3567" t="str">
        <f>VLOOKUP(TRIM(SUBSTITUTE(E3567,CHAR(160),CHAR(32))),Metadata!B$1:C$2632,2,FALSE)</f>
        <v>Carbonnières, L.F.E (Louis François Elisabeth) Ramond de, 1753-1827.</v>
      </c>
      <c r="G3567" t="str">
        <f>VLOOKUP(TRIM(SUBSTITUTE(E3567,CHAR(160),CHAR(32))),Metadata!B$1:D$2632,3,FALSE)</f>
        <v>Lettres de M. William Coxe à M. W. Melmoth</v>
      </c>
      <c r="H3567">
        <f>VLOOKUP(TRIM(SUBSTITUTE(E3567,CHAR(160),CHAR(32))),Metadata!B$1:E$2632,4,FALSE)</f>
        <v>1781</v>
      </c>
      <c r="I3567" t="s">
        <v>448</v>
      </c>
      <c r="K3567" t="str">
        <f>VLOOKUP(TRIM(SUBSTITUTE(E3567,CHAR(160),CHAR(32))),Metadata!B$1:H$2632,7,FALSE)</f>
        <v>melanges litteraires</v>
      </c>
      <c r="L3567" t="s">
        <v>4389</v>
      </c>
      <c r="N3567" t="str">
        <f>VLOOKUP(TRIM(SUBSTITUTE(E3567,CHAR(160),CHAR(32))),Metadata!B$1:J$2632,9,FALSE)</f>
        <v>prose</v>
      </c>
      <c r="O3567">
        <f>VLOOKUP(TRIM(SUBSTITUTE(E3567,CHAR(160),CHAR(32))),Metadata!B$1:K$2632,10,FALSE)</f>
        <v>130784</v>
      </c>
      <c r="P3567" s="4" t="s">
        <v>13063</v>
      </c>
      <c r="Q3567">
        <v>111</v>
      </c>
      <c r="R3567">
        <v>113</v>
      </c>
      <c r="S3567">
        <v>115</v>
      </c>
      <c r="T3567">
        <v>115</v>
      </c>
      <c r="U3567">
        <v>117</v>
      </c>
    </row>
    <row r="3568" spans="1:22" hidden="1" x14ac:dyDescent="0.25">
      <c r="A3568">
        <v>3572</v>
      </c>
      <c r="B3568" t="s">
        <v>4354</v>
      </c>
      <c r="C3568" t="s">
        <v>3759</v>
      </c>
      <c r="D3568" t="s">
        <v>330</v>
      </c>
      <c r="E3568" t="s">
        <v>8191</v>
      </c>
      <c r="F3568" t="str">
        <f>VLOOKUP(TRIM(SUBSTITUTE(E3568,CHAR(160),CHAR(32))),Metadata!B$1:C$2632,2,FALSE)</f>
        <v>Bonnet, Charles, 1720-1793.</v>
      </c>
      <c r="G3568" t="str">
        <f>VLOOKUP(TRIM(SUBSTITUTE(E3568,CHAR(160),CHAR(32))),Metadata!B$1:D$2632,3,FALSE)</f>
        <v>Contemplation de la nature</v>
      </c>
      <c r="H3568">
        <f>VLOOKUP(TRIM(SUBSTITUTE(E3568,CHAR(160),CHAR(32))),Metadata!B$1:E$2632,4,FALSE)</f>
        <v>1764</v>
      </c>
      <c r="I3568" t="s">
        <v>448</v>
      </c>
      <c r="K3568" t="str">
        <f>VLOOKUP(TRIM(SUBSTITUTE(E3568,CHAR(160),CHAR(32))),Metadata!B$1:H$2632,7,FALSE)</f>
        <v>traite ou essai</v>
      </c>
      <c r="L3568" t="s">
        <v>4402</v>
      </c>
      <c r="N3568" t="str">
        <f>VLOOKUP(TRIM(SUBSTITUTE(E3568,CHAR(160),CHAR(32))),Metadata!B$1:J$2632,9,FALSE)</f>
        <v>prose</v>
      </c>
      <c r="O3568">
        <f>VLOOKUP(TRIM(SUBSTITUTE(E3568,CHAR(160),CHAR(32))),Metadata!B$1:K$2632,10,FALSE)</f>
        <v>139979</v>
      </c>
      <c r="P3568" s="4" t="s">
        <v>13064</v>
      </c>
      <c r="Q3568">
        <v>92</v>
      </c>
      <c r="R3568">
        <v>94</v>
      </c>
      <c r="S3568">
        <v>102</v>
      </c>
      <c r="T3568">
        <v>102</v>
      </c>
      <c r="U3568">
        <v>104</v>
      </c>
      <c r="V3568">
        <v>112</v>
      </c>
    </row>
    <row r="3569" spans="1:22" hidden="1" x14ac:dyDescent="0.25">
      <c r="A3569">
        <v>3573</v>
      </c>
      <c r="B3569" t="s">
        <v>4354</v>
      </c>
      <c r="C3569" t="s">
        <v>3759</v>
      </c>
      <c r="D3569" t="s">
        <v>330</v>
      </c>
      <c r="E3569" t="s">
        <v>8386</v>
      </c>
      <c r="F3569" t="str">
        <f>VLOOKUP(TRIM(SUBSTITUTE(E3569,CHAR(160),CHAR(32))),Metadata!B$1:C$2632,2,FALSE)</f>
        <v>Sade, marquis de, 1740-1814.</v>
      </c>
      <c r="G3569" t="str">
        <f>VLOOKUP(TRIM(SUBSTITUTE(E3569,CHAR(160),CHAR(32))),Metadata!B$1:D$2632,3,FALSE)</f>
        <v>Justine, ou, Les malheurs de la vertu</v>
      </c>
      <c r="H3569">
        <f>VLOOKUP(TRIM(SUBSTITUTE(E3569,CHAR(160),CHAR(32))),Metadata!B$1:E$2632,4,FALSE)</f>
        <v>1791</v>
      </c>
      <c r="I3569" t="s">
        <v>448</v>
      </c>
      <c r="K3569" t="str">
        <f>VLOOKUP(TRIM(SUBSTITUTE(E3569,CHAR(160),CHAR(32))),Metadata!B$1:H$2632,7,FALSE)</f>
        <v>roman</v>
      </c>
      <c r="L3569" t="s">
        <v>4378</v>
      </c>
      <c r="N3569" t="str">
        <f>VLOOKUP(TRIM(SUBSTITUTE(E3569,CHAR(160),CHAR(32))),Metadata!B$1:J$2632,9,FALSE)</f>
        <v>prose</v>
      </c>
      <c r="O3569">
        <f>VLOOKUP(TRIM(SUBSTITUTE(E3569,CHAR(160),CHAR(32))),Metadata!B$1:K$2632,10,FALSE)</f>
        <v>119795</v>
      </c>
      <c r="P3569" s="4" t="s">
        <v>11802</v>
      </c>
      <c r="Q3569">
        <v>175</v>
      </c>
      <c r="R3569">
        <v>177</v>
      </c>
      <c r="S3569">
        <v>179</v>
      </c>
      <c r="T3569">
        <v>179</v>
      </c>
      <c r="U3569">
        <v>181</v>
      </c>
      <c r="V3569">
        <v>189</v>
      </c>
    </row>
    <row r="3570" spans="1:22" hidden="1" x14ac:dyDescent="0.25">
      <c r="A3570">
        <v>3574</v>
      </c>
      <c r="B3570" t="s">
        <v>4354</v>
      </c>
      <c r="C3570" t="s">
        <v>3759</v>
      </c>
      <c r="D3570" t="s">
        <v>330</v>
      </c>
      <c r="E3570" t="s">
        <v>8175</v>
      </c>
      <c r="F3570" t="str">
        <f>VLOOKUP(TRIM(SUBSTITUTE(E3570,CHAR(160),CHAR(32))),Metadata!B$1:C$2632,2,FALSE)</f>
        <v>Arnaud, François-Thomas-Marie de Baculard d', 1718-1805.</v>
      </c>
      <c r="G3570" t="str">
        <f>VLOOKUP(TRIM(SUBSTITUTE(E3570,CHAR(160),CHAR(32))),Metadata!B$1:D$2632,3,FALSE)</f>
        <v>Épreuves du sentiment</v>
      </c>
      <c r="H3570">
        <f>VLOOKUP(TRIM(SUBSTITUTE(E3570,CHAR(160),CHAR(32))),Metadata!B$1:E$2632,4,FALSE)</f>
        <v>1772</v>
      </c>
      <c r="I3570" t="s">
        <v>448</v>
      </c>
      <c r="K3570" t="str">
        <f>VLOOKUP(TRIM(SUBSTITUTE(E3570,CHAR(160),CHAR(32))),Metadata!B$1:H$2632,7,FALSE)</f>
        <v>roman</v>
      </c>
      <c r="L3570" t="s">
        <v>4378</v>
      </c>
      <c r="N3570" t="str">
        <f>VLOOKUP(TRIM(SUBSTITUTE(E3570,CHAR(160),CHAR(32))),Metadata!B$1:J$2632,9,FALSE)</f>
        <v>prose</v>
      </c>
      <c r="O3570">
        <f>VLOOKUP(TRIM(SUBSTITUTE(E3570,CHAR(160),CHAR(32))),Metadata!B$1:K$2632,10,FALSE)</f>
        <v>220102</v>
      </c>
      <c r="P3570" s="4" t="s">
        <v>11803</v>
      </c>
      <c r="Q3570">
        <v>127</v>
      </c>
      <c r="R3570">
        <v>129</v>
      </c>
      <c r="S3570">
        <v>131</v>
      </c>
      <c r="T3570">
        <v>131</v>
      </c>
      <c r="U3570">
        <v>133</v>
      </c>
      <c r="V3570">
        <v>141</v>
      </c>
    </row>
    <row r="3571" spans="1:22" hidden="1" x14ac:dyDescent="0.25">
      <c r="A3571">
        <v>3575</v>
      </c>
      <c r="B3571" t="s">
        <v>4354</v>
      </c>
      <c r="C3571" t="s">
        <v>3759</v>
      </c>
      <c r="D3571" t="s">
        <v>330</v>
      </c>
      <c r="E3571" t="s">
        <v>8388</v>
      </c>
      <c r="F3571" t="str">
        <f>VLOOKUP(TRIM(SUBSTITUTE(E3571,CHAR(160),CHAR(32))),Metadata!B$1:C$2632,2,FALSE)</f>
        <v>Saint-Martin, Louis Claude de, 1743-1803.</v>
      </c>
      <c r="G3571" t="str">
        <f>VLOOKUP(TRIM(SUBSTITUTE(E3571,CHAR(160),CHAR(32))),Metadata!B$1:D$2632,3,FALSE)</f>
        <v>L'homme de désir</v>
      </c>
      <c r="H3571">
        <f>VLOOKUP(TRIM(SUBSTITUTE(E3571,CHAR(160),CHAR(32))),Metadata!B$1:E$2632,4,FALSE)</f>
        <v>1790</v>
      </c>
      <c r="I3571" t="s">
        <v>448</v>
      </c>
      <c r="K3571" t="str">
        <f>VLOOKUP(TRIM(SUBSTITUTE(E3571,CHAR(160),CHAR(32))),Metadata!B$1:H$2632,7,FALSE)</f>
        <v>traite ou essai</v>
      </c>
      <c r="L3571" t="s">
        <v>4402</v>
      </c>
      <c r="N3571" t="str">
        <f>VLOOKUP(TRIM(SUBSTITUTE(E3571,CHAR(160),CHAR(32))),Metadata!B$1:J$2632,9,FALSE)</f>
        <v>prose</v>
      </c>
      <c r="O3571">
        <f>VLOOKUP(TRIM(SUBSTITUTE(E3571,CHAR(160),CHAR(32))),Metadata!B$1:K$2632,10,FALSE)</f>
        <v>101396</v>
      </c>
      <c r="P3571" s="4" t="s">
        <v>11804</v>
      </c>
      <c r="Q3571">
        <v>3</v>
      </c>
      <c r="R3571">
        <v>9</v>
      </c>
      <c r="S3571">
        <v>11</v>
      </c>
      <c r="T3571">
        <v>11</v>
      </c>
      <c r="U3571">
        <v>13</v>
      </c>
      <c r="V3571">
        <v>21</v>
      </c>
    </row>
    <row r="3572" spans="1:22" hidden="1" x14ac:dyDescent="0.25">
      <c r="A3572">
        <v>3576</v>
      </c>
      <c r="B3572" t="s">
        <v>4354</v>
      </c>
      <c r="C3572" t="s">
        <v>3759</v>
      </c>
      <c r="D3572" t="s">
        <v>330</v>
      </c>
      <c r="E3572" t="s">
        <v>8385</v>
      </c>
      <c r="F3572" t="str">
        <f>VLOOKUP(TRIM(SUBSTITUTE(E3572,CHAR(160),CHAR(32))),Metadata!B$1:C$2632,2,FALSE)</f>
        <v>Rousseau, Jean-Jacques, 1712-1778.</v>
      </c>
      <c r="G3572" t="str">
        <f>VLOOKUP(TRIM(SUBSTITUTE(E3572,CHAR(160),CHAR(32))),Metadata!B$1:D$2632,3,FALSE)</f>
        <v>Rousseau juge de Jean-Jacques, Dialogues</v>
      </c>
      <c r="H3572">
        <f>VLOOKUP(TRIM(SUBSTITUTE(E3572,CHAR(160),CHAR(32))),Metadata!B$1:E$2632,4,FALSE)</f>
        <v>1776</v>
      </c>
      <c r="I3572" t="s">
        <v>448</v>
      </c>
      <c r="K3572" t="str">
        <f>VLOOKUP(TRIM(SUBSTITUTE(E3572,CHAR(160),CHAR(32))),Metadata!B$1:H$2632,7,FALSE)</f>
        <v>memoires</v>
      </c>
      <c r="L3572" t="s">
        <v>4481</v>
      </c>
      <c r="N3572" t="str">
        <f>VLOOKUP(TRIM(SUBSTITUTE(E3572,CHAR(160),CHAR(32))),Metadata!B$1:J$2632,9,FALSE)</f>
        <v>prose</v>
      </c>
      <c r="O3572">
        <f>VLOOKUP(TRIM(SUBSTITUTE(E3572,CHAR(160),CHAR(32))),Metadata!B$1:K$2632,10,FALSE)</f>
        <v>128799</v>
      </c>
      <c r="P3572" s="4" t="s">
        <v>13065</v>
      </c>
      <c r="Q3572">
        <v>128</v>
      </c>
      <c r="R3572">
        <v>130</v>
      </c>
      <c r="S3572">
        <v>132</v>
      </c>
      <c r="T3572">
        <v>132</v>
      </c>
      <c r="U3572">
        <v>134</v>
      </c>
      <c r="V3572">
        <v>142</v>
      </c>
    </row>
    <row r="3573" spans="1:22" hidden="1" x14ac:dyDescent="0.25">
      <c r="A3573">
        <v>3577</v>
      </c>
      <c r="B3573" t="s">
        <v>4354</v>
      </c>
      <c r="C3573" t="s">
        <v>3759</v>
      </c>
      <c r="D3573" t="s">
        <v>330</v>
      </c>
      <c r="E3573" t="s">
        <v>8339</v>
      </c>
      <c r="F3573" t="str">
        <f>VLOOKUP(TRIM(SUBSTITUTE(E3573,CHAR(160),CHAR(32))),Metadata!B$1:C$2632,2,FALSE)</f>
        <v>Mirabeau, Victor de Riquetti, marquis de, 1715-1789.</v>
      </c>
      <c r="G3573" t="str">
        <f>VLOOKUP(TRIM(SUBSTITUTE(E3573,CHAR(160),CHAR(32))),Metadata!B$1:D$2632,3,FALSE)</f>
        <v>L'ami des hommes, ou, Traité de la population</v>
      </c>
      <c r="H3573">
        <f>VLOOKUP(TRIM(SUBSTITUTE(E3573,CHAR(160),CHAR(32))),Metadata!B$1:E$2632,4,FALSE)</f>
        <v>1755</v>
      </c>
      <c r="I3573" t="s">
        <v>448</v>
      </c>
      <c r="K3573" t="str">
        <f>VLOOKUP(TRIM(SUBSTITUTE(E3573,CHAR(160),CHAR(32))),Metadata!B$1:H$2632,7,FALSE)</f>
        <v>traite ou essai</v>
      </c>
      <c r="L3573" t="s">
        <v>4402</v>
      </c>
      <c r="N3573" t="str">
        <f>VLOOKUP(TRIM(SUBSTITUTE(E3573,CHAR(160),CHAR(32))),Metadata!B$1:J$2632,9,FALSE)</f>
        <v>prose</v>
      </c>
      <c r="O3573">
        <f>VLOOKUP(TRIM(SUBSTITUTE(E3573,CHAR(160),CHAR(32))),Metadata!B$1:K$2632,10,FALSE)</f>
        <v>239430</v>
      </c>
      <c r="P3573" s="4" t="s">
        <v>11805</v>
      </c>
      <c r="Q3573">
        <v>129</v>
      </c>
      <c r="R3573">
        <v>131</v>
      </c>
      <c r="S3573">
        <v>133</v>
      </c>
      <c r="T3573">
        <v>133</v>
      </c>
      <c r="U3573">
        <v>135</v>
      </c>
      <c r="V3573">
        <v>143</v>
      </c>
    </row>
    <row r="3574" spans="1:22" hidden="1" x14ac:dyDescent="0.25">
      <c r="A3574">
        <v>3578</v>
      </c>
      <c r="B3574" t="s">
        <v>4354</v>
      </c>
      <c r="C3574" t="s">
        <v>3759</v>
      </c>
      <c r="D3574" t="s">
        <v>330</v>
      </c>
      <c r="E3574" t="s">
        <v>8379</v>
      </c>
      <c r="F3574" t="str">
        <f>VLOOKUP(TRIM(SUBSTITUTE(E3574,CHAR(160),CHAR(32))),Metadata!B$1:C$2632,2,FALSE)</f>
        <v>Rousseau, Jean-Jacques, 1712-1778.</v>
      </c>
      <c r="G3574" t="str">
        <f>VLOOKUP(TRIM(SUBSTITUTE(E3574,CHAR(160),CHAR(32))),Metadata!B$1:D$2632,3,FALSE)</f>
        <v>Du contrat social</v>
      </c>
      <c r="H3574">
        <f>VLOOKUP(TRIM(SUBSTITUTE(E3574,CHAR(160),CHAR(32))),Metadata!B$1:E$2632,4,FALSE)</f>
        <v>1762</v>
      </c>
      <c r="I3574" t="s">
        <v>448</v>
      </c>
      <c r="K3574" t="str">
        <f>VLOOKUP(TRIM(SUBSTITUTE(E3574,CHAR(160),CHAR(32))),Metadata!B$1:H$2632,7,FALSE)</f>
        <v>traite ou essai</v>
      </c>
      <c r="L3574" t="s">
        <v>4402</v>
      </c>
      <c r="N3574" t="str">
        <f>VLOOKUP(TRIM(SUBSTITUTE(E3574,CHAR(160),CHAR(32))),Metadata!B$1:J$2632,9,FALSE)</f>
        <v>prose</v>
      </c>
      <c r="O3574">
        <f>VLOOKUP(TRIM(SUBSTITUTE(E3574,CHAR(160),CHAR(32))),Metadata!B$1:K$2632,10,FALSE)</f>
        <v>42519</v>
      </c>
      <c r="P3574" s="4" t="s">
        <v>13066</v>
      </c>
      <c r="Q3574">
        <v>255</v>
      </c>
      <c r="R3574">
        <v>261</v>
      </c>
      <c r="S3574">
        <v>268</v>
      </c>
      <c r="T3574">
        <v>268</v>
      </c>
      <c r="U3574">
        <v>270</v>
      </c>
      <c r="V3574">
        <v>278</v>
      </c>
    </row>
    <row r="3575" spans="1:22" hidden="1" x14ac:dyDescent="0.25">
      <c r="A3575">
        <v>3579</v>
      </c>
      <c r="B3575" t="s">
        <v>4354</v>
      </c>
      <c r="C3575" t="s">
        <v>3759</v>
      </c>
      <c r="D3575" t="s">
        <v>330</v>
      </c>
      <c r="E3575" t="s">
        <v>8388</v>
      </c>
      <c r="F3575" t="str">
        <f>VLOOKUP(TRIM(SUBSTITUTE(E3575,CHAR(160),CHAR(32))),Metadata!B$1:C$2632,2,FALSE)</f>
        <v>Saint-Martin, Louis Claude de, 1743-1803.</v>
      </c>
      <c r="G3575" t="str">
        <f>VLOOKUP(TRIM(SUBSTITUTE(E3575,CHAR(160),CHAR(32))),Metadata!B$1:D$2632,3,FALSE)</f>
        <v>L'homme de désir</v>
      </c>
      <c r="H3575">
        <f>VLOOKUP(TRIM(SUBSTITUTE(E3575,CHAR(160),CHAR(32))),Metadata!B$1:E$2632,4,FALSE)</f>
        <v>1790</v>
      </c>
      <c r="I3575" t="s">
        <v>448</v>
      </c>
      <c r="K3575" t="str">
        <f>VLOOKUP(TRIM(SUBSTITUTE(E3575,CHAR(160),CHAR(32))),Metadata!B$1:H$2632,7,FALSE)</f>
        <v>traite ou essai</v>
      </c>
      <c r="L3575" t="s">
        <v>4402</v>
      </c>
      <c r="N3575" t="str">
        <f>VLOOKUP(TRIM(SUBSTITUTE(E3575,CHAR(160),CHAR(32))),Metadata!B$1:J$2632,9,FALSE)</f>
        <v>prose</v>
      </c>
      <c r="O3575">
        <f>VLOOKUP(TRIM(SUBSTITUTE(E3575,CHAR(160),CHAR(32))),Metadata!B$1:K$2632,10,FALSE)</f>
        <v>101396</v>
      </c>
      <c r="P3575" s="4" t="s">
        <v>11806</v>
      </c>
      <c r="Q3575">
        <v>125</v>
      </c>
      <c r="R3575">
        <v>127</v>
      </c>
      <c r="S3575">
        <v>129</v>
      </c>
      <c r="T3575">
        <v>129</v>
      </c>
      <c r="U3575">
        <v>131</v>
      </c>
      <c r="V3575">
        <v>139</v>
      </c>
    </row>
    <row r="3576" spans="1:22" hidden="1" x14ac:dyDescent="0.25">
      <c r="A3576">
        <v>3580</v>
      </c>
      <c r="B3576" t="s">
        <v>4354</v>
      </c>
      <c r="C3576" t="s">
        <v>3759</v>
      </c>
      <c r="D3576" t="s">
        <v>330</v>
      </c>
      <c r="E3576" t="s">
        <v>8391</v>
      </c>
      <c r="F3576" t="str">
        <f>VLOOKUP(TRIM(SUBSTITUTE(E3576,CHAR(160),CHAR(32))),Metadata!B$1:C$2632,2,FALSE)</f>
        <v>Saint-Pierre, Bernardin de, 1737-1814.</v>
      </c>
      <c r="G3576" t="str">
        <f>VLOOKUP(TRIM(SUBSTITUTE(E3576,CHAR(160),CHAR(32))),Metadata!B$1:D$2632,3,FALSE)</f>
        <v>Études de la nature, T. 3</v>
      </c>
      <c r="H3576">
        <f>VLOOKUP(TRIM(SUBSTITUTE(E3576,CHAR(160),CHAR(32))),Metadata!B$1:E$2632,4,FALSE)</f>
        <v>1784</v>
      </c>
      <c r="I3576" t="s">
        <v>448</v>
      </c>
      <c r="K3576" t="str">
        <f>VLOOKUP(TRIM(SUBSTITUTE(E3576,CHAR(160),CHAR(32))),Metadata!B$1:H$2632,7,FALSE)</f>
        <v>traite ou essai</v>
      </c>
      <c r="L3576" t="s">
        <v>4402</v>
      </c>
      <c r="N3576" t="str">
        <f>VLOOKUP(TRIM(SUBSTITUTE(E3576,CHAR(160),CHAR(32))),Metadata!B$1:J$2632,9,FALSE)</f>
        <v>prose</v>
      </c>
      <c r="O3576">
        <f>VLOOKUP(TRIM(SUBSTITUTE(E3576,CHAR(160),CHAR(32))),Metadata!B$1:K$2632,10,FALSE)</f>
        <v>115428</v>
      </c>
      <c r="P3576" s="4" t="s">
        <v>11807</v>
      </c>
      <c r="Q3576">
        <v>43</v>
      </c>
      <c r="R3576">
        <v>48</v>
      </c>
      <c r="S3576">
        <v>50</v>
      </c>
      <c r="T3576">
        <v>59</v>
      </c>
    </row>
    <row r="3577" spans="1:22" hidden="1" x14ac:dyDescent="0.25">
      <c r="A3577">
        <v>3581</v>
      </c>
      <c r="B3577" t="s">
        <v>4354</v>
      </c>
      <c r="C3577" t="s">
        <v>3759</v>
      </c>
      <c r="D3577" t="s">
        <v>330</v>
      </c>
      <c r="E3577" t="s">
        <v>8336</v>
      </c>
      <c r="F3577" t="str">
        <f>VLOOKUP(TRIM(SUBSTITUTE(E3577,CHAR(160),CHAR(32))),Metadata!B$1:C$2632,2,FALSE)</f>
        <v>Meslier, Jean, 1664-1729.</v>
      </c>
      <c r="G3577" t="str">
        <f>VLOOKUP(TRIM(SUBSTITUTE(E3577,CHAR(160),CHAR(32))),Metadata!B$1:D$2632,3,FALSE)</f>
        <v>Mémoire des pensées et des sentiments. T. 3</v>
      </c>
      <c r="H3577">
        <f>VLOOKUP(TRIM(SUBSTITUTE(E3577,CHAR(160),CHAR(32))),Metadata!B$1:E$2632,4,FALSE)</f>
        <v>1729</v>
      </c>
      <c r="I3577" t="s">
        <v>448</v>
      </c>
      <c r="K3577" t="str">
        <f>VLOOKUP(TRIM(SUBSTITUTE(E3577,CHAR(160),CHAR(32))),Metadata!B$1:H$2632,7,FALSE)</f>
        <v>traite ou essai</v>
      </c>
      <c r="L3577" t="s">
        <v>4402</v>
      </c>
      <c r="N3577" t="str">
        <f>VLOOKUP(TRIM(SUBSTITUTE(E3577,CHAR(160),CHAR(32))),Metadata!B$1:J$2632,9,FALSE)</f>
        <v>prose</v>
      </c>
      <c r="O3577">
        <f>VLOOKUP(TRIM(SUBSTITUTE(E3577,CHAR(160),CHAR(32))),Metadata!B$1:K$2632,10,FALSE)</f>
        <v>30337</v>
      </c>
      <c r="P3577" s="4" t="s">
        <v>11808</v>
      </c>
      <c r="Q3577">
        <v>102</v>
      </c>
      <c r="R3577">
        <v>104</v>
      </c>
      <c r="S3577">
        <v>106</v>
      </c>
      <c r="T3577">
        <v>106</v>
      </c>
      <c r="U3577">
        <v>108</v>
      </c>
      <c r="V3577">
        <v>116</v>
      </c>
    </row>
    <row r="3578" spans="1:22" ht="15.75" hidden="1" x14ac:dyDescent="0.3">
      <c r="A3578">
        <v>3582</v>
      </c>
      <c r="B3578" t="s">
        <v>4354</v>
      </c>
      <c r="C3578" t="s">
        <v>3759</v>
      </c>
      <c r="D3578" t="s">
        <v>330</v>
      </c>
      <c r="E3578" t="s">
        <v>8190</v>
      </c>
      <c r="F3578" t="str">
        <f>VLOOKUP(TRIM(SUBSTITUTE(E3578,CHAR(160),CHAR(32))),Metadata!B$1:C$2632,2,FALSE)</f>
        <v>Bonnet, Charles, 1720-1793.</v>
      </c>
      <c r="G3578" t="str">
        <f>VLOOKUP(TRIM(SUBSTITUTE(E3578,CHAR(160),CHAR(32))),Metadata!B$1:D$2632,3,FALSE)</f>
        <v>Considérations sur les corps organisés</v>
      </c>
      <c r="H3578">
        <f>VLOOKUP(TRIM(SUBSTITUTE(E3578,CHAR(160),CHAR(32))),Metadata!B$1:E$2632,4,FALSE)</f>
        <v>1762</v>
      </c>
      <c r="I3578" t="s">
        <v>448</v>
      </c>
      <c r="J3578" s="17"/>
      <c r="K3578" t="s">
        <v>4402</v>
      </c>
      <c r="L3578" t="s">
        <v>4402</v>
      </c>
      <c r="N3578" t="s">
        <v>4442</v>
      </c>
      <c r="O3578">
        <v>122484</v>
      </c>
      <c r="P3578" s="1" t="s">
        <v>13221</v>
      </c>
      <c r="Q3578">
        <v>115</v>
      </c>
      <c r="R3578">
        <v>129</v>
      </c>
    </row>
    <row r="3579" spans="1:22" hidden="1" x14ac:dyDescent="0.25">
      <c r="A3579">
        <v>3583</v>
      </c>
      <c r="B3579" t="s">
        <v>4354</v>
      </c>
      <c r="C3579" t="s">
        <v>3759</v>
      </c>
      <c r="D3579" t="s">
        <v>330</v>
      </c>
      <c r="E3579" t="s">
        <v>8385</v>
      </c>
      <c r="F3579" t="str">
        <f>VLOOKUP(TRIM(SUBSTITUTE(E3579,CHAR(160),CHAR(32))),Metadata!B$1:C$2632,2,FALSE)</f>
        <v>Rousseau, Jean-Jacques, 1712-1778.</v>
      </c>
      <c r="G3579" t="str">
        <f>VLOOKUP(TRIM(SUBSTITUTE(E3579,CHAR(160),CHAR(32))),Metadata!B$1:D$2632,3,FALSE)</f>
        <v>Rousseau juge de Jean-Jacques, Dialogues</v>
      </c>
      <c r="H3579">
        <f>VLOOKUP(TRIM(SUBSTITUTE(E3579,CHAR(160),CHAR(32))),Metadata!B$1:E$2632,4,FALSE)</f>
        <v>1776</v>
      </c>
      <c r="I3579" t="s">
        <v>448</v>
      </c>
      <c r="K3579" t="str">
        <f>VLOOKUP(TRIM(SUBSTITUTE(E3579,CHAR(160),CHAR(32))),Metadata!B$1:H$2632,7,FALSE)</f>
        <v>memoires</v>
      </c>
      <c r="L3579" t="s">
        <v>4481</v>
      </c>
      <c r="N3579" t="str">
        <f>VLOOKUP(TRIM(SUBSTITUTE(E3579,CHAR(160),CHAR(32))),Metadata!B$1:J$2632,9,FALSE)</f>
        <v>prose</v>
      </c>
      <c r="O3579">
        <f>VLOOKUP(TRIM(SUBSTITUTE(E3579,CHAR(160),CHAR(32))),Metadata!B$1:K$2632,10,FALSE)</f>
        <v>128799</v>
      </c>
      <c r="P3579" s="4" t="s">
        <v>9404</v>
      </c>
      <c r="Q3579">
        <v>69</v>
      </c>
      <c r="R3579">
        <v>75</v>
      </c>
      <c r="S3579">
        <v>91</v>
      </c>
      <c r="T3579">
        <v>91</v>
      </c>
      <c r="U3579">
        <v>93</v>
      </c>
      <c r="V3579">
        <v>101</v>
      </c>
    </row>
    <row r="3580" spans="1:22" hidden="1" x14ac:dyDescent="0.25">
      <c r="A3580">
        <v>3584</v>
      </c>
      <c r="B3580" t="s">
        <v>4354</v>
      </c>
      <c r="C3580" t="s">
        <v>3759</v>
      </c>
      <c r="D3580" t="s">
        <v>330</v>
      </c>
      <c r="E3580" t="s">
        <v>5722</v>
      </c>
      <c r="F3580" t="str">
        <f>VLOOKUP(TRIM(SUBSTITUTE(E3580,CHAR(160),CHAR(32))),Metadata!B$1:C$2632,2,FALSE)</f>
        <v>Bonaparte, Napoléon, 1769-1821.</v>
      </c>
      <c r="G3580" t="str">
        <f>VLOOKUP(TRIM(SUBSTITUTE(E3580,CHAR(160),CHAR(32))),Metadata!B$1:D$2632,3,FALSE)</f>
        <v>Oeuvres de Napoléon Bonaparte, Tome 2</v>
      </c>
      <c r="H3580">
        <f>VLOOKUP(TRIM(SUBSTITUTE(E3580,CHAR(160),CHAR(32))),Metadata!B$1:E$2632,4,FALSE)</f>
        <v>1797</v>
      </c>
      <c r="I3580" t="s">
        <v>448</v>
      </c>
      <c r="K3580" t="str">
        <f>VLOOKUP(TRIM(SUBSTITUTE(E3580,CHAR(160),CHAR(32))),Metadata!B$1:H$2632,7,FALSE)</f>
        <v>correspondance</v>
      </c>
      <c r="L3580" t="s">
        <v>4542</v>
      </c>
      <c r="N3580" t="str">
        <f>VLOOKUP(TRIM(SUBSTITUTE(E3580,CHAR(160),CHAR(32))),Metadata!B$1:J$2632,9,FALSE)</f>
        <v/>
      </c>
      <c r="O3580">
        <f>VLOOKUP(TRIM(SUBSTITUTE(E3580,CHAR(160),CHAR(32))),Metadata!B$1:K$2632,10,FALSE)</f>
        <v>139563</v>
      </c>
      <c r="P3580" s="4" t="s">
        <v>11809</v>
      </c>
      <c r="Q3580">
        <v>184</v>
      </c>
      <c r="R3580">
        <v>189</v>
      </c>
      <c r="S3580">
        <v>208</v>
      </c>
      <c r="T3580">
        <v>208</v>
      </c>
      <c r="U3580">
        <v>210</v>
      </c>
      <c r="V3580">
        <v>218</v>
      </c>
    </row>
    <row r="3581" spans="1:22" hidden="1" x14ac:dyDescent="0.25">
      <c r="A3581">
        <v>3585</v>
      </c>
      <c r="B3581" t="s">
        <v>4354</v>
      </c>
      <c r="C3581" t="s">
        <v>3759</v>
      </c>
      <c r="D3581" t="s">
        <v>330</v>
      </c>
      <c r="E3581" t="s">
        <v>8339</v>
      </c>
      <c r="F3581" t="str">
        <f>VLOOKUP(TRIM(SUBSTITUTE(E3581,CHAR(160),CHAR(32))),Metadata!B$1:C$2632,2,FALSE)</f>
        <v>Mirabeau, Victor de Riquetti, marquis de, 1715-1789.</v>
      </c>
      <c r="G3581" t="str">
        <f>VLOOKUP(TRIM(SUBSTITUTE(E3581,CHAR(160),CHAR(32))),Metadata!B$1:D$2632,3,FALSE)</f>
        <v>L'ami des hommes, ou, Traité de la population</v>
      </c>
      <c r="H3581">
        <f>VLOOKUP(TRIM(SUBSTITUTE(E3581,CHAR(160),CHAR(32))),Metadata!B$1:E$2632,4,FALSE)</f>
        <v>1755</v>
      </c>
      <c r="I3581" t="s">
        <v>448</v>
      </c>
      <c r="K3581" t="str">
        <f>VLOOKUP(TRIM(SUBSTITUTE(E3581,CHAR(160),CHAR(32))),Metadata!B$1:H$2632,7,FALSE)</f>
        <v>traite ou essai</v>
      </c>
      <c r="L3581" t="s">
        <v>4402</v>
      </c>
      <c r="N3581" t="str">
        <f>VLOOKUP(TRIM(SUBSTITUTE(E3581,CHAR(160),CHAR(32))),Metadata!B$1:J$2632,9,FALSE)</f>
        <v>prose</v>
      </c>
      <c r="O3581">
        <f>VLOOKUP(TRIM(SUBSTITUTE(E3581,CHAR(160),CHAR(32))),Metadata!B$1:K$2632,10,FALSE)</f>
        <v>239430</v>
      </c>
      <c r="P3581" s="4" t="s">
        <v>11810</v>
      </c>
      <c r="Q3581">
        <v>116</v>
      </c>
      <c r="R3581">
        <v>118</v>
      </c>
      <c r="S3581">
        <v>120</v>
      </c>
      <c r="T3581">
        <v>120</v>
      </c>
      <c r="U3581">
        <v>122</v>
      </c>
      <c r="V3581">
        <v>130</v>
      </c>
    </row>
    <row r="3582" spans="1:22" hidden="1" x14ac:dyDescent="0.25">
      <c r="A3582">
        <v>3586</v>
      </c>
      <c r="B3582" t="s">
        <v>4354</v>
      </c>
      <c r="C3582" t="s">
        <v>3759</v>
      </c>
      <c r="D3582" t="s">
        <v>330</v>
      </c>
      <c r="E3582" t="s">
        <v>8309</v>
      </c>
      <c r="F3582" t="str">
        <f>VLOOKUP(TRIM(SUBSTITUTE(E3582,CHAR(160),CHAR(32))),Metadata!B$1:C$2632,2,FALSE)</f>
        <v>Loaisel de Tréogate, Joseph Marie, 1752-1812.</v>
      </c>
      <c r="G3582" t="str">
        <f>VLOOKUP(TRIM(SUBSTITUTE(E3582,CHAR(160),CHAR(32))),Metadata!B$1:D$2632,3,FALSE)</f>
        <v>Dolbreuse: ou, L'homme du siècle, ramené à la vérité par le sentiment par la raison; histoire philosophique.</v>
      </c>
      <c r="H3582">
        <f>VLOOKUP(TRIM(SUBSTITUTE(E3582,CHAR(160),CHAR(32))),Metadata!B$1:E$2632,4,FALSE)</f>
        <v>1783</v>
      </c>
      <c r="I3582" t="s">
        <v>448</v>
      </c>
      <c r="K3582" t="str">
        <f>VLOOKUP(TRIM(SUBSTITUTE(E3582,CHAR(160),CHAR(32))),Metadata!B$1:H$2632,7,FALSE)</f>
        <v>roman</v>
      </c>
      <c r="L3582" t="s">
        <v>4378</v>
      </c>
      <c r="N3582" t="str">
        <f>VLOOKUP(TRIM(SUBSTITUTE(E3582,CHAR(160),CHAR(32))),Metadata!B$1:J$2632,9,FALSE)</f>
        <v>prose</v>
      </c>
      <c r="O3582">
        <f>VLOOKUP(TRIM(SUBSTITUTE(E3582,CHAR(160),CHAR(32))),Metadata!B$1:K$2632,10,FALSE)</f>
        <v>67136</v>
      </c>
      <c r="P3582" s="4" t="s">
        <v>11811</v>
      </c>
      <c r="Q3582">
        <v>22</v>
      </c>
      <c r="R3582">
        <v>28</v>
      </c>
      <c r="S3582">
        <v>30</v>
      </c>
      <c r="T3582">
        <v>38</v>
      </c>
    </row>
    <row r="3583" spans="1:22" hidden="1" x14ac:dyDescent="0.25">
      <c r="A3583">
        <v>3587</v>
      </c>
      <c r="B3583" t="s">
        <v>4354</v>
      </c>
      <c r="C3583" t="s">
        <v>3759</v>
      </c>
      <c r="D3583" t="s">
        <v>330</v>
      </c>
      <c r="E3583" t="s">
        <v>6268</v>
      </c>
      <c r="F3583" t="str">
        <f>VLOOKUP(TRIM(SUBSTITUTE(E3583,CHAR(160),CHAR(32))),Metadata!B$1:C$2632,2,FALSE)</f>
        <v>Gobineau, Arthur, comte de, 1816-1882.</v>
      </c>
      <c r="G3583" t="str">
        <f>VLOOKUP(TRIM(SUBSTITUTE(E3583,CHAR(160),CHAR(32))),Metadata!B$1:D$2632,3,FALSE)</f>
        <v>Essai sur l'inégalité des races humaines, [1]</v>
      </c>
      <c r="H3583">
        <f>VLOOKUP(TRIM(SUBSTITUTE(E3583,CHAR(160),CHAR(32))),Metadata!B$1:E$2632,4,FALSE)</f>
        <v>1853</v>
      </c>
      <c r="I3583" t="s">
        <v>450</v>
      </c>
      <c r="K3583" t="str">
        <f>VLOOKUP(TRIM(SUBSTITUTE(E3583,CHAR(160),CHAR(32))),Metadata!B$1:H$2632,7,FALSE)</f>
        <v>traite</v>
      </c>
      <c r="L3583" t="s">
        <v>4417</v>
      </c>
      <c r="N3583" t="str">
        <f>VLOOKUP(TRIM(SUBSTITUTE(E3583,CHAR(160),CHAR(32))),Metadata!B$1:J$2632,9,FALSE)</f>
        <v/>
      </c>
      <c r="O3583">
        <f>VLOOKUP(TRIM(SUBSTITUTE(E3583,CHAR(160),CHAR(32))),Metadata!B$1:K$2632,10,FALSE)</f>
        <v>248229</v>
      </c>
      <c r="P3583" s="4" t="s">
        <v>11812</v>
      </c>
      <c r="Q3583">
        <v>121</v>
      </c>
      <c r="R3583">
        <v>123</v>
      </c>
      <c r="S3583">
        <v>125</v>
      </c>
      <c r="T3583">
        <v>125</v>
      </c>
      <c r="U3583">
        <v>127</v>
      </c>
      <c r="V3583">
        <v>135</v>
      </c>
    </row>
    <row r="3584" spans="1:22" hidden="1" x14ac:dyDescent="0.25">
      <c r="A3584">
        <v>3588</v>
      </c>
      <c r="B3584" t="s">
        <v>4354</v>
      </c>
      <c r="C3584" t="s">
        <v>3759</v>
      </c>
      <c r="D3584" t="s">
        <v>330</v>
      </c>
      <c r="E3584" t="s">
        <v>8602</v>
      </c>
      <c r="F3584" t="str">
        <f>VLOOKUP(TRIM(SUBSTITUTE(E3584,CHAR(160),CHAR(32))),Metadata!B$1:C$2632,2,FALSE)</f>
        <v>Maistre, Joseph Marie, comte de, 1753-1821.</v>
      </c>
      <c r="G3584" t="str">
        <f>VLOOKUP(TRIM(SUBSTITUTE(E3584,CHAR(160),CHAR(32))),Metadata!B$1:D$2632,3,FALSE)</f>
        <v>Les soirées de Saint-Pétersbourg, ou, Entretiens sur le gouvernement temporel de la providence: suivis d'un traité sur les sacrifices</v>
      </c>
      <c r="H3584">
        <f>VLOOKUP(TRIM(SUBSTITUTE(E3584,CHAR(160),CHAR(32))),Metadata!B$1:E$2632,4,FALSE)</f>
        <v>1821</v>
      </c>
      <c r="I3584" t="s">
        <v>450</v>
      </c>
      <c r="K3584" t="str">
        <f>VLOOKUP(TRIM(SUBSTITUTE(E3584,CHAR(160),CHAR(32))),Metadata!B$1:H$2632,7,FALSE)</f>
        <v>melanges litteraires</v>
      </c>
      <c r="L3584" t="s">
        <v>4389</v>
      </c>
      <c r="N3584" t="str">
        <f>VLOOKUP(TRIM(SUBSTITUTE(E3584,CHAR(160),CHAR(32))),Metadata!B$1:J$2632,9,FALSE)</f>
        <v>prose</v>
      </c>
      <c r="O3584">
        <f>VLOOKUP(TRIM(SUBSTITUTE(E3584,CHAR(160),CHAR(32))),Metadata!B$1:K$2632,10,FALSE)</f>
        <v>124159</v>
      </c>
      <c r="P3584" s="4" t="s">
        <v>11813</v>
      </c>
      <c r="Q3584">
        <v>75</v>
      </c>
      <c r="R3584">
        <v>80</v>
      </c>
      <c r="S3584">
        <v>82</v>
      </c>
      <c r="T3584">
        <v>82</v>
      </c>
      <c r="U3584">
        <v>84</v>
      </c>
      <c r="V3584">
        <v>92</v>
      </c>
    </row>
    <row r="3585" spans="1:22" hidden="1" x14ac:dyDescent="0.25">
      <c r="A3585">
        <v>3589</v>
      </c>
      <c r="B3585" t="s">
        <v>4354</v>
      </c>
      <c r="C3585" t="s">
        <v>3759</v>
      </c>
      <c r="D3585" t="s">
        <v>330</v>
      </c>
      <c r="E3585" t="s">
        <v>8597</v>
      </c>
      <c r="F3585" t="str">
        <f>VLOOKUP(TRIM(SUBSTITUTE(E3585,CHAR(160),CHAR(32))),Metadata!B$1:C$2632,2,FALSE)</f>
        <v>Leroux, Pierre, 1797-1871.</v>
      </c>
      <c r="G3585" t="str">
        <f>VLOOKUP(TRIM(SUBSTITUTE(E3585,CHAR(160),CHAR(32))),Metadata!B$1:D$2632,3,FALSE)</f>
        <v>De l'humanité: de son principe, et de son avenir: où se trouve exposée la vrai définition de la religion et où l'on explique le sens, la suite et l'enchâinement du mosaisme et du christianisme. Première partie</v>
      </c>
      <c r="H3585">
        <f>VLOOKUP(TRIM(SUBSTITUTE(E3585,CHAR(160),CHAR(32))),Metadata!B$1:E$2632,4,FALSE)</f>
        <v>1840</v>
      </c>
      <c r="I3585" t="s">
        <v>450</v>
      </c>
      <c r="K3585" t="str">
        <f>VLOOKUP(TRIM(SUBSTITUTE(E3585,CHAR(160),CHAR(32))),Metadata!B$1:H$2632,7,FALSE)</f>
        <v>traite ou essai</v>
      </c>
      <c r="L3585" t="s">
        <v>4402</v>
      </c>
      <c r="N3585" t="str">
        <f>VLOOKUP(TRIM(SUBSTITUTE(E3585,CHAR(160),CHAR(32))),Metadata!B$1:J$2632,9,FALSE)</f>
        <v>prose</v>
      </c>
      <c r="O3585">
        <f>VLOOKUP(TRIM(SUBSTITUTE(E3585,CHAR(160),CHAR(32))),Metadata!B$1:K$2632,10,FALSE)</f>
        <v>207532</v>
      </c>
      <c r="P3585" s="4" t="s">
        <v>11814</v>
      </c>
      <c r="Q3585">
        <v>294</v>
      </c>
      <c r="R3585">
        <v>296</v>
      </c>
      <c r="S3585">
        <v>298</v>
      </c>
      <c r="T3585">
        <v>298</v>
      </c>
      <c r="U3585">
        <v>300</v>
      </c>
      <c r="V3585">
        <v>308</v>
      </c>
    </row>
    <row r="3586" spans="1:22" hidden="1" x14ac:dyDescent="0.25">
      <c r="A3586">
        <v>3590</v>
      </c>
      <c r="B3586" t="s">
        <v>4354</v>
      </c>
      <c r="C3586" t="s">
        <v>3759</v>
      </c>
      <c r="D3586" t="s">
        <v>330</v>
      </c>
      <c r="E3586" t="s">
        <v>8463</v>
      </c>
      <c r="F3586" t="str">
        <f>VLOOKUP(TRIM(SUBSTITUTE(E3586,CHAR(160),CHAR(32))),Metadata!B$1:C$2632,2,FALSE)</f>
        <v>Clemenceau, Georges, 1841-1929.</v>
      </c>
      <c r="G3586" t="str">
        <f>VLOOKUP(TRIM(SUBSTITUTE(E3586,CHAR(160),CHAR(32))),Metadata!B$1:D$2632,3,FALSE)</f>
        <v>L'iniquité</v>
      </c>
      <c r="H3586">
        <f>VLOOKUP(TRIM(SUBSTITUTE(E3586,CHAR(160),CHAR(32))),Metadata!B$1:E$2632,4,FALSE)</f>
        <v>1899</v>
      </c>
      <c r="I3586" t="s">
        <v>450</v>
      </c>
      <c r="K3586" t="str">
        <f>VLOOKUP(TRIM(SUBSTITUTE(E3586,CHAR(160),CHAR(32))),Metadata!B$1:H$2632,7,FALSE)</f>
        <v>memoires</v>
      </c>
      <c r="L3586" t="s">
        <v>4481</v>
      </c>
      <c r="N3586" t="str">
        <f>VLOOKUP(TRIM(SUBSTITUTE(E3586,CHAR(160),CHAR(32))),Metadata!B$1:J$2632,9,FALSE)</f>
        <v>prose</v>
      </c>
      <c r="O3586">
        <f>VLOOKUP(TRIM(SUBSTITUTE(E3586,CHAR(160),CHAR(32))),Metadata!B$1:K$2632,10,FALSE)</f>
        <v>146843</v>
      </c>
      <c r="P3586" s="4" t="s">
        <v>11815</v>
      </c>
      <c r="Q3586">
        <v>85</v>
      </c>
      <c r="R3586">
        <v>87</v>
      </c>
      <c r="S3586">
        <v>89</v>
      </c>
      <c r="T3586">
        <v>89</v>
      </c>
      <c r="U3586">
        <v>91</v>
      </c>
      <c r="V3586">
        <v>99</v>
      </c>
    </row>
    <row r="3587" spans="1:22" hidden="1" x14ac:dyDescent="0.25">
      <c r="A3587">
        <v>3591</v>
      </c>
      <c r="B3587" t="s">
        <v>4354</v>
      </c>
      <c r="C3587" t="s">
        <v>3759</v>
      </c>
      <c r="D3587" t="s">
        <v>330</v>
      </c>
      <c r="E3587" t="s">
        <v>7912</v>
      </c>
      <c r="F3587" t="str">
        <f>VLOOKUP(TRIM(SUBSTITUTE(E3587,CHAR(160),CHAR(32))),Metadata!B$1:C$2632,2,FALSE)</f>
        <v>Bonald, Louis-Gabriel-Ambroise, vicomte de, 1754-1840.</v>
      </c>
      <c r="G3587" t="str">
        <f>VLOOKUP(TRIM(SUBSTITUTE(E3587,CHAR(160),CHAR(32))),Metadata!B$1:D$2632,3,FALSE)</f>
        <v>Essai analytique sur les lois naturelles</v>
      </c>
      <c r="H3587">
        <f>VLOOKUP(TRIM(SUBSTITUTE(E3587,CHAR(160),CHAR(32))),Metadata!B$1:E$2632,4,FALSE)</f>
        <v>1800</v>
      </c>
      <c r="I3587" t="s">
        <v>450</v>
      </c>
      <c r="K3587" t="str">
        <f>VLOOKUP(TRIM(SUBSTITUTE(E3587,CHAR(160),CHAR(32))),Metadata!B$1:H$2632,7,FALSE)</f>
        <v>traite ou essai</v>
      </c>
      <c r="L3587" t="s">
        <v>4402</v>
      </c>
      <c r="N3587" t="str">
        <f>VLOOKUP(TRIM(SUBSTITUTE(E3587,CHAR(160),CHAR(32))),Metadata!B$1:J$2632,9,FALSE)</f>
        <v>prose</v>
      </c>
      <c r="O3587">
        <f>VLOOKUP(TRIM(SUBSTITUTE(E3587,CHAR(160),CHAR(32))),Metadata!B$1:K$2632,10,FALSE)</f>
        <v>47093</v>
      </c>
      <c r="P3587" s="4" t="s">
        <v>9405</v>
      </c>
      <c r="Q3587">
        <v>137</v>
      </c>
      <c r="R3587">
        <v>143</v>
      </c>
      <c r="S3587">
        <v>145</v>
      </c>
      <c r="T3587">
        <v>145</v>
      </c>
      <c r="U3587">
        <v>147</v>
      </c>
      <c r="V3587">
        <v>155</v>
      </c>
    </row>
    <row r="3588" spans="1:22" hidden="1" x14ac:dyDescent="0.25">
      <c r="A3588">
        <v>3592</v>
      </c>
      <c r="B3588" t="s">
        <v>4354</v>
      </c>
      <c r="C3588" t="s">
        <v>3759</v>
      </c>
      <c r="D3588" t="s">
        <v>330</v>
      </c>
      <c r="E3588" t="s">
        <v>8572</v>
      </c>
      <c r="F3588" t="str">
        <f>VLOOKUP(TRIM(SUBSTITUTE(E3588,CHAR(160),CHAR(32))),Metadata!B$1:C$2632,2,FALSE)</f>
        <v>Hugo, Victor, 1802-1885.</v>
      </c>
      <c r="G3588" t="str">
        <f>VLOOKUP(TRIM(SUBSTITUTE(E3588,CHAR(160),CHAR(32))),Metadata!B$1:D$2632,3,FALSE)</f>
        <v>Notre-Dame de Paris, 1482: texte de 1832</v>
      </c>
      <c r="H3588">
        <f>VLOOKUP(TRIM(SUBSTITUTE(E3588,CHAR(160),CHAR(32))),Metadata!B$1:E$2632,4,FALSE)</f>
        <v>1832</v>
      </c>
      <c r="I3588" t="s">
        <v>450</v>
      </c>
      <c r="K3588" t="str">
        <f>VLOOKUP(TRIM(SUBSTITUTE(E3588,CHAR(160),CHAR(32))),Metadata!B$1:H$2632,7,FALSE)</f>
        <v>roman</v>
      </c>
      <c r="L3588" t="s">
        <v>4378</v>
      </c>
      <c r="N3588" t="str">
        <f>VLOOKUP(TRIM(SUBSTITUTE(E3588,CHAR(160),CHAR(32))),Metadata!B$1:J$2632,9,FALSE)</f>
        <v>prose</v>
      </c>
      <c r="O3588">
        <f>VLOOKUP(TRIM(SUBSTITUTE(E3588,CHAR(160),CHAR(32))),Metadata!B$1:K$2632,10,FALSE)</f>
        <v>183106</v>
      </c>
      <c r="P3588" s="4" t="s">
        <v>11816</v>
      </c>
      <c r="Q3588">
        <v>36</v>
      </c>
      <c r="R3588">
        <v>38</v>
      </c>
      <c r="S3588">
        <v>40</v>
      </c>
      <c r="T3588">
        <v>40</v>
      </c>
      <c r="U3588">
        <v>42</v>
      </c>
      <c r="V3588">
        <v>50</v>
      </c>
    </row>
    <row r="3589" spans="1:22" hidden="1" x14ac:dyDescent="0.25">
      <c r="A3589">
        <v>3593</v>
      </c>
      <c r="B3589" t="s">
        <v>4354</v>
      </c>
      <c r="C3589" t="s">
        <v>3759</v>
      </c>
      <c r="D3589" t="s">
        <v>330</v>
      </c>
      <c r="E3589" t="s">
        <v>6268</v>
      </c>
      <c r="F3589" t="str">
        <f>VLOOKUP(TRIM(SUBSTITUTE(E3589,CHAR(160),CHAR(32))),Metadata!B$1:C$2632,2,FALSE)</f>
        <v>Gobineau, Arthur, comte de, 1816-1882.</v>
      </c>
      <c r="G3589" t="str">
        <f>VLOOKUP(TRIM(SUBSTITUTE(E3589,CHAR(160),CHAR(32))),Metadata!B$1:D$2632,3,FALSE)</f>
        <v>Essai sur l'inégalité des races humaines, [1]</v>
      </c>
      <c r="H3589">
        <f>VLOOKUP(TRIM(SUBSTITUTE(E3589,CHAR(160),CHAR(32))),Metadata!B$1:E$2632,4,FALSE)</f>
        <v>1853</v>
      </c>
      <c r="I3589" t="s">
        <v>450</v>
      </c>
      <c r="K3589" t="str">
        <f>VLOOKUP(TRIM(SUBSTITUTE(E3589,CHAR(160),CHAR(32))),Metadata!B$1:H$2632,7,FALSE)</f>
        <v>traite</v>
      </c>
      <c r="L3589" t="s">
        <v>4417</v>
      </c>
      <c r="N3589" t="str">
        <f>VLOOKUP(TRIM(SUBSTITUTE(E3589,CHAR(160),CHAR(32))),Metadata!B$1:J$2632,9,FALSE)</f>
        <v/>
      </c>
      <c r="O3589">
        <f>VLOOKUP(TRIM(SUBSTITUTE(E3589,CHAR(160),CHAR(32))),Metadata!B$1:K$2632,10,FALSE)</f>
        <v>248229</v>
      </c>
      <c r="P3589" s="10" t="s">
        <v>11817</v>
      </c>
      <c r="Q3589">
        <v>73</v>
      </c>
      <c r="R3589">
        <v>78</v>
      </c>
      <c r="S3589">
        <v>80</v>
      </c>
      <c r="T3589">
        <v>80</v>
      </c>
      <c r="U3589">
        <v>82</v>
      </c>
      <c r="V3589">
        <v>90</v>
      </c>
    </row>
    <row r="3590" spans="1:22" hidden="1" x14ac:dyDescent="0.25">
      <c r="A3590">
        <v>3594</v>
      </c>
      <c r="B3590" t="s">
        <v>4354</v>
      </c>
      <c r="C3590" t="s">
        <v>3759</v>
      </c>
      <c r="D3590" t="s">
        <v>330</v>
      </c>
      <c r="E3590" t="s">
        <v>8579</v>
      </c>
      <c r="F3590" t="str">
        <f>VLOOKUP(TRIM(SUBSTITUTE(E3590,CHAR(160),CHAR(32))),Metadata!B$1:C$2632,2,FALSE)</f>
        <v>Jouy, Etienne de, 1764-1846.</v>
      </c>
      <c r="G3590" t="str">
        <f>VLOOKUP(TRIM(SUBSTITUTE(E3590,CHAR(160),CHAR(32))),Metadata!B$1:D$2632,3,FALSE)</f>
        <v>L'hermite de la Chaussée-d'Antin, ou, Observations sur les moeurs et les usages parisiens au commencement du XIXe siècle. 1813:</v>
      </c>
      <c r="H3590">
        <f>VLOOKUP(TRIM(SUBSTITUTE(E3590,CHAR(160),CHAR(32))),Metadata!B$1:E$2632,4,FALSE)</f>
        <v>1813</v>
      </c>
      <c r="I3590" t="s">
        <v>450</v>
      </c>
      <c r="K3590" t="str">
        <f>VLOOKUP(TRIM(SUBSTITUTE(E3590,CHAR(160),CHAR(32))),Metadata!B$1:H$2632,7,FALSE)</f>
        <v>traite ou essai</v>
      </c>
      <c r="L3590" t="s">
        <v>4402</v>
      </c>
      <c r="N3590" t="str">
        <f>VLOOKUP(TRIM(SUBSTITUTE(E3590,CHAR(160),CHAR(32))),Metadata!B$1:J$2632,9,FALSE)</f>
        <v>prose</v>
      </c>
      <c r="O3590">
        <f>VLOOKUP(TRIM(SUBSTITUTE(E3590,CHAR(160),CHAR(32))),Metadata!B$1:K$2632,10,FALSE)</f>
        <v>137489</v>
      </c>
      <c r="P3590" s="4" t="s">
        <v>11818</v>
      </c>
      <c r="Q3590">
        <v>130</v>
      </c>
      <c r="R3590">
        <v>132</v>
      </c>
      <c r="S3590">
        <v>134</v>
      </c>
      <c r="T3590">
        <v>134</v>
      </c>
      <c r="U3590">
        <v>136</v>
      </c>
      <c r="V3590">
        <v>144</v>
      </c>
    </row>
    <row r="3591" spans="1:22" hidden="1" x14ac:dyDescent="0.25">
      <c r="A3591">
        <v>3595</v>
      </c>
      <c r="B3591" t="s">
        <v>4354</v>
      </c>
      <c r="C3591" t="s">
        <v>3759</v>
      </c>
      <c r="D3591" t="s">
        <v>330</v>
      </c>
      <c r="E3591" t="s">
        <v>8703</v>
      </c>
      <c r="F3591" t="str">
        <f>VLOOKUP(TRIM(SUBSTITUTE(E3591,CHAR(160),CHAR(32))),Metadata!B$1:C$2632,2,FALSE)</f>
        <v>Verne, Jules, 1828-1905.</v>
      </c>
      <c r="G3591" t="str">
        <f>VLOOKUP(TRIM(SUBSTITUTE(E3591,CHAR(160),CHAR(32))),Metadata!B$1:D$2632,3,FALSE)</f>
        <v>Vingt mille lieues sous les mers</v>
      </c>
      <c r="H3591">
        <f>VLOOKUP(TRIM(SUBSTITUTE(E3591,CHAR(160),CHAR(32))),Metadata!B$1:E$2632,4,FALSE)</f>
        <v>1870</v>
      </c>
      <c r="I3591" t="s">
        <v>450</v>
      </c>
      <c r="K3591" t="str">
        <f>VLOOKUP(TRIM(SUBSTITUTE(E3591,CHAR(160),CHAR(32))),Metadata!B$1:H$2632,7,FALSE)</f>
        <v>Narratif, Roman</v>
      </c>
      <c r="L3591" t="s">
        <v>4786</v>
      </c>
      <c r="N3591" t="str">
        <f>VLOOKUP(TRIM(SUBSTITUTE(E3591,CHAR(160),CHAR(32))),Metadata!B$1:J$2632,9,FALSE)</f>
        <v/>
      </c>
      <c r="O3591">
        <f>VLOOKUP(TRIM(SUBSTITUTE(E3591,CHAR(160),CHAR(32))),Metadata!B$1:K$2632,10,FALSE)</f>
        <v>151295</v>
      </c>
      <c r="P3591" s="4" t="s">
        <v>11819</v>
      </c>
      <c r="Q3591">
        <v>66</v>
      </c>
      <c r="R3591">
        <v>75</v>
      </c>
      <c r="S3591">
        <v>77</v>
      </c>
      <c r="T3591">
        <v>77</v>
      </c>
      <c r="U3591">
        <v>79</v>
      </c>
      <c r="V3591">
        <v>87</v>
      </c>
    </row>
    <row r="3592" spans="1:22" hidden="1" x14ac:dyDescent="0.25">
      <c r="A3592">
        <v>3596</v>
      </c>
      <c r="B3592" t="s">
        <v>4354</v>
      </c>
      <c r="C3592" t="s">
        <v>3759</v>
      </c>
      <c r="D3592" t="s">
        <v>330</v>
      </c>
      <c r="E3592" t="s">
        <v>8655</v>
      </c>
      <c r="F3592" t="str">
        <f>VLOOKUP(TRIM(SUBSTITUTE(E3592,CHAR(160),CHAR(32))),Metadata!B$1:C$2632,2,FALSE)</f>
        <v>Saint-Pierre, Bernardin de, 1737-1814.</v>
      </c>
      <c r="G3592" t="str">
        <f>VLOOKUP(TRIM(SUBSTITUTE(E3592,CHAR(160),CHAR(32))),Metadata!B$1:D$2632,3,FALSE)</f>
        <v>Harmonies de la nature</v>
      </c>
      <c r="H3592">
        <f>VLOOKUP(TRIM(SUBSTITUTE(E3592,CHAR(160),CHAR(32))),Metadata!B$1:E$2632,4,FALSE)</f>
        <v>1814</v>
      </c>
      <c r="I3592" t="s">
        <v>450</v>
      </c>
      <c r="K3592" t="str">
        <f>VLOOKUP(TRIM(SUBSTITUTE(E3592,CHAR(160),CHAR(32))),Metadata!B$1:H$2632,7,FALSE)</f>
        <v>traite ou essai</v>
      </c>
      <c r="L3592" t="s">
        <v>4402</v>
      </c>
      <c r="N3592" t="str">
        <f>VLOOKUP(TRIM(SUBSTITUTE(E3592,CHAR(160),CHAR(32))),Metadata!B$1:J$2632,9,FALSE)</f>
        <v>prose</v>
      </c>
      <c r="O3592">
        <f>VLOOKUP(TRIM(SUBSTITUTE(E3592,CHAR(160),CHAR(32))),Metadata!B$1:K$2632,10,FALSE)</f>
        <v>297718</v>
      </c>
      <c r="P3592" s="4" t="s">
        <v>11820</v>
      </c>
      <c r="Q3592">
        <v>13</v>
      </c>
      <c r="R3592">
        <v>19</v>
      </c>
      <c r="S3592">
        <v>21</v>
      </c>
      <c r="T3592">
        <v>21</v>
      </c>
      <c r="U3592">
        <v>23</v>
      </c>
      <c r="V3592">
        <v>31</v>
      </c>
    </row>
    <row r="3593" spans="1:22" hidden="1" x14ac:dyDescent="0.25">
      <c r="A3593">
        <v>3597</v>
      </c>
      <c r="B3593" t="s">
        <v>4354</v>
      </c>
      <c r="C3593" t="s">
        <v>3759</v>
      </c>
      <c r="D3593" t="s">
        <v>330</v>
      </c>
      <c r="E3593" t="s">
        <v>8602</v>
      </c>
      <c r="F3593" t="str">
        <f>VLOOKUP(TRIM(SUBSTITUTE(E3593,CHAR(160),CHAR(32))),Metadata!B$1:C$2632,2,FALSE)</f>
        <v>Maistre, Joseph Marie, comte de, 1753-1821.</v>
      </c>
      <c r="G3593" t="str">
        <f>VLOOKUP(TRIM(SUBSTITUTE(E3593,CHAR(160),CHAR(32))),Metadata!B$1:D$2632,3,FALSE)</f>
        <v>Les soirées de Saint-Pétersbourg, ou, Entretiens sur le gouvernement temporel de la providence: suivis d'un traité sur les sacrifices</v>
      </c>
      <c r="H3593">
        <f>VLOOKUP(TRIM(SUBSTITUTE(E3593,CHAR(160),CHAR(32))),Metadata!B$1:E$2632,4,FALSE)</f>
        <v>1821</v>
      </c>
      <c r="I3593" t="s">
        <v>450</v>
      </c>
      <c r="K3593" t="str">
        <f>VLOOKUP(TRIM(SUBSTITUTE(E3593,CHAR(160),CHAR(32))),Metadata!B$1:H$2632,7,FALSE)</f>
        <v>melanges litteraires</v>
      </c>
      <c r="L3593" t="s">
        <v>4389</v>
      </c>
      <c r="N3593" t="str">
        <f>VLOOKUP(TRIM(SUBSTITUTE(E3593,CHAR(160),CHAR(32))),Metadata!B$1:J$2632,9,FALSE)</f>
        <v>prose</v>
      </c>
      <c r="O3593">
        <f>VLOOKUP(TRIM(SUBSTITUTE(E3593,CHAR(160),CHAR(32))),Metadata!B$1:K$2632,10,FALSE)</f>
        <v>124159</v>
      </c>
      <c r="P3593" s="4" t="s">
        <v>9406</v>
      </c>
      <c r="Q3593">
        <v>128</v>
      </c>
      <c r="R3593">
        <v>132</v>
      </c>
      <c r="S3593">
        <v>134</v>
      </c>
      <c r="T3593">
        <v>134</v>
      </c>
      <c r="U3593">
        <v>136</v>
      </c>
    </row>
    <row r="3594" spans="1:22" hidden="1" x14ac:dyDescent="0.25">
      <c r="A3594">
        <v>3598</v>
      </c>
      <c r="B3594" t="s">
        <v>4354</v>
      </c>
      <c r="C3594" t="s">
        <v>3759</v>
      </c>
      <c r="D3594" t="s">
        <v>330</v>
      </c>
      <c r="E3594" t="s">
        <v>8681</v>
      </c>
      <c r="F3594" t="str">
        <f>VLOOKUP(TRIM(SUBSTITUTE(E3594,CHAR(160),CHAR(32))),Metadata!B$1:C$2632,2,FALSE)</f>
        <v>Stendhal, 1783-1842.</v>
      </c>
      <c r="G3594" t="str">
        <f>VLOOKUP(TRIM(SUBSTITUTE(E3594,CHAR(160),CHAR(32))),Metadata!B$1:D$2632,3,FALSE)</f>
        <v>Lucien Leuwen. t. 3</v>
      </c>
      <c r="H3594">
        <f>VLOOKUP(TRIM(SUBSTITUTE(E3594,CHAR(160),CHAR(32))),Metadata!B$1:E$2632,4,FALSE)</f>
        <v>1835</v>
      </c>
      <c r="I3594" t="s">
        <v>450</v>
      </c>
      <c r="K3594" t="str">
        <f>VLOOKUP(TRIM(SUBSTITUTE(E3594,CHAR(160),CHAR(32))),Metadata!B$1:H$2632,7,FALSE)</f>
        <v>roman</v>
      </c>
      <c r="L3594" t="s">
        <v>4378</v>
      </c>
      <c r="N3594" t="str">
        <f>VLOOKUP(TRIM(SUBSTITUTE(E3594,CHAR(160),CHAR(32))),Metadata!B$1:J$2632,9,FALSE)</f>
        <v>prose</v>
      </c>
      <c r="O3594">
        <f>VLOOKUP(TRIM(SUBSTITUTE(E3594,CHAR(160),CHAR(32))),Metadata!B$1:K$2632,10,FALSE)</f>
        <v>83437</v>
      </c>
      <c r="P3594" s="4" t="s">
        <v>11821</v>
      </c>
      <c r="Q3594">
        <v>45</v>
      </c>
      <c r="R3594">
        <v>50</v>
      </c>
      <c r="S3594">
        <v>52</v>
      </c>
      <c r="T3594">
        <v>52</v>
      </c>
      <c r="U3594">
        <v>54</v>
      </c>
      <c r="V3594">
        <v>62</v>
      </c>
    </row>
    <row r="3595" spans="1:22" hidden="1" x14ac:dyDescent="0.25">
      <c r="A3595">
        <v>3599</v>
      </c>
      <c r="B3595" t="s">
        <v>4354</v>
      </c>
      <c r="C3595" t="s">
        <v>3759</v>
      </c>
      <c r="D3595" t="s">
        <v>330</v>
      </c>
      <c r="E3595" t="s">
        <v>8682</v>
      </c>
      <c r="F3595" t="str">
        <f>VLOOKUP(TRIM(SUBSTITUTE(E3595,CHAR(160),CHAR(32))),Metadata!B$1:C$2632,2,FALSE)</f>
        <v>Stendhal, 1783-1842.</v>
      </c>
      <c r="G3595" t="str">
        <f>VLOOKUP(TRIM(SUBSTITUTE(E3595,CHAR(160),CHAR(32))),Metadata!B$1:D$2632,3,FALSE)</f>
        <v>Racine et Shakspeare. 2, 1825</v>
      </c>
      <c r="H3595">
        <f>VLOOKUP(TRIM(SUBSTITUTE(E3595,CHAR(160),CHAR(32))),Metadata!B$1:E$2632,4,FALSE)</f>
        <v>1825</v>
      </c>
      <c r="I3595" t="s">
        <v>450</v>
      </c>
      <c r="K3595" t="str">
        <f>VLOOKUP(TRIM(SUBSTITUTE(E3595,CHAR(160),CHAR(32))),Metadata!B$1:H$2632,7,FALSE)</f>
        <v>traite ou essai</v>
      </c>
      <c r="L3595" t="s">
        <v>4402</v>
      </c>
      <c r="N3595" t="str">
        <f>VLOOKUP(TRIM(SUBSTITUTE(E3595,CHAR(160),CHAR(32))),Metadata!B$1:J$2632,9,FALSE)</f>
        <v>prose</v>
      </c>
      <c r="O3595">
        <f>VLOOKUP(TRIM(SUBSTITUTE(E3595,CHAR(160),CHAR(32))),Metadata!B$1:K$2632,10,FALSE)</f>
        <v>18478</v>
      </c>
      <c r="P3595" s="4" t="s">
        <v>11822</v>
      </c>
      <c r="Q3595">
        <v>32</v>
      </c>
      <c r="R3595">
        <v>34</v>
      </c>
      <c r="S3595">
        <v>36</v>
      </c>
      <c r="T3595">
        <v>36</v>
      </c>
      <c r="U3595">
        <v>38</v>
      </c>
      <c r="V3595">
        <v>46</v>
      </c>
    </row>
    <row r="3596" spans="1:22" hidden="1" x14ac:dyDescent="0.25">
      <c r="A3596">
        <v>3600</v>
      </c>
      <c r="B3596" t="s">
        <v>4354</v>
      </c>
      <c r="C3596" t="s">
        <v>3759</v>
      </c>
      <c r="D3596" t="s">
        <v>330</v>
      </c>
      <c r="E3596" t="s">
        <v>8426</v>
      </c>
      <c r="F3596" t="str">
        <f>VLOOKUP(TRIM(SUBSTITUTE(E3596,CHAR(160),CHAR(32))),Metadata!B$1:C$2632,2,FALSE)</f>
        <v>About, Edmond, 1828-1885.</v>
      </c>
      <c r="G3596" t="str">
        <f>VLOOKUP(TRIM(SUBSTITUTE(E3596,CHAR(160),CHAR(32))),Metadata!B$1:D$2632,3,FALSE)</f>
        <v>La Grèce contemporaine</v>
      </c>
      <c r="H3596">
        <f>VLOOKUP(TRIM(SUBSTITUTE(E3596,CHAR(160),CHAR(32))),Metadata!B$1:E$2632,4,FALSE)</f>
        <v>1854</v>
      </c>
      <c r="I3596" t="s">
        <v>450</v>
      </c>
      <c r="K3596" t="str">
        <f>VLOOKUP(TRIM(SUBSTITUTE(E3596,CHAR(160),CHAR(32))),Metadata!B$1:H$2632,7,FALSE)</f>
        <v>recit de voyage</v>
      </c>
      <c r="L3596" t="s">
        <v>4870</v>
      </c>
      <c r="N3596" t="str">
        <f>VLOOKUP(TRIM(SUBSTITUTE(E3596,CHAR(160),CHAR(32))),Metadata!B$1:J$2632,9,FALSE)</f>
        <v>prose</v>
      </c>
      <c r="O3596">
        <f>VLOOKUP(TRIM(SUBSTITUTE(E3596,CHAR(160),CHAR(32))),Metadata!B$1:K$2632,10,FALSE)</f>
        <v>101524</v>
      </c>
      <c r="P3596" s="4" t="s">
        <v>11823</v>
      </c>
      <c r="Q3596">
        <v>37</v>
      </c>
      <c r="R3596">
        <v>43</v>
      </c>
      <c r="S3596">
        <v>57</v>
      </c>
      <c r="T3596">
        <v>57</v>
      </c>
      <c r="U3596">
        <v>59</v>
      </c>
      <c r="V3596">
        <v>67</v>
      </c>
    </row>
    <row r="3597" spans="1:22" hidden="1" x14ac:dyDescent="0.25">
      <c r="A3597">
        <v>3601</v>
      </c>
      <c r="B3597" t="s">
        <v>4354</v>
      </c>
      <c r="C3597" t="s">
        <v>3759</v>
      </c>
      <c r="D3597" t="s">
        <v>330</v>
      </c>
      <c r="E3597" t="s">
        <v>8538</v>
      </c>
      <c r="F3597" t="str">
        <f>VLOOKUP(TRIM(SUBSTITUTE(E3597,CHAR(160),CHAR(32))),Metadata!B$1:C$2632,2,FALSE)</f>
        <v>France, Anatole, 1844-1924.</v>
      </c>
      <c r="G3597" t="str">
        <f>VLOOKUP(TRIM(SUBSTITUTE(E3597,CHAR(160),CHAR(32))),Metadata!B$1:D$2632,3,FALSE)</f>
        <v>Le crime de Sylvestre Bonnard</v>
      </c>
      <c r="H3597">
        <f>VLOOKUP(TRIM(SUBSTITUTE(E3597,CHAR(160),CHAR(32))),Metadata!B$1:E$2632,4,FALSE)</f>
        <v>1881</v>
      </c>
      <c r="I3597" t="s">
        <v>450</v>
      </c>
      <c r="K3597" t="str">
        <f>VLOOKUP(TRIM(SUBSTITUTE(E3597,CHAR(160),CHAR(32))),Metadata!B$1:H$2632,7,FALSE)</f>
        <v>roman</v>
      </c>
      <c r="L3597" t="s">
        <v>4378</v>
      </c>
      <c r="N3597" t="str">
        <f>VLOOKUP(TRIM(SUBSTITUTE(E3597,CHAR(160),CHAR(32))),Metadata!B$1:J$2632,9,FALSE)</f>
        <v>prose</v>
      </c>
      <c r="O3597">
        <f>VLOOKUP(TRIM(SUBSTITUTE(E3597,CHAR(160),CHAR(32))),Metadata!B$1:K$2632,10,FALSE)</f>
        <v>60280</v>
      </c>
      <c r="P3597" s="4" t="s">
        <v>13067</v>
      </c>
      <c r="Q3597">
        <v>178</v>
      </c>
      <c r="R3597">
        <v>182</v>
      </c>
      <c r="S3597">
        <v>184</v>
      </c>
      <c r="T3597">
        <v>184</v>
      </c>
      <c r="U3597">
        <v>186</v>
      </c>
      <c r="V3597">
        <v>194</v>
      </c>
    </row>
    <row r="3598" spans="1:22" hidden="1" x14ac:dyDescent="0.25">
      <c r="A3598">
        <v>3602</v>
      </c>
      <c r="B3598" t="s">
        <v>4354</v>
      </c>
      <c r="C3598" t="s">
        <v>3759</v>
      </c>
      <c r="D3598" t="s">
        <v>330</v>
      </c>
      <c r="E3598" t="s">
        <v>5798</v>
      </c>
      <c r="F3598" t="str">
        <f>VLOOKUP(TRIM(SUBSTITUTE(E3598,CHAR(160),CHAR(32))),Metadata!B$1:C$2632,2,FALSE)</f>
        <v>Fourier, Charles, 1772-1837.</v>
      </c>
      <c r="G3598" t="str">
        <f>VLOOKUP(TRIM(SUBSTITUTE(E3598,CHAR(160),CHAR(32))),Metadata!B$1:D$2632,3,FALSE)</f>
        <v>Théorie des quatre mouvements</v>
      </c>
      <c r="H3598">
        <f>VLOOKUP(TRIM(SUBSTITUTE(E3598,CHAR(160),CHAR(32))),Metadata!B$1:E$2632,4,FALSE)</f>
        <v>1808</v>
      </c>
      <c r="I3598" t="s">
        <v>450</v>
      </c>
      <c r="K3598" t="str">
        <f>VLOOKUP(TRIM(SUBSTITUTE(E3598,CHAR(160),CHAR(32))),Metadata!B$1:H$2632,7,FALSE)</f>
        <v>traite</v>
      </c>
      <c r="L3598" t="s">
        <v>4417</v>
      </c>
      <c r="N3598" t="str">
        <f>VLOOKUP(TRIM(SUBSTITUTE(E3598,CHAR(160),CHAR(32))),Metadata!B$1:J$2632,9,FALSE)</f>
        <v/>
      </c>
      <c r="O3598">
        <f>VLOOKUP(TRIM(SUBSTITUTE(E3598,CHAR(160),CHAR(32))),Metadata!B$1:K$2632,10,FALSE)</f>
        <v>93109</v>
      </c>
      <c r="P3598" s="4" t="s">
        <v>11824</v>
      </c>
      <c r="Q3598">
        <v>69</v>
      </c>
      <c r="R3598">
        <v>71</v>
      </c>
      <c r="S3598">
        <v>73</v>
      </c>
      <c r="T3598">
        <v>73</v>
      </c>
      <c r="U3598">
        <v>75</v>
      </c>
      <c r="V3598">
        <v>83</v>
      </c>
    </row>
    <row r="3599" spans="1:22" hidden="1" x14ac:dyDescent="0.25">
      <c r="A3599">
        <v>3603</v>
      </c>
      <c r="B3599" t="s">
        <v>4354</v>
      </c>
      <c r="C3599" t="s">
        <v>3759</v>
      </c>
      <c r="D3599" t="s">
        <v>330</v>
      </c>
      <c r="E3599" t="s">
        <v>6051</v>
      </c>
      <c r="F3599" t="str">
        <f>VLOOKUP(TRIM(SUBSTITUTE(E3599,CHAR(160),CHAR(32))),Metadata!B$1:C$2632,2,FALSE)</f>
        <v>Guizot, François, 1787-1874.</v>
      </c>
      <c r="G3599" t="str">
        <f>VLOOKUP(TRIM(SUBSTITUTE(E3599,CHAR(160),CHAR(32))),Metadata!B$1:D$2632,3,FALSE)</f>
        <v>Histoire générale de la civilisation en Europe depuis la chute de l'empire romain jus-qu'à la Révolution française</v>
      </c>
      <c r="H3599">
        <f>VLOOKUP(TRIM(SUBSTITUTE(E3599,CHAR(160),CHAR(32))),Metadata!B$1:E$2632,4,FALSE)</f>
        <v>1838</v>
      </c>
      <c r="I3599" t="s">
        <v>450</v>
      </c>
      <c r="K3599" t="str">
        <f>VLOOKUP(TRIM(SUBSTITUTE(E3599,CHAR(160),CHAR(32))),Metadata!B$1:H$2632,7,FALSE)</f>
        <v>traite</v>
      </c>
      <c r="L3599" t="s">
        <v>4417</v>
      </c>
      <c r="N3599" t="str">
        <f>VLOOKUP(TRIM(SUBSTITUTE(E3599,CHAR(160),CHAR(32))),Metadata!B$1:J$2632,9,FALSE)</f>
        <v/>
      </c>
      <c r="O3599">
        <f>VLOOKUP(TRIM(SUBSTITUTE(E3599,CHAR(160),CHAR(32))),Metadata!B$1:K$2632,10,FALSE)</f>
        <v>106757</v>
      </c>
      <c r="P3599" s="4" t="s">
        <v>11825</v>
      </c>
      <c r="Q3599">
        <v>111</v>
      </c>
      <c r="R3599">
        <v>113</v>
      </c>
      <c r="S3599">
        <v>115</v>
      </c>
      <c r="T3599">
        <v>115</v>
      </c>
      <c r="U3599">
        <v>117</v>
      </c>
      <c r="V3599">
        <v>125</v>
      </c>
    </row>
    <row r="3600" spans="1:22" hidden="1" x14ac:dyDescent="0.25">
      <c r="A3600">
        <v>3604</v>
      </c>
      <c r="B3600" t="s">
        <v>4354</v>
      </c>
      <c r="C3600" t="s">
        <v>3759</v>
      </c>
      <c r="D3600" t="s">
        <v>330</v>
      </c>
      <c r="E3600" t="s">
        <v>8937</v>
      </c>
      <c r="F3600" t="str">
        <f>VLOOKUP(TRIM(SUBSTITUTE(E3600,CHAR(160),CHAR(32))),Metadata!B$1:C$2632,2,FALSE)</f>
        <v>Massis, Henri, 1886-1970.</v>
      </c>
      <c r="G3600" t="str">
        <f>VLOOKUP(TRIM(SUBSTITUTE(E3600,CHAR(160),CHAR(32))),Metadata!B$1:D$2632,3,FALSE)</f>
        <v>Jugements. T. 1</v>
      </c>
      <c r="H3600">
        <f>VLOOKUP(TRIM(SUBSTITUTE(E3600,CHAR(160),CHAR(32))),Metadata!B$1:E$2632,4,FALSE)</f>
        <v>1923</v>
      </c>
      <c r="I3600" t="s">
        <v>534</v>
      </c>
      <c r="K3600" t="str">
        <f>VLOOKUP(TRIM(SUBSTITUTE(E3600,CHAR(160),CHAR(32))),Metadata!B$1:H$2632,7,FALSE)</f>
        <v>traite ou essai</v>
      </c>
      <c r="L3600" t="s">
        <v>4402</v>
      </c>
      <c r="N3600" t="str">
        <f>VLOOKUP(TRIM(SUBSTITUTE(E3600,CHAR(160),CHAR(32))),Metadata!B$1:J$2632,9,FALSE)</f>
        <v>prose</v>
      </c>
      <c r="O3600">
        <f>VLOOKUP(TRIM(SUBSTITUTE(E3600,CHAR(160),CHAR(32))),Metadata!B$1:K$2632,10,FALSE)</f>
        <v>55494</v>
      </c>
      <c r="P3600" s="4" t="s">
        <v>13068</v>
      </c>
      <c r="Q3600">
        <v>136</v>
      </c>
      <c r="R3600">
        <v>138</v>
      </c>
      <c r="S3600">
        <v>140</v>
      </c>
      <c r="T3600">
        <v>140</v>
      </c>
      <c r="U3600">
        <v>142</v>
      </c>
      <c r="V3600">
        <v>150</v>
      </c>
    </row>
    <row r="3601" spans="1:22" hidden="1" x14ac:dyDescent="0.25">
      <c r="A3601">
        <v>3605</v>
      </c>
      <c r="B3601" t="s">
        <v>4354</v>
      </c>
      <c r="C3601" t="s">
        <v>3759</v>
      </c>
      <c r="D3601" t="s">
        <v>330</v>
      </c>
      <c r="E3601" t="s">
        <v>8909</v>
      </c>
      <c r="F3601" t="str">
        <f>VLOOKUP(TRIM(SUBSTITUTE(E3601,CHAR(160),CHAR(32))),Metadata!B$1:C$2632,2,FALSE)</f>
        <v>Jankélévitch, Vladimir, 1903-1985.</v>
      </c>
      <c r="G3601" t="str">
        <f>VLOOKUP(TRIM(SUBSTITUTE(E3601,CHAR(160),CHAR(32))),Metadata!B$1:D$2632,3,FALSE)</f>
        <v>Le je-ne-sais-quoi et le presque-rien</v>
      </c>
      <c r="H3601">
        <f>VLOOKUP(TRIM(SUBSTITUTE(E3601,CHAR(160),CHAR(32))),Metadata!B$1:E$2632,4,FALSE)</f>
        <v>1957</v>
      </c>
      <c r="I3601" t="s">
        <v>534</v>
      </c>
      <c r="K3601" t="str">
        <f>VLOOKUP(TRIM(SUBSTITUTE(E3601,CHAR(160),CHAR(32))),Metadata!B$1:H$2632,7,FALSE)</f>
        <v>traite ou essai</v>
      </c>
      <c r="L3601" t="s">
        <v>4402</v>
      </c>
      <c r="N3601" t="str">
        <f>VLOOKUP(TRIM(SUBSTITUTE(E3601,CHAR(160),CHAR(32))),Metadata!B$1:J$2632,9,FALSE)</f>
        <v>prose</v>
      </c>
      <c r="O3601">
        <f>VLOOKUP(TRIM(SUBSTITUTE(E3601,CHAR(160),CHAR(32))),Metadata!B$1:K$2632,10,FALSE)</f>
        <v>106759</v>
      </c>
      <c r="P3601" s="4" t="s">
        <v>11826</v>
      </c>
      <c r="Q3601">
        <v>83</v>
      </c>
      <c r="R3601">
        <v>85</v>
      </c>
      <c r="S3601">
        <v>87</v>
      </c>
      <c r="T3601">
        <v>87</v>
      </c>
      <c r="U3601">
        <v>97</v>
      </c>
      <c r="V3601">
        <v>105</v>
      </c>
    </row>
    <row r="3602" spans="1:22" hidden="1" x14ac:dyDescent="0.25">
      <c r="A3602">
        <v>3606</v>
      </c>
      <c r="B3602" t="s">
        <v>4354</v>
      </c>
      <c r="C3602" t="s">
        <v>3759</v>
      </c>
      <c r="D3602" t="s">
        <v>330</v>
      </c>
      <c r="E3602" t="s">
        <v>8961</v>
      </c>
      <c r="F3602" t="str">
        <f>VLOOKUP(TRIM(SUBSTITUTE(E3602,CHAR(160),CHAR(32))),Metadata!B$1:C$2632,2,FALSE)</f>
        <v>Mounier, Emmanuel, 1905-1950.</v>
      </c>
      <c r="G3602" t="str">
        <f>VLOOKUP(TRIM(SUBSTITUTE(E3602,CHAR(160),CHAR(32))),Metadata!B$1:D$2632,3,FALSE)</f>
        <v>Traité du caractère</v>
      </c>
      <c r="H3602">
        <f>VLOOKUP(TRIM(SUBSTITUTE(E3602,CHAR(160),CHAR(32))),Metadata!B$1:E$2632,4,FALSE)</f>
        <v>1946</v>
      </c>
      <c r="I3602" t="s">
        <v>534</v>
      </c>
      <c r="K3602" t="str">
        <f>VLOOKUP(TRIM(SUBSTITUTE(E3602,CHAR(160),CHAR(32))),Metadata!B$1:H$2632,7,FALSE)</f>
        <v>traite ou essai</v>
      </c>
      <c r="L3602" t="s">
        <v>4402</v>
      </c>
      <c r="N3602" t="str">
        <f>VLOOKUP(TRIM(SUBSTITUTE(E3602,CHAR(160),CHAR(32))),Metadata!B$1:J$2632,9,FALSE)</f>
        <v>prose</v>
      </c>
      <c r="O3602">
        <f>VLOOKUP(TRIM(SUBSTITUTE(E3602,CHAR(160),CHAR(32))),Metadata!B$1:K$2632,10,FALSE)</f>
        <v>327375</v>
      </c>
      <c r="P3602" s="4" t="s">
        <v>13069</v>
      </c>
      <c r="Q3602">
        <v>29</v>
      </c>
      <c r="R3602">
        <v>31</v>
      </c>
      <c r="S3602">
        <v>45</v>
      </c>
      <c r="T3602">
        <v>45</v>
      </c>
      <c r="U3602">
        <v>47</v>
      </c>
      <c r="V3602">
        <v>58</v>
      </c>
    </row>
    <row r="3603" spans="1:22" hidden="1" x14ac:dyDescent="0.25">
      <c r="A3603">
        <v>3607</v>
      </c>
      <c r="B3603" t="s">
        <v>4354</v>
      </c>
      <c r="C3603" t="s">
        <v>3759</v>
      </c>
      <c r="D3603" t="s">
        <v>330</v>
      </c>
      <c r="E3603" t="s">
        <v>8734</v>
      </c>
      <c r="F3603" t="str">
        <f>VLOOKUP(TRIM(SUBSTITUTE(E3603,CHAR(160),CHAR(32))),Metadata!B$1:C$2632,2,FALSE)</f>
        <v>Alain, 1868-1951.</v>
      </c>
      <c r="G3603" t="str">
        <f>VLOOKUP(TRIM(SUBSTITUTE(E3603,CHAR(160),CHAR(32))),Metadata!B$1:D$2632,3,FALSE)</f>
        <v>Les idées et les âges</v>
      </c>
      <c r="H3603">
        <f>VLOOKUP(TRIM(SUBSTITUTE(E3603,CHAR(160),CHAR(32))),Metadata!B$1:E$2632,4,FALSE)</f>
        <v>1927</v>
      </c>
      <c r="I3603" t="s">
        <v>534</v>
      </c>
      <c r="K3603" t="str">
        <f>VLOOKUP(TRIM(SUBSTITUTE(E3603,CHAR(160),CHAR(32))),Metadata!B$1:H$2632,7,FALSE)</f>
        <v>traite</v>
      </c>
      <c r="L3603" t="s">
        <v>4417</v>
      </c>
      <c r="N3603" t="str">
        <f>VLOOKUP(TRIM(SUBSTITUTE(E3603,CHAR(160),CHAR(32))),Metadata!B$1:J$2632,9,FALSE)</f>
        <v/>
      </c>
      <c r="O3603">
        <f>VLOOKUP(TRIM(SUBSTITUTE(E3603,CHAR(160),CHAR(32))),Metadata!B$1:K$2632,10,FALSE)</f>
        <v>121063</v>
      </c>
      <c r="P3603" s="4" t="s">
        <v>13070</v>
      </c>
      <c r="Q3603">
        <v>39</v>
      </c>
      <c r="R3603">
        <v>44</v>
      </c>
      <c r="S3603">
        <v>46</v>
      </c>
      <c r="T3603">
        <v>46</v>
      </c>
      <c r="U3603">
        <v>48</v>
      </c>
      <c r="V3603">
        <v>56</v>
      </c>
    </row>
    <row r="3604" spans="1:22" hidden="1" x14ac:dyDescent="0.25">
      <c r="A3604">
        <v>3608</v>
      </c>
      <c r="B3604" t="s">
        <v>4354</v>
      </c>
      <c r="C3604" t="s">
        <v>3759</v>
      </c>
      <c r="D3604" t="s">
        <v>330</v>
      </c>
      <c r="E3604" t="s">
        <v>7863</v>
      </c>
      <c r="F3604" t="str">
        <f>VLOOKUP(TRIM(SUBSTITUTE(E3604,CHAR(160),CHAR(32))),Metadata!B$1:C$2632,2,FALSE)</f>
        <v>Mounier, Emmanuel, 1905-1950.</v>
      </c>
      <c r="G3604" t="str">
        <f>VLOOKUP(TRIM(SUBSTITUTE(E3604,CHAR(160),CHAR(32))),Metadata!B$1:D$2632,3,FALSE)</f>
        <v>Communisme, anarchie et personnalisme</v>
      </c>
      <c r="H3604">
        <f>VLOOKUP(TRIM(SUBSTITUTE(E3604,CHAR(160),CHAR(32))),Metadata!B$1:E$2632,4,FALSE)</f>
        <v>1966</v>
      </c>
      <c r="I3604" t="s">
        <v>534</v>
      </c>
      <c r="K3604" t="str">
        <f>VLOOKUP(TRIM(SUBSTITUTE(E3604,CHAR(160),CHAR(32))),Metadata!B$1:H$2632,7,FALSE)</f>
        <v>traite</v>
      </c>
      <c r="L3604" t="s">
        <v>4417</v>
      </c>
      <c r="N3604" t="str">
        <f>VLOOKUP(TRIM(SUBSTITUTE(E3604,CHAR(160),CHAR(32))),Metadata!B$1:J$2632,9,FALSE)</f>
        <v/>
      </c>
      <c r="O3604">
        <f>VLOOKUP(TRIM(SUBSTITUTE(E3604,CHAR(160),CHAR(32))),Metadata!B$1:K$2632,10,FALSE)</f>
        <v>67035</v>
      </c>
      <c r="P3604" s="4" t="s">
        <v>13071</v>
      </c>
      <c r="Q3604">
        <v>73</v>
      </c>
      <c r="R3604">
        <v>79</v>
      </c>
      <c r="S3604">
        <v>81</v>
      </c>
      <c r="T3604">
        <v>81</v>
      </c>
      <c r="U3604">
        <v>83</v>
      </c>
      <c r="V3604">
        <v>91</v>
      </c>
    </row>
    <row r="3605" spans="1:22" hidden="1" x14ac:dyDescent="0.25">
      <c r="A3605">
        <v>3609</v>
      </c>
      <c r="B3605" t="s">
        <v>4354</v>
      </c>
      <c r="C3605" t="s">
        <v>3759</v>
      </c>
      <c r="D3605" t="s">
        <v>330</v>
      </c>
      <c r="E3605" t="s">
        <v>8835</v>
      </c>
      <c r="F3605" t="str">
        <f>VLOOKUP(TRIM(SUBSTITUTE(E3605,CHAR(160),CHAR(32))),Metadata!B$1:C$2632,2,FALSE)</f>
        <v>Dangeau, Philippe de Courcillon, marquis de, 1638-1720.</v>
      </c>
      <c r="G3605" t="str">
        <f>VLOOKUP(TRIM(SUBSTITUTE(E3605,CHAR(160),CHAR(32))),Metadata!B$1:D$2632,3,FALSE)</f>
        <v>Journal T. 1 1684-1685-1686</v>
      </c>
      <c r="H3605">
        <f>VLOOKUP(TRIM(SUBSTITUTE(E3605,CHAR(160),CHAR(32))),Metadata!B$1:E$2632,4,FALSE)</f>
        <v>1686</v>
      </c>
      <c r="I3605" t="s">
        <v>534</v>
      </c>
      <c r="K3605" t="str">
        <f>VLOOKUP(TRIM(SUBSTITUTE(E3605,CHAR(160),CHAR(32))),Metadata!B$1:H$2632,7,FALSE)</f>
        <v>memoires</v>
      </c>
      <c r="L3605" t="s">
        <v>4481</v>
      </c>
      <c r="N3605" t="str">
        <f>VLOOKUP(TRIM(SUBSTITUTE(E3605,CHAR(160),CHAR(32))),Metadata!B$1:J$2632,9,FALSE)</f>
        <v>prose</v>
      </c>
      <c r="O3605">
        <f>VLOOKUP(TRIM(SUBSTITUTE(E3605,CHAR(160),CHAR(32))),Metadata!B$1:K$2632,10,FALSE)</f>
        <v>131667</v>
      </c>
      <c r="P3605" s="4" t="s">
        <v>11827</v>
      </c>
      <c r="Q3605">
        <v>90</v>
      </c>
      <c r="R3605">
        <v>92</v>
      </c>
      <c r="S3605">
        <v>115</v>
      </c>
      <c r="T3605">
        <v>115</v>
      </c>
      <c r="U3605">
        <v>117</v>
      </c>
      <c r="V3605">
        <v>125</v>
      </c>
    </row>
    <row r="3606" spans="1:22" hidden="1" x14ac:dyDescent="0.25">
      <c r="A3606">
        <v>3610</v>
      </c>
      <c r="B3606" t="s">
        <v>4354</v>
      </c>
      <c r="C3606" t="s">
        <v>3842</v>
      </c>
      <c r="D3606" t="s">
        <v>330</v>
      </c>
      <c r="E3606" t="s">
        <v>7945</v>
      </c>
      <c r="F3606" t="str">
        <f>VLOOKUP(TRIM(SUBSTITUTE(E3606,CHAR(160),CHAR(32))),Metadata!B$1:C$2632,2,FALSE)</f>
        <v>Montaigne, Michel Eyquem de</v>
      </c>
      <c r="G3606" t="str">
        <f>VLOOKUP(TRIM(SUBSTITUTE(E3606,CHAR(160),CHAR(32))),Metadata!B$1:D$2632,3,FALSE)</f>
        <v>Les Essais</v>
      </c>
      <c r="H3606">
        <f>VLOOKUP(TRIM(SUBSTITUTE(E3606,CHAR(160),CHAR(32))),Metadata!B$1:E$2632,4,FALSE)</f>
        <v>1595</v>
      </c>
      <c r="I3606" t="s">
        <v>456</v>
      </c>
      <c r="K3606" t="str">
        <f>VLOOKUP(TRIM(SUBSTITUTE(E3606,CHAR(160),CHAR(32))),Metadata!B$1:H$2632,7,FALSE)</f>
        <v>essai</v>
      </c>
      <c r="L3606" t="s">
        <v>4484</v>
      </c>
      <c r="N3606" t="str">
        <f>VLOOKUP(TRIM(SUBSTITUTE(E3606,CHAR(160),CHAR(32))),Metadata!B$1:J$2632,9,FALSE)</f>
        <v/>
      </c>
      <c r="O3606">
        <f>VLOOKUP(TRIM(SUBSTITUTE(E3606,CHAR(160),CHAR(32))),Metadata!B$1:K$2632,10,FALSE)</f>
        <v>438631</v>
      </c>
      <c r="P3606" s="4" t="s">
        <v>11828</v>
      </c>
      <c r="Q3606">
        <v>118</v>
      </c>
      <c r="R3606">
        <v>123</v>
      </c>
      <c r="S3606">
        <v>125</v>
      </c>
      <c r="T3606">
        <v>126</v>
      </c>
      <c r="U3606">
        <v>128</v>
      </c>
      <c r="V3606">
        <v>131</v>
      </c>
    </row>
    <row r="3607" spans="1:22" hidden="1" x14ac:dyDescent="0.25">
      <c r="A3607">
        <v>3611</v>
      </c>
      <c r="B3607" t="s">
        <v>4354</v>
      </c>
      <c r="C3607" t="s">
        <v>3842</v>
      </c>
      <c r="D3607" t="s">
        <v>330</v>
      </c>
      <c r="E3607" t="s">
        <v>7946</v>
      </c>
      <c r="F3607" t="str">
        <f>VLOOKUP(TRIM(SUBSTITUTE(E3607,CHAR(160),CHAR(32))),Metadata!B$1:C$2632,2,FALSE)</f>
        <v>Poissenot, Bénigne</v>
      </c>
      <c r="G3607" t="str">
        <f>VLOOKUP(TRIM(SUBSTITUTE(E3607,CHAR(160),CHAR(32))),Metadata!B$1:D$2632,3,FALSE)</f>
        <v>L'Esté</v>
      </c>
      <c r="H3607">
        <f>VLOOKUP(TRIM(SUBSTITUTE(E3607,CHAR(160),CHAR(32))),Metadata!B$1:E$2632,4,FALSE)</f>
        <v>1583</v>
      </c>
      <c r="I3607" t="s">
        <v>456</v>
      </c>
      <c r="K3607" t="str">
        <f>VLOOKUP(TRIM(SUBSTITUTE(E3607,CHAR(160),CHAR(32))),Metadata!B$1:H$2632,7,FALSE)</f>
        <v>roman</v>
      </c>
      <c r="L3607" t="s">
        <v>4378</v>
      </c>
      <c r="N3607" t="str">
        <f>VLOOKUP(TRIM(SUBSTITUTE(E3607,CHAR(160),CHAR(32))),Metadata!B$1:J$2632,9,FALSE)</f>
        <v/>
      </c>
      <c r="O3607">
        <f>VLOOKUP(TRIM(SUBSTITUTE(E3607,CHAR(160),CHAR(32))),Metadata!B$1:K$2632,10,FALSE)</f>
        <v>14576</v>
      </c>
      <c r="P3607" s="4" t="s">
        <v>11829</v>
      </c>
      <c r="Q3607">
        <v>58</v>
      </c>
      <c r="R3607">
        <v>63</v>
      </c>
      <c r="S3607">
        <v>65</v>
      </c>
      <c r="T3607">
        <v>70</v>
      </c>
    </row>
    <row r="3608" spans="1:22" x14ac:dyDescent="0.25">
      <c r="A3608">
        <v>3612</v>
      </c>
      <c r="B3608" t="s">
        <v>4354</v>
      </c>
      <c r="C3608" t="s">
        <v>3842</v>
      </c>
      <c r="D3608" t="s">
        <v>330</v>
      </c>
      <c r="E3608" t="s">
        <v>8124</v>
      </c>
      <c r="F3608" t="str">
        <f>VLOOKUP(TRIM(SUBSTITUTE(E3608,CHAR(160),CHAR(32))),Metadata!B$1:C$2632,2,FALSE)</f>
        <v>Racan, Honorat de Bueil, seigneur de, 1589-1670.</v>
      </c>
      <c r="G3608" t="str">
        <f>VLOOKUP(TRIM(SUBSTITUTE(E3608,CHAR(160),CHAR(32))),Metadata!B$1:D$2632,3,FALSE)</f>
        <v>Les bergeries.</v>
      </c>
      <c r="H3608">
        <f>VLOOKUP(TRIM(SUBSTITUTE(E3608,CHAR(160),CHAR(32))),Metadata!B$1:E$2632,4,FALSE)</f>
        <v>1625</v>
      </c>
      <c r="I3608" t="s">
        <v>445</v>
      </c>
      <c r="K3608" t="str">
        <f>VLOOKUP(TRIM(SUBSTITUTE(E3608,CHAR(160),CHAR(32))),Metadata!B$1:H$2632,7,FALSE)</f>
        <v>theatre</v>
      </c>
      <c r="L3608" t="s">
        <v>13224</v>
      </c>
      <c r="N3608" t="str">
        <f>VLOOKUP(TRIM(SUBSTITUTE(E3608,CHAR(160),CHAR(32))),Metadata!B$1:J$2632,9,FALSE)</f>
        <v>vers</v>
      </c>
      <c r="O3608">
        <f>VLOOKUP(TRIM(SUBSTITUTE(E3608,CHAR(160),CHAR(32))),Metadata!B$1:K$2632,10,FALSE)</f>
        <v>26426</v>
      </c>
      <c r="P3608" s="8" t="s">
        <v>11830</v>
      </c>
      <c r="Q3608">
        <v>148</v>
      </c>
      <c r="R3608">
        <v>150</v>
      </c>
      <c r="S3608">
        <v>156</v>
      </c>
      <c r="T3608">
        <v>162</v>
      </c>
    </row>
    <row r="3609" spans="1:22" hidden="1" x14ac:dyDescent="0.25">
      <c r="A3609">
        <v>3613</v>
      </c>
      <c r="B3609" t="s">
        <v>4354</v>
      </c>
      <c r="C3609" t="s">
        <v>3842</v>
      </c>
      <c r="D3609" t="s">
        <v>330</v>
      </c>
      <c r="E3609" t="s">
        <v>8154</v>
      </c>
      <c r="F3609" t="str">
        <f>VLOOKUP(TRIM(SUBSTITUTE(E3609,CHAR(160),CHAR(32))),Metadata!B$1:C$2632,2,FALSE)</f>
        <v>Sorel, Charles, 1602?-1674.</v>
      </c>
      <c r="G3609" t="str">
        <f>VLOOKUP(TRIM(SUBSTITUTE(E3609,CHAR(160),CHAR(32))),Metadata!B$1:D$2632,3,FALSE)</f>
        <v>La bibliothèque françoise</v>
      </c>
      <c r="H3609">
        <f>VLOOKUP(TRIM(SUBSTITUTE(E3609,CHAR(160),CHAR(32))),Metadata!B$1:E$2632,4,FALSE)</f>
        <v>1664</v>
      </c>
      <c r="I3609" t="s">
        <v>445</v>
      </c>
      <c r="K3609" t="str">
        <f>VLOOKUP(TRIM(SUBSTITUTE(E3609,CHAR(160),CHAR(32))),Metadata!B$1:H$2632,7,FALSE)</f>
        <v>traite ou essai</v>
      </c>
      <c r="L3609" t="s">
        <v>4402</v>
      </c>
      <c r="N3609" t="str">
        <f>VLOOKUP(TRIM(SUBSTITUTE(E3609,CHAR(160),CHAR(32))),Metadata!B$1:J$2632,9,FALSE)</f>
        <v>prose</v>
      </c>
      <c r="O3609">
        <f>VLOOKUP(TRIM(SUBSTITUTE(E3609,CHAR(160),CHAR(32))),Metadata!B$1:K$2632,10,FALSE)</f>
        <v>67985</v>
      </c>
      <c r="P3609" s="10" t="s">
        <v>11831</v>
      </c>
      <c r="Q3609">
        <v>23</v>
      </c>
      <c r="R3609">
        <v>26</v>
      </c>
      <c r="S3609">
        <v>28</v>
      </c>
      <c r="T3609">
        <v>29</v>
      </c>
      <c r="U3609">
        <v>31</v>
      </c>
      <c r="V3609">
        <v>34</v>
      </c>
    </row>
    <row r="3610" spans="1:22" hidden="1" x14ac:dyDescent="0.25">
      <c r="A3610">
        <v>3614</v>
      </c>
      <c r="B3610" t="s">
        <v>4354</v>
      </c>
      <c r="C3610" t="s">
        <v>3842</v>
      </c>
      <c r="D3610" t="s">
        <v>330</v>
      </c>
      <c r="E3610" t="s">
        <v>7979</v>
      </c>
      <c r="F3610" t="str">
        <f>VLOOKUP(TRIM(SUBSTITUTE(E3610,CHAR(160),CHAR(32))),Metadata!B$1:C$2632,2,FALSE)</f>
        <v>Baillet, Adrien, 1649-1706.</v>
      </c>
      <c r="G3610" t="str">
        <f>VLOOKUP(TRIM(SUBSTITUTE(E3610,CHAR(160),CHAR(32))),Metadata!B$1:D$2632,3,FALSE)</f>
        <v>La Vie de Monsieur Descartes</v>
      </c>
      <c r="H3610">
        <f>VLOOKUP(TRIM(SUBSTITUTE(E3610,CHAR(160),CHAR(32))),Metadata!B$1:E$2632,4,FALSE)</f>
        <v>1691</v>
      </c>
      <c r="I3610" t="s">
        <v>445</v>
      </c>
      <c r="K3610" t="str">
        <f>VLOOKUP(TRIM(SUBSTITUTE(E3610,CHAR(160),CHAR(32))),Metadata!B$1:H$2632,7,FALSE)</f>
        <v>traite ou essai</v>
      </c>
      <c r="L3610" t="s">
        <v>4402</v>
      </c>
      <c r="N3610" t="str">
        <f>VLOOKUP(TRIM(SUBSTITUTE(E3610,CHAR(160),CHAR(32))),Metadata!B$1:J$2632,9,FALSE)</f>
        <v>prose</v>
      </c>
      <c r="O3610">
        <f>VLOOKUP(TRIM(SUBSTITUTE(E3610,CHAR(160),CHAR(32))),Metadata!B$1:K$2632,10,FALSE)</f>
        <v>156062</v>
      </c>
      <c r="P3610" s="4" t="s">
        <v>11832</v>
      </c>
      <c r="Q3610">
        <v>295</v>
      </c>
      <c r="R3610">
        <v>297</v>
      </c>
      <c r="S3610">
        <v>299</v>
      </c>
      <c r="T3610">
        <v>300</v>
      </c>
      <c r="U3610">
        <v>302</v>
      </c>
      <c r="V3610">
        <v>305</v>
      </c>
    </row>
    <row r="3611" spans="1:22" x14ac:dyDescent="0.25">
      <c r="A3611">
        <v>3615</v>
      </c>
      <c r="B3611" t="s">
        <v>4354</v>
      </c>
      <c r="C3611" t="s">
        <v>3842</v>
      </c>
      <c r="D3611" t="s">
        <v>330</v>
      </c>
      <c r="E3611" t="s">
        <v>7999</v>
      </c>
      <c r="F3611" t="str">
        <f>VLOOKUP(TRIM(SUBSTITUTE(E3611,CHAR(160),CHAR(32))),Metadata!B$1:C$2632,2,FALSE)</f>
        <v>Brébeuf, Georges de, 1617?-1661.</v>
      </c>
      <c r="G3611" t="str">
        <f>VLOOKUP(TRIM(SUBSTITUTE(E3611,CHAR(160),CHAR(32))),Metadata!B$1:D$2632,3,FALSE)</f>
        <v>Entretiens Solitaires</v>
      </c>
      <c r="H3611">
        <f>VLOOKUP(TRIM(SUBSTITUTE(E3611,CHAR(160),CHAR(32))),Metadata!B$1:E$2632,4,FALSE)</f>
        <v>1660</v>
      </c>
      <c r="I3611" t="s">
        <v>445</v>
      </c>
      <c r="K3611" t="str">
        <f>VLOOKUP(TRIM(SUBSTITUTE(E3611,CHAR(160),CHAR(32))),Metadata!B$1:H$2632,7,FALSE)</f>
        <v>poesie</v>
      </c>
      <c r="L3611" t="s">
        <v>4382</v>
      </c>
      <c r="N3611" t="str">
        <f>VLOOKUP(TRIM(SUBSTITUTE(E3611,CHAR(160),CHAR(32))),Metadata!B$1:J$2632,9,FALSE)</f>
        <v>vers</v>
      </c>
      <c r="O3611">
        <f>VLOOKUP(TRIM(SUBSTITUTE(E3611,CHAR(160),CHAR(32))),Metadata!B$1:K$2632,10,FALSE)</f>
        <v>46372</v>
      </c>
      <c r="P3611" s="8" t="s">
        <v>13072</v>
      </c>
      <c r="Q3611">
        <v>118</v>
      </c>
      <c r="R3611">
        <v>131</v>
      </c>
    </row>
    <row r="3612" spans="1:22" x14ac:dyDescent="0.25">
      <c r="A3612">
        <v>3616</v>
      </c>
      <c r="B3612" t="s">
        <v>4354</v>
      </c>
      <c r="C3612" t="s">
        <v>3842</v>
      </c>
      <c r="D3612" t="s">
        <v>330</v>
      </c>
      <c r="E3612" t="s">
        <v>8000</v>
      </c>
      <c r="F3612" t="str">
        <f>VLOOKUP(TRIM(SUBSTITUTE(E3612,CHAR(160),CHAR(32))),Metadata!B$1:C$2632,2,FALSE)</f>
        <v>Brébeuf, Georges de, 1617?-1661.</v>
      </c>
      <c r="G3612" t="str">
        <f>VLOOKUP(TRIM(SUBSTITUTE(E3612,CHAR(160),CHAR(32))),Metadata!B$1:D$2632,3,FALSE)</f>
        <v>La Pharsale de Lucain</v>
      </c>
      <c r="H3612">
        <f>VLOOKUP(TRIM(SUBSTITUTE(E3612,CHAR(160),CHAR(32))),Metadata!B$1:E$2632,4,FALSE)</f>
        <v>1654</v>
      </c>
      <c r="I3612" t="s">
        <v>445</v>
      </c>
      <c r="K3612" t="str">
        <f>VLOOKUP(TRIM(SUBSTITUTE(E3612,CHAR(160),CHAR(32))),Metadata!B$1:H$2632,7,FALSE)</f>
        <v>poesie</v>
      </c>
      <c r="L3612" t="s">
        <v>4382</v>
      </c>
      <c r="N3612" t="str">
        <f>VLOOKUP(TRIM(SUBSTITUTE(E3612,CHAR(160),CHAR(32))),Metadata!B$1:J$2632,9,FALSE)</f>
        <v>vers</v>
      </c>
      <c r="O3612">
        <f>VLOOKUP(TRIM(SUBSTITUTE(E3612,CHAR(160),CHAR(32))),Metadata!B$1:K$2632,10,FALSE)</f>
        <v>107151</v>
      </c>
      <c r="P3612" s="8" t="s">
        <v>11833</v>
      </c>
      <c r="Q3612">
        <v>170</v>
      </c>
      <c r="R3612">
        <v>183</v>
      </c>
    </row>
    <row r="3613" spans="1:22" hidden="1" x14ac:dyDescent="0.25">
      <c r="A3613">
        <v>3617</v>
      </c>
      <c r="B3613" t="s">
        <v>4354</v>
      </c>
      <c r="C3613" t="s">
        <v>3842</v>
      </c>
      <c r="D3613" t="s">
        <v>330</v>
      </c>
      <c r="E3613" t="s">
        <v>8019</v>
      </c>
      <c r="F3613" t="str">
        <f>VLOOKUP(TRIM(SUBSTITUTE(E3613,CHAR(160),CHAR(32))),Metadata!B$1:C$2632,2,FALSE)</f>
        <v>Corneille, Pierre, 1606-1684.</v>
      </c>
      <c r="G3613" t="str">
        <f>VLOOKUP(TRIM(SUBSTITUTE(E3613,CHAR(160),CHAR(32))),Metadata!B$1:D$2632,3,FALSE)</f>
        <v>La Suivante</v>
      </c>
      <c r="H3613">
        <f>VLOOKUP(TRIM(SUBSTITUTE(E3613,CHAR(160),CHAR(32))),Metadata!B$1:E$2632,4,FALSE)</f>
        <v>1637</v>
      </c>
      <c r="I3613" t="s">
        <v>445</v>
      </c>
      <c r="K3613" t="str">
        <f>VLOOKUP(TRIM(SUBSTITUTE(E3613,CHAR(160),CHAR(32))),Metadata!B$1:H$2632,7,FALSE)</f>
        <v>theatre</v>
      </c>
      <c r="L3613" t="s">
        <v>4472</v>
      </c>
      <c r="N3613" t="str">
        <f>VLOOKUP(TRIM(SUBSTITUTE(E3613,CHAR(160),CHAR(32))),Metadata!B$1:J$2632,9,FALSE)</f>
        <v/>
      </c>
      <c r="O3613">
        <f>VLOOKUP(TRIM(SUBSTITUTE(E3613,CHAR(160),CHAR(32))),Metadata!B$1:K$2632,10,FALSE)</f>
        <v>15581</v>
      </c>
      <c r="P3613" s="8" t="s">
        <v>11834</v>
      </c>
      <c r="Q3613">
        <v>177</v>
      </c>
      <c r="R3613">
        <v>182</v>
      </c>
      <c r="S3613">
        <v>184</v>
      </c>
      <c r="T3613">
        <v>185</v>
      </c>
      <c r="U3613">
        <v>187</v>
      </c>
      <c r="V3613">
        <v>190</v>
      </c>
    </row>
    <row r="3614" spans="1:22" hidden="1" x14ac:dyDescent="0.25">
      <c r="A3614">
        <v>3618</v>
      </c>
      <c r="B3614" t="s">
        <v>4354</v>
      </c>
      <c r="C3614" t="s">
        <v>3842</v>
      </c>
      <c r="D3614" t="s">
        <v>330</v>
      </c>
      <c r="E3614" t="s">
        <v>8140</v>
      </c>
      <c r="F3614" t="str">
        <f>VLOOKUP(TRIM(SUBSTITUTE(E3614,CHAR(160),CHAR(32))),Metadata!B$1:C$2632,2,FALSE)</f>
        <v>Rotrou, Jean, 1609-1650.</v>
      </c>
      <c r="G3614" t="str">
        <f>VLOOKUP(TRIM(SUBSTITUTE(E3614,CHAR(160),CHAR(32))),Metadata!B$1:D$2632,3,FALSE)</f>
        <v>Cosroès: tragédie</v>
      </c>
      <c r="H3614">
        <f>VLOOKUP(TRIM(SUBSTITUTE(E3614,CHAR(160),CHAR(32))),Metadata!B$1:E$2632,4,FALSE)</f>
        <v>1649</v>
      </c>
      <c r="I3614" t="s">
        <v>445</v>
      </c>
      <c r="K3614" t="str">
        <f>VLOOKUP(TRIM(SUBSTITUTE(E3614,CHAR(160),CHAR(32))),Metadata!B$1:H$2632,7,FALSE)</f>
        <v>theatre</v>
      </c>
      <c r="L3614" t="s">
        <v>4472</v>
      </c>
      <c r="N3614" t="str">
        <f>VLOOKUP(TRIM(SUBSTITUTE(E3614,CHAR(160),CHAR(32))),Metadata!B$1:J$2632,9,FALSE)</f>
        <v/>
      </c>
      <c r="O3614">
        <f>VLOOKUP(TRIM(SUBSTITUTE(E3614,CHAR(160),CHAR(32))),Metadata!B$1:K$2632,10,FALSE)</f>
        <v>15768</v>
      </c>
      <c r="P3614" s="4" t="s">
        <v>13073</v>
      </c>
      <c r="Q3614">
        <v>59</v>
      </c>
      <c r="R3614">
        <v>64</v>
      </c>
      <c r="S3614">
        <v>66</v>
      </c>
      <c r="T3614">
        <v>67</v>
      </c>
      <c r="U3614">
        <v>69</v>
      </c>
      <c r="V3614">
        <v>72</v>
      </c>
    </row>
    <row r="3615" spans="1:22" x14ac:dyDescent="0.25">
      <c r="A3615">
        <v>3619</v>
      </c>
      <c r="B3615" t="s">
        <v>4354</v>
      </c>
      <c r="C3615" t="s">
        <v>3842</v>
      </c>
      <c r="D3615" t="s">
        <v>330</v>
      </c>
      <c r="E3615" t="s">
        <v>8034</v>
      </c>
      <c r="F3615" t="str">
        <f>VLOOKUP(TRIM(SUBSTITUTE(E3615,CHAR(160),CHAR(32))),Metadata!B$1:C$2632,2,FALSE)</f>
        <v>Corneille, Thomas, 1625-1709.</v>
      </c>
      <c r="G3615" t="str">
        <f>VLOOKUP(TRIM(SUBSTITUTE(E3615,CHAR(160),CHAR(32))),Metadata!B$1:D$2632,3,FALSE)</f>
        <v>Timocrate</v>
      </c>
      <c r="H3615">
        <f>VLOOKUP(TRIM(SUBSTITUTE(E3615,CHAR(160),CHAR(32))),Metadata!B$1:E$2632,4,FALSE)</f>
        <v>1658</v>
      </c>
      <c r="I3615" t="s">
        <v>445</v>
      </c>
      <c r="K3615" t="str">
        <f>VLOOKUP(TRIM(SUBSTITUTE(E3615,CHAR(160),CHAR(32))),Metadata!B$1:H$2632,7,FALSE)</f>
        <v>theatre</v>
      </c>
      <c r="L3615" t="s">
        <v>13224</v>
      </c>
      <c r="N3615" t="str">
        <f>VLOOKUP(TRIM(SUBSTITUTE(E3615,CHAR(160),CHAR(32))),Metadata!B$1:J$2632,9,FALSE)</f>
        <v>vers</v>
      </c>
      <c r="O3615">
        <f>VLOOKUP(TRIM(SUBSTITUTE(E3615,CHAR(160),CHAR(32))),Metadata!B$1:K$2632,10,FALSE)</f>
        <v>18689</v>
      </c>
      <c r="P3615" s="8" t="s">
        <v>11835</v>
      </c>
      <c r="Q3615">
        <v>180</v>
      </c>
      <c r="R3615">
        <v>193</v>
      </c>
    </row>
    <row r="3616" spans="1:22" hidden="1" x14ac:dyDescent="0.25">
      <c r="A3616">
        <v>3620</v>
      </c>
      <c r="B3616" t="s">
        <v>4354</v>
      </c>
      <c r="C3616" t="s">
        <v>3842</v>
      </c>
      <c r="D3616" t="s">
        <v>330</v>
      </c>
      <c r="E3616" t="s">
        <v>8118</v>
      </c>
      <c r="F3616" t="str">
        <f>VLOOKUP(TRIM(SUBSTITUTE(E3616,CHAR(160),CHAR(32))),Metadata!B$1:C$2632,2,FALSE)</f>
        <v>Patin, Guy, 1601-1672.</v>
      </c>
      <c r="G3616" t="str">
        <f>VLOOKUP(TRIM(SUBSTITUTE(E3616,CHAR(160),CHAR(32))),Metadata!B$1:D$2632,3,FALSE)</f>
        <v>Lettres de Gui Patin, 1630-1672, collationnée sur les manuscrits autographes, publiée avec l'addition des lettres inédites, la restauration des textes retranchés ou altérés, et des notes biographiques, bibliographiques et historiques.</v>
      </c>
      <c r="H3616">
        <f>VLOOKUP(TRIM(SUBSTITUTE(E3616,CHAR(160),CHAR(32))),Metadata!B$1:E$2632,4,FALSE)</f>
        <v>1649</v>
      </c>
      <c r="I3616" t="s">
        <v>445</v>
      </c>
      <c r="K3616" t="str">
        <f>VLOOKUP(TRIM(SUBSTITUTE(E3616,CHAR(160),CHAR(32))),Metadata!B$1:H$2632,7,FALSE)</f>
        <v>correspondance</v>
      </c>
      <c r="L3616" t="s">
        <v>4542</v>
      </c>
      <c r="N3616" t="str">
        <f>VLOOKUP(TRIM(SUBSTITUTE(E3616,CHAR(160),CHAR(32))),Metadata!B$1:J$2632,9,FALSE)</f>
        <v>prose</v>
      </c>
      <c r="O3616">
        <f>VLOOKUP(TRIM(SUBSTITUTE(E3616,CHAR(160),CHAR(32))),Metadata!B$1:K$2632,10,FALSE)</f>
        <v>129334</v>
      </c>
      <c r="P3616" s="4" t="s">
        <v>11836</v>
      </c>
      <c r="Q3616">
        <v>161</v>
      </c>
      <c r="R3616">
        <v>163</v>
      </c>
      <c r="S3616">
        <v>165</v>
      </c>
      <c r="T3616">
        <v>166</v>
      </c>
      <c r="U3616">
        <v>168</v>
      </c>
      <c r="V3616">
        <v>171</v>
      </c>
    </row>
    <row r="3617" spans="1:22" hidden="1" x14ac:dyDescent="0.25">
      <c r="A3617">
        <v>3621</v>
      </c>
      <c r="B3617" t="s">
        <v>4354</v>
      </c>
      <c r="C3617" t="s">
        <v>3842</v>
      </c>
      <c r="D3617" t="s">
        <v>330</v>
      </c>
      <c r="E3617" t="s">
        <v>8040</v>
      </c>
      <c r="F3617" t="str">
        <f>VLOOKUP(TRIM(SUBSTITUTE(E3617,CHAR(160),CHAR(32))),Metadata!B$1:C$2632,2,FALSE)</f>
        <v>Deimier, Pierre de, ca. 1570-ca. 1618.</v>
      </c>
      <c r="G3617" t="str">
        <f>VLOOKUP(TRIM(SUBSTITUTE(E3617,CHAR(160),CHAR(32))),Metadata!B$1:D$2632,3,FALSE)</f>
        <v>L'Académie de l'art poétique</v>
      </c>
      <c r="H3617">
        <f>VLOOKUP(TRIM(SUBSTITUTE(E3617,CHAR(160),CHAR(32))),Metadata!B$1:E$2632,4,FALSE)</f>
        <v>1610</v>
      </c>
      <c r="I3617" t="s">
        <v>445</v>
      </c>
      <c r="K3617" t="str">
        <f>VLOOKUP(TRIM(SUBSTITUTE(E3617,CHAR(160),CHAR(32))),Metadata!B$1:H$2632,7,FALSE)</f>
        <v>traite ou essai</v>
      </c>
      <c r="L3617" t="s">
        <v>4402</v>
      </c>
      <c r="N3617" t="str">
        <f>VLOOKUP(TRIM(SUBSTITUTE(E3617,CHAR(160),CHAR(32))),Metadata!B$1:J$2632,9,FALSE)</f>
        <v>prose</v>
      </c>
      <c r="O3617">
        <f>VLOOKUP(TRIM(SUBSTITUTE(E3617,CHAR(160),CHAR(32))),Metadata!B$1:K$2632,10,FALSE)</f>
        <v>75493</v>
      </c>
      <c r="P3617" s="4" t="s">
        <v>11837</v>
      </c>
      <c r="Q3617">
        <v>476</v>
      </c>
      <c r="R3617">
        <v>480</v>
      </c>
      <c r="S3617">
        <v>482</v>
      </c>
      <c r="T3617">
        <v>483</v>
      </c>
      <c r="U3617">
        <v>485</v>
      </c>
      <c r="V3617">
        <v>488</v>
      </c>
    </row>
    <row r="3618" spans="1:22" hidden="1" x14ac:dyDescent="0.25">
      <c r="A3618">
        <v>3622</v>
      </c>
      <c r="B3618" t="s">
        <v>4354</v>
      </c>
      <c r="C3618" t="s">
        <v>3842</v>
      </c>
      <c r="D3618" t="s">
        <v>330</v>
      </c>
      <c r="E3618" t="s">
        <v>8017</v>
      </c>
      <c r="F3618" t="str">
        <f>VLOOKUP(TRIM(SUBSTITUTE(E3618,CHAR(160),CHAR(32))),Metadata!B$1:C$2632,2,FALSE)</f>
        <v>Corneille, Pierre, 1606-1684.</v>
      </c>
      <c r="G3618" t="str">
        <f>VLOOKUP(TRIM(SUBSTITUTE(E3618,CHAR(160),CHAR(32))),Metadata!B$1:D$2632,3,FALSE)</f>
        <v>Horace</v>
      </c>
      <c r="H3618">
        <f>VLOOKUP(TRIM(SUBSTITUTE(E3618,CHAR(160),CHAR(32))),Metadata!B$1:E$2632,4,FALSE)</f>
        <v>1641</v>
      </c>
      <c r="I3618" t="s">
        <v>445</v>
      </c>
      <c r="K3618" t="str">
        <f>VLOOKUP(TRIM(SUBSTITUTE(E3618,CHAR(160),CHAR(32))),Metadata!B$1:H$2632,7,FALSE)</f>
        <v>theatre</v>
      </c>
      <c r="L3618" t="s">
        <v>4472</v>
      </c>
      <c r="N3618" t="str">
        <f>VLOOKUP(TRIM(SUBSTITUTE(E3618,CHAR(160),CHAR(32))),Metadata!B$1:J$2632,9,FALSE)</f>
        <v/>
      </c>
      <c r="O3618">
        <f>VLOOKUP(TRIM(SUBSTITUTE(E3618,CHAR(160),CHAR(32))),Metadata!B$1:K$2632,10,FALSE)</f>
        <v>16548</v>
      </c>
      <c r="P3618" s="4" t="s">
        <v>11838</v>
      </c>
      <c r="Q3618">
        <v>131</v>
      </c>
      <c r="R3618">
        <v>133</v>
      </c>
      <c r="S3618">
        <v>135</v>
      </c>
      <c r="T3618">
        <v>136</v>
      </c>
      <c r="U3618">
        <v>138</v>
      </c>
      <c r="V3618">
        <v>141</v>
      </c>
    </row>
    <row r="3619" spans="1:22" x14ac:dyDescent="0.25">
      <c r="A3619">
        <v>3623</v>
      </c>
      <c r="B3619" t="s">
        <v>4354</v>
      </c>
      <c r="C3619" t="s">
        <v>3842</v>
      </c>
      <c r="D3619" t="s">
        <v>330</v>
      </c>
      <c r="E3619" t="s">
        <v>7966</v>
      </c>
      <c r="F3619" t="str">
        <f>VLOOKUP(TRIM(SUBSTITUTE(E3619,CHAR(160),CHAR(32))),Metadata!B$1:C$2632,2,FALSE)</f>
        <v>Aubigné, Agrippa d', 1552-1630.</v>
      </c>
      <c r="G3619" t="str">
        <f>VLOOKUP(TRIM(SUBSTITUTE(E3619,CHAR(160),CHAR(32))),Metadata!B$1:D$2632,3,FALSE)</f>
        <v>Le printemps: L'hécatombe à Diane et Les stances.</v>
      </c>
      <c r="H3619">
        <f>VLOOKUP(TRIM(SUBSTITUTE(E3619,CHAR(160),CHAR(32))),Metadata!B$1:E$2632,4,FALSE)</f>
        <v>1630</v>
      </c>
      <c r="I3619" t="s">
        <v>445</v>
      </c>
      <c r="K3619" t="str">
        <f>VLOOKUP(TRIM(SUBSTITUTE(E3619,CHAR(160),CHAR(32))),Metadata!B$1:H$2632,7,FALSE)</f>
        <v>poesie</v>
      </c>
      <c r="L3619" t="s">
        <v>4382</v>
      </c>
      <c r="N3619" t="str">
        <f>VLOOKUP(TRIM(SUBSTITUTE(E3619,CHAR(160),CHAR(32))),Metadata!B$1:J$2632,9,FALSE)</f>
        <v>vers</v>
      </c>
      <c r="O3619">
        <f>VLOOKUP(TRIM(SUBSTITUTE(E3619,CHAR(160),CHAR(32))),Metadata!B$1:K$2632,10,FALSE)</f>
        <v>27206</v>
      </c>
      <c r="P3619" s="8" t="s">
        <v>11839</v>
      </c>
      <c r="Q3619">
        <v>23</v>
      </c>
      <c r="R3619">
        <v>33</v>
      </c>
    </row>
    <row r="3620" spans="1:22" hidden="1" x14ac:dyDescent="0.25">
      <c r="A3620">
        <v>3624</v>
      </c>
      <c r="B3620" t="s">
        <v>4354</v>
      </c>
      <c r="C3620" t="s">
        <v>3842</v>
      </c>
      <c r="D3620" t="s">
        <v>330</v>
      </c>
      <c r="E3620" t="s">
        <v>8121</v>
      </c>
      <c r="F3620" t="str">
        <f>VLOOKUP(TRIM(SUBSTITUTE(E3620,CHAR(160),CHAR(32))),Metadata!B$1:C$2632,2,FALSE)</f>
        <v>Peiresc, Nicolas Claude Fabri de, 1580-1637.</v>
      </c>
      <c r="G3620" t="str">
        <f>VLOOKUP(TRIM(SUBSTITUTE(E3620,CHAR(160),CHAR(32))),Metadata!B$1:D$2632,3,FALSE)</f>
        <v>Lettres de Peiresc. Tome septième, Lettres de Peiresc à divers: 1620-1637</v>
      </c>
      <c r="H3620">
        <f>VLOOKUP(TRIM(SUBSTITUTE(E3620,CHAR(160),CHAR(32))),Metadata!B$1:E$2632,4,FALSE)</f>
        <v>1637</v>
      </c>
      <c r="I3620" t="s">
        <v>445</v>
      </c>
      <c r="K3620" t="str">
        <f>VLOOKUP(TRIM(SUBSTITUTE(E3620,CHAR(160),CHAR(32))),Metadata!B$1:H$2632,7,FALSE)</f>
        <v>correspondance</v>
      </c>
      <c r="L3620" t="s">
        <v>4542</v>
      </c>
      <c r="N3620" t="str">
        <f>VLOOKUP(TRIM(SUBSTITUTE(E3620,CHAR(160),CHAR(32))),Metadata!B$1:J$2632,9,FALSE)</f>
        <v>prose</v>
      </c>
      <c r="O3620">
        <f>VLOOKUP(TRIM(SUBSTITUTE(E3620,CHAR(160),CHAR(32))),Metadata!B$1:K$2632,10,FALSE)</f>
        <v>81879</v>
      </c>
      <c r="P3620" s="4" t="s">
        <v>11840</v>
      </c>
      <c r="Q3620">
        <v>40</v>
      </c>
      <c r="R3620">
        <v>42</v>
      </c>
      <c r="S3620">
        <v>44</v>
      </c>
      <c r="T3620">
        <v>45</v>
      </c>
      <c r="U3620">
        <v>47</v>
      </c>
      <c r="V3620">
        <v>50</v>
      </c>
    </row>
    <row r="3621" spans="1:22" x14ac:dyDescent="0.25">
      <c r="A3621">
        <v>3625</v>
      </c>
      <c r="B3621" t="s">
        <v>4354</v>
      </c>
      <c r="C3621" t="s">
        <v>3842</v>
      </c>
      <c r="D3621" t="s">
        <v>330</v>
      </c>
      <c r="E3621" t="s">
        <v>7902</v>
      </c>
      <c r="F3621" t="str">
        <f>VLOOKUP(TRIM(SUBSTITUTE(E3621,CHAR(160),CHAR(32))),Metadata!B$1:C$2632,2,FALSE)</f>
        <v>Boisrobert, sieur de (François Le Métel), 1592-1662.</v>
      </c>
      <c r="G3621" t="str">
        <f>VLOOKUP(TRIM(SUBSTITUTE(E3621,CHAR(160),CHAR(32))),Metadata!B$1:D$2632,3,FALSE)</f>
        <v>Epistres En Vers T. 1</v>
      </c>
      <c r="H3621">
        <f>VLOOKUP(TRIM(SUBSTITUTE(E3621,CHAR(160),CHAR(32))),Metadata!B$1:E$2632,4,FALSE)</f>
        <v>1646</v>
      </c>
      <c r="I3621" t="s">
        <v>445</v>
      </c>
      <c r="K3621" t="str">
        <f>VLOOKUP(TRIM(SUBSTITUTE(E3621,CHAR(160),CHAR(32))),Metadata!B$1:H$2632,7,FALSE)</f>
        <v>poesie</v>
      </c>
      <c r="L3621" t="s">
        <v>4382</v>
      </c>
      <c r="N3621" t="str">
        <f>VLOOKUP(TRIM(SUBSTITUTE(E3621,CHAR(160),CHAR(32))),Metadata!B$1:J$2632,9,FALSE)</f>
        <v>vers</v>
      </c>
      <c r="O3621">
        <f>VLOOKUP(TRIM(SUBSTITUTE(E3621,CHAR(160),CHAR(32))),Metadata!B$1:K$2632,10,FALSE)</f>
        <v>24691</v>
      </c>
      <c r="P3621" s="8" t="s">
        <v>11841</v>
      </c>
      <c r="Q3621">
        <v>18</v>
      </c>
      <c r="R3621">
        <v>31</v>
      </c>
    </row>
    <row r="3622" spans="1:22" hidden="1" x14ac:dyDescent="0.25">
      <c r="A3622">
        <v>3626</v>
      </c>
      <c r="B3622" t="s">
        <v>4354</v>
      </c>
      <c r="C3622" t="s">
        <v>3842</v>
      </c>
      <c r="D3622" t="s">
        <v>330</v>
      </c>
      <c r="E3622" t="s">
        <v>8028</v>
      </c>
      <c r="F3622" t="str">
        <f>VLOOKUP(TRIM(SUBSTITUTE(E3622,CHAR(160),CHAR(32))),Metadata!B$1:C$2632,2,FALSE)</f>
        <v>Corneille, Pierre, 1606-1684.</v>
      </c>
      <c r="G3622" t="str">
        <f>VLOOKUP(TRIM(SUBSTITUTE(E3622,CHAR(160),CHAR(32))),Metadata!B$1:D$2632,3,FALSE)</f>
        <v>Sertorius</v>
      </c>
      <c r="H3622">
        <f>VLOOKUP(TRIM(SUBSTITUTE(E3622,CHAR(160),CHAR(32))),Metadata!B$1:E$2632,4,FALSE)</f>
        <v>1661</v>
      </c>
      <c r="I3622" t="s">
        <v>445</v>
      </c>
      <c r="K3622" t="str">
        <f>VLOOKUP(TRIM(SUBSTITUTE(E3622,CHAR(160),CHAR(32))),Metadata!B$1:H$2632,7,FALSE)</f>
        <v>theatre</v>
      </c>
      <c r="L3622" t="s">
        <v>4472</v>
      </c>
      <c r="N3622" t="str">
        <f>VLOOKUP(TRIM(SUBSTITUTE(E3622,CHAR(160),CHAR(32))),Metadata!B$1:J$2632,9,FALSE)</f>
        <v/>
      </c>
      <c r="O3622">
        <f>VLOOKUP(TRIM(SUBSTITUTE(E3622,CHAR(160),CHAR(32))),Metadata!B$1:K$2632,10,FALSE)</f>
        <v>17850</v>
      </c>
      <c r="P3622" s="4" t="s">
        <v>13074</v>
      </c>
      <c r="Q3622">
        <v>198</v>
      </c>
      <c r="R3622">
        <v>203</v>
      </c>
      <c r="S3622">
        <v>205</v>
      </c>
      <c r="T3622">
        <v>206</v>
      </c>
      <c r="U3622">
        <v>208</v>
      </c>
      <c r="V3622">
        <v>214</v>
      </c>
    </row>
    <row r="3623" spans="1:22" x14ac:dyDescent="0.25">
      <c r="A3623">
        <v>3627</v>
      </c>
      <c r="B3623" t="s">
        <v>4354</v>
      </c>
      <c r="C3623" t="s">
        <v>3842</v>
      </c>
      <c r="D3623" t="s">
        <v>330</v>
      </c>
      <c r="E3623" t="s">
        <v>8076</v>
      </c>
      <c r="F3623" t="str">
        <f>VLOOKUP(TRIM(SUBSTITUTE(E3623,CHAR(160),CHAR(32))),Metadata!B$1:C$2632,2,FALSE)</f>
        <v>La Fontaine, Jean de, 1621-1695.</v>
      </c>
      <c r="G3623" t="str">
        <f>VLOOKUP(TRIM(SUBSTITUTE(E3623,CHAR(160),CHAR(32))),Metadata!B$1:D$2632,3,FALSE)</f>
        <v>Le songe de vaux</v>
      </c>
      <c r="H3623">
        <f>VLOOKUP(TRIM(SUBSTITUTE(E3623,CHAR(160),CHAR(32))),Metadata!B$1:E$2632,4,FALSE)</f>
        <v>1671</v>
      </c>
      <c r="I3623" t="s">
        <v>445</v>
      </c>
      <c r="K3623" t="str">
        <f>VLOOKUP(TRIM(SUBSTITUTE(E3623,CHAR(160),CHAR(32))),Metadata!B$1:H$2632,7,FALSE)</f>
        <v>poesie</v>
      </c>
      <c r="L3623" t="s">
        <v>4382</v>
      </c>
      <c r="N3623" t="str">
        <f>VLOOKUP(TRIM(SUBSTITUTE(E3623,CHAR(160),CHAR(32))),Metadata!B$1:J$2632,9,FALSE)</f>
        <v>vers</v>
      </c>
      <c r="O3623">
        <f>VLOOKUP(TRIM(SUBSTITUTE(E3623,CHAR(160),CHAR(32))),Metadata!B$1:K$2632,10,FALSE)</f>
        <v>12874</v>
      </c>
      <c r="P3623" s="8" t="s">
        <v>11842</v>
      </c>
      <c r="Q3623">
        <v>137</v>
      </c>
      <c r="R3623">
        <v>149</v>
      </c>
    </row>
    <row r="3624" spans="1:22" hidden="1" x14ac:dyDescent="0.25">
      <c r="A3624">
        <v>3628</v>
      </c>
      <c r="B3624" t="s">
        <v>4354</v>
      </c>
      <c r="C3624" t="s">
        <v>3842</v>
      </c>
      <c r="D3624" t="s">
        <v>330</v>
      </c>
      <c r="E3624" t="s">
        <v>8121</v>
      </c>
      <c r="F3624" t="str">
        <f>VLOOKUP(TRIM(SUBSTITUTE(E3624,CHAR(160),CHAR(32))),Metadata!B$1:C$2632,2,FALSE)</f>
        <v>Peiresc, Nicolas Claude Fabri de, 1580-1637.</v>
      </c>
      <c r="G3624" t="str">
        <f>VLOOKUP(TRIM(SUBSTITUTE(E3624,CHAR(160),CHAR(32))),Metadata!B$1:D$2632,3,FALSE)</f>
        <v>Lettres de Peiresc. Tome septième, Lettres de Peiresc à divers: 1620-1637</v>
      </c>
      <c r="H3624">
        <f>VLOOKUP(TRIM(SUBSTITUTE(E3624,CHAR(160),CHAR(32))),Metadata!B$1:E$2632,4,FALSE)</f>
        <v>1637</v>
      </c>
      <c r="I3624" t="s">
        <v>445</v>
      </c>
      <c r="K3624" t="str">
        <f>VLOOKUP(TRIM(SUBSTITUTE(E3624,CHAR(160),CHAR(32))),Metadata!B$1:H$2632,7,FALSE)</f>
        <v>correspondance</v>
      </c>
      <c r="L3624" t="s">
        <v>4542</v>
      </c>
      <c r="N3624" t="str">
        <f>VLOOKUP(TRIM(SUBSTITUTE(E3624,CHAR(160),CHAR(32))),Metadata!B$1:J$2632,9,FALSE)</f>
        <v>prose</v>
      </c>
      <c r="O3624">
        <f>VLOOKUP(TRIM(SUBSTITUTE(E3624,CHAR(160),CHAR(32))),Metadata!B$1:K$2632,10,FALSE)</f>
        <v>81879</v>
      </c>
      <c r="P3624" s="4" t="s">
        <v>11843</v>
      </c>
      <c r="Q3624">
        <v>222</v>
      </c>
      <c r="R3624">
        <v>227</v>
      </c>
      <c r="S3624">
        <v>229</v>
      </c>
      <c r="T3624">
        <v>230</v>
      </c>
      <c r="U3624">
        <v>232</v>
      </c>
      <c r="V3624">
        <v>235</v>
      </c>
    </row>
    <row r="3625" spans="1:22" x14ac:dyDescent="0.25">
      <c r="A3625">
        <v>3629</v>
      </c>
      <c r="B3625" t="s">
        <v>4354</v>
      </c>
      <c r="C3625" t="s">
        <v>3842</v>
      </c>
      <c r="D3625" t="s">
        <v>330</v>
      </c>
      <c r="E3625" t="s">
        <v>8086</v>
      </c>
      <c r="F3625" t="str">
        <f>VLOOKUP(TRIM(SUBSTITUTE(E3625,CHAR(160),CHAR(32))),Metadata!B$1:C$2632,2,FALSE)</f>
        <v>Maynard, François de, 1582?-1646.</v>
      </c>
      <c r="G3625" t="str">
        <f>VLOOKUP(TRIM(SUBSTITUTE(E3625,CHAR(160),CHAR(32))),Metadata!B$1:D$2632,3,FALSE)</f>
        <v>Poésies de François Maynard</v>
      </c>
      <c r="H3625">
        <f>VLOOKUP(TRIM(SUBSTITUTE(E3625,CHAR(160),CHAR(32))),Metadata!B$1:E$2632,4,FALSE)</f>
        <v>1646</v>
      </c>
      <c r="I3625" t="s">
        <v>445</v>
      </c>
      <c r="K3625" t="str">
        <f>VLOOKUP(TRIM(SUBSTITUTE(E3625,CHAR(160),CHAR(32))),Metadata!B$1:H$2632,7,FALSE)</f>
        <v>poesie</v>
      </c>
      <c r="L3625" t="s">
        <v>4382</v>
      </c>
      <c r="N3625" t="str">
        <f>VLOOKUP(TRIM(SUBSTITUTE(E3625,CHAR(160),CHAR(32))),Metadata!B$1:J$2632,9,FALSE)</f>
        <v>vers</v>
      </c>
      <c r="O3625">
        <f>VLOOKUP(TRIM(SUBSTITUTE(E3625,CHAR(160),CHAR(32))),Metadata!B$1:K$2632,10,FALSE)</f>
        <v>35279</v>
      </c>
      <c r="P3625" s="8" t="s">
        <v>12219</v>
      </c>
      <c r="Q3625">
        <v>154</v>
      </c>
      <c r="R3625">
        <v>164</v>
      </c>
    </row>
    <row r="3626" spans="1:22" hidden="1" x14ac:dyDescent="0.25">
      <c r="A3626">
        <v>3630</v>
      </c>
      <c r="B3626" t="s">
        <v>4354</v>
      </c>
      <c r="C3626" t="s">
        <v>3842</v>
      </c>
      <c r="D3626" t="s">
        <v>330</v>
      </c>
      <c r="E3626" t="s">
        <v>8154</v>
      </c>
      <c r="F3626" t="str">
        <f>VLOOKUP(TRIM(SUBSTITUTE(E3626,CHAR(160),CHAR(32))),Metadata!B$1:C$2632,2,FALSE)</f>
        <v>Sorel, Charles, 1602?-1674.</v>
      </c>
      <c r="G3626" t="str">
        <f>VLOOKUP(TRIM(SUBSTITUTE(E3626,CHAR(160),CHAR(32))),Metadata!B$1:D$2632,3,FALSE)</f>
        <v>La bibliothèque françoise</v>
      </c>
      <c r="H3626">
        <f>VLOOKUP(TRIM(SUBSTITUTE(E3626,CHAR(160),CHAR(32))),Metadata!B$1:E$2632,4,FALSE)</f>
        <v>1664</v>
      </c>
      <c r="I3626" t="s">
        <v>445</v>
      </c>
      <c r="K3626" t="str">
        <f>VLOOKUP(TRIM(SUBSTITUTE(E3626,CHAR(160),CHAR(32))),Metadata!B$1:H$2632,7,FALSE)</f>
        <v>traite ou essai</v>
      </c>
      <c r="L3626" t="s">
        <v>4402</v>
      </c>
      <c r="N3626" t="str">
        <f>VLOOKUP(TRIM(SUBSTITUTE(E3626,CHAR(160),CHAR(32))),Metadata!B$1:J$2632,9,FALSE)</f>
        <v>prose</v>
      </c>
      <c r="O3626">
        <f>VLOOKUP(TRIM(SUBSTITUTE(E3626,CHAR(160),CHAR(32))),Metadata!B$1:K$2632,10,FALSE)</f>
        <v>67985</v>
      </c>
      <c r="P3626" s="4" t="s">
        <v>11844</v>
      </c>
      <c r="Q3626">
        <v>97</v>
      </c>
      <c r="R3626">
        <v>101</v>
      </c>
      <c r="S3626">
        <v>103</v>
      </c>
      <c r="T3626">
        <v>104</v>
      </c>
      <c r="U3626">
        <v>106</v>
      </c>
      <c r="V3626">
        <v>109</v>
      </c>
    </row>
    <row r="3627" spans="1:22" hidden="1" x14ac:dyDescent="0.25">
      <c r="A3627">
        <v>3631</v>
      </c>
      <c r="B3627" t="s">
        <v>4354</v>
      </c>
      <c r="C3627" t="s">
        <v>3842</v>
      </c>
      <c r="D3627" t="s">
        <v>330</v>
      </c>
      <c r="E3627" t="s">
        <v>8002</v>
      </c>
      <c r="F3627" t="str">
        <f>VLOOKUP(TRIM(SUBSTITUTE(E3627,CHAR(160),CHAR(32))),Metadata!B$1:C$2632,2,FALSE)</f>
        <v>Bussy-Rabutin R. de</v>
      </c>
      <c r="G3627" t="str">
        <f>VLOOKUP(TRIM(SUBSTITUTE(E3627,CHAR(160),CHAR(32))),Metadata!B$1:D$2632,3,FALSE)</f>
        <v>Les Lettres T. 2 1681-1692</v>
      </c>
      <c r="H3627">
        <f>VLOOKUP(TRIM(SUBSTITUTE(E3627,CHAR(160),CHAR(32))),Metadata!B$1:E$2632,4,FALSE)</f>
        <v>1692</v>
      </c>
      <c r="I3627" t="s">
        <v>445</v>
      </c>
      <c r="K3627" t="str">
        <f>VLOOKUP(TRIM(SUBSTITUTE(E3627,CHAR(160),CHAR(32))),Metadata!B$1:H$2632,7,FALSE)</f>
        <v>correspondance</v>
      </c>
      <c r="L3627" t="s">
        <v>4542</v>
      </c>
      <c r="N3627" t="str">
        <f>VLOOKUP(TRIM(SUBSTITUTE(E3627,CHAR(160),CHAR(32))),Metadata!B$1:J$2632,9,FALSE)</f>
        <v>prose</v>
      </c>
      <c r="O3627">
        <f>VLOOKUP(TRIM(SUBSTITUTE(E3627,CHAR(160),CHAR(32))),Metadata!B$1:K$2632,10,FALSE)</f>
        <v>21440</v>
      </c>
      <c r="P3627" s="4" t="s">
        <v>11845</v>
      </c>
      <c r="Q3627">
        <v>15</v>
      </c>
      <c r="R3627">
        <v>17</v>
      </c>
      <c r="S3627">
        <v>19</v>
      </c>
      <c r="T3627">
        <v>20</v>
      </c>
      <c r="U3627">
        <v>22</v>
      </c>
      <c r="V3627">
        <v>25</v>
      </c>
    </row>
    <row r="3628" spans="1:22" hidden="1" x14ac:dyDescent="0.25">
      <c r="A3628">
        <v>3632</v>
      </c>
      <c r="B3628" t="s">
        <v>4354</v>
      </c>
      <c r="C3628" t="s">
        <v>3842</v>
      </c>
      <c r="D3628" t="s">
        <v>330</v>
      </c>
      <c r="E3628" t="s">
        <v>8313</v>
      </c>
      <c r="F3628" t="str">
        <f>VLOOKUP(TRIM(SUBSTITUTE(E3628,CHAR(160),CHAR(32))),Metadata!B$1:C$2632,2,FALSE)</f>
        <v>Marat, Jean Paul, 1743-1793.</v>
      </c>
      <c r="G3628" t="str">
        <f>VLOOKUP(TRIM(SUBSTITUTE(E3628,CHAR(160),CHAR(32))),Metadata!B$1:D$2632,3,FALSE)</f>
        <v>Eloge de Montesquieu: présenté à l'Académie de Bordeaux le 28 mars 1785</v>
      </c>
      <c r="H3628">
        <f>VLOOKUP(TRIM(SUBSTITUTE(E3628,CHAR(160),CHAR(32))),Metadata!B$1:E$2632,4,FALSE)</f>
        <v>1785</v>
      </c>
      <c r="I3628" t="s">
        <v>448</v>
      </c>
      <c r="K3628" t="str">
        <f>VLOOKUP(TRIM(SUBSTITUTE(E3628,CHAR(160),CHAR(32))),Metadata!B$1:H$2632,7,FALSE)</f>
        <v>traite ou essai</v>
      </c>
      <c r="L3628" t="s">
        <v>4402</v>
      </c>
      <c r="N3628" t="str">
        <f>VLOOKUP(TRIM(SUBSTITUTE(E3628,CHAR(160),CHAR(32))),Metadata!B$1:J$2632,9,FALSE)</f>
        <v>prose</v>
      </c>
      <c r="O3628">
        <f>VLOOKUP(TRIM(SUBSTITUTE(E3628,CHAR(160),CHAR(32))),Metadata!B$1:K$2632,10,FALSE)</f>
        <v>24030</v>
      </c>
      <c r="P3628" s="4" t="s">
        <v>13075</v>
      </c>
      <c r="Q3628">
        <v>41</v>
      </c>
      <c r="R3628">
        <v>43</v>
      </c>
      <c r="S3628">
        <v>45</v>
      </c>
      <c r="T3628">
        <v>46</v>
      </c>
      <c r="U3628">
        <v>48</v>
      </c>
      <c r="V3628">
        <v>51</v>
      </c>
    </row>
    <row r="3629" spans="1:22" hidden="1" x14ac:dyDescent="0.25">
      <c r="A3629">
        <v>3633</v>
      </c>
      <c r="B3629" t="s">
        <v>4354</v>
      </c>
      <c r="C3629" t="s">
        <v>3842</v>
      </c>
      <c r="D3629" t="s">
        <v>330</v>
      </c>
      <c r="E3629" t="s">
        <v>8272</v>
      </c>
      <c r="F3629" t="str">
        <f>VLOOKUP(TRIM(SUBSTITUTE(E3629,CHAR(160),CHAR(32))),Metadata!B$1:C$2632,2,FALSE)</f>
        <v>Grafigny, Mme de (Françoise d'Issembourg d'Happoncourt), 1695-1758.</v>
      </c>
      <c r="G3629" t="str">
        <f>VLOOKUP(TRIM(SUBSTITUTE(E3629,CHAR(160),CHAR(32))),Metadata!B$1:D$2632,3,FALSE)</f>
        <v>Cénie: pièce nouvelle, en cinq actes.</v>
      </c>
      <c r="H3629">
        <f>VLOOKUP(TRIM(SUBSTITUTE(E3629,CHAR(160),CHAR(32))),Metadata!B$1:E$2632,4,FALSE)</f>
        <v>1751</v>
      </c>
      <c r="I3629" t="s">
        <v>448</v>
      </c>
      <c r="K3629" t="str">
        <f>VLOOKUP(TRIM(SUBSTITUTE(E3629,CHAR(160),CHAR(32))),Metadata!B$1:H$2632,7,FALSE)</f>
        <v>theatre</v>
      </c>
      <c r="L3629" t="s">
        <v>4472</v>
      </c>
      <c r="N3629" t="str">
        <f>VLOOKUP(TRIM(SUBSTITUTE(E3629,CHAR(160),CHAR(32))),Metadata!B$1:J$2632,9,FALSE)</f>
        <v>prose</v>
      </c>
      <c r="O3629">
        <f>VLOOKUP(TRIM(SUBSTITUTE(E3629,CHAR(160),CHAR(32))),Metadata!B$1:K$2632,10,FALSE)</f>
        <v>13450</v>
      </c>
      <c r="P3629" s="4" t="s">
        <v>11846</v>
      </c>
      <c r="Q3629">
        <v>62</v>
      </c>
      <c r="R3629">
        <v>67</v>
      </c>
      <c r="S3629">
        <v>69</v>
      </c>
      <c r="T3629">
        <v>70</v>
      </c>
      <c r="U3629">
        <v>72</v>
      </c>
      <c r="V3629">
        <v>75</v>
      </c>
    </row>
    <row r="3630" spans="1:22" hidden="1" x14ac:dyDescent="0.25">
      <c r="A3630">
        <v>3634</v>
      </c>
      <c r="B3630" t="s">
        <v>4354</v>
      </c>
      <c r="C3630" t="s">
        <v>3842</v>
      </c>
      <c r="D3630" t="s">
        <v>330</v>
      </c>
      <c r="E3630" t="s">
        <v>8391</v>
      </c>
      <c r="F3630" t="str">
        <f>VLOOKUP(TRIM(SUBSTITUTE(E3630,CHAR(160),CHAR(32))),Metadata!B$1:C$2632,2,FALSE)</f>
        <v>Saint-Pierre, Bernardin de, 1737-1814.</v>
      </c>
      <c r="G3630" t="str">
        <f>VLOOKUP(TRIM(SUBSTITUTE(E3630,CHAR(160),CHAR(32))),Metadata!B$1:D$2632,3,FALSE)</f>
        <v>Études de la nature, T. 3</v>
      </c>
      <c r="H3630">
        <f>VLOOKUP(TRIM(SUBSTITUTE(E3630,CHAR(160),CHAR(32))),Metadata!B$1:E$2632,4,FALSE)</f>
        <v>1784</v>
      </c>
      <c r="I3630" t="s">
        <v>448</v>
      </c>
      <c r="K3630" t="str">
        <f>VLOOKUP(TRIM(SUBSTITUTE(E3630,CHAR(160),CHAR(32))),Metadata!B$1:H$2632,7,FALSE)</f>
        <v>traite ou essai</v>
      </c>
      <c r="L3630" t="s">
        <v>4402</v>
      </c>
      <c r="N3630" t="str">
        <f>VLOOKUP(TRIM(SUBSTITUTE(E3630,CHAR(160),CHAR(32))),Metadata!B$1:J$2632,9,FALSE)</f>
        <v>prose</v>
      </c>
      <c r="O3630">
        <f>VLOOKUP(TRIM(SUBSTITUTE(E3630,CHAR(160),CHAR(32))),Metadata!B$1:K$2632,10,FALSE)</f>
        <v>115428</v>
      </c>
      <c r="P3630" s="4" t="s">
        <v>11847</v>
      </c>
      <c r="Q3630">
        <v>128</v>
      </c>
      <c r="R3630">
        <v>133</v>
      </c>
      <c r="S3630">
        <v>135</v>
      </c>
      <c r="T3630">
        <v>136</v>
      </c>
      <c r="U3630">
        <v>138</v>
      </c>
      <c r="V3630">
        <v>141</v>
      </c>
    </row>
    <row r="3631" spans="1:22" hidden="1" x14ac:dyDescent="0.25">
      <c r="A3631">
        <v>3635</v>
      </c>
      <c r="B3631" t="s">
        <v>4354</v>
      </c>
      <c r="C3631" t="s">
        <v>3842</v>
      </c>
      <c r="D3631" t="s">
        <v>330</v>
      </c>
      <c r="E3631" t="s">
        <v>8286</v>
      </c>
      <c r="F3631" t="str">
        <f>VLOOKUP(TRIM(SUBSTITUTE(E3631,CHAR(160),CHAR(32))),Metadata!B$1:C$2632,2,FALSE)</f>
        <v>La Morlière, Charles-Jacques-Louis-Auguste Rochette, 1719-1785.</v>
      </c>
      <c r="G3631" t="str">
        <f>VLOOKUP(TRIM(SUBSTITUTE(E3631,CHAR(160),CHAR(32))),Metadata!B$1:D$2632,3,FALSE)</f>
        <v>Angola, histoire indienne</v>
      </c>
      <c r="H3631">
        <f>VLOOKUP(TRIM(SUBSTITUTE(E3631,CHAR(160),CHAR(32))),Metadata!B$1:E$2632,4,FALSE)</f>
        <v>1746</v>
      </c>
      <c r="I3631" t="s">
        <v>448</v>
      </c>
      <c r="K3631" t="str">
        <f>VLOOKUP(TRIM(SUBSTITUTE(E3631,CHAR(160),CHAR(32))),Metadata!B$1:H$2632,7,FALSE)</f>
        <v>roman</v>
      </c>
      <c r="L3631" t="s">
        <v>4378</v>
      </c>
      <c r="N3631" t="str">
        <f>VLOOKUP(TRIM(SUBSTITUTE(E3631,CHAR(160),CHAR(32))),Metadata!B$1:J$2632,9,FALSE)</f>
        <v>prose</v>
      </c>
      <c r="O3631">
        <f>VLOOKUP(TRIM(SUBSTITUTE(E3631,CHAR(160),CHAR(32))),Metadata!B$1:K$2632,10,FALSE)</f>
        <v>49897</v>
      </c>
      <c r="P3631" s="4" t="s">
        <v>13076</v>
      </c>
      <c r="Q3631">
        <v>63</v>
      </c>
      <c r="R3631">
        <v>68</v>
      </c>
      <c r="S3631">
        <v>70</v>
      </c>
      <c r="T3631">
        <v>71</v>
      </c>
      <c r="U3631">
        <v>73</v>
      </c>
      <c r="V3631">
        <v>76</v>
      </c>
    </row>
    <row r="3632" spans="1:22" hidden="1" x14ac:dyDescent="0.25">
      <c r="A3632">
        <v>3636</v>
      </c>
      <c r="B3632" t="s">
        <v>4354</v>
      </c>
      <c r="C3632" t="s">
        <v>3842</v>
      </c>
      <c r="D3632" t="s">
        <v>330</v>
      </c>
      <c r="E3632" t="s">
        <v>8302</v>
      </c>
      <c r="F3632" t="str">
        <f>VLOOKUP(TRIM(SUBSTITUTE(E3632,CHAR(160),CHAR(32))),Metadata!B$1:C$2632,2,FALSE)</f>
        <v>Le Sage, Alain René, 1668-1747.</v>
      </c>
      <c r="G3632" t="str">
        <f>VLOOKUP(TRIM(SUBSTITUTE(E3632,CHAR(160),CHAR(32))),Metadata!B$1:D$2632,3,FALSE)</f>
        <v>Le diable boiteux</v>
      </c>
      <c r="H3632">
        <f>VLOOKUP(TRIM(SUBSTITUTE(E3632,CHAR(160),CHAR(32))),Metadata!B$1:E$2632,4,FALSE)</f>
        <v>1726</v>
      </c>
      <c r="I3632" t="s">
        <v>448</v>
      </c>
      <c r="K3632" t="str">
        <f>VLOOKUP(TRIM(SUBSTITUTE(E3632,CHAR(160),CHAR(32))),Metadata!B$1:H$2632,7,FALSE)</f>
        <v>roman</v>
      </c>
      <c r="L3632" t="s">
        <v>4378</v>
      </c>
      <c r="N3632" t="str">
        <f>VLOOKUP(TRIM(SUBSTITUTE(E3632,CHAR(160),CHAR(32))),Metadata!B$1:J$2632,9,FALSE)</f>
        <v>prose</v>
      </c>
      <c r="O3632">
        <f>VLOOKUP(TRIM(SUBSTITUTE(E3632,CHAR(160),CHAR(32))),Metadata!B$1:K$2632,10,FALSE)</f>
        <v>92766</v>
      </c>
      <c r="P3632" s="4" t="s">
        <v>11848</v>
      </c>
      <c r="Q3632">
        <v>6</v>
      </c>
      <c r="R3632">
        <v>12</v>
      </c>
      <c r="S3632">
        <v>14</v>
      </c>
      <c r="T3632">
        <v>15</v>
      </c>
      <c r="U3632">
        <v>17</v>
      </c>
      <c r="V3632">
        <v>20</v>
      </c>
    </row>
    <row r="3633" spans="1:22" hidden="1" x14ac:dyDescent="0.25">
      <c r="A3633">
        <v>3637</v>
      </c>
      <c r="B3633" t="s">
        <v>4354</v>
      </c>
      <c r="C3633" t="s">
        <v>3842</v>
      </c>
      <c r="D3633" t="s">
        <v>330</v>
      </c>
      <c r="E3633" t="s">
        <v>8295</v>
      </c>
      <c r="F3633" t="str">
        <f>VLOOKUP(TRIM(SUBSTITUTE(E3633,CHAR(160),CHAR(32))),Metadata!B$1:C$2632,2,FALSE)</f>
        <v>Laplace, Pierre Simon, marquis de, 1749-1827.</v>
      </c>
      <c r="G3633" t="str">
        <f>VLOOKUP(TRIM(SUBSTITUTE(E3633,CHAR(160),CHAR(32))),Metadata!B$1:D$2632,3,FALSE)</f>
        <v>Exposition du système du monde.</v>
      </c>
      <c r="H3633">
        <f>VLOOKUP(TRIM(SUBSTITUTE(E3633,CHAR(160),CHAR(32))),Metadata!B$1:E$2632,4,FALSE)</f>
        <v>1796</v>
      </c>
      <c r="I3633" t="s">
        <v>448</v>
      </c>
      <c r="K3633" t="str">
        <f>VLOOKUP(TRIM(SUBSTITUTE(E3633,CHAR(160),CHAR(32))),Metadata!B$1:H$2632,7,FALSE)</f>
        <v>traite ou essai</v>
      </c>
      <c r="L3633" t="s">
        <v>4402</v>
      </c>
      <c r="N3633" t="str">
        <f>VLOOKUP(TRIM(SUBSTITUTE(E3633,CHAR(160),CHAR(32))),Metadata!B$1:J$2632,9,FALSE)</f>
        <v>prose</v>
      </c>
      <c r="O3633">
        <f>VLOOKUP(TRIM(SUBSTITUTE(E3633,CHAR(160),CHAR(32))),Metadata!B$1:K$2632,10,FALSE)</f>
        <v>125390</v>
      </c>
      <c r="P3633" s="4" t="s">
        <v>11849</v>
      </c>
      <c r="Q3633">
        <v>154</v>
      </c>
      <c r="R3633">
        <v>159</v>
      </c>
      <c r="S3633">
        <v>161</v>
      </c>
      <c r="T3633">
        <v>162</v>
      </c>
      <c r="U3633">
        <v>164</v>
      </c>
      <c r="V3633">
        <v>167</v>
      </c>
    </row>
    <row r="3634" spans="1:22" hidden="1" x14ac:dyDescent="0.25">
      <c r="A3634">
        <v>3638</v>
      </c>
      <c r="B3634" t="s">
        <v>4354</v>
      </c>
      <c r="C3634" t="s">
        <v>3842</v>
      </c>
      <c r="D3634" t="s">
        <v>330</v>
      </c>
      <c r="E3634" t="s">
        <v>8183</v>
      </c>
      <c r="F3634" t="str">
        <f>VLOOKUP(TRIM(SUBSTITUTE(E3634,CHAR(160),CHAR(32))),Metadata!B$1:C$2632,2,FALSE)</f>
        <v>Barthélemy, Jean-Jacques, 1716-1795.</v>
      </c>
      <c r="G3634" t="str">
        <f>VLOOKUP(TRIM(SUBSTITUTE(E3634,CHAR(160),CHAR(32))),Metadata!B$1:D$2632,3,FALSE)</f>
        <v>Voyage du jeune anacharsis</v>
      </c>
      <c r="H3634">
        <f>VLOOKUP(TRIM(SUBSTITUTE(E3634,CHAR(160),CHAR(32))),Metadata!B$1:E$2632,4,FALSE)</f>
        <v>1788</v>
      </c>
      <c r="I3634" t="s">
        <v>448</v>
      </c>
      <c r="K3634" t="str">
        <f>VLOOKUP(TRIM(SUBSTITUTE(E3634,CHAR(160),CHAR(32))),Metadata!B$1:H$2632,7,FALSE)</f>
        <v>melanges litteraires</v>
      </c>
      <c r="L3634" t="s">
        <v>4389</v>
      </c>
      <c r="N3634" t="str">
        <f>VLOOKUP(TRIM(SUBSTITUTE(E3634,CHAR(160),CHAR(32))),Metadata!B$1:J$2632,9,FALSE)</f>
        <v>prose</v>
      </c>
      <c r="O3634">
        <f>VLOOKUP(TRIM(SUBSTITUTE(E3634,CHAR(160),CHAR(32))),Metadata!B$1:K$2632,10,FALSE)</f>
        <v>539817</v>
      </c>
      <c r="P3634" s="4" t="s">
        <v>11850</v>
      </c>
      <c r="Q3634">
        <v>285</v>
      </c>
      <c r="R3634">
        <v>290</v>
      </c>
      <c r="S3634">
        <v>292</v>
      </c>
      <c r="T3634">
        <v>293</v>
      </c>
      <c r="U3634">
        <v>295</v>
      </c>
      <c r="V3634">
        <v>301</v>
      </c>
    </row>
    <row r="3635" spans="1:22" x14ac:dyDescent="0.25">
      <c r="A3635">
        <v>3639</v>
      </c>
      <c r="B3635" t="s">
        <v>4354</v>
      </c>
      <c r="C3635" t="s">
        <v>3842</v>
      </c>
      <c r="D3635" t="s">
        <v>330</v>
      </c>
      <c r="E3635" t="s">
        <v>5696</v>
      </c>
      <c r="F3635" t="str">
        <f>VLOOKUP(TRIM(SUBSTITUTE(E3635,CHAR(160),CHAR(32))),Metadata!B$1:C$2632,2,FALSE)</f>
        <v>Chénier, André, 1762-1794.</v>
      </c>
      <c r="G3635" t="str">
        <f>VLOOKUP(TRIM(SUBSTITUTE(E3635,CHAR(160),CHAR(32))),Metadata!B$1:D$2632,3,FALSE)</f>
        <v>Odes</v>
      </c>
      <c r="H3635">
        <f>VLOOKUP(TRIM(SUBSTITUTE(E3635,CHAR(160),CHAR(32))),Metadata!B$1:E$2632,4,FALSE)</f>
        <v>1794</v>
      </c>
      <c r="I3635" t="s">
        <v>448</v>
      </c>
      <c r="K3635" t="str">
        <f>VLOOKUP(TRIM(SUBSTITUTE(E3635,CHAR(160),CHAR(32))),Metadata!B$1:H$2632,7,FALSE)</f>
        <v>poesie</v>
      </c>
      <c r="L3635" t="s">
        <v>4382</v>
      </c>
      <c r="N3635" t="str">
        <f>VLOOKUP(TRIM(SUBSTITUTE(E3635,CHAR(160),CHAR(32))),Metadata!B$1:J$2632,9,FALSE)</f>
        <v>vers</v>
      </c>
      <c r="O3635">
        <f>VLOOKUP(TRIM(SUBSTITUTE(E3635,CHAR(160),CHAR(32))),Metadata!B$1:K$2632,10,FALSE)</f>
        <v>8210</v>
      </c>
      <c r="P3635" s="8" t="s">
        <v>11851</v>
      </c>
      <c r="Q3635">
        <v>200</v>
      </c>
      <c r="R3635">
        <v>213</v>
      </c>
    </row>
    <row r="3636" spans="1:22" hidden="1" x14ac:dyDescent="0.25">
      <c r="A3636">
        <v>3640</v>
      </c>
      <c r="B3636" t="s">
        <v>4354</v>
      </c>
      <c r="C3636" t="s">
        <v>3842</v>
      </c>
      <c r="D3636" t="s">
        <v>330</v>
      </c>
      <c r="E3636" t="s">
        <v>8376</v>
      </c>
      <c r="F3636" t="str">
        <f>VLOOKUP(TRIM(SUBSTITUTE(E3636,CHAR(160),CHAR(32))),Metadata!B$1:C$2632,2,FALSE)</f>
        <v>Rollin, Charles, 1661-1741.</v>
      </c>
      <c r="G3636" t="str">
        <f>VLOOKUP(TRIM(SUBSTITUTE(E3636,CHAR(160),CHAR(32))),Metadata!B$1:D$2632,3,FALSE)</f>
        <v>Histoire ancien des Egyptiens. T. 5</v>
      </c>
      <c r="H3636">
        <f>VLOOKUP(TRIM(SUBSTITUTE(E3636,CHAR(160),CHAR(32))),Metadata!B$1:E$2632,4,FALSE)</f>
        <v>1738</v>
      </c>
      <c r="I3636" t="s">
        <v>448</v>
      </c>
      <c r="K3636" t="str">
        <f>VLOOKUP(TRIM(SUBSTITUTE(E3636,CHAR(160),CHAR(32))),Metadata!B$1:H$2632,7,FALSE)</f>
        <v>traite ou essai</v>
      </c>
      <c r="L3636" t="s">
        <v>4402</v>
      </c>
      <c r="N3636" t="str">
        <f>VLOOKUP(TRIM(SUBSTITUTE(E3636,CHAR(160),CHAR(32))),Metadata!B$1:J$2632,9,FALSE)</f>
        <v>prose</v>
      </c>
      <c r="O3636">
        <f>VLOOKUP(TRIM(SUBSTITUTE(E3636,CHAR(160),CHAR(32))),Metadata!B$1:K$2632,10,FALSE)</f>
        <v>128774</v>
      </c>
      <c r="P3636" s="4" t="s">
        <v>11852</v>
      </c>
      <c r="Q3636">
        <v>60</v>
      </c>
      <c r="R3636">
        <v>62</v>
      </c>
      <c r="S3636">
        <v>64</v>
      </c>
      <c r="T3636">
        <v>65</v>
      </c>
      <c r="U3636">
        <v>67</v>
      </c>
      <c r="V3636">
        <v>70</v>
      </c>
    </row>
    <row r="3637" spans="1:22" hidden="1" x14ac:dyDescent="0.25">
      <c r="A3637">
        <v>3641</v>
      </c>
      <c r="B3637" t="s">
        <v>4354</v>
      </c>
      <c r="C3637" t="s">
        <v>3842</v>
      </c>
      <c r="D3637" t="s">
        <v>330</v>
      </c>
      <c r="E3637" t="s">
        <v>8195</v>
      </c>
      <c r="F3637" t="str">
        <f>VLOOKUP(TRIM(SUBSTITUTE(E3637,CHAR(160),CHAR(32))),Metadata!B$1:C$2632,2,FALSE)</f>
        <v>Buffon, Georges Louis Leclerc, comte de, 1707-1788.</v>
      </c>
      <c r="G3637" t="str">
        <f>VLOOKUP(TRIM(SUBSTITUTE(E3637,CHAR(160),CHAR(32))),Metadata!B$1:D$2632,3,FALSE)</f>
        <v>Des époques de la nature</v>
      </c>
      <c r="H3637">
        <f>VLOOKUP(TRIM(SUBSTITUTE(E3637,CHAR(160),CHAR(32))),Metadata!B$1:E$2632,4,FALSE)</f>
        <v>1778</v>
      </c>
      <c r="I3637" t="s">
        <v>448</v>
      </c>
      <c r="K3637" t="str">
        <f>VLOOKUP(TRIM(SUBSTITUTE(E3637,CHAR(160),CHAR(32))),Metadata!B$1:H$2632,7,FALSE)</f>
        <v>traite ou essai</v>
      </c>
      <c r="L3637" t="s">
        <v>4402</v>
      </c>
      <c r="N3637" t="str">
        <f>VLOOKUP(TRIM(SUBSTITUTE(E3637,CHAR(160),CHAR(32))),Metadata!B$1:J$2632,9,FALSE)</f>
        <v>prose</v>
      </c>
      <c r="O3637">
        <f>VLOOKUP(TRIM(SUBSTITUTE(E3637,CHAR(160),CHAR(32))),Metadata!B$1:K$2632,10,FALSE)</f>
        <v>65536</v>
      </c>
      <c r="P3637" s="4" t="s">
        <v>13077</v>
      </c>
      <c r="Q3637">
        <v>249</v>
      </c>
      <c r="R3637">
        <v>251</v>
      </c>
      <c r="S3637">
        <v>253</v>
      </c>
      <c r="T3637">
        <v>254</v>
      </c>
      <c r="U3637">
        <v>262</v>
      </c>
      <c r="V3637">
        <v>268</v>
      </c>
    </row>
    <row r="3638" spans="1:22" x14ac:dyDescent="0.25">
      <c r="A3638">
        <v>3642</v>
      </c>
      <c r="B3638" t="s">
        <v>4354</v>
      </c>
      <c r="C3638" t="s">
        <v>3842</v>
      </c>
      <c r="D3638" t="s">
        <v>330</v>
      </c>
      <c r="E3638" t="s">
        <v>8270</v>
      </c>
      <c r="F3638" t="str">
        <f>VLOOKUP(TRIM(SUBSTITUTE(E3638,CHAR(160),CHAR(32))),Metadata!B$1:C$2632,2,FALSE)</f>
        <v>Gilbert, M. (Nicolas-Joseph-Laurent), 1750-1780.</v>
      </c>
      <c r="G3638" t="str">
        <f>VLOOKUP(TRIM(SUBSTITUTE(E3638,CHAR(160),CHAR(32))),Metadata!B$1:D$2632,3,FALSE)</f>
        <v>Mon apologie</v>
      </c>
      <c r="H3638">
        <f>VLOOKUP(TRIM(SUBSTITUTE(E3638,CHAR(160),CHAR(32))),Metadata!B$1:E$2632,4,FALSE)</f>
        <v>1778</v>
      </c>
      <c r="I3638" t="s">
        <v>448</v>
      </c>
      <c r="K3638" t="str">
        <f>VLOOKUP(TRIM(SUBSTITUTE(E3638,CHAR(160),CHAR(32))),Metadata!B$1:H$2632,7,FALSE)</f>
        <v>poesie</v>
      </c>
      <c r="L3638" t="s">
        <v>4382</v>
      </c>
      <c r="N3638" t="str">
        <f>VLOOKUP(TRIM(SUBSTITUTE(E3638,CHAR(160),CHAR(32))),Metadata!B$1:J$2632,9,FALSE)</f>
        <v>vers</v>
      </c>
      <c r="O3638">
        <f>VLOOKUP(TRIM(SUBSTITUTE(E3638,CHAR(160),CHAR(32))),Metadata!B$1:K$2632,10,FALSE)</f>
        <v>3229</v>
      </c>
      <c r="P3638" s="4" t="s">
        <v>13078</v>
      </c>
      <c r="Q3638">
        <v>29</v>
      </c>
      <c r="R3638">
        <v>34</v>
      </c>
      <c r="S3638">
        <v>36</v>
      </c>
      <c r="T3638">
        <v>37</v>
      </c>
      <c r="U3638">
        <v>39</v>
      </c>
      <c r="V3638">
        <v>42</v>
      </c>
    </row>
    <row r="3639" spans="1:22" hidden="1" x14ac:dyDescent="0.25">
      <c r="A3639">
        <v>3643</v>
      </c>
      <c r="B3639" t="s">
        <v>4354</v>
      </c>
      <c r="C3639" t="s">
        <v>3842</v>
      </c>
      <c r="D3639" t="s">
        <v>330</v>
      </c>
      <c r="E3639" t="s">
        <v>8337</v>
      </c>
      <c r="F3639" t="str">
        <f>VLOOKUP(TRIM(SUBSTITUTE(E3639,CHAR(160),CHAR(32))),Metadata!B$1:C$2632,2,FALSE)</f>
        <v>Mirabeau, Honoré-Gabriel de Riquetti, comte de, 1749-1791.</v>
      </c>
      <c r="G3639" t="str">
        <f>VLOOKUP(TRIM(SUBSTITUTE(E3639,CHAR(160),CHAR(32))),Metadata!B$1:D$2632,3,FALSE)</f>
        <v>Le libertin de qualité, ou, Ma conversion</v>
      </c>
      <c r="H3639">
        <f>VLOOKUP(TRIM(SUBSTITUTE(E3639,CHAR(160),CHAR(32))),Metadata!B$1:E$2632,4,FALSE)</f>
        <v>1783</v>
      </c>
      <c r="I3639" t="s">
        <v>448</v>
      </c>
      <c r="K3639" t="str">
        <f>VLOOKUP(TRIM(SUBSTITUTE(E3639,CHAR(160),CHAR(32))),Metadata!B$1:H$2632,7,FALSE)</f>
        <v>roman</v>
      </c>
      <c r="L3639" t="s">
        <v>4378</v>
      </c>
      <c r="N3639" t="str">
        <f>VLOOKUP(TRIM(SUBSTITUTE(E3639,CHAR(160),CHAR(32))),Metadata!B$1:J$2632,9,FALSE)</f>
        <v>prose</v>
      </c>
      <c r="O3639">
        <f>VLOOKUP(TRIM(SUBSTITUTE(E3639,CHAR(160),CHAR(32))),Metadata!B$1:K$2632,10,FALSE)</f>
        <v>39942</v>
      </c>
      <c r="P3639" s="4" t="s">
        <v>11853</v>
      </c>
      <c r="Q3639">
        <v>76</v>
      </c>
      <c r="R3639">
        <v>78</v>
      </c>
      <c r="S3639">
        <v>80</v>
      </c>
      <c r="T3639">
        <v>81</v>
      </c>
      <c r="U3639">
        <v>83</v>
      </c>
      <c r="V3639">
        <v>86</v>
      </c>
    </row>
    <row r="3640" spans="1:22" hidden="1" x14ac:dyDescent="0.25">
      <c r="A3640">
        <v>3644</v>
      </c>
      <c r="B3640" t="s">
        <v>4354</v>
      </c>
      <c r="C3640" t="s">
        <v>3842</v>
      </c>
      <c r="D3640" t="s">
        <v>330</v>
      </c>
      <c r="E3640" t="s">
        <v>5736</v>
      </c>
      <c r="F3640" t="str">
        <f>VLOOKUP(TRIM(SUBSTITUTE(E3640,CHAR(160),CHAR(32))),Metadata!B$1:C$2632,2,FALSE)</f>
        <v>Bonaparte, Napoléon, 1769-1821.</v>
      </c>
      <c r="G3640" t="str">
        <f>VLOOKUP(TRIM(SUBSTITUTE(E3640,CHAR(160),CHAR(32))),Metadata!B$1:D$2632,3,FALSE)</f>
        <v>Oeuvres de Napoléon Bonaparte, Tome 3</v>
      </c>
      <c r="H3640">
        <f>VLOOKUP(TRIM(SUBSTITUTE(E3640,CHAR(160),CHAR(32))),Metadata!B$1:E$2632,4,FALSE)</f>
        <v>1799</v>
      </c>
      <c r="I3640" t="s">
        <v>448</v>
      </c>
      <c r="K3640" t="str">
        <f>VLOOKUP(TRIM(SUBSTITUTE(E3640,CHAR(160),CHAR(32))),Metadata!B$1:H$2632,7,FALSE)</f>
        <v>correspondance</v>
      </c>
      <c r="L3640" t="s">
        <v>4542</v>
      </c>
      <c r="N3640" t="str">
        <f>VLOOKUP(TRIM(SUBSTITUTE(E3640,CHAR(160),CHAR(32))),Metadata!B$1:J$2632,9,FALSE)</f>
        <v/>
      </c>
      <c r="O3640">
        <f>VLOOKUP(TRIM(SUBSTITUTE(E3640,CHAR(160),CHAR(32))),Metadata!B$1:K$2632,10,FALSE)</f>
        <v>152655</v>
      </c>
      <c r="P3640" s="4" t="s">
        <v>13079</v>
      </c>
      <c r="Q3640">
        <v>211</v>
      </c>
      <c r="R3640">
        <v>216</v>
      </c>
      <c r="S3640">
        <v>218</v>
      </c>
      <c r="T3640">
        <v>219</v>
      </c>
      <c r="U3640">
        <v>221</v>
      </c>
      <c r="V3640">
        <v>224</v>
      </c>
    </row>
    <row r="3641" spans="1:22" hidden="1" x14ac:dyDescent="0.25">
      <c r="A3641">
        <v>3645</v>
      </c>
      <c r="B3641" t="s">
        <v>4354</v>
      </c>
      <c r="C3641" t="s">
        <v>3842</v>
      </c>
      <c r="D3641" t="s">
        <v>330</v>
      </c>
      <c r="E3641" t="s">
        <v>8373</v>
      </c>
      <c r="F3641" t="str">
        <f>VLOOKUP(TRIM(SUBSTITUTE(E3641,CHAR(160),CHAR(32))),Metadata!B$1:C$2632,2,FALSE)</f>
        <v>Rivarol, Antoine, 1753-1801.</v>
      </c>
      <c r="G3641" t="str">
        <f>VLOOKUP(TRIM(SUBSTITUTE(E3641,CHAR(160),CHAR(32))),Metadata!B$1:D$2632,3,FALSE)</f>
        <v>Le petit almanach de nos grands hommes pour l'année 1788: suivi d'un grand nombre de pièces inédites</v>
      </c>
      <c r="H3641">
        <f>VLOOKUP(TRIM(SUBSTITUTE(E3641,CHAR(160),CHAR(32))),Metadata!B$1:E$2632,4,FALSE)</f>
        <v>1788</v>
      </c>
      <c r="I3641" t="s">
        <v>448</v>
      </c>
      <c r="K3641" t="str">
        <f>VLOOKUP(TRIM(SUBSTITUTE(E3641,CHAR(160),CHAR(32))),Metadata!B$1:H$2632,7,FALSE)</f>
        <v>melanges litteraires</v>
      </c>
      <c r="L3641" t="s">
        <v>4389</v>
      </c>
      <c r="N3641" t="str">
        <f>VLOOKUP(TRIM(SUBSTITUTE(E3641,CHAR(160),CHAR(32))),Metadata!B$1:J$2632,9,FALSE)</f>
        <v>prose</v>
      </c>
      <c r="O3641">
        <f>VLOOKUP(TRIM(SUBSTITUTE(E3641,CHAR(160),CHAR(32))),Metadata!B$1:K$2632,10,FALSE)</f>
        <v>34520</v>
      </c>
      <c r="P3641" s="4" t="s">
        <v>13080</v>
      </c>
      <c r="Q3641">
        <v>14</v>
      </c>
      <c r="R3641">
        <v>16</v>
      </c>
      <c r="S3641">
        <v>27</v>
      </c>
      <c r="T3641">
        <v>28</v>
      </c>
      <c r="U3641">
        <v>30</v>
      </c>
      <c r="V3641">
        <v>33</v>
      </c>
    </row>
    <row r="3642" spans="1:22" hidden="1" x14ac:dyDescent="0.25">
      <c r="A3642">
        <v>3646</v>
      </c>
      <c r="B3642" t="s">
        <v>4354</v>
      </c>
      <c r="C3642" t="s">
        <v>3842</v>
      </c>
      <c r="D3642" t="s">
        <v>330</v>
      </c>
      <c r="E3642" t="s">
        <v>8346</v>
      </c>
      <c r="F3642" t="str">
        <f>VLOOKUP(TRIM(SUBSTITUTE(E3642,CHAR(160),CHAR(32))),Metadata!B$1:C$2632,2,FALSE)</f>
        <v>Montesquieu, Charles de Secondat, baron de, 1689-1755.</v>
      </c>
      <c r="G3642" t="str">
        <f>VLOOKUP(TRIM(SUBSTITUTE(E3642,CHAR(160),CHAR(32))),Metadata!B$1:D$2632,3,FALSE)</f>
        <v>Discours de réception a l'Académie des Sciences de Bordeaux: prononcé le premier mai 1716</v>
      </c>
      <c r="H3642">
        <f>VLOOKUP(TRIM(SUBSTITUTE(E3642,CHAR(160),CHAR(32))),Metadata!B$1:E$2632,4,FALSE)</f>
        <v>1726</v>
      </c>
      <c r="I3642" t="s">
        <v>448</v>
      </c>
      <c r="K3642" t="str">
        <f>VLOOKUP(TRIM(SUBSTITUTE(E3642,CHAR(160),CHAR(32))),Metadata!B$1:H$2632,7,FALSE)</f>
        <v>eloquence</v>
      </c>
      <c r="L3642" t="s">
        <v>4758</v>
      </c>
      <c r="N3642" t="str">
        <f>VLOOKUP(TRIM(SUBSTITUTE(E3642,CHAR(160),CHAR(32))),Metadata!B$1:J$2632,9,FALSE)</f>
        <v>prose</v>
      </c>
      <c r="O3642">
        <f>VLOOKUP(TRIM(SUBSTITUTE(E3642,CHAR(160),CHAR(32))),Metadata!B$1:K$2632,10,FALSE)</f>
        <v>14245</v>
      </c>
      <c r="P3642" s="4" t="s">
        <v>11854</v>
      </c>
      <c r="Q3642">
        <v>255</v>
      </c>
      <c r="R3642">
        <v>257</v>
      </c>
      <c r="S3642">
        <v>259</v>
      </c>
      <c r="T3642">
        <v>260</v>
      </c>
      <c r="U3642">
        <v>262</v>
      </c>
      <c r="V3642">
        <v>265</v>
      </c>
    </row>
    <row r="3643" spans="1:22" hidden="1" x14ac:dyDescent="0.25">
      <c r="A3643">
        <v>3647</v>
      </c>
      <c r="B3643" t="s">
        <v>4354</v>
      </c>
      <c r="C3643" t="s">
        <v>3842</v>
      </c>
      <c r="D3643" t="s">
        <v>330</v>
      </c>
      <c r="E3643" t="s">
        <v>8183</v>
      </c>
      <c r="F3643" t="str">
        <f>VLOOKUP(TRIM(SUBSTITUTE(E3643,CHAR(160),CHAR(32))),Metadata!B$1:C$2632,2,FALSE)</f>
        <v>Barthélemy, Jean-Jacques, 1716-1795.</v>
      </c>
      <c r="G3643" t="str">
        <f>VLOOKUP(TRIM(SUBSTITUTE(E3643,CHAR(160),CHAR(32))),Metadata!B$1:D$2632,3,FALSE)</f>
        <v>Voyage du jeune anacharsis</v>
      </c>
      <c r="H3643">
        <f>VLOOKUP(TRIM(SUBSTITUTE(E3643,CHAR(160),CHAR(32))),Metadata!B$1:E$2632,4,FALSE)</f>
        <v>1788</v>
      </c>
      <c r="I3643" t="s">
        <v>448</v>
      </c>
      <c r="K3643" t="str">
        <f>VLOOKUP(TRIM(SUBSTITUTE(E3643,CHAR(160),CHAR(32))),Metadata!B$1:H$2632,7,FALSE)</f>
        <v>melanges litteraires</v>
      </c>
      <c r="L3643" t="s">
        <v>4389</v>
      </c>
      <c r="N3643" t="str">
        <f>VLOOKUP(TRIM(SUBSTITUTE(E3643,CHAR(160),CHAR(32))),Metadata!B$1:J$2632,9,FALSE)</f>
        <v>prose</v>
      </c>
      <c r="O3643">
        <f>VLOOKUP(TRIM(SUBSTITUTE(E3643,CHAR(160),CHAR(32))),Metadata!B$1:K$2632,10,FALSE)</f>
        <v>539817</v>
      </c>
      <c r="P3643" s="4" t="s">
        <v>11855</v>
      </c>
      <c r="Q3643">
        <v>89</v>
      </c>
      <c r="R3643">
        <v>94</v>
      </c>
      <c r="S3643">
        <v>96</v>
      </c>
      <c r="T3643">
        <v>97</v>
      </c>
      <c r="U3643">
        <v>99</v>
      </c>
      <c r="V3643">
        <v>102</v>
      </c>
    </row>
    <row r="3644" spans="1:22" hidden="1" x14ac:dyDescent="0.25">
      <c r="A3644">
        <v>3648</v>
      </c>
      <c r="B3644" t="s">
        <v>4354</v>
      </c>
      <c r="C3644" t="s">
        <v>3842</v>
      </c>
      <c r="D3644" t="s">
        <v>330</v>
      </c>
      <c r="E3644" t="s">
        <v>8345</v>
      </c>
      <c r="F3644" t="str">
        <f>VLOOKUP(TRIM(SUBSTITUTE(E3644,CHAR(160),CHAR(32))),Metadata!B$1:C$2632,2,FALSE)</f>
        <v>Montesquieu, Charles de Secondat, baron de, 1689-1755.</v>
      </c>
      <c r="G3644" t="str">
        <f>VLOOKUP(TRIM(SUBSTITUTE(E3644,CHAR(160),CHAR(32))),Metadata!B$1:D$2632,3,FALSE)</f>
        <v>De l'esprit des loix. T. 4</v>
      </c>
      <c r="H3644">
        <f>VLOOKUP(TRIM(SUBSTITUTE(E3644,CHAR(160),CHAR(32))),Metadata!B$1:E$2632,4,FALSE)</f>
        <v>1755</v>
      </c>
      <c r="I3644" t="s">
        <v>448</v>
      </c>
      <c r="K3644" t="str">
        <f>VLOOKUP(TRIM(SUBSTITUTE(E3644,CHAR(160),CHAR(32))),Metadata!B$1:H$2632,7,FALSE)</f>
        <v>traite ou essai</v>
      </c>
      <c r="L3644" t="s">
        <v>4402</v>
      </c>
      <c r="N3644" t="str">
        <f>VLOOKUP(TRIM(SUBSTITUTE(E3644,CHAR(160),CHAR(32))),Metadata!B$1:J$2632,9,FALSE)</f>
        <v>prose</v>
      </c>
      <c r="O3644">
        <f>VLOOKUP(TRIM(SUBSTITUTE(E3644,CHAR(160),CHAR(32))),Metadata!B$1:K$2632,10,FALSE)</f>
        <v>64918</v>
      </c>
      <c r="P3644" s="4" t="s">
        <v>11856</v>
      </c>
      <c r="Q3644">
        <v>136</v>
      </c>
      <c r="R3644">
        <v>139</v>
      </c>
      <c r="S3644">
        <v>141</v>
      </c>
      <c r="T3644">
        <v>142</v>
      </c>
      <c r="U3644">
        <v>144</v>
      </c>
      <c r="V3644">
        <v>147</v>
      </c>
    </row>
    <row r="3645" spans="1:22" hidden="1" x14ac:dyDescent="0.25">
      <c r="A3645">
        <v>3649</v>
      </c>
      <c r="B3645" t="s">
        <v>4354</v>
      </c>
      <c r="C3645" t="s">
        <v>3842</v>
      </c>
      <c r="D3645" t="s">
        <v>330</v>
      </c>
      <c r="E3645" t="s">
        <v>8249</v>
      </c>
      <c r="F3645" t="str">
        <f>VLOOKUP(TRIM(SUBSTITUTE(E3645,CHAR(160),CHAR(32))),Metadata!B$1:C$2632,2,FALSE)</f>
        <v>Dubos, abbé (Jean-Baptiste), 1670-1742.</v>
      </c>
      <c r="G3645" t="str">
        <f>VLOOKUP(TRIM(SUBSTITUTE(E3645,CHAR(160),CHAR(32))),Metadata!B$1:D$2632,3,FALSE)</f>
        <v>Réflexions critiques sur la poésie et sur la peinture</v>
      </c>
      <c r="H3645">
        <f>VLOOKUP(TRIM(SUBSTITUTE(E3645,CHAR(160),CHAR(32))),Metadata!B$1:E$2632,4,FALSE)</f>
        <v>1733</v>
      </c>
      <c r="I3645" t="s">
        <v>448</v>
      </c>
      <c r="K3645" t="str">
        <f>VLOOKUP(TRIM(SUBSTITUTE(E3645,CHAR(160),CHAR(32))),Metadata!B$1:H$2632,7,FALSE)</f>
        <v>melanges litteraires</v>
      </c>
      <c r="L3645" t="s">
        <v>4389</v>
      </c>
      <c r="N3645" t="str">
        <f>VLOOKUP(TRIM(SUBSTITUTE(E3645,CHAR(160),CHAR(32))),Metadata!B$1:J$2632,9,FALSE)</f>
        <v>prose</v>
      </c>
      <c r="O3645">
        <f>VLOOKUP(TRIM(SUBSTITUTE(E3645,CHAR(160),CHAR(32))),Metadata!B$1:K$2632,10,FALSE)</f>
        <v>256009</v>
      </c>
      <c r="P3645" s="4" t="s">
        <v>11857</v>
      </c>
      <c r="Q3645">
        <v>77</v>
      </c>
      <c r="R3645">
        <v>82</v>
      </c>
      <c r="S3645">
        <v>84</v>
      </c>
      <c r="T3645">
        <v>85</v>
      </c>
      <c r="U3645">
        <v>87</v>
      </c>
      <c r="V3645">
        <v>90</v>
      </c>
    </row>
    <row r="3646" spans="1:22" hidden="1" x14ac:dyDescent="0.25">
      <c r="A3646">
        <v>3650</v>
      </c>
      <c r="B3646" t="s">
        <v>4354</v>
      </c>
      <c r="C3646" t="s">
        <v>3842</v>
      </c>
      <c r="D3646" t="s">
        <v>330</v>
      </c>
      <c r="E3646" t="s">
        <v>8373</v>
      </c>
      <c r="F3646" t="str">
        <f>VLOOKUP(TRIM(SUBSTITUTE(E3646,CHAR(160),CHAR(32))),Metadata!B$1:C$2632,2,FALSE)</f>
        <v>Rivarol, Antoine, 1753-1801.</v>
      </c>
      <c r="G3646" t="str">
        <f>VLOOKUP(TRIM(SUBSTITUTE(E3646,CHAR(160),CHAR(32))),Metadata!B$1:D$2632,3,FALSE)</f>
        <v>Le petit almanach de nos grands hommes pour l'année 1788: suivi d'un grand nombre de pièces inédites</v>
      </c>
      <c r="H3646">
        <f>VLOOKUP(TRIM(SUBSTITUTE(E3646,CHAR(160),CHAR(32))),Metadata!B$1:E$2632,4,FALSE)</f>
        <v>1788</v>
      </c>
      <c r="I3646" t="s">
        <v>448</v>
      </c>
      <c r="K3646" t="str">
        <f>VLOOKUP(TRIM(SUBSTITUTE(E3646,CHAR(160),CHAR(32))),Metadata!B$1:H$2632,7,FALSE)</f>
        <v>melanges litteraires</v>
      </c>
      <c r="L3646" t="s">
        <v>4389</v>
      </c>
      <c r="N3646" t="str">
        <f>VLOOKUP(TRIM(SUBSTITUTE(E3646,CHAR(160),CHAR(32))),Metadata!B$1:J$2632,9,FALSE)</f>
        <v>prose</v>
      </c>
      <c r="O3646">
        <f>VLOOKUP(TRIM(SUBSTITUTE(E3646,CHAR(160),CHAR(32))),Metadata!B$1:K$2632,10,FALSE)</f>
        <v>34520</v>
      </c>
      <c r="P3646" s="8" t="s">
        <v>13081</v>
      </c>
      <c r="Q3646">
        <v>233</v>
      </c>
      <c r="R3646">
        <v>235</v>
      </c>
      <c r="S3646">
        <v>237</v>
      </c>
      <c r="T3646">
        <v>238</v>
      </c>
      <c r="U3646">
        <v>240</v>
      </c>
      <c r="V3646">
        <v>243</v>
      </c>
    </row>
    <row r="3647" spans="1:22" hidden="1" x14ac:dyDescent="0.25">
      <c r="A3647">
        <v>3651</v>
      </c>
      <c r="B3647" t="s">
        <v>4354</v>
      </c>
      <c r="C3647" t="s">
        <v>3842</v>
      </c>
      <c r="D3647" t="s">
        <v>330</v>
      </c>
      <c r="E3647" t="s">
        <v>8191</v>
      </c>
      <c r="F3647" t="str">
        <f>VLOOKUP(TRIM(SUBSTITUTE(E3647,CHAR(160),CHAR(32))),Metadata!B$1:C$2632,2,FALSE)</f>
        <v>Bonnet, Charles, 1720-1793.</v>
      </c>
      <c r="G3647" t="str">
        <f>VLOOKUP(TRIM(SUBSTITUTE(E3647,CHAR(160),CHAR(32))),Metadata!B$1:D$2632,3,FALSE)</f>
        <v>Contemplation de la nature</v>
      </c>
      <c r="H3647">
        <f>VLOOKUP(TRIM(SUBSTITUTE(E3647,CHAR(160),CHAR(32))),Metadata!B$1:E$2632,4,FALSE)</f>
        <v>1764</v>
      </c>
      <c r="I3647" t="s">
        <v>448</v>
      </c>
      <c r="K3647" t="str">
        <f>VLOOKUP(TRIM(SUBSTITUTE(E3647,CHAR(160),CHAR(32))),Metadata!B$1:H$2632,7,FALSE)</f>
        <v>traite ou essai</v>
      </c>
      <c r="L3647" t="s">
        <v>4402</v>
      </c>
      <c r="N3647" t="str">
        <f>VLOOKUP(TRIM(SUBSTITUTE(E3647,CHAR(160),CHAR(32))),Metadata!B$1:J$2632,9,FALSE)</f>
        <v>prose</v>
      </c>
      <c r="O3647">
        <f>VLOOKUP(TRIM(SUBSTITUTE(E3647,CHAR(160),CHAR(32))),Metadata!B$1:K$2632,10,FALSE)</f>
        <v>139979</v>
      </c>
      <c r="P3647" s="4" t="s">
        <v>9407</v>
      </c>
      <c r="Q3647">
        <v>238</v>
      </c>
      <c r="R3647">
        <v>240</v>
      </c>
      <c r="S3647">
        <v>242</v>
      </c>
      <c r="T3647">
        <v>243</v>
      </c>
      <c r="U3647">
        <v>245</v>
      </c>
      <c r="V3647">
        <v>248</v>
      </c>
    </row>
    <row r="3648" spans="1:22" hidden="1" x14ac:dyDescent="0.25">
      <c r="A3648">
        <v>3652</v>
      </c>
      <c r="B3648" t="s">
        <v>4354</v>
      </c>
      <c r="C3648" t="s">
        <v>3842</v>
      </c>
      <c r="D3648" t="s">
        <v>330</v>
      </c>
      <c r="E3648" t="s">
        <v>5960</v>
      </c>
      <c r="F3648" t="str">
        <f>VLOOKUP(TRIM(SUBSTITUTE(E3648,CHAR(160),CHAR(32))),Metadata!B$1:C$2632,2,FALSE)</f>
        <v>Maréchal, Sylvain, 1750-1803.</v>
      </c>
      <c r="G3648" t="str">
        <f>VLOOKUP(TRIM(SUBSTITUTE(E3648,CHAR(160),CHAR(32))),Metadata!B$1:D$2632,3,FALSE)</f>
        <v>Dictionnaire des athées anciens et modernes</v>
      </c>
      <c r="H3648">
        <f>VLOOKUP(TRIM(SUBSTITUTE(E3648,CHAR(160),CHAR(32))),Metadata!B$1:E$2632,4,FALSE)</f>
        <v>1833</v>
      </c>
      <c r="I3648" t="s">
        <v>450</v>
      </c>
      <c r="K3648" t="str">
        <f>VLOOKUP(TRIM(SUBSTITUTE(E3648,CHAR(160),CHAR(32))),Metadata!B$1:H$2632,7,FALSE)</f>
        <v>traite</v>
      </c>
      <c r="L3648" t="s">
        <v>4417</v>
      </c>
      <c r="N3648" t="str">
        <f>VLOOKUP(TRIM(SUBSTITUTE(E3648,CHAR(160),CHAR(32))),Metadata!B$1:J$2632,9,FALSE)</f>
        <v/>
      </c>
      <c r="O3648">
        <f>VLOOKUP(TRIM(SUBSTITUTE(E3648,CHAR(160),CHAR(32))),Metadata!B$1:K$2632,10,FALSE)</f>
        <v>129623</v>
      </c>
      <c r="P3648" s="4" t="s">
        <v>13082</v>
      </c>
      <c r="Q3648">
        <v>34</v>
      </c>
      <c r="R3648">
        <v>36</v>
      </c>
      <c r="S3648">
        <v>38</v>
      </c>
      <c r="T3648">
        <v>39</v>
      </c>
      <c r="U3648">
        <v>41</v>
      </c>
      <c r="V3648">
        <v>44</v>
      </c>
    </row>
    <row r="3649" spans="1:22" hidden="1" x14ac:dyDescent="0.25">
      <c r="A3649">
        <v>3653</v>
      </c>
      <c r="B3649" t="s">
        <v>4354</v>
      </c>
      <c r="C3649" t="s">
        <v>3842</v>
      </c>
      <c r="D3649" t="s">
        <v>330</v>
      </c>
      <c r="E3649" t="s">
        <v>8578</v>
      </c>
      <c r="F3649" t="str">
        <f>VLOOKUP(TRIM(SUBSTITUTE(E3649,CHAR(160),CHAR(32))),Metadata!B$1:C$2632,2,FALSE)</f>
        <v>Joubert, Joseph, 1754-1824.</v>
      </c>
      <c r="G3649" t="str">
        <f>VLOOKUP(TRIM(SUBSTITUTE(E3649,CHAR(160),CHAR(32))),Metadata!B$1:D$2632,3,FALSE)</f>
        <v>Pensées, essais, maximes et correspondance de J. Joubert</v>
      </c>
      <c r="H3649">
        <f>VLOOKUP(TRIM(SUBSTITUTE(E3649,CHAR(160),CHAR(32))),Metadata!B$1:E$2632,4,FALSE)</f>
        <v>1824</v>
      </c>
      <c r="I3649" t="s">
        <v>450</v>
      </c>
      <c r="K3649" t="str">
        <f>VLOOKUP(TRIM(SUBSTITUTE(E3649,CHAR(160),CHAR(32))),Metadata!B$1:H$2632,7,FALSE)</f>
        <v>memoires</v>
      </c>
      <c r="L3649" t="s">
        <v>4481</v>
      </c>
      <c r="N3649" t="str">
        <f>VLOOKUP(TRIM(SUBSTITUTE(E3649,CHAR(160),CHAR(32))),Metadata!B$1:J$2632,9,FALSE)</f>
        <v>prose</v>
      </c>
      <c r="O3649">
        <f>VLOOKUP(TRIM(SUBSTITUTE(E3649,CHAR(160),CHAR(32))),Metadata!B$1:K$2632,10,FALSE)</f>
        <v>91433</v>
      </c>
      <c r="P3649" s="4" t="s">
        <v>13083</v>
      </c>
      <c r="Q3649">
        <v>128</v>
      </c>
      <c r="R3649">
        <v>133</v>
      </c>
      <c r="S3649">
        <v>135</v>
      </c>
      <c r="T3649">
        <v>136</v>
      </c>
      <c r="U3649">
        <v>138</v>
      </c>
      <c r="V3649">
        <v>141</v>
      </c>
    </row>
    <row r="3650" spans="1:22" hidden="1" x14ac:dyDescent="0.25">
      <c r="A3650">
        <v>3654</v>
      </c>
      <c r="B3650" t="s">
        <v>4354</v>
      </c>
      <c r="C3650" t="s">
        <v>3842</v>
      </c>
      <c r="D3650" t="s">
        <v>330</v>
      </c>
      <c r="E3650" t="s">
        <v>8463</v>
      </c>
      <c r="F3650" t="str">
        <f>VLOOKUP(TRIM(SUBSTITUTE(E3650,CHAR(160),CHAR(32))),Metadata!B$1:C$2632,2,FALSE)</f>
        <v>Clemenceau, Georges, 1841-1929.</v>
      </c>
      <c r="G3650" t="str">
        <f>VLOOKUP(TRIM(SUBSTITUTE(E3650,CHAR(160),CHAR(32))),Metadata!B$1:D$2632,3,FALSE)</f>
        <v>L'iniquité</v>
      </c>
      <c r="H3650">
        <f>VLOOKUP(TRIM(SUBSTITUTE(E3650,CHAR(160),CHAR(32))),Metadata!B$1:E$2632,4,FALSE)</f>
        <v>1899</v>
      </c>
      <c r="I3650" t="s">
        <v>450</v>
      </c>
      <c r="K3650" t="str">
        <f>VLOOKUP(TRIM(SUBSTITUTE(E3650,CHAR(160),CHAR(32))),Metadata!B$1:H$2632,7,FALSE)</f>
        <v>memoires</v>
      </c>
      <c r="L3650" t="s">
        <v>4481</v>
      </c>
      <c r="N3650" t="str">
        <f>VLOOKUP(TRIM(SUBSTITUTE(E3650,CHAR(160),CHAR(32))),Metadata!B$1:J$2632,9,FALSE)</f>
        <v>prose</v>
      </c>
      <c r="O3650">
        <f>VLOOKUP(TRIM(SUBSTITUTE(E3650,CHAR(160),CHAR(32))),Metadata!B$1:K$2632,10,FALSE)</f>
        <v>146843</v>
      </c>
      <c r="P3650" s="4" t="s">
        <v>11858</v>
      </c>
      <c r="Q3650">
        <v>38</v>
      </c>
      <c r="R3650">
        <v>41</v>
      </c>
      <c r="S3650">
        <v>43</v>
      </c>
      <c r="T3650">
        <v>44</v>
      </c>
      <c r="U3650">
        <v>52</v>
      </c>
      <c r="V3650">
        <v>55</v>
      </c>
    </row>
    <row r="3651" spans="1:22" hidden="1" x14ac:dyDescent="0.25">
      <c r="A3651">
        <v>3655</v>
      </c>
      <c r="B3651" t="s">
        <v>4354</v>
      </c>
      <c r="C3651" t="s">
        <v>3842</v>
      </c>
      <c r="D3651" t="s">
        <v>330</v>
      </c>
      <c r="E3651" t="s">
        <v>8676</v>
      </c>
      <c r="F3651" t="str">
        <f>VLOOKUP(TRIM(SUBSTITUTE(E3651,CHAR(160),CHAR(32))),Metadata!B$1:C$2632,2,FALSE)</f>
        <v>Stendhal, 1783-1842.</v>
      </c>
      <c r="G3651" t="str">
        <f>VLOOKUP(TRIM(SUBSTITUTE(E3651,CHAR(160),CHAR(32))),Metadata!B$1:D$2632,3,FALSE)</f>
        <v>La chartreuse de Parme</v>
      </c>
      <c r="H3651">
        <f>VLOOKUP(TRIM(SUBSTITUTE(E3651,CHAR(160),CHAR(32))),Metadata!B$1:E$2632,4,FALSE)</f>
        <v>1839</v>
      </c>
      <c r="I3651" t="s">
        <v>450</v>
      </c>
      <c r="K3651" t="str">
        <f>VLOOKUP(TRIM(SUBSTITUTE(E3651,CHAR(160),CHAR(32))),Metadata!B$1:H$2632,7,FALSE)</f>
        <v>roman</v>
      </c>
      <c r="L3651" t="s">
        <v>4378</v>
      </c>
      <c r="N3651" t="str">
        <f>VLOOKUP(TRIM(SUBSTITUTE(E3651,CHAR(160),CHAR(32))),Metadata!B$1:J$2632,9,FALSE)</f>
        <v>prose</v>
      </c>
      <c r="O3651">
        <f>VLOOKUP(TRIM(SUBSTITUTE(E3651,CHAR(160),CHAR(32))),Metadata!B$1:K$2632,10,FALSE)</f>
        <v>195086</v>
      </c>
      <c r="P3651" s="4" t="s">
        <v>11859</v>
      </c>
      <c r="Q3651">
        <v>116</v>
      </c>
      <c r="R3651">
        <v>121</v>
      </c>
      <c r="S3651">
        <v>123</v>
      </c>
      <c r="T3651">
        <v>124</v>
      </c>
      <c r="U3651">
        <v>126</v>
      </c>
      <c r="V3651">
        <v>129</v>
      </c>
    </row>
    <row r="3652" spans="1:22" hidden="1" x14ac:dyDescent="0.25">
      <c r="A3652">
        <v>3656</v>
      </c>
      <c r="B3652" t="s">
        <v>4354</v>
      </c>
      <c r="C3652" t="s">
        <v>3842</v>
      </c>
      <c r="D3652" t="s">
        <v>330</v>
      </c>
      <c r="E3652" t="s">
        <v>8483</v>
      </c>
      <c r="F3652" t="str">
        <f>VLOOKUP(TRIM(SUBSTITUTE(E3652,CHAR(160),CHAR(32))),Metadata!B$1:C$2632,2,FALSE)</f>
        <v>Du Camp, Maxime, 1822-1894.</v>
      </c>
      <c r="G3652" t="str">
        <f>VLOOKUP(TRIM(SUBSTITUTE(E3652,CHAR(160),CHAR(32))),Metadata!B$1:D$2632,3,FALSE)</f>
        <v>Le Nil: Egypte et Nubie</v>
      </c>
      <c r="H3652">
        <f>VLOOKUP(TRIM(SUBSTITUTE(E3652,CHAR(160),CHAR(32))),Metadata!B$1:E$2632,4,FALSE)</f>
        <v>1854</v>
      </c>
      <c r="I3652" t="s">
        <v>450</v>
      </c>
      <c r="K3652" t="str">
        <f>VLOOKUP(TRIM(SUBSTITUTE(E3652,CHAR(160),CHAR(32))),Metadata!B$1:H$2632,7,FALSE)</f>
        <v>recit de voyage</v>
      </c>
      <c r="L3652" t="s">
        <v>4870</v>
      </c>
      <c r="N3652" t="str">
        <f>VLOOKUP(TRIM(SUBSTITUTE(E3652,CHAR(160),CHAR(32))),Metadata!B$1:J$2632,9,FALSE)</f>
        <v>prose</v>
      </c>
      <c r="O3652">
        <f>VLOOKUP(TRIM(SUBSTITUTE(E3652,CHAR(160),CHAR(32))),Metadata!B$1:K$2632,10,FALSE)</f>
        <v>88229</v>
      </c>
      <c r="P3652" s="4" t="s">
        <v>11860</v>
      </c>
      <c r="Q3652">
        <v>31</v>
      </c>
      <c r="R3652">
        <v>38</v>
      </c>
      <c r="S3652">
        <v>45</v>
      </c>
      <c r="T3652">
        <v>46</v>
      </c>
      <c r="U3652">
        <v>48</v>
      </c>
      <c r="V3652">
        <v>51</v>
      </c>
    </row>
    <row r="3653" spans="1:22" hidden="1" x14ac:dyDescent="0.25">
      <c r="A3653">
        <v>3657</v>
      </c>
      <c r="B3653" t="s">
        <v>4354</v>
      </c>
      <c r="C3653" t="s">
        <v>3842</v>
      </c>
      <c r="D3653" t="s">
        <v>330</v>
      </c>
      <c r="E3653" t="s">
        <v>6322</v>
      </c>
      <c r="F3653" t="str">
        <f>VLOOKUP(TRIM(SUBSTITUTE(E3653,CHAR(160),CHAR(32))),Metadata!B$1:C$2632,2,FALSE)</f>
        <v>Gaberel, J.</v>
      </c>
      <c r="G3653" t="str">
        <f>VLOOKUP(TRIM(SUBSTITUTE(E3653,CHAR(160),CHAR(32))),Metadata!B$1:D$2632,3,FALSE)</f>
        <v>Rousseau et les Genèvois</v>
      </c>
      <c r="H3653">
        <f>VLOOKUP(TRIM(SUBSTITUTE(E3653,CHAR(160),CHAR(32))),Metadata!B$1:E$2632,4,FALSE)</f>
        <v>1858</v>
      </c>
      <c r="I3653" t="s">
        <v>450</v>
      </c>
      <c r="K3653" t="str">
        <f>VLOOKUP(TRIM(SUBSTITUTE(E3653,CHAR(160),CHAR(32))),Metadata!B$1:H$2632,7,FALSE)</f>
        <v>traite</v>
      </c>
      <c r="L3653" t="s">
        <v>4417</v>
      </c>
      <c r="N3653" t="str">
        <f>VLOOKUP(TRIM(SUBSTITUTE(E3653,CHAR(160),CHAR(32))),Metadata!B$1:J$2632,9,FALSE)</f>
        <v/>
      </c>
      <c r="O3653">
        <f>VLOOKUP(TRIM(SUBSTITUTE(E3653,CHAR(160),CHAR(32))),Metadata!B$1:K$2632,10,FALSE)</f>
        <v>48424</v>
      </c>
      <c r="P3653" s="4" t="s">
        <v>11861</v>
      </c>
      <c r="Q3653">
        <v>115</v>
      </c>
      <c r="R3653">
        <v>120</v>
      </c>
      <c r="S3653">
        <v>122</v>
      </c>
      <c r="T3653">
        <v>123</v>
      </c>
      <c r="U3653">
        <v>131</v>
      </c>
      <c r="V3653">
        <v>134</v>
      </c>
    </row>
    <row r="3654" spans="1:22" hidden="1" x14ac:dyDescent="0.25">
      <c r="A3654">
        <v>3658</v>
      </c>
      <c r="B3654" t="s">
        <v>4354</v>
      </c>
      <c r="C3654" t="s">
        <v>3842</v>
      </c>
      <c r="D3654" t="s">
        <v>330</v>
      </c>
      <c r="E3654" t="s">
        <v>6105</v>
      </c>
      <c r="F3654" t="str">
        <f>VLOOKUP(TRIM(SUBSTITUTE(E3654,CHAR(160),CHAR(32))),Metadata!B$1:C$2632,2,FALSE)</f>
        <v>Tocqueville, Alexis de, 1805-1859.</v>
      </c>
      <c r="G3654" t="str">
        <f>VLOOKUP(TRIM(SUBSTITUTE(E3654,CHAR(160),CHAR(32))),Metadata!B$1:D$2632,3,FALSE)</f>
        <v>De la démocratie en Amérique II [1]</v>
      </c>
      <c r="H3654">
        <f>VLOOKUP(TRIM(SUBSTITUTE(E3654,CHAR(160),CHAR(32))),Metadata!B$1:E$2632,4,FALSE)</f>
        <v>1840</v>
      </c>
      <c r="I3654" t="s">
        <v>450</v>
      </c>
      <c r="K3654" t="str">
        <f>VLOOKUP(TRIM(SUBSTITUTE(E3654,CHAR(160),CHAR(32))),Metadata!B$1:H$2632,7,FALSE)</f>
        <v>traite</v>
      </c>
      <c r="L3654" t="s">
        <v>4417</v>
      </c>
      <c r="N3654" t="str">
        <f>VLOOKUP(TRIM(SUBSTITUTE(E3654,CHAR(160),CHAR(32))),Metadata!B$1:J$2632,9,FALSE)</f>
        <v/>
      </c>
      <c r="O3654">
        <f>VLOOKUP(TRIM(SUBSTITUTE(E3654,CHAR(160),CHAR(32))),Metadata!B$1:K$2632,10,FALSE)</f>
        <v>60786</v>
      </c>
      <c r="P3654" s="4" t="s">
        <v>11862</v>
      </c>
      <c r="Q3654">
        <v>5</v>
      </c>
      <c r="R3654">
        <v>7</v>
      </c>
      <c r="S3654">
        <v>31</v>
      </c>
      <c r="T3654">
        <v>32</v>
      </c>
      <c r="U3654">
        <v>40</v>
      </c>
      <c r="V3654">
        <v>43</v>
      </c>
    </row>
    <row r="3655" spans="1:22" hidden="1" x14ac:dyDescent="0.25">
      <c r="A3655">
        <v>3659</v>
      </c>
      <c r="B3655" t="s">
        <v>4354</v>
      </c>
      <c r="C3655" t="s">
        <v>3842</v>
      </c>
      <c r="D3655" t="s">
        <v>330</v>
      </c>
      <c r="E3655" t="s">
        <v>8494</v>
      </c>
      <c r="F3655" t="str">
        <f>VLOOKUP(TRIM(SUBSTITUTE(E3655,CHAR(160),CHAR(32))),Metadata!B$1:C$2632,2,FALSE)</f>
        <v>Dumas, Alexandre (père), 1802-1870.</v>
      </c>
      <c r="G3655" t="str">
        <f>VLOOKUP(TRIM(SUBSTITUTE(E3655,CHAR(160),CHAR(32))),Metadata!B$1:D$2632,3,FALSE)</f>
        <v>Fernande</v>
      </c>
      <c r="H3655">
        <f>VLOOKUP(TRIM(SUBSTITUTE(E3655,CHAR(160),CHAR(32))),Metadata!B$1:E$2632,4,FALSE)</f>
        <v>1844</v>
      </c>
      <c r="I3655" t="s">
        <v>450</v>
      </c>
      <c r="K3655" t="str">
        <f>VLOOKUP(TRIM(SUBSTITUTE(E3655,CHAR(160),CHAR(32))),Metadata!B$1:H$2632,7,FALSE)</f>
        <v>Narratif, Roman</v>
      </c>
      <c r="L3655" t="s">
        <v>4786</v>
      </c>
      <c r="N3655" t="str">
        <f>VLOOKUP(TRIM(SUBSTITUTE(E3655,CHAR(160),CHAR(32))),Metadata!B$1:J$2632,9,FALSE)</f>
        <v/>
      </c>
      <c r="O3655">
        <f>VLOOKUP(TRIM(SUBSTITUTE(E3655,CHAR(160),CHAR(32))),Metadata!B$1:K$2632,10,FALSE)</f>
        <v>119906</v>
      </c>
      <c r="P3655" s="4" t="s">
        <v>11863</v>
      </c>
      <c r="Q3655">
        <v>61</v>
      </c>
      <c r="R3655">
        <v>63</v>
      </c>
      <c r="S3655">
        <v>65</v>
      </c>
      <c r="T3655">
        <v>66</v>
      </c>
      <c r="U3655">
        <v>68</v>
      </c>
      <c r="V3655">
        <v>71</v>
      </c>
    </row>
    <row r="3656" spans="1:22" hidden="1" x14ac:dyDescent="0.25">
      <c r="A3656">
        <v>3660</v>
      </c>
      <c r="B3656" t="s">
        <v>4354</v>
      </c>
      <c r="C3656" t="s">
        <v>3842</v>
      </c>
      <c r="D3656" t="s">
        <v>330</v>
      </c>
      <c r="E3656" t="s">
        <v>8501</v>
      </c>
      <c r="F3656" t="str">
        <f>VLOOKUP(TRIM(SUBSTITUTE(E3656,CHAR(160),CHAR(32))),Metadata!B$1:C$2632,2,FALSE)</f>
        <v>Dumas, Alexandre (père), 1802-1870.</v>
      </c>
      <c r="G3656" t="str">
        <f>VLOOKUP(TRIM(SUBSTITUTE(E3656,CHAR(160),CHAR(32))),Metadata!B$1:D$2632,3,FALSE)</f>
        <v>Mille et un Fantômes (Les)</v>
      </c>
      <c r="H3656">
        <f>VLOOKUP(TRIM(SUBSTITUTE(E3656,CHAR(160),CHAR(32))),Metadata!B$1:E$2632,4,FALSE)</f>
        <v>1849</v>
      </c>
      <c r="I3656" t="s">
        <v>450</v>
      </c>
      <c r="K3656" t="str">
        <f>VLOOKUP(TRIM(SUBSTITUTE(E3656,CHAR(160),CHAR(32))),Metadata!B$1:H$2632,7,FALSE)</f>
        <v>Narratif, Roman</v>
      </c>
      <c r="L3656" t="s">
        <v>4786</v>
      </c>
      <c r="N3656" t="str">
        <f>VLOOKUP(TRIM(SUBSTITUTE(E3656,CHAR(160),CHAR(32))),Metadata!B$1:J$2632,9,FALSE)</f>
        <v/>
      </c>
      <c r="O3656">
        <f>VLOOKUP(TRIM(SUBSTITUTE(E3656,CHAR(160),CHAR(32))),Metadata!B$1:K$2632,10,FALSE)</f>
        <v>277219</v>
      </c>
      <c r="P3656" s="4" t="s">
        <v>11864</v>
      </c>
      <c r="Q3656">
        <v>155</v>
      </c>
      <c r="R3656">
        <v>158</v>
      </c>
      <c r="S3656">
        <v>160</v>
      </c>
      <c r="T3656">
        <v>161</v>
      </c>
      <c r="U3656">
        <v>163</v>
      </c>
      <c r="V3656">
        <v>166</v>
      </c>
    </row>
    <row r="3657" spans="1:22" hidden="1" x14ac:dyDescent="0.25">
      <c r="A3657">
        <v>3661</v>
      </c>
      <c r="B3657" t="s">
        <v>4354</v>
      </c>
      <c r="C3657" t="s">
        <v>3842</v>
      </c>
      <c r="D3657" t="s">
        <v>330</v>
      </c>
      <c r="E3657" t="s">
        <v>6051</v>
      </c>
      <c r="F3657" t="str">
        <f>VLOOKUP(TRIM(SUBSTITUTE(E3657,CHAR(160),CHAR(32))),Metadata!B$1:C$2632,2,FALSE)</f>
        <v>Guizot, François, 1787-1874.</v>
      </c>
      <c r="G3657" t="str">
        <f>VLOOKUP(TRIM(SUBSTITUTE(E3657,CHAR(160),CHAR(32))),Metadata!B$1:D$2632,3,FALSE)</f>
        <v>Histoire générale de la civilisation en Europe depuis la chute de l'empire romain jus-qu'à la Révolution française</v>
      </c>
      <c r="H3657">
        <f>VLOOKUP(TRIM(SUBSTITUTE(E3657,CHAR(160),CHAR(32))),Metadata!B$1:E$2632,4,FALSE)</f>
        <v>1838</v>
      </c>
      <c r="I3657" t="s">
        <v>450</v>
      </c>
      <c r="K3657" t="str">
        <f>VLOOKUP(TRIM(SUBSTITUTE(E3657,CHAR(160),CHAR(32))),Metadata!B$1:H$2632,7,FALSE)</f>
        <v>traite</v>
      </c>
      <c r="L3657" t="s">
        <v>4417</v>
      </c>
      <c r="N3657" t="str">
        <f>VLOOKUP(TRIM(SUBSTITUTE(E3657,CHAR(160),CHAR(32))),Metadata!B$1:J$2632,9,FALSE)</f>
        <v/>
      </c>
      <c r="O3657">
        <f>VLOOKUP(TRIM(SUBSTITUTE(E3657,CHAR(160),CHAR(32))),Metadata!B$1:K$2632,10,FALSE)</f>
        <v>106757</v>
      </c>
      <c r="P3657" s="4" t="s">
        <v>11865</v>
      </c>
      <c r="Q3657">
        <v>433</v>
      </c>
      <c r="R3657">
        <v>437</v>
      </c>
      <c r="S3657">
        <v>439</v>
      </c>
      <c r="T3657">
        <v>440</v>
      </c>
      <c r="U3657">
        <v>442</v>
      </c>
      <c r="V3657">
        <v>445</v>
      </c>
    </row>
    <row r="3658" spans="1:22" x14ac:dyDescent="0.25">
      <c r="A3658">
        <v>3662</v>
      </c>
      <c r="B3658" t="s">
        <v>4354</v>
      </c>
      <c r="C3658" t="s">
        <v>3842</v>
      </c>
      <c r="D3658" t="s">
        <v>330</v>
      </c>
      <c r="E3658" t="s">
        <v>8698</v>
      </c>
      <c r="F3658" t="str">
        <f>VLOOKUP(TRIM(SUBSTITUTE(E3658,CHAR(160),CHAR(32))),Metadata!B$1:C$2632,2,FALSE)</f>
        <v>Verlaine, Paul, 1844-1896.</v>
      </c>
      <c r="G3658" t="str">
        <f>VLOOKUP(TRIM(SUBSTITUTE(E3658,CHAR(160),CHAR(32))),Metadata!B$1:D$2632,3,FALSE)</f>
        <v>La Bonne Chanson</v>
      </c>
      <c r="H3658">
        <f>VLOOKUP(TRIM(SUBSTITUTE(E3658,CHAR(160),CHAR(32))),Metadata!B$1:E$2632,4,FALSE)</f>
        <v>1870</v>
      </c>
      <c r="I3658" t="s">
        <v>450</v>
      </c>
      <c r="K3658" t="str">
        <f>VLOOKUP(TRIM(SUBSTITUTE(E3658,CHAR(160),CHAR(32))),Metadata!B$1:H$2632,7,FALSE)</f>
        <v>poesie</v>
      </c>
      <c r="L3658" t="s">
        <v>4382</v>
      </c>
      <c r="N3658" t="str">
        <f>VLOOKUP(TRIM(SUBSTITUTE(E3658,CHAR(160),CHAR(32))),Metadata!B$1:J$2632,9,FALSE)</f>
        <v/>
      </c>
      <c r="O3658">
        <f>VLOOKUP(TRIM(SUBSTITUTE(E3658,CHAR(160),CHAR(32))),Metadata!B$1:K$2632,10,FALSE)</f>
        <v>5315</v>
      </c>
      <c r="P3658" s="8" t="s">
        <v>11866</v>
      </c>
      <c r="Q3658">
        <v>277</v>
      </c>
      <c r="R3658">
        <v>282</v>
      </c>
      <c r="S3658">
        <v>290</v>
      </c>
      <c r="T3658">
        <v>293</v>
      </c>
    </row>
    <row r="3659" spans="1:22" hidden="1" x14ac:dyDescent="0.25">
      <c r="A3659">
        <v>3663</v>
      </c>
      <c r="B3659" t="s">
        <v>4354</v>
      </c>
      <c r="C3659" t="s">
        <v>3842</v>
      </c>
      <c r="D3659" t="s">
        <v>330</v>
      </c>
      <c r="E3659" t="s">
        <v>6713</v>
      </c>
      <c r="F3659" t="str">
        <f>VLOOKUP(TRIM(SUBSTITUTE(E3659,CHAR(160),CHAR(32))),Metadata!B$1:C$2632,2,FALSE)</f>
        <v>Tarde, Gabriel, 1843-1904.</v>
      </c>
      <c r="G3659" t="str">
        <f>VLOOKUP(TRIM(SUBSTITUTE(E3659,CHAR(160),CHAR(32))),Metadata!B$1:D$2632,3,FALSE)</f>
        <v>La criminalité comparée</v>
      </c>
      <c r="H3659">
        <f>VLOOKUP(TRIM(SUBSTITUTE(E3659,CHAR(160),CHAR(32))),Metadata!B$1:E$2632,4,FALSE)</f>
        <v>1890</v>
      </c>
      <c r="I3659" t="s">
        <v>450</v>
      </c>
      <c r="K3659" t="str">
        <f>VLOOKUP(TRIM(SUBSTITUTE(E3659,CHAR(160),CHAR(32))),Metadata!B$1:H$2632,7,FALSE)</f>
        <v>traite</v>
      </c>
      <c r="L3659" t="s">
        <v>4417</v>
      </c>
      <c r="N3659" t="str">
        <f>VLOOKUP(TRIM(SUBSTITUTE(E3659,CHAR(160),CHAR(32))),Metadata!B$1:J$2632,9,FALSE)</f>
        <v/>
      </c>
      <c r="O3659">
        <f>VLOOKUP(TRIM(SUBSTITUTE(E3659,CHAR(160),CHAR(32))),Metadata!B$1:K$2632,10,FALSE)</f>
        <v>73815</v>
      </c>
      <c r="P3659" s="4" t="s">
        <v>11867</v>
      </c>
      <c r="Q3659">
        <v>108</v>
      </c>
      <c r="R3659">
        <v>110</v>
      </c>
      <c r="S3659">
        <v>112</v>
      </c>
      <c r="T3659">
        <v>113</v>
      </c>
      <c r="U3659">
        <v>115</v>
      </c>
      <c r="V3659">
        <v>118</v>
      </c>
    </row>
    <row r="3660" spans="1:22" hidden="1" x14ac:dyDescent="0.25">
      <c r="A3660">
        <v>3664</v>
      </c>
      <c r="B3660" t="s">
        <v>4354</v>
      </c>
      <c r="C3660" t="s">
        <v>3842</v>
      </c>
      <c r="D3660" t="s">
        <v>330</v>
      </c>
      <c r="E3660" t="s">
        <v>8502</v>
      </c>
      <c r="F3660" t="str">
        <f>VLOOKUP(TRIM(SUBSTITUTE(E3660,CHAR(160),CHAR(32))),Metadata!B$1:C$2632,2,FALSE)</f>
        <v>Dumas, Alexandre (père), 1802-1870.</v>
      </c>
      <c r="G3660" t="str">
        <f>VLOOKUP(TRIM(SUBSTITUTE(E3660,CHAR(160),CHAR(32))),Metadata!B$1:D$2632,3,FALSE)</f>
        <v>Olympe de Clèves</v>
      </c>
      <c r="H3660">
        <f>VLOOKUP(TRIM(SUBSTITUTE(E3660,CHAR(160),CHAR(32))),Metadata!B$1:E$2632,4,FALSE)</f>
        <v>1851</v>
      </c>
      <c r="I3660" t="s">
        <v>450</v>
      </c>
      <c r="K3660" t="str">
        <f>VLOOKUP(TRIM(SUBSTITUTE(E3660,CHAR(160),CHAR(32))),Metadata!B$1:H$2632,7,FALSE)</f>
        <v>Narratif, Roman</v>
      </c>
      <c r="L3660" t="s">
        <v>4786</v>
      </c>
      <c r="N3660" t="str">
        <f>VLOOKUP(TRIM(SUBSTITUTE(E3660,CHAR(160),CHAR(32))),Metadata!B$1:J$2632,9,FALSE)</f>
        <v/>
      </c>
      <c r="O3660">
        <f>VLOOKUP(TRIM(SUBSTITUTE(E3660,CHAR(160),CHAR(32))),Metadata!B$1:K$2632,10,FALSE)</f>
        <v>260354</v>
      </c>
      <c r="P3660" s="4" t="s">
        <v>9408</v>
      </c>
      <c r="Q3660">
        <v>235</v>
      </c>
      <c r="R3660">
        <v>240</v>
      </c>
      <c r="S3660">
        <v>242</v>
      </c>
      <c r="T3660">
        <v>243</v>
      </c>
      <c r="U3660">
        <v>245</v>
      </c>
      <c r="V3660">
        <v>248</v>
      </c>
    </row>
    <row r="3661" spans="1:22" hidden="1" x14ac:dyDescent="0.25">
      <c r="A3661">
        <v>3665</v>
      </c>
      <c r="B3661" t="s">
        <v>4354</v>
      </c>
      <c r="C3661" t="s">
        <v>3842</v>
      </c>
      <c r="D3661" t="s">
        <v>330</v>
      </c>
      <c r="E3661" t="s">
        <v>8471</v>
      </c>
      <c r="F3661" t="str">
        <f>VLOOKUP(TRIM(SUBSTITUTE(E3661,CHAR(160),CHAR(32))),Metadata!B$1:C$2632,2,FALSE)</f>
        <v>Courier, Paul-Louis, 1772-1825.</v>
      </c>
      <c r="G3661" t="str">
        <f>VLOOKUP(TRIM(SUBSTITUTE(E3661,CHAR(160),CHAR(32))),Metadata!B$1:D$2632,3,FALSE)</f>
        <v>Pamphlets politiques</v>
      </c>
      <c r="H3661">
        <f>VLOOKUP(TRIM(SUBSTITUTE(E3661,CHAR(160),CHAR(32))),Metadata!B$1:E$2632,4,FALSE)</f>
        <v>1824</v>
      </c>
      <c r="I3661" t="s">
        <v>450</v>
      </c>
      <c r="K3661" t="str">
        <f>VLOOKUP(TRIM(SUBSTITUTE(E3661,CHAR(160),CHAR(32))),Metadata!B$1:H$2632,7,FALSE)</f>
        <v>pamphlet</v>
      </c>
      <c r="L3661" t="s">
        <v>4534</v>
      </c>
      <c r="N3661" t="str">
        <f>VLOOKUP(TRIM(SUBSTITUTE(E3661,CHAR(160),CHAR(32))),Metadata!B$1:J$2632,9,FALSE)</f>
        <v>prose</v>
      </c>
      <c r="O3661">
        <f>VLOOKUP(TRIM(SUBSTITUTE(E3661,CHAR(160),CHAR(32))),Metadata!B$1:K$2632,10,FALSE)</f>
        <v>89776</v>
      </c>
      <c r="P3661" s="4" t="s">
        <v>11868</v>
      </c>
      <c r="Q3661">
        <v>91</v>
      </c>
      <c r="R3661">
        <v>96</v>
      </c>
      <c r="S3661">
        <v>108</v>
      </c>
      <c r="T3661">
        <v>109</v>
      </c>
      <c r="U3661">
        <v>111</v>
      </c>
      <c r="V3661">
        <v>114</v>
      </c>
    </row>
    <row r="3662" spans="1:22" hidden="1" x14ac:dyDescent="0.25">
      <c r="A3662">
        <v>3666</v>
      </c>
      <c r="B3662" t="s">
        <v>4354</v>
      </c>
      <c r="C3662" t="s">
        <v>3842</v>
      </c>
      <c r="D3662" t="s">
        <v>330</v>
      </c>
      <c r="E3662" t="s">
        <v>8670</v>
      </c>
      <c r="F3662" t="str">
        <f>VLOOKUP(TRIM(SUBSTITUTE(E3662,CHAR(160),CHAR(32))),Metadata!B$1:C$2632,2,FALSE)</f>
        <v>Staël, Madame de (Anne-Louise-Germaine), 1766-1817.</v>
      </c>
      <c r="G3662" t="str">
        <f>VLOOKUP(TRIM(SUBSTITUTE(E3662,CHAR(160),CHAR(32))),Metadata!B$1:D$2632,3,FALSE)</f>
        <v>Considérations sur la révolution française</v>
      </c>
      <c r="H3662">
        <f>VLOOKUP(TRIM(SUBSTITUTE(E3662,CHAR(160),CHAR(32))),Metadata!B$1:E$2632,4,FALSE)</f>
        <v>1817</v>
      </c>
      <c r="I3662" t="s">
        <v>450</v>
      </c>
      <c r="K3662" t="str">
        <f>VLOOKUP(TRIM(SUBSTITUTE(E3662,CHAR(160),CHAR(32))),Metadata!B$1:H$2632,7,FALSE)</f>
        <v>traite ou essai</v>
      </c>
      <c r="L3662" t="s">
        <v>4402</v>
      </c>
      <c r="N3662" t="str">
        <f>VLOOKUP(TRIM(SUBSTITUTE(E3662,CHAR(160),CHAR(32))),Metadata!B$1:J$2632,9,FALSE)</f>
        <v>prose</v>
      </c>
      <c r="O3662">
        <f>VLOOKUP(TRIM(SUBSTITUTE(E3662,CHAR(160),CHAR(32))),Metadata!B$1:K$2632,10,FALSE)</f>
        <v>237484</v>
      </c>
      <c r="P3662" s="4" t="s">
        <v>13084</v>
      </c>
      <c r="Q3662">
        <v>116</v>
      </c>
      <c r="R3662">
        <v>121</v>
      </c>
      <c r="S3662">
        <v>123</v>
      </c>
      <c r="T3662">
        <v>124</v>
      </c>
      <c r="U3662">
        <v>126</v>
      </c>
      <c r="V3662">
        <v>129</v>
      </c>
    </row>
    <row r="3663" spans="1:22" hidden="1" x14ac:dyDescent="0.25">
      <c r="A3663">
        <v>3667</v>
      </c>
      <c r="B3663" t="s">
        <v>4354</v>
      </c>
      <c r="C3663" t="s">
        <v>3842</v>
      </c>
      <c r="D3663" t="s">
        <v>330</v>
      </c>
      <c r="E3663" t="s">
        <v>8494</v>
      </c>
      <c r="F3663" t="str">
        <f>VLOOKUP(TRIM(SUBSTITUTE(E3663,CHAR(160),CHAR(32))),Metadata!B$1:C$2632,2,FALSE)</f>
        <v>Dumas, Alexandre (père), 1802-1870.</v>
      </c>
      <c r="G3663" t="str">
        <f>VLOOKUP(TRIM(SUBSTITUTE(E3663,CHAR(160),CHAR(32))),Metadata!B$1:D$2632,3,FALSE)</f>
        <v>Fernande</v>
      </c>
      <c r="H3663">
        <f>VLOOKUP(TRIM(SUBSTITUTE(E3663,CHAR(160),CHAR(32))),Metadata!B$1:E$2632,4,FALSE)</f>
        <v>1844</v>
      </c>
      <c r="I3663" t="s">
        <v>450</v>
      </c>
      <c r="K3663" t="str">
        <f>VLOOKUP(TRIM(SUBSTITUTE(E3663,CHAR(160),CHAR(32))),Metadata!B$1:H$2632,7,FALSE)</f>
        <v>Narratif, Roman</v>
      </c>
      <c r="L3663" t="s">
        <v>4786</v>
      </c>
      <c r="N3663" t="str">
        <f>VLOOKUP(TRIM(SUBSTITUTE(E3663,CHAR(160),CHAR(32))),Metadata!B$1:J$2632,9,FALSE)</f>
        <v/>
      </c>
      <c r="O3663">
        <f>VLOOKUP(TRIM(SUBSTITUTE(E3663,CHAR(160),CHAR(32))),Metadata!B$1:K$2632,10,FALSE)</f>
        <v>119906</v>
      </c>
      <c r="P3663" s="4" t="s">
        <v>13085</v>
      </c>
      <c r="Q3663">
        <v>76</v>
      </c>
      <c r="R3663">
        <v>82</v>
      </c>
      <c r="S3663">
        <v>84</v>
      </c>
      <c r="T3663">
        <v>85</v>
      </c>
      <c r="U3663">
        <v>87</v>
      </c>
      <c r="V3663">
        <v>90</v>
      </c>
    </row>
    <row r="3664" spans="1:22" hidden="1" x14ac:dyDescent="0.25">
      <c r="A3664">
        <v>3668</v>
      </c>
      <c r="B3664" t="s">
        <v>4354</v>
      </c>
      <c r="C3664" t="s">
        <v>3842</v>
      </c>
      <c r="D3664" t="s">
        <v>330</v>
      </c>
      <c r="E3664" t="s">
        <v>8615</v>
      </c>
      <c r="F3664" t="str">
        <f>VLOOKUP(TRIM(SUBSTITUTE(E3664,CHAR(160),CHAR(32))),Metadata!B$1:C$2632,2,FALSE)</f>
        <v>Michelet, Jules, 1798-1874.</v>
      </c>
      <c r="G3664" t="str">
        <f>VLOOKUP(TRIM(SUBSTITUTE(E3664,CHAR(160),CHAR(32))),Metadata!B$1:D$2632,3,FALSE)</f>
        <v>Histoire romaine</v>
      </c>
      <c r="H3664">
        <f>VLOOKUP(TRIM(SUBSTITUTE(E3664,CHAR(160),CHAR(32))),Metadata!B$1:E$2632,4,FALSE)</f>
        <v>1831</v>
      </c>
      <c r="I3664" t="s">
        <v>450</v>
      </c>
      <c r="K3664" t="str">
        <f>VLOOKUP(TRIM(SUBSTITUTE(E3664,CHAR(160),CHAR(32))),Metadata!B$1:H$2632,7,FALSE)</f>
        <v>traite ou essai</v>
      </c>
      <c r="L3664" t="s">
        <v>4402</v>
      </c>
      <c r="N3664" t="str">
        <f>VLOOKUP(TRIM(SUBSTITUTE(E3664,CHAR(160),CHAR(32))),Metadata!B$1:J$2632,9,FALSE)</f>
        <v>prose</v>
      </c>
      <c r="O3664">
        <f>VLOOKUP(TRIM(SUBSTITUTE(E3664,CHAR(160),CHAR(32))),Metadata!B$1:K$2632,10,FALSE)</f>
        <v>123263</v>
      </c>
      <c r="P3664" s="4" t="s">
        <v>11869</v>
      </c>
      <c r="Q3664">
        <v>109</v>
      </c>
      <c r="R3664">
        <v>114</v>
      </c>
      <c r="S3664">
        <v>116</v>
      </c>
      <c r="T3664">
        <v>117</v>
      </c>
      <c r="U3664">
        <v>119</v>
      </c>
      <c r="V3664">
        <v>122</v>
      </c>
    </row>
    <row r="3665" spans="1:22" hidden="1" x14ac:dyDescent="0.25">
      <c r="A3665">
        <v>3669</v>
      </c>
      <c r="B3665" t="s">
        <v>4354</v>
      </c>
      <c r="C3665" t="s">
        <v>3842</v>
      </c>
      <c r="D3665" t="s">
        <v>330</v>
      </c>
      <c r="E3665" t="s">
        <v>8549</v>
      </c>
      <c r="F3665" t="str">
        <f>VLOOKUP(TRIM(SUBSTITUTE(E3665,CHAR(160),CHAR(32))),Metadata!B$1:C$2632,2,FALSE)</f>
        <v>Gautier, Théophile, 1811-1872.</v>
      </c>
      <c r="G3665" t="str">
        <f>VLOOKUP(TRIM(SUBSTITUTE(E3665,CHAR(160),CHAR(32))),Metadata!B$1:D$2632,3,FALSE)</f>
        <v>Mademoiselle de Maupin</v>
      </c>
      <c r="H3665">
        <f>VLOOKUP(TRIM(SUBSTITUTE(E3665,CHAR(160),CHAR(32))),Metadata!B$1:E$2632,4,FALSE)</f>
        <v>1835</v>
      </c>
      <c r="I3665" t="s">
        <v>450</v>
      </c>
      <c r="K3665" t="str">
        <f>VLOOKUP(TRIM(SUBSTITUTE(E3665,CHAR(160),CHAR(32))),Metadata!B$1:H$2632,7,FALSE)</f>
        <v>Narratif, Roman</v>
      </c>
      <c r="L3665" t="s">
        <v>4786</v>
      </c>
      <c r="N3665" t="str">
        <f>VLOOKUP(TRIM(SUBSTITUTE(E3665,CHAR(160),CHAR(32))),Metadata!B$1:J$2632,9,FALSE)</f>
        <v/>
      </c>
      <c r="O3665">
        <f>VLOOKUP(TRIM(SUBSTITUTE(E3665,CHAR(160),CHAR(32))),Metadata!B$1:K$2632,10,FALSE)</f>
        <v>140254</v>
      </c>
      <c r="P3665" s="4" t="s">
        <v>13086</v>
      </c>
      <c r="Q3665">
        <v>88</v>
      </c>
      <c r="R3665">
        <v>90</v>
      </c>
      <c r="S3665">
        <v>104</v>
      </c>
      <c r="T3665">
        <v>105</v>
      </c>
      <c r="U3665">
        <v>107</v>
      </c>
      <c r="V3665">
        <v>110</v>
      </c>
    </row>
    <row r="3666" spans="1:22" hidden="1" x14ac:dyDescent="0.25">
      <c r="A3666">
        <v>3670</v>
      </c>
      <c r="B3666" t="s">
        <v>4354</v>
      </c>
      <c r="C3666" t="s">
        <v>3842</v>
      </c>
      <c r="D3666" t="s">
        <v>330</v>
      </c>
      <c r="E3666" t="s">
        <v>6436</v>
      </c>
      <c r="F3666" t="str">
        <f>VLOOKUP(TRIM(SUBSTITUTE(E3666,CHAR(160),CHAR(32))),Metadata!B$1:C$2632,2,FALSE)</f>
        <v>Léouzon Le Duc, Louis.</v>
      </c>
      <c r="G3666" t="str">
        <f>VLOOKUP(TRIM(SUBSTITUTE(E3666,CHAR(160),CHAR(32))),Metadata!B$1:D$2632,3,FALSE)</f>
        <v>Voltaire et la police</v>
      </c>
      <c r="H3666">
        <f>VLOOKUP(TRIM(SUBSTITUTE(E3666,CHAR(160),CHAR(32))),Metadata!B$1:E$2632,4,FALSE)</f>
        <v>1867</v>
      </c>
      <c r="I3666" t="s">
        <v>450</v>
      </c>
      <c r="K3666" t="str">
        <f>VLOOKUP(TRIM(SUBSTITUTE(E3666,CHAR(160),CHAR(32))),Metadata!B$1:H$2632,7,FALSE)</f>
        <v>traite</v>
      </c>
      <c r="L3666" t="s">
        <v>4417</v>
      </c>
      <c r="N3666" t="str">
        <f>VLOOKUP(TRIM(SUBSTITUTE(E3666,CHAR(160),CHAR(32))),Metadata!B$1:J$2632,9,FALSE)</f>
        <v/>
      </c>
      <c r="O3666">
        <f>VLOOKUP(TRIM(SUBSTITUTE(E3666,CHAR(160),CHAR(32))),Metadata!B$1:K$2632,10,FALSE)</f>
        <v>56774</v>
      </c>
      <c r="P3666" s="4" t="s">
        <v>11870</v>
      </c>
      <c r="Q3666">
        <v>291</v>
      </c>
      <c r="R3666">
        <v>294</v>
      </c>
      <c r="S3666">
        <v>296</v>
      </c>
      <c r="T3666">
        <v>297</v>
      </c>
      <c r="U3666">
        <v>299</v>
      </c>
      <c r="V3666">
        <v>302</v>
      </c>
    </row>
    <row r="3667" spans="1:22" hidden="1" x14ac:dyDescent="0.25">
      <c r="A3667">
        <v>3671</v>
      </c>
      <c r="B3667" t="s">
        <v>4354</v>
      </c>
      <c r="C3667" t="s">
        <v>3842</v>
      </c>
      <c r="D3667" t="s">
        <v>330</v>
      </c>
      <c r="E3667" t="s">
        <v>8561</v>
      </c>
      <c r="F3667" t="str">
        <f>VLOOKUP(TRIM(SUBSTITUTE(E3667,CHAR(160),CHAR(32))),Metadata!B$1:C$2632,2,FALSE)</f>
        <v>Goncourt, Edmond de, 1822-1896: Goncourt, Jules de, 1830-1870.</v>
      </c>
      <c r="G3667" t="str">
        <f>VLOOKUP(TRIM(SUBSTITUTE(E3667,CHAR(160),CHAR(32))),Metadata!B$1:D$2632,3,FALSE)</f>
        <v>Journal. T. 2, 1864-1878</v>
      </c>
      <c r="H3667">
        <f>VLOOKUP(TRIM(SUBSTITUTE(E3667,CHAR(160),CHAR(32))),Metadata!B$1:E$2632,4,FALSE)</f>
        <v>1878</v>
      </c>
      <c r="I3667" t="s">
        <v>450</v>
      </c>
      <c r="K3667" t="str">
        <f>VLOOKUP(TRIM(SUBSTITUTE(E3667,CHAR(160),CHAR(32))),Metadata!B$1:H$2632,7,FALSE)</f>
        <v>memoires</v>
      </c>
      <c r="L3667" t="s">
        <v>4481</v>
      </c>
      <c r="N3667" t="str">
        <f>VLOOKUP(TRIM(SUBSTITUTE(E3667,CHAR(160),CHAR(32))),Metadata!B$1:J$2632,9,FALSE)</f>
        <v>prose</v>
      </c>
      <c r="O3667">
        <f>VLOOKUP(TRIM(SUBSTITUTE(E3667,CHAR(160),CHAR(32))),Metadata!B$1:K$2632,10,FALSE)</f>
        <v>428542</v>
      </c>
      <c r="P3667" s="4" t="s">
        <v>11871</v>
      </c>
      <c r="Q3667">
        <v>170</v>
      </c>
      <c r="R3667">
        <v>174</v>
      </c>
      <c r="S3667">
        <v>176</v>
      </c>
      <c r="T3667">
        <v>177</v>
      </c>
      <c r="U3667">
        <v>179</v>
      </c>
      <c r="V3667">
        <v>182</v>
      </c>
    </row>
    <row r="3668" spans="1:22" hidden="1" x14ac:dyDescent="0.25">
      <c r="A3668">
        <v>3672</v>
      </c>
      <c r="B3668" t="s">
        <v>4354</v>
      </c>
      <c r="C3668" t="s">
        <v>3842</v>
      </c>
      <c r="D3668" t="s">
        <v>330</v>
      </c>
      <c r="E3668" t="s">
        <v>8740</v>
      </c>
      <c r="F3668" t="str">
        <f>VLOOKUP(TRIM(SUBSTITUTE(E3668,CHAR(160),CHAR(32))),Metadata!B$1:C$2632,2,FALSE)</f>
        <v>Alain, 1868-1951.</v>
      </c>
      <c r="G3668" t="str">
        <f>VLOOKUP(TRIM(SUBSTITUTE(E3668,CHAR(160),CHAR(32))),Metadata!B$1:D$2632,3,FALSE)</f>
        <v>Suite à Mars. Échec de la force</v>
      </c>
      <c r="H3668">
        <f>VLOOKUP(TRIM(SUBSTITUTE(E3668,CHAR(160),CHAR(32))),Metadata!B$1:E$2632,4,FALSE)</f>
        <v>1939</v>
      </c>
      <c r="I3668" t="s">
        <v>534</v>
      </c>
      <c r="K3668" t="str">
        <f>VLOOKUP(TRIM(SUBSTITUTE(E3668,CHAR(160),CHAR(32))),Metadata!B$1:H$2632,7,FALSE)</f>
        <v>traite</v>
      </c>
      <c r="L3668" t="s">
        <v>4417</v>
      </c>
      <c r="N3668" t="str">
        <f>VLOOKUP(TRIM(SUBSTITUTE(E3668,CHAR(160),CHAR(32))),Metadata!B$1:J$2632,9,FALSE)</f>
        <v/>
      </c>
      <c r="O3668">
        <f>VLOOKUP(TRIM(SUBSTITUTE(E3668,CHAR(160),CHAR(32))),Metadata!B$1:K$2632,10,FALSE)</f>
        <v>132842</v>
      </c>
      <c r="P3668" s="4" t="s">
        <v>11872</v>
      </c>
      <c r="Q3668">
        <v>124</v>
      </c>
      <c r="R3668">
        <v>129</v>
      </c>
      <c r="S3668">
        <v>147</v>
      </c>
      <c r="T3668">
        <v>148</v>
      </c>
      <c r="U3668">
        <v>156</v>
      </c>
      <c r="V3668">
        <v>159</v>
      </c>
    </row>
    <row r="3669" spans="1:22" hidden="1" x14ac:dyDescent="0.25">
      <c r="A3669">
        <v>3673</v>
      </c>
      <c r="B3669" t="s">
        <v>4354</v>
      </c>
      <c r="C3669" t="s">
        <v>3842</v>
      </c>
      <c r="D3669" t="s">
        <v>330</v>
      </c>
      <c r="E3669" t="s">
        <v>8740</v>
      </c>
      <c r="F3669" t="str">
        <f>VLOOKUP(TRIM(SUBSTITUTE(E3669,CHAR(160),CHAR(32))),Metadata!B$1:C$2632,2,FALSE)</f>
        <v>Alain, 1868-1951.</v>
      </c>
      <c r="G3669" t="str">
        <f>VLOOKUP(TRIM(SUBSTITUTE(E3669,CHAR(160),CHAR(32))),Metadata!B$1:D$2632,3,FALSE)</f>
        <v>Suite à Mars. Échec de la force</v>
      </c>
      <c r="H3669">
        <f>VLOOKUP(TRIM(SUBSTITUTE(E3669,CHAR(160),CHAR(32))),Metadata!B$1:E$2632,4,FALSE)</f>
        <v>1939</v>
      </c>
      <c r="I3669" t="s">
        <v>534</v>
      </c>
      <c r="K3669" t="str">
        <f>VLOOKUP(TRIM(SUBSTITUTE(E3669,CHAR(160),CHAR(32))),Metadata!B$1:H$2632,7,FALSE)</f>
        <v>traite</v>
      </c>
      <c r="L3669" t="s">
        <v>4417</v>
      </c>
      <c r="N3669" t="str">
        <f>VLOOKUP(TRIM(SUBSTITUTE(E3669,CHAR(160),CHAR(32))),Metadata!B$1:J$2632,9,FALSE)</f>
        <v/>
      </c>
      <c r="O3669">
        <f>VLOOKUP(TRIM(SUBSTITUTE(E3669,CHAR(160),CHAR(32))),Metadata!B$1:K$2632,10,FALSE)</f>
        <v>132842</v>
      </c>
      <c r="P3669" s="4" t="s">
        <v>11873</v>
      </c>
      <c r="Q3669">
        <v>48</v>
      </c>
      <c r="R3669">
        <v>50</v>
      </c>
      <c r="S3669">
        <v>52</v>
      </c>
      <c r="T3669">
        <v>53</v>
      </c>
      <c r="U3669">
        <v>55</v>
      </c>
      <c r="V3669">
        <v>58</v>
      </c>
    </row>
    <row r="3670" spans="1:22" hidden="1" x14ac:dyDescent="0.25">
      <c r="A3670">
        <v>3674</v>
      </c>
      <c r="B3670" t="s">
        <v>4354</v>
      </c>
      <c r="C3670" t="s">
        <v>3842</v>
      </c>
      <c r="D3670" t="s">
        <v>330</v>
      </c>
      <c r="E3670" t="s">
        <v>8848</v>
      </c>
      <c r="F3670" t="str">
        <f>VLOOKUP(TRIM(SUBSTITUTE(E3670,CHAR(160),CHAR(32))),Metadata!B$1:C$2632,2,FALSE)</f>
        <v>Durkheim, Emile, 1858-1917.</v>
      </c>
      <c r="G3670" t="str">
        <f>VLOOKUP(TRIM(SUBSTITUTE(E3670,CHAR(160),CHAR(32))),Metadata!B$1:D$2632,3,FALSE)</f>
        <v>Les formes élémentaires de la vie religieuse, 3</v>
      </c>
      <c r="H3670">
        <f>VLOOKUP(TRIM(SUBSTITUTE(E3670,CHAR(160),CHAR(32))),Metadata!B$1:E$2632,4,FALSE)</f>
        <v>1912</v>
      </c>
      <c r="I3670" t="s">
        <v>534</v>
      </c>
      <c r="K3670" t="str">
        <f>VLOOKUP(TRIM(SUBSTITUTE(E3670,CHAR(160),CHAR(32))),Metadata!B$1:H$2632,7,FALSE)</f>
        <v>traite</v>
      </c>
      <c r="L3670" t="s">
        <v>4417</v>
      </c>
      <c r="N3670" t="str">
        <f>VLOOKUP(TRIM(SUBSTITUTE(E3670,CHAR(160),CHAR(32))),Metadata!B$1:J$2632,9,FALSE)</f>
        <v/>
      </c>
      <c r="O3670">
        <f>VLOOKUP(TRIM(SUBSTITUTE(E3670,CHAR(160),CHAR(32))),Metadata!B$1:K$2632,10,FALSE)</f>
        <v>75569</v>
      </c>
      <c r="P3670" s="4" t="s">
        <v>11874</v>
      </c>
      <c r="Q3670">
        <v>49</v>
      </c>
      <c r="R3670">
        <v>51</v>
      </c>
      <c r="S3670">
        <v>53</v>
      </c>
      <c r="T3670">
        <v>54</v>
      </c>
      <c r="U3670">
        <v>56</v>
      </c>
      <c r="V3670">
        <v>59</v>
      </c>
    </row>
    <row r="3671" spans="1:22" hidden="1" x14ac:dyDescent="0.25">
      <c r="A3671">
        <v>3675</v>
      </c>
      <c r="B3671" t="s">
        <v>4354</v>
      </c>
      <c r="C3671" t="s">
        <v>3842</v>
      </c>
      <c r="D3671" t="s">
        <v>330</v>
      </c>
      <c r="E3671" t="s">
        <v>7442</v>
      </c>
      <c r="F3671" t="str">
        <f>VLOOKUP(TRIM(SUBSTITUTE(E3671,CHAR(160),CHAR(32))),Metadata!B$1:C$2632,2,FALSE)</f>
        <v>Mornet, Daniel, 1878-1954.</v>
      </c>
      <c r="G3671" t="str">
        <f>VLOOKUP(TRIM(SUBSTITUTE(E3671,CHAR(160),CHAR(32))),Metadata!B$1:D$2632,3,FALSE)</f>
        <v>Les origines intellectuelles de la révolution française</v>
      </c>
      <c r="H3671">
        <f>VLOOKUP(TRIM(SUBSTITUTE(E3671,CHAR(160),CHAR(32))),Metadata!B$1:E$2632,4,FALSE)</f>
        <v>1933</v>
      </c>
      <c r="I3671" t="s">
        <v>534</v>
      </c>
      <c r="K3671" t="str">
        <f>VLOOKUP(TRIM(SUBSTITUTE(E3671,CHAR(160),CHAR(32))),Metadata!B$1:H$2632,7,FALSE)</f>
        <v>traite</v>
      </c>
      <c r="L3671" t="s">
        <v>4417</v>
      </c>
      <c r="N3671" t="str">
        <f>VLOOKUP(TRIM(SUBSTITUTE(E3671,CHAR(160),CHAR(32))),Metadata!B$1:J$2632,9,FALSE)</f>
        <v/>
      </c>
      <c r="O3671">
        <f>VLOOKUP(TRIM(SUBSTITUTE(E3671,CHAR(160),CHAR(32))),Metadata!B$1:K$2632,10,FALSE)</f>
        <v>230114</v>
      </c>
      <c r="P3671" s="4" t="s">
        <v>11875</v>
      </c>
      <c r="Q3671">
        <v>69</v>
      </c>
      <c r="R3671">
        <v>74</v>
      </c>
      <c r="S3671">
        <v>76</v>
      </c>
      <c r="T3671">
        <v>77</v>
      </c>
      <c r="U3671">
        <v>85</v>
      </c>
      <c r="V3671">
        <v>88</v>
      </c>
    </row>
    <row r="3672" spans="1:22" hidden="1" x14ac:dyDescent="0.25">
      <c r="A3672">
        <v>3676</v>
      </c>
      <c r="B3672" t="s">
        <v>4354</v>
      </c>
      <c r="C3672" t="s">
        <v>3842</v>
      </c>
      <c r="D3672" t="s">
        <v>330</v>
      </c>
      <c r="E3672" t="s">
        <v>8795</v>
      </c>
      <c r="F3672" t="str">
        <f>VLOOKUP(TRIM(SUBSTITUTE(E3672,CHAR(160),CHAR(32))),Metadata!B$1:C$2632,2,FALSE)</f>
        <v>Bouglé, Célestin, 1870-1940.</v>
      </c>
      <c r="G3672" t="str">
        <f>VLOOKUP(TRIM(SUBSTITUTE(E3672,CHAR(160),CHAR(32))),Metadata!B$1:D$2632,3,FALSE)</f>
        <v>Essais sur le régime des castes (1908)</v>
      </c>
      <c r="H3672">
        <f>VLOOKUP(TRIM(SUBSTITUTE(E3672,CHAR(160),CHAR(32))),Metadata!B$1:E$2632,4,FALSE)</f>
        <v>1908</v>
      </c>
      <c r="I3672" t="s">
        <v>534</v>
      </c>
      <c r="K3672" t="str">
        <f>VLOOKUP(TRIM(SUBSTITUTE(E3672,CHAR(160),CHAR(32))),Metadata!B$1:H$2632,7,FALSE)</f>
        <v>traite</v>
      </c>
      <c r="L3672" t="s">
        <v>4417</v>
      </c>
      <c r="N3672" t="str">
        <f>VLOOKUP(TRIM(SUBSTITUTE(E3672,CHAR(160),CHAR(32))),Metadata!B$1:J$2632,9,FALSE)</f>
        <v/>
      </c>
      <c r="O3672">
        <f>VLOOKUP(TRIM(SUBSTITUTE(E3672,CHAR(160),CHAR(32))),Metadata!B$1:K$2632,10,FALSE)</f>
        <v>90735</v>
      </c>
      <c r="P3672" s="4" t="s">
        <v>9409</v>
      </c>
      <c r="Q3672">
        <v>5</v>
      </c>
      <c r="R3672">
        <v>7</v>
      </c>
      <c r="S3672">
        <v>9</v>
      </c>
      <c r="T3672">
        <v>10</v>
      </c>
      <c r="U3672">
        <v>12</v>
      </c>
      <c r="V3672">
        <v>15</v>
      </c>
    </row>
    <row r="3673" spans="1:22" hidden="1" x14ac:dyDescent="0.25">
      <c r="A3673">
        <v>3677</v>
      </c>
      <c r="B3673" t="s">
        <v>4354</v>
      </c>
      <c r="C3673" t="s">
        <v>3842</v>
      </c>
      <c r="D3673" t="s">
        <v>330</v>
      </c>
      <c r="E3673" t="s">
        <v>7262</v>
      </c>
      <c r="F3673" t="str">
        <f>VLOOKUP(TRIM(SUBSTITUTE(E3673,CHAR(160),CHAR(32))),Metadata!B$1:C$2632,2,FALSE)</f>
        <v>Bouglé, Célestin, 1870-1940.</v>
      </c>
      <c r="G3673" t="str">
        <f>VLOOKUP(TRIM(SUBSTITUTE(E3673,CHAR(160),CHAR(32))),Metadata!B$1:D$2632,3,FALSE)</f>
        <v>Qu'est-ce que la sociologie?</v>
      </c>
      <c r="H3673">
        <f>VLOOKUP(TRIM(SUBSTITUTE(E3673,CHAR(160),CHAR(32))),Metadata!B$1:E$2632,4,FALSE)</f>
        <v>1925</v>
      </c>
      <c r="I3673" t="s">
        <v>534</v>
      </c>
      <c r="K3673" t="str">
        <f>VLOOKUP(TRIM(SUBSTITUTE(E3673,CHAR(160),CHAR(32))),Metadata!B$1:H$2632,7,FALSE)</f>
        <v>traite</v>
      </c>
      <c r="L3673" t="s">
        <v>4417</v>
      </c>
      <c r="N3673" t="str">
        <f>VLOOKUP(TRIM(SUBSTITUTE(E3673,CHAR(160),CHAR(32))),Metadata!B$1:J$2632,9,FALSE)</f>
        <v/>
      </c>
      <c r="O3673">
        <f>VLOOKUP(TRIM(SUBSTITUTE(E3673,CHAR(160),CHAR(32))),Metadata!B$1:K$2632,10,FALSE)</f>
        <v>48583</v>
      </c>
      <c r="P3673" s="4" t="s">
        <v>11876</v>
      </c>
      <c r="Q3673">
        <v>200</v>
      </c>
      <c r="R3673">
        <v>202</v>
      </c>
      <c r="S3673">
        <v>204</v>
      </c>
      <c r="T3673">
        <v>205</v>
      </c>
      <c r="U3673">
        <v>207</v>
      </c>
      <c r="V3673">
        <v>210</v>
      </c>
    </row>
    <row r="3674" spans="1:22" hidden="1" x14ac:dyDescent="0.25">
      <c r="A3674">
        <v>3678</v>
      </c>
      <c r="B3674" t="s">
        <v>4354</v>
      </c>
      <c r="C3674" t="s">
        <v>3842</v>
      </c>
      <c r="D3674" t="s">
        <v>330</v>
      </c>
      <c r="E3674" t="s">
        <v>8736</v>
      </c>
      <c r="F3674" t="str">
        <f>VLOOKUP(TRIM(SUBSTITUTE(E3674,CHAR(160),CHAR(32))),Metadata!B$1:C$2632,2,FALSE)</f>
        <v>Alain, 1868-1951.</v>
      </c>
      <c r="G3674" t="str">
        <f>VLOOKUP(TRIM(SUBSTITUTE(E3674,CHAR(160),CHAR(32))),Metadata!B$1:D$2632,3,FALSE)</f>
        <v>Propos de politique (1934)</v>
      </c>
      <c r="H3674">
        <f>VLOOKUP(TRIM(SUBSTITUTE(E3674,CHAR(160),CHAR(32))),Metadata!B$1:E$2632,4,FALSE)</f>
        <v>1934</v>
      </c>
      <c r="I3674" t="s">
        <v>534</v>
      </c>
      <c r="K3674" t="str">
        <f>VLOOKUP(TRIM(SUBSTITUTE(E3674,CHAR(160),CHAR(32))),Metadata!B$1:H$2632,7,FALSE)</f>
        <v>traite</v>
      </c>
      <c r="L3674" t="s">
        <v>4417</v>
      </c>
      <c r="N3674" t="str">
        <f>VLOOKUP(TRIM(SUBSTITUTE(E3674,CHAR(160),CHAR(32))),Metadata!B$1:J$2632,9,FALSE)</f>
        <v/>
      </c>
      <c r="O3674">
        <f>VLOOKUP(TRIM(SUBSTITUTE(E3674,CHAR(160),CHAR(32))),Metadata!B$1:K$2632,10,FALSE)</f>
        <v>66859</v>
      </c>
      <c r="P3674" s="4" t="s">
        <v>11877</v>
      </c>
      <c r="Q3674">
        <v>58</v>
      </c>
      <c r="R3674">
        <v>60</v>
      </c>
      <c r="S3674">
        <v>62</v>
      </c>
      <c r="T3674">
        <v>63</v>
      </c>
      <c r="U3674">
        <v>65</v>
      </c>
      <c r="V3674">
        <v>68</v>
      </c>
    </row>
    <row r="3675" spans="1:22" hidden="1" x14ac:dyDescent="0.25">
      <c r="A3675">
        <v>3679</v>
      </c>
      <c r="B3675" t="s">
        <v>4354</v>
      </c>
      <c r="C3675" t="s">
        <v>3842</v>
      </c>
      <c r="D3675" t="s">
        <v>330</v>
      </c>
      <c r="E3675" t="s">
        <v>9019</v>
      </c>
      <c r="F3675" t="str">
        <f>VLOOKUP(TRIM(SUBSTITUTE(E3675,CHAR(160),CHAR(32))),Metadata!B$1:C$2632,2,FALSE)</f>
        <v>Valéry, Paul, 1871-1945.</v>
      </c>
      <c r="G3675" t="str">
        <f>VLOOKUP(TRIM(SUBSTITUTE(E3675,CHAR(160),CHAR(32))),Metadata!B$1:D$2632,3,FALSE)</f>
        <v>Variété V</v>
      </c>
      <c r="H3675">
        <f>VLOOKUP(TRIM(SUBSTITUTE(E3675,CHAR(160),CHAR(32))),Metadata!B$1:E$2632,4,FALSE)</f>
        <v>1944</v>
      </c>
      <c r="I3675" t="s">
        <v>534</v>
      </c>
      <c r="K3675" t="str">
        <f>VLOOKUP(TRIM(SUBSTITUTE(E3675,CHAR(160),CHAR(32))),Metadata!B$1:H$2632,7,FALSE)</f>
        <v>traite ou essai</v>
      </c>
      <c r="L3675" t="s">
        <v>4402</v>
      </c>
      <c r="N3675" t="str">
        <f>VLOOKUP(TRIM(SUBSTITUTE(E3675,CHAR(160),CHAR(32))),Metadata!B$1:J$2632,9,FALSE)</f>
        <v>prose</v>
      </c>
      <c r="O3675">
        <f>VLOOKUP(TRIM(SUBSTITUTE(E3675,CHAR(160),CHAR(32))),Metadata!B$1:K$2632,10,FALSE)</f>
        <v>79260</v>
      </c>
      <c r="P3675" s="4" t="s">
        <v>13087</v>
      </c>
      <c r="Q3675">
        <v>90</v>
      </c>
      <c r="R3675">
        <v>95</v>
      </c>
      <c r="S3675">
        <v>97</v>
      </c>
      <c r="T3675">
        <v>98</v>
      </c>
      <c r="U3675">
        <v>100</v>
      </c>
      <c r="V3675">
        <v>103</v>
      </c>
    </row>
    <row r="3676" spans="1:22" hidden="1" x14ac:dyDescent="0.25">
      <c r="A3676">
        <v>3680</v>
      </c>
      <c r="B3676" t="s">
        <v>4354</v>
      </c>
      <c r="C3676" t="s">
        <v>3842</v>
      </c>
      <c r="D3676" t="s">
        <v>330</v>
      </c>
      <c r="E3676" t="s">
        <v>8968</v>
      </c>
      <c r="F3676" t="str">
        <f>VLOOKUP(TRIM(SUBSTITUTE(E3676,CHAR(160),CHAR(32))),Metadata!B$1:C$2632,2,FALSE)</f>
        <v>Perroux, François, 1903-</v>
      </c>
      <c r="G3676" t="str">
        <f>VLOOKUP(TRIM(SUBSTITUTE(E3676,CHAR(160),CHAR(32))),Metadata!B$1:D$2632,3,FALSE)</f>
        <v>L'économie du XXe siècle</v>
      </c>
      <c r="H3676">
        <f>VLOOKUP(TRIM(SUBSTITUTE(E3676,CHAR(160),CHAR(32))),Metadata!B$1:E$2632,4,FALSE)</f>
        <v>1964</v>
      </c>
      <c r="I3676" t="s">
        <v>534</v>
      </c>
      <c r="K3676" t="str">
        <f>VLOOKUP(TRIM(SUBSTITUTE(E3676,CHAR(160),CHAR(32))),Metadata!B$1:H$2632,7,FALSE)</f>
        <v>traite ou essai</v>
      </c>
      <c r="L3676" t="s">
        <v>4402</v>
      </c>
      <c r="N3676" t="str">
        <f>VLOOKUP(TRIM(SUBSTITUTE(E3676,CHAR(160),CHAR(32))),Metadata!B$1:J$2632,9,FALSE)</f>
        <v>prose</v>
      </c>
      <c r="O3676">
        <f>VLOOKUP(TRIM(SUBSTITUTE(E3676,CHAR(160),CHAR(32))),Metadata!B$1:K$2632,10,FALSE)</f>
        <v>208903</v>
      </c>
      <c r="P3676" s="4" t="s">
        <v>11878</v>
      </c>
      <c r="Q3676">
        <v>125</v>
      </c>
      <c r="R3676">
        <v>130</v>
      </c>
      <c r="S3676">
        <v>132</v>
      </c>
      <c r="T3676">
        <v>133</v>
      </c>
      <c r="U3676">
        <v>135</v>
      </c>
      <c r="V3676">
        <v>138</v>
      </c>
    </row>
    <row r="3677" spans="1:22" hidden="1" x14ac:dyDescent="0.25">
      <c r="A3677">
        <v>3681</v>
      </c>
      <c r="B3677" t="s">
        <v>4354</v>
      </c>
      <c r="C3677" t="s">
        <v>3842</v>
      </c>
      <c r="D3677" t="s">
        <v>330</v>
      </c>
      <c r="E3677" t="s">
        <v>9009</v>
      </c>
      <c r="F3677" t="str">
        <f>VLOOKUP(TRIM(SUBSTITUTE(E3677,CHAR(160),CHAR(32))),Metadata!B$1:C$2632,2,FALSE)</f>
        <v>Sarraute, Nathalie, 1900-1999.</v>
      </c>
      <c r="G3677" t="str">
        <f>VLOOKUP(TRIM(SUBSTITUTE(E3677,CHAR(160),CHAR(32))),Metadata!B$1:D$2632,3,FALSE)</f>
        <v>L'ère du soupçon: essais sur le roman</v>
      </c>
      <c r="H3677">
        <f>VLOOKUP(TRIM(SUBSTITUTE(E3677,CHAR(160),CHAR(32))),Metadata!B$1:E$2632,4,FALSE)</f>
        <v>1956</v>
      </c>
      <c r="I3677" t="s">
        <v>534</v>
      </c>
      <c r="K3677" t="str">
        <f>VLOOKUP(TRIM(SUBSTITUTE(E3677,CHAR(160),CHAR(32))),Metadata!B$1:H$2632,7,FALSE)</f>
        <v>traite ou essai</v>
      </c>
      <c r="L3677" t="s">
        <v>4402</v>
      </c>
      <c r="N3677" t="str">
        <f>VLOOKUP(TRIM(SUBSTITUTE(E3677,CHAR(160),CHAR(32))),Metadata!B$1:J$2632,9,FALSE)</f>
        <v>prose</v>
      </c>
      <c r="O3677">
        <f>VLOOKUP(TRIM(SUBSTITUTE(E3677,CHAR(160),CHAR(32))),Metadata!B$1:K$2632,10,FALSE)</f>
        <v>25644</v>
      </c>
      <c r="P3677" s="4" t="s">
        <v>11879</v>
      </c>
      <c r="Q3677">
        <v>44</v>
      </c>
      <c r="R3677">
        <v>49</v>
      </c>
      <c r="S3677">
        <v>51</v>
      </c>
      <c r="T3677">
        <v>52</v>
      </c>
      <c r="U3677">
        <v>54</v>
      </c>
      <c r="V3677">
        <v>57</v>
      </c>
    </row>
    <row r="3678" spans="1:22" hidden="1" x14ac:dyDescent="0.25">
      <c r="A3678">
        <v>3682</v>
      </c>
      <c r="B3678" t="s">
        <v>4354</v>
      </c>
      <c r="C3678" t="s">
        <v>3842</v>
      </c>
      <c r="D3678" t="s">
        <v>330</v>
      </c>
      <c r="E3678" t="s">
        <v>7875</v>
      </c>
      <c r="F3678" t="str">
        <f>VLOOKUP(TRIM(SUBSTITUTE(E3678,CHAR(160),CHAR(32))),Metadata!B$1:C$2632,2,FALSE)</f>
        <v>Brunschvicg, Léon, 1869-1944.</v>
      </c>
      <c r="G3678" t="str">
        <f>VLOOKUP(TRIM(SUBSTITUTE(E3678,CHAR(160),CHAR(32))),Metadata!B$1:D$2632,3,FALSE)</f>
        <v>Spinoza et ses contemporains</v>
      </c>
      <c r="H3678">
        <f>VLOOKUP(TRIM(SUBSTITUTE(E3678,CHAR(160),CHAR(32))),Metadata!B$1:E$2632,4,FALSE)</f>
        <v>1971</v>
      </c>
      <c r="I3678" t="s">
        <v>534</v>
      </c>
      <c r="K3678" t="str">
        <f>VLOOKUP(TRIM(SUBSTITUTE(E3678,CHAR(160),CHAR(32))),Metadata!B$1:H$2632,7,FALSE)</f>
        <v>traite</v>
      </c>
      <c r="L3678" t="s">
        <v>4417</v>
      </c>
      <c r="N3678" t="str">
        <f>VLOOKUP(TRIM(SUBSTITUTE(E3678,CHAR(160),CHAR(32))),Metadata!B$1:J$2632,9,FALSE)</f>
        <v/>
      </c>
      <c r="O3678">
        <f>VLOOKUP(TRIM(SUBSTITUTE(E3678,CHAR(160),CHAR(32))),Metadata!B$1:K$2632,10,FALSE)</f>
        <v>142319</v>
      </c>
      <c r="P3678" s="4" t="s">
        <v>11880</v>
      </c>
      <c r="Q3678">
        <v>356</v>
      </c>
      <c r="R3678">
        <v>361</v>
      </c>
      <c r="S3678">
        <v>363</v>
      </c>
      <c r="T3678">
        <v>364</v>
      </c>
      <c r="U3678">
        <v>366</v>
      </c>
      <c r="V3678">
        <v>369</v>
      </c>
    </row>
    <row r="3679" spans="1:22" hidden="1" x14ac:dyDescent="0.25">
      <c r="A3679">
        <v>3683</v>
      </c>
      <c r="B3679" t="s">
        <v>4354</v>
      </c>
      <c r="C3679" t="s">
        <v>3842</v>
      </c>
      <c r="D3679" t="s">
        <v>330</v>
      </c>
      <c r="E3679" t="s">
        <v>8980</v>
      </c>
      <c r="F3679" t="str">
        <f>VLOOKUP(TRIM(SUBSTITUTE(E3679,CHAR(160),CHAR(32))),Metadata!B$1:C$2632,2,FALSE)</f>
        <v>Proust, Marcel, 1871-1922.</v>
      </c>
      <c r="G3679" t="str">
        <f>VLOOKUP(TRIM(SUBSTITUTE(E3679,CHAR(160),CHAR(32))),Metadata!B$1:D$2632,3,FALSE)</f>
        <v>La prisonnière</v>
      </c>
      <c r="H3679">
        <f>VLOOKUP(TRIM(SUBSTITUTE(E3679,CHAR(160),CHAR(32))),Metadata!B$1:E$2632,4,FALSE)</f>
        <v>1922</v>
      </c>
      <c r="I3679" t="s">
        <v>534</v>
      </c>
      <c r="K3679" t="str">
        <f>VLOOKUP(TRIM(SUBSTITUTE(E3679,CHAR(160),CHAR(32))),Metadata!B$1:H$2632,7,FALSE)</f>
        <v>roman</v>
      </c>
      <c r="L3679" t="s">
        <v>4378</v>
      </c>
      <c r="N3679" t="str">
        <f>VLOOKUP(TRIM(SUBSTITUTE(E3679,CHAR(160),CHAR(32))),Metadata!B$1:J$2632,9,FALSE)</f>
        <v>prose</v>
      </c>
      <c r="O3679">
        <f>VLOOKUP(TRIM(SUBSTITUTE(E3679,CHAR(160),CHAR(32))),Metadata!B$1:K$2632,10,FALSE)</f>
        <v>170309</v>
      </c>
      <c r="P3679" s="4" t="s">
        <v>11881</v>
      </c>
      <c r="Q3679">
        <v>185</v>
      </c>
      <c r="R3679">
        <v>187</v>
      </c>
      <c r="S3679">
        <v>189</v>
      </c>
      <c r="T3679">
        <v>190</v>
      </c>
      <c r="U3679">
        <v>192</v>
      </c>
      <c r="V3679">
        <v>195</v>
      </c>
    </row>
    <row r="3680" spans="1:22" hidden="1" x14ac:dyDescent="0.25">
      <c r="A3680">
        <v>3684</v>
      </c>
      <c r="B3680" t="s">
        <v>4354</v>
      </c>
      <c r="C3680" t="s">
        <v>3842</v>
      </c>
      <c r="D3680" t="s">
        <v>330</v>
      </c>
      <c r="E3680" t="s">
        <v>8810</v>
      </c>
      <c r="F3680" t="str">
        <f>VLOOKUP(TRIM(SUBSTITUTE(E3680,CHAR(160),CHAR(32))),Metadata!B$1:C$2632,2,FALSE)</f>
        <v>Camus, Albert, 1913-1960.</v>
      </c>
      <c r="G3680" t="str">
        <f>VLOOKUP(TRIM(SUBSTITUTE(E3680,CHAR(160),CHAR(32))),Metadata!B$1:D$2632,3,FALSE)</f>
        <v>L'homme révolté</v>
      </c>
      <c r="H3680">
        <f>VLOOKUP(TRIM(SUBSTITUTE(E3680,CHAR(160),CHAR(32))),Metadata!B$1:E$2632,4,FALSE)</f>
        <v>1951</v>
      </c>
      <c r="I3680" t="s">
        <v>534</v>
      </c>
      <c r="K3680" t="str">
        <f>VLOOKUP(TRIM(SUBSTITUTE(E3680,CHAR(160),CHAR(32))),Metadata!B$1:H$2632,7,FALSE)</f>
        <v>traite ou essai</v>
      </c>
      <c r="L3680" t="s">
        <v>4402</v>
      </c>
      <c r="N3680" t="str">
        <f>VLOOKUP(TRIM(SUBSTITUTE(E3680,CHAR(160),CHAR(32))),Metadata!B$1:J$2632,9,FALSE)</f>
        <v>prose</v>
      </c>
      <c r="O3680">
        <f>VLOOKUP(TRIM(SUBSTITUTE(E3680,CHAR(160),CHAR(32))),Metadata!B$1:K$2632,10,FALSE)</f>
        <v>109948</v>
      </c>
      <c r="P3680" s="4" t="s">
        <v>13088</v>
      </c>
      <c r="Q3680">
        <v>87</v>
      </c>
      <c r="R3680">
        <v>89</v>
      </c>
      <c r="S3680">
        <v>91</v>
      </c>
      <c r="T3680">
        <v>92</v>
      </c>
      <c r="U3680">
        <v>94</v>
      </c>
      <c r="V3680">
        <v>97</v>
      </c>
    </row>
    <row r="3681" spans="1:22" hidden="1" x14ac:dyDescent="0.25">
      <c r="A3681">
        <v>3685</v>
      </c>
      <c r="B3681" t="s">
        <v>4354</v>
      </c>
      <c r="C3681" t="s">
        <v>3842</v>
      </c>
      <c r="D3681" t="s">
        <v>330</v>
      </c>
      <c r="E3681" t="s">
        <v>8968</v>
      </c>
      <c r="F3681" t="str">
        <f>VLOOKUP(TRIM(SUBSTITUTE(E3681,CHAR(160),CHAR(32))),Metadata!B$1:C$2632,2,FALSE)</f>
        <v>Perroux, François, 1903-</v>
      </c>
      <c r="G3681" t="str">
        <f>VLOOKUP(TRIM(SUBSTITUTE(E3681,CHAR(160),CHAR(32))),Metadata!B$1:D$2632,3,FALSE)</f>
        <v>L'économie du XXe siècle</v>
      </c>
      <c r="H3681">
        <f>VLOOKUP(TRIM(SUBSTITUTE(E3681,CHAR(160),CHAR(32))),Metadata!B$1:E$2632,4,FALSE)</f>
        <v>1964</v>
      </c>
      <c r="I3681" t="s">
        <v>534</v>
      </c>
      <c r="K3681" t="str">
        <f>VLOOKUP(TRIM(SUBSTITUTE(E3681,CHAR(160),CHAR(32))),Metadata!B$1:H$2632,7,FALSE)</f>
        <v>traite ou essai</v>
      </c>
      <c r="L3681" t="s">
        <v>4402</v>
      </c>
      <c r="N3681" t="str">
        <f>VLOOKUP(TRIM(SUBSTITUTE(E3681,CHAR(160),CHAR(32))),Metadata!B$1:J$2632,9,FALSE)</f>
        <v>prose</v>
      </c>
      <c r="O3681">
        <f>VLOOKUP(TRIM(SUBSTITUTE(E3681,CHAR(160),CHAR(32))),Metadata!B$1:K$2632,10,FALSE)</f>
        <v>208903</v>
      </c>
      <c r="P3681" s="4" t="s">
        <v>11882</v>
      </c>
      <c r="Q3681">
        <v>162</v>
      </c>
      <c r="R3681">
        <v>168</v>
      </c>
      <c r="S3681">
        <v>170</v>
      </c>
      <c r="T3681">
        <v>171</v>
      </c>
      <c r="U3681">
        <v>173</v>
      </c>
      <c r="V3681">
        <v>176</v>
      </c>
    </row>
    <row r="3682" spans="1:22" hidden="1" x14ac:dyDescent="0.25">
      <c r="A3682">
        <v>3686</v>
      </c>
      <c r="B3682" t="s">
        <v>4354</v>
      </c>
      <c r="C3682" t="s">
        <v>3842</v>
      </c>
      <c r="D3682" t="s">
        <v>330</v>
      </c>
      <c r="E3682" t="s">
        <v>8741</v>
      </c>
      <c r="F3682" t="str">
        <f>VLOOKUP(TRIM(SUBSTITUTE(E3682,CHAR(160),CHAR(32))),Metadata!B$1:C$2632,2,FALSE)</f>
        <v>Alain, 1868-1951.</v>
      </c>
      <c r="G3682" t="str">
        <f>VLOOKUP(TRIM(SUBSTITUTE(E3682,CHAR(160),CHAR(32))),Metadata!B$1:D$2632,3,FALSE)</f>
        <v>Système des beaux-arts</v>
      </c>
      <c r="H3682">
        <f>VLOOKUP(TRIM(SUBSTITUTE(E3682,CHAR(160),CHAR(32))),Metadata!B$1:E$2632,4,FALSE)</f>
        <v>1920</v>
      </c>
      <c r="I3682" t="s">
        <v>534</v>
      </c>
      <c r="K3682" t="str">
        <f>VLOOKUP(TRIM(SUBSTITUTE(E3682,CHAR(160),CHAR(32))),Metadata!B$1:H$2632,7,FALSE)</f>
        <v>traite ou essai</v>
      </c>
      <c r="L3682" t="s">
        <v>4402</v>
      </c>
      <c r="N3682" t="str">
        <f>VLOOKUP(TRIM(SUBSTITUTE(E3682,CHAR(160),CHAR(32))),Metadata!B$1:J$2632,9,FALSE)</f>
        <v>prose</v>
      </c>
      <c r="O3682">
        <f>VLOOKUP(TRIM(SUBSTITUTE(E3682,CHAR(160),CHAR(32))),Metadata!B$1:K$2632,10,FALSE)</f>
        <v>100955</v>
      </c>
      <c r="P3682" s="4" t="s">
        <v>11883</v>
      </c>
      <c r="Q3682">
        <v>219</v>
      </c>
      <c r="R3682">
        <v>224</v>
      </c>
      <c r="S3682">
        <v>226</v>
      </c>
      <c r="T3682">
        <v>227</v>
      </c>
      <c r="U3682">
        <v>229</v>
      </c>
      <c r="V3682">
        <v>232</v>
      </c>
    </row>
    <row r="3683" spans="1:22" hidden="1" x14ac:dyDescent="0.25">
      <c r="A3683">
        <v>3687</v>
      </c>
      <c r="B3683" t="s">
        <v>4354</v>
      </c>
      <c r="C3683" t="s">
        <v>3842</v>
      </c>
      <c r="D3683" t="s">
        <v>330</v>
      </c>
      <c r="E3683" t="s">
        <v>9009</v>
      </c>
      <c r="F3683" t="str">
        <f>VLOOKUP(TRIM(SUBSTITUTE(E3683,CHAR(160),CHAR(32))),Metadata!B$1:C$2632,2,FALSE)</f>
        <v>Sarraute, Nathalie, 1900-1999.</v>
      </c>
      <c r="G3683" t="str">
        <f>VLOOKUP(TRIM(SUBSTITUTE(E3683,CHAR(160),CHAR(32))),Metadata!B$1:D$2632,3,FALSE)</f>
        <v>L'ère du soupçon: essais sur le roman</v>
      </c>
      <c r="H3683">
        <f>VLOOKUP(TRIM(SUBSTITUTE(E3683,CHAR(160),CHAR(32))),Metadata!B$1:E$2632,4,FALSE)</f>
        <v>1956</v>
      </c>
      <c r="I3683" t="s">
        <v>534</v>
      </c>
      <c r="K3683" t="str">
        <f>VLOOKUP(TRIM(SUBSTITUTE(E3683,CHAR(160),CHAR(32))),Metadata!B$1:H$2632,7,FALSE)</f>
        <v>traite ou essai</v>
      </c>
      <c r="L3683" t="s">
        <v>4402</v>
      </c>
      <c r="N3683" t="str">
        <f>VLOOKUP(TRIM(SUBSTITUTE(E3683,CHAR(160),CHAR(32))),Metadata!B$1:J$2632,9,FALSE)</f>
        <v>prose</v>
      </c>
      <c r="O3683">
        <f>VLOOKUP(TRIM(SUBSTITUTE(E3683,CHAR(160),CHAR(32))),Metadata!B$1:K$2632,10,FALSE)</f>
        <v>25644</v>
      </c>
      <c r="P3683" s="4" t="s">
        <v>13089</v>
      </c>
      <c r="Q3683">
        <v>124</v>
      </c>
      <c r="R3683">
        <v>130</v>
      </c>
      <c r="S3683">
        <v>132</v>
      </c>
      <c r="T3683">
        <v>133</v>
      </c>
      <c r="U3683">
        <v>135</v>
      </c>
      <c r="V3683">
        <v>138</v>
      </c>
    </row>
    <row r="3684" spans="1:22" hidden="1" x14ac:dyDescent="0.25">
      <c r="A3684">
        <v>3688</v>
      </c>
      <c r="B3684" t="s">
        <v>4354</v>
      </c>
      <c r="C3684" t="s">
        <v>3842</v>
      </c>
      <c r="D3684" t="s">
        <v>330</v>
      </c>
      <c r="E3684" t="s">
        <v>8743</v>
      </c>
      <c r="F3684" t="str">
        <f>VLOOKUP(TRIM(SUBSTITUTE(E3684,CHAR(160),CHAR(32))),Metadata!B$1:C$2632,2,FALSE)</f>
        <v>Alain, 1868-1951.</v>
      </c>
      <c r="G3684" t="str">
        <f>VLOOKUP(TRIM(SUBSTITUTE(E3684,CHAR(160),CHAR(32))),Metadata!B$1:D$2632,3,FALSE)</f>
        <v>Vingt leçons sur les BEAUX-ARTS</v>
      </c>
      <c r="H3684">
        <f>VLOOKUP(TRIM(SUBSTITUTE(E3684,CHAR(160),CHAR(32))),Metadata!B$1:E$2632,4,FALSE)</f>
        <v>1931</v>
      </c>
      <c r="I3684" t="s">
        <v>534</v>
      </c>
      <c r="K3684" t="str">
        <f>VLOOKUP(TRIM(SUBSTITUTE(E3684,CHAR(160),CHAR(32))),Metadata!B$1:H$2632,7,FALSE)</f>
        <v>traite</v>
      </c>
      <c r="L3684" t="s">
        <v>4417</v>
      </c>
      <c r="N3684" t="str">
        <f>VLOOKUP(TRIM(SUBSTITUTE(E3684,CHAR(160),CHAR(32))),Metadata!B$1:J$2632,9,FALSE)</f>
        <v/>
      </c>
      <c r="O3684">
        <f>VLOOKUP(TRIM(SUBSTITUTE(E3684,CHAR(160),CHAR(32))),Metadata!B$1:K$2632,10,FALSE)</f>
        <v>60624</v>
      </c>
      <c r="P3684" s="4" t="s">
        <v>11884</v>
      </c>
      <c r="Q3684">
        <v>78</v>
      </c>
      <c r="R3684">
        <v>80</v>
      </c>
      <c r="S3684">
        <v>82</v>
      </c>
      <c r="T3684">
        <v>83</v>
      </c>
      <c r="U3684">
        <v>85</v>
      </c>
      <c r="V3684">
        <v>88</v>
      </c>
    </row>
    <row r="3685" spans="1:22" hidden="1" x14ac:dyDescent="0.25">
      <c r="A3685">
        <v>3689</v>
      </c>
      <c r="B3685" t="s">
        <v>4354</v>
      </c>
      <c r="C3685" t="s">
        <v>3842</v>
      </c>
      <c r="D3685" t="s">
        <v>330</v>
      </c>
      <c r="E3685" t="s">
        <v>9009</v>
      </c>
      <c r="F3685" t="str">
        <f>VLOOKUP(TRIM(SUBSTITUTE(E3685,CHAR(160),CHAR(32))),Metadata!B$1:C$2632,2,FALSE)</f>
        <v>Sarraute, Nathalie, 1900-1999.</v>
      </c>
      <c r="G3685" t="str">
        <f>VLOOKUP(TRIM(SUBSTITUTE(E3685,CHAR(160),CHAR(32))),Metadata!B$1:D$2632,3,FALSE)</f>
        <v>L'ère du soupçon: essais sur le roman</v>
      </c>
      <c r="H3685">
        <f>VLOOKUP(TRIM(SUBSTITUTE(E3685,CHAR(160),CHAR(32))),Metadata!B$1:E$2632,4,FALSE)</f>
        <v>1956</v>
      </c>
      <c r="I3685" t="s">
        <v>534</v>
      </c>
      <c r="K3685" t="str">
        <f>VLOOKUP(TRIM(SUBSTITUTE(E3685,CHAR(160),CHAR(32))),Metadata!B$1:H$2632,7,FALSE)</f>
        <v>traite ou essai</v>
      </c>
      <c r="L3685" t="s">
        <v>4402</v>
      </c>
      <c r="N3685" t="str">
        <f>VLOOKUP(TRIM(SUBSTITUTE(E3685,CHAR(160),CHAR(32))),Metadata!B$1:J$2632,9,FALSE)</f>
        <v>prose</v>
      </c>
      <c r="O3685">
        <f>VLOOKUP(TRIM(SUBSTITUTE(E3685,CHAR(160),CHAR(32))),Metadata!B$1:K$2632,10,FALSE)</f>
        <v>25644</v>
      </c>
      <c r="P3685" s="4" t="s">
        <v>11885</v>
      </c>
      <c r="Q3685">
        <v>36</v>
      </c>
      <c r="R3685">
        <v>43</v>
      </c>
      <c r="S3685">
        <v>45</v>
      </c>
      <c r="T3685">
        <v>48</v>
      </c>
    </row>
    <row r="3686" spans="1:22" hidden="1" x14ac:dyDescent="0.25">
      <c r="A3686">
        <v>3690</v>
      </c>
      <c r="B3686" t="s">
        <v>4354</v>
      </c>
      <c r="C3686" t="s">
        <v>3842</v>
      </c>
      <c r="D3686" t="s">
        <v>330</v>
      </c>
      <c r="E3686" t="s">
        <v>8852</v>
      </c>
      <c r="F3686" t="str">
        <f>VLOOKUP(TRIM(SUBSTITUTE(E3686,CHAR(160),CHAR(32))),Metadata!B$1:C$2632,2,FALSE)</f>
        <v>Eluard, Paul, 1895-1952.</v>
      </c>
      <c r="G3686" t="str">
        <f>VLOOKUP(TRIM(SUBSTITUTE(E3686,CHAR(160),CHAR(32))),Metadata!B$1:D$2632,3,FALSE)</f>
        <v>Donner à voir</v>
      </c>
      <c r="H3686">
        <f>VLOOKUP(TRIM(SUBSTITUTE(E3686,CHAR(160),CHAR(32))),Metadata!B$1:E$2632,4,FALSE)</f>
        <v>1939</v>
      </c>
      <c r="I3686" t="s">
        <v>534</v>
      </c>
      <c r="K3686" t="str">
        <f>VLOOKUP(TRIM(SUBSTITUTE(E3686,CHAR(160),CHAR(32))),Metadata!B$1:H$2632,7,FALSE)</f>
        <v>melanges litteraires</v>
      </c>
      <c r="L3686" t="s">
        <v>4389</v>
      </c>
      <c r="N3686" t="str">
        <f>VLOOKUP(TRIM(SUBSTITUTE(E3686,CHAR(160),CHAR(32))),Metadata!B$1:J$2632,9,FALSE)</f>
        <v>prose</v>
      </c>
      <c r="O3686">
        <f>VLOOKUP(TRIM(SUBSTITUTE(E3686,CHAR(160),CHAR(32))),Metadata!B$1:K$2632,10,FALSE)</f>
        <v>29940</v>
      </c>
      <c r="P3686" s="4" t="s">
        <v>11886</v>
      </c>
      <c r="Q3686">
        <v>138</v>
      </c>
      <c r="R3686">
        <v>143</v>
      </c>
      <c r="S3686">
        <v>145</v>
      </c>
      <c r="T3686">
        <v>146</v>
      </c>
      <c r="U3686">
        <v>148</v>
      </c>
      <c r="V3686">
        <v>151</v>
      </c>
    </row>
    <row r="3687" spans="1:22" hidden="1" x14ac:dyDescent="0.25">
      <c r="A3687">
        <v>3691</v>
      </c>
      <c r="B3687" t="s">
        <v>4354</v>
      </c>
      <c r="C3687" t="s">
        <v>3842</v>
      </c>
      <c r="D3687" t="s">
        <v>330</v>
      </c>
      <c r="E3687" t="s">
        <v>8991</v>
      </c>
      <c r="F3687" t="str">
        <f>VLOOKUP(TRIM(SUBSTITUTE(E3687,CHAR(160),CHAR(32))),Metadata!B$1:C$2632,2,FALSE)</f>
        <v>Robbe-Grillet, Alain, 1922-</v>
      </c>
      <c r="G3687" t="str">
        <f>VLOOKUP(TRIM(SUBSTITUTE(E3687,CHAR(160),CHAR(32))),Metadata!B$1:D$2632,3,FALSE)</f>
        <v>Le Voyeur</v>
      </c>
      <c r="H3687">
        <f>VLOOKUP(TRIM(SUBSTITUTE(E3687,CHAR(160),CHAR(32))),Metadata!B$1:E$2632,4,FALSE)</f>
        <v>1955</v>
      </c>
      <c r="I3687" t="s">
        <v>534</v>
      </c>
      <c r="K3687" t="str">
        <f>VLOOKUP(TRIM(SUBSTITUTE(E3687,CHAR(160),CHAR(32))),Metadata!B$1:H$2632,7,FALSE)</f>
        <v>roman</v>
      </c>
      <c r="L3687" t="s">
        <v>4378</v>
      </c>
      <c r="N3687" t="str">
        <f>VLOOKUP(TRIM(SUBSTITUTE(E3687,CHAR(160),CHAR(32))),Metadata!B$1:J$2632,9,FALSE)</f>
        <v/>
      </c>
      <c r="O3687">
        <f>VLOOKUP(TRIM(SUBSTITUTE(E3687,CHAR(160),CHAR(32))),Metadata!B$1:K$2632,10,FALSE)</f>
        <v>73031</v>
      </c>
      <c r="P3687" s="4" t="s">
        <v>13090</v>
      </c>
      <c r="Q3687">
        <v>9</v>
      </c>
      <c r="R3687">
        <v>15</v>
      </c>
      <c r="S3687">
        <v>17</v>
      </c>
      <c r="T3687">
        <v>22</v>
      </c>
    </row>
    <row r="3688" spans="1:22" x14ac:dyDescent="0.25">
      <c r="A3688">
        <v>3692</v>
      </c>
      <c r="B3688" t="s">
        <v>4354</v>
      </c>
      <c r="C3688" t="s">
        <v>3930</v>
      </c>
      <c r="D3688" t="s">
        <v>330</v>
      </c>
      <c r="E3688" t="s">
        <v>7925</v>
      </c>
      <c r="F3688" t="str">
        <f>VLOOKUP(TRIM(SUBSTITUTE(E3688,CHAR(160),CHAR(32))),Metadata!B$1:C$2632,2,FALSE)</f>
        <v>Du Bellay, Joachim</v>
      </c>
      <c r="G3688" t="str">
        <f>VLOOKUP(TRIM(SUBSTITUTE(E3688,CHAR(160),CHAR(32))),Metadata!B$1:D$2632,3,FALSE)</f>
        <v>Les Regrets</v>
      </c>
      <c r="H3688">
        <f>VLOOKUP(TRIM(SUBSTITUTE(E3688,CHAR(160),CHAR(32))),Metadata!B$1:E$2632,4,FALSE)</f>
        <v>1558</v>
      </c>
      <c r="I3688" t="s">
        <v>456</v>
      </c>
      <c r="K3688" t="str">
        <f>VLOOKUP(TRIM(SUBSTITUTE(E3688,CHAR(160),CHAR(32))),Metadata!B$1:H$2632,7,FALSE)</f>
        <v>poesie</v>
      </c>
      <c r="L3688" t="s">
        <v>4382</v>
      </c>
      <c r="N3688" t="str">
        <f>VLOOKUP(TRIM(SUBSTITUTE(E3688,CHAR(160),CHAR(32))),Metadata!B$1:J$2632,9,FALSE)</f>
        <v/>
      </c>
      <c r="O3688">
        <f>VLOOKUP(TRIM(SUBSTITUTE(E3688,CHAR(160),CHAR(32))),Metadata!B$1:K$2632,10,FALSE)</f>
        <v>24574</v>
      </c>
      <c r="P3688" s="8" t="s">
        <v>13091</v>
      </c>
      <c r="Q3688">
        <v>35</v>
      </c>
      <c r="R3688">
        <v>40</v>
      </c>
      <c r="S3688">
        <v>42</v>
      </c>
      <c r="T3688">
        <v>43</v>
      </c>
      <c r="U3688">
        <v>45</v>
      </c>
      <c r="V3688">
        <v>52</v>
      </c>
    </row>
    <row r="3689" spans="1:22" hidden="1" x14ac:dyDescent="0.25">
      <c r="A3689">
        <v>3693</v>
      </c>
      <c r="B3689" t="s">
        <v>4354</v>
      </c>
      <c r="C3689" t="s">
        <v>3930</v>
      </c>
      <c r="D3689" t="s">
        <v>330</v>
      </c>
      <c r="E3689" t="s">
        <v>7945</v>
      </c>
      <c r="F3689" t="str">
        <f>VLOOKUP(TRIM(SUBSTITUTE(E3689,CHAR(160),CHAR(32))),Metadata!B$1:C$2632,2,FALSE)</f>
        <v>Montaigne, Michel Eyquem de</v>
      </c>
      <c r="G3689" t="str">
        <f>VLOOKUP(TRIM(SUBSTITUTE(E3689,CHAR(160),CHAR(32))),Metadata!B$1:D$2632,3,FALSE)</f>
        <v>Les Essais</v>
      </c>
      <c r="H3689">
        <f>VLOOKUP(TRIM(SUBSTITUTE(E3689,CHAR(160),CHAR(32))),Metadata!B$1:E$2632,4,FALSE)</f>
        <v>1595</v>
      </c>
      <c r="I3689" t="s">
        <v>456</v>
      </c>
      <c r="K3689" t="str">
        <f>VLOOKUP(TRIM(SUBSTITUTE(E3689,CHAR(160),CHAR(32))),Metadata!B$1:H$2632,7,FALSE)</f>
        <v>essai</v>
      </c>
      <c r="L3689" t="s">
        <v>4484</v>
      </c>
      <c r="N3689" t="str">
        <f>VLOOKUP(TRIM(SUBSTITUTE(E3689,CHAR(160),CHAR(32))),Metadata!B$1:J$2632,9,FALSE)</f>
        <v/>
      </c>
      <c r="O3689">
        <f>VLOOKUP(TRIM(SUBSTITUTE(E3689,CHAR(160),CHAR(32))),Metadata!B$1:K$2632,10,FALSE)</f>
        <v>438631</v>
      </c>
      <c r="P3689" s="4" t="s">
        <v>11887</v>
      </c>
      <c r="Q3689">
        <v>299</v>
      </c>
      <c r="R3689">
        <v>305</v>
      </c>
      <c r="S3689">
        <v>307</v>
      </c>
      <c r="T3689">
        <v>308</v>
      </c>
      <c r="U3689">
        <v>310</v>
      </c>
      <c r="V3689">
        <v>317</v>
      </c>
    </row>
    <row r="3690" spans="1:22" hidden="1" x14ac:dyDescent="0.25">
      <c r="A3690">
        <v>3694</v>
      </c>
      <c r="B3690" t="s">
        <v>4354</v>
      </c>
      <c r="C3690" t="s">
        <v>3930</v>
      </c>
      <c r="D3690" t="s">
        <v>330</v>
      </c>
      <c r="E3690" t="s">
        <v>7922</v>
      </c>
      <c r="F3690" t="str">
        <f>VLOOKUP(TRIM(SUBSTITUTE(E3690,CHAR(160),CHAR(32))),Metadata!B$1:C$2632,2,FALSE)</f>
        <v>Des Périers, Bonaventure, 1500?-1544?</v>
      </c>
      <c r="G3690" t="str">
        <f>VLOOKUP(TRIM(SUBSTITUTE(E3690,CHAR(160),CHAR(32))),Metadata!B$1:D$2632,3,FALSE)</f>
        <v>Les nouvelles récréations et joyeux devis</v>
      </c>
      <c r="H3690">
        <f>VLOOKUP(TRIM(SUBSTITUTE(E3690,CHAR(160),CHAR(32))),Metadata!B$1:E$2632,4,FALSE)</f>
        <v>1557</v>
      </c>
      <c r="I3690" t="s">
        <v>456</v>
      </c>
      <c r="K3690" t="str">
        <f>VLOOKUP(TRIM(SUBSTITUTE(E3690,CHAR(160),CHAR(32))),Metadata!B$1:H$2632,7,FALSE)</f>
        <v>traite ou essai</v>
      </c>
      <c r="L3690" t="s">
        <v>4402</v>
      </c>
      <c r="N3690" t="str">
        <f>VLOOKUP(TRIM(SUBSTITUTE(E3690,CHAR(160),CHAR(32))),Metadata!B$1:J$2632,9,FALSE)</f>
        <v/>
      </c>
      <c r="O3690">
        <f>VLOOKUP(TRIM(SUBSTITUTE(E3690,CHAR(160),CHAR(32))),Metadata!B$1:K$2632,10,FALSE)</f>
        <v>92068</v>
      </c>
      <c r="P3690" s="8" t="s">
        <v>11888</v>
      </c>
      <c r="Q3690">
        <v>226</v>
      </c>
      <c r="R3690">
        <v>231</v>
      </c>
      <c r="S3690">
        <v>233</v>
      </c>
      <c r="T3690">
        <v>234</v>
      </c>
      <c r="U3690">
        <v>236</v>
      </c>
      <c r="V3690">
        <v>243</v>
      </c>
    </row>
    <row r="3691" spans="1:22" x14ac:dyDescent="0.25">
      <c r="A3691">
        <v>3695</v>
      </c>
      <c r="B3691" t="s">
        <v>4354</v>
      </c>
      <c r="C3691" t="s">
        <v>3930</v>
      </c>
      <c r="D3691" t="s">
        <v>330</v>
      </c>
      <c r="E3691" t="s">
        <v>7949</v>
      </c>
      <c r="F3691" t="str">
        <f>VLOOKUP(TRIM(SUBSTITUTE(E3691,CHAR(160),CHAR(32))),Metadata!B$1:C$2632,2,FALSE)</f>
        <v>Rabelais, François, ca. 1490-1553?.</v>
      </c>
      <c r="G3691" t="str">
        <f>VLOOKUP(TRIM(SUBSTITUTE(E3691,CHAR(160),CHAR(32))),Metadata!B$1:D$2632,3,FALSE)</f>
        <v>Gargantua.</v>
      </c>
      <c r="H3691">
        <f>VLOOKUP(TRIM(SUBSTITUTE(E3691,CHAR(160),CHAR(32))),Metadata!B$1:E$2632,4,FALSE)</f>
        <v>1534</v>
      </c>
      <c r="I3691" t="s">
        <v>456</v>
      </c>
      <c r="K3691" t="str">
        <f>VLOOKUP(TRIM(SUBSTITUTE(E3691,CHAR(160),CHAR(32))),Metadata!B$1:H$2632,7,FALSE)</f>
        <v>poesie</v>
      </c>
      <c r="L3691" t="s">
        <v>4382</v>
      </c>
      <c r="N3691" t="str">
        <f>VLOOKUP(TRIM(SUBSTITUTE(E3691,CHAR(160),CHAR(32))),Metadata!B$1:J$2632,9,FALSE)</f>
        <v/>
      </c>
      <c r="O3691">
        <f>VLOOKUP(TRIM(SUBSTITUTE(E3691,CHAR(160),CHAR(32))),Metadata!B$1:K$2632,10,FALSE)</f>
        <v>44754</v>
      </c>
      <c r="P3691" s="8" t="s">
        <v>9410</v>
      </c>
      <c r="Q3691">
        <v>101</v>
      </c>
      <c r="R3691">
        <v>106</v>
      </c>
      <c r="S3691">
        <v>108</v>
      </c>
      <c r="T3691">
        <v>109</v>
      </c>
      <c r="U3691">
        <v>111</v>
      </c>
      <c r="V3691">
        <v>118</v>
      </c>
    </row>
    <row r="3692" spans="1:22" x14ac:dyDescent="0.25">
      <c r="A3692">
        <v>3696</v>
      </c>
      <c r="B3692" t="s">
        <v>4354</v>
      </c>
      <c r="C3692" t="s">
        <v>3930</v>
      </c>
      <c r="D3692" t="s">
        <v>330</v>
      </c>
      <c r="E3692" t="s">
        <v>7925</v>
      </c>
      <c r="F3692" t="str">
        <f>VLOOKUP(TRIM(SUBSTITUTE(E3692,CHAR(160),CHAR(32))),Metadata!B$1:C$2632,2,FALSE)</f>
        <v>Du Bellay, Joachim</v>
      </c>
      <c r="G3692" t="str">
        <f>VLOOKUP(TRIM(SUBSTITUTE(E3692,CHAR(160),CHAR(32))),Metadata!B$1:D$2632,3,FALSE)</f>
        <v>Les Regrets</v>
      </c>
      <c r="H3692">
        <f>VLOOKUP(TRIM(SUBSTITUTE(E3692,CHAR(160),CHAR(32))),Metadata!B$1:E$2632,4,FALSE)</f>
        <v>1558</v>
      </c>
      <c r="I3692" t="s">
        <v>456</v>
      </c>
      <c r="K3692" t="str">
        <f>VLOOKUP(TRIM(SUBSTITUTE(E3692,CHAR(160),CHAR(32))),Metadata!B$1:H$2632,7,FALSE)</f>
        <v>poesie</v>
      </c>
      <c r="L3692" t="s">
        <v>4382</v>
      </c>
      <c r="N3692" t="str">
        <f>VLOOKUP(TRIM(SUBSTITUTE(E3692,CHAR(160),CHAR(32))),Metadata!B$1:J$2632,9,FALSE)</f>
        <v/>
      </c>
      <c r="O3692">
        <f>VLOOKUP(TRIM(SUBSTITUTE(E3692,CHAR(160),CHAR(32))),Metadata!B$1:K$2632,10,FALSE)</f>
        <v>24574</v>
      </c>
      <c r="P3692" s="8" t="s">
        <v>11889</v>
      </c>
      <c r="Q3692">
        <v>130</v>
      </c>
      <c r="R3692">
        <v>132</v>
      </c>
      <c r="S3692">
        <v>134</v>
      </c>
      <c r="T3692">
        <v>135</v>
      </c>
      <c r="U3692">
        <v>137</v>
      </c>
      <c r="V3692">
        <v>144</v>
      </c>
    </row>
    <row r="3693" spans="1:22" x14ac:dyDescent="0.25">
      <c r="A3693">
        <v>3697</v>
      </c>
      <c r="B3693" t="s">
        <v>4354</v>
      </c>
      <c r="C3693" t="s">
        <v>3930</v>
      </c>
      <c r="D3693" t="s">
        <v>330</v>
      </c>
      <c r="E3693" t="s">
        <v>7939</v>
      </c>
      <c r="F3693" t="str">
        <f>VLOOKUP(TRIM(SUBSTITUTE(E3693,CHAR(160),CHAR(32))),Metadata!B$1:C$2632,2,FALSE)</f>
        <v>Marot, Clément</v>
      </c>
      <c r="G3693" t="str">
        <f>VLOOKUP(TRIM(SUBSTITUTE(E3693,CHAR(160),CHAR(32))),Metadata!B$1:D$2632,3,FALSE)</f>
        <v>Oeuvres de Clément Marot les plus nouvelles et récentes</v>
      </c>
      <c r="H3693">
        <f>VLOOKUP(TRIM(SUBSTITUTE(E3693,CHAR(160),CHAR(32))),Metadata!B$1:E$2632,4,FALSE)</f>
        <v>1526</v>
      </c>
      <c r="I3693" t="s">
        <v>456</v>
      </c>
      <c r="K3693" t="str">
        <f>VLOOKUP(TRIM(SUBSTITUTE(E3693,CHAR(160),CHAR(32))),Metadata!B$1:H$2632,7,FALSE)</f>
        <v>poesie</v>
      </c>
      <c r="L3693" t="s">
        <v>4382</v>
      </c>
      <c r="N3693" t="str">
        <f>VLOOKUP(TRIM(SUBSTITUTE(E3693,CHAR(160),CHAR(32))),Metadata!B$1:J$2632,9,FALSE)</f>
        <v/>
      </c>
      <c r="O3693">
        <f>VLOOKUP(TRIM(SUBSTITUTE(E3693,CHAR(160),CHAR(32))),Metadata!B$1:K$2632,10,FALSE)</f>
        <v>10600</v>
      </c>
      <c r="P3693" s="8" t="s">
        <v>13092</v>
      </c>
      <c r="Q3693">
        <v>45</v>
      </c>
      <c r="R3693">
        <v>51</v>
      </c>
      <c r="S3693">
        <v>62</v>
      </c>
      <c r="T3693">
        <v>63</v>
      </c>
      <c r="U3693">
        <v>65</v>
      </c>
      <c r="V3693">
        <v>72</v>
      </c>
    </row>
    <row r="3694" spans="1:22" hidden="1" x14ac:dyDescent="0.25">
      <c r="A3694">
        <v>3698</v>
      </c>
      <c r="B3694" t="s">
        <v>4354</v>
      </c>
      <c r="C3694" t="s">
        <v>3930</v>
      </c>
      <c r="D3694" t="s">
        <v>330</v>
      </c>
      <c r="E3694" t="s">
        <v>7945</v>
      </c>
      <c r="F3694" t="str">
        <f>VLOOKUP(TRIM(SUBSTITUTE(E3694,CHAR(160),CHAR(32))),Metadata!B$1:C$2632,2,FALSE)</f>
        <v>Montaigne, Michel Eyquem de</v>
      </c>
      <c r="G3694" t="str">
        <f>VLOOKUP(TRIM(SUBSTITUTE(E3694,CHAR(160),CHAR(32))),Metadata!B$1:D$2632,3,FALSE)</f>
        <v>Les Essais</v>
      </c>
      <c r="H3694">
        <f>VLOOKUP(TRIM(SUBSTITUTE(E3694,CHAR(160),CHAR(32))),Metadata!B$1:E$2632,4,FALSE)</f>
        <v>1595</v>
      </c>
      <c r="I3694" t="s">
        <v>456</v>
      </c>
      <c r="K3694" t="str">
        <f>VLOOKUP(TRIM(SUBSTITUTE(E3694,CHAR(160),CHAR(32))),Metadata!B$1:H$2632,7,FALSE)</f>
        <v>essai</v>
      </c>
      <c r="L3694" t="s">
        <v>4484</v>
      </c>
      <c r="N3694" t="str">
        <f>VLOOKUP(TRIM(SUBSTITUTE(E3694,CHAR(160),CHAR(32))),Metadata!B$1:J$2632,9,FALSE)</f>
        <v/>
      </c>
      <c r="O3694">
        <f>VLOOKUP(TRIM(SUBSTITUTE(E3694,CHAR(160),CHAR(32))),Metadata!B$1:K$2632,10,FALSE)</f>
        <v>438631</v>
      </c>
      <c r="P3694" s="4" t="s">
        <v>11890</v>
      </c>
      <c r="Q3694">
        <v>171</v>
      </c>
      <c r="R3694">
        <v>176</v>
      </c>
      <c r="S3694">
        <v>178</v>
      </c>
      <c r="T3694">
        <v>179</v>
      </c>
      <c r="U3694">
        <v>181</v>
      </c>
      <c r="V3694">
        <v>188</v>
      </c>
    </row>
    <row r="3695" spans="1:22" hidden="1" x14ac:dyDescent="0.25">
      <c r="A3695">
        <v>3699</v>
      </c>
      <c r="B3695" t="s">
        <v>4354</v>
      </c>
      <c r="C3695" t="s">
        <v>3930</v>
      </c>
      <c r="D3695" t="s">
        <v>330</v>
      </c>
      <c r="E3695" t="s">
        <v>8061</v>
      </c>
      <c r="F3695" t="str">
        <f>VLOOKUP(TRIM(SUBSTITUTE(E3695,CHAR(160),CHAR(32))),Metadata!B$1:C$2632,2,FALSE)</f>
        <v>Garasse, François, 1584-1631.</v>
      </c>
      <c r="G3695" t="str">
        <f>VLOOKUP(TRIM(SUBSTITUTE(E3695,CHAR(160),CHAR(32))),Metadata!B$1:D$2632,3,FALSE)</f>
        <v>La doctrine cvrievse des beavx esprits de ce temps, ov, Pretendvs tels</v>
      </c>
      <c r="H3695">
        <f>VLOOKUP(TRIM(SUBSTITUTE(E3695,CHAR(160),CHAR(32))),Metadata!B$1:E$2632,4,FALSE)</f>
        <v>1623</v>
      </c>
      <c r="I3695" t="s">
        <v>445</v>
      </c>
      <c r="K3695" t="str">
        <f>VLOOKUP(TRIM(SUBSTITUTE(E3695,CHAR(160),CHAR(32))),Metadata!B$1:H$2632,7,FALSE)</f>
        <v>pamphlet</v>
      </c>
      <c r="L3695" t="s">
        <v>4534</v>
      </c>
      <c r="N3695" t="str">
        <f>VLOOKUP(TRIM(SUBSTITUTE(E3695,CHAR(160),CHAR(32))),Metadata!B$1:J$2632,9,FALSE)</f>
        <v>prose</v>
      </c>
      <c r="O3695">
        <f>VLOOKUP(TRIM(SUBSTITUTE(E3695,CHAR(160),CHAR(32))),Metadata!B$1:K$2632,10,FALSE)</f>
        <v>244231</v>
      </c>
      <c r="P3695" s="8" t="s">
        <v>9411</v>
      </c>
      <c r="Q3695">
        <v>60</v>
      </c>
      <c r="R3695">
        <v>64</v>
      </c>
      <c r="S3695">
        <v>66</v>
      </c>
      <c r="T3695">
        <v>67</v>
      </c>
      <c r="U3695">
        <v>69</v>
      </c>
      <c r="V3695">
        <v>76</v>
      </c>
    </row>
    <row r="3696" spans="1:22" hidden="1" x14ac:dyDescent="0.25">
      <c r="A3696">
        <v>3700</v>
      </c>
      <c r="B3696" t="s">
        <v>4354</v>
      </c>
      <c r="C3696" t="s">
        <v>3930</v>
      </c>
      <c r="D3696" t="s">
        <v>330</v>
      </c>
      <c r="E3696" t="s">
        <v>8051</v>
      </c>
      <c r="F3696" t="str">
        <f>VLOOKUP(TRIM(SUBSTITUTE(E3696,CHAR(160),CHAR(32))),Metadata!B$1:C$2632,2,FALSE)</f>
        <v>Fauchet, Claude, 1530-1601.</v>
      </c>
      <c r="G3696" t="str">
        <f>VLOOKUP(TRIM(SUBSTITUTE(E3696,CHAR(160),CHAR(32))),Metadata!B$1:D$2632,3,FALSE)</f>
        <v>Fleur de la maison de Charlemagne: qui est la continuation des antiquitez françoises contenant les faits de Pépin ses successeurs depuis l'an 751 iusques à l'an 840 de Iesus-Christ</v>
      </c>
      <c r="H3696">
        <f>VLOOKUP(TRIM(SUBSTITUTE(E3696,CHAR(160),CHAR(32))),Metadata!B$1:E$2632,4,FALSE)</f>
        <v>1601</v>
      </c>
      <c r="I3696" t="s">
        <v>445</v>
      </c>
      <c r="K3696" t="str">
        <f>VLOOKUP(TRIM(SUBSTITUTE(E3696,CHAR(160),CHAR(32))),Metadata!B$1:H$2632,7,FALSE)</f>
        <v>traite ou essai</v>
      </c>
      <c r="L3696" t="s">
        <v>4402</v>
      </c>
      <c r="N3696" t="str">
        <f>VLOOKUP(TRIM(SUBSTITUTE(E3696,CHAR(160),CHAR(32))),Metadata!B$1:J$2632,9,FALSE)</f>
        <v>prose</v>
      </c>
      <c r="O3696">
        <f>VLOOKUP(TRIM(SUBSTITUTE(E3696,CHAR(160),CHAR(32))),Metadata!B$1:K$2632,10,FALSE)</f>
        <v>127257</v>
      </c>
      <c r="P3696" s="4" t="s">
        <v>11891</v>
      </c>
      <c r="Q3696">
        <v>333</v>
      </c>
      <c r="R3696">
        <v>338</v>
      </c>
      <c r="S3696">
        <v>340</v>
      </c>
      <c r="T3696">
        <v>341</v>
      </c>
      <c r="U3696">
        <v>343</v>
      </c>
      <c r="V3696">
        <v>350</v>
      </c>
    </row>
    <row r="3697" spans="1:22" x14ac:dyDescent="0.25">
      <c r="A3697">
        <v>3701</v>
      </c>
      <c r="B3697" t="s">
        <v>4354</v>
      </c>
      <c r="C3697" t="s">
        <v>3930</v>
      </c>
      <c r="D3697" t="s">
        <v>330</v>
      </c>
      <c r="E3697" t="s">
        <v>8144</v>
      </c>
      <c r="F3697" t="str">
        <f>VLOOKUP(TRIM(SUBSTITUTE(E3697,CHAR(160),CHAR(32))),Metadata!B$1:C$2632,2,FALSE)</f>
        <v>Schelandre, Jean de, 1585?-1635.</v>
      </c>
      <c r="G3697" t="str">
        <f>VLOOKUP(TRIM(SUBSTITUTE(E3697,CHAR(160),CHAR(32))),Metadata!B$1:D$2632,3,FALSE)</f>
        <v>Tyr et Sidon</v>
      </c>
      <c r="H3697">
        <f>VLOOKUP(TRIM(SUBSTITUTE(E3697,CHAR(160),CHAR(32))),Metadata!B$1:E$2632,4,FALSE)</f>
        <v>1628</v>
      </c>
      <c r="I3697" t="s">
        <v>445</v>
      </c>
      <c r="K3697" t="str">
        <f>VLOOKUP(TRIM(SUBSTITUTE(E3697,CHAR(160),CHAR(32))),Metadata!B$1:H$2632,7,FALSE)</f>
        <v>theatre</v>
      </c>
      <c r="L3697" t="s">
        <v>13224</v>
      </c>
      <c r="N3697" t="str">
        <f>VLOOKUP(TRIM(SUBSTITUTE(E3697,CHAR(160),CHAR(32))),Metadata!B$1:J$2632,9,FALSE)</f>
        <v>vers</v>
      </c>
      <c r="O3697">
        <f>VLOOKUP(TRIM(SUBSTITUTE(E3697,CHAR(160),CHAR(32))),Metadata!B$1:K$2632,10,FALSE)</f>
        <v>42849</v>
      </c>
      <c r="P3697" s="8" t="s">
        <v>11892</v>
      </c>
      <c r="Q3697">
        <v>193</v>
      </c>
      <c r="R3697">
        <v>199</v>
      </c>
      <c r="S3697">
        <v>224</v>
      </c>
      <c r="T3697">
        <v>225</v>
      </c>
      <c r="U3697">
        <v>227</v>
      </c>
      <c r="V3697">
        <v>234</v>
      </c>
    </row>
    <row r="3698" spans="1:22" x14ac:dyDescent="0.25">
      <c r="A3698">
        <v>3702</v>
      </c>
      <c r="B3698" t="s">
        <v>4354</v>
      </c>
      <c r="C3698" t="s">
        <v>3930</v>
      </c>
      <c r="D3698" t="s">
        <v>330</v>
      </c>
      <c r="E3698" t="s">
        <v>8144</v>
      </c>
      <c r="F3698" t="str">
        <f>VLOOKUP(TRIM(SUBSTITUTE(E3698,CHAR(160),CHAR(32))),Metadata!B$1:C$2632,2,FALSE)</f>
        <v>Schelandre, Jean de, 1585?-1635.</v>
      </c>
      <c r="G3698" t="str">
        <f>VLOOKUP(TRIM(SUBSTITUTE(E3698,CHAR(160),CHAR(32))),Metadata!B$1:D$2632,3,FALSE)</f>
        <v>Tyr et Sidon</v>
      </c>
      <c r="H3698">
        <f>VLOOKUP(TRIM(SUBSTITUTE(E3698,CHAR(160),CHAR(32))),Metadata!B$1:E$2632,4,FALSE)</f>
        <v>1628</v>
      </c>
      <c r="I3698" t="s">
        <v>445</v>
      </c>
      <c r="K3698" t="str">
        <f>VLOOKUP(TRIM(SUBSTITUTE(E3698,CHAR(160),CHAR(32))),Metadata!B$1:H$2632,7,FALSE)</f>
        <v>theatre</v>
      </c>
      <c r="L3698" t="s">
        <v>13224</v>
      </c>
      <c r="N3698" t="str">
        <f>VLOOKUP(TRIM(SUBSTITUTE(E3698,CHAR(160),CHAR(32))),Metadata!B$1:J$2632,9,FALSE)</f>
        <v>vers</v>
      </c>
      <c r="O3698">
        <f>VLOOKUP(TRIM(SUBSTITUTE(E3698,CHAR(160),CHAR(32))),Metadata!B$1:K$2632,10,FALSE)</f>
        <v>42849</v>
      </c>
      <c r="P3698" s="8" t="s">
        <v>9412</v>
      </c>
      <c r="Q3698">
        <v>146</v>
      </c>
      <c r="R3698">
        <v>151</v>
      </c>
      <c r="S3698">
        <v>153</v>
      </c>
      <c r="T3698">
        <v>154</v>
      </c>
      <c r="U3698">
        <v>156</v>
      </c>
      <c r="V3698">
        <v>163</v>
      </c>
    </row>
    <row r="3699" spans="1:22" hidden="1" x14ac:dyDescent="0.25">
      <c r="A3699">
        <v>3703</v>
      </c>
      <c r="B3699" t="s">
        <v>4354</v>
      </c>
      <c r="C3699" t="s">
        <v>3930</v>
      </c>
      <c r="D3699" t="s">
        <v>330</v>
      </c>
      <c r="E3699" t="s">
        <v>8155</v>
      </c>
      <c r="F3699" t="str">
        <f>VLOOKUP(TRIM(SUBSTITUTE(E3699,CHAR(160),CHAR(32))),Metadata!B$1:C$2632,2,FALSE)</f>
        <v>Sorel, Charles, 1602?-1674.</v>
      </c>
      <c r="G3699" t="str">
        <f>VLOOKUP(TRIM(SUBSTITUTE(E3699,CHAR(160),CHAR(32))),Metadata!B$1:D$2632,3,FALSE)</f>
        <v>Le berger extravagant</v>
      </c>
      <c r="H3699">
        <f>VLOOKUP(TRIM(SUBSTITUTE(E3699,CHAR(160),CHAR(32))),Metadata!B$1:E$2632,4,FALSE)</f>
        <v>1627</v>
      </c>
      <c r="I3699" t="s">
        <v>445</v>
      </c>
      <c r="K3699" t="str">
        <f>VLOOKUP(TRIM(SUBSTITUTE(E3699,CHAR(160),CHAR(32))),Metadata!B$1:H$2632,7,FALSE)</f>
        <v>roman</v>
      </c>
      <c r="L3699" t="s">
        <v>4378</v>
      </c>
      <c r="N3699" t="str">
        <f>VLOOKUP(TRIM(SUBSTITUTE(E3699,CHAR(160),CHAR(32))),Metadata!B$1:J$2632,9,FALSE)</f>
        <v>prose</v>
      </c>
      <c r="O3699">
        <f>VLOOKUP(TRIM(SUBSTITUTE(E3699,CHAR(160),CHAR(32))),Metadata!B$1:K$2632,10,FALSE)</f>
        <v>289478</v>
      </c>
      <c r="P3699" s="4" t="s">
        <v>13093</v>
      </c>
      <c r="Q3699">
        <v>75</v>
      </c>
      <c r="R3699">
        <v>77</v>
      </c>
      <c r="S3699">
        <v>79</v>
      </c>
      <c r="T3699">
        <v>80</v>
      </c>
      <c r="U3699">
        <v>82</v>
      </c>
      <c r="V3699">
        <v>89</v>
      </c>
    </row>
    <row r="3700" spans="1:22" hidden="1" x14ac:dyDescent="0.25">
      <c r="A3700">
        <v>3704</v>
      </c>
      <c r="B3700" t="s">
        <v>4354</v>
      </c>
      <c r="C3700" t="s">
        <v>3930</v>
      </c>
      <c r="D3700" t="s">
        <v>330</v>
      </c>
      <c r="E3700" t="s">
        <v>8159</v>
      </c>
      <c r="F3700" t="str">
        <f>VLOOKUP(TRIM(SUBSTITUTE(E3700,CHAR(160),CHAR(32))),Metadata!B$1:C$2632,2,FALSE)</f>
        <v>Tristan L'Hermite, François, 1601-1655.</v>
      </c>
      <c r="G3700" t="str">
        <f>VLOOKUP(TRIM(SUBSTITUTE(E3700,CHAR(160),CHAR(32))),Metadata!B$1:D$2632,3,FALSE)</f>
        <v>La Mariane: tradédie</v>
      </c>
      <c r="H3700">
        <f>VLOOKUP(TRIM(SUBSTITUTE(E3700,CHAR(160),CHAR(32))),Metadata!B$1:E$2632,4,FALSE)</f>
        <v>1637</v>
      </c>
      <c r="I3700" t="s">
        <v>445</v>
      </c>
      <c r="K3700" t="str">
        <f>VLOOKUP(TRIM(SUBSTITUTE(E3700,CHAR(160),CHAR(32))),Metadata!B$1:H$2632,7,FALSE)</f>
        <v>pamphlet</v>
      </c>
      <c r="L3700" t="s">
        <v>4534</v>
      </c>
      <c r="N3700" t="str">
        <f>VLOOKUP(TRIM(SUBSTITUTE(E3700,CHAR(160),CHAR(32))),Metadata!B$1:J$2632,9,FALSE)</f>
        <v/>
      </c>
      <c r="O3700">
        <f>VLOOKUP(TRIM(SUBSTITUTE(E3700,CHAR(160),CHAR(32))),Metadata!B$1:K$2632,10,FALSE)</f>
        <v>16075</v>
      </c>
      <c r="P3700" s="4" t="s">
        <v>11893</v>
      </c>
      <c r="Q3700">
        <v>29</v>
      </c>
      <c r="R3700">
        <v>34</v>
      </c>
      <c r="S3700">
        <v>36</v>
      </c>
      <c r="T3700">
        <v>37</v>
      </c>
      <c r="U3700">
        <v>39</v>
      </c>
      <c r="V3700">
        <v>46</v>
      </c>
    </row>
    <row r="3701" spans="1:22" hidden="1" x14ac:dyDescent="0.25">
      <c r="A3701">
        <v>3705</v>
      </c>
      <c r="B3701" t="s">
        <v>4354</v>
      </c>
      <c r="C3701" t="s">
        <v>3930</v>
      </c>
      <c r="D3701" t="s">
        <v>330</v>
      </c>
      <c r="E3701" t="s">
        <v>8061</v>
      </c>
      <c r="F3701" t="str">
        <f>VLOOKUP(TRIM(SUBSTITUTE(E3701,CHAR(160),CHAR(32))),Metadata!B$1:C$2632,2,FALSE)</f>
        <v>Garasse, François, 1584-1631.</v>
      </c>
      <c r="G3701" t="str">
        <f>VLOOKUP(TRIM(SUBSTITUTE(E3701,CHAR(160),CHAR(32))),Metadata!B$1:D$2632,3,FALSE)</f>
        <v>La doctrine cvrievse des beavx esprits de ce temps, ov, Pretendvs tels</v>
      </c>
      <c r="H3701">
        <f>VLOOKUP(TRIM(SUBSTITUTE(E3701,CHAR(160),CHAR(32))),Metadata!B$1:E$2632,4,FALSE)</f>
        <v>1623</v>
      </c>
      <c r="I3701" t="s">
        <v>445</v>
      </c>
      <c r="K3701" t="str">
        <f>VLOOKUP(TRIM(SUBSTITUTE(E3701,CHAR(160),CHAR(32))),Metadata!B$1:H$2632,7,FALSE)</f>
        <v>pamphlet</v>
      </c>
      <c r="L3701" t="s">
        <v>4534</v>
      </c>
      <c r="N3701" t="str">
        <f>VLOOKUP(TRIM(SUBSTITUTE(E3701,CHAR(160),CHAR(32))),Metadata!B$1:J$2632,9,FALSE)</f>
        <v>prose</v>
      </c>
      <c r="O3701">
        <f>VLOOKUP(TRIM(SUBSTITUTE(E3701,CHAR(160),CHAR(32))),Metadata!B$1:K$2632,10,FALSE)</f>
        <v>244231</v>
      </c>
      <c r="P3701" s="4" t="s">
        <v>9413</v>
      </c>
      <c r="Q3701">
        <v>237</v>
      </c>
      <c r="R3701">
        <v>242</v>
      </c>
      <c r="S3701">
        <v>244</v>
      </c>
      <c r="T3701">
        <v>245</v>
      </c>
      <c r="U3701">
        <v>247</v>
      </c>
      <c r="V3701">
        <v>254</v>
      </c>
    </row>
    <row r="3702" spans="1:22" hidden="1" x14ac:dyDescent="0.25">
      <c r="A3702">
        <v>3706</v>
      </c>
      <c r="B3702" t="s">
        <v>4354</v>
      </c>
      <c r="C3702" t="s">
        <v>3930</v>
      </c>
      <c r="D3702" t="s">
        <v>330</v>
      </c>
      <c r="E3702" t="s">
        <v>8107</v>
      </c>
      <c r="F3702" t="str">
        <f>VLOOKUP(TRIM(SUBSTITUTE(E3702,CHAR(160),CHAR(32))),Metadata!B$1:C$2632,2,FALSE)</f>
        <v>Molière, 1622-1673.</v>
      </c>
      <c r="G3702" t="str">
        <f>VLOOKUP(TRIM(SUBSTITUTE(E3702,CHAR(160),CHAR(32))),Metadata!B$1:D$2632,3,FALSE)</f>
        <v>L'étourdi, ou, Les contre-temps: comédie répresentée sur le théâtre du Palais Royal</v>
      </c>
      <c r="H3702">
        <f>VLOOKUP(TRIM(SUBSTITUTE(E3702,CHAR(160),CHAR(32))),Metadata!B$1:E$2632,4,FALSE)</f>
        <v>1663</v>
      </c>
      <c r="I3702" t="s">
        <v>445</v>
      </c>
      <c r="K3702" t="str">
        <f>VLOOKUP(TRIM(SUBSTITUTE(E3702,CHAR(160),CHAR(32))),Metadata!B$1:H$2632,7,FALSE)</f>
        <v>theatre</v>
      </c>
      <c r="L3702" t="s">
        <v>4472</v>
      </c>
      <c r="N3702" t="str">
        <f>VLOOKUP(TRIM(SUBSTITUTE(E3702,CHAR(160),CHAR(32))),Metadata!B$1:J$2632,9,FALSE)</f>
        <v/>
      </c>
      <c r="O3702">
        <f>VLOOKUP(TRIM(SUBSTITUTE(E3702,CHAR(160),CHAR(32))),Metadata!B$1:K$2632,10,FALSE)</f>
        <v>19353</v>
      </c>
      <c r="P3702" s="4" t="s">
        <v>13094</v>
      </c>
      <c r="Q3702">
        <v>285</v>
      </c>
      <c r="R3702">
        <v>287</v>
      </c>
      <c r="S3702">
        <v>289</v>
      </c>
      <c r="T3702">
        <v>290</v>
      </c>
      <c r="U3702">
        <v>292</v>
      </c>
      <c r="V3702">
        <v>299</v>
      </c>
    </row>
    <row r="3703" spans="1:22" x14ac:dyDescent="0.25">
      <c r="A3703">
        <v>3707</v>
      </c>
      <c r="B3703" t="s">
        <v>4354</v>
      </c>
      <c r="C3703" t="s">
        <v>3930</v>
      </c>
      <c r="D3703" t="s">
        <v>330</v>
      </c>
      <c r="E3703" t="s">
        <v>8023</v>
      </c>
      <c r="F3703" t="str">
        <f>VLOOKUP(TRIM(SUBSTITUTE(E3703,CHAR(160),CHAR(32))),Metadata!B$1:C$2632,2,FALSE)</f>
        <v>Corneille, Pierre, 1606-1684.</v>
      </c>
      <c r="G3703" t="str">
        <f>VLOOKUP(TRIM(SUBSTITUTE(E3703,CHAR(160),CHAR(32))),Metadata!B$1:D$2632,3,FALSE)</f>
        <v>L'Imitation de Jésus-Christ</v>
      </c>
      <c r="H3703">
        <f>VLOOKUP(TRIM(SUBSTITUTE(E3703,CHAR(160),CHAR(32))),Metadata!B$1:E$2632,4,FALSE)</f>
        <v>1656</v>
      </c>
      <c r="I3703" t="s">
        <v>445</v>
      </c>
      <c r="K3703" t="str">
        <f>VLOOKUP(TRIM(SUBSTITUTE(E3703,CHAR(160),CHAR(32))),Metadata!B$1:H$2632,7,FALSE)</f>
        <v>poesie</v>
      </c>
      <c r="L3703" t="s">
        <v>4382</v>
      </c>
      <c r="N3703" t="str">
        <f>VLOOKUP(TRIM(SUBSTITUTE(E3703,CHAR(160),CHAR(32))),Metadata!B$1:J$2632,9,FALSE)</f>
        <v>vers</v>
      </c>
      <c r="O3703">
        <f>VLOOKUP(TRIM(SUBSTITUTE(E3703,CHAR(160),CHAR(32))),Metadata!B$1:K$2632,10,FALSE)</f>
        <v>112667</v>
      </c>
      <c r="P3703" s="4" t="s">
        <v>11894</v>
      </c>
      <c r="Q3703">
        <v>30</v>
      </c>
      <c r="R3703">
        <v>44</v>
      </c>
    </row>
    <row r="3704" spans="1:22" hidden="1" x14ac:dyDescent="0.25">
      <c r="A3704">
        <v>3708</v>
      </c>
      <c r="B3704" t="s">
        <v>4354</v>
      </c>
      <c r="C3704" t="s">
        <v>3930</v>
      </c>
      <c r="D3704" t="s">
        <v>330</v>
      </c>
      <c r="E3704" t="s">
        <v>8061</v>
      </c>
      <c r="F3704" t="str">
        <f>VLOOKUP(TRIM(SUBSTITUTE(E3704,CHAR(160),CHAR(32))),Metadata!B$1:C$2632,2,FALSE)</f>
        <v>Garasse, François, 1584-1631.</v>
      </c>
      <c r="G3704" t="str">
        <f>VLOOKUP(TRIM(SUBSTITUTE(E3704,CHAR(160),CHAR(32))),Metadata!B$1:D$2632,3,FALSE)</f>
        <v>La doctrine cvrievse des beavx esprits de ce temps, ov, Pretendvs tels</v>
      </c>
      <c r="H3704">
        <f>VLOOKUP(TRIM(SUBSTITUTE(E3704,CHAR(160),CHAR(32))),Metadata!B$1:E$2632,4,FALSE)</f>
        <v>1623</v>
      </c>
      <c r="I3704" t="s">
        <v>445</v>
      </c>
      <c r="K3704" t="str">
        <f>VLOOKUP(TRIM(SUBSTITUTE(E3704,CHAR(160),CHAR(32))),Metadata!B$1:H$2632,7,FALSE)</f>
        <v>pamphlet</v>
      </c>
      <c r="L3704" t="s">
        <v>4534</v>
      </c>
      <c r="N3704" t="str">
        <f>VLOOKUP(TRIM(SUBSTITUTE(E3704,CHAR(160),CHAR(32))),Metadata!B$1:J$2632,9,FALSE)</f>
        <v>prose</v>
      </c>
      <c r="O3704">
        <f>VLOOKUP(TRIM(SUBSTITUTE(E3704,CHAR(160),CHAR(32))),Metadata!B$1:K$2632,10,FALSE)</f>
        <v>244231</v>
      </c>
      <c r="P3704" s="4" t="s">
        <v>13095</v>
      </c>
      <c r="Q3704">
        <v>84</v>
      </c>
      <c r="R3704">
        <v>89</v>
      </c>
      <c r="S3704">
        <v>107</v>
      </c>
      <c r="T3704">
        <v>108</v>
      </c>
      <c r="U3704">
        <v>110</v>
      </c>
      <c r="V3704">
        <v>117</v>
      </c>
    </row>
    <row r="3705" spans="1:22" hidden="1" x14ac:dyDescent="0.25">
      <c r="A3705">
        <v>3709</v>
      </c>
      <c r="B3705" t="s">
        <v>4354</v>
      </c>
      <c r="C3705" t="s">
        <v>3930</v>
      </c>
      <c r="D3705" t="s">
        <v>330</v>
      </c>
      <c r="E3705" t="s">
        <v>8005</v>
      </c>
      <c r="F3705" t="str">
        <f>VLOOKUP(TRIM(SUBSTITUTE(E3705,CHAR(160),CHAR(32))),Metadata!B$1:C$2632,2,FALSE)</f>
        <v>Camus, Jean-Pierre, 1584-1652.</v>
      </c>
      <c r="G3705" t="str">
        <f>VLOOKUP(TRIM(SUBSTITUTE(E3705,CHAR(160),CHAR(32))),Metadata!B$1:D$2632,3,FALSE)</f>
        <v>Palombe, ou La femme honorable</v>
      </c>
      <c r="H3705">
        <f>VLOOKUP(TRIM(SUBSTITUTE(E3705,CHAR(160),CHAR(32))),Metadata!B$1:E$2632,4,FALSE)</f>
        <v>1625</v>
      </c>
      <c r="I3705" t="s">
        <v>445</v>
      </c>
      <c r="K3705" t="str">
        <f>VLOOKUP(TRIM(SUBSTITUTE(E3705,CHAR(160),CHAR(32))),Metadata!B$1:H$2632,7,FALSE)</f>
        <v>roman</v>
      </c>
      <c r="L3705" t="s">
        <v>4378</v>
      </c>
      <c r="N3705" t="str">
        <f>VLOOKUP(TRIM(SUBSTITUTE(E3705,CHAR(160),CHAR(32))),Metadata!B$1:J$2632,9,FALSE)</f>
        <v>prose</v>
      </c>
      <c r="O3705">
        <f>VLOOKUP(TRIM(SUBSTITUTE(E3705,CHAR(160),CHAR(32))),Metadata!B$1:K$2632,10,FALSE)</f>
        <v>119158</v>
      </c>
      <c r="P3705" s="4" t="s">
        <v>11895</v>
      </c>
      <c r="Q3705">
        <v>114</v>
      </c>
      <c r="R3705">
        <v>119</v>
      </c>
      <c r="S3705">
        <v>138</v>
      </c>
      <c r="T3705">
        <v>139</v>
      </c>
      <c r="U3705">
        <v>141</v>
      </c>
      <c r="V3705">
        <v>148</v>
      </c>
    </row>
    <row r="3706" spans="1:22" hidden="1" x14ac:dyDescent="0.25">
      <c r="A3706">
        <v>3710</v>
      </c>
      <c r="B3706" t="s">
        <v>4354</v>
      </c>
      <c r="C3706" t="s">
        <v>3930</v>
      </c>
      <c r="D3706" t="s">
        <v>330</v>
      </c>
      <c r="E3706" t="s">
        <v>7956</v>
      </c>
      <c r="F3706" t="str">
        <f>VLOOKUP(TRIM(SUBSTITUTE(E3706,CHAR(160),CHAR(32))),Metadata!B$1:C$2632,2,FALSE)</f>
        <v>Abbadie, Jacques, 1654-1727.</v>
      </c>
      <c r="G3706" t="str">
        <f>VLOOKUP(TRIM(SUBSTITUTE(E3706,CHAR(160),CHAR(32))),Metadata!B$1:D$2632,3,FALSE)</f>
        <v>Traité de la vérité de la religion chrétienne 1</v>
      </c>
      <c r="H3706">
        <f>VLOOKUP(TRIM(SUBSTITUTE(E3706,CHAR(160),CHAR(32))),Metadata!B$1:E$2632,4,FALSE)</f>
        <v>1684</v>
      </c>
      <c r="I3706" t="s">
        <v>445</v>
      </c>
      <c r="K3706" t="str">
        <f>VLOOKUP(TRIM(SUBSTITUTE(E3706,CHAR(160),CHAR(32))),Metadata!B$1:H$2632,7,FALSE)</f>
        <v>traite ou essai</v>
      </c>
      <c r="L3706" t="s">
        <v>4402</v>
      </c>
      <c r="N3706" t="str">
        <f>VLOOKUP(TRIM(SUBSTITUTE(E3706,CHAR(160),CHAR(32))),Metadata!B$1:J$2632,9,FALSE)</f>
        <v>prose</v>
      </c>
      <c r="O3706">
        <f>VLOOKUP(TRIM(SUBSTITUTE(E3706,CHAR(160),CHAR(32))),Metadata!B$1:K$2632,10,FALSE)</f>
        <v>113883</v>
      </c>
      <c r="P3706" s="4" t="s">
        <v>11896</v>
      </c>
      <c r="Q3706">
        <v>244</v>
      </c>
      <c r="R3706">
        <v>246</v>
      </c>
      <c r="S3706">
        <v>248</v>
      </c>
      <c r="T3706">
        <v>249</v>
      </c>
      <c r="U3706">
        <v>251</v>
      </c>
      <c r="V3706">
        <v>258</v>
      </c>
    </row>
    <row r="3707" spans="1:22" hidden="1" x14ac:dyDescent="0.25">
      <c r="A3707">
        <v>3711</v>
      </c>
      <c r="B3707" t="s">
        <v>4354</v>
      </c>
      <c r="C3707" t="s">
        <v>3930</v>
      </c>
      <c r="D3707" t="s">
        <v>330</v>
      </c>
      <c r="E3707" t="s">
        <v>4656</v>
      </c>
      <c r="F3707" t="str">
        <f>VLOOKUP(TRIM(SUBSTITUTE(E3707,CHAR(160),CHAR(32))),Metadata!B$1:C$2632,2,FALSE)</f>
        <v>Corneille, Pierre, 1606-1684.</v>
      </c>
      <c r="G3707" t="str">
        <f>VLOOKUP(TRIM(SUBSTITUTE(E3707,CHAR(160),CHAR(32))),Metadata!B$1:D$2632,3,FALSE)</f>
        <v>Cinna</v>
      </c>
      <c r="H3707">
        <f>VLOOKUP(TRIM(SUBSTITUTE(E3707,CHAR(160),CHAR(32))),Metadata!B$1:E$2632,4,FALSE)</f>
        <v>1643</v>
      </c>
      <c r="I3707" t="s">
        <v>445</v>
      </c>
      <c r="K3707" t="str">
        <f>VLOOKUP(TRIM(SUBSTITUTE(E3707,CHAR(160),CHAR(32))),Metadata!B$1:H$2632,7,FALSE)</f>
        <v>theatre</v>
      </c>
      <c r="L3707" t="s">
        <v>4472</v>
      </c>
      <c r="N3707" t="str">
        <f>VLOOKUP(TRIM(SUBSTITUTE(E3707,CHAR(160),CHAR(32))),Metadata!B$1:J$2632,9,FALSE)</f>
        <v/>
      </c>
      <c r="O3707">
        <f>VLOOKUP(TRIM(SUBSTITUTE(E3707,CHAR(160),CHAR(32))),Metadata!B$1:K$2632,10,FALSE)</f>
        <v>16194</v>
      </c>
      <c r="P3707" s="4" t="s">
        <v>11897</v>
      </c>
      <c r="Q3707">
        <v>26</v>
      </c>
      <c r="R3707">
        <v>31</v>
      </c>
      <c r="S3707">
        <v>33</v>
      </c>
      <c r="T3707">
        <v>34</v>
      </c>
      <c r="U3707">
        <v>36</v>
      </c>
      <c r="V3707">
        <v>43</v>
      </c>
    </row>
    <row r="3708" spans="1:22" x14ac:dyDescent="0.25">
      <c r="A3708">
        <v>3712</v>
      </c>
      <c r="B3708" t="s">
        <v>4354</v>
      </c>
      <c r="C3708" t="s">
        <v>3930</v>
      </c>
      <c r="D3708" t="s">
        <v>330</v>
      </c>
      <c r="E3708" t="s">
        <v>8148</v>
      </c>
      <c r="F3708" t="str">
        <f>VLOOKUP(TRIM(SUBSTITUTE(E3708,CHAR(160),CHAR(32))),Metadata!B$1:C$2632,2,FALSE)</f>
        <v>Scudéry, M. de (Georges), 1601-1667.</v>
      </c>
      <c r="G3708" t="str">
        <f>VLOOKUP(TRIM(SUBSTITUTE(E3708,CHAR(160),CHAR(32))),Metadata!B$1:D$2632,3,FALSE)</f>
        <v>Ligdamon et Lidias</v>
      </c>
      <c r="H3708">
        <f>VLOOKUP(TRIM(SUBSTITUTE(E3708,CHAR(160),CHAR(32))),Metadata!B$1:E$2632,4,FALSE)</f>
        <v>1631</v>
      </c>
      <c r="I3708" t="s">
        <v>445</v>
      </c>
      <c r="K3708" t="str">
        <f>VLOOKUP(TRIM(SUBSTITUTE(E3708,CHAR(160),CHAR(32))),Metadata!B$1:H$2632,7,FALSE)</f>
        <v>theatre</v>
      </c>
      <c r="L3708" t="s">
        <v>13224</v>
      </c>
      <c r="N3708" t="str">
        <f>VLOOKUP(TRIM(SUBSTITUTE(E3708,CHAR(160),CHAR(32))),Metadata!B$1:J$2632,9,FALSE)</f>
        <v>vers</v>
      </c>
      <c r="O3708">
        <f>VLOOKUP(TRIM(SUBSTITUTE(E3708,CHAR(160),CHAR(32))),Metadata!B$1:K$2632,10,FALSE)</f>
        <v>20932</v>
      </c>
      <c r="P3708" s="8" t="s">
        <v>12220</v>
      </c>
      <c r="Q3708">
        <v>65</v>
      </c>
      <c r="R3708">
        <v>67</v>
      </c>
      <c r="S3708">
        <v>69</v>
      </c>
      <c r="T3708">
        <v>70</v>
      </c>
      <c r="U3708">
        <v>72</v>
      </c>
      <c r="V3708">
        <v>79</v>
      </c>
    </row>
    <row r="3709" spans="1:22" hidden="1" x14ac:dyDescent="0.25">
      <c r="A3709">
        <v>3713</v>
      </c>
      <c r="B3709" t="s">
        <v>4354</v>
      </c>
      <c r="C3709" t="s">
        <v>3930</v>
      </c>
      <c r="D3709" t="s">
        <v>330</v>
      </c>
      <c r="E3709" t="s">
        <v>8156</v>
      </c>
      <c r="F3709" t="str">
        <f>VLOOKUP(TRIM(SUBSTITUTE(E3709,CHAR(160),CHAR(32))),Metadata!B$1:C$2632,2,FALSE)</f>
        <v>Sorel, Charles, 1602?-1674.</v>
      </c>
      <c r="G3709" t="str">
        <f>VLOOKUP(TRIM(SUBSTITUTE(E3709,CHAR(160),CHAR(32))),Metadata!B$1:D$2632,3,FALSE)</f>
        <v>Les nouvelles françaises où se trouvent divers effets de l'amour et de la fortune</v>
      </c>
      <c r="H3709">
        <f>VLOOKUP(TRIM(SUBSTITUTE(E3709,CHAR(160),CHAR(32))),Metadata!B$1:E$2632,4,FALSE)</f>
        <v>1623</v>
      </c>
      <c r="I3709" t="s">
        <v>445</v>
      </c>
      <c r="K3709" t="str">
        <f>VLOOKUP(TRIM(SUBSTITUTE(E3709,CHAR(160),CHAR(32))),Metadata!B$1:H$2632,7,FALSE)</f>
        <v>roman</v>
      </c>
      <c r="L3709" t="s">
        <v>4378</v>
      </c>
      <c r="N3709" t="str">
        <f>VLOOKUP(TRIM(SUBSTITUTE(E3709,CHAR(160),CHAR(32))),Metadata!B$1:J$2632,9,FALSE)</f>
        <v>prose</v>
      </c>
      <c r="O3709">
        <f>VLOOKUP(TRIM(SUBSTITUTE(E3709,CHAR(160),CHAR(32))),Metadata!B$1:K$2632,10,FALSE)</f>
        <v>83426</v>
      </c>
      <c r="P3709" s="4" t="s">
        <v>11898</v>
      </c>
      <c r="Q3709">
        <v>118</v>
      </c>
      <c r="R3709">
        <v>124</v>
      </c>
      <c r="S3709">
        <v>135</v>
      </c>
      <c r="T3709">
        <v>136</v>
      </c>
      <c r="U3709">
        <v>138</v>
      </c>
      <c r="V3709">
        <v>145</v>
      </c>
    </row>
    <row r="3710" spans="1:22" hidden="1" x14ac:dyDescent="0.25">
      <c r="A3710">
        <v>3714</v>
      </c>
      <c r="B3710" t="s">
        <v>4354</v>
      </c>
      <c r="C3710" t="s">
        <v>3930</v>
      </c>
      <c r="D3710" t="s">
        <v>330</v>
      </c>
      <c r="E3710" t="s">
        <v>8004</v>
      </c>
      <c r="F3710" t="str">
        <f>VLOOKUP(TRIM(SUBSTITUTE(E3710,CHAR(160),CHAR(32))),Metadata!B$1:C$2632,2,FALSE)</f>
        <v>Camus, Jean-Pierre, 1584-1652.</v>
      </c>
      <c r="G3710" t="str">
        <f>VLOOKUP(TRIM(SUBSTITUTE(E3710,CHAR(160),CHAR(32))),Metadata!B$1:D$2632,3,FALSE)</f>
        <v>Homélies des États-Généraux.</v>
      </c>
      <c r="H3710">
        <f>VLOOKUP(TRIM(SUBSTITUTE(E3710,CHAR(160),CHAR(32))),Metadata!B$1:E$2632,4,FALSE)</f>
        <v>1615</v>
      </c>
      <c r="I3710" t="s">
        <v>445</v>
      </c>
      <c r="K3710" t="str">
        <f>VLOOKUP(TRIM(SUBSTITUTE(E3710,CHAR(160),CHAR(32))),Metadata!B$1:H$2632,7,FALSE)</f>
        <v>traite ou essai</v>
      </c>
      <c r="L3710" t="s">
        <v>4402</v>
      </c>
      <c r="N3710" t="str">
        <f>VLOOKUP(TRIM(SUBSTITUTE(E3710,CHAR(160),CHAR(32))),Metadata!B$1:J$2632,9,FALSE)</f>
        <v>prose</v>
      </c>
      <c r="O3710">
        <f>VLOOKUP(TRIM(SUBSTITUTE(E3710,CHAR(160),CHAR(32))),Metadata!B$1:K$2632,10,FALSE)</f>
        <v>35405</v>
      </c>
      <c r="P3710" s="4" t="s">
        <v>11899</v>
      </c>
      <c r="Q3710">
        <v>51</v>
      </c>
      <c r="R3710">
        <v>57</v>
      </c>
      <c r="S3710">
        <v>64</v>
      </c>
      <c r="T3710">
        <v>65</v>
      </c>
      <c r="U3710">
        <v>67</v>
      </c>
      <c r="V3710">
        <v>74</v>
      </c>
    </row>
    <row r="3711" spans="1:22" x14ac:dyDescent="0.25">
      <c r="A3711">
        <v>3715</v>
      </c>
      <c r="B3711" t="s">
        <v>4354</v>
      </c>
      <c r="C3711" t="s">
        <v>3930</v>
      </c>
      <c r="D3711" t="s">
        <v>330</v>
      </c>
      <c r="E3711" t="s">
        <v>8042</v>
      </c>
      <c r="F3711" t="str">
        <f>VLOOKUP(TRIM(SUBSTITUTE(E3711,CHAR(160),CHAR(32))),Metadata!B$1:C$2632,2,FALSE)</f>
        <v>Deshoulières, Madame (Antoinette), ca. 1634-1694.</v>
      </c>
      <c r="G3711" t="str">
        <f>VLOOKUP(TRIM(SUBSTITUTE(E3711,CHAR(160),CHAR(32))),Metadata!B$1:D$2632,3,FALSE)</f>
        <v>Epitres</v>
      </c>
      <c r="H3711">
        <f>VLOOKUP(TRIM(SUBSTITUTE(E3711,CHAR(160),CHAR(32))),Metadata!B$1:E$2632,4,FALSE)</f>
        <v>1694</v>
      </c>
      <c r="I3711" t="s">
        <v>445</v>
      </c>
      <c r="K3711" t="str">
        <f>VLOOKUP(TRIM(SUBSTITUTE(E3711,CHAR(160),CHAR(32))),Metadata!B$1:H$2632,7,FALSE)</f>
        <v>poesie</v>
      </c>
      <c r="L3711" t="s">
        <v>4382</v>
      </c>
      <c r="N3711" t="str">
        <f>VLOOKUP(TRIM(SUBSTITUTE(E3711,CHAR(160),CHAR(32))),Metadata!B$1:J$2632,9,FALSE)</f>
        <v>vers</v>
      </c>
      <c r="O3711">
        <f>VLOOKUP(TRIM(SUBSTITUTE(E3711,CHAR(160),CHAR(32))),Metadata!B$1:K$2632,10,FALSE)</f>
        <v>11090</v>
      </c>
      <c r="P3711" s="8" t="s">
        <v>11900</v>
      </c>
      <c r="Q3711">
        <v>27</v>
      </c>
      <c r="R3711">
        <v>32</v>
      </c>
      <c r="S3711">
        <v>34</v>
      </c>
      <c r="T3711">
        <v>35</v>
      </c>
      <c r="U3711">
        <v>37</v>
      </c>
      <c r="V3711">
        <v>44</v>
      </c>
    </row>
    <row r="3712" spans="1:22" hidden="1" x14ac:dyDescent="0.25">
      <c r="A3712">
        <v>3716</v>
      </c>
      <c r="B3712" t="s">
        <v>4354</v>
      </c>
      <c r="C3712" t="s">
        <v>3930</v>
      </c>
      <c r="D3712" t="s">
        <v>330</v>
      </c>
      <c r="E3712" t="s">
        <v>8157</v>
      </c>
      <c r="F3712" t="str">
        <f>VLOOKUP(TRIM(SUBSTITUTE(E3712,CHAR(160),CHAR(32))),Metadata!B$1:C$2632,2,FALSE)</f>
        <v>Suchon, Gabrielle, 1631-1703.</v>
      </c>
      <c r="G3712" t="str">
        <f>VLOOKUP(TRIM(SUBSTITUTE(E3712,CHAR(160),CHAR(32))),Metadata!B$1:D$2632,3,FALSE)</f>
        <v>Traité de la morale et de la politique</v>
      </c>
      <c r="H3712">
        <f>VLOOKUP(TRIM(SUBSTITUTE(E3712,CHAR(160),CHAR(32))),Metadata!B$1:E$2632,4,FALSE)</f>
        <v>1693</v>
      </c>
      <c r="I3712" t="s">
        <v>445</v>
      </c>
      <c r="K3712" t="str">
        <f>VLOOKUP(TRIM(SUBSTITUTE(E3712,CHAR(160),CHAR(32))),Metadata!B$1:H$2632,7,FALSE)</f>
        <v>traite ou essai</v>
      </c>
      <c r="L3712" t="s">
        <v>4402</v>
      </c>
      <c r="N3712" t="str">
        <f>VLOOKUP(TRIM(SUBSTITUTE(E3712,CHAR(160),CHAR(32))),Metadata!B$1:J$2632,9,FALSE)</f>
        <v/>
      </c>
      <c r="O3712">
        <f>VLOOKUP(TRIM(SUBSTITUTE(E3712,CHAR(160),CHAR(32))),Metadata!B$1:K$2632,10,FALSE)</f>
        <v>53618</v>
      </c>
      <c r="P3712" s="4" t="s">
        <v>11901</v>
      </c>
      <c r="Q3712">
        <v>156</v>
      </c>
      <c r="R3712">
        <v>160</v>
      </c>
      <c r="S3712">
        <v>162</v>
      </c>
      <c r="T3712">
        <v>163</v>
      </c>
      <c r="U3712">
        <v>165</v>
      </c>
      <c r="V3712">
        <v>172</v>
      </c>
    </row>
    <row r="3713" spans="1:22" hidden="1" x14ac:dyDescent="0.25">
      <c r="A3713">
        <v>3717</v>
      </c>
      <c r="B3713" t="s">
        <v>4354</v>
      </c>
      <c r="C3713" t="s">
        <v>3930</v>
      </c>
      <c r="D3713" t="s">
        <v>330</v>
      </c>
      <c r="E3713" t="s">
        <v>7968</v>
      </c>
      <c r="F3713" t="str">
        <f>VLOOKUP(TRIM(SUBSTITUTE(E3713,CHAR(160),CHAR(32))),Metadata!B$1:C$2632,2,FALSE)</f>
        <v>Audiguier, Vital d', 1569-1624.</v>
      </c>
      <c r="G3713" t="str">
        <f>VLOOKUP(TRIM(SUBSTITUTE(E3713,CHAR(160),CHAR(32))),Metadata!B$1:D$2632,3,FALSE)</f>
        <v>Histoire trage-comique de nostre temps</v>
      </c>
      <c r="H3713">
        <f>VLOOKUP(TRIM(SUBSTITUTE(E3713,CHAR(160),CHAR(32))),Metadata!B$1:E$2632,4,FALSE)</f>
        <v>1615</v>
      </c>
      <c r="I3713" t="s">
        <v>445</v>
      </c>
      <c r="K3713" t="str">
        <f>VLOOKUP(TRIM(SUBSTITUTE(E3713,CHAR(160),CHAR(32))),Metadata!B$1:H$2632,7,FALSE)</f>
        <v>roman</v>
      </c>
      <c r="L3713" t="s">
        <v>4378</v>
      </c>
      <c r="N3713" t="str">
        <f>VLOOKUP(TRIM(SUBSTITUTE(E3713,CHAR(160),CHAR(32))),Metadata!B$1:J$2632,9,FALSE)</f>
        <v>prose</v>
      </c>
      <c r="O3713">
        <f>VLOOKUP(TRIM(SUBSTITUTE(E3713,CHAR(160),CHAR(32))),Metadata!B$1:K$2632,10,FALSE)</f>
        <v>104473</v>
      </c>
      <c r="P3713" s="4" t="s">
        <v>11902</v>
      </c>
      <c r="Q3713">
        <v>50</v>
      </c>
      <c r="R3713">
        <v>55</v>
      </c>
      <c r="S3713">
        <v>74</v>
      </c>
      <c r="T3713">
        <v>75</v>
      </c>
      <c r="U3713">
        <v>77</v>
      </c>
      <c r="V3713">
        <v>84</v>
      </c>
    </row>
    <row r="3714" spans="1:22" x14ac:dyDescent="0.25">
      <c r="A3714">
        <v>3718</v>
      </c>
      <c r="B3714" t="s">
        <v>4354</v>
      </c>
      <c r="C3714" t="s">
        <v>3930</v>
      </c>
      <c r="D3714" t="s">
        <v>330</v>
      </c>
      <c r="E3714" t="s">
        <v>8158</v>
      </c>
      <c r="F3714" t="str">
        <f>VLOOKUP(TRIM(SUBSTITUTE(E3714,CHAR(160),CHAR(32))),Metadata!B$1:C$2632,2,FALSE)</f>
        <v>Tristan L'Hermite, François, 1601-1655.</v>
      </c>
      <c r="G3714" t="str">
        <f>VLOOKUP(TRIM(SUBSTITUTE(E3714,CHAR(160),CHAR(32))),Metadata!B$1:D$2632,3,FALSE)</f>
        <v>La folie dv sage</v>
      </c>
      <c r="H3714">
        <f>VLOOKUP(TRIM(SUBSTITUTE(E3714,CHAR(160),CHAR(32))),Metadata!B$1:E$2632,4,FALSE)</f>
        <v>1645</v>
      </c>
      <c r="I3714" t="s">
        <v>445</v>
      </c>
      <c r="K3714" t="str">
        <f>VLOOKUP(TRIM(SUBSTITUTE(E3714,CHAR(160),CHAR(32))),Metadata!B$1:H$2632,7,FALSE)</f>
        <v>theatre</v>
      </c>
      <c r="L3714" t="s">
        <v>13224</v>
      </c>
      <c r="N3714" t="str">
        <f>VLOOKUP(TRIM(SUBSTITUTE(E3714,CHAR(160),CHAR(32))),Metadata!B$1:J$2632,9,FALSE)</f>
        <v>vers</v>
      </c>
      <c r="O3714">
        <f>VLOOKUP(TRIM(SUBSTITUTE(E3714,CHAR(160),CHAR(32))),Metadata!B$1:K$2632,10,FALSE)</f>
        <v>15837</v>
      </c>
      <c r="P3714" s="4" t="s">
        <v>11903</v>
      </c>
      <c r="Q3714">
        <v>26</v>
      </c>
      <c r="R3714">
        <v>40</v>
      </c>
    </row>
    <row r="3715" spans="1:22" hidden="1" x14ac:dyDescent="0.25">
      <c r="A3715">
        <v>3719</v>
      </c>
      <c r="B3715" t="s">
        <v>4354</v>
      </c>
      <c r="C3715" t="s">
        <v>3930</v>
      </c>
      <c r="D3715" t="s">
        <v>330</v>
      </c>
      <c r="E3715" t="s">
        <v>8249</v>
      </c>
      <c r="F3715" t="str">
        <f>VLOOKUP(TRIM(SUBSTITUTE(E3715,CHAR(160),CHAR(32))),Metadata!B$1:C$2632,2,FALSE)</f>
        <v>Dubos, abbé (Jean-Baptiste), 1670-1742.</v>
      </c>
      <c r="G3715" t="str">
        <f>VLOOKUP(TRIM(SUBSTITUTE(E3715,CHAR(160),CHAR(32))),Metadata!B$1:D$2632,3,FALSE)</f>
        <v>Réflexions critiques sur la poésie et sur la peinture</v>
      </c>
      <c r="H3715">
        <f>VLOOKUP(TRIM(SUBSTITUTE(E3715,CHAR(160),CHAR(32))),Metadata!B$1:E$2632,4,FALSE)</f>
        <v>1733</v>
      </c>
      <c r="I3715" t="s">
        <v>448</v>
      </c>
      <c r="K3715" t="str">
        <f>VLOOKUP(TRIM(SUBSTITUTE(E3715,CHAR(160),CHAR(32))),Metadata!B$1:H$2632,7,FALSE)</f>
        <v>melanges litteraires</v>
      </c>
      <c r="L3715" t="s">
        <v>4389</v>
      </c>
      <c r="N3715" t="str">
        <f>VLOOKUP(TRIM(SUBSTITUTE(E3715,CHAR(160),CHAR(32))),Metadata!B$1:J$2632,9,FALSE)</f>
        <v>prose</v>
      </c>
      <c r="O3715">
        <f>VLOOKUP(TRIM(SUBSTITUTE(E3715,CHAR(160),CHAR(32))),Metadata!B$1:K$2632,10,FALSE)</f>
        <v>256009</v>
      </c>
      <c r="P3715" s="4" t="s">
        <v>13096</v>
      </c>
      <c r="Q3715">
        <v>98</v>
      </c>
      <c r="R3715">
        <v>100</v>
      </c>
      <c r="S3715">
        <v>109</v>
      </c>
      <c r="T3715">
        <v>110</v>
      </c>
      <c r="U3715">
        <v>112</v>
      </c>
      <c r="V3715">
        <v>119</v>
      </c>
    </row>
    <row r="3716" spans="1:22" hidden="1" x14ac:dyDescent="0.25">
      <c r="A3716">
        <v>3720</v>
      </c>
      <c r="B3716" t="s">
        <v>4354</v>
      </c>
      <c r="C3716" t="s">
        <v>3930</v>
      </c>
      <c r="D3716" t="s">
        <v>330</v>
      </c>
      <c r="E3716" t="s">
        <v>8249</v>
      </c>
      <c r="F3716" t="str">
        <f>VLOOKUP(TRIM(SUBSTITUTE(E3716,CHAR(160),CHAR(32))),Metadata!B$1:C$2632,2,FALSE)</f>
        <v>Dubos, abbé (Jean-Baptiste), 1670-1742.</v>
      </c>
      <c r="G3716" t="str">
        <f>VLOOKUP(TRIM(SUBSTITUTE(E3716,CHAR(160),CHAR(32))),Metadata!B$1:D$2632,3,FALSE)</f>
        <v>Réflexions critiques sur la poésie et sur la peinture</v>
      </c>
      <c r="H3716">
        <f>VLOOKUP(TRIM(SUBSTITUTE(E3716,CHAR(160),CHAR(32))),Metadata!B$1:E$2632,4,FALSE)</f>
        <v>1733</v>
      </c>
      <c r="I3716" t="s">
        <v>448</v>
      </c>
      <c r="K3716" t="str">
        <f>VLOOKUP(TRIM(SUBSTITUTE(E3716,CHAR(160),CHAR(32))),Metadata!B$1:H$2632,7,FALSE)</f>
        <v>melanges litteraires</v>
      </c>
      <c r="L3716" t="s">
        <v>4389</v>
      </c>
      <c r="N3716" t="str">
        <f>VLOOKUP(TRIM(SUBSTITUTE(E3716,CHAR(160),CHAR(32))),Metadata!B$1:J$2632,9,FALSE)</f>
        <v>prose</v>
      </c>
      <c r="O3716">
        <f>VLOOKUP(TRIM(SUBSTITUTE(E3716,CHAR(160),CHAR(32))),Metadata!B$1:K$2632,10,FALSE)</f>
        <v>256009</v>
      </c>
      <c r="P3716" s="4" t="s">
        <v>11904</v>
      </c>
      <c r="Q3716">
        <v>115</v>
      </c>
      <c r="R3716">
        <v>121</v>
      </c>
      <c r="S3716">
        <v>128</v>
      </c>
      <c r="T3716">
        <v>129</v>
      </c>
      <c r="U3716">
        <v>131</v>
      </c>
      <c r="V3716">
        <v>138</v>
      </c>
    </row>
    <row r="3717" spans="1:22" hidden="1" x14ac:dyDescent="0.25">
      <c r="A3717">
        <v>3721</v>
      </c>
      <c r="B3717" t="s">
        <v>4354</v>
      </c>
      <c r="C3717" t="s">
        <v>3930</v>
      </c>
      <c r="D3717" t="s">
        <v>330</v>
      </c>
      <c r="E3717" t="s">
        <v>8249</v>
      </c>
      <c r="F3717" t="str">
        <f>VLOOKUP(TRIM(SUBSTITUTE(E3717,CHAR(160),CHAR(32))),Metadata!B$1:C$2632,2,FALSE)</f>
        <v>Dubos, abbé (Jean-Baptiste), 1670-1742.</v>
      </c>
      <c r="G3717" t="str">
        <f>VLOOKUP(TRIM(SUBSTITUTE(E3717,CHAR(160),CHAR(32))),Metadata!B$1:D$2632,3,FALSE)</f>
        <v>Réflexions critiques sur la poésie et sur la peinture</v>
      </c>
      <c r="H3717">
        <f>VLOOKUP(TRIM(SUBSTITUTE(E3717,CHAR(160),CHAR(32))),Metadata!B$1:E$2632,4,FALSE)</f>
        <v>1733</v>
      </c>
      <c r="I3717" t="s">
        <v>448</v>
      </c>
      <c r="K3717" t="str">
        <f>VLOOKUP(TRIM(SUBSTITUTE(E3717,CHAR(160),CHAR(32))),Metadata!B$1:H$2632,7,FALSE)</f>
        <v>melanges litteraires</v>
      </c>
      <c r="L3717" t="s">
        <v>4389</v>
      </c>
      <c r="N3717" t="str">
        <f>VLOOKUP(TRIM(SUBSTITUTE(E3717,CHAR(160),CHAR(32))),Metadata!B$1:J$2632,9,FALSE)</f>
        <v>prose</v>
      </c>
      <c r="O3717">
        <f>VLOOKUP(TRIM(SUBSTITUTE(E3717,CHAR(160),CHAR(32))),Metadata!B$1:K$2632,10,FALSE)</f>
        <v>256009</v>
      </c>
      <c r="P3717" s="4" t="s">
        <v>11905</v>
      </c>
      <c r="Q3717">
        <v>57</v>
      </c>
      <c r="R3717">
        <v>62</v>
      </c>
      <c r="S3717">
        <v>64</v>
      </c>
      <c r="T3717">
        <v>73</v>
      </c>
    </row>
    <row r="3718" spans="1:22" hidden="1" x14ac:dyDescent="0.25">
      <c r="A3718">
        <v>3722</v>
      </c>
      <c r="B3718" t="s">
        <v>4354</v>
      </c>
      <c r="C3718" t="s">
        <v>3930</v>
      </c>
      <c r="D3718" t="s">
        <v>330</v>
      </c>
      <c r="E3718" t="s">
        <v>8172</v>
      </c>
      <c r="F3718" t="str">
        <f>VLOOKUP(TRIM(SUBSTITUTE(E3718,CHAR(160),CHAR(32))),Metadata!B$1:C$2632,2,FALSE)</f>
        <v>Argens, Jean-Baptiste de Boyer, marquis d', 1704-1771.</v>
      </c>
      <c r="G3718" t="str">
        <f>VLOOKUP(TRIM(SUBSTITUTE(E3718,CHAR(160),CHAR(32))),Metadata!B$1:D$2632,3,FALSE)</f>
        <v>Lettres juives</v>
      </c>
      <c r="H3718">
        <f>VLOOKUP(TRIM(SUBSTITUTE(E3718,CHAR(160),CHAR(32))),Metadata!B$1:E$2632,4,FALSE)</f>
        <v>1738</v>
      </c>
      <c r="I3718" t="s">
        <v>448</v>
      </c>
      <c r="K3718" t="str">
        <f>VLOOKUP(TRIM(SUBSTITUTE(E3718,CHAR(160),CHAR(32))),Metadata!B$1:H$2632,7,FALSE)</f>
        <v>melanges litteraires</v>
      </c>
      <c r="L3718" t="s">
        <v>4389</v>
      </c>
      <c r="N3718" t="str">
        <f>VLOOKUP(TRIM(SUBSTITUTE(E3718,CHAR(160),CHAR(32))),Metadata!B$1:J$2632,9,FALSE)</f>
        <v>prose</v>
      </c>
      <c r="O3718">
        <f>VLOOKUP(TRIM(SUBSTITUTE(E3718,CHAR(160),CHAR(32))),Metadata!B$1:K$2632,10,FALSE)</f>
        <v>427095</v>
      </c>
      <c r="P3718" s="4" t="s">
        <v>11906</v>
      </c>
      <c r="Q3718">
        <v>5</v>
      </c>
      <c r="R3718">
        <v>10</v>
      </c>
      <c r="S3718">
        <v>24</v>
      </c>
      <c r="T3718">
        <v>25</v>
      </c>
      <c r="U3718">
        <v>27</v>
      </c>
      <c r="V3718">
        <v>34</v>
      </c>
    </row>
    <row r="3719" spans="1:22" hidden="1" x14ac:dyDescent="0.25">
      <c r="A3719">
        <v>3723</v>
      </c>
      <c r="B3719" t="s">
        <v>4354</v>
      </c>
      <c r="C3719" t="s">
        <v>3930</v>
      </c>
      <c r="D3719" t="s">
        <v>330</v>
      </c>
      <c r="E3719" t="s">
        <v>8391</v>
      </c>
      <c r="F3719" t="str">
        <f>VLOOKUP(TRIM(SUBSTITUTE(E3719,CHAR(160),CHAR(32))),Metadata!B$1:C$2632,2,FALSE)</f>
        <v>Saint-Pierre, Bernardin de, 1737-1814.</v>
      </c>
      <c r="G3719" t="str">
        <f>VLOOKUP(TRIM(SUBSTITUTE(E3719,CHAR(160),CHAR(32))),Metadata!B$1:D$2632,3,FALSE)</f>
        <v>Études de la nature, T. 3</v>
      </c>
      <c r="H3719">
        <f>VLOOKUP(TRIM(SUBSTITUTE(E3719,CHAR(160),CHAR(32))),Metadata!B$1:E$2632,4,FALSE)</f>
        <v>1784</v>
      </c>
      <c r="I3719" t="s">
        <v>448</v>
      </c>
      <c r="K3719" t="str">
        <f>VLOOKUP(TRIM(SUBSTITUTE(E3719,CHAR(160),CHAR(32))),Metadata!B$1:H$2632,7,FALSE)</f>
        <v>traite ou essai</v>
      </c>
      <c r="L3719" t="s">
        <v>4402</v>
      </c>
      <c r="N3719" t="str">
        <f>VLOOKUP(TRIM(SUBSTITUTE(E3719,CHAR(160),CHAR(32))),Metadata!B$1:J$2632,9,FALSE)</f>
        <v>prose</v>
      </c>
      <c r="O3719">
        <f>VLOOKUP(TRIM(SUBSTITUTE(E3719,CHAR(160),CHAR(32))),Metadata!B$1:K$2632,10,FALSE)</f>
        <v>115428</v>
      </c>
      <c r="P3719" s="4" t="s">
        <v>11907</v>
      </c>
      <c r="Q3719">
        <v>173</v>
      </c>
      <c r="R3719">
        <v>179</v>
      </c>
      <c r="S3719">
        <v>181</v>
      </c>
      <c r="T3719">
        <v>182</v>
      </c>
      <c r="U3719">
        <v>184</v>
      </c>
      <c r="V3719">
        <v>191</v>
      </c>
    </row>
    <row r="3720" spans="1:22" hidden="1" x14ac:dyDescent="0.25">
      <c r="A3720">
        <v>3724</v>
      </c>
      <c r="B3720" t="s">
        <v>4354</v>
      </c>
      <c r="C3720" t="s">
        <v>3930</v>
      </c>
      <c r="D3720" t="s">
        <v>330</v>
      </c>
      <c r="E3720" t="s">
        <v>8196</v>
      </c>
      <c r="F3720" t="str">
        <f>VLOOKUP(TRIM(SUBSTITUTE(E3720,CHAR(160),CHAR(32))),Metadata!B$1:C$2632,2,FALSE)</f>
        <v>Carbonnières, L.F.E (Louis François Elisabeth) Ramond de, 1753-1827.</v>
      </c>
      <c r="G3720" t="str">
        <f>VLOOKUP(TRIM(SUBSTITUTE(E3720,CHAR(160),CHAR(32))),Metadata!B$1:D$2632,3,FALSE)</f>
        <v>Lettres de M. William Coxe à M. W. Melmoth</v>
      </c>
      <c r="H3720">
        <f>VLOOKUP(TRIM(SUBSTITUTE(E3720,CHAR(160),CHAR(32))),Metadata!B$1:E$2632,4,FALSE)</f>
        <v>1781</v>
      </c>
      <c r="I3720" t="s">
        <v>448</v>
      </c>
      <c r="K3720" t="str">
        <f>VLOOKUP(TRIM(SUBSTITUTE(E3720,CHAR(160),CHAR(32))),Metadata!B$1:H$2632,7,FALSE)</f>
        <v>melanges litteraires</v>
      </c>
      <c r="L3720" t="s">
        <v>4389</v>
      </c>
      <c r="N3720" t="str">
        <f>VLOOKUP(TRIM(SUBSTITUTE(E3720,CHAR(160),CHAR(32))),Metadata!B$1:J$2632,9,FALSE)</f>
        <v>prose</v>
      </c>
      <c r="O3720">
        <f>VLOOKUP(TRIM(SUBSTITUTE(E3720,CHAR(160),CHAR(32))),Metadata!B$1:K$2632,10,FALSE)</f>
        <v>130784</v>
      </c>
      <c r="P3720" s="4" t="s">
        <v>13097</v>
      </c>
      <c r="Q3720">
        <v>180</v>
      </c>
      <c r="R3720">
        <v>183</v>
      </c>
      <c r="S3720">
        <v>185</v>
      </c>
      <c r="T3720">
        <v>186</v>
      </c>
      <c r="U3720">
        <v>188</v>
      </c>
      <c r="V3720">
        <v>195</v>
      </c>
    </row>
    <row r="3721" spans="1:22" hidden="1" x14ac:dyDescent="0.25">
      <c r="A3721">
        <v>3725</v>
      </c>
      <c r="B3721" t="s">
        <v>4354</v>
      </c>
      <c r="C3721" t="s">
        <v>3930</v>
      </c>
      <c r="D3721" t="s">
        <v>330</v>
      </c>
      <c r="E3721" t="s">
        <v>8191</v>
      </c>
      <c r="F3721" t="str">
        <f>VLOOKUP(TRIM(SUBSTITUTE(E3721,CHAR(160),CHAR(32))),Metadata!B$1:C$2632,2,FALSE)</f>
        <v>Bonnet, Charles, 1720-1793.</v>
      </c>
      <c r="G3721" t="str">
        <f>VLOOKUP(TRIM(SUBSTITUTE(E3721,CHAR(160),CHAR(32))),Metadata!B$1:D$2632,3,FALSE)</f>
        <v>Contemplation de la nature</v>
      </c>
      <c r="H3721">
        <f>VLOOKUP(TRIM(SUBSTITUTE(E3721,CHAR(160),CHAR(32))),Metadata!B$1:E$2632,4,FALSE)</f>
        <v>1764</v>
      </c>
      <c r="I3721" t="s">
        <v>448</v>
      </c>
      <c r="K3721" t="str">
        <f>VLOOKUP(TRIM(SUBSTITUTE(E3721,CHAR(160),CHAR(32))),Metadata!B$1:H$2632,7,FALSE)</f>
        <v>traite ou essai</v>
      </c>
      <c r="L3721" t="s">
        <v>4402</v>
      </c>
      <c r="N3721" t="str">
        <f>VLOOKUP(TRIM(SUBSTITUTE(E3721,CHAR(160),CHAR(32))),Metadata!B$1:J$2632,9,FALSE)</f>
        <v>prose</v>
      </c>
      <c r="O3721">
        <f>VLOOKUP(TRIM(SUBSTITUTE(E3721,CHAR(160),CHAR(32))),Metadata!B$1:K$2632,10,FALSE)</f>
        <v>139979</v>
      </c>
      <c r="P3721" s="4" t="s">
        <v>11908</v>
      </c>
      <c r="Q3721">
        <v>97</v>
      </c>
      <c r="R3721">
        <v>102</v>
      </c>
      <c r="S3721">
        <v>104</v>
      </c>
      <c r="T3721">
        <v>105</v>
      </c>
      <c r="U3721">
        <v>107</v>
      </c>
      <c r="V3721">
        <v>114</v>
      </c>
    </row>
    <row r="3722" spans="1:22" hidden="1" x14ac:dyDescent="0.25">
      <c r="A3722">
        <v>3726</v>
      </c>
      <c r="B3722" t="s">
        <v>4354</v>
      </c>
      <c r="C3722" t="s">
        <v>3930</v>
      </c>
      <c r="D3722" t="s">
        <v>330</v>
      </c>
      <c r="E3722" t="s">
        <v>8355</v>
      </c>
      <c r="F3722" t="str">
        <f>VLOOKUP(TRIM(SUBSTITUTE(E3722,CHAR(160),CHAR(32))),Metadata!B$1:C$2632,2,FALSE)</f>
        <v>Prévost, abbé, 1697-1763.</v>
      </c>
      <c r="G3722" t="str">
        <f>VLOOKUP(TRIM(SUBSTITUTE(E3722,CHAR(160),CHAR(32))),Metadata!B$1:D$2632,3,FALSE)</f>
        <v>Lettres angloises, ou Histoire de Miss Clarisse Harlove. T. 1</v>
      </c>
      <c r="H3722">
        <f>VLOOKUP(TRIM(SUBSTITUTE(E3722,CHAR(160),CHAR(32))),Metadata!B$1:E$2632,4,FALSE)</f>
        <v>1751</v>
      </c>
      <c r="I3722" t="s">
        <v>448</v>
      </c>
      <c r="K3722" t="str">
        <f>VLOOKUP(TRIM(SUBSTITUTE(E3722,CHAR(160),CHAR(32))),Metadata!B$1:H$2632,7,FALSE)</f>
        <v>roman</v>
      </c>
      <c r="L3722" t="s">
        <v>4378</v>
      </c>
      <c r="N3722" t="str">
        <f>VLOOKUP(TRIM(SUBSTITUTE(E3722,CHAR(160),CHAR(32))),Metadata!B$1:J$2632,9,FALSE)</f>
        <v>prose</v>
      </c>
      <c r="O3722">
        <f>VLOOKUP(TRIM(SUBSTITUTE(E3722,CHAR(160),CHAR(32))),Metadata!B$1:K$2632,10,FALSE)</f>
        <v>108539</v>
      </c>
      <c r="P3722" s="4" t="s">
        <v>13098</v>
      </c>
      <c r="Q3722">
        <v>57</v>
      </c>
      <c r="R3722">
        <v>62</v>
      </c>
      <c r="S3722">
        <v>64</v>
      </c>
      <c r="T3722">
        <v>65</v>
      </c>
      <c r="U3722">
        <v>67</v>
      </c>
      <c r="V3722">
        <v>74</v>
      </c>
    </row>
    <row r="3723" spans="1:22" hidden="1" x14ac:dyDescent="0.25">
      <c r="A3723">
        <v>3727</v>
      </c>
      <c r="B3723" t="s">
        <v>4354</v>
      </c>
      <c r="C3723" t="s">
        <v>3930</v>
      </c>
      <c r="D3723" t="s">
        <v>330</v>
      </c>
      <c r="E3723" t="s">
        <v>8249</v>
      </c>
      <c r="F3723" t="str">
        <f>VLOOKUP(TRIM(SUBSTITUTE(E3723,CHAR(160),CHAR(32))),Metadata!B$1:C$2632,2,FALSE)</f>
        <v>Dubos, abbé (Jean-Baptiste), 1670-1742.</v>
      </c>
      <c r="G3723" t="str">
        <f>VLOOKUP(TRIM(SUBSTITUTE(E3723,CHAR(160),CHAR(32))),Metadata!B$1:D$2632,3,FALSE)</f>
        <v>Réflexions critiques sur la poésie et sur la peinture</v>
      </c>
      <c r="H3723">
        <f>VLOOKUP(TRIM(SUBSTITUTE(E3723,CHAR(160),CHAR(32))),Metadata!B$1:E$2632,4,FALSE)</f>
        <v>1733</v>
      </c>
      <c r="I3723" t="s">
        <v>448</v>
      </c>
      <c r="K3723" t="str">
        <f>VLOOKUP(TRIM(SUBSTITUTE(E3723,CHAR(160),CHAR(32))),Metadata!B$1:H$2632,7,FALSE)</f>
        <v>melanges litteraires</v>
      </c>
      <c r="L3723" t="s">
        <v>4389</v>
      </c>
      <c r="N3723" t="str">
        <f>VLOOKUP(TRIM(SUBSTITUTE(E3723,CHAR(160),CHAR(32))),Metadata!B$1:J$2632,9,FALSE)</f>
        <v>prose</v>
      </c>
      <c r="O3723">
        <f>VLOOKUP(TRIM(SUBSTITUTE(E3723,CHAR(160),CHAR(32))),Metadata!B$1:K$2632,10,FALSE)</f>
        <v>256009</v>
      </c>
      <c r="P3723" s="4" t="s">
        <v>11909</v>
      </c>
      <c r="Q3723">
        <v>33</v>
      </c>
      <c r="R3723">
        <v>37</v>
      </c>
      <c r="S3723">
        <v>39</v>
      </c>
      <c r="T3723">
        <v>40</v>
      </c>
      <c r="U3723">
        <v>42</v>
      </c>
      <c r="V3723">
        <v>49</v>
      </c>
    </row>
    <row r="3724" spans="1:22" hidden="1" x14ac:dyDescent="0.25">
      <c r="A3724">
        <v>3728</v>
      </c>
      <c r="B3724" t="s">
        <v>4354</v>
      </c>
      <c r="C3724" t="s">
        <v>3930</v>
      </c>
      <c r="D3724" t="s">
        <v>330</v>
      </c>
      <c r="E3724" t="s">
        <v>8201</v>
      </c>
      <c r="F3724" t="str">
        <f>VLOOKUP(TRIM(SUBSTITUTE(E3724,CHAR(160),CHAR(32))),Metadata!B$1:C$2632,2,FALSE)</f>
        <v>Chamfort, Sébastien-Roch-Nicolas, 1741-1794.</v>
      </c>
      <c r="G3724" t="str">
        <f>VLOOKUP(TRIM(SUBSTITUTE(E3724,CHAR(160),CHAR(32))),Metadata!B$1:D$2632,3,FALSE)</f>
        <v>Caractères et anecdotes</v>
      </c>
      <c r="H3724">
        <f>VLOOKUP(TRIM(SUBSTITUTE(E3724,CHAR(160),CHAR(32))),Metadata!B$1:E$2632,4,FALSE)</f>
        <v>1794</v>
      </c>
      <c r="I3724" t="s">
        <v>448</v>
      </c>
      <c r="K3724" t="str">
        <f>VLOOKUP(TRIM(SUBSTITUTE(E3724,CHAR(160),CHAR(32))),Metadata!B$1:H$2632,7,FALSE)</f>
        <v>melanges litteraires</v>
      </c>
      <c r="L3724" t="s">
        <v>4389</v>
      </c>
      <c r="N3724" t="str">
        <f>VLOOKUP(TRIM(SUBSTITUTE(E3724,CHAR(160),CHAR(32))),Metadata!B$1:J$2632,9,FALSE)</f>
        <v>prose</v>
      </c>
      <c r="O3724">
        <f>VLOOKUP(TRIM(SUBSTITUTE(E3724,CHAR(160),CHAR(32))),Metadata!B$1:K$2632,10,FALSE)</f>
        <v>39078</v>
      </c>
      <c r="P3724" s="4" t="s">
        <v>13099</v>
      </c>
      <c r="Q3724">
        <v>234</v>
      </c>
      <c r="R3724">
        <v>239</v>
      </c>
      <c r="S3724">
        <v>241</v>
      </c>
      <c r="T3724">
        <v>242</v>
      </c>
      <c r="U3724">
        <v>244</v>
      </c>
      <c r="V3724">
        <v>251</v>
      </c>
    </row>
    <row r="3725" spans="1:22" hidden="1" x14ac:dyDescent="0.25">
      <c r="A3725">
        <v>3729</v>
      </c>
      <c r="B3725" t="s">
        <v>4354</v>
      </c>
      <c r="C3725" t="s">
        <v>3930</v>
      </c>
      <c r="D3725" t="s">
        <v>330</v>
      </c>
      <c r="E3725" t="s">
        <v>8190</v>
      </c>
      <c r="F3725" t="str">
        <f>VLOOKUP(TRIM(SUBSTITUTE(E3725,CHAR(160),CHAR(32))),Metadata!B$1:C$2632,2,FALSE)</f>
        <v>Bonnet, Charles, 1720-1793.</v>
      </c>
      <c r="G3725" t="str">
        <f>VLOOKUP(TRIM(SUBSTITUTE(E3725,CHAR(160),CHAR(32))),Metadata!B$1:D$2632,3,FALSE)</f>
        <v>Considérations sur les corps organisés</v>
      </c>
      <c r="H3725">
        <f>VLOOKUP(TRIM(SUBSTITUTE(E3725,CHAR(160),CHAR(32))),Metadata!B$1:E$2632,4,FALSE)</f>
        <v>1762</v>
      </c>
      <c r="I3725" t="s">
        <v>448</v>
      </c>
      <c r="K3725" t="str">
        <f>VLOOKUP(TRIM(SUBSTITUTE(E3725,CHAR(160),CHAR(32))),Metadata!B$1:H$2632,7,FALSE)</f>
        <v>traite ou essai</v>
      </c>
      <c r="L3725" t="s">
        <v>4402</v>
      </c>
      <c r="N3725" t="str">
        <f>VLOOKUP(TRIM(SUBSTITUTE(E3725,CHAR(160),CHAR(32))),Metadata!B$1:J$2632,9,FALSE)</f>
        <v>prose</v>
      </c>
      <c r="O3725">
        <f>VLOOKUP(TRIM(SUBSTITUTE(E3725,CHAR(160),CHAR(32))),Metadata!B$1:K$2632,10,FALSE)</f>
        <v>122484</v>
      </c>
      <c r="P3725" s="4" t="s">
        <v>11910</v>
      </c>
      <c r="Q3725">
        <v>7</v>
      </c>
      <c r="R3725">
        <v>9</v>
      </c>
      <c r="S3725">
        <v>27</v>
      </c>
      <c r="T3725">
        <v>28</v>
      </c>
      <c r="U3725">
        <v>30</v>
      </c>
      <c r="V3725">
        <v>37</v>
      </c>
    </row>
    <row r="3726" spans="1:22" hidden="1" x14ac:dyDescent="0.25">
      <c r="A3726">
        <v>3730</v>
      </c>
      <c r="B3726" t="s">
        <v>4354</v>
      </c>
      <c r="C3726" t="s">
        <v>3930</v>
      </c>
      <c r="D3726" t="s">
        <v>330</v>
      </c>
      <c r="E3726" t="s">
        <v>8212</v>
      </c>
      <c r="F3726" t="str">
        <f>VLOOKUP(TRIM(SUBSTITUTE(E3726,CHAR(160),CHAR(32))),Metadata!B$1:C$2632,2,FALSE)</f>
        <v>Condillac, Etienne Bonnot de, 1714-1780.</v>
      </c>
      <c r="G3726" t="str">
        <f>VLOOKUP(TRIM(SUBSTITUTE(E3726,CHAR(160),CHAR(32))),Metadata!B$1:D$2632,3,FALSE)</f>
        <v>Le commerce et le gouvernement</v>
      </c>
      <c r="H3726">
        <f>VLOOKUP(TRIM(SUBSTITUTE(E3726,CHAR(160),CHAR(32))),Metadata!B$1:E$2632,4,FALSE)</f>
        <v>1776</v>
      </c>
      <c r="I3726" t="s">
        <v>448</v>
      </c>
      <c r="K3726" t="str">
        <f>VLOOKUP(TRIM(SUBSTITUTE(E3726,CHAR(160),CHAR(32))),Metadata!B$1:H$2632,7,FALSE)</f>
        <v>traite ou essai</v>
      </c>
      <c r="L3726" t="s">
        <v>4402</v>
      </c>
      <c r="N3726" t="str">
        <f>VLOOKUP(TRIM(SUBSTITUTE(E3726,CHAR(160),CHAR(32))),Metadata!B$1:J$2632,9,FALSE)</f>
        <v>prose</v>
      </c>
      <c r="O3726">
        <f>VLOOKUP(TRIM(SUBSTITUTE(E3726,CHAR(160),CHAR(32))),Metadata!B$1:K$2632,10,FALSE)</f>
        <v>89868</v>
      </c>
      <c r="P3726" s="4" t="s">
        <v>13100</v>
      </c>
      <c r="Q3726">
        <v>182</v>
      </c>
      <c r="R3726">
        <v>188</v>
      </c>
      <c r="S3726">
        <v>190</v>
      </c>
      <c r="T3726">
        <v>191</v>
      </c>
      <c r="U3726">
        <v>193</v>
      </c>
      <c r="V3726">
        <v>200</v>
      </c>
    </row>
    <row r="3727" spans="1:22" hidden="1" x14ac:dyDescent="0.25">
      <c r="A3727">
        <v>3731</v>
      </c>
      <c r="B3727" t="s">
        <v>4354</v>
      </c>
      <c r="C3727" t="s">
        <v>3930</v>
      </c>
      <c r="D3727" t="s">
        <v>330</v>
      </c>
      <c r="E3727" t="s">
        <v>8390</v>
      </c>
      <c r="F3727" t="str">
        <f>VLOOKUP(TRIM(SUBSTITUTE(E3727,CHAR(160),CHAR(32))),Metadata!B$1:C$2632,2,FALSE)</f>
        <v>Saint-Pierre, Bernardin de, 1737-1814.</v>
      </c>
      <c r="G3727" t="str">
        <f>VLOOKUP(TRIM(SUBSTITUTE(E3727,CHAR(160),CHAR(32))),Metadata!B$1:D$2632,3,FALSE)</f>
        <v>Études de la nature, T. 2</v>
      </c>
      <c r="H3727">
        <f>VLOOKUP(TRIM(SUBSTITUTE(E3727,CHAR(160),CHAR(32))),Metadata!B$1:E$2632,4,FALSE)</f>
        <v>1784</v>
      </c>
      <c r="I3727" t="s">
        <v>448</v>
      </c>
      <c r="K3727" t="str">
        <f>VLOOKUP(TRIM(SUBSTITUTE(E3727,CHAR(160),CHAR(32))),Metadata!B$1:H$2632,7,FALSE)</f>
        <v>traite ou essai</v>
      </c>
      <c r="L3727" t="s">
        <v>4402</v>
      </c>
      <c r="N3727" t="str">
        <f>VLOOKUP(TRIM(SUBSTITUTE(E3727,CHAR(160),CHAR(32))),Metadata!B$1:J$2632,9,FALSE)</f>
        <v>prose</v>
      </c>
      <c r="O3727">
        <f>VLOOKUP(TRIM(SUBSTITUTE(E3727,CHAR(160),CHAR(32))),Metadata!B$1:K$2632,10,FALSE)</f>
        <v>112322</v>
      </c>
      <c r="P3727" s="4" t="s">
        <v>13101</v>
      </c>
      <c r="Q3727">
        <v>116</v>
      </c>
      <c r="R3727">
        <v>118</v>
      </c>
      <c r="S3727">
        <v>120</v>
      </c>
      <c r="T3727">
        <v>121</v>
      </c>
      <c r="U3727">
        <v>123</v>
      </c>
      <c r="V3727">
        <v>130</v>
      </c>
    </row>
    <row r="3728" spans="1:22" hidden="1" x14ac:dyDescent="0.25">
      <c r="A3728">
        <v>3732</v>
      </c>
      <c r="B3728" t="s">
        <v>4354</v>
      </c>
      <c r="C3728" t="s">
        <v>3930</v>
      </c>
      <c r="D3728" t="s">
        <v>330</v>
      </c>
      <c r="E3728" t="s">
        <v>8249</v>
      </c>
      <c r="F3728" t="str">
        <f>VLOOKUP(TRIM(SUBSTITUTE(E3728,CHAR(160),CHAR(32))),Metadata!B$1:C$2632,2,FALSE)</f>
        <v>Dubos, abbé (Jean-Baptiste), 1670-1742.</v>
      </c>
      <c r="G3728" t="str">
        <f>VLOOKUP(TRIM(SUBSTITUTE(E3728,CHAR(160),CHAR(32))),Metadata!B$1:D$2632,3,FALSE)</f>
        <v>Réflexions critiques sur la poésie et sur la peinture</v>
      </c>
      <c r="H3728">
        <f>VLOOKUP(TRIM(SUBSTITUTE(E3728,CHAR(160),CHAR(32))),Metadata!B$1:E$2632,4,FALSE)</f>
        <v>1733</v>
      </c>
      <c r="I3728" t="s">
        <v>448</v>
      </c>
      <c r="K3728" t="str">
        <f>VLOOKUP(TRIM(SUBSTITUTE(E3728,CHAR(160),CHAR(32))),Metadata!B$1:H$2632,7,FALSE)</f>
        <v>melanges litteraires</v>
      </c>
      <c r="L3728" t="s">
        <v>4389</v>
      </c>
      <c r="N3728" t="str">
        <f>VLOOKUP(TRIM(SUBSTITUTE(E3728,CHAR(160),CHAR(32))),Metadata!B$1:J$2632,9,FALSE)</f>
        <v>prose</v>
      </c>
      <c r="O3728">
        <f>VLOOKUP(TRIM(SUBSTITUTE(E3728,CHAR(160),CHAR(32))),Metadata!B$1:K$2632,10,FALSE)</f>
        <v>256009</v>
      </c>
      <c r="P3728" s="4" t="s">
        <v>13102</v>
      </c>
      <c r="Q3728">
        <v>63</v>
      </c>
      <c r="R3728">
        <v>67</v>
      </c>
      <c r="S3728">
        <v>69</v>
      </c>
      <c r="T3728">
        <v>70</v>
      </c>
      <c r="U3728">
        <v>72</v>
      </c>
      <c r="V3728">
        <v>79</v>
      </c>
    </row>
    <row r="3729" spans="1:22" hidden="1" x14ac:dyDescent="0.25">
      <c r="A3729">
        <v>3733</v>
      </c>
      <c r="B3729" t="s">
        <v>4354</v>
      </c>
      <c r="C3729" t="s">
        <v>3930</v>
      </c>
      <c r="D3729" t="s">
        <v>330</v>
      </c>
      <c r="E3729" t="s">
        <v>5103</v>
      </c>
      <c r="F3729" t="str">
        <f>VLOOKUP(TRIM(SUBSTITUTE(E3729,CHAR(160),CHAR(32))),Metadata!B$1:C$2632,2,FALSE)</f>
        <v>Rousseau, Jean-Jacques, 1712-1778.</v>
      </c>
      <c r="G3729" t="str">
        <f>VLOOKUP(TRIM(SUBSTITUTE(E3729,CHAR(160),CHAR(32))),Metadata!B$1:D$2632,3,FALSE)</f>
        <v>Lettres (1728-1778)</v>
      </c>
      <c r="H3729">
        <f>VLOOKUP(TRIM(SUBSTITUTE(E3729,CHAR(160),CHAR(32))),Metadata!B$1:E$2632,4,FALSE)</f>
        <v>1728</v>
      </c>
      <c r="I3729" t="s">
        <v>448</v>
      </c>
      <c r="K3729" t="str">
        <f>VLOOKUP(TRIM(SUBSTITUTE(E3729,CHAR(160),CHAR(32))),Metadata!B$1:H$2632,7,FALSE)</f>
        <v>correspondance</v>
      </c>
      <c r="L3729" t="s">
        <v>4542</v>
      </c>
      <c r="N3729" t="str">
        <f>VLOOKUP(TRIM(SUBSTITUTE(E3729,CHAR(160),CHAR(32))),Metadata!B$1:J$2632,9,FALSE)</f>
        <v/>
      </c>
      <c r="O3729">
        <f>VLOOKUP(TRIM(SUBSTITUTE(E3729,CHAR(160),CHAR(32))),Metadata!B$1:K$2632,10,FALSE)</f>
        <v>113420</v>
      </c>
      <c r="P3729" s="4" t="s">
        <v>11911</v>
      </c>
      <c r="Q3729">
        <v>236</v>
      </c>
      <c r="R3729">
        <v>238</v>
      </c>
      <c r="S3729">
        <v>262</v>
      </c>
      <c r="T3729">
        <v>263</v>
      </c>
      <c r="U3729">
        <v>265</v>
      </c>
      <c r="V3729">
        <v>272</v>
      </c>
    </row>
    <row r="3730" spans="1:22" hidden="1" x14ac:dyDescent="0.25">
      <c r="A3730">
        <v>3734</v>
      </c>
      <c r="B3730" t="s">
        <v>4354</v>
      </c>
      <c r="C3730" t="s">
        <v>3930</v>
      </c>
      <c r="D3730" t="s">
        <v>330</v>
      </c>
      <c r="E3730" t="s">
        <v>8384</v>
      </c>
      <c r="F3730" t="str">
        <f>VLOOKUP(TRIM(SUBSTITUTE(E3730,CHAR(160),CHAR(32))),Metadata!B$1:C$2632,2,FALSE)</f>
        <v>Rousseau, Jean-Jacques, 1712-1778.</v>
      </c>
      <c r="G3730" t="str">
        <f>VLOOKUP(TRIM(SUBSTITUTE(E3730,CHAR(160),CHAR(32))),Metadata!B$1:D$2632,3,FALSE)</f>
        <v>Lettres écrites de la montagne</v>
      </c>
      <c r="H3730">
        <f>VLOOKUP(TRIM(SUBSTITUTE(E3730,CHAR(160),CHAR(32))),Metadata!B$1:E$2632,4,FALSE)</f>
        <v>1764</v>
      </c>
      <c r="I3730" t="s">
        <v>448</v>
      </c>
      <c r="K3730" t="str">
        <f>VLOOKUP(TRIM(SUBSTITUTE(E3730,CHAR(160),CHAR(32))),Metadata!B$1:H$2632,7,FALSE)</f>
        <v>pamphlet</v>
      </c>
      <c r="L3730" t="s">
        <v>4534</v>
      </c>
      <c r="N3730" t="str">
        <f>VLOOKUP(TRIM(SUBSTITUTE(E3730,CHAR(160),CHAR(32))),Metadata!B$1:J$2632,9,FALSE)</f>
        <v>prose</v>
      </c>
      <c r="O3730">
        <f>VLOOKUP(TRIM(SUBSTITUTE(E3730,CHAR(160),CHAR(32))),Metadata!B$1:K$2632,10,FALSE)</f>
        <v>74367</v>
      </c>
      <c r="P3730" s="4" t="s">
        <v>9414</v>
      </c>
      <c r="Q3730">
        <v>76</v>
      </c>
      <c r="R3730">
        <v>81</v>
      </c>
      <c r="S3730">
        <v>83</v>
      </c>
      <c r="T3730">
        <v>84</v>
      </c>
      <c r="U3730">
        <v>86</v>
      </c>
      <c r="V3730">
        <v>93</v>
      </c>
    </row>
    <row r="3731" spans="1:22" hidden="1" x14ac:dyDescent="0.25">
      <c r="A3731">
        <v>3735</v>
      </c>
      <c r="B3731" t="s">
        <v>4354</v>
      </c>
      <c r="C3731" t="s">
        <v>3930</v>
      </c>
      <c r="D3731" t="s">
        <v>330</v>
      </c>
      <c r="E3731" t="s">
        <v>8192</v>
      </c>
      <c r="F3731" t="str">
        <f>VLOOKUP(TRIM(SUBSTITUTE(E3731,CHAR(160),CHAR(32))),Metadata!B$1:C$2632,2,FALSE)</f>
        <v>Bonnet, Charles, 1720-1793.</v>
      </c>
      <c r="G3731" t="str">
        <f>VLOOKUP(TRIM(SUBSTITUTE(E3731,CHAR(160),CHAR(32))),Metadata!B$1:D$2632,3,FALSE)</f>
        <v>La palingénésie philosophique</v>
      </c>
      <c r="H3731">
        <f>VLOOKUP(TRIM(SUBSTITUTE(E3731,CHAR(160),CHAR(32))),Metadata!B$1:E$2632,4,FALSE)</f>
        <v>1769</v>
      </c>
      <c r="I3731" t="s">
        <v>448</v>
      </c>
      <c r="K3731" t="str">
        <f>VLOOKUP(TRIM(SUBSTITUTE(E3731,CHAR(160),CHAR(32))),Metadata!B$1:H$2632,7,FALSE)</f>
        <v>traite ou essai</v>
      </c>
      <c r="L3731" t="s">
        <v>4402</v>
      </c>
      <c r="N3731" t="str">
        <f>VLOOKUP(TRIM(SUBSTITUTE(E3731,CHAR(160),CHAR(32))),Metadata!B$1:J$2632,9,FALSE)</f>
        <v>prose</v>
      </c>
      <c r="O3731">
        <f>VLOOKUP(TRIM(SUBSTITUTE(E3731,CHAR(160),CHAR(32))),Metadata!B$1:K$2632,10,FALSE)</f>
        <v>120130</v>
      </c>
      <c r="P3731" s="4" t="s">
        <v>9415</v>
      </c>
      <c r="Q3731">
        <v>114</v>
      </c>
      <c r="R3731">
        <v>119</v>
      </c>
      <c r="S3731">
        <v>121</v>
      </c>
      <c r="T3731">
        <v>122</v>
      </c>
      <c r="U3731">
        <v>124</v>
      </c>
      <c r="V3731">
        <v>131</v>
      </c>
    </row>
    <row r="3732" spans="1:22" hidden="1" x14ac:dyDescent="0.25">
      <c r="A3732">
        <v>3736</v>
      </c>
      <c r="B3732" t="s">
        <v>4354</v>
      </c>
      <c r="C3732" t="s">
        <v>3930</v>
      </c>
      <c r="D3732" t="s">
        <v>330</v>
      </c>
      <c r="E3732" t="s">
        <v>8192</v>
      </c>
      <c r="F3732" t="str">
        <f>VLOOKUP(TRIM(SUBSTITUTE(E3732,CHAR(160),CHAR(32))),Metadata!B$1:C$2632,2,FALSE)</f>
        <v>Bonnet, Charles, 1720-1793.</v>
      </c>
      <c r="G3732" t="str">
        <f>VLOOKUP(TRIM(SUBSTITUTE(E3732,CHAR(160),CHAR(32))),Metadata!B$1:D$2632,3,FALSE)</f>
        <v>La palingénésie philosophique</v>
      </c>
      <c r="H3732">
        <f>VLOOKUP(TRIM(SUBSTITUTE(E3732,CHAR(160),CHAR(32))),Metadata!B$1:E$2632,4,FALSE)</f>
        <v>1769</v>
      </c>
      <c r="I3732" t="s">
        <v>448</v>
      </c>
      <c r="K3732" t="str">
        <f>VLOOKUP(TRIM(SUBSTITUTE(E3732,CHAR(160),CHAR(32))),Metadata!B$1:H$2632,7,FALSE)</f>
        <v>traite ou essai</v>
      </c>
      <c r="L3732" t="s">
        <v>4402</v>
      </c>
      <c r="N3732" t="str">
        <f>VLOOKUP(TRIM(SUBSTITUTE(E3732,CHAR(160),CHAR(32))),Metadata!B$1:J$2632,9,FALSE)</f>
        <v>prose</v>
      </c>
      <c r="O3732">
        <f>VLOOKUP(TRIM(SUBSTITUTE(E3732,CHAR(160),CHAR(32))),Metadata!B$1:K$2632,10,FALSE)</f>
        <v>120130</v>
      </c>
      <c r="P3732" s="4" t="s">
        <v>9416</v>
      </c>
      <c r="Q3732">
        <v>76</v>
      </c>
      <c r="R3732">
        <v>81</v>
      </c>
      <c r="S3732">
        <v>83</v>
      </c>
      <c r="T3732">
        <v>92</v>
      </c>
    </row>
    <row r="3733" spans="1:22" hidden="1" x14ac:dyDescent="0.25">
      <c r="A3733">
        <v>3737</v>
      </c>
      <c r="B3733" t="s">
        <v>4354</v>
      </c>
      <c r="C3733" t="s">
        <v>3930</v>
      </c>
      <c r="D3733" t="s">
        <v>330</v>
      </c>
      <c r="E3733" t="s">
        <v>8191</v>
      </c>
      <c r="F3733" t="str">
        <f>VLOOKUP(TRIM(SUBSTITUTE(E3733,CHAR(160),CHAR(32))),Metadata!B$1:C$2632,2,FALSE)</f>
        <v>Bonnet, Charles, 1720-1793.</v>
      </c>
      <c r="G3733" t="str">
        <f>VLOOKUP(TRIM(SUBSTITUTE(E3733,CHAR(160),CHAR(32))),Metadata!B$1:D$2632,3,FALSE)</f>
        <v>Contemplation de la nature</v>
      </c>
      <c r="H3733">
        <f>VLOOKUP(TRIM(SUBSTITUTE(E3733,CHAR(160),CHAR(32))),Metadata!B$1:E$2632,4,FALSE)</f>
        <v>1764</v>
      </c>
      <c r="I3733" t="s">
        <v>448</v>
      </c>
      <c r="K3733" t="str">
        <f>VLOOKUP(TRIM(SUBSTITUTE(E3733,CHAR(160),CHAR(32))),Metadata!B$1:H$2632,7,FALSE)</f>
        <v>traite ou essai</v>
      </c>
      <c r="L3733" t="s">
        <v>4402</v>
      </c>
      <c r="N3733" t="str">
        <f>VLOOKUP(TRIM(SUBSTITUTE(E3733,CHAR(160),CHAR(32))),Metadata!B$1:J$2632,9,FALSE)</f>
        <v>prose</v>
      </c>
      <c r="O3733">
        <f>VLOOKUP(TRIM(SUBSTITUTE(E3733,CHAR(160),CHAR(32))),Metadata!B$1:K$2632,10,FALSE)</f>
        <v>139979</v>
      </c>
      <c r="P3733" s="4" t="s">
        <v>11912</v>
      </c>
      <c r="Q3733">
        <v>60</v>
      </c>
      <c r="R3733">
        <v>67</v>
      </c>
      <c r="S3733">
        <v>82</v>
      </c>
      <c r="T3733">
        <v>83</v>
      </c>
      <c r="U3733">
        <v>85</v>
      </c>
      <c r="V3733">
        <v>92</v>
      </c>
    </row>
    <row r="3734" spans="1:22" hidden="1" x14ac:dyDescent="0.25">
      <c r="A3734">
        <v>3738</v>
      </c>
      <c r="B3734" t="s">
        <v>4354</v>
      </c>
      <c r="C3734" t="s">
        <v>3930</v>
      </c>
      <c r="D3734" t="s">
        <v>330</v>
      </c>
      <c r="E3734" t="s">
        <v>8249</v>
      </c>
      <c r="F3734" t="str">
        <f>VLOOKUP(TRIM(SUBSTITUTE(E3734,CHAR(160),CHAR(32))),Metadata!B$1:C$2632,2,FALSE)</f>
        <v>Dubos, abbé (Jean-Baptiste), 1670-1742.</v>
      </c>
      <c r="G3734" t="str">
        <f>VLOOKUP(TRIM(SUBSTITUTE(E3734,CHAR(160),CHAR(32))),Metadata!B$1:D$2632,3,FALSE)</f>
        <v>Réflexions critiques sur la poésie et sur la peinture</v>
      </c>
      <c r="H3734">
        <f>VLOOKUP(TRIM(SUBSTITUTE(E3734,CHAR(160),CHAR(32))),Metadata!B$1:E$2632,4,FALSE)</f>
        <v>1733</v>
      </c>
      <c r="I3734" t="s">
        <v>448</v>
      </c>
      <c r="K3734" t="str">
        <f>VLOOKUP(TRIM(SUBSTITUTE(E3734,CHAR(160),CHAR(32))),Metadata!B$1:H$2632,7,FALSE)</f>
        <v>melanges litteraires</v>
      </c>
      <c r="L3734" t="s">
        <v>4389</v>
      </c>
      <c r="N3734" t="str">
        <f>VLOOKUP(TRIM(SUBSTITUTE(E3734,CHAR(160),CHAR(32))),Metadata!B$1:J$2632,9,FALSE)</f>
        <v>prose</v>
      </c>
      <c r="O3734">
        <f>VLOOKUP(TRIM(SUBSTITUTE(E3734,CHAR(160),CHAR(32))),Metadata!B$1:K$2632,10,FALSE)</f>
        <v>256009</v>
      </c>
      <c r="P3734" s="4" t="s">
        <v>11913</v>
      </c>
      <c r="Q3734">
        <v>58</v>
      </c>
      <c r="R3734">
        <v>64</v>
      </c>
      <c r="S3734">
        <v>66</v>
      </c>
      <c r="T3734">
        <v>67</v>
      </c>
      <c r="U3734">
        <v>69</v>
      </c>
      <c r="V3734">
        <v>76</v>
      </c>
    </row>
    <row r="3735" spans="1:22" hidden="1" x14ac:dyDescent="0.25">
      <c r="A3735">
        <v>3739</v>
      </c>
      <c r="B3735" t="s">
        <v>4354</v>
      </c>
      <c r="C3735" t="s">
        <v>3930</v>
      </c>
      <c r="D3735" t="s">
        <v>330</v>
      </c>
      <c r="E3735" t="s">
        <v>8441</v>
      </c>
      <c r="F3735" t="str">
        <f>VLOOKUP(TRIM(SUBSTITUTE(E3735,CHAR(160),CHAR(32))),Metadata!B$1:C$2632,2,FALSE)</f>
        <v>Blondel, Maurice, 1861-1949.</v>
      </c>
      <c r="G3735" t="str">
        <f>VLOOKUP(TRIM(SUBSTITUTE(E3735,CHAR(160),CHAR(32))),Metadata!B$1:D$2632,3,FALSE)</f>
        <v>L'action</v>
      </c>
      <c r="H3735">
        <f>VLOOKUP(TRIM(SUBSTITUTE(E3735,CHAR(160),CHAR(32))),Metadata!B$1:E$2632,4,FALSE)</f>
        <v>1893</v>
      </c>
      <c r="I3735" t="s">
        <v>450</v>
      </c>
      <c r="K3735" t="str">
        <f>VLOOKUP(TRIM(SUBSTITUTE(E3735,CHAR(160),CHAR(32))),Metadata!B$1:H$2632,7,FALSE)</f>
        <v>traite ou essai</v>
      </c>
      <c r="L3735" t="s">
        <v>4402</v>
      </c>
      <c r="N3735" t="str">
        <f>VLOOKUP(TRIM(SUBSTITUTE(E3735,CHAR(160),CHAR(32))),Metadata!B$1:J$2632,9,FALSE)</f>
        <v>prose</v>
      </c>
      <c r="O3735">
        <f>VLOOKUP(TRIM(SUBSTITUTE(E3735,CHAR(160),CHAR(32))),Metadata!B$1:K$2632,10,FALSE)</f>
        <v>178641</v>
      </c>
      <c r="P3735" s="11" t="s">
        <v>11914</v>
      </c>
      <c r="Q3735">
        <v>0</v>
      </c>
      <c r="R3735">
        <v>3</v>
      </c>
      <c r="S3735">
        <v>5</v>
      </c>
      <c r="T3735">
        <v>14</v>
      </c>
    </row>
    <row r="3736" spans="1:22" hidden="1" x14ac:dyDescent="0.25">
      <c r="A3736">
        <v>3740</v>
      </c>
      <c r="B3736" t="s">
        <v>4354</v>
      </c>
      <c r="C3736" t="s">
        <v>3930</v>
      </c>
      <c r="D3736" t="s">
        <v>330</v>
      </c>
      <c r="E3736" t="s">
        <v>8693</v>
      </c>
      <c r="F3736" t="str">
        <f>VLOOKUP(TRIM(SUBSTITUTE(E3736,CHAR(160),CHAR(32))),Metadata!B$1:C$2632,2,FALSE)</f>
        <v>Tristan, Flora, 1803-1844.</v>
      </c>
      <c r="G3736" t="str">
        <f>VLOOKUP(TRIM(SUBSTITUTE(E3736,CHAR(160),CHAR(32))),Metadata!B$1:D$2632,3,FALSE)</f>
        <v>Méphis (tome 2)</v>
      </c>
      <c r="H3736">
        <f>VLOOKUP(TRIM(SUBSTITUTE(E3736,CHAR(160),CHAR(32))),Metadata!B$1:E$2632,4,FALSE)</f>
        <v>1838</v>
      </c>
      <c r="I3736" t="s">
        <v>450</v>
      </c>
      <c r="K3736" t="str">
        <f>VLOOKUP(TRIM(SUBSTITUTE(E3736,CHAR(160),CHAR(32))),Metadata!B$1:H$2632,7,FALSE)</f>
        <v>roman</v>
      </c>
      <c r="L3736" t="s">
        <v>4378</v>
      </c>
      <c r="N3736" t="str">
        <f>VLOOKUP(TRIM(SUBSTITUTE(E3736,CHAR(160),CHAR(32))),Metadata!B$1:J$2632,9,FALSE)</f>
        <v/>
      </c>
      <c r="O3736">
        <f>VLOOKUP(TRIM(SUBSTITUTE(E3736,CHAR(160),CHAR(32))),Metadata!B$1:K$2632,10,FALSE)</f>
        <v>44228</v>
      </c>
      <c r="P3736" s="4" t="s">
        <v>11915</v>
      </c>
      <c r="Q3736">
        <v>138</v>
      </c>
      <c r="R3736">
        <v>143</v>
      </c>
      <c r="S3736">
        <v>145</v>
      </c>
      <c r="T3736">
        <v>146</v>
      </c>
      <c r="U3736">
        <v>148</v>
      </c>
      <c r="V3736">
        <v>155</v>
      </c>
    </row>
    <row r="3737" spans="1:22" hidden="1" x14ac:dyDescent="0.25">
      <c r="A3737">
        <v>3741</v>
      </c>
      <c r="B3737" t="s">
        <v>4354</v>
      </c>
      <c r="C3737" t="s">
        <v>3930</v>
      </c>
      <c r="D3737" t="s">
        <v>330</v>
      </c>
      <c r="E3737" t="s">
        <v>5898</v>
      </c>
      <c r="F3737" t="str">
        <f>VLOOKUP(TRIM(SUBSTITUTE(E3737,CHAR(160),CHAR(32))),Metadata!B$1:C$2632,2,FALSE)</f>
        <v>Delacroix, Eugène, 1798-1863.</v>
      </c>
      <c r="G3737" t="str">
        <f>VLOOKUP(TRIM(SUBSTITUTE(E3737,CHAR(160),CHAR(32))),Metadata!B$1:D$2632,3,FALSE)</f>
        <v>Etudes esthétiques (1829-1863)</v>
      </c>
      <c r="H3737">
        <f>VLOOKUP(TRIM(SUBSTITUTE(E3737,CHAR(160),CHAR(32))),Metadata!B$1:E$2632,4,FALSE)</f>
        <v>1829</v>
      </c>
      <c r="I3737" t="s">
        <v>450</v>
      </c>
      <c r="K3737" t="str">
        <f>VLOOKUP(TRIM(SUBSTITUTE(E3737,CHAR(160),CHAR(32))),Metadata!B$1:H$2632,7,FALSE)</f>
        <v>traite</v>
      </c>
      <c r="L3737" t="s">
        <v>4417</v>
      </c>
      <c r="N3737" t="str">
        <f>VLOOKUP(TRIM(SUBSTITUTE(E3737,CHAR(160),CHAR(32))),Metadata!B$1:J$2632,9,FALSE)</f>
        <v/>
      </c>
      <c r="O3737">
        <f>VLOOKUP(TRIM(SUBSTITUTE(E3737,CHAR(160),CHAR(32))),Metadata!B$1:K$2632,10,FALSE)</f>
        <v>46667</v>
      </c>
      <c r="P3737" s="4" t="s">
        <v>13103</v>
      </c>
      <c r="Q3737">
        <v>152</v>
      </c>
      <c r="R3737">
        <v>157</v>
      </c>
      <c r="S3737">
        <v>159</v>
      </c>
      <c r="T3737">
        <v>160</v>
      </c>
      <c r="U3737">
        <v>162</v>
      </c>
      <c r="V3737">
        <v>169</v>
      </c>
    </row>
    <row r="3738" spans="1:22" hidden="1" x14ac:dyDescent="0.25">
      <c r="A3738">
        <v>3742</v>
      </c>
      <c r="B3738" t="s">
        <v>4354</v>
      </c>
      <c r="C3738" t="s">
        <v>3930</v>
      </c>
      <c r="D3738" t="s">
        <v>330</v>
      </c>
      <c r="E3738" t="s">
        <v>8589</v>
      </c>
      <c r="F3738" t="str">
        <f>VLOOKUP(TRIM(SUBSTITUTE(E3738,CHAR(160),CHAR(32))),Metadata!B$1:C$2632,2,FALSE)</f>
        <v>Lamarck, Jean Baptiste Pierre Antoine de Monet de, 1744-1829.</v>
      </c>
      <c r="G3738" t="str">
        <f>VLOOKUP(TRIM(SUBSTITUTE(E3738,CHAR(160),CHAR(32))),Metadata!B$1:D$2632,3,FALSE)</f>
        <v>Philosophie zoologique, ou, Exposition des considérations relative à l'histoire naturelle des animaux</v>
      </c>
      <c r="H3738">
        <f>VLOOKUP(TRIM(SUBSTITUTE(E3738,CHAR(160),CHAR(32))),Metadata!B$1:E$2632,4,FALSE)</f>
        <v>1809</v>
      </c>
      <c r="I3738" t="s">
        <v>450</v>
      </c>
      <c r="K3738" t="str">
        <f>VLOOKUP(TRIM(SUBSTITUTE(E3738,CHAR(160),CHAR(32))),Metadata!B$1:H$2632,7,FALSE)</f>
        <v>traite ou essai</v>
      </c>
      <c r="L3738" t="s">
        <v>4402</v>
      </c>
      <c r="N3738" t="str">
        <f>VLOOKUP(TRIM(SUBSTITUTE(E3738,CHAR(160),CHAR(32))),Metadata!B$1:J$2632,9,FALSE)</f>
        <v>prose</v>
      </c>
      <c r="O3738">
        <f>VLOOKUP(TRIM(SUBSTITUTE(E3738,CHAR(160),CHAR(32))),Metadata!B$1:K$2632,10,FALSE)</f>
        <v>177678</v>
      </c>
      <c r="P3738" s="4" t="s">
        <v>11916</v>
      </c>
      <c r="Q3738">
        <v>212</v>
      </c>
      <c r="R3738">
        <v>214</v>
      </c>
      <c r="S3738">
        <v>216</v>
      </c>
      <c r="T3738">
        <v>217</v>
      </c>
      <c r="U3738">
        <v>219</v>
      </c>
      <c r="V3738">
        <v>226</v>
      </c>
    </row>
    <row r="3739" spans="1:22" hidden="1" x14ac:dyDescent="0.25">
      <c r="A3739">
        <v>3743</v>
      </c>
      <c r="B3739" t="s">
        <v>4354</v>
      </c>
      <c r="C3739" t="s">
        <v>3930</v>
      </c>
      <c r="D3739" t="s">
        <v>330</v>
      </c>
      <c r="E3739" t="s">
        <v>5846</v>
      </c>
      <c r="F3739" t="str">
        <f>VLOOKUP(TRIM(SUBSTITUTE(E3739,CHAR(160),CHAR(32))),Metadata!B$1:C$2632,2,FALSE)</f>
        <v>Comte, Auguste, 1798-1857.</v>
      </c>
      <c r="G3739" t="str">
        <f>VLOOKUP(TRIM(SUBSTITUTE(E3739,CHAR(160),CHAR(32))),Metadata!B$1:D$2632,3,FALSE)</f>
        <v>Plan des travaux scientifiques nécessaires pour réorganiser la société</v>
      </c>
      <c r="H3739">
        <f>VLOOKUP(TRIM(SUBSTITUTE(E3739,CHAR(160),CHAR(32))),Metadata!B$1:E$2632,4,FALSE)</f>
        <v>1822</v>
      </c>
      <c r="I3739" t="s">
        <v>450</v>
      </c>
      <c r="K3739" t="str">
        <f>VLOOKUP(TRIM(SUBSTITUTE(E3739,CHAR(160),CHAR(32))),Metadata!B$1:H$2632,7,FALSE)</f>
        <v>traite</v>
      </c>
      <c r="L3739" t="s">
        <v>4417</v>
      </c>
      <c r="N3739" t="str">
        <f>VLOOKUP(TRIM(SUBSTITUTE(E3739,CHAR(160),CHAR(32))),Metadata!B$1:J$2632,9,FALSE)</f>
        <v/>
      </c>
      <c r="O3739">
        <f>VLOOKUP(TRIM(SUBSTITUTE(E3739,CHAR(160),CHAR(32))),Metadata!B$1:K$2632,10,FALSE)</f>
        <v>56246</v>
      </c>
      <c r="P3739" s="4" t="s">
        <v>11917</v>
      </c>
      <c r="Q3739">
        <v>201</v>
      </c>
      <c r="R3739">
        <v>206</v>
      </c>
      <c r="S3739">
        <v>208</v>
      </c>
      <c r="T3739">
        <v>209</v>
      </c>
      <c r="U3739">
        <v>211</v>
      </c>
      <c r="V3739">
        <v>218</v>
      </c>
    </row>
    <row r="3740" spans="1:22" hidden="1" x14ac:dyDescent="0.25">
      <c r="A3740">
        <v>3744</v>
      </c>
      <c r="B3740" t="s">
        <v>4354</v>
      </c>
      <c r="C3740" t="s">
        <v>3930</v>
      </c>
      <c r="D3740" t="s">
        <v>330</v>
      </c>
      <c r="E3740" t="s">
        <v>8579</v>
      </c>
      <c r="F3740" t="str">
        <f>VLOOKUP(TRIM(SUBSTITUTE(E3740,CHAR(160),CHAR(32))),Metadata!B$1:C$2632,2,FALSE)</f>
        <v>Jouy, Etienne de, 1764-1846.</v>
      </c>
      <c r="G3740" t="str">
        <f>VLOOKUP(TRIM(SUBSTITUTE(E3740,CHAR(160),CHAR(32))),Metadata!B$1:D$2632,3,FALSE)</f>
        <v>L'hermite de la Chaussée-d'Antin, ou, Observations sur les moeurs et les usages parisiens au commencement du XIXe siècle. 1813:</v>
      </c>
      <c r="H3740">
        <f>VLOOKUP(TRIM(SUBSTITUTE(E3740,CHAR(160),CHAR(32))),Metadata!B$1:E$2632,4,FALSE)</f>
        <v>1813</v>
      </c>
      <c r="I3740" t="s">
        <v>450</v>
      </c>
      <c r="K3740" t="str">
        <f>VLOOKUP(TRIM(SUBSTITUTE(E3740,CHAR(160),CHAR(32))),Metadata!B$1:H$2632,7,FALSE)</f>
        <v>traite ou essai</v>
      </c>
      <c r="L3740" t="s">
        <v>4402</v>
      </c>
      <c r="N3740" t="str">
        <f>VLOOKUP(TRIM(SUBSTITUTE(E3740,CHAR(160),CHAR(32))),Metadata!B$1:J$2632,9,FALSE)</f>
        <v>prose</v>
      </c>
      <c r="O3740">
        <f>VLOOKUP(TRIM(SUBSTITUTE(E3740,CHAR(160),CHAR(32))),Metadata!B$1:K$2632,10,FALSE)</f>
        <v>137489</v>
      </c>
      <c r="P3740" s="4" t="s">
        <v>11918</v>
      </c>
      <c r="Q3740">
        <v>140</v>
      </c>
      <c r="R3740">
        <v>145</v>
      </c>
      <c r="S3740">
        <v>147</v>
      </c>
      <c r="T3740">
        <v>148</v>
      </c>
      <c r="U3740">
        <v>150</v>
      </c>
      <c r="V3740">
        <v>157</v>
      </c>
    </row>
    <row r="3741" spans="1:22" hidden="1" x14ac:dyDescent="0.25">
      <c r="A3741">
        <v>3745</v>
      </c>
      <c r="B3741" t="s">
        <v>4354</v>
      </c>
      <c r="C3741" t="s">
        <v>3930</v>
      </c>
      <c r="D3741" t="s">
        <v>330</v>
      </c>
      <c r="E3741" t="s">
        <v>6780</v>
      </c>
      <c r="F3741" t="str">
        <f>VLOOKUP(TRIM(SUBSTITUTE(E3741,CHAR(160),CHAR(32))),Metadata!B$1:C$2632,2,FALSE)</f>
        <v>Le Bon, Gustave, 1841-1931.</v>
      </c>
      <c r="G3741" t="str">
        <f>VLOOKUP(TRIM(SUBSTITUTE(E3741,CHAR(160),CHAR(32))),Metadata!B$1:D$2632,3,FALSE)</f>
        <v>Psychologie des foules</v>
      </c>
      <c r="H3741">
        <f>VLOOKUP(TRIM(SUBSTITUTE(E3741,CHAR(160),CHAR(32))),Metadata!B$1:E$2632,4,FALSE)</f>
        <v>1895</v>
      </c>
      <c r="I3741" t="s">
        <v>450</v>
      </c>
      <c r="K3741" t="str">
        <f>VLOOKUP(TRIM(SUBSTITUTE(E3741,CHAR(160),CHAR(32))),Metadata!B$1:H$2632,7,FALSE)</f>
        <v>traite</v>
      </c>
      <c r="L3741" t="s">
        <v>4417</v>
      </c>
      <c r="N3741" t="str">
        <f>VLOOKUP(TRIM(SUBSTITUTE(E3741,CHAR(160),CHAR(32))),Metadata!B$1:J$2632,9,FALSE)</f>
        <v/>
      </c>
      <c r="O3741">
        <f>VLOOKUP(TRIM(SUBSTITUTE(E3741,CHAR(160),CHAR(32))),Metadata!B$1:K$2632,10,FALSE)</f>
        <v>53120</v>
      </c>
      <c r="P3741" s="4" t="s">
        <v>11919</v>
      </c>
      <c r="Q3741">
        <v>45</v>
      </c>
      <c r="R3741">
        <v>47</v>
      </c>
      <c r="S3741">
        <v>49</v>
      </c>
      <c r="T3741">
        <v>50</v>
      </c>
      <c r="U3741">
        <v>52</v>
      </c>
      <c r="V3741">
        <v>59</v>
      </c>
    </row>
    <row r="3742" spans="1:22" hidden="1" x14ac:dyDescent="0.25">
      <c r="A3742">
        <v>3746</v>
      </c>
      <c r="B3742" t="s">
        <v>4354</v>
      </c>
      <c r="C3742" t="s">
        <v>3930</v>
      </c>
      <c r="D3742" t="s">
        <v>330</v>
      </c>
      <c r="E3742" t="s">
        <v>5800</v>
      </c>
      <c r="F3742" t="str">
        <f>VLOOKUP(TRIM(SUBSTITUTE(E3742,CHAR(160),CHAR(32))),Metadata!B$1:C$2632,2,FALSE)</f>
        <v>Fourier, Charles, 1772-1837.</v>
      </c>
      <c r="G3742" t="str">
        <f>VLOOKUP(TRIM(SUBSTITUTE(E3742,CHAR(160),CHAR(32))),Metadata!B$1:D$2632,3,FALSE)</f>
        <v>Théorie des quatre mouvements, 2e partie</v>
      </c>
      <c r="H3742">
        <f>VLOOKUP(TRIM(SUBSTITUTE(E3742,CHAR(160),CHAR(32))),Metadata!B$1:E$2632,4,FALSE)</f>
        <v>1808</v>
      </c>
      <c r="I3742" t="s">
        <v>450</v>
      </c>
      <c r="K3742" t="str">
        <f>VLOOKUP(TRIM(SUBSTITUTE(E3742,CHAR(160),CHAR(32))),Metadata!B$1:H$2632,7,FALSE)</f>
        <v>traite</v>
      </c>
      <c r="L3742" t="s">
        <v>4417</v>
      </c>
      <c r="N3742" t="str">
        <f>VLOOKUP(TRIM(SUBSTITUTE(E3742,CHAR(160),CHAR(32))),Metadata!B$1:J$2632,9,FALSE)</f>
        <v/>
      </c>
      <c r="O3742">
        <f>VLOOKUP(TRIM(SUBSTITUTE(E3742,CHAR(160),CHAR(32))),Metadata!B$1:K$2632,10,FALSE)</f>
        <v>86131</v>
      </c>
      <c r="P3742" s="4" t="s">
        <v>11920</v>
      </c>
      <c r="Q3742">
        <v>153</v>
      </c>
      <c r="R3742">
        <v>155</v>
      </c>
      <c r="S3742">
        <v>157</v>
      </c>
      <c r="T3742">
        <v>158</v>
      </c>
      <c r="U3742">
        <v>160</v>
      </c>
      <c r="V3742">
        <v>167</v>
      </c>
    </row>
    <row r="3743" spans="1:22" hidden="1" x14ac:dyDescent="0.25">
      <c r="A3743">
        <v>3747</v>
      </c>
      <c r="B3743" t="s">
        <v>4354</v>
      </c>
      <c r="C3743" t="s">
        <v>3930</v>
      </c>
      <c r="D3743" t="s">
        <v>330</v>
      </c>
      <c r="E3743" t="s">
        <v>6588</v>
      </c>
      <c r="F3743" t="str">
        <f>VLOOKUP(TRIM(SUBSTITUTE(E3743,CHAR(160),CHAR(32))),Metadata!B$1:C$2632,2,FALSE)</f>
        <v>Le Bon, Gustave, 1841-1931.</v>
      </c>
      <c r="G3743" t="str">
        <f>VLOOKUP(TRIM(SUBSTITUTE(E3743,CHAR(160),CHAR(32))),Metadata!B$1:D$2632,3,FALSE)</f>
        <v>L'homme et les sociétés. Leurs origines et leur développement (Deuxième partie).</v>
      </c>
      <c r="H3743">
        <f>VLOOKUP(TRIM(SUBSTITUTE(E3743,CHAR(160),CHAR(32))),Metadata!B$1:E$2632,4,FALSE)</f>
        <v>1881</v>
      </c>
      <c r="I3743" t="s">
        <v>450</v>
      </c>
      <c r="K3743" t="str">
        <f>VLOOKUP(TRIM(SUBSTITUTE(E3743,CHAR(160),CHAR(32))),Metadata!B$1:H$2632,7,FALSE)</f>
        <v>traite</v>
      </c>
      <c r="L3743" t="s">
        <v>4417</v>
      </c>
      <c r="N3743" t="str">
        <f>VLOOKUP(TRIM(SUBSTITUTE(E3743,CHAR(160),CHAR(32))),Metadata!B$1:J$2632,9,FALSE)</f>
        <v/>
      </c>
      <c r="O3743">
        <f>VLOOKUP(TRIM(SUBSTITUTE(E3743,CHAR(160),CHAR(32))),Metadata!B$1:K$2632,10,FALSE)</f>
        <v>163801</v>
      </c>
      <c r="P3743" s="4" t="s">
        <v>11921</v>
      </c>
      <c r="Q3743">
        <v>475</v>
      </c>
      <c r="R3743">
        <v>479</v>
      </c>
      <c r="S3743">
        <v>481</v>
      </c>
      <c r="T3743">
        <v>482</v>
      </c>
      <c r="U3743">
        <v>484</v>
      </c>
      <c r="V3743">
        <v>491</v>
      </c>
    </row>
    <row r="3744" spans="1:22" hidden="1" x14ac:dyDescent="0.25">
      <c r="A3744">
        <v>3748</v>
      </c>
      <c r="B3744" t="s">
        <v>4354</v>
      </c>
      <c r="C3744" t="s">
        <v>3930</v>
      </c>
      <c r="D3744" t="s">
        <v>330</v>
      </c>
      <c r="E3744" t="s">
        <v>8579</v>
      </c>
      <c r="F3744" t="str">
        <f>VLOOKUP(TRIM(SUBSTITUTE(E3744,CHAR(160),CHAR(32))),Metadata!B$1:C$2632,2,FALSE)</f>
        <v>Jouy, Etienne de, 1764-1846.</v>
      </c>
      <c r="G3744" t="str">
        <f>VLOOKUP(TRIM(SUBSTITUTE(E3744,CHAR(160),CHAR(32))),Metadata!B$1:D$2632,3,FALSE)</f>
        <v>L'hermite de la Chaussée-d'Antin, ou, Observations sur les moeurs et les usages parisiens au commencement du XIXe siècle. 1813:</v>
      </c>
      <c r="H3744">
        <f>VLOOKUP(TRIM(SUBSTITUTE(E3744,CHAR(160),CHAR(32))),Metadata!B$1:E$2632,4,FALSE)</f>
        <v>1813</v>
      </c>
      <c r="I3744" t="s">
        <v>450</v>
      </c>
      <c r="K3744" t="str">
        <f>VLOOKUP(TRIM(SUBSTITUTE(E3744,CHAR(160),CHAR(32))),Metadata!B$1:H$2632,7,FALSE)</f>
        <v>traite ou essai</v>
      </c>
      <c r="L3744" t="s">
        <v>4402</v>
      </c>
      <c r="N3744" t="str">
        <f>VLOOKUP(TRIM(SUBSTITUTE(E3744,CHAR(160),CHAR(32))),Metadata!B$1:J$2632,9,FALSE)</f>
        <v>prose</v>
      </c>
      <c r="O3744">
        <f>VLOOKUP(TRIM(SUBSTITUTE(E3744,CHAR(160),CHAR(32))),Metadata!B$1:K$2632,10,FALSE)</f>
        <v>137489</v>
      </c>
      <c r="P3744" s="4" t="s">
        <v>13104</v>
      </c>
      <c r="Q3744">
        <v>180</v>
      </c>
      <c r="R3744">
        <v>185</v>
      </c>
      <c r="S3744">
        <v>187</v>
      </c>
      <c r="T3744">
        <v>188</v>
      </c>
      <c r="U3744">
        <v>190</v>
      </c>
      <c r="V3744">
        <v>197</v>
      </c>
    </row>
    <row r="3745" spans="1:22" hidden="1" x14ac:dyDescent="0.25">
      <c r="A3745">
        <v>3749</v>
      </c>
      <c r="B3745" t="s">
        <v>4354</v>
      </c>
      <c r="C3745" t="s">
        <v>3930</v>
      </c>
      <c r="D3745" t="s">
        <v>330</v>
      </c>
      <c r="E3745" t="s">
        <v>6347</v>
      </c>
      <c r="F3745" t="str">
        <f>VLOOKUP(TRIM(SUBSTITUTE(E3745,CHAR(160),CHAR(32))),Metadata!B$1:C$2632,2,FALSE)</f>
        <v>Tocqueville, Alexis de, 1805-1859.</v>
      </c>
      <c r="G3745" t="str">
        <f>VLOOKUP(TRIM(SUBSTITUTE(E3745,CHAR(160),CHAR(32))),Metadata!B$1:D$2632,3,FALSE)</f>
        <v>Notes sur le Coran et autres textes sur les religions</v>
      </c>
      <c r="H3745">
        <f>VLOOKUP(TRIM(SUBSTITUTE(E3745,CHAR(160),CHAR(32))),Metadata!B$1:E$2632,4,FALSE)</f>
        <v>1859</v>
      </c>
      <c r="I3745" t="s">
        <v>450</v>
      </c>
      <c r="K3745" t="str">
        <f>VLOOKUP(TRIM(SUBSTITUTE(E3745,CHAR(160),CHAR(32))),Metadata!B$1:H$2632,7,FALSE)</f>
        <v>traite</v>
      </c>
      <c r="L3745" t="s">
        <v>4417</v>
      </c>
      <c r="N3745" t="str">
        <f>VLOOKUP(TRIM(SUBSTITUTE(E3745,CHAR(160),CHAR(32))),Metadata!B$1:J$2632,9,FALSE)</f>
        <v/>
      </c>
      <c r="O3745">
        <f>VLOOKUP(TRIM(SUBSTITUTE(E3745,CHAR(160),CHAR(32))),Metadata!B$1:K$2632,10,FALSE)</f>
        <v>48537</v>
      </c>
      <c r="P3745" s="10" t="s">
        <v>11922</v>
      </c>
      <c r="Q3745">
        <v>12</v>
      </c>
      <c r="R3745">
        <v>14</v>
      </c>
      <c r="S3745">
        <v>16</v>
      </c>
      <c r="T3745">
        <v>17</v>
      </c>
      <c r="U3745">
        <v>19</v>
      </c>
      <c r="V3745">
        <v>26</v>
      </c>
    </row>
    <row r="3746" spans="1:22" hidden="1" x14ac:dyDescent="0.25">
      <c r="A3746">
        <v>3750</v>
      </c>
      <c r="B3746" t="s">
        <v>4354</v>
      </c>
      <c r="C3746" t="s">
        <v>3930</v>
      </c>
      <c r="D3746" t="s">
        <v>330</v>
      </c>
      <c r="E3746" t="s">
        <v>8654</v>
      </c>
      <c r="F3746" t="str">
        <f>VLOOKUP(TRIM(SUBSTITUTE(E3746,CHAR(160),CHAR(32))),Metadata!B$1:C$2632,2,FALSE)</f>
        <v>Sainte-Beuve, Charles Augustin, 1804-1869.</v>
      </c>
      <c r="G3746" t="str">
        <f>VLOOKUP(TRIM(SUBSTITUTE(E3746,CHAR(160),CHAR(32))),Metadata!B$1:D$2632,3,FALSE)</f>
        <v>Volupté</v>
      </c>
      <c r="H3746">
        <f>VLOOKUP(TRIM(SUBSTITUTE(E3746,CHAR(160),CHAR(32))),Metadata!B$1:E$2632,4,FALSE)</f>
        <v>1834</v>
      </c>
      <c r="I3746" t="s">
        <v>450</v>
      </c>
      <c r="K3746" t="str">
        <f>VLOOKUP(TRIM(SUBSTITUTE(E3746,CHAR(160),CHAR(32))),Metadata!B$1:H$2632,7,FALSE)</f>
        <v>roman</v>
      </c>
      <c r="L3746" t="s">
        <v>4378</v>
      </c>
      <c r="N3746" t="str">
        <f>VLOOKUP(TRIM(SUBSTITUTE(E3746,CHAR(160),CHAR(32))),Metadata!B$1:J$2632,9,FALSE)</f>
        <v>prose</v>
      </c>
      <c r="O3746">
        <f>VLOOKUP(TRIM(SUBSTITUTE(E3746,CHAR(160),CHAR(32))),Metadata!B$1:K$2632,10,FALSE)</f>
        <v>132295</v>
      </c>
      <c r="P3746" s="4" t="s">
        <v>11923</v>
      </c>
      <c r="Q3746">
        <v>26</v>
      </c>
      <c r="R3746">
        <v>31</v>
      </c>
      <c r="S3746">
        <v>33</v>
      </c>
      <c r="T3746">
        <v>34</v>
      </c>
      <c r="U3746">
        <v>52</v>
      </c>
      <c r="V3746">
        <v>59</v>
      </c>
    </row>
    <row r="3747" spans="1:22" hidden="1" x14ac:dyDescent="0.25">
      <c r="A3747">
        <v>3751</v>
      </c>
      <c r="B3747" t="s">
        <v>4354</v>
      </c>
      <c r="C3747" t="s">
        <v>3930</v>
      </c>
      <c r="D3747" t="s">
        <v>330</v>
      </c>
      <c r="E3747" t="s">
        <v>8441</v>
      </c>
      <c r="F3747" t="str">
        <f>VLOOKUP(TRIM(SUBSTITUTE(E3747,CHAR(160),CHAR(32))),Metadata!B$1:C$2632,2,FALSE)</f>
        <v>Blondel, Maurice, 1861-1949.</v>
      </c>
      <c r="G3747" t="str">
        <f>VLOOKUP(TRIM(SUBSTITUTE(E3747,CHAR(160),CHAR(32))),Metadata!B$1:D$2632,3,FALSE)</f>
        <v>L'action</v>
      </c>
      <c r="H3747">
        <f>VLOOKUP(TRIM(SUBSTITUTE(E3747,CHAR(160),CHAR(32))),Metadata!B$1:E$2632,4,FALSE)</f>
        <v>1893</v>
      </c>
      <c r="I3747" t="s">
        <v>450</v>
      </c>
      <c r="K3747" t="str">
        <f>VLOOKUP(TRIM(SUBSTITUTE(E3747,CHAR(160),CHAR(32))),Metadata!B$1:H$2632,7,FALSE)</f>
        <v>traite ou essai</v>
      </c>
      <c r="L3747" t="s">
        <v>4402</v>
      </c>
      <c r="N3747" t="str">
        <f>VLOOKUP(TRIM(SUBSTITUTE(E3747,CHAR(160),CHAR(32))),Metadata!B$1:J$2632,9,FALSE)</f>
        <v>prose</v>
      </c>
      <c r="O3747">
        <f>VLOOKUP(TRIM(SUBSTITUTE(E3747,CHAR(160),CHAR(32))),Metadata!B$1:K$2632,10,FALSE)</f>
        <v>178641</v>
      </c>
      <c r="P3747" s="4" t="s">
        <v>11924</v>
      </c>
      <c r="Q3747">
        <v>206</v>
      </c>
      <c r="R3747">
        <v>208</v>
      </c>
      <c r="S3747">
        <v>210</v>
      </c>
      <c r="T3747">
        <v>211</v>
      </c>
      <c r="U3747">
        <v>213</v>
      </c>
      <c r="V3747">
        <v>220</v>
      </c>
    </row>
    <row r="3748" spans="1:22" hidden="1" x14ac:dyDescent="0.25">
      <c r="A3748">
        <v>3752</v>
      </c>
      <c r="B3748" t="s">
        <v>4354</v>
      </c>
      <c r="C3748" t="s">
        <v>3930</v>
      </c>
      <c r="D3748" t="s">
        <v>330</v>
      </c>
      <c r="E3748" t="s">
        <v>8441</v>
      </c>
      <c r="F3748" t="str">
        <f>VLOOKUP(TRIM(SUBSTITUTE(E3748,CHAR(160),CHAR(32))),Metadata!B$1:C$2632,2,FALSE)</f>
        <v>Blondel, Maurice, 1861-1949.</v>
      </c>
      <c r="G3748" t="str">
        <f>VLOOKUP(TRIM(SUBSTITUTE(E3748,CHAR(160),CHAR(32))),Metadata!B$1:D$2632,3,FALSE)</f>
        <v>L'action</v>
      </c>
      <c r="H3748">
        <f>VLOOKUP(TRIM(SUBSTITUTE(E3748,CHAR(160),CHAR(32))),Metadata!B$1:E$2632,4,FALSE)</f>
        <v>1893</v>
      </c>
      <c r="I3748" t="s">
        <v>450</v>
      </c>
      <c r="K3748" t="str">
        <f>VLOOKUP(TRIM(SUBSTITUTE(E3748,CHAR(160),CHAR(32))),Metadata!B$1:H$2632,7,FALSE)</f>
        <v>traite ou essai</v>
      </c>
      <c r="L3748" t="s">
        <v>4402</v>
      </c>
      <c r="N3748" t="str">
        <f>VLOOKUP(TRIM(SUBSTITUTE(E3748,CHAR(160),CHAR(32))),Metadata!B$1:J$2632,9,FALSE)</f>
        <v>prose</v>
      </c>
      <c r="O3748">
        <f>VLOOKUP(TRIM(SUBSTITUTE(E3748,CHAR(160),CHAR(32))),Metadata!B$1:K$2632,10,FALSE)</f>
        <v>178641</v>
      </c>
      <c r="P3748" s="4" t="s">
        <v>11925</v>
      </c>
      <c r="Q3748">
        <v>48</v>
      </c>
      <c r="R3748">
        <v>53</v>
      </c>
      <c r="S3748">
        <v>55</v>
      </c>
      <c r="T3748">
        <v>56</v>
      </c>
      <c r="U3748">
        <v>58</v>
      </c>
      <c r="V3748">
        <v>65</v>
      </c>
    </row>
    <row r="3749" spans="1:22" hidden="1" x14ac:dyDescent="0.25">
      <c r="A3749">
        <v>3753</v>
      </c>
      <c r="B3749" t="s">
        <v>4354</v>
      </c>
      <c r="C3749" t="s">
        <v>3930</v>
      </c>
      <c r="D3749" t="s">
        <v>330</v>
      </c>
      <c r="E3749" t="s">
        <v>6590</v>
      </c>
      <c r="F3749" t="str">
        <f>VLOOKUP(TRIM(SUBSTITUTE(E3749,CHAR(160),CHAR(32))),Metadata!B$1:C$2632,2,FALSE)</f>
        <v>Le Bon, Gustave, 1841-1931.</v>
      </c>
      <c r="G3749" t="str">
        <f>VLOOKUP(TRIM(SUBSTITUTE(E3749,CHAR(160),CHAR(32))),Metadata!B$1:D$2632,3,FALSE)</f>
        <v>L'homme et les sociétés. Leurs origines et leur développement. Première partie: L'homme. Développement physique et intellectuel.</v>
      </c>
      <c r="H3749">
        <f>VLOOKUP(TRIM(SUBSTITUTE(E3749,CHAR(160),CHAR(32))),Metadata!B$1:E$2632,4,FALSE)</f>
        <v>1881</v>
      </c>
      <c r="I3749" t="s">
        <v>450</v>
      </c>
      <c r="K3749" t="str">
        <f>VLOOKUP(TRIM(SUBSTITUTE(E3749,CHAR(160),CHAR(32))),Metadata!B$1:H$2632,7,FALSE)</f>
        <v>traite</v>
      </c>
      <c r="L3749" t="s">
        <v>4417</v>
      </c>
      <c r="N3749" t="str">
        <f>VLOOKUP(TRIM(SUBSTITUTE(E3749,CHAR(160),CHAR(32))),Metadata!B$1:J$2632,9,FALSE)</f>
        <v/>
      </c>
      <c r="O3749">
        <f>VLOOKUP(TRIM(SUBSTITUTE(E3749,CHAR(160),CHAR(32))),Metadata!B$1:K$2632,10,FALSE)</f>
        <v>173895</v>
      </c>
      <c r="P3749" s="4" t="s">
        <v>11926</v>
      </c>
      <c r="Q3749">
        <v>41</v>
      </c>
      <c r="R3749">
        <v>46</v>
      </c>
      <c r="S3749">
        <v>48</v>
      </c>
      <c r="T3749">
        <v>49</v>
      </c>
      <c r="U3749">
        <v>51</v>
      </c>
      <c r="V3749">
        <v>58</v>
      </c>
    </row>
    <row r="3750" spans="1:22" hidden="1" x14ac:dyDescent="0.25">
      <c r="A3750">
        <v>3754</v>
      </c>
      <c r="B3750" t="s">
        <v>4354</v>
      </c>
      <c r="C3750" t="s">
        <v>3930</v>
      </c>
      <c r="D3750" t="s">
        <v>330</v>
      </c>
      <c r="E3750" t="s">
        <v>8472</v>
      </c>
      <c r="F3750" t="str">
        <f>VLOOKUP(TRIM(SUBSTITUTE(E3750,CHAR(160),CHAR(32))),Metadata!B$1:C$2632,2,FALSE)</f>
        <v>Cournot, A. A. (Antoine Augustin), 1801-1877.</v>
      </c>
      <c r="G3750" t="str">
        <f>VLOOKUP(TRIM(SUBSTITUTE(E3750,CHAR(160),CHAR(32))),Metadata!B$1:D$2632,3,FALSE)</f>
        <v>Essai sur fondements connaiss.</v>
      </c>
      <c r="H3750">
        <f>VLOOKUP(TRIM(SUBSTITUTE(E3750,CHAR(160),CHAR(32))),Metadata!B$1:E$2632,4,FALSE)</f>
        <v>1851</v>
      </c>
      <c r="I3750" t="s">
        <v>450</v>
      </c>
      <c r="K3750" t="str">
        <f>VLOOKUP(TRIM(SUBSTITUTE(E3750,CHAR(160),CHAR(32))),Metadata!B$1:H$2632,7,FALSE)</f>
        <v>traite ou essai</v>
      </c>
      <c r="L3750" t="s">
        <v>4402</v>
      </c>
      <c r="N3750" t="str">
        <f>VLOOKUP(TRIM(SUBSTITUTE(E3750,CHAR(160),CHAR(32))),Metadata!B$1:J$2632,9,FALSE)</f>
        <v>prose</v>
      </c>
      <c r="O3750">
        <f>VLOOKUP(TRIM(SUBSTITUTE(E3750,CHAR(160),CHAR(32))),Metadata!B$1:K$2632,10,FALSE)</f>
        <v>223007</v>
      </c>
      <c r="P3750" s="4" t="s">
        <v>11927</v>
      </c>
      <c r="Q3750">
        <v>108</v>
      </c>
      <c r="R3750">
        <v>115</v>
      </c>
      <c r="S3750">
        <v>117</v>
      </c>
      <c r="T3750">
        <v>126</v>
      </c>
    </row>
    <row r="3751" spans="1:22" hidden="1" x14ac:dyDescent="0.25">
      <c r="A3751">
        <v>3755</v>
      </c>
      <c r="B3751" t="s">
        <v>4354</v>
      </c>
      <c r="C3751" t="s">
        <v>3930</v>
      </c>
      <c r="D3751" t="s">
        <v>330</v>
      </c>
      <c r="E3751" t="s">
        <v>8441</v>
      </c>
      <c r="F3751" t="str">
        <f>VLOOKUP(TRIM(SUBSTITUTE(E3751,CHAR(160),CHAR(32))),Metadata!B$1:C$2632,2,FALSE)</f>
        <v>Blondel, Maurice, 1861-1949.</v>
      </c>
      <c r="G3751" t="str">
        <f>VLOOKUP(TRIM(SUBSTITUTE(E3751,CHAR(160),CHAR(32))),Metadata!B$1:D$2632,3,FALSE)</f>
        <v>L'action</v>
      </c>
      <c r="H3751">
        <f>VLOOKUP(TRIM(SUBSTITUTE(E3751,CHAR(160),CHAR(32))),Metadata!B$1:E$2632,4,FALSE)</f>
        <v>1893</v>
      </c>
      <c r="I3751" t="s">
        <v>450</v>
      </c>
      <c r="K3751" t="str">
        <f>VLOOKUP(TRIM(SUBSTITUTE(E3751,CHAR(160),CHAR(32))),Metadata!B$1:H$2632,7,FALSE)</f>
        <v>traite ou essai</v>
      </c>
      <c r="L3751" t="s">
        <v>4402</v>
      </c>
      <c r="N3751" t="str">
        <f>VLOOKUP(TRIM(SUBSTITUTE(E3751,CHAR(160),CHAR(32))),Metadata!B$1:J$2632,9,FALSE)</f>
        <v>prose</v>
      </c>
      <c r="O3751">
        <f>VLOOKUP(TRIM(SUBSTITUTE(E3751,CHAR(160),CHAR(32))),Metadata!B$1:K$2632,10,FALSE)</f>
        <v>178641</v>
      </c>
      <c r="P3751" s="4" t="s">
        <v>11928</v>
      </c>
      <c r="Q3751">
        <v>159</v>
      </c>
      <c r="R3751">
        <v>165</v>
      </c>
      <c r="S3751">
        <v>167</v>
      </c>
      <c r="T3751">
        <v>168</v>
      </c>
      <c r="U3751">
        <v>170</v>
      </c>
      <c r="V3751">
        <v>177</v>
      </c>
    </row>
    <row r="3752" spans="1:22" hidden="1" x14ac:dyDescent="0.25">
      <c r="A3752">
        <v>3756</v>
      </c>
      <c r="B3752" t="s">
        <v>4354</v>
      </c>
      <c r="C3752" t="s">
        <v>3930</v>
      </c>
      <c r="D3752" t="s">
        <v>330</v>
      </c>
      <c r="E3752" t="s">
        <v>6816</v>
      </c>
      <c r="F3752" t="str">
        <f>VLOOKUP(TRIM(SUBSTITUTE(E3752,CHAR(160),CHAR(32))),Metadata!B$1:C$2632,2,FALSE)</f>
        <v>Tarde, Gabriel, 1843-1904.</v>
      </c>
      <c r="G3752" t="str">
        <f>VLOOKUP(TRIM(SUBSTITUTE(E3752,CHAR(160),CHAR(32))),Metadata!B$1:D$2632,3,FALSE)</f>
        <v>La logique sociale [2]</v>
      </c>
      <c r="H3752">
        <f>VLOOKUP(TRIM(SUBSTITUTE(E3752,CHAR(160),CHAR(32))),Metadata!B$1:E$2632,4,FALSE)</f>
        <v>1897</v>
      </c>
      <c r="I3752" t="s">
        <v>450</v>
      </c>
      <c r="K3752" t="str">
        <f>VLOOKUP(TRIM(SUBSTITUTE(E3752,CHAR(160),CHAR(32))),Metadata!B$1:H$2632,7,FALSE)</f>
        <v>traite</v>
      </c>
      <c r="L3752" t="s">
        <v>4417</v>
      </c>
      <c r="N3752" t="str">
        <f>VLOOKUP(TRIM(SUBSTITUTE(E3752,CHAR(160),CHAR(32))),Metadata!B$1:J$2632,9,FALSE)</f>
        <v/>
      </c>
      <c r="O3752">
        <f>VLOOKUP(TRIM(SUBSTITUTE(E3752,CHAR(160),CHAR(32))),Metadata!B$1:K$2632,10,FALSE)</f>
        <v>100663</v>
      </c>
      <c r="P3752" s="4" t="s">
        <v>11929</v>
      </c>
      <c r="Q3752">
        <v>168</v>
      </c>
      <c r="R3752">
        <v>170</v>
      </c>
      <c r="S3752">
        <v>172</v>
      </c>
      <c r="T3752">
        <v>173</v>
      </c>
      <c r="U3752">
        <v>175</v>
      </c>
      <c r="V3752">
        <v>182</v>
      </c>
    </row>
    <row r="3753" spans="1:22" hidden="1" x14ac:dyDescent="0.25">
      <c r="A3753">
        <v>3757</v>
      </c>
      <c r="B3753" t="s">
        <v>4354</v>
      </c>
      <c r="C3753" t="s">
        <v>3930</v>
      </c>
      <c r="D3753" t="s">
        <v>330</v>
      </c>
      <c r="E3753" t="s">
        <v>8564</v>
      </c>
      <c r="F3753" t="str">
        <f>VLOOKUP(TRIM(SUBSTITUTE(E3753,CHAR(160),CHAR(32))),Metadata!B$1:C$2632,2,FALSE)</f>
        <v>Halévy, Ludovic, 1834-1908: Meilhac, Henri, 1831-1897.</v>
      </c>
      <c r="G3753" t="str">
        <f>VLOOKUP(TRIM(SUBSTITUTE(E3753,CHAR(160),CHAR(32))),Metadata!B$1:D$2632,3,FALSE)</f>
        <v>La cigale</v>
      </c>
      <c r="H3753">
        <f>VLOOKUP(TRIM(SUBSTITUTE(E3753,CHAR(160),CHAR(32))),Metadata!B$1:E$2632,4,FALSE)</f>
        <v>1877</v>
      </c>
      <c r="I3753" t="s">
        <v>450</v>
      </c>
      <c r="K3753" t="str">
        <f>VLOOKUP(TRIM(SUBSTITUTE(E3753,CHAR(160),CHAR(32))),Metadata!B$1:H$2632,7,FALSE)</f>
        <v>theatre</v>
      </c>
      <c r="L3753" t="s">
        <v>4472</v>
      </c>
      <c r="N3753" t="str">
        <f>VLOOKUP(TRIM(SUBSTITUTE(E3753,CHAR(160),CHAR(32))),Metadata!B$1:J$2632,9,FALSE)</f>
        <v>prose</v>
      </c>
      <c r="O3753">
        <f>VLOOKUP(TRIM(SUBSTITUTE(E3753,CHAR(160),CHAR(32))),Metadata!B$1:K$2632,10,FALSE)</f>
        <v>25977</v>
      </c>
      <c r="P3753" s="10" t="s">
        <v>11930</v>
      </c>
      <c r="Q3753">
        <v>151</v>
      </c>
      <c r="R3753">
        <v>157</v>
      </c>
      <c r="S3753">
        <v>164</v>
      </c>
      <c r="T3753">
        <v>165</v>
      </c>
      <c r="U3753">
        <v>167</v>
      </c>
      <c r="V3753">
        <v>174</v>
      </c>
    </row>
    <row r="3754" spans="1:22" hidden="1" x14ac:dyDescent="0.25">
      <c r="A3754">
        <v>3758</v>
      </c>
      <c r="B3754" t="s">
        <v>4354</v>
      </c>
      <c r="C3754" t="s">
        <v>3930</v>
      </c>
      <c r="D3754" t="s">
        <v>330</v>
      </c>
      <c r="E3754" t="s">
        <v>6051</v>
      </c>
      <c r="F3754" t="str">
        <f>VLOOKUP(TRIM(SUBSTITUTE(E3754,CHAR(160),CHAR(32))),Metadata!B$1:C$2632,2,FALSE)</f>
        <v>Guizot, François, 1787-1874.</v>
      </c>
      <c r="G3754" t="str">
        <f>VLOOKUP(TRIM(SUBSTITUTE(E3754,CHAR(160),CHAR(32))),Metadata!B$1:D$2632,3,FALSE)</f>
        <v>Histoire générale de la civilisation en Europe depuis la chute de l'empire romain jus-qu'à la Révolution française</v>
      </c>
      <c r="H3754">
        <f>VLOOKUP(TRIM(SUBSTITUTE(E3754,CHAR(160),CHAR(32))),Metadata!B$1:E$2632,4,FALSE)</f>
        <v>1838</v>
      </c>
      <c r="I3754" t="s">
        <v>450</v>
      </c>
      <c r="K3754" t="str">
        <f>VLOOKUP(TRIM(SUBSTITUTE(E3754,CHAR(160),CHAR(32))),Metadata!B$1:H$2632,7,FALSE)</f>
        <v>traite</v>
      </c>
      <c r="L3754" t="s">
        <v>4417</v>
      </c>
      <c r="N3754" t="str">
        <f>VLOOKUP(TRIM(SUBSTITUTE(E3754,CHAR(160),CHAR(32))),Metadata!B$1:J$2632,9,FALSE)</f>
        <v/>
      </c>
      <c r="O3754">
        <f>VLOOKUP(TRIM(SUBSTITUTE(E3754,CHAR(160),CHAR(32))),Metadata!B$1:K$2632,10,FALSE)</f>
        <v>106757</v>
      </c>
      <c r="P3754" s="4" t="s">
        <v>11931</v>
      </c>
      <c r="Q3754">
        <v>18</v>
      </c>
      <c r="R3754">
        <v>20</v>
      </c>
      <c r="S3754">
        <v>30</v>
      </c>
      <c r="T3754">
        <v>31</v>
      </c>
      <c r="U3754">
        <v>33</v>
      </c>
      <c r="V3754">
        <v>40</v>
      </c>
    </row>
    <row r="3755" spans="1:22" hidden="1" x14ac:dyDescent="0.25">
      <c r="A3755">
        <v>3759</v>
      </c>
      <c r="B3755" t="s">
        <v>4354</v>
      </c>
      <c r="C3755" t="s">
        <v>3930</v>
      </c>
      <c r="D3755" t="s">
        <v>330</v>
      </c>
      <c r="E3755" t="s">
        <v>8933</v>
      </c>
      <c r="F3755" t="str">
        <f>VLOOKUP(TRIM(SUBSTITUTE(E3755,CHAR(160),CHAR(32))),Metadata!B$1:C$2632,2,FALSE)</f>
        <v>Martin Du Gard, Roger, 1881-1958.</v>
      </c>
      <c r="G3755" t="str">
        <f>VLOOKUP(TRIM(SUBSTITUTE(E3755,CHAR(160),CHAR(32))),Metadata!B$1:D$2632,3,FALSE)</f>
        <v>Les Thibault. Sorellina</v>
      </c>
      <c r="H3755">
        <f>VLOOKUP(TRIM(SUBSTITUTE(E3755,CHAR(160),CHAR(32))),Metadata!B$1:E$2632,4,FALSE)</f>
        <v>1928</v>
      </c>
      <c r="I3755" t="s">
        <v>534</v>
      </c>
      <c r="K3755" t="str">
        <f>VLOOKUP(TRIM(SUBSTITUTE(E3755,CHAR(160),CHAR(32))),Metadata!B$1:H$2632,7,FALSE)</f>
        <v>roman</v>
      </c>
      <c r="L3755" t="s">
        <v>4378</v>
      </c>
      <c r="N3755" t="str">
        <f>VLOOKUP(TRIM(SUBSTITUTE(E3755,CHAR(160),CHAR(32))),Metadata!B$1:J$2632,9,FALSE)</f>
        <v>prose</v>
      </c>
      <c r="O3755">
        <f>VLOOKUP(TRIM(SUBSTITUTE(E3755,CHAR(160),CHAR(32))),Metadata!B$1:K$2632,10,FALSE)</f>
        <v>40863</v>
      </c>
      <c r="P3755" s="4" t="s">
        <v>11932</v>
      </c>
      <c r="Q3755">
        <v>95</v>
      </c>
      <c r="R3755">
        <v>97</v>
      </c>
      <c r="S3755">
        <v>123</v>
      </c>
      <c r="T3755">
        <v>124</v>
      </c>
      <c r="U3755">
        <v>126</v>
      </c>
      <c r="V3755">
        <v>133</v>
      </c>
    </row>
    <row r="3756" spans="1:22" hidden="1" x14ac:dyDescent="0.25">
      <c r="A3756">
        <v>3760</v>
      </c>
      <c r="B3756" t="s">
        <v>4354</v>
      </c>
      <c r="C3756" t="s">
        <v>3930</v>
      </c>
      <c r="D3756" t="s">
        <v>330</v>
      </c>
      <c r="E3756" t="s">
        <v>6925</v>
      </c>
      <c r="F3756" t="str">
        <f>VLOOKUP(TRIM(SUBSTITUTE(E3756,CHAR(160),CHAR(32))),Metadata!B$1:C$2632,2,FALSE)</f>
        <v>Bouglé, Célestin, 1870-1940.</v>
      </c>
      <c r="G3756" t="str">
        <f>VLOOKUP(TRIM(SUBSTITUTE(E3756,CHAR(160),CHAR(32))),Metadata!B$1:D$2632,3,FALSE)</f>
        <v>La démocratie devant la science. Études critiques sur l'hérédité, la concurrence et la différenciation.</v>
      </c>
      <c r="H3756">
        <f>VLOOKUP(TRIM(SUBSTITUTE(E3756,CHAR(160),CHAR(32))),Metadata!B$1:E$2632,4,FALSE)</f>
        <v>1904</v>
      </c>
      <c r="I3756" t="s">
        <v>534</v>
      </c>
      <c r="K3756" t="str">
        <f>VLOOKUP(TRIM(SUBSTITUTE(E3756,CHAR(160),CHAR(32))),Metadata!B$1:H$2632,7,FALSE)</f>
        <v>traite</v>
      </c>
      <c r="L3756" t="s">
        <v>4417</v>
      </c>
      <c r="N3756" t="str">
        <f>VLOOKUP(TRIM(SUBSTITUTE(E3756,CHAR(160),CHAR(32))),Metadata!B$1:J$2632,9,FALSE)</f>
        <v/>
      </c>
      <c r="O3756">
        <f>VLOOKUP(TRIM(SUBSTITUTE(E3756,CHAR(160),CHAR(32))),Metadata!B$1:K$2632,10,FALSE)</f>
        <v>83833</v>
      </c>
      <c r="P3756" s="4" t="s">
        <v>11933</v>
      </c>
      <c r="Q3756">
        <v>16</v>
      </c>
      <c r="R3756">
        <v>22</v>
      </c>
      <c r="S3756">
        <v>36</v>
      </c>
      <c r="T3756">
        <v>37</v>
      </c>
      <c r="U3756">
        <v>39</v>
      </c>
      <c r="V3756">
        <v>46</v>
      </c>
    </row>
    <row r="3757" spans="1:22" hidden="1" x14ac:dyDescent="0.25">
      <c r="A3757">
        <v>3761</v>
      </c>
      <c r="B3757" t="s">
        <v>4354</v>
      </c>
      <c r="C3757" t="s">
        <v>3930</v>
      </c>
      <c r="D3757" t="s">
        <v>330</v>
      </c>
      <c r="E3757" t="s">
        <v>8830</v>
      </c>
      <c r="F3757" t="str">
        <f>VLOOKUP(TRIM(SUBSTITUTE(E3757,CHAR(160),CHAR(32))),Metadata!B$1:C$2632,2,FALSE)</f>
        <v>Curie, Marie, 1867-1934.</v>
      </c>
      <c r="G3757" t="str">
        <f>VLOOKUP(TRIM(SUBSTITUTE(E3757,CHAR(160),CHAR(32))),Metadata!B$1:D$2632,3,FALSE)</f>
        <v>Pierre Curie</v>
      </c>
      <c r="H3757">
        <f>VLOOKUP(TRIM(SUBSTITUTE(E3757,CHAR(160),CHAR(32))),Metadata!B$1:E$2632,4,FALSE)</f>
        <v>1923</v>
      </c>
      <c r="I3757" t="s">
        <v>534</v>
      </c>
      <c r="K3757" t="str">
        <f>VLOOKUP(TRIM(SUBSTITUTE(E3757,CHAR(160),CHAR(32))),Metadata!B$1:H$2632,7,FALSE)</f>
        <v>melanges litteraires</v>
      </c>
      <c r="L3757" t="s">
        <v>4389</v>
      </c>
      <c r="N3757" t="str">
        <f>VLOOKUP(TRIM(SUBSTITUTE(E3757,CHAR(160),CHAR(32))),Metadata!B$1:J$2632,9,FALSE)</f>
        <v/>
      </c>
      <c r="O3757">
        <f>VLOOKUP(TRIM(SUBSTITUTE(E3757,CHAR(160),CHAR(32))),Metadata!B$1:K$2632,10,FALSE)</f>
        <v>25785</v>
      </c>
      <c r="P3757" s="4" t="s">
        <v>11934</v>
      </c>
      <c r="Q3757">
        <v>42</v>
      </c>
      <c r="R3757">
        <v>44</v>
      </c>
      <c r="S3757">
        <v>46</v>
      </c>
      <c r="T3757">
        <v>47</v>
      </c>
      <c r="U3757">
        <v>49</v>
      </c>
      <c r="V3757">
        <v>56</v>
      </c>
    </row>
    <row r="3758" spans="1:22" hidden="1" x14ac:dyDescent="0.25">
      <c r="A3758">
        <v>3762</v>
      </c>
      <c r="B3758" t="s">
        <v>4354</v>
      </c>
      <c r="C3758" t="s">
        <v>3930</v>
      </c>
      <c r="D3758" t="s">
        <v>330</v>
      </c>
      <c r="E3758" t="s">
        <v>9011</v>
      </c>
      <c r="F3758" t="str">
        <f>VLOOKUP(TRIM(SUBSTITUTE(E3758,CHAR(160),CHAR(32))),Metadata!B$1:C$2632,2,FALSE)</f>
        <v>Sorel, Georges, 1847-1922.</v>
      </c>
      <c r="G3758" t="str">
        <f>VLOOKUP(TRIM(SUBSTITUTE(E3758,CHAR(160),CHAR(32))),Metadata!B$1:D$2632,3,FALSE)</f>
        <v>Réflexions sur la violence</v>
      </c>
      <c r="H3758">
        <f>VLOOKUP(TRIM(SUBSTITUTE(E3758,CHAR(160),CHAR(32))),Metadata!B$1:E$2632,4,FALSE)</f>
        <v>1908</v>
      </c>
      <c r="I3758" t="s">
        <v>534</v>
      </c>
      <c r="K3758" t="str">
        <f>VLOOKUP(TRIM(SUBSTITUTE(E3758,CHAR(160),CHAR(32))),Metadata!B$1:H$2632,7,FALSE)</f>
        <v>traite</v>
      </c>
      <c r="L3758" t="s">
        <v>4417</v>
      </c>
      <c r="N3758" t="str">
        <f>VLOOKUP(TRIM(SUBSTITUTE(E3758,CHAR(160),CHAR(32))),Metadata!B$1:J$2632,9,FALSE)</f>
        <v/>
      </c>
      <c r="O3758">
        <f>VLOOKUP(TRIM(SUBSTITUTE(E3758,CHAR(160),CHAR(32))),Metadata!B$1:K$2632,10,FALSE)</f>
        <v>111160</v>
      </c>
      <c r="P3758" s="4" t="s">
        <v>11935</v>
      </c>
      <c r="Q3758">
        <v>82</v>
      </c>
      <c r="R3758">
        <v>88</v>
      </c>
      <c r="S3758">
        <v>90</v>
      </c>
      <c r="T3758">
        <v>91</v>
      </c>
      <c r="U3758">
        <v>93</v>
      </c>
      <c r="V3758">
        <v>101</v>
      </c>
    </row>
    <row r="3759" spans="1:22" hidden="1" x14ac:dyDescent="0.25">
      <c r="A3759">
        <v>3763</v>
      </c>
      <c r="B3759" t="s">
        <v>4354</v>
      </c>
      <c r="C3759" t="s">
        <v>3930</v>
      </c>
      <c r="D3759" t="s">
        <v>330</v>
      </c>
      <c r="E3759" t="s">
        <v>7119</v>
      </c>
      <c r="F3759" t="str">
        <f>VLOOKUP(TRIM(SUBSTITUTE(E3759,CHAR(160),CHAR(32))),Metadata!B$1:C$2632,2,FALSE)</f>
        <v>Le Bon, Gustave, 1841-1931.</v>
      </c>
      <c r="G3759" t="str">
        <f>VLOOKUP(TRIM(SUBSTITUTE(E3759,CHAR(160),CHAR(32))),Metadata!B$1:D$2632,3,FALSE)</f>
        <v>Premières conséquences de la guerre. Transformation mentale des peuples.</v>
      </c>
      <c r="H3759">
        <f>VLOOKUP(TRIM(SUBSTITUTE(E3759,CHAR(160),CHAR(32))),Metadata!B$1:E$2632,4,FALSE)</f>
        <v>1916</v>
      </c>
      <c r="I3759" t="s">
        <v>534</v>
      </c>
      <c r="K3759" t="str">
        <f>VLOOKUP(TRIM(SUBSTITUTE(E3759,CHAR(160),CHAR(32))),Metadata!B$1:H$2632,7,FALSE)</f>
        <v>traite</v>
      </c>
      <c r="L3759" t="s">
        <v>4417</v>
      </c>
      <c r="N3759" t="str">
        <f>VLOOKUP(TRIM(SUBSTITUTE(E3759,CHAR(160),CHAR(32))),Metadata!B$1:J$2632,9,FALSE)</f>
        <v/>
      </c>
      <c r="O3759">
        <f>VLOOKUP(TRIM(SUBSTITUTE(E3759,CHAR(160),CHAR(32))),Metadata!B$1:K$2632,10,FALSE)</f>
        <v>84915</v>
      </c>
      <c r="P3759" s="4" t="s">
        <v>11936</v>
      </c>
      <c r="Q3759">
        <v>24</v>
      </c>
      <c r="R3759">
        <v>27</v>
      </c>
      <c r="S3759">
        <v>29</v>
      </c>
      <c r="T3759">
        <v>30</v>
      </c>
      <c r="U3759">
        <v>32</v>
      </c>
      <c r="V3759">
        <v>39</v>
      </c>
    </row>
    <row r="3760" spans="1:22" hidden="1" x14ac:dyDescent="0.25">
      <c r="A3760">
        <v>3764</v>
      </c>
      <c r="B3760" t="s">
        <v>4354</v>
      </c>
      <c r="C3760" t="s">
        <v>3930</v>
      </c>
      <c r="D3760" t="s">
        <v>330</v>
      </c>
      <c r="E3760" t="s">
        <v>8968</v>
      </c>
      <c r="F3760" t="str">
        <f>VLOOKUP(TRIM(SUBSTITUTE(E3760,CHAR(160),CHAR(32))),Metadata!B$1:C$2632,2,FALSE)</f>
        <v>Perroux, François, 1903-</v>
      </c>
      <c r="G3760" t="str">
        <f>VLOOKUP(TRIM(SUBSTITUTE(E3760,CHAR(160),CHAR(32))),Metadata!B$1:D$2632,3,FALSE)</f>
        <v>L'économie du XXe siècle</v>
      </c>
      <c r="H3760">
        <f>VLOOKUP(TRIM(SUBSTITUTE(E3760,CHAR(160),CHAR(32))),Metadata!B$1:E$2632,4,FALSE)</f>
        <v>1964</v>
      </c>
      <c r="I3760" t="s">
        <v>534</v>
      </c>
      <c r="K3760" t="str">
        <f>VLOOKUP(TRIM(SUBSTITUTE(E3760,CHAR(160),CHAR(32))),Metadata!B$1:H$2632,7,FALSE)</f>
        <v>traite ou essai</v>
      </c>
      <c r="L3760" t="s">
        <v>4402</v>
      </c>
      <c r="N3760" t="str">
        <f>VLOOKUP(TRIM(SUBSTITUTE(E3760,CHAR(160),CHAR(32))),Metadata!B$1:J$2632,9,FALSE)</f>
        <v>prose</v>
      </c>
      <c r="O3760">
        <f>VLOOKUP(TRIM(SUBSTITUTE(E3760,CHAR(160),CHAR(32))),Metadata!B$1:K$2632,10,FALSE)</f>
        <v>208903</v>
      </c>
      <c r="P3760" s="4" t="s">
        <v>11937</v>
      </c>
      <c r="Q3760">
        <v>169</v>
      </c>
      <c r="R3760">
        <v>171</v>
      </c>
      <c r="S3760">
        <v>173</v>
      </c>
      <c r="T3760">
        <v>174</v>
      </c>
      <c r="U3760">
        <v>176</v>
      </c>
      <c r="V3760">
        <v>183</v>
      </c>
    </row>
    <row r="3761" spans="1:22" hidden="1" x14ac:dyDescent="0.25">
      <c r="A3761">
        <v>3765</v>
      </c>
      <c r="B3761" t="s">
        <v>4354</v>
      </c>
      <c r="C3761" t="s">
        <v>3930</v>
      </c>
      <c r="D3761" t="s">
        <v>330</v>
      </c>
      <c r="E3761" t="s">
        <v>6919</v>
      </c>
      <c r="F3761" t="str">
        <f>VLOOKUP(TRIM(SUBSTITUTE(E3761,CHAR(160),CHAR(32))),Metadata!B$1:C$2632,2,FALSE)</f>
        <v>Sorel, Georges, 1847-1922.</v>
      </c>
      <c r="G3761" t="str">
        <f>VLOOKUP(TRIM(SUBSTITUTE(E3761,CHAR(160),CHAR(32))),Metadata!B$1:D$2632,3,FALSE)</f>
        <v>Introduction à l'économie moderne</v>
      </c>
      <c r="H3761">
        <f>VLOOKUP(TRIM(SUBSTITUTE(E3761,CHAR(160),CHAR(32))),Metadata!B$1:E$2632,4,FALSE)</f>
        <v>1903</v>
      </c>
      <c r="I3761" t="s">
        <v>534</v>
      </c>
      <c r="K3761" t="str">
        <f>VLOOKUP(TRIM(SUBSTITUTE(E3761,CHAR(160),CHAR(32))),Metadata!B$1:H$2632,7,FALSE)</f>
        <v>traite</v>
      </c>
      <c r="L3761" t="s">
        <v>4417</v>
      </c>
      <c r="N3761" t="str">
        <f>VLOOKUP(TRIM(SUBSTITUTE(E3761,CHAR(160),CHAR(32))),Metadata!B$1:J$2632,9,FALSE)</f>
        <v/>
      </c>
      <c r="O3761">
        <f>VLOOKUP(TRIM(SUBSTITUTE(E3761,CHAR(160),CHAR(32))),Metadata!B$1:K$2632,10,FALSE)</f>
        <v>113441</v>
      </c>
      <c r="P3761" s="4" t="s">
        <v>11938</v>
      </c>
      <c r="Q3761">
        <v>27</v>
      </c>
      <c r="R3761">
        <v>32</v>
      </c>
      <c r="S3761">
        <v>38</v>
      </c>
      <c r="T3761">
        <v>39</v>
      </c>
      <c r="U3761">
        <v>41</v>
      </c>
      <c r="V3761">
        <v>48</v>
      </c>
    </row>
    <row r="3762" spans="1:22" hidden="1" x14ac:dyDescent="0.25">
      <c r="A3762">
        <v>3766</v>
      </c>
      <c r="B3762" t="s">
        <v>4354</v>
      </c>
      <c r="C3762" t="s">
        <v>3930</v>
      </c>
      <c r="D3762" t="s">
        <v>330</v>
      </c>
      <c r="E3762" t="s">
        <v>9004</v>
      </c>
      <c r="F3762" t="str">
        <f>VLOOKUP(TRIM(SUBSTITUTE(E3762,CHAR(160),CHAR(32))),Metadata!B$1:C$2632,2,FALSE)</f>
        <v>Rostand, Jean, 1894-1977.</v>
      </c>
      <c r="G3762" t="str">
        <f>VLOOKUP(TRIM(SUBSTITUTE(E3762,CHAR(160),CHAR(32))),Metadata!B$1:D$2632,3,FALSE)</f>
        <v>La vie et ses problèmes</v>
      </c>
      <c r="H3762">
        <f>VLOOKUP(TRIM(SUBSTITUTE(E3762,CHAR(160),CHAR(32))),Metadata!B$1:E$2632,4,FALSE)</f>
        <v>1939</v>
      </c>
      <c r="I3762" t="s">
        <v>534</v>
      </c>
      <c r="K3762" t="str">
        <f>VLOOKUP(TRIM(SUBSTITUTE(E3762,CHAR(160),CHAR(32))),Metadata!B$1:H$2632,7,FALSE)</f>
        <v>traite ou essai</v>
      </c>
      <c r="L3762" t="s">
        <v>4402</v>
      </c>
      <c r="N3762" t="str">
        <f>VLOOKUP(TRIM(SUBSTITUTE(E3762,CHAR(160),CHAR(32))),Metadata!B$1:J$2632,9,FALSE)</f>
        <v>prose</v>
      </c>
      <c r="O3762">
        <f>VLOOKUP(TRIM(SUBSTITUTE(E3762,CHAR(160),CHAR(32))),Metadata!B$1:K$2632,10,FALSE)</f>
        <v>42187</v>
      </c>
      <c r="P3762" s="4" t="s">
        <v>11939</v>
      </c>
      <c r="Q3762">
        <v>5</v>
      </c>
      <c r="R3762">
        <v>10</v>
      </c>
      <c r="S3762">
        <v>12</v>
      </c>
      <c r="T3762">
        <v>13</v>
      </c>
      <c r="U3762">
        <v>15</v>
      </c>
      <c r="V3762">
        <v>22</v>
      </c>
    </row>
    <row r="3763" spans="1:22" hidden="1" x14ac:dyDescent="0.25">
      <c r="A3763">
        <v>3767</v>
      </c>
      <c r="B3763" t="s">
        <v>4354</v>
      </c>
      <c r="C3763" t="s">
        <v>3930</v>
      </c>
      <c r="D3763" t="s">
        <v>330</v>
      </c>
      <c r="E3763" t="s">
        <v>9021</v>
      </c>
      <c r="F3763" t="str">
        <f>VLOOKUP(TRIM(SUBSTITUTE(E3763,CHAR(160),CHAR(32))),Metadata!B$1:C$2632,2,FALSE)</f>
        <v>Vidal de la Blache, Paul, 1845-1918.</v>
      </c>
      <c r="G3763" t="str">
        <f>VLOOKUP(TRIM(SUBSTITUTE(E3763,CHAR(160),CHAR(32))),Metadata!B$1:D$2632,3,FALSE)</f>
        <v>Principes de géographie humaine</v>
      </c>
      <c r="H3763">
        <f>VLOOKUP(TRIM(SUBSTITUTE(E3763,CHAR(160),CHAR(32))),Metadata!B$1:E$2632,4,FALSE)</f>
        <v>1921</v>
      </c>
      <c r="I3763" t="s">
        <v>534</v>
      </c>
      <c r="K3763" t="str">
        <f>VLOOKUP(TRIM(SUBSTITUTE(E3763,CHAR(160),CHAR(32))),Metadata!B$1:H$2632,7,FALSE)</f>
        <v>traite ou essai</v>
      </c>
      <c r="L3763" t="s">
        <v>4402</v>
      </c>
      <c r="N3763" t="str">
        <f>VLOOKUP(TRIM(SUBSTITUTE(E3763,CHAR(160),CHAR(32))),Metadata!B$1:J$2632,9,FALSE)</f>
        <v>prose</v>
      </c>
      <c r="O3763">
        <f>VLOOKUP(TRIM(SUBSTITUTE(E3763,CHAR(160),CHAR(32))),Metadata!B$1:K$2632,10,FALSE)</f>
        <v>114063</v>
      </c>
      <c r="P3763" s="4" t="s">
        <v>13105</v>
      </c>
      <c r="Q3763">
        <v>66</v>
      </c>
      <c r="R3763">
        <v>68</v>
      </c>
      <c r="S3763">
        <v>81</v>
      </c>
      <c r="T3763">
        <v>82</v>
      </c>
      <c r="U3763">
        <v>84</v>
      </c>
      <c r="V3763">
        <v>91</v>
      </c>
    </row>
    <row r="3764" spans="1:22" hidden="1" x14ac:dyDescent="0.25">
      <c r="A3764">
        <v>3768</v>
      </c>
      <c r="B3764" t="s">
        <v>4354</v>
      </c>
      <c r="C3764" t="s">
        <v>3930</v>
      </c>
      <c r="D3764" t="s">
        <v>330</v>
      </c>
      <c r="E3764" t="s">
        <v>8803</v>
      </c>
      <c r="F3764" t="str">
        <f>VLOOKUP(TRIM(SUBSTITUTE(E3764,CHAR(160),CHAR(32))),Metadata!B$1:C$2632,2,FALSE)</f>
        <v>Bremond, Henri, 1865-1933.</v>
      </c>
      <c r="G3764" t="str">
        <f>VLOOKUP(TRIM(SUBSTITUTE(E3764,CHAR(160),CHAR(32))),Metadata!B$1:D$2632,3,FALSE)</f>
        <v>Histoire litteraire du sentiment religieux en France depuis la fin des guerres de religion jusqu'a nos jours, T. 3-4</v>
      </c>
      <c r="H3764">
        <f>VLOOKUP(TRIM(SUBSTITUTE(E3764,CHAR(160),CHAR(32))),Metadata!B$1:E$2632,4,FALSE)</f>
        <v>1921</v>
      </c>
      <c r="I3764" t="s">
        <v>534</v>
      </c>
      <c r="K3764" t="str">
        <f>VLOOKUP(TRIM(SUBSTITUTE(E3764,CHAR(160),CHAR(32))),Metadata!B$1:H$2632,7,FALSE)</f>
        <v>traite ou essai</v>
      </c>
      <c r="L3764" t="s">
        <v>4402</v>
      </c>
      <c r="N3764" t="str">
        <f>VLOOKUP(TRIM(SUBSTITUTE(E3764,CHAR(160),CHAR(32))),Metadata!B$1:J$2632,9,FALSE)</f>
        <v>prose</v>
      </c>
      <c r="O3764">
        <f>VLOOKUP(TRIM(SUBSTITUTE(E3764,CHAR(160),CHAR(32))),Metadata!B$1:K$2632,10,FALSE)</f>
        <v>149145</v>
      </c>
      <c r="P3764" s="4" t="s">
        <v>13106</v>
      </c>
      <c r="Q3764">
        <v>264</v>
      </c>
      <c r="R3764">
        <v>269</v>
      </c>
      <c r="S3764">
        <v>271</v>
      </c>
      <c r="T3764">
        <v>272</v>
      </c>
      <c r="U3764">
        <v>274</v>
      </c>
      <c r="V3764">
        <v>281</v>
      </c>
    </row>
    <row r="3765" spans="1:22" hidden="1" x14ac:dyDescent="0.25">
      <c r="A3765">
        <v>3769</v>
      </c>
      <c r="B3765" t="s">
        <v>4354</v>
      </c>
      <c r="C3765" t="s">
        <v>3930</v>
      </c>
      <c r="D3765" t="s">
        <v>330</v>
      </c>
      <c r="E3765" t="s">
        <v>8981</v>
      </c>
      <c r="F3765" t="str">
        <f>VLOOKUP(TRIM(SUBSTITUTE(E3765,CHAR(160),CHAR(32))),Metadata!B$1:C$2632,2,FALSE)</f>
        <v>Proust, Marcel, 1871-1922.</v>
      </c>
      <c r="G3765" t="str">
        <f>VLOOKUP(TRIM(SUBSTITUTE(E3765,CHAR(160),CHAR(32))),Metadata!B$1:D$2632,3,FALSE)</f>
        <v>Le temps retrouvé</v>
      </c>
      <c r="H3765">
        <f>VLOOKUP(TRIM(SUBSTITUTE(E3765,CHAR(160),CHAR(32))),Metadata!B$1:E$2632,4,FALSE)</f>
        <v>1922</v>
      </c>
      <c r="I3765" t="s">
        <v>534</v>
      </c>
      <c r="K3765" t="str">
        <f>VLOOKUP(TRIM(SUBSTITUTE(E3765,CHAR(160),CHAR(32))),Metadata!B$1:H$2632,7,FALSE)</f>
        <v>roman</v>
      </c>
      <c r="L3765" t="s">
        <v>4378</v>
      </c>
      <c r="N3765" t="str">
        <f>VLOOKUP(TRIM(SUBSTITUTE(E3765,CHAR(160),CHAR(32))),Metadata!B$1:J$2632,9,FALSE)</f>
        <v>prose</v>
      </c>
      <c r="O3765">
        <f>VLOOKUP(TRIM(SUBSTITUTE(E3765,CHAR(160),CHAR(32))),Metadata!B$1:K$2632,10,FALSE)</f>
        <v>150045</v>
      </c>
      <c r="P3765" s="4" t="s">
        <v>13107</v>
      </c>
      <c r="Q3765">
        <v>56</v>
      </c>
      <c r="R3765">
        <v>59</v>
      </c>
      <c r="S3765">
        <v>61</v>
      </c>
      <c r="T3765">
        <v>62</v>
      </c>
      <c r="U3765">
        <v>64</v>
      </c>
      <c r="V3765">
        <v>71</v>
      </c>
    </row>
    <row r="3766" spans="1:22" hidden="1" x14ac:dyDescent="0.25">
      <c r="A3766">
        <v>3770</v>
      </c>
      <c r="B3766" t="s">
        <v>4354</v>
      </c>
      <c r="C3766" t="s">
        <v>3930</v>
      </c>
      <c r="D3766" t="s">
        <v>330</v>
      </c>
      <c r="E3766" t="s">
        <v>7683</v>
      </c>
      <c r="F3766" t="str">
        <f>VLOOKUP(TRIM(SUBSTITUTE(E3766,CHAR(160),CHAR(32))),Metadata!B$1:C$2632,2,FALSE)</f>
        <v>Valéry, Paul, 1871-1945.</v>
      </c>
      <c r="G3766" t="str">
        <f>VLOOKUP(TRIM(SUBSTITUTE(E3766,CHAR(160),CHAR(32))),Metadata!B$1:D$2632,3,FALSE)</f>
        <v>Regards sur le monde actuel et autres essais</v>
      </c>
      <c r="H3766">
        <f>VLOOKUP(TRIM(SUBSTITUTE(E3766,CHAR(160),CHAR(32))),Metadata!B$1:E$2632,4,FALSE)</f>
        <v>1945</v>
      </c>
      <c r="I3766" t="s">
        <v>534</v>
      </c>
      <c r="K3766" t="str">
        <f>VLOOKUP(TRIM(SUBSTITUTE(E3766,CHAR(160),CHAR(32))),Metadata!B$1:H$2632,7,FALSE)</f>
        <v>traite</v>
      </c>
      <c r="L3766" t="s">
        <v>4417</v>
      </c>
      <c r="N3766" t="str">
        <f>VLOOKUP(TRIM(SUBSTITUTE(E3766,CHAR(160),CHAR(32))),Metadata!B$1:J$2632,9,FALSE)</f>
        <v/>
      </c>
      <c r="O3766">
        <f>VLOOKUP(TRIM(SUBSTITUTE(E3766,CHAR(160),CHAR(32))),Metadata!B$1:K$2632,10,FALSE)</f>
        <v>80256</v>
      </c>
      <c r="P3766" s="4" t="s">
        <v>11940</v>
      </c>
      <c r="Q3766">
        <v>248</v>
      </c>
      <c r="R3766">
        <v>250</v>
      </c>
      <c r="S3766">
        <v>252</v>
      </c>
      <c r="T3766">
        <v>253</v>
      </c>
      <c r="U3766">
        <v>255</v>
      </c>
      <c r="V3766">
        <v>262</v>
      </c>
    </row>
    <row r="3767" spans="1:22" hidden="1" x14ac:dyDescent="0.25">
      <c r="A3767">
        <v>3771</v>
      </c>
      <c r="B3767" t="s">
        <v>4354</v>
      </c>
      <c r="C3767" t="s">
        <v>3930</v>
      </c>
      <c r="D3767" t="s">
        <v>330</v>
      </c>
      <c r="E3767" t="s">
        <v>6919</v>
      </c>
      <c r="F3767" t="str">
        <f>VLOOKUP(TRIM(SUBSTITUTE(E3767,CHAR(160),CHAR(32))),Metadata!B$1:C$2632,2,FALSE)</f>
        <v>Sorel, Georges, 1847-1922.</v>
      </c>
      <c r="G3767" t="str">
        <f>VLOOKUP(TRIM(SUBSTITUTE(E3767,CHAR(160),CHAR(32))),Metadata!B$1:D$2632,3,FALSE)</f>
        <v>Introduction à l'économie moderne</v>
      </c>
      <c r="H3767">
        <f>VLOOKUP(TRIM(SUBSTITUTE(E3767,CHAR(160),CHAR(32))),Metadata!B$1:E$2632,4,FALSE)</f>
        <v>1903</v>
      </c>
      <c r="I3767" t="s">
        <v>534</v>
      </c>
      <c r="K3767" t="str">
        <f>VLOOKUP(TRIM(SUBSTITUTE(E3767,CHAR(160),CHAR(32))),Metadata!B$1:H$2632,7,FALSE)</f>
        <v>traite</v>
      </c>
      <c r="L3767" t="s">
        <v>4417</v>
      </c>
      <c r="N3767" t="str">
        <f>VLOOKUP(TRIM(SUBSTITUTE(E3767,CHAR(160),CHAR(32))),Metadata!B$1:J$2632,9,FALSE)</f>
        <v/>
      </c>
      <c r="O3767">
        <f>VLOOKUP(TRIM(SUBSTITUTE(E3767,CHAR(160),CHAR(32))),Metadata!B$1:K$2632,10,FALSE)</f>
        <v>113441</v>
      </c>
      <c r="P3767" s="4" t="s">
        <v>11941</v>
      </c>
      <c r="Q3767">
        <v>89</v>
      </c>
      <c r="R3767">
        <v>91</v>
      </c>
      <c r="S3767">
        <v>93</v>
      </c>
      <c r="T3767">
        <v>94</v>
      </c>
      <c r="U3767">
        <v>96</v>
      </c>
      <c r="V3767">
        <v>103</v>
      </c>
    </row>
    <row r="3768" spans="1:22" hidden="1" x14ac:dyDescent="0.25">
      <c r="A3768">
        <v>3772</v>
      </c>
      <c r="B3768" t="s">
        <v>4354</v>
      </c>
      <c r="C3768" t="s">
        <v>3930</v>
      </c>
      <c r="D3768" t="s">
        <v>330</v>
      </c>
      <c r="E3768" t="s">
        <v>6919</v>
      </c>
      <c r="F3768" t="str">
        <f>VLOOKUP(TRIM(SUBSTITUTE(E3768,CHAR(160),CHAR(32))),Metadata!B$1:C$2632,2,FALSE)</f>
        <v>Sorel, Georges, 1847-1922.</v>
      </c>
      <c r="G3768" t="str">
        <f>VLOOKUP(TRIM(SUBSTITUTE(E3768,CHAR(160),CHAR(32))),Metadata!B$1:D$2632,3,FALSE)</f>
        <v>Introduction à l'économie moderne</v>
      </c>
      <c r="H3768">
        <f>VLOOKUP(TRIM(SUBSTITUTE(E3768,CHAR(160),CHAR(32))),Metadata!B$1:E$2632,4,FALSE)</f>
        <v>1903</v>
      </c>
      <c r="I3768" t="s">
        <v>534</v>
      </c>
      <c r="K3768" t="str">
        <f>VLOOKUP(TRIM(SUBSTITUTE(E3768,CHAR(160),CHAR(32))),Metadata!B$1:H$2632,7,FALSE)</f>
        <v>traite</v>
      </c>
      <c r="L3768" t="s">
        <v>4417</v>
      </c>
      <c r="N3768" t="str">
        <f>VLOOKUP(TRIM(SUBSTITUTE(E3768,CHAR(160),CHAR(32))),Metadata!B$1:J$2632,9,FALSE)</f>
        <v/>
      </c>
      <c r="O3768">
        <f>VLOOKUP(TRIM(SUBSTITUTE(E3768,CHAR(160),CHAR(32))),Metadata!B$1:K$2632,10,FALSE)</f>
        <v>113441</v>
      </c>
      <c r="P3768" s="4" t="s">
        <v>11942</v>
      </c>
      <c r="Q3768">
        <v>168</v>
      </c>
      <c r="R3768">
        <v>173</v>
      </c>
      <c r="S3768">
        <v>175</v>
      </c>
      <c r="T3768">
        <v>176</v>
      </c>
      <c r="U3768">
        <v>178</v>
      </c>
      <c r="V3768">
        <v>185</v>
      </c>
    </row>
    <row r="3769" spans="1:22" hidden="1" x14ac:dyDescent="0.25">
      <c r="A3769">
        <v>3773</v>
      </c>
      <c r="B3769" t="s">
        <v>4354</v>
      </c>
      <c r="C3769" t="s">
        <v>3930</v>
      </c>
      <c r="D3769" t="s">
        <v>330</v>
      </c>
      <c r="E3769" t="s">
        <v>8914</v>
      </c>
      <c r="F3769" t="str">
        <f>VLOOKUP(TRIM(SUBSTITUTE(E3769,CHAR(160),CHAR(32))),Metadata!B$1:C$2632,2,FALSE)</f>
        <v>Lacretelle, Jacques de, 1888-1985.</v>
      </c>
      <c r="G3769" t="str">
        <f>VLOOKUP(TRIM(SUBSTITUTE(E3769,CHAR(160),CHAR(32))),Metadata!B$1:D$2632,3,FALSE)</f>
        <v>Silbermann: roman</v>
      </c>
      <c r="H3769">
        <f>VLOOKUP(TRIM(SUBSTITUTE(E3769,CHAR(160),CHAR(32))),Metadata!B$1:E$2632,4,FALSE)</f>
        <v>1922</v>
      </c>
      <c r="I3769" t="s">
        <v>534</v>
      </c>
      <c r="K3769" t="str">
        <f>VLOOKUP(TRIM(SUBSTITUTE(E3769,CHAR(160),CHAR(32))),Metadata!B$1:H$2632,7,FALSE)</f>
        <v>roman</v>
      </c>
      <c r="L3769" t="s">
        <v>4378</v>
      </c>
      <c r="N3769" t="str">
        <f>VLOOKUP(TRIM(SUBSTITUTE(E3769,CHAR(160),CHAR(32))),Metadata!B$1:J$2632,9,FALSE)</f>
        <v>prose</v>
      </c>
      <c r="O3769">
        <f>VLOOKUP(TRIM(SUBSTITUTE(E3769,CHAR(160),CHAR(32))),Metadata!B$1:K$2632,10,FALSE)</f>
        <v>27758</v>
      </c>
      <c r="P3769" s="4" t="s">
        <v>11943</v>
      </c>
      <c r="Q3769">
        <v>64</v>
      </c>
      <c r="R3769">
        <v>70</v>
      </c>
      <c r="S3769">
        <v>72</v>
      </c>
      <c r="T3769">
        <v>73</v>
      </c>
      <c r="U3769">
        <v>75</v>
      </c>
      <c r="V3769">
        <v>82</v>
      </c>
    </row>
    <row r="3770" spans="1:22" hidden="1" x14ac:dyDescent="0.25">
      <c r="A3770">
        <v>3774</v>
      </c>
      <c r="B3770" t="s">
        <v>4354</v>
      </c>
      <c r="C3770" t="s">
        <v>3930</v>
      </c>
      <c r="D3770" t="s">
        <v>330</v>
      </c>
      <c r="E3770" t="s">
        <v>8961</v>
      </c>
      <c r="F3770" t="str">
        <f>VLOOKUP(TRIM(SUBSTITUTE(E3770,CHAR(160),CHAR(32))),Metadata!B$1:C$2632,2,FALSE)</f>
        <v>Mounier, Emmanuel, 1905-1950.</v>
      </c>
      <c r="G3770" t="str">
        <f>VLOOKUP(TRIM(SUBSTITUTE(E3770,CHAR(160),CHAR(32))),Metadata!B$1:D$2632,3,FALSE)</f>
        <v>Traité du caractère</v>
      </c>
      <c r="H3770">
        <f>VLOOKUP(TRIM(SUBSTITUTE(E3770,CHAR(160),CHAR(32))),Metadata!B$1:E$2632,4,FALSE)</f>
        <v>1946</v>
      </c>
      <c r="I3770" t="s">
        <v>534</v>
      </c>
      <c r="K3770" t="str">
        <f>VLOOKUP(TRIM(SUBSTITUTE(E3770,CHAR(160),CHAR(32))),Metadata!B$1:H$2632,7,FALSE)</f>
        <v>traite ou essai</v>
      </c>
      <c r="L3770" t="s">
        <v>4402</v>
      </c>
      <c r="N3770" t="str">
        <f>VLOOKUP(TRIM(SUBSTITUTE(E3770,CHAR(160),CHAR(32))),Metadata!B$1:J$2632,9,FALSE)</f>
        <v>prose</v>
      </c>
      <c r="O3770">
        <f>VLOOKUP(TRIM(SUBSTITUTE(E3770,CHAR(160),CHAR(32))),Metadata!B$1:K$2632,10,FALSE)</f>
        <v>327375</v>
      </c>
      <c r="P3770" s="4" t="s">
        <v>11944</v>
      </c>
      <c r="Q3770">
        <v>94</v>
      </c>
      <c r="R3770">
        <v>96</v>
      </c>
      <c r="S3770">
        <v>98</v>
      </c>
      <c r="T3770">
        <v>99</v>
      </c>
      <c r="U3770">
        <v>101</v>
      </c>
      <c r="V3770">
        <v>108</v>
      </c>
    </row>
    <row r="3771" spans="1:22" hidden="1" x14ac:dyDescent="0.25">
      <c r="A3771">
        <v>3775</v>
      </c>
      <c r="B3771" t="s">
        <v>4354</v>
      </c>
      <c r="C3771" t="s">
        <v>3930</v>
      </c>
      <c r="D3771" t="s">
        <v>330</v>
      </c>
      <c r="E3771" t="s">
        <v>8968</v>
      </c>
      <c r="F3771" t="str">
        <f>VLOOKUP(TRIM(SUBSTITUTE(E3771,CHAR(160),CHAR(32))),Metadata!B$1:C$2632,2,FALSE)</f>
        <v>Perroux, François, 1903-</v>
      </c>
      <c r="G3771" t="str">
        <f>VLOOKUP(TRIM(SUBSTITUTE(E3771,CHAR(160),CHAR(32))),Metadata!B$1:D$2632,3,FALSE)</f>
        <v>L'économie du XXe siècle</v>
      </c>
      <c r="H3771">
        <f>VLOOKUP(TRIM(SUBSTITUTE(E3771,CHAR(160),CHAR(32))),Metadata!B$1:E$2632,4,FALSE)</f>
        <v>1964</v>
      </c>
      <c r="I3771" t="s">
        <v>534</v>
      </c>
      <c r="K3771" t="str">
        <f>VLOOKUP(TRIM(SUBSTITUTE(E3771,CHAR(160),CHAR(32))),Metadata!B$1:H$2632,7,FALSE)</f>
        <v>traite ou essai</v>
      </c>
      <c r="L3771" t="s">
        <v>4402</v>
      </c>
      <c r="N3771" t="str">
        <f>VLOOKUP(TRIM(SUBSTITUTE(E3771,CHAR(160),CHAR(32))),Metadata!B$1:J$2632,9,FALSE)</f>
        <v>prose</v>
      </c>
      <c r="O3771">
        <f>VLOOKUP(TRIM(SUBSTITUTE(E3771,CHAR(160),CHAR(32))),Metadata!B$1:K$2632,10,FALSE)</f>
        <v>208903</v>
      </c>
      <c r="P3771" s="4" t="s">
        <v>13108</v>
      </c>
      <c r="Q3771">
        <v>9</v>
      </c>
      <c r="R3771">
        <v>11</v>
      </c>
      <c r="S3771">
        <v>13</v>
      </c>
      <c r="T3771">
        <v>14</v>
      </c>
      <c r="U3771">
        <v>16</v>
      </c>
      <c r="V3771">
        <v>23</v>
      </c>
    </row>
    <row r="3772" spans="1:22" hidden="1" x14ac:dyDescent="0.25">
      <c r="A3772">
        <v>3776</v>
      </c>
      <c r="B3772" t="s">
        <v>4354</v>
      </c>
      <c r="C3772" t="s">
        <v>3930</v>
      </c>
      <c r="D3772" t="s">
        <v>330</v>
      </c>
      <c r="E3772" t="s">
        <v>8850</v>
      </c>
      <c r="F3772" t="str">
        <f>VLOOKUP(TRIM(SUBSTITUTE(E3772,CHAR(160),CHAR(32))),Metadata!B$1:C$2632,2,FALSE)</f>
        <v>Durkheim, Emile, 1858-1917.</v>
      </c>
      <c r="G3772" t="str">
        <f>VLOOKUP(TRIM(SUBSTITUTE(E3772,CHAR(160),CHAR(32))),Metadata!B$1:D$2632,3,FALSE)</f>
        <v>L'évolution pédagogique en France, 2</v>
      </c>
      <c r="H3772">
        <f>VLOOKUP(TRIM(SUBSTITUTE(E3772,CHAR(160),CHAR(32))),Metadata!B$1:E$2632,4,FALSE)</f>
        <v>1905</v>
      </c>
      <c r="I3772" t="s">
        <v>534</v>
      </c>
      <c r="K3772" t="str">
        <f>VLOOKUP(TRIM(SUBSTITUTE(E3772,CHAR(160),CHAR(32))),Metadata!B$1:H$2632,7,FALSE)</f>
        <v>traite</v>
      </c>
      <c r="L3772" t="s">
        <v>4417</v>
      </c>
      <c r="N3772" t="str">
        <f>VLOOKUP(TRIM(SUBSTITUTE(E3772,CHAR(160),CHAR(32))),Metadata!B$1:J$2632,9,FALSE)</f>
        <v/>
      </c>
      <c r="O3772">
        <f>VLOOKUP(TRIM(SUBSTITUTE(E3772,CHAR(160),CHAR(32))),Metadata!B$1:K$2632,10,FALSE)</f>
        <v>78976</v>
      </c>
      <c r="P3772" s="4" t="s">
        <v>11945</v>
      </c>
      <c r="Q3772">
        <v>206</v>
      </c>
      <c r="R3772">
        <v>211</v>
      </c>
      <c r="S3772">
        <v>213</v>
      </c>
      <c r="T3772">
        <v>214</v>
      </c>
      <c r="U3772">
        <v>216</v>
      </c>
      <c r="V3772">
        <v>223</v>
      </c>
    </row>
    <row r="3773" spans="1:22" hidden="1" x14ac:dyDescent="0.25">
      <c r="A3773">
        <v>3777</v>
      </c>
      <c r="B3773" t="s">
        <v>4354</v>
      </c>
      <c r="C3773" t="s">
        <v>3930</v>
      </c>
      <c r="D3773" t="s">
        <v>330</v>
      </c>
      <c r="E3773" t="s">
        <v>9016</v>
      </c>
      <c r="F3773" t="str">
        <f>VLOOKUP(TRIM(SUBSTITUTE(E3773,CHAR(160),CHAR(32))),Metadata!B$1:C$2632,2,FALSE)</f>
        <v>Vailland, Roger, 1907-1965.</v>
      </c>
      <c r="G3773" t="str">
        <f>VLOOKUP(TRIM(SUBSTITUTE(E3773,CHAR(160),CHAR(32))),Metadata!B$1:D$2632,3,FALSE)</f>
        <v>Drôle de jeu: roman</v>
      </c>
      <c r="H3773">
        <f>VLOOKUP(TRIM(SUBSTITUTE(E3773,CHAR(160),CHAR(32))),Metadata!B$1:E$2632,4,FALSE)</f>
        <v>1945</v>
      </c>
      <c r="I3773" t="s">
        <v>534</v>
      </c>
      <c r="K3773" t="str">
        <f>VLOOKUP(TRIM(SUBSTITUTE(E3773,CHAR(160),CHAR(32))),Metadata!B$1:H$2632,7,FALSE)</f>
        <v>roman</v>
      </c>
      <c r="L3773" t="s">
        <v>4378</v>
      </c>
      <c r="N3773" t="str">
        <f>VLOOKUP(TRIM(SUBSTITUTE(E3773,CHAR(160),CHAR(32))),Metadata!B$1:J$2632,9,FALSE)</f>
        <v>prose</v>
      </c>
      <c r="O3773">
        <f>VLOOKUP(TRIM(SUBSTITUTE(E3773,CHAR(160),CHAR(32))),Metadata!B$1:K$2632,10,FALSE)</f>
        <v>79286</v>
      </c>
      <c r="P3773" s="4" t="s">
        <v>13109</v>
      </c>
      <c r="Q3773">
        <v>360</v>
      </c>
      <c r="R3773">
        <v>366</v>
      </c>
      <c r="S3773">
        <v>368</v>
      </c>
      <c r="T3773">
        <v>369</v>
      </c>
      <c r="U3773">
        <v>371</v>
      </c>
      <c r="V3773">
        <v>378</v>
      </c>
    </row>
    <row r="3774" spans="1:22" hidden="1" x14ac:dyDescent="0.25">
      <c r="A3774">
        <v>3778</v>
      </c>
      <c r="B3774" t="s">
        <v>4354</v>
      </c>
      <c r="C3774" t="s">
        <v>3930</v>
      </c>
      <c r="D3774" t="s">
        <v>330</v>
      </c>
      <c r="E3774" t="s">
        <v>8968</v>
      </c>
      <c r="F3774" t="str">
        <f>VLOOKUP(TRIM(SUBSTITUTE(E3774,CHAR(160),CHAR(32))),Metadata!B$1:C$2632,2,FALSE)</f>
        <v>Perroux, François, 1903-</v>
      </c>
      <c r="G3774" t="str">
        <f>VLOOKUP(TRIM(SUBSTITUTE(E3774,CHAR(160),CHAR(32))),Metadata!B$1:D$2632,3,FALSE)</f>
        <v>L'économie du XXe siècle</v>
      </c>
      <c r="H3774">
        <f>VLOOKUP(TRIM(SUBSTITUTE(E3774,CHAR(160),CHAR(32))),Metadata!B$1:E$2632,4,FALSE)</f>
        <v>1964</v>
      </c>
      <c r="I3774" t="s">
        <v>534</v>
      </c>
      <c r="K3774" t="str">
        <f>VLOOKUP(TRIM(SUBSTITUTE(E3774,CHAR(160),CHAR(32))),Metadata!B$1:H$2632,7,FALSE)</f>
        <v>traite ou essai</v>
      </c>
      <c r="L3774" t="s">
        <v>4402</v>
      </c>
      <c r="N3774" t="str">
        <f>VLOOKUP(TRIM(SUBSTITUTE(E3774,CHAR(160),CHAR(32))),Metadata!B$1:J$2632,9,FALSE)</f>
        <v>prose</v>
      </c>
      <c r="O3774">
        <f>VLOOKUP(TRIM(SUBSTITUTE(E3774,CHAR(160),CHAR(32))),Metadata!B$1:K$2632,10,FALSE)</f>
        <v>208903</v>
      </c>
      <c r="P3774" s="4" t="s">
        <v>11946</v>
      </c>
      <c r="Q3774">
        <v>104</v>
      </c>
      <c r="R3774">
        <v>109</v>
      </c>
      <c r="S3774">
        <v>111</v>
      </c>
      <c r="T3774">
        <v>112</v>
      </c>
      <c r="U3774">
        <v>114</v>
      </c>
      <c r="V3774">
        <v>121</v>
      </c>
    </row>
    <row r="3775" spans="1:22" hidden="1" x14ac:dyDescent="0.25">
      <c r="A3775">
        <v>3779</v>
      </c>
      <c r="B3775" t="s">
        <v>4354</v>
      </c>
      <c r="C3775" t="s">
        <v>4004</v>
      </c>
      <c r="D3775" t="s">
        <v>330</v>
      </c>
      <c r="E3775" t="s">
        <v>7945</v>
      </c>
      <c r="F3775" t="str">
        <f>VLOOKUP(TRIM(SUBSTITUTE(E3775,CHAR(160),CHAR(32))),Metadata!B$1:C$2632,2,FALSE)</f>
        <v>Montaigne, Michel Eyquem de</v>
      </c>
      <c r="G3775" t="str">
        <f>VLOOKUP(TRIM(SUBSTITUTE(E3775,CHAR(160),CHAR(32))),Metadata!B$1:D$2632,3,FALSE)</f>
        <v>Les Essais</v>
      </c>
      <c r="H3775">
        <f>VLOOKUP(TRIM(SUBSTITUTE(E3775,CHAR(160),CHAR(32))),Metadata!B$1:E$2632,4,FALSE)</f>
        <v>1595</v>
      </c>
      <c r="I3775" t="s">
        <v>456</v>
      </c>
      <c r="K3775" t="str">
        <f>VLOOKUP(TRIM(SUBSTITUTE(E3775,CHAR(160),CHAR(32))),Metadata!B$1:H$2632,7,FALSE)</f>
        <v>essai</v>
      </c>
      <c r="L3775" t="s">
        <v>4484</v>
      </c>
      <c r="N3775" t="str">
        <f>VLOOKUP(TRIM(SUBSTITUTE(E3775,CHAR(160),CHAR(32))),Metadata!B$1:J$2632,9,FALSE)</f>
        <v/>
      </c>
      <c r="O3775">
        <f>VLOOKUP(TRIM(SUBSTITUTE(E3775,CHAR(160),CHAR(32))),Metadata!B$1:K$2632,10,FALSE)</f>
        <v>438631</v>
      </c>
      <c r="P3775" s="4" t="s">
        <v>13110</v>
      </c>
      <c r="Q3775">
        <v>68</v>
      </c>
      <c r="R3775">
        <v>73</v>
      </c>
      <c r="S3775">
        <v>75</v>
      </c>
      <c r="T3775">
        <v>80</v>
      </c>
    </row>
    <row r="3776" spans="1:22" x14ac:dyDescent="0.25">
      <c r="A3776">
        <v>3780</v>
      </c>
      <c r="B3776" t="s">
        <v>4354</v>
      </c>
      <c r="C3776" t="s">
        <v>4004</v>
      </c>
      <c r="D3776" t="s">
        <v>330</v>
      </c>
      <c r="E3776" t="s">
        <v>7967</v>
      </c>
      <c r="F3776" t="str">
        <f>VLOOKUP(TRIM(SUBSTITUTE(E3776,CHAR(160),CHAR(32))),Metadata!B$1:C$2632,2,FALSE)</f>
        <v>Aubigné, Agrippa d', 1552-1630.</v>
      </c>
      <c r="G3776" t="str">
        <f>VLOOKUP(TRIM(SUBSTITUTE(E3776,CHAR(160),CHAR(32))),Metadata!B$1:D$2632,3,FALSE)</f>
        <v>Les Tragiques</v>
      </c>
      <c r="H3776">
        <f>VLOOKUP(TRIM(SUBSTITUTE(E3776,CHAR(160),CHAR(32))),Metadata!B$1:E$2632,4,FALSE)</f>
        <v>1616</v>
      </c>
      <c r="I3776" t="s">
        <v>445</v>
      </c>
      <c r="K3776" t="str">
        <f>VLOOKUP(TRIM(SUBSTITUTE(E3776,CHAR(160),CHAR(32))),Metadata!B$1:H$2632,7,FALSE)</f>
        <v>poesie</v>
      </c>
      <c r="L3776" t="s">
        <v>4382</v>
      </c>
      <c r="N3776" t="str">
        <f>VLOOKUP(TRIM(SUBSTITUTE(E3776,CHAR(160),CHAR(32))),Metadata!B$1:J$2632,9,FALSE)</f>
        <v>vers</v>
      </c>
      <c r="O3776">
        <f>VLOOKUP(TRIM(SUBSTITUTE(E3776,CHAR(160),CHAR(32))),Metadata!B$1:K$2632,10,FALSE)</f>
        <v>79145</v>
      </c>
      <c r="P3776" s="8" t="s">
        <v>11947</v>
      </c>
      <c r="Q3776">
        <v>210</v>
      </c>
      <c r="R3776">
        <v>215</v>
      </c>
      <c r="S3776">
        <v>226</v>
      </c>
      <c r="T3776">
        <v>231</v>
      </c>
    </row>
    <row r="3777" spans="1:20" hidden="1" x14ac:dyDescent="0.25">
      <c r="A3777">
        <v>3781</v>
      </c>
      <c r="B3777" t="s">
        <v>4354</v>
      </c>
      <c r="C3777" t="s">
        <v>4004</v>
      </c>
      <c r="D3777" t="s">
        <v>330</v>
      </c>
      <c r="E3777" t="s">
        <v>8010</v>
      </c>
      <c r="F3777" t="str">
        <f>VLOOKUP(TRIM(SUBSTITUTE(E3777,CHAR(160),CHAR(32))),Metadata!B$1:C$2632,2,FALSE)</f>
        <v>Colletet, Guillaume, 1598-1659.</v>
      </c>
      <c r="G3777" t="str">
        <f>VLOOKUP(TRIM(SUBSTITUTE(E3777,CHAR(160),CHAR(32))),Metadata!B$1:D$2632,3,FALSE)</f>
        <v>L'art poétique 1</v>
      </c>
      <c r="H3777">
        <f>VLOOKUP(TRIM(SUBSTITUTE(E3777,CHAR(160),CHAR(32))),Metadata!B$1:E$2632,4,FALSE)</f>
        <v>1658</v>
      </c>
      <c r="I3777" t="s">
        <v>445</v>
      </c>
      <c r="K3777" t="str">
        <f>VLOOKUP(TRIM(SUBSTITUTE(E3777,CHAR(160),CHAR(32))),Metadata!B$1:H$2632,7,FALSE)</f>
        <v>traite ou essai</v>
      </c>
      <c r="L3777" t="s">
        <v>4402</v>
      </c>
      <c r="N3777" t="str">
        <f>VLOOKUP(TRIM(SUBSTITUTE(E3777,CHAR(160),CHAR(32))),Metadata!B$1:J$2632,9,FALSE)</f>
        <v>prose</v>
      </c>
      <c r="O3777">
        <f>VLOOKUP(TRIM(SUBSTITUTE(E3777,CHAR(160),CHAR(32))),Metadata!B$1:K$2632,10,FALSE)</f>
        <v>31264</v>
      </c>
      <c r="P3777" s="4" t="s">
        <v>11948</v>
      </c>
      <c r="Q3777">
        <v>295</v>
      </c>
      <c r="R3777">
        <v>300</v>
      </c>
      <c r="S3777">
        <v>312</v>
      </c>
      <c r="T3777">
        <v>317</v>
      </c>
    </row>
    <row r="3778" spans="1:20" hidden="1" x14ac:dyDescent="0.25">
      <c r="A3778">
        <v>3782</v>
      </c>
      <c r="B3778" t="s">
        <v>4354</v>
      </c>
      <c r="C3778" t="s">
        <v>4004</v>
      </c>
      <c r="D3778" t="s">
        <v>330</v>
      </c>
      <c r="E3778" t="s">
        <v>8080</v>
      </c>
      <c r="F3778" t="str">
        <f>VLOOKUP(TRIM(SUBSTITUTE(E3778,CHAR(160),CHAR(32))),Metadata!B$1:C$2632,2,FALSE)</f>
        <v>Mabillon, Jean, 1632-1707.</v>
      </c>
      <c r="G3778" t="str">
        <f>VLOOKUP(TRIM(SUBSTITUTE(E3778,CHAR(160),CHAR(32))),Metadata!B$1:D$2632,3,FALSE)</f>
        <v>Traité des études monastiques</v>
      </c>
      <c r="H3778">
        <f>VLOOKUP(TRIM(SUBSTITUTE(E3778,CHAR(160),CHAR(32))),Metadata!B$1:E$2632,4,FALSE)</f>
        <v>1691</v>
      </c>
      <c r="I3778" t="s">
        <v>445</v>
      </c>
      <c r="K3778" t="str">
        <f>VLOOKUP(TRIM(SUBSTITUTE(E3778,CHAR(160),CHAR(32))),Metadata!B$1:H$2632,7,FALSE)</f>
        <v>traite ou essai</v>
      </c>
      <c r="L3778" t="s">
        <v>4402</v>
      </c>
      <c r="N3778" t="str">
        <f>VLOOKUP(TRIM(SUBSTITUTE(E3778,CHAR(160),CHAR(32))),Metadata!B$1:J$2632,9,FALSE)</f>
        <v>prose</v>
      </c>
      <c r="O3778">
        <f>VLOOKUP(TRIM(SUBSTITUTE(E3778,CHAR(160),CHAR(32))),Metadata!B$1:K$2632,10,FALSE)</f>
        <v>111310</v>
      </c>
      <c r="P3778" s="4" t="s">
        <v>11949</v>
      </c>
      <c r="Q3778">
        <v>172</v>
      </c>
      <c r="R3778">
        <v>176</v>
      </c>
      <c r="S3778">
        <v>178</v>
      </c>
      <c r="T3778">
        <v>183</v>
      </c>
    </row>
    <row r="3779" spans="1:20" hidden="1" x14ac:dyDescent="0.25">
      <c r="A3779">
        <v>3783</v>
      </c>
      <c r="B3779" t="s">
        <v>4354</v>
      </c>
      <c r="C3779" t="s">
        <v>4004</v>
      </c>
      <c r="D3779" t="s">
        <v>330</v>
      </c>
      <c r="E3779" t="s">
        <v>8067</v>
      </c>
      <c r="F3779" t="str">
        <f>VLOOKUP(TRIM(SUBSTITUTE(E3779,CHAR(160),CHAR(32))),Metadata!B$1:C$2632,2,FALSE)</f>
        <v>La Bruyère, Jean de, 1645-1696.</v>
      </c>
      <c r="G3779" t="str">
        <f>VLOOKUP(TRIM(SUBSTITUTE(E3779,CHAR(160),CHAR(32))),Metadata!B$1:D$2632,3,FALSE)</f>
        <v>Discours prononcé dans l'Académie Française</v>
      </c>
      <c r="H3779">
        <f>VLOOKUP(TRIM(SUBSTITUTE(E3779,CHAR(160),CHAR(32))),Metadata!B$1:E$2632,4,FALSE)</f>
        <v>1694</v>
      </c>
      <c r="I3779" t="s">
        <v>445</v>
      </c>
      <c r="K3779" t="str">
        <f>VLOOKUP(TRIM(SUBSTITUTE(E3779,CHAR(160),CHAR(32))),Metadata!B$1:H$2632,7,FALSE)</f>
        <v>eloquence</v>
      </c>
      <c r="L3779" t="s">
        <v>4758</v>
      </c>
      <c r="N3779" t="str">
        <f>VLOOKUP(TRIM(SUBSTITUTE(E3779,CHAR(160),CHAR(32))),Metadata!B$1:J$2632,9,FALSE)</f>
        <v/>
      </c>
      <c r="O3779">
        <f>VLOOKUP(TRIM(SUBSTITUTE(E3779,CHAR(160),CHAR(32))),Metadata!B$1:K$2632,10,FALSE)</f>
        <v>8291</v>
      </c>
      <c r="P3779" s="8" t="s">
        <v>13111</v>
      </c>
      <c r="Q3779">
        <v>209</v>
      </c>
      <c r="R3779">
        <v>214</v>
      </c>
      <c r="S3779">
        <v>226</v>
      </c>
      <c r="T3779">
        <v>231</v>
      </c>
    </row>
    <row r="3780" spans="1:20" hidden="1" x14ac:dyDescent="0.25">
      <c r="A3780">
        <v>3784</v>
      </c>
      <c r="B3780" t="s">
        <v>4354</v>
      </c>
      <c r="C3780" t="s">
        <v>4004</v>
      </c>
      <c r="D3780" t="s">
        <v>330</v>
      </c>
      <c r="E3780" t="s">
        <v>7979</v>
      </c>
      <c r="F3780" t="str">
        <f>VLOOKUP(TRIM(SUBSTITUTE(E3780,CHAR(160),CHAR(32))),Metadata!B$1:C$2632,2,FALSE)</f>
        <v>Baillet, Adrien, 1649-1706.</v>
      </c>
      <c r="G3780" t="str">
        <f>VLOOKUP(TRIM(SUBSTITUTE(E3780,CHAR(160),CHAR(32))),Metadata!B$1:D$2632,3,FALSE)</f>
        <v>La Vie de Monsieur Descartes</v>
      </c>
      <c r="H3780">
        <f>VLOOKUP(TRIM(SUBSTITUTE(E3780,CHAR(160),CHAR(32))),Metadata!B$1:E$2632,4,FALSE)</f>
        <v>1691</v>
      </c>
      <c r="I3780" t="s">
        <v>445</v>
      </c>
      <c r="K3780" t="str">
        <f>VLOOKUP(TRIM(SUBSTITUTE(E3780,CHAR(160),CHAR(32))),Metadata!B$1:H$2632,7,FALSE)</f>
        <v>traite ou essai</v>
      </c>
      <c r="L3780" t="s">
        <v>4402</v>
      </c>
      <c r="N3780" t="str">
        <f>VLOOKUP(TRIM(SUBSTITUTE(E3780,CHAR(160),CHAR(32))),Metadata!B$1:J$2632,9,FALSE)</f>
        <v>prose</v>
      </c>
      <c r="O3780">
        <f>VLOOKUP(TRIM(SUBSTITUTE(E3780,CHAR(160),CHAR(32))),Metadata!B$1:K$2632,10,FALSE)</f>
        <v>156062</v>
      </c>
      <c r="P3780" s="4" t="s">
        <v>11950</v>
      </c>
      <c r="Q3780">
        <v>218</v>
      </c>
      <c r="R3780">
        <v>223</v>
      </c>
      <c r="S3780">
        <v>225</v>
      </c>
      <c r="T3780">
        <v>230</v>
      </c>
    </row>
    <row r="3781" spans="1:20" hidden="1" x14ac:dyDescent="0.25">
      <c r="A3781">
        <v>3785</v>
      </c>
      <c r="B3781" t="s">
        <v>4354</v>
      </c>
      <c r="C3781" t="s">
        <v>4004</v>
      </c>
      <c r="D3781" t="s">
        <v>330</v>
      </c>
      <c r="E3781" t="s">
        <v>8143</v>
      </c>
      <c r="F3781" t="str">
        <f>VLOOKUP(TRIM(SUBSTITUTE(E3781,CHAR(160),CHAR(32))),Metadata!B$1:C$2632,2,FALSE)</f>
        <v>Saint-Réal, M. l'abbé de (César Vichard), 1639-1692.</v>
      </c>
      <c r="G3781" t="str">
        <f>VLOOKUP(TRIM(SUBSTITUTE(E3781,CHAR(160),CHAR(32))),Metadata!B$1:D$2632,3,FALSE)</f>
        <v>La conjuration des Espagnols</v>
      </c>
      <c r="H3781">
        <f>VLOOKUP(TRIM(SUBSTITUTE(E3781,CHAR(160),CHAR(32))),Metadata!B$1:E$2632,4,FALSE)</f>
        <v>1674</v>
      </c>
      <c r="I3781" t="s">
        <v>445</v>
      </c>
      <c r="K3781" t="str">
        <f>VLOOKUP(TRIM(SUBSTITUTE(E3781,CHAR(160),CHAR(32))),Metadata!B$1:H$2632,7,FALSE)</f>
        <v>roman</v>
      </c>
      <c r="L3781" t="s">
        <v>4378</v>
      </c>
      <c r="N3781" t="str">
        <f>VLOOKUP(TRIM(SUBSTITUTE(E3781,CHAR(160),CHAR(32))),Metadata!B$1:J$2632,9,FALSE)</f>
        <v>prose</v>
      </c>
      <c r="O3781">
        <f>VLOOKUP(TRIM(SUBSTITUTE(E3781,CHAR(160),CHAR(32))),Metadata!B$1:K$2632,10,FALSE)</f>
        <v>24305</v>
      </c>
      <c r="P3781" s="4" t="s">
        <v>11951</v>
      </c>
      <c r="Q3781">
        <v>194</v>
      </c>
      <c r="R3781">
        <v>198</v>
      </c>
      <c r="S3781">
        <v>200</v>
      </c>
      <c r="T3781">
        <v>207</v>
      </c>
    </row>
    <row r="3782" spans="1:20" hidden="1" x14ac:dyDescent="0.25">
      <c r="A3782">
        <v>3786</v>
      </c>
      <c r="B3782" t="s">
        <v>4354</v>
      </c>
      <c r="C3782" t="s">
        <v>4004</v>
      </c>
      <c r="D3782" t="s">
        <v>330</v>
      </c>
      <c r="E3782" t="s">
        <v>8013</v>
      </c>
      <c r="F3782" t="str">
        <f>VLOOKUP(TRIM(SUBSTITUTE(E3782,CHAR(160),CHAR(32))),Metadata!B$1:C$2632,2,FALSE)</f>
        <v>Corneille, Pierre, 1606-1684.</v>
      </c>
      <c r="G3782" t="str">
        <f>VLOOKUP(TRIM(SUBSTITUTE(E3782,CHAR(160),CHAR(32))),Metadata!B$1:D$2632,3,FALSE)</f>
        <v>Agésilas</v>
      </c>
      <c r="H3782">
        <f>VLOOKUP(TRIM(SUBSTITUTE(E3782,CHAR(160),CHAR(32))),Metadata!B$1:E$2632,4,FALSE)</f>
        <v>1666</v>
      </c>
      <c r="I3782" t="s">
        <v>445</v>
      </c>
      <c r="K3782" t="str">
        <f>VLOOKUP(TRIM(SUBSTITUTE(E3782,CHAR(160),CHAR(32))),Metadata!B$1:H$2632,7,FALSE)</f>
        <v>theatre</v>
      </c>
      <c r="L3782" t="s">
        <v>4472</v>
      </c>
      <c r="N3782" t="str">
        <f>VLOOKUP(TRIM(SUBSTITUTE(E3782,CHAR(160),CHAR(32))),Metadata!B$1:J$2632,9,FALSE)</f>
        <v/>
      </c>
      <c r="O3782">
        <f>VLOOKUP(TRIM(SUBSTITUTE(E3782,CHAR(160),CHAR(32))),Metadata!B$1:K$2632,10,FALSE)</f>
        <v>18533</v>
      </c>
      <c r="P3782" s="4" t="s">
        <v>11952</v>
      </c>
      <c r="Q3782">
        <v>119</v>
      </c>
      <c r="R3782">
        <v>122</v>
      </c>
      <c r="S3782">
        <v>127</v>
      </c>
      <c r="T3782">
        <v>134</v>
      </c>
    </row>
    <row r="3783" spans="1:20" hidden="1" x14ac:dyDescent="0.25">
      <c r="A3783">
        <v>3787</v>
      </c>
      <c r="B3783" t="s">
        <v>4354</v>
      </c>
      <c r="C3783" t="s">
        <v>4004</v>
      </c>
      <c r="D3783" t="s">
        <v>330</v>
      </c>
      <c r="E3783" t="s">
        <v>7985</v>
      </c>
      <c r="F3783" t="str">
        <f>VLOOKUP(TRIM(SUBSTITUTE(E3783,CHAR(160),CHAR(32))),Metadata!B$1:C$2632,2,FALSE)</f>
        <v>Balzac, Jean-Louis Guez, seigneur de, 1597-1654.</v>
      </c>
      <c r="G3783" t="str">
        <f>VLOOKUP(TRIM(SUBSTITUTE(E3783,CHAR(160),CHAR(32))),Metadata!B$1:D$2632,3,FALSE)</f>
        <v>Les Entretiens</v>
      </c>
      <c r="H3783">
        <f>VLOOKUP(TRIM(SUBSTITUTE(E3783,CHAR(160),CHAR(32))),Metadata!B$1:E$2632,4,FALSE)</f>
        <v>1654</v>
      </c>
      <c r="I3783" t="s">
        <v>445</v>
      </c>
      <c r="K3783" t="str">
        <f>VLOOKUP(TRIM(SUBSTITUTE(E3783,CHAR(160),CHAR(32))),Metadata!B$1:H$2632,7,FALSE)</f>
        <v>melanges litteraires</v>
      </c>
      <c r="L3783" t="s">
        <v>4389</v>
      </c>
      <c r="N3783" t="str">
        <f>VLOOKUP(TRIM(SUBSTITUTE(E3783,CHAR(160),CHAR(32))),Metadata!B$1:J$2632,9,FALSE)</f>
        <v>prose</v>
      </c>
      <c r="O3783">
        <f>VLOOKUP(TRIM(SUBSTITUTE(E3783,CHAR(160),CHAR(32))),Metadata!B$1:K$2632,10,FALSE)</f>
        <v>62258</v>
      </c>
      <c r="P3783" s="4" t="s">
        <v>11953</v>
      </c>
      <c r="Q3783">
        <v>100</v>
      </c>
      <c r="R3783">
        <v>104</v>
      </c>
      <c r="S3783">
        <v>106</v>
      </c>
      <c r="T3783">
        <v>113</v>
      </c>
    </row>
    <row r="3784" spans="1:20" hidden="1" x14ac:dyDescent="0.25">
      <c r="A3784">
        <v>3788</v>
      </c>
      <c r="B3784" t="s">
        <v>4354</v>
      </c>
      <c r="C3784" t="s">
        <v>4004</v>
      </c>
      <c r="D3784" t="s">
        <v>330</v>
      </c>
      <c r="E3784" t="s">
        <v>8098</v>
      </c>
      <c r="F3784" t="str">
        <f>VLOOKUP(TRIM(SUBSTITUTE(E3784,CHAR(160),CHAR(32))),Metadata!B$1:C$2632,2,FALSE)</f>
        <v>Molière, 1622-1673.</v>
      </c>
      <c r="G3784" t="str">
        <f>VLOOKUP(TRIM(SUBSTITUTE(E3784,CHAR(160),CHAR(32))),Metadata!B$1:D$2632,3,FALSE)</f>
        <v>Le dépit amoureux: comédie répresentée sur le théâtre du Palais Royal</v>
      </c>
      <c r="H3784">
        <f>VLOOKUP(TRIM(SUBSTITUTE(E3784,CHAR(160),CHAR(32))),Metadata!B$1:E$2632,4,FALSE)</f>
        <v>1663</v>
      </c>
      <c r="I3784" t="s">
        <v>445</v>
      </c>
      <c r="K3784" t="str">
        <f>VLOOKUP(TRIM(SUBSTITUTE(E3784,CHAR(160),CHAR(32))),Metadata!B$1:H$2632,7,FALSE)</f>
        <v>theatre</v>
      </c>
      <c r="L3784" t="s">
        <v>4472</v>
      </c>
      <c r="N3784" t="str">
        <f>VLOOKUP(TRIM(SUBSTITUTE(E3784,CHAR(160),CHAR(32))),Metadata!B$1:J$2632,9,FALSE)</f>
        <v/>
      </c>
      <c r="O3784">
        <f>VLOOKUP(TRIM(SUBSTITUTE(E3784,CHAR(160),CHAR(32))),Metadata!B$1:K$2632,10,FALSE)</f>
        <v>16985</v>
      </c>
      <c r="P3784" s="4" t="s">
        <v>11954</v>
      </c>
      <c r="Q3784">
        <v>112</v>
      </c>
      <c r="R3784">
        <v>116</v>
      </c>
      <c r="S3784">
        <v>130</v>
      </c>
      <c r="T3784">
        <v>137</v>
      </c>
    </row>
    <row r="3785" spans="1:20" hidden="1" x14ac:dyDescent="0.25">
      <c r="A3785">
        <v>3789</v>
      </c>
      <c r="B3785" t="s">
        <v>4354</v>
      </c>
      <c r="C3785" t="s">
        <v>4004</v>
      </c>
      <c r="D3785" t="s">
        <v>330</v>
      </c>
      <c r="E3785" t="s">
        <v>8055</v>
      </c>
      <c r="F3785" t="str">
        <f>VLOOKUP(TRIM(SUBSTITUTE(E3785,CHAR(160),CHAR(32))),Metadata!B$1:C$2632,2,FALSE)</f>
        <v>Fénelon, François de Salignac de La Mothe-, 1651-1715.</v>
      </c>
      <c r="G3785" t="str">
        <f>VLOOKUP(TRIM(SUBSTITUTE(E3785,CHAR(160),CHAR(32))),Metadata!B$1:D$2632,3,FALSE)</f>
        <v>Traité de l'éducation des filles /</v>
      </c>
      <c r="H3785">
        <f>VLOOKUP(TRIM(SUBSTITUTE(E3785,CHAR(160),CHAR(32))),Metadata!B$1:E$2632,4,FALSE)</f>
        <v>1687</v>
      </c>
      <c r="I3785" t="s">
        <v>445</v>
      </c>
      <c r="K3785" t="str">
        <f>VLOOKUP(TRIM(SUBSTITUTE(E3785,CHAR(160),CHAR(32))),Metadata!B$1:H$2632,7,FALSE)</f>
        <v>traite ou essai</v>
      </c>
      <c r="L3785" t="s">
        <v>4402</v>
      </c>
      <c r="N3785" t="str">
        <f>VLOOKUP(TRIM(SUBSTITUTE(E3785,CHAR(160),CHAR(32))),Metadata!B$1:J$2632,9,FALSE)</f>
        <v>prose</v>
      </c>
      <c r="O3785">
        <f>VLOOKUP(TRIM(SUBSTITUTE(E3785,CHAR(160),CHAR(32))),Metadata!B$1:K$2632,10,FALSE)</f>
        <v>35067</v>
      </c>
      <c r="P3785" s="4" t="s">
        <v>13112</v>
      </c>
      <c r="Q3785">
        <v>355</v>
      </c>
      <c r="R3785">
        <v>360</v>
      </c>
      <c r="S3785">
        <v>375</v>
      </c>
      <c r="T3785">
        <v>380</v>
      </c>
    </row>
    <row r="3786" spans="1:20" x14ac:dyDescent="0.25">
      <c r="A3786">
        <v>3790</v>
      </c>
      <c r="B3786" t="s">
        <v>4354</v>
      </c>
      <c r="C3786" t="s">
        <v>4004</v>
      </c>
      <c r="D3786" t="s">
        <v>330</v>
      </c>
      <c r="E3786" t="s">
        <v>8145</v>
      </c>
      <c r="F3786" t="str">
        <f>VLOOKUP(TRIM(SUBSTITUTE(E3786,CHAR(160),CHAR(32))),Metadata!B$1:C$2632,2,FALSE)</f>
        <v>Scudéry, M. de (Georges), 1601-1667.</v>
      </c>
      <c r="G3786" t="str">
        <f>VLOOKUP(TRIM(SUBSTITUTE(E3786,CHAR(160),CHAR(32))),Metadata!B$1:D$2632,3,FALSE)</f>
        <v>Eudoxe: tragi-comédie</v>
      </c>
      <c r="H3786">
        <f>VLOOKUP(TRIM(SUBSTITUTE(E3786,CHAR(160),CHAR(32))),Metadata!B$1:E$2632,4,FALSE)</f>
        <v>1641</v>
      </c>
      <c r="I3786" t="s">
        <v>445</v>
      </c>
      <c r="K3786" t="str">
        <f>VLOOKUP(TRIM(SUBSTITUTE(E3786,CHAR(160),CHAR(32))),Metadata!B$1:H$2632,7,FALSE)</f>
        <v>theatre</v>
      </c>
      <c r="L3786" t="s">
        <v>13224</v>
      </c>
      <c r="N3786" t="str">
        <f>VLOOKUP(TRIM(SUBSTITUTE(E3786,CHAR(160),CHAR(32))),Metadata!B$1:J$2632,9,FALSE)</f>
        <v>vers</v>
      </c>
      <c r="O3786">
        <f>VLOOKUP(TRIM(SUBSTITUTE(E3786,CHAR(160),CHAR(32))),Metadata!B$1:K$2632,10,FALSE)</f>
        <v>19349</v>
      </c>
      <c r="P3786" s="4" t="s">
        <v>9417</v>
      </c>
      <c r="Q3786">
        <v>53</v>
      </c>
      <c r="R3786">
        <v>59</v>
      </c>
      <c r="S3786">
        <v>86</v>
      </c>
      <c r="T3786">
        <v>93</v>
      </c>
    </row>
    <row r="3787" spans="1:20" hidden="1" x14ac:dyDescent="0.25">
      <c r="A3787">
        <v>3791</v>
      </c>
      <c r="B3787" t="s">
        <v>4354</v>
      </c>
      <c r="C3787" t="s">
        <v>4004</v>
      </c>
      <c r="D3787" t="s">
        <v>330</v>
      </c>
      <c r="E3787" t="s">
        <v>8049</v>
      </c>
      <c r="F3787" t="str">
        <f>VLOOKUP(TRIM(SUBSTITUTE(E3787,CHAR(160),CHAR(32))),Metadata!B$1:C$2632,2,FALSE)</f>
        <v>Faret, Nicolas, 1596?-1646.</v>
      </c>
      <c r="G3787" t="str">
        <f>VLOOKUP(TRIM(SUBSTITUTE(E3787,CHAR(160),CHAR(32))),Metadata!B$1:D$2632,3,FALSE)</f>
        <v>L'honneste homme, ou, L'art de plaire à la court</v>
      </c>
      <c r="H3787">
        <f>VLOOKUP(TRIM(SUBSTITUTE(E3787,CHAR(160),CHAR(32))),Metadata!B$1:E$2632,4,FALSE)</f>
        <v>1633</v>
      </c>
      <c r="I3787" t="s">
        <v>445</v>
      </c>
      <c r="K3787" t="str">
        <f>VLOOKUP(TRIM(SUBSTITUTE(E3787,CHAR(160),CHAR(32))),Metadata!B$1:H$2632,7,FALSE)</f>
        <v>traite ou essai</v>
      </c>
      <c r="L3787" t="s">
        <v>4402</v>
      </c>
      <c r="N3787" t="str">
        <f>VLOOKUP(TRIM(SUBSTITUTE(E3787,CHAR(160),CHAR(32))),Metadata!B$1:J$2632,9,FALSE)</f>
        <v>prose</v>
      </c>
      <c r="O3787">
        <f>VLOOKUP(TRIM(SUBSTITUTE(E3787,CHAR(160),CHAR(32))),Metadata!B$1:K$2632,10,FALSE)</f>
        <v>31222</v>
      </c>
      <c r="P3787" s="4" t="s">
        <v>11955</v>
      </c>
      <c r="Q3787">
        <v>284</v>
      </c>
      <c r="R3787">
        <v>289</v>
      </c>
      <c r="S3787">
        <v>294</v>
      </c>
      <c r="T3787">
        <v>301</v>
      </c>
    </row>
    <row r="3788" spans="1:20" hidden="1" x14ac:dyDescent="0.25">
      <c r="A3788">
        <v>3792</v>
      </c>
      <c r="B3788" t="s">
        <v>4354</v>
      </c>
      <c r="C3788" t="s">
        <v>4004</v>
      </c>
      <c r="D3788" t="s">
        <v>330</v>
      </c>
      <c r="E3788" t="s">
        <v>8288</v>
      </c>
      <c r="F3788" t="str">
        <f>VLOOKUP(TRIM(SUBSTITUTE(E3788,CHAR(160),CHAR(32))),Metadata!B$1:C$2632,2,FALSE)</f>
        <v>La Motte, M. de (Antoine Houdar), 1672-1731.</v>
      </c>
      <c r="G3788" t="str">
        <f>VLOOKUP(TRIM(SUBSTITUTE(E3788,CHAR(160),CHAR(32))),Metadata!B$1:D$2632,3,FALSE)</f>
        <v>Discours sur Homère</v>
      </c>
      <c r="H3788">
        <f>VLOOKUP(TRIM(SUBSTITUTE(E3788,CHAR(160),CHAR(32))),Metadata!B$1:E$2632,4,FALSE)</f>
        <v>1714</v>
      </c>
      <c r="I3788" t="s">
        <v>448</v>
      </c>
      <c r="K3788" t="str">
        <f>VLOOKUP(TRIM(SUBSTITUTE(E3788,CHAR(160),CHAR(32))),Metadata!B$1:H$2632,7,FALSE)</f>
        <v>traite ou essai</v>
      </c>
      <c r="L3788" t="s">
        <v>4402</v>
      </c>
      <c r="N3788" t="str">
        <f>VLOOKUP(TRIM(SUBSTITUTE(E3788,CHAR(160),CHAR(32))),Metadata!B$1:J$2632,9,FALSE)</f>
        <v>prose</v>
      </c>
      <c r="O3788">
        <f>VLOOKUP(TRIM(SUBSTITUTE(E3788,CHAR(160),CHAR(32))),Metadata!B$1:K$2632,10,FALSE)</f>
        <v>30122</v>
      </c>
      <c r="P3788" s="4" t="s">
        <v>9418</v>
      </c>
      <c r="Q3788">
        <v>209</v>
      </c>
      <c r="R3788">
        <v>214</v>
      </c>
      <c r="S3788">
        <v>216</v>
      </c>
      <c r="T3788">
        <v>221</v>
      </c>
    </row>
    <row r="3789" spans="1:20" hidden="1" x14ac:dyDescent="0.25">
      <c r="A3789">
        <v>3793</v>
      </c>
      <c r="B3789" t="s">
        <v>4354</v>
      </c>
      <c r="C3789" t="s">
        <v>4004</v>
      </c>
      <c r="D3789" t="s">
        <v>330</v>
      </c>
      <c r="E3789" t="s">
        <v>8172</v>
      </c>
      <c r="F3789" t="str">
        <f>VLOOKUP(TRIM(SUBSTITUTE(E3789,CHAR(160),CHAR(32))),Metadata!B$1:C$2632,2,FALSE)</f>
        <v>Argens, Jean-Baptiste de Boyer, marquis d', 1704-1771.</v>
      </c>
      <c r="G3789" t="str">
        <f>VLOOKUP(TRIM(SUBSTITUTE(E3789,CHAR(160),CHAR(32))),Metadata!B$1:D$2632,3,FALSE)</f>
        <v>Lettres juives</v>
      </c>
      <c r="H3789">
        <f>VLOOKUP(TRIM(SUBSTITUTE(E3789,CHAR(160),CHAR(32))),Metadata!B$1:E$2632,4,FALSE)</f>
        <v>1738</v>
      </c>
      <c r="I3789" t="s">
        <v>448</v>
      </c>
      <c r="K3789" t="str">
        <f>VLOOKUP(TRIM(SUBSTITUTE(E3789,CHAR(160),CHAR(32))),Metadata!B$1:H$2632,7,FALSE)</f>
        <v>melanges litteraires</v>
      </c>
      <c r="L3789" t="s">
        <v>4389</v>
      </c>
      <c r="N3789" t="str">
        <f>VLOOKUP(TRIM(SUBSTITUTE(E3789,CHAR(160),CHAR(32))),Metadata!B$1:J$2632,9,FALSE)</f>
        <v>prose</v>
      </c>
      <c r="O3789">
        <f>VLOOKUP(TRIM(SUBSTITUTE(E3789,CHAR(160),CHAR(32))),Metadata!B$1:K$2632,10,FALSE)</f>
        <v>427095</v>
      </c>
      <c r="P3789" s="4" t="s">
        <v>11956</v>
      </c>
      <c r="Q3789">
        <v>15</v>
      </c>
      <c r="R3789">
        <v>19</v>
      </c>
      <c r="S3789">
        <v>21</v>
      </c>
      <c r="T3789">
        <v>26</v>
      </c>
    </row>
    <row r="3790" spans="1:20" hidden="1" x14ac:dyDescent="0.25">
      <c r="A3790">
        <v>3794</v>
      </c>
      <c r="B3790" t="s">
        <v>4354</v>
      </c>
      <c r="C3790" t="s">
        <v>4004</v>
      </c>
      <c r="D3790" t="s">
        <v>330</v>
      </c>
      <c r="E3790" t="s">
        <v>8183</v>
      </c>
      <c r="F3790" t="str">
        <f>VLOOKUP(TRIM(SUBSTITUTE(E3790,CHAR(160),CHAR(32))),Metadata!B$1:C$2632,2,FALSE)</f>
        <v>Barthélemy, Jean-Jacques, 1716-1795.</v>
      </c>
      <c r="G3790" t="str">
        <f>VLOOKUP(TRIM(SUBSTITUTE(E3790,CHAR(160),CHAR(32))),Metadata!B$1:D$2632,3,FALSE)</f>
        <v>Voyage du jeune anacharsis</v>
      </c>
      <c r="H3790">
        <f>VLOOKUP(TRIM(SUBSTITUTE(E3790,CHAR(160),CHAR(32))),Metadata!B$1:E$2632,4,FALSE)</f>
        <v>1788</v>
      </c>
      <c r="I3790" t="s">
        <v>448</v>
      </c>
      <c r="K3790" t="str">
        <f>VLOOKUP(TRIM(SUBSTITUTE(E3790,CHAR(160),CHAR(32))),Metadata!B$1:H$2632,7,FALSE)</f>
        <v>melanges litteraires</v>
      </c>
      <c r="L3790" t="s">
        <v>4389</v>
      </c>
      <c r="N3790" t="str">
        <f>VLOOKUP(TRIM(SUBSTITUTE(E3790,CHAR(160),CHAR(32))),Metadata!B$1:J$2632,9,FALSE)</f>
        <v>prose</v>
      </c>
      <c r="O3790">
        <f>VLOOKUP(TRIM(SUBSTITUTE(E3790,CHAR(160),CHAR(32))),Metadata!B$1:K$2632,10,FALSE)</f>
        <v>539817</v>
      </c>
      <c r="P3790" s="8" t="s">
        <v>11957</v>
      </c>
      <c r="Q3790">
        <v>79</v>
      </c>
      <c r="R3790">
        <v>84</v>
      </c>
      <c r="S3790">
        <v>86</v>
      </c>
      <c r="T3790">
        <v>93</v>
      </c>
    </row>
    <row r="3791" spans="1:20" hidden="1" x14ac:dyDescent="0.25">
      <c r="A3791">
        <v>3795</v>
      </c>
      <c r="B3791" t="s">
        <v>4354</v>
      </c>
      <c r="C3791" t="s">
        <v>4004</v>
      </c>
      <c r="D3791" t="s">
        <v>330</v>
      </c>
      <c r="E3791" t="s">
        <v>8412</v>
      </c>
      <c r="F3791" t="str">
        <f>VLOOKUP(TRIM(SUBSTITUTE(E3791,CHAR(160),CHAR(32))),Metadata!B$1:C$2632,2,FALSE)</f>
        <v>Villeneuve, Gabrielle-Suzanne Barbot Gallon, dame de, ca. 1695-1755.</v>
      </c>
      <c r="G3791" t="str">
        <f>VLOOKUP(TRIM(SUBSTITUTE(E3791,CHAR(160),CHAR(32))),Metadata!B$1:D$2632,3,FALSE)</f>
        <v>La Belle et la Bête</v>
      </c>
      <c r="H3791">
        <f>VLOOKUP(TRIM(SUBSTITUTE(E3791,CHAR(160),CHAR(32))),Metadata!B$1:E$2632,4,FALSE)</f>
        <v>1740</v>
      </c>
      <c r="I3791" t="s">
        <v>448</v>
      </c>
      <c r="K3791" t="str">
        <f>VLOOKUP(TRIM(SUBSTITUTE(E3791,CHAR(160),CHAR(32))),Metadata!B$1:H$2632,7,FALSE)</f>
        <v>roman</v>
      </c>
      <c r="L3791" t="s">
        <v>4378</v>
      </c>
      <c r="N3791" t="str">
        <f>VLOOKUP(TRIM(SUBSTITUTE(E3791,CHAR(160),CHAR(32))),Metadata!B$1:J$2632,9,FALSE)</f>
        <v/>
      </c>
      <c r="O3791">
        <f>VLOOKUP(TRIM(SUBSTITUTE(E3791,CHAR(160),CHAR(32))),Metadata!B$1:K$2632,10,FALSE)</f>
        <v>43297</v>
      </c>
      <c r="P3791" s="4" t="s">
        <v>11958</v>
      </c>
      <c r="Q3791">
        <v>27</v>
      </c>
      <c r="R3791">
        <v>31</v>
      </c>
      <c r="S3791">
        <v>44</v>
      </c>
      <c r="T3791">
        <v>49</v>
      </c>
    </row>
    <row r="3792" spans="1:20" hidden="1" x14ac:dyDescent="0.25">
      <c r="A3792">
        <v>3796</v>
      </c>
      <c r="B3792" t="s">
        <v>4354</v>
      </c>
      <c r="C3792" t="s">
        <v>4004</v>
      </c>
      <c r="D3792" t="s">
        <v>330</v>
      </c>
      <c r="E3792" t="s">
        <v>8266</v>
      </c>
      <c r="F3792" t="str">
        <f>VLOOKUP(TRIM(SUBSTITUTE(E3792,CHAR(160),CHAR(32))),Metadata!B$1:C$2632,2,FALSE)</f>
        <v>Galland, Antoine, 1646-1715.</v>
      </c>
      <c r="G3792" t="str">
        <f>VLOOKUP(TRIM(SUBSTITUTE(E3792,CHAR(160),CHAR(32))),Metadata!B$1:D$2632,3,FALSE)</f>
        <v>Mille et Une Nuits (Les)</v>
      </c>
      <c r="H3792">
        <f>VLOOKUP(TRIM(SUBSTITUTE(E3792,CHAR(160),CHAR(32))),Metadata!B$1:E$2632,4,FALSE)</f>
        <v>1704</v>
      </c>
      <c r="I3792" t="s">
        <v>448</v>
      </c>
      <c r="K3792" t="str">
        <f>VLOOKUP(TRIM(SUBSTITUTE(E3792,CHAR(160),CHAR(32))),Metadata!B$1:H$2632,7,FALSE)</f>
        <v>Narratif, Conte</v>
      </c>
      <c r="L3792" t="s">
        <v>4970</v>
      </c>
      <c r="N3792" t="str">
        <f>VLOOKUP(TRIM(SUBSTITUTE(E3792,CHAR(160),CHAR(32))),Metadata!B$1:J$2632,9,FALSE)</f>
        <v/>
      </c>
      <c r="O3792">
        <f>VLOOKUP(TRIM(SUBSTITUTE(E3792,CHAR(160),CHAR(32))),Metadata!B$1:K$2632,10,FALSE)</f>
        <v>557378</v>
      </c>
      <c r="P3792" s="4" t="s">
        <v>11959</v>
      </c>
      <c r="Q3792">
        <v>45</v>
      </c>
      <c r="R3792">
        <v>49</v>
      </c>
      <c r="S3792">
        <v>51</v>
      </c>
      <c r="T3792">
        <v>56</v>
      </c>
    </row>
    <row r="3793" spans="1:20" hidden="1" x14ac:dyDescent="0.25">
      <c r="A3793">
        <v>3797</v>
      </c>
      <c r="B3793" t="s">
        <v>4354</v>
      </c>
      <c r="C3793" t="s">
        <v>4004</v>
      </c>
      <c r="D3793" t="s">
        <v>330</v>
      </c>
      <c r="E3793" t="s">
        <v>8238</v>
      </c>
      <c r="F3793" t="str">
        <f>VLOOKUP(TRIM(SUBSTITUTE(E3793,CHAR(160),CHAR(32))),Metadata!B$1:C$2632,2,FALSE)</f>
        <v>Diderot, Denis, 1713-1784.</v>
      </c>
      <c r="G3793" t="str">
        <f>VLOOKUP(TRIM(SUBSTITUTE(E3793,CHAR(160),CHAR(32))),Metadata!B$1:D$2632,3,FALSE)</f>
        <v>Lettre sur les sourds et muets</v>
      </c>
      <c r="H3793">
        <f>VLOOKUP(TRIM(SUBSTITUTE(E3793,CHAR(160),CHAR(32))),Metadata!B$1:E$2632,4,FALSE)</f>
        <v>1751</v>
      </c>
      <c r="I3793" t="s">
        <v>448</v>
      </c>
      <c r="K3793" t="str">
        <f>VLOOKUP(TRIM(SUBSTITUTE(E3793,CHAR(160),CHAR(32))),Metadata!B$1:H$2632,7,FALSE)</f>
        <v>melanges litteraires</v>
      </c>
      <c r="L3793" t="s">
        <v>4389</v>
      </c>
      <c r="N3793" t="str">
        <f>VLOOKUP(TRIM(SUBSTITUTE(E3793,CHAR(160),CHAR(32))),Metadata!B$1:J$2632,9,FALSE)</f>
        <v>prose</v>
      </c>
      <c r="O3793">
        <f>VLOOKUP(TRIM(SUBSTITUTE(E3793,CHAR(160),CHAR(32))),Metadata!B$1:K$2632,10,FALSE)</f>
        <v>26721</v>
      </c>
      <c r="P3793" s="4" t="s">
        <v>11960</v>
      </c>
      <c r="Q3793">
        <v>145</v>
      </c>
      <c r="R3793">
        <v>150</v>
      </c>
      <c r="S3793">
        <v>152</v>
      </c>
      <c r="T3793">
        <v>159</v>
      </c>
    </row>
    <row r="3794" spans="1:20" hidden="1" x14ac:dyDescent="0.25">
      <c r="A3794">
        <v>3798</v>
      </c>
      <c r="B3794" t="s">
        <v>4354</v>
      </c>
      <c r="C3794" t="s">
        <v>4004</v>
      </c>
      <c r="D3794" t="s">
        <v>330</v>
      </c>
      <c r="E3794" t="s">
        <v>8351</v>
      </c>
      <c r="F3794" t="str">
        <f>VLOOKUP(TRIM(SUBSTITUTE(E3794,CHAR(160),CHAR(32))),Metadata!B$1:C$2632,2,FALSE)</f>
        <v>Prévost, abbé, 1697-1763.</v>
      </c>
      <c r="G3794" t="str">
        <f>VLOOKUP(TRIM(SUBSTITUTE(E3794,CHAR(160),CHAR(32))),Metadata!B$1:D$2632,3,FALSE)</f>
        <v>Le monde moral, ou, Mémoires pour servir: à l'histoire du coeur humain</v>
      </c>
      <c r="H3794">
        <f>VLOOKUP(TRIM(SUBSTITUTE(E3794,CHAR(160),CHAR(32))),Metadata!B$1:E$2632,4,FALSE)</f>
        <v>1760</v>
      </c>
      <c r="I3794" t="s">
        <v>448</v>
      </c>
      <c r="K3794" t="str">
        <f>VLOOKUP(TRIM(SUBSTITUTE(E3794,CHAR(160),CHAR(32))),Metadata!B$1:H$2632,7,FALSE)</f>
        <v>roman</v>
      </c>
      <c r="L3794" t="s">
        <v>4378</v>
      </c>
      <c r="N3794" t="str">
        <f>VLOOKUP(TRIM(SUBSTITUTE(E3794,CHAR(160),CHAR(32))),Metadata!B$1:J$2632,9,FALSE)</f>
        <v>prose</v>
      </c>
      <c r="O3794">
        <f>VLOOKUP(TRIM(SUBSTITUTE(E3794,CHAR(160),CHAR(32))),Metadata!B$1:K$2632,10,FALSE)</f>
        <v>148539</v>
      </c>
      <c r="P3794" s="4" t="s">
        <v>11961</v>
      </c>
      <c r="Q3794">
        <v>129</v>
      </c>
      <c r="R3794">
        <v>134</v>
      </c>
      <c r="S3794">
        <v>136</v>
      </c>
      <c r="T3794">
        <v>143</v>
      </c>
    </row>
    <row r="3795" spans="1:20" hidden="1" x14ac:dyDescent="0.25">
      <c r="A3795">
        <v>3799</v>
      </c>
      <c r="B3795" t="s">
        <v>4354</v>
      </c>
      <c r="C3795" t="s">
        <v>4004</v>
      </c>
      <c r="D3795" t="s">
        <v>330</v>
      </c>
      <c r="E3795" t="s">
        <v>8365</v>
      </c>
      <c r="F3795" t="str">
        <f>VLOOKUP(TRIM(SUBSTITUTE(E3795,CHAR(160),CHAR(32))),Metadata!B$1:C$2632,2,FALSE)</f>
        <v>Restif de la Bretonne, Nicolas Edme, 1734-1806.</v>
      </c>
      <c r="G3795" t="str">
        <f>VLOOKUP(TRIM(SUBSTITUTE(E3795,CHAR(160),CHAR(32))),Metadata!B$1:D$2632,3,FALSE)</f>
        <v>Le paysan perverti, ou, Les dangers de la ville: histoire récent: mise-au-jour d'après les véritables lettres des personnages</v>
      </c>
      <c r="H3795">
        <f>VLOOKUP(TRIM(SUBSTITUTE(E3795,CHAR(160),CHAR(32))),Metadata!B$1:E$2632,4,FALSE)</f>
        <v>1776</v>
      </c>
      <c r="I3795" t="s">
        <v>448</v>
      </c>
      <c r="K3795" t="str">
        <f>VLOOKUP(TRIM(SUBSTITUTE(E3795,CHAR(160),CHAR(32))),Metadata!B$1:H$2632,7,FALSE)</f>
        <v>roman</v>
      </c>
      <c r="L3795" t="s">
        <v>4378</v>
      </c>
      <c r="N3795" t="str">
        <f>VLOOKUP(TRIM(SUBSTITUTE(E3795,CHAR(160),CHAR(32))),Metadata!B$1:J$2632,9,FALSE)</f>
        <v>prose</v>
      </c>
      <c r="O3795">
        <f>VLOOKUP(TRIM(SUBSTITUTE(E3795,CHAR(160),CHAR(32))),Metadata!B$1:K$2632,10,FALSE)</f>
        <v>228253</v>
      </c>
      <c r="P3795" s="4" t="s">
        <v>11962</v>
      </c>
      <c r="Q3795">
        <v>100</v>
      </c>
      <c r="R3795">
        <v>105</v>
      </c>
      <c r="S3795">
        <v>107</v>
      </c>
      <c r="T3795">
        <v>112</v>
      </c>
    </row>
    <row r="3796" spans="1:20" hidden="1" x14ac:dyDescent="0.25">
      <c r="A3796">
        <v>3800</v>
      </c>
      <c r="B3796" t="s">
        <v>4354</v>
      </c>
      <c r="C3796" t="s">
        <v>4004</v>
      </c>
      <c r="D3796" t="s">
        <v>330</v>
      </c>
      <c r="E3796" t="s">
        <v>5103</v>
      </c>
      <c r="F3796" t="str">
        <f>VLOOKUP(TRIM(SUBSTITUTE(E3796,CHAR(160),CHAR(32))),Metadata!B$1:C$2632,2,FALSE)</f>
        <v>Rousseau, Jean-Jacques, 1712-1778.</v>
      </c>
      <c r="G3796" t="str">
        <f>VLOOKUP(TRIM(SUBSTITUTE(E3796,CHAR(160),CHAR(32))),Metadata!B$1:D$2632,3,FALSE)</f>
        <v>Lettres (1728-1778)</v>
      </c>
      <c r="H3796">
        <f>VLOOKUP(TRIM(SUBSTITUTE(E3796,CHAR(160),CHAR(32))),Metadata!B$1:E$2632,4,FALSE)</f>
        <v>1728</v>
      </c>
      <c r="I3796" t="s">
        <v>448</v>
      </c>
      <c r="K3796" t="str">
        <f>VLOOKUP(TRIM(SUBSTITUTE(E3796,CHAR(160),CHAR(32))),Metadata!B$1:H$2632,7,FALSE)</f>
        <v>correspondance</v>
      </c>
      <c r="L3796" t="s">
        <v>4542</v>
      </c>
      <c r="N3796" t="str">
        <f>VLOOKUP(TRIM(SUBSTITUTE(E3796,CHAR(160),CHAR(32))),Metadata!B$1:J$2632,9,FALSE)</f>
        <v/>
      </c>
      <c r="O3796">
        <f>VLOOKUP(TRIM(SUBSTITUTE(E3796,CHAR(160),CHAR(32))),Metadata!B$1:K$2632,10,FALSE)</f>
        <v>113420</v>
      </c>
      <c r="P3796" s="4" t="s">
        <v>11963</v>
      </c>
      <c r="Q3796">
        <v>157</v>
      </c>
      <c r="R3796">
        <v>162</v>
      </c>
      <c r="S3796">
        <v>164</v>
      </c>
      <c r="T3796">
        <v>171</v>
      </c>
    </row>
    <row r="3797" spans="1:20" hidden="1" x14ac:dyDescent="0.25">
      <c r="A3797">
        <v>3801</v>
      </c>
      <c r="B3797" t="s">
        <v>4354</v>
      </c>
      <c r="C3797" t="s">
        <v>4004</v>
      </c>
      <c r="D3797" t="s">
        <v>330</v>
      </c>
      <c r="E3797" t="s">
        <v>8266</v>
      </c>
      <c r="F3797" t="str">
        <f>VLOOKUP(TRIM(SUBSTITUTE(E3797,CHAR(160),CHAR(32))),Metadata!B$1:C$2632,2,FALSE)</f>
        <v>Galland, Antoine, 1646-1715.</v>
      </c>
      <c r="G3797" t="str">
        <f>VLOOKUP(TRIM(SUBSTITUTE(E3797,CHAR(160),CHAR(32))),Metadata!B$1:D$2632,3,FALSE)</f>
        <v>Mille et Une Nuits (Les)</v>
      </c>
      <c r="H3797">
        <f>VLOOKUP(TRIM(SUBSTITUTE(E3797,CHAR(160),CHAR(32))),Metadata!B$1:E$2632,4,FALSE)</f>
        <v>1704</v>
      </c>
      <c r="I3797" t="s">
        <v>448</v>
      </c>
      <c r="K3797" t="str">
        <f>VLOOKUP(TRIM(SUBSTITUTE(E3797,CHAR(160),CHAR(32))),Metadata!B$1:H$2632,7,FALSE)</f>
        <v>Narratif, Conte</v>
      </c>
      <c r="L3797" t="s">
        <v>4970</v>
      </c>
      <c r="N3797" t="str">
        <f>VLOOKUP(TRIM(SUBSTITUTE(E3797,CHAR(160),CHAR(32))),Metadata!B$1:J$2632,9,FALSE)</f>
        <v/>
      </c>
      <c r="O3797">
        <f>VLOOKUP(TRIM(SUBSTITUTE(E3797,CHAR(160),CHAR(32))),Metadata!B$1:K$2632,10,FALSE)</f>
        <v>557378</v>
      </c>
      <c r="P3797" s="4" t="s">
        <v>11964</v>
      </c>
      <c r="Q3797">
        <v>118</v>
      </c>
      <c r="R3797">
        <v>124</v>
      </c>
      <c r="S3797">
        <v>126</v>
      </c>
      <c r="T3797">
        <v>133</v>
      </c>
    </row>
    <row r="3798" spans="1:20" hidden="1" x14ac:dyDescent="0.25">
      <c r="A3798">
        <v>3802</v>
      </c>
      <c r="B3798" t="s">
        <v>4354</v>
      </c>
      <c r="C3798" t="s">
        <v>4004</v>
      </c>
      <c r="D3798" t="s">
        <v>330</v>
      </c>
      <c r="E3798" t="s">
        <v>8180</v>
      </c>
      <c r="F3798" t="str">
        <f>VLOOKUP(TRIM(SUBSTITUTE(E3798,CHAR(160),CHAR(32))),Metadata!B$1:C$2632,2,FALSE)</f>
        <v>Barbier, Edmond Jean Francois, 1689-1771.</v>
      </c>
      <c r="G3798" t="str">
        <f>VLOOKUP(TRIM(SUBSTITUTE(E3798,CHAR(160),CHAR(32))),Metadata!B$1:D$2632,3,FALSE)</f>
        <v>Chronique de la régence. T. 7-8</v>
      </c>
      <c r="H3798">
        <f>VLOOKUP(TRIM(SUBSTITUTE(E3798,CHAR(160),CHAR(32))),Metadata!B$1:E$2632,4,FALSE)</f>
        <v>1761</v>
      </c>
      <c r="I3798" t="s">
        <v>448</v>
      </c>
      <c r="K3798" t="str">
        <f>VLOOKUP(TRIM(SUBSTITUTE(E3798,CHAR(160),CHAR(32))),Metadata!B$1:H$2632,7,FALSE)</f>
        <v>memoires</v>
      </c>
      <c r="L3798" t="s">
        <v>4481</v>
      </c>
      <c r="N3798" t="str">
        <f>VLOOKUP(TRIM(SUBSTITUTE(E3798,CHAR(160),CHAR(32))),Metadata!B$1:J$2632,9,FALSE)</f>
        <v>prose</v>
      </c>
      <c r="O3798">
        <f>VLOOKUP(TRIM(SUBSTITUTE(E3798,CHAR(160),CHAR(32))),Metadata!B$1:K$2632,10,FALSE)</f>
        <v>119691</v>
      </c>
      <c r="P3798" s="4" t="s">
        <v>11965</v>
      </c>
      <c r="Q3798">
        <v>152</v>
      </c>
      <c r="R3798">
        <v>156</v>
      </c>
      <c r="S3798">
        <v>158</v>
      </c>
      <c r="T3798">
        <v>163</v>
      </c>
    </row>
    <row r="3799" spans="1:20" hidden="1" x14ac:dyDescent="0.25">
      <c r="A3799">
        <v>3803</v>
      </c>
      <c r="B3799" t="s">
        <v>4354</v>
      </c>
      <c r="C3799" t="s">
        <v>4004</v>
      </c>
      <c r="D3799" t="s">
        <v>330</v>
      </c>
      <c r="E3799" t="s">
        <v>8345</v>
      </c>
      <c r="F3799" t="str">
        <f>VLOOKUP(TRIM(SUBSTITUTE(E3799,CHAR(160),CHAR(32))),Metadata!B$1:C$2632,2,FALSE)</f>
        <v>Montesquieu, Charles de Secondat, baron de, 1689-1755.</v>
      </c>
      <c r="G3799" t="str">
        <f>VLOOKUP(TRIM(SUBSTITUTE(E3799,CHAR(160),CHAR(32))),Metadata!B$1:D$2632,3,FALSE)</f>
        <v>De l'esprit des loix. T. 4</v>
      </c>
      <c r="H3799">
        <f>VLOOKUP(TRIM(SUBSTITUTE(E3799,CHAR(160),CHAR(32))),Metadata!B$1:E$2632,4,FALSE)</f>
        <v>1755</v>
      </c>
      <c r="I3799" t="s">
        <v>448</v>
      </c>
      <c r="K3799" t="str">
        <f>VLOOKUP(TRIM(SUBSTITUTE(E3799,CHAR(160),CHAR(32))),Metadata!B$1:H$2632,7,FALSE)</f>
        <v>traite ou essai</v>
      </c>
      <c r="L3799" t="s">
        <v>4402</v>
      </c>
      <c r="N3799" t="str">
        <f>VLOOKUP(TRIM(SUBSTITUTE(E3799,CHAR(160),CHAR(32))),Metadata!B$1:J$2632,9,FALSE)</f>
        <v>prose</v>
      </c>
      <c r="O3799">
        <f>VLOOKUP(TRIM(SUBSTITUTE(E3799,CHAR(160),CHAR(32))),Metadata!B$1:K$2632,10,FALSE)</f>
        <v>64918</v>
      </c>
      <c r="P3799" s="4" t="s">
        <v>11966</v>
      </c>
      <c r="Q3799">
        <v>124</v>
      </c>
      <c r="R3799">
        <v>128</v>
      </c>
      <c r="S3799">
        <v>130</v>
      </c>
      <c r="T3799">
        <v>135</v>
      </c>
    </row>
    <row r="3800" spans="1:20" hidden="1" x14ac:dyDescent="0.25">
      <c r="A3800">
        <v>3804</v>
      </c>
      <c r="B3800" t="s">
        <v>4354</v>
      </c>
      <c r="C3800" t="s">
        <v>4004</v>
      </c>
      <c r="D3800" t="s">
        <v>330</v>
      </c>
      <c r="E3800" t="s">
        <v>8298</v>
      </c>
      <c r="F3800" t="str">
        <f>VLOOKUP(TRIM(SUBSTITUTE(E3800,CHAR(160),CHAR(32))),Metadata!B$1:C$2632,2,FALSE)</f>
        <v>Le Sage, Alain René, 1668-1747.</v>
      </c>
      <c r="G3800" t="str">
        <f>VLOOKUP(TRIM(SUBSTITUTE(E3800,CHAR(160),CHAR(32))),Metadata!B$1:D$2632,3,FALSE)</f>
        <v>Histoire de Gil Blas de Santillane</v>
      </c>
      <c r="H3800">
        <f>VLOOKUP(TRIM(SUBSTITUTE(E3800,CHAR(160),CHAR(32))),Metadata!B$1:E$2632,4,FALSE)</f>
        <v>1737</v>
      </c>
      <c r="I3800" t="s">
        <v>448</v>
      </c>
      <c r="K3800" t="str">
        <f>VLOOKUP(TRIM(SUBSTITUTE(E3800,CHAR(160),CHAR(32))),Metadata!B$1:H$2632,7,FALSE)</f>
        <v>roman</v>
      </c>
      <c r="L3800" t="s">
        <v>4378</v>
      </c>
      <c r="N3800" t="str">
        <f>VLOOKUP(TRIM(SUBSTITUTE(E3800,CHAR(160),CHAR(32))),Metadata!B$1:J$2632,9,FALSE)</f>
        <v>prose</v>
      </c>
      <c r="O3800">
        <f>VLOOKUP(TRIM(SUBSTITUTE(E3800,CHAR(160),CHAR(32))),Metadata!B$1:K$2632,10,FALSE)</f>
        <v>223962</v>
      </c>
      <c r="P3800" s="4" t="s">
        <v>11967</v>
      </c>
      <c r="Q3800">
        <v>99</v>
      </c>
      <c r="R3800">
        <v>103</v>
      </c>
      <c r="S3800">
        <v>105</v>
      </c>
      <c r="T3800">
        <v>110</v>
      </c>
    </row>
    <row r="3801" spans="1:20" hidden="1" x14ac:dyDescent="0.25">
      <c r="A3801">
        <v>3805</v>
      </c>
      <c r="B3801" t="s">
        <v>4354</v>
      </c>
      <c r="C3801" t="s">
        <v>4004</v>
      </c>
      <c r="D3801" t="s">
        <v>330</v>
      </c>
      <c r="E3801" t="s">
        <v>8180</v>
      </c>
      <c r="F3801" t="str">
        <f>VLOOKUP(TRIM(SUBSTITUTE(E3801,CHAR(160),CHAR(32))),Metadata!B$1:C$2632,2,FALSE)</f>
        <v>Barbier, Edmond Jean Francois, 1689-1771.</v>
      </c>
      <c r="G3801" t="str">
        <f>VLOOKUP(TRIM(SUBSTITUTE(E3801,CHAR(160),CHAR(32))),Metadata!B$1:D$2632,3,FALSE)</f>
        <v>Chronique de la régence. T. 7-8</v>
      </c>
      <c r="H3801">
        <f>VLOOKUP(TRIM(SUBSTITUTE(E3801,CHAR(160),CHAR(32))),Metadata!B$1:E$2632,4,FALSE)</f>
        <v>1761</v>
      </c>
      <c r="I3801" t="s">
        <v>448</v>
      </c>
      <c r="K3801" t="str">
        <f>VLOOKUP(TRIM(SUBSTITUTE(E3801,CHAR(160),CHAR(32))),Metadata!B$1:H$2632,7,FALSE)</f>
        <v>memoires</v>
      </c>
      <c r="L3801" t="s">
        <v>4481</v>
      </c>
      <c r="N3801" t="str">
        <f>VLOOKUP(TRIM(SUBSTITUTE(E3801,CHAR(160),CHAR(32))),Metadata!B$1:J$2632,9,FALSE)</f>
        <v>prose</v>
      </c>
      <c r="O3801">
        <f>VLOOKUP(TRIM(SUBSTITUTE(E3801,CHAR(160),CHAR(32))),Metadata!B$1:K$2632,10,FALSE)</f>
        <v>119691</v>
      </c>
      <c r="P3801" s="4" t="s">
        <v>13113</v>
      </c>
      <c r="Q3801">
        <v>199</v>
      </c>
      <c r="R3801">
        <v>212</v>
      </c>
    </row>
    <row r="3802" spans="1:20" hidden="1" x14ac:dyDescent="0.25">
      <c r="A3802">
        <v>3806</v>
      </c>
      <c r="B3802" t="s">
        <v>4354</v>
      </c>
      <c r="C3802" t="s">
        <v>4004</v>
      </c>
      <c r="D3802" t="s">
        <v>330</v>
      </c>
      <c r="E3802" t="s">
        <v>8338</v>
      </c>
      <c r="F3802" t="str">
        <f>VLOOKUP(TRIM(SUBSTITUTE(E3802,CHAR(160),CHAR(32))),Metadata!B$1:C$2632,2,FALSE)</f>
        <v>Mirabeau, Honoré-Gabriel de Riquetti, comte de, 1749-1791.</v>
      </c>
      <c r="G3802" t="str">
        <f>VLOOKUP(TRIM(SUBSTITUTE(E3802,CHAR(160),CHAR(32))),Metadata!B$1:D$2632,3,FALSE)</f>
        <v>Lettres originales de Mirabeau: écrites du donjon de Vicennes, pendant les années 1777, 78, 79 et 80: contenant tous les détails sur sa vie privée, ses malheurs, et ses amours avec Sophie Ruffei, marquise de Monnier.</v>
      </c>
      <c r="H3802">
        <f>VLOOKUP(TRIM(SUBSTITUTE(E3802,CHAR(160),CHAR(32))),Metadata!B$1:E$2632,4,FALSE)</f>
        <v>1780</v>
      </c>
      <c r="I3802" t="s">
        <v>448</v>
      </c>
      <c r="K3802" t="str">
        <f>VLOOKUP(TRIM(SUBSTITUTE(E3802,CHAR(160),CHAR(32))),Metadata!B$1:H$2632,7,FALSE)</f>
        <v>correspondance</v>
      </c>
      <c r="L3802" t="s">
        <v>4542</v>
      </c>
      <c r="N3802" t="str">
        <f>VLOOKUP(TRIM(SUBSTITUTE(E3802,CHAR(160),CHAR(32))),Metadata!B$1:J$2632,9,FALSE)</f>
        <v>prose</v>
      </c>
      <c r="O3802">
        <f>VLOOKUP(TRIM(SUBSTITUTE(E3802,CHAR(160),CHAR(32))),Metadata!B$1:K$2632,10,FALSE)</f>
        <v>301975</v>
      </c>
      <c r="P3802" s="4" t="s">
        <v>11968</v>
      </c>
      <c r="Q3802">
        <v>228</v>
      </c>
      <c r="R3802">
        <v>232</v>
      </c>
      <c r="S3802">
        <v>234</v>
      </c>
      <c r="T3802">
        <v>239</v>
      </c>
    </row>
    <row r="3803" spans="1:20" hidden="1" x14ac:dyDescent="0.25">
      <c r="A3803">
        <v>3807</v>
      </c>
      <c r="B3803" t="s">
        <v>4354</v>
      </c>
      <c r="C3803" t="s">
        <v>4004</v>
      </c>
      <c r="D3803" t="s">
        <v>330</v>
      </c>
      <c r="E3803" t="s">
        <v>8302</v>
      </c>
      <c r="F3803" t="str">
        <f>VLOOKUP(TRIM(SUBSTITUTE(E3803,CHAR(160),CHAR(32))),Metadata!B$1:C$2632,2,FALSE)</f>
        <v>Le Sage, Alain René, 1668-1747.</v>
      </c>
      <c r="G3803" t="str">
        <f>VLOOKUP(TRIM(SUBSTITUTE(E3803,CHAR(160),CHAR(32))),Metadata!B$1:D$2632,3,FALSE)</f>
        <v>Le diable boiteux</v>
      </c>
      <c r="H3803">
        <f>VLOOKUP(TRIM(SUBSTITUTE(E3803,CHAR(160),CHAR(32))),Metadata!B$1:E$2632,4,FALSE)</f>
        <v>1726</v>
      </c>
      <c r="I3803" t="s">
        <v>448</v>
      </c>
      <c r="K3803" t="str">
        <f>VLOOKUP(TRIM(SUBSTITUTE(E3803,CHAR(160),CHAR(32))),Metadata!B$1:H$2632,7,FALSE)</f>
        <v>roman</v>
      </c>
      <c r="L3803" t="s">
        <v>4378</v>
      </c>
      <c r="N3803" t="str">
        <f>VLOOKUP(TRIM(SUBSTITUTE(E3803,CHAR(160),CHAR(32))),Metadata!B$1:J$2632,9,FALSE)</f>
        <v>prose</v>
      </c>
      <c r="O3803">
        <f>VLOOKUP(TRIM(SUBSTITUTE(E3803,CHAR(160),CHAR(32))),Metadata!B$1:K$2632,10,FALSE)</f>
        <v>92766</v>
      </c>
      <c r="P3803" s="4" t="s">
        <v>13114</v>
      </c>
      <c r="Q3803">
        <v>155</v>
      </c>
      <c r="R3803">
        <v>160</v>
      </c>
      <c r="S3803">
        <v>175</v>
      </c>
      <c r="T3803">
        <v>182</v>
      </c>
    </row>
    <row r="3804" spans="1:20" hidden="1" x14ac:dyDescent="0.25">
      <c r="A3804">
        <v>3808</v>
      </c>
      <c r="B3804" t="s">
        <v>4354</v>
      </c>
      <c r="C3804" t="s">
        <v>4004</v>
      </c>
      <c r="D3804" t="s">
        <v>330</v>
      </c>
      <c r="E3804" t="s">
        <v>8267</v>
      </c>
      <c r="F3804" t="str">
        <f>VLOOKUP(TRIM(SUBSTITUTE(E3804,CHAR(160),CHAR(32))),Metadata!B$1:C$2632,2,FALSE)</f>
        <v>Genlis, Stéphanie Félicité, comtesse de, 1746-1830.</v>
      </c>
      <c r="G3804" t="str">
        <f>VLOOKUP(TRIM(SUBSTITUTE(E3804,CHAR(160),CHAR(32))),Metadata!B$1:D$2632,3,FALSE)</f>
        <v>Adèle et Théodore, ou, Lettres sur l'éducation</v>
      </c>
      <c r="H3804">
        <f>VLOOKUP(TRIM(SUBSTITUTE(E3804,CHAR(160),CHAR(32))),Metadata!B$1:E$2632,4,FALSE)</f>
        <v>1782</v>
      </c>
      <c r="I3804" t="s">
        <v>448</v>
      </c>
      <c r="K3804" t="str">
        <f>VLOOKUP(TRIM(SUBSTITUTE(E3804,CHAR(160),CHAR(32))),Metadata!B$1:H$2632,7,FALSE)</f>
        <v>roman</v>
      </c>
      <c r="L3804" t="s">
        <v>4378</v>
      </c>
      <c r="N3804" t="str">
        <f>VLOOKUP(TRIM(SUBSTITUTE(E3804,CHAR(160),CHAR(32))),Metadata!B$1:J$2632,9,FALSE)</f>
        <v>prose</v>
      </c>
      <c r="O3804">
        <f>VLOOKUP(TRIM(SUBSTITUTE(E3804,CHAR(160),CHAR(32))),Metadata!B$1:K$2632,10,FALSE)</f>
        <v>264516</v>
      </c>
      <c r="P3804" s="4" t="s">
        <v>11969</v>
      </c>
      <c r="Q3804">
        <v>284</v>
      </c>
      <c r="R3804">
        <v>289</v>
      </c>
      <c r="S3804">
        <v>302</v>
      </c>
      <c r="T3804">
        <v>307</v>
      </c>
    </row>
    <row r="3805" spans="1:20" hidden="1" x14ac:dyDescent="0.25">
      <c r="A3805">
        <v>3809</v>
      </c>
      <c r="B3805" t="s">
        <v>4354</v>
      </c>
      <c r="C3805" t="s">
        <v>4004</v>
      </c>
      <c r="D3805" t="s">
        <v>330</v>
      </c>
      <c r="E3805" t="s">
        <v>8348</v>
      </c>
      <c r="F3805" t="str">
        <f>VLOOKUP(TRIM(SUBSTITUTE(E3805,CHAR(160),CHAR(32))),Metadata!B$1:C$2632,2,FALSE)</f>
        <v>Mouhy, Charles de Fieux, chevalier de, 1701-1784.</v>
      </c>
      <c r="G3805" t="str">
        <f>VLOOKUP(TRIM(SUBSTITUTE(E3805,CHAR(160),CHAR(32))),Metadata!B$1:D$2632,3,FALSE)</f>
        <v>La paysanne parvenue, ou, Les mémoires de Madame la marquise de L.V.</v>
      </c>
      <c r="H3805">
        <f>VLOOKUP(TRIM(SUBSTITUTE(E3805,CHAR(160),CHAR(32))),Metadata!B$1:E$2632,4,FALSE)</f>
        <v>1735</v>
      </c>
      <c r="I3805" t="s">
        <v>448</v>
      </c>
      <c r="K3805" t="str">
        <f>VLOOKUP(TRIM(SUBSTITUTE(E3805,CHAR(160),CHAR(32))),Metadata!B$1:H$2632,7,FALSE)</f>
        <v>roman</v>
      </c>
      <c r="L3805" t="s">
        <v>4378</v>
      </c>
      <c r="N3805" t="str">
        <f>VLOOKUP(TRIM(SUBSTITUTE(E3805,CHAR(160),CHAR(32))),Metadata!B$1:J$2632,9,FALSE)</f>
        <v>prose</v>
      </c>
      <c r="O3805">
        <f>VLOOKUP(TRIM(SUBSTITUTE(E3805,CHAR(160),CHAR(32))),Metadata!B$1:K$2632,10,FALSE)</f>
        <v>219670</v>
      </c>
      <c r="P3805" s="4" t="s">
        <v>9419</v>
      </c>
      <c r="Q3805">
        <v>235</v>
      </c>
      <c r="R3805">
        <v>240</v>
      </c>
      <c r="S3805">
        <v>245</v>
      </c>
      <c r="T3805">
        <v>252</v>
      </c>
    </row>
    <row r="3806" spans="1:20" hidden="1" x14ac:dyDescent="0.25">
      <c r="A3806">
        <v>3810</v>
      </c>
      <c r="B3806" t="s">
        <v>4354</v>
      </c>
      <c r="C3806" t="s">
        <v>4004</v>
      </c>
      <c r="D3806" t="s">
        <v>330</v>
      </c>
      <c r="E3806" t="s">
        <v>8251</v>
      </c>
      <c r="F3806" t="str">
        <f>VLOOKUP(TRIM(SUBSTITUTE(E3806,CHAR(160),CHAR(32))),Metadata!B$1:C$2632,2,FALSE)</f>
        <v>Duclos, Charles Pinot-, 1704-1772.</v>
      </c>
      <c r="G3806" t="str">
        <f>VLOOKUP(TRIM(SUBSTITUTE(E3806,CHAR(160),CHAR(32))),Metadata!B$1:D$2632,3,FALSE)</f>
        <v>Histoire de Madame de Luz</v>
      </c>
      <c r="H3806">
        <f>VLOOKUP(TRIM(SUBSTITUTE(E3806,CHAR(160),CHAR(32))),Metadata!B$1:E$2632,4,FALSE)</f>
        <v>1741</v>
      </c>
      <c r="I3806" t="s">
        <v>448</v>
      </c>
      <c r="K3806" t="str">
        <f>VLOOKUP(TRIM(SUBSTITUTE(E3806,CHAR(160),CHAR(32))),Metadata!B$1:H$2632,7,FALSE)</f>
        <v>roman</v>
      </c>
      <c r="L3806" t="s">
        <v>4378</v>
      </c>
      <c r="N3806" t="str">
        <f>VLOOKUP(TRIM(SUBSTITUTE(E3806,CHAR(160),CHAR(32))),Metadata!B$1:J$2632,9,FALSE)</f>
        <v>prose</v>
      </c>
      <c r="O3806">
        <f>VLOOKUP(TRIM(SUBSTITUTE(E3806,CHAR(160),CHAR(32))),Metadata!B$1:K$2632,10,FALSE)</f>
        <v>31129</v>
      </c>
      <c r="P3806" s="4" t="s">
        <v>13115</v>
      </c>
      <c r="Q3806">
        <v>288</v>
      </c>
      <c r="R3806">
        <v>294</v>
      </c>
      <c r="S3806">
        <v>296</v>
      </c>
      <c r="T3806">
        <v>303</v>
      </c>
    </row>
    <row r="3807" spans="1:20" hidden="1" x14ac:dyDescent="0.25">
      <c r="A3807">
        <v>3811</v>
      </c>
      <c r="B3807" t="s">
        <v>4354</v>
      </c>
      <c r="C3807" t="s">
        <v>4004</v>
      </c>
      <c r="D3807" t="s">
        <v>330</v>
      </c>
      <c r="E3807" t="s">
        <v>8179</v>
      </c>
      <c r="F3807" t="str">
        <f>VLOOKUP(TRIM(SUBSTITUTE(E3807,CHAR(160),CHAR(32))),Metadata!B$1:C$2632,2,FALSE)</f>
        <v>Bachaumont, Louis petit de, 1690-1771.</v>
      </c>
      <c r="G3807" t="str">
        <f>VLOOKUP(TRIM(SUBSTITUTE(E3807,CHAR(160),CHAR(32))),Metadata!B$1:D$2632,3,FALSE)</f>
        <v>Mémoires secrets depuis 1762</v>
      </c>
      <c r="H3807">
        <f>VLOOKUP(TRIM(SUBSTITUTE(E3807,CHAR(160),CHAR(32))),Metadata!B$1:E$2632,4,FALSE)</f>
        <v>1763</v>
      </c>
      <c r="I3807" t="s">
        <v>448</v>
      </c>
      <c r="K3807" t="str">
        <f>VLOOKUP(TRIM(SUBSTITUTE(E3807,CHAR(160),CHAR(32))),Metadata!B$1:H$2632,7,FALSE)</f>
        <v>memoires</v>
      </c>
      <c r="L3807" t="s">
        <v>4481</v>
      </c>
      <c r="N3807" t="str">
        <f>VLOOKUP(TRIM(SUBSTITUTE(E3807,CHAR(160),CHAR(32))),Metadata!B$1:J$2632,9,FALSE)</f>
        <v>prose</v>
      </c>
      <c r="O3807">
        <f>VLOOKUP(TRIM(SUBSTITUTE(E3807,CHAR(160),CHAR(32))),Metadata!B$1:K$2632,10,FALSE)</f>
        <v>73074</v>
      </c>
      <c r="P3807" s="4" t="s">
        <v>11970</v>
      </c>
      <c r="Q3807">
        <v>21</v>
      </c>
      <c r="R3807">
        <v>31</v>
      </c>
    </row>
    <row r="3808" spans="1:20" hidden="1" x14ac:dyDescent="0.25">
      <c r="A3808">
        <v>3812</v>
      </c>
      <c r="B3808" t="s">
        <v>4354</v>
      </c>
      <c r="C3808" t="s">
        <v>4004</v>
      </c>
      <c r="D3808" t="s">
        <v>330</v>
      </c>
      <c r="E3808" t="s">
        <v>8506</v>
      </c>
      <c r="F3808" t="str">
        <f>VLOOKUP(TRIM(SUBSTITUTE(E3808,CHAR(160),CHAR(32))),Metadata!B$1:C$2632,2,FALSE)</f>
        <v>Dumas, Alexandre (père), 1802-1870.</v>
      </c>
      <c r="G3808" t="str">
        <f>VLOOKUP(TRIM(SUBSTITUTE(E3808,CHAR(160),CHAR(32))),Metadata!B$1:D$2632,3,FALSE)</f>
        <v>Vicomte de Bragelonne (Le)</v>
      </c>
      <c r="H3808">
        <f>VLOOKUP(TRIM(SUBSTITUTE(E3808,CHAR(160),CHAR(32))),Metadata!B$1:E$2632,4,FALSE)</f>
        <v>1848</v>
      </c>
      <c r="I3808" t="s">
        <v>450</v>
      </c>
      <c r="K3808" t="str">
        <f>VLOOKUP(TRIM(SUBSTITUTE(E3808,CHAR(160),CHAR(32))),Metadata!B$1:H$2632,7,FALSE)</f>
        <v>Narratif, Roman</v>
      </c>
      <c r="L3808" t="s">
        <v>4786</v>
      </c>
      <c r="N3808" t="str">
        <f>VLOOKUP(TRIM(SUBSTITUTE(E3808,CHAR(160),CHAR(32))),Metadata!B$1:J$2632,9,FALSE)</f>
        <v/>
      </c>
      <c r="O3808">
        <f>VLOOKUP(TRIM(SUBSTITUTE(E3808,CHAR(160),CHAR(32))),Metadata!B$1:K$2632,10,FALSE)</f>
        <v>700272</v>
      </c>
      <c r="P3808" s="4" t="s">
        <v>11971</v>
      </c>
      <c r="Q3808">
        <v>3</v>
      </c>
      <c r="R3808">
        <v>8</v>
      </c>
      <c r="S3808">
        <v>30</v>
      </c>
      <c r="T3808">
        <v>37</v>
      </c>
    </row>
    <row r="3809" spans="1:20" hidden="1" x14ac:dyDescent="0.25">
      <c r="A3809">
        <v>3813</v>
      </c>
      <c r="B3809" t="s">
        <v>4354</v>
      </c>
      <c r="C3809" t="s">
        <v>4004</v>
      </c>
      <c r="D3809" t="s">
        <v>330</v>
      </c>
      <c r="E3809" t="s">
        <v>8487</v>
      </c>
      <c r="F3809" t="str">
        <f>VLOOKUP(TRIM(SUBSTITUTE(E3809,CHAR(160),CHAR(32))),Metadata!B$1:C$2632,2,FALSE)</f>
        <v>Dumas, Alexandre (père), 1802-1870.</v>
      </c>
      <c r="G3809" t="str">
        <f>VLOOKUP(TRIM(SUBSTITUTE(E3809,CHAR(160),CHAR(32))),Metadata!B$1:D$2632,3,FALSE)</f>
        <v>Bâtard de Mauléon (Le)</v>
      </c>
      <c r="H3809">
        <f>VLOOKUP(TRIM(SUBSTITUTE(E3809,CHAR(160),CHAR(32))),Metadata!B$1:E$2632,4,FALSE)</f>
        <v>1846</v>
      </c>
      <c r="I3809" t="s">
        <v>450</v>
      </c>
      <c r="K3809" t="str">
        <f>VLOOKUP(TRIM(SUBSTITUTE(E3809,CHAR(160),CHAR(32))),Metadata!B$1:H$2632,7,FALSE)</f>
        <v>Narratif, Roman</v>
      </c>
      <c r="L3809" t="s">
        <v>4786</v>
      </c>
      <c r="N3809" t="str">
        <f>VLOOKUP(TRIM(SUBSTITUTE(E3809,CHAR(160),CHAR(32))),Metadata!B$1:J$2632,9,FALSE)</f>
        <v/>
      </c>
      <c r="O3809">
        <f>VLOOKUP(TRIM(SUBSTITUTE(E3809,CHAR(160),CHAR(32))),Metadata!B$1:K$2632,10,FALSE)</f>
        <v>212187</v>
      </c>
      <c r="P3809" s="4" t="s">
        <v>11972</v>
      </c>
      <c r="Q3809">
        <v>165</v>
      </c>
      <c r="R3809">
        <v>170</v>
      </c>
      <c r="S3809">
        <v>172</v>
      </c>
      <c r="T3809">
        <v>179</v>
      </c>
    </row>
    <row r="3810" spans="1:20" hidden="1" x14ac:dyDescent="0.25">
      <c r="A3810">
        <v>3814</v>
      </c>
      <c r="B3810" t="s">
        <v>4354</v>
      </c>
      <c r="C3810" t="s">
        <v>4004</v>
      </c>
      <c r="D3810" t="s">
        <v>330</v>
      </c>
      <c r="E3810" t="s">
        <v>8700</v>
      </c>
      <c r="F3810" t="str">
        <f>VLOOKUP(TRIM(SUBSTITUTE(E3810,CHAR(160),CHAR(32))),Metadata!B$1:C$2632,2,FALSE)</f>
        <v>Verne, Jules, 1828-1905.</v>
      </c>
      <c r="G3810" t="str">
        <f>VLOOKUP(TRIM(SUBSTITUTE(E3810,CHAR(160),CHAR(32))),Metadata!B$1:D$2632,3,FALSE)</f>
        <v>500 millions de la Bégum / J. Verne.</v>
      </c>
      <c r="H3810">
        <f>VLOOKUP(TRIM(SUBSTITUTE(E3810,CHAR(160),CHAR(32))),Metadata!B$1:E$2632,4,FALSE)</f>
        <v>1879</v>
      </c>
      <c r="I3810" t="s">
        <v>450</v>
      </c>
      <c r="K3810" t="str">
        <f>VLOOKUP(TRIM(SUBSTITUTE(E3810,CHAR(160),CHAR(32))),Metadata!B$1:H$2632,7,FALSE)</f>
        <v>roman</v>
      </c>
      <c r="L3810" t="s">
        <v>4378</v>
      </c>
      <c r="N3810" t="str">
        <f>VLOOKUP(TRIM(SUBSTITUTE(E3810,CHAR(160),CHAR(32))),Metadata!B$1:J$2632,9,FALSE)</f>
        <v>prose</v>
      </c>
      <c r="O3810">
        <f>VLOOKUP(TRIM(SUBSTITUTE(E3810,CHAR(160),CHAR(32))),Metadata!B$1:K$2632,10,FALSE)</f>
        <v>55524</v>
      </c>
      <c r="P3810" s="4" t="s">
        <v>11973</v>
      </c>
      <c r="Q3810">
        <v>181</v>
      </c>
      <c r="R3810">
        <v>195</v>
      </c>
    </row>
    <row r="3811" spans="1:20" hidden="1" x14ac:dyDescent="0.25">
      <c r="A3811">
        <v>3815</v>
      </c>
      <c r="B3811" t="s">
        <v>4354</v>
      </c>
      <c r="C3811" t="s">
        <v>4004</v>
      </c>
      <c r="D3811" t="s">
        <v>330</v>
      </c>
      <c r="E3811" t="s">
        <v>8109</v>
      </c>
      <c r="F3811" t="str">
        <f>VLOOKUP(TRIM(SUBSTITUTE(E3811,CHAR(160),CHAR(32))),Metadata!B$1:C$2632,2,FALSE)</f>
        <v>Montchrestien, Antoine de, ca. 1575-1621.</v>
      </c>
      <c r="G3811" t="str">
        <f>VLOOKUP(TRIM(SUBSTITUTE(E3811,CHAR(160),CHAR(32))),Metadata!B$1:D$2632,3,FALSE)</f>
        <v>Traicté de l'Oeconomie politique: dedié en 1615 au roy et à la reyne mere du roy</v>
      </c>
      <c r="H3811">
        <f>VLOOKUP(TRIM(SUBSTITUTE(E3811,CHAR(160),CHAR(32))),Metadata!B$1:E$2632,4,FALSE)</f>
        <v>1615</v>
      </c>
      <c r="I3811" t="s">
        <v>450</v>
      </c>
      <c r="K3811" t="str">
        <f>VLOOKUP(TRIM(SUBSTITUTE(E3811,CHAR(160),CHAR(32))),Metadata!B$1:H$2632,7,FALSE)</f>
        <v>traite ou essai</v>
      </c>
      <c r="L3811" t="s">
        <v>4402</v>
      </c>
      <c r="N3811" t="str">
        <f>VLOOKUP(TRIM(SUBSTITUTE(E3811,CHAR(160),CHAR(32))),Metadata!B$1:J$2632,9,FALSE)</f>
        <v>prose</v>
      </c>
      <c r="O3811">
        <f>VLOOKUP(TRIM(SUBSTITUTE(E3811,CHAR(160),CHAR(32))),Metadata!B$1:K$2632,10,FALSE)</f>
        <v>92941</v>
      </c>
      <c r="P3811" s="4" t="s">
        <v>11974</v>
      </c>
      <c r="Q3811">
        <v>135</v>
      </c>
      <c r="R3811">
        <v>139</v>
      </c>
      <c r="S3811">
        <v>141</v>
      </c>
      <c r="T3811">
        <v>146</v>
      </c>
    </row>
    <row r="3812" spans="1:20" hidden="1" x14ac:dyDescent="0.25">
      <c r="A3812">
        <v>3816</v>
      </c>
      <c r="B3812" t="s">
        <v>4354</v>
      </c>
      <c r="C3812" t="s">
        <v>4004</v>
      </c>
      <c r="D3812" t="s">
        <v>330</v>
      </c>
      <c r="E3812" t="s">
        <v>8675</v>
      </c>
      <c r="F3812" t="str">
        <f>VLOOKUP(TRIM(SUBSTITUTE(E3812,CHAR(160),CHAR(32))),Metadata!B$1:C$2632,2,FALSE)</f>
        <v>Staël, Madame de (Anne-Louise-Germaine), 1766-1817.</v>
      </c>
      <c r="G3812" t="str">
        <f>VLOOKUP(TRIM(SUBSTITUTE(E3812,CHAR(160),CHAR(32))),Metadata!B$1:D$2632,3,FALSE)</f>
        <v>Delphine (tome 2)</v>
      </c>
      <c r="H3812">
        <f>VLOOKUP(TRIM(SUBSTITUTE(E3812,CHAR(160),CHAR(32))),Metadata!B$1:E$2632,4,FALSE)</f>
        <v>1802</v>
      </c>
      <c r="I3812" t="s">
        <v>450</v>
      </c>
      <c r="K3812" t="str">
        <f>VLOOKUP(TRIM(SUBSTITUTE(E3812,CHAR(160),CHAR(32))),Metadata!B$1:H$2632,7,FALSE)</f>
        <v>roman</v>
      </c>
      <c r="L3812" t="s">
        <v>4378</v>
      </c>
      <c r="N3812" t="str">
        <f>VLOOKUP(TRIM(SUBSTITUTE(E3812,CHAR(160),CHAR(32))),Metadata!B$1:J$2632,9,FALSE)</f>
        <v/>
      </c>
      <c r="O3812">
        <f>VLOOKUP(TRIM(SUBSTITUTE(E3812,CHAR(160),CHAR(32))),Metadata!B$1:K$2632,10,FALSE)</f>
        <v>124163</v>
      </c>
      <c r="P3812" s="4" t="s">
        <v>11975</v>
      </c>
      <c r="Q3812">
        <v>68</v>
      </c>
      <c r="R3812">
        <v>75</v>
      </c>
      <c r="S3812">
        <v>77</v>
      </c>
      <c r="T3812">
        <v>84</v>
      </c>
    </row>
    <row r="3813" spans="1:20" hidden="1" x14ac:dyDescent="0.25">
      <c r="A3813">
        <v>3817</v>
      </c>
      <c r="B3813" t="s">
        <v>4354</v>
      </c>
      <c r="C3813" t="s">
        <v>4004</v>
      </c>
      <c r="D3813" t="s">
        <v>330</v>
      </c>
      <c r="E3813" t="s">
        <v>8579</v>
      </c>
      <c r="F3813" t="str">
        <f>VLOOKUP(TRIM(SUBSTITUTE(E3813,CHAR(160),CHAR(32))),Metadata!B$1:C$2632,2,FALSE)</f>
        <v>Jouy, Etienne de, 1764-1846.</v>
      </c>
      <c r="G3813" t="str">
        <f>VLOOKUP(TRIM(SUBSTITUTE(E3813,CHAR(160),CHAR(32))),Metadata!B$1:D$2632,3,FALSE)</f>
        <v>L'hermite de la Chaussée-d'Antin, ou, Observations sur les moeurs et les usages parisiens au commencement du XIXe siècle. 1813:</v>
      </c>
      <c r="H3813">
        <f>VLOOKUP(TRIM(SUBSTITUTE(E3813,CHAR(160),CHAR(32))),Metadata!B$1:E$2632,4,FALSE)</f>
        <v>1813</v>
      </c>
      <c r="I3813" t="s">
        <v>450</v>
      </c>
      <c r="K3813" t="str">
        <f>VLOOKUP(TRIM(SUBSTITUTE(E3813,CHAR(160),CHAR(32))),Metadata!B$1:H$2632,7,FALSE)</f>
        <v>traite ou essai</v>
      </c>
      <c r="L3813" t="s">
        <v>4402</v>
      </c>
      <c r="N3813" t="str">
        <f>VLOOKUP(TRIM(SUBSTITUTE(E3813,CHAR(160),CHAR(32))),Metadata!B$1:J$2632,9,FALSE)</f>
        <v>prose</v>
      </c>
      <c r="O3813">
        <f>VLOOKUP(TRIM(SUBSTITUTE(E3813,CHAR(160),CHAR(32))),Metadata!B$1:K$2632,10,FALSE)</f>
        <v>137489</v>
      </c>
      <c r="P3813" s="4" t="s">
        <v>13116</v>
      </c>
      <c r="Q3813">
        <v>252</v>
      </c>
      <c r="R3813">
        <v>257</v>
      </c>
      <c r="S3813">
        <v>259</v>
      </c>
      <c r="T3813">
        <v>266</v>
      </c>
    </row>
    <row r="3814" spans="1:20" hidden="1" x14ac:dyDescent="0.25">
      <c r="A3814">
        <v>3818</v>
      </c>
      <c r="B3814" t="s">
        <v>4354</v>
      </c>
      <c r="C3814" t="s">
        <v>4004</v>
      </c>
      <c r="D3814" t="s">
        <v>330</v>
      </c>
      <c r="E3814" t="s">
        <v>6736</v>
      </c>
      <c r="F3814" t="str">
        <f>VLOOKUP(TRIM(SUBSTITUTE(E3814,CHAR(160),CHAR(32))),Metadata!B$1:C$2632,2,FALSE)</f>
        <v>Tarde, Gabriel, 1843-1904.</v>
      </c>
      <c r="G3814" t="str">
        <f>VLOOKUP(TRIM(SUBSTITUTE(E3814,CHAR(160),CHAR(32))),Metadata!B$1:D$2632,3,FALSE)</f>
        <v>Les transformations du droit. Étude sociologique</v>
      </c>
      <c r="H3814">
        <f>VLOOKUP(TRIM(SUBSTITUTE(E3814,CHAR(160),CHAR(32))),Metadata!B$1:E$2632,4,FALSE)</f>
        <v>1891</v>
      </c>
      <c r="I3814" t="s">
        <v>450</v>
      </c>
      <c r="K3814" t="str">
        <f>VLOOKUP(TRIM(SUBSTITUTE(E3814,CHAR(160),CHAR(32))),Metadata!B$1:H$2632,7,FALSE)</f>
        <v>traite</v>
      </c>
      <c r="L3814" t="s">
        <v>4417</v>
      </c>
      <c r="N3814" t="str">
        <f>VLOOKUP(TRIM(SUBSTITUTE(E3814,CHAR(160),CHAR(32))),Metadata!B$1:J$2632,9,FALSE)</f>
        <v/>
      </c>
      <c r="O3814">
        <f>VLOOKUP(TRIM(SUBSTITUTE(E3814,CHAR(160),CHAR(32))),Metadata!B$1:K$2632,10,FALSE)</f>
        <v>84736</v>
      </c>
      <c r="P3814" s="4" t="s">
        <v>11976</v>
      </c>
      <c r="Q3814">
        <v>313</v>
      </c>
      <c r="R3814">
        <v>318</v>
      </c>
      <c r="S3814">
        <v>320</v>
      </c>
      <c r="T3814">
        <v>325</v>
      </c>
    </row>
    <row r="3815" spans="1:20" x14ac:dyDescent="0.25">
      <c r="A3815">
        <v>3819</v>
      </c>
      <c r="B3815" t="s">
        <v>4354</v>
      </c>
      <c r="C3815" t="s">
        <v>4004</v>
      </c>
      <c r="D3815" t="s">
        <v>330</v>
      </c>
      <c r="E3815" t="s">
        <v>8476</v>
      </c>
      <c r="F3815" t="str">
        <f>VLOOKUP(TRIM(SUBSTITUTE(E3815,CHAR(160),CHAR(32))),Metadata!B$1:C$2632,2,FALSE)</f>
        <v>Delavigne, Casimir, 1793-1843.</v>
      </c>
      <c r="G3815" t="str">
        <f>VLOOKUP(TRIM(SUBSTITUTE(E3815,CHAR(160),CHAR(32))),Metadata!B$1:D$2632,3,FALSE)</f>
        <v>Les enfants d'Edouard</v>
      </c>
      <c r="H3815">
        <f>VLOOKUP(TRIM(SUBSTITUTE(E3815,CHAR(160),CHAR(32))),Metadata!B$1:E$2632,4,FALSE)</f>
        <v>1833</v>
      </c>
      <c r="I3815" t="s">
        <v>450</v>
      </c>
      <c r="K3815" t="str">
        <f>VLOOKUP(TRIM(SUBSTITUTE(E3815,CHAR(160),CHAR(32))),Metadata!B$1:H$2632,7,FALSE)</f>
        <v>theatre</v>
      </c>
      <c r="L3815" t="s">
        <v>13224</v>
      </c>
      <c r="N3815" t="str">
        <f>VLOOKUP(TRIM(SUBSTITUTE(E3815,CHAR(160),CHAR(32))),Metadata!B$1:J$2632,9,FALSE)</f>
        <v>vers</v>
      </c>
      <c r="O3815">
        <f>VLOOKUP(TRIM(SUBSTITUTE(E3815,CHAR(160),CHAR(32))),Metadata!B$1:K$2632,10,FALSE)</f>
        <v>20784</v>
      </c>
      <c r="P3815" s="4" t="s">
        <v>11977</v>
      </c>
      <c r="Q3815">
        <v>111</v>
      </c>
      <c r="R3815">
        <v>122</v>
      </c>
    </row>
    <row r="3816" spans="1:20" hidden="1" x14ac:dyDescent="0.25">
      <c r="A3816">
        <v>3820</v>
      </c>
      <c r="B3816" t="s">
        <v>4354</v>
      </c>
      <c r="C3816" t="s">
        <v>4004</v>
      </c>
      <c r="D3816" t="s">
        <v>330</v>
      </c>
      <c r="E3816" t="s">
        <v>8461</v>
      </c>
      <c r="F3816" t="str">
        <f>VLOOKUP(TRIM(SUBSTITUTE(E3816,CHAR(160),CHAR(32))),Metadata!B$1:C$2632,2,FALSE)</f>
        <v>Chateaubriand, Francois-René, vicomte de, 1768-1848.</v>
      </c>
      <c r="G3816" t="str">
        <f>VLOOKUP(TRIM(SUBSTITUTE(E3816,CHAR(160),CHAR(32))),Metadata!B$1:D$2632,3,FALSE)</f>
        <v>Mémoires d'outre-tombe T. 4</v>
      </c>
      <c r="H3816">
        <f>VLOOKUP(TRIM(SUBSTITUTE(E3816,CHAR(160),CHAR(32))),Metadata!B$1:E$2632,4,FALSE)</f>
        <v>1848</v>
      </c>
      <c r="I3816" t="s">
        <v>450</v>
      </c>
      <c r="K3816" t="str">
        <f>VLOOKUP(TRIM(SUBSTITUTE(E3816,CHAR(160),CHAR(32))),Metadata!B$1:H$2632,7,FALSE)</f>
        <v>memoires</v>
      </c>
      <c r="L3816" t="s">
        <v>4481</v>
      </c>
      <c r="N3816" t="str">
        <f>VLOOKUP(TRIM(SUBSTITUTE(E3816,CHAR(160),CHAR(32))),Metadata!B$1:J$2632,9,FALSE)</f>
        <v>prose</v>
      </c>
      <c r="O3816">
        <f>VLOOKUP(TRIM(SUBSTITUTE(E3816,CHAR(160),CHAR(32))),Metadata!B$1:K$2632,10,FALSE)</f>
        <v>202336</v>
      </c>
      <c r="P3816" s="4" t="s">
        <v>11978</v>
      </c>
      <c r="Q3816">
        <v>125</v>
      </c>
      <c r="R3816">
        <v>138</v>
      </c>
    </row>
    <row r="3817" spans="1:20" hidden="1" x14ac:dyDescent="0.25">
      <c r="A3817">
        <v>3821</v>
      </c>
      <c r="B3817" t="s">
        <v>4354</v>
      </c>
      <c r="C3817" t="s">
        <v>4004</v>
      </c>
      <c r="D3817" t="s">
        <v>330</v>
      </c>
      <c r="E3817" t="s">
        <v>8668</v>
      </c>
      <c r="F3817" t="str">
        <f>VLOOKUP(TRIM(SUBSTITUTE(E3817,CHAR(160),CHAR(32))),Metadata!B$1:C$2632,2,FALSE)</f>
        <v>Soulié, Frédéric, 1800-1847.</v>
      </c>
      <c r="G3817" t="str">
        <f>VLOOKUP(TRIM(SUBSTITUTE(E3817,CHAR(160),CHAR(32))),Metadata!B$1:D$2632,3,FALSE)</f>
        <v>Les mémoires du diable</v>
      </c>
      <c r="H3817">
        <f>VLOOKUP(TRIM(SUBSTITUTE(E3817,CHAR(160),CHAR(32))),Metadata!B$1:E$2632,4,FALSE)</f>
        <v>1837</v>
      </c>
      <c r="I3817" t="s">
        <v>450</v>
      </c>
      <c r="K3817" t="str">
        <f>VLOOKUP(TRIM(SUBSTITUTE(E3817,CHAR(160),CHAR(32))),Metadata!B$1:H$2632,7,FALSE)</f>
        <v>roman</v>
      </c>
      <c r="L3817" t="s">
        <v>4378</v>
      </c>
      <c r="N3817" t="str">
        <f>VLOOKUP(TRIM(SUBSTITUTE(E3817,CHAR(160),CHAR(32))),Metadata!B$1:J$2632,9,FALSE)</f>
        <v>prose</v>
      </c>
      <c r="O3817">
        <f>VLOOKUP(TRIM(SUBSTITUTE(E3817,CHAR(160),CHAR(32))),Metadata!B$1:K$2632,10,FALSE)</f>
        <v>112445</v>
      </c>
      <c r="P3817" s="4" t="s">
        <v>11979</v>
      </c>
      <c r="Q3817">
        <v>80</v>
      </c>
      <c r="R3817">
        <v>85</v>
      </c>
      <c r="S3817">
        <v>87</v>
      </c>
      <c r="T3817">
        <v>94</v>
      </c>
    </row>
    <row r="3818" spans="1:20" hidden="1" x14ac:dyDescent="0.25">
      <c r="A3818">
        <v>3822</v>
      </c>
      <c r="B3818" t="s">
        <v>4354</v>
      </c>
      <c r="C3818" t="s">
        <v>4004</v>
      </c>
      <c r="D3818" t="s">
        <v>330</v>
      </c>
      <c r="E3818" t="s">
        <v>8454</v>
      </c>
      <c r="F3818" t="str">
        <f>VLOOKUP(TRIM(SUBSTITUTE(E3818,CHAR(160),CHAR(32))),Metadata!B$1:C$2632,2,FALSE)</f>
        <v>Champfleury, 1821-1889.</v>
      </c>
      <c r="G3818" t="str">
        <f>VLOOKUP(TRIM(SUBSTITUTE(E3818,CHAR(160),CHAR(32))),Metadata!B$1:D$2632,3,FALSE)</f>
        <v>Les bourgeois de Molinchart</v>
      </c>
      <c r="H3818">
        <f>VLOOKUP(TRIM(SUBSTITUTE(E3818,CHAR(160),CHAR(32))),Metadata!B$1:E$2632,4,FALSE)</f>
        <v>1855</v>
      </c>
      <c r="I3818" t="s">
        <v>450</v>
      </c>
      <c r="K3818" t="str">
        <f>VLOOKUP(TRIM(SUBSTITUTE(E3818,CHAR(160),CHAR(32))),Metadata!B$1:H$2632,7,FALSE)</f>
        <v>roman</v>
      </c>
      <c r="L3818" t="s">
        <v>4378</v>
      </c>
      <c r="N3818" t="str">
        <f>VLOOKUP(TRIM(SUBSTITUTE(E3818,CHAR(160),CHAR(32))),Metadata!B$1:J$2632,9,FALSE)</f>
        <v>prose</v>
      </c>
      <c r="O3818">
        <f>VLOOKUP(TRIM(SUBSTITUTE(E3818,CHAR(160),CHAR(32))),Metadata!B$1:K$2632,10,FALSE)</f>
        <v>100826</v>
      </c>
      <c r="P3818" s="4" t="s">
        <v>11980</v>
      </c>
      <c r="Q3818">
        <v>193</v>
      </c>
      <c r="R3818">
        <v>198</v>
      </c>
      <c r="S3818">
        <v>216</v>
      </c>
      <c r="T3818">
        <v>223</v>
      </c>
    </row>
    <row r="3819" spans="1:20" hidden="1" x14ac:dyDescent="0.25">
      <c r="A3819">
        <v>3823</v>
      </c>
      <c r="B3819" t="s">
        <v>4354</v>
      </c>
      <c r="C3819" t="s">
        <v>4004</v>
      </c>
      <c r="D3819" t="s">
        <v>330</v>
      </c>
      <c r="E3819" t="s">
        <v>8487</v>
      </c>
      <c r="F3819" t="str">
        <f>VLOOKUP(TRIM(SUBSTITUTE(E3819,CHAR(160),CHAR(32))),Metadata!B$1:C$2632,2,FALSE)</f>
        <v>Dumas, Alexandre (père), 1802-1870.</v>
      </c>
      <c r="G3819" t="str">
        <f>VLOOKUP(TRIM(SUBSTITUTE(E3819,CHAR(160),CHAR(32))),Metadata!B$1:D$2632,3,FALSE)</f>
        <v>Bâtard de Mauléon (Le)</v>
      </c>
      <c r="H3819">
        <f>VLOOKUP(TRIM(SUBSTITUTE(E3819,CHAR(160),CHAR(32))),Metadata!B$1:E$2632,4,FALSE)</f>
        <v>1846</v>
      </c>
      <c r="I3819" t="s">
        <v>450</v>
      </c>
      <c r="K3819" t="str">
        <f>VLOOKUP(TRIM(SUBSTITUTE(E3819,CHAR(160),CHAR(32))),Metadata!B$1:H$2632,7,FALSE)</f>
        <v>Narratif, Roman</v>
      </c>
      <c r="L3819" t="s">
        <v>4786</v>
      </c>
      <c r="N3819" t="str">
        <f>VLOOKUP(TRIM(SUBSTITUTE(E3819,CHAR(160),CHAR(32))),Metadata!B$1:J$2632,9,FALSE)</f>
        <v/>
      </c>
      <c r="O3819">
        <f>VLOOKUP(TRIM(SUBSTITUTE(E3819,CHAR(160),CHAR(32))),Metadata!B$1:K$2632,10,FALSE)</f>
        <v>212187</v>
      </c>
      <c r="P3819" s="4" t="s">
        <v>11981</v>
      </c>
      <c r="Q3819">
        <v>3</v>
      </c>
      <c r="R3819">
        <v>9</v>
      </c>
      <c r="S3819">
        <v>21</v>
      </c>
      <c r="T3819">
        <v>28</v>
      </c>
    </row>
    <row r="3820" spans="1:20" hidden="1" x14ac:dyDescent="0.25">
      <c r="A3820">
        <v>3824</v>
      </c>
      <c r="B3820" t="s">
        <v>4354</v>
      </c>
      <c r="C3820" t="s">
        <v>4004</v>
      </c>
      <c r="D3820" t="s">
        <v>330</v>
      </c>
      <c r="E3820" t="s">
        <v>8459</v>
      </c>
      <c r="F3820" t="str">
        <f>VLOOKUP(TRIM(SUBSTITUTE(E3820,CHAR(160),CHAR(32))),Metadata!B$1:C$2632,2,FALSE)</f>
        <v>Chateaubriand, Francois-René, vicomte de, 1768-1848.</v>
      </c>
      <c r="G3820" t="str">
        <f>VLOOKUP(TRIM(SUBSTITUTE(E3820,CHAR(160),CHAR(32))),Metadata!B$1:D$2632,3,FALSE)</f>
        <v>Mémoires d'outre-tombe T. 2</v>
      </c>
      <c r="H3820">
        <f>VLOOKUP(TRIM(SUBSTITUTE(E3820,CHAR(160),CHAR(32))),Metadata!B$1:E$2632,4,FALSE)</f>
        <v>1848</v>
      </c>
      <c r="I3820" t="s">
        <v>450</v>
      </c>
      <c r="K3820" t="str">
        <f>VLOOKUP(TRIM(SUBSTITUTE(E3820,CHAR(160),CHAR(32))),Metadata!B$1:H$2632,7,FALSE)</f>
        <v>memoires</v>
      </c>
      <c r="L3820" t="s">
        <v>4481</v>
      </c>
      <c r="N3820" t="str">
        <f>VLOOKUP(TRIM(SUBSTITUTE(E3820,CHAR(160),CHAR(32))),Metadata!B$1:J$2632,9,FALSE)</f>
        <v>prose</v>
      </c>
      <c r="O3820">
        <f>VLOOKUP(TRIM(SUBSTITUTE(E3820,CHAR(160),CHAR(32))),Metadata!B$1:K$2632,10,FALSE)</f>
        <v>202015</v>
      </c>
      <c r="P3820" s="4" t="s">
        <v>11982</v>
      </c>
      <c r="Q3820">
        <v>62</v>
      </c>
      <c r="R3820">
        <v>67</v>
      </c>
      <c r="S3820">
        <v>69</v>
      </c>
      <c r="T3820">
        <v>76</v>
      </c>
    </row>
    <row r="3821" spans="1:20" hidden="1" x14ac:dyDescent="0.25">
      <c r="A3821">
        <v>3825</v>
      </c>
      <c r="B3821" t="s">
        <v>4354</v>
      </c>
      <c r="C3821" t="s">
        <v>4004</v>
      </c>
      <c r="D3821" t="s">
        <v>330</v>
      </c>
      <c r="E3821" t="s">
        <v>8551</v>
      </c>
      <c r="F3821" t="str">
        <f>VLOOKUP(TRIM(SUBSTITUTE(E3821,CHAR(160),CHAR(32))),Metadata!B$1:C$2632,2,FALSE)</f>
        <v>Genlis, Stéphanie Félicité, comtesse de, 1746-1830.</v>
      </c>
      <c r="G3821" t="str">
        <f>VLOOKUP(TRIM(SUBSTITUTE(E3821,CHAR(160),CHAR(32))),Metadata!B$1:D$2632,3,FALSE)</f>
        <v>Inès de Castro</v>
      </c>
      <c r="H3821">
        <f>VLOOKUP(TRIM(SUBSTITUTE(E3821,CHAR(160),CHAR(32))),Metadata!B$1:E$2632,4,FALSE)</f>
        <v>1817</v>
      </c>
      <c r="I3821" t="s">
        <v>450</v>
      </c>
      <c r="K3821" t="str">
        <f>VLOOKUP(TRIM(SUBSTITUTE(E3821,CHAR(160),CHAR(32))),Metadata!B$1:H$2632,7,FALSE)</f>
        <v>roman</v>
      </c>
      <c r="L3821" t="s">
        <v>4378</v>
      </c>
      <c r="N3821" t="str">
        <f>VLOOKUP(TRIM(SUBSTITUTE(E3821,CHAR(160),CHAR(32))),Metadata!B$1:J$2632,9,FALSE)</f>
        <v/>
      </c>
      <c r="O3821">
        <f>VLOOKUP(TRIM(SUBSTITUTE(E3821,CHAR(160),CHAR(32))),Metadata!B$1:K$2632,10,FALSE)</f>
        <v>35236</v>
      </c>
      <c r="P3821" s="4" t="s">
        <v>11983</v>
      </c>
      <c r="Q3821">
        <v>79</v>
      </c>
      <c r="R3821">
        <v>84</v>
      </c>
      <c r="S3821">
        <v>86</v>
      </c>
      <c r="T3821">
        <v>96</v>
      </c>
    </row>
    <row r="3822" spans="1:20" hidden="1" x14ac:dyDescent="0.25">
      <c r="A3822">
        <v>3826</v>
      </c>
      <c r="B3822" t="s">
        <v>4354</v>
      </c>
      <c r="C3822" t="s">
        <v>4004</v>
      </c>
      <c r="D3822" t="s">
        <v>330</v>
      </c>
      <c r="E3822" t="s">
        <v>6419</v>
      </c>
      <c r="F3822" t="str">
        <f>VLOOKUP(TRIM(SUBSTITUTE(E3822,CHAR(160),CHAR(32))),Metadata!B$1:C$2632,2,FALSE)</f>
        <v>Verne, Jules, 1828-1905.</v>
      </c>
      <c r="G3822" t="str">
        <f>VLOOKUP(TRIM(SUBSTITUTE(E3822,CHAR(160),CHAR(32))),Metadata!B$1:D$2632,3,FALSE)</f>
        <v>De la terre à la lune</v>
      </c>
      <c r="H3822">
        <f>VLOOKUP(TRIM(SUBSTITUTE(E3822,CHAR(160),CHAR(32))),Metadata!B$1:E$2632,4,FALSE)</f>
        <v>1865</v>
      </c>
      <c r="I3822" t="s">
        <v>450</v>
      </c>
      <c r="K3822" t="str">
        <f>VLOOKUP(TRIM(SUBSTITUTE(E3822,CHAR(160),CHAR(32))),Metadata!B$1:H$2632,7,FALSE)</f>
        <v>roman</v>
      </c>
      <c r="L3822" t="s">
        <v>4378</v>
      </c>
      <c r="N3822" t="str">
        <f>VLOOKUP(TRIM(SUBSTITUTE(E3822,CHAR(160),CHAR(32))),Metadata!B$1:J$2632,9,FALSE)</f>
        <v/>
      </c>
      <c r="O3822">
        <f>VLOOKUP(TRIM(SUBSTITUTE(E3822,CHAR(160),CHAR(32))),Metadata!B$1:K$2632,10,FALSE)</f>
        <v>57404</v>
      </c>
      <c r="P3822" s="4" t="s">
        <v>11984</v>
      </c>
      <c r="Q3822">
        <v>17</v>
      </c>
      <c r="R3822">
        <v>22</v>
      </c>
      <c r="S3822">
        <v>24</v>
      </c>
      <c r="T3822">
        <v>31</v>
      </c>
    </row>
    <row r="3823" spans="1:20" hidden="1" x14ac:dyDescent="0.25">
      <c r="A3823">
        <v>3827</v>
      </c>
      <c r="B3823" t="s">
        <v>4354</v>
      </c>
      <c r="C3823" t="s">
        <v>4004</v>
      </c>
      <c r="D3823" t="s">
        <v>330</v>
      </c>
      <c r="E3823" t="s">
        <v>8494</v>
      </c>
      <c r="F3823" t="str">
        <f>VLOOKUP(TRIM(SUBSTITUTE(E3823,CHAR(160),CHAR(32))),Metadata!B$1:C$2632,2,FALSE)</f>
        <v>Dumas, Alexandre (père), 1802-1870.</v>
      </c>
      <c r="G3823" t="str">
        <f>VLOOKUP(TRIM(SUBSTITUTE(E3823,CHAR(160),CHAR(32))),Metadata!B$1:D$2632,3,FALSE)</f>
        <v>Fernande</v>
      </c>
      <c r="H3823">
        <f>VLOOKUP(TRIM(SUBSTITUTE(E3823,CHAR(160),CHAR(32))),Metadata!B$1:E$2632,4,FALSE)</f>
        <v>1844</v>
      </c>
      <c r="I3823" t="s">
        <v>450</v>
      </c>
      <c r="K3823" t="str">
        <f>VLOOKUP(TRIM(SUBSTITUTE(E3823,CHAR(160),CHAR(32))),Metadata!B$1:H$2632,7,FALSE)</f>
        <v>Narratif, Roman</v>
      </c>
      <c r="L3823" t="s">
        <v>4786</v>
      </c>
      <c r="N3823" t="str">
        <f>VLOOKUP(TRIM(SUBSTITUTE(E3823,CHAR(160),CHAR(32))),Metadata!B$1:J$2632,9,FALSE)</f>
        <v/>
      </c>
      <c r="O3823">
        <f>VLOOKUP(TRIM(SUBSTITUTE(E3823,CHAR(160),CHAR(32))),Metadata!B$1:K$2632,10,FALSE)</f>
        <v>119906</v>
      </c>
      <c r="P3823" s="4" t="s">
        <v>11985</v>
      </c>
      <c r="Q3823">
        <v>288</v>
      </c>
      <c r="R3823">
        <v>291</v>
      </c>
      <c r="S3823">
        <v>293</v>
      </c>
      <c r="T3823">
        <v>300</v>
      </c>
    </row>
    <row r="3824" spans="1:20" hidden="1" x14ac:dyDescent="0.25">
      <c r="A3824">
        <v>3828</v>
      </c>
      <c r="B3824" t="s">
        <v>4354</v>
      </c>
      <c r="C3824" t="s">
        <v>4004</v>
      </c>
      <c r="D3824" t="s">
        <v>330</v>
      </c>
      <c r="E3824" t="s">
        <v>8461</v>
      </c>
      <c r="F3824" t="str">
        <f>VLOOKUP(TRIM(SUBSTITUTE(E3824,CHAR(160),CHAR(32))),Metadata!B$1:C$2632,2,FALSE)</f>
        <v>Chateaubriand, Francois-René, vicomte de, 1768-1848.</v>
      </c>
      <c r="G3824" t="str">
        <f>VLOOKUP(TRIM(SUBSTITUTE(E3824,CHAR(160),CHAR(32))),Metadata!B$1:D$2632,3,FALSE)</f>
        <v>Mémoires d'outre-tombe T. 4</v>
      </c>
      <c r="H3824">
        <f>VLOOKUP(TRIM(SUBSTITUTE(E3824,CHAR(160),CHAR(32))),Metadata!B$1:E$2632,4,FALSE)</f>
        <v>1848</v>
      </c>
      <c r="I3824" t="s">
        <v>450</v>
      </c>
      <c r="K3824" t="str">
        <f>VLOOKUP(TRIM(SUBSTITUTE(E3824,CHAR(160),CHAR(32))),Metadata!B$1:H$2632,7,FALSE)</f>
        <v>memoires</v>
      </c>
      <c r="L3824" t="s">
        <v>4481</v>
      </c>
      <c r="N3824" t="str">
        <f>VLOOKUP(TRIM(SUBSTITUTE(E3824,CHAR(160),CHAR(32))),Metadata!B$1:J$2632,9,FALSE)</f>
        <v>prose</v>
      </c>
      <c r="O3824">
        <f>VLOOKUP(TRIM(SUBSTITUTE(E3824,CHAR(160),CHAR(32))),Metadata!B$1:K$2632,10,FALSE)</f>
        <v>202336</v>
      </c>
      <c r="P3824" s="4" t="s">
        <v>11986</v>
      </c>
      <c r="Q3824">
        <v>154</v>
      </c>
      <c r="R3824">
        <v>159</v>
      </c>
      <c r="S3824">
        <v>161</v>
      </c>
      <c r="T3824">
        <v>168</v>
      </c>
    </row>
    <row r="3825" spans="1:20" hidden="1" x14ac:dyDescent="0.25">
      <c r="A3825">
        <v>3829</v>
      </c>
      <c r="B3825" t="s">
        <v>4354</v>
      </c>
      <c r="C3825" t="s">
        <v>4004</v>
      </c>
      <c r="D3825" t="s">
        <v>330</v>
      </c>
      <c r="E3825" t="s">
        <v>8558</v>
      </c>
      <c r="F3825" t="str">
        <f>VLOOKUP(TRIM(SUBSTITUTE(E3825,CHAR(160),CHAR(32))),Metadata!B$1:C$2632,2,FALSE)</f>
        <v>Goncourt, Edmond de, 1822-1896.</v>
      </c>
      <c r="G3825" t="str">
        <f>VLOOKUP(TRIM(SUBSTITUTE(E3825,CHAR(160),CHAR(32))),Metadata!B$1:D$2632,3,FALSE)</f>
        <v>Charles Demailly</v>
      </c>
      <c r="H3825">
        <f>VLOOKUP(TRIM(SUBSTITUTE(E3825,CHAR(160),CHAR(32))),Metadata!B$1:E$2632,4,FALSE)</f>
        <v>1860</v>
      </c>
      <c r="I3825" t="s">
        <v>450</v>
      </c>
      <c r="K3825" t="str">
        <f>VLOOKUP(TRIM(SUBSTITUTE(E3825,CHAR(160),CHAR(32))),Metadata!B$1:H$2632,7,FALSE)</f>
        <v>roman</v>
      </c>
      <c r="L3825" t="s">
        <v>4378</v>
      </c>
      <c r="N3825" t="str">
        <f>VLOOKUP(TRIM(SUBSTITUTE(E3825,CHAR(160),CHAR(32))),Metadata!B$1:J$2632,9,FALSE)</f>
        <v>prose</v>
      </c>
      <c r="O3825">
        <f>VLOOKUP(TRIM(SUBSTITUTE(E3825,CHAR(160),CHAR(32))),Metadata!B$1:K$2632,10,FALSE)</f>
        <v>119192</v>
      </c>
      <c r="P3825" s="4" t="s">
        <v>9420</v>
      </c>
      <c r="Q3825">
        <v>38</v>
      </c>
      <c r="R3825">
        <v>43</v>
      </c>
      <c r="S3825">
        <v>45</v>
      </c>
      <c r="T3825">
        <v>52</v>
      </c>
    </row>
    <row r="3826" spans="1:20" hidden="1" x14ac:dyDescent="0.25">
      <c r="A3826">
        <v>3830</v>
      </c>
      <c r="B3826" t="s">
        <v>4354</v>
      </c>
      <c r="C3826" t="s">
        <v>4004</v>
      </c>
      <c r="D3826" t="s">
        <v>330</v>
      </c>
      <c r="E3826" t="s">
        <v>6715</v>
      </c>
      <c r="F3826" t="str">
        <f>VLOOKUP(TRIM(SUBSTITUTE(E3826,CHAR(160),CHAR(32))),Metadata!B$1:C$2632,2,FALSE)</f>
        <v>Tarde, Gabriel, 1843-1904.</v>
      </c>
      <c r="G3826" t="str">
        <f>VLOOKUP(TRIM(SUBSTITUTE(E3826,CHAR(160),CHAR(32))),Metadata!B$1:D$2632,3,FALSE)</f>
        <v>La philosophie pénale [1]</v>
      </c>
      <c r="H3826">
        <f>VLOOKUP(TRIM(SUBSTITUTE(E3826,CHAR(160),CHAR(32))),Metadata!B$1:E$2632,4,FALSE)</f>
        <v>1890</v>
      </c>
      <c r="I3826" t="s">
        <v>450</v>
      </c>
      <c r="K3826" t="str">
        <f>VLOOKUP(TRIM(SUBSTITUTE(E3826,CHAR(160),CHAR(32))),Metadata!B$1:H$2632,7,FALSE)</f>
        <v>traite</v>
      </c>
      <c r="L3826" t="s">
        <v>4417</v>
      </c>
      <c r="N3826" t="str">
        <f>VLOOKUP(TRIM(SUBSTITUTE(E3826,CHAR(160),CHAR(32))),Metadata!B$1:J$2632,9,FALSE)</f>
        <v/>
      </c>
      <c r="O3826">
        <f>VLOOKUP(TRIM(SUBSTITUTE(E3826,CHAR(160),CHAR(32))),Metadata!B$1:K$2632,10,FALSE)</f>
        <v>124174</v>
      </c>
      <c r="P3826" s="4" t="s">
        <v>11987</v>
      </c>
      <c r="Q3826">
        <v>35</v>
      </c>
      <c r="R3826">
        <v>40</v>
      </c>
      <c r="S3826">
        <v>42</v>
      </c>
      <c r="T3826">
        <v>49</v>
      </c>
    </row>
    <row r="3827" spans="1:20" hidden="1" x14ac:dyDescent="0.25">
      <c r="A3827">
        <v>3831</v>
      </c>
      <c r="B3827" t="s">
        <v>4354</v>
      </c>
      <c r="C3827" t="s">
        <v>4004</v>
      </c>
      <c r="D3827" t="s">
        <v>330</v>
      </c>
      <c r="E3827" t="s">
        <v>8443</v>
      </c>
      <c r="F3827" t="str">
        <f>VLOOKUP(TRIM(SUBSTITUTE(E3827,CHAR(160),CHAR(32))),Metadata!B$1:C$2632,2,FALSE)</f>
        <v>Bonald, Louis-Gabriel-Ambroise, vicomte de, 1754-1840.</v>
      </c>
      <c r="G3827" t="str">
        <f>VLOOKUP(TRIM(SUBSTITUTE(E3827,CHAR(160),CHAR(32))),Metadata!B$1:D$2632,3,FALSE)</f>
        <v>Législation primitive</v>
      </c>
      <c r="H3827">
        <f>VLOOKUP(TRIM(SUBSTITUTE(E3827,CHAR(160),CHAR(32))),Metadata!B$1:E$2632,4,FALSE)</f>
        <v>1802</v>
      </c>
      <c r="I3827" t="s">
        <v>450</v>
      </c>
      <c r="K3827" t="str">
        <f>VLOOKUP(TRIM(SUBSTITUTE(E3827,CHAR(160),CHAR(32))),Metadata!B$1:H$2632,7,FALSE)</f>
        <v>traite ou essai</v>
      </c>
      <c r="L3827" t="s">
        <v>4402</v>
      </c>
      <c r="N3827" t="str">
        <f>VLOOKUP(TRIM(SUBSTITUTE(E3827,CHAR(160),CHAR(32))),Metadata!B$1:J$2632,9,FALSE)</f>
        <v>prose</v>
      </c>
      <c r="O3827">
        <f>VLOOKUP(TRIM(SUBSTITUTE(E3827,CHAR(160),CHAR(32))),Metadata!B$1:K$2632,10,FALSE)</f>
        <v>105246</v>
      </c>
      <c r="P3827" s="4" t="s">
        <v>13117</v>
      </c>
      <c r="Q3827">
        <v>259</v>
      </c>
      <c r="R3827">
        <v>263</v>
      </c>
      <c r="S3827">
        <v>265</v>
      </c>
      <c r="T3827">
        <v>270</v>
      </c>
    </row>
    <row r="3828" spans="1:20" hidden="1" x14ac:dyDescent="0.25">
      <c r="A3828">
        <v>3832</v>
      </c>
      <c r="B3828" t="s">
        <v>4354</v>
      </c>
      <c r="C3828" t="s">
        <v>4004</v>
      </c>
      <c r="D3828" t="s">
        <v>330</v>
      </c>
      <c r="E3828" t="s">
        <v>8835</v>
      </c>
      <c r="F3828" t="str">
        <f>VLOOKUP(TRIM(SUBSTITUTE(E3828,CHAR(160),CHAR(32))),Metadata!B$1:C$2632,2,FALSE)</f>
        <v>Dangeau, Philippe de Courcillon, marquis de, 1638-1720.</v>
      </c>
      <c r="G3828" t="str">
        <f>VLOOKUP(TRIM(SUBSTITUTE(E3828,CHAR(160),CHAR(32))),Metadata!B$1:D$2632,3,FALSE)</f>
        <v>Journal T. 1 1684-1685-1686</v>
      </c>
      <c r="H3828">
        <f>VLOOKUP(TRIM(SUBSTITUTE(E3828,CHAR(160),CHAR(32))),Metadata!B$1:E$2632,4,FALSE)</f>
        <v>1686</v>
      </c>
      <c r="I3828" t="s">
        <v>534</v>
      </c>
      <c r="K3828" t="str">
        <f>VLOOKUP(TRIM(SUBSTITUTE(E3828,CHAR(160),CHAR(32))),Metadata!B$1:H$2632,7,FALSE)</f>
        <v>memoires</v>
      </c>
      <c r="L3828" t="s">
        <v>4481</v>
      </c>
      <c r="N3828" t="str">
        <f>VLOOKUP(TRIM(SUBSTITUTE(E3828,CHAR(160),CHAR(32))),Metadata!B$1:J$2632,9,FALSE)</f>
        <v>prose</v>
      </c>
      <c r="O3828">
        <f>VLOOKUP(TRIM(SUBSTITUTE(E3828,CHAR(160),CHAR(32))),Metadata!B$1:K$2632,10,FALSE)</f>
        <v>131667</v>
      </c>
      <c r="P3828" s="4" t="s">
        <v>11988</v>
      </c>
      <c r="Q3828">
        <v>139</v>
      </c>
      <c r="R3828">
        <v>143</v>
      </c>
      <c r="S3828">
        <v>145</v>
      </c>
      <c r="T3828">
        <v>150</v>
      </c>
    </row>
    <row r="3829" spans="1:20" hidden="1" x14ac:dyDescent="0.25">
      <c r="A3829">
        <v>3833</v>
      </c>
      <c r="B3829" t="s">
        <v>4354</v>
      </c>
      <c r="C3829" t="s">
        <v>4004</v>
      </c>
      <c r="D3829" t="s">
        <v>330</v>
      </c>
      <c r="E3829" t="s">
        <v>8955</v>
      </c>
      <c r="F3829" t="str">
        <f>VLOOKUP(TRIM(SUBSTITUTE(E3829,CHAR(160),CHAR(32))),Metadata!B$1:C$2632,2,FALSE)</f>
        <v>Montherlant, Henry de, 1896-1972.</v>
      </c>
      <c r="G3829" t="str">
        <f>VLOOKUP(TRIM(SUBSTITUTE(E3829,CHAR(160),CHAR(32))),Metadata!B$1:D$2632,3,FALSE)</f>
        <v>Pitié pour les femmes</v>
      </c>
      <c r="H3829">
        <f>VLOOKUP(TRIM(SUBSTITUTE(E3829,CHAR(160),CHAR(32))),Metadata!B$1:E$2632,4,FALSE)</f>
        <v>1936</v>
      </c>
      <c r="I3829" t="s">
        <v>534</v>
      </c>
      <c r="K3829" t="str">
        <f>VLOOKUP(TRIM(SUBSTITUTE(E3829,CHAR(160),CHAR(32))),Metadata!B$1:H$2632,7,FALSE)</f>
        <v>roman</v>
      </c>
      <c r="L3829" t="s">
        <v>4378</v>
      </c>
      <c r="N3829" t="str">
        <f>VLOOKUP(TRIM(SUBSTITUTE(E3829,CHAR(160),CHAR(32))),Metadata!B$1:J$2632,9,FALSE)</f>
        <v>prose</v>
      </c>
      <c r="O3829">
        <f>VLOOKUP(TRIM(SUBSTITUTE(E3829,CHAR(160),CHAR(32))),Metadata!B$1:K$2632,10,FALSE)</f>
        <v>55867</v>
      </c>
      <c r="P3829" s="4" t="s">
        <v>11989</v>
      </c>
      <c r="Q3829">
        <v>80</v>
      </c>
      <c r="R3829">
        <v>84</v>
      </c>
      <c r="S3829">
        <v>86</v>
      </c>
      <c r="T3829">
        <v>91</v>
      </c>
    </row>
    <row r="3830" spans="1:20" hidden="1" x14ac:dyDescent="0.25">
      <c r="A3830">
        <v>3834</v>
      </c>
      <c r="B3830" t="s">
        <v>4354</v>
      </c>
      <c r="C3830" t="s">
        <v>4004</v>
      </c>
      <c r="D3830" t="s">
        <v>330</v>
      </c>
      <c r="E3830" t="s">
        <v>8865</v>
      </c>
      <c r="F3830" t="str">
        <f>VLOOKUP(TRIM(SUBSTITUTE(E3830,CHAR(160),CHAR(32))),Metadata!B$1:C$2632,2,FALSE)</f>
        <v>Gaulle, Charles de, 1890-1970.</v>
      </c>
      <c r="G3830" t="str">
        <f>VLOOKUP(TRIM(SUBSTITUTE(E3830,CHAR(160),CHAR(32))),Metadata!B$1:D$2632,3,FALSE)</f>
        <v>Mémoires de guerre, l'unité, 1942-1944</v>
      </c>
      <c r="H3830">
        <f>VLOOKUP(TRIM(SUBSTITUTE(E3830,CHAR(160),CHAR(32))),Metadata!B$1:E$2632,4,FALSE)</f>
        <v>1956</v>
      </c>
      <c r="I3830" t="s">
        <v>534</v>
      </c>
      <c r="K3830" t="str">
        <f>VLOOKUP(TRIM(SUBSTITUTE(E3830,CHAR(160),CHAR(32))),Metadata!B$1:H$2632,7,FALSE)</f>
        <v>memoires</v>
      </c>
      <c r="L3830" t="s">
        <v>4481</v>
      </c>
      <c r="N3830" t="str">
        <f>VLOOKUP(TRIM(SUBSTITUTE(E3830,CHAR(160),CHAR(32))),Metadata!B$1:J$2632,9,FALSE)</f>
        <v>prose</v>
      </c>
      <c r="O3830">
        <f>VLOOKUP(TRIM(SUBSTITUTE(E3830,CHAR(160),CHAR(32))),Metadata!B$1:K$2632,10,FALSE)</f>
        <v>208002</v>
      </c>
      <c r="P3830" s="4" t="s">
        <v>13118</v>
      </c>
      <c r="Q3830">
        <v>339</v>
      </c>
      <c r="R3830">
        <v>344</v>
      </c>
      <c r="S3830">
        <v>346</v>
      </c>
      <c r="T3830">
        <v>351</v>
      </c>
    </row>
    <row r="3831" spans="1:20" hidden="1" x14ac:dyDescent="0.25">
      <c r="A3831">
        <v>3835</v>
      </c>
      <c r="B3831" t="s">
        <v>4354</v>
      </c>
      <c r="C3831" t="s">
        <v>4004</v>
      </c>
      <c r="D3831" t="s">
        <v>330</v>
      </c>
      <c r="E3831" t="s">
        <v>8853</v>
      </c>
      <c r="F3831" t="str">
        <f>VLOOKUP(TRIM(SUBSTITUTE(E3831,CHAR(160),CHAR(32))),Metadata!B$1:C$2632,2,FALSE)</f>
        <v>Faral, Edmond, 1882-1958.</v>
      </c>
      <c r="G3831" t="str">
        <f>VLOOKUP(TRIM(SUBSTITUTE(E3831,CHAR(160),CHAR(32))),Metadata!B$1:D$2632,3,FALSE)</f>
        <v>La vie quotidienne au temps de Saint Louis</v>
      </c>
      <c r="H3831">
        <f>VLOOKUP(TRIM(SUBSTITUTE(E3831,CHAR(160),CHAR(32))),Metadata!B$1:E$2632,4,FALSE)</f>
        <v>1942</v>
      </c>
      <c r="I3831" t="s">
        <v>534</v>
      </c>
      <c r="K3831" t="str">
        <f>VLOOKUP(TRIM(SUBSTITUTE(E3831,CHAR(160),CHAR(32))),Metadata!B$1:H$2632,7,FALSE)</f>
        <v>traite ou essai</v>
      </c>
      <c r="L3831" t="s">
        <v>4402</v>
      </c>
      <c r="N3831" t="str">
        <f>VLOOKUP(TRIM(SUBSTITUTE(E3831,CHAR(160),CHAR(32))),Metadata!B$1:J$2632,9,FALSE)</f>
        <v>prose</v>
      </c>
      <c r="O3831">
        <f>VLOOKUP(TRIM(SUBSTITUTE(E3831,CHAR(160),CHAR(32))),Metadata!B$1:K$2632,10,FALSE)</f>
        <v>91366</v>
      </c>
      <c r="P3831" s="4" t="s">
        <v>11990</v>
      </c>
      <c r="Q3831">
        <v>63</v>
      </c>
      <c r="R3831">
        <v>68</v>
      </c>
      <c r="S3831">
        <v>75</v>
      </c>
      <c r="T3831">
        <v>80</v>
      </c>
    </row>
    <row r="3832" spans="1:20" hidden="1" x14ac:dyDescent="0.25">
      <c r="A3832">
        <v>3836</v>
      </c>
      <c r="B3832" t="s">
        <v>4354</v>
      </c>
      <c r="C3832" t="s">
        <v>4004</v>
      </c>
      <c r="D3832" t="s">
        <v>330</v>
      </c>
      <c r="E3832" t="s">
        <v>8799</v>
      </c>
      <c r="F3832" t="str">
        <f>VLOOKUP(TRIM(SUBSTITUTE(E3832,CHAR(160),CHAR(32))),Metadata!B$1:C$2632,2,FALSE)</f>
        <v>Bousquet, Joë 1897-1950.</v>
      </c>
      <c r="G3832" t="str">
        <f>VLOOKUP(TRIM(SUBSTITUTE(E3832,CHAR(160),CHAR(32))),Metadata!B$1:D$2632,3,FALSE)</f>
        <v>Traduit du silence</v>
      </c>
      <c r="H3832">
        <f>VLOOKUP(TRIM(SUBSTITUTE(E3832,CHAR(160),CHAR(32))),Metadata!B$1:E$2632,4,FALSE)</f>
        <v>1936</v>
      </c>
      <c r="I3832" t="s">
        <v>534</v>
      </c>
      <c r="K3832" t="str">
        <f>VLOOKUP(TRIM(SUBSTITUTE(E3832,CHAR(160),CHAR(32))),Metadata!B$1:H$2632,7,FALSE)</f>
        <v>memoires</v>
      </c>
      <c r="L3832" t="s">
        <v>4481</v>
      </c>
      <c r="N3832" t="str">
        <f>VLOOKUP(TRIM(SUBSTITUTE(E3832,CHAR(160),CHAR(32))),Metadata!B$1:J$2632,9,FALSE)</f>
        <v>prose</v>
      </c>
      <c r="O3832">
        <f>VLOOKUP(TRIM(SUBSTITUTE(E3832,CHAR(160),CHAR(32))),Metadata!B$1:K$2632,10,FALSE)</f>
        <v>99632</v>
      </c>
      <c r="P3832" s="4" t="s">
        <v>11991</v>
      </c>
      <c r="Q3832">
        <v>77</v>
      </c>
      <c r="R3832">
        <v>80</v>
      </c>
      <c r="S3832">
        <v>108</v>
      </c>
      <c r="T3832">
        <v>115</v>
      </c>
    </row>
    <row r="3833" spans="1:20" hidden="1" x14ac:dyDescent="0.25">
      <c r="A3833">
        <v>3837</v>
      </c>
      <c r="B3833" t="s">
        <v>4354</v>
      </c>
      <c r="C3833" t="s">
        <v>4004</v>
      </c>
      <c r="D3833" t="s">
        <v>330</v>
      </c>
      <c r="E3833" t="s">
        <v>9025</v>
      </c>
      <c r="F3833" t="str">
        <f>VLOOKUP(TRIM(SUBSTITUTE(E3833,CHAR(160),CHAR(32))),Metadata!B$1:C$2632,2,FALSE)</f>
        <v>Weil, Simone, 1909-1943.</v>
      </c>
      <c r="G3833" t="str">
        <f>VLOOKUP(TRIM(SUBSTITUTE(E3833,CHAR(160),CHAR(32))),Metadata!B$1:D$2632,3,FALSE)</f>
        <v>Écrits historiques et politiques. 2. Politique</v>
      </c>
      <c r="H3833">
        <f>VLOOKUP(TRIM(SUBSTITUTE(E3833,CHAR(160),CHAR(32))),Metadata!B$1:E$2632,4,FALSE)</f>
        <v>1960</v>
      </c>
      <c r="I3833" t="s">
        <v>534</v>
      </c>
      <c r="K3833" t="str">
        <f>VLOOKUP(TRIM(SUBSTITUTE(E3833,CHAR(160),CHAR(32))),Metadata!B$1:H$2632,7,FALSE)</f>
        <v>traite</v>
      </c>
      <c r="L3833" t="s">
        <v>4417</v>
      </c>
      <c r="N3833" t="str">
        <f>VLOOKUP(TRIM(SUBSTITUTE(E3833,CHAR(160),CHAR(32))),Metadata!B$1:J$2632,9,FALSE)</f>
        <v/>
      </c>
      <c r="O3833">
        <f>VLOOKUP(TRIM(SUBSTITUTE(E3833,CHAR(160),CHAR(32))),Metadata!B$1:K$2632,10,FALSE)</f>
        <v>65609</v>
      </c>
      <c r="P3833" s="4" t="s">
        <v>11992</v>
      </c>
      <c r="Q3833">
        <v>72</v>
      </c>
      <c r="R3833">
        <v>77</v>
      </c>
      <c r="S3833">
        <v>88</v>
      </c>
      <c r="T3833">
        <v>93</v>
      </c>
    </row>
    <row r="3834" spans="1:20" hidden="1" x14ac:dyDescent="0.25">
      <c r="A3834">
        <v>3838</v>
      </c>
      <c r="B3834" t="s">
        <v>4354</v>
      </c>
      <c r="C3834" t="s">
        <v>4004</v>
      </c>
      <c r="D3834" t="s">
        <v>330</v>
      </c>
      <c r="E3834" t="s">
        <v>8902</v>
      </c>
      <c r="F3834" t="str">
        <f>VLOOKUP(TRIM(SUBSTITUTE(E3834,CHAR(160),CHAR(32))),Metadata!B$1:C$2632,2,FALSE)</f>
        <v>Guéhenno, Jean, 1890-1978.</v>
      </c>
      <c r="G3834" t="str">
        <f>VLOOKUP(TRIM(SUBSTITUTE(E3834,CHAR(160),CHAR(32))),Metadata!B$1:D$2632,3,FALSE)</f>
        <v>Jean-Jacques. T. 3. Grandeur et misère d'un esprit, 1758-1778</v>
      </c>
      <c r="H3834">
        <f>VLOOKUP(TRIM(SUBSTITUTE(E3834,CHAR(160),CHAR(32))),Metadata!B$1:E$2632,4,FALSE)</f>
        <v>1952</v>
      </c>
      <c r="I3834" t="s">
        <v>534</v>
      </c>
      <c r="K3834" t="str">
        <f>VLOOKUP(TRIM(SUBSTITUTE(E3834,CHAR(160),CHAR(32))),Metadata!B$1:H$2632,7,FALSE)</f>
        <v>traite ou essai</v>
      </c>
      <c r="L3834" t="s">
        <v>4402</v>
      </c>
      <c r="N3834" t="str">
        <f>VLOOKUP(TRIM(SUBSTITUTE(E3834,CHAR(160),CHAR(32))),Metadata!B$1:J$2632,9,FALSE)</f>
        <v>prose</v>
      </c>
      <c r="O3834">
        <f>VLOOKUP(TRIM(SUBSTITUTE(E3834,CHAR(160),CHAR(32))),Metadata!B$1:K$2632,10,FALSE)</f>
        <v>109673</v>
      </c>
      <c r="P3834" s="4" t="s">
        <v>11993</v>
      </c>
      <c r="Q3834">
        <v>109</v>
      </c>
      <c r="R3834">
        <v>114</v>
      </c>
      <c r="S3834">
        <v>116</v>
      </c>
      <c r="T3834">
        <v>123</v>
      </c>
    </row>
    <row r="3835" spans="1:20" hidden="1" x14ac:dyDescent="0.25">
      <c r="A3835">
        <v>3839</v>
      </c>
      <c r="B3835" t="s">
        <v>4354</v>
      </c>
      <c r="C3835" t="s">
        <v>4004</v>
      </c>
      <c r="D3835" t="s">
        <v>330</v>
      </c>
      <c r="E3835" t="s">
        <v>8951</v>
      </c>
      <c r="F3835" t="str">
        <f>VLOOKUP(TRIM(SUBSTITUTE(E3835,CHAR(160),CHAR(32))),Metadata!B$1:C$2632,2,FALSE)</f>
        <v>Montherlant, Henry de, 1896-1972.</v>
      </c>
      <c r="G3835" t="str">
        <f>VLOOKUP(TRIM(SUBSTITUTE(E3835,CHAR(160),CHAR(32))),Metadata!B$1:D$2632,3,FALSE)</f>
        <v>La ville dont le prince est un enfant</v>
      </c>
      <c r="H3835">
        <f>VLOOKUP(TRIM(SUBSTITUTE(E3835,CHAR(160),CHAR(32))),Metadata!B$1:E$2632,4,FALSE)</f>
        <v>1951</v>
      </c>
      <c r="I3835" t="s">
        <v>534</v>
      </c>
      <c r="K3835" t="str">
        <f>VLOOKUP(TRIM(SUBSTITUTE(E3835,CHAR(160),CHAR(32))),Metadata!B$1:H$2632,7,FALSE)</f>
        <v>theatre</v>
      </c>
      <c r="L3835" t="s">
        <v>4472</v>
      </c>
      <c r="N3835" t="str">
        <f>VLOOKUP(TRIM(SUBSTITUTE(E3835,CHAR(160),CHAR(32))),Metadata!B$1:J$2632,9,FALSE)</f>
        <v>prose</v>
      </c>
      <c r="O3835">
        <f>VLOOKUP(TRIM(SUBSTITUTE(E3835,CHAR(160),CHAR(32))),Metadata!B$1:K$2632,10,FALSE)</f>
        <v>21934</v>
      </c>
      <c r="P3835" s="4" t="s">
        <v>11994</v>
      </c>
      <c r="Q3835">
        <v>62</v>
      </c>
      <c r="R3835">
        <v>66</v>
      </c>
      <c r="S3835">
        <v>68</v>
      </c>
      <c r="T3835">
        <v>73</v>
      </c>
    </row>
    <row r="3836" spans="1:20" hidden="1" x14ac:dyDescent="0.25">
      <c r="A3836">
        <v>3840</v>
      </c>
      <c r="B3836" t="s">
        <v>4354</v>
      </c>
      <c r="C3836" t="s">
        <v>4004</v>
      </c>
      <c r="D3836" t="s">
        <v>330</v>
      </c>
      <c r="E3836" t="s">
        <v>8805</v>
      </c>
      <c r="F3836" t="str">
        <f>VLOOKUP(TRIM(SUBSTITUTE(E3836,CHAR(160),CHAR(32))),Metadata!B$1:C$2632,2,FALSE)</f>
        <v>Camus, Albert, 1913-1960.</v>
      </c>
      <c r="G3836" t="str">
        <f>VLOOKUP(TRIM(SUBSTITUTE(E3836,CHAR(160),CHAR(32))),Metadata!B$1:D$2632,3,FALSE)</f>
        <v>La dévotion à la croix, adaptation</v>
      </c>
      <c r="H3836">
        <f>VLOOKUP(TRIM(SUBSTITUTE(E3836,CHAR(160),CHAR(32))),Metadata!B$1:E$2632,4,FALSE)</f>
        <v>1953</v>
      </c>
      <c r="I3836" t="s">
        <v>534</v>
      </c>
      <c r="K3836" t="str">
        <f>VLOOKUP(TRIM(SUBSTITUTE(E3836,CHAR(160),CHAR(32))),Metadata!B$1:H$2632,7,FALSE)</f>
        <v>theatre</v>
      </c>
      <c r="L3836" t="s">
        <v>4472</v>
      </c>
      <c r="N3836" t="str">
        <f>VLOOKUP(TRIM(SUBSTITUTE(E3836,CHAR(160),CHAR(32))),Metadata!B$1:J$2632,9,FALSE)</f>
        <v>prose</v>
      </c>
      <c r="O3836">
        <f>VLOOKUP(TRIM(SUBSTITUTE(E3836,CHAR(160),CHAR(32))),Metadata!B$1:K$2632,10,FALSE)</f>
        <v>16704</v>
      </c>
      <c r="P3836" s="4" t="s">
        <v>11995</v>
      </c>
      <c r="Q3836">
        <v>15</v>
      </c>
      <c r="R3836">
        <v>19</v>
      </c>
      <c r="S3836">
        <v>21</v>
      </c>
      <c r="T3836">
        <v>26</v>
      </c>
    </row>
    <row r="3837" spans="1:20" hidden="1" x14ac:dyDescent="0.25">
      <c r="A3837">
        <v>3841</v>
      </c>
      <c r="B3837" t="s">
        <v>4354</v>
      </c>
      <c r="C3837" t="s">
        <v>4004</v>
      </c>
      <c r="D3837" t="s">
        <v>330</v>
      </c>
      <c r="E3837" t="s">
        <v>8977</v>
      </c>
      <c r="F3837" t="str">
        <f>VLOOKUP(TRIM(SUBSTITUTE(E3837,CHAR(160),CHAR(32))),Metadata!B$1:C$2632,2,FALSE)</f>
        <v>Proust, Marcel, 1871-1922.</v>
      </c>
      <c r="G3837" t="str">
        <f>VLOOKUP(TRIM(SUBSTITUTE(E3837,CHAR(160),CHAR(32))),Metadata!B$1:D$2632,3,FALSE)</f>
        <v>Côté de Guermantes</v>
      </c>
      <c r="H3837">
        <f>VLOOKUP(TRIM(SUBSTITUTE(E3837,CHAR(160),CHAR(32))),Metadata!B$1:E$2632,4,FALSE)</f>
        <v>1920</v>
      </c>
      <c r="I3837" t="s">
        <v>534</v>
      </c>
      <c r="K3837" t="str">
        <f>VLOOKUP(TRIM(SUBSTITUTE(E3837,CHAR(160),CHAR(32))),Metadata!B$1:H$2632,7,FALSE)</f>
        <v>roman</v>
      </c>
      <c r="L3837" t="s">
        <v>4378</v>
      </c>
      <c r="N3837" t="str">
        <f>VLOOKUP(TRIM(SUBSTITUTE(E3837,CHAR(160),CHAR(32))),Metadata!B$1:J$2632,9,FALSE)</f>
        <v>prose</v>
      </c>
      <c r="O3837">
        <f>VLOOKUP(TRIM(SUBSTITUTE(E3837,CHAR(160),CHAR(32))),Metadata!B$1:K$2632,10,FALSE)</f>
        <v>247207</v>
      </c>
      <c r="P3837" s="4" t="s">
        <v>13119</v>
      </c>
      <c r="Q3837">
        <v>385</v>
      </c>
      <c r="R3837">
        <v>389</v>
      </c>
      <c r="S3837">
        <v>391</v>
      </c>
      <c r="T3837">
        <v>396</v>
      </c>
    </row>
    <row r="3838" spans="1:20" hidden="1" x14ac:dyDescent="0.25">
      <c r="A3838">
        <v>3842</v>
      </c>
      <c r="B3838" t="s">
        <v>4354</v>
      </c>
      <c r="C3838" t="s">
        <v>4004</v>
      </c>
      <c r="D3838" t="s">
        <v>330</v>
      </c>
      <c r="E3838" t="s">
        <v>8745</v>
      </c>
      <c r="F3838" t="str">
        <f>VLOOKUP(TRIM(SUBSTITUTE(E3838,CHAR(160),CHAR(32))),Metadata!B$1:C$2632,2,FALSE)</f>
        <v>Ambrière, Francis, 1907-</v>
      </c>
      <c r="G3838" t="str">
        <f>VLOOKUP(TRIM(SUBSTITUTE(E3838,CHAR(160),CHAR(32))),Metadata!B$1:D$2632,3,FALSE)</f>
        <v>Les grandes vacances</v>
      </c>
      <c r="H3838">
        <f>VLOOKUP(TRIM(SUBSTITUTE(E3838,CHAR(160),CHAR(32))),Metadata!B$1:E$2632,4,FALSE)</f>
        <v>1946</v>
      </c>
      <c r="I3838" t="s">
        <v>534</v>
      </c>
      <c r="K3838" t="str">
        <f>VLOOKUP(TRIM(SUBSTITUTE(E3838,CHAR(160),CHAR(32))),Metadata!B$1:H$2632,7,FALSE)</f>
        <v>roman</v>
      </c>
      <c r="L3838" t="s">
        <v>4378</v>
      </c>
      <c r="N3838" t="str">
        <f>VLOOKUP(TRIM(SUBSTITUTE(E3838,CHAR(160),CHAR(32))),Metadata!B$1:J$2632,9,FALSE)</f>
        <v>prose</v>
      </c>
      <c r="O3838">
        <f>VLOOKUP(TRIM(SUBSTITUTE(E3838,CHAR(160),CHAR(32))),Metadata!B$1:K$2632,10,FALSE)</f>
        <v>124263</v>
      </c>
      <c r="P3838" s="4" t="s">
        <v>11996</v>
      </c>
      <c r="Q3838">
        <v>166</v>
      </c>
      <c r="R3838">
        <v>170</v>
      </c>
      <c r="S3838">
        <v>172</v>
      </c>
      <c r="T3838">
        <v>177</v>
      </c>
    </row>
    <row r="3839" spans="1:20" hidden="1" x14ac:dyDescent="0.25">
      <c r="A3839">
        <v>3843</v>
      </c>
      <c r="B3839" t="s">
        <v>4354</v>
      </c>
      <c r="C3839" t="s">
        <v>4004</v>
      </c>
      <c r="D3839" t="s">
        <v>330</v>
      </c>
      <c r="E3839" t="s">
        <v>8942</v>
      </c>
      <c r="F3839" t="str">
        <f>VLOOKUP(TRIM(SUBSTITUTE(E3839,CHAR(160),CHAR(32))),Metadata!B$1:C$2632,2,FALSE)</f>
        <v>Maurois, André, 1885-1967.</v>
      </c>
      <c r="G3839" t="str">
        <f>VLOOKUP(TRIM(SUBSTITUTE(E3839,CHAR(160),CHAR(32))),Metadata!B$1:D$2632,3,FALSE)</f>
        <v>La Vie de Disraëli</v>
      </c>
      <c r="H3839">
        <f>VLOOKUP(TRIM(SUBSTITUTE(E3839,CHAR(160),CHAR(32))),Metadata!B$1:E$2632,4,FALSE)</f>
        <v>1927</v>
      </c>
      <c r="I3839" t="s">
        <v>534</v>
      </c>
      <c r="K3839" t="str">
        <f>VLOOKUP(TRIM(SUBSTITUTE(E3839,CHAR(160),CHAR(32))),Metadata!B$1:H$2632,7,FALSE)</f>
        <v>roman</v>
      </c>
      <c r="L3839" t="s">
        <v>4378</v>
      </c>
      <c r="N3839" t="str">
        <f>VLOOKUP(TRIM(SUBSTITUTE(E3839,CHAR(160),CHAR(32))),Metadata!B$1:J$2632,9,FALSE)</f>
        <v>prose</v>
      </c>
      <c r="O3839">
        <f>VLOOKUP(TRIM(SUBSTITUTE(E3839,CHAR(160),CHAR(32))),Metadata!B$1:K$2632,10,FALSE)</f>
        <v>82540</v>
      </c>
      <c r="P3839" s="4" t="s">
        <v>11997</v>
      </c>
      <c r="Q3839">
        <v>27</v>
      </c>
      <c r="R3839">
        <v>35</v>
      </c>
      <c r="S3839">
        <v>37</v>
      </c>
      <c r="T3839">
        <v>42</v>
      </c>
    </row>
    <row r="3840" spans="1:20" hidden="1" x14ac:dyDescent="0.25">
      <c r="A3840">
        <v>3844</v>
      </c>
      <c r="B3840" t="s">
        <v>4354</v>
      </c>
      <c r="C3840" t="s">
        <v>4004</v>
      </c>
      <c r="D3840" t="s">
        <v>330</v>
      </c>
      <c r="E3840" t="s">
        <v>7209</v>
      </c>
      <c r="F3840" t="str">
        <f>VLOOKUP(TRIM(SUBSTITUTE(E3840,CHAR(160),CHAR(32))),Metadata!B$1:C$2632,2,FALSE)</f>
        <v>Mathiez, Albert, 1874-1932.</v>
      </c>
      <c r="G3840" t="str">
        <f>VLOOKUP(TRIM(SUBSTITUTE(E3840,CHAR(160),CHAR(32))),Metadata!B$1:D$2632,3,FALSE)</f>
        <v>La révolution française</v>
      </c>
      <c r="H3840">
        <f>VLOOKUP(TRIM(SUBSTITUTE(E3840,CHAR(160),CHAR(32))),Metadata!B$1:E$2632,4,FALSE)</f>
        <v>1922</v>
      </c>
      <c r="I3840" t="s">
        <v>534</v>
      </c>
      <c r="K3840" t="str">
        <f>VLOOKUP(TRIM(SUBSTITUTE(E3840,CHAR(160),CHAR(32))),Metadata!B$1:H$2632,7,FALSE)</f>
        <v>traite</v>
      </c>
      <c r="L3840" t="s">
        <v>4417</v>
      </c>
      <c r="N3840" t="str">
        <f>VLOOKUP(TRIM(SUBSTITUTE(E3840,CHAR(160),CHAR(32))),Metadata!B$1:J$2632,9,FALSE)</f>
        <v/>
      </c>
      <c r="O3840">
        <f>VLOOKUP(TRIM(SUBSTITUTE(E3840,CHAR(160),CHAR(32))),Metadata!B$1:K$2632,10,FALSE)</f>
        <v>207556</v>
      </c>
      <c r="P3840" s="4" t="s">
        <v>11998</v>
      </c>
      <c r="Q3840">
        <v>61</v>
      </c>
      <c r="R3840">
        <v>66</v>
      </c>
      <c r="S3840">
        <v>68</v>
      </c>
      <c r="T3840">
        <v>75</v>
      </c>
    </row>
    <row r="3841" spans="1:20" hidden="1" x14ac:dyDescent="0.25">
      <c r="A3841">
        <v>3845</v>
      </c>
      <c r="B3841" t="s">
        <v>4354</v>
      </c>
      <c r="C3841" t="s">
        <v>4004</v>
      </c>
      <c r="D3841" t="s">
        <v>330</v>
      </c>
      <c r="E3841" t="s">
        <v>6934</v>
      </c>
      <c r="F3841" t="str">
        <f>VLOOKUP(TRIM(SUBSTITUTE(E3841,CHAR(160),CHAR(32))),Metadata!B$1:C$2632,2,FALSE)</f>
        <v>Jaurès, Jean, 1859-1914.</v>
      </c>
      <c r="G3841" t="str">
        <f>VLOOKUP(TRIM(SUBSTITUTE(E3841,CHAR(160),CHAR(32))),Metadata!B$1:D$2632,3,FALSE)</f>
        <v>Discours parlementaires</v>
      </c>
      <c r="H3841">
        <f>VLOOKUP(TRIM(SUBSTITUTE(E3841,CHAR(160),CHAR(32))),Metadata!B$1:E$2632,4,FALSE)</f>
        <v>1904</v>
      </c>
      <c r="I3841" t="s">
        <v>534</v>
      </c>
      <c r="K3841" t="str">
        <f>VLOOKUP(TRIM(SUBSTITUTE(E3841,CHAR(160),CHAR(32))),Metadata!B$1:H$2632,7,FALSE)</f>
        <v>traite</v>
      </c>
      <c r="L3841" t="s">
        <v>4417</v>
      </c>
      <c r="N3841" t="str">
        <f>VLOOKUP(TRIM(SUBSTITUTE(E3841,CHAR(160),CHAR(32))),Metadata!B$1:J$2632,9,FALSE)</f>
        <v/>
      </c>
      <c r="O3841">
        <f>VLOOKUP(TRIM(SUBSTITUTE(E3841,CHAR(160),CHAR(32))),Metadata!B$1:K$2632,10,FALSE)</f>
        <v>301388</v>
      </c>
      <c r="P3841" s="4" t="s">
        <v>11999</v>
      </c>
      <c r="Q3841">
        <v>152</v>
      </c>
      <c r="R3841">
        <v>156</v>
      </c>
      <c r="S3841">
        <v>158</v>
      </c>
      <c r="T3841">
        <v>163</v>
      </c>
    </row>
    <row r="3842" spans="1:20" hidden="1" x14ac:dyDescent="0.25">
      <c r="A3842">
        <v>3846</v>
      </c>
      <c r="B3842" t="s">
        <v>4354</v>
      </c>
      <c r="C3842" t="s">
        <v>4004</v>
      </c>
      <c r="D3842" t="s">
        <v>330</v>
      </c>
      <c r="E3842" t="s">
        <v>7703</v>
      </c>
      <c r="F3842" t="str">
        <f>VLOOKUP(TRIM(SUBSTITUTE(E3842,CHAR(160),CHAR(32))),Metadata!B$1:C$2632,2,FALSE)</f>
        <v>Mantoux, Étienne, 1913-1945.</v>
      </c>
      <c r="G3842" t="str">
        <f>VLOOKUP(TRIM(SUBSTITUTE(E3842,CHAR(160),CHAR(32))),Metadata!B$1:D$2632,3,FALSE)</f>
        <v>La paix calomniée ou les conséquences économiques de M. Keynes</v>
      </c>
      <c r="H3842">
        <f>VLOOKUP(TRIM(SUBSTITUTE(E3842,CHAR(160),CHAR(32))),Metadata!B$1:E$2632,4,FALSE)</f>
        <v>1946</v>
      </c>
      <c r="I3842" t="s">
        <v>534</v>
      </c>
      <c r="K3842" t="str">
        <f>VLOOKUP(TRIM(SUBSTITUTE(E3842,CHAR(160),CHAR(32))),Metadata!B$1:H$2632,7,FALSE)</f>
        <v>traite</v>
      </c>
      <c r="L3842" t="s">
        <v>4417</v>
      </c>
      <c r="N3842" t="str">
        <f>VLOOKUP(TRIM(SUBSTITUTE(E3842,CHAR(160),CHAR(32))),Metadata!B$1:J$2632,9,FALSE)</f>
        <v/>
      </c>
      <c r="O3842">
        <f>VLOOKUP(TRIM(SUBSTITUTE(E3842,CHAR(160),CHAR(32))),Metadata!B$1:K$2632,10,FALSE)</f>
        <v>102525</v>
      </c>
      <c r="P3842" s="4" t="s">
        <v>12000</v>
      </c>
      <c r="Q3842">
        <v>33</v>
      </c>
      <c r="R3842">
        <v>38</v>
      </c>
      <c r="S3842">
        <v>40</v>
      </c>
      <c r="T3842">
        <v>47</v>
      </c>
    </row>
    <row r="3843" spans="1:20" hidden="1" x14ac:dyDescent="0.25">
      <c r="A3843">
        <v>3847</v>
      </c>
      <c r="B3843" t="s">
        <v>4354</v>
      </c>
      <c r="C3843" t="s">
        <v>4004</v>
      </c>
      <c r="D3843" t="s">
        <v>330</v>
      </c>
      <c r="E3843" t="s">
        <v>8745</v>
      </c>
      <c r="F3843" t="str">
        <f>VLOOKUP(TRIM(SUBSTITUTE(E3843,CHAR(160),CHAR(32))),Metadata!B$1:C$2632,2,FALSE)</f>
        <v>Ambrière, Francis, 1907-</v>
      </c>
      <c r="G3843" t="str">
        <f>VLOOKUP(TRIM(SUBSTITUTE(E3843,CHAR(160),CHAR(32))),Metadata!B$1:D$2632,3,FALSE)</f>
        <v>Les grandes vacances</v>
      </c>
      <c r="H3843">
        <f>VLOOKUP(TRIM(SUBSTITUTE(E3843,CHAR(160),CHAR(32))),Metadata!B$1:E$2632,4,FALSE)</f>
        <v>1946</v>
      </c>
      <c r="I3843" t="s">
        <v>534</v>
      </c>
      <c r="K3843" t="str">
        <f>VLOOKUP(TRIM(SUBSTITUTE(E3843,CHAR(160),CHAR(32))),Metadata!B$1:H$2632,7,FALSE)</f>
        <v>roman</v>
      </c>
      <c r="L3843" t="s">
        <v>4378</v>
      </c>
      <c r="N3843" t="str">
        <f>VLOOKUP(TRIM(SUBSTITUTE(E3843,CHAR(160),CHAR(32))),Metadata!B$1:J$2632,9,FALSE)</f>
        <v>prose</v>
      </c>
      <c r="O3843">
        <f>VLOOKUP(TRIM(SUBSTITUTE(E3843,CHAR(160),CHAR(32))),Metadata!B$1:K$2632,10,FALSE)</f>
        <v>124263</v>
      </c>
      <c r="P3843" s="4" t="s">
        <v>13120</v>
      </c>
      <c r="Q3843">
        <v>210</v>
      </c>
      <c r="R3843">
        <v>215</v>
      </c>
      <c r="S3843">
        <v>217</v>
      </c>
      <c r="T3843">
        <v>224</v>
      </c>
    </row>
    <row r="3844" spans="1:20" hidden="1" x14ac:dyDescent="0.25">
      <c r="A3844">
        <v>3848</v>
      </c>
      <c r="B3844" t="s">
        <v>4354</v>
      </c>
      <c r="C3844" t="s">
        <v>4004</v>
      </c>
      <c r="D3844" t="s">
        <v>330</v>
      </c>
      <c r="E3844" t="s">
        <v>8807</v>
      </c>
      <c r="F3844" t="str">
        <f>VLOOKUP(TRIM(SUBSTITUTE(E3844,CHAR(160),CHAR(32))),Metadata!B$1:C$2632,2,FALSE)</f>
        <v>Camus, Albert, 1913-1960.</v>
      </c>
      <c r="G3844" t="str">
        <f>VLOOKUP(TRIM(SUBSTITUTE(E3844,CHAR(160),CHAR(32))),Metadata!B$1:D$2632,3,FALSE)</f>
        <v>Les possédés; pièce en trois parties adaptée du roman de Dostoïevski</v>
      </c>
      <c r="H3844">
        <f>VLOOKUP(TRIM(SUBSTITUTE(E3844,CHAR(160),CHAR(32))),Metadata!B$1:E$2632,4,FALSE)</f>
        <v>1959</v>
      </c>
      <c r="I3844" t="s">
        <v>534</v>
      </c>
      <c r="K3844" t="str">
        <f>VLOOKUP(TRIM(SUBSTITUTE(E3844,CHAR(160),CHAR(32))),Metadata!B$1:H$2632,7,FALSE)</f>
        <v>theatre</v>
      </c>
      <c r="L3844" t="s">
        <v>4472</v>
      </c>
      <c r="N3844" t="str">
        <f>VLOOKUP(TRIM(SUBSTITUTE(E3844,CHAR(160),CHAR(32))),Metadata!B$1:J$2632,9,FALSE)</f>
        <v>prose</v>
      </c>
      <c r="O3844">
        <f>VLOOKUP(TRIM(SUBSTITUTE(E3844,CHAR(160),CHAR(32))),Metadata!B$1:K$2632,10,FALSE)</f>
        <v>39233</v>
      </c>
      <c r="P3844" s="4" t="s">
        <v>12001</v>
      </c>
      <c r="Q3844">
        <v>15</v>
      </c>
      <c r="R3844">
        <v>20</v>
      </c>
      <c r="S3844">
        <v>33</v>
      </c>
      <c r="T3844">
        <v>38</v>
      </c>
    </row>
    <row r="3845" spans="1:20" hidden="1" x14ac:dyDescent="0.25">
      <c r="A3845">
        <v>3849</v>
      </c>
      <c r="B3845" t="s">
        <v>4354</v>
      </c>
      <c r="C3845" t="s">
        <v>4004</v>
      </c>
      <c r="D3845" t="s">
        <v>330</v>
      </c>
      <c r="E3845" t="s">
        <v>8750</v>
      </c>
      <c r="F3845" t="str">
        <f>VLOOKUP(TRIM(SUBSTITUTE(E3845,CHAR(160),CHAR(32))),Metadata!B$1:C$2632,2,FALSE)</f>
        <v>Aragon, Louis, 1897-1982.</v>
      </c>
      <c r="G3845" t="str">
        <f>VLOOKUP(TRIM(SUBSTITUTE(E3845,CHAR(160),CHAR(32))),Metadata!B$1:D$2632,3,FALSE)</f>
        <v>Les beaux quartiers</v>
      </c>
      <c r="H3845">
        <f>VLOOKUP(TRIM(SUBSTITUTE(E3845,CHAR(160),CHAR(32))),Metadata!B$1:E$2632,4,FALSE)</f>
        <v>1936</v>
      </c>
      <c r="I3845" t="s">
        <v>534</v>
      </c>
      <c r="K3845" t="str">
        <f>VLOOKUP(TRIM(SUBSTITUTE(E3845,CHAR(160),CHAR(32))),Metadata!B$1:H$2632,7,FALSE)</f>
        <v>roman</v>
      </c>
      <c r="L3845" t="s">
        <v>4378</v>
      </c>
      <c r="N3845" t="str">
        <f>VLOOKUP(TRIM(SUBSTITUTE(E3845,CHAR(160),CHAR(32))),Metadata!B$1:J$2632,9,FALSE)</f>
        <v>prose</v>
      </c>
      <c r="O3845">
        <f>VLOOKUP(TRIM(SUBSTITUTE(E3845,CHAR(160),CHAR(32))),Metadata!B$1:K$2632,10,FALSE)</f>
        <v>185099</v>
      </c>
      <c r="P3845" s="4" t="s">
        <v>12002</v>
      </c>
      <c r="Q3845">
        <v>57</v>
      </c>
      <c r="R3845">
        <v>62</v>
      </c>
      <c r="S3845">
        <v>64</v>
      </c>
      <c r="T3845">
        <v>71</v>
      </c>
    </row>
    <row r="3846" spans="1:20" hidden="1" x14ac:dyDescent="0.25">
      <c r="A3846">
        <v>3850</v>
      </c>
      <c r="B3846" t="s">
        <v>4354</v>
      </c>
      <c r="C3846" t="s">
        <v>4004</v>
      </c>
      <c r="D3846" t="s">
        <v>330</v>
      </c>
      <c r="E3846" t="s">
        <v>7404</v>
      </c>
      <c r="F3846" t="str">
        <f>VLOOKUP(TRIM(SUBSTITUTE(E3846,CHAR(160),CHAR(32))),Metadata!B$1:C$2632,2,FALSE)</f>
        <v>Levy-Bruhl, Lucien, 1857-1939.</v>
      </c>
      <c r="G3846" t="str">
        <f>VLOOKUP(TRIM(SUBSTITUTE(E3846,CHAR(160),CHAR(32))),Metadata!B$1:D$2632,3,FALSE)</f>
        <v>Le surnaturel et la nature dans la mentalité primitive</v>
      </c>
      <c r="H3846">
        <f>VLOOKUP(TRIM(SUBSTITUTE(E3846,CHAR(160),CHAR(32))),Metadata!B$1:E$2632,4,FALSE)</f>
        <v>1931</v>
      </c>
      <c r="I3846" t="s">
        <v>534</v>
      </c>
      <c r="K3846" t="str">
        <f>VLOOKUP(TRIM(SUBSTITUTE(E3846,CHAR(160),CHAR(32))),Metadata!B$1:H$2632,7,FALSE)</f>
        <v>traite</v>
      </c>
      <c r="L3846" t="s">
        <v>4417</v>
      </c>
      <c r="N3846" t="str">
        <f>VLOOKUP(TRIM(SUBSTITUTE(E3846,CHAR(160),CHAR(32))),Metadata!B$1:J$2632,9,FALSE)</f>
        <v/>
      </c>
      <c r="O3846">
        <f>VLOOKUP(TRIM(SUBSTITUTE(E3846,CHAR(160),CHAR(32))),Metadata!B$1:K$2632,10,FALSE)</f>
        <v>168073</v>
      </c>
      <c r="P3846" s="4" t="s">
        <v>12003</v>
      </c>
      <c r="Q3846">
        <v>71</v>
      </c>
      <c r="R3846">
        <v>76</v>
      </c>
      <c r="S3846">
        <v>103</v>
      </c>
      <c r="T3846">
        <v>110</v>
      </c>
    </row>
    <row r="3847" spans="1:20" hidden="1" x14ac:dyDescent="0.25">
      <c r="A3847">
        <v>3851</v>
      </c>
      <c r="B3847" t="s">
        <v>4354</v>
      </c>
      <c r="C3847" t="s">
        <v>4004</v>
      </c>
      <c r="D3847" t="s">
        <v>330</v>
      </c>
      <c r="E3847" t="s">
        <v>7382</v>
      </c>
      <c r="F3847" t="str">
        <f>VLOOKUP(TRIM(SUBSTITUTE(E3847,CHAR(160),CHAR(32))),Metadata!B$1:C$2632,2,FALSE)</f>
        <v>Bainville, Jacques, 1879-1936.</v>
      </c>
      <c r="G3847" t="str">
        <f>VLOOKUP(TRIM(SUBSTITUTE(E3847,CHAR(160),CHAR(32))),Metadata!B$1:D$2632,3,FALSE)</f>
        <v>Napoléon</v>
      </c>
      <c r="H3847">
        <f>VLOOKUP(TRIM(SUBSTITUTE(E3847,CHAR(160),CHAR(32))),Metadata!B$1:E$2632,4,FALSE)</f>
        <v>1931</v>
      </c>
      <c r="I3847" t="s">
        <v>534</v>
      </c>
      <c r="K3847" t="str">
        <f>VLOOKUP(TRIM(SUBSTITUTE(E3847,CHAR(160),CHAR(32))),Metadata!B$1:H$2632,7,FALSE)</f>
        <v>traite ou essai</v>
      </c>
      <c r="L3847" t="s">
        <v>4402</v>
      </c>
      <c r="N3847" t="str">
        <f>VLOOKUP(TRIM(SUBSTITUTE(E3847,CHAR(160),CHAR(32))),Metadata!B$1:J$2632,9,FALSE)</f>
        <v/>
      </c>
      <c r="O3847">
        <f>VLOOKUP(TRIM(SUBSTITUTE(E3847,CHAR(160),CHAR(32))),Metadata!B$1:K$2632,10,FALSE)</f>
        <v>191193</v>
      </c>
      <c r="P3847" s="4" t="s">
        <v>13121</v>
      </c>
      <c r="Q3847">
        <v>180</v>
      </c>
      <c r="R3847">
        <v>184</v>
      </c>
      <c r="S3847">
        <v>186</v>
      </c>
      <c r="T3847">
        <v>191</v>
      </c>
    </row>
    <row r="3848" spans="1:20" hidden="1" x14ac:dyDescent="0.25">
      <c r="A3848">
        <v>3852</v>
      </c>
      <c r="B3848" t="s">
        <v>4354</v>
      </c>
      <c r="C3848" t="s">
        <v>425</v>
      </c>
      <c r="D3848" t="s">
        <v>330</v>
      </c>
      <c r="E3848" t="s">
        <v>7915</v>
      </c>
      <c r="F3848" t="str">
        <f>VLOOKUP(TRIM(SUBSTITUTE(E3848,CHAR(160),CHAR(32))),Metadata!B$1:C$2632,2,FALSE)</f>
        <v>Mousket, Philippe, 13th cent.</v>
      </c>
      <c r="G3848" t="str">
        <f>VLOOKUP(TRIM(SUBSTITUTE(E3848,CHAR(160),CHAR(32))),Metadata!B$1:D$2632,3,FALSE)</f>
        <v>Chronique</v>
      </c>
      <c r="H3848">
        <f>VLOOKUP(TRIM(SUBSTITUTE(E3848,CHAR(160),CHAR(32))),Metadata!B$1:E$2632,4,FALSE)</f>
        <v>1243</v>
      </c>
      <c r="I3848" t="s">
        <v>453</v>
      </c>
      <c r="K3848" t="str">
        <f>VLOOKUP(TRIM(SUBSTITUTE(E3848,CHAR(160),CHAR(32))),Metadata!B$1:H$2632,7,FALSE)</f>
        <v>melanges litteraires</v>
      </c>
      <c r="L3848" t="s">
        <v>4389</v>
      </c>
      <c r="N3848" t="str">
        <f>VLOOKUP(TRIM(SUBSTITUTE(E3848,CHAR(160),CHAR(32))),Metadata!B$1:J$2632,9,FALSE)</f>
        <v/>
      </c>
      <c r="O3848">
        <f>VLOOKUP(TRIM(SUBSTITUTE(E3848,CHAR(160),CHAR(32))),Metadata!B$1:K$2632,10,FALSE)</f>
        <v>181719</v>
      </c>
      <c r="P3848" s="8" t="s">
        <v>12004</v>
      </c>
      <c r="Q3848">
        <v>235</v>
      </c>
      <c r="R3848">
        <v>244</v>
      </c>
    </row>
    <row r="3849" spans="1:20" hidden="1" x14ac:dyDescent="0.25">
      <c r="A3849">
        <v>3853</v>
      </c>
      <c r="B3849" t="s">
        <v>4354</v>
      </c>
      <c r="C3849" t="s">
        <v>425</v>
      </c>
      <c r="D3849" t="s">
        <v>330</v>
      </c>
      <c r="E3849" t="s">
        <v>7945</v>
      </c>
      <c r="F3849" t="str">
        <f>VLOOKUP(TRIM(SUBSTITUTE(E3849,CHAR(160),CHAR(32))),Metadata!B$1:C$2632,2,FALSE)</f>
        <v>Montaigne, Michel Eyquem de</v>
      </c>
      <c r="G3849" t="str">
        <f>VLOOKUP(TRIM(SUBSTITUTE(E3849,CHAR(160),CHAR(32))),Metadata!B$1:D$2632,3,FALSE)</f>
        <v>Les Essais</v>
      </c>
      <c r="H3849">
        <f>VLOOKUP(TRIM(SUBSTITUTE(E3849,CHAR(160),CHAR(32))),Metadata!B$1:E$2632,4,FALSE)</f>
        <v>1595</v>
      </c>
      <c r="I3849" t="s">
        <v>456</v>
      </c>
      <c r="K3849" t="str">
        <f>VLOOKUP(TRIM(SUBSTITUTE(E3849,CHAR(160),CHAR(32))),Metadata!B$1:H$2632,7,FALSE)</f>
        <v>essai</v>
      </c>
      <c r="L3849" t="s">
        <v>4484</v>
      </c>
      <c r="N3849" t="str">
        <f>VLOOKUP(TRIM(SUBSTITUTE(E3849,CHAR(160),CHAR(32))),Metadata!B$1:J$2632,9,FALSE)</f>
        <v/>
      </c>
      <c r="O3849">
        <f>VLOOKUP(TRIM(SUBSTITUTE(E3849,CHAR(160),CHAR(32))),Metadata!B$1:K$2632,10,FALSE)</f>
        <v>438631</v>
      </c>
      <c r="P3849" s="4" t="s">
        <v>9421</v>
      </c>
      <c r="Q3849">
        <v>101</v>
      </c>
      <c r="R3849">
        <v>111</v>
      </c>
    </row>
    <row r="3850" spans="1:20" hidden="1" x14ac:dyDescent="0.25">
      <c r="A3850">
        <v>3854</v>
      </c>
      <c r="B3850" t="s">
        <v>4354</v>
      </c>
      <c r="C3850" t="s">
        <v>425</v>
      </c>
      <c r="D3850" t="s">
        <v>330</v>
      </c>
      <c r="E3850" t="s">
        <v>7955</v>
      </c>
      <c r="F3850" t="str">
        <f>VLOOKUP(TRIM(SUBSTITUTE(E3850,CHAR(160),CHAR(32))),Metadata!B$1:C$2632,2,FALSE)</f>
        <v>Yver, Jacques, 1520-1572.</v>
      </c>
      <c r="G3850" t="str">
        <f>VLOOKUP(TRIM(SUBSTITUTE(E3850,CHAR(160),CHAR(32))),Metadata!B$1:D$2632,3,FALSE)</f>
        <v>Le Printemps (extraits)</v>
      </c>
      <c r="H3850">
        <f>VLOOKUP(TRIM(SUBSTITUTE(E3850,CHAR(160),CHAR(32))),Metadata!B$1:E$2632,4,FALSE)</f>
        <v>1557</v>
      </c>
      <c r="I3850" t="s">
        <v>456</v>
      </c>
      <c r="K3850" t="str">
        <f>VLOOKUP(TRIM(SUBSTITUTE(E3850,CHAR(160),CHAR(32))),Metadata!B$1:H$2632,7,FALSE)</f>
        <v>traite ou essai</v>
      </c>
      <c r="L3850" t="s">
        <v>4402</v>
      </c>
      <c r="N3850" t="str">
        <f>VLOOKUP(TRIM(SUBSTITUTE(E3850,CHAR(160),CHAR(32))),Metadata!B$1:J$2632,9,FALSE)</f>
        <v/>
      </c>
      <c r="O3850">
        <f>VLOOKUP(TRIM(SUBSTITUTE(E3850,CHAR(160),CHAR(32))),Metadata!B$1:K$2632,10,FALSE)</f>
        <v>55236</v>
      </c>
      <c r="P3850" s="4" t="s">
        <v>13122</v>
      </c>
      <c r="Q3850">
        <v>579</v>
      </c>
      <c r="R3850">
        <v>588</v>
      </c>
    </row>
    <row r="3851" spans="1:20" hidden="1" x14ac:dyDescent="0.25">
      <c r="A3851">
        <v>3855</v>
      </c>
      <c r="B3851" t="s">
        <v>4354</v>
      </c>
      <c r="C3851" t="s">
        <v>425</v>
      </c>
      <c r="D3851" t="s">
        <v>330</v>
      </c>
      <c r="E3851" t="s">
        <v>7945</v>
      </c>
      <c r="F3851" t="str">
        <f>VLOOKUP(TRIM(SUBSTITUTE(E3851,CHAR(160),CHAR(32))),Metadata!B$1:C$2632,2,FALSE)</f>
        <v>Montaigne, Michel Eyquem de</v>
      </c>
      <c r="G3851" t="str">
        <f>VLOOKUP(TRIM(SUBSTITUTE(E3851,CHAR(160),CHAR(32))),Metadata!B$1:D$2632,3,FALSE)</f>
        <v>Les Essais</v>
      </c>
      <c r="H3851">
        <f>VLOOKUP(TRIM(SUBSTITUTE(E3851,CHAR(160),CHAR(32))),Metadata!B$1:E$2632,4,FALSE)</f>
        <v>1595</v>
      </c>
      <c r="I3851" t="s">
        <v>456</v>
      </c>
      <c r="K3851" t="str">
        <f>VLOOKUP(TRIM(SUBSTITUTE(E3851,CHAR(160),CHAR(32))),Metadata!B$1:H$2632,7,FALSE)</f>
        <v>essai</v>
      </c>
      <c r="L3851" t="s">
        <v>4484</v>
      </c>
      <c r="N3851" t="str">
        <f>VLOOKUP(TRIM(SUBSTITUTE(E3851,CHAR(160),CHAR(32))),Metadata!B$1:J$2632,9,FALSE)</f>
        <v/>
      </c>
      <c r="O3851">
        <f>VLOOKUP(TRIM(SUBSTITUTE(E3851,CHAR(160),CHAR(32))),Metadata!B$1:K$2632,10,FALSE)</f>
        <v>438631</v>
      </c>
      <c r="P3851" s="8" t="s">
        <v>12005</v>
      </c>
      <c r="Q3851">
        <v>143</v>
      </c>
      <c r="R3851">
        <v>152</v>
      </c>
    </row>
    <row r="3852" spans="1:20" hidden="1" x14ac:dyDescent="0.25">
      <c r="A3852">
        <v>3856</v>
      </c>
      <c r="B3852" t="s">
        <v>4354</v>
      </c>
      <c r="C3852" t="s">
        <v>425</v>
      </c>
      <c r="D3852" t="s">
        <v>330</v>
      </c>
      <c r="E3852" t="s">
        <v>7945</v>
      </c>
      <c r="F3852" t="str">
        <f>VLOOKUP(TRIM(SUBSTITUTE(E3852,CHAR(160),CHAR(32))),Metadata!B$1:C$2632,2,FALSE)</f>
        <v>Montaigne, Michel Eyquem de</v>
      </c>
      <c r="G3852" t="str">
        <f>VLOOKUP(TRIM(SUBSTITUTE(E3852,CHAR(160),CHAR(32))),Metadata!B$1:D$2632,3,FALSE)</f>
        <v>Les Essais</v>
      </c>
      <c r="H3852">
        <f>VLOOKUP(TRIM(SUBSTITUTE(E3852,CHAR(160),CHAR(32))),Metadata!B$1:E$2632,4,FALSE)</f>
        <v>1595</v>
      </c>
      <c r="I3852" t="s">
        <v>456</v>
      </c>
      <c r="K3852" t="str">
        <f>VLOOKUP(TRIM(SUBSTITUTE(E3852,CHAR(160),CHAR(32))),Metadata!B$1:H$2632,7,FALSE)</f>
        <v>essai</v>
      </c>
      <c r="L3852" t="s">
        <v>4484</v>
      </c>
      <c r="N3852" t="str">
        <f>VLOOKUP(TRIM(SUBSTITUTE(E3852,CHAR(160),CHAR(32))),Metadata!B$1:J$2632,9,FALSE)</f>
        <v/>
      </c>
      <c r="O3852">
        <f>VLOOKUP(TRIM(SUBSTITUTE(E3852,CHAR(160),CHAR(32))),Metadata!B$1:K$2632,10,FALSE)</f>
        <v>438631</v>
      </c>
      <c r="P3852" s="4" t="s">
        <v>13123</v>
      </c>
      <c r="Q3852">
        <v>45</v>
      </c>
      <c r="R3852">
        <v>54</v>
      </c>
    </row>
    <row r="3853" spans="1:20" hidden="1" x14ac:dyDescent="0.25">
      <c r="A3853">
        <v>3857</v>
      </c>
      <c r="B3853" t="s">
        <v>4354</v>
      </c>
      <c r="C3853" t="s">
        <v>425</v>
      </c>
      <c r="D3853" t="s">
        <v>330</v>
      </c>
      <c r="E3853" t="s">
        <v>8091</v>
      </c>
      <c r="F3853" t="str">
        <f>VLOOKUP(TRIM(SUBSTITUTE(E3853,CHAR(160),CHAR(32))),Metadata!B$1:C$2632,2,FALSE)</f>
        <v>Mersenne, Marin, 1588-1648.</v>
      </c>
      <c r="G3853" t="str">
        <f>VLOOKUP(TRIM(SUBSTITUTE(E3853,CHAR(160),CHAR(32))),Metadata!B$1:D$2632,3,FALSE)</f>
        <v>L'impiété des deistes, athées et libertins de ce genre....</v>
      </c>
      <c r="H3853">
        <f>VLOOKUP(TRIM(SUBSTITUTE(E3853,CHAR(160),CHAR(32))),Metadata!B$1:E$2632,4,FALSE)</f>
        <v>1624</v>
      </c>
      <c r="I3853" t="s">
        <v>445</v>
      </c>
      <c r="K3853" t="str">
        <f>VLOOKUP(TRIM(SUBSTITUTE(E3853,CHAR(160),CHAR(32))),Metadata!B$1:H$2632,7,FALSE)</f>
        <v>traite ou essai</v>
      </c>
      <c r="L3853" t="s">
        <v>4402</v>
      </c>
      <c r="N3853" t="str">
        <f>VLOOKUP(TRIM(SUBSTITUTE(E3853,CHAR(160),CHAR(32))),Metadata!B$1:J$2632,9,FALSE)</f>
        <v>prose</v>
      </c>
      <c r="O3853">
        <f>VLOOKUP(TRIM(SUBSTITUTE(E3853,CHAR(160),CHAR(32))),Metadata!B$1:K$2632,10,FALSE)</f>
        <v>106120</v>
      </c>
      <c r="P3853" s="8" t="s">
        <v>12006</v>
      </c>
      <c r="Q3853">
        <v>552</v>
      </c>
      <c r="R3853">
        <v>561</v>
      </c>
    </row>
    <row r="3854" spans="1:20" hidden="1" x14ac:dyDescent="0.25">
      <c r="A3854">
        <v>3858</v>
      </c>
      <c r="B3854" t="s">
        <v>4354</v>
      </c>
      <c r="C3854" t="s">
        <v>425</v>
      </c>
      <c r="D3854" t="s">
        <v>330</v>
      </c>
      <c r="E3854" t="s">
        <v>7956</v>
      </c>
      <c r="F3854" t="str">
        <f>VLOOKUP(TRIM(SUBSTITUTE(E3854,CHAR(160),CHAR(32))),Metadata!B$1:C$2632,2,FALSE)</f>
        <v>Abbadie, Jacques, 1654-1727.</v>
      </c>
      <c r="G3854" t="str">
        <f>VLOOKUP(TRIM(SUBSTITUTE(E3854,CHAR(160),CHAR(32))),Metadata!B$1:D$2632,3,FALSE)</f>
        <v>Traité de la vérité de la religion chrétienne 1</v>
      </c>
      <c r="H3854">
        <f>VLOOKUP(TRIM(SUBSTITUTE(E3854,CHAR(160),CHAR(32))),Metadata!B$1:E$2632,4,FALSE)</f>
        <v>1684</v>
      </c>
      <c r="I3854" t="s">
        <v>445</v>
      </c>
      <c r="K3854" t="str">
        <f>VLOOKUP(TRIM(SUBSTITUTE(E3854,CHAR(160),CHAR(32))),Metadata!B$1:H$2632,7,FALSE)</f>
        <v>traite ou essai</v>
      </c>
      <c r="L3854" t="s">
        <v>4402</v>
      </c>
      <c r="N3854" t="str">
        <f>VLOOKUP(TRIM(SUBSTITUTE(E3854,CHAR(160),CHAR(32))),Metadata!B$1:J$2632,9,FALSE)</f>
        <v>prose</v>
      </c>
      <c r="O3854">
        <f>VLOOKUP(TRIM(SUBSTITUTE(E3854,CHAR(160),CHAR(32))),Metadata!B$1:K$2632,10,FALSE)</f>
        <v>113883</v>
      </c>
      <c r="P3854" s="4" t="s">
        <v>12007</v>
      </c>
      <c r="Q3854">
        <v>152</v>
      </c>
      <c r="R3854">
        <v>161</v>
      </c>
    </row>
    <row r="3855" spans="1:20" hidden="1" x14ac:dyDescent="0.25">
      <c r="A3855">
        <v>3859</v>
      </c>
      <c r="B3855" t="s">
        <v>4354</v>
      </c>
      <c r="C3855" t="s">
        <v>425</v>
      </c>
      <c r="D3855" t="s">
        <v>330</v>
      </c>
      <c r="E3855" t="s">
        <v>7989</v>
      </c>
      <c r="F3855" t="str">
        <f>VLOOKUP(TRIM(SUBSTITUTE(E3855,CHAR(160),CHAR(32))),Metadata!B$1:C$2632,2,FALSE)</f>
        <v>Bayle, Pierre, 1647-1706.</v>
      </c>
      <c r="G3855" t="str">
        <f>VLOOKUP(TRIM(SUBSTITUTE(E3855,CHAR(160),CHAR(32))),Metadata!B$1:D$2632,3,FALSE)</f>
        <v>Commentaire philosophique sur ces paroles de Jésus-Christ</v>
      </c>
      <c r="H3855">
        <f>VLOOKUP(TRIM(SUBSTITUTE(E3855,CHAR(160),CHAR(32))),Metadata!B$1:E$2632,4,FALSE)</f>
        <v>1686</v>
      </c>
      <c r="I3855" t="s">
        <v>445</v>
      </c>
      <c r="K3855" t="str">
        <f>VLOOKUP(TRIM(SUBSTITUTE(E3855,CHAR(160),CHAR(32))),Metadata!B$1:H$2632,7,FALSE)</f>
        <v>traite ou essai</v>
      </c>
      <c r="L3855" t="s">
        <v>4402</v>
      </c>
      <c r="N3855" t="str">
        <f>VLOOKUP(TRIM(SUBSTITUTE(E3855,CHAR(160),CHAR(32))),Metadata!B$1:J$2632,9,FALSE)</f>
        <v>prose</v>
      </c>
      <c r="O3855">
        <f>VLOOKUP(TRIM(SUBSTITUTE(E3855,CHAR(160),CHAR(32))),Metadata!B$1:K$2632,10,FALSE)</f>
        <v>125224</v>
      </c>
      <c r="P3855" s="4" t="s">
        <v>13124</v>
      </c>
      <c r="Q3855">
        <v>448</v>
      </c>
      <c r="R3855">
        <v>457</v>
      </c>
    </row>
    <row r="3856" spans="1:20" hidden="1" x14ac:dyDescent="0.25">
      <c r="A3856">
        <v>3860</v>
      </c>
      <c r="B3856" t="s">
        <v>4354</v>
      </c>
      <c r="C3856" t="s">
        <v>425</v>
      </c>
      <c r="D3856" t="s">
        <v>330</v>
      </c>
      <c r="E3856" t="s">
        <v>7989</v>
      </c>
      <c r="F3856" t="str">
        <f>VLOOKUP(TRIM(SUBSTITUTE(E3856,CHAR(160),CHAR(32))),Metadata!B$1:C$2632,2,FALSE)</f>
        <v>Bayle, Pierre, 1647-1706.</v>
      </c>
      <c r="G3856" t="str">
        <f>VLOOKUP(TRIM(SUBSTITUTE(E3856,CHAR(160),CHAR(32))),Metadata!B$1:D$2632,3,FALSE)</f>
        <v>Commentaire philosophique sur ces paroles de Jésus-Christ</v>
      </c>
      <c r="H3856">
        <f>VLOOKUP(TRIM(SUBSTITUTE(E3856,CHAR(160),CHAR(32))),Metadata!B$1:E$2632,4,FALSE)</f>
        <v>1686</v>
      </c>
      <c r="I3856" t="s">
        <v>445</v>
      </c>
      <c r="K3856" t="str">
        <f>VLOOKUP(TRIM(SUBSTITUTE(E3856,CHAR(160),CHAR(32))),Metadata!B$1:H$2632,7,FALSE)</f>
        <v>traite ou essai</v>
      </c>
      <c r="L3856" t="s">
        <v>4402</v>
      </c>
      <c r="N3856" t="str">
        <f>VLOOKUP(TRIM(SUBSTITUTE(E3856,CHAR(160),CHAR(32))),Metadata!B$1:J$2632,9,FALSE)</f>
        <v>prose</v>
      </c>
      <c r="O3856">
        <f>VLOOKUP(TRIM(SUBSTITUTE(E3856,CHAR(160),CHAR(32))),Metadata!B$1:K$2632,10,FALSE)</f>
        <v>125224</v>
      </c>
      <c r="P3856" s="4" t="s">
        <v>9422</v>
      </c>
      <c r="Q3856">
        <v>289</v>
      </c>
      <c r="R3856">
        <v>298</v>
      </c>
    </row>
    <row r="3857" spans="1:18" hidden="1" x14ac:dyDescent="0.25">
      <c r="A3857">
        <v>3861</v>
      </c>
      <c r="B3857" t="s">
        <v>4354</v>
      </c>
      <c r="C3857" t="s">
        <v>425</v>
      </c>
      <c r="D3857" t="s">
        <v>330</v>
      </c>
      <c r="E3857" t="s">
        <v>7956</v>
      </c>
      <c r="F3857" t="str">
        <f>VLOOKUP(TRIM(SUBSTITUTE(E3857,CHAR(160),CHAR(32))),Metadata!B$1:C$2632,2,FALSE)</f>
        <v>Abbadie, Jacques, 1654-1727.</v>
      </c>
      <c r="G3857" t="str">
        <f>VLOOKUP(TRIM(SUBSTITUTE(E3857,CHAR(160),CHAR(32))),Metadata!B$1:D$2632,3,FALSE)</f>
        <v>Traité de la vérité de la religion chrétienne 1</v>
      </c>
      <c r="H3857">
        <f>VLOOKUP(TRIM(SUBSTITUTE(E3857,CHAR(160),CHAR(32))),Metadata!B$1:E$2632,4,FALSE)</f>
        <v>1684</v>
      </c>
      <c r="I3857" t="s">
        <v>445</v>
      </c>
      <c r="K3857" t="str">
        <f>VLOOKUP(TRIM(SUBSTITUTE(E3857,CHAR(160),CHAR(32))),Metadata!B$1:H$2632,7,FALSE)</f>
        <v>traite ou essai</v>
      </c>
      <c r="L3857" t="s">
        <v>4402</v>
      </c>
      <c r="N3857" t="str">
        <f>VLOOKUP(TRIM(SUBSTITUTE(E3857,CHAR(160),CHAR(32))),Metadata!B$1:J$2632,9,FALSE)</f>
        <v>prose</v>
      </c>
      <c r="O3857">
        <f>VLOOKUP(TRIM(SUBSTITUTE(E3857,CHAR(160),CHAR(32))),Metadata!B$1:K$2632,10,FALSE)</f>
        <v>113883</v>
      </c>
      <c r="P3857" s="4" t="s">
        <v>13125</v>
      </c>
      <c r="Q3857">
        <v>152</v>
      </c>
      <c r="R3857">
        <v>161</v>
      </c>
    </row>
    <row r="3858" spans="1:18" hidden="1" x14ac:dyDescent="0.25">
      <c r="A3858">
        <v>3862</v>
      </c>
      <c r="B3858" t="s">
        <v>4354</v>
      </c>
      <c r="C3858" t="s">
        <v>425</v>
      </c>
      <c r="D3858" t="s">
        <v>330</v>
      </c>
      <c r="E3858" t="s">
        <v>7957</v>
      </c>
      <c r="F3858" t="str">
        <f>VLOOKUP(TRIM(SUBSTITUTE(E3858,CHAR(160),CHAR(32))),Metadata!B$1:C$2632,2,FALSE)</f>
        <v>Abbadie, Jacques, 1654-1727.</v>
      </c>
      <c r="G3858" t="str">
        <f>VLOOKUP(TRIM(SUBSTITUTE(E3858,CHAR(160),CHAR(32))),Metadata!B$1:D$2632,3,FALSE)</f>
        <v>Traité de la vérité de la religion chrétienne 2</v>
      </c>
      <c r="H3858">
        <f>VLOOKUP(TRIM(SUBSTITUTE(E3858,CHAR(160),CHAR(32))),Metadata!B$1:E$2632,4,FALSE)</f>
        <v>1684</v>
      </c>
      <c r="I3858" t="s">
        <v>445</v>
      </c>
      <c r="K3858" t="str">
        <f>VLOOKUP(TRIM(SUBSTITUTE(E3858,CHAR(160),CHAR(32))),Metadata!B$1:H$2632,7,FALSE)</f>
        <v>traite ou essai</v>
      </c>
      <c r="L3858" t="s">
        <v>4402</v>
      </c>
      <c r="N3858" t="str">
        <f>VLOOKUP(TRIM(SUBSTITUTE(E3858,CHAR(160),CHAR(32))),Metadata!B$1:J$2632,9,FALSE)</f>
        <v>prose</v>
      </c>
      <c r="O3858">
        <f>VLOOKUP(TRIM(SUBSTITUTE(E3858,CHAR(160),CHAR(32))),Metadata!B$1:K$2632,10,FALSE)</f>
        <v>89563</v>
      </c>
      <c r="P3858" s="4" t="s">
        <v>12008</v>
      </c>
      <c r="Q3858">
        <v>133</v>
      </c>
      <c r="R3858">
        <v>142</v>
      </c>
    </row>
    <row r="3859" spans="1:18" hidden="1" x14ac:dyDescent="0.25">
      <c r="A3859">
        <v>3863</v>
      </c>
      <c r="B3859" t="s">
        <v>4354</v>
      </c>
      <c r="C3859" t="s">
        <v>425</v>
      </c>
      <c r="D3859" t="s">
        <v>330</v>
      </c>
      <c r="E3859" t="s">
        <v>8052</v>
      </c>
      <c r="F3859" t="str">
        <f>VLOOKUP(TRIM(SUBSTITUTE(E3859,CHAR(160),CHAR(32))),Metadata!B$1:C$2632,2,FALSE)</f>
        <v>Fénelon, François de Salignac de La Mothe-, 1651-1715.</v>
      </c>
      <c r="G3859" t="str">
        <f>VLOOKUP(TRIM(SUBSTITUTE(E3859,CHAR(160),CHAR(32))),Metadata!B$1:D$2632,3,FALSE)</f>
        <v>Explication des maximes des saints sur la vie intérieure</v>
      </c>
      <c r="H3859">
        <f>VLOOKUP(TRIM(SUBSTITUTE(E3859,CHAR(160),CHAR(32))),Metadata!B$1:E$2632,4,FALSE)</f>
        <v>1697</v>
      </c>
      <c r="I3859" t="s">
        <v>445</v>
      </c>
      <c r="K3859" t="str">
        <f>VLOOKUP(TRIM(SUBSTITUTE(E3859,CHAR(160),CHAR(32))),Metadata!B$1:H$2632,7,FALSE)</f>
        <v>traite ou essai</v>
      </c>
      <c r="L3859" t="s">
        <v>4402</v>
      </c>
      <c r="N3859" t="str">
        <f>VLOOKUP(TRIM(SUBSTITUTE(E3859,CHAR(160),CHAR(32))),Metadata!B$1:J$2632,9,FALSE)</f>
        <v>prose</v>
      </c>
      <c r="O3859">
        <f>VLOOKUP(TRIM(SUBSTITUTE(E3859,CHAR(160),CHAR(32))),Metadata!B$1:K$2632,10,FALSE)</f>
        <v>45226</v>
      </c>
      <c r="P3859" s="4" t="s">
        <v>12009</v>
      </c>
      <c r="Q3859">
        <v>406</v>
      </c>
      <c r="R3859">
        <v>416</v>
      </c>
    </row>
    <row r="3860" spans="1:18" hidden="1" x14ac:dyDescent="0.25">
      <c r="A3860">
        <v>3864</v>
      </c>
      <c r="B3860" t="s">
        <v>4354</v>
      </c>
      <c r="C3860" t="s">
        <v>425</v>
      </c>
      <c r="D3860" t="s">
        <v>330</v>
      </c>
      <c r="E3860" t="s">
        <v>8091</v>
      </c>
      <c r="F3860" t="str">
        <f>VLOOKUP(TRIM(SUBSTITUTE(E3860,CHAR(160),CHAR(32))),Metadata!B$1:C$2632,2,FALSE)</f>
        <v>Mersenne, Marin, 1588-1648.</v>
      </c>
      <c r="G3860" t="str">
        <f>VLOOKUP(TRIM(SUBSTITUTE(E3860,CHAR(160),CHAR(32))),Metadata!B$1:D$2632,3,FALSE)</f>
        <v>L'impiété des deistes, athées et libertins de ce genre....</v>
      </c>
      <c r="H3860">
        <f>VLOOKUP(TRIM(SUBSTITUTE(E3860,CHAR(160),CHAR(32))),Metadata!B$1:E$2632,4,FALSE)</f>
        <v>1624</v>
      </c>
      <c r="I3860" t="s">
        <v>445</v>
      </c>
      <c r="K3860" t="str">
        <f>VLOOKUP(TRIM(SUBSTITUTE(E3860,CHAR(160),CHAR(32))),Metadata!B$1:H$2632,7,FALSE)</f>
        <v>traite ou essai</v>
      </c>
      <c r="L3860" t="s">
        <v>4402</v>
      </c>
      <c r="N3860" t="str">
        <f>VLOOKUP(TRIM(SUBSTITUTE(E3860,CHAR(160),CHAR(32))),Metadata!B$1:J$2632,9,FALSE)</f>
        <v>prose</v>
      </c>
      <c r="O3860">
        <f>VLOOKUP(TRIM(SUBSTITUTE(E3860,CHAR(160),CHAR(32))),Metadata!B$1:K$2632,10,FALSE)</f>
        <v>106120</v>
      </c>
      <c r="P3860" s="4" t="s">
        <v>13126</v>
      </c>
      <c r="Q3860">
        <v>37</v>
      </c>
      <c r="R3860">
        <v>46</v>
      </c>
    </row>
    <row r="3861" spans="1:18" hidden="1" x14ac:dyDescent="0.25">
      <c r="A3861">
        <v>3865</v>
      </c>
      <c r="B3861" t="s">
        <v>4354</v>
      </c>
      <c r="C3861" t="s">
        <v>425</v>
      </c>
      <c r="D3861" t="s">
        <v>330</v>
      </c>
      <c r="E3861" t="s">
        <v>7989</v>
      </c>
      <c r="F3861" t="str">
        <f>VLOOKUP(TRIM(SUBSTITUTE(E3861,CHAR(160),CHAR(32))),Metadata!B$1:C$2632,2,FALSE)</f>
        <v>Bayle, Pierre, 1647-1706.</v>
      </c>
      <c r="G3861" t="str">
        <f>VLOOKUP(TRIM(SUBSTITUTE(E3861,CHAR(160),CHAR(32))),Metadata!B$1:D$2632,3,FALSE)</f>
        <v>Commentaire philosophique sur ces paroles de Jésus-Christ</v>
      </c>
      <c r="H3861">
        <f>VLOOKUP(TRIM(SUBSTITUTE(E3861,CHAR(160),CHAR(32))),Metadata!B$1:E$2632,4,FALSE)</f>
        <v>1686</v>
      </c>
      <c r="I3861" t="s">
        <v>445</v>
      </c>
      <c r="K3861" t="str">
        <f>VLOOKUP(TRIM(SUBSTITUTE(E3861,CHAR(160),CHAR(32))),Metadata!B$1:H$2632,7,FALSE)</f>
        <v>traite ou essai</v>
      </c>
      <c r="L3861" t="s">
        <v>4402</v>
      </c>
      <c r="N3861" t="str">
        <f>VLOOKUP(TRIM(SUBSTITUTE(E3861,CHAR(160),CHAR(32))),Metadata!B$1:J$2632,9,FALSE)</f>
        <v>prose</v>
      </c>
      <c r="O3861">
        <f>VLOOKUP(TRIM(SUBSTITUTE(E3861,CHAR(160),CHAR(32))),Metadata!B$1:K$2632,10,FALSE)</f>
        <v>125224</v>
      </c>
      <c r="P3861" s="4" t="s">
        <v>12010</v>
      </c>
      <c r="Q3861">
        <v>116</v>
      </c>
      <c r="R3861">
        <v>125</v>
      </c>
    </row>
    <row r="3862" spans="1:18" hidden="1" x14ac:dyDescent="0.25">
      <c r="A3862">
        <v>3866</v>
      </c>
      <c r="B3862" t="s">
        <v>4354</v>
      </c>
      <c r="C3862" t="s">
        <v>425</v>
      </c>
      <c r="D3862" t="s">
        <v>330</v>
      </c>
      <c r="E3862" t="s">
        <v>7985</v>
      </c>
      <c r="F3862" t="str">
        <f>VLOOKUP(TRIM(SUBSTITUTE(E3862,CHAR(160),CHAR(32))),Metadata!B$1:C$2632,2,FALSE)</f>
        <v>Balzac, Jean-Louis Guez, seigneur de, 1597-1654.</v>
      </c>
      <c r="G3862" t="str">
        <f>VLOOKUP(TRIM(SUBSTITUTE(E3862,CHAR(160),CHAR(32))),Metadata!B$1:D$2632,3,FALSE)</f>
        <v>Les Entretiens</v>
      </c>
      <c r="H3862">
        <f>VLOOKUP(TRIM(SUBSTITUTE(E3862,CHAR(160),CHAR(32))),Metadata!B$1:E$2632,4,FALSE)</f>
        <v>1654</v>
      </c>
      <c r="I3862" t="s">
        <v>445</v>
      </c>
      <c r="K3862" t="str">
        <f>VLOOKUP(TRIM(SUBSTITUTE(E3862,CHAR(160),CHAR(32))),Metadata!B$1:H$2632,7,FALSE)</f>
        <v>melanges litteraires</v>
      </c>
      <c r="L3862" t="s">
        <v>4389</v>
      </c>
      <c r="N3862" t="str">
        <f>VLOOKUP(TRIM(SUBSTITUTE(E3862,CHAR(160),CHAR(32))),Metadata!B$1:J$2632,9,FALSE)</f>
        <v>prose</v>
      </c>
      <c r="O3862">
        <f>VLOOKUP(TRIM(SUBSTITUTE(E3862,CHAR(160),CHAR(32))),Metadata!B$1:K$2632,10,FALSE)</f>
        <v>62258</v>
      </c>
      <c r="P3862" s="4" t="s">
        <v>13127</v>
      </c>
      <c r="Q3862">
        <v>75</v>
      </c>
      <c r="R3862">
        <v>84</v>
      </c>
    </row>
    <row r="3863" spans="1:18" hidden="1" x14ac:dyDescent="0.25">
      <c r="A3863">
        <v>3867</v>
      </c>
      <c r="B3863" t="s">
        <v>4354</v>
      </c>
      <c r="C3863" t="s">
        <v>425</v>
      </c>
      <c r="D3863" t="s">
        <v>330</v>
      </c>
      <c r="E3863" t="s">
        <v>7989</v>
      </c>
      <c r="F3863" t="str">
        <f>VLOOKUP(TRIM(SUBSTITUTE(E3863,CHAR(160),CHAR(32))),Metadata!B$1:C$2632,2,FALSE)</f>
        <v>Bayle, Pierre, 1647-1706.</v>
      </c>
      <c r="G3863" t="str">
        <f>VLOOKUP(TRIM(SUBSTITUTE(E3863,CHAR(160),CHAR(32))),Metadata!B$1:D$2632,3,FALSE)</f>
        <v>Commentaire philosophique sur ces paroles de Jésus-Christ</v>
      </c>
      <c r="H3863">
        <f>VLOOKUP(TRIM(SUBSTITUTE(E3863,CHAR(160),CHAR(32))),Metadata!B$1:E$2632,4,FALSE)</f>
        <v>1686</v>
      </c>
      <c r="I3863" t="s">
        <v>445</v>
      </c>
      <c r="K3863" t="str">
        <f>VLOOKUP(TRIM(SUBSTITUTE(E3863,CHAR(160),CHAR(32))),Metadata!B$1:H$2632,7,FALSE)</f>
        <v>traite ou essai</v>
      </c>
      <c r="L3863" t="s">
        <v>4402</v>
      </c>
      <c r="N3863" t="str">
        <f>VLOOKUP(TRIM(SUBSTITUTE(E3863,CHAR(160),CHAR(32))),Metadata!B$1:J$2632,9,FALSE)</f>
        <v>prose</v>
      </c>
      <c r="O3863">
        <f>VLOOKUP(TRIM(SUBSTITUTE(E3863,CHAR(160),CHAR(32))),Metadata!B$1:K$2632,10,FALSE)</f>
        <v>125224</v>
      </c>
      <c r="P3863" s="4" t="s">
        <v>9423</v>
      </c>
      <c r="Q3863">
        <v>127</v>
      </c>
      <c r="R3863">
        <v>136</v>
      </c>
    </row>
    <row r="3864" spans="1:18" hidden="1" x14ac:dyDescent="0.25">
      <c r="A3864">
        <v>3868</v>
      </c>
      <c r="B3864" t="s">
        <v>4354</v>
      </c>
      <c r="C3864" t="s">
        <v>425</v>
      </c>
      <c r="D3864" t="s">
        <v>330</v>
      </c>
      <c r="E3864" t="s">
        <v>7956</v>
      </c>
      <c r="F3864" t="str">
        <f>VLOOKUP(TRIM(SUBSTITUTE(E3864,CHAR(160),CHAR(32))),Metadata!B$1:C$2632,2,FALSE)</f>
        <v>Abbadie, Jacques, 1654-1727.</v>
      </c>
      <c r="G3864" t="str">
        <f>VLOOKUP(TRIM(SUBSTITUTE(E3864,CHAR(160),CHAR(32))),Metadata!B$1:D$2632,3,FALSE)</f>
        <v>Traité de la vérité de la religion chrétienne 1</v>
      </c>
      <c r="H3864">
        <f>VLOOKUP(TRIM(SUBSTITUTE(E3864,CHAR(160),CHAR(32))),Metadata!B$1:E$2632,4,FALSE)</f>
        <v>1684</v>
      </c>
      <c r="I3864" t="s">
        <v>445</v>
      </c>
      <c r="K3864" t="str">
        <f>VLOOKUP(TRIM(SUBSTITUTE(E3864,CHAR(160),CHAR(32))),Metadata!B$1:H$2632,7,FALSE)</f>
        <v>traite ou essai</v>
      </c>
      <c r="L3864" t="s">
        <v>4402</v>
      </c>
      <c r="N3864" t="str">
        <f>VLOOKUP(TRIM(SUBSTITUTE(E3864,CHAR(160),CHAR(32))),Metadata!B$1:J$2632,9,FALSE)</f>
        <v>prose</v>
      </c>
      <c r="O3864">
        <f>VLOOKUP(TRIM(SUBSTITUTE(E3864,CHAR(160),CHAR(32))),Metadata!B$1:K$2632,10,FALSE)</f>
        <v>113883</v>
      </c>
      <c r="P3864" s="4" t="s">
        <v>12011</v>
      </c>
      <c r="Q3864">
        <v>79</v>
      </c>
      <c r="R3864">
        <v>89</v>
      </c>
    </row>
    <row r="3865" spans="1:18" hidden="1" x14ac:dyDescent="0.25">
      <c r="A3865">
        <v>3869</v>
      </c>
      <c r="B3865" t="s">
        <v>4354</v>
      </c>
      <c r="C3865" t="s">
        <v>425</v>
      </c>
      <c r="D3865" t="s">
        <v>330</v>
      </c>
      <c r="E3865" t="s">
        <v>7956</v>
      </c>
      <c r="F3865" t="str">
        <f>VLOOKUP(TRIM(SUBSTITUTE(E3865,CHAR(160),CHAR(32))),Metadata!B$1:C$2632,2,FALSE)</f>
        <v>Abbadie, Jacques, 1654-1727.</v>
      </c>
      <c r="G3865" t="str">
        <f>VLOOKUP(TRIM(SUBSTITUTE(E3865,CHAR(160),CHAR(32))),Metadata!B$1:D$2632,3,FALSE)</f>
        <v>Traité de la vérité de la religion chrétienne 1</v>
      </c>
      <c r="H3865">
        <f>VLOOKUP(TRIM(SUBSTITUTE(E3865,CHAR(160),CHAR(32))),Metadata!B$1:E$2632,4,FALSE)</f>
        <v>1684</v>
      </c>
      <c r="I3865" t="s">
        <v>445</v>
      </c>
      <c r="K3865" t="str">
        <f>VLOOKUP(TRIM(SUBSTITUTE(E3865,CHAR(160),CHAR(32))),Metadata!B$1:H$2632,7,FALSE)</f>
        <v>traite ou essai</v>
      </c>
      <c r="L3865" t="s">
        <v>4402</v>
      </c>
      <c r="N3865" t="str">
        <f>VLOOKUP(TRIM(SUBSTITUTE(E3865,CHAR(160),CHAR(32))),Metadata!B$1:J$2632,9,FALSE)</f>
        <v>prose</v>
      </c>
      <c r="O3865">
        <f>VLOOKUP(TRIM(SUBSTITUTE(E3865,CHAR(160),CHAR(32))),Metadata!B$1:K$2632,10,FALSE)</f>
        <v>113883</v>
      </c>
      <c r="P3865" s="4" t="s">
        <v>12012</v>
      </c>
      <c r="Q3865">
        <v>245</v>
      </c>
      <c r="R3865">
        <v>254</v>
      </c>
    </row>
    <row r="3866" spans="1:18" hidden="1" x14ac:dyDescent="0.25">
      <c r="A3866">
        <v>3870</v>
      </c>
      <c r="B3866" t="s">
        <v>4354</v>
      </c>
      <c r="C3866" t="s">
        <v>425</v>
      </c>
      <c r="D3866" t="s">
        <v>330</v>
      </c>
      <c r="E3866" t="s">
        <v>7957</v>
      </c>
      <c r="F3866" t="str">
        <f>VLOOKUP(TRIM(SUBSTITUTE(E3866,CHAR(160),CHAR(32))),Metadata!B$1:C$2632,2,FALSE)</f>
        <v>Abbadie, Jacques, 1654-1727.</v>
      </c>
      <c r="G3866" t="str">
        <f>VLOOKUP(TRIM(SUBSTITUTE(E3866,CHAR(160),CHAR(32))),Metadata!B$1:D$2632,3,FALSE)</f>
        <v>Traité de la vérité de la religion chrétienne 2</v>
      </c>
      <c r="H3866">
        <f>VLOOKUP(TRIM(SUBSTITUTE(E3866,CHAR(160),CHAR(32))),Metadata!B$1:E$2632,4,FALSE)</f>
        <v>1684</v>
      </c>
      <c r="I3866" t="s">
        <v>445</v>
      </c>
      <c r="K3866" t="str">
        <f>VLOOKUP(TRIM(SUBSTITUTE(E3866,CHAR(160),CHAR(32))),Metadata!B$1:H$2632,7,FALSE)</f>
        <v>traite ou essai</v>
      </c>
      <c r="L3866" t="s">
        <v>4402</v>
      </c>
      <c r="N3866" t="str">
        <f>VLOOKUP(TRIM(SUBSTITUTE(E3866,CHAR(160),CHAR(32))),Metadata!B$1:J$2632,9,FALSE)</f>
        <v>prose</v>
      </c>
      <c r="O3866">
        <f>VLOOKUP(TRIM(SUBSTITUTE(E3866,CHAR(160),CHAR(32))),Metadata!B$1:K$2632,10,FALSE)</f>
        <v>89563</v>
      </c>
      <c r="P3866" s="4" t="s">
        <v>12013</v>
      </c>
      <c r="Q3866">
        <v>141</v>
      </c>
      <c r="R3866">
        <v>150</v>
      </c>
    </row>
    <row r="3867" spans="1:18" hidden="1" x14ac:dyDescent="0.25">
      <c r="A3867">
        <v>3871</v>
      </c>
      <c r="B3867" t="s">
        <v>4354</v>
      </c>
      <c r="C3867" t="s">
        <v>425</v>
      </c>
      <c r="D3867" t="s">
        <v>330</v>
      </c>
      <c r="E3867" t="s">
        <v>7989</v>
      </c>
      <c r="F3867" t="str">
        <f>VLOOKUP(TRIM(SUBSTITUTE(E3867,CHAR(160),CHAR(32))),Metadata!B$1:C$2632,2,FALSE)</f>
        <v>Bayle, Pierre, 1647-1706.</v>
      </c>
      <c r="G3867" t="str">
        <f>VLOOKUP(TRIM(SUBSTITUTE(E3867,CHAR(160),CHAR(32))),Metadata!B$1:D$2632,3,FALSE)</f>
        <v>Commentaire philosophique sur ces paroles de Jésus-Christ</v>
      </c>
      <c r="H3867">
        <f>VLOOKUP(TRIM(SUBSTITUTE(E3867,CHAR(160),CHAR(32))),Metadata!B$1:E$2632,4,FALSE)</f>
        <v>1686</v>
      </c>
      <c r="I3867" t="s">
        <v>445</v>
      </c>
      <c r="K3867" t="str">
        <f>VLOOKUP(TRIM(SUBSTITUTE(E3867,CHAR(160),CHAR(32))),Metadata!B$1:H$2632,7,FALSE)</f>
        <v>traite ou essai</v>
      </c>
      <c r="L3867" t="s">
        <v>4402</v>
      </c>
      <c r="N3867" t="str">
        <f>VLOOKUP(TRIM(SUBSTITUTE(E3867,CHAR(160),CHAR(32))),Metadata!B$1:J$2632,9,FALSE)</f>
        <v>prose</v>
      </c>
      <c r="O3867">
        <f>VLOOKUP(TRIM(SUBSTITUTE(E3867,CHAR(160),CHAR(32))),Metadata!B$1:K$2632,10,FALSE)</f>
        <v>125224</v>
      </c>
      <c r="P3867" s="4" t="s">
        <v>12014</v>
      </c>
      <c r="Q3867">
        <v>133</v>
      </c>
      <c r="R3867">
        <v>142</v>
      </c>
    </row>
    <row r="3868" spans="1:18" hidden="1" x14ac:dyDescent="0.25">
      <c r="A3868">
        <v>3872</v>
      </c>
      <c r="B3868" t="s">
        <v>4354</v>
      </c>
      <c r="C3868" t="s">
        <v>425</v>
      </c>
      <c r="D3868" t="s">
        <v>330</v>
      </c>
      <c r="E3868" t="s">
        <v>7956</v>
      </c>
      <c r="F3868" t="str">
        <f>VLOOKUP(TRIM(SUBSTITUTE(E3868,CHAR(160),CHAR(32))),Metadata!B$1:C$2632,2,FALSE)</f>
        <v>Abbadie, Jacques, 1654-1727.</v>
      </c>
      <c r="G3868" t="str">
        <f>VLOOKUP(TRIM(SUBSTITUTE(E3868,CHAR(160),CHAR(32))),Metadata!B$1:D$2632,3,FALSE)</f>
        <v>Traité de la vérité de la religion chrétienne 1</v>
      </c>
      <c r="H3868">
        <f>VLOOKUP(TRIM(SUBSTITUTE(E3868,CHAR(160),CHAR(32))),Metadata!B$1:E$2632,4,FALSE)</f>
        <v>1684</v>
      </c>
      <c r="I3868" t="s">
        <v>445</v>
      </c>
      <c r="K3868" t="str">
        <f>VLOOKUP(TRIM(SUBSTITUTE(E3868,CHAR(160),CHAR(32))),Metadata!B$1:H$2632,7,FALSE)</f>
        <v>traite ou essai</v>
      </c>
      <c r="L3868" t="s">
        <v>4402</v>
      </c>
      <c r="N3868" t="str">
        <f>VLOOKUP(TRIM(SUBSTITUTE(E3868,CHAR(160),CHAR(32))),Metadata!B$1:J$2632,9,FALSE)</f>
        <v>prose</v>
      </c>
      <c r="O3868">
        <f>VLOOKUP(TRIM(SUBSTITUTE(E3868,CHAR(160),CHAR(32))),Metadata!B$1:K$2632,10,FALSE)</f>
        <v>113883</v>
      </c>
      <c r="P3868" s="4" t="s">
        <v>12015</v>
      </c>
      <c r="Q3868">
        <v>3</v>
      </c>
      <c r="R3868">
        <v>12</v>
      </c>
    </row>
    <row r="3869" spans="1:18" hidden="1" x14ac:dyDescent="0.25">
      <c r="A3869">
        <v>3873</v>
      </c>
      <c r="B3869" t="s">
        <v>4354</v>
      </c>
      <c r="C3869" t="s">
        <v>425</v>
      </c>
      <c r="D3869" t="s">
        <v>330</v>
      </c>
      <c r="E3869" t="s">
        <v>8007</v>
      </c>
      <c r="F3869" t="str">
        <f>VLOOKUP(TRIM(SUBSTITUTE(E3869,CHAR(160),CHAR(32))),Metadata!B$1:C$2632,2,FALSE)</f>
        <v>Charron, Pierre, 1541-1603.</v>
      </c>
      <c r="G3869" t="str">
        <f>VLOOKUP(TRIM(SUBSTITUTE(E3869,CHAR(160),CHAR(32))),Metadata!B$1:D$2632,3,FALSE)</f>
        <v>De la Sagesse, Trois Livres</v>
      </c>
      <c r="H3869">
        <f>VLOOKUP(TRIM(SUBSTITUTE(E3869,CHAR(160),CHAR(32))),Metadata!B$1:E$2632,4,FALSE)</f>
        <v>1601</v>
      </c>
      <c r="I3869" t="s">
        <v>445</v>
      </c>
      <c r="K3869" t="str">
        <f>VLOOKUP(TRIM(SUBSTITUTE(E3869,CHAR(160),CHAR(32))),Metadata!B$1:H$2632,7,FALSE)</f>
        <v>traite ou essai</v>
      </c>
      <c r="L3869" t="s">
        <v>4402</v>
      </c>
      <c r="N3869" t="str">
        <f>VLOOKUP(TRIM(SUBSTITUTE(E3869,CHAR(160),CHAR(32))),Metadata!B$1:J$2632,9,FALSE)</f>
        <v>prose</v>
      </c>
      <c r="O3869">
        <f>VLOOKUP(TRIM(SUBSTITUTE(E3869,CHAR(160),CHAR(32))),Metadata!B$1:K$2632,10,FALSE)</f>
        <v>178481</v>
      </c>
      <c r="P3869" s="4" t="s">
        <v>9424</v>
      </c>
      <c r="Q3869">
        <v>61</v>
      </c>
      <c r="R3869">
        <v>71</v>
      </c>
    </row>
    <row r="3870" spans="1:18" hidden="1" x14ac:dyDescent="0.25">
      <c r="A3870">
        <v>3874</v>
      </c>
      <c r="B3870" t="s">
        <v>4354</v>
      </c>
      <c r="C3870" t="s">
        <v>425</v>
      </c>
      <c r="D3870" t="s">
        <v>330</v>
      </c>
      <c r="E3870" t="s">
        <v>8052</v>
      </c>
      <c r="F3870" t="str">
        <f>VLOOKUP(TRIM(SUBSTITUTE(E3870,CHAR(160),CHAR(32))),Metadata!B$1:C$2632,2,FALSE)</f>
        <v>Fénelon, François de Salignac de La Mothe-, 1651-1715.</v>
      </c>
      <c r="G3870" t="str">
        <f>VLOOKUP(TRIM(SUBSTITUTE(E3870,CHAR(160),CHAR(32))),Metadata!B$1:D$2632,3,FALSE)</f>
        <v>Explication des maximes des saints sur la vie intérieure</v>
      </c>
      <c r="H3870">
        <f>VLOOKUP(TRIM(SUBSTITUTE(E3870,CHAR(160),CHAR(32))),Metadata!B$1:E$2632,4,FALSE)</f>
        <v>1697</v>
      </c>
      <c r="I3870" t="s">
        <v>445</v>
      </c>
      <c r="K3870" t="str">
        <f>VLOOKUP(TRIM(SUBSTITUTE(E3870,CHAR(160),CHAR(32))),Metadata!B$1:H$2632,7,FALSE)</f>
        <v>traite ou essai</v>
      </c>
      <c r="L3870" t="s">
        <v>4402</v>
      </c>
      <c r="N3870" t="str">
        <f>VLOOKUP(TRIM(SUBSTITUTE(E3870,CHAR(160),CHAR(32))),Metadata!B$1:J$2632,9,FALSE)</f>
        <v>prose</v>
      </c>
      <c r="O3870">
        <f>VLOOKUP(TRIM(SUBSTITUTE(E3870,CHAR(160),CHAR(32))),Metadata!B$1:K$2632,10,FALSE)</f>
        <v>45226</v>
      </c>
      <c r="P3870" s="4" t="s">
        <v>12016</v>
      </c>
      <c r="Q3870">
        <v>195</v>
      </c>
      <c r="R3870">
        <v>204</v>
      </c>
    </row>
    <row r="3871" spans="1:18" hidden="1" x14ac:dyDescent="0.25">
      <c r="A3871">
        <v>3875</v>
      </c>
      <c r="B3871" t="s">
        <v>4354</v>
      </c>
      <c r="C3871" t="s">
        <v>425</v>
      </c>
      <c r="D3871" t="s">
        <v>330</v>
      </c>
      <c r="E3871" t="s">
        <v>4920</v>
      </c>
      <c r="F3871" t="str">
        <f>VLOOKUP(TRIM(SUBSTITUTE(E3871,CHAR(160),CHAR(32))),Metadata!B$1:C$2632,2,FALSE)</f>
        <v>Fontenelle, M. de (Bernard Le Bovier), 1657-1757.</v>
      </c>
      <c r="G3871" t="str">
        <f>VLOOKUP(TRIM(SUBSTITUTE(E3871,CHAR(160),CHAR(32))),Metadata!B$1:D$2632,3,FALSE)</f>
        <v>Histoire des oracles</v>
      </c>
      <c r="H3871">
        <f>VLOOKUP(TRIM(SUBSTITUTE(E3871,CHAR(160),CHAR(32))),Metadata!B$1:E$2632,4,FALSE)</f>
        <v>1687</v>
      </c>
      <c r="I3871" t="s">
        <v>445</v>
      </c>
      <c r="K3871" t="str">
        <f>VLOOKUP(TRIM(SUBSTITUTE(E3871,CHAR(160),CHAR(32))),Metadata!B$1:H$2632,7,FALSE)</f>
        <v>traite</v>
      </c>
      <c r="L3871" t="s">
        <v>4417</v>
      </c>
      <c r="N3871" t="str">
        <f>VLOOKUP(TRIM(SUBSTITUTE(E3871,CHAR(160),CHAR(32))),Metadata!B$1:J$2632,9,FALSE)</f>
        <v/>
      </c>
      <c r="O3871">
        <f>VLOOKUP(TRIM(SUBSTITUTE(E3871,CHAR(160),CHAR(32))),Metadata!B$1:K$2632,10,FALSE)</f>
        <v>36068</v>
      </c>
      <c r="P3871" s="4" t="s">
        <v>12017</v>
      </c>
      <c r="Q3871">
        <v>3</v>
      </c>
      <c r="R3871">
        <v>12</v>
      </c>
    </row>
    <row r="3872" spans="1:18" hidden="1" x14ac:dyDescent="0.25">
      <c r="A3872">
        <v>3876</v>
      </c>
      <c r="B3872" t="s">
        <v>4354</v>
      </c>
      <c r="C3872" t="s">
        <v>425</v>
      </c>
      <c r="D3872" t="s">
        <v>330</v>
      </c>
      <c r="E3872" t="s">
        <v>8413</v>
      </c>
      <c r="F3872" t="str">
        <f>VLOOKUP(TRIM(SUBSTITUTE(E3872,CHAR(160),CHAR(32))),Metadata!B$1:C$2632,2,FALSE)</f>
        <v>Volney, C.-F. (Constantin-François), 1757-1820.</v>
      </c>
      <c r="G3872" t="str">
        <f>VLOOKUP(TRIM(SUBSTITUTE(E3872,CHAR(160),CHAR(32))),Metadata!B$1:D$2632,3,FALSE)</f>
        <v>Les ruines</v>
      </c>
      <c r="H3872">
        <f>VLOOKUP(TRIM(SUBSTITUTE(E3872,CHAR(160),CHAR(32))),Metadata!B$1:E$2632,4,FALSE)</f>
        <v>1791</v>
      </c>
      <c r="I3872" t="s">
        <v>448</v>
      </c>
      <c r="K3872" t="str">
        <f>VLOOKUP(TRIM(SUBSTITUTE(E3872,CHAR(160),CHAR(32))),Metadata!B$1:H$2632,7,FALSE)</f>
        <v>traite ou essai</v>
      </c>
      <c r="L3872" t="s">
        <v>4402</v>
      </c>
      <c r="N3872" t="str">
        <f>VLOOKUP(TRIM(SUBSTITUTE(E3872,CHAR(160),CHAR(32))),Metadata!B$1:J$2632,9,FALSE)</f>
        <v>prose</v>
      </c>
      <c r="O3872">
        <f>VLOOKUP(TRIM(SUBSTITUTE(E3872,CHAR(160),CHAR(32))),Metadata!B$1:K$2632,10,FALSE)</f>
        <v>55267</v>
      </c>
      <c r="P3872" s="4" t="s">
        <v>12018</v>
      </c>
      <c r="Q3872">
        <v>775</v>
      </c>
      <c r="R3872">
        <v>784</v>
      </c>
    </row>
    <row r="3873" spans="1:18" hidden="1" x14ac:dyDescent="0.25">
      <c r="A3873">
        <v>3877</v>
      </c>
      <c r="B3873" t="s">
        <v>4354</v>
      </c>
      <c r="C3873" t="s">
        <v>425</v>
      </c>
      <c r="D3873" t="s">
        <v>330</v>
      </c>
      <c r="E3873" t="s">
        <v>8172</v>
      </c>
      <c r="F3873" t="str">
        <f>VLOOKUP(TRIM(SUBSTITUTE(E3873,CHAR(160),CHAR(32))),Metadata!B$1:C$2632,2,FALSE)</f>
        <v>Argens, Jean-Baptiste de Boyer, marquis d', 1704-1771.</v>
      </c>
      <c r="G3873" t="str">
        <f>VLOOKUP(TRIM(SUBSTITUTE(E3873,CHAR(160),CHAR(32))),Metadata!B$1:D$2632,3,FALSE)</f>
        <v>Lettres juives</v>
      </c>
      <c r="H3873">
        <f>VLOOKUP(TRIM(SUBSTITUTE(E3873,CHAR(160),CHAR(32))),Metadata!B$1:E$2632,4,FALSE)</f>
        <v>1738</v>
      </c>
      <c r="I3873" t="s">
        <v>448</v>
      </c>
      <c r="K3873" t="str">
        <f>VLOOKUP(TRIM(SUBSTITUTE(E3873,CHAR(160),CHAR(32))),Metadata!B$1:H$2632,7,FALSE)</f>
        <v>melanges litteraires</v>
      </c>
      <c r="L3873" t="s">
        <v>4389</v>
      </c>
      <c r="N3873" t="str">
        <f>VLOOKUP(TRIM(SUBSTITUTE(E3873,CHAR(160),CHAR(32))),Metadata!B$1:J$2632,9,FALSE)</f>
        <v>prose</v>
      </c>
      <c r="O3873">
        <f>VLOOKUP(TRIM(SUBSTITUTE(E3873,CHAR(160),CHAR(32))),Metadata!B$1:K$2632,10,FALSE)</f>
        <v>427095</v>
      </c>
      <c r="P3873" s="4" t="s">
        <v>12019</v>
      </c>
      <c r="Q3873">
        <v>115</v>
      </c>
      <c r="R3873">
        <v>125</v>
      </c>
    </row>
    <row r="3874" spans="1:18" hidden="1" x14ac:dyDescent="0.25">
      <c r="A3874">
        <v>3878</v>
      </c>
      <c r="B3874" t="s">
        <v>4354</v>
      </c>
      <c r="C3874" t="s">
        <v>425</v>
      </c>
      <c r="D3874" t="s">
        <v>330</v>
      </c>
      <c r="E3874" t="s">
        <v>5271</v>
      </c>
      <c r="F3874" t="str">
        <f>VLOOKUP(TRIM(SUBSTITUTE(E3874,CHAR(160),CHAR(32))),Metadata!B$1:C$2632,2,FALSE)</f>
        <v>Montesquieu, Charles de Secondat, baron de, 1689-1755.</v>
      </c>
      <c r="G3874" t="str">
        <f>VLOOKUP(TRIM(SUBSTITUTE(E3874,CHAR(160),CHAR(32))),Metadata!B$1:D$2632,3,FALSE)</f>
        <v>Défense de l'esprit des lois</v>
      </c>
      <c r="H3874">
        <f>VLOOKUP(TRIM(SUBSTITUTE(E3874,CHAR(160),CHAR(32))),Metadata!B$1:E$2632,4,FALSE)</f>
        <v>1750</v>
      </c>
      <c r="I3874" t="s">
        <v>448</v>
      </c>
      <c r="K3874" t="str">
        <f>VLOOKUP(TRIM(SUBSTITUTE(E3874,CHAR(160),CHAR(32))),Metadata!B$1:H$2632,7,FALSE)</f>
        <v>traite</v>
      </c>
      <c r="L3874" t="s">
        <v>4417</v>
      </c>
      <c r="N3874" t="str">
        <f>VLOOKUP(TRIM(SUBSTITUTE(E3874,CHAR(160),CHAR(32))),Metadata!B$1:J$2632,9,FALSE)</f>
        <v/>
      </c>
      <c r="O3874">
        <f>VLOOKUP(TRIM(SUBSTITUTE(E3874,CHAR(160),CHAR(32))),Metadata!B$1:K$2632,10,FALSE)</f>
        <v>18051</v>
      </c>
      <c r="P3874" s="4" t="s">
        <v>12020</v>
      </c>
      <c r="Q3874">
        <v>26</v>
      </c>
      <c r="R3874">
        <v>35</v>
      </c>
    </row>
    <row r="3875" spans="1:18" hidden="1" x14ac:dyDescent="0.25">
      <c r="A3875">
        <v>3879</v>
      </c>
      <c r="B3875" t="s">
        <v>4354</v>
      </c>
      <c r="C3875" t="s">
        <v>425</v>
      </c>
      <c r="D3875" t="s">
        <v>330</v>
      </c>
      <c r="E3875" t="s">
        <v>8278</v>
      </c>
      <c r="F3875" t="str">
        <f>VLOOKUP(TRIM(SUBSTITUTE(E3875,CHAR(160),CHAR(32))),Metadata!B$1:C$2632,2,FALSE)</f>
        <v>Holbach, Paul Henri Thiry, baron d', 1723-1789.</v>
      </c>
      <c r="G3875" t="str">
        <f>VLOOKUP(TRIM(SUBSTITUTE(E3875,CHAR(160),CHAR(32))),Metadata!B$1:D$2632,3,FALSE)</f>
        <v>Le christianisme dévoilé, ou, Examen des principes et des effets de la religion Chrétienne</v>
      </c>
      <c r="H3875">
        <f>VLOOKUP(TRIM(SUBSTITUTE(E3875,CHAR(160),CHAR(32))),Metadata!B$1:E$2632,4,FALSE)</f>
        <v>1756</v>
      </c>
      <c r="I3875" t="s">
        <v>448</v>
      </c>
      <c r="K3875" t="str">
        <f>VLOOKUP(TRIM(SUBSTITUTE(E3875,CHAR(160),CHAR(32))),Metadata!B$1:H$2632,7,FALSE)</f>
        <v>traite ou essai</v>
      </c>
      <c r="L3875" t="s">
        <v>4402</v>
      </c>
      <c r="N3875" t="str">
        <f>VLOOKUP(TRIM(SUBSTITUTE(E3875,CHAR(160),CHAR(32))),Metadata!B$1:J$2632,9,FALSE)</f>
        <v>prose</v>
      </c>
      <c r="O3875">
        <f>VLOOKUP(TRIM(SUBSTITUTE(E3875,CHAR(160),CHAR(32))),Metadata!B$1:K$2632,10,FALSE)</f>
        <v>42367</v>
      </c>
      <c r="P3875" s="4" t="s">
        <v>12021</v>
      </c>
      <c r="Q3875">
        <v>4</v>
      </c>
      <c r="R3875">
        <v>13</v>
      </c>
    </row>
    <row r="3876" spans="1:18" hidden="1" x14ac:dyDescent="0.25">
      <c r="A3876">
        <v>3880</v>
      </c>
      <c r="B3876" t="s">
        <v>4354</v>
      </c>
      <c r="C3876" t="s">
        <v>425</v>
      </c>
      <c r="D3876" t="s">
        <v>330</v>
      </c>
      <c r="E3876" t="s">
        <v>8172</v>
      </c>
      <c r="F3876" t="str">
        <f>VLOOKUP(TRIM(SUBSTITUTE(E3876,CHAR(160),CHAR(32))),Metadata!B$1:C$2632,2,FALSE)</f>
        <v>Argens, Jean-Baptiste de Boyer, marquis d', 1704-1771.</v>
      </c>
      <c r="G3876" t="str">
        <f>VLOOKUP(TRIM(SUBSTITUTE(E3876,CHAR(160),CHAR(32))),Metadata!B$1:D$2632,3,FALSE)</f>
        <v>Lettres juives</v>
      </c>
      <c r="H3876">
        <f>VLOOKUP(TRIM(SUBSTITUTE(E3876,CHAR(160),CHAR(32))),Metadata!B$1:E$2632,4,FALSE)</f>
        <v>1738</v>
      </c>
      <c r="I3876" t="s">
        <v>448</v>
      </c>
      <c r="K3876" t="str">
        <f>VLOOKUP(TRIM(SUBSTITUTE(E3876,CHAR(160),CHAR(32))),Metadata!B$1:H$2632,7,FALSE)</f>
        <v>melanges litteraires</v>
      </c>
      <c r="L3876" t="s">
        <v>4389</v>
      </c>
      <c r="N3876" t="str">
        <f>VLOOKUP(TRIM(SUBSTITUTE(E3876,CHAR(160),CHAR(32))),Metadata!B$1:J$2632,9,FALSE)</f>
        <v>prose</v>
      </c>
      <c r="O3876">
        <f>VLOOKUP(TRIM(SUBSTITUTE(E3876,CHAR(160),CHAR(32))),Metadata!B$1:K$2632,10,FALSE)</f>
        <v>427095</v>
      </c>
      <c r="P3876" s="8" t="s">
        <v>12022</v>
      </c>
      <c r="Q3876">
        <v>251</v>
      </c>
      <c r="R3876">
        <v>260</v>
      </c>
    </row>
    <row r="3877" spans="1:18" hidden="1" x14ac:dyDescent="0.25">
      <c r="A3877">
        <v>3881</v>
      </c>
      <c r="B3877" t="s">
        <v>4354</v>
      </c>
      <c r="C3877" t="s">
        <v>425</v>
      </c>
      <c r="D3877" t="s">
        <v>330</v>
      </c>
      <c r="E3877" t="s">
        <v>8407</v>
      </c>
      <c r="F3877" t="str">
        <f>VLOOKUP(TRIM(SUBSTITUTE(E3877,CHAR(160),CHAR(32))),Metadata!B$1:C$2632,2,FALSE)</f>
        <v>Terrasson, Jean, 1670-1750.</v>
      </c>
      <c r="G3877" t="str">
        <f>VLOOKUP(TRIM(SUBSTITUTE(E3877,CHAR(160),CHAR(32))),Metadata!B$1:D$2632,3,FALSE)</f>
        <v>Sethos: histoire, ou, Vie tirée des monumens anecdotes de l'ancienne Egypte.</v>
      </c>
      <c r="H3877">
        <f>VLOOKUP(TRIM(SUBSTITUTE(E3877,CHAR(160),CHAR(32))),Metadata!B$1:E$2632,4,FALSE)</f>
        <v>1731</v>
      </c>
      <c r="I3877" t="s">
        <v>448</v>
      </c>
      <c r="K3877" t="str">
        <f>VLOOKUP(TRIM(SUBSTITUTE(E3877,CHAR(160),CHAR(32))),Metadata!B$1:H$2632,7,FALSE)</f>
        <v>roman</v>
      </c>
      <c r="L3877" t="s">
        <v>4378</v>
      </c>
      <c r="N3877" t="str">
        <f>VLOOKUP(TRIM(SUBSTITUTE(E3877,CHAR(160),CHAR(32))),Metadata!B$1:J$2632,9,FALSE)</f>
        <v>prose</v>
      </c>
      <c r="O3877">
        <f>VLOOKUP(TRIM(SUBSTITUTE(E3877,CHAR(160),CHAR(32))),Metadata!B$1:K$2632,10,FALSE)</f>
        <v>220986</v>
      </c>
      <c r="P3877" s="4" t="s">
        <v>12023</v>
      </c>
      <c r="Q3877">
        <v>140</v>
      </c>
      <c r="R3877">
        <v>149</v>
      </c>
    </row>
    <row r="3878" spans="1:18" hidden="1" x14ac:dyDescent="0.25">
      <c r="A3878">
        <v>3882</v>
      </c>
      <c r="B3878" t="s">
        <v>4354</v>
      </c>
      <c r="C3878" t="s">
        <v>425</v>
      </c>
      <c r="D3878" t="s">
        <v>330</v>
      </c>
      <c r="E3878" t="s">
        <v>8193</v>
      </c>
      <c r="F3878" t="str">
        <f>VLOOKUP(TRIM(SUBSTITUTE(E3878,CHAR(160),CHAR(32))),Metadata!B$1:C$2632,2,FALSE)</f>
        <v>Bossuet, Jacques Bénigne, 1627-1704.</v>
      </c>
      <c r="G3878" t="str">
        <f>VLOOKUP(TRIM(SUBSTITUTE(E3878,CHAR(160),CHAR(32))),Metadata!B$1:D$2632,3,FALSE)</f>
        <v>Meditations sur l'évangile</v>
      </c>
      <c r="H3878">
        <f>VLOOKUP(TRIM(SUBSTITUTE(E3878,CHAR(160),CHAR(32))),Metadata!B$1:E$2632,4,FALSE)</f>
        <v>1704</v>
      </c>
      <c r="I3878" t="s">
        <v>448</v>
      </c>
      <c r="K3878" t="str">
        <f>VLOOKUP(TRIM(SUBSTITUTE(E3878,CHAR(160),CHAR(32))),Metadata!B$1:H$2632,7,FALSE)</f>
        <v>traite ou essai</v>
      </c>
      <c r="L3878" t="s">
        <v>4402</v>
      </c>
      <c r="N3878" t="str">
        <f>VLOOKUP(TRIM(SUBSTITUTE(E3878,CHAR(160),CHAR(32))),Metadata!B$1:J$2632,9,FALSE)</f>
        <v>prose</v>
      </c>
      <c r="O3878">
        <f>VLOOKUP(TRIM(SUBSTITUTE(E3878,CHAR(160),CHAR(32))),Metadata!B$1:K$2632,10,FALSE)</f>
        <v>251293</v>
      </c>
      <c r="P3878" s="4" t="s">
        <v>13128</v>
      </c>
      <c r="Q3878">
        <v>189</v>
      </c>
      <c r="R3878">
        <v>198</v>
      </c>
    </row>
    <row r="3879" spans="1:18" hidden="1" x14ac:dyDescent="0.25">
      <c r="A3879">
        <v>3883</v>
      </c>
      <c r="B3879" t="s">
        <v>4354</v>
      </c>
      <c r="C3879" t="s">
        <v>425</v>
      </c>
      <c r="D3879" t="s">
        <v>330</v>
      </c>
      <c r="E3879" t="s">
        <v>8278</v>
      </c>
      <c r="F3879" t="str">
        <f>VLOOKUP(TRIM(SUBSTITUTE(E3879,CHAR(160),CHAR(32))),Metadata!B$1:C$2632,2,FALSE)</f>
        <v>Holbach, Paul Henri Thiry, baron d', 1723-1789.</v>
      </c>
      <c r="G3879" t="str">
        <f>VLOOKUP(TRIM(SUBSTITUTE(E3879,CHAR(160),CHAR(32))),Metadata!B$1:D$2632,3,FALSE)</f>
        <v>Le christianisme dévoilé, ou, Examen des principes et des effets de la religion Chrétienne</v>
      </c>
      <c r="H3879">
        <f>VLOOKUP(TRIM(SUBSTITUTE(E3879,CHAR(160),CHAR(32))),Metadata!B$1:E$2632,4,FALSE)</f>
        <v>1756</v>
      </c>
      <c r="I3879" t="s">
        <v>448</v>
      </c>
      <c r="K3879" t="str">
        <f>VLOOKUP(TRIM(SUBSTITUTE(E3879,CHAR(160),CHAR(32))),Metadata!B$1:H$2632,7,FALSE)</f>
        <v>traite ou essai</v>
      </c>
      <c r="L3879" t="s">
        <v>4402</v>
      </c>
      <c r="N3879" t="str">
        <f>VLOOKUP(TRIM(SUBSTITUTE(E3879,CHAR(160),CHAR(32))),Metadata!B$1:J$2632,9,FALSE)</f>
        <v>prose</v>
      </c>
      <c r="O3879">
        <f>VLOOKUP(TRIM(SUBSTITUTE(E3879,CHAR(160),CHAR(32))),Metadata!B$1:K$2632,10,FALSE)</f>
        <v>42367</v>
      </c>
      <c r="P3879" s="4" t="s">
        <v>13129</v>
      </c>
      <c r="Q3879">
        <v>11</v>
      </c>
      <c r="R3879">
        <v>20</v>
      </c>
    </row>
    <row r="3880" spans="1:18" hidden="1" x14ac:dyDescent="0.25">
      <c r="A3880">
        <v>3884</v>
      </c>
      <c r="B3880" t="s">
        <v>4354</v>
      </c>
      <c r="C3880" t="s">
        <v>425</v>
      </c>
      <c r="D3880" t="s">
        <v>330</v>
      </c>
      <c r="E3880" t="s">
        <v>8172</v>
      </c>
      <c r="F3880" t="str">
        <f>VLOOKUP(TRIM(SUBSTITUTE(E3880,CHAR(160),CHAR(32))),Metadata!B$1:C$2632,2,FALSE)</f>
        <v>Argens, Jean-Baptiste de Boyer, marquis d', 1704-1771.</v>
      </c>
      <c r="G3880" t="str">
        <f>VLOOKUP(TRIM(SUBSTITUTE(E3880,CHAR(160),CHAR(32))),Metadata!B$1:D$2632,3,FALSE)</f>
        <v>Lettres juives</v>
      </c>
      <c r="H3880">
        <f>VLOOKUP(TRIM(SUBSTITUTE(E3880,CHAR(160),CHAR(32))),Metadata!B$1:E$2632,4,FALSE)</f>
        <v>1738</v>
      </c>
      <c r="I3880" t="s">
        <v>448</v>
      </c>
      <c r="K3880" t="str">
        <f>VLOOKUP(TRIM(SUBSTITUTE(E3880,CHAR(160),CHAR(32))),Metadata!B$1:H$2632,7,FALSE)</f>
        <v>melanges litteraires</v>
      </c>
      <c r="L3880" t="s">
        <v>4389</v>
      </c>
      <c r="N3880" t="str">
        <f>VLOOKUP(TRIM(SUBSTITUTE(E3880,CHAR(160),CHAR(32))),Metadata!B$1:J$2632,9,FALSE)</f>
        <v>prose</v>
      </c>
      <c r="O3880">
        <f>VLOOKUP(TRIM(SUBSTITUTE(E3880,CHAR(160),CHAR(32))),Metadata!B$1:K$2632,10,FALSE)</f>
        <v>427095</v>
      </c>
      <c r="P3880" s="10" t="s">
        <v>13130</v>
      </c>
      <c r="Q3880">
        <v>159</v>
      </c>
      <c r="R3880">
        <v>168</v>
      </c>
    </row>
    <row r="3881" spans="1:18" hidden="1" x14ac:dyDescent="0.25">
      <c r="A3881">
        <v>3885</v>
      </c>
      <c r="B3881" t="s">
        <v>4354</v>
      </c>
      <c r="C3881" t="s">
        <v>425</v>
      </c>
      <c r="D3881" t="s">
        <v>330</v>
      </c>
      <c r="E3881" t="s">
        <v>8279</v>
      </c>
      <c r="F3881" t="str">
        <f>VLOOKUP(TRIM(SUBSTITUTE(E3881,CHAR(160),CHAR(32))),Metadata!B$1:C$2632,2,FALSE)</f>
        <v>Holbach, Paul Henri Thiry, baron d', 1723-1789.</v>
      </c>
      <c r="G3881" t="str">
        <f>VLOOKUP(TRIM(SUBSTITUTE(E3881,CHAR(160),CHAR(32))),Metadata!B$1:D$2632,3,FALSE)</f>
        <v>Système de la nature, ou, Des loix du monde physique du monde moral</v>
      </c>
      <c r="H3881">
        <f>VLOOKUP(TRIM(SUBSTITUTE(E3881,CHAR(160),CHAR(32))),Metadata!B$1:E$2632,4,FALSE)</f>
        <v>1770</v>
      </c>
      <c r="I3881" t="s">
        <v>448</v>
      </c>
      <c r="K3881" t="str">
        <f>VLOOKUP(TRIM(SUBSTITUTE(E3881,CHAR(160),CHAR(32))),Metadata!B$1:H$2632,7,FALSE)</f>
        <v>traite ou essai</v>
      </c>
      <c r="L3881" t="s">
        <v>4402</v>
      </c>
      <c r="N3881" t="str">
        <f>VLOOKUP(TRIM(SUBSTITUTE(E3881,CHAR(160),CHAR(32))),Metadata!B$1:J$2632,9,FALSE)</f>
        <v>prose</v>
      </c>
      <c r="O3881">
        <f>VLOOKUP(TRIM(SUBSTITUTE(E3881,CHAR(160),CHAR(32))),Metadata!B$1:K$2632,10,FALSE)</f>
        <v>215107</v>
      </c>
      <c r="P3881" s="4" t="s">
        <v>13131</v>
      </c>
      <c r="Q3881">
        <v>6</v>
      </c>
      <c r="R3881">
        <v>15</v>
      </c>
    </row>
    <row r="3882" spans="1:18" hidden="1" x14ac:dyDescent="0.25">
      <c r="A3882">
        <v>3886</v>
      </c>
      <c r="B3882" t="s">
        <v>4354</v>
      </c>
      <c r="C3882" t="s">
        <v>425</v>
      </c>
      <c r="D3882" t="s">
        <v>330</v>
      </c>
      <c r="E3882" t="s">
        <v>8183</v>
      </c>
      <c r="F3882" t="str">
        <f>VLOOKUP(TRIM(SUBSTITUTE(E3882,CHAR(160),CHAR(32))),Metadata!B$1:C$2632,2,FALSE)</f>
        <v>Barthélemy, Jean-Jacques, 1716-1795.</v>
      </c>
      <c r="G3882" t="str">
        <f>VLOOKUP(TRIM(SUBSTITUTE(E3882,CHAR(160),CHAR(32))),Metadata!B$1:D$2632,3,FALSE)</f>
        <v>Voyage du jeune anacharsis</v>
      </c>
      <c r="H3882">
        <f>VLOOKUP(TRIM(SUBSTITUTE(E3882,CHAR(160),CHAR(32))),Metadata!B$1:E$2632,4,FALSE)</f>
        <v>1788</v>
      </c>
      <c r="I3882" t="s">
        <v>448</v>
      </c>
      <c r="K3882" t="str">
        <f>VLOOKUP(TRIM(SUBSTITUTE(E3882,CHAR(160),CHAR(32))),Metadata!B$1:H$2632,7,FALSE)</f>
        <v>melanges litteraires</v>
      </c>
      <c r="L3882" t="s">
        <v>4389</v>
      </c>
      <c r="N3882" t="str">
        <f>VLOOKUP(TRIM(SUBSTITUTE(E3882,CHAR(160),CHAR(32))),Metadata!B$1:J$2632,9,FALSE)</f>
        <v>prose</v>
      </c>
      <c r="O3882">
        <f>VLOOKUP(TRIM(SUBSTITUTE(E3882,CHAR(160),CHAR(32))),Metadata!B$1:K$2632,10,FALSE)</f>
        <v>539817</v>
      </c>
      <c r="P3882" s="4" t="s">
        <v>12024</v>
      </c>
      <c r="Q3882">
        <v>143</v>
      </c>
      <c r="R3882">
        <v>153</v>
      </c>
    </row>
    <row r="3883" spans="1:18" hidden="1" x14ac:dyDescent="0.25">
      <c r="A3883">
        <v>3887</v>
      </c>
      <c r="B3883" t="s">
        <v>4354</v>
      </c>
      <c r="C3883" t="s">
        <v>425</v>
      </c>
      <c r="D3883" t="s">
        <v>330</v>
      </c>
      <c r="E3883" t="s">
        <v>8416</v>
      </c>
      <c r="F3883" t="str">
        <f>VLOOKUP(TRIM(SUBSTITUTE(E3883,CHAR(160),CHAR(32))),Metadata!B$1:C$2632,2,FALSE)</f>
        <v>Voltaire, 1694-1778.</v>
      </c>
      <c r="G3883" t="str">
        <f>VLOOKUP(TRIM(SUBSTITUTE(E3883,CHAR(160),CHAR(32))),Metadata!B$1:D$2632,3,FALSE)</f>
        <v>Essay sur l'hist. génèrale / Voltaire.</v>
      </c>
      <c r="H3883">
        <f>VLOOKUP(TRIM(SUBSTITUTE(E3883,CHAR(160),CHAR(32))),Metadata!B$1:E$2632,4,FALSE)</f>
        <v>1756</v>
      </c>
      <c r="I3883" t="s">
        <v>448</v>
      </c>
      <c r="K3883" t="str">
        <f>VLOOKUP(TRIM(SUBSTITUTE(E3883,CHAR(160),CHAR(32))),Metadata!B$1:H$2632,7,FALSE)</f>
        <v>traite ou essai</v>
      </c>
      <c r="L3883" t="s">
        <v>4402</v>
      </c>
      <c r="N3883" t="str">
        <f>VLOOKUP(TRIM(SUBSTITUTE(E3883,CHAR(160),CHAR(32))),Metadata!B$1:J$2632,9,FALSE)</f>
        <v>prose</v>
      </c>
      <c r="O3883">
        <f>VLOOKUP(TRIM(SUBSTITUTE(E3883,CHAR(160),CHAR(32))),Metadata!B$1:K$2632,10,FALSE)</f>
        <v>371791</v>
      </c>
      <c r="P3883" s="4" t="s">
        <v>9425</v>
      </c>
      <c r="Q3883">
        <v>93</v>
      </c>
      <c r="R3883">
        <v>103</v>
      </c>
    </row>
    <row r="3884" spans="1:18" hidden="1" x14ac:dyDescent="0.25">
      <c r="A3884">
        <v>3888</v>
      </c>
      <c r="B3884" t="s">
        <v>4354</v>
      </c>
      <c r="C3884" t="s">
        <v>425</v>
      </c>
      <c r="D3884" t="s">
        <v>330</v>
      </c>
      <c r="E3884" t="s">
        <v>8335</v>
      </c>
      <c r="F3884" t="str">
        <f>VLOOKUP(TRIM(SUBSTITUTE(E3884,CHAR(160),CHAR(32))),Metadata!B$1:C$2632,2,FALSE)</f>
        <v>Meslier, Jean, 1664-1729.</v>
      </c>
      <c r="G3884" t="str">
        <f>VLOOKUP(TRIM(SUBSTITUTE(E3884,CHAR(160),CHAR(32))),Metadata!B$1:D$2632,3,FALSE)</f>
        <v>Mémoire des pensées et des sentiments. T. 1</v>
      </c>
      <c r="H3884">
        <f>VLOOKUP(TRIM(SUBSTITUTE(E3884,CHAR(160),CHAR(32))),Metadata!B$1:E$2632,4,FALSE)</f>
        <v>1729</v>
      </c>
      <c r="I3884" t="s">
        <v>448</v>
      </c>
      <c r="K3884" t="str">
        <f>VLOOKUP(TRIM(SUBSTITUTE(E3884,CHAR(160),CHAR(32))),Metadata!B$1:H$2632,7,FALSE)</f>
        <v>traite ou essai</v>
      </c>
      <c r="L3884" t="s">
        <v>4402</v>
      </c>
      <c r="N3884" t="str">
        <f>VLOOKUP(TRIM(SUBSTITUTE(E3884,CHAR(160),CHAR(32))),Metadata!B$1:J$2632,9,FALSE)</f>
        <v>prose</v>
      </c>
      <c r="O3884">
        <f>VLOOKUP(TRIM(SUBSTITUTE(E3884,CHAR(160),CHAR(32))),Metadata!B$1:K$2632,10,FALSE)</f>
        <v>117906</v>
      </c>
      <c r="P3884" s="4" t="s">
        <v>12025</v>
      </c>
      <c r="Q3884">
        <v>138</v>
      </c>
      <c r="R3884">
        <v>148</v>
      </c>
    </row>
    <row r="3885" spans="1:18" hidden="1" x14ac:dyDescent="0.25">
      <c r="A3885">
        <v>3889</v>
      </c>
      <c r="B3885" t="s">
        <v>4354</v>
      </c>
      <c r="C3885" t="s">
        <v>425</v>
      </c>
      <c r="D3885" t="s">
        <v>330</v>
      </c>
      <c r="E3885" t="s">
        <v>5442</v>
      </c>
      <c r="F3885" t="str">
        <f>VLOOKUP(TRIM(SUBSTITUTE(E3885,CHAR(160),CHAR(32))),Metadata!B$1:C$2632,2,FALSE)</f>
        <v>Holbach, Paul Henri Thiry, baron d', 1723-1789</v>
      </c>
      <c r="G3885" t="str">
        <f>VLOOKUP(TRIM(SUBSTITUTE(E3885,CHAR(160),CHAR(32))),Metadata!B$1:D$2632,3,FALSE)</f>
        <v>La contagion sacrée ou Histoire naturelle de la superstition OU Tableau des effets que les opinions religieuses ont produits sur la terre. Tome I</v>
      </c>
      <c r="H3885">
        <f>VLOOKUP(TRIM(SUBSTITUTE(E3885,CHAR(160),CHAR(32))),Metadata!B$1:E$2632,4,FALSE)</f>
        <v>1768</v>
      </c>
      <c r="I3885" t="s">
        <v>448</v>
      </c>
      <c r="K3885" t="str">
        <f>VLOOKUP(TRIM(SUBSTITUTE(E3885,CHAR(160),CHAR(32))),Metadata!B$1:H$2632,7,FALSE)</f>
        <v>traite</v>
      </c>
      <c r="L3885" t="s">
        <v>4417</v>
      </c>
      <c r="N3885" t="str">
        <f>VLOOKUP(TRIM(SUBSTITUTE(E3885,CHAR(160),CHAR(32))),Metadata!B$1:J$2632,9,FALSE)</f>
        <v/>
      </c>
      <c r="O3885">
        <f>VLOOKUP(TRIM(SUBSTITUTE(E3885,CHAR(160),CHAR(32))),Metadata!B$1:K$2632,10,FALSE)</f>
        <v>35460</v>
      </c>
      <c r="P3885" s="4" t="s">
        <v>13132</v>
      </c>
      <c r="Q3885">
        <v>224</v>
      </c>
      <c r="R3885">
        <v>234</v>
      </c>
    </row>
    <row r="3886" spans="1:18" hidden="1" x14ac:dyDescent="0.25">
      <c r="A3886">
        <v>3890</v>
      </c>
      <c r="B3886" t="s">
        <v>4354</v>
      </c>
      <c r="C3886" t="s">
        <v>425</v>
      </c>
      <c r="D3886" t="s">
        <v>330</v>
      </c>
      <c r="E3886" t="s">
        <v>8335</v>
      </c>
      <c r="F3886" t="str">
        <f>VLOOKUP(TRIM(SUBSTITUTE(E3886,CHAR(160),CHAR(32))),Metadata!B$1:C$2632,2,FALSE)</f>
        <v>Meslier, Jean, 1664-1729.</v>
      </c>
      <c r="G3886" t="str">
        <f>VLOOKUP(TRIM(SUBSTITUTE(E3886,CHAR(160),CHAR(32))),Metadata!B$1:D$2632,3,FALSE)</f>
        <v>Mémoire des pensées et des sentiments. T. 1</v>
      </c>
      <c r="H3886">
        <f>VLOOKUP(TRIM(SUBSTITUTE(E3886,CHAR(160),CHAR(32))),Metadata!B$1:E$2632,4,FALSE)</f>
        <v>1729</v>
      </c>
      <c r="I3886" t="s">
        <v>448</v>
      </c>
      <c r="K3886" t="str">
        <f>VLOOKUP(TRIM(SUBSTITUTE(E3886,CHAR(160),CHAR(32))),Metadata!B$1:H$2632,7,FALSE)</f>
        <v>traite ou essai</v>
      </c>
      <c r="L3886" t="s">
        <v>4402</v>
      </c>
      <c r="N3886" t="str">
        <f>VLOOKUP(TRIM(SUBSTITUTE(E3886,CHAR(160),CHAR(32))),Metadata!B$1:J$2632,9,FALSE)</f>
        <v>prose</v>
      </c>
      <c r="O3886">
        <f>VLOOKUP(TRIM(SUBSTITUTE(E3886,CHAR(160),CHAR(32))),Metadata!B$1:K$2632,10,FALSE)</f>
        <v>117906</v>
      </c>
      <c r="P3886" s="4" t="s">
        <v>9426</v>
      </c>
      <c r="Q3886">
        <v>52</v>
      </c>
      <c r="R3886">
        <v>62</v>
      </c>
    </row>
    <row r="3887" spans="1:18" hidden="1" x14ac:dyDescent="0.25">
      <c r="A3887">
        <v>3891</v>
      </c>
      <c r="B3887" t="s">
        <v>4354</v>
      </c>
      <c r="C3887" t="s">
        <v>425</v>
      </c>
      <c r="D3887" t="s">
        <v>330</v>
      </c>
      <c r="E3887" t="s">
        <v>8229</v>
      </c>
      <c r="F3887" t="str">
        <f>VLOOKUP(TRIM(SUBSTITUTE(E3887,CHAR(160),CHAR(32))),Metadata!B$1:C$2632,2,FALSE)</f>
        <v>Diderot, Denis, 1713-1784.</v>
      </c>
      <c r="G3887" t="str">
        <f>VLOOKUP(TRIM(SUBSTITUTE(E3887,CHAR(160),CHAR(32))),Metadata!B$1:D$2632,3,FALSE)</f>
        <v>De l'interpret. de la nature</v>
      </c>
      <c r="H3887">
        <f>VLOOKUP(TRIM(SUBSTITUTE(E3887,CHAR(160),CHAR(32))),Metadata!B$1:E$2632,4,FALSE)</f>
        <v>1754</v>
      </c>
      <c r="I3887" t="s">
        <v>448</v>
      </c>
      <c r="K3887" t="str">
        <f>VLOOKUP(TRIM(SUBSTITUTE(E3887,CHAR(160),CHAR(32))),Metadata!B$1:H$2632,7,FALSE)</f>
        <v>traite ou essai</v>
      </c>
      <c r="L3887" t="s">
        <v>4402</v>
      </c>
      <c r="N3887" t="str">
        <f>VLOOKUP(TRIM(SUBSTITUTE(E3887,CHAR(160),CHAR(32))),Metadata!B$1:J$2632,9,FALSE)</f>
        <v>prose</v>
      </c>
      <c r="O3887">
        <f>VLOOKUP(TRIM(SUBSTITUTE(E3887,CHAR(160),CHAR(32))),Metadata!B$1:K$2632,10,FALSE)</f>
        <v>18740</v>
      </c>
      <c r="P3887" s="4" t="s">
        <v>12026</v>
      </c>
      <c r="Q3887">
        <v>132</v>
      </c>
      <c r="R3887">
        <v>141</v>
      </c>
    </row>
    <row r="3888" spans="1:18" hidden="1" x14ac:dyDescent="0.25">
      <c r="A3888">
        <v>3892</v>
      </c>
      <c r="B3888" t="s">
        <v>4354</v>
      </c>
      <c r="C3888" t="s">
        <v>425</v>
      </c>
      <c r="D3888" t="s">
        <v>330</v>
      </c>
      <c r="E3888" t="s">
        <v>8380</v>
      </c>
      <c r="F3888" t="str">
        <f>VLOOKUP(TRIM(SUBSTITUTE(E3888,CHAR(160),CHAR(32))),Metadata!B$1:C$2632,2,FALSE)</f>
        <v>Rousseau, Jean-Jacques, 1712-1778.</v>
      </c>
      <c r="G3888" t="str">
        <f>VLOOKUP(TRIM(SUBSTITUTE(E3888,CHAR(160),CHAR(32))),Metadata!B$1:D$2632,3,FALSE)</f>
        <v>Emile, ou, De l'éducation</v>
      </c>
      <c r="H3888">
        <f>VLOOKUP(TRIM(SUBSTITUTE(E3888,CHAR(160),CHAR(32))),Metadata!B$1:E$2632,4,FALSE)</f>
        <v>1762</v>
      </c>
      <c r="I3888" t="s">
        <v>448</v>
      </c>
      <c r="K3888" t="str">
        <f>VLOOKUP(TRIM(SUBSTITUTE(E3888,CHAR(160),CHAR(32))),Metadata!B$1:H$2632,7,FALSE)</f>
        <v>traite ou essai</v>
      </c>
      <c r="L3888" t="s">
        <v>4402</v>
      </c>
      <c r="N3888" t="str">
        <f>VLOOKUP(TRIM(SUBSTITUTE(E3888,CHAR(160),CHAR(32))),Metadata!B$1:J$2632,9,FALSE)</f>
        <v>prose</v>
      </c>
      <c r="O3888">
        <f>VLOOKUP(TRIM(SUBSTITUTE(E3888,CHAR(160),CHAR(32))),Metadata!B$1:K$2632,10,FALSE)</f>
        <v>258224</v>
      </c>
      <c r="P3888" s="4" t="s">
        <v>12027</v>
      </c>
      <c r="Q3888">
        <v>27</v>
      </c>
      <c r="R3888">
        <v>36</v>
      </c>
    </row>
    <row r="3889" spans="1:18" hidden="1" x14ac:dyDescent="0.25">
      <c r="A3889">
        <v>3893</v>
      </c>
      <c r="B3889" t="s">
        <v>4354</v>
      </c>
      <c r="C3889" t="s">
        <v>425</v>
      </c>
      <c r="D3889" t="s">
        <v>330</v>
      </c>
      <c r="E3889" t="s">
        <v>8409</v>
      </c>
      <c r="F3889" t="str">
        <f>VLOOKUP(TRIM(SUBSTITUTE(E3889,CHAR(160),CHAR(32))),Metadata!B$1:C$2632,2,FALSE)</f>
        <v>Tyssot de Patot, Simon, b. 1655.</v>
      </c>
      <c r="G3889" t="str">
        <f>VLOOKUP(TRIM(SUBSTITUTE(E3889,CHAR(160),CHAR(32))),Metadata!B$1:D$2632,3,FALSE)</f>
        <v>Voyages et avantures de Jaques Massé</v>
      </c>
      <c r="H3889">
        <f>VLOOKUP(TRIM(SUBSTITUTE(E3889,CHAR(160),CHAR(32))),Metadata!B$1:E$2632,4,FALSE)</f>
        <v>1710</v>
      </c>
      <c r="I3889" t="s">
        <v>448</v>
      </c>
      <c r="K3889" t="str">
        <f>VLOOKUP(TRIM(SUBSTITUTE(E3889,CHAR(160),CHAR(32))),Metadata!B$1:H$2632,7,FALSE)</f>
        <v>recit de voyage</v>
      </c>
      <c r="L3889" t="s">
        <v>4870</v>
      </c>
      <c r="N3889" t="str">
        <f>VLOOKUP(TRIM(SUBSTITUTE(E3889,CHAR(160),CHAR(32))),Metadata!B$1:J$2632,9,FALSE)</f>
        <v>prose</v>
      </c>
      <c r="O3889">
        <f>VLOOKUP(TRIM(SUBSTITUTE(E3889,CHAR(160),CHAR(32))),Metadata!B$1:K$2632,10,FALSE)</f>
        <v>99046</v>
      </c>
      <c r="P3889" s="4" t="s">
        <v>13133</v>
      </c>
      <c r="Q3889">
        <v>342</v>
      </c>
      <c r="R3889">
        <v>352</v>
      </c>
    </row>
    <row r="3890" spans="1:18" hidden="1" x14ac:dyDescent="0.25">
      <c r="A3890">
        <v>3894</v>
      </c>
      <c r="B3890" t="s">
        <v>4354</v>
      </c>
      <c r="C3890" t="s">
        <v>425</v>
      </c>
      <c r="D3890" t="s">
        <v>330</v>
      </c>
      <c r="E3890" t="s">
        <v>8375</v>
      </c>
      <c r="F3890" t="str">
        <f>VLOOKUP(TRIM(SUBSTITUTE(E3890,CHAR(160),CHAR(32))),Metadata!B$1:C$2632,2,FALSE)</f>
        <v>Robinet, J. B. (Jean Baptiste), 1735-1820.</v>
      </c>
      <c r="G3890" t="str">
        <f>VLOOKUP(TRIM(SUBSTITUTE(E3890,CHAR(160),CHAR(32))),Metadata!B$1:D$2632,3,FALSE)</f>
        <v>De la nature</v>
      </c>
      <c r="H3890">
        <f>VLOOKUP(TRIM(SUBSTITUTE(E3890,CHAR(160),CHAR(32))),Metadata!B$1:E$2632,4,FALSE)</f>
        <v>1761</v>
      </c>
      <c r="I3890" t="s">
        <v>448</v>
      </c>
      <c r="K3890" t="str">
        <f>VLOOKUP(TRIM(SUBSTITUTE(E3890,CHAR(160),CHAR(32))),Metadata!B$1:H$2632,7,FALSE)</f>
        <v>traite ou essai</v>
      </c>
      <c r="L3890" t="s">
        <v>4402</v>
      </c>
      <c r="N3890" t="str">
        <f>VLOOKUP(TRIM(SUBSTITUTE(E3890,CHAR(160),CHAR(32))),Metadata!B$1:J$2632,9,FALSE)</f>
        <v>prose</v>
      </c>
      <c r="O3890">
        <f>VLOOKUP(TRIM(SUBSTITUTE(E3890,CHAR(160),CHAR(32))),Metadata!B$1:K$2632,10,FALSE)</f>
        <v>92631</v>
      </c>
      <c r="P3890" s="4" t="s">
        <v>12028</v>
      </c>
      <c r="Q3890">
        <v>68</v>
      </c>
      <c r="R3890">
        <v>77</v>
      </c>
    </row>
    <row r="3891" spans="1:18" hidden="1" x14ac:dyDescent="0.25">
      <c r="A3891">
        <v>3895</v>
      </c>
      <c r="B3891" t="s">
        <v>4354</v>
      </c>
      <c r="C3891" t="s">
        <v>425</v>
      </c>
      <c r="D3891" t="s">
        <v>330</v>
      </c>
      <c r="E3891" t="s">
        <v>8182</v>
      </c>
      <c r="F3891" t="str">
        <f>VLOOKUP(TRIM(SUBSTITUTE(E3891,CHAR(160),CHAR(32))),Metadata!B$1:C$2632,2,FALSE)</f>
        <v>Barruel, Abbé Augustin, 1741-1820.</v>
      </c>
      <c r="G3891" t="str">
        <f>VLOOKUP(TRIM(SUBSTITUTE(E3891,CHAR(160),CHAR(32))),Metadata!B$1:D$2632,3,FALSE)</f>
        <v>Les helviennes</v>
      </c>
      <c r="H3891">
        <f>VLOOKUP(TRIM(SUBSTITUTE(E3891,CHAR(160),CHAR(32))),Metadata!B$1:E$2632,4,FALSE)</f>
        <v>1781</v>
      </c>
      <c r="I3891" t="s">
        <v>448</v>
      </c>
      <c r="K3891" t="str">
        <f>VLOOKUP(TRIM(SUBSTITUTE(E3891,CHAR(160),CHAR(32))),Metadata!B$1:H$2632,7,FALSE)</f>
        <v>traite ou essai</v>
      </c>
      <c r="L3891" t="s">
        <v>4402</v>
      </c>
      <c r="N3891" t="str">
        <f>VLOOKUP(TRIM(SUBSTITUTE(E3891,CHAR(160),CHAR(32))),Metadata!B$1:J$2632,9,FALSE)</f>
        <v>prose</v>
      </c>
      <c r="O3891">
        <f>VLOOKUP(TRIM(SUBSTITUTE(E3891,CHAR(160),CHAR(32))),Metadata!B$1:K$2632,10,FALSE)</f>
        <v>331511</v>
      </c>
      <c r="P3891" s="4" t="s">
        <v>9427</v>
      </c>
      <c r="Q3891">
        <v>216</v>
      </c>
    </row>
    <row r="3892" spans="1:18" hidden="1" x14ac:dyDescent="0.25">
      <c r="A3892">
        <v>3896</v>
      </c>
      <c r="B3892" t="s">
        <v>4354</v>
      </c>
      <c r="C3892" t="s">
        <v>425</v>
      </c>
      <c r="D3892" t="s">
        <v>330</v>
      </c>
      <c r="E3892" t="s">
        <v>8673</v>
      </c>
      <c r="F3892" t="str">
        <f>VLOOKUP(TRIM(SUBSTITUTE(E3892,CHAR(160),CHAR(32))),Metadata!B$1:C$2632,2,FALSE)</f>
        <v>Staël, Madame de (Anne-Louise-Germaine), 1766-1817.</v>
      </c>
      <c r="G3892" t="str">
        <f>VLOOKUP(TRIM(SUBSTITUTE(E3892,CHAR(160),CHAR(32))),Metadata!B$1:D$2632,3,FALSE)</f>
        <v>De l'Allemagne</v>
      </c>
      <c r="H3892">
        <f>VLOOKUP(TRIM(SUBSTITUTE(E3892,CHAR(160),CHAR(32))),Metadata!B$1:E$2632,4,FALSE)</f>
        <v>1810</v>
      </c>
      <c r="I3892" t="s">
        <v>450</v>
      </c>
      <c r="K3892" t="str">
        <f>VLOOKUP(TRIM(SUBSTITUTE(E3892,CHAR(160),CHAR(32))),Metadata!B$1:H$2632,7,FALSE)</f>
        <v>traite ou essai</v>
      </c>
      <c r="L3892" t="s">
        <v>4402</v>
      </c>
      <c r="N3892" t="str">
        <f>VLOOKUP(TRIM(SUBSTITUTE(E3892,CHAR(160),CHAR(32))),Metadata!B$1:J$2632,9,FALSE)</f>
        <v>prose</v>
      </c>
      <c r="O3892">
        <f>VLOOKUP(TRIM(SUBSTITUTE(E3892,CHAR(160),CHAR(32))),Metadata!B$1:K$2632,10,FALSE)</f>
        <v>224261</v>
      </c>
      <c r="P3892" s="4" t="s">
        <v>12029</v>
      </c>
      <c r="Q3892">
        <v>325</v>
      </c>
      <c r="R3892">
        <v>334</v>
      </c>
    </row>
    <row r="3893" spans="1:18" hidden="1" x14ac:dyDescent="0.25">
      <c r="A3893">
        <v>3897</v>
      </c>
      <c r="B3893" t="s">
        <v>4354</v>
      </c>
      <c r="C3893" t="s">
        <v>425</v>
      </c>
      <c r="D3893" t="s">
        <v>330</v>
      </c>
      <c r="E3893" t="s">
        <v>8503</v>
      </c>
      <c r="F3893" t="str">
        <f>VLOOKUP(TRIM(SUBSTITUTE(E3893,CHAR(160),CHAR(32))),Metadata!B$1:C$2632,2,FALSE)</f>
        <v>Dumas, Alexandre (père), 1802-1870.</v>
      </c>
      <c r="G3893" t="str">
        <f>VLOOKUP(TRIM(SUBSTITUTE(E3893,CHAR(160),CHAR(32))),Metadata!B$1:D$2632,3,FALSE)</f>
        <v>Quarante-Cinq (Les)</v>
      </c>
      <c r="H3893">
        <f>VLOOKUP(TRIM(SUBSTITUTE(E3893,CHAR(160),CHAR(32))),Metadata!B$1:E$2632,4,FALSE)</f>
        <v>1847</v>
      </c>
      <c r="I3893" t="s">
        <v>450</v>
      </c>
      <c r="K3893" t="str">
        <f>VLOOKUP(TRIM(SUBSTITUTE(E3893,CHAR(160),CHAR(32))),Metadata!B$1:H$2632,7,FALSE)</f>
        <v>Narratif, Roman</v>
      </c>
      <c r="L3893" t="s">
        <v>4786</v>
      </c>
      <c r="N3893" t="str">
        <f>VLOOKUP(TRIM(SUBSTITUTE(E3893,CHAR(160),CHAR(32))),Metadata!B$1:J$2632,9,FALSE)</f>
        <v/>
      </c>
      <c r="O3893">
        <f>VLOOKUP(TRIM(SUBSTITUTE(E3893,CHAR(160),CHAR(32))),Metadata!B$1:K$2632,10,FALSE)</f>
        <v>255364</v>
      </c>
      <c r="P3893" s="4" t="s">
        <v>13134</v>
      </c>
      <c r="Q3893">
        <v>60</v>
      </c>
      <c r="R3893">
        <v>69</v>
      </c>
    </row>
    <row r="3894" spans="1:18" hidden="1" x14ac:dyDescent="0.25">
      <c r="A3894">
        <v>3898</v>
      </c>
      <c r="B3894" t="s">
        <v>4354</v>
      </c>
      <c r="C3894" t="s">
        <v>425</v>
      </c>
      <c r="D3894" t="s">
        <v>330</v>
      </c>
      <c r="E3894" t="s">
        <v>8542</v>
      </c>
      <c r="F3894" t="str">
        <f>VLOOKUP(TRIM(SUBSTITUTE(E3894,CHAR(160),CHAR(32))),Metadata!B$1:C$2632,2,FALSE)</f>
        <v>Fustel de Coulanges, Numa Denis, 1830-1889.</v>
      </c>
      <c r="G3894" t="str">
        <f>VLOOKUP(TRIM(SUBSTITUTE(E3894,CHAR(160),CHAR(32))),Metadata!B$1:D$2632,3,FALSE)</f>
        <v>La cité antique: étude sur le culte, le droit, les institutions de la Grèce et de Rome</v>
      </c>
      <c r="H3894">
        <f>VLOOKUP(TRIM(SUBSTITUTE(E3894,CHAR(160),CHAR(32))),Metadata!B$1:E$2632,4,FALSE)</f>
        <v>1864</v>
      </c>
      <c r="I3894" t="s">
        <v>450</v>
      </c>
      <c r="K3894" t="str">
        <f>VLOOKUP(TRIM(SUBSTITUTE(E3894,CHAR(160),CHAR(32))),Metadata!B$1:H$2632,7,FALSE)</f>
        <v>traite ou essai</v>
      </c>
      <c r="L3894" t="s">
        <v>4402</v>
      </c>
      <c r="N3894" t="str">
        <f>VLOOKUP(TRIM(SUBSTITUTE(E3894,CHAR(160),CHAR(32))),Metadata!B$1:J$2632,9,FALSE)</f>
        <v>prose</v>
      </c>
      <c r="O3894">
        <f>VLOOKUP(TRIM(SUBSTITUTE(E3894,CHAR(160),CHAR(32))),Metadata!B$1:K$2632,10,FALSE)</f>
        <v>147513</v>
      </c>
      <c r="P3894" s="14" t="s">
        <v>13135</v>
      </c>
      <c r="Q3894">
        <v>72</v>
      </c>
      <c r="R3894">
        <v>81</v>
      </c>
    </row>
    <row r="3895" spans="1:18" hidden="1" x14ac:dyDescent="0.25">
      <c r="A3895">
        <v>3899</v>
      </c>
      <c r="B3895" t="s">
        <v>4354</v>
      </c>
      <c r="C3895" t="s">
        <v>425</v>
      </c>
      <c r="D3895" t="s">
        <v>330</v>
      </c>
      <c r="E3895" t="s">
        <v>8507</v>
      </c>
      <c r="F3895" t="str">
        <f>VLOOKUP(TRIM(SUBSTITUTE(E3895,CHAR(160),CHAR(32))),Metadata!B$1:C$2632,2,FALSE)</f>
        <v>Dumas, Alexandre, 1802-1870.</v>
      </c>
      <c r="G3895" t="str">
        <f>VLOOKUP(TRIM(SUBSTITUTE(E3895,CHAR(160),CHAR(32))),Metadata!B$1:D$2632,3,FALSE)</f>
        <v>Le comte de Monte-Cristo</v>
      </c>
      <c r="H3895">
        <f>VLOOKUP(TRIM(SUBSTITUTE(E3895,CHAR(160),CHAR(32))),Metadata!B$1:E$2632,4,FALSE)</f>
        <v>1846</v>
      </c>
      <c r="I3895" t="s">
        <v>450</v>
      </c>
      <c r="K3895" t="str">
        <f>VLOOKUP(TRIM(SUBSTITUTE(E3895,CHAR(160),CHAR(32))),Metadata!B$1:H$2632,7,FALSE)</f>
        <v>roman</v>
      </c>
      <c r="L3895" t="s">
        <v>4378</v>
      </c>
      <c r="N3895" t="str">
        <f>VLOOKUP(TRIM(SUBSTITUTE(E3895,CHAR(160),CHAR(32))),Metadata!B$1:J$2632,9,FALSE)</f>
        <v>prose</v>
      </c>
      <c r="O3895">
        <f>VLOOKUP(TRIM(SUBSTITUTE(E3895,CHAR(160),CHAR(32))),Metadata!B$1:K$2632,10,FALSE)</f>
        <v>512538</v>
      </c>
      <c r="P3895" s="4" t="s">
        <v>12030</v>
      </c>
      <c r="Q3895">
        <v>14</v>
      </c>
      <c r="R3895">
        <v>23</v>
      </c>
    </row>
    <row r="3896" spans="1:18" hidden="1" x14ac:dyDescent="0.25">
      <c r="A3896">
        <v>3900</v>
      </c>
      <c r="B3896" t="s">
        <v>4354</v>
      </c>
      <c r="C3896" t="s">
        <v>425</v>
      </c>
      <c r="D3896" t="s">
        <v>330</v>
      </c>
      <c r="E3896" t="s">
        <v>8559</v>
      </c>
      <c r="F3896" t="str">
        <f>VLOOKUP(TRIM(SUBSTITUTE(E3896,CHAR(160),CHAR(32))),Metadata!B$1:C$2632,2,FALSE)</f>
        <v>Goncourt, Edmond de, 1822-1896: Goncourt, Jules de, 1830-1870.</v>
      </c>
      <c r="G3896" t="str">
        <f>VLOOKUP(TRIM(SUBSTITUTE(E3896,CHAR(160),CHAR(32))),Metadata!B$1:D$2632,3,FALSE)</f>
        <v>Journal, T. 3, 1879-1890</v>
      </c>
      <c r="H3896">
        <f>VLOOKUP(TRIM(SUBSTITUTE(E3896,CHAR(160),CHAR(32))),Metadata!B$1:E$2632,4,FALSE)</f>
        <v>1890</v>
      </c>
      <c r="I3896" t="s">
        <v>450</v>
      </c>
      <c r="K3896" t="str">
        <f>VLOOKUP(TRIM(SUBSTITUTE(E3896,CHAR(160),CHAR(32))),Metadata!B$1:H$2632,7,FALSE)</f>
        <v>memoires</v>
      </c>
      <c r="L3896" t="s">
        <v>4481</v>
      </c>
      <c r="N3896" t="str">
        <f>VLOOKUP(TRIM(SUBSTITUTE(E3896,CHAR(160),CHAR(32))),Metadata!B$1:J$2632,9,FALSE)</f>
        <v>prose</v>
      </c>
      <c r="O3896">
        <f>VLOOKUP(TRIM(SUBSTITUTE(E3896,CHAR(160),CHAR(32))),Metadata!B$1:K$2632,10,FALSE)</f>
        <v>430703</v>
      </c>
      <c r="P3896" s="4" t="s">
        <v>13136</v>
      </c>
      <c r="Q3896">
        <v>185</v>
      </c>
      <c r="R3896">
        <v>194</v>
      </c>
    </row>
    <row r="3897" spans="1:18" hidden="1" x14ac:dyDescent="0.25">
      <c r="A3897">
        <v>3901</v>
      </c>
      <c r="B3897" t="s">
        <v>4354</v>
      </c>
      <c r="C3897" t="s">
        <v>425</v>
      </c>
      <c r="D3897" t="s">
        <v>330</v>
      </c>
      <c r="E3897" t="s">
        <v>8724</v>
      </c>
      <c r="F3897" t="str">
        <f>VLOOKUP(TRIM(SUBSTITUTE(E3897,CHAR(160),CHAR(32))),Metadata!B$1:C$2632,2,FALSE)</f>
        <v>Zola, Emile, 1840-1902.</v>
      </c>
      <c r="G3897" t="str">
        <f>VLOOKUP(TRIM(SUBSTITUTE(E3897,CHAR(160),CHAR(32))),Metadata!B$1:D$2632,3,FALSE)</f>
        <v>Thérèse Raquin</v>
      </c>
      <c r="H3897">
        <f>VLOOKUP(TRIM(SUBSTITUTE(E3897,CHAR(160),CHAR(32))),Metadata!B$1:E$2632,4,FALSE)</f>
        <v>1867</v>
      </c>
      <c r="I3897" t="s">
        <v>450</v>
      </c>
      <c r="K3897" t="str">
        <f>VLOOKUP(TRIM(SUBSTITUTE(E3897,CHAR(160),CHAR(32))),Metadata!B$1:H$2632,7,FALSE)</f>
        <v>roman</v>
      </c>
      <c r="L3897" t="s">
        <v>4378</v>
      </c>
      <c r="N3897" t="str">
        <f>VLOOKUP(TRIM(SUBSTITUTE(E3897,CHAR(160),CHAR(32))),Metadata!B$1:J$2632,9,FALSE)</f>
        <v>prose</v>
      </c>
      <c r="O3897">
        <f>VLOOKUP(TRIM(SUBSTITUTE(E3897,CHAR(160),CHAR(32))),Metadata!B$1:K$2632,10,FALSE)</f>
        <v>70898</v>
      </c>
      <c r="P3897" s="4" t="s">
        <v>12031</v>
      </c>
      <c r="Q3897">
        <v>67</v>
      </c>
      <c r="R3897">
        <v>77</v>
      </c>
    </row>
    <row r="3898" spans="1:18" hidden="1" x14ac:dyDescent="0.25">
      <c r="A3898">
        <v>3902</v>
      </c>
      <c r="B3898" t="s">
        <v>4354</v>
      </c>
      <c r="C3898" t="s">
        <v>425</v>
      </c>
      <c r="D3898" t="s">
        <v>330</v>
      </c>
      <c r="E3898" t="s">
        <v>8532</v>
      </c>
      <c r="F3898" t="str">
        <f>VLOOKUP(TRIM(SUBSTITUTE(E3898,CHAR(160),CHAR(32))),Metadata!B$1:C$2632,2,FALSE)</f>
        <v>Flaubert, Gustave, 1821-1880.</v>
      </c>
      <c r="G3898" t="str">
        <f>VLOOKUP(TRIM(SUBSTITUTE(E3898,CHAR(160),CHAR(32))),Metadata!B$1:D$2632,3,FALSE)</f>
        <v>Correspondance, 1880</v>
      </c>
      <c r="H3898">
        <f>VLOOKUP(TRIM(SUBSTITUTE(E3898,CHAR(160),CHAR(32))),Metadata!B$1:E$2632,4,FALSE)</f>
        <v>1880</v>
      </c>
      <c r="I3898" t="s">
        <v>450</v>
      </c>
      <c r="K3898" t="str">
        <f>VLOOKUP(TRIM(SUBSTITUTE(E3898,CHAR(160),CHAR(32))),Metadata!B$1:H$2632,7,FALSE)</f>
        <v>correspondance</v>
      </c>
      <c r="L3898" t="s">
        <v>4542</v>
      </c>
      <c r="N3898" t="str">
        <f>VLOOKUP(TRIM(SUBSTITUTE(E3898,CHAR(160),CHAR(32))),Metadata!B$1:J$2632,9,FALSE)</f>
        <v>prose</v>
      </c>
      <c r="O3898">
        <f>VLOOKUP(TRIM(SUBSTITUTE(E3898,CHAR(160),CHAR(32))),Metadata!B$1:K$2632,10,FALSE)</f>
        <v>94702</v>
      </c>
      <c r="P3898" s="4" t="s">
        <v>12032</v>
      </c>
      <c r="Q3898">
        <v>7</v>
      </c>
      <c r="R3898">
        <v>16</v>
      </c>
    </row>
    <row r="3899" spans="1:18" hidden="1" x14ac:dyDescent="0.25">
      <c r="A3899">
        <v>3903</v>
      </c>
      <c r="B3899" t="s">
        <v>4354</v>
      </c>
      <c r="C3899" t="s">
        <v>425</v>
      </c>
      <c r="D3899" t="s">
        <v>330</v>
      </c>
      <c r="E3899" t="s">
        <v>8463</v>
      </c>
      <c r="F3899" t="str">
        <f>VLOOKUP(TRIM(SUBSTITUTE(E3899,CHAR(160),CHAR(32))),Metadata!B$1:C$2632,2,FALSE)</f>
        <v>Clemenceau, Georges, 1841-1929.</v>
      </c>
      <c r="G3899" t="str">
        <f>VLOOKUP(TRIM(SUBSTITUTE(E3899,CHAR(160),CHAR(32))),Metadata!B$1:D$2632,3,FALSE)</f>
        <v>L'iniquité</v>
      </c>
      <c r="H3899">
        <f>VLOOKUP(TRIM(SUBSTITUTE(E3899,CHAR(160),CHAR(32))),Metadata!B$1:E$2632,4,FALSE)</f>
        <v>1899</v>
      </c>
      <c r="I3899" t="s">
        <v>450</v>
      </c>
      <c r="K3899" t="str">
        <f>VLOOKUP(TRIM(SUBSTITUTE(E3899,CHAR(160),CHAR(32))),Metadata!B$1:H$2632,7,FALSE)</f>
        <v>memoires</v>
      </c>
      <c r="L3899" t="s">
        <v>4481</v>
      </c>
      <c r="N3899" t="str">
        <f>VLOOKUP(TRIM(SUBSTITUTE(E3899,CHAR(160),CHAR(32))),Metadata!B$1:J$2632,9,FALSE)</f>
        <v>prose</v>
      </c>
      <c r="O3899">
        <f>VLOOKUP(TRIM(SUBSTITUTE(E3899,CHAR(160),CHAR(32))),Metadata!B$1:K$2632,10,FALSE)</f>
        <v>146843</v>
      </c>
      <c r="P3899" s="4" t="s">
        <v>12033</v>
      </c>
      <c r="Q3899">
        <v>36</v>
      </c>
      <c r="R3899">
        <v>45</v>
      </c>
    </row>
    <row r="3900" spans="1:18" hidden="1" x14ac:dyDescent="0.25">
      <c r="A3900">
        <v>3904</v>
      </c>
      <c r="B3900" t="s">
        <v>4354</v>
      </c>
      <c r="C3900" t="s">
        <v>425</v>
      </c>
      <c r="D3900" t="s">
        <v>330</v>
      </c>
      <c r="E3900" t="s">
        <v>8485</v>
      </c>
      <c r="F3900" t="str">
        <f>VLOOKUP(TRIM(SUBSTITUTE(E3900,CHAR(160),CHAR(32))),Metadata!B$1:C$2632,2,FALSE)</f>
        <v>Dumas, Alexandre (père), 1802-1870.</v>
      </c>
      <c r="G3900" t="str">
        <f>VLOOKUP(TRIM(SUBSTITUTE(E3900,CHAR(160),CHAR(32))),Metadata!B$1:D$2632,3,FALSE)</f>
        <v>Ascanio</v>
      </c>
      <c r="H3900">
        <f>VLOOKUP(TRIM(SUBSTITUTE(E3900,CHAR(160),CHAR(32))),Metadata!B$1:E$2632,4,FALSE)</f>
        <v>1843</v>
      </c>
      <c r="I3900" t="s">
        <v>450</v>
      </c>
      <c r="K3900" t="str">
        <f>VLOOKUP(TRIM(SUBSTITUTE(E3900,CHAR(160),CHAR(32))),Metadata!B$1:H$2632,7,FALSE)</f>
        <v>Narratif, Roman</v>
      </c>
      <c r="L3900" t="s">
        <v>4786</v>
      </c>
      <c r="N3900" t="str">
        <f>VLOOKUP(TRIM(SUBSTITUTE(E3900,CHAR(160),CHAR(32))),Metadata!B$1:J$2632,9,FALSE)</f>
        <v/>
      </c>
      <c r="O3900">
        <f>VLOOKUP(TRIM(SUBSTITUTE(E3900,CHAR(160),CHAR(32))),Metadata!B$1:K$2632,10,FALSE)</f>
        <v>179083</v>
      </c>
      <c r="P3900" s="4" t="s">
        <v>13137</v>
      </c>
      <c r="Q3900">
        <v>73</v>
      </c>
      <c r="R3900">
        <v>83</v>
      </c>
    </row>
    <row r="3901" spans="1:18" hidden="1" x14ac:dyDescent="0.25">
      <c r="A3901">
        <v>3905</v>
      </c>
      <c r="B3901" t="s">
        <v>4354</v>
      </c>
      <c r="C3901" t="s">
        <v>425</v>
      </c>
      <c r="D3901" t="s">
        <v>330</v>
      </c>
      <c r="E3901" t="s">
        <v>8467</v>
      </c>
      <c r="F3901" t="str">
        <f>VLOOKUP(TRIM(SUBSTITUTE(E3901,CHAR(160),CHAR(32))),Metadata!B$1:C$2632,2,FALSE)</f>
        <v>Constant, Benjamin, 1767-1830.</v>
      </c>
      <c r="G3901" t="str">
        <f>VLOOKUP(TRIM(SUBSTITUTE(E3901,CHAR(160),CHAR(32))),Metadata!B$1:D$2632,3,FALSE)</f>
        <v>Journaux intimes</v>
      </c>
      <c r="H3901">
        <f>VLOOKUP(TRIM(SUBSTITUTE(E3901,CHAR(160),CHAR(32))),Metadata!B$1:E$2632,4,FALSE)</f>
        <v>1816</v>
      </c>
      <c r="I3901" t="s">
        <v>450</v>
      </c>
      <c r="K3901" t="str">
        <f>VLOOKUP(TRIM(SUBSTITUTE(E3901,CHAR(160),CHAR(32))),Metadata!B$1:H$2632,7,FALSE)</f>
        <v>memoires</v>
      </c>
      <c r="L3901" t="s">
        <v>4481</v>
      </c>
      <c r="N3901" t="str">
        <f>VLOOKUP(TRIM(SUBSTITUTE(E3901,CHAR(160),CHAR(32))),Metadata!B$1:J$2632,9,FALSE)</f>
        <v>prose</v>
      </c>
      <c r="O3901">
        <f>VLOOKUP(TRIM(SUBSTITUTE(E3901,CHAR(160),CHAR(32))),Metadata!B$1:K$2632,10,FALSE)</f>
        <v>167412</v>
      </c>
      <c r="P3901" s="4" t="s">
        <v>12034</v>
      </c>
      <c r="Q3901">
        <v>24</v>
      </c>
      <c r="R3901">
        <v>34</v>
      </c>
    </row>
    <row r="3902" spans="1:18" hidden="1" x14ac:dyDescent="0.25">
      <c r="A3902">
        <v>3906</v>
      </c>
      <c r="B3902" t="s">
        <v>4354</v>
      </c>
      <c r="C3902" t="s">
        <v>425</v>
      </c>
      <c r="D3902" t="s">
        <v>330</v>
      </c>
      <c r="E3902" t="s">
        <v>8617</v>
      </c>
      <c r="F3902" t="str">
        <f>VLOOKUP(TRIM(SUBSTITUTE(E3902,CHAR(160),CHAR(32))),Metadata!B$1:C$2632,2,FALSE)</f>
        <v>Michelet, Jules, 1798-1874.</v>
      </c>
      <c r="G3902" t="str">
        <f>VLOOKUP(TRIM(SUBSTITUTE(E3902,CHAR(160),CHAR(32))),Metadata!B$1:D$2632,3,FALSE)</f>
        <v>L'insecte</v>
      </c>
      <c r="H3902">
        <f>VLOOKUP(TRIM(SUBSTITUTE(E3902,CHAR(160),CHAR(32))),Metadata!B$1:E$2632,4,FALSE)</f>
        <v>1857</v>
      </c>
      <c r="I3902" t="s">
        <v>450</v>
      </c>
      <c r="K3902" t="str">
        <f>VLOOKUP(TRIM(SUBSTITUTE(E3902,CHAR(160),CHAR(32))),Metadata!B$1:H$2632,7,FALSE)</f>
        <v>poesie</v>
      </c>
      <c r="L3902" t="s">
        <v>13223</v>
      </c>
      <c r="N3902" t="str">
        <f>VLOOKUP(TRIM(SUBSTITUTE(E3902,CHAR(160),CHAR(32))),Metadata!B$1:J$2632,9,FALSE)</f>
        <v>prose</v>
      </c>
      <c r="O3902">
        <f>VLOOKUP(TRIM(SUBSTITUTE(E3902,CHAR(160),CHAR(32))),Metadata!B$1:K$2632,10,FALSE)</f>
        <v>73935</v>
      </c>
      <c r="P3902" s="4" t="s">
        <v>12035</v>
      </c>
      <c r="Q3902">
        <v>151</v>
      </c>
      <c r="R3902">
        <v>161</v>
      </c>
    </row>
    <row r="3903" spans="1:18" x14ac:dyDescent="0.25">
      <c r="A3903">
        <v>3907</v>
      </c>
      <c r="B3903" t="s">
        <v>4354</v>
      </c>
      <c r="C3903" t="s">
        <v>425</v>
      </c>
      <c r="D3903" t="s">
        <v>330</v>
      </c>
      <c r="E3903" t="s">
        <v>8627</v>
      </c>
      <c r="F3903" t="str">
        <f>VLOOKUP(TRIM(SUBSTITUTE(E3903,CHAR(160),CHAR(32))),Metadata!B$1:C$2632,2,FALSE)</f>
        <v>Nerval, Gérard de, 1808-1855.</v>
      </c>
      <c r="G3903" t="str">
        <f>VLOOKUP(TRIM(SUBSTITUTE(E3903,CHAR(160),CHAR(32))),Metadata!B$1:D$2632,3,FALSE)</f>
        <v>Les Nuits d'octobre</v>
      </c>
      <c r="H3903">
        <f>VLOOKUP(TRIM(SUBSTITUTE(E3903,CHAR(160),CHAR(32))),Metadata!B$1:E$2632,4,FALSE)</f>
        <v>1852</v>
      </c>
      <c r="I3903" t="s">
        <v>450</v>
      </c>
      <c r="K3903" t="str">
        <f>VLOOKUP(TRIM(SUBSTITUTE(E3903,CHAR(160),CHAR(32))),Metadata!B$1:H$2632,7,FALSE)</f>
        <v>poesie</v>
      </c>
      <c r="L3903" t="s">
        <v>4382</v>
      </c>
      <c r="N3903" t="str">
        <f>VLOOKUP(TRIM(SUBSTITUTE(E3903,CHAR(160),CHAR(32))),Metadata!B$1:J$2632,9,FALSE)</f>
        <v/>
      </c>
      <c r="O3903">
        <f>VLOOKUP(TRIM(SUBSTITUTE(E3903,CHAR(160),CHAR(32))),Metadata!B$1:K$2632,10,FALSE)</f>
        <v>13358</v>
      </c>
      <c r="P3903" s="4" t="s">
        <v>12036</v>
      </c>
      <c r="Q3903">
        <v>10</v>
      </c>
      <c r="R3903">
        <v>20</v>
      </c>
    </row>
    <row r="3904" spans="1:18" hidden="1" x14ac:dyDescent="0.25">
      <c r="A3904">
        <v>3908</v>
      </c>
      <c r="B3904" t="s">
        <v>4354</v>
      </c>
      <c r="C3904" t="s">
        <v>425</v>
      </c>
      <c r="D3904" t="s">
        <v>330</v>
      </c>
      <c r="E3904" t="s">
        <v>8443</v>
      </c>
      <c r="F3904" t="str">
        <f>VLOOKUP(TRIM(SUBSTITUTE(E3904,CHAR(160),CHAR(32))),Metadata!B$1:C$2632,2,FALSE)</f>
        <v>Bonald, Louis-Gabriel-Ambroise, vicomte de, 1754-1840.</v>
      </c>
      <c r="G3904" t="str">
        <f>VLOOKUP(TRIM(SUBSTITUTE(E3904,CHAR(160),CHAR(32))),Metadata!B$1:D$2632,3,FALSE)</f>
        <v>Législation primitive</v>
      </c>
      <c r="H3904">
        <f>VLOOKUP(TRIM(SUBSTITUTE(E3904,CHAR(160),CHAR(32))),Metadata!B$1:E$2632,4,FALSE)</f>
        <v>1802</v>
      </c>
      <c r="I3904" t="s">
        <v>450</v>
      </c>
      <c r="K3904" t="str">
        <f>VLOOKUP(TRIM(SUBSTITUTE(E3904,CHAR(160),CHAR(32))),Metadata!B$1:H$2632,7,FALSE)</f>
        <v>traite ou essai</v>
      </c>
      <c r="L3904" t="s">
        <v>4402</v>
      </c>
      <c r="N3904" t="str">
        <f>VLOOKUP(TRIM(SUBSTITUTE(E3904,CHAR(160),CHAR(32))),Metadata!B$1:J$2632,9,FALSE)</f>
        <v>prose</v>
      </c>
      <c r="O3904">
        <f>VLOOKUP(TRIM(SUBSTITUTE(E3904,CHAR(160),CHAR(32))),Metadata!B$1:K$2632,10,FALSE)</f>
        <v>105246</v>
      </c>
      <c r="P3904" s="4" t="s">
        <v>12037</v>
      </c>
      <c r="Q3904">
        <v>248</v>
      </c>
      <c r="R3904">
        <v>257</v>
      </c>
    </row>
    <row r="3905" spans="1:18" hidden="1" x14ac:dyDescent="0.25">
      <c r="A3905">
        <v>3909</v>
      </c>
      <c r="B3905" t="s">
        <v>4354</v>
      </c>
      <c r="C3905" t="s">
        <v>425</v>
      </c>
      <c r="D3905" t="s">
        <v>330</v>
      </c>
      <c r="E3905" t="s">
        <v>6257</v>
      </c>
      <c r="F3905" t="str">
        <f>VLOOKUP(TRIM(SUBSTITUTE(E3905,CHAR(160),CHAR(32))),Metadata!B$1:C$2632,2,FALSE)</f>
        <v>Sainte-Beuve, Charles Augustin, 1804-1869.</v>
      </c>
      <c r="G3905" t="str">
        <f>VLOOKUP(TRIM(SUBSTITUTE(E3905,CHAR(160),CHAR(32))),Metadata!B$1:D$2632,3,FALSE)</f>
        <v>Derniers portraits littéraires</v>
      </c>
      <c r="H3905">
        <f>VLOOKUP(TRIM(SUBSTITUTE(E3905,CHAR(160),CHAR(32))),Metadata!B$1:E$2632,4,FALSE)</f>
        <v>1852</v>
      </c>
      <c r="I3905" t="s">
        <v>450</v>
      </c>
      <c r="K3905" t="str">
        <f>VLOOKUP(TRIM(SUBSTITUTE(E3905,CHAR(160),CHAR(32))),Metadata!B$1:H$2632,7,FALSE)</f>
        <v>traite</v>
      </c>
      <c r="L3905" t="s">
        <v>4417</v>
      </c>
      <c r="N3905" t="str">
        <f>VLOOKUP(TRIM(SUBSTITUTE(E3905,CHAR(160),CHAR(32))),Metadata!B$1:J$2632,9,FALSE)</f>
        <v/>
      </c>
      <c r="O3905">
        <f>VLOOKUP(TRIM(SUBSTITUTE(E3905,CHAR(160),CHAR(32))),Metadata!B$1:K$2632,10,FALSE)</f>
        <v>197763</v>
      </c>
      <c r="P3905" s="4" t="s">
        <v>13138</v>
      </c>
      <c r="Q3905">
        <v>33</v>
      </c>
      <c r="R3905">
        <v>43</v>
      </c>
    </row>
    <row r="3906" spans="1:18" hidden="1" x14ac:dyDescent="0.25">
      <c r="A3906">
        <v>3910</v>
      </c>
      <c r="B3906" t="s">
        <v>4354</v>
      </c>
      <c r="C3906" t="s">
        <v>425</v>
      </c>
      <c r="D3906" t="s">
        <v>330</v>
      </c>
      <c r="E3906" t="s">
        <v>8506</v>
      </c>
      <c r="F3906" t="str">
        <f>VLOOKUP(TRIM(SUBSTITUTE(E3906,CHAR(160),CHAR(32))),Metadata!B$1:C$2632,2,FALSE)</f>
        <v>Dumas, Alexandre (père), 1802-1870.</v>
      </c>
      <c r="G3906" t="str">
        <f>VLOOKUP(TRIM(SUBSTITUTE(E3906,CHAR(160),CHAR(32))),Metadata!B$1:D$2632,3,FALSE)</f>
        <v>Vicomte de Bragelonne (Le)</v>
      </c>
      <c r="H3906">
        <f>VLOOKUP(TRIM(SUBSTITUTE(E3906,CHAR(160),CHAR(32))),Metadata!B$1:E$2632,4,FALSE)</f>
        <v>1848</v>
      </c>
      <c r="I3906" t="s">
        <v>450</v>
      </c>
      <c r="K3906" t="str">
        <f>VLOOKUP(TRIM(SUBSTITUTE(E3906,CHAR(160),CHAR(32))),Metadata!B$1:H$2632,7,FALSE)</f>
        <v>Narratif, Roman</v>
      </c>
      <c r="L3906" t="s">
        <v>4786</v>
      </c>
      <c r="N3906" t="str">
        <f>VLOOKUP(TRIM(SUBSTITUTE(E3906,CHAR(160),CHAR(32))),Metadata!B$1:J$2632,9,FALSE)</f>
        <v/>
      </c>
      <c r="O3906">
        <f>VLOOKUP(TRIM(SUBSTITUTE(E3906,CHAR(160),CHAR(32))),Metadata!B$1:K$2632,10,FALSE)</f>
        <v>700272</v>
      </c>
      <c r="P3906" s="4" t="s">
        <v>13139</v>
      </c>
      <c r="Q3906">
        <v>142</v>
      </c>
      <c r="R3906">
        <v>151</v>
      </c>
    </row>
    <row r="3907" spans="1:18" hidden="1" x14ac:dyDescent="0.25">
      <c r="A3907">
        <v>3911</v>
      </c>
      <c r="B3907" t="s">
        <v>4354</v>
      </c>
      <c r="C3907" t="s">
        <v>425</v>
      </c>
      <c r="D3907" t="s">
        <v>330</v>
      </c>
      <c r="E3907" t="s">
        <v>8659</v>
      </c>
      <c r="F3907" t="str">
        <f>VLOOKUP(TRIM(SUBSTITUTE(E3907,CHAR(160),CHAR(32))),Metadata!B$1:C$2632,2,FALSE)</f>
        <v>Sand, George, 1804-1876.</v>
      </c>
      <c r="G3907" t="str">
        <f>VLOOKUP(TRIM(SUBSTITUTE(E3907,CHAR(160),CHAR(32))),Metadata!B$1:D$2632,3,FALSE)</f>
        <v>Histoire de ma vie</v>
      </c>
      <c r="H3907">
        <f>VLOOKUP(TRIM(SUBSTITUTE(E3907,CHAR(160),CHAR(32))),Metadata!B$1:E$2632,4,FALSE)</f>
        <v>1855</v>
      </c>
      <c r="I3907" t="s">
        <v>450</v>
      </c>
      <c r="K3907" t="str">
        <f>VLOOKUP(TRIM(SUBSTITUTE(E3907,CHAR(160),CHAR(32))),Metadata!B$1:H$2632,7,FALSE)</f>
        <v>memoires</v>
      </c>
      <c r="L3907" t="s">
        <v>4481</v>
      </c>
      <c r="N3907" t="str">
        <f>VLOOKUP(TRIM(SUBSTITUTE(E3907,CHAR(160),CHAR(32))),Metadata!B$1:J$2632,9,FALSE)</f>
        <v>prose</v>
      </c>
      <c r="O3907">
        <f>VLOOKUP(TRIM(SUBSTITUTE(E3907,CHAR(160),CHAR(32))),Metadata!B$1:K$2632,10,FALSE)</f>
        <v>490251</v>
      </c>
      <c r="P3907" s="4" t="s">
        <v>12038</v>
      </c>
      <c r="Q3907">
        <v>93</v>
      </c>
      <c r="R3907">
        <v>102</v>
      </c>
    </row>
    <row r="3908" spans="1:18" hidden="1" x14ac:dyDescent="0.25">
      <c r="A3908">
        <v>3912</v>
      </c>
      <c r="B3908" t="s">
        <v>4354</v>
      </c>
      <c r="C3908" t="s">
        <v>425</v>
      </c>
      <c r="D3908" t="s">
        <v>330</v>
      </c>
      <c r="E3908" t="s">
        <v>8616</v>
      </c>
      <c r="F3908" t="str">
        <f>VLOOKUP(TRIM(SUBSTITUTE(E3908,CHAR(160),CHAR(32))),Metadata!B$1:C$2632,2,FALSE)</f>
        <v>Michelet, Jules, 1798-1874.</v>
      </c>
      <c r="G3908" t="str">
        <f>VLOOKUP(TRIM(SUBSTITUTE(E3908,CHAR(160),CHAR(32))),Metadata!B$1:D$2632,3,FALSE)</f>
        <v>Le peuple.</v>
      </c>
      <c r="H3908">
        <f>VLOOKUP(TRIM(SUBSTITUTE(E3908,CHAR(160),CHAR(32))),Metadata!B$1:E$2632,4,FALSE)</f>
        <v>1846</v>
      </c>
      <c r="I3908" t="s">
        <v>450</v>
      </c>
      <c r="K3908" t="str">
        <f>VLOOKUP(TRIM(SUBSTITUTE(E3908,CHAR(160),CHAR(32))),Metadata!B$1:H$2632,7,FALSE)</f>
        <v>traite ou essai</v>
      </c>
      <c r="L3908" t="s">
        <v>4402</v>
      </c>
      <c r="N3908" t="str">
        <f>VLOOKUP(TRIM(SUBSTITUTE(E3908,CHAR(160),CHAR(32))),Metadata!B$1:J$2632,9,FALSE)</f>
        <v>prose</v>
      </c>
      <c r="O3908">
        <f>VLOOKUP(TRIM(SUBSTITUTE(E3908,CHAR(160),CHAR(32))),Metadata!B$1:K$2632,10,FALSE)</f>
        <v>63481</v>
      </c>
      <c r="P3908" s="4" t="s">
        <v>12039</v>
      </c>
      <c r="Q3908">
        <v>24</v>
      </c>
      <c r="R3908">
        <v>34</v>
      </c>
    </row>
    <row r="3909" spans="1:18" hidden="1" x14ac:dyDescent="0.25">
      <c r="A3909">
        <v>3913</v>
      </c>
      <c r="B3909" t="s">
        <v>4354</v>
      </c>
      <c r="C3909" t="s">
        <v>425</v>
      </c>
      <c r="D3909" t="s">
        <v>330</v>
      </c>
      <c r="E3909" t="s">
        <v>8559</v>
      </c>
      <c r="F3909" t="str">
        <f>VLOOKUP(TRIM(SUBSTITUTE(E3909,CHAR(160),CHAR(32))),Metadata!B$1:C$2632,2,FALSE)</f>
        <v>Goncourt, Edmond de, 1822-1896: Goncourt, Jules de, 1830-1870.</v>
      </c>
      <c r="G3909" t="str">
        <f>VLOOKUP(TRIM(SUBSTITUTE(E3909,CHAR(160),CHAR(32))),Metadata!B$1:D$2632,3,FALSE)</f>
        <v>Journal, T. 3, 1879-1890</v>
      </c>
      <c r="H3909">
        <f>VLOOKUP(TRIM(SUBSTITUTE(E3909,CHAR(160),CHAR(32))),Metadata!B$1:E$2632,4,FALSE)</f>
        <v>1890</v>
      </c>
      <c r="I3909" t="s">
        <v>450</v>
      </c>
      <c r="K3909" t="str">
        <f>VLOOKUP(TRIM(SUBSTITUTE(E3909,CHAR(160),CHAR(32))),Metadata!B$1:H$2632,7,FALSE)</f>
        <v>memoires</v>
      </c>
      <c r="L3909" t="s">
        <v>4481</v>
      </c>
      <c r="N3909" t="str">
        <f>VLOOKUP(TRIM(SUBSTITUTE(E3909,CHAR(160),CHAR(32))),Metadata!B$1:J$2632,9,FALSE)</f>
        <v>prose</v>
      </c>
      <c r="O3909">
        <f>VLOOKUP(TRIM(SUBSTITUTE(E3909,CHAR(160),CHAR(32))),Metadata!B$1:K$2632,10,FALSE)</f>
        <v>430703</v>
      </c>
      <c r="P3909" s="4" t="s">
        <v>9428</v>
      </c>
      <c r="Q3909">
        <v>95</v>
      </c>
    </row>
    <row r="3910" spans="1:18" hidden="1" x14ac:dyDescent="0.25">
      <c r="A3910">
        <v>3914</v>
      </c>
      <c r="B3910" t="s">
        <v>4354</v>
      </c>
      <c r="C3910" t="s">
        <v>425</v>
      </c>
      <c r="D3910" t="s">
        <v>330</v>
      </c>
      <c r="E3910" t="s">
        <v>8473</v>
      </c>
      <c r="F3910" t="str">
        <f>VLOOKUP(TRIM(SUBSTITUTE(E3910,CHAR(160),CHAR(32))),Metadata!B$1:C$2632,2,FALSE)</f>
        <v>Cousin, Victor, 1792-1867.</v>
      </c>
      <c r="G3910" t="str">
        <f>VLOOKUP(TRIM(SUBSTITUTE(E3910,CHAR(160),CHAR(32))),Metadata!B$1:D$2632,3,FALSE)</f>
        <v>Cours de l'histoire de la philosophie: histoire de la philosophie du XVIIIe siècle.</v>
      </c>
      <c r="H3910">
        <f>VLOOKUP(TRIM(SUBSTITUTE(E3910,CHAR(160),CHAR(32))),Metadata!B$1:E$2632,4,FALSE)</f>
        <v>1829</v>
      </c>
      <c r="I3910" t="s">
        <v>450</v>
      </c>
      <c r="K3910" t="str">
        <f>VLOOKUP(TRIM(SUBSTITUTE(E3910,CHAR(160),CHAR(32))),Metadata!B$1:H$2632,7,FALSE)</f>
        <v>traite ou essai</v>
      </c>
      <c r="L3910" t="s">
        <v>4402</v>
      </c>
      <c r="N3910" t="str">
        <f>VLOOKUP(TRIM(SUBSTITUTE(E3910,CHAR(160),CHAR(32))),Metadata!B$1:J$2632,9,FALSE)</f>
        <v>prose</v>
      </c>
      <c r="O3910">
        <f>VLOOKUP(TRIM(SUBSTITUTE(E3910,CHAR(160),CHAR(32))),Metadata!B$1:K$2632,10,FALSE)</f>
        <v>108980</v>
      </c>
      <c r="P3910" s="4" t="s">
        <v>12040</v>
      </c>
      <c r="Q3910">
        <v>143</v>
      </c>
      <c r="R3910">
        <v>152</v>
      </c>
    </row>
    <row r="3911" spans="1:18" hidden="1" x14ac:dyDescent="0.25">
      <c r="A3911">
        <v>3915</v>
      </c>
      <c r="B3911" t="s">
        <v>4354</v>
      </c>
      <c r="C3911" t="s">
        <v>425</v>
      </c>
      <c r="D3911" t="s">
        <v>330</v>
      </c>
      <c r="E3911" t="s">
        <v>8584</v>
      </c>
      <c r="F3911" t="str">
        <f>VLOOKUP(TRIM(SUBSTITUTE(E3911,CHAR(160),CHAR(32))),Metadata!B$1:C$2632,2,FALSE)</f>
        <v>Labiche, Eugène, 1815-1888.</v>
      </c>
      <c r="G3911" t="str">
        <f>VLOOKUP(TRIM(SUBSTITUTE(E3911,CHAR(160),CHAR(32))),Metadata!B$1:D$2632,3,FALSE)</f>
        <v>Le Roi des Frontins</v>
      </c>
      <c r="H3911">
        <f>VLOOKUP(TRIM(SUBSTITUTE(E3911,CHAR(160),CHAR(32))),Metadata!B$1:E$2632,4,FALSE)</f>
        <v>1845</v>
      </c>
      <c r="I3911" t="s">
        <v>450</v>
      </c>
      <c r="K3911" t="str">
        <f>VLOOKUP(TRIM(SUBSTITUTE(E3911,CHAR(160),CHAR(32))),Metadata!B$1:H$2632,7,FALSE)</f>
        <v>theatre</v>
      </c>
      <c r="L3911" t="s">
        <v>4472</v>
      </c>
      <c r="N3911" t="str">
        <f>VLOOKUP(TRIM(SUBSTITUTE(E3911,CHAR(160),CHAR(32))),Metadata!B$1:J$2632,9,FALSE)</f>
        <v/>
      </c>
      <c r="O3911">
        <f>VLOOKUP(TRIM(SUBSTITUTE(E3911,CHAR(160),CHAR(32))),Metadata!B$1:K$2632,10,FALSE)</f>
        <v>14683</v>
      </c>
      <c r="P3911" s="4" t="s">
        <v>12041</v>
      </c>
      <c r="Q3911">
        <v>65</v>
      </c>
      <c r="R3911">
        <v>75</v>
      </c>
    </row>
    <row r="3912" spans="1:18" hidden="1" x14ac:dyDescent="0.25">
      <c r="A3912">
        <v>3916</v>
      </c>
      <c r="B3912" t="s">
        <v>4354</v>
      </c>
      <c r="C3912" t="s">
        <v>425</v>
      </c>
      <c r="D3912" t="s">
        <v>330</v>
      </c>
      <c r="E3912" t="s">
        <v>8912</v>
      </c>
      <c r="F3912" t="str">
        <f>VLOOKUP(TRIM(SUBSTITUTE(E3912,CHAR(160),CHAR(32))),Metadata!B$1:C$2632,2,FALSE)</f>
        <v>Jouhandeau, Marcel, 1888-</v>
      </c>
      <c r="G3912" t="str">
        <f>VLOOKUP(TRIM(SUBSTITUTE(E3912,CHAR(160),CHAR(32))),Metadata!B$1:D$2632,3,FALSE)</f>
        <v>Monsieur Godeau intime</v>
      </c>
      <c r="H3912">
        <f>VLOOKUP(TRIM(SUBSTITUTE(E3912,CHAR(160),CHAR(32))),Metadata!B$1:E$2632,4,FALSE)</f>
        <v>1926</v>
      </c>
      <c r="I3912" t="s">
        <v>534</v>
      </c>
      <c r="K3912" t="str">
        <f>VLOOKUP(TRIM(SUBSTITUTE(E3912,CHAR(160),CHAR(32))),Metadata!B$1:H$2632,7,FALSE)</f>
        <v>roman</v>
      </c>
      <c r="L3912" t="s">
        <v>4378</v>
      </c>
      <c r="N3912" t="str">
        <f>VLOOKUP(TRIM(SUBSTITUTE(E3912,CHAR(160),CHAR(32))),Metadata!B$1:J$2632,9,FALSE)</f>
        <v>prose</v>
      </c>
      <c r="O3912">
        <f>VLOOKUP(TRIM(SUBSTITUTE(E3912,CHAR(160),CHAR(32))),Metadata!B$1:K$2632,10,FALSE)</f>
        <v>115571</v>
      </c>
      <c r="P3912" s="4" t="s">
        <v>12042</v>
      </c>
      <c r="Q3912">
        <v>31</v>
      </c>
      <c r="R3912">
        <v>40</v>
      </c>
    </row>
    <row r="3913" spans="1:18" hidden="1" x14ac:dyDescent="0.25">
      <c r="A3913">
        <v>3917</v>
      </c>
      <c r="B3913" t="s">
        <v>4354</v>
      </c>
      <c r="C3913" t="s">
        <v>425</v>
      </c>
      <c r="D3913" t="s">
        <v>330</v>
      </c>
      <c r="E3913" t="s">
        <v>8923</v>
      </c>
      <c r="F3913" t="str">
        <f>VLOOKUP(TRIM(SUBSTITUTE(E3913,CHAR(160),CHAR(32))),Metadata!B$1:C$2632,2,FALSE)</f>
        <v>Malraux, André, 1901-1976.</v>
      </c>
      <c r="G3913" t="str">
        <f>VLOOKUP(TRIM(SUBSTITUTE(E3913,CHAR(160),CHAR(32))),Metadata!B$1:D$2632,3,FALSE)</f>
        <v>La condition humaine</v>
      </c>
      <c r="H3913">
        <f>VLOOKUP(TRIM(SUBSTITUTE(E3913,CHAR(160),CHAR(32))),Metadata!B$1:E$2632,4,FALSE)</f>
        <v>1933</v>
      </c>
      <c r="I3913" t="s">
        <v>534</v>
      </c>
      <c r="K3913" t="str">
        <f>VLOOKUP(TRIM(SUBSTITUTE(E3913,CHAR(160),CHAR(32))),Metadata!B$1:H$2632,7,FALSE)</f>
        <v>roman</v>
      </c>
      <c r="L3913" t="s">
        <v>4378</v>
      </c>
      <c r="N3913" t="str">
        <f>VLOOKUP(TRIM(SUBSTITUTE(E3913,CHAR(160),CHAR(32))),Metadata!B$1:J$2632,9,FALSE)</f>
        <v>prose</v>
      </c>
      <c r="O3913">
        <f>VLOOKUP(TRIM(SUBSTITUTE(E3913,CHAR(160),CHAR(32))),Metadata!B$1:K$2632,10,FALSE)</f>
        <v>93798</v>
      </c>
      <c r="P3913" s="4" t="s">
        <v>12043</v>
      </c>
      <c r="Q3913">
        <v>56</v>
      </c>
      <c r="R3913">
        <v>65</v>
      </c>
    </row>
    <row r="3914" spans="1:18" hidden="1" x14ac:dyDescent="0.25">
      <c r="A3914">
        <v>3918</v>
      </c>
      <c r="B3914" t="s">
        <v>4354</v>
      </c>
      <c r="C3914" t="s">
        <v>425</v>
      </c>
      <c r="D3914" t="s">
        <v>330</v>
      </c>
      <c r="E3914" t="s">
        <v>8978</v>
      </c>
      <c r="F3914" t="str">
        <f>VLOOKUP(TRIM(SUBSTITUTE(E3914,CHAR(160),CHAR(32))),Metadata!B$1:C$2632,2,FALSE)</f>
        <v>Proust, Marcel, 1871-1922.</v>
      </c>
      <c r="G3914" t="str">
        <f>VLOOKUP(TRIM(SUBSTITUTE(E3914,CHAR(160),CHAR(32))),Metadata!B$1:D$2632,3,FALSE)</f>
        <v>Du côté de chez Swann</v>
      </c>
      <c r="H3914">
        <f>VLOOKUP(TRIM(SUBSTITUTE(E3914,CHAR(160),CHAR(32))),Metadata!B$1:E$2632,4,FALSE)</f>
        <v>1913</v>
      </c>
      <c r="I3914" t="s">
        <v>534</v>
      </c>
      <c r="K3914" t="str">
        <f>VLOOKUP(TRIM(SUBSTITUTE(E3914,CHAR(160),CHAR(32))),Metadata!B$1:H$2632,7,FALSE)</f>
        <v>roman</v>
      </c>
      <c r="L3914" t="s">
        <v>4378</v>
      </c>
      <c r="N3914" t="str">
        <f>VLOOKUP(TRIM(SUBSTITUTE(E3914,CHAR(160),CHAR(32))),Metadata!B$1:J$2632,9,FALSE)</f>
        <v>prose</v>
      </c>
      <c r="O3914">
        <f>VLOOKUP(TRIM(SUBSTITUTE(E3914,CHAR(160),CHAR(32))),Metadata!B$1:K$2632,10,FALSE)</f>
        <v>181434</v>
      </c>
      <c r="P3914" s="4" t="s">
        <v>13140</v>
      </c>
      <c r="Q3914">
        <v>235</v>
      </c>
      <c r="R3914">
        <v>244</v>
      </c>
    </row>
    <row r="3915" spans="1:18" hidden="1" x14ac:dyDescent="0.25">
      <c r="A3915">
        <v>3919</v>
      </c>
      <c r="B3915" t="s">
        <v>4354</v>
      </c>
      <c r="C3915" t="s">
        <v>425</v>
      </c>
      <c r="D3915" t="s">
        <v>330</v>
      </c>
      <c r="E3915" t="s">
        <v>8925</v>
      </c>
      <c r="F3915" t="str">
        <f>VLOOKUP(TRIM(SUBSTITUTE(E3915,CHAR(160),CHAR(32))),Metadata!B$1:C$2632,2,FALSE)</f>
        <v>Marcel, Gabriel, 1889-1973.</v>
      </c>
      <c r="G3915" t="str">
        <f>VLOOKUP(TRIM(SUBSTITUTE(E3915,CHAR(160),CHAR(32))),Metadata!B$1:D$2632,3,FALSE)</f>
        <v>Journal métaphysique</v>
      </c>
      <c r="H3915">
        <f>VLOOKUP(TRIM(SUBSTITUTE(E3915,CHAR(160),CHAR(32))),Metadata!B$1:E$2632,4,FALSE)</f>
        <v>1923</v>
      </c>
      <c r="I3915" t="s">
        <v>534</v>
      </c>
      <c r="K3915" t="str">
        <f>VLOOKUP(TRIM(SUBSTITUTE(E3915,CHAR(160),CHAR(32))),Metadata!B$1:H$2632,7,FALSE)</f>
        <v>memoires</v>
      </c>
      <c r="L3915" t="s">
        <v>4481</v>
      </c>
      <c r="N3915" t="str">
        <f>VLOOKUP(TRIM(SUBSTITUTE(E3915,CHAR(160),CHAR(32))),Metadata!B$1:J$2632,9,FALSE)</f>
        <v>prose</v>
      </c>
      <c r="O3915">
        <f>VLOOKUP(TRIM(SUBSTITUTE(E3915,CHAR(160),CHAR(32))),Metadata!B$1:K$2632,10,FALSE)</f>
        <v>136589</v>
      </c>
      <c r="P3915" s="4" t="s">
        <v>12044</v>
      </c>
      <c r="Q3915">
        <v>33</v>
      </c>
      <c r="R3915">
        <v>42</v>
      </c>
    </row>
    <row r="3916" spans="1:18" hidden="1" x14ac:dyDescent="0.25">
      <c r="A3916">
        <v>3920</v>
      </c>
      <c r="B3916" t="s">
        <v>4354</v>
      </c>
      <c r="C3916" t="s">
        <v>425</v>
      </c>
      <c r="D3916" t="s">
        <v>330</v>
      </c>
      <c r="E3916" t="s">
        <v>8757</v>
      </c>
      <c r="F3916" t="str">
        <f>VLOOKUP(TRIM(SUBSTITUTE(E3916,CHAR(160),CHAR(32))),Metadata!B$1:C$2632,2,FALSE)</f>
        <v>Barrès, Maurice, 1862-1923.</v>
      </c>
      <c r="G3916" t="str">
        <f>VLOOKUP(TRIM(SUBSTITUTE(E3916,CHAR(160),CHAR(32))),Metadata!B$1:D$2632,3,FALSE)</f>
        <v>La colline inspirée</v>
      </c>
      <c r="H3916">
        <f>VLOOKUP(TRIM(SUBSTITUTE(E3916,CHAR(160),CHAR(32))),Metadata!B$1:E$2632,4,FALSE)</f>
        <v>1913</v>
      </c>
      <c r="I3916" t="s">
        <v>534</v>
      </c>
      <c r="K3916" t="str">
        <f>VLOOKUP(TRIM(SUBSTITUTE(E3916,CHAR(160),CHAR(32))),Metadata!B$1:H$2632,7,FALSE)</f>
        <v>roman</v>
      </c>
      <c r="L3916" t="s">
        <v>4378</v>
      </c>
      <c r="N3916" t="str">
        <f>VLOOKUP(TRIM(SUBSTITUTE(E3916,CHAR(160),CHAR(32))),Metadata!B$1:J$2632,9,FALSE)</f>
        <v>prose</v>
      </c>
      <c r="O3916">
        <f>VLOOKUP(TRIM(SUBSTITUTE(E3916,CHAR(160),CHAR(32))),Metadata!B$1:K$2632,10,FALSE)</f>
        <v>83955</v>
      </c>
      <c r="P3916" s="4" t="s">
        <v>12045</v>
      </c>
      <c r="Q3916">
        <v>65</v>
      </c>
      <c r="R3916">
        <v>74</v>
      </c>
    </row>
    <row r="3917" spans="1:18" hidden="1" x14ac:dyDescent="0.25">
      <c r="A3917">
        <v>3921</v>
      </c>
      <c r="B3917" t="s">
        <v>4354</v>
      </c>
      <c r="C3917" t="s">
        <v>425</v>
      </c>
      <c r="D3917" t="s">
        <v>330</v>
      </c>
      <c r="E3917" t="s">
        <v>7714</v>
      </c>
      <c r="F3917" t="str">
        <f>VLOOKUP(TRIM(SUBSTITUTE(E3917,CHAR(160),CHAR(32))),Metadata!B$1:C$2632,2,FALSE)</f>
        <v>Febvre, Lucien, 1878-1956.</v>
      </c>
      <c r="G3917" t="str">
        <f>VLOOKUP(TRIM(SUBSTITUTE(E3917,CHAR(160),CHAR(32))),Metadata!B$1:D$2632,3,FALSE)</f>
        <v>Le problème de l'incroyance au XVIe siècle. La religion de Rabelais</v>
      </c>
      <c r="H3917">
        <f>VLOOKUP(TRIM(SUBSTITUTE(E3917,CHAR(160),CHAR(32))),Metadata!B$1:E$2632,4,FALSE)</f>
        <v>1947</v>
      </c>
      <c r="I3917" t="s">
        <v>534</v>
      </c>
      <c r="K3917" t="str">
        <f>VLOOKUP(TRIM(SUBSTITUTE(E3917,CHAR(160),CHAR(32))),Metadata!B$1:H$2632,7,FALSE)</f>
        <v>traite</v>
      </c>
      <c r="L3917" t="s">
        <v>4417</v>
      </c>
      <c r="N3917" t="str">
        <f>VLOOKUP(TRIM(SUBSTITUTE(E3917,CHAR(160),CHAR(32))),Metadata!B$1:J$2632,9,FALSE)</f>
        <v/>
      </c>
      <c r="O3917">
        <f>VLOOKUP(TRIM(SUBSTITUTE(E3917,CHAR(160),CHAR(32))),Metadata!B$1:K$2632,10,FALSE)</f>
        <v>188184</v>
      </c>
      <c r="P3917" s="4" t="s">
        <v>13141</v>
      </c>
      <c r="Q3917">
        <v>318</v>
      </c>
      <c r="R3917">
        <v>327</v>
      </c>
    </row>
    <row r="3918" spans="1:18" hidden="1" x14ac:dyDescent="0.25">
      <c r="A3918">
        <v>3922</v>
      </c>
      <c r="B3918" t="s">
        <v>4354</v>
      </c>
      <c r="C3918" t="s">
        <v>425</v>
      </c>
      <c r="D3918" t="s">
        <v>330</v>
      </c>
      <c r="E3918" t="s">
        <v>8758</v>
      </c>
      <c r="F3918" t="str">
        <f>VLOOKUP(TRIM(SUBSTITUTE(E3918,CHAR(160),CHAR(32))),Metadata!B$1:C$2632,2,FALSE)</f>
        <v>Barrès, Maurice, 1862-1923.</v>
      </c>
      <c r="G3918" t="str">
        <f>VLOOKUP(TRIM(SUBSTITUTE(E3918,CHAR(160),CHAR(32))),Metadata!B$1:D$2632,3,FALSE)</f>
        <v>Le voyage de Sparte</v>
      </c>
      <c r="H3918">
        <f>VLOOKUP(TRIM(SUBSTITUTE(E3918,CHAR(160),CHAR(32))),Metadata!B$1:E$2632,4,FALSE)</f>
        <v>1906</v>
      </c>
      <c r="I3918" t="s">
        <v>534</v>
      </c>
      <c r="K3918" t="str">
        <f>VLOOKUP(TRIM(SUBSTITUTE(E3918,CHAR(160),CHAR(32))),Metadata!B$1:H$2632,7,FALSE)</f>
        <v>recit de voyage</v>
      </c>
      <c r="L3918" t="s">
        <v>4870</v>
      </c>
      <c r="N3918" t="str">
        <f>VLOOKUP(TRIM(SUBSTITUTE(E3918,CHAR(160),CHAR(32))),Metadata!B$1:J$2632,9,FALSE)</f>
        <v>prose</v>
      </c>
      <c r="O3918">
        <f>VLOOKUP(TRIM(SUBSTITUTE(E3918,CHAR(160),CHAR(32))),Metadata!B$1:K$2632,10,FALSE)</f>
        <v>53888</v>
      </c>
      <c r="P3918" s="4" t="s">
        <v>13142</v>
      </c>
      <c r="Q3918">
        <v>60</v>
      </c>
      <c r="R3918">
        <v>70</v>
      </c>
    </row>
    <row r="3919" spans="1:18" hidden="1" x14ac:dyDescent="0.25">
      <c r="A3919">
        <v>3923</v>
      </c>
      <c r="B3919" t="s">
        <v>4354</v>
      </c>
      <c r="C3919" t="s">
        <v>425</v>
      </c>
      <c r="D3919" t="s">
        <v>330</v>
      </c>
      <c r="E3919" t="s">
        <v>8887</v>
      </c>
      <c r="F3919" t="str">
        <f>VLOOKUP(TRIM(SUBSTITUTE(E3919,CHAR(160),CHAR(32))),Metadata!B$1:C$2632,2,FALSE)</f>
        <v>Giraudoux, Jean, 1882-1944.</v>
      </c>
      <c r="G3919" t="str">
        <f>VLOOKUP(TRIM(SUBSTITUTE(E3919,CHAR(160),CHAR(32))),Metadata!B$1:D$2632,3,FALSE)</f>
        <v>Intermezzo</v>
      </c>
      <c r="H3919">
        <f>VLOOKUP(TRIM(SUBSTITUTE(E3919,CHAR(160),CHAR(32))),Metadata!B$1:E$2632,4,FALSE)</f>
        <v>1933</v>
      </c>
      <c r="I3919" t="s">
        <v>534</v>
      </c>
      <c r="K3919" t="str">
        <f>VLOOKUP(TRIM(SUBSTITUTE(E3919,CHAR(160),CHAR(32))),Metadata!B$1:H$2632,7,FALSE)</f>
        <v>theatre</v>
      </c>
      <c r="L3919" t="s">
        <v>4472</v>
      </c>
      <c r="N3919" t="str">
        <f>VLOOKUP(TRIM(SUBSTITUTE(E3919,CHAR(160),CHAR(32))),Metadata!B$1:J$2632,9,FALSE)</f>
        <v>prose</v>
      </c>
      <c r="O3919">
        <f>VLOOKUP(TRIM(SUBSTITUTE(E3919,CHAR(160),CHAR(32))),Metadata!B$1:K$2632,10,FALSE)</f>
        <v>24975</v>
      </c>
      <c r="P3919" s="4" t="s">
        <v>12046</v>
      </c>
      <c r="Q3919">
        <v>91</v>
      </c>
      <c r="R3919">
        <v>101</v>
      </c>
    </row>
    <row r="3920" spans="1:18" hidden="1" x14ac:dyDescent="0.25">
      <c r="A3920">
        <v>3924</v>
      </c>
      <c r="B3920" t="s">
        <v>4354</v>
      </c>
      <c r="C3920" t="s">
        <v>425</v>
      </c>
      <c r="D3920" t="s">
        <v>330</v>
      </c>
      <c r="E3920" t="s">
        <v>8902</v>
      </c>
      <c r="F3920" t="str">
        <f>VLOOKUP(TRIM(SUBSTITUTE(E3920,CHAR(160),CHAR(32))),Metadata!B$1:C$2632,2,FALSE)</f>
        <v>Guéhenno, Jean, 1890-1978.</v>
      </c>
      <c r="G3920" t="str">
        <f>VLOOKUP(TRIM(SUBSTITUTE(E3920,CHAR(160),CHAR(32))),Metadata!B$1:D$2632,3,FALSE)</f>
        <v>Jean-Jacques. T. 3. Grandeur et misère d'un esprit, 1758-1778</v>
      </c>
      <c r="H3920">
        <f>VLOOKUP(TRIM(SUBSTITUTE(E3920,CHAR(160),CHAR(32))),Metadata!B$1:E$2632,4,FALSE)</f>
        <v>1952</v>
      </c>
      <c r="I3920" t="s">
        <v>534</v>
      </c>
      <c r="K3920" t="str">
        <f>VLOOKUP(TRIM(SUBSTITUTE(E3920,CHAR(160),CHAR(32))),Metadata!B$1:H$2632,7,FALSE)</f>
        <v>traite ou essai</v>
      </c>
      <c r="L3920" t="s">
        <v>4402</v>
      </c>
      <c r="N3920" t="str">
        <f>VLOOKUP(TRIM(SUBSTITUTE(E3920,CHAR(160),CHAR(32))),Metadata!B$1:J$2632,9,FALSE)</f>
        <v>prose</v>
      </c>
      <c r="O3920">
        <f>VLOOKUP(TRIM(SUBSTITUTE(E3920,CHAR(160),CHAR(32))),Metadata!B$1:K$2632,10,FALSE)</f>
        <v>109673</v>
      </c>
      <c r="P3920" s="4" t="s">
        <v>12047</v>
      </c>
      <c r="Q3920">
        <v>58</v>
      </c>
      <c r="R3920">
        <v>67</v>
      </c>
    </row>
    <row r="3921" spans="1:18" hidden="1" x14ac:dyDescent="0.25">
      <c r="A3921">
        <v>3925</v>
      </c>
      <c r="B3921" t="s">
        <v>4354</v>
      </c>
      <c r="C3921" t="s">
        <v>425</v>
      </c>
      <c r="D3921" t="s">
        <v>330</v>
      </c>
      <c r="E3921" t="s">
        <v>8933</v>
      </c>
      <c r="F3921" t="str">
        <f>VLOOKUP(TRIM(SUBSTITUTE(E3921,CHAR(160),CHAR(32))),Metadata!B$1:C$2632,2,FALSE)</f>
        <v>Martin Du Gard, Roger, 1881-1958.</v>
      </c>
      <c r="G3921" t="str">
        <f>VLOOKUP(TRIM(SUBSTITUTE(E3921,CHAR(160),CHAR(32))),Metadata!B$1:D$2632,3,FALSE)</f>
        <v>Les Thibault. Sorellina</v>
      </c>
      <c r="H3921">
        <f>VLOOKUP(TRIM(SUBSTITUTE(E3921,CHAR(160),CHAR(32))),Metadata!B$1:E$2632,4,FALSE)</f>
        <v>1928</v>
      </c>
      <c r="I3921" t="s">
        <v>534</v>
      </c>
      <c r="K3921" t="str">
        <f>VLOOKUP(TRIM(SUBSTITUTE(E3921,CHAR(160),CHAR(32))),Metadata!B$1:H$2632,7,FALSE)</f>
        <v>roman</v>
      </c>
      <c r="L3921" t="s">
        <v>4378</v>
      </c>
      <c r="N3921" t="str">
        <f>VLOOKUP(TRIM(SUBSTITUTE(E3921,CHAR(160),CHAR(32))),Metadata!B$1:J$2632,9,FALSE)</f>
        <v>prose</v>
      </c>
      <c r="O3921">
        <f>VLOOKUP(TRIM(SUBSTITUTE(E3921,CHAR(160),CHAR(32))),Metadata!B$1:K$2632,10,FALSE)</f>
        <v>40863</v>
      </c>
      <c r="P3921" s="4" t="s">
        <v>12048</v>
      </c>
      <c r="Q3921">
        <v>268</v>
      </c>
      <c r="R3921">
        <v>277</v>
      </c>
    </row>
    <row r="3922" spans="1:18" hidden="1" x14ac:dyDescent="0.25">
      <c r="A3922">
        <v>3926</v>
      </c>
      <c r="B3922" t="s">
        <v>4354</v>
      </c>
      <c r="C3922" t="s">
        <v>425</v>
      </c>
      <c r="D3922" t="s">
        <v>330</v>
      </c>
      <c r="E3922" t="s">
        <v>8798</v>
      </c>
      <c r="F3922" t="str">
        <f>VLOOKUP(TRIM(SUBSTITUTE(E3922,CHAR(160),CHAR(32))),Metadata!B$1:C$2632,2,FALSE)</f>
        <v>Bourget, Paul, 1852-1935.</v>
      </c>
      <c r="G3922" t="str">
        <f>VLOOKUP(TRIM(SUBSTITUTE(E3922,CHAR(160),CHAR(32))),Metadata!B$1:D$2632,3,FALSE)</f>
        <v>Nos actes nous suivent</v>
      </c>
      <c r="H3922">
        <f>VLOOKUP(TRIM(SUBSTITUTE(E3922,CHAR(160),CHAR(32))),Metadata!B$1:E$2632,4,FALSE)</f>
        <v>1926</v>
      </c>
      <c r="I3922" t="s">
        <v>534</v>
      </c>
      <c r="K3922" t="str">
        <f>VLOOKUP(TRIM(SUBSTITUTE(E3922,CHAR(160),CHAR(32))),Metadata!B$1:H$2632,7,FALSE)</f>
        <v>roman</v>
      </c>
      <c r="L3922" t="s">
        <v>4378</v>
      </c>
      <c r="N3922" t="str">
        <f>VLOOKUP(TRIM(SUBSTITUTE(E3922,CHAR(160),CHAR(32))),Metadata!B$1:J$2632,9,FALSE)</f>
        <v>prose</v>
      </c>
      <c r="O3922">
        <f>VLOOKUP(TRIM(SUBSTITUTE(E3922,CHAR(160),CHAR(32))),Metadata!B$1:K$2632,10,FALSE)</f>
        <v>112998</v>
      </c>
      <c r="P3922" s="4" t="s">
        <v>12049</v>
      </c>
      <c r="Q3922">
        <v>207</v>
      </c>
      <c r="R3922">
        <v>216</v>
      </c>
    </row>
    <row r="3923" spans="1:18" hidden="1" x14ac:dyDescent="0.25">
      <c r="A3923">
        <v>3927</v>
      </c>
      <c r="B3923" t="s">
        <v>4354</v>
      </c>
      <c r="C3923" t="s">
        <v>425</v>
      </c>
      <c r="D3923" t="s">
        <v>330</v>
      </c>
      <c r="E3923" t="s">
        <v>8824</v>
      </c>
      <c r="F3923" t="str">
        <f>VLOOKUP(TRIM(SUBSTITUTE(E3923,CHAR(160),CHAR(32))),Metadata!B$1:C$2632,2,FALSE)</f>
        <v>Montesquieu, Charles de Secondat, baron de, 1689-1755.</v>
      </c>
      <c r="G3923" t="str">
        <f>VLOOKUP(TRIM(SUBSTITUTE(E3923,CHAR(160),CHAR(32))),Metadata!B$1:D$2632,3,FALSE)</f>
        <v>Correspondance de Montesquieu</v>
      </c>
      <c r="H3923">
        <f>VLOOKUP(TRIM(SUBSTITUTE(E3923,CHAR(160),CHAR(32))),Metadata!B$1:E$2632,4,FALSE)</f>
        <v>1755</v>
      </c>
      <c r="I3923" t="s">
        <v>534</v>
      </c>
      <c r="K3923" t="str">
        <f>VLOOKUP(TRIM(SUBSTITUTE(E3923,CHAR(160),CHAR(32))),Metadata!B$1:H$2632,7,FALSE)</f>
        <v>correspondance</v>
      </c>
      <c r="L3923" t="s">
        <v>4542</v>
      </c>
      <c r="N3923" t="str">
        <f>VLOOKUP(TRIM(SUBSTITUTE(E3923,CHAR(160),CHAR(32))),Metadata!B$1:J$2632,9,FALSE)</f>
        <v>prose</v>
      </c>
      <c r="O3923">
        <f>VLOOKUP(TRIM(SUBSTITUTE(E3923,CHAR(160),CHAR(32))),Metadata!B$1:K$2632,10,FALSE)</f>
        <v>111275</v>
      </c>
      <c r="P3923" s="4" t="s">
        <v>12050</v>
      </c>
      <c r="Q3923">
        <v>3</v>
      </c>
      <c r="R3923">
        <v>12</v>
      </c>
    </row>
    <row r="3924" spans="1:18" hidden="1" x14ac:dyDescent="0.25">
      <c r="A3924">
        <v>3928</v>
      </c>
      <c r="B3924" t="s">
        <v>4354</v>
      </c>
      <c r="C3924" t="s">
        <v>425</v>
      </c>
      <c r="D3924" t="s">
        <v>330</v>
      </c>
      <c r="E3924" t="s">
        <v>7701</v>
      </c>
      <c r="F3924" t="str">
        <f>VLOOKUP(TRIM(SUBSTITUTE(E3924,CHAR(160),CHAR(32))),Metadata!B$1:C$2632,2,FALSE)</f>
        <v>Hazard, Paul, 1878-1944.</v>
      </c>
      <c r="G3924" t="str">
        <f>VLOOKUP(TRIM(SUBSTITUTE(E3924,CHAR(160),CHAR(32))),Metadata!B$1:D$2632,3,FALSE)</f>
        <v>La pensée européenne au XVIIIe siècle</v>
      </c>
      <c r="H3924">
        <f>VLOOKUP(TRIM(SUBSTITUTE(E3924,CHAR(160),CHAR(32))),Metadata!B$1:E$2632,4,FALSE)</f>
        <v>1946</v>
      </c>
      <c r="I3924" t="s">
        <v>534</v>
      </c>
      <c r="K3924" t="str">
        <f>VLOOKUP(TRIM(SUBSTITUTE(E3924,CHAR(160),CHAR(32))),Metadata!B$1:H$2632,7,FALSE)</f>
        <v>traite</v>
      </c>
      <c r="L3924" t="s">
        <v>4417</v>
      </c>
      <c r="N3924" t="str">
        <f>VLOOKUP(TRIM(SUBSTITUTE(E3924,CHAR(160),CHAR(32))),Metadata!B$1:J$2632,9,FALSE)</f>
        <v/>
      </c>
      <c r="O3924">
        <f>VLOOKUP(TRIM(SUBSTITUTE(E3924,CHAR(160),CHAR(32))),Metadata!B$1:K$2632,10,FALSE)</f>
        <v>174684</v>
      </c>
      <c r="P3924" s="4" t="s">
        <v>12051</v>
      </c>
      <c r="Q3924">
        <v>213</v>
      </c>
      <c r="R3924">
        <v>222</v>
      </c>
    </row>
    <row r="3925" spans="1:18" hidden="1" x14ac:dyDescent="0.25">
      <c r="A3925">
        <v>3929</v>
      </c>
      <c r="B3925" t="s">
        <v>4354</v>
      </c>
      <c r="C3925" t="s">
        <v>425</v>
      </c>
      <c r="D3925" t="s">
        <v>330</v>
      </c>
      <c r="E3925" t="s">
        <v>8784</v>
      </c>
      <c r="F3925" t="str">
        <f>VLOOKUP(TRIM(SUBSTITUTE(E3925,CHAR(160),CHAR(32))),Metadata!B$1:C$2632,2,FALSE)</f>
        <v>Bernanos, Georges, 1888-1948.</v>
      </c>
      <c r="G3925" t="str">
        <f>VLOOKUP(TRIM(SUBSTITUTE(E3925,CHAR(160),CHAR(32))),Metadata!B$1:D$2632,3,FALSE)</f>
        <v>Journal d'un curé de campagne</v>
      </c>
      <c r="H3925">
        <f>VLOOKUP(TRIM(SUBSTITUTE(E3925,CHAR(160),CHAR(32))),Metadata!B$1:E$2632,4,FALSE)</f>
        <v>1936</v>
      </c>
      <c r="I3925" t="s">
        <v>534</v>
      </c>
      <c r="K3925" t="str">
        <f>VLOOKUP(TRIM(SUBSTITUTE(E3925,CHAR(160),CHAR(32))),Metadata!B$1:H$2632,7,FALSE)</f>
        <v>roman</v>
      </c>
      <c r="L3925" t="s">
        <v>4378</v>
      </c>
      <c r="N3925" t="str">
        <f>VLOOKUP(TRIM(SUBSTITUTE(E3925,CHAR(160),CHAR(32))),Metadata!B$1:J$2632,9,FALSE)</f>
        <v>prose</v>
      </c>
      <c r="O3925">
        <f>VLOOKUP(TRIM(SUBSTITUTE(E3925,CHAR(160),CHAR(32))),Metadata!B$1:K$2632,10,FALSE)</f>
        <v>97199</v>
      </c>
      <c r="P3925" s="4" t="s">
        <v>13143</v>
      </c>
      <c r="Q3925">
        <v>3</v>
      </c>
      <c r="R3925">
        <v>12</v>
      </c>
    </row>
    <row r="3926" spans="1:18" hidden="1" x14ac:dyDescent="0.25">
      <c r="A3926">
        <v>3930</v>
      </c>
      <c r="B3926" t="s">
        <v>4354</v>
      </c>
      <c r="C3926" t="s">
        <v>425</v>
      </c>
      <c r="D3926" t="s">
        <v>330</v>
      </c>
      <c r="E3926" t="s">
        <v>7865</v>
      </c>
      <c r="F3926" t="str">
        <f>VLOOKUP(TRIM(SUBSTITUTE(E3926,CHAR(160),CHAR(32))),Metadata!B$1:C$2632,2,FALSE)</f>
        <v>Weil, Simone, 1909-1943.</v>
      </c>
      <c r="G3926" t="str">
        <f>VLOOKUP(TRIM(SUBSTITUTE(E3926,CHAR(160),CHAR(32))),Metadata!B$1:D$2632,3,FALSE)</f>
        <v>Attente de Dieu</v>
      </c>
      <c r="H3926">
        <f>VLOOKUP(TRIM(SUBSTITUTE(E3926,CHAR(160),CHAR(32))),Metadata!B$1:E$2632,4,FALSE)</f>
        <v>1966</v>
      </c>
      <c r="I3926" t="s">
        <v>534</v>
      </c>
      <c r="K3926" t="str">
        <f>VLOOKUP(TRIM(SUBSTITUTE(E3926,CHAR(160),CHAR(32))),Metadata!B$1:H$2632,7,FALSE)</f>
        <v>traite</v>
      </c>
      <c r="L3926" t="s">
        <v>4417</v>
      </c>
      <c r="N3926" t="str">
        <f>VLOOKUP(TRIM(SUBSTITUTE(E3926,CHAR(160),CHAR(32))),Metadata!B$1:J$2632,9,FALSE)</f>
        <v/>
      </c>
      <c r="O3926">
        <f>VLOOKUP(TRIM(SUBSTITUTE(E3926,CHAR(160),CHAR(32))),Metadata!B$1:K$2632,10,FALSE)</f>
        <v>62896</v>
      </c>
      <c r="P3926" s="4" t="s">
        <v>12052</v>
      </c>
      <c r="Q3926">
        <v>55</v>
      </c>
      <c r="R3926">
        <v>64</v>
      </c>
    </row>
    <row r="3927" spans="1:18" hidden="1" x14ac:dyDescent="0.25">
      <c r="A3927">
        <v>3931</v>
      </c>
      <c r="B3927" t="s">
        <v>4354</v>
      </c>
      <c r="C3927" t="s">
        <v>425</v>
      </c>
      <c r="D3927" t="s">
        <v>330</v>
      </c>
      <c r="E3927" t="s">
        <v>8979</v>
      </c>
      <c r="F3927" t="str">
        <f>VLOOKUP(TRIM(SUBSTITUTE(E3927,CHAR(160),CHAR(32))),Metadata!B$1:C$2632,2,FALSE)</f>
        <v>Proust, Marcel, 1871-1922.</v>
      </c>
      <c r="G3927" t="str">
        <f>VLOOKUP(TRIM(SUBSTITUTE(E3927,CHAR(160),CHAR(32))),Metadata!B$1:D$2632,3,FALSE)</f>
        <v>La fugitive</v>
      </c>
      <c r="H3927">
        <f>VLOOKUP(TRIM(SUBSTITUTE(E3927,CHAR(160),CHAR(32))),Metadata!B$1:E$2632,4,FALSE)</f>
        <v>1922</v>
      </c>
      <c r="I3927" t="s">
        <v>534</v>
      </c>
      <c r="K3927" t="str">
        <f>VLOOKUP(TRIM(SUBSTITUTE(E3927,CHAR(160),CHAR(32))),Metadata!B$1:H$2632,7,FALSE)</f>
        <v>roman</v>
      </c>
      <c r="L3927" t="s">
        <v>4378</v>
      </c>
      <c r="N3927" t="str">
        <f>VLOOKUP(TRIM(SUBSTITUTE(E3927,CHAR(160),CHAR(32))),Metadata!B$1:J$2632,9,FALSE)</f>
        <v>prose</v>
      </c>
      <c r="O3927">
        <f>VLOOKUP(TRIM(SUBSTITUTE(E3927,CHAR(160),CHAR(32))),Metadata!B$1:K$2632,10,FALSE)</f>
        <v>114855</v>
      </c>
      <c r="P3927" s="4" t="s">
        <v>12053</v>
      </c>
      <c r="Q3927">
        <v>52</v>
      </c>
      <c r="R3927">
        <v>62</v>
      </c>
    </row>
    <row r="3928" spans="1:18" hidden="1" x14ac:dyDescent="0.25">
      <c r="A3928">
        <v>3932</v>
      </c>
      <c r="B3928" t="s">
        <v>4354</v>
      </c>
      <c r="C3928" t="s">
        <v>425</v>
      </c>
      <c r="D3928" t="s">
        <v>330</v>
      </c>
      <c r="E3928" t="s">
        <v>8976</v>
      </c>
      <c r="F3928" t="str">
        <f>VLOOKUP(TRIM(SUBSTITUTE(E3928,CHAR(160),CHAR(32))),Metadata!B$1:C$2632,2,FALSE)</f>
        <v>Proust, Marcel, 1871-1922.</v>
      </c>
      <c r="G3928" t="str">
        <f>VLOOKUP(TRIM(SUBSTITUTE(E3928,CHAR(160),CHAR(32))),Metadata!B$1:D$2632,3,FALSE)</f>
        <v>À l'ombre des jeunes filles en fleurs</v>
      </c>
      <c r="H3928">
        <f>VLOOKUP(TRIM(SUBSTITUTE(E3928,CHAR(160),CHAR(32))),Metadata!B$1:E$2632,4,FALSE)</f>
        <v>1918</v>
      </c>
      <c r="I3928" t="s">
        <v>534</v>
      </c>
      <c r="K3928" t="str">
        <f>VLOOKUP(TRIM(SUBSTITUTE(E3928,CHAR(160),CHAR(32))),Metadata!B$1:H$2632,7,FALSE)</f>
        <v>roman</v>
      </c>
      <c r="L3928" t="s">
        <v>4378</v>
      </c>
      <c r="N3928" t="str">
        <f>VLOOKUP(TRIM(SUBSTITUTE(E3928,CHAR(160),CHAR(32))),Metadata!B$1:J$2632,9,FALSE)</f>
        <v>prose</v>
      </c>
      <c r="O3928">
        <f>VLOOKUP(TRIM(SUBSTITUTE(E3928,CHAR(160),CHAR(32))),Metadata!B$1:K$2632,10,FALSE)</f>
        <v>223187</v>
      </c>
      <c r="P3928" s="4" t="s">
        <v>12054</v>
      </c>
      <c r="Q3928">
        <v>40</v>
      </c>
      <c r="R3928">
        <v>50</v>
      </c>
    </row>
    <row r="3929" spans="1:18" hidden="1" x14ac:dyDescent="0.25">
      <c r="A3929">
        <v>3933</v>
      </c>
      <c r="B3929" t="s">
        <v>4354</v>
      </c>
      <c r="C3929" t="s">
        <v>425</v>
      </c>
      <c r="D3929" t="s">
        <v>330</v>
      </c>
      <c r="E3929" t="s">
        <v>8798</v>
      </c>
      <c r="F3929" t="str">
        <f>VLOOKUP(TRIM(SUBSTITUTE(E3929,CHAR(160),CHAR(32))),Metadata!B$1:C$2632,2,FALSE)</f>
        <v>Bourget, Paul, 1852-1935.</v>
      </c>
      <c r="G3929" t="str">
        <f>VLOOKUP(TRIM(SUBSTITUTE(E3929,CHAR(160),CHAR(32))),Metadata!B$1:D$2632,3,FALSE)</f>
        <v>Nos actes nous suivent</v>
      </c>
      <c r="H3929">
        <f>VLOOKUP(TRIM(SUBSTITUTE(E3929,CHAR(160),CHAR(32))),Metadata!B$1:E$2632,4,FALSE)</f>
        <v>1926</v>
      </c>
      <c r="I3929" t="s">
        <v>534</v>
      </c>
      <c r="K3929" t="str">
        <f>VLOOKUP(TRIM(SUBSTITUTE(E3929,CHAR(160),CHAR(32))),Metadata!B$1:H$2632,7,FALSE)</f>
        <v>roman</v>
      </c>
      <c r="L3929" t="s">
        <v>4378</v>
      </c>
      <c r="N3929" t="str">
        <f>VLOOKUP(TRIM(SUBSTITUTE(E3929,CHAR(160),CHAR(32))),Metadata!B$1:J$2632,9,FALSE)</f>
        <v>prose</v>
      </c>
      <c r="O3929">
        <f>VLOOKUP(TRIM(SUBSTITUTE(E3929,CHAR(160),CHAR(32))),Metadata!B$1:K$2632,10,FALSE)</f>
        <v>112998</v>
      </c>
      <c r="P3929" s="4" t="s">
        <v>13144</v>
      </c>
      <c r="Q3929">
        <v>328</v>
      </c>
      <c r="R3929">
        <v>337</v>
      </c>
    </row>
    <row r="3930" spans="1:18" hidden="1" x14ac:dyDescent="0.25">
      <c r="A3930">
        <v>3934</v>
      </c>
      <c r="B3930" t="s">
        <v>4354</v>
      </c>
      <c r="C3930" t="s">
        <v>425</v>
      </c>
      <c r="D3930" t="s">
        <v>330</v>
      </c>
      <c r="E3930" t="s">
        <v>8478</v>
      </c>
      <c r="F3930" t="str">
        <f>VLOOKUP(TRIM(SUBSTITUTE(E3930,CHAR(160),CHAR(32))),Metadata!B$1:C$2632,2,FALSE)</f>
        <v>Delécluze, E. J. (Etienne Jean), 1781-1863.</v>
      </c>
      <c r="G3930" t="str">
        <f>VLOOKUP(TRIM(SUBSTITUTE(E3930,CHAR(160),CHAR(32))),Metadata!B$1:D$2632,3,FALSE)</f>
        <v>Journal</v>
      </c>
      <c r="H3930">
        <f>VLOOKUP(TRIM(SUBSTITUTE(E3930,CHAR(160),CHAR(32))),Metadata!B$1:E$2632,4,FALSE)</f>
        <v>1828</v>
      </c>
      <c r="I3930" t="s">
        <v>534</v>
      </c>
      <c r="K3930" t="str">
        <f>VLOOKUP(TRIM(SUBSTITUTE(E3930,CHAR(160),CHAR(32))),Metadata!B$1:H$2632,7,FALSE)</f>
        <v>memoires</v>
      </c>
      <c r="L3930" t="s">
        <v>4481</v>
      </c>
      <c r="N3930" t="str">
        <f>VLOOKUP(TRIM(SUBSTITUTE(E3930,CHAR(160),CHAR(32))),Metadata!B$1:J$2632,9,FALSE)</f>
        <v>prose</v>
      </c>
      <c r="O3930">
        <f>VLOOKUP(TRIM(SUBSTITUTE(E3930,CHAR(160),CHAR(32))),Metadata!B$1:K$2632,10,FALSE)</f>
        <v>171446</v>
      </c>
      <c r="P3930" s="4" t="s">
        <v>12055</v>
      </c>
      <c r="Q3930">
        <v>55</v>
      </c>
      <c r="R3930">
        <v>64</v>
      </c>
    </row>
    <row r="3931" spans="1:18" hidden="1" x14ac:dyDescent="0.25">
      <c r="A3931">
        <v>3935</v>
      </c>
      <c r="B3931" t="s">
        <v>4354</v>
      </c>
      <c r="C3931" t="s">
        <v>425</v>
      </c>
      <c r="D3931" t="s">
        <v>330</v>
      </c>
      <c r="E3931" t="s">
        <v>8788</v>
      </c>
      <c r="F3931" t="str">
        <f>VLOOKUP(TRIM(SUBSTITUTE(E3931,CHAR(160),CHAR(32))),Metadata!B$1:C$2632,2,FALSE)</f>
        <v>Bernanos, Georges, 1888-1948.</v>
      </c>
      <c r="G3931" t="str">
        <f>VLOOKUP(TRIM(SUBSTITUTE(E3931,CHAR(160),CHAR(32))),Metadata!B$1:D$2632,3,FALSE)</f>
        <v>Sous le soleil de Satan</v>
      </c>
      <c r="H3931">
        <f>VLOOKUP(TRIM(SUBSTITUTE(E3931,CHAR(160),CHAR(32))),Metadata!B$1:E$2632,4,FALSE)</f>
        <v>1926</v>
      </c>
      <c r="I3931" t="s">
        <v>534</v>
      </c>
      <c r="K3931" t="str">
        <f>VLOOKUP(TRIM(SUBSTITUTE(E3931,CHAR(160),CHAR(32))),Metadata!B$1:H$2632,7,FALSE)</f>
        <v>roman</v>
      </c>
      <c r="L3931" t="s">
        <v>4378</v>
      </c>
      <c r="N3931" t="str">
        <f>VLOOKUP(TRIM(SUBSTITUTE(E3931,CHAR(160),CHAR(32))),Metadata!B$1:J$2632,9,FALSE)</f>
        <v>prose</v>
      </c>
      <c r="O3931">
        <f>VLOOKUP(TRIM(SUBSTITUTE(E3931,CHAR(160),CHAR(32))),Metadata!B$1:K$2632,10,FALSE)</f>
        <v>97216</v>
      </c>
      <c r="P3931" s="4" t="s">
        <v>13145</v>
      </c>
      <c r="Q3931">
        <v>36</v>
      </c>
      <c r="R3931">
        <v>45</v>
      </c>
    </row>
    <row r="3932" spans="1:18" hidden="1" x14ac:dyDescent="0.25">
      <c r="A3932">
        <v>3936</v>
      </c>
      <c r="B3932" t="s">
        <v>4354</v>
      </c>
      <c r="C3932" t="s">
        <v>428</v>
      </c>
      <c r="D3932" t="s">
        <v>330</v>
      </c>
      <c r="E3932" t="s">
        <v>7914</v>
      </c>
      <c r="F3932" t="str">
        <f>VLOOKUP(TRIM(SUBSTITUTE(E3932,CHAR(160),CHAR(32))),Metadata!B$1:C$2632,2,FALSE)</f>
        <v>Chrétien, de Troyes, 12th cent.</v>
      </c>
      <c r="G3932" t="str">
        <f>VLOOKUP(TRIM(SUBSTITUTE(E3932,CHAR(160),CHAR(32))),Metadata!B$1:D$2632,3,FALSE)</f>
        <v>Le Chevalier de la Charrette (Lancelot)</v>
      </c>
      <c r="H3932">
        <f>VLOOKUP(TRIM(SUBSTITUTE(E3932,CHAR(160),CHAR(32))),Metadata!B$1:E$2632,4,FALSE)</f>
        <v>1240</v>
      </c>
      <c r="I3932" t="s">
        <v>453</v>
      </c>
      <c r="K3932" t="str">
        <f>VLOOKUP(TRIM(SUBSTITUTE(E3932,CHAR(160),CHAR(32))),Metadata!B$1:H$2632,7,FALSE)</f>
        <v>roman</v>
      </c>
      <c r="L3932" t="s">
        <v>4378</v>
      </c>
      <c r="N3932" t="str">
        <f>VLOOKUP(TRIM(SUBSTITUTE(E3932,CHAR(160),CHAR(32))),Metadata!B$1:J$2632,9,FALSE)</f>
        <v/>
      </c>
      <c r="O3932">
        <f>VLOOKUP(TRIM(SUBSTITUTE(E3932,CHAR(160),CHAR(32))),Metadata!B$1:K$2632,10,FALSE)</f>
        <v>51031</v>
      </c>
      <c r="P3932" s="8" t="s">
        <v>12056</v>
      </c>
      <c r="Q3932">
        <v>110</v>
      </c>
      <c r="R3932">
        <v>115</v>
      </c>
    </row>
    <row r="3933" spans="1:18" x14ac:dyDescent="0.25">
      <c r="A3933">
        <v>3937</v>
      </c>
      <c r="B3933" t="s">
        <v>4354</v>
      </c>
      <c r="C3933" t="s">
        <v>428</v>
      </c>
      <c r="D3933" t="s">
        <v>330</v>
      </c>
      <c r="E3933" t="s">
        <v>7901</v>
      </c>
      <c r="F3933" t="str">
        <f>VLOOKUP(TRIM(SUBSTITUTE(E3933,CHAR(160),CHAR(32))),Metadata!B$1:C$2632,2,FALSE)</f>
        <v>Rutebeuf</v>
      </c>
      <c r="G3933" t="str">
        <f>VLOOKUP(TRIM(SUBSTITUTE(E3933,CHAR(160),CHAR(32))),Metadata!B$1:D$2632,3,FALSE)</f>
        <v>Oeuvres complètes (ancien français)</v>
      </c>
      <c r="H3933">
        <f>VLOOKUP(TRIM(SUBSTITUTE(E3933,CHAR(160),CHAR(32))),Metadata!B$1:E$2632,4,FALSE)</f>
        <v>1260</v>
      </c>
      <c r="I3933" t="s">
        <v>453</v>
      </c>
      <c r="K3933" t="str">
        <f>VLOOKUP(TRIM(SUBSTITUTE(E3933,CHAR(160),CHAR(32))),Metadata!B$1:H$2632,7,FALSE)</f>
        <v>poesie</v>
      </c>
      <c r="L3933" t="s">
        <v>4382</v>
      </c>
      <c r="N3933" t="str">
        <f>VLOOKUP(TRIM(SUBSTITUTE(E3933,CHAR(160),CHAR(32))),Metadata!B$1:J$2632,9,FALSE)</f>
        <v/>
      </c>
      <c r="O3933">
        <f>VLOOKUP(TRIM(SUBSTITUTE(E3933,CHAR(160),CHAR(32))),Metadata!B$1:K$2632,10,FALSE)</f>
        <v>74554</v>
      </c>
      <c r="P3933" s="8" t="s">
        <v>12057</v>
      </c>
      <c r="Q3933">
        <v>60</v>
      </c>
      <c r="R3933">
        <v>66</v>
      </c>
    </row>
    <row r="3934" spans="1:18" x14ac:dyDescent="0.25">
      <c r="A3934">
        <v>3938</v>
      </c>
      <c r="B3934" t="s">
        <v>4354</v>
      </c>
      <c r="C3934" t="s">
        <v>428</v>
      </c>
      <c r="D3934" t="s">
        <v>330</v>
      </c>
      <c r="E3934" t="s">
        <v>7901</v>
      </c>
      <c r="F3934" t="str">
        <f>VLOOKUP(TRIM(SUBSTITUTE(E3934,CHAR(160),CHAR(32))),Metadata!B$1:C$2632,2,FALSE)</f>
        <v>Rutebeuf</v>
      </c>
      <c r="G3934" t="str">
        <f>VLOOKUP(TRIM(SUBSTITUTE(E3934,CHAR(160),CHAR(32))),Metadata!B$1:D$2632,3,FALSE)</f>
        <v>Oeuvres complètes (ancien français)</v>
      </c>
      <c r="H3934">
        <f>VLOOKUP(TRIM(SUBSTITUTE(E3934,CHAR(160),CHAR(32))),Metadata!B$1:E$2632,4,FALSE)</f>
        <v>1260</v>
      </c>
      <c r="I3934" t="s">
        <v>453</v>
      </c>
      <c r="K3934" t="str">
        <f>VLOOKUP(TRIM(SUBSTITUTE(E3934,CHAR(160),CHAR(32))),Metadata!B$1:H$2632,7,FALSE)</f>
        <v>poesie</v>
      </c>
      <c r="L3934" t="s">
        <v>4382</v>
      </c>
      <c r="N3934" t="str">
        <f>VLOOKUP(TRIM(SUBSTITUTE(E3934,CHAR(160),CHAR(32))),Metadata!B$1:J$2632,9,FALSE)</f>
        <v/>
      </c>
      <c r="O3934">
        <f>VLOOKUP(TRIM(SUBSTITUTE(E3934,CHAR(160),CHAR(32))),Metadata!B$1:K$2632,10,FALSE)</f>
        <v>74554</v>
      </c>
      <c r="P3934" s="8" t="s">
        <v>12058</v>
      </c>
      <c r="Q3934">
        <v>135</v>
      </c>
      <c r="R3934">
        <v>140</v>
      </c>
    </row>
    <row r="3935" spans="1:18" hidden="1" x14ac:dyDescent="0.25">
      <c r="A3935">
        <v>3939</v>
      </c>
      <c r="B3935" t="s">
        <v>4354</v>
      </c>
      <c r="C3935" t="s">
        <v>428</v>
      </c>
      <c r="D3935" t="s">
        <v>330</v>
      </c>
      <c r="E3935" t="s">
        <v>7918</v>
      </c>
      <c r="F3935" t="str">
        <f>VLOOKUP(TRIM(SUBSTITUTE(E3935,CHAR(160),CHAR(32))),Metadata!B$1:C$2632,2,FALSE)</f>
        <v>Christine, de Pisan, ca. 1364-ca. 1431.</v>
      </c>
      <c r="G3935" t="str">
        <f>VLOOKUP(TRIM(SUBSTITUTE(E3935,CHAR(160),CHAR(32))),Metadata!B$1:D$2632,3,FALSE)</f>
        <v>Le Livre du chemin de lonc estude</v>
      </c>
      <c r="H3935">
        <f>VLOOKUP(TRIM(SUBSTITUTE(E3935,CHAR(160),CHAR(32))),Metadata!B$1:E$2632,4,FALSE)</f>
        <v>1402</v>
      </c>
      <c r="I3935" t="s">
        <v>571</v>
      </c>
      <c r="K3935" t="str">
        <f>VLOOKUP(TRIM(SUBSTITUTE(E3935,CHAR(160),CHAR(32))),Metadata!B$1:H$2632,7,FALSE)</f>
        <v>traite ou essai</v>
      </c>
      <c r="L3935" t="s">
        <v>4402</v>
      </c>
      <c r="N3935" t="str">
        <f>VLOOKUP(TRIM(SUBSTITUTE(E3935,CHAR(160),CHAR(32))),Metadata!B$1:J$2632,9,FALSE)</f>
        <v/>
      </c>
      <c r="O3935">
        <f>VLOOKUP(TRIM(SUBSTITUTE(E3935,CHAR(160),CHAR(32))),Metadata!B$1:K$2632,10,FALSE)</f>
        <v>36789</v>
      </c>
      <c r="P3935" s="8" t="s">
        <v>12059</v>
      </c>
      <c r="Q3935">
        <v>135</v>
      </c>
      <c r="R3935">
        <v>141</v>
      </c>
    </row>
    <row r="3936" spans="1:18" hidden="1" x14ac:dyDescent="0.25">
      <c r="A3936">
        <v>3940</v>
      </c>
      <c r="B3936" t="s">
        <v>4354</v>
      </c>
      <c r="C3936" t="s">
        <v>428</v>
      </c>
      <c r="D3936" t="s">
        <v>330</v>
      </c>
      <c r="E3936" t="s">
        <v>7918</v>
      </c>
      <c r="F3936" t="str">
        <f>VLOOKUP(TRIM(SUBSTITUTE(E3936,CHAR(160),CHAR(32))),Metadata!B$1:C$2632,2,FALSE)</f>
        <v>Christine, de Pisan, ca. 1364-ca. 1431.</v>
      </c>
      <c r="G3936" t="str">
        <f>VLOOKUP(TRIM(SUBSTITUTE(E3936,CHAR(160),CHAR(32))),Metadata!B$1:D$2632,3,FALSE)</f>
        <v>Le Livre du chemin de lonc estude</v>
      </c>
      <c r="H3936">
        <f>VLOOKUP(TRIM(SUBSTITUTE(E3936,CHAR(160),CHAR(32))),Metadata!B$1:E$2632,4,FALSE)</f>
        <v>1402</v>
      </c>
      <c r="I3936" t="s">
        <v>571</v>
      </c>
      <c r="K3936" t="str">
        <f>VLOOKUP(TRIM(SUBSTITUTE(E3936,CHAR(160),CHAR(32))),Metadata!B$1:H$2632,7,FALSE)</f>
        <v>traite ou essai</v>
      </c>
      <c r="L3936" t="s">
        <v>4402</v>
      </c>
      <c r="N3936" t="str">
        <f>VLOOKUP(TRIM(SUBSTITUTE(E3936,CHAR(160),CHAR(32))),Metadata!B$1:J$2632,9,FALSE)</f>
        <v/>
      </c>
      <c r="O3936">
        <f>VLOOKUP(TRIM(SUBSTITUTE(E3936,CHAR(160),CHAR(32))),Metadata!B$1:K$2632,10,FALSE)</f>
        <v>36789</v>
      </c>
      <c r="P3936" s="8" t="s">
        <v>12060</v>
      </c>
      <c r="Q3936">
        <v>42</v>
      </c>
      <c r="R3936">
        <v>49</v>
      </c>
    </row>
    <row r="3937" spans="1:18" hidden="1" x14ac:dyDescent="0.25">
      <c r="A3937">
        <v>3941</v>
      </c>
      <c r="B3937" t="s">
        <v>4354</v>
      </c>
      <c r="C3937" t="s">
        <v>428</v>
      </c>
      <c r="D3937" t="s">
        <v>330</v>
      </c>
      <c r="E3937" t="s">
        <v>7955</v>
      </c>
      <c r="F3937" t="str">
        <f>VLOOKUP(TRIM(SUBSTITUTE(E3937,CHAR(160),CHAR(32))),Metadata!B$1:C$2632,2,FALSE)</f>
        <v>Yver, Jacques, 1520-1572.</v>
      </c>
      <c r="G3937" t="str">
        <f>VLOOKUP(TRIM(SUBSTITUTE(E3937,CHAR(160),CHAR(32))),Metadata!B$1:D$2632,3,FALSE)</f>
        <v>Le Printemps (extraits)</v>
      </c>
      <c r="H3937">
        <f>VLOOKUP(TRIM(SUBSTITUTE(E3937,CHAR(160),CHAR(32))),Metadata!B$1:E$2632,4,FALSE)</f>
        <v>1557</v>
      </c>
      <c r="I3937" t="s">
        <v>456</v>
      </c>
      <c r="K3937" t="str">
        <f>VLOOKUP(TRIM(SUBSTITUTE(E3937,CHAR(160),CHAR(32))),Metadata!B$1:H$2632,7,FALSE)</f>
        <v>traite ou essai</v>
      </c>
      <c r="L3937" t="s">
        <v>4402</v>
      </c>
      <c r="N3937" t="str">
        <f>VLOOKUP(TRIM(SUBSTITUTE(E3937,CHAR(160),CHAR(32))),Metadata!B$1:J$2632,9,FALSE)</f>
        <v/>
      </c>
      <c r="O3937">
        <f>VLOOKUP(TRIM(SUBSTITUTE(E3937,CHAR(160),CHAR(32))),Metadata!B$1:K$2632,10,FALSE)</f>
        <v>55236</v>
      </c>
      <c r="P3937" s="4" t="s">
        <v>13146</v>
      </c>
      <c r="Q3937">
        <v>76</v>
      </c>
      <c r="R3937">
        <v>81</v>
      </c>
    </row>
    <row r="3938" spans="1:18" hidden="1" x14ac:dyDescent="0.25">
      <c r="A3938">
        <v>3942</v>
      </c>
      <c r="B3938" t="s">
        <v>4354</v>
      </c>
      <c r="C3938" t="s">
        <v>428</v>
      </c>
      <c r="D3938" t="s">
        <v>330</v>
      </c>
      <c r="E3938" t="s">
        <v>7936</v>
      </c>
      <c r="F3938" t="str">
        <f>VLOOKUP(TRIM(SUBSTITUTE(E3938,CHAR(160),CHAR(32))),Metadata!B$1:C$2632,2,FALSE)</f>
        <v>Marguerite, Queen, consort of Henry II, King of Navarre, 1492-1549.</v>
      </c>
      <c r="G3938" t="str">
        <f>VLOOKUP(TRIM(SUBSTITUTE(E3938,CHAR(160),CHAR(32))),Metadata!B$1:D$2632,3,FALSE)</f>
        <v>L'Heptaméron</v>
      </c>
      <c r="H3938">
        <f>VLOOKUP(TRIM(SUBSTITUTE(E3938,CHAR(160),CHAR(32))),Metadata!B$1:E$2632,4,FALSE)</f>
        <v>1559</v>
      </c>
      <c r="I3938" t="s">
        <v>456</v>
      </c>
      <c r="K3938" t="str">
        <f>VLOOKUP(TRIM(SUBSTITUTE(E3938,CHAR(160),CHAR(32))),Metadata!B$1:H$2632,7,FALSE)</f>
        <v>roman</v>
      </c>
      <c r="L3938" t="s">
        <v>4378</v>
      </c>
      <c r="N3938" t="str">
        <f>VLOOKUP(TRIM(SUBSTITUTE(E3938,CHAR(160),CHAR(32))),Metadata!B$1:J$2632,9,FALSE)</f>
        <v/>
      </c>
      <c r="O3938">
        <f>VLOOKUP(TRIM(SUBSTITUTE(E3938,CHAR(160),CHAR(32))),Metadata!B$1:K$2632,10,FALSE)</f>
        <v>182112</v>
      </c>
      <c r="P3938" s="4" t="s">
        <v>12061</v>
      </c>
      <c r="Q3938">
        <v>239</v>
      </c>
      <c r="R3938">
        <v>244</v>
      </c>
    </row>
    <row r="3939" spans="1:18" x14ac:dyDescent="0.25">
      <c r="A3939">
        <v>3943</v>
      </c>
      <c r="B3939" t="s">
        <v>4354</v>
      </c>
      <c r="C3939" t="s">
        <v>428</v>
      </c>
      <c r="D3939" t="s">
        <v>330</v>
      </c>
      <c r="E3939" t="s">
        <v>7940</v>
      </c>
      <c r="F3939" t="str">
        <f>VLOOKUP(TRIM(SUBSTITUTE(E3939,CHAR(160),CHAR(32))),Metadata!B$1:C$2632,2,FALSE)</f>
        <v>Marot, Clément</v>
      </c>
      <c r="G3939" t="str">
        <f>VLOOKUP(TRIM(SUBSTITUTE(E3939,CHAR(160),CHAR(32))),Metadata!B$1:D$2632,3,FALSE)</f>
        <v>Les Epigrammes</v>
      </c>
      <c r="H3939">
        <f>VLOOKUP(TRIM(SUBSTITUTE(E3939,CHAR(160),CHAR(32))),Metadata!B$1:E$2632,4,FALSE)</f>
        <v>1526</v>
      </c>
      <c r="I3939" t="s">
        <v>456</v>
      </c>
      <c r="K3939" t="str">
        <f>VLOOKUP(TRIM(SUBSTITUTE(E3939,CHAR(160),CHAR(32))),Metadata!B$1:H$2632,7,FALSE)</f>
        <v>poesie</v>
      </c>
      <c r="L3939" t="s">
        <v>4382</v>
      </c>
      <c r="N3939" t="str">
        <f>VLOOKUP(TRIM(SUBSTITUTE(E3939,CHAR(160),CHAR(32))),Metadata!B$1:J$2632,9,FALSE)</f>
        <v/>
      </c>
      <c r="O3939">
        <f>VLOOKUP(TRIM(SUBSTITUTE(E3939,CHAR(160),CHAR(32))),Metadata!B$1:K$2632,10,FALSE)</f>
        <v>24294</v>
      </c>
      <c r="P3939" s="8" t="s">
        <v>12062</v>
      </c>
      <c r="Q3939">
        <v>113</v>
      </c>
      <c r="R3939">
        <v>119</v>
      </c>
    </row>
    <row r="3940" spans="1:18" hidden="1" x14ac:dyDescent="0.25">
      <c r="A3940">
        <v>3944</v>
      </c>
      <c r="B3940" t="s">
        <v>4354</v>
      </c>
      <c r="C3940" t="s">
        <v>428</v>
      </c>
      <c r="D3940" t="s">
        <v>330</v>
      </c>
      <c r="E3940" t="s">
        <v>7936</v>
      </c>
      <c r="F3940" t="str">
        <f>VLOOKUP(TRIM(SUBSTITUTE(E3940,CHAR(160),CHAR(32))),Metadata!B$1:C$2632,2,FALSE)</f>
        <v>Marguerite, Queen, consort of Henry II, King of Navarre, 1492-1549.</v>
      </c>
      <c r="G3940" t="str">
        <f>VLOOKUP(TRIM(SUBSTITUTE(E3940,CHAR(160),CHAR(32))),Metadata!B$1:D$2632,3,FALSE)</f>
        <v>L'Heptaméron</v>
      </c>
      <c r="H3940">
        <f>VLOOKUP(TRIM(SUBSTITUTE(E3940,CHAR(160),CHAR(32))),Metadata!B$1:E$2632,4,FALSE)</f>
        <v>1559</v>
      </c>
      <c r="I3940" t="s">
        <v>456</v>
      </c>
      <c r="K3940" t="str">
        <f>VLOOKUP(TRIM(SUBSTITUTE(E3940,CHAR(160),CHAR(32))),Metadata!B$1:H$2632,7,FALSE)</f>
        <v>roman</v>
      </c>
      <c r="L3940" t="s">
        <v>4378</v>
      </c>
      <c r="N3940" t="str">
        <f>VLOOKUP(TRIM(SUBSTITUTE(E3940,CHAR(160),CHAR(32))),Metadata!B$1:J$2632,9,FALSE)</f>
        <v/>
      </c>
      <c r="O3940">
        <f>VLOOKUP(TRIM(SUBSTITUTE(E3940,CHAR(160),CHAR(32))),Metadata!B$1:K$2632,10,FALSE)</f>
        <v>182112</v>
      </c>
      <c r="P3940" s="4" t="s">
        <v>13147</v>
      </c>
      <c r="Q3940">
        <v>78</v>
      </c>
      <c r="R3940">
        <v>84</v>
      </c>
    </row>
    <row r="3941" spans="1:18" hidden="1" x14ac:dyDescent="0.25">
      <c r="A3941">
        <v>3945</v>
      </c>
      <c r="B3941" t="s">
        <v>4354</v>
      </c>
      <c r="C3941" t="s">
        <v>428</v>
      </c>
      <c r="D3941" t="s">
        <v>330</v>
      </c>
      <c r="E3941" t="s">
        <v>7913</v>
      </c>
      <c r="F3941" t="str">
        <f>VLOOKUP(TRIM(SUBSTITUTE(E3941,CHAR(160),CHAR(32))),Metadata!B$1:C$2632,2,FALSE)</f>
        <v>Pollion, Marc Vitruve</v>
      </c>
      <c r="G3941" t="str">
        <f>VLOOKUP(TRIM(SUBSTITUTE(E3941,CHAR(160),CHAR(32))),Metadata!B$1:D$2632,3,FALSE)</f>
        <v>Architecture ou Art de bien bastir</v>
      </c>
      <c r="H3941">
        <f>VLOOKUP(TRIM(SUBSTITUTE(E3941,CHAR(160),CHAR(32))),Metadata!B$1:E$2632,4,FALSE)</f>
        <v>1547</v>
      </c>
      <c r="I3941" t="s">
        <v>456</v>
      </c>
      <c r="K3941" t="str">
        <f>VLOOKUP(TRIM(SUBSTITUTE(E3941,CHAR(160),CHAR(32))),Metadata!B$1:H$2632,7,FALSE)</f>
        <v>traite ou essai</v>
      </c>
      <c r="L3941" t="s">
        <v>4402</v>
      </c>
      <c r="N3941" t="str">
        <f>VLOOKUP(TRIM(SUBSTITUTE(E3941,CHAR(160),CHAR(32))),Metadata!B$1:J$2632,9,FALSE)</f>
        <v/>
      </c>
      <c r="O3941">
        <f>VLOOKUP(TRIM(SUBSTITUTE(E3941,CHAR(160),CHAR(32))),Metadata!B$1:K$2632,10,FALSE)</f>
        <v>146173</v>
      </c>
      <c r="P3941" s="4" t="s">
        <v>12063</v>
      </c>
      <c r="Q3941">
        <v>373</v>
      </c>
      <c r="R3941">
        <v>379</v>
      </c>
    </row>
    <row r="3942" spans="1:18" hidden="1" x14ac:dyDescent="0.25">
      <c r="A3942">
        <v>3946</v>
      </c>
      <c r="B3942" t="s">
        <v>4354</v>
      </c>
      <c r="C3942" t="s">
        <v>428</v>
      </c>
      <c r="D3942" t="s">
        <v>330</v>
      </c>
      <c r="E3942" t="s">
        <v>7936</v>
      </c>
      <c r="F3942" t="str">
        <f>VLOOKUP(TRIM(SUBSTITUTE(E3942,CHAR(160),CHAR(32))),Metadata!B$1:C$2632,2,FALSE)</f>
        <v>Marguerite, Queen, consort of Henry II, King of Navarre, 1492-1549.</v>
      </c>
      <c r="G3942" t="str">
        <f>VLOOKUP(TRIM(SUBSTITUTE(E3942,CHAR(160),CHAR(32))),Metadata!B$1:D$2632,3,FALSE)</f>
        <v>L'Heptaméron</v>
      </c>
      <c r="H3942">
        <f>VLOOKUP(TRIM(SUBSTITUTE(E3942,CHAR(160),CHAR(32))),Metadata!B$1:E$2632,4,FALSE)</f>
        <v>1559</v>
      </c>
      <c r="I3942" t="s">
        <v>456</v>
      </c>
      <c r="K3942" t="str">
        <f>VLOOKUP(TRIM(SUBSTITUTE(E3942,CHAR(160),CHAR(32))),Metadata!B$1:H$2632,7,FALSE)</f>
        <v>roman</v>
      </c>
      <c r="L3942" t="s">
        <v>4378</v>
      </c>
      <c r="N3942" t="str">
        <f>VLOOKUP(TRIM(SUBSTITUTE(E3942,CHAR(160),CHAR(32))),Metadata!B$1:J$2632,9,FALSE)</f>
        <v/>
      </c>
      <c r="O3942">
        <f>VLOOKUP(TRIM(SUBSTITUTE(E3942,CHAR(160),CHAR(32))),Metadata!B$1:K$2632,10,FALSE)</f>
        <v>182112</v>
      </c>
      <c r="P3942" s="4" t="s">
        <v>13148</v>
      </c>
      <c r="Q3942">
        <v>108</v>
      </c>
      <c r="R3942">
        <v>113</v>
      </c>
    </row>
    <row r="3943" spans="1:18" hidden="1" x14ac:dyDescent="0.25">
      <c r="A3943">
        <v>3947</v>
      </c>
      <c r="B3943" t="s">
        <v>4354</v>
      </c>
      <c r="C3943" t="s">
        <v>428</v>
      </c>
      <c r="D3943" t="s">
        <v>330</v>
      </c>
      <c r="E3943" t="s">
        <v>7951</v>
      </c>
      <c r="F3943" t="str">
        <f>VLOOKUP(TRIM(SUBSTITUTE(E3943,CHAR(160),CHAR(32))),Metadata!B$1:C$2632,2,FALSE)</f>
        <v>Rabelais, François, ca. 1490-1553?.</v>
      </c>
      <c r="G3943" t="str">
        <f>VLOOKUP(TRIM(SUBSTITUTE(E3943,CHAR(160),CHAR(32))),Metadata!B$1:D$2632,3,FALSE)</f>
        <v>Le Quart-Livre</v>
      </c>
      <c r="H3943">
        <f>VLOOKUP(TRIM(SUBSTITUTE(E3943,CHAR(160),CHAR(32))),Metadata!B$1:E$2632,4,FALSE)</f>
        <v>1552</v>
      </c>
      <c r="I3943" t="s">
        <v>456</v>
      </c>
      <c r="K3943" t="str">
        <f>VLOOKUP(TRIM(SUBSTITUTE(E3943,CHAR(160),CHAR(32))),Metadata!B$1:H$2632,7,FALSE)</f>
        <v>roman</v>
      </c>
      <c r="L3943" t="s">
        <v>4378</v>
      </c>
      <c r="N3943" t="str">
        <f>VLOOKUP(TRIM(SUBSTITUTE(E3943,CHAR(160),CHAR(32))),Metadata!B$1:J$2632,9,FALSE)</f>
        <v/>
      </c>
      <c r="O3943">
        <f>VLOOKUP(TRIM(SUBSTITUTE(E3943,CHAR(160),CHAR(32))),Metadata!B$1:K$2632,10,FALSE)</f>
        <v>60714</v>
      </c>
      <c r="P3943" s="4" t="s">
        <v>12064</v>
      </c>
      <c r="Q3943">
        <v>119</v>
      </c>
      <c r="R3943">
        <v>124</v>
      </c>
    </row>
    <row r="3944" spans="1:18" x14ac:dyDescent="0.25">
      <c r="A3944">
        <v>3948</v>
      </c>
      <c r="B3944" t="s">
        <v>4354</v>
      </c>
      <c r="C3944" t="s">
        <v>428</v>
      </c>
      <c r="D3944" t="s">
        <v>330</v>
      </c>
      <c r="E3944" t="s">
        <v>7943</v>
      </c>
      <c r="F3944" t="str">
        <f>VLOOKUP(TRIM(SUBSTITUTE(E3944,CHAR(160),CHAR(32))),Metadata!B$1:C$2632,2,FALSE)</f>
        <v>Marot, Clément</v>
      </c>
      <c r="G3944" t="str">
        <f>VLOOKUP(TRIM(SUBSTITUTE(E3944,CHAR(160),CHAR(32))),Metadata!B$1:D$2632,3,FALSE)</f>
        <v>L'Adolescence clémentine</v>
      </c>
      <c r="H3944">
        <f>VLOOKUP(TRIM(SUBSTITUTE(E3944,CHAR(160),CHAR(32))),Metadata!B$1:E$2632,4,FALSE)</f>
        <v>1532</v>
      </c>
      <c r="I3944" t="s">
        <v>456</v>
      </c>
      <c r="K3944" t="str">
        <f>VLOOKUP(TRIM(SUBSTITUTE(E3944,CHAR(160),CHAR(32))),Metadata!B$1:H$2632,7,FALSE)</f>
        <v>poesie</v>
      </c>
      <c r="L3944" t="s">
        <v>4382</v>
      </c>
      <c r="N3944" t="str">
        <f>VLOOKUP(TRIM(SUBSTITUTE(E3944,CHAR(160),CHAR(32))),Metadata!B$1:J$2632,9,FALSE)</f>
        <v/>
      </c>
      <c r="O3944">
        <f>VLOOKUP(TRIM(SUBSTITUTE(E3944,CHAR(160),CHAR(32))),Metadata!B$1:K$2632,10,FALSE)</f>
        <v>35172</v>
      </c>
      <c r="P3944" s="8" t="s">
        <v>12065</v>
      </c>
      <c r="Q3944">
        <v>97</v>
      </c>
      <c r="R3944">
        <v>103</v>
      </c>
    </row>
    <row r="3945" spans="1:18" x14ac:dyDescent="0.25">
      <c r="A3945">
        <v>3949</v>
      </c>
      <c r="B3945" t="s">
        <v>4354</v>
      </c>
      <c r="C3945" t="s">
        <v>428</v>
      </c>
      <c r="D3945" t="s">
        <v>330</v>
      </c>
      <c r="E3945" t="s">
        <v>7923</v>
      </c>
      <c r="F3945" t="str">
        <f>VLOOKUP(TRIM(SUBSTITUTE(E3945,CHAR(160),CHAR(32))),Metadata!B$1:C$2632,2,FALSE)</f>
        <v>Du Bellay, Joachim</v>
      </c>
      <c r="G3945" t="str">
        <f>VLOOKUP(TRIM(SUBSTITUTE(E3945,CHAR(160),CHAR(32))),Metadata!B$1:D$2632,3,FALSE)</f>
        <v>Oeuvre de l' invention de l' autheur</v>
      </c>
      <c r="H3945">
        <f>VLOOKUP(TRIM(SUBSTITUTE(E3945,CHAR(160),CHAR(32))),Metadata!B$1:E$2632,4,FALSE)</f>
        <v>1552</v>
      </c>
      <c r="I3945" t="s">
        <v>456</v>
      </c>
      <c r="K3945" t="str">
        <f>VLOOKUP(TRIM(SUBSTITUTE(E3945,CHAR(160),CHAR(32))),Metadata!B$1:H$2632,7,FALSE)</f>
        <v>poesie</v>
      </c>
      <c r="L3945" t="s">
        <v>4382</v>
      </c>
      <c r="N3945" t="str">
        <f>VLOOKUP(TRIM(SUBSTITUTE(E3945,CHAR(160),CHAR(32))),Metadata!B$1:J$2632,9,FALSE)</f>
        <v/>
      </c>
      <c r="O3945">
        <f>VLOOKUP(TRIM(SUBSTITUTE(E3945,CHAR(160),CHAR(32))),Metadata!B$1:K$2632,10,FALSE)</f>
        <v>13680</v>
      </c>
      <c r="P3945" s="4" t="s">
        <v>13149</v>
      </c>
      <c r="Q3945">
        <v>198</v>
      </c>
      <c r="R3945">
        <v>204</v>
      </c>
    </row>
    <row r="3946" spans="1:18" hidden="1" x14ac:dyDescent="0.25">
      <c r="A3946">
        <v>3950</v>
      </c>
      <c r="B3946" t="s">
        <v>4354</v>
      </c>
      <c r="C3946" t="s">
        <v>428</v>
      </c>
      <c r="D3946" t="s">
        <v>330</v>
      </c>
      <c r="E3946" t="s">
        <v>7936</v>
      </c>
      <c r="F3946" t="str">
        <f>VLOOKUP(TRIM(SUBSTITUTE(E3946,CHAR(160),CHAR(32))),Metadata!B$1:C$2632,2,FALSE)</f>
        <v>Marguerite, Queen, consort of Henry II, King of Navarre, 1492-1549.</v>
      </c>
      <c r="G3946" t="str">
        <f>VLOOKUP(TRIM(SUBSTITUTE(E3946,CHAR(160),CHAR(32))),Metadata!B$1:D$2632,3,FALSE)</f>
        <v>L'Heptaméron</v>
      </c>
      <c r="H3946">
        <f>VLOOKUP(TRIM(SUBSTITUTE(E3946,CHAR(160),CHAR(32))),Metadata!B$1:E$2632,4,FALSE)</f>
        <v>1559</v>
      </c>
      <c r="I3946" t="s">
        <v>456</v>
      </c>
      <c r="K3946" t="str">
        <f>VLOOKUP(TRIM(SUBSTITUTE(E3946,CHAR(160),CHAR(32))),Metadata!B$1:H$2632,7,FALSE)</f>
        <v>roman</v>
      </c>
      <c r="L3946" t="s">
        <v>4378</v>
      </c>
      <c r="N3946" t="str">
        <f>VLOOKUP(TRIM(SUBSTITUTE(E3946,CHAR(160),CHAR(32))),Metadata!B$1:J$2632,9,FALSE)</f>
        <v/>
      </c>
      <c r="O3946">
        <f>VLOOKUP(TRIM(SUBSTITUTE(E3946,CHAR(160),CHAR(32))),Metadata!B$1:K$2632,10,FALSE)</f>
        <v>182112</v>
      </c>
      <c r="P3946" s="4" t="s">
        <v>12066</v>
      </c>
      <c r="Q3946">
        <v>242</v>
      </c>
      <c r="R3946">
        <v>248</v>
      </c>
    </row>
    <row r="3947" spans="1:18" x14ac:dyDescent="0.25">
      <c r="A3947">
        <v>3951</v>
      </c>
      <c r="B3947" t="s">
        <v>4354</v>
      </c>
      <c r="C3947" t="s">
        <v>428</v>
      </c>
      <c r="D3947" t="s">
        <v>330</v>
      </c>
      <c r="E3947" t="s">
        <v>7929</v>
      </c>
      <c r="F3947" t="str">
        <f>VLOOKUP(TRIM(SUBSTITUTE(E3947,CHAR(160),CHAR(32))),Metadata!B$1:C$2632,2,FALSE)</f>
        <v>Du Guillet, Pernette, 1520?-1545.</v>
      </c>
      <c r="G3947" t="str">
        <f>VLOOKUP(TRIM(SUBSTITUTE(E3947,CHAR(160),CHAR(32))),Metadata!B$1:D$2632,3,FALSE)</f>
        <v>Rymes</v>
      </c>
      <c r="H3947">
        <f>VLOOKUP(TRIM(SUBSTITUTE(E3947,CHAR(160),CHAR(32))),Metadata!B$1:E$2632,4,FALSE)</f>
        <v>1545</v>
      </c>
      <c r="I3947" t="s">
        <v>456</v>
      </c>
      <c r="K3947" t="str">
        <f>VLOOKUP(TRIM(SUBSTITUTE(E3947,CHAR(160),CHAR(32))),Metadata!B$1:H$2632,7,FALSE)</f>
        <v>poesie</v>
      </c>
      <c r="L3947" t="s">
        <v>4382</v>
      </c>
      <c r="N3947" t="str">
        <f>VLOOKUP(TRIM(SUBSTITUTE(E3947,CHAR(160),CHAR(32))),Metadata!B$1:J$2632,9,FALSE)</f>
        <v/>
      </c>
      <c r="O3947">
        <f>VLOOKUP(TRIM(SUBSTITUTE(E3947,CHAR(160),CHAR(32))),Metadata!B$1:K$2632,10,FALSE)</f>
        <v>10624</v>
      </c>
      <c r="P3947" s="4" t="s">
        <v>12067</v>
      </c>
      <c r="Q3947">
        <v>19</v>
      </c>
      <c r="R3947">
        <v>24</v>
      </c>
    </row>
    <row r="3948" spans="1:18" hidden="1" x14ac:dyDescent="0.25">
      <c r="A3948">
        <v>3952</v>
      </c>
      <c r="B3948" t="s">
        <v>4354</v>
      </c>
      <c r="C3948" t="s">
        <v>428</v>
      </c>
      <c r="D3948" t="s">
        <v>330</v>
      </c>
      <c r="E3948" t="s">
        <v>7936</v>
      </c>
      <c r="F3948" t="str">
        <f>VLOOKUP(TRIM(SUBSTITUTE(E3948,CHAR(160),CHAR(32))),Metadata!B$1:C$2632,2,FALSE)</f>
        <v>Marguerite, Queen, consort of Henry II, King of Navarre, 1492-1549.</v>
      </c>
      <c r="G3948" t="str">
        <f>VLOOKUP(TRIM(SUBSTITUTE(E3948,CHAR(160),CHAR(32))),Metadata!B$1:D$2632,3,FALSE)</f>
        <v>L'Heptaméron</v>
      </c>
      <c r="H3948">
        <f>VLOOKUP(TRIM(SUBSTITUTE(E3948,CHAR(160),CHAR(32))),Metadata!B$1:E$2632,4,FALSE)</f>
        <v>1559</v>
      </c>
      <c r="I3948" t="s">
        <v>456</v>
      </c>
      <c r="K3948" t="str">
        <f>VLOOKUP(TRIM(SUBSTITUTE(E3948,CHAR(160),CHAR(32))),Metadata!B$1:H$2632,7,FALSE)</f>
        <v>roman</v>
      </c>
      <c r="L3948" t="s">
        <v>4378</v>
      </c>
      <c r="N3948" t="str">
        <f>VLOOKUP(TRIM(SUBSTITUTE(E3948,CHAR(160),CHAR(32))),Metadata!B$1:J$2632,9,FALSE)</f>
        <v/>
      </c>
      <c r="O3948">
        <f>VLOOKUP(TRIM(SUBSTITUTE(E3948,CHAR(160),CHAR(32))),Metadata!B$1:K$2632,10,FALSE)</f>
        <v>182112</v>
      </c>
      <c r="P3948" s="4" t="s">
        <v>12068</v>
      </c>
      <c r="Q3948">
        <v>545</v>
      </c>
      <c r="R3948">
        <v>550</v>
      </c>
    </row>
    <row r="3949" spans="1:18" hidden="1" x14ac:dyDescent="0.25">
      <c r="A3949">
        <v>3953</v>
      </c>
      <c r="B3949" t="s">
        <v>4354</v>
      </c>
      <c r="C3949" t="s">
        <v>428</v>
      </c>
      <c r="D3949" t="s">
        <v>330</v>
      </c>
      <c r="E3949" t="s">
        <v>7936</v>
      </c>
      <c r="F3949" t="str">
        <f>VLOOKUP(TRIM(SUBSTITUTE(E3949,CHAR(160),CHAR(32))),Metadata!B$1:C$2632,2,FALSE)</f>
        <v>Marguerite, Queen, consort of Henry II, King of Navarre, 1492-1549.</v>
      </c>
      <c r="G3949" t="str">
        <f>VLOOKUP(TRIM(SUBSTITUTE(E3949,CHAR(160),CHAR(32))),Metadata!B$1:D$2632,3,FALSE)</f>
        <v>L'Heptaméron</v>
      </c>
      <c r="H3949">
        <f>VLOOKUP(TRIM(SUBSTITUTE(E3949,CHAR(160),CHAR(32))),Metadata!B$1:E$2632,4,FALSE)</f>
        <v>1559</v>
      </c>
      <c r="I3949" t="s">
        <v>456</v>
      </c>
      <c r="K3949" t="str">
        <f>VLOOKUP(TRIM(SUBSTITUTE(E3949,CHAR(160),CHAR(32))),Metadata!B$1:H$2632,7,FALSE)</f>
        <v>roman</v>
      </c>
      <c r="L3949" t="s">
        <v>4378</v>
      </c>
      <c r="N3949" t="str">
        <f>VLOOKUP(TRIM(SUBSTITUTE(E3949,CHAR(160),CHAR(32))),Metadata!B$1:J$2632,9,FALSE)</f>
        <v/>
      </c>
      <c r="O3949">
        <f>VLOOKUP(TRIM(SUBSTITUTE(E3949,CHAR(160),CHAR(32))),Metadata!B$1:K$2632,10,FALSE)</f>
        <v>182112</v>
      </c>
      <c r="P3949" s="4" t="s">
        <v>12069</v>
      </c>
      <c r="Q3949">
        <v>217</v>
      </c>
      <c r="R3949">
        <v>222</v>
      </c>
    </row>
    <row r="3950" spans="1:18" x14ac:dyDescent="0.25">
      <c r="A3950">
        <v>3954</v>
      </c>
      <c r="B3950" t="s">
        <v>4354</v>
      </c>
      <c r="C3950" t="s">
        <v>428</v>
      </c>
      <c r="D3950" t="s">
        <v>330</v>
      </c>
      <c r="E3950" t="s">
        <v>7920</v>
      </c>
      <c r="F3950" t="str">
        <f>VLOOKUP(TRIM(SUBSTITUTE(E3950,CHAR(160),CHAR(32))),Metadata!B$1:C$2632,2,FALSE)</f>
        <v>Des Masures, Louis, 1523?-1574.</v>
      </c>
      <c r="G3950" t="str">
        <f>VLOOKUP(TRIM(SUBSTITUTE(E3950,CHAR(160),CHAR(32))),Metadata!B$1:D$2632,3,FALSE)</f>
        <v>David fugitif</v>
      </c>
      <c r="H3950">
        <f>VLOOKUP(TRIM(SUBSTITUTE(E3950,CHAR(160),CHAR(32))),Metadata!B$1:E$2632,4,FALSE)</f>
        <v>1566</v>
      </c>
      <c r="I3950" t="s">
        <v>456</v>
      </c>
      <c r="K3950" t="str">
        <f>VLOOKUP(TRIM(SUBSTITUTE(E3950,CHAR(160),CHAR(32))),Metadata!B$1:H$2632,7,FALSE)</f>
        <v>poesie</v>
      </c>
      <c r="L3950" t="s">
        <v>4382</v>
      </c>
      <c r="N3950" t="str">
        <f>VLOOKUP(TRIM(SUBSTITUTE(E3950,CHAR(160),CHAR(32))),Metadata!B$1:J$2632,9,FALSE)</f>
        <v/>
      </c>
      <c r="O3950">
        <f>VLOOKUP(TRIM(SUBSTITUTE(E3950,CHAR(160),CHAR(32))),Metadata!B$1:K$2632,10,FALSE)</f>
        <v>18753</v>
      </c>
      <c r="P3950" s="4" t="s">
        <v>12070</v>
      </c>
      <c r="Q3950">
        <v>54</v>
      </c>
      <c r="R3950">
        <v>59</v>
      </c>
    </row>
    <row r="3951" spans="1:18" hidden="1" x14ac:dyDescent="0.25">
      <c r="A3951">
        <v>3955</v>
      </c>
      <c r="B3951" t="s">
        <v>4354</v>
      </c>
      <c r="C3951" t="s">
        <v>428</v>
      </c>
      <c r="D3951" t="s">
        <v>330</v>
      </c>
      <c r="E3951" t="s">
        <v>7936</v>
      </c>
      <c r="F3951" t="str">
        <f>VLOOKUP(TRIM(SUBSTITUTE(E3951,CHAR(160),CHAR(32))),Metadata!B$1:C$2632,2,FALSE)</f>
        <v>Marguerite, Queen, consort of Henry II, King of Navarre, 1492-1549.</v>
      </c>
      <c r="G3951" t="str">
        <f>VLOOKUP(TRIM(SUBSTITUTE(E3951,CHAR(160),CHAR(32))),Metadata!B$1:D$2632,3,FALSE)</f>
        <v>L'Heptaméron</v>
      </c>
      <c r="H3951">
        <f>VLOOKUP(TRIM(SUBSTITUTE(E3951,CHAR(160),CHAR(32))),Metadata!B$1:E$2632,4,FALSE)</f>
        <v>1559</v>
      </c>
      <c r="I3951" t="s">
        <v>456</v>
      </c>
      <c r="K3951" t="str">
        <f>VLOOKUP(TRIM(SUBSTITUTE(E3951,CHAR(160),CHAR(32))),Metadata!B$1:H$2632,7,FALSE)</f>
        <v>roman</v>
      </c>
      <c r="L3951" t="s">
        <v>4378</v>
      </c>
      <c r="N3951" t="str">
        <f>VLOOKUP(TRIM(SUBSTITUTE(E3951,CHAR(160),CHAR(32))),Metadata!B$1:J$2632,9,FALSE)</f>
        <v/>
      </c>
      <c r="O3951">
        <f>VLOOKUP(TRIM(SUBSTITUTE(E3951,CHAR(160),CHAR(32))),Metadata!B$1:K$2632,10,FALSE)</f>
        <v>182112</v>
      </c>
      <c r="P3951" s="4" t="s">
        <v>12071</v>
      </c>
      <c r="Q3951">
        <v>389</v>
      </c>
      <c r="R3951">
        <v>395</v>
      </c>
    </row>
    <row r="3952" spans="1:18" x14ac:dyDescent="0.25">
      <c r="A3952">
        <v>3956</v>
      </c>
      <c r="B3952" t="s">
        <v>4354</v>
      </c>
      <c r="C3952" t="s">
        <v>428</v>
      </c>
      <c r="D3952" t="s">
        <v>330</v>
      </c>
      <c r="E3952" t="s">
        <v>7920</v>
      </c>
      <c r="F3952" t="str">
        <f>VLOOKUP(TRIM(SUBSTITUTE(E3952,CHAR(160),CHAR(32))),Metadata!B$1:C$2632,2,FALSE)</f>
        <v>Des Masures, Louis, 1523?-1574.</v>
      </c>
      <c r="G3952" t="str">
        <f>VLOOKUP(TRIM(SUBSTITUTE(E3952,CHAR(160),CHAR(32))),Metadata!B$1:D$2632,3,FALSE)</f>
        <v>David fugitif</v>
      </c>
      <c r="H3952">
        <f>VLOOKUP(TRIM(SUBSTITUTE(E3952,CHAR(160),CHAR(32))),Metadata!B$1:E$2632,4,FALSE)</f>
        <v>1566</v>
      </c>
      <c r="I3952" t="s">
        <v>456</v>
      </c>
      <c r="K3952" t="str">
        <f>VLOOKUP(TRIM(SUBSTITUTE(E3952,CHAR(160),CHAR(32))),Metadata!B$1:H$2632,7,FALSE)</f>
        <v>poesie</v>
      </c>
      <c r="L3952" t="s">
        <v>4382</v>
      </c>
      <c r="N3952" t="str">
        <f>VLOOKUP(TRIM(SUBSTITUTE(E3952,CHAR(160),CHAR(32))),Metadata!B$1:J$2632,9,FALSE)</f>
        <v/>
      </c>
      <c r="O3952">
        <f>VLOOKUP(TRIM(SUBSTITUTE(E3952,CHAR(160),CHAR(32))),Metadata!B$1:K$2632,10,FALSE)</f>
        <v>18753</v>
      </c>
      <c r="P3952" s="4" t="s">
        <v>13150</v>
      </c>
      <c r="Q3952">
        <v>66</v>
      </c>
      <c r="R3952">
        <v>71</v>
      </c>
    </row>
    <row r="3953" spans="1:18" x14ac:dyDescent="0.25">
      <c r="A3953">
        <v>3957</v>
      </c>
      <c r="B3953" t="s">
        <v>4354</v>
      </c>
      <c r="C3953" t="s">
        <v>428</v>
      </c>
      <c r="D3953" t="s">
        <v>330</v>
      </c>
      <c r="E3953" t="s">
        <v>7919</v>
      </c>
      <c r="F3953" t="str">
        <f>VLOOKUP(TRIM(SUBSTITUTE(E3953,CHAR(160),CHAR(32))),Metadata!B$1:C$2632,2,FALSE)</f>
        <v>Des Masures, Louis, 1523?-1574.</v>
      </c>
      <c r="G3953" t="str">
        <f>VLOOKUP(TRIM(SUBSTITUTE(E3953,CHAR(160),CHAR(32))),Metadata!B$1:D$2632,3,FALSE)</f>
        <v>David combattant</v>
      </c>
      <c r="H3953">
        <f>VLOOKUP(TRIM(SUBSTITUTE(E3953,CHAR(160),CHAR(32))),Metadata!B$1:E$2632,4,FALSE)</f>
        <v>1566</v>
      </c>
      <c r="I3953" t="s">
        <v>456</v>
      </c>
      <c r="K3953" t="str">
        <f>VLOOKUP(TRIM(SUBSTITUTE(E3953,CHAR(160),CHAR(32))),Metadata!B$1:H$2632,7,FALSE)</f>
        <v>poesie</v>
      </c>
      <c r="L3953" t="s">
        <v>4382</v>
      </c>
      <c r="N3953" t="str">
        <f>VLOOKUP(TRIM(SUBSTITUTE(E3953,CHAR(160),CHAR(32))),Metadata!B$1:J$2632,9,FALSE)</f>
        <v/>
      </c>
      <c r="O3953">
        <f>VLOOKUP(TRIM(SUBSTITUTE(E3953,CHAR(160),CHAR(32))),Metadata!B$1:K$2632,10,FALSE)</f>
        <v>15183</v>
      </c>
      <c r="P3953" s="4" t="s">
        <v>12072</v>
      </c>
      <c r="Q3953">
        <v>61</v>
      </c>
      <c r="R3953">
        <v>66</v>
      </c>
    </row>
    <row r="3954" spans="1:18" hidden="1" x14ac:dyDescent="0.25">
      <c r="A3954">
        <v>3958</v>
      </c>
      <c r="B3954" t="s">
        <v>4354</v>
      </c>
      <c r="C3954" t="s">
        <v>428</v>
      </c>
      <c r="D3954" t="s">
        <v>330</v>
      </c>
      <c r="E3954" t="s">
        <v>7928</v>
      </c>
      <c r="F3954" t="str">
        <f>VLOOKUP(TRIM(SUBSTITUTE(E3954,CHAR(160),CHAR(32))),Metadata!B$1:C$2632,2,FALSE)</f>
        <v>Du Fail, Noël, 1520?-1591.</v>
      </c>
      <c r="G3954" t="str">
        <f>VLOOKUP(TRIM(SUBSTITUTE(E3954,CHAR(160),CHAR(32))),Metadata!B$1:D$2632,3,FALSE)</f>
        <v>Propos Rustiques</v>
      </c>
      <c r="H3954">
        <f>VLOOKUP(TRIM(SUBSTITUTE(E3954,CHAR(160),CHAR(32))),Metadata!B$1:E$2632,4,FALSE)</f>
        <v>1550</v>
      </c>
      <c r="I3954" t="s">
        <v>456</v>
      </c>
      <c r="K3954" t="str">
        <f>VLOOKUP(TRIM(SUBSTITUTE(E3954,CHAR(160),CHAR(32))),Metadata!B$1:H$2632,7,FALSE)</f>
        <v>prose</v>
      </c>
      <c r="L3954" t="s">
        <v>4442</v>
      </c>
      <c r="N3954" t="str">
        <f>VLOOKUP(TRIM(SUBSTITUTE(E3954,CHAR(160),CHAR(32))),Metadata!B$1:J$2632,9,FALSE)</f>
        <v/>
      </c>
      <c r="O3954">
        <f>VLOOKUP(TRIM(SUBSTITUTE(E3954,CHAR(160),CHAR(32))),Metadata!B$1:K$2632,10,FALSE)</f>
        <v>22255</v>
      </c>
      <c r="P3954" s="4" t="s">
        <v>12073</v>
      </c>
      <c r="Q3954">
        <v>138</v>
      </c>
      <c r="R3954">
        <v>144</v>
      </c>
    </row>
    <row r="3955" spans="1:18" hidden="1" x14ac:dyDescent="0.25">
      <c r="A3955">
        <v>3959</v>
      </c>
      <c r="B3955" t="s">
        <v>4354</v>
      </c>
      <c r="C3955" t="s">
        <v>428</v>
      </c>
      <c r="D3955" t="s">
        <v>330</v>
      </c>
      <c r="E3955" t="s">
        <v>7931</v>
      </c>
      <c r="F3955" t="str">
        <f>VLOOKUP(TRIM(SUBSTITUTE(E3955,CHAR(160),CHAR(32))),Metadata!B$1:C$2632,2,FALSE)</f>
        <v>Garnier, Robert, 1544-1590.</v>
      </c>
      <c r="G3955" t="str">
        <f>VLOOKUP(TRIM(SUBSTITUTE(E3955,CHAR(160),CHAR(32))),Metadata!B$1:D$2632,3,FALSE)</f>
        <v>Bradamante</v>
      </c>
      <c r="H3955">
        <f>VLOOKUP(TRIM(SUBSTITUTE(E3955,CHAR(160),CHAR(32))),Metadata!B$1:E$2632,4,FALSE)</f>
        <v>1582</v>
      </c>
      <c r="I3955" t="s">
        <v>456</v>
      </c>
      <c r="K3955" t="str">
        <f>VLOOKUP(TRIM(SUBSTITUTE(E3955,CHAR(160),CHAR(32))),Metadata!B$1:H$2632,7,FALSE)</f>
        <v>theatre</v>
      </c>
      <c r="L3955" t="s">
        <v>4472</v>
      </c>
      <c r="N3955" t="str">
        <f>VLOOKUP(TRIM(SUBSTITUTE(E3955,CHAR(160),CHAR(32))),Metadata!B$1:J$2632,9,FALSE)</f>
        <v/>
      </c>
      <c r="O3955">
        <f>VLOOKUP(TRIM(SUBSTITUTE(E3955,CHAR(160),CHAR(32))),Metadata!B$1:K$2632,10,FALSE)</f>
        <v>17363</v>
      </c>
      <c r="P3955" s="4" t="s">
        <v>12074</v>
      </c>
      <c r="Q3955">
        <v>87</v>
      </c>
      <c r="R3955">
        <v>92</v>
      </c>
    </row>
    <row r="3956" spans="1:18" x14ac:dyDescent="0.25">
      <c r="A3956">
        <v>3960</v>
      </c>
      <c r="B3956" t="s">
        <v>4354</v>
      </c>
      <c r="C3956" t="s">
        <v>428</v>
      </c>
      <c r="D3956" t="s">
        <v>330</v>
      </c>
      <c r="E3956" t="s">
        <v>7949</v>
      </c>
      <c r="F3956" t="str">
        <f>VLOOKUP(TRIM(SUBSTITUTE(E3956,CHAR(160),CHAR(32))),Metadata!B$1:C$2632,2,FALSE)</f>
        <v>Rabelais, François, ca. 1490-1553?.</v>
      </c>
      <c r="G3956" t="str">
        <f>VLOOKUP(TRIM(SUBSTITUTE(E3956,CHAR(160),CHAR(32))),Metadata!B$1:D$2632,3,FALSE)</f>
        <v>Gargantua.</v>
      </c>
      <c r="H3956">
        <f>VLOOKUP(TRIM(SUBSTITUTE(E3956,CHAR(160),CHAR(32))),Metadata!B$1:E$2632,4,FALSE)</f>
        <v>1534</v>
      </c>
      <c r="I3956" t="s">
        <v>456</v>
      </c>
      <c r="K3956" t="str">
        <f>VLOOKUP(TRIM(SUBSTITUTE(E3956,CHAR(160),CHAR(32))),Metadata!B$1:H$2632,7,FALSE)</f>
        <v>poesie</v>
      </c>
      <c r="L3956" t="s">
        <v>4382</v>
      </c>
      <c r="N3956" t="str">
        <f>VLOOKUP(TRIM(SUBSTITUTE(E3956,CHAR(160),CHAR(32))),Metadata!B$1:J$2632,9,FALSE)</f>
        <v/>
      </c>
      <c r="O3956">
        <f>VLOOKUP(TRIM(SUBSTITUTE(E3956,CHAR(160),CHAR(32))),Metadata!B$1:K$2632,10,FALSE)</f>
        <v>44754</v>
      </c>
      <c r="P3956" s="8" t="s">
        <v>12075</v>
      </c>
      <c r="Q3956">
        <v>84</v>
      </c>
      <c r="R3956">
        <v>91</v>
      </c>
    </row>
    <row r="3957" spans="1:18" hidden="1" x14ac:dyDescent="0.25">
      <c r="A3957">
        <v>3961</v>
      </c>
      <c r="B3957" t="s">
        <v>4354</v>
      </c>
      <c r="C3957" t="s">
        <v>428</v>
      </c>
      <c r="D3957" t="s">
        <v>330</v>
      </c>
      <c r="E3957" t="s">
        <v>8126</v>
      </c>
      <c r="F3957" t="str">
        <f>VLOOKUP(TRIM(SUBSTITUTE(E3957,CHAR(160),CHAR(32))),Metadata!B$1:C$2632,2,FALSE)</f>
        <v>Racine, Jean, 1639-1699.</v>
      </c>
      <c r="G3957" t="str">
        <f>VLOOKUP(TRIM(SUBSTITUTE(E3957,CHAR(160),CHAR(32))),Metadata!B$1:D$2632,3,FALSE)</f>
        <v>Abrégé Hist. de Port-Royal</v>
      </c>
      <c r="H3957">
        <f>VLOOKUP(TRIM(SUBSTITUTE(E3957,CHAR(160),CHAR(32))),Metadata!B$1:E$2632,4,FALSE)</f>
        <v>1699</v>
      </c>
      <c r="I3957" t="s">
        <v>445</v>
      </c>
      <c r="K3957" t="str">
        <f>VLOOKUP(TRIM(SUBSTITUTE(E3957,CHAR(160),CHAR(32))),Metadata!B$1:H$2632,7,FALSE)</f>
        <v>traite ou essai</v>
      </c>
      <c r="L3957" t="s">
        <v>4402</v>
      </c>
      <c r="N3957" t="str">
        <f>VLOOKUP(TRIM(SUBSTITUTE(E3957,CHAR(160),CHAR(32))),Metadata!B$1:J$2632,9,FALSE)</f>
        <v>prose</v>
      </c>
      <c r="O3957">
        <f>VLOOKUP(TRIM(SUBSTITUTE(E3957,CHAR(160),CHAR(32))),Metadata!B$1:K$2632,10,FALSE)</f>
        <v>45781</v>
      </c>
      <c r="P3957" s="4" t="s">
        <v>12076</v>
      </c>
      <c r="Q3957">
        <v>324</v>
      </c>
      <c r="R3957">
        <v>330</v>
      </c>
    </row>
    <row r="3958" spans="1:18" hidden="1" x14ac:dyDescent="0.25">
      <c r="A3958">
        <v>3962</v>
      </c>
      <c r="B3958" t="s">
        <v>4354</v>
      </c>
      <c r="C3958" t="s">
        <v>428</v>
      </c>
      <c r="D3958" t="s">
        <v>330</v>
      </c>
      <c r="E3958" t="s">
        <v>8066</v>
      </c>
      <c r="F3958" t="str">
        <f>VLOOKUP(TRIM(SUBSTITUTE(E3958,CHAR(160),CHAR(32))),Metadata!B$1:C$2632,2,FALSE)</f>
        <v>La Bruyère, Jean de, 1645-1696.</v>
      </c>
      <c r="G3958" t="str">
        <f>VLOOKUP(TRIM(SUBSTITUTE(E3958,CHAR(160),CHAR(32))),Metadata!B$1:D$2632,3,FALSE)</f>
        <v>Dialogues sur le Quietisme</v>
      </c>
      <c r="H3958">
        <f>VLOOKUP(TRIM(SUBSTITUTE(E3958,CHAR(160),CHAR(32))),Metadata!B$1:E$2632,4,FALSE)</f>
        <v>1694</v>
      </c>
      <c r="I3958" t="s">
        <v>445</v>
      </c>
      <c r="K3958" t="str">
        <f>VLOOKUP(TRIM(SUBSTITUTE(E3958,CHAR(160),CHAR(32))),Metadata!B$1:H$2632,7,FALSE)</f>
        <v>eloquence</v>
      </c>
      <c r="L3958" t="s">
        <v>4758</v>
      </c>
      <c r="N3958" t="str">
        <f>VLOOKUP(TRIM(SUBSTITUTE(E3958,CHAR(160),CHAR(32))),Metadata!B$1:J$2632,9,FALSE)</f>
        <v/>
      </c>
      <c r="O3958">
        <f>VLOOKUP(TRIM(SUBSTITUTE(E3958,CHAR(160),CHAR(32))),Metadata!B$1:K$2632,10,FALSE)</f>
        <v>43045</v>
      </c>
      <c r="P3958" s="4" t="s">
        <v>13151</v>
      </c>
      <c r="Q3958">
        <v>398</v>
      </c>
      <c r="R3958">
        <v>404</v>
      </c>
    </row>
    <row r="3959" spans="1:18" hidden="1" x14ac:dyDescent="0.25">
      <c r="A3959">
        <v>3963</v>
      </c>
      <c r="B3959" t="s">
        <v>4354</v>
      </c>
      <c r="C3959" t="s">
        <v>428</v>
      </c>
      <c r="D3959" t="s">
        <v>330</v>
      </c>
      <c r="E3959" t="s">
        <v>8037</v>
      </c>
      <c r="F3959" t="str">
        <f>VLOOKUP(TRIM(SUBSTITUTE(E3959,CHAR(160),CHAR(32))),Metadata!B$1:C$2632,2,FALSE)</f>
        <v>Daniel, Gabriel, 1649-1728.</v>
      </c>
      <c r="G3959" t="str">
        <f>VLOOKUP(TRIM(SUBSTITUTE(E3959,CHAR(160),CHAR(32))),Metadata!B$1:D$2632,3,FALSE)</f>
        <v>Voiage du Monde de Descartes</v>
      </c>
      <c r="H3959">
        <f>VLOOKUP(TRIM(SUBSTITUTE(E3959,CHAR(160),CHAR(32))),Metadata!B$1:E$2632,4,FALSE)</f>
        <v>1690</v>
      </c>
      <c r="I3959" t="s">
        <v>445</v>
      </c>
      <c r="K3959" t="str">
        <f>VLOOKUP(TRIM(SUBSTITUTE(E3959,CHAR(160),CHAR(32))),Metadata!B$1:H$2632,7,FALSE)</f>
        <v>traite ou essai</v>
      </c>
      <c r="L3959" t="s">
        <v>4402</v>
      </c>
      <c r="N3959" t="str">
        <f>VLOOKUP(TRIM(SUBSTITUTE(E3959,CHAR(160),CHAR(32))),Metadata!B$1:J$2632,9,FALSE)</f>
        <v>prose</v>
      </c>
      <c r="O3959">
        <f>VLOOKUP(TRIM(SUBSTITUTE(E3959,CHAR(160),CHAR(32))),Metadata!B$1:K$2632,10,FALSE)</f>
        <v>87134</v>
      </c>
      <c r="P3959" s="8" t="s">
        <v>13152</v>
      </c>
      <c r="Q3959">
        <v>22</v>
      </c>
      <c r="R3959">
        <v>27</v>
      </c>
    </row>
    <row r="3960" spans="1:18" hidden="1" x14ac:dyDescent="0.25">
      <c r="A3960">
        <v>3964</v>
      </c>
      <c r="B3960" t="s">
        <v>4354</v>
      </c>
      <c r="C3960" t="s">
        <v>428</v>
      </c>
      <c r="D3960" t="s">
        <v>330</v>
      </c>
      <c r="E3960" t="s">
        <v>7957</v>
      </c>
      <c r="F3960" t="str">
        <f>VLOOKUP(TRIM(SUBSTITUTE(E3960,CHAR(160),CHAR(32))),Metadata!B$1:C$2632,2,FALSE)</f>
        <v>Abbadie, Jacques, 1654-1727.</v>
      </c>
      <c r="G3960" t="str">
        <f>VLOOKUP(TRIM(SUBSTITUTE(E3960,CHAR(160),CHAR(32))),Metadata!B$1:D$2632,3,FALSE)</f>
        <v>Traité de la vérité de la religion chrétienne 2</v>
      </c>
      <c r="H3960">
        <f>VLOOKUP(TRIM(SUBSTITUTE(E3960,CHAR(160),CHAR(32))),Metadata!B$1:E$2632,4,FALSE)</f>
        <v>1684</v>
      </c>
      <c r="I3960" t="s">
        <v>445</v>
      </c>
      <c r="K3960" t="str">
        <f>VLOOKUP(TRIM(SUBSTITUTE(E3960,CHAR(160),CHAR(32))),Metadata!B$1:H$2632,7,FALSE)</f>
        <v>traite ou essai</v>
      </c>
      <c r="L3960" t="s">
        <v>4402</v>
      </c>
      <c r="N3960" t="str">
        <f>VLOOKUP(TRIM(SUBSTITUTE(E3960,CHAR(160),CHAR(32))),Metadata!B$1:J$2632,9,FALSE)</f>
        <v>prose</v>
      </c>
      <c r="O3960">
        <f>VLOOKUP(TRIM(SUBSTITUTE(E3960,CHAR(160),CHAR(32))),Metadata!B$1:K$2632,10,FALSE)</f>
        <v>89563</v>
      </c>
      <c r="P3960" s="4" t="s">
        <v>9429</v>
      </c>
      <c r="Q3960">
        <v>156</v>
      </c>
      <c r="R3960">
        <v>162</v>
      </c>
    </row>
    <row r="3961" spans="1:18" hidden="1" x14ac:dyDescent="0.25">
      <c r="A3961">
        <v>3965</v>
      </c>
      <c r="B3961" t="s">
        <v>4354</v>
      </c>
      <c r="C3961" t="s">
        <v>428</v>
      </c>
      <c r="D3961" t="s">
        <v>330</v>
      </c>
      <c r="E3961" t="s">
        <v>8129</v>
      </c>
      <c r="F3961" t="str">
        <f>VLOOKUP(TRIM(SUBSTITUTE(E3961,CHAR(160),CHAR(32))),Metadata!B$1:C$2632,2,FALSE)</f>
        <v>Racine, Jean, 1639-1699.</v>
      </c>
      <c r="G3961" t="str">
        <f>VLOOKUP(TRIM(SUBSTITUTE(E3961,CHAR(160),CHAR(32))),Metadata!B$1:D$2632,3,FALSE)</f>
        <v>Britannicus: tragédie</v>
      </c>
      <c r="H3961">
        <f>VLOOKUP(TRIM(SUBSTITUTE(E3961,CHAR(160),CHAR(32))),Metadata!B$1:E$2632,4,FALSE)</f>
        <v>1670</v>
      </c>
      <c r="I3961" t="s">
        <v>445</v>
      </c>
      <c r="K3961" t="str">
        <f>VLOOKUP(TRIM(SUBSTITUTE(E3961,CHAR(160),CHAR(32))),Metadata!B$1:H$2632,7,FALSE)</f>
        <v>theatre</v>
      </c>
      <c r="L3961" t="s">
        <v>4472</v>
      </c>
      <c r="N3961" t="str">
        <f>VLOOKUP(TRIM(SUBSTITUTE(E3961,CHAR(160),CHAR(32))),Metadata!B$1:J$2632,9,FALSE)</f>
        <v/>
      </c>
      <c r="O3961">
        <f>VLOOKUP(TRIM(SUBSTITUTE(E3961,CHAR(160),CHAR(32))),Metadata!B$1:K$2632,10,FALSE)</f>
        <v>15628</v>
      </c>
      <c r="P3961" s="4" t="s">
        <v>13153</v>
      </c>
      <c r="Q3961">
        <v>83</v>
      </c>
      <c r="R3961">
        <v>89</v>
      </c>
    </row>
    <row r="3962" spans="1:18" hidden="1" x14ac:dyDescent="0.25">
      <c r="A3962">
        <v>3966</v>
      </c>
      <c r="B3962" t="s">
        <v>4354</v>
      </c>
      <c r="C3962" t="s">
        <v>428</v>
      </c>
      <c r="D3962" t="s">
        <v>330</v>
      </c>
      <c r="E3962" t="s">
        <v>7962</v>
      </c>
      <c r="F3962" t="str">
        <f>VLOOKUP(TRIM(SUBSTITUTE(E3962,CHAR(160),CHAR(32))),Metadata!B$1:C$2632,2,FALSE)</f>
        <v>Arnauld, Antoine, 1612-1694.</v>
      </c>
      <c r="G3962" t="str">
        <f>VLOOKUP(TRIM(SUBSTITUTE(E3962,CHAR(160),CHAR(32))),Metadata!B$1:D$2632,3,FALSE)</f>
        <v>De la Frequente Communion</v>
      </c>
      <c r="H3962">
        <f>VLOOKUP(TRIM(SUBSTITUTE(E3962,CHAR(160),CHAR(32))),Metadata!B$1:E$2632,4,FALSE)</f>
        <v>1643</v>
      </c>
      <c r="I3962" t="s">
        <v>445</v>
      </c>
      <c r="K3962" t="str">
        <f>VLOOKUP(TRIM(SUBSTITUTE(E3962,CHAR(160),CHAR(32))),Metadata!B$1:H$2632,7,FALSE)</f>
        <v>traite ou essai</v>
      </c>
      <c r="L3962" t="s">
        <v>4402</v>
      </c>
      <c r="N3962" t="str">
        <f>VLOOKUP(TRIM(SUBSTITUTE(E3962,CHAR(160),CHAR(32))),Metadata!B$1:J$2632,9,FALSE)</f>
        <v>prose</v>
      </c>
      <c r="O3962">
        <f>VLOOKUP(TRIM(SUBSTITUTE(E3962,CHAR(160),CHAR(32))),Metadata!B$1:K$2632,10,FALSE)</f>
        <v>127275</v>
      </c>
      <c r="P3962" s="4" t="s">
        <v>12077</v>
      </c>
      <c r="Q3962">
        <v>111</v>
      </c>
      <c r="R3962">
        <v>117</v>
      </c>
    </row>
    <row r="3963" spans="1:18" hidden="1" x14ac:dyDescent="0.25">
      <c r="A3963">
        <v>3967</v>
      </c>
      <c r="B3963" t="s">
        <v>4354</v>
      </c>
      <c r="C3963" t="s">
        <v>428</v>
      </c>
      <c r="D3963" t="s">
        <v>330</v>
      </c>
      <c r="E3963" t="s">
        <v>8120</v>
      </c>
      <c r="F3963" t="str">
        <f>VLOOKUP(TRIM(SUBSTITUTE(E3963,CHAR(160),CHAR(32))),Metadata!B$1:C$2632,2,FALSE)</f>
        <v>Peiresc, Nicolas Claude Fabri de, 1580-1637.</v>
      </c>
      <c r="G3963" t="str">
        <f>VLOOKUP(TRIM(SUBSTITUTE(E3963,CHAR(160),CHAR(32))),Metadata!B$1:D$2632,3,FALSE)</f>
        <v>Lettres de Peiresc. Tome quatrième, Lettres de Peiresc à Borrilly, à Bouchard et à Gassendi, lettres de Gassendi à Peiresc, 1626-1637</v>
      </c>
      <c r="H3963">
        <f>VLOOKUP(TRIM(SUBSTITUTE(E3963,CHAR(160),CHAR(32))),Metadata!B$1:E$2632,4,FALSE)</f>
        <v>1637</v>
      </c>
      <c r="I3963" t="s">
        <v>445</v>
      </c>
      <c r="K3963" t="str">
        <f>VLOOKUP(TRIM(SUBSTITUTE(E3963,CHAR(160),CHAR(32))),Metadata!B$1:H$2632,7,FALSE)</f>
        <v>correspondance</v>
      </c>
      <c r="L3963" t="s">
        <v>4542</v>
      </c>
      <c r="N3963" t="str">
        <f>VLOOKUP(TRIM(SUBSTITUTE(E3963,CHAR(160),CHAR(32))),Metadata!B$1:J$2632,9,FALSE)</f>
        <v>prose</v>
      </c>
      <c r="O3963">
        <f>VLOOKUP(TRIM(SUBSTITUTE(E3963,CHAR(160),CHAR(32))),Metadata!B$1:K$2632,10,FALSE)</f>
        <v>81344</v>
      </c>
      <c r="P3963" s="4" t="s">
        <v>12078</v>
      </c>
      <c r="Q3963">
        <v>108</v>
      </c>
      <c r="R3963">
        <v>114</v>
      </c>
    </row>
    <row r="3964" spans="1:18" hidden="1" x14ac:dyDescent="0.25">
      <c r="A3964">
        <v>3968</v>
      </c>
      <c r="B3964" t="s">
        <v>4354</v>
      </c>
      <c r="C3964" t="s">
        <v>428</v>
      </c>
      <c r="D3964" t="s">
        <v>330</v>
      </c>
      <c r="E3964" t="s">
        <v>7956</v>
      </c>
      <c r="F3964" t="str">
        <f>VLOOKUP(TRIM(SUBSTITUTE(E3964,CHAR(160),CHAR(32))),Metadata!B$1:C$2632,2,FALSE)</f>
        <v>Abbadie, Jacques, 1654-1727.</v>
      </c>
      <c r="G3964" t="str">
        <f>VLOOKUP(TRIM(SUBSTITUTE(E3964,CHAR(160),CHAR(32))),Metadata!B$1:D$2632,3,FALSE)</f>
        <v>Traité de la vérité de la religion chrétienne 1</v>
      </c>
      <c r="H3964">
        <f>VLOOKUP(TRIM(SUBSTITUTE(E3964,CHAR(160),CHAR(32))),Metadata!B$1:E$2632,4,FALSE)</f>
        <v>1684</v>
      </c>
      <c r="I3964" t="s">
        <v>445</v>
      </c>
      <c r="K3964" t="str">
        <f>VLOOKUP(TRIM(SUBSTITUTE(E3964,CHAR(160),CHAR(32))),Metadata!B$1:H$2632,7,FALSE)</f>
        <v>traite ou essai</v>
      </c>
      <c r="L3964" t="s">
        <v>4402</v>
      </c>
      <c r="N3964" t="str">
        <f>VLOOKUP(TRIM(SUBSTITUTE(E3964,CHAR(160),CHAR(32))),Metadata!B$1:J$2632,9,FALSE)</f>
        <v>prose</v>
      </c>
      <c r="O3964">
        <f>VLOOKUP(TRIM(SUBSTITUTE(E3964,CHAR(160),CHAR(32))),Metadata!B$1:K$2632,10,FALSE)</f>
        <v>113883</v>
      </c>
      <c r="P3964" s="4" t="s">
        <v>13154</v>
      </c>
      <c r="Q3964">
        <v>119</v>
      </c>
      <c r="R3964">
        <v>126</v>
      </c>
    </row>
    <row r="3965" spans="1:18" hidden="1" x14ac:dyDescent="0.25">
      <c r="A3965">
        <v>3969</v>
      </c>
      <c r="B3965" t="s">
        <v>4354</v>
      </c>
      <c r="C3965" t="s">
        <v>428</v>
      </c>
      <c r="D3965" t="s">
        <v>330</v>
      </c>
      <c r="E3965" t="s">
        <v>7956</v>
      </c>
      <c r="F3965" t="str">
        <f>VLOOKUP(TRIM(SUBSTITUTE(E3965,CHAR(160),CHAR(32))),Metadata!B$1:C$2632,2,FALSE)</f>
        <v>Abbadie, Jacques, 1654-1727.</v>
      </c>
      <c r="G3965" t="str">
        <f>VLOOKUP(TRIM(SUBSTITUTE(E3965,CHAR(160),CHAR(32))),Metadata!B$1:D$2632,3,FALSE)</f>
        <v>Traité de la vérité de la religion chrétienne 1</v>
      </c>
      <c r="H3965">
        <f>VLOOKUP(TRIM(SUBSTITUTE(E3965,CHAR(160),CHAR(32))),Metadata!B$1:E$2632,4,FALSE)</f>
        <v>1684</v>
      </c>
      <c r="I3965" t="s">
        <v>445</v>
      </c>
      <c r="K3965" t="str">
        <f>VLOOKUP(TRIM(SUBSTITUTE(E3965,CHAR(160),CHAR(32))),Metadata!B$1:H$2632,7,FALSE)</f>
        <v>traite ou essai</v>
      </c>
      <c r="L3965" t="s">
        <v>4402</v>
      </c>
      <c r="N3965" t="str">
        <f>VLOOKUP(TRIM(SUBSTITUTE(E3965,CHAR(160),CHAR(32))),Metadata!B$1:J$2632,9,FALSE)</f>
        <v>prose</v>
      </c>
      <c r="O3965">
        <f>VLOOKUP(TRIM(SUBSTITUTE(E3965,CHAR(160),CHAR(32))),Metadata!B$1:K$2632,10,FALSE)</f>
        <v>113883</v>
      </c>
      <c r="P3965" s="4" t="s">
        <v>12079</v>
      </c>
      <c r="Q3965">
        <v>169</v>
      </c>
      <c r="R3965">
        <v>176</v>
      </c>
    </row>
    <row r="3966" spans="1:18" hidden="1" x14ac:dyDescent="0.25">
      <c r="A3966">
        <v>3970</v>
      </c>
      <c r="B3966" t="s">
        <v>4354</v>
      </c>
      <c r="C3966" t="s">
        <v>428</v>
      </c>
      <c r="D3966" t="s">
        <v>330</v>
      </c>
      <c r="E3966" t="s">
        <v>7957</v>
      </c>
      <c r="F3966" t="str">
        <f>VLOOKUP(TRIM(SUBSTITUTE(E3966,CHAR(160),CHAR(32))),Metadata!B$1:C$2632,2,FALSE)</f>
        <v>Abbadie, Jacques, 1654-1727.</v>
      </c>
      <c r="G3966" t="str">
        <f>VLOOKUP(TRIM(SUBSTITUTE(E3966,CHAR(160),CHAR(32))),Metadata!B$1:D$2632,3,FALSE)</f>
        <v>Traité de la vérité de la religion chrétienne 2</v>
      </c>
      <c r="H3966">
        <f>VLOOKUP(TRIM(SUBSTITUTE(E3966,CHAR(160),CHAR(32))),Metadata!B$1:E$2632,4,FALSE)</f>
        <v>1684</v>
      </c>
      <c r="I3966" t="s">
        <v>445</v>
      </c>
      <c r="K3966" t="str">
        <f>VLOOKUP(TRIM(SUBSTITUTE(E3966,CHAR(160),CHAR(32))),Metadata!B$1:H$2632,7,FALSE)</f>
        <v>traite ou essai</v>
      </c>
      <c r="L3966" t="s">
        <v>4402</v>
      </c>
      <c r="N3966" t="str">
        <f>VLOOKUP(TRIM(SUBSTITUTE(E3966,CHAR(160),CHAR(32))),Metadata!B$1:J$2632,9,FALSE)</f>
        <v>prose</v>
      </c>
      <c r="O3966">
        <f>VLOOKUP(TRIM(SUBSTITUTE(E3966,CHAR(160),CHAR(32))),Metadata!B$1:K$2632,10,FALSE)</f>
        <v>89563</v>
      </c>
      <c r="P3966" s="4" t="s">
        <v>13155</v>
      </c>
      <c r="Q3966">
        <v>58</v>
      </c>
      <c r="R3966">
        <v>64</v>
      </c>
    </row>
    <row r="3967" spans="1:18" hidden="1" x14ac:dyDescent="0.25">
      <c r="A3967">
        <v>3971</v>
      </c>
      <c r="B3967" t="s">
        <v>4354</v>
      </c>
      <c r="C3967" t="s">
        <v>428</v>
      </c>
      <c r="D3967" t="s">
        <v>330</v>
      </c>
      <c r="E3967" t="s">
        <v>7957</v>
      </c>
      <c r="F3967" t="str">
        <f>VLOOKUP(TRIM(SUBSTITUTE(E3967,CHAR(160),CHAR(32))),Metadata!B$1:C$2632,2,FALSE)</f>
        <v>Abbadie, Jacques, 1654-1727.</v>
      </c>
      <c r="G3967" t="str">
        <f>VLOOKUP(TRIM(SUBSTITUTE(E3967,CHAR(160),CHAR(32))),Metadata!B$1:D$2632,3,FALSE)</f>
        <v>Traité de la vérité de la religion chrétienne 2</v>
      </c>
      <c r="H3967">
        <f>VLOOKUP(TRIM(SUBSTITUTE(E3967,CHAR(160),CHAR(32))),Metadata!B$1:E$2632,4,FALSE)</f>
        <v>1684</v>
      </c>
      <c r="I3967" t="s">
        <v>445</v>
      </c>
      <c r="K3967" t="str">
        <f>VLOOKUP(TRIM(SUBSTITUTE(E3967,CHAR(160),CHAR(32))),Metadata!B$1:H$2632,7,FALSE)</f>
        <v>traite ou essai</v>
      </c>
      <c r="L3967" t="s">
        <v>4402</v>
      </c>
      <c r="N3967" t="str">
        <f>VLOOKUP(TRIM(SUBSTITUTE(E3967,CHAR(160),CHAR(32))),Metadata!B$1:J$2632,9,FALSE)</f>
        <v>prose</v>
      </c>
      <c r="O3967">
        <f>VLOOKUP(TRIM(SUBSTITUTE(E3967,CHAR(160),CHAR(32))),Metadata!B$1:K$2632,10,FALSE)</f>
        <v>89563</v>
      </c>
      <c r="P3967" s="4" t="s">
        <v>9430</v>
      </c>
      <c r="Q3967">
        <v>191</v>
      </c>
      <c r="R3967">
        <v>197</v>
      </c>
    </row>
    <row r="3968" spans="1:18" hidden="1" x14ac:dyDescent="0.25">
      <c r="A3968">
        <v>3972</v>
      </c>
      <c r="B3968" t="s">
        <v>4354</v>
      </c>
      <c r="C3968" t="s">
        <v>428</v>
      </c>
      <c r="D3968" t="s">
        <v>330</v>
      </c>
      <c r="E3968" t="s">
        <v>8047</v>
      </c>
      <c r="F3968" t="str">
        <f>VLOOKUP(TRIM(SUBSTITUTE(E3968,CHAR(160),CHAR(32))),Metadata!B$1:C$2632,2,FALSE)</f>
        <v>Esprit, Mr. (Jacques), 1611-1678.</v>
      </c>
      <c r="G3968" t="str">
        <f>VLOOKUP(TRIM(SUBSTITUTE(E3968,CHAR(160),CHAR(32))),Metadata!B$1:D$2632,3,FALSE)</f>
        <v>La fausseté des vertus humaines</v>
      </c>
      <c r="H3968">
        <f>VLOOKUP(TRIM(SUBSTITUTE(E3968,CHAR(160),CHAR(32))),Metadata!B$1:E$2632,4,FALSE)</f>
        <v>1678</v>
      </c>
      <c r="I3968" t="s">
        <v>445</v>
      </c>
      <c r="K3968" t="str">
        <f>VLOOKUP(TRIM(SUBSTITUTE(E3968,CHAR(160),CHAR(32))),Metadata!B$1:H$2632,7,FALSE)</f>
        <v>traite ou essai</v>
      </c>
      <c r="L3968" t="s">
        <v>4402</v>
      </c>
      <c r="N3968" t="str">
        <f>VLOOKUP(TRIM(SUBSTITUTE(E3968,CHAR(160),CHAR(32))),Metadata!B$1:J$2632,9,FALSE)</f>
        <v>prose</v>
      </c>
      <c r="O3968">
        <f>VLOOKUP(TRIM(SUBSTITUTE(E3968,CHAR(160),CHAR(32))),Metadata!B$1:K$2632,10,FALSE)</f>
        <v>165161</v>
      </c>
      <c r="P3968" s="4" t="s">
        <v>12080</v>
      </c>
      <c r="Q3968">
        <v>363</v>
      </c>
      <c r="R3968">
        <v>369</v>
      </c>
    </row>
    <row r="3969" spans="1:18" hidden="1" x14ac:dyDescent="0.25">
      <c r="A3969">
        <v>3973</v>
      </c>
      <c r="B3969" t="s">
        <v>4354</v>
      </c>
      <c r="C3969" t="s">
        <v>428</v>
      </c>
      <c r="D3969" t="s">
        <v>330</v>
      </c>
      <c r="E3969" t="s">
        <v>8080</v>
      </c>
      <c r="F3969" t="str">
        <f>VLOOKUP(TRIM(SUBSTITUTE(E3969,CHAR(160),CHAR(32))),Metadata!B$1:C$2632,2,FALSE)</f>
        <v>Mabillon, Jean, 1632-1707.</v>
      </c>
      <c r="G3969" t="str">
        <f>VLOOKUP(TRIM(SUBSTITUTE(E3969,CHAR(160),CHAR(32))),Metadata!B$1:D$2632,3,FALSE)</f>
        <v>Traité des études monastiques</v>
      </c>
      <c r="H3969">
        <f>VLOOKUP(TRIM(SUBSTITUTE(E3969,CHAR(160),CHAR(32))),Metadata!B$1:E$2632,4,FALSE)</f>
        <v>1691</v>
      </c>
      <c r="I3969" t="s">
        <v>445</v>
      </c>
      <c r="K3969" t="str">
        <f>VLOOKUP(TRIM(SUBSTITUTE(E3969,CHAR(160),CHAR(32))),Metadata!B$1:H$2632,7,FALSE)</f>
        <v>traite ou essai</v>
      </c>
      <c r="L3969" t="s">
        <v>4402</v>
      </c>
      <c r="N3969" t="str">
        <f>VLOOKUP(TRIM(SUBSTITUTE(E3969,CHAR(160),CHAR(32))),Metadata!B$1:J$2632,9,FALSE)</f>
        <v>prose</v>
      </c>
      <c r="O3969">
        <f>VLOOKUP(TRIM(SUBSTITUTE(E3969,CHAR(160),CHAR(32))),Metadata!B$1:K$2632,10,FALSE)</f>
        <v>111310</v>
      </c>
      <c r="P3969" s="4" t="s">
        <v>13156</v>
      </c>
      <c r="Q3969">
        <v>90</v>
      </c>
      <c r="R3969">
        <v>95</v>
      </c>
    </row>
    <row r="3970" spans="1:18" hidden="1" x14ac:dyDescent="0.25">
      <c r="A3970">
        <v>3974</v>
      </c>
      <c r="B3970" t="s">
        <v>4354</v>
      </c>
      <c r="C3970" t="s">
        <v>428</v>
      </c>
      <c r="D3970" t="s">
        <v>330</v>
      </c>
      <c r="E3970" t="s">
        <v>8149</v>
      </c>
      <c r="F3970" t="str">
        <f>VLOOKUP(TRIM(SUBSTITUTE(E3970,CHAR(160),CHAR(32))),Metadata!B$1:C$2632,2,FALSE)</f>
        <v>Scudéry, Madeleine de, 1607-1701.</v>
      </c>
      <c r="G3970" t="str">
        <f>VLOOKUP(TRIM(SUBSTITUTE(E3970,CHAR(160),CHAR(32))),Metadata!B$1:D$2632,3,FALSE)</f>
        <v>Célinte</v>
      </c>
      <c r="H3970">
        <f>VLOOKUP(TRIM(SUBSTITUTE(E3970,CHAR(160),CHAR(32))),Metadata!B$1:E$2632,4,FALSE)</f>
        <v>1661</v>
      </c>
      <c r="I3970" t="s">
        <v>445</v>
      </c>
      <c r="K3970" t="str">
        <f>VLOOKUP(TRIM(SUBSTITUTE(E3970,CHAR(160),CHAR(32))),Metadata!B$1:H$2632,7,FALSE)</f>
        <v>roman</v>
      </c>
      <c r="L3970" t="s">
        <v>4378</v>
      </c>
      <c r="N3970" t="str">
        <f>VLOOKUP(TRIM(SUBSTITUTE(E3970,CHAR(160),CHAR(32))),Metadata!B$1:J$2632,9,FALSE)</f>
        <v/>
      </c>
      <c r="O3970">
        <f>VLOOKUP(TRIM(SUBSTITUTE(E3970,CHAR(160),CHAR(32))),Metadata!B$1:K$2632,10,FALSE)</f>
        <v>47017</v>
      </c>
      <c r="P3970" s="4" t="s">
        <v>12081</v>
      </c>
      <c r="Q3970">
        <v>489</v>
      </c>
      <c r="R3970">
        <v>494</v>
      </c>
    </row>
    <row r="3971" spans="1:18" hidden="1" x14ac:dyDescent="0.25">
      <c r="A3971">
        <v>3975</v>
      </c>
      <c r="B3971" t="s">
        <v>4354</v>
      </c>
      <c r="C3971" t="s">
        <v>428</v>
      </c>
      <c r="D3971" t="s">
        <v>330</v>
      </c>
      <c r="E3971" t="s">
        <v>8160</v>
      </c>
      <c r="F3971" t="str">
        <f>VLOOKUP(TRIM(SUBSTITUTE(E3971,CHAR(160),CHAR(32))),Metadata!B$1:C$2632,2,FALSE)</f>
        <v>Tristan L'Hermite, François, 1601-1655.</v>
      </c>
      <c r="G3971" t="str">
        <f>VLOOKUP(TRIM(SUBSTITUTE(E3971,CHAR(160),CHAR(32))),Metadata!B$1:D$2632,3,FALSE)</f>
        <v>La mort de Seneque [computer file]</v>
      </c>
      <c r="H3971">
        <f>VLOOKUP(TRIM(SUBSTITUTE(E3971,CHAR(160),CHAR(32))),Metadata!B$1:E$2632,4,FALSE)</f>
        <v>1645</v>
      </c>
      <c r="I3971" t="s">
        <v>445</v>
      </c>
      <c r="K3971" t="str">
        <f>VLOOKUP(TRIM(SUBSTITUTE(E3971,CHAR(160),CHAR(32))),Metadata!B$1:H$2632,7,FALSE)</f>
        <v>theatre</v>
      </c>
      <c r="L3971" t="s">
        <v>4472</v>
      </c>
      <c r="N3971" t="str">
        <f>VLOOKUP(TRIM(SUBSTITUTE(E3971,CHAR(160),CHAR(32))),Metadata!B$1:J$2632,9,FALSE)</f>
        <v/>
      </c>
      <c r="O3971">
        <f>VLOOKUP(TRIM(SUBSTITUTE(E3971,CHAR(160),CHAR(32))),Metadata!B$1:K$2632,10,FALSE)</f>
        <v>16731</v>
      </c>
      <c r="P3971" s="4" t="s">
        <v>13157</v>
      </c>
      <c r="Q3971">
        <v>32</v>
      </c>
      <c r="R3971">
        <v>37</v>
      </c>
    </row>
    <row r="3972" spans="1:18" hidden="1" x14ac:dyDescent="0.25">
      <c r="A3972">
        <v>3976</v>
      </c>
      <c r="B3972" t="s">
        <v>4354</v>
      </c>
      <c r="C3972" t="s">
        <v>428</v>
      </c>
      <c r="D3972" t="s">
        <v>330</v>
      </c>
      <c r="E3972" t="s">
        <v>8002</v>
      </c>
      <c r="F3972" t="str">
        <f>VLOOKUP(TRIM(SUBSTITUTE(E3972,CHAR(160),CHAR(32))),Metadata!B$1:C$2632,2,FALSE)</f>
        <v>Bussy-Rabutin R. de</v>
      </c>
      <c r="G3972" t="str">
        <f>VLOOKUP(TRIM(SUBSTITUTE(E3972,CHAR(160),CHAR(32))),Metadata!B$1:D$2632,3,FALSE)</f>
        <v>Les Lettres T. 2 1681-1692</v>
      </c>
      <c r="H3972">
        <f>VLOOKUP(TRIM(SUBSTITUTE(E3972,CHAR(160),CHAR(32))),Metadata!B$1:E$2632,4,FALSE)</f>
        <v>1692</v>
      </c>
      <c r="I3972" t="s">
        <v>445</v>
      </c>
      <c r="K3972" t="str">
        <f>VLOOKUP(TRIM(SUBSTITUTE(E3972,CHAR(160),CHAR(32))),Metadata!B$1:H$2632,7,FALSE)</f>
        <v>correspondance</v>
      </c>
      <c r="L3972" t="s">
        <v>4542</v>
      </c>
      <c r="N3972" t="str">
        <f>VLOOKUP(TRIM(SUBSTITUTE(E3972,CHAR(160),CHAR(32))),Metadata!B$1:J$2632,9,FALSE)</f>
        <v>prose</v>
      </c>
      <c r="O3972">
        <f>VLOOKUP(TRIM(SUBSTITUTE(E3972,CHAR(160),CHAR(32))),Metadata!B$1:K$2632,10,FALSE)</f>
        <v>21440</v>
      </c>
      <c r="P3972" s="4" t="s">
        <v>12082</v>
      </c>
      <c r="Q3972">
        <v>153</v>
      </c>
      <c r="R3972">
        <v>159</v>
      </c>
    </row>
    <row r="3973" spans="1:18" hidden="1" x14ac:dyDescent="0.25">
      <c r="A3973">
        <v>3977</v>
      </c>
      <c r="B3973" t="s">
        <v>4354</v>
      </c>
      <c r="C3973" t="s">
        <v>428</v>
      </c>
      <c r="D3973" t="s">
        <v>330</v>
      </c>
      <c r="E3973" t="s">
        <v>7957</v>
      </c>
      <c r="F3973" t="str">
        <f>VLOOKUP(TRIM(SUBSTITUTE(E3973,CHAR(160),CHAR(32))),Metadata!B$1:C$2632,2,FALSE)</f>
        <v>Abbadie, Jacques, 1654-1727.</v>
      </c>
      <c r="G3973" t="str">
        <f>VLOOKUP(TRIM(SUBSTITUTE(E3973,CHAR(160),CHAR(32))),Metadata!B$1:D$2632,3,FALSE)</f>
        <v>Traité de la vérité de la religion chrétienne 2</v>
      </c>
      <c r="H3973">
        <f>VLOOKUP(TRIM(SUBSTITUTE(E3973,CHAR(160),CHAR(32))),Metadata!B$1:E$2632,4,FALSE)</f>
        <v>1684</v>
      </c>
      <c r="I3973" t="s">
        <v>445</v>
      </c>
      <c r="K3973" t="str">
        <f>VLOOKUP(TRIM(SUBSTITUTE(E3973,CHAR(160),CHAR(32))),Metadata!B$1:H$2632,7,FALSE)</f>
        <v>traite ou essai</v>
      </c>
      <c r="L3973" t="s">
        <v>4402</v>
      </c>
      <c r="N3973" t="str">
        <f>VLOOKUP(TRIM(SUBSTITUTE(E3973,CHAR(160),CHAR(32))),Metadata!B$1:J$2632,9,FALSE)</f>
        <v>prose</v>
      </c>
      <c r="O3973">
        <f>VLOOKUP(TRIM(SUBSTITUTE(E3973,CHAR(160),CHAR(32))),Metadata!B$1:K$2632,10,FALSE)</f>
        <v>89563</v>
      </c>
      <c r="P3973" s="4" t="s">
        <v>13158</v>
      </c>
      <c r="Q3973">
        <v>362</v>
      </c>
      <c r="R3973">
        <v>368</v>
      </c>
    </row>
    <row r="3974" spans="1:18" hidden="1" x14ac:dyDescent="0.25">
      <c r="A3974">
        <v>3978</v>
      </c>
      <c r="B3974" t="s">
        <v>4354</v>
      </c>
      <c r="C3974" t="s">
        <v>428</v>
      </c>
      <c r="D3974" t="s">
        <v>330</v>
      </c>
      <c r="E3974" t="s">
        <v>8031</v>
      </c>
      <c r="F3974" t="str">
        <f>VLOOKUP(TRIM(SUBSTITUTE(E3974,CHAR(160),CHAR(32))),Metadata!B$1:C$2632,2,FALSE)</f>
        <v>Corneille, Pierre, 1606-1684.</v>
      </c>
      <c r="G3974" t="str">
        <f>VLOOKUP(TRIM(SUBSTITUTE(E3974,CHAR(160),CHAR(32))),Metadata!B$1:D$2632,3,FALSE)</f>
        <v>Théodore</v>
      </c>
      <c r="H3974">
        <f>VLOOKUP(TRIM(SUBSTITUTE(E3974,CHAR(160),CHAR(32))),Metadata!B$1:E$2632,4,FALSE)</f>
        <v>1646</v>
      </c>
      <c r="I3974" t="s">
        <v>445</v>
      </c>
      <c r="K3974" t="str">
        <f>VLOOKUP(TRIM(SUBSTITUTE(E3974,CHAR(160),CHAR(32))),Metadata!B$1:H$2632,7,FALSE)</f>
        <v>theatre</v>
      </c>
      <c r="L3974" t="s">
        <v>4472</v>
      </c>
      <c r="N3974" t="str">
        <f>VLOOKUP(TRIM(SUBSTITUTE(E3974,CHAR(160),CHAR(32))),Metadata!B$1:J$2632,9,FALSE)</f>
        <v/>
      </c>
      <c r="O3974">
        <f>VLOOKUP(TRIM(SUBSTITUTE(E3974,CHAR(160),CHAR(32))),Metadata!B$1:K$2632,10,FALSE)</f>
        <v>17425</v>
      </c>
      <c r="P3974" s="4" t="s">
        <v>12083</v>
      </c>
      <c r="Q3974">
        <v>136</v>
      </c>
      <c r="R3974">
        <v>142</v>
      </c>
    </row>
    <row r="3975" spans="1:18" hidden="1" x14ac:dyDescent="0.25">
      <c r="A3975">
        <v>3979</v>
      </c>
      <c r="B3975" t="s">
        <v>4354</v>
      </c>
      <c r="C3975" t="s">
        <v>428</v>
      </c>
      <c r="D3975" t="s">
        <v>330</v>
      </c>
      <c r="E3975" t="s">
        <v>8327</v>
      </c>
      <c r="F3975" t="str">
        <f>VLOOKUP(TRIM(SUBSTITUTE(E3975,CHAR(160),CHAR(32))),Metadata!B$1:C$2632,2,FALSE)</f>
        <v>Marmontel, Jean François, 1723-1799.</v>
      </c>
      <c r="G3975" t="str">
        <f>VLOOKUP(TRIM(SUBSTITUTE(E3975,CHAR(160),CHAR(32))),Metadata!B$1:D$2632,3,FALSE)</f>
        <v>Contes Moraux, T. 2.</v>
      </c>
      <c r="H3975">
        <f>VLOOKUP(TRIM(SUBSTITUTE(E3975,CHAR(160),CHAR(32))),Metadata!B$1:E$2632,4,FALSE)</f>
        <v>1761</v>
      </c>
      <c r="I3975" t="s">
        <v>448</v>
      </c>
      <c r="K3975" t="str">
        <f>VLOOKUP(TRIM(SUBSTITUTE(E3975,CHAR(160),CHAR(32))),Metadata!B$1:H$2632,7,FALSE)</f>
        <v>roman</v>
      </c>
      <c r="L3975" t="s">
        <v>4378</v>
      </c>
      <c r="N3975" t="str">
        <f>VLOOKUP(TRIM(SUBSTITUTE(E3975,CHAR(160),CHAR(32))),Metadata!B$1:J$2632,9,FALSE)</f>
        <v>prose</v>
      </c>
      <c r="O3975">
        <f>VLOOKUP(TRIM(SUBSTITUTE(E3975,CHAR(160),CHAR(32))),Metadata!B$1:K$2632,10,FALSE)</f>
        <v>61098</v>
      </c>
      <c r="P3975" s="4" t="s">
        <v>12084</v>
      </c>
      <c r="Q3975">
        <v>64</v>
      </c>
      <c r="R3975">
        <v>70</v>
      </c>
    </row>
    <row r="3976" spans="1:18" hidden="1" x14ac:dyDescent="0.25">
      <c r="A3976">
        <v>3980</v>
      </c>
      <c r="B3976" t="s">
        <v>4354</v>
      </c>
      <c r="C3976" t="s">
        <v>428</v>
      </c>
      <c r="D3976" t="s">
        <v>330</v>
      </c>
      <c r="E3976" t="s">
        <v>8242</v>
      </c>
      <c r="F3976" t="str">
        <f>VLOOKUP(TRIM(SUBSTITUTE(E3976,CHAR(160),CHAR(32))),Metadata!B$1:C$2632,2,FALSE)</f>
        <v>Diderot, Denis, 1713-1784.</v>
      </c>
      <c r="G3976" t="str">
        <f>VLOOKUP(TRIM(SUBSTITUTE(E3976,CHAR(160),CHAR(32))),Metadata!B$1:D$2632,3,FALSE)</f>
        <v>Suite apologie ábbe de Prades</v>
      </c>
      <c r="H3976">
        <f>VLOOKUP(TRIM(SUBSTITUTE(E3976,CHAR(160),CHAR(32))),Metadata!B$1:E$2632,4,FALSE)</f>
        <v>1752</v>
      </c>
      <c r="I3976" t="s">
        <v>448</v>
      </c>
      <c r="K3976" t="str">
        <f>VLOOKUP(TRIM(SUBSTITUTE(E3976,CHAR(160),CHAR(32))),Metadata!B$1:H$2632,7,FALSE)</f>
        <v>melanges litteraires</v>
      </c>
      <c r="L3976" t="s">
        <v>4389</v>
      </c>
      <c r="N3976" t="str">
        <f>VLOOKUP(TRIM(SUBSTITUTE(E3976,CHAR(160),CHAR(32))),Metadata!B$1:J$2632,9,FALSE)</f>
        <v>prose</v>
      </c>
      <c r="O3976">
        <f>VLOOKUP(TRIM(SUBSTITUTE(E3976,CHAR(160),CHAR(32))),Metadata!B$1:K$2632,10,FALSE)</f>
        <v>17122</v>
      </c>
      <c r="P3976" s="4" t="s">
        <v>12085</v>
      </c>
      <c r="Q3976">
        <v>103</v>
      </c>
      <c r="R3976">
        <v>110</v>
      </c>
    </row>
    <row r="3977" spans="1:18" hidden="1" x14ac:dyDescent="0.25">
      <c r="A3977">
        <v>3981</v>
      </c>
      <c r="B3977" t="s">
        <v>4354</v>
      </c>
      <c r="C3977" t="s">
        <v>428</v>
      </c>
      <c r="D3977" t="s">
        <v>330</v>
      </c>
      <c r="E3977" t="s">
        <v>8175</v>
      </c>
      <c r="F3977" t="str">
        <f>VLOOKUP(TRIM(SUBSTITUTE(E3977,CHAR(160),CHAR(32))),Metadata!B$1:C$2632,2,FALSE)</f>
        <v>Arnaud, François-Thomas-Marie de Baculard d', 1718-1805.</v>
      </c>
      <c r="G3977" t="str">
        <f>VLOOKUP(TRIM(SUBSTITUTE(E3977,CHAR(160),CHAR(32))),Metadata!B$1:D$2632,3,FALSE)</f>
        <v>Épreuves du sentiment</v>
      </c>
      <c r="H3977">
        <f>VLOOKUP(TRIM(SUBSTITUTE(E3977,CHAR(160),CHAR(32))),Metadata!B$1:E$2632,4,FALSE)</f>
        <v>1772</v>
      </c>
      <c r="I3977" t="s">
        <v>448</v>
      </c>
      <c r="K3977" t="str">
        <f>VLOOKUP(TRIM(SUBSTITUTE(E3977,CHAR(160),CHAR(32))),Metadata!B$1:H$2632,7,FALSE)</f>
        <v>roman</v>
      </c>
      <c r="L3977" t="s">
        <v>4378</v>
      </c>
      <c r="N3977" t="str">
        <f>VLOOKUP(TRIM(SUBSTITUTE(E3977,CHAR(160),CHAR(32))),Metadata!B$1:J$2632,9,FALSE)</f>
        <v>prose</v>
      </c>
      <c r="O3977">
        <f>VLOOKUP(TRIM(SUBSTITUTE(E3977,CHAR(160),CHAR(32))),Metadata!B$1:K$2632,10,FALSE)</f>
        <v>220102</v>
      </c>
      <c r="P3977" s="4" t="s">
        <v>9431</v>
      </c>
      <c r="Q3977">
        <v>3</v>
      </c>
      <c r="R3977">
        <v>8</v>
      </c>
    </row>
    <row r="3978" spans="1:18" hidden="1" x14ac:dyDescent="0.25">
      <c r="A3978">
        <v>3982</v>
      </c>
      <c r="B3978" t="s">
        <v>4354</v>
      </c>
      <c r="C3978" t="s">
        <v>428</v>
      </c>
      <c r="D3978" t="s">
        <v>330</v>
      </c>
      <c r="E3978" t="s">
        <v>8183</v>
      </c>
      <c r="F3978" t="str">
        <f>VLOOKUP(TRIM(SUBSTITUTE(E3978,CHAR(160),CHAR(32))),Metadata!B$1:C$2632,2,FALSE)</f>
        <v>Barthélemy, Jean-Jacques, 1716-1795.</v>
      </c>
      <c r="G3978" t="str">
        <f>VLOOKUP(TRIM(SUBSTITUTE(E3978,CHAR(160),CHAR(32))),Metadata!B$1:D$2632,3,FALSE)</f>
        <v>Voyage du jeune anacharsis</v>
      </c>
      <c r="H3978">
        <f>VLOOKUP(TRIM(SUBSTITUTE(E3978,CHAR(160),CHAR(32))),Metadata!B$1:E$2632,4,FALSE)</f>
        <v>1788</v>
      </c>
      <c r="I3978" t="s">
        <v>448</v>
      </c>
      <c r="K3978" t="str">
        <f>VLOOKUP(TRIM(SUBSTITUTE(E3978,CHAR(160),CHAR(32))),Metadata!B$1:H$2632,7,FALSE)</f>
        <v>melanges litteraires</v>
      </c>
      <c r="L3978" t="s">
        <v>4389</v>
      </c>
      <c r="N3978" t="str">
        <f>VLOOKUP(TRIM(SUBSTITUTE(E3978,CHAR(160),CHAR(32))),Metadata!B$1:J$2632,9,FALSE)</f>
        <v>prose</v>
      </c>
      <c r="O3978">
        <f>VLOOKUP(TRIM(SUBSTITUTE(E3978,CHAR(160),CHAR(32))),Metadata!B$1:K$2632,10,FALSE)</f>
        <v>539817</v>
      </c>
      <c r="P3978" s="4" t="s">
        <v>9432</v>
      </c>
      <c r="Q3978">
        <v>90</v>
      </c>
      <c r="R3978">
        <v>96</v>
      </c>
    </row>
    <row r="3979" spans="1:18" hidden="1" x14ac:dyDescent="0.25">
      <c r="A3979">
        <v>3983</v>
      </c>
      <c r="B3979" t="s">
        <v>4354</v>
      </c>
      <c r="C3979" t="s">
        <v>428</v>
      </c>
      <c r="D3979" t="s">
        <v>330</v>
      </c>
      <c r="E3979" t="s">
        <v>8388</v>
      </c>
      <c r="F3979" t="str">
        <f>VLOOKUP(TRIM(SUBSTITUTE(E3979,CHAR(160),CHAR(32))),Metadata!B$1:C$2632,2,FALSE)</f>
        <v>Saint-Martin, Louis Claude de, 1743-1803.</v>
      </c>
      <c r="G3979" t="str">
        <f>VLOOKUP(TRIM(SUBSTITUTE(E3979,CHAR(160),CHAR(32))),Metadata!B$1:D$2632,3,FALSE)</f>
        <v>L'homme de désir</v>
      </c>
      <c r="H3979">
        <f>VLOOKUP(TRIM(SUBSTITUTE(E3979,CHAR(160),CHAR(32))),Metadata!B$1:E$2632,4,FALSE)</f>
        <v>1790</v>
      </c>
      <c r="I3979" t="s">
        <v>448</v>
      </c>
      <c r="K3979" t="str">
        <f>VLOOKUP(TRIM(SUBSTITUTE(E3979,CHAR(160),CHAR(32))),Metadata!B$1:H$2632,7,FALSE)</f>
        <v>traite ou essai</v>
      </c>
      <c r="L3979" t="s">
        <v>4402</v>
      </c>
      <c r="N3979" t="str">
        <f>VLOOKUP(TRIM(SUBSTITUTE(E3979,CHAR(160),CHAR(32))),Metadata!B$1:J$2632,9,FALSE)</f>
        <v>prose</v>
      </c>
      <c r="O3979">
        <f>VLOOKUP(TRIM(SUBSTITUTE(E3979,CHAR(160),CHAR(32))),Metadata!B$1:K$2632,10,FALSE)</f>
        <v>101396</v>
      </c>
      <c r="P3979" s="4" t="s">
        <v>12086</v>
      </c>
      <c r="Q3979">
        <v>83</v>
      </c>
      <c r="R3979">
        <v>90</v>
      </c>
    </row>
    <row r="3980" spans="1:18" hidden="1" x14ac:dyDescent="0.25">
      <c r="A3980">
        <v>3984</v>
      </c>
      <c r="B3980" t="s">
        <v>4354</v>
      </c>
      <c r="C3980" t="s">
        <v>428</v>
      </c>
      <c r="D3980" t="s">
        <v>330</v>
      </c>
      <c r="E3980" t="s">
        <v>8266</v>
      </c>
      <c r="F3980" t="str">
        <f>VLOOKUP(TRIM(SUBSTITUTE(E3980,CHAR(160),CHAR(32))),Metadata!B$1:C$2632,2,FALSE)</f>
        <v>Galland, Antoine, 1646-1715.</v>
      </c>
      <c r="G3980" t="str">
        <f>VLOOKUP(TRIM(SUBSTITUTE(E3980,CHAR(160),CHAR(32))),Metadata!B$1:D$2632,3,FALSE)</f>
        <v>Mille et Une Nuits (Les)</v>
      </c>
      <c r="H3980">
        <f>VLOOKUP(TRIM(SUBSTITUTE(E3980,CHAR(160),CHAR(32))),Metadata!B$1:E$2632,4,FALSE)</f>
        <v>1704</v>
      </c>
      <c r="I3980" t="s">
        <v>448</v>
      </c>
      <c r="K3980" t="str">
        <f>VLOOKUP(TRIM(SUBSTITUTE(E3980,CHAR(160),CHAR(32))),Metadata!B$1:H$2632,7,FALSE)</f>
        <v>Narratif, Conte</v>
      </c>
      <c r="L3980" t="s">
        <v>4970</v>
      </c>
      <c r="N3980" t="str">
        <f>VLOOKUP(TRIM(SUBSTITUTE(E3980,CHAR(160),CHAR(32))),Metadata!B$1:J$2632,9,FALSE)</f>
        <v/>
      </c>
      <c r="O3980">
        <f>VLOOKUP(TRIM(SUBSTITUTE(E3980,CHAR(160),CHAR(32))),Metadata!B$1:K$2632,10,FALSE)</f>
        <v>557378</v>
      </c>
      <c r="P3980" s="4" t="s">
        <v>12087</v>
      </c>
      <c r="Q3980">
        <v>20</v>
      </c>
      <c r="R3980">
        <v>26</v>
      </c>
    </row>
    <row r="3981" spans="1:18" hidden="1" x14ac:dyDescent="0.25">
      <c r="A3981">
        <v>3985</v>
      </c>
      <c r="B3981" t="s">
        <v>4354</v>
      </c>
      <c r="C3981" t="s">
        <v>428</v>
      </c>
      <c r="D3981" t="s">
        <v>330</v>
      </c>
      <c r="E3981" t="s">
        <v>5442</v>
      </c>
      <c r="F3981" t="str">
        <f>VLOOKUP(TRIM(SUBSTITUTE(E3981,CHAR(160),CHAR(32))),Metadata!B$1:C$2632,2,FALSE)</f>
        <v>Holbach, Paul Henri Thiry, baron d', 1723-1789</v>
      </c>
      <c r="G3981" t="str">
        <f>VLOOKUP(TRIM(SUBSTITUTE(E3981,CHAR(160),CHAR(32))),Metadata!B$1:D$2632,3,FALSE)</f>
        <v>La contagion sacrée ou Histoire naturelle de la superstition OU Tableau des effets que les opinions religieuses ont produits sur la terre. Tome I</v>
      </c>
      <c r="H3981">
        <f>VLOOKUP(TRIM(SUBSTITUTE(E3981,CHAR(160),CHAR(32))),Metadata!B$1:E$2632,4,FALSE)</f>
        <v>1768</v>
      </c>
      <c r="I3981" t="s">
        <v>448</v>
      </c>
      <c r="K3981" t="str">
        <f>VLOOKUP(TRIM(SUBSTITUTE(E3981,CHAR(160),CHAR(32))),Metadata!B$1:H$2632,7,FALSE)</f>
        <v>traite</v>
      </c>
      <c r="L3981" t="s">
        <v>4417</v>
      </c>
      <c r="N3981" t="str">
        <f>VLOOKUP(TRIM(SUBSTITUTE(E3981,CHAR(160),CHAR(32))),Metadata!B$1:J$2632,9,FALSE)</f>
        <v/>
      </c>
      <c r="O3981">
        <f>VLOOKUP(TRIM(SUBSTITUTE(E3981,CHAR(160),CHAR(32))),Metadata!B$1:K$2632,10,FALSE)</f>
        <v>35460</v>
      </c>
      <c r="P3981" s="4" t="s">
        <v>12088</v>
      </c>
      <c r="Q3981">
        <v>24</v>
      </c>
      <c r="R3981">
        <v>29</v>
      </c>
    </row>
    <row r="3982" spans="1:18" hidden="1" x14ac:dyDescent="0.25">
      <c r="A3982">
        <v>3986</v>
      </c>
      <c r="B3982" t="s">
        <v>4354</v>
      </c>
      <c r="C3982" t="s">
        <v>428</v>
      </c>
      <c r="D3982" t="s">
        <v>330</v>
      </c>
      <c r="E3982" t="s">
        <v>8413</v>
      </c>
      <c r="F3982" t="str">
        <f>VLOOKUP(TRIM(SUBSTITUTE(E3982,CHAR(160),CHAR(32))),Metadata!B$1:C$2632,2,FALSE)</f>
        <v>Volney, C.-F. (Constantin-François), 1757-1820.</v>
      </c>
      <c r="G3982" t="str">
        <f>VLOOKUP(TRIM(SUBSTITUTE(E3982,CHAR(160),CHAR(32))),Metadata!B$1:D$2632,3,FALSE)</f>
        <v>Les ruines</v>
      </c>
      <c r="H3982">
        <f>VLOOKUP(TRIM(SUBSTITUTE(E3982,CHAR(160),CHAR(32))),Metadata!B$1:E$2632,4,FALSE)</f>
        <v>1791</v>
      </c>
      <c r="I3982" t="s">
        <v>448</v>
      </c>
      <c r="K3982" t="str">
        <f>VLOOKUP(TRIM(SUBSTITUTE(E3982,CHAR(160),CHAR(32))),Metadata!B$1:H$2632,7,FALSE)</f>
        <v>traite ou essai</v>
      </c>
      <c r="L3982" t="s">
        <v>4402</v>
      </c>
      <c r="N3982" t="str">
        <f>VLOOKUP(TRIM(SUBSTITUTE(E3982,CHAR(160),CHAR(32))),Metadata!B$1:J$2632,9,FALSE)</f>
        <v>prose</v>
      </c>
      <c r="O3982">
        <f>VLOOKUP(TRIM(SUBSTITUTE(E3982,CHAR(160),CHAR(32))),Metadata!B$1:K$2632,10,FALSE)</f>
        <v>55267</v>
      </c>
      <c r="P3982" s="4" t="s">
        <v>9433</v>
      </c>
      <c r="Q3982">
        <v>89</v>
      </c>
      <c r="R3982">
        <v>95</v>
      </c>
    </row>
    <row r="3983" spans="1:18" hidden="1" x14ac:dyDescent="0.25">
      <c r="A3983">
        <v>3987</v>
      </c>
      <c r="B3983" t="s">
        <v>4354</v>
      </c>
      <c r="C3983" t="s">
        <v>428</v>
      </c>
      <c r="D3983" t="s">
        <v>330</v>
      </c>
      <c r="E3983" t="s">
        <v>8322</v>
      </c>
      <c r="F3983" t="str">
        <f>VLOOKUP(TRIM(SUBSTITUTE(E3983,CHAR(160),CHAR(32))),Metadata!B$1:C$2632,2,FALSE)</f>
        <v>Marivaux, Pierre Carlet de Chamblain de, 1688-1763.</v>
      </c>
      <c r="G3983" t="str">
        <f>VLOOKUP(TRIM(SUBSTITUTE(E3983,CHAR(160),CHAR(32))),Metadata!B$1:D$2632,3,FALSE)</f>
        <v>Le prince travesti</v>
      </c>
      <c r="H3983">
        <f>VLOOKUP(TRIM(SUBSTITUTE(E3983,CHAR(160),CHAR(32))),Metadata!B$1:E$2632,4,FALSE)</f>
        <v>1727</v>
      </c>
      <c r="I3983" t="s">
        <v>448</v>
      </c>
      <c r="K3983" t="str">
        <f>VLOOKUP(TRIM(SUBSTITUTE(E3983,CHAR(160),CHAR(32))),Metadata!B$1:H$2632,7,FALSE)</f>
        <v>theatre</v>
      </c>
      <c r="L3983" t="s">
        <v>4472</v>
      </c>
      <c r="N3983" t="str">
        <f>VLOOKUP(TRIM(SUBSTITUTE(E3983,CHAR(160),CHAR(32))),Metadata!B$1:J$2632,9,FALSE)</f>
        <v>prose</v>
      </c>
      <c r="O3983">
        <f>VLOOKUP(TRIM(SUBSTITUTE(E3983,CHAR(160),CHAR(32))),Metadata!B$1:K$2632,10,FALSE)</f>
        <v>22266</v>
      </c>
      <c r="P3983" s="4" t="s">
        <v>12089</v>
      </c>
      <c r="Q3983">
        <v>140</v>
      </c>
      <c r="R3983">
        <v>146</v>
      </c>
    </row>
    <row r="3984" spans="1:18" hidden="1" x14ac:dyDescent="0.25">
      <c r="A3984">
        <v>3988</v>
      </c>
      <c r="B3984" t="s">
        <v>4354</v>
      </c>
      <c r="C3984" t="s">
        <v>428</v>
      </c>
      <c r="D3984" t="s">
        <v>330</v>
      </c>
      <c r="E3984" t="s">
        <v>8332</v>
      </c>
      <c r="F3984" t="str">
        <f>VLOOKUP(TRIM(SUBSTITUTE(E3984,CHAR(160),CHAR(32))),Metadata!B$1:C$2632,2,FALSE)</f>
        <v>Mercier, Louis-Sébastien, 1740-1814.</v>
      </c>
      <c r="G3984" t="str">
        <f>VLOOKUP(TRIM(SUBSTITUTE(E3984,CHAR(160),CHAR(32))),Metadata!B$1:D$2632,3,FALSE)</f>
        <v>La destruction de la ligue, ou, La réduction de Paris</v>
      </c>
      <c r="H3984">
        <f>VLOOKUP(TRIM(SUBSTITUTE(E3984,CHAR(160),CHAR(32))),Metadata!B$1:E$2632,4,FALSE)</f>
        <v>1782</v>
      </c>
      <c r="I3984" t="s">
        <v>448</v>
      </c>
      <c r="K3984" t="str">
        <f>VLOOKUP(TRIM(SUBSTITUTE(E3984,CHAR(160),CHAR(32))),Metadata!B$1:H$2632,7,FALSE)</f>
        <v>theatre</v>
      </c>
      <c r="L3984" t="s">
        <v>4472</v>
      </c>
      <c r="N3984" t="str">
        <f>VLOOKUP(TRIM(SUBSTITUTE(E3984,CHAR(160),CHAR(32))),Metadata!B$1:J$2632,9,FALSE)</f>
        <v>prose</v>
      </c>
      <c r="O3984">
        <f>VLOOKUP(TRIM(SUBSTITUTE(E3984,CHAR(160),CHAR(32))),Metadata!B$1:K$2632,10,FALSE)</f>
        <v>33828</v>
      </c>
      <c r="P3984" s="4" t="s">
        <v>13159</v>
      </c>
      <c r="Q3984">
        <v>178</v>
      </c>
      <c r="R3984">
        <v>187</v>
      </c>
    </row>
    <row r="3985" spans="1:18" hidden="1" x14ac:dyDescent="0.25">
      <c r="A3985">
        <v>3989</v>
      </c>
      <c r="B3985" t="s">
        <v>4354</v>
      </c>
      <c r="C3985" t="s">
        <v>428</v>
      </c>
      <c r="D3985" t="s">
        <v>330</v>
      </c>
      <c r="E3985" t="s">
        <v>8200</v>
      </c>
      <c r="F3985" t="str">
        <f>VLOOKUP(TRIM(SUBSTITUTE(E3985,CHAR(160),CHAR(32))),Metadata!B$1:C$2632,2,FALSE)</f>
        <v>Challes, Robert, 1659-ca. 1720.</v>
      </c>
      <c r="G3985" t="str">
        <f>VLOOKUP(TRIM(SUBSTITUTE(E3985,CHAR(160),CHAR(32))),Metadata!B$1:D$2632,3,FALSE)</f>
        <v>Les illustres françoises</v>
      </c>
      <c r="H3985">
        <f>VLOOKUP(TRIM(SUBSTITUTE(E3985,CHAR(160),CHAR(32))),Metadata!B$1:E$2632,4,FALSE)</f>
        <v>1713</v>
      </c>
      <c r="I3985" t="s">
        <v>448</v>
      </c>
      <c r="K3985" t="str">
        <f>VLOOKUP(TRIM(SUBSTITUTE(E3985,CHAR(160),CHAR(32))),Metadata!B$1:H$2632,7,FALSE)</f>
        <v>roman</v>
      </c>
      <c r="L3985" t="s">
        <v>4378</v>
      </c>
      <c r="N3985" t="str">
        <f>VLOOKUP(TRIM(SUBSTITUTE(E3985,CHAR(160),CHAR(32))),Metadata!B$1:J$2632,9,FALSE)</f>
        <v>prose</v>
      </c>
      <c r="O3985">
        <f>VLOOKUP(TRIM(SUBSTITUTE(E3985,CHAR(160),CHAR(32))),Metadata!B$1:K$2632,10,FALSE)</f>
        <v>221100</v>
      </c>
      <c r="P3985" s="4" t="s">
        <v>12090</v>
      </c>
      <c r="Q3985">
        <v>162</v>
      </c>
      <c r="R3985">
        <v>168</v>
      </c>
    </row>
    <row r="3986" spans="1:18" x14ac:dyDescent="0.25">
      <c r="A3986">
        <v>3990</v>
      </c>
      <c r="B3986" t="s">
        <v>4354</v>
      </c>
      <c r="C3986" t="s">
        <v>428</v>
      </c>
      <c r="D3986" t="s">
        <v>330</v>
      </c>
      <c r="E3986" t="s">
        <v>8222</v>
      </c>
      <c r="F3986" t="str">
        <f>VLOOKUP(TRIM(SUBSTITUTE(E3986,CHAR(160),CHAR(32))),Metadata!B$1:C$2632,2,FALSE)</f>
        <v>Crébillon, M. de (Prosper Jolyot), 1674-1762.</v>
      </c>
      <c r="G3986" t="str">
        <f>VLOOKUP(TRIM(SUBSTITUTE(E3986,CHAR(160),CHAR(32))),Metadata!B$1:D$2632,3,FALSE)</f>
        <v>Idoménée</v>
      </c>
      <c r="H3986">
        <f>VLOOKUP(TRIM(SUBSTITUTE(E3986,CHAR(160),CHAR(32))),Metadata!B$1:E$2632,4,FALSE)</f>
        <v>1706</v>
      </c>
      <c r="I3986" t="s">
        <v>448</v>
      </c>
      <c r="K3986" t="str">
        <f>VLOOKUP(TRIM(SUBSTITUTE(E3986,CHAR(160),CHAR(32))),Metadata!B$1:H$2632,7,FALSE)</f>
        <v>theatre</v>
      </c>
      <c r="L3986" t="s">
        <v>13224</v>
      </c>
      <c r="N3986" t="str">
        <f>VLOOKUP(TRIM(SUBSTITUTE(E3986,CHAR(160),CHAR(32))),Metadata!B$1:J$2632,9,FALSE)</f>
        <v>vers</v>
      </c>
      <c r="O3986">
        <f>VLOOKUP(TRIM(SUBSTITUTE(E3986,CHAR(160),CHAR(32))),Metadata!B$1:K$2632,10,FALSE)</f>
        <v>14653</v>
      </c>
      <c r="P3986" s="4" t="s">
        <v>13160</v>
      </c>
      <c r="Q3986">
        <v>181</v>
      </c>
      <c r="R3986">
        <v>186</v>
      </c>
    </row>
    <row r="3987" spans="1:18" hidden="1" x14ac:dyDescent="0.25">
      <c r="A3987">
        <v>3991</v>
      </c>
      <c r="B3987" t="s">
        <v>4354</v>
      </c>
      <c r="C3987" t="s">
        <v>428</v>
      </c>
      <c r="D3987" t="s">
        <v>330</v>
      </c>
      <c r="E3987" t="s">
        <v>8393</v>
      </c>
      <c r="F3987" t="str">
        <f>VLOOKUP(TRIM(SUBSTITUTE(E3987,CHAR(160),CHAR(32))),Metadata!B$1:C$2632,2,FALSE)</f>
        <v>Saint-Pierre, Bernardin de, 1737-1814.</v>
      </c>
      <c r="G3987" t="str">
        <f>VLOOKUP(TRIM(SUBSTITUTE(E3987,CHAR(160),CHAR(32))),Metadata!B$1:D$2632,3,FALSE)</f>
        <v>Paul et Virginie</v>
      </c>
      <c r="H3987">
        <f>VLOOKUP(TRIM(SUBSTITUTE(E3987,CHAR(160),CHAR(32))),Metadata!B$1:E$2632,4,FALSE)</f>
        <v>1787</v>
      </c>
      <c r="I3987" t="s">
        <v>448</v>
      </c>
      <c r="K3987" t="str">
        <f>VLOOKUP(TRIM(SUBSTITUTE(E3987,CHAR(160),CHAR(32))),Metadata!B$1:H$2632,7,FALSE)</f>
        <v>roman</v>
      </c>
      <c r="L3987" t="s">
        <v>4378</v>
      </c>
      <c r="N3987" t="str">
        <f>VLOOKUP(TRIM(SUBSTITUTE(E3987,CHAR(160),CHAR(32))),Metadata!B$1:J$2632,9,FALSE)</f>
        <v>prose</v>
      </c>
      <c r="O3987">
        <f>VLOOKUP(TRIM(SUBSTITUTE(E3987,CHAR(160),CHAR(32))),Metadata!B$1:K$2632,10,FALSE)</f>
        <v>40330</v>
      </c>
      <c r="P3987" s="4" t="s">
        <v>13161</v>
      </c>
      <c r="Q3987">
        <v>36</v>
      </c>
      <c r="R3987">
        <v>42</v>
      </c>
    </row>
    <row r="3988" spans="1:18" hidden="1" x14ac:dyDescent="0.25">
      <c r="A3988">
        <v>3992</v>
      </c>
      <c r="B3988" t="s">
        <v>4354</v>
      </c>
      <c r="C3988" t="s">
        <v>428</v>
      </c>
      <c r="D3988" t="s">
        <v>330</v>
      </c>
      <c r="E3988" t="s">
        <v>8331</v>
      </c>
      <c r="F3988" t="str">
        <f>VLOOKUP(TRIM(SUBSTITUTE(E3988,CHAR(160),CHAR(32))),Metadata!B$1:C$2632,2,FALSE)</f>
        <v>Mercier, Louis-Sébastien, 1740-1814.</v>
      </c>
      <c r="G3988" t="str">
        <f>VLOOKUP(TRIM(SUBSTITUTE(E3988,CHAR(160),CHAR(32))),Metadata!B$1:D$2632,3,FALSE)</f>
        <v>Du théâtre, ou, Nouvel essai sur l'art dramatique</v>
      </c>
      <c r="H3988">
        <f>VLOOKUP(TRIM(SUBSTITUTE(E3988,CHAR(160),CHAR(32))),Metadata!B$1:E$2632,4,FALSE)</f>
        <v>1773</v>
      </c>
      <c r="I3988" t="s">
        <v>448</v>
      </c>
      <c r="K3988" t="str">
        <f>VLOOKUP(TRIM(SUBSTITUTE(E3988,CHAR(160),CHAR(32))),Metadata!B$1:H$2632,7,FALSE)</f>
        <v>traite ou essai</v>
      </c>
      <c r="L3988" t="s">
        <v>4402</v>
      </c>
      <c r="N3988" t="str">
        <f>VLOOKUP(TRIM(SUBSTITUTE(E3988,CHAR(160),CHAR(32))),Metadata!B$1:J$2632,9,FALSE)</f>
        <v>prose</v>
      </c>
      <c r="O3988">
        <f>VLOOKUP(TRIM(SUBSTITUTE(E3988,CHAR(160),CHAR(32))),Metadata!B$1:K$2632,10,FALSE)</f>
        <v>60418</v>
      </c>
      <c r="P3988" s="4" t="s">
        <v>12091</v>
      </c>
      <c r="Q3988">
        <v>3</v>
      </c>
      <c r="R3988">
        <v>11</v>
      </c>
    </row>
    <row r="3989" spans="1:18" hidden="1" x14ac:dyDescent="0.25">
      <c r="A3989">
        <v>3993</v>
      </c>
      <c r="B3989" t="s">
        <v>4354</v>
      </c>
      <c r="C3989" t="s">
        <v>428</v>
      </c>
      <c r="D3989" t="s">
        <v>330</v>
      </c>
      <c r="E3989" t="s">
        <v>8193</v>
      </c>
      <c r="F3989" t="str">
        <f>VLOOKUP(TRIM(SUBSTITUTE(E3989,CHAR(160),CHAR(32))),Metadata!B$1:C$2632,2,FALSE)</f>
        <v>Bossuet, Jacques Bénigne, 1627-1704.</v>
      </c>
      <c r="G3989" t="str">
        <f>VLOOKUP(TRIM(SUBSTITUTE(E3989,CHAR(160),CHAR(32))),Metadata!B$1:D$2632,3,FALSE)</f>
        <v>Meditations sur l'évangile</v>
      </c>
      <c r="H3989">
        <f>VLOOKUP(TRIM(SUBSTITUTE(E3989,CHAR(160),CHAR(32))),Metadata!B$1:E$2632,4,FALSE)</f>
        <v>1704</v>
      </c>
      <c r="I3989" t="s">
        <v>448</v>
      </c>
      <c r="K3989" t="str">
        <f>VLOOKUP(TRIM(SUBSTITUTE(E3989,CHAR(160),CHAR(32))),Metadata!B$1:H$2632,7,FALSE)</f>
        <v>traite ou essai</v>
      </c>
      <c r="L3989" t="s">
        <v>4402</v>
      </c>
      <c r="N3989" t="str">
        <f>VLOOKUP(TRIM(SUBSTITUTE(E3989,CHAR(160),CHAR(32))),Metadata!B$1:J$2632,9,FALSE)</f>
        <v>prose</v>
      </c>
      <c r="O3989">
        <f>VLOOKUP(TRIM(SUBSTITUTE(E3989,CHAR(160),CHAR(32))),Metadata!B$1:K$2632,10,FALSE)</f>
        <v>251293</v>
      </c>
      <c r="P3989" s="4" t="s">
        <v>13162</v>
      </c>
      <c r="Q3989">
        <v>339</v>
      </c>
      <c r="R3989">
        <v>344</v>
      </c>
    </row>
    <row r="3990" spans="1:18" hidden="1" x14ac:dyDescent="0.25">
      <c r="A3990">
        <v>3994</v>
      </c>
      <c r="B3990" t="s">
        <v>4354</v>
      </c>
      <c r="C3990" t="s">
        <v>428</v>
      </c>
      <c r="D3990" t="s">
        <v>330</v>
      </c>
      <c r="E3990" t="s">
        <v>7893</v>
      </c>
      <c r="F3990" t="str">
        <f>VLOOKUP(TRIM(SUBSTITUTE(E3990,CHAR(160),CHAR(32))),Metadata!B$1:C$2632,2,FALSE)</f>
        <v>Mercier, Louis-Sébastien, 1740-1814.</v>
      </c>
      <c r="G3990" t="str">
        <f>VLOOKUP(TRIM(SUBSTITUTE(E3990,CHAR(160),CHAR(32))),Metadata!B$1:D$2632,3,FALSE)</f>
        <v>L'an deux mille quatre cent quarante</v>
      </c>
      <c r="H3990">
        <f>VLOOKUP(TRIM(SUBSTITUTE(E3990,CHAR(160),CHAR(32))),Metadata!B$1:E$2632,4,FALSE)</f>
        <v>1774</v>
      </c>
      <c r="I3990" t="s">
        <v>448</v>
      </c>
      <c r="K3990" t="str">
        <f>VLOOKUP(TRIM(SUBSTITUTE(E3990,CHAR(160),CHAR(32))),Metadata!B$1:H$2632,7,FALSE)</f>
        <v>roman</v>
      </c>
      <c r="L3990" t="s">
        <v>4378</v>
      </c>
      <c r="N3990" t="str">
        <f>VLOOKUP(TRIM(SUBSTITUTE(E3990,CHAR(160),CHAR(32))),Metadata!B$1:J$2632,9,FALSE)</f>
        <v>prose</v>
      </c>
      <c r="O3990">
        <f>VLOOKUP(TRIM(SUBSTITUTE(E3990,CHAR(160),CHAR(32))),Metadata!B$1:K$2632,10,FALSE)</f>
        <v>69814</v>
      </c>
      <c r="P3990" s="4" t="s">
        <v>12092</v>
      </c>
      <c r="Q3990">
        <v>35</v>
      </c>
      <c r="R3990">
        <v>40</v>
      </c>
    </row>
    <row r="3991" spans="1:18" hidden="1" x14ac:dyDescent="0.25">
      <c r="A3991">
        <v>3995</v>
      </c>
      <c r="B3991" t="s">
        <v>4354</v>
      </c>
      <c r="C3991" t="s">
        <v>428</v>
      </c>
      <c r="D3991" t="s">
        <v>330</v>
      </c>
      <c r="E3991" t="s">
        <v>8269</v>
      </c>
      <c r="F3991" t="str">
        <f>VLOOKUP(TRIM(SUBSTITUTE(E3991,CHAR(160),CHAR(32))),Metadata!B$1:C$2632,2,FALSE)</f>
        <v>Gérard, Philippe Louis, 1737-1813.</v>
      </c>
      <c r="G3991" t="str">
        <f>VLOOKUP(TRIM(SUBSTITUTE(E3991,CHAR(160),CHAR(32))),Metadata!B$1:D$2632,3,FALSE)</f>
        <v>Le comte de Valmont</v>
      </c>
      <c r="H3991">
        <f>VLOOKUP(TRIM(SUBSTITUTE(E3991,CHAR(160),CHAR(32))),Metadata!B$1:E$2632,4,FALSE)</f>
        <v>1775</v>
      </c>
      <c r="I3991" t="s">
        <v>448</v>
      </c>
      <c r="K3991" t="str">
        <f>VLOOKUP(TRIM(SUBSTITUTE(E3991,CHAR(160),CHAR(32))),Metadata!B$1:H$2632,7,FALSE)</f>
        <v>roman</v>
      </c>
      <c r="L3991" t="s">
        <v>4378</v>
      </c>
      <c r="N3991" t="str">
        <f>VLOOKUP(TRIM(SUBSTITUTE(E3991,CHAR(160),CHAR(32))),Metadata!B$1:J$2632,9,FALSE)</f>
        <v>prose</v>
      </c>
      <c r="O3991">
        <f>VLOOKUP(TRIM(SUBSTITUTE(E3991,CHAR(160),CHAR(32))),Metadata!B$1:K$2632,10,FALSE)</f>
        <v>189295</v>
      </c>
      <c r="P3991" s="4" t="s">
        <v>12093</v>
      </c>
      <c r="Q3991">
        <v>51</v>
      </c>
      <c r="R3991">
        <v>57</v>
      </c>
    </row>
    <row r="3992" spans="1:18" hidden="1" x14ac:dyDescent="0.25">
      <c r="A3992">
        <v>3996</v>
      </c>
      <c r="B3992" t="s">
        <v>4354</v>
      </c>
      <c r="C3992" t="s">
        <v>428</v>
      </c>
      <c r="D3992" t="s">
        <v>330</v>
      </c>
      <c r="E3992" t="s">
        <v>8193</v>
      </c>
      <c r="F3992" t="str">
        <f>VLOOKUP(TRIM(SUBSTITUTE(E3992,CHAR(160),CHAR(32))),Metadata!B$1:C$2632,2,FALSE)</f>
        <v>Bossuet, Jacques Bénigne, 1627-1704.</v>
      </c>
      <c r="G3992" t="str">
        <f>VLOOKUP(TRIM(SUBSTITUTE(E3992,CHAR(160),CHAR(32))),Metadata!B$1:D$2632,3,FALSE)</f>
        <v>Meditations sur l'évangile</v>
      </c>
      <c r="H3992">
        <f>VLOOKUP(TRIM(SUBSTITUTE(E3992,CHAR(160),CHAR(32))),Metadata!B$1:E$2632,4,FALSE)</f>
        <v>1704</v>
      </c>
      <c r="I3992" t="s">
        <v>448</v>
      </c>
      <c r="K3992" t="str">
        <f>VLOOKUP(TRIM(SUBSTITUTE(E3992,CHAR(160),CHAR(32))),Metadata!B$1:H$2632,7,FALSE)</f>
        <v>traite ou essai</v>
      </c>
      <c r="L3992" t="s">
        <v>4402</v>
      </c>
      <c r="N3992" t="str">
        <f>VLOOKUP(TRIM(SUBSTITUTE(E3992,CHAR(160),CHAR(32))),Metadata!B$1:J$2632,9,FALSE)</f>
        <v>prose</v>
      </c>
      <c r="O3992">
        <f>VLOOKUP(TRIM(SUBSTITUTE(E3992,CHAR(160),CHAR(32))),Metadata!B$1:K$2632,10,FALSE)</f>
        <v>251293</v>
      </c>
      <c r="P3992" s="4" t="s">
        <v>13163</v>
      </c>
      <c r="Q3992">
        <v>150</v>
      </c>
      <c r="R3992">
        <v>157</v>
      </c>
    </row>
    <row r="3993" spans="1:18" hidden="1" x14ac:dyDescent="0.25">
      <c r="A3993">
        <v>3997</v>
      </c>
      <c r="B3993" t="s">
        <v>4354</v>
      </c>
      <c r="C3993" t="s">
        <v>428</v>
      </c>
      <c r="D3993" t="s">
        <v>330</v>
      </c>
      <c r="E3993" t="s">
        <v>8299</v>
      </c>
      <c r="F3993" t="str">
        <f>VLOOKUP(TRIM(SUBSTITUTE(E3993,CHAR(160),CHAR(32))),Metadata!B$1:C$2632,2,FALSE)</f>
        <v>Le Sage, Alain René, 1668-1747.</v>
      </c>
      <c r="G3993" t="str">
        <f>VLOOKUP(TRIM(SUBSTITUTE(E3993,CHAR(160),CHAR(32))),Metadata!B$1:D$2632,3,FALSE)</f>
        <v>Histoire de Gil Blas de Santillane Livres I-IX</v>
      </c>
      <c r="H3993">
        <f>VLOOKUP(TRIM(SUBSTITUTE(E3993,CHAR(160),CHAR(32))),Metadata!B$1:E$2632,4,FALSE)</f>
        <v>1732</v>
      </c>
      <c r="I3993" t="s">
        <v>448</v>
      </c>
      <c r="K3993" t="str">
        <f>VLOOKUP(TRIM(SUBSTITUTE(E3993,CHAR(160),CHAR(32))),Metadata!B$1:H$2632,7,FALSE)</f>
        <v>roman</v>
      </c>
      <c r="L3993" t="s">
        <v>4378</v>
      </c>
      <c r="N3993" t="str">
        <f>VLOOKUP(TRIM(SUBSTITUTE(E3993,CHAR(160),CHAR(32))),Metadata!B$1:J$2632,9,FALSE)</f>
        <v>prose</v>
      </c>
      <c r="O3993">
        <f>VLOOKUP(TRIM(SUBSTITUTE(E3993,CHAR(160),CHAR(32))),Metadata!B$1:K$2632,10,FALSE)</f>
        <v>223962</v>
      </c>
      <c r="P3993" s="4" t="s">
        <v>12094</v>
      </c>
      <c r="Q3993">
        <v>69</v>
      </c>
      <c r="R3993">
        <v>78</v>
      </c>
    </row>
    <row r="3994" spans="1:18" hidden="1" x14ac:dyDescent="0.25">
      <c r="A3994">
        <v>3998</v>
      </c>
      <c r="B3994" t="s">
        <v>4354</v>
      </c>
      <c r="C3994" t="s">
        <v>428</v>
      </c>
      <c r="D3994" t="s">
        <v>330</v>
      </c>
      <c r="E3994" t="s">
        <v>8175</v>
      </c>
      <c r="F3994" t="str">
        <f>VLOOKUP(TRIM(SUBSTITUTE(E3994,CHAR(160),CHAR(32))),Metadata!B$1:C$2632,2,FALSE)</f>
        <v>Arnaud, François-Thomas-Marie de Baculard d', 1718-1805.</v>
      </c>
      <c r="G3994" t="str">
        <f>VLOOKUP(TRIM(SUBSTITUTE(E3994,CHAR(160),CHAR(32))),Metadata!B$1:D$2632,3,FALSE)</f>
        <v>Épreuves du sentiment</v>
      </c>
      <c r="H3994">
        <f>VLOOKUP(TRIM(SUBSTITUTE(E3994,CHAR(160),CHAR(32))),Metadata!B$1:E$2632,4,FALSE)</f>
        <v>1772</v>
      </c>
      <c r="I3994" t="s">
        <v>448</v>
      </c>
      <c r="K3994" t="str">
        <f>VLOOKUP(TRIM(SUBSTITUTE(E3994,CHAR(160),CHAR(32))),Metadata!B$1:H$2632,7,FALSE)</f>
        <v>roman</v>
      </c>
      <c r="L3994" t="s">
        <v>4378</v>
      </c>
      <c r="N3994" t="str">
        <f>VLOOKUP(TRIM(SUBSTITUTE(E3994,CHAR(160),CHAR(32))),Metadata!B$1:J$2632,9,FALSE)</f>
        <v>prose</v>
      </c>
      <c r="O3994">
        <f>VLOOKUP(TRIM(SUBSTITUTE(E3994,CHAR(160),CHAR(32))),Metadata!B$1:K$2632,10,FALSE)</f>
        <v>220102</v>
      </c>
      <c r="P3994" s="4" t="s">
        <v>13164</v>
      </c>
      <c r="Q3994">
        <v>340</v>
      </c>
      <c r="R3994">
        <v>346</v>
      </c>
    </row>
    <row r="3995" spans="1:18" hidden="1" x14ac:dyDescent="0.25">
      <c r="A3995">
        <v>3999</v>
      </c>
      <c r="B3995" t="s">
        <v>4354</v>
      </c>
      <c r="C3995" t="s">
        <v>428</v>
      </c>
      <c r="D3995" t="s">
        <v>330</v>
      </c>
      <c r="E3995" t="s">
        <v>8692</v>
      </c>
      <c r="F3995" t="str">
        <f>VLOOKUP(TRIM(SUBSTITUTE(E3995,CHAR(160),CHAR(32))),Metadata!B$1:C$2632,2,FALSE)</f>
        <v>Tristan, Flora, 1803-1844.</v>
      </c>
      <c r="G3995" t="str">
        <f>VLOOKUP(TRIM(SUBSTITUTE(E3995,CHAR(160),CHAR(32))),Metadata!B$1:D$2632,3,FALSE)</f>
        <v>Méphis (tome 1)</v>
      </c>
      <c r="H3995">
        <f>VLOOKUP(TRIM(SUBSTITUTE(E3995,CHAR(160),CHAR(32))),Metadata!B$1:E$2632,4,FALSE)</f>
        <v>1838</v>
      </c>
      <c r="I3995" t="s">
        <v>450</v>
      </c>
      <c r="K3995" t="str">
        <f>VLOOKUP(TRIM(SUBSTITUTE(E3995,CHAR(160),CHAR(32))),Metadata!B$1:H$2632,7,FALSE)</f>
        <v>roman</v>
      </c>
      <c r="L3995" t="s">
        <v>4378</v>
      </c>
      <c r="N3995" t="str">
        <f>VLOOKUP(TRIM(SUBSTITUTE(E3995,CHAR(160),CHAR(32))),Metadata!B$1:J$2632,9,FALSE)</f>
        <v/>
      </c>
      <c r="O3995">
        <f>VLOOKUP(TRIM(SUBSTITUTE(E3995,CHAR(160),CHAR(32))),Metadata!B$1:K$2632,10,FALSE)</f>
        <v>59499</v>
      </c>
      <c r="P3995" s="4" t="s">
        <v>13165</v>
      </c>
      <c r="Q3995">
        <v>191</v>
      </c>
      <c r="R3995">
        <v>196</v>
      </c>
    </row>
    <row r="3996" spans="1:18" hidden="1" x14ac:dyDescent="0.25">
      <c r="A3996">
        <v>4000</v>
      </c>
      <c r="B3996" t="s">
        <v>4354</v>
      </c>
      <c r="C3996" t="s">
        <v>428</v>
      </c>
      <c r="D3996" t="s">
        <v>330</v>
      </c>
      <c r="E3996" t="s">
        <v>8562</v>
      </c>
      <c r="F3996" t="str">
        <f>VLOOKUP(TRIM(SUBSTITUTE(E3996,CHAR(160),CHAR(32))),Metadata!B$1:C$2632,2,FALSE)</f>
        <v>Goncourt, Edmond de, 1822-1896: Goncourt, Jules de, 1830-1870.</v>
      </c>
      <c r="G3996" t="str">
        <f>VLOOKUP(TRIM(SUBSTITUTE(E3996,CHAR(160),CHAR(32))),Metadata!B$1:D$2632,3,FALSE)</f>
        <v>Madame Gervaisais</v>
      </c>
      <c r="H3996">
        <f>VLOOKUP(TRIM(SUBSTITUTE(E3996,CHAR(160),CHAR(32))),Metadata!B$1:E$2632,4,FALSE)</f>
        <v>1869</v>
      </c>
      <c r="I3996" t="s">
        <v>450</v>
      </c>
      <c r="K3996" t="str">
        <f>VLOOKUP(TRIM(SUBSTITUTE(E3996,CHAR(160),CHAR(32))),Metadata!B$1:H$2632,7,FALSE)</f>
        <v>roman</v>
      </c>
      <c r="L3996" t="s">
        <v>4378</v>
      </c>
      <c r="N3996" t="str">
        <f>VLOOKUP(TRIM(SUBSTITUTE(E3996,CHAR(160),CHAR(32))),Metadata!B$1:J$2632,9,FALSE)</f>
        <v>prose</v>
      </c>
      <c r="O3996">
        <f>VLOOKUP(TRIM(SUBSTITUTE(E3996,CHAR(160),CHAR(32))),Metadata!B$1:K$2632,10,FALSE)</f>
        <v>61715</v>
      </c>
      <c r="P3996" s="4" t="s">
        <v>13166</v>
      </c>
      <c r="Q3996">
        <v>403</v>
      </c>
      <c r="R3996">
        <v>410</v>
      </c>
    </row>
    <row r="3997" spans="1:18" hidden="1" x14ac:dyDescent="0.25">
      <c r="A3997">
        <v>4001</v>
      </c>
      <c r="B3997" t="s">
        <v>4354</v>
      </c>
      <c r="C3997" t="s">
        <v>428</v>
      </c>
      <c r="D3997" t="s">
        <v>330</v>
      </c>
      <c r="E3997" t="s">
        <v>8657</v>
      </c>
      <c r="F3997" t="str">
        <f>VLOOKUP(TRIM(SUBSTITUTE(E3997,CHAR(160),CHAR(32))),Metadata!B$1:C$2632,2,FALSE)</f>
        <v>Sand, George, 1804-1876.</v>
      </c>
      <c r="G3997" t="str">
        <f>VLOOKUP(TRIM(SUBSTITUTE(E3997,CHAR(160),CHAR(32))),Metadata!B$1:D$2632,3,FALSE)</f>
        <v>Consuelo (tome 2)</v>
      </c>
      <c r="H3997">
        <f>VLOOKUP(TRIM(SUBSTITUTE(E3997,CHAR(160),CHAR(32))),Metadata!B$1:E$2632,4,FALSE)</f>
        <v>1843</v>
      </c>
      <c r="I3997" t="s">
        <v>450</v>
      </c>
      <c r="K3997" t="str">
        <f>VLOOKUP(TRIM(SUBSTITUTE(E3997,CHAR(160),CHAR(32))),Metadata!B$1:H$2632,7,FALSE)</f>
        <v>roman</v>
      </c>
      <c r="L3997" t="s">
        <v>4378</v>
      </c>
      <c r="N3997" t="str">
        <f>VLOOKUP(TRIM(SUBSTITUTE(E3997,CHAR(160),CHAR(32))),Metadata!B$1:J$2632,9,FALSE)</f>
        <v/>
      </c>
      <c r="O3997">
        <f>VLOOKUP(TRIM(SUBSTITUTE(E3997,CHAR(160),CHAR(32))),Metadata!B$1:K$2632,10,FALSE)</f>
        <v>169677</v>
      </c>
      <c r="P3997" s="4" t="s">
        <v>12095</v>
      </c>
      <c r="Q3997">
        <v>201</v>
      </c>
      <c r="R3997">
        <v>207</v>
      </c>
    </row>
    <row r="3998" spans="1:18" hidden="1" x14ac:dyDescent="0.25">
      <c r="A3998">
        <v>4002</v>
      </c>
      <c r="B3998" t="s">
        <v>4354</v>
      </c>
      <c r="C3998" t="s">
        <v>428</v>
      </c>
      <c r="D3998" t="s">
        <v>330</v>
      </c>
      <c r="E3998" t="s">
        <v>6744</v>
      </c>
      <c r="F3998" t="str">
        <f>VLOOKUP(TRIM(SUBSTITUTE(E3998,CHAR(160),CHAR(32))),Metadata!B$1:C$2632,2,FALSE)</f>
        <v>Tarde, Gabriel, 1843-1904.</v>
      </c>
      <c r="G3998" t="str">
        <f>VLOOKUP(TRIM(SUBSTITUTE(E3998,CHAR(160),CHAR(32))),Metadata!B$1:D$2632,3,FALSE)</f>
        <v>ÉTUDES PÉNALES ET SOCIALES</v>
      </c>
      <c r="H3998">
        <f>VLOOKUP(TRIM(SUBSTITUTE(E3998,CHAR(160),CHAR(32))),Metadata!B$1:E$2632,4,FALSE)</f>
        <v>1892</v>
      </c>
      <c r="I3998" t="s">
        <v>450</v>
      </c>
      <c r="K3998" t="str">
        <f>VLOOKUP(TRIM(SUBSTITUTE(E3998,CHAR(160),CHAR(32))),Metadata!B$1:H$2632,7,FALSE)</f>
        <v>traite</v>
      </c>
      <c r="L3998" t="s">
        <v>4417</v>
      </c>
      <c r="N3998" t="str">
        <f>VLOOKUP(TRIM(SUBSTITUTE(E3998,CHAR(160),CHAR(32))),Metadata!B$1:J$2632,9,FALSE)</f>
        <v/>
      </c>
      <c r="O3998">
        <f>VLOOKUP(TRIM(SUBSTITUTE(E3998,CHAR(160),CHAR(32))),Metadata!B$1:K$2632,10,FALSE)</f>
        <v>167737</v>
      </c>
      <c r="P3998" s="4" t="s">
        <v>13167</v>
      </c>
      <c r="Q3998">
        <v>109</v>
      </c>
      <c r="R3998">
        <v>115</v>
      </c>
    </row>
    <row r="3999" spans="1:18" x14ac:dyDescent="0.25">
      <c r="A3999">
        <v>4003</v>
      </c>
      <c r="B3999" t="s">
        <v>4354</v>
      </c>
      <c r="C3999" t="s">
        <v>428</v>
      </c>
      <c r="D3999" t="s">
        <v>330</v>
      </c>
      <c r="E3999" t="s">
        <v>8590</v>
      </c>
      <c r="F3999" t="str">
        <f>VLOOKUP(TRIM(SUBSTITUTE(E3999,CHAR(160),CHAR(32))),Metadata!B$1:C$2632,2,FALSE)</f>
        <v>Lamartine, Alphonse de, 1790-1869.</v>
      </c>
      <c r="G3999" t="str">
        <f>VLOOKUP(TRIM(SUBSTITUTE(E3999,CHAR(160),CHAR(32))),Metadata!B$1:D$2632,3,FALSE)</f>
        <v>Jocelyn</v>
      </c>
      <c r="H3999">
        <f>VLOOKUP(TRIM(SUBSTITUTE(E3999,CHAR(160),CHAR(32))),Metadata!B$1:E$2632,4,FALSE)</f>
        <v>1836</v>
      </c>
      <c r="I3999" t="s">
        <v>450</v>
      </c>
      <c r="K3999" t="str">
        <f>VLOOKUP(TRIM(SUBSTITUTE(E3999,CHAR(160),CHAR(32))),Metadata!B$1:H$2632,7,FALSE)</f>
        <v>poesie</v>
      </c>
      <c r="L3999" t="s">
        <v>4382</v>
      </c>
      <c r="N3999" t="str">
        <f>VLOOKUP(TRIM(SUBSTITUTE(E3999,CHAR(160),CHAR(32))),Metadata!B$1:J$2632,9,FALSE)</f>
        <v>vers</v>
      </c>
      <c r="O3999">
        <f>VLOOKUP(TRIM(SUBSTITUTE(E3999,CHAR(160),CHAR(32))),Metadata!B$1:K$2632,10,FALSE)</f>
        <v>72416</v>
      </c>
      <c r="P3999" s="4" t="s">
        <v>9434</v>
      </c>
      <c r="Q3999">
        <v>349</v>
      </c>
      <c r="R3999">
        <v>354</v>
      </c>
    </row>
    <row r="4000" spans="1:18" hidden="1" x14ac:dyDescent="0.25">
      <c r="A4000">
        <v>4004</v>
      </c>
      <c r="B4000" t="s">
        <v>4354</v>
      </c>
      <c r="C4000" t="s">
        <v>428</v>
      </c>
      <c r="D4000" t="s">
        <v>330</v>
      </c>
      <c r="E4000" t="s">
        <v>8458</v>
      </c>
      <c r="F4000" t="str">
        <f>VLOOKUP(TRIM(SUBSTITUTE(E4000,CHAR(160),CHAR(32))),Metadata!B$1:C$2632,2,FALSE)</f>
        <v>Chateaubriand, Francois-René, vicomte de, 1768-1848.</v>
      </c>
      <c r="G4000" t="str">
        <f>VLOOKUP(TRIM(SUBSTITUTE(E4000,CHAR(160),CHAR(32))),Metadata!B$1:D$2632,3,FALSE)</f>
        <v>Les Natchez</v>
      </c>
      <c r="H4000">
        <f>VLOOKUP(TRIM(SUBSTITUTE(E4000,CHAR(160),CHAR(32))),Metadata!B$1:E$2632,4,FALSE)</f>
        <v>1826</v>
      </c>
      <c r="I4000" t="s">
        <v>450</v>
      </c>
      <c r="K4000" t="str">
        <f>VLOOKUP(TRIM(SUBSTITUTE(E4000,CHAR(160),CHAR(32))),Metadata!B$1:H$2632,7,FALSE)</f>
        <v>roman</v>
      </c>
      <c r="L4000" t="s">
        <v>4378</v>
      </c>
      <c r="N4000" t="str">
        <f>VLOOKUP(TRIM(SUBSTITUTE(E4000,CHAR(160),CHAR(32))),Metadata!B$1:J$2632,9,FALSE)</f>
        <v>prose</v>
      </c>
      <c r="O4000">
        <f>VLOOKUP(TRIM(SUBSTITUTE(E4000,CHAR(160),CHAR(32))),Metadata!B$1:K$2632,10,FALSE)</f>
        <v>151034</v>
      </c>
      <c r="P4000" s="4" t="s">
        <v>12096</v>
      </c>
      <c r="Q4000">
        <v>58</v>
      </c>
      <c r="R4000">
        <v>63</v>
      </c>
    </row>
    <row r="4001" spans="1:18" hidden="1" x14ac:dyDescent="0.25">
      <c r="A4001">
        <v>4005</v>
      </c>
      <c r="B4001" t="s">
        <v>4354</v>
      </c>
      <c r="C4001" t="s">
        <v>428</v>
      </c>
      <c r="D4001" t="s">
        <v>330</v>
      </c>
      <c r="E4001" t="s">
        <v>8671</v>
      </c>
      <c r="F4001" t="str">
        <f>VLOOKUP(TRIM(SUBSTITUTE(E4001,CHAR(160),CHAR(32))),Metadata!B$1:C$2632,2,FALSE)</f>
        <v>Staël, Madame de (Anne-Louise-Germaine), 1766-1817.</v>
      </c>
      <c r="G4001" t="str">
        <f>VLOOKUP(TRIM(SUBSTITUTE(E4001,CHAR(160),CHAR(32))),Metadata!B$1:D$2632,3,FALSE)</f>
        <v>Corinne, ou, L'Italie</v>
      </c>
      <c r="H4001">
        <f>VLOOKUP(TRIM(SUBSTITUTE(E4001,CHAR(160),CHAR(32))),Metadata!B$1:E$2632,4,FALSE)</f>
        <v>1807</v>
      </c>
      <c r="I4001" t="s">
        <v>450</v>
      </c>
      <c r="K4001" t="str">
        <f>VLOOKUP(TRIM(SUBSTITUTE(E4001,CHAR(160),CHAR(32))),Metadata!B$1:H$2632,7,FALSE)</f>
        <v>roman</v>
      </c>
      <c r="L4001" t="s">
        <v>4378</v>
      </c>
      <c r="N4001" t="str">
        <f>VLOOKUP(TRIM(SUBSTITUTE(E4001,CHAR(160),CHAR(32))),Metadata!B$1:J$2632,9,FALSE)</f>
        <v>prose</v>
      </c>
      <c r="O4001">
        <f>VLOOKUP(TRIM(SUBSTITUTE(E4001,CHAR(160),CHAR(32))),Metadata!B$1:K$2632,10,FALSE)</f>
        <v>188836</v>
      </c>
      <c r="P4001" s="8" t="s">
        <v>13168</v>
      </c>
      <c r="Q4001">
        <v>196</v>
      </c>
      <c r="R4001">
        <v>203</v>
      </c>
    </row>
    <row r="4002" spans="1:18" hidden="1" x14ac:dyDescent="0.25">
      <c r="A4002">
        <v>4006</v>
      </c>
      <c r="B4002" t="s">
        <v>4354</v>
      </c>
      <c r="C4002" t="s">
        <v>428</v>
      </c>
      <c r="D4002" t="s">
        <v>330</v>
      </c>
      <c r="E4002" t="s">
        <v>8708</v>
      </c>
      <c r="F4002" t="str">
        <f>VLOOKUP(TRIM(SUBSTITUTE(E4002,CHAR(160),CHAR(32))),Metadata!B$1:C$2632,2,FALSE)</f>
        <v>Vogüé, Eugène-Melchior, vicomte de, 1848-1910.</v>
      </c>
      <c r="G4002" t="str">
        <f>VLOOKUP(TRIM(SUBSTITUTE(E4002,CHAR(160),CHAR(32))),Metadata!B$1:D$2632,3,FALSE)</f>
        <v>Les morts qui parlent</v>
      </c>
      <c r="H4002">
        <f>VLOOKUP(TRIM(SUBSTITUTE(E4002,CHAR(160),CHAR(32))),Metadata!B$1:E$2632,4,FALSE)</f>
        <v>1899</v>
      </c>
      <c r="I4002" t="s">
        <v>450</v>
      </c>
      <c r="K4002" t="str">
        <f>VLOOKUP(TRIM(SUBSTITUTE(E4002,CHAR(160),CHAR(32))),Metadata!B$1:H$2632,7,FALSE)</f>
        <v>roman</v>
      </c>
      <c r="L4002" t="s">
        <v>4378</v>
      </c>
      <c r="N4002" t="str">
        <f>VLOOKUP(TRIM(SUBSTITUTE(E4002,CHAR(160),CHAR(32))),Metadata!B$1:J$2632,9,FALSE)</f>
        <v>prose</v>
      </c>
      <c r="O4002">
        <f>VLOOKUP(TRIM(SUBSTITUTE(E4002,CHAR(160),CHAR(32))),Metadata!B$1:K$2632,10,FALSE)</f>
        <v>105097</v>
      </c>
      <c r="P4002" s="4" t="s">
        <v>12097</v>
      </c>
      <c r="Q4002">
        <v>99</v>
      </c>
      <c r="R4002">
        <v>104</v>
      </c>
    </row>
    <row r="4003" spans="1:18" hidden="1" x14ac:dyDescent="0.25">
      <c r="A4003">
        <v>4007</v>
      </c>
      <c r="B4003" t="s">
        <v>4354</v>
      </c>
      <c r="C4003" t="s">
        <v>428</v>
      </c>
      <c r="D4003" t="s">
        <v>330</v>
      </c>
      <c r="E4003" t="s">
        <v>8660</v>
      </c>
      <c r="F4003" t="str">
        <f>VLOOKUP(TRIM(SUBSTITUTE(E4003,CHAR(160),CHAR(32))),Metadata!B$1:C$2632,2,FALSE)</f>
        <v>Sand, George, 1804-1876.</v>
      </c>
      <c r="G4003" t="str">
        <f>VLOOKUP(TRIM(SUBSTITUTE(E4003,CHAR(160),CHAR(32))),Metadata!B$1:D$2632,3,FALSE)</f>
        <v>Indiana</v>
      </c>
      <c r="H4003">
        <f>VLOOKUP(TRIM(SUBSTITUTE(E4003,CHAR(160),CHAR(32))),Metadata!B$1:E$2632,4,FALSE)</f>
        <v>1832</v>
      </c>
      <c r="I4003" t="s">
        <v>450</v>
      </c>
      <c r="K4003" t="str">
        <f>VLOOKUP(TRIM(SUBSTITUTE(E4003,CHAR(160),CHAR(32))),Metadata!B$1:H$2632,7,FALSE)</f>
        <v>roman</v>
      </c>
      <c r="L4003" t="s">
        <v>4378</v>
      </c>
      <c r="N4003" t="str">
        <f>VLOOKUP(TRIM(SUBSTITUTE(E4003,CHAR(160),CHAR(32))),Metadata!B$1:J$2632,9,FALSE)</f>
        <v/>
      </c>
      <c r="O4003">
        <f>VLOOKUP(TRIM(SUBSTITUTE(E4003,CHAR(160),CHAR(32))),Metadata!B$1:K$2632,10,FALSE)</f>
        <v>102663</v>
      </c>
      <c r="P4003" s="4" t="s">
        <v>13169</v>
      </c>
      <c r="Q4003">
        <v>123</v>
      </c>
      <c r="R4003">
        <v>129</v>
      </c>
    </row>
    <row r="4004" spans="1:18" hidden="1" x14ac:dyDescent="0.25">
      <c r="A4004">
        <v>4008</v>
      </c>
      <c r="B4004" t="s">
        <v>4354</v>
      </c>
      <c r="C4004" t="s">
        <v>428</v>
      </c>
      <c r="D4004" t="s">
        <v>330</v>
      </c>
      <c r="E4004" t="s">
        <v>8588</v>
      </c>
      <c r="F4004" t="str">
        <f>VLOOKUP(TRIM(SUBSTITUTE(E4004,CHAR(160),CHAR(32))),Metadata!B$1:C$2632,2,FALSE)</f>
        <v>Lacordaire, Henri-Dominique, 1802-1861.</v>
      </c>
      <c r="G4004" t="str">
        <f>VLOOKUP(TRIM(SUBSTITUTE(E4004,CHAR(160),CHAR(32))),Metadata!B$1:D$2632,3,FALSE)</f>
        <v>Conférences de Notre-Dame de Paris</v>
      </c>
      <c r="H4004">
        <f>VLOOKUP(TRIM(SUBSTITUTE(E4004,CHAR(160),CHAR(32))),Metadata!B$1:E$2632,4,FALSE)</f>
        <v>1848</v>
      </c>
      <c r="I4004" t="s">
        <v>450</v>
      </c>
      <c r="K4004" t="str">
        <f>VLOOKUP(TRIM(SUBSTITUTE(E4004,CHAR(160),CHAR(32))),Metadata!B$1:H$2632,7,FALSE)</f>
        <v>eloquence</v>
      </c>
      <c r="L4004" t="s">
        <v>4758</v>
      </c>
      <c r="N4004" t="str">
        <f>VLOOKUP(TRIM(SUBSTITUTE(E4004,CHAR(160),CHAR(32))),Metadata!B$1:J$2632,9,FALSE)</f>
        <v>prose</v>
      </c>
      <c r="O4004">
        <f>VLOOKUP(TRIM(SUBSTITUTE(E4004,CHAR(160),CHAR(32))),Metadata!B$1:K$2632,10,FALSE)</f>
        <v>63774</v>
      </c>
      <c r="P4004" s="4" t="s">
        <v>12098</v>
      </c>
      <c r="Q4004">
        <v>54</v>
      </c>
      <c r="R4004">
        <v>59</v>
      </c>
    </row>
    <row r="4005" spans="1:18" hidden="1" x14ac:dyDescent="0.25">
      <c r="A4005">
        <v>4009</v>
      </c>
      <c r="B4005" t="s">
        <v>4354</v>
      </c>
      <c r="C4005" t="s">
        <v>428</v>
      </c>
      <c r="D4005" t="s">
        <v>330</v>
      </c>
      <c r="E4005" t="s">
        <v>6717</v>
      </c>
      <c r="F4005" t="str">
        <f>VLOOKUP(TRIM(SUBSTITUTE(E4005,CHAR(160),CHAR(32))),Metadata!B$1:C$2632,2,FALSE)</f>
        <v>Tarde, Gabriel, 1843-1904.</v>
      </c>
      <c r="G4005" t="str">
        <f>VLOOKUP(TRIM(SUBSTITUTE(E4005,CHAR(160),CHAR(32))),Metadata!B$1:D$2632,3,FALSE)</f>
        <v>La philosophie pénale [2]</v>
      </c>
      <c r="H4005">
        <f>VLOOKUP(TRIM(SUBSTITUTE(E4005,CHAR(160),CHAR(32))),Metadata!B$1:E$2632,4,FALSE)</f>
        <v>1890</v>
      </c>
      <c r="I4005" t="s">
        <v>450</v>
      </c>
      <c r="K4005" t="str">
        <f>VLOOKUP(TRIM(SUBSTITUTE(E4005,CHAR(160),CHAR(32))),Metadata!B$1:H$2632,7,FALSE)</f>
        <v>traite</v>
      </c>
      <c r="L4005" t="s">
        <v>4417</v>
      </c>
      <c r="N4005" t="str">
        <f>VLOOKUP(TRIM(SUBSTITUTE(E4005,CHAR(160),CHAR(32))),Metadata!B$1:J$2632,9,FALSE)</f>
        <v/>
      </c>
      <c r="O4005">
        <f>VLOOKUP(TRIM(SUBSTITUTE(E4005,CHAR(160),CHAR(32))),Metadata!B$1:K$2632,10,FALSE)</f>
        <v>118390</v>
      </c>
      <c r="P4005" s="4" t="s">
        <v>12099</v>
      </c>
      <c r="Q4005">
        <v>38</v>
      </c>
      <c r="R4005">
        <v>43</v>
      </c>
    </row>
    <row r="4006" spans="1:18" hidden="1" x14ac:dyDescent="0.25">
      <c r="A4006">
        <v>4010</v>
      </c>
      <c r="B4006" t="s">
        <v>4354</v>
      </c>
      <c r="C4006" t="s">
        <v>428</v>
      </c>
      <c r="D4006" t="s">
        <v>330</v>
      </c>
      <c r="E4006" t="s">
        <v>8540</v>
      </c>
      <c r="F4006" t="str">
        <f>VLOOKUP(TRIM(SUBSTITUTE(E4006,CHAR(160),CHAR(32))),Metadata!B$1:C$2632,2,FALSE)</f>
        <v>Fromentin, Eugène, 1820-1876.</v>
      </c>
      <c r="G4006" t="str">
        <f>VLOOKUP(TRIM(SUBSTITUTE(E4006,CHAR(160),CHAR(32))),Metadata!B$1:D$2632,3,FALSE)</f>
        <v>Dominique</v>
      </c>
      <c r="H4006">
        <f>VLOOKUP(TRIM(SUBSTITUTE(E4006,CHAR(160),CHAR(32))),Metadata!B$1:E$2632,4,FALSE)</f>
        <v>1863</v>
      </c>
      <c r="I4006" t="s">
        <v>450</v>
      </c>
      <c r="K4006" t="str">
        <f>VLOOKUP(TRIM(SUBSTITUTE(E4006,CHAR(160),CHAR(32))),Metadata!B$1:H$2632,7,FALSE)</f>
        <v>roman</v>
      </c>
      <c r="L4006" t="s">
        <v>4378</v>
      </c>
      <c r="N4006" t="str">
        <f>VLOOKUP(TRIM(SUBSTITUTE(E4006,CHAR(160),CHAR(32))),Metadata!B$1:J$2632,9,FALSE)</f>
        <v>prose</v>
      </c>
      <c r="O4006">
        <f>VLOOKUP(TRIM(SUBSTITUTE(E4006,CHAR(160),CHAR(32))),Metadata!B$1:K$2632,10,FALSE)</f>
        <v>76872</v>
      </c>
      <c r="P4006" s="4" t="s">
        <v>12100</v>
      </c>
      <c r="Q4006">
        <v>116</v>
      </c>
      <c r="R4006">
        <v>121</v>
      </c>
    </row>
    <row r="4007" spans="1:18" hidden="1" x14ac:dyDescent="0.25">
      <c r="A4007">
        <v>4011</v>
      </c>
      <c r="B4007" t="s">
        <v>4354</v>
      </c>
      <c r="C4007" t="s">
        <v>428</v>
      </c>
      <c r="D4007" t="s">
        <v>330</v>
      </c>
      <c r="E4007" t="s">
        <v>8662</v>
      </c>
      <c r="F4007" t="str">
        <f>VLOOKUP(TRIM(SUBSTITUTE(E4007,CHAR(160),CHAR(32))),Metadata!B$1:C$2632,2,FALSE)</f>
        <v>Sand, George, 1804-1876.</v>
      </c>
      <c r="G4007" t="str">
        <f>VLOOKUP(TRIM(SUBSTITUTE(E4007,CHAR(160),CHAR(32))),Metadata!B$1:D$2632,3,FALSE)</f>
        <v>Lélia--1833</v>
      </c>
      <c r="H4007">
        <f>VLOOKUP(TRIM(SUBSTITUTE(E4007,CHAR(160),CHAR(32))),Metadata!B$1:E$2632,4,FALSE)</f>
        <v>1833</v>
      </c>
      <c r="I4007" t="s">
        <v>450</v>
      </c>
      <c r="K4007" t="str">
        <f>VLOOKUP(TRIM(SUBSTITUTE(E4007,CHAR(160),CHAR(32))),Metadata!B$1:H$2632,7,FALSE)</f>
        <v>roman</v>
      </c>
      <c r="L4007" t="s">
        <v>4378</v>
      </c>
      <c r="N4007" t="str">
        <f>VLOOKUP(TRIM(SUBSTITUTE(E4007,CHAR(160),CHAR(32))),Metadata!B$1:J$2632,9,FALSE)</f>
        <v>prose</v>
      </c>
      <c r="O4007">
        <f>VLOOKUP(TRIM(SUBSTITUTE(E4007,CHAR(160),CHAR(32))),Metadata!B$1:K$2632,10,FALSE)</f>
        <v>111345</v>
      </c>
      <c r="P4007" s="4" t="s">
        <v>12101</v>
      </c>
      <c r="Q4007">
        <v>172</v>
      </c>
      <c r="R4007">
        <v>179</v>
      </c>
    </row>
    <row r="4008" spans="1:18" hidden="1" x14ac:dyDescent="0.25">
      <c r="A4008">
        <v>4012</v>
      </c>
      <c r="B4008" t="s">
        <v>4354</v>
      </c>
      <c r="C4008" t="s">
        <v>428</v>
      </c>
      <c r="D4008" t="s">
        <v>330</v>
      </c>
      <c r="E4008" t="s">
        <v>8441</v>
      </c>
      <c r="F4008" t="str">
        <f>VLOOKUP(TRIM(SUBSTITUTE(E4008,CHAR(160),CHAR(32))),Metadata!B$1:C$2632,2,FALSE)</f>
        <v>Blondel, Maurice, 1861-1949.</v>
      </c>
      <c r="G4008" t="str">
        <f>VLOOKUP(TRIM(SUBSTITUTE(E4008,CHAR(160),CHAR(32))),Metadata!B$1:D$2632,3,FALSE)</f>
        <v>L'action</v>
      </c>
      <c r="H4008">
        <f>VLOOKUP(TRIM(SUBSTITUTE(E4008,CHAR(160),CHAR(32))),Metadata!B$1:E$2632,4,FALSE)</f>
        <v>1893</v>
      </c>
      <c r="I4008" t="s">
        <v>450</v>
      </c>
      <c r="K4008" t="str">
        <f>VLOOKUP(TRIM(SUBSTITUTE(E4008,CHAR(160),CHAR(32))),Metadata!B$1:H$2632,7,FALSE)</f>
        <v>traite ou essai</v>
      </c>
      <c r="L4008" t="s">
        <v>4402</v>
      </c>
      <c r="N4008" t="str">
        <f>VLOOKUP(TRIM(SUBSTITUTE(E4008,CHAR(160),CHAR(32))),Metadata!B$1:J$2632,9,FALSE)</f>
        <v>prose</v>
      </c>
      <c r="O4008">
        <f>VLOOKUP(TRIM(SUBSTITUTE(E4008,CHAR(160),CHAR(32))),Metadata!B$1:K$2632,10,FALSE)</f>
        <v>178641</v>
      </c>
      <c r="P4008" s="4" t="s">
        <v>12102</v>
      </c>
      <c r="Q4008">
        <v>13</v>
      </c>
      <c r="R4008">
        <v>20</v>
      </c>
    </row>
    <row r="4009" spans="1:18" hidden="1" x14ac:dyDescent="0.25">
      <c r="A4009">
        <v>4013</v>
      </c>
      <c r="B4009" t="s">
        <v>4354</v>
      </c>
      <c r="C4009" t="s">
        <v>428</v>
      </c>
      <c r="D4009" t="s">
        <v>330</v>
      </c>
      <c r="E4009" t="s">
        <v>6375</v>
      </c>
      <c r="F4009" t="str">
        <f>VLOOKUP(TRIM(SUBSTITUTE(E4009,CHAR(160),CHAR(32))),Metadata!B$1:C$2632,2,FALSE)</f>
        <v>Michelet, Jules, 1798-1874.</v>
      </c>
      <c r="G4009" t="str">
        <f>VLOOKUP(TRIM(SUBSTITUTE(E4009,CHAR(160),CHAR(32))),Metadata!B$1:D$2632,3,FALSE)</f>
        <v>La sorcière</v>
      </c>
      <c r="H4009">
        <f>VLOOKUP(TRIM(SUBSTITUTE(E4009,CHAR(160),CHAR(32))),Metadata!B$1:E$2632,4,FALSE)</f>
        <v>1862</v>
      </c>
      <c r="I4009" t="s">
        <v>450</v>
      </c>
      <c r="K4009" t="str">
        <f>VLOOKUP(TRIM(SUBSTITUTE(E4009,CHAR(160),CHAR(32))),Metadata!B$1:H$2632,7,FALSE)</f>
        <v>traite</v>
      </c>
      <c r="L4009" t="s">
        <v>4417</v>
      </c>
      <c r="N4009" t="str">
        <f>VLOOKUP(TRIM(SUBSTITUTE(E4009,CHAR(160),CHAR(32))),Metadata!B$1:J$2632,9,FALSE)</f>
        <v/>
      </c>
      <c r="O4009">
        <f>VLOOKUP(TRIM(SUBSTITUTE(E4009,CHAR(160),CHAR(32))),Metadata!B$1:K$2632,10,FALSE)</f>
        <v>102283</v>
      </c>
      <c r="P4009" s="4" t="s">
        <v>12103</v>
      </c>
      <c r="Q4009">
        <v>101</v>
      </c>
      <c r="R4009">
        <v>108</v>
      </c>
    </row>
    <row r="4010" spans="1:18" hidden="1" x14ac:dyDescent="0.25">
      <c r="A4010">
        <v>4014</v>
      </c>
      <c r="B4010" t="s">
        <v>4354</v>
      </c>
      <c r="C4010" t="s">
        <v>428</v>
      </c>
      <c r="D4010" t="s">
        <v>330</v>
      </c>
      <c r="E4010" t="s">
        <v>8464</v>
      </c>
      <c r="F4010" t="str">
        <f>VLOOKUP(TRIM(SUBSTITUTE(E4010,CHAR(160),CHAR(32))),Metadata!B$1:C$2632,2,FALSE)</f>
        <v>Clemenceau, Georges, 1841-1929.</v>
      </c>
      <c r="G4010" t="str">
        <f>VLOOKUP(TRIM(SUBSTITUTE(E4010,CHAR(160),CHAR(32))),Metadata!B$1:D$2632,3,FALSE)</f>
        <v>Vers la réparation</v>
      </c>
      <c r="H4010">
        <f>VLOOKUP(TRIM(SUBSTITUTE(E4010,CHAR(160),CHAR(32))),Metadata!B$1:E$2632,4,FALSE)</f>
        <v>1899</v>
      </c>
      <c r="I4010" t="s">
        <v>450</v>
      </c>
      <c r="K4010" t="str">
        <f>VLOOKUP(TRIM(SUBSTITUTE(E4010,CHAR(160),CHAR(32))),Metadata!B$1:H$2632,7,FALSE)</f>
        <v>memoires</v>
      </c>
      <c r="L4010" t="s">
        <v>4481</v>
      </c>
      <c r="N4010" t="str">
        <f>VLOOKUP(TRIM(SUBSTITUTE(E4010,CHAR(160),CHAR(32))),Metadata!B$1:J$2632,9,FALSE)</f>
        <v>prose</v>
      </c>
      <c r="O4010">
        <f>VLOOKUP(TRIM(SUBSTITUTE(E4010,CHAR(160),CHAR(32))),Metadata!B$1:K$2632,10,FALSE)</f>
        <v>173586</v>
      </c>
      <c r="P4010" s="4" t="s">
        <v>12104</v>
      </c>
      <c r="Q4010">
        <v>116</v>
      </c>
      <c r="R4010">
        <v>121</v>
      </c>
    </row>
    <row r="4011" spans="1:18" hidden="1" x14ac:dyDescent="0.25">
      <c r="A4011">
        <v>4015</v>
      </c>
      <c r="B4011" t="s">
        <v>4354</v>
      </c>
      <c r="C4011" t="s">
        <v>428</v>
      </c>
      <c r="D4011" t="s">
        <v>330</v>
      </c>
      <c r="E4011" t="s">
        <v>6717</v>
      </c>
      <c r="F4011" t="str">
        <f>VLOOKUP(TRIM(SUBSTITUTE(E4011,CHAR(160),CHAR(32))),Metadata!B$1:C$2632,2,FALSE)</f>
        <v>Tarde, Gabriel, 1843-1904.</v>
      </c>
      <c r="G4011" t="str">
        <f>VLOOKUP(TRIM(SUBSTITUTE(E4011,CHAR(160),CHAR(32))),Metadata!B$1:D$2632,3,FALSE)</f>
        <v>La philosophie pénale [2]</v>
      </c>
      <c r="H4011">
        <f>VLOOKUP(TRIM(SUBSTITUTE(E4011,CHAR(160),CHAR(32))),Metadata!B$1:E$2632,4,FALSE)</f>
        <v>1890</v>
      </c>
      <c r="I4011" t="s">
        <v>450</v>
      </c>
      <c r="K4011" t="str">
        <f>VLOOKUP(TRIM(SUBSTITUTE(E4011,CHAR(160),CHAR(32))),Metadata!B$1:H$2632,7,FALSE)</f>
        <v>traite</v>
      </c>
      <c r="L4011" t="s">
        <v>4417</v>
      </c>
      <c r="N4011" t="str">
        <f>VLOOKUP(TRIM(SUBSTITUTE(E4011,CHAR(160),CHAR(32))),Metadata!B$1:J$2632,9,FALSE)</f>
        <v/>
      </c>
      <c r="O4011">
        <f>VLOOKUP(TRIM(SUBSTITUTE(E4011,CHAR(160),CHAR(32))),Metadata!B$1:K$2632,10,FALSE)</f>
        <v>118390</v>
      </c>
      <c r="P4011" s="4" t="s">
        <v>13170</v>
      </c>
      <c r="Q4011">
        <v>118</v>
      </c>
      <c r="R4011">
        <v>123</v>
      </c>
    </row>
    <row r="4012" spans="1:18" hidden="1" x14ac:dyDescent="0.25">
      <c r="A4012">
        <v>4016</v>
      </c>
      <c r="B4012" t="s">
        <v>4354</v>
      </c>
      <c r="C4012" t="s">
        <v>428</v>
      </c>
      <c r="D4012" t="s">
        <v>330</v>
      </c>
      <c r="E4012" t="s">
        <v>8469</v>
      </c>
      <c r="F4012" t="str">
        <f>VLOOKUP(TRIM(SUBSTITUTE(E4012,CHAR(160),CHAR(32))),Metadata!B$1:C$2632,2,FALSE)</f>
        <v>Cottin, Madame (Sophie) 1770-1807.</v>
      </c>
      <c r="G4012" t="str">
        <f>VLOOKUP(TRIM(SUBSTITUTE(E4012,CHAR(160),CHAR(32))),Metadata!B$1:D$2632,3,FALSE)</f>
        <v>Mathilde</v>
      </c>
      <c r="H4012">
        <f>VLOOKUP(TRIM(SUBSTITUTE(E4012,CHAR(160),CHAR(32))),Metadata!B$1:E$2632,4,FALSE)</f>
        <v>1805</v>
      </c>
      <c r="I4012" t="s">
        <v>450</v>
      </c>
      <c r="K4012" t="str">
        <f>VLOOKUP(TRIM(SUBSTITUTE(E4012,CHAR(160),CHAR(32))),Metadata!B$1:H$2632,7,FALSE)</f>
        <v>roman</v>
      </c>
      <c r="L4012" t="s">
        <v>4378</v>
      </c>
      <c r="N4012" t="str">
        <f>VLOOKUP(TRIM(SUBSTITUTE(E4012,CHAR(160),CHAR(32))),Metadata!B$1:J$2632,9,FALSE)</f>
        <v>prose</v>
      </c>
      <c r="O4012">
        <f>VLOOKUP(TRIM(SUBSTITUTE(E4012,CHAR(160),CHAR(32))),Metadata!B$1:K$2632,10,FALSE)</f>
        <v>194919</v>
      </c>
      <c r="P4012" s="4" t="s">
        <v>12105</v>
      </c>
      <c r="Q4012">
        <v>216</v>
      </c>
      <c r="R4012">
        <v>222</v>
      </c>
    </row>
    <row r="4013" spans="1:18" hidden="1" x14ac:dyDescent="0.25">
      <c r="A4013">
        <v>4017</v>
      </c>
      <c r="B4013" t="s">
        <v>4354</v>
      </c>
      <c r="C4013" t="s">
        <v>428</v>
      </c>
      <c r="D4013" t="s">
        <v>330</v>
      </c>
      <c r="E4013" t="s">
        <v>8659</v>
      </c>
      <c r="F4013" t="str">
        <f>VLOOKUP(TRIM(SUBSTITUTE(E4013,CHAR(160),CHAR(32))),Metadata!B$1:C$2632,2,FALSE)</f>
        <v>Sand, George, 1804-1876.</v>
      </c>
      <c r="G4013" t="str">
        <f>VLOOKUP(TRIM(SUBSTITUTE(E4013,CHAR(160),CHAR(32))),Metadata!B$1:D$2632,3,FALSE)</f>
        <v>Histoire de ma vie</v>
      </c>
      <c r="H4013">
        <f>VLOOKUP(TRIM(SUBSTITUTE(E4013,CHAR(160),CHAR(32))),Metadata!B$1:E$2632,4,FALSE)</f>
        <v>1855</v>
      </c>
      <c r="I4013" t="s">
        <v>450</v>
      </c>
      <c r="K4013" t="str">
        <f>VLOOKUP(TRIM(SUBSTITUTE(E4013,CHAR(160),CHAR(32))),Metadata!B$1:H$2632,7,FALSE)</f>
        <v>memoires</v>
      </c>
      <c r="L4013" t="s">
        <v>4481</v>
      </c>
      <c r="N4013" t="str">
        <f>VLOOKUP(TRIM(SUBSTITUTE(E4013,CHAR(160),CHAR(32))),Metadata!B$1:J$2632,9,FALSE)</f>
        <v>prose</v>
      </c>
      <c r="O4013">
        <f>VLOOKUP(TRIM(SUBSTITUTE(E4013,CHAR(160),CHAR(32))),Metadata!B$1:K$2632,10,FALSE)</f>
        <v>490251</v>
      </c>
      <c r="P4013" s="4" t="s">
        <v>12106</v>
      </c>
      <c r="Q4013">
        <v>177</v>
      </c>
      <c r="R4013">
        <v>184</v>
      </c>
    </row>
    <row r="4014" spans="1:18" hidden="1" x14ac:dyDescent="0.25">
      <c r="A4014">
        <v>4018</v>
      </c>
      <c r="B4014" t="s">
        <v>4354</v>
      </c>
      <c r="C4014" t="s">
        <v>428</v>
      </c>
      <c r="D4014" t="s">
        <v>330</v>
      </c>
      <c r="E4014" t="s">
        <v>6290</v>
      </c>
      <c r="F4014" t="str">
        <f>VLOOKUP(TRIM(SUBSTITUTE(E4014,CHAR(160),CHAR(32))),Metadata!B$1:C$2632,2,FALSE)</f>
        <v>Gobineau, Arthur, comte de, 1816-1882.</v>
      </c>
      <c r="G4014" t="str">
        <f>VLOOKUP(TRIM(SUBSTITUTE(E4014,CHAR(160),CHAR(32))),Metadata!B$1:D$2632,3,FALSE)</f>
        <v>Essai sur l'inégalité des races humaines [2]</v>
      </c>
      <c r="H4014">
        <f>VLOOKUP(TRIM(SUBSTITUTE(E4014,CHAR(160),CHAR(32))),Metadata!B$1:E$2632,4,FALSE)</f>
        <v>1855</v>
      </c>
      <c r="I4014" t="s">
        <v>450</v>
      </c>
      <c r="K4014" t="str">
        <f>VLOOKUP(TRIM(SUBSTITUTE(E4014,CHAR(160),CHAR(32))),Metadata!B$1:H$2632,7,FALSE)</f>
        <v>traite</v>
      </c>
      <c r="L4014" t="s">
        <v>4417</v>
      </c>
      <c r="N4014" t="str">
        <f>VLOOKUP(TRIM(SUBSTITUTE(E4014,CHAR(160),CHAR(32))),Metadata!B$1:J$2632,9,FALSE)</f>
        <v/>
      </c>
      <c r="O4014">
        <f>VLOOKUP(TRIM(SUBSTITUTE(E4014,CHAR(160),CHAR(32))),Metadata!B$1:K$2632,10,FALSE)</f>
        <v>189719</v>
      </c>
      <c r="P4014" s="4" t="s">
        <v>12107</v>
      </c>
      <c r="Q4014">
        <v>100</v>
      </c>
      <c r="R4014">
        <v>107</v>
      </c>
    </row>
    <row r="4015" spans="1:18" hidden="1" x14ac:dyDescent="0.25">
      <c r="A4015">
        <v>4019</v>
      </c>
      <c r="B4015" t="s">
        <v>4354</v>
      </c>
      <c r="C4015" t="s">
        <v>428</v>
      </c>
      <c r="D4015" t="s">
        <v>330</v>
      </c>
      <c r="E4015" t="s">
        <v>8945</v>
      </c>
      <c r="F4015" t="str">
        <f>VLOOKUP(TRIM(SUBSTITUTE(E4015,CHAR(160),CHAR(32))),Metadata!B$1:C$2632,2,FALSE)</f>
        <v>Meersch, Maxence van der, 1907-1951.</v>
      </c>
      <c r="G4015" t="str">
        <f>VLOOKUP(TRIM(SUBSTITUTE(E4015,CHAR(160),CHAR(32))),Metadata!B$1:D$2632,3,FALSE)</f>
        <v>L'empreinte du Dieu: roman / Maxence van der Meersch.</v>
      </c>
      <c r="H4015">
        <f>VLOOKUP(TRIM(SUBSTITUTE(E4015,CHAR(160),CHAR(32))),Metadata!B$1:E$2632,4,FALSE)</f>
        <v>1936</v>
      </c>
      <c r="I4015" t="s">
        <v>534</v>
      </c>
      <c r="K4015" t="str">
        <f>VLOOKUP(TRIM(SUBSTITUTE(E4015,CHAR(160),CHAR(32))),Metadata!B$1:H$2632,7,FALSE)</f>
        <v>roman</v>
      </c>
      <c r="L4015" t="s">
        <v>4378</v>
      </c>
      <c r="N4015" t="str">
        <f>VLOOKUP(TRIM(SUBSTITUTE(E4015,CHAR(160),CHAR(32))),Metadata!B$1:J$2632,9,FALSE)</f>
        <v>prose</v>
      </c>
      <c r="O4015">
        <f>VLOOKUP(TRIM(SUBSTITUTE(E4015,CHAR(160),CHAR(32))),Metadata!B$1:K$2632,10,FALSE)</f>
        <v>62428</v>
      </c>
      <c r="P4015" s="4" t="s">
        <v>12108</v>
      </c>
      <c r="Q4015">
        <v>52</v>
      </c>
      <c r="R4015">
        <v>58</v>
      </c>
    </row>
    <row r="4016" spans="1:18" hidden="1" x14ac:dyDescent="0.25">
      <c r="A4016">
        <v>4020</v>
      </c>
      <c r="B4016" t="s">
        <v>4354</v>
      </c>
      <c r="C4016" t="s">
        <v>428</v>
      </c>
      <c r="D4016" t="s">
        <v>330</v>
      </c>
      <c r="E4016" t="s">
        <v>9009</v>
      </c>
      <c r="F4016" t="str">
        <f>VLOOKUP(TRIM(SUBSTITUTE(E4016,CHAR(160),CHAR(32))),Metadata!B$1:C$2632,2,FALSE)</f>
        <v>Sarraute, Nathalie, 1900-1999.</v>
      </c>
      <c r="G4016" t="str">
        <f>VLOOKUP(TRIM(SUBSTITUTE(E4016,CHAR(160),CHAR(32))),Metadata!B$1:D$2632,3,FALSE)</f>
        <v>L'ère du soupçon: essais sur le roman</v>
      </c>
      <c r="H4016">
        <f>VLOOKUP(TRIM(SUBSTITUTE(E4016,CHAR(160),CHAR(32))),Metadata!B$1:E$2632,4,FALSE)</f>
        <v>1956</v>
      </c>
      <c r="I4016" t="s">
        <v>534</v>
      </c>
      <c r="K4016" t="str">
        <f>VLOOKUP(TRIM(SUBSTITUTE(E4016,CHAR(160),CHAR(32))),Metadata!B$1:H$2632,7,FALSE)</f>
        <v>traite ou essai</v>
      </c>
      <c r="L4016" t="s">
        <v>4402</v>
      </c>
      <c r="N4016" t="str">
        <f>VLOOKUP(TRIM(SUBSTITUTE(E4016,CHAR(160),CHAR(32))),Metadata!B$1:J$2632,9,FALSE)</f>
        <v>prose</v>
      </c>
      <c r="O4016">
        <f>VLOOKUP(TRIM(SUBSTITUTE(E4016,CHAR(160),CHAR(32))),Metadata!B$1:K$2632,10,FALSE)</f>
        <v>25644</v>
      </c>
      <c r="P4016" s="4" t="s">
        <v>12109</v>
      </c>
      <c r="Q4016">
        <v>34</v>
      </c>
      <c r="R4016">
        <v>40</v>
      </c>
    </row>
    <row r="4017" spans="1:18" hidden="1" x14ac:dyDescent="0.25">
      <c r="A4017">
        <v>4021</v>
      </c>
      <c r="B4017" t="s">
        <v>4354</v>
      </c>
      <c r="C4017" t="s">
        <v>428</v>
      </c>
      <c r="D4017" t="s">
        <v>330</v>
      </c>
      <c r="E4017" t="s">
        <v>8727</v>
      </c>
      <c r="F4017" t="str">
        <f>VLOOKUP(TRIM(SUBSTITUTE(E4017,CHAR(160),CHAR(32))),Metadata!B$1:C$2632,2,FALSE)</f>
        <v>Adam, Paul, 1862-1920.</v>
      </c>
      <c r="G4017" t="str">
        <f>VLOOKUP(TRIM(SUBSTITUTE(E4017,CHAR(160),CHAR(32))),Metadata!B$1:D$2632,3,FALSE)</f>
        <v>L'enfant d'Austerlitz</v>
      </c>
      <c r="H4017">
        <f>VLOOKUP(TRIM(SUBSTITUTE(E4017,CHAR(160),CHAR(32))),Metadata!B$1:E$2632,4,FALSE)</f>
        <v>1902</v>
      </c>
      <c r="I4017" t="s">
        <v>534</v>
      </c>
      <c r="K4017" t="str">
        <f>VLOOKUP(TRIM(SUBSTITUTE(E4017,CHAR(160),CHAR(32))),Metadata!B$1:H$2632,7,FALSE)</f>
        <v>roman</v>
      </c>
      <c r="L4017" t="s">
        <v>4378</v>
      </c>
      <c r="N4017" t="str">
        <f>VLOOKUP(TRIM(SUBSTITUTE(E4017,CHAR(160),CHAR(32))),Metadata!B$1:J$2632,9,FALSE)</f>
        <v>prose</v>
      </c>
      <c r="O4017">
        <f>VLOOKUP(TRIM(SUBSTITUTE(E4017,CHAR(160),CHAR(32))),Metadata!B$1:K$2632,10,FALSE)</f>
        <v>164633</v>
      </c>
      <c r="P4017" s="4" t="s">
        <v>12110</v>
      </c>
      <c r="Q4017">
        <v>47</v>
      </c>
      <c r="R4017">
        <v>53</v>
      </c>
    </row>
    <row r="4018" spans="1:18" hidden="1" x14ac:dyDescent="0.25">
      <c r="A4018">
        <v>4022</v>
      </c>
      <c r="B4018" t="s">
        <v>4354</v>
      </c>
      <c r="C4018" t="s">
        <v>428</v>
      </c>
      <c r="D4018" t="s">
        <v>330</v>
      </c>
      <c r="E4018" t="s">
        <v>8824</v>
      </c>
      <c r="F4018" t="str">
        <f>VLOOKUP(TRIM(SUBSTITUTE(E4018,CHAR(160),CHAR(32))),Metadata!B$1:C$2632,2,FALSE)</f>
        <v>Montesquieu, Charles de Secondat, baron de, 1689-1755.</v>
      </c>
      <c r="G4018" t="str">
        <f>VLOOKUP(TRIM(SUBSTITUTE(E4018,CHAR(160),CHAR(32))),Metadata!B$1:D$2632,3,FALSE)</f>
        <v>Correspondance de Montesquieu</v>
      </c>
      <c r="H4018">
        <f>VLOOKUP(TRIM(SUBSTITUTE(E4018,CHAR(160),CHAR(32))),Metadata!B$1:E$2632,4,FALSE)</f>
        <v>1755</v>
      </c>
      <c r="I4018" t="s">
        <v>534</v>
      </c>
      <c r="K4018" t="str">
        <f>VLOOKUP(TRIM(SUBSTITUTE(E4018,CHAR(160),CHAR(32))),Metadata!B$1:H$2632,7,FALSE)</f>
        <v>correspondance</v>
      </c>
      <c r="L4018" t="s">
        <v>4542</v>
      </c>
      <c r="N4018" t="str">
        <f>VLOOKUP(TRIM(SUBSTITUTE(E4018,CHAR(160),CHAR(32))),Metadata!B$1:J$2632,9,FALSE)</f>
        <v>prose</v>
      </c>
      <c r="O4018">
        <f>VLOOKUP(TRIM(SUBSTITUTE(E4018,CHAR(160),CHAR(32))),Metadata!B$1:K$2632,10,FALSE)</f>
        <v>111275</v>
      </c>
      <c r="P4018" s="4" t="s">
        <v>12111</v>
      </c>
      <c r="Q4018">
        <v>23</v>
      </c>
      <c r="R4018">
        <v>28</v>
      </c>
    </row>
    <row r="4019" spans="1:18" hidden="1" x14ac:dyDescent="0.25">
      <c r="A4019">
        <v>4023</v>
      </c>
      <c r="B4019" t="s">
        <v>4354</v>
      </c>
      <c r="C4019" t="s">
        <v>428</v>
      </c>
      <c r="D4019" t="s">
        <v>330</v>
      </c>
      <c r="E4019" t="s">
        <v>8818</v>
      </c>
      <c r="F4019" t="str">
        <f>VLOOKUP(TRIM(SUBSTITUTE(E4019,CHAR(160),CHAR(32))),Metadata!B$1:C$2632,2,FALSE)</f>
        <v>Claudel, Paul, 1868-1955.</v>
      </c>
      <c r="G4019" t="str">
        <f>VLOOKUP(TRIM(SUBSTITUTE(E4019,CHAR(160),CHAR(32))),Metadata!B$1:D$2632,3,FALSE)</f>
        <v>Annonce faite à Marie</v>
      </c>
      <c r="H4019">
        <f>VLOOKUP(TRIM(SUBSTITUTE(E4019,CHAR(160),CHAR(32))),Metadata!B$1:E$2632,4,FALSE)</f>
        <v>1912</v>
      </c>
      <c r="I4019" t="s">
        <v>534</v>
      </c>
      <c r="K4019" t="str">
        <f>VLOOKUP(TRIM(SUBSTITUTE(E4019,CHAR(160),CHAR(32))),Metadata!B$1:H$2632,7,FALSE)</f>
        <v>theatre</v>
      </c>
      <c r="L4019" t="s">
        <v>4472</v>
      </c>
      <c r="N4019" t="str">
        <f>VLOOKUP(TRIM(SUBSTITUTE(E4019,CHAR(160),CHAR(32))),Metadata!B$1:J$2632,9,FALSE)</f>
        <v>prose</v>
      </c>
      <c r="O4019">
        <f>VLOOKUP(TRIM(SUBSTITUTE(E4019,CHAR(160),CHAR(32))),Metadata!B$1:K$2632,10,FALSE)</f>
        <v>36291</v>
      </c>
      <c r="P4019" s="4" t="s">
        <v>9435</v>
      </c>
      <c r="Q4019">
        <v>166</v>
      </c>
      <c r="R4019">
        <v>171</v>
      </c>
    </row>
    <row r="4020" spans="1:18" hidden="1" x14ac:dyDescent="0.25">
      <c r="A4020">
        <v>4024</v>
      </c>
      <c r="B4020" t="s">
        <v>4354</v>
      </c>
      <c r="C4020" t="s">
        <v>428</v>
      </c>
      <c r="D4020" t="s">
        <v>330</v>
      </c>
      <c r="E4020" t="s">
        <v>8978</v>
      </c>
      <c r="F4020" t="str">
        <f>VLOOKUP(TRIM(SUBSTITUTE(E4020,CHAR(160),CHAR(32))),Metadata!B$1:C$2632,2,FALSE)</f>
        <v>Proust, Marcel, 1871-1922.</v>
      </c>
      <c r="G4020" t="str">
        <f>VLOOKUP(TRIM(SUBSTITUTE(E4020,CHAR(160),CHAR(32))),Metadata!B$1:D$2632,3,FALSE)</f>
        <v>Du côté de chez Swann</v>
      </c>
      <c r="H4020">
        <f>VLOOKUP(TRIM(SUBSTITUTE(E4020,CHAR(160),CHAR(32))),Metadata!B$1:E$2632,4,FALSE)</f>
        <v>1913</v>
      </c>
      <c r="I4020" t="s">
        <v>534</v>
      </c>
      <c r="K4020" t="str">
        <f>VLOOKUP(TRIM(SUBSTITUTE(E4020,CHAR(160),CHAR(32))),Metadata!B$1:H$2632,7,FALSE)</f>
        <v>roman</v>
      </c>
      <c r="L4020" t="s">
        <v>4378</v>
      </c>
      <c r="N4020" t="str">
        <f>VLOOKUP(TRIM(SUBSTITUTE(E4020,CHAR(160),CHAR(32))),Metadata!B$1:J$2632,9,FALSE)</f>
        <v>prose</v>
      </c>
      <c r="O4020">
        <f>VLOOKUP(TRIM(SUBSTITUTE(E4020,CHAR(160),CHAR(32))),Metadata!B$1:K$2632,10,FALSE)</f>
        <v>181434</v>
      </c>
      <c r="P4020" s="4" t="s">
        <v>12112</v>
      </c>
      <c r="Q4020">
        <v>201</v>
      </c>
      <c r="R4020">
        <v>208</v>
      </c>
    </row>
    <row r="4021" spans="1:18" hidden="1" x14ac:dyDescent="0.25">
      <c r="A4021">
        <v>4025</v>
      </c>
      <c r="B4021" t="s">
        <v>4354</v>
      </c>
      <c r="C4021" t="s">
        <v>428</v>
      </c>
      <c r="D4021" t="s">
        <v>330</v>
      </c>
      <c r="E4021" t="s">
        <v>8862</v>
      </c>
      <c r="F4021" t="str">
        <f>VLOOKUP(TRIM(SUBSTITUTE(E4021,CHAR(160),CHAR(32))),Metadata!B$1:C$2632,2,FALSE)</f>
        <v>Frapié, Léon, 1863-1949.</v>
      </c>
      <c r="G4021" t="str">
        <f>VLOOKUP(TRIM(SUBSTITUTE(E4021,CHAR(160),CHAR(32))),Metadata!B$1:D$2632,3,FALSE)</f>
        <v>La maternelle: roman</v>
      </c>
      <c r="H4021">
        <f>VLOOKUP(TRIM(SUBSTITUTE(E4021,CHAR(160),CHAR(32))),Metadata!B$1:E$2632,4,FALSE)</f>
        <v>1904</v>
      </c>
      <c r="I4021" t="s">
        <v>534</v>
      </c>
      <c r="K4021" t="str">
        <f>VLOOKUP(TRIM(SUBSTITUTE(E4021,CHAR(160),CHAR(32))),Metadata!B$1:H$2632,7,FALSE)</f>
        <v>roman</v>
      </c>
      <c r="L4021" t="s">
        <v>4378</v>
      </c>
      <c r="N4021" t="str">
        <f>VLOOKUP(TRIM(SUBSTITUTE(E4021,CHAR(160),CHAR(32))),Metadata!B$1:J$2632,9,FALSE)</f>
        <v>prose</v>
      </c>
      <c r="O4021">
        <f>VLOOKUP(TRIM(SUBSTITUTE(E4021,CHAR(160),CHAR(32))),Metadata!B$1:K$2632,10,FALSE)</f>
        <v>71998</v>
      </c>
      <c r="P4021" s="4" t="s">
        <v>12113</v>
      </c>
      <c r="Q4021">
        <v>28</v>
      </c>
      <c r="R4021">
        <v>33</v>
      </c>
    </row>
    <row r="4022" spans="1:18" hidden="1" x14ac:dyDescent="0.25">
      <c r="A4022">
        <v>4026</v>
      </c>
      <c r="B4022" t="s">
        <v>4354</v>
      </c>
      <c r="C4022" t="s">
        <v>428</v>
      </c>
      <c r="D4022" t="s">
        <v>330</v>
      </c>
      <c r="E4022" t="s">
        <v>7714</v>
      </c>
      <c r="F4022" t="str">
        <f>VLOOKUP(TRIM(SUBSTITUTE(E4022,CHAR(160),CHAR(32))),Metadata!B$1:C$2632,2,FALSE)</f>
        <v>Febvre, Lucien, 1878-1956.</v>
      </c>
      <c r="G4022" t="str">
        <f>VLOOKUP(TRIM(SUBSTITUTE(E4022,CHAR(160),CHAR(32))),Metadata!B$1:D$2632,3,FALSE)</f>
        <v>Le problème de l'incroyance au XVIe siècle. La religion de Rabelais</v>
      </c>
      <c r="H4022">
        <f>VLOOKUP(TRIM(SUBSTITUTE(E4022,CHAR(160),CHAR(32))),Metadata!B$1:E$2632,4,FALSE)</f>
        <v>1947</v>
      </c>
      <c r="I4022" t="s">
        <v>534</v>
      </c>
      <c r="K4022" t="str">
        <f>VLOOKUP(TRIM(SUBSTITUTE(E4022,CHAR(160),CHAR(32))),Metadata!B$1:H$2632,7,FALSE)</f>
        <v>traite</v>
      </c>
      <c r="L4022" t="s">
        <v>4417</v>
      </c>
      <c r="N4022" t="str">
        <f>VLOOKUP(TRIM(SUBSTITUTE(E4022,CHAR(160),CHAR(32))),Metadata!B$1:J$2632,9,FALSE)</f>
        <v/>
      </c>
      <c r="O4022">
        <f>VLOOKUP(TRIM(SUBSTITUTE(E4022,CHAR(160),CHAR(32))),Metadata!B$1:K$2632,10,FALSE)</f>
        <v>188184</v>
      </c>
      <c r="P4022" s="4" t="s">
        <v>9436</v>
      </c>
      <c r="Q4022">
        <v>66</v>
      </c>
      <c r="R4022">
        <v>71</v>
      </c>
    </row>
    <row r="4023" spans="1:18" hidden="1" x14ac:dyDescent="0.25">
      <c r="A4023">
        <v>4027</v>
      </c>
      <c r="B4023" t="s">
        <v>4354</v>
      </c>
      <c r="C4023" t="s">
        <v>428</v>
      </c>
      <c r="D4023" t="s">
        <v>330</v>
      </c>
      <c r="E4023" t="s">
        <v>8960</v>
      </c>
      <c r="F4023" t="str">
        <f>VLOOKUP(TRIM(SUBSTITUTE(E4023,CHAR(160),CHAR(32))),Metadata!B$1:C$2632,2,FALSE)</f>
        <v>Mounier, Emmanuel, 1905-1950.</v>
      </c>
      <c r="G4023" t="str">
        <f>VLOOKUP(TRIM(SUBSTITUTE(E4023,CHAR(160),CHAR(32))),Metadata!B$1:D$2632,3,FALSE)</f>
        <v>Révolution personnaliste et communautaire</v>
      </c>
      <c r="H4023">
        <f>VLOOKUP(TRIM(SUBSTITUTE(E4023,CHAR(160),CHAR(32))),Metadata!B$1:E$2632,4,FALSE)</f>
        <v>1935</v>
      </c>
      <c r="I4023" t="s">
        <v>534</v>
      </c>
      <c r="K4023" t="str">
        <f>VLOOKUP(TRIM(SUBSTITUTE(E4023,CHAR(160),CHAR(32))),Metadata!B$1:H$2632,7,FALSE)</f>
        <v>traite</v>
      </c>
      <c r="L4023" t="s">
        <v>4417</v>
      </c>
      <c r="N4023" t="str">
        <f>VLOOKUP(TRIM(SUBSTITUTE(E4023,CHAR(160),CHAR(32))),Metadata!B$1:J$2632,9,FALSE)</f>
        <v/>
      </c>
      <c r="O4023">
        <f>VLOOKUP(TRIM(SUBSTITUTE(E4023,CHAR(160),CHAR(32))),Metadata!B$1:K$2632,10,FALSE)</f>
        <v>125019</v>
      </c>
      <c r="P4023" s="4" t="s">
        <v>12114</v>
      </c>
      <c r="Q4023">
        <v>64</v>
      </c>
      <c r="R4023">
        <v>70</v>
      </c>
    </row>
    <row r="4024" spans="1:18" hidden="1" x14ac:dyDescent="0.25">
      <c r="A4024">
        <v>4028</v>
      </c>
      <c r="B4024" t="s">
        <v>4354</v>
      </c>
      <c r="C4024" t="s">
        <v>428</v>
      </c>
      <c r="D4024" t="s">
        <v>330</v>
      </c>
      <c r="E4024" t="s">
        <v>8802</v>
      </c>
      <c r="F4024" t="str">
        <f>VLOOKUP(TRIM(SUBSTITUTE(E4024,CHAR(160),CHAR(32))),Metadata!B$1:C$2632,2,FALSE)</f>
        <v>Bremond, Henri, 1865-1933.</v>
      </c>
      <c r="G4024" t="str">
        <f>VLOOKUP(TRIM(SUBSTITUTE(E4024,CHAR(160),CHAR(32))),Metadata!B$1:D$2632,3,FALSE)</f>
        <v>Histoire littéraire du sentiment religieux en France depuis la fin des guerres de religion jusqu'a nos jours</v>
      </c>
      <c r="H4024">
        <f>VLOOKUP(TRIM(SUBSTITUTE(E4024,CHAR(160),CHAR(32))),Metadata!B$1:E$2632,4,FALSE)</f>
        <v>1920</v>
      </c>
      <c r="I4024" t="s">
        <v>534</v>
      </c>
      <c r="K4024" t="str">
        <f>VLOOKUP(TRIM(SUBSTITUTE(E4024,CHAR(160),CHAR(32))),Metadata!B$1:H$2632,7,FALSE)</f>
        <v>traite ou essai</v>
      </c>
      <c r="L4024" t="s">
        <v>4402</v>
      </c>
      <c r="N4024" t="str">
        <f>VLOOKUP(TRIM(SUBSTITUTE(E4024,CHAR(160),CHAR(32))),Metadata!B$1:J$2632,9,FALSE)</f>
        <v>prose</v>
      </c>
      <c r="O4024">
        <f>VLOOKUP(TRIM(SUBSTITUTE(E4024,CHAR(160),CHAR(32))),Metadata!B$1:K$2632,10,FALSE)</f>
        <v>140659</v>
      </c>
      <c r="P4024" s="4" t="s">
        <v>12115</v>
      </c>
      <c r="Q4024">
        <v>103</v>
      </c>
      <c r="R4024">
        <v>109</v>
      </c>
    </row>
    <row r="4025" spans="1:18" hidden="1" x14ac:dyDescent="0.25">
      <c r="A4025">
        <v>4029</v>
      </c>
      <c r="B4025" t="s">
        <v>4354</v>
      </c>
      <c r="C4025" t="s">
        <v>428</v>
      </c>
      <c r="D4025" t="s">
        <v>330</v>
      </c>
      <c r="E4025" t="s">
        <v>8925</v>
      </c>
      <c r="F4025" t="str">
        <f>VLOOKUP(TRIM(SUBSTITUTE(E4025,CHAR(160),CHAR(32))),Metadata!B$1:C$2632,2,FALSE)</f>
        <v>Marcel, Gabriel, 1889-1973.</v>
      </c>
      <c r="G4025" t="str">
        <f>VLOOKUP(TRIM(SUBSTITUTE(E4025,CHAR(160),CHAR(32))),Metadata!B$1:D$2632,3,FALSE)</f>
        <v>Journal métaphysique</v>
      </c>
      <c r="H4025">
        <f>VLOOKUP(TRIM(SUBSTITUTE(E4025,CHAR(160),CHAR(32))),Metadata!B$1:E$2632,4,FALSE)</f>
        <v>1923</v>
      </c>
      <c r="I4025" t="s">
        <v>534</v>
      </c>
      <c r="K4025" t="str">
        <f>VLOOKUP(TRIM(SUBSTITUTE(E4025,CHAR(160),CHAR(32))),Metadata!B$1:H$2632,7,FALSE)</f>
        <v>memoires</v>
      </c>
      <c r="L4025" t="s">
        <v>4481</v>
      </c>
      <c r="N4025" t="str">
        <f>VLOOKUP(TRIM(SUBSTITUTE(E4025,CHAR(160),CHAR(32))),Metadata!B$1:J$2632,9,FALSE)</f>
        <v>prose</v>
      </c>
      <c r="O4025">
        <f>VLOOKUP(TRIM(SUBSTITUTE(E4025,CHAR(160),CHAR(32))),Metadata!B$1:K$2632,10,FALSE)</f>
        <v>136589</v>
      </c>
      <c r="P4025" s="4" t="s">
        <v>13171</v>
      </c>
      <c r="Q4025">
        <v>39</v>
      </c>
      <c r="R4025">
        <v>45</v>
      </c>
    </row>
    <row r="4026" spans="1:18" hidden="1" x14ac:dyDescent="0.25">
      <c r="A4026">
        <v>4030</v>
      </c>
      <c r="B4026" t="s">
        <v>4354</v>
      </c>
      <c r="C4026" t="s">
        <v>428</v>
      </c>
      <c r="D4026" t="s">
        <v>330</v>
      </c>
      <c r="E4026" t="s">
        <v>6934</v>
      </c>
      <c r="F4026" t="str">
        <f>VLOOKUP(TRIM(SUBSTITUTE(E4026,CHAR(160),CHAR(32))),Metadata!B$1:C$2632,2,FALSE)</f>
        <v>Jaurès, Jean, 1859-1914.</v>
      </c>
      <c r="G4026" t="str">
        <f>VLOOKUP(TRIM(SUBSTITUTE(E4026,CHAR(160),CHAR(32))),Metadata!B$1:D$2632,3,FALSE)</f>
        <v>Discours parlementaires</v>
      </c>
      <c r="H4026">
        <f>VLOOKUP(TRIM(SUBSTITUTE(E4026,CHAR(160),CHAR(32))),Metadata!B$1:E$2632,4,FALSE)</f>
        <v>1904</v>
      </c>
      <c r="I4026" t="s">
        <v>534</v>
      </c>
      <c r="K4026" t="str">
        <f>VLOOKUP(TRIM(SUBSTITUTE(E4026,CHAR(160),CHAR(32))),Metadata!B$1:H$2632,7,FALSE)</f>
        <v>traite</v>
      </c>
      <c r="L4026" t="s">
        <v>4417</v>
      </c>
      <c r="N4026" t="str">
        <f>VLOOKUP(TRIM(SUBSTITUTE(E4026,CHAR(160),CHAR(32))),Metadata!B$1:J$2632,9,FALSE)</f>
        <v/>
      </c>
      <c r="O4026">
        <f>VLOOKUP(TRIM(SUBSTITUTE(E4026,CHAR(160),CHAR(32))),Metadata!B$1:K$2632,10,FALSE)</f>
        <v>301388</v>
      </c>
      <c r="P4026" s="4" t="s">
        <v>12116</v>
      </c>
      <c r="Q4026">
        <v>366</v>
      </c>
      <c r="R4026">
        <v>372</v>
      </c>
    </row>
    <row r="4027" spans="1:18" hidden="1" x14ac:dyDescent="0.25">
      <c r="A4027">
        <v>4031</v>
      </c>
      <c r="B4027" t="s">
        <v>4354</v>
      </c>
      <c r="C4027" t="s">
        <v>428</v>
      </c>
      <c r="D4027" t="s">
        <v>330</v>
      </c>
      <c r="E4027" t="s">
        <v>7580</v>
      </c>
      <c r="F4027" t="str">
        <f>VLOOKUP(TRIM(SUBSTITUTE(E4027,CHAR(160),CHAR(32))),Metadata!B$1:C$2632,2,FALSE)</f>
        <v>Lavelle, Louis, 1883-1951.</v>
      </c>
      <c r="G4027" t="str">
        <f>VLOOKUP(TRIM(SUBSTITUTE(E4027,CHAR(160),CHAR(32))),Metadata!B$1:D$2632,3,FALSE)</f>
        <v>L'erreur de Narcisse</v>
      </c>
      <c r="H4027">
        <f>VLOOKUP(TRIM(SUBSTITUTE(E4027,CHAR(160),CHAR(32))),Metadata!B$1:E$2632,4,FALSE)</f>
        <v>1939</v>
      </c>
      <c r="I4027" t="s">
        <v>534</v>
      </c>
      <c r="K4027" t="str">
        <f>VLOOKUP(TRIM(SUBSTITUTE(E4027,CHAR(160),CHAR(32))),Metadata!B$1:H$2632,7,FALSE)</f>
        <v>traite</v>
      </c>
      <c r="L4027" t="s">
        <v>4417</v>
      </c>
      <c r="N4027" t="str">
        <f>VLOOKUP(TRIM(SUBSTITUTE(E4027,CHAR(160),CHAR(32))),Metadata!B$1:J$2632,9,FALSE)</f>
        <v/>
      </c>
      <c r="O4027">
        <f>VLOOKUP(TRIM(SUBSTITUTE(E4027,CHAR(160),CHAR(32))),Metadata!B$1:K$2632,10,FALSE)</f>
        <v>59883</v>
      </c>
      <c r="P4027" s="4" t="s">
        <v>12117</v>
      </c>
      <c r="Q4027">
        <v>29</v>
      </c>
      <c r="R4027">
        <v>34</v>
      </c>
    </row>
    <row r="4028" spans="1:18" hidden="1" x14ac:dyDescent="0.25">
      <c r="A4028">
        <v>4032</v>
      </c>
      <c r="B4028" t="s">
        <v>4354</v>
      </c>
      <c r="C4028" t="s">
        <v>428</v>
      </c>
      <c r="D4028" t="s">
        <v>330</v>
      </c>
      <c r="E4028" t="s">
        <v>8882</v>
      </c>
      <c r="F4028" t="str">
        <f>VLOOKUP(TRIM(SUBSTITUTE(E4028,CHAR(160),CHAR(32))),Metadata!B$1:C$2632,2,FALSE)</f>
        <v>Gide, André, 1869-1951.</v>
      </c>
      <c r="G4028" t="str">
        <f>VLOOKUP(TRIM(SUBSTITUTE(E4028,CHAR(160),CHAR(32))),Metadata!B$1:D$2632,3,FALSE)</f>
        <v>Robert</v>
      </c>
      <c r="H4028">
        <f>VLOOKUP(TRIM(SUBSTITUTE(E4028,CHAR(160),CHAR(32))),Metadata!B$1:E$2632,4,FALSE)</f>
        <v>1930</v>
      </c>
      <c r="I4028" t="s">
        <v>534</v>
      </c>
      <c r="K4028" t="str">
        <f>VLOOKUP(TRIM(SUBSTITUTE(E4028,CHAR(160),CHAR(32))),Metadata!B$1:H$2632,7,FALSE)</f>
        <v>roman</v>
      </c>
      <c r="L4028" t="s">
        <v>4378</v>
      </c>
      <c r="N4028" t="str">
        <f>VLOOKUP(TRIM(SUBSTITUTE(E4028,CHAR(160),CHAR(32))),Metadata!B$1:J$2632,9,FALSE)</f>
        <v>prose</v>
      </c>
      <c r="O4028">
        <f>VLOOKUP(TRIM(SUBSTITUTE(E4028,CHAR(160),CHAR(32))),Metadata!B$1:K$2632,10,FALSE)</f>
        <v>11769</v>
      </c>
      <c r="P4028" s="4" t="s">
        <v>13172</v>
      </c>
      <c r="Q4028">
        <v>179</v>
      </c>
      <c r="R4028">
        <v>185</v>
      </c>
    </row>
    <row r="4029" spans="1:18" hidden="1" x14ac:dyDescent="0.25">
      <c r="A4029">
        <v>4033</v>
      </c>
      <c r="B4029" t="s">
        <v>4354</v>
      </c>
      <c r="C4029" t="s">
        <v>428</v>
      </c>
      <c r="D4029" t="s">
        <v>330</v>
      </c>
      <c r="E4029" t="s">
        <v>8968</v>
      </c>
      <c r="F4029" t="str">
        <f>VLOOKUP(TRIM(SUBSTITUTE(E4029,CHAR(160),CHAR(32))),Metadata!B$1:C$2632,2,FALSE)</f>
        <v>Perroux, François, 1903-</v>
      </c>
      <c r="G4029" t="str">
        <f>VLOOKUP(TRIM(SUBSTITUTE(E4029,CHAR(160),CHAR(32))),Metadata!B$1:D$2632,3,FALSE)</f>
        <v>L'économie du XXe siècle</v>
      </c>
      <c r="H4029">
        <f>VLOOKUP(TRIM(SUBSTITUTE(E4029,CHAR(160),CHAR(32))),Metadata!B$1:E$2632,4,FALSE)</f>
        <v>1964</v>
      </c>
      <c r="I4029" t="s">
        <v>534</v>
      </c>
      <c r="K4029" t="str">
        <f>VLOOKUP(TRIM(SUBSTITUTE(E4029,CHAR(160),CHAR(32))),Metadata!B$1:H$2632,7,FALSE)</f>
        <v>traite ou essai</v>
      </c>
      <c r="L4029" t="s">
        <v>4402</v>
      </c>
      <c r="N4029" t="str">
        <f>VLOOKUP(TRIM(SUBSTITUTE(E4029,CHAR(160),CHAR(32))),Metadata!B$1:J$2632,9,FALSE)</f>
        <v>prose</v>
      </c>
      <c r="O4029">
        <f>VLOOKUP(TRIM(SUBSTITUTE(E4029,CHAR(160),CHAR(32))),Metadata!B$1:K$2632,10,FALSE)</f>
        <v>208903</v>
      </c>
      <c r="P4029" s="4" t="s">
        <v>13173</v>
      </c>
      <c r="Q4029">
        <v>116</v>
      </c>
      <c r="R4029">
        <v>123</v>
      </c>
    </row>
    <row r="4030" spans="1:18" hidden="1" x14ac:dyDescent="0.25">
      <c r="A4030">
        <v>4034</v>
      </c>
      <c r="B4030" t="s">
        <v>4354</v>
      </c>
      <c r="C4030" t="s">
        <v>428</v>
      </c>
      <c r="D4030" t="s">
        <v>330</v>
      </c>
      <c r="E4030" t="s">
        <v>7204</v>
      </c>
      <c r="F4030" t="str">
        <f>VLOOKUP(TRIM(SUBSTITUTE(E4030,CHAR(160),CHAR(32))),Metadata!B$1:C$2632,2,FALSE)</f>
        <v>Levy-Bruhl, Lucien, 1857-1939.</v>
      </c>
      <c r="G4030" t="str">
        <f>VLOOKUP(TRIM(SUBSTITUTE(E4030,CHAR(160),CHAR(32))),Metadata!B$1:D$2632,3,FALSE)</f>
        <v>La mythologie primitive</v>
      </c>
      <c r="H4030">
        <f>VLOOKUP(TRIM(SUBSTITUTE(E4030,CHAR(160),CHAR(32))),Metadata!B$1:E$2632,4,FALSE)</f>
        <v>1922</v>
      </c>
      <c r="I4030" t="s">
        <v>534</v>
      </c>
      <c r="K4030" t="str">
        <f>VLOOKUP(TRIM(SUBSTITUTE(E4030,CHAR(160),CHAR(32))),Metadata!B$1:H$2632,7,FALSE)</f>
        <v>traite</v>
      </c>
      <c r="L4030" t="s">
        <v>4417</v>
      </c>
      <c r="N4030" t="str">
        <f>VLOOKUP(TRIM(SUBSTITUTE(E4030,CHAR(160),CHAR(32))),Metadata!B$1:J$2632,9,FALSE)</f>
        <v/>
      </c>
      <c r="O4030">
        <f>VLOOKUP(TRIM(SUBSTITUTE(E4030,CHAR(160),CHAR(32))),Metadata!B$1:K$2632,10,FALSE)</f>
        <v>100465</v>
      </c>
      <c r="P4030" s="4" t="s">
        <v>12118</v>
      </c>
      <c r="Q4030">
        <v>3</v>
      </c>
      <c r="R4030">
        <v>8</v>
      </c>
    </row>
    <row r="4031" spans="1:18" hidden="1" x14ac:dyDescent="0.25">
      <c r="A4031">
        <v>4035</v>
      </c>
      <c r="B4031" t="s">
        <v>4354</v>
      </c>
      <c r="C4031" t="s">
        <v>428</v>
      </c>
      <c r="D4031" t="s">
        <v>330</v>
      </c>
      <c r="E4031" t="s">
        <v>8958</v>
      </c>
      <c r="F4031" t="str">
        <f>VLOOKUP(TRIM(SUBSTITUTE(E4031,CHAR(160),CHAR(32))),Metadata!B$1:C$2632,2,FALSE)</f>
        <v>Moselly, Emile, 1870-1918.</v>
      </c>
      <c r="G4031" t="str">
        <f>VLOOKUP(TRIM(SUBSTITUTE(E4031,CHAR(160),CHAR(32))),Metadata!B$1:D$2632,3,FALSE)</f>
        <v>Terres lorraines: roman</v>
      </c>
      <c r="H4031">
        <f>VLOOKUP(TRIM(SUBSTITUTE(E4031,CHAR(160),CHAR(32))),Metadata!B$1:E$2632,4,FALSE)</f>
        <v>1907</v>
      </c>
      <c r="I4031" t="s">
        <v>534</v>
      </c>
      <c r="K4031" t="str">
        <f>VLOOKUP(TRIM(SUBSTITUTE(E4031,CHAR(160),CHAR(32))),Metadata!B$1:H$2632,7,FALSE)</f>
        <v>roman</v>
      </c>
      <c r="L4031" t="s">
        <v>4378</v>
      </c>
      <c r="N4031" t="str">
        <f>VLOOKUP(TRIM(SUBSTITUTE(E4031,CHAR(160),CHAR(32))),Metadata!B$1:J$2632,9,FALSE)</f>
        <v>prose</v>
      </c>
      <c r="O4031">
        <f>VLOOKUP(TRIM(SUBSTITUTE(E4031,CHAR(160),CHAR(32))),Metadata!B$1:K$2632,10,FALSE)</f>
        <v>78098</v>
      </c>
      <c r="P4031" s="4" t="s">
        <v>12119</v>
      </c>
      <c r="Q4031">
        <v>109</v>
      </c>
      <c r="R4031">
        <v>116</v>
      </c>
    </row>
    <row r="4032" spans="1:18" hidden="1" x14ac:dyDescent="0.25">
      <c r="A4032">
        <v>4036</v>
      </c>
      <c r="B4032" t="s">
        <v>4354</v>
      </c>
      <c r="C4032" t="s">
        <v>428</v>
      </c>
      <c r="D4032" t="s">
        <v>330</v>
      </c>
      <c r="E4032" t="s">
        <v>8946</v>
      </c>
      <c r="F4032" t="str">
        <f>VLOOKUP(TRIM(SUBSTITUTE(E4032,CHAR(160),CHAR(32))),Metadata!B$1:C$2632,2,FALSE)</f>
        <v>Merleau-Ponty, Maurice, 1908-1961.</v>
      </c>
      <c r="G4032" t="str">
        <f>VLOOKUP(TRIM(SUBSTITUTE(E4032,CHAR(160),CHAR(32))),Metadata!B$1:D$2632,3,FALSE)</f>
        <v>Phénoménologie de la perception</v>
      </c>
      <c r="H4032">
        <f>VLOOKUP(TRIM(SUBSTITUTE(E4032,CHAR(160),CHAR(32))),Metadata!B$1:E$2632,4,FALSE)</f>
        <v>1945</v>
      </c>
      <c r="I4032" t="s">
        <v>534</v>
      </c>
      <c r="K4032" t="str">
        <f>VLOOKUP(TRIM(SUBSTITUTE(E4032,CHAR(160),CHAR(32))),Metadata!B$1:H$2632,7,FALSE)</f>
        <v>traite ou essai</v>
      </c>
      <c r="L4032" t="s">
        <v>4402</v>
      </c>
      <c r="N4032" t="str">
        <f>VLOOKUP(TRIM(SUBSTITUTE(E4032,CHAR(160),CHAR(32))),Metadata!B$1:J$2632,9,FALSE)</f>
        <v>prose</v>
      </c>
      <c r="O4032">
        <f>VLOOKUP(TRIM(SUBSTITUTE(E4032,CHAR(160),CHAR(32))),Metadata!B$1:K$2632,10,FALSE)</f>
        <v>215042</v>
      </c>
      <c r="P4032" s="4" t="s">
        <v>12120</v>
      </c>
      <c r="Q4032">
        <v>116</v>
      </c>
      <c r="R4032">
        <v>121</v>
      </c>
    </row>
    <row r="4033" spans="1:20" hidden="1" x14ac:dyDescent="0.25">
      <c r="A4033">
        <v>4037</v>
      </c>
      <c r="B4033" t="s">
        <v>4354</v>
      </c>
      <c r="C4033" t="s">
        <v>428</v>
      </c>
      <c r="D4033" t="s">
        <v>330</v>
      </c>
      <c r="E4033" t="s">
        <v>7204</v>
      </c>
      <c r="F4033" t="str">
        <f>VLOOKUP(TRIM(SUBSTITUTE(E4033,CHAR(160),CHAR(32))),Metadata!B$1:C$2632,2,FALSE)</f>
        <v>Levy-Bruhl, Lucien, 1857-1939.</v>
      </c>
      <c r="G4033" t="str">
        <f>VLOOKUP(TRIM(SUBSTITUTE(E4033,CHAR(160),CHAR(32))),Metadata!B$1:D$2632,3,FALSE)</f>
        <v>La mythologie primitive</v>
      </c>
      <c r="H4033">
        <f>VLOOKUP(TRIM(SUBSTITUTE(E4033,CHAR(160),CHAR(32))),Metadata!B$1:E$2632,4,FALSE)</f>
        <v>1922</v>
      </c>
      <c r="I4033" t="s">
        <v>534</v>
      </c>
      <c r="K4033" t="str">
        <f>VLOOKUP(TRIM(SUBSTITUTE(E4033,CHAR(160),CHAR(32))),Metadata!B$1:H$2632,7,FALSE)</f>
        <v>traite</v>
      </c>
      <c r="L4033" t="s">
        <v>4417</v>
      </c>
      <c r="N4033" t="str">
        <f>VLOOKUP(TRIM(SUBSTITUTE(E4033,CHAR(160),CHAR(32))),Metadata!B$1:J$2632,9,FALSE)</f>
        <v/>
      </c>
      <c r="O4033">
        <f>VLOOKUP(TRIM(SUBSTITUTE(E4033,CHAR(160),CHAR(32))),Metadata!B$1:K$2632,10,FALSE)</f>
        <v>100465</v>
      </c>
      <c r="P4033" s="4" t="s">
        <v>13174</v>
      </c>
      <c r="Q4033">
        <v>31</v>
      </c>
      <c r="R4033">
        <v>36</v>
      </c>
    </row>
    <row r="4034" spans="1:20" hidden="1" x14ac:dyDescent="0.25">
      <c r="A4034">
        <v>4038</v>
      </c>
      <c r="B4034" t="s">
        <v>4354</v>
      </c>
      <c r="C4034" t="s">
        <v>428</v>
      </c>
      <c r="D4034" t="s">
        <v>330</v>
      </c>
      <c r="E4034" t="s">
        <v>8780</v>
      </c>
      <c r="F4034" t="str">
        <f>VLOOKUP(TRIM(SUBSTITUTE(E4034,CHAR(160),CHAR(32))),Metadata!B$1:C$2632,2,FALSE)</f>
        <v>Béguin, Albert, 1898-1957.</v>
      </c>
      <c r="G4034" t="str">
        <f>VLOOKUP(TRIM(SUBSTITUTE(E4034,CHAR(160),CHAR(32))),Metadata!B$1:D$2632,3,FALSE)</f>
        <v>L'âme romantique et le rêve</v>
      </c>
      <c r="H4034">
        <f>VLOOKUP(TRIM(SUBSTITUTE(E4034,CHAR(160),CHAR(32))),Metadata!B$1:E$2632,4,FALSE)</f>
        <v>1939</v>
      </c>
      <c r="I4034" t="s">
        <v>534</v>
      </c>
      <c r="K4034" t="str">
        <f>VLOOKUP(TRIM(SUBSTITUTE(E4034,CHAR(160),CHAR(32))),Metadata!B$1:H$2632,7,FALSE)</f>
        <v>traite ou essai</v>
      </c>
      <c r="L4034" t="s">
        <v>4402</v>
      </c>
      <c r="N4034" t="str">
        <f>VLOOKUP(TRIM(SUBSTITUTE(E4034,CHAR(160),CHAR(32))),Metadata!B$1:J$2632,9,FALSE)</f>
        <v>prose</v>
      </c>
      <c r="O4034">
        <f>VLOOKUP(TRIM(SUBSTITUTE(E4034,CHAR(160),CHAR(32))),Metadata!B$1:K$2632,10,FALSE)</f>
        <v>191397</v>
      </c>
      <c r="P4034" s="4" t="s">
        <v>12121</v>
      </c>
      <c r="Q4034">
        <v>127</v>
      </c>
      <c r="R4034">
        <v>132</v>
      </c>
    </row>
    <row r="4035" spans="1:20" hidden="1" x14ac:dyDescent="0.25">
      <c r="A4035">
        <v>4039</v>
      </c>
      <c r="B4035" t="s">
        <v>4354</v>
      </c>
      <c r="C4035" t="s">
        <v>441</v>
      </c>
      <c r="D4035" t="s">
        <v>330</v>
      </c>
      <c r="E4035" t="s">
        <v>7936</v>
      </c>
      <c r="F4035" t="str">
        <f>VLOOKUP(TRIM(SUBSTITUTE(E4035,CHAR(160),CHAR(32))),Metadata!B$1:C$2632,2,FALSE)</f>
        <v>Marguerite, Queen, consort of Henry II, King of Navarre, 1492-1549.</v>
      </c>
      <c r="G4035" t="str">
        <f>VLOOKUP(TRIM(SUBSTITUTE(E4035,CHAR(160),CHAR(32))),Metadata!B$1:D$2632,3,FALSE)</f>
        <v>L'Heptaméron</v>
      </c>
      <c r="H4035">
        <f>VLOOKUP(TRIM(SUBSTITUTE(E4035,CHAR(160),CHAR(32))),Metadata!B$1:E$2632,4,FALSE)</f>
        <v>1559</v>
      </c>
      <c r="I4035" t="s">
        <v>456</v>
      </c>
      <c r="K4035" t="str">
        <f>VLOOKUP(TRIM(SUBSTITUTE(E4035,CHAR(160),CHAR(32))),Metadata!B$1:H$2632,7,FALSE)</f>
        <v>roman</v>
      </c>
      <c r="L4035" t="s">
        <v>4378</v>
      </c>
      <c r="N4035" t="str">
        <f>VLOOKUP(TRIM(SUBSTITUTE(E4035,CHAR(160),CHAR(32))),Metadata!B$1:J$2632,9,FALSE)</f>
        <v/>
      </c>
      <c r="O4035">
        <f>VLOOKUP(TRIM(SUBSTITUTE(E4035,CHAR(160),CHAR(32))),Metadata!B$1:K$2632,10,FALSE)</f>
        <v>182112</v>
      </c>
      <c r="P4035" s="4" t="s">
        <v>13175</v>
      </c>
      <c r="Q4035">
        <v>70</v>
      </c>
      <c r="R4035">
        <v>83</v>
      </c>
    </row>
    <row r="4036" spans="1:20" hidden="1" x14ac:dyDescent="0.25">
      <c r="A4036">
        <v>4040</v>
      </c>
      <c r="B4036" t="s">
        <v>4354</v>
      </c>
      <c r="C4036" t="s">
        <v>441</v>
      </c>
      <c r="D4036" t="s">
        <v>330</v>
      </c>
      <c r="E4036" t="s">
        <v>7933</v>
      </c>
      <c r="F4036" t="str">
        <f>VLOOKUP(TRIM(SUBSTITUTE(E4036,CHAR(160),CHAR(32))),Metadata!B$1:C$2632,2,FALSE)</f>
        <v>Hélisenne de Crenne (pseudonym of Marguerite Briet), ca. 1510- ca. 1552.</v>
      </c>
      <c r="G4036" t="str">
        <f>VLOOKUP(TRIM(SUBSTITUTE(E4036,CHAR(160),CHAR(32))),Metadata!B$1:D$2632,3,FALSE)</f>
        <v>Songe</v>
      </c>
      <c r="H4036">
        <f>VLOOKUP(TRIM(SUBSTITUTE(E4036,CHAR(160),CHAR(32))),Metadata!B$1:E$2632,4,FALSE)</f>
        <v>1541</v>
      </c>
      <c r="I4036" t="s">
        <v>456</v>
      </c>
      <c r="K4036" t="str">
        <f>VLOOKUP(TRIM(SUBSTITUTE(E4036,CHAR(160),CHAR(32))),Metadata!B$1:H$2632,7,FALSE)</f>
        <v>melanges litteraires</v>
      </c>
      <c r="L4036" t="s">
        <v>4389</v>
      </c>
      <c r="N4036" t="str">
        <f>VLOOKUP(TRIM(SUBSTITUTE(E4036,CHAR(160),CHAR(32))),Metadata!B$1:J$2632,9,FALSE)</f>
        <v/>
      </c>
      <c r="O4036">
        <f>VLOOKUP(TRIM(SUBSTITUTE(E4036,CHAR(160),CHAR(32))),Metadata!B$1:K$2632,10,FALSE)</f>
        <v>18745</v>
      </c>
      <c r="P4036" s="4" t="s">
        <v>9437</v>
      </c>
      <c r="Q4036">
        <v>215</v>
      </c>
      <c r="R4036">
        <v>225</v>
      </c>
    </row>
    <row r="4037" spans="1:20" hidden="1" x14ac:dyDescent="0.25">
      <c r="A4037">
        <v>4041</v>
      </c>
      <c r="B4037" t="s">
        <v>4354</v>
      </c>
      <c r="C4037" t="s">
        <v>441</v>
      </c>
      <c r="D4037" t="s">
        <v>330</v>
      </c>
      <c r="E4037" t="s">
        <v>8070</v>
      </c>
      <c r="F4037" t="str">
        <f>VLOOKUP(TRIM(SUBSTITUTE(E4037,CHAR(160),CHAR(32))),Metadata!B$1:C$2632,2,FALSE)</f>
        <v>La Fayette, Madame de (Marie-Madeleine Pioche de La Vergne), 1634-1693.</v>
      </c>
      <c r="G4037" t="str">
        <f>VLOOKUP(TRIM(SUBSTITUTE(E4037,CHAR(160),CHAR(32))),Metadata!B$1:D$2632,3,FALSE)</f>
        <v>La princesse de Clèves</v>
      </c>
      <c r="H4037">
        <f>VLOOKUP(TRIM(SUBSTITUTE(E4037,CHAR(160),CHAR(32))),Metadata!B$1:E$2632,4,FALSE)</f>
        <v>1678</v>
      </c>
      <c r="I4037" t="s">
        <v>445</v>
      </c>
      <c r="K4037" t="str">
        <f>VLOOKUP(TRIM(SUBSTITUTE(E4037,CHAR(160),CHAR(32))),Metadata!B$1:H$2632,7,FALSE)</f>
        <v>traite ou essai</v>
      </c>
      <c r="L4037" t="s">
        <v>4402</v>
      </c>
      <c r="N4037" t="str">
        <f>VLOOKUP(TRIM(SUBSTITUTE(E4037,CHAR(160),CHAR(32))),Metadata!B$1:J$2632,9,FALSE)</f>
        <v/>
      </c>
      <c r="O4037">
        <f>VLOOKUP(TRIM(SUBSTITUTE(E4037,CHAR(160),CHAR(32))),Metadata!B$1:K$2632,10,FALSE)</f>
        <v>64170</v>
      </c>
      <c r="P4037" s="4" t="s">
        <v>13176</v>
      </c>
      <c r="Q4037">
        <v>96</v>
      </c>
      <c r="R4037">
        <v>107</v>
      </c>
    </row>
    <row r="4038" spans="1:20" hidden="1" x14ac:dyDescent="0.25">
      <c r="A4038">
        <v>4042</v>
      </c>
      <c r="B4038" t="s">
        <v>4354</v>
      </c>
      <c r="C4038" t="s">
        <v>441</v>
      </c>
      <c r="D4038" t="s">
        <v>330</v>
      </c>
      <c r="E4038" t="s">
        <v>7904</v>
      </c>
      <c r="F4038" t="str">
        <f>VLOOKUP(TRIM(SUBSTITUTE(E4038,CHAR(160),CHAR(32))),Metadata!B$1:C$2632,2,FALSE)</f>
        <v>Retz, Jean François Paul de Gondi de, 1613-1679.</v>
      </c>
      <c r="G4038" t="str">
        <f>VLOOKUP(TRIM(SUBSTITUTE(E4038,CHAR(160),CHAR(32))),Metadata!B$1:D$2632,3,FALSE)</f>
        <v>Mémoires. T. 1</v>
      </c>
      <c r="H4038">
        <f>VLOOKUP(TRIM(SUBSTITUTE(E4038,CHAR(160),CHAR(32))),Metadata!B$1:E$2632,4,FALSE)</f>
        <v>1679</v>
      </c>
      <c r="I4038" t="s">
        <v>445</v>
      </c>
      <c r="K4038" t="str">
        <f>VLOOKUP(TRIM(SUBSTITUTE(E4038,CHAR(160),CHAR(32))),Metadata!B$1:H$2632,7,FALSE)</f>
        <v>memoires</v>
      </c>
      <c r="L4038" t="s">
        <v>4481</v>
      </c>
      <c r="N4038" t="str">
        <f>VLOOKUP(TRIM(SUBSTITUTE(E4038,CHAR(160),CHAR(32))),Metadata!B$1:J$2632,9,FALSE)</f>
        <v>prose</v>
      </c>
      <c r="O4038">
        <f>VLOOKUP(TRIM(SUBSTITUTE(E4038,CHAR(160),CHAR(32))),Metadata!B$1:K$2632,10,FALSE)</f>
        <v>35141</v>
      </c>
      <c r="P4038" s="4" t="s">
        <v>12122</v>
      </c>
      <c r="Q4038">
        <v>94</v>
      </c>
      <c r="R4038">
        <v>103</v>
      </c>
    </row>
    <row r="4039" spans="1:20" hidden="1" x14ac:dyDescent="0.25">
      <c r="A4039">
        <v>4043</v>
      </c>
      <c r="B4039" t="s">
        <v>4354</v>
      </c>
      <c r="C4039" t="s">
        <v>441</v>
      </c>
      <c r="D4039" t="s">
        <v>330</v>
      </c>
      <c r="E4039" t="s">
        <v>8053</v>
      </c>
      <c r="F4039" t="str">
        <f>VLOOKUP(TRIM(SUBSTITUTE(E4039,CHAR(160),CHAR(32))),Metadata!B$1:C$2632,2,FALSE)</f>
        <v>Fénelon, François de Salignac de La Mothe-, 1651-1715.</v>
      </c>
      <c r="G4039" t="str">
        <f>VLOOKUP(TRIM(SUBSTITUTE(E4039,CHAR(160),CHAR(32))),Metadata!B$1:D$2632,3,FALSE)</f>
        <v>Les aventures de Télémaque</v>
      </c>
      <c r="H4039">
        <f>VLOOKUP(TRIM(SUBSTITUTE(E4039,CHAR(160),CHAR(32))),Metadata!B$1:E$2632,4,FALSE)</f>
        <v>1699</v>
      </c>
      <c r="I4039" t="s">
        <v>445</v>
      </c>
      <c r="K4039" t="str">
        <f>VLOOKUP(TRIM(SUBSTITUTE(E4039,CHAR(160),CHAR(32))),Metadata!B$1:H$2632,7,FALSE)</f>
        <v>roman</v>
      </c>
      <c r="L4039" t="s">
        <v>4378</v>
      </c>
      <c r="N4039" t="str">
        <f>VLOOKUP(TRIM(SUBSTITUTE(E4039,CHAR(160),CHAR(32))),Metadata!B$1:J$2632,9,FALSE)</f>
        <v>prose</v>
      </c>
      <c r="O4039">
        <f>VLOOKUP(TRIM(SUBSTITUTE(E4039,CHAR(160),CHAR(32))),Metadata!B$1:K$2632,10,FALSE)</f>
        <v>138152</v>
      </c>
      <c r="P4039" s="4" t="s">
        <v>13177</v>
      </c>
      <c r="Q4039">
        <v>153</v>
      </c>
      <c r="R4039">
        <v>161</v>
      </c>
    </row>
    <row r="4040" spans="1:20" hidden="1" x14ac:dyDescent="0.25">
      <c r="A4040">
        <v>4044</v>
      </c>
      <c r="B4040" t="s">
        <v>4354</v>
      </c>
      <c r="C4040" t="s">
        <v>441</v>
      </c>
      <c r="D4040" t="s">
        <v>330</v>
      </c>
      <c r="E4040" t="s">
        <v>7998</v>
      </c>
      <c r="F4040" t="str">
        <f>VLOOKUP(TRIM(SUBSTITUTE(E4040,CHAR(160),CHAR(32))),Metadata!B$1:C$2632,2,FALSE)</f>
        <v>Bouhours, Dominique, 1628-1702.</v>
      </c>
      <c r="G4040" t="str">
        <f>VLOOKUP(TRIM(SUBSTITUTE(E4040,CHAR(160),CHAR(32))),Metadata!B$1:D$2632,3,FALSE)</f>
        <v>Les entretiens d'Ariste et d'Eugène</v>
      </c>
      <c r="H4040">
        <f>VLOOKUP(TRIM(SUBSTITUTE(E4040,CHAR(160),CHAR(32))),Metadata!B$1:E$2632,4,FALSE)</f>
        <v>1671</v>
      </c>
      <c r="I4040" t="s">
        <v>445</v>
      </c>
      <c r="K4040" t="str">
        <f>VLOOKUP(TRIM(SUBSTITUTE(E4040,CHAR(160),CHAR(32))),Metadata!B$1:H$2632,7,FALSE)</f>
        <v>traite ou essai</v>
      </c>
      <c r="L4040" t="s">
        <v>4402</v>
      </c>
      <c r="N4040" t="str">
        <f>VLOOKUP(TRIM(SUBSTITUTE(E4040,CHAR(160),CHAR(32))),Metadata!B$1:J$2632,9,FALSE)</f>
        <v>prose</v>
      </c>
      <c r="O4040">
        <f>VLOOKUP(TRIM(SUBSTITUTE(E4040,CHAR(160),CHAR(32))),Metadata!B$1:K$2632,10,FALSE)</f>
        <v>55009</v>
      </c>
      <c r="P4040" s="4" t="s">
        <v>12123</v>
      </c>
      <c r="Q4040">
        <v>26</v>
      </c>
      <c r="R4040">
        <v>34</v>
      </c>
    </row>
    <row r="4041" spans="1:20" hidden="1" x14ac:dyDescent="0.25">
      <c r="A4041">
        <v>4045</v>
      </c>
      <c r="B4041" t="s">
        <v>4354</v>
      </c>
      <c r="C4041" t="s">
        <v>441</v>
      </c>
      <c r="D4041" t="s">
        <v>330</v>
      </c>
      <c r="E4041" t="s">
        <v>8149</v>
      </c>
      <c r="F4041" t="str">
        <f>VLOOKUP(TRIM(SUBSTITUTE(E4041,CHAR(160),CHAR(32))),Metadata!B$1:C$2632,2,FALSE)</f>
        <v>Scudéry, Madeleine de, 1607-1701.</v>
      </c>
      <c r="G4041" t="str">
        <f>VLOOKUP(TRIM(SUBSTITUTE(E4041,CHAR(160),CHAR(32))),Metadata!B$1:D$2632,3,FALSE)</f>
        <v>Célinte</v>
      </c>
      <c r="H4041">
        <f>VLOOKUP(TRIM(SUBSTITUTE(E4041,CHAR(160),CHAR(32))),Metadata!B$1:E$2632,4,FALSE)</f>
        <v>1661</v>
      </c>
      <c r="I4041" t="s">
        <v>445</v>
      </c>
      <c r="K4041" t="str">
        <f>VLOOKUP(TRIM(SUBSTITUTE(E4041,CHAR(160),CHAR(32))),Metadata!B$1:H$2632,7,FALSE)</f>
        <v>roman</v>
      </c>
      <c r="L4041" t="s">
        <v>4378</v>
      </c>
      <c r="N4041" t="str">
        <f>VLOOKUP(TRIM(SUBSTITUTE(E4041,CHAR(160),CHAR(32))),Metadata!B$1:J$2632,9,FALSE)</f>
        <v/>
      </c>
      <c r="O4041">
        <f>VLOOKUP(TRIM(SUBSTITUTE(E4041,CHAR(160),CHAR(32))),Metadata!B$1:K$2632,10,FALSE)</f>
        <v>47017</v>
      </c>
      <c r="P4041" s="4" t="s">
        <v>12124</v>
      </c>
      <c r="Q4041">
        <v>211</v>
      </c>
      <c r="R4041">
        <v>220</v>
      </c>
    </row>
    <row r="4042" spans="1:20" hidden="1" x14ac:dyDescent="0.25">
      <c r="A4042">
        <v>4046</v>
      </c>
      <c r="B4042" t="s">
        <v>4354</v>
      </c>
      <c r="C4042" t="s">
        <v>441</v>
      </c>
      <c r="D4042" t="s">
        <v>330</v>
      </c>
      <c r="E4042" t="s">
        <v>8112</v>
      </c>
      <c r="F4042" t="str">
        <f>VLOOKUP(TRIM(SUBSTITUTE(E4042,CHAR(160),CHAR(32))),Metadata!B$1:C$2632,2,FALSE)</f>
        <v>Nicole, Pierre, 1625-1695.</v>
      </c>
      <c r="G4042" t="str">
        <f>VLOOKUP(TRIM(SUBSTITUTE(E4042,CHAR(160),CHAR(32))),Metadata!B$1:D$2632,3,FALSE)</f>
        <v>Essais de morale. T. 1</v>
      </c>
      <c r="H4042">
        <f>VLOOKUP(TRIM(SUBSTITUTE(E4042,CHAR(160),CHAR(32))),Metadata!B$1:E$2632,4,FALSE)</f>
        <v>1671</v>
      </c>
      <c r="I4042" t="s">
        <v>445</v>
      </c>
      <c r="K4042" t="str">
        <f>VLOOKUP(TRIM(SUBSTITUTE(E4042,CHAR(160),CHAR(32))),Metadata!B$1:H$2632,7,FALSE)</f>
        <v>traite ou essai</v>
      </c>
      <c r="L4042" t="s">
        <v>4402</v>
      </c>
      <c r="N4042" t="str">
        <f>VLOOKUP(TRIM(SUBSTITUTE(E4042,CHAR(160),CHAR(32))),Metadata!B$1:J$2632,9,FALSE)</f>
        <v>prose</v>
      </c>
      <c r="O4042">
        <f>VLOOKUP(TRIM(SUBSTITUTE(E4042,CHAR(160),CHAR(32))),Metadata!B$1:K$2632,10,FALSE)</f>
        <v>72935</v>
      </c>
      <c r="P4042" s="4" t="s">
        <v>13178</v>
      </c>
      <c r="Q4042">
        <v>125</v>
      </c>
      <c r="R4042">
        <v>127</v>
      </c>
      <c r="S4042">
        <v>130</v>
      </c>
      <c r="T4042">
        <v>136</v>
      </c>
    </row>
    <row r="4043" spans="1:20" hidden="1" x14ac:dyDescent="0.25">
      <c r="A4043">
        <v>4047</v>
      </c>
      <c r="B4043" t="s">
        <v>4354</v>
      </c>
      <c r="C4043" t="s">
        <v>441</v>
      </c>
      <c r="D4043" t="s">
        <v>330</v>
      </c>
      <c r="E4043" t="s">
        <v>7968</v>
      </c>
      <c r="F4043" t="str">
        <f>VLOOKUP(TRIM(SUBSTITUTE(E4043,CHAR(160),CHAR(32))),Metadata!B$1:C$2632,2,FALSE)</f>
        <v>Audiguier, Vital d', 1569-1624.</v>
      </c>
      <c r="G4043" t="str">
        <f>VLOOKUP(TRIM(SUBSTITUTE(E4043,CHAR(160),CHAR(32))),Metadata!B$1:D$2632,3,FALSE)</f>
        <v>Histoire trage-comique de nostre temps</v>
      </c>
      <c r="H4043">
        <f>VLOOKUP(TRIM(SUBSTITUTE(E4043,CHAR(160),CHAR(32))),Metadata!B$1:E$2632,4,FALSE)</f>
        <v>1615</v>
      </c>
      <c r="I4043" t="s">
        <v>445</v>
      </c>
      <c r="K4043" t="str">
        <f>VLOOKUP(TRIM(SUBSTITUTE(E4043,CHAR(160),CHAR(32))),Metadata!B$1:H$2632,7,FALSE)</f>
        <v>roman</v>
      </c>
      <c r="L4043" t="s">
        <v>4378</v>
      </c>
      <c r="N4043" t="str">
        <f>VLOOKUP(TRIM(SUBSTITUTE(E4043,CHAR(160),CHAR(32))),Metadata!B$1:J$2632,9,FALSE)</f>
        <v>prose</v>
      </c>
      <c r="O4043">
        <f>VLOOKUP(TRIM(SUBSTITUTE(E4043,CHAR(160),CHAR(32))),Metadata!B$1:K$2632,10,FALSE)</f>
        <v>104473</v>
      </c>
      <c r="P4043" s="4" t="s">
        <v>9438</v>
      </c>
      <c r="Q4043">
        <v>86</v>
      </c>
      <c r="R4043">
        <v>96</v>
      </c>
    </row>
    <row r="4044" spans="1:20" hidden="1" x14ac:dyDescent="0.25">
      <c r="A4044">
        <v>4048</v>
      </c>
      <c r="B4044" t="s">
        <v>4354</v>
      </c>
      <c r="C4044" t="s">
        <v>441</v>
      </c>
      <c r="D4044" t="s">
        <v>330</v>
      </c>
      <c r="E4044" t="s">
        <v>8149</v>
      </c>
      <c r="F4044" t="str">
        <f>VLOOKUP(TRIM(SUBSTITUTE(E4044,CHAR(160),CHAR(32))),Metadata!B$1:C$2632,2,FALSE)</f>
        <v>Scudéry, Madeleine de, 1607-1701.</v>
      </c>
      <c r="G4044" t="str">
        <f>VLOOKUP(TRIM(SUBSTITUTE(E4044,CHAR(160),CHAR(32))),Metadata!B$1:D$2632,3,FALSE)</f>
        <v>Célinte</v>
      </c>
      <c r="H4044">
        <f>VLOOKUP(TRIM(SUBSTITUTE(E4044,CHAR(160),CHAR(32))),Metadata!B$1:E$2632,4,FALSE)</f>
        <v>1661</v>
      </c>
      <c r="I4044" t="s">
        <v>445</v>
      </c>
      <c r="K4044" t="str">
        <f>VLOOKUP(TRIM(SUBSTITUTE(E4044,CHAR(160),CHAR(32))),Metadata!B$1:H$2632,7,FALSE)</f>
        <v>roman</v>
      </c>
      <c r="L4044" t="s">
        <v>4378</v>
      </c>
      <c r="N4044" t="str">
        <f>VLOOKUP(TRIM(SUBSTITUTE(E4044,CHAR(160),CHAR(32))),Metadata!B$1:J$2632,9,FALSE)</f>
        <v/>
      </c>
      <c r="O4044">
        <f>VLOOKUP(TRIM(SUBSTITUTE(E4044,CHAR(160),CHAR(32))),Metadata!B$1:K$2632,10,FALSE)</f>
        <v>47017</v>
      </c>
      <c r="P4044" s="4" t="s">
        <v>13179</v>
      </c>
      <c r="Q4044">
        <v>202</v>
      </c>
      <c r="R4044">
        <v>211</v>
      </c>
    </row>
    <row r="4045" spans="1:20" hidden="1" x14ac:dyDescent="0.25">
      <c r="A4045">
        <v>4049</v>
      </c>
      <c r="B4045" t="s">
        <v>4354</v>
      </c>
      <c r="C4045" t="s">
        <v>441</v>
      </c>
      <c r="D4045" t="s">
        <v>330</v>
      </c>
      <c r="E4045" t="s">
        <v>8053</v>
      </c>
      <c r="F4045" t="str">
        <f>VLOOKUP(TRIM(SUBSTITUTE(E4045,CHAR(160),CHAR(32))),Metadata!B$1:C$2632,2,FALSE)</f>
        <v>Fénelon, François de Salignac de La Mothe-, 1651-1715.</v>
      </c>
      <c r="G4045" t="str">
        <f>VLOOKUP(TRIM(SUBSTITUTE(E4045,CHAR(160),CHAR(32))),Metadata!B$1:D$2632,3,FALSE)</f>
        <v>Les aventures de Télémaque</v>
      </c>
      <c r="H4045">
        <f>VLOOKUP(TRIM(SUBSTITUTE(E4045,CHAR(160),CHAR(32))),Metadata!B$1:E$2632,4,FALSE)</f>
        <v>1699</v>
      </c>
      <c r="I4045" t="s">
        <v>445</v>
      </c>
      <c r="K4045" t="str">
        <f>VLOOKUP(TRIM(SUBSTITUTE(E4045,CHAR(160),CHAR(32))),Metadata!B$1:H$2632,7,FALSE)</f>
        <v>roman</v>
      </c>
      <c r="L4045" t="s">
        <v>4378</v>
      </c>
      <c r="N4045" t="str">
        <f>VLOOKUP(TRIM(SUBSTITUTE(E4045,CHAR(160),CHAR(32))),Metadata!B$1:J$2632,9,FALSE)</f>
        <v>prose</v>
      </c>
      <c r="O4045">
        <f>VLOOKUP(TRIM(SUBSTITUTE(E4045,CHAR(160),CHAR(32))),Metadata!B$1:K$2632,10,FALSE)</f>
        <v>138152</v>
      </c>
      <c r="P4045" s="4" t="s">
        <v>12125</v>
      </c>
      <c r="Q4045">
        <v>121</v>
      </c>
      <c r="R4045">
        <v>134</v>
      </c>
    </row>
    <row r="4046" spans="1:20" hidden="1" x14ac:dyDescent="0.25">
      <c r="A4046">
        <v>4050</v>
      </c>
      <c r="B4046" t="s">
        <v>4354</v>
      </c>
      <c r="C4046" t="s">
        <v>441</v>
      </c>
      <c r="D4046" t="s">
        <v>330</v>
      </c>
      <c r="E4046" t="s">
        <v>7910</v>
      </c>
      <c r="F4046" t="str">
        <f>VLOOKUP(TRIM(SUBSTITUTE(E4046,CHAR(160),CHAR(32))),Metadata!B$1:C$2632,2,FALSE)</f>
        <v>Urfé, Honoré d', 1567-1625.</v>
      </c>
      <c r="G4046" t="str">
        <f>VLOOKUP(TRIM(SUBSTITUTE(E4046,CHAR(160),CHAR(32))),Metadata!B$1:D$2632,3,FALSE)</f>
        <v>L'Astrée. T. 4</v>
      </c>
      <c r="H4046">
        <f>VLOOKUP(TRIM(SUBSTITUTE(E4046,CHAR(160),CHAR(32))),Metadata!B$1:E$2632,4,FALSE)</f>
        <v>1624</v>
      </c>
      <c r="I4046" t="s">
        <v>445</v>
      </c>
      <c r="K4046" t="str">
        <f>VLOOKUP(TRIM(SUBSTITUTE(E4046,CHAR(160),CHAR(32))),Metadata!B$1:H$2632,7,FALSE)</f>
        <v>roman</v>
      </c>
      <c r="L4046" t="s">
        <v>4378</v>
      </c>
      <c r="N4046" t="str">
        <f>VLOOKUP(TRIM(SUBSTITUTE(E4046,CHAR(160),CHAR(32))),Metadata!B$1:J$2632,9,FALSE)</f>
        <v>prose</v>
      </c>
      <c r="O4046">
        <f>VLOOKUP(TRIM(SUBSTITUTE(E4046,CHAR(160),CHAR(32))),Metadata!B$1:K$2632,10,FALSE)</f>
        <v>360162</v>
      </c>
      <c r="P4046" s="4" t="s">
        <v>12126</v>
      </c>
      <c r="Q4046">
        <v>250</v>
      </c>
      <c r="R4046">
        <v>259</v>
      </c>
    </row>
    <row r="4047" spans="1:20" hidden="1" x14ac:dyDescent="0.25">
      <c r="A4047">
        <v>4051</v>
      </c>
      <c r="B4047" t="s">
        <v>4354</v>
      </c>
      <c r="C4047" t="s">
        <v>441</v>
      </c>
      <c r="D4047" t="s">
        <v>330</v>
      </c>
      <c r="E4047" t="s">
        <v>7905</v>
      </c>
      <c r="F4047" t="str">
        <f>VLOOKUP(TRIM(SUBSTITUTE(E4047,CHAR(160),CHAR(32))),Metadata!B$1:C$2632,2,FALSE)</f>
        <v>Retz, Jean François Paul de Gondi de, 1613-1679.</v>
      </c>
      <c r="G4047" t="str">
        <f>VLOOKUP(TRIM(SUBSTITUTE(E4047,CHAR(160),CHAR(32))),Metadata!B$1:D$2632,3,FALSE)</f>
        <v>Memoires. T. 2</v>
      </c>
      <c r="H4047">
        <f>VLOOKUP(TRIM(SUBSTITUTE(E4047,CHAR(160),CHAR(32))),Metadata!B$1:E$2632,4,FALSE)</f>
        <v>1679</v>
      </c>
      <c r="I4047" t="s">
        <v>445</v>
      </c>
      <c r="K4047" t="str">
        <f>VLOOKUP(TRIM(SUBSTITUTE(E4047,CHAR(160),CHAR(32))),Metadata!B$1:H$2632,7,FALSE)</f>
        <v>memoires</v>
      </c>
      <c r="L4047" t="s">
        <v>4481</v>
      </c>
      <c r="N4047" t="str">
        <f>VLOOKUP(TRIM(SUBSTITUTE(E4047,CHAR(160),CHAR(32))),Metadata!B$1:J$2632,9,FALSE)</f>
        <v>prose</v>
      </c>
      <c r="O4047">
        <f>VLOOKUP(TRIM(SUBSTITUTE(E4047,CHAR(160),CHAR(32))),Metadata!B$1:K$2632,10,FALSE)</f>
        <v>110889</v>
      </c>
      <c r="P4047" s="4" t="s">
        <v>13180</v>
      </c>
      <c r="Q4047">
        <v>331</v>
      </c>
      <c r="R4047">
        <v>341</v>
      </c>
    </row>
    <row r="4048" spans="1:20" hidden="1" x14ac:dyDescent="0.25">
      <c r="A4048">
        <v>4052</v>
      </c>
      <c r="B4048" t="s">
        <v>4354</v>
      </c>
      <c r="C4048" t="s">
        <v>441</v>
      </c>
      <c r="D4048" t="s">
        <v>330</v>
      </c>
      <c r="E4048" t="s">
        <v>8149</v>
      </c>
      <c r="F4048" t="str">
        <f>VLOOKUP(TRIM(SUBSTITUTE(E4048,CHAR(160),CHAR(32))),Metadata!B$1:C$2632,2,FALSE)</f>
        <v>Scudéry, Madeleine de, 1607-1701.</v>
      </c>
      <c r="G4048" t="str">
        <f>VLOOKUP(TRIM(SUBSTITUTE(E4048,CHAR(160),CHAR(32))),Metadata!B$1:D$2632,3,FALSE)</f>
        <v>Célinte</v>
      </c>
      <c r="H4048">
        <f>VLOOKUP(TRIM(SUBSTITUTE(E4048,CHAR(160),CHAR(32))),Metadata!B$1:E$2632,4,FALSE)</f>
        <v>1661</v>
      </c>
      <c r="I4048" t="s">
        <v>445</v>
      </c>
      <c r="K4048" t="str">
        <f>VLOOKUP(TRIM(SUBSTITUTE(E4048,CHAR(160),CHAR(32))),Metadata!B$1:H$2632,7,FALSE)</f>
        <v>roman</v>
      </c>
      <c r="L4048" t="s">
        <v>4378</v>
      </c>
      <c r="N4048" t="str">
        <f>VLOOKUP(TRIM(SUBSTITUTE(E4048,CHAR(160),CHAR(32))),Metadata!B$1:J$2632,9,FALSE)</f>
        <v/>
      </c>
      <c r="O4048">
        <f>VLOOKUP(TRIM(SUBSTITUTE(E4048,CHAR(160),CHAR(32))),Metadata!B$1:K$2632,10,FALSE)</f>
        <v>47017</v>
      </c>
      <c r="P4048" s="4" t="s">
        <v>12127</v>
      </c>
      <c r="Q4048">
        <v>66</v>
      </c>
      <c r="R4048">
        <v>74</v>
      </c>
    </row>
    <row r="4049" spans="1:18" hidden="1" x14ac:dyDescent="0.25">
      <c r="A4049">
        <v>4053</v>
      </c>
      <c r="B4049" t="s">
        <v>4354</v>
      </c>
      <c r="C4049" t="s">
        <v>441</v>
      </c>
      <c r="D4049" t="s">
        <v>330</v>
      </c>
      <c r="E4049" t="s">
        <v>8047</v>
      </c>
      <c r="F4049" t="str">
        <f>VLOOKUP(TRIM(SUBSTITUTE(E4049,CHAR(160),CHAR(32))),Metadata!B$1:C$2632,2,FALSE)</f>
        <v>Esprit, Mr. (Jacques), 1611-1678.</v>
      </c>
      <c r="G4049" t="str">
        <f>VLOOKUP(TRIM(SUBSTITUTE(E4049,CHAR(160),CHAR(32))),Metadata!B$1:D$2632,3,FALSE)</f>
        <v>La fausseté des vertus humaines</v>
      </c>
      <c r="H4049">
        <f>VLOOKUP(TRIM(SUBSTITUTE(E4049,CHAR(160),CHAR(32))),Metadata!B$1:E$2632,4,FALSE)</f>
        <v>1678</v>
      </c>
      <c r="I4049" t="s">
        <v>445</v>
      </c>
      <c r="K4049" t="str">
        <f>VLOOKUP(TRIM(SUBSTITUTE(E4049,CHAR(160),CHAR(32))),Metadata!B$1:H$2632,7,FALSE)</f>
        <v>traite ou essai</v>
      </c>
      <c r="L4049" t="s">
        <v>4402</v>
      </c>
      <c r="N4049" t="str">
        <f>VLOOKUP(TRIM(SUBSTITUTE(E4049,CHAR(160),CHAR(32))),Metadata!B$1:J$2632,9,FALSE)</f>
        <v>prose</v>
      </c>
      <c r="O4049">
        <f>VLOOKUP(TRIM(SUBSTITUTE(E4049,CHAR(160),CHAR(32))),Metadata!B$1:K$2632,10,FALSE)</f>
        <v>165161</v>
      </c>
      <c r="P4049" s="4" t="s">
        <v>12128</v>
      </c>
      <c r="Q4049">
        <v>424</v>
      </c>
      <c r="R4049">
        <v>433</v>
      </c>
    </row>
    <row r="4050" spans="1:18" hidden="1" x14ac:dyDescent="0.25">
      <c r="A4050">
        <v>4054</v>
      </c>
      <c r="B4050" t="s">
        <v>4354</v>
      </c>
      <c r="C4050" t="s">
        <v>441</v>
      </c>
      <c r="D4050" t="s">
        <v>330</v>
      </c>
      <c r="E4050" t="s">
        <v>8053</v>
      </c>
      <c r="F4050" t="str">
        <f>VLOOKUP(TRIM(SUBSTITUTE(E4050,CHAR(160),CHAR(32))),Metadata!B$1:C$2632,2,FALSE)</f>
        <v>Fénelon, François de Salignac de La Mothe-, 1651-1715.</v>
      </c>
      <c r="G4050" t="str">
        <f>VLOOKUP(TRIM(SUBSTITUTE(E4050,CHAR(160),CHAR(32))),Metadata!B$1:D$2632,3,FALSE)</f>
        <v>Les aventures de Télémaque</v>
      </c>
      <c r="H4050">
        <f>VLOOKUP(TRIM(SUBSTITUTE(E4050,CHAR(160),CHAR(32))),Metadata!B$1:E$2632,4,FALSE)</f>
        <v>1699</v>
      </c>
      <c r="I4050" t="s">
        <v>445</v>
      </c>
      <c r="K4050" t="str">
        <f>VLOOKUP(TRIM(SUBSTITUTE(E4050,CHAR(160),CHAR(32))),Metadata!B$1:H$2632,7,FALSE)</f>
        <v>roman</v>
      </c>
      <c r="L4050" t="s">
        <v>4378</v>
      </c>
      <c r="N4050" t="str">
        <f>VLOOKUP(TRIM(SUBSTITUTE(E4050,CHAR(160),CHAR(32))),Metadata!B$1:J$2632,9,FALSE)</f>
        <v>prose</v>
      </c>
      <c r="O4050">
        <f>VLOOKUP(TRIM(SUBSTITUTE(E4050,CHAR(160),CHAR(32))),Metadata!B$1:K$2632,10,FALSE)</f>
        <v>138152</v>
      </c>
      <c r="P4050" s="4" t="s">
        <v>12129</v>
      </c>
      <c r="Q4050">
        <v>191</v>
      </c>
      <c r="R4050">
        <v>200</v>
      </c>
    </row>
    <row r="4051" spans="1:18" hidden="1" x14ac:dyDescent="0.25">
      <c r="A4051">
        <v>4055</v>
      </c>
      <c r="B4051" t="s">
        <v>4354</v>
      </c>
      <c r="C4051" t="s">
        <v>441</v>
      </c>
      <c r="D4051" t="s">
        <v>330</v>
      </c>
      <c r="E4051" t="s">
        <v>7909</v>
      </c>
      <c r="F4051" t="str">
        <f>VLOOKUP(TRIM(SUBSTITUTE(E4051,CHAR(160),CHAR(32))),Metadata!B$1:C$2632,2,FALSE)</f>
        <v>Urfé, Honoré d', 1567-1625.</v>
      </c>
      <c r="G4051" t="str">
        <f>VLOOKUP(TRIM(SUBSTITUTE(E4051,CHAR(160),CHAR(32))),Metadata!B$1:D$2632,3,FALSE)</f>
        <v>L'Astrée. T. 3</v>
      </c>
      <c r="H4051">
        <f>VLOOKUP(TRIM(SUBSTITUTE(E4051,CHAR(160),CHAR(32))),Metadata!B$1:E$2632,4,FALSE)</f>
        <v>1619</v>
      </c>
      <c r="I4051" t="s">
        <v>445</v>
      </c>
      <c r="K4051" t="str">
        <f>VLOOKUP(TRIM(SUBSTITUTE(E4051,CHAR(160),CHAR(32))),Metadata!B$1:H$2632,7,FALSE)</f>
        <v>roman</v>
      </c>
      <c r="L4051" t="s">
        <v>4378</v>
      </c>
      <c r="N4051" t="str">
        <f>VLOOKUP(TRIM(SUBSTITUTE(E4051,CHAR(160),CHAR(32))),Metadata!B$1:J$2632,9,FALSE)</f>
        <v>prose</v>
      </c>
      <c r="O4051">
        <f>VLOOKUP(TRIM(SUBSTITUTE(E4051,CHAR(160),CHAR(32))),Metadata!B$1:K$2632,10,FALSE)</f>
        <v>304708</v>
      </c>
      <c r="P4051" s="4" t="s">
        <v>12130</v>
      </c>
      <c r="Q4051">
        <v>38</v>
      </c>
      <c r="R4051">
        <v>47</v>
      </c>
    </row>
    <row r="4052" spans="1:18" hidden="1" x14ac:dyDescent="0.25">
      <c r="A4052">
        <v>4056</v>
      </c>
      <c r="B4052" t="s">
        <v>4354</v>
      </c>
      <c r="C4052" t="s">
        <v>441</v>
      </c>
      <c r="D4052" t="s">
        <v>330</v>
      </c>
      <c r="E4052" t="s">
        <v>8047</v>
      </c>
      <c r="F4052" t="str">
        <f>VLOOKUP(TRIM(SUBSTITUTE(E4052,CHAR(160),CHAR(32))),Metadata!B$1:C$2632,2,FALSE)</f>
        <v>Esprit, Mr. (Jacques), 1611-1678.</v>
      </c>
      <c r="G4052" t="str">
        <f>VLOOKUP(TRIM(SUBSTITUTE(E4052,CHAR(160),CHAR(32))),Metadata!B$1:D$2632,3,FALSE)</f>
        <v>La fausseté des vertus humaines</v>
      </c>
      <c r="H4052">
        <f>VLOOKUP(TRIM(SUBSTITUTE(E4052,CHAR(160),CHAR(32))),Metadata!B$1:E$2632,4,FALSE)</f>
        <v>1678</v>
      </c>
      <c r="I4052" t="s">
        <v>445</v>
      </c>
      <c r="K4052" t="str">
        <f>VLOOKUP(TRIM(SUBSTITUTE(E4052,CHAR(160),CHAR(32))),Metadata!B$1:H$2632,7,FALSE)</f>
        <v>traite ou essai</v>
      </c>
      <c r="L4052" t="s">
        <v>4402</v>
      </c>
      <c r="N4052" t="str">
        <f>VLOOKUP(TRIM(SUBSTITUTE(E4052,CHAR(160),CHAR(32))),Metadata!B$1:J$2632,9,FALSE)</f>
        <v>prose</v>
      </c>
      <c r="O4052">
        <f>VLOOKUP(TRIM(SUBSTITUTE(E4052,CHAR(160),CHAR(32))),Metadata!B$1:K$2632,10,FALSE)</f>
        <v>165161</v>
      </c>
      <c r="P4052" s="4" t="s">
        <v>12131</v>
      </c>
      <c r="Q4052">
        <v>59</v>
      </c>
      <c r="R4052">
        <v>68</v>
      </c>
    </row>
    <row r="4053" spans="1:18" hidden="1" x14ac:dyDescent="0.25">
      <c r="A4053">
        <v>4057</v>
      </c>
      <c r="B4053" t="s">
        <v>4354</v>
      </c>
      <c r="C4053" t="s">
        <v>441</v>
      </c>
      <c r="D4053" t="s">
        <v>330</v>
      </c>
      <c r="E4053" t="s">
        <v>8099</v>
      </c>
      <c r="F4053" t="str">
        <f>VLOOKUP(TRIM(SUBSTITUTE(E4053,CHAR(160),CHAR(32))),Metadata!B$1:C$2632,2,FALSE)</f>
        <v>Molière, 1622-1673.</v>
      </c>
      <c r="G4053" t="str">
        <f>VLOOKUP(TRIM(SUBSTITUTE(E4053,CHAR(160),CHAR(32))),Metadata!B$1:D$2632,3,FALSE)</f>
        <v>Le médecin malgré lui: comédie</v>
      </c>
      <c r="H4053">
        <f>VLOOKUP(TRIM(SUBSTITUTE(E4053,CHAR(160),CHAR(32))),Metadata!B$1:E$2632,4,FALSE)</f>
        <v>1667</v>
      </c>
      <c r="I4053" t="s">
        <v>445</v>
      </c>
      <c r="K4053" t="str">
        <f>VLOOKUP(TRIM(SUBSTITUTE(E4053,CHAR(160),CHAR(32))),Metadata!B$1:H$2632,7,FALSE)</f>
        <v>theatre</v>
      </c>
      <c r="L4053" t="s">
        <v>4472</v>
      </c>
      <c r="N4053" t="str">
        <f>VLOOKUP(TRIM(SUBSTITUTE(E4053,CHAR(160),CHAR(32))),Metadata!B$1:J$2632,9,FALSE)</f>
        <v/>
      </c>
      <c r="O4053">
        <f>VLOOKUP(TRIM(SUBSTITUTE(E4053,CHAR(160),CHAR(32))),Metadata!B$1:K$2632,10,FALSE)</f>
        <v>9883</v>
      </c>
      <c r="P4053" s="4" t="s">
        <v>12132</v>
      </c>
      <c r="Q4053">
        <v>42</v>
      </c>
      <c r="R4053">
        <v>51</v>
      </c>
    </row>
    <row r="4054" spans="1:18" x14ac:dyDescent="0.25">
      <c r="A4054">
        <v>4058</v>
      </c>
      <c r="B4054" t="s">
        <v>4354</v>
      </c>
      <c r="C4054" t="s">
        <v>441</v>
      </c>
      <c r="D4054" t="s">
        <v>330</v>
      </c>
      <c r="E4054" t="s">
        <v>8012</v>
      </c>
      <c r="F4054" t="str">
        <f>VLOOKUP(TRIM(SUBSTITUTE(E4054,CHAR(160),CHAR(32))),Metadata!B$1:C$2632,2,FALSE)</f>
        <v>Coras, Jacques de, 1630-1677.</v>
      </c>
      <c r="G4054" t="str">
        <f>VLOOKUP(TRIM(SUBSTITUTE(E4054,CHAR(160),CHAR(32))),Metadata!B$1:D$2632,3,FALSE)</f>
        <v>Jonas, ou Ninive pénitente</v>
      </c>
      <c r="H4054">
        <f>VLOOKUP(TRIM(SUBSTITUTE(E4054,CHAR(160),CHAR(32))),Metadata!B$1:E$2632,4,FALSE)</f>
        <v>1663</v>
      </c>
      <c r="I4054" t="s">
        <v>445</v>
      </c>
      <c r="K4054" t="str">
        <f>VLOOKUP(TRIM(SUBSTITUTE(E4054,CHAR(160),CHAR(32))),Metadata!B$1:H$2632,7,FALSE)</f>
        <v>poesie</v>
      </c>
      <c r="L4054" t="s">
        <v>4382</v>
      </c>
      <c r="N4054" t="str">
        <f>VLOOKUP(TRIM(SUBSTITUTE(E4054,CHAR(160),CHAR(32))),Metadata!B$1:J$2632,9,FALSE)</f>
        <v>vers</v>
      </c>
      <c r="O4054">
        <f>VLOOKUP(TRIM(SUBSTITUTE(E4054,CHAR(160),CHAR(32))),Metadata!B$1:K$2632,10,FALSE)</f>
        <v>60363</v>
      </c>
      <c r="P4054" s="8" t="s">
        <v>12133</v>
      </c>
      <c r="Q4054">
        <v>34</v>
      </c>
      <c r="R4054">
        <v>42</v>
      </c>
    </row>
    <row r="4055" spans="1:18" hidden="1" x14ac:dyDescent="0.25">
      <c r="A4055">
        <v>4059</v>
      </c>
      <c r="B4055" t="s">
        <v>4354</v>
      </c>
      <c r="C4055" t="s">
        <v>441</v>
      </c>
      <c r="D4055" t="s">
        <v>330</v>
      </c>
      <c r="E4055" t="s">
        <v>8053</v>
      </c>
      <c r="F4055" t="str">
        <f>VLOOKUP(TRIM(SUBSTITUTE(E4055,CHAR(160),CHAR(32))),Metadata!B$1:C$2632,2,FALSE)</f>
        <v>Fénelon, François de Salignac de La Mothe-, 1651-1715.</v>
      </c>
      <c r="G4055" t="str">
        <f>VLOOKUP(TRIM(SUBSTITUTE(E4055,CHAR(160),CHAR(32))),Metadata!B$1:D$2632,3,FALSE)</f>
        <v>Les aventures de Télémaque</v>
      </c>
      <c r="H4055">
        <f>VLOOKUP(TRIM(SUBSTITUTE(E4055,CHAR(160),CHAR(32))),Metadata!B$1:E$2632,4,FALSE)</f>
        <v>1699</v>
      </c>
      <c r="I4055" t="s">
        <v>445</v>
      </c>
      <c r="K4055" t="str">
        <f>VLOOKUP(TRIM(SUBSTITUTE(E4055,CHAR(160),CHAR(32))),Metadata!B$1:H$2632,7,FALSE)</f>
        <v>roman</v>
      </c>
      <c r="L4055" t="s">
        <v>4378</v>
      </c>
      <c r="N4055" t="str">
        <f>VLOOKUP(TRIM(SUBSTITUTE(E4055,CHAR(160),CHAR(32))),Metadata!B$1:J$2632,9,FALSE)</f>
        <v>prose</v>
      </c>
      <c r="O4055">
        <f>VLOOKUP(TRIM(SUBSTITUTE(E4055,CHAR(160),CHAR(32))),Metadata!B$1:K$2632,10,FALSE)</f>
        <v>138152</v>
      </c>
      <c r="P4055" s="4" t="s">
        <v>12134</v>
      </c>
      <c r="Q4055">
        <v>3</v>
      </c>
      <c r="R4055">
        <v>13</v>
      </c>
    </row>
    <row r="4056" spans="1:18" hidden="1" x14ac:dyDescent="0.25">
      <c r="A4056">
        <v>4060</v>
      </c>
      <c r="B4056" t="s">
        <v>4354</v>
      </c>
      <c r="C4056" t="s">
        <v>441</v>
      </c>
      <c r="D4056" t="s">
        <v>330</v>
      </c>
      <c r="E4056" t="s">
        <v>8070</v>
      </c>
      <c r="F4056" t="str">
        <f>VLOOKUP(TRIM(SUBSTITUTE(E4056,CHAR(160),CHAR(32))),Metadata!B$1:C$2632,2,FALSE)</f>
        <v>La Fayette, Madame de (Marie-Madeleine Pioche de La Vergne), 1634-1693.</v>
      </c>
      <c r="G4056" t="str">
        <f>VLOOKUP(TRIM(SUBSTITUTE(E4056,CHAR(160),CHAR(32))),Metadata!B$1:D$2632,3,FALSE)</f>
        <v>La princesse de Clèves</v>
      </c>
      <c r="H4056">
        <f>VLOOKUP(TRIM(SUBSTITUTE(E4056,CHAR(160),CHAR(32))),Metadata!B$1:E$2632,4,FALSE)</f>
        <v>1678</v>
      </c>
      <c r="I4056" t="s">
        <v>445</v>
      </c>
      <c r="K4056" t="str">
        <f>VLOOKUP(TRIM(SUBSTITUTE(E4056,CHAR(160),CHAR(32))),Metadata!B$1:H$2632,7,FALSE)</f>
        <v>traite ou essai</v>
      </c>
      <c r="L4056" t="s">
        <v>4402</v>
      </c>
      <c r="N4056" t="str">
        <f>VLOOKUP(TRIM(SUBSTITUTE(E4056,CHAR(160),CHAR(32))),Metadata!B$1:J$2632,9,FALSE)</f>
        <v/>
      </c>
      <c r="O4056">
        <f>VLOOKUP(TRIM(SUBSTITUTE(E4056,CHAR(160),CHAR(32))),Metadata!B$1:K$2632,10,FALSE)</f>
        <v>64170</v>
      </c>
      <c r="P4056" s="4" t="s">
        <v>12135</v>
      </c>
      <c r="Q4056">
        <v>125</v>
      </c>
      <c r="R4056">
        <v>140</v>
      </c>
    </row>
    <row r="4057" spans="1:18" hidden="1" x14ac:dyDescent="0.25">
      <c r="A4057">
        <v>4061</v>
      </c>
      <c r="B4057" t="s">
        <v>4354</v>
      </c>
      <c r="C4057" t="s">
        <v>441</v>
      </c>
      <c r="D4057" t="s">
        <v>330</v>
      </c>
      <c r="E4057" t="s">
        <v>8200</v>
      </c>
      <c r="F4057" t="str">
        <f>VLOOKUP(TRIM(SUBSTITUTE(E4057,CHAR(160),CHAR(32))),Metadata!B$1:C$2632,2,FALSE)</f>
        <v>Challes, Robert, 1659-ca. 1720.</v>
      </c>
      <c r="G4057" t="str">
        <f>VLOOKUP(TRIM(SUBSTITUTE(E4057,CHAR(160),CHAR(32))),Metadata!B$1:D$2632,3,FALSE)</f>
        <v>Les illustres françoises</v>
      </c>
      <c r="H4057">
        <f>VLOOKUP(TRIM(SUBSTITUTE(E4057,CHAR(160),CHAR(32))),Metadata!B$1:E$2632,4,FALSE)</f>
        <v>1713</v>
      </c>
      <c r="I4057" t="s">
        <v>448</v>
      </c>
      <c r="K4057" t="str">
        <f>VLOOKUP(TRIM(SUBSTITUTE(E4057,CHAR(160),CHAR(32))),Metadata!B$1:H$2632,7,FALSE)</f>
        <v>roman</v>
      </c>
      <c r="L4057" t="s">
        <v>4378</v>
      </c>
      <c r="N4057" t="str">
        <f>VLOOKUP(TRIM(SUBSTITUTE(E4057,CHAR(160),CHAR(32))),Metadata!B$1:J$2632,9,FALSE)</f>
        <v>prose</v>
      </c>
      <c r="O4057">
        <f>VLOOKUP(TRIM(SUBSTITUTE(E4057,CHAR(160),CHAR(32))),Metadata!B$1:K$2632,10,FALSE)</f>
        <v>221100</v>
      </c>
      <c r="P4057" s="4" t="s">
        <v>13181</v>
      </c>
      <c r="Q4057">
        <v>418</v>
      </c>
      <c r="R4057">
        <v>427</v>
      </c>
    </row>
    <row r="4058" spans="1:18" x14ac:dyDescent="0.25">
      <c r="A4058">
        <v>4062</v>
      </c>
      <c r="B4058" t="s">
        <v>4354</v>
      </c>
      <c r="C4058" t="s">
        <v>441</v>
      </c>
      <c r="D4058" t="s">
        <v>330</v>
      </c>
      <c r="E4058" t="s">
        <v>8176</v>
      </c>
      <c r="F4058" t="str">
        <f>VLOOKUP(TRIM(SUBSTITUTE(E4058,CHAR(160),CHAR(32))),Metadata!B$1:C$2632,2,FALSE)</f>
        <v>Arnaud, François-Thomas-Marie de Baculard d', 1718-1805.</v>
      </c>
      <c r="G4058" t="str">
        <f>VLOOKUP(TRIM(SUBSTITUTE(E4058,CHAR(160),CHAR(32))),Metadata!B$1:D$2632,3,FALSE)</f>
        <v>Le comte de Comminge</v>
      </c>
      <c r="H4058">
        <f>VLOOKUP(TRIM(SUBSTITUTE(E4058,CHAR(160),CHAR(32))),Metadata!B$1:E$2632,4,FALSE)</f>
        <v>1764</v>
      </c>
      <c r="I4058" t="s">
        <v>448</v>
      </c>
      <c r="K4058" t="str">
        <f>VLOOKUP(TRIM(SUBSTITUTE(E4058,CHAR(160),CHAR(32))),Metadata!B$1:H$2632,7,FALSE)</f>
        <v>theatre</v>
      </c>
      <c r="L4058" t="s">
        <v>13224</v>
      </c>
      <c r="N4058" t="str">
        <f>VLOOKUP(TRIM(SUBSTITUTE(E4058,CHAR(160),CHAR(32))),Metadata!B$1:J$2632,9,FALSE)</f>
        <v>vers</v>
      </c>
      <c r="O4058">
        <f>VLOOKUP(TRIM(SUBSTITUTE(E4058,CHAR(160),CHAR(32))),Metadata!B$1:K$2632,10,FALSE)</f>
        <v>15169</v>
      </c>
      <c r="P4058" s="4" t="s">
        <v>12136</v>
      </c>
      <c r="Q4058">
        <v>20</v>
      </c>
      <c r="R4058">
        <v>31</v>
      </c>
    </row>
    <row r="4059" spans="1:18" hidden="1" x14ac:dyDescent="0.25">
      <c r="A4059">
        <v>4063</v>
      </c>
      <c r="B4059" t="s">
        <v>4354</v>
      </c>
      <c r="C4059" t="s">
        <v>441</v>
      </c>
      <c r="D4059" t="s">
        <v>330</v>
      </c>
      <c r="E4059" t="s">
        <v>8320</v>
      </c>
      <c r="F4059" t="str">
        <f>VLOOKUP(TRIM(SUBSTITUTE(E4059,CHAR(160),CHAR(32))),Metadata!B$1:C$2632,2,FALSE)</f>
        <v>Marivaux, Pierre Carlet de Chamblain de, 1688-1763.</v>
      </c>
      <c r="G4059" t="str">
        <f>VLOOKUP(TRIM(SUBSTITUTE(E4059,CHAR(160),CHAR(32))),Metadata!B$1:D$2632,3,FALSE)</f>
        <v>Le paysan parvenu. Part 1-4</v>
      </c>
      <c r="H4059">
        <f>VLOOKUP(TRIM(SUBSTITUTE(E4059,CHAR(160),CHAR(32))),Metadata!B$1:E$2632,4,FALSE)</f>
        <v>1734</v>
      </c>
      <c r="I4059" t="s">
        <v>448</v>
      </c>
      <c r="K4059" t="str">
        <f>VLOOKUP(TRIM(SUBSTITUTE(E4059,CHAR(160),CHAR(32))),Metadata!B$1:H$2632,7,FALSE)</f>
        <v>roman</v>
      </c>
      <c r="L4059" t="s">
        <v>4378</v>
      </c>
      <c r="N4059" t="str">
        <f>VLOOKUP(TRIM(SUBSTITUTE(E4059,CHAR(160),CHAR(32))),Metadata!B$1:J$2632,9,FALSE)</f>
        <v>prose</v>
      </c>
      <c r="O4059">
        <f>VLOOKUP(TRIM(SUBSTITUTE(E4059,CHAR(160),CHAR(32))),Metadata!B$1:K$2632,10,FALSE)</f>
        <v>77896</v>
      </c>
      <c r="P4059" s="4" t="s">
        <v>9439</v>
      </c>
      <c r="Q4059">
        <v>289</v>
      </c>
      <c r="R4059">
        <v>303</v>
      </c>
    </row>
    <row r="4060" spans="1:18" hidden="1" x14ac:dyDescent="0.25">
      <c r="A4060">
        <v>4064</v>
      </c>
      <c r="B4060" t="s">
        <v>4354</v>
      </c>
      <c r="C4060" t="s">
        <v>441</v>
      </c>
      <c r="D4060" t="s">
        <v>330</v>
      </c>
      <c r="E4060" t="s">
        <v>8328</v>
      </c>
      <c r="F4060" t="str">
        <f>VLOOKUP(TRIM(SUBSTITUTE(E4060,CHAR(160),CHAR(32))),Metadata!B$1:C$2632,2,FALSE)</f>
        <v>Marmontel, Jean François, 1723-1799.</v>
      </c>
      <c r="G4060" t="str">
        <f>VLOOKUP(TRIM(SUBSTITUTE(E4060,CHAR(160),CHAR(32))),Metadata!B$1:D$2632,3,FALSE)</f>
        <v>Les Incas, ou, La destruction de l'empire du Pérou</v>
      </c>
      <c r="H4060">
        <f>VLOOKUP(TRIM(SUBSTITUTE(E4060,CHAR(160),CHAR(32))),Metadata!B$1:E$2632,4,FALSE)</f>
        <v>1777</v>
      </c>
      <c r="I4060" t="s">
        <v>448</v>
      </c>
      <c r="K4060" t="str">
        <f>VLOOKUP(TRIM(SUBSTITUTE(E4060,CHAR(160),CHAR(32))),Metadata!B$1:H$2632,7,FALSE)</f>
        <v>roman</v>
      </c>
      <c r="L4060" t="s">
        <v>4378</v>
      </c>
      <c r="N4060" t="str">
        <f>VLOOKUP(TRIM(SUBSTITUTE(E4060,CHAR(160),CHAR(32))),Metadata!B$1:J$2632,9,FALSE)</f>
        <v>prose</v>
      </c>
      <c r="O4060">
        <f>VLOOKUP(TRIM(SUBSTITUTE(E4060,CHAR(160),CHAR(32))),Metadata!B$1:K$2632,10,FALSE)</f>
        <v>110202</v>
      </c>
      <c r="P4060" s="4" t="s">
        <v>9440</v>
      </c>
      <c r="Q4060">
        <v>47</v>
      </c>
      <c r="R4060">
        <v>58</v>
      </c>
    </row>
    <row r="4061" spans="1:18" x14ac:dyDescent="0.25">
      <c r="A4061">
        <v>4065</v>
      </c>
      <c r="B4061" t="s">
        <v>4354</v>
      </c>
      <c r="C4061" t="s">
        <v>441</v>
      </c>
      <c r="D4061" t="s">
        <v>330</v>
      </c>
      <c r="E4061" t="s">
        <v>8423</v>
      </c>
      <c r="F4061" t="str">
        <f>VLOOKUP(TRIM(SUBSTITUTE(E4061,CHAR(160),CHAR(32))),Metadata!B$1:C$2632,2,FALSE)</f>
        <v>Voltaire, 1694-1778.</v>
      </c>
      <c r="G4061" t="str">
        <f>VLOOKUP(TRIM(SUBSTITUTE(E4061,CHAR(160),CHAR(32))),Metadata!B$1:D$2632,3,FALSE)</f>
        <v>Nanine</v>
      </c>
      <c r="H4061">
        <f>VLOOKUP(TRIM(SUBSTITUTE(E4061,CHAR(160),CHAR(32))),Metadata!B$1:E$2632,4,FALSE)</f>
        <v>1749</v>
      </c>
      <c r="I4061" t="s">
        <v>448</v>
      </c>
      <c r="K4061" t="str">
        <f>VLOOKUP(TRIM(SUBSTITUTE(E4061,CHAR(160),CHAR(32))),Metadata!B$1:H$2632,7,FALSE)</f>
        <v>theatre</v>
      </c>
      <c r="L4061" t="s">
        <v>13224</v>
      </c>
      <c r="N4061" t="str">
        <f>VLOOKUP(TRIM(SUBSTITUTE(E4061,CHAR(160),CHAR(32))),Metadata!B$1:J$2632,9,FALSE)</f>
        <v>vers</v>
      </c>
      <c r="O4061">
        <f>VLOOKUP(TRIM(SUBSTITUTE(E4061,CHAR(160),CHAR(32))),Metadata!B$1:K$2632,10,FALSE)</f>
        <v>11433</v>
      </c>
      <c r="P4061" s="8" t="s">
        <v>12137</v>
      </c>
      <c r="Q4061">
        <v>42</v>
      </c>
      <c r="R4061">
        <v>51</v>
      </c>
    </row>
    <row r="4062" spans="1:18" hidden="1" x14ac:dyDescent="0.25">
      <c r="A4062">
        <v>4066</v>
      </c>
      <c r="B4062" t="s">
        <v>4354</v>
      </c>
      <c r="C4062" t="s">
        <v>441</v>
      </c>
      <c r="D4062" t="s">
        <v>330</v>
      </c>
      <c r="E4062" t="s">
        <v>8293</v>
      </c>
      <c r="F4062" t="str">
        <f>VLOOKUP(TRIM(SUBSTITUTE(E4062,CHAR(160),CHAR(32))),Metadata!B$1:C$2632,2,FALSE)</f>
        <v>Laclos, Choderlos de, 1741-1803.</v>
      </c>
      <c r="G4062" t="str">
        <f>VLOOKUP(TRIM(SUBSTITUTE(E4062,CHAR(160),CHAR(32))),Metadata!B$1:D$2632,3,FALSE)</f>
        <v>Les liaisons dangereuses</v>
      </c>
      <c r="H4062">
        <f>VLOOKUP(TRIM(SUBSTITUTE(E4062,CHAR(160),CHAR(32))),Metadata!B$1:E$2632,4,FALSE)</f>
        <v>1782</v>
      </c>
      <c r="I4062" t="s">
        <v>448</v>
      </c>
      <c r="K4062" t="str">
        <f>VLOOKUP(TRIM(SUBSTITUTE(E4062,CHAR(160),CHAR(32))),Metadata!B$1:H$2632,7,FALSE)</f>
        <v>roman</v>
      </c>
      <c r="L4062" t="s">
        <v>4378</v>
      </c>
      <c r="N4062" t="str">
        <f>VLOOKUP(TRIM(SUBSTITUTE(E4062,CHAR(160),CHAR(32))),Metadata!B$1:J$2632,9,FALSE)</f>
        <v>prose</v>
      </c>
      <c r="O4062">
        <f>VLOOKUP(TRIM(SUBSTITUTE(E4062,CHAR(160),CHAR(32))),Metadata!B$1:K$2632,10,FALSE)</f>
        <v>149273</v>
      </c>
      <c r="P4062" s="4" t="s">
        <v>12138</v>
      </c>
      <c r="Q4062">
        <v>123</v>
      </c>
      <c r="R4062">
        <v>132</v>
      </c>
    </row>
    <row r="4063" spans="1:18" hidden="1" x14ac:dyDescent="0.25">
      <c r="A4063">
        <v>4067</v>
      </c>
      <c r="B4063" t="s">
        <v>4354</v>
      </c>
      <c r="C4063" t="s">
        <v>441</v>
      </c>
      <c r="D4063" t="s">
        <v>330</v>
      </c>
      <c r="E4063" t="s">
        <v>8293</v>
      </c>
      <c r="F4063" t="str">
        <f>VLOOKUP(TRIM(SUBSTITUTE(E4063,CHAR(160),CHAR(32))),Metadata!B$1:C$2632,2,FALSE)</f>
        <v>Laclos, Choderlos de, 1741-1803.</v>
      </c>
      <c r="G4063" t="str">
        <f>VLOOKUP(TRIM(SUBSTITUTE(E4063,CHAR(160),CHAR(32))),Metadata!B$1:D$2632,3,FALSE)</f>
        <v>Les liaisons dangereuses</v>
      </c>
      <c r="H4063">
        <f>VLOOKUP(TRIM(SUBSTITUTE(E4063,CHAR(160),CHAR(32))),Metadata!B$1:E$2632,4,FALSE)</f>
        <v>1782</v>
      </c>
      <c r="I4063" t="s">
        <v>448</v>
      </c>
      <c r="K4063" t="str">
        <f>VLOOKUP(TRIM(SUBSTITUTE(E4063,CHAR(160),CHAR(32))),Metadata!B$1:H$2632,7,FALSE)</f>
        <v>roman</v>
      </c>
      <c r="L4063" t="s">
        <v>4378</v>
      </c>
      <c r="N4063" t="str">
        <f>VLOOKUP(TRIM(SUBSTITUTE(E4063,CHAR(160),CHAR(32))),Metadata!B$1:J$2632,9,FALSE)</f>
        <v>prose</v>
      </c>
      <c r="O4063">
        <f>VLOOKUP(TRIM(SUBSTITUTE(E4063,CHAR(160),CHAR(32))),Metadata!B$1:K$2632,10,FALSE)</f>
        <v>149273</v>
      </c>
      <c r="P4063" s="4" t="s">
        <v>13182</v>
      </c>
      <c r="Q4063">
        <v>14</v>
      </c>
      <c r="R4063">
        <v>23</v>
      </c>
    </row>
    <row r="4064" spans="1:18" x14ac:dyDescent="0.25">
      <c r="A4064">
        <v>4068</v>
      </c>
      <c r="B4064" t="s">
        <v>4354</v>
      </c>
      <c r="C4064" t="s">
        <v>441</v>
      </c>
      <c r="D4064" t="s">
        <v>330</v>
      </c>
      <c r="E4064" t="s">
        <v>8208</v>
      </c>
      <c r="F4064" t="str">
        <f>VLOOKUP(TRIM(SUBSTITUTE(E4064,CHAR(160),CHAR(32))),Metadata!B$1:C$2632,2,FALSE)</f>
        <v>Chénier, André, 1762-1794.</v>
      </c>
      <c r="G4064" t="str">
        <f>VLOOKUP(TRIM(SUBSTITUTE(E4064,CHAR(160),CHAR(32))),Metadata!B$1:D$2632,3,FALSE)</f>
        <v>Élégies</v>
      </c>
      <c r="H4064">
        <f>VLOOKUP(TRIM(SUBSTITUTE(E4064,CHAR(160),CHAR(32))),Metadata!B$1:E$2632,4,FALSE)</f>
        <v>1794</v>
      </c>
      <c r="I4064" t="s">
        <v>448</v>
      </c>
      <c r="K4064" t="str">
        <f>VLOOKUP(TRIM(SUBSTITUTE(E4064,CHAR(160),CHAR(32))),Metadata!B$1:H$2632,7,FALSE)</f>
        <v>poesie</v>
      </c>
      <c r="L4064" t="s">
        <v>4382</v>
      </c>
      <c r="N4064" t="str">
        <f>VLOOKUP(TRIM(SUBSTITUTE(E4064,CHAR(160),CHAR(32))),Metadata!B$1:J$2632,9,FALSE)</f>
        <v>vers</v>
      </c>
      <c r="O4064">
        <f>VLOOKUP(TRIM(SUBSTITUTE(E4064,CHAR(160),CHAR(32))),Metadata!B$1:K$2632,10,FALSE)</f>
        <v>34293</v>
      </c>
      <c r="P4064" s="4" t="s">
        <v>9441</v>
      </c>
      <c r="Q4064">
        <v>7</v>
      </c>
      <c r="R4064">
        <v>16</v>
      </c>
    </row>
    <row r="4065" spans="1:20" hidden="1" x14ac:dyDescent="0.25">
      <c r="A4065">
        <v>4069</v>
      </c>
      <c r="B4065" t="s">
        <v>4354</v>
      </c>
      <c r="C4065" t="s">
        <v>441</v>
      </c>
      <c r="D4065" t="s">
        <v>330</v>
      </c>
      <c r="E4065" t="s">
        <v>8329</v>
      </c>
      <c r="F4065" t="str">
        <f>VLOOKUP(TRIM(SUBSTITUTE(E4065,CHAR(160),CHAR(32))),Metadata!B$1:C$2632,2,FALSE)</f>
        <v>Marmontel, Jean François, 1723-1799.</v>
      </c>
      <c r="G4065" t="str">
        <f>VLOOKUP(TRIM(SUBSTITUTE(E4065,CHAR(160),CHAR(32))),Metadata!B$1:D$2632,3,FALSE)</f>
        <v>Poétique françoise</v>
      </c>
      <c r="H4065">
        <f>VLOOKUP(TRIM(SUBSTITUTE(E4065,CHAR(160),CHAR(32))),Metadata!B$1:E$2632,4,FALSE)</f>
        <v>1763</v>
      </c>
      <c r="I4065" t="s">
        <v>448</v>
      </c>
      <c r="K4065" t="str">
        <f>VLOOKUP(TRIM(SUBSTITUTE(E4065,CHAR(160),CHAR(32))),Metadata!B$1:H$2632,7,FALSE)</f>
        <v>melanges litteraires</v>
      </c>
      <c r="L4065" t="s">
        <v>4389</v>
      </c>
      <c r="N4065" t="str">
        <f>VLOOKUP(TRIM(SUBSTITUTE(E4065,CHAR(160),CHAR(32))),Metadata!B$1:J$2632,9,FALSE)</f>
        <v>prose</v>
      </c>
      <c r="O4065">
        <f>VLOOKUP(TRIM(SUBSTITUTE(E4065,CHAR(160),CHAR(32))),Metadata!B$1:K$2632,10,FALSE)</f>
        <v>160901</v>
      </c>
      <c r="P4065" s="4" t="s">
        <v>13183</v>
      </c>
      <c r="Q4065">
        <v>128</v>
      </c>
      <c r="R4065">
        <v>139</v>
      </c>
    </row>
    <row r="4066" spans="1:20" hidden="1" x14ac:dyDescent="0.25">
      <c r="A4066">
        <v>4070</v>
      </c>
      <c r="B4066" t="s">
        <v>4354</v>
      </c>
      <c r="C4066" t="s">
        <v>441</v>
      </c>
      <c r="D4066" t="s">
        <v>330</v>
      </c>
      <c r="E4066" t="s">
        <v>8397</v>
      </c>
      <c r="F4066" t="str">
        <f>VLOOKUP(TRIM(SUBSTITUTE(E4066,CHAR(160),CHAR(32))),Metadata!B$1:C$2632,2,FALSE)</f>
        <v>Sedaine, Michel-Jean, 1719-1797.</v>
      </c>
      <c r="G4066" t="str">
        <f>VLOOKUP(TRIM(SUBSTITUTE(E4066,CHAR(160),CHAR(32))),Metadata!B$1:D$2632,3,FALSE)</f>
        <v>Le philosophe sans le savoir: comédie en cinq actes</v>
      </c>
      <c r="H4066">
        <f>VLOOKUP(TRIM(SUBSTITUTE(E4066,CHAR(160),CHAR(32))),Metadata!B$1:E$2632,4,FALSE)</f>
        <v>1765</v>
      </c>
      <c r="I4066" t="s">
        <v>448</v>
      </c>
      <c r="K4066" t="str">
        <f>VLOOKUP(TRIM(SUBSTITUTE(E4066,CHAR(160),CHAR(32))),Metadata!B$1:H$2632,7,FALSE)</f>
        <v>theatre</v>
      </c>
      <c r="L4066" t="s">
        <v>4472</v>
      </c>
      <c r="N4066" t="str">
        <f>VLOOKUP(TRIM(SUBSTITUTE(E4066,CHAR(160),CHAR(32))),Metadata!B$1:J$2632,9,FALSE)</f>
        <v>prose</v>
      </c>
      <c r="O4066">
        <f>VLOOKUP(TRIM(SUBSTITUTE(E4066,CHAR(160),CHAR(32))),Metadata!B$1:K$2632,10,FALSE)</f>
        <v>13484</v>
      </c>
      <c r="P4066" s="4" t="s">
        <v>13184</v>
      </c>
      <c r="Q4066">
        <v>18</v>
      </c>
      <c r="R4066">
        <v>33</v>
      </c>
    </row>
    <row r="4067" spans="1:20" hidden="1" x14ac:dyDescent="0.25">
      <c r="A4067">
        <v>4071</v>
      </c>
      <c r="B4067" t="s">
        <v>4354</v>
      </c>
      <c r="C4067" t="s">
        <v>441</v>
      </c>
      <c r="D4067" t="s">
        <v>330</v>
      </c>
      <c r="E4067" t="s">
        <v>8200</v>
      </c>
      <c r="F4067" t="str">
        <f>VLOOKUP(TRIM(SUBSTITUTE(E4067,CHAR(160),CHAR(32))),Metadata!B$1:C$2632,2,FALSE)</f>
        <v>Challes, Robert, 1659-ca. 1720.</v>
      </c>
      <c r="G4067" t="str">
        <f>VLOOKUP(TRIM(SUBSTITUTE(E4067,CHAR(160),CHAR(32))),Metadata!B$1:D$2632,3,FALSE)</f>
        <v>Les illustres françoises</v>
      </c>
      <c r="H4067">
        <f>VLOOKUP(TRIM(SUBSTITUTE(E4067,CHAR(160),CHAR(32))),Metadata!B$1:E$2632,4,FALSE)</f>
        <v>1713</v>
      </c>
      <c r="I4067" t="s">
        <v>448</v>
      </c>
      <c r="K4067" t="str">
        <f>VLOOKUP(TRIM(SUBSTITUTE(E4067,CHAR(160),CHAR(32))),Metadata!B$1:H$2632,7,FALSE)</f>
        <v>roman</v>
      </c>
      <c r="L4067" t="s">
        <v>4378</v>
      </c>
      <c r="N4067" t="str">
        <f>VLOOKUP(TRIM(SUBSTITUTE(E4067,CHAR(160),CHAR(32))),Metadata!B$1:J$2632,9,FALSE)</f>
        <v>prose</v>
      </c>
      <c r="O4067">
        <f>VLOOKUP(TRIM(SUBSTITUTE(E4067,CHAR(160),CHAR(32))),Metadata!B$1:K$2632,10,FALSE)</f>
        <v>221100</v>
      </c>
      <c r="P4067" s="4" t="s">
        <v>12139</v>
      </c>
      <c r="Q4067">
        <v>5</v>
      </c>
      <c r="R4067">
        <v>13</v>
      </c>
    </row>
    <row r="4068" spans="1:20" hidden="1" x14ac:dyDescent="0.25">
      <c r="A4068">
        <v>4072</v>
      </c>
      <c r="B4068" t="s">
        <v>4354</v>
      </c>
      <c r="C4068" t="s">
        <v>441</v>
      </c>
      <c r="D4068" t="s">
        <v>330</v>
      </c>
      <c r="E4068" t="s">
        <v>8211</v>
      </c>
      <c r="F4068" t="str">
        <f>VLOOKUP(TRIM(SUBSTITUTE(E4068,CHAR(160),CHAR(32))),Metadata!B$1:C$2632,2,FALSE)</f>
        <v>Condillac, Etienne Bonnot de, 1714-1780.</v>
      </c>
      <c r="G4068" t="str">
        <f>VLOOKUP(TRIM(SUBSTITUTE(E4068,CHAR(160),CHAR(32))),Metadata!B$1:D$2632,3,FALSE)</f>
        <v>Cours instruction du prince</v>
      </c>
      <c r="H4068">
        <f>VLOOKUP(TRIM(SUBSTITUTE(E4068,CHAR(160),CHAR(32))),Metadata!B$1:E$2632,4,FALSE)</f>
        <v>1775</v>
      </c>
      <c r="I4068" t="s">
        <v>448</v>
      </c>
      <c r="K4068" t="str">
        <f>VLOOKUP(TRIM(SUBSTITUTE(E4068,CHAR(160),CHAR(32))),Metadata!B$1:H$2632,7,FALSE)</f>
        <v>traite ou essai</v>
      </c>
      <c r="L4068" t="s">
        <v>4402</v>
      </c>
      <c r="N4068" t="str">
        <f>VLOOKUP(TRIM(SUBSTITUTE(E4068,CHAR(160),CHAR(32))),Metadata!B$1:J$2632,9,FALSE)</f>
        <v>prose</v>
      </c>
      <c r="O4068">
        <f>VLOOKUP(TRIM(SUBSTITUTE(E4068,CHAR(160),CHAR(32))),Metadata!B$1:K$2632,10,FALSE)</f>
        <v>55466</v>
      </c>
      <c r="P4068" s="4" t="s">
        <v>12140</v>
      </c>
      <c r="Q4068">
        <v>93</v>
      </c>
      <c r="R4068">
        <v>106</v>
      </c>
    </row>
    <row r="4069" spans="1:20" hidden="1" x14ac:dyDescent="0.25">
      <c r="A4069">
        <v>4073</v>
      </c>
      <c r="B4069" t="s">
        <v>4354</v>
      </c>
      <c r="C4069" t="s">
        <v>441</v>
      </c>
      <c r="D4069" t="s">
        <v>330</v>
      </c>
      <c r="E4069" t="s">
        <v>8398</v>
      </c>
      <c r="F4069" t="str">
        <f>VLOOKUP(TRIM(SUBSTITUTE(E4069,CHAR(160),CHAR(32))),Metadata!B$1:C$2632,2,FALSE)</f>
        <v>Sénac de Meilhan, Gabriel, 1736-1803.</v>
      </c>
      <c r="G4069" t="str">
        <f>VLOOKUP(TRIM(SUBSTITUTE(E4069,CHAR(160),CHAR(32))),Metadata!B$1:D$2632,3,FALSE)</f>
        <v>L'émigré</v>
      </c>
      <c r="H4069">
        <f>VLOOKUP(TRIM(SUBSTITUTE(E4069,CHAR(160),CHAR(32))),Metadata!B$1:E$2632,4,FALSE)</f>
        <v>1797</v>
      </c>
      <c r="I4069" t="s">
        <v>448</v>
      </c>
      <c r="K4069" t="str">
        <f>VLOOKUP(TRIM(SUBSTITUTE(E4069,CHAR(160),CHAR(32))),Metadata!B$1:H$2632,7,FALSE)</f>
        <v>roman</v>
      </c>
      <c r="L4069" t="s">
        <v>4378</v>
      </c>
      <c r="N4069" t="str">
        <f>VLOOKUP(TRIM(SUBSTITUTE(E4069,CHAR(160),CHAR(32))),Metadata!B$1:J$2632,9,FALSE)</f>
        <v>prose</v>
      </c>
      <c r="O4069">
        <f>VLOOKUP(TRIM(SUBSTITUTE(E4069,CHAR(160),CHAR(32))),Metadata!B$1:K$2632,10,FALSE)</f>
        <v>139354</v>
      </c>
      <c r="P4069" s="4" t="s">
        <v>12141</v>
      </c>
      <c r="Q4069">
        <v>59</v>
      </c>
      <c r="R4069">
        <v>67</v>
      </c>
    </row>
    <row r="4070" spans="1:20" x14ac:dyDescent="0.25">
      <c r="A4070">
        <v>4074</v>
      </c>
      <c r="B4070" t="s">
        <v>4354</v>
      </c>
      <c r="C4070" t="s">
        <v>441</v>
      </c>
      <c r="D4070" t="s">
        <v>330</v>
      </c>
      <c r="E4070" t="s">
        <v>8186</v>
      </c>
      <c r="F4070" t="str">
        <f>VLOOKUP(TRIM(SUBSTITUTE(E4070,CHAR(160),CHAR(32))),Metadata!B$1:C$2632,2,FALSE)</f>
        <v>Belloy, Pierre Laurent Buyrette de, 1727-1775.</v>
      </c>
      <c r="G4070" t="str">
        <f>VLOOKUP(TRIM(SUBSTITUTE(E4070,CHAR(160),CHAR(32))),Metadata!B$1:D$2632,3,FALSE)</f>
        <v>Gabrielle de Vergy</v>
      </c>
      <c r="H4070">
        <f>VLOOKUP(TRIM(SUBSTITUTE(E4070,CHAR(160),CHAR(32))),Metadata!B$1:E$2632,4,FALSE)</f>
        <v>1770</v>
      </c>
      <c r="I4070" t="s">
        <v>448</v>
      </c>
      <c r="K4070" t="str">
        <f>VLOOKUP(TRIM(SUBSTITUTE(E4070,CHAR(160),CHAR(32))),Metadata!B$1:H$2632,7,FALSE)</f>
        <v>theatre</v>
      </c>
      <c r="L4070" t="s">
        <v>13224</v>
      </c>
      <c r="N4070" t="str">
        <f>VLOOKUP(TRIM(SUBSTITUTE(E4070,CHAR(160),CHAR(32))),Metadata!B$1:J$2632,9,FALSE)</f>
        <v>vers</v>
      </c>
      <c r="O4070">
        <f>VLOOKUP(TRIM(SUBSTITUTE(E4070,CHAR(160),CHAR(32))),Metadata!B$1:K$2632,10,FALSE)</f>
        <v>22188</v>
      </c>
      <c r="P4070" s="8" t="s">
        <v>13185</v>
      </c>
      <c r="Q4070">
        <v>72</v>
      </c>
      <c r="R4070">
        <v>81</v>
      </c>
    </row>
    <row r="4071" spans="1:20" x14ac:dyDescent="0.25">
      <c r="A4071">
        <v>4075</v>
      </c>
      <c r="B4071" t="s">
        <v>4354</v>
      </c>
      <c r="C4071" t="s">
        <v>441</v>
      </c>
      <c r="D4071" t="s">
        <v>330</v>
      </c>
      <c r="E4071" t="s">
        <v>8425</v>
      </c>
      <c r="F4071" t="str">
        <f>VLOOKUP(TRIM(SUBSTITUTE(E4071,CHAR(160),CHAR(32))),Metadata!B$1:C$2632,2,FALSE)</f>
        <v>Voltaire, 1694-1778.</v>
      </c>
      <c r="G4071" t="str">
        <f>VLOOKUP(TRIM(SUBSTITUTE(E4071,CHAR(160),CHAR(32))),Metadata!B$1:D$2632,3,FALSE)</f>
        <v>Tancrède</v>
      </c>
      <c r="H4071">
        <f>VLOOKUP(TRIM(SUBSTITUTE(E4071,CHAR(160),CHAR(32))),Metadata!B$1:E$2632,4,FALSE)</f>
        <v>1761</v>
      </c>
      <c r="I4071" t="s">
        <v>448</v>
      </c>
      <c r="K4071" t="str">
        <f>VLOOKUP(TRIM(SUBSTITUTE(E4071,CHAR(160),CHAR(32))),Metadata!B$1:H$2632,7,FALSE)</f>
        <v>theatre</v>
      </c>
      <c r="L4071" t="s">
        <v>13224</v>
      </c>
      <c r="N4071" t="str">
        <f>VLOOKUP(TRIM(SUBSTITUTE(E4071,CHAR(160),CHAR(32))),Metadata!B$1:J$2632,9,FALSE)</f>
        <v>vers</v>
      </c>
      <c r="O4071">
        <f>VLOOKUP(TRIM(SUBSTITUTE(E4071,CHAR(160),CHAR(32))),Metadata!B$1:K$2632,10,FALSE)</f>
        <v>15419</v>
      </c>
      <c r="P4071" s="4" t="s">
        <v>12142</v>
      </c>
      <c r="Q4071">
        <v>3</v>
      </c>
      <c r="R4071">
        <v>11</v>
      </c>
    </row>
    <row r="4072" spans="1:20" hidden="1" x14ac:dyDescent="0.25">
      <c r="A4072">
        <v>4076</v>
      </c>
      <c r="B4072" t="s">
        <v>4354</v>
      </c>
      <c r="C4072" t="s">
        <v>441</v>
      </c>
      <c r="D4072" t="s">
        <v>330</v>
      </c>
      <c r="E4072" t="s">
        <v>8272</v>
      </c>
      <c r="F4072" t="str">
        <f>VLOOKUP(TRIM(SUBSTITUTE(E4072,CHAR(160),CHAR(32))),Metadata!B$1:C$2632,2,FALSE)</f>
        <v>Grafigny, Mme de (Françoise d'Issembourg d'Happoncourt), 1695-1758.</v>
      </c>
      <c r="G4072" t="str">
        <f>VLOOKUP(TRIM(SUBSTITUTE(E4072,CHAR(160),CHAR(32))),Metadata!B$1:D$2632,3,FALSE)</f>
        <v>Cénie: pièce nouvelle, en cinq actes.</v>
      </c>
      <c r="H4072">
        <f>VLOOKUP(TRIM(SUBSTITUTE(E4072,CHAR(160),CHAR(32))),Metadata!B$1:E$2632,4,FALSE)</f>
        <v>1751</v>
      </c>
      <c r="I4072" t="s">
        <v>448</v>
      </c>
      <c r="K4072" t="str">
        <f>VLOOKUP(TRIM(SUBSTITUTE(E4072,CHAR(160),CHAR(32))),Metadata!B$1:H$2632,7,FALSE)</f>
        <v>theatre</v>
      </c>
      <c r="L4072" t="s">
        <v>4472</v>
      </c>
      <c r="N4072" t="str">
        <f>VLOOKUP(TRIM(SUBSTITUTE(E4072,CHAR(160),CHAR(32))),Metadata!B$1:J$2632,9,FALSE)</f>
        <v>prose</v>
      </c>
      <c r="O4072">
        <f>VLOOKUP(TRIM(SUBSTITUTE(E4072,CHAR(160),CHAR(32))),Metadata!B$1:K$2632,10,FALSE)</f>
        <v>13450</v>
      </c>
      <c r="P4072" s="4" t="s">
        <v>13186</v>
      </c>
      <c r="Q4072">
        <v>52</v>
      </c>
      <c r="R4072">
        <v>65</v>
      </c>
    </row>
    <row r="4073" spans="1:20" x14ac:dyDescent="0.25">
      <c r="A4073">
        <v>4077</v>
      </c>
      <c r="B4073" t="s">
        <v>4354</v>
      </c>
      <c r="C4073" t="s">
        <v>441</v>
      </c>
      <c r="D4073" t="s">
        <v>330</v>
      </c>
      <c r="E4073" t="s">
        <v>8223</v>
      </c>
      <c r="F4073" t="str">
        <f>VLOOKUP(TRIM(SUBSTITUTE(E4073,CHAR(160),CHAR(32))),Metadata!B$1:C$2632,2,FALSE)</f>
        <v>Crébillon, M. de (Prosper Jolyot), 1674-1762.</v>
      </c>
      <c r="G4073" t="str">
        <f>VLOOKUP(TRIM(SUBSTITUTE(E4073,CHAR(160),CHAR(32))),Metadata!B$1:D$2632,3,FALSE)</f>
        <v>Rhadamiste et Zénobie</v>
      </c>
      <c r="H4073">
        <f>VLOOKUP(TRIM(SUBSTITUTE(E4073,CHAR(160),CHAR(32))),Metadata!B$1:E$2632,4,FALSE)</f>
        <v>1711</v>
      </c>
      <c r="I4073" t="s">
        <v>448</v>
      </c>
      <c r="K4073" t="str">
        <f>VLOOKUP(TRIM(SUBSTITUTE(E4073,CHAR(160),CHAR(32))),Metadata!B$1:H$2632,7,FALSE)</f>
        <v>theatre</v>
      </c>
      <c r="L4073" t="s">
        <v>13224</v>
      </c>
      <c r="N4073" t="str">
        <f>VLOOKUP(TRIM(SUBSTITUTE(E4073,CHAR(160),CHAR(32))),Metadata!B$1:J$2632,9,FALSE)</f>
        <v>vers</v>
      </c>
      <c r="O4073">
        <f>VLOOKUP(TRIM(SUBSTITUTE(E4073,CHAR(160),CHAR(32))),Metadata!B$1:K$2632,10,FALSE)</f>
        <v>13246</v>
      </c>
      <c r="P4073" s="8" t="s">
        <v>12143</v>
      </c>
      <c r="Q4073">
        <v>82</v>
      </c>
      <c r="R4073">
        <v>93</v>
      </c>
    </row>
    <row r="4074" spans="1:20" hidden="1" x14ac:dyDescent="0.25">
      <c r="A4074">
        <v>4078</v>
      </c>
      <c r="B4074" t="s">
        <v>4354</v>
      </c>
      <c r="C4074" t="s">
        <v>441</v>
      </c>
      <c r="D4074" t="s">
        <v>330</v>
      </c>
      <c r="E4074" t="s">
        <v>8259</v>
      </c>
      <c r="F4074" t="str">
        <f>VLOOKUP(TRIM(SUBSTITUTE(E4074,CHAR(160),CHAR(32))),Metadata!B$1:C$2632,2,FALSE)</f>
        <v>Fénelon, François de Salignac de La Mothe-, 1651-1715.</v>
      </c>
      <c r="G4074" t="str">
        <f>VLOOKUP(TRIM(SUBSTITUTE(E4074,CHAR(160),CHAR(32))),Metadata!B$1:D$2632,3,FALSE)</f>
        <v>Dialogues des morts: composés pour l'éducation d'un prince</v>
      </c>
      <c r="H4074">
        <f>VLOOKUP(TRIM(SUBSTITUTE(E4074,CHAR(160),CHAR(32))),Metadata!B$1:E$2632,4,FALSE)</f>
        <v>1715</v>
      </c>
      <c r="I4074" t="s">
        <v>448</v>
      </c>
      <c r="K4074" t="str">
        <f>VLOOKUP(TRIM(SUBSTITUTE(E4074,CHAR(160),CHAR(32))),Metadata!B$1:H$2632,7,FALSE)</f>
        <v>melanges litteraires</v>
      </c>
      <c r="L4074" t="s">
        <v>4389</v>
      </c>
      <c r="N4074" t="str">
        <f>VLOOKUP(TRIM(SUBSTITUTE(E4074,CHAR(160),CHAR(32))),Metadata!B$1:J$2632,9,FALSE)</f>
        <v>prose</v>
      </c>
      <c r="O4074">
        <f>VLOOKUP(TRIM(SUBSTITUTE(E4074,CHAR(160),CHAR(32))),Metadata!B$1:K$2632,10,FALSE)</f>
        <v>79080</v>
      </c>
      <c r="P4074" s="4" t="s">
        <v>9442</v>
      </c>
      <c r="Q4074">
        <v>51</v>
      </c>
      <c r="R4074">
        <v>63</v>
      </c>
    </row>
    <row r="4075" spans="1:20" hidden="1" x14ac:dyDescent="0.25">
      <c r="A4075">
        <v>4079</v>
      </c>
      <c r="B4075" t="s">
        <v>4354</v>
      </c>
      <c r="C4075" t="s">
        <v>441</v>
      </c>
      <c r="D4075" t="s">
        <v>330</v>
      </c>
      <c r="E4075" t="s">
        <v>8200</v>
      </c>
      <c r="F4075" t="str">
        <f>VLOOKUP(TRIM(SUBSTITUTE(E4075,CHAR(160),CHAR(32))),Metadata!B$1:C$2632,2,FALSE)</f>
        <v>Challes, Robert, 1659-ca. 1720.</v>
      </c>
      <c r="G4075" t="str">
        <f>VLOOKUP(TRIM(SUBSTITUTE(E4075,CHAR(160),CHAR(32))),Metadata!B$1:D$2632,3,FALSE)</f>
        <v>Les illustres françoises</v>
      </c>
      <c r="H4075">
        <f>VLOOKUP(TRIM(SUBSTITUTE(E4075,CHAR(160),CHAR(32))),Metadata!B$1:E$2632,4,FALSE)</f>
        <v>1713</v>
      </c>
      <c r="I4075" t="s">
        <v>448</v>
      </c>
      <c r="K4075" t="str">
        <f>VLOOKUP(TRIM(SUBSTITUTE(E4075,CHAR(160),CHAR(32))),Metadata!B$1:H$2632,7,FALSE)</f>
        <v>roman</v>
      </c>
      <c r="L4075" t="s">
        <v>4378</v>
      </c>
      <c r="N4075" t="str">
        <f>VLOOKUP(TRIM(SUBSTITUTE(E4075,CHAR(160),CHAR(32))),Metadata!B$1:J$2632,9,FALSE)</f>
        <v>prose</v>
      </c>
      <c r="O4075">
        <f>VLOOKUP(TRIM(SUBSTITUTE(E4075,CHAR(160),CHAR(32))),Metadata!B$1:K$2632,10,FALSE)</f>
        <v>221100</v>
      </c>
      <c r="P4075" s="4" t="s">
        <v>13187</v>
      </c>
      <c r="Q4075">
        <v>141</v>
      </c>
      <c r="R4075">
        <v>151</v>
      </c>
    </row>
    <row r="4076" spans="1:20" x14ac:dyDescent="0.25">
      <c r="A4076">
        <v>4080</v>
      </c>
      <c r="B4076" t="s">
        <v>4354</v>
      </c>
      <c r="C4076" t="s">
        <v>441</v>
      </c>
      <c r="D4076" t="s">
        <v>330</v>
      </c>
      <c r="E4076" t="s">
        <v>8285</v>
      </c>
      <c r="F4076" t="str">
        <f>VLOOKUP(TRIM(SUBSTITUTE(E4076,CHAR(160),CHAR(32))),Metadata!B$1:C$2632,2,FALSE)</f>
        <v>La Harpe, Jean-François de, 1739-1803.</v>
      </c>
      <c r="G4076" t="str">
        <f>VLOOKUP(TRIM(SUBSTITUTE(E4076,CHAR(160),CHAR(32))),Metadata!B$1:D$2632,3,FALSE)</f>
        <v>Mélanie</v>
      </c>
      <c r="H4076">
        <f>VLOOKUP(TRIM(SUBSTITUTE(E4076,CHAR(160),CHAR(32))),Metadata!B$1:E$2632,4,FALSE)</f>
        <v>1770</v>
      </c>
      <c r="I4076" t="s">
        <v>448</v>
      </c>
      <c r="K4076" t="str">
        <f>VLOOKUP(TRIM(SUBSTITUTE(E4076,CHAR(160),CHAR(32))),Metadata!B$1:H$2632,7,FALSE)</f>
        <v>theatre</v>
      </c>
      <c r="L4076" t="s">
        <v>13224</v>
      </c>
      <c r="N4076" t="str">
        <f>VLOOKUP(TRIM(SUBSTITUTE(E4076,CHAR(160),CHAR(32))),Metadata!B$1:J$2632,9,FALSE)</f>
        <v>vers</v>
      </c>
      <c r="O4076">
        <f>VLOOKUP(TRIM(SUBSTITUTE(E4076,CHAR(160),CHAR(32))),Metadata!B$1:K$2632,10,FALSE)</f>
        <v>12686</v>
      </c>
      <c r="P4076" s="8" t="s">
        <v>9443</v>
      </c>
      <c r="Q4076">
        <v>101</v>
      </c>
      <c r="R4076">
        <v>110</v>
      </c>
    </row>
    <row r="4077" spans="1:20" hidden="1" x14ac:dyDescent="0.25">
      <c r="A4077">
        <v>4081</v>
      </c>
      <c r="B4077" t="s">
        <v>4354</v>
      </c>
      <c r="C4077" t="s">
        <v>441</v>
      </c>
      <c r="D4077" t="s">
        <v>330</v>
      </c>
      <c r="E4077" t="s">
        <v>8672</v>
      </c>
      <c r="F4077" t="str">
        <f>VLOOKUP(TRIM(SUBSTITUTE(E4077,CHAR(160),CHAR(32))),Metadata!B$1:C$2632,2,FALSE)</f>
        <v>Staël, Madame de (Anne-Louise-Germaine), 1766-1817.</v>
      </c>
      <c r="G4077" t="str">
        <f>VLOOKUP(TRIM(SUBSTITUTE(E4077,CHAR(160),CHAR(32))),Metadata!B$1:D$2632,3,FALSE)</f>
        <v>De la littérature</v>
      </c>
      <c r="H4077">
        <f>VLOOKUP(TRIM(SUBSTITUTE(E4077,CHAR(160),CHAR(32))),Metadata!B$1:E$2632,4,FALSE)</f>
        <v>1800</v>
      </c>
      <c r="I4077" t="s">
        <v>450</v>
      </c>
      <c r="K4077" t="str">
        <f>VLOOKUP(TRIM(SUBSTITUTE(E4077,CHAR(160),CHAR(32))),Metadata!B$1:H$2632,7,FALSE)</f>
        <v>traite ou essai</v>
      </c>
      <c r="L4077" t="s">
        <v>4402</v>
      </c>
      <c r="N4077" t="str">
        <f>VLOOKUP(TRIM(SUBSTITUTE(E4077,CHAR(160),CHAR(32))),Metadata!B$1:J$2632,9,FALSE)</f>
        <v/>
      </c>
      <c r="O4077">
        <f>VLOOKUP(TRIM(SUBSTITUTE(E4077,CHAR(160),CHAR(32))),Metadata!B$1:K$2632,10,FALSE)</f>
        <v>124878</v>
      </c>
      <c r="P4077" s="4" t="s">
        <v>12144</v>
      </c>
      <c r="Q4077">
        <v>194</v>
      </c>
      <c r="R4077">
        <v>196</v>
      </c>
      <c r="S4077">
        <v>199</v>
      </c>
      <c r="T4077">
        <v>204</v>
      </c>
    </row>
    <row r="4078" spans="1:20" hidden="1" x14ac:dyDescent="0.25">
      <c r="A4078">
        <v>4082</v>
      </c>
      <c r="B4078" t="s">
        <v>4354</v>
      </c>
      <c r="C4078" t="s">
        <v>441</v>
      </c>
      <c r="D4078" t="s">
        <v>330</v>
      </c>
      <c r="E4078" t="s">
        <v>8454</v>
      </c>
      <c r="F4078" t="str">
        <f>VLOOKUP(TRIM(SUBSTITUTE(E4078,CHAR(160),CHAR(32))),Metadata!B$1:C$2632,2,FALSE)</f>
        <v>Champfleury, 1821-1889.</v>
      </c>
      <c r="G4078" t="str">
        <f>VLOOKUP(TRIM(SUBSTITUTE(E4078,CHAR(160),CHAR(32))),Metadata!B$1:D$2632,3,FALSE)</f>
        <v>Les bourgeois de Molinchart</v>
      </c>
      <c r="H4078">
        <f>VLOOKUP(TRIM(SUBSTITUTE(E4078,CHAR(160),CHAR(32))),Metadata!B$1:E$2632,4,FALSE)</f>
        <v>1855</v>
      </c>
      <c r="I4078" t="s">
        <v>450</v>
      </c>
      <c r="K4078" t="str">
        <f>VLOOKUP(TRIM(SUBSTITUTE(E4078,CHAR(160),CHAR(32))),Metadata!B$1:H$2632,7,FALSE)</f>
        <v>roman</v>
      </c>
      <c r="L4078" t="s">
        <v>4378</v>
      </c>
      <c r="N4078" t="str">
        <f>VLOOKUP(TRIM(SUBSTITUTE(E4078,CHAR(160),CHAR(32))),Metadata!B$1:J$2632,9,FALSE)</f>
        <v>prose</v>
      </c>
      <c r="O4078">
        <f>VLOOKUP(TRIM(SUBSTITUTE(E4078,CHAR(160),CHAR(32))),Metadata!B$1:K$2632,10,FALSE)</f>
        <v>100826</v>
      </c>
      <c r="P4078" s="4" t="s">
        <v>13188</v>
      </c>
      <c r="Q4078">
        <v>51</v>
      </c>
      <c r="R4078">
        <v>61</v>
      </c>
    </row>
    <row r="4079" spans="1:20" hidden="1" x14ac:dyDescent="0.25">
      <c r="A4079">
        <v>4083</v>
      </c>
      <c r="B4079" t="s">
        <v>4354</v>
      </c>
      <c r="C4079" t="s">
        <v>441</v>
      </c>
      <c r="D4079" t="s">
        <v>330</v>
      </c>
      <c r="E4079" t="s">
        <v>8435</v>
      </c>
      <c r="F4079" t="str">
        <f>VLOOKUP(TRIM(SUBSTITUTE(E4079,CHAR(160),CHAR(32))),Metadata!B$1:C$2632,2,FALSE)</f>
        <v>Barbey D'Aurevilly, J. (Jules), 1808-1899.</v>
      </c>
      <c r="G4079" t="str">
        <f>VLOOKUP(TRIM(SUBSTITUTE(E4079,CHAR(160),CHAR(32))),Metadata!B$1:D$2632,3,FALSE)</f>
        <v>Une Vieille Maîtresse</v>
      </c>
      <c r="H4079">
        <f>VLOOKUP(TRIM(SUBSTITUTE(E4079,CHAR(160),CHAR(32))),Metadata!B$1:E$2632,4,FALSE)</f>
        <v>1851</v>
      </c>
      <c r="I4079" t="s">
        <v>450</v>
      </c>
      <c r="K4079" t="str">
        <f>VLOOKUP(TRIM(SUBSTITUTE(E4079,CHAR(160),CHAR(32))),Metadata!B$1:H$2632,7,FALSE)</f>
        <v>roman</v>
      </c>
      <c r="L4079" t="s">
        <v>4378</v>
      </c>
      <c r="N4079" t="str">
        <f>VLOOKUP(TRIM(SUBSTITUTE(E4079,CHAR(160),CHAR(32))),Metadata!B$1:J$2632,9,FALSE)</f>
        <v/>
      </c>
      <c r="O4079">
        <f>VLOOKUP(TRIM(SUBSTITUTE(E4079,CHAR(160),CHAR(32))),Metadata!B$1:K$2632,10,FALSE)</f>
        <v>143601</v>
      </c>
      <c r="P4079" s="4" t="s">
        <v>12145</v>
      </c>
      <c r="Q4079">
        <v>17</v>
      </c>
      <c r="R4079">
        <v>26</v>
      </c>
    </row>
    <row r="4080" spans="1:20" hidden="1" x14ac:dyDescent="0.25">
      <c r="A4080">
        <v>4084</v>
      </c>
      <c r="B4080" t="s">
        <v>4354</v>
      </c>
      <c r="C4080" t="s">
        <v>441</v>
      </c>
      <c r="D4080" t="s">
        <v>330</v>
      </c>
      <c r="E4080" t="s">
        <v>8619</v>
      </c>
      <c r="F4080" t="str">
        <f>VLOOKUP(TRIM(SUBSTITUTE(E4080,CHAR(160),CHAR(32))),Metadata!B$1:C$2632,2,FALSE)</f>
        <v>Montalembert, Charles Forbes, comte de, 1810-1870.</v>
      </c>
      <c r="G4080" t="str">
        <f>VLOOKUP(TRIM(SUBSTITUTE(E4080,CHAR(160),CHAR(32))),Metadata!B$1:D$2632,3,FALSE)</f>
        <v>Histoire de Sainte Elisabeth de Hongrie, duchese de Thuringe (1207-1231)</v>
      </c>
      <c r="H4080">
        <f>VLOOKUP(TRIM(SUBSTITUTE(E4080,CHAR(160),CHAR(32))),Metadata!B$1:E$2632,4,FALSE)</f>
        <v>1836</v>
      </c>
      <c r="I4080" t="s">
        <v>450</v>
      </c>
      <c r="K4080" t="str">
        <f>VLOOKUP(TRIM(SUBSTITUTE(E4080,CHAR(160),CHAR(32))),Metadata!B$1:H$2632,7,FALSE)</f>
        <v>traite ou essai</v>
      </c>
      <c r="L4080" t="s">
        <v>4402</v>
      </c>
      <c r="N4080" t="str">
        <f>VLOOKUP(TRIM(SUBSTITUTE(E4080,CHAR(160),CHAR(32))),Metadata!B$1:J$2632,9,FALSE)</f>
        <v>prose</v>
      </c>
      <c r="O4080">
        <f>VLOOKUP(TRIM(SUBSTITUTE(E4080,CHAR(160),CHAR(32))),Metadata!B$1:K$2632,10,FALSE)</f>
        <v>136515</v>
      </c>
      <c r="P4080" s="4" t="s">
        <v>13189</v>
      </c>
      <c r="Q4080">
        <v>225</v>
      </c>
      <c r="R4080">
        <v>235</v>
      </c>
    </row>
    <row r="4081" spans="1:20" hidden="1" x14ac:dyDescent="0.25">
      <c r="A4081">
        <v>4085</v>
      </c>
      <c r="B4081" t="s">
        <v>4354</v>
      </c>
      <c r="C4081" t="s">
        <v>441</v>
      </c>
      <c r="D4081" t="s">
        <v>330</v>
      </c>
      <c r="E4081" t="s">
        <v>8694</v>
      </c>
      <c r="F4081" t="str">
        <f>VLOOKUP(TRIM(SUBSTITUTE(E4081,CHAR(160),CHAR(32))),Metadata!B$1:C$2632,2,FALSE)</f>
        <v>Tristan, Flora, 1803-1844.</v>
      </c>
      <c r="G4081" t="str">
        <f>VLOOKUP(TRIM(SUBSTITUTE(E4081,CHAR(160),CHAR(32))),Metadata!B$1:D$2632,3,FALSE)</f>
        <v>Nécessité de faire un bon accueil aux femmes étrangères</v>
      </c>
      <c r="H4081">
        <f>VLOOKUP(TRIM(SUBSTITUTE(E4081,CHAR(160),CHAR(32))),Metadata!B$1:E$2632,4,FALSE)</f>
        <v>1835</v>
      </c>
      <c r="I4081" t="s">
        <v>450</v>
      </c>
      <c r="K4081" t="str">
        <f>VLOOKUP(TRIM(SUBSTITUTE(E4081,CHAR(160),CHAR(32))),Metadata!B$1:H$2632,7,FALSE)</f>
        <v>traite ou essai</v>
      </c>
      <c r="L4081" t="s">
        <v>4402</v>
      </c>
      <c r="N4081" t="str">
        <f>VLOOKUP(TRIM(SUBSTITUTE(E4081,CHAR(160),CHAR(32))),Metadata!B$1:J$2632,9,FALSE)</f>
        <v/>
      </c>
      <c r="O4081">
        <f>VLOOKUP(TRIM(SUBSTITUTE(E4081,CHAR(160),CHAR(32))),Metadata!B$1:K$2632,10,FALSE)</f>
        <v>9176</v>
      </c>
      <c r="P4081" s="4" t="s">
        <v>13190</v>
      </c>
      <c r="Q4081">
        <v>89</v>
      </c>
      <c r="R4081">
        <v>98</v>
      </c>
    </row>
    <row r="4082" spans="1:20" hidden="1" x14ac:dyDescent="0.25">
      <c r="A4082">
        <v>4086</v>
      </c>
      <c r="B4082" t="s">
        <v>4354</v>
      </c>
      <c r="C4082" t="s">
        <v>441</v>
      </c>
      <c r="D4082" t="s">
        <v>330</v>
      </c>
      <c r="E4082" t="s">
        <v>8544</v>
      </c>
      <c r="F4082" t="str">
        <f>VLOOKUP(TRIM(SUBSTITUTE(E4082,CHAR(160),CHAR(32))),Metadata!B$1:C$2632,2,FALSE)</f>
        <v>Gautier, Judith, 1845-1917.</v>
      </c>
      <c r="G4082" t="str">
        <f>VLOOKUP(TRIM(SUBSTITUTE(E4082,CHAR(160),CHAR(32))),Metadata!B$1:D$2632,3,FALSE)</f>
        <v>La conquête du paradis (tome 2)</v>
      </c>
      <c r="H4082">
        <f>VLOOKUP(TRIM(SUBSTITUTE(E4082,CHAR(160),CHAR(32))),Metadata!B$1:E$2632,4,FALSE)</f>
        <v>1890</v>
      </c>
      <c r="I4082" t="s">
        <v>450</v>
      </c>
      <c r="K4082" t="str">
        <f>VLOOKUP(TRIM(SUBSTITUTE(E4082,CHAR(160),CHAR(32))),Metadata!B$1:H$2632,7,FALSE)</f>
        <v>roman</v>
      </c>
      <c r="L4082" t="s">
        <v>4378</v>
      </c>
      <c r="N4082" t="str">
        <f>VLOOKUP(TRIM(SUBSTITUTE(E4082,CHAR(160),CHAR(32))),Metadata!B$1:J$2632,9,FALSE)</f>
        <v/>
      </c>
      <c r="O4082">
        <f>VLOOKUP(TRIM(SUBSTITUTE(E4082,CHAR(160),CHAR(32))),Metadata!B$1:K$2632,10,FALSE)</f>
        <v>60824</v>
      </c>
      <c r="P4082" s="4" t="s">
        <v>9444</v>
      </c>
      <c r="Q4082">
        <v>29</v>
      </c>
      <c r="R4082">
        <v>43</v>
      </c>
    </row>
    <row r="4083" spans="1:20" hidden="1" x14ac:dyDescent="0.25">
      <c r="A4083">
        <v>4087</v>
      </c>
      <c r="B4083" t="s">
        <v>4354</v>
      </c>
      <c r="C4083" t="s">
        <v>441</v>
      </c>
      <c r="D4083" t="s">
        <v>330</v>
      </c>
      <c r="E4083" t="s">
        <v>8561</v>
      </c>
      <c r="F4083" t="str">
        <f>VLOOKUP(TRIM(SUBSTITUTE(E4083,CHAR(160),CHAR(32))),Metadata!B$1:C$2632,2,FALSE)</f>
        <v>Goncourt, Edmond de, 1822-1896: Goncourt, Jules de, 1830-1870.</v>
      </c>
      <c r="G4083" t="str">
        <f>VLOOKUP(TRIM(SUBSTITUTE(E4083,CHAR(160),CHAR(32))),Metadata!B$1:D$2632,3,FALSE)</f>
        <v>Journal. T. 2, 1864-1878</v>
      </c>
      <c r="H4083">
        <f>VLOOKUP(TRIM(SUBSTITUTE(E4083,CHAR(160),CHAR(32))),Metadata!B$1:E$2632,4,FALSE)</f>
        <v>1878</v>
      </c>
      <c r="I4083" t="s">
        <v>450</v>
      </c>
      <c r="K4083" t="str">
        <f>VLOOKUP(TRIM(SUBSTITUTE(E4083,CHAR(160),CHAR(32))),Metadata!B$1:H$2632,7,FALSE)</f>
        <v>memoires</v>
      </c>
      <c r="L4083" t="s">
        <v>4481</v>
      </c>
      <c r="N4083" t="str">
        <f>VLOOKUP(TRIM(SUBSTITUTE(E4083,CHAR(160),CHAR(32))),Metadata!B$1:J$2632,9,FALSE)</f>
        <v>prose</v>
      </c>
      <c r="O4083">
        <f>VLOOKUP(TRIM(SUBSTITUTE(E4083,CHAR(160),CHAR(32))),Metadata!B$1:K$2632,10,FALSE)</f>
        <v>428542</v>
      </c>
      <c r="P4083" s="4" t="s">
        <v>12146</v>
      </c>
      <c r="Q4083">
        <v>58</v>
      </c>
      <c r="R4083">
        <v>66</v>
      </c>
    </row>
    <row r="4084" spans="1:20" hidden="1" x14ac:dyDescent="0.25">
      <c r="A4084">
        <v>4088</v>
      </c>
      <c r="B4084" t="s">
        <v>4354</v>
      </c>
      <c r="C4084" t="s">
        <v>441</v>
      </c>
      <c r="D4084" t="s">
        <v>330</v>
      </c>
      <c r="E4084" t="s">
        <v>8595</v>
      </c>
      <c r="F4084" t="str">
        <f>VLOOKUP(TRIM(SUBSTITUTE(E4084,CHAR(160),CHAR(32))),Metadata!B$1:C$2632,2,FALSE)</f>
        <v>Lemercier, Népomucène-Louis, 1771-1840.</v>
      </c>
      <c r="G4084" t="str">
        <f>VLOOKUP(TRIM(SUBSTITUTE(E4084,CHAR(160),CHAR(32))),Metadata!B$1:D$2632,3,FALSE)</f>
        <v>Pinto: ou, la journée d'une conspiration: comédie historique en cinq actes et en prose</v>
      </c>
      <c r="H4084">
        <f>VLOOKUP(TRIM(SUBSTITUTE(E4084,CHAR(160),CHAR(32))),Metadata!B$1:E$2632,4,FALSE)</f>
        <v>1800</v>
      </c>
      <c r="I4084" t="s">
        <v>450</v>
      </c>
      <c r="K4084" t="str">
        <f>VLOOKUP(TRIM(SUBSTITUTE(E4084,CHAR(160),CHAR(32))),Metadata!B$1:H$2632,7,FALSE)</f>
        <v>theatre</v>
      </c>
      <c r="L4084" t="s">
        <v>4472</v>
      </c>
      <c r="N4084" t="str">
        <f>VLOOKUP(TRIM(SUBSTITUTE(E4084,CHAR(160),CHAR(32))),Metadata!B$1:J$2632,9,FALSE)</f>
        <v>prose</v>
      </c>
      <c r="O4084">
        <f>VLOOKUP(TRIM(SUBSTITUTE(E4084,CHAR(160),CHAR(32))),Metadata!B$1:K$2632,10,FALSE)</f>
        <v>24791</v>
      </c>
      <c r="P4084" s="4" t="s">
        <v>12147</v>
      </c>
      <c r="Q4084">
        <v>43</v>
      </c>
      <c r="R4084">
        <v>51</v>
      </c>
    </row>
    <row r="4085" spans="1:20" hidden="1" x14ac:dyDescent="0.25">
      <c r="A4085">
        <v>4089</v>
      </c>
      <c r="B4085" t="s">
        <v>4354</v>
      </c>
      <c r="C4085" t="s">
        <v>441</v>
      </c>
      <c r="D4085" t="s">
        <v>330</v>
      </c>
      <c r="E4085" t="s">
        <v>8637</v>
      </c>
      <c r="F4085" t="str">
        <f>VLOOKUP(TRIM(SUBSTITUTE(E4085,CHAR(160),CHAR(32))),Metadata!B$1:C$2632,2,FALSE)</f>
        <v>Ponson du Terrail, 1829-1871.</v>
      </c>
      <c r="G4085" t="str">
        <f>VLOOKUP(TRIM(SUBSTITUTE(E4085,CHAR(160),CHAR(32))),Metadata!B$1:D$2632,3,FALSE)</f>
        <v>Le club des valets de coeur</v>
      </c>
      <c r="H4085">
        <f>VLOOKUP(TRIM(SUBSTITUTE(E4085,CHAR(160),CHAR(32))),Metadata!B$1:E$2632,4,FALSE)</f>
        <v>1859</v>
      </c>
      <c r="I4085" t="s">
        <v>450</v>
      </c>
      <c r="K4085" t="str">
        <f>VLOOKUP(TRIM(SUBSTITUTE(E4085,CHAR(160),CHAR(32))),Metadata!B$1:H$2632,7,FALSE)</f>
        <v>roman</v>
      </c>
      <c r="L4085" t="s">
        <v>4378</v>
      </c>
      <c r="N4085" t="str">
        <f>VLOOKUP(TRIM(SUBSTITUTE(E4085,CHAR(160),CHAR(32))),Metadata!B$1:J$2632,9,FALSE)</f>
        <v>prose</v>
      </c>
      <c r="O4085">
        <f>VLOOKUP(TRIM(SUBSTITUTE(E4085,CHAR(160),CHAR(32))),Metadata!B$1:K$2632,10,FALSE)</f>
        <v>128938</v>
      </c>
      <c r="P4085" s="4" t="s">
        <v>12148</v>
      </c>
      <c r="Q4085">
        <v>88</v>
      </c>
      <c r="R4085">
        <v>97</v>
      </c>
    </row>
    <row r="4086" spans="1:20" hidden="1" x14ac:dyDescent="0.25">
      <c r="A4086">
        <v>4090</v>
      </c>
      <c r="B4086" t="s">
        <v>4354</v>
      </c>
      <c r="C4086" t="s">
        <v>441</v>
      </c>
      <c r="D4086" t="s">
        <v>330</v>
      </c>
      <c r="E4086" t="s">
        <v>8561</v>
      </c>
      <c r="F4086" t="str">
        <f>VLOOKUP(TRIM(SUBSTITUTE(E4086,CHAR(160),CHAR(32))),Metadata!B$1:C$2632,2,FALSE)</f>
        <v>Goncourt, Edmond de, 1822-1896: Goncourt, Jules de, 1830-1870.</v>
      </c>
      <c r="G4086" t="str">
        <f>VLOOKUP(TRIM(SUBSTITUTE(E4086,CHAR(160),CHAR(32))),Metadata!B$1:D$2632,3,FALSE)</f>
        <v>Journal. T. 2, 1864-1878</v>
      </c>
      <c r="H4086">
        <f>VLOOKUP(TRIM(SUBSTITUTE(E4086,CHAR(160),CHAR(32))),Metadata!B$1:E$2632,4,FALSE)</f>
        <v>1878</v>
      </c>
      <c r="I4086" t="s">
        <v>450</v>
      </c>
      <c r="K4086" t="str">
        <f>VLOOKUP(TRIM(SUBSTITUTE(E4086,CHAR(160),CHAR(32))),Metadata!B$1:H$2632,7,FALSE)</f>
        <v>memoires</v>
      </c>
      <c r="L4086" t="s">
        <v>4481</v>
      </c>
      <c r="N4086" t="str">
        <f>VLOOKUP(TRIM(SUBSTITUTE(E4086,CHAR(160),CHAR(32))),Metadata!B$1:J$2632,9,FALSE)</f>
        <v>prose</v>
      </c>
      <c r="O4086">
        <f>VLOOKUP(TRIM(SUBSTITUTE(E4086,CHAR(160),CHAR(32))),Metadata!B$1:K$2632,10,FALSE)</f>
        <v>428542</v>
      </c>
      <c r="P4086" s="4" t="s">
        <v>12149</v>
      </c>
      <c r="Q4086">
        <v>58</v>
      </c>
      <c r="R4086">
        <v>67</v>
      </c>
    </row>
    <row r="4087" spans="1:20" hidden="1" x14ac:dyDescent="0.25">
      <c r="A4087">
        <v>4091</v>
      </c>
      <c r="B4087" t="s">
        <v>4354</v>
      </c>
      <c r="C4087" t="s">
        <v>441</v>
      </c>
      <c r="D4087" t="s">
        <v>330</v>
      </c>
      <c r="E4087" t="s">
        <v>8695</v>
      </c>
      <c r="F4087" t="str">
        <f>VLOOKUP(TRIM(SUBSTITUTE(E4087,CHAR(160),CHAR(32))),Metadata!B$1:C$2632,2,FALSE)</f>
        <v>Tristan, Flora, 1803-1844.</v>
      </c>
      <c r="G4087" t="str">
        <f>VLOOKUP(TRIM(SUBSTITUTE(E4087,CHAR(160),CHAR(32))),Metadata!B$1:D$2632,3,FALSE)</f>
        <v>Union ouvrière</v>
      </c>
      <c r="H4087">
        <f>VLOOKUP(TRIM(SUBSTITUTE(E4087,CHAR(160),CHAR(32))),Metadata!B$1:E$2632,4,FALSE)</f>
        <v>1844</v>
      </c>
      <c r="I4087" t="s">
        <v>450</v>
      </c>
      <c r="K4087" t="str">
        <f>VLOOKUP(TRIM(SUBSTITUTE(E4087,CHAR(160),CHAR(32))),Metadata!B$1:H$2632,7,FALSE)</f>
        <v>traite ou essai</v>
      </c>
      <c r="L4087" t="s">
        <v>4402</v>
      </c>
      <c r="N4087" t="str">
        <f>VLOOKUP(TRIM(SUBSTITUTE(E4087,CHAR(160),CHAR(32))),Metadata!B$1:J$2632,9,FALSE)</f>
        <v/>
      </c>
      <c r="O4087">
        <f>VLOOKUP(TRIM(SUBSTITUTE(E4087,CHAR(160),CHAR(32))),Metadata!B$1:K$2632,10,FALSE)</f>
        <v>49910</v>
      </c>
      <c r="P4087" s="4" t="s">
        <v>13191</v>
      </c>
      <c r="Q4087">
        <v>91</v>
      </c>
      <c r="R4087">
        <v>100</v>
      </c>
    </row>
    <row r="4088" spans="1:20" hidden="1" x14ac:dyDescent="0.25">
      <c r="A4088">
        <v>4092</v>
      </c>
      <c r="B4088" t="s">
        <v>4354</v>
      </c>
      <c r="C4088" t="s">
        <v>441</v>
      </c>
      <c r="D4088" t="s">
        <v>330</v>
      </c>
      <c r="E4088" t="s">
        <v>8486</v>
      </c>
      <c r="F4088" t="str">
        <f>VLOOKUP(TRIM(SUBSTITUTE(E4088,CHAR(160),CHAR(32))),Metadata!B$1:C$2632,2,FALSE)</f>
        <v>Dumas, Alexandre (père), 1802-1870.</v>
      </c>
      <c r="G4088" t="str">
        <f>VLOOKUP(TRIM(SUBSTITUTE(E4088,CHAR(160),CHAR(32))),Metadata!B$1:D$2632,3,FALSE)</f>
        <v>Aventures de John Davys</v>
      </c>
      <c r="H4088">
        <f>VLOOKUP(TRIM(SUBSTITUTE(E4088,CHAR(160),CHAR(32))),Metadata!B$1:E$2632,4,FALSE)</f>
        <v>1840</v>
      </c>
      <c r="I4088" t="s">
        <v>450</v>
      </c>
      <c r="K4088" t="str">
        <f>VLOOKUP(TRIM(SUBSTITUTE(E4088,CHAR(160),CHAR(32))),Metadata!B$1:H$2632,7,FALSE)</f>
        <v>Narratif, Roman</v>
      </c>
      <c r="L4088" t="s">
        <v>4786</v>
      </c>
      <c r="N4088" t="str">
        <f>VLOOKUP(TRIM(SUBSTITUTE(E4088,CHAR(160),CHAR(32))),Metadata!B$1:J$2632,9,FALSE)</f>
        <v/>
      </c>
      <c r="O4088">
        <f>VLOOKUP(TRIM(SUBSTITUTE(E4088,CHAR(160),CHAR(32))),Metadata!B$1:K$2632,10,FALSE)</f>
        <v>161863</v>
      </c>
      <c r="P4088" s="4" t="s">
        <v>12150</v>
      </c>
      <c r="Q4088">
        <v>49</v>
      </c>
      <c r="R4088">
        <v>64</v>
      </c>
    </row>
    <row r="4089" spans="1:20" hidden="1" x14ac:dyDescent="0.25">
      <c r="A4089">
        <v>4093</v>
      </c>
      <c r="B4089" t="s">
        <v>4354</v>
      </c>
      <c r="C4089" t="s">
        <v>441</v>
      </c>
      <c r="D4089" t="s">
        <v>330</v>
      </c>
      <c r="E4089" t="s">
        <v>8433</v>
      </c>
      <c r="F4089" t="str">
        <f>VLOOKUP(TRIM(SUBSTITUTE(E4089,CHAR(160),CHAR(32))),Metadata!B$1:C$2632,2,FALSE)</f>
        <v>Barbey D'Aurevilly, J. (Jules), 1808-1899.</v>
      </c>
      <c r="G4089" t="str">
        <f>VLOOKUP(TRIM(SUBSTITUTE(E4089,CHAR(160),CHAR(32))),Metadata!B$1:D$2632,3,FALSE)</f>
        <v>Les Diaboliques: Le Bonheur dans le Crime</v>
      </c>
      <c r="H4089">
        <f>VLOOKUP(TRIM(SUBSTITUTE(E4089,CHAR(160),CHAR(32))),Metadata!B$1:E$2632,4,FALSE)</f>
        <v>1874</v>
      </c>
      <c r="I4089" t="s">
        <v>450</v>
      </c>
      <c r="K4089" t="str">
        <f>VLOOKUP(TRIM(SUBSTITUTE(E4089,CHAR(160),CHAR(32))),Metadata!B$1:H$2632,7,FALSE)</f>
        <v>roman</v>
      </c>
      <c r="L4089" t="s">
        <v>4378</v>
      </c>
      <c r="N4089" t="str">
        <f>VLOOKUP(TRIM(SUBSTITUTE(E4089,CHAR(160),CHAR(32))),Metadata!B$1:J$2632,9,FALSE)</f>
        <v/>
      </c>
      <c r="O4089">
        <f>VLOOKUP(TRIM(SUBSTITUTE(E4089,CHAR(160),CHAR(32))),Metadata!B$1:K$2632,10,FALSE)</f>
        <v>20222</v>
      </c>
      <c r="P4089" s="8" t="s">
        <v>12151</v>
      </c>
      <c r="Q4089">
        <v>40</v>
      </c>
      <c r="R4089">
        <v>50</v>
      </c>
    </row>
    <row r="4090" spans="1:20" hidden="1" x14ac:dyDescent="0.25">
      <c r="A4090">
        <v>4094</v>
      </c>
      <c r="B4090" t="s">
        <v>4354</v>
      </c>
      <c r="C4090" t="s">
        <v>441</v>
      </c>
      <c r="D4090" t="s">
        <v>330</v>
      </c>
      <c r="E4090" t="s">
        <v>8718</v>
      </c>
      <c r="F4090" t="str">
        <f>VLOOKUP(TRIM(SUBSTITUTE(E4090,CHAR(160),CHAR(32))),Metadata!B$1:C$2632,2,FALSE)</f>
        <v>Zola, Emile, 1840-1902.</v>
      </c>
      <c r="G4090" t="str">
        <f>VLOOKUP(TRIM(SUBSTITUTE(E4090,CHAR(160),CHAR(32))),Metadata!B$1:D$2632,3,FALSE)</f>
        <v>Le docteur Pascal</v>
      </c>
      <c r="H4090">
        <f>VLOOKUP(TRIM(SUBSTITUTE(E4090,CHAR(160),CHAR(32))),Metadata!B$1:E$2632,4,FALSE)</f>
        <v>1893</v>
      </c>
      <c r="I4090" t="s">
        <v>450</v>
      </c>
      <c r="K4090" t="str">
        <f>VLOOKUP(TRIM(SUBSTITUTE(E4090,CHAR(160),CHAR(32))),Metadata!B$1:H$2632,7,FALSE)</f>
        <v>roman</v>
      </c>
      <c r="L4090" t="s">
        <v>4378</v>
      </c>
      <c r="N4090" t="str">
        <f>VLOOKUP(TRIM(SUBSTITUTE(E4090,CHAR(160),CHAR(32))),Metadata!B$1:J$2632,9,FALSE)</f>
        <v>prose</v>
      </c>
      <c r="O4090">
        <f>VLOOKUP(TRIM(SUBSTITUTE(E4090,CHAR(160),CHAR(32))),Metadata!B$1:K$2632,10,FALSE)</f>
        <v>122259</v>
      </c>
      <c r="P4090" s="4" t="s">
        <v>12152</v>
      </c>
      <c r="Q4090">
        <v>150</v>
      </c>
      <c r="R4090">
        <v>164</v>
      </c>
    </row>
    <row r="4091" spans="1:20" hidden="1" x14ac:dyDescent="0.25">
      <c r="A4091">
        <v>4095</v>
      </c>
      <c r="B4091" t="s">
        <v>4354</v>
      </c>
      <c r="C4091" t="s">
        <v>441</v>
      </c>
      <c r="D4091" t="s">
        <v>330</v>
      </c>
      <c r="E4091" t="s">
        <v>8599</v>
      </c>
      <c r="F4091" t="str">
        <f>VLOOKUP(TRIM(SUBSTITUTE(E4091,CHAR(160),CHAR(32))),Metadata!B$1:C$2632,2,FALSE)</f>
        <v>Loti, Pierre, 1850-1923.</v>
      </c>
      <c r="G4091" t="str">
        <f>VLOOKUP(TRIM(SUBSTITUTE(E4091,CHAR(160),CHAR(32))),Metadata!B$1:D$2632,3,FALSE)</f>
        <v>Le roman d'un enfant</v>
      </c>
      <c r="H4091">
        <f>VLOOKUP(TRIM(SUBSTITUTE(E4091,CHAR(160),CHAR(32))),Metadata!B$1:E$2632,4,FALSE)</f>
        <v>1890</v>
      </c>
      <c r="I4091" t="s">
        <v>450</v>
      </c>
      <c r="K4091" t="str">
        <f>VLOOKUP(TRIM(SUBSTITUTE(E4091,CHAR(160),CHAR(32))),Metadata!B$1:H$2632,7,FALSE)</f>
        <v>memoires</v>
      </c>
      <c r="L4091" t="s">
        <v>4481</v>
      </c>
      <c r="N4091" t="str">
        <f>VLOOKUP(TRIM(SUBSTITUTE(E4091,CHAR(160),CHAR(32))),Metadata!B$1:J$2632,9,FALSE)</f>
        <v>prose</v>
      </c>
      <c r="O4091">
        <f>VLOOKUP(TRIM(SUBSTITUTE(E4091,CHAR(160),CHAR(32))),Metadata!B$1:K$2632,10,FALSE)</f>
        <v>53283</v>
      </c>
      <c r="P4091" s="4" t="s">
        <v>12153</v>
      </c>
      <c r="Q4091">
        <v>36</v>
      </c>
      <c r="R4091">
        <v>45</v>
      </c>
    </row>
    <row r="4092" spans="1:20" hidden="1" x14ac:dyDescent="0.25">
      <c r="A4092">
        <v>4096</v>
      </c>
      <c r="B4092" t="s">
        <v>4354</v>
      </c>
      <c r="C4092" t="s">
        <v>441</v>
      </c>
      <c r="D4092" t="s">
        <v>330</v>
      </c>
      <c r="E4092" t="s">
        <v>8719</v>
      </c>
      <c r="F4092" t="str">
        <f>VLOOKUP(TRIM(SUBSTITUTE(E4092,CHAR(160),CHAR(32))),Metadata!B$1:C$2632,2,FALSE)</f>
        <v>Zola, Emile, 1840-1902.</v>
      </c>
      <c r="G4092" t="str">
        <f>VLOOKUP(TRIM(SUBSTITUTE(E4092,CHAR(160),CHAR(32))),Metadata!B$1:D$2632,3,FALSE)</f>
        <v>Le rêve</v>
      </c>
      <c r="H4092">
        <f>VLOOKUP(TRIM(SUBSTITUTE(E4092,CHAR(160),CHAR(32))),Metadata!B$1:E$2632,4,FALSE)</f>
        <v>1888</v>
      </c>
      <c r="I4092" t="s">
        <v>450</v>
      </c>
      <c r="K4092" t="str">
        <f>VLOOKUP(TRIM(SUBSTITUTE(E4092,CHAR(160),CHAR(32))),Metadata!B$1:H$2632,7,FALSE)</f>
        <v>roman</v>
      </c>
      <c r="L4092" t="s">
        <v>4378</v>
      </c>
      <c r="N4092" t="str">
        <f>VLOOKUP(TRIM(SUBSTITUTE(E4092,CHAR(160),CHAR(32))),Metadata!B$1:J$2632,9,FALSE)</f>
        <v>prose</v>
      </c>
      <c r="O4092">
        <f>VLOOKUP(TRIM(SUBSTITUTE(E4092,CHAR(160),CHAR(32))),Metadata!B$1:K$2632,10,FALSE)</f>
        <v>71837</v>
      </c>
      <c r="P4092" s="4" t="s">
        <v>12154</v>
      </c>
      <c r="Q4092">
        <v>105</v>
      </c>
      <c r="R4092">
        <v>111</v>
      </c>
      <c r="S4092">
        <v>117</v>
      </c>
      <c r="T4092">
        <v>123</v>
      </c>
    </row>
    <row r="4093" spans="1:20" hidden="1" x14ac:dyDescent="0.25">
      <c r="A4093">
        <v>4097</v>
      </c>
      <c r="B4093" t="s">
        <v>4354</v>
      </c>
      <c r="C4093" t="s">
        <v>441</v>
      </c>
      <c r="D4093" t="s">
        <v>330</v>
      </c>
      <c r="E4093" t="s">
        <v>8674</v>
      </c>
      <c r="F4093" t="str">
        <f>VLOOKUP(TRIM(SUBSTITUTE(E4093,CHAR(160),CHAR(32))),Metadata!B$1:C$2632,2,FALSE)</f>
        <v>Staël, Madame de (Anne-Louise-Germaine), 1766-1817.</v>
      </c>
      <c r="G4093" t="str">
        <f>VLOOKUP(TRIM(SUBSTITUTE(E4093,CHAR(160),CHAR(32))),Metadata!B$1:D$2632,3,FALSE)</f>
        <v>Delphine (tome 1)</v>
      </c>
      <c r="H4093">
        <f>VLOOKUP(TRIM(SUBSTITUTE(E4093,CHAR(160),CHAR(32))),Metadata!B$1:E$2632,4,FALSE)</f>
        <v>1802</v>
      </c>
      <c r="I4093" t="s">
        <v>450</v>
      </c>
      <c r="K4093" t="str">
        <f>VLOOKUP(TRIM(SUBSTITUTE(E4093,CHAR(160),CHAR(32))),Metadata!B$1:H$2632,7,FALSE)</f>
        <v>roman</v>
      </c>
      <c r="L4093" t="s">
        <v>4378</v>
      </c>
      <c r="N4093" t="str">
        <f>VLOOKUP(TRIM(SUBSTITUTE(E4093,CHAR(160),CHAR(32))),Metadata!B$1:J$2632,9,FALSE)</f>
        <v/>
      </c>
      <c r="O4093">
        <f>VLOOKUP(TRIM(SUBSTITUTE(E4093,CHAR(160),CHAR(32))),Metadata!B$1:K$2632,10,FALSE)</f>
        <v>160132</v>
      </c>
      <c r="P4093" s="4" t="s">
        <v>13192</v>
      </c>
      <c r="Q4093">
        <v>121</v>
      </c>
      <c r="R4093">
        <v>133</v>
      </c>
    </row>
    <row r="4094" spans="1:20" hidden="1" x14ac:dyDescent="0.25">
      <c r="A4094">
        <v>4098</v>
      </c>
      <c r="B4094" t="s">
        <v>4354</v>
      </c>
      <c r="C4094" t="s">
        <v>441</v>
      </c>
      <c r="D4094" t="s">
        <v>330</v>
      </c>
      <c r="E4094" t="s">
        <v>8036</v>
      </c>
      <c r="F4094" t="str">
        <f>VLOOKUP(TRIM(SUBSTITUTE(E4094,CHAR(160),CHAR(32))),Metadata!B$1:C$2632,2,FALSE)</f>
        <v>Dangeau, Philippe de Courcillon, marquis de, 1638-1720.</v>
      </c>
      <c r="G4094" t="str">
        <f>VLOOKUP(TRIM(SUBSTITUTE(E4094,CHAR(160),CHAR(32))),Metadata!B$1:D$2632,3,FALSE)</f>
        <v>Journal T. 1 1684-1685-1686</v>
      </c>
      <c r="H4094">
        <f>VLOOKUP(TRIM(SUBSTITUTE(E4094,CHAR(160),CHAR(32))),Metadata!B$1:E$2632,4,FALSE)</f>
        <v>1686</v>
      </c>
      <c r="I4094" t="s">
        <v>450</v>
      </c>
      <c r="K4094" t="str">
        <f>VLOOKUP(TRIM(SUBSTITUTE(E4094,CHAR(160),CHAR(32))),Metadata!B$1:H$2632,7,FALSE)</f>
        <v>memoires</v>
      </c>
      <c r="L4094" t="s">
        <v>4481</v>
      </c>
      <c r="N4094" t="str">
        <f>VLOOKUP(TRIM(SUBSTITUTE(E4094,CHAR(160),CHAR(32))),Metadata!B$1:J$2632,9,FALSE)</f>
        <v>prose</v>
      </c>
      <c r="O4094">
        <f>VLOOKUP(TRIM(SUBSTITUTE(E4094,CHAR(160),CHAR(32))),Metadata!B$1:K$2632,10,FALSE)</f>
        <v>131667</v>
      </c>
      <c r="P4094" s="4" t="s">
        <v>12155</v>
      </c>
      <c r="Q4094">
        <v>188</v>
      </c>
      <c r="R4094">
        <v>196</v>
      </c>
    </row>
    <row r="4095" spans="1:20" hidden="1" x14ac:dyDescent="0.25">
      <c r="A4095">
        <v>4099</v>
      </c>
      <c r="B4095" t="s">
        <v>4354</v>
      </c>
      <c r="C4095" t="s">
        <v>441</v>
      </c>
      <c r="D4095" t="s">
        <v>330</v>
      </c>
      <c r="E4095" t="s">
        <v>8432</v>
      </c>
      <c r="F4095" t="str">
        <f>VLOOKUP(TRIM(SUBSTITUTE(E4095,CHAR(160),CHAR(32))),Metadata!B$1:C$2632,2,FALSE)</f>
        <v>Barbey D'Aurevilly, J. (Jules), 1808-1899.</v>
      </c>
      <c r="G4095" t="str">
        <f>VLOOKUP(TRIM(SUBSTITUTE(E4095,CHAR(160),CHAR(32))),Metadata!B$1:D$2632,3,FALSE)</f>
        <v>Les Diaboliques: La Vengeance d'une Femme</v>
      </c>
      <c r="H4095">
        <f>VLOOKUP(TRIM(SUBSTITUTE(E4095,CHAR(160),CHAR(32))),Metadata!B$1:E$2632,4,FALSE)</f>
        <v>1874</v>
      </c>
      <c r="I4095" t="s">
        <v>450</v>
      </c>
      <c r="K4095" t="str">
        <f>VLOOKUP(TRIM(SUBSTITUTE(E4095,CHAR(160),CHAR(32))),Metadata!B$1:H$2632,7,FALSE)</f>
        <v>roman</v>
      </c>
      <c r="L4095" t="s">
        <v>4378</v>
      </c>
      <c r="N4095" t="str">
        <f>VLOOKUP(TRIM(SUBSTITUTE(E4095,CHAR(160),CHAR(32))),Metadata!B$1:J$2632,9,FALSE)</f>
        <v/>
      </c>
      <c r="O4095">
        <f>VLOOKUP(TRIM(SUBSTITUTE(E4095,CHAR(160),CHAR(32))),Metadata!B$1:K$2632,10,FALSE)</f>
        <v>15095</v>
      </c>
      <c r="P4095" s="4" t="s">
        <v>12156</v>
      </c>
      <c r="Q4095">
        <v>6</v>
      </c>
      <c r="R4095">
        <v>15</v>
      </c>
    </row>
    <row r="4096" spans="1:20" hidden="1" x14ac:dyDescent="0.25">
      <c r="A4096">
        <v>4100</v>
      </c>
      <c r="B4096" t="s">
        <v>4354</v>
      </c>
      <c r="C4096" t="s">
        <v>441</v>
      </c>
      <c r="D4096" t="s">
        <v>330</v>
      </c>
      <c r="E4096" t="s">
        <v>6375</v>
      </c>
      <c r="F4096" t="str">
        <f>VLOOKUP(TRIM(SUBSTITUTE(E4096,CHAR(160),CHAR(32))),Metadata!B$1:C$2632,2,FALSE)</f>
        <v>Michelet, Jules, 1798-1874.</v>
      </c>
      <c r="G4096" t="str">
        <f>VLOOKUP(TRIM(SUBSTITUTE(E4096,CHAR(160),CHAR(32))),Metadata!B$1:D$2632,3,FALSE)</f>
        <v>La sorcière</v>
      </c>
      <c r="H4096">
        <f>VLOOKUP(TRIM(SUBSTITUTE(E4096,CHAR(160),CHAR(32))),Metadata!B$1:E$2632,4,FALSE)</f>
        <v>1862</v>
      </c>
      <c r="I4096" t="s">
        <v>450</v>
      </c>
      <c r="K4096" t="str">
        <f>VLOOKUP(TRIM(SUBSTITUTE(E4096,CHAR(160),CHAR(32))),Metadata!B$1:H$2632,7,FALSE)</f>
        <v>traite</v>
      </c>
      <c r="L4096" t="s">
        <v>4417</v>
      </c>
      <c r="N4096" t="str">
        <f>VLOOKUP(TRIM(SUBSTITUTE(E4096,CHAR(160),CHAR(32))),Metadata!B$1:J$2632,9,FALSE)</f>
        <v/>
      </c>
      <c r="O4096">
        <f>VLOOKUP(TRIM(SUBSTITUTE(E4096,CHAR(160),CHAR(32))),Metadata!B$1:K$2632,10,FALSE)</f>
        <v>102283</v>
      </c>
      <c r="P4096" s="4" t="s">
        <v>13193</v>
      </c>
      <c r="Q4096">
        <v>11</v>
      </c>
      <c r="R4096">
        <v>21</v>
      </c>
    </row>
    <row r="4097" spans="1:18" hidden="1" x14ac:dyDescent="0.25">
      <c r="A4097">
        <v>4101</v>
      </c>
      <c r="B4097" t="s">
        <v>4354</v>
      </c>
      <c r="C4097" t="s">
        <v>441</v>
      </c>
      <c r="D4097" t="s">
        <v>330</v>
      </c>
      <c r="E4097" t="s">
        <v>8768</v>
      </c>
      <c r="F4097" t="str">
        <f>VLOOKUP(TRIM(SUBSTITUTE(E4097,CHAR(160),CHAR(32))),Metadata!B$1:C$2632,2,FALSE)</f>
        <v>Barrès, Maurice, 1862-1923.</v>
      </c>
      <c r="G4097" t="str">
        <f>VLOOKUP(TRIM(SUBSTITUTE(E4097,CHAR(160),CHAR(32))),Metadata!B$1:D$2632,3,FALSE)</f>
        <v>Un jardin sur l'Oronte</v>
      </c>
      <c r="H4097">
        <f>VLOOKUP(TRIM(SUBSTITUTE(E4097,CHAR(160),CHAR(32))),Metadata!B$1:E$2632,4,FALSE)</f>
        <v>1922</v>
      </c>
      <c r="I4097" t="s">
        <v>534</v>
      </c>
      <c r="K4097" t="str">
        <f>VLOOKUP(TRIM(SUBSTITUTE(E4097,CHAR(160),CHAR(32))),Metadata!B$1:H$2632,7,FALSE)</f>
        <v>roman</v>
      </c>
      <c r="L4097" t="s">
        <v>4378</v>
      </c>
      <c r="N4097" t="str">
        <f>VLOOKUP(TRIM(SUBSTITUTE(E4097,CHAR(160),CHAR(32))),Metadata!B$1:J$2632,9,FALSE)</f>
        <v>prose</v>
      </c>
      <c r="O4097">
        <f>VLOOKUP(TRIM(SUBSTITUTE(E4097,CHAR(160),CHAR(32))),Metadata!B$1:K$2632,10,FALSE)</f>
        <v>28440</v>
      </c>
      <c r="P4097" s="4" t="s">
        <v>13194</v>
      </c>
      <c r="Q4097">
        <v>82</v>
      </c>
      <c r="R4097">
        <v>96</v>
      </c>
    </row>
    <row r="4098" spans="1:18" hidden="1" x14ac:dyDescent="0.25">
      <c r="A4098">
        <v>4102</v>
      </c>
      <c r="B4098" t="s">
        <v>4354</v>
      </c>
      <c r="C4098" t="s">
        <v>441</v>
      </c>
      <c r="D4098" t="s">
        <v>330</v>
      </c>
      <c r="E4098" t="s">
        <v>8998</v>
      </c>
      <c r="F4098" t="str">
        <f>VLOOKUP(TRIM(SUBSTITUTE(E4098,CHAR(160),CHAR(32))),Metadata!B$1:C$2632,2,FALSE)</f>
        <v>Rolland, Romain, 1866-1944.</v>
      </c>
      <c r="G4098" t="str">
        <f>VLOOKUP(TRIM(SUBSTITUTE(E4098,CHAR(160),CHAR(32))),Metadata!B$1:D$2632,3,FALSE)</f>
        <v>J.-Ch le buisson ardent</v>
      </c>
      <c r="H4098">
        <f>VLOOKUP(TRIM(SUBSTITUTE(E4098,CHAR(160),CHAR(32))),Metadata!B$1:E$2632,4,FALSE)</f>
        <v>1911</v>
      </c>
      <c r="I4098" t="s">
        <v>534</v>
      </c>
      <c r="K4098" t="str">
        <f>VLOOKUP(TRIM(SUBSTITUTE(E4098,CHAR(160),CHAR(32))),Metadata!B$1:H$2632,7,FALSE)</f>
        <v>roman</v>
      </c>
      <c r="L4098" t="s">
        <v>4378</v>
      </c>
      <c r="N4098" t="str">
        <f>VLOOKUP(TRIM(SUBSTITUTE(E4098,CHAR(160),CHAR(32))),Metadata!B$1:J$2632,9,FALSE)</f>
        <v>prose</v>
      </c>
      <c r="O4098">
        <f>VLOOKUP(TRIM(SUBSTITUTE(E4098,CHAR(160),CHAR(32))),Metadata!B$1:K$2632,10,FALSE)</f>
        <v>66272</v>
      </c>
      <c r="P4098" s="4" t="s">
        <v>12157</v>
      </c>
      <c r="Q4098">
        <v>81</v>
      </c>
      <c r="R4098">
        <v>90</v>
      </c>
    </row>
    <row r="4099" spans="1:18" x14ac:dyDescent="0.25">
      <c r="A4099">
        <v>4103</v>
      </c>
      <c r="B4099" t="s">
        <v>4354</v>
      </c>
      <c r="C4099" t="s">
        <v>441</v>
      </c>
      <c r="D4099" t="s">
        <v>330</v>
      </c>
      <c r="E4099" t="s">
        <v>8903</v>
      </c>
      <c r="F4099" t="str">
        <f>VLOOKUP(TRIM(SUBSTITUTE(E4099,CHAR(160),CHAR(32))),Metadata!B$1:C$2632,2,FALSE)</f>
        <v>Guérin, Charles, 1873-1907.</v>
      </c>
      <c r="G4099" t="str">
        <f>VLOOKUP(TRIM(SUBSTITUTE(E4099,CHAR(160),CHAR(32))),Metadata!B$1:D$2632,3,FALSE)</f>
        <v>Le coeur solitaire</v>
      </c>
      <c r="H4099">
        <f>VLOOKUP(TRIM(SUBSTITUTE(E4099,CHAR(160),CHAR(32))),Metadata!B$1:E$2632,4,FALSE)</f>
        <v>1904</v>
      </c>
      <c r="I4099" t="s">
        <v>534</v>
      </c>
      <c r="K4099" t="str">
        <f>VLOOKUP(TRIM(SUBSTITUTE(E4099,CHAR(160),CHAR(32))),Metadata!B$1:H$2632,7,FALSE)</f>
        <v>poesie</v>
      </c>
      <c r="L4099" t="s">
        <v>4382</v>
      </c>
      <c r="N4099" t="str">
        <f>VLOOKUP(TRIM(SUBSTITUTE(E4099,CHAR(160),CHAR(32))),Metadata!B$1:J$2632,9,FALSE)</f>
        <v>vers</v>
      </c>
      <c r="O4099">
        <f>VLOOKUP(TRIM(SUBSTITUTE(E4099,CHAR(160),CHAR(32))),Metadata!B$1:K$2632,10,FALSE)</f>
        <v>18613</v>
      </c>
      <c r="P4099" s="8" t="s">
        <v>12158</v>
      </c>
      <c r="Q4099">
        <v>125</v>
      </c>
      <c r="R4099">
        <v>133</v>
      </c>
    </row>
    <row r="4100" spans="1:18" hidden="1" x14ac:dyDescent="0.25">
      <c r="A4100">
        <v>4104</v>
      </c>
      <c r="B4100" t="s">
        <v>4354</v>
      </c>
      <c r="C4100" t="s">
        <v>441</v>
      </c>
      <c r="D4100" t="s">
        <v>330</v>
      </c>
      <c r="E4100" t="s">
        <v>8893</v>
      </c>
      <c r="F4100" t="str">
        <f>VLOOKUP(TRIM(SUBSTITUTE(E4100,CHAR(160),CHAR(32))),Metadata!B$1:C$2632,2,FALSE)</f>
        <v>Giraudoux, Jean, 1882-1944.</v>
      </c>
      <c r="G4100" t="str">
        <f>VLOOKUP(TRIM(SUBSTITUTE(E4100,CHAR(160),CHAR(32))),Metadata!B$1:D$2632,3,FALSE)</f>
        <v>Siegfried.</v>
      </c>
      <c r="H4100">
        <f>VLOOKUP(TRIM(SUBSTITUTE(E4100,CHAR(160),CHAR(32))),Metadata!B$1:E$2632,4,FALSE)</f>
        <v>1928</v>
      </c>
      <c r="I4100" t="s">
        <v>534</v>
      </c>
      <c r="K4100" t="str">
        <f>VLOOKUP(TRIM(SUBSTITUTE(E4100,CHAR(160),CHAR(32))),Metadata!B$1:H$2632,7,FALSE)</f>
        <v>theatre</v>
      </c>
      <c r="L4100" t="s">
        <v>4472</v>
      </c>
      <c r="N4100" t="str">
        <f>VLOOKUP(TRIM(SUBSTITUTE(E4100,CHAR(160),CHAR(32))),Metadata!B$1:J$2632,9,FALSE)</f>
        <v>prose</v>
      </c>
      <c r="O4100">
        <f>VLOOKUP(TRIM(SUBSTITUTE(E4100,CHAR(160),CHAR(32))),Metadata!B$1:K$2632,10,FALSE)</f>
        <v>23861</v>
      </c>
      <c r="P4100" s="11" t="s">
        <v>13195</v>
      </c>
      <c r="Q4100">
        <v>0</v>
      </c>
      <c r="R4100">
        <v>13</v>
      </c>
    </row>
    <row r="4101" spans="1:18" hidden="1" x14ac:dyDescent="0.25">
      <c r="A4101">
        <v>4105</v>
      </c>
      <c r="B4101" t="s">
        <v>4354</v>
      </c>
      <c r="C4101" t="s">
        <v>441</v>
      </c>
      <c r="D4101" t="s">
        <v>330</v>
      </c>
      <c r="E4101" t="s">
        <v>8890</v>
      </c>
      <c r="F4101" t="str">
        <f>VLOOKUP(TRIM(SUBSTITUTE(E4101,CHAR(160),CHAR(32))),Metadata!B$1:C$2632,2,FALSE)</f>
        <v>Giraudoux, Jean, 1882-1944.</v>
      </c>
      <c r="G4101" t="str">
        <f>VLOOKUP(TRIM(SUBSTITUTE(E4101,CHAR(160),CHAR(32))),Metadata!B$1:D$2632,3,FALSE)</f>
        <v>Ondine: pièce en trois actes, d'après le conte de Frédéric de La Motte Fouqué.</v>
      </c>
      <c r="H4101">
        <f>VLOOKUP(TRIM(SUBSTITUTE(E4101,CHAR(160),CHAR(32))),Metadata!B$1:E$2632,4,FALSE)</f>
        <v>1939</v>
      </c>
      <c r="I4101" t="s">
        <v>534</v>
      </c>
      <c r="K4101" t="str">
        <f>VLOOKUP(TRIM(SUBSTITUTE(E4101,CHAR(160),CHAR(32))),Metadata!B$1:H$2632,7,FALSE)</f>
        <v>theatre</v>
      </c>
      <c r="L4101" t="s">
        <v>4472</v>
      </c>
      <c r="N4101" t="str">
        <f>VLOOKUP(TRIM(SUBSTITUTE(E4101,CHAR(160),CHAR(32))),Metadata!B$1:J$2632,9,FALSE)</f>
        <v>prose</v>
      </c>
      <c r="O4101">
        <f>VLOOKUP(TRIM(SUBSTITUTE(E4101,CHAR(160),CHAR(32))),Metadata!B$1:K$2632,10,FALSE)</f>
        <v>28661</v>
      </c>
      <c r="P4101" s="4" t="s">
        <v>12159</v>
      </c>
      <c r="Q4101">
        <v>68</v>
      </c>
      <c r="R4101">
        <v>77</v>
      </c>
    </row>
    <row r="4102" spans="1:18" hidden="1" x14ac:dyDescent="0.25">
      <c r="A4102">
        <v>4106</v>
      </c>
      <c r="B4102" t="s">
        <v>4354</v>
      </c>
      <c r="C4102" t="s">
        <v>441</v>
      </c>
      <c r="D4102" t="s">
        <v>330</v>
      </c>
      <c r="E4102" t="s">
        <v>8752</v>
      </c>
      <c r="F4102" t="str">
        <f>VLOOKUP(TRIM(SUBSTITUTE(E4102,CHAR(160),CHAR(32))),Metadata!B$1:C$2632,2,FALSE)</f>
        <v>Arland, Marcel, 1899-1986.</v>
      </c>
      <c r="G4102" t="str">
        <f>VLOOKUP(TRIM(SUBSTITUTE(E4102,CHAR(160),CHAR(32))),Metadata!B$1:D$2632,3,FALSE)</f>
        <v>L'ordre</v>
      </c>
      <c r="H4102">
        <f>VLOOKUP(TRIM(SUBSTITUTE(E4102,CHAR(160),CHAR(32))),Metadata!B$1:E$2632,4,FALSE)</f>
        <v>1929</v>
      </c>
      <c r="I4102" t="s">
        <v>534</v>
      </c>
      <c r="K4102" t="str">
        <f>VLOOKUP(TRIM(SUBSTITUTE(E4102,CHAR(160),CHAR(32))),Metadata!B$1:H$2632,7,FALSE)</f>
        <v>roman</v>
      </c>
      <c r="L4102" t="s">
        <v>4378</v>
      </c>
      <c r="N4102" t="str">
        <f>VLOOKUP(TRIM(SUBSTITUTE(E4102,CHAR(160),CHAR(32))),Metadata!B$1:J$2632,9,FALSE)</f>
        <v>prose</v>
      </c>
      <c r="O4102">
        <f>VLOOKUP(TRIM(SUBSTITUTE(E4102,CHAR(160),CHAR(32))),Metadata!B$1:K$2632,10,FALSE)</f>
        <v>168529</v>
      </c>
      <c r="P4102" s="4" t="s">
        <v>12160</v>
      </c>
      <c r="Q4102">
        <v>81</v>
      </c>
      <c r="R4102">
        <v>91</v>
      </c>
    </row>
    <row r="4103" spans="1:18" hidden="1" x14ac:dyDescent="0.25">
      <c r="A4103">
        <v>4107</v>
      </c>
      <c r="B4103" t="s">
        <v>4354</v>
      </c>
      <c r="C4103" t="s">
        <v>441</v>
      </c>
      <c r="D4103" t="s">
        <v>330</v>
      </c>
      <c r="E4103" t="s">
        <v>8809</v>
      </c>
      <c r="F4103" t="str">
        <f>VLOOKUP(TRIM(SUBSTITUTE(E4103,CHAR(160),CHAR(32))),Metadata!B$1:C$2632,2,FALSE)</f>
        <v>Camus, Albert, 1913-1960.</v>
      </c>
      <c r="G4103" t="str">
        <f>VLOOKUP(TRIM(SUBSTITUTE(E4103,CHAR(160),CHAR(32))),Metadata!B$1:D$2632,3,FALSE)</f>
        <v>L'étranger</v>
      </c>
      <c r="H4103">
        <f>VLOOKUP(TRIM(SUBSTITUTE(E4103,CHAR(160),CHAR(32))),Metadata!B$1:E$2632,4,FALSE)</f>
        <v>1942</v>
      </c>
      <c r="I4103" t="s">
        <v>534</v>
      </c>
      <c r="K4103" t="str">
        <f>VLOOKUP(TRIM(SUBSTITUTE(E4103,CHAR(160),CHAR(32))),Metadata!B$1:H$2632,7,FALSE)</f>
        <v>roman</v>
      </c>
      <c r="L4103" t="s">
        <v>4378</v>
      </c>
      <c r="N4103" t="str">
        <f>VLOOKUP(TRIM(SUBSTITUTE(E4103,CHAR(160),CHAR(32))),Metadata!B$1:J$2632,9,FALSE)</f>
        <v>prose</v>
      </c>
      <c r="O4103">
        <f>VLOOKUP(TRIM(SUBSTITUTE(E4103,CHAR(160),CHAR(32))),Metadata!B$1:K$2632,10,FALSE)</f>
        <v>34667</v>
      </c>
      <c r="P4103" s="4" t="s">
        <v>13196</v>
      </c>
      <c r="Q4103">
        <v>43</v>
      </c>
      <c r="R4103">
        <v>52</v>
      </c>
    </row>
    <row r="4104" spans="1:18" hidden="1" x14ac:dyDescent="0.25">
      <c r="A4104">
        <v>4108</v>
      </c>
      <c r="B4104" t="s">
        <v>4354</v>
      </c>
      <c r="C4104" t="s">
        <v>441</v>
      </c>
      <c r="D4104" t="s">
        <v>330</v>
      </c>
      <c r="E4104" t="s">
        <v>8919</v>
      </c>
      <c r="F4104" t="str">
        <f>VLOOKUP(TRIM(SUBSTITUTE(E4104,CHAR(160),CHAR(32))),Metadata!B$1:C$2632,2,FALSE)</f>
        <v>Leroux, Gaston, 1868-1927.</v>
      </c>
      <c r="G4104" t="str">
        <f>VLOOKUP(TRIM(SUBSTITUTE(E4104,CHAR(160),CHAR(32))),Metadata!B$1:D$2632,3,FALSE)</f>
        <v>Rouletabille chez le tsar</v>
      </c>
      <c r="H4104">
        <f>VLOOKUP(TRIM(SUBSTITUTE(E4104,CHAR(160),CHAR(32))),Metadata!B$1:E$2632,4,FALSE)</f>
        <v>1912</v>
      </c>
      <c r="I4104" t="s">
        <v>534</v>
      </c>
      <c r="K4104" t="str">
        <f>VLOOKUP(TRIM(SUBSTITUTE(E4104,CHAR(160),CHAR(32))),Metadata!B$1:H$2632,7,FALSE)</f>
        <v>roman</v>
      </c>
      <c r="L4104" t="s">
        <v>4378</v>
      </c>
      <c r="N4104" t="str">
        <f>VLOOKUP(TRIM(SUBSTITUTE(E4104,CHAR(160),CHAR(32))),Metadata!B$1:J$2632,9,FALSE)</f>
        <v>prose</v>
      </c>
      <c r="O4104">
        <f>VLOOKUP(TRIM(SUBSTITUTE(E4104,CHAR(160),CHAR(32))),Metadata!B$1:K$2632,10,FALSE)</f>
        <v>103004</v>
      </c>
      <c r="P4104" s="4" t="s">
        <v>9445</v>
      </c>
      <c r="Q4104">
        <v>3</v>
      </c>
      <c r="R4104">
        <v>16</v>
      </c>
    </row>
    <row r="4105" spans="1:18" hidden="1" x14ac:dyDescent="0.25">
      <c r="A4105">
        <v>4109</v>
      </c>
      <c r="B4105" t="s">
        <v>4354</v>
      </c>
      <c r="C4105" t="s">
        <v>441</v>
      </c>
      <c r="D4105" t="s">
        <v>330</v>
      </c>
      <c r="E4105" t="s">
        <v>8788</v>
      </c>
      <c r="F4105" t="str">
        <f>VLOOKUP(TRIM(SUBSTITUTE(E4105,CHAR(160),CHAR(32))),Metadata!B$1:C$2632,2,FALSE)</f>
        <v>Bernanos, Georges, 1888-1948.</v>
      </c>
      <c r="G4105" t="str">
        <f>VLOOKUP(TRIM(SUBSTITUTE(E4105,CHAR(160),CHAR(32))),Metadata!B$1:D$2632,3,FALSE)</f>
        <v>Sous le soleil de Satan</v>
      </c>
      <c r="H4105">
        <f>VLOOKUP(TRIM(SUBSTITUTE(E4105,CHAR(160),CHAR(32))),Metadata!B$1:E$2632,4,FALSE)</f>
        <v>1926</v>
      </c>
      <c r="I4105" t="s">
        <v>534</v>
      </c>
      <c r="K4105" t="str">
        <f>VLOOKUP(TRIM(SUBSTITUTE(E4105,CHAR(160),CHAR(32))),Metadata!B$1:H$2632,7,FALSE)</f>
        <v>roman</v>
      </c>
      <c r="L4105" t="s">
        <v>4378</v>
      </c>
      <c r="N4105" t="str">
        <f>VLOOKUP(TRIM(SUBSTITUTE(E4105,CHAR(160),CHAR(32))),Metadata!B$1:J$2632,9,FALSE)</f>
        <v>prose</v>
      </c>
      <c r="O4105">
        <f>VLOOKUP(TRIM(SUBSTITUTE(E4105,CHAR(160),CHAR(32))),Metadata!B$1:K$2632,10,FALSE)</f>
        <v>97216</v>
      </c>
      <c r="P4105" s="4" t="s">
        <v>12161</v>
      </c>
      <c r="Q4105">
        <v>21</v>
      </c>
      <c r="R4105">
        <v>30</v>
      </c>
    </row>
    <row r="4106" spans="1:18" hidden="1" x14ac:dyDescent="0.25">
      <c r="A4106">
        <v>4110</v>
      </c>
      <c r="B4106" t="s">
        <v>4354</v>
      </c>
      <c r="C4106" t="s">
        <v>441</v>
      </c>
      <c r="D4106" t="s">
        <v>330</v>
      </c>
      <c r="E4106" t="s">
        <v>8878</v>
      </c>
      <c r="F4106" t="str">
        <f>VLOOKUP(TRIM(SUBSTITUTE(E4106,CHAR(160),CHAR(32))),Metadata!B$1:C$2632,2,FALSE)</f>
        <v>Molière, 1622-1673.</v>
      </c>
      <c r="G4106" t="str">
        <f>VLOOKUP(TRIM(SUBSTITUTE(E4106,CHAR(160),CHAR(32))),Metadata!B$1:D$2632,3,FALSE)</f>
        <v>L'école des femmes: comédie</v>
      </c>
      <c r="H4106">
        <f>VLOOKUP(TRIM(SUBSTITUTE(E4106,CHAR(160),CHAR(32))),Metadata!B$1:E$2632,4,FALSE)</f>
        <v>1663</v>
      </c>
      <c r="I4106" t="s">
        <v>534</v>
      </c>
      <c r="K4106" t="str">
        <f>VLOOKUP(TRIM(SUBSTITUTE(E4106,CHAR(160),CHAR(32))),Metadata!B$1:H$2632,7,FALSE)</f>
        <v>theatre</v>
      </c>
      <c r="L4106" t="s">
        <v>4472</v>
      </c>
      <c r="N4106" t="str">
        <f>VLOOKUP(TRIM(SUBSTITUTE(E4106,CHAR(160),CHAR(32))),Metadata!B$1:J$2632,9,FALSE)</f>
        <v/>
      </c>
      <c r="O4106">
        <f>VLOOKUP(TRIM(SUBSTITUTE(E4106,CHAR(160),CHAR(32))),Metadata!B$1:K$2632,10,FALSE)</f>
        <v>17125</v>
      </c>
      <c r="P4106" s="4" t="s">
        <v>12162</v>
      </c>
      <c r="Q4106">
        <v>3</v>
      </c>
      <c r="R4106">
        <v>17</v>
      </c>
    </row>
    <row r="4107" spans="1:18" hidden="1" x14ac:dyDescent="0.25">
      <c r="A4107">
        <v>4111</v>
      </c>
      <c r="B4107" t="s">
        <v>4354</v>
      </c>
      <c r="C4107" t="s">
        <v>441</v>
      </c>
      <c r="D4107" t="s">
        <v>330</v>
      </c>
      <c r="E4107" t="s">
        <v>8854</v>
      </c>
      <c r="F4107" t="str">
        <f>VLOOKUP(TRIM(SUBSTITUTE(E4107,CHAR(160),CHAR(32))),Metadata!B$1:C$2632,2,FALSE)</f>
        <v>Farrère, Claude, 1876-1957.</v>
      </c>
      <c r="G4107" t="str">
        <f>VLOOKUP(TRIM(SUBSTITUTE(E4107,CHAR(160),CHAR(32))),Metadata!B$1:D$2632,3,FALSE)</f>
        <v>L'homme qui assassina</v>
      </c>
      <c r="H4107">
        <f>VLOOKUP(TRIM(SUBSTITUTE(E4107,CHAR(160),CHAR(32))),Metadata!B$1:E$2632,4,FALSE)</f>
        <v>1907</v>
      </c>
      <c r="I4107" t="s">
        <v>534</v>
      </c>
      <c r="K4107" t="str">
        <f>VLOOKUP(TRIM(SUBSTITUTE(E4107,CHAR(160),CHAR(32))),Metadata!B$1:H$2632,7,FALSE)</f>
        <v>roman</v>
      </c>
      <c r="L4107" t="s">
        <v>4378</v>
      </c>
      <c r="N4107" t="str">
        <f>VLOOKUP(TRIM(SUBSTITUTE(E4107,CHAR(160),CHAR(32))),Metadata!B$1:J$2632,9,FALSE)</f>
        <v>prose</v>
      </c>
      <c r="O4107">
        <f>VLOOKUP(TRIM(SUBSTITUTE(E4107,CHAR(160),CHAR(32))),Metadata!B$1:K$2632,10,FALSE)</f>
        <v>57018</v>
      </c>
      <c r="P4107" s="4" t="s">
        <v>13197</v>
      </c>
      <c r="Q4107">
        <v>18</v>
      </c>
      <c r="R4107">
        <v>27</v>
      </c>
    </row>
    <row r="4108" spans="1:18" hidden="1" x14ac:dyDescent="0.25">
      <c r="A4108">
        <v>4112</v>
      </c>
      <c r="B4108" t="s">
        <v>4354</v>
      </c>
      <c r="C4108" t="s">
        <v>441</v>
      </c>
      <c r="D4108" t="s">
        <v>330</v>
      </c>
      <c r="E4108" t="s">
        <v>8993</v>
      </c>
      <c r="F4108" t="str">
        <f>VLOOKUP(TRIM(SUBSTITUTE(E4108,CHAR(160),CHAR(32))),Metadata!B$1:C$2632,2,FALSE)</f>
        <v>Rolland, Romain, 1866-1944.</v>
      </c>
      <c r="G4108" t="str">
        <f>VLOOKUP(TRIM(SUBSTITUTE(E4108,CHAR(160),CHAR(32))),Metadata!B$1:D$2632,3,FALSE)</f>
        <v>J.-Ch Antoinette</v>
      </c>
      <c r="H4108">
        <f>VLOOKUP(TRIM(SUBSTITUTE(E4108,CHAR(160),CHAR(32))),Metadata!B$1:E$2632,4,FALSE)</f>
        <v>1908</v>
      </c>
      <c r="I4108" t="s">
        <v>534</v>
      </c>
      <c r="K4108" t="str">
        <f>VLOOKUP(TRIM(SUBSTITUTE(E4108,CHAR(160),CHAR(32))),Metadata!B$1:H$2632,7,FALSE)</f>
        <v>roman</v>
      </c>
      <c r="L4108" t="s">
        <v>4378</v>
      </c>
      <c r="N4108" t="str">
        <f>VLOOKUP(TRIM(SUBSTITUTE(E4108,CHAR(160),CHAR(32))),Metadata!B$1:J$2632,9,FALSE)</f>
        <v>prose</v>
      </c>
      <c r="O4108">
        <f>VLOOKUP(TRIM(SUBSTITUTE(E4108,CHAR(160),CHAR(32))),Metadata!B$1:K$2632,10,FALSE)</f>
        <v>37629</v>
      </c>
      <c r="P4108" s="4" t="s">
        <v>12163</v>
      </c>
      <c r="Q4108">
        <v>224</v>
      </c>
      <c r="R4108">
        <v>233</v>
      </c>
    </row>
    <row r="4109" spans="1:18" hidden="1" x14ac:dyDescent="0.25">
      <c r="A4109">
        <v>4113</v>
      </c>
      <c r="B4109" t="s">
        <v>4354</v>
      </c>
      <c r="C4109" t="s">
        <v>441</v>
      </c>
      <c r="D4109" t="s">
        <v>330</v>
      </c>
      <c r="E4109" t="s">
        <v>8752</v>
      </c>
      <c r="F4109" t="str">
        <f>VLOOKUP(TRIM(SUBSTITUTE(E4109,CHAR(160),CHAR(32))),Metadata!B$1:C$2632,2,FALSE)</f>
        <v>Arland, Marcel, 1899-1986.</v>
      </c>
      <c r="G4109" t="str">
        <f>VLOOKUP(TRIM(SUBSTITUTE(E4109,CHAR(160),CHAR(32))),Metadata!B$1:D$2632,3,FALSE)</f>
        <v>L'ordre</v>
      </c>
      <c r="H4109">
        <f>VLOOKUP(TRIM(SUBSTITUTE(E4109,CHAR(160),CHAR(32))),Metadata!B$1:E$2632,4,FALSE)</f>
        <v>1929</v>
      </c>
      <c r="I4109" t="s">
        <v>534</v>
      </c>
      <c r="K4109" t="str">
        <f>VLOOKUP(TRIM(SUBSTITUTE(E4109,CHAR(160),CHAR(32))),Metadata!B$1:H$2632,7,FALSE)</f>
        <v>roman</v>
      </c>
      <c r="L4109" t="s">
        <v>4378</v>
      </c>
      <c r="N4109" t="str">
        <f>VLOOKUP(TRIM(SUBSTITUTE(E4109,CHAR(160),CHAR(32))),Metadata!B$1:J$2632,9,FALSE)</f>
        <v>prose</v>
      </c>
      <c r="O4109">
        <f>VLOOKUP(TRIM(SUBSTITUTE(E4109,CHAR(160),CHAR(32))),Metadata!B$1:K$2632,10,FALSE)</f>
        <v>168529</v>
      </c>
      <c r="P4109" s="4" t="s">
        <v>12164</v>
      </c>
      <c r="Q4109">
        <v>17</v>
      </c>
      <c r="R4109">
        <v>28</v>
      </c>
    </row>
    <row r="4110" spans="1:18" hidden="1" x14ac:dyDescent="0.25">
      <c r="A4110">
        <v>4114</v>
      </c>
      <c r="B4110" t="s">
        <v>4354</v>
      </c>
      <c r="C4110" t="s">
        <v>441</v>
      </c>
      <c r="D4110" t="s">
        <v>330</v>
      </c>
      <c r="E4110" t="s">
        <v>9020</v>
      </c>
      <c r="F4110" t="str">
        <f>VLOOKUP(TRIM(SUBSTITUTE(E4110,CHAR(160),CHAR(32))),Metadata!B$1:C$2632,2,FALSE)</f>
        <v>Vercel, Roger, 1894-1957.</v>
      </c>
      <c r="G4110" t="str">
        <f>VLOOKUP(TRIM(SUBSTITUTE(E4110,CHAR(160),CHAR(32))),Metadata!B$1:D$2632,3,FALSE)</f>
        <v>Capitaine Conan: roman</v>
      </c>
      <c r="H4110">
        <f>VLOOKUP(TRIM(SUBSTITUTE(E4110,CHAR(160),CHAR(32))),Metadata!B$1:E$2632,4,FALSE)</f>
        <v>1934</v>
      </c>
      <c r="I4110" t="s">
        <v>534</v>
      </c>
      <c r="K4110" t="str">
        <f>VLOOKUP(TRIM(SUBSTITUTE(E4110,CHAR(160),CHAR(32))),Metadata!B$1:H$2632,7,FALSE)</f>
        <v>roman</v>
      </c>
      <c r="L4110" t="s">
        <v>4378</v>
      </c>
      <c r="N4110" t="str">
        <f>VLOOKUP(TRIM(SUBSTITUTE(E4110,CHAR(160),CHAR(32))),Metadata!B$1:J$2632,9,FALSE)</f>
        <v>prose</v>
      </c>
      <c r="O4110">
        <f>VLOOKUP(TRIM(SUBSTITUTE(E4110,CHAR(160),CHAR(32))),Metadata!B$1:K$2632,10,FALSE)</f>
        <v>67961</v>
      </c>
      <c r="P4110" s="4" t="s">
        <v>12165</v>
      </c>
      <c r="Q4110">
        <v>91</v>
      </c>
      <c r="R4110">
        <v>100</v>
      </c>
    </row>
    <row r="4111" spans="1:18" hidden="1" x14ac:dyDescent="0.25">
      <c r="A4111">
        <v>4115</v>
      </c>
      <c r="B4111" t="s">
        <v>4354</v>
      </c>
      <c r="C4111" t="s">
        <v>441</v>
      </c>
      <c r="D4111" t="s">
        <v>330</v>
      </c>
      <c r="E4111" t="s">
        <v>8769</v>
      </c>
      <c r="F4111" t="str">
        <f>VLOOKUP(TRIM(SUBSTITUTE(E4111,CHAR(160),CHAR(32))),Metadata!B$1:C$2632,2,FALSE)</f>
        <v>Bataille, Henry, 1872-1922.</v>
      </c>
      <c r="G4111" t="str">
        <f>VLOOKUP(TRIM(SUBSTITUTE(E4111,CHAR(160),CHAR(32))),Metadata!B$1:D$2632,3,FALSE)</f>
        <v>Maman Colibri</v>
      </c>
      <c r="H4111">
        <f>VLOOKUP(TRIM(SUBSTITUTE(E4111,CHAR(160),CHAR(32))),Metadata!B$1:E$2632,4,FALSE)</f>
        <v>1904</v>
      </c>
      <c r="I4111" t="s">
        <v>534</v>
      </c>
      <c r="K4111" t="str">
        <f>VLOOKUP(TRIM(SUBSTITUTE(E4111,CHAR(160),CHAR(32))),Metadata!B$1:H$2632,7,FALSE)</f>
        <v>theatre</v>
      </c>
      <c r="L4111" t="s">
        <v>4472</v>
      </c>
      <c r="N4111" t="str">
        <f>VLOOKUP(TRIM(SUBSTITUTE(E4111,CHAR(160),CHAR(32))),Metadata!B$1:J$2632,9,FALSE)</f>
        <v>prose</v>
      </c>
      <c r="O4111">
        <f>VLOOKUP(TRIM(SUBSTITUTE(E4111,CHAR(160),CHAR(32))),Metadata!B$1:K$2632,10,FALSE)</f>
        <v>33343</v>
      </c>
      <c r="P4111" s="4" t="s">
        <v>12166</v>
      </c>
      <c r="Q4111">
        <v>6</v>
      </c>
      <c r="R4111">
        <v>14</v>
      </c>
    </row>
    <row r="4112" spans="1:18" hidden="1" x14ac:dyDescent="0.25">
      <c r="A4112">
        <v>4116</v>
      </c>
      <c r="B4112" t="s">
        <v>4354</v>
      </c>
      <c r="C4112" t="s">
        <v>441</v>
      </c>
      <c r="D4112" t="s">
        <v>330</v>
      </c>
      <c r="E4112" t="s">
        <v>9013</v>
      </c>
      <c r="F4112" t="str">
        <f>VLOOKUP(TRIM(SUBSTITUTE(E4112,CHAR(160),CHAR(32))),Metadata!B$1:C$2632,2,FALSE)</f>
        <v>Tharaud, Jérôme, 1874-1953.</v>
      </c>
      <c r="G4112" t="str">
        <f>VLOOKUP(TRIM(SUBSTITUTE(E4112,CHAR(160),CHAR(32))),Metadata!B$1:D$2632,3,FALSE)</f>
        <v>Dingley, l'illustre écrivain: roman</v>
      </c>
      <c r="H4112">
        <f>VLOOKUP(TRIM(SUBSTITUTE(E4112,CHAR(160),CHAR(32))),Metadata!B$1:E$2632,4,FALSE)</f>
        <v>1906</v>
      </c>
      <c r="I4112" t="s">
        <v>534</v>
      </c>
      <c r="K4112" t="str">
        <f>VLOOKUP(TRIM(SUBSTITUTE(E4112,CHAR(160),CHAR(32))),Metadata!B$1:H$2632,7,FALSE)</f>
        <v>roman</v>
      </c>
      <c r="L4112" t="s">
        <v>4378</v>
      </c>
      <c r="N4112" t="str">
        <f>VLOOKUP(TRIM(SUBSTITUTE(E4112,CHAR(160),CHAR(32))),Metadata!B$1:J$2632,9,FALSE)</f>
        <v>prose</v>
      </c>
      <c r="O4112">
        <f>VLOOKUP(TRIM(SUBSTITUTE(E4112,CHAR(160),CHAR(32))),Metadata!B$1:K$2632,10,FALSE)</f>
        <v>25437</v>
      </c>
      <c r="P4112" s="4" t="s">
        <v>9446</v>
      </c>
      <c r="Q4112">
        <v>255</v>
      </c>
      <c r="R4112">
        <v>265</v>
      </c>
    </row>
    <row r="4113" spans="1:20" hidden="1" x14ac:dyDescent="0.25">
      <c r="A4113">
        <v>4117</v>
      </c>
      <c r="B4113" t="s">
        <v>4354</v>
      </c>
      <c r="C4113" t="s">
        <v>441</v>
      </c>
      <c r="D4113" t="s">
        <v>330</v>
      </c>
      <c r="E4113" t="s">
        <v>8769</v>
      </c>
      <c r="F4113" t="str">
        <f>VLOOKUP(TRIM(SUBSTITUTE(E4113,CHAR(160),CHAR(32))),Metadata!B$1:C$2632,2,FALSE)</f>
        <v>Bataille, Henry, 1872-1922.</v>
      </c>
      <c r="G4113" t="str">
        <f>VLOOKUP(TRIM(SUBSTITUTE(E4113,CHAR(160),CHAR(32))),Metadata!B$1:D$2632,3,FALSE)</f>
        <v>Maman Colibri</v>
      </c>
      <c r="H4113">
        <f>VLOOKUP(TRIM(SUBSTITUTE(E4113,CHAR(160),CHAR(32))),Metadata!B$1:E$2632,4,FALSE)</f>
        <v>1904</v>
      </c>
      <c r="I4113" t="s">
        <v>534</v>
      </c>
      <c r="K4113" t="str">
        <f>VLOOKUP(TRIM(SUBSTITUTE(E4113,CHAR(160),CHAR(32))),Metadata!B$1:H$2632,7,FALSE)</f>
        <v>theatre</v>
      </c>
      <c r="L4113" t="s">
        <v>4472</v>
      </c>
      <c r="N4113" t="str">
        <f>VLOOKUP(TRIM(SUBSTITUTE(E4113,CHAR(160),CHAR(32))),Metadata!B$1:J$2632,9,FALSE)</f>
        <v>prose</v>
      </c>
      <c r="O4113">
        <f>VLOOKUP(TRIM(SUBSTITUTE(E4113,CHAR(160),CHAR(32))),Metadata!B$1:K$2632,10,FALSE)</f>
        <v>33343</v>
      </c>
      <c r="P4113" s="4" t="s">
        <v>12167</v>
      </c>
      <c r="Q4113">
        <v>120</v>
      </c>
      <c r="R4113">
        <v>129</v>
      </c>
    </row>
    <row r="4114" spans="1:20" hidden="1" x14ac:dyDescent="0.25">
      <c r="A4114">
        <v>4118</v>
      </c>
      <c r="B4114" t="s">
        <v>4354</v>
      </c>
      <c r="C4114" t="s">
        <v>441</v>
      </c>
      <c r="D4114" t="s">
        <v>330</v>
      </c>
      <c r="E4114" t="s">
        <v>8970</v>
      </c>
      <c r="F4114" t="str">
        <f>VLOOKUP(TRIM(SUBSTITUTE(E4114,CHAR(160),CHAR(32))),Metadata!B$1:C$2632,2,FALSE)</f>
        <v>Peyré, Joseph, 1892-1968.</v>
      </c>
      <c r="G4114" t="str">
        <f>VLOOKUP(TRIM(SUBSTITUTE(E4114,CHAR(160),CHAR(32))),Metadata!B$1:D$2632,3,FALSE)</f>
        <v>Matterhorn: roman</v>
      </c>
      <c r="H4114">
        <f>VLOOKUP(TRIM(SUBSTITUTE(E4114,CHAR(160),CHAR(32))),Metadata!B$1:E$2632,4,FALSE)</f>
        <v>1939</v>
      </c>
      <c r="I4114" t="s">
        <v>534</v>
      </c>
      <c r="K4114" t="str">
        <f>VLOOKUP(TRIM(SUBSTITUTE(E4114,CHAR(160),CHAR(32))),Metadata!B$1:H$2632,7,FALSE)</f>
        <v>roman</v>
      </c>
      <c r="L4114" t="s">
        <v>4378</v>
      </c>
      <c r="N4114" t="str">
        <f>VLOOKUP(TRIM(SUBSTITUTE(E4114,CHAR(160),CHAR(32))),Metadata!B$1:J$2632,9,FALSE)</f>
        <v>prose</v>
      </c>
      <c r="O4114">
        <f>VLOOKUP(TRIM(SUBSTITUTE(E4114,CHAR(160),CHAR(32))),Metadata!B$1:K$2632,10,FALSE)</f>
        <v>62868</v>
      </c>
      <c r="P4114" s="4" t="s">
        <v>13198</v>
      </c>
      <c r="Q4114">
        <v>59</v>
      </c>
      <c r="R4114">
        <v>68</v>
      </c>
    </row>
    <row r="4115" spans="1:20" hidden="1" x14ac:dyDescent="0.25">
      <c r="A4115">
        <v>4119</v>
      </c>
      <c r="B4115" t="s">
        <v>4354</v>
      </c>
      <c r="C4115" t="s">
        <v>441</v>
      </c>
      <c r="D4115" t="s">
        <v>330</v>
      </c>
      <c r="E4115" t="s">
        <v>8894</v>
      </c>
      <c r="F4115" t="str">
        <f>VLOOKUP(TRIM(SUBSTITUTE(E4115,CHAR(160),CHAR(32))),Metadata!B$1:C$2632,2,FALSE)</f>
        <v>Giraudoux, Jean, 1882-1944.</v>
      </c>
      <c r="G4115" t="str">
        <f>VLOOKUP(TRIM(SUBSTITUTE(E4115,CHAR(160),CHAR(32))),Metadata!B$1:D$2632,3,FALSE)</f>
        <v>Simon le pathétique</v>
      </c>
      <c r="H4115">
        <f>VLOOKUP(TRIM(SUBSTITUTE(E4115,CHAR(160),CHAR(32))),Metadata!B$1:E$2632,4,FALSE)</f>
        <v>1926</v>
      </c>
      <c r="I4115" t="s">
        <v>534</v>
      </c>
      <c r="K4115" t="str">
        <f>VLOOKUP(TRIM(SUBSTITUTE(E4115,CHAR(160),CHAR(32))),Metadata!B$1:H$2632,7,FALSE)</f>
        <v>roman</v>
      </c>
      <c r="L4115" t="s">
        <v>4378</v>
      </c>
      <c r="N4115" t="str">
        <f>VLOOKUP(TRIM(SUBSTITUTE(E4115,CHAR(160),CHAR(32))),Metadata!B$1:J$2632,9,FALSE)</f>
        <v>prose</v>
      </c>
      <c r="O4115">
        <f>VLOOKUP(TRIM(SUBSTITUTE(E4115,CHAR(160),CHAR(32))),Metadata!B$1:K$2632,10,FALSE)</f>
        <v>48439</v>
      </c>
      <c r="P4115" s="4" t="s">
        <v>12168</v>
      </c>
      <c r="Q4115">
        <v>3</v>
      </c>
      <c r="R4115">
        <v>11</v>
      </c>
    </row>
    <row r="4116" spans="1:20" hidden="1" x14ac:dyDescent="0.25">
      <c r="A4116">
        <v>4120</v>
      </c>
      <c r="B4116" t="s">
        <v>4354</v>
      </c>
      <c r="C4116" t="s">
        <v>441</v>
      </c>
      <c r="D4116" t="s">
        <v>330</v>
      </c>
      <c r="E4116" t="s">
        <v>8786</v>
      </c>
      <c r="F4116" t="str">
        <f>VLOOKUP(TRIM(SUBSTITUTE(E4116,CHAR(160),CHAR(32))),Metadata!B$1:C$2632,2,FALSE)</f>
        <v>Bernanos, Georges, 1888-1948.</v>
      </c>
      <c r="G4116" t="str">
        <f>VLOOKUP(TRIM(SUBSTITUTE(E4116,CHAR(160),CHAR(32))),Metadata!B$1:D$2632,3,FALSE)</f>
        <v>L'imposture</v>
      </c>
      <c r="H4116">
        <f>VLOOKUP(TRIM(SUBSTITUTE(E4116,CHAR(160),CHAR(32))),Metadata!B$1:E$2632,4,FALSE)</f>
        <v>1927</v>
      </c>
      <c r="I4116" t="s">
        <v>534</v>
      </c>
      <c r="K4116" t="str">
        <f>VLOOKUP(TRIM(SUBSTITUTE(E4116,CHAR(160),CHAR(32))),Metadata!B$1:H$2632,7,FALSE)</f>
        <v>roman</v>
      </c>
      <c r="L4116" t="s">
        <v>4378</v>
      </c>
      <c r="N4116" t="str">
        <f>VLOOKUP(TRIM(SUBSTITUTE(E4116,CHAR(160),CHAR(32))),Metadata!B$1:J$2632,9,FALSE)</f>
        <v>prose</v>
      </c>
      <c r="O4116">
        <f>VLOOKUP(TRIM(SUBSTITUTE(E4116,CHAR(160),CHAR(32))),Metadata!B$1:K$2632,10,FALSE)</f>
        <v>86810</v>
      </c>
      <c r="P4116" s="4" t="s">
        <v>12169</v>
      </c>
      <c r="Q4116">
        <v>32</v>
      </c>
      <c r="R4116">
        <v>45</v>
      </c>
    </row>
    <row r="4117" spans="1:20" x14ac:dyDescent="0.25">
      <c r="A4117">
        <v>4121</v>
      </c>
      <c r="B4117" t="s">
        <v>4354</v>
      </c>
      <c r="C4117" t="s">
        <v>4352</v>
      </c>
      <c r="D4117" t="s">
        <v>330</v>
      </c>
      <c r="E4117" t="s">
        <v>8033</v>
      </c>
      <c r="F4117" t="str">
        <f>VLOOKUP(TRIM(SUBSTITUTE(E4117,CHAR(160),CHAR(32))),Metadata!B$1:C$2632,2,FALSE)</f>
        <v>Corneille, Thomas, 1625-1709.</v>
      </c>
      <c r="G4117" t="str">
        <f>VLOOKUP(TRIM(SUBSTITUTE(E4117,CHAR(160),CHAR(32))),Metadata!B$1:D$2632,3,FALSE)</f>
        <v>Stilicon</v>
      </c>
      <c r="H4117">
        <f>VLOOKUP(TRIM(SUBSTITUTE(E4117,CHAR(160),CHAR(32))),Metadata!B$1:E$2632,4,FALSE)</f>
        <v>1660</v>
      </c>
      <c r="I4117" t="s">
        <v>445</v>
      </c>
      <c r="K4117" t="str">
        <f>VLOOKUP(TRIM(SUBSTITUTE(E4117,CHAR(160),CHAR(32))),Metadata!B$1:H$2632,7,FALSE)</f>
        <v>theatre</v>
      </c>
      <c r="L4117" t="s">
        <v>13224</v>
      </c>
      <c r="N4117" t="str">
        <f>VLOOKUP(TRIM(SUBSTITUTE(E4117,CHAR(160),CHAR(32))),Metadata!B$1:J$2632,9,FALSE)</f>
        <v>vers</v>
      </c>
      <c r="O4117">
        <f>VLOOKUP(TRIM(SUBSTITUTE(E4117,CHAR(160),CHAR(32))),Metadata!B$1:K$2632,10,FALSE)</f>
        <v>19390</v>
      </c>
      <c r="P4117" s="4" t="s">
        <v>9447</v>
      </c>
      <c r="Q4117">
        <v>44</v>
      </c>
      <c r="R4117">
        <v>50</v>
      </c>
      <c r="S4117">
        <v>55</v>
      </c>
      <c r="T4117">
        <v>61</v>
      </c>
    </row>
    <row r="4118" spans="1:20" hidden="1" x14ac:dyDescent="0.25">
      <c r="A4118">
        <v>4122</v>
      </c>
      <c r="B4118" t="s">
        <v>4354</v>
      </c>
      <c r="C4118" t="s">
        <v>4352</v>
      </c>
      <c r="D4118" t="s">
        <v>330</v>
      </c>
      <c r="E4118" t="s">
        <v>8030</v>
      </c>
      <c r="F4118" t="str">
        <f>VLOOKUP(TRIM(SUBSTITUTE(E4118,CHAR(160),CHAR(32))),Metadata!B$1:C$2632,2,FALSE)</f>
        <v>Corneille, Pierre, 1606-1684.</v>
      </c>
      <c r="G4118" t="str">
        <f>VLOOKUP(TRIM(SUBSTITUTE(E4118,CHAR(160),CHAR(32))),Metadata!B$1:D$2632,3,FALSE)</f>
        <v>Suréna</v>
      </c>
      <c r="H4118">
        <f>VLOOKUP(TRIM(SUBSTITUTE(E4118,CHAR(160),CHAR(32))),Metadata!B$1:E$2632,4,FALSE)</f>
        <v>1675</v>
      </c>
      <c r="I4118" t="s">
        <v>445</v>
      </c>
      <c r="K4118" t="str">
        <f>VLOOKUP(TRIM(SUBSTITUTE(E4118,CHAR(160),CHAR(32))),Metadata!B$1:H$2632,7,FALSE)</f>
        <v>theatre</v>
      </c>
      <c r="L4118" t="s">
        <v>4472</v>
      </c>
      <c r="N4118" t="str">
        <f>VLOOKUP(TRIM(SUBSTITUTE(E4118,CHAR(160),CHAR(32))),Metadata!B$1:J$2632,9,FALSE)</f>
        <v/>
      </c>
      <c r="O4118">
        <f>VLOOKUP(TRIM(SUBSTITUTE(E4118,CHAR(160),CHAR(32))),Metadata!B$1:K$2632,10,FALSE)</f>
        <v>16740</v>
      </c>
      <c r="P4118" s="4" t="s">
        <v>12170</v>
      </c>
      <c r="Q4118">
        <v>74</v>
      </c>
      <c r="R4118">
        <v>79</v>
      </c>
      <c r="S4118">
        <v>85</v>
      </c>
      <c r="T4118">
        <v>90</v>
      </c>
    </row>
    <row r="4119" spans="1:20" hidden="1" x14ac:dyDescent="0.25">
      <c r="A4119">
        <v>4123</v>
      </c>
      <c r="B4119" t="s">
        <v>4354</v>
      </c>
      <c r="C4119" t="s">
        <v>4352</v>
      </c>
      <c r="D4119" t="s">
        <v>330</v>
      </c>
      <c r="E4119" t="s">
        <v>4656</v>
      </c>
      <c r="F4119" t="str">
        <f>VLOOKUP(TRIM(SUBSTITUTE(E4119,CHAR(160),CHAR(32))),Metadata!B$1:C$2632,2,FALSE)</f>
        <v>Corneille, Pierre, 1606-1684.</v>
      </c>
      <c r="G4119" t="str">
        <f>VLOOKUP(TRIM(SUBSTITUTE(E4119,CHAR(160),CHAR(32))),Metadata!B$1:D$2632,3,FALSE)</f>
        <v>Cinna</v>
      </c>
      <c r="H4119">
        <f>VLOOKUP(TRIM(SUBSTITUTE(E4119,CHAR(160),CHAR(32))),Metadata!B$1:E$2632,4,FALSE)</f>
        <v>1643</v>
      </c>
      <c r="I4119" t="s">
        <v>445</v>
      </c>
      <c r="K4119" t="str">
        <f>VLOOKUP(TRIM(SUBSTITUTE(E4119,CHAR(160),CHAR(32))),Metadata!B$1:H$2632,7,FALSE)</f>
        <v>theatre</v>
      </c>
      <c r="L4119" t="s">
        <v>4472</v>
      </c>
      <c r="N4119" t="str">
        <f>VLOOKUP(TRIM(SUBSTITUTE(E4119,CHAR(160),CHAR(32))),Metadata!B$1:J$2632,9,FALSE)</f>
        <v/>
      </c>
      <c r="O4119">
        <f>VLOOKUP(TRIM(SUBSTITUTE(E4119,CHAR(160),CHAR(32))),Metadata!B$1:K$2632,10,FALSE)</f>
        <v>16194</v>
      </c>
      <c r="P4119" s="4" t="s">
        <v>12171</v>
      </c>
      <c r="Q4119">
        <v>273</v>
      </c>
      <c r="R4119">
        <v>278</v>
      </c>
      <c r="S4119">
        <v>284</v>
      </c>
      <c r="T4119">
        <v>290</v>
      </c>
    </row>
    <row r="4120" spans="1:20" hidden="1" x14ac:dyDescent="0.25">
      <c r="A4120">
        <v>4124</v>
      </c>
      <c r="B4120" t="s">
        <v>4354</v>
      </c>
      <c r="C4120" t="s">
        <v>4352</v>
      </c>
      <c r="D4120" t="s">
        <v>330</v>
      </c>
      <c r="E4120" t="s">
        <v>8132</v>
      </c>
      <c r="F4120" t="str">
        <f>VLOOKUP(TRIM(SUBSTITUTE(E4120,CHAR(160),CHAR(32))),Metadata!B$1:C$2632,2,FALSE)</f>
        <v>Racine, Jean, 1639-1699.</v>
      </c>
      <c r="G4120" t="str">
        <f>VLOOKUP(TRIM(SUBSTITUTE(E4120,CHAR(160),CHAR(32))),Metadata!B$1:D$2632,3,FALSE)</f>
        <v>Mithridate</v>
      </c>
      <c r="H4120">
        <f>VLOOKUP(TRIM(SUBSTITUTE(E4120,CHAR(160),CHAR(32))),Metadata!B$1:E$2632,4,FALSE)</f>
        <v>1673</v>
      </c>
      <c r="I4120" t="s">
        <v>445</v>
      </c>
      <c r="K4120" t="str">
        <f>VLOOKUP(TRIM(SUBSTITUTE(E4120,CHAR(160),CHAR(32))),Metadata!B$1:H$2632,7,FALSE)</f>
        <v>theatre</v>
      </c>
      <c r="L4120" t="s">
        <v>4472</v>
      </c>
      <c r="N4120" t="str">
        <f>VLOOKUP(TRIM(SUBSTITUTE(E4120,CHAR(160),CHAR(32))),Metadata!B$1:J$2632,9,FALSE)</f>
        <v/>
      </c>
      <c r="O4120">
        <f>VLOOKUP(TRIM(SUBSTITUTE(E4120,CHAR(160),CHAR(32))),Metadata!B$1:K$2632,10,FALSE)</f>
        <v>15222</v>
      </c>
      <c r="P4120" s="4" t="s">
        <v>9448</v>
      </c>
      <c r="Q4120">
        <v>16</v>
      </c>
      <c r="R4120">
        <v>20</v>
      </c>
      <c r="S4120">
        <v>26</v>
      </c>
      <c r="T4120">
        <v>32</v>
      </c>
    </row>
    <row r="4121" spans="1:20" hidden="1" x14ac:dyDescent="0.25">
      <c r="A4121">
        <v>4125</v>
      </c>
      <c r="B4121" t="s">
        <v>4354</v>
      </c>
      <c r="C4121" t="s">
        <v>4352</v>
      </c>
      <c r="D4121" t="s">
        <v>330</v>
      </c>
      <c r="E4121" t="s">
        <v>8027</v>
      </c>
      <c r="F4121" t="str">
        <f>VLOOKUP(TRIM(SUBSTITUTE(E4121,CHAR(160),CHAR(32))),Metadata!B$1:C$2632,2,FALSE)</f>
        <v>Corneille, Pierre, 1606-1684.</v>
      </c>
      <c r="G4121" t="str">
        <f>VLOOKUP(TRIM(SUBSTITUTE(E4121,CHAR(160),CHAR(32))),Metadata!B$1:D$2632,3,FALSE)</f>
        <v>Rodogune</v>
      </c>
      <c r="H4121">
        <f>VLOOKUP(TRIM(SUBSTITUTE(E4121,CHAR(160),CHAR(32))),Metadata!B$1:E$2632,4,FALSE)</f>
        <v>1647</v>
      </c>
      <c r="I4121" t="s">
        <v>445</v>
      </c>
      <c r="K4121" t="str">
        <f>VLOOKUP(TRIM(SUBSTITUTE(E4121,CHAR(160),CHAR(32))),Metadata!B$1:H$2632,7,FALSE)</f>
        <v>theatre</v>
      </c>
      <c r="L4121" t="s">
        <v>4472</v>
      </c>
      <c r="N4121" t="str">
        <f>VLOOKUP(TRIM(SUBSTITUTE(E4121,CHAR(160),CHAR(32))),Metadata!B$1:J$2632,9,FALSE)</f>
        <v/>
      </c>
      <c r="O4121">
        <f>VLOOKUP(TRIM(SUBSTITUTE(E4121,CHAR(160),CHAR(32))),Metadata!B$1:K$2632,10,FALSE)</f>
        <v>16982</v>
      </c>
      <c r="P4121" s="4" t="s">
        <v>13199</v>
      </c>
      <c r="Q4121">
        <v>49</v>
      </c>
      <c r="R4121">
        <v>57</v>
      </c>
      <c r="S4121">
        <v>63</v>
      </c>
      <c r="T4121">
        <v>69</v>
      </c>
    </row>
    <row r="4122" spans="1:20" hidden="1" x14ac:dyDescent="0.25">
      <c r="A4122">
        <v>4126</v>
      </c>
      <c r="B4122" t="s">
        <v>4354</v>
      </c>
      <c r="C4122" t="s">
        <v>4352</v>
      </c>
      <c r="D4122" t="s">
        <v>330</v>
      </c>
      <c r="E4122" t="s">
        <v>8022</v>
      </c>
      <c r="F4122" t="str">
        <f>VLOOKUP(TRIM(SUBSTITUTE(E4122,CHAR(160),CHAR(32))),Metadata!B$1:C$2632,2,FALSE)</f>
        <v>Corneille, Pierre, 1606-1684.</v>
      </c>
      <c r="G4122" t="str">
        <f>VLOOKUP(TRIM(SUBSTITUTE(E4122,CHAR(160),CHAR(32))),Metadata!B$1:D$2632,3,FALSE)</f>
        <v>L'Illusion comique</v>
      </c>
      <c r="H4122">
        <f>VLOOKUP(TRIM(SUBSTITUTE(E4122,CHAR(160),CHAR(32))),Metadata!B$1:E$2632,4,FALSE)</f>
        <v>1639</v>
      </c>
      <c r="I4122" t="s">
        <v>445</v>
      </c>
      <c r="K4122" t="str">
        <f>VLOOKUP(TRIM(SUBSTITUTE(E4122,CHAR(160),CHAR(32))),Metadata!B$1:H$2632,7,FALSE)</f>
        <v>theatre</v>
      </c>
      <c r="L4122" t="s">
        <v>4472</v>
      </c>
      <c r="N4122" t="str">
        <f>VLOOKUP(TRIM(SUBSTITUTE(E4122,CHAR(160),CHAR(32))),Metadata!B$1:J$2632,9,FALSE)</f>
        <v/>
      </c>
      <c r="O4122">
        <f>VLOOKUP(TRIM(SUBSTITUTE(E4122,CHAR(160),CHAR(32))),Metadata!B$1:K$2632,10,FALSE)</f>
        <v>15779</v>
      </c>
      <c r="P4122" s="4" t="s">
        <v>13200</v>
      </c>
      <c r="Q4122">
        <v>225</v>
      </c>
      <c r="R4122">
        <v>230</v>
      </c>
      <c r="S4122">
        <v>235</v>
      </c>
      <c r="T4122">
        <v>240</v>
      </c>
    </row>
    <row r="4123" spans="1:20" hidden="1" x14ac:dyDescent="0.25">
      <c r="A4123">
        <v>4127</v>
      </c>
      <c r="B4123" t="s">
        <v>4354</v>
      </c>
      <c r="C4123" t="s">
        <v>4352</v>
      </c>
      <c r="D4123" t="s">
        <v>330</v>
      </c>
      <c r="E4123" t="s">
        <v>8167</v>
      </c>
      <c r="F4123" t="str">
        <f>VLOOKUP(TRIM(SUBSTITUTE(E4123,CHAR(160),CHAR(32))),Metadata!B$1:C$2632,2,FALSE)</f>
        <v>Villedieu, Madame de, d. 1683.</v>
      </c>
      <c r="G4123" t="str">
        <f>VLOOKUP(TRIM(SUBSTITUTE(E4123,CHAR(160),CHAR(32))),Metadata!B$1:D$2632,3,FALSE)</f>
        <v>Les désordres de l'amour</v>
      </c>
      <c r="H4123">
        <f>VLOOKUP(TRIM(SUBSTITUTE(E4123,CHAR(160),CHAR(32))),Metadata!B$1:E$2632,4,FALSE)</f>
        <v>1675</v>
      </c>
      <c r="I4123" t="s">
        <v>445</v>
      </c>
      <c r="K4123" t="str">
        <f>VLOOKUP(TRIM(SUBSTITUTE(E4123,CHAR(160),CHAR(32))),Metadata!B$1:H$2632,7,FALSE)</f>
        <v>roman</v>
      </c>
      <c r="L4123" t="s">
        <v>4378</v>
      </c>
      <c r="N4123" t="str">
        <f>VLOOKUP(TRIM(SUBSTITUTE(E4123,CHAR(160),CHAR(32))),Metadata!B$1:J$2632,9,FALSE)</f>
        <v>prose</v>
      </c>
      <c r="O4123">
        <f>VLOOKUP(TRIM(SUBSTITUTE(E4123,CHAR(160),CHAR(32))),Metadata!B$1:K$2632,10,FALSE)</f>
        <v>45305</v>
      </c>
      <c r="P4123" s="4" t="s">
        <v>13201</v>
      </c>
      <c r="Q4123">
        <v>29</v>
      </c>
      <c r="R4123">
        <v>34</v>
      </c>
      <c r="S4123">
        <v>40</v>
      </c>
      <c r="T4123">
        <v>45</v>
      </c>
    </row>
    <row r="4124" spans="1:20" hidden="1" x14ac:dyDescent="0.25">
      <c r="A4124">
        <v>4128</v>
      </c>
      <c r="B4124" t="s">
        <v>4354</v>
      </c>
      <c r="C4124" t="s">
        <v>4352</v>
      </c>
      <c r="D4124" t="s">
        <v>330</v>
      </c>
      <c r="E4124" t="s">
        <v>8053</v>
      </c>
      <c r="F4124" t="str">
        <f>VLOOKUP(TRIM(SUBSTITUTE(E4124,CHAR(160),CHAR(32))),Metadata!B$1:C$2632,2,FALSE)</f>
        <v>Fénelon, François de Salignac de La Mothe-, 1651-1715.</v>
      </c>
      <c r="G4124" t="str">
        <f>VLOOKUP(TRIM(SUBSTITUTE(E4124,CHAR(160),CHAR(32))),Metadata!B$1:D$2632,3,FALSE)</f>
        <v>Les aventures de Télémaque</v>
      </c>
      <c r="H4124">
        <f>VLOOKUP(TRIM(SUBSTITUTE(E4124,CHAR(160),CHAR(32))),Metadata!B$1:E$2632,4,FALSE)</f>
        <v>1699</v>
      </c>
      <c r="I4124" t="s">
        <v>445</v>
      </c>
      <c r="K4124" t="str">
        <f>VLOOKUP(TRIM(SUBSTITUTE(E4124,CHAR(160),CHAR(32))),Metadata!B$1:H$2632,7,FALSE)</f>
        <v>roman</v>
      </c>
      <c r="L4124" t="s">
        <v>4378</v>
      </c>
      <c r="N4124" t="str">
        <f>VLOOKUP(TRIM(SUBSTITUTE(E4124,CHAR(160),CHAR(32))),Metadata!B$1:J$2632,9,FALSE)</f>
        <v>prose</v>
      </c>
      <c r="O4124">
        <f>VLOOKUP(TRIM(SUBSTITUTE(E4124,CHAR(160),CHAR(32))),Metadata!B$1:K$2632,10,FALSE)</f>
        <v>138152</v>
      </c>
      <c r="P4124" s="4" t="s">
        <v>13202</v>
      </c>
      <c r="Q4124">
        <v>228</v>
      </c>
      <c r="R4124">
        <v>233</v>
      </c>
      <c r="S4124">
        <v>269</v>
      </c>
      <c r="T4124">
        <v>274</v>
      </c>
    </row>
    <row r="4125" spans="1:20" hidden="1" x14ac:dyDescent="0.25">
      <c r="A4125">
        <v>4129</v>
      </c>
      <c r="B4125" t="s">
        <v>4354</v>
      </c>
      <c r="C4125" t="s">
        <v>4352</v>
      </c>
      <c r="D4125" t="s">
        <v>330</v>
      </c>
      <c r="E4125" t="s">
        <v>8092</v>
      </c>
      <c r="F4125" t="str">
        <f>VLOOKUP(TRIM(SUBSTITUTE(E4125,CHAR(160),CHAR(32))),Metadata!B$1:C$2632,2,FALSE)</f>
        <v>Molière, 1622-1673.</v>
      </c>
      <c r="G4125" t="str">
        <f>VLOOKUP(TRIM(SUBSTITUTE(E4125,CHAR(160),CHAR(32))),Metadata!B$1:D$2632,3,FALSE)</f>
        <v>Dom Garcie de Navarre, ou, Le prince jaloux: comédie</v>
      </c>
      <c r="H4125">
        <f>VLOOKUP(TRIM(SUBSTITUTE(E4125,CHAR(160),CHAR(32))),Metadata!B$1:E$2632,4,FALSE)</f>
        <v>1661</v>
      </c>
      <c r="I4125" t="s">
        <v>445</v>
      </c>
      <c r="K4125" t="str">
        <f>VLOOKUP(TRIM(SUBSTITUTE(E4125,CHAR(160),CHAR(32))),Metadata!B$1:H$2632,7,FALSE)</f>
        <v>theatre</v>
      </c>
      <c r="L4125" t="s">
        <v>4472</v>
      </c>
      <c r="N4125" t="str">
        <f>VLOOKUP(TRIM(SUBSTITUTE(E4125,CHAR(160),CHAR(32))),Metadata!B$1:J$2632,9,FALSE)</f>
        <v/>
      </c>
      <c r="O4125">
        <f>VLOOKUP(TRIM(SUBSTITUTE(E4125,CHAR(160),CHAR(32))),Metadata!B$1:K$2632,10,FALSE)</f>
        <v>17455</v>
      </c>
      <c r="P4125" s="4" t="s">
        <v>12172</v>
      </c>
      <c r="Q4125">
        <v>92</v>
      </c>
      <c r="R4125">
        <v>100</v>
      </c>
      <c r="S4125">
        <v>105</v>
      </c>
      <c r="T4125">
        <v>111</v>
      </c>
    </row>
    <row r="4126" spans="1:20" hidden="1" x14ac:dyDescent="0.25">
      <c r="A4126">
        <v>4130</v>
      </c>
      <c r="B4126" t="s">
        <v>4354</v>
      </c>
      <c r="C4126" t="s">
        <v>4352</v>
      </c>
      <c r="D4126" t="s">
        <v>330</v>
      </c>
      <c r="E4126" t="s">
        <v>8151</v>
      </c>
      <c r="F4126" t="str">
        <f>VLOOKUP(TRIM(SUBSTITUTE(E4126,CHAR(160),CHAR(32))),Metadata!B$1:C$2632,2,FALSE)</f>
        <v>Sévigné, Marie de Rabutin-Chantal, marquise de, 1626-1696.</v>
      </c>
      <c r="G4126" t="str">
        <f>VLOOKUP(TRIM(SUBSTITUTE(E4126,CHAR(160),CHAR(32))),Metadata!B$1:D$2632,3,FALSE)</f>
        <v>Correspondance T. 2, 1675-1680</v>
      </c>
      <c r="H4126">
        <f>VLOOKUP(TRIM(SUBSTITUTE(E4126,CHAR(160),CHAR(32))),Metadata!B$1:E$2632,4,FALSE)</f>
        <v>1680</v>
      </c>
      <c r="I4126" t="s">
        <v>445</v>
      </c>
      <c r="K4126" t="str">
        <f>VLOOKUP(TRIM(SUBSTITUTE(E4126,CHAR(160),CHAR(32))),Metadata!B$1:H$2632,7,FALSE)</f>
        <v>correspondance</v>
      </c>
      <c r="L4126" t="s">
        <v>4542</v>
      </c>
      <c r="N4126" t="str">
        <f>VLOOKUP(TRIM(SUBSTITUTE(E4126,CHAR(160),CHAR(32))),Metadata!B$1:J$2632,9,FALSE)</f>
        <v>prose</v>
      </c>
      <c r="O4126">
        <f>VLOOKUP(TRIM(SUBSTITUTE(E4126,CHAR(160),CHAR(32))),Metadata!B$1:K$2632,10,FALSE)</f>
        <v>404376</v>
      </c>
      <c r="P4126" s="4" t="s">
        <v>12173</v>
      </c>
      <c r="Q4126">
        <v>27</v>
      </c>
      <c r="R4126">
        <v>32</v>
      </c>
      <c r="S4126">
        <v>38</v>
      </c>
      <c r="T4126">
        <v>43</v>
      </c>
    </row>
    <row r="4127" spans="1:20" hidden="1" x14ac:dyDescent="0.25">
      <c r="A4127">
        <v>4131</v>
      </c>
      <c r="B4127" t="s">
        <v>4354</v>
      </c>
      <c r="C4127" t="s">
        <v>4352</v>
      </c>
      <c r="D4127" t="s">
        <v>330</v>
      </c>
      <c r="E4127" t="s">
        <v>8032</v>
      </c>
      <c r="F4127" t="str">
        <f>VLOOKUP(TRIM(SUBSTITUTE(E4127,CHAR(160),CHAR(32))),Metadata!B$1:C$2632,2,FALSE)</f>
        <v>Corneille, Pierre, 1606-1684.</v>
      </c>
      <c r="G4127" t="str">
        <f>VLOOKUP(TRIM(SUBSTITUTE(E4127,CHAR(160),CHAR(32))),Metadata!B$1:D$2632,3,FALSE)</f>
        <v>Tite et Bérénice</v>
      </c>
      <c r="H4127">
        <f>VLOOKUP(TRIM(SUBSTITUTE(E4127,CHAR(160),CHAR(32))),Metadata!B$1:E$2632,4,FALSE)</f>
        <v>1671</v>
      </c>
      <c r="I4127" t="s">
        <v>445</v>
      </c>
      <c r="K4127" t="str">
        <f>VLOOKUP(TRIM(SUBSTITUTE(E4127,CHAR(160),CHAR(32))),Metadata!B$1:H$2632,7,FALSE)</f>
        <v>theatre</v>
      </c>
      <c r="L4127" t="s">
        <v>4472</v>
      </c>
      <c r="N4127" t="str">
        <f>VLOOKUP(TRIM(SUBSTITUTE(E4127,CHAR(160),CHAR(32))),Metadata!B$1:J$2632,9,FALSE)</f>
        <v/>
      </c>
      <c r="O4127">
        <f>VLOOKUP(TRIM(SUBSTITUTE(E4127,CHAR(160),CHAR(32))),Metadata!B$1:K$2632,10,FALSE)</f>
        <v>16894</v>
      </c>
      <c r="P4127" s="4" t="s">
        <v>12174</v>
      </c>
      <c r="Q4127">
        <v>75</v>
      </c>
      <c r="R4127">
        <v>80</v>
      </c>
      <c r="S4127">
        <v>86</v>
      </c>
      <c r="T4127">
        <v>91</v>
      </c>
    </row>
    <row r="4128" spans="1:20" hidden="1" x14ac:dyDescent="0.25">
      <c r="A4128">
        <v>4132</v>
      </c>
      <c r="B4128" t="s">
        <v>4354</v>
      </c>
      <c r="C4128" t="s">
        <v>4352</v>
      </c>
      <c r="D4128" t="s">
        <v>330</v>
      </c>
      <c r="E4128" t="s">
        <v>8021</v>
      </c>
      <c r="F4128" t="str">
        <f>VLOOKUP(TRIM(SUBSTITUTE(E4128,CHAR(160),CHAR(32))),Metadata!B$1:C$2632,2,FALSE)</f>
        <v>Corneille, Pierre, 1606-1684.</v>
      </c>
      <c r="G4128" t="str">
        <f>VLOOKUP(TRIM(SUBSTITUTE(E4128,CHAR(160),CHAR(32))),Metadata!B$1:D$2632,3,FALSE)</f>
        <v>Le Cid</v>
      </c>
      <c r="H4128">
        <f>VLOOKUP(TRIM(SUBSTITUTE(E4128,CHAR(160),CHAR(32))),Metadata!B$1:E$2632,4,FALSE)</f>
        <v>1637</v>
      </c>
      <c r="I4128" t="s">
        <v>445</v>
      </c>
      <c r="K4128" t="str">
        <f>VLOOKUP(TRIM(SUBSTITUTE(E4128,CHAR(160),CHAR(32))),Metadata!B$1:H$2632,7,FALSE)</f>
        <v>theatre</v>
      </c>
      <c r="L4128" t="s">
        <v>4472</v>
      </c>
      <c r="N4128" t="str">
        <f>VLOOKUP(TRIM(SUBSTITUTE(E4128,CHAR(160),CHAR(32))),Metadata!B$1:J$2632,9,FALSE)</f>
        <v/>
      </c>
      <c r="O4128">
        <f>VLOOKUP(TRIM(SUBSTITUTE(E4128,CHAR(160),CHAR(32))),Metadata!B$1:K$2632,10,FALSE)</f>
        <v>17149</v>
      </c>
      <c r="P4128" s="4" t="s">
        <v>12175</v>
      </c>
      <c r="Q4128">
        <v>113</v>
      </c>
      <c r="R4128">
        <v>117</v>
      </c>
      <c r="S4128">
        <v>122</v>
      </c>
      <c r="T4128">
        <v>128</v>
      </c>
    </row>
    <row r="4129" spans="1:20" hidden="1" x14ac:dyDescent="0.25">
      <c r="A4129">
        <v>4133</v>
      </c>
      <c r="B4129" t="s">
        <v>4354</v>
      </c>
      <c r="C4129" t="s">
        <v>4352</v>
      </c>
      <c r="D4129" t="s">
        <v>330</v>
      </c>
      <c r="E4129" t="s">
        <v>8018</v>
      </c>
      <c r="F4129" t="str">
        <f>VLOOKUP(TRIM(SUBSTITUTE(E4129,CHAR(160),CHAR(32))),Metadata!B$1:C$2632,2,FALSE)</f>
        <v>Corneille, Pierre, 1606-1684.</v>
      </c>
      <c r="G4129" t="str">
        <f>VLOOKUP(TRIM(SUBSTITUTE(E4129,CHAR(160),CHAR(32))),Metadata!B$1:D$2632,3,FALSE)</f>
        <v>La Suite du menteur</v>
      </c>
      <c r="H4129">
        <f>VLOOKUP(TRIM(SUBSTITUTE(E4129,CHAR(160),CHAR(32))),Metadata!B$1:E$2632,4,FALSE)</f>
        <v>1645</v>
      </c>
      <c r="I4129" t="s">
        <v>445</v>
      </c>
      <c r="K4129" t="str">
        <f>VLOOKUP(TRIM(SUBSTITUTE(E4129,CHAR(160),CHAR(32))),Metadata!B$1:H$2632,7,FALSE)</f>
        <v>theatre</v>
      </c>
      <c r="L4129" t="s">
        <v>4472</v>
      </c>
      <c r="N4129" t="str">
        <f>VLOOKUP(TRIM(SUBSTITUTE(E4129,CHAR(160),CHAR(32))),Metadata!B$1:J$2632,9,FALSE)</f>
        <v/>
      </c>
      <c r="O4129">
        <f>VLOOKUP(TRIM(SUBSTITUTE(E4129,CHAR(160),CHAR(32))),Metadata!B$1:K$2632,10,FALSE)</f>
        <v>18323</v>
      </c>
      <c r="P4129" s="4" t="s">
        <v>12176</v>
      </c>
      <c r="Q4129">
        <v>75</v>
      </c>
      <c r="R4129">
        <v>79</v>
      </c>
      <c r="S4129">
        <v>85</v>
      </c>
      <c r="T4129">
        <v>91</v>
      </c>
    </row>
    <row r="4130" spans="1:20" x14ac:dyDescent="0.25">
      <c r="A4130">
        <v>4134</v>
      </c>
      <c r="B4130" t="s">
        <v>4354</v>
      </c>
      <c r="C4130" t="s">
        <v>4352</v>
      </c>
      <c r="D4130" t="s">
        <v>330</v>
      </c>
      <c r="E4130" t="s">
        <v>8147</v>
      </c>
      <c r="F4130" t="str">
        <f>VLOOKUP(TRIM(SUBSTITUTE(E4130,CHAR(160),CHAR(32))),Metadata!B$1:C$2632,2,FALSE)</f>
        <v>Scudéry, M. de (Georges), 1601-1667.</v>
      </c>
      <c r="G4130" t="str">
        <f>VLOOKUP(TRIM(SUBSTITUTE(E4130,CHAR(160),CHAR(32))),Metadata!B$1:D$2632,3,FALSE)</f>
        <v>Le vassal généreux</v>
      </c>
      <c r="H4130">
        <f>VLOOKUP(TRIM(SUBSTITUTE(E4130,CHAR(160),CHAR(32))),Metadata!B$1:E$2632,4,FALSE)</f>
        <v>1636</v>
      </c>
      <c r="I4130" t="s">
        <v>445</v>
      </c>
      <c r="K4130" t="str">
        <f>VLOOKUP(TRIM(SUBSTITUTE(E4130,CHAR(160),CHAR(32))),Metadata!B$1:H$2632,7,FALSE)</f>
        <v>theatre</v>
      </c>
      <c r="L4130" t="s">
        <v>13224</v>
      </c>
      <c r="N4130" t="str">
        <f>VLOOKUP(TRIM(SUBSTITUTE(E4130,CHAR(160),CHAR(32))),Metadata!B$1:J$2632,9,FALSE)</f>
        <v>vers</v>
      </c>
      <c r="O4130">
        <f>VLOOKUP(TRIM(SUBSTITUTE(E4130,CHAR(160),CHAR(32))),Metadata!B$1:K$2632,10,FALSE)</f>
        <v>13093</v>
      </c>
      <c r="P4130" s="4" t="s">
        <v>9449</v>
      </c>
      <c r="Q4130">
        <v>15</v>
      </c>
      <c r="R4130">
        <v>20</v>
      </c>
      <c r="S4130">
        <v>25</v>
      </c>
      <c r="T4130">
        <v>30</v>
      </c>
    </row>
    <row r="4131" spans="1:20" hidden="1" x14ac:dyDescent="0.25">
      <c r="A4131">
        <v>4135</v>
      </c>
      <c r="B4131" t="s">
        <v>4354</v>
      </c>
      <c r="C4131" t="s">
        <v>4352</v>
      </c>
      <c r="D4131" t="s">
        <v>330</v>
      </c>
      <c r="E4131" t="s">
        <v>7907</v>
      </c>
      <c r="F4131" t="str">
        <f>VLOOKUP(TRIM(SUBSTITUTE(E4131,CHAR(160),CHAR(32))),Metadata!B$1:C$2632,2,FALSE)</f>
        <v>Retz, Jean François Paul de Gondi de, 1613-1679.</v>
      </c>
      <c r="G4131" t="str">
        <f>VLOOKUP(TRIM(SUBSTITUTE(E4131,CHAR(160),CHAR(32))),Metadata!B$1:D$2632,3,FALSE)</f>
        <v>Mémoires. T. 4</v>
      </c>
      <c r="H4131">
        <f>VLOOKUP(TRIM(SUBSTITUTE(E4131,CHAR(160),CHAR(32))),Metadata!B$1:E$2632,4,FALSE)</f>
        <v>1679</v>
      </c>
      <c r="I4131" t="s">
        <v>445</v>
      </c>
      <c r="K4131" t="str">
        <f>VLOOKUP(TRIM(SUBSTITUTE(E4131,CHAR(160),CHAR(32))),Metadata!B$1:H$2632,7,FALSE)</f>
        <v>memoires</v>
      </c>
      <c r="L4131" t="s">
        <v>4481</v>
      </c>
      <c r="N4131" t="str">
        <f>VLOOKUP(TRIM(SUBSTITUTE(E4131,CHAR(160),CHAR(32))),Metadata!B$1:J$2632,9,FALSE)</f>
        <v>prose</v>
      </c>
      <c r="O4131">
        <f>VLOOKUP(TRIM(SUBSTITUTE(E4131,CHAR(160),CHAR(32))),Metadata!B$1:K$2632,10,FALSE)</f>
        <v>107209</v>
      </c>
      <c r="P4131" s="4" t="s">
        <v>12177</v>
      </c>
      <c r="Q4131">
        <v>154</v>
      </c>
      <c r="R4131">
        <v>158</v>
      </c>
      <c r="S4131">
        <v>163</v>
      </c>
      <c r="T4131">
        <v>169</v>
      </c>
    </row>
    <row r="4132" spans="1:20" hidden="1" x14ac:dyDescent="0.25">
      <c r="A4132">
        <v>4136</v>
      </c>
      <c r="B4132" t="s">
        <v>4354</v>
      </c>
      <c r="C4132" t="s">
        <v>4352</v>
      </c>
      <c r="D4132" t="s">
        <v>330</v>
      </c>
      <c r="E4132" t="s">
        <v>8092</v>
      </c>
      <c r="F4132" t="str">
        <f>VLOOKUP(TRIM(SUBSTITUTE(E4132,CHAR(160),CHAR(32))),Metadata!B$1:C$2632,2,FALSE)</f>
        <v>Molière, 1622-1673.</v>
      </c>
      <c r="G4132" t="str">
        <f>VLOOKUP(TRIM(SUBSTITUTE(E4132,CHAR(160),CHAR(32))),Metadata!B$1:D$2632,3,FALSE)</f>
        <v>Dom Garcie de Navarre, ou, Le prince jaloux: comédie</v>
      </c>
      <c r="H4132">
        <f>VLOOKUP(TRIM(SUBSTITUTE(E4132,CHAR(160),CHAR(32))),Metadata!B$1:E$2632,4,FALSE)</f>
        <v>1661</v>
      </c>
      <c r="I4132" t="s">
        <v>445</v>
      </c>
      <c r="K4132" t="str">
        <f>VLOOKUP(TRIM(SUBSTITUTE(E4132,CHAR(160),CHAR(32))),Metadata!B$1:H$2632,7,FALSE)</f>
        <v>theatre</v>
      </c>
      <c r="L4132" t="s">
        <v>4472</v>
      </c>
      <c r="N4132" t="str">
        <f>VLOOKUP(TRIM(SUBSTITUTE(E4132,CHAR(160),CHAR(32))),Metadata!B$1:J$2632,9,FALSE)</f>
        <v/>
      </c>
      <c r="O4132">
        <f>VLOOKUP(TRIM(SUBSTITUTE(E4132,CHAR(160),CHAR(32))),Metadata!B$1:K$2632,10,FALSE)</f>
        <v>17455</v>
      </c>
      <c r="P4132" s="4" t="s">
        <v>12178</v>
      </c>
      <c r="Q4132">
        <v>50</v>
      </c>
      <c r="R4132">
        <v>55</v>
      </c>
      <c r="S4132">
        <v>61</v>
      </c>
      <c r="T4132">
        <v>67</v>
      </c>
    </row>
    <row r="4133" spans="1:20" x14ac:dyDescent="0.25">
      <c r="A4133">
        <v>4137</v>
      </c>
      <c r="B4133" t="s">
        <v>4354</v>
      </c>
      <c r="C4133" t="s">
        <v>4352</v>
      </c>
      <c r="D4133" t="s">
        <v>330</v>
      </c>
      <c r="E4133" t="s">
        <v>8077</v>
      </c>
      <c r="F4133" t="str">
        <f>VLOOKUP(TRIM(SUBSTITUTE(E4133,CHAR(160),CHAR(32))),Metadata!B$1:C$2632,2,FALSE)</f>
        <v>La Fosse, M. de (Antoine), ca. 1653-1708?</v>
      </c>
      <c r="G4133" t="str">
        <f>VLOOKUP(TRIM(SUBSTITUTE(E4133,CHAR(160),CHAR(32))),Metadata!B$1:D$2632,3,FALSE)</f>
        <v>Manlius Capitolinus: tragédie</v>
      </c>
      <c r="H4133">
        <f>VLOOKUP(TRIM(SUBSTITUTE(E4133,CHAR(160),CHAR(32))),Metadata!B$1:E$2632,4,FALSE)</f>
        <v>1698</v>
      </c>
      <c r="I4133" t="s">
        <v>445</v>
      </c>
      <c r="K4133" t="str">
        <f>VLOOKUP(TRIM(SUBSTITUTE(E4133,CHAR(160),CHAR(32))),Metadata!B$1:H$2632,7,FALSE)</f>
        <v>theatre</v>
      </c>
      <c r="L4133" t="s">
        <v>13224</v>
      </c>
      <c r="N4133" t="str">
        <f>VLOOKUP(TRIM(SUBSTITUTE(E4133,CHAR(160),CHAR(32))),Metadata!B$1:J$2632,9,FALSE)</f>
        <v>vers</v>
      </c>
      <c r="O4133">
        <f>VLOOKUP(TRIM(SUBSTITUTE(E4133,CHAR(160),CHAR(32))),Metadata!B$1:K$2632,10,FALSE)</f>
        <v>13207</v>
      </c>
      <c r="P4133" s="4" t="s">
        <v>12179</v>
      </c>
      <c r="Q4133">
        <v>52</v>
      </c>
      <c r="R4133">
        <v>60</v>
      </c>
      <c r="S4133">
        <v>64</v>
      </c>
      <c r="T4133">
        <v>69</v>
      </c>
    </row>
    <row r="4134" spans="1:20" hidden="1" x14ac:dyDescent="0.25">
      <c r="A4134">
        <v>4138</v>
      </c>
      <c r="B4134" t="s">
        <v>4354</v>
      </c>
      <c r="C4134" t="s">
        <v>4352</v>
      </c>
      <c r="D4134" t="s">
        <v>330</v>
      </c>
      <c r="E4134" t="s">
        <v>7975</v>
      </c>
      <c r="F4134" t="str">
        <f>VLOOKUP(TRIM(SUBSTITUTE(E4134,CHAR(160),CHAR(32))),Metadata!B$1:C$2632,2,FALSE)</f>
        <v>Aulnoy, Madame d' (Marie-Catherine), 1650 or 51-1705.</v>
      </c>
      <c r="G4134" t="str">
        <f>VLOOKUP(TRIM(SUBSTITUTE(E4134,CHAR(160),CHAR(32))),Metadata!B$1:D$2632,3,FALSE)</f>
        <v>Pigeon et la Colombe (Le)</v>
      </c>
      <c r="H4134">
        <f>VLOOKUP(TRIM(SUBSTITUTE(E4134,CHAR(160),CHAR(32))),Metadata!B$1:E$2632,4,FALSE)</f>
        <v>1698</v>
      </c>
      <c r="I4134" t="s">
        <v>445</v>
      </c>
      <c r="K4134" t="str">
        <f>VLOOKUP(TRIM(SUBSTITUTE(E4134,CHAR(160),CHAR(32))),Metadata!B$1:H$2632,7,FALSE)</f>
        <v>Narratif, Conte</v>
      </c>
      <c r="L4134" t="s">
        <v>4970</v>
      </c>
      <c r="N4134" t="str">
        <f>VLOOKUP(TRIM(SUBSTITUTE(E4134,CHAR(160),CHAR(32))),Metadata!B$1:J$2632,9,FALSE)</f>
        <v/>
      </c>
      <c r="O4134">
        <f>VLOOKUP(TRIM(SUBSTITUTE(E4134,CHAR(160),CHAR(32))),Metadata!B$1:K$2632,10,FALSE)</f>
        <v>18313</v>
      </c>
      <c r="P4134" s="4" t="s">
        <v>13203</v>
      </c>
      <c r="Q4134">
        <v>76</v>
      </c>
      <c r="R4134">
        <v>81</v>
      </c>
      <c r="S4134">
        <v>86</v>
      </c>
      <c r="T4134">
        <v>91</v>
      </c>
    </row>
    <row r="4135" spans="1:20" hidden="1" x14ac:dyDescent="0.25">
      <c r="A4135">
        <v>4139</v>
      </c>
      <c r="B4135" t="s">
        <v>4354</v>
      </c>
      <c r="C4135" t="s">
        <v>4352</v>
      </c>
      <c r="D4135" t="s">
        <v>330</v>
      </c>
      <c r="E4135" t="s">
        <v>8297</v>
      </c>
      <c r="F4135" t="str">
        <f>VLOOKUP(TRIM(SUBSTITUTE(E4135,CHAR(160),CHAR(32))),Metadata!B$1:C$2632,2,FALSE)</f>
        <v>Le Maitre de Claville, Charles François Nicolas, 1670-1740.</v>
      </c>
      <c r="G4135" t="str">
        <f>VLOOKUP(TRIM(SUBSTITUTE(E4135,CHAR(160),CHAR(32))),Metadata!B$1:D$2632,3,FALSE)</f>
        <v>Traité du vrai merite de l'homme</v>
      </c>
      <c r="H4135">
        <f>VLOOKUP(TRIM(SUBSTITUTE(E4135,CHAR(160),CHAR(32))),Metadata!B$1:E$2632,4,FALSE)</f>
        <v>1736</v>
      </c>
      <c r="I4135" t="s">
        <v>448</v>
      </c>
      <c r="K4135" t="str">
        <f>VLOOKUP(TRIM(SUBSTITUTE(E4135,CHAR(160),CHAR(32))),Metadata!B$1:H$2632,7,FALSE)</f>
        <v>traite ou essai</v>
      </c>
      <c r="L4135" t="s">
        <v>4402</v>
      </c>
      <c r="N4135" t="str">
        <f>VLOOKUP(TRIM(SUBSTITUTE(E4135,CHAR(160),CHAR(32))),Metadata!B$1:J$2632,9,FALSE)</f>
        <v>prose</v>
      </c>
      <c r="O4135">
        <f>VLOOKUP(TRIM(SUBSTITUTE(E4135,CHAR(160),CHAR(32))),Metadata!B$1:K$2632,10,FALSE)</f>
        <v>104492</v>
      </c>
      <c r="P4135" s="4" t="s">
        <v>12180</v>
      </c>
      <c r="Q4135">
        <v>145</v>
      </c>
      <c r="R4135">
        <v>154</v>
      </c>
      <c r="S4135">
        <v>160</v>
      </c>
      <c r="T4135">
        <v>166</v>
      </c>
    </row>
    <row r="4136" spans="1:20" x14ac:dyDescent="0.25">
      <c r="A4136">
        <v>4140</v>
      </c>
      <c r="B4136" t="s">
        <v>4354</v>
      </c>
      <c r="C4136" t="s">
        <v>4352</v>
      </c>
      <c r="D4136" t="s">
        <v>330</v>
      </c>
      <c r="E4136" t="s">
        <v>8210</v>
      </c>
      <c r="F4136" t="str">
        <f>VLOOKUP(TRIM(SUBSTITUTE(E4136,CHAR(160),CHAR(32))),Metadata!B$1:C$2632,2,FALSE)</f>
        <v>Collin d'Harleville, Jean François, 1755-1806.</v>
      </c>
      <c r="G4136" t="str">
        <f>VLOOKUP(TRIM(SUBSTITUTE(E4136,CHAR(160),CHAR(32))),Metadata!B$1:D$2632,3,FALSE)</f>
        <v>Le vieux célibataire</v>
      </c>
      <c r="H4136">
        <f>VLOOKUP(TRIM(SUBSTITUTE(E4136,CHAR(160),CHAR(32))),Metadata!B$1:E$2632,4,FALSE)</f>
        <v>1792</v>
      </c>
      <c r="I4136" t="s">
        <v>448</v>
      </c>
      <c r="K4136" t="str">
        <f>VLOOKUP(TRIM(SUBSTITUTE(E4136,CHAR(160),CHAR(32))),Metadata!B$1:H$2632,7,FALSE)</f>
        <v>theatre</v>
      </c>
      <c r="L4136" t="s">
        <v>13224</v>
      </c>
      <c r="N4136" t="str">
        <f>VLOOKUP(TRIM(SUBSTITUTE(E4136,CHAR(160),CHAR(32))),Metadata!B$1:J$2632,9,FALSE)</f>
        <v>vers</v>
      </c>
      <c r="O4136">
        <f>VLOOKUP(TRIM(SUBSTITUTE(E4136,CHAR(160),CHAR(32))),Metadata!B$1:K$2632,10,FALSE)</f>
        <v>20306</v>
      </c>
      <c r="P4136" s="4" t="s">
        <v>12181</v>
      </c>
      <c r="Q4136">
        <v>7</v>
      </c>
      <c r="R4136">
        <v>12</v>
      </c>
      <c r="S4136">
        <v>17</v>
      </c>
      <c r="T4136">
        <v>22</v>
      </c>
    </row>
    <row r="4137" spans="1:20" hidden="1" x14ac:dyDescent="0.25">
      <c r="A4137">
        <v>4141</v>
      </c>
      <c r="B4137" t="s">
        <v>4354</v>
      </c>
      <c r="C4137" t="s">
        <v>4352</v>
      </c>
      <c r="D4137" t="s">
        <v>330</v>
      </c>
      <c r="E4137" t="s">
        <v>8267</v>
      </c>
      <c r="F4137" t="str">
        <f>VLOOKUP(TRIM(SUBSTITUTE(E4137,CHAR(160),CHAR(32))),Metadata!B$1:C$2632,2,FALSE)</f>
        <v>Genlis, Stéphanie Félicité, comtesse de, 1746-1830.</v>
      </c>
      <c r="G4137" t="str">
        <f>VLOOKUP(TRIM(SUBSTITUTE(E4137,CHAR(160),CHAR(32))),Metadata!B$1:D$2632,3,FALSE)</f>
        <v>Adèle et Théodore, ou, Lettres sur l'éducation</v>
      </c>
      <c r="H4137">
        <f>VLOOKUP(TRIM(SUBSTITUTE(E4137,CHAR(160),CHAR(32))),Metadata!B$1:E$2632,4,FALSE)</f>
        <v>1782</v>
      </c>
      <c r="I4137" t="s">
        <v>448</v>
      </c>
      <c r="K4137" t="str">
        <f>VLOOKUP(TRIM(SUBSTITUTE(E4137,CHAR(160),CHAR(32))),Metadata!B$1:H$2632,7,FALSE)</f>
        <v>roman</v>
      </c>
      <c r="L4137" t="s">
        <v>4378</v>
      </c>
      <c r="N4137" t="str">
        <f>VLOOKUP(TRIM(SUBSTITUTE(E4137,CHAR(160),CHAR(32))),Metadata!B$1:J$2632,9,FALSE)</f>
        <v>prose</v>
      </c>
      <c r="O4137">
        <f>VLOOKUP(TRIM(SUBSTITUTE(E4137,CHAR(160),CHAR(32))),Metadata!B$1:K$2632,10,FALSE)</f>
        <v>264516</v>
      </c>
      <c r="P4137" s="4" t="s">
        <v>12182</v>
      </c>
      <c r="Q4137">
        <v>58</v>
      </c>
      <c r="R4137">
        <v>63</v>
      </c>
      <c r="S4137">
        <v>68</v>
      </c>
      <c r="T4137">
        <v>73</v>
      </c>
    </row>
    <row r="4138" spans="1:20" hidden="1" x14ac:dyDescent="0.25">
      <c r="A4138">
        <v>4142</v>
      </c>
      <c r="B4138" t="s">
        <v>4354</v>
      </c>
      <c r="C4138" t="s">
        <v>4352</v>
      </c>
      <c r="D4138" t="s">
        <v>330</v>
      </c>
      <c r="E4138" t="s">
        <v>8318</v>
      </c>
      <c r="F4138" t="str">
        <f>VLOOKUP(TRIM(SUBSTITUTE(E4138,CHAR(160),CHAR(32))),Metadata!B$1:C$2632,2,FALSE)</f>
        <v>Marivaux, Pierre Carlet de Chamblain de, 1688-1763.</v>
      </c>
      <c r="G4138" t="str">
        <f>VLOOKUP(TRIM(SUBSTITUTE(E4138,CHAR(160),CHAR(32))),Metadata!B$1:D$2632,3,FALSE)</f>
        <v>La vie de Mariane, ou, Les aventures de Madame la comtesse de ***</v>
      </c>
      <c r="H4138">
        <f>VLOOKUP(TRIM(SUBSTITUTE(E4138,CHAR(160),CHAR(32))),Metadata!B$1:E$2632,4,FALSE)</f>
        <v>1745</v>
      </c>
      <c r="I4138" t="s">
        <v>448</v>
      </c>
      <c r="K4138" t="str">
        <f>VLOOKUP(TRIM(SUBSTITUTE(E4138,CHAR(160),CHAR(32))),Metadata!B$1:H$2632,7,FALSE)</f>
        <v>roman</v>
      </c>
      <c r="L4138" t="s">
        <v>4378</v>
      </c>
      <c r="N4138" t="str">
        <f>VLOOKUP(TRIM(SUBSTITUTE(E4138,CHAR(160),CHAR(32))),Metadata!B$1:J$2632,9,FALSE)</f>
        <v>prose</v>
      </c>
      <c r="O4138">
        <f>VLOOKUP(TRIM(SUBSTITUTE(E4138,CHAR(160),CHAR(32))),Metadata!B$1:K$2632,10,FALSE)</f>
        <v>211066</v>
      </c>
      <c r="P4138" s="4" t="s">
        <v>12183</v>
      </c>
      <c r="Q4138">
        <v>156</v>
      </c>
      <c r="R4138">
        <v>161</v>
      </c>
      <c r="S4138">
        <v>166</v>
      </c>
      <c r="T4138">
        <v>171</v>
      </c>
    </row>
    <row r="4139" spans="1:20" hidden="1" x14ac:dyDescent="0.25">
      <c r="A4139">
        <v>4143</v>
      </c>
      <c r="B4139" t="s">
        <v>4354</v>
      </c>
      <c r="C4139" t="s">
        <v>4352</v>
      </c>
      <c r="D4139" t="s">
        <v>330</v>
      </c>
      <c r="E4139" t="s">
        <v>8348</v>
      </c>
      <c r="F4139" t="str">
        <f>VLOOKUP(TRIM(SUBSTITUTE(E4139,CHAR(160),CHAR(32))),Metadata!B$1:C$2632,2,FALSE)</f>
        <v>Mouhy, Charles de Fieux, chevalier de, 1701-1784.</v>
      </c>
      <c r="G4139" t="str">
        <f>VLOOKUP(TRIM(SUBSTITUTE(E4139,CHAR(160),CHAR(32))),Metadata!B$1:D$2632,3,FALSE)</f>
        <v>La paysanne parvenue, ou, Les mémoires de Madame la marquise de L.V.</v>
      </c>
      <c r="H4139">
        <f>VLOOKUP(TRIM(SUBSTITUTE(E4139,CHAR(160),CHAR(32))),Metadata!B$1:E$2632,4,FALSE)</f>
        <v>1735</v>
      </c>
      <c r="I4139" t="s">
        <v>448</v>
      </c>
      <c r="K4139" t="str">
        <f>VLOOKUP(TRIM(SUBSTITUTE(E4139,CHAR(160),CHAR(32))),Metadata!B$1:H$2632,7,FALSE)</f>
        <v>roman</v>
      </c>
      <c r="L4139" t="s">
        <v>4378</v>
      </c>
      <c r="N4139" t="str">
        <f>VLOOKUP(TRIM(SUBSTITUTE(E4139,CHAR(160),CHAR(32))),Metadata!B$1:J$2632,9,FALSE)</f>
        <v>prose</v>
      </c>
      <c r="O4139">
        <f>VLOOKUP(TRIM(SUBSTITUTE(E4139,CHAR(160),CHAR(32))),Metadata!B$1:K$2632,10,FALSE)</f>
        <v>219670</v>
      </c>
      <c r="P4139" s="4" t="s">
        <v>9450</v>
      </c>
      <c r="Q4139">
        <v>116</v>
      </c>
      <c r="R4139">
        <v>122</v>
      </c>
      <c r="S4139">
        <v>127</v>
      </c>
      <c r="T4139">
        <v>133</v>
      </c>
    </row>
    <row r="4140" spans="1:20" hidden="1" x14ac:dyDescent="0.25">
      <c r="A4140">
        <v>4144</v>
      </c>
      <c r="B4140" t="s">
        <v>4354</v>
      </c>
      <c r="C4140" t="s">
        <v>4352</v>
      </c>
      <c r="D4140" t="s">
        <v>330</v>
      </c>
      <c r="E4140" t="s">
        <v>8408</v>
      </c>
      <c r="F4140" t="str">
        <f>VLOOKUP(TRIM(SUBSTITUTE(E4140,CHAR(160),CHAR(32))),Metadata!B$1:C$2632,2,FALSE)</f>
        <v>Thomas, M. (Antoine Léonard), 1732-1785.</v>
      </c>
      <c r="G4140" t="str">
        <f>VLOOKUP(TRIM(SUBSTITUTE(E4140,CHAR(160),CHAR(32))),Metadata!B$1:D$2632,3,FALSE)</f>
        <v>Essai sur les éloges</v>
      </c>
      <c r="H4140">
        <f>VLOOKUP(TRIM(SUBSTITUTE(E4140,CHAR(160),CHAR(32))),Metadata!B$1:E$2632,4,FALSE)</f>
        <v>1773</v>
      </c>
      <c r="I4140" t="s">
        <v>448</v>
      </c>
      <c r="K4140" t="str">
        <f>VLOOKUP(TRIM(SUBSTITUTE(E4140,CHAR(160),CHAR(32))),Metadata!B$1:H$2632,7,FALSE)</f>
        <v>traite ou essai</v>
      </c>
      <c r="L4140" t="s">
        <v>4402</v>
      </c>
      <c r="N4140" t="str">
        <f>VLOOKUP(TRIM(SUBSTITUTE(E4140,CHAR(160),CHAR(32))),Metadata!B$1:J$2632,9,FALSE)</f>
        <v>prose</v>
      </c>
      <c r="O4140">
        <f>VLOOKUP(TRIM(SUBSTITUTE(E4140,CHAR(160),CHAR(32))),Metadata!B$1:K$2632,10,FALSE)</f>
        <v>114717</v>
      </c>
      <c r="P4140" s="4" t="s">
        <v>12184</v>
      </c>
      <c r="Q4140">
        <v>163</v>
      </c>
      <c r="R4140">
        <v>168</v>
      </c>
      <c r="S4140">
        <v>174</v>
      </c>
      <c r="T4140">
        <v>179</v>
      </c>
    </row>
    <row r="4141" spans="1:20" hidden="1" x14ac:dyDescent="0.25">
      <c r="A4141">
        <v>4145</v>
      </c>
      <c r="B4141" t="s">
        <v>4354</v>
      </c>
      <c r="C4141" t="s">
        <v>4352</v>
      </c>
      <c r="D4141" t="s">
        <v>330</v>
      </c>
      <c r="E4141" t="s">
        <v>8215</v>
      </c>
      <c r="F4141" t="str">
        <f>VLOOKUP(TRIM(SUBSTITUTE(E4141,CHAR(160),CHAR(32))),Metadata!B$1:C$2632,2,FALSE)</f>
        <v>Constant, Benjamin, 1767-1830.</v>
      </c>
      <c r="G4141" t="str">
        <f>VLOOKUP(TRIM(SUBSTITUTE(E4141,CHAR(160),CHAR(32))),Metadata!B$1:D$2632,3,FALSE)</f>
        <v>De la force du gouvernement actuel de la France et de la nécessité de s'y rallier</v>
      </c>
      <c r="H4141">
        <f>VLOOKUP(TRIM(SUBSTITUTE(E4141,CHAR(160),CHAR(32))),Metadata!B$1:E$2632,4,FALSE)</f>
        <v>1796</v>
      </c>
      <c r="I4141" t="s">
        <v>448</v>
      </c>
      <c r="K4141" t="str">
        <f>VLOOKUP(TRIM(SUBSTITUTE(E4141,CHAR(160),CHAR(32))),Metadata!B$1:H$2632,7,FALSE)</f>
        <v>traite</v>
      </c>
      <c r="L4141" t="s">
        <v>4417</v>
      </c>
      <c r="N4141" t="str">
        <f>VLOOKUP(TRIM(SUBSTITUTE(E4141,CHAR(160),CHAR(32))),Metadata!B$1:J$2632,9,FALSE)</f>
        <v/>
      </c>
      <c r="O4141">
        <f>VLOOKUP(TRIM(SUBSTITUTE(E4141,CHAR(160),CHAR(32))),Metadata!B$1:K$2632,10,FALSE)</f>
        <v>19251</v>
      </c>
      <c r="P4141" s="4" t="s">
        <v>12185</v>
      </c>
      <c r="Q4141">
        <v>10</v>
      </c>
      <c r="R4141">
        <v>14</v>
      </c>
      <c r="S4141">
        <v>21</v>
      </c>
      <c r="T4141">
        <v>26</v>
      </c>
    </row>
    <row r="4142" spans="1:20" x14ac:dyDescent="0.25">
      <c r="A4142">
        <v>4146</v>
      </c>
      <c r="B4142" t="s">
        <v>4354</v>
      </c>
      <c r="C4142" t="s">
        <v>4352</v>
      </c>
      <c r="D4142" t="s">
        <v>330</v>
      </c>
      <c r="E4142" t="s">
        <v>8202</v>
      </c>
      <c r="F4142" t="str">
        <f>VLOOKUP(TRIM(SUBSTITUTE(E4142,CHAR(160),CHAR(32))),Metadata!B$1:C$2632,2,FALSE)</f>
        <v>Chamfort, Sébastien-Roch-Nicolas, 1741-1794.</v>
      </c>
      <c r="G4142" t="str">
        <f>VLOOKUP(TRIM(SUBSTITUTE(E4142,CHAR(160),CHAR(32))),Metadata!B$1:D$2632,3,FALSE)</f>
        <v>Mustapha et Zéangir</v>
      </c>
      <c r="H4142">
        <f>VLOOKUP(TRIM(SUBSTITUTE(E4142,CHAR(160),CHAR(32))),Metadata!B$1:E$2632,4,FALSE)</f>
        <v>1778</v>
      </c>
      <c r="I4142" t="s">
        <v>448</v>
      </c>
      <c r="K4142" t="str">
        <f>VLOOKUP(TRIM(SUBSTITUTE(E4142,CHAR(160),CHAR(32))),Metadata!B$1:H$2632,7,FALSE)</f>
        <v>theatre</v>
      </c>
      <c r="L4142" t="s">
        <v>13224</v>
      </c>
      <c r="N4142" t="str">
        <f>VLOOKUP(TRIM(SUBSTITUTE(E4142,CHAR(160),CHAR(32))),Metadata!B$1:J$2632,9,FALSE)</f>
        <v>vers</v>
      </c>
      <c r="O4142">
        <f>VLOOKUP(TRIM(SUBSTITUTE(E4142,CHAR(160),CHAR(32))),Metadata!B$1:K$2632,10,FALSE)</f>
        <v>15641</v>
      </c>
      <c r="P4142" s="4" t="s">
        <v>13204</v>
      </c>
      <c r="Q4142">
        <v>121</v>
      </c>
      <c r="R4142">
        <v>130</v>
      </c>
      <c r="S4142">
        <v>136</v>
      </c>
      <c r="T4142">
        <v>142</v>
      </c>
    </row>
    <row r="4143" spans="1:20" hidden="1" x14ac:dyDescent="0.25">
      <c r="A4143">
        <v>4147</v>
      </c>
      <c r="B4143" t="s">
        <v>4354</v>
      </c>
      <c r="C4143" t="s">
        <v>4352</v>
      </c>
      <c r="D4143" t="s">
        <v>330</v>
      </c>
      <c r="E4143" t="s">
        <v>8327</v>
      </c>
      <c r="F4143" t="str">
        <f>VLOOKUP(TRIM(SUBSTITUTE(E4143,CHAR(160),CHAR(32))),Metadata!B$1:C$2632,2,FALSE)</f>
        <v>Marmontel, Jean François, 1723-1799.</v>
      </c>
      <c r="G4143" t="str">
        <f>VLOOKUP(TRIM(SUBSTITUTE(E4143,CHAR(160),CHAR(32))),Metadata!B$1:D$2632,3,FALSE)</f>
        <v>Contes Moraux, T. 2.</v>
      </c>
      <c r="H4143">
        <f>VLOOKUP(TRIM(SUBSTITUTE(E4143,CHAR(160),CHAR(32))),Metadata!B$1:E$2632,4,FALSE)</f>
        <v>1761</v>
      </c>
      <c r="I4143" t="s">
        <v>448</v>
      </c>
      <c r="K4143" t="str">
        <f>VLOOKUP(TRIM(SUBSTITUTE(E4143,CHAR(160),CHAR(32))),Metadata!B$1:H$2632,7,FALSE)</f>
        <v>roman</v>
      </c>
      <c r="L4143" t="s">
        <v>4378</v>
      </c>
      <c r="N4143" t="str">
        <f>VLOOKUP(TRIM(SUBSTITUTE(E4143,CHAR(160),CHAR(32))),Metadata!B$1:J$2632,9,FALSE)</f>
        <v>prose</v>
      </c>
      <c r="O4143">
        <f>VLOOKUP(TRIM(SUBSTITUTE(E4143,CHAR(160),CHAR(32))),Metadata!B$1:K$2632,10,FALSE)</f>
        <v>61098</v>
      </c>
      <c r="P4143" s="4" t="s">
        <v>12186</v>
      </c>
      <c r="Q4143">
        <v>5</v>
      </c>
      <c r="R4143">
        <v>14</v>
      </c>
      <c r="S4143">
        <v>20</v>
      </c>
      <c r="T4143">
        <v>25</v>
      </c>
    </row>
    <row r="4144" spans="1:20" hidden="1" x14ac:dyDescent="0.25">
      <c r="A4144">
        <v>4148</v>
      </c>
      <c r="B4144" t="s">
        <v>4354</v>
      </c>
      <c r="C4144" t="s">
        <v>4352</v>
      </c>
      <c r="D4144" t="s">
        <v>330</v>
      </c>
      <c r="E4144" t="s">
        <v>5736</v>
      </c>
      <c r="F4144" t="str">
        <f>VLOOKUP(TRIM(SUBSTITUTE(E4144,CHAR(160),CHAR(32))),Metadata!B$1:C$2632,2,FALSE)</f>
        <v>Bonaparte, Napoléon, 1769-1821.</v>
      </c>
      <c r="G4144" t="str">
        <f>VLOOKUP(TRIM(SUBSTITUTE(E4144,CHAR(160),CHAR(32))),Metadata!B$1:D$2632,3,FALSE)</f>
        <v>Oeuvres de Napoléon Bonaparte, Tome 3</v>
      </c>
      <c r="H4144">
        <f>VLOOKUP(TRIM(SUBSTITUTE(E4144,CHAR(160),CHAR(32))),Metadata!B$1:E$2632,4,FALSE)</f>
        <v>1799</v>
      </c>
      <c r="I4144" t="s">
        <v>448</v>
      </c>
      <c r="K4144" t="str">
        <f>VLOOKUP(TRIM(SUBSTITUTE(E4144,CHAR(160),CHAR(32))),Metadata!B$1:H$2632,7,FALSE)</f>
        <v>correspondance</v>
      </c>
      <c r="L4144" t="s">
        <v>4542</v>
      </c>
      <c r="N4144" t="str">
        <f>VLOOKUP(TRIM(SUBSTITUTE(E4144,CHAR(160),CHAR(32))),Metadata!B$1:J$2632,9,FALSE)</f>
        <v/>
      </c>
      <c r="O4144">
        <f>VLOOKUP(TRIM(SUBSTITUTE(E4144,CHAR(160),CHAR(32))),Metadata!B$1:K$2632,10,FALSE)</f>
        <v>152655</v>
      </c>
      <c r="P4144" s="4" t="s">
        <v>12187</v>
      </c>
      <c r="Q4144">
        <v>124</v>
      </c>
      <c r="R4144">
        <v>128</v>
      </c>
      <c r="S4144">
        <v>133</v>
      </c>
      <c r="T4144">
        <v>138</v>
      </c>
    </row>
    <row r="4145" spans="1:20" hidden="1" x14ac:dyDescent="0.25">
      <c r="A4145">
        <v>4149</v>
      </c>
      <c r="B4145" t="s">
        <v>4354</v>
      </c>
      <c r="C4145" t="s">
        <v>4352</v>
      </c>
      <c r="D4145" t="s">
        <v>330</v>
      </c>
      <c r="E4145" t="s">
        <v>8386</v>
      </c>
      <c r="F4145" t="str">
        <f>VLOOKUP(TRIM(SUBSTITUTE(E4145,CHAR(160),CHAR(32))),Metadata!B$1:C$2632,2,FALSE)</f>
        <v>Sade, marquis de, 1740-1814.</v>
      </c>
      <c r="G4145" t="str">
        <f>VLOOKUP(TRIM(SUBSTITUTE(E4145,CHAR(160),CHAR(32))),Metadata!B$1:D$2632,3,FALSE)</f>
        <v>Justine, ou, Les malheurs de la vertu</v>
      </c>
      <c r="H4145">
        <f>VLOOKUP(TRIM(SUBSTITUTE(E4145,CHAR(160),CHAR(32))),Metadata!B$1:E$2632,4,FALSE)</f>
        <v>1791</v>
      </c>
      <c r="I4145" t="s">
        <v>448</v>
      </c>
      <c r="K4145" t="str">
        <f>VLOOKUP(TRIM(SUBSTITUTE(E4145,CHAR(160),CHAR(32))),Metadata!B$1:H$2632,7,FALSE)</f>
        <v>roman</v>
      </c>
      <c r="L4145" t="s">
        <v>4378</v>
      </c>
      <c r="N4145" t="str">
        <f>VLOOKUP(TRIM(SUBSTITUTE(E4145,CHAR(160),CHAR(32))),Metadata!B$1:J$2632,9,FALSE)</f>
        <v>prose</v>
      </c>
      <c r="O4145">
        <f>VLOOKUP(TRIM(SUBSTITUTE(E4145,CHAR(160),CHAR(32))),Metadata!B$1:K$2632,10,FALSE)</f>
        <v>119795</v>
      </c>
      <c r="P4145" s="4" t="s">
        <v>12188</v>
      </c>
      <c r="Q4145">
        <v>218</v>
      </c>
      <c r="R4145">
        <v>223</v>
      </c>
      <c r="S4145">
        <v>228</v>
      </c>
      <c r="T4145">
        <v>233</v>
      </c>
    </row>
    <row r="4146" spans="1:20" hidden="1" x14ac:dyDescent="0.25">
      <c r="A4146">
        <v>4150</v>
      </c>
      <c r="B4146" t="s">
        <v>4354</v>
      </c>
      <c r="C4146" t="s">
        <v>4352</v>
      </c>
      <c r="D4146" t="s">
        <v>330</v>
      </c>
      <c r="E4146" t="s">
        <v>8352</v>
      </c>
      <c r="F4146" t="str">
        <f>VLOOKUP(TRIM(SUBSTITUTE(E4146,CHAR(160),CHAR(32))),Metadata!B$1:C$2632,2,FALSE)</f>
        <v>Prévost, abbé, 1697-1763.</v>
      </c>
      <c r="G4146" t="str">
        <f>VLOOKUP(TRIM(SUBSTITUTE(E4146,CHAR(160),CHAR(32))),Metadata!B$1:D$2632,3,FALSE)</f>
        <v>Le philosophe anglois, ou, Histoire de monsieur Cleveland, fils naturel de Cromwel. T. 1-3</v>
      </c>
      <c r="H4146">
        <f>VLOOKUP(TRIM(SUBSTITUTE(E4146,CHAR(160),CHAR(32))),Metadata!B$1:E$2632,4,FALSE)</f>
        <v>1731</v>
      </c>
      <c r="I4146" t="s">
        <v>448</v>
      </c>
      <c r="K4146" t="str">
        <f>VLOOKUP(TRIM(SUBSTITUTE(E4146,CHAR(160),CHAR(32))),Metadata!B$1:H$2632,7,FALSE)</f>
        <v>roman</v>
      </c>
      <c r="L4146" t="s">
        <v>4378</v>
      </c>
      <c r="N4146" t="str">
        <f>VLOOKUP(TRIM(SUBSTITUTE(E4146,CHAR(160),CHAR(32))),Metadata!B$1:J$2632,9,FALSE)</f>
        <v>prose</v>
      </c>
      <c r="O4146">
        <f>VLOOKUP(TRIM(SUBSTITUTE(E4146,CHAR(160),CHAR(32))),Metadata!B$1:K$2632,10,FALSE)</f>
        <v>281280</v>
      </c>
      <c r="P4146" s="4" t="s">
        <v>13205</v>
      </c>
      <c r="Q4146">
        <v>216</v>
      </c>
      <c r="R4146">
        <v>221</v>
      </c>
      <c r="S4146">
        <v>227</v>
      </c>
      <c r="T4146">
        <v>232</v>
      </c>
    </row>
    <row r="4147" spans="1:20" hidden="1" x14ac:dyDescent="0.25">
      <c r="A4147">
        <v>4151</v>
      </c>
      <c r="B4147" t="s">
        <v>4354</v>
      </c>
      <c r="C4147" t="s">
        <v>4352</v>
      </c>
      <c r="D4147" t="s">
        <v>330</v>
      </c>
      <c r="E4147" t="s">
        <v>8407</v>
      </c>
      <c r="F4147" t="str">
        <f>VLOOKUP(TRIM(SUBSTITUTE(E4147,CHAR(160),CHAR(32))),Metadata!B$1:C$2632,2,FALSE)</f>
        <v>Terrasson, Jean, 1670-1750.</v>
      </c>
      <c r="G4147" t="str">
        <f>VLOOKUP(TRIM(SUBSTITUTE(E4147,CHAR(160),CHAR(32))),Metadata!B$1:D$2632,3,FALSE)</f>
        <v>Sethos: histoire, ou, Vie tirée des monumens anecdotes de l'ancienne Egypte.</v>
      </c>
      <c r="H4147">
        <f>VLOOKUP(TRIM(SUBSTITUTE(E4147,CHAR(160),CHAR(32))),Metadata!B$1:E$2632,4,FALSE)</f>
        <v>1731</v>
      </c>
      <c r="I4147" t="s">
        <v>448</v>
      </c>
      <c r="K4147" t="str">
        <f>VLOOKUP(TRIM(SUBSTITUTE(E4147,CHAR(160),CHAR(32))),Metadata!B$1:H$2632,7,FALSE)</f>
        <v>roman</v>
      </c>
      <c r="L4147" t="s">
        <v>4378</v>
      </c>
      <c r="N4147" t="str">
        <f>VLOOKUP(TRIM(SUBSTITUTE(E4147,CHAR(160),CHAR(32))),Metadata!B$1:J$2632,9,FALSE)</f>
        <v>prose</v>
      </c>
      <c r="O4147">
        <f>VLOOKUP(TRIM(SUBSTITUTE(E4147,CHAR(160),CHAR(32))),Metadata!B$1:K$2632,10,FALSE)</f>
        <v>220986</v>
      </c>
      <c r="P4147" s="4" t="s">
        <v>13206</v>
      </c>
      <c r="Q4147">
        <v>140</v>
      </c>
      <c r="R4147">
        <v>144</v>
      </c>
      <c r="S4147">
        <v>161</v>
      </c>
      <c r="T4147">
        <v>169</v>
      </c>
    </row>
    <row r="4148" spans="1:20" hidden="1" x14ac:dyDescent="0.25">
      <c r="A4148">
        <v>4152</v>
      </c>
      <c r="B4148" t="s">
        <v>4354</v>
      </c>
      <c r="C4148" t="s">
        <v>4352</v>
      </c>
      <c r="D4148" t="s">
        <v>330</v>
      </c>
      <c r="E4148" t="s">
        <v>8367</v>
      </c>
      <c r="F4148" t="str">
        <f>VLOOKUP(TRIM(SUBSTITUTE(E4148,CHAR(160),CHAR(32))),Metadata!B$1:C$2632,2,FALSE)</f>
        <v>Riccoboni, Marie Jeanne de Heurles Laboras de Mezières, 1713-1792.</v>
      </c>
      <c r="G4148" t="str">
        <f>VLOOKUP(TRIM(SUBSTITUTE(E4148,CHAR(160),CHAR(32))),Metadata!B$1:D$2632,3,FALSE)</f>
        <v>Histoire du marquis de Cressy</v>
      </c>
      <c r="H4148">
        <f>VLOOKUP(TRIM(SUBSTITUTE(E4148,CHAR(160),CHAR(32))),Metadata!B$1:E$2632,4,FALSE)</f>
        <v>1758</v>
      </c>
      <c r="I4148" t="s">
        <v>448</v>
      </c>
      <c r="K4148" t="str">
        <f>VLOOKUP(TRIM(SUBSTITUTE(E4148,CHAR(160),CHAR(32))),Metadata!B$1:H$2632,7,FALSE)</f>
        <v>roman</v>
      </c>
      <c r="L4148" t="s">
        <v>4378</v>
      </c>
      <c r="N4148" t="str">
        <f>VLOOKUP(TRIM(SUBSTITUTE(E4148,CHAR(160),CHAR(32))),Metadata!B$1:J$2632,9,FALSE)</f>
        <v>prose</v>
      </c>
      <c r="O4148">
        <f>VLOOKUP(TRIM(SUBSTITUTE(E4148,CHAR(160),CHAR(32))),Metadata!B$1:K$2632,10,FALSE)</f>
        <v>26089</v>
      </c>
      <c r="P4148" s="8" t="s">
        <v>12189</v>
      </c>
      <c r="Q4148">
        <v>306</v>
      </c>
      <c r="R4148">
        <v>311</v>
      </c>
      <c r="S4148">
        <v>316</v>
      </c>
      <c r="T4148">
        <v>321</v>
      </c>
    </row>
    <row r="4149" spans="1:20" hidden="1" x14ac:dyDescent="0.25">
      <c r="A4149">
        <v>4153</v>
      </c>
      <c r="B4149" t="s">
        <v>4354</v>
      </c>
      <c r="C4149" t="s">
        <v>4352</v>
      </c>
      <c r="D4149" t="s">
        <v>330</v>
      </c>
      <c r="E4149" t="s">
        <v>8184</v>
      </c>
      <c r="F4149" t="str">
        <f>VLOOKUP(TRIM(SUBSTITUTE(E4149,CHAR(160),CHAR(32))),Metadata!B$1:C$2632,2,FALSE)</f>
        <v>Beaumarchais, Pierre Augustin Caron de, 1732-1799.</v>
      </c>
      <c r="G4149" t="str">
        <f>VLOOKUP(TRIM(SUBSTITUTE(E4149,CHAR(160),CHAR(32))),Metadata!B$1:D$2632,3,FALSE)</f>
        <v>La Folle Journée ou le Mariage de Figaro</v>
      </c>
      <c r="H4149">
        <f>VLOOKUP(TRIM(SUBSTITUTE(E4149,CHAR(160),CHAR(32))),Metadata!B$1:E$2632,4,FALSE)</f>
        <v>1785</v>
      </c>
      <c r="I4149" t="s">
        <v>448</v>
      </c>
      <c r="K4149" t="str">
        <f>VLOOKUP(TRIM(SUBSTITUTE(E4149,CHAR(160),CHAR(32))),Metadata!B$1:H$2632,7,FALSE)</f>
        <v>theatre</v>
      </c>
      <c r="L4149" t="s">
        <v>4472</v>
      </c>
      <c r="N4149" t="str">
        <f>VLOOKUP(TRIM(SUBSTITUTE(E4149,CHAR(160),CHAR(32))),Metadata!B$1:J$2632,9,FALSE)</f>
        <v/>
      </c>
      <c r="O4149">
        <f>VLOOKUP(TRIM(SUBSTITUTE(E4149,CHAR(160),CHAR(32))),Metadata!B$1:K$2632,10,FALSE)</f>
        <v>44744</v>
      </c>
      <c r="P4149" s="8" t="s">
        <v>13207</v>
      </c>
      <c r="Q4149">
        <v>113</v>
      </c>
      <c r="R4149">
        <v>118</v>
      </c>
      <c r="S4149">
        <v>124</v>
      </c>
      <c r="T4149">
        <v>130</v>
      </c>
    </row>
    <row r="4150" spans="1:20" hidden="1" x14ac:dyDescent="0.25">
      <c r="A4150">
        <v>4154</v>
      </c>
      <c r="B4150" t="s">
        <v>4354</v>
      </c>
      <c r="C4150" t="s">
        <v>4352</v>
      </c>
      <c r="D4150" t="s">
        <v>330</v>
      </c>
      <c r="E4150" t="s">
        <v>8356</v>
      </c>
      <c r="F4150" t="str">
        <f>VLOOKUP(TRIM(SUBSTITUTE(E4150,CHAR(160),CHAR(32))),Metadata!B$1:C$2632,2,FALSE)</f>
        <v>Prévost, abbé, 1697-1763.</v>
      </c>
      <c r="G4150" t="str">
        <f>VLOOKUP(TRIM(SUBSTITUTE(E4150,CHAR(160),CHAR(32))),Metadata!B$1:D$2632,3,FALSE)</f>
        <v>Lettres angloises, ou Histoire de Miss Clarisse Harlove. T. 2</v>
      </c>
      <c r="H4150">
        <f>VLOOKUP(TRIM(SUBSTITUTE(E4150,CHAR(160),CHAR(32))),Metadata!B$1:E$2632,4,FALSE)</f>
        <v>1751</v>
      </c>
      <c r="I4150" t="s">
        <v>448</v>
      </c>
      <c r="K4150" t="str">
        <f>VLOOKUP(TRIM(SUBSTITUTE(E4150,CHAR(160),CHAR(32))),Metadata!B$1:H$2632,7,FALSE)</f>
        <v>roman</v>
      </c>
      <c r="L4150" t="s">
        <v>4378</v>
      </c>
      <c r="N4150" t="str">
        <f>VLOOKUP(TRIM(SUBSTITUTE(E4150,CHAR(160),CHAR(32))),Metadata!B$1:J$2632,9,FALSE)</f>
        <v>prose</v>
      </c>
      <c r="O4150">
        <f>VLOOKUP(TRIM(SUBSTITUTE(E4150,CHAR(160),CHAR(32))),Metadata!B$1:K$2632,10,FALSE)</f>
        <v>123869</v>
      </c>
      <c r="P4150" s="4" t="s">
        <v>12190</v>
      </c>
      <c r="Q4150">
        <v>127</v>
      </c>
      <c r="R4150">
        <v>132</v>
      </c>
      <c r="S4150">
        <v>138</v>
      </c>
      <c r="T4150">
        <v>144</v>
      </c>
    </row>
    <row r="4151" spans="1:20" hidden="1" x14ac:dyDescent="0.25">
      <c r="A4151">
        <v>4155</v>
      </c>
      <c r="B4151" t="s">
        <v>4354</v>
      </c>
      <c r="C4151" t="s">
        <v>4352</v>
      </c>
      <c r="D4151" t="s">
        <v>330</v>
      </c>
      <c r="E4151" t="s">
        <v>8184</v>
      </c>
      <c r="F4151" t="str">
        <f>VLOOKUP(TRIM(SUBSTITUTE(E4151,CHAR(160),CHAR(32))),Metadata!B$1:C$2632,2,FALSE)</f>
        <v>Beaumarchais, Pierre Augustin Caron de, 1732-1799.</v>
      </c>
      <c r="G4151" t="str">
        <f>VLOOKUP(TRIM(SUBSTITUTE(E4151,CHAR(160),CHAR(32))),Metadata!B$1:D$2632,3,FALSE)</f>
        <v>La Folle Journée ou le Mariage de Figaro</v>
      </c>
      <c r="H4151">
        <f>VLOOKUP(TRIM(SUBSTITUTE(E4151,CHAR(160),CHAR(32))),Metadata!B$1:E$2632,4,FALSE)</f>
        <v>1785</v>
      </c>
      <c r="I4151" t="s">
        <v>448</v>
      </c>
      <c r="K4151" t="str">
        <f>VLOOKUP(TRIM(SUBSTITUTE(E4151,CHAR(160),CHAR(32))),Metadata!B$1:H$2632,7,FALSE)</f>
        <v>theatre</v>
      </c>
      <c r="L4151" t="s">
        <v>4472</v>
      </c>
      <c r="N4151" t="str">
        <f>VLOOKUP(TRIM(SUBSTITUTE(E4151,CHAR(160),CHAR(32))),Metadata!B$1:J$2632,9,FALSE)</f>
        <v/>
      </c>
      <c r="O4151">
        <f>VLOOKUP(TRIM(SUBSTITUTE(E4151,CHAR(160),CHAR(32))),Metadata!B$1:K$2632,10,FALSE)</f>
        <v>44744</v>
      </c>
      <c r="P4151" s="4" t="s">
        <v>13208</v>
      </c>
      <c r="Q4151">
        <v>72</v>
      </c>
      <c r="R4151">
        <v>76</v>
      </c>
      <c r="S4151">
        <v>82</v>
      </c>
      <c r="T4151">
        <v>87</v>
      </c>
    </row>
    <row r="4152" spans="1:20" hidden="1" x14ac:dyDescent="0.25">
      <c r="A4152">
        <v>4156</v>
      </c>
      <c r="B4152" t="s">
        <v>4354</v>
      </c>
      <c r="C4152" t="s">
        <v>4352</v>
      </c>
      <c r="D4152" t="s">
        <v>330</v>
      </c>
      <c r="E4152" t="s">
        <v>8407</v>
      </c>
      <c r="F4152" t="str">
        <f>VLOOKUP(TRIM(SUBSTITUTE(E4152,CHAR(160),CHAR(32))),Metadata!B$1:C$2632,2,FALSE)</f>
        <v>Terrasson, Jean, 1670-1750.</v>
      </c>
      <c r="G4152" t="str">
        <f>VLOOKUP(TRIM(SUBSTITUTE(E4152,CHAR(160),CHAR(32))),Metadata!B$1:D$2632,3,FALSE)</f>
        <v>Sethos: histoire, ou, Vie tirée des monumens anecdotes de l'ancienne Egypte.</v>
      </c>
      <c r="H4152">
        <f>VLOOKUP(TRIM(SUBSTITUTE(E4152,CHAR(160),CHAR(32))),Metadata!B$1:E$2632,4,FALSE)</f>
        <v>1731</v>
      </c>
      <c r="I4152" t="s">
        <v>448</v>
      </c>
      <c r="K4152" t="str">
        <f>VLOOKUP(TRIM(SUBSTITUTE(E4152,CHAR(160),CHAR(32))),Metadata!B$1:H$2632,7,FALSE)</f>
        <v>roman</v>
      </c>
      <c r="L4152" t="s">
        <v>4378</v>
      </c>
      <c r="N4152" t="str">
        <f>VLOOKUP(TRIM(SUBSTITUTE(E4152,CHAR(160),CHAR(32))),Metadata!B$1:J$2632,9,FALSE)</f>
        <v>prose</v>
      </c>
      <c r="O4152">
        <f>VLOOKUP(TRIM(SUBSTITUTE(E4152,CHAR(160),CHAR(32))),Metadata!B$1:K$2632,10,FALSE)</f>
        <v>220986</v>
      </c>
      <c r="P4152" s="4" t="s">
        <v>13209</v>
      </c>
      <c r="Q4152">
        <v>249</v>
      </c>
      <c r="R4152">
        <v>254</v>
      </c>
      <c r="S4152">
        <v>269</v>
      </c>
      <c r="T4152">
        <v>274</v>
      </c>
    </row>
    <row r="4153" spans="1:20" hidden="1" x14ac:dyDescent="0.25">
      <c r="A4153">
        <v>4157</v>
      </c>
      <c r="B4153" t="s">
        <v>4354</v>
      </c>
      <c r="C4153" t="s">
        <v>4352</v>
      </c>
      <c r="D4153" t="s">
        <v>330</v>
      </c>
      <c r="E4153" t="s">
        <v>8268</v>
      </c>
      <c r="F4153" t="str">
        <f>VLOOKUP(TRIM(SUBSTITUTE(E4153,CHAR(160),CHAR(32))),Metadata!B$1:C$2632,2,FALSE)</f>
        <v>Genlis, Stéphanie Félicité, comtesse de, 1746-1830.</v>
      </c>
      <c r="G4153" t="str">
        <f>VLOOKUP(TRIM(SUBSTITUTE(E4153,CHAR(160),CHAR(32))),Metadata!B$1:D$2632,3,FALSE)</f>
        <v>Les chevaliers du cygne, ou, La cour de Charlemagne</v>
      </c>
      <c r="H4153">
        <f>VLOOKUP(TRIM(SUBSTITUTE(E4153,CHAR(160),CHAR(32))),Metadata!B$1:E$2632,4,FALSE)</f>
        <v>1795</v>
      </c>
      <c r="I4153" t="s">
        <v>448</v>
      </c>
      <c r="K4153" t="str">
        <f>VLOOKUP(TRIM(SUBSTITUTE(E4153,CHAR(160),CHAR(32))),Metadata!B$1:H$2632,7,FALSE)</f>
        <v>roman</v>
      </c>
      <c r="L4153" t="s">
        <v>4378</v>
      </c>
      <c r="N4153" t="str">
        <f>VLOOKUP(TRIM(SUBSTITUTE(E4153,CHAR(160),CHAR(32))),Metadata!B$1:J$2632,9,FALSE)</f>
        <v>prose</v>
      </c>
      <c r="O4153">
        <f>VLOOKUP(TRIM(SUBSTITUTE(E4153,CHAR(160),CHAR(32))),Metadata!B$1:K$2632,10,FALSE)</f>
        <v>195717</v>
      </c>
      <c r="P4153" s="4" t="s">
        <v>9451</v>
      </c>
      <c r="Q4153">
        <v>21</v>
      </c>
      <c r="R4153">
        <v>26</v>
      </c>
      <c r="S4153">
        <v>31</v>
      </c>
      <c r="T4153">
        <v>36</v>
      </c>
    </row>
    <row r="4154" spans="1:20" hidden="1" x14ac:dyDescent="0.25">
      <c r="A4154">
        <v>4158</v>
      </c>
      <c r="B4154" t="s">
        <v>4354</v>
      </c>
      <c r="C4154" t="s">
        <v>4352</v>
      </c>
      <c r="D4154" t="s">
        <v>330</v>
      </c>
      <c r="E4154" t="s">
        <v>8381</v>
      </c>
      <c r="F4154" t="str">
        <f>VLOOKUP(TRIM(SUBSTITUTE(E4154,CHAR(160),CHAR(32))),Metadata!B$1:C$2632,2,FALSE)</f>
        <v>Rousseau, Jean-Jacques, 1712-1778.</v>
      </c>
      <c r="G4154" t="str">
        <f>VLOOKUP(TRIM(SUBSTITUTE(E4154,CHAR(160),CHAR(32))),Metadata!B$1:D$2632,3,FALSE)</f>
        <v>La nouvelle Héloïse</v>
      </c>
      <c r="H4154">
        <f>VLOOKUP(TRIM(SUBSTITUTE(E4154,CHAR(160),CHAR(32))),Metadata!B$1:E$2632,4,FALSE)</f>
        <v>1761</v>
      </c>
      <c r="I4154" t="s">
        <v>448</v>
      </c>
      <c r="K4154" t="str">
        <f>VLOOKUP(TRIM(SUBSTITUTE(E4154,CHAR(160),CHAR(32))),Metadata!B$1:H$2632,7,FALSE)</f>
        <v>roman</v>
      </c>
      <c r="L4154" t="s">
        <v>4378</v>
      </c>
      <c r="N4154" t="str">
        <f>VLOOKUP(TRIM(SUBSTITUTE(E4154,CHAR(160),CHAR(32))),Metadata!B$1:J$2632,9,FALSE)</f>
        <v>prose</v>
      </c>
      <c r="O4154">
        <f>VLOOKUP(TRIM(SUBSTITUTE(E4154,CHAR(160),CHAR(32))),Metadata!B$1:K$2632,10,FALSE)</f>
        <v>299094</v>
      </c>
      <c r="P4154" s="4" t="s">
        <v>12191</v>
      </c>
      <c r="Q4154">
        <v>10</v>
      </c>
      <c r="R4154">
        <v>14</v>
      </c>
      <c r="S4154">
        <v>20</v>
      </c>
      <c r="T4154">
        <v>25</v>
      </c>
    </row>
    <row r="4155" spans="1:20" hidden="1" x14ac:dyDescent="0.25">
      <c r="A4155">
        <v>4159</v>
      </c>
      <c r="B4155" t="s">
        <v>4354</v>
      </c>
      <c r="C4155" t="s">
        <v>4352</v>
      </c>
      <c r="D4155" t="s">
        <v>330</v>
      </c>
      <c r="E4155" t="s">
        <v>8657</v>
      </c>
      <c r="F4155" t="str">
        <f>VLOOKUP(TRIM(SUBSTITUTE(E4155,CHAR(160),CHAR(32))),Metadata!B$1:C$2632,2,FALSE)</f>
        <v>Sand, George, 1804-1876.</v>
      </c>
      <c r="G4155" t="str">
        <f>VLOOKUP(TRIM(SUBSTITUTE(E4155,CHAR(160),CHAR(32))),Metadata!B$1:D$2632,3,FALSE)</f>
        <v>Consuelo (tome 2)</v>
      </c>
      <c r="H4155">
        <f>VLOOKUP(TRIM(SUBSTITUTE(E4155,CHAR(160),CHAR(32))),Metadata!B$1:E$2632,4,FALSE)</f>
        <v>1843</v>
      </c>
      <c r="I4155" t="s">
        <v>450</v>
      </c>
      <c r="K4155" t="str">
        <f>VLOOKUP(TRIM(SUBSTITUTE(E4155,CHAR(160),CHAR(32))),Metadata!B$1:H$2632,7,FALSE)</f>
        <v>roman</v>
      </c>
      <c r="L4155" t="s">
        <v>4378</v>
      </c>
      <c r="N4155" t="str">
        <f>VLOOKUP(TRIM(SUBSTITUTE(E4155,CHAR(160),CHAR(32))),Metadata!B$1:J$2632,9,FALSE)</f>
        <v/>
      </c>
      <c r="O4155">
        <f>VLOOKUP(TRIM(SUBSTITUTE(E4155,CHAR(160),CHAR(32))),Metadata!B$1:K$2632,10,FALSE)</f>
        <v>169677</v>
      </c>
      <c r="P4155" s="4" t="s">
        <v>12192</v>
      </c>
      <c r="Q4155">
        <v>51</v>
      </c>
      <c r="R4155">
        <v>56</v>
      </c>
      <c r="S4155">
        <v>61</v>
      </c>
      <c r="T4155">
        <v>66</v>
      </c>
    </row>
    <row r="4156" spans="1:20" hidden="1" x14ac:dyDescent="0.25">
      <c r="A4156">
        <v>4160</v>
      </c>
      <c r="B4156" t="s">
        <v>4354</v>
      </c>
      <c r="C4156" t="s">
        <v>4352</v>
      </c>
      <c r="D4156" t="s">
        <v>330</v>
      </c>
      <c r="E4156" t="s">
        <v>8579</v>
      </c>
      <c r="F4156" t="str">
        <f>VLOOKUP(TRIM(SUBSTITUTE(E4156,CHAR(160),CHAR(32))),Metadata!B$1:C$2632,2,FALSE)</f>
        <v>Jouy, Etienne de, 1764-1846.</v>
      </c>
      <c r="G4156" t="str">
        <f>VLOOKUP(TRIM(SUBSTITUTE(E4156,CHAR(160),CHAR(32))),Metadata!B$1:D$2632,3,FALSE)</f>
        <v>L'hermite de la Chaussée-d'Antin, ou, Observations sur les moeurs et les usages parisiens au commencement du XIXe siècle. 1813:</v>
      </c>
      <c r="H4156">
        <f>VLOOKUP(TRIM(SUBSTITUTE(E4156,CHAR(160),CHAR(32))),Metadata!B$1:E$2632,4,FALSE)</f>
        <v>1813</v>
      </c>
      <c r="I4156" t="s">
        <v>450</v>
      </c>
      <c r="K4156" t="str">
        <f>VLOOKUP(TRIM(SUBSTITUTE(E4156,CHAR(160),CHAR(32))),Metadata!B$1:H$2632,7,FALSE)</f>
        <v>traite ou essai</v>
      </c>
      <c r="L4156" t="s">
        <v>4402</v>
      </c>
      <c r="N4156" t="str">
        <f>VLOOKUP(TRIM(SUBSTITUTE(E4156,CHAR(160),CHAR(32))),Metadata!B$1:J$2632,9,FALSE)</f>
        <v>prose</v>
      </c>
      <c r="O4156">
        <f>VLOOKUP(TRIM(SUBSTITUTE(E4156,CHAR(160),CHAR(32))),Metadata!B$1:K$2632,10,FALSE)</f>
        <v>137489</v>
      </c>
      <c r="P4156" s="4" t="s">
        <v>12193</v>
      </c>
      <c r="Q4156">
        <v>80</v>
      </c>
      <c r="R4156">
        <v>89</v>
      </c>
      <c r="S4156">
        <v>113</v>
      </c>
      <c r="T4156">
        <v>122</v>
      </c>
    </row>
    <row r="4157" spans="1:20" hidden="1" x14ac:dyDescent="0.25">
      <c r="A4157">
        <v>4161</v>
      </c>
      <c r="B4157" t="s">
        <v>4354</v>
      </c>
      <c r="C4157" t="s">
        <v>4352</v>
      </c>
      <c r="D4157" t="s">
        <v>330</v>
      </c>
      <c r="E4157" t="s">
        <v>8457</v>
      </c>
      <c r="F4157" t="str">
        <f>VLOOKUP(TRIM(SUBSTITUTE(E4157,CHAR(160),CHAR(32))),Metadata!B$1:C$2632,2,FALSE)</f>
        <v>Chateaubriand, Francois-René, vicomte de, 1768-1848.</v>
      </c>
      <c r="G4157" t="str">
        <f>VLOOKUP(TRIM(SUBSTITUTE(E4157,CHAR(160),CHAR(32))),Metadata!B$1:D$2632,3,FALSE)</f>
        <v>Les martyrs</v>
      </c>
      <c r="H4157">
        <f>VLOOKUP(TRIM(SUBSTITUTE(E4157,CHAR(160),CHAR(32))),Metadata!B$1:E$2632,4,FALSE)</f>
        <v>1810</v>
      </c>
      <c r="I4157" t="s">
        <v>450</v>
      </c>
      <c r="K4157" t="str">
        <f>VLOOKUP(TRIM(SUBSTITUTE(E4157,CHAR(160),CHAR(32))),Metadata!B$1:H$2632,7,FALSE)</f>
        <v>roman</v>
      </c>
      <c r="L4157" t="s">
        <v>4378</v>
      </c>
      <c r="N4157" t="str">
        <f>VLOOKUP(TRIM(SUBSTITUTE(E4157,CHAR(160),CHAR(32))),Metadata!B$1:J$2632,9,FALSE)</f>
        <v>prose</v>
      </c>
      <c r="O4157">
        <f>VLOOKUP(TRIM(SUBSTITUTE(E4157,CHAR(160),CHAR(32))),Metadata!B$1:K$2632,10,FALSE)</f>
        <v>160710</v>
      </c>
      <c r="P4157" s="4" t="s">
        <v>12194</v>
      </c>
      <c r="Q4157">
        <v>25</v>
      </c>
      <c r="R4157">
        <v>34</v>
      </c>
      <c r="S4157">
        <v>50</v>
      </c>
      <c r="T4157">
        <v>55</v>
      </c>
    </row>
    <row r="4158" spans="1:20" hidden="1" x14ac:dyDescent="0.25">
      <c r="A4158">
        <v>4162</v>
      </c>
      <c r="B4158" t="s">
        <v>4354</v>
      </c>
      <c r="C4158" t="s">
        <v>4352</v>
      </c>
      <c r="D4158" t="s">
        <v>330</v>
      </c>
      <c r="E4158" t="s">
        <v>8601</v>
      </c>
      <c r="F4158" t="str">
        <f>VLOOKUP(TRIM(SUBSTITUTE(E4158,CHAR(160),CHAR(32))),Metadata!B$1:C$2632,2,FALSE)</f>
        <v>Maeterlinck, Maurice, 1862-1949.</v>
      </c>
      <c r="G4158" t="str">
        <f>VLOOKUP(TRIM(SUBSTITUTE(E4158,CHAR(160),CHAR(32))),Metadata!B$1:D$2632,3,FALSE)</f>
        <v>Le trésor des humbles</v>
      </c>
      <c r="H4158">
        <f>VLOOKUP(TRIM(SUBSTITUTE(E4158,CHAR(160),CHAR(32))),Metadata!B$1:E$2632,4,FALSE)</f>
        <v>1896</v>
      </c>
      <c r="I4158" t="s">
        <v>450</v>
      </c>
      <c r="K4158" t="str">
        <f>VLOOKUP(TRIM(SUBSTITUTE(E4158,CHAR(160),CHAR(32))),Metadata!B$1:H$2632,7,FALSE)</f>
        <v>traite ou essai</v>
      </c>
      <c r="L4158" t="s">
        <v>4402</v>
      </c>
      <c r="N4158" t="str">
        <f>VLOOKUP(TRIM(SUBSTITUTE(E4158,CHAR(160),CHAR(32))),Metadata!B$1:J$2632,9,FALSE)</f>
        <v>prose</v>
      </c>
      <c r="O4158">
        <f>VLOOKUP(TRIM(SUBSTITUTE(E4158,CHAR(160),CHAR(32))),Metadata!B$1:K$2632,10,FALSE)</f>
        <v>42973</v>
      </c>
      <c r="P4158" s="4" t="s">
        <v>12195</v>
      </c>
      <c r="Q4158">
        <v>136</v>
      </c>
      <c r="R4158">
        <v>141</v>
      </c>
      <c r="S4158">
        <v>146</v>
      </c>
      <c r="T4158">
        <v>151</v>
      </c>
    </row>
    <row r="4159" spans="1:20" hidden="1" x14ac:dyDescent="0.25">
      <c r="A4159">
        <v>4163</v>
      </c>
      <c r="B4159" t="s">
        <v>4354</v>
      </c>
      <c r="C4159" t="s">
        <v>4352</v>
      </c>
      <c r="D4159" t="s">
        <v>330</v>
      </c>
      <c r="E4159" t="s">
        <v>8554</v>
      </c>
      <c r="F4159" t="str">
        <f>VLOOKUP(TRIM(SUBSTITUTE(E4159,CHAR(160),CHAR(32))),Metadata!B$1:C$2632,2,FALSE)</f>
        <v>Gobineau, Arthur, comte de, 1816-1882</v>
      </c>
      <c r="G4159" t="str">
        <f>VLOOKUP(TRIM(SUBSTITUTE(E4159,CHAR(160),CHAR(32))),Metadata!B$1:D$2632,3,FALSE)</f>
        <v>Scaramouche</v>
      </c>
      <c r="H4159">
        <f>VLOOKUP(TRIM(SUBSTITUTE(E4159,CHAR(160),CHAR(32))),Metadata!B$1:E$2632,4,FALSE)</f>
        <v>1843</v>
      </c>
      <c r="I4159" t="s">
        <v>450</v>
      </c>
      <c r="K4159" t="str">
        <f>VLOOKUP(TRIM(SUBSTITUTE(E4159,CHAR(160),CHAR(32))),Metadata!B$1:H$2632,7,FALSE)</f>
        <v>theatre</v>
      </c>
      <c r="L4159" t="s">
        <v>4472</v>
      </c>
      <c r="N4159" t="str">
        <f>VLOOKUP(TRIM(SUBSTITUTE(E4159,CHAR(160),CHAR(32))),Metadata!B$1:J$2632,9,FALSE)</f>
        <v/>
      </c>
      <c r="O4159">
        <f>VLOOKUP(TRIM(SUBSTITUTE(E4159,CHAR(160),CHAR(32))),Metadata!B$1:K$2632,10,FALSE)</f>
        <v>27108</v>
      </c>
      <c r="P4159" s="4" t="s">
        <v>12196</v>
      </c>
      <c r="Q4159">
        <v>185</v>
      </c>
      <c r="R4159">
        <v>190</v>
      </c>
      <c r="S4159">
        <v>195</v>
      </c>
      <c r="T4159">
        <v>200</v>
      </c>
    </row>
    <row r="4160" spans="1:20" hidden="1" x14ac:dyDescent="0.25">
      <c r="A4160">
        <v>4164</v>
      </c>
      <c r="B4160" t="s">
        <v>4354</v>
      </c>
      <c r="C4160" t="s">
        <v>4352</v>
      </c>
      <c r="D4160" t="s">
        <v>330</v>
      </c>
      <c r="E4160" t="s">
        <v>8631</v>
      </c>
      <c r="F4160" t="str">
        <f>VLOOKUP(TRIM(SUBSTITUTE(E4160,CHAR(160),CHAR(32))),Metadata!B$1:C$2632,2,FALSE)</f>
        <v>Ozanam, Frédéric, 1813-1853.</v>
      </c>
      <c r="G4160" t="str">
        <f>VLOOKUP(TRIM(SUBSTITUTE(E4160,CHAR(160),CHAR(32))),Metadata!B$1:D$2632,3,FALSE)</f>
        <v>Essai sur philosophie de Dante</v>
      </c>
      <c r="H4160">
        <f>VLOOKUP(TRIM(SUBSTITUTE(E4160,CHAR(160),CHAR(32))),Metadata!B$1:E$2632,4,FALSE)</f>
        <v>1838</v>
      </c>
      <c r="I4160" t="s">
        <v>450</v>
      </c>
      <c r="K4160" t="str">
        <f>VLOOKUP(TRIM(SUBSTITUTE(E4160,CHAR(160),CHAR(32))),Metadata!B$1:H$2632,7,FALSE)</f>
        <v>traite ou essai</v>
      </c>
      <c r="L4160" t="s">
        <v>4402</v>
      </c>
      <c r="N4160" t="str">
        <f>VLOOKUP(TRIM(SUBSTITUTE(E4160,CHAR(160),CHAR(32))),Metadata!B$1:J$2632,9,FALSE)</f>
        <v>prose</v>
      </c>
      <c r="O4160">
        <f>VLOOKUP(TRIM(SUBSTITUTE(E4160,CHAR(160),CHAR(32))),Metadata!B$1:K$2632,10,FALSE)</f>
        <v>59055</v>
      </c>
      <c r="P4160" s="4" t="s">
        <v>13210</v>
      </c>
      <c r="Q4160">
        <v>51</v>
      </c>
      <c r="R4160">
        <v>60</v>
      </c>
      <c r="S4160">
        <v>77</v>
      </c>
      <c r="T4160">
        <v>82</v>
      </c>
    </row>
    <row r="4161" spans="1:20" hidden="1" x14ac:dyDescent="0.25">
      <c r="A4161">
        <v>4165</v>
      </c>
      <c r="B4161" t="s">
        <v>4354</v>
      </c>
      <c r="C4161" t="s">
        <v>4352</v>
      </c>
      <c r="D4161" t="s">
        <v>330</v>
      </c>
      <c r="E4161" t="s">
        <v>8657</v>
      </c>
      <c r="F4161" t="str">
        <f>VLOOKUP(TRIM(SUBSTITUTE(E4161,CHAR(160),CHAR(32))),Metadata!B$1:C$2632,2,FALSE)</f>
        <v>Sand, George, 1804-1876.</v>
      </c>
      <c r="G4161" t="str">
        <f>VLOOKUP(TRIM(SUBSTITUTE(E4161,CHAR(160),CHAR(32))),Metadata!B$1:D$2632,3,FALSE)</f>
        <v>Consuelo (tome 2)</v>
      </c>
      <c r="H4161">
        <f>VLOOKUP(TRIM(SUBSTITUTE(E4161,CHAR(160),CHAR(32))),Metadata!B$1:E$2632,4,FALSE)</f>
        <v>1843</v>
      </c>
      <c r="I4161" t="s">
        <v>450</v>
      </c>
      <c r="K4161" t="str">
        <f>VLOOKUP(TRIM(SUBSTITUTE(E4161,CHAR(160),CHAR(32))),Metadata!B$1:H$2632,7,FALSE)</f>
        <v>roman</v>
      </c>
      <c r="L4161" t="s">
        <v>4378</v>
      </c>
      <c r="N4161" t="str">
        <f>VLOOKUP(TRIM(SUBSTITUTE(E4161,CHAR(160),CHAR(32))),Metadata!B$1:J$2632,9,FALSE)</f>
        <v/>
      </c>
      <c r="O4161">
        <f>VLOOKUP(TRIM(SUBSTITUTE(E4161,CHAR(160),CHAR(32))),Metadata!B$1:K$2632,10,FALSE)</f>
        <v>169677</v>
      </c>
      <c r="P4161" s="4" t="s">
        <v>12197</v>
      </c>
      <c r="Q4161">
        <v>91</v>
      </c>
      <c r="R4161">
        <v>96</v>
      </c>
      <c r="S4161">
        <v>101</v>
      </c>
      <c r="T4161">
        <v>106</v>
      </c>
    </row>
    <row r="4162" spans="1:20" hidden="1" x14ac:dyDescent="0.25">
      <c r="A4162">
        <v>4166</v>
      </c>
      <c r="B4162" t="s">
        <v>4354</v>
      </c>
      <c r="C4162" t="s">
        <v>4352</v>
      </c>
      <c r="D4162" t="s">
        <v>330</v>
      </c>
      <c r="E4162" t="s">
        <v>8506</v>
      </c>
      <c r="F4162" t="str">
        <f>VLOOKUP(TRIM(SUBSTITUTE(E4162,CHAR(160),CHAR(32))),Metadata!B$1:C$2632,2,FALSE)</f>
        <v>Dumas, Alexandre (père), 1802-1870.</v>
      </c>
      <c r="G4162" t="str">
        <f>VLOOKUP(TRIM(SUBSTITUTE(E4162,CHAR(160),CHAR(32))),Metadata!B$1:D$2632,3,FALSE)</f>
        <v>Vicomte de Bragelonne (Le)</v>
      </c>
      <c r="H4162">
        <f>VLOOKUP(TRIM(SUBSTITUTE(E4162,CHAR(160),CHAR(32))),Metadata!B$1:E$2632,4,FALSE)</f>
        <v>1848</v>
      </c>
      <c r="I4162" t="s">
        <v>450</v>
      </c>
      <c r="K4162" t="str">
        <f>VLOOKUP(TRIM(SUBSTITUTE(E4162,CHAR(160),CHAR(32))),Metadata!B$1:H$2632,7,FALSE)</f>
        <v>Narratif, Roman</v>
      </c>
      <c r="L4162" t="s">
        <v>4786</v>
      </c>
      <c r="N4162" t="str">
        <f>VLOOKUP(TRIM(SUBSTITUTE(E4162,CHAR(160),CHAR(32))),Metadata!B$1:J$2632,9,FALSE)</f>
        <v/>
      </c>
      <c r="O4162">
        <f>VLOOKUP(TRIM(SUBSTITUTE(E4162,CHAR(160),CHAR(32))),Metadata!B$1:K$2632,10,FALSE)</f>
        <v>700272</v>
      </c>
      <c r="P4162" s="4" t="s">
        <v>13211</v>
      </c>
      <c r="Q4162">
        <v>224</v>
      </c>
      <c r="R4162">
        <v>228</v>
      </c>
      <c r="S4162">
        <v>234</v>
      </c>
      <c r="T4162">
        <v>239</v>
      </c>
    </row>
    <row r="4163" spans="1:20" x14ac:dyDescent="0.25">
      <c r="A4163">
        <v>4167</v>
      </c>
      <c r="B4163" t="s">
        <v>4354</v>
      </c>
      <c r="C4163" t="s">
        <v>4352</v>
      </c>
      <c r="D4163" t="s">
        <v>330</v>
      </c>
      <c r="E4163" t="s">
        <v>8626</v>
      </c>
      <c r="F4163" t="str">
        <f>VLOOKUP(TRIM(SUBSTITUTE(E4163,CHAR(160),CHAR(32))),Metadata!B$1:C$2632,2,FALSE)</f>
        <v>Nerval, Gérard de, 1808-1855.</v>
      </c>
      <c r="G4163" t="str">
        <f>VLOOKUP(TRIM(SUBSTITUTE(E4163,CHAR(160),CHAR(32))),Metadata!B$1:D$2632,3,FALSE)</f>
        <v>Les Illuminés ou Les Précurseurs du socialisme</v>
      </c>
      <c r="H4163">
        <f>VLOOKUP(TRIM(SUBSTITUTE(E4163,CHAR(160),CHAR(32))),Metadata!B$1:E$2632,4,FALSE)</f>
        <v>1852</v>
      </c>
      <c r="I4163" t="s">
        <v>450</v>
      </c>
      <c r="K4163" t="str">
        <f>VLOOKUP(TRIM(SUBSTITUTE(E4163,CHAR(160),CHAR(32))),Metadata!B$1:H$2632,7,FALSE)</f>
        <v>poesie</v>
      </c>
      <c r="L4163" t="s">
        <v>4382</v>
      </c>
      <c r="N4163" t="str">
        <f>VLOOKUP(TRIM(SUBSTITUTE(E4163,CHAR(160),CHAR(32))),Metadata!B$1:J$2632,9,FALSE)</f>
        <v/>
      </c>
      <c r="O4163">
        <f>VLOOKUP(TRIM(SUBSTITUTE(E4163,CHAR(160),CHAR(32))),Metadata!B$1:K$2632,10,FALSE)</f>
        <v>114256</v>
      </c>
      <c r="P4163" s="4" t="s">
        <v>12198</v>
      </c>
      <c r="Q4163">
        <v>43</v>
      </c>
      <c r="R4163">
        <v>52</v>
      </c>
      <c r="S4163">
        <v>58</v>
      </c>
      <c r="T4163">
        <v>64</v>
      </c>
    </row>
    <row r="4164" spans="1:20" hidden="1" x14ac:dyDescent="0.25">
      <c r="A4164">
        <v>4168</v>
      </c>
      <c r="B4164" t="s">
        <v>4354</v>
      </c>
      <c r="C4164" t="s">
        <v>4352</v>
      </c>
      <c r="D4164" t="s">
        <v>330</v>
      </c>
      <c r="E4164" t="s">
        <v>6257</v>
      </c>
      <c r="F4164" t="str">
        <f>VLOOKUP(TRIM(SUBSTITUTE(E4164,CHAR(160),CHAR(32))),Metadata!B$1:C$2632,2,FALSE)</f>
        <v>Sainte-Beuve, Charles Augustin, 1804-1869.</v>
      </c>
      <c r="G4164" t="str">
        <f>VLOOKUP(TRIM(SUBSTITUTE(E4164,CHAR(160),CHAR(32))),Metadata!B$1:D$2632,3,FALSE)</f>
        <v>Derniers portraits littéraires</v>
      </c>
      <c r="H4164">
        <f>VLOOKUP(TRIM(SUBSTITUTE(E4164,CHAR(160),CHAR(32))),Metadata!B$1:E$2632,4,FALSE)</f>
        <v>1852</v>
      </c>
      <c r="I4164" t="s">
        <v>450</v>
      </c>
      <c r="K4164" t="str">
        <f>VLOOKUP(TRIM(SUBSTITUTE(E4164,CHAR(160),CHAR(32))),Metadata!B$1:H$2632,7,FALSE)</f>
        <v>traite</v>
      </c>
      <c r="L4164" t="s">
        <v>4417</v>
      </c>
      <c r="N4164" t="str">
        <f>VLOOKUP(TRIM(SUBSTITUTE(E4164,CHAR(160),CHAR(32))),Metadata!B$1:J$2632,9,FALSE)</f>
        <v/>
      </c>
      <c r="O4164">
        <f>VLOOKUP(TRIM(SUBSTITUTE(E4164,CHAR(160),CHAR(32))),Metadata!B$1:K$2632,10,FALSE)</f>
        <v>197763</v>
      </c>
      <c r="P4164" s="4" t="s">
        <v>13212</v>
      </c>
      <c r="Q4164">
        <v>112</v>
      </c>
      <c r="R4164">
        <v>116</v>
      </c>
      <c r="S4164">
        <v>121</v>
      </c>
      <c r="T4164">
        <v>126</v>
      </c>
    </row>
    <row r="4165" spans="1:20" hidden="1" x14ac:dyDescent="0.25">
      <c r="A4165">
        <v>4169</v>
      </c>
      <c r="B4165" t="s">
        <v>4354</v>
      </c>
      <c r="C4165" t="s">
        <v>4352</v>
      </c>
      <c r="D4165" t="s">
        <v>330</v>
      </c>
      <c r="E4165" t="s">
        <v>8498</v>
      </c>
      <c r="F4165" t="str">
        <f>VLOOKUP(TRIM(SUBSTITUTE(E4165,CHAR(160),CHAR(32))),Metadata!B$1:C$2632,2,FALSE)</f>
        <v>Dumas, Alexandre (père), 1802-1870.</v>
      </c>
      <c r="G4165" t="str">
        <f>VLOOKUP(TRIM(SUBSTITUTE(E4165,CHAR(160),CHAR(32))),Metadata!B$1:D$2632,3,FALSE)</f>
        <v>Joseph Balsamo</v>
      </c>
      <c r="H4165">
        <f>VLOOKUP(TRIM(SUBSTITUTE(E4165,CHAR(160),CHAR(32))),Metadata!B$1:E$2632,4,FALSE)</f>
        <v>1846</v>
      </c>
      <c r="I4165" t="s">
        <v>450</v>
      </c>
      <c r="K4165" t="str">
        <f>VLOOKUP(TRIM(SUBSTITUTE(E4165,CHAR(160),CHAR(32))),Metadata!B$1:H$2632,7,FALSE)</f>
        <v>Narratif, Roman</v>
      </c>
      <c r="L4165" t="s">
        <v>4786</v>
      </c>
      <c r="N4165" t="str">
        <f>VLOOKUP(TRIM(SUBSTITUTE(E4165,CHAR(160),CHAR(32))),Metadata!B$1:J$2632,9,FALSE)</f>
        <v/>
      </c>
      <c r="O4165">
        <f>VLOOKUP(TRIM(SUBSTITUTE(E4165,CHAR(160),CHAR(32))),Metadata!B$1:K$2632,10,FALSE)</f>
        <v>471547</v>
      </c>
      <c r="P4165" s="4" t="s">
        <v>9452</v>
      </c>
      <c r="Q4165">
        <v>56</v>
      </c>
      <c r="R4165">
        <v>64</v>
      </c>
      <c r="S4165">
        <v>70</v>
      </c>
      <c r="T4165">
        <v>76</v>
      </c>
    </row>
    <row r="4166" spans="1:20" hidden="1" x14ac:dyDescent="0.25">
      <c r="A4166">
        <v>4170</v>
      </c>
      <c r="B4166" t="s">
        <v>4354</v>
      </c>
      <c r="C4166" t="s">
        <v>4352</v>
      </c>
      <c r="D4166" t="s">
        <v>330</v>
      </c>
      <c r="E4166" t="s">
        <v>8675</v>
      </c>
      <c r="F4166" t="str">
        <f>VLOOKUP(TRIM(SUBSTITUTE(E4166,CHAR(160),CHAR(32))),Metadata!B$1:C$2632,2,FALSE)</f>
        <v>Staël, Madame de (Anne-Louise-Germaine), 1766-1817.</v>
      </c>
      <c r="G4166" t="str">
        <f>VLOOKUP(TRIM(SUBSTITUTE(E4166,CHAR(160),CHAR(32))),Metadata!B$1:D$2632,3,FALSE)</f>
        <v>Delphine (tome 2)</v>
      </c>
      <c r="H4166">
        <f>VLOOKUP(TRIM(SUBSTITUTE(E4166,CHAR(160),CHAR(32))),Metadata!B$1:E$2632,4,FALSE)</f>
        <v>1802</v>
      </c>
      <c r="I4166" t="s">
        <v>450</v>
      </c>
      <c r="K4166" t="str">
        <f>VLOOKUP(TRIM(SUBSTITUTE(E4166,CHAR(160),CHAR(32))),Metadata!B$1:H$2632,7,FALSE)</f>
        <v>roman</v>
      </c>
      <c r="L4166" t="s">
        <v>4378</v>
      </c>
      <c r="N4166" t="str">
        <f>VLOOKUP(TRIM(SUBSTITUTE(E4166,CHAR(160),CHAR(32))),Metadata!B$1:J$2632,9,FALSE)</f>
        <v/>
      </c>
      <c r="O4166">
        <f>VLOOKUP(TRIM(SUBSTITUTE(E4166,CHAR(160),CHAR(32))),Metadata!B$1:K$2632,10,FALSE)</f>
        <v>124163</v>
      </c>
      <c r="P4166" s="4" t="s">
        <v>12199</v>
      </c>
      <c r="Q4166">
        <v>179</v>
      </c>
      <c r="R4166">
        <v>186</v>
      </c>
      <c r="S4166">
        <v>192</v>
      </c>
      <c r="T4166">
        <v>198</v>
      </c>
    </row>
    <row r="4167" spans="1:20" hidden="1" x14ac:dyDescent="0.25">
      <c r="A4167">
        <v>4171</v>
      </c>
      <c r="B4167" t="s">
        <v>4354</v>
      </c>
      <c r="C4167" t="s">
        <v>4352</v>
      </c>
      <c r="D4167" t="s">
        <v>330</v>
      </c>
      <c r="E4167" t="s">
        <v>8498</v>
      </c>
      <c r="F4167" t="str">
        <f>VLOOKUP(TRIM(SUBSTITUTE(E4167,CHAR(160),CHAR(32))),Metadata!B$1:C$2632,2,FALSE)</f>
        <v>Dumas, Alexandre (père), 1802-1870.</v>
      </c>
      <c r="G4167" t="str">
        <f>VLOOKUP(TRIM(SUBSTITUTE(E4167,CHAR(160),CHAR(32))),Metadata!B$1:D$2632,3,FALSE)</f>
        <v>Joseph Balsamo</v>
      </c>
      <c r="H4167">
        <f>VLOOKUP(TRIM(SUBSTITUTE(E4167,CHAR(160),CHAR(32))),Metadata!B$1:E$2632,4,FALSE)</f>
        <v>1846</v>
      </c>
      <c r="I4167" t="s">
        <v>450</v>
      </c>
      <c r="K4167" t="str">
        <f>VLOOKUP(TRIM(SUBSTITUTE(E4167,CHAR(160),CHAR(32))),Metadata!B$1:H$2632,7,FALSE)</f>
        <v>Narratif, Roman</v>
      </c>
      <c r="L4167" t="s">
        <v>4786</v>
      </c>
      <c r="N4167" t="str">
        <f>VLOOKUP(TRIM(SUBSTITUTE(E4167,CHAR(160),CHAR(32))),Metadata!B$1:J$2632,9,FALSE)</f>
        <v/>
      </c>
      <c r="O4167">
        <f>VLOOKUP(TRIM(SUBSTITUTE(E4167,CHAR(160),CHAR(32))),Metadata!B$1:K$2632,10,FALSE)</f>
        <v>471547</v>
      </c>
      <c r="P4167" s="4" t="s">
        <v>12200</v>
      </c>
      <c r="Q4167">
        <v>43</v>
      </c>
      <c r="R4167">
        <v>48</v>
      </c>
      <c r="S4167">
        <v>53</v>
      </c>
      <c r="T4167">
        <v>58</v>
      </c>
    </row>
    <row r="4168" spans="1:20" hidden="1" x14ac:dyDescent="0.25">
      <c r="A4168">
        <v>4172</v>
      </c>
      <c r="B4168" t="s">
        <v>4354</v>
      </c>
      <c r="C4168" t="s">
        <v>4352</v>
      </c>
      <c r="D4168" t="s">
        <v>330</v>
      </c>
      <c r="E4168" t="s">
        <v>8509</v>
      </c>
      <c r="F4168" t="str">
        <f>VLOOKUP(TRIM(SUBSTITUTE(E4168,CHAR(160),CHAR(32))),Metadata!B$1:C$2632,2,FALSE)</f>
        <v>Dumas, Alexandre, 1824-1895.</v>
      </c>
      <c r="G4168" t="str">
        <f>VLOOKUP(TRIM(SUBSTITUTE(E4168,CHAR(160),CHAR(32))),Metadata!B$1:D$2632,3,FALSE)</f>
        <v>L'ami des femmes</v>
      </c>
      <c r="H4168">
        <f>VLOOKUP(TRIM(SUBSTITUTE(E4168,CHAR(160),CHAR(32))),Metadata!B$1:E$2632,4,FALSE)</f>
        <v>1864</v>
      </c>
      <c r="I4168" t="s">
        <v>450</v>
      </c>
      <c r="K4168" t="str">
        <f>VLOOKUP(TRIM(SUBSTITUTE(E4168,CHAR(160),CHAR(32))),Metadata!B$1:H$2632,7,FALSE)</f>
        <v>theatre</v>
      </c>
      <c r="L4168" t="s">
        <v>4472</v>
      </c>
      <c r="N4168" t="str">
        <f>VLOOKUP(TRIM(SUBSTITUTE(E4168,CHAR(160),CHAR(32))),Metadata!B$1:J$2632,9,FALSE)</f>
        <v>prose</v>
      </c>
      <c r="O4168">
        <f>VLOOKUP(TRIM(SUBSTITUTE(E4168,CHAR(160),CHAR(32))),Metadata!B$1:K$2632,10,FALSE)</f>
        <v>29215</v>
      </c>
      <c r="P4168" s="4" t="s">
        <v>9453</v>
      </c>
      <c r="Q4168">
        <v>8</v>
      </c>
      <c r="R4168">
        <v>15</v>
      </c>
      <c r="S4168">
        <v>27</v>
      </c>
      <c r="T4168">
        <v>32</v>
      </c>
    </row>
    <row r="4169" spans="1:20" hidden="1" x14ac:dyDescent="0.25">
      <c r="A4169">
        <v>4173</v>
      </c>
      <c r="B4169" t="s">
        <v>4354</v>
      </c>
      <c r="C4169" t="s">
        <v>4352</v>
      </c>
      <c r="D4169" t="s">
        <v>330</v>
      </c>
      <c r="E4169" t="s">
        <v>8689</v>
      </c>
      <c r="F4169" t="str">
        <f>VLOOKUP(TRIM(SUBSTITUTE(E4169,CHAR(160),CHAR(32))),Metadata!B$1:C$2632,2,FALSE)</f>
        <v>Töpffer, Rodolphe, 1799-1846.</v>
      </c>
      <c r="G4169" t="str">
        <f>VLOOKUP(TRIM(SUBSTITUTE(E4169,CHAR(160),CHAR(32))),Metadata!B$1:D$2632,3,FALSE)</f>
        <v>Nouvelles genevoises</v>
      </c>
      <c r="H4169">
        <f>VLOOKUP(TRIM(SUBSTITUTE(E4169,CHAR(160),CHAR(32))),Metadata!B$1:E$2632,4,FALSE)</f>
        <v>1839</v>
      </c>
      <c r="I4169" t="s">
        <v>450</v>
      </c>
      <c r="K4169" t="str">
        <f>VLOOKUP(TRIM(SUBSTITUTE(E4169,CHAR(160),CHAR(32))),Metadata!B$1:H$2632,7,FALSE)</f>
        <v>roman</v>
      </c>
      <c r="L4169" t="s">
        <v>4378</v>
      </c>
      <c r="N4169" t="str">
        <f>VLOOKUP(TRIM(SUBSTITUTE(E4169,CHAR(160),CHAR(32))),Metadata!B$1:J$2632,9,FALSE)</f>
        <v>prose</v>
      </c>
      <c r="O4169">
        <f>VLOOKUP(TRIM(SUBSTITUTE(E4169,CHAR(160),CHAR(32))),Metadata!B$1:K$2632,10,FALSE)</f>
        <v>124018</v>
      </c>
      <c r="P4169" s="4" t="s">
        <v>13213</v>
      </c>
      <c r="Q4169">
        <v>188</v>
      </c>
      <c r="R4169">
        <v>192</v>
      </c>
      <c r="S4169">
        <v>197</v>
      </c>
      <c r="T4169">
        <v>202</v>
      </c>
    </row>
    <row r="4170" spans="1:20" hidden="1" x14ac:dyDescent="0.25">
      <c r="A4170">
        <v>4174</v>
      </c>
      <c r="B4170" t="s">
        <v>4354</v>
      </c>
      <c r="C4170" t="s">
        <v>4352</v>
      </c>
      <c r="D4170" t="s">
        <v>330</v>
      </c>
      <c r="E4170" t="s">
        <v>8665</v>
      </c>
      <c r="F4170" t="str">
        <f>VLOOKUP(TRIM(SUBSTITUTE(E4170,CHAR(160),CHAR(32))),Metadata!B$1:C$2632,2,FALSE)</f>
        <v>Scribe, Eugène, 1791-1861.</v>
      </c>
      <c r="G4170" t="str">
        <f>VLOOKUP(TRIM(SUBSTITUTE(E4170,CHAR(160),CHAR(32))),Metadata!B$1:D$2632,3,FALSE)</f>
        <v>Bertrand et Raton</v>
      </c>
      <c r="H4170">
        <f>VLOOKUP(TRIM(SUBSTITUTE(E4170,CHAR(160),CHAR(32))),Metadata!B$1:E$2632,4,FALSE)</f>
        <v>1833</v>
      </c>
      <c r="I4170" t="s">
        <v>450</v>
      </c>
      <c r="K4170" t="str">
        <f>VLOOKUP(TRIM(SUBSTITUTE(E4170,CHAR(160),CHAR(32))),Metadata!B$1:H$2632,7,FALSE)</f>
        <v>theatre</v>
      </c>
      <c r="L4170" t="s">
        <v>4472</v>
      </c>
      <c r="N4170" t="str">
        <f>VLOOKUP(TRIM(SUBSTITUTE(E4170,CHAR(160),CHAR(32))),Metadata!B$1:J$2632,9,FALSE)</f>
        <v>prose</v>
      </c>
      <c r="O4170">
        <f>VLOOKUP(TRIM(SUBSTITUTE(E4170,CHAR(160),CHAR(32))),Metadata!B$1:K$2632,10,FALSE)</f>
        <v>31532</v>
      </c>
      <c r="P4170" s="4" t="s">
        <v>12201</v>
      </c>
      <c r="Q4170">
        <v>8</v>
      </c>
      <c r="R4170">
        <v>14</v>
      </c>
      <c r="S4170">
        <v>31</v>
      </c>
      <c r="T4170">
        <v>37</v>
      </c>
    </row>
    <row r="4171" spans="1:20" hidden="1" x14ac:dyDescent="0.25">
      <c r="A4171">
        <v>4175</v>
      </c>
      <c r="B4171" t="s">
        <v>4354</v>
      </c>
      <c r="C4171" t="s">
        <v>4352</v>
      </c>
      <c r="D4171" t="s">
        <v>330</v>
      </c>
      <c r="E4171" t="s">
        <v>8637</v>
      </c>
      <c r="F4171" t="str">
        <f>VLOOKUP(TRIM(SUBSTITUTE(E4171,CHAR(160),CHAR(32))),Metadata!B$1:C$2632,2,FALSE)</f>
        <v>Ponson du Terrail, 1829-1871.</v>
      </c>
      <c r="G4171" t="str">
        <f>VLOOKUP(TRIM(SUBSTITUTE(E4171,CHAR(160),CHAR(32))),Metadata!B$1:D$2632,3,FALSE)</f>
        <v>Le club des valets de coeur</v>
      </c>
      <c r="H4171">
        <f>VLOOKUP(TRIM(SUBSTITUTE(E4171,CHAR(160),CHAR(32))),Metadata!B$1:E$2632,4,FALSE)</f>
        <v>1859</v>
      </c>
      <c r="I4171" t="s">
        <v>450</v>
      </c>
      <c r="K4171" t="str">
        <f>VLOOKUP(TRIM(SUBSTITUTE(E4171,CHAR(160),CHAR(32))),Metadata!B$1:H$2632,7,FALSE)</f>
        <v>roman</v>
      </c>
      <c r="L4171" t="s">
        <v>4378</v>
      </c>
      <c r="N4171" t="str">
        <f>VLOOKUP(TRIM(SUBSTITUTE(E4171,CHAR(160),CHAR(32))),Metadata!B$1:J$2632,9,FALSE)</f>
        <v>prose</v>
      </c>
      <c r="O4171">
        <f>VLOOKUP(TRIM(SUBSTITUTE(E4171,CHAR(160),CHAR(32))),Metadata!B$1:K$2632,10,FALSE)</f>
        <v>128938</v>
      </c>
      <c r="P4171" s="4" t="s">
        <v>12202</v>
      </c>
      <c r="Q4171">
        <v>50</v>
      </c>
      <c r="R4171">
        <v>55</v>
      </c>
      <c r="S4171">
        <v>60</v>
      </c>
      <c r="T4171">
        <v>65</v>
      </c>
    </row>
    <row r="4172" spans="1:20" hidden="1" x14ac:dyDescent="0.25">
      <c r="A4172">
        <v>4176</v>
      </c>
      <c r="B4172" t="s">
        <v>4354</v>
      </c>
      <c r="C4172" t="s">
        <v>4352</v>
      </c>
      <c r="D4172" t="s">
        <v>330</v>
      </c>
      <c r="E4172" t="s">
        <v>8487</v>
      </c>
      <c r="F4172" t="str">
        <f>VLOOKUP(TRIM(SUBSTITUTE(E4172,CHAR(160),CHAR(32))),Metadata!B$1:C$2632,2,FALSE)</f>
        <v>Dumas, Alexandre (père), 1802-1870.</v>
      </c>
      <c r="G4172" t="str">
        <f>VLOOKUP(TRIM(SUBSTITUTE(E4172,CHAR(160),CHAR(32))),Metadata!B$1:D$2632,3,FALSE)</f>
        <v>Bâtard de Mauléon (Le)</v>
      </c>
      <c r="H4172">
        <f>VLOOKUP(TRIM(SUBSTITUTE(E4172,CHAR(160),CHAR(32))),Metadata!B$1:E$2632,4,FALSE)</f>
        <v>1846</v>
      </c>
      <c r="I4172" t="s">
        <v>450</v>
      </c>
      <c r="K4172" t="str">
        <f>VLOOKUP(TRIM(SUBSTITUTE(E4172,CHAR(160),CHAR(32))),Metadata!B$1:H$2632,7,FALSE)</f>
        <v>Narratif, Roman</v>
      </c>
      <c r="L4172" t="s">
        <v>4786</v>
      </c>
      <c r="N4172" t="str">
        <f>VLOOKUP(TRIM(SUBSTITUTE(E4172,CHAR(160),CHAR(32))),Metadata!B$1:J$2632,9,FALSE)</f>
        <v/>
      </c>
      <c r="O4172">
        <f>VLOOKUP(TRIM(SUBSTITUTE(E4172,CHAR(160),CHAR(32))),Metadata!B$1:K$2632,10,FALSE)</f>
        <v>212187</v>
      </c>
      <c r="P4172" s="4" t="s">
        <v>12203</v>
      </c>
      <c r="Q4172">
        <v>6</v>
      </c>
      <c r="R4172">
        <v>10</v>
      </c>
      <c r="S4172">
        <v>15</v>
      </c>
      <c r="T4172">
        <v>20</v>
      </c>
    </row>
    <row r="4173" spans="1:20" hidden="1" x14ac:dyDescent="0.25">
      <c r="A4173">
        <v>4177</v>
      </c>
      <c r="B4173" t="s">
        <v>4354</v>
      </c>
      <c r="C4173" t="s">
        <v>4352</v>
      </c>
      <c r="D4173" t="s">
        <v>330</v>
      </c>
      <c r="E4173" t="s">
        <v>8597</v>
      </c>
      <c r="F4173" t="str">
        <f>VLOOKUP(TRIM(SUBSTITUTE(E4173,CHAR(160),CHAR(32))),Metadata!B$1:C$2632,2,FALSE)</f>
        <v>Leroux, Pierre, 1797-1871.</v>
      </c>
      <c r="G4173" t="str">
        <f>VLOOKUP(TRIM(SUBSTITUTE(E4173,CHAR(160),CHAR(32))),Metadata!B$1:D$2632,3,FALSE)</f>
        <v>De l'humanité: de son principe, et de son avenir: où se trouve exposée la vrai définition de la religion et où l'on explique le sens, la suite et l'enchâinement du mosaisme et du christianisme. Première partie</v>
      </c>
      <c r="H4173">
        <f>VLOOKUP(TRIM(SUBSTITUTE(E4173,CHAR(160),CHAR(32))),Metadata!B$1:E$2632,4,FALSE)</f>
        <v>1840</v>
      </c>
      <c r="I4173" t="s">
        <v>450</v>
      </c>
      <c r="K4173" t="str">
        <f>VLOOKUP(TRIM(SUBSTITUTE(E4173,CHAR(160),CHAR(32))),Metadata!B$1:H$2632,7,FALSE)</f>
        <v>traite ou essai</v>
      </c>
      <c r="L4173" t="s">
        <v>4402</v>
      </c>
      <c r="N4173" t="str">
        <f>VLOOKUP(TRIM(SUBSTITUTE(E4173,CHAR(160),CHAR(32))),Metadata!B$1:J$2632,9,FALSE)</f>
        <v>prose</v>
      </c>
      <c r="O4173">
        <f>VLOOKUP(TRIM(SUBSTITUTE(E4173,CHAR(160),CHAR(32))),Metadata!B$1:K$2632,10,FALSE)</f>
        <v>207532</v>
      </c>
      <c r="P4173" s="4" t="s">
        <v>12204</v>
      </c>
      <c r="Q4173">
        <v>168</v>
      </c>
      <c r="R4173">
        <v>177</v>
      </c>
      <c r="S4173">
        <v>182</v>
      </c>
      <c r="T4173">
        <v>187</v>
      </c>
    </row>
    <row r="4174" spans="1:20" hidden="1" x14ac:dyDescent="0.25">
      <c r="A4174">
        <v>4178</v>
      </c>
      <c r="B4174" t="s">
        <v>4354</v>
      </c>
      <c r="C4174" t="s">
        <v>4352</v>
      </c>
      <c r="D4174" t="s">
        <v>330</v>
      </c>
      <c r="E4174" t="s">
        <v>8662</v>
      </c>
      <c r="F4174" t="str">
        <f>VLOOKUP(TRIM(SUBSTITUTE(E4174,CHAR(160),CHAR(32))),Metadata!B$1:C$2632,2,FALSE)</f>
        <v>Sand, George, 1804-1876.</v>
      </c>
      <c r="G4174" t="str">
        <f>VLOOKUP(TRIM(SUBSTITUTE(E4174,CHAR(160),CHAR(32))),Metadata!B$1:D$2632,3,FALSE)</f>
        <v>Lélia--1833</v>
      </c>
      <c r="H4174">
        <f>VLOOKUP(TRIM(SUBSTITUTE(E4174,CHAR(160),CHAR(32))),Metadata!B$1:E$2632,4,FALSE)</f>
        <v>1833</v>
      </c>
      <c r="I4174" t="s">
        <v>450</v>
      </c>
      <c r="K4174" t="str">
        <f>VLOOKUP(TRIM(SUBSTITUTE(E4174,CHAR(160),CHAR(32))),Metadata!B$1:H$2632,7,FALSE)</f>
        <v>roman</v>
      </c>
      <c r="L4174" t="s">
        <v>4378</v>
      </c>
      <c r="N4174" t="str">
        <f>VLOOKUP(TRIM(SUBSTITUTE(E4174,CHAR(160),CHAR(32))),Metadata!B$1:J$2632,9,FALSE)</f>
        <v>prose</v>
      </c>
      <c r="O4174">
        <f>VLOOKUP(TRIM(SUBSTITUTE(E4174,CHAR(160),CHAR(32))),Metadata!B$1:K$2632,10,FALSE)</f>
        <v>111345</v>
      </c>
      <c r="P4174" s="4" t="s">
        <v>12205</v>
      </c>
      <c r="Q4174">
        <v>46</v>
      </c>
      <c r="R4174">
        <v>51</v>
      </c>
      <c r="S4174">
        <v>57</v>
      </c>
      <c r="T4174">
        <v>62</v>
      </c>
    </row>
    <row r="4175" spans="1:20" hidden="1" x14ac:dyDescent="0.25">
      <c r="A4175">
        <v>4179</v>
      </c>
      <c r="B4175" t="s">
        <v>4354</v>
      </c>
      <c r="C4175" t="s">
        <v>4352</v>
      </c>
      <c r="D4175" t="s">
        <v>330</v>
      </c>
      <c r="E4175" t="s">
        <v>8902</v>
      </c>
      <c r="F4175" t="str">
        <f>VLOOKUP(TRIM(SUBSTITUTE(E4175,CHAR(160),CHAR(32))),Metadata!B$1:C$2632,2,FALSE)</f>
        <v>Guéhenno, Jean, 1890-1978.</v>
      </c>
      <c r="G4175" t="str">
        <f>VLOOKUP(TRIM(SUBSTITUTE(E4175,CHAR(160),CHAR(32))),Metadata!B$1:D$2632,3,FALSE)</f>
        <v>Jean-Jacques. T. 3. Grandeur et misère d'un esprit, 1758-1778</v>
      </c>
      <c r="H4175">
        <f>VLOOKUP(TRIM(SUBSTITUTE(E4175,CHAR(160),CHAR(32))),Metadata!B$1:E$2632,4,FALSE)</f>
        <v>1952</v>
      </c>
      <c r="I4175" t="s">
        <v>534</v>
      </c>
      <c r="K4175" t="str">
        <f>VLOOKUP(TRIM(SUBSTITUTE(E4175,CHAR(160),CHAR(32))),Metadata!B$1:H$2632,7,FALSE)</f>
        <v>traite ou essai</v>
      </c>
      <c r="L4175" t="s">
        <v>4402</v>
      </c>
      <c r="N4175" t="str">
        <f>VLOOKUP(TRIM(SUBSTITUTE(E4175,CHAR(160),CHAR(32))),Metadata!B$1:J$2632,9,FALSE)</f>
        <v>prose</v>
      </c>
      <c r="O4175">
        <f>VLOOKUP(TRIM(SUBSTITUTE(E4175,CHAR(160),CHAR(32))),Metadata!B$1:K$2632,10,FALSE)</f>
        <v>109673</v>
      </c>
      <c r="P4175" s="4" t="s">
        <v>13214</v>
      </c>
      <c r="Q4175">
        <v>19</v>
      </c>
      <c r="R4175">
        <v>23</v>
      </c>
      <c r="S4175">
        <v>29</v>
      </c>
      <c r="T4175">
        <v>34</v>
      </c>
    </row>
    <row r="4176" spans="1:20" x14ac:dyDescent="0.25">
      <c r="A4176">
        <v>4180</v>
      </c>
      <c r="B4176" t="s">
        <v>4354</v>
      </c>
      <c r="C4176" t="s">
        <v>4352</v>
      </c>
      <c r="D4176" t="s">
        <v>330</v>
      </c>
      <c r="E4176" t="s">
        <v>8867</v>
      </c>
      <c r="F4176" t="str">
        <f>VLOOKUP(TRIM(SUBSTITUTE(E4176,CHAR(160),CHAR(32))),Metadata!B$1:C$2632,2,FALSE)</f>
        <v>Genet, Jean, 1910-</v>
      </c>
      <c r="G4176" t="str">
        <f>VLOOKUP(TRIM(SUBSTITUTE(E4176,CHAR(160),CHAR(32))),Metadata!B$1:D$2632,3,FALSE)</f>
        <v>Poèmes</v>
      </c>
      <c r="H4176">
        <f>VLOOKUP(TRIM(SUBSTITUTE(E4176,CHAR(160),CHAR(32))),Metadata!B$1:E$2632,4,FALSE)</f>
        <v>1948</v>
      </c>
      <c r="I4176" t="s">
        <v>534</v>
      </c>
      <c r="K4176" t="str">
        <f>VLOOKUP(TRIM(SUBSTITUTE(E4176,CHAR(160),CHAR(32))),Metadata!B$1:H$2632,7,FALSE)</f>
        <v>poesie</v>
      </c>
      <c r="L4176" t="s">
        <v>4382</v>
      </c>
      <c r="N4176" t="str">
        <f>VLOOKUP(TRIM(SUBSTITUTE(E4176,CHAR(160),CHAR(32))),Metadata!B$1:J$2632,9,FALSE)</f>
        <v>vers</v>
      </c>
      <c r="O4176">
        <f>VLOOKUP(TRIM(SUBSTITUTE(E4176,CHAR(160),CHAR(32))),Metadata!B$1:K$2632,10,FALSE)</f>
        <v>10501</v>
      </c>
      <c r="P4176" s="8" t="s">
        <v>12206</v>
      </c>
      <c r="Q4176">
        <v>131</v>
      </c>
      <c r="R4176">
        <v>136</v>
      </c>
      <c r="S4176">
        <v>142</v>
      </c>
      <c r="T4176">
        <v>148</v>
      </c>
    </row>
    <row r="4177" spans="1:20" hidden="1" x14ac:dyDescent="0.25">
      <c r="A4177">
        <v>4181</v>
      </c>
      <c r="B4177" t="s">
        <v>4354</v>
      </c>
      <c r="C4177" t="s">
        <v>4352</v>
      </c>
      <c r="D4177" t="s">
        <v>330</v>
      </c>
      <c r="E4177" t="s">
        <v>8780</v>
      </c>
      <c r="F4177" t="str">
        <f>VLOOKUP(TRIM(SUBSTITUTE(E4177,CHAR(160),CHAR(32))),Metadata!B$1:C$2632,2,FALSE)</f>
        <v>Béguin, Albert, 1898-1957.</v>
      </c>
      <c r="G4177" t="str">
        <f>VLOOKUP(TRIM(SUBSTITUTE(E4177,CHAR(160),CHAR(32))),Metadata!B$1:D$2632,3,FALSE)</f>
        <v>L'âme romantique et le rêve</v>
      </c>
      <c r="H4177">
        <f>VLOOKUP(TRIM(SUBSTITUTE(E4177,CHAR(160),CHAR(32))),Metadata!B$1:E$2632,4,FALSE)</f>
        <v>1939</v>
      </c>
      <c r="I4177" t="s">
        <v>534</v>
      </c>
      <c r="K4177" t="str">
        <f>VLOOKUP(TRIM(SUBSTITUTE(E4177,CHAR(160),CHAR(32))),Metadata!B$1:H$2632,7,FALSE)</f>
        <v>traite ou essai</v>
      </c>
      <c r="L4177" t="s">
        <v>4402</v>
      </c>
      <c r="N4177" t="str">
        <f>VLOOKUP(TRIM(SUBSTITUTE(E4177,CHAR(160),CHAR(32))),Metadata!B$1:J$2632,9,FALSE)</f>
        <v>prose</v>
      </c>
      <c r="O4177">
        <f>VLOOKUP(TRIM(SUBSTITUTE(E4177,CHAR(160),CHAR(32))),Metadata!B$1:K$2632,10,FALSE)</f>
        <v>191397</v>
      </c>
      <c r="P4177" s="4" t="s">
        <v>12207</v>
      </c>
      <c r="Q4177">
        <v>48</v>
      </c>
      <c r="R4177">
        <v>56</v>
      </c>
      <c r="S4177">
        <v>61</v>
      </c>
      <c r="T4177">
        <v>66</v>
      </c>
    </row>
    <row r="4178" spans="1:20" hidden="1" x14ac:dyDescent="0.25">
      <c r="A4178">
        <v>4182</v>
      </c>
      <c r="B4178" t="s">
        <v>4354</v>
      </c>
      <c r="C4178" t="s">
        <v>4352</v>
      </c>
      <c r="D4178" t="s">
        <v>330</v>
      </c>
      <c r="E4178" t="s">
        <v>8764</v>
      </c>
      <c r="F4178" t="str">
        <f>VLOOKUP(TRIM(SUBSTITUTE(E4178,CHAR(160),CHAR(32))),Metadata!B$1:C$2632,2,FALSE)</f>
        <v>Barrès, Maurice, 1862-1923.</v>
      </c>
      <c r="G4178" t="str">
        <f>VLOOKUP(TRIM(SUBSTITUTE(E4178,CHAR(160),CHAR(32))),Metadata!B$1:D$2632,3,FALSE)</f>
        <v>Mes cahiers, T. 3 1902-1904</v>
      </c>
      <c r="H4178">
        <f>VLOOKUP(TRIM(SUBSTITUTE(E4178,CHAR(160),CHAR(32))),Metadata!B$1:E$2632,4,FALSE)</f>
        <v>1904</v>
      </c>
      <c r="I4178" t="s">
        <v>534</v>
      </c>
      <c r="K4178" t="str">
        <f>VLOOKUP(TRIM(SUBSTITUTE(E4178,CHAR(160),CHAR(32))),Metadata!B$1:H$2632,7,FALSE)</f>
        <v>memoires</v>
      </c>
      <c r="L4178" t="s">
        <v>4481</v>
      </c>
      <c r="N4178" t="str">
        <f>VLOOKUP(TRIM(SUBSTITUTE(E4178,CHAR(160),CHAR(32))),Metadata!B$1:J$2632,9,FALSE)</f>
        <v>prose</v>
      </c>
      <c r="O4178">
        <f>VLOOKUP(TRIM(SUBSTITUTE(E4178,CHAR(160),CHAR(32))),Metadata!B$1:K$2632,10,FALSE)</f>
        <v>60955</v>
      </c>
      <c r="P4178" s="4" t="s">
        <v>12208</v>
      </c>
      <c r="Q4178">
        <v>63</v>
      </c>
      <c r="R4178">
        <v>68</v>
      </c>
      <c r="S4178">
        <v>74</v>
      </c>
      <c r="T4178">
        <v>80</v>
      </c>
    </row>
    <row r="4179" spans="1:20" hidden="1" x14ac:dyDescent="0.25">
      <c r="A4179">
        <v>4183</v>
      </c>
      <c r="B4179" t="s">
        <v>4354</v>
      </c>
      <c r="C4179" t="s">
        <v>4352</v>
      </c>
      <c r="D4179" t="s">
        <v>330</v>
      </c>
      <c r="E4179" t="s">
        <v>8817</v>
      </c>
      <c r="F4179" t="str">
        <f>VLOOKUP(TRIM(SUBSTITUTE(E4179,CHAR(160),CHAR(32))),Metadata!B$1:C$2632,2,FALSE)</f>
        <v>Châteaubriant, Alphonse de, 1877-1951.</v>
      </c>
      <c r="G4179" t="str">
        <f>VLOOKUP(TRIM(SUBSTITUTE(E4179,CHAR(160),CHAR(32))),Metadata!B$1:D$2632,3,FALSE)</f>
        <v>M. des Lourdines</v>
      </c>
      <c r="H4179">
        <f>VLOOKUP(TRIM(SUBSTITUTE(E4179,CHAR(160),CHAR(32))),Metadata!B$1:E$2632,4,FALSE)</f>
        <v>1911</v>
      </c>
      <c r="I4179" t="s">
        <v>534</v>
      </c>
      <c r="K4179" t="str">
        <f>VLOOKUP(TRIM(SUBSTITUTE(E4179,CHAR(160),CHAR(32))),Metadata!B$1:H$2632,7,FALSE)</f>
        <v>roman</v>
      </c>
      <c r="L4179" t="s">
        <v>4378</v>
      </c>
      <c r="N4179" t="str">
        <f>VLOOKUP(TRIM(SUBSTITUTE(E4179,CHAR(160),CHAR(32))),Metadata!B$1:J$2632,9,FALSE)</f>
        <v>prose</v>
      </c>
      <c r="O4179">
        <f>VLOOKUP(TRIM(SUBSTITUTE(E4179,CHAR(160),CHAR(32))),Metadata!B$1:K$2632,10,FALSE)</f>
        <v>45769</v>
      </c>
      <c r="P4179" s="4" t="s">
        <v>12209</v>
      </c>
      <c r="Q4179">
        <v>216</v>
      </c>
      <c r="R4179">
        <v>221</v>
      </c>
      <c r="S4179">
        <v>227</v>
      </c>
      <c r="T4179">
        <v>233</v>
      </c>
    </row>
    <row r="4180" spans="1:20" hidden="1" x14ac:dyDescent="0.25">
      <c r="A4180">
        <v>4184</v>
      </c>
      <c r="B4180" t="s">
        <v>4354</v>
      </c>
      <c r="C4180" t="s">
        <v>4352</v>
      </c>
      <c r="D4180" t="s">
        <v>330</v>
      </c>
      <c r="E4180" t="s">
        <v>8824</v>
      </c>
      <c r="F4180" t="str">
        <f>VLOOKUP(TRIM(SUBSTITUTE(E4180,CHAR(160),CHAR(32))),Metadata!B$1:C$2632,2,FALSE)</f>
        <v>Montesquieu, Charles de Secondat, baron de, 1689-1755.</v>
      </c>
      <c r="G4180" t="str">
        <f>VLOOKUP(TRIM(SUBSTITUTE(E4180,CHAR(160),CHAR(32))),Metadata!B$1:D$2632,3,FALSE)</f>
        <v>Correspondance de Montesquieu</v>
      </c>
      <c r="H4180">
        <f>VLOOKUP(TRIM(SUBSTITUTE(E4180,CHAR(160),CHAR(32))),Metadata!B$1:E$2632,4,FALSE)</f>
        <v>1755</v>
      </c>
      <c r="I4180" t="s">
        <v>534</v>
      </c>
      <c r="K4180" t="str">
        <f>VLOOKUP(TRIM(SUBSTITUTE(E4180,CHAR(160),CHAR(32))),Metadata!B$1:H$2632,7,FALSE)</f>
        <v>correspondance</v>
      </c>
      <c r="L4180" t="s">
        <v>4542</v>
      </c>
      <c r="N4180" t="str">
        <f>VLOOKUP(TRIM(SUBSTITUTE(E4180,CHAR(160),CHAR(32))),Metadata!B$1:J$2632,9,FALSE)</f>
        <v>prose</v>
      </c>
      <c r="O4180">
        <f>VLOOKUP(TRIM(SUBSTITUTE(E4180,CHAR(160),CHAR(32))),Metadata!B$1:K$2632,10,FALSE)</f>
        <v>111275</v>
      </c>
      <c r="P4180" s="4" t="s">
        <v>13215</v>
      </c>
      <c r="Q4180">
        <v>29</v>
      </c>
      <c r="R4180">
        <v>34</v>
      </c>
      <c r="S4180">
        <v>39</v>
      </c>
      <c r="T4180">
        <v>44</v>
      </c>
    </row>
    <row r="4181" spans="1:20" hidden="1" x14ac:dyDescent="0.25">
      <c r="A4181">
        <v>4185</v>
      </c>
      <c r="B4181" t="s">
        <v>4354</v>
      </c>
      <c r="C4181" t="s">
        <v>4352</v>
      </c>
      <c r="D4181" t="s">
        <v>330</v>
      </c>
      <c r="E4181" t="s">
        <v>6919</v>
      </c>
      <c r="F4181" t="str">
        <f>VLOOKUP(TRIM(SUBSTITUTE(E4181,CHAR(160),CHAR(32))),Metadata!B$1:C$2632,2,FALSE)</f>
        <v>Sorel, Georges, 1847-1922.</v>
      </c>
      <c r="G4181" t="str">
        <f>VLOOKUP(TRIM(SUBSTITUTE(E4181,CHAR(160),CHAR(32))),Metadata!B$1:D$2632,3,FALSE)</f>
        <v>Introduction à l'économie moderne</v>
      </c>
      <c r="H4181">
        <f>VLOOKUP(TRIM(SUBSTITUTE(E4181,CHAR(160),CHAR(32))),Metadata!B$1:E$2632,4,FALSE)</f>
        <v>1903</v>
      </c>
      <c r="I4181" t="s">
        <v>534</v>
      </c>
      <c r="K4181" t="str">
        <f>VLOOKUP(TRIM(SUBSTITUTE(E4181,CHAR(160),CHAR(32))),Metadata!B$1:H$2632,7,FALSE)</f>
        <v>traite</v>
      </c>
      <c r="L4181" t="s">
        <v>4417</v>
      </c>
      <c r="N4181" t="str">
        <f>VLOOKUP(TRIM(SUBSTITUTE(E4181,CHAR(160),CHAR(32))),Metadata!B$1:J$2632,9,FALSE)</f>
        <v/>
      </c>
      <c r="O4181">
        <f>VLOOKUP(TRIM(SUBSTITUTE(E4181,CHAR(160),CHAR(32))),Metadata!B$1:K$2632,10,FALSE)</f>
        <v>113441</v>
      </c>
      <c r="P4181" s="4" t="s">
        <v>12210</v>
      </c>
      <c r="Q4181">
        <v>63</v>
      </c>
      <c r="R4181">
        <v>72</v>
      </c>
      <c r="S4181">
        <v>77</v>
      </c>
      <c r="T4181">
        <v>82</v>
      </c>
    </row>
    <row r="4182" spans="1:20" hidden="1" x14ac:dyDescent="0.25">
      <c r="A4182">
        <v>4186</v>
      </c>
      <c r="B4182" t="s">
        <v>4354</v>
      </c>
      <c r="C4182" t="s">
        <v>4352</v>
      </c>
      <c r="D4182" t="s">
        <v>330</v>
      </c>
      <c r="E4182" t="s">
        <v>8919</v>
      </c>
      <c r="F4182" t="str">
        <f>VLOOKUP(TRIM(SUBSTITUTE(E4182,CHAR(160),CHAR(32))),Metadata!B$1:C$2632,2,FALSE)</f>
        <v>Leroux, Gaston, 1868-1927.</v>
      </c>
      <c r="G4182" t="str">
        <f>VLOOKUP(TRIM(SUBSTITUTE(E4182,CHAR(160),CHAR(32))),Metadata!B$1:D$2632,3,FALSE)</f>
        <v>Rouletabille chez le tsar</v>
      </c>
      <c r="H4182">
        <f>VLOOKUP(TRIM(SUBSTITUTE(E4182,CHAR(160),CHAR(32))),Metadata!B$1:E$2632,4,FALSE)</f>
        <v>1912</v>
      </c>
      <c r="I4182" t="s">
        <v>534</v>
      </c>
      <c r="K4182" t="str">
        <f>VLOOKUP(TRIM(SUBSTITUTE(E4182,CHAR(160),CHAR(32))),Metadata!B$1:H$2632,7,FALSE)</f>
        <v>roman</v>
      </c>
      <c r="L4182" t="s">
        <v>4378</v>
      </c>
      <c r="N4182" t="str">
        <f>VLOOKUP(TRIM(SUBSTITUTE(E4182,CHAR(160),CHAR(32))),Metadata!B$1:J$2632,9,FALSE)</f>
        <v>prose</v>
      </c>
      <c r="O4182">
        <f>VLOOKUP(TRIM(SUBSTITUTE(E4182,CHAR(160),CHAR(32))),Metadata!B$1:K$2632,10,FALSE)</f>
        <v>103004</v>
      </c>
      <c r="P4182" s="4" t="s">
        <v>9454</v>
      </c>
      <c r="Q4182">
        <v>49</v>
      </c>
      <c r="R4182">
        <v>54</v>
      </c>
      <c r="S4182">
        <v>59</v>
      </c>
      <c r="T4182">
        <v>64</v>
      </c>
    </row>
    <row r="4183" spans="1:20" hidden="1" x14ac:dyDescent="0.25">
      <c r="A4183">
        <v>4187</v>
      </c>
      <c r="B4183" t="s">
        <v>4354</v>
      </c>
      <c r="C4183" t="s">
        <v>4352</v>
      </c>
      <c r="D4183" t="s">
        <v>330</v>
      </c>
      <c r="E4183" t="s">
        <v>8797</v>
      </c>
      <c r="F4183" t="str">
        <f>VLOOKUP(TRIM(SUBSTITUTE(E4183,CHAR(160),CHAR(32))),Metadata!B$1:C$2632,2,FALSE)</f>
        <v>Bourget, Paul, 1852-1935.</v>
      </c>
      <c r="G4183" t="str">
        <f>VLOOKUP(TRIM(SUBSTITUTE(E4183,CHAR(160),CHAR(32))),Metadata!B$1:D$2632,3,FALSE)</f>
        <v>Le sens de la mort</v>
      </c>
      <c r="H4183">
        <f>VLOOKUP(TRIM(SUBSTITUTE(E4183,CHAR(160),CHAR(32))),Metadata!B$1:E$2632,4,FALSE)</f>
        <v>1915</v>
      </c>
      <c r="I4183" t="s">
        <v>534</v>
      </c>
      <c r="K4183" t="str">
        <f>VLOOKUP(TRIM(SUBSTITUTE(E4183,CHAR(160),CHAR(32))),Metadata!B$1:H$2632,7,FALSE)</f>
        <v>roman</v>
      </c>
      <c r="L4183" t="s">
        <v>4378</v>
      </c>
      <c r="N4183" t="str">
        <f>VLOOKUP(TRIM(SUBSTITUTE(E4183,CHAR(160),CHAR(32))),Metadata!B$1:J$2632,9,FALSE)</f>
        <v>prose</v>
      </c>
      <c r="O4183">
        <f>VLOOKUP(TRIM(SUBSTITUTE(E4183,CHAR(160),CHAR(32))),Metadata!B$1:K$2632,10,FALSE)</f>
        <v>50684</v>
      </c>
      <c r="P4183" s="4" t="s">
        <v>12211</v>
      </c>
      <c r="Q4183">
        <v>57</v>
      </c>
      <c r="R4183">
        <v>62</v>
      </c>
      <c r="S4183">
        <v>67</v>
      </c>
      <c r="T4183">
        <v>72</v>
      </c>
    </row>
    <row r="4184" spans="1:20" hidden="1" x14ac:dyDescent="0.25">
      <c r="A4184">
        <v>4188</v>
      </c>
      <c r="B4184" t="s">
        <v>4354</v>
      </c>
      <c r="C4184" t="s">
        <v>4352</v>
      </c>
      <c r="D4184" t="s">
        <v>330</v>
      </c>
      <c r="E4184" t="s">
        <v>8827</v>
      </c>
      <c r="F4184" t="str">
        <f>VLOOKUP(TRIM(SUBSTITUTE(E4184,CHAR(160),CHAR(32))),Metadata!B$1:C$2632,2,FALSE)</f>
        <v>Cocteau, Jean, 1889-1963.</v>
      </c>
      <c r="G4184" t="str">
        <f>VLOOKUP(TRIM(SUBSTITUTE(E4184,CHAR(160),CHAR(32))),Metadata!B$1:D$2632,3,FALSE)</f>
        <v>Les parents terribles</v>
      </c>
      <c r="H4184">
        <f>VLOOKUP(TRIM(SUBSTITUTE(E4184,CHAR(160),CHAR(32))),Metadata!B$1:E$2632,4,FALSE)</f>
        <v>1938</v>
      </c>
      <c r="I4184" t="s">
        <v>534</v>
      </c>
      <c r="K4184" t="str">
        <f>VLOOKUP(TRIM(SUBSTITUTE(E4184,CHAR(160),CHAR(32))),Metadata!B$1:H$2632,7,FALSE)</f>
        <v>theatre</v>
      </c>
      <c r="L4184" t="s">
        <v>4472</v>
      </c>
      <c r="N4184" t="str">
        <f>VLOOKUP(TRIM(SUBSTITUTE(E4184,CHAR(160),CHAR(32))),Metadata!B$1:J$2632,9,FALSE)</f>
        <v>prose</v>
      </c>
      <c r="O4184">
        <f>VLOOKUP(TRIM(SUBSTITUTE(E4184,CHAR(160),CHAR(32))),Metadata!B$1:K$2632,10,FALSE)</f>
        <v>29063</v>
      </c>
      <c r="P4184" s="4" t="s">
        <v>12212</v>
      </c>
      <c r="Q4184">
        <v>125</v>
      </c>
      <c r="R4184">
        <v>134</v>
      </c>
      <c r="S4184">
        <v>146</v>
      </c>
      <c r="T4184">
        <v>151</v>
      </c>
    </row>
    <row r="4185" spans="1:20" hidden="1" x14ac:dyDescent="0.25">
      <c r="A4185">
        <v>4189</v>
      </c>
      <c r="B4185" t="s">
        <v>4354</v>
      </c>
      <c r="C4185" t="s">
        <v>4352</v>
      </c>
      <c r="D4185" t="s">
        <v>330</v>
      </c>
      <c r="E4185" t="s">
        <v>8786</v>
      </c>
      <c r="F4185" t="str">
        <f>VLOOKUP(TRIM(SUBSTITUTE(E4185,CHAR(160),CHAR(32))),Metadata!B$1:C$2632,2,FALSE)</f>
        <v>Bernanos, Georges, 1888-1948.</v>
      </c>
      <c r="G4185" t="str">
        <f>VLOOKUP(TRIM(SUBSTITUTE(E4185,CHAR(160),CHAR(32))),Metadata!B$1:D$2632,3,FALSE)</f>
        <v>L'imposture</v>
      </c>
      <c r="H4185">
        <f>VLOOKUP(TRIM(SUBSTITUTE(E4185,CHAR(160),CHAR(32))),Metadata!B$1:E$2632,4,FALSE)</f>
        <v>1927</v>
      </c>
      <c r="I4185" t="s">
        <v>534</v>
      </c>
      <c r="K4185" t="str">
        <f>VLOOKUP(TRIM(SUBSTITUTE(E4185,CHAR(160),CHAR(32))),Metadata!B$1:H$2632,7,FALSE)</f>
        <v>roman</v>
      </c>
      <c r="L4185" t="s">
        <v>4378</v>
      </c>
      <c r="N4185" t="str">
        <f>VLOOKUP(TRIM(SUBSTITUTE(E4185,CHAR(160),CHAR(32))),Metadata!B$1:J$2632,9,FALSE)</f>
        <v>prose</v>
      </c>
      <c r="O4185">
        <f>VLOOKUP(TRIM(SUBSTITUTE(E4185,CHAR(160),CHAR(32))),Metadata!B$1:K$2632,10,FALSE)</f>
        <v>86810</v>
      </c>
      <c r="P4185" s="4" t="s">
        <v>13216</v>
      </c>
      <c r="Q4185">
        <v>139</v>
      </c>
      <c r="R4185">
        <v>144</v>
      </c>
      <c r="S4185">
        <v>149</v>
      </c>
      <c r="T4185">
        <v>154</v>
      </c>
    </row>
    <row r="4186" spans="1:20" hidden="1" x14ac:dyDescent="0.25">
      <c r="A4186">
        <v>4190</v>
      </c>
      <c r="B4186" t="s">
        <v>4354</v>
      </c>
      <c r="C4186" t="s">
        <v>4352</v>
      </c>
      <c r="D4186" t="s">
        <v>330</v>
      </c>
      <c r="E4186" t="s">
        <v>8800</v>
      </c>
      <c r="F4186" t="str">
        <f>VLOOKUP(TRIM(SUBSTITUTE(E4186,CHAR(160),CHAR(32))),Metadata!B$1:C$2632,2,FALSE)</f>
        <v>Boylesve, René, 1867-1926.</v>
      </c>
      <c r="G4186" t="str">
        <f>VLOOKUP(TRIM(SUBSTITUTE(E4186,CHAR(160),CHAR(32))),Metadata!B$1:D$2632,3,FALSE)</f>
        <v>Le leçon d'amour dans un parc</v>
      </c>
      <c r="H4186">
        <f>VLOOKUP(TRIM(SUBSTITUTE(E4186,CHAR(160),CHAR(32))),Metadata!B$1:E$2632,4,FALSE)</f>
        <v>1902</v>
      </c>
      <c r="I4186" t="s">
        <v>534</v>
      </c>
      <c r="K4186" t="str">
        <f>VLOOKUP(TRIM(SUBSTITUTE(E4186,CHAR(160),CHAR(32))),Metadata!B$1:H$2632,7,FALSE)</f>
        <v>roman</v>
      </c>
      <c r="L4186" t="s">
        <v>4378</v>
      </c>
      <c r="N4186" t="str">
        <f>VLOOKUP(TRIM(SUBSTITUTE(E4186,CHAR(160),CHAR(32))),Metadata!B$1:J$2632,9,FALSE)</f>
        <v>prose</v>
      </c>
      <c r="O4186">
        <f>VLOOKUP(TRIM(SUBSTITUTE(E4186,CHAR(160),CHAR(32))),Metadata!B$1:K$2632,10,FALSE)</f>
        <v>48393</v>
      </c>
      <c r="P4186" s="4" t="s">
        <v>12213</v>
      </c>
      <c r="Q4186">
        <v>80</v>
      </c>
      <c r="R4186">
        <v>85</v>
      </c>
      <c r="S4186">
        <v>91</v>
      </c>
      <c r="T4186">
        <v>96</v>
      </c>
    </row>
    <row r="4187" spans="1:20" hidden="1" x14ac:dyDescent="0.25">
      <c r="A4187">
        <v>4191</v>
      </c>
      <c r="B4187" t="s">
        <v>4354</v>
      </c>
      <c r="C4187" t="s">
        <v>4352</v>
      </c>
      <c r="D4187" t="s">
        <v>330</v>
      </c>
      <c r="E4187" t="s">
        <v>7873</v>
      </c>
      <c r="F4187" t="str">
        <f>VLOOKUP(TRIM(SUBSTITUTE(E4187,CHAR(160),CHAR(32))),Metadata!B$1:C$2632,2,FALSE)</f>
        <v>Blanqui, Louis Auguste, 1805-1881.</v>
      </c>
      <c r="G4187" t="str">
        <f>VLOOKUP(TRIM(SUBSTITUTE(E4187,CHAR(160),CHAR(32))),Metadata!B$1:D$2632,3,FALSE)</f>
        <v>Auguste Blanqui, Textes choisis</v>
      </c>
      <c r="H4187">
        <f>VLOOKUP(TRIM(SUBSTITUTE(E4187,CHAR(160),CHAR(32))),Metadata!B$1:E$2632,4,FALSE)</f>
        <v>1971</v>
      </c>
      <c r="I4187" t="s">
        <v>534</v>
      </c>
      <c r="K4187" t="str">
        <f>VLOOKUP(TRIM(SUBSTITUTE(E4187,CHAR(160),CHAR(32))),Metadata!B$1:H$2632,7,FALSE)</f>
        <v>traite</v>
      </c>
      <c r="L4187" t="s">
        <v>4417</v>
      </c>
      <c r="N4187" t="str">
        <f>VLOOKUP(TRIM(SUBSTITUTE(E4187,CHAR(160),CHAR(32))),Metadata!B$1:J$2632,9,FALSE)</f>
        <v/>
      </c>
      <c r="O4187">
        <f>VLOOKUP(TRIM(SUBSTITUTE(E4187,CHAR(160),CHAR(32))),Metadata!B$1:K$2632,10,FALSE)</f>
        <v>77746</v>
      </c>
      <c r="P4187" s="4" t="s">
        <v>12214</v>
      </c>
      <c r="Q4187">
        <v>81</v>
      </c>
      <c r="R4187">
        <v>85</v>
      </c>
      <c r="S4187">
        <v>90</v>
      </c>
      <c r="T4187">
        <v>95</v>
      </c>
    </row>
    <row r="4188" spans="1:20" hidden="1" x14ac:dyDescent="0.25">
      <c r="A4188">
        <v>4192</v>
      </c>
      <c r="B4188" t="s">
        <v>4354</v>
      </c>
      <c r="C4188" t="s">
        <v>4352</v>
      </c>
      <c r="D4188" t="s">
        <v>330</v>
      </c>
      <c r="E4188" t="s">
        <v>8750</v>
      </c>
      <c r="F4188" t="str">
        <f>VLOOKUP(TRIM(SUBSTITUTE(E4188,CHAR(160),CHAR(32))),Metadata!B$1:C$2632,2,FALSE)</f>
        <v>Aragon, Louis, 1897-1982.</v>
      </c>
      <c r="G4188" t="str">
        <f>VLOOKUP(TRIM(SUBSTITUTE(E4188,CHAR(160),CHAR(32))),Metadata!B$1:D$2632,3,FALSE)</f>
        <v>Les beaux quartiers</v>
      </c>
      <c r="H4188">
        <f>VLOOKUP(TRIM(SUBSTITUTE(E4188,CHAR(160),CHAR(32))),Metadata!B$1:E$2632,4,FALSE)</f>
        <v>1936</v>
      </c>
      <c r="I4188" t="s">
        <v>534</v>
      </c>
      <c r="K4188" t="str">
        <f>VLOOKUP(TRIM(SUBSTITUTE(E4188,CHAR(160),CHAR(32))),Metadata!B$1:H$2632,7,FALSE)</f>
        <v>roman</v>
      </c>
      <c r="L4188" t="s">
        <v>4378</v>
      </c>
      <c r="N4188" t="str">
        <f>VLOOKUP(TRIM(SUBSTITUTE(E4188,CHAR(160),CHAR(32))),Metadata!B$1:J$2632,9,FALSE)</f>
        <v>prose</v>
      </c>
      <c r="O4188">
        <f>VLOOKUP(TRIM(SUBSTITUTE(E4188,CHAR(160),CHAR(32))),Metadata!B$1:K$2632,10,FALSE)</f>
        <v>185099</v>
      </c>
      <c r="P4188" s="4" t="s">
        <v>9455</v>
      </c>
      <c r="Q4188">
        <v>25</v>
      </c>
      <c r="R4188">
        <v>29</v>
      </c>
      <c r="S4188">
        <v>34</v>
      </c>
      <c r="T4188">
        <v>39</v>
      </c>
    </row>
    <row r="4189" spans="1:20" hidden="1" x14ac:dyDescent="0.25">
      <c r="A4189">
        <v>4193</v>
      </c>
      <c r="B4189" t="s">
        <v>4354</v>
      </c>
      <c r="C4189" t="s">
        <v>4352</v>
      </c>
      <c r="D4189" t="s">
        <v>330</v>
      </c>
      <c r="E4189" t="s">
        <v>8888</v>
      </c>
      <c r="F4189" t="str">
        <f>VLOOKUP(TRIM(SUBSTITUTE(E4189,CHAR(160),CHAR(32))),Metadata!B$1:C$2632,2,FALSE)</f>
        <v>Giraudoux, Jean, 1882-1944.</v>
      </c>
      <c r="G4189" t="str">
        <f>VLOOKUP(TRIM(SUBSTITUTE(E4189,CHAR(160),CHAR(32))),Metadata!B$1:D$2632,3,FALSE)</f>
        <v>Judith: tragédie en 3 actes</v>
      </c>
      <c r="H4189">
        <f>VLOOKUP(TRIM(SUBSTITUTE(E4189,CHAR(160),CHAR(32))),Metadata!B$1:E$2632,4,FALSE)</f>
        <v>1931</v>
      </c>
      <c r="I4189" t="s">
        <v>534</v>
      </c>
      <c r="K4189" t="str">
        <f>VLOOKUP(TRIM(SUBSTITUTE(E4189,CHAR(160),CHAR(32))),Metadata!B$1:H$2632,7,FALSE)</f>
        <v>theatre</v>
      </c>
      <c r="L4189" t="s">
        <v>4472</v>
      </c>
      <c r="N4189" t="str">
        <f>VLOOKUP(TRIM(SUBSTITUTE(E4189,CHAR(160),CHAR(32))),Metadata!B$1:J$2632,9,FALSE)</f>
        <v>prose</v>
      </c>
      <c r="O4189">
        <f>VLOOKUP(TRIM(SUBSTITUTE(E4189,CHAR(160),CHAR(32))),Metadata!B$1:K$2632,10,FALSE)</f>
        <v>26414</v>
      </c>
      <c r="P4189" s="4" t="s">
        <v>12215</v>
      </c>
      <c r="Q4189">
        <v>211</v>
      </c>
      <c r="R4189">
        <v>216</v>
      </c>
      <c r="S4189">
        <v>222</v>
      </c>
      <c r="T4189">
        <v>227</v>
      </c>
    </row>
    <row r="4190" spans="1:20" hidden="1" x14ac:dyDescent="0.25">
      <c r="A4190">
        <v>4194</v>
      </c>
      <c r="B4190" t="s">
        <v>4354</v>
      </c>
      <c r="C4190" t="s">
        <v>4352</v>
      </c>
      <c r="D4190" t="s">
        <v>330</v>
      </c>
      <c r="E4190" t="s">
        <v>8732</v>
      </c>
      <c r="F4190" t="str">
        <f>VLOOKUP(TRIM(SUBSTITUTE(E4190,CHAR(160),CHAR(32))),Metadata!B$1:C$2632,2,FALSE)</f>
        <v>Alain, 1868-1951.</v>
      </c>
      <c r="G4190" t="str">
        <f>VLOOKUP(TRIM(SUBSTITUTE(E4190,CHAR(160),CHAR(32))),Metadata!B$1:D$2632,3,FALSE)</f>
        <v>Le citoyen contre les pouvoirs</v>
      </c>
      <c r="H4190">
        <f>VLOOKUP(TRIM(SUBSTITUTE(E4190,CHAR(160),CHAR(32))),Metadata!B$1:E$2632,4,FALSE)</f>
        <v>1926</v>
      </c>
      <c r="I4190" t="s">
        <v>534</v>
      </c>
      <c r="K4190" t="str">
        <f>VLOOKUP(TRIM(SUBSTITUTE(E4190,CHAR(160),CHAR(32))),Metadata!B$1:H$2632,7,FALSE)</f>
        <v>traite</v>
      </c>
      <c r="L4190" t="s">
        <v>4417</v>
      </c>
      <c r="N4190" t="str">
        <f>VLOOKUP(TRIM(SUBSTITUTE(E4190,CHAR(160),CHAR(32))),Metadata!B$1:J$2632,9,FALSE)</f>
        <v/>
      </c>
      <c r="O4190">
        <f>VLOOKUP(TRIM(SUBSTITUTE(E4190,CHAR(160),CHAR(32))),Metadata!B$1:K$2632,10,FALSE)</f>
        <v>56769</v>
      </c>
      <c r="P4190" s="4" t="s">
        <v>12216</v>
      </c>
      <c r="Q4190">
        <v>108</v>
      </c>
      <c r="R4190">
        <v>113</v>
      </c>
      <c r="S4190">
        <v>118</v>
      </c>
      <c r="T4190">
        <v>123</v>
      </c>
    </row>
    <row r="4191" spans="1:20" hidden="1" x14ac:dyDescent="0.25">
      <c r="A4191">
        <v>4195</v>
      </c>
      <c r="B4191" t="s">
        <v>4354</v>
      </c>
      <c r="C4191" t="s">
        <v>4352</v>
      </c>
      <c r="D4191" t="s">
        <v>330</v>
      </c>
      <c r="E4191" t="s">
        <v>8931</v>
      </c>
      <c r="F4191" t="str">
        <f>VLOOKUP(TRIM(SUBSTITUTE(E4191,CHAR(160),CHAR(32))),Metadata!B$1:C$2632,2,FALSE)</f>
        <v>Martin Du Gard, Roger, 1881-1958.</v>
      </c>
      <c r="G4191" t="str">
        <f>VLOOKUP(TRIM(SUBSTITUTE(E4191,CHAR(160),CHAR(32))),Metadata!B$1:D$2632,3,FALSE)</f>
        <v>Les Thibault. Consultation</v>
      </c>
      <c r="H4191">
        <f>VLOOKUP(TRIM(SUBSTITUTE(E4191,CHAR(160),CHAR(32))),Metadata!B$1:E$2632,4,FALSE)</f>
        <v>1928</v>
      </c>
      <c r="I4191" t="s">
        <v>534</v>
      </c>
      <c r="K4191" t="str">
        <f>VLOOKUP(TRIM(SUBSTITUTE(E4191,CHAR(160),CHAR(32))),Metadata!B$1:H$2632,7,FALSE)</f>
        <v>roman</v>
      </c>
      <c r="L4191" t="s">
        <v>4378</v>
      </c>
      <c r="N4191" t="str">
        <f>VLOOKUP(TRIM(SUBSTITUTE(E4191,CHAR(160),CHAR(32))),Metadata!B$1:J$2632,9,FALSE)</f>
        <v>prose</v>
      </c>
      <c r="O4191">
        <f>VLOOKUP(TRIM(SUBSTITUTE(E4191,CHAR(160),CHAR(32))),Metadata!B$1:K$2632,10,FALSE)</f>
        <v>29589</v>
      </c>
      <c r="P4191" s="4" t="s">
        <v>9456</v>
      </c>
      <c r="Q4191">
        <v>21</v>
      </c>
      <c r="R4191">
        <v>26</v>
      </c>
      <c r="S4191">
        <v>32</v>
      </c>
      <c r="T4191">
        <v>37</v>
      </c>
    </row>
    <row r="4192" spans="1:20" hidden="1" x14ac:dyDescent="0.25">
      <c r="A4192">
        <v>4196</v>
      </c>
      <c r="B4192" t="s">
        <v>4354</v>
      </c>
      <c r="C4192" t="s">
        <v>4352</v>
      </c>
      <c r="D4192" t="s">
        <v>330</v>
      </c>
      <c r="E4192" t="s">
        <v>8772</v>
      </c>
      <c r="F4192" t="str">
        <f>VLOOKUP(TRIM(SUBSTITUTE(E4192,CHAR(160),CHAR(32))),Metadata!B$1:C$2632,2,FALSE)</f>
        <v>Beauvoir, Simone de, 1908-1986.</v>
      </c>
      <c r="G4192" t="str">
        <f>VLOOKUP(TRIM(SUBSTITUTE(E4192,CHAR(160),CHAR(32))),Metadata!B$1:D$2632,3,FALSE)</f>
        <v>Les mandarins</v>
      </c>
      <c r="H4192">
        <f>VLOOKUP(TRIM(SUBSTITUTE(E4192,CHAR(160),CHAR(32))),Metadata!B$1:E$2632,4,FALSE)</f>
        <v>1954</v>
      </c>
      <c r="I4192" t="s">
        <v>534</v>
      </c>
      <c r="K4192" t="str">
        <f>VLOOKUP(TRIM(SUBSTITUTE(E4192,CHAR(160),CHAR(32))),Metadata!B$1:H$2632,7,FALSE)</f>
        <v>roman</v>
      </c>
      <c r="L4192" t="s">
        <v>4378</v>
      </c>
      <c r="N4192" t="str">
        <f>VLOOKUP(TRIM(SUBSTITUTE(E4192,CHAR(160),CHAR(32))),Metadata!B$1:J$2632,9,FALSE)</f>
        <v>prose</v>
      </c>
      <c r="O4192">
        <f>VLOOKUP(TRIM(SUBSTITUTE(E4192,CHAR(160),CHAR(32))),Metadata!B$1:K$2632,10,FALSE)</f>
        <v>291169</v>
      </c>
      <c r="P4192" s="4" t="s">
        <v>12217</v>
      </c>
      <c r="Q4192">
        <v>31</v>
      </c>
      <c r="R4192">
        <v>35</v>
      </c>
      <c r="S4192">
        <v>40</v>
      </c>
      <c r="T4192">
        <v>48</v>
      </c>
    </row>
    <row r="4193" spans="1:20" hidden="1" x14ac:dyDescent="0.25">
      <c r="A4193">
        <v>4197</v>
      </c>
      <c r="B4193" t="s">
        <v>4354</v>
      </c>
      <c r="C4193" t="s">
        <v>4352</v>
      </c>
      <c r="D4193" t="s">
        <v>330</v>
      </c>
      <c r="E4193" t="s">
        <v>7380</v>
      </c>
      <c r="F4193" t="str">
        <f>VLOOKUP(TRIM(SUBSTITUTE(E4193,CHAR(160),CHAR(32))),Metadata!B$1:C$2632,2,FALSE)</f>
        <v>Vaudet, Charles.</v>
      </c>
      <c r="G4193" t="str">
        <f>VLOOKUP(TRIM(SUBSTITUTE(E4193,CHAR(160),CHAR(32))),Metadata!B$1:D$2632,3,FALSE)</f>
        <v>La vérité sur la question romaine.</v>
      </c>
      <c r="H4193">
        <f>VLOOKUP(TRIM(SUBSTITUTE(E4193,CHAR(160),CHAR(32))),Metadata!B$1:E$2632,4,FALSE)</f>
        <v>1930</v>
      </c>
      <c r="I4193" t="s">
        <v>534</v>
      </c>
      <c r="K4193" t="str">
        <f>VLOOKUP(TRIM(SUBSTITUTE(E4193,CHAR(160),CHAR(32))),Metadata!B$1:H$2632,7,FALSE)</f>
        <v>traite</v>
      </c>
      <c r="L4193" t="s">
        <v>4417</v>
      </c>
      <c r="N4193" t="str">
        <f>VLOOKUP(TRIM(SUBSTITUTE(E4193,CHAR(160),CHAR(32))),Metadata!B$1:J$2632,9,FALSE)</f>
        <v/>
      </c>
      <c r="O4193">
        <f>VLOOKUP(TRIM(SUBSTITUTE(E4193,CHAR(160),CHAR(32))),Metadata!B$1:K$2632,10,FALSE)</f>
        <v>61629</v>
      </c>
      <c r="P4193" s="4" t="s">
        <v>12218</v>
      </c>
      <c r="Q4193">
        <v>45</v>
      </c>
      <c r="R4193">
        <v>49</v>
      </c>
      <c r="S4193">
        <v>54</v>
      </c>
      <c r="T4193">
        <v>59</v>
      </c>
    </row>
    <row r="4194" spans="1:20" hidden="1" x14ac:dyDescent="0.25">
      <c r="A4194">
        <v>4198</v>
      </c>
      <c r="B4194" t="s">
        <v>4354</v>
      </c>
      <c r="C4194" t="s">
        <v>4352</v>
      </c>
      <c r="D4194" t="s">
        <v>330</v>
      </c>
      <c r="E4194" t="s">
        <v>8788</v>
      </c>
      <c r="F4194" t="str">
        <f>VLOOKUP(TRIM(SUBSTITUTE(E4194,CHAR(160),CHAR(32))),Metadata!B$1:C$2632,2,FALSE)</f>
        <v>Bernanos, Georges, 1888-1948.</v>
      </c>
      <c r="G4194" t="str">
        <f>VLOOKUP(TRIM(SUBSTITUTE(E4194,CHAR(160),CHAR(32))),Metadata!B$1:D$2632,3,FALSE)</f>
        <v>Sous le soleil de Satan</v>
      </c>
      <c r="H4194">
        <f>VLOOKUP(TRIM(SUBSTITUTE(E4194,CHAR(160),CHAR(32))),Metadata!B$1:E$2632,4,FALSE)</f>
        <v>1926</v>
      </c>
      <c r="I4194" t="s">
        <v>534</v>
      </c>
      <c r="K4194" t="str">
        <f>VLOOKUP(TRIM(SUBSTITUTE(E4194,CHAR(160),CHAR(32))),Metadata!B$1:H$2632,7,FALSE)</f>
        <v>roman</v>
      </c>
      <c r="L4194" t="s">
        <v>4378</v>
      </c>
      <c r="N4194" t="str">
        <f>VLOOKUP(TRIM(SUBSTITUTE(E4194,CHAR(160),CHAR(32))),Metadata!B$1:J$2632,9,FALSE)</f>
        <v>prose</v>
      </c>
      <c r="O4194">
        <f>VLOOKUP(TRIM(SUBSTITUTE(E4194,CHAR(160),CHAR(32))),Metadata!B$1:K$2632,10,FALSE)</f>
        <v>97216</v>
      </c>
      <c r="P4194" s="4" t="s">
        <v>13217</v>
      </c>
      <c r="Q4194">
        <v>20</v>
      </c>
      <c r="R4194">
        <v>24</v>
      </c>
      <c r="S4194">
        <v>30</v>
      </c>
      <c r="T4194">
        <v>35</v>
      </c>
    </row>
  </sheetData>
  <autoFilter ref="A1:V4194" xr:uid="{19D5557C-138F-4D73-8700-DCAC431C2286}">
    <filterColumn colId="11">
      <filters>
        <filter val="Chanson de geste"/>
        <filter val="poesie"/>
        <filter val="Poésie"/>
        <filter val="theatre (verse)"/>
      </filters>
    </filterColumn>
  </autoFilter>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C1432-1ACE-4B0A-A8DD-39756D4725B4}">
  <dimension ref="A1:H595"/>
  <sheetViews>
    <sheetView tabSelected="1" workbookViewId="0">
      <selection activeCell="K5" sqref="K5"/>
    </sheetView>
  </sheetViews>
  <sheetFormatPr defaultRowHeight="15" x14ac:dyDescent="0.25"/>
  <cols>
    <col min="1" max="1" width="24" customWidth="1"/>
    <col min="8" max="8" width="14" customWidth="1"/>
  </cols>
  <sheetData>
    <row r="1" spans="1:8" x14ac:dyDescent="0.25">
      <c r="A1" t="s">
        <v>0</v>
      </c>
      <c r="B1" t="s">
        <v>6</v>
      </c>
      <c r="C1" t="s">
        <v>13225</v>
      </c>
      <c r="D1" t="s">
        <v>13226</v>
      </c>
      <c r="E1" t="s">
        <v>13227</v>
      </c>
      <c r="F1" t="s">
        <v>13228</v>
      </c>
      <c r="G1" t="s">
        <v>13229</v>
      </c>
      <c r="H1" t="s">
        <v>13230</v>
      </c>
    </row>
    <row r="2" spans="1:8" x14ac:dyDescent="0.25">
      <c r="A2" t="s">
        <v>13231</v>
      </c>
      <c r="B2" t="s">
        <v>4358</v>
      </c>
      <c r="C2">
        <v>3</v>
      </c>
      <c r="D2">
        <v>0</v>
      </c>
      <c r="E2">
        <v>0</v>
      </c>
      <c r="F2">
        <f>IF(E2=0,1,"")</f>
        <v>1</v>
      </c>
      <c r="G2">
        <v>196023</v>
      </c>
      <c r="H2">
        <f>(((C2*D2)+(E2*F2))/G2)*10000</f>
        <v>0</v>
      </c>
    </row>
    <row r="3" spans="1:8" x14ac:dyDescent="0.25">
      <c r="A3" t="s">
        <v>13231</v>
      </c>
      <c r="B3" t="s">
        <v>453</v>
      </c>
      <c r="C3">
        <v>0</v>
      </c>
      <c r="D3">
        <v>1</v>
      </c>
      <c r="E3">
        <v>0</v>
      </c>
      <c r="F3">
        <f t="shared" ref="F3:F66" si="0">IF(E3=0,1,"")</f>
        <v>1</v>
      </c>
      <c r="G3">
        <v>571463</v>
      </c>
      <c r="H3">
        <f t="shared" ref="H3:H66" si="1">(((C3*D3)+(E3*F3))/G3)*10000</f>
        <v>0</v>
      </c>
    </row>
    <row r="4" spans="1:8" x14ac:dyDescent="0.25">
      <c r="A4" t="s">
        <v>13231</v>
      </c>
      <c r="B4" t="s">
        <v>1604</v>
      </c>
      <c r="C4">
        <v>0</v>
      </c>
      <c r="D4">
        <v>1</v>
      </c>
      <c r="E4">
        <v>0</v>
      </c>
      <c r="F4">
        <f t="shared" si="0"/>
        <v>1</v>
      </c>
      <c r="G4">
        <v>396638</v>
      </c>
      <c r="H4">
        <f t="shared" si="1"/>
        <v>0</v>
      </c>
    </row>
    <row r="5" spans="1:8" x14ac:dyDescent="0.25">
      <c r="A5" t="s">
        <v>13231</v>
      </c>
      <c r="B5" t="s">
        <v>571</v>
      </c>
      <c r="C5">
        <v>0</v>
      </c>
      <c r="D5">
        <v>1</v>
      </c>
      <c r="E5">
        <v>0</v>
      </c>
      <c r="F5">
        <f t="shared" si="0"/>
        <v>1</v>
      </c>
      <c r="G5">
        <v>243735</v>
      </c>
      <c r="H5">
        <f t="shared" si="1"/>
        <v>0</v>
      </c>
    </row>
    <row r="6" spans="1:8" x14ac:dyDescent="0.25">
      <c r="A6" t="s">
        <v>13231</v>
      </c>
      <c r="B6" t="s">
        <v>456</v>
      </c>
      <c r="C6">
        <v>6</v>
      </c>
      <c r="D6">
        <f>1/6</f>
        <v>0.16666666666666666</v>
      </c>
      <c r="E6">
        <v>0</v>
      </c>
      <c r="F6">
        <f t="shared" si="0"/>
        <v>1</v>
      </c>
      <c r="G6">
        <v>2255739</v>
      </c>
      <c r="H6">
        <f t="shared" si="1"/>
        <v>4.4331369896960593E-3</v>
      </c>
    </row>
    <row r="7" spans="1:8" x14ac:dyDescent="0.25">
      <c r="A7" t="s">
        <v>13231</v>
      </c>
      <c r="B7" t="s">
        <v>445</v>
      </c>
      <c r="C7">
        <v>361</v>
      </c>
      <c r="D7">
        <f>20/149</f>
        <v>0.13422818791946309</v>
      </c>
      <c r="E7">
        <v>1</v>
      </c>
      <c r="F7">
        <v>0</v>
      </c>
      <c r="G7">
        <v>16861387</v>
      </c>
      <c r="H7">
        <f t="shared" si="1"/>
        <v>2.8738072282503319E-2</v>
      </c>
    </row>
    <row r="8" spans="1:8" x14ac:dyDescent="0.25">
      <c r="A8" t="s">
        <v>13231</v>
      </c>
      <c r="B8" t="s">
        <v>448</v>
      </c>
      <c r="C8">
        <v>1336</v>
      </c>
      <c r="D8">
        <f>20/80</f>
        <v>0.25</v>
      </c>
      <c r="E8">
        <v>0</v>
      </c>
      <c r="F8">
        <f t="shared" si="0"/>
        <v>1</v>
      </c>
      <c r="G8">
        <v>31004496</v>
      </c>
      <c r="H8">
        <f t="shared" si="1"/>
        <v>0.10772631169363309</v>
      </c>
    </row>
    <row r="9" spans="1:8" x14ac:dyDescent="0.25">
      <c r="A9" t="s">
        <v>13231</v>
      </c>
      <c r="B9" t="s">
        <v>450</v>
      </c>
      <c r="C9">
        <v>3599</v>
      </c>
      <c r="D9">
        <f>20/56</f>
        <v>0.35714285714285715</v>
      </c>
      <c r="E9">
        <v>0</v>
      </c>
      <c r="F9">
        <f t="shared" si="0"/>
        <v>1</v>
      </c>
      <c r="G9">
        <v>59219234</v>
      </c>
      <c r="H9">
        <f t="shared" si="1"/>
        <v>0.21705061954316107</v>
      </c>
    </row>
    <row r="10" spans="1:8" x14ac:dyDescent="0.25">
      <c r="A10" t="s">
        <v>13231</v>
      </c>
      <c r="B10" t="s">
        <v>534</v>
      </c>
      <c r="C10">
        <v>3406</v>
      </c>
      <c r="D10">
        <f>20/111</f>
        <v>0.18018018018018017</v>
      </c>
      <c r="E10">
        <v>0</v>
      </c>
      <c r="F10">
        <f t="shared" si="0"/>
        <v>1</v>
      </c>
      <c r="G10">
        <v>44532007</v>
      </c>
      <c r="H10">
        <f t="shared" si="1"/>
        <v>0.13780957451427997</v>
      </c>
    </row>
    <row r="11" spans="1:8" x14ac:dyDescent="0.25">
      <c r="A11" t="s">
        <v>13232</v>
      </c>
      <c r="B11" t="s">
        <v>4358</v>
      </c>
      <c r="C11">
        <v>5</v>
      </c>
      <c r="D11">
        <v>0</v>
      </c>
      <c r="E11">
        <v>0</v>
      </c>
      <c r="F11">
        <f t="shared" si="0"/>
        <v>1</v>
      </c>
      <c r="G11">
        <v>196023</v>
      </c>
      <c r="H11">
        <f t="shared" si="1"/>
        <v>0</v>
      </c>
    </row>
    <row r="12" spans="1:8" x14ac:dyDescent="0.25">
      <c r="A12" t="s">
        <v>13232</v>
      </c>
      <c r="B12" t="s">
        <v>453</v>
      </c>
      <c r="C12">
        <v>7</v>
      </c>
      <c r="D12">
        <v>0</v>
      </c>
      <c r="E12">
        <v>0</v>
      </c>
      <c r="F12">
        <f t="shared" si="0"/>
        <v>1</v>
      </c>
      <c r="G12">
        <v>571463</v>
      </c>
      <c r="H12">
        <f t="shared" si="1"/>
        <v>0</v>
      </c>
    </row>
    <row r="13" spans="1:8" x14ac:dyDescent="0.25">
      <c r="A13" t="s">
        <v>13232</v>
      </c>
      <c r="B13" t="s">
        <v>1604</v>
      </c>
      <c r="C13">
        <v>0</v>
      </c>
      <c r="D13">
        <v>0</v>
      </c>
      <c r="E13">
        <v>0</v>
      </c>
      <c r="F13">
        <f t="shared" si="0"/>
        <v>1</v>
      </c>
      <c r="G13">
        <v>396638</v>
      </c>
      <c r="H13">
        <f t="shared" si="1"/>
        <v>0</v>
      </c>
    </row>
    <row r="14" spans="1:8" x14ac:dyDescent="0.25">
      <c r="A14" t="s">
        <v>13232</v>
      </c>
      <c r="B14" t="s">
        <v>571</v>
      </c>
      <c r="C14">
        <v>0</v>
      </c>
      <c r="D14">
        <v>0</v>
      </c>
      <c r="E14">
        <v>0</v>
      </c>
      <c r="F14">
        <f t="shared" si="0"/>
        <v>1</v>
      </c>
      <c r="G14">
        <v>243735</v>
      </c>
      <c r="H14">
        <f t="shared" si="1"/>
        <v>0</v>
      </c>
    </row>
    <row r="15" spans="1:8" x14ac:dyDescent="0.25">
      <c r="A15" t="s">
        <v>13232</v>
      </c>
      <c r="B15" t="s">
        <v>456</v>
      </c>
      <c r="C15">
        <v>27</v>
      </c>
      <c r="D15">
        <f>3/27</f>
        <v>0.1111111111111111</v>
      </c>
      <c r="E15">
        <v>0</v>
      </c>
      <c r="F15">
        <f t="shared" si="0"/>
        <v>1</v>
      </c>
      <c r="G15">
        <v>2255739</v>
      </c>
      <c r="H15">
        <f t="shared" si="1"/>
        <v>1.3299410969088179E-2</v>
      </c>
    </row>
    <row r="16" spans="1:8" x14ac:dyDescent="0.25">
      <c r="A16" t="s">
        <v>13232</v>
      </c>
      <c r="B16" t="s">
        <v>445</v>
      </c>
      <c r="C16">
        <v>2513</v>
      </c>
      <c r="D16">
        <f>20/306</f>
        <v>6.535947712418301E-2</v>
      </c>
      <c r="E16">
        <v>0</v>
      </c>
      <c r="F16">
        <f t="shared" si="0"/>
        <v>1</v>
      </c>
      <c r="G16">
        <v>16861387</v>
      </c>
      <c r="H16">
        <f t="shared" si="1"/>
        <v>9.7410946094216272E-2</v>
      </c>
    </row>
    <row r="17" spans="1:8" x14ac:dyDescent="0.25">
      <c r="A17" t="s">
        <v>13232</v>
      </c>
      <c r="B17" t="s">
        <v>448</v>
      </c>
      <c r="C17">
        <v>4924</v>
      </c>
      <c r="D17">
        <f>20/84</f>
        <v>0.23809523809523808</v>
      </c>
      <c r="E17">
        <v>0</v>
      </c>
      <c r="F17">
        <f t="shared" si="0"/>
        <v>1</v>
      </c>
      <c r="G17">
        <v>31004496</v>
      </c>
      <c r="H17">
        <f t="shared" si="1"/>
        <v>0.37813256257445771</v>
      </c>
    </row>
    <row r="18" spans="1:8" x14ac:dyDescent="0.25">
      <c r="A18" t="s">
        <v>13232</v>
      </c>
      <c r="B18" t="s">
        <v>450</v>
      </c>
      <c r="C18">
        <v>10286</v>
      </c>
      <c r="D18">
        <f>20/129</f>
        <v>0.15503875968992248</v>
      </c>
      <c r="E18">
        <v>0</v>
      </c>
      <c r="F18">
        <f t="shared" si="0"/>
        <v>1</v>
      </c>
      <c r="G18">
        <v>59219234</v>
      </c>
      <c r="H18">
        <f t="shared" si="1"/>
        <v>0.26929235223990616</v>
      </c>
    </row>
    <row r="19" spans="1:8" x14ac:dyDescent="0.25">
      <c r="A19" t="s">
        <v>13232</v>
      </c>
      <c r="B19" t="s">
        <v>534</v>
      </c>
      <c r="C19">
        <v>11363</v>
      </c>
      <c r="D19">
        <f>20/138</f>
        <v>0.14492753623188406</v>
      </c>
      <c r="E19">
        <v>0</v>
      </c>
      <c r="F19">
        <f t="shared" si="0"/>
        <v>1</v>
      </c>
      <c r="G19">
        <v>44532007</v>
      </c>
      <c r="H19">
        <f t="shared" si="1"/>
        <v>0.36980403649961213</v>
      </c>
    </row>
    <row r="20" spans="1:8" x14ac:dyDescent="0.25">
      <c r="A20" t="s">
        <v>13233</v>
      </c>
      <c r="B20" t="s">
        <v>4358</v>
      </c>
      <c r="C20">
        <v>1</v>
      </c>
      <c r="D20">
        <v>0</v>
      </c>
      <c r="E20">
        <v>0</v>
      </c>
      <c r="F20">
        <f t="shared" si="0"/>
        <v>1</v>
      </c>
      <c r="G20">
        <v>196023</v>
      </c>
      <c r="H20">
        <f t="shared" si="1"/>
        <v>0</v>
      </c>
    </row>
    <row r="21" spans="1:8" x14ac:dyDescent="0.25">
      <c r="A21" t="s">
        <v>13233</v>
      </c>
      <c r="B21" t="s">
        <v>453</v>
      </c>
      <c r="C21">
        <v>1</v>
      </c>
      <c r="D21">
        <v>0</v>
      </c>
      <c r="E21">
        <v>0</v>
      </c>
      <c r="F21">
        <f t="shared" si="0"/>
        <v>1</v>
      </c>
      <c r="G21">
        <v>571463</v>
      </c>
      <c r="H21">
        <f t="shared" si="1"/>
        <v>0</v>
      </c>
    </row>
    <row r="22" spans="1:8" x14ac:dyDescent="0.25">
      <c r="A22" t="s">
        <v>13233</v>
      </c>
      <c r="B22" t="s">
        <v>1604</v>
      </c>
      <c r="C22">
        <v>0</v>
      </c>
      <c r="D22">
        <v>1</v>
      </c>
      <c r="E22">
        <v>0</v>
      </c>
      <c r="F22">
        <f t="shared" si="0"/>
        <v>1</v>
      </c>
      <c r="G22">
        <v>396638</v>
      </c>
      <c r="H22">
        <f t="shared" si="1"/>
        <v>0</v>
      </c>
    </row>
    <row r="23" spans="1:8" x14ac:dyDescent="0.25">
      <c r="A23" t="s">
        <v>13233</v>
      </c>
      <c r="B23" t="s">
        <v>571</v>
      </c>
      <c r="C23">
        <v>0</v>
      </c>
      <c r="D23">
        <v>1</v>
      </c>
      <c r="E23">
        <v>0</v>
      </c>
      <c r="F23">
        <f t="shared" si="0"/>
        <v>1</v>
      </c>
      <c r="G23">
        <v>243735</v>
      </c>
      <c r="H23">
        <f t="shared" si="1"/>
        <v>0</v>
      </c>
    </row>
    <row r="24" spans="1:8" x14ac:dyDescent="0.25">
      <c r="A24" t="s">
        <v>13233</v>
      </c>
      <c r="B24" t="s">
        <v>456</v>
      </c>
      <c r="C24">
        <v>22</v>
      </c>
      <c r="D24">
        <v>0</v>
      </c>
      <c r="E24">
        <v>0</v>
      </c>
      <c r="F24">
        <f t="shared" si="0"/>
        <v>1</v>
      </c>
      <c r="G24">
        <v>2255739</v>
      </c>
      <c r="H24">
        <f t="shared" si="1"/>
        <v>0</v>
      </c>
    </row>
    <row r="25" spans="1:8" x14ac:dyDescent="0.25">
      <c r="A25" t="s">
        <v>13233</v>
      </c>
      <c r="B25" t="s">
        <v>445</v>
      </c>
      <c r="C25">
        <v>885</v>
      </c>
      <c r="D25">
        <f>19/204</f>
        <v>9.3137254901960786E-2</v>
      </c>
      <c r="E25">
        <v>1</v>
      </c>
      <c r="F25">
        <v>1</v>
      </c>
      <c r="G25">
        <v>16861387</v>
      </c>
      <c r="H25">
        <f t="shared" si="1"/>
        <v>4.9477822072546758E-2</v>
      </c>
    </row>
    <row r="26" spans="1:8" x14ac:dyDescent="0.25">
      <c r="A26" t="s">
        <v>13233</v>
      </c>
      <c r="B26" t="s">
        <v>448</v>
      </c>
      <c r="C26">
        <v>2435</v>
      </c>
      <c r="D26">
        <f>20/213</f>
        <v>9.3896713615023469E-2</v>
      </c>
      <c r="E26">
        <v>0</v>
      </c>
      <c r="F26">
        <f t="shared" si="0"/>
        <v>1</v>
      </c>
      <c r="G26">
        <v>31004496</v>
      </c>
      <c r="H26">
        <f t="shared" si="1"/>
        <v>7.374365887211394E-2</v>
      </c>
    </row>
    <row r="27" spans="1:8" x14ac:dyDescent="0.25">
      <c r="A27" t="s">
        <v>13233</v>
      </c>
      <c r="B27" t="s">
        <v>450</v>
      </c>
      <c r="C27">
        <v>2112</v>
      </c>
      <c r="D27">
        <f>20/206</f>
        <v>9.7087378640776698E-2</v>
      </c>
      <c r="E27">
        <v>0</v>
      </c>
      <c r="F27">
        <f t="shared" si="0"/>
        <v>1</v>
      </c>
      <c r="G27">
        <v>59219234</v>
      </c>
      <c r="H27">
        <f t="shared" si="1"/>
        <v>3.4625328603426445E-2</v>
      </c>
    </row>
    <row r="28" spans="1:8" x14ac:dyDescent="0.25">
      <c r="A28" t="s">
        <v>13233</v>
      </c>
      <c r="B28" t="s">
        <v>534</v>
      </c>
      <c r="C28">
        <v>2609</v>
      </c>
      <c r="D28">
        <f>20/339</f>
        <v>5.8997050147492625E-2</v>
      </c>
      <c r="E28">
        <v>0</v>
      </c>
      <c r="F28">
        <f t="shared" si="0"/>
        <v>1</v>
      </c>
      <c r="G28">
        <v>44532007</v>
      </c>
      <c r="H28">
        <f t="shared" si="1"/>
        <v>3.4564645567132929E-2</v>
      </c>
    </row>
    <row r="29" spans="1:8" x14ac:dyDescent="0.25">
      <c r="A29" t="s">
        <v>13234</v>
      </c>
      <c r="B29" t="s">
        <v>4358</v>
      </c>
      <c r="C29">
        <v>2</v>
      </c>
      <c r="D29">
        <v>0</v>
      </c>
      <c r="E29">
        <v>0</v>
      </c>
      <c r="F29">
        <f t="shared" si="0"/>
        <v>1</v>
      </c>
      <c r="G29">
        <v>196023</v>
      </c>
      <c r="H29">
        <f t="shared" si="1"/>
        <v>0</v>
      </c>
    </row>
    <row r="30" spans="1:8" x14ac:dyDescent="0.25">
      <c r="A30" t="s">
        <v>13234</v>
      </c>
      <c r="B30" t="s">
        <v>453</v>
      </c>
      <c r="C30">
        <v>0</v>
      </c>
      <c r="D30">
        <v>1</v>
      </c>
      <c r="E30">
        <v>0</v>
      </c>
      <c r="F30">
        <f t="shared" si="0"/>
        <v>1</v>
      </c>
      <c r="G30">
        <v>571463</v>
      </c>
      <c r="H30">
        <f t="shared" si="1"/>
        <v>0</v>
      </c>
    </row>
    <row r="31" spans="1:8" x14ac:dyDescent="0.25">
      <c r="A31" t="s">
        <v>13234</v>
      </c>
      <c r="B31" t="s">
        <v>1604</v>
      </c>
      <c r="C31">
        <v>1</v>
      </c>
      <c r="D31">
        <v>1</v>
      </c>
      <c r="E31">
        <v>0</v>
      </c>
      <c r="F31">
        <f t="shared" si="0"/>
        <v>1</v>
      </c>
      <c r="G31">
        <v>396638</v>
      </c>
      <c r="H31">
        <f t="shared" si="1"/>
        <v>2.5211906070522743E-2</v>
      </c>
    </row>
    <row r="32" spans="1:8" x14ac:dyDescent="0.25">
      <c r="A32" t="s">
        <v>13234</v>
      </c>
      <c r="B32" t="s">
        <v>571</v>
      </c>
      <c r="C32">
        <v>0</v>
      </c>
      <c r="D32">
        <v>1</v>
      </c>
      <c r="E32">
        <v>1</v>
      </c>
      <c r="F32">
        <v>1</v>
      </c>
      <c r="G32">
        <v>243735</v>
      </c>
      <c r="H32">
        <f t="shared" si="1"/>
        <v>4.1028165835846314E-2</v>
      </c>
    </row>
    <row r="33" spans="1:8" x14ac:dyDescent="0.25">
      <c r="A33" t="s">
        <v>13234</v>
      </c>
      <c r="B33" t="s">
        <v>456</v>
      </c>
      <c r="C33">
        <v>28</v>
      </c>
      <c r="D33">
        <f>20/23</f>
        <v>0.86956521739130432</v>
      </c>
      <c r="E33">
        <v>0</v>
      </c>
      <c r="F33">
        <f t="shared" si="0"/>
        <v>1</v>
      </c>
      <c r="G33">
        <v>2255739</v>
      </c>
      <c r="H33">
        <f t="shared" si="1"/>
        <v>0.10793724844477361</v>
      </c>
    </row>
    <row r="34" spans="1:8" x14ac:dyDescent="0.25">
      <c r="A34" t="s">
        <v>13234</v>
      </c>
      <c r="B34" t="s">
        <v>445</v>
      </c>
      <c r="C34">
        <v>464</v>
      </c>
      <c r="D34">
        <f>20/21</f>
        <v>0.95238095238095233</v>
      </c>
      <c r="E34">
        <v>0</v>
      </c>
      <c r="F34">
        <f t="shared" si="0"/>
        <v>1</v>
      </c>
      <c r="G34">
        <v>16861387</v>
      </c>
      <c r="H34">
        <f t="shared" si="1"/>
        <v>0.26208090823415764</v>
      </c>
    </row>
    <row r="35" spans="1:8" x14ac:dyDescent="0.25">
      <c r="A35" t="s">
        <v>13234</v>
      </c>
      <c r="B35" t="s">
        <v>448</v>
      </c>
      <c r="C35">
        <v>576</v>
      </c>
      <c r="D35">
        <f>20/20</f>
        <v>1</v>
      </c>
      <c r="E35">
        <v>0</v>
      </c>
      <c r="F35">
        <f t="shared" si="0"/>
        <v>1</v>
      </c>
      <c r="G35">
        <v>31004496</v>
      </c>
      <c r="H35">
        <f t="shared" si="1"/>
        <v>0.18577950759141512</v>
      </c>
    </row>
    <row r="36" spans="1:8" x14ac:dyDescent="0.25">
      <c r="A36" t="s">
        <v>13234</v>
      </c>
      <c r="B36" t="s">
        <v>450</v>
      </c>
      <c r="C36">
        <v>385</v>
      </c>
      <c r="D36">
        <f>20/21</f>
        <v>0.95238095238095233</v>
      </c>
      <c r="E36">
        <v>0</v>
      </c>
      <c r="F36">
        <f t="shared" si="0"/>
        <v>1</v>
      </c>
      <c r="G36">
        <v>59219234</v>
      </c>
      <c r="H36">
        <f t="shared" si="1"/>
        <v>6.1916820245710477E-2</v>
      </c>
    </row>
    <row r="37" spans="1:8" x14ac:dyDescent="0.25">
      <c r="A37" t="s">
        <v>13234</v>
      </c>
      <c r="B37" t="s">
        <v>534</v>
      </c>
      <c r="C37">
        <v>292</v>
      </c>
      <c r="D37">
        <f>20/21</f>
        <v>0.95238095238095233</v>
      </c>
      <c r="E37">
        <v>0</v>
      </c>
      <c r="F37">
        <f t="shared" si="0"/>
        <v>1</v>
      </c>
      <c r="G37">
        <v>44532007</v>
      </c>
      <c r="H37">
        <f t="shared" si="1"/>
        <v>6.2448395396874447E-2</v>
      </c>
    </row>
    <row r="38" spans="1:8" x14ac:dyDescent="0.25">
      <c r="A38" t="s">
        <v>13235</v>
      </c>
      <c r="B38" t="s">
        <v>4358</v>
      </c>
      <c r="C38">
        <v>0</v>
      </c>
      <c r="D38">
        <v>1</v>
      </c>
      <c r="E38">
        <v>0</v>
      </c>
      <c r="F38">
        <f t="shared" si="0"/>
        <v>1</v>
      </c>
      <c r="G38">
        <v>196023</v>
      </c>
      <c r="H38">
        <f t="shared" si="1"/>
        <v>0</v>
      </c>
    </row>
    <row r="39" spans="1:8" x14ac:dyDescent="0.25">
      <c r="A39" t="s">
        <v>13235</v>
      </c>
      <c r="B39" t="s">
        <v>453</v>
      </c>
      <c r="C39">
        <v>0</v>
      </c>
      <c r="D39">
        <v>1</v>
      </c>
      <c r="E39">
        <v>0</v>
      </c>
      <c r="F39">
        <f t="shared" si="0"/>
        <v>1</v>
      </c>
      <c r="G39">
        <v>571463</v>
      </c>
      <c r="H39">
        <f t="shared" si="1"/>
        <v>0</v>
      </c>
    </row>
    <row r="40" spans="1:8" x14ac:dyDescent="0.25">
      <c r="A40" t="s">
        <v>13235</v>
      </c>
      <c r="B40" t="s">
        <v>1604</v>
      </c>
      <c r="C40">
        <v>0</v>
      </c>
      <c r="D40">
        <v>1</v>
      </c>
      <c r="E40">
        <v>0</v>
      </c>
      <c r="F40">
        <f t="shared" si="0"/>
        <v>1</v>
      </c>
      <c r="G40">
        <v>396638</v>
      </c>
      <c r="H40">
        <f t="shared" si="1"/>
        <v>0</v>
      </c>
    </row>
    <row r="41" spans="1:8" x14ac:dyDescent="0.25">
      <c r="A41" t="s">
        <v>13235</v>
      </c>
      <c r="B41" t="s">
        <v>571</v>
      </c>
      <c r="C41">
        <v>0</v>
      </c>
      <c r="D41">
        <v>1</v>
      </c>
      <c r="E41">
        <v>0</v>
      </c>
      <c r="F41">
        <f t="shared" si="0"/>
        <v>1</v>
      </c>
      <c r="G41">
        <v>243735</v>
      </c>
      <c r="H41">
        <f t="shared" si="1"/>
        <v>0</v>
      </c>
    </row>
    <row r="42" spans="1:8" x14ac:dyDescent="0.25">
      <c r="A42" t="s">
        <v>13235</v>
      </c>
      <c r="B42" t="s">
        <v>456</v>
      </c>
      <c r="C42">
        <v>0</v>
      </c>
      <c r="D42">
        <v>1</v>
      </c>
      <c r="E42">
        <v>0</v>
      </c>
      <c r="F42">
        <f t="shared" si="0"/>
        <v>1</v>
      </c>
      <c r="G42">
        <v>2255739</v>
      </c>
      <c r="H42">
        <f t="shared" si="1"/>
        <v>0</v>
      </c>
    </row>
    <row r="43" spans="1:8" x14ac:dyDescent="0.25">
      <c r="A43" t="s">
        <v>13235</v>
      </c>
      <c r="B43" t="s">
        <v>445</v>
      </c>
      <c r="C43">
        <v>0</v>
      </c>
      <c r="D43">
        <v>1</v>
      </c>
      <c r="E43">
        <v>0</v>
      </c>
      <c r="F43">
        <f t="shared" si="0"/>
        <v>1</v>
      </c>
      <c r="G43">
        <v>16861387</v>
      </c>
      <c r="H43">
        <f t="shared" si="1"/>
        <v>0</v>
      </c>
    </row>
    <row r="44" spans="1:8" x14ac:dyDescent="0.25">
      <c r="A44" t="s">
        <v>13235</v>
      </c>
      <c r="B44" t="s">
        <v>448</v>
      </c>
      <c r="C44">
        <v>1</v>
      </c>
      <c r="D44">
        <v>1</v>
      </c>
      <c r="E44">
        <v>0</v>
      </c>
      <c r="F44">
        <f t="shared" si="0"/>
        <v>1</v>
      </c>
      <c r="G44">
        <v>31004496</v>
      </c>
      <c r="H44">
        <f t="shared" si="1"/>
        <v>3.2253386734620686E-4</v>
      </c>
    </row>
    <row r="45" spans="1:8" x14ac:dyDescent="0.25">
      <c r="A45" t="s">
        <v>13235</v>
      </c>
      <c r="B45" t="s">
        <v>450</v>
      </c>
      <c r="C45">
        <v>58</v>
      </c>
      <c r="D45">
        <f>20/22</f>
        <v>0.90909090909090906</v>
      </c>
      <c r="E45">
        <v>0</v>
      </c>
      <c r="F45">
        <f t="shared" si="0"/>
        <v>1</v>
      </c>
      <c r="G45">
        <v>59219234</v>
      </c>
      <c r="H45">
        <f t="shared" si="1"/>
        <v>8.9037410931848138E-3</v>
      </c>
    </row>
    <row r="46" spans="1:8" x14ac:dyDescent="0.25">
      <c r="A46" t="s">
        <v>13235</v>
      </c>
      <c r="B46" t="s">
        <v>534</v>
      </c>
      <c r="C46">
        <v>70</v>
      </c>
      <c r="D46">
        <f>20/20</f>
        <v>1</v>
      </c>
      <c r="E46">
        <v>0</v>
      </c>
      <c r="F46">
        <f t="shared" si="0"/>
        <v>1</v>
      </c>
      <c r="G46">
        <v>44532007</v>
      </c>
      <c r="H46">
        <f t="shared" si="1"/>
        <v>1.5719031033117371E-2</v>
      </c>
    </row>
    <row r="47" spans="1:8" x14ac:dyDescent="0.25">
      <c r="A47" t="s">
        <v>13236</v>
      </c>
      <c r="B47" t="s">
        <v>4358</v>
      </c>
      <c r="C47">
        <v>0</v>
      </c>
      <c r="D47">
        <v>1</v>
      </c>
      <c r="E47">
        <v>0</v>
      </c>
      <c r="F47">
        <f t="shared" si="0"/>
        <v>1</v>
      </c>
      <c r="G47">
        <v>196023</v>
      </c>
      <c r="H47">
        <f t="shared" si="1"/>
        <v>0</v>
      </c>
    </row>
    <row r="48" spans="1:8" x14ac:dyDescent="0.25">
      <c r="A48" t="s">
        <v>13236</v>
      </c>
      <c r="B48" t="s">
        <v>453</v>
      </c>
      <c r="C48">
        <v>0</v>
      </c>
      <c r="D48">
        <v>1</v>
      </c>
      <c r="E48">
        <v>0</v>
      </c>
      <c r="F48">
        <f t="shared" si="0"/>
        <v>1</v>
      </c>
      <c r="G48">
        <v>571463</v>
      </c>
      <c r="H48">
        <f t="shared" si="1"/>
        <v>0</v>
      </c>
    </row>
    <row r="49" spans="1:8" x14ac:dyDescent="0.25">
      <c r="A49" t="s">
        <v>13236</v>
      </c>
      <c r="B49" t="s">
        <v>1604</v>
      </c>
      <c r="C49">
        <v>0</v>
      </c>
      <c r="D49">
        <v>1</v>
      </c>
      <c r="E49">
        <v>1</v>
      </c>
      <c r="F49">
        <v>0</v>
      </c>
      <c r="G49">
        <v>396638</v>
      </c>
      <c r="H49">
        <f t="shared" si="1"/>
        <v>0</v>
      </c>
    </row>
    <row r="50" spans="1:8" x14ac:dyDescent="0.25">
      <c r="A50" t="s">
        <v>13236</v>
      </c>
      <c r="B50" t="s">
        <v>571</v>
      </c>
      <c r="C50">
        <v>0</v>
      </c>
      <c r="D50">
        <v>1</v>
      </c>
      <c r="E50">
        <v>1</v>
      </c>
      <c r="F50">
        <v>1</v>
      </c>
      <c r="G50">
        <v>243735</v>
      </c>
      <c r="H50">
        <f t="shared" si="1"/>
        <v>4.1028165835846314E-2</v>
      </c>
    </row>
    <row r="51" spans="1:8" x14ac:dyDescent="0.25">
      <c r="A51" t="s">
        <v>13236</v>
      </c>
      <c r="B51" t="s">
        <v>456</v>
      </c>
      <c r="C51">
        <v>128</v>
      </c>
      <c r="D51">
        <f>20/56</f>
        <v>0.35714285714285715</v>
      </c>
      <c r="E51">
        <v>1</v>
      </c>
      <c r="F51">
        <v>0</v>
      </c>
      <c r="G51">
        <v>2255739</v>
      </c>
      <c r="H51">
        <f t="shared" si="1"/>
        <v>0.20265769095753416</v>
      </c>
    </row>
    <row r="52" spans="1:8" x14ac:dyDescent="0.25">
      <c r="A52" t="s">
        <v>13236</v>
      </c>
      <c r="B52" t="s">
        <v>445</v>
      </c>
      <c r="C52">
        <v>1085</v>
      </c>
      <c r="D52">
        <f>15/43</f>
        <v>0.34883720930232559</v>
      </c>
      <c r="E52">
        <v>5</v>
      </c>
      <c r="F52">
        <v>1</v>
      </c>
      <c r="G52">
        <v>16861387</v>
      </c>
      <c r="H52">
        <f t="shared" si="1"/>
        <v>0.2274358402977307</v>
      </c>
    </row>
    <row r="53" spans="1:8" x14ac:dyDescent="0.25">
      <c r="A53" t="s">
        <v>13236</v>
      </c>
      <c r="B53" t="s">
        <v>448</v>
      </c>
      <c r="C53">
        <v>2807</v>
      </c>
      <c r="D53">
        <f>19/37</f>
        <v>0.51351351351351349</v>
      </c>
      <c r="E53">
        <v>1</v>
      </c>
      <c r="F53">
        <v>1</v>
      </c>
      <c r="G53">
        <v>31004496</v>
      </c>
      <c r="H53">
        <f t="shared" si="1"/>
        <v>0.4652333108180286</v>
      </c>
    </row>
    <row r="54" spans="1:8" x14ac:dyDescent="0.25">
      <c r="A54" t="s">
        <v>13236</v>
      </c>
      <c r="B54" t="s">
        <v>450</v>
      </c>
      <c r="C54">
        <v>3232</v>
      </c>
      <c r="D54">
        <f>20/51</f>
        <v>0.39215686274509803</v>
      </c>
      <c r="E54">
        <v>0</v>
      </c>
      <c r="F54">
        <f t="shared" si="0"/>
        <v>1</v>
      </c>
      <c r="G54">
        <v>59219234</v>
      </c>
      <c r="H54">
        <f t="shared" si="1"/>
        <v>0.21402691233597462</v>
      </c>
    </row>
    <row r="55" spans="1:8" x14ac:dyDescent="0.25">
      <c r="A55" t="s">
        <v>13236</v>
      </c>
      <c r="B55" t="s">
        <v>534</v>
      </c>
      <c r="C55">
        <v>2607</v>
      </c>
      <c r="D55">
        <f>20/102</f>
        <v>0.19607843137254902</v>
      </c>
      <c r="E55">
        <v>0</v>
      </c>
      <c r="F55">
        <f t="shared" si="0"/>
        <v>1</v>
      </c>
      <c r="G55">
        <v>44532007</v>
      </c>
      <c r="H55">
        <f t="shared" si="1"/>
        <v>0.11478855435108401</v>
      </c>
    </row>
    <row r="56" spans="1:8" x14ac:dyDescent="0.25">
      <c r="A56" t="s">
        <v>13237</v>
      </c>
      <c r="B56" t="s">
        <v>4358</v>
      </c>
      <c r="C56">
        <v>0</v>
      </c>
      <c r="D56">
        <v>1</v>
      </c>
      <c r="E56">
        <v>0</v>
      </c>
      <c r="F56">
        <f t="shared" si="0"/>
        <v>1</v>
      </c>
      <c r="G56">
        <v>196023</v>
      </c>
      <c r="H56">
        <f t="shared" si="1"/>
        <v>0</v>
      </c>
    </row>
    <row r="57" spans="1:8" x14ac:dyDescent="0.25">
      <c r="A57" t="s">
        <v>13237</v>
      </c>
      <c r="B57" t="s">
        <v>453</v>
      </c>
      <c r="C57">
        <v>0</v>
      </c>
      <c r="D57">
        <v>1</v>
      </c>
      <c r="E57">
        <v>0</v>
      </c>
      <c r="F57">
        <f t="shared" si="0"/>
        <v>1</v>
      </c>
      <c r="G57">
        <v>571463</v>
      </c>
      <c r="H57">
        <f t="shared" si="1"/>
        <v>0</v>
      </c>
    </row>
    <row r="58" spans="1:8" x14ac:dyDescent="0.25">
      <c r="A58" t="s">
        <v>13237</v>
      </c>
      <c r="B58" t="s">
        <v>1604</v>
      </c>
      <c r="C58">
        <v>0</v>
      </c>
      <c r="D58">
        <v>1</v>
      </c>
      <c r="E58">
        <v>0</v>
      </c>
      <c r="F58">
        <f t="shared" si="0"/>
        <v>1</v>
      </c>
      <c r="G58">
        <v>396638</v>
      </c>
      <c r="H58">
        <f t="shared" si="1"/>
        <v>0</v>
      </c>
    </row>
    <row r="59" spans="1:8" x14ac:dyDescent="0.25">
      <c r="A59" t="s">
        <v>13237</v>
      </c>
      <c r="B59" t="s">
        <v>571</v>
      </c>
      <c r="C59">
        <v>0</v>
      </c>
      <c r="D59">
        <v>1</v>
      </c>
      <c r="E59">
        <v>0</v>
      </c>
      <c r="F59">
        <f t="shared" si="0"/>
        <v>1</v>
      </c>
      <c r="G59">
        <v>243735</v>
      </c>
      <c r="H59">
        <f t="shared" si="1"/>
        <v>0</v>
      </c>
    </row>
    <row r="60" spans="1:8" x14ac:dyDescent="0.25">
      <c r="A60" t="s">
        <v>13237</v>
      </c>
      <c r="B60" t="s">
        <v>456</v>
      </c>
      <c r="C60">
        <v>1</v>
      </c>
      <c r="D60">
        <v>0</v>
      </c>
      <c r="E60">
        <v>0</v>
      </c>
      <c r="F60">
        <f t="shared" si="0"/>
        <v>1</v>
      </c>
      <c r="G60">
        <v>2255739</v>
      </c>
      <c r="H60">
        <f t="shared" si="1"/>
        <v>0</v>
      </c>
    </row>
    <row r="61" spans="1:8" x14ac:dyDescent="0.25">
      <c r="A61" t="s">
        <v>13237</v>
      </c>
      <c r="B61" t="s">
        <v>445</v>
      </c>
      <c r="C61">
        <v>8</v>
      </c>
      <c r="D61">
        <v>0</v>
      </c>
      <c r="E61">
        <v>0</v>
      </c>
      <c r="F61">
        <f t="shared" si="0"/>
        <v>1</v>
      </c>
      <c r="G61">
        <v>16861387</v>
      </c>
      <c r="H61">
        <f t="shared" si="1"/>
        <v>0</v>
      </c>
    </row>
    <row r="62" spans="1:8" x14ac:dyDescent="0.25">
      <c r="A62" t="s">
        <v>13237</v>
      </c>
      <c r="B62" t="s">
        <v>448</v>
      </c>
      <c r="C62">
        <v>51</v>
      </c>
      <c r="D62">
        <v>0</v>
      </c>
      <c r="E62">
        <v>0</v>
      </c>
      <c r="F62">
        <f t="shared" si="0"/>
        <v>1</v>
      </c>
      <c r="G62">
        <v>31004496</v>
      </c>
      <c r="H62">
        <f t="shared" si="1"/>
        <v>0</v>
      </c>
    </row>
    <row r="63" spans="1:8" x14ac:dyDescent="0.25">
      <c r="A63" t="s">
        <v>13237</v>
      </c>
      <c r="B63" t="s">
        <v>450</v>
      </c>
      <c r="C63">
        <v>281</v>
      </c>
      <c r="D63">
        <f>2/281</f>
        <v>7.1174377224199285E-3</v>
      </c>
      <c r="E63">
        <v>0</v>
      </c>
      <c r="F63">
        <f t="shared" si="0"/>
        <v>1</v>
      </c>
      <c r="G63">
        <v>59219234</v>
      </c>
      <c r="H63">
        <f t="shared" si="1"/>
        <v>3.3772811043114809E-4</v>
      </c>
    </row>
    <row r="64" spans="1:8" x14ac:dyDescent="0.25">
      <c r="A64" t="s">
        <v>13237</v>
      </c>
      <c r="B64" t="s">
        <v>534</v>
      </c>
      <c r="C64">
        <v>364</v>
      </c>
      <c r="D64">
        <f>5/364</f>
        <v>1.3736263736263736E-2</v>
      </c>
      <c r="E64">
        <v>0</v>
      </c>
      <c r="F64">
        <f t="shared" si="0"/>
        <v>1</v>
      </c>
      <c r="G64">
        <v>44532007</v>
      </c>
      <c r="H64">
        <f t="shared" si="1"/>
        <v>1.122787930936955E-3</v>
      </c>
    </row>
    <row r="65" spans="1:8" x14ac:dyDescent="0.25">
      <c r="A65" t="s">
        <v>13251</v>
      </c>
      <c r="B65" t="s">
        <v>4358</v>
      </c>
      <c r="C65">
        <v>0</v>
      </c>
      <c r="D65">
        <v>1</v>
      </c>
      <c r="E65">
        <v>0</v>
      </c>
      <c r="F65">
        <f t="shared" si="0"/>
        <v>1</v>
      </c>
      <c r="G65">
        <v>196023</v>
      </c>
      <c r="H65">
        <f t="shared" si="1"/>
        <v>0</v>
      </c>
    </row>
    <row r="66" spans="1:8" x14ac:dyDescent="0.25">
      <c r="A66" t="s">
        <v>13251</v>
      </c>
      <c r="B66" t="s">
        <v>453</v>
      </c>
      <c r="C66">
        <v>0</v>
      </c>
      <c r="D66">
        <v>1</v>
      </c>
      <c r="E66">
        <v>0</v>
      </c>
      <c r="F66">
        <f t="shared" si="0"/>
        <v>1</v>
      </c>
      <c r="G66">
        <v>571463</v>
      </c>
      <c r="H66">
        <f t="shared" si="1"/>
        <v>0</v>
      </c>
    </row>
    <row r="67" spans="1:8" x14ac:dyDescent="0.25">
      <c r="A67" t="s">
        <v>13251</v>
      </c>
      <c r="B67" t="s">
        <v>1604</v>
      </c>
      <c r="C67">
        <v>0</v>
      </c>
      <c r="D67">
        <v>1</v>
      </c>
      <c r="E67">
        <v>1</v>
      </c>
      <c r="F67">
        <v>0</v>
      </c>
      <c r="G67">
        <v>396638</v>
      </c>
      <c r="H67">
        <f t="shared" ref="H67:H130" si="2">(((C67*D67)+(E67*F67))/G67)*10000</f>
        <v>0</v>
      </c>
    </row>
    <row r="68" spans="1:8" x14ac:dyDescent="0.25">
      <c r="A68" t="s">
        <v>13251</v>
      </c>
      <c r="B68" t="s">
        <v>571</v>
      </c>
      <c r="C68">
        <v>0</v>
      </c>
      <c r="D68">
        <v>1</v>
      </c>
      <c r="E68">
        <v>3</v>
      </c>
      <c r="F68">
        <v>0</v>
      </c>
      <c r="G68">
        <v>243735</v>
      </c>
      <c r="H68">
        <f t="shared" si="2"/>
        <v>0</v>
      </c>
    </row>
    <row r="69" spans="1:8" x14ac:dyDescent="0.25">
      <c r="A69" t="s">
        <v>13251</v>
      </c>
      <c r="B69" t="s">
        <v>456</v>
      </c>
      <c r="C69">
        <v>0</v>
      </c>
      <c r="D69">
        <v>1</v>
      </c>
      <c r="E69">
        <v>0</v>
      </c>
      <c r="F69">
        <f t="shared" ref="F69:F130" si="3">IF(E69=0,1,"")</f>
        <v>1</v>
      </c>
      <c r="G69">
        <v>2255739</v>
      </c>
      <c r="H69">
        <f t="shared" si="2"/>
        <v>0</v>
      </c>
    </row>
    <row r="70" spans="1:8" x14ac:dyDescent="0.25">
      <c r="A70" t="s">
        <v>13251</v>
      </c>
      <c r="B70" t="s">
        <v>445</v>
      </c>
      <c r="C70">
        <v>24</v>
      </c>
      <c r="D70">
        <f>8/24</f>
        <v>0.33333333333333331</v>
      </c>
      <c r="E70">
        <v>0</v>
      </c>
      <c r="F70">
        <f t="shared" si="3"/>
        <v>1</v>
      </c>
      <c r="G70">
        <v>16861387</v>
      </c>
      <c r="H70">
        <f t="shared" si="2"/>
        <v>4.7445681663080266E-3</v>
      </c>
    </row>
    <row r="71" spans="1:8" x14ac:dyDescent="0.25">
      <c r="A71" t="s">
        <v>13251</v>
      </c>
      <c r="B71" t="s">
        <v>448</v>
      </c>
      <c r="C71">
        <v>81</v>
      </c>
      <c r="D71">
        <f>20/24</f>
        <v>0.83333333333333337</v>
      </c>
      <c r="E71">
        <v>0</v>
      </c>
      <c r="F71">
        <f t="shared" si="3"/>
        <v>1</v>
      </c>
      <c r="G71">
        <v>31004496</v>
      </c>
      <c r="H71">
        <f t="shared" si="2"/>
        <v>2.1771036045868962E-2</v>
      </c>
    </row>
    <row r="72" spans="1:8" x14ac:dyDescent="0.25">
      <c r="A72" t="s">
        <v>13251</v>
      </c>
      <c r="B72" t="s">
        <v>450</v>
      </c>
      <c r="C72">
        <v>142</v>
      </c>
      <c r="D72">
        <f>20/28</f>
        <v>0.7142857142857143</v>
      </c>
      <c r="E72">
        <v>0</v>
      </c>
      <c r="F72">
        <f t="shared" si="3"/>
        <v>1</v>
      </c>
      <c r="G72">
        <v>59219234</v>
      </c>
      <c r="H72">
        <f t="shared" si="2"/>
        <v>1.7127639886151083E-2</v>
      </c>
    </row>
    <row r="73" spans="1:8" x14ac:dyDescent="0.25">
      <c r="A73" t="s">
        <v>13251</v>
      </c>
      <c r="B73" t="s">
        <v>534</v>
      </c>
      <c r="C73">
        <v>55</v>
      </c>
      <c r="D73">
        <f>20/23</f>
        <v>0.86956521739130432</v>
      </c>
      <c r="E73">
        <v>0</v>
      </c>
      <c r="F73">
        <f t="shared" si="3"/>
        <v>1</v>
      </c>
      <c r="G73">
        <v>44532007</v>
      </c>
      <c r="H73">
        <f t="shared" si="2"/>
        <v>1.0739710643744786E-2</v>
      </c>
    </row>
    <row r="74" spans="1:8" x14ac:dyDescent="0.25">
      <c r="A74" t="s">
        <v>13238</v>
      </c>
      <c r="B74" t="s">
        <v>4358</v>
      </c>
      <c r="C74">
        <v>0</v>
      </c>
      <c r="D74">
        <v>1</v>
      </c>
      <c r="E74">
        <v>0</v>
      </c>
      <c r="F74">
        <f t="shared" si="3"/>
        <v>1</v>
      </c>
      <c r="G74">
        <v>196023</v>
      </c>
      <c r="H74">
        <f t="shared" si="2"/>
        <v>0</v>
      </c>
    </row>
    <row r="75" spans="1:8" x14ac:dyDescent="0.25">
      <c r="A75" t="s">
        <v>13238</v>
      </c>
      <c r="B75" t="s">
        <v>453</v>
      </c>
      <c r="C75">
        <v>1</v>
      </c>
      <c r="D75">
        <v>0</v>
      </c>
      <c r="E75">
        <v>0</v>
      </c>
      <c r="F75">
        <f t="shared" si="3"/>
        <v>1</v>
      </c>
      <c r="G75">
        <v>571463</v>
      </c>
      <c r="H75">
        <f t="shared" si="2"/>
        <v>0</v>
      </c>
    </row>
    <row r="76" spans="1:8" x14ac:dyDescent="0.25">
      <c r="A76" t="s">
        <v>13238</v>
      </c>
      <c r="B76" t="s">
        <v>1604</v>
      </c>
      <c r="C76">
        <v>0</v>
      </c>
      <c r="D76">
        <v>1</v>
      </c>
      <c r="E76">
        <v>0</v>
      </c>
      <c r="F76">
        <f t="shared" si="3"/>
        <v>1</v>
      </c>
      <c r="G76">
        <v>396638</v>
      </c>
      <c r="H76">
        <f t="shared" si="2"/>
        <v>0</v>
      </c>
    </row>
    <row r="77" spans="1:8" x14ac:dyDescent="0.25">
      <c r="A77" t="s">
        <v>13238</v>
      </c>
      <c r="B77" t="s">
        <v>571</v>
      </c>
      <c r="C77">
        <v>0</v>
      </c>
      <c r="D77">
        <v>1</v>
      </c>
      <c r="E77">
        <v>1</v>
      </c>
      <c r="F77">
        <v>0</v>
      </c>
      <c r="G77">
        <v>243735</v>
      </c>
      <c r="H77">
        <f t="shared" si="2"/>
        <v>0</v>
      </c>
    </row>
    <row r="78" spans="1:8" x14ac:dyDescent="0.25">
      <c r="A78" t="s">
        <v>13238</v>
      </c>
      <c r="B78" t="s">
        <v>456</v>
      </c>
      <c r="C78">
        <v>10</v>
      </c>
      <c r="D78">
        <v>0</v>
      </c>
      <c r="E78">
        <v>0</v>
      </c>
      <c r="F78">
        <f t="shared" si="3"/>
        <v>1</v>
      </c>
      <c r="G78">
        <v>2255739</v>
      </c>
      <c r="H78">
        <f t="shared" si="2"/>
        <v>0</v>
      </c>
    </row>
    <row r="79" spans="1:8" x14ac:dyDescent="0.25">
      <c r="A79" t="s">
        <v>13238</v>
      </c>
      <c r="B79" t="s">
        <v>445</v>
      </c>
      <c r="C79">
        <v>461</v>
      </c>
      <c r="D79">
        <f>20/35</f>
        <v>0.5714285714285714</v>
      </c>
      <c r="E79">
        <v>0</v>
      </c>
      <c r="F79">
        <f t="shared" si="3"/>
        <v>1</v>
      </c>
      <c r="G79">
        <v>16861387</v>
      </c>
      <c r="H79">
        <f t="shared" si="2"/>
        <v>0.156231851762</v>
      </c>
    </row>
    <row r="80" spans="1:8" x14ac:dyDescent="0.25">
      <c r="A80" t="s">
        <v>13238</v>
      </c>
      <c r="B80" t="s">
        <v>448</v>
      </c>
      <c r="C80">
        <v>2061</v>
      </c>
      <c r="D80">
        <f>20/23</f>
        <v>0.86956521739130432</v>
      </c>
      <c r="E80">
        <v>0</v>
      </c>
      <c r="F80">
        <f t="shared" si="3"/>
        <v>1</v>
      </c>
      <c r="G80">
        <v>31004496</v>
      </c>
      <c r="H80">
        <f t="shared" si="2"/>
        <v>0.57803678313089757</v>
      </c>
    </row>
    <row r="81" spans="1:8" x14ac:dyDescent="0.25">
      <c r="A81" t="s">
        <v>13238</v>
      </c>
      <c r="B81" t="s">
        <v>450</v>
      </c>
      <c r="C81">
        <v>2029</v>
      </c>
      <c r="D81">
        <f>20/36</f>
        <v>0.55555555555555558</v>
      </c>
      <c r="E81">
        <v>0</v>
      </c>
      <c r="F81">
        <f t="shared" si="3"/>
        <v>1</v>
      </c>
      <c r="G81">
        <v>59219234</v>
      </c>
      <c r="H81">
        <f t="shared" si="2"/>
        <v>0.19034731557355541</v>
      </c>
    </row>
    <row r="82" spans="1:8" x14ac:dyDescent="0.25">
      <c r="A82" t="s">
        <v>13238</v>
      </c>
      <c r="B82" t="s">
        <v>534</v>
      </c>
      <c r="C82">
        <v>1381</v>
      </c>
      <c r="D82">
        <f>20/27</f>
        <v>0.7407407407407407</v>
      </c>
      <c r="E82">
        <v>0</v>
      </c>
      <c r="F82">
        <f t="shared" si="3"/>
        <v>1</v>
      </c>
      <c r="G82">
        <v>44532007</v>
      </c>
      <c r="H82">
        <f t="shared" si="2"/>
        <v>0.22971409372206442</v>
      </c>
    </row>
    <row r="83" spans="1:8" x14ac:dyDescent="0.25">
      <c r="A83" t="s">
        <v>13239</v>
      </c>
      <c r="B83" t="s">
        <v>4358</v>
      </c>
      <c r="C83">
        <v>5</v>
      </c>
      <c r="D83">
        <v>0</v>
      </c>
      <c r="E83">
        <v>1</v>
      </c>
      <c r="F83">
        <v>0</v>
      </c>
      <c r="G83">
        <v>196023</v>
      </c>
      <c r="H83">
        <f t="shared" si="2"/>
        <v>0</v>
      </c>
    </row>
    <row r="84" spans="1:8" x14ac:dyDescent="0.25">
      <c r="A84" t="s">
        <v>13239</v>
      </c>
      <c r="B84" t="s">
        <v>453</v>
      </c>
      <c r="C84">
        <v>156</v>
      </c>
      <c r="D84">
        <v>0</v>
      </c>
      <c r="E84">
        <v>0</v>
      </c>
      <c r="F84">
        <f t="shared" si="3"/>
        <v>1</v>
      </c>
      <c r="G84">
        <v>571463</v>
      </c>
      <c r="H84">
        <f t="shared" si="2"/>
        <v>0</v>
      </c>
    </row>
    <row r="85" spans="1:8" x14ac:dyDescent="0.25">
      <c r="A85" t="s">
        <v>13239</v>
      </c>
      <c r="B85" t="s">
        <v>1604</v>
      </c>
      <c r="C85">
        <v>1</v>
      </c>
      <c r="D85">
        <v>0</v>
      </c>
      <c r="E85">
        <v>2</v>
      </c>
      <c r="F85">
        <v>1</v>
      </c>
      <c r="G85">
        <v>396638</v>
      </c>
      <c r="H85">
        <f t="shared" si="2"/>
        <v>5.0423812141045486E-2</v>
      </c>
    </row>
    <row r="86" spans="1:8" x14ac:dyDescent="0.25">
      <c r="A86" t="s">
        <v>13239</v>
      </c>
      <c r="B86" t="s">
        <v>571</v>
      </c>
      <c r="C86">
        <v>0</v>
      </c>
      <c r="D86">
        <v>1</v>
      </c>
      <c r="E86">
        <v>1</v>
      </c>
      <c r="F86">
        <v>0</v>
      </c>
      <c r="G86">
        <v>243735</v>
      </c>
      <c r="H86">
        <f t="shared" si="2"/>
        <v>0</v>
      </c>
    </row>
    <row r="87" spans="1:8" x14ac:dyDescent="0.25">
      <c r="A87" t="s">
        <v>13239</v>
      </c>
      <c r="B87" t="s">
        <v>456</v>
      </c>
      <c r="C87">
        <v>88</v>
      </c>
      <c r="D87">
        <f>18/47</f>
        <v>0.38297872340425532</v>
      </c>
      <c r="E87">
        <v>2</v>
      </c>
      <c r="F87">
        <v>1</v>
      </c>
      <c r="G87">
        <v>2255739</v>
      </c>
      <c r="H87">
        <f t="shared" si="2"/>
        <v>0.15827242273851039</v>
      </c>
    </row>
    <row r="88" spans="1:8" x14ac:dyDescent="0.25">
      <c r="A88" t="s">
        <v>13239</v>
      </c>
      <c r="B88" t="s">
        <v>445</v>
      </c>
      <c r="C88">
        <v>2583</v>
      </c>
      <c r="D88">
        <f>11/11</f>
        <v>1</v>
      </c>
      <c r="E88">
        <v>9</v>
      </c>
      <c r="F88">
        <v>1</v>
      </c>
      <c r="G88">
        <v>16861387</v>
      </c>
      <c r="H88">
        <f t="shared" si="2"/>
        <v>1.5372400858838005</v>
      </c>
    </row>
    <row r="89" spans="1:8" x14ac:dyDescent="0.25">
      <c r="A89" t="s">
        <v>13239</v>
      </c>
      <c r="B89" t="s">
        <v>448</v>
      </c>
      <c r="C89">
        <v>5658</v>
      </c>
      <c r="D89">
        <f>11/14</f>
        <v>0.7857142857142857</v>
      </c>
      <c r="E89">
        <v>9</v>
      </c>
      <c r="F89">
        <v>1</v>
      </c>
      <c r="G89">
        <v>31004496</v>
      </c>
      <c r="H89">
        <f t="shared" si="2"/>
        <v>1.4367501502270601</v>
      </c>
    </row>
    <row r="90" spans="1:8" x14ac:dyDescent="0.25">
      <c r="A90" t="s">
        <v>13239</v>
      </c>
      <c r="B90" t="s">
        <v>450</v>
      </c>
      <c r="C90">
        <v>8339</v>
      </c>
      <c r="D90">
        <f>20/24</f>
        <v>0.83333333333333337</v>
      </c>
      <c r="E90">
        <v>0</v>
      </c>
      <c r="F90">
        <f t="shared" si="3"/>
        <v>1</v>
      </c>
      <c r="G90">
        <v>59219234</v>
      </c>
      <c r="H90">
        <f t="shared" si="2"/>
        <v>1.1734644637022267</v>
      </c>
    </row>
    <row r="91" spans="1:8" x14ac:dyDescent="0.25">
      <c r="A91" t="s">
        <v>13239</v>
      </c>
      <c r="B91" t="s">
        <v>534</v>
      </c>
      <c r="C91">
        <v>5281</v>
      </c>
      <c r="D91">
        <f>20/4809</f>
        <v>4.1588687876897481E-3</v>
      </c>
      <c r="E91">
        <v>0</v>
      </c>
      <c r="F91">
        <f t="shared" si="3"/>
        <v>1</v>
      </c>
      <c r="G91">
        <v>44532007</v>
      </c>
      <c r="H91">
        <f t="shared" si="2"/>
        <v>4.9319551368501233E-3</v>
      </c>
    </row>
    <row r="92" spans="1:8" x14ac:dyDescent="0.25">
      <c r="A92" t="s">
        <v>13240</v>
      </c>
      <c r="B92" t="s">
        <v>4358</v>
      </c>
      <c r="C92">
        <v>0</v>
      </c>
      <c r="D92">
        <v>1</v>
      </c>
      <c r="E92">
        <v>0</v>
      </c>
      <c r="F92">
        <f t="shared" si="3"/>
        <v>1</v>
      </c>
      <c r="G92">
        <v>196023</v>
      </c>
      <c r="H92">
        <f t="shared" si="2"/>
        <v>0</v>
      </c>
    </row>
    <row r="93" spans="1:8" x14ac:dyDescent="0.25">
      <c r="A93" t="s">
        <v>13240</v>
      </c>
      <c r="B93" t="s">
        <v>453</v>
      </c>
      <c r="C93">
        <v>0</v>
      </c>
      <c r="D93">
        <v>1</v>
      </c>
      <c r="E93">
        <v>0</v>
      </c>
      <c r="F93">
        <f t="shared" si="3"/>
        <v>1</v>
      </c>
      <c r="G93">
        <v>571463</v>
      </c>
      <c r="H93">
        <f t="shared" si="2"/>
        <v>0</v>
      </c>
    </row>
    <row r="94" spans="1:8" x14ac:dyDescent="0.25">
      <c r="A94" t="s">
        <v>13240</v>
      </c>
      <c r="B94" t="s">
        <v>1604</v>
      </c>
      <c r="C94">
        <v>0</v>
      </c>
      <c r="D94">
        <v>1</v>
      </c>
      <c r="E94">
        <v>0</v>
      </c>
      <c r="F94">
        <f t="shared" si="3"/>
        <v>1</v>
      </c>
      <c r="G94">
        <v>396638</v>
      </c>
      <c r="H94">
        <f t="shared" si="2"/>
        <v>0</v>
      </c>
    </row>
    <row r="95" spans="1:8" x14ac:dyDescent="0.25">
      <c r="A95" t="s">
        <v>13240</v>
      </c>
      <c r="B95" t="s">
        <v>571</v>
      </c>
      <c r="C95">
        <v>0</v>
      </c>
      <c r="D95">
        <v>1</v>
      </c>
      <c r="E95">
        <v>0</v>
      </c>
      <c r="F95">
        <f t="shared" si="3"/>
        <v>1</v>
      </c>
      <c r="G95">
        <v>243735</v>
      </c>
      <c r="H95">
        <f t="shared" si="2"/>
        <v>0</v>
      </c>
    </row>
    <row r="96" spans="1:8" x14ac:dyDescent="0.25">
      <c r="A96" t="s">
        <v>13240</v>
      </c>
      <c r="B96" t="s">
        <v>456</v>
      </c>
      <c r="C96">
        <v>0</v>
      </c>
      <c r="D96">
        <v>1</v>
      </c>
      <c r="E96">
        <v>0</v>
      </c>
      <c r="F96">
        <f t="shared" si="3"/>
        <v>1</v>
      </c>
      <c r="G96">
        <v>2255739</v>
      </c>
      <c r="H96">
        <f t="shared" si="2"/>
        <v>0</v>
      </c>
    </row>
    <row r="97" spans="1:8" x14ac:dyDescent="0.25">
      <c r="A97" t="s">
        <v>13240</v>
      </c>
      <c r="B97" t="s">
        <v>445</v>
      </c>
      <c r="C97">
        <v>1</v>
      </c>
      <c r="D97">
        <v>0</v>
      </c>
      <c r="E97">
        <v>0</v>
      </c>
      <c r="F97">
        <f t="shared" si="3"/>
        <v>1</v>
      </c>
      <c r="G97">
        <v>16861387</v>
      </c>
      <c r="H97">
        <f t="shared" si="2"/>
        <v>0</v>
      </c>
    </row>
    <row r="98" spans="1:8" x14ac:dyDescent="0.25">
      <c r="A98" t="s">
        <v>13240</v>
      </c>
      <c r="B98" t="s">
        <v>448</v>
      </c>
      <c r="C98">
        <v>0</v>
      </c>
      <c r="D98">
        <v>1</v>
      </c>
      <c r="E98">
        <v>0</v>
      </c>
      <c r="F98">
        <f t="shared" si="3"/>
        <v>1</v>
      </c>
      <c r="G98">
        <v>31004496</v>
      </c>
      <c r="H98">
        <f t="shared" si="2"/>
        <v>0</v>
      </c>
    </row>
    <row r="99" spans="1:8" x14ac:dyDescent="0.25">
      <c r="A99" t="s">
        <v>13240</v>
      </c>
      <c r="B99" t="s">
        <v>450</v>
      </c>
      <c r="C99">
        <v>0</v>
      </c>
      <c r="D99">
        <v>1</v>
      </c>
      <c r="E99">
        <v>0</v>
      </c>
      <c r="F99">
        <f t="shared" si="3"/>
        <v>1</v>
      </c>
      <c r="G99">
        <v>59219234</v>
      </c>
      <c r="H99">
        <f t="shared" si="2"/>
        <v>0</v>
      </c>
    </row>
    <row r="100" spans="1:8" x14ac:dyDescent="0.25">
      <c r="A100" t="s">
        <v>13240</v>
      </c>
      <c r="B100" t="s">
        <v>534</v>
      </c>
      <c r="C100">
        <v>2</v>
      </c>
      <c r="D100">
        <v>0.5</v>
      </c>
      <c r="E100">
        <v>0</v>
      </c>
      <c r="F100">
        <f t="shared" si="3"/>
        <v>1</v>
      </c>
      <c r="G100">
        <v>44532007</v>
      </c>
      <c r="H100">
        <f t="shared" si="2"/>
        <v>2.2455758618739101E-4</v>
      </c>
    </row>
    <row r="101" spans="1:8" x14ac:dyDescent="0.25">
      <c r="A101" t="s">
        <v>13241</v>
      </c>
      <c r="B101" t="s">
        <v>4358</v>
      </c>
      <c r="C101">
        <v>1</v>
      </c>
      <c r="D101">
        <v>0</v>
      </c>
      <c r="E101">
        <v>0</v>
      </c>
      <c r="F101">
        <f t="shared" si="3"/>
        <v>1</v>
      </c>
      <c r="G101">
        <v>196023</v>
      </c>
      <c r="H101">
        <f t="shared" si="2"/>
        <v>0</v>
      </c>
    </row>
    <row r="102" spans="1:8" x14ac:dyDescent="0.25">
      <c r="A102" t="s">
        <v>13241</v>
      </c>
      <c r="B102" t="s">
        <v>453</v>
      </c>
      <c r="C102">
        <v>27</v>
      </c>
      <c r="D102">
        <f>2/27</f>
        <v>7.407407407407407E-2</v>
      </c>
      <c r="E102">
        <v>3</v>
      </c>
      <c r="F102">
        <v>1</v>
      </c>
      <c r="G102">
        <v>571463</v>
      </c>
      <c r="H102">
        <f t="shared" si="2"/>
        <v>8.749472844261133E-2</v>
      </c>
    </row>
    <row r="103" spans="1:8" x14ac:dyDescent="0.25">
      <c r="A103" t="s">
        <v>13241</v>
      </c>
      <c r="B103" t="s">
        <v>1604</v>
      </c>
      <c r="C103">
        <v>1</v>
      </c>
      <c r="D103">
        <v>1</v>
      </c>
      <c r="E103">
        <v>8</v>
      </c>
      <c r="F103">
        <v>1</v>
      </c>
      <c r="G103">
        <v>396638</v>
      </c>
      <c r="H103">
        <f t="shared" si="2"/>
        <v>0.22690715463470471</v>
      </c>
    </row>
    <row r="104" spans="1:8" x14ac:dyDescent="0.25">
      <c r="A104" t="s">
        <v>13241</v>
      </c>
      <c r="B104" t="s">
        <v>571</v>
      </c>
      <c r="C104">
        <v>2</v>
      </c>
      <c r="D104">
        <v>0</v>
      </c>
      <c r="E104">
        <v>39</v>
      </c>
      <c r="F104">
        <v>1</v>
      </c>
      <c r="G104">
        <v>243735</v>
      </c>
      <c r="H104">
        <f t="shared" si="2"/>
        <v>1.6000984675980061</v>
      </c>
    </row>
    <row r="105" spans="1:8" x14ac:dyDescent="0.25">
      <c r="A105" t="s">
        <v>13241</v>
      </c>
      <c r="B105" t="s">
        <v>456</v>
      </c>
      <c r="C105">
        <v>433</v>
      </c>
      <c r="D105">
        <f>20/29</f>
        <v>0.68965517241379315</v>
      </c>
      <c r="E105">
        <v>0</v>
      </c>
      <c r="F105">
        <f t="shared" si="3"/>
        <v>1</v>
      </c>
      <c r="G105">
        <v>2255739</v>
      </c>
      <c r="H105">
        <f t="shared" si="2"/>
        <v>1.3238264251988925</v>
      </c>
    </row>
    <row r="106" spans="1:8" x14ac:dyDescent="0.25">
      <c r="A106" t="s">
        <v>13241</v>
      </c>
      <c r="B106" t="s">
        <v>445</v>
      </c>
      <c r="C106">
        <v>2148</v>
      </c>
      <c r="D106">
        <f>14/26</f>
        <v>0.53846153846153844</v>
      </c>
      <c r="E106">
        <v>10</v>
      </c>
      <c r="F106">
        <v>0.6</v>
      </c>
      <c r="G106">
        <v>16861387</v>
      </c>
      <c r="H106">
        <f t="shared" si="2"/>
        <v>0.68951349293826458</v>
      </c>
    </row>
    <row r="107" spans="1:8" x14ac:dyDescent="0.25">
      <c r="A107" t="s">
        <v>13241</v>
      </c>
      <c r="B107" t="s">
        <v>448</v>
      </c>
      <c r="C107">
        <v>1627</v>
      </c>
      <c r="D107">
        <f>19/49</f>
        <v>0.38775510204081631</v>
      </c>
      <c r="E107">
        <v>2</v>
      </c>
      <c r="F107">
        <v>0.5</v>
      </c>
      <c r="G107">
        <v>31004496</v>
      </c>
      <c r="H107">
        <f t="shared" si="2"/>
        <v>0.20380191021986238</v>
      </c>
    </row>
    <row r="108" spans="1:8" x14ac:dyDescent="0.25">
      <c r="A108" t="s">
        <v>13241</v>
      </c>
      <c r="B108" t="s">
        <v>450</v>
      </c>
      <c r="C108">
        <v>3672</v>
      </c>
      <c r="D108">
        <f>20/74</f>
        <v>0.27027027027027029</v>
      </c>
      <c r="E108">
        <v>0</v>
      </c>
      <c r="F108">
        <f t="shared" si="3"/>
        <v>1</v>
      </c>
      <c r="G108">
        <v>59219234</v>
      </c>
      <c r="H108">
        <f t="shared" si="2"/>
        <v>0.16758616506799673</v>
      </c>
    </row>
    <row r="109" spans="1:8" x14ac:dyDescent="0.25">
      <c r="A109" t="s">
        <v>13241</v>
      </c>
      <c r="B109" t="s">
        <v>534</v>
      </c>
      <c r="C109">
        <v>2559</v>
      </c>
      <c r="D109">
        <f>20/95</f>
        <v>0.21052631578947367</v>
      </c>
      <c r="E109">
        <v>0</v>
      </c>
      <c r="F109">
        <f t="shared" si="3"/>
        <v>1</v>
      </c>
      <c r="G109">
        <v>44532007</v>
      </c>
      <c r="H109">
        <f t="shared" si="2"/>
        <v>0.12097744485337548</v>
      </c>
    </row>
    <row r="110" spans="1:8" x14ac:dyDescent="0.25">
      <c r="A110" t="s">
        <v>13242</v>
      </c>
      <c r="B110" t="s">
        <v>4358</v>
      </c>
      <c r="C110">
        <v>0</v>
      </c>
      <c r="D110">
        <v>1</v>
      </c>
      <c r="E110">
        <v>0</v>
      </c>
      <c r="F110">
        <f t="shared" si="3"/>
        <v>1</v>
      </c>
      <c r="G110">
        <v>196023</v>
      </c>
      <c r="H110">
        <f t="shared" si="2"/>
        <v>0</v>
      </c>
    </row>
    <row r="111" spans="1:8" x14ac:dyDescent="0.25">
      <c r="A111" t="s">
        <v>13242</v>
      </c>
      <c r="B111" t="s">
        <v>453</v>
      </c>
      <c r="C111">
        <v>10</v>
      </c>
      <c r="D111">
        <f>5/10</f>
        <v>0.5</v>
      </c>
      <c r="E111">
        <v>4</v>
      </c>
      <c r="F111">
        <v>1</v>
      </c>
      <c r="G111">
        <v>571463</v>
      </c>
      <c r="H111">
        <f t="shared" si="2"/>
        <v>0.15749051119670038</v>
      </c>
    </row>
    <row r="112" spans="1:8" x14ac:dyDescent="0.25">
      <c r="A112" t="s">
        <v>13242</v>
      </c>
      <c r="B112" t="s">
        <v>1604</v>
      </c>
      <c r="C112">
        <v>0</v>
      </c>
      <c r="D112">
        <v>1</v>
      </c>
      <c r="E112">
        <v>1</v>
      </c>
      <c r="F112">
        <v>0</v>
      </c>
      <c r="G112">
        <v>396638</v>
      </c>
      <c r="H112">
        <f t="shared" si="2"/>
        <v>0</v>
      </c>
    </row>
    <row r="113" spans="1:8" x14ac:dyDescent="0.25">
      <c r="A113" t="s">
        <v>13242</v>
      </c>
      <c r="B113" t="s">
        <v>571</v>
      </c>
      <c r="C113">
        <v>0</v>
      </c>
      <c r="D113">
        <v>1</v>
      </c>
      <c r="E113">
        <v>15</v>
      </c>
      <c r="F113">
        <v>1</v>
      </c>
      <c r="G113">
        <v>243735</v>
      </c>
      <c r="H113">
        <f t="shared" si="2"/>
        <v>0.61542248753769468</v>
      </c>
    </row>
    <row r="114" spans="1:8" x14ac:dyDescent="0.25">
      <c r="A114" t="s">
        <v>13242</v>
      </c>
      <c r="B114" t="s">
        <v>456</v>
      </c>
      <c r="C114">
        <v>74</v>
      </c>
      <c r="D114">
        <f>20/27</f>
        <v>0.7407407407407407</v>
      </c>
      <c r="E114">
        <v>0</v>
      </c>
      <c r="F114">
        <f t="shared" si="3"/>
        <v>1</v>
      </c>
      <c r="G114">
        <v>2255739</v>
      </c>
      <c r="H114">
        <f t="shared" si="2"/>
        <v>0.24300158313889508</v>
      </c>
    </row>
    <row r="115" spans="1:8" x14ac:dyDescent="0.25">
      <c r="A115" t="s">
        <v>13242</v>
      </c>
      <c r="B115" t="s">
        <v>445</v>
      </c>
      <c r="C115">
        <v>394</v>
      </c>
      <c r="D115">
        <f>20/31</f>
        <v>0.64516129032258063</v>
      </c>
      <c r="E115">
        <v>1</v>
      </c>
      <c r="F115">
        <v>0</v>
      </c>
      <c r="G115">
        <v>16861387</v>
      </c>
      <c r="H115">
        <f t="shared" si="2"/>
        <v>0.15075482721978731</v>
      </c>
    </row>
    <row r="116" spans="1:8" x14ac:dyDescent="0.25">
      <c r="A116" t="s">
        <v>13242</v>
      </c>
      <c r="B116" t="s">
        <v>448</v>
      </c>
      <c r="C116">
        <v>424</v>
      </c>
      <c r="D116">
        <f>19/36</f>
        <v>0.52777777777777779</v>
      </c>
      <c r="E116">
        <v>1</v>
      </c>
      <c r="F116">
        <v>1</v>
      </c>
      <c r="G116">
        <v>31004496</v>
      </c>
      <c r="H116">
        <f t="shared" si="2"/>
        <v>7.2498445960152938E-2</v>
      </c>
    </row>
    <row r="117" spans="1:8" x14ac:dyDescent="0.25">
      <c r="A117" t="s">
        <v>13242</v>
      </c>
      <c r="B117" t="s">
        <v>450</v>
      </c>
      <c r="C117">
        <v>1284</v>
      </c>
      <c r="D117">
        <f>20/45</f>
        <v>0.44444444444444442</v>
      </c>
      <c r="E117">
        <v>0</v>
      </c>
      <c r="F117">
        <f t="shared" si="3"/>
        <v>1</v>
      </c>
      <c r="G117">
        <v>59219234</v>
      </c>
      <c r="H117">
        <f t="shared" si="2"/>
        <v>9.6365087509687586E-2</v>
      </c>
    </row>
    <row r="118" spans="1:8" x14ac:dyDescent="0.25">
      <c r="A118" t="s">
        <v>13242</v>
      </c>
      <c r="B118" t="s">
        <v>534</v>
      </c>
      <c r="C118">
        <v>1335</v>
      </c>
      <c r="D118">
        <f>20/55</f>
        <v>0.36363636363636365</v>
      </c>
      <c r="E118">
        <v>0</v>
      </c>
      <c r="F118">
        <f t="shared" si="3"/>
        <v>1</v>
      </c>
      <c r="G118">
        <v>44532007</v>
      </c>
      <c r="H118">
        <f t="shared" si="2"/>
        <v>0.10901250093096983</v>
      </c>
    </row>
    <row r="119" spans="1:8" x14ac:dyDescent="0.25">
      <c r="A119" t="s">
        <v>13243</v>
      </c>
      <c r="B119" t="s">
        <v>4358</v>
      </c>
      <c r="C119">
        <v>13</v>
      </c>
      <c r="D119">
        <v>0</v>
      </c>
      <c r="E119">
        <v>0</v>
      </c>
      <c r="F119">
        <f t="shared" si="3"/>
        <v>1</v>
      </c>
      <c r="G119">
        <v>196023</v>
      </c>
      <c r="H119">
        <f t="shared" si="2"/>
        <v>0</v>
      </c>
    </row>
    <row r="120" spans="1:8" x14ac:dyDescent="0.25">
      <c r="A120" t="s">
        <v>13243</v>
      </c>
      <c r="B120" t="s">
        <v>453</v>
      </c>
      <c r="C120">
        <v>36</v>
      </c>
      <c r="D120">
        <v>0</v>
      </c>
      <c r="E120">
        <v>0</v>
      </c>
      <c r="F120">
        <f t="shared" si="3"/>
        <v>1</v>
      </c>
      <c r="G120">
        <v>571463</v>
      </c>
      <c r="H120">
        <f t="shared" si="2"/>
        <v>0</v>
      </c>
    </row>
    <row r="121" spans="1:8" x14ac:dyDescent="0.25">
      <c r="A121" t="s">
        <v>13243</v>
      </c>
      <c r="B121" t="s">
        <v>1604</v>
      </c>
      <c r="C121">
        <v>0</v>
      </c>
      <c r="D121">
        <v>1</v>
      </c>
      <c r="E121">
        <v>1</v>
      </c>
      <c r="F121">
        <v>0</v>
      </c>
      <c r="G121">
        <v>396638</v>
      </c>
      <c r="H121">
        <f t="shared" si="2"/>
        <v>0</v>
      </c>
    </row>
    <row r="122" spans="1:8" x14ac:dyDescent="0.25">
      <c r="A122" t="s">
        <v>13243</v>
      </c>
      <c r="B122" t="s">
        <v>571</v>
      </c>
      <c r="C122">
        <v>0</v>
      </c>
      <c r="D122">
        <v>1</v>
      </c>
      <c r="E122">
        <v>1</v>
      </c>
      <c r="F122">
        <v>0</v>
      </c>
      <c r="G122">
        <v>243735</v>
      </c>
      <c r="H122">
        <f t="shared" si="2"/>
        <v>0</v>
      </c>
    </row>
    <row r="123" spans="1:8" x14ac:dyDescent="0.25">
      <c r="A123" t="s">
        <v>13243</v>
      </c>
      <c r="B123" t="s">
        <v>456</v>
      </c>
      <c r="C123">
        <v>95</v>
      </c>
      <c r="D123">
        <f>1/95</f>
        <v>1.0526315789473684E-2</v>
      </c>
      <c r="E123">
        <v>0</v>
      </c>
      <c r="F123">
        <f t="shared" si="3"/>
        <v>1</v>
      </c>
      <c r="G123">
        <v>2255739</v>
      </c>
      <c r="H123">
        <f t="shared" si="2"/>
        <v>4.4331369896960593E-3</v>
      </c>
    </row>
    <row r="124" spans="1:8" x14ac:dyDescent="0.25">
      <c r="A124" t="s">
        <v>13243</v>
      </c>
      <c r="B124" t="s">
        <v>445</v>
      </c>
      <c r="C124">
        <v>1589</v>
      </c>
      <c r="D124">
        <f>19/253</f>
        <v>7.5098814229249009E-2</v>
      </c>
      <c r="E124">
        <v>6</v>
      </c>
      <c r="F124" s="18">
        <f>1/6</f>
        <v>0.16666666666666666</v>
      </c>
      <c r="G124">
        <v>16861387</v>
      </c>
      <c r="H124">
        <f t="shared" si="2"/>
        <v>7.1365431450139113E-2</v>
      </c>
    </row>
    <row r="125" spans="1:8" x14ac:dyDescent="0.25">
      <c r="A125" t="s">
        <v>13243</v>
      </c>
      <c r="B125" t="s">
        <v>448</v>
      </c>
      <c r="C125">
        <v>6738</v>
      </c>
      <c r="D125">
        <f>20/162</f>
        <v>0.12345679012345678</v>
      </c>
      <c r="E125">
        <v>3</v>
      </c>
      <c r="F125">
        <v>0</v>
      </c>
      <c r="G125">
        <v>31004496</v>
      </c>
      <c r="H125">
        <f t="shared" si="2"/>
        <v>0.26830039483688167</v>
      </c>
    </row>
    <row r="126" spans="1:8" x14ac:dyDescent="0.25">
      <c r="A126" t="s">
        <v>13243</v>
      </c>
      <c r="B126" t="s">
        <v>450</v>
      </c>
      <c r="C126">
        <v>9441</v>
      </c>
      <c r="D126">
        <f>20/197</f>
        <v>0.10152284263959391</v>
      </c>
      <c r="E126">
        <v>0</v>
      </c>
      <c r="F126">
        <f t="shared" si="3"/>
        <v>1</v>
      </c>
      <c r="G126">
        <v>59219234</v>
      </c>
      <c r="H126">
        <f t="shared" si="2"/>
        <v>0.16185233962337406</v>
      </c>
    </row>
    <row r="127" spans="1:8" x14ac:dyDescent="0.25">
      <c r="A127" t="s">
        <v>13243</v>
      </c>
      <c r="B127" t="s">
        <v>534</v>
      </c>
      <c r="C127">
        <v>7576</v>
      </c>
      <c r="D127">
        <f>20/189</f>
        <v>0.10582010582010581</v>
      </c>
      <c r="E127">
        <v>0</v>
      </c>
      <c r="F127">
        <f t="shared" si="3"/>
        <v>1</v>
      </c>
      <c r="G127">
        <v>44532007</v>
      </c>
      <c r="H127">
        <f t="shared" si="2"/>
        <v>0.18002627227044168</v>
      </c>
    </row>
    <row r="128" spans="1:8" x14ac:dyDescent="0.25">
      <c r="A128" t="s">
        <v>13244</v>
      </c>
      <c r="B128" t="s">
        <v>4358</v>
      </c>
      <c r="C128">
        <v>0</v>
      </c>
      <c r="D128">
        <v>1</v>
      </c>
      <c r="E128">
        <v>0</v>
      </c>
      <c r="F128">
        <f t="shared" si="3"/>
        <v>1</v>
      </c>
      <c r="G128">
        <v>196023</v>
      </c>
      <c r="H128">
        <f t="shared" si="2"/>
        <v>0</v>
      </c>
    </row>
    <row r="129" spans="1:8" x14ac:dyDescent="0.25">
      <c r="A129" t="s">
        <v>13244</v>
      </c>
      <c r="B129" t="s">
        <v>453</v>
      </c>
      <c r="C129">
        <v>0</v>
      </c>
      <c r="D129">
        <v>1</v>
      </c>
      <c r="E129">
        <v>0</v>
      </c>
      <c r="F129">
        <f t="shared" si="3"/>
        <v>1</v>
      </c>
      <c r="G129">
        <v>571463</v>
      </c>
      <c r="H129">
        <f t="shared" si="2"/>
        <v>0</v>
      </c>
    </row>
    <row r="130" spans="1:8" x14ac:dyDescent="0.25">
      <c r="A130" t="s">
        <v>13244</v>
      </c>
      <c r="B130" t="s">
        <v>1604</v>
      </c>
      <c r="C130">
        <v>0</v>
      </c>
      <c r="D130">
        <v>1</v>
      </c>
      <c r="E130">
        <v>0</v>
      </c>
      <c r="F130">
        <f t="shared" si="3"/>
        <v>1</v>
      </c>
      <c r="G130">
        <v>396638</v>
      </c>
      <c r="H130">
        <f t="shared" si="2"/>
        <v>0</v>
      </c>
    </row>
    <row r="131" spans="1:8" x14ac:dyDescent="0.25">
      <c r="A131" t="s">
        <v>13244</v>
      </c>
      <c r="B131" t="s">
        <v>571</v>
      </c>
      <c r="C131">
        <v>0</v>
      </c>
      <c r="D131">
        <v>1</v>
      </c>
      <c r="E131">
        <v>0</v>
      </c>
      <c r="F131">
        <f t="shared" ref="F131:F194" si="4">IF(E131=0,1,"")</f>
        <v>1</v>
      </c>
      <c r="G131">
        <v>243735</v>
      </c>
      <c r="H131">
        <f t="shared" ref="H131:H194" si="5">(((C131*D131)+(E131*F131))/G131)*10000</f>
        <v>0</v>
      </c>
    </row>
    <row r="132" spans="1:8" x14ac:dyDescent="0.25">
      <c r="A132" t="s">
        <v>13244</v>
      </c>
      <c r="B132" t="s">
        <v>456</v>
      </c>
      <c r="C132">
        <v>1</v>
      </c>
      <c r="D132">
        <v>1</v>
      </c>
      <c r="E132">
        <v>0</v>
      </c>
      <c r="F132">
        <f t="shared" si="4"/>
        <v>1</v>
      </c>
      <c r="G132">
        <v>2255739</v>
      </c>
      <c r="H132">
        <f t="shared" si="5"/>
        <v>4.4331369896960593E-3</v>
      </c>
    </row>
    <row r="133" spans="1:8" x14ac:dyDescent="0.25">
      <c r="A133" t="s">
        <v>13244</v>
      </c>
      <c r="B133" t="s">
        <v>445</v>
      </c>
      <c r="C133">
        <v>0</v>
      </c>
      <c r="D133">
        <v>1</v>
      </c>
      <c r="E133">
        <v>0</v>
      </c>
      <c r="F133">
        <f t="shared" si="4"/>
        <v>1</v>
      </c>
      <c r="G133">
        <v>16861387</v>
      </c>
      <c r="H133">
        <f t="shared" si="5"/>
        <v>0</v>
      </c>
    </row>
    <row r="134" spans="1:8" x14ac:dyDescent="0.25">
      <c r="A134" t="s">
        <v>13244</v>
      </c>
      <c r="B134" t="s">
        <v>448</v>
      </c>
      <c r="C134">
        <v>1</v>
      </c>
      <c r="D134">
        <v>1</v>
      </c>
      <c r="E134">
        <v>0</v>
      </c>
      <c r="F134">
        <f t="shared" si="4"/>
        <v>1</v>
      </c>
      <c r="G134">
        <v>31004496</v>
      </c>
      <c r="H134">
        <f t="shared" si="5"/>
        <v>3.2253386734620686E-4</v>
      </c>
    </row>
    <row r="135" spans="1:8" x14ac:dyDescent="0.25">
      <c r="A135" t="s">
        <v>13244</v>
      </c>
      <c r="B135" t="s">
        <v>450</v>
      </c>
      <c r="C135">
        <v>21</v>
      </c>
      <c r="D135">
        <f>13/21</f>
        <v>0.61904761904761907</v>
      </c>
      <c r="E135">
        <v>0</v>
      </c>
      <c r="F135">
        <f t="shared" si="4"/>
        <v>1</v>
      </c>
      <c r="G135">
        <v>59219234</v>
      </c>
      <c r="H135">
        <f t="shared" si="5"/>
        <v>2.1952327178024625E-3</v>
      </c>
    </row>
    <row r="136" spans="1:8" x14ac:dyDescent="0.25">
      <c r="A136" t="s">
        <v>13244</v>
      </c>
      <c r="B136" t="s">
        <v>534</v>
      </c>
      <c r="C136">
        <v>29</v>
      </c>
      <c r="D136">
        <f>20/20</f>
        <v>1</v>
      </c>
      <c r="E136">
        <v>0</v>
      </c>
      <c r="F136">
        <f t="shared" si="4"/>
        <v>1</v>
      </c>
      <c r="G136">
        <v>44532007</v>
      </c>
      <c r="H136">
        <f t="shared" si="5"/>
        <v>6.5121699994343391E-3</v>
      </c>
    </row>
    <row r="137" spans="1:8" x14ac:dyDescent="0.25">
      <c r="A137" t="s">
        <v>13245</v>
      </c>
      <c r="B137" t="s">
        <v>4358</v>
      </c>
      <c r="C137">
        <v>0</v>
      </c>
      <c r="D137">
        <v>1</v>
      </c>
      <c r="E137">
        <v>0</v>
      </c>
      <c r="F137">
        <f t="shared" si="4"/>
        <v>1</v>
      </c>
      <c r="G137">
        <v>196023</v>
      </c>
      <c r="H137">
        <f t="shared" si="5"/>
        <v>0</v>
      </c>
    </row>
    <row r="138" spans="1:8" x14ac:dyDescent="0.25">
      <c r="A138" t="s">
        <v>13245</v>
      </c>
      <c r="B138" t="s">
        <v>453</v>
      </c>
      <c r="C138">
        <v>0</v>
      </c>
      <c r="D138">
        <v>1</v>
      </c>
      <c r="E138">
        <v>0</v>
      </c>
      <c r="F138">
        <f t="shared" si="4"/>
        <v>1</v>
      </c>
      <c r="G138">
        <v>571463</v>
      </c>
      <c r="H138">
        <f t="shared" si="5"/>
        <v>0</v>
      </c>
    </row>
    <row r="139" spans="1:8" x14ac:dyDescent="0.25">
      <c r="A139" t="s">
        <v>13245</v>
      </c>
      <c r="B139" t="s">
        <v>1604</v>
      </c>
      <c r="C139">
        <v>0</v>
      </c>
      <c r="D139">
        <v>1</v>
      </c>
      <c r="E139">
        <v>0</v>
      </c>
      <c r="F139">
        <f t="shared" si="4"/>
        <v>1</v>
      </c>
      <c r="G139">
        <v>396638</v>
      </c>
      <c r="H139">
        <f t="shared" si="5"/>
        <v>0</v>
      </c>
    </row>
    <row r="140" spans="1:8" x14ac:dyDescent="0.25">
      <c r="A140" t="s">
        <v>13245</v>
      </c>
      <c r="B140" t="s">
        <v>571</v>
      </c>
      <c r="C140">
        <v>0</v>
      </c>
      <c r="D140">
        <v>1</v>
      </c>
      <c r="E140">
        <v>0</v>
      </c>
      <c r="F140">
        <f t="shared" si="4"/>
        <v>1</v>
      </c>
      <c r="G140">
        <v>243735</v>
      </c>
      <c r="H140">
        <f t="shared" si="5"/>
        <v>0</v>
      </c>
    </row>
    <row r="141" spans="1:8" x14ac:dyDescent="0.25">
      <c r="A141" t="s">
        <v>13245</v>
      </c>
      <c r="B141" t="s">
        <v>456</v>
      </c>
      <c r="C141">
        <v>19</v>
      </c>
      <c r="D141">
        <f>15/19</f>
        <v>0.78947368421052633</v>
      </c>
      <c r="E141">
        <v>0</v>
      </c>
      <c r="F141">
        <f t="shared" si="4"/>
        <v>1</v>
      </c>
      <c r="G141">
        <v>2255739</v>
      </c>
      <c r="H141">
        <f t="shared" si="5"/>
        <v>6.6497054845440898E-2</v>
      </c>
    </row>
    <row r="142" spans="1:8" x14ac:dyDescent="0.25">
      <c r="A142" t="s">
        <v>13245</v>
      </c>
      <c r="B142" t="s">
        <v>445</v>
      </c>
      <c r="C142">
        <v>100</v>
      </c>
      <c r="D142">
        <f>19/25</f>
        <v>0.76</v>
      </c>
      <c r="E142">
        <v>1</v>
      </c>
      <c r="F142">
        <v>1</v>
      </c>
      <c r="G142">
        <v>16861387</v>
      </c>
      <c r="H142">
        <f t="shared" si="5"/>
        <v>4.5666468600714757E-2</v>
      </c>
    </row>
    <row r="143" spans="1:8" x14ac:dyDescent="0.25">
      <c r="A143" t="s">
        <v>13245</v>
      </c>
      <c r="B143" t="s">
        <v>448</v>
      </c>
      <c r="C143">
        <v>111</v>
      </c>
      <c r="D143">
        <f>20/20</f>
        <v>1</v>
      </c>
      <c r="E143">
        <v>0</v>
      </c>
      <c r="F143">
        <f t="shared" si="4"/>
        <v>1</v>
      </c>
      <c r="G143">
        <v>31004496</v>
      </c>
      <c r="H143">
        <f t="shared" si="5"/>
        <v>3.5801259275428952E-2</v>
      </c>
    </row>
    <row r="144" spans="1:8" x14ac:dyDescent="0.25">
      <c r="A144" t="s">
        <v>13245</v>
      </c>
      <c r="B144" t="s">
        <v>450</v>
      </c>
      <c r="C144">
        <v>144</v>
      </c>
      <c r="D144">
        <f>20/21</f>
        <v>0.95238095238095233</v>
      </c>
      <c r="E144">
        <v>0</v>
      </c>
      <c r="F144">
        <f t="shared" si="4"/>
        <v>1</v>
      </c>
      <c r="G144">
        <v>59219234</v>
      </c>
      <c r="H144">
        <f t="shared" si="5"/>
        <v>2.315849900099301E-2</v>
      </c>
    </row>
    <row r="145" spans="1:8" x14ac:dyDescent="0.25">
      <c r="A145" t="s">
        <v>13245</v>
      </c>
      <c r="B145" t="s">
        <v>534</v>
      </c>
      <c r="C145">
        <v>96</v>
      </c>
      <c r="D145">
        <f>20/21</f>
        <v>0.95238095238095233</v>
      </c>
      <c r="E145">
        <v>0</v>
      </c>
      <c r="F145">
        <f t="shared" si="4"/>
        <v>1</v>
      </c>
      <c r="G145">
        <v>44532007</v>
      </c>
      <c r="H145">
        <f t="shared" si="5"/>
        <v>2.0530979308561459E-2</v>
      </c>
    </row>
    <row r="146" spans="1:8" x14ac:dyDescent="0.25">
      <c r="A146" t="s">
        <v>13246</v>
      </c>
      <c r="B146" t="s">
        <v>4358</v>
      </c>
      <c r="C146">
        <v>0</v>
      </c>
      <c r="D146">
        <v>1</v>
      </c>
      <c r="E146">
        <v>0</v>
      </c>
      <c r="F146">
        <f t="shared" si="4"/>
        <v>1</v>
      </c>
      <c r="G146">
        <v>196023</v>
      </c>
      <c r="H146">
        <f t="shared" si="5"/>
        <v>0</v>
      </c>
    </row>
    <row r="147" spans="1:8" x14ac:dyDescent="0.25">
      <c r="A147" t="s">
        <v>13246</v>
      </c>
      <c r="B147" t="s">
        <v>453</v>
      </c>
      <c r="C147">
        <v>0</v>
      </c>
      <c r="D147">
        <v>1</v>
      </c>
      <c r="E147">
        <v>0</v>
      </c>
      <c r="F147">
        <f t="shared" si="4"/>
        <v>1</v>
      </c>
      <c r="G147">
        <v>571463</v>
      </c>
      <c r="H147">
        <f t="shared" si="5"/>
        <v>0</v>
      </c>
    </row>
    <row r="148" spans="1:8" x14ac:dyDescent="0.25">
      <c r="A148" t="s">
        <v>13246</v>
      </c>
      <c r="B148" t="s">
        <v>1604</v>
      </c>
      <c r="C148">
        <v>0</v>
      </c>
      <c r="D148">
        <v>1</v>
      </c>
      <c r="E148">
        <v>0</v>
      </c>
      <c r="F148">
        <f t="shared" si="4"/>
        <v>1</v>
      </c>
      <c r="G148">
        <v>396638</v>
      </c>
      <c r="H148">
        <f t="shared" si="5"/>
        <v>0</v>
      </c>
    </row>
    <row r="149" spans="1:8" x14ac:dyDescent="0.25">
      <c r="A149" t="s">
        <v>13246</v>
      </c>
      <c r="B149" t="s">
        <v>571</v>
      </c>
      <c r="C149">
        <v>0</v>
      </c>
      <c r="D149">
        <v>1</v>
      </c>
      <c r="E149">
        <v>0</v>
      </c>
      <c r="F149">
        <f t="shared" si="4"/>
        <v>1</v>
      </c>
      <c r="G149">
        <v>243735</v>
      </c>
      <c r="H149">
        <f t="shared" si="5"/>
        <v>0</v>
      </c>
    </row>
    <row r="150" spans="1:8" x14ac:dyDescent="0.25">
      <c r="A150" t="s">
        <v>13246</v>
      </c>
      <c r="B150" t="s">
        <v>456</v>
      </c>
      <c r="C150">
        <v>0</v>
      </c>
      <c r="D150">
        <v>1</v>
      </c>
      <c r="E150">
        <v>0</v>
      </c>
      <c r="F150">
        <f t="shared" si="4"/>
        <v>1</v>
      </c>
      <c r="G150">
        <v>2255739</v>
      </c>
      <c r="H150">
        <f t="shared" si="5"/>
        <v>0</v>
      </c>
    </row>
    <row r="151" spans="1:8" x14ac:dyDescent="0.25">
      <c r="A151" t="s">
        <v>13246</v>
      </c>
      <c r="B151" t="s">
        <v>445</v>
      </c>
      <c r="C151">
        <v>0</v>
      </c>
      <c r="D151">
        <v>1</v>
      </c>
      <c r="E151">
        <v>0</v>
      </c>
      <c r="F151">
        <f t="shared" si="4"/>
        <v>1</v>
      </c>
      <c r="G151">
        <v>16861387</v>
      </c>
      <c r="H151">
        <f t="shared" si="5"/>
        <v>0</v>
      </c>
    </row>
    <row r="152" spans="1:8" x14ac:dyDescent="0.25">
      <c r="A152" t="s">
        <v>13246</v>
      </c>
      <c r="B152" t="s">
        <v>448</v>
      </c>
      <c r="C152">
        <v>0</v>
      </c>
      <c r="D152">
        <v>1</v>
      </c>
      <c r="E152">
        <v>0</v>
      </c>
      <c r="F152">
        <f t="shared" si="4"/>
        <v>1</v>
      </c>
      <c r="G152">
        <v>31004496</v>
      </c>
      <c r="H152">
        <f t="shared" si="5"/>
        <v>0</v>
      </c>
    </row>
    <row r="153" spans="1:8" x14ac:dyDescent="0.25">
      <c r="A153" t="s">
        <v>13246</v>
      </c>
      <c r="B153" t="s">
        <v>450</v>
      </c>
      <c r="C153">
        <v>6</v>
      </c>
      <c r="D153">
        <f>5/6</f>
        <v>0.83333333333333337</v>
      </c>
      <c r="E153">
        <v>0</v>
      </c>
      <c r="F153">
        <f t="shared" si="4"/>
        <v>1</v>
      </c>
      <c r="G153">
        <v>59219234</v>
      </c>
      <c r="H153">
        <f t="shared" si="5"/>
        <v>8.4432027607787028E-4</v>
      </c>
    </row>
    <row r="154" spans="1:8" x14ac:dyDescent="0.25">
      <c r="A154" t="s">
        <v>13246</v>
      </c>
      <c r="B154" t="s">
        <v>534</v>
      </c>
      <c r="C154">
        <v>4</v>
      </c>
      <c r="D154">
        <f>4/4</f>
        <v>1</v>
      </c>
      <c r="E154">
        <v>0</v>
      </c>
      <c r="F154">
        <f t="shared" si="4"/>
        <v>1</v>
      </c>
      <c r="G154">
        <v>44532007</v>
      </c>
      <c r="H154">
        <f t="shared" si="5"/>
        <v>8.9823034474956404E-4</v>
      </c>
    </row>
    <row r="155" spans="1:8" x14ac:dyDescent="0.25">
      <c r="A155" t="s">
        <v>13247</v>
      </c>
      <c r="B155" t="s">
        <v>4358</v>
      </c>
      <c r="C155">
        <v>0</v>
      </c>
      <c r="D155">
        <v>1</v>
      </c>
      <c r="E155">
        <v>2</v>
      </c>
      <c r="F155">
        <v>0</v>
      </c>
      <c r="G155">
        <v>196023</v>
      </c>
      <c r="H155">
        <f t="shared" si="5"/>
        <v>0</v>
      </c>
    </row>
    <row r="156" spans="1:8" x14ac:dyDescent="0.25">
      <c r="A156" t="s">
        <v>13247</v>
      </c>
      <c r="B156" t="s">
        <v>453</v>
      </c>
      <c r="C156">
        <v>1</v>
      </c>
      <c r="D156">
        <v>0</v>
      </c>
      <c r="E156">
        <v>1</v>
      </c>
      <c r="F156">
        <v>0</v>
      </c>
      <c r="G156">
        <v>571463</v>
      </c>
      <c r="H156">
        <f t="shared" si="5"/>
        <v>0</v>
      </c>
    </row>
    <row r="157" spans="1:8" x14ac:dyDescent="0.25">
      <c r="A157" t="s">
        <v>13247</v>
      </c>
      <c r="B157" t="s">
        <v>1604</v>
      </c>
      <c r="C157">
        <v>0</v>
      </c>
      <c r="D157">
        <v>1</v>
      </c>
      <c r="E157">
        <v>3</v>
      </c>
      <c r="F157">
        <v>0</v>
      </c>
      <c r="G157">
        <v>396638</v>
      </c>
      <c r="H157">
        <f t="shared" si="5"/>
        <v>0</v>
      </c>
    </row>
    <row r="158" spans="1:8" x14ac:dyDescent="0.25">
      <c r="A158" t="s">
        <v>13247</v>
      </c>
      <c r="B158" t="s">
        <v>571</v>
      </c>
      <c r="C158">
        <v>1</v>
      </c>
      <c r="D158">
        <v>0</v>
      </c>
      <c r="E158">
        <v>0</v>
      </c>
      <c r="F158">
        <f t="shared" si="4"/>
        <v>1</v>
      </c>
      <c r="G158">
        <v>243735</v>
      </c>
      <c r="H158">
        <f t="shared" si="5"/>
        <v>0</v>
      </c>
    </row>
    <row r="159" spans="1:8" x14ac:dyDescent="0.25">
      <c r="A159" t="s">
        <v>13247</v>
      </c>
      <c r="B159" t="s">
        <v>456</v>
      </c>
      <c r="C159">
        <v>4</v>
      </c>
      <c r="D159">
        <v>0</v>
      </c>
      <c r="E159">
        <v>0</v>
      </c>
      <c r="F159">
        <f t="shared" si="4"/>
        <v>1</v>
      </c>
      <c r="G159">
        <v>2255739</v>
      </c>
      <c r="H159">
        <f t="shared" si="5"/>
        <v>0</v>
      </c>
    </row>
    <row r="160" spans="1:8" x14ac:dyDescent="0.25">
      <c r="A160" t="s">
        <v>13247</v>
      </c>
      <c r="B160" t="s">
        <v>445</v>
      </c>
      <c r="C160">
        <v>41</v>
      </c>
      <c r="D160">
        <f>19/41</f>
        <v>0.46341463414634149</v>
      </c>
      <c r="E160">
        <v>0</v>
      </c>
      <c r="F160">
        <f t="shared" si="4"/>
        <v>1</v>
      </c>
      <c r="G160">
        <v>16861387</v>
      </c>
      <c r="H160">
        <f t="shared" si="5"/>
        <v>1.1268349394981564E-2</v>
      </c>
    </row>
    <row r="161" spans="1:8" x14ac:dyDescent="0.25">
      <c r="A161" t="s">
        <v>13247</v>
      </c>
      <c r="B161" t="s">
        <v>448</v>
      </c>
      <c r="C161">
        <v>527</v>
      </c>
      <c r="D161">
        <f>20/21</f>
        <v>0.95238095238095233</v>
      </c>
      <c r="E161">
        <v>0</v>
      </c>
      <c r="F161">
        <f t="shared" si="4"/>
        <v>1</v>
      </c>
      <c r="G161">
        <v>31004496</v>
      </c>
      <c r="H161">
        <f t="shared" si="5"/>
        <v>0.16188128389661999</v>
      </c>
    </row>
    <row r="162" spans="1:8" x14ac:dyDescent="0.25">
      <c r="A162" t="s">
        <v>13247</v>
      </c>
      <c r="B162" t="s">
        <v>450</v>
      </c>
      <c r="C162">
        <v>647</v>
      </c>
      <c r="D162">
        <f>20/31</f>
        <v>0.64516129032258063</v>
      </c>
      <c r="E162">
        <v>0</v>
      </c>
      <c r="F162">
        <f t="shared" si="4"/>
        <v>1</v>
      </c>
      <c r="G162">
        <v>59219234</v>
      </c>
      <c r="H162">
        <f t="shared" si="5"/>
        <v>7.048712498353317E-2</v>
      </c>
    </row>
    <row r="163" spans="1:8" x14ac:dyDescent="0.25">
      <c r="A163" t="s">
        <v>13247</v>
      </c>
      <c r="B163" t="s">
        <v>534</v>
      </c>
      <c r="C163">
        <v>452</v>
      </c>
      <c r="D163">
        <f>20/24</f>
        <v>0.83333333333333337</v>
      </c>
      <c r="E163">
        <v>0</v>
      </c>
      <c r="F163">
        <f t="shared" si="4"/>
        <v>1</v>
      </c>
      <c r="G163">
        <v>44532007</v>
      </c>
      <c r="H163">
        <f t="shared" si="5"/>
        <v>8.4583357463917291E-2</v>
      </c>
    </row>
    <row r="164" spans="1:8" x14ac:dyDescent="0.25">
      <c r="A164" t="s">
        <v>13248</v>
      </c>
      <c r="B164" t="s">
        <v>4358</v>
      </c>
      <c r="C164">
        <v>0</v>
      </c>
      <c r="D164">
        <v>1</v>
      </c>
      <c r="E164">
        <v>0</v>
      </c>
      <c r="F164">
        <f t="shared" si="4"/>
        <v>1</v>
      </c>
      <c r="G164">
        <v>196023</v>
      </c>
      <c r="H164">
        <f t="shared" si="5"/>
        <v>0</v>
      </c>
    </row>
    <row r="165" spans="1:8" x14ac:dyDescent="0.25">
      <c r="A165" t="s">
        <v>13248</v>
      </c>
      <c r="B165" t="s">
        <v>453</v>
      </c>
      <c r="C165">
        <v>1</v>
      </c>
      <c r="D165">
        <v>1</v>
      </c>
      <c r="E165">
        <v>0</v>
      </c>
      <c r="F165">
        <f t="shared" si="4"/>
        <v>1</v>
      </c>
      <c r="G165">
        <v>571463</v>
      </c>
      <c r="H165">
        <f t="shared" si="5"/>
        <v>1.7498945688522265E-2</v>
      </c>
    </row>
    <row r="166" spans="1:8" x14ac:dyDescent="0.25">
      <c r="A166" t="s">
        <v>13248</v>
      </c>
      <c r="B166" t="s">
        <v>1604</v>
      </c>
      <c r="C166">
        <v>0</v>
      </c>
      <c r="D166">
        <v>1</v>
      </c>
      <c r="E166">
        <v>0</v>
      </c>
      <c r="F166">
        <f t="shared" si="4"/>
        <v>1</v>
      </c>
      <c r="G166">
        <v>396638</v>
      </c>
      <c r="H166">
        <f t="shared" si="5"/>
        <v>0</v>
      </c>
    </row>
    <row r="167" spans="1:8" x14ac:dyDescent="0.25">
      <c r="A167" t="s">
        <v>13248</v>
      </c>
      <c r="B167" t="s">
        <v>571</v>
      </c>
      <c r="C167">
        <v>0</v>
      </c>
      <c r="D167">
        <v>1</v>
      </c>
      <c r="E167">
        <v>1</v>
      </c>
      <c r="F167">
        <v>1</v>
      </c>
      <c r="G167">
        <v>243735</v>
      </c>
      <c r="H167">
        <f t="shared" si="5"/>
        <v>4.1028165835846314E-2</v>
      </c>
    </row>
    <row r="168" spans="1:8" x14ac:dyDescent="0.25">
      <c r="A168" t="s">
        <v>13248</v>
      </c>
      <c r="B168" t="s">
        <v>456</v>
      </c>
      <c r="C168">
        <v>5</v>
      </c>
      <c r="D168">
        <f>4/5</f>
        <v>0.8</v>
      </c>
      <c r="E168">
        <v>0</v>
      </c>
      <c r="F168">
        <f t="shared" si="4"/>
        <v>1</v>
      </c>
      <c r="G168">
        <v>2255739</v>
      </c>
      <c r="H168">
        <f t="shared" si="5"/>
        <v>1.7732547958784237E-2</v>
      </c>
    </row>
    <row r="169" spans="1:8" x14ac:dyDescent="0.25">
      <c r="A169" t="s">
        <v>13248</v>
      </c>
      <c r="B169" t="s">
        <v>445</v>
      </c>
      <c r="C169">
        <v>223</v>
      </c>
      <c r="D169">
        <f>19/25</f>
        <v>0.76</v>
      </c>
      <c r="E169">
        <v>1</v>
      </c>
      <c r="F169">
        <v>1</v>
      </c>
      <c r="G169">
        <v>16861387</v>
      </c>
      <c r="H169">
        <f t="shared" si="5"/>
        <v>0.10110674762402404</v>
      </c>
    </row>
    <row r="170" spans="1:8" x14ac:dyDescent="0.25">
      <c r="A170" t="s">
        <v>13248</v>
      </c>
      <c r="B170" t="s">
        <v>448</v>
      </c>
      <c r="C170">
        <v>561</v>
      </c>
      <c r="D170">
        <f>20/30</f>
        <v>0.66666666666666663</v>
      </c>
      <c r="E170">
        <v>0</v>
      </c>
      <c r="F170">
        <f t="shared" si="4"/>
        <v>1</v>
      </c>
      <c r="G170">
        <v>31004496</v>
      </c>
      <c r="H170">
        <f t="shared" si="5"/>
        <v>0.12062766638748135</v>
      </c>
    </row>
    <row r="171" spans="1:8" x14ac:dyDescent="0.25">
      <c r="A171" t="s">
        <v>13248</v>
      </c>
      <c r="B171" t="s">
        <v>450</v>
      </c>
      <c r="C171">
        <v>1469</v>
      </c>
      <c r="D171">
        <f>20/22</f>
        <v>0.90909090909090906</v>
      </c>
      <c r="E171">
        <v>0</v>
      </c>
      <c r="F171">
        <f t="shared" si="4"/>
        <v>1</v>
      </c>
      <c r="G171">
        <v>59219234</v>
      </c>
      <c r="H171">
        <f t="shared" si="5"/>
        <v>0.22551027010152572</v>
      </c>
    </row>
    <row r="172" spans="1:8" x14ac:dyDescent="0.25">
      <c r="A172" t="s">
        <v>13248</v>
      </c>
      <c r="B172" t="s">
        <v>534</v>
      </c>
      <c r="C172">
        <v>1456</v>
      </c>
      <c r="D172">
        <f>20/27</f>
        <v>0.7407407407407407</v>
      </c>
      <c r="E172">
        <v>0</v>
      </c>
      <c r="F172">
        <f t="shared" si="4"/>
        <v>1</v>
      </c>
      <c r="G172">
        <v>44532007</v>
      </c>
      <c r="H172">
        <f t="shared" si="5"/>
        <v>0.24218951517691947</v>
      </c>
    </row>
    <row r="173" spans="1:8" x14ac:dyDescent="0.25">
      <c r="A173" t="s">
        <v>13249</v>
      </c>
      <c r="B173" t="s">
        <v>4358</v>
      </c>
      <c r="C173">
        <v>4</v>
      </c>
      <c r="D173">
        <v>0</v>
      </c>
      <c r="E173">
        <v>2</v>
      </c>
      <c r="F173">
        <v>0</v>
      </c>
      <c r="G173">
        <v>196023</v>
      </c>
      <c r="H173">
        <f t="shared" si="5"/>
        <v>0</v>
      </c>
    </row>
    <row r="174" spans="1:8" x14ac:dyDescent="0.25">
      <c r="A174" t="s">
        <v>13249</v>
      </c>
      <c r="B174" t="s">
        <v>453</v>
      </c>
      <c r="C174">
        <v>19</v>
      </c>
      <c r="D174">
        <f>3/19</f>
        <v>0.15789473684210525</v>
      </c>
      <c r="E174">
        <v>4</v>
      </c>
      <c r="F174">
        <v>0</v>
      </c>
      <c r="G174">
        <v>571463</v>
      </c>
      <c r="H174">
        <f t="shared" si="5"/>
        <v>5.24968370655668E-2</v>
      </c>
    </row>
    <row r="175" spans="1:8" x14ac:dyDescent="0.25">
      <c r="A175" t="s">
        <v>13249</v>
      </c>
      <c r="B175" t="s">
        <v>1604</v>
      </c>
      <c r="C175">
        <v>0</v>
      </c>
      <c r="D175">
        <v>1</v>
      </c>
      <c r="E175">
        <v>9</v>
      </c>
      <c r="F175">
        <f>6/9</f>
        <v>0.66666666666666663</v>
      </c>
      <c r="G175">
        <v>396638</v>
      </c>
      <c r="H175">
        <f t="shared" si="5"/>
        <v>0.15127143642313645</v>
      </c>
    </row>
    <row r="176" spans="1:8" x14ac:dyDescent="0.25">
      <c r="A176" t="s">
        <v>13249</v>
      </c>
      <c r="B176" t="s">
        <v>571</v>
      </c>
      <c r="C176">
        <v>2</v>
      </c>
      <c r="D176">
        <f>2/2</f>
        <v>1</v>
      </c>
      <c r="E176">
        <v>4</v>
      </c>
      <c r="F176">
        <v>1</v>
      </c>
      <c r="G176">
        <v>243735</v>
      </c>
      <c r="H176">
        <f t="shared" si="5"/>
        <v>0.24616899501507786</v>
      </c>
    </row>
    <row r="177" spans="1:8" x14ac:dyDescent="0.25">
      <c r="A177" t="s">
        <v>13249</v>
      </c>
      <c r="B177" t="s">
        <v>456</v>
      </c>
      <c r="C177">
        <v>55</v>
      </c>
      <c r="D177">
        <f>20/22</f>
        <v>0.90909090909090906</v>
      </c>
      <c r="E177">
        <v>0</v>
      </c>
      <c r="F177">
        <f t="shared" si="4"/>
        <v>1</v>
      </c>
      <c r="G177">
        <v>2255739</v>
      </c>
      <c r="H177">
        <f t="shared" si="5"/>
        <v>0.22165684948480296</v>
      </c>
    </row>
    <row r="178" spans="1:8" x14ac:dyDescent="0.25">
      <c r="A178" t="s">
        <v>13249</v>
      </c>
      <c r="B178" t="s">
        <v>445</v>
      </c>
      <c r="C178">
        <v>385</v>
      </c>
      <c r="D178">
        <f>18/21</f>
        <v>0.8571428571428571</v>
      </c>
      <c r="E178">
        <v>2</v>
      </c>
      <c r="F178">
        <v>1</v>
      </c>
      <c r="G178">
        <v>16861387</v>
      </c>
      <c r="H178">
        <f t="shared" si="5"/>
        <v>0.19689957890178311</v>
      </c>
    </row>
    <row r="179" spans="1:8" x14ac:dyDescent="0.25">
      <c r="A179" t="s">
        <v>13249</v>
      </c>
      <c r="B179" t="s">
        <v>448</v>
      </c>
      <c r="C179">
        <v>1060</v>
      </c>
      <c r="D179">
        <f>20/22</f>
        <v>0.90909090909090906</v>
      </c>
      <c r="E179">
        <v>0</v>
      </c>
      <c r="F179">
        <f t="shared" si="4"/>
        <v>1</v>
      </c>
      <c r="G179">
        <v>31004496</v>
      </c>
      <c r="H179">
        <f t="shared" si="5"/>
        <v>0.31080536307907203</v>
      </c>
    </row>
    <row r="180" spans="1:8" x14ac:dyDescent="0.25">
      <c r="A180" t="s">
        <v>13249</v>
      </c>
      <c r="B180" t="s">
        <v>450</v>
      </c>
      <c r="C180">
        <v>3791</v>
      </c>
      <c r="D180">
        <f>20/23</f>
        <v>0.86956521739130432</v>
      </c>
      <c r="E180">
        <v>0</v>
      </c>
      <c r="F180">
        <f t="shared" si="4"/>
        <v>1</v>
      </c>
      <c r="G180">
        <v>59219234</v>
      </c>
      <c r="H180">
        <f t="shared" si="5"/>
        <v>0.55666402897586187</v>
      </c>
    </row>
    <row r="181" spans="1:8" x14ac:dyDescent="0.25">
      <c r="A181" t="s">
        <v>13249</v>
      </c>
      <c r="B181" t="s">
        <v>534</v>
      </c>
      <c r="C181">
        <v>4180</v>
      </c>
      <c r="D181">
        <f>20/30</f>
        <v>0.66666666666666663</v>
      </c>
      <c r="E181">
        <v>0</v>
      </c>
      <c r="F181">
        <f t="shared" si="4"/>
        <v>1</v>
      </c>
      <c r="G181">
        <v>44532007</v>
      </c>
      <c r="H181">
        <f t="shared" si="5"/>
        <v>0.62576714017552959</v>
      </c>
    </row>
    <row r="182" spans="1:8" x14ac:dyDescent="0.25">
      <c r="A182" t="s">
        <v>13250</v>
      </c>
      <c r="B182" t="s">
        <v>4358</v>
      </c>
      <c r="C182">
        <v>13</v>
      </c>
      <c r="D182">
        <v>0</v>
      </c>
      <c r="E182">
        <v>0</v>
      </c>
      <c r="F182">
        <f t="shared" si="4"/>
        <v>1</v>
      </c>
      <c r="G182">
        <v>196023</v>
      </c>
      <c r="H182">
        <f t="shared" si="5"/>
        <v>0</v>
      </c>
    </row>
    <row r="183" spans="1:8" x14ac:dyDescent="0.25">
      <c r="A183" t="s">
        <v>13250</v>
      </c>
      <c r="B183" t="s">
        <v>453</v>
      </c>
      <c r="C183">
        <v>36</v>
      </c>
      <c r="D183">
        <v>0</v>
      </c>
      <c r="E183">
        <v>0</v>
      </c>
      <c r="F183">
        <f t="shared" si="4"/>
        <v>1</v>
      </c>
      <c r="G183">
        <v>571463</v>
      </c>
      <c r="H183">
        <f t="shared" si="5"/>
        <v>0</v>
      </c>
    </row>
    <row r="184" spans="1:8" x14ac:dyDescent="0.25">
      <c r="A184" t="s">
        <v>13250</v>
      </c>
      <c r="B184" t="s">
        <v>1604</v>
      </c>
      <c r="C184">
        <v>0</v>
      </c>
      <c r="D184">
        <v>1</v>
      </c>
      <c r="E184">
        <v>5</v>
      </c>
      <c r="F184">
        <f>1/5</f>
        <v>0.2</v>
      </c>
      <c r="G184">
        <v>396638</v>
      </c>
      <c r="H184">
        <f t="shared" si="5"/>
        <v>2.5211906070522743E-2</v>
      </c>
    </row>
    <row r="185" spans="1:8" x14ac:dyDescent="0.25">
      <c r="A185" t="s">
        <v>13250</v>
      </c>
      <c r="B185" t="s">
        <v>571</v>
      </c>
      <c r="C185">
        <v>0</v>
      </c>
      <c r="D185">
        <v>1</v>
      </c>
      <c r="E185">
        <v>1</v>
      </c>
      <c r="F185">
        <v>1</v>
      </c>
      <c r="G185">
        <v>243735</v>
      </c>
      <c r="H185">
        <f t="shared" si="5"/>
        <v>4.1028165835846314E-2</v>
      </c>
    </row>
    <row r="186" spans="1:8" x14ac:dyDescent="0.25">
      <c r="A186" t="s">
        <v>13250</v>
      </c>
      <c r="B186" t="s">
        <v>456</v>
      </c>
      <c r="C186">
        <v>95</v>
      </c>
      <c r="D186">
        <f>2/95</f>
        <v>2.1052631578947368E-2</v>
      </c>
      <c r="E186">
        <v>0</v>
      </c>
      <c r="F186">
        <f t="shared" si="4"/>
        <v>1</v>
      </c>
      <c r="G186">
        <v>2255739</v>
      </c>
      <c r="H186">
        <f t="shared" si="5"/>
        <v>8.8662739793921187E-3</v>
      </c>
    </row>
    <row r="187" spans="1:8" x14ac:dyDescent="0.25">
      <c r="A187" t="s">
        <v>13250</v>
      </c>
      <c r="B187" t="s">
        <v>445</v>
      </c>
      <c r="C187">
        <v>1589</v>
      </c>
      <c r="D187">
        <f>20/828</f>
        <v>2.4154589371980676E-2</v>
      </c>
      <c r="E187">
        <v>8</v>
      </c>
      <c r="F187">
        <v>0</v>
      </c>
      <c r="G187">
        <v>16861387</v>
      </c>
      <c r="H187">
        <f t="shared" si="5"/>
        <v>2.2763039904177097E-2</v>
      </c>
    </row>
    <row r="188" spans="1:8" x14ac:dyDescent="0.25">
      <c r="A188" t="s">
        <v>13250</v>
      </c>
      <c r="B188" t="s">
        <v>448</v>
      </c>
      <c r="C188">
        <v>6738</v>
      </c>
      <c r="D188">
        <f>20/1650</f>
        <v>1.2121212121212121E-2</v>
      </c>
      <c r="E188">
        <v>4</v>
      </c>
      <c r="F188">
        <v>0</v>
      </c>
      <c r="G188">
        <v>31004496</v>
      </c>
      <c r="H188">
        <f t="shared" si="5"/>
        <v>2.6342220583984746E-2</v>
      </c>
    </row>
    <row r="189" spans="1:8" x14ac:dyDescent="0.25">
      <c r="A189" t="s">
        <v>13250</v>
      </c>
      <c r="B189" t="s">
        <v>450</v>
      </c>
      <c r="C189">
        <v>9441</v>
      </c>
      <c r="D189">
        <f>20/1227</f>
        <v>1.6299918500407497E-2</v>
      </c>
      <c r="E189">
        <v>0</v>
      </c>
      <c r="F189">
        <f t="shared" si="4"/>
        <v>1</v>
      </c>
      <c r="G189">
        <v>59219234</v>
      </c>
      <c r="H189">
        <f t="shared" si="5"/>
        <v>2.5986072457868534E-2</v>
      </c>
    </row>
    <row r="190" spans="1:8" x14ac:dyDescent="0.25">
      <c r="A190" t="s">
        <v>13250</v>
      </c>
      <c r="B190" t="s">
        <v>534</v>
      </c>
      <c r="C190">
        <v>7576</v>
      </c>
      <c r="D190">
        <f>20/1163</f>
        <v>1.7196904557179708E-2</v>
      </c>
      <c r="E190">
        <v>0</v>
      </c>
      <c r="F190">
        <f t="shared" si="4"/>
        <v>1</v>
      </c>
      <c r="G190">
        <v>44532007</v>
      </c>
      <c r="H190">
        <f t="shared" si="5"/>
        <v>2.925620417808554E-2</v>
      </c>
    </row>
    <row r="191" spans="1:8" x14ac:dyDescent="0.25">
      <c r="A191" t="s">
        <v>13252</v>
      </c>
      <c r="B191" t="s">
        <v>4358</v>
      </c>
      <c r="C191">
        <v>0</v>
      </c>
      <c r="D191">
        <v>1</v>
      </c>
      <c r="E191">
        <v>0</v>
      </c>
      <c r="F191">
        <f t="shared" si="4"/>
        <v>1</v>
      </c>
      <c r="G191">
        <v>196023</v>
      </c>
      <c r="H191">
        <f t="shared" si="5"/>
        <v>0</v>
      </c>
    </row>
    <row r="192" spans="1:8" x14ac:dyDescent="0.25">
      <c r="A192" t="s">
        <v>13252</v>
      </c>
      <c r="B192" t="s">
        <v>453</v>
      </c>
      <c r="C192">
        <v>0</v>
      </c>
      <c r="D192">
        <v>1</v>
      </c>
      <c r="E192">
        <v>0</v>
      </c>
      <c r="F192">
        <f t="shared" si="4"/>
        <v>1</v>
      </c>
      <c r="G192">
        <v>571463</v>
      </c>
      <c r="H192">
        <f t="shared" si="5"/>
        <v>0</v>
      </c>
    </row>
    <row r="193" spans="1:8" x14ac:dyDescent="0.25">
      <c r="A193" t="s">
        <v>13252</v>
      </c>
      <c r="B193" t="s">
        <v>1604</v>
      </c>
      <c r="C193">
        <v>0</v>
      </c>
      <c r="D193">
        <v>1</v>
      </c>
      <c r="E193">
        <v>0</v>
      </c>
      <c r="F193">
        <f t="shared" si="4"/>
        <v>1</v>
      </c>
      <c r="G193">
        <v>396638</v>
      </c>
      <c r="H193">
        <f t="shared" si="5"/>
        <v>0</v>
      </c>
    </row>
    <row r="194" spans="1:8" x14ac:dyDescent="0.25">
      <c r="A194" t="s">
        <v>13252</v>
      </c>
      <c r="B194" t="s">
        <v>571</v>
      </c>
      <c r="C194">
        <v>0</v>
      </c>
      <c r="D194">
        <v>1</v>
      </c>
      <c r="E194">
        <v>0</v>
      </c>
      <c r="F194">
        <f t="shared" si="4"/>
        <v>1</v>
      </c>
      <c r="G194">
        <v>243735</v>
      </c>
      <c r="H194">
        <f t="shared" si="5"/>
        <v>0</v>
      </c>
    </row>
    <row r="195" spans="1:8" x14ac:dyDescent="0.25">
      <c r="A195" t="s">
        <v>13252</v>
      </c>
      <c r="B195" t="s">
        <v>456</v>
      </c>
      <c r="C195">
        <v>0</v>
      </c>
      <c r="D195">
        <v>1</v>
      </c>
      <c r="E195">
        <v>0</v>
      </c>
      <c r="F195">
        <f t="shared" ref="F195:F258" si="6">IF(E195=0,1,"")</f>
        <v>1</v>
      </c>
      <c r="G195">
        <v>2255739</v>
      </c>
      <c r="H195">
        <f t="shared" ref="H195:H258" si="7">(((C195*D195)+(E195*F195))/G195)*10000</f>
        <v>0</v>
      </c>
    </row>
    <row r="196" spans="1:8" x14ac:dyDescent="0.25">
      <c r="A196" t="s">
        <v>13252</v>
      </c>
      <c r="B196" t="s">
        <v>445</v>
      </c>
      <c r="C196">
        <v>0</v>
      </c>
      <c r="D196">
        <v>1</v>
      </c>
      <c r="E196">
        <v>0</v>
      </c>
      <c r="F196">
        <f t="shared" si="6"/>
        <v>1</v>
      </c>
      <c r="G196">
        <v>16861387</v>
      </c>
      <c r="H196">
        <f t="shared" si="7"/>
        <v>0</v>
      </c>
    </row>
    <row r="197" spans="1:8" x14ac:dyDescent="0.25">
      <c r="A197" t="s">
        <v>13252</v>
      </c>
      <c r="B197" t="s">
        <v>448</v>
      </c>
      <c r="C197">
        <v>0</v>
      </c>
      <c r="D197">
        <v>1</v>
      </c>
      <c r="E197">
        <v>0</v>
      </c>
      <c r="F197">
        <f t="shared" si="6"/>
        <v>1</v>
      </c>
      <c r="G197">
        <v>31004496</v>
      </c>
      <c r="H197">
        <f t="shared" si="7"/>
        <v>0</v>
      </c>
    </row>
    <row r="198" spans="1:8" x14ac:dyDescent="0.25">
      <c r="A198" t="s">
        <v>13252</v>
      </c>
      <c r="B198" t="s">
        <v>450</v>
      </c>
      <c r="C198">
        <v>3</v>
      </c>
      <c r="D198">
        <f>3/3</f>
        <v>1</v>
      </c>
      <c r="E198">
        <v>0</v>
      </c>
      <c r="F198">
        <f t="shared" si="6"/>
        <v>1</v>
      </c>
      <c r="G198">
        <v>59219234</v>
      </c>
      <c r="H198">
        <f t="shared" si="7"/>
        <v>5.0659216564672208E-4</v>
      </c>
    </row>
    <row r="199" spans="1:8" x14ac:dyDescent="0.25">
      <c r="A199" t="s">
        <v>13252</v>
      </c>
      <c r="B199" t="s">
        <v>534</v>
      </c>
      <c r="C199">
        <v>0</v>
      </c>
      <c r="D199">
        <v>1</v>
      </c>
      <c r="E199">
        <v>0</v>
      </c>
      <c r="F199">
        <f t="shared" si="6"/>
        <v>1</v>
      </c>
      <c r="G199">
        <v>44532007</v>
      </c>
      <c r="H199">
        <f t="shared" si="7"/>
        <v>0</v>
      </c>
    </row>
    <row r="200" spans="1:8" x14ac:dyDescent="0.25">
      <c r="A200" t="s">
        <v>13253</v>
      </c>
      <c r="B200" t="s">
        <v>4358</v>
      </c>
      <c r="C200">
        <v>0</v>
      </c>
      <c r="D200">
        <v>1</v>
      </c>
      <c r="E200">
        <v>0</v>
      </c>
      <c r="F200">
        <f t="shared" si="6"/>
        <v>1</v>
      </c>
      <c r="G200">
        <v>196023</v>
      </c>
      <c r="H200">
        <f t="shared" si="7"/>
        <v>0</v>
      </c>
    </row>
    <row r="201" spans="1:8" x14ac:dyDescent="0.25">
      <c r="A201" t="s">
        <v>13253</v>
      </c>
      <c r="B201" t="s">
        <v>453</v>
      </c>
      <c r="C201">
        <v>2</v>
      </c>
      <c r="D201">
        <v>0</v>
      </c>
      <c r="E201">
        <v>0</v>
      </c>
      <c r="F201">
        <f t="shared" si="6"/>
        <v>1</v>
      </c>
      <c r="G201">
        <v>571463</v>
      </c>
      <c r="H201">
        <f t="shared" si="7"/>
        <v>0</v>
      </c>
    </row>
    <row r="202" spans="1:8" x14ac:dyDescent="0.25">
      <c r="A202" t="s">
        <v>13253</v>
      </c>
      <c r="B202" t="s">
        <v>1604</v>
      </c>
      <c r="C202">
        <v>0</v>
      </c>
      <c r="D202">
        <v>1</v>
      </c>
      <c r="E202">
        <v>0</v>
      </c>
      <c r="F202">
        <f t="shared" si="6"/>
        <v>1</v>
      </c>
      <c r="G202">
        <v>396638</v>
      </c>
      <c r="H202">
        <f t="shared" si="7"/>
        <v>0</v>
      </c>
    </row>
    <row r="203" spans="1:8" x14ac:dyDescent="0.25">
      <c r="A203" t="s">
        <v>13253</v>
      </c>
      <c r="B203" t="s">
        <v>571</v>
      </c>
      <c r="C203">
        <v>0</v>
      </c>
      <c r="D203">
        <v>1</v>
      </c>
      <c r="E203">
        <v>0</v>
      </c>
      <c r="F203">
        <f t="shared" si="6"/>
        <v>1</v>
      </c>
      <c r="G203">
        <v>243735</v>
      </c>
      <c r="H203">
        <f t="shared" si="7"/>
        <v>0</v>
      </c>
    </row>
    <row r="204" spans="1:8" x14ac:dyDescent="0.25">
      <c r="A204" t="s">
        <v>13253</v>
      </c>
      <c r="B204" t="s">
        <v>456</v>
      </c>
      <c r="C204">
        <v>0</v>
      </c>
      <c r="D204">
        <v>1</v>
      </c>
      <c r="E204">
        <v>0</v>
      </c>
      <c r="F204">
        <f t="shared" si="6"/>
        <v>1</v>
      </c>
      <c r="G204">
        <v>2255739</v>
      </c>
      <c r="H204">
        <f t="shared" si="7"/>
        <v>0</v>
      </c>
    </row>
    <row r="205" spans="1:8" x14ac:dyDescent="0.25">
      <c r="A205" t="s">
        <v>13253</v>
      </c>
      <c r="B205" t="s">
        <v>445</v>
      </c>
      <c r="C205">
        <v>0</v>
      </c>
      <c r="D205">
        <v>1</v>
      </c>
      <c r="E205">
        <v>0</v>
      </c>
      <c r="F205">
        <f t="shared" si="6"/>
        <v>1</v>
      </c>
      <c r="G205">
        <v>16861387</v>
      </c>
      <c r="H205">
        <f t="shared" si="7"/>
        <v>0</v>
      </c>
    </row>
    <row r="206" spans="1:8" x14ac:dyDescent="0.25">
      <c r="A206" t="s">
        <v>13253</v>
      </c>
      <c r="B206" t="s">
        <v>448</v>
      </c>
      <c r="C206">
        <v>16</v>
      </c>
      <c r="D206">
        <f>15/16</f>
        <v>0.9375</v>
      </c>
      <c r="E206">
        <v>0</v>
      </c>
      <c r="F206">
        <f t="shared" si="6"/>
        <v>1</v>
      </c>
      <c r="G206">
        <v>31004496</v>
      </c>
      <c r="H206">
        <f t="shared" si="7"/>
        <v>4.838008010193102E-3</v>
      </c>
    </row>
    <row r="207" spans="1:8" x14ac:dyDescent="0.25">
      <c r="A207" t="s">
        <v>13253</v>
      </c>
      <c r="B207" t="s">
        <v>450</v>
      </c>
      <c r="C207">
        <v>71</v>
      </c>
      <c r="D207">
        <f>20/22</f>
        <v>0.90909090909090906</v>
      </c>
      <c r="E207">
        <v>0</v>
      </c>
      <c r="F207">
        <f t="shared" si="6"/>
        <v>1</v>
      </c>
      <c r="G207">
        <v>59219234</v>
      </c>
      <c r="H207">
        <f t="shared" si="7"/>
        <v>1.0899407200277961E-2</v>
      </c>
    </row>
    <row r="208" spans="1:8" x14ac:dyDescent="0.25">
      <c r="A208" t="s">
        <v>13253</v>
      </c>
      <c r="B208" t="s">
        <v>534</v>
      </c>
      <c r="C208">
        <v>27</v>
      </c>
      <c r="D208">
        <f>20/23</f>
        <v>0.86956521739130432</v>
      </c>
      <c r="E208">
        <v>0</v>
      </c>
      <c r="F208">
        <f t="shared" si="6"/>
        <v>1</v>
      </c>
      <c r="G208">
        <v>44532007</v>
      </c>
      <c r="H208">
        <f t="shared" si="7"/>
        <v>5.2722215887474411E-3</v>
      </c>
    </row>
    <row r="209" spans="1:8" x14ac:dyDescent="0.25">
      <c r="A209" t="s">
        <v>13254</v>
      </c>
      <c r="B209" t="s">
        <v>4358</v>
      </c>
      <c r="C209">
        <v>0</v>
      </c>
      <c r="D209">
        <v>1</v>
      </c>
      <c r="E209">
        <v>0</v>
      </c>
      <c r="F209">
        <f t="shared" si="6"/>
        <v>1</v>
      </c>
      <c r="G209">
        <v>196023</v>
      </c>
      <c r="H209">
        <f t="shared" si="7"/>
        <v>0</v>
      </c>
    </row>
    <row r="210" spans="1:8" x14ac:dyDescent="0.25">
      <c r="A210" t="s">
        <v>13254</v>
      </c>
      <c r="B210" t="s">
        <v>453</v>
      </c>
      <c r="C210">
        <v>0</v>
      </c>
      <c r="D210">
        <v>1</v>
      </c>
      <c r="E210">
        <v>0</v>
      </c>
      <c r="F210">
        <f t="shared" si="6"/>
        <v>1</v>
      </c>
      <c r="G210">
        <v>571463</v>
      </c>
      <c r="H210">
        <f t="shared" si="7"/>
        <v>0</v>
      </c>
    </row>
    <row r="211" spans="1:8" x14ac:dyDescent="0.25">
      <c r="A211" t="s">
        <v>13254</v>
      </c>
      <c r="B211" t="s">
        <v>1604</v>
      </c>
      <c r="C211">
        <v>0</v>
      </c>
      <c r="D211">
        <v>1</v>
      </c>
      <c r="E211">
        <v>0</v>
      </c>
      <c r="F211">
        <f t="shared" si="6"/>
        <v>1</v>
      </c>
      <c r="G211">
        <v>396638</v>
      </c>
      <c r="H211">
        <f t="shared" si="7"/>
        <v>0</v>
      </c>
    </row>
    <row r="212" spans="1:8" x14ac:dyDescent="0.25">
      <c r="A212" t="s">
        <v>13254</v>
      </c>
      <c r="B212" t="s">
        <v>571</v>
      </c>
      <c r="C212">
        <v>0</v>
      </c>
      <c r="D212">
        <v>1</v>
      </c>
      <c r="E212">
        <v>0</v>
      </c>
      <c r="F212">
        <f t="shared" si="6"/>
        <v>1</v>
      </c>
      <c r="G212">
        <v>243735</v>
      </c>
      <c r="H212">
        <f t="shared" si="7"/>
        <v>0</v>
      </c>
    </row>
    <row r="213" spans="1:8" x14ac:dyDescent="0.25">
      <c r="A213" t="s">
        <v>13254</v>
      </c>
      <c r="B213" t="s">
        <v>456</v>
      </c>
      <c r="C213">
        <v>1</v>
      </c>
      <c r="D213">
        <v>1</v>
      </c>
      <c r="E213">
        <v>0</v>
      </c>
      <c r="F213">
        <f t="shared" si="6"/>
        <v>1</v>
      </c>
      <c r="G213">
        <v>2255739</v>
      </c>
      <c r="H213">
        <f t="shared" si="7"/>
        <v>4.4331369896960593E-3</v>
      </c>
    </row>
    <row r="214" spans="1:8" x14ac:dyDescent="0.25">
      <c r="A214" t="s">
        <v>13254</v>
      </c>
      <c r="B214" t="s">
        <v>445</v>
      </c>
      <c r="C214">
        <v>1</v>
      </c>
      <c r="D214">
        <v>0</v>
      </c>
      <c r="E214">
        <v>0</v>
      </c>
      <c r="F214">
        <f t="shared" si="6"/>
        <v>1</v>
      </c>
      <c r="G214">
        <v>16861387</v>
      </c>
      <c r="H214">
        <f t="shared" si="7"/>
        <v>0</v>
      </c>
    </row>
    <row r="215" spans="1:8" x14ac:dyDescent="0.25">
      <c r="A215" t="s">
        <v>13254</v>
      </c>
      <c r="B215" t="s">
        <v>448</v>
      </c>
      <c r="C215">
        <v>0</v>
      </c>
      <c r="D215">
        <v>1</v>
      </c>
      <c r="E215">
        <v>0</v>
      </c>
      <c r="F215">
        <f t="shared" si="6"/>
        <v>1</v>
      </c>
      <c r="G215">
        <v>31004496</v>
      </c>
      <c r="H215">
        <f t="shared" si="7"/>
        <v>0</v>
      </c>
    </row>
    <row r="216" spans="1:8" x14ac:dyDescent="0.25">
      <c r="A216" t="s">
        <v>13254</v>
      </c>
      <c r="B216" t="s">
        <v>450</v>
      </c>
      <c r="C216">
        <v>1</v>
      </c>
      <c r="D216">
        <v>0</v>
      </c>
      <c r="E216">
        <v>0</v>
      </c>
      <c r="F216">
        <f t="shared" si="6"/>
        <v>1</v>
      </c>
      <c r="G216">
        <v>59219234</v>
      </c>
      <c r="H216">
        <f t="shared" si="7"/>
        <v>0</v>
      </c>
    </row>
    <row r="217" spans="1:8" x14ac:dyDescent="0.25">
      <c r="A217" t="s">
        <v>13254</v>
      </c>
      <c r="B217" t="s">
        <v>534</v>
      </c>
      <c r="C217">
        <v>0</v>
      </c>
      <c r="D217">
        <v>1</v>
      </c>
      <c r="E217">
        <v>0</v>
      </c>
      <c r="F217">
        <f t="shared" si="6"/>
        <v>1</v>
      </c>
      <c r="G217">
        <v>44532007</v>
      </c>
      <c r="H217">
        <f t="shared" si="7"/>
        <v>0</v>
      </c>
    </row>
    <row r="218" spans="1:8" x14ac:dyDescent="0.25">
      <c r="A218" t="s">
        <v>13255</v>
      </c>
      <c r="B218" t="s">
        <v>4358</v>
      </c>
      <c r="C218">
        <v>19</v>
      </c>
      <c r="D218">
        <v>0</v>
      </c>
      <c r="E218">
        <v>42</v>
      </c>
      <c r="F218">
        <v>0</v>
      </c>
      <c r="G218">
        <v>196023</v>
      </c>
      <c r="H218">
        <f t="shared" si="7"/>
        <v>0</v>
      </c>
    </row>
    <row r="219" spans="1:8" x14ac:dyDescent="0.25">
      <c r="A219" t="s">
        <v>13255</v>
      </c>
      <c r="B219" t="s">
        <v>453</v>
      </c>
      <c r="C219">
        <v>81</v>
      </c>
      <c r="D219">
        <v>0</v>
      </c>
      <c r="E219">
        <v>23</v>
      </c>
      <c r="F219">
        <v>0</v>
      </c>
      <c r="G219">
        <v>571463</v>
      </c>
      <c r="H219">
        <f t="shared" si="7"/>
        <v>0</v>
      </c>
    </row>
    <row r="220" spans="1:8" x14ac:dyDescent="0.25">
      <c r="A220" t="s">
        <v>13255</v>
      </c>
      <c r="B220" t="s">
        <v>1604</v>
      </c>
      <c r="C220">
        <v>8</v>
      </c>
      <c r="D220">
        <v>0</v>
      </c>
      <c r="E220">
        <v>166</v>
      </c>
      <c r="F220">
        <v>0</v>
      </c>
      <c r="G220">
        <v>396638</v>
      </c>
      <c r="H220">
        <f t="shared" si="7"/>
        <v>0</v>
      </c>
    </row>
    <row r="221" spans="1:8" x14ac:dyDescent="0.25">
      <c r="A221" t="s">
        <v>13255</v>
      </c>
      <c r="B221" t="s">
        <v>571</v>
      </c>
      <c r="C221">
        <v>1</v>
      </c>
      <c r="D221">
        <v>0</v>
      </c>
      <c r="E221">
        <v>30</v>
      </c>
      <c r="F221">
        <v>0</v>
      </c>
      <c r="G221">
        <v>243735</v>
      </c>
      <c r="H221">
        <f t="shared" si="7"/>
        <v>0</v>
      </c>
    </row>
    <row r="222" spans="1:8" x14ac:dyDescent="0.25">
      <c r="A222" t="s">
        <v>13255</v>
      </c>
      <c r="B222" t="s">
        <v>456</v>
      </c>
      <c r="C222">
        <v>288</v>
      </c>
      <c r="D222">
        <f>1/288</f>
        <v>3.472222222222222E-3</v>
      </c>
      <c r="E222">
        <v>0</v>
      </c>
      <c r="F222">
        <f t="shared" si="6"/>
        <v>1</v>
      </c>
      <c r="G222">
        <v>2255739</v>
      </c>
      <c r="H222">
        <f t="shared" si="7"/>
        <v>4.4331369896960593E-3</v>
      </c>
    </row>
    <row r="223" spans="1:8" x14ac:dyDescent="0.25">
      <c r="A223" t="s">
        <v>13255</v>
      </c>
      <c r="B223" t="s">
        <v>445</v>
      </c>
      <c r="C223">
        <v>1536</v>
      </c>
      <c r="D223">
        <f>17/130</f>
        <v>0.13076923076923078</v>
      </c>
      <c r="E223">
        <v>9</v>
      </c>
      <c r="F223">
        <f>3/9</f>
        <v>0.33333333333333331</v>
      </c>
      <c r="G223">
        <v>16861387</v>
      </c>
      <c r="H223">
        <f t="shared" si="7"/>
        <v>0.12090437071489936</v>
      </c>
    </row>
    <row r="224" spans="1:8" x14ac:dyDescent="0.25">
      <c r="A224" t="s">
        <v>13255</v>
      </c>
      <c r="B224" t="s">
        <v>448</v>
      </c>
      <c r="C224">
        <v>8066</v>
      </c>
      <c r="D224">
        <f>18/67</f>
        <v>0.26865671641791045</v>
      </c>
      <c r="E224">
        <v>4</v>
      </c>
      <c r="F224">
        <v>0.5</v>
      </c>
      <c r="G224">
        <v>31004496</v>
      </c>
      <c r="H224">
        <f t="shared" si="7"/>
        <v>0.69957114433560397</v>
      </c>
    </row>
    <row r="225" spans="1:8" x14ac:dyDescent="0.25">
      <c r="A225" t="s">
        <v>13255</v>
      </c>
      <c r="B225" t="s">
        <v>450</v>
      </c>
      <c r="C225">
        <v>8371</v>
      </c>
      <c r="D225">
        <f>20/150</f>
        <v>0.13333333333333333</v>
      </c>
      <c r="E225">
        <v>0</v>
      </c>
      <c r="F225">
        <f t="shared" si="6"/>
        <v>1</v>
      </c>
      <c r="G225">
        <v>59219234</v>
      </c>
      <c r="H225">
        <f t="shared" si="7"/>
        <v>0.18847480082794268</v>
      </c>
    </row>
    <row r="226" spans="1:8" x14ac:dyDescent="0.25">
      <c r="A226" t="s">
        <v>13255</v>
      </c>
      <c r="B226" t="s">
        <v>534</v>
      </c>
      <c r="C226">
        <v>4706</v>
      </c>
      <c r="D226">
        <f>20/227</f>
        <v>8.8105726872246701E-2</v>
      </c>
      <c r="E226">
        <v>0</v>
      </c>
      <c r="F226">
        <f t="shared" si="6"/>
        <v>1</v>
      </c>
      <c r="G226">
        <v>44532007</v>
      </c>
      <c r="H226">
        <f t="shared" si="7"/>
        <v>9.3107312828005467E-2</v>
      </c>
    </row>
    <row r="227" spans="1:8" x14ac:dyDescent="0.25">
      <c r="A227" t="s">
        <v>13256</v>
      </c>
      <c r="B227" t="s">
        <v>4358</v>
      </c>
      <c r="C227">
        <v>0</v>
      </c>
      <c r="D227">
        <v>1</v>
      </c>
      <c r="E227">
        <v>0</v>
      </c>
      <c r="F227">
        <f t="shared" si="6"/>
        <v>1</v>
      </c>
      <c r="G227">
        <v>196023</v>
      </c>
      <c r="H227">
        <f t="shared" si="7"/>
        <v>0</v>
      </c>
    </row>
    <row r="228" spans="1:8" x14ac:dyDescent="0.25">
      <c r="A228" t="s">
        <v>13256</v>
      </c>
      <c r="B228" t="s">
        <v>453</v>
      </c>
      <c r="C228">
        <v>0</v>
      </c>
      <c r="D228">
        <v>1</v>
      </c>
      <c r="E228">
        <v>0</v>
      </c>
      <c r="F228">
        <f t="shared" si="6"/>
        <v>1</v>
      </c>
      <c r="G228">
        <v>571463</v>
      </c>
      <c r="H228">
        <f t="shared" si="7"/>
        <v>0</v>
      </c>
    </row>
    <row r="229" spans="1:8" x14ac:dyDescent="0.25">
      <c r="A229" t="s">
        <v>13256</v>
      </c>
      <c r="B229" t="s">
        <v>1604</v>
      </c>
      <c r="C229">
        <v>0</v>
      </c>
      <c r="D229">
        <v>1</v>
      </c>
      <c r="E229">
        <v>1</v>
      </c>
      <c r="F229">
        <v>0</v>
      </c>
      <c r="G229">
        <v>396638</v>
      </c>
      <c r="H229">
        <f t="shared" si="7"/>
        <v>0</v>
      </c>
    </row>
    <row r="230" spans="1:8" x14ac:dyDescent="0.25">
      <c r="A230" t="s">
        <v>13256</v>
      </c>
      <c r="B230" t="s">
        <v>571</v>
      </c>
      <c r="C230">
        <v>0</v>
      </c>
      <c r="D230">
        <v>1</v>
      </c>
      <c r="E230">
        <v>1</v>
      </c>
      <c r="F230">
        <v>0</v>
      </c>
      <c r="G230">
        <v>243735</v>
      </c>
      <c r="H230">
        <f t="shared" si="7"/>
        <v>0</v>
      </c>
    </row>
    <row r="231" spans="1:8" x14ac:dyDescent="0.25">
      <c r="A231" t="s">
        <v>13256</v>
      </c>
      <c r="B231" t="s">
        <v>456</v>
      </c>
      <c r="C231">
        <v>0</v>
      </c>
      <c r="D231">
        <v>1</v>
      </c>
      <c r="E231">
        <v>1</v>
      </c>
      <c r="F231">
        <v>0</v>
      </c>
      <c r="G231">
        <v>2255739</v>
      </c>
      <c r="H231">
        <f t="shared" si="7"/>
        <v>0</v>
      </c>
    </row>
    <row r="232" spans="1:8" x14ac:dyDescent="0.25">
      <c r="A232" t="s">
        <v>13256</v>
      </c>
      <c r="B232" t="s">
        <v>445</v>
      </c>
      <c r="C232">
        <v>348</v>
      </c>
      <c r="D232">
        <f>20/260</f>
        <v>7.6923076923076927E-2</v>
      </c>
      <c r="E232">
        <v>0</v>
      </c>
      <c r="F232">
        <f t="shared" si="6"/>
        <v>1</v>
      </c>
      <c r="G232">
        <v>16861387</v>
      </c>
      <c r="H232">
        <f t="shared" si="7"/>
        <v>1.5876055018030705E-2</v>
      </c>
    </row>
    <row r="233" spans="1:8" x14ac:dyDescent="0.25">
      <c r="A233" t="s">
        <v>13256</v>
      </c>
      <c r="B233" t="s">
        <v>448</v>
      </c>
      <c r="C233">
        <v>77</v>
      </c>
      <c r="D233">
        <f>8/77</f>
        <v>0.1038961038961039</v>
      </c>
      <c r="E233">
        <v>0</v>
      </c>
      <c r="F233">
        <f t="shared" si="6"/>
        <v>1</v>
      </c>
      <c r="G233">
        <v>31004496</v>
      </c>
      <c r="H233">
        <f t="shared" si="7"/>
        <v>2.5802709387696549E-3</v>
      </c>
    </row>
    <row r="234" spans="1:8" x14ac:dyDescent="0.25">
      <c r="A234" t="s">
        <v>13256</v>
      </c>
      <c r="B234" t="s">
        <v>450</v>
      </c>
      <c r="C234">
        <v>19</v>
      </c>
      <c r="D234">
        <v>0</v>
      </c>
      <c r="E234">
        <v>0</v>
      </c>
      <c r="F234">
        <f t="shared" si="6"/>
        <v>1</v>
      </c>
      <c r="G234">
        <v>59219234</v>
      </c>
      <c r="H234">
        <f t="shared" si="7"/>
        <v>0</v>
      </c>
    </row>
    <row r="235" spans="1:8" x14ac:dyDescent="0.25">
      <c r="A235" t="s">
        <v>13256</v>
      </c>
      <c r="B235" t="s">
        <v>534</v>
      </c>
      <c r="C235">
        <v>20</v>
      </c>
      <c r="D235">
        <f>1/20</f>
        <v>0.05</v>
      </c>
      <c r="E235">
        <v>0</v>
      </c>
      <c r="F235">
        <f t="shared" si="6"/>
        <v>1</v>
      </c>
      <c r="G235">
        <v>44532007</v>
      </c>
      <c r="H235">
        <f t="shared" si="7"/>
        <v>2.2455758618739101E-4</v>
      </c>
    </row>
    <row r="236" spans="1:8" x14ac:dyDescent="0.25">
      <c r="A236" t="s">
        <v>13257</v>
      </c>
      <c r="B236" t="s">
        <v>4358</v>
      </c>
      <c r="C236">
        <v>0</v>
      </c>
      <c r="D236">
        <v>1</v>
      </c>
      <c r="E236">
        <v>0</v>
      </c>
      <c r="F236">
        <f t="shared" si="6"/>
        <v>1</v>
      </c>
      <c r="G236">
        <v>196023</v>
      </c>
      <c r="H236">
        <f t="shared" si="7"/>
        <v>0</v>
      </c>
    </row>
    <row r="237" spans="1:8" x14ac:dyDescent="0.25">
      <c r="A237" t="s">
        <v>13257</v>
      </c>
      <c r="B237" t="s">
        <v>453</v>
      </c>
      <c r="C237">
        <v>0</v>
      </c>
      <c r="D237">
        <v>1</v>
      </c>
      <c r="E237">
        <v>0</v>
      </c>
      <c r="F237">
        <f t="shared" si="6"/>
        <v>1</v>
      </c>
      <c r="G237">
        <v>571463</v>
      </c>
      <c r="H237">
        <f t="shared" si="7"/>
        <v>0</v>
      </c>
    </row>
    <row r="238" spans="1:8" x14ac:dyDescent="0.25">
      <c r="A238" t="s">
        <v>13257</v>
      </c>
      <c r="B238" t="s">
        <v>1604</v>
      </c>
      <c r="C238">
        <v>0</v>
      </c>
      <c r="D238">
        <v>1</v>
      </c>
      <c r="E238">
        <v>0</v>
      </c>
      <c r="F238">
        <f t="shared" si="6"/>
        <v>1</v>
      </c>
      <c r="G238">
        <v>396638</v>
      </c>
      <c r="H238">
        <f t="shared" si="7"/>
        <v>0</v>
      </c>
    </row>
    <row r="239" spans="1:8" x14ac:dyDescent="0.25">
      <c r="A239" t="s">
        <v>13257</v>
      </c>
      <c r="B239" t="s">
        <v>571</v>
      </c>
      <c r="C239">
        <v>0</v>
      </c>
      <c r="D239">
        <v>1</v>
      </c>
      <c r="E239">
        <v>0</v>
      </c>
      <c r="F239">
        <f t="shared" si="6"/>
        <v>1</v>
      </c>
      <c r="G239">
        <v>243735</v>
      </c>
      <c r="H239">
        <f t="shared" si="7"/>
        <v>0</v>
      </c>
    </row>
    <row r="240" spans="1:8" x14ac:dyDescent="0.25">
      <c r="A240" t="s">
        <v>13257</v>
      </c>
      <c r="B240" t="s">
        <v>456</v>
      </c>
      <c r="C240">
        <v>1</v>
      </c>
      <c r="D240">
        <v>1</v>
      </c>
      <c r="E240">
        <v>0</v>
      </c>
      <c r="F240">
        <f t="shared" si="6"/>
        <v>1</v>
      </c>
      <c r="G240">
        <v>2255739</v>
      </c>
      <c r="H240">
        <f t="shared" si="7"/>
        <v>4.4331369896960593E-3</v>
      </c>
    </row>
    <row r="241" spans="1:8" x14ac:dyDescent="0.25">
      <c r="A241" t="s">
        <v>13257</v>
      </c>
      <c r="B241" t="s">
        <v>445</v>
      </c>
      <c r="C241">
        <v>3</v>
      </c>
      <c r="D241">
        <f>2/3</f>
        <v>0.66666666666666663</v>
      </c>
      <c r="E241">
        <v>0</v>
      </c>
      <c r="F241">
        <f t="shared" si="6"/>
        <v>1</v>
      </c>
      <c r="G241">
        <v>16861387</v>
      </c>
      <c r="H241">
        <f t="shared" si="7"/>
        <v>1.1861420415770067E-3</v>
      </c>
    </row>
    <row r="242" spans="1:8" x14ac:dyDescent="0.25">
      <c r="A242" t="s">
        <v>13257</v>
      </c>
      <c r="B242" t="s">
        <v>448</v>
      </c>
      <c r="C242">
        <v>115</v>
      </c>
      <c r="D242">
        <f>20/22</f>
        <v>0.90909090909090906</v>
      </c>
      <c r="E242">
        <v>0</v>
      </c>
      <c r="F242">
        <f t="shared" si="6"/>
        <v>1</v>
      </c>
      <c r="G242">
        <v>31004496</v>
      </c>
      <c r="H242">
        <f t="shared" si="7"/>
        <v>3.3719449768012534E-2</v>
      </c>
    </row>
    <row r="243" spans="1:8" x14ac:dyDescent="0.25">
      <c r="A243" t="s">
        <v>13257</v>
      </c>
      <c r="B243" t="s">
        <v>450</v>
      </c>
      <c r="C243">
        <v>318</v>
      </c>
      <c r="D243">
        <f>20/21</f>
        <v>0.95238095238095233</v>
      </c>
      <c r="E243">
        <v>0</v>
      </c>
      <c r="F243">
        <f t="shared" si="6"/>
        <v>1</v>
      </c>
      <c r="G243">
        <v>59219234</v>
      </c>
      <c r="H243">
        <f t="shared" si="7"/>
        <v>5.1141685293859561E-2</v>
      </c>
    </row>
    <row r="244" spans="1:8" x14ac:dyDescent="0.25">
      <c r="A244" t="s">
        <v>13257</v>
      </c>
      <c r="B244" t="s">
        <v>534</v>
      </c>
      <c r="C244">
        <v>160</v>
      </c>
      <c r="D244">
        <f>20/24</f>
        <v>0.83333333333333337</v>
      </c>
      <c r="E244">
        <v>0</v>
      </c>
      <c r="F244">
        <f t="shared" si="6"/>
        <v>1</v>
      </c>
      <c r="G244">
        <v>44532007</v>
      </c>
      <c r="H244">
        <f t="shared" si="7"/>
        <v>2.9941011491652139E-2</v>
      </c>
    </row>
    <row r="245" spans="1:8" x14ac:dyDescent="0.25">
      <c r="A245" t="s">
        <v>13258</v>
      </c>
      <c r="B245" t="s">
        <v>4358</v>
      </c>
      <c r="C245">
        <v>0</v>
      </c>
      <c r="D245">
        <v>1</v>
      </c>
      <c r="E245">
        <v>0</v>
      </c>
      <c r="F245">
        <f t="shared" si="6"/>
        <v>1</v>
      </c>
      <c r="G245">
        <v>196023</v>
      </c>
      <c r="H245">
        <f t="shared" si="7"/>
        <v>0</v>
      </c>
    </row>
    <row r="246" spans="1:8" x14ac:dyDescent="0.25">
      <c r="A246" t="s">
        <v>13258</v>
      </c>
      <c r="B246" t="s">
        <v>453</v>
      </c>
      <c r="C246">
        <v>5</v>
      </c>
      <c r="D246">
        <v>0</v>
      </c>
      <c r="E246">
        <v>1</v>
      </c>
      <c r="F246">
        <v>0</v>
      </c>
      <c r="G246">
        <v>571463</v>
      </c>
      <c r="H246">
        <f t="shared" si="7"/>
        <v>0</v>
      </c>
    </row>
    <row r="247" spans="1:8" x14ac:dyDescent="0.25">
      <c r="A247" t="s">
        <v>13258</v>
      </c>
      <c r="B247" t="s">
        <v>1604</v>
      </c>
      <c r="C247">
        <v>0</v>
      </c>
      <c r="D247">
        <v>1</v>
      </c>
      <c r="E247">
        <v>0</v>
      </c>
      <c r="F247">
        <f t="shared" si="6"/>
        <v>1</v>
      </c>
      <c r="G247">
        <v>396638</v>
      </c>
      <c r="H247">
        <f t="shared" si="7"/>
        <v>0</v>
      </c>
    </row>
    <row r="248" spans="1:8" x14ac:dyDescent="0.25">
      <c r="A248" t="s">
        <v>13258</v>
      </c>
      <c r="B248" t="s">
        <v>571</v>
      </c>
      <c r="C248">
        <v>0</v>
      </c>
      <c r="D248">
        <v>1</v>
      </c>
      <c r="E248">
        <v>0</v>
      </c>
      <c r="F248">
        <f t="shared" si="6"/>
        <v>1</v>
      </c>
      <c r="G248">
        <v>243735</v>
      </c>
      <c r="H248">
        <f t="shared" si="7"/>
        <v>0</v>
      </c>
    </row>
    <row r="249" spans="1:8" x14ac:dyDescent="0.25">
      <c r="A249" t="s">
        <v>13258</v>
      </c>
      <c r="B249" t="s">
        <v>456</v>
      </c>
      <c r="C249">
        <v>13</v>
      </c>
      <c r="D249">
        <f>9/13</f>
        <v>0.69230769230769229</v>
      </c>
      <c r="E249">
        <v>0</v>
      </c>
      <c r="F249">
        <f t="shared" si="6"/>
        <v>1</v>
      </c>
      <c r="G249">
        <v>2255739</v>
      </c>
      <c r="H249">
        <f t="shared" si="7"/>
        <v>3.9898232907264533E-2</v>
      </c>
    </row>
    <row r="250" spans="1:8" x14ac:dyDescent="0.25">
      <c r="A250" t="s">
        <v>13258</v>
      </c>
      <c r="B250" t="s">
        <v>445</v>
      </c>
      <c r="C250">
        <v>46</v>
      </c>
      <c r="D250">
        <f>20/22</f>
        <v>0.90909090909090906</v>
      </c>
      <c r="E250">
        <v>0</v>
      </c>
      <c r="F250">
        <f t="shared" si="6"/>
        <v>1</v>
      </c>
      <c r="G250">
        <v>16861387</v>
      </c>
      <c r="H250">
        <f t="shared" si="7"/>
        <v>2.4801151778428322E-2</v>
      </c>
    </row>
    <row r="251" spans="1:8" x14ac:dyDescent="0.25">
      <c r="A251" t="s">
        <v>13258</v>
      </c>
      <c r="B251" t="s">
        <v>448</v>
      </c>
      <c r="C251">
        <v>331</v>
      </c>
      <c r="D251">
        <f>20/22</f>
        <v>0.90909090909090906</v>
      </c>
      <c r="E251">
        <v>0</v>
      </c>
      <c r="F251">
        <f t="shared" si="6"/>
        <v>1</v>
      </c>
      <c r="G251">
        <v>31004496</v>
      </c>
      <c r="H251">
        <f t="shared" si="7"/>
        <v>9.7053372810540411E-2</v>
      </c>
    </row>
    <row r="252" spans="1:8" x14ac:dyDescent="0.25">
      <c r="A252" t="s">
        <v>13258</v>
      </c>
      <c r="B252" t="s">
        <v>450</v>
      </c>
      <c r="C252">
        <v>1265</v>
      </c>
      <c r="D252">
        <f>20/22</f>
        <v>0.90909090909090906</v>
      </c>
      <c r="E252">
        <v>0</v>
      </c>
      <c r="F252">
        <f t="shared" si="6"/>
        <v>1</v>
      </c>
      <c r="G252">
        <v>59219234</v>
      </c>
      <c r="H252">
        <f t="shared" si="7"/>
        <v>0.19419366349791017</v>
      </c>
    </row>
    <row r="253" spans="1:8" x14ac:dyDescent="0.25">
      <c r="A253" t="s">
        <v>13258</v>
      </c>
      <c r="B253" t="s">
        <v>534</v>
      </c>
      <c r="C253">
        <v>1715</v>
      </c>
      <c r="D253">
        <f>20/26</f>
        <v>0.76923076923076927</v>
      </c>
      <c r="E253">
        <v>0</v>
      </c>
      <c r="F253">
        <f t="shared" si="6"/>
        <v>1</v>
      </c>
      <c r="G253">
        <v>44532007</v>
      </c>
      <c r="H253">
        <f t="shared" si="7"/>
        <v>0.29624327716259663</v>
      </c>
    </row>
    <row r="254" spans="1:8" x14ac:dyDescent="0.25">
      <c r="A254" t="s">
        <v>13259</v>
      </c>
      <c r="B254" t="s">
        <v>4358</v>
      </c>
      <c r="C254">
        <v>0</v>
      </c>
      <c r="D254">
        <v>1</v>
      </c>
      <c r="E254">
        <v>0</v>
      </c>
      <c r="F254">
        <f t="shared" si="6"/>
        <v>1</v>
      </c>
      <c r="G254">
        <v>196023</v>
      </c>
      <c r="H254">
        <f t="shared" si="7"/>
        <v>0</v>
      </c>
    </row>
    <row r="255" spans="1:8" x14ac:dyDescent="0.25">
      <c r="A255" t="s">
        <v>13259</v>
      </c>
      <c r="B255" t="s">
        <v>453</v>
      </c>
      <c r="C255">
        <v>0</v>
      </c>
      <c r="D255">
        <v>1</v>
      </c>
      <c r="E255">
        <v>0</v>
      </c>
      <c r="F255">
        <f t="shared" si="6"/>
        <v>1</v>
      </c>
      <c r="G255">
        <v>571463</v>
      </c>
      <c r="H255">
        <f t="shared" si="7"/>
        <v>0</v>
      </c>
    </row>
    <row r="256" spans="1:8" x14ac:dyDescent="0.25">
      <c r="A256" t="s">
        <v>13259</v>
      </c>
      <c r="B256" t="s">
        <v>1604</v>
      </c>
      <c r="C256">
        <v>0</v>
      </c>
      <c r="D256">
        <v>1</v>
      </c>
      <c r="E256">
        <v>0</v>
      </c>
      <c r="F256">
        <f t="shared" si="6"/>
        <v>1</v>
      </c>
      <c r="G256">
        <v>396638</v>
      </c>
      <c r="H256">
        <f t="shared" si="7"/>
        <v>0</v>
      </c>
    </row>
    <row r="257" spans="1:8" x14ac:dyDescent="0.25">
      <c r="A257" t="s">
        <v>13259</v>
      </c>
      <c r="B257" t="s">
        <v>571</v>
      </c>
      <c r="C257">
        <v>0</v>
      </c>
      <c r="D257">
        <v>1</v>
      </c>
      <c r="E257">
        <v>0</v>
      </c>
      <c r="F257">
        <f t="shared" si="6"/>
        <v>1</v>
      </c>
      <c r="G257">
        <v>243735</v>
      </c>
      <c r="H257">
        <f t="shared" si="7"/>
        <v>0</v>
      </c>
    </row>
    <row r="258" spans="1:8" x14ac:dyDescent="0.25">
      <c r="A258" t="s">
        <v>13259</v>
      </c>
      <c r="B258" t="s">
        <v>456</v>
      </c>
      <c r="C258">
        <v>0</v>
      </c>
      <c r="D258">
        <v>1</v>
      </c>
      <c r="E258">
        <v>0</v>
      </c>
      <c r="F258">
        <f t="shared" si="6"/>
        <v>1</v>
      </c>
      <c r="G258">
        <v>2255739</v>
      </c>
      <c r="H258">
        <f t="shared" si="7"/>
        <v>0</v>
      </c>
    </row>
    <row r="259" spans="1:8" x14ac:dyDescent="0.25">
      <c r="A259" t="s">
        <v>13259</v>
      </c>
      <c r="B259" t="s">
        <v>445</v>
      </c>
      <c r="C259">
        <v>5</v>
      </c>
      <c r="D259">
        <v>0</v>
      </c>
      <c r="E259">
        <v>2</v>
      </c>
      <c r="F259">
        <v>0</v>
      </c>
      <c r="G259">
        <v>16861387</v>
      </c>
      <c r="H259">
        <f t="shared" ref="H259:H322" si="8">(((C259*D259)+(E259*F259))/G259)*10000</f>
        <v>0</v>
      </c>
    </row>
    <row r="260" spans="1:8" x14ac:dyDescent="0.25">
      <c r="A260" t="s">
        <v>13259</v>
      </c>
      <c r="B260" t="s">
        <v>448</v>
      </c>
      <c r="C260">
        <v>26</v>
      </c>
      <c r="D260">
        <f>2/26</f>
        <v>7.6923076923076927E-2</v>
      </c>
      <c r="E260">
        <v>0</v>
      </c>
      <c r="F260">
        <f t="shared" ref="F260:F322" si="9">IF(E260=0,1,"")</f>
        <v>1</v>
      </c>
      <c r="G260">
        <v>31004496</v>
      </c>
      <c r="H260">
        <f t="shared" si="8"/>
        <v>6.4506773469241371E-4</v>
      </c>
    </row>
    <row r="261" spans="1:8" x14ac:dyDescent="0.25">
      <c r="A261" t="s">
        <v>13259</v>
      </c>
      <c r="B261" t="s">
        <v>450</v>
      </c>
      <c r="C261">
        <v>62</v>
      </c>
      <c r="D261">
        <f>1/62</f>
        <v>1.6129032258064516E-2</v>
      </c>
      <c r="E261">
        <v>0</v>
      </c>
      <c r="F261">
        <f t="shared" si="9"/>
        <v>1</v>
      </c>
      <c r="G261">
        <v>59219234</v>
      </c>
      <c r="H261">
        <f t="shared" si="8"/>
        <v>1.6886405521557404E-4</v>
      </c>
    </row>
    <row r="262" spans="1:8" x14ac:dyDescent="0.25">
      <c r="A262" t="s">
        <v>13259</v>
      </c>
      <c r="B262" t="s">
        <v>534</v>
      </c>
      <c r="C262">
        <v>15</v>
      </c>
      <c r="D262">
        <f>1/15</f>
        <v>6.6666666666666666E-2</v>
      </c>
      <c r="E262">
        <v>0</v>
      </c>
      <c r="F262">
        <f t="shared" si="9"/>
        <v>1</v>
      </c>
      <c r="G262">
        <v>44532007</v>
      </c>
      <c r="H262">
        <f t="shared" si="8"/>
        <v>2.2455758618739101E-4</v>
      </c>
    </row>
    <row r="263" spans="1:8" x14ac:dyDescent="0.25">
      <c r="A263" t="s">
        <v>13260</v>
      </c>
      <c r="B263" t="s">
        <v>4358</v>
      </c>
      <c r="C263">
        <v>0</v>
      </c>
      <c r="D263">
        <v>1</v>
      </c>
      <c r="E263">
        <v>0</v>
      </c>
      <c r="F263">
        <f t="shared" si="9"/>
        <v>1</v>
      </c>
      <c r="G263">
        <v>196023</v>
      </c>
      <c r="H263">
        <f t="shared" si="8"/>
        <v>0</v>
      </c>
    </row>
    <row r="264" spans="1:8" x14ac:dyDescent="0.25">
      <c r="A264" t="s">
        <v>13260</v>
      </c>
      <c r="B264" t="s">
        <v>453</v>
      </c>
      <c r="C264">
        <v>0</v>
      </c>
      <c r="D264">
        <v>1</v>
      </c>
      <c r="E264">
        <v>0</v>
      </c>
      <c r="F264">
        <f t="shared" si="9"/>
        <v>1</v>
      </c>
      <c r="G264">
        <v>571463</v>
      </c>
      <c r="H264">
        <f t="shared" si="8"/>
        <v>0</v>
      </c>
    </row>
    <row r="265" spans="1:8" x14ac:dyDescent="0.25">
      <c r="A265" t="s">
        <v>13260</v>
      </c>
      <c r="B265" t="s">
        <v>1604</v>
      </c>
      <c r="C265">
        <v>0</v>
      </c>
      <c r="D265">
        <v>1</v>
      </c>
      <c r="E265">
        <v>6</v>
      </c>
      <c r="F265">
        <v>0</v>
      </c>
      <c r="G265">
        <v>396638</v>
      </c>
      <c r="H265">
        <f t="shared" si="8"/>
        <v>0</v>
      </c>
    </row>
    <row r="266" spans="1:8" x14ac:dyDescent="0.25">
      <c r="A266" t="s">
        <v>13260</v>
      </c>
      <c r="B266" t="s">
        <v>571</v>
      </c>
      <c r="C266">
        <v>0</v>
      </c>
      <c r="D266">
        <v>1</v>
      </c>
      <c r="E266">
        <v>0</v>
      </c>
      <c r="F266">
        <f t="shared" si="9"/>
        <v>1</v>
      </c>
      <c r="G266">
        <v>243735</v>
      </c>
      <c r="H266">
        <f t="shared" si="8"/>
        <v>0</v>
      </c>
    </row>
    <row r="267" spans="1:8" x14ac:dyDescent="0.25">
      <c r="A267" t="s">
        <v>13260</v>
      </c>
      <c r="B267" t="s">
        <v>456</v>
      </c>
      <c r="C267">
        <v>2</v>
      </c>
      <c r="D267">
        <v>0</v>
      </c>
      <c r="E267">
        <v>0</v>
      </c>
      <c r="F267">
        <f t="shared" si="9"/>
        <v>1</v>
      </c>
      <c r="G267">
        <v>2255739</v>
      </c>
      <c r="H267">
        <f t="shared" si="8"/>
        <v>0</v>
      </c>
    </row>
    <row r="268" spans="1:8" x14ac:dyDescent="0.25">
      <c r="A268" t="s">
        <v>13260</v>
      </c>
      <c r="B268" t="s">
        <v>445</v>
      </c>
      <c r="C268">
        <v>22</v>
      </c>
      <c r="D268">
        <f>9/22</f>
        <v>0.40909090909090912</v>
      </c>
      <c r="E268">
        <v>0</v>
      </c>
      <c r="F268">
        <f t="shared" si="9"/>
        <v>1</v>
      </c>
      <c r="G268">
        <v>16861387</v>
      </c>
      <c r="H268">
        <f t="shared" si="8"/>
        <v>5.3376391870965309E-3</v>
      </c>
    </row>
    <row r="269" spans="1:8" x14ac:dyDescent="0.25">
      <c r="A269" t="s">
        <v>13260</v>
      </c>
      <c r="B269" t="s">
        <v>448</v>
      </c>
      <c r="C269">
        <v>74</v>
      </c>
      <c r="D269">
        <f>20/56</f>
        <v>0.35714285714285715</v>
      </c>
      <c r="E269">
        <v>0</v>
      </c>
      <c r="F269">
        <f t="shared" si="9"/>
        <v>1</v>
      </c>
      <c r="G269">
        <v>31004496</v>
      </c>
      <c r="H269">
        <f t="shared" si="8"/>
        <v>8.5241093512926098E-3</v>
      </c>
    </row>
    <row r="270" spans="1:8" x14ac:dyDescent="0.25">
      <c r="A270" t="s">
        <v>13260</v>
      </c>
      <c r="B270" t="s">
        <v>450</v>
      </c>
      <c r="C270">
        <v>117</v>
      </c>
      <c r="D270">
        <f>20/41</f>
        <v>0.48780487804878048</v>
      </c>
      <c r="E270">
        <v>0</v>
      </c>
      <c r="F270">
        <f t="shared" si="9"/>
        <v>1</v>
      </c>
      <c r="G270">
        <v>59219234</v>
      </c>
      <c r="H270">
        <f t="shared" si="8"/>
        <v>9.6376070537669088E-3</v>
      </c>
    </row>
    <row r="271" spans="1:8" x14ac:dyDescent="0.25">
      <c r="A271" t="s">
        <v>13260</v>
      </c>
      <c r="B271" t="s">
        <v>534</v>
      </c>
      <c r="C271">
        <v>36</v>
      </c>
      <c r="D271">
        <f>11/36</f>
        <v>0.30555555555555558</v>
      </c>
      <c r="E271">
        <v>0</v>
      </c>
      <c r="F271">
        <f t="shared" si="9"/>
        <v>1</v>
      </c>
      <c r="G271">
        <v>44532007</v>
      </c>
      <c r="H271">
        <f t="shared" si="8"/>
        <v>2.470133448061301E-3</v>
      </c>
    </row>
    <row r="272" spans="1:8" x14ac:dyDescent="0.25">
      <c r="A272" t="s">
        <v>13261</v>
      </c>
      <c r="B272" t="s">
        <v>4358</v>
      </c>
      <c r="C272">
        <v>0</v>
      </c>
      <c r="D272">
        <v>1</v>
      </c>
      <c r="E272">
        <v>0</v>
      </c>
      <c r="F272">
        <f t="shared" si="9"/>
        <v>1</v>
      </c>
      <c r="G272">
        <v>196023</v>
      </c>
      <c r="H272">
        <f t="shared" si="8"/>
        <v>0</v>
      </c>
    </row>
    <row r="273" spans="1:8" x14ac:dyDescent="0.25">
      <c r="A273" t="s">
        <v>13261</v>
      </c>
      <c r="B273" t="s">
        <v>453</v>
      </c>
      <c r="C273">
        <v>0</v>
      </c>
      <c r="D273">
        <v>1</v>
      </c>
      <c r="E273">
        <v>0</v>
      </c>
      <c r="F273">
        <f t="shared" si="9"/>
        <v>1</v>
      </c>
      <c r="G273">
        <v>571463</v>
      </c>
      <c r="H273">
        <f t="shared" si="8"/>
        <v>0</v>
      </c>
    </row>
    <row r="274" spans="1:8" x14ac:dyDescent="0.25">
      <c r="A274" t="s">
        <v>13261</v>
      </c>
      <c r="B274" t="s">
        <v>1604</v>
      </c>
      <c r="C274">
        <v>0</v>
      </c>
      <c r="D274">
        <v>1</v>
      </c>
      <c r="E274">
        <v>0</v>
      </c>
      <c r="F274">
        <f t="shared" si="9"/>
        <v>1</v>
      </c>
      <c r="G274">
        <v>396638</v>
      </c>
      <c r="H274">
        <f t="shared" si="8"/>
        <v>0</v>
      </c>
    </row>
    <row r="275" spans="1:8" x14ac:dyDescent="0.25">
      <c r="A275" t="s">
        <v>13261</v>
      </c>
      <c r="B275" t="s">
        <v>571</v>
      </c>
      <c r="C275">
        <v>0</v>
      </c>
      <c r="D275">
        <v>1</v>
      </c>
      <c r="E275">
        <v>2</v>
      </c>
      <c r="F275">
        <v>0</v>
      </c>
      <c r="G275">
        <v>243735</v>
      </c>
      <c r="H275">
        <f t="shared" si="8"/>
        <v>0</v>
      </c>
    </row>
    <row r="276" spans="1:8" x14ac:dyDescent="0.25">
      <c r="A276" t="s">
        <v>13261</v>
      </c>
      <c r="B276" t="s">
        <v>456</v>
      </c>
      <c r="C276">
        <v>5</v>
      </c>
      <c r="D276">
        <v>0</v>
      </c>
      <c r="E276">
        <v>0</v>
      </c>
      <c r="F276">
        <f t="shared" si="9"/>
        <v>1</v>
      </c>
      <c r="G276">
        <v>2255739</v>
      </c>
      <c r="H276">
        <f t="shared" si="8"/>
        <v>0</v>
      </c>
    </row>
    <row r="277" spans="1:8" x14ac:dyDescent="0.25">
      <c r="A277" t="s">
        <v>13261</v>
      </c>
      <c r="B277" t="s">
        <v>445</v>
      </c>
      <c r="C277">
        <v>11</v>
      </c>
      <c r="D277">
        <f>1/11</f>
        <v>9.0909090909090912E-2</v>
      </c>
      <c r="E277">
        <v>0</v>
      </c>
      <c r="F277">
        <f t="shared" si="9"/>
        <v>1</v>
      </c>
      <c r="G277">
        <v>16861387</v>
      </c>
      <c r="H277">
        <f t="shared" si="8"/>
        <v>5.9307102078850333E-4</v>
      </c>
    </row>
    <row r="278" spans="1:8" x14ac:dyDescent="0.25">
      <c r="A278" t="s">
        <v>13261</v>
      </c>
      <c r="B278" t="s">
        <v>448</v>
      </c>
      <c r="C278">
        <v>50</v>
      </c>
      <c r="D278">
        <f>20/44</f>
        <v>0.45454545454545453</v>
      </c>
      <c r="E278">
        <v>0</v>
      </c>
      <c r="F278">
        <f t="shared" si="9"/>
        <v>1</v>
      </c>
      <c r="G278">
        <v>31004496</v>
      </c>
      <c r="H278">
        <f t="shared" si="8"/>
        <v>7.3303151669592455E-3</v>
      </c>
    </row>
    <row r="279" spans="1:8" x14ac:dyDescent="0.25">
      <c r="A279" t="s">
        <v>13261</v>
      </c>
      <c r="B279" t="s">
        <v>450</v>
      </c>
      <c r="C279">
        <v>56</v>
      </c>
      <c r="D279">
        <f>17/56</f>
        <v>0.30357142857142855</v>
      </c>
      <c r="E279">
        <v>0</v>
      </c>
      <c r="F279">
        <f t="shared" si="9"/>
        <v>1</v>
      </c>
      <c r="G279">
        <v>59219234</v>
      </c>
      <c r="H279">
        <f t="shared" si="8"/>
        <v>2.8706889386647589E-3</v>
      </c>
    </row>
    <row r="280" spans="1:8" x14ac:dyDescent="0.25">
      <c r="A280" t="s">
        <v>13261</v>
      </c>
      <c r="B280" t="s">
        <v>534</v>
      </c>
      <c r="C280">
        <v>31</v>
      </c>
      <c r="D280">
        <f>6/31</f>
        <v>0.19354838709677419</v>
      </c>
      <c r="E280">
        <v>0</v>
      </c>
      <c r="F280">
        <f t="shared" si="9"/>
        <v>1</v>
      </c>
      <c r="G280">
        <v>44532007</v>
      </c>
      <c r="H280">
        <f t="shared" si="8"/>
        <v>1.347345517124346E-3</v>
      </c>
    </row>
    <row r="281" spans="1:8" x14ac:dyDescent="0.25">
      <c r="A281" t="s">
        <v>13262</v>
      </c>
      <c r="B281" t="s">
        <v>4358</v>
      </c>
      <c r="C281">
        <v>0</v>
      </c>
      <c r="D281">
        <v>1</v>
      </c>
      <c r="E281">
        <v>0</v>
      </c>
      <c r="F281">
        <f t="shared" si="9"/>
        <v>1</v>
      </c>
      <c r="G281">
        <v>196023</v>
      </c>
      <c r="H281">
        <f t="shared" si="8"/>
        <v>0</v>
      </c>
    </row>
    <row r="282" spans="1:8" x14ac:dyDescent="0.25">
      <c r="A282" t="s">
        <v>13262</v>
      </c>
      <c r="B282" t="s">
        <v>453</v>
      </c>
      <c r="C282">
        <v>1</v>
      </c>
      <c r="D282">
        <v>0</v>
      </c>
      <c r="E282">
        <v>2</v>
      </c>
      <c r="F282">
        <v>0</v>
      </c>
      <c r="G282">
        <v>571463</v>
      </c>
      <c r="H282">
        <f t="shared" si="8"/>
        <v>0</v>
      </c>
    </row>
    <row r="283" spans="1:8" x14ac:dyDescent="0.25">
      <c r="A283" t="s">
        <v>13262</v>
      </c>
      <c r="B283" t="s">
        <v>1604</v>
      </c>
      <c r="C283">
        <v>0</v>
      </c>
      <c r="D283">
        <v>1</v>
      </c>
      <c r="E283">
        <v>1</v>
      </c>
      <c r="F283">
        <v>0</v>
      </c>
      <c r="G283">
        <v>396638</v>
      </c>
      <c r="H283">
        <f t="shared" si="8"/>
        <v>0</v>
      </c>
    </row>
    <row r="284" spans="1:8" x14ac:dyDescent="0.25">
      <c r="A284" t="s">
        <v>13262</v>
      </c>
      <c r="B284" t="s">
        <v>571</v>
      </c>
      <c r="C284">
        <v>0</v>
      </c>
      <c r="D284">
        <v>1</v>
      </c>
      <c r="E284">
        <v>4</v>
      </c>
      <c r="F284">
        <v>0</v>
      </c>
      <c r="G284">
        <v>243735</v>
      </c>
      <c r="H284">
        <f t="shared" si="8"/>
        <v>0</v>
      </c>
    </row>
    <row r="285" spans="1:8" x14ac:dyDescent="0.25">
      <c r="A285" t="s">
        <v>13262</v>
      </c>
      <c r="B285" t="s">
        <v>456</v>
      </c>
      <c r="C285">
        <v>5</v>
      </c>
      <c r="D285">
        <f>2/5</f>
        <v>0.4</v>
      </c>
      <c r="E285">
        <v>0</v>
      </c>
      <c r="F285">
        <f t="shared" si="9"/>
        <v>1</v>
      </c>
      <c r="G285">
        <v>2255739</v>
      </c>
      <c r="H285">
        <f t="shared" si="8"/>
        <v>8.8662739793921187E-3</v>
      </c>
    </row>
    <row r="286" spans="1:8" x14ac:dyDescent="0.25">
      <c r="A286" t="s">
        <v>13262</v>
      </c>
      <c r="B286" t="s">
        <v>445</v>
      </c>
      <c r="C286">
        <v>168</v>
      </c>
      <c r="D286">
        <f>20/32</f>
        <v>0.625</v>
      </c>
      <c r="E286">
        <v>2</v>
      </c>
      <c r="F286">
        <v>0</v>
      </c>
      <c r="G286">
        <v>16861387</v>
      </c>
      <c r="H286">
        <f t="shared" si="8"/>
        <v>6.2272457182792847E-2</v>
      </c>
    </row>
    <row r="287" spans="1:8" x14ac:dyDescent="0.25">
      <c r="A287" t="s">
        <v>13262</v>
      </c>
      <c r="B287" t="s">
        <v>448</v>
      </c>
      <c r="C287">
        <v>181</v>
      </c>
      <c r="D287">
        <f>20/39</f>
        <v>0.51282051282051277</v>
      </c>
      <c r="E287">
        <v>0</v>
      </c>
      <c r="F287">
        <f t="shared" si="9"/>
        <v>1</v>
      </c>
      <c r="G287">
        <v>31004496</v>
      </c>
      <c r="H287">
        <f t="shared" si="8"/>
        <v>2.9937758969058169E-2</v>
      </c>
    </row>
    <row r="288" spans="1:8" x14ac:dyDescent="0.25">
      <c r="A288" t="s">
        <v>13262</v>
      </c>
      <c r="B288" t="s">
        <v>450</v>
      </c>
      <c r="C288">
        <v>238</v>
      </c>
      <c r="D288">
        <f>20/51</f>
        <v>0.39215686274509803</v>
      </c>
      <c r="E288">
        <v>0</v>
      </c>
      <c r="F288">
        <f t="shared" si="9"/>
        <v>1</v>
      </c>
      <c r="G288">
        <v>59219234</v>
      </c>
      <c r="H288">
        <f t="shared" si="8"/>
        <v>1.5760645153453576E-2</v>
      </c>
    </row>
    <row r="289" spans="1:8" x14ac:dyDescent="0.25">
      <c r="A289" t="s">
        <v>13262</v>
      </c>
      <c r="B289" t="s">
        <v>534</v>
      </c>
      <c r="C289">
        <v>210</v>
      </c>
      <c r="D289">
        <f>20/40</f>
        <v>0.5</v>
      </c>
      <c r="E289">
        <v>0</v>
      </c>
      <c r="F289">
        <f t="shared" si="9"/>
        <v>1</v>
      </c>
      <c r="G289">
        <v>44532007</v>
      </c>
      <c r="H289">
        <f t="shared" si="8"/>
        <v>2.3578546549676054E-2</v>
      </c>
    </row>
    <row r="290" spans="1:8" x14ac:dyDescent="0.25">
      <c r="A290" t="s">
        <v>13263</v>
      </c>
      <c r="B290" t="s">
        <v>4358</v>
      </c>
      <c r="C290">
        <v>0</v>
      </c>
      <c r="D290">
        <v>1</v>
      </c>
      <c r="E290">
        <v>0</v>
      </c>
      <c r="F290">
        <f t="shared" si="9"/>
        <v>1</v>
      </c>
      <c r="G290">
        <v>196023</v>
      </c>
      <c r="H290">
        <f t="shared" si="8"/>
        <v>0</v>
      </c>
    </row>
    <row r="291" spans="1:8" x14ac:dyDescent="0.25">
      <c r="A291" t="s">
        <v>13263</v>
      </c>
      <c r="B291" t="s">
        <v>453</v>
      </c>
      <c r="C291">
        <v>0</v>
      </c>
      <c r="D291">
        <v>1</v>
      </c>
      <c r="E291">
        <v>0</v>
      </c>
      <c r="F291">
        <f t="shared" si="9"/>
        <v>1</v>
      </c>
      <c r="G291">
        <v>571463</v>
      </c>
      <c r="H291">
        <f t="shared" si="8"/>
        <v>0</v>
      </c>
    </row>
    <row r="292" spans="1:8" x14ac:dyDescent="0.25">
      <c r="A292" t="s">
        <v>13263</v>
      </c>
      <c r="B292" t="s">
        <v>1604</v>
      </c>
      <c r="C292">
        <v>0</v>
      </c>
      <c r="D292">
        <v>1</v>
      </c>
      <c r="E292">
        <v>0</v>
      </c>
      <c r="F292">
        <f t="shared" si="9"/>
        <v>1</v>
      </c>
      <c r="G292">
        <v>396638</v>
      </c>
      <c r="H292">
        <f t="shared" si="8"/>
        <v>0</v>
      </c>
    </row>
    <row r="293" spans="1:8" x14ac:dyDescent="0.25">
      <c r="A293" t="s">
        <v>13263</v>
      </c>
      <c r="B293" t="s">
        <v>571</v>
      </c>
      <c r="C293">
        <v>0</v>
      </c>
      <c r="D293">
        <v>1</v>
      </c>
      <c r="E293">
        <v>0</v>
      </c>
      <c r="F293">
        <f t="shared" si="9"/>
        <v>1</v>
      </c>
      <c r="G293">
        <v>243735</v>
      </c>
      <c r="H293">
        <f t="shared" si="8"/>
        <v>0</v>
      </c>
    </row>
    <row r="294" spans="1:8" x14ac:dyDescent="0.25">
      <c r="A294" t="s">
        <v>13263</v>
      </c>
      <c r="B294" t="s">
        <v>456</v>
      </c>
      <c r="C294">
        <v>8</v>
      </c>
      <c r="D294">
        <f>7/8</f>
        <v>0.875</v>
      </c>
      <c r="E294">
        <v>0</v>
      </c>
      <c r="F294">
        <f t="shared" si="9"/>
        <v>1</v>
      </c>
      <c r="G294">
        <v>2255739</v>
      </c>
      <c r="H294">
        <f t="shared" si="8"/>
        <v>3.103195892787242E-2</v>
      </c>
    </row>
    <row r="295" spans="1:8" x14ac:dyDescent="0.25">
      <c r="A295" t="s">
        <v>13263</v>
      </c>
      <c r="B295" t="s">
        <v>445</v>
      </c>
      <c r="C295">
        <v>31</v>
      </c>
      <c r="D295">
        <f>20/25</f>
        <v>0.8</v>
      </c>
      <c r="E295">
        <v>0</v>
      </c>
      <c r="F295">
        <f t="shared" si="9"/>
        <v>1</v>
      </c>
      <c r="G295">
        <v>16861387</v>
      </c>
      <c r="H295">
        <f t="shared" si="8"/>
        <v>1.4708161315554883E-2</v>
      </c>
    </row>
    <row r="296" spans="1:8" x14ac:dyDescent="0.25">
      <c r="A296" t="s">
        <v>13263</v>
      </c>
      <c r="B296" t="s">
        <v>448</v>
      </c>
      <c r="C296">
        <v>64</v>
      </c>
      <c r="D296">
        <f>20/20</f>
        <v>1</v>
      </c>
      <c r="E296">
        <v>0</v>
      </c>
      <c r="F296">
        <f t="shared" si="9"/>
        <v>1</v>
      </c>
      <c r="G296">
        <v>31004496</v>
      </c>
      <c r="H296">
        <f t="shared" si="8"/>
        <v>2.0642167510157239E-2</v>
      </c>
    </row>
    <row r="297" spans="1:8" x14ac:dyDescent="0.25">
      <c r="A297" t="s">
        <v>13263</v>
      </c>
      <c r="B297" t="s">
        <v>450</v>
      </c>
      <c r="C297">
        <v>135</v>
      </c>
      <c r="D297">
        <f>20/20</f>
        <v>1</v>
      </c>
      <c r="E297">
        <v>0</v>
      </c>
      <c r="F297">
        <f t="shared" si="9"/>
        <v>1</v>
      </c>
      <c r="G297">
        <v>59219234</v>
      </c>
      <c r="H297">
        <f t="shared" si="8"/>
        <v>2.2796647454102498E-2</v>
      </c>
    </row>
    <row r="298" spans="1:8" x14ac:dyDescent="0.25">
      <c r="A298" t="s">
        <v>13263</v>
      </c>
      <c r="B298" t="s">
        <v>534</v>
      </c>
      <c r="C298">
        <v>269</v>
      </c>
      <c r="D298">
        <f>20/22</f>
        <v>0.90909090909090906</v>
      </c>
      <c r="E298">
        <v>0</v>
      </c>
      <c r="F298">
        <f t="shared" si="9"/>
        <v>1</v>
      </c>
      <c r="G298">
        <v>44532007</v>
      </c>
      <c r="H298">
        <f t="shared" si="8"/>
        <v>5.4914536985825615E-2</v>
      </c>
    </row>
    <row r="299" spans="1:8" x14ac:dyDescent="0.25">
      <c r="A299" t="s">
        <v>13264</v>
      </c>
      <c r="B299" t="s">
        <v>4358</v>
      </c>
      <c r="C299">
        <v>0</v>
      </c>
      <c r="D299">
        <v>1</v>
      </c>
      <c r="E299">
        <v>0</v>
      </c>
      <c r="F299">
        <f t="shared" si="9"/>
        <v>1</v>
      </c>
      <c r="G299">
        <v>196023</v>
      </c>
      <c r="H299">
        <f t="shared" si="8"/>
        <v>0</v>
      </c>
    </row>
    <row r="300" spans="1:8" x14ac:dyDescent="0.25">
      <c r="A300" t="s">
        <v>13264</v>
      </c>
      <c r="B300" t="s">
        <v>453</v>
      </c>
      <c r="C300">
        <v>0</v>
      </c>
      <c r="D300">
        <v>1</v>
      </c>
      <c r="E300">
        <v>0</v>
      </c>
      <c r="F300">
        <f t="shared" si="9"/>
        <v>1</v>
      </c>
      <c r="G300">
        <v>571463</v>
      </c>
      <c r="H300">
        <f t="shared" si="8"/>
        <v>0</v>
      </c>
    </row>
    <row r="301" spans="1:8" x14ac:dyDescent="0.25">
      <c r="A301" t="s">
        <v>13264</v>
      </c>
      <c r="B301" t="s">
        <v>1604</v>
      </c>
      <c r="C301">
        <v>0</v>
      </c>
      <c r="D301">
        <v>1</v>
      </c>
      <c r="E301">
        <v>0</v>
      </c>
      <c r="F301">
        <f t="shared" si="9"/>
        <v>1</v>
      </c>
      <c r="G301">
        <v>396638</v>
      </c>
      <c r="H301">
        <f t="shared" si="8"/>
        <v>0</v>
      </c>
    </row>
    <row r="302" spans="1:8" x14ac:dyDescent="0.25">
      <c r="A302" t="s">
        <v>13264</v>
      </c>
      <c r="B302" t="s">
        <v>571</v>
      </c>
      <c r="C302">
        <v>0</v>
      </c>
      <c r="D302">
        <v>1</v>
      </c>
      <c r="E302">
        <v>0</v>
      </c>
      <c r="F302">
        <f t="shared" si="9"/>
        <v>1</v>
      </c>
      <c r="G302">
        <v>243735</v>
      </c>
      <c r="H302">
        <f t="shared" si="8"/>
        <v>0</v>
      </c>
    </row>
    <row r="303" spans="1:8" x14ac:dyDescent="0.25">
      <c r="A303" t="s">
        <v>13264</v>
      </c>
      <c r="B303" t="s">
        <v>456</v>
      </c>
      <c r="C303">
        <v>4</v>
      </c>
      <c r="D303">
        <f>1/4</f>
        <v>0.25</v>
      </c>
      <c r="E303">
        <v>0</v>
      </c>
      <c r="F303">
        <f t="shared" si="9"/>
        <v>1</v>
      </c>
      <c r="G303">
        <v>2255739</v>
      </c>
      <c r="H303">
        <f t="shared" si="8"/>
        <v>4.4331369896960593E-3</v>
      </c>
    </row>
    <row r="304" spans="1:8" x14ac:dyDescent="0.25">
      <c r="A304" t="s">
        <v>13264</v>
      </c>
      <c r="B304" t="s">
        <v>445</v>
      </c>
      <c r="C304">
        <v>34</v>
      </c>
      <c r="D304">
        <f>12/34</f>
        <v>0.35294117647058826</v>
      </c>
      <c r="E304">
        <v>0</v>
      </c>
      <c r="F304">
        <f t="shared" si="9"/>
        <v>1</v>
      </c>
      <c r="G304">
        <v>16861387</v>
      </c>
      <c r="H304">
        <f t="shared" si="8"/>
        <v>7.1168522494620395E-3</v>
      </c>
    </row>
    <row r="305" spans="1:8" x14ac:dyDescent="0.25">
      <c r="A305" t="s">
        <v>13264</v>
      </c>
      <c r="B305" t="s">
        <v>448</v>
      </c>
      <c r="C305">
        <v>131</v>
      </c>
      <c r="D305">
        <f>20/48</f>
        <v>0.41666666666666669</v>
      </c>
      <c r="E305">
        <v>0</v>
      </c>
      <c r="F305">
        <f t="shared" si="9"/>
        <v>1</v>
      </c>
      <c r="G305">
        <v>31004496</v>
      </c>
      <c r="H305">
        <f t="shared" si="8"/>
        <v>1.7604973592647125E-2</v>
      </c>
    </row>
    <row r="306" spans="1:8" x14ac:dyDescent="0.25">
      <c r="A306" t="s">
        <v>13264</v>
      </c>
      <c r="B306" t="s">
        <v>450</v>
      </c>
      <c r="C306">
        <v>114</v>
      </c>
      <c r="D306">
        <f>20/43</f>
        <v>0.46511627906976744</v>
      </c>
      <c r="E306">
        <v>0</v>
      </c>
      <c r="F306">
        <f t="shared" si="9"/>
        <v>1</v>
      </c>
      <c r="G306">
        <v>59219234</v>
      </c>
      <c r="H306">
        <f t="shared" si="8"/>
        <v>8.9537219974769496E-3</v>
      </c>
    </row>
    <row r="307" spans="1:8" x14ac:dyDescent="0.25">
      <c r="A307" t="s">
        <v>13264</v>
      </c>
      <c r="B307" t="s">
        <v>534</v>
      </c>
      <c r="C307">
        <v>63</v>
      </c>
      <c r="D307">
        <f>20/31</f>
        <v>0.64516129032258063</v>
      </c>
      <c r="E307">
        <v>0</v>
      </c>
      <c r="F307">
        <f t="shared" si="9"/>
        <v>1</v>
      </c>
      <c r="G307">
        <v>44532007</v>
      </c>
      <c r="H307">
        <f t="shared" si="8"/>
        <v>9.1271793095520203E-3</v>
      </c>
    </row>
    <row r="308" spans="1:8" x14ac:dyDescent="0.25">
      <c r="A308" t="s">
        <v>13265</v>
      </c>
      <c r="B308" t="s">
        <v>4358</v>
      </c>
      <c r="C308">
        <v>0</v>
      </c>
      <c r="D308">
        <v>1</v>
      </c>
      <c r="E308">
        <v>0</v>
      </c>
      <c r="F308">
        <f t="shared" si="9"/>
        <v>1</v>
      </c>
      <c r="G308">
        <v>196023</v>
      </c>
      <c r="H308">
        <f t="shared" si="8"/>
        <v>0</v>
      </c>
    </row>
    <row r="309" spans="1:8" x14ac:dyDescent="0.25">
      <c r="A309" t="s">
        <v>13265</v>
      </c>
      <c r="B309" t="s">
        <v>453</v>
      </c>
      <c r="C309">
        <v>2</v>
      </c>
      <c r="D309">
        <v>0</v>
      </c>
      <c r="E309">
        <v>0</v>
      </c>
      <c r="F309">
        <f t="shared" si="9"/>
        <v>1</v>
      </c>
      <c r="G309">
        <v>571463</v>
      </c>
      <c r="H309">
        <f t="shared" si="8"/>
        <v>0</v>
      </c>
    </row>
    <row r="310" spans="1:8" x14ac:dyDescent="0.25">
      <c r="A310" t="s">
        <v>13265</v>
      </c>
      <c r="B310" t="s">
        <v>1604</v>
      </c>
      <c r="C310">
        <v>0</v>
      </c>
      <c r="D310">
        <v>1</v>
      </c>
      <c r="E310">
        <v>0</v>
      </c>
      <c r="F310">
        <f t="shared" si="9"/>
        <v>1</v>
      </c>
      <c r="G310">
        <v>396638</v>
      </c>
      <c r="H310">
        <f t="shared" si="8"/>
        <v>0</v>
      </c>
    </row>
    <row r="311" spans="1:8" x14ac:dyDescent="0.25">
      <c r="A311" t="s">
        <v>13265</v>
      </c>
      <c r="B311" t="s">
        <v>571</v>
      </c>
      <c r="C311">
        <v>0</v>
      </c>
      <c r="D311">
        <v>1</v>
      </c>
      <c r="E311">
        <v>0</v>
      </c>
      <c r="F311">
        <f t="shared" si="9"/>
        <v>1</v>
      </c>
      <c r="G311">
        <v>243735</v>
      </c>
      <c r="H311">
        <f t="shared" si="8"/>
        <v>0</v>
      </c>
    </row>
    <row r="312" spans="1:8" x14ac:dyDescent="0.25">
      <c r="A312" t="s">
        <v>13265</v>
      </c>
      <c r="B312" t="s">
        <v>456</v>
      </c>
      <c r="C312">
        <v>40</v>
      </c>
      <c r="D312">
        <f>6/40</f>
        <v>0.15</v>
      </c>
      <c r="E312">
        <v>0</v>
      </c>
      <c r="F312">
        <f t="shared" si="9"/>
        <v>1</v>
      </c>
      <c r="G312">
        <v>2255739</v>
      </c>
      <c r="H312">
        <f t="shared" si="8"/>
        <v>2.6598821938176358E-2</v>
      </c>
    </row>
    <row r="313" spans="1:8" x14ac:dyDescent="0.25">
      <c r="A313" t="s">
        <v>13265</v>
      </c>
      <c r="B313" t="s">
        <v>445</v>
      </c>
      <c r="C313">
        <v>107</v>
      </c>
      <c r="D313">
        <f>20/88</f>
        <v>0.22727272727272727</v>
      </c>
      <c r="E313">
        <v>0</v>
      </c>
      <c r="F313">
        <f t="shared" si="9"/>
        <v>1</v>
      </c>
      <c r="G313">
        <v>16861387</v>
      </c>
      <c r="H313">
        <f t="shared" si="8"/>
        <v>1.4422408914629512E-2</v>
      </c>
    </row>
    <row r="314" spans="1:8" x14ac:dyDescent="0.25">
      <c r="A314" t="s">
        <v>13265</v>
      </c>
      <c r="B314" t="s">
        <v>448</v>
      </c>
      <c r="C314">
        <v>73</v>
      </c>
      <c r="D314">
        <f>18/73</f>
        <v>0.24657534246575341</v>
      </c>
      <c r="E314">
        <v>0</v>
      </c>
      <c r="F314">
        <f t="shared" si="9"/>
        <v>1</v>
      </c>
      <c r="G314">
        <v>31004496</v>
      </c>
      <c r="H314">
        <f t="shared" si="8"/>
        <v>5.8056096122317226E-3</v>
      </c>
    </row>
    <row r="315" spans="1:8" x14ac:dyDescent="0.25">
      <c r="A315" t="s">
        <v>13265</v>
      </c>
      <c r="B315" t="s">
        <v>450</v>
      </c>
      <c r="C315">
        <v>279</v>
      </c>
      <c r="D315">
        <f>19/279</f>
        <v>6.8100358422939072E-2</v>
      </c>
      <c r="E315">
        <v>0</v>
      </c>
      <c r="F315">
        <f t="shared" si="9"/>
        <v>1</v>
      </c>
      <c r="G315">
        <v>59219234</v>
      </c>
      <c r="H315">
        <f t="shared" si="8"/>
        <v>3.2084170490959065E-3</v>
      </c>
    </row>
    <row r="316" spans="1:8" x14ac:dyDescent="0.25">
      <c r="A316" t="s">
        <v>13265</v>
      </c>
      <c r="B316" t="s">
        <v>534</v>
      </c>
      <c r="C316">
        <v>276</v>
      </c>
      <c r="D316">
        <f>20/159</f>
        <v>0.12578616352201258</v>
      </c>
      <c r="E316">
        <v>0</v>
      </c>
      <c r="F316">
        <f t="shared" si="9"/>
        <v>1</v>
      </c>
      <c r="G316">
        <v>44532007</v>
      </c>
      <c r="H316">
        <f t="shared" si="8"/>
        <v>7.7959614827320658E-3</v>
      </c>
    </row>
    <row r="317" spans="1:8" x14ac:dyDescent="0.25">
      <c r="A317" t="s">
        <v>13266</v>
      </c>
      <c r="B317" t="s">
        <v>4358</v>
      </c>
      <c r="C317">
        <v>0</v>
      </c>
      <c r="D317">
        <v>1</v>
      </c>
      <c r="E317">
        <v>0</v>
      </c>
      <c r="F317">
        <f t="shared" si="9"/>
        <v>1</v>
      </c>
      <c r="G317">
        <v>196023</v>
      </c>
      <c r="H317">
        <f t="shared" si="8"/>
        <v>0</v>
      </c>
    </row>
    <row r="318" spans="1:8" x14ac:dyDescent="0.25">
      <c r="A318" t="s">
        <v>13266</v>
      </c>
      <c r="B318" t="s">
        <v>453</v>
      </c>
      <c r="C318">
        <v>0</v>
      </c>
      <c r="D318">
        <v>1</v>
      </c>
      <c r="E318">
        <v>0</v>
      </c>
      <c r="F318">
        <f t="shared" si="9"/>
        <v>1</v>
      </c>
      <c r="G318">
        <v>571463</v>
      </c>
      <c r="H318">
        <f t="shared" si="8"/>
        <v>0</v>
      </c>
    </row>
    <row r="319" spans="1:8" x14ac:dyDescent="0.25">
      <c r="A319" t="s">
        <v>13266</v>
      </c>
      <c r="B319" t="s">
        <v>1604</v>
      </c>
      <c r="C319">
        <v>0</v>
      </c>
      <c r="D319">
        <v>1</v>
      </c>
      <c r="E319">
        <v>0</v>
      </c>
      <c r="F319">
        <f t="shared" si="9"/>
        <v>1</v>
      </c>
      <c r="G319">
        <v>396638</v>
      </c>
      <c r="H319">
        <f t="shared" si="8"/>
        <v>0</v>
      </c>
    </row>
    <row r="320" spans="1:8" x14ac:dyDescent="0.25">
      <c r="A320" t="s">
        <v>13266</v>
      </c>
      <c r="B320" t="s">
        <v>571</v>
      </c>
      <c r="C320">
        <v>0</v>
      </c>
      <c r="D320">
        <v>1</v>
      </c>
      <c r="E320">
        <v>0</v>
      </c>
      <c r="F320">
        <f t="shared" si="9"/>
        <v>1</v>
      </c>
      <c r="G320">
        <v>243735</v>
      </c>
      <c r="H320">
        <f t="shared" si="8"/>
        <v>0</v>
      </c>
    </row>
    <row r="321" spans="1:8" x14ac:dyDescent="0.25">
      <c r="A321" t="s">
        <v>13266</v>
      </c>
      <c r="B321" t="s">
        <v>456</v>
      </c>
      <c r="C321">
        <v>1</v>
      </c>
      <c r="D321">
        <v>0</v>
      </c>
      <c r="E321">
        <v>0</v>
      </c>
      <c r="F321">
        <f t="shared" si="9"/>
        <v>1</v>
      </c>
      <c r="G321">
        <v>2255739</v>
      </c>
      <c r="H321">
        <f t="shared" si="8"/>
        <v>0</v>
      </c>
    </row>
    <row r="322" spans="1:8" x14ac:dyDescent="0.25">
      <c r="A322" t="s">
        <v>13266</v>
      </c>
      <c r="B322" t="s">
        <v>445</v>
      </c>
      <c r="C322">
        <v>28</v>
      </c>
      <c r="D322">
        <f>18/28</f>
        <v>0.6428571428571429</v>
      </c>
      <c r="E322">
        <v>0</v>
      </c>
      <c r="F322">
        <f t="shared" si="9"/>
        <v>1</v>
      </c>
      <c r="G322">
        <v>16861387</v>
      </c>
      <c r="H322">
        <f t="shared" si="8"/>
        <v>1.0675278374193062E-2</v>
      </c>
    </row>
    <row r="323" spans="1:8" x14ac:dyDescent="0.25">
      <c r="A323" t="s">
        <v>13266</v>
      </c>
      <c r="B323" t="s">
        <v>448</v>
      </c>
      <c r="C323">
        <v>71</v>
      </c>
      <c r="D323">
        <f>20/23</f>
        <v>0.86956521739130432</v>
      </c>
      <c r="E323">
        <v>0</v>
      </c>
      <c r="F323">
        <f t="shared" ref="F323:F381" si="10">IF(E323=0,1,"")</f>
        <v>1</v>
      </c>
      <c r="G323">
        <v>31004496</v>
      </c>
      <c r="H323">
        <f t="shared" ref="H323:H386" si="11">(((C323*D323)+(E323*F323))/G323)*10000</f>
        <v>1.9912960505722336E-2</v>
      </c>
    </row>
    <row r="324" spans="1:8" x14ac:dyDescent="0.25">
      <c r="A324" t="s">
        <v>13266</v>
      </c>
      <c r="B324" t="s">
        <v>450</v>
      </c>
      <c r="C324">
        <v>116</v>
      </c>
      <c r="D324">
        <f>20/25</f>
        <v>0.8</v>
      </c>
      <c r="E324">
        <v>0</v>
      </c>
      <c r="F324">
        <f t="shared" si="10"/>
        <v>1</v>
      </c>
      <c r="G324">
        <v>59219234</v>
      </c>
      <c r="H324">
        <f t="shared" si="11"/>
        <v>1.5670584324005272E-2</v>
      </c>
    </row>
    <row r="325" spans="1:8" x14ac:dyDescent="0.25">
      <c r="A325" t="s">
        <v>13266</v>
      </c>
      <c r="B325" t="s">
        <v>534</v>
      </c>
      <c r="C325">
        <v>49</v>
      </c>
      <c r="D325">
        <f>20/30</f>
        <v>0.66666666666666663</v>
      </c>
      <c r="E325">
        <v>0</v>
      </c>
      <c r="F325">
        <f t="shared" si="10"/>
        <v>1</v>
      </c>
      <c r="G325">
        <v>44532007</v>
      </c>
      <c r="H325">
        <f t="shared" si="11"/>
        <v>7.3355478154547727E-3</v>
      </c>
    </row>
    <row r="326" spans="1:8" x14ac:dyDescent="0.25">
      <c r="A326" t="s">
        <v>13267</v>
      </c>
      <c r="B326" t="s">
        <v>4358</v>
      </c>
      <c r="C326">
        <v>0</v>
      </c>
      <c r="D326">
        <v>1</v>
      </c>
      <c r="E326">
        <v>0</v>
      </c>
      <c r="F326">
        <f t="shared" si="10"/>
        <v>1</v>
      </c>
      <c r="G326">
        <v>196023</v>
      </c>
      <c r="H326">
        <f t="shared" si="11"/>
        <v>0</v>
      </c>
    </row>
    <row r="327" spans="1:8" x14ac:dyDescent="0.25">
      <c r="A327" t="s">
        <v>13267</v>
      </c>
      <c r="B327" t="s">
        <v>453</v>
      </c>
      <c r="C327">
        <v>0</v>
      </c>
      <c r="D327">
        <v>1</v>
      </c>
      <c r="E327">
        <v>0</v>
      </c>
      <c r="F327">
        <f t="shared" si="10"/>
        <v>1</v>
      </c>
      <c r="G327">
        <v>571463</v>
      </c>
      <c r="H327">
        <f t="shared" si="11"/>
        <v>0</v>
      </c>
    </row>
    <row r="328" spans="1:8" x14ac:dyDescent="0.25">
      <c r="A328" t="s">
        <v>13267</v>
      </c>
      <c r="B328" t="s">
        <v>1604</v>
      </c>
      <c r="C328">
        <v>0</v>
      </c>
      <c r="D328">
        <v>1</v>
      </c>
      <c r="E328">
        <v>0</v>
      </c>
      <c r="F328">
        <f t="shared" si="10"/>
        <v>1</v>
      </c>
      <c r="G328">
        <v>396638</v>
      </c>
      <c r="H328">
        <f t="shared" si="11"/>
        <v>0</v>
      </c>
    </row>
    <row r="329" spans="1:8" x14ac:dyDescent="0.25">
      <c r="A329" t="s">
        <v>13267</v>
      </c>
      <c r="B329" t="s">
        <v>571</v>
      </c>
      <c r="C329">
        <v>0</v>
      </c>
      <c r="D329">
        <v>1</v>
      </c>
      <c r="E329">
        <v>0</v>
      </c>
      <c r="F329">
        <f t="shared" si="10"/>
        <v>1</v>
      </c>
      <c r="G329">
        <v>243735</v>
      </c>
      <c r="H329">
        <f t="shared" si="11"/>
        <v>0</v>
      </c>
    </row>
    <row r="330" spans="1:8" x14ac:dyDescent="0.25">
      <c r="A330" t="s">
        <v>13267</v>
      </c>
      <c r="B330" t="s">
        <v>456</v>
      </c>
      <c r="C330">
        <v>2</v>
      </c>
      <c r="D330">
        <f>2/2</f>
        <v>1</v>
      </c>
      <c r="E330">
        <v>0</v>
      </c>
      <c r="F330">
        <f t="shared" si="10"/>
        <v>1</v>
      </c>
      <c r="G330">
        <v>2255739</v>
      </c>
      <c r="H330">
        <f t="shared" si="11"/>
        <v>8.8662739793921187E-3</v>
      </c>
    </row>
    <row r="331" spans="1:8" x14ac:dyDescent="0.25">
      <c r="A331" t="s">
        <v>13267</v>
      </c>
      <c r="B331" t="s">
        <v>445</v>
      </c>
      <c r="C331">
        <v>29</v>
      </c>
      <c r="D331">
        <f>20/20</f>
        <v>1</v>
      </c>
      <c r="E331">
        <v>0</v>
      </c>
      <c r="F331">
        <f t="shared" si="10"/>
        <v>1</v>
      </c>
      <c r="G331">
        <v>16861387</v>
      </c>
      <c r="H331">
        <f t="shared" si="11"/>
        <v>1.7199059602866596E-2</v>
      </c>
    </row>
    <row r="332" spans="1:8" x14ac:dyDescent="0.25">
      <c r="A332" t="s">
        <v>13267</v>
      </c>
      <c r="B332" t="s">
        <v>448</v>
      </c>
      <c r="C332">
        <v>143</v>
      </c>
      <c r="D332">
        <f>20/20</f>
        <v>1</v>
      </c>
      <c r="E332">
        <v>0</v>
      </c>
      <c r="F332">
        <f t="shared" si="10"/>
        <v>1</v>
      </c>
      <c r="G332">
        <v>31004496</v>
      </c>
      <c r="H332">
        <f t="shared" si="11"/>
        <v>4.6122343030507579E-2</v>
      </c>
    </row>
    <row r="333" spans="1:8" x14ac:dyDescent="0.25">
      <c r="A333" t="s">
        <v>13267</v>
      </c>
      <c r="B333" t="s">
        <v>450</v>
      </c>
      <c r="C333">
        <v>117</v>
      </c>
      <c r="D333">
        <f>20/59</f>
        <v>0.33898305084745761</v>
      </c>
      <c r="E333">
        <v>0</v>
      </c>
      <c r="F333">
        <f t="shared" si="10"/>
        <v>1</v>
      </c>
      <c r="G333">
        <v>59219234</v>
      </c>
      <c r="H333">
        <f t="shared" si="11"/>
        <v>6.6973201560075121E-3</v>
      </c>
    </row>
    <row r="334" spans="1:8" x14ac:dyDescent="0.25">
      <c r="A334" t="s">
        <v>13267</v>
      </c>
      <c r="B334" t="s">
        <v>534</v>
      </c>
      <c r="C334">
        <v>30</v>
      </c>
      <c r="D334">
        <f>20/24</f>
        <v>0.83333333333333337</v>
      </c>
      <c r="E334">
        <v>0</v>
      </c>
      <c r="F334">
        <f t="shared" si="10"/>
        <v>1</v>
      </c>
      <c r="G334">
        <v>44532007</v>
      </c>
      <c r="H334">
        <f t="shared" si="11"/>
        <v>5.6139396546847761E-3</v>
      </c>
    </row>
    <row r="335" spans="1:8" x14ac:dyDescent="0.25">
      <c r="A335" t="s">
        <v>13268</v>
      </c>
      <c r="B335" t="s">
        <v>4358</v>
      </c>
      <c r="C335">
        <v>0</v>
      </c>
      <c r="D335">
        <v>1</v>
      </c>
      <c r="E335">
        <v>0</v>
      </c>
      <c r="F335">
        <f t="shared" si="10"/>
        <v>1</v>
      </c>
      <c r="G335">
        <v>196023</v>
      </c>
      <c r="H335">
        <f t="shared" si="11"/>
        <v>0</v>
      </c>
    </row>
    <row r="336" spans="1:8" x14ac:dyDescent="0.25">
      <c r="A336" t="s">
        <v>13268</v>
      </c>
      <c r="B336" t="s">
        <v>453</v>
      </c>
      <c r="C336">
        <v>1</v>
      </c>
      <c r="D336">
        <v>0</v>
      </c>
      <c r="E336">
        <v>0</v>
      </c>
      <c r="F336">
        <f t="shared" si="10"/>
        <v>1</v>
      </c>
      <c r="G336">
        <v>571463</v>
      </c>
      <c r="H336">
        <f t="shared" si="11"/>
        <v>0</v>
      </c>
    </row>
    <row r="337" spans="1:8" x14ac:dyDescent="0.25">
      <c r="A337" t="s">
        <v>13268</v>
      </c>
      <c r="B337" t="s">
        <v>1604</v>
      </c>
      <c r="C337">
        <v>0</v>
      </c>
      <c r="D337">
        <v>1</v>
      </c>
      <c r="E337">
        <v>0</v>
      </c>
      <c r="F337">
        <f t="shared" si="10"/>
        <v>1</v>
      </c>
      <c r="G337">
        <v>396638</v>
      </c>
      <c r="H337">
        <f t="shared" si="11"/>
        <v>0</v>
      </c>
    </row>
    <row r="338" spans="1:8" x14ac:dyDescent="0.25">
      <c r="A338" t="s">
        <v>13268</v>
      </c>
      <c r="B338" t="s">
        <v>571</v>
      </c>
      <c r="C338">
        <v>0</v>
      </c>
      <c r="D338">
        <v>1</v>
      </c>
      <c r="E338">
        <v>0</v>
      </c>
      <c r="F338">
        <f t="shared" si="10"/>
        <v>1</v>
      </c>
      <c r="G338">
        <v>243735</v>
      </c>
      <c r="H338">
        <f t="shared" si="11"/>
        <v>0</v>
      </c>
    </row>
    <row r="339" spans="1:8" x14ac:dyDescent="0.25">
      <c r="A339" t="s">
        <v>13268</v>
      </c>
      <c r="B339" t="s">
        <v>456</v>
      </c>
      <c r="C339">
        <v>2</v>
      </c>
      <c r="D339">
        <f>1/2</f>
        <v>0.5</v>
      </c>
      <c r="E339">
        <v>0</v>
      </c>
      <c r="F339">
        <f t="shared" si="10"/>
        <v>1</v>
      </c>
      <c r="G339">
        <v>2255739</v>
      </c>
      <c r="H339">
        <f t="shared" si="11"/>
        <v>4.4331369896960593E-3</v>
      </c>
    </row>
    <row r="340" spans="1:8" x14ac:dyDescent="0.25">
      <c r="A340" t="s">
        <v>13268</v>
      </c>
      <c r="B340" t="s">
        <v>445</v>
      </c>
      <c r="C340">
        <v>1</v>
      </c>
      <c r="D340">
        <v>1</v>
      </c>
      <c r="E340">
        <v>0</v>
      </c>
      <c r="F340">
        <f t="shared" si="10"/>
        <v>1</v>
      </c>
      <c r="G340">
        <v>16861387</v>
      </c>
      <c r="H340">
        <f t="shared" si="11"/>
        <v>5.9307102078850333E-4</v>
      </c>
    </row>
    <row r="341" spans="1:8" x14ac:dyDescent="0.25">
      <c r="A341" t="s">
        <v>13268</v>
      </c>
      <c r="B341" t="s">
        <v>448</v>
      </c>
      <c r="C341">
        <v>36</v>
      </c>
      <c r="D341">
        <f>20/21</f>
        <v>0.95238095238095233</v>
      </c>
      <c r="E341">
        <v>0</v>
      </c>
      <c r="F341">
        <f t="shared" si="10"/>
        <v>1</v>
      </c>
      <c r="G341">
        <v>31004496</v>
      </c>
      <c r="H341">
        <f t="shared" si="11"/>
        <v>1.1058304023298521E-2</v>
      </c>
    </row>
    <row r="342" spans="1:8" x14ac:dyDescent="0.25">
      <c r="A342" t="s">
        <v>13268</v>
      </c>
      <c r="B342" t="s">
        <v>450</v>
      </c>
      <c r="C342">
        <v>58</v>
      </c>
      <c r="D342">
        <f>20/20</f>
        <v>1</v>
      </c>
      <c r="E342">
        <v>0</v>
      </c>
      <c r="F342">
        <f t="shared" si="10"/>
        <v>1</v>
      </c>
      <c r="G342">
        <v>59219234</v>
      </c>
      <c r="H342">
        <f t="shared" si="11"/>
        <v>9.7941152025032962E-3</v>
      </c>
    </row>
    <row r="343" spans="1:8" x14ac:dyDescent="0.25">
      <c r="A343" t="s">
        <v>13268</v>
      </c>
      <c r="B343" t="s">
        <v>534</v>
      </c>
      <c r="C343">
        <v>58</v>
      </c>
      <c r="D343">
        <f>20/20</f>
        <v>1</v>
      </c>
      <c r="E343">
        <v>0</v>
      </c>
      <c r="F343">
        <f t="shared" si="10"/>
        <v>1</v>
      </c>
      <c r="G343">
        <v>44532007</v>
      </c>
      <c r="H343">
        <f t="shared" si="11"/>
        <v>1.3024339998868678E-2</v>
      </c>
    </row>
    <row r="344" spans="1:8" x14ac:dyDescent="0.25">
      <c r="A344" t="s">
        <v>13269</v>
      </c>
      <c r="B344" t="s">
        <v>4358</v>
      </c>
      <c r="C344">
        <v>2</v>
      </c>
      <c r="D344">
        <v>0</v>
      </c>
      <c r="E344">
        <v>1</v>
      </c>
      <c r="F344">
        <v>0</v>
      </c>
      <c r="G344">
        <v>196023</v>
      </c>
      <c r="H344">
        <f t="shared" si="11"/>
        <v>0</v>
      </c>
    </row>
    <row r="345" spans="1:8" x14ac:dyDescent="0.25">
      <c r="A345" t="s">
        <v>13269</v>
      </c>
      <c r="B345" t="s">
        <v>453</v>
      </c>
      <c r="C345">
        <v>19</v>
      </c>
      <c r="D345">
        <f>6/19</f>
        <v>0.31578947368421051</v>
      </c>
      <c r="E345">
        <v>6</v>
      </c>
      <c r="F345">
        <f>5/6</f>
        <v>0.83333333333333337</v>
      </c>
      <c r="G345">
        <v>571463</v>
      </c>
      <c r="H345">
        <f t="shared" si="11"/>
        <v>0.19248840257374492</v>
      </c>
    </row>
    <row r="346" spans="1:8" x14ac:dyDescent="0.25">
      <c r="A346" t="s">
        <v>13269</v>
      </c>
      <c r="B346" t="s">
        <v>1604</v>
      </c>
      <c r="C346">
        <v>0</v>
      </c>
      <c r="D346">
        <v>1</v>
      </c>
      <c r="E346">
        <v>0</v>
      </c>
      <c r="F346">
        <f t="shared" si="10"/>
        <v>1</v>
      </c>
      <c r="G346">
        <v>396638</v>
      </c>
      <c r="H346">
        <f t="shared" si="11"/>
        <v>0</v>
      </c>
    </row>
    <row r="347" spans="1:8" x14ac:dyDescent="0.25">
      <c r="A347" t="s">
        <v>13269</v>
      </c>
      <c r="B347" t="s">
        <v>571</v>
      </c>
      <c r="C347">
        <v>1</v>
      </c>
      <c r="D347">
        <v>1</v>
      </c>
      <c r="E347">
        <v>2</v>
      </c>
      <c r="F347">
        <v>1</v>
      </c>
      <c r="G347">
        <v>243735</v>
      </c>
      <c r="H347">
        <f t="shared" si="11"/>
        <v>0.12308449750753893</v>
      </c>
    </row>
    <row r="348" spans="1:8" x14ac:dyDescent="0.25">
      <c r="A348" t="s">
        <v>13269</v>
      </c>
      <c r="B348" t="s">
        <v>456</v>
      </c>
      <c r="C348">
        <v>27</v>
      </c>
      <c r="D348">
        <f>13/27</f>
        <v>0.48148148148148145</v>
      </c>
      <c r="E348">
        <v>0</v>
      </c>
      <c r="F348">
        <f t="shared" si="10"/>
        <v>1</v>
      </c>
      <c r="G348">
        <v>2255739</v>
      </c>
      <c r="H348">
        <f t="shared" si="11"/>
        <v>5.7630780866048774E-2</v>
      </c>
    </row>
    <row r="349" spans="1:8" x14ac:dyDescent="0.25">
      <c r="A349" t="s">
        <v>13269</v>
      </c>
      <c r="B349" t="s">
        <v>445</v>
      </c>
      <c r="C349">
        <v>34</v>
      </c>
      <c r="D349">
        <f>15/34</f>
        <v>0.44117647058823528</v>
      </c>
      <c r="E349">
        <v>0</v>
      </c>
      <c r="F349">
        <f t="shared" si="10"/>
        <v>1</v>
      </c>
      <c r="G349">
        <v>16861387</v>
      </c>
      <c r="H349">
        <f t="shared" si="11"/>
        <v>8.8960653118275498E-3</v>
      </c>
    </row>
    <row r="350" spans="1:8" x14ac:dyDescent="0.25">
      <c r="A350" t="s">
        <v>13269</v>
      </c>
      <c r="B350" t="s">
        <v>448</v>
      </c>
      <c r="C350">
        <v>11</v>
      </c>
      <c r="D350">
        <f>1/11</f>
        <v>9.0909090909090912E-2</v>
      </c>
      <c r="E350">
        <v>0</v>
      </c>
      <c r="F350">
        <f t="shared" si="10"/>
        <v>1</v>
      </c>
      <c r="G350">
        <v>31004496</v>
      </c>
      <c r="H350">
        <f t="shared" si="11"/>
        <v>3.2253386734620686E-4</v>
      </c>
    </row>
    <row r="351" spans="1:8" x14ac:dyDescent="0.25">
      <c r="A351" t="s">
        <v>13269</v>
      </c>
      <c r="B351" t="s">
        <v>450</v>
      </c>
      <c r="C351">
        <v>171</v>
      </c>
      <c r="D351">
        <f>20/61</f>
        <v>0.32786885245901637</v>
      </c>
      <c r="E351">
        <v>0</v>
      </c>
      <c r="F351">
        <f t="shared" si="10"/>
        <v>1</v>
      </c>
      <c r="G351">
        <v>59219234</v>
      </c>
      <c r="H351">
        <f t="shared" si="11"/>
        <v>9.4674601448731677E-3</v>
      </c>
    </row>
    <row r="352" spans="1:8" x14ac:dyDescent="0.25">
      <c r="A352" t="s">
        <v>13269</v>
      </c>
      <c r="B352" t="s">
        <v>534</v>
      </c>
      <c r="C352">
        <v>361</v>
      </c>
      <c r="D352">
        <f>20/26</f>
        <v>0.76923076923076927</v>
      </c>
      <c r="E352">
        <v>0</v>
      </c>
      <c r="F352">
        <f t="shared" si="10"/>
        <v>1</v>
      </c>
      <c r="G352">
        <v>44532007</v>
      </c>
      <c r="H352">
        <f t="shared" si="11"/>
        <v>6.2357914318190898E-2</v>
      </c>
    </row>
    <row r="353" spans="1:8" x14ac:dyDescent="0.25">
      <c r="A353" t="s">
        <v>13270</v>
      </c>
      <c r="B353" t="s">
        <v>4358</v>
      </c>
      <c r="C353">
        <v>2</v>
      </c>
      <c r="D353">
        <v>0</v>
      </c>
      <c r="E353">
        <v>11</v>
      </c>
      <c r="F353">
        <f>5/11</f>
        <v>0.45454545454545453</v>
      </c>
      <c r="G353">
        <v>196023</v>
      </c>
      <c r="H353">
        <f t="shared" si="11"/>
        <v>0.25507210888518184</v>
      </c>
    </row>
    <row r="354" spans="1:8" x14ac:dyDescent="0.25">
      <c r="A354" t="s">
        <v>13270</v>
      </c>
      <c r="B354" t="s">
        <v>453</v>
      </c>
      <c r="C354">
        <v>61</v>
      </c>
      <c r="D354">
        <f>4/61</f>
        <v>6.5573770491803282E-2</v>
      </c>
      <c r="E354">
        <v>0</v>
      </c>
      <c r="F354">
        <f t="shared" si="10"/>
        <v>1</v>
      </c>
      <c r="G354">
        <v>571463</v>
      </c>
      <c r="H354">
        <f t="shared" si="11"/>
        <v>6.9995782754089061E-2</v>
      </c>
    </row>
    <row r="355" spans="1:8" x14ac:dyDescent="0.25">
      <c r="A355" t="s">
        <v>13270</v>
      </c>
      <c r="B355" t="s">
        <v>1604</v>
      </c>
      <c r="C355">
        <v>2</v>
      </c>
      <c r="D355">
        <v>0</v>
      </c>
      <c r="E355">
        <v>58</v>
      </c>
      <c r="F355">
        <f>1</f>
        <v>1</v>
      </c>
      <c r="G355">
        <v>396638</v>
      </c>
      <c r="H355">
        <f t="shared" si="11"/>
        <v>1.4622905520903193</v>
      </c>
    </row>
    <row r="356" spans="1:8" x14ac:dyDescent="0.25">
      <c r="A356" t="s">
        <v>13270</v>
      </c>
      <c r="B356" t="s">
        <v>571</v>
      </c>
      <c r="C356">
        <v>15</v>
      </c>
      <c r="D356">
        <f>1/15</f>
        <v>6.6666666666666666E-2</v>
      </c>
      <c r="E356">
        <v>14</v>
      </c>
      <c r="F356">
        <f>13/14</f>
        <v>0.9285714285714286</v>
      </c>
      <c r="G356">
        <v>243735</v>
      </c>
      <c r="H356">
        <f t="shared" si="11"/>
        <v>0.57439432170184834</v>
      </c>
    </row>
    <row r="357" spans="1:8" x14ac:dyDescent="0.25">
      <c r="A357" t="s">
        <v>13270</v>
      </c>
      <c r="B357" t="s">
        <v>456</v>
      </c>
      <c r="C357">
        <v>1348</v>
      </c>
      <c r="D357">
        <f>20/388</f>
        <v>5.1546391752577317E-2</v>
      </c>
      <c r="E357">
        <v>0</v>
      </c>
      <c r="F357">
        <f t="shared" si="10"/>
        <v>1</v>
      </c>
      <c r="G357">
        <v>2255739</v>
      </c>
      <c r="H357">
        <f t="shared" si="11"/>
        <v>0.308034467119087</v>
      </c>
    </row>
    <row r="358" spans="1:8" x14ac:dyDescent="0.25">
      <c r="A358" t="s">
        <v>13270</v>
      </c>
      <c r="B358" t="s">
        <v>445</v>
      </c>
      <c r="C358">
        <v>6124</v>
      </c>
      <c r="D358">
        <f>16/198</f>
        <v>8.0808080808080815E-2</v>
      </c>
      <c r="E358">
        <v>6</v>
      </c>
      <c r="F358">
        <f>4/6</f>
        <v>0.66666666666666663</v>
      </c>
      <c r="G358">
        <v>16861387</v>
      </c>
      <c r="H358">
        <f t="shared" si="11"/>
        <v>0.29586456136063238</v>
      </c>
    </row>
    <row r="359" spans="1:8" x14ac:dyDescent="0.25">
      <c r="A359" t="s">
        <v>13270</v>
      </c>
      <c r="B359" t="s">
        <v>448</v>
      </c>
      <c r="C359">
        <v>3387</v>
      </c>
      <c r="D359">
        <f>15/76</f>
        <v>0.19736842105263158</v>
      </c>
      <c r="E359">
        <v>6</v>
      </c>
      <c r="F359">
        <f>5/6</f>
        <v>0.83333333333333337</v>
      </c>
      <c r="G359">
        <v>31004496</v>
      </c>
      <c r="H359">
        <f t="shared" si="11"/>
        <v>0.21722231579099466</v>
      </c>
    </row>
    <row r="360" spans="1:8" x14ac:dyDescent="0.25">
      <c r="A360" t="s">
        <v>13270</v>
      </c>
      <c r="B360" t="s">
        <v>450</v>
      </c>
      <c r="C360">
        <v>4457</v>
      </c>
      <c r="D360">
        <f>20/37</f>
        <v>0.54054054054054057</v>
      </c>
      <c r="E360">
        <v>0</v>
      </c>
      <c r="F360">
        <f t="shared" si="10"/>
        <v>1</v>
      </c>
      <c r="G360">
        <v>59219234</v>
      </c>
      <c r="H360">
        <f t="shared" si="11"/>
        <v>0.40682545626800731</v>
      </c>
    </row>
    <row r="361" spans="1:8" x14ac:dyDescent="0.25">
      <c r="A361" t="s">
        <v>13270</v>
      </c>
      <c r="B361" t="s">
        <v>534</v>
      </c>
      <c r="C361">
        <v>3847</v>
      </c>
      <c r="D361">
        <f>20/61</f>
        <v>0.32786885245901637</v>
      </c>
      <c r="E361">
        <v>0</v>
      </c>
      <c r="F361">
        <f t="shared" si="10"/>
        <v>1</v>
      </c>
      <c r="G361">
        <v>44532007</v>
      </c>
      <c r="H361">
        <f t="shared" si="11"/>
        <v>0.28323706034848961</v>
      </c>
    </row>
    <row r="362" spans="1:8" x14ac:dyDescent="0.25">
      <c r="A362" t="s">
        <v>13271</v>
      </c>
      <c r="B362" t="s">
        <v>4358</v>
      </c>
      <c r="C362">
        <v>0</v>
      </c>
      <c r="D362">
        <v>1</v>
      </c>
      <c r="E362">
        <v>0</v>
      </c>
      <c r="F362">
        <f t="shared" si="10"/>
        <v>1</v>
      </c>
      <c r="G362">
        <v>196023</v>
      </c>
      <c r="H362">
        <f t="shared" si="11"/>
        <v>0</v>
      </c>
    </row>
    <row r="363" spans="1:8" x14ac:dyDescent="0.25">
      <c r="A363" t="s">
        <v>13271</v>
      </c>
      <c r="B363" t="s">
        <v>453</v>
      </c>
      <c r="C363">
        <v>0</v>
      </c>
      <c r="D363">
        <v>1</v>
      </c>
      <c r="E363">
        <v>0</v>
      </c>
      <c r="F363">
        <f t="shared" si="10"/>
        <v>1</v>
      </c>
      <c r="G363">
        <v>571463</v>
      </c>
      <c r="H363">
        <f t="shared" si="11"/>
        <v>0</v>
      </c>
    </row>
    <row r="364" spans="1:8" x14ac:dyDescent="0.25">
      <c r="A364" t="s">
        <v>13271</v>
      </c>
      <c r="B364" t="s">
        <v>1604</v>
      </c>
      <c r="C364">
        <v>0</v>
      </c>
      <c r="D364">
        <v>1</v>
      </c>
      <c r="E364">
        <v>0</v>
      </c>
      <c r="F364">
        <f t="shared" si="10"/>
        <v>1</v>
      </c>
      <c r="G364">
        <v>396638</v>
      </c>
      <c r="H364">
        <f t="shared" si="11"/>
        <v>0</v>
      </c>
    </row>
    <row r="365" spans="1:8" x14ac:dyDescent="0.25">
      <c r="A365" t="s">
        <v>13271</v>
      </c>
      <c r="B365" t="s">
        <v>571</v>
      </c>
      <c r="C365">
        <v>0</v>
      </c>
      <c r="D365">
        <v>1</v>
      </c>
      <c r="E365">
        <v>0</v>
      </c>
      <c r="F365">
        <f t="shared" si="10"/>
        <v>1</v>
      </c>
      <c r="G365">
        <v>243735</v>
      </c>
      <c r="H365">
        <f t="shared" si="11"/>
        <v>0</v>
      </c>
    </row>
    <row r="366" spans="1:8" x14ac:dyDescent="0.25">
      <c r="A366" t="s">
        <v>13271</v>
      </c>
      <c r="B366" t="s">
        <v>456</v>
      </c>
      <c r="C366">
        <v>1</v>
      </c>
      <c r="D366">
        <v>1</v>
      </c>
      <c r="E366">
        <v>0</v>
      </c>
      <c r="F366">
        <f t="shared" si="10"/>
        <v>1</v>
      </c>
      <c r="G366">
        <v>2255739</v>
      </c>
      <c r="H366">
        <f t="shared" si="11"/>
        <v>4.4331369896960593E-3</v>
      </c>
    </row>
    <row r="367" spans="1:8" x14ac:dyDescent="0.25">
      <c r="A367" t="s">
        <v>13271</v>
      </c>
      <c r="B367" t="s">
        <v>445</v>
      </c>
      <c r="C367">
        <v>0</v>
      </c>
      <c r="D367">
        <v>1</v>
      </c>
      <c r="E367">
        <v>0</v>
      </c>
      <c r="F367">
        <f t="shared" si="10"/>
        <v>1</v>
      </c>
      <c r="G367">
        <v>16861387</v>
      </c>
      <c r="H367">
        <f t="shared" si="11"/>
        <v>0</v>
      </c>
    </row>
    <row r="368" spans="1:8" x14ac:dyDescent="0.25">
      <c r="A368" t="s">
        <v>13271</v>
      </c>
      <c r="B368" t="s">
        <v>448</v>
      </c>
      <c r="C368">
        <v>0</v>
      </c>
      <c r="D368">
        <v>1</v>
      </c>
      <c r="E368">
        <v>0</v>
      </c>
      <c r="F368">
        <f t="shared" si="10"/>
        <v>1</v>
      </c>
      <c r="G368">
        <v>31004496</v>
      </c>
      <c r="H368">
        <f t="shared" si="11"/>
        <v>0</v>
      </c>
    </row>
    <row r="369" spans="1:8" x14ac:dyDescent="0.25">
      <c r="A369" t="s">
        <v>13271</v>
      </c>
      <c r="B369" t="s">
        <v>450</v>
      </c>
      <c r="C369">
        <v>0</v>
      </c>
      <c r="D369">
        <v>1</v>
      </c>
      <c r="E369">
        <v>0</v>
      </c>
      <c r="F369">
        <f t="shared" si="10"/>
        <v>1</v>
      </c>
      <c r="G369">
        <v>59219234</v>
      </c>
      <c r="H369">
        <f t="shared" si="11"/>
        <v>0</v>
      </c>
    </row>
    <row r="370" spans="1:8" x14ac:dyDescent="0.25">
      <c r="A370" t="s">
        <v>13271</v>
      </c>
      <c r="B370" t="s">
        <v>534</v>
      </c>
      <c r="C370">
        <v>0</v>
      </c>
      <c r="D370">
        <v>1</v>
      </c>
      <c r="E370">
        <v>0</v>
      </c>
      <c r="F370">
        <f t="shared" si="10"/>
        <v>1</v>
      </c>
      <c r="G370">
        <v>44532007</v>
      </c>
      <c r="H370">
        <f t="shared" si="11"/>
        <v>0</v>
      </c>
    </row>
    <row r="371" spans="1:8" x14ac:dyDescent="0.25">
      <c r="A371" t="s">
        <v>13272</v>
      </c>
      <c r="B371" t="s">
        <v>4358</v>
      </c>
      <c r="C371">
        <v>0</v>
      </c>
      <c r="D371">
        <v>1</v>
      </c>
      <c r="E371">
        <v>0</v>
      </c>
      <c r="F371">
        <f t="shared" si="10"/>
        <v>1</v>
      </c>
      <c r="G371">
        <v>196023</v>
      </c>
      <c r="H371">
        <f t="shared" si="11"/>
        <v>0</v>
      </c>
    </row>
    <row r="372" spans="1:8" x14ac:dyDescent="0.25">
      <c r="A372" t="s">
        <v>13272</v>
      </c>
      <c r="B372" t="s">
        <v>453</v>
      </c>
      <c r="C372">
        <v>1</v>
      </c>
      <c r="D372">
        <v>0</v>
      </c>
      <c r="E372">
        <v>0</v>
      </c>
      <c r="F372">
        <f t="shared" si="10"/>
        <v>1</v>
      </c>
      <c r="G372">
        <v>571463</v>
      </c>
      <c r="H372">
        <f t="shared" si="11"/>
        <v>0</v>
      </c>
    </row>
    <row r="373" spans="1:8" x14ac:dyDescent="0.25">
      <c r="A373" t="s">
        <v>13272</v>
      </c>
      <c r="B373" t="s">
        <v>1604</v>
      </c>
      <c r="C373">
        <v>0</v>
      </c>
      <c r="D373">
        <v>1</v>
      </c>
      <c r="E373">
        <v>0</v>
      </c>
      <c r="F373">
        <f t="shared" si="10"/>
        <v>1</v>
      </c>
      <c r="G373">
        <v>396638</v>
      </c>
      <c r="H373">
        <f t="shared" si="11"/>
        <v>0</v>
      </c>
    </row>
    <row r="374" spans="1:8" x14ac:dyDescent="0.25">
      <c r="A374" t="s">
        <v>13272</v>
      </c>
      <c r="B374" t="s">
        <v>571</v>
      </c>
      <c r="C374">
        <v>0</v>
      </c>
      <c r="D374">
        <v>1</v>
      </c>
      <c r="E374">
        <v>1</v>
      </c>
      <c r="F374">
        <v>0</v>
      </c>
      <c r="G374">
        <v>243735</v>
      </c>
      <c r="H374">
        <f t="shared" si="11"/>
        <v>0</v>
      </c>
    </row>
    <row r="375" spans="1:8" x14ac:dyDescent="0.25">
      <c r="A375" t="s">
        <v>13272</v>
      </c>
      <c r="B375" t="s">
        <v>456</v>
      </c>
      <c r="C375">
        <v>2</v>
      </c>
      <c r="D375">
        <f>1/2</f>
        <v>0.5</v>
      </c>
      <c r="E375">
        <v>0</v>
      </c>
      <c r="F375">
        <f t="shared" si="10"/>
        <v>1</v>
      </c>
      <c r="G375">
        <v>2255739</v>
      </c>
      <c r="H375">
        <f t="shared" si="11"/>
        <v>4.4331369896960593E-3</v>
      </c>
    </row>
    <row r="376" spans="1:8" x14ac:dyDescent="0.25">
      <c r="A376" t="s">
        <v>13272</v>
      </c>
      <c r="B376" t="s">
        <v>445</v>
      </c>
      <c r="C376">
        <v>8</v>
      </c>
      <c r="D376">
        <f>6/8</f>
        <v>0.75</v>
      </c>
      <c r="E376">
        <v>0</v>
      </c>
      <c r="F376">
        <f t="shared" si="10"/>
        <v>1</v>
      </c>
      <c r="G376">
        <v>16861387</v>
      </c>
      <c r="H376">
        <f t="shared" si="11"/>
        <v>3.5584261247310197E-3</v>
      </c>
    </row>
    <row r="377" spans="1:8" x14ac:dyDescent="0.25">
      <c r="A377" t="s">
        <v>13272</v>
      </c>
      <c r="B377" t="s">
        <v>448</v>
      </c>
      <c r="C377">
        <v>18</v>
      </c>
      <c r="D377">
        <f>14/18</f>
        <v>0.77777777777777779</v>
      </c>
      <c r="E377">
        <v>0</v>
      </c>
      <c r="F377">
        <f t="shared" si="10"/>
        <v>1</v>
      </c>
      <c r="G377">
        <v>31004496</v>
      </c>
      <c r="H377">
        <f t="shared" si="11"/>
        <v>4.5154741428468951E-3</v>
      </c>
    </row>
    <row r="378" spans="1:8" x14ac:dyDescent="0.25">
      <c r="A378" t="s">
        <v>13272</v>
      </c>
      <c r="B378" t="s">
        <v>450</v>
      </c>
      <c r="C378">
        <v>63</v>
      </c>
      <c r="D378">
        <f>20/35</f>
        <v>0.5714285714285714</v>
      </c>
      <c r="E378">
        <v>0</v>
      </c>
      <c r="F378">
        <f t="shared" si="10"/>
        <v>1</v>
      </c>
      <c r="G378">
        <v>59219234</v>
      </c>
      <c r="H378">
        <f t="shared" si="11"/>
        <v>6.0791059877606654E-3</v>
      </c>
    </row>
    <row r="379" spans="1:8" x14ac:dyDescent="0.25">
      <c r="A379" t="s">
        <v>13272</v>
      </c>
      <c r="B379" t="s">
        <v>534</v>
      </c>
      <c r="C379">
        <v>40</v>
      </c>
      <c r="D379">
        <f>18/40</f>
        <v>0.45</v>
      </c>
      <c r="E379">
        <v>0</v>
      </c>
      <c r="F379">
        <f t="shared" si="10"/>
        <v>1</v>
      </c>
      <c r="G379">
        <v>44532007</v>
      </c>
      <c r="H379">
        <f t="shared" si="11"/>
        <v>4.0420365513730381E-3</v>
      </c>
    </row>
    <row r="380" spans="1:8" x14ac:dyDescent="0.25">
      <c r="A380" t="s">
        <v>13273</v>
      </c>
      <c r="B380" t="s">
        <v>4358</v>
      </c>
      <c r="C380">
        <v>1</v>
      </c>
      <c r="D380">
        <v>0</v>
      </c>
      <c r="E380">
        <v>1</v>
      </c>
      <c r="F380">
        <v>0</v>
      </c>
      <c r="G380">
        <v>196023</v>
      </c>
      <c r="H380">
        <f t="shared" si="11"/>
        <v>0</v>
      </c>
    </row>
    <row r="381" spans="1:8" x14ac:dyDescent="0.25">
      <c r="A381" t="s">
        <v>13273</v>
      </c>
      <c r="B381" t="s">
        <v>453</v>
      </c>
      <c r="C381">
        <v>6</v>
      </c>
      <c r="D381">
        <v>0</v>
      </c>
      <c r="E381">
        <v>0</v>
      </c>
      <c r="F381">
        <f t="shared" si="10"/>
        <v>1</v>
      </c>
      <c r="G381">
        <v>571463</v>
      </c>
      <c r="H381">
        <f t="shared" si="11"/>
        <v>0</v>
      </c>
    </row>
    <row r="382" spans="1:8" x14ac:dyDescent="0.25">
      <c r="A382" t="s">
        <v>13273</v>
      </c>
      <c r="B382" t="s">
        <v>1604</v>
      </c>
      <c r="C382">
        <v>0</v>
      </c>
      <c r="D382">
        <v>1</v>
      </c>
      <c r="E382">
        <v>9</v>
      </c>
      <c r="F382">
        <f>7/9</f>
        <v>0.77777777777777779</v>
      </c>
      <c r="G382">
        <v>396638</v>
      </c>
      <c r="H382">
        <f t="shared" si="11"/>
        <v>0.17648334249365921</v>
      </c>
    </row>
    <row r="383" spans="1:8" x14ac:dyDescent="0.25">
      <c r="A383" t="s">
        <v>13273</v>
      </c>
      <c r="B383" t="s">
        <v>571</v>
      </c>
      <c r="C383">
        <v>2</v>
      </c>
      <c r="D383">
        <f>2/2</f>
        <v>1</v>
      </c>
      <c r="E383">
        <v>8</v>
      </c>
      <c r="F383">
        <v>1</v>
      </c>
      <c r="G383">
        <v>243735</v>
      </c>
      <c r="H383">
        <f t="shared" si="11"/>
        <v>0.41028165835846309</v>
      </c>
    </row>
    <row r="384" spans="1:8" x14ac:dyDescent="0.25">
      <c r="A384" t="s">
        <v>13273</v>
      </c>
      <c r="B384" t="s">
        <v>456</v>
      </c>
      <c r="C384">
        <v>78</v>
      </c>
      <c r="D384">
        <f>18/22</f>
        <v>0.81818181818181823</v>
      </c>
      <c r="E384">
        <v>2</v>
      </c>
      <c r="F384">
        <v>1</v>
      </c>
      <c r="G384">
        <v>2255739</v>
      </c>
      <c r="H384">
        <f t="shared" si="11"/>
        <v>0.29178101641272247</v>
      </c>
    </row>
    <row r="385" spans="1:8" x14ac:dyDescent="0.25">
      <c r="A385" t="s">
        <v>13273</v>
      </c>
      <c r="B385" t="s">
        <v>445</v>
      </c>
      <c r="C385">
        <v>795</v>
      </c>
      <c r="D385">
        <v>0</v>
      </c>
      <c r="E385">
        <v>28</v>
      </c>
      <c r="F385">
        <v>1</v>
      </c>
      <c r="G385">
        <v>16861387</v>
      </c>
      <c r="H385">
        <f t="shared" si="11"/>
        <v>1.6605988582078093E-2</v>
      </c>
    </row>
    <row r="386" spans="1:8" x14ac:dyDescent="0.25">
      <c r="A386" t="s">
        <v>13273</v>
      </c>
      <c r="B386" t="s">
        <v>448</v>
      </c>
      <c r="C386">
        <v>1771</v>
      </c>
      <c r="D386">
        <f>16/25</f>
        <v>0.64</v>
      </c>
      <c r="E386">
        <v>5</v>
      </c>
      <c r="F386">
        <f>4/5</f>
        <v>0.8</v>
      </c>
      <c r="G386">
        <v>31004496</v>
      </c>
      <c r="H386">
        <f t="shared" si="11"/>
        <v>0.36686292207426952</v>
      </c>
    </row>
    <row r="387" spans="1:8" x14ac:dyDescent="0.25">
      <c r="A387" t="s">
        <v>13273</v>
      </c>
      <c r="B387" t="s">
        <v>450</v>
      </c>
      <c r="C387">
        <v>2322</v>
      </c>
      <c r="D387">
        <f>20/25</f>
        <v>0.8</v>
      </c>
      <c r="E387">
        <v>0</v>
      </c>
      <c r="F387">
        <f t="shared" ref="F387:F450" si="12">IF(E387=0,1,"")</f>
        <v>1</v>
      </c>
      <c r="G387">
        <v>59219234</v>
      </c>
      <c r="H387">
        <f t="shared" ref="H387:H450" si="13">(((C387*D387)+(E387*F387))/G387)*10000</f>
        <v>0.31368186896845035</v>
      </c>
    </row>
    <row r="388" spans="1:8" x14ac:dyDescent="0.25">
      <c r="A388" t="s">
        <v>13273</v>
      </c>
      <c r="B388" t="s">
        <v>534</v>
      </c>
      <c r="C388">
        <v>1453</v>
      </c>
      <c r="D388">
        <f>20/31</f>
        <v>0.64516129032258063</v>
      </c>
      <c r="E388">
        <v>0</v>
      </c>
      <c r="F388">
        <f t="shared" si="12"/>
        <v>1</v>
      </c>
      <c r="G388">
        <v>44532007</v>
      </c>
      <c r="H388">
        <f t="shared" si="13"/>
        <v>0.21050462756792201</v>
      </c>
    </row>
    <row r="389" spans="1:8" x14ac:dyDescent="0.25">
      <c r="A389" t="s">
        <v>13274</v>
      </c>
      <c r="B389" t="s">
        <v>4358</v>
      </c>
      <c r="C389">
        <v>1</v>
      </c>
      <c r="D389">
        <v>0</v>
      </c>
      <c r="E389">
        <v>0</v>
      </c>
      <c r="F389">
        <f t="shared" si="12"/>
        <v>1</v>
      </c>
      <c r="G389">
        <v>196023</v>
      </c>
      <c r="H389">
        <f t="shared" si="13"/>
        <v>0</v>
      </c>
    </row>
    <row r="390" spans="1:8" x14ac:dyDescent="0.25">
      <c r="A390" t="s">
        <v>13274</v>
      </c>
      <c r="B390" t="s">
        <v>453</v>
      </c>
      <c r="C390">
        <v>12</v>
      </c>
      <c r="D390">
        <v>0</v>
      </c>
      <c r="E390">
        <v>0</v>
      </c>
      <c r="F390">
        <f t="shared" si="12"/>
        <v>1</v>
      </c>
      <c r="G390">
        <v>571463</v>
      </c>
      <c r="H390">
        <f t="shared" si="13"/>
        <v>0</v>
      </c>
    </row>
    <row r="391" spans="1:8" x14ac:dyDescent="0.25">
      <c r="A391" t="s">
        <v>13274</v>
      </c>
      <c r="B391" t="s">
        <v>1604</v>
      </c>
      <c r="C391">
        <v>0</v>
      </c>
      <c r="D391">
        <v>1</v>
      </c>
      <c r="E391">
        <v>0</v>
      </c>
      <c r="F391">
        <f t="shared" si="12"/>
        <v>1</v>
      </c>
      <c r="G391">
        <v>396638</v>
      </c>
      <c r="H391">
        <f t="shared" si="13"/>
        <v>0</v>
      </c>
    </row>
    <row r="392" spans="1:8" x14ac:dyDescent="0.25">
      <c r="A392" t="s">
        <v>13274</v>
      </c>
      <c r="B392" t="s">
        <v>571</v>
      </c>
      <c r="C392">
        <v>2</v>
      </c>
      <c r="D392">
        <v>0</v>
      </c>
      <c r="E392">
        <v>0</v>
      </c>
      <c r="F392">
        <f t="shared" si="12"/>
        <v>1</v>
      </c>
      <c r="G392">
        <v>243735</v>
      </c>
      <c r="H392">
        <f t="shared" si="13"/>
        <v>0</v>
      </c>
    </row>
    <row r="393" spans="1:8" x14ac:dyDescent="0.25">
      <c r="A393" t="s">
        <v>13274</v>
      </c>
      <c r="B393" t="s">
        <v>456</v>
      </c>
      <c r="C393">
        <v>82</v>
      </c>
      <c r="D393">
        <v>0</v>
      </c>
      <c r="E393">
        <v>0</v>
      </c>
      <c r="F393">
        <f t="shared" si="12"/>
        <v>1</v>
      </c>
      <c r="G393">
        <v>2255739</v>
      </c>
      <c r="H393">
        <f t="shared" si="13"/>
        <v>0</v>
      </c>
    </row>
    <row r="394" spans="1:8" x14ac:dyDescent="0.25">
      <c r="A394" t="s">
        <v>13274</v>
      </c>
      <c r="B394" t="s">
        <v>445</v>
      </c>
      <c r="C394">
        <v>880</v>
      </c>
      <c r="D394">
        <f>20/267</f>
        <v>7.4906367041198504E-2</v>
      </c>
      <c r="E394">
        <v>0</v>
      </c>
      <c r="F394">
        <f t="shared" si="12"/>
        <v>1</v>
      </c>
      <c r="G394">
        <v>16861387</v>
      </c>
      <c r="H394">
        <f t="shared" si="13"/>
        <v>3.9093820096920071E-2</v>
      </c>
    </row>
    <row r="395" spans="1:8" x14ac:dyDescent="0.25">
      <c r="A395" t="s">
        <v>13274</v>
      </c>
      <c r="B395" t="s">
        <v>448</v>
      </c>
      <c r="C395">
        <v>2102</v>
      </c>
      <c r="D395">
        <f>20/127</f>
        <v>0.15748031496062992</v>
      </c>
      <c r="E395">
        <v>0</v>
      </c>
      <c r="F395">
        <f t="shared" si="12"/>
        <v>1</v>
      </c>
      <c r="G395">
        <v>31004496</v>
      </c>
      <c r="H395">
        <f t="shared" si="13"/>
        <v>0.10676632900184672</v>
      </c>
    </row>
    <row r="396" spans="1:8" x14ac:dyDescent="0.25">
      <c r="A396" t="s">
        <v>13274</v>
      </c>
      <c r="B396" t="s">
        <v>450</v>
      </c>
      <c r="C396">
        <v>3670</v>
      </c>
      <c r="D396">
        <f>20/78</f>
        <v>0.25641025641025639</v>
      </c>
      <c r="E396">
        <v>0</v>
      </c>
      <c r="F396">
        <f t="shared" si="12"/>
        <v>1</v>
      </c>
      <c r="G396">
        <v>59219234</v>
      </c>
      <c r="H396">
        <f t="shared" si="13"/>
        <v>0.15890540580542481</v>
      </c>
    </row>
    <row r="397" spans="1:8" x14ac:dyDescent="0.25">
      <c r="A397" t="s">
        <v>13274</v>
      </c>
      <c r="B397" t="s">
        <v>534</v>
      </c>
      <c r="C397">
        <v>2438</v>
      </c>
      <c r="D397">
        <f>20/73</f>
        <v>0.27397260273972601</v>
      </c>
      <c r="E397">
        <v>0</v>
      </c>
      <c r="F397">
        <f t="shared" si="12"/>
        <v>1</v>
      </c>
      <c r="G397">
        <v>44532007</v>
      </c>
      <c r="H397">
        <f t="shared" si="13"/>
        <v>0.14999216304790666</v>
      </c>
    </row>
    <row r="398" spans="1:8" x14ac:dyDescent="0.25">
      <c r="A398" t="s">
        <v>13275</v>
      </c>
      <c r="B398" t="s">
        <v>4358</v>
      </c>
      <c r="C398">
        <v>0</v>
      </c>
      <c r="D398">
        <v>1</v>
      </c>
      <c r="E398">
        <v>0</v>
      </c>
      <c r="F398">
        <f t="shared" si="12"/>
        <v>1</v>
      </c>
      <c r="G398">
        <v>196023</v>
      </c>
      <c r="H398">
        <f t="shared" si="13"/>
        <v>0</v>
      </c>
    </row>
    <row r="399" spans="1:8" x14ac:dyDescent="0.25">
      <c r="A399" t="s">
        <v>13275</v>
      </c>
      <c r="B399" t="s">
        <v>453</v>
      </c>
      <c r="C399">
        <v>2</v>
      </c>
      <c r="D399">
        <v>0</v>
      </c>
      <c r="E399">
        <v>0</v>
      </c>
      <c r="F399">
        <f t="shared" si="12"/>
        <v>1</v>
      </c>
      <c r="G399">
        <v>571463</v>
      </c>
      <c r="H399">
        <f t="shared" si="13"/>
        <v>0</v>
      </c>
    </row>
    <row r="400" spans="1:8" x14ac:dyDescent="0.25">
      <c r="A400" t="s">
        <v>13275</v>
      </c>
      <c r="B400" t="s">
        <v>1604</v>
      </c>
      <c r="C400">
        <v>0</v>
      </c>
      <c r="D400">
        <v>1</v>
      </c>
      <c r="E400">
        <v>0</v>
      </c>
      <c r="F400">
        <f t="shared" si="12"/>
        <v>1</v>
      </c>
      <c r="G400">
        <v>396638</v>
      </c>
      <c r="H400">
        <f t="shared" si="13"/>
        <v>0</v>
      </c>
    </row>
    <row r="401" spans="1:8" x14ac:dyDescent="0.25">
      <c r="A401" t="s">
        <v>13275</v>
      </c>
      <c r="B401" t="s">
        <v>571</v>
      </c>
      <c r="C401">
        <v>0</v>
      </c>
      <c r="D401">
        <v>1</v>
      </c>
      <c r="E401">
        <v>0</v>
      </c>
      <c r="F401">
        <f t="shared" si="12"/>
        <v>1</v>
      </c>
      <c r="G401">
        <v>243735</v>
      </c>
      <c r="H401">
        <f t="shared" si="13"/>
        <v>0</v>
      </c>
    </row>
    <row r="402" spans="1:8" x14ac:dyDescent="0.25">
      <c r="A402" t="s">
        <v>13275</v>
      </c>
      <c r="B402" t="s">
        <v>456</v>
      </c>
      <c r="C402">
        <v>98</v>
      </c>
      <c r="D402">
        <f>1/98</f>
        <v>1.020408163265306E-2</v>
      </c>
      <c r="E402">
        <v>0</v>
      </c>
      <c r="F402">
        <f t="shared" si="12"/>
        <v>1</v>
      </c>
      <c r="G402">
        <v>2255739</v>
      </c>
      <c r="H402">
        <f t="shared" si="13"/>
        <v>4.4331369896960593E-3</v>
      </c>
    </row>
    <row r="403" spans="1:8" x14ac:dyDescent="0.25">
      <c r="A403" t="s">
        <v>13275</v>
      </c>
      <c r="B403" t="s">
        <v>445</v>
      </c>
      <c r="C403">
        <v>615</v>
      </c>
      <c r="D403">
        <f>20/136</f>
        <v>0.14705882352941177</v>
      </c>
      <c r="E403">
        <v>0</v>
      </c>
      <c r="F403">
        <f t="shared" si="12"/>
        <v>1</v>
      </c>
      <c r="G403">
        <v>16861387</v>
      </c>
      <c r="H403">
        <f t="shared" si="13"/>
        <v>5.3638040850724933E-2</v>
      </c>
    </row>
    <row r="404" spans="1:8" x14ac:dyDescent="0.25">
      <c r="A404" t="s">
        <v>13275</v>
      </c>
      <c r="B404" t="s">
        <v>448</v>
      </c>
      <c r="C404">
        <v>1137</v>
      </c>
      <c r="D404">
        <f>20/129</f>
        <v>0.15503875968992248</v>
      </c>
      <c r="E404">
        <v>0</v>
      </c>
      <c r="F404">
        <f t="shared" si="12"/>
        <v>1</v>
      </c>
      <c r="G404">
        <v>31004496</v>
      </c>
      <c r="H404">
        <f t="shared" si="13"/>
        <v>5.685597010428483E-2</v>
      </c>
    </row>
    <row r="405" spans="1:8" x14ac:dyDescent="0.25">
      <c r="A405" t="s">
        <v>13275</v>
      </c>
      <c r="B405" t="s">
        <v>450</v>
      </c>
      <c r="C405">
        <v>787</v>
      </c>
      <c r="D405">
        <f>20/124</f>
        <v>0.16129032258064516</v>
      </c>
      <c r="E405">
        <v>0</v>
      </c>
      <c r="F405">
        <f t="shared" si="12"/>
        <v>1</v>
      </c>
      <c r="G405">
        <v>59219234</v>
      </c>
      <c r="H405">
        <f t="shared" si="13"/>
        <v>2.1434840557202704E-2</v>
      </c>
    </row>
    <row r="406" spans="1:8" x14ac:dyDescent="0.25">
      <c r="A406" t="s">
        <v>13275</v>
      </c>
      <c r="B406" t="s">
        <v>534</v>
      </c>
      <c r="C406">
        <v>353</v>
      </c>
      <c r="D406">
        <f>20/345</f>
        <v>5.7971014492753624E-2</v>
      </c>
      <c r="E406">
        <v>0</v>
      </c>
      <c r="F406">
        <f t="shared" si="12"/>
        <v>1</v>
      </c>
      <c r="G406">
        <v>44532007</v>
      </c>
      <c r="H406">
        <f t="shared" si="13"/>
        <v>4.5952943724144359E-3</v>
      </c>
    </row>
    <row r="407" spans="1:8" x14ac:dyDescent="0.25">
      <c r="A407" t="s">
        <v>13276</v>
      </c>
      <c r="B407" t="s">
        <v>4358</v>
      </c>
      <c r="C407">
        <v>2</v>
      </c>
      <c r="D407">
        <v>0</v>
      </c>
      <c r="E407">
        <v>0</v>
      </c>
      <c r="F407">
        <f t="shared" si="12"/>
        <v>1</v>
      </c>
      <c r="G407">
        <v>196023</v>
      </c>
      <c r="H407">
        <f t="shared" si="13"/>
        <v>0</v>
      </c>
    </row>
    <row r="408" spans="1:8" x14ac:dyDescent="0.25">
      <c r="A408" t="s">
        <v>13276</v>
      </c>
      <c r="B408" t="s">
        <v>453</v>
      </c>
      <c r="C408">
        <v>8</v>
      </c>
      <c r="D408">
        <v>0</v>
      </c>
      <c r="E408">
        <v>1</v>
      </c>
      <c r="F408">
        <v>1</v>
      </c>
      <c r="G408">
        <v>571463</v>
      </c>
      <c r="H408">
        <f t="shared" si="13"/>
        <v>1.7498945688522265E-2</v>
      </c>
    </row>
    <row r="409" spans="1:8" x14ac:dyDescent="0.25">
      <c r="A409" t="s">
        <v>13276</v>
      </c>
      <c r="B409" t="s">
        <v>1604</v>
      </c>
      <c r="C409">
        <v>1</v>
      </c>
      <c r="D409">
        <v>0</v>
      </c>
      <c r="E409">
        <v>14</v>
      </c>
      <c r="F409">
        <f>13/14</f>
        <v>0.9285714285714286</v>
      </c>
      <c r="G409">
        <v>396638</v>
      </c>
      <c r="H409">
        <f t="shared" si="13"/>
        <v>0.32775477891679566</v>
      </c>
    </row>
    <row r="410" spans="1:8" x14ac:dyDescent="0.25">
      <c r="A410" t="s">
        <v>13276</v>
      </c>
      <c r="B410" t="s">
        <v>571</v>
      </c>
      <c r="C410">
        <v>2</v>
      </c>
      <c r="D410">
        <v>0</v>
      </c>
      <c r="E410">
        <v>3</v>
      </c>
      <c r="F410">
        <f>2/3</f>
        <v>0.66666666666666663</v>
      </c>
      <c r="G410">
        <v>243735</v>
      </c>
      <c r="H410">
        <f t="shared" si="13"/>
        <v>8.2056331671692628E-2</v>
      </c>
    </row>
    <row r="411" spans="1:8" x14ac:dyDescent="0.25">
      <c r="A411" t="s">
        <v>13276</v>
      </c>
      <c r="B411" t="s">
        <v>456</v>
      </c>
      <c r="C411">
        <v>80</v>
      </c>
      <c r="D411">
        <f>20/77</f>
        <v>0.25974025974025972</v>
      </c>
      <c r="E411">
        <v>0</v>
      </c>
      <c r="F411">
        <f t="shared" si="12"/>
        <v>1</v>
      </c>
      <c r="G411">
        <v>2255739</v>
      </c>
      <c r="H411">
        <f t="shared" si="13"/>
        <v>9.2117132253424619E-2</v>
      </c>
    </row>
    <row r="412" spans="1:8" x14ac:dyDescent="0.25">
      <c r="A412" t="s">
        <v>13276</v>
      </c>
      <c r="B412" t="s">
        <v>445</v>
      </c>
      <c r="C412">
        <v>600</v>
      </c>
      <c r="D412">
        <f>10/29</f>
        <v>0.34482758620689657</v>
      </c>
      <c r="E412">
        <v>12</v>
      </c>
      <c r="F412">
        <f>10/12</f>
        <v>0.83333333333333337</v>
      </c>
      <c r="G412">
        <v>16861387</v>
      </c>
      <c r="H412">
        <f t="shared" si="13"/>
        <v>0.1286350593365409</v>
      </c>
    </row>
    <row r="413" spans="1:8" x14ac:dyDescent="0.25">
      <c r="A413" t="s">
        <v>13276</v>
      </c>
      <c r="B413" t="s">
        <v>448</v>
      </c>
      <c r="C413">
        <v>1574</v>
      </c>
      <c r="D413">
        <f>17/25</f>
        <v>0.68</v>
      </c>
      <c r="E413">
        <v>3</v>
      </c>
      <c r="F413">
        <v>1</v>
      </c>
      <c r="G413">
        <v>31004496</v>
      </c>
      <c r="H413">
        <f t="shared" si="13"/>
        <v>0.3461820505000307</v>
      </c>
    </row>
    <row r="414" spans="1:8" x14ac:dyDescent="0.25">
      <c r="A414" t="s">
        <v>13276</v>
      </c>
      <c r="B414" t="s">
        <v>450</v>
      </c>
      <c r="C414">
        <v>4294</v>
      </c>
      <c r="D414">
        <f>20/46</f>
        <v>0.43478260869565216</v>
      </c>
      <c r="E414">
        <v>0</v>
      </c>
      <c r="F414">
        <f t="shared" si="12"/>
        <v>1</v>
      </c>
      <c r="G414">
        <v>59219234</v>
      </c>
      <c r="H414">
        <f t="shared" si="13"/>
        <v>0.31526184917203265</v>
      </c>
    </row>
    <row r="415" spans="1:8" x14ac:dyDescent="0.25">
      <c r="A415" t="s">
        <v>13276</v>
      </c>
      <c r="B415" t="s">
        <v>534</v>
      </c>
      <c r="C415">
        <v>2620</v>
      </c>
      <c r="D415">
        <f>20/41</f>
        <v>0.48780487804878048</v>
      </c>
      <c r="E415">
        <v>0</v>
      </c>
      <c r="F415">
        <f t="shared" si="12"/>
        <v>1</v>
      </c>
      <c r="G415">
        <v>44532007</v>
      </c>
      <c r="H415">
        <f t="shared" si="13"/>
        <v>0.28699554917608022</v>
      </c>
    </row>
    <row r="416" spans="1:8" x14ac:dyDescent="0.25">
      <c r="A416" t="s">
        <v>13277</v>
      </c>
      <c r="B416" t="s">
        <v>4358</v>
      </c>
      <c r="C416">
        <v>0</v>
      </c>
      <c r="D416">
        <v>1</v>
      </c>
      <c r="E416">
        <v>0</v>
      </c>
      <c r="F416">
        <f t="shared" si="12"/>
        <v>1</v>
      </c>
      <c r="G416">
        <v>196023</v>
      </c>
      <c r="H416">
        <f t="shared" si="13"/>
        <v>0</v>
      </c>
    </row>
    <row r="417" spans="1:8" x14ac:dyDescent="0.25">
      <c r="A417" t="s">
        <v>13277</v>
      </c>
      <c r="B417" t="s">
        <v>453</v>
      </c>
      <c r="C417">
        <v>0</v>
      </c>
      <c r="D417">
        <v>1</v>
      </c>
      <c r="E417">
        <v>0</v>
      </c>
      <c r="F417">
        <f t="shared" si="12"/>
        <v>1</v>
      </c>
      <c r="G417">
        <v>571463</v>
      </c>
      <c r="H417">
        <f t="shared" si="13"/>
        <v>0</v>
      </c>
    </row>
    <row r="418" spans="1:8" x14ac:dyDescent="0.25">
      <c r="A418" t="s">
        <v>13277</v>
      </c>
      <c r="B418" t="s">
        <v>1604</v>
      </c>
      <c r="C418">
        <v>0</v>
      </c>
      <c r="D418">
        <v>1</v>
      </c>
      <c r="E418">
        <v>19</v>
      </c>
      <c r="F418">
        <v>1</v>
      </c>
      <c r="G418">
        <v>396638</v>
      </c>
      <c r="H418">
        <f t="shared" si="13"/>
        <v>0.47902621533993212</v>
      </c>
    </row>
    <row r="419" spans="1:8" x14ac:dyDescent="0.25">
      <c r="A419" t="s">
        <v>13277</v>
      </c>
      <c r="B419" t="s">
        <v>571</v>
      </c>
      <c r="C419">
        <v>0</v>
      </c>
      <c r="D419">
        <v>1</v>
      </c>
      <c r="E419">
        <v>0</v>
      </c>
      <c r="F419">
        <f t="shared" si="12"/>
        <v>1</v>
      </c>
      <c r="G419">
        <v>243735</v>
      </c>
      <c r="H419">
        <f t="shared" si="13"/>
        <v>0</v>
      </c>
    </row>
    <row r="420" spans="1:8" x14ac:dyDescent="0.25">
      <c r="A420" t="s">
        <v>13277</v>
      </c>
      <c r="B420" t="s">
        <v>456</v>
      </c>
      <c r="C420">
        <v>0</v>
      </c>
      <c r="D420">
        <v>1</v>
      </c>
      <c r="E420">
        <v>0</v>
      </c>
      <c r="F420">
        <f t="shared" si="12"/>
        <v>1</v>
      </c>
      <c r="G420">
        <v>2255739</v>
      </c>
      <c r="H420">
        <f t="shared" si="13"/>
        <v>0</v>
      </c>
    </row>
    <row r="421" spans="1:8" x14ac:dyDescent="0.25">
      <c r="A421" t="s">
        <v>13277</v>
      </c>
      <c r="B421" t="s">
        <v>445</v>
      </c>
      <c r="C421">
        <v>2</v>
      </c>
      <c r="D421">
        <v>1</v>
      </c>
      <c r="E421">
        <v>0</v>
      </c>
      <c r="F421">
        <f t="shared" si="12"/>
        <v>1</v>
      </c>
      <c r="G421">
        <v>16861387</v>
      </c>
      <c r="H421">
        <f t="shared" si="13"/>
        <v>1.1861420415770067E-3</v>
      </c>
    </row>
    <row r="422" spans="1:8" x14ac:dyDescent="0.25">
      <c r="A422" t="s">
        <v>13277</v>
      </c>
      <c r="B422" t="s">
        <v>448</v>
      </c>
      <c r="C422">
        <v>0</v>
      </c>
      <c r="D422">
        <v>1</v>
      </c>
      <c r="E422">
        <v>0</v>
      </c>
      <c r="F422">
        <f t="shared" si="12"/>
        <v>1</v>
      </c>
      <c r="G422">
        <v>31004496</v>
      </c>
      <c r="H422">
        <f t="shared" si="13"/>
        <v>0</v>
      </c>
    </row>
    <row r="423" spans="1:8" x14ac:dyDescent="0.25">
      <c r="A423" t="s">
        <v>13277</v>
      </c>
      <c r="B423" t="s">
        <v>450</v>
      </c>
      <c r="C423">
        <v>1</v>
      </c>
      <c r="D423">
        <v>0</v>
      </c>
      <c r="E423">
        <v>0</v>
      </c>
      <c r="F423">
        <f t="shared" si="12"/>
        <v>1</v>
      </c>
      <c r="G423">
        <v>59219234</v>
      </c>
      <c r="H423">
        <f t="shared" si="13"/>
        <v>0</v>
      </c>
    </row>
    <row r="424" spans="1:8" x14ac:dyDescent="0.25">
      <c r="A424" t="s">
        <v>13277</v>
      </c>
      <c r="B424" t="s">
        <v>534</v>
      </c>
      <c r="C424">
        <v>4</v>
      </c>
      <c r="D424">
        <v>0</v>
      </c>
      <c r="E424">
        <v>0</v>
      </c>
      <c r="F424">
        <f t="shared" si="12"/>
        <v>1</v>
      </c>
      <c r="G424">
        <v>44532007</v>
      </c>
      <c r="H424">
        <f t="shared" si="13"/>
        <v>0</v>
      </c>
    </row>
    <row r="425" spans="1:8" x14ac:dyDescent="0.25">
      <c r="A425" t="s">
        <v>13278</v>
      </c>
      <c r="B425" t="s">
        <v>4358</v>
      </c>
      <c r="C425">
        <v>0</v>
      </c>
      <c r="D425">
        <v>1</v>
      </c>
      <c r="E425">
        <v>0</v>
      </c>
      <c r="F425">
        <f t="shared" si="12"/>
        <v>1</v>
      </c>
      <c r="G425">
        <v>196023</v>
      </c>
      <c r="H425">
        <f t="shared" si="13"/>
        <v>0</v>
      </c>
    </row>
    <row r="426" spans="1:8" x14ac:dyDescent="0.25">
      <c r="A426" t="s">
        <v>13278</v>
      </c>
      <c r="B426" t="s">
        <v>453</v>
      </c>
      <c r="C426">
        <v>0</v>
      </c>
      <c r="D426">
        <v>1</v>
      </c>
      <c r="E426">
        <v>0</v>
      </c>
      <c r="F426">
        <f t="shared" si="12"/>
        <v>1</v>
      </c>
      <c r="G426">
        <v>571463</v>
      </c>
      <c r="H426">
        <f t="shared" si="13"/>
        <v>0</v>
      </c>
    </row>
    <row r="427" spans="1:8" x14ac:dyDescent="0.25">
      <c r="A427" t="s">
        <v>13278</v>
      </c>
      <c r="B427" t="s">
        <v>1604</v>
      </c>
      <c r="C427">
        <v>0</v>
      </c>
      <c r="D427">
        <v>1</v>
      </c>
      <c r="E427">
        <v>0</v>
      </c>
      <c r="F427">
        <f t="shared" si="12"/>
        <v>1</v>
      </c>
      <c r="G427">
        <v>396638</v>
      </c>
      <c r="H427">
        <f t="shared" si="13"/>
        <v>0</v>
      </c>
    </row>
    <row r="428" spans="1:8" x14ac:dyDescent="0.25">
      <c r="A428" t="s">
        <v>13278</v>
      </c>
      <c r="B428" t="s">
        <v>571</v>
      </c>
      <c r="C428">
        <v>0</v>
      </c>
      <c r="D428">
        <v>1</v>
      </c>
      <c r="E428">
        <v>0</v>
      </c>
      <c r="F428">
        <f t="shared" si="12"/>
        <v>1</v>
      </c>
      <c r="G428">
        <v>243735</v>
      </c>
      <c r="H428">
        <f t="shared" si="13"/>
        <v>0</v>
      </c>
    </row>
    <row r="429" spans="1:8" x14ac:dyDescent="0.25">
      <c r="A429" t="s">
        <v>13278</v>
      </c>
      <c r="B429" t="s">
        <v>456</v>
      </c>
      <c r="C429">
        <v>0</v>
      </c>
      <c r="D429">
        <v>1</v>
      </c>
      <c r="E429">
        <v>0</v>
      </c>
      <c r="F429">
        <f t="shared" si="12"/>
        <v>1</v>
      </c>
      <c r="G429">
        <v>2255739</v>
      </c>
      <c r="H429">
        <f t="shared" si="13"/>
        <v>0</v>
      </c>
    </row>
    <row r="430" spans="1:8" x14ac:dyDescent="0.25">
      <c r="A430" t="s">
        <v>13278</v>
      </c>
      <c r="B430" t="s">
        <v>445</v>
      </c>
      <c r="C430">
        <v>1</v>
      </c>
      <c r="D430">
        <v>1</v>
      </c>
      <c r="E430">
        <v>0</v>
      </c>
      <c r="F430">
        <f t="shared" si="12"/>
        <v>1</v>
      </c>
      <c r="G430">
        <v>16861387</v>
      </c>
      <c r="H430">
        <f t="shared" si="13"/>
        <v>5.9307102078850333E-4</v>
      </c>
    </row>
    <row r="431" spans="1:8" x14ac:dyDescent="0.25">
      <c r="A431" t="s">
        <v>13278</v>
      </c>
      <c r="B431" t="s">
        <v>448</v>
      </c>
      <c r="C431">
        <v>0</v>
      </c>
      <c r="D431">
        <v>1</v>
      </c>
      <c r="E431">
        <v>0</v>
      </c>
      <c r="F431">
        <f t="shared" si="12"/>
        <v>1</v>
      </c>
      <c r="G431">
        <v>31004496</v>
      </c>
      <c r="H431">
        <f t="shared" si="13"/>
        <v>0</v>
      </c>
    </row>
    <row r="432" spans="1:8" x14ac:dyDescent="0.25">
      <c r="A432" t="s">
        <v>13278</v>
      </c>
      <c r="B432" t="s">
        <v>450</v>
      </c>
      <c r="C432">
        <v>0</v>
      </c>
      <c r="D432">
        <v>1</v>
      </c>
      <c r="E432">
        <v>0</v>
      </c>
      <c r="F432">
        <f t="shared" si="12"/>
        <v>1</v>
      </c>
      <c r="G432">
        <v>59219234</v>
      </c>
      <c r="H432">
        <f t="shared" si="13"/>
        <v>0</v>
      </c>
    </row>
    <row r="433" spans="1:8" x14ac:dyDescent="0.25">
      <c r="A433" t="s">
        <v>13278</v>
      </c>
      <c r="B433" t="s">
        <v>534</v>
      </c>
      <c r="C433">
        <v>0</v>
      </c>
      <c r="D433">
        <v>1</v>
      </c>
      <c r="E433">
        <v>0</v>
      </c>
      <c r="F433">
        <f t="shared" si="12"/>
        <v>1</v>
      </c>
      <c r="G433">
        <v>44532007</v>
      </c>
      <c r="H433">
        <f t="shared" si="13"/>
        <v>0</v>
      </c>
    </row>
    <row r="434" spans="1:8" x14ac:dyDescent="0.25">
      <c r="A434" t="s">
        <v>13279</v>
      </c>
      <c r="B434" t="s">
        <v>4358</v>
      </c>
      <c r="C434">
        <v>0</v>
      </c>
      <c r="D434">
        <v>1</v>
      </c>
      <c r="E434">
        <v>0</v>
      </c>
      <c r="F434">
        <f t="shared" si="12"/>
        <v>1</v>
      </c>
      <c r="G434">
        <v>196023</v>
      </c>
      <c r="H434">
        <f t="shared" si="13"/>
        <v>0</v>
      </c>
    </row>
    <row r="435" spans="1:8" x14ac:dyDescent="0.25">
      <c r="A435" t="s">
        <v>13279</v>
      </c>
      <c r="B435" t="s">
        <v>453</v>
      </c>
      <c r="C435">
        <v>1</v>
      </c>
      <c r="D435">
        <v>0</v>
      </c>
      <c r="E435">
        <v>0</v>
      </c>
      <c r="F435">
        <f t="shared" si="12"/>
        <v>1</v>
      </c>
      <c r="G435">
        <v>571463</v>
      </c>
      <c r="H435">
        <f t="shared" si="13"/>
        <v>0</v>
      </c>
    </row>
    <row r="436" spans="1:8" x14ac:dyDescent="0.25">
      <c r="A436" t="s">
        <v>13279</v>
      </c>
      <c r="B436" t="s">
        <v>1604</v>
      </c>
      <c r="C436">
        <v>0</v>
      </c>
      <c r="D436">
        <v>1</v>
      </c>
      <c r="E436">
        <v>0</v>
      </c>
      <c r="F436">
        <f t="shared" si="12"/>
        <v>1</v>
      </c>
      <c r="G436">
        <v>396638</v>
      </c>
      <c r="H436">
        <f t="shared" si="13"/>
        <v>0</v>
      </c>
    </row>
    <row r="437" spans="1:8" x14ac:dyDescent="0.25">
      <c r="A437" t="s">
        <v>13279</v>
      </c>
      <c r="B437" t="s">
        <v>571</v>
      </c>
      <c r="C437">
        <v>0</v>
      </c>
      <c r="D437">
        <v>1</v>
      </c>
      <c r="E437">
        <v>0</v>
      </c>
      <c r="F437">
        <f t="shared" si="12"/>
        <v>1</v>
      </c>
      <c r="G437">
        <v>243735</v>
      </c>
      <c r="H437">
        <f t="shared" si="13"/>
        <v>0</v>
      </c>
    </row>
    <row r="438" spans="1:8" x14ac:dyDescent="0.25">
      <c r="A438" t="s">
        <v>13279</v>
      </c>
      <c r="B438" t="s">
        <v>456</v>
      </c>
      <c r="C438">
        <v>0</v>
      </c>
      <c r="D438">
        <v>1</v>
      </c>
      <c r="E438">
        <v>0</v>
      </c>
      <c r="F438">
        <f t="shared" si="12"/>
        <v>1</v>
      </c>
      <c r="G438">
        <v>2255739</v>
      </c>
      <c r="H438">
        <f t="shared" si="13"/>
        <v>0</v>
      </c>
    </row>
    <row r="439" spans="1:8" x14ac:dyDescent="0.25">
      <c r="A439" t="s">
        <v>13279</v>
      </c>
      <c r="B439" t="s">
        <v>445</v>
      </c>
      <c r="C439">
        <v>11</v>
      </c>
      <c r="D439">
        <f>1/11</f>
        <v>9.0909090909090912E-2</v>
      </c>
      <c r="E439">
        <v>0</v>
      </c>
      <c r="F439">
        <f t="shared" si="12"/>
        <v>1</v>
      </c>
      <c r="G439">
        <v>16861387</v>
      </c>
      <c r="H439">
        <f t="shared" si="13"/>
        <v>5.9307102078850333E-4</v>
      </c>
    </row>
    <row r="440" spans="1:8" x14ac:dyDescent="0.25">
      <c r="A440" t="s">
        <v>13279</v>
      </c>
      <c r="B440" t="s">
        <v>448</v>
      </c>
      <c r="C440">
        <v>14</v>
      </c>
      <c r="D440">
        <v>0</v>
      </c>
      <c r="E440">
        <v>0</v>
      </c>
      <c r="F440">
        <f t="shared" si="12"/>
        <v>1</v>
      </c>
      <c r="G440">
        <v>31004496</v>
      </c>
      <c r="H440">
        <f t="shared" si="13"/>
        <v>0</v>
      </c>
    </row>
    <row r="441" spans="1:8" x14ac:dyDescent="0.25">
      <c r="A441" t="s">
        <v>13279</v>
      </c>
      <c r="B441" t="s">
        <v>450</v>
      </c>
      <c r="C441">
        <v>96</v>
      </c>
      <c r="D441">
        <f>1/96</f>
        <v>1.0416666666666666E-2</v>
      </c>
      <c r="E441">
        <v>0</v>
      </c>
      <c r="F441">
        <f t="shared" si="12"/>
        <v>1</v>
      </c>
      <c r="G441">
        <v>59219234</v>
      </c>
      <c r="H441">
        <f t="shared" si="13"/>
        <v>1.6886405521557404E-4</v>
      </c>
    </row>
    <row r="442" spans="1:8" x14ac:dyDescent="0.25">
      <c r="A442" t="s">
        <v>13279</v>
      </c>
      <c r="B442" t="s">
        <v>534</v>
      </c>
      <c r="C442">
        <v>42</v>
      </c>
      <c r="D442">
        <f>1/42</f>
        <v>2.3809523809523808E-2</v>
      </c>
      <c r="E442">
        <v>0</v>
      </c>
      <c r="F442">
        <f t="shared" si="12"/>
        <v>1</v>
      </c>
      <c r="G442">
        <v>44532007</v>
      </c>
      <c r="H442">
        <f t="shared" si="13"/>
        <v>2.2455758618739101E-4</v>
      </c>
    </row>
    <row r="443" spans="1:8" x14ac:dyDescent="0.25">
      <c r="A443" t="s">
        <v>13280</v>
      </c>
      <c r="B443" t="s">
        <v>4358</v>
      </c>
      <c r="C443">
        <v>0</v>
      </c>
      <c r="D443">
        <v>1</v>
      </c>
      <c r="E443">
        <v>0</v>
      </c>
      <c r="F443">
        <f t="shared" si="12"/>
        <v>1</v>
      </c>
      <c r="G443">
        <v>196023</v>
      </c>
      <c r="H443">
        <f t="shared" si="13"/>
        <v>0</v>
      </c>
    </row>
    <row r="444" spans="1:8" x14ac:dyDescent="0.25">
      <c r="A444" t="s">
        <v>13280</v>
      </c>
      <c r="B444" t="s">
        <v>453</v>
      </c>
      <c r="C444">
        <v>1</v>
      </c>
      <c r="D444">
        <v>1</v>
      </c>
      <c r="E444">
        <v>0</v>
      </c>
      <c r="F444">
        <f t="shared" si="12"/>
        <v>1</v>
      </c>
      <c r="G444">
        <v>571463</v>
      </c>
      <c r="H444">
        <f t="shared" si="13"/>
        <v>1.7498945688522265E-2</v>
      </c>
    </row>
    <row r="445" spans="1:8" x14ac:dyDescent="0.25">
      <c r="A445" t="s">
        <v>13280</v>
      </c>
      <c r="B445" t="s">
        <v>1604</v>
      </c>
      <c r="C445">
        <v>0</v>
      </c>
      <c r="D445">
        <v>1</v>
      </c>
      <c r="E445">
        <v>0</v>
      </c>
      <c r="F445">
        <f t="shared" si="12"/>
        <v>1</v>
      </c>
      <c r="G445">
        <v>396638</v>
      </c>
      <c r="H445">
        <f t="shared" si="13"/>
        <v>0</v>
      </c>
    </row>
    <row r="446" spans="1:8" x14ac:dyDescent="0.25">
      <c r="A446" t="s">
        <v>13280</v>
      </c>
      <c r="B446" t="s">
        <v>571</v>
      </c>
      <c r="C446">
        <v>0</v>
      </c>
      <c r="D446">
        <v>1</v>
      </c>
      <c r="E446">
        <v>0</v>
      </c>
      <c r="F446">
        <f t="shared" si="12"/>
        <v>1</v>
      </c>
      <c r="G446">
        <v>243735</v>
      </c>
      <c r="H446">
        <f t="shared" si="13"/>
        <v>0</v>
      </c>
    </row>
    <row r="447" spans="1:8" x14ac:dyDescent="0.25">
      <c r="A447" t="s">
        <v>13280</v>
      </c>
      <c r="B447" t="s">
        <v>456</v>
      </c>
      <c r="C447">
        <v>0</v>
      </c>
      <c r="D447">
        <v>1</v>
      </c>
      <c r="E447">
        <v>0</v>
      </c>
      <c r="F447">
        <f t="shared" si="12"/>
        <v>1</v>
      </c>
      <c r="G447">
        <v>2255739</v>
      </c>
      <c r="H447">
        <f t="shared" si="13"/>
        <v>0</v>
      </c>
    </row>
    <row r="448" spans="1:8" x14ac:dyDescent="0.25">
      <c r="A448" t="s">
        <v>13280</v>
      </c>
      <c r="B448" t="s">
        <v>445</v>
      </c>
      <c r="C448">
        <v>0</v>
      </c>
      <c r="D448">
        <v>1</v>
      </c>
      <c r="E448">
        <v>0</v>
      </c>
      <c r="F448">
        <f t="shared" si="12"/>
        <v>1</v>
      </c>
      <c r="G448">
        <v>16861387</v>
      </c>
      <c r="H448">
        <f t="shared" si="13"/>
        <v>0</v>
      </c>
    </row>
    <row r="449" spans="1:8" x14ac:dyDescent="0.25">
      <c r="A449" t="s">
        <v>13280</v>
      </c>
      <c r="B449" t="s">
        <v>448</v>
      </c>
      <c r="C449">
        <v>0</v>
      </c>
      <c r="D449">
        <v>1</v>
      </c>
      <c r="E449">
        <v>0</v>
      </c>
      <c r="F449">
        <f t="shared" si="12"/>
        <v>1</v>
      </c>
      <c r="G449">
        <v>31004496</v>
      </c>
      <c r="H449">
        <f t="shared" si="13"/>
        <v>0</v>
      </c>
    </row>
    <row r="450" spans="1:8" x14ac:dyDescent="0.25">
      <c r="A450" t="s">
        <v>13280</v>
      </c>
      <c r="B450" t="s">
        <v>450</v>
      </c>
      <c r="C450">
        <v>0</v>
      </c>
      <c r="D450">
        <v>1</v>
      </c>
      <c r="E450">
        <v>0</v>
      </c>
      <c r="F450">
        <f t="shared" si="12"/>
        <v>1</v>
      </c>
      <c r="G450">
        <v>59219234</v>
      </c>
      <c r="H450">
        <f t="shared" si="13"/>
        <v>0</v>
      </c>
    </row>
    <row r="451" spans="1:8" x14ac:dyDescent="0.25">
      <c r="A451" t="s">
        <v>13280</v>
      </c>
      <c r="B451" t="s">
        <v>534</v>
      </c>
      <c r="C451">
        <v>0</v>
      </c>
      <c r="D451">
        <v>1</v>
      </c>
      <c r="E451">
        <v>0</v>
      </c>
      <c r="F451">
        <f t="shared" ref="F451:F514" si="14">IF(E451=0,1,"")</f>
        <v>1</v>
      </c>
      <c r="G451">
        <v>44532007</v>
      </c>
      <c r="H451">
        <f t="shared" ref="H451:H514" si="15">(((C451*D451)+(E451*F451))/G451)*10000</f>
        <v>0</v>
      </c>
    </row>
    <row r="452" spans="1:8" x14ac:dyDescent="0.25">
      <c r="A452" t="s">
        <v>13281</v>
      </c>
      <c r="B452" t="s">
        <v>4358</v>
      </c>
      <c r="C452">
        <v>0</v>
      </c>
      <c r="D452">
        <v>1</v>
      </c>
      <c r="E452">
        <v>10</v>
      </c>
      <c r="F452">
        <v>1</v>
      </c>
      <c r="G452">
        <v>196023</v>
      </c>
      <c r="H452">
        <f t="shared" si="15"/>
        <v>0.51014421777036367</v>
      </c>
    </row>
    <row r="453" spans="1:8" x14ac:dyDescent="0.25">
      <c r="A453" t="s">
        <v>13281</v>
      </c>
      <c r="B453" t="s">
        <v>453</v>
      </c>
      <c r="C453">
        <v>29</v>
      </c>
      <c r="D453">
        <f>17/17</f>
        <v>1</v>
      </c>
      <c r="E453">
        <v>3</v>
      </c>
      <c r="F453">
        <v>1</v>
      </c>
      <c r="G453">
        <v>571463</v>
      </c>
      <c r="H453">
        <f t="shared" si="15"/>
        <v>0.55996626203271249</v>
      </c>
    </row>
    <row r="454" spans="1:8" x14ac:dyDescent="0.25">
      <c r="A454" t="s">
        <v>13281</v>
      </c>
      <c r="B454" t="s">
        <v>1604</v>
      </c>
      <c r="C454">
        <v>1</v>
      </c>
      <c r="D454">
        <v>1</v>
      </c>
      <c r="E454">
        <v>3</v>
      </c>
      <c r="F454">
        <v>1</v>
      </c>
      <c r="G454">
        <v>396638</v>
      </c>
      <c r="H454">
        <f t="shared" si="15"/>
        <v>0.10084762428209097</v>
      </c>
    </row>
    <row r="455" spans="1:8" x14ac:dyDescent="0.25">
      <c r="A455" t="s">
        <v>13281</v>
      </c>
      <c r="B455" t="s">
        <v>571</v>
      </c>
      <c r="C455">
        <v>1</v>
      </c>
      <c r="D455">
        <v>1</v>
      </c>
      <c r="E455">
        <v>0</v>
      </c>
      <c r="F455">
        <f t="shared" si="14"/>
        <v>1</v>
      </c>
      <c r="G455">
        <v>243735</v>
      </c>
      <c r="H455">
        <f t="shared" si="15"/>
        <v>4.1028165835846314E-2</v>
      </c>
    </row>
    <row r="456" spans="1:8" x14ac:dyDescent="0.25">
      <c r="A456" t="s">
        <v>13281</v>
      </c>
      <c r="B456" t="s">
        <v>456</v>
      </c>
      <c r="C456">
        <v>0</v>
      </c>
      <c r="D456">
        <v>1</v>
      </c>
      <c r="E456">
        <v>0</v>
      </c>
      <c r="F456">
        <f t="shared" si="14"/>
        <v>1</v>
      </c>
      <c r="G456">
        <v>2255739</v>
      </c>
      <c r="H456">
        <f t="shared" si="15"/>
        <v>0</v>
      </c>
    </row>
    <row r="457" spans="1:8" x14ac:dyDescent="0.25">
      <c r="A457" t="s">
        <v>13281</v>
      </c>
      <c r="B457" t="s">
        <v>445</v>
      </c>
      <c r="C457">
        <v>0</v>
      </c>
      <c r="D457">
        <v>1</v>
      </c>
      <c r="E457">
        <v>0</v>
      </c>
      <c r="F457">
        <f t="shared" si="14"/>
        <v>1</v>
      </c>
      <c r="G457">
        <v>16861387</v>
      </c>
      <c r="H457">
        <f t="shared" si="15"/>
        <v>0</v>
      </c>
    </row>
    <row r="458" spans="1:8" x14ac:dyDescent="0.25">
      <c r="A458" t="s">
        <v>13281</v>
      </c>
      <c r="B458" t="s">
        <v>448</v>
      </c>
      <c r="C458">
        <v>0</v>
      </c>
      <c r="D458">
        <v>1</v>
      </c>
      <c r="E458">
        <v>0</v>
      </c>
      <c r="F458">
        <f t="shared" si="14"/>
        <v>1</v>
      </c>
      <c r="G458">
        <v>31004496</v>
      </c>
      <c r="H458">
        <f t="shared" si="15"/>
        <v>0</v>
      </c>
    </row>
    <row r="459" spans="1:8" x14ac:dyDescent="0.25">
      <c r="A459" t="s">
        <v>13281</v>
      </c>
      <c r="B459" t="s">
        <v>450</v>
      </c>
      <c r="C459">
        <v>0</v>
      </c>
      <c r="D459">
        <v>1</v>
      </c>
      <c r="E459">
        <v>0</v>
      </c>
      <c r="F459">
        <f t="shared" si="14"/>
        <v>1</v>
      </c>
      <c r="G459">
        <v>59219234</v>
      </c>
      <c r="H459">
        <f t="shared" si="15"/>
        <v>0</v>
      </c>
    </row>
    <row r="460" spans="1:8" x14ac:dyDescent="0.25">
      <c r="A460" t="s">
        <v>13281</v>
      </c>
      <c r="B460" t="s">
        <v>534</v>
      </c>
      <c r="C460">
        <v>0</v>
      </c>
      <c r="D460">
        <v>1</v>
      </c>
      <c r="E460">
        <v>0</v>
      </c>
      <c r="F460">
        <f t="shared" si="14"/>
        <v>1</v>
      </c>
      <c r="G460">
        <v>44532007</v>
      </c>
      <c r="H460">
        <f t="shared" si="15"/>
        <v>0</v>
      </c>
    </row>
    <row r="461" spans="1:8" x14ac:dyDescent="0.25">
      <c r="A461" t="s">
        <v>13282</v>
      </c>
      <c r="B461" t="s">
        <v>4358</v>
      </c>
      <c r="C461">
        <v>0</v>
      </c>
      <c r="D461">
        <v>1</v>
      </c>
      <c r="E461">
        <v>0</v>
      </c>
      <c r="F461">
        <f t="shared" si="14"/>
        <v>1</v>
      </c>
      <c r="G461">
        <v>196023</v>
      </c>
      <c r="H461">
        <f t="shared" si="15"/>
        <v>0</v>
      </c>
    </row>
    <row r="462" spans="1:8" x14ac:dyDescent="0.25">
      <c r="A462" t="s">
        <v>13282</v>
      </c>
      <c r="B462" t="s">
        <v>453</v>
      </c>
      <c r="C462">
        <v>0</v>
      </c>
      <c r="D462">
        <v>1</v>
      </c>
      <c r="E462">
        <v>0</v>
      </c>
      <c r="F462">
        <f t="shared" si="14"/>
        <v>1</v>
      </c>
      <c r="G462">
        <v>571463</v>
      </c>
      <c r="H462">
        <f t="shared" si="15"/>
        <v>0</v>
      </c>
    </row>
    <row r="463" spans="1:8" x14ac:dyDescent="0.25">
      <c r="A463" t="s">
        <v>13282</v>
      </c>
      <c r="B463" t="s">
        <v>1604</v>
      </c>
      <c r="C463">
        <v>0</v>
      </c>
      <c r="D463">
        <v>1</v>
      </c>
      <c r="E463">
        <v>0</v>
      </c>
      <c r="F463">
        <f t="shared" si="14"/>
        <v>1</v>
      </c>
      <c r="G463">
        <v>396638</v>
      </c>
      <c r="H463">
        <f t="shared" si="15"/>
        <v>0</v>
      </c>
    </row>
    <row r="464" spans="1:8" x14ac:dyDescent="0.25">
      <c r="A464" t="s">
        <v>13282</v>
      </c>
      <c r="B464" t="s">
        <v>571</v>
      </c>
      <c r="C464">
        <v>0</v>
      </c>
      <c r="D464">
        <v>1</v>
      </c>
      <c r="E464">
        <v>0</v>
      </c>
      <c r="F464">
        <f t="shared" si="14"/>
        <v>1</v>
      </c>
      <c r="G464">
        <v>243735</v>
      </c>
      <c r="H464">
        <f t="shared" si="15"/>
        <v>0</v>
      </c>
    </row>
    <row r="465" spans="1:8" x14ac:dyDescent="0.25">
      <c r="A465" t="s">
        <v>13282</v>
      </c>
      <c r="B465" t="s">
        <v>456</v>
      </c>
      <c r="C465">
        <v>1</v>
      </c>
      <c r="D465">
        <v>1</v>
      </c>
      <c r="E465">
        <v>0</v>
      </c>
      <c r="F465">
        <f t="shared" si="14"/>
        <v>1</v>
      </c>
      <c r="G465">
        <v>2255739</v>
      </c>
      <c r="H465">
        <f t="shared" si="15"/>
        <v>4.4331369896960593E-3</v>
      </c>
    </row>
    <row r="466" spans="1:8" x14ac:dyDescent="0.25">
      <c r="A466" t="s">
        <v>13282</v>
      </c>
      <c r="B466" t="s">
        <v>445</v>
      </c>
      <c r="C466">
        <v>1</v>
      </c>
      <c r="D466">
        <v>0</v>
      </c>
      <c r="E466">
        <v>0</v>
      </c>
      <c r="F466">
        <f t="shared" si="14"/>
        <v>1</v>
      </c>
      <c r="G466">
        <v>16861387</v>
      </c>
      <c r="H466">
        <f t="shared" si="15"/>
        <v>0</v>
      </c>
    </row>
    <row r="467" spans="1:8" x14ac:dyDescent="0.25">
      <c r="A467" t="s">
        <v>13282</v>
      </c>
      <c r="B467" t="s">
        <v>448</v>
      </c>
      <c r="C467">
        <v>104</v>
      </c>
      <c r="D467">
        <f>20/20</f>
        <v>1</v>
      </c>
      <c r="E467">
        <v>0</v>
      </c>
      <c r="F467">
        <f t="shared" si="14"/>
        <v>1</v>
      </c>
      <c r="G467">
        <v>31004496</v>
      </c>
      <c r="H467">
        <f t="shared" si="15"/>
        <v>3.3543522204005506E-2</v>
      </c>
    </row>
    <row r="468" spans="1:8" x14ac:dyDescent="0.25">
      <c r="A468" t="s">
        <v>13282</v>
      </c>
      <c r="B468" t="s">
        <v>450</v>
      </c>
      <c r="C468">
        <v>286</v>
      </c>
      <c r="D468">
        <f>20/20</f>
        <v>1</v>
      </c>
      <c r="E468">
        <v>0</v>
      </c>
      <c r="F468">
        <f t="shared" si="14"/>
        <v>1</v>
      </c>
      <c r="G468">
        <v>59219234</v>
      </c>
      <c r="H468">
        <f t="shared" si="15"/>
        <v>4.8295119791654177E-2</v>
      </c>
    </row>
    <row r="469" spans="1:8" x14ac:dyDescent="0.25">
      <c r="A469" t="s">
        <v>13282</v>
      </c>
      <c r="B469" t="s">
        <v>534</v>
      </c>
      <c r="C469">
        <v>380</v>
      </c>
      <c r="D469">
        <f>20/20</f>
        <v>1</v>
      </c>
      <c r="E469">
        <v>0</v>
      </c>
      <c r="F469">
        <f t="shared" si="14"/>
        <v>1</v>
      </c>
      <c r="G469">
        <v>44532007</v>
      </c>
      <c r="H469">
        <f t="shared" si="15"/>
        <v>8.5331882751208593E-2</v>
      </c>
    </row>
    <row r="470" spans="1:8" x14ac:dyDescent="0.25">
      <c r="A470" t="s">
        <v>13283</v>
      </c>
      <c r="B470" t="s">
        <v>4358</v>
      </c>
      <c r="C470">
        <v>0</v>
      </c>
      <c r="D470">
        <v>1</v>
      </c>
      <c r="E470">
        <v>1</v>
      </c>
      <c r="F470">
        <v>1</v>
      </c>
      <c r="G470">
        <v>196023</v>
      </c>
      <c r="H470">
        <f t="shared" si="15"/>
        <v>5.101442177703637E-2</v>
      </c>
    </row>
    <row r="471" spans="1:8" x14ac:dyDescent="0.25">
      <c r="A471" t="s">
        <v>13283</v>
      </c>
      <c r="B471" t="s">
        <v>453</v>
      </c>
      <c r="C471">
        <v>7</v>
      </c>
      <c r="D471">
        <f>5/7</f>
        <v>0.7142857142857143</v>
      </c>
      <c r="E471">
        <v>0</v>
      </c>
      <c r="F471">
        <f t="shared" si="14"/>
        <v>1</v>
      </c>
      <c r="G471">
        <v>571463</v>
      </c>
      <c r="H471">
        <f t="shared" si="15"/>
        <v>8.749472844261133E-2</v>
      </c>
    </row>
    <row r="472" spans="1:8" x14ac:dyDescent="0.25">
      <c r="A472" t="s">
        <v>13283</v>
      </c>
      <c r="B472" t="s">
        <v>1604</v>
      </c>
      <c r="C472">
        <v>0</v>
      </c>
      <c r="D472">
        <v>1</v>
      </c>
      <c r="E472">
        <v>20</v>
      </c>
      <c r="F472">
        <v>1</v>
      </c>
      <c r="G472">
        <v>396638</v>
      </c>
      <c r="H472">
        <f t="shared" si="15"/>
        <v>0.50423812141045488</v>
      </c>
    </row>
    <row r="473" spans="1:8" x14ac:dyDescent="0.25">
      <c r="A473" t="s">
        <v>13283</v>
      </c>
      <c r="B473" t="s">
        <v>571</v>
      </c>
      <c r="C473">
        <v>1</v>
      </c>
      <c r="D473">
        <v>1</v>
      </c>
      <c r="E473">
        <v>7</v>
      </c>
      <c r="F473">
        <v>1</v>
      </c>
      <c r="G473">
        <v>243735</v>
      </c>
      <c r="H473">
        <f t="shared" si="15"/>
        <v>0.32822532668677051</v>
      </c>
    </row>
    <row r="474" spans="1:8" x14ac:dyDescent="0.25">
      <c r="A474" t="s">
        <v>13283</v>
      </c>
      <c r="B474" t="s">
        <v>456</v>
      </c>
      <c r="C474">
        <v>110</v>
      </c>
      <c r="D474">
        <f>20/34</f>
        <v>0.58823529411764708</v>
      </c>
      <c r="E474">
        <v>0</v>
      </c>
      <c r="F474">
        <f t="shared" si="14"/>
        <v>1</v>
      </c>
      <c r="G474">
        <v>2255739</v>
      </c>
      <c r="H474">
        <f t="shared" si="15"/>
        <v>0.286850040509745</v>
      </c>
    </row>
    <row r="475" spans="1:8" x14ac:dyDescent="0.25">
      <c r="A475" t="s">
        <v>13283</v>
      </c>
      <c r="B475" t="s">
        <v>445</v>
      </c>
      <c r="C475">
        <v>591</v>
      </c>
      <c r="D475">
        <f>17/32</f>
        <v>0.53125</v>
      </c>
      <c r="E475">
        <v>3</v>
      </c>
      <c r="F475">
        <v>1</v>
      </c>
      <c r="G475">
        <v>16861387</v>
      </c>
      <c r="H475">
        <f t="shared" si="15"/>
        <v>0.18798498012055589</v>
      </c>
    </row>
    <row r="476" spans="1:8" x14ac:dyDescent="0.25">
      <c r="A476" t="s">
        <v>13283</v>
      </c>
      <c r="B476" t="s">
        <v>448</v>
      </c>
      <c r="C476">
        <v>1230</v>
      </c>
      <c r="D476">
        <f>20/52</f>
        <v>0.38461538461538464</v>
      </c>
      <c r="E476">
        <v>0</v>
      </c>
      <c r="F476">
        <f t="shared" si="14"/>
        <v>1</v>
      </c>
      <c r="G476">
        <v>31004496</v>
      </c>
      <c r="H476">
        <f t="shared" si="15"/>
        <v>0.15258332955224399</v>
      </c>
    </row>
    <row r="477" spans="1:8" x14ac:dyDescent="0.25">
      <c r="A477" t="s">
        <v>13283</v>
      </c>
      <c r="B477" t="s">
        <v>450</v>
      </c>
      <c r="C477">
        <v>917</v>
      </c>
      <c r="D477">
        <f>20/65</f>
        <v>0.30769230769230771</v>
      </c>
      <c r="E477">
        <v>0</v>
      </c>
      <c r="F477">
        <f t="shared" si="14"/>
        <v>1</v>
      </c>
      <c r="G477">
        <v>59219234</v>
      </c>
      <c r="H477">
        <f t="shared" si="15"/>
        <v>4.7645642656209672E-2</v>
      </c>
    </row>
    <row r="478" spans="1:8" x14ac:dyDescent="0.25">
      <c r="A478" t="s">
        <v>13283</v>
      </c>
      <c r="B478" t="s">
        <v>534</v>
      </c>
      <c r="C478">
        <v>566</v>
      </c>
      <c r="D478">
        <f>20/151</f>
        <v>0.13245033112582782</v>
      </c>
      <c r="E478">
        <v>0</v>
      </c>
      <c r="F478">
        <f t="shared" si="14"/>
        <v>1</v>
      </c>
      <c r="G478">
        <v>44532007</v>
      </c>
      <c r="H478">
        <f t="shared" si="15"/>
        <v>1.6834383282392493E-2</v>
      </c>
    </row>
    <row r="479" spans="1:8" x14ac:dyDescent="0.25">
      <c r="A479" t="s">
        <v>13284</v>
      </c>
      <c r="B479" t="s">
        <v>4358</v>
      </c>
      <c r="C479">
        <v>36</v>
      </c>
      <c r="D479">
        <v>0</v>
      </c>
      <c r="E479">
        <v>30</v>
      </c>
      <c r="F479">
        <f>1/30</f>
        <v>3.3333333333333333E-2</v>
      </c>
      <c r="G479">
        <v>196023</v>
      </c>
      <c r="H479">
        <f t="shared" si="15"/>
        <v>5.101442177703637E-2</v>
      </c>
    </row>
    <row r="480" spans="1:8" x14ac:dyDescent="0.25">
      <c r="A480" t="s">
        <v>13284</v>
      </c>
      <c r="B480" t="s">
        <v>453</v>
      </c>
      <c r="C480">
        <v>405</v>
      </c>
      <c r="D480">
        <f>2/405</f>
        <v>4.9382716049382715E-3</v>
      </c>
      <c r="E480">
        <v>1</v>
      </c>
      <c r="F480">
        <v>0</v>
      </c>
      <c r="G480">
        <v>571463</v>
      </c>
      <c r="H480">
        <f t="shared" si="15"/>
        <v>3.4997891377044531E-2</v>
      </c>
    </row>
    <row r="481" spans="1:8" x14ac:dyDescent="0.25">
      <c r="A481" t="s">
        <v>13284</v>
      </c>
      <c r="B481" t="s">
        <v>1604</v>
      </c>
      <c r="C481">
        <v>9</v>
      </c>
      <c r="D481">
        <v>0</v>
      </c>
      <c r="E481">
        <v>50</v>
      </c>
      <c r="F481">
        <f>3/50</f>
        <v>0.06</v>
      </c>
      <c r="G481">
        <v>396638</v>
      </c>
      <c r="H481">
        <f t="shared" si="15"/>
        <v>7.5635718211568226E-2</v>
      </c>
    </row>
    <row r="482" spans="1:8" x14ac:dyDescent="0.25">
      <c r="A482" t="s">
        <v>13284</v>
      </c>
      <c r="B482" t="s">
        <v>571</v>
      </c>
      <c r="C482">
        <v>26</v>
      </c>
      <c r="D482">
        <f>1/26</f>
        <v>3.8461538461538464E-2</v>
      </c>
      <c r="E482">
        <v>2</v>
      </c>
      <c r="F482">
        <v>1</v>
      </c>
      <c r="G482">
        <v>243735</v>
      </c>
      <c r="H482">
        <f t="shared" si="15"/>
        <v>0.12308449750753893</v>
      </c>
    </row>
    <row r="483" spans="1:8" x14ac:dyDescent="0.25">
      <c r="A483" t="s">
        <v>13284</v>
      </c>
      <c r="B483" t="s">
        <v>456</v>
      </c>
      <c r="C483">
        <v>730</v>
      </c>
      <c r="D483">
        <f>20/154</f>
        <v>0.12987012987012986</v>
      </c>
      <c r="E483">
        <v>0</v>
      </c>
      <c r="F483">
        <f t="shared" si="14"/>
        <v>1</v>
      </c>
      <c r="G483">
        <v>2255739</v>
      </c>
      <c r="H483">
        <f t="shared" si="15"/>
        <v>0.42028441590624976</v>
      </c>
    </row>
    <row r="484" spans="1:8" x14ac:dyDescent="0.25">
      <c r="A484" t="s">
        <v>13284</v>
      </c>
      <c r="B484" t="s">
        <v>445</v>
      </c>
      <c r="C484">
        <v>7740</v>
      </c>
      <c r="D484">
        <f>17/117</f>
        <v>0.14529914529914531</v>
      </c>
      <c r="E484">
        <v>5</v>
      </c>
      <c r="F484">
        <f>3/5</f>
        <v>0.6</v>
      </c>
      <c r="G484">
        <v>16861387</v>
      </c>
      <c r="H484">
        <f t="shared" si="15"/>
        <v>0.66875600721066708</v>
      </c>
    </row>
    <row r="485" spans="1:8" x14ac:dyDescent="0.25">
      <c r="A485" t="s">
        <v>13284</v>
      </c>
      <c r="B485" t="s">
        <v>448</v>
      </c>
      <c r="C485">
        <v>15705</v>
      </c>
      <c r="D485">
        <f>13/56</f>
        <v>0.23214285714285715</v>
      </c>
      <c r="E485">
        <v>8</v>
      </c>
      <c r="F485">
        <f>7/8</f>
        <v>0.875</v>
      </c>
      <c r="G485">
        <v>31004496</v>
      </c>
      <c r="H485">
        <f t="shared" si="15"/>
        <v>1.1781528625488933</v>
      </c>
    </row>
    <row r="486" spans="1:8" x14ac:dyDescent="0.25">
      <c r="A486" t="s">
        <v>13284</v>
      </c>
      <c r="B486" t="s">
        <v>450</v>
      </c>
      <c r="C486">
        <v>25256</v>
      </c>
      <c r="D486">
        <f>20/94</f>
        <v>0.21276595744680851</v>
      </c>
      <c r="E486">
        <v>0</v>
      </c>
      <c r="F486">
        <f t="shared" si="14"/>
        <v>1</v>
      </c>
      <c r="G486">
        <v>59219234</v>
      </c>
      <c r="H486">
        <f t="shared" si="15"/>
        <v>0.90741076138819954</v>
      </c>
    </row>
    <row r="487" spans="1:8" x14ac:dyDescent="0.25">
      <c r="A487" t="s">
        <v>13284</v>
      </c>
      <c r="B487" t="s">
        <v>534</v>
      </c>
      <c r="C487">
        <v>18914</v>
      </c>
      <c r="D487">
        <f>20/144</f>
        <v>0.1388888888888889</v>
      </c>
      <c r="E487">
        <v>0</v>
      </c>
      <c r="F487">
        <f t="shared" si="14"/>
        <v>1</v>
      </c>
      <c r="G487">
        <v>44532007</v>
      </c>
      <c r="H487">
        <f t="shared" si="15"/>
        <v>0.5899003034928213</v>
      </c>
    </row>
    <row r="488" spans="1:8" x14ac:dyDescent="0.25">
      <c r="A488" t="s">
        <v>13285</v>
      </c>
      <c r="B488" t="s">
        <v>4358</v>
      </c>
      <c r="C488">
        <v>0</v>
      </c>
      <c r="D488">
        <v>1</v>
      </c>
      <c r="E488">
        <v>0</v>
      </c>
      <c r="F488">
        <f t="shared" si="14"/>
        <v>1</v>
      </c>
      <c r="G488">
        <v>196023</v>
      </c>
      <c r="H488">
        <f t="shared" si="15"/>
        <v>0</v>
      </c>
    </row>
    <row r="489" spans="1:8" x14ac:dyDescent="0.25">
      <c r="A489" t="s">
        <v>13285</v>
      </c>
      <c r="B489" t="s">
        <v>453</v>
      </c>
      <c r="C489">
        <v>0</v>
      </c>
      <c r="D489">
        <v>1</v>
      </c>
      <c r="E489">
        <v>0</v>
      </c>
      <c r="F489">
        <f t="shared" si="14"/>
        <v>1</v>
      </c>
      <c r="G489">
        <v>571463</v>
      </c>
      <c r="H489">
        <f t="shared" si="15"/>
        <v>0</v>
      </c>
    </row>
    <row r="490" spans="1:8" x14ac:dyDescent="0.25">
      <c r="A490" t="s">
        <v>13285</v>
      </c>
      <c r="B490" t="s">
        <v>1604</v>
      </c>
      <c r="C490">
        <v>0</v>
      </c>
      <c r="D490">
        <v>1</v>
      </c>
      <c r="E490">
        <v>0</v>
      </c>
      <c r="F490">
        <f t="shared" si="14"/>
        <v>1</v>
      </c>
      <c r="G490">
        <v>396638</v>
      </c>
      <c r="H490">
        <f t="shared" si="15"/>
        <v>0</v>
      </c>
    </row>
    <row r="491" spans="1:8" x14ac:dyDescent="0.25">
      <c r="A491" t="s">
        <v>13285</v>
      </c>
      <c r="B491" t="s">
        <v>571</v>
      </c>
      <c r="C491">
        <v>0</v>
      </c>
      <c r="D491">
        <v>1</v>
      </c>
      <c r="E491">
        <v>0</v>
      </c>
      <c r="F491">
        <f t="shared" si="14"/>
        <v>1</v>
      </c>
      <c r="G491">
        <v>243735</v>
      </c>
      <c r="H491">
        <f t="shared" si="15"/>
        <v>0</v>
      </c>
    </row>
    <row r="492" spans="1:8" x14ac:dyDescent="0.25">
      <c r="A492" t="s">
        <v>13285</v>
      </c>
      <c r="B492" t="s">
        <v>456</v>
      </c>
      <c r="C492">
        <v>0</v>
      </c>
      <c r="D492">
        <v>1</v>
      </c>
      <c r="E492">
        <v>0</v>
      </c>
      <c r="F492">
        <f t="shared" si="14"/>
        <v>1</v>
      </c>
      <c r="G492">
        <v>2255739</v>
      </c>
      <c r="H492">
        <f t="shared" si="15"/>
        <v>0</v>
      </c>
    </row>
    <row r="493" spans="1:8" x14ac:dyDescent="0.25">
      <c r="A493" t="s">
        <v>13285</v>
      </c>
      <c r="B493" t="s">
        <v>445</v>
      </c>
      <c r="C493">
        <v>2</v>
      </c>
      <c r="D493">
        <v>1</v>
      </c>
      <c r="E493">
        <v>0</v>
      </c>
      <c r="F493">
        <f t="shared" si="14"/>
        <v>1</v>
      </c>
      <c r="G493">
        <v>16861387</v>
      </c>
      <c r="H493">
        <f t="shared" si="15"/>
        <v>1.1861420415770067E-3</v>
      </c>
    </row>
    <row r="494" spans="1:8" x14ac:dyDescent="0.25">
      <c r="A494" t="s">
        <v>13285</v>
      </c>
      <c r="B494" t="s">
        <v>448</v>
      </c>
      <c r="C494">
        <v>1</v>
      </c>
      <c r="D494">
        <v>1</v>
      </c>
      <c r="E494">
        <v>0</v>
      </c>
      <c r="F494">
        <f t="shared" si="14"/>
        <v>1</v>
      </c>
      <c r="G494">
        <v>31004496</v>
      </c>
      <c r="H494">
        <f t="shared" si="15"/>
        <v>3.2253386734620686E-4</v>
      </c>
    </row>
    <row r="495" spans="1:8" x14ac:dyDescent="0.25">
      <c r="A495" t="s">
        <v>13285</v>
      </c>
      <c r="B495" t="s">
        <v>450</v>
      </c>
      <c r="C495">
        <v>1</v>
      </c>
      <c r="D495">
        <v>1</v>
      </c>
      <c r="E495">
        <v>0</v>
      </c>
      <c r="F495">
        <f t="shared" si="14"/>
        <v>1</v>
      </c>
      <c r="G495">
        <v>59219234</v>
      </c>
      <c r="H495">
        <f t="shared" si="15"/>
        <v>1.6886405521557404E-4</v>
      </c>
    </row>
    <row r="496" spans="1:8" x14ac:dyDescent="0.25">
      <c r="A496" t="s">
        <v>13285</v>
      </c>
      <c r="B496" t="s">
        <v>534</v>
      </c>
      <c r="C496">
        <v>0</v>
      </c>
      <c r="D496">
        <v>1</v>
      </c>
      <c r="E496">
        <v>0</v>
      </c>
      <c r="F496">
        <f t="shared" si="14"/>
        <v>1</v>
      </c>
      <c r="G496">
        <v>44532007</v>
      </c>
      <c r="H496">
        <f t="shared" si="15"/>
        <v>0</v>
      </c>
    </row>
    <row r="497" spans="1:8" x14ac:dyDescent="0.25">
      <c r="A497" t="s">
        <v>13286</v>
      </c>
      <c r="B497" t="s">
        <v>4358</v>
      </c>
      <c r="C497">
        <v>0</v>
      </c>
      <c r="D497">
        <v>1</v>
      </c>
      <c r="E497">
        <v>0</v>
      </c>
      <c r="F497">
        <f t="shared" si="14"/>
        <v>1</v>
      </c>
      <c r="G497">
        <v>196023</v>
      </c>
      <c r="H497">
        <f t="shared" si="15"/>
        <v>0</v>
      </c>
    </row>
    <row r="498" spans="1:8" x14ac:dyDescent="0.25">
      <c r="A498" t="s">
        <v>13286</v>
      </c>
      <c r="B498" t="s">
        <v>453</v>
      </c>
      <c r="C498">
        <v>0</v>
      </c>
      <c r="D498">
        <v>1</v>
      </c>
      <c r="E498">
        <v>0</v>
      </c>
      <c r="F498">
        <f t="shared" si="14"/>
        <v>1</v>
      </c>
      <c r="G498">
        <v>571463</v>
      </c>
      <c r="H498">
        <f t="shared" si="15"/>
        <v>0</v>
      </c>
    </row>
    <row r="499" spans="1:8" x14ac:dyDescent="0.25">
      <c r="A499" t="s">
        <v>13286</v>
      </c>
      <c r="B499" t="s">
        <v>1604</v>
      </c>
      <c r="C499">
        <v>0</v>
      </c>
      <c r="D499">
        <v>1</v>
      </c>
      <c r="E499">
        <v>0</v>
      </c>
      <c r="F499">
        <f t="shared" si="14"/>
        <v>1</v>
      </c>
      <c r="G499">
        <v>396638</v>
      </c>
      <c r="H499">
        <f t="shared" si="15"/>
        <v>0</v>
      </c>
    </row>
    <row r="500" spans="1:8" x14ac:dyDescent="0.25">
      <c r="A500" t="s">
        <v>13286</v>
      </c>
      <c r="B500" t="s">
        <v>571</v>
      </c>
      <c r="C500">
        <v>0</v>
      </c>
      <c r="D500">
        <v>1</v>
      </c>
      <c r="E500">
        <v>0</v>
      </c>
      <c r="F500">
        <f t="shared" si="14"/>
        <v>1</v>
      </c>
      <c r="G500">
        <v>243735</v>
      </c>
      <c r="H500">
        <f t="shared" si="15"/>
        <v>0</v>
      </c>
    </row>
    <row r="501" spans="1:8" x14ac:dyDescent="0.25">
      <c r="A501" t="s">
        <v>13286</v>
      </c>
      <c r="B501" t="s">
        <v>456</v>
      </c>
      <c r="C501">
        <v>2</v>
      </c>
      <c r="D501">
        <f>1/2</f>
        <v>0.5</v>
      </c>
      <c r="E501">
        <v>0</v>
      </c>
      <c r="F501">
        <f t="shared" si="14"/>
        <v>1</v>
      </c>
      <c r="G501">
        <v>2255739</v>
      </c>
      <c r="H501">
        <f t="shared" si="15"/>
        <v>4.4331369896960593E-3</v>
      </c>
    </row>
    <row r="502" spans="1:8" x14ac:dyDescent="0.25">
      <c r="A502" t="s">
        <v>13286</v>
      </c>
      <c r="B502" t="s">
        <v>445</v>
      </c>
      <c r="C502">
        <v>11</v>
      </c>
      <c r="D502">
        <f>7/11</f>
        <v>0.63636363636363635</v>
      </c>
      <c r="E502">
        <v>0</v>
      </c>
      <c r="F502">
        <f t="shared" si="14"/>
        <v>1</v>
      </c>
      <c r="G502">
        <v>16861387</v>
      </c>
      <c r="H502">
        <f t="shared" si="15"/>
        <v>4.1514971455195232E-3</v>
      </c>
    </row>
    <row r="503" spans="1:8" x14ac:dyDescent="0.25">
      <c r="A503" t="s">
        <v>13286</v>
      </c>
      <c r="B503" t="s">
        <v>448</v>
      </c>
      <c r="C503">
        <v>68</v>
      </c>
      <c r="D503">
        <f>6/68</f>
        <v>8.8235294117647065E-2</v>
      </c>
      <c r="E503">
        <v>0</v>
      </c>
      <c r="F503">
        <f t="shared" si="14"/>
        <v>1</v>
      </c>
      <c r="G503">
        <v>31004496</v>
      </c>
      <c r="H503">
        <f t="shared" si="15"/>
        <v>1.9352032040772409E-3</v>
      </c>
    </row>
    <row r="504" spans="1:8" x14ac:dyDescent="0.25">
      <c r="A504" t="s">
        <v>13286</v>
      </c>
      <c r="B504" t="s">
        <v>450</v>
      </c>
      <c r="C504">
        <v>65</v>
      </c>
      <c r="D504">
        <f>7/65</f>
        <v>0.1076923076923077</v>
      </c>
      <c r="E504">
        <v>0</v>
      </c>
      <c r="F504">
        <f t="shared" si="14"/>
        <v>1</v>
      </c>
      <c r="G504">
        <v>59219234</v>
      </c>
      <c r="H504">
        <f t="shared" si="15"/>
        <v>1.1820483865090184E-3</v>
      </c>
    </row>
    <row r="505" spans="1:8" x14ac:dyDescent="0.25">
      <c r="A505" t="s">
        <v>13286</v>
      </c>
      <c r="B505" t="s">
        <v>534</v>
      </c>
      <c r="C505">
        <v>11</v>
      </c>
      <c r="D505">
        <v>0</v>
      </c>
      <c r="E505">
        <v>0</v>
      </c>
      <c r="F505">
        <f t="shared" si="14"/>
        <v>1</v>
      </c>
      <c r="G505">
        <v>44532007</v>
      </c>
      <c r="H505">
        <f t="shared" si="15"/>
        <v>0</v>
      </c>
    </row>
    <row r="506" spans="1:8" x14ac:dyDescent="0.25">
      <c r="A506" t="s">
        <v>13287</v>
      </c>
      <c r="B506" t="s">
        <v>4358</v>
      </c>
      <c r="C506">
        <v>0</v>
      </c>
      <c r="D506">
        <v>1</v>
      </c>
      <c r="E506">
        <v>0</v>
      </c>
      <c r="F506">
        <f t="shared" si="14"/>
        <v>1</v>
      </c>
      <c r="G506">
        <v>196023</v>
      </c>
      <c r="H506">
        <f t="shared" si="15"/>
        <v>0</v>
      </c>
    </row>
    <row r="507" spans="1:8" x14ac:dyDescent="0.25">
      <c r="A507" t="s">
        <v>13287</v>
      </c>
      <c r="B507" t="s">
        <v>453</v>
      </c>
      <c r="C507">
        <v>0</v>
      </c>
      <c r="D507">
        <v>1</v>
      </c>
      <c r="E507">
        <v>0</v>
      </c>
      <c r="F507">
        <f t="shared" si="14"/>
        <v>1</v>
      </c>
      <c r="G507">
        <v>571463</v>
      </c>
      <c r="H507">
        <f t="shared" si="15"/>
        <v>0</v>
      </c>
    </row>
    <row r="508" spans="1:8" x14ac:dyDescent="0.25">
      <c r="A508" t="s">
        <v>13287</v>
      </c>
      <c r="B508" t="s">
        <v>1604</v>
      </c>
      <c r="C508">
        <v>0</v>
      </c>
      <c r="D508">
        <v>1</v>
      </c>
      <c r="E508">
        <v>0</v>
      </c>
      <c r="F508">
        <f t="shared" si="14"/>
        <v>1</v>
      </c>
      <c r="G508">
        <v>396638</v>
      </c>
      <c r="H508">
        <f t="shared" si="15"/>
        <v>0</v>
      </c>
    </row>
    <row r="509" spans="1:8" x14ac:dyDescent="0.25">
      <c r="A509" t="s">
        <v>13287</v>
      </c>
      <c r="B509" t="s">
        <v>571</v>
      </c>
      <c r="C509">
        <v>0</v>
      </c>
      <c r="D509">
        <v>1</v>
      </c>
      <c r="E509">
        <v>0</v>
      </c>
      <c r="F509">
        <f t="shared" si="14"/>
        <v>1</v>
      </c>
      <c r="G509">
        <v>243735</v>
      </c>
      <c r="H509">
        <f t="shared" si="15"/>
        <v>0</v>
      </c>
    </row>
    <row r="510" spans="1:8" x14ac:dyDescent="0.25">
      <c r="A510" t="s">
        <v>13287</v>
      </c>
      <c r="B510" t="s">
        <v>456</v>
      </c>
      <c r="C510">
        <v>1</v>
      </c>
      <c r="D510">
        <v>0</v>
      </c>
      <c r="E510">
        <v>0</v>
      </c>
      <c r="F510">
        <f t="shared" si="14"/>
        <v>1</v>
      </c>
      <c r="G510">
        <v>2255739</v>
      </c>
      <c r="H510">
        <f t="shared" si="15"/>
        <v>0</v>
      </c>
    </row>
    <row r="511" spans="1:8" x14ac:dyDescent="0.25">
      <c r="A511" t="s">
        <v>13287</v>
      </c>
      <c r="B511" t="s">
        <v>445</v>
      </c>
      <c r="C511">
        <v>33</v>
      </c>
      <c r="D511">
        <v>0</v>
      </c>
      <c r="E511">
        <v>0</v>
      </c>
      <c r="F511">
        <f t="shared" si="14"/>
        <v>1</v>
      </c>
      <c r="G511">
        <v>16861387</v>
      </c>
      <c r="H511">
        <f t="shared" si="15"/>
        <v>0</v>
      </c>
    </row>
    <row r="512" spans="1:8" x14ac:dyDescent="0.25">
      <c r="A512" t="s">
        <v>13287</v>
      </c>
      <c r="B512" t="s">
        <v>448</v>
      </c>
      <c r="C512">
        <v>60</v>
      </c>
      <c r="D512">
        <f>2/60</f>
        <v>3.3333333333333333E-2</v>
      </c>
      <c r="E512">
        <v>0</v>
      </c>
      <c r="F512">
        <f t="shared" si="14"/>
        <v>1</v>
      </c>
      <c r="G512">
        <v>31004496</v>
      </c>
      <c r="H512">
        <f t="shared" si="15"/>
        <v>6.4506773469241371E-4</v>
      </c>
    </row>
    <row r="513" spans="1:8" x14ac:dyDescent="0.25">
      <c r="A513" t="s">
        <v>13287</v>
      </c>
      <c r="B513" t="s">
        <v>450</v>
      </c>
      <c r="C513">
        <v>57</v>
      </c>
      <c r="D513">
        <f>2/57</f>
        <v>3.5087719298245612E-2</v>
      </c>
      <c r="E513">
        <v>0</v>
      </c>
      <c r="F513">
        <f t="shared" si="14"/>
        <v>1</v>
      </c>
      <c r="G513">
        <v>59219234</v>
      </c>
      <c r="H513">
        <f t="shared" si="15"/>
        <v>3.3772811043114809E-4</v>
      </c>
    </row>
    <row r="514" spans="1:8" x14ac:dyDescent="0.25">
      <c r="A514" t="s">
        <v>13287</v>
      </c>
      <c r="B514" t="s">
        <v>534</v>
      </c>
      <c r="C514">
        <v>43</v>
      </c>
      <c r="D514">
        <f>11/43</f>
        <v>0.2558139534883721</v>
      </c>
      <c r="E514">
        <v>0</v>
      </c>
      <c r="F514">
        <f t="shared" si="14"/>
        <v>1</v>
      </c>
      <c r="G514">
        <v>44532007</v>
      </c>
      <c r="H514">
        <f t="shared" si="15"/>
        <v>2.470133448061301E-3</v>
      </c>
    </row>
    <row r="515" spans="1:8" x14ac:dyDescent="0.25">
      <c r="A515" t="s">
        <v>13288</v>
      </c>
      <c r="B515" t="s">
        <v>4358</v>
      </c>
      <c r="C515">
        <v>1</v>
      </c>
      <c r="D515">
        <v>0</v>
      </c>
      <c r="E515">
        <v>0</v>
      </c>
      <c r="F515">
        <f t="shared" ref="F515:F578" si="16">IF(E515=0,1,"")</f>
        <v>1</v>
      </c>
      <c r="G515">
        <v>196023</v>
      </c>
      <c r="H515">
        <f t="shared" ref="H515:H578" si="17">(((C515*D515)+(E515*F515))/G515)*10000</f>
        <v>0</v>
      </c>
    </row>
    <row r="516" spans="1:8" x14ac:dyDescent="0.25">
      <c r="A516" t="s">
        <v>13288</v>
      </c>
      <c r="B516" t="s">
        <v>453</v>
      </c>
      <c r="C516">
        <v>0</v>
      </c>
      <c r="D516">
        <v>1</v>
      </c>
      <c r="E516">
        <v>0</v>
      </c>
      <c r="F516">
        <f t="shared" si="16"/>
        <v>1</v>
      </c>
      <c r="G516">
        <v>571463</v>
      </c>
      <c r="H516">
        <f t="shared" si="17"/>
        <v>0</v>
      </c>
    </row>
    <row r="517" spans="1:8" x14ac:dyDescent="0.25">
      <c r="A517" t="s">
        <v>13288</v>
      </c>
      <c r="B517" t="s">
        <v>1604</v>
      </c>
      <c r="C517">
        <v>0</v>
      </c>
      <c r="D517">
        <v>1</v>
      </c>
      <c r="E517">
        <v>0</v>
      </c>
      <c r="F517">
        <f t="shared" si="16"/>
        <v>1</v>
      </c>
      <c r="G517">
        <v>396638</v>
      </c>
      <c r="H517">
        <f t="shared" si="17"/>
        <v>0</v>
      </c>
    </row>
    <row r="518" spans="1:8" x14ac:dyDescent="0.25">
      <c r="A518" t="s">
        <v>13288</v>
      </c>
      <c r="B518" t="s">
        <v>571</v>
      </c>
      <c r="C518">
        <v>1</v>
      </c>
      <c r="D518">
        <v>0</v>
      </c>
      <c r="E518">
        <v>2</v>
      </c>
      <c r="F518">
        <v>0.5</v>
      </c>
      <c r="G518">
        <v>243735</v>
      </c>
      <c r="H518">
        <f t="shared" si="17"/>
        <v>4.1028165835846314E-2</v>
      </c>
    </row>
    <row r="519" spans="1:8" x14ac:dyDescent="0.25">
      <c r="A519" t="s">
        <v>13288</v>
      </c>
      <c r="B519" t="s">
        <v>456</v>
      </c>
      <c r="C519">
        <v>13</v>
      </c>
      <c r="D519">
        <f>1/13</f>
        <v>7.6923076923076927E-2</v>
      </c>
      <c r="E519">
        <v>0</v>
      </c>
      <c r="F519">
        <f t="shared" si="16"/>
        <v>1</v>
      </c>
      <c r="G519">
        <v>2255739</v>
      </c>
      <c r="H519">
        <f t="shared" si="17"/>
        <v>4.4331369896960593E-3</v>
      </c>
    </row>
    <row r="520" spans="1:8" x14ac:dyDescent="0.25">
      <c r="A520" t="s">
        <v>13288</v>
      </c>
      <c r="B520" t="s">
        <v>445</v>
      </c>
      <c r="C520">
        <v>90</v>
      </c>
      <c r="D520">
        <f>11/90</f>
        <v>0.12222222222222222</v>
      </c>
      <c r="E520">
        <v>0</v>
      </c>
      <c r="F520">
        <f t="shared" si="16"/>
        <v>1</v>
      </c>
      <c r="G520">
        <v>16861387</v>
      </c>
      <c r="H520">
        <f t="shared" si="17"/>
        <v>6.523781228673536E-3</v>
      </c>
    </row>
    <row r="521" spans="1:8" x14ac:dyDescent="0.25">
      <c r="A521" t="s">
        <v>13288</v>
      </c>
      <c r="B521" t="s">
        <v>448</v>
      </c>
      <c r="C521">
        <v>104</v>
      </c>
      <c r="D521">
        <f>9/104</f>
        <v>8.6538461538461536E-2</v>
      </c>
      <c r="E521">
        <v>0</v>
      </c>
      <c r="F521">
        <f t="shared" si="16"/>
        <v>1</v>
      </c>
      <c r="G521">
        <v>31004496</v>
      </c>
      <c r="H521">
        <f t="shared" si="17"/>
        <v>2.9028048061158613E-3</v>
      </c>
    </row>
    <row r="522" spans="1:8" x14ac:dyDescent="0.25">
      <c r="A522" t="s">
        <v>13288</v>
      </c>
      <c r="B522" t="s">
        <v>450</v>
      </c>
      <c r="C522">
        <v>122</v>
      </c>
      <c r="D522">
        <f>5/122</f>
        <v>4.0983606557377046E-2</v>
      </c>
      <c r="E522">
        <v>0</v>
      </c>
      <c r="F522">
        <f t="shared" si="16"/>
        <v>1</v>
      </c>
      <c r="G522">
        <v>59219234</v>
      </c>
      <c r="H522">
        <f t="shared" si="17"/>
        <v>8.4432027607787028E-4</v>
      </c>
    </row>
    <row r="523" spans="1:8" x14ac:dyDescent="0.25">
      <c r="A523" t="s">
        <v>13288</v>
      </c>
      <c r="B523" t="s">
        <v>534</v>
      </c>
      <c r="C523">
        <v>58</v>
      </c>
      <c r="D523">
        <f>4/58</f>
        <v>6.8965517241379309E-2</v>
      </c>
      <c r="E523">
        <v>0</v>
      </c>
      <c r="F523">
        <f t="shared" si="16"/>
        <v>1</v>
      </c>
      <c r="G523">
        <v>44532007</v>
      </c>
      <c r="H523">
        <f t="shared" si="17"/>
        <v>8.9823034474956404E-4</v>
      </c>
    </row>
    <row r="524" spans="1:8" x14ac:dyDescent="0.25">
      <c r="A524" t="s">
        <v>13289</v>
      </c>
      <c r="B524" t="s">
        <v>4358</v>
      </c>
      <c r="C524">
        <v>0</v>
      </c>
      <c r="D524">
        <v>1</v>
      </c>
      <c r="E524">
        <v>0</v>
      </c>
      <c r="F524">
        <f t="shared" si="16"/>
        <v>1</v>
      </c>
      <c r="G524">
        <v>196023</v>
      </c>
      <c r="H524">
        <f t="shared" si="17"/>
        <v>0</v>
      </c>
    </row>
    <row r="525" spans="1:8" x14ac:dyDescent="0.25">
      <c r="A525" t="s">
        <v>13289</v>
      </c>
      <c r="B525" t="s">
        <v>453</v>
      </c>
      <c r="C525">
        <v>1</v>
      </c>
      <c r="D525">
        <v>0</v>
      </c>
      <c r="E525">
        <v>0</v>
      </c>
      <c r="F525">
        <f t="shared" si="16"/>
        <v>1</v>
      </c>
      <c r="G525">
        <v>571463</v>
      </c>
      <c r="H525">
        <f t="shared" si="17"/>
        <v>0</v>
      </c>
    </row>
    <row r="526" spans="1:8" x14ac:dyDescent="0.25">
      <c r="A526" t="s">
        <v>13289</v>
      </c>
      <c r="B526" t="s">
        <v>1604</v>
      </c>
      <c r="C526">
        <v>0</v>
      </c>
      <c r="D526">
        <v>1</v>
      </c>
      <c r="E526">
        <v>5</v>
      </c>
      <c r="F526">
        <f>3/5</f>
        <v>0.6</v>
      </c>
      <c r="G526">
        <v>396638</v>
      </c>
      <c r="H526">
        <f t="shared" si="17"/>
        <v>7.5635718211568226E-2</v>
      </c>
    </row>
    <row r="527" spans="1:8" x14ac:dyDescent="0.25">
      <c r="A527" t="s">
        <v>13289</v>
      </c>
      <c r="B527" t="s">
        <v>571</v>
      </c>
      <c r="C527">
        <v>0</v>
      </c>
      <c r="D527">
        <v>1</v>
      </c>
      <c r="E527">
        <v>1</v>
      </c>
      <c r="F527">
        <v>0</v>
      </c>
      <c r="G527">
        <v>243735</v>
      </c>
      <c r="H527">
        <f t="shared" si="17"/>
        <v>0</v>
      </c>
    </row>
    <row r="528" spans="1:8" x14ac:dyDescent="0.25">
      <c r="A528" t="s">
        <v>13289</v>
      </c>
      <c r="B528" t="s">
        <v>456</v>
      </c>
      <c r="C528">
        <v>13</v>
      </c>
      <c r="D528">
        <f>7/13</f>
        <v>0.53846153846153844</v>
      </c>
      <c r="E528">
        <v>0</v>
      </c>
      <c r="F528">
        <f t="shared" si="16"/>
        <v>1</v>
      </c>
      <c r="G528">
        <v>2255739</v>
      </c>
      <c r="H528">
        <f t="shared" si="17"/>
        <v>3.103195892787242E-2</v>
      </c>
    </row>
    <row r="529" spans="1:8" x14ac:dyDescent="0.25">
      <c r="A529" t="s">
        <v>13289</v>
      </c>
      <c r="B529" t="s">
        <v>445</v>
      </c>
      <c r="C529">
        <v>166</v>
      </c>
      <c r="D529">
        <f>20/23</f>
        <v>0.86956521739130432</v>
      </c>
      <c r="E529">
        <v>0</v>
      </c>
      <c r="F529">
        <f t="shared" si="16"/>
        <v>1</v>
      </c>
      <c r="G529">
        <v>16861387</v>
      </c>
      <c r="H529">
        <f t="shared" si="17"/>
        <v>8.5608512565992653E-2</v>
      </c>
    </row>
    <row r="530" spans="1:8" x14ac:dyDescent="0.25">
      <c r="A530" t="s">
        <v>13289</v>
      </c>
      <c r="B530" t="s">
        <v>448</v>
      </c>
      <c r="C530">
        <v>259</v>
      </c>
      <c r="D530">
        <f>19/25</f>
        <v>0.76</v>
      </c>
      <c r="E530">
        <v>1</v>
      </c>
      <c r="F530">
        <v>1</v>
      </c>
      <c r="G530">
        <v>31004496</v>
      </c>
      <c r="H530">
        <f t="shared" si="17"/>
        <v>6.3810100315773555E-2</v>
      </c>
    </row>
    <row r="531" spans="1:8" x14ac:dyDescent="0.25">
      <c r="A531" t="s">
        <v>13289</v>
      </c>
      <c r="B531" t="s">
        <v>450</v>
      </c>
      <c r="C531">
        <v>218</v>
      </c>
      <c r="D531">
        <f>20/38</f>
        <v>0.52631578947368418</v>
      </c>
      <c r="E531">
        <v>0</v>
      </c>
      <c r="F531">
        <f t="shared" si="16"/>
        <v>1</v>
      </c>
      <c r="G531">
        <v>59219234</v>
      </c>
      <c r="H531">
        <f t="shared" si="17"/>
        <v>1.9374928440523759E-2</v>
      </c>
    </row>
    <row r="532" spans="1:8" x14ac:dyDescent="0.25">
      <c r="A532" t="s">
        <v>13289</v>
      </c>
      <c r="B532" t="s">
        <v>534</v>
      </c>
      <c r="C532">
        <v>99</v>
      </c>
      <c r="D532">
        <f>20/47</f>
        <v>0.42553191489361702</v>
      </c>
      <c r="E532">
        <v>0</v>
      </c>
      <c r="F532">
        <f t="shared" si="16"/>
        <v>1</v>
      </c>
      <c r="G532">
        <v>44532007</v>
      </c>
      <c r="H532">
        <f t="shared" si="17"/>
        <v>9.4600855457666853E-3</v>
      </c>
    </row>
    <row r="533" spans="1:8" x14ac:dyDescent="0.25">
      <c r="A533" t="s">
        <v>13290</v>
      </c>
      <c r="B533" t="s">
        <v>4358</v>
      </c>
      <c r="C533">
        <v>0</v>
      </c>
      <c r="D533">
        <v>1</v>
      </c>
      <c r="E533">
        <v>0</v>
      </c>
      <c r="F533">
        <f t="shared" si="16"/>
        <v>1</v>
      </c>
      <c r="G533">
        <v>196023</v>
      </c>
      <c r="H533">
        <f t="shared" si="17"/>
        <v>0</v>
      </c>
    </row>
    <row r="534" spans="1:8" x14ac:dyDescent="0.25">
      <c r="A534" t="s">
        <v>13290</v>
      </c>
      <c r="B534" t="s">
        <v>453</v>
      </c>
      <c r="C534">
        <v>2</v>
      </c>
      <c r="D534">
        <v>0</v>
      </c>
      <c r="E534">
        <v>0</v>
      </c>
      <c r="F534">
        <f t="shared" si="16"/>
        <v>1</v>
      </c>
      <c r="G534">
        <v>571463</v>
      </c>
      <c r="H534">
        <f t="shared" si="17"/>
        <v>0</v>
      </c>
    </row>
    <row r="535" spans="1:8" x14ac:dyDescent="0.25">
      <c r="A535" t="s">
        <v>13290</v>
      </c>
      <c r="B535" t="s">
        <v>1604</v>
      </c>
      <c r="C535">
        <v>0</v>
      </c>
      <c r="D535">
        <v>1</v>
      </c>
      <c r="E535">
        <v>3</v>
      </c>
      <c r="F535">
        <f>1/3</f>
        <v>0.33333333333333331</v>
      </c>
      <c r="G535">
        <v>396638</v>
      </c>
      <c r="H535">
        <f t="shared" si="17"/>
        <v>2.5211906070522743E-2</v>
      </c>
    </row>
    <row r="536" spans="1:8" x14ac:dyDescent="0.25">
      <c r="A536" t="s">
        <v>13290</v>
      </c>
      <c r="B536" t="s">
        <v>571</v>
      </c>
      <c r="C536">
        <v>0</v>
      </c>
      <c r="D536">
        <v>1</v>
      </c>
      <c r="E536">
        <v>1</v>
      </c>
      <c r="F536">
        <v>1</v>
      </c>
      <c r="G536">
        <v>243735</v>
      </c>
      <c r="H536">
        <f t="shared" si="17"/>
        <v>4.1028165835846314E-2</v>
      </c>
    </row>
    <row r="537" spans="1:8" x14ac:dyDescent="0.25">
      <c r="A537" t="s">
        <v>13290</v>
      </c>
      <c r="B537" t="s">
        <v>456</v>
      </c>
      <c r="C537">
        <v>8</v>
      </c>
      <c r="D537">
        <v>0</v>
      </c>
      <c r="E537">
        <v>0</v>
      </c>
      <c r="F537">
        <f t="shared" si="16"/>
        <v>1</v>
      </c>
      <c r="G537">
        <v>2255739</v>
      </c>
      <c r="H537">
        <f t="shared" si="17"/>
        <v>0</v>
      </c>
    </row>
    <row r="538" spans="1:8" x14ac:dyDescent="0.25">
      <c r="A538" t="s">
        <v>13290</v>
      </c>
      <c r="B538" t="s">
        <v>445</v>
      </c>
      <c r="C538">
        <v>65</v>
      </c>
      <c r="D538">
        <f>20/49</f>
        <v>0.40816326530612246</v>
      </c>
      <c r="E538">
        <v>4</v>
      </c>
      <c r="F538">
        <v>0</v>
      </c>
      <c r="G538">
        <v>16861387</v>
      </c>
      <c r="H538">
        <f t="shared" si="17"/>
        <v>1.5734537286225599E-2</v>
      </c>
    </row>
    <row r="539" spans="1:8" x14ac:dyDescent="0.25">
      <c r="A539" t="s">
        <v>13290</v>
      </c>
      <c r="B539" t="s">
        <v>448</v>
      </c>
      <c r="C539">
        <v>203</v>
      </c>
      <c r="D539">
        <f>20/50</f>
        <v>0.4</v>
      </c>
      <c r="E539">
        <v>3</v>
      </c>
      <c r="F539">
        <v>0</v>
      </c>
      <c r="G539">
        <v>31004496</v>
      </c>
      <c r="H539">
        <f t="shared" si="17"/>
        <v>2.6189750028511996E-2</v>
      </c>
    </row>
    <row r="540" spans="1:8" x14ac:dyDescent="0.25">
      <c r="A540" t="s">
        <v>13290</v>
      </c>
      <c r="B540" t="s">
        <v>450</v>
      </c>
      <c r="C540">
        <v>480</v>
      </c>
      <c r="D540">
        <f>20/64</f>
        <v>0.3125</v>
      </c>
      <c r="E540">
        <v>0</v>
      </c>
      <c r="F540">
        <f t="shared" si="16"/>
        <v>1</v>
      </c>
      <c r="G540">
        <v>59219234</v>
      </c>
      <c r="H540">
        <f t="shared" si="17"/>
        <v>2.5329608282336109E-2</v>
      </c>
    </row>
    <row r="541" spans="1:8" x14ac:dyDescent="0.25">
      <c r="A541" t="s">
        <v>13290</v>
      </c>
      <c r="B541" t="s">
        <v>534</v>
      </c>
      <c r="C541">
        <v>295</v>
      </c>
      <c r="D541">
        <f>20/70</f>
        <v>0.2857142857142857</v>
      </c>
      <c r="E541">
        <v>0</v>
      </c>
      <c r="F541">
        <f t="shared" si="16"/>
        <v>1</v>
      </c>
      <c r="G541">
        <v>44532007</v>
      </c>
      <c r="H541">
        <f t="shared" si="17"/>
        <v>1.8926996550080098E-2</v>
      </c>
    </row>
    <row r="542" spans="1:8" x14ac:dyDescent="0.25">
      <c r="A542" t="s">
        <v>13291</v>
      </c>
      <c r="B542" t="s">
        <v>4358</v>
      </c>
      <c r="C542">
        <v>0</v>
      </c>
      <c r="D542">
        <v>1</v>
      </c>
      <c r="E542">
        <v>0</v>
      </c>
      <c r="F542">
        <f t="shared" si="16"/>
        <v>1</v>
      </c>
      <c r="G542">
        <v>196023</v>
      </c>
      <c r="H542">
        <f t="shared" si="17"/>
        <v>0</v>
      </c>
    </row>
    <row r="543" spans="1:8" x14ac:dyDescent="0.25">
      <c r="A543" t="s">
        <v>13291</v>
      </c>
      <c r="B543" t="s">
        <v>453</v>
      </c>
      <c r="C543">
        <v>0</v>
      </c>
      <c r="D543">
        <v>1</v>
      </c>
      <c r="E543">
        <v>0</v>
      </c>
      <c r="F543">
        <f t="shared" si="16"/>
        <v>1</v>
      </c>
      <c r="G543">
        <v>571463</v>
      </c>
      <c r="H543">
        <f t="shared" si="17"/>
        <v>0</v>
      </c>
    </row>
    <row r="544" spans="1:8" x14ac:dyDescent="0.25">
      <c r="A544" t="s">
        <v>13291</v>
      </c>
      <c r="B544" t="s">
        <v>1604</v>
      </c>
      <c r="C544">
        <v>0</v>
      </c>
      <c r="D544">
        <v>1</v>
      </c>
      <c r="E544">
        <v>0</v>
      </c>
      <c r="F544">
        <f t="shared" si="16"/>
        <v>1</v>
      </c>
      <c r="G544">
        <v>396638</v>
      </c>
      <c r="H544">
        <f t="shared" si="17"/>
        <v>0</v>
      </c>
    </row>
    <row r="545" spans="1:8" x14ac:dyDescent="0.25">
      <c r="A545" t="s">
        <v>13291</v>
      </c>
      <c r="B545" t="s">
        <v>571</v>
      </c>
      <c r="C545">
        <v>0</v>
      </c>
      <c r="D545">
        <v>1</v>
      </c>
      <c r="E545">
        <v>0</v>
      </c>
      <c r="F545">
        <f t="shared" si="16"/>
        <v>1</v>
      </c>
      <c r="G545">
        <v>243735</v>
      </c>
      <c r="H545">
        <f t="shared" si="17"/>
        <v>0</v>
      </c>
    </row>
    <row r="546" spans="1:8" x14ac:dyDescent="0.25">
      <c r="A546" t="s">
        <v>13291</v>
      </c>
      <c r="B546" t="s">
        <v>456</v>
      </c>
      <c r="C546">
        <v>0</v>
      </c>
      <c r="D546">
        <v>1</v>
      </c>
      <c r="E546">
        <v>0</v>
      </c>
      <c r="F546">
        <f t="shared" si="16"/>
        <v>1</v>
      </c>
      <c r="G546">
        <v>2255739</v>
      </c>
      <c r="H546">
        <f t="shared" si="17"/>
        <v>0</v>
      </c>
    </row>
    <row r="547" spans="1:8" x14ac:dyDescent="0.25">
      <c r="A547" t="s">
        <v>13291</v>
      </c>
      <c r="B547" t="s">
        <v>445</v>
      </c>
      <c r="C547">
        <v>7</v>
      </c>
      <c r="D547">
        <v>0</v>
      </c>
      <c r="E547">
        <v>0</v>
      </c>
      <c r="F547">
        <f t="shared" si="16"/>
        <v>1</v>
      </c>
      <c r="G547">
        <v>16861387</v>
      </c>
      <c r="H547">
        <f t="shared" si="17"/>
        <v>0</v>
      </c>
    </row>
    <row r="548" spans="1:8" x14ac:dyDescent="0.25">
      <c r="A548" t="s">
        <v>13291</v>
      </c>
      <c r="B548" t="s">
        <v>448</v>
      </c>
      <c r="C548">
        <v>12</v>
      </c>
      <c r="D548">
        <f>3/12</f>
        <v>0.25</v>
      </c>
      <c r="E548">
        <v>0</v>
      </c>
      <c r="F548">
        <f t="shared" si="16"/>
        <v>1</v>
      </c>
      <c r="G548">
        <v>31004496</v>
      </c>
      <c r="H548">
        <f t="shared" si="17"/>
        <v>9.6760160203862046E-4</v>
      </c>
    </row>
    <row r="549" spans="1:8" x14ac:dyDescent="0.25">
      <c r="A549" t="s">
        <v>13291</v>
      </c>
      <c r="B549" t="s">
        <v>450</v>
      </c>
      <c r="C549">
        <v>33</v>
      </c>
      <c r="D549">
        <f>20/31</f>
        <v>0.64516129032258063</v>
      </c>
      <c r="E549">
        <v>0</v>
      </c>
      <c r="F549">
        <f t="shared" si="16"/>
        <v>1</v>
      </c>
      <c r="G549">
        <v>59219234</v>
      </c>
      <c r="H549">
        <f t="shared" si="17"/>
        <v>3.5951702078154471E-3</v>
      </c>
    </row>
    <row r="550" spans="1:8" x14ac:dyDescent="0.25">
      <c r="A550" t="s">
        <v>13291</v>
      </c>
      <c r="B550" t="s">
        <v>534</v>
      </c>
      <c r="C550">
        <v>5</v>
      </c>
      <c r="D550">
        <v>0</v>
      </c>
      <c r="E550">
        <v>0</v>
      </c>
      <c r="F550">
        <f t="shared" si="16"/>
        <v>1</v>
      </c>
      <c r="G550">
        <v>44532007</v>
      </c>
      <c r="H550">
        <f t="shared" si="17"/>
        <v>0</v>
      </c>
    </row>
    <row r="551" spans="1:8" x14ac:dyDescent="0.25">
      <c r="A551" t="s">
        <v>13292</v>
      </c>
      <c r="B551" t="s">
        <v>4358</v>
      </c>
      <c r="C551">
        <v>7</v>
      </c>
      <c r="D551">
        <v>0</v>
      </c>
      <c r="E551">
        <v>20</v>
      </c>
      <c r="F551">
        <f>1/20</f>
        <v>0.05</v>
      </c>
      <c r="G551">
        <v>196023</v>
      </c>
      <c r="H551">
        <f t="shared" si="17"/>
        <v>5.101442177703637E-2</v>
      </c>
    </row>
    <row r="552" spans="1:8" x14ac:dyDescent="0.25">
      <c r="A552" t="s">
        <v>13292</v>
      </c>
      <c r="B552" t="s">
        <v>453</v>
      </c>
      <c r="C552">
        <v>84</v>
      </c>
      <c r="D552">
        <f>2/84</f>
        <v>2.3809523809523808E-2</v>
      </c>
      <c r="E552">
        <v>0</v>
      </c>
      <c r="F552">
        <f t="shared" si="16"/>
        <v>1</v>
      </c>
      <c r="G552">
        <v>571463</v>
      </c>
      <c r="H552">
        <f t="shared" si="17"/>
        <v>3.4997891377044531E-2</v>
      </c>
    </row>
    <row r="553" spans="1:8" x14ac:dyDescent="0.25">
      <c r="A553" t="s">
        <v>13292</v>
      </c>
      <c r="B553" t="s">
        <v>1604</v>
      </c>
      <c r="C553">
        <v>0</v>
      </c>
      <c r="D553">
        <v>1</v>
      </c>
      <c r="E553">
        <v>0</v>
      </c>
      <c r="F553">
        <f t="shared" si="16"/>
        <v>1</v>
      </c>
      <c r="G553">
        <v>396638</v>
      </c>
      <c r="H553">
        <f t="shared" si="17"/>
        <v>0</v>
      </c>
    </row>
    <row r="554" spans="1:8" x14ac:dyDescent="0.25">
      <c r="A554" t="s">
        <v>13292</v>
      </c>
      <c r="B554" t="s">
        <v>571</v>
      </c>
      <c r="C554">
        <v>7</v>
      </c>
      <c r="D554">
        <v>0</v>
      </c>
      <c r="E554">
        <v>17</v>
      </c>
      <c r="F554">
        <f>3/17</f>
        <v>0.17647058823529413</v>
      </c>
      <c r="G554">
        <v>243735</v>
      </c>
      <c r="H554">
        <f t="shared" si="17"/>
        <v>0.12308449750753893</v>
      </c>
    </row>
    <row r="555" spans="1:8" x14ac:dyDescent="0.25">
      <c r="A555" t="s">
        <v>13292</v>
      </c>
      <c r="B555" t="s">
        <v>456</v>
      </c>
      <c r="C555">
        <v>690</v>
      </c>
      <c r="D555">
        <f>20/406</f>
        <v>4.9261083743842367E-2</v>
      </c>
      <c r="E555">
        <v>4</v>
      </c>
      <c r="F555">
        <v>0</v>
      </c>
      <c r="G555">
        <v>2255739</v>
      </c>
      <c r="H555">
        <f t="shared" si="17"/>
        <v>0.15068298142316655</v>
      </c>
    </row>
    <row r="556" spans="1:8" x14ac:dyDescent="0.25">
      <c r="A556" t="s">
        <v>13292</v>
      </c>
      <c r="B556" t="s">
        <v>445</v>
      </c>
      <c r="C556">
        <v>7587</v>
      </c>
      <c r="D556">
        <f>19/657</f>
        <v>2.8919330289193301E-2</v>
      </c>
      <c r="E556">
        <v>184</v>
      </c>
      <c r="F556">
        <f>1/184</f>
        <v>5.434782608695652E-3</v>
      </c>
      <c r="G556">
        <v>16861387</v>
      </c>
      <c r="H556">
        <f t="shared" si="17"/>
        <v>0.13071935239023313</v>
      </c>
    </row>
    <row r="557" spans="1:8" x14ac:dyDescent="0.25">
      <c r="A557" t="s">
        <v>13292</v>
      </c>
      <c r="B557" t="s">
        <v>448</v>
      </c>
      <c r="C557">
        <v>21261</v>
      </c>
      <c r="D557">
        <f>18/856</f>
        <v>2.1028037383177569E-2</v>
      </c>
      <c r="E557">
        <v>169</v>
      </c>
      <c r="F557">
        <f>2/169</f>
        <v>1.1834319526627219E-2</v>
      </c>
      <c r="G557">
        <v>31004496</v>
      </c>
      <c r="H557">
        <f t="shared" si="17"/>
        <v>0.14484257470391981</v>
      </c>
    </row>
    <row r="558" spans="1:8" x14ac:dyDescent="0.25">
      <c r="A558" t="s">
        <v>13292</v>
      </c>
      <c r="B558" t="s">
        <v>450</v>
      </c>
      <c r="C558">
        <v>27973</v>
      </c>
      <c r="D558">
        <f>20/335</f>
        <v>5.9701492537313432E-2</v>
      </c>
      <c r="E558">
        <v>0</v>
      </c>
      <c r="F558">
        <f t="shared" si="16"/>
        <v>1</v>
      </c>
      <c r="G558">
        <v>59219234</v>
      </c>
      <c r="H558">
        <f t="shared" si="17"/>
        <v>0.28200801292807481</v>
      </c>
    </row>
    <row r="559" spans="1:8" x14ac:dyDescent="0.25">
      <c r="A559" t="s">
        <v>13292</v>
      </c>
      <c r="B559" t="s">
        <v>534</v>
      </c>
      <c r="C559">
        <v>10311</v>
      </c>
      <c r="D559">
        <f>20/252</f>
        <v>7.9365079365079361E-2</v>
      </c>
      <c r="E559">
        <v>0</v>
      </c>
      <c r="F559">
        <f t="shared" si="16"/>
        <v>1</v>
      </c>
      <c r="G559">
        <v>44532007</v>
      </c>
      <c r="H559">
        <f t="shared" si="17"/>
        <v>0.18376295803001497</v>
      </c>
    </row>
    <row r="560" spans="1:8" x14ac:dyDescent="0.25">
      <c r="A560" t="s">
        <v>13293</v>
      </c>
      <c r="B560" t="s">
        <v>4358</v>
      </c>
      <c r="C560">
        <v>0</v>
      </c>
      <c r="D560">
        <v>1</v>
      </c>
      <c r="E560">
        <v>0</v>
      </c>
      <c r="F560">
        <f t="shared" si="16"/>
        <v>1</v>
      </c>
      <c r="G560">
        <v>196023</v>
      </c>
      <c r="H560">
        <f t="shared" si="17"/>
        <v>0</v>
      </c>
    </row>
    <row r="561" spans="1:8" x14ac:dyDescent="0.25">
      <c r="A561" t="s">
        <v>13293</v>
      </c>
      <c r="B561" t="s">
        <v>453</v>
      </c>
      <c r="C561">
        <v>0</v>
      </c>
      <c r="D561">
        <v>1</v>
      </c>
      <c r="E561">
        <v>0</v>
      </c>
      <c r="F561">
        <f t="shared" si="16"/>
        <v>1</v>
      </c>
      <c r="G561">
        <v>571463</v>
      </c>
      <c r="H561">
        <f t="shared" si="17"/>
        <v>0</v>
      </c>
    </row>
    <row r="562" spans="1:8" x14ac:dyDescent="0.25">
      <c r="A562" t="s">
        <v>13293</v>
      </c>
      <c r="B562" t="s">
        <v>1604</v>
      </c>
      <c r="C562">
        <v>0</v>
      </c>
      <c r="D562">
        <v>1</v>
      </c>
      <c r="E562">
        <v>0</v>
      </c>
      <c r="F562">
        <f t="shared" si="16"/>
        <v>1</v>
      </c>
      <c r="G562">
        <v>396638</v>
      </c>
      <c r="H562">
        <f t="shared" si="17"/>
        <v>0</v>
      </c>
    </row>
    <row r="563" spans="1:8" x14ac:dyDescent="0.25">
      <c r="A563" t="s">
        <v>13293</v>
      </c>
      <c r="B563" t="s">
        <v>571</v>
      </c>
      <c r="C563">
        <v>0</v>
      </c>
      <c r="D563">
        <v>1</v>
      </c>
      <c r="E563">
        <v>0</v>
      </c>
      <c r="F563">
        <f t="shared" si="16"/>
        <v>1</v>
      </c>
      <c r="G563">
        <v>243735</v>
      </c>
      <c r="H563">
        <f t="shared" si="17"/>
        <v>0</v>
      </c>
    </row>
    <row r="564" spans="1:8" x14ac:dyDescent="0.25">
      <c r="A564" t="s">
        <v>13293</v>
      </c>
      <c r="B564" t="s">
        <v>456</v>
      </c>
      <c r="C564">
        <v>0</v>
      </c>
      <c r="D564">
        <v>1</v>
      </c>
      <c r="E564">
        <v>0</v>
      </c>
      <c r="F564">
        <f t="shared" si="16"/>
        <v>1</v>
      </c>
      <c r="G564">
        <v>2255739</v>
      </c>
      <c r="H564">
        <f t="shared" si="17"/>
        <v>0</v>
      </c>
    </row>
    <row r="565" spans="1:8" x14ac:dyDescent="0.25">
      <c r="A565" t="s">
        <v>13293</v>
      </c>
      <c r="B565" t="s">
        <v>445</v>
      </c>
      <c r="C565">
        <v>0</v>
      </c>
      <c r="D565">
        <v>1</v>
      </c>
      <c r="E565">
        <v>0</v>
      </c>
      <c r="F565">
        <f t="shared" si="16"/>
        <v>1</v>
      </c>
      <c r="G565">
        <v>16861387</v>
      </c>
      <c r="H565">
        <f t="shared" si="17"/>
        <v>0</v>
      </c>
    </row>
    <row r="566" spans="1:8" x14ac:dyDescent="0.25">
      <c r="A566" t="s">
        <v>13293</v>
      </c>
      <c r="B566" t="s">
        <v>448</v>
      </c>
      <c r="C566">
        <v>84</v>
      </c>
      <c r="D566">
        <f>20/20</f>
        <v>1</v>
      </c>
      <c r="E566">
        <v>0</v>
      </c>
      <c r="F566">
        <f t="shared" si="16"/>
        <v>1</v>
      </c>
      <c r="G566">
        <v>31004496</v>
      </c>
      <c r="H566">
        <f t="shared" si="17"/>
        <v>2.7092844857081372E-2</v>
      </c>
    </row>
    <row r="567" spans="1:8" x14ac:dyDescent="0.25">
      <c r="A567" t="s">
        <v>13293</v>
      </c>
      <c r="B567" t="s">
        <v>450</v>
      </c>
      <c r="C567">
        <v>133</v>
      </c>
      <c r="D567">
        <f>20/22</f>
        <v>0.90909090909090906</v>
      </c>
      <c r="E567">
        <v>0</v>
      </c>
      <c r="F567">
        <f t="shared" si="16"/>
        <v>1</v>
      </c>
      <c r="G567">
        <v>59219234</v>
      </c>
      <c r="H567">
        <f t="shared" si="17"/>
        <v>2.0417199403337586E-2</v>
      </c>
    </row>
    <row r="568" spans="1:8" x14ac:dyDescent="0.25">
      <c r="A568" t="s">
        <v>13293</v>
      </c>
      <c r="B568" t="s">
        <v>534</v>
      </c>
      <c r="C568">
        <v>62</v>
      </c>
      <c r="D568">
        <f>20/20</f>
        <v>1</v>
      </c>
      <c r="E568">
        <v>0</v>
      </c>
      <c r="F568">
        <f t="shared" si="16"/>
        <v>1</v>
      </c>
      <c r="G568">
        <v>44532007</v>
      </c>
      <c r="H568">
        <f t="shared" si="17"/>
        <v>1.3922570343618244E-2</v>
      </c>
    </row>
    <row r="569" spans="1:8" x14ac:dyDescent="0.25">
      <c r="A569" t="s">
        <v>13294</v>
      </c>
      <c r="B569" t="s">
        <v>4358</v>
      </c>
      <c r="C569">
        <v>0</v>
      </c>
      <c r="D569">
        <v>1</v>
      </c>
      <c r="E569">
        <v>0</v>
      </c>
      <c r="F569">
        <f t="shared" si="16"/>
        <v>1</v>
      </c>
      <c r="G569">
        <v>196023</v>
      </c>
      <c r="H569">
        <f t="shared" si="17"/>
        <v>0</v>
      </c>
    </row>
    <row r="570" spans="1:8" x14ac:dyDescent="0.25">
      <c r="A570" t="s">
        <v>13294</v>
      </c>
      <c r="B570" t="s">
        <v>453</v>
      </c>
      <c r="C570">
        <v>0</v>
      </c>
      <c r="D570">
        <v>1</v>
      </c>
      <c r="E570">
        <v>0</v>
      </c>
      <c r="F570">
        <f t="shared" si="16"/>
        <v>1</v>
      </c>
      <c r="G570">
        <v>571463</v>
      </c>
      <c r="H570">
        <f t="shared" si="17"/>
        <v>0</v>
      </c>
    </row>
    <row r="571" spans="1:8" x14ac:dyDescent="0.25">
      <c r="A571" t="s">
        <v>13294</v>
      </c>
      <c r="B571" t="s">
        <v>1604</v>
      </c>
      <c r="C571">
        <v>0</v>
      </c>
      <c r="D571">
        <v>1</v>
      </c>
      <c r="E571">
        <v>0</v>
      </c>
      <c r="F571">
        <f t="shared" si="16"/>
        <v>1</v>
      </c>
      <c r="G571">
        <v>396638</v>
      </c>
      <c r="H571">
        <f t="shared" si="17"/>
        <v>0</v>
      </c>
    </row>
    <row r="572" spans="1:8" x14ac:dyDescent="0.25">
      <c r="A572" t="s">
        <v>13294</v>
      </c>
      <c r="B572" t="s">
        <v>571</v>
      </c>
      <c r="C572">
        <v>0</v>
      </c>
      <c r="D572">
        <v>1</v>
      </c>
      <c r="E572">
        <v>0</v>
      </c>
      <c r="F572">
        <f t="shared" si="16"/>
        <v>1</v>
      </c>
      <c r="G572">
        <v>243735</v>
      </c>
      <c r="H572">
        <f t="shared" si="17"/>
        <v>0</v>
      </c>
    </row>
    <row r="573" spans="1:8" x14ac:dyDescent="0.25">
      <c r="A573" t="s">
        <v>13294</v>
      </c>
      <c r="B573" t="s">
        <v>456</v>
      </c>
      <c r="C573">
        <v>2</v>
      </c>
      <c r="D573">
        <v>1</v>
      </c>
      <c r="E573">
        <v>0</v>
      </c>
      <c r="F573">
        <f t="shared" si="16"/>
        <v>1</v>
      </c>
      <c r="G573">
        <v>2255739</v>
      </c>
      <c r="H573">
        <f t="shared" si="17"/>
        <v>8.8662739793921187E-3</v>
      </c>
    </row>
    <row r="574" spans="1:8" x14ac:dyDescent="0.25">
      <c r="A574" t="s">
        <v>13294</v>
      </c>
      <c r="B574" t="s">
        <v>445</v>
      </c>
      <c r="C574">
        <v>20</v>
      </c>
      <c r="D574">
        <f>9/20</f>
        <v>0.45</v>
      </c>
      <c r="E574">
        <v>1</v>
      </c>
      <c r="F574">
        <v>0</v>
      </c>
      <c r="G574">
        <v>16861387</v>
      </c>
      <c r="H574">
        <f t="shared" si="17"/>
        <v>5.3376391870965309E-3</v>
      </c>
    </row>
    <row r="575" spans="1:8" x14ac:dyDescent="0.25">
      <c r="A575" t="s">
        <v>13294</v>
      </c>
      <c r="B575" t="s">
        <v>448</v>
      </c>
      <c r="C575">
        <v>244</v>
      </c>
      <c r="D575">
        <f>20/25</f>
        <v>0.8</v>
      </c>
      <c r="E575">
        <v>0</v>
      </c>
      <c r="F575">
        <f t="shared" si="16"/>
        <v>1</v>
      </c>
      <c r="G575">
        <v>31004496</v>
      </c>
      <c r="H575">
        <f t="shared" si="17"/>
        <v>6.2958610905979581E-2</v>
      </c>
    </row>
    <row r="576" spans="1:8" x14ac:dyDescent="0.25">
      <c r="A576" t="s">
        <v>13294</v>
      </c>
      <c r="B576" t="s">
        <v>450</v>
      </c>
      <c r="C576">
        <v>141</v>
      </c>
      <c r="D576">
        <f>20/20</f>
        <v>1</v>
      </c>
      <c r="E576">
        <v>0</v>
      </c>
      <c r="F576">
        <f t="shared" si="16"/>
        <v>1</v>
      </c>
      <c r="G576">
        <v>59219234</v>
      </c>
      <c r="H576">
        <f t="shared" si="17"/>
        <v>2.3809831785395943E-2</v>
      </c>
    </row>
    <row r="577" spans="1:8" x14ac:dyDescent="0.25">
      <c r="A577" t="s">
        <v>13294</v>
      </c>
      <c r="B577" t="s">
        <v>534</v>
      </c>
      <c r="C577">
        <v>91</v>
      </c>
      <c r="D577">
        <f>20/21</f>
        <v>0.95238095238095233</v>
      </c>
      <c r="E577">
        <v>0</v>
      </c>
      <c r="F577">
        <f t="shared" si="16"/>
        <v>1</v>
      </c>
      <c r="G577">
        <v>44532007</v>
      </c>
      <c r="H577">
        <f t="shared" si="17"/>
        <v>1.9461657469573887E-2</v>
      </c>
    </row>
    <row r="578" spans="1:8" x14ac:dyDescent="0.25">
      <c r="A578" t="s">
        <v>13295</v>
      </c>
      <c r="B578" t="s">
        <v>4358</v>
      </c>
      <c r="C578">
        <v>0</v>
      </c>
      <c r="D578">
        <v>1</v>
      </c>
      <c r="E578">
        <v>0</v>
      </c>
      <c r="F578">
        <f t="shared" si="16"/>
        <v>1</v>
      </c>
      <c r="G578">
        <v>196023</v>
      </c>
      <c r="H578">
        <f t="shared" si="17"/>
        <v>0</v>
      </c>
    </row>
    <row r="579" spans="1:8" x14ac:dyDescent="0.25">
      <c r="A579" t="s">
        <v>13295</v>
      </c>
      <c r="B579" t="s">
        <v>453</v>
      </c>
      <c r="C579">
        <v>0</v>
      </c>
      <c r="D579">
        <v>1</v>
      </c>
      <c r="E579">
        <v>0</v>
      </c>
      <c r="F579">
        <f t="shared" ref="F579:F595" si="18">IF(E579=0,1,"")</f>
        <v>1</v>
      </c>
      <c r="G579">
        <v>571463</v>
      </c>
      <c r="H579">
        <f t="shared" ref="H579:H595" si="19">(((C579*D579)+(E579*F579))/G579)*10000</f>
        <v>0</v>
      </c>
    </row>
    <row r="580" spans="1:8" x14ac:dyDescent="0.25">
      <c r="A580" t="s">
        <v>13295</v>
      </c>
      <c r="B580" t="s">
        <v>1604</v>
      </c>
      <c r="C580">
        <v>0</v>
      </c>
      <c r="D580">
        <v>1</v>
      </c>
      <c r="E580">
        <v>0</v>
      </c>
      <c r="F580">
        <f t="shared" si="18"/>
        <v>1</v>
      </c>
      <c r="G580">
        <v>396638</v>
      </c>
      <c r="H580">
        <f t="shared" si="19"/>
        <v>0</v>
      </c>
    </row>
    <row r="581" spans="1:8" x14ac:dyDescent="0.25">
      <c r="A581" t="s">
        <v>13295</v>
      </c>
      <c r="B581" t="s">
        <v>571</v>
      </c>
      <c r="C581">
        <v>0</v>
      </c>
      <c r="D581">
        <v>1</v>
      </c>
      <c r="E581">
        <v>1</v>
      </c>
      <c r="F581">
        <v>0</v>
      </c>
      <c r="G581">
        <v>243735</v>
      </c>
      <c r="H581">
        <f t="shared" si="19"/>
        <v>0</v>
      </c>
    </row>
    <row r="582" spans="1:8" x14ac:dyDescent="0.25">
      <c r="A582" t="s">
        <v>13295</v>
      </c>
      <c r="B582" t="s">
        <v>456</v>
      </c>
      <c r="C582">
        <v>5</v>
      </c>
      <c r="D582">
        <v>0</v>
      </c>
      <c r="E582">
        <v>0</v>
      </c>
      <c r="F582">
        <f t="shared" si="18"/>
        <v>1</v>
      </c>
      <c r="G582">
        <v>2255739</v>
      </c>
      <c r="H582">
        <f t="shared" si="19"/>
        <v>0</v>
      </c>
    </row>
    <row r="583" spans="1:8" x14ac:dyDescent="0.25">
      <c r="A583" t="s">
        <v>13295</v>
      </c>
      <c r="B583" t="s">
        <v>445</v>
      </c>
      <c r="C583">
        <v>62</v>
      </c>
      <c r="D583">
        <f>2/62</f>
        <v>3.2258064516129031E-2</v>
      </c>
      <c r="E583">
        <v>0</v>
      </c>
      <c r="F583">
        <f t="shared" si="18"/>
        <v>1</v>
      </c>
      <c r="G583">
        <v>16861387</v>
      </c>
      <c r="H583">
        <f t="shared" si="19"/>
        <v>1.1861420415770067E-3</v>
      </c>
    </row>
    <row r="584" spans="1:8" x14ac:dyDescent="0.25">
      <c r="A584" t="s">
        <v>13295</v>
      </c>
      <c r="B584" t="s">
        <v>448</v>
      </c>
      <c r="C584">
        <v>134</v>
      </c>
      <c r="D584">
        <f>8/134</f>
        <v>5.9701492537313432E-2</v>
      </c>
      <c r="E584">
        <v>1</v>
      </c>
      <c r="F584">
        <v>1</v>
      </c>
      <c r="G584">
        <v>31004496</v>
      </c>
      <c r="H584">
        <f t="shared" si="19"/>
        <v>2.9028048061158613E-3</v>
      </c>
    </row>
    <row r="585" spans="1:8" x14ac:dyDescent="0.25">
      <c r="A585" t="s">
        <v>13295</v>
      </c>
      <c r="B585" t="s">
        <v>450</v>
      </c>
      <c r="C585">
        <v>94</v>
      </c>
      <c r="D585">
        <f>3/94</f>
        <v>3.1914893617021274E-2</v>
      </c>
      <c r="E585">
        <v>0</v>
      </c>
      <c r="F585">
        <f t="shared" si="18"/>
        <v>1</v>
      </c>
      <c r="G585">
        <v>59219234</v>
      </c>
      <c r="H585">
        <f t="shared" si="19"/>
        <v>5.0659216564672208E-4</v>
      </c>
    </row>
    <row r="586" spans="1:8" x14ac:dyDescent="0.25">
      <c r="A586" t="s">
        <v>13295</v>
      </c>
      <c r="B586" t="s">
        <v>534</v>
      </c>
      <c r="C586">
        <v>64</v>
      </c>
      <c r="D586">
        <f>1/64</f>
        <v>1.5625E-2</v>
      </c>
      <c r="E586">
        <v>0</v>
      </c>
      <c r="F586">
        <f t="shared" si="18"/>
        <v>1</v>
      </c>
      <c r="G586">
        <v>44532007</v>
      </c>
      <c r="H586">
        <f t="shared" si="19"/>
        <v>2.2455758618739101E-4</v>
      </c>
    </row>
    <row r="587" spans="1:8" x14ac:dyDescent="0.25">
      <c r="A587" t="s">
        <v>13296</v>
      </c>
      <c r="B587" t="s">
        <v>4358</v>
      </c>
      <c r="C587">
        <v>0</v>
      </c>
      <c r="D587">
        <v>1</v>
      </c>
      <c r="E587">
        <v>7</v>
      </c>
      <c r="F587">
        <v>0</v>
      </c>
      <c r="G587">
        <v>196023</v>
      </c>
      <c r="H587">
        <f t="shared" si="19"/>
        <v>0</v>
      </c>
    </row>
    <row r="588" spans="1:8" x14ac:dyDescent="0.25">
      <c r="A588" t="s">
        <v>13296</v>
      </c>
      <c r="B588" t="s">
        <v>453</v>
      </c>
      <c r="C588">
        <v>10</v>
      </c>
      <c r="D588">
        <v>0</v>
      </c>
      <c r="E588">
        <v>0</v>
      </c>
      <c r="F588">
        <f t="shared" si="18"/>
        <v>1</v>
      </c>
      <c r="G588">
        <v>571463</v>
      </c>
      <c r="H588">
        <f t="shared" si="19"/>
        <v>0</v>
      </c>
    </row>
    <row r="589" spans="1:8" x14ac:dyDescent="0.25">
      <c r="A589" t="s">
        <v>13296</v>
      </c>
      <c r="B589" t="s">
        <v>1604</v>
      </c>
      <c r="C589">
        <v>1</v>
      </c>
      <c r="D589">
        <v>0</v>
      </c>
      <c r="E589">
        <v>5</v>
      </c>
      <c r="F589">
        <v>0</v>
      </c>
      <c r="G589">
        <v>396638</v>
      </c>
      <c r="H589">
        <f t="shared" si="19"/>
        <v>0</v>
      </c>
    </row>
    <row r="590" spans="1:8" x14ac:dyDescent="0.25">
      <c r="A590" t="s">
        <v>13296</v>
      </c>
      <c r="B590" t="s">
        <v>571</v>
      </c>
      <c r="C590">
        <v>0</v>
      </c>
      <c r="D590">
        <v>1</v>
      </c>
      <c r="E590">
        <v>0</v>
      </c>
      <c r="F590">
        <f t="shared" si="18"/>
        <v>1</v>
      </c>
      <c r="G590">
        <v>243735</v>
      </c>
      <c r="H590">
        <f t="shared" si="19"/>
        <v>0</v>
      </c>
    </row>
    <row r="591" spans="1:8" x14ac:dyDescent="0.25">
      <c r="A591" t="s">
        <v>13296</v>
      </c>
      <c r="B591" t="s">
        <v>456</v>
      </c>
      <c r="C591">
        <v>17</v>
      </c>
      <c r="D591">
        <v>0</v>
      </c>
      <c r="E591">
        <v>0</v>
      </c>
      <c r="F591">
        <f t="shared" si="18"/>
        <v>1</v>
      </c>
      <c r="G591">
        <v>2255739</v>
      </c>
      <c r="H591">
        <f t="shared" si="19"/>
        <v>0</v>
      </c>
    </row>
    <row r="592" spans="1:8" x14ac:dyDescent="0.25">
      <c r="A592" t="s">
        <v>13296</v>
      </c>
      <c r="B592" t="s">
        <v>445</v>
      </c>
      <c r="C592">
        <v>132</v>
      </c>
      <c r="D592">
        <f>18/71</f>
        <v>0.25352112676056338</v>
      </c>
      <c r="E592">
        <v>3</v>
      </c>
      <c r="F592">
        <f>2/3</f>
        <v>0.66666666666666663</v>
      </c>
      <c r="G592">
        <v>16861387</v>
      </c>
      <c r="H592">
        <f t="shared" si="19"/>
        <v>2.1033138455569741E-2</v>
      </c>
    </row>
    <row r="593" spans="1:8" x14ac:dyDescent="0.25">
      <c r="A593" t="s">
        <v>13296</v>
      </c>
      <c r="B593" t="s">
        <v>448</v>
      </c>
      <c r="C593">
        <v>234</v>
      </c>
      <c r="D593">
        <f>19/59</f>
        <v>0.32203389830508472</v>
      </c>
      <c r="E593">
        <v>1</v>
      </c>
      <c r="F593">
        <v>1</v>
      </c>
      <c r="G593">
        <v>31004496</v>
      </c>
      <c r="H593">
        <f t="shared" si="19"/>
        <v>2.4627374108384094E-2</v>
      </c>
    </row>
    <row r="594" spans="1:8" x14ac:dyDescent="0.25">
      <c r="A594" t="s">
        <v>13296</v>
      </c>
      <c r="B594" t="s">
        <v>450</v>
      </c>
      <c r="C594">
        <v>232</v>
      </c>
      <c r="D594">
        <f>20/93</f>
        <v>0.21505376344086022</v>
      </c>
      <c r="E594">
        <v>0</v>
      </c>
      <c r="F594">
        <f t="shared" si="18"/>
        <v>1</v>
      </c>
      <c r="G594">
        <v>59219234</v>
      </c>
      <c r="H594">
        <f t="shared" si="19"/>
        <v>8.4250453354867052E-3</v>
      </c>
    </row>
    <row r="595" spans="1:8" x14ac:dyDescent="0.25">
      <c r="A595" t="s">
        <v>13296</v>
      </c>
      <c r="B595" t="s">
        <v>534</v>
      </c>
      <c r="C595">
        <v>111</v>
      </c>
      <c r="D595">
        <f>10/111</f>
        <v>9.0090090090090086E-2</v>
      </c>
      <c r="E595">
        <v>0</v>
      </c>
      <c r="F595">
        <f t="shared" si="18"/>
        <v>1</v>
      </c>
      <c r="G595">
        <v>44532007</v>
      </c>
      <c r="H595">
        <f t="shared" si="19"/>
        <v>2.24557586187391E-3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924AC-FE4A-4575-BB9D-800C4F8E4345}">
  <dimension ref="A1:D11"/>
  <sheetViews>
    <sheetView workbookViewId="0">
      <selection activeCell="C3" sqref="C3"/>
    </sheetView>
  </sheetViews>
  <sheetFormatPr defaultRowHeight="15" x14ac:dyDescent="0.25"/>
  <cols>
    <col min="4" max="4" width="10" bestFit="1" customWidth="1"/>
  </cols>
  <sheetData>
    <row r="1" spans="1:4" x14ac:dyDescent="0.25">
      <c r="A1" t="s">
        <v>6</v>
      </c>
      <c r="B1" t="s">
        <v>13297</v>
      </c>
      <c r="C1" t="s">
        <v>13298</v>
      </c>
      <c r="D1" t="s">
        <v>13299</v>
      </c>
    </row>
    <row r="2" spans="1:4" x14ac:dyDescent="0.25">
      <c r="A2" t="s">
        <v>4358</v>
      </c>
      <c r="B2" t="e">
        <f>SUMIF([1]metadata!D:D,[1]wordcount!A2,[1]metadata!H:H)</f>
        <v>#VALUE!</v>
      </c>
      <c r="C2">
        <f>29321+42334+33055+10058+4684+4026+10834+1306</f>
        <v>135618</v>
      </c>
      <c r="D2" t="e">
        <f>SUM(B2:C2)</f>
        <v>#VALUE!</v>
      </c>
    </row>
    <row r="3" spans="1:4" x14ac:dyDescent="0.25">
      <c r="A3" t="s">
        <v>453</v>
      </c>
      <c r="B3" t="e">
        <f>SUMIF([1]metadata!D:D,[1]wordcount!A3,[1]metadata!H:H)</f>
        <v>#VALUE!</v>
      </c>
      <c r="C3">
        <f>34172+5256+108575+4136</f>
        <v>152139</v>
      </c>
      <c r="D3" t="e">
        <f t="shared" ref="D3:D10" si="0">SUM(B3:C3)</f>
        <v>#VALUE!</v>
      </c>
    </row>
    <row r="4" spans="1:4" x14ac:dyDescent="0.25">
      <c r="A4" t="s">
        <v>1604</v>
      </c>
      <c r="B4" t="e">
        <f>SUMIF([1]metadata!D:D,[1]wordcount!A4,[1]metadata!H:H)</f>
        <v>#VALUE!</v>
      </c>
      <c r="C4">
        <f>75650+53492+217105+34693</f>
        <v>380940</v>
      </c>
      <c r="D4" t="e">
        <f t="shared" si="0"/>
        <v>#VALUE!</v>
      </c>
    </row>
    <row r="5" spans="1:4" x14ac:dyDescent="0.25">
      <c r="A5" t="s">
        <v>571</v>
      </c>
      <c r="B5" t="e">
        <f>SUMIF([1]metadata!D:D,[1]wordcount!A5,[1]metadata!H:H)</f>
        <v>#VALUE!</v>
      </c>
      <c r="C5">
        <f>43495+152174+11277</f>
        <v>206946</v>
      </c>
      <c r="D5" t="e">
        <f t="shared" si="0"/>
        <v>#VALUE!</v>
      </c>
    </row>
    <row r="6" spans="1:4" x14ac:dyDescent="0.25">
      <c r="A6" t="s">
        <v>456</v>
      </c>
      <c r="B6" t="e">
        <f>SUMIF([1]metadata!D:D,[1]wordcount!A6,[1]metadata!H:H)</f>
        <v>#VALUE!</v>
      </c>
      <c r="C6">
        <f>40770</f>
        <v>40770</v>
      </c>
      <c r="D6" t="e">
        <f t="shared" si="0"/>
        <v>#VALUE!</v>
      </c>
    </row>
    <row r="7" spans="1:4" x14ac:dyDescent="0.25">
      <c r="A7" t="s">
        <v>445</v>
      </c>
      <c r="B7" t="e">
        <f>SUMIF([1]metadata!D:D,[1]wordcount!A7,[1]metadata!H:H)</f>
        <v>#VALUE!</v>
      </c>
      <c r="C7">
        <f>102345+3663</f>
        <v>106008</v>
      </c>
      <c r="D7" t="e">
        <f t="shared" si="0"/>
        <v>#VALUE!</v>
      </c>
    </row>
    <row r="8" spans="1:4" x14ac:dyDescent="0.25">
      <c r="A8" t="s">
        <v>448</v>
      </c>
      <c r="B8" t="e">
        <f>SUMIF([1]metadata!D:D,[1]wordcount!A8,[1]metadata!H:H)</f>
        <v>#VALUE!</v>
      </c>
      <c r="C8">
        <f>41365</f>
        <v>41365</v>
      </c>
      <c r="D8" t="e">
        <f t="shared" si="0"/>
        <v>#VALUE!</v>
      </c>
    </row>
    <row r="9" spans="1:4" x14ac:dyDescent="0.25">
      <c r="A9" t="s">
        <v>450</v>
      </c>
      <c r="B9" t="e">
        <f>SUMIF([1]metadata!D:D,[1]wordcount!A9,[1]metadata!H:H)</f>
        <v>#VALUE!</v>
      </c>
      <c r="C9">
        <v>0</v>
      </c>
      <c r="D9" t="e">
        <f t="shared" si="0"/>
        <v>#VALUE!</v>
      </c>
    </row>
    <row r="10" spans="1:4" x14ac:dyDescent="0.25">
      <c r="A10" t="s">
        <v>534</v>
      </c>
      <c r="B10" t="e">
        <f>SUMIF([1]metadata!D:D,[1]wordcount!A10,[1]metadata!H:H)</f>
        <v>#VALUE!</v>
      </c>
      <c r="C10">
        <v>0</v>
      </c>
      <c r="D10" t="e">
        <f t="shared" si="0"/>
        <v>#VALUE!</v>
      </c>
    </row>
    <row r="11" spans="1:4" x14ac:dyDescent="0.25">
      <c r="A11" t="s">
        <v>13300</v>
      </c>
      <c r="B11" t="e">
        <f t="shared" ref="B11:C11" si="1">SUM(B2:B10)</f>
        <v>#VALUE!</v>
      </c>
      <c r="C11">
        <f t="shared" si="1"/>
        <v>1063786</v>
      </c>
      <c r="D11" t="e">
        <f>SUM(D2:D10)</f>
        <v>#VALUE!</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960C1-4830-40CC-9710-59BC04E23B27}">
  <sheetPr codeName="Sheet4"/>
  <dimension ref="A1:K2632"/>
  <sheetViews>
    <sheetView workbookViewId="0">
      <selection activeCell="K4" sqref="K4"/>
    </sheetView>
  </sheetViews>
  <sheetFormatPr defaultRowHeight="15" x14ac:dyDescent="0.25"/>
  <cols>
    <col min="2" max="2" width="24.85546875" customWidth="1"/>
  </cols>
  <sheetData>
    <row r="1" spans="1:11" x14ac:dyDescent="0.25">
      <c r="A1" t="s">
        <v>4353</v>
      </c>
      <c r="B1" t="s">
        <v>2</v>
      </c>
      <c r="C1" t="s">
        <v>3</v>
      </c>
      <c r="D1" t="s">
        <v>4</v>
      </c>
      <c r="E1" t="s">
        <v>5</v>
      </c>
      <c r="F1" t="s">
        <v>6</v>
      </c>
      <c r="G1" t="s">
        <v>7</v>
      </c>
      <c r="H1" t="s">
        <v>8</v>
      </c>
      <c r="I1" t="s">
        <v>9</v>
      </c>
      <c r="J1" t="s">
        <v>4375</v>
      </c>
      <c r="K1" t="s">
        <v>4356</v>
      </c>
    </row>
    <row r="2" spans="1:11" x14ac:dyDescent="0.25">
      <c r="A2" t="s">
        <v>4355</v>
      </c>
      <c r="B2" t="s">
        <v>19</v>
      </c>
      <c r="C2" t="s">
        <v>20</v>
      </c>
      <c r="D2" t="s">
        <v>21</v>
      </c>
      <c r="E2">
        <v>1489</v>
      </c>
      <c r="F2" t="s">
        <v>571</v>
      </c>
      <c r="H2" t="s">
        <v>22</v>
      </c>
      <c r="K2">
        <v>43495</v>
      </c>
    </row>
    <row r="3" spans="1:11" x14ac:dyDescent="0.25">
      <c r="A3" t="s">
        <v>4355</v>
      </c>
      <c r="B3" t="s">
        <v>24</v>
      </c>
      <c r="C3" t="s">
        <v>25</v>
      </c>
      <c r="D3" t="s">
        <v>26</v>
      </c>
      <c r="E3">
        <v>1697</v>
      </c>
      <c r="F3" t="s">
        <v>445</v>
      </c>
      <c r="H3" t="s">
        <v>27</v>
      </c>
      <c r="K3">
        <v>102345</v>
      </c>
    </row>
    <row r="4" spans="1:11" x14ac:dyDescent="0.25">
      <c r="A4" t="s">
        <v>4355</v>
      </c>
      <c r="B4" t="s">
        <v>33</v>
      </c>
      <c r="C4" t="s">
        <v>34</v>
      </c>
      <c r="D4" t="s">
        <v>35</v>
      </c>
      <c r="E4">
        <v>1718</v>
      </c>
      <c r="F4" t="s">
        <v>448</v>
      </c>
      <c r="H4" t="s">
        <v>36</v>
      </c>
      <c r="K4">
        <v>41365</v>
      </c>
    </row>
    <row r="5" spans="1:11" x14ac:dyDescent="0.25">
      <c r="A5" t="s">
        <v>4355</v>
      </c>
      <c r="B5" t="s">
        <v>39</v>
      </c>
      <c r="C5" t="s">
        <v>40</v>
      </c>
      <c r="D5" t="s">
        <v>41</v>
      </c>
      <c r="E5">
        <v>1458</v>
      </c>
      <c r="F5" t="s">
        <v>571</v>
      </c>
      <c r="H5" t="s">
        <v>42</v>
      </c>
      <c r="K5">
        <v>152174</v>
      </c>
    </row>
    <row r="6" spans="1:11" x14ac:dyDescent="0.25">
      <c r="A6" t="s">
        <v>4355</v>
      </c>
      <c r="B6" t="s">
        <v>48</v>
      </c>
      <c r="C6" t="s">
        <v>40</v>
      </c>
      <c r="D6" t="s">
        <v>49</v>
      </c>
      <c r="E6">
        <v>1100</v>
      </c>
      <c r="F6" t="s">
        <v>4358</v>
      </c>
      <c r="H6" t="s">
        <v>50</v>
      </c>
      <c r="K6">
        <v>29321</v>
      </c>
    </row>
    <row r="7" spans="1:11" x14ac:dyDescent="0.25">
      <c r="A7" t="s">
        <v>4355</v>
      </c>
      <c r="B7" t="s">
        <v>59</v>
      </c>
      <c r="C7" t="s">
        <v>60</v>
      </c>
      <c r="D7" t="s">
        <v>61</v>
      </c>
      <c r="E7">
        <v>1305</v>
      </c>
      <c r="F7" t="s">
        <v>1604</v>
      </c>
      <c r="H7" t="s">
        <v>22</v>
      </c>
      <c r="K7">
        <v>75650</v>
      </c>
    </row>
    <row r="8" spans="1:11" x14ac:dyDescent="0.25">
      <c r="A8" t="s">
        <v>4355</v>
      </c>
      <c r="B8" t="s">
        <v>63</v>
      </c>
      <c r="C8" t="s">
        <v>64</v>
      </c>
      <c r="D8" t="s">
        <v>65</v>
      </c>
      <c r="E8">
        <v>1369</v>
      </c>
      <c r="F8" t="s">
        <v>1604</v>
      </c>
      <c r="H8" t="s">
        <v>66</v>
      </c>
      <c r="K8">
        <v>53492</v>
      </c>
    </row>
    <row r="9" spans="1:11" x14ac:dyDescent="0.25">
      <c r="A9" t="s">
        <v>4355</v>
      </c>
      <c r="B9" t="s">
        <v>68</v>
      </c>
      <c r="C9" t="s">
        <v>69</v>
      </c>
      <c r="D9" t="s">
        <v>70</v>
      </c>
      <c r="E9">
        <v>1399</v>
      </c>
      <c r="F9" t="s">
        <v>1604</v>
      </c>
      <c r="H9" t="s">
        <v>66</v>
      </c>
      <c r="K9">
        <v>217105</v>
      </c>
    </row>
    <row r="10" spans="1:11" x14ac:dyDescent="0.25">
      <c r="A10" t="s">
        <v>4355</v>
      </c>
      <c r="B10" t="s">
        <v>89</v>
      </c>
      <c r="C10" t="s">
        <v>90</v>
      </c>
      <c r="D10" t="s">
        <v>91</v>
      </c>
      <c r="E10">
        <v>1216</v>
      </c>
      <c r="F10" t="s">
        <v>453</v>
      </c>
      <c r="G10" t="s">
        <v>92</v>
      </c>
      <c r="H10" t="s">
        <v>66</v>
      </c>
      <c r="I10" t="s">
        <v>93</v>
      </c>
      <c r="K10">
        <v>34172</v>
      </c>
    </row>
    <row r="11" spans="1:11" x14ac:dyDescent="0.25">
      <c r="A11" t="s">
        <v>4355</v>
      </c>
      <c r="B11" t="s">
        <v>98</v>
      </c>
      <c r="C11" t="s">
        <v>40</v>
      </c>
      <c r="D11" t="s">
        <v>99</v>
      </c>
      <c r="E11">
        <v>1283</v>
      </c>
      <c r="F11" t="s">
        <v>453</v>
      </c>
      <c r="G11" t="s">
        <v>92</v>
      </c>
      <c r="H11" t="s">
        <v>100</v>
      </c>
      <c r="I11" t="s">
        <v>93</v>
      </c>
      <c r="K11">
        <v>5256</v>
      </c>
    </row>
    <row r="12" spans="1:11" x14ac:dyDescent="0.25">
      <c r="A12" t="s">
        <v>4355</v>
      </c>
      <c r="B12" t="s">
        <v>105</v>
      </c>
      <c r="C12" t="s">
        <v>106</v>
      </c>
      <c r="D12" t="s">
        <v>107</v>
      </c>
      <c r="E12">
        <v>1177</v>
      </c>
      <c r="F12" t="s">
        <v>4358</v>
      </c>
      <c r="H12" t="s">
        <v>108</v>
      </c>
      <c r="K12">
        <v>42334</v>
      </c>
    </row>
    <row r="13" spans="1:11" x14ac:dyDescent="0.25">
      <c r="A13" t="s">
        <v>4355</v>
      </c>
      <c r="B13" t="s">
        <v>120</v>
      </c>
      <c r="C13" t="s">
        <v>40</v>
      </c>
      <c r="D13" t="s">
        <v>121</v>
      </c>
      <c r="E13">
        <v>1375</v>
      </c>
      <c r="F13" t="s">
        <v>1604</v>
      </c>
      <c r="H13" t="s">
        <v>42</v>
      </c>
      <c r="K13">
        <v>34693</v>
      </c>
    </row>
    <row r="14" spans="1:11" x14ac:dyDescent="0.25">
      <c r="A14" t="s">
        <v>4355</v>
      </c>
      <c r="B14" t="s">
        <v>182</v>
      </c>
      <c r="C14" t="s">
        <v>183</v>
      </c>
      <c r="D14" t="s">
        <v>184</v>
      </c>
      <c r="E14">
        <v>1422</v>
      </c>
      <c r="F14" t="s">
        <v>571</v>
      </c>
      <c r="H14" t="s">
        <v>185</v>
      </c>
      <c r="K14">
        <v>11277</v>
      </c>
    </row>
    <row r="15" spans="1:11" x14ac:dyDescent="0.25">
      <c r="A15" t="s">
        <v>4355</v>
      </c>
      <c r="B15" t="s">
        <v>193</v>
      </c>
      <c r="C15" t="s">
        <v>194</v>
      </c>
      <c r="D15" t="s">
        <v>195</v>
      </c>
      <c r="E15">
        <v>1644</v>
      </c>
      <c r="F15" t="s">
        <v>445</v>
      </c>
      <c r="G15" t="s">
        <v>196</v>
      </c>
      <c r="H15" t="s">
        <v>22</v>
      </c>
      <c r="I15" t="s">
        <v>197</v>
      </c>
      <c r="K15">
        <v>3663</v>
      </c>
    </row>
    <row r="16" spans="1:11" x14ac:dyDescent="0.25">
      <c r="A16" t="s">
        <v>4355</v>
      </c>
      <c r="B16" t="s">
        <v>217</v>
      </c>
      <c r="C16" t="s">
        <v>218</v>
      </c>
      <c r="D16" t="s">
        <v>36</v>
      </c>
      <c r="E16">
        <v>1569</v>
      </c>
      <c r="F16" t="s">
        <v>456</v>
      </c>
      <c r="H16" t="s">
        <v>36</v>
      </c>
      <c r="K16">
        <v>40770</v>
      </c>
    </row>
    <row r="17" spans="1:11" x14ac:dyDescent="0.25">
      <c r="A17" t="s">
        <v>4355</v>
      </c>
      <c r="B17" t="s">
        <v>286</v>
      </c>
      <c r="C17" t="s">
        <v>287</v>
      </c>
      <c r="D17" t="s">
        <v>288</v>
      </c>
      <c r="E17">
        <v>1154</v>
      </c>
      <c r="F17" t="s">
        <v>4358</v>
      </c>
      <c r="H17" t="s">
        <v>289</v>
      </c>
      <c r="K17">
        <v>33055</v>
      </c>
    </row>
    <row r="18" spans="1:11" x14ac:dyDescent="0.25">
      <c r="A18" t="s">
        <v>4355</v>
      </c>
      <c r="B18" t="s">
        <v>393</v>
      </c>
      <c r="C18" t="s">
        <v>40</v>
      </c>
      <c r="D18" t="s">
        <v>394</v>
      </c>
      <c r="E18">
        <v>1225</v>
      </c>
      <c r="F18" t="s">
        <v>453</v>
      </c>
      <c r="H18" t="s">
        <v>108</v>
      </c>
      <c r="K18">
        <v>108575</v>
      </c>
    </row>
    <row r="19" spans="1:11" x14ac:dyDescent="0.25">
      <c r="A19" t="s">
        <v>4355</v>
      </c>
      <c r="B19" t="s">
        <v>4357</v>
      </c>
      <c r="C19" t="s">
        <v>40</v>
      </c>
      <c r="D19" t="s">
        <v>4359</v>
      </c>
      <c r="E19">
        <v>1190</v>
      </c>
      <c r="F19" t="s">
        <v>4358</v>
      </c>
      <c r="G19" t="s">
        <v>92</v>
      </c>
      <c r="H19" t="s">
        <v>42</v>
      </c>
      <c r="I19" t="s">
        <v>93</v>
      </c>
      <c r="K19">
        <v>10058</v>
      </c>
    </row>
    <row r="20" spans="1:11" x14ac:dyDescent="0.25">
      <c r="A20" t="s">
        <v>4355</v>
      </c>
      <c r="B20" t="s">
        <v>4360</v>
      </c>
      <c r="C20" t="s">
        <v>40</v>
      </c>
      <c r="D20" t="s">
        <v>4361</v>
      </c>
      <c r="E20" t="s">
        <v>4362</v>
      </c>
      <c r="F20" t="s">
        <v>4358</v>
      </c>
      <c r="K20">
        <v>4684</v>
      </c>
    </row>
    <row r="21" spans="1:11" x14ac:dyDescent="0.25">
      <c r="A21" t="s">
        <v>4355</v>
      </c>
      <c r="B21" t="s">
        <v>4363</v>
      </c>
      <c r="C21" t="s">
        <v>40</v>
      </c>
      <c r="D21" t="s">
        <v>4364</v>
      </c>
      <c r="E21">
        <v>1150</v>
      </c>
      <c r="F21" t="s">
        <v>4358</v>
      </c>
      <c r="G21" t="s">
        <v>196</v>
      </c>
      <c r="H21" t="s">
        <v>185</v>
      </c>
      <c r="I21" t="s">
        <v>4365</v>
      </c>
      <c r="K21">
        <v>4026</v>
      </c>
    </row>
    <row r="22" spans="1:11" x14ac:dyDescent="0.25">
      <c r="A22" t="s">
        <v>4355</v>
      </c>
      <c r="B22" t="s">
        <v>4366</v>
      </c>
      <c r="C22" t="s">
        <v>4367</v>
      </c>
      <c r="D22" t="s">
        <v>4368</v>
      </c>
      <c r="E22">
        <v>1106</v>
      </c>
      <c r="F22" t="s">
        <v>4358</v>
      </c>
      <c r="H22" t="s">
        <v>289</v>
      </c>
      <c r="K22">
        <v>10834</v>
      </c>
    </row>
    <row r="23" spans="1:11" x14ac:dyDescent="0.25">
      <c r="A23" t="s">
        <v>4355</v>
      </c>
      <c r="B23" t="s">
        <v>4369</v>
      </c>
      <c r="D23" t="s">
        <v>4370</v>
      </c>
      <c r="E23">
        <v>1194</v>
      </c>
      <c r="F23" t="s">
        <v>4358</v>
      </c>
      <c r="K23">
        <v>1306</v>
      </c>
    </row>
    <row r="24" spans="1:11" x14ac:dyDescent="0.25">
      <c r="A24" t="s">
        <v>4355</v>
      </c>
      <c r="B24" t="s">
        <v>4371</v>
      </c>
      <c r="C24" t="s">
        <v>40</v>
      </c>
      <c r="D24" t="s">
        <v>4372</v>
      </c>
      <c r="E24" t="s">
        <v>4373</v>
      </c>
      <c r="F24" t="s">
        <v>453</v>
      </c>
      <c r="G24" t="s">
        <v>92</v>
      </c>
      <c r="H24" t="s">
        <v>66</v>
      </c>
      <c r="I24" t="s">
        <v>4374</v>
      </c>
      <c r="K24">
        <v>4136</v>
      </c>
    </row>
    <row r="25" spans="1:11" x14ac:dyDescent="0.25">
      <c r="A25" t="s">
        <v>4354</v>
      </c>
      <c r="B25" t="s">
        <v>4379</v>
      </c>
      <c r="C25" t="s">
        <v>4376</v>
      </c>
      <c r="D25" t="s">
        <v>4377</v>
      </c>
      <c r="E25">
        <v>1150</v>
      </c>
      <c r="F25" t="str">
        <f>IF(E25&lt;1200,"12th",IF(AND(1199&lt;E25,E25&lt;1300),"13th",IF(AND(1299&lt;E25,E25&lt;1400),"14th",IF(AND(1399&lt;E25,E25&lt;1500),"15th",IF(AND(1499&lt;E25,E25&lt;1600),"16th",IF(AND(1599&lt;E25,E25&lt;1700),"17th",IF(AND(1699&lt;E25,E25&lt;1800),"18th",IF(AND(1799&lt;E25,E25&lt;1900),"19th",IF(AND(1899&lt;E25,E25&lt;2000),"20th",)))))))))</f>
        <v>12th</v>
      </c>
      <c r="H25" t="s">
        <v>4378</v>
      </c>
      <c r="J25" t="s">
        <v>4379</v>
      </c>
      <c r="K25">
        <v>57793</v>
      </c>
    </row>
    <row r="26" spans="1:11" x14ac:dyDescent="0.25">
      <c r="A26" t="s">
        <v>4354</v>
      </c>
      <c r="B26" t="s">
        <v>4379</v>
      </c>
      <c r="C26" t="s">
        <v>4380</v>
      </c>
      <c r="D26" t="s">
        <v>4381</v>
      </c>
      <c r="E26">
        <v>1180</v>
      </c>
      <c r="F26" t="str">
        <f t="shared" ref="F26:F36" si="0">IF(E26&lt;1200,"12th",IF(AND(1199&lt;E26,E26&lt;1300),"13th",IF(AND(1299&lt;E26,E26&lt;1400),"14th",IF(AND(1399&lt;E26,E26&lt;1500),"15th",IF(AND(1499&lt;E26,E26&lt;1600),"16th",IF(AND(1599&lt;E26,E26&lt;1700),"17th",IF(AND(1699&lt;E26,E26&lt;1800),"18th",IF(AND(1799&lt;E26,E26&lt;1900),"19th",IF(AND(1899&lt;E26,E26&lt;2000),"20th",)))))))))</f>
        <v>12th</v>
      </c>
      <c r="H26" t="s">
        <v>4382</v>
      </c>
      <c r="J26" t="s">
        <v>4383</v>
      </c>
      <c r="K26">
        <v>2612</v>
      </c>
    </row>
    <row r="27" spans="1:11" x14ac:dyDescent="0.25">
      <c r="A27" t="s">
        <v>4354</v>
      </c>
      <c r="B27" t="s">
        <v>7900</v>
      </c>
      <c r="C27" t="s">
        <v>4384</v>
      </c>
      <c r="D27" t="s">
        <v>4385</v>
      </c>
      <c r="E27">
        <v>1225</v>
      </c>
      <c r="F27" t="str">
        <f t="shared" si="0"/>
        <v>13th</v>
      </c>
      <c r="H27" t="s">
        <v>4382</v>
      </c>
      <c r="J27" t="s">
        <v>4379</v>
      </c>
      <c r="K27">
        <v>18668</v>
      </c>
    </row>
    <row r="28" spans="1:11" x14ac:dyDescent="0.25">
      <c r="A28" t="s">
        <v>4354</v>
      </c>
      <c r="B28" t="s">
        <v>7914</v>
      </c>
      <c r="C28" t="s">
        <v>4376</v>
      </c>
      <c r="D28" t="s">
        <v>4386</v>
      </c>
      <c r="E28">
        <v>1240</v>
      </c>
      <c r="F28" t="str">
        <f t="shared" si="0"/>
        <v>13th</v>
      </c>
      <c r="H28" t="s">
        <v>4378</v>
      </c>
      <c r="J28" t="s">
        <v>4379</v>
      </c>
      <c r="K28">
        <v>51031</v>
      </c>
    </row>
    <row r="29" spans="1:11" x14ac:dyDescent="0.25">
      <c r="A29" t="s">
        <v>4354</v>
      </c>
      <c r="B29" t="s">
        <v>7915</v>
      </c>
      <c r="C29" t="s">
        <v>4387</v>
      </c>
      <c r="D29" t="s">
        <v>4388</v>
      </c>
      <c r="E29">
        <v>1243</v>
      </c>
      <c r="F29" t="str">
        <f t="shared" si="0"/>
        <v>13th</v>
      </c>
      <c r="H29" t="s">
        <v>4389</v>
      </c>
      <c r="J29" t="s">
        <v>4379</v>
      </c>
      <c r="K29">
        <v>181719</v>
      </c>
    </row>
    <row r="30" spans="1:11" x14ac:dyDescent="0.25">
      <c r="A30" t="s">
        <v>4354</v>
      </c>
      <c r="B30" t="s">
        <v>7916</v>
      </c>
      <c r="C30" t="s">
        <v>4390</v>
      </c>
      <c r="D30" t="s">
        <v>4391</v>
      </c>
      <c r="E30">
        <v>1260</v>
      </c>
      <c r="F30" t="str">
        <f t="shared" si="0"/>
        <v>13th</v>
      </c>
      <c r="H30" t="s">
        <v>4382</v>
      </c>
      <c r="J30" t="s">
        <v>4379</v>
      </c>
      <c r="K30">
        <v>7817</v>
      </c>
    </row>
    <row r="31" spans="1:11" x14ac:dyDescent="0.25">
      <c r="A31" t="s">
        <v>4354</v>
      </c>
      <c r="B31" t="s">
        <v>7901</v>
      </c>
      <c r="C31" t="s">
        <v>4392</v>
      </c>
      <c r="D31" t="s">
        <v>4393</v>
      </c>
      <c r="E31">
        <v>1260</v>
      </c>
      <c r="F31" t="str">
        <f t="shared" si="0"/>
        <v>13th</v>
      </c>
      <c r="H31" t="s">
        <v>4382</v>
      </c>
      <c r="J31" t="s">
        <v>4379</v>
      </c>
      <c r="K31">
        <v>74554</v>
      </c>
    </row>
    <row r="32" spans="1:11" x14ac:dyDescent="0.25">
      <c r="A32" t="s">
        <v>4354</v>
      </c>
      <c r="B32" t="s">
        <v>4379</v>
      </c>
      <c r="C32" t="s">
        <v>4392</v>
      </c>
      <c r="D32" t="s">
        <v>4394</v>
      </c>
      <c r="E32">
        <v>1260</v>
      </c>
      <c r="F32" t="str">
        <f t="shared" si="0"/>
        <v>13th</v>
      </c>
      <c r="H32" t="s">
        <v>4382</v>
      </c>
      <c r="J32" t="s">
        <v>4379</v>
      </c>
      <c r="K32">
        <v>83194</v>
      </c>
    </row>
    <row r="33" spans="1:11" x14ac:dyDescent="0.25">
      <c r="A33" t="s">
        <v>4354</v>
      </c>
      <c r="B33" t="s">
        <v>4379</v>
      </c>
      <c r="C33" t="s">
        <v>4395</v>
      </c>
      <c r="D33" t="s">
        <v>4396</v>
      </c>
      <c r="E33">
        <v>1265</v>
      </c>
      <c r="F33" t="str">
        <f t="shared" si="0"/>
        <v>13th</v>
      </c>
      <c r="H33" t="s">
        <v>4382</v>
      </c>
      <c r="J33" t="s">
        <v>4379</v>
      </c>
      <c r="K33">
        <v>992</v>
      </c>
    </row>
    <row r="34" spans="1:11" x14ac:dyDescent="0.25">
      <c r="A34" t="s">
        <v>4354</v>
      </c>
      <c r="B34" t="s">
        <v>4379</v>
      </c>
      <c r="C34" t="s">
        <v>4390</v>
      </c>
      <c r="D34" t="s">
        <v>4397</v>
      </c>
      <c r="E34">
        <v>1265</v>
      </c>
      <c r="F34" t="str">
        <f t="shared" si="0"/>
        <v>13th</v>
      </c>
      <c r="H34" t="s">
        <v>4382</v>
      </c>
      <c r="J34" t="s">
        <v>4379</v>
      </c>
      <c r="K34">
        <v>1349</v>
      </c>
    </row>
    <row r="35" spans="1:11" x14ac:dyDescent="0.25">
      <c r="A35" t="s">
        <v>4354</v>
      </c>
      <c r="B35" t="s">
        <v>7917</v>
      </c>
      <c r="C35" t="s">
        <v>4398</v>
      </c>
      <c r="D35" t="s">
        <v>4399</v>
      </c>
      <c r="E35">
        <v>1395</v>
      </c>
      <c r="F35" t="str">
        <f t="shared" si="0"/>
        <v>14th</v>
      </c>
      <c r="H35" t="s">
        <v>4382</v>
      </c>
      <c r="J35" t="s">
        <v>4379</v>
      </c>
      <c r="K35">
        <v>15698</v>
      </c>
    </row>
    <row r="36" spans="1:11" x14ac:dyDescent="0.25">
      <c r="A36" t="s">
        <v>4354</v>
      </c>
      <c r="B36" t="s">
        <v>7918</v>
      </c>
      <c r="C36" t="s">
        <v>4400</v>
      </c>
      <c r="D36" t="s">
        <v>4401</v>
      </c>
      <c r="E36">
        <v>1402</v>
      </c>
      <c r="F36" t="str">
        <f t="shared" si="0"/>
        <v>15th</v>
      </c>
      <c r="H36" t="s">
        <v>4402</v>
      </c>
      <c r="J36" t="s">
        <v>4379</v>
      </c>
      <c r="K36">
        <v>36789</v>
      </c>
    </row>
    <row r="37" spans="1:11" x14ac:dyDescent="0.25">
      <c r="A37" t="s">
        <v>4354</v>
      </c>
      <c r="B37" t="s">
        <v>7919</v>
      </c>
      <c r="C37" t="s">
        <v>4464</v>
      </c>
      <c r="D37" t="s">
        <v>4465</v>
      </c>
      <c r="E37">
        <v>1566</v>
      </c>
      <c r="F37" t="str">
        <f t="shared" ref="F37:F100" si="1">IF(E37&lt;1200,"12th",IF(AND(1199&lt;E37,E37&lt;1300),"13th",IF(AND(1299&lt;E37,E37&lt;1400),"14th",IF(AND(1399&lt;E37,E37&lt;1500),"15th",IF(AND(1499&lt;E37,E37&lt;1600),"16th",IF(AND(1599&lt;E37,E37&lt;1700),"17th",IF(AND(1699&lt;E37,E37&lt;1800),"18th",IF(AND(1799&lt;E37,E37&lt;1900),"19th",IF(AND(1899&lt;E37,E37&lt;2000),"20th",)))))))))</f>
        <v>16th</v>
      </c>
      <c r="H37" t="s">
        <v>4382</v>
      </c>
      <c r="J37" t="s">
        <v>4379</v>
      </c>
      <c r="K37">
        <v>15183</v>
      </c>
    </row>
    <row r="38" spans="1:11" x14ac:dyDescent="0.25">
      <c r="A38" t="s">
        <v>4354</v>
      </c>
      <c r="B38" t="s">
        <v>7920</v>
      </c>
      <c r="C38" t="s">
        <v>4464</v>
      </c>
      <c r="D38" t="s">
        <v>4466</v>
      </c>
      <c r="E38">
        <v>1566</v>
      </c>
      <c r="F38" t="str">
        <f t="shared" si="1"/>
        <v>16th</v>
      </c>
      <c r="H38" t="s">
        <v>4382</v>
      </c>
      <c r="J38" t="s">
        <v>4379</v>
      </c>
      <c r="K38">
        <v>18753</v>
      </c>
    </row>
    <row r="39" spans="1:11" x14ac:dyDescent="0.25">
      <c r="A39" t="s">
        <v>4354</v>
      </c>
      <c r="B39" t="s">
        <v>7921</v>
      </c>
      <c r="C39" t="s">
        <v>4464</v>
      </c>
      <c r="D39" t="s">
        <v>4467</v>
      </c>
      <c r="E39">
        <v>1566</v>
      </c>
      <c r="F39" t="str">
        <f t="shared" si="1"/>
        <v>16th</v>
      </c>
      <c r="H39" t="s">
        <v>4382</v>
      </c>
      <c r="J39" t="s">
        <v>4379</v>
      </c>
      <c r="K39">
        <v>15991</v>
      </c>
    </row>
    <row r="40" spans="1:11" x14ac:dyDescent="0.25">
      <c r="A40" t="s">
        <v>4354</v>
      </c>
      <c r="B40" t="s">
        <v>4379</v>
      </c>
      <c r="C40" t="s">
        <v>4464</v>
      </c>
      <c r="D40" t="s">
        <v>4468</v>
      </c>
      <c r="E40">
        <v>1566</v>
      </c>
      <c r="F40" t="str">
        <f t="shared" si="1"/>
        <v>16th</v>
      </c>
      <c r="H40" t="s">
        <v>4382</v>
      </c>
      <c r="J40" t="s">
        <v>4379</v>
      </c>
      <c r="K40">
        <v>1985</v>
      </c>
    </row>
    <row r="41" spans="1:11" x14ac:dyDescent="0.25">
      <c r="A41" t="s">
        <v>4354</v>
      </c>
      <c r="B41" t="s">
        <v>4379</v>
      </c>
      <c r="C41" t="s">
        <v>4464</v>
      </c>
      <c r="D41" t="s">
        <v>4469</v>
      </c>
      <c r="E41">
        <v>1566</v>
      </c>
      <c r="F41" t="str">
        <f t="shared" si="1"/>
        <v>16th</v>
      </c>
      <c r="H41" t="s">
        <v>4382</v>
      </c>
      <c r="J41" t="s">
        <v>4379</v>
      </c>
      <c r="K41">
        <v>126</v>
      </c>
    </row>
    <row r="42" spans="1:11" x14ac:dyDescent="0.25">
      <c r="A42" t="s">
        <v>4354</v>
      </c>
      <c r="B42" t="s">
        <v>7922</v>
      </c>
      <c r="C42" t="s">
        <v>4452</v>
      </c>
      <c r="D42" t="s">
        <v>4453</v>
      </c>
      <c r="E42">
        <v>1557</v>
      </c>
      <c r="F42" t="str">
        <f t="shared" si="1"/>
        <v>16th</v>
      </c>
      <c r="H42" t="s">
        <v>4402</v>
      </c>
      <c r="J42" t="s">
        <v>4379</v>
      </c>
      <c r="K42">
        <v>92068</v>
      </c>
    </row>
    <row r="43" spans="1:11" x14ac:dyDescent="0.25">
      <c r="A43" t="s">
        <v>4354</v>
      </c>
      <c r="B43" t="s">
        <v>4379</v>
      </c>
      <c r="C43" t="s">
        <v>4434</v>
      </c>
      <c r="D43" t="s">
        <v>4435</v>
      </c>
      <c r="E43">
        <v>1549</v>
      </c>
      <c r="F43" t="str">
        <f t="shared" si="1"/>
        <v>16th</v>
      </c>
      <c r="H43" t="s">
        <v>4382</v>
      </c>
      <c r="J43" t="s">
        <v>4379</v>
      </c>
      <c r="K43">
        <v>13636</v>
      </c>
    </row>
    <row r="44" spans="1:11" x14ac:dyDescent="0.25">
      <c r="A44" t="s">
        <v>4354</v>
      </c>
      <c r="B44" t="s">
        <v>4379</v>
      </c>
      <c r="C44" t="s">
        <v>4434</v>
      </c>
      <c r="D44" t="s">
        <v>4436</v>
      </c>
      <c r="E44">
        <v>1549</v>
      </c>
      <c r="F44" t="str">
        <f t="shared" si="1"/>
        <v>16th</v>
      </c>
      <c r="H44" t="s">
        <v>4382</v>
      </c>
      <c r="J44" t="s">
        <v>4379</v>
      </c>
      <c r="K44">
        <v>5503</v>
      </c>
    </row>
    <row r="45" spans="1:11" x14ac:dyDescent="0.25">
      <c r="A45" t="s">
        <v>4354</v>
      </c>
      <c r="B45" t="s">
        <v>4379</v>
      </c>
      <c r="C45" t="s">
        <v>4434</v>
      </c>
      <c r="D45" t="s">
        <v>4437</v>
      </c>
      <c r="E45">
        <v>1549</v>
      </c>
      <c r="F45" t="str">
        <f t="shared" si="1"/>
        <v>16th</v>
      </c>
      <c r="H45" t="s">
        <v>4382</v>
      </c>
      <c r="J45" t="s">
        <v>4379</v>
      </c>
      <c r="K45">
        <v>1274</v>
      </c>
    </row>
    <row r="46" spans="1:11" x14ac:dyDescent="0.25">
      <c r="A46" t="s">
        <v>4354</v>
      </c>
      <c r="B46" t="s">
        <v>4379</v>
      </c>
      <c r="C46" t="s">
        <v>4434</v>
      </c>
      <c r="D46" t="s">
        <v>4438</v>
      </c>
      <c r="E46">
        <v>1549</v>
      </c>
      <c r="F46" t="str">
        <f t="shared" si="1"/>
        <v>16th</v>
      </c>
      <c r="H46" t="s">
        <v>4382</v>
      </c>
      <c r="J46" t="s">
        <v>4379</v>
      </c>
      <c r="K46">
        <v>15231</v>
      </c>
    </row>
    <row r="47" spans="1:11" x14ac:dyDescent="0.25">
      <c r="A47" t="s">
        <v>4354</v>
      </c>
      <c r="B47" t="s">
        <v>7923</v>
      </c>
      <c r="C47" t="s">
        <v>4434</v>
      </c>
      <c r="D47" t="s">
        <v>4445</v>
      </c>
      <c r="E47">
        <v>1552</v>
      </c>
      <c r="F47" t="str">
        <f t="shared" si="1"/>
        <v>16th</v>
      </c>
      <c r="H47" t="s">
        <v>4382</v>
      </c>
      <c r="J47" t="s">
        <v>4379</v>
      </c>
      <c r="K47">
        <v>13680</v>
      </c>
    </row>
    <row r="48" spans="1:11" x14ac:dyDescent="0.25">
      <c r="A48" t="s">
        <v>4354</v>
      </c>
      <c r="B48" t="s">
        <v>7924</v>
      </c>
      <c r="C48" t="s">
        <v>4434</v>
      </c>
      <c r="D48" t="s">
        <v>4456</v>
      </c>
      <c r="E48">
        <v>1558</v>
      </c>
      <c r="F48" t="str">
        <f t="shared" si="1"/>
        <v>16th</v>
      </c>
      <c r="H48" t="s">
        <v>4382</v>
      </c>
      <c r="J48" t="s">
        <v>4379</v>
      </c>
      <c r="K48">
        <v>26689</v>
      </c>
    </row>
    <row r="49" spans="1:11" x14ac:dyDescent="0.25">
      <c r="A49" t="s">
        <v>4354</v>
      </c>
      <c r="B49" t="s">
        <v>4379</v>
      </c>
      <c r="C49" t="s">
        <v>4434</v>
      </c>
      <c r="D49" t="s">
        <v>4457</v>
      </c>
      <c r="E49">
        <v>1558</v>
      </c>
      <c r="F49" t="str">
        <f t="shared" si="1"/>
        <v>16th</v>
      </c>
      <c r="H49" t="s">
        <v>4382</v>
      </c>
      <c r="J49" t="s">
        <v>4379</v>
      </c>
      <c r="K49">
        <v>1623</v>
      </c>
    </row>
    <row r="50" spans="1:11" x14ac:dyDescent="0.25">
      <c r="A50" t="s">
        <v>4354</v>
      </c>
      <c r="B50" t="s">
        <v>4379</v>
      </c>
      <c r="C50" t="s">
        <v>4434</v>
      </c>
      <c r="D50" t="s">
        <v>4458</v>
      </c>
      <c r="E50">
        <v>1558</v>
      </c>
      <c r="F50" t="str">
        <f t="shared" si="1"/>
        <v>16th</v>
      </c>
      <c r="H50" t="s">
        <v>4382</v>
      </c>
      <c r="J50" t="s">
        <v>4379</v>
      </c>
      <c r="K50">
        <v>3606</v>
      </c>
    </row>
    <row r="51" spans="1:11" x14ac:dyDescent="0.25">
      <c r="A51" t="s">
        <v>4354</v>
      </c>
      <c r="B51" t="s">
        <v>7925</v>
      </c>
      <c r="C51" t="s">
        <v>4434</v>
      </c>
      <c r="D51" t="s">
        <v>4459</v>
      </c>
      <c r="E51">
        <v>1558</v>
      </c>
      <c r="F51" t="str">
        <f t="shared" si="1"/>
        <v>16th</v>
      </c>
      <c r="H51" t="s">
        <v>4382</v>
      </c>
      <c r="J51" t="s">
        <v>4379</v>
      </c>
      <c r="K51">
        <v>24574</v>
      </c>
    </row>
    <row r="52" spans="1:11" x14ac:dyDescent="0.25">
      <c r="A52" t="s">
        <v>4354</v>
      </c>
      <c r="B52" t="s">
        <v>7926</v>
      </c>
      <c r="C52" t="s">
        <v>4434</v>
      </c>
      <c r="D52" t="s">
        <v>4460</v>
      </c>
      <c r="E52">
        <v>1559</v>
      </c>
      <c r="F52" t="str">
        <f t="shared" si="1"/>
        <v>16th</v>
      </c>
      <c r="H52" t="s">
        <v>4382</v>
      </c>
      <c r="J52" t="s">
        <v>4379</v>
      </c>
      <c r="K52">
        <v>1290</v>
      </c>
    </row>
    <row r="53" spans="1:11" x14ac:dyDescent="0.25">
      <c r="A53" t="s">
        <v>4354</v>
      </c>
      <c r="B53" t="s">
        <v>7927</v>
      </c>
      <c r="C53" t="s">
        <v>4432</v>
      </c>
      <c r="D53" t="s">
        <v>4433</v>
      </c>
      <c r="E53">
        <v>1548</v>
      </c>
      <c r="F53" t="str">
        <f t="shared" si="1"/>
        <v>16th</v>
      </c>
      <c r="H53" t="s">
        <v>4378</v>
      </c>
      <c r="J53" t="s">
        <v>4379</v>
      </c>
      <c r="K53">
        <v>13166</v>
      </c>
    </row>
    <row r="54" spans="1:11" x14ac:dyDescent="0.25">
      <c r="A54" t="s">
        <v>4354</v>
      </c>
      <c r="B54" t="s">
        <v>7928</v>
      </c>
      <c r="C54" t="s">
        <v>4432</v>
      </c>
      <c r="D54" t="s">
        <v>4441</v>
      </c>
      <c r="E54">
        <v>1550</v>
      </c>
      <c r="F54" t="str">
        <f t="shared" si="1"/>
        <v>16th</v>
      </c>
      <c r="H54" t="s">
        <v>4442</v>
      </c>
      <c r="J54" t="s">
        <v>4379</v>
      </c>
      <c r="K54">
        <v>22255</v>
      </c>
    </row>
    <row r="55" spans="1:11" x14ac:dyDescent="0.25">
      <c r="A55" t="s">
        <v>4354</v>
      </c>
      <c r="B55" t="s">
        <v>7929</v>
      </c>
      <c r="C55" t="s">
        <v>4427</v>
      </c>
      <c r="D55" t="s">
        <v>4428</v>
      </c>
      <c r="E55">
        <v>1545</v>
      </c>
      <c r="F55" t="str">
        <f t="shared" si="1"/>
        <v>16th</v>
      </c>
      <c r="H55" t="s">
        <v>4382</v>
      </c>
      <c r="J55" t="s">
        <v>4379</v>
      </c>
      <c r="K55">
        <v>10624</v>
      </c>
    </row>
    <row r="56" spans="1:11" x14ac:dyDescent="0.25">
      <c r="A56" t="s">
        <v>4354</v>
      </c>
      <c r="B56" t="s">
        <v>7930</v>
      </c>
      <c r="C56" t="s">
        <v>4462</v>
      </c>
      <c r="D56" t="s">
        <v>4463</v>
      </c>
      <c r="E56">
        <v>1562</v>
      </c>
      <c r="F56" t="str">
        <f t="shared" si="1"/>
        <v>16th</v>
      </c>
      <c r="H56" t="s">
        <v>4382</v>
      </c>
      <c r="J56" t="s">
        <v>4379</v>
      </c>
      <c r="K56">
        <v>64224</v>
      </c>
    </row>
    <row r="57" spans="1:11" x14ac:dyDescent="0.25">
      <c r="A57" t="s">
        <v>4354</v>
      </c>
      <c r="B57" t="s">
        <v>4379</v>
      </c>
      <c r="C57" t="s">
        <v>4470</v>
      </c>
      <c r="D57" t="s">
        <v>4471</v>
      </c>
      <c r="E57">
        <v>1578</v>
      </c>
      <c r="F57" t="str">
        <f t="shared" si="1"/>
        <v>16th</v>
      </c>
      <c r="H57" t="s">
        <v>4472</v>
      </c>
      <c r="J57" t="s">
        <v>4379</v>
      </c>
      <c r="K57">
        <v>20560</v>
      </c>
    </row>
    <row r="58" spans="1:11" x14ac:dyDescent="0.25">
      <c r="A58" t="s">
        <v>4354</v>
      </c>
      <c r="B58" t="s">
        <v>4379</v>
      </c>
      <c r="C58" t="s">
        <v>4470</v>
      </c>
      <c r="D58" t="s">
        <v>4474</v>
      </c>
      <c r="E58">
        <v>1579</v>
      </c>
      <c r="F58" t="str">
        <f t="shared" si="1"/>
        <v>16th</v>
      </c>
      <c r="H58" t="s">
        <v>4472</v>
      </c>
      <c r="J58" t="s">
        <v>4379</v>
      </c>
      <c r="K58">
        <v>21486</v>
      </c>
    </row>
    <row r="59" spans="1:11" x14ac:dyDescent="0.25">
      <c r="A59" t="s">
        <v>4354</v>
      </c>
      <c r="B59" t="s">
        <v>7931</v>
      </c>
      <c r="C59" t="s">
        <v>4470</v>
      </c>
      <c r="D59" t="s">
        <v>4475</v>
      </c>
      <c r="E59">
        <v>1582</v>
      </c>
      <c r="F59" t="str">
        <f t="shared" si="1"/>
        <v>16th</v>
      </c>
      <c r="H59" t="s">
        <v>4472</v>
      </c>
      <c r="J59" t="s">
        <v>4379</v>
      </c>
      <c r="K59">
        <v>17363</v>
      </c>
    </row>
    <row r="60" spans="1:11" x14ac:dyDescent="0.25">
      <c r="A60" t="s">
        <v>4354</v>
      </c>
      <c r="B60" t="s">
        <v>4379</v>
      </c>
      <c r="C60" t="s">
        <v>4470</v>
      </c>
      <c r="D60" t="s">
        <v>4476</v>
      </c>
      <c r="E60">
        <v>1583</v>
      </c>
      <c r="F60" t="str">
        <f t="shared" si="1"/>
        <v>16th</v>
      </c>
      <c r="H60" t="s">
        <v>4472</v>
      </c>
      <c r="J60" t="s">
        <v>4379</v>
      </c>
      <c r="K60">
        <v>17222</v>
      </c>
    </row>
    <row r="61" spans="1:11" x14ac:dyDescent="0.25">
      <c r="A61" t="s">
        <v>4354</v>
      </c>
      <c r="B61" t="s">
        <v>7932</v>
      </c>
      <c r="C61" t="s">
        <v>4420</v>
      </c>
      <c r="D61" t="s">
        <v>4421</v>
      </c>
      <c r="E61">
        <v>1538</v>
      </c>
      <c r="F61" t="str">
        <f t="shared" si="1"/>
        <v>16th</v>
      </c>
      <c r="H61" t="s">
        <v>4378</v>
      </c>
      <c r="J61" t="s">
        <v>4379</v>
      </c>
      <c r="K61">
        <v>92091</v>
      </c>
    </row>
    <row r="62" spans="1:11" x14ac:dyDescent="0.25">
      <c r="A62" t="s">
        <v>4354</v>
      </c>
      <c r="B62" t="s">
        <v>7933</v>
      </c>
      <c r="C62" t="s">
        <v>4420</v>
      </c>
      <c r="D62" t="s">
        <v>4422</v>
      </c>
      <c r="E62">
        <v>1541</v>
      </c>
      <c r="F62" t="str">
        <f t="shared" si="1"/>
        <v>16th</v>
      </c>
      <c r="H62" t="s">
        <v>4389</v>
      </c>
      <c r="J62" t="s">
        <v>4379</v>
      </c>
      <c r="K62">
        <v>18745</v>
      </c>
    </row>
    <row r="63" spans="1:11" x14ac:dyDescent="0.25">
      <c r="A63" t="s">
        <v>4354</v>
      </c>
      <c r="B63" t="s">
        <v>7934</v>
      </c>
      <c r="C63" t="s">
        <v>4439</v>
      </c>
      <c r="D63" t="s">
        <v>4440</v>
      </c>
      <c r="E63">
        <v>1549</v>
      </c>
      <c r="F63" t="str">
        <f t="shared" si="1"/>
        <v>16th</v>
      </c>
      <c r="H63" t="s">
        <v>4417</v>
      </c>
      <c r="J63" t="s">
        <v>4379</v>
      </c>
      <c r="K63">
        <v>34645</v>
      </c>
    </row>
    <row r="64" spans="1:11" x14ac:dyDescent="0.25">
      <c r="A64" t="s">
        <v>4354</v>
      </c>
      <c r="B64" t="s">
        <v>4379</v>
      </c>
      <c r="C64" t="s">
        <v>4443</v>
      </c>
      <c r="D64" t="s">
        <v>4444</v>
      </c>
      <c r="E64">
        <v>1550</v>
      </c>
      <c r="F64" t="str">
        <f t="shared" si="1"/>
        <v>16th</v>
      </c>
      <c r="H64" t="s">
        <v>4378</v>
      </c>
      <c r="J64" t="s">
        <v>4379</v>
      </c>
      <c r="K64">
        <v>152401</v>
      </c>
    </row>
    <row r="65" spans="1:11" x14ac:dyDescent="0.25">
      <c r="A65" t="s">
        <v>4354</v>
      </c>
      <c r="B65" t="s">
        <v>4379</v>
      </c>
      <c r="C65" t="s">
        <v>4450</v>
      </c>
      <c r="D65" t="s">
        <v>4451</v>
      </c>
      <c r="E65">
        <v>1555</v>
      </c>
      <c r="F65" t="str">
        <f t="shared" si="1"/>
        <v>16th</v>
      </c>
      <c r="H65" t="s">
        <v>4382</v>
      </c>
      <c r="J65" t="s">
        <v>4379</v>
      </c>
      <c r="K65">
        <v>4953</v>
      </c>
    </row>
    <row r="66" spans="1:11" x14ac:dyDescent="0.25">
      <c r="A66" t="s">
        <v>4354</v>
      </c>
      <c r="B66" t="s">
        <v>7935</v>
      </c>
      <c r="C66" t="s">
        <v>4423</v>
      </c>
      <c r="D66" t="s">
        <v>4424</v>
      </c>
      <c r="E66">
        <v>1541</v>
      </c>
      <c r="F66" t="str">
        <f t="shared" si="1"/>
        <v>16th</v>
      </c>
      <c r="H66" t="s">
        <v>4382</v>
      </c>
      <c r="J66" t="s">
        <v>4379</v>
      </c>
      <c r="K66">
        <v>10089</v>
      </c>
    </row>
    <row r="67" spans="1:11" x14ac:dyDescent="0.25">
      <c r="A67" t="s">
        <v>4354</v>
      </c>
      <c r="B67" t="s">
        <v>7936</v>
      </c>
      <c r="C67" t="s">
        <v>4423</v>
      </c>
      <c r="D67" t="s">
        <v>4461</v>
      </c>
      <c r="E67">
        <v>1559</v>
      </c>
      <c r="F67" t="str">
        <f t="shared" si="1"/>
        <v>16th</v>
      </c>
      <c r="H67" t="s">
        <v>4378</v>
      </c>
      <c r="J67" t="s">
        <v>4379</v>
      </c>
      <c r="K67">
        <v>182112</v>
      </c>
    </row>
    <row r="68" spans="1:11" x14ac:dyDescent="0.25">
      <c r="A68" t="s">
        <v>4354</v>
      </c>
      <c r="B68" t="s">
        <v>7937</v>
      </c>
      <c r="C68" t="s">
        <v>4479</v>
      </c>
      <c r="D68" t="s">
        <v>4480</v>
      </c>
      <c r="E68">
        <v>1586</v>
      </c>
      <c r="F68" t="str">
        <f t="shared" si="1"/>
        <v>16th</v>
      </c>
      <c r="H68" t="s">
        <v>4481</v>
      </c>
      <c r="J68" t="s">
        <v>4379</v>
      </c>
      <c r="K68">
        <v>49150</v>
      </c>
    </row>
    <row r="69" spans="1:11" x14ac:dyDescent="0.25">
      <c r="A69" t="s">
        <v>4354</v>
      </c>
      <c r="B69" t="s">
        <v>7938</v>
      </c>
      <c r="C69" t="s">
        <v>4403</v>
      </c>
      <c r="D69" t="s">
        <v>4404</v>
      </c>
      <c r="E69">
        <v>1526</v>
      </c>
      <c r="F69" t="str">
        <f t="shared" si="1"/>
        <v>16th</v>
      </c>
      <c r="H69" t="s">
        <v>4382</v>
      </c>
      <c r="J69" t="s">
        <v>4379</v>
      </c>
      <c r="K69">
        <v>11159</v>
      </c>
    </row>
    <row r="70" spans="1:11" x14ac:dyDescent="0.25">
      <c r="A70" t="s">
        <v>4354</v>
      </c>
      <c r="B70" t="s">
        <v>7939</v>
      </c>
      <c r="C70" t="s">
        <v>4403</v>
      </c>
      <c r="D70" t="s">
        <v>4405</v>
      </c>
      <c r="E70">
        <v>1526</v>
      </c>
      <c r="F70" t="str">
        <f t="shared" si="1"/>
        <v>16th</v>
      </c>
      <c r="H70" t="s">
        <v>4382</v>
      </c>
      <c r="J70" t="s">
        <v>4379</v>
      </c>
      <c r="K70">
        <v>10600</v>
      </c>
    </row>
    <row r="71" spans="1:11" x14ac:dyDescent="0.25">
      <c r="A71" t="s">
        <v>4354</v>
      </c>
      <c r="B71" t="s">
        <v>4379</v>
      </c>
      <c r="C71" t="s">
        <v>4403</v>
      </c>
      <c r="D71" t="s">
        <v>4406</v>
      </c>
      <c r="E71">
        <v>1526</v>
      </c>
      <c r="F71" t="str">
        <f t="shared" si="1"/>
        <v>16th</v>
      </c>
      <c r="H71" t="s">
        <v>4382</v>
      </c>
      <c r="J71" t="s">
        <v>4379</v>
      </c>
      <c r="K71">
        <v>2587</v>
      </c>
    </row>
    <row r="72" spans="1:11" x14ac:dyDescent="0.25">
      <c r="A72" t="s">
        <v>4354</v>
      </c>
      <c r="B72" t="s">
        <v>4379</v>
      </c>
      <c r="C72" t="s">
        <v>4403</v>
      </c>
      <c r="D72" t="s">
        <v>4407</v>
      </c>
      <c r="E72">
        <v>1526</v>
      </c>
      <c r="F72" t="str">
        <f t="shared" si="1"/>
        <v>16th</v>
      </c>
      <c r="H72" t="s">
        <v>4382</v>
      </c>
      <c r="J72" t="s">
        <v>4379</v>
      </c>
      <c r="K72">
        <v>4532</v>
      </c>
    </row>
    <row r="73" spans="1:11" x14ac:dyDescent="0.25">
      <c r="A73" t="s">
        <v>4354</v>
      </c>
      <c r="B73" t="s">
        <v>7940</v>
      </c>
      <c r="C73" t="s">
        <v>4403</v>
      </c>
      <c r="D73" t="s">
        <v>4408</v>
      </c>
      <c r="E73">
        <v>1526</v>
      </c>
      <c r="F73" t="str">
        <f t="shared" si="1"/>
        <v>16th</v>
      </c>
      <c r="H73" t="s">
        <v>4382</v>
      </c>
      <c r="J73" t="s">
        <v>4379</v>
      </c>
      <c r="K73">
        <v>24294</v>
      </c>
    </row>
    <row r="74" spans="1:11" x14ac:dyDescent="0.25">
      <c r="A74" t="s">
        <v>4354</v>
      </c>
      <c r="B74" t="s">
        <v>7941</v>
      </c>
      <c r="C74" t="s">
        <v>4403</v>
      </c>
      <c r="D74" t="s">
        <v>4409</v>
      </c>
      <c r="E74">
        <v>1526</v>
      </c>
      <c r="F74" t="str">
        <f t="shared" si="1"/>
        <v>16th</v>
      </c>
      <c r="H74" t="s">
        <v>4382</v>
      </c>
      <c r="J74" t="s">
        <v>4379</v>
      </c>
      <c r="K74">
        <v>26058</v>
      </c>
    </row>
    <row r="75" spans="1:11" x14ac:dyDescent="0.25">
      <c r="A75" t="s">
        <v>4354</v>
      </c>
      <c r="B75" t="s">
        <v>4379</v>
      </c>
      <c r="C75" t="s">
        <v>4403</v>
      </c>
      <c r="D75" t="s">
        <v>4410</v>
      </c>
      <c r="E75">
        <v>1526</v>
      </c>
      <c r="F75" t="str">
        <f t="shared" si="1"/>
        <v>16th</v>
      </c>
      <c r="H75" t="s">
        <v>4382</v>
      </c>
      <c r="J75" t="s">
        <v>4379</v>
      </c>
      <c r="K75">
        <v>1071</v>
      </c>
    </row>
    <row r="76" spans="1:11" x14ac:dyDescent="0.25">
      <c r="A76" t="s">
        <v>4354</v>
      </c>
      <c r="B76" t="s">
        <v>4379</v>
      </c>
      <c r="C76" t="s">
        <v>4403</v>
      </c>
      <c r="D76" t="s">
        <v>4411</v>
      </c>
      <c r="E76">
        <v>1526</v>
      </c>
      <c r="F76" t="str">
        <f t="shared" si="1"/>
        <v>16th</v>
      </c>
      <c r="H76" t="s">
        <v>4382</v>
      </c>
      <c r="J76" t="s">
        <v>4379</v>
      </c>
      <c r="K76">
        <v>11076</v>
      </c>
    </row>
    <row r="77" spans="1:11" x14ac:dyDescent="0.25">
      <c r="A77" t="s">
        <v>4354</v>
      </c>
      <c r="B77" t="s">
        <v>7942</v>
      </c>
      <c r="C77" t="s">
        <v>4403</v>
      </c>
      <c r="D77" t="s">
        <v>4412</v>
      </c>
      <c r="E77">
        <v>1526</v>
      </c>
      <c r="F77" t="str">
        <f t="shared" si="1"/>
        <v>16th</v>
      </c>
      <c r="H77" t="s">
        <v>4382</v>
      </c>
      <c r="J77" t="s">
        <v>4379</v>
      </c>
      <c r="K77">
        <v>59231</v>
      </c>
    </row>
    <row r="78" spans="1:11" x14ac:dyDescent="0.25">
      <c r="A78" t="s">
        <v>4354</v>
      </c>
      <c r="B78" t="s">
        <v>7943</v>
      </c>
      <c r="C78" t="s">
        <v>4403</v>
      </c>
      <c r="D78" t="s">
        <v>4413</v>
      </c>
      <c r="E78">
        <v>1532</v>
      </c>
      <c r="F78" t="str">
        <f t="shared" si="1"/>
        <v>16th</v>
      </c>
      <c r="H78" t="s">
        <v>4382</v>
      </c>
      <c r="J78" t="s">
        <v>4379</v>
      </c>
      <c r="K78">
        <v>35172</v>
      </c>
    </row>
    <row r="79" spans="1:11" x14ac:dyDescent="0.25">
      <c r="A79" t="s">
        <v>4354</v>
      </c>
      <c r="B79" t="s">
        <v>7944</v>
      </c>
      <c r="C79" t="s">
        <v>4403</v>
      </c>
      <c r="D79" t="s">
        <v>4418</v>
      </c>
      <c r="E79">
        <v>1534</v>
      </c>
      <c r="F79" t="str">
        <f t="shared" si="1"/>
        <v>16th</v>
      </c>
      <c r="H79" t="s">
        <v>4382</v>
      </c>
      <c r="J79" t="s">
        <v>4379</v>
      </c>
      <c r="K79">
        <v>43329</v>
      </c>
    </row>
    <row r="80" spans="1:11" x14ac:dyDescent="0.25">
      <c r="A80" t="s">
        <v>4354</v>
      </c>
      <c r="B80" t="s">
        <v>7945</v>
      </c>
      <c r="C80" t="s">
        <v>4482</v>
      </c>
      <c r="D80" t="s">
        <v>4483</v>
      </c>
      <c r="E80">
        <v>1595</v>
      </c>
      <c r="F80" t="str">
        <f t="shared" si="1"/>
        <v>16th</v>
      </c>
      <c r="H80" t="s">
        <v>4484</v>
      </c>
      <c r="J80" t="s">
        <v>4379</v>
      </c>
      <c r="K80">
        <v>438631</v>
      </c>
    </row>
    <row r="81" spans="1:11" x14ac:dyDescent="0.25">
      <c r="A81" t="s">
        <v>4354</v>
      </c>
      <c r="B81" t="s">
        <v>7946</v>
      </c>
      <c r="C81" t="s">
        <v>4477</v>
      </c>
      <c r="D81" t="s">
        <v>4478</v>
      </c>
      <c r="E81">
        <v>1583</v>
      </c>
      <c r="F81" t="str">
        <f t="shared" si="1"/>
        <v>16th</v>
      </c>
      <c r="H81" t="s">
        <v>4378</v>
      </c>
      <c r="J81" t="s">
        <v>4379</v>
      </c>
      <c r="K81">
        <v>14576</v>
      </c>
    </row>
    <row r="82" spans="1:11" x14ac:dyDescent="0.25">
      <c r="A82" t="s">
        <v>4354</v>
      </c>
      <c r="B82" t="s">
        <v>7913</v>
      </c>
      <c r="C82" t="s">
        <v>4430</v>
      </c>
      <c r="D82" t="s">
        <v>4431</v>
      </c>
      <c r="E82">
        <v>1547</v>
      </c>
      <c r="F82" t="str">
        <f t="shared" si="1"/>
        <v>16th</v>
      </c>
      <c r="H82" t="s">
        <v>4402</v>
      </c>
      <c r="J82" t="s">
        <v>4379</v>
      </c>
      <c r="K82">
        <v>146173</v>
      </c>
    </row>
    <row r="83" spans="1:11" x14ac:dyDescent="0.25">
      <c r="A83" t="s">
        <v>4354</v>
      </c>
      <c r="B83" t="s">
        <v>7947</v>
      </c>
      <c r="C83" t="s">
        <v>4414</v>
      </c>
      <c r="D83" t="s">
        <v>4415</v>
      </c>
      <c r="E83">
        <v>1532</v>
      </c>
      <c r="F83" t="str">
        <f t="shared" si="1"/>
        <v>16th</v>
      </c>
      <c r="H83" t="s">
        <v>4378</v>
      </c>
      <c r="J83" t="s">
        <v>4379</v>
      </c>
      <c r="K83">
        <v>3112</v>
      </c>
    </row>
    <row r="84" spans="1:11" x14ac:dyDescent="0.25">
      <c r="A84" t="s">
        <v>4354</v>
      </c>
      <c r="B84" t="s">
        <v>7948</v>
      </c>
      <c r="C84" t="s">
        <v>4414</v>
      </c>
      <c r="D84" t="s">
        <v>4416</v>
      </c>
      <c r="E84">
        <v>1532</v>
      </c>
      <c r="F84" t="str">
        <f t="shared" si="1"/>
        <v>16th</v>
      </c>
      <c r="H84" t="s">
        <v>4417</v>
      </c>
      <c r="J84" t="s">
        <v>4379</v>
      </c>
      <c r="K84">
        <v>3112</v>
      </c>
    </row>
    <row r="85" spans="1:11" x14ac:dyDescent="0.25">
      <c r="A85" t="s">
        <v>4354</v>
      </c>
      <c r="B85" t="s">
        <v>7949</v>
      </c>
      <c r="C85" t="s">
        <v>4414</v>
      </c>
      <c r="D85" t="s">
        <v>4419</v>
      </c>
      <c r="E85">
        <v>1534</v>
      </c>
      <c r="F85" t="str">
        <f t="shared" si="1"/>
        <v>16th</v>
      </c>
      <c r="H85" t="s">
        <v>4382</v>
      </c>
      <c r="J85" t="s">
        <v>4379</v>
      </c>
      <c r="K85">
        <v>44754</v>
      </c>
    </row>
    <row r="86" spans="1:11" x14ac:dyDescent="0.25">
      <c r="A86" t="s">
        <v>4354</v>
      </c>
      <c r="B86" t="s">
        <v>7950</v>
      </c>
      <c r="C86" t="s">
        <v>4414</v>
      </c>
      <c r="D86" t="s">
        <v>4429</v>
      </c>
      <c r="E86">
        <v>1546</v>
      </c>
      <c r="F86" t="str">
        <f t="shared" si="1"/>
        <v>16th</v>
      </c>
      <c r="H86" t="s">
        <v>4382</v>
      </c>
      <c r="J86" t="s">
        <v>4379</v>
      </c>
      <c r="K86">
        <v>54784</v>
      </c>
    </row>
    <row r="87" spans="1:11" x14ac:dyDescent="0.25">
      <c r="A87" t="s">
        <v>4354</v>
      </c>
      <c r="B87" t="s">
        <v>7951</v>
      </c>
      <c r="C87" t="s">
        <v>4414</v>
      </c>
      <c r="D87" t="s">
        <v>4446</v>
      </c>
      <c r="E87">
        <v>1552</v>
      </c>
      <c r="F87" t="str">
        <f t="shared" si="1"/>
        <v>16th</v>
      </c>
      <c r="H87" t="s">
        <v>4378</v>
      </c>
      <c r="J87" t="s">
        <v>4379</v>
      </c>
      <c r="K87">
        <v>60714</v>
      </c>
    </row>
    <row r="88" spans="1:11" x14ac:dyDescent="0.25">
      <c r="A88" t="s">
        <v>4354</v>
      </c>
      <c r="B88" t="s">
        <v>4379</v>
      </c>
      <c r="C88" t="s">
        <v>4447</v>
      </c>
      <c r="D88" t="s">
        <v>4448</v>
      </c>
      <c r="E88">
        <v>1552</v>
      </c>
      <c r="F88" t="str">
        <f t="shared" si="1"/>
        <v>16th</v>
      </c>
      <c r="H88" t="s">
        <v>4382</v>
      </c>
      <c r="J88" t="s">
        <v>4379</v>
      </c>
      <c r="K88">
        <v>29029</v>
      </c>
    </row>
    <row r="89" spans="1:11" x14ac:dyDescent="0.25">
      <c r="A89" t="s">
        <v>4354</v>
      </c>
      <c r="B89" t="s">
        <v>7952</v>
      </c>
      <c r="C89" t="s">
        <v>4447</v>
      </c>
      <c r="D89" t="s">
        <v>4449</v>
      </c>
      <c r="E89">
        <v>1552</v>
      </c>
      <c r="F89" t="str">
        <f t="shared" si="1"/>
        <v>16th</v>
      </c>
      <c r="H89" t="s">
        <v>4382</v>
      </c>
      <c r="J89" t="s">
        <v>4379</v>
      </c>
      <c r="K89">
        <v>98912</v>
      </c>
    </row>
    <row r="90" spans="1:11" x14ac:dyDescent="0.25">
      <c r="A90" t="s">
        <v>4354</v>
      </c>
      <c r="B90" t="s">
        <v>7953</v>
      </c>
      <c r="C90" t="s">
        <v>4447</v>
      </c>
      <c r="D90" t="s">
        <v>4473</v>
      </c>
      <c r="E90">
        <v>1578</v>
      </c>
      <c r="F90" t="str">
        <f t="shared" si="1"/>
        <v>16th</v>
      </c>
      <c r="H90" t="s">
        <v>4382</v>
      </c>
      <c r="J90" t="s">
        <v>4379</v>
      </c>
      <c r="K90">
        <v>22062</v>
      </c>
    </row>
    <row r="91" spans="1:11" x14ac:dyDescent="0.25">
      <c r="A91" t="s">
        <v>4354</v>
      </c>
      <c r="B91" t="s">
        <v>7954</v>
      </c>
      <c r="C91" t="s">
        <v>4425</v>
      </c>
      <c r="D91" t="s">
        <v>4426</v>
      </c>
      <c r="E91">
        <v>1544</v>
      </c>
      <c r="F91" t="str">
        <f t="shared" si="1"/>
        <v>16th</v>
      </c>
      <c r="H91" t="s">
        <v>4382</v>
      </c>
      <c r="J91" t="s">
        <v>4379</v>
      </c>
      <c r="K91">
        <v>32467</v>
      </c>
    </row>
    <row r="92" spans="1:11" x14ac:dyDescent="0.25">
      <c r="A92" t="s">
        <v>4354</v>
      </c>
      <c r="B92" t="s">
        <v>7955</v>
      </c>
      <c r="C92" t="s">
        <v>4454</v>
      </c>
      <c r="D92" t="s">
        <v>4455</v>
      </c>
      <c r="E92">
        <v>1557</v>
      </c>
      <c r="F92" t="str">
        <f t="shared" si="1"/>
        <v>16th</v>
      </c>
      <c r="H92" t="s">
        <v>4402</v>
      </c>
      <c r="J92" t="s">
        <v>4379</v>
      </c>
      <c r="K92">
        <v>55236</v>
      </c>
    </row>
    <row r="93" spans="1:11" x14ac:dyDescent="0.25">
      <c r="A93" t="s">
        <v>4354</v>
      </c>
      <c r="B93" t="s">
        <v>7956</v>
      </c>
      <c r="C93" t="s">
        <v>4892</v>
      </c>
      <c r="D93" t="s">
        <v>4893</v>
      </c>
      <c r="E93">
        <v>1684</v>
      </c>
      <c r="F93" t="str">
        <f t="shared" si="1"/>
        <v>17th</v>
      </c>
      <c r="H93" t="s">
        <v>4402</v>
      </c>
      <c r="J93" t="s">
        <v>4442</v>
      </c>
      <c r="K93">
        <v>113883</v>
      </c>
    </row>
    <row r="94" spans="1:11" x14ac:dyDescent="0.25">
      <c r="A94" t="s">
        <v>4354</v>
      </c>
      <c r="B94" t="s">
        <v>7957</v>
      </c>
      <c r="C94" t="s">
        <v>4892</v>
      </c>
      <c r="D94" t="s">
        <v>4894</v>
      </c>
      <c r="E94">
        <v>1684</v>
      </c>
      <c r="F94" t="str">
        <f t="shared" si="1"/>
        <v>17th</v>
      </c>
      <c r="H94" t="s">
        <v>4402</v>
      </c>
      <c r="J94" t="s">
        <v>4442</v>
      </c>
      <c r="K94">
        <v>89563</v>
      </c>
    </row>
    <row r="95" spans="1:11" x14ac:dyDescent="0.25">
      <c r="A95" t="s">
        <v>4354</v>
      </c>
      <c r="B95" t="s">
        <v>7958</v>
      </c>
      <c r="C95" t="s">
        <v>4735</v>
      </c>
      <c r="D95" t="s">
        <v>4816</v>
      </c>
      <c r="E95">
        <v>1670</v>
      </c>
      <c r="F95" t="str">
        <f t="shared" si="1"/>
        <v>17th</v>
      </c>
      <c r="H95" t="s">
        <v>4402</v>
      </c>
      <c r="J95" t="s">
        <v>4442</v>
      </c>
      <c r="K95">
        <v>93416</v>
      </c>
    </row>
    <row r="96" spans="1:11" x14ac:dyDescent="0.25">
      <c r="A96" t="s">
        <v>4354</v>
      </c>
      <c r="B96" t="s">
        <v>7959</v>
      </c>
      <c r="C96" t="s">
        <v>4735</v>
      </c>
      <c r="D96" t="s">
        <v>4736</v>
      </c>
      <c r="E96">
        <v>1659</v>
      </c>
      <c r="F96" t="str">
        <f t="shared" si="1"/>
        <v>17th</v>
      </c>
      <c r="H96" t="s">
        <v>4402</v>
      </c>
      <c r="J96" t="s">
        <v>4442</v>
      </c>
      <c r="K96">
        <v>81275</v>
      </c>
    </row>
    <row r="97" spans="1:11" x14ac:dyDescent="0.25">
      <c r="A97" t="s">
        <v>4354</v>
      </c>
      <c r="B97" t="s">
        <v>4379</v>
      </c>
      <c r="C97" t="s">
        <v>4735</v>
      </c>
      <c r="D97" t="s">
        <v>4791</v>
      </c>
      <c r="E97">
        <v>1667</v>
      </c>
      <c r="F97" t="str">
        <f t="shared" si="1"/>
        <v>17th</v>
      </c>
      <c r="H97" t="s">
        <v>4481</v>
      </c>
      <c r="J97" t="s">
        <v>4442</v>
      </c>
      <c r="K97">
        <v>35333</v>
      </c>
    </row>
    <row r="98" spans="1:11" x14ac:dyDescent="0.25">
      <c r="A98" t="s">
        <v>4354</v>
      </c>
      <c r="B98" t="s">
        <v>4379</v>
      </c>
      <c r="C98" t="s">
        <v>4735</v>
      </c>
      <c r="D98" t="s">
        <v>4792</v>
      </c>
      <c r="E98">
        <v>1667</v>
      </c>
      <c r="F98" t="str">
        <f t="shared" si="1"/>
        <v>17th</v>
      </c>
      <c r="H98" t="s">
        <v>4481</v>
      </c>
      <c r="J98" t="s">
        <v>4442</v>
      </c>
      <c r="K98">
        <v>32014</v>
      </c>
    </row>
    <row r="99" spans="1:11" x14ac:dyDescent="0.25">
      <c r="A99" t="s">
        <v>4354</v>
      </c>
      <c r="B99" t="s">
        <v>7960</v>
      </c>
      <c r="C99" t="s">
        <v>4739</v>
      </c>
      <c r="D99" t="s">
        <v>4740</v>
      </c>
      <c r="E99">
        <v>1660</v>
      </c>
      <c r="F99" t="str">
        <f t="shared" si="1"/>
        <v>17th</v>
      </c>
      <c r="H99" t="s">
        <v>4402</v>
      </c>
      <c r="J99" t="s">
        <v>4442</v>
      </c>
      <c r="K99">
        <v>24884</v>
      </c>
    </row>
    <row r="100" spans="1:11" x14ac:dyDescent="0.25">
      <c r="A100" t="s">
        <v>4354</v>
      </c>
      <c r="B100" t="s">
        <v>7961</v>
      </c>
      <c r="C100" t="s">
        <v>4754</v>
      </c>
      <c r="D100" t="s">
        <v>4755</v>
      </c>
      <c r="E100">
        <v>1662</v>
      </c>
      <c r="F100" t="str">
        <f t="shared" si="1"/>
        <v>17th</v>
      </c>
      <c r="H100" t="s">
        <v>4402</v>
      </c>
      <c r="J100" t="s">
        <v>4442</v>
      </c>
      <c r="K100">
        <v>97802</v>
      </c>
    </row>
    <row r="101" spans="1:11" x14ac:dyDescent="0.25">
      <c r="A101" t="s">
        <v>4354</v>
      </c>
      <c r="B101" t="s">
        <v>7962</v>
      </c>
      <c r="C101" t="s">
        <v>4654</v>
      </c>
      <c r="D101" t="s">
        <v>4655</v>
      </c>
      <c r="E101">
        <v>1643</v>
      </c>
      <c r="F101" t="str">
        <f t="shared" ref="F101:F164" si="2">IF(E101&lt;1200,"12th",IF(AND(1199&lt;E101,E101&lt;1300),"13th",IF(AND(1299&lt;E101,E101&lt;1400),"14th",IF(AND(1399&lt;E101,E101&lt;1500),"15th",IF(AND(1499&lt;E101,E101&lt;1600),"16th",IF(AND(1599&lt;E101,E101&lt;1700),"17th",IF(AND(1699&lt;E101,E101&lt;1800),"18th",IF(AND(1799&lt;E101,E101&lt;1900),"19th",IF(AND(1899&lt;E101,E101&lt;2000),"20th",)))))))))</f>
        <v>17th</v>
      </c>
      <c r="H101" t="s">
        <v>4402</v>
      </c>
      <c r="J101" t="s">
        <v>4442</v>
      </c>
      <c r="K101">
        <v>127275</v>
      </c>
    </row>
    <row r="102" spans="1:11" x14ac:dyDescent="0.25">
      <c r="A102" t="s">
        <v>4354</v>
      </c>
      <c r="B102" t="s">
        <v>7963</v>
      </c>
      <c r="C102" t="s">
        <v>4705</v>
      </c>
      <c r="D102" t="s">
        <v>4864</v>
      </c>
      <c r="E102">
        <v>1676</v>
      </c>
      <c r="F102" t="str">
        <f t="shared" si="2"/>
        <v>17th</v>
      </c>
      <c r="H102" t="s">
        <v>4402</v>
      </c>
      <c r="J102" t="s">
        <v>4442</v>
      </c>
      <c r="K102">
        <v>55380</v>
      </c>
    </row>
    <row r="103" spans="1:11" x14ac:dyDescent="0.25">
      <c r="A103" t="s">
        <v>4354</v>
      </c>
      <c r="B103" t="s">
        <v>7964</v>
      </c>
      <c r="C103" t="s">
        <v>4705</v>
      </c>
      <c r="D103" t="s">
        <v>4725</v>
      </c>
      <c r="E103">
        <v>1657</v>
      </c>
      <c r="F103" t="str">
        <f t="shared" si="2"/>
        <v>17th</v>
      </c>
      <c r="H103" t="s">
        <v>4402</v>
      </c>
      <c r="J103" t="s">
        <v>4442</v>
      </c>
      <c r="K103">
        <v>112315</v>
      </c>
    </row>
    <row r="104" spans="1:11" x14ac:dyDescent="0.25">
      <c r="A104" t="s">
        <v>4354</v>
      </c>
      <c r="B104" t="s">
        <v>7965</v>
      </c>
      <c r="C104" t="s">
        <v>4705</v>
      </c>
      <c r="D104" t="s">
        <v>4706</v>
      </c>
      <c r="E104">
        <v>1654</v>
      </c>
      <c r="F104" t="str">
        <f t="shared" si="2"/>
        <v>17th</v>
      </c>
      <c r="H104" t="s">
        <v>4378</v>
      </c>
      <c r="J104" t="s">
        <v>4442</v>
      </c>
      <c r="K104">
        <v>5659</v>
      </c>
    </row>
    <row r="105" spans="1:11" x14ac:dyDescent="0.25">
      <c r="A105" t="s">
        <v>4354</v>
      </c>
      <c r="B105" t="s">
        <v>4379</v>
      </c>
      <c r="C105" t="s">
        <v>4514</v>
      </c>
      <c r="D105" t="s">
        <v>4581</v>
      </c>
      <c r="E105">
        <v>1630</v>
      </c>
      <c r="F105" t="str">
        <f t="shared" si="2"/>
        <v>17th</v>
      </c>
      <c r="H105" t="s">
        <v>4402</v>
      </c>
      <c r="J105" t="s">
        <v>4442</v>
      </c>
      <c r="K105">
        <v>35725</v>
      </c>
    </row>
    <row r="106" spans="1:11" x14ac:dyDescent="0.25">
      <c r="A106" t="s">
        <v>4354</v>
      </c>
      <c r="B106" t="s">
        <v>7966</v>
      </c>
      <c r="C106" t="s">
        <v>4514</v>
      </c>
      <c r="D106" t="s">
        <v>4582</v>
      </c>
      <c r="E106">
        <v>1630</v>
      </c>
      <c r="F106" t="str">
        <f t="shared" si="2"/>
        <v>17th</v>
      </c>
      <c r="H106" t="s">
        <v>4382</v>
      </c>
      <c r="J106" t="s">
        <v>4383</v>
      </c>
      <c r="K106">
        <v>27206</v>
      </c>
    </row>
    <row r="107" spans="1:11" x14ac:dyDescent="0.25">
      <c r="A107" t="s">
        <v>4354</v>
      </c>
      <c r="B107" t="s">
        <v>7967</v>
      </c>
      <c r="C107" t="s">
        <v>4514</v>
      </c>
      <c r="D107" t="s">
        <v>4515</v>
      </c>
      <c r="E107">
        <v>1616</v>
      </c>
      <c r="F107" t="str">
        <f t="shared" si="2"/>
        <v>17th</v>
      </c>
      <c r="H107" t="s">
        <v>4382</v>
      </c>
      <c r="J107" t="s">
        <v>4383</v>
      </c>
      <c r="K107">
        <v>79145</v>
      </c>
    </row>
    <row r="108" spans="1:11" x14ac:dyDescent="0.25">
      <c r="A108" t="s">
        <v>4354</v>
      </c>
      <c r="B108" t="s">
        <v>7968</v>
      </c>
      <c r="C108" t="s">
        <v>4509</v>
      </c>
      <c r="D108" t="s">
        <v>4510</v>
      </c>
      <c r="E108">
        <v>1615</v>
      </c>
      <c r="F108" t="str">
        <f t="shared" si="2"/>
        <v>17th</v>
      </c>
      <c r="H108" t="s">
        <v>4378</v>
      </c>
      <c r="J108" t="s">
        <v>4442</v>
      </c>
      <c r="K108">
        <v>104473</v>
      </c>
    </row>
    <row r="109" spans="1:11" x14ac:dyDescent="0.25">
      <c r="A109" t="s">
        <v>4354</v>
      </c>
      <c r="B109" t="s">
        <v>7969</v>
      </c>
      <c r="C109" t="s">
        <v>4509</v>
      </c>
      <c r="D109" t="s">
        <v>4539</v>
      </c>
      <c r="E109">
        <v>1624</v>
      </c>
      <c r="F109" t="str">
        <f t="shared" si="2"/>
        <v>17th</v>
      </c>
      <c r="H109" t="s">
        <v>4378</v>
      </c>
      <c r="J109" t="s">
        <v>4442</v>
      </c>
      <c r="K109">
        <v>53595</v>
      </c>
    </row>
    <row r="110" spans="1:11" x14ac:dyDescent="0.25">
      <c r="A110" t="s">
        <v>4354</v>
      </c>
      <c r="B110" t="s">
        <v>4379</v>
      </c>
      <c r="C110" t="s">
        <v>4933</v>
      </c>
      <c r="D110" t="s">
        <v>4982</v>
      </c>
      <c r="E110">
        <v>1697</v>
      </c>
      <c r="F110" t="str">
        <f t="shared" si="2"/>
        <v>17th</v>
      </c>
      <c r="H110" t="s">
        <v>4389</v>
      </c>
      <c r="J110" t="s">
        <v>4379</v>
      </c>
      <c r="K110">
        <v>10376</v>
      </c>
    </row>
    <row r="111" spans="1:11" x14ac:dyDescent="0.25">
      <c r="A111" t="s">
        <v>4354</v>
      </c>
      <c r="B111" t="s">
        <v>7970</v>
      </c>
      <c r="C111" t="s">
        <v>4933</v>
      </c>
      <c r="D111" t="s">
        <v>4989</v>
      </c>
      <c r="E111">
        <v>1698</v>
      </c>
      <c r="F111" t="str">
        <f t="shared" si="2"/>
        <v>17th</v>
      </c>
      <c r="H111" t="s">
        <v>4970</v>
      </c>
      <c r="J111" t="s">
        <v>4379</v>
      </c>
      <c r="K111">
        <v>18679</v>
      </c>
    </row>
    <row r="112" spans="1:11" x14ac:dyDescent="0.25">
      <c r="A112" t="s">
        <v>4354</v>
      </c>
      <c r="B112" t="s">
        <v>4379</v>
      </c>
      <c r="C112" t="s">
        <v>4933</v>
      </c>
      <c r="D112" t="s">
        <v>4969</v>
      </c>
      <c r="E112">
        <v>1697</v>
      </c>
      <c r="F112" t="str">
        <f t="shared" si="2"/>
        <v>17th</v>
      </c>
      <c r="H112" t="s">
        <v>4970</v>
      </c>
      <c r="J112" t="s">
        <v>4379</v>
      </c>
      <c r="K112">
        <v>5354</v>
      </c>
    </row>
    <row r="113" spans="1:11" x14ac:dyDescent="0.25">
      <c r="A113" t="s">
        <v>4354</v>
      </c>
      <c r="B113" t="s">
        <v>4379</v>
      </c>
      <c r="C113" t="s">
        <v>4933</v>
      </c>
      <c r="D113" t="s">
        <v>4971</v>
      </c>
      <c r="E113">
        <v>1697</v>
      </c>
      <c r="F113" t="str">
        <f t="shared" si="2"/>
        <v>17th</v>
      </c>
      <c r="H113" t="s">
        <v>4970</v>
      </c>
      <c r="J113" t="s">
        <v>4379</v>
      </c>
      <c r="K113">
        <v>1041</v>
      </c>
    </row>
    <row r="114" spans="1:11" x14ac:dyDescent="0.25">
      <c r="A114" t="s">
        <v>4354</v>
      </c>
      <c r="B114" t="s">
        <v>7971</v>
      </c>
      <c r="C114" t="s">
        <v>4933</v>
      </c>
      <c r="D114" t="s">
        <v>4990</v>
      </c>
      <c r="E114">
        <v>1698</v>
      </c>
      <c r="F114" t="str">
        <f t="shared" si="2"/>
        <v>17th</v>
      </c>
      <c r="H114" t="s">
        <v>4970</v>
      </c>
      <c r="J114" t="s">
        <v>4379</v>
      </c>
      <c r="K114">
        <v>14006</v>
      </c>
    </row>
    <row r="115" spans="1:11" x14ac:dyDescent="0.25">
      <c r="A115" t="s">
        <v>4354</v>
      </c>
      <c r="B115" t="s">
        <v>7972</v>
      </c>
      <c r="C115" t="s">
        <v>4933</v>
      </c>
      <c r="D115" t="s">
        <v>4972</v>
      </c>
      <c r="E115">
        <v>1697</v>
      </c>
      <c r="F115" t="str">
        <f t="shared" si="2"/>
        <v>17th</v>
      </c>
      <c r="H115" t="s">
        <v>4970</v>
      </c>
      <c r="J115" t="s">
        <v>4379</v>
      </c>
      <c r="K115">
        <v>14366</v>
      </c>
    </row>
    <row r="116" spans="1:11" x14ac:dyDescent="0.25">
      <c r="A116" t="s">
        <v>4354</v>
      </c>
      <c r="B116" t="s">
        <v>4379</v>
      </c>
      <c r="C116" t="s">
        <v>4933</v>
      </c>
      <c r="D116" t="s">
        <v>4973</v>
      </c>
      <c r="E116">
        <v>1697</v>
      </c>
      <c r="F116" t="str">
        <f t="shared" si="2"/>
        <v>17th</v>
      </c>
      <c r="H116" t="s">
        <v>4970</v>
      </c>
      <c r="J116" t="s">
        <v>4379</v>
      </c>
      <c r="K116">
        <v>6925</v>
      </c>
    </row>
    <row r="117" spans="1:11" x14ac:dyDescent="0.25">
      <c r="A117" t="s">
        <v>4354</v>
      </c>
      <c r="B117" t="s">
        <v>4379</v>
      </c>
      <c r="C117" t="s">
        <v>4933</v>
      </c>
      <c r="D117" t="s">
        <v>4997</v>
      </c>
      <c r="E117">
        <v>1698</v>
      </c>
      <c r="F117" t="str">
        <f t="shared" si="2"/>
        <v>17th</v>
      </c>
      <c r="H117" t="s">
        <v>4378</v>
      </c>
      <c r="J117" t="s">
        <v>4442</v>
      </c>
      <c r="K117">
        <v>14797</v>
      </c>
    </row>
    <row r="118" spans="1:11" x14ac:dyDescent="0.25">
      <c r="A118" t="s">
        <v>4354</v>
      </c>
      <c r="B118" t="s">
        <v>4379</v>
      </c>
      <c r="C118" t="s">
        <v>4933</v>
      </c>
      <c r="D118" t="s">
        <v>4974</v>
      </c>
      <c r="E118">
        <v>1697</v>
      </c>
      <c r="F118" t="str">
        <f t="shared" si="2"/>
        <v>17th</v>
      </c>
      <c r="H118" t="s">
        <v>4970</v>
      </c>
      <c r="J118" t="s">
        <v>4379</v>
      </c>
      <c r="K118">
        <v>11684</v>
      </c>
    </row>
    <row r="119" spans="1:11" x14ac:dyDescent="0.25">
      <c r="A119" t="s">
        <v>4354</v>
      </c>
      <c r="B119" t="s">
        <v>4379</v>
      </c>
      <c r="C119" t="s">
        <v>4933</v>
      </c>
      <c r="D119" t="s">
        <v>4998</v>
      </c>
      <c r="E119">
        <v>1698</v>
      </c>
      <c r="F119" t="str">
        <f t="shared" si="2"/>
        <v>17th</v>
      </c>
      <c r="H119" t="s">
        <v>4378</v>
      </c>
      <c r="J119" t="s">
        <v>4442</v>
      </c>
      <c r="K119">
        <v>8793</v>
      </c>
    </row>
    <row r="120" spans="1:11" x14ac:dyDescent="0.25">
      <c r="A120" t="s">
        <v>4354</v>
      </c>
      <c r="B120" t="s">
        <v>4379</v>
      </c>
      <c r="C120" t="s">
        <v>4933</v>
      </c>
      <c r="D120" t="s">
        <v>4991</v>
      </c>
      <c r="E120">
        <v>1698</v>
      </c>
      <c r="F120" t="str">
        <f t="shared" si="2"/>
        <v>17th</v>
      </c>
      <c r="H120" t="s">
        <v>4970</v>
      </c>
      <c r="J120" t="s">
        <v>4379</v>
      </c>
      <c r="K120">
        <v>9470</v>
      </c>
    </row>
    <row r="121" spans="1:11" x14ac:dyDescent="0.25">
      <c r="A121" t="s">
        <v>4354</v>
      </c>
      <c r="B121" t="s">
        <v>4379</v>
      </c>
      <c r="C121" t="s">
        <v>4933</v>
      </c>
      <c r="D121" t="s">
        <v>5000</v>
      </c>
      <c r="E121">
        <v>1698</v>
      </c>
      <c r="F121" t="str">
        <f t="shared" si="2"/>
        <v>17th</v>
      </c>
      <c r="H121" t="s">
        <v>4378</v>
      </c>
      <c r="J121" t="s">
        <v>4442</v>
      </c>
      <c r="K121">
        <v>5525</v>
      </c>
    </row>
    <row r="122" spans="1:11" x14ac:dyDescent="0.25">
      <c r="A122" t="s">
        <v>4354</v>
      </c>
      <c r="B122" t="s">
        <v>4379</v>
      </c>
      <c r="C122" t="s">
        <v>4933</v>
      </c>
      <c r="D122" t="s">
        <v>4983</v>
      </c>
      <c r="E122">
        <v>1697</v>
      </c>
      <c r="F122" t="str">
        <f t="shared" si="2"/>
        <v>17th</v>
      </c>
      <c r="H122" t="s">
        <v>4389</v>
      </c>
      <c r="J122" t="s">
        <v>4379</v>
      </c>
      <c r="K122">
        <v>14430</v>
      </c>
    </row>
    <row r="123" spans="1:11" x14ac:dyDescent="0.25">
      <c r="A123" t="s">
        <v>4354</v>
      </c>
      <c r="B123" t="s">
        <v>7973</v>
      </c>
      <c r="C123" t="s">
        <v>4933</v>
      </c>
      <c r="D123" t="s">
        <v>5001</v>
      </c>
      <c r="E123">
        <v>1698</v>
      </c>
      <c r="F123" t="str">
        <f t="shared" si="2"/>
        <v>17th</v>
      </c>
      <c r="H123" t="s">
        <v>4378</v>
      </c>
      <c r="J123" t="s">
        <v>4442</v>
      </c>
      <c r="K123">
        <v>15351</v>
      </c>
    </row>
    <row r="124" spans="1:11" x14ac:dyDescent="0.25">
      <c r="A124" t="s">
        <v>4354</v>
      </c>
      <c r="B124" t="s">
        <v>4379</v>
      </c>
      <c r="C124" t="s">
        <v>4933</v>
      </c>
      <c r="D124" t="s">
        <v>4984</v>
      </c>
      <c r="E124">
        <v>1697</v>
      </c>
      <c r="F124" t="str">
        <f t="shared" si="2"/>
        <v>17th</v>
      </c>
      <c r="H124" t="s">
        <v>4389</v>
      </c>
      <c r="J124" t="s">
        <v>4379</v>
      </c>
      <c r="K124">
        <v>20767</v>
      </c>
    </row>
    <row r="125" spans="1:11" x14ac:dyDescent="0.25">
      <c r="A125" t="s">
        <v>4354</v>
      </c>
      <c r="B125" t="s">
        <v>4379</v>
      </c>
      <c r="C125" t="s">
        <v>4933</v>
      </c>
      <c r="D125" t="s">
        <v>5002</v>
      </c>
      <c r="E125">
        <v>1698</v>
      </c>
      <c r="F125" t="str">
        <f t="shared" si="2"/>
        <v>17th</v>
      </c>
      <c r="H125" t="s">
        <v>4378</v>
      </c>
      <c r="J125" t="s">
        <v>4442</v>
      </c>
      <c r="K125">
        <v>8462</v>
      </c>
    </row>
    <row r="126" spans="1:11" x14ac:dyDescent="0.25">
      <c r="A126" t="s">
        <v>4354</v>
      </c>
      <c r="B126" t="s">
        <v>4379</v>
      </c>
      <c r="C126" t="s">
        <v>4933</v>
      </c>
      <c r="D126" t="s">
        <v>4999</v>
      </c>
      <c r="E126">
        <v>1698</v>
      </c>
      <c r="F126" t="str">
        <f t="shared" si="2"/>
        <v>17th</v>
      </c>
      <c r="H126" t="s">
        <v>4378</v>
      </c>
      <c r="J126" t="s">
        <v>4442</v>
      </c>
      <c r="K126">
        <v>14071</v>
      </c>
    </row>
    <row r="127" spans="1:11" x14ac:dyDescent="0.25">
      <c r="A127" t="s">
        <v>4354</v>
      </c>
      <c r="B127" t="s">
        <v>4379</v>
      </c>
      <c r="C127" t="s">
        <v>4933</v>
      </c>
      <c r="D127" t="s">
        <v>4975</v>
      </c>
      <c r="E127">
        <v>1697</v>
      </c>
      <c r="F127" t="str">
        <f t="shared" si="2"/>
        <v>17th</v>
      </c>
      <c r="H127" t="s">
        <v>4970</v>
      </c>
      <c r="J127" t="s">
        <v>4379</v>
      </c>
      <c r="K127">
        <v>6314</v>
      </c>
    </row>
    <row r="128" spans="1:11" x14ac:dyDescent="0.25">
      <c r="A128" t="s">
        <v>4354</v>
      </c>
      <c r="B128" t="s">
        <v>7974</v>
      </c>
      <c r="C128" t="s">
        <v>4933</v>
      </c>
      <c r="D128" t="s">
        <v>4992</v>
      </c>
      <c r="E128">
        <v>1698</v>
      </c>
      <c r="F128" t="str">
        <f t="shared" si="2"/>
        <v>17th</v>
      </c>
      <c r="H128" t="s">
        <v>4970</v>
      </c>
      <c r="J128" t="s">
        <v>4379</v>
      </c>
      <c r="K128">
        <v>30796</v>
      </c>
    </row>
    <row r="129" spans="1:11" x14ac:dyDescent="0.25">
      <c r="A129" t="s">
        <v>4354</v>
      </c>
      <c r="B129" t="s">
        <v>4379</v>
      </c>
      <c r="C129" t="s">
        <v>4933</v>
      </c>
      <c r="D129" t="s">
        <v>4976</v>
      </c>
      <c r="E129">
        <v>1697</v>
      </c>
      <c r="F129" t="str">
        <f t="shared" si="2"/>
        <v>17th</v>
      </c>
      <c r="H129" t="s">
        <v>4970</v>
      </c>
      <c r="J129" t="s">
        <v>4379</v>
      </c>
      <c r="K129">
        <v>11074</v>
      </c>
    </row>
    <row r="130" spans="1:11" x14ac:dyDescent="0.25">
      <c r="A130" t="s">
        <v>4354</v>
      </c>
      <c r="B130" t="s">
        <v>7975</v>
      </c>
      <c r="C130" t="s">
        <v>4933</v>
      </c>
      <c r="D130" t="s">
        <v>4993</v>
      </c>
      <c r="E130">
        <v>1698</v>
      </c>
      <c r="F130" t="str">
        <f t="shared" si="2"/>
        <v>17th</v>
      </c>
      <c r="H130" t="s">
        <v>4970</v>
      </c>
      <c r="J130" t="s">
        <v>4379</v>
      </c>
      <c r="K130">
        <v>18313</v>
      </c>
    </row>
    <row r="131" spans="1:11" x14ac:dyDescent="0.25">
      <c r="A131" t="s">
        <v>4354</v>
      </c>
      <c r="B131" t="s">
        <v>4379</v>
      </c>
      <c r="C131" t="s">
        <v>4933</v>
      </c>
      <c r="D131" t="s">
        <v>4977</v>
      </c>
      <c r="E131">
        <v>1697</v>
      </c>
      <c r="F131" t="str">
        <f t="shared" si="2"/>
        <v>17th</v>
      </c>
      <c r="H131" t="s">
        <v>4970</v>
      </c>
      <c r="J131" t="s">
        <v>4379</v>
      </c>
      <c r="K131">
        <v>14177</v>
      </c>
    </row>
    <row r="132" spans="1:11" x14ac:dyDescent="0.25">
      <c r="A132" t="s">
        <v>4354</v>
      </c>
      <c r="B132" t="s">
        <v>4379</v>
      </c>
      <c r="C132" t="s">
        <v>4933</v>
      </c>
      <c r="D132" t="s">
        <v>4994</v>
      </c>
      <c r="E132">
        <v>1698</v>
      </c>
      <c r="F132" t="str">
        <f t="shared" si="2"/>
        <v>17th</v>
      </c>
      <c r="H132" t="s">
        <v>4970</v>
      </c>
      <c r="J132" t="s">
        <v>4379</v>
      </c>
      <c r="K132">
        <v>14665</v>
      </c>
    </row>
    <row r="133" spans="1:11" x14ac:dyDescent="0.25">
      <c r="A133" t="s">
        <v>4354</v>
      </c>
      <c r="B133" t="s">
        <v>4379</v>
      </c>
      <c r="C133" t="s">
        <v>4933</v>
      </c>
      <c r="D133" t="s">
        <v>4995</v>
      </c>
      <c r="E133">
        <v>1698</v>
      </c>
      <c r="F133" t="str">
        <f t="shared" si="2"/>
        <v>17th</v>
      </c>
      <c r="H133" t="s">
        <v>4970</v>
      </c>
      <c r="J133" t="s">
        <v>4379</v>
      </c>
      <c r="K133">
        <v>20821</v>
      </c>
    </row>
    <row r="134" spans="1:11" x14ac:dyDescent="0.25">
      <c r="A134" t="s">
        <v>4354</v>
      </c>
      <c r="B134" t="s">
        <v>4379</v>
      </c>
      <c r="C134" t="s">
        <v>4933</v>
      </c>
      <c r="D134" t="s">
        <v>4996</v>
      </c>
      <c r="E134">
        <v>1698</v>
      </c>
      <c r="F134" t="str">
        <f t="shared" si="2"/>
        <v>17th</v>
      </c>
      <c r="H134" t="s">
        <v>4970</v>
      </c>
      <c r="J134" t="s">
        <v>4379</v>
      </c>
      <c r="K134">
        <v>18743</v>
      </c>
    </row>
    <row r="135" spans="1:11" x14ac:dyDescent="0.25">
      <c r="A135" t="s">
        <v>4354</v>
      </c>
      <c r="B135" t="s">
        <v>7976</v>
      </c>
      <c r="C135" t="s">
        <v>4933</v>
      </c>
      <c r="D135" t="s">
        <v>4978</v>
      </c>
      <c r="E135">
        <v>1697</v>
      </c>
      <c r="F135" t="str">
        <f t="shared" si="2"/>
        <v>17th</v>
      </c>
      <c r="H135" t="s">
        <v>4970</v>
      </c>
      <c r="J135" t="s">
        <v>4379</v>
      </c>
      <c r="K135">
        <v>8403</v>
      </c>
    </row>
    <row r="136" spans="1:11" x14ac:dyDescent="0.25">
      <c r="A136" t="s">
        <v>4354</v>
      </c>
      <c r="B136" t="s">
        <v>4379</v>
      </c>
      <c r="C136" t="s">
        <v>4933</v>
      </c>
      <c r="D136" t="s">
        <v>4979</v>
      </c>
      <c r="E136">
        <v>1697</v>
      </c>
      <c r="F136" t="str">
        <f t="shared" si="2"/>
        <v>17th</v>
      </c>
      <c r="H136" t="s">
        <v>4970</v>
      </c>
      <c r="J136" t="s">
        <v>4379</v>
      </c>
      <c r="K136">
        <v>6207</v>
      </c>
    </row>
    <row r="137" spans="1:11" x14ac:dyDescent="0.25">
      <c r="A137" t="s">
        <v>4354</v>
      </c>
      <c r="B137" t="s">
        <v>4379</v>
      </c>
      <c r="C137" t="s">
        <v>4933</v>
      </c>
      <c r="D137" t="s">
        <v>4980</v>
      </c>
      <c r="E137">
        <v>1697</v>
      </c>
      <c r="F137" t="str">
        <f t="shared" si="2"/>
        <v>17th</v>
      </c>
      <c r="H137" t="s">
        <v>4970</v>
      </c>
      <c r="J137" t="s">
        <v>4379</v>
      </c>
      <c r="K137">
        <v>12422</v>
      </c>
    </row>
    <row r="138" spans="1:11" x14ac:dyDescent="0.25">
      <c r="A138" t="s">
        <v>4354</v>
      </c>
      <c r="B138" t="s">
        <v>7977</v>
      </c>
      <c r="C138" t="s">
        <v>4933</v>
      </c>
      <c r="D138" t="s">
        <v>4934</v>
      </c>
      <c r="E138">
        <v>1691</v>
      </c>
      <c r="F138" t="str">
        <f t="shared" si="2"/>
        <v>17th</v>
      </c>
      <c r="H138" t="s">
        <v>4870</v>
      </c>
      <c r="J138" t="s">
        <v>4442</v>
      </c>
      <c r="K138">
        <v>141618</v>
      </c>
    </row>
    <row r="139" spans="1:11" x14ac:dyDescent="0.25">
      <c r="A139" t="s">
        <v>4354</v>
      </c>
      <c r="B139" t="s">
        <v>4379</v>
      </c>
      <c r="C139" t="s">
        <v>4933</v>
      </c>
      <c r="D139" t="s">
        <v>4981</v>
      </c>
      <c r="E139">
        <v>1697</v>
      </c>
      <c r="F139" t="str">
        <f t="shared" si="2"/>
        <v>17th</v>
      </c>
      <c r="H139" t="s">
        <v>4970</v>
      </c>
      <c r="J139" t="s">
        <v>4379</v>
      </c>
      <c r="K139">
        <v>11816</v>
      </c>
    </row>
    <row r="140" spans="1:11" x14ac:dyDescent="0.25">
      <c r="A140" t="s">
        <v>4354</v>
      </c>
      <c r="B140" t="s">
        <v>4379</v>
      </c>
      <c r="C140" t="s">
        <v>4933</v>
      </c>
      <c r="D140" t="s">
        <v>4981</v>
      </c>
      <c r="E140">
        <v>1697</v>
      </c>
      <c r="F140" t="str">
        <f t="shared" si="2"/>
        <v>17th</v>
      </c>
      <c r="H140" t="s">
        <v>4389</v>
      </c>
      <c r="J140" t="s">
        <v>4379</v>
      </c>
      <c r="K140">
        <v>11816</v>
      </c>
    </row>
    <row r="141" spans="1:11" x14ac:dyDescent="0.25">
      <c r="A141" t="s">
        <v>4354</v>
      </c>
      <c r="B141" t="s">
        <v>7978</v>
      </c>
      <c r="C141" t="s">
        <v>4526</v>
      </c>
      <c r="D141" t="s">
        <v>4527</v>
      </c>
      <c r="E141">
        <v>1623</v>
      </c>
      <c r="F141" t="str">
        <f t="shared" si="2"/>
        <v>17th</v>
      </c>
      <c r="H141" t="s">
        <v>4382</v>
      </c>
      <c r="J141" t="s">
        <v>4383</v>
      </c>
      <c r="K141">
        <v>64538</v>
      </c>
    </row>
    <row r="142" spans="1:11" x14ac:dyDescent="0.25">
      <c r="A142" t="s">
        <v>4354</v>
      </c>
      <c r="B142" t="s">
        <v>7979</v>
      </c>
      <c r="C142" t="s">
        <v>4935</v>
      </c>
      <c r="D142" t="s">
        <v>4936</v>
      </c>
      <c r="E142">
        <v>1691</v>
      </c>
      <c r="F142" t="str">
        <f t="shared" si="2"/>
        <v>17th</v>
      </c>
      <c r="H142" t="s">
        <v>4402</v>
      </c>
      <c r="J142" t="s">
        <v>4442</v>
      </c>
      <c r="K142">
        <v>156062</v>
      </c>
    </row>
    <row r="143" spans="1:11" x14ac:dyDescent="0.25">
      <c r="A143" t="s">
        <v>4354</v>
      </c>
      <c r="B143" t="s">
        <v>7980</v>
      </c>
      <c r="C143" t="s">
        <v>4540</v>
      </c>
      <c r="D143" t="s">
        <v>4707</v>
      </c>
      <c r="E143">
        <v>1654</v>
      </c>
      <c r="F143" t="str">
        <f t="shared" si="2"/>
        <v>17th</v>
      </c>
      <c r="H143" t="s">
        <v>4402</v>
      </c>
      <c r="J143" t="s">
        <v>4442</v>
      </c>
      <c r="K143">
        <v>34377</v>
      </c>
    </row>
    <row r="144" spans="1:11" x14ac:dyDescent="0.25">
      <c r="A144" t="s">
        <v>4354</v>
      </c>
      <c r="B144" t="s">
        <v>7981</v>
      </c>
      <c r="C144" t="s">
        <v>4540</v>
      </c>
      <c r="D144" t="s">
        <v>4708</v>
      </c>
      <c r="E144">
        <v>1654</v>
      </c>
      <c r="F144" t="str">
        <f t="shared" si="2"/>
        <v>17th</v>
      </c>
      <c r="H144" t="s">
        <v>4402</v>
      </c>
      <c r="J144" t="s">
        <v>4442</v>
      </c>
      <c r="K144">
        <v>65116</v>
      </c>
    </row>
    <row r="145" spans="1:11" x14ac:dyDescent="0.25">
      <c r="A145" t="s">
        <v>4354</v>
      </c>
      <c r="B145" t="s">
        <v>7982</v>
      </c>
      <c r="C145" t="s">
        <v>4540</v>
      </c>
      <c r="D145" t="s">
        <v>4709</v>
      </c>
      <c r="E145">
        <v>1654</v>
      </c>
      <c r="F145" t="str">
        <f t="shared" si="2"/>
        <v>17th</v>
      </c>
      <c r="H145" t="s">
        <v>4402</v>
      </c>
      <c r="J145" t="s">
        <v>4442</v>
      </c>
      <c r="K145">
        <v>81545</v>
      </c>
    </row>
    <row r="146" spans="1:11" x14ac:dyDescent="0.25">
      <c r="A146" t="s">
        <v>4354</v>
      </c>
      <c r="B146" t="s">
        <v>7983</v>
      </c>
      <c r="C146" t="s">
        <v>4540</v>
      </c>
      <c r="D146" t="s">
        <v>4710</v>
      </c>
      <c r="E146">
        <v>1654</v>
      </c>
      <c r="F146" t="str">
        <f t="shared" si="2"/>
        <v>17th</v>
      </c>
      <c r="H146" t="s">
        <v>4402</v>
      </c>
      <c r="J146" t="s">
        <v>4442</v>
      </c>
      <c r="K146">
        <v>43665</v>
      </c>
    </row>
    <row r="147" spans="1:11" x14ac:dyDescent="0.25">
      <c r="A147" t="s">
        <v>4354</v>
      </c>
      <c r="B147" t="s">
        <v>4379</v>
      </c>
      <c r="C147" t="s">
        <v>4540</v>
      </c>
      <c r="D147" t="s">
        <v>4676</v>
      </c>
      <c r="E147">
        <v>1648</v>
      </c>
      <c r="F147" t="str">
        <f t="shared" si="2"/>
        <v>17th</v>
      </c>
      <c r="H147" t="s">
        <v>4402</v>
      </c>
      <c r="J147" t="s">
        <v>4442</v>
      </c>
      <c r="K147">
        <v>12341</v>
      </c>
    </row>
    <row r="148" spans="1:11" x14ac:dyDescent="0.25">
      <c r="A148" t="s">
        <v>4354</v>
      </c>
      <c r="B148" t="s">
        <v>7984</v>
      </c>
      <c r="C148" t="s">
        <v>4540</v>
      </c>
      <c r="D148" t="s">
        <v>4589</v>
      </c>
      <c r="E148">
        <v>1631</v>
      </c>
      <c r="F148" t="str">
        <f t="shared" si="2"/>
        <v>17th</v>
      </c>
      <c r="H148" t="s">
        <v>4402</v>
      </c>
      <c r="J148" t="s">
        <v>4442</v>
      </c>
      <c r="K148">
        <v>55342</v>
      </c>
    </row>
    <row r="149" spans="1:11" x14ac:dyDescent="0.25">
      <c r="A149" t="s">
        <v>4354</v>
      </c>
      <c r="B149" t="s">
        <v>7985</v>
      </c>
      <c r="C149" t="s">
        <v>4540</v>
      </c>
      <c r="D149" t="s">
        <v>4711</v>
      </c>
      <c r="E149">
        <v>1654</v>
      </c>
      <c r="F149" t="str">
        <f t="shared" si="2"/>
        <v>17th</v>
      </c>
      <c r="H149" t="s">
        <v>4389</v>
      </c>
      <c r="J149" t="s">
        <v>4442</v>
      </c>
      <c r="K149">
        <v>62258</v>
      </c>
    </row>
    <row r="150" spans="1:11" x14ac:dyDescent="0.25">
      <c r="A150" t="s">
        <v>4354</v>
      </c>
      <c r="B150" t="s">
        <v>7986</v>
      </c>
      <c r="C150" t="s">
        <v>4540</v>
      </c>
      <c r="D150" t="s">
        <v>4541</v>
      </c>
      <c r="E150">
        <v>1624</v>
      </c>
      <c r="F150" t="str">
        <f t="shared" si="2"/>
        <v>17th</v>
      </c>
      <c r="H150" t="s">
        <v>4542</v>
      </c>
      <c r="J150" t="s">
        <v>4442</v>
      </c>
      <c r="K150">
        <v>48489</v>
      </c>
    </row>
    <row r="151" spans="1:11" x14ac:dyDescent="0.25">
      <c r="A151" t="s">
        <v>4354</v>
      </c>
      <c r="B151" t="s">
        <v>4379</v>
      </c>
      <c r="C151" t="s">
        <v>4540</v>
      </c>
      <c r="D151" t="s">
        <v>4560</v>
      </c>
      <c r="E151">
        <v>1627</v>
      </c>
      <c r="F151" t="str">
        <f t="shared" si="2"/>
        <v>17th</v>
      </c>
      <c r="H151" t="s">
        <v>4542</v>
      </c>
      <c r="J151" t="s">
        <v>4442</v>
      </c>
      <c r="K151">
        <v>22729</v>
      </c>
    </row>
    <row r="152" spans="1:11" x14ac:dyDescent="0.25">
      <c r="A152" t="s">
        <v>4354</v>
      </c>
      <c r="B152" t="s">
        <v>7987</v>
      </c>
      <c r="C152" t="s">
        <v>4540</v>
      </c>
      <c r="D152" t="s">
        <v>4701</v>
      </c>
      <c r="E152">
        <v>1652</v>
      </c>
      <c r="F152" t="str">
        <f t="shared" si="2"/>
        <v>17th</v>
      </c>
      <c r="H152" t="s">
        <v>4402</v>
      </c>
      <c r="J152" t="s">
        <v>4442</v>
      </c>
      <c r="K152">
        <v>31735</v>
      </c>
    </row>
    <row r="153" spans="1:11" x14ac:dyDescent="0.25">
      <c r="A153" t="s">
        <v>4354</v>
      </c>
      <c r="B153" t="s">
        <v>7988</v>
      </c>
      <c r="C153" t="s">
        <v>4561</v>
      </c>
      <c r="D153" t="s">
        <v>4562</v>
      </c>
      <c r="E153">
        <v>1627</v>
      </c>
      <c r="F153" t="str">
        <f t="shared" si="2"/>
        <v>17th</v>
      </c>
      <c r="H153" t="s">
        <v>4378</v>
      </c>
      <c r="J153" t="s">
        <v>4442</v>
      </c>
      <c r="K153">
        <v>237066</v>
      </c>
    </row>
    <row r="154" spans="1:11" x14ac:dyDescent="0.25">
      <c r="A154" t="s">
        <v>4354</v>
      </c>
      <c r="B154" t="s">
        <v>7989</v>
      </c>
      <c r="C154" t="s">
        <v>4904</v>
      </c>
      <c r="D154" t="s">
        <v>4905</v>
      </c>
      <c r="E154">
        <v>1686</v>
      </c>
      <c r="F154" t="str">
        <f t="shared" si="2"/>
        <v>17th</v>
      </c>
      <c r="H154" t="s">
        <v>4402</v>
      </c>
      <c r="J154" t="s">
        <v>4442</v>
      </c>
      <c r="K154">
        <v>125224</v>
      </c>
    </row>
    <row r="155" spans="1:11" x14ac:dyDescent="0.25">
      <c r="A155" t="s">
        <v>4354</v>
      </c>
      <c r="B155" t="s">
        <v>4379</v>
      </c>
      <c r="C155" t="s">
        <v>4505</v>
      </c>
      <c r="D155" t="s">
        <v>4506</v>
      </c>
      <c r="E155">
        <v>1611</v>
      </c>
      <c r="F155" t="str">
        <f t="shared" si="2"/>
        <v>17th</v>
      </c>
      <c r="H155" t="s">
        <v>4382</v>
      </c>
      <c r="J155" t="s">
        <v>4383</v>
      </c>
      <c r="K155">
        <v>14944</v>
      </c>
    </row>
    <row r="156" spans="1:11" x14ac:dyDescent="0.25">
      <c r="A156" t="s">
        <v>4354</v>
      </c>
      <c r="B156" t="s">
        <v>4379</v>
      </c>
      <c r="C156" t="s">
        <v>4614</v>
      </c>
      <c r="D156" t="s">
        <v>4615</v>
      </c>
      <c r="E156">
        <v>1636</v>
      </c>
      <c r="F156" t="str">
        <f t="shared" si="2"/>
        <v>17th</v>
      </c>
      <c r="H156" t="s">
        <v>4472</v>
      </c>
      <c r="J156" t="s">
        <v>4383</v>
      </c>
      <c r="K156">
        <v>17775</v>
      </c>
    </row>
    <row r="157" spans="1:11" x14ac:dyDescent="0.25">
      <c r="A157" t="s">
        <v>4354</v>
      </c>
      <c r="B157" t="s">
        <v>7990</v>
      </c>
      <c r="C157" t="s">
        <v>4614</v>
      </c>
      <c r="D157" t="s">
        <v>4865</v>
      </c>
      <c r="E157">
        <v>1676</v>
      </c>
      <c r="F157" t="str">
        <f t="shared" si="2"/>
        <v>17th</v>
      </c>
      <c r="H157" t="s">
        <v>4382</v>
      </c>
      <c r="J157" t="s">
        <v>4383</v>
      </c>
      <c r="K157">
        <v>33823</v>
      </c>
    </row>
    <row r="158" spans="1:11" x14ac:dyDescent="0.25">
      <c r="A158" t="s">
        <v>4354</v>
      </c>
      <c r="B158" t="s">
        <v>7991</v>
      </c>
      <c r="C158" t="s">
        <v>4895</v>
      </c>
      <c r="D158" t="s">
        <v>4896</v>
      </c>
      <c r="E158">
        <v>1684</v>
      </c>
      <c r="F158" t="str">
        <f t="shared" si="2"/>
        <v>17th</v>
      </c>
      <c r="H158" t="s">
        <v>4402</v>
      </c>
      <c r="J158" t="s">
        <v>4442</v>
      </c>
      <c r="K158">
        <v>622333</v>
      </c>
    </row>
    <row r="159" spans="1:11" x14ac:dyDescent="0.25">
      <c r="A159" t="s">
        <v>4354</v>
      </c>
      <c r="B159" t="s">
        <v>7992</v>
      </c>
      <c r="C159" t="s">
        <v>4500</v>
      </c>
      <c r="D159" t="s">
        <v>4501</v>
      </c>
      <c r="E159">
        <v>1610</v>
      </c>
      <c r="F159" t="str">
        <f t="shared" si="2"/>
        <v>17th</v>
      </c>
      <c r="H159" t="s">
        <v>4378</v>
      </c>
      <c r="J159" t="s">
        <v>4442</v>
      </c>
      <c r="K159">
        <v>132536</v>
      </c>
    </row>
    <row r="160" spans="1:11" x14ac:dyDescent="0.25">
      <c r="A160" t="s">
        <v>4354</v>
      </c>
      <c r="B160" t="s">
        <v>4379</v>
      </c>
      <c r="C160" t="s">
        <v>4492</v>
      </c>
      <c r="D160" t="s">
        <v>4507</v>
      </c>
      <c r="E160">
        <v>1611</v>
      </c>
      <c r="F160" t="str">
        <f t="shared" si="2"/>
        <v>17th</v>
      </c>
      <c r="H160" t="s">
        <v>4382</v>
      </c>
      <c r="J160" t="s">
        <v>4383</v>
      </c>
      <c r="K160">
        <v>102918</v>
      </c>
    </row>
    <row r="161" spans="1:11" x14ac:dyDescent="0.25">
      <c r="A161" t="s">
        <v>4354</v>
      </c>
      <c r="B161" t="s">
        <v>4379</v>
      </c>
      <c r="C161" t="s">
        <v>4492</v>
      </c>
      <c r="D161" t="s">
        <v>4493</v>
      </c>
      <c r="E161">
        <v>1606</v>
      </c>
      <c r="F161" t="str">
        <f t="shared" si="2"/>
        <v>17th</v>
      </c>
      <c r="H161" t="s">
        <v>4382</v>
      </c>
      <c r="J161" t="s">
        <v>4383</v>
      </c>
      <c r="K161">
        <v>36480</v>
      </c>
    </row>
    <row r="162" spans="1:11" x14ac:dyDescent="0.25">
      <c r="A162" t="s">
        <v>4354</v>
      </c>
      <c r="B162" t="s">
        <v>4379</v>
      </c>
      <c r="C162" t="s">
        <v>4496</v>
      </c>
      <c r="D162" t="s">
        <v>4497</v>
      </c>
      <c r="E162">
        <v>1609</v>
      </c>
      <c r="F162" t="str">
        <f t="shared" si="2"/>
        <v>17th</v>
      </c>
      <c r="H162" t="s">
        <v>4382</v>
      </c>
      <c r="J162" t="s">
        <v>4383</v>
      </c>
      <c r="K162">
        <v>4205</v>
      </c>
    </row>
    <row r="163" spans="1:11" x14ac:dyDescent="0.25">
      <c r="A163" t="s">
        <v>4354</v>
      </c>
      <c r="B163" t="s">
        <v>4379</v>
      </c>
      <c r="C163" t="s">
        <v>4849</v>
      </c>
      <c r="D163" t="s">
        <v>5003</v>
      </c>
      <c r="E163">
        <v>1698</v>
      </c>
      <c r="F163" t="str">
        <f t="shared" si="2"/>
        <v>17th</v>
      </c>
      <c r="H163" t="s">
        <v>4382</v>
      </c>
      <c r="J163" t="s">
        <v>4383</v>
      </c>
      <c r="K163">
        <v>14902</v>
      </c>
    </row>
    <row r="164" spans="1:11" x14ac:dyDescent="0.25">
      <c r="A164" t="s">
        <v>4354</v>
      </c>
      <c r="B164" t="s">
        <v>4379</v>
      </c>
      <c r="C164" t="s">
        <v>4849</v>
      </c>
      <c r="D164" t="s">
        <v>4850</v>
      </c>
      <c r="E164">
        <v>1674</v>
      </c>
      <c r="F164" t="str">
        <f t="shared" si="2"/>
        <v>17th</v>
      </c>
      <c r="H164" t="s">
        <v>4382</v>
      </c>
      <c r="J164" t="s">
        <v>4383</v>
      </c>
      <c r="K164">
        <v>9252</v>
      </c>
    </row>
    <row r="165" spans="1:11" x14ac:dyDescent="0.25">
      <c r="A165" t="s">
        <v>4354</v>
      </c>
      <c r="B165" t="s">
        <v>4379</v>
      </c>
      <c r="C165" t="s">
        <v>4849</v>
      </c>
      <c r="D165" t="s">
        <v>4888</v>
      </c>
      <c r="E165">
        <v>1683</v>
      </c>
      <c r="F165" t="str">
        <f t="shared" ref="F165:F228" si="3">IF(E165&lt;1200,"12th",IF(AND(1199&lt;E165,E165&lt;1300),"13th",IF(AND(1299&lt;E165,E165&lt;1400),"14th",IF(AND(1399&lt;E165,E165&lt;1500),"15th",IF(AND(1499&lt;E165,E165&lt;1600),"16th",IF(AND(1599&lt;E165,E165&lt;1700),"17th",IF(AND(1699&lt;E165,E165&lt;1800),"18th",IF(AND(1799&lt;E165,E165&lt;1900),"19th",IF(AND(1899&lt;E165,E165&lt;2000),"20th",)))))))))</f>
        <v>17th</v>
      </c>
      <c r="H165" t="s">
        <v>4382</v>
      </c>
      <c r="J165" t="s">
        <v>4383</v>
      </c>
      <c r="K165">
        <v>6937</v>
      </c>
    </row>
    <row r="166" spans="1:11" x14ac:dyDescent="0.25">
      <c r="A166" t="s">
        <v>4354</v>
      </c>
      <c r="B166" t="s">
        <v>4379</v>
      </c>
      <c r="C166" t="s">
        <v>4849</v>
      </c>
      <c r="D166" t="s">
        <v>4945</v>
      </c>
      <c r="E166">
        <v>1693</v>
      </c>
      <c r="F166" t="str">
        <f t="shared" si="3"/>
        <v>17th</v>
      </c>
      <c r="H166" t="s">
        <v>4382</v>
      </c>
      <c r="J166" t="s">
        <v>4383</v>
      </c>
      <c r="K166">
        <v>857</v>
      </c>
    </row>
    <row r="167" spans="1:11" x14ac:dyDescent="0.25">
      <c r="A167" t="s">
        <v>4354</v>
      </c>
      <c r="B167" t="s">
        <v>7993</v>
      </c>
      <c r="C167" t="s">
        <v>4849</v>
      </c>
      <c r="D167" t="s">
        <v>4951</v>
      </c>
      <c r="E167">
        <v>1694</v>
      </c>
      <c r="F167" t="str">
        <f t="shared" si="3"/>
        <v>17th</v>
      </c>
      <c r="H167" t="s">
        <v>4382</v>
      </c>
      <c r="J167" t="s">
        <v>4383</v>
      </c>
      <c r="K167">
        <v>6898</v>
      </c>
    </row>
    <row r="168" spans="1:11" x14ac:dyDescent="0.25">
      <c r="A168" t="s">
        <v>4354</v>
      </c>
      <c r="B168" t="s">
        <v>7994</v>
      </c>
      <c r="C168" t="s">
        <v>4963</v>
      </c>
      <c r="D168" t="s">
        <v>4964</v>
      </c>
      <c r="E168">
        <v>1695</v>
      </c>
      <c r="F168" t="str">
        <f t="shared" si="3"/>
        <v>17th</v>
      </c>
      <c r="H168" t="s">
        <v>4402</v>
      </c>
      <c r="J168" t="s">
        <v>4442</v>
      </c>
      <c r="K168">
        <v>114653</v>
      </c>
    </row>
    <row r="169" spans="1:11" x14ac:dyDescent="0.25">
      <c r="A169" t="s">
        <v>4354</v>
      </c>
      <c r="B169" t="s">
        <v>7902</v>
      </c>
      <c r="C169" t="s">
        <v>4579</v>
      </c>
      <c r="D169" t="s">
        <v>4667</v>
      </c>
      <c r="E169">
        <v>1646</v>
      </c>
      <c r="F169" t="str">
        <f t="shared" si="3"/>
        <v>17th</v>
      </c>
      <c r="H169" t="s">
        <v>4382</v>
      </c>
      <c r="J169" t="s">
        <v>4383</v>
      </c>
      <c r="K169">
        <v>24691</v>
      </c>
    </row>
    <row r="170" spans="1:11" x14ac:dyDescent="0.25">
      <c r="A170" t="s">
        <v>4354</v>
      </c>
      <c r="B170" t="s">
        <v>7903</v>
      </c>
      <c r="C170" t="s">
        <v>4579</v>
      </c>
      <c r="D170" t="s">
        <v>4737</v>
      </c>
      <c r="E170">
        <v>1659</v>
      </c>
      <c r="F170" t="str">
        <f t="shared" si="3"/>
        <v>17th</v>
      </c>
      <c r="H170" t="s">
        <v>4382</v>
      </c>
      <c r="J170" t="s">
        <v>4383</v>
      </c>
      <c r="K170">
        <v>36600</v>
      </c>
    </row>
    <row r="171" spans="1:11" x14ac:dyDescent="0.25">
      <c r="A171" t="s">
        <v>4354</v>
      </c>
      <c r="B171" t="s">
        <v>7995</v>
      </c>
      <c r="C171" t="s">
        <v>4579</v>
      </c>
      <c r="D171" t="s">
        <v>4580</v>
      </c>
      <c r="E171">
        <v>1629</v>
      </c>
      <c r="F171" t="str">
        <f t="shared" si="3"/>
        <v>17th</v>
      </c>
      <c r="H171" t="s">
        <v>4378</v>
      </c>
      <c r="J171" t="s">
        <v>4442</v>
      </c>
      <c r="K171">
        <v>81324</v>
      </c>
    </row>
    <row r="172" spans="1:11" x14ac:dyDescent="0.25">
      <c r="A172" t="s">
        <v>4354</v>
      </c>
      <c r="B172" t="s">
        <v>4379</v>
      </c>
      <c r="C172" t="s">
        <v>4906</v>
      </c>
      <c r="D172" t="s">
        <v>4907</v>
      </c>
      <c r="E172">
        <v>1686</v>
      </c>
      <c r="F172" t="str">
        <f t="shared" si="3"/>
        <v>17th</v>
      </c>
      <c r="H172" t="s">
        <v>4382</v>
      </c>
      <c r="J172" t="s">
        <v>4383</v>
      </c>
      <c r="K172">
        <v>8977</v>
      </c>
    </row>
    <row r="173" spans="1:11" x14ac:dyDescent="0.25">
      <c r="A173" t="s">
        <v>4354</v>
      </c>
      <c r="B173" t="s">
        <v>7996</v>
      </c>
      <c r="C173" t="s">
        <v>4756</v>
      </c>
      <c r="D173" t="s">
        <v>4883</v>
      </c>
      <c r="E173">
        <v>1681</v>
      </c>
      <c r="F173" t="str">
        <f t="shared" si="3"/>
        <v>17th</v>
      </c>
      <c r="H173" t="s">
        <v>4402</v>
      </c>
      <c r="J173" t="s">
        <v>4442</v>
      </c>
      <c r="K173">
        <v>135092</v>
      </c>
    </row>
    <row r="174" spans="1:11" x14ac:dyDescent="0.25">
      <c r="A174" t="s">
        <v>4354</v>
      </c>
      <c r="B174" t="s">
        <v>4379</v>
      </c>
      <c r="C174" t="s">
        <v>4756</v>
      </c>
      <c r="D174" t="s">
        <v>4899</v>
      </c>
      <c r="E174">
        <v>1685</v>
      </c>
      <c r="F174" t="str">
        <f t="shared" si="3"/>
        <v>17th</v>
      </c>
      <c r="H174" t="s">
        <v>4758</v>
      </c>
      <c r="J174" t="s">
        <v>4442</v>
      </c>
      <c r="K174">
        <v>11691</v>
      </c>
    </row>
    <row r="175" spans="1:11" x14ac:dyDescent="0.25">
      <c r="A175" t="s">
        <v>4354</v>
      </c>
      <c r="B175" t="s">
        <v>4379</v>
      </c>
      <c r="C175" t="s">
        <v>4756</v>
      </c>
      <c r="D175" t="s">
        <v>4924</v>
      </c>
      <c r="E175">
        <v>1689</v>
      </c>
      <c r="F175" t="str">
        <f t="shared" si="3"/>
        <v>17th</v>
      </c>
      <c r="H175" t="s">
        <v>4758</v>
      </c>
      <c r="J175" t="s">
        <v>4379</v>
      </c>
      <c r="K175">
        <v>2201</v>
      </c>
    </row>
    <row r="176" spans="1:11" x14ac:dyDescent="0.25">
      <c r="A176" t="s">
        <v>4354</v>
      </c>
      <c r="B176" t="s">
        <v>4379</v>
      </c>
      <c r="C176" t="s">
        <v>4756</v>
      </c>
      <c r="D176" t="s">
        <v>4889</v>
      </c>
      <c r="E176">
        <v>1683</v>
      </c>
      <c r="F176" t="str">
        <f t="shared" si="3"/>
        <v>17th</v>
      </c>
      <c r="H176" t="s">
        <v>4758</v>
      </c>
      <c r="J176" t="s">
        <v>4442</v>
      </c>
      <c r="K176">
        <v>11224</v>
      </c>
    </row>
    <row r="177" spans="1:11" x14ac:dyDescent="0.25">
      <c r="A177" t="s">
        <v>4354</v>
      </c>
      <c r="B177" t="s">
        <v>4379</v>
      </c>
      <c r="C177" t="s">
        <v>4756</v>
      </c>
      <c r="D177" t="s">
        <v>4925</v>
      </c>
      <c r="E177">
        <v>1689</v>
      </c>
      <c r="F177" t="str">
        <f t="shared" si="3"/>
        <v>17th</v>
      </c>
      <c r="H177" t="s">
        <v>4758</v>
      </c>
      <c r="J177" t="s">
        <v>4379</v>
      </c>
      <c r="K177">
        <v>11389</v>
      </c>
    </row>
    <row r="178" spans="1:11" x14ac:dyDescent="0.25">
      <c r="A178" t="s">
        <v>4354</v>
      </c>
      <c r="B178" t="s">
        <v>4379</v>
      </c>
      <c r="C178" t="s">
        <v>4756</v>
      </c>
      <c r="D178" t="s">
        <v>4926</v>
      </c>
      <c r="E178">
        <v>1689</v>
      </c>
      <c r="F178" t="str">
        <f t="shared" si="3"/>
        <v>17th</v>
      </c>
      <c r="H178" t="s">
        <v>4758</v>
      </c>
      <c r="J178" t="s">
        <v>4379</v>
      </c>
      <c r="K178">
        <v>6113</v>
      </c>
    </row>
    <row r="179" spans="1:11" x14ac:dyDescent="0.25">
      <c r="A179" t="s">
        <v>4354</v>
      </c>
      <c r="B179" t="s">
        <v>7899</v>
      </c>
      <c r="C179" t="s">
        <v>4756</v>
      </c>
      <c r="D179" t="s">
        <v>4927</v>
      </c>
      <c r="E179">
        <v>1689</v>
      </c>
      <c r="F179" t="str">
        <f t="shared" si="3"/>
        <v>17th</v>
      </c>
      <c r="H179" t="s">
        <v>4758</v>
      </c>
      <c r="J179" t="s">
        <v>4379</v>
      </c>
      <c r="K179">
        <v>12026</v>
      </c>
    </row>
    <row r="180" spans="1:11" x14ac:dyDescent="0.25">
      <c r="A180" t="s">
        <v>4354</v>
      </c>
      <c r="B180" t="s">
        <v>4379</v>
      </c>
      <c r="C180" t="s">
        <v>4756</v>
      </c>
      <c r="D180" t="s">
        <v>4928</v>
      </c>
      <c r="E180">
        <v>1689</v>
      </c>
      <c r="F180" t="str">
        <f t="shared" si="3"/>
        <v>17th</v>
      </c>
      <c r="H180" t="s">
        <v>4758</v>
      </c>
      <c r="J180" t="s">
        <v>4379</v>
      </c>
      <c r="K180">
        <v>12091</v>
      </c>
    </row>
    <row r="181" spans="1:11" x14ac:dyDescent="0.25">
      <c r="A181" t="s">
        <v>4354</v>
      </c>
      <c r="B181" t="s">
        <v>4379</v>
      </c>
      <c r="C181" t="s">
        <v>4756</v>
      </c>
      <c r="D181" t="s">
        <v>4804</v>
      </c>
      <c r="E181">
        <v>1669</v>
      </c>
      <c r="F181" t="str">
        <f t="shared" si="3"/>
        <v>17th</v>
      </c>
      <c r="H181" t="s">
        <v>4758</v>
      </c>
      <c r="J181" t="s">
        <v>4442</v>
      </c>
      <c r="K181">
        <v>9762</v>
      </c>
    </row>
    <row r="182" spans="1:11" x14ac:dyDescent="0.25">
      <c r="A182" t="s">
        <v>4354</v>
      </c>
      <c r="B182" t="s">
        <v>7997</v>
      </c>
      <c r="C182" t="s">
        <v>4756</v>
      </c>
      <c r="D182" t="s">
        <v>4805</v>
      </c>
      <c r="E182">
        <v>1669</v>
      </c>
      <c r="F182" t="str">
        <f t="shared" si="3"/>
        <v>17th</v>
      </c>
      <c r="H182" t="s">
        <v>4758</v>
      </c>
      <c r="J182" t="s">
        <v>4442</v>
      </c>
      <c r="K182">
        <v>10389</v>
      </c>
    </row>
    <row r="183" spans="1:11" x14ac:dyDescent="0.25">
      <c r="A183" t="s">
        <v>4354</v>
      </c>
      <c r="B183" t="s">
        <v>4379</v>
      </c>
      <c r="C183" t="s">
        <v>4756</v>
      </c>
      <c r="D183" t="s">
        <v>4929</v>
      </c>
      <c r="E183">
        <v>1689</v>
      </c>
      <c r="F183" t="str">
        <f t="shared" si="3"/>
        <v>17th</v>
      </c>
      <c r="H183" t="s">
        <v>4758</v>
      </c>
      <c r="J183" t="s">
        <v>4379</v>
      </c>
      <c r="K183">
        <v>6700</v>
      </c>
    </row>
    <row r="184" spans="1:11" x14ac:dyDescent="0.25">
      <c r="A184" t="s">
        <v>4354</v>
      </c>
      <c r="B184" t="s">
        <v>4379</v>
      </c>
      <c r="C184" t="s">
        <v>4756</v>
      </c>
      <c r="D184" t="s">
        <v>4923</v>
      </c>
      <c r="E184">
        <v>1689</v>
      </c>
      <c r="F184" t="str">
        <f t="shared" si="3"/>
        <v>17th</v>
      </c>
      <c r="H184" t="s">
        <v>4758</v>
      </c>
      <c r="J184" t="s">
        <v>4379</v>
      </c>
      <c r="K184">
        <v>2509</v>
      </c>
    </row>
    <row r="185" spans="1:11" x14ac:dyDescent="0.25">
      <c r="A185" t="s">
        <v>4354</v>
      </c>
      <c r="B185" t="s">
        <v>4379</v>
      </c>
      <c r="C185" t="s">
        <v>4756</v>
      </c>
      <c r="D185" t="s">
        <v>4757</v>
      </c>
      <c r="E185">
        <v>1662</v>
      </c>
      <c r="F185" t="str">
        <f t="shared" si="3"/>
        <v>17th</v>
      </c>
      <c r="H185" t="s">
        <v>4758</v>
      </c>
      <c r="J185" t="s">
        <v>4442</v>
      </c>
      <c r="K185">
        <v>6492</v>
      </c>
    </row>
    <row r="186" spans="1:11" x14ac:dyDescent="0.25">
      <c r="A186" t="s">
        <v>4354</v>
      </c>
      <c r="B186" t="s">
        <v>4379</v>
      </c>
      <c r="C186" t="s">
        <v>4756</v>
      </c>
      <c r="D186" t="s">
        <v>4760</v>
      </c>
      <c r="E186">
        <v>1662</v>
      </c>
      <c r="F186" t="str">
        <f t="shared" si="3"/>
        <v>17th</v>
      </c>
      <c r="H186" t="s">
        <v>4758</v>
      </c>
      <c r="J186" t="s">
        <v>4442</v>
      </c>
      <c r="K186">
        <v>5075</v>
      </c>
    </row>
    <row r="187" spans="1:11" x14ac:dyDescent="0.25">
      <c r="A187" t="s">
        <v>4354</v>
      </c>
      <c r="B187" t="s">
        <v>4379</v>
      </c>
      <c r="C187" t="s">
        <v>4756</v>
      </c>
      <c r="D187" t="s">
        <v>4761</v>
      </c>
      <c r="E187">
        <v>1662</v>
      </c>
      <c r="F187" t="str">
        <f t="shared" si="3"/>
        <v>17th</v>
      </c>
      <c r="H187" t="s">
        <v>4758</v>
      </c>
      <c r="J187" t="s">
        <v>4442</v>
      </c>
      <c r="K187">
        <v>7584</v>
      </c>
    </row>
    <row r="188" spans="1:11" x14ac:dyDescent="0.25">
      <c r="A188" t="s">
        <v>4354</v>
      </c>
      <c r="B188" t="s">
        <v>4379</v>
      </c>
      <c r="C188" t="s">
        <v>4756</v>
      </c>
      <c r="D188" t="s">
        <v>4762</v>
      </c>
      <c r="E188">
        <v>1662</v>
      </c>
      <c r="F188" t="str">
        <f t="shared" si="3"/>
        <v>17th</v>
      </c>
      <c r="H188" t="s">
        <v>4758</v>
      </c>
      <c r="J188" t="s">
        <v>4442</v>
      </c>
      <c r="K188">
        <v>5372</v>
      </c>
    </row>
    <row r="189" spans="1:11" x14ac:dyDescent="0.25">
      <c r="A189" t="s">
        <v>4354</v>
      </c>
      <c r="B189" t="s">
        <v>4379</v>
      </c>
      <c r="C189" t="s">
        <v>4756</v>
      </c>
      <c r="D189" t="s">
        <v>4759</v>
      </c>
      <c r="E189">
        <v>1662</v>
      </c>
      <c r="F189" t="str">
        <f t="shared" si="3"/>
        <v>17th</v>
      </c>
      <c r="H189" t="s">
        <v>4758</v>
      </c>
      <c r="J189" t="s">
        <v>4442</v>
      </c>
      <c r="K189">
        <v>4795</v>
      </c>
    </row>
    <row r="190" spans="1:11" x14ac:dyDescent="0.25">
      <c r="A190" t="s">
        <v>4354</v>
      </c>
      <c r="B190" t="s">
        <v>4379</v>
      </c>
      <c r="C190" t="s">
        <v>4756</v>
      </c>
      <c r="D190" t="s">
        <v>4952</v>
      </c>
      <c r="E190">
        <v>1694</v>
      </c>
      <c r="F190" t="str">
        <f t="shared" si="3"/>
        <v>17th</v>
      </c>
      <c r="H190" t="s">
        <v>4402</v>
      </c>
      <c r="J190" t="s">
        <v>4442</v>
      </c>
      <c r="K190">
        <v>25477</v>
      </c>
    </row>
    <row r="191" spans="1:11" x14ac:dyDescent="0.25">
      <c r="A191" t="s">
        <v>4354</v>
      </c>
      <c r="B191" t="s">
        <v>7998</v>
      </c>
      <c r="C191" t="s">
        <v>4820</v>
      </c>
      <c r="D191" t="s">
        <v>4821</v>
      </c>
      <c r="E191">
        <v>1671</v>
      </c>
      <c r="F191" t="str">
        <f t="shared" si="3"/>
        <v>17th</v>
      </c>
      <c r="H191" t="s">
        <v>4402</v>
      </c>
      <c r="J191" t="s">
        <v>4442</v>
      </c>
      <c r="K191">
        <v>55009</v>
      </c>
    </row>
    <row r="192" spans="1:11" x14ac:dyDescent="0.25">
      <c r="A192" t="s">
        <v>4354</v>
      </c>
      <c r="B192" t="s">
        <v>4379</v>
      </c>
      <c r="C192" t="s">
        <v>4940</v>
      </c>
      <c r="D192" t="s">
        <v>4941</v>
      </c>
      <c r="E192">
        <v>1692</v>
      </c>
      <c r="F192" t="str">
        <f t="shared" si="3"/>
        <v>17th</v>
      </c>
      <c r="H192" t="s">
        <v>4758</v>
      </c>
      <c r="J192" t="s">
        <v>4442</v>
      </c>
      <c r="K192">
        <v>49994</v>
      </c>
    </row>
    <row r="193" spans="1:11" x14ac:dyDescent="0.25">
      <c r="A193" t="s">
        <v>4354</v>
      </c>
      <c r="B193" t="s">
        <v>7999</v>
      </c>
      <c r="C193" t="s">
        <v>4712</v>
      </c>
      <c r="D193" t="s">
        <v>4741</v>
      </c>
      <c r="E193">
        <v>1660</v>
      </c>
      <c r="F193" t="str">
        <f t="shared" si="3"/>
        <v>17th</v>
      </c>
      <c r="H193" t="s">
        <v>4382</v>
      </c>
      <c r="J193" t="s">
        <v>4383</v>
      </c>
      <c r="K193">
        <v>46372</v>
      </c>
    </row>
    <row r="194" spans="1:11" x14ac:dyDescent="0.25">
      <c r="A194" t="s">
        <v>4354</v>
      </c>
      <c r="B194" t="s">
        <v>8000</v>
      </c>
      <c r="C194" t="s">
        <v>4712</v>
      </c>
      <c r="D194" t="s">
        <v>4713</v>
      </c>
      <c r="E194">
        <v>1654</v>
      </c>
      <c r="F194" t="str">
        <f t="shared" si="3"/>
        <v>17th</v>
      </c>
      <c r="H194" t="s">
        <v>4382</v>
      </c>
      <c r="J194" t="s">
        <v>4383</v>
      </c>
      <c r="K194">
        <v>107151</v>
      </c>
    </row>
    <row r="195" spans="1:11" x14ac:dyDescent="0.25">
      <c r="A195" t="s">
        <v>4354</v>
      </c>
      <c r="B195" t="s">
        <v>8001</v>
      </c>
      <c r="C195" t="s">
        <v>4712</v>
      </c>
      <c r="D195" t="s">
        <v>4721</v>
      </c>
      <c r="E195">
        <v>1656</v>
      </c>
      <c r="F195" t="str">
        <f t="shared" si="3"/>
        <v>17th</v>
      </c>
      <c r="H195" t="s">
        <v>4382</v>
      </c>
      <c r="J195" t="s">
        <v>4383</v>
      </c>
      <c r="K195">
        <v>17525</v>
      </c>
    </row>
    <row r="196" spans="1:11" x14ac:dyDescent="0.25">
      <c r="A196" t="s">
        <v>4354</v>
      </c>
      <c r="B196" t="s">
        <v>4379</v>
      </c>
      <c r="C196" t="s">
        <v>4839</v>
      </c>
      <c r="D196" t="s">
        <v>4884</v>
      </c>
      <c r="E196">
        <v>1681</v>
      </c>
      <c r="F196" t="str">
        <f t="shared" si="3"/>
        <v>17th</v>
      </c>
      <c r="H196" t="s">
        <v>4542</v>
      </c>
      <c r="J196" t="s">
        <v>4442</v>
      </c>
      <c r="K196">
        <v>33416</v>
      </c>
    </row>
    <row r="197" spans="1:11" x14ac:dyDescent="0.25">
      <c r="A197" t="s">
        <v>4354</v>
      </c>
      <c r="B197" t="s">
        <v>4379</v>
      </c>
      <c r="C197" t="s">
        <v>4839</v>
      </c>
      <c r="D197" t="s">
        <v>4840</v>
      </c>
      <c r="E197">
        <v>1672</v>
      </c>
      <c r="F197" t="str">
        <f t="shared" si="3"/>
        <v>17th</v>
      </c>
      <c r="H197" t="s">
        <v>4542</v>
      </c>
      <c r="J197" t="s">
        <v>4442</v>
      </c>
      <c r="K197">
        <v>63926</v>
      </c>
    </row>
    <row r="198" spans="1:11" x14ac:dyDescent="0.25">
      <c r="A198" t="s">
        <v>4354</v>
      </c>
      <c r="B198" t="s">
        <v>4379</v>
      </c>
      <c r="C198" t="s">
        <v>4839</v>
      </c>
      <c r="D198" t="s">
        <v>4908</v>
      </c>
      <c r="E198">
        <v>1686</v>
      </c>
      <c r="F198" t="str">
        <f t="shared" si="3"/>
        <v>17th</v>
      </c>
      <c r="H198" t="s">
        <v>4542</v>
      </c>
      <c r="J198" t="s">
        <v>4442</v>
      </c>
      <c r="K198">
        <v>53123</v>
      </c>
    </row>
    <row r="199" spans="1:11" x14ac:dyDescent="0.25">
      <c r="A199" t="s">
        <v>4354</v>
      </c>
      <c r="B199" t="s">
        <v>8002</v>
      </c>
      <c r="C199" t="s">
        <v>4942</v>
      </c>
      <c r="D199" t="s">
        <v>4943</v>
      </c>
      <c r="E199">
        <v>1692</v>
      </c>
      <c r="F199" t="str">
        <f t="shared" si="3"/>
        <v>17th</v>
      </c>
      <c r="H199" t="s">
        <v>4542</v>
      </c>
      <c r="J199" t="s">
        <v>4442</v>
      </c>
      <c r="K199">
        <v>21440</v>
      </c>
    </row>
    <row r="200" spans="1:11" x14ac:dyDescent="0.25">
      <c r="A200" t="s">
        <v>4354</v>
      </c>
      <c r="B200" t="s">
        <v>8003</v>
      </c>
      <c r="C200" t="s">
        <v>4511</v>
      </c>
      <c r="D200" t="s">
        <v>4521</v>
      </c>
      <c r="E200">
        <v>1621</v>
      </c>
      <c r="F200" t="str">
        <f t="shared" si="3"/>
        <v>17th</v>
      </c>
      <c r="H200" t="s">
        <v>4378</v>
      </c>
      <c r="J200" t="s">
        <v>4442</v>
      </c>
      <c r="K200">
        <v>34464</v>
      </c>
    </row>
    <row r="201" spans="1:11" x14ac:dyDescent="0.25">
      <c r="A201" t="s">
        <v>4354</v>
      </c>
      <c r="B201" t="s">
        <v>8004</v>
      </c>
      <c r="C201" t="s">
        <v>4511</v>
      </c>
      <c r="D201" t="s">
        <v>4512</v>
      </c>
      <c r="E201">
        <v>1615</v>
      </c>
      <c r="F201" t="str">
        <f t="shared" si="3"/>
        <v>17th</v>
      </c>
      <c r="H201" t="s">
        <v>4402</v>
      </c>
      <c r="J201" t="s">
        <v>4442</v>
      </c>
      <c r="K201">
        <v>35405</v>
      </c>
    </row>
    <row r="202" spans="1:11" x14ac:dyDescent="0.25">
      <c r="A202" t="s">
        <v>4354</v>
      </c>
      <c r="B202" t="s">
        <v>8005</v>
      </c>
      <c r="C202" t="s">
        <v>4511</v>
      </c>
      <c r="D202" t="s">
        <v>4548</v>
      </c>
      <c r="E202">
        <v>1625</v>
      </c>
      <c r="F202" t="str">
        <f t="shared" si="3"/>
        <v>17th</v>
      </c>
      <c r="H202" t="s">
        <v>4378</v>
      </c>
      <c r="J202" t="s">
        <v>4442</v>
      </c>
      <c r="K202">
        <v>119158</v>
      </c>
    </row>
    <row r="203" spans="1:11" x14ac:dyDescent="0.25">
      <c r="A203" t="s">
        <v>4354</v>
      </c>
      <c r="B203" t="s">
        <v>8006</v>
      </c>
      <c r="C203" t="s">
        <v>4528</v>
      </c>
      <c r="D203" t="s">
        <v>4722</v>
      </c>
      <c r="E203">
        <v>1656</v>
      </c>
      <c r="F203" t="str">
        <f t="shared" si="3"/>
        <v>17th</v>
      </c>
      <c r="H203" t="s">
        <v>4382</v>
      </c>
      <c r="J203" t="s">
        <v>4383</v>
      </c>
      <c r="K203">
        <v>113885</v>
      </c>
    </row>
    <row r="204" spans="1:11" x14ac:dyDescent="0.25">
      <c r="A204" t="s">
        <v>4354</v>
      </c>
      <c r="B204" t="s">
        <v>4379</v>
      </c>
      <c r="C204" t="s">
        <v>4528</v>
      </c>
      <c r="D204" t="s">
        <v>4529</v>
      </c>
      <c r="E204">
        <v>1623</v>
      </c>
      <c r="F204" t="str">
        <f t="shared" si="3"/>
        <v>17th</v>
      </c>
      <c r="H204" t="s">
        <v>4402</v>
      </c>
      <c r="J204" t="s">
        <v>4442</v>
      </c>
      <c r="K204">
        <v>13535</v>
      </c>
    </row>
    <row r="205" spans="1:11" x14ac:dyDescent="0.25">
      <c r="A205" t="s">
        <v>4354</v>
      </c>
      <c r="B205" t="s">
        <v>4379</v>
      </c>
      <c r="C205" t="s">
        <v>4946</v>
      </c>
      <c r="D205" t="s">
        <v>4947</v>
      </c>
      <c r="E205">
        <v>1693</v>
      </c>
      <c r="F205" t="str">
        <f t="shared" si="3"/>
        <v>17th</v>
      </c>
      <c r="H205" t="s">
        <v>4382</v>
      </c>
      <c r="J205" t="s">
        <v>4383</v>
      </c>
      <c r="K205">
        <v>10344</v>
      </c>
    </row>
    <row r="206" spans="1:11" x14ac:dyDescent="0.25">
      <c r="A206" t="s">
        <v>4354</v>
      </c>
      <c r="B206" t="s">
        <v>8007</v>
      </c>
      <c r="C206" t="s">
        <v>4485</v>
      </c>
      <c r="D206" t="s">
        <v>4486</v>
      </c>
      <c r="E206">
        <v>1601</v>
      </c>
      <c r="F206" t="str">
        <f t="shared" si="3"/>
        <v>17th</v>
      </c>
      <c r="H206" t="s">
        <v>4402</v>
      </c>
      <c r="J206" t="s">
        <v>4442</v>
      </c>
      <c r="K206">
        <v>178481</v>
      </c>
    </row>
    <row r="207" spans="1:11" x14ac:dyDescent="0.25">
      <c r="A207" t="s">
        <v>4354</v>
      </c>
      <c r="B207" t="s">
        <v>8008</v>
      </c>
      <c r="C207" t="s">
        <v>4915</v>
      </c>
      <c r="D207" t="s">
        <v>4916</v>
      </c>
      <c r="E207">
        <v>1687</v>
      </c>
      <c r="F207" t="str">
        <f t="shared" si="3"/>
        <v>17th</v>
      </c>
      <c r="H207" t="s">
        <v>4870</v>
      </c>
      <c r="J207" t="s">
        <v>4442</v>
      </c>
      <c r="K207">
        <v>97677</v>
      </c>
    </row>
    <row r="208" spans="1:11" x14ac:dyDescent="0.25">
      <c r="A208" t="s">
        <v>4354</v>
      </c>
      <c r="B208" t="s">
        <v>8009</v>
      </c>
      <c r="C208" t="s">
        <v>4530</v>
      </c>
      <c r="D208" t="s">
        <v>4531</v>
      </c>
      <c r="E208">
        <v>1623</v>
      </c>
      <c r="F208" t="str">
        <f t="shared" si="3"/>
        <v>17th</v>
      </c>
      <c r="H208" t="s">
        <v>4402</v>
      </c>
      <c r="J208" t="s">
        <v>4442</v>
      </c>
      <c r="K208">
        <v>263154</v>
      </c>
    </row>
    <row r="209" spans="1:11" x14ac:dyDescent="0.25">
      <c r="A209" t="s">
        <v>4354</v>
      </c>
      <c r="B209" t="s">
        <v>8010</v>
      </c>
      <c r="C209" t="s">
        <v>4563</v>
      </c>
      <c r="D209" t="s">
        <v>4729</v>
      </c>
      <c r="E209">
        <v>1658</v>
      </c>
      <c r="F209" t="str">
        <f t="shared" si="3"/>
        <v>17th</v>
      </c>
      <c r="H209" t="s">
        <v>4402</v>
      </c>
      <c r="J209" t="s">
        <v>4442</v>
      </c>
      <c r="K209">
        <v>31264</v>
      </c>
    </row>
    <row r="210" spans="1:11" x14ac:dyDescent="0.25">
      <c r="A210" t="s">
        <v>4354</v>
      </c>
      <c r="B210" t="s">
        <v>4379</v>
      </c>
      <c r="C210" t="s">
        <v>4563</v>
      </c>
      <c r="D210" t="s">
        <v>4564</v>
      </c>
      <c r="E210">
        <v>1627</v>
      </c>
      <c r="F210" t="str">
        <f t="shared" si="3"/>
        <v>17th</v>
      </c>
      <c r="H210" t="s">
        <v>4382</v>
      </c>
      <c r="J210" t="s">
        <v>4383</v>
      </c>
      <c r="K210">
        <v>2485</v>
      </c>
    </row>
    <row r="211" spans="1:11" x14ac:dyDescent="0.25">
      <c r="A211" t="s">
        <v>4354</v>
      </c>
      <c r="B211" t="s">
        <v>8011</v>
      </c>
      <c r="C211" t="s">
        <v>4563</v>
      </c>
      <c r="D211" t="s">
        <v>4723</v>
      </c>
      <c r="E211">
        <v>1656</v>
      </c>
      <c r="F211" t="str">
        <f t="shared" si="3"/>
        <v>17th</v>
      </c>
      <c r="H211" t="s">
        <v>4382</v>
      </c>
      <c r="J211" t="s">
        <v>4383</v>
      </c>
      <c r="K211">
        <v>75501</v>
      </c>
    </row>
    <row r="212" spans="1:11" x14ac:dyDescent="0.25">
      <c r="A212" t="s">
        <v>4354</v>
      </c>
      <c r="B212" t="s">
        <v>8012</v>
      </c>
      <c r="C212" t="s">
        <v>4766</v>
      </c>
      <c r="D212" t="s">
        <v>4767</v>
      </c>
      <c r="E212">
        <v>1663</v>
      </c>
      <c r="F212" t="str">
        <f t="shared" si="3"/>
        <v>17th</v>
      </c>
      <c r="H212" t="s">
        <v>4382</v>
      </c>
      <c r="J212" t="s">
        <v>4383</v>
      </c>
      <c r="K212">
        <v>60363</v>
      </c>
    </row>
    <row r="213" spans="1:11" x14ac:dyDescent="0.25">
      <c r="A213" t="s">
        <v>4354</v>
      </c>
      <c r="B213" t="s">
        <v>8013</v>
      </c>
      <c r="C213" t="s">
        <v>4594</v>
      </c>
      <c r="D213" t="s">
        <v>4784</v>
      </c>
      <c r="E213">
        <v>1666</v>
      </c>
      <c r="F213" t="str">
        <f t="shared" si="3"/>
        <v>17th</v>
      </c>
      <c r="H213" t="s">
        <v>4472</v>
      </c>
      <c r="J213" t="s">
        <v>4379</v>
      </c>
      <c r="K213">
        <v>18533</v>
      </c>
    </row>
    <row r="214" spans="1:11" x14ac:dyDescent="0.25">
      <c r="A214" t="s">
        <v>4354</v>
      </c>
      <c r="B214" t="s">
        <v>4379</v>
      </c>
      <c r="C214" t="s">
        <v>4594</v>
      </c>
      <c r="D214" t="s">
        <v>4697</v>
      </c>
      <c r="E214">
        <v>1651</v>
      </c>
      <c r="F214" t="str">
        <f t="shared" si="3"/>
        <v>17th</v>
      </c>
      <c r="H214" t="s">
        <v>4472</v>
      </c>
      <c r="J214" t="s">
        <v>4379</v>
      </c>
      <c r="K214">
        <v>15655</v>
      </c>
    </row>
    <row r="215" spans="1:11" x14ac:dyDescent="0.25">
      <c r="A215" t="s">
        <v>4354</v>
      </c>
      <c r="B215" t="s">
        <v>8014</v>
      </c>
      <c r="C215" t="s">
        <v>4594</v>
      </c>
      <c r="D215" t="s">
        <v>4793</v>
      </c>
      <c r="E215">
        <v>1667</v>
      </c>
      <c r="F215" t="str">
        <f t="shared" si="3"/>
        <v>17th</v>
      </c>
      <c r="H215" t="s">
        <v>4472</v>
      </c>
      <c r="J215" t="s">
        <v>4379</v>
      </c>
      <c r="K215">
        <v>16925</v>
      </c>
    </row>
    <row r="216" spans="1:11" x14ac:dyDescent="0.25">
      <c r="A216" t="s">
        <v>4354</v>
      </c>
      <c r="B216" t="s">
        <v>4656</v>
      </c>
      <c r="C216" t="s">
        <v>4594</v>
      </c>
      <c r="D216" t="s">
        <v>4656</v>
      </c>
      <c r="E216">
        <v>1643</v>
      </c>
      <c r="F216" t="str">
        <f t="shared" si="3"/>
        <v>17th</v>
      </c>
      <c r="H216" t="s">
        <v>4472</v>
      </c>
      <c r="J216" t="s">
        <v>4379</v>
      </c>
      <c r="K216">
        <v>16194</v>
      </c>
    </row>
    <row r="217" spans="1:11" x14ac:dyDescent="0.25">
      <c r="A217" t="s">
        <v>4354</v>
      </c>
      <c r="B217" t="s">
        <v>4379</v>
      </c>
      <c r="C217" t="s">
        <v>4594</v>
      </c>
      <c r="D217" t="s">
        <v>4595</v>
      </c>
      <c r="E217">
        <v>1632</v>
      </c>
      <c r="F217" t="str">
        <f t="shared" si="3"/>
        <v>17th</v>
      </c>
      <c r="H217" t="s">
        <v>4472</v>
      </c>
      <c r="J217" t="s">
        <v>4379</v>
      </c>
      <c r="K217">
        <v>14643</v>
      </c>
    </row>
    <row r="218" spans="1:11" x14ac:dyDescent="0.25">
      <c r="A218" t="s">
        <v>4354</v>
      </c>
      <c r="B218" t="s">
        <v>4379</v>
      </c>
      <c r="C218" t="s">
        <v>4594</v>
      </c>
      <c r="D218" t="s">
        <v>4743</v>
      </c>
      <c r="E218">
        <v>1660</v>
      </c>
      <c r="F218" t="str">
        <f t="shared" si="3"/>
        <v>17th</v>
      </c>
      <c r="H218" t="s">
        <v>4402</v>
      </c>
      <c r="J218" t="s">
        <v>4442</v>
      </c>
      <c r="K218">
        <v>13823</v>
      </c>
    </row>
    <row r="219" spans="1:11" x14ac:dyDescent="0.25">
      <c r="A219" t="s">
        <v>4354</v>
      </c>
      <c r="B219" t="s">
        <v>8015</v>
      </c>
      <c r="C219" t="s">
        <v>4594</v>
      </c>
      <c r="D219" t="s">
        <v>4742</v>
      </c>
      <c r="E219">
        <v>1660</v>
      </c>
      <c r="F219" t="str">
        <f t="shared" si="3"/>
        <v>17th</v>
      </c>
      <c r="H219" t="s">
        <v>4402</v>
      </c>
      <c r="J219" t="s">
        <v>4442</v>
      </c>
      <c r="K219">
        <v>10829</v>
      </c>
    </row>
    <row r="220" spans="1:11" x14ac:dyDescent="0.25">
      <c r="A220" t="s">
        <v>4354</v>
      </c>
      <c r="B220" t="s">
        <v>4379</v>
      </c>
      <c r="C220" t="s">
        <v>4594</v>
      </c>
      <c r="D220" t="s">
        <v>4744</v>
      </c>
      <c r="E220">
        <v>1660</v>
      </c>
      <c r="F220" t="str">
        <f t="shared" si="3"/>
        <v>17th</v>
      </c>
      <c r="H220" t="s">
        <v>4402</v>
      </c>
      <c r="J220" t="s">
        <v>4442</v>
      </c>
      <c r="K220">
        <v>7501</v>
      </c>
    </row>
    <row r="221" spans="1:11" x14ac:dyDescent="0.25">
      <c r="A221" t="s">
        <v>4354</v>
      </c>
      <c r="B221" t="s">
        <v>8016</v>
      </c>
      <c r="C221" t="s">
        <v>4594</v>
      </c>
      <c r="D221" t="s">
        <v>4690</v>
      </c>
      <c r="E221">
        <v>1650</v>
      </c>
      <c r="F221" t="str">
        <f t="shared" si="3"/>
        <v>17th</v>
      </c>
      <c r="H221" t="s">
        <v>4472</v>
      </c>
      <c r="J221" t="s">
        <v>4379</v>
      </c>
      <c r="K221">
        <v>17366</v>
      </c>
    </row>
    <row r="222" spans="1:11" x14ac:dyDescent="0.25">
      <c r="A222" t="s">
        <v>4354</v>
      </c>
      <c r="B222" t="s">
        <v>4379</v>
      </c>
      <c r="C222" t="s">
        <v>4594</v>
      </c>
      <c r="D222" t="s">
        <v>4671</v>
      </c>
      <c r="E222">
        <v>1647</v>
      </c>
      <c r="F222" t="str">
        <f t="shared" si="3"/>
        <v>17th</v>
      </c>
      <c r="H222" t="s">
        <v>4472</v>
      </c>
      <c r="J222" t="s">
        <v>4379</v>
      </c>
      <c r="K222">
        <v>17661</v>
      </c>
    </row>
    <row r="223" spans="1:11" x14ac:dyDescent="0.25">
      <c r="A223" t="s">
        <v>4354</v>
      </c>
      <c r="B223" t="s">
        <v>8017</v>
      </c>
      <c r="C223" t="s">
        <v>4594</v>
      </c>
      <c r="D223" t="s">
        <v>4643</v>
      </c>
      <c r="E223">
        <v>1641</v>
      </c>
      <c r="F223" t="str">
        <f t="shared" si="3"/>
        <v>17th</v>
      </c>
      <c r="H223" t="s">
        <v>4472</v>
      </c>
      <c r="J223" t="s">
        <v>4379</v>
      </c>
      <c r="K223">
        <v>16548</v>
      </c>
    </row>
    <row r="224" spans="1:11" x14ac:dyDescent="0.25">
      <c r="A224" t="s">
        <v>4354</v>
      </c>
      <c r="B224" t="s">
        <v>4379</v>
      </c>
      <c r="C224" t="s">
        <v>4594</v>
      </c>
      <c r="D224" t="s">
        <v>4635</v>
      </c>
      <c r="E224">
        <v>1638</v>
      </c>
      <c r="F224" t="str">
        <f t="shared" si="3"/>
        <v>17th</v>
      </c>
      <c r="H224" t="s">
        <v>4472</v>
      </c>
      <c r="J224" t="s">
        <v>4379</v>
      </c>
      <c r="K224">
        <v>3677</v>
      </c>
    </row>
    <row r="225" spans="1:11" x14ac:dyDescent="0.25">
      <c r="A225" t="s">
        <v>4354</v>
      </c>
      <c r="B225" t="s">
        <v>4379</v>
      </c>
      <c r="C225" t="s">
        <v>4594</v>
      </c>
      <c r="D225" t="s">
        <v>4619</v>
      </c>
      <c r="E225">
        <v>1637</v>
      </c>
      <c r="F225" t="str">
        <f t="shared" si="3"/>
        <v>17th</v>
      </c>
      <c r="H225" t="s">
        <v>4472</v>
      </c>
      <c r="J225" t="s">
        <v>4379</v>
      </c>
      <c r="K225">
        <v>16680</v>
      </c>
    </row>
    <row r="226" spans="1:11" x14ac:dyDescent="0.25">
      <c r="A226" t="s">
        <v>4354</v>
      </c>
      <c r="B226" t="s">
        <v>4379</v>
      </c>
      <c r="C226" t="s">
        <v>4594</v>
      </c>
      <c r="D226" t="s">
        <v>4661</v>
      </c>
      <c r="E226">
        <v>1644</v>
      </c>
      <c r="F226" t="str">
        <f t="shared" si="3"/>
        <v>17th</v>
      </c>
      <c r="H226" t="s">
        <v>4472</v>
      </c>
      <c r="J226" t="s">
        <v>4379</v>
      </c>
      <c r="K226">
        <v>16503</v>
      </c>
    </row>
    <row r="227" spans="1:11" x14ac:dyDescent="0.25">
      <c r="A227" t="s">
        <v>4354</v>
      </c>
      <c r="B227" t="s">
        <v>4379</v>
      </c>
      <c r="C227" t="s">
        <v>4594</v>
      </c>
      <c r="D227" t="s">
        <v>4620</v>
      </c>
      <c r="E227">
        <v>1637</v>
      </c>
      <c r="F227" t="str">
        <f t="shared" si="3"/>
        <v>17th</v>
      </c>
      <c r="H227" t="s">
        <v>4472</v>
      </c>
      <c r="J227" t="s">
        <v>4379</v>
      </c>
      <c r="K227">
        <v>14066</v>
      </c>
    </row>
    <row r="228" spans="1:11" x14ac:dyDescent="0.25">
      <c r="A228" t="s">
        <v>4354</v>
      </c>
      <c r="B228" t="s">
        <v>8018</v>
      </c>
      <c r="C228" t="s">
        <v>4594</v>
      </c>
      <c r="D228" t="s">
        <v>4664</v>
      </c>
      <c r="E228">
        <v>1645</v>
      </c>
      <c r="F228" t="str">
        <f t="shared" si="3"/>
        <v>17th</v>
      </c>
      <c r="H228" t="s">
        <v>4472</v>
      </c>
      <c r="J228" t="s">
        <v>4379</v>
      </c>
      <c r="K228">
        <v>18323</v>
      </c>
    </row>
    <row r="229" spans="1:11" x14ac:dyDescent="0.25">
      <c r="A229" t="s">
        <v>4354</v>
      </c>
      <c r="B229" t="s">
        <v>8019</v>
      </c>
      <c r="C229" t="s">
        <v>4594</v>
      </c>
      <c r="D229" t="s">
        <v>4621</v>
      </c>
      <c r="E229">
        <v>1637</v>
      </c>
      <c r="F229" t="str">
        <f t="shared" ref="F229:F292" si="4">IF(E229&lt;1200,"12th",IF(AND(1199&lt;E229,E229&lt;1300),"13th",IF(AND(1299&lt;E229,E229&lt;1400),"14th",IF(AND(1399&lt;E229,E229&lt;1500),"15th",IF(AND(1499&lt;E229,E229&lt;1600),"16th",IF(AND(1599&lt;E229,E229&lt;1700),"17th",IF(AND(1699&lt;E229,E229&lt;1800),"18th",IF(AND(1799&lt;E229,E229&lt;1900),"19th",IF(AND(1899&lt;E229,E229&lt;2000),"20th",)))))))))</f>
        <v>17th</v>
      </c>
      <c r="H229" t="s">
        <v>4472</v>
      </c>
      <c r="J229" t="s">
        <v>4379</v>
      </c>
      <c r="K229">
        <v>15581</v>
      </c>
    </row>
    <row r="230" spans="1:11" x14ac:dyDescent="0.25">
      <c r="A230" t="s">
        <v>4354</v>
      </c>
      <c r="B230" t="s">
        <v>8020</v>
      </c>
      <c r="C230" t="s">
        <v>4594</v>
      </c>
      <c r="D230" t="s">
        <v>4749</v>
      </c>
      <c r="E230">
        <v>1661</v>
      </c>
      <c r="F230" t="str">
        <f t="shared" si="4"/>
        <v>17th</v>
      </c>
      <c r="H230" t="s">
        <v>4472</v>
      </c>
      <c r="J230" t="s">
        <v>4379</v>
      </c>
      <c r="K230">
        <v>20407</v>
      </c>
    </row>
    <row r="231" spans="1:11" x14ac:dyDescent="0.25">
      <c r="A231" t="s">
        <v>4354</v>
      </c>
      <c r="B231" t="s">
        <v>4379</v>
      </c>
      <c r="C231" t="s">
        <v>4594</v>
      </c>
      <c r="D231" t="s">
        <v>4607</v>
      </c>
      <c r="E231">
        <v>1634</v>
      </c>
      <c r="F231" t="str">
        <f t="shared" si="4"/>
        <v>17th</v>
      </c>
      <c r="H231" t="s">
        <v>4472</v>
      </c>
      <c r="J231" t="s">
        <v>4379</v>
      </c>
      <c r="K231">
        <v>18184</v>
      </c>
    </row>
    <row r="232" spans="1:11" x14ac:dyDescent="0.25">
      <c r="A232" t="s">
        <v>4354</v>
      </c>
      <c r="B232" t="s">
        <v>8021</v>
      </c>
      <c r="C232" t="s">
        <v>4594</v>
      </c>
      <c r="D232" t="s">
        <v>4622</v>
      </c>
      <c r="E232">
        <v>1637</v>
      </c>
      <c r="F232" t="str">
        <f t="shared" si="4"/>
        <v>17th</v>
      </c>
      <c r="H232" t="s">
        <v>4472</v>
      </c>
      <c r="J232" t="s">
        <v>4379</v>
      </c>
      <c r="K232">
        <v>17149</v>
      </c>
    </row>
    <row r="233" spans="1:11" x14ac:dyDescent="0.25">
      <c r="A233" t="s">
        <v>4354</v>
      </c>
      <c r="B233" t="s">
        <v>4379</v>
      </c>
      <c r="C233" t="s">
        <v>4594</v>
      </c>
      <c r="D233" t="s">
        <v>4662</v>
      </c>
      <c r="E233">
        <v>1644</v>
      </c>
      <c r="F233" t="str">
        <f t="shared" si="4"/>
        <v>17th</v>
      </c>
      <c r="H233" t="s">
        <v>4472</v>
      </c>
      <c r="J233" t="s">
        <v>4379</v>
      </c>
      <c r="K233">
        <v>17286</v>
      </c>
    </row>
    <row r="234" spans="1:11" x14ac:dyDescent="0.25">
      <c r="A234" t="s">
        <v>4354</v>
      </c>
      <c r="B234" t="s">
        <v>8022</v>
      </c>
      <c r="C234" t="s">
        <v>4594</v>
      </c>
      <c r="D234" t="s">
        <v>4637</v>
      </c>
      <c r="E234">
        <v>1639</v>
      </c>
      <c r="F234" t="str">
        <f t="shared" si="4"/>
        <v>17th</v>
      </c>
      <c r="H234" t="s">
        <v>4472</v>
      </c>
      <c r="J234" t="s">
        <v>4379</v>
      </c>
      <c r="K234">
        <v>15779</v>
      </c>
    </row>
    <row r="235" spans="1:11" x14ac:dyDescent="0.25">
      <c r="A235" t="s">
        <v>4354</v>
      </c>
      <c r="B235" t="s">
        <v>8023</v>
      </c>
      <c r="C235" t="s">
        <v>4594</v>
      </c>
      <c r="D235" t="s">
        <v>4724</v>
      </c>
      <c r="E235">
        <v>1656</v>
      </c>
      <c r="F235" t="str">
        <f t="shared" si="4"/>
        <v>17th</v>
      </c>
      <c r="H235" t="s">
        <v>4382</v>
      </c>
      <c r="J235" t="s">
        <v>4383</v>
      </c>
      <c r="K235">
        <v>112667</v>
      </c>
    </row>
    <row r="236" spans="1:11" x14ac:dyDescent="0.25">
      <c r="A236" t="s">
        <v>4354</v>
      </c>
      <c r="B236" t="s">
        <v>4379</v>
      </c>
      <c r="C236" t="s">
        <v>4594</v>
      </c>
      <c r="D236" t="s">
        <v>4638</v>
      </c>
      <c r="E236">
        <v>1639</v>
      </c>
      <c r="F236" t="str">
        <f t="shared" si="4"/>
        <v>17th</v>
      </c>
      <c r="H236" t="s">
        <v>4472</v>
      </c>
      <c r="J236" t="s">
        <v>4379</v>
      </c>
      <c r="K236">
        <v>14377</v>
      </c>
    </row>
    <row r="237" spans="1:11" x14ac:dyDescent="0.25">
      <c r="A237" t="s">
        <v>4354</v>
      </c>
      <c r="B237" t="s">
        <v>4379</v>
      </c>
      <c r="C237" t="s">
        <v>4594</v>
      </c>
      <c r="D237" t="s">
        <v>4597</v>
      </c>
      <c r="E237">
        <v>1633</v>
      </c>
      <c r="F237" t="str">
        <f t="shared" si="4"/>
        <v>17th</v>
      </c>
      <c r="H237" t="s">
        <v>4472</v>
      </c>
      <c r="J237" t="s">
        <v>4379</v>
      </c>
      <c r="K237">
        <v>17182</v>
      </c>
    </row>
    <row r="238" spans="1:11" x14ac:dyDescent="0.25">
      <c r="A238" t="s">
        <v>4354</v>
      </c>
      <c r="B238" t="s">
        <v>4379</v>
      </c>
      <c r="C238" t="s">
        <v>4594</v>
      </c>
      <c r="D238" t="s">
        <v>4698</v>
      </c>
      <c r="E238">
        <v>1651</v>
      </c>
      <c r="F238" t="str">
        <f t="shared" si="4"/>
        <v>17th</v>
      </c>
      <c r="H238" t="s">
        <v>4472</v>
      </c>
      <c r="J238" t="s">
        <v>4379</v>
      </c>
      <c r="K238">
        <v>17233</v>
      </c>
    </row>
    <row r="239" spans="1:11" x14ac:dyDescent="0.25">
      <c r="A239" t="s">
        <v>4354</v>
      </c>
      <c r="B239" t="s">
        <v>8024</v>
      </c>
      <c r="C239" t="s">
        <v>4594</v>
      </c>
      <c r="D239" t="s">
        <v>4738</v>
      </c>
      <c r="E239">
        <v>1659</v>
      </c>
      <c r="F239" t="str">
        <f t="shared" si="4"/>
        <v>17th</v>
      </c>
      <c r="H239" t="s">
        <v>4472</v>
      </c>
      <c r="J239" t="s">
        <v>4379</v>
      </c>
      <c r="K239">
        <v>18845</v>
      </c>
    </row>
    <row r="240" spans="1:11" x14ac:dyDescent="0.25">
      <c r="A240" t="s">
        <v>4354</v>
      </c>
      <c r="B240" t="s">
        <v>4778</v>
      </c>
      <c r="C240" t="s">
        <v>4594</v>
      </c>
      <c r="D240" t="s">
        <v>4778</v>
      </c>
      <c r="E240">
        <v>1665</v>
      </c>
      <c r="F240" t="str">
        <f t="shared" si="4"/>
        <v>17th</v>
      </c>
      <c r="H240" t="s">
        <v>4472</v>
      </c>
      <c r="J240" t="s">
        <v>4379</v>
      </c>
      <c r="K240">
        <v>17270</v>
      </c>
    </row>
    <row r="241" spans="1:11" x14ac:dyDescent="0.25">
      <c r="A241" t="s">
        <v>4354</v>
      </c>
      <c r="B241" t="s">
        <v>8025</v>
      </c>
      <c r="C241" t="s">
        <v>4594</v>
      </c>
      <c r="D241" t="s">
        <v>4702</v>
      </c>
      <c r="E241">
        <v>1653</v>
      </c>
      <c r="F241" t="str">
        <f t="shared" si="4"/>
        <v>17th</v>
      </c>
      <c r="H241" t="s">
        <v>4472</v>
      </c>
      <c r="J241" t="s">
        <v>4379</v>
      </c>
      <c r="K241">
        <v>17280</v>
      </c>
    </row>
    <row r="242" spans="1:11" x14ac:dyDescent="0.25">
      <c r="A242" t="s">
        <v>4354</v>
      </c>
      <c r="B242" t="s">
        <v>4379</v>
      </c>
      <c r="C242" t="s">
        <v>4594</v>
      </c>
      <c r="D242" t="s">
        <v>4657</v>
      </c>
      <c r="E242">
        <v>1643</v>
      </c>
      <c r="F242" t="str">
        <f t="shared" si="4"/>
        <v>17th</v>
      </c>
      <c r="H242" t="s">
        <v>4472</v>
      </c>
      <c r="J242" t="s">
        <v>4379</v>
      </c>
      <c r="K242">
        <v>16690</v>
      </c>
    </row>
    <row r="243" spans="1:11" x14ac:dyDescent="0.25">
      <c r="A243" t="s">
        <v>4354</v>
      </c>
      <c r="B243" t="s">
        <v>8026</v>
      </c>
      <c r="C243" t="s">
        <v>4594</v>
      </c>
      <c r="D243" t="s">
        <v>4846</v>
      </c>
      <c r="E243">
        <v>1673</v>
      </c>
      <c r="F243" t="str">
        <f t="shared" si="4"/>
        <v>17th</v>
      </c>
      <c r="H243" t="s">
        <v>4472</v>
      </c>
      <c r="J243" t="s">
        <v>4379</v>
      </c>
      <c r="K243">
        <v>16872</v>
      </c>
    </row>
    <row r="244" spans="1:11" x14ac:dyDescent="0.25">
      <c r="A244" t="s">
        <v>4354</v>
      </c>
      <c r="B244" t="s">
        <v>8027</v>
      </c>
      <c r="C244" t="s">
        <v>4594</v>
      </c>
      <c r="D244" t="s">
        <v>4672</v>
      </c>
      <c r="E244">
        <v>1647</v>
      </c>
      <c r="F244" t="str">
        <f t="shared" si="4"/>
        <v>17th</v>
      </c>
      <c r="H244" t="s">
        <v>4472</v>
      </c>
      <c r="J244" t="s">
        <v>4379</v>
      </c>
      <c r="K244">
        <v>16982</v>
      </c>
    </row>
    <row r="245" spans="1:11" x14ac:dyDescent="0.25">
      <c r="A245" t="s">
        <v>4354</v>
      </c>
      <c r="B245" t="s">
        <v>8028</v>
      </c>
      <c r="C245" t="s">
        <v>4594</v>
      </c>
      <c r="D245" t="s">
        <v>4750</v>
      </c>
      <c r="E245">
        <v>1661</v>
      </c>
      <c r="F245" t="str">
        <f t="shared" si="4"/>
        <v>17th</v>
      </c>
      <c r="H245" t="s">
        <v>4472</v>
      </c>
      <c r="J245" t="s">
        <v>4379</v>
      </c>
      <c r="K245">
        <v>17850</v>
      </c>
    </row>
    <row r="246" spans="1:11" x14ac:dyDescent="0.25">
      <c r="A246" t="s">
        <v>4354</v>
      </c>
      <c r="B246" t="s">
        <v>8029</v>
      </c>
      <c r="C246" t="s">
        <v>4594</v>
      </c>
      <c r="D246" t="s">
        <v>4768</v>
      </c>
      <c r="E246">
        <v>1663</v>
      </c>
      <c r="F246" t="str">
        <f t="shared" si="4"/>
        <v>17th</v>
      </c>
      <c r="H246" t="s">
        <v>4472</v>
      </c>
      <c r="J246" t="s">
        <v>4379</v>
      </c>
      <c r="K246">
        <v>16989</v>
      </c>
    </row>
    <row r="247" spans="1:11" x14ac:dyDescent="0.25">
      <c r="A247" t="s">
        <v>4354</v>
      </c>
      <c r="B247" t="s">
        <v>8030</v>
      </c>
      <c r="C247" t="s">
        <v>4594</v>
      </c>
      <c r="D247" t="s">
        <v>4854</v>
      </c>
      <c r="E247">
        <v>1675</v>
      </c>
      <c r="F247" t="str">
        <f t="shared" si="4"/>
        <v>17th</v>
      </c>
      <c r="H247" t="s">
        <v>4472</v>
      </c>
      <c r="J247" t="s">
        <v>4379</v>
      </c>
      <c r="K247">
        <v>16740</v>
      </c>
    </row>
    <row r="248" spans="1:11" x14ac:dyDescent="0.25">
      <c r="A248" t="s">
        <v>4354</v>
      </c>
      <c r="B248" t="s">
        <v>8031</v>
      </c>
      <c r="C248" t="s">
        <v>4594</v>
      </c>
      <c r="D248" t="s">
        <v>4668</v>
      </c>
      <c r="E248">
        <v>1646</v>
      </c>
      <c r="F248" t="str">
        <f t="shared" si="4"/>
        <v>17th</v>
      </c>
      <c r="H248" t="s">
        <v>4472</v>
      </c>
      <c r="J248" t="s">
        <v>4379</v>
      </c>
      <c r="K248">
        <v>17425</v>
      </c>
    </row>
    <row r="249" spans="1:11" x14ac:dyDescent="0.25">
      <c r="A249" t="s">
        <v>4354</v>
      </c>
      <c r="B249" t="s">
        <v>8032</v>
      </c>
      <c r="C249" t="s">
        <v>4594</v>
      </c>
      <c r="D249" t="s">
        <v>4822</v>
      </c>
      <c r="E249">
        <v>1671</v>
      </c>
      <c r="F249" t="str">
        <f t="shared" si="4"/>
        <v>17th</v>
      </c>
      <c r="H249" t="s">
        <v>4472</v>
      </c>
      <c r="J249" t="s">
        <v>4379</v>
      </c>
      <c r="K249">
        <v>16894</v>
      </c>
    </row>
    <row r="250" spans="1:11" x14ac:dyDescent="0.25">
      <c r="A250" t="s">
        <v>4354</v>
      </c>
      <c r="B250" t="s">
        <v>8033</v>
      </c>
      <c r="C250" t="s">
        <v>4730</v>
      </c>
      <c r="D250" t="s">
        <v>4745</v>
      </c>
      <c r="E250">
        <v>1660</v>
      </c>
      <c r="F250" t="str">
        <f t="shared" si="4"/>
        <v>17th</v>
      </c>
      <c r="H250" t="s">
        <v>4472</v>
      </c>
      <c r="J250" t="s">
        <v>4383</v>
      </c>
      <c r="K250">
        <v>19390</v>
      </c>
    </row>
    <row r="251" spans="1:11" x14ac:dyDescent="0.25">
      <c r="A251" t="s">
        <v>4354</v>
      </c>
      <c r="B251" t="s">
        <v>8034</v>
      </c>
      <c r="C251" t="s">
        <v>4730</v>
      </c>
      <c r="D251" t="s">
        <v>4731</v>
      </c>
      <c r="E251">
        <v>1658</v>
      </c>
      <c r="F251" t="str">
        <f t="shared" si="4"/>
        <v>17th</v>
      </c>
      <c r="H251" t="s">
        <v>4472</v>
      </c>
      <c r="J251" t="s">
        <v>4383</v>
      </c>
      <c r="K251">
        <v>18689</v>
      </c>
    </row>
    <row r="252" spans="1:11" x14ac:dyDescent="0.25">
      <c r="A252" t="s">
        <v>4354</v>
      </c>
      <c r="B252" t="s">
        <v>8035</v>
      </c>
      <c r="C252" t="s">
        <v>4716</v>
      </c>
      <c r="D252" t="s">
        <v>4717</v>
      </c>
      <c r="E252">
        <v>1655</v>
      </c>
      <c r="F252" t="str">
        <f t="shared" si="4"/>
        <v>17th</v>
      </c>
      <c r="H252" t="s">
        <v>4378</v>
      </c>
      <c r="J252" t="s">
        <v>4442</v>
      </c>
      <c r="K252">
        <v>39659</v>
      </c>
    </row>
    <row r="253" spans="1:11" x14ac:dyDescent="0.25">
      <c r="A253" t="s">
        <v>4354</v>
      </c>
      <c r="B253" t="s">
        <v>4379</v>
      </c>
      <c r="C253" t="s">
        <v>4716</v>
      </c>
      <c r="D253" t="s">
        <v>4718</v>
      </c>
      <c r="E253">
        <v>1655</v>
      </c>
      <c r="F253" t="str">
        <f t="shared" si="4"/>
        <v>17th</v>
      </c>
      <c r="H253" t="s">
        <v>4378</v>
      </c>
      <c r="J253" t="s">
        <v>4442</v>
      </c>
      <c r="K253">
        <v>48209</v>
      </c>
    </row>
    <row r="254" spans="1:11" x14ac:dyDescent="0.25">
      <c r="A254" t="s">
        <v>4354</v>
      </c>
      <c r="B254" t="s">
        <v>4379</v>
      </c>
      <c r="C254" t="s">
        <v>4716</v>
      </c>
      <c r="D254" t="s">
        <v>4685</v>
      </c>
      <c r="E254">
        <v>1655</v>
      </c>
      <c r="F254" t="str">
        <f t="shared" si="4"/>
        <v>17th</v>
      </c>
      <c r="H254" t="s">
        <v>4542</v>
      </c>
      <c r="J254" t="s">
        <v>4442</v>
      </c>
      <c r="K254">
        <v>31704</v>
      </c>
    </row>
    <row r="255" spans="1:11" x14ac:dyDescent="0.25">
      <c r="A255" t="s">
        <v>4354</v>
      </c>
      <c r="B255" t="s">
        <v>8036</v>
      </c>
      <c r="C255" t="s">
        <v>4909</v>
      </c>
      <c r="D255" t="s">
        <v>4910</v>
      </c>
      <c r="E255">
        <v>1686</v>
      </c>
      <c r="F255" t="str">
        <f t="shared" si="4"/>
        <v>17th</v>
      </c>
      <c r="H255" t="s">
        <v>4481</v>
      </c>
      <c r="J255" t="s">
        <v>4442</v>
      </c>
      <c r="K255">
        <v>131667</v>
      </c>
    </row>
    <row r="256" spans="1:11" x14ac:dyDescent="0.25">
      <c r="A256" t="s">
        <v>4354</v>
      </c>
      <c r="B256" t="s">
        <v>8037</v>
      </c>
      <c r="C256" t="s">
        <v>4931</v>
      </c>
      <c r="D256" t="s">
        <v>4932</v>
      </c>
      <c r="E256">
        <v>1690</v>
      </c>
      <c r="F256" t="str">
        <f t="shared" si="4"/>
        <v>17th</v>
      </c>
      <c r="H256" t="s">
        <v>4402</v>
      </c>
      <c r="J256" t="s">
        <v>4442</v>
      </c>
      <c r="K256">
        <v>87134</v>
      </c>
    </row>
    <row r="257" spans="1:11" x14ac:dyDescent="0.25">
      <c r="A257" t="s">
        <v>4354</v>
      </c>
      <c r="B257" t="s">
        <v>4379</v>
      </c>
      <c r="C257" t="s">
        <v>4677</v>
      </c>
      <c r="D257" t="s">
        <v>4679</v>
      </c>
      <c r="E257">
        <v>1648</v>
      </c>
      <c r="F257" t="str">
        <f t="shared" si="4"/>
        <v>17th</v>
      </c>
      <c r="H257" t="s">
        <v>4382</v>
      </c>
      <c r="J257" t="s">
        <v>4383</v>
      </c>
      <c r="K257">
        <v>11540</v>
      </c>
    </row>
    <row r="258" spans="1:11" x14ac:dyDescent="0.25">
      <c r="A258" t="s">
        <v>4354</v>
      </c>
      <c r="B258" t="s">
        <v>8038</v>
      </c>
      <c r="C258" t="s">
        <v>4677</v>
      </c>
      <c r="D258" t="s">
        <v>4691</v>
      </c>
      <c r="E258">
        <v>1650</v>
      </c>
      <c r="F258" t="str">
        <f t="shared" si="4"/>
        <v>17th</v>
      </c>
      <c r="H258" t="s">
        <v>4382</v>
      </c>
      <c r="J258" t="s">
        <v>4383</v>
      </c>
      <c r="K258">
        <v>12407</v>
      </c>
    </row>
    <row r="259" spans="1:11" x14ac:dyDescent="0.25">
      <c r="A259" t="s">
        <v>4354</v>
      </c>
      <c r="B259" t="s">
        <v>4379</v>
      </c>
      <c r="C259" t="s">
        <v>4677</v>
      </c>
      <c r="D259" t="s">
        <v>4692</v>
      </c>
      <c r="E259">
        <v>1650</v>
      </c>
      <c r="F259" t="str">
        <f t="shared" si="4"/>
        <v>17th</v>
      </c>
      <c r="H259" t="s">
        <v>4472</v>
      </c>
      <c r="J259" t="s">
        <v>4383</v>
      </c>
      <c r="K259">
        <v>3673</v>
      </c>
    </row>
    <row r="260" spans="1:11" x14ac:dyDescent="0.25">
      <c r="A260" t="s">
        <v>4354</v>
      </c>
      <c r="B260" t="s">
        <v>4379</v>
      </c>
      <c r="C260" t="s">
        <v>4677</v>
      </c>
      <c r="D260" t="s">
        <v>4678</v>
      </c>
      <c r="E260">
        <v>1648</v>
      </c>
      <c r="F260" t="str">
        <f t="shared" si="4"/>
        <v>17th</v>
      </c>
      <c r="H260" t="s">
        <v>4382</v>
      </c>
      <c r="J260" t="s">
        <v>4383</v>
      </c>
      <c r="K260">
        <v>16234</v>
      </c>
    </row>
    <row r="261" spans="1:11" x14ac:dyDescent="0.25">
      <c r="A261" t="s">
        <v>4354</v>
      </c>
      <c r="B261" t="s">
        <v>8039</v>
      </c>
      <c r="C261" t="s">
        <v>4677</v>
      </c>
      <c r="D261" t="s">
        <v>4693</v>
      </c>
      <c r="E261">
        <v>1650</v>
      </c>
      <c r="F261" t="str">
        <f t="shared" si="4"/>
        <v>17th</v>
      </c>
      <c r="H261" t="s">
        <v>4382</v>
      </c>
      <c r="J261" t="s">
        <v>4383</v>
      </c>
      <c r="K261">
        <v>28666</v>
      </c>
    </row>
    <row r="262" spans="1:11" x14ac:dyDescent="0.25">
      <c r="A262" t="s">
        <v>4354</v>
      </c>
      <c r="B262" t="s">
        <v>8040</v>
      </c>
      <c r="C262" t="s">
        <v>4502</v>
      </c>
      <c r="D262" t="s">
        <v>4503</v>
      </c>
      <c r="E262">
        <v>1610</v>
      </c>
      <c r="F262" t="str">
        <f t="shared" si="4"/>
        <v>17th</v>
      </c>
      <c r="H262" t="s">
        <v>4402</v>
      </c>
      <c r="J262" t="s">
        <v>4442</v>
      </c>
      <c r="K262">
        <v>75493</v>
      </c>
    </row>
    <row r="263" spans="1:11" x14ac:dyDescent="0.25">
      <c r="A263" t="s">
        <v>4354</v>
      </c>
      <c r="B263" t="s">
        <v>4645</v>
      </c>
      <c r="C263" t="s">
        <v>4623</v>
      </c>
      <c r="D263" t="s">
        <v>4644</v>
      </c>
      <c r="E263">
        <v>1641</v>
      </c>
      <c r="F263" t="str">
        <f t="shared" si="4"/>
        <v>17th</v>
      </c>
      <c r="H263" t="s">
        <v>4542</v>
      </c>
      <c r="J263" t="s">
        <v>4379</v>
      </c>
      <c r="K263">
        <v>12244</v>
      </c>
    </row>
    <row r="264" spans="1:11" x14ac:dyDescent="0.25">
      <c r="A264" t="s">
        <v>4354</v>
      </c>
      <c r="B264" t="s">
        <v>8041</v>
      </c>
      <c r="C264" t="s">
        <v>4623</v>
      </c>
      <c r="D264" t="s">
        <v>4624</v>
      </c>
      <c r="E264">
        <v>1637</v>
      </c>
      <c r="F264" t="str">
        <f t="shared" si="4"/>
        <v>17th</v>
      </c>
      <c r="H264" t="s">
        <v>4402</v>
      </c>
      <c r="J264" t="s">
        <v>4379</v>
      </c>
      <c r="K264">
        <v>23200</v>
      </c>
    </row>
    <row r="265" spans="1:11" x14ac:dyDescent="0.25">
      <c r="A265" t="s">
        <v>4354</v>
      </c>
      <c r="B265" t="s">
        <v>4626</v>
      </c>
      <c r="C265" t="s">
        <v>4623</v>
      </c>
      <c r="D265" t="s">
        <v>4625</v>
      </c>
      <c r="E265">
        <v>1637</v>
      </c>
      <c r="F265" t="str">
        <f t="shared" si="4"/>
        <v>17th</v>
      </c>
      <c r="H265" t="s">
        <v>4417</v>
      </c>
      <c r="J265" t="s">
        <v>4379</v>
      </c>
      <c r="K265">
        <v>20768</v>
      </c>
    </row>
    <row r="266" spans="1:11" x14ac:dyDescent="0.25">
      <c r="A266" t="s">
        <v>4354</v>
      </c>
      <c r="B266" t="s">
        <v>4647</v>
      </c>
      <c r="C266" t="s">
        <v>4623</v>
      </c>
      <c r="D266" t="s">
        <v>4646</v>
      </c>
      <c r="E266">
        <v>1641</v>
      </c>
      <c r="F266" t="str">
        <f t="shared" si="4"/>
        <v>17th</v>
      </c>
      <c r="H266" t="s">
        <v>4417</v>
      </c>
      <c r="J266" t="s">
        <v>4379</v>
      </c>
      <c r="K266">
        <v>31787</v>
      </c>
    </row>
    <row r="267" spans="1:11" x14ac:dyDescent="0.25">
      <c r="A267" t="s">
        <v>4354</v>
      </c>
      <c r="B267" t="s">
        <v>4628</v>
      </c>
      <c r="C267" t="s">
        <v>4623</v>
      </c>
      <c r="D267" t="s">
        <v>4627</v>
      </c>
      <c r="E267">
        <v>1637</v>
      </c>
      <c r="F267" t="str">
        <f t="shared" si="4"/>
        <v>17th</v>
      </c>
      <c r="H267" t="s">
        <v>4417</v>
      </c>
      <c r="J267" t="s">
        <v>4379</v>
      </c>
      <c r="K267">
        <v>12162</v>
      </c>
    </row>
    <row r="268" spans="1:11" x14ac:dyDescent="0.25">
      <c r="A268" t="s">
        <v>4354</v>
      </c>
      <c r="B268" t="s">
        <v>8042</v>
      </c>
      <c r="C268" t="s">
        <v>4953</v>
      </c>
      <c r="D268" t="s">
        <v>4954</v>
      </c>
      <c r="E268">
        <v>1694</v>
      </c>
      <c r="F268" t="str">
        <f t="shared" si="4"/>
        <v>17th</v>
      </c>
      <c r="H268" t="s">
        <v>4382</v>
      </c>
      <c r="J268" t="s">
        <v>4383</v>
      </c>
      <c r="K268">
        <v>11090</v>
      </c>
    </row>
    <row r="269" spans="1:11" x14ac:dyDescent="0.25">
      <c r="A269" t="s">
        <v>4354</v>
      </c>
      <c r="B269" t="s">
        <v>4379</v>
      </c>
      <c r="C269" t="s">
        <v>4953</v>
      </c>
      <c r="D269" t="s">
        <v>4955</v>
      </c>
      <c r="E269">
        <v>1694</v>
      </c>
      <c r="F269" t="str">
        <f t="shared" si="4"/>
        <v>17th</v>
      </c>
      <c r="H269" t="s">
        <v>4382</v>
      </c>
      <c r="J269" t="s">
        <v>4383</v>
      </c>
      <c r="K269">
        <v>3112</v>
      </c>
    </row>
    <row r="270" spans="1:11" x14ac:dyDescent="0.25">
      <c r="A270" t="s">
        <v>4354</v>
      </c>
      <c r="B270" t="s">
        <v>8043</v>
      </c>
      <c r="C270" t="s">
        <v>4726</v>
      </c>
      <c r="D270" t="s">
        <v>4727</v>
      </c>
      <c r="E270">
        <v>1657</v>
      </c>
      <c r="F270" t="str">
        <f t="shared" si="4"/>
        <v>17th</v>
      </c>
      <c r="H270" t="s">
        <v>4382</v>
      </c>
      <c r="J270" t="s">
        <v>4383</v>
      </c>
      <c r="K270">
        <v>95474</v>
      </c>
    </row>
    <row r="271" spans="1:11" x14ac:dyDescent="0.25">
      <c r="A271" t="s">
        <v>4354</v>
      </c>
      <c r="B271" t="s">
        <v>8044</v>
      </c>
      <c r="C271" t="s">
        <v>5007</v>
      </c>
      <c r="D271" t="s">
        <v>5008</v>
      </c>
      <c r="E271">
        <v>1699</v>
      </c>
      <c r="F271" t="str">
        <f t="shared" si="4"/>
        <v>17th</v>
      </c>
      <c r="H271" t="s">
        <v>4378</v>
      </c>
      <c r="J271" t="s">
        <v>4442</v>
      </c>
      <c r="K271">
        <v>20849</v>
      </c>
    </row>
    <row r="272" spans="1:11" x14ac:dyDescent="0.25">
      <c r="A272" t="s">
        <v>4354</v>
      </c>
      <c r="B272" t="s">
        <v>8045</v>
      </c>
      <c r="C272" t="s">
        <v>4543</v>
      </c>
      <c r="D272" t="s">
        <v>4544</v>
      </c>
      <c r="E272">
        <v>1624</v>
      </c>
      <c r="F272" t="str">
        <f t="shared" si="4"/>
        <v>17th</v>
      </c>
      <c r="H272" t="s">
        <v>4382</v>
      </c>
      <c r="J272" t="s">
        <v>4383</v>
      </c>
      <c r="K272">
        <v>41990</v>
      </c>
    </row>
    <row r="273" spans="1:11" x14ac:dyDescent="0.25">
      <c r="A273" t="s">
        <v>4354</v>
      </c>
      <c r="B273" t="s">
        <v>8046</v>
      </c>
      <c r="C273" t="s">
        <v>4543</v>
      </c>
      <c r="D273" t="s">
        <v>4669</v>
      </c>
      <c r="E273">
        <v>1646</v>
      </c>
      <c r="F273" t="str">
        <f t="shared" si="4"/>
        <v>17th</v>
      </c>
      <c r="H273" t="s">
        <v>4382</v>
      </c>
      <c r="J273" t="s">
        <v>4383</v>
      </c>
      <c r="K273">
        <v>41990</v>
      </c>
    </row>
    <row r="274" spans="1:11" x14ac:dyDescent="0.25">
      <c r="A274" t="s">
        <v>4354</v>
      </c>
      <c r="B274" t="s">
        <v>4379</v>
      </c>
      <c r="C274" t="s">
        <v>4583</v>
      </c>
      <c r="D274" t="s">
        <v>4584</v>
      </c>
      <c r="E274">
        <v>1630</v>
      </c>
      <c r="F274" t="str">
        <f t="shared" si="4"/>
        <v>17th</v>
      </c>
      <c r="H274" t="s">
        <v>4472</v>
      </c>
      <c r="J274" t="s">
        <v>4383</v>
      </c>
      <c r="K274">
        <v>15802</v>
      </c>
    </row>
    <row r="275" spans="1:11" x14ac:dyDescent="0.25">
      <c r="A275" t="s">
        <v>4354</v>
      </c>
      <c r="B275" t="s">
        <v>4379</v>
      </c>
      <c r="C275" t="s">
        <v>4583</v>
      </c>
      <c r="D275" t="s">
        <v>4596</v>
      </c>
      <c r="E275">
        <v>1632</v>
      </c>
      <c r="F275" t="str">
        <f t="shared" si="4"/>
        <v>17th</v>
      </c>
      <c r="H275" t="s">
        <v>4472</v>
      </c>
      <c r="J275" t="s">
        <v>4383</v>
      </c>
      <c r="K275">
        <v>18127</v>
      </c>
    </row>
    <row r="276" spans="1:11" x14ac:dyDescent="0.25">
      <c r="A276" t="s">
        <v>4354</v>
      </c>
      <c r="B276" t="s">
        <v>4379</v>
      </c>
      <c r="C276" t="s">
        <v>4583</v>
      </c>
      <c r="D276" t="s">
        <v>4680</v>
      </c>
      <c r="E276">
        <v>1648</v>
      </c>
      <c r="F276" t="str">
        <f t="shared" si="4"/>
        <v>17th</v>
      </c>
      <c r="H276" t="s">
        <v>4472</v>
      </c>
      <c r="J276" t="s">
        <v>4383</v>
      </c>
      <c r="K276">
        <v>18850</v>
      </c>
    </row>
    <row r="277" spans="1:11" x14ac:dyDescent="0.25">
      <c r="A277" t="s">
        <v>4354</v>
      </c>
      <c r="B277" t="s">
        <v>8047</v>
      </c>
      <c r="C277" t="s">
        <v>4873</v>
      </c>
      <c r="D277" t="s">
        <v>4874</v>
      </c>
      <c r="E277">
        <v>1678</v>
      </c>
      <c r="F277" t="str">
        <f t="shared" si="4"/>
        <v>17th</v>
      </c>
      <c r="H277" t="s">
        <v>4402</v>
      </c>
      <c r="J277" t="s">
        <v>4442</v>
      </c>
      <c r="K277">
        <v>165161</v>
      </c>
    </row>
    <row r="278" spans="1:11" x14ac:dyDescent="0.25">
      <c r="A278" t="s">
        <v>4354</v>
      </c>
      <c r="B278" t="s">
        <v>8048</v>
      </c>
      <c r="C278" t="s">
        <v>4516</v>
      </c>
      <c r="D278" t="s">
        <v>4517</v>
      </c>
      <c r="E278">
        <v>1619</v>
      </c>
      <c r="F278" t="str">
        <f t="shared" si="4"/>
        <v>17th</v>
      </c>
      <c r="H278" t="s">
        <v>4382</v>
      </c>
      <c r="J278" t="s">
        <v>4383</v>
      </c>
      <c r="K278">
        <v>22879</v>
      </c>
    </row>
    <row r="279" spans="1:11" x14ac:dyDescent="0.25">
      <c r="A279" t="s">
        <v>4354</v>
      </c>
      <c r="B279" t="s">
        <v>8049</v>
      </c>
      <c r="C279" t="s">
        <v>4598</v>
      </c>
      <c r="D279" t="s">
        <v>4599</v>
      </c>
      <c r="E279">
        <v>1633</v>
      </c>
      <c r="F279" t="str">
        <f t="shared" si="4"/>
        <v>17th</v>
      </c>
      <c r="H279" t="s">
        <v>4402</v>
      </c>
      <c r="J279" t="s">
        <v>4442</v>
      </c>
      <c r="K279">
        <v>31222</v>
      </c>
    </row>
    <row r="280" spans="1:11" x14ac:dyDescent="0.25">
      <c r="A280" t="s">
        <v>4354</v>
      </c>
      <c r="B280" t="s">
        <v>8050</v>
      </c>
      <c r="C280" t="s">
        <v>4487</v>
      </c>
      <c r="D280" t="s">
        <v>4491</v>
      </c>
      <c r="E280">
        <v>1602</v>
      </c>
      <c r="F280" t="str">
        <f t="shared" si="4"/>
        <v>17th</v>
      </c>
      <c r="H280" t="s">
        <v>4402</v>
      </c>
      <c r="J280" t="s">
        <v>4442</v>
      </c>
      <c r="K280">
        <v>148041</v>
      </c>
    </row>
    <row r="281" spans="1:11" x14ac:dyDescent="0.25">
      <c r="A281" t="s">
        <v>4354</v>
      </c>
      <c r="B281" t="s">
        <v>8051</v>
      </c>
      <c r="C281" t="s">
        <v>4487</v>
      </c>
      <c r="D281" t="s">
        <v>4488</v>
      </c>
      <c r="E281">
        <v>1601</v>
      </c>
      <c r="F281" t="str">
        <f t="shared" si="4"/>
        <v>17th</v>
      </c>
      <c r="H281" t="s">
        <v>4402</v>
      </c>
      <c r="J281" t="s">
        <v>4442</v>
      </c>
      <c r="K281">
        <v>127257</v>
      </c>
    </row>
    <row r="282" spans="1:11" x14ac:dyDescent="0.25">
      <c r="A282" t="s">
        <v>4354</v>
      </c>
      <c r="B282" t="s">
        <v>8052</v>
      </c>
      <c r="C282" t="s">
        <v>4917</v>
      </c>
      <c r="D282" t="s">
        <v>4985</v>
      </c>
      <c r="E282">
        <v>1697</v>
      </c>
      <c r="F282" t="str">
        <f t="shared" si="4"/>
        <v>17th</v>
      </c>
      <c r="H282" t="s">
        <v>4402</v>
      </c>
      <c r="J282" t="s">
        <v>4442</v>
      </c>
      <c r="K282">
        <v>45226</v>
      </c>
    </row>
    <row r="283" spans="1:11" x14ac:dyDescent="0.25">
      <c r="A283" t="s">
        <v>4354</v>
      </c>
      <c r="B283" t="s">
        <v>8053</v>
      </c>
      <c r="C283" t="s">
        <v>4917</v>
      </c>
      <c r="D283" t="s">
        <v>5009</v>
      </c>
      <c r="E283">
        <v>1699</v>
      </c>
      <c r="F283" t="str">
        <f t="shared" si="4"/>
        <v>17th</v>
      </c>
      <c r="H283" t="s">
        <v>4378</v>
      </c>
      <c r="J283" t="s">
        <v>4442</v>
      </c>
      <c r="K283">
        <v>138152</v>
      </c>
    </row>
    <row r="284" spans="1:11" x14ac:dyDescent="0.25">
      <c r="A284" t="s">
        <v>4354</v>
      </c>
      <c r="B284" t="s">
        <v>8054</v>
      </c>
      <c r="C284" t="s">
        <v>4917</v>
      </c>
      <c r="D284" t="s">
        <v>4956</v>
      </c>
      <c r="E284">
        <v>1694</v>
      </c>
      <c r="F284" t="str">
        <f t="shared" si="4"/>
        <v>17th</v>
      </c>
      <c r="H284" t="s">
        <v>4534</v>
      </c>
      <c r="J284" t="s">
        <v>4442</v>
      </c>
      <c r="K284">
        <v>3369</v>
      </c>
    </row>
    <row r="285" spans="1:11" x14ac:dyDescent="0.25">
      <c r="A285" t="s">
        <v>4354</v>
      </c>
      <c r="B285" t="s">
        <v>8055</v>
      </c>
      <c r="C285" t="s">
        <v>4917</v>
      </c>
      <c r="D285" t="s">
        <v>4918</v>
      </c>
      <c r="E285">
        <v>1687</v>
      </c>
      <c r="F285" t="str">
        <f t="shared" si="4"/>
        <v>17th</v>
      </c>
      <c r="H285" t="s">
        <v>4402</v>
      </c>
      <c r="J285" t="s">
        <v>4442</v>
      </c>
      <c r="K285">
        <v>35067</v>
      </c>
    </row>
    <row r="286" spans="1:11" x14ac:dyDescent="0.25">
      <c r="A286" t="s">
        <v>4354</v>
      </c>
      <c r="B286" t="s">
        <v>8056</v>
      </c>
      <c r="C286" t="s">
        <v>4866</v>
      </c>
      <c r="D286" t="s">
        <v>4897</v>
      </c>
      <c r="E286">
        <v>1684</v>
      </c>
      <c r="F286" t="str">
        <f t="shared" si="4"/>
        <v>17th</v>
      </c>
      <c r="H286" t="s">
        <v>4758</v>
      </c>
      <c r="J286" t="s">
        <v>4442</v>
      </c>
      <c r="K286">
        <v>8399</v>
      </c>
    </row>
    <row r="287" spans="1:11" x14ac:dyDescent="0.25">
      <c r="A287" t="s">
        <v>4354</v>
      </c>
      <c r="B287" t="s">
        <v>4379</v>
      </c>
      <c r="C287" t="s">
        <v>4866</v>
      </c>
      <c r="D287" t="s">
        <v>4867</v>
      </c>
      <c r="E287">
        <v>1676</v>
      </c>
      <c r="F287" t="str">
        <f t="shared" si="4"/>
        <v>17th</v>
      </c>
      <c r="H287" t="s">
        <v>4758</v>
      </c>
      <c r="J287" t="s">
        <v>4442</v>
      </c>
      <c r="K287">
        <v>10218</v>
      </c>
    </row>
    <row r="288" spans="1:11" x14ac:dyDescent="0.25">
      <c r="A288" t="s">
        <v>4354</v>
      </c>
      <c r="B288" t="s">
        <v>8057</v>
      </c>
      <c r="C288" t="s">
        <v>4868</v>
      </c>
      <c r="D288" t="s">
        <v>4869</v>
      </c>
      <c r="E288">
        <v>1676</v>
      </c>
      <c r="F288" t="str">
        <f t="shared" si="4"/>
        <v>17th</v>
      </c>
      <c r="H288" t="s">
        <v>4870</v>
      </c>
      <c r="J288" t="s">
        <v>4442</v>
      </c>
      <c r="K288">
        <v>51504</v>
      </c>
    </row>
    <row r="289" spans="1:11" x14ac:dyDescent="0.25">
      <c r="A289" t="s">
        <v>4354</v>
      </c>
      <c r="B289" t="s">
        <v>4379</v>
      </c>
      <c r="C289" t="s">
        <v>4911</v>
      </c>
      <c r="D289" t="s">
        <v>4912</v>
      </c>
      <c r="E289">
        <v>1686</v>
      </c>
      <c r="F289" t="str">
        <f t="shared" si="4"/>
        <v>17th</v>
      </c>
      <c r="H289" t="s">
        <v>4913</v>
      </c>
      <c r="J289" t="s">
        <v>4379</v>
      </c>
      <c r="K289">
        <v>5221</v>
      </c>
    </row>
    <row r="290" spans="1:11" x14ac:dyDescent="0.25">
      <c r="A290" t="s">
        <v>4354</v>
      </c>
      <c r="B290" t="s">
        <v>4379</v>
      </c>
      <c r="C290" t="s">
        <v>4911</v>
      </c>
      <c r="D290" t="s">
        <v>4921</v>
      </c>
      <c r="E290">
        <v>1688</v>
      </c>
      <c r="F290" t="str">
        <f t="shared" si="4"/>
        <v>17th</v>
      </c>
      <c r="H290" t="s">
        <v>4402</v>
      </c>
      <c r="J290" t="s">
        <v>4442</v>
      </c>
      <c r="K290">
        <v>6063</v>
      </c>
    </row>
    <row r="291" spans="1:11" x14ac:dyDescent="0.25">
      <c r="A291" t="s">
        <v>4354</v>
      </c>
      <c r="B291" t="s">
        <v>8058</v>
      </c>
      <c r="C291" t="s">
        <v>4911</v>
      </c>
      <c r="D291" t="s">
        <v>4922</v>
      </c>
      <c r="E291">
        <v>1688</v>
      </c>
      <c r="F291" t="str">
        <f t="shared" si="4"/>
        <v>17th</v>
      </c>
      <c r="H291" t="s">
        <v>4402</v>
      </c>
      <c r="J291" t="s">
        <v>4442</v>
      </c>
      <c r="K291">
        <v>8646</v>
      </c>
    </row>
    <row r="292" spans="1:11" x14ac:dyDescent="0.25">
      <c r="A292" t="s">
        <v>4354</v>
      </c>
      <c r="B292" t="s">
        <v>8059</v>
      </c>
      <c r="C292" t="s">
        <v>4911</v>
      </c>
      <c r="D292" t="s">
        <v>4914</v>
      </c>
      <c r="E292">
        <v>1686</v>
      </c>
      <c r="F292" t="str">
        <f t="shared" si="4"/>
        <v>17th</v>
      </c>
      <c r="H292" t="s">
        <v>4402</v>
      </c>
      <c r="J292" t="s">
        <v>4442</v>
      </c>
      <c r="K292">
        <v>31990</v>
      </c>
    </row>
    <row r="293" spans="1:11" x14ac:dyDescent="0.25">
      <c r="A293" t="s">
        <v>4354</v>
      </c>
      <c r="B293" t="s">
        <v>4920</v>
      </c>
      <c r="C293" t="s">
        <v>4911</v>
      </c>
      <c r="D293" t="s">
        <v>4919</v>
      </c>
      <c r="E293">
        <v>1687</v>
      </c>
      <c r="F293" t="str">
        <f t="shared" ref="F293:F356" si="5">IF(E293&lt;1200,"12th",IF(AND(1199&lt;E293,E293&lt;1300),"13th",IF(AND(1299&lt;E293,E293&lt;1400),"14th",IF(AND(1399&lt;E293,E293&lt;1500),"15th",IF(AND(1499&lt;E293,E293&lt;1600),"16th",IF(AND(1599&lt;E293,E293&lt;1700),"17th",IF(AND(1699&lt;E293,E293&lt;1800),"18th",IF(AND(1799&lt;E293,E293&lt;1900),"19th",IF(AND(1899&lt;E293,E293&lt;2000),"20th",)))))))))</f>
        <v>17th</v>
      </c>
      <c r="H293" t="s">
        <v>4417</v>
      </c>
      <c r="J293" t="s">
        <v>4379</v>
      </c>
      <c r="K293">
        <v>36068</v>
      </c>
    </row>
    <row r="294" spans="1:11" x14ac:dyDescent="0.25">
      <c r="A294" t="s">
        <v>4354</v>
      </c>
      <c r="B294" t="s">
        <v>4379</v>
      </c>
      <c r="C294" t="s">
        <v>4732</v>
      </c>
      <c r="D294" t="s">
        <v>4733</v>
      </c>
      <c r="E294">
        <v>1658</v>
      </c>
      <c r="F294" t="str">
        <f t="shared" si="5"/>
        <v>17th</v>
      </c>
      <c r="H294" t="s">
        <v>4734</v>
      </c>
      <c r="J294" t="s">
        <v>4379</v>
      </c>
      <c r="K294">
        <v>21620</v>
      </c>
    </row>
    <row r="295" spans="1:11" x14ac:dyDescent="0.25">
      <c r="A295" t="s">
        <v>4354</v>
      </c>
      <c r="B295" t="s">
        <v>8060</v>
      </c>
      <c r="C295" t="s">
        <v>4732</v>
      </c>
      <c r="D295" t="s">
        <v>4785</v>
      </c>
      <c r="E295">
        <v>1666</v>
      </c>
      <c r="F295" t="str">
        <f t="shared" si="5"/>
        <v>17th</v>
      </c>
      <c r="H295" t="s">
        <v>4786</v>
      </c>
      <c r="J295" t="s">
        <v>4379</v>
      </c>
      <c r="K295">
        <v>85645</v>
      </c>
    </row>
    <row r="296" spans="1:11" x14ac:dyDescent="0.25">
      <c r="A296" t="s">
        <v>4354</v>
      </c>
      <c r="B296" t="s">
        <v>8061</v>
      </c>
      <c r="C296" t="s">
        <v>4532</v>
      </c>
      <c r="D296" t="s">
        <v>4533</v>
      </c>
      <c r="E296">
        <v>1623</v>
      </c>
      <c r="F296" t="str">
        <f t="shared" si="5"/>
        <v>17th</v>
      </c>
      <c r="H296" t="s">
        <v>4534</v>
      </c>
      <c r="J296" t="s">
        <v>4442</v>
      </c>
      <c r="K296">
        <v>244231</v>
      </c>
    </row>
    <row r="297" spans="1:11" x14ac:dyDescent="0.25">
      <c r="A297" t="s">
        <v>4354</v>
      </c>
      <c r="B297" t="s">
        <v>4379</v>
      </c>
      <c r="C297" t="s">
        <v>4585</v>
      </c>
      <c r="D297" t="s">
        <v>4586</v>
      </c>
      <c r="E297">
        <v>1630</v>
      </c>
      <c r="F297" t="str">
        <f t="shared" si="5"/>
        <v>17th</v>
      </c>
      <c r="H297" t="s">
        <v>4402</v>
      </c>
      <c r="J297" t="s">
        <v>4442</v>
      </c>
      <c r="K297">
        <v>7570</v>
      </c>
    </row>
    <row r="298" spans="1:11" x14ac:dyDescent="0.25">
      <c r="A298" t="s">
        <v>4354</v>
      </c>
      <c r="B298" t="s">
        <v>4379</v>
      </c>
      <c r="C298" t="s">
        <v>4600</v>
      </c>
      <c r="D298" t="s">
        <v>4601</v>
      </c>
      <c r="E298">
        <v>1633</v>
      </c>
      <c r="F298" t="str">
        <f t="shared" si="5"/>
        <v>17th</v>
      </c>
      <c r="H298" t="s">
        <v>4382</v>
      </c>
      <c r="J298" t="s">
        <v>4383</v>
      </c>
      <c r="K298">
        <v>6047</v>
      </c>
    </row>
    <row r="299" spans="1:11" x14ac:dyDescent="0.25">
      <c r="A299" t="s">
        <v>4354</v>
      </c>
      <c r="B299" t="s">
        <v>4379</v>
      </c>
      <c r="C299" t="s">
        <v>4600</v>
      </c>
      <c r="D299" t="s">
        <v>4602</v>
      </c>
      <c r="E299">
        <v>1633</v>
      </c>
      <c r="F299" t="str">
        <f t="shared" si="5"/>
        <v>17th</v>
      </c>
      <c r="H299" t="s">
        <v>4382</v>
      </c>
      <c r="J299" t="s">
        <v>4383</v>
      </c>
      <c r="K299">
        <v>33247</v>
      </c>
    </row>
    <row r="300" spans="1:11" x14ac:dyDescent="0.25">
      <c r="A300" t="s">
        <v>4354</v>
      </c>
      <c r="B300" t="s">
        <v>8062</v>
      </c>
      <c r="C300" t="s">
        <v>4600</v>
      </c>
      <c r="D300" t="s">
        <v>4603</v>
      </c>
      <c r="E300">
        <v>1633</v>
      </c>
      <c r="F300" t="str">
        <f t="shared" si="5"/>
        <v>17th</v>
      </c>
      <c r="H300" t="s">
        <v>4389</v>
      </c>
      <c r="J300" t="s">
        <v>4442</v>
      </c>
      <c r="K300">
        <v>24838</v>
      </c>
    </row>
    <row r="301" spans="1:11" x14ac:dyDescent="0.25">
      <c r="A301" t="s">
        <v>4354</v>
      </c>
      <c r="B301" t="s">
        <v>4379</v>
      </c>
      <c r="C301" t="s">
        <v>4557</v>
      </c>
      <c r="D301" t="s">
        <v>4590</v>
      </c>
      <c r="E301">
        <v>1631</v>
      </c>
      <c r="F301" t="str">
        <f t="shared" si="5"/>
        <v>17th</v>
      </c>
      <c r="H301" t="s">
        <v>4472</v>
      </c>
      <c r="J301" t="s">
        <v>4383</v>
      </c>
      <c r="K301">
        <v>20008</v>
      </c>
    </row>
    <row r="302" spans="1:11" x14ac:dyDescent="0.25">
      <c r="A302" t="s">
        <v>4354</v>
      </c>
      <c r="B302" t="s">
        <v>4379</v>
      </c>
      <c r="C302" t="s">
        <v>4557</v>
      </c>
      <c r="D302" t="s">
        <v>4558</v>
      </c>
      <c r="E302">
        <v>1626</v>
      </c>
      <c r="F302" t="str">
        <f t="shared" si="5"/>
        <v>17th</v>
      </c>
      <c r="H302" t="s">
        <v>4378</v>
      </c>
      <c r="J302" t="s">
        <v>4442</v>
      </c>
      <c r="K302">
        <v>42108</v>
      </c>
    </row>
    <row r="303" spans="1:11" x14ac:dyDescent="0.25">
      <c r="A303" t="s">
        <v>4354</v>
      </c>
      <c r="B303" t="s">
        <v>4379</v>
      </c>
      <c r="C303" t="s">
        <v>4524</v>
      </c>
      <c r="D303" t="s">
        <v>4525</v>
      </c>
      <c r="E303">
        <v>1622</v>
      </c>
      <c r="F303" t="str">
        <f t="shared" si="5"/>
        <v>17th</v>
      </c>
      <c r="H303" t="s">
        <v>4402</v>
      </c>
      <c r="J303" t="s">
        <v>4379</v>
      </c>
      <c r="K303">
        <v>6177</v>
      </c>
    </row>
    <row r="304" spans="1:11" x14ac:dyDescent="0.25">
      <c r="A304" t="s">
        <v>4354</v>
      </c>
      <c r="B304" t="s">
        <v>4379</v>
      </c>
      <c r="C304" t="s">
        <v>4524</v>
      </c>
      <c r="D304" t="s">
        <v>4559</v>
      </c>
      <c r="E304">
        <v>1626</v>
      </c>
      <c r="F304" t="str">
        <f t="shared" si="5"/>
        <v>17th</v>
      </c>
      <c r="H304" t="s">
        <v>4402</v>
      </c>
      <c r="J304" t="s">
        <v>4379</v>
      </c>
      <c r="K304">
        <v>1812</v>
      </c>
    </row>
    <row r="305" spans="1:11" x14ac:dyDescent="0.25">
      <c r="A305" t="s">
        <v>4354</v>
      </c>
      <c r="B305" t="s">
        <v>8063</v>
      </c>
      <c r="C305" t="s">
        <v>4524</v>
      </c>
      <c r="D305" t="s">
        <v>4611</v>
      </c>
      <c r="E305">
        <v>1635</v>
      </c>
      <c r="F305" t="str">
        <f t="shared" si="5"/>
        <v>17th</v>
      </c>
      <c r="H305" t="s">
        <v>4402</v>
      </c>
      <c r="J305" t="s">
        <v>4442</v>
      </c>
      <c r="K305">
        <v>12435</v>
      </c>
    </row>
    <row r="306" spans="1:11" x14ac:dyDescent="0.25">
      <c r="A306" t="s">
        <v>4354</v>
      </c>
      <c r="B306" t="s">
        <v>8064</v>
      </c>
      <c r="C306" t="s">
        <v>4796</v>
      </c>
      <c r="D306" t="s">
        <v>4797</v>
      </c>
      <c r="E306">
        <v>1668</v>
      </c>
      <c r="F306" t="str">
        <f t="shared" si="5"/>
        <v>17th</v>
      </c>
      <c r="H306" t="s">
        <v>4382</v>
      </c>
      <c r="J306" t="s">
        <v>4379</v>
      </c>
      <c r="K306">
        <v>3223</v>
      </c>
    </row>
    <row r="307" spans="1:11" x14ac:dyDescent="0.25">
      <c r="A307" t="s">
        <v>4354</v>
      </c>
      <c r="B307" t="s">
        <v>4379</v>
      </c>
      <c r="C307" t="s">
        <v>4796</v>
      </c>
      <c r="D307" t="s">
        <v>4806</v>
      </c>
      <c r="E307">
        <v>1669</v>
      </c>
      <c r="F307" t="str">
        <f t="shared" si="5"/>
        <v>17th</v>
      </c>
      <c r="H307" t="s">
        <v>4758</v>
      </c>
      <c r="J307" t="s">
        <v>4379</v>
      </c>
      <c r="K307">
        <v>9001</v>
      </c>
    </row>
    <row r="308" spans="1:11" x14ac:dyDescent="0.25">
      <c r="A308" t="s">
        <v>4354</v>
      </c>
      <c r="B308" t="s">
        <v>8065</v>
      </c>
      <c r="C308" t="s">
        <v>4890</v>
      </c>
      <c r="D308" t="s">
        <v>4891</v>
      </c>
      <c r="E308">
        <v>1683</v>
      </c>
      <c r="F308" t="str">
        <f t="shared" si="5"/>
        <v>17th</v>
      </c>
      <c r="H308" t="s">
        <v>4402</v>
      </c>
      <c r="J308" t="s">
        <v>4379</v>
      </c>
      <c r="K308">
        <v>38824</v>
      </c>
    </row>
    <row r="309" spans="1:11" x14ac:dyDescent="0.25">
      <c r="A309" t="s">
        <v>4354</v>
      </c>
      <c r="B309" t="s">
        <v>4379</v>
      </c>
      <c r="C309" t="s">
        <v>4890</v>
      </c>
      <c r="D309" t="s">
        <v>4900</v>
      </c>
      <c r="E309">
        <v>1685</v>
      </c>
      <c r="F309" t="str">
        <f t="shared" si="5"/>
        <v>17th</v>
      </c>
      <c r="H309" t="s">
        <v>4389</v>
      </c>
      <c r="J309" t="s">
        <v>4379</v>
      </c>
      <c r="K309">
        <v>38824</v>
      </c>
    </row>
    <row r="310" spans="1:11" x14ac:dyDescent="0.25">
      <c r="A310" t="s">
        <v>4354</v>
      </c>
      <c r="B310" t="s">
        <v>4379</v>
      </c>
      <c r="C310" t="s">
        <v>4890</v>
      </c>
      <c r="D310" t="s">
        <v>4898</v>
      </c>
      <c r="E310">
        <v>1684</v>
      </c>
      <c r="F310" t="str">
        <f t="shared" si="5"/>
        <v>17th</v>
      </c>
      <c r="H310" t="s">
        <v>4402</v>
      </c>
      <c r="J310" t="s">
        <v>4379</v>
      </c>
      <c r="K310">
        <v>35279</v>
      </c>
    </row>
    <row r="311" spans="1:11" x14ac:dyDescent="0.25">
      <c r="A311" t="s">
        <v>4354</v>
      </c>
      <c r="B311" t="s">
        <v>8066</v>
      </c>
      <c r="C311" t="s">
        <v>4957</v>
      </c>
      <c r="D311" t="s">
        <v>4958</v>
      </c>
      <c r="E311">
        <v>1694</v>
      </c>
      <c r="F311" t="str">
        <f t="shared" si="5"/>
        <v>17th</v>
      </c>
      <c r="H311" t="s">
        <v>4758</v>
      </c>
      <c r="J311" t="s">
        <v>4379</v>
      </c>
      <c r="K311">
        <v>43045</v>
      </c>
    </row>
    <row r="312" spans="1:11" x14ac:dyDescent="0.25">
      <c r="A312" t="s">
        <v>4354</v>
      </c>
      <c r="B312" t="s">
        <v>8067</v>
      </c>
      <c r="C312" t="s">
        <v>4957</v>
      </c>
      <c r="D312" t="s">
        <v>4959</v>
      </c>
      <c r="E312">
        <v>1694</v>
      </c>
      <c r="F312" t="str">
        <f t="shared" si="5"/>
        <v>17th</v>
      </c>
      <c r="H312" t="s">
        <v>4758</v>
      </c>
      <c r="J312" t="s">
        <v>4379</v>
      </c>
      <c r="K312">
        <v>8291</v>
      </c>
    </row>
    <row r="313" spans="1:11" x14ac:dyDescent="0.25">
      <c r="A313" t="s">
        <v>4354</v>
      </c>
      <c r="B313" t="s">
        <v>8068</v>
      </c>
      <c r="C313" t="s">
        <v>4957</v>
      </c>
      <c r="D313" t="s">
        <v>4960</v>
      </c>
      <c r="E313">
        <v>1694</v>
      </c>
      <c r="F313" t="str">
        <f t="shared" si="5"/>
        <v>17th</v>
      </c>
      <c r="H313" t="s">
        <v>4389</v>
      </c>
      <c r="J313" t="s">
        <v>4379</v>
      </c>
      <c r="K313">
        <v>20148</v>
      </c>
    </row>
    <row r="314" spans="1:11" x14ac:dyDescent="0.25">
      <c r="A314" t="s">
        <v>4354</v>
      </c>
      <c r="B314" t="s">
        <v>8069</v>
      </c>
      <c r="C314" t="s">
        <v>4957</v>
      </c>
      <c r="D314" t="s">
        <v>4961</v>
      </c>
      <c r="E314">
        <v>1694</v>
      </c>
      <c r="F314" t="str">
        <f t="shared" si="5"/>
        <v>17th</v>
      </c>
      <c r="H314" t="s">
        <v>4389</v>
      </c>
      <c r="J314" t="s">
        <v>4379</v>
      </c>
      <c r="K314">
        <v>129983</v>
      </c>
    </row>
    <row r="315" spans="1:11" x14ac:dyDescent="0.25">
      <c r="A315" t="s">
        <v>4354</v>
      </c>
      <c r="B315" t="s">
        <v>4379</v>
      </c>
      <c r="C315" t="s">
        <v>4957</v>
      </c>
      <c r="D315" t="s">
        <v>4685</v>
      </c>
      <c r="E315">
        <v>1694</v>
      </c>
      <c r="F315" t="str">
        <f t="shared" si="5"/>
        <v>17th</v>
      </c>
      <c r="H315" t="s">
        <v>4542</v>
      </c>
      <c r="J315" t="s">
        <v>4379</v>
      </c>
      <c r="K315">
        <v>9216</v>
      </c>
    </row>
    <row r="316" spans="1:11" x14ac:dyDescent="0.25">
      <c r="A316" t="s">
        <v>4354</v>
      </c>
      <c r="B316" t="s">
        <v>8070</v>
      </c>
      <c r="C316" t="s">
        <v>4763</v>
      </c>
      <c r="D316" t="s">
        <v>4875</v>
      </c>
      <c r="E316">
        <v>1678</v>
      </c>
      <c r="F316" t="str">
        <f t="shared" si="5"/>
        <v>17th</v>
      </c>
      <c r="H316" t="s">
        <v>4402</v>
      </c>
      <c r="J316" t="s">
        <v>4379</v>
      </c>
      <c r="K316">
        <v>64170</v>
      </c>
    </row>
    <row r="317" spans="1:11" x14ac:dyDescent="0.25">
      <c r="A317" t="s">
        <v>4354</v>
      </c>
      <c r="B317" t="s">
        <v>8071</v>
      </c>
      <c r="C317" t="s">
        <v>4763</v>
      </c>
      <c r="D317" t="s">
        <v>4764</v>
      </c>
      <c r="E317">
        <v>1662</v>
      </c>
      <c r="F317" t="str">
        <f t="shared" si="5"/>
        <v>17th</v>
      </c>
      <c r="H317" t="s">
        <v>4378</v>
      </c>
      <c r="J317" t="s">
        <v>4379</v>
      </c>
      <c r="K317">
        <v>11906</v>
      </c>
    </row>
    <row r="318" spans="1:11" x14ac:dyDescent="0.25">
      <c r="A318" t="s">
        <v>4354</v>
      </c>
      <c r="B318" t="s">
        <v>4379</v>
      </c>
      <c r="C318" t="s">
        <v>4763</v>
      </c>
      <c r="D318" t="s">
        <v>4948</v>
      </c>
      <c r="E318">
        <v>1693</v>
      </c>
      <c r="F318" t="str">
        <f t="shared" si="5"/>
        <v>17th</v>
      </c>
      <c r="H318" t="s">
        <v>4382</v>
      </c>
      <c r="J318" t="s">
        <v>4379</v>
      </c>
      <c r="K318">
        <v>26669</v>
      </c>
    </row>
    <row r="319" spans="1:11" x14ac:dyDescent="0.25">
      <c r="A319" t="s">
        <v>4354</v>
      </c>
      <c r="B319" t="s">
        <v>8072</v>
      </c>
      <c r="C319" t="s">
        <v>4763</v>
      </c>
      <c r="D319" t="s">
        <v>4807</v>
      </c>
      <c r="E319">
        <v>1669</v>
      </c>
      <c r="F319" t="str">
        <f t="shared" si="5"/>
        <v>17th</v>
      </c>
      <c r="H319" t="s">
        <v>4378</v>
      </c>
      <c r="J319" t="s">
        <v>4379</v>
      </c>
      <c r="K319">
        <v>83813</v>
      </c>
    </row>
    <row r="320" spans="1:11" x14ac:dyDescent="0.25">
      <c r="A320" t="s">
        <v>4354</v>
      </c>
      <c r="B320" t="s">
        <v>4379</v>
      </c>
      <c r="C320" t="s">
        <v>4798</v>
      </c>
      <c r="D320" t="s">
        <v>4823</v>
      </c>
      <c r="E320">
        <v>1671</v>
      </c>
      <c r="F320" t="str">
        <f t="shared" si="5"/>
        <v>17th</v>
      </c>
      <c r="H320" t="s">
        <v>4382</v>
      </c>
      <c r="J320" t="s">
        <v>4383</v>
      </c>
      <c r="K320">
        <v>935</v>
      </c>
    </row>
    <row r="321" spans="1:11" x14ac:dyDescent="0.25">
      <c r="A321" t="s">
        <v>4354</v>
      </c>
      <c r="B321" t="s">
        <v>4379</v>
      </c>
      <c r="C321" t="s">
        <v>4798</v>
      </c>
      <c r="D321" t="s">
        <v>4824</v>
      </c>
      <c r="E321">
        <v>1671</v>
      </c>
      <c r="F321" t="str">
        <f t="shared" si="5"/>
        <v>17th</v>
      </c>
      <c r="H321" t="s">
        <v>4382</v>
      </c>
      <c r="J321" t="s">
        <v>4383</v>
      </c>
      <c r="K321">
        <v>5361</v>
      </c>
    </row>
    <row r="322" spans="1:11" x14ac:dyDescent="0.25">
      <c r="A322" t="s">
        <v>4354</v>
      </c>
      <c r="B322" t="s">
        <v>8073</v>
      </c>
      <c r="C322" t="s">
        <v>4798</v>
      </c>
      <c r="D322" t="s">
        <v>4808</v>
      </c>
      <c r="E322">
        <v>1669</v>
      </c>
      <c r="F322" t="str">
        <f t="shared" si="5"/>
        <v>17th</v>
      </c>
      <c r="H322" t="s">
        <v>4786</v>
      </c>
      <c r="J322" t="s">
        <v>4379</v>
      </c>
      <c r="K322">
        <v>56113</v>
      </c>
    </row>
    <row r="323" spans="1:11" x14ac:dyDescent="0.25">
      <c r="A323" t="s">
        <v>4354</v>
      </c>
      <c r="B323" t="s">
        <v>8074</v>
      </c>
      <c r="C323" t="s">
        <v>4798</v>
      </c>
      <c r="D323" t="s">
        <v>4799</v>
      </c>
      <c r="E323">
        <v>1668</v>
      </c>
      <c r="F323" t="str">
        <f t="shared" si="5"/>
        <v>17th</v>
      </c>
      <c r="H323" t="s">
        <v>4382</v>
      </c>
      <c r="J323" t="s">
        <v>4379</v>
      </c>
      <c r="K323">
        <v>95949</v>
      </c>
    </row>
    <row r="324" spans="1:11" x14ac:dyDescent="0.25">
      <c r="A324" t="s">
        <v>4354</v>
      </c>
      <c r="B324" t="s">
        <v>8075</v>
      </c>
      <c r="C324" t="s">
        <v>4798</v>
      </c>
      <c r="D324" t="s">
        <v>4825</v>
      </c>
      <c r="E324">
        <v>1671</v>
      </c>
      <c r="F324" t="str">
        <f t="shared" si="5"/>
        <v>17th</v>
      </c>
      <c r="H324" t="s">
        <v>4382</v>
      </c>
      <c r="J324" t="s">
        <v>4383</v>
      </c>
      <c r="K324">
        <v>4083</v>
      </c>
    </row>
    <row r="325" spans="1:11" x14ac:dyDescent="0.25">
      <c r="A325" t="s">
        <v>4354</v>
      </c>
      <c r="B325" t="s">
        <v>4379</v>
      </c>
      <c r="C325" t="s">
        <v>4798</v>
      </c>
      <c r="D325" t="s">
        <v>4826</v>
      </c>
      <c r="E325">
        <v>1671</v>
      </c>
      <c r="F325" t="str">
        <f t="shared" si="5"/>
        <v>17th</v>
      </c>
      <c r="H325" t="s">
        <v>4382</v>
      </c>
      <c r="J325" t="s">
        <v>4383</v>
      </c>
      <c r="K325">
        <v>1442</v>
      </c>
    </row>
    <row r="326" spans="1:11" x14ac:dyDescent="0.25">
      <c r="A326" t="s">
        <v>4354</v>
      </c>
      <c r="B326" t="s">
        <v>8076</v>
      </c>
      <c r="C326" t="s">
        <v>4798</v>
      </c>
      <c r="D326" t="s">
        <v>4827</v>
      </c>
      <c r="E326">
        <v>1671</v>
      </c>
      <c r="F326" t="str">
        <f t="shared" si="5"/>
        <v>17th</v>
      </c>
      <c r="H326" t="s">
        <v>4382</v>
      </c>
      <c r="J326" t="s">
        <v>4383</v>
      </c>
      <c r="K326">
        <v>12874</v>
      </c>
    </row>
    <row r="327" spans="1:11" x14ac:dyDescent="0.25">
      <c r="A327" t="s">
        <v>4354</v>
      </c>
      <c r="B327" t="s">
        <v>4379</v>
      </c>
      <c r="C327" t="s">
        <v>4798</v>
      </c>
      <c r="D327" t="s">
        <v>4901</v>
      </c>
      <c r="E327">
        <v>1685</v>
      </c>
      <c r="F327" t="str">
        <f t="shared" si="5"/>
        <v>17th</v>
      </c>
      <c r="H327" t="s">
        <v>4382</v>
      </c>
      <c r="J327" t="s">
        <v>4383</v>
      </c>
      <c r="K327">
        <v>4899</v>
      </c>
    </row>
    <row r="328" spans="1:11" x14ac:dyDescent="0.25">
      <c r="A328" t="s">
        <v>4354</v>
      </c>
      <c r="B328" t="s">
        <v>4379</v>
      </c>
      <c r="C328" t="s">
        <v>4798</v>
      </c>
      <c r="D328" t="s">
        <v>4902</v>
      </c>
      <c r="E328">
        <v>1685</v>
      </c>
      <c r="F328" t="str">
        <f t="shared" si="5"/>
        <v>17th</v>
      </c>
      <c r="H328" t="s">
        <v>4382</v>
      </c>
      <c r="J328" t="s">
        <v>4383</v>
      </c>
      <c r="K328">
        <v>1674</v>
      </c>
    </row>
    <row r="329" spans="1:11" x14ac:dyDescent="0.25">
      <c r="A329" t="s">
        <v>4354</v>
      </c>
      <c r="B329" t="s">
        <v>4379</v>
      </c>
      <c r="C329" t="s">
        <v>4798</v>
      </c>
      <c r="D329" t="s">
        <v>4847</v>
      </c>
      <c r="E329">
        <v>1673</v>
      </c>
      <c r="F329" t="str">
        <f t="shared" si="5"/>
        <v>17th</v>
      </c>
      <c r="H329" t="s">
        <v>4382</v>
      </c>
      <c r="J329" t="s">
        <v>4383</v>
      </c>
      <c r="K329">
        <v>4779</v>
      </c>
    </row>
    <row r="330" spans="1:11" x14ac:dyDescent="0.25">
      <c r="A330" t="s">
        <v>4354</v>
      </c>
      <c r="B330" t="s">
        <v>4379</v>
      </c>
      <c r="C330" t="s">
        <v>4798</v>
      </c>
      <c r="D330" t="s">
        <v>4944</v>
      </c>
      <c r="E330">
        <v>1692</v>
      </c>
      <c r="F330" t="str">
        <f t="shared" si="5"/>
        <v>17th</v>
      </c>
      <c r="H330" t="s">
        <v>4382</v>
      </c>
      <c r="J330" t="s">
        <v>4383</v>
      </c>
      <c r="K330">
        <v>5123</v>
      </c>
    </row>
    <row r="331" spans="1:11" x14ac:dyDescent="0.25">
      <c r="A331" t="s">
        <v>4354</v>
      </c>
      <c r="B331" t="s">
        <v>8077</v>
      </c>
      <c r="C331" t="s">
        <v>5004</v>
      </c>
      <c r="D331" t="s">
        <v>5005</v>
      </c>
      <c r="E331">
        <v>1698</v>
      </c>
      <c r="F331" t="str">
        <f t="shared" si="5"/>
        <v>17th</v>
      </c>
      <c r="H331" t="s">
        <v>4472</v>
      </c>
      <c r="J331" t="s">
        <v>4383</v>
      </c>
      <c r="K331">
        <v>13207</v>
      </c>
    </row>
    <row r="332" spans="1:11" x14ac:dyDescent="0.25">
      <c r="A332" t="s">
        <v>4354</v>
      </c>
      <c r="B332" t="s">
        <v>4379</v>
      </c>
      <c r="C332" t="s">
        <v>4779</v>
      </c>
      <c r="D332" t="s">
        <v>4780</v>
      </c>
      <c r="E332">
        <v>1665</v>
      </c>
      <c r="F332" t="str">
        <f t="shared" si="5"/>
        <v>17th</v>
      </c>
      <c r="H332" t="s">
        <v>4389</v>
      </c>
      <c r="J332" t="s">
        <v>4442</v>
      </c>
      <c r="K332">
        <v>12951</v>
      </c>
    </row>
    <row r="333" spans="1:11" x14ac:dyDescent="0.25">
      <c r="A333" t="s">
        <v>4354</v>
      </c>
      <c r="B333" t="s">
        <v>8078</v>
      </c>
      <c r="C333" t="s">
        <v>4966</v>
      </c>
      <c r="D333" t="s">
        <v>4967</v>
      </c>
      <c r="E333">
        <v>1696</v>
      </c>
      <c r="F333" t="str">
        <f t="shared" si="5"/>
        <v>17th</v>
      </c>
      <c r="H333" t="s">
        <v>4870</v>
      </c>
      <c r="J333" t="s">
        <v>4442</v>
      </c>
      <c r="K333">
        <v>178609</v>
      </c>
    </row>
    <row r="334" spans="1:11" x14ac:dyDescent="0.25">
      <c r="A334" t="s">
        <v>4354</v>
      </c>
      <c r="B334" t="s">
        <v>8079</v>
      </c>
      <c r="C334" t="s">
        <v>4703</v>
      </c>
      <c r="D334" t="s">
        <v>4704</v>
      </c>
      <c r="E334">
        <v>1653</v>
      </c>
      <c r="F334" t="str">
        <f t="shared" si="5"/>
        <v>17th</v>
      </c>
      <c r="H334" t="s">
        <v>4382</v>
      </c>
      <c r="J334" t="s">
        <v>4383</v>
      </c>
      <c r="K334">
        <v>61561</v>
      </c>
    </row>
    <row r="335" spans="1:11" x14ac:dyDescent="0.25">
      <c r="A335" t="s">
        <v>4354</v>
      </c>
      <c r="B335" t="s">
        <v>8080</v>
      </c>
      <c r="C335" t="s">
        <v>4937</v>
      </c>
      <c r="D335" t="s">
        <v>4938</v>
      </c>
      <c r="E335">
        <v>1691</v>
      </c>
      <c r="F335" t="str">
        <f t="shared" si="5"/>
        <v>17th</v>
      </c>
      <c r="H335" t="s">
        <v>4402</v>
      </c>
      <c r="J335" t="s">
        <v>4442</v>
      </c>
      <c r="K335">
        <v>111310</v>
      </c>
    </row>
    <row r="336" spans="1:11" x14ac:dyDescent="0.25">
      <c r="A336" t="s">
        <v>4354</v>
      </c>
      <c r="B336" t="s">
        <v>8081</v>
      </c>
      <c r="C336" t="s">
        <v>4565</v>
      </c>
      <c r="D336" t="s">
        <v>4587</v>
      </c>
      <c r="E336">
        <v>1630</v>
      </c>
      <c r="F336" t="str">
        <f t="shared" si="5"/>
        <v>17th</v>
      </c>
      <c r="H336" t="s">
        <v>4472</v>
      </c>
      <c r="J336" t="s">
        <v>4383</v>
      </c>
      <c r="K336">
        <v>15420</v>
      </c>
    </row>
    <row r="337" spans="1:11" x14ac:dyDescent="0.25">
      <c r="A337" t="s">
        <v>4354</v>
      </c>
      <c r="B337" t="s">
        <v>8082</v>
      </c>
      <c r="C337" t="s">
        <v>4565</v>
      </c>
      <c r="D337" t="s">
        <v>4608</v>
      </c>
      <c r="E337">
        <v>1634</v>
      </c>
      <c r="F337" t="str">
        <f t="shared" si="5"/>
        <v>17th</v>
      </c>
      <c r="H337" t="s">
        <v>4472</v>
      </c>
      <c r="J337" t="s">
        <v>4379</v>
      </c>
      <c r="K337">
        <v>16408</v>
      </c>
    </row>
    <row r="338" spans="1:11" x14ac:dyDescent="0.25">
      <c r="A338" t="s">
        <v>4354</v>
      </c>
      <c r="B338" t="s">
        <v>8083</v>
      </c>
      <c r="C338" t="s">
        <v>4565</v>
      </c>
      <c r="D338" t="s">
        <v>4566</v>
      </c>
      <c r="E338">
        <v>1627</v>
      </c>
      <c r="F338" t="str">
        <f t="shared" si="5"/>
        <v>17th</v>
      </c>
      <c r="H338" t="s">
        <v>4382</v>
      </c>
      <c r="J338" t="s">
        <v>4379</v>
      </c>
      <c r="K338">
        <v>20212</v>
      </c>
    </row>
    <row r="339" spans="1:11" x14ac:dyDescent="0.25">
      <c r="A339" t="s">
        <v>4354</v>
      </c>
      <c r="B339" t="s">
        <v>4379</v>
      </c>
      <c r="C339" t="s">
        <v>4565</v>
      </c>
      <c r="D339" t="s">
        <v>4616</v>
      </c>
      <c r="E339">
        <v>1636</v>
      </c>
      <c r="F339" t="str">
        <f t="shared" si="5"/>
        <v>17th</v>
      </c>
      <c r="H339" t="s">
        <v>4472</v>
      </c>
      <c r="J339" t="s">
        <v>4383</v>
      </c>
      <c r="K339">
        <v>17129</v>
      </c>
    </row>
    <row r="340" spans="1:11" x14ac:dyDescent="0.25">
      <c r="A340" t="s">
        <v>4354</v>
      </c>
      <c r="B340" t="s">
        <v>8084</v>
      </c>
      <c r="C340" t="s">
        <v>4572</v>
      </c>
      <c r="D340" t="s">
        <v>4573</v>
      </c>
      <c r="E340">
        <v>1628</v>
      </c>
      <c r="F340" t="str">
        <f t="shared" si="5"/>
        <v>17th</v>
      </c>
      <c r="H340" t="s">
        <v>4378</v>
      </c>
      <c r="J340" t="s">
        <v>4379</v>
      </c>
      <c r="K340">
        <v>38221</v>
      </c>
    </row>
    <row r="341" spans="1:11" x14ac:dyDescent="0.25">
      <c r="A341" t="s">
        <v>4354</v>
      </c>
      <c r="B341" t="s">
        <v>4379</v>
      </c>
      <c r="C341" t="s">
        <v>4572</v>
      </c>
      <c r="D341" t="s">
        <v>4574</v>
      </c>
      <c r="E341">
        <v>1628</v>
      </c>
      <c r="F341" t="str">
        <f t="shared" si="5"/>
        <v>17th</v>
      </c>
      <c r="H341" t="s">
        <v>4378</v>
      </c>
      <c r="J341" t="s">
        <v>4379</v>
      </c>
      <c r="K341">
        <v>672</v>
      </c>
    </row>
    <row r="342" spans="1:11" x14ac:dyDescent="0.25">
      <c r="A342" t="s">
        <v>4354</v>
      </c>
      <c r="B342" t="s">
        <v>4379</v>
      </c>
      <c r="C342" t="s">
        <v>4572</v>
      </c>
      <c r="D342" t="s">
        <v>4575</v>
      </c>
      <c r="E342">
        <v>1628</v>
      </c>
      <c r="F342" t="str">
        <f t="shared" si="5"/>
        <v>17th</v>
      </c>
      <c r="H342" t="s">
        <v>4378</v>
      </c>
      <c r="J342" t="s">
        <v>4379</v>
      </c>
      <c r="K342">
        <v>909</v>
      </c>
    </row>
    <row r="343" spans="1:11" x14ac:dyDescent="0.25">
      <c r="A343" t="s">
        <v>4354</v>
      </c>
      <c r="B343" t="s">
        <v>4379</v>
      </c>
      <c r="C343" t="s">
        <v>4572</v>
      </c>
      <c r="D343" t="s">
        <v>4576</v>
      </c>
      <c r="E343">
        <v>1628</v>
      </c>
      <c r="F343" t="str">
        <f t="shared" si="5"/>
        <v>17th</v>
      </c>
      <c r="H343" t="s">
        <v>4378</v>
      </c>
      <c r="J343" t="s">
        <v>4379</v>
      </c>
      <c r="K343">
        <v>543</v>
      </c>
    </row>
    <row r="344" spans="1:11" x14ac:dyDescent="0.25">
      <c r="A344" t="s">
        <v>4354</v>
      </c>
      <c r="B344" t="s">
        <v>4379</v>
      </c>
      <c r="C344" t="s">
        <v>4673</v>
      </c>
      <c r="D344" t="s">
        <v>4451</v>
      </c>
      <c r="E344">
        <v>1647</v>
      </c>
      <c r="F344" t="str">
        <f t="shared" si="5"/>
        <v>17th</v>
      </c>
      <c r="H344" t="s">
        <v>4382</v>
      </c>
      <c r="J344" t="s">
        <v>4383</v>
      </c>
      <c r="K344">
        <v>63658</v>
      </c>
    </row>
    <row r="345" spans="1:11" x14ac:dyDescent="0.25">
      <c r="A345" t="s">
        <v>4354</v>
      </c>
      <c r="B345" t="s">
        <v>8085</v>
      </c>
      <c r="C345" t="s">
        <v>4567</v>
      </c>
      <c r="D345" t="s">
        <v>4568</v>
      </c>
      <c r="E345">
        <v>1627</v>
      </c>
      <c r="F345" t="str">
        <f t="shared" si="5"/>
        <v>17th</v>
      </c>
      <c r="H345" t="s">
        <v>4378</v>
      </c>
      <c r="J345" t="s">
        <v>4442</v>
      </c>
      <c r="K345">
        <v>124434</v>
      </c>
    </row>
    <row r="346" spans="1:11" x14ac:dyDescent="0.25">
      <c r="A346" t="s">
        <v>4354</v>
      </c>
      <c r="B346" t="s">
        <v>4379</v>
      </c>
      <c r="C346" t="s">
        <v>4518</v>
      </c>
      <c r="D346" t="s">
        <v>4519</v>
      </c>
      <c r="E346">
        <v>1619</v>
      </c>
      <c r="F346" t="str">
        <f t="shared" si="5"/>
        <v>17th</v>
      </c>
      <c r="H346" t="s">
        <v>4382</v>
      </c>
      <c r="J346" t="s">
        <v>4383</v>
      </c>
      <c r="K346">
        <v>16730</v>
      </c>
    </row>
    <row r="347" spans="1:11" x14ac:dyDescent="0.25">
      <c r="A347" t="s">
        <v>4354</v>
      </c>
      <c r="B347" t="s">
        <v>8086</v>
      </c>
      <c r="C347" t="s">
        <v>4518</v>
      </c>
      <c r="D347" t="s">
        <v>4670</v>
      </c>
      <c r="E347">
        <v>1646</v>
      </c>
      <c r="F347" t="str">
        <f t="shared" si="5"/>
        <v>17th</v>
      </c>
      <c r="H347" t="s">
        <v>4382</v>
      </c>
      <c r="J347" t="s">
        <v>4383</v>
      </c>
      <c r="K347">
        <v>35279</v>
      </c>
    </row>
    <row r="348" spans="1:11" x14ac:dyDescent="0.25">
      <c r="A348" t="s">
        <v>4354</v>
      </c>
      <c r="B348" t="s">
        <v>4379</v>
      </c>
      <c r="C348" t="s">
        <v>4828</v>
      </c>
      <c r="D348" t="s">
        <v>4829</v>
      </c>
      <c r="E348">
        <v>1671</v>
      </c>
      <c r="F348" t="str">
        <f t="shared" si="5"/>
        <v>17th</v>
      </c>
      <c r="H348" t="s">
        <v>4382</v>
      </c>
      <c r="J348" t="s">
        <v>4379</v>
      </c>
      <c r="K348">
        <v>6343</v>
      </c>
    </row>
    <row r="349" spans="1:11" x14ac:dyDescent="0.25">
      <c r="A349" t="s">
        <v>4354</v>
      </c>
      <c r="B349" t="s">
        <v>8087</v>
      </c>
      <c r="C349" t="s">
        <v>4809</v>
      </c>
      <c r="D349" t="s">
        <v>4810</v>
      </c>
      <c r="E349">
        <v>1669</v>
      </c>
      <c r="F349" t="str">
        <f t="shared" si="5"/>
        <v>17th</v>
      </c>
      <c r="H349" t="s">
        <v>4484</v>
      </c>
      <c r="J349" t="s">
        <v>4379</v>
      </c>
      <c r="K349">
        <v>30842</v>
      </c>
    </row>
    <row r="350" spans="1:11" x14ac:dyDescent="0.25">
      <c r="A350" t="s">
        <v>4354</v>
      </c>
      <c r="B350" t="s">
        <v>8088</v>
      </c>
      <c r="C350" t="s">
        <v>4545</v>
      </c>
      <c r="D350" t="s">
        <v>4612</v>
      </c>
      <c r="E350">
        <v>1635</v>
      </c>
      <c r="F350" t="str">
        <f t="shared" si="5"/>
        <v>17th</v>
      </c>
      <c r="H350" t="s">
        <v>4542</v>
      </c>
      <c r="J350" t="s">
        <v>4442</v>
      </c>
      <c r="K350">
        <v>22321</v>
      </c>
    </row>
    <row r="351" spans="1:11" x14ac:dyDescent="0.25">
      <c r="A351" t="s">
        <v>4354</v>
      </c>
      <c r="B351" t="s">
        <v>4379</v>
      </c>
      <c r="C351" t="s">
        <v>4545</v>
      </c>
      <c r="D351" t="s">
        <v>4642</v>
      </c>
      <c r="E351">
        <v>1640</v>
      </c>
      <c r="F351" t="str">
        <f t="shared" si="5"/>
        <v>17th</v>
      </c>
      <c r="H351" t="s">
        <v>4542</v>
      </c>
      <c r="J351" t="s">
        <v>4442</v>
      </c>
      <c r="K351">
        <v>14207</v>
      </c>
    </row>
    <row r="352" spans="1:11" x14ac:dyDescent="0.25">
      <c r="A352" t="s">
        <v>4354</v>
      </c>
      <c r="B352" t="s">
        <v>8089</v>
      </c>
      <c r="C352" t="s">
        <v>4545</v>
      </c>
      <c r="D352" t="s">
        <v>4648</v>
      </c>
      <c r="E352">
        <v>1641</v>
      </c>
      <c r="F352" t="str">
        <f t="shared" si="5"/>
        <v>17th</v>
      </c>
      <c r="H352" t="s">
        <v>4542</v>
      </c>
      <c r="J352" t="s">
        <v>4442</v>
      </c>
      <c r="K352">
        <v>12529</v>
      </c>
    </row>
    <row r="353" spans="1:11" x14ac:dyDescent="0.25">
      <c r="A353" t="s">
        <v>4354</v>
      </c>
      <c r="B353" t="s">
        <v>4379</v>
      </c>
      <c r="C353" t="s">
        <v>4545</v>
      </c>
      <c r="D353" t="s">
        <v>4651</v>
      </c>
      <c r="E353">
        <v>1642</v>
      </c>
      <c r="F353" t="str">
        <f t="shared" si="5"/>
        <v>17th</v>
      </c>
      <c r="H353" t="s">
        <v>4542</v>
      </c>
      <c r="J353" t="s">
        <v>4442</v>
      </c>
      <c r="K353">
        <v>6318</v>
      </c>
    </row>
    <row r="354" spans="1:11" x14ac:dyDescent="0.25">
      <c r="A354" t="s">
        <v>4354</v>
      </c>
      <c r="B354" t="s">
        <v>4379</v>
      </c>
      <c r="C354" t="s">
        <v>4545</v>
      </c>
      <c r="D354" t="s">
        <v>4658</v>
      </c>
      <c r="E354">
        <v>1643</v>
      </c>
      <c r="F354" t="str">
        <f t="shared" si="5"/>
        <v>17th</v>
      </c>
      <c r="H354" t="s">
        <v>4542</v>
      </c>
      <c r="J354" t="s">
        <v>4442</v>
      </c>
      <c r="K354">
        <v>1673</v>
      </c>
    </row>
    <row r="355" spans="1:11" x14ac:dyDescent="0.25">
      <c r="A355" t="s">
        <v>4354</v>
      </c>
      <c r="B355" t="s">
        <v>4379</v>
      </c>
      <c r="C355" t="s">
        <v>4545</v>
      </c>
      <c r="D355" t="s">
        <v>4629</v>
      </c>
      <c r="E355">
        <v>1637</v>
      </c>
      <c r="F355" t="str">
        <f t="shared" si="5"/>
        <v>17th</v>
      </c>
      <c r="H355" t="s">
        <v>4542</v>
      </c>
      <c r="J355" t="s">
        <v>4442</v>
      </c>
      <c r="K355">
        <v>3328</v>
      </c>
    </row>
    <row r="356" spans="1:11" x14ac:dyDescent="0.25">
      <c r="A356" t="s">
        <v>4354</v>
      </c>
      <c r="B356" t="s">
        <v>8090</v>
      </c>
      <c r="C356" t="s">
        <v>4545</v>
      </c>
      <c r="D356" t="s">
        <v>4636</v>
      </c>
      <c r="E356">
        <v>1638</v>
      </c>
      <c r="F356" t="str">
        <f t="shared" si="5"/>
        <v>17th</v>
      </c>
      <c r="H356" t="s">
        <v>4542</v>
      </c>
      <c r="J356" t="s">
        <v>4442</v>
      </c>
      <c r="K356">
        <v>5533</v>
      </c>
    </row>
    <row r="357" spans="1:11" x14ac:dyDescent="0.25">
      <c r="A357" t="s">
        <v>4354</v>
      </c>
      <c r="B357" t="s">
        <v>4379</v>
      </c>
      <c r="C357" t="s">
        <v>4545</v>
      </c>
      <c r="D357" t="s">
        <v>4639</v>
      </c>
      <c r="E357">
        <v>1639</v>
      </c>
      <c r="F357" t="str">
        <f t="shared" ref="F357:F420" si="6">IF(E357&lt;1200,"12th",IF(AND(1199&lt;E357,E357&lt;1300),"13th",IF(AND(1299&lt;E357,E357&lt;1400),"14th",IF(AND(1399&lt;E357,E357&lt;1500),"15th",IF(AND(1499&lt;E357,E357&lt;1600),"16th",IF(AND(1599&lt;E357,E357&lt;1700),"17th",IF(AND(1699&lt;E357,E357&lt;1800),"18th",IF(AND(1799&lt;E357,E357&lt;1900),"19th",IF(AND(1899&lt;E357,E357&lt;2000),"20th",)))))))))</f>
        <v>17th</v>
      </c>
      <c r="H357" t="s">
        <v>4542</v>
      </c>
      <c r="J357" t="s">
        <v>4442</v>
      </c>
      <c r="K357">
        <v>11742</v>
      </c>
    </row>
    <row r="358" spans="1:11" x14ac:dyDescent="0.25">
      <c r="A358" t="s">
        <v>4354</v>
      </c>
      <c r="B358" t="s">
        <v>4379</v>
      </c>
      <c r="C358" t="s">
        <v>4545</v>
      </c>
      <c r="D358" t="s">
        <v>4569</v>
      </c>
      <c r="E358">
        <v>1627</v>
      </c>
      <c r="F358" t="str">
        <f t="shared" si="6"/>
        <v>17th</v>
      </c>
      <c r="H358" t="s">
        <v>4542</v>
      </c>
      <c r="J358" t="s">
        <v>4442</v>
      </c>
      <c r="K358">
        <v>6424</v>
      </c>
    </row>
    <row r="359" spans="1:11" x14ac:dyDescent="0.25">
      <c r="A359" t="s">
        <v>4354</v>
      </c>
      <c r="B359" t="s">
        <v>4379</v>
      </c>
      <c r="C359" t="s">
        <v>4545</v>
      </c>
      <c r="D359" t="s">
        <v>4588</v>
      </c>
      <c r="E359">
        <v>1630</v>
      </c>
      <c r="F359" t="str">
        <f t="shared" si="6"/>
        <v>17th</v>
      </c>
      <c r="H359" t="s">
        <v>4542</v>
      </c>
      <c r="J359" t="s">
        <v>4442</v>
      </c>
      <c r="K359">
        <v>8236</v>
      </c>
    </row>
    <row r="360" spans="1:11" x14ac:dyDescent="0.25">
      <c r="A360" t="s">
        <v>4354</v>
      </c>
      <c r="B360" t="s">
        <v>4379</v>
      </c>
      <c r="C360" t="s">
        <v>4545</v>
      </c>
      <c r="D360" t="s">
        <v>4604</v>
      </c>
      <c r="E360">
        <v>1633</v>
      </c>
      <c r="F360" t="str">
        <f t="shared" si="6"/>
        <v>17th</v>
      </c>
      <c r="H360" t="s">
        <v>4542</v>
      </c>
      <c r="J360" t="s">
        <v>4442</v>
      </c>
      <c r="K360">
        <v>9963</v>
      </c>
    </row>
    <row r="361" spans="1:11" x14ac:dyDescent="0.25">
      <c r="A361" t="s">
        <v>4354</v>
      </c>
      <c r="B361" t="s">
        <v>4379</v>
      </c>
      <c r="C361" t="s">
        <v>4545</v>
      </c>
      <c r="D361" t="s">
        <v>4609</v>
      </c>
      <c r="E361">
        <v>1634</v>
      </c>
      <c r="F361" t="str">
        <f t="shared" si="6"/>
        <v>17th</v>
      </c>
      <c r="H361" t="s">
        <v>4542</v>
      </c>
      <c r="J361" t="s">
        <v>4442</v>
      </c>
      <c r="K361">
        <v>12827</v>
      </c>
    </row>
    <row r="362" spans="1:11" x14ac:dyDescent="0.25">
      <c r="A362" t="s">
        <v>4354</v>
      </c>
      <c r="B362" t="s">
        <v>8091</v>
      </c>
      <c r="C362" t="s">
        <v>4545</v>
      </c>
      <c r="D362" t="s">
        <v>4546</v>
      </c>
      <c r="E362">
        <v>1624</v>
      </c>
      <c r="F362" t="str">
        <f t="shared" si="6"/>
        <v>17th</v>
      </c>
      <c r="H362" t="s">
        <v>4402</v>
      </c>
      <c r="J362" t="s">
        <v>4442</v>
      </c>
      <c r="K362">
        <v>106120</v>
      </c>
    </row>
    <row r="363" spans="1:11" x14ac:dyDescent="0.25">
      <c r="A363" t="s">
        <v>4354</v>
      </c>
      <c r="B363" t="s">
        <v>4379</v>
      </c>
      <c r="C363" t="s">
        <v>4694</v>
      </c>
      <c r="D363" t="s">
        <v>4800</v>
      </c>
      <c r="E363">
        <v>1668</v>
      </c>
      <c r="F363" t="str">
        <f t="shared" si="6"/>
        <v>17th</v>
      </c>
      <c r="H363" t="s">
        <v>4472</v>
      </c>
      <c r="J363" t="s">
        <v>4379</v>
      </c>
      <c r="K363">
        <v>15597</v>
      </c>
    </row>
    <row r="364" spans="1:11" x14ac:dyDescent="0.25">
      <c r="A364" t="s">
        <v>4354</v>
      </c>
      <c r="B364" t="s">
        <v>8092</v>
      </c>
      <c r="C364" t="s">
        <v>4694</v>
      </c>
      <c r="D364" t="s">
        <v>4751</v>
      </c>
      <c r="E364">
        <v>1661</v>
      </c>
      <c r="F364" t="str">
        <f t="shared" si="6"/>
        <v>17th</v>
      </c>
      <c r="H364" t="s">
        <v>4472</v>
      </c>
      <c r="J364" t="s">
        <v>4379</v>
      </c>
      <c r="K364">
        <v>17455</v>
      </c>
    </row>
    <row r="365" spans="1:11" x14ac:dyDescent="0.25">
      <c r="A365" t="s">
        <v>4354</v>
      </c>
      <c r="B365" t="s">
        <v>8093</v>
      </c>
      <c r="C365" t="s">
        <v>4694</v>
      </c>
      <c r="D365" t="s">
        <v>4781</v>
      </c>
      <c r="E365">
        <v>1665</v>
      </c>
      <c r="F365" t="str">
        <f t="shared" si="6"/>
        <v>17th</v>
      </c>
      <c r="H365" t="s">
        <v>4472</v>
      </c>
      <c r="J365" t="s">
        <v>4379</v>
      </c>
      <c r="K365">
        <v>18293</v>
      </c>
    </row>
    <row r="366" spans="1:11" x14ac:dyDescent="0.25">
      <c r="A366" t="s">
        <v>4354</v>
      </c>
      <c r="B366" t="s">
        <v>4379</v>
      </c>
      <c r="C366" t="s">
        <v>4694</v>
      </c>
      <c r="D366" t="s">
        <v>4811</v>
      </c>
      <c r="E366">
        <v>1669</v>
      </c>
      <c r="F366" t="str">
        <f t="shared" si="6"/>
        <v>17th</v>
      </c>
      <c r="H366" t="s">
        <v>4472</v>
      </c>
      <c r="J366" t="s">
        <v>4379</v>
      </c>
      <c r="K366">
        <v>11990</v>
      </c>
    </row>
    <row r="367" spans="1:11" x14ac:dyDescent="0.25">
      <c r="A367" t="s">
        <v>4354</v>
      </c>
      <c r="B367" t="s">
        <v>4379</v>
      </c>
      <c r="C367" t="s">
        <v>4694</v>
      </c>
      <c r="D367" t="s">
        <v>4830</v>
      </c>
      <c r="E367">
        <v>1671</v>
      </c>
      <c r="F367" t="str">
        <f t="shared" si="6"/>
        <v>17th</v>
      </c>
      <c r="H367" t="s">
        <v>4472</v>
      </c>
      <c r="J367" t="s">
        <v>4379</v>
      </c>
      <c r="K367">
        <v>5947</v>
      </c>
    </row>
    <row r="368" spans="1:11" x14ac:dyDescent="0.25">
      <c r="A368" t="s">
        <v>4354</v>
      </c>
      <c r="B368" t="s">
        <v>8094</v>
      </c>
      <c r="C368" t="s">
        <v>4694</v>
      </c>
      <c r="D368" t="s">
        <v>4772</v>
      </c>
      <c r="E368">
        <v>1663</v>
      </c>
      <c r="F368" t="str">
        <f t="shared" si="6"/>
        <v>17th</v>
      </c>
      <c r="H368" t="s">
        <v>4472</v>
      </c>
      <c r="J368" t="s">
        <v>4379</v>
      </c>
      <c r="K368">
        <v>8945</v>
      </c>
    </row>
    <row r="369" spans="1:11" x14ac:dyDescent="0.25">
      <c r="A369" t="s">
        <v>4354</v>
      </c>
      <c r="B369" t="s">
        <v>4379</v>
      </c>
      <c r="C369" t="s">
        <v>4694</v>
      </c>
      <c r="D369" t="s">
        <v>4813</v>
      </c>
      <c r="E369">
        <v>1669</v>
      </c>
      <c r="F369" t="str">
        <f t="shared" si="6"/>
        <v>17th</v>
      </c>
      <c r="H369" t="s">
        <v>4472</v>
      </c>
      <c r="J369" t="s">
        <v>4379</v>
      </c>
      <c r="K369">
        <v>3127</v>
      </c>
    </row>
    <row r="370" spans="1:11" x14ac:dyDescent="0.25">
      <c r="A370" t="s">
        <v>4354</v>
      </c>
      <c r="B370" t="s">
        <v>4379</v>
      </c>
      <c r="C370" t="s">
        <v>4694</v>
      </c>
      <c r="D370" t="s">
        <v>4695</v>
      </c>
      <c r="E370">
        <v>1650</v>
      </c>
      <c r="F370" t="str">
        <f t="shared" si="6"/>
        <v>17th</v>
      </c>
      <c r="H370" t="s">
        <v>4472</v>
      </c>
      <c r="J370" t="s">
        <v>4379</v>
      </c>
      <c r="K370">
        <v>3724</v>
      </c>
    </row>
    <row r="371" spans="1:11" x14ac:dyDescent="0.25">
      <c r="A371" t="s">
        <v>4354</v>
      </c>
      <c r="B371" t="s">
        <v>4379</v>
      </c>
      <c r="C371" t="s">
        <v>4694</v>
      </c>
      <c r="D371" t="s">
        <v>4788</v>
      </c>
      <c r="E371">
        <v>1666</v>
      </c>
      <c r="F371" t="str">
        <f t="shared" si="6"/>
        <v>17th</v>
      </c>
      <c r="H371" t="s">
        <v>4472</v>
      </c>
      <c r="J371" t="s">
        <v>4379</v>
      </c>
      <c r="K371">
        <v>793</v>
      </c>
    </row>
    <row r="372" spans="1:11" x14ac:dyDescent="0.25">
      <c r="A372" t="s">
        <v>4354</v>
      </c>
      <c r="B372" t="s">
        <v>8095</v>
      </c>
      <c r="C372" t="s">
        <v>4694</v>
      </c>
      <c r="D372" t="s">
        <v>4851</v>
      </c>
      <c r="E372">
        <v>1674</v>
      </c>
      <c r="F372" t="str">
        <f t="shared" si="6"/>
        <v>17th</v>
      </c>
      <c r="H372" t="s">
        <v>4472</v>
      </c>
      <c r="J372" t="s">
        <v>4379</v>
      </c>
      <c r="K372">
        <v>11785</v>
      </c>
    </row>
    <row r="373" spans="1:11" x14ac:dyDescent="0.25">
      <c r="A373" t="s">
        <v>4354</v>
      </c>
      <c r="B373" t="s">
        <v>4379</v>
      </c>
      <c r="C373" t="s">
        <v>4694</v>
      </c>
      <c r="D373" t="s">
        <v>4787</v>
      </c>
      <c r="E373">
        <v>1666</v>
      </c>
      <c r="F373" t="str">
        <f t="shared" si="6"/>
        <v>17th</v>
      </c>
      <c r="H373" t="s">
        <v>4472</v>
      </c>
      <c r="J373" t="s">
        <v>4379</v>
      </c>
      <c r="K373">
        <v>6612</v>
      </c>
    </row>
    <row r="374" spans="1:11" x14ac:dyDescent="0.25">
      <c r="A374" t="s">
        <v>4354</v>
      </c>
      <c r="B374" t="s">
        <v>8096</v>
      </c>
      <c r="C374" t="s">
        <v>4694</v>
      </c>
      <c r="D374" t="s">
        <v>4812</v>
      </c>
      <c r="E374">
        <v>1669</v>
      </c>
      <c r="F374" t="str">
        <f t="shared" si="6"/>
        <v>17th</v>
      </c>
      <c r="H374" t="s">
        <v>4472</v>
      </c>
      <c r="J374" t="s">
        <v>4379</v>
      </c>
      <c r="K374">
        <v>22123</v>
      </c>
    </row>
    <row r="375" spans="1:11" x14ac:dyDescent="0.25">
      <c r="A375" t="s">
        <v>4354</v>
      </c>
      <c r="B375" t="s">
        <v>8097</v>
      </c>
      <c r="C375" t="s">
        <v>4694</v>
      </c>
      <c r="D375" t="s">
        <v>4831</v>
      </c>
      <c r="E375">
        <v>1671</v>
      </c>
      <c r="F375" t="str">
        <f t="shared" si="6"/>
        <v>17th</v>
      </c>
      <c r="H375" t="s">
        <v>4472</v>
      </c>
      <c r="J375" t="s">
        <v>4379</v>
      </c>
      <c r="K375">
        <v>20090</v>
      </c>
    </row>
    <row r="376" spans="1:11" x14ac:dyDescent="0.25">
      <c r="A376" t="s">
        <v>4354</v>
      </c>
      <c r="B376" t="s">
        <v>8098</v>
      </c>
      <c r="C376" t="s">
        <v>4694</v>
      </c>
      <c r="D376" t="s">
        <v>4773</v>
      </c>
      <c r="E376">
        <v>1663</v>
      </c>
      <c r="F376" t="str">
        <f t="shared" si="6"/>
        <v>17th</v>
      </c>
      <c r="H376" t="s">
        <v>4472</v>
      </c>
      <c r="J376" t="s">
        <v>4379</v>
      </c>
      <c r="K376">
        <v>16985</v>
      </c>
    </row>
    <row r="377" spans="1:11" x14ac:dyDescent="0.25">
      <c r="A377" t="s">
        <v>4354</v>
      </c>
      <c r="B377" t="s">
        <v>4379</v>
      </c>
      <c r="C377" t="s">
        <v>4694</v>
      </c>
      <c r="D377" t="s">
        <v>4852</v>
      </c>
      <c r="E377">
        <v>1674</v>
      </c>
      <c r="F377" t="str">
        <f t="shared" si="6"/>
        <v>17th</v>
      </c>
      <c r="H377" t="s">
        <v>4472</v>
      </c>
      <c r="J377" t="s">
        <v>4379</v>
      </c>
      <c r="K377">
        <v>21022</v>
      </c>
    </row>
    <row r="378" spans="1:11" x14ac:dyDescent="0.25">
      <c r="A378" t="s">
        <v>4354</v>
      </c>
      <c r="B378" t="s">
        <v>4379</v>
      </c>
      <c r="C378" t="s">
        <v>4694</v>
      </c>
      <c r="D378" t="s">
        <v>4802</v>
      </c>
      <c r="E378">
        <v>1668</v>
      </c>
      <c r="F378" t="str">
        <f t="shared" si="6"/>
        <v>17th</v>
      </c>
      <c r="H378" t="s">
        <v>4472</v>
      </c>
      <c r="J378" t="s">
        <v>4379</v>
      </c>
      <c r="K378">
        <v>6416</v>
      </c>
    </row>
    <row r="379" spans="1:11" x14ac:dyDescent="0.25">
      <c r="A379" t="s">
        <v>4354</v>
      </c>
      <c r="B379" t="s">
        <v>8099</v>
      </c>
      <c r="C379" t="s">
        <v>4694</v>
      </c>
      <c r="D379" t="s">
        <v>4794</v>
      </c>
      <c r="E379">
        <v>1667</v>
      </c>
      <c r="F379" t="str">
        <f t="shared" si="6"/>
        <v>17th</v>
      </c>
      <c r="H379" t="s">
        <v>4472</v>
      </c>
      <c r="J379" t="s">
        <v>4379</v>
      </c>
      <c r="K379">
        <v>9883</v>
      </c>
    </row>
    <row r="380" spans="1:11" x14ac:dyDescent="0.25">
      <c r="A380" t="s">
        <v>4354</v>
      </c>
      <c r="B380" t="s">
        <v>8100</v>
      </c>
      <c r="C380" t="s">
        <v>4694</v>
      </c>
      <c r="D380" t="s">
        <v>4696</v>
      </c>
      <c r="E380">
        <v>1650</v>
      </c>
      <c r="F380" t="str">
        <f t="shared" si="6"/>
        <v>17th</v>
      </c>
      <c r="H380" t="s">
        <v>4472</v>
      </c>
      <c r="J380" t="s">
        <v>4379</v>
      </c>
      <c r="K380">
        <v>4032</v>
      </c>
    </row>
    <row r="381" spans="1:11" x14ac:dyDescent="0.25">
      <c r="A381" t="s">
        <v>4354</v>
      </c>
      <c r="B381" t="s">
        <v>8101</v>
      </c>
      <c r="C381" t="s">
        <v>4694</v>
      </c>
      <c r="D381" t="s">
        <v>4795</v>
      </c>
      <c r="E381">
        <v>1667</v>
      </c>
      <c r="F381" t="str">
        <f t="shared" si="6"/>
        <v>17th</v>
      </c>
      <c r="H381" t="s">
        <v>4472</v>
      </c>
      <c r="J381" t="s">
        <v>4379</v>
      </c>
      <c r="K381">
        <v>17618</v>
      </c>
    </row>
    <row r="382" spans="1:11" x14ac:dyDescent="0.25">
      <c r="A382" t="s">
        <v>4354</v>
      </c>
      <c r="B382" t="s">
        <v>8102</v>
      </c>
      <c r="C382" t="s">
        <v>4694</v>
      </c>
      <c r="D382" t="s">
        <v>4801</v>
      </c>
      <c r="E382">
        <v>1668</v>
      </c>
      <c r="F382" t="str">
        <f t="shared" si="6"/>
        <v>17th</v>
      </c>
      <c r="H382" t="s">
        <v>4472</v>
      </c>
      <c r="J382" t="s">
        <v>4379</v>
      </c>
      <c r="K382">
        <v>5670</v>
      </c>
    </row>
    <row r="383" spans="1:11" x14ac:dyDescent="0.25">
      <c r="A383" t="s">
        <v>4354</v>
      </c>
      <c r="B383" t="s">
        <v>8103</v>
      </c>
      <c r="C383" t="s">
        <v>4694</v>
      </c>
      <c r="D383" t="s">
        <v>4814</v>
      </c>
      <c r="E383">
        <v>1669</v>
      </c>
      <c r="F383" t="str">
        <f t="shared" si="6"/>
        <v>17th</v>
      </c>
      <c r="H383" t="s">
        <v>4472</v>
      </c>
      <c r="J383" t="s">
        <v>4379</v>
      </c>
      <c r="K383">
        <v>18849</v>
      </c>
    </row>
    <row r="384" spans="1:11" x14ac:dyDescent="0.25">
      <c r="A384" t="s">
        <v>4354</v>
      </c>
      <c r="B384" t="s">
        <v>8104</v>
      </c>
      <c r="C384" t="s">
        <v>4694</v>
      </c>
      <c r="D384" t="s">
        <v>4769</v>
      </c>
      <c r="E384">
        <v>1663</v>
      </c>
      <c r="F384" t="str">
        <f t="shared" si="6"/>
        <v>17th</v>
      </c>
      <c r="H384" t="s">
        <v>4472</v>
      </c>
      <c r="J384" t="s">
        <v>4379</v>
      </c>
      <c r="K384">
        <v>17125</v>
      </c>
    </row>
    <row r="385" spans="1:11" x14ac:dyDescent="0.25">
      <c r="A385" t="s">
        <v>4354</v>
      </c>
      <c r="B385" t="s">
        <v>4379</v>
      </c>
      <c r="C385" t="s">
        <v>4694</v>
      </c>
      <c r="D385" t="s">
        <v>4817</v>
      </c>
      <c r="E385">
        <v>1670</v>
      </c>
      <c r="F385" t="str">
        <f t="shared" si="6"/>
        <v>17th</v>
      </c>
      <c r="H385" t="s">
        <v>4472</v>
      </c>
      <c r="J385" t="s">
        <v>4379</v>
      </c>
      <c r="K385">
        <v>12369</v>
      </c>
    </row>
    <row r="386" spans="1:11" x14ac:dyDescent="0.25">
      <c r="A386" t="s">
        <v>4354</v>
      </c>
      <c r="B386" t="s">
        <v>4379</v>
      </c>
      <c r="C386" t="s">
        <v>4694</v>
      </c>
      <c r="D386" t="s">
        <v>4841</v>
      </c>
      <c r="E386">
        <v>1672</v>
      </c>
      <c r="F386" t="str">
        <f t="shared" si="6"/>
        <v>17th</v>
      </c>
      <c r="H386" t="s">
        <v>4472</v>
      </c>
      <c r="J386" t="s">
        <v>4379</v>
      </c>
      <c r="K386">
        <v>8506</v>
      </c>
    </row>
    <row r="387" spans="1:11" x14ac:dyDescent="0.25">
      <c r="A387" t="s">
        <v>4354</v>
      </c>
      <c r="B387" t="s">
        <v>8105</v>
      </c>
      <c r="C387" t="s">
        <v>4694</v>
      </c>
      <c r="D387" t="s">
        <v>4842</v>
      </c>
      <c r="E387">
        <v>1672</v>
      </c>
      <c r="F387" t="str">
        <f t="shared" si="6"/>
        <v>17th</v>
      </c>
      <c r="H387" t="s">
        <v>4472</v>
      </c>
      <c r="J387" t="s">
        <v>4379</v>
      </c>
      <c r="K387">
        <v>17494</v>
      </c>
    </row>
    <row r="388" spans="1:11" x14ac:dyDescent="0.25">
      <c r="A388" t="s">
        <v>4354</v>
      </c>
      <c r="B388" t="s">
        <v>8106</v>
      </c>
      <c r="C388" t="s">
        <v>4694</v>
      </c>
      <c r="D388" t="s">
        <v>4832</v>
      </c>
      <c r="E388">
        <v>1671</v>
      </c>
      <c r="F388" t="str">
        <f t="shared" si="6"/>
        <v>17th</v>
      </c>
      <c r="H388" t="s">
        <v>4472</v>
      </c>
      <c r="J388" t="s">
        <v>4379</v>
      </c>
      <c r="K388">
        <v>14953</v>
      </c>
    </row>
    <row r="389" spans="1:11" x14ac:dyDescent="0.25">
      <c r="A389" t="s">
        <v>4354</v>
      </c>
      <c r="B389" t="s">
        <v>4379</v>
      </c>
      <c r="C389" t="s">
        <v>4694</v>
      </c>
      <c r="D389" t="s">
        <v>4746</v>
      </c>
      <c r="E389">
        <v>1660</v>
      </c>
      <c r="F389" t="str">
        <f t="shared" si="6"/>
        <v>17th</v>
      </c>
      <c r="H389" t="s">
        <v>4472</v>
      </c>
      <c r="J389" t="s">
        <v>4379</v>
      </c>
      <c r="K389">
        <v>6960</v>
      </c>
    </row>
    <row r="390" spans="1:11" x14ac:dyDescent="0.25">
      <c r="A390" t="s">
        <v>4354</v>
      </c>
      <c r="B390" t="s">
        <v>4379</v>
      </c>
      <c r="C390" t="s">
        <v>4694</v>
      </c>
      <c r="D390" t="s">
        <v>4752</v>
      </c>
      <c r="E390">
        <v>1661</v>
      </c>
      <c r="F390" t="str">
        <f t="shared" si="6"/>
        <v>17th</v>
      </c>
      <c r="H390" t="s">
        <v>4472</v>
      </c>
      <c r="J390" t="s">
        <v>4379</v>
      </c>
      <c r="K390">
        <v>10910</v>
      </c>
    </row>
    <row r="391" spans="1:11" x14ac:dyDescent="0.25">
      <c r="A391" t="s">
        <v>4354</v>
      </c>
      <c r="B391" t="s">
        <v>8107</v>
      </c>
      <c r="C391" t="s">
        <v>4694</v>
      </c>
      <c r="D391" t="s">
        <v>4770</v>
      </c>
      <c r="E391">
        <v>1663</v>
      </c>
      <c r="F391" t="str">
        <f t="shared" si="6"/>
        <v>17th</v>
      </c>
      <c r="H391" t="s">
        <v>4472</v>
      </c>
      <c r="J391" t="s">
        <v>4379</v>
      </c>
      <c r="K391">
        <v>19353</v>
      </c>
    </row>
    <row r="392" spans="1:11" x14ac:dyDescent="0.25">
      <c r="A392" t="s">
        <v>4354</v>
      </c>
      <c r="B392" t="s">
        <v>4379</v>
      </c>
      <c r="C392" t="s">
        <v>4694</v>
      </c>
      <c r="D392" t="s">
        <v>4771</v>
      </c>
      <c r="E392">
        <v>1663</v>
      </c>
      <c r="F392" t="str">
        <f t="shared" si="6"/>
        <v>17th</v>
      </c>
      <c r="H392" t="s">
        <v>4472</v>
      </c>
      <c r="J392" t="s">
        <v>4379</v>
      </c>
      <c r="K392">
        <v>7567</v>
      </c>
    </row>
    <row r="393" spans="1:11" x14ac:dyDescent="0.25">
      <c r="A393" t="s">
        <v>4354</v>
      </c>
      <c r="B393" t="s">
        <v>4379</v>
      </c>
      <c r="C393" t="s">
        <v>4694</v>
      </c>
      <c r="D393" t="s">
        <v>4789</v>
      </c>
      <c r="E393">
        <v>1666</v>
      </c>
      <c r="F393" t="str">
        <f t="shared" si="6"/>
        <v>17th</v>
      </c>
      <c r="H393" t="s">
        <v>4472</v>
      </c>
      <c r="J393" t="s">
        <v>4379</v>
      </c>
      <c r="K393">
        <v>5763</v>
      </c>
    </row>
    <row r="394" spans="1:11" x14ac:dyDescent="0.25">
      <c r="A394" t="s">
        <v>4354</v>
      </c>
      <c r="B394" t="s">
        <v>4379</v>
      </c>
      <c r="C394" t="s">
        <v>4694</v>
      </c>
      <c r="D394" t="s">
        <v>4818</v>
      </c>
      <c r="E394">
        <v>1670</v>
      </c>
      <c r="F394" t="str">
        <f t="shared" si="6"/>
        <v>17th</v>
      </c>
      <c r="H394" t="s">
        <v>4472</v>
      </c>
      <c r="J394" t="s">
        <v>4379</v>
      </c>
      <c r="K394">
        <v>12959</v>
      </c>
    </row>
    <row r="395" spans="1:11" x14ac:dyDescent="0.25">
      <c r="A395" t="s">
        <v>4354</v>
      </c>
      <c r="B395" t="s">
        <v>4379</v>
      </c>
      <c r="C395" t="s">
        <v>4694</v>
      </c>
      <c r="D395" t="s">
        <v>4774</v>
      </c>
      <c r="E395">
        <v>1663</v>
      </c>
      <c r="F395" t="str">
        <f t="shared" si="6"/>
        <v>17th</v>
      </c>
      <c r="H395" t="s">
        <v>4472</v>
      </c>
      <c r="J395" t="s">
        <v>4379</v>
      </c>
      <c r="K395">
        <v>669</v>
      </c>
    </row>
    <row r="396" spans="1:11" x14ac:dyDescent="0.25">
      <c r="A396" t="s">
        <v>4354</v>
      </c>
      <c r="B396" t="s">
        <v>4379</v>
      </c>
      <c r="C396" t="s">
        <v>4694</v>
      </c>
      <c r="D396" t="s">
        <v>4747</v>
      </c>
      <c r="E396">
        <v>1660</v>
      </c>
      <c r="F396" t="str">
        <f t="shared" si="6"/>
        <v>17th</v>
      </c>
      <c r="H396" t="s">
        <v>4472</v>
      </c>
      <c r="J396" t="s">
        <v>4379</v>
      </c>
      <c r="K396">
        <v>6334</v>
      </c>
    </row>
    <row r="397" spans="1:11" x14ac:dyDescent="0.25">
      <c r="A397" t="s">
        <v>4354</v>
      </c>
      <c r="B397" t="s">
        <v>8108</v>
      </c>
      <c r="C397" t="s">
        <v>4833</v>
      </c>
      <c r="D397" t="s">
        <v>4834</v>
      </c>
      <c r="E397">
        <v>1671</v>
      </c>
      <c r="F397" t="str">
        <f t="shared" si="6"/>
        <v>17th</v>
      </c>
      <c r="H397" t="s">
        <v>4472</v>
      </c>
      <c r="J397" t="s">
        <v>4379</v>
      </c>
      <c r="K397">
        <v>16420</v>
      </c>
    </row>
    <row r="398" spans="1:11" x14ac:dyDescent="0.25">
      <c r="A398" t="s">
        <v>4354</v>
      </c>
      <c r="B398" t="s">
        <v>4379</v>
      </c>
      <c r="C398" t="s">
        <v>4489</v>
      </c>
      <c r="D398" t="s">
        <v>4490</v>
      </c>
      <c r="E398">
        <v>1601</v>
      </c>
      <c r="F398" t="str">
        <f t="shared" si="6"/>
        <v>17th</v>
      </c>
      <c r="H398" t="s">
        <v>4472</v>
      </c>
      <c r="J398" t="s">
        <v>4383</v>
      </c>
      <c r="K398">
        <v>13681</v>
      </c>
    </row>
    <row r="399" spans="1:11" x14ac:dyDescent="0.25">
      <c r="A399" t="s">
        <v>4354</v>
      </c>
      <c r="B399" t="s">
        <v>8109</v>
      </c>
      <c r="C399" t="s">
        <v>4489</v>
      </c>
      <c r="D399" t="s">
        <v>4513</v>
      </c>
      <c r="E399">
        <v>1615</v>
      </c>
      <c r="F399" t="str">
        <f t="shared" si="6"/>
        <v>17th</v>
      </c>
      <c r="H399" t="s">
        <v>4402</v>
      </c>
      <c r="J399" t="s">
        <v>4442</v>
      </c>
      <c r="K399">
        <v>92941</v>
      </c>
    </row>
    <row r="400" spans="1:11" x14ac:dyDescent="0.25">
      <c r="A400" t="s">
        <v>4354</v>
      </c>
      <c r="B400" t="s">
        <v>8110</v>
      </c>
      <c r="C400" t="s">
        <v>4549</v>
      </c>
      <c r="D400" t="s">
        <v>4659</v>
      </c>
      <c r="E400">
        <v>1643</v>
      </c>
      <c r="F400" t="str">
        <f t="shared" si="6"/>
        <v>17th</v>
      </c>
      <c r="H400" t="s">
        <v>4402</v>
      </c>
      <c r="J400" t="s">
        <v>4442</v>
      </c>
      <c r="K400">
        <v>18113</v>
      </c>
    </row>
    <row r="401" spans="1:11" x14ac:dyDescent="0.25">
      <c r="A401" t="s">
        <v>4354</v>
      </c>
      <c r="B401" t="s">
        <v>8111</v>
      </c>
      <c r="C401" t="s">
        <v>4549</v>
      </c>
      <c r="D401" t="s">
        <v>4550</v>
      </c>
      <c r="E401">
        <v>1625</v>
      </c>
      <c r="F401" t="str">
        <f t="shared" si="6"/>
        <v>17th</v>
      </c>
      <c r="H401" t="s">
        <v>4402</v>
      </c>
      <c r="J401" t="s">
        <v>4442</v>
      </c>
      <c r="K401">
        <v>85338</v>
      </c>
    </row>
    <row r="402" spans="1:11" x14ac:dyDescent="0.25">
      <c r="A402" t="s">
        <v>4354</v>
      </c>
      <c r="B402" t="s">
        <v>8112</v>
      </c>
      <c r="C402" t="s">
        <v>4835</v>
      </c>
      <c r="D402" t="s">
        <v>4836</v>
      </c>
      <c r="E402">
        <v>1671</v>
      </c>
      <c r="F402" t="str">
        <f t="shared" si="6"/>
        <v>17th</v>
      </c>
      <c r="H402" t="s">
        <v>4402</v>
      </c>
      <c r="J402" t="s">
        <v>4442</v>
      </c>
      <c r="K402">
        <v>72935</v>
      </c>
    </row>
    <row r="403" spans="1:11" x14ac:dyDescent="0.25">
      <c r="A403" t="s">
        <v>4354</v>
      </c>
      <c r="B403" t="s">
        <v>8113</v>
      </c>
      <c r="C403" t="s">
        <v>4835</v>
      </c>
      <c r="D403" t="s">
        <v>4837</v>
      </c>
      <c r="E403">
        <v>1671</v>
      </c>
      <c r="F403" t="str">
        <f t="shared" si="6"/>
        <v>17th</v>
      </c>
      <c r="H403" t="s">
        <v>4402</v>
      </c>
      <c r="J403" t="s">
        <v>4442</v>
      </c>
      <c r="K403">
        <v>66688</v>
      </c>
    </row>
    <row r="404" spans="1:11" x14ac:dyDescent="0.25">
      <c r="A404" t="s">
        <v>4354</v>
      </c>
      <c r="B404" t="s">
        <v>8114</v>
      </c>
      <c r="C404" t="s">
        <v>4835</v>
      </c>
      <c r="D404" t="s">
        <v>4855</v>
      </c>
      <c r="E404">
        <v>1675</v>
      </c>
      <c r="F404" t="str">
        <f t="shared" si="6"/>
        <v>17th</v>
      </c>
      <c r="H404" t="s">
        <v>4402</v>
      </c>
      <c r="J404" t="s">
        <v>4442</v>
      </c>
      <c r="K404">
        <v>67220</v>
      </c>
    </row>
    <row r="405" spans="1:11" x14ac:dyDescent="0.25">
      <c r="A405" t="s">
        <v>4354</v>
      </c>
      <c r="B405" t="s">
        <v>4379</v>
      </c>
      <c r="C405" t="s">
        <v>4835</v>
      </c>
      <c r="D405" t="s">
        <v>4856</v>
      </c>
      <c r="E405">
        <v>1675</v>
      </c>
      <c r="F405" t="str">
        <f t="shared" si="6"/>
        <v>17th</v>
      </c>
      <c r="H405" t="s">
        <v>4402</v>
      </c>
      <c r="J405" t="s">
        <v>4442</v>
      </c>
      <c r="K405">
        <v>9804</v>
      </c>
    </row>
    <row r="406" spans="1:11" x14ac:dyDescent="0.25">
      <c r="A406" t="s">
        <v>4354</v>
      </c>
      <c r="B406" t="s">
        <v>8115</v>
      </c>
      <c r="C406" t="s">
        <v>4699</v>
      </c>
      <c r="D406" t="s">
        <v>4719</v>
      </c>
      <c r="E406">
        <v>1655</v>
      </c>
      <c r="F406" t="str">
        <f t="shared" si="6"/>
        <v>17th</v>
      </c>
      <c r="H406" t="s">
        <v>4402</v>
      </c>
      <c r="J406" t="s">
        <v>4442</v>
      </c>
      <c r="K406">
        <v>11195</v>
      </c>
    </row>
    <row r="407" spans="1:11" x14ac:dyDescent="0.25">
      <c r="A407" t="s">
        <v>4354</v>
      </c>
      <c r="B407" t="s">
        <v>4379</v>
      </c>
      <c r="C407" t="s">
        <v>4699</v>
      </c>
      <c r="D407" t="s">
        <v>4720</v>
      </c>
      <c r="E407">
        <v>1655</v>
      </c>
      <c r="F407" t="str">
        <f t="shared" si="6"/>
        <v>17th</v>
      </c>
      <c r="H407" t="s">
        <v>4389</v>
      </c>
      <c r="J407" t="s">
        <v>4442</v>
      </c>
      <c r="K407">
        <v>4434</v>
      </c>
    </row>
    <row r="408" spans="1:11" x14ac:dyDescent="0.25">
      <c r="A408" t="s">
        <v>4354</v>
      </c>
      <c r="B408" t="s">
        <v>8116</v>
      </c>
      <c r="C408" t="s">
        <v>4699</v>
      </c>
      <c r="D408" t="s">
        <v>4728</v>
      </c>
      <c r="E408">
        <v>1657</v>
      </c>
      <c r="F408" t="str">
        <f t="shared" si="6"/>
        <v>17th</v>
      </c>
      <c r="H408" t="s">
        <v>4534</v>
      </c>
      <c r="J408" t="s">
        <v>4442</v>
      </c>
      <c r="K408">
        <v>79164</v>
      </c>
    </row>
    <row r="409" spans="1:11" x14ac:dyDescent="0.25">
      <c r="A409" t="s">
        <v>4354</v>
      </c>
      <c r="B409" t="s">
        <v>8117</v>
      </c>
      <c r="C409" t="s">
        <v>4699</v>
      </c>
      <c r="D409" t="s">
        <v>4765</v>
      </c>
      <c r="E409">
        <v>1662</v>
      </c>
      <c r="F409" t="str">
        <f t="shared" si="6"/>
        <v>17th</v>
      </c>
      <c r="H409" t="s">
        <v>4402</v>
      </c>
      <c r="J409" t="s">
        <v>4442</v>
      </c>
      <c r="K409">
        <v>35771</v>
      </c>
    </row>
    <row r="410" spans="1:11" x14ac:dyDescent="0.25">
      <c r="A410" t="s">
        <v>4354</v>
      </c>
      <c r="B410" t="s">
        <v>4379</v>
      </c>
      <c r="C410" t="s">
        <v>4699</v>
      </c>
      <c r="D410" t="s">
        <v>4700</v>
      </c>
      <c r="E410">
        <v>1651</v>
      </c>
      <c r="F410" t="str">
        <f t="shared" si="6"/>
        <v>17th</v>
      </c>
      <c r="H410" t="s">
        <v>4402</v>
      </c>
      <c r="J410" t="s">
        <v>4442</v>
      </c>
      <c r="K410">
        <v>2691</v>
      </c>
    </row>
    <row r="411" spans="1:11" x14ac:dyDescent="0.25">
      <c r="A411" t="s">
        <v>4354</v>
      </c>
      <c r="B411" t="s">
        <v>8118</v>
      </c>
      <c r="C411" t="s">
        <v>4687</v>
      </c>
      <c r="D411" t="s">
        <v>4688</v>
      </c>
      <c r="E411">
        <v>1649</v>
      </c>
      <c r="F411" t="str">
        <f t="shared" si="6"/>
        <v>17th</v>
      </c>
      <c r="H411" t="s">
        <v>4542</v>
      </c>
      <c r="J411" t="s">
        <v>4442</v>
      </c>
      <c r="K411">
        <v>129334</v>
      </c>
    </row>
    <row r="412" spans="1:11" x14ac:dyDescent="0.25">
      <c r="A412" t="s">
        <v>4354</v>
      </c>
      <c r="B412" t="s">
        <v>8119</v>
      </c>
      <c r="C412" t="s">
        <v>4551</v>
      </c>
      <c r="D412" t="s">
        <v>4630</v>
      </c>
      <c r="E412">
        <v>1637</v>
      </c>
      <c r="F412" t="str">
        <f t="shared" si="6"/>
        <v>17th</v>
      </c>
      <c r="H412" t="s">
        <v>4542</v>
      </c>
      <c r="J412" t="s">
        <v>4442</v>
      </c>
      <c r="K412">
        <v>69692</v>
      </c>
    </row>
    <row r="413" spans="1:11" x14ac:dyDescent="0.25">
      <c r="A413" t="s">
        <v>4354</v>
      </c>
      <c r="B413" t="s">
        <v>4379</v>
      </c>
      <c r="C413" t="s">
        <v>4551</v>
      </c>
      <c r="D413" t="s">
        <v>4591</v>
      </c>
      <c r="E413">
        <v>1631</v>
      </c>
      <c r="F413" t="str">
        <f t="shared" si="6"/>
        <v>17th</v>
      </c>
      <c r="H413" t="s">
        <v>4542</v>
      </c>
      <c r="J413" t="s">
        <v>4442</v>
      </c>
      <c r="K413">
        <v>90001</v>
      </c>
    </row>
    <row r="414" spans="1:11" x14ac:dyDescent="0.25">
      <c r="A414" t="s">
        <v>4354</v>
      </c>
      <c r="B414" t="s">
        <v>4379</v>
      </c>
      <c r="C414" t="s">
        <v>4551</v>
      </c>
      <c r="D414" t="s">
        <v>4570</v>
      </c>
      <c r="E414">
        <v>1627</v>
      </c>
      <c r="F414" t="str">
        <f t="shared" si="6"/>
        <v>17th</v>
      </c>
      <c r="H414" t="s">
        <v>4542</v>
      </c>
      <c r="J414" t="s">
        <v>4442</v>
      </c>
      <c r="K414">
        <v>86372</v>
      </c>
    </row>
    <row r="415" spans="1:11" x14ac:dyDescent="0.25">
      <c r="A415" t="s">
        <v>4354</v>
      </c>
      <c r="B415" t="s">
        <v>8120</v>
      </c>
      <c r="C415" t="s">
        <v>4551</v>
      </c>
      <c r="D415" t="s">
        <v>4631</v>
      </c>
      <c r="E415">
        <v>1637</v>
      </c>
      <c r="F415" t="str">
        <f t="shared" si="6"/>
        <v>17th</v>
      </c>
      <c r="H415" t="s">
        <v>4542</v>
      </c>
      <c r="J415" t="s">
        <v>4442</v>
      </c>
      <c r="K415">
        <v>81344</v>
      </c>
    </row>
    <row r="416" spans="1:11" x14ac:dyDescent="0.25">
      <c r="A416" t="s">
        <v>4354</v>
      </c>
      <c r="B416" t="s">
        <v>8121</v>
      </c>
      <c r="C416" t="s">
        <v>4551</v>
      </c>
      <c r="D416" t="s">
        <v>4632</v>
      </c>
      <c r="E416">
        <v>1637</v>
      </c>
      <c r="F416" t="str">
        <f t="shared" si="6"/>
        <v>17th</v>
      </c>
      <c r="H416" t="s">
        <v>4542</v>
      </c>
      <c r="J416" t="s">
        <v>4442</v>
      </c>
      <c r="K416">
        <v>81879</v>
      </c>
    </row>
    <row r="417" spans="1:11" x14ac:dyDescent="0.25">
      <c r="A417" t="s">
        <v>4354</v>
      </c>
      <c r="B417" t="s">
        <v>8122</v>
      </c>
      <c r="C417" t="s">
        <v>4551</v>
      </c>
      <c r="D417" t="s">
        <v>4552</v>
      </c>
      <c r="E417">
        <v>1625</v>
      </c>
      <c r="F417" t="str">
        <f t="shared" si="6"/>
        <v>17th</v>
      </c>
      <c r="H417" t="s">
        <v>4542</v>
      </c>
      <c r="J417" t="s">
        <v>4442</v>
      </c>
      <c r="K417">
        <v>83659</v>
      </c>
    </row>
    <row r="418" spans="1:11" x14ac:dyDescent="0.25">
      <c r="A418" t="s">
        <v>4354</v>
      </c>
      <c r="B418" t="s">
        <v>8123</v>
      </c>
      <c r="C418" t="s">
        <v>4551</v>
      </c>
      <c r="D418" t="s">
        <v>4610</v>
      </c>
      <c r="E418">
        <v>1634</v>
      </c>
      <c r="F418" t="str">
        <f t="shared" si="6"/>
        <v>17th</v>
      </c>
      <c r="H418" t="s">
        <v>4542</v>
      </c>
      <c r="J418" t="s">
        <v>4442</v>
      </c>
      <c r="K418">
        <v>79710</v>
      </c>
    </row>
    <row r="419" spans="1:11" x14ac:dyDescent="0.25">
      <c r="A419" t="s">
        <v>4354</v>
      </c>
      <c r="B419" t="s">
        <v>4379</v>
      </c>
      <c r="C419" t="s">
        <v>4986</v>
      </c>
      <c r="D419" t="s">
        <v>4987</v>
      </c>
      <c r="E419">
        <v>1697</v>
      </c>
      <c r="F419" t="str">
        <f t="shared" si="6"/>
        <v>17th</v>
      </c>
      <c r="H419" t="s">
        <v>4378</v>
      </c>
      <c r="J419" t="s">
        <v>4442</v>
      </c>
      <c r="K419">
        <v>34690</v>
      </c>
    </row>
    <row r="420" spans="1:11" x14ac:dyDescent="0.25">
      <c r="A420" t="s">
        <v>4354</v>
      </c>
      <c r="B420" t="s">
        <v>4379</v>
      </c>
      <c r="C420" t="s">
        <v>4857</v>
      </c>
      <c r="D420" t="s">
        <v>4871</v>
      </c>
      <c r="E420">
        <v>1676</v>
      </c>
      <c r="F420" t="str">
        <f t="shared" si="6"/>
        <v>17th</v>
      </c>
      <c r="H420" t="s">
        <v>4472</v>
      </c>
      <c r="J420" t="s">
        <v>4383</v>
      </c>
      <c r="K420">
        <v>9722</v>
      </c>
    </row>
    <row r="421" spans="1:11" x14ac:dyDescent="0.25">
      <c r="A421" t="s">
        <v>4354</v>
      </c>
      <c r="B421" t="s">
        <v>4379</v>
      </c>
      <c r="C421" t="s">
        <v>4857</v>
      </c>
      <c r="D421" t="s">
        <v>4885</v>
      </c>
      <c r="E421">
        <v>1681</v>
      </c>
      <c r="F421" t="str">
        <f t="shared" ref="F421:F484" si="7">IF(E421&lt;1200,"12th",IF(AND(1199&lt;E421,E421&lt;1300),"13th",IF(AND(1299&lt;E421,E421&lt;1400),"14th",IF(AND(1399&lt;E421,E421&lt;1500),"15th",IF(AND(1499&lt;E421,E421&lt;1600),"16th",IF(AND(1599&lt;E421,E421&lt;1700),"17th",IF(AND(1699&lt;E421,E421&lt;1800),"18th",IF(AND(1799&lt;E421,E421&lt;1900),"19th",IF(AND(1899&lt;E421,E421&lt;2000),"20th",)))))))))</f>
        <v>17th</v>
      </c>
      <c r="H421" t="s">
        <v>4472</v>
      </c>
      <c r="J421" t="s">
        <v>4383</v>
      </c>
      <c r="K421">
        <v>4007</v>
      </c>
    </row>
    <row r="422" spans="1:11" x14ac:dyDescent="0.25">
      <c r="A422" t="s">
        <v>4354</v>
      </c>
      <c r="B422" t="s">
        <v>4379</v>
      </c>
      <c r="C422" t="s">
        <v>4857</v>
      </c>
      <c r="D422" t="s">
        <v>4881</v>
      </c>
      <c r="E422">
        <v>1680</v>
      </c>
      <c r="F422" t="str">
        <f t="shared" si="7"/>
        <v>17th</v>
      </c>
      <c r="H422" t="s">
        <v>4472</v>
      </c>
      <c r="J422" t="s">
        <v>4383</v>
      </c>
      <c r="K422">
        <v>9024</v>
      </c>
    </row>
    <row r="423" spans="1:11" x14ac:dyDescent="0.25">
      <c r="A423" t="s">
        <v>4354</v>
      </c>
      <c r="B423" t="s">
        <v>4379</v>
      </c>
      <c r="C423" t="s">
        <v>4857</v>
      </c>
      <c r="D423" t="s">
        <v>4903</v>
      </c>
      <c r="E423">
        <v>1685</v>
      </c>
      <c r="F423" t="str">
        <f t="shared" si="7"/>
        <v>17th</v>
      </c>
      <c r="H423" t="s">
        <v>4472</v>
      </c>
      <c r="J423" t="s">
        <v>4383</v>
      </c>
      <c r="K423">
        <v>8865</v>
      </c>
    </row>
    <row r="424" spans="1:11" x14ac:dyDescent="0.25">
      <c r="A424" t="s">
        <v>4354</v>
      </c>
      <c r="B424" t="s">
        <v>4379</v>
      </c>
      <c r="C424" t="s">
        <v>4857</v>
      </c>
      <c r="D424" t="s">
        <v>4858</v>
      </c>
      <c r="E424">
        <v>1675</v>
      </c>
      <c r="F424" t="str">
        <f t="shared" si="7"/>
        <v>17th</v>
      </c>
      <c r="H424" t="s">
        <v>4472</v>
      </c>
      <c r="J424" t="s">
        <v>4383</v>
      </c>
      <c r="K424">
        <v>9962</v>
      </c>
    </row>
    <row r="425" spans="1:11" x14ac:dyDescent="0.25">
      <c r="A425" t="s">
        <v>4354</v>
      </c>
      <c r="B425" t="s">
        <v>8124</v>
      </c>
      <c r="C425" t="s">
        <v>4553</v>
      </c>
      <c r="D425" t="s">
        <v>4554</v>
      </c>
      <c r="E425">
        <v>1625</v>
      </c>
      <c r="F425" t="str">
        <f t="shared" si="7"/>
        <v>17th</v>
      </c>
      <c r="H425" t="s">
        <v>4472</v>
      </c>
      <c r="J425" t="s">
        <v>4383</v>
      </c>
      <c r="K425">
        <v>26426</v>
      </c>
    </row>
    <row r="426" spans="1:11" x14ac:dyDescent="0.25">
      <c r="A426" t="s">
        <v>4354</v>
      </c>
      <c r="B426" t="s">
        <v>8125</v>
      </c>
      <c r="C426" t="s">
        <v>4553</v>
      </c>
      <c r="D426" t="s">
        <v>4748</v>
      </c>
      <c r="E426">
        <v>1660</v>
      </c>
      <c r="F426" t="str">
        <f t="shared" si="7"/>
        <v>17th</v>
      </c>
      <c r="H426" t="s">
        <v>4382</v>
      </c>
      <c r="J426" t="s">
        <v>4383</v>
      </c>
      <c r="K426">
        <v>77564</v>
      </c>
    </row>
    <row r="427" spans="1:11" x14ac:dyDescent="0.25">
      <c r="A427" t="s">
        <v>4354</v>
      </c>
      <c r="B427" t="s">
        <v>8126</v>
      </c>
      <c r="C427" t="s">
        <v>4775</v>
      </c>
      <c r="D427" t="s">
        <v>5010</v>
      </c>
      <c r="E427">
        <v>1699</v>
      </c>
      <c r="F427" t="str">
        <f t="shared" si="7"/>
        <v>17th</v>
      </c>
      <c r="H427" t="s">
        <v>4402</v>
      </c>
      <c r="J427" t="s">
        <v>4442</v>
      </c>
      <c r="K427">
        <v>45781</v>
      </c>
    </row>
    <row r="428" spans="1:11" x14ac:dyDescent="0.25">
      <c r="A428" t="s">
        <v>4354</v>
      </c>
      <c r="B428" t="s">
        <v>4379</v>
      </c>
      <c r="C428" t="s">
        <v>4775</v>
      </c>
      <c r="D428" t="s">
        <v>4790</v>
      </c>
      <c r="E428">
        <v>1666</v>
      </c>
      <c r="F428" t="str">
        <f t="shared" si="7"/>
        <v>17th</v>
      </c>
      <c r="H428" t="s">
        <v>4472</v>
      </c>
      <c r="J428" t="s">
        <v>4379</v>
      </c>
      <c r="K428">
        <v>13945</v>
      </c>
    </row>
    <row r="429" spans="1:11" x14ac:dyDescent="0.25">
      <c r="A429" t="s">
        <v>4354</v>
      </c>
      <c r="B429" t="s">
        <v>8127</v>
      </c>
      <c r="C429" t="s">
        <v>4775</v>
      </c>
      <c r="D429" t="s">
        <v>4803</v>
      </c>
      <c r="E429">
        <v>1668</v>
      </c>
      <c r="F429" t="str">
        <f t="shared" si="7"/>
        <v>17th</v>
      </c>
      <c r="H429" t="s">
        <v>4472</v>
      </c>
      <c r="J429" t="s">
        <v>4379</v>
      </c>
      <c r="K429">
        <v>15276</v>
      </c>
    </row>
    <row r="430" spans="1:11" x14ac:dyDescent="0.25">
      <c r="A430" t="s">
        <v>4354</v>
      </c>
      <c r="B430" t="s">
        <v>8128</v>
      </c>
      <c r="C430" t="s">
        <v>4775</v>
      </c>
      <c r="D430" t="s">
        <v>4939</v>
      </c>
      <c r="E430">
        <v>1691</v>
      </c>
      <c r="F430" t="str">
        <f t="shared" si="7"/>
        <v>17th</v>
      </c>
      <c r="H430" t="s">
        <v>4472</v>
      </c>
      <c r="J430" t="s">
        <v>4379</v>
      </c>
      <c r="K430">
        <v>15833</v>
      </c>
    </row>
    <row r="431" spans="1:11" x14ac:dyDescent="0.25">
      <c r="A431" t="s">
        <v>4354</v>
      </c>
      <c r="B431" t="s">
        <v>4379</v>
      </c>
      <c r="C431" t="s">
        <v>4775</v>
      </c>
      <c r="D431" t="s">
        <v>4843</v>
      </c>
      <c r="E431">
        <v>1672</v>
      </c>
      <c r="F431" t="str">
        <f t="shared" si="7"/>
        <v>17th</v>
      </c>
      <c r="H431" t="s">
        <v>4472</v>
      </c>
      <c r="J431" t="s">
        <v>4379</v>
      </c>
      <c r="K431">
        <v>15550</v>
      </c>
    </row>
    <row r="432" spans="1:11" x14ac:dyDescent="0.25">
      <c r="A432" t="s">
        <v>4354</v>
      </c>
      <c r="B432" t="s">
        <v>4379</v>
      </c>
      <c r="C432" t="s">
        <v>4775</v>
      </c>
      <c r="D432" t="s">
        <v>4838</v>
      </c>
      <c r="E432">
        <v>1671</v>
      </c>
      <c r="F432" t="str">
        <f t="shared" si="7"/>
        <v>17th</v>
      </c>
      <c r="H432" t="s">
        <v>4472</v>
      </c>
      <c r="J432" t="s">
        <v>4379</v>
      </c>
      <c r="K432">
        <v>13452</v>
      </c>
    </row>
    <row r="433" spans="1:11" x14ac:dyDescent="0.25">
      <c r="A433" t="s">
        <v>4354</v>
      </c>
      <c r="B433" t="s">
        <v>8129</v>
      </c>
      <c r="C433" t="s">
        <v>4775</v>
      </c>
      <c r="D433" t="s">
        <v>4819</v>
      </c>
      <c r="E433">
        <v>1670</v>
      </c>
      <c r="F433" t="str">
        <f t="shared" si="7"/>
        <v>17th</v>
      </c>
      <c r="H433" t="s">
        <v>4472</v>
      </c>
      <c r="J433" t="s">
        <v>4379</v>
      </c>
      <c r="K433">
        <v>15628</v>
      </c>
    </row>
    <row r="434" spans="1:11" x14ac:dyDescent="0.25">
      <c r="A434" t="s">
        <v>4354</v>
      </c>
      <c r="B434" t="s">
        <v>8130</v>
      </c>
      <c r="C434" t="s">
        <v>4775</v>
      </c>
      <c r="D434" t="s">
        <v>4930</v>
      </c>
      <c r="E434">
        <v>1689</v>
      </c>
      <c r="F434" t="str">
        <f t="shared" si="7"/>
        <v>17th</v>
      </c>
      <c r="H434" t="s">
        <v>4472</v>
      </c>
      <c r="J434" t="s">
        <v>4379</v>
      </c>
      <c r="K434">
        <v>11406</v>
      </c>
    </row>
    <row r="435" spans="1:11" x14ac:dyDescent="0.25">
      <c r="A435" t="s">
        <v>4354</v>
      </c>
      <c r="B435" t="s">
        <v>4379</v>
      </c>
      <c r="C435" t="s">
        <v>4775</v>
      </c>
      <c r="D435" t="s">
        <v>4859</v>
      </c>
      <c r="E435">
        <v>1675</v>
      </c>
      <c r="F435" t="str">
        <f t="shared" si="7"/>
        <v>17th</v>
      </c>
      <c r="H435" t="s">
        <v>4472</v>
      </c>
      <c r="J435" t="s">
        <v>4379</v>
      </c>
      <c r="K435">
        <v>15973</v>
      </c>
    </row>
    <row r="436" spans="1:11" x14ac:dyDescent="0.25">
      <c r="A436" t="s">
        <v>4354</v>
      </c>
      <c r="B436" t="s">
        <v>4379</v>
      </c>
      <c r="C436" t="s">
        <v>4775</v>
      </c>
      <c r="D436" t="s">
        <v>4776</v>
      </c>
      <c r="E436">
        <v>1664</v>
      </c>
      <c r="F436" t="str">
        <f t="shared" si="7"/>
        <v>17th</v>
      </c>
      <c r="H436" t="s">
        <v>4472</v>
      </c>
      <c r="J436" t="s">
        <v>4379</v>
      </c>
      <c r="K436">
        <v>13961</v>
      </c>
    </row>
    <row r="437" spans="1:11" x14ac:dyDescent="0.25">
      <c r="A437" t="s">
        <v>4354</v>
      </c>
      <c r="B437" t="s">
        <v>8131</v>
      </c>
      <c r="C437" t="s">
        <v>4775</v>
      </c>
      <c r="D437" t="s">
        <v>4815</v>
      </c>
      <c r="E437">
        <v>1669</v>
      </c>
      <c r="F437" t="str">
        <f t="shared" si="7"/>
        <v>17th</v>
      </c>
      <c r="H437" t="s">
        <v>4472</v>
      </c>
      <c r="J437" t="s">
        <v>4379</v>
      </c>
      <c r="K437">
        <v>8881</v>
      </c>
    </row>
    <row r="438" spans="1:11" x14ac:dyDescent="0.25">
      <c r="A438" t="s">
        <v>4354</v>
      </c>
      <c r="B438" t="s">
        <v>8132</v>
      </c>
      <c r="C438" t="s">
        <v>4775</v>
      </c>
      <c r="D438" t="s">
        <v>4848</v>
      </c>
      <c r="E438">
        <v>1673</v>
      </c>
      <c r="F438" t="str">
        <f t="shared" si="7"/>
        <v>17th</v>
      </c>
      <c r="H438" t="s">
        <v>4472</v>
      </c>
      <c r="J438" t="s">
        <v>4379</v>
      </c>
      <c r="K438">
        <v>15222</v>
      </c>
    </row>
    <row r="439" spans="1:11" x14ac:dyDescent="0.25">
      <c r="A439" t="s">
        <v>4354</v>
      </c>
      <c r="B439" t="s">
        <v>4379</v>
      </c>
      <c r="C439" t="s">
        <v>4775</v>
      </c>
      <c r="D439" t="s">
        <v>4872</v>
      </c>
      <c r="E439">
        <v>1677</v>
      </c>
      <c r="F439" t="str">
        <f t="shared" si="7"/>
        <v>17th</v>
      </c>
      <c r="H439" t="s">
        <v>4472</v>
      </c>
      <c r="J439" t="s">
        <v>4379</v>
      </c>
      <c r="K439">
        <v>14570</v>
      </c>
    </row>
    <row r="440" spans="1:11" x14ac:dyDescent="0.25">
      <c r="A440" t="s">
        <v>4354</v>
      </c>
      <c r="B440" t="s">
        <v>8133</v>
      </c>
      <c r="C440" t="s">
        <v>4886</v>
      </c>
      <c r="D440" t="s">
        <v>4965</v>
      </c>
      <c r="E440">
        <v>1695</v>
      </c>
      <c r="F440" t="str">
        <f t="shared" si="7"/>
        <v>17th</v>
      </c>
      <c r="H440" t="s">
        <v>4472</v>
      </c>
      <c r="J440" t="s">
        <v>4442</v>
      </c>
      <c r="K440">
        <v>7628</v>
      </c>
    </row>
    <row r="441" spans="1:11" x14ac:dyDescent="0.25">
      <c r="A441" t="s">
        <v>4354</v>
      </c>
      <c r="B441" t="s">
        <v>8134</v>
      </c>
      <c r="C441" t="s">
        <v>4886</v>
      </c>
      <c r="D441" t="s">
        <v>5006</v>
      </c>
      <c r="E441">
        <v>1698</v>
      </c>
      <c r="F441" t="str">
        <f t="shared" si="7"/>
        <v>17th</v>
      </c>
      <c r="H441" t="s">
        <v>4472</v>
      </c>
      <c r="J441" t="s">
        <v>4383</v>
      </c>
      <c r="K441">
        <v>17696</v>
      </c>
    </row>
    <row r="442" spans="1:11" x14ac:dyDescent="0.25">
      <c r="A442" t="s">
        <v>4354</v>
      </c>
      <c r="B442" t="s">
        <v>8135</v>
      </c>
      <c r="C442" t="s">
        <v>4886</v>
      </c>
      <c r="D442" t="s">
        <v>4962</v>
      </c>
      <c r="E442">
        <v>1694</v>
      </c>
      <c r="F442" t="str">
        <f t="shared" si="7"/>
        <v>17th</v>
      </c>
      <c r="H442" t="s">
        <v>4472</v>
      </c>
      <c r="J442" t="s">
        <v>4442</v>
      </c>
      <c r="K442">
        <v>13447</v>
      </c>
    </row>
    <row r="443" spans="1:11" x14ac:dyDescent="0.25">
      <c r="A443" t="s">
        <v>4354</v>
      </c>
      <c r="B443" t="s">
        <v>8136</v>
      </c>
      <c r="C443" t="s">
        <v>4886</v>
      </c>
      <c r="D443" t="s">
        <v>4988</v>
      </c>
      <c r="E443">
        <v>1697</v>
      </c>
      <c r="F443" t="str">
        <f t="shared" si="7"/>
        <v>17th</v>
      </c>
      <c r="H443" t="s">
        <v>4472</v>
      </c>
      <c r="J443" t="s">
        <v>4383</v>
      </c>
      <c r="K443">
        <v>18945</v>
      </c>
    </row>
    <row r="444" spans="1:11" x14ac:dyDescent="0.25">
      <c r="A444" t="s">
        <v>4354</v>
      </c>
      <c r="B444" t="s">
        <v>8137</v>
      </c>
      <c r="C444" t="s">
        <v>4886</v>
      </c>
      <c r="D444" t="s">
        <v>4887</v>
      </c>
      <c r="E444">
        <v>1681</v>
      </c>
      <c r="F444" t="str">
        <f t="shared" si="7"/>
        <v>17th</v>
      </c>
      <c r="H444" t="s">
        <v>4870</v>
      </c>
      <c r="J444" t="s">
        <v>4442</v>
      </c>
      <c r="K444">
        <v>39167</v>
      </c>
    </row>
    <row r="445" spans="1:11" x14ac:dyDescent="0.25">
      <c r="A445" t="s">
        <v>4354</v>
      </c>
      <c r="B445" t="s">
        <v>4379</v>
      </c>
      <c r="C445" t="s">
        <v>4498</v>
      </c>
      <c r="D445" t="s">
        <v>4499</v>
      </c>
      <c r="E445">
        <v>1609</v>
      </c>
      <c r="F445" t="str">
        <f t="shared" si="7"/>
        <v>17th</v>
      </c>
      <c r="H445" t="s">
        <v>4382</v>
      </c>
      <c r="J445" t="s">
        <v>4383</v>
      </c>
      <c r="K445">
        <v>29504</v>
      </c>
    </row>
    <row r="446" spans="1:11" x14ac:dyDescent="0.25">
      <c r="A446" t="s">
        <v>4354</v>
      </c>
      <c r="B446" t="s">
        <v>4379</v>
      </c>
      <c r="C446" t="s">
        <v>4498</v>
      </c>
      <c r="D446" t="s">
        <v>4508</v>
      </c>
      <c r="E446">
        <v>1613</v>
      </c>
      <c r="F446" t="str">
        <f t="shared" si="7"/>
        <v>17th</v>
      </c>
      <c r="H446" t="s">
        <v>4382</v>
      </c>
      <c r="J446" t="s">
        <v>4383</v>
      </c>
      <c r="K446">
        <v>5753</v>
      </c>
    </row>
    <row r="447" spans="1:11" x14ac:dyDescent="0.25">
      <c r="A447" t="s">
        <v>4354</v>
      </c>
      <c r="B447" t="s">
        <v>8138</v>
      </c>
      <c r="C447" t="s">
        <v>4782</v>
      </c>
      <c r="D447" t="s">
        <v>4783</v>
      </c>
      <c r="E447">
        <v>1665</v>
      </c>
      <c r="F447" t="str">
        <f t="shared" si="7"/>
        <v>17th</v>
      </c>
      <c r="H447" t="s">
        <v>4402</v>
      </c>
      <c r="J447" t="s">
        <v>4442</v>
      </c>
      <c r="K447">
        <v>18916</v>
      </c>
    </row>
    <row r="448" spans="1:11" x14ac:dyDescent="0.25">
      <c r="A448" t="s">
        <v>4354</v>
      </c>
      <c r="B448" t="s">
        <v>7904</v>
      </c>
      <c r="C448" t="s">
        <v>4782</v>
      </c>
      <c r="D448" t="s">
        <v>4876</v>
      </c>
      <c r="E448">
        <v>1679</v>
      </c>
      <c r="F448" t="str">
        <f t="shared" si="7"/>
        <v>17th</v>
      </c>
      <c r="H448" t="s">
        <v>4481</v>
      </c>
      <c r="J448" t="s">
        <v>4442</v>
      </c>
      <c r="K448">
        <v>35141</v>
      </c>
    </row>
    <row r="449" spans="1:11" x14ac:dyDescent="0.25">
      <c r="A449" t="s">
        <v>4354</v>
      </c>
      <c r="B449" t="s">
        <v>7905</v>
      </c>
      <c r="C449" t="s">
        <v>4782</v>
      </c>
      <c r="D449" t="s">
        <v>4877</v>
      </c>
      <c r="E449">
        <v>1679</v>
      </c>
      <c r="F449" t="str">
        <f t="shared" si="7"/>
        <v>17th</v>
      </c>
      <c r="H449" t="s">
        <v>4481</v>
      </c>
      <c r="J449" t="s">
        <v>4442</v>
      </c>
      <c r="K449">
        <v>110889</v>
      </c>
    </row>
    <row r="450" spans="1:11" x14ac:dyDescent="0.25">
      <c r="A450" t="s">
        <v>4354</v>
      </c>
      <c r="B450" t="s">
        <v>7906</v>
      </c>
      <c r="C450" t="s">
        <v>4782</v>
      </c>
      <c r="D450" t="s">
        <v>4878</v>
      </c>
      <c r="E450">
        <v>1679</v>
      </c>
      <c r="F450" t="str">
        <f t="shared" si="7"/>
        <v>17th</v>
      </c>
      <c r="H450" t="s">
        <v>4481</v>
      </c>
      <c r="J450" t="s">
        <v>4442</v>
      </c>
      <c r="K450">
        <v>108982</v>
      </c>
    </row>
    <row r="451" spans="1:11" x14ac:dyDescent="0.25">
      <c r="A451" t="s">
        <v>4354</v>
      </c>
      <c r="B451" t="s">
        <v>7907</v>
      </c>
      <c r="C451" t="s">
        <v>4782</v>
      </c>
      <c r="D451" t="s">
        <v>4879</v>
      </c>
      <c r="E451">
        <v>1679</v>
      </c>
      <c r="F451" t="str">
        <f t="shared" si="7"/>
        <v>17th</v>
      </c>
      <c r="H451" t="s">
        <v>4481</v>
      </c>
      <c r="J451" t="s">
        <v>4442</v>
      </c>
      <c r="K451">
        <v>107209</v>
      </c>
    </row>
    <row r="452" spans="1:11" x14ac:dyDescent="0.25">
      <c r="A452" t="s">
        <v>4354</v>
      </c>
      <c r="B452" t="s">
        <v>8139</v>
      </c>
      <c r="C452" t="s">
        <v>4782</v>
      </c>
      <c r="D452" t="s">
        <v>4880</v>
      </c>
      <c r="E452">
        <v>1679</v>
      </c>
      <c r="F452" t="str">
        <f t="shared" si="7"/>
        <v>17th</v>
      </c>
      <c r="H452" t="s">
        <v>4481</v>
      </c>
      <c r="J452" t="s">
        <v>4442</v>
      </c>
      <c r="K452">
        <v>29044</v>
      </c>
    </row>
    <row r="453" spans="1:11" x14ac:dyDescent="0.25">
      <c r="A453" t="s">
        <v>4354</v>
      </c>
      <c r="B453" t="s">
        <v>8140</v>
      </c>
      <c r="C453" t="s">
        <v>4674</v>
      </c>
      <c r="D453" t="s">
        <v>4689</v>
      </c>
      <c r="E453">
        <v>1649</v>
      </c>
      <c r="F453" t="str">
        <f t="shared" si="7"/>
        <v>17th</v>
      </c>
      <c r="H453" t="s">
        <v>4472</v>
      </c>
      <c r="J453" t="s">
        <v>4379</v>
      </c>
      <c r="K453">
        <v>15768</v>
      </c>
    </row>
    <row r="454" spans="1:11" x14ac:dyDescent="0.25">
      <c r="A454" t="s">
        <v>4354</v>
      </c>
      <c r="B454" t="s">
        <v>8141</v>
      </c>
      <c r="C454" t="s">
        <v>4674</v>
      </c>
      <c r="D454" t="s">
        <v>4675</v>
      </c>
      <c r="E454">
        <v>1647</v>
      </c>
      <c r="F454" t="str">
        <f t="shared" si="7"/>
        <v>17th</v>
      </c>
      <c r="H454" t="s">
        <v>4472</v>
      </c>
      <c r="J454" t="s">
        <v>4379</v>
      </c>
      <c r="K454">
        <v>16231</v>
      </c>
    </row>
    <row r="455" spans="1:11" x14ac:dyDescent="0.25">
      <c r="A455" t="s">
        <v>4354</v>
      </c>
      <c r="B455" t="s">
        <v>4379</v>
      </c>
      <c r="C455" t="s">
        <v>4674</v>
      </c>
      <c r="D455" t="s">
        <v>4681</v>
      </c>
      <c r="E455">
        <v>1648</v>
      </c>
      <c r="F455" t="str">
        <f t="shared" si="7"/>
        <v>17th</v>
      </c>
      <c r="H455" t="s">
        <v>4472</v>
      </c>
      <c r="J455" t="s">
        <v>4379</v>
      </c>
      <c r="K455">
        <v>17217</v>
      </c>
    </row>
    <row r="456" spans="1:11" x14ac:dyDescent="0.25">
      <c r="A456" t="s">
        <v>4354</v>
      </c>
      <c r="B456" t="s">
        <v>8142</v>
      </c>
      <c r="C456" t="s">
        <v>4844</v>
      </c>
      <c r="D456" t="s">
        <v>4845</v>
      </c>
      <c r="E456">
        <v>1672</v>
      </c>
      <c r="F456" t="str">
        <f t="shared" si="7"/>
        <v>17th</v>
      </c>
      <c r="H456" t="s">
        <v>4378</v>
      </c>
      <c r="J456" t="s">
        <v>4442</v>
      </c>
      <c r="K456">
        <v>24305</v>
      </c>
    </row>
    <row r="457" spans="1:11" x14ac:dyDescent="0.25">
      <c r="A457" t="s">
        <v>4354</v>
      </c>
      <c r="B457" t="s">
        <v>8143</v>
      </c>
      <c r="C457" t="s">
        <v>4844</v>
      </c>
      <c r="D457" t="s">
        <v>4853</v>
      </c>
      <c r="E457">
        <v>1674</v>
      </c>
      <c r="F457" t="str">
        <f t="shared" si="7"/>
        <v>17th</v>
      </c>
      <c r="H457" t="s">
        <v>4378</v>
      </c>
      <c r="J457" t="s">
        <v>4442</v>
      </c>
      <c r="K457">
        <v>24305</v>
      </c>
    </row>
    <row r="458" spans="1:11" x14ac:dyDescent="0.25">
      <c r="A458" t="s">
        <v>4354</v>
      </c>
      <c r="B458" t="s">
        <v>8144</v>
      </c>
      <c r="C458" t="s">
        <v>4577</v>
      </c>
      <c r="D458" t="s">
        <v>4578</v>
      </c>
      <c r="E458">
        <v>1628</v>
      </c>
      <c r="F458" t="str">
        <f t="shared" si="7"/>
        <v>17th</v>
      </c>
      <c r="H458" t="s">
        <v>4472</v>
      </c>
      <c r="J458" t="s">
        <v>4383</v>
      </c>
      <c r="K458">
        <v>42849</v>
      </c>
    </row>
    <row r="459" spans="1:11" x14ac:dyDescent="0.25">
      <c r="A459" t="s">
        <v>4354</v>
      </c>
      <c r="B459" t="s">
        <v>4379</v>
      </c>
      <c r="C459" t="s">
        <v>4592</v>
      </c>
      <c r="D459" t="s">
        <v>4714</v>
      </c>
      <c r="E459">
        <v>1654</v>
      </c>
      <c r="F459" t="str">
        <f t="shared" si="7"/>
        <v>17th</v>
      </c>
      <c r="H459" t="s">
        <v>4382</v>
      </c>
      <c r="J459" t="s">
        <v>4383</v>
      </c>
      <c r="K459">
        <v>95081</v>
      </c>
    </row>
    <row r="460" spans="1:11" x14ac:dyDescent="0.25">
      <c r="A460" t="s">
        <v>4354</v>
      </c>
      <c r="B460" t="s">
        <v>4379</v>
      </c>
      <c r="C460" t="s">
        <v>4592</v>
      </c>
      <c r="D460" t="s">
        <v>4663</v>
      </c>
      <c r="E460">
        <v>1644</v>
      </c>
      <c r="F460" t="str">
        <f t="shared" si="7"/>
        <v>17th</v>
      </c>
      <c r="H460" t="s">
        <v>4472</v>
      </c>
      <c r="J460" t="s">
        <v>4383</v>
      </c>
      <c r="K460">
        <v>16019</v>
      </c>
    </row>
    <row r="461" spans="1:11" x14ac:dyDescent="0.25">
      <c r="A461" t="s">
        <v>4354</v>
      </c>
      <c r="B461" t="s">
        <v>8145</v>
      </c>
      <c r="C461" t="s">
        <v>4592</v>
      </c>
      <c r="D461" t="s">
        <v>4649</v>
      </c>
      <c r="E461">
        <v>1641</v>
      </c>
      <c r="F461" t="str">
        <f t="shared" si="7"/>
        <v>17th</v>
      </c>
      <c r="H461" t="s">
        <v>4472</v>
      </c>
      <c r="J461" t="s">
        <v>4383</v>
      </c>
      <c r="K461">
        <v>19349</v>
      </c>
    </row>
    <row r="462" spans="1:11" x14ac:dyDescent="0.25">
      <c r="A462" t="s">
        <v>4354</v>
      </c>
      <c r="B462" t="s">
        <v>4379</v>
      </c>
      <c r="C462" t="s">
        <v>4592</v>
      </c>
      <c r="D462" t="s">
        <v>4613</v>
      </c>
      <c r="E462">
        <v>1635</v>
      </c>
      <c r="F462" t="str">
        <f t="shared" si="7"/>
        <v>17th</v>
      </c>
      <c r="H462" t="s">
        <v>4472</v>
      </c>
      <c r="J462" t="s">
        <v>4442</v>
      </c>
      <c r="K462">
        <v>4487</v>
      </c>
    </row>
    <row r="463" spans="1:11" x14ac:dyDescent="0.25">
      <c r="A463" t="s">
        <v>4354</v>
      </c>
      <c r="B463" t="s">
        <v>4379</v>
      </c>
      <c r="C463" t="s">
        <v>4592</v>
      </c>
      <c r="D463" t="s">
        <v>4640</v>
      </c>
      <c r="E463">
        <v>1639</v>
      </c>
      <c r="F463" t="str">
        <f t="shared" si="7"/>
        <v>17th</v>
      </c>
      <c r="H463" t="s">
        <v>4472</v>
      </c>
      <c r="J463" t="s">
        <v>4383</v>
      </c>
      <c r="K463">
        <v>17263</v>
      </c>
    </row>
    <row r="464" spans="1:11" x14ac:dyDescent="0.25">
      <c r="A464" t="s">
        <v>4354</v>
      </c>
      <c r="B464" t="s">
        <v>8146</v>
      </c>
      <c r="C464" t="s">
        <v>4592</v>
      </c>
      <c r="D464" t="s">
        <v>4641</v>
      </c>
      <c r="E464">
        <v>1639</v>
      </c>
      <c r="F464" t="str">
        <f t="shared" si="7"/>
        <v>17th</v>
      </c>
      <c r="H464" t="s">
        <v>4402</v>
      </c>
      <c r="J464" t="s">
        <v>4442</v>
      </c>
      <c r="K464">
        <v>15342</v>
      </c>
    </row>
    <row r="465" spans="1:11" x14ac:dyDescent="0.25">
      <c r="A465" t="s">
        <v>4354</v>
      </c>
      <c r="B465" t="s">
        <v>4379</v>
      </c>
      <c r="C465" t="s">
        <v>4592</v>
      </c>
      <c r="D465" t="s">
        <v>4617</v>
      </c>
      <c r="E465">
        <v>1636</v>
      </c>
      <c r="F465" t="str">
        <f t="shared" si="7"/>
        <v>17th</v>
      </c>
      <c r="H465" t="s">
        <v>4472</v>
      </c>
      <c r="J465" t="s">
        <v>4383</v>
      </c>
      <c r="K465">
        <v>14249</v>
      </c>
    </row>
    <row r="466" spans="1:11" x14ac:dyDescent="0.25">
      <c r="A466" t="s">
        <v>4354</v>
      </c>
      <c r="B466" t="s">
        <v>8147</v>
      </c>
      <c r="C466" t="s">
        <v>4592</v>
      </c>
      <c r="D466" t="s">
        <v>4618</v>
      </c>
      <c r="E466">
        <v>1636</v>
      </c>
      <c r="F466" t="str">
        <f t="shared" si="7"/>
        <v>17th</v>
      </c>
      <c r="H466" t="s">
        <v>4472</v>
      </c>
      <c r="J466" t="s">
        <v>4383</v>
      </c>
      <c r="K466">
        <v>13093</v>
      </c>
    </row>
    <row r="467" spans="1:11" x14ac:dyDescent="0.25">
      <c r="A467" t="s">
        <v>4354</v>
      </c>
      <c r="B467" t="s">
        <v>8148</v>
      </c>
      <c r="C467" t="s">
        <v>4592</v>
      </c>
      <c r="D467" t="s">
        <v>4593</v>
      </c>
      <c r="E467">
        <v>1631</v>
      </c>
      <c r="F467" t="str">
        <f t="shared" si="7"/>
        <v>17th</v>
      </c>
      <c r="H467" t="s">
        <v>4472</v>
      </c>
      <c r="J467" t="s">
        <v>4383</v>
      </c>
      <c r="K467">
        <v>20932</v>
      </c>
    </row>
    <row r="468" spans="1:11" x14ac:dyDescent="0.25">
      <c r="A468" t="s">
        <v>4354</v>
      </c>
      <c r="B468" t="s">
        <v>4379</v>
      </c>
      <c r="C468" t="s">
        <v>4592</v>
      </c>
      <c r="D468" t="s">
        <v>4633</v>
      </c>
      <c r="E468">
        <v>1637</v>
      </c>
      <c r="F468" t="str">
        <f t="shared" si="7"/>
        <v>17th</v>
      </c>
      <c r="H468" t="s">
        <v>4534</v>
      </c>
      <c r="J468" t="s">
        <v>4442</v>
      </c>
      <c r="K468">
        <v>11029</v>
      </c>
    </row>
    <row r="469" spans="1:11" x14ac:dyDescent="0.25">
      <c r="A469" t="s">
        <v>4354</v>
      </c>
      <c r="B469" t="s">
        <v>8149</v>
      </c>
      <c r="C469" t="s">
        <v>4652</v>
      </c>
      <c r="D469" t="s">
        <v>4753</v>
      </c>
      <c r="E469">
        <v>1661</v>
      </c>
      <c r="F469" t="str">
        <f t="shared" si="7"/>
        <v>17th</v>
      </c>
      <c r="H469" t="s">
        <v>4378</v>
      </c>
      <c r="J469" t="s">
        <v>4379</v>
      </c>
      <c r="K469">
        <v>47017</v>
      </c>
    </row>
    <row r="470" spans="1:11" x14ac:dyDescent="0.25">
      <c r="A470" t="s">
        <v>4354</v>
      </c>
      <c r="B470" t="s">
        <v>8150</v>
      </c>
      <c r="C470" t="s">
        <v>4652</v>
      </c>
      <c r="D470" t="s">
        <v>4653</v>
      </c>
      <c r="E470">
        <v>1642</v>
      </c>
      <c r="F470" t="str">
        <f t="shared" si="7"/>
        <v>17th</v>
      </c>
      <c r="H470" t="s">
        <v>4402</v>
      </c>
      <c r="J470" t="s">
        <v>4379</v>
      </c>
      <c r="K470">
        <v>53928</v>
      </c>
    </row>
    <row r="471" spans="1:11" x14ac:dyDescent="0.25">
      <c r="A471" t="s">
        <v>4354</v>
      </c>
      <c r="B471" t="s">
        <v>8151</v>
      </c>
      <c r="C471" t="s">
        <v>4860</v>
      </c>
      <c r="D471" t="s">
        <v>4882</v>
      </c>
      <c r="E471">
        <v>1680</v>
      </c>
      <c r="F471" t="str">
        <f t="shared" si="7"/>
        <v>17th</v>
      </c>
      <c r="H471" t="s">
        <v>4542</v>
      </c>
      <c r="J471" t="s">
        <v>4442</v>
      </c>
      <c r="K471">
        <v>404376</v>
      </c>
    </row>
    <row r="472" spans="1:11" x14ac:dyDescent="0.25">
      <c r="A472" t="s">
        <v>4354</v>
      </c>
      <c r="B472" t="s">
        <v>8152</v>
      </c>
      <c r="C472" t="s">
        <v>4860</v>
      </c>
      <c r="D472" t="s">
        <v>4861</v>
      </c>
      <c r="E472">
        <v>1675</v>
      </c>
      <c r="F472" t="str">
        <f t="shared" si="7"/>
        <v>17th</v>
      </c>
      <c r="H472" t="s">
        <v>4542</v>
      </c>
      <c r="J472" t="s">
        <v>4442</v>
      </c>
      <c r="K472">
        <v>257427</v>
      </c>
    </row>
    <row r="473" spans="1:11" x14ac:dyDescent="0.25">
      <c r="A473" t="s">
        <v>4354</v>
      </c>
      <c r="B473" t="s">
        <v>8153</v>
      </c>
      <c r="C473" t="s">
        <v>4860</v>
      </c>
      <c r="D473" t="s">
        <v>4968</v>
      </c>
      <c r="E473">
        <v>1696</v>
      </c>
      <c r="F473" t="str">
        <f t="shared" si="7"/>
        <v>17th</v>
      </c>
      <c r="H473" t="s">
        <v>4542</v>
      </c>
      <c r="J473" t="s">
        <v>4442</v>
      </c>
      <c r="K473">
        <v>388745</v>
      </c>
    </row>
    <row r="474" spans="1:11" x14ac:dyDescent="0.25">
      <c r="A474" t="s">
        <v>4354</v>
      </c>
      <c r="B474" t="s">
        <v>8154</v>
      </c>
      <c r="C474" t="s">
        <v>4535</v>
      </c>
      <c r="D474" t="s">
        <v>4777</v>
      </c>
      <c r="E474">
        <v>1664</v>
      </c>
      <c r="F474" t="str">
        <f t="shared" si="7"/>
        <v>17th</v>
      </c>
      <c r="H474" t="s">
        <v>4402</v>
      </c>
      <c r="J474" t="s">
        <v>4442</v>
      </c>
      <c r="K474">
        <v>67985</v>
      </c>
    </row>
    <row r="475" spans="1:11" x14ac:dyDescent="0.25">
      <c r="A475" t="s">
        <v>4354</v>
      </c>
      <c r="B475" t="s">
        <v>8155</v>
      </c>
      <c r="C475" t="s">
        <v>4535</v>
      </c>
      <c r="D475" t="s">
        <v>4571</v>
      </c>
      <c r="E475">
        <v>1627</v>
      </c>
      <c r="F475" t="str">
        <f t="shared" si="7"/>
        <v>17th</v>
      </c>
      <c r="H475" t="s">
        <v>4378</v>
      </c>
      <c r="J475" t="s">
        <v>4442</v>
      </c>
      <c r="K475">
        <v>289478</v>
      </c>
    </row>
    <row r="476" spans="1:11" x14ac:dyDescent="0.25">
      <c r="A476" t="s">
        <v>4354</v>
      </c>
      <c r="B476" t="s">
        <v>8156</v>
      </c>
      <c r="C476" t="s">
        <v>4535</v>
      </c>
      <c r="D476" t="s">
        <v>4536</v>
      </c>
      <c r="E476">
        <v>1623</v>
      </c>
      <c r="F476" t="str">
        <f t="shared" si="7"/>
        <v>17th</v>
      </c>
      <c r="H476" t="s">
        <v>4378</v>
      </c>
      <c r="J476" t="s">
        <v>4442</v>
      </c>
      <c r="K476">
        <v>83426</v>
      </c>
    </row>
    <row r="477" spans="1:11" x14ac:dyDescent="0.25">
      <c r="A477" t="s">
        <v>4354</v>
      </c>
      <c r="B477" t="s">
        <v>8157</v>
      </c>
      <c r="C477" t="s">
        <v>4949</v>
      </c>
      <c r="D477" t="s">
        <v>4950</v>
      </c>
      <c r="E477">
        <v>1693</v>
      </c>
      <c r="F477" t="str">
        <f t="shared" si="7"/>
        <v>17th</v>
      </c>
      <c r="H477" t="s">
        <v>4402</v>
      </c>
      <c r="J477" t="s">
        <v>4379</v>
      </c>
      <c r="K477">
        <v>53618</v>
      </c>
    </row>
    <row r="478" spans="1:11" x14ac:dyDescent="0.25">
      <c r="A478" t="s">
        <v>4354</v>
      </c>
      <c r="B478" t="s">
        <v>8158</v>
      </c>
      <c r="C478" t="s">
        <v>4605</v>
      </c>
      <c r="D478" t="s">
        <v>4665</v>
      </c>
      <c r="E478">
        <v>1645</v>
      </c>
      <c r="F478" t="str">
        <f t="shared" si="7"/>
        <v>17th</v>
      </c>
      <c r="H478" t="s">
        <v>4472</v>
      </c>
      <c r="J478" t="s">
        <v>4383</v>
      </c>
      <c r="K478">
        <v>15837</v>
      </c>
    </row>
    <row r="479" spans="1:11" x14ac:dyDescent="0.25">
      <c r="A479" t="s">
        <v>4354</v>
      </c>
      <c r="B479" t="s">
        <v>4379</v>
      </c>
      <c r="C479" t="s">
        <v>4605</v>
      </c>
      <c r="D479" t="s">
        <v>4650</v>
      </c>
      <c r="E479">
        <v>1641</v>
      </c>
      <c r="F479" t="str">
        <f t="shared" si="7"/>
        <v>17th</v>
      </c>
      <c r="H479" t="s">
        <v>4382</v>
      </c>
      <c r="J479" t="s">
        <v>4383</v>
      </c>
      <c r="K479">
        <v>20272</v>
      </c>
    </row>
    <row r="480" spans="1:11" x14ac:dyDescent="0.25">
      <c r="A480" t="s">
        <v>4354</v>
      </c>
      <c r="B480" t="s">
        <v>8159</v>
      </c>
      <c r="C480" t="s">
        <v>4605</v>
      </c>
      <c r="D480" t="s">
        <v>4634</v>
      </c>
      <c r="E480">
        <v>1637</v>
      </c>
      <c r="F480" t="str">
        <f t="shared" si="7"/>
        <v>17th</v>
      </c>
      <c r="H480" t="s">
        <v>4534</v>
      </c>
      <c r="J480" t="s">
        <v>4379</v>
      </c>
      <c r="K480">
        <v>16075</v>
      </c>
    </row>
    <row r="481" spans="1:11" x14ac:dyDescent="0.25">
      <c r="A481" t="s">
        <v>4354</v>
      </c>
      <c r="B481" t="s">
        <v>8160</v>
      </c>
      <c r="C481" t="s">
        <v>4605</v>
      </c>
      <c r="D481" t="s">
        <v>4666</v>
      </c>
      <c r="E481">
        <v>1645</v>
      </c>
      <c r="F481" t="str">
        <f t="shared" si="7"/>
        <v>17th</v>
      </c>
      <c r="H481" t="s">
        <v>4472</v>
      </c>
      <c r="J481" t="s">
        <v>4379</v>
      </c>
      <c r="K481">
        <v>16731</v>
      </c>
    </row>
    <row r="482" spans="1:11" x14ac:dyDescent="0.25">
      <c r="A482" t="s">
        <v>4354</v>
      </c>
      <c r="B482" t="s">
        <v>8161</v>
      </c>
      <c r="C482" t="s">
        <v>4605</v>
      </c>
      <c r="D482" t="s">
        <v>4660</v>
      </c>
      <c r="E482">
        <v>1643</v>
      </c>
      <c r="F482" t="str">
        <f t="shared" si="7"/>
        <v>17th</v>
      </c>
      <c r="H482" t="s">
        <v>4378</v>
      </c>
      <c r="J482" t="s">
        <v>4442</v>
      </c>
      <c r="K482">
        <v>84244</v>
      </c>
    </row>
    <row r="483" spans="1:11" x14ac:dyDescent="0.25">
      <c r="A483" t="s">
        <v>4354</v>
      </c>
      <c r="B483" t="s">
        <v>8162</v>
      </c>
      <c r="C483" t="s">
        <v>4605</v>
      </c>
      <c r="D483" t="s">
        <v>4715</v>
      </c>
      <c r="E483">
        <v>1654</v>
      </c>
      <c r="F483" t="str">
        <f t="shared" si="7"/>
        <v>17th</v>
      </c>
      <c r="H483" t="s">
        <v>4472</v>
      </c>
      <c r="J483" t="s">
        <v>4383</v>
      </c>
      <c r="K483">
        <v>16946</v>
      </c>
    </row>
    <row r="484" spans="1:11" x14ac:dyDescent="0.25">
      <c r="A484" t="s">
        <v>4354</v>
      </c>
      <c r="B484" t="s">
        <v>4379</v>
      </c>
      <c r="C484" t="s">
        <v>4605</v>
      </c>
      <c r="D484" t="s">
        <v>4606</v>
      </c>
      <c r="E484">
        <v>1633</v>
      </c>
      <c r="F484" t="str">
        <f t="shared" si="7"/>
        <v>17th</v>
      </c>
      <c r="H484" t="s">
        <v>4382</v>
      </c>
      <c r="J484" t="s">
        <v>4383</v>
      </c>
      <c r="K484">
        <v>11867</v>
      </c>
    </row>
    <row r="485" spans="1:11" x14ac:dyDescent="0.25">
      <c r="A485" t="s">
        <v>4354</v>
      </c>
      <c r="B485" t="s">
        <v>4379</v>
      </c>
      <c r="C485" t="s">
        <v>4605</v>
      </c>
      <c r="D485" t="s">
        <v>4682</v>
      </c>
      <c r="E485">
        <v>1648</v>
      </c>
      <c r="F485" t="str">
        <f t="shared" ref="F485:F548" si="8">IF(E485&lt;1200,"12th",IF(AND(1199&lt;E485,E485&lt;1300),"13th",IF(AND(1299&lt;E485,E485&lt;1400),"14th",IF(AND(1399&lt;E485,E485&lt;1500),"15th",IF(AND(1499&lt;E485,E485&lt;1600),"16th",IF(AND(1599&lt;E485,E485&lt;1700),"17th",IF(AND(1699&lt;E485,E485&lt;1800),"18th",IF(AND(1799&lt;E485,E485&lt;1900),"19th",IF(AND(1899&lt;E485,E485&lt;2000),"20th",)))))))))</f>
        <v>17th</v>
      </c>
      <c r="H485" t="s">
        <v>4382</v>
      </c>
      <c r="J485" t="s">
        <v>4383</v>
      </c>
      <c r="K485">
        <v>37186</v>
      </c>
    </row>
    <row r="486" spans="1:11" x14ac:dyDescent="0.25">
      <c r="A486" t="s">
        <v>4354</v>
      </c>
      <c r="B486" t="s">
        <v>8163</v>
      </c>
      <c r="C486" t="s">
        <v>4494</v>
      </c>
      <c r="D486" t="s">
        <v>4555</v>
      </c>
      <c r="E486">
        <v>1625</v>
      </c>
      <c r="F486" t="str">
        <f t="shared" si="8"/>
        <v>17th</v>
      </c>
      <c r="H486" t="s">
        <v>4472</v>
      </c>
      <c r="J486" t="s">
        <v>4383</v>
      </c>
      <c r="K486">
        <v>48926</v>
      </c>
    </row>
    <row r="487" spans="1:11" x14ac:dyDescent="0.25">
      <c r="A487" t="s">
        <v>4354</v>
      </c>
      <c r="B487" t="s">
        <v>8164</v>
      </c>
      <c r="C487" t="s">
        <v>4494</v>
      </c>
      <c r="D487" t="s">
        <v>4495</v>
      </c>
      <c r="E487">
        <v>1607</v>
      </c>
      <c r="F487" t="str">
        <f t="shared" si="8"/>
        <v>17th</v>
      </c>
      <c r="H487" t="s">
        <v>4378</v>
      </c>
      <c r="J487" t="s">
        <v>4442</v>
      </c>
      <c r="K487">
        <v>210308</v>
      </c>
    </row>
    <row r="488" spans="1:11" x14ac:dyDescent="0.25">
      <c r="A488" t="s">
        <v>4354</v>
      </c>
      <c r="B488" t="s">
        <v>7908</v>
      </c>
      <c r="C488" t="s">
        <v>4494</v>
      </c>
      <c r="D488" t="s">
        <v>4504</v>
      </c>
      <c r="E488">
        <v>1610</v>
      </c>
      <c r="F488" t="str">
        <f t="shared" si="8"/>
        <v>17th</v>
      </c>
      <c r="H488" t="s">
        <v>4378</v>
      </c>
      <c r="J488" t="s">
        <v>4442</v>
      </c>
      <c r="K488">
        <v>245688</v>
      </c>
    </row>
    <row r="489" spans="1:11" x14ac:dyDescent="0.25">
      <c r="A489" t="s">
        <v>4354</v>
      </c>
      <c r="B489" t="s">
        <v>7909</v>
      </c>
      <c r="C489" t="s">
        <v>4494</v>
      </c>
      <c r="D489" t="s">
        <v>4520</v>
      </c>
      <c r="E489">
        <v>1619</v>
      </c>
      <c r="F489" t="str">
        <f t="shared" si="8"/>
        <v>17th</v>
      </c>
      <c r="H489" t="s">
        <v>4378</v>
      </c>
      <c r="J489" t="s">
        <v>4442</v>
      </c>
      <c r="K489">
        <v>304708</v>
      </c>
    </row>
    <row r="490" spans="1:11" x14ac:dyDescent="0.25">
      <c r="A490" t="s">
        <v>4354</v>
      </c>
      <c r="B490" t="s">
        <v>7910</v>
      </c>
      <c r="C490" t="s">
        <v>4494</v>
      </c>
      <c r="D490" t="s">
        <v>4547</v>
      </c>
      <c r="E490">
        <v>1624</v>
      </c>
      <c r="F490" t="str">
        <f t="shared" si="8"/>
        <v>17th</v>
      </c>
      <c r="H490" t="s">
        <v>4378</v>
      </c>
      <c r="J490" t="s">
        <v>4442</v>
      </c>
      <c r="K490">
        <v>360162</v>
      </c>
    </row>
    <row r="491" spans="1:11" x14ac:dyDescent="0.25">
      <c r="A491" t="s">
        <v>4354</v>
      </c>
      <c r="B491" t="s">
        <v>8165</v>
      </c>
      <c r="C491" t="s">
        <v>4683</v>
      </c>
      <c r="D491" t="s">
        <v>4451</v>
      </c>
      <c r="E491">
        <v>1648</v>
      </c>
      <c r="F491" t="str">
        <f t="shared" si="8"/>
        <v>17th</v>
      </c>
      <c r="H491" t="s">
        <v>4382</v>
      </c>
      <c r="J491" t="s">
        <v>4383</v>
      </c>
      <c r="K491">
        <v>27301</v>
      </c>
    </row>
    <row r="492" spans="1:11" x14ac:dyDescent="0.25">
      <c r="A492" t="s">
        <v>4354</v>
      </c>
      <c r="B492" t="s">
        <v>8166</v>
      </c>
      <c r="C492" t="s">
        <v>4522</v>
      </c>
      <c r="D492" t="s">
        <v>4523</v>
      </c>
      <c r="E492">
        <v>1621</v>
      </c>
      <c r="F492" t="str">
        <f t="shared" si="8"/>
        <v>17th</v>
      </c>
      <c r="H492" t="s">
        <v>4382</v>
      </c>
      <c r="J492" t="s">
        <v>4383</v>
      </c>
      <c r="K492">
        <v>32475</v>
      </c>
    </row>
    <row r="493" spans="1:11" x14ac:dyDescent="0.25">
      <c r="A493" t="s">
        <v>4354</v>
      </c>
      <c r="B493" t="s">
        <v>4379</v>
      </c>
      <c r="C493" t="s">
        <v>4522</v>
      </c>
      <c r="D493" t="s">
        <v>4537</v>
      </c>
      <c r="E493">
        <v>1623</v>
      </c>
      <c r="F493" t="str">
        <f t="shared" si="8"/>
        <v>17th</v>
      </c>
      <c r="H493" t="s">
        <v>4382</v>
      </c>
      <c r="J493" t="s">
        <v>4383</v>
      </c>
      <c r="K493">
        <v>14282</v>
      </c>
    </row>
    <row r="494" spans="1:11" x14ac:dyDescent="0.25">
      <c r="A494" t="s">
        <v>4354</v>
      </c>
      <c r="B494" t="s">
        <v>4379</v>
      </c>
      <c r="C494" t="s">
        <v>4522</v>
      </c>
      <c r="D494" t="s">
        <v>4556</v>
      </c>
      <c r="E494">
        <v>1625</v>
      </c>
      <c r="F494" t="str">
        <f t="shared" si="8"/>
        <v>17th</v>
      </c>
      <c r="H494" t="s">
        <v>4382</v>
      </c>
      <c r="J494" t="s">
        <v>4383</v>
      </c>
      <c r="K494">
        <v>16968</v>
      </c>
    </row>
    <row r="495" spans="1:11" x14ac:dyDescent="0.25">
      <c r="A495" t="s">
        <v>4354</v>
      </c>
      <c r="B495" t="s">
        <v>4379</v>
      </c>
      <c r="C495" t="s">
        <v>4522</v>
      </c>
      <c r="D495" t="s">
        <v>4538</v>
      </c>
      <c r="E495">
        <v>1623</v>
      </c>
      <c r="F495" t="str">
        <f t="shared" si="8"/>
        <v>17th</v>
      </c>
      <c r="H495" t="s">
        <v>4378</v>
      </c>
      <c r="J495" t="s">
        <v>4379</v>
      </c>
      <c r="K495">
        <v>11382</v>
      </c>
    </row>
    <row r="496" spans="1:11" x14ac:dyDescent="0.25">
      <c r="A496" t="s">
        <v>4354</v>
      </c>
      <c r="B496" t="s">
        <v>8167</v>
      </c>
      <c r="C496" t="s">
        <v>4862</v>
      </c>
      <c r="D496" t="s">
        <v>4863</v>
      </c>
      <c r="E496">
        <v>1675</v>
      </c>
      <c r="F496" t="str">
        <f t="shared" si="8"/>
        <v>17th</v>
      </c>
      <c r="H496" t="s">
        <v>4378</v>
      </c>
      <c r="J496" t="s">
        <v>4442</v>
      </c>
      <c r="K496">
        <v>45305</v>
      </c>
    </row>
    <row r="497" spans="1:11" x14ac:dyDescent="0.25">
      <c r="A497" t="s">
        <v>4354</v>
      </c>
      <c r="B497" t="s">
        <v>8168</v>
      </c>
      <c r="C497" t="s">
        <v>4684</v>
      </c>
      <c r="D497" t="s">
        <v>4685</v>
      </c>
      <c r="E497">
        <v>1648</v>
      </c>
      <c r="F497" t="str">
        <f t="shared" si="8"/>
        <v>17th</v>
      </c>
      <c r="H497" t="s">
        <v>4542</v>
      </c>
      <c r="J497" t="s">
        <v>4442</v>
      </c>
      <c r="K497">
        <v>141446</v>
      </c>
    </row>
    <row r="498" spans="1:11" x14ac:dyDescent="0.25">
      <c r="A498" t="s">
        <v>4354</v>
      </c>
      <c r="B498" t="s">
        <v>4379</v>
      </c>
      <c r="C498" t="s">
        <v>4684</v>
      </c>
      <c r="D498" t="s">
        <v>4686</v>
      </c>
      <c r="E498">
        <v>1648</v>
      </c>
      <c r="F498" t="str">
        <f t="shared" si="8"/>
        <v>17th</v>
      </c>
      <c r="H498" t="s">
        <v>4382</v>
      </c>
      <c r="J498" t="s">
        <v>4383</v>
      </c>
      <c r="K498">
        <v>24894</v>
      </c>
    </row>
    <row r="499" spans="1:11" x14ac:dyDescent="0.25">
      <c r="A499" t="s">
        <v>4354</v>
      </c>
      <c r="B499" t="s">
        <v>4379</v>
      </c>
      <c r="C499" t="s">
        <v>5379</v>
      </c>
      <c r="D499" t="s">
        <v>5380</v>
      </c>
      <c r="E499">
        <v>1763</v>
      </c>
      <c r="F499" t="str">
        <f t="shared" si="8"/>
        <v>18th</v>
      </c>
      <c r="H499" t="s">
        <v>4402</v>
      </c>
      <c r="J499" t="s">
        <v>4442</v>
      </c>
      <c r="K499">
        <v>5804</v>
      </c>
    </row>
    <row r="500" spans="1:11" x14ac:dyDescent="0.25">
      <c r="A500" t="s">
        <v>4354</v>
      </c>
      <c r="B500" t="s">
        <v>8169</v>
      </c>
      <c r="C500" t="s">
        <v>5123</v>
      </c>
      <c r="D500" t="s">
        <v>5124</v>
      </c>
      <c r="E500">
        <v>1732</v>
      </c>
      <c r="F500" t="str">
        <f t="shared" si="8"/>
        <v>18th</v>
      </c>
      <c r="H500" t="s">
        <v>4378</v>
      </c>
      <c r="J500" t="s">
        <v>4442</v>
      </c>
      <c r="K500">
        <v>187186</v>
      </c>
    </row>
    <row r="501" spans="1:11" x14ac:dyDescent="0.25">
      <c r="A501" t="s">
        <v>4354</v>
      </c>
      <c r="B501" t="s">
        <v>8170</v>
      </c>
      <c r="C501" t="s">
        <v>5273</v>
      </c>
      <c r="D501" t="s">
        <v>5274</v>
      </c>
      <c r="E501">
        <v>1751</v>
      </c>
      <c r="F501" t="str">
        <f t="shared" si="8"/>
        <v>18th</v>
      </c>
      <c r="H501" t="s">
        <v>4402</v>
      </c>
      <c r="J501" t="s">
        <v>4442</v>
      </c>
      <c r="K501">
        <v>42942</v>
      </c>
    </row>
    <row r="502" spans="1:11" x14ac:dyDescent="0.25">
      <c r="A502" t="s">
        <v>4354</v>
      </c>
      <c r="B502" t="s">
        <v>4379</v>
      </c>
      <c r="C502" t="s">
        <v>5273</v>
      </c>
      <c r="D502" t="s">
        <v>5291</v>
      </c>
      <c r="E502">
        <v>1753</v>
      </c>
      <c r="F502" t="str">
        <f t="shared" si="8"/>
        <v>18th</v>
      </c>
      <c r="H502" t="s">
        <v>4402</v>
      </c>
      <c r="J502" t="s">
        <v>4442</v>
      </c>
      <c r="K502">
        <v>12318</v>
      </c>
    </row>
    <row r="503" spans="1:11" x14ac:dyDescent="0.25">
      <c r="A503" t="s">
        <v>4354</v>
      </c>
      <c r="B503" t="s">
        <v>4379</v>
      </c>
      <c r="C503" t="s">
        <v>5273</v>
      </c>
      <c r="D503" t="s">
        <v>5345</v>
      </c>
      <c r="E503">
        <v>1759</v>
      </c>
      <c r="F503" t="str">
        <f t="shared" si="8"/>
        <v>18th</v>
      </c>
      <c r="H503" t="s">
        <v>4542</v>
      </c>
      <c r="J503" t="s">
        <v>4442</v>
      </c>
      <c r="K503">
        <v>12770</v>
      </c>
    </row>
    <row r="504" spans="1:11" x14ac:dyDescent="0.25">
      <c r="A504" t="s">
        <v>4354</v>
      </c>
      <c r="B504" t="s">
        <v>8171</v>
      </c>
      <c r="C504" t="s">
        <v>5104</v>
      </c>
      <c r="D504" t="s">
        <v>5105</v>
      </c>
      <c r="E504">
        <v>1729</v>
      </c>
      <c r="F504" t="str">
        <f t="shared" si="8"/>
        <v>18th</v>
      </c>
      <c r="H504" t="s">
        <v>4472</v>
      </c>
      <c r="J504" t="s">
        <v>4442</v>
      </c>
      <c r="K504">
        <v>15036</v>
      </c>
    </row>
    <row r="505" spans="1:11" x14ac:dyDescent="0.25">
      <c r="A505" t="s">
        <v>4354</v>
      </c>
      <c r="B505" t="s">
        <v>8172</v>
      </c>
      <c r="C505" t="s">
        <v>5177</v>
      </c>
      <c r="D505" t="s">
        <v>5178</v>
      </c>
      <c r="E505">
        <v>1738</v>
      </c>
      <c r="F505" t="str">
        <f t="shared" si="8"/>
        <v>18th</v>
      </c>
      <c r="H505" t="s">
        <v>4389</v>
      </c>
      <c r="J505" t="s">
        <v>4442</v>
      </c>
      <c r="K505">
        <v>427095</v>
      </c>
    </row>
    <row r="506" spans="1:11" x14ac:dyDescent="0.25">
      <c r="A506" t="s">
        <v>4354</v>
      </c>
      <c r="B506" t="s">
        <v>8173</v>
      </c>
      <c r="C506" t="s">
        <v>5325</v>
      </c>
      <c r="D506" t="s">
        <v>5326</v>
      </c>
      <c r="E506">
        <v>1757</v>
      </c>
      <c r="F506" t="str">
        <f t="shared" si="8"/>
        <v>18th</v>
      </c>
      <c r="H506" t="s">
        <v>4402</v>
      </c>
      <c r="J506" t="s">
        <v>4442</v>
      </c>
      <c r="K506">
        <v>42700</v>
      </c>
    </row>
    <row r="507" spans="1:11" x14ac:dyDescent="0.25">
      <c r="A507" t="s">
        <v>4354</v>
      </c>
      <c r="B507" t="s">
        <v>8174</v>
      </c>
      <c r="C507" t="s">
        <v>5325</v>
      </c>
      <c r="D507" t="s">
        <v>5327</v>
      </c>
      <c r="E507">
        <v>1757</v>
      </c>
      <c r="F507" t="str">
        <f t="shared" si="8"/>
        <v>18th</v>
      </c>
      <c r="H507" t="s">
        <v>4481</v>
      </c>
      <c r="J507" t="s">
        <v>4442</v>
      </c>
      <c r="K507">
        <v>105187</v>
      </c>
    </row>
    <row r="508" spans="1:11" x14ac:dyDescent="0.25">
      <c r="A508" t="s">
        <v>4354</v>
      </c>
      <c r="B508" t="s">
        <v>8175</v>
      </c>
      <c r="C508" t="s">
        <v>5224</v>
      </c>
      <c r="D508" t="s">
        <v>5496</v>
      </c>
      <c r="E508">
        <v>1772</v>
      </c>
      <c r="F508" t="str">
        <f t="shared" si="8"/>
        <v>18th</v>
      </c>
      <c r="H508" t="s">
        <v>4378</v>
      </c>
      <c r="J508" t="s">
        <v>4442</v>
      </c>
      <c r="K508">
        <v>220102</v>
      </c>
    </row>
    <row r="509" spans="1:11" x14ac:dyDescent="0.25">
      <c r="A509" t="s">
        <v>4354</v>
      </c>
      <c r="B509" t="s">
        <v>4379</v>
      </c>
      <c r="C509" t="s">
        <v>5224</v>
      </c>
      <c r="D509" t="s">
        <v>5431</v>
      </c>
      <c r="E509">
        <v>1768</v>
      </c>
      <c r="F509" t="str">
        <f t="shared" si="8"/>
        <v>18th</v>
      </c>
      <c r="H509" t="s">
        <v>4472</v>
      </c>
      <c r="J509" t="s">
        <v>4383</v>
      </c>
      <c r="K509">
        <v>14902</v>
      </c>
    </row>
    <row r="510" spans="1:11" x14ac:dyDescent="0.25">
      <c r="A510" t="s">
        <v>4354</v>
      </c>
      <c r="B510" t="s">
        <v>8176</v>
      </c>
      <c r="C510" t="s">
        <v>5224</v>
      </c>
      <c r="D510" t="s">
        <v>5396</v>
      </c>
      <c r="E510">
        <v>1764</v>
      </c>
      <c r="F510" t="str">
        <f t="shared" si="8"/>
        <v>18th</v>
      </c>
      <c r="H510" t="s">
        <v>4472</v>
      </c>
      <c r="J510" t="s">
        <v>4383</v>
      </c>
      <c r="K510">
        <v>15169</v>
      </c>
    </row>
    <row r="511" spans="1:11" x14ac:dyDescent="0.25">
      <c r="A511" t="s">
        <v>4354</v>
      </c>
      <c r="B511" t="s">
        <v>8177</v>
      </c>
      <c r="C511" t="s">
        <v>5224</v>
      </c>
      <c r="D511" t="s">
        <v>5225</v>
      </c>
      <c r="E511">
        <v>1745</v>
      </c>
      <c r="F511" t="str">
        <f t="shared" si="8"/>
        <v>18th</v>
      </c>
      <c r="H511" t="s">
        <v>4378</v>
      </c>
      <c r="J511" t="s">
        <v>4442</v>
      </c>
      <c r="K511">
        <v>76993</v>
      </c>
    </row>
    <row r="512" spans="1:11" x14ac:dyDescent="0.25">
      <c r="A512" t="s">
        <v>4354</v>
      </c>
      <c r="B512" t="s">
        <v>8178</v>
      </c>
      <c r="C512" t="s">
        <v>5214</v>
      </c>
      <c r="D512" t="s">
        <v>5215</v>
      </c>
      <c r="E512">
        <v>1743</v>
      </c>
      <c r="F512" t="str">
        <f t="shared" si="8"/>
        <v>18th</v>
      </c>
      <c r="H512" t="s">
        <v>4389</v>
      </c>
      <c r="J512" t="s">
        <v>4442</v>
      </c>
      <c r="K512">
        <v>34757</v>
      </c>
    </row>
    <row r="513" spans="1:11" x14ac:dyDescent="0.25">
      <c r="A513" t="s">
        <v>4354</v>
      </c>
      <c r="B513" t="s">
        <v>8179</v>
      </c>
      <c r="C513" t="s">
        <v>5381</v>
      </c>
      <c r="D513" t="s">
        <v>5382</v>
      </c>
      <c r="E513">
        <v>1763</v>
      </c>
      <c r="F513" t="str">
        <f t="shared" si="8"/>
        <v>18th</v>
      </c>
      <c r="H513" t="s">
        <v>4481</v>
      </c>
      <c r="J513" t="s">
        <v>4442</v>
      </c>
      <c r="K513">
        <v>73074</v>
      </c>
    </row>
    <row r="514" spans="1:11" x14ac:dyDescent="0.25">
      <c r="A514" t="s">
        <v>4354</v>
      </c>
      <c r="B514" t="s">
        <v>8180</v>
      </c>
      <c r="C514" t="s">
        <v>5356</v>
      </c>
      <c r="D514" t="s">
        <v>5357</v>
      </c>
      <c r="E514">
        <v>1761</v>
      </c>
      <c r="F514" t="str">
        <f t="shared" si="8"/>
        <v>18th</v>
      </c>
      <c r="H514" t="s">
        <v>4481</v>
      </c>
      <c r="J514" t="s">
        <v>4442</v>
      </c>
      <c r="K514">
        <v>119691</v>
      </c>
    </row>
    <row r="515" spans="1:11" x14ac:dyDescent="0.25">
      <c r="A515" t="s">
        <v>4354</v>
      </c>
      <c r="B515" t="s">
        <v>8181</v>
      </c>
      <c r="C515" t="s">
        <v>5356</v>
      </c>
      <c r="D515" t="s">
        <v>5357</v>
      </c>
      <c r="E515">
        <v>1763</v>
      </c>
      <c r="F515" t="str">
        <f t="shared" si="8"/>
        <v>18th</v>
      </c>
      <c r="H515" t="s">
        <v>4481</v>
      </c>
      <c r="J515" t="s">
        <v>4442</v>
      </c>
      <c r="K515">
        <v>119691</v>
      </c>
    </row>
    <row r="516" spans="1:11" x14ac:dyDescent="0.25">
      <c r="A516" t="s">
        <v>4354</v>
      </c>
      <c r="B516" t="s">
        <v>8182</v>
      </c>
      <c r="C516" t="s">
        <v>5567</v>
      </c>
      <c r="D516" t="s">
        <v>5568</v>
      </c>
      <c r="E516">
        <v>1781</v>
      </c>
      <c r="F516" t="str">
        <f t="shared" si="8"/>
        <v>18th</v>
      </c>
      <c r="H516" t="s">
        <v>4402</v>
      </c>
      <c r="J516" t="s">
        <v>4442</v>
      </c>
      <c r="K516">
        <v>331511</v>
      </c>
    </row>
    <row r="517" spans="1:11" x14ac:dyDescent="0.25">
      <c r="A517" t="s">
        <v>4354</v>
      </c>
      <c r="B517" t="s">
        <v>4379</v>
      </c>
      <c r="C517" t="s">
        <v>5432</v>
      </c>
      <c r="D517" t="s">
        <v>5433</v>
      </c>
      <c r="E517">
        <v>1768</v>
      </c>
      <c r="F517" t="str">
        <f t="shared" si="8"/>
        <v>18th</v>
      </c>
      <c r="H517" t="s">
        <v>4472</v>
      </c>
      <c r="J517" t="s">
        <v>4383</v>
      </c>
      <c r="K517">
        <v>6250</v>
      </c>
    </row>
    <row r="518" spans="1:11" x14ac:dyDescent="0.25">
      <c r="A518" t="s">
        <v>4354</v>
      </c>
      <c r="B518" t="s">
        <v>8183</v>
      </c>
      <c r="C518" t="s">
        <v>5645</v>
      </c>
      <c r="D518" t="s">
        <v>5646</v>
      </c>
      <c r="E518">
        <v>1788</v>
      </c>
      <c r="F518" t="str">
        <f t="shared" si="8"/>
        <v>18th</v>
      </c>
      <c r="H518" t="s">
        <v>4389</v>
      </c>
      <c r="J518" t="s">
        <v>4442</v>
      </c>
      <c r="K518">
        <v>539817</v>
      </c>
    </row>
    <row r="519" spans="1:11" x14ac:dyDescent="0.25">
      <c r="A519" t="s">
        <v>4354</v>
      </c>
      <c r="B519" t="s">
        <v>4379</v>
      </c>
      <c r="C519" t="s">
        <v>5234</v>
      </c>
      <c r="D519" t="s">
        <v>5235</v>
      </c>
      <c r="E519">
        <v>1746</v>
      </c>
      <c r="F519" t="str">
        <f t="shared" si="8"/>
        <v>18th</v>
      </c>
      <c r="H519" t="s">
        <v>4402</v>
      </c>
      <c r="J519" t="s">
        <v>4442</v>
      </c>
      <c r="K519">
        <v>41272</v>
      </c>
    </row>
    <row r="520" spans="1:11" x14ac:dyDescent="0.25">
      <c r="A520" t="s">
        <v>4354</v>
      </c>
      <c r="B520" t="s">
        <v>8184</v>
      </c>
      <c r="C520" t="s">
        <v>5410</v>
      </c>
      <c r="D520" t="s">
        <v>5617</v>
      </c>
      <c r="E520">
        <v>1785</v>
      </c>
      <c r="F520" t="str">
        <f t="shared" si="8"/>
        <v>18th</v>
      </c>
      <c r="H520" t="s">
        <v>4472</v>
      </c>
      <c r="J520" t="s">
        <v>4379</v>
      </c>
      <c r="K520">
        <v>44744</v>
      </c>
    </row>
    <row r="521" spans="1:11" x14ac:dyDescent="0.25">
      <c r="A521" t="s">
        <v>4354</v>
      </c>
      <c r="B521" t="s">
        <v>4379</v>
      </c>
      <c r="C521" t="s">
        <v>5410</v>
      </c>
      <c r="D521" t="s">
        <v>5672</v>
      </c>
      <c r="E521">
        <v>1792</v>
      </c>
      <c r="F521" t="str">
        <f t="shared" si="8"/>
        <v>18th</v>
      </c>
      <c r="H521" t="s">
        <v>4472</v>
      </c>
      <c r="J521" t="s">
        <v>4379</v>
      </c>
      <c r="K521">
        <v>23077</v>
      </c>
    </row>
    <row r="522" spans="1:11" x14ac:dyDescent="0.25">
      <c r="A522" t="s">
        <v>4354</v>
      </c>
      <c r="B522" t="s">
        <v>4379</v>
      </c>
      <c r="C522" t="s">
        <v>5410</v>
      </c>
      <c r="D522" t="s">
        <v>5516</v>
      </c>
      <c r="E522">
        <v>1775</v>
      </c>
      <c r="F522" t="str">
        <f t="shared" si="8"/>
        <v>18th</v>
      </c>
      <c r="H522" t="s">
        <v>4472</v>
      </c>
      <c r="J522" t="s">
        <v>4379</v>
      </c>
      <c r="K522">
        <v>27066</v>
      </c>
    </row>
    <row r="523" spans="1:11" x14ac:dyDescent="0.25">
      <c r="A523" t="s">
        <v>4354</v>
      </c>
      <c r="B523" t="s">
        <v>4379</v>
      </c>
      <c r="C523" t="s">
        <v>5410</v>
      </c>
      <c r="D523" t="s">
        <v>5411</v>
      </c>
      <c r="E523">
        <v>1765</v>
      </c>
      <c r="F523" t="str">
        <f t="shared" si="8"/>
        <v>18th</v>
      </c>
      <c r="H523" t="s">
        <v>4472</v>
      </c>
      <c r="J523" t="s">
        <v>4379</v>
      </c>
      <c r="K523">
        <v>2216</v>
      </c>
    </row>
    <row r="524" spans="1:11" x14ac:dyDescent="0.25">
      <c r="A524" t="s">
        <v>4354</v>
      </c>
      <c r="B524" t="s">
        <v>4379</v>
      </c>
      <c r="C524" t="s">
        <v>5410</v>
      </c>
      <c r="D524" t="s">
        <v>5464</v>
      </c>
      <c r="E524">
        <v>1770</v>
      </c>
      <c r="F524" t="str">
        <f t="shared" si="8"/>
        <v>18th</v>
      </c>
      <c r="H524" t="s">
        <v>4472</v>
      </c>
      <c r="J524" t="s">
        <v>4442</v>
      </c>
      <c r="K524">
        <v>19804</v>
      </c>
    </row>
    <row r="525" spans="1:11" x14ac:dyDescent="0.25">
      <c r="A525" t="s">
        <v>4354</v>
      </c>
      <c r="B525" t="s">
        <v>8185</v>
      </c>
      <c r="C525" t="s">
        <v>5410</v>
      </c>
      <c r="D525" t="s">
        <v>5509</v>
      </c>
      <c r="E525">
        <v>1774</v>
      </c>
      <c r="F525" t="str">
        <f t="shared" si="8"/>
        <v>18th</v>
      </c>
      <c r="H525" t="s">
        <v>4534</v>
      </c>
      <c r="J525" t="s">
        <v>4442</v>
      </c>
      <c r="K525">
        <v>106075</v>
      </c>
    </row>
    <row r="526" spans="1:11" x14ac:dyDescent="0.25">
      <c r="A526" t="s">
        <v>4354</v>
      </c>
      <c r="B526" t="s">
        <v>4379</v>
      </c>
      <c r="C526" t="s">
        <v>5634</v>
      </c>
      <c r="D526" t="s">
        <v>5635</v>
      </c>
      <c r="E526">
        <v>1787</v>
      </c>
      <c r="F526" t="str">
        <f t="shared" si="8"/>
        <v>18th</v>
      </c>
      <c r="H526" t="s">
        <v>4378</v>
      </c>
      <c r="J526" t="s">
        <v>4442</v>
      </c>
      <c r="K526">
        <v>35185</v>
      </c>
    </row>
    <row r="527" spans="1:11" x14ac:dyDescent="0.25">
      <c r="A527" t="s">
        <v>4354</v>
      </c>
      <c r="B527" t="s">
        <v>8186</v>
      </c>
      <c r="C527" t="s">
        <v>5412</v>
      </c>
      <c r="D527" t="s">
        <v>5465</v>
      </c>
      <c r="E527">
        <v>1770</v>
      </c>
      <c r="F527" t="str">
        <f t="shared" si="8"/>
        <v>18th</v>
      </c>
      <c r="H527" t="s">
        <v>4472</v>
      </c>
      <c r="J527" t="s">
        <v>4383</v>
      </c>
      <c r="K527">
        <v>22188</v>
      </c>
    </row>
    <row r="528" spans="1:11" x14ac:dyDescent="0.25">
      <c r="A528" t="s">
        <v>4354</v>
      </c>
      <c r="B528" t="s">
        <v>8187</v>
      </c>
      <c r="C528" t="s">
        <v>5412</v>
      </c>
      <c r="D528" t="s">
        <v>5466</v>
      </c>
      <c r="E528">
        <v>1770</v>
      </c>
      <c r="F528" t="str">
        <f t="shared" si="8"/>
        <v>18th</v>
      </c>
      <c r="H528" t="s">
        <v>4472</v>
      </c>
      <c r="J528" t="s">
        <v>4383</v>
      </c>
      <c r="K528">
        <v>19877</v>
      </c>
    </row>
    <row r="529" spans="1:11" x14ac:dyDescent="0.25">
      <c r="A529" t="s">
        <v>4354</v>
      </c>
      <c r="B529" t="s">
        <v>4379</v>
      </c>
      <c r="C529" t="s">
        <v>5412</v>
      </c>
      <c r="D529" t="s">
        <v>5413</v>
      </c>
      <c r="E529">
        <v>1765</v>
      </c>
      <c r="F529" t="str">
        <f t="shared" si="8"/>
        <v>18th</v>
      </c>
      <c r="H529" t="s">
        <v>4472</v>
      </c>
      <c r="J529" t="s">
        <v>4383</v>
      </c>
      <c r="K529">
        <v>16956</v>
      </c>
    </row>
    <row r="530" spans="1:11" x14ac:dyDescent="0.25">
      <c r="A530" t="s">
        <v>4354</v>
      </c>
      <c r="B530" t="s">
        <v>4379</v>
      </c>
      <c r="C530" t="s">
        <v>5517</v>
      </c>
      <c r="D530" t="s">
        <v>5518</v>
      </c>
      <c r="E530">
        <v>1775</v>
      </c>
      <c r="F530" t="str">
        <f t="shared" si="8"/>
        <v>18th</v>
      </c>
      <c r="H530" t="s">
        <v>4382</v>
      </c>
      <c r="J530" t="s">
        <v>4383</v>
      </c>
      <c r="K530">
        <v>9561</v>
      </c>
    </row>
    <row r="531" spans="1:11" x14ac:dyDescent="0.25">
      <c r="A531" t="s">
        <v>4354</v>
      </c>
      <c r="B531" t="s">
        <v>8188</v>
      </c>
      <c r="C531" t="s">
        <v>5590</v>
      </c>
      <c r="D531" t="s">
        <v>5591</v>
      </c>
      <c r="E531">
        <v>1783</v>
      </c>
      <c r="F531" t="str">
        <f t="shared" si="8"/>
        <v>18th</v>
      </c>
      <c r="H531" t="s">
        <v>4378</v>
      </c>
      <c r="J531" t="s">
        <v>4442</v>
      </c>
      <c r="K531">
        <v>38341</v>
      </c>
    </row>
    <row r="532" spans="1:11" x14ac:dyDescent="0.25">
      <c r="A532" t="s">
        <v>4354</v>
      </c>
      <c r="B532" t="s">
        <v>6686</v>
      </c>
      <c r="C532" t="s">
        <v>5618</v>
      </c>
      <c r="D532" t="s">
        <v>5619</v>
      </c>
      <c r="E532">
        <v>1785</v>
      </c>
      <c r="F532" t="str">
        <f t="shared" si="8"/>
        <v>18th</v>
      </c>
      <c r="H532" t="s">
        <v>4382</v>
      </c>
      <c r="J532" t="s">
        <v>4383</v>
      </c>
      <c r="K532">
        <v>19836</v>
      </c>
    </row>
    <row r="533" spans="1:11" x14ac:dyDescent="0.25">
      <c r="A533" t="s">
        <v>4354</v>
      </c>
      <c r="B533" t="s">
        <v>4379</v>
      </c>
      <c r="C533" t="s">
        <v>5316</v>
      </c>
      <c r="D533" t="s">
        <v>5317</v>
      </c>
      <c r="E533">
        <v>1756</v>
      </c>
      <c r="F533" t="str">
        <f t="shared" si="8"/>
        <v>18th</v>
      </c>
      <c r="H533" t="s">
        <v>4402</v>
      </c>
      <c r="J533" t="s">
        <v>4379</v>
      </c>
      <c r="K533">
        <v>40605</v>
      </c>
    </row>
    <row r="534" spans="1:11" x14ac:dyDescent="0.25">
      <c r="A534" t="s">
        <v>4354</v>
      </c>
      <c r="B534" t="s">
        <v>4379</v>
      </c>
      <c r="C534" t="s">
        <v>4849</v>
      </c>
      <c r="D534" t="s">
        <v>5046</v>
      </c>
      <c r="E534">
        <v>1711</v>
      </c>
      <c r="F534" t="str">
        <f t="shared" si="8"/>
        <v>18th</v>
      </c>
      <c r="H534" t="s">
        <v>4382</v>
      </c>
      <c r="J534" t="s">
        <v>4383</v>
      </c>
      <c r="K534">
        <v>2845</v>
      </c>
    </row>
    <row r="535" spans="1:11" x14ac:dyDescent="0.25">
      <c r="A535" t="s">
        <v>4354</v>
      </c>
      <c r="B535" t="s">
        <v>8189</v>
      </c>
      <c r="C535" t="s">
        <v>4849</v>
      </c>
      <c r="D535" t="s">
        <v>5016</v>
      </c>
      <c r="E535">
        <v>1701</v>
      </c>
      <c r="F535" t="str">
        <f t="shared" si="8"/>
        <v>18th</v>
      </c>
      <c r="H535" t="s">
        <v>4382</v>
      </c>
      <c r="J535" t="s">
        <v>4383</v>
      </c>
      <c r="K535">
        <v>16519</v>
      </c>
    </row>
    <row r="536" spans="1:11" x14ac:dyDescent="0.25">
      <c r="A536" t="s">
        <v>4354</v>
      </c>
      <c r="B536" t="s">
        <v>4379</v>
      </c>
      <c r="C536" t="s">
        <v>5090</v>
      </c>
      <c r="D536" t="s">
        <v>5091</v>
      </c>
      <c r="E536">
        <v>1727</v>
      </c>
      <c r="F536" t="str">
        <f t="shared" si="8"/>
        <v>18th</v>
      </c>
      <c r="H536" t="s">
        <v>4472</v>
      </c>
      <c r="J536" t="s">
        <v>4442</v>
      </c>
      <c r="K536">
        <v>9306</v>
      </c>
    </row>
    <row r="537" spans="1:11" x14ac:dyDescent="0.25">
      <c r="A537" t="s">
        <v>4354</v>
      </c>
      <c r="B537" t="s">
        <v>4379</v>
      </c>
      <c r="C537" t="s">
        <v>5090</v>
      </c>
      <c r="D537" t="s">
        <v>5192</v>
      </c>
      <c r="E537">
        <v>1740</v>
      </c>
      <c r="F537" t="str">
        <f t="shared" si="8"/>
        <v>18th</v>
      </c>
      <c r="H537" t="s">
        <v>4472</v>
      </c>
      <c r="J537" t="s">
        <v>4383</v>
      </c>
      <c r="K537">
        <v>19861</v>
      </c>
    </row>
    <row r="538" spans="1:11" x14ac:dyDescent="0.25">
      <c r="A538" t="s">
        <v>4354</v>
      </c>
      <c r="B538" t="s">
        <v>4379</v>
      </c>
      <c r="C538" t="s">
        <v>5702</v>
      </c>
      <c r="D538" t="s">
        <v>5703</v>
      </c>
      <c r="E538">
        <v>1796</v>
      </c>
      <c r="F538" t="str">
        <f t="shared" si="8"/>
        <v>18th</v>
      </c>
      <c r="H538" t="s">
        <v>4417</v>
      </c>
      <c r="J538" t="s">
        <v>4379</v>
      </c>
      <c r="K538">
        <v>12239</v>
      </c>
    </row>
    <row r="539" spans="1:11" x14ac:dyDescent="0.25">
      <c r="A539" t="s">
        <v>4354</v>
      </c>
      <c r="B539" t="s">
        <v>4379</v>
      </c>
      <c r="C539" t="s">
        <v>5702</v>
      </c>
      <c r="D539" t="s">
        <v>5704</v>
      </c>
      <c r="E539">
        <v>1796</v>
      </c>
      <c r="F539" t="str">
        <f t="shared" si="8"/>
        <v>18th</v>
      </c>
      <c r="H539" t="s">
        <v>4417</v>
      </c>
      <c r="J539" t="s">
        <v>4379</v>
      </c>
      <c r="K539">
        <v>44290</v>
      </c>
    </row>
    <row r="540" spans="1:11" x14ac:dyDescent="0.25">
      <c r="A540" t="s">
        <v>4354</v>
      </c>
      <c r="B540" t="s">
        <v>5707</v>
      </c>
      <c r="C540" t="s">
        <v>5705</v>
      </c>
      <c r="D540" t="s">
        <v>5706</v>
      </c>
      <c r="E540">
        <v>1796</v>
      </c>
      <c r="F540" t="str">
        <f t="shared" si="8"/>
        <v>18th</v>
      </c>
      <c r="H540" t="s">
        <v>4542</v>
      </c>
      <c r="J540" t="s">
        <v>4379</v>
      </c>
      <c r="K540">
        <v>189076</v>
      </c>
    </row>
    <row r="541" spans="1:11" x14ac:dyDescent="0.25">
      <c r="A541" t="s">
        <v>4354</v>
      </c>
      <c r="B541" t="s">
        <v>5722</v>
      </c>
      <c r="C541" t="s">
        <v>5705</v>
      </c>
      <c r="D541" t="s">
        <v>5721</v>
      </c>
      <c r="E541">
        <v>1797</v>
      </c>
      <c r="F541" t="str">
        <f t="shared" si="8"/>
        <v>18th</v>
      </c>
      <c r="H541" t="s">
        <v>4542</v>
      </c>
      <c r="J541" t="s">
        <v>4379</v>
      </c>
      <c r="K541">
        <v>139563</v>
      </c>
    </row>
    <row r="542" spans="1:11" x14ac:dyDescent="0.25">
      <c r="A542" t="s">
        <v>4354</v>
      </c>
      <c r="B542" t="s">
        <v>5736</v>
      </c>
      <c r="C542" t="s">
        <v>5705</v>
      </c>
      <c r="D542" t="s">
        <v>5735</v>
      </c>
      <c r="E542">
        <v>1799</v>
      </c>
      <c r="F542" t="str">
        <f t="shared" si="8"/>
        <v>18th</v>
      </c>
      <c r="H542" t="s">
        <v>4542</v>
      </c>
      <c r="J542" t="s">
        <v>4379</v>
      </c>
      <c r="K542">
        <v>152655</v>
      </c>
    </row>
    <row r="543" spans="1:11" x14ac:dyDescent="0.25">
      <c r="A543" t="s">
        <v>4354</v>
      </c>
      <c r="B543" t="s">
        <v>8190</v>
      </c>
      <c r="C543" t="s">
        <v>5295</v>
      </c>
      <c r="D543" t="s">
        <v>5373</v>
      </c>
      <c r="E543">
        <v>1762</v>
      </c>
      <c r="F543" t="str">
        <f t="shared" si="8"/>
        <v>18th</v>
      </c>
      <c r="H543" t="s">
        <v>4402</v>
      </c>
      <c r="J543" t="s">
        <v>4442</v>
      </c>
      <c r="K543">
        <v>122484</v>
      </c>
    </row>
    <row r="544" spans="1:11" x14ac:dyDescent="0.25">
      <c r="A544" t="s">
        <v>4354</v>
      </c>
      <c r="B544" t="s">
        <v>8191</v>
      </c>
      <c r="C544" t="s">
        <v>5295</v>
      </c>
      <c r="D544" t="s">
        <v>5397</v>
      </c>
      <c r="E544">
        <v>1764</v>
      </c>
      <c r="F544" t="str">
        <f t="shared" si="8"/>
        <v>18th</v>
      </c>
      <c r="H544" t="s">
        <v>4402</v>
      </c>
      <c r="J544" t="s">
        <v>4442</v>
      </c>
      <c r="K544">
        <v>139979</v>
      </c>
    </row>
    <row r="545" spans="1:11" x14ac:dyDescent="0.25">
      <c r="A545" t="s">
        <v>4354</v>
      </c>
      <c r="B545" t="s">
        <v>4379</v>
      </c>
      <c r="C545" t="s">
        <v>5295</v>
      </c>
      <c r="D545" t="s">
        <v>5296</v>
      </c>
      <c r="E545">
        <v>1754</v>
      </c>
      <c r="F545" t="str">
        <f t="shared" si="8"/>
        <v>18th</v>
      </c>
      <c r="H545" t="s">
        <v>4402</v>
      </c>
      <c r="J545" t="s">
        <v>4442</v>
      </c>
      <c r="K545">
        <v>42844</v>
      </c>
    </row>
    <row r="546" spans="1:11" x14ac:dyDescent="0.25">
      <c r="A546" t="s">
        <v>4354</v>
      </c>
      <c r="B546" t="s">
        <v>8192</v>
      </c>
      <c r="C546" t="s">
        <v>5295</v>
      </c>
      <c r="D546" t="s">
        <v>5451</v>
      </c>
      <c r="E546">
        <v>1769</v>
      </c>
      <c r="F546" t="str">
        <f t="shared" si="8"/>
        <v>18th</v>
      </c>
      <c r="H546" t="s">
        <v>4402</v>
      </c>
      <c r="J546" t="s">
        <v>4442</v>
      </c>
      <c r="K546">
        <v>120130</v>
      </c>
    </row>
    <row r="547" spans="1:11" x14ac:dyDescent="0.25">
      <c r="A547" t="s">
        <v>4354</v>
      </c>
      <c r="B547" t="s">
        <v>4379</v>
      </c>
      <c r="C547" t="s">
        <v>4756</v>
      </c>
      <c r="D547" t="s">
        <v>5025</v>
      </c>
      <c r="E547">
        <v>1704</v>
      </c>
      <c r="F547" t="str">
        <f t="shared" si="8"/>
        <v>18th</v>
      </c>
      <c r="H547" t="s">
        <v>4402</v>
      </c>
      <c r="J547" t="s">
        <v>4442</v>
      </c>
      <c r="K547">
        <v>79926</v>
      </c>
    </row>
    <row r="548" spans="1:11" x14ac:dyDescent="0.25">
      <c r="A548" t="s">
        <v>4354</v>
      </c>
      <c r="B548" t="s">
        <v>4379</v>
      </c>
      <c r="C548" t="s">
        <v>4756</v>
      </c>
      <c r="D548" t="s">
        <v>5026</v>
      </c>
      <c r="E548">
        <v>1704</v>
      </c>
      <c r="F548" t="str">
        <f t="shared" si="8"/>
        <v>18th</v>
      </c>
      <c r="H548" t="s">
        <v>4402</v>
      </c>
      <c r="J548" t="s">
        <v>4442</v>
      </c>
      <c r="K548">
        <v>50700</v>
      </c>
    </row>
    <row r="549" spans="1:11" x14ac:dyDescent="0.25">
      <c r="A549" t="s">
        <v>4354</v>
      </c>
      <c r="B549" t="s">
        <v>8193</v>
      </c>
      <c r="C549" t="s">
        <v>4756</v>
      </c>
      <c r="D549" t="s">
        <v>5027</v>
      </c>
      <c r="E549">
        <v>1704</v>
      </c>
      <c r="F549" t="str">
        <f t="shared" ref="F549:F612" si="9">IF(E549&lt;1200,"12th",IF(AND(1199&lt;E549,E549&lt;1300),"13th",IF(AND(1299&lt;E549,E549&lt;1400),"14th",IF(AND(1399&lt;E549,E549&lt;1500),"15th",IF(AND(1499&lt;E549,E549&lt;1600),"16th",IF(AND(1599&lt;E549,E549&lt;1700),"17th",IF(AND(1699&lt;E549,E549&lt;1800),"18th",IF(AND(1799&lt;E549,E549&lt;1900),"19th",IF(AND(1899&lt;E549,E549&lt;2000),"20th",)))))))))</f>
        <v>18th</v>
      </c>
      <c r="H549" t="s">
        <v>4402</v>
      </c>
      <c r="J549" t="s">
        <v>4442</v>
      </c>
      <c r="K549">
        <v>251293</v>
      </c>
    </row>
    <row r="550" spans="1:11" x14ac:dyDescent="0.25">
      <c r="A550" t="s">
        <v>4354</v>
      </c>
      <c r="B550" t="s">
        <v>4379</v>
      </c>
      <c r="C550" t="s">
        <v>5358</v>
      </c>
      <c r="D550" t="s">
        <v>5359</v>
      </c>
      <c r="E550">
        <v>1761</v>
      </c>
      <c r="F550" t="str">
        <f t="shared" si="9"/>
        <v>18th</v>
      </c>
      <c r="H550" t="s">
        <v>4378</v>
      </c>
      <c r="J550" t="s">
        <v>4442</v>
      </c>
      <c r="K550">
        <v>4460</v>
      </c>
    </row>
    <row r="551" spans="1:11" x14ac:dyDescent="0.25">
      <c r="A551" t="s">
        <v>4354</v>
      </c>
      <c r="B551" t="s">
        <v>4379</v>
      </c>
      <c r="C551" t="s">
        <v>5149</v>
      </c>
      <c r="D551" t="s">
        <v>5150</v>
      </c>
      <c r="E551">
        <v>1735</v>
      </c>
      <c r="F551" t="str">
        <f t="shared" si="9"/>
        <v>18th</v>
      </c>
      <c r="H551" t="s">
        <v>4378</v>
      </c>
      <c r="J551" t="s">
        <v>4442</v>
      </c>
      <c r="K551">
        <v>35275</v>
      </c>
    </row>
    <row r="552" spans="1:11" x14ac:dyDescent="0.25">
      <c r="A552" t="s">
        <v>4354</v>
      </c>
      <c r="B552" t="s">
        <v>5057</v>
      </c>
      <c r="C552" t="s">
        <v>5055</v>
      </c>
      <c r="D552" t="s">
        <v>5056</v>
      </c>
      <c r="E552">
        <v>1715</v>
      </c>
      <c r="F552" t="str">
        <f t="shared" si="9"/>
        <v>18th</v>
      </c>
      <c r="H552" t="s">
        <v>4417</v>
      </c>
      <c r="J552" t="s">
        <v>4379</v>
      </c>
      <c r="K552">
        <v>17565</v>
      </c>
    </row>
    <row r="553" spans="1:11" x14ac:dyDescent="0.25">
      <c r="A553" t="s">
        <v>4354</v>
      </c>
      <c r="B553" t="s">
        <v>8194</v>
      </c>
      <c r="C553" t="s">
        <v>5017</v>
      </c>
      <c r="D553" t="s">
        <v>5018</v>
      </c>
      <c r="E553">
        <v>1701</v>
      </c>
      <c r="F553" t="str">
        <f t="shared" si="9"/>
        <v>18th</v>
      </c>
      <c r="H553" t="s">
        <v>4472</v>
      </c>
      <c r="J553" t="s">
        <v>4383</v>
      </c>
      <c r="K553">
        <v>22800</v>
      </c>
    </row>
    <row r="554" spans="1:11" x14ac:dyDescent="0.25">
      <c r="A554" t="s">
        <v>4354</v>
      </c>
      <c r="B554" t="s">
        <v>4379</v>
      </c>
      <c r="C554" t="s">
        <v>5257</v>
      </c>
      <c r="D554" t="s">
        <v>5417</v>
      </c>
      <c r="E554">
        <v>1766</v>
      </c>
      <c r="F554" t="str">
        <f t="shared" si="9"/>
        <v>18th</v>
      </c>
      <c r="H554" t="s">
        <v>4402</v>
      </c>
      <c r="J554" t="s">
        <v>4442</v>
      </c>
      <c r="K554">
        <v>14413</v>
      </c>
    </row>
    <row r="555" spans="1:11" x14ac:dyDescent="0.25">
      <c r="A555" t="s">
        <v>4354</v>
      </c>
      <c r="B555" t="s">
        <v>8195</v>
      </c>
      <c r="C555" t="s">
        <v>5257</v>
      </c>
      <c r="D555" t="s">
        <v>5549</v>
      </c>
      <c r="E555">
        <v>1778</v>
      </c>
      <c r="F555" t="str">
        <f t="shared" si="9"/>
        <v>18th</v>
      </c>
      <c r="H555" t="s">
        <v>4402</v>
      </c>
      <c r="J555" t="s">
        <v>4442</v>
      </c>
      <c r="K555">
        <v>65536</v>
      </c>
    </row>
    <row r="556" spans="1:11" x14ac:dyDescent="0.25">
      <c r="A556" t="s">
        <v>4354</v>
      </c>
      <c r="B556" t="s">
        <v>4379</v>
      </c>
      <c r="C556" t="s">
        <v>5257</v>
      </c>
      <c r="D556" t="s">
        <v>5292</v>
      </c>
      <c r="E556">
        <v>1753</v>
      </c>
      <c r="F556" t="str">
        <f t="shared" si="9"/>
        <v>18th</v>
      </c>
      <c r="H556" t="s">
        <v>4758</v>
      </c>
      <c r="J556" t="s">
        <v>4442</v>
      </c>
      <c r="K556">
        <v>3421</v>
      </c>
    </row>
    <row r="557" spans="1:11" x14ac:dyDescent="0.25">
      <c r="A557" t="s">
        <v>4354</v>
      </c>
      <c r="B557" t="s">
        <v>4379</v>
      </c>
      <c r="C557" t="s">
        <v>5257</v>
      </c>
      <c r="D557" t="s">
        <v>5258</v>
      </c>
      <c r="E557">
        <v>1749</v>
      </c>
      <c r="F557" t="str">
        <f t="shared" si="9"/>
        <v>18th</v>
      </c>
      <c r="H557" t="s">
        <v>4402</v>
      </c>
      <c r="J557" t="s">
        <v>4442</v>
      </c>
      <c r="K557">
        <v>15969</v>
      </c>
    </row>
    <row r="558" spans="1:11" x14ac:dyDescent="0.25">
      <c r="A558" t="s">
        <v>4354</v>
      </c>
      <c r="B558" t="s">
        <v>4379</v>
      </c>
      <c r="C558" t="s">
        <v>5257</v>
      </c>
      <c r="D558" t="s">
        <v>5259</v>
      </c>
      <c r="E558">
        <v>1749</v>
      </c>
      <c r="F558" t="str">
        <f t="shared" si="9"/>
        <v>18th</v>
      </c>
      <c r="H558" t="s">
        <v>4402</v>
      </c>
      <c r="J558" t="s">
        <v>4442</v>
      </c>
      <c r="K558">
        <v>16385</v>
      </c>
    </row>
    <row r="559" spans="1:11" x14ac:dyDescent="0.25">
      <c r="A559" t="s">
        <v>4354</v>
      </c>
      <c r="B559" t="s">
        <v>4379</v>
      </c>
      <c r="C559" t="s">
        <v>5257</v>
      </c>
      <c r="D559" t="s">
        <v>5293</v>
      </c>
      <c r="E559">
        <v>1753</v>
      </c>
      <c r="F559" t="str">
        <f t="shared" si="9"/>
        <v>18th</v>
      </c>
      <c r="H559" t="s">
        <v>4402</v>
      </c>
      <c r="J559" t="s">
        <v>4442</v>
      </c>
      <c r="K559">
        <v>7033</v>
      </c>
    </row>
    <row r="560" spans="1:11" x14ac:dyDescent="0.25">
      <c r="A560" t="s">
        <v>4354</v>
      </c>
      <c r="B560" t="s">
        <v>4379</v>
      </c>
      <c r="C560" t="s">
        <v>5257</v>
      </c>
      <c r="D560" t="s">
        <v>5434</v>
      </c>
      <c r="E560">
        <v>1768</v>
      </c>
      <c r="F560" t="str">
        <f t="shared" si="9"/>
        <v>18th</v>
      </c>
      <c r="H560" t="s">
        <v>4402</v>
      </c>
      <c r="J560" t="s">
        <v>4442</v>
      </c>
      <c r="K560">
        <v>4924</v>
      </c>
    </row>
    <row r="561" spans="1:11" x14ac:dyDescent="0.25">
      <c r="A561" t="s">
        <v>4354</v>
      </c>
      <c r="B561" t="s">
        <v>8196</v>
      </c>
      <c r="C561" t="s">
        <v>5569</v>
      </c>
      <c r="D561" t="s">
        <v>5570</v>
      </c>
      <c r="E561">
        <v>1781</v>
      </c>
      <c r="F561" t="str">
        <f t="shared" si="9"/>
        <v>18th</v>
      </c>
      <c r="H561" t="s">
        <v>4389</v>
      </c>
      <c r="J561" t="s">
        <v>4442</v>
      </c>
      <c r="K561">
        <v>130784</v>
      </c>
    </row>
    <row r="562" spans="1:11" x14ac:dyDescent="0.25">
      <c r="A562" t="s">
        <v>4354</v>
      </c>
      <c r="B562" t="s">
        <v>8197</v>
      </c>
      <c r="C562" t="s">
        <v>5519</v>
      </c>
      <c r="D562" t="s">
        <v>5521</v>
      </c>
      <c r="E562">
        <v>1775</v>
      </c>
      <c r="F562" t="str">
        <f t="shared" si="9"/>
        <v>18th</v>
      </c>
      <c r="H562" t="s">
        <v>4472</v>
      </c>
      <c r="J562" t="s">
        <v>4442</v>
      </c>
      <c r="K562">
        <v>3637</v>
      </c>
    </row>
    <row r="563" spans="1:11" x14ac:dyDescent="0.25">
      <c r="A563" t="s">
        <v>4354</v>
      </c>
      <c r="B563" t="s">
        <v>4379</v>
      </c>
      <c r="C563" t="s">
        <v>5519</v>
      </c>
      <c r="D563" t="s">
        <v>5520</v>
      </c>
      <c r="E563">
        <v>1775</v>
      </c>
      <c r="F563" t="str">
        <f t="shared" si="9"/>
        <v>18th</v>
      </c>
      <c r="H563" t="s">
        <v>4472</v>
      </c>
      <c r="J563" t="s">
        <v>4442</v>
      </c>
      <c r="K563">
        <v>5097</v>
      </c>
    </row>
    <row r="564" spans="1:11" x14ac:dyDescent="0.25">
      <c r="A564" t="s">
        <v>4354</v>
      </c>
      <c r="B564" t="s">
        <v>4379</v>
      </c>
      <c r="C564" t="s">
        <v>5519</v>
      </c>
      <c r="D564" t="s">
        <v>5522</v>
      </c>
      <c r="E564">
        <v>1775</v>
      </c>
      <c r="F564" t="str">
        <f t="shared" si="9"/>
        <v>18th</v>
      </c>
      <c r="H564" t="s">
        <v>4472</v>
      </c>
      <c r="J564" t="s">
        <v>4442</v>
      </c>
      <c r="K564">
        <v>8013</v>
      </c>
    </row>
    <row r="565" spans="1:11" x14ac:dyDescent="0.25">
      <c r="A565" t="s">
        <v>4354</v>
      </c>
      <c r="B565" t="s">
        <v>4379</v>
      </c>
      <c r="C565" t="s">
        <v>5519</v>
      </c>
      <c r="D565" t="s">
        <v>5523</v>
      </c>
      <c r="E565">
        <v>1775</v>
      </c>
      <c r="F565" t="str">
        <f t="shared" si="9"/>
        <v>18th</v>
      </c>
      <c r="H565" t="s">
        <v>4472</v>
      </c>
      <c r="J565" t="s">
        <v>4442</v>
      </c>
      <c r="K565">
        <v>3681</v>
      </c>
    </row>
    <row r="566" spans="1:11" x14ac:dyDescent="0.25">
      <c r="A566" t="s">
        <v>4354</v>
      </c>
      <c r="B566" t="s">
        <v>4379</v>
      </c>
      <c r="C566" t="s">
        <v>5519</v>
      </c>
      <c r="D566" t="s">
        <v>5524</v>
      </c>
      <c r="E566">
        <v>1775</v>
      </c>
      <c r="F566" t="str">
        <f t="shared" si="9"/>
        <v>18th</v>
      </c>
      <c r="H566" t="s">
        <v>4472</v>
      </c>
      <c r="J566" t="s">
        <v>4442</v>
      </c>
      <c r="K566">
        <v>9153</v>
      </c>
    </row>
    <row r="567" spans="1:11" x14ac:dyDescent="0.25">
      <c r="A567" t="s">
        <v>4354</v>
      </c>
      <c r="B567" t="s">
        <v>4379</v>
      </c>
      <c r="C567" t="s">
        <v>5519</v>
      </c>
      <c r="D567" t="s">
        <v>5620</v>
      </c>
      <c r="E567">
        <v>1785</v>
      </c>
      <c r="F567" t="str">
        <f t="shared" si="9"/>
        <v>18th</v>
      </c>
      <c r="H567" t="s">
        <v>4472</v>
      </c>
      <c r="J567" t="s">
        <v>4442</v>
      </c>
      <c r="K567">
        <v>1988</v>
      </c>
    </row>
    <row r="568" spans="1:11" x14ac:dyDescent="0.25">
      <c r="A568" t="s">
        <v>4354</v>
      </c>
      <c r="B568" t="s">
        <v>4379</v>
      </c>
      <c r="C568" t="s">
        <v>5519</v>
      </c>
      <c r="D568" t="s">
        <v>5572</v>
      </c>
      <c r="E568">
        <v>1781</v>
      </c>
      <c r="F568" t="str">
        <f t="shared" si="9"/>
        <v>18th</v>
      </c>
      <c r="H568" t="s">
        <v>4472</v>
      </c>
      <c r="J568" t="s">
        <v>4442</v>
      </c>
      <c r="K568">
        <v>2243</v>
      </c>
    </row>
    <row r="569" spans="1:11" x14ac:dyDescent="0.25">
      <c r="A569" t="s">
        <v>4354</v>
      </c>
      <c r="B569" t="s">
        <v>4379</v>
      </c>
      <c r="C569" t="s">
        <v>5519</v>
      </c>
      <c r="D569" t="s">
        <v>5571</v>
      </c>
      <c r="E569">
        <v>1781</v>
      </c>
      <c r="F569" t="str">
        <f t="shared" si="9"/>
        <v>18th</v>
      </c>
      <c r="H569" t="s">
        <v>4472</v>
      </c>
      <c r="J569" t="s">
        <v>4442</v>
      </c>
      <c r="K569">
        <v>5774</v>
      </c>
    </row>
    <row r="570" spans="1:11" x14ac:dyDescent="0.25">
      <c r="A570" t="s">
        <v>4354</v>
      </c>
      <c r="B570" t="s">
        <v>8198</v>
      </c>
      <c r="C570" t="s">
        <v>5174</v>
      </c>
      <c r="D570" t="s">
        <v>5201</v>
      </c>
      <c r="E570">
        <v>1741</v>
      </c>
      <c r="F570" t="str">
        <f t="shared" si="9"/>
        <v>18th</v>
      </c>
      <c r="H570" t="s">
        <v>4378</v>
      </c>
      <c r="J570" t="s">
        <v>4442</v>
      </c>
      <c r="K570">
        <v>96718</v>
      </c>
    </row>
    <row r="571" spans="1:11" x14ac:dyDescent="0.25">
      <c r="A571" t="s">
        <v>4354</v>
      </c>
      <c r="B571" t="s">
        <v>4379</v>
      </c>
      <c r="C571" t="s">
        <v>5174</v>
      </c>
      <c r="D571" t="s">
        <v>5175</v>
      </c>
      <c r="E571">
        <v>1737</v>
      </c>
      <c r="F571" t="str">
        <f t="shared" si="9"/>
        <v>18th</v>
      </c>
      <c r="H571" t="s">
        <v>4378</v>
      </c>
      <c r="J571" t="s">
        <v>4442</v>
      </c>
      <c r="K571">
        <v>16479</v>
      </c>
    </row>
    <row r="572" spans="1:11" x14ac:dyDescent="0.25">
      <c r="A572" t="s">
        <v>4354</v>
      </c>
      <c r="B572" t="s">
        <v>8199</v>
      </c>
      <c r="C572" t="s">
        <v>5174</v>
      </c>
      <c r="D572" t="s">
        <v>5216</v>
      </c>
      <c r="E572">
        <v>1743</v>
      </c>
      <c r="F572" t="str">
        <f t="shared" si="9"/>
        <v>18th</v>
      </c>
      <c r="H572" t="s">
        <v>4378</v>
      </c>
      <c r="J572" t="s">
        <v>4442</v>
      </c>
      <c r="K572">
        <v>41676</v>
      </c>
    </row>
    <row r="573" spans="1:11" x14ac:dyDescent="0.25">
      <c r="A573" t="s">
        <v>4354</v>
      </c>
      <c r="B573" t="s">
        <v>4379</v>
      </c>
      <c r="C573" t="s">
        <v>5208</v>
      </c>
      <c r="D573" t="s">
        <v>5534</v>
      </c>
      <c r="E573">
        <v>1776</v>
      </c>
      <c r="F573" t="str">
        <f t="shared" si="9"/>
        <v>18th</v>
      </c>
      <c r="H573" t="s">
        <v>4378</v>
      </c>
      <c r="J573" t="s">
        <v>4442</v>
      </c>
      <c r="K573">
        <v>25148</v>
      </c>
    </row>
    <row r="574" spans="1:11" x14ac:dyDescent="0.25">
      <c r="A574" t="s">
        <v>4354</v>
      </c>
      <c r="B574" t="s">
        <v>4379</v>
      </c>
      <c r="C574" t="s">
        <v>5208</v>
      </c>
      <c r="D574" t="s">
        <v>5209</v>
      </c>
      <c r="E574">
        <v>1742</v>
      </c>
      <c r="F574" t="str">
        <f t="shared" si="9"/>
        <v>18th</v>
      </c>
      <c r="H574" t="s">
        <v>4378</v>
      </c>
      <c r="J574" t="s">
        <v>4442</v>
      </c>
      <c r="K574">
        <v>14356</v>
      </c>
    </row>
    <row r="575" spans="1:11" x14ac:dyDescent="0.25">
      <c r="A575" t="s">
        <v>4354</v>
      </c>
      <c r="B575" t="s">
        <v>4379</v>
      </c>
      <c r="C575" t="s">
        <v>5208</v>
      </c>
      <c r="D575" t="s">
        <v>5647</v>
      </c>
      <c r="E575">
        <v>1788</v>
      </c>
      <c r="F575" t="str">
        <f t="shared" si="9"/>
        <v>18th</v>
      </c>
      <c r="H575" t="s">
        <v>4378</v>
      </c>
      <c r="J575" t="s">
        <v>4442</v>
      </c>
      <c r="K575">
        <v>15010</v>
      </c>
    </row>
    <row r="576" spans="1:11" x14ac:dyDescent="0.25">
      <c r="A576" t="s">
        <v>4354</v>
      </c>
      <c r="B576" t="s">
        <v>4379</v>
      </c>
      <c r="C576" t="s">
        <v>5208</v>
      </c>
      <c r="D576" t="s">
        <v>5383</v>
      </c>
      <c r="E576">
        <v>1763</v>
      </c>
      <c r="F576" t="str">
        <f t="shared" si="9"/>
        <v>18th</v>
      </c>
      <c r="H576" t="s">
        <v>4378</v>
      </c>
      <c r="J576" t="s">
        <v>4442</v>
      </c>
      <c r="K576">
        <v>59685</v>
      </c>
    </row>
    <row r="577" spans="1:11" x14ac:dyDescent="0.25">
      <c r="A577" t="s">
        <v>4354</v>
      </c>
      <c r="B577" t="s">
        <v>8200</v>
      </c>
      <c r="C577" t="s">
        <v>5048</v>
      </c>
      <c r="D577" t="s">
        <v>5049</v>
      </c>
      <c r="E577">
        <v>1713</v>
      </c>
      <c r="F577" t="str">
        <f t="shared" si="9"/>
        <v>18th</v>
      </c>
      <c r="H577" t="s">
        <v>4378</v>
      </c>
      <c r="J577" t="s">
        <v>4442</v>
      </c>
      <c r="K577">
        <v>221100</v>
      </c>
    </row>
    <row r="578" spans="1:11" x14ac:dyDescent="0.25">
      <c r="A578" t="s">
        <v>4354</v>
      </c>
      <c r="B578" t="s">
        <v>8201</v>
      </c>
      <c r="C578" t="s">
        <v>5398</v>
      </c>
      <c r="D578" t="s">
        <v>5684</v>
      </c>
      <c r="E578">
        <v>1794</v>
      </c>
      <c r="F578" t="str">
        <f t="shared" si="9"/>
        <v>18th</v>
      </c>
      <c r="H578" t="s">
        <v>4389</v>
      </c>
      <c r="J578" t="s">
        <v>4442</v>
      </c>
      <c r="K578">
        <v>39078</v>
      </c>
    </row>
    <row r="579" spans="1:11" x14ac:dyDescent="0.25">
      <c r="A579" t="s">
        <v>4354</v>
      </c>
      <c r="B579" t="s">
        <v>4379</v>
      </c>
      <c r="C579" t="s">
        <v>5398</v>
      </c>
      <c r="D579" t="s">
        <v>5510</v>
      </c>
      <c r="E579">
        <v>1774</v>
      </c>
      <c r="F579" t="str">
        <f t="shared" si="9"/>
        <v>18th</v>
      </c>
      <c r="H579" t="s">
        <v>4758</v>
      </c>
      <c r="J579" t="s">
        <v>4442</v>
      </c>
      <c r="K579">
        <v>10448</v>
      </c>
    </row>
    <row r="580" spans="1:11" x14ac:dyDescent="0.25">
      <c r="A580" t="s">
        <v>4354</v>
      </c>
      <c r="B580" t="s">
        <v>4379</v>
      </c>
      <c r="C580" t="s">
        <v>5398</v>
      </c>
      <c r="D580" t="s">
        <v>5399</v>
      </c>
      <c r="E580">
        <v>1764</v>
      </c>
      <c r="F580" t="str">
        <f t="shared" si="9"/>
        <v>18th</v>
      </c>
      <c r="H580" t="s">
        <v>4472</v>
      </c>
      <c r="J580" t="s">
        <v>4383</v>
      </c>
      <c r="K580">
        <v>5428</v>
      </c>
    </row>
    <row r="581" spans="1:11" x14ac:dyDescent="0.25">
      <c r="A581" t="s">
        <v>4354</v>
      </c>
      <c r="B581" t="s">
        <v>4379</v>
      </c>
      <c r="C581" t="s">
        <v>5398</v>
      </c>
      <c r="D581" t="s">
        <v>5685</v>
      </c>
      <c r="E581">
        <v>1794</v>
      </c>
      <c r="F581" t="str">
        <f t="shared" si="9"/>
        <v>18th</v>
      </c>
      <c r="H581" t="s">
        <v>4389</v>
      </c>
      <c r="J581" t="s">
        <v>4442</v>
      </c>
      <c r="K581">
        <v>27544</v>
      </c>
    </row>
    <row r="582" spans="1:11" x14ac:dyDescent="0.25">
      <c r="A582" t="s">
        <v>4354</v>
      </c>
      <c r="B582" t="s">
        <v>8202</v>
      </c>
      <c r="C582" t="s">
        <v>5398</v>
      </c>
      <c r="D582" t="s">
        <v>5550</v>
      </c>
      <c r="E582">
        <v>1778</v>
      </c>
      <c r="F582" t="str">
        <f t="shared" si="9"/>
        <v>18th</v>
      </c>
      <c r="H582" t="s">
        <v>4472</v>
      </c>
      <c r="J582" t="s">
        <v>4383</v>
      </c>
      <c r="K582">
        <v>15641</v>
      </c>
    </row>
    <row r="583" spans="1:11" x14ac:dyDescent="0.25">
      <c r="A583" t="s">
        <v>4354</v>
      </c>
      <c r="B583" t="s">
        <v>4379</v>
      </c>
      <c r="C583" t="s">
        <v>5653</v>
      </c>
      <c r="D583" t="s">
        <v>5665</v>
      </c>
      <c r="E583">
        <v>1791</v>
      </c>
      <c r="F583" t="str">
        <f t="shared" si="9"/>
        <v>18th</v>
      </c>
      <c r="H583" t="s">
        <v>4389</v>
      </c>
      <c r="J583" t="s">
        <v>4379</v>
      </c>
      <c r="K583">
        <v>4456</v>
      </c>
    </row>
    <row r="584" spans="1:11" x14ac:dyDescent="0.25">
      <c r="A584" t="s">
        <v>4354</v>
      </c>
      <c r="B584" t="s">
        <v>8203</v>
      </c>
      <c r="C584" t="s">
        <v>5653</v>
      </c>
      <c r="D584" t="s">
        <v>36</v>
      </c>
      <c r="E584">
        <v>1792</v>
      </c>
      <c r="F584" t="str">
        <f t="shared" si="9"/>
        <v>18th</v>
      </c>
      <c r="H584" t="s">
        <v>4542</v>
      </c>
      <c r="J584" t="s">
        <v>4379</v>
      </c>
      <c r="K584">
        <v>11436</v>
      </c>
    </row>
    <row r="585" spans="1:11" x14ac:dyDescent="0.25">
      <c r="A585" t="s">
        <v>4354</v>
      </c>
      <c r="B585" t="s">
        <v>4379</v>
      </c>
      <c r="C585" t="s">
        <v>5653</v>
      </c>
      <c r="D585" t="s">
        <v>5686</v>
      </c>
      <c r="E585">
        <v>1794</v>
      </c>
      <c r="F585" t="str">
        <f t="shared" si="9"/>
        <v>18th</v>
      </c>
      <c r="H585" t="s">
        <v>4472</v>
      </c>
      <c r="J585" t="s">
        <v>4379</v>
      </c>
      <c r="K585">
        <v>8435</v>
      </c>
    </row>
    <row r="586" spans="1:11" x14ac:dyDescent="0.25">
      <c r="A586" t="s">
        <v>4354</v>
      </c>
      <c r="B586" t="s">
        <v>4379</v>
      </c>
      <c r="C586" t="s">
        <v>5653</v>
      </c>
      <c r="D586" t="s">
        <v>5654</v>
      </c>
      <c r="E586">
        <v>1789</v>
      </c>
      <c r="F586" t="str">
        <f t="shared" si="9"/>
        <v>18th</v>
      </c>
      <c r="H586" t="s">
        <v>4382</v>
      </c>
      <c r="J586" t="s">
        <v>4379</v>
      </c>
      <c r="K586">
        <v>790</v>
      </c>
    </row>
    <row r="587" spans="1:11" x14ac:dyDescent="0.25">
      <c r="A587" t="s">
        <v>4354</v>
      </c>
      <c r="B587" t="s">
        <v>4379</v>
      </c>
      <c r="C587" t="s">
        <v>5653</v>
      </c>
      <c r="D587" t="s">
        <v>5655</v>
      </c>
      <c r="E587">
        <v>1789</v>
      </c>
      <c r="F587" t="str">
        <f t="shared" si="9"/>
        <v>18th</v>
      </c>
      <c r="H587" t="s">
        <v>4389</v>
      </c>
      <c r="J587" t="s">
        <v>4379</v>
      </c>
      <c r="K587">
        <v>6565</v>
      </c>
    </row>
    <row r="588" spans="1:11" x14ac:dyDescent="0.25">
      <c r="A588" t="s">
        <v>4354</v>
      </c>
      <c r="B588" t="s">
        <v>8204</v>
      </c>
      <c r="C588" t="s">
        <v>5653</v>
      </c>
      <c r="D588" t="s">
        <v>5700</v>
      </c>
      <c r="E588">
        <v>1795</v>
      </c>
      <c r="F588" t="str">
        <f t="shared" si="9"/>
        <v>18th</v>
      </c>
      <c r="H588" t="s">
        <v>4378</v>
      </c>
      <c r="J588" t="s">
        <v>4379</v>
      </c>
      <c r="K588">
        <v>41371</v>
      </c>
    </row>
    <row r="589" spans="1:11" x14ac:dyDescent="0.25">
      <c r="A589" t="s">
        <v>4354</v>
      </c>
      <c r="B589" t="s">
        <v>4379</v>
      </c>
      <c r="C589" t="s">
        <v>5600</v>
      </c>
      <c r="D589" t="s">
        <v>5636</v>
      </c>
      <c r="E589">
        <v>1787</v>
      </c>
      <c r="F589" t="str">
        <f t="shared" si="9"/>
        <v>18th</v>
      </c>
      <c r="H589" t="s">
        <v>4378</v>
      </c>
      <c r="J589" t="s">
        <v>4442</v>
      </c>
      <c r="K589">
        <v>53840</v>
      </c>
    </row>
    <row r="590" spans="1:11" x14ac:dyDescent="0.25">
      <c r="A590" t="s">
        <v>4354</v>
      </c>
      <c r="B590" t="s">
        <v>4379</v>
      </c>
      <c r="C590" t="s">
        <v>5600</v>
      </c>
      <c r="D590" t="s">
        <v>5708</v>
      </c>
      <c r="E590">
        <v>1796</v>
      </c>
      <c r="F590" t="str">
        <f t="shared" si="9"/>
        <v>18th</v>
      </c>
      <c r="H590" t="s">
        <v>4378</v>
      </c>
      <c r="J590" t="s">
        <v>4379</v>
      </c>
      <c r="K590">
        <v>25809</v>
      </c>
    </row>
    <row r="591" spans="1:11" x14ac:dyDescent="0.25">
      <c r="A591" t="s">
        <v>4354</v>
      </c>
      <c r="B591" t="s">
        <v>4379</v>
      </c>
      <c r="C591" t="s">
        <v>5600</v>
      </c>
      <c r="D591" t="s">
        <v>5688</v>
      </c>
      <c r="E591">
        <v>1794</v>
      </c>
      <c r="F591" t="str">
        <f t="shared" si="9"/>
        <v>18th</v>
      </c>
      <c r="H591" t="s">
        <v>4472</v>
      </c>
      <c r="J591" t="s">
        <v>4379</v>
      </c>
      <c r="K591">
        <v>13429</v>
      </c>
    </row>
    <row r="592" spans="1:11" x14ac:dyDescent="0.25">
      <c r="A592" t="s">
        <v>4354</v>
      </c>
      <c r="B592" t="s">
        <v>8205</v>
      </c>
      <c r="C592" t="s">
        <v>5600</v>
      </c>
      <c r="D592" t="s">
        <v>5677</v>
      </c>
      <c r="E592">
        <v>1793</v>
      </c>
      <c r="F592" t="str">
        <f t="shared" si="9"/>
        <v>18th</v>
      </c>
      <c r="H592" t="s">
        <v>4389</v>
      </c>
      <c r="J592" t="s">
        <v>4379</v>
      </c>
      <c r="K592">
        <v>13764</v>
      </c>
    </row>
    <row r="593" spans="1:11" x14ac:dyDescent="0.25">
      <c r="A593" t="s">
        <v>4354</v>
      </c>
      <c r="B593" t="s">
        <v>8206</v>
      </c>
      <c r="C593" t="s">
        <v>5600</v>
      </c>
      <c r="D593" t="s">
        <v>5601</v>
      </c>
      <c r="E593">
        <v>1784</v>
      </c>
      <c r="F593" t="str">
        <f t="shared" si="9"/>
        <v>18th</v>
      </c>
      <c r="H593" t="s">
        <v>4378</v>
      </c>
      <c r="J593" t="s">
        <v>4379</v>
      </c>
      <c r="K593">
        <v>19650</v>
      </c>
    </row>
    <row r="594" spans="1:11" x14ac:dyDescent="0.25">
      <c r="A594" t="s">
        <v>4354</v>
      </c>
      <c r="B594" t="s">
        <v>4379</v>
      </c>
      <c r="C594" t="s">
        <v>5600</v>
      </c>
      <c r="D594" t="s">
        <v>5687</v>
      </c>
      <c r="E594">
        <v>1794</v>
      </c>
      <c r="F594" t="str">
        <f t="shared" si="9"/>
        <v>18th</v>
      </c>
      <c r="H594" t="s">
        <v>4472</v>
      </c>
      <c r="J594" t="s">
        <v>4379</v>
      </c>
      <c r="K594">
        <v>7821</v>
      </c>
    </row>
    <row r="595" spans="1:11" x14ac:dyDescent="0.25">
      <c r="A595" t="s">
        <v>4354</v>
      </c>
      <c r="B595" t="s">
        <v>4379</v>
      </c>
      <c r="C595" t="s">
        <v>5600</v>
      </c>
      <c r="D595" t="s">
        <v>5648</v>
      </c>
      <c r="E595">
        <v>1788</v>
      </c>
      <c r="F595" t="str">
        <f t="shared" si="9"/>
        <v>18th</v>
      </c>
      <c r="H595" t="s">
        <v>4389</v>
      </c>
      <c r="J595" t="s">
        <v>4379</v>
      </c>
      <c r="K595">
        <v>4816</v>
      </c>
    </row>
    <row r="596" spans="1:11" x14ac:dyDescent="0.25">
      <c r="A596" t="s">
        <v>4354</v>
      </c>
      <c r="B596" t="s">
        <v>4379</v>
      </c>
      <c r="C596" t="s">
        <v>5600</v>
      </c>
      <c r="D596" t="s">
        <v>5656</v>
      </c>
      <c r="E596">
        <v>1789</v>
      </c>
      <c r="F596" t="str">
        <f t="shared" si="9"/>
        <v>18th</v>
      </c>
      <c r="H596" t="s">
        <v>4389</v>
      </c>
      <c r="J596" t="s">
        <v>4379</v>
      </c>
      <c r="K596">
        <v>1956</v>
      </c>
    </row>
    <row r="597" spans="1:11" x14ac:dyDescent="0.25">
      <c r="A597" t="s">
        <v>4354</v>
      </c>
      <c r="B597" t="s">
        <v>8207</v>
      </c>
      <c r="C597" t="s">
        <v>5723</v>
      </c>
      <c r="D597" t="s">
        <v>5724</v>
      </c>
      <c r="E597">
        <v>1797</v>
      </c>
      <c r="F597" t="str">
        <f t="shared" si="9"/>
        <v>18th</v>
      </c>
      <c r="H597" t="s">
        <v>4402</v>
      </c>
      <c r="J597" t="s">
        <v>4442</v>
      </c>
      <c r="K597">
        <v>109663</v>
      </c>
    </row>
    <row r="598" spans="1:11" x14ac:dyDescent="0.25">
      <c r="A598" t="s">
        <v>4354</v>
      </c>
      <c r="B598" t="s">
        <v>4379</v>
      </c>
      <c r="C598" t="s">
        <v>5236</v>
      </c>
      <c r="D598" t="s">
        <v>5237</v>
      </c>
      <c r="E598">
        <v>1746</v>
      </c>
      <c r="F598" t="str">
        <f t="shared" si="9"/>
        <v>18th</v>
      </c>
      <c r="H598" t="s">
        <v>4402</v>
      </c>
      <c r="J598" t="s">
        <v>4379</v>
      </c>
      <c r="K598">
        <v>7638</v>
      </c>
    </row>
    <row r="599" spans="1:11" x14ac:dyDescent="0.25">
      <c r="A599" t="s">
        <v>4354</v>
      </c>
      <c r="B599" t="s">
        <v>4379</v>
      </c>
      <c r="C599" t="s">
        <v>5689</v>
      </c>
      <c r="D599" t="s">
        <v>5690</v>
      </c>
      <c r="E599">
        <v>1794</v>
      </c>
      <c r="F599" t="str">
        <f t="shared" si="9"/>
        <v>18th</v>
      </c>
      <c r="H599" t="s">
        <v>4382</v>
      </c>
      <c r="J599" t="s">
        <v>4383</v>
      </c>
      <c r="K599">
        <v>37179</v>
      </c>
    </row>
    <row r="600" spans="1:11" x14ac:dyDescent="0.25">
      <c r="A600" t="s">
        <v>4354</v>
      </c>
      <c r="B600" t="s">
        <v>8208</v>
      </c>
      <c r="C600" t="s">
        <v>5689</v>
      </c>
      <c r="D600" t="s">
        <v>5691</v>
      </c>
      <c r="E600">
        <v>1794</v>
      </c>
      <c r="F600" t="str">
        <f t="shared" si="9"/>
        <v>18th</v>
      </c>
      <c r="H600" t="s">
        <v>4382</v>
      </c>
      <c r="J600" t="s">
        <v>4383</v>
      </c>
      <c r="K600">
        <v>34293</v>
      </c>
    </row>
    <row r="601" spans="1:11" x14ac:dyDescent="0.25">
      <c r="A601" t="s">
        <v>4354</v>
      </c>
      <c r="B601" t="s">
        <v>4379</v>
      </c>
      <c r="C601" t="s">
        <v>5689</v>
      </c>
      <c r="D601" t="s">
        <v>5692</v>
      </c>
      <c r="E601">
        <v>1794</v>
      </c>
      <c r="F601" t="str">
        <f t="shared" si="9"/>
        <v>18th</v>
      </c>
      <c r="H601" t="s">
        <v>4382</v>
      </c>
      <c r="J601" t="s">
        <v>4383</v>
      </c>
      <c r="K601">
        <v>6132</v>
      </c>
    </row>
    <row r="602" spans="1:11" x14ac:dyDescent="0.25">
      <c r="A602" t="s">
        <v>4354</v>
      </c>
      <c r="B602" t="s">
        <v>4379</v>
      </c>
      <c r="C602" t="s">
        <v>5689</v>
      </c>
      <c r="D602" t="s">
        <v>5693</v>
      </c>
      <c r="E602">
        <v>1794</v>
      </c>
      <c r="F602" t="str">
        <f t="shared" si="9"/>
        <v>18th</v>
      </c>
      <c r="H602" t="s">
        <v>4382</v>
      </c>
      <c r="J602" t="s">
        <v>4383</v>
      </c>
      <c r="K602">
        <v>3956</v>
      </c>
    </row>
    <row r="603" spans="1:11" x14ac:dyDescent="0.25">
      <c r="A603" t="s">
        <v>4354</v>
      </c>
      <c r="B603" t="s">
        <v>4379</v>
      </c>
      <c r="C603" t="s">
        <v>5689</v>
      </c>
      <c r="D603" t="s">
        <v>5694</v>
      </c>
      <c r="E603">
        <v>1794</v>
      </c>
      <c r="F603" t="str">
        <f t="shared" si="9"/>
        <v>18th</v>
      </c>
      <c r="H603" t="s">
        <v>4382</v>
      </c>
      <c r="J603" t="s">
        <v>4442</v>
      </c>
      <c r="K603">
        <v>9064</v>
      </c>
    </row>
    <row r="604" spans="1:11" x14ac:dyDescent="0.25">
      <c r="A604" t="s">
        <v>4354</v>
      </c>
      <c r="B604" t="s">
        <v>4379</v>
      </c>
      <c r="C604" t="s">
        <v>5689</v>
      </c>
      <c r="D604" t="s">
        <v>5695</v>
      </c>
      <c r="E604">
        <v>1794</v>
      </c>
      <c r="F604" t="str">
        <f t="shared" si="9"/>
        <v>18th</v>
      </c>
      <c r="H604" t="s">
        <v>4382</v>
      </c>
      <c r="J604" t="s">
        <v>4383</v>
      </c>
      <c r="K604">
        <v>4634</v>
      </c>
    </row>
    <row r="605" spans="1:11" x14ac:dyDescent="0.25">
      <c r="A605" t="s">
        <v>4354</v>
      </c>
      <c r="B605" t="s">
        <v>5696</v>
      </c>
      <c r="C605" t="s">
        <v>5689</v>
      </c>
      <c r="D605" t="s">
        <v>5696</v>
      </c>
      <c r="E605">
        <v>1794</v>
      </c>
      <c r="F605" t="str">
        <f t="shared" si="9"/>
        <v>18th</v>
      </c>
      <c r="H605" t="s">
        <v>4382</v>
      </c>
      <c r="J605" t="s">
        <v>4383</v>
      </c>
      <c r="K605">
        <v>8210</v>
      </c>
    </row>
    <row r="606" spans="1:11" x14ac:dyDescent="0.25">
      <c r="A606" t="s">
        <v>4354</v>
      </c>
      <c r="B606" t="s">
        <v>8209</v>
      </c>
      <c r="C606" t="s">
        <v>5360</v>
      </c>
      <c r="D606" t="s">
        <v>5361</v>
      </c>
      <c r="E606">
        <v>1761</v>
      </c>
      <c r="F606" t="str">
        <f t="shared" si="9"/>
        <v>18th</v>
      </c>
      <c r="H606" t="s">
        <v>4378</v>
      </c>
      <c r="J606" t="s">
        <v>4442</v>
      </c>
      <c r="K606">
        <v>44201</v>
      </c>
    </row>
    <row r="607" spans="1:11" x14ac:dyDescent="0.25">
      <c r="A607" t="s">
        <v>4354</v>
      </c>
      <c r="B607" t="s">
        <v>4379</v>
      </c>
      <c r="C607" t="s">
        <v>5335</v>
      </c>
      <c r="D607" t="s">
        <v>5362</v>
      </c>
      <c r="E607">
        <v>1761</v>
      </c>
      <c r="F607" t="str">
        <f t="shared" si="9"/>
        <v>18th</v>
      </c>
      <c r="H607" t="s">
        <v>4472</v>
      </c>
      <c r="J607" t="s">
        <v>4383</v>
      </c>
      <c r="K607">
        <v>12875</v>
      </c>
    </row>
    <row r="608" spans="1:11" x14ac:dyDescent="0.25">
      <c r="A608" t="s">
        <v>4354</v>
      </c>
      <c r="B608" t="s">
        <v>4379</v>
      </c>
      <c r="C608" t="s">
        <v>5335</v>
      </c>
      <c r="D608" t="s">
        <v>5336</v>
      </c>
      <c r="E608">
        <v>1758</v>
      </c>
      <c r="F608" t="str">
        <f t="shared" si="9"/>
        <v>18th</v>
      </c>
      <c r="H608" t="s">
        <v>4382</v>
      </c>
      <c r="J608" t="s">
        <v>4383</v>
      </c>
      <c r="K608">
        <v>3172</v>
      </c>
    </row>
    <row r="609" spans="1:11" x14ac:dyDescent="0.25">
      <c r="A609" t="s">
        <v>4354</v>
      </c>
      <c r="B609" t="s">
        <v>4379</v>
      </c>
      <c r="C609" t="s">
        <v>5384</v>
      </c>
      <c r="D609" t="s">
        <v>5385</v>
      </c>
      <c r="E609">
        <v>1763</v>
      </c>
      <c r="F609" t="str">
        <f t="shared" si="9"/>
        <v>18th</v>
      </c>
      <c r="H609" t="s">
        <v>4472</v>
      </c>
      <c r="J609" t="s">
        <v>4383</v>
      </c>
      <c r="K609">
        <v>12842</v>
      </c>
    </row>
    <row r="610" spans="1:11" x14ac:dyDescent="0.25">
      <c r="A610" t="s">
        <v>4354</v>
      </c>
      <c r="B610" t="s">
        <v>4379</v>
      </c>
      <c r="C610" t="s">
        <v>5384</v>
      </c>
      <c r="D610" t="s">
        <v>5435</v>
      </c>
      <c r="E610">
        <v>1768</v>
      </c>
      <c r="F610" t="str">
        <f t="shared" si="9"/>
        <v>18th</v>
      </c>
      <c r="H610" t="s">
        <v>4472</v>
      </c>
      <c r="J610" t="s">
        <v>4442</v>
      </c>
      <c r="K610">
        <v>4701</v>
      </c>
    </row>
    <row r="611" spans="1:11" x14ac:dyDescent="0.25">
      <c r="A611" t="s">
        <v>4354</v>
      </c>
      <c r="B611" t="s">
        <v>4379</v>
      </c>
      <c r="C611" t="s">
        <v>5384</v>
      </c>
      <c r="D611" t="s">
        <v>5436</v>
      </c>
      <c r="E611">
        <v>1768</v>
      </c>
      <c r="F611" t="str">
        <f t="shared" si="9"/>
        <v>18th</v>
      </c>
      <c r="H611" t="s">
        <v>4472</v>
      </c>
      <c r="J611" t="s">
        <v>4442</v>
      </c>
      <c r="K611">
        <v>11306</v>
      </c>
    </row>
    <row r="612" spans="1:11" x14ac:dyDescent="0.25">
      <c r="A612" t="s">
        <v>4354</v>
      </c>
      <c r="B612" t="s">
        <v>4379</v>
      </c>
      <c r="C612" t="s">
        <v>5384</v>
      </c>
      <c r="D612" t="s">
        <v>5400</v>
      </c>
      <c r="E612">
        <v>1764</v>
      </c>
      <c r="F612" t="str">
        <f t="shared" si="9"/>
        <v>18th</v>
      </c>
      <c r="H612" t="s">
        <v>4472</v>
      </c>
      <c r="J612" t="s">
        <v>4442</v>
      </c>
      <c r="K612">
        <v>18381</v>
      </c>
    </row>
    <row r="613" spans="1:11" x14ac:dyDescent="0.25">
      <c r="A613" t="s">
        <v>4354</v>
      </c>
      <c r="B613" t="s">
        <v>8210</v>
      </c>
      <c r="C613" t="s">
        <v>5628</v>
      </c>
      <c r="D613" t="s">
        <v>5673</v>
      </c>
      <c r="E613">
        <v>1792</v>
      </c>
      <c r="F613" t="str">
        <f t="shared" ref="F613:F676" si="10">IF(E613&lt;1200,"12th",IF(AND(1199&lt;E613,E613&lt;1300),"13th",IF(AND(1299&lt;E613,E613&lt;1400),"14th",IF(AND(1399&lt;E613,E613&lt;1500),"15th",IF(AND(1499&lt;E613,E613&lt;1600),"16th",IF(AND(1599&lt;E613,E613&lt;1700),"17th",IF(AND(1699&lt;E613,E613&lt;1800),"18th",IF(AND(1799&lt;E613,E613&lt;1900),"19th",IF(AND(1899&lt;E613,E613&lt;2000),"20th",)))))))))</f>
        <v>18th</v>
      </c>
      <c r="H613" t="s">
        <v>4472</v>
      </c>
      <c r="J613" t="s">
        <v>4383</v>
      </c>
      <c r="K613">
        <v>20306</v>
      </c>
    </row>
    <row r="614" spans="1:11" x14ac:dyDescent="0.25">
      <c r="A614" t="s">
        <v>4354</v>
      </c>
      <c r="B614" t="s">
        <v>4379</v>
      </c>
      <c r="C614" t="s">
        <v>5628</v>
      </c>
      <c r="D614" t="s">
        <v>5629</v>
      </c>
      <c r="E614">
        <v>1786</v>
      </c>
      <c r="F614" t="str">
        <f t="shared" si="10"/>
        <v>18th</v>
      </c>
      <c r="H614" t="s">
        <v>4472</v>
      </c>
      <c r="J614" t="s">
        <v>4383</v>
      </c>
      <c r="K614">
        <v>12361</v>
      </c>
    </row>
    <row r="615" spans="1:11" x14ac:dyDescent="0.25">
      <c r="A615" t="s">
        <v>4354</v>
      </c>
      <c r="B615" t="s">
        <v>4379</v>
      </c>
      <c r="C615" t="s">
        <v>5628</v>
      </c>
      <c r="D615" t="s">
        <v>5649</v>
      </c>
      <c r="E615">
        <v>1788</v>
      </c>
      <c r="F615" t="str">
        <f t="shared" si="10"/>
        <v>18th</v>
      </c>
      <c r="H615" t="s">
        <v>4472</v>
      </c>
      <c r="J615" t="s">
        <v>4383</v>
      </c>
      <c r="K615">
        <v>18963</v>
      </c>
    </row>
    <row r="616" spans="1:11" x14ac:dyDescent="0.25">
      <c r="A616" t="s">
        <v>4354</v>
      </c>
      <c r="B616" t="s">
        <v>8211</v>
      </c>
      <c r="C616" t="s">
        <v>5238</v>
      </c>
      <c r="D616" t="s">
        <v>5525</v>
      </c>
      <c r="E616">
        <v>1775</v>
      </c>
      <c r="F616" t="str">
        <f t="shared" si="10"/>
        <v>18th</v>
      </c>
      <c r="H616" t="s">
        <v>4402</v>
      </c>
      <c r="J616" t="s">
        <v>4442</v>
      </c>
      <c r="K616">
        <v>55466</v>
      </c>
    </row>
    <row r="617" spans="1:11" x14ac:dyDescent="0.25">
      <c r="A617" t="s">
        <v>4354</v>
      </c>
      <c r="B617" t="s">
        <v>4379</v>
      </c>
      <c r="C617" t="s">
        <v>5238</v>
      </c>
      <c r="D617" t="s">
        <v>5239</v>
      </c>
      <c r="E617">
        <v>1746</v>
      </c>
      <c r="F617" t="str">
        <f t="shared" si="10"/>
        <v>18th</v>
      </c>
      <c r="H617" t="s">
        <v>4402</v>
      </c>
      <c r="J617" t="s">
        <v>4442</v>
      </c>
      <c r="K617">
        <v>84112</v>
      </c>
    </row>
    <row r="618" spans="1:11" x14ac:dyDescent="0.25">
      <c r="A618" t="s">
        <v>4354</v>
      </c>
      <c r="B618" t="s">
        <v>8212</v>
      </c>
      <c r="C618" t="s">
        <v>5238</v>
      </c>
      <c r="D618" t="s">
        <v>5535</v>
      </c>
      <c r="E618">
        <v>1776</v>
      </c>
      <c r="F618" t="str">
        <f t="shared" si="10"/>
        <v>18th</v>
      </c>
      <c r="H618" t="s">
        <v>4402</v>
      </c>
      <c r="J618" t="s">
        <v>4442</v>
      </c>
      <c r="K618">
        <v>89868</v>
      </c>
    </row>
    <row r="619" spans="1:11" x14ac:dyDescent="0.25">
      <c r="A619" t="s">
        <v>4354</v>
      </c>
      <c r="B619" t="s">
        <v>4379</v>
      </c>
      <c r="C619" t="s">
        <v>5238</v>
      </c>
      <c r="D619" t="s">
        <v>5297</v>
      </c>
      <c r="E619">
        <v>1754</v>
      </c>
      <c r="F619" t="str">
        <f t="shared" si="10"/>
        <v>18th</v>
      </c>
      <c r="H619" t="s">
        <v>4402</v>
      </c>
      <c r="J619" t="s">
        <v>4442</v>
      </c>
      <c r="K619">
        <v>63287</v>
      </c>
    </row>
    <row r="620" spans="1:11" x14ac:dyDescent="0.25">
      <c r="A620" t="s">
        <v>4354</v>
      </c>
      <c r="B620" t="s">
        <v>8213</v>
      </c>
      <c r="C620" t="s">
        <v>5238</v>
      </c>
      <c r="D620" t="s">
        <v>5260</v>
      </c>
      <c r="E620">
        <v>1749</v>
      </c>
      <c r="F620" t="str">
        <f t="shared" si="10"/>
        <v>18th</v>
      </c>
      <c r="H620" t="s">
        <v>4402</v>
      </c>
      <c r="J620" t="s">
        <v>4442</v>
      </c>
      <c r="K620">
        <v>61523</v>
      </c>
    </row>
    <row r="621" spans="1:11" x14ac:dyDescent="0.25">
      <c r="A621" t="s">
        <v>4354</v>
      </c>
      <c r="B621" t="s">
        <v>7911</v>
      </c>
      <c r="C621" t="s">
        <v>5663</v>
      </c>
      <c r="D621" t="s">
        <v>5664</v>
      </c>
      <c r="E621">
        <v>1791</v>
      </c>
      <c r="F621" t="str">
        <f t="shared" si="10"/>
        <v>18th</v>
      </c>
      <c r="H621" t="s">
        <v>4417</v>
      </c>
      <c r="J621" t="s">
        <v>4379</v>
      </c>
      <c r="K621">
        <v>77502</v>
      </c>
    </row>
    <row r="622" spans="1:11" x14ac:dyDescent="0.25">
      <c r="A622" t="s">
        <v>4354</v>
      </c>
      <c r="B622" t="s">
        <v>8214</v>
      </c>
      <c r="C622" t="s">
        <v>5663</v>
      </c>
      <c r="D622" t="s">
        <v>5697</v>
      </c>
      <c r="E622">
        <v>1794</v>
      </c>
      <c r="F622" t="str">
        <f t="shared" si="10"/>
        <v>18th</v>
      </c>
      <c r="H622" t="s">
        <v>4402</v>
      </c>
      <c r="J622" t="s">
        <v>4442</v>
      </c>
      <c r="K622">
        <v>66733</v>
      </c>
    </row>
    <row r="623" spans="1:11" x14ac:dyDescent="0.25">
      <c r="A623" t="s">
        <v>4354</v>
      </c>
      <c r="B623" t="s">
        <v>8215</v>
      </c>
      <c r="C623" t="s">
        <v>5709</v>
      </c>
      <c r="D623" t="s">
        <v>5710</v>
      </c>
      <c r="E623">
        <v>1796</v>
      </c>
      <c r="F623" t="str">
        <f t="shared" si="10"/>
        <v>18th</v>
      </c>
      <c r="H623" t="s">
        <v>4417</v>
      </c>
      <c r="J623" t="s">
        <v>4379</v>
      </c>
      <c r="K623">
        <v>19251</v>
      </c>
    </row>
    <row r="624" spans="1:11" x14ac:dyDescent="0.25">
      <c r="A624" t="s">
        <v>4354</v>
      </c>
      <c r="B624" t="s">
        <v>5726</v>
      </c>
      <c r="C624" t="s">
        <v>5709</v>
      </c>
      <c r="D624" t="s">
        <v>5725</v>
      </c>
      <c r="E624">
        <v>1797</v>
      </c>
      <c r="F624" t="str">
        <f t="shared" si="10"/>
        <v>18th</v>
      </c>
      <c r="H624" t="s">
        <v>4417</v>
      </c>
      <c r="J624" t="s">
        <v>4379</v>
      </c>
      <c r="K624">
        <v>6306</v>
      </c>
    </row>
    <row r="625" spans="1:11" x14ac:dyDescent="0.25">
      <c r="A625" t="s">
        <v>4354</v>
      </c>
      <c r="B625" t="s">
        <v>8216</v>
      </c>
      <c r="C625" t="s">
        <v>5737</v>
      </c>
      <c r="D625" t="s">
        <v>5738</v>
      </c>
      <c r="E625">
        <v>1799</v>
      </c>
      <c r="F625" t="str">
        <f t="shared" si="10"/>
        <v>18th</v>
      </c>
      <c r="H625" t="s">
        <v>4378</v>
      </c>
      <c r="J625" t="s">
        <v>4442</v>
      </c>
      <c r="K625">
        <v>40449</v>
      </c>
    </row>
    <row r="626" spans="1:11" x14ac:dyDescent="0.25">
      <c r="A626" t="s">
        <v>4354</v>
      </c>
      <c r="B626" t="s">
        <v>8217</v>
      </c>
      <c r="C626" t="s">
        <v>5112</v>
      </c>
      <c r="D626" t="s">
        <v>5275</v>
      </c>
      <c r="E626">
        <v>1751</v>
      </c>
      <c r="F626" t="str">
        <f t="shared" si="10"/>
        <v>18th</v>
      </c>
      <c r="H626" t="s">
        <v>4378</v>
      </c>
      <c r="J626" t="s">
        <v>4442</v>
      </c>
      <c r="K626">
        <v>136396</v>
      </c>
    </row>
    <row r="627" spans="1:11" x14ac:dyDescent="0.25">
      <c r="A627" t="s">
        <v>4354</v>
      </c>
      <c r="B627" t="s">
        <v>8218</v>
      </c>
      <c r="C627" t="s">
        <v>5112</v>
      </c>
      <c r="D627" t="s">
        <v>5299</v>
      </c>
      <c r="E627">
        <v>1755</v>
      </c>
      <c r="F627" t="str">
        <f t="shared" si="10"/>
        <v>18th</v>
      </c>
      <c r="H627" t="s">
        <v>4378</v>
      </c>
      <c r="J627" t="s">
        <v>4442</v>
      </c>
      <c r="K627">
        <v>32859</v>
      </c>
    </row>
    <row r="628" spans="1:11" x14ac:dyDescent="0.25">
      <c r="A628" t="s">
        <v>4354</v>
      </c>
      <c r="B628" t="s">
        <v>4379</v>
      </c>
      <c r="C628" t="s">
        <v>5112</v>
      </c>
      <c r="D628" t="s">
        <v>5386</v>
      </c>
      <c r="E628">
        <v>1763</v>
      </c>
      <c r="F628" t="str">
        <f t="shared" si="10"/>
        <v>18th</v>
      </c>
      <c r="H628" t="s">
        <v>4472</v>
      </c>
      <c r="J628" t="s">
        <v>4442</v>
      </c>
      <c r="K628">
        <v>30618</v>
      </c>
    </row>
    <row r="629" spans="1:11" x14ac:dyDescent="0.25">
      <c r="A629" t="s">
        <v>4354</v>
      </c>
      <c r="B629" t="s">
        <v>4379</v>
      </c>
      <c r="C629" t="s">
        <v>5112</v>
      </c>
      <c r="D629" t="s">
        <v>5210</v>
      </c>
      <c r="E629">
        <v>1742</v>
      </c>
      <c r="F629" t="str">
        <f t="shared" si="10"/>
        <v>18th</v>
      </c>
      <c r="H629" t="s">
        <v>4378</v>
      </c>
      <c r="J629" t="s">
        <v>4442</v>
      </c>
      <c r="K629">
        <v>75020</v>
      </c>
    </row>
    <row r="630" spans="1:11" x14ac:dyDescent="0.25">
      <c r="A630" t="s">
        <v>4354</v>
      </c>
      <c r="B630" t="s">
        <v>4379</v>
      </c>
      <c r="C630" t="s">
        <v>5112</v>
      </c>
      <c r="D630" t="s">
        <v>5113</v>
      </c>
      <c r="E630">
        <v>1730</v>
      </c>
      <c r="F630" t="str">
        <f t="shared" si="10"/>
        <v>18th</v>
      </c>
      <c r="H630" t="s">
        <v>4378</v>
      </c>
      <c r="J630" t="s">
        <v>4442</v>
      </c>
      <c r="K630">
        <v>5781</v>
      </c>
    </row>
    <row r="631" spans="1:11" x14ac:dyDescent="0.25">
      <c r="A631" t="s">
        <v>4354</v>
      </c>
      <c r="B631" t="s">
        <v>4379</v>
      </c>
      <c r="C631" t="s">
        <v>5112</v>
      </c>
      <c r="D631" t="s">
        <v>5139</v>
      </c>
      <c r="E631">
        <v>1734</v>
      </c>
      <c r="F631" t="str">
        <f t="shared" si="10"/>
        <v>18th</v>
      </c>
      <c r="H631" t="s">
        <v>4378</v>
      </c>
      <c r="J631" t="s">
        <v>4442</v>
      </c>
      <c r="K631">
        <v>63706</v>
      </c>
    </row>
    <row r="632" spans="1:11" x14ac:dyDescent="0.25">
      <c r="A632" t="s">
        <v>4354</v>
      </c>
      <c r="B632" t="s">
        <v>8219</v>
      </c>
      <c r="C632" t="s">
        <v>5112</v>
      </c>
      <c r="D632" t="s">
        <v>5179</v>
      </c>
      <c r="E632">
        <v>1738</v>
      </c>
      <c r="F632" t="str">
        <f t="shared" si="10"/>
        <v>18th</v>
      </c>
      <c r="H632" t="s">
        <v>4378</v>
      </c>
      <c r="J632" t="s">
        <v>4442</v>
      </c>
      <c r="K632">
        <v>74664</v>
      </c>
    </row>
    <row r="633" spans="1:11" x14ac:dyDescent="0.25">
      <c r="A633" t="s">
        <v>4354</v>
      </c>
      <c r="B633" t="s">
        <v>8220</v>
      </c>
      <c r="C633" t="s">
        <v>5112</v>
      </c>
      <c r="D633" t="s">
        <v>5485</v>
      </c>
      <c r="E633">
        <v>1771</v>
      </c>
      <c r="F633" t="str">
        <f t="shared" si="10"/>
        <v>18th</v>
      </c>
      <c r="H633" t="s">
        <v>4378</v>
      </c>
      <c r="J633" t="s">
        <v>4442</v>
      </c>
      <c r="K633">
        <v>182199</v>
      </c>
    </row>
    <row r="634" spans="1:11" x14ac:dyDescent="0.25">
      <c r="A634" t="s">
        <v>4354</v>
      </c>
      <c r="B634" t="s">
        <v>4379</v>
      </c>
      <c r="C634" t="s">
        <v>5112</v>
      </c>
      <c r="D634" t="s">
        <v>5125</v>
      </c>
      <c r="E634">
        <v>1732</v>
      </c>
      <c r="F634" t="str">
        <f t="shared" si="10"/>
        <v>18th</v>
      </c>
      <c r="H634" t="s">
        <v>4378</v>
      </c>
      <c r="J634" t="s">
        <v>4442</v>
      </c>
      <c r="K634">
        <v>57196</v>
      </c>
    </row>
    <row r="635" spans="1:11" x14ac:dyDescent="0.25">
      <c r="A635" t="s">
        <v>4354</v>
      </c>
      <c r="B635" t="s">
        <v>8221</v>
      </c>
      <c r="C635" t="s">
        <v>5031</v>
      </c>
      <c r="D635" t="s">
        <v>5034</v>
      </c>
      <c r="E635">
        <v>1707</v>
      </c>
      <c r="F635" t="str">
        <f t="shared" si="10"/>
        <v>18th</v>
      </c>
      <c r="H635" t="s">
        <v>4472</v>
      </c>
      <c r="J635" t="s">
        <v>4383</v>
      </c>
      <c r="K635">
        <v>14376</v>
      </c>
    </row>
    <row r="636" spans="1:11" x14ac:dyDescent="0.25">
      <c r="A636" t="s">
        <v>4354</v>
      </c>
      <c r="B636" t="s">
        <v>4379</v>
      </c>
      <c r="C636" t="s">
        <v>5031</v>
      </c>
      <c r="D636" t="s">
        <v>5261</v>
      </c>
      <c r="E636">
        <v>1749</v>
      </c>
      <c r="F636" t="str">
        <f t="shared" si="10"/>
        <v>18th</v>
      </c>
      <c r="H636" t="s">
        <v>4472</v>
      </c>
      <c r="J636" t="s">
        <v>4383</v>
      </c>
      <c r="K636">
        <v>16986</v>
      </c>
    </row>
    <row r="637" spans="1:11" x14ac:dyDescent="0.25">
      <c r="A637" t="s">
        <v>4354</v>
      </c>
      <c r="B637" t="s">
        <v>8222</v>
      </c>
      <c r="C637" t="s">
        <v>5031</v>
      </c>
      <c r="D637" t="s">
        <v>5032</v>
      </c>
      <c r="E637">
        <v>1706</v>
      </c>
      <c r="F637" t="str">
        <f t="shared" si="10"/>
        <v>18th</v>
      </c>
      <c r="H637" t="s">
        <v>4472</v>
      </c>
      <c r="J637" t="s">
        <v>4383</v>
      </c>
      <c r="K637">
        <v>14653</v>
      </c>
    </row>
    <row r="638" spans="1:11" x14ac:dyDescent="0.25">
      <c r="A638" t="s">
        <v>4354</v>
      </c>
      <c r="B638" t="s">
        <v>8223</v>
      </c>
      <c r="C638" t="s">
        <v>5031</v>
      </c>
      <c r="D638" t="s">
        <v>5047</v>
      </c>
      <c r="E638">
        <v>1711</v>
      </c>
      <c r="F638" t="str">
        <f t="shared" si="10"/>
        <v>18th</v>
      </c>
      <c r="H638" t="s">
        <v>4472</v>
      </c>
      <c r="J638" t="s">
        <v>4383</v>
      </c>
      <c r="K638">
        <v>13246</v>
      </c>
    </row>
    <row r="639" spans="1:11" x14ac:dyDescent="0.25">
      <c r="A639" t="s">
        <v>4354</v>
      </c>
      <c r="B639" t="s">
        <v>8224</v>
      </c>
      <c r="C639" t="s">
        <v>5031</v>
      </c>
      <c r="D639" t="s">
        <v>5062</v>
      </c>
      <c r="E639">
        <v>1717</v>
      </c>
      <c r="F639" t="str">
        <f t="shared" si="10"/>
        <v>18th</v>
      </c>
      <c r="H639" t="s">
        <v>4472</v>
      </c>
      <c r="J639" t="s">
        <v>4383</v>
      </c>
      <c r="K639">
        <v>15635</v>
      </c>
    </row>
    <row r="640" spans="1:11" x14ac:dyDescent="0.25">
      <c r="A640" t="s">
        <v>4354</v>
      </c>
      <c r="B640" t="s">
        <v>4379</v>
      </c>
      <c r="C640" t="s">
        <v>5052</v>
      </c>
      <c r="D640" t="s">
        <v>5053</v>
      </c>
      <c r="E640">
        <v>1714</v>
      </c>
      <c r="F640" t="str">
        <f t="shared" si="10"/>
        <v>18th</v>
      </c>
      <c r="H640" t="s">
        <v>4402</v>
      </c>
      <c r="J640" t="s">
        <v>4442</v>
      </c>
      <c r="K640">
        <v>58768</v>
      </c>
    </row>
    <row r="641" spans="1:11" x14ac:dyDescent="0.25">
      <c r="A641" t="s">
        <v>4354</v>
      </c>
      <c r="B641" t="s">
        <v>8225</v>
      </c>
      <c r="C641" t="s">
        <v>4909</v>
      </c>
      <c r="D641" t="s">
        <v>5050</v>
      </c>
      <c r="E641">
        <v>1713</v>
      </c>
      <c r="F641" t="str">
        <f t="shared" si="10"/>
        <v>18th</v>
      </c>
      <c r="H641" t="s">
        <v>4481</v>
      </c>
      <c r="J641" t="s">
        <v>4442</v>
      </c>
      <c r="K641">
        <v>143943</v>
      </c>
    </row>
    <row r="642" spans="1:11" x14ac:dyDescent="0.25">
      <c r="A642" t="s">
        <v>4354</v>
      </c>
      <c r="B642" t="s">
        <v>4379</v>
      </c>
      <c r="C642" t="s">
        <v>4909</v>
      </c>
      <c r="D642" t="s">
        <v>5011</v>
      </c>
      <c r="E642">
        <v>1700</v>
      </c>
      <c r="F642" t="str">
        <f t="shared" si="10"/>
        <v>18th</v>
      </c>
      <c r="H642" t="s">
        <v>4481</v>
      </c>
      <c r="J642" t="s">
        <v>4442</v>
      </c>
      <c r="K642">
        <v>145558</v>
      </c>
    </row>
    <row r="643" spans="1:11" x14ac:dyDescent="0.25">
      <c r="A643" t="s">
        <v>4354</v>
      </c>
      <c r="B643" t="s">
        <v>4379</v>
      </c>
      <c r="C643" t="s">
        <v>5422</v>
      </c>
      <c r="D643" t="s">
        <v>5423</v>
      </c>
      <c r="E643">
        <v>1767</v>
      </c>
      <c r="F643" t="str">
        <f t="shared" si="10"/>
        <v>18th</v>
      </c>
      <c r="H643" t="s">
        <v>5424</v>
      </c>
      <c r="J643" t="s">
        <v>4379</v>
      </c>
      <c r="K643">
        <v>18249</v>
      </c>
    </row>
    <row r="644" spans="1:11" x14ac:dyDescent="0.25">
      <c r="A644" t="s">
        <v>4354</v>
      </c>
      <c r="B644" t="s">
        <v>8226</v>
      </c>
      <c r="C644" t="s">
        <v>5467</v>
      </c>
      <c r="D644" t="s">
        <v>5468</v>
      </c>
      <c r="E644">
        <v>1770</v>
      </c>
      <c r="F644" t="str">
        <f t="shared" si="10"/>
        <v>18th</v>
      </c>
      <c r="H644" t="s">
        <v>4382</v>
      </c>
      <c r="J644" t="s">
        <v>4383</v>
      </c>
      <c r="K644">
        <v>21707</v>
      </c>
    </row>
    <row r="645" spans="1:11" x14ac:dyDescent="0.25">
      <c r="A645" t="s">
        <v>4354</v>
      </c>
      <c r="B645" t="s">
        <v>8227</v>
      </c>
      <c r="C645" t="s">
        <v>5467</v>
      </c>
      <c r="D645" t="s">
        <v>5576</v>
      </c>
      <c r="E645">
        <v>1782</v>
      </c>
      <c r="F645" t="str">
        <f t="shared" si="10"/>
        <v>18th</v>
      </c>
      <c r="H645" t="s">
        <v>4382</v>
      </c>
      <c r="J645" t="s">
        <v>4383</v>
      </c>
      <c r="K645">
        <v>17344</v>
      </c>
    </row>
    <row r="646" spans="1:11" x14ac:dyDescent="0.25">
      <c r="A646" t="s">
        <v>4354</v>
      </c>
      <c r="B646" t="s">
        <v>4379</v>
      </c>
      <c r="C646" t="s">
        <v>5546</v>
      </c>
      <c r="D646" t="s">
        <v>5547</v>
      </c>
      <c r="E646">
        <v>1777</v>
      </c>
      <c r="F646" t="str">
        <f t="shared" si="10"/>
        <v>18th</v>
      </c>
      <c r="H646" t="s">
        <v>4378</v>
      </c>
      <c r="J646" t="s">
        <v>4442</v>
      </c>
      <c r="K646">
        <v>7878</v>
      </c>
    </row>
    <row r="647" spans="1:11" x14ac:dyDescent="0.25">
      <c r="A647" t="s">
        <v>4354</v>
      </c>
      <c r="B647" t="s">
        <v>4379</v>
      </c>
      <c r="C647" t="s">
        <v>5126</v>
      </c>
      <c r="D647" t="s">
        <v>5167</v>
      </c>
      <c r="E647">
        <v>1736</v>
      </c>
      <c r="F647" t="str">
        <f t="shared" si="10"/>
        <v>18th</v>
      </c>
      <c r="H647" t="s">
        <v>4472</v>
      </c>
      <c r="J647" t="s">
        <v>4383</v>
      </c>
      <c r="K647">
        <v>20432</v>
      </c>
    </row>
    <row r="648" spans="1:11" x14ac:dyDescent="0.25">
      <c r="A648" t="s">
        <v>4354</v>
      </c>
      <c r="B648" t="s">
        <v>4379</v>
      </c>
      <c r="C648" t="s">
        <v>5126</v>
      </c>
      <c r="D648" t="s">
        <v>5127</v>
      </c>
      <c r="E648">
        <v>1732</v>
      </c>
      <c r="F648" t="str">
        <f t="shared" si="10"/>
        <v>18th</v>
      </c>
      <c r="H648" t="s">
        <v>4472</v>
      </c>
      <c r="J648" t="s">
        <v>4383</v>
      </c>
      <c r="K648">
        <v>21480</v>
      </c>
    </row>
    <row r="649" spans="1:11" x14ac:dyDescent="0.25">
      <c r="A649" t="s">
        <v>4354</v>
      </c>
      <c r="B649" t="s">
        <v>5388</v>
      </c>
      <c r="C649" t="s">
        <v>5226</v>
      </c>
      <c r="D649" t="s">
        <v>5387</v>
      </c>
      <c r="E649">
        <v>1763</v>
      </c>
      <c r="F649" t="str">
        <f t="shared" si="10"/>
        <v>18th</v>
      </c>
      <c r="H649" t="s">
        <v>4417</v>
      </c>
      <c r="J649" t="s">
        <v>4379</v>
      </c>
      <c r="K649">
        <v>30014</v>
      </c>
    </row>
    <row r="650" spans="1:11" x14ac:dyDescent="0.25">
      <c r="A650" t="s">
        <v>4354</v>
      </c>
      <c r="B650" t="s">
        <v>4379</v>
      </c>
      <c r="C650" t="s">
        <v>5226</v>
      </c>
      <c r="D650" t="s">
        <v>5469</v>
      </c>
      <c r="E650">
        <v>1770</v>
      </c>
      <c r="F650" t="str">
        <f t="shared" si="10"/>
        <v>18th</v>
      </c>
      <c r="H650" t="s">
        <v>4402</v>
      </c>
      <c r="J650" t="s">
        <v>4442</v>
      </c>
      <c r="K650">
        <v>2647</v>
      </c>
    </row>
    <row r="651" spans="1:11" x14ac:dyDescent="0.25">
      <c r="A651" t="s">
        <v>4354</v>
      </c>
      <c r="B651" t="s">
        <v>8228</v>
      </c>
      <c r="C651" t="s">
        <v>5226</v>
      </c>
      <c r="D651" t="s">
        <v>5486</v>
      </c>
      <c r="E651">
        <v>1771</v>
      </c>
      <c r="F651" t="str">
        <f t="shared" si="10"/>
        <v>18th</v>
      </c>
      <c r="H651" t="s">
        <v>4542</v>
      </c>
      <c r="J651" t="s">
        <v>4442</v>
      </c>
      <c r="K651">
        <v>30164</v>
      </c>
    </row>
    <row r="652" spans="1:11" x14ac:dyDescent="0.25">
      <c r="A652" t="s">
        <v>4354</v>
      </c>
      <c r="B652" t="s">
        <v>4379</v>
      </c>
      <c r="C652" t="s">
        <v>5226</v>
      </c>
      <c r="D652" t="s">
        <v>5337</v>
      </c>
      <c r="E652">
        <v>1758</v>
      </c>
      <c r="F652" t="str">
        <f t="shared" si="10"/>
        <v>18th</v>
      </c>
      <c r="H652" t="s">
        <v>4402</v>
      </c>
      <c r="J652" t="s">
        <v>4442</v>
      </c>
      <c r="K652">
        <v>33796</v>
      </c>
    </row>
    <row r="653" spans="1:11" x14ac:dyDescent="0.25">
      <c r="A653" t="s">
        <v>4354</v>
      </c>
      <c r="B653" t="s">
        <v>4379</v>
      </c>
      <c r="C653" t="s">
        <v>5226</v>
      </c>
      <c r="D653" t="s">
        <v>5470</v>
      </c>
      <c r="E653">
        <v>1770</v>
      </c>
      <c r="F653" t="str">
        <f t="shared" si="10"/>
        <v>18th</v>
      </c>
      <c r="H653" t="s">
        <v>4402</v>
      </c>
      <c r="J653" t="s">
        <v>4442</v>
      </c>
      <c r="K653">
        <v>4505</v>
      </c>
    </row>
    <row r="654" spans="1:11" x14ac:dyDescent="0.25">
      <c r="A654" t="s">
        <v>4354</v>
      </c>
      <c r="B654" t="s">
        <v>8229</v>
      </c>
      <c r="C654" t="s">
        <v>5226</v>
      </c>
      <c r="D654" t="s">
        <v>5298</v>
      </c>
      <c r="E654">
        <v>1754</v>
      </c>
      <c r="F654" t="str">
        <f t="shared" si="10"/>
        <v>18th</v>
      </c>
      <c r="H654" t="s">
        <v>4402</v>
      </c>
      <c r="J654" t="s">
        <v>4442</v>
      </c>
      <c r="K654">
        <v>18740</v>
      </c>
    </row>
    <row r="655" spans="1:11" x14ac:dyDescent="0.25">
      <c r="A655" t="s">
        <v>4354</v>
      </c>
      <c r="B655" t="s">
        <v>4379</v>
      </c>
      <c r="C655" t="s">
        <v>5226</v>
      </c>
      <c r="D655" t="s">
        <v>5602</v>
      </c>
      <c r="E655">
        <v>1784</v>
      </c>
      <c r="F655" t="str">
        <f t="shared" si="10"/>
        <v>18th</v>
      </c>
      <c r="H655" t="s">
        <v>4402</v>
      </c>
      <c r="J655" t="s">
        <v>4442</v>
      </c>
      <c r="K655">
        <v>52887</v>
      </c>
    </row>
    <row r="656" spans="1:11" x14ac:dyDescent="0.25">
      <c r="A656" t="s">
        <v>4354</v>
      </c>
      <c r="B656" t="s">
        <v>4379</v>
      </c>
      <c r="C656" t="s">
        <v>5226</v>
      </c>
      <c r="D656" t="s">
        <v>5363</v>
      </c>
      <c r="E656">
        <v>1761</v>
      </c>
      <c r="F656" t="str">
        <f t="shared" si="10"/>
        <v>18th</v>
      </c>
      <c r="H656" t="s">
        <v>4758</v>
      </c>
      <c r="J656" t="s">
        <v>4442</v>
      </c>
      <c r="K656">
        <v>6137</v>
      </c>
    </row>
    <row r="657" spans="1:11" x14ac:dyDescent="0.25">
      <c r="A657" t="s">
        <v>4354</v>
      </c>
      <c r="B657" t="s">
        <v>4379</v>
      </c>
      <c r="C657" t="s">
        <v>5226</v>
      </c>
      <c r="D657" t="s">
        <v>5328</v>
      </c>
      <c r="E657">
        <v>1757</v>
      </c>
      <c r="F657" t="str">
        <f t="shared" si="10"/>
        <v>18th</v>
      </c>
      <c r="H657" t="s">
        <v>4389</v>
      </c>
      <c r="J657" t="s">
        <v>4442</v>
      </c>
      <c r="K657">
        <v>27640</v>
      </c>
    </row>
    <row r="658" spans="1:11" x14ac:dyDescent="0.25">
      <c r="A658" t="s">
        <v>4354</v>
      </c>
      <c r="B658" t="s">
        <v>8230</v>
      </c>
      <c r="C658" t="s">
        <v>5226</v>
      </c>
      <c r="D658" t="s">
        <v>5501</v>
      </c>
      <c r="E658">
        <v>1773</v>
      </c>
      <c r="F658" t="str">
        <f t="shared" si="10"/>
        <v>18th</v>
      </c>
      <c r="H658" t="s">
        <v>4389</v>
      </c>
      <c r="J658" t="s">
        <v>4442</v>
      </c>
      <c r="K658">
        <v>8947</v>
      </c>
    </row>
    <row r="659" spans="1:11" x14ac:dyDescent="0.25">
      <c r="A659" t="s">
        <v>4354</v>
      </c>
      <c r="B659" t="s">
        <v>4379</v>
      </c>
      <c r="C659" t="s">
        <v>5226</v>
      </c>
      <c r="D659" t="s">
        <v>5603</v>
      </c>
      <c r="E659">
        <v>1784</v>
      </c>
      <c r="F659" t="str">
        <f t="shared" si="10"/>
        <v>18th</v>
      </c>
      <c r="H659" t="s">
        <v>4389</v>
      </c>
      <c r="J659" t="s">
        <v>4442</v>
      </c>
      <c r="K659">
        <v>5008</v>
      </c>
    </row>
    <row r="660" spans="1:11" x14ac:dyDescent="0.25">
      <c r="A660" t="s">
        <v>4354</v>
      </c>
      <c r="B660" t="s">
        <v>8231</v>
      </c>
      <c r="C660" t="s">
        <v>5226</v>
      </c>
      <c r="D660" t="s">
        <v>5551</v>
      </c>
      <c r="E660">
        <v>1778</v>
      </c>
      <c r="F660" t="str">
        <f t="shared" si="10"/>
        <v>18th</v>
      </c>
      <c r="H660" t="s">
        <v>4402</v>
      </c>
      <c r="J660" t="s">
        <v>4442</v>
      </c>
      <c r="K660">
        <v>57904</v>
      </c>
    </row>
    <row r="661" spans="1:11" x14ac:dyDescent="0.25">
      <c r="A661" t="s">
        <v>4354</v>
      </c>
      <c r="B661" t="s">
        <v>8232</v>
      </c>
      <c r="C661" t="s">
        <v>5226</v>
      </c>
      <c r="D661" t="s">
        <v>5227</v>
      </c>
      <c r="E661">
        <v>1745</v>
      </c>
      <c r="F661" t="str">
        <f t="shared" si="10"/>
        <v>18th</v>
      </c>
      <c r="H661" t="s">
        <v>4402</v>
      </c>
      <c r="J661" t="s">
        <v>4442</v>
      </c>
      <c r="K661">
        <v>38226</v>
      </c>
    </row>
    <row r="662" spans="1:11" x14ac:dyDescent="0.25">
      <c r="A662" t="s">
        <v>4354</v>
      </c>
      <c r="B662" t="s">
        <v>8233</v>
      </c>
      <c r="C662" t="s">
        <v>5226</v>
      </c>
      <c r="D662" t="s">
        <v>5604</v>
      </c>
      <c r="E662">
        <v>1784</v>
      </c>
      <c r="F662" t="str">
        <f t="shared" si="10"/>
        <v>18th</v>
      </c>
      <c r="H662" t="s">
        <v>4472</v>
      </c>
      <c r="J662" t="s">
        <v>4442</v>
      </c>
      <c r="K662">
        <v>24163</v>
      </c>
    </row>
    <row r="663" spans="1:11" x14ac:dyDescent="0.25">
      <c r="A663" t="s">
        <v>4354</v>
      </c>
      <c r="B663" t="s">
        <v>4379</v>
      </c>
      <c r="C663" t="s">
        <v>5226</v>
      </c>
      <c r="D663" t="s">
        <v>5605</v>
      </c>
      <c r="E663">
        <v>1784</v>
      </c>
      <c r="F663" t="str">
        <f t="shared" si="10"/>
        <v>18th</v>
      </c>
      <c r="H663" t="s">
        <v>4378</v>
      </c>
      <c r="J663" t="s">
        <v>4442</v>
      </c>
      <c r="K663">
        <v>93788</v>
      </c>
    </row>
    <row r="664" spans="1:11" x14ac:dyDescent="0.25">
      <c r="A664" t="s">
        <v>4354</v>
      </c>
      <c r="B664" t="s">
        <v>8234</v>
      </c>
      <c r="C664" t="s">
        <v>5226</v>
      </c>
      <c r="D664" t="s">
        <v>5606</v>
      </c>
      <c r="E664">
        <v>1784</v>
      </c>
      <c r="F664" t="str">
        <f t="shared" si="10"/>
        <v>18th</v>
      </c>
      <c r="H664" t="s">
        <v>4378</v>
      </c>
      <c r="J664" t="s">
        <v>4442</v>
      </c>
      <c r="K664">
        <v>65573</v>
      </c>
    </row>
    <row r="665" spans="1:11" x14ac:dyDescent="0.25">
      <c r="A665" t="s">
        <v>4354</v>
      </c>
      <c r="B665" t="s">
        <v>4379</v>
      </c>
      <c r="C665" t="s">
        <v>5226</v>
      </c>
      <c r="D665" t="s">
        <v>5329</v>
      </c>
      <c r="E665">
        <v>1757</v>
      </c>
      <c r="F665" t="str">
        <f t="shared" si="10"/>
        <v>18th</v>
      </c>
      <c r="H665" t="s">
        <v>4472</v>
      </c>
      <c r="J665" t="s">
        <v>4442</v>
      </c>
      <c r="K665">
        <v>16616</v>
      </c>
    </row>
    <row r="666" spans="1:11" x14ac:dyDescent="0.25">
      <c r="A666" t="s">
        <v>4354</v>
      </c>
      <c r="B666" t="s">
        <v>8235</v>
      </c>
      <c r="C666" t="s">
        <v>5226</v>
      </c>
      <c r="D666" t="s">
        <v>5557</v>
      </c>
      <c r="E666">
        <v>1779</v>
      </c>
      <c r="F666" t="str">
        <f t="shared" si="10"/>
        <v>18th</v>
      </c>
      <c r="H666" t="s">
        <v>4378</v>
      </c>
      <c r="J666" t="s">
        <v>4442</v>
      </c>
      <c r="K666">
        <v>33660</v>
      </c>
    </row>
    <row r="667" spans="1:11" x14ac:dyDescent="0.25">
      <c r="A667" t="s">
        <v>4354</v>
      </c>
      <c r="B667" t="s">
        <v>4379</v>
      </c>
      <c r="C667" t="s">
        <v>5226</v>
      </c>
      <c r="D667" t="s">
        <v>5338</v>
      </c>
      <c r="E667">
        <v>1758</v>
      </c>
      <c r="F667" t="str">
        <f t="shared" si="10"/>
        <v>18th</v>
      </c>
      <c r="H667" t="s">
        <v>4472</v>
      </c>
      <c r="J667" t="s">
        <v>4442</v>
      </c>
      <c r="K667">
        <v>26741</v>
      </c>
    </row>
    <row r="668" spans="1:11" x14ac:dyDescent="0.25">
      <c r="A668" t="s">
        <v>4354</v>
      </c>
      <c r="B668" t="s">
        <v>4379</v>
      </c>
      <c r="C668" t="s">
        <v>5226</v>
      </c>
      <c r="D668" t="s">
        <v>5607</v>
      </c>
      <c r="E668">
        <v>1784</v>
      </c>
      <c r="F668" t="str">
        <f t="shared" si="10"/>
        <v>18th</v>
      </c>
      <c r="H668" t="s">
        <v>4389</v>
      </c>
      <c r="J668" t="s">
        <v>4442</v>
      </c>
      <c r="K668">
        <v>18504</v>
      </c>
    </row>
    <row r="669" spans="1:11" x14ac:dyDescent="0.25">
      <c r="A669" t="s">
        <v>4354</v>
      </c>
      <c r="B669" t="s">
        <v>8236</v>
      </c>
      <c r="C669" t="s">
        <v>5226</v>
      </c>
      <c r="D669" t="s">
        <v>5255</v>
      </c>
      <c r="E669">
        <v>1748</v>
      </c>
      <c r="F669" t="str">
        <f t="shared" si="10"/>
        <v>18th</v>
      </c>
      <c r="H669" t="s">
        <v>4378</v>
      </c>
      <c r="J669" t="s">
        <v>4442</v>
      </c>
      <c r="K669">
        <v>87582</v>
      </c>
    </row>
    <row r="670" spans="1:11" x14ac:dyDescent="0.25">
      <c r="A670" t="s">
        <v>4354</v>
      </c>
      <c r="B670" t="s">
        <v>8237</v>
      </c>
      <c r="C670" t="s">
        <v>5226</v>
      </c>
      <c r="D670" t="s">
        <v>5502</v>
      </c>
      <c r="E670">
        <v>1773</v>
      </c>
      <c r="F670" t="str">
        <f t="shared" si="10"/>
        <v>18th</v>
      </c>
      <c r="H670" t="s">
        <v>4378</v>
      </c>
      <c r="J670" t="s">
        <v>4442</v>
      </c>
      <c r="K670">
        <v>4931</v>
      </c>
    </row>
    <row r="671" spans="1:11" x14ac:dyDescent="0.25">
      <c r="A671" t="s">
        <v>4354</v>
      </c>
      <c r="B671" t="s">
        <v>4379</v>
      </c>
      <c r="C671" t="s">
        <v>5226</v>
      </c>
      <c r="D671" t="s">
        <v>5262</v>
      </c>
      <c r="E671">
        <v>1749</v>
      </c>
      <c r="F671" t="str">
        <f t="shared" si="10"/>
        <v>18th</v>
      </c>
      <c r="H671" t="s">
        <v>4389</v>
      </c>
      <c r="J671" t="s">
        <v>4442</v>
      </c>
      <c r="K671">
        <v>20217</v>
      </c>
    </row>
    <row r="672" spans="1:11" x14ac:dyDescent="0.25">
      <c r="A672" t="s">
        <v>4354</v>
      </c>
      <c r="B672" t="s">
        <v>8238</v>
      </c>
      <c r="C672" t="s">
        <v>5226</v>
      </c>
      <c r="D672" t="s">
        <v>5276</v>
      </c>
      <c r="E672">
        <v>1751</v>
      </c>
      <c r="F672" t="str">
        <f t="shared" si="10"/>
        <v>18th</v>
      </c>
      <c r="H672" t="s">
        <v>4389</v>
      </c>
      <c r="J672" t="s">
        <v>4442</v>
      </c>
      <c r="K672">
        <v>26721</v>
      </c>
    </row>
    <row r="673" spans="1:11" x14ac:dyDescent="0.25">
      <c r="A673" t="s">
        <v>4354</v>
      </c>
      <c r="B673" t="s">
        <v>8239</v>
      </c>
      <c r="C673" t="s">
        <v>5226</v>
      </c>
      <c r="D673" t="s">
        <v>5374</v>
      </c>
      <c r="E673">
        <v>1762</v>
      </c>
      <c r="F673" t="str">
        <f t="shared" si="10"/>
        <v>18th</v>
      </c>
      <c r="H673" t="s">
        <v>4542</v>
      </c>
      <c r="J673" t="s">
        <v>4442</v>
      </c>
      <c r="K673">
        <v>167497</v>
      </c>
    </row>
    <row r="674" spans="1:11" x14ac:dyDescent="0.25">
      <c r="A674" t="s">
        <v>4354</v>
      </c>
      <c r="B674" t="s">
        <v>8240</v>
      </c>
      <c r="C674" t="s">
        <v>5226</v>
      </c>
      <c r="D674" t="s">
        <v>5374</v>
      </c>
      <c r="E674">
        <v>1774</v>
      </c>
      <c r="F674" t="str">
        <f t="shared" si="10"/>
        <v>18th</v>
      </c>
      <c r="H674" t="s">
        <v>4542</v>
      </c>
      <c r="J674" t="s">
        <v>4442</v>
      </c>
      <c r="K674">
        <v>167497</v>
      </c>
    </row>
    <row r="675" spans="1:11" x14ac:dyDescent="0.25">
      <c r="A675" t="s">
        <v>4354</v>
      </c>
      <c r="B675" t="s">
        <v>4379</v>
      </c>
      <c r="C675" t="s">
        <v>5226</v>
      </c>
      <c r="D675" t="s">
        <v>5608</v>
      </c>
      <c r="E675">
        <v>1784</v>
      </c>
      <c r="F675" t="str">
        <f t="shared" si="10"/>
        <v>18th</v>
      </c>
      <c r="H675" t="s">
        <v>4389</v>
      </c>
      <c r="J675" t="s">
        <v>4442</v>
      </c>
      <c r="K675">
        <v>22409</v>
      </c>
    </row>
    <row r="676" spans="1:11" x14ac:dyDescent="0.25">
      <c r="A676" t="s">
        <v>4354</v>
      </c>
      <c r="B676" t="s">
        <v>4379</v>
      </c>
      <c r="C676" t="s">
        <v>5226</v>
      </c>
      <c r="D676" t="s">
        <v>5240</v>
      </c>
      <c r="E676">
        <v>1746</v>
      </c>
      <c r="F676" t="str">
        <f t="shared" si="10"/>
        <v>18th</v>
      </c>
      <c r="H676" t="s">
        <v>4389</v>
      </c>
      <c r="J676" t="s">
        <v>4442</v>
      </c>
      <c r="K676">
        <v>9630</v>
      </c>
    </row>
    <row r="677" spans="1:11" x14ac:dyDescent="0.25">
      <c r="A677" t="s">
        <v>4354</v>
      </c>
      <c r="B677" t="s">
        <v>8241</v>
      </c>
      <c r="C677" t="s">
        <v>5226</v>
      </c>
      <c r="D677" t="s">
        <v>5511</v>
      </c>
      <c r="E677">
        <v>1774</v>
      </c>
      <c r="F677" t="str">
        <f t="shared" ref="F677:F740" si="11">IF(E677&lt;1200,"12th",IF(AND(1199&lt;E677,E677&lt;1300),"13th",IF(AND(1299&lt;E677,E677&lt;1400),"14th",IF(AND(1399&lt;E677,E677&lt;1500),"15th",IF(AND(1499&lt;E677,E677&lt;1600),"16th",IF(AND(1599&lt;E677,E677&lt;1700),"17th",IF(AND(1699&lt;E677,E677&lt;1800),"18th",IF(AND(1799&lt;E677,E677&lt;1900),"19th",IF(AND(1899&lt;E677,E677&lt;2000),"20th",)))))))))</f>
        <v>18th</v>
      </c>
      <c r="H677" t="s">
        <v>4402</v>
      </c>
      <c r="J677" t="s">
        <v>4442</v>
      </c>
      <c r="K677">
        <v>56487</v>
      </c>
    </row>
    <row r="678" spans="1:11" x14ac:dyDescent="0.25">
      <c r="A678" t="s">
        <v>4354</v>
      </c>
      <c r="B678" t="s">
        <v>4379</v>
      </c>
      <c r="C678" t="s">
        <v>5226</v>
      </c>
      <c r="D678" t="s">
        <v>5437</v>
      </c>
      <c r="E678">
        <v>1768</v>
      </c>
      <c r="F678" t="str">
        <f t="shared" si="11"/>
        <v>18th</v>
      </c>
      <c r="H678" t="s">
        <v>4389</v>
      </c>
      <c r="J678" t="s">
        <v>4442</v>
      </c>
      <c r="K678">
        <v>145845</v>
      </c>
    </row>
    <row r="679" spans="1:11" x14ac:dyDescent="0.25">
      <c r="A679" t="s">
        <v>4354</v>
      </c>
      <c r="B679" t="s">
        <v>8242</v>
      </c>
      <c r="C679" t="s">
        <v>5226</v>
      </c>
      <c r="D679" t="s">
        <v>5289</v>
      </c>
      <c r="E679">
        <v>1752</v>
      </c>
      <c r="F679" t="str">
        <f t="shared" si="11"/>
        <v>18th</v>
      </c>
      <c r="H679" t="s">
        <v>4389</v>
      </c>
      <c r="J679" t="s">
        <v>4442</v>
      </c>
      <c r="K679">
        <v>17122</v>
      </c>
    </row>
    <row r="680" spans="1:11" x14ac:dyDescent="0.25">
      <c r="A680" t="s">
        <v>4354</v>
      </c>
      <c r="B680" t="s">
        <v>8243</v>
      </c>
      <c r="C680" t="s">
        <v>5226</v>
      </c>
      <c r="D680" t="s">
        <v>5609</v>
      </c>
      <c r="E680">
        <v>1784</v>
      </c>
      <c r="F680" t="str">
        <f t="shared" si="11"/>
        <v>18th</v>
      </c>
      <c r="H680" t="s">
        <v>4389</v>
      </c>
      <c r="J680" t="s">
        <v>4442</v>
      </c>
      <c r="K680">
        <v>2674</v>
      </c>
    </row>
    <row r="681" spans="1:11" x14ac:dyDescent="0.25">
      <c r="A681" t="s">
        <v>4354</v>
      </c>
      <c r="B681" t="s">
        <v>4379</v>
      </c>
      <c r="C681" t="s">
        <v>5226</v>
      </c>
      <c r="D681" t="s">
        <v>5610</v>
      </c>
      <c r="E681">
        <v>1784</v>
      </c>
      <c r="F681" t="str">
        <f t="shared" si="11"/>
        <v>18th</v>
      </c>
      <c r="H681" t="s">
        <v>4389</v>
      </c>
      <c r="J681" t="s">
        <v>4442</v>
      </c>
      <c r="K681">
        <v>15300</v>
      </c>
    </row>
    <row r="682" spans="1:11" x14ac:dyDescent="0.25">
      <c r="A682" t="s">
        <v>4354</v>
      </c>
      <c r="B682" t="s">
        <v>5498</v>
      </c>
      <c r="C682" t="s">
        <v>5226</v>
      </c>
      <c r="D682" t="s">
        <v>5497</v>
      </c>
      <c r="E682">
        <v>1772</v>
      </c>
      <c r="F682" t="str">
        <f t="shared" si="11"/>
        <v>18th</v>
      </c>
      <c r="H682" t="s">
        <v>4417</v>
      </c>
      <c r="J682" t="s">
        <v>4379</v>
      </c>
      <c r="K682">
        <v>9152</v>
      </c>
    </row>
    <row r="683" spans="1:11" x14ac:dyDescent="0.25">
      <c r="A683" t="s">
        <v>4354</v>
      </c>
      <c r="B683" t="s">
        <v>4379</v>
      </c>
      <c r="C683" t="s">
        <v>5418</v>
      </c>
      <c r="D683" t="s">
        <v>5419</v>
      </c>
      <c r="E683">
        <v>1766</v>
      </c>
      <c r="F683" t="str">
        <f t="shared" si="11"/>
        <v>18th</v>
      </c>
      <c r="H683" t="s">
        <v>4382</v>
      </c>
      <c r="J683" t="s">
        <v>4383</v>
      </c>
      <c r="K683">
        <v>16304</v>
      </c>
    </row>
    <row r="684" spans="1:11" x14ac:dyDescent="0.25">
      <c r="A684" t="s">
        <v>4354</v>
      </c>
      <c r="B684" t="s">
        <v>4379</v>
      </c>
      <c r="C684" t="s">
        <v>5418</v>
      </c>
      <c r="D684" t="s">
        <v>5471</v>
      </c>
      <c r="E684">
        <v>1770</v>
      </c>
      <c r="F684" t="str">
        <f t="shared" si="11"/>
        <v>18th</v>
      </c>
      <c r="H684" t="s">
        <v>4382</v>
      </c>
      <c r="J684" t="s">
        <v>4383</v>
      </c>
      <c r="K684">
        <v>6702</v>
      </c>
    </row>
    <row r="685" spans="1:11" x14ac:dyDescent="0.25">
      <c r="A685" t="s">
        <v>4354</v>
      </c>
      <c r="B685" t="s">
        <v>8244</v>
      </c>
      <c r="C685" t="s">
        <v>5418</v>
      </c>
      <c r="D685" t="s">
        <v>5499</v>
      </c>
      <c r="E685">
        <v>1772</v>
      </c>
      <c r="F685" t="str">
        <f t="shared" si="11"/>
        <v>18th</v>
      </c>
      <c r="H685" t="s">
        <v>4378</v>
      </c>
      <c r="J685" t="s">
        <v>4442</v>
      </c>
      <c r="K685">
        <v>68706</v>
      </c>
    </row>
    <row r="686" spans="1:11" x14ac:dyDescent="0.25">
      <c r="A686" t="s">
        <v>4354</v>
      </c>
      <c r="B686" t="s">
        <v>4379</v>
      </c>
      <c r="C686" t="s">
        <v>5418</v>
      </c>
      <c r="D686" t="s">
        <v>5487</v>
      </c>
      <c r="E686">
        <v>1771</v>
      </c>
      <c r="F686" t="str">
        <f t="shared" si="11"/>
        <v>18th</v>
      </c>
      <c r="H686" t="s">
        <v>4378</v>
      </c>
      <c r="J686" t="s">
        <v>4442</v>
      </c>
      <c r="K686">
        <v>75518</v>
      </c>
    </row>
    <row r="687" spans="1:11" x14ac:dyDescent="0.25">
      <c r="A687" t="s">
        <v>4354</v>
      </c>
      <c r="B687" t="s">
        <v>4379</v>
      </c>
      <c r="C687" t="s">
        <v>5526</v>
      </c>
      <c r="D687" t="s">
        <v>5527</v>
      </c>
      <c r="E687">
        <v>1775</v>
      </c>
      <c r="F687" t="str">
        <f t="shared" si="11"/>
        <v>18th</v>
      </c>
      <c r="H687" t="s">
        <v>4542</v>
      </c>
      <c r="J687" t="s">
        <v>4379</v>
      </c>
      <c r="K687">
        <v>52949</v>
      </c>
    </row>
    <row r="688" spans="1:11" x14ac:dyDescent="0.25">
      <c r="A688" t="s">
        <v>4354</v>
      </c>
      <c r="B688" t="s">
        <v>8245</v>
      </c>
      <c r="C688" t="s">
        <v>5151</v>
      </c>
      <c r="D688" t="s">
        <v>5152</v>
      </c>
      <c r="E688">
        <v>1735</v>
      </c>
      <c r="F688" t="str">
        <f t="shared" si="11"/>
        <v>18th</v>
      </c>
      <c r="H688" t="s">
        <v>4870</v>
      </c>
      <c r="J688" t="s">
        <v>4442</v>
      </c>
      <c r="K688">
        <v>152712</v>
      </c>
    </row>
    <row r="689" spans="1:11" x14ac:dyDescent="0.25">
      <c r="A689" t="s">
        <v>4354</v>
      </c>
      <c r="B689" t="s">
        <v>4379</v>
      </c>
      <c r="C689" t="s">
        <v>5228</v>
      </c>
      <c r="D689" t="s">
        <v>5229</v>
      </c>
      <c r="E689">
        <v>1745</v>
      </c>
      <c r="F689" t="str">
        <f t="shared" si="11"/>
        <v>18th</v>
      </c>
      <c r="H689" t="s">
        <v>4382</v>
      </c>
      <c r="J689" t="s">
        <v>4383</v>
      </c>
      <c r="K689">
        <v>29433</v>
      </c>
    </row>
    <row r="690" spans="1:11" x14ac:dyDescent="0.25">
      <c r="A690" t="s">
        <v>4354</v>
      </c>
      <c r="B690" t="s">
        <v>4379</v>
      </c>
      <c r="C690" t="s">
        <v>5228</v>
      </c>
      <c r="D690" t="s">
        <v>5414</v>
      </c>
      <c r="E690">
        <v>1765</v>
      </c>
      <c r="F690" t="str">
        <f t="shared" si="11"/>
        <v>18th</v>
      </c>
      <c r="H690" t="s">
        <v>4378</v>
      </c>
      <c r="J690" t="s">
        <v>4442</v>
      </c>
      <c r="K690">
        <v>24108</v>
      </c>
    </row>
    <row r="691" spans="1:11" x14ac:dyDescent="0.25">
      <c r="A691" t="s">
        <v>4354</v>
      </c>
      <c r="B691" t="s">
        <v>8246</v>
      </c>
      <c r="C691" t="s">
        <v>5228</v>
      </c>
      <c r="D691" t="s">
        <v>5420</v>
      </c>
      <c r="E691">
        <v>1766</v>
      </c>
      <c r="F691" t="str">
        <f t="shared" si="11"/>
        <v>18th</v>
      </c>
      <c r="H691" t="s">
        <v>4378</v>
      </c>
      <c r="J691" t="s">
        <v>4442</v>
      </c>
      <c r="K691">
        <v>145925</v>
      </c>
    </row>
    <row r="692" spans="1:11" x14ac:dyDescent="0.25">
      <c r="A692" t="s">
        <v>4354</v>
      </c>
      <c r="B692" t="s">
        <v>8247</v>
      </c>
      <c r="C692" t="s">
        <v>5438</v>
      </c>
      <c r="D692" t="s">
        <v>5439</v>
      </c>
      <c r="E692">
        <v>1768</v>
      </c>
      <c r="F692" t="str">
        <f t="shared" si="11"/>
        <v>18th</v>
      </c>
      <c r="H692" t="s">
        <v>4402</v>
      </c>
      <c r="J692" t="s">
        <v>4442</v>
      </c>
      <c r="K692">
        <v>12296</v>
      </c>
    </row>
    <row r="693" spans="1:11" x14ac:dyDescent="0.25">
      <c r="A693" t="s">
        <v>4354</v>
      </c>
      <c r="B693" t="s">
        <v>8248</v>
      </c>
      <c r="C693" t="s">
        <v>5134</v>
      </c>
      <c r="D693" t="s">
        <v>5140</v>
      </c>
      <c r="E693">
        <v>1734</v>
      </c>
      <c r="F693" t="str">
        <f t="shared" si="11"/>
        <v>18th</v>
      </c>
      <c r="H693" t="s">
        <v>4402</v>
      </c>
      <c r="J693" t="s">
        <v>4442</v>
      </c>
      <c r="K693">
        <v>406083</v>
      </c>
    </row>
    <row r="694" spans="1:11" x14ac:dyDescent="0.25">
      <c r="A694" t="s">
        <v>4354</v>
      </c>
      <c r="B694" t="s">
        <v>8249</v>
      </c>
      <c r="C694" t="s">
        <v>5134</v>
      </c>
      <c r="D694" t="s">
        <v>5135</v>
      </c>
      <c r="E694">
        <v>1733</v>
      </c>
      <c r="F694" t="str">
        <f t="shared" si="11"/>
        <v>18th</v>
      </c>
      <c r="H694" t="s">
        <v>4389</v>
      </c>
      <c r="J694" t="s">
        <v>4442</v>
      </c>
      <c r="K694">
        <v>256009</v>
      </c>
    </row>
    <row r="695" spans="1:11" x14ac:dyDescent="0.25">
      <c r="A695" t="s">
        <v>4354</v>
      </c>
      <c r="B695" t="s">
        <v>4379</v>
      </c>
      <c r="C695" t="s">
        <v>5592</v>
      </c>
      <c r="D695" t="s">
        <v>5593</v>
      </c>
      <c r="E695">
        <v>1783</v>
      </c>
      <c r="F695" t="str">
        <f t="shared" si="11"/>
        <v>18th</v>
      </c>
      <c r="H695" t="s">
        <v>4472</v>
      </c>
      <c r="J695" t="s">
        <v>4383</v>
      </c>
      <c r="K695">
        <v>18781</v>
      </c>
    </row>
    <row r="696" spans="1:11" x14ac:dyDescent="0.25">
      <c r="A696" t="s">
        <v>4354</v>
      </c>
      <c r="B696" t="s">
        <v>4379</v>
      </c>
      <c r="C696" t="s">
        <v>5202</v>
      </c>
      <c r="D696" t="s">
        <v>5220</v>
      </c>
      <c r="E696">
        <v>1744</v>
      </c>
      <c r="F696" t="str">
        <f t="shared" si="11"/>
        <v>18th</v>
      </c>
      <c r="H696" t="s">
        <v>4378</v>
      </c>
      <c r="J696" t="s">
        <v>4442</v>
      </c>
      <c r="K696">
        <v>12010</v>
      </c>
    </row>
    <row r="697" spans="1:11" x14ac:dyDescent="0.25">
      <c r="A697" t="s">
        <v>4354</v>
      </c>
      <c r="B697" t="s">
        <v>4379</v>
      </c>
      <c r="C697" t="s">
        <v>5202</v>
      </c>
      <c r="D697" t="s">
        <v>5277</v>
      </c>
      <c r="E697">
        <v>1751</v>
      </c>
      <c r="F697" t="str">
        <f t="shared" si="11"/>
        <v>18th</v>
      </c>
      <c r="H697" t="s">
        <v>4402</v>
      </c>
      <c r="J697" t="s">
        <v>4442</v>
      </c>
      <c r="K697">
        <v>38353</v>
      </c>
    </row>
    <row r="698" spans="1:11" x14ac:dyDescent="0.25">
      <c r="A698" t="s">
        <v>4354</v>
      </c>
      <c r="B698" t="s">
        <v>8250</v>
      </c>
      <c r="C698" t="s">
        <v>5202</v>
      </c>
      <c r="D698" t="s">
        <v>5230</v>
      </c>
      <c r="E698">
        <v>1745</v>
      </c>
      <c r="F698" t="str">
        <f t="shared" si="11"/>
        <v>18th</v>
      </c>
      <c r="H698" t="s">
        <v>4402</v>
      </c>
      <c r="J698" t="s">
        <v>4442</v>
      </c>
      <c r="K698">
        <v>186795</v>
      </c>
    </row>
    <row r="699" spans="1:11" x14ac:dyDescent="0.25">
      <c r="A699" t="s">
        <v>4354</v>
      </c>
      <c r="B699" t="s">
        <v>8251</v>
      </c>
      <c r="C699" t="s">
        <v>5202</v>
      </c>
      <c r="D699" t="s">
        <v>5203</v>
      </c>
      <c r="E699">
        <v>1741</v>
      </c>
      <c r="F699" t="str">
        <f t="shared" si="11"/>
        <v>18th</v>
      </c>
      <c r="H699" t="s">
        <v>4378</v>
      </c>
      <c r="J699" t="s">
        <v>4442</v>
      </c>
      <c r="K699">
        <v>31129</v>
      </c>
    </row>
    <row r="700" spans="1:11" x14ac:dyDescent="0.25">
      <c r="A700" t="s">
        <v>4354</v>
      </c>
      <c r="B700" t="s">
        <v>8252</v>
      </c>
      <c r="C700" t="s">
        <v>5202</v>
      </c>
      <c r="D700" t="s">
        <v>5204</v>
      </c>
      <c r="E700">
        <v>1741</v>
      </c>
      <c r="F700" t="str">
        <f t="shared" si="11"/>
        <v>18th</v>
      </c>
      <c r="H700" t="s">
        <v>4378</v>
      </c>
      <c r="J700" t="s">
        <v>4442</v>
      </c>
      <c r="K700">
        <v>44811</v>
      </c>
    </row>
    <row r="701" spans="1:11" x14ac:dyDescent="0.25">
      <c r="A701" t="s">
        <v>4354</v>
      </c>
      <c r="B701" t="s">
        <v>8253</v>
      </c>
      <c r="C701" t="s">
        <v>5202</v>
      </c>
      <c r="D701" t="s">
        <v>5278</v>
      </c>
      <c r="E701">
        <v>1751</v>
      </c>
      <c r="F701" t="str">
        <f t="shared" si="11"/>
        <v>18th</v>
      </c>
      <c r="H701" t="s">
        <v>4378</v>
      </c>
      <c r="J701" t="s">
        <v>4442</v>
      </c>
      <c r="K701">
        <v>37841</v>
      </c>
    </row>
    <row r="702" spans="1:11" x14ac:dyDescent="0.25">
      <c r="A702" t="s">
        <v>4354</v>
      </c>
      <c r="B702" t="s">
        <v>8254</v>
      </c>
      <c r="C702" t="s">
        <v>5114</v>
      </c>
      <c r="D702" t="s">
        <v>5115</v>
      </c>
      <c r="E702">
        <v>1730</v>
      </c>
      <c r="F702" t="str">
        <f t="shared" si="11"/>
        <v>18th</v>
      </c>
      <c r="H702" t="s">
        <v>4402</v>
      </c>
      <c r="J702" t="s">
        <v>4442</v>
      </c>
      <c r="K702">
        <v>48321</v>
      </c>
    </row>
    <row r="703" spans="1:11" x14ac:dyDescent="0.25">
      <c r="A703" t="s">
        <v>4354</v>
      </c>
      <c r="B703" t="s">
        <v>4379</v>
      </c>
      <c r="C703" t="s">
        <v>5114</v>
      </c>
      <c r="D703" t="s">
        <v>5318</v>
      </c>
      <c r="E703">
        <v>1756</v>
      </c>
      <c r="F703" t="str">
        <f t="shared" si="11"/>
        <v>18th</v>
      </c>
      <c r="H703" t="s">
        <v>4402</v>
      </c>
      <c r="J703" t="s">
        <v>4442</v>
      </c>
      <c r="K703">
        <v>4439</v>
      </c>
    </row>
    <row r="704" spans="1:11" x14ac:dyDescent="0.25">
      <c r="A704" t="s">
        <v>4354</v>
      </c>
      <c r="B704" t="s">
        <v>8255</v>
      </c>
      <c r="C704" t="s">
        <v>5711</v>
      </c>
      <c r="D704" t="s">
        <v>5712</v>
      </c>
      <c r="E704">
        <v>1796</v>
      </c>
      <c r="F704" t="str">
        <f t="shared" si="11"/>
        <v>18th</v>
      </c>
      <c r="H704" t="s">
        <v>4402</v>
      </c>
      <c r="J704" t="s">
        <v>4442</v>
      </c>
      <c r="K704">
        <v>133281</v>
      </c>
    </row>
    <row r="705" spans="1:11" x14ac:dyDescent="0.25">
      <c r="A705" t="s">
        <v>4354</v>
      </c>
      <c r="B705" t="s">
        <v>8256</v>
      </c>
      <c r="C705" t="s">
        <v>5713</v>
      </c>
      <c r="D705" t="s">
        <v>5714</v>
      </c>
      <c r="E705">
        <v>1796</v>
      </c>
      <c r="F705" t="str">
        <f t="shared" si="11"/>
        <v>18th</v>
      </c>
      <c r="H705" t="s">
        <v>4870</v>
      </c>
      <c r="J705" t="s">
        <v>4442</v>
      </c>
      <c r="K705">
        <v>80592</v>
      </c>
    </row>
    <row r="706" spans="1:11" x14ac:dyDescent="0.25">
      <c r="A706" t="s">
        <v>4354</v>
      </c>
      <c r="B706" t="s">
        <v>8257</v>
      </c>
      <c r="C706" t="s">
        <v>5452</v>
      </c>
      <c r="D706" t="s">
        <v>5453</v>
      </c>
      <c r="E706">
        <v>1769</v>
      </c>
      <c r="F706" t="str">
        <f t="shared" si="11"/>
        <v>18th</v>
      </c>
      <c r="H706" t="s">
        <v>4542</v>
      </c>
      <c r="J706" t="s">
        <v>4379</v>
      </c>
      <c r="K706">
        <v>83774</v>
      </c>
    </row>
    <row r="707" spans="1:11" x14ac:dyDescent="0.25">
      <c r="A707" t="s">
        <v>4354</v>
      </c>
      <c r="B707" t="s">
        <v>8258</v>
      </c>
      <c r="C707" t="s">
        <v>5472</v>
      </c>
      <c r="D707" t="s">
        <v>5473</v>
      </c>
      <c r="E707">
        <v>1770</v>
      </c>
      <c r="F707" t="str">
        <f t="shared" si="11"/>
        <v>18th</v>
      </c>
      <c r="H707" t="s">
        <v>4481</v>
      </c>
      <c r="J707" t="s">
        <v>4379</v>
      </c>
      <c r="K707">
        <v>234990</v>
      </c>
    </row>
    <row r="708" spans="1:11" x14ac:dyDescent="0.25">
      <c r="A708" t="s">
        <v>4354</v>
      </c>
      <c r="B708" t="s">
        <v>4379</v>
      </c>
      <c r="C708" t="s">
        <v>5205</v>
      </c>
      <c r="D708" t="s">
        <v>5206</v>
      </c>
      <c r="E708">
        <v>1741</v>
      </c>
      <c r="F708" t="str">
        <f t="shared" si="11"/>
        <v>18th</v>
      </c>
      <c r="H708" t="s">
        <v>4472</v>
      </c>
      <c r="J708" t="s">
        <v>4383</v>
      </c>
      <c r="K708">
        <v>6763</v>
      </c>
    </row>
    <row r="709" spans="1:11" x14ac:dyDescent="0.25">
      <c r="A709" t="s">
        <v>4354</v>
      </c>
      <c r="B709" t="s">
        <v>4379</v>
      </c>
      <c r="C709" t="s">
        <v>5205</v>
      </c>
      <c r="D709" t="s">
        <v>5375</v>
      </c>
      <c r="E709">
        <v>1762</v>
      </c>
      <c r="F709" t="str">
        <f t="shared" si="11"/>
        <v>18th</v>
      </c>
      <c r="H709" t="s">
        <v>4472</v>
      </c>
      <c r="J709" t="s">
        <v>4383</v>
      </c>
      <c r="K709">
        <v>13877</v>
      </c>
    </row>
    <row r="710" spans="1:11" x14ac:dyDescent="0.25">
      <c r="A710" t="s">
        <v>4354</v>
      </c>
      <c r="B710" t="s">
        <v>8259</v>
      </c>
      <c r="C710" t="s">
        <v>4917</v>
      </c>
      <c r="D710" t="s">
        <v>5058</v>
      </c>
      <c r="E710">
        <v>1715</v>
      </c>
      <c r="F710" t="str">
        <f t="shared" si="11"/>
        <v>18th</v>
      </c>
      <c r="H710" t="s">
        <v>4389</v>
      </c>
      <c r="J710" t="s">
        <v>4442</v>
      </c>
      <c r="K710">
        <v>79080</v>
      </c>
    </row>
    <row r="711" spans="1:11" x14ac:dyDescent="0.25">
      <c r="A711" t="s">
        <v>4354</v>
      </c>
      <c r="B711" t="s">
        <v>4379</v>
      </c>
      <c r="C711" t="s">
        <v>4917</v>
      </c>
      <c r="D711" t="s">
        <v>5059</v>
      </c>
      <c r="E711">
        <v>1715</v>
      </c>
      <c r="F711" t="str">
        <f t="shared" si="11"/>
        <v>18th</v>
      </c>
      <c r="H711" t="s">
        <v>4389</v>
      </c>
      <c r="J711" t="s">
        <v>4442</v>
      </c>
      <c r="K711">
        <v>33403</v>
      </c>
    </row>
    <row r="712" spans="1:11" x14ac:dyDescent="0.25">
      <c r="A712" t="s">
        <v>4354</v>
      </c>
      <c r="B712" t="s">
        <v>8260</v>
      </c>
      <c r="C712" t="s">
        <v>4917</v>
      </c>
      <c r="D712" t="s">
        <v>5021</v>
      </c>
      <c r="E712">
        <v>1702</v>
      </c>
      <c r="F712" t="str">
        <f t="shared" si="11"/>
        <v>18th</v>
      </c>
      <c r="H712" t="s">
        <v>4402</v>
      </c>
      <c r="J712" t="s">
        <v>4442</v>
      </c>
      <c r="K712">
        <v>11512</v>
      </c>
    </row>
    <row r="713" spans="1:11" x14ac:dyDescent="0.25">
      <c r="A713" t="s">
        <v>4354</v>
      </c>
      <c r="B713" t="s">
        <v>8261</v>
      </c>
      <c r="C713" t="s">
        <v>4917</v>
      </c>
      <c r="D713" t="s">
        <v>5019</v>
      </c>
      <c r="E713">
        <v>1701</v>
      </c>
      <c r="F713" t="str">
        <f t="shared" si="11"/>
        <v>18th</v>
      </c>
      <c r="H713" t="s">
        <v>5020</v>
      </c>
      <c r="J713" t="s">
        <v>4379</v>
      </c>
      <c r="K713">
        <v>25592</v>
      </c>
    </row>
    <row r="714" spans="1:11" x14ac:dyDescent="0.25">
      <c r="A714" t="s">
        <v>4354</v>
      </c>
      <c r="B714" t="s">
        <v>4379</v>
      </c>
      <c r="C714" t="s">
        <v>4917</v>
      </c>
      <c r="D714" t="s">
        <v>5060</v>
      </c>
      <c r="E714">
        <v>1715</v>
      </c>
      <c r="F714" t="str">
        <f t="shared" si="11"/>
        <v>18th</v>
      </c>
      <c r="H714" t="s">
        <v>4402</v>
      </c>
      <c r="J714" t="s">
        <v>4442</v>
      </c>
      <c r="K714">
        <v>19172</v>
      </c>
    </row>
    <row r="715" spans="1:11" x14ac:dyDescent="0.25">
      <c r="A715" t="s">
        <v>4354</v>
      </c>
      <c r="B715" t="s">
        <v>4379</v>
      </c>
      <c r="C715" t="s">
        <v>4917</v>
      </c>
      <c r="D715" t="s">
        <v>5033</v>
      </c>
      <c r="E715">
        <v>1706</v>
      </c>
      <c r="F715" t="str">
        <f t="shared" si="11"/>
        <v>18th</v>
      </c>
      <c r="H715" t="s">
        <v>4758</v>
      </c>
      <c r="J715" t="s">
        <v>4442</v>
      </c>
      <c r="K715">
        <v>39978</v>
      </c>
    </row>
    <row r="716" spans="1:11" x14ac:dyDescent="0.25">
      <c r="A716" t="s">
        <v>4354</v>
      </c>
      <c r="B716" t="s">
        <v>4379</v>
      </c>
      <c r="C716" t="s">
        <v>4917</v>
      </c>
      <c r="D716" t="s">
        <v>5051</v>
      </c>
      <c r="E716">
        <v>1713</v>
      </c>
      <c r="F716" t="str">
        <f t="shared" si="11"/>
        <v>18th</v>
      </c>
      <c r="H716" t="s">
        <v>4402</v>
      </c>
      <c r="J716" t="s">
        <v>4442</v>
      </c>
      <c r="K716">
        <v>78150</v>
      </c>
    </row>
    <row r="717" spans="1:11" x14ac:dyDescent="0.25">
      <c r="A717" t="s">
        <v>4354</v>
      </c>
      <c r="B717" t="s">
        <v>8262</v>
      </c>
      <c r="C717" t="s">
        <v>5731</v>
      </c>
      <c r="D717" t="s">
        <v>5732</v>
      </c>
      <c r="E717">
        <v>1798</v>
      </c>
      <c r="F717" t="str">
        <f t="shared" si="11"/>
        <v>18th</v>
      </c>
      <c r="H717" t="s">
        <v>4378</v>
      </c>
      <c r="J717" t="s">
        <v>4442</v>
      </c>
      <c r="K717">
        <v>34563</v>
      </c>
    </row>
    <row r="718" spans="1:11" x14ac:dyDescent="0.25">
      <c r="A718" t="s">
        <v>4354</v>
      </c>
      <c r="B718" t="s">
        <v>4379</v>
      </c>
      <c r="C718" t="s">
        <v>4866</v>
      </c>
      <c r="D718" t="s">
        <v>5041</v>
      </c>
      <c r="E718">
        <v>1710</v>
      </c>
      <c r="F718" t="str">
        <f t="shared" si="11"/>
        <v>18th</v>
      </c>
      <c r="H718" t="s">
        <v>4481</v>
      </c>
      <c r="J718" t="s">
        <v>4442</v>
      </c>
      <c r="K718">
        <v>58231</v>
      </c>
    </row>
    <row r="719" spans="1:11" x14ac:dyDescent="0.25">
      <c r="A719" t="s">
        <v>4354</v>
      </c>
      <c r="B719" t="s">
        <v>8263</v>
      </c>
      <c r="C719" t="s">
        <v>5594</v>
      </c>
      <c r="D719" t="s">
        <v>5650</v>
      </c>
      <c r="E719">
        <v>1788</v>
      </c>
      <c r="F719" t="str">
        <f t="shared" si="11"/>
        <v>18th</v>
      </c>
      <c r="H719" t="s">
        <v>4378</v>
      </c>
      <c r="J719" t="s">
        <v>4442</v>
      </c>
      <c r="K719">
        <v>37999</v>
      </c>
    </row>
    <row r="720" spans="1:11" x14ac:dyDescent="0.25">
      <c r="A720" t="s">
        <v>4354</v>
      </c>
      <c r="B720" t="s">
        <v>4379</v>
      </c>
      <c r="C720" t="s">
        <v>5594</v>
      </c>
      <c r="D720" t="s">
        <v>5674</v>
      </c>
      <c r="E720">
        <v>1792</v>
      </c>
      <c r="F720" t="str">
        <f t="shared" si="11"/>
        <v>18th</v>
      </c>
      <c r="H720" t="s">
        <v>4382</v>
      </c>
      <c r="J720" t="s">
        <v>4383</v>
      </c>
      <c r="K720">
        <v>31458</v>
      </c>
    </row>
    <row r="721" spans="1:11" x14ac:dyDescent="0.25">
      <c r="A721" t="s">
        <v>4354</v>
      </c>
      <c r="B721" t="s">
        <v>8264</v>
      </c>
      <c r="C721" t="s">
        <v>5594</v>
      </c>
      <c r="D721" t="s">
        <v>5595</v>
      </c>
      <c r="E721">
        <v>1783</v>
      </c>
      <c r="F721" t="str">
        <f t="shared" si="11"/>
        <v>18th</v>
      </c>
      <c r="H721" t="s">
        <v>4378</v>
      </c>
      <c r="J721" t="s">
        <v>4442</v>
      </c>
      <c r="K721">
        <v>26435</v>
      </c>
    </row>
    <row r="722" spans="1:11" x14ac:dyDescent="0.25">
      <c r="A722" t="s">
        <v>4354</v>
      </c>
      <c r="B722" t="s">
        <v>4379</v>
      </c>
      <c r="C722" t="s">
        <v>5594</v>
      </c>
      <c r="D722" t="s">
        <v>5630</v>
      </c>
      <c r="E722">
        <v>1786</v>
      </c>
      <c r="F722" t="str">
        <f t="shared" si="11"/>
        <v>18th</v>
      </c>
      <c r="H722" t="s">
        <v>4378</v>
      </c>
      <c r="J722" t="s">
        <v>4442</v>
      </c>
      <c r="K722">
        <v>71698</v>
      </c>
    </row>
    <row r="723" spans="1:11" x14ac:dyDescent="0.25">
      <c r="A723" t="s">
        <v>4354</v>
      </c>
      <c r="B723" t="s">
        <v>5013</v>
      </c>
      <c r="C723" t="s">
        <v>4911</v>
      </c>
      <c r="D723" t="s">
        <v>5012</v>
      </c>
      <c r="E723">
        <v>1700</v>
      </c>
      <c r="F723" t="str">
        <f t="shared" si="11"/>
        <v>18th</v>
      </c>
      <c r="H723" t="s">
        <v>4417</v>
      </c>
      <c r="J723" t="s">
        <v>4379</v>
      </c>
      <c r="K723">
        <v>6865</v>
      </c>
    </row>
    <row r="724" spans="1:11" x14ac:dyDescent="0.25">
      <c r="A724" t="s">
        <v>4354</v>
      </c>
      <c r="B724" t="s">
        <v>4379</v>
      </c>
      <c r="C724" t="s">
        <v>5266</v>
      </c>
      <c r="D724" t="s">
        <v>5267</v>
      </c>
      <c r="E724">
        <v>1750</v>
      </c>
      <c r="F724" t="str">
        <f t="shared" si="11"/>
        <v>18th</v>
      </c>
      <c r="H724" t="s">
        <v>4378</v>
      </c>
      <c r="J724" t="s">
        <v>4442</v>
      </c>
      <c r="K724">
        <v>26456</v>
      </c>
    </row>
    <row r="725" spans="1:11" x14ac:dyDescent="0.25">
      <c r="A725" t="s">
        <v>4354</v>
      </c>
      <c r="B725" t="s">
        <v>4379</v>
      </c>
      <c r="C725" t="s">
        <v>5266</v>
      </c>
      <c r="D725" t="s">
        <v>5268</v>
      </c>
      <c r="E725">
        <v>1750</v>
      </c>
      <c r="F725" t="str">
        <f t="shared" si="11"/>
        <v>18th</v>
      </c>
      <c r="H725" t="s">
        <v>4378</v>
      </c>
      <c r="J725" t="s">
        <v>4442</v>
      </c>
      <c r="K725">
        <v>26929</v>
      </c>
    </row>
    <row r="726" spans="1:11" x14ac:dyDescent="0.25">
      <c r="A726" t="s">
        <v>4354</v>
      </c>
      <c r="B726" t="s">
        <v>8265</v>
      </c>
      <c r="C726" t="s">
        <v>5474</v>
      </c>
      <c r="D726" t="s">
        <v>5475</v>
      </c>
      <c r="E726">
        <v>1770</v>
      </c>
      <c r="F726" t="str">
        <f t="shared" si="11"/>
        <v>18th</v>
      </c>
      <c r="H726" t="s">
        <v>4402</v>
      </c>
      <c r="J726" t="s">
        <v>4442</v>
      </c>
      <c r="K726">
        <v>81053</v>
      </c>
    </row>
    <row r="727" spans="1:11" x14ac:dyDescent="0.25">
      <c r="A727" t="s">
        <v>4354</v>
      </c>
      <c r="B727" t="s">
        <v>8266</v>
      </c>
      <c r="C727" t="s">
        <v>5028</v>
      </c>
      <c r="D727" t="s">
        <v>5029</v>
      </c>
      <c r="E727">
        <v>1704</v>
      </c>
      <c r="F727" t="str">
        <f t="shared" si="11"/>
        <v>18th</v>
      </c>
      <c r="H727" t="s">
        <v>4970</v>
      </c>
      <c r="J727" t="s">
        <v>4379</v>
      </c>
      <c r="K727">
        <v>557378</v>
      </c>
    </row>
    <row r="728" spans="1:11" x14ac:dyDescent="0.25">
      <c r="A728" t="s">
        <v>4354</v>
      </c>
      <c r="B728" t="s">
        <v>8267</v>
      </c>
      <c r="C728" t="s">
        <v>5577</v>
      </c>
      <c r="D728" t="s">
        <v>5578</v>
      </c>
      <c r="E728">
        <v>1782</v>
      </c>
      <c r="F728" t="str">
        <f t="shared" si="11"/>
        <v>18th</v>
      </c>
      <c r="H728" t="s">
        <v>4378</v>
      </c>
      <c r="J728" t="s">
        <v>4442</v>
      </c>
      <c r="K728">
        <v>264516</v>
      </c>
    </row>
    <row r="729" spans="1:11" x14ac:dyDescent="0.25">
      <c r="A729" t="s">
        <v>4354</v>
      </c>
      <c r="B729" t="s">
        <v>8268</v>
      </c>
      <c r="C729" t="s">
        <v>5577</v>
      </c>
      <c r="D729" t="s">
        <v>5701</v>
      </c>
      <c r="E729">
        <v>1795</v>
      </c>
      <c r="F729" t="str">
        <f t="shared" si="11"/>
        <v>18th</v>
      </c>
      <c r="H729" t="s">
        <v>4378</v>
      </c>
      <c r="J729" t="s">
        <v>4442</v>
      </c>
      <c r="K729">
        <v>195717</v>
      </c>
    </row>
    <row r="730" spans="1:11" x14ac:dyDescent="0.25">
      <c r="A730" t="s">
        <v>4354</v>
      </c>
      <c r="B730" t="s">
        <v>8269</v>
      </c>
      <c r="C730" t="s">
        <v>5528</v>
      </c>
      <c r="D730" t="s">
        <v>5529</v>
      </c>
      <c r="E730">
        <v>1775</v>
      </c>
      <c r="F730" t="str">
        <f t="shared" si="11"/>
        <v>18th</v>
      </c>
      <c r="H730" t="s">
        <v>4378</v>
      </c>
      <c r="J730" t="s">
        <v>4442</v>
      </c>
      <c r="K730">
        <v>189295</v>
      </c>
    </row>
    <row r="731" spans="1:11" x14ac:dyDescent="0.25">
      <c r="A731" t="s">
        <v>4354</v>
      </c>
      <c r="B731" t="s">
        <v>4379</v>
      </c>
      <c r="C731" t="s">
        <v>5530</v>
      </c>
      <c r="D731" t="s">
        <v>5531</v>
      </c>
      <c r="E731">
        <v>1775</v>
      </c>
      <c r="F731" t="str">
        <f t="shared" si="11"/>
        <v>18th</v>
      </c>
      <c r="H731" t="s">
        <v>4382</v>
      </c>
      <c r="J731" t="s">
        <v>4383</v>
      </c>
      <c r="K731">
        <v>3867</v>
      </c>
    </row>
    <row r="732" spans="1:11" x14ac:dyDescent="0.25">
      <c r="A732" t="s">
        <v>4354</v>
      </c>
      <c r="B732" t="s">
        <v>4379</v>
      </c>
      <c r="C732" t="s">
        <v>5530</v>
      </c>
      <c r="D732" t="s">
        <v>5536</v>
      </c>
      <c r="E732">
        <v>1776</v>
      </c>
      <c r="F732" t="str">
        <f t="shared" si="11"/>
        <v>18th</v>
      </c>
      <c r="H732" t="s">
        <v>4382</v>
      </c>
      <c r="J732" t="s">
        <v>4383</v>
      </c>
      <c r="K732">
        <v>891</v>
      </c>
    </row>
    <row r="733" spans="1:11" x14ac:dyDescent="0.25">
      <c r="A733" t="s">
        <v>4354</v>
      </c>
      <c r="B733" t="s">
        <v>8270</v>
      </c>
      <c r="C733" t="s">
        <v>5530</v>
      </c>
      <c r="D733" t="s">
        <v>5552</v>
      </c>
      <c r="E733">
        <v>1778</v>
      </c>
      <c r="F733" t="str">
        <f t="shared" si="11"/>
        <v>18th</v>
      </c>
      <c r="H733" t="s">
        <v>4382</v>
      </c>
      <c r="J733" t="s">
        <v>4383</v>
      </c>
      <c r="K733">
        <v>3229</v>
      </c>
    </row>
    <row r="734" spans="1:11" x14ac:dyDescent="0.25">
      <c r="A734" t="s">
        <v>4354</v>
      </c>
      <c r="B734" t="s">
        <v>4379</v>
      </c>
      <c r="C734" t="s">
        <v>4585</v>
      </c>
      <c r="D734" t="s">
        <v>5217</v>
      </c>
      <c r="E734">
        <v>1743</v>
      </c>
      <c r="F734" t="str">
        <f t="shared" si="11"/>
        <v>18th</v>
      </c>
      <c r="H734" t="s">
        <v>4378</v>
      </c>
      <c r="J734" t="s">
        <v>4442</v>
      </c>
      <c r="K734">
        <v>74498</v>
      </c>
    </row>
    <row r="735" spans="1:11" x14ac:dyDescent="0.25">
      <c r="A735" t="s">
        <v>4354</v>
      </c>
      <c r="B735" t="s">
        <v>8271</v>
      </c>
      <c r="C735" t="s">
        <v>4585</v>
      </c>
      <c r="D735" t="s">
        <v>5221</v>
      </c>
      <c r="E735">
        <v>1744</v>
      </c>
      <c r="F735" t="str">
        <f t="shared" si="11"/>
        <v>18th</v>
      </c>
      <c r="H735" t="s">
        <v>4378</v>
      </c>
      <c r="J735" t="s">
        <v>4442</v>
      </c>
      <c r="K735">
        <v>35917</v>
      </c>
    </row>
    <row r="736" spans="1:11" x14ac:dyDescent="0.25">
      <c r="A736" t="s">
        <v>4354</v>
      </c>
      <c r="B736" t="s">
        <v>4379</v>
      </c>
      <c r="C736" t="s">
        <v>5488</v>
      </c>
      <c r="D736" t="s">
        <v>5489</v>
      </c>
      <c r="E736">
        <v>1771</v>
      </c>
      <c r="F736" t="str">
        <f t="shared" si="11"/>
        <v>18th</v>
      </c>
      <c r="H736" t="s">
        <v>4472</v>
      </c>
      <c r="J736" t="s">
        <v>4442</v>
      </c>
      <c r="K736">
        <v>13253</v>
      </c>
    </row>
    <row r="737" spans="1:11" x14ac:dyDescent="0.25">
      <c r="A737" t="s">
        <v>4354</v>
      </c>
      <c r="B737" t="s">
        <v>8272</v>
      </c>
      <c r="C737" t="s">
        <v>5245</v>
      </c>
      <c r="D737" t="s">
        <v>5279</v>
      </c>
      <c r="E737">
        <v>1751</v>
      </c>
      <c r="F737" t="str">
        <f t="shared" si="11"/>
        <v>18th</v>
      </c>
      <c r="H737" t="s">
        <v>4472</v>
      </c>
      <c r="J737" t="s">
        <v>4442</v>
      </c>
      <c r="K737">
        <v>13450</v>
      </c>
    </row>
    <row r="738" spans="1:11" x14ac:dyDescent="0.25">
      <c r="A738" t="s">
        <v>4354</v>
      </c>
      <c r="B738" t="s">
        <v>8273</v>
      </c>
      <c r="C738" t="s">
        <v>5245</v>
      </c>
      <c r="D738" t="s">
        <v>5246</v>
      </c>
      <c r="E738">
        <v>1747</v>
      </c>
      <c r="F738" t="str">
        <f t="shared" si="11"/>
        <v>18th</v>
      </c>
      <c r="H738" t="s">
        <v>4378</v>
      </c>
      <c r="J738" t="s">
        <v>4442</v>
      </c>
      <c r="K738">
        <v>38861</v>
      </c>
    </row>
    <row r="739" spans="1:11" x14ac:dyDescent="0.25">
      <c r="A739" t="s">
        <v>4354</v>
      </c>
      <c r="B739" t="s">
        <v>4379</v>
      </c>
      <c r="C739" t="s">
        <v>5153</v>
      </c>
      <c r="D739" t="s">
        <v>5154</v>
      </c>
      <c r="E739">
        <v>1735</v>
      </c>
      <c r="F739" t="str">
        <f t="shared" si="11"/>
        <v>18th</v>
      </c>
      <c r="H739" t="s">
        <v>4382</v>
      </c>
      <c r="J739" t="s">
        <v>4383</v>
      </c>
      <c r="K739">
        <v>3750</v>
      </c>
    </row>
    <row r="740" spans="1:11" x14ac:dyDescent="0.25">
      <c r="A740" t="s">
        <v>4354</v>
      </c>
      <c r="B740" t="s">
        <v>4379</v>
      </c>
      <c r="C740" t="s">
        <v>5153</v>
      </c>
      <c r="D740" t="s">
        <v>5247</v>
      </c>
      <c r="E740">
        <v>1747</v>
      </c>
      <c r="F740" t="str">
        <f t="shared" si="11"/>
        <v>18th</v>
      </c>
      <c r="H740" t="s">
        <v>4472</v>
      </c>
      <c r="J740" t="s">
        <v>4383</v>
      </c>
      <c r="K740">
        <v>23031</v>
      </c>
    </row>
    <row r="741" spans="1:11" x14ac:dyDescent="0.25">
      <c r="A741" t="s">
        <v>4354</v>
      </c>
      <c r="B741" t="s">
        <v>4379</v>
      </c>
      <c r="C741" t="s">
        <v>5153</v>
      </c>
      <c r="D741" t="s">
        <v>5231</v>
      </c>
      <c r="E741">
        <v>1745</v>
      </c>
      <c r="F741" t="str">
        <f t="shared" ref="F741:F804" si="12">IF(E741&lt;1200,"12th",IF(AND(1199&lt;E741,E741&lt;1300),"13th",IF(AND(1299&lt;E741,E741&lt;1400),"14th",IF(AND(1399&lt;E741,E741&lt;1500),"15th",IF(AND(1499&lt;E741,E741&lt;1600),"16th",IF(AND(1599&lt;E741,E741&lt;1700),"17th",IF(AND(1699&lt;E741,E741&lt;1800),"18th",IF(AND(1799&lt;E741,E741&lt;1900),"19th",IF(AND(1899&lt;E741,E741&lt;2000),"20th",)))))))))</f>
        <v>18th</v>
      </c>
      <c r="H741" t="s">
        <v>4472</v>
      </c>
      <c r="J741" t="s">
        <v>4383</v>
      </c>
      <c r="K741">
        <v>8902</v>
      </c>
    </row>
    <row r="742" spans="1:11" x14ac:dyDescent="0.25">
      <c r="A742" t="s">
        <v>4354</v>
      </c>
      <c r="B742" t="s">
        <v>4379</v>
      </c>
      <c r="C742" t="s">
        <v>5153</v>
      </c>
      <c r="D742" t="s">
        <v>5168</v>
      </c>
      <c r="E742">
        <v>1736</v>
      </c>
      <c r="F742" t="str">
        <f t="shared" si="12"/>
        <v>18th</v>
      </c>
      <c r="H742" t="s">
        <v>4382</v>
      </c>
      <c r="J742" t="s">
        <v>4383</v>
      </c>
      <c r="K742">
        <v>5031</v>
      </c>
    </row>
    <row r="743" spans="1:11" x14ac:dyDescent="0.25">
      <c r="A743" t="s">
        <v>4354</v>
      </c>
      <c r="B743" t="s">
        <v>4379</v>
      </c>
      <c r="C743" t="s">
        <v>5339</v>
      </c>
      <c r="D743" t="s">
        <v>5340</v>
      </c>
      <c r="E743">
        <v>1758</v>
      </c>
      <c r="F743" t="str">
        <f t="shared" si="12"/>
        <v>18th</v>
      </c>
      <c r="H743" t="s">
        <v>4472</v>
      </c>
      <c r="J743" t="s">
        <v>4383</v>
      </c>
      <c r="K743">
        <v>12458</v>
      </c>
    </row>
    <row r="744" spans="1:11" x14ac:dyDescent="0.25">
      <c r="A744" t="s">
        <v>4354</v>
      </c>
      <c r="B744" t="s">
        <v>8274</v>
      </c>
      <c r="C744" t="s">
        <v>4890</v>
      </c>
      <c r="D744" t="s">
        <v>5039</v>
      </c>
      <c r="E744">
        <v>1709</v>
      </c>
      <c r="F744" t="str">
        <f t="shared" si="12"/>
        <v>18th</v>
      </c>
      <c r="H744" t="s">
        <v>4481</v>
      </c>
      <c r="J744" t="s">
        <v>4379</v>
      </c>
      <c r="K744">
        <v>41357</v>
      </c>
    </row>
    <row r="745" spans="1:11" x14ac:dyDescent="0.25">
      <c r="A745" t="s">
        <v>4354</v>
      </c>
      <c r="B745" t="s">
        <v>4379</v>
      </c>
      <c r="C745" t="s">
        <v>5490</v>
      </c>
      <c r="D745" t="s">
        <v>5491</v>
      </c>
      <c r="E745">
        <v>1771</v>
      </c>
      <c r="F745" t="str">
        <f t="shared" si="12"/>
        <v>18th</v>
      </c>
      <c r="H745" t="s">
        <v>4870</v>
      </c>
      <c r="J745" t="s">
        <v>4442</v>
      </c>
      <c r="K745">
        <v>104478</v>
      </c>
    </row>
    <row r="746" spans="1:11" x14ac:dyDescent="0.25">
      <c r="A746" t="s">
        <v>4354</v>
      </c>
      <c r="B746" t="s">
        <v>4379</v>
      </c>
      <c r="C746" t="s">
        <v>5068</v>
      </c>
      <c r="D746" t="s">
        <v>5069</v>
      </c>
      <c r="E746">
        <v>1720</v>
      </c>
      <c r="F746" t="str">
        <f t="shared" si="12"/>
        <v>18th</v>
      </c>
      <c r="H746" t="s">
        <v>4378</v>
      </c>
      <c r="J746" t="s">
        <v>4442</v>
      </c>
      <c r="K746">
        <v>29999</v>
      </c>
    </row>
    <row r="747" spans="1:11" x14ac:dyDescent="0.25">
      <c r="A747" t="s">
        <v>4354</v>
      </c>
      <c r="B747" t="s">
        <v>4379</v>
      </c>
      <c r="C747" t="s">
        <v>5068</v>
      </c>
      <c r="D747" t="s">
        <v>5070</v>
      </c>
      <c r="E747">
        <v>1720</v>
      </c>
      <c r="F747" t="str">
        <f t="shared" si="12"/>
        <v>18th</v>
      </c>
      <c r="H747" t="s">
        <v>4378</v>
      </c>
      <c r="J747" t="s">
        <v>4442</v>
      </c>
      <c r="K747">
        <v>37119</v>
      </c>
    </row>
    <row r="748" spans="1:11" x14ac:dyDescent="0.25">
      <c r="A748" t="s">
        <v>4354</v>
      </c>
      <c r="B748" t="s">
        <v>4379</v>
      </c>
      <c r="C748" t="s">
        <v>5068</v>
      </c>
      <c r="D748" t="s">
        <v>5071</v>
      </c>
      <c r="E748">
        <v>1720</v>
      </c>
      <c r="F748" t="str">
        <f t="shared" si="12"/>
        <v>18th</v>
      </c>
      <c r="H748" t="s">
        <v>4378</v>
      </c>
      <c r="J748" t="s">
        <v>4442</v>
      </c>
      <c r="K748">
        <v>37844</v>
      </c>
    </row>
    <row r="749" spans="1:11" x14ac:dyDescent="0.25">
      <c r="A749" t="s">
        <v>4354</v>
      </c>
      <c r="B749" t="s">
        <v>8275</v>
      </c>
      <c r="C749" t="s">
        <v>5341</v>
      </c>
      <c r="D749" t="s">
        <v>5342</v>
      </c>
      <c r="E749">
        <v>1758</v>
      </c>
      <c r="F749" t="str">
        <f t="shared" si="12"/>
        <v>18th</v>
      </c>
      <c r="H749" t="s">
        <v>4402</v>
      </c>
      <c r="J749" t="s">
        <v>4442</v>
      </c>
      <c r="K749">
        <v>161176</v>
      </c>
    </row>
    <row r="750" spans="1:11" x14ac:dyDescent="0.25">
      <c r="A750" t="s">
        <v>4354</v>
      </c>
      <c r="B750" t="s">
        <v>8276</v>
      </c>
      <c r="C750" t="s">
        <v>5341</v>
      </c>
      <c r="D750" t="s">
        <v>5492</v>
      </c>
      <c r="E750">
        <v>1771</v>
      </c>
      <c r="F750" t="str">
        <f t="shared" si="12"/>
        <v>18th</v>
      </c>
      <c r="H750" t="s">
        <v>4402</v>
      </c>
      <c r="J750" t="s">
        <v>4442</v>
      </c>
      <c r="K750">
        <v>186613</v>
      </c>
    </row>
    <row r="751" spans="1:11" x14ac:dyDescent="0.25">
      <c r="A751" t="s">
        <v>4354</v>
      </c>
      <c r="B751" t="s">
        <v>5442</v>
      </c>
      <c r="C751" t="s">
        <v>5440</v>
      </c>
      <c r="D751" t="s">
        <v>5441</v>
      </c>
      <c r="E751">
        <v>1768</v>
      </c>
      <c r="F751" t="str">
        <f t="shared" si="12"/>
        <v>18th</v>
      </c>
      <c r="H751" t="s">
        <v>4417</v>
      </c>
      <c r="J751" t="s">
        <v>4379</v>
      </c>
      <c r="K751">
        <v>35460</v>
      </c>
    </row>
    <row r="752" spans="1:11" x14ac:dyDescent="0.25">
      <c r="A752" t="s">
        <v>4354</v>
      </c>
      <c r="B752" t="s">
        <v>5444</v>
      </c>
      <c r="C752" t="s">
        <v>5440</v>
      </c>
      <c r="D752" t="s">
        <v>5443</v>
      </c>
      <c r="E752">
        <v>1768</v>
      </c>
      <c r="F752" t="str">
        <f t="shared" si="12"/>
        <v>18th</v>
      </c>
      <c r="H752" t="s">
        <v>4417</v>
      </c>
      <c r="J752" t="s">
        <v>4379</v>
      </c>
      <c r="K752">
        <v>39364</v>
      </c>
    </row>
    <row r="753" spans="1:11" x14ac:dyDescent="0.25">
      <c r="A753" t="s">
        <v>4354</v>
      </c>
      <c r="B753" t="s">
        <v>5402</v>
      </c>
      <c r="C753" t="s">
        <v>5319</v>
      </c>
      <c r="D753" t="s">
        <v>5401</v>
      </c>
      <c r="E753">
        <v>1764</v>
      </c>
      <c r="F753" t="str">
        <f t="shared" si="12"/>
        <v>18th</v>
      </c>
      <c r="H753" t="s">
        <v>4417</v>
      </c>
      <c r="J753" t="s">
        <v>4379</v>
      </c>
      <c r="K753">
        <v>2136</v>
      </c>
    </row>
    <row r="754" spans="1:11" x14ac:dyDescent="0.25">
      <c r="A754" t="s">
        <v>4354</v>
      </c>
      <c r="B754" t="s">
        <v>5477</v>
      </c>
      <c r="C754" t="s">
        <v>5319</v>
      </c>
      <c r="D754" t="s">
        <v>5476</v>
      </c>
      <c r="E754">
        <v>1770</v>
      </c>
      <c r="F754" t="str">
        <f t="shared" si="12"/>
        <v>18th</v>
      </c>
      <c r="H754" t="s">
        <v>4417</v>
      </c>
      <c r="J754" t="s">
        <v>4379</v>
      </c>
      <c r="K754">
        <v>88506</v>
      </c>
    </row>
    <row r="755" spans="1:11" x14ac:dyDescent="0.25">
      <c r="A755" t="s">
        <v>4354</v>
      </c>
      <c r="B755" t="s">
        <v>8277</v>
      </c>
      <c r="C755" t="s">
        <v>5319</v>
      </c>
      <c r="D755" t="s">
        <v>5537</v>
      </c>
      <c r="E755">
        <v>1776</v>
      </c>
      <c r="F755" t="str">
        <f t="shared" si="12"/>
        <v>18th</v>
      </c>
      <c r="H755" t="s">
        <v>4402</v>
      </c>
      <c r="J755" t="s">
        <v>4442</v>
      </c>
      <c r="K755">
        <v>217026</v>
      </c>
    </row>
    <row r="756" spans="1:11" x14ac:dyDescent="0.25">
      <c r="A756" t="s">
        <v>4354</v>
      </c>
      <c r="B756" t="s">
        <v>8278</v>
      </c>
      <c r="C756" t="s">
        <v>5319</v>
      </c>
      <c r="D756" t="s">
        <v>5320</v>
      </c>
      <c r="E756">
        <v>1756</v>
      </c>
      <c r="F756" t="str">
        <f t="shared" si="12"/>
        <v>18th</v>
      </c>
      <c r="H756" t="s">
        <v>4402</v>
      </c>
      <c r="J756" t="s">
        <v>4442</v>
      </c>
      <c r="K756">
        <v>42367</v>
      </c>
    </row>
    <row r="757" spans="1:11" x14ac:dyDescent="0.25">
      <c r="A757" t="s">
        <v>4354</v>
      </c>
      <c r="B757" t="s">
        <v>8279</v>
      </c>
      <c r="C757" t="s">
        <v>5319</v>
      </c>
      <c r="D757" t="s">
        <v>5478</v>
      </c>
      <c r="E757">
        <v>1770</v>
      </c>
      <c r="F757" t="str">
        <f t="shared" si="12"/>
        <v>18th</v>
      </c>
      <c r="H757" t="s">
        <v>4402</v>
      </c>
      <c r="J757" t="s">
        <v>4442</v>
      </c>
      <c r="K757">
        <v>215107</v>
      </c>
    </row>
    <row r="758" spans="1:11" x14ac:dyDescent="0.25">
      <c r="A758" t="s">
        <v>4354</v>
      </c>
      <c r="B758" t="s">
        <v>8280</v>
      </c>
      <c r="C758" t="s">
        <v>5319</v>
      </c>
      <c r="D758" t="s">
        <v>5445</v>
      </c>
      <c r="E758">
        <v>1768</v>
      </c>
      <c r="F758" t="str">
        <f t="shared" si="12"/>
        <v>18th</v>
      </c>
      <c r="H758" t="s">
        <v>4402</v>
      </c>
      <c r="J758" t="s">
        <v>4442</v>
      </c>
      <c r="K758">
        <v>42871</v>
      </c>
    </row>
    <row r="759" spans="1:11" x14ac:dyDescent="0.25">
      <c r="A759" t="s">
        <v>4354</v>
      </c>
      <c r="B759" t="s">
        <v>8281</v>
      </c>
      <c r="C759" t="s">
        <v>5579</v>
      </c>
      <c r="D759" t="s">
        <v>5580</v>
      </c>
      <c r="E759">
        <v>1782</v>
      </c>
      <c r="F759" t="str">
        <f t="shared" si="12"/>
        <v>18th</v>
      </c>
      <c r="H759" t="s">
        <v>4542</v>
      </c>
      <c r="J759" t="s">
        <v>4379</v>
      </c>
      <c r="K759">
        <v>97057</v>
      </c>
    </row>
    <row r="760" spans="1:11" x14ac:dyDescent="0.25">
      <c r="A760" t="s">
        <v>4354</v>
      </c>
      <c r="B760" t="s">
        <v>8282</v>
      </c>
      <c r="C760" t="s">
        <v>5222</v>
      </c>
      <c r="D760" t="s">
        <v>5223</v>
      </c>
      <c r="E760">
        <v>1744</v>
      </c>
      <c r="F760" t="str">
        <f t="shared" si="12"/>
        <v>18th</v>
      </c>
      <c r="H760" t="s">
        <v>4378</v>
      </c>
      <c r="J760" t="s">
        <v>4442</v>
      </c>
      <c r="K760">
        <v>93754</v>
      </c>
    </row>
    <row r="761" spans="1:11" x14ac:dyDescent="0.25">
      <c r="A761" t="s">
        <v>4354</v>
      </c>
      <c r="B761" t="s">
        <v>4379</v>
      </c>
      <c r="C761" t="s">
        <v>5128</v>
      </c>
      <c r="D761" t="s">
        <v>5129</v>
      </c>
      <c r="E761">
        <v>1732</v>
      </c>
      <c r="F761" t="str">
        <f t="shared" si="12"/>
        <v>18th</v>
      </c>
      <c r="H761" t="s">
        <v>4382</v>
      </c>
      <c r="J761" t="s">
        <v>4383</v>
      </c>
      <c r="K761">
        <v>6101</v>
      </c>
    </row>
    <row r="762" spans="1:11" x14ac:dyDescent="0.25">
      <c r="A762" t="s">
        <v>4354</v>
      </c>
      <c r="B762" t="s">
        <v>8283</v>
      </c>
      <c r="C762" t="s">
        <v>5128</v>
      </c>
      <c r="D762" t="s">
        <v>5141</v>
      </c>
      <c r="E762">
        <v>1734</v>
      </c>
      <c r="F762" t="str">
        <f t="shared" si="12"/>
        <v>18th</v>
      </c>
      <c r="H762" t="s">
        <v>4472</v>
      </c>
      <c r="J762" t="s">
        <v>4383</v>
      </c>
      <c r="K762">
        <v>9279</v>
      </c>
    </row>
    <row r="763" spans="1:11" x14ac:dyDescent="0.25">
      <c r="A763" t="s">
        <v>4354</v>
      </c>
      <c r="B763" t="s">
        <v>8284</v>
      </c>
      <c r="C763" t="s">
        <v>5128</v>
      </c>
      <c r="D763" t="s">
        <v>5248</v>
      </c>
      <c r="E763">
        <v>1747</v>
      </c>
      <c r="F763" t="str">
        <f t="shared" si="12"/>
        <v>18th</v>
      </c>
      <c r="H763" t="s">
        <v>4472</v>
      </c>
      <c r="J763" t="s">
        <v>4383</v>
      </c>
      <c r="K763">
        <v>16867</v>
      </c>
    </row>
    <row r="764" spans="1:11" x14ac:dyDescent="0.25">
      <c r="A764" t="s">
        <v>4354</v>
      </c>
      <c r="B764" t="s">
        <v>4379</v>
      </c>
      <c r="C764" t="s">
        <v>5128</v>
      </c>
      <c r="D764" t="s">
        <v>5155</v>
      </c>
      <c r="E764">
        <v>1735</v>
      </c>
      <c r="F764" t="str">
        <f t="shared" si="12"/>
        <v>18th</v>
      </c>
      <c r="H764" t="s">
        <v>4472</v>
      </c>
      <c r="J764" t="s">
        <v>4383</v>
      </c>
      <c r="K764">
        <v>18197</v>
      </c>
    </row>
    <row r="765" spans="1:11" x14ac:dyDescent="0.25">
      <c r="A765" t="s">
        <v>4354</v>
      </c>
      <c r="B765" t="s">
        <v>4379</v>
      </c>
      <c r="C765" t="s">
        <v>5128</v>
      </c>
      <c r="D765" t="s">
        <v>5232</v>
      </c>
      <c r="E765">
        <v>1745</v>
      </c>
      <c r="F765" t="str">
        <f t="shared" si="12"/>
        <v>18th</v>
      </c>
      <c r="H765" t="s">
        <v>4472</v>
      </c>
      <c r="J765" t="s">
        <v>4383</v>
      </c>
      <c r="K765">
        <v>19845</v>
      </c>
    </row>
    <row r="766" spans="1:11" x14ac:dyDescent="0.25">
      <c r="A766" t="s">
        <v>4354</v>
      </c>
      <c r="B766" t="s">
        <v>4379</v>
      </c>
      <c r="C766" t="s">
        <v>5479</v>
      </c>
      <c r="D766" t="s">
        <v>5493</v>
      </c>
      <c r="E766">
        <v>1771</v>
      </c>
      <c r="F766" t="str">
        <f t="shared" si="12"/>
        <v>18th</v>
      </c>
      <c r="H766" t="s">
        <v>4402</v>
      </c>
      <c r="J766" t="s">
        <v>4442</v>
      </c>
      <c r="K766">
        <v>10297</v>
      </c>
    </row>
    <row r="767" spans="1:11" x14ac:dyDescent="0.25">
      <c r="A767" t="s">
        <v>4354</v>
      </c>
      <c r="B767" t="s">
        <v>4379</v>
      </c>
      <c r="C767" t="s">
        <v>5479</v>
      </c>
      <c r="D767" t="s">
        <v>5500</v>
      </c>
      <c r="E767">
        <v>1772</v>
      </c>
      <c r="F767" t="str">
        <f t="shared" si="12"/>
        <v>18th</v>
      </c>
      <c r="H767" t="s">
        <v>4402</v>
      </c>
      <c r="J767" t="s">
        <v>4442</v>
      </c>
      <c r="K767">
        <v>11741</v>
      </c>
    </row>
    <row r="768" spans="1:11" x14ac:dyDescent="0.25">
      <c r="A768" t="s">
        <v>4354</v>
      </c>
      <c r="B768" t="s">
        <v>8285</v>
      </c>
      <c r="C768" t="s">
        <v>5479</v>
      </c>
      <c r="D768" t="s">
        <v>5480</v>
      </c>
      <c r="E768">
        <v>1770</v>
      </c>
      <c r="F768" t="str">
        <f t="shared" si="12"/>
        <v>18th</v>
      </c>
      <c r="H768" t="s">
        <v>4472</v>
      </c>
      <c r="J768" t="s">
        <v>4383</v>
      </c>
      <c r="K768">
        <v>12686</v>
      </c>
    </row>
    <row r="769" spans="1:11" x14ac:dyDescent="0.25">
      <c r="A769" t="s">
        <v>4354</v>
      </c>
      <c r="B769" t="s">
        <v>4379</v>
      </c>
      <c r="C769" t="s">
        <v>5249</v>
      </c>
      <c r="D769" t="s">
        <v>5280</v>
      </c>
      <c r="E769">
        <v>1751</v>
      </c>
      <c r="F769" t="str">
        <f t="shared" si="12"/>
        <v>18th</v>
      </c>
      <c r="H769" t="s">
        <v>4417</v>
      </c>
      <c r="J769" t="s">
        <v>4379</v>
      </c>
      <c r="K769">
        <v>13220</v>
      </c>
    </row>
    <row r="770" spans="1:11" x14ac:dyDescent="0.25">
      <c r="A770" t="s">
        <v>4354</v>
      </c>
      <c r="B770" t="s">
        <v>4379</v>
      </c>
      <c r="C770" t="s">
        <v>5249</v>
      </c>
      <c r="D770" t="s">
        <v>5250</v>
      </c>
      <c r="E770">
        <v>1747</v>
      </c>
      <c r="F770" t="str">
        <f t="shared" si="12"/>
        <v>18th</v>
      </c>
      <c r="H770" t="s">
        <v>4417</v>
      </c>
      <c r="J770" t="s">
        <v>4379</v>
      </c>
      <c r="K770">
        <v>23676</v>
      </c>
    </row>
    <row r="771" spans="1:11" x14ac:dyDescent="0.25">
      <c r="A771" t="s">
        <v>4354</v>
      </c>
      <c r="B771" t="s">
        <v>8286</v>
      </c>
      <c r="C771" t="s">
        <v>5241</v>
      </c>
      <c r="D771" t="s">
        <v>5242</v>
      </c>
      <c r="E771">
        <v>1746</v>
      </c>
      <c r="F771" t="str">
        <f t="shared" si="12"/>
        <v>18th</v>
      </c>
      <c r="H771" t="s">
        <v>4378</v>
      </c>
      <c r="J771" t="s">
        <v>4442</v>
      </c>
      <c r="K771">
        <v>49897</v>
      </c>
    </row>
    <row r="772" spans="1:11" x14ac:dyDescent="0.25">
      <c r="A772" t="s">
        <v>4354</v>
      </c>
      <c r="B772" t="s">
        <v>8287</v>
      </c>
      <c r="C772" t="s">
        <v>5035</v>
      </c>
      <c r="D772" t="s">
        <v>5116</v>
      </c>
      <c r="E772">
        <v>1730</v>
      </c>
      <c r="F772" t="str">
        <f t="shared" si="12"/>
        <v>18th</v>
      </c>
      <c r="H772" t="s">
        <v>4402</v>
      </c>
      <c r="J772" t="s">
        <v>4442</v>
      </c>
      <c r="K772">
        <v>52188</v>
      </c>
    </row>
    <row r="773" spans="1:11" x14ac:dyDescent="0.25">
      <c r="A773" t="s">
        <v>4354</v>
      </c>
      <c r="B773" t="s">
        <v>8288</v>
      </c>
      <c r="C773" t="s">
        <v>5035</v>
      </c>
      <c r="D773" t="s">
        <v>5054</v>
      </c>
      <c r="E773">
        <v>1714</v>
      </c>
      <c r="F773" t="str">
        <f t="shared" si="12"/>
        <v>18th</v>
      </c>
      <c r="H773" t="s">
        <v>4402</v>
      </c>
      <c r="J773" t="s">
        <v>4442</v>
      </c>
      <c r="K773">
        <v>30122</v>
      </c>
    </row>
    <row r="774" spans="1:11" x14ac:dyDescent="0.25">
      <c r="A774" t="s">
        <v>4354</v>
      </c>
      <c r="B774" t="s">
        <v>4379</v>
      </c>
      <c r="C774" t="s">
        <v>5035</v>
      </c>
      <c r="D774" t="s">
        <v>5036</v>
      </c>
      <c r="E774">
        <v>1707</v>
      </c>
      <c r="F774" t="str">
        <f t="shared" si="12"/>
        <v>18th</v>
      </c>
      <c r="H774" t="s">
        <v>4402</v>
      </c>
      <c r="J774" t="s">
        <v>4442</v>
      </c>
      <c r="K774">
        <v>10930</v>
      </c>
    </row>
    <row r="775" spans="1:11" x14ac:dyDescent="0.25">
      <c r="A775" t="s">
        <v>4354</v>
      </c>
      <c r="B775" t="s">
        <v>8289</v>
      </c>
      <c r="C775" t="s">
        <v>5035</v>
      </c>
      <c r="D775" t="s">
        <v>4799</v>
      </c>
      <c r="E775">
        <v>1719</v>
      </c>
      <c r="F775" t="str">
        <f t="shared" si="12"/>
        <v>18th</v>
      </c>
      <c r="H775" t="s">
        <v>4382</v>
      </c>
      <c r="J775" t="s">
        <v>4383</v>
      </c>
      <c r="K775">
        <v>48088</v>
      </c>
    </row>
    <row r="776" spans="1:11" x14ac:dyDescent="0.25">
      <c r="A776" t="s">
        <v>4354</v>
      </c>
      <c r="B776" t="s">
        <v>8290</v>
      </c>
      <c r="C776" t="s">
        <v>5035</v>
      </c>
      <c r="D776" t="s">
        <v>5078</v>
      </c>
      <c r="E776">
        <v>1723</v>
      </c>
      <c r="F776" t="str">
        <f t="shared" si="12"/>
        <v>18th</v>
      </c>
      <c r="H776" t="s">
        <v>4472</v>
      </c>
      <c r="J776" t="s">
        <v>4383</v>
      </c>
      <c r="K776">
        <v>11779</v>
      </c>
    </row>
    <row r="777" spans="1:11" x14ac:dyDescent="0.25">
      <c r="A777" t="s">
        <v>4354</v>
      </c>
      <c r="B777" t="s">
        <v>4379</v>
      </c>
      <c r="C777" t="s">
        <v>5035</v>
      </c>
      <c r="D777" t="s">
        <v>5075</v>
      </c>
      <c r="E777">
        <v>1722</v>
      </c>
      <c r="F777" t="str">
        <f t="shared" si="12"/>
        <v>18th</v>
      </c>
      <c r="H777" t="s">
        <v>4472</v>
      </c>
      <c r="J777" t="s">
        <v>4383</v>
      </c>
      <c r="K777">
        <v>13116</v>
      </c>
    </row>
    <row r="778" spans="1:11" x14ac:dyDescent="0.25">
      <c r="A778" t="s">
        <v>4354</v>
      </c>
      <c r="B778" t="s">
        <v>8291</v>
      </c>
      <c r="C778" t="s">
        <v>5035</v>
      </c>
      <c r="D778" t="s">
        <v>5061</v>
      </c>
      <c r="E778">
        <v>1716</v>
      </c>
      <c r="F778" t="str">
        <f t="shared" si="12"/>
        <v>18th</v>
      </c>
      <c r="H778" t="s">
        <v>4402</v>
      </c>
      <c r="J778" t="s">
        <v>4442</v>
      </c>
      <c r="K778">
        <v>48405</v>
      </c>
    </row>
    <row r="779" spans="1:11" x14ac:dyDescent="0.25">
      <c r="A779" t="s">
        <v>4354</v>
      </c>
      <c r="B779" t="s">
        <v>4379</v>
      </c>
      <c r="C779" t="s">
        <v>5186</v>
      </c>
      <c r="D779" t="s">
        <v>5330</v>
      </c>
      <c r="E779">
        <v>1757</v>
      </c>
      <c r="F779" t="str">
        <f t="shared" si="12"/>
        <v>18th</v>
      </c>
      <c r="H779" t="s">
        <v>4472</v>
      </c>
      <c r="J779" t="s">
        <v>4383</v>
      </c>
      <c r="K779">
        <v>17404</v>
      </c>
    </row>
    <row r="780" spans="1:11" x14ac:dyDescent="0.25">
      <c r="A780" t="s">
        <v>4354</v>
      </c>
      <c r="B780" t="s">
        <v>4379</v>
      </c>
      <c r="C780" t="s">
        <v>5186</v>
      </c>
      <c r="D780" t="s">
        <v>5187</v>
      </c>
      <c r="E780">
        <v>1739</v>
      </c>
      <c r="F780" t="str">
        <f t="shared" si="12"/>
        <v>18th</v>
      </c>
      <c r="H780" t="s">
        <v>4472</v>
      </c>
      <c r="J780" t="s">
        <v>4383</v>
      </c>
      <c r="K780">
        <v>13562</v>
      </c>
    </row>
    <row r="781" spans="1:11" x14ac:dyDescent="0.25">
      <c r="A781" t="s">
        <v>4354</v>
      </c>
      <c r="B781" t="s">
        <v>8292</v>
      </c>
      <c r="C781" t="s">
        <v>5727</v>
      </c>
      <c r="D781" t="s">
        <v>5728</v>
      </c>
      <c r="E781">
        <v>1797</v>
      </c>
      <c r="F781" t="str">
        <f t="shared" si="12"/>
        <v>18th</v>
      </c>
      <c r="H781" t="s">
        <v>4870</v>
      </c>
      <c r="J781" t="s">
        <v>4442</v>
      </c>
      <c r="K781">
        <v>299579</v>
      </c>
    </row>
    <row r="782" spans="1:11" x14ac:dyDescent="0.25">
      <c r="A782" t="s">
        <v>4354</v>
      </c>
      <c r="B782" t="s">
        <v>8293</v>
      </c>
      <c r="C782" t="s">
        <v>5581</v>
      </c>
      <c r="D782" t="s">
        <v>5582</v>
      </c>
      <c r="E782">
        <v>1782</v>
      </c>
      <c r="F782" t="str">
        <f t="shared" si="12"/>
        <v>18th</v>
      </c>
      <c r="H782" t="s">
        <v>4378</v>
      </c>
      <c r="J782" t="s">
        <v>4442</v>
      </c>
      <c r="K782">
        <v>149273</v>
      </c>
    </row>
    <row r="783" spans="1:11" x14ac:dyDescent="0.25">
      <c r="A783" t="s">
        <v>4354</v>
      </c>
      <c r="B783" t="s">
        <v>4379</v>
      </c>
      <c r="C783" t="s">
        <v>5678</v>
      </c>
      <c r="D783" t="s">
        <v>5679</v>
      </c>
      <c r="E783">
        <v>1793</v>
      </c>
      <c r="F783" t="str">
        <f t="shared" si="12"/>
        <v>18th</v>
      </c>
      <c r="H783" t="s">
        <v>4472</v>
      </c>
      <c r="J783" t="s">
        <v>4442</v>
      </c>
      <c r="K783">
        <v>16946</v>
      </c>
    </row>
    <row r="784" spans="1:11" x14ac:dyDescent="0.25">
      <c r="A784" t="s">
        <v>4354</v>
      </c>
      <c r="B784" t="s">
        <v>8294</v>
      </c>
      <c r="C784" t="s">
        <v>5092</v>
      </c>
      <c r="D784" t="s">
        <v>5093</v>
      </c>
      <c r="E784">
        <v>1727</v>
      </c>
      <c r="F784" t="str">
        <f t="shared" si="12"/>
        <v>18th</v>
      </c>
      <c r="H784" t="s">
        <v>4402</v>
      </c>
      <c r="J784" t="s">
        <v>4379</v>
      </c>
      <c r="K784">
        <v>52117</v>
      </c>
    </row>
    <row r="785" spans="1:11" x14ac:dyDescent="0.25">
      <c r="A785" t="s">
        <v>4354</v>
      </c>
      <c r="B785" t="s">
        <v>8295</v>
      </c>
      <c r="C785" t="s">
        <v>5715</v>
      </c>
      <c r="D785" t="s">
        <v>5716</v>
      </c>
      <c r="E785">
        <v>1796</v>
      </c>
      <c r="F785" t="str">
        <f t="shared" si="12"/>
        <v>18th</v>
      </c>
      <c r="H785" t="s">
        <v>4402</v>
      </c>
      <c r="J785" t="s">
        <v>4442</v>
      </c>
      <c r="K785">
        <v>125390</v>
      </c>
    </row>
    <row r="786" spans="1:11" x14ac:dyDescent="0.25">
      <c r="A786" t="s">
        <v>4354</v>
      </c>
      <c r="B786" t="s">
        <v>8296</v>
      </c>
      <c r="C786" t="s">
        <v>5680</v>
      </c>
      <c r="D786" t="s">
        <v>5681</v>
      </c>
      <c r="E786">
        <v>1793</v>
      </c>
      <c r="F786" t="str">
        <f t="shared" si="12"/>
        <v>18th</v>
      </c>
      <c r="H786" t="s">
        <v>4472</v>
      </c>
      <c r="J786" t="s">
        <v>4383</v>
      </c>
      <c r="K786">
        <v>16120</v>
      </c>
    </row>
    <row r="787" spans="1:11" x14ac:dyDescent="0.25">
      <c r="A787" t="s">
        <v>4354</v>
      </c>
      <c r="B787" t="s">
        <v>8297</v>
      </c>
      <c r="C787" t="s">
        <v>5169</v>
      </c>
      <c r="D787" t="s">
        <v>5170</v>
      </c>
      <c r="E787">
        <v>1736</v>
      </c>
      <c r="F787" t="str">
        <f t="shared" si="12"/>
        <v>18th</v>
      </c>
      <c r="H787" t="s">
        <v>4402</v>
      </c>
      <c r="J787" t="s">
        <v>4442</v>
      </c>
      <c r="K787">
        <v>104492</v>
      </c>
    </row>
    <row r="788" spans="1:11" x14ac:dyDescent="0.25">
      <c r="A788" t="s">
        <v>4354</v>
      </c>
      <c r="B788" t="s">
        <v>4379</v>
      </c>
      <c r="C788" t="s">
        <v>5425</v>
      </c>
      <c r="D788" t="s">
        <v>5426</v>
      </c>
      <c r="E788">
        <v>1767</v>
      </c>
      <c r="F788" t="str">
        <f t="shared" si="12"/>
        <v>18th</v>
      </c>
      <c r="H788" t="s">
        <v>4472</v>
      </c>
      <c r="J788" t="s">
        <v>4383</v>
      </c>
      <c r="K788">
        <v>10665</v>
      </c>
    </row>
    <row r="789" spans="1:11" x14ac:dyDescent="0.25">
      <c r="A789" t="s">
        <v>4354</v>
      </c>
      <c r="B789" t="s">
        <v>4379</v>
      </c>
      <c r="C789" t="s">
        <v>5425</v>
      </c>
      <c r="D789" t="s">
        <v>5454</v>
      </c>
      <c r="E789">
        <v>1769</v>
      </c>
      <c r="F789" t="str">
        <f t="shared" si="12"/>
        <v>18th</v>
      </c>
      <c r="H789" t="s">
        <v>4382</v>
      </c>
      <c r="J789" t="s">
        <v>4383</v>
      </c>
      <c r="K789">
        <v>11335</v>
      </c>
    </row>
    <row r="790" spans="1:11" x14ac:dyDescent="0.25">
      <c r="A790" t="s">
        <v>4354</v>
      </c>
      <c r="B790" t="s">
        <v>4379</v>
      </c>
      <c r="C790" t="s">
        <v>5425</v>
      </c>
      <c r="D790" t="s">
        <v>5481</v>
      </c>
      <c r="E790">
        <v>1770</v>
      </c>
      <c r="F790" t="str">
        <f t="shared" si="12"/>
        <v>18th</v>
      </c>
      <c r="H790" t="s">
        <v>4472</v>
      </c>
      <c r="J790" t="s">
        <v>4383</v>
      </c>
      <c r="K790">
        <v>13951</v>
      </c>
    </row>
    <row r="791" spans="1:11" x14ac:dyDescent="0.25">
      <c r="A791" t="s">
        <v>4354</v>
      </c>
      <c r="B791" t="s">
        <v>4379</v>
      </c>
      <c r="C791" t="s">
        <v>5425</v>
      </c>
      <c r="D791" t="s">
        <v>5558</v>
      </c>
      <c r="E791">
        <v>1779</v>
      </c>
      <c r="F791" t="str">
        <f t="shared" si="12"/>
        <v>18th</v>
      </c>
      <c r="H791" t="s">
        <v>4382</v>
      </c>
      <c r="J791" t="s">
        <v>4383</v>
      </c>
      <c r="K791">
        <v>38738</v>
      </c>
    </row>
    <row r="792" spans="1:11" x14ac:dyDescent="0.25">
      <c r="A792" t="s">
        <v>4354</v>
      </c>
      <c r="B792" t="s">
        <v>4379</v>
      </c>
      <c r="C792" t="s">
        <v>5087</v>
      </c>
      <c r="D792" t="s">
        <v>5099</v>
      </c>
      <c r="E792">
        <v>1728</v>
      </c>
      <c r="F792" t="str">
        <f t="shared" si="12"/>
        <v>18th</v>
      </c>
      <c r="H792" t="s">
        <v>4472</v>
      </c>
      <c r="J792" t="s">
        <v>4383</v>
      </c>
      <c r="K792">
        <v>12210</v>
      </c>
    </row>
    <row r="793" spans="1:11" x14ac:dyDescent="0.25">
      <c r="A793" t="s">
        <v>4354</v>
      </c>
      <c r="B793" t="s">
        <v>8298</v>
      </c>
      <c r="C793" t="s">
        <v>5087</v>
      </c>
      <c r="D793" t="s">
        <v>5176</v>
      </c>
      <c r="E793">
        <v>1737</v>
      </c>
      <c r="F793" t="str">
        <f t="shared" si="12"/>
        <v>18th</v>
      </c>
      <c r="H793" t="s">
        <v>4378</v>
      </c>
      <c r="J793" t="s">
        <v>4442</v>
      </c>
      <c r="K793">
        <v>223962</v>
      </c>
    </row>
    <row r="794" spans="1:11" x14ac:dyDescent="0.25">
      <c r="A794" t="s">
        <v>4354</v>
      </c>
      <c r="B794" t="s">
        <v>8299</v>
      </c>
      <c r="C794" t="s">
        <v>5087</v>
      </c>
      <c r="D794" t="s">
        <v>5130</v>
      </c>
      <c r="E794">
        <v>1732</v>
      </c>
      <c r="F794" t="str">
        <f t="shared" si="12"/>
        <v>18th</v>
      </c>
      <c r="H794" t="s">
        <v>4378</v>
      </c>
      <c r="J794" t="s">
        <v>4442</v>
      </c>
      <c r="K794">
        <v>223962</v>
      </c>
    </row>
    <row r="795" spans="1:11" x14ac:dyDescent="0.25">
      <c r="A795" t="s">
        <v>4354</v>
      </c>
      <c r="B795" t="s">
        <v>8300</v>
      </c>
      <c r="C795" t="s">
        <v>5087</v>
      </c>
      <c r="D795" t="s">
        <v>5193</v>
      </c>
      <c r="E795">
        <v>1740</v>
      </c>
      <c r="F795" t="str">
        <f t="shared" si="12"/>
        <v>18th</v>
      </c>
      <c r="H795" t="s">
        <v>4378</v>
      </c>
      <c r="J795" t="s">
        <v>4442</v>
      </c>
      <c r="K795">
        <v>34560</v>
      </c>
    </row>
    <row r="796" spans="1:11" x14ac:dyDescent="0.25">
      <c r="A796" t="s">
        <v>4354</v>
      </c>
      <c r="B796" t="s">
        <v>8301</v>
      </c>
      <c r="C796" t="s">
        <v>5087</v>
      </c>
      <c r="D796" t="s">
        <v>5171</v>
      </c>
      <c r="E796">
        <v>1736</v>
      </c>
      <c r="F796" t="str">
        <f t="shared" si="12"/>
        <v>18th</v>
      </c>
      <c r="H796" t="s">
        <v>4378</v>
      </c>
      <c r="J796" t="s">
        <v>4442</v>
      </c>
      <c r="K796">
        <v>56968</v>
      </c>
    </row>
    <row r="797" spans="1:11" x14ac:dyDescent="0.25">
      <c r="A797" t="s">
        <v>4354</v>
      </c>
      <c r="B797" t="s">
        <v>8302</v>
      </c>
      <c r="C797" t="s">
        <v>5087</v>
      </c>
      <c r="D797" t="s">
        <v>5088</v>
      </c>
      <c r="E797">
        <v>1726</v>
      </c>
      <c r="F797" t="str">
        <f t="shared" si="12"/>
        <v>18th</v>
      </c>
      <c r="H797" t="s">
        <v>4378</v>
      </c>
      <c r="J797" t="s">
        <v>4442</v>
      </c>
      <c r="K797">
        <v>92766</v>
      </c>
    </row>
    <row r="798" spans="1:11" x14ac:dyDescent="0.25">
      <c r="A798" t="s">
        <v>4354</v>
      </c>
      <c r="B798" t="s">
        <v>8303</v>
      </c>
      <c r="C798" t="s">
        <v>5087</v>
      </c>
      <c r="D798" t="s">
        <v>5131</v>
      </c>
      <c r="E798">
        <v>1732</v>
      </c>
      <c r="F798" t="str">
        <f t="shared" si="12"/>
        <v>18th</v>
      </c>
      <c r="H798" t="s">
        <v>4378</v>
      </c>
      <c r="J798" t="s">
        <v>4442</v>
      </c>
      <c r="K798">
        <v>109680</v>
      </c>
    </row>
    <row r="799" spans="1:11" x14ac:dyDescent="0.25">
      <c r="A799" t="s">
        <v>4354</v>
      </c>
      <c r="B799" t="s">
        <v>4379</v>
      </c>
      <c r="C799" t="s">
        <v>5559</v>
      </c>
      <c r="D799" t="s">
        <v>5560</v>
      </c>
      <c r="E799">
        <v>1779</v>
      </c>
      <c r="F799" t="str">
        <f t="shared" si="12"/>
        <v>18th</v>
      </c>
      <c r="H799" t="s">
        <v>4382</v>
      </c>
      <c r="J799" t="s">
        <v>4383</v>
      </c>
      <c r="K799">
        <v>841</v>
      </c>
    </row>
    <row r="800" spans="1:11" x14ac:dyDescent="0.25">
      <c r="A800" t="s">
        <v>4354</v>
      </c>
      <c r="B800" t="s">
        <v>4379</v>
      </c>
      <c r="C800" t="s">
        <v>5042</v>
      </c>
      <c r="D800" t="s">
        <v>5043</v>
      </c>
      <c r="E800">
        <v>1710</v>
      </c>
      <c r="F800" t="str">
        <f t="shared" si="12"/>
        <v>18th</v>
      </c>
      <c r="H800" t="s">
        <v>4402</v>
      </c>
      <c r="J800" t="s">
        <v>4442</v>
      </c>
      <c r="K800">
        <v>94942</v>
      </c>
    </row>
    <row r="801" spans="1:11" x14ac:dyDescent="0.25">
      <c r="A801" t="s">
        <v>4354</v>
      </c>
      <c r="B801" t="s">
        <v>8304</v>
      </c>
      <c r="C801" t="s">
        <v>5142</v>
      </c>
      <c r="D801" t="s">
        <v>5143</v>
      </c>
      <c r="E801">
        <v>1734</v>
      </c>
      <c r="F801" t="str">
        <f t="shared" si="12"/>
        <v>18th</v>
      </c>
      <c r="H801" t="s">
        <v>4402</v>
      </c>
      <c r="J801" t="s">
        <v>4442</v>
      </c>
      <c r="K801">
        <v>42087</v>
      </c>
    </row>
    <row r="802" spans="1:11" x14ac:dyDescent="0.25">
      <c r="A802" t="s">
        <v>4354</v>
      </c>
      <c r="B802" t="s">
        <v>4379</v>
      </c>
      <c r="C802" t="s">
        <v>5142</v>
      </c>
      <c r="D802" t="s">
        <v>5156</v>
      </c>
      <c r="E802">
        <v>1735</v>
      </c>
      <c r="F802" t="str">
        <f t="shared" si="12"/>
        <v>18th</v>
      </c>
      <c r="H802" t="s">
        <v>4402</v>
      </c>
      <c r="J802" t="s">
        <v>4442</v>
      </c>
      <c r="K802">
        <v>41722</v>
      </c>
    </row>
    <row r="803" spans="1:11" x14ac:dyDescent="0.25">
      <c r="A803" t="s">
        <v>4354</v>
      </c>
      <c r="B803" t="s">
        <v>4379</v>
      </c>
      <c r="C803" t="s">
        <v>5512</v>
      </c>
      <c r="D803" t="s">
        <v>5513</v>
      </c>
      <c r="E803">
        <v>1774</v>
      </c>
      <c r="F803" t="str">
        <f t="shared" si="12"/>
        <v>18th</v>
      </c>
      <c r="H803" t="s">
        <v>4378</v>
      </c>
      <c r="J803" t="s">
        <v>4442</v>
      </c>
      <c r="K803">
        <v>13643</v>
      </c>
    </row>
    <row r="804" spans="1:11" x14ac:dyDescent="0.25">
      <c r="A804" t="s">
        <v>4354</v>
      </c>
      <c r="B804" t="s">
        <v>4379</v>
      </c>
      <c r="C804" t="s">
        <v>5331</v>
      </c>
      <c r="D804" t="s">
        <v>5200</v>
      </c>
      <c r="E804">
        <v>1757</v>
      </c>
      <c r="F804" t="str">
        <f t="shared" si="12"/>
        <v>18th</v>
      </c>
      <c r="H804" t="s">
        <v>4389</v>
      </c>
      <c r="J804" t="s">
        <v>4379</v>
      </c>
      <c r="K804">
        <v>5571</v>
      </c>
    </row>
    <row r="805" spans="1:11" x14ac:dyDescent="0.25">
      <c r="A805" t="s">
        <v>4354</v>
      </c>
      <c r="B805" t="s">
        <v>8305</v>
      </c>
      <c r="C805" t="s">
        <v>5538</v>
      </c>
      <c r="D805" t="s">
        <v>5539</v>
      </c>
      <c r="E805">
        <v>1776</v>
      </c>
      <c r="F805" t="str">
        <f t="shared" ref="F805:F868" si="13">IF(E805&lt;1200,"12th",IF(AND(1199&lt;E805,E805&lt;1300),"13th",IF(AND(1299&lt;E805,E805&lt;1400),"14th",IF(AND(1399&lt;E805,E805&lt;1500),"15th",IF(AND(1499&lt;E805,E805&lt;1600),"16th",IF(AND(1599&lt;E805,E805&lt;1700),"17th",IF(AND(1699&lt;E805,E805&lt;1800),"18th",IF(AND(1799&lt;E805,E805&lt;1900),"19th",IF(AND(1899&lt;E805,E805&lt;2000),"20th",)))))))))</f>
        <v>18th</v>
      </c>
      <c r="H805" t="s">
        <v>4542</v>
      </c>
      <c r="J805" t="s">
        <v>4442</v>
      </c>
      <c r="K805">
        <v>25327</v>
      </c>
    </row>
    <row r="806" spans="1:11" x14ac:dyDescent="0.25">
      <c r="A806" t="s">
        <v>4354</v>
      </c>
      <c r="B806" t="s">
        <v>8306</v>
      </c>
      <c r="C806" t="s">
        <v>5583</v>
      </c>
      <c r="D806" t="s">
        <v>5584</v>
      </c>
      <c r="E806">
        <v>1782</v>
      </c>
      <c r="F806" t="str">
        <f t="shared" si="13"/>
        <v>18th</v>
      </c>
      <c r="H806" t="s">
        <v>4378</v>
      </c>
      <c r="J806" t="s">
        <v>4442</v>
      </c>
      <c r="K806">
        <v>55440</v>
      </c>
    </row>
    <row r="807" spans="1:11" x14ac:dyDescent="0.25">
      <c r="A807" t="s">
        <v>4354</v>
      </c>
      <c r="B807" t="s">
        <v>4379</v>
      </c>
      <c r="C807" t="s">
        <v>5637</v>
      </c>
      <c r="D807" t="s">
        <v>5638</v>
      </c>
      <c r="E807">
        <v>1787</v>
      </c>
      <c r="F807" t="str">
        <f t="shared" si="13"/>
        <v>18th</v>
      </c>
      <c r="H807" t="s">
        <v>4542</v>
      </c>
      <c r="J807" t="s">
        <v>4442</v>
      </c>
      <c r="K807">
        <v>12164</v>
      </c>
    </row>
    <row r="808" spans="1:11" x14ac:dyDescent="0.25">
      <c r="A808" t="s">
        <v>4354</v>
      </c>
      <c r="B808" t="s">
        <v>8307</v>
      </c>
      <c r="C808" t="s">
        <v>5446</v>
      </c>
      <c r="D808" t="s">
        <v>5447</v>
      </c>
      <c r="E808">
        <v>1768</v>
      </c>
      <c r="F808" t="str">
        <f t="shared" si="13"/>
        <v>18th</v>
      </c>
      <c r="H808" t="s">
        <v>4402</v>
      </c>
      <c r="J808" t="s">
        <v>4442</v>
      </c>
      <c r="K808">
        <v>119167</v>
      </c>
    </row>
    <row r="809" spans="1:11" x14ac:dyDescent="0.25">
      <c r="A809" t="s">
        <v>4354</v>
      </c>
      <c r="B809" t="s">
        <v>8308</v>
      </c>
      <c r="C809" t="s">
        <v>5157</v>
      </c>
      <c r="D809" t="s">
        <v>5158</v>
      </c>
      <c r="E809">
        <v>1735</v>
      </c>
      <c r="F809" t="str">
        <f t="shared" si="13"/>
        <v>18th</v>
      </c>
      <c r="H809" t="s">
        <v>4970</v>
      </c>
      <c r="J809" t="s">
        <v>4379</v>
      </c>
      <c r="K809">
        <v>8531</v>
      </c>
    </row>
    <row r="810" spans="1:11" x14ac:dyDescent="0.25">
      <c r="A810" t="s">
        <v>4354</v>
      </c>
      <c r="B810" t="s">
        <v>4379</v>
      </c>
      <c r="C810" t="s">
        <v>5157</v>
      </c>
      <c r="D810" t="s">
        <v>5159</v>
      </c>
      <c r="E810">
        <v>1735</v>
      </c>
      <c r="F810" t="str">
        <f t="shared" si="13"/>
        <v>18th</v>
      </c>
      <c r="H810" t="s">
        <v>4970</v>
      </c>
      <c r="J810" t="s">
        <v>4379</v>
      </c>
      <c r="K810">
        <v>13438</v>
      </c>
    </row>
    <row r="811" spans="1:11" x14ac:dyDescent="0.25">
      <c r="A811" t="s">
        <v>4354</v>
      </c>
      <c r="B811" t="s">
        <v>4379</v>
      </c>
      <c r="C811" t="s">
        <v>5157</v>
      </c>
      <c r="D811" t="s">
        <v>5160</v>
      </c>
      <c r="E811">
        <v>1735</v>
      </c>
      <c r="F811" t="str">
        <f t="shared" si="13"/>
        <v>18th</v>
      </c>
      <c r="H811" t="s">
        <v>4970</v>
      </c>
      <c r="J811" t="s">
        <v>4379</v>
      </c>
      <c r="K811">
        <v>7799</v>
      </c>
    </row>
    <row r="812" spans="1:11" x14ac:dyDescent="0.25">
      <c r="A812" t="s">
        <v>4354</v>
      </c>
      <c r="B812" t="s">
        <v>4379</v>
      </c>
      <c r="C812" t="s">
        <v>5596</v>
      </c>
      <c r="D812" t="s">
        <v>5651</v>
      </c>
      <c r="E812">
        <v>1788</v>
      </c>
      <c r="F812" t="str">
        <f t="shared" si="13"/>
        <v>18th</v>
      </c>
      <c r="H812" t="s">
        <v>4378</v>
      </c>
      <c r="J812" t="s">
        <v>4442</v>
      </c>
      <c r="K812">
        <v>70073</v>
      </c>
    </row>
    <row r="813" spans="1:11" x14ac:dyDescent="0.25">
      <c r="A813" t="s">
        <v>4354</v>
      </c>
      <c r="B813" t="s">
        <v>8309</v>
      </c>
      <c r="C813" t="s">
        <v>5596</v>
      </c>
      <c r="D813" t="s">
        <v>5597</v>
      </c>
      <c r="E813">
        <v>1783</v>
      </c>
      <c r="F813" t="str">
        <f t="shared" si="13"/>
        <v>18th</v>
      </c>
      <c r="H813" t="s">
        <v>4378</v>
      </c>
      <c r="J813" t="s">
        <v>4442</v>
      </c>
      <c r="K813">
        <v>67136</v>
      </c>
    </row>
    <row r="814" spans="1:11" x14ac:dyDescent="0.25">
      <c r="A814" t="s">
        <v>4354</v>
      </c>
      <c r="B814" t="s">
        <v>4379</v>
      </c>
      <c r="C814" t="s">
        <v>5561</v>
      </c>
      <c r="D814" t="s">
        <v>5562</v>
      </c>
      <c r="E814">
        <v>1779</v>
      </c>
      <c r="F814" t="str">
        <f t="shared" si="13"/>
        <v>18th</v>
      </c>
      <c r="H814" t="s">
        <v>4378</v>
      </c>
      <c r="J814" t="s">
        <v>4442</v>
      </c>
      <c r="K814">
        <v>31497</v>
      </c>
    </row>
    <row r="815" spans="1:11" x14ac:dyDescent="0.25">
      <c r="A815" t="s">
        <v>4354</v>
      </c>
      <c r="B815" t="s">
        <v>4379</v>
      </c>
      <c r="C815" t="s">
        <v>5639</v>
      </c>
      <c r="D815" t="s">
        <v>5640</v>
      </c>
      <c r="E815">
        <v>1787</v>
      </c>
      <c r="F815" t="str">
        <f t="shared" si="13"/>
        <v>18th</v>
      </c>
      <c r="H815" t="s">
        <v>4378</v>
      </c>
      <c r="J815" t="s">
        <v>4442</v>
      </c>
      <c r="K815">
        <v>119542</v>
      </c>
    </row>
    <row r="816" spans="1:11" x14ac:dyDescent="0.25">
      <c r="A816" t="s">
        <v>4354</v>
      </c>
      <c r="B816" t="s">
        <v>4379</v>
      </c>
      <c r="C816" t="s">
        <v>5194</v>
      </c>
      <c r="D816" t="s">
        <v>5389</v>
      </c>
      <c r="E816">
        <v>1763</v>
      </c>
      <c r="F816" t="str">
        <f t="shared" si="13"/>
        <v>18th</v>
      </c>
      <c r="H816" t="s">
        <v>4389</v>
      </c>
      <c r="J816" t="s">
        <v>4442</v>
      </c>
      <c r="K816">
        <v>34780</v>
      </c>
    </row>
    <row r="817" spans="1:11" x14ac:dyDescent="0.25">
      <c r="A817" t="s">
        <v>4354</v>
      </c>
      <c r="B817" t="s">
        <v>8310</v>
      </c>
      <c r="C817" t="s">
        <v>5194</v>
      </c>
      <c r="D817" t="s">
        <v>5263</v>
      </c>
      <c r="E817">
        <v>1749</v>
      </c>
      <c r="F817" t="str">
        <f t="shared" si="13"/>
        <v>18th</v>
      </c>
      <c r="H817" t="s">
        <v>4402</v>
      </c>
      <c r="J817" t="s">
        <v>4442</v>
      </c>
      <c r="K817">
        <v>40386</v>
      </c>
    </row>
    <row r="818" spans="1:11" x14ac:dyDescent="0.25">
      <c r="A818" t="s">
        <v>4354</v>
      </c>
      <c r="B818" t="s">
        <v>8311</v>
      </c>
      <c r="C818" t="s">
        <v>5194</v>
      </c>
      <c r="D818" t="s">
        <v>5415</v>
      </c>
      <c r="E818">
        <v>1765</v>
      </c>
      <c r="F818" t="str">
        <f t="shared" si="13"/>
        <v>18th</v>
      </c>
      <c r="H818" t="s">
        <v>4402</v>
      </c>
      <c r="J818" t="s">
        <v>4442</v>
      </c>
      <c r="K818">
        <v>78809</v>
      </c>
    </row>
    <row r="819" spans="1:11" x14ac:dyDescent="0.25">
      <c r="A819" t="s">
        <v>4354</v>
      </c>
      <c r="B819" t="s">
        <v>8312</v>
      </c>
      <c r="C819" t="s">
        <v>5194</v>
      </c>
      <c r="D819" t="s">
        <v>5195</v>
      </c>
      <c r="E819">
        <v>1740</v>
      </c>
      <c r="F819" t="str">
        <f t="shared" si="13"/>
        <v>18th</v>
      </c>
      <c r="H819" t="s">
        <v>4402</v>
      </c>
      <c r="J819" t="s">
        <v>4442</v>
      </c>
      <c r="K819">
        <v>126721</v>
      </c>
    </row>
    <row r="820" spans="1:11" x14ac:dyDescent="0.25">
      <c r="A820" t="s">
        <v>4354</v>
      </c>
      <c r="B820" t="s">
        <v>5719</v>
      </c>
      <c r="C820" t="s">
        <v>5717</v>
      </c>
      <c r="D820" t="s">
        <v>5718</v>
      </c>
      <c r="E820">
        <v>1796</v>
      </c>
      <c r="F820" t="str">
        <f t="shared" si="13"/>
        <v>18th</v>
      </c>
      <c r="H820" t="s">
        <v>4417</v>
      </c>
      <c r="J820" t="s">
        <v>4379</v>
      </c>
      <c r="K820">
        <v>47649</v>
      </c>
    </row>
    <row r="821" spans="1:11" x14ac:dyDescent="0.25">
      <c r="A821" t="s">
        <v>4354</v>
      </c>
      <c r="B821" t="s">
        <v>5024</v>
      </c>
      <c r="C821" t="s">
        <v>5022</v>
      </c>
      <c r="D821" t="s">
        <v>5023</v>
      </c>
      <c r="E821">
        <v>1702</v>
      </c>
      <c r="F821" t="str">
        <f t="shared" si="13"/>
        <v>18th</v>
      </c>
      <c r="H821" t="s">
        <v>4417</v>
      </c>
      <c r="J821" t="s">
        <v>4379</v>
      </c>
      <c r="K821">
        <v>8336</v>
      </c>
    </row>
    <row r="822" spans="1:11" x14ac:dyDescent="0.25">
      <c r="A822" t="s">
        <v>4354</v>
      </c>
      <c r="B822" t="s">
        <v>8313</v>
      </c>
      <c r="C822" t="s">
        <v>5621</v>
      </c>
      <c r="D822" t="s">
        <v>5622</v>
      </c>
      <c r="E822">
        <v>1785</v>
      </c>
      <c r="F822" t="str">
        <f t="shared" si="13"/>
        <v>18th</v>
      </c>
      <c r="H822" t="s">
        <v>4402</v>
      </c>
      <c r="J822" t="s">
        <v>4442</v>
      </c>
      <c r="K822">
        <v>24030</v>
      </c>
    </row>
    <row r="823" spans="1:11" x14ac:dyDescent="0.25">
      <c r="A823" t="s">
        <v>4354</v>
      </c>
      <c r="B823" t="s">
        <v>8314</v>
      </c>
      <c r="C823" t="s">
        <v>5621</v>
      </c>
      <c r="D823" t="s">
        <v>5675</v>
      </c>
      <c r="E823">
        <v>1792</v>
      </c>
      <c r="F823" t="str">
        <f t="shared" si="13"/>
        <v>18th</v>
      </c>
      <c r="H823" t="s">
        <v>4417</v>
      </c>
      <c r="J823" t="s">
        <v>4379</v>
      </c>
      <c r="K823">
        <v>93252</v>
      </c>
    </row>
    <row r="824" spans="1:11" x14ac:dyDescent="0.25">
      <c r="A824" t="s">
        <v>4354</v>
      </c>
      <c r="B824" t="s">
        <v>8315</v>
      </c>
      <c r="C824" t="s">
        <v>5621</v>
      </c>
      <c r="D824" t="s">
        <v>5660</v>
      </c>
      <c r="E824">
        <v>1790</v>
      </c>
      <c r="F824" t="str">
        <f t="shared" si="13"/>
        <v>18th</v>
      </c>
      <c r="H824" t="s">
        <v>4534</v>
      </c>
      <c r="J824" t="s">
        <v>4442</v>
      </c>
      <c r="K824">
        <v>42079</v>
      </c>
    </row>
    <row r="825" spans="1:11" x14ac:dyDescent="0.25">
      <c r="A825" t="s">
        <v>4354</v>
      </c>
      <c r="B825" t="s">
        <v>8316</v>
      </c>
      <c r="C825" t="s">
        <v>5621</v>
      </c>
      <c r="D825" t="s">
        <v>5676</v>
      </c>
      <c r="E825">
        <v>1792</v>
      </c>
      <c r="F825" t="str">
        <f t="shared" si="13"/>
        <v>18th</v>
      </c>
      <c r="H825" t="s">
        <v>4534</v>
      </c>
      <c r="J825" t="s">
        <v>4442</v>
      </c>
      <c r="K825">
        <v>43011</v>
      </c>
    </row>
    <row r="826" spans="1:11" x14ac:dyDescent="0.25">
      <c r="A826" t="s">
        <v>4354</v>
      </c>
      <c r="B826" t="s">
        <v>4379</v>
      </c>
      <c r="C826" t="s">
        <v>5079</v>
      </c>
      <c r="D826" t="s">
        <v>5080</v>
      </c>
      <c r="E826">
        <v>1723</v>
      </c>
      <c r="F826" t="str">
        <f t="shared" si="13"/>
        <v>18th</v>
      </c>
      <c r="H826" t="s">
        <v>4472</v>
      </c>
      <c r="J826" t="s">
        <v>4442</v>
      </c>
      <c r="K826">
        <v>7804</v>
      </c>
    </row>
    <row r="827" spans="1:11" x14ac:dyDescent="0.25">
      <c r="A827" t="s">
        <v>4354</v>
      </c>
      <c r="B827" t="s">
        <v>4379</v>
      </c>
      <c r="C827" t="s">
        <v>5079</v>
      </c>
      <c r="D827" t="s">
        <v>5269</v>
      </c>
      <c r="E827">
        <v>1750</v>
      </c>
      <c r="F827" t="str">
        <f t="shared" si="13"/>
        <v>18th</v>
      </c>
      <c r="H827" t="s">
        <v>4472</v>
      </c>
      <c r="J827" t="s">
        <v>4442</v>
      </c>
      <c r="K827">
        <v>9611</v>
      </c>
    </row>
    <row r="828" spans="1:11" x14ac:dyDescent="0.25">
      <c r="A828" t="s">
        <v>4354</v>
      </c>
      <c r="B828" t="s">
        <v>4379</v>
      </c>
      <c r="C828" t="s">
        <v>5079</v>
      </c>
      <c r="D828" t="s">
        <v>5084</v>
      </c>
      <c r="E828">
        <v>1724</v>
      </c>
      <c r="F828" t="str">
        <f t="shared" si="13"/>
        <v>18th</v>
      </c>
      <c r="H828" t="s">
        <v>4472</v>
      </c>
      <c r="J828" t="s">
        <v>4442</v>
      </c>
      <c r="K828">
        <v>21918</v>
      </c>
    </row>
    <row r="829" spans="1:11" x14ac:dyDescent="0.25">
      <c r="A829" t="s">
        <v>4354</v>
      </c>
      <c r="B829" t="s">
        <v>4379</v>
      </c>
      <c r="C829" t="s">
        <v>5079</v>
      </c>
      <c r="D829" t="s">
        <v>5161</v>
      </c>
      <c r="E829">
        <v>1735</v>
      </c>
      <c r="F829" t="str">
        <f t="shared" si="13"/>
        <v>18th</v>
      </c>
      <c r="H829" t="s">
        <v>4472</v>
      </c>
      <c r="J829" t="s">
        <v>4442</v>
      </c>
      <c r="K829">
        <v>15595</v>
      </c>
    </row>
    <row r="830" spans="1:11" x14ac:dyDescent="0.25">
      <c r="A830" t="s">
        <v>4354</v>
      </c>
      <c r="B830" t="s">
        <v>4379</v>
      </c>
      <c r="C830" t="s">
        <v>5079</v>
      </c>
      <c r="D830" t="s">
        <v>5100</v>
      </c>
      <c r="E830">
        <v>1728</v>
      </c>
      <c r="F830" t="str">
        <f t="shared" si="13"/>
        <v>18th</v>
      </c>
      <c r="H830" t="s">
        <v>4472</v>
      </c>
      <c r="J830" t="s">
        <v>4442</v>
      </c>
      <c r="K830">
        <v>17515</v>
      </c>
    </row>
    <row r="831" spans="1:11" x14ac:dyDescent="0.25">
      <c r="A831" t="s">
        <v>4354</v>
      </c>
      <c r="B831" t="s">
        <v>8317</v>
      </c>
      <c r="C831" t="s">
        <v>5079</v>
      </c>
      <c r="D831" t="s">
        <v>5081</v>
      </c>
      <c r="E831">
        <v>1723</v>
      </c>
      <c r="F831" t="str">
        <f t="shared" si="13"/>
        <v>18th</v>
      </c>
      <c r="H831" t="s">
        <v>4472</v>
      </c>
      <c r="J831" t="s">
        <v>4442</v>
      </c>
      <c r="K831">
        <v>18055</v>
      </c>
    </row>
    <row r="832" spans="1:11" x14ac:dyDescent="0.25">
      <c r="A832" t="s">
        <v>4354</v>
      </c>
      <c r="B832" t="s">
        <v>8318</v>
      </c>
      <c r="C832" t="s">
        <v>5079</v>
      </c>
      <c r="D832" t="s">
        <v>5233</v>
      </c>
      <c r="E832">
        <v>1745</v>
      </c>
      <c r="F832" t="str">
        <f t="shared" si="13"/>
        <v>18th</v>
      </c>
      <c r="H832" t="s">
        <v>4378</v>
      </c>
      <c r="J832" t="s">
        <v>4442</v>
      </c>
      <c r="K832">
        <v>211066</v>
      </c>
    </row>
    <row r="833" spans="1:11" x14ac:dyDescent="0.25">
      <c r="A833" t="s">
        <v>4354</v>
      </c>
      <c r="B833" t="s">
        <v>8319</v>
      </c>
      <c r="C833" t="s">
        <v>5079</v>
      </c>
      <c r="D833" t="s">
        <v>5144</v>
      </c>
      <c r="E833">
        <v>1734</v>
      </c>
      <c r="F833" t="str">
        <f t="shared" si="13"/>
        <v>18th</v>
      </c>
      <c r="H833" t="s">
        <v>4389</v>
      </c>
      <c r="J833" t="s">
        <v>4442</v>
      </c>
      <c r="K833">
        <v>45092</v>
      </c>
    </row>
    <row r="834" spans="1:11" x14ac:dyDescent="0.25">
      <c r="A834" t="s">
        <v>4354</v>
      </c>
      <c r="B834" t="s">
        <v>4379</v>
      </c>
      <c r="C834" t="s">
        <v>5079</v>
      </c>
      <c r="D834" t="s">
        <v>5117</v>
      </c>
      <c r="E834">
        <v>1730</v>
      </c>
      <c r="F834" t="str">
        <f t="shared" si="13"/>
        <v>18th</v>
      </c>
      <c r="H834" t="s">
        <v>4472</v>
      </c>
      <c r="J834" t="s">
        <v>4442</v>
      </c>
      <c r="K834">
        <v>16425</v>
      </c>
    </row>
    <row r="835" spans="1:11" x14ac:dyDescent="0.25">
      <c r="A835" t="s">
        <v>4354</v>
      </c>
      <c r="B835" t="s">
        <v>8320</v>
      </c>
      <c r="C835" t="s">
        <v>5079</v>
      </c>
      <c r="D835" t="s">
        <v>5145</v>
      </c>
      <c r="E835">
        <v>1734</v>
      </c>
      <c r="F835" t="str">
        <f t="shared" si="13"/>
        <v>18th</v>
      </c>
      <c r="H835" t="s">
        <v>4378</v>
      </c>
      <c r="J835" t="s">
        <v>4442</v>
      </c>
      <c r="K835">
        <v>77896</v>
      </c>
    </row>
    <row r="836" spans="1:11" x14ac:dyDescent="0.25">
      <c r="A836" t="s">
        <v>4354</v>
      </c>
      <c r="B836" t="s">
        <v>4379</v>
      </c>
      <c r="C836" t="s">
        <v>5079</v>
      </c>
      <c r="D836" t="s">
        <v>5162</v>
      </c>
      <c r="E836">
        <v>1735</v>
      </c>
      <c r="F836" t="str">
        <f t="shared" si="13"/>
        <v>18th</v>
      </c>
      <c r="H836" t="s">
        <v>4378</v>
      </c>
      <c r="J836" t="s">
        <v>4442</v>
      </c>
      <c r="K836">
        <v>18465</v>
      </c>
    </row>
    <row r="837" spans="1:11" x14ac:dyDescent="0.25">
      <c r="A837" t="s">
        <v>4354</v>
      </c>
      <c r="B837" t="s">
        <v>8321</v>
      </c>
      <c r="C837" t="s">
        <v>5079</v>
      </c>
      <c r="D837" t="s">
        <v>5188</v>
      </c>
      <c r="E837">
        <v>1739</v>
      </c>
      <c r="F837" t="str">
        <f t="shared" si="13"/>
        <v>18th</v>
      </c>
      <c r="H837" t="s">
        <v>4472</v>
      </c>
      <c r="J837" t="s">
        <v>4442</v>
      </c>
      <c r="K837">
        <v>18118</v>
      </c>
    </row>
    <row r="838" spans="1:11" x14ac:dyDescent="0.25">
      <c r="A838" t="s">
        <v>4354</v>
      </c>
      <c r="B838" t="s">
        <v>8322</v>
      </c>
      <c r="C838" t="s">
        <v>5079</v>
      </c>
      <c r="D838" t="s">
        <v>5095</v>
      </c>
      <c r="E838">
        <v>1727</v>
      </c>
      <c r="F838" t="str">
        <f t="shared" si="13"/>
        <v>18th</v>
      </c>
      <c r="H838" t="s">
        <v>4472</v>
      </c>
      <c r="J838" t="s">
        <v>4442</v>
      </c>
      <c r="K838">
        <v>22266</v>
      </c>
    </row>
    <row r="839" spans="1:11" x14ac:dyDescent="0.25">
      <c r="A839" t="s">
        <v>4354</v>
      </c>
      <c r="B839" t="s">
        <v>4379</v>
      </c>
      <c r="C839" t="s">
        <v>5079</v>
      </c>
      <c r="D839" t="s">
        <v>5085</v>
      </c>
      <c r="E839">
        <v>1724</v>
      </c>
      <c r="F839" t="str">
        <f t="shared" si="13"/>
        <v>18th</v>
      </c>
      <c r="H839" t="s">
        <v>4389</v>
      </c>
      <c r="J839" t="s">
        <v>4442</v>
      </c>
      <c r="K839">
        <v>71760</v>
      </c>
    </row>
    <row r="840" spans="1:11" x14ac:dyDescent="0.25">
      <c r="A840" t="s">
        <v>4354</v>
      </c>
      <c r="B840" t="s">
        <v>4379</v>
      </c>
      <c r="C840" t="s">
        <v>5079</v>
      </c>
      <c r="D840" t="s">
        <v>5172</v>
      </c>
      <c r="E840">
        <v>1736</v>
      </c>
      <c r="F840" t="str">
        <f t="shared" si="13"/>
        <v>18th</v>
      </c>
      <c r="H840" t="s">
        <v>4378</v>
      </c>
      <c r="J840" t="s">
        <v>4442</v>
      </c>
      <c r="K840">
        <v>96448</v>
      </c>
    </row>
    <row r="841" spans="1:11" x14ac:dyDescent="0.25">
      <c r="A841" t="s">
        <v>4354</v>
      </c>
      <c r="B841" t="s">
        <v>4379</v>
      </c>
      <c r="C841" t="s">
        <v>5079</v>
      </c>
      <c r="D841" t="s">
        <v>5196</v>
      </c>
      <c r="E841">
        <v>1740</v>
      </c>
      <c r="F841" t="str">
        <f t="shared" si="13"/>
        <v>18th</v>
      </c>
      <c r="H841" t="s">
        <v>4472</v>
      </c>
      <c r="J841" t="s">
        <v>4442</v>
      </c>
      <c r="K841">
        <v>10947</v>
      </c>
    </row>
    <row r="842" spans="1:11" x14ac:dyDescent="0.25">
      <c r="A842" t="s">
        <v>4354</v>
      </c>
      <c r="B842" t="s">
        <v>8323</v>
      </c>
      <c r="C842" t="s">
        <v>5079</v>
      </c>
      <c r="D842" t="s">
        <v>5180</v>
      </c>
      <c r="E842">
        <v>1738</v>
      </c>
      <c r="F842" t="str">
        <f t="shared" si="13"/>
        <v>18th</v>
      </c>
      <c r="H842" t="s">
        <v>4472</v>
      </c>
      <c r="J842" t="s">
        <v>4442</v>
      </c>
      <c r="K842">
        <v>20422</v>
      </c>
    </row>
    <row r="843" spans="1:11" x14ac:dyDescent="0.25">
      <c r="A843" t="s">
        <v>4354</v>
      </c>
      <c r="B843" t="s">
        <v>8324</v>
      </c>
      <c r="C843" t="s">
        <v>5079</v>
      </c>
      <c r="D843" t="s">
        <v>5132</v>
      </c>
      <c r="E843">
        <v>1732</v>
      </c>
      <c r="F843" t="str">
        <f t="shared" si="13"/>
        <v>18th</v>
      </c>
      <c r="H843" t="s">
        <v>4472</v>
      </c>
      <c r="J843" t="s">
        <v>4442</v>
      </c>
      <c r="K843">
        <v>21603</v>
      </c>
    </row>
    <row r="844" spans="1:11" x14ac:dyDescent="0.25">
      <c r="A844" t="s">
        <v>4354</v>
      </c>
      <c r="B844" t="s">
        <v>4379</v>
      </c>
      <c r="C844" t="s">
        <v>5079</v>
      </c>
      <c r="D844" t="s">
        <v>5189</v>
      </c>
      <c r="E844">
        <v>1739</v>
      </c>
      <c r="F844" t="str">
        <f t="shared" si="13"/>
        <v>18th</v>
      </c>
      <c r="H844" t="s">
        <v>4472</v>
      </c>
      <c r="J844" t="s">
        <v>4442</v>
      </c>
      <c r="K844">
        <v>10674</v>
      </c>
    </row>
    <row r="845" spans="1:11" x14ac:dyDescent="0.25">
      <c r="A845" t="s">
        <v>4354</v>
      </c>
      <c r="B845" t="s">
        <v>4379</v>
      </c>
      <c r="C845" t="s">
        <v>5079</v>
      </c>
      <c r="D845" t="s">
        <v>5136</v>
      </c>
      <c r="E845">
        <v>1733</v>
      </c>
      <c r="F845" t="str">
        <f t="shared" si="13"/>
        <v>18th</v>
      </c>
      <c r="H845" t="s">
        <v>4472</v>
      </c>
      <c r="J845" t="s">
        <v>4442</v>
      </c>
      <c r="K845">
        <v>17380</v>
      </c>
    </row>
    <row r="846" spans="1:11" x14ac:dyDescent="0.25">
      <c r="A846" t="s">
        <v>4354</v>
      </c>
      <c r="B846" t="s">
        <v>4379</v>
      </c>
      <c r="C846" t="s">
        <v>5079</v>
      </c>
      <c r="D846" t="s">
        <v>5086</v>
      </c>
      <c r="E846">
        <v>1725</v>
      </c>
      <c r="F846" t="str">
        <f t="shared" si="13"/>
        <v>18th</v>
      </c>
      <c r="H846" t="s">
        <v>4472</v>
      </c>
      <c r="J846" t="s">
        <v>4442</v>
      </c>
      <c r="K846">
        <v>9039</v>
      </c>
    </row>
    <row r="847" spans="1:11" x14ac:dyDescent="0.25">
      <c r="A847" t="s">
        <v>4354</v>
      </c>
      <c r="B847" t="s">
        <v>8325</v>
      </c>
      <c r="C847" t="s">
        <v>5079</v>
      </c>
      <c r="D847" t="s">
        <v>5094</v>
      </c>
      <c r="E847">
        <v>1727</v>
      </c>
      <c r="F847" t="str">
        <f t="shared" si="13"/>
        <v>18th</v>
      </c>
      <c r="H847" t="s">
        <v>4389</v>
      </c>
      <c r="J847" t="s">
        <v>4442</v>
      </c>
      <c r="K847">
        <v>24078</v>
      </c>
    </row>
    <row r="848" spans="1:11" x14ac:dyDescent="0.25">
      <c r="A848" t="s">
        <v>4354</v>
      </c>
      <c r="B848" t="s">
        <v>8326</v>
      </c>
      <c r="C848" t="s">
        <v>5364</v>
      </c>
      <c r="D848" t="s">
        <v>5427</v>
      </c>
      <c r="E848">
        <v>1767</v>
      </c>
      <c r="F848" t="str">
        <f t="shared" si="13"/>
        <v>18th</v>
      </c>
      <c r="H848" t="s">
        <v>4378</v>
      </c>
      <c r="J848" t="s">
        <v>4442</v>
      </c>
      <c r="K848">
        <v>44435</v>
      </c>
    </row>
    <row r="849" spans="1:11" x14ac:dyDescent="0.25">
      <c r="A849" t="s">
        <v>4354</v>
      </c>
      <c r="B849" t="s">
        <v>4379</v>
      </c>
      <c r="C849" t="s">
        <v>5364</v>
      </c>
      <c r="D849" t="s">
        <v>5367</v>
      </c>
      <c r="E849">
        <v>1761</v>
      </c>
      <c r="F849" t="str">
        <f t="shared" si="13"/>
        <v>18th</v>
      </c>
      <c r="H849" t="s">
        <v>4378</v>
      </c>
      <c r="J849" t="s">
        <v>4442</v>
      </c>
      <c r="K849">
        <v>43958</v>
      </c>
    </row>
    <row r="850" spans="1:11" x14ac:dyDescent="0.25">
      <c r="A850" t="s">
        <v>4354</v>
      </c>
      <c r="B850" t="s">
        <v>8327</v>
      </c>
      <c r="C850" t="s">
        <v>5364</v>
      </c>
      <c r="D850" t="s">
        <v>5365</v>
      </c>
      <c r="E850">
        <v>1761</v>
      </c>
      <c r="F850" t="str">
        <f t="shared" si="13"/>
        <v>18th</v>
      </c>
      <c r="H850" t="s">
        <v>4378</v>
      </c>
      <c r="J850" t="s">
        <v>4442</v>
      </c>
      <c r="K850">
        <v>61098</v>
      </c>
    </row>
    <row r="851" spans="1:11" x14ac:dyDescent="0.25">
      <c r="A851" t="s">
        <v>4354</v>
      </c>
      <c r="B851" t="s">
        <v>4379</v>
      </c>
      <c r="C851" t="s">
        <v>5364</v>
      </c>
      <c r="D851" t="s">
        <v>5366</v>
      </c>
      <c r="E851">
        <v>1761</v>
      </c>
      <c r="F851" t="str">
        <f t="shared" si="13"/>
        <v>18th</v>
      </c>
      <c r="H851" t="s">
        <v>4378</v>
      </c>
      <c r="J851" t="s">
        <v>4442</v>
      </c>
      <c r="K851">
        <v>25592</v>
      </c>
    </row>
    <row r="852" spans="1:11" x14ac:dyDescent="0.25">
      <c r="A852" t="s">
        <v>4354</v>
      </c>
      <c r="B852" t="s">
        <v>4379</v>
      </c>
      <c r="C852" t="s">
        <v>5364</v>
      </c>
      <c r="D852" t="s">
        <v>5739</v>
      </c>
      <c r="E852">
        <v>1799</v>
      </c>
      <c r="F852" t="str">
        <f t="shared" si="13"/>
        <v>18th</v>
      </c>
      <c r="H852" t="s">
        <v>4402</v>
      </c>
      <c r="J852" t="s">
        <v>4442</v>
      </c>
      <c r="K852">
        <v>18566</v>
      </c>
    </row>
    <row r="853" spans="1:11" x14ac:dyDescent="0.25">
      <c r="A853" t="s">
        <v>4354</v>
      </c>
      <c r="B853" t="s">
        <v>8328</v>
      </c>
      <c r="C853" t="s">
        <v>5364</v>
      </c>
      <c r="D853" t="s">
        <v>5548</v>
      </c>
      <c r="E853">
        <v>1777</v>
      </c>
      <c r="F853" t="str">
        <f t="shared" si="13"/>
        <v>18th</v>
      </c>
      <c r="H853" t="s">
        <v>4378</v>
      </c>
      <c r="J853" t="s">
        <v>4442</v>
      </c>
      <c r="K853">
        <v>110202</v>
      </c>
    </row>
    <row r="854" spans="1:11" x14ac:dyDescent="0.25">
      <c r="A854" t="s">
        <v>4354</v>
      </c>
      <c r="B854" t="s">
        <v>8329</v>
      </c>
      <c r="C854" t="s">
        <v>5364</v>
      </c>
      <c r="D854" t="s">
        <v>5390</v>
      </c>
      <c r="E854">
        <v>1763</v>
      </c>
      <c r="F854" t="str">
        <f t="shared" si="13"/>
        <v>18th</v>
      </c>
      <c r="H854" t="s">
        <v>4389</v>
      </c>
      <c r="J854" t="s">
        <v>4442</v>
      </c>
      <c r="K854">
        <v>160901</v>
      </c>
    </row>
    <row r="855" spans="1:11" x14ac:dyDescent="0.25">
      <c r="A855" t="s">
        <v>4354</v>
      </c>
      <c r="B855" t="s">
        <v>8330</v>
      </c>
      <c r="C855" t="s">
        <v>5106</v>
      </c>
      <c r="D855" t="s">
        <v>5107</v>
      </c>
      <c r="E855">
        <v>1729</v>
      </c>
      <c r="F855" t="str">
        <f t="shared" si="13"/>
        <v>18th</v>
      </c>
      <c r="H855" t="s">
        <v>4378</v>
      </c>
      <c r="J855" t="s">
        <v>4442</v>
      </c>
      <c r="K855">
        <v>26277</v>
      </c>
    </row>
    <row r="856" spans="1:11" x14ac:dyDescent="0.25">
      <c r="A856" t="s">
        <v>4354</v>
      </c>
      <c r="B856" t="s">
        <v>8331</v>
      </c>
      <c r="C856" t="s">
        <v>5455</v>
      </c>
      <c r="D856" t="s">
        <v>5503</v>
      </c>
      <c r="E856">
        <v>1773</v>
      </c>
      <c r="F856" t="str">
        <f t="shared" si="13"/>
        <v>18th</v>
      </c>
      <c r="H856" t="s">
        <v>4402</v>
      </c>
      <c r="J856" t="s">
        <v>4442</v>
      </c>
      <c r="K856">
        <v>60418</v>
      </c>
    </row>
    <row r="857" spans="1:11" x14ac:dyDescent="0.25">
      <c r="A857" t="s">
        <v>4354</v>
      </c>
      <c r="B857" t="s">
        <v>4379</v>
      </c>
      <c r="C857" t="s">
        <v>5455</v>
      </c>
      <c r="D857" t="s">
        <v>5456</v>
      </c>
      <c r="E857">
        <v>1769</v>
      </c>
      <c r="F857" t="str">
        <f t="shared" si="13"/>
        <v>18th</v>
      </c>
      <c r="H857" t="s">
        <v>4472</v>
      </c>
      <c r="J857" t="s">
        <v>4442</v>
      </c>
      <c r="K857">
        <v>23310</v>
      </c>
    </row>
    <row r="858" spans="1:11" x14ac:dyDescent="0.25">
      <c r="A858" t="s">
        <v>4354</v>
      </c>
      <c r="B858" t="s">
        <v>4379</v>
      </c>
      <c r="C858" t="s">
        <v>5455</v>
      </c>
      <c r="D858" t="s">
        <v>5540</v>
      </c>
      <c r="E858">
        <v>1776</v>
      </c>
      <c r="F858" t="str">
        <f t="shared" si="13"/>
        <v>18th</v>
      </c>
      <c r="H858" t="s">
        <v>4378</v>
      </c>
      <c r="J858" t="s">
        <v>4442</v>
      </c>
      <c r="K858">
        <v>79234</v>
      </c>
    </row>
    <row r="859" spans="1:11" x14ac:dyDescent="0.25">
      <c r="A859" t="s">
        <v>4354</v>
      </c>
      <c r="B859" t="s">
        <v>8332</v>
      </c>
      <c r="C859" t="s">
        <v>5455</v>
      </c>
      <c r="D859" t="s">
        <v>5585</v>
      </c>
      <c r="E859">
        <v>1782</v>
      </c>
      <c r="F859" t="str">
        <f t="shared" si="13"/>
        <v>18th</v>
      </c>
      <c r="H859" t="s">
        <v>4472</v>
      </c>
      <c r="J859" t="s">
        <v>4442</v>
      </c>
      <c r="K859">
        <v>33828</v>
      </c>
    </row>
    <row r="860" spans="1:11" x14ac:dyDescent="0.25">
      <c r="A860" t="s">
        <v>4354</v>
      </c>
      <c r="B860" t="s">
        <v>7893</v>
      </c>
      <c r="C860" t="s">
        <v>5455</v>
      </c>
      <c r="D860" t="s">
        <v>5514</v>
      </c>
      <c r="E860">
        <v>1774</v>
      </c>
      <c r="F860" t="str">
        <f t="shared" si="13"/>
        <v>18th</v>
      </c>
      <c r="H860" t="s">
        <v>4378</v>
      </c>
      <c r="J860" t="s">
        <v>4442</v>
      </c>
      <c r="K860">
        <v>69814</v>
      </c>
    </row>
    <row r="861" spans="1:11" x14ac:dyDescent="0.25">
      <c r="A861" t="s">
        <v>4354</v>
      </c>
      <c r="B861" t="s">
        <v>8333</v>
      </c>
      <c r="C861" t="s">
        <v>5455</v>
      </c>
      <c r="D861" t="s">
        <v>5586</v>
      </c>
      <c r="E861">
        <v>1782</v>
      </c>
      <c r="F861" t="str">
        <f t="shared" si="13"/>
        <v>18th</v>
      </c>
      <c r="H861" t="s">
        <v>4389</v>
      </c>
      <c r="J861" t="s">
        <v>4442</v>
      </c>
      <c r="K861">
        <v>212948</v>
      </c>
    </row>
    <row r="862" spans="1:11" x14ac:dyDescent="0.25">
      <c r="A862" t="s">
        <v>4354</v>
      </c>
      <c r="B862" t="s">
        <v>8334</v>
      </c>
      <c r="C862" t="s">
        <v>5455</v>
      </c>
      <c r="D862" t="s">
        <v>5598</v>
      </c>
      <c r="E862">
        <v>1783</v>
      </c>
      <c r="F862" t="str">
        <f t="shared" si="13"/>
        <v>18th</v>
      </c>
      <c r="H862" t="s">
        <v>4389</v>
      </c>
      <c r="J862" t="s">
        <v>4442</v>
      </c>
      <c r="K862">
        <v>217445</v>
      </c>
    </row>
    <row r="863" spans="1:11" x14ac:dyDescent="0.25">
      <c r="A863" t="s">
        <v>4354</v>
      </c>
      <c r="B863" t="s">
        <v>8335</v>
      </c>
      <c r="C863" t="s">
        <v>5108</v>
      </c>
      <c r="D863" t="s">
        <v>5109</v>
      </c>
      <c r="E863">
        <v>1729</v>
      </c>
      <c r="F863" t="str">
        <f t="shared" si="13"/>
        <v>18th</v>
      </c>
      <c r="H863" t="s">
        <v>4402</v>
      </c>
      <c r="J863" t="s">
        <v>4442</v>
      </c>
      <c r="K863">
        <v>117906</v>
      </c>
    </row>
    <row r="864" spans="1:11" x14ac:dyDescent="0.25">
      <c r="A864" t="s">
        <v>4354</v>
      </c>
      <c r="B864" t="s">
        <v>8336</v>
      </c>
      <c r="C864" t="s">
        <v>5108</v>
      </c>
      <c r="D864" t="s">
        <v>5110</v>
      </c>
      <c r="E864">
        <v>1729</v>
      </c>
      <c r="F864" t="str">
        <f t="shared" si="13"/>
        <v>18th</v>
      </c>
      <c r="H864" t="s">
        <v>4402</v>
      </c>
      <c r="J864" t="s">
        <v>4442</v>
      </c>
      <c r="K864">
        <v>30337</v>
      </c>
    </row>
    <row r="865" spans="1:11" x14ac:dyDescent="0.25">
      <c r="A865" t="s">
        <v>4354</v>
      </c>
      <c r="B865" t="s">
        <v>8337</v>
      </c>
      <c r="C865" t="s">
        <v>5565</v>
      </c>
      <c r="D865" t="s">
        <v>5599</v>
      </c>
      <c r="E865">
        <v>1783</v>
      </c>
      <c r="F865" t="str">
        <f t="shared" si="13"/>
        <v>18th</v>
      </c>
      <c r="H865" t="s">
        <v>4378</v>
      </c>
      <c r="J865" t="s">
        <v>4442</v>
      </c>
      <c r="K865">
        <v>39942</v>
      </c>
    </row>
    <row r="866" spans="1:11" x14ac:dyDescent="0.25">
      <c r="A866" t="s">
        <v>4354</v>
      </c>
      <c r="B866" t="s">
        <v>8338</v>
      </c>
      <c r="C866" t="s">
        <v>5565</v>
      </c>
      <c r="D866" t="s">
        <v>5566</v>
      </c>
      <c r="E866">
        <v>1780</v>
      </c>
      <c r="F866" t="str">
        <f t="shared" si="13"/>
        <v>18th</v>
      </c>
      <c r="H866" t="s">
        <v>4542</v>
      </c>
      <c r="J866" t="s">
        <v>4442</v>
      </c>
      <c r="K866">
        <v>301975</v>
      </c>
    </row>
    <row r="867" spans="1:11" x14ac:dyDescent="0.25">
      <c r="A867" t="s">
        <v>4354</v>
      </c>
      <c r="B867" t="s">
        <v>8339</v>
      </c>
      <c r="C867" t="s">
        <v>5300</v>
      </c>
      <c r="D867" t="s">
        <v>5301</v>
      </c>
      <c r="E867">
        <v>1755</v>
      </c>
      <c r="F867" t="str">
        <f t="shared" si="13"/>
        <v>18th</v>
      </c>
      <c r="H867" t="s">
        <v>4402</v>
      </c>
      <c r="J867" t="s">
        <v>4442</v>
      </c>
      <c r="K867">
        <v>239430</v>
      </c>
    </row>
    <row r="868" spans="1:11" x14ac:dyDescent="0.25">
      <c r="A868" t="s">
        <v>4354</v>
      </c>
      <c r="B868" t="s">
        <v>4379</v>
      </c>
      <c r="C868" t="s">
        <v>5063</v>
      </c>
      <c r="D868" t="s">
        <v>5302</v>
      </c>
      <c r="E868">
        <v>1755</v>
      </c>
      <c r="F868" t="str">
        <f t="shared" si="13"/>
        <v>18th</v>
      </c>
      <c r="H868" t="s">
        <v>4378</v>
      </c>
      <c r="J868" t="s">
        <v>4442</v>
      </c>
      <c r="K868">
        <v>14248</v>
      </c>
    </row>
    <row r="869" spans="1:11" x14ac:dyDescent="0.25">
      <c r="A869" t="s">
        <v>4354</v>
      </c>
      <c r="B869" t="s">
        <v>8340</v>
      </c>
      <c r="C869" t="s">
        <v>5063</v>
      </c>
      <c r="D869" t="s">
        <v>5256</v>
      </c>
      <c r="E869">
        <v>1748</v>
      </c>
      <c r="F869" t="str">
        <f t="shared" ref="F869:F932" si="14">IF(E869&lt;1200,"12th",IF(AND(1199&lt;E869,E869&lt;1300),"13th",IF(AND(1299&lt;E869,E869&lt;1400),"14th",IF(AND(1399&lt;E869,E869&lt;1500),"15th",IF(AND(1499&lt;E869,E869&lt;1600),"16th",IF(AND(1599&lt;E869,E869&lt;1700),"17th",IF(AND(1699&lt;E869,E869&lt;1800),"18th",IF(AND(1799&lt;E869,E869&lt;1900),"19th",IF(AND(1899&lt;E869,E869&lt;2000),"20th",)))))))))</f>
        <v>18th</v>
      </c>
      <c r="H869" t="s">
        <v>4402</v>
      </c>
      <c r="J869" t="s">
        <v>4442</v>
      </c>
      <c r="K869">
        <v>46404</v>
      </c>
    </row>
    <row r="870" spans="1:11" x14ac:dyDescent="0.25">
      <c r="A870" t="s">
        <v>4354</v>
      </c>
      <c r="B870" t="s">
        <v>8341</v>
      </c>
      <c r="C870" t="s">
        <v>5063</v>
      </c>
      <c r="D870" t="s">
        <v>5303</v>
      </c>
      <c r="E870">
        <v>1755</v>
      </c>
      <c r="F870" t="str">
        <f t="shared" si="14"/>
        <v>18th</v>
      </c>
      <c r="H870" t="s">
        <v>4542</v>
      </c>
      <c r="J870" t="s">
        <v>4442</v>
      </c>
      <c r="K870">
        <v>111275</v>
      </c>
    </row>
    <row r="871" spans="1:11" x14ac:dyDescent="0.25">
      <c r="A871" t="s">
        <v>4354</v>
      </c>
      <c r="B871" t="s">
        <v>8342</v>
      </c>
      <c r="C871" t="s">
        <v>5063</v>
      </c>
      <c r="D871" t="s">
        <v>5304</v>
      </c>
      <c r="E871">
        <v>1755</v>
      </c>
      <c r="F871" t="str">
        <f t="shared" si="14"/>
        <v>18th</v>
      </c>
      <c r="H871" t="s">
        <v>4402</v>
      </c>
      <c r="J871" t="s">
        <v>4442</v>
      </c>
      <c r="K871">
        <v>43905</v>
      </c>
    </row>
    <row r="872" spans="1:11" x14ac:dyDescent="0.25">
      <c r="A872" t="s">
        <v>4354</v>
      </c>
      <c r="B872" t="s">
        <v>8343</v>
      </c>
      <c r="C872" t="s">
        <v>5063</v>
      </c>
      <c r="D872" t="s">
        <v>5305</v>
      </c>
      <c r="E872">
        <v>1755</v>
      </c>
      <c r="F872" t="str">
        <f t="shared" si="14"/>
        <v>18th</v>
      </c>
      <c r="H872" t="s">
        <v>4402</v>
      </c>
      <c r="J872" t="s">
        <v>4442</v>
      </c>
      <c r="K872">
        <v>57455</v>
      </c>
    </row>
    <row r="873" spans="1:11" x14ac:dyDescent="0.25">
      <c r="A873" t="s">
        <v>4354</v>
      </c>
      <c r="B873" t="s">
        <v>8344</v>
      </c>
      <c r="C873" t="s">
        <v>5063</v>
      </c>
      <c r="D873" t="s">
        <v>5306</v>
      </c>
      <c r="E873">
        <v>1755</v>
      </c>
      <c r="F873" t="str">
        <f t="shared" si="14"/>
        <v>18th</v>
      </c>
      <c r="H873" t="s">
        <v>4402</v>
      </c>
      <c r="J873" t="s">
        <v>4442</v>
      </c>
      <c r="K873">
        <v>70449</v>
      </c>
    </row>
    <row r="874" spans="1:11" x14ac:dyDescent="0.25">
      <c r="A874" t="s">
        <v>4354</v>
      </c>
      <c r="B874" t="s">
        <v>8345</v>
      </c>
      <c r="C874" t="s">
        <v>5063</v>
      </c>
      <c r="D874" t="s">
        <v>5307</v>
      </c>
      <c r="E874">
        <v>1755</v>
      </c>
      <c r="F874" t="str">
        <f t="shared" si="14"/>
        <v>18th</v>
      </c>
      <c r="H874" t="s">
        <v>4402</v>
      </c>
      <c r="J874" t="s">
        <v>4442</v>
      </c>
      <c r="K874">
        <v>64918</v>
      </c>
    </row>
    <row r="875" spans="1:11" x14ac:dyDescent="0.25">
      <c r="A875" t="s">
        <v>4354</v>
      </c>
      <c r="B875" t="s">
        <v>5271</v>
      </c>
      <c r="C875" t="s">
        <v>5063</v>
      </c>
      <c r="D875" t="s">
        <v>5270</v>
      </c>
      <c r="E875">
        <v>1750</v>
      </c>
      <c r="F875" t="str">
        <f t="shared" si="14"/>
        <v>18th</v>
      </c>
      <c r="H875" t="s">
        <v>4417</v>
      </c>
      <c r="J875" t="s">
        <v>4379</v>
      </c>
      <c r="K875">
        <v>18051</v>
      </c>
    </row>
    <row r="876" spans="1:11" x14ac:dyDescent="0.25">
      <c r="A876" t="s">
        <v>4354</v>
      </c>
      <c r="B876" t="s">
        <v>8346</v>
      </c>
      <c r="C876" t="s">
        <v>5063</v>
      </c>
      <c r="D876" t="s">
        <v>5089</v>
      </c>
      <c r="E876">
        <v>1726</v>
      </c>
      <c r="F876" t="str">
        <f t="shared" si="14"/>
        <v>18th</v>
      </c>
      <c r="H876" t="s">
        <v>4758</v>
      </c>
      <c r="J876" t="s">
        <v>4442</v>
      </c>
      <c r="K876">
        <v>14245</v>
      </c>
    </row>
    <row r="877" spans="1:11" x14ac:dyDescent="0.25">
      <c r="A877" t="s">
        <v>4354</v>
      </c>
      <c r="B877" t="s">
        <v>4379</v>
      </c>
      <c r="C877" t="s">
        <v>5063</v>
      </c>
      <c r="D877" t="s">
        <v>5064</v>
      </c>
      <c r="E877">
        <v>1717</v>
      </c>
      <c r="F877" t="str">
        <f t="shared" si="14"/>
        <v>18th</v>
      </c>
      <c r="H877" t="s">
        <v>4382</v>
      </c>
      <c r="J877" t="s">
        <v>4379</v>
      </c>
      <c r="K877">
        <v>2255</v>
      </c>
    </row>
    <row r="878" spans="1:11" x14ac:dyDescent="0.25">
      <c r="A878" t="s">
        <v>4354</v>
      </c>
      <c r="B878" t="s">
        <v>4379</v>
      </c>
      <c r="C878" t="s">
        <v>5063</v>
      </c>
      <c r="D878" t="s">
        <v>5218</v>
      </c>
      <c r="E878">
        <v>1743</v>
      </c>
      <c r="F878" t="str">
        <f t="shared" si="14"/>
        <v>18th</v>
      </c>
      <c r="H878" t="s">
        <v>4378</v>
      </c>
      <c r="J878" t="s">
        <v>4442</v>
      </c>
      <c r="K878">
        <v>10265</v>
      </c>
    </row>
    <row r="879" spans="1:11" x14ac:dyDescent="0.25">
      <c r="A879" t="s">
        <v>4354</v>
      </c>
      <c r="B879" t="s">
        <v>8347</v>
      </c>
      <c r="C879" t="s">
        <v>5063</v>
      </c>
      <c r="D879" t="s">
        <v>5074</v>
      </c>
      <c r="E879">
        <v>1721</v>
      </c>
      <c r="F879" t="str">
        <f t="shared" si="14"/>
        <v>18th</v>
      </c>
      <c r="H879" t="s">
        <v>4378</v>
      </c>
      <c r="J879" t="s">
        <v>4442</v>
      </c>
      <c r="K879">
        <v>87592</v>
      </c>
    </row>
    <row r="880" spans="1:11" x14ac:dyDescent="0.25">
      <c r="A880" t="s">
        <v>4354</v>
      </c>
      <c r="B880" t="s">
        <v>4379</v>
      </c>
      <c r="C880" t="s">
        <v>5063</v>
      </c>
      <c r="D880" t="s">
        <v>5096</v>
      </c>
      <c r="E880">
        <v>1727</v>
      </c>
      <c r="F880" t="str">
        <f t="shared" si="14"/>
        <v>18th</v>
      </c>
      <c r="H880" t="s">
        <v>4402</v>
      </c>
      <c r="J880" t="s">
        <v>4442</v>
      </c>
      <c r="K880">
        <v>6298</v>
      </c>
    </row>
    <row r="881" spans="1:11" x14ac:dyDescent="0.25">
      <c r="A881" t="s">
        <v>4354</v>
      </c>
      <c r="B881" t="s">
        <v>8348</v>
      </c>
      <c r="C881" t="s">
        <v>5163</v>
      </c>
      <c r="D881" t="s">
        <v>5164</v>
      </c>
      <c r="E881">
        <v>1735</v>
      </c>
      <c r="F881" t="str">
        <f t="shared" si="14"/>
        <v>18th</v>
      </c>
      <c r="H881" t="s">
        <v>4378</v>
      </c>
      <c r="J881" t="s">
        <v>4442</v>
      </c>
      <c r="K881">
        <v>219670</v>
      </c>
    </row>
    <row r="882" spans="1:11" x14ac:dyDescent="0.25">
      <c r="A882" t="s">
        <v>4354</v>
      </c>
      <c r="B882" t="s">
        <v>4379</v>
      </c>
      <c r="C882" t="s">
        <v>5308</v>
      </c>
      <c r="D882" t="s">
        <v>5494</v>
      </c>
      <c r="E882">
        <v>1771</v>
      </c>
      <c r="F882" t="str">
        <f t="shared" si="14"/>
        <v>18th</v>
      </c>
      <c r="H882" t="s">
        <v>4382</v>
      </c>
      <c r="J882" t="s">
        <v>4383</v>
      </c>
      <c r="K882">
        <v>14106</v>
      </c>
    </row>
    <row r="883" spans="1:11" x14ac:dyDescent="0.25">
      <c r="A883" t="s">
        <v>4354</v>
      </c>
      <c r="B883" t="s">
        <v>4379</v>
      </c>
      <c r="C883" t="s">
        <v>5308</v>
      </c>
      <c r="D883" t="s">
        <v>5309</v>
      </c>
      <c r="E883">
        <v>1755</v>
      </c>
      <c r="F883" t="str">
        <f t="shared" si="14"/>
        <v>18th</v>
      </c>
      <c r="H883" t="s">
        <v>4472</v>
      </c>
      <c r="J883" t="s">
        <v>4442</v>
      </c>
      <c r="K883">
        <v>7391</v>
      </c>
    </row>
    <row r="884" spans="1:11" x14ac:dyDescent="0.25">
      <c r="A884" t="s">
        <v>4354</v>
      </c>
      <c r="B884" t="s">
        <v>4379</v>
      </c>
      <c r="C884" t="s">
        <v>5308</v>
      </c>
      <c r="D884" t="s">
        <v>5351</v>
      </c>
      <c r="E884">
        <v>1760</v>
      </c>
      <c r="F884" t="str">
        <f t="shared" si="14"/>
        <v>18th</v>
      </c>
      <c r="H884" t="s">
        <v>4472</v>
      </c>
      <c r="J884" t="s">
        <v>4383</v>
      </c>
      <c r="K884">
        <v>11397</v>
      </c>
    </row>
    <row r="885" spans="1:11" x14ac:dyDescent="0.25">
      <c r="A885" t="s">
        <v>4354</v>
      </c>
      <c r="B885" t="s">
        <v>4379</v>
      </c>
      <c r="C885" t="s">
        <v>5308</v>
      </c>
      <c r="D885" t="s">
        <v>5332</v>
      </c>
      <c r="E885">
        <v>1757</v>
      </c>
      <c r="F885" t="str">
        <f t="shared" si="14"/>
        <v>18th</v>
      </c>
      <c r="H885" t="s">
        <v>4389</v>
      </c>
      <c r="J885" t="s">
        <v>4442</v>
      </c>
      <c r="K885">
        <v>8942</v>
      </c>
    </row>
    <row r="886" spans="1:11" x14ac:dyDescent="0.25">
      <c r="A886" t="s">
        <v>4354</v>
      </c>
      <c r="B886" t="s">
        <v>4379</v>
      </c>
      <c r="C886" t="s">
        <v>5573</v>
      </c>
      <c r="D886" t="s">
        <v>5641</v>
      </c>
      <c r="E886">
        <v>1787</v>
      </c>
      <c r="F886" t="str">
        <f t="shared" si="14"/>
        <v>18th</v>
      </c>
      <c r="H886" t="s">
        <v>4382</v>
      </c>
      <c r="J886" t="s">
        <v>4383</v>
      </c>
      <c r="K886">
        <v>2091</v>
      </c>
    </row>
    <row r="887" spans="1:11" x14ac:dyDescent="0.25">
      <c r="A887" t="s">
        <v>4354</v>
      </c>
      <c r="B887" t="s">
        <v>4379</v>
      </c>
      <c r="C887" t="s">
        <v>5573</v>
      </c>
      <c r="D887" t="s">
        <v>5574</v>
      </c>
      <c r="E887">
        <v>1781</v>
      </c>
      <c r="F887" t="str">
        <f t="shared" si="14"/>
        <v>18th</v>
      </c>
      <c r="H887" t="s">
        <v>4382</v>
      </c>
      <c r="J887" t="s">
        <v>4383</v>
      </c>
      <c r="K887">
        <v>11485</v>
      </c>
    </row>
    <row r="888" spans="1:11" x14ac:dyDescent="0.25">
      <c r="A888" t="s">
        <v>4354</v>
      </c>
      <c r="B888" t="s">
        <v>4379</v>
      </c>
      <c r="C888" t="s">
        <v>5623</v>
      </c>
      <c r="D888" t="s">
        <v>5624</v>
      </c>
      <c r="E888">
        <v>1785</v>
      </c>
      <c r="F888" t="str">
        <f t="shared" si="14"/>
        <v>18th</v>
      </c>
      <c r="H888" t="s">
        <v>4382</v>
      </c>
      <c r="J888" t="s">
        <v>4383</v>
      </c>
      <c r="K888">
        <v>10888</v>
      </c>
    </row>
    <row r="889" spans="1:11" x14ac:dyDescent="0.25">
      <c r="A889" t="s">
        <v>4354</v>
      </c>
      <c r="B889" t="s">
        <v>4379</v>
      </c>
      <c r="C889" t="s">
        <v>5076</v>
      </c>
      <c r="D889" t="s">
        <v>5077</v>
      </c>
      <c r="E889">
        <v>1722</v>
      </c>
      <c r="F889" t="str">
        <f t="shared" si="14"/>
        <v>18th</v>
      </c>
      <c r="H889" t="s">
        <v>4472</v>
      </c>
      <c r="J889" t="s">
        <v>4442</v>
      </c>
      <c r="K889">
        <v>9301</v>
      </c>
    </row>
    <row r="890" spans="1:11" x14ac:dyDescent="0.25">
      <c r="A890" t="s">
        <v>4354</v>
      </c>
      <c r="B890" t="s">
        <v>4379</v>
      </c>
      <c r="C890" t="s">
        <v>5076</v>
      </c>
      <c r="D890" t="s">
        <v>5137</v>
      </c>
      <c r="E890">
        <v>1733</v>
      </c>
      <c r="F890" t="str">
        <f t="shared" si="14"/>
        <v>18th</v>
      </c>
      <c r="H890" t="s">
        <v>4472</v>
      </c>
      <c r="J890" t="s">
        <v>4383</v>
      </c>
      <c r="K890">
        <v>17553</v>
      </c>
    </row>
    <row r="891" spans="1:11" x14ac:dyDescent="0.25">
      <c r="A891" t="s">
        <v>4354</v>
      </c>
      <c r="B891" t="s">
        <v>4379</v>
      </c>
      <c r="C891" t="s">
        <v>5076</v>
      </c>
      <c r="D891" t="s">
        <v>5181</v>
      </c>
      <c r="E891">
        <v>1738</v>
      </c>
      <c r="F891" t="str">
        <f t="shared" si="14"/>
        <v>18th</v>
      </c>
      <c r="H891" t="s">
        <v>4472</v>
      </c>
      <c r="J891" t="s">
        <v>4383</v>
      </c>
      <c r="K891">
        <v>22953</v>
      </c>
    </row>
    <row r="892" spans="1:11" x14ac:dyDescent="0.25">
      <c r="A892" t="s">
        <v>4354</v>
      </c>
      <c r="B892" t="s">
        <v>8349</v>
      </c>
      <c r="C892" t="s">
        <v>5076</v>
      </c>
      <c r="D892" t="s">
        <v>5111</v>
      </c>
      <c r="E892">
        <v>1729</v>
      </c>
      <c r="F892" t="str">
        <f t="shared" si="14"/>
        <v>18th</v>
      </c>
      <c r="H892" t="s">
        <v>4472</v>
      </c>
      <c r="J892" t="s">
        <v>4383</v>
      </c>
      <c r="K892">
        <v>20802</v>
      </c>
    </row>
    <row r="893" spans="1:11" x14ac:dyDescent="0.25">
      <c r="A893" t="s">
        <v>4354</v>
      </c>
      <c r="B893" t="s">
        <v>4379</v>
      </c>
      <c r="C893" t="s">
        <v>5733</v>
      </c>
      <c r="D893" t="s">
        <v>5734</v>
      </c>
      <c r="E893">
        <v>1798</v>
      </c>
      <c r="F893" t="str">
        <f t="shared" si="14"/>
        <v>18th</v>
      </c>
      <c r="H893" t="s">
        <v>4472</v>
      </c>
      <c r="J893" t="s">
        <v>4442</v>
      </c>
      <c r="K893">
        <v>12715</v>
      </c>
    </row>
    <row r="894" spans="1:11" x14ac:dyDescent="0.25">
      <c r="A894" t="s">
        <v>4354</v>
      </c>
      <c r="B894" t="s">
        <v>8350</v>
      </c>
      <c r="C894" t="s">
        <v>5403</v>
      </c>
      <c r="D894" t="s">
        <v>5404</v>
      </c>
      <c r="E894">
        <v>1764</v>
      </c>
      <c r="F894" t="str">
        <f t="shared" si="14"/>
        <v>18th</v>
      </c>
      <c r="H894" t="s">
        <v>4472</v>
      </c>
      <c r="J894" t="s">
        <v>4442</v>
      </c>
      <c r="K894">
        <v>10580</v>
      </c>
    </row>
    <row r="895" spans="1:11" x14ac:dyDescent="0.25">
      <c r="A895" t="s">
        <v>4354</v>
      </c>
      <c r="B895" t="s">
        <v>4379</v>
      </c>
      <c r="C895" t="s">
        <v>5146</v>
      </c>
      <c r="D895" t="s">
        <v>5147</v>
      </c>
      <c r="E895">
        <v>1734</v>
      </c>
      <c r="F895" t="str">
        <f t="shared" si="14"/>
        <v>18th</v>
      </c>
      <c r="H895" t="s">
        <v>4472</v>
      </c>
      <c r="J895" t="s">
        <v>4442</v>
      </c>
      <c r="K895">
        <v>14282</v>
      </c>
    </row>
    <row r="896" spans="1:11" x14ac:dyDescent="0.25">
      <c r="A896" t="s">
        <v>4354</v>
      </c>
      <c r="B896" t="s">
        <v>4379</v>
      </c>
      <c r="C896" t="s">
        <v>5146</v>
      </c>
      <c r="D896" t="s">
        <v>5211</v>
      </c>
      <c r="E896">
        <v>1742</v>
      </c>
      <c r="F896" t="str">
        <f t="shared" si="14"/>
        <v>18th</v>
      </c>
      <c r="H896" t="s">
        <v>4382</v>
      </c>
      <c r="J896" t="s">
        <v>4383</v>
      </c>
      <c r="K896">
        <v>669</v>
      </c>
    </row>
    <row r="897" spans="1:11" x14ac:dyDescent="0.25">
      <c r="A897" t="s">
        <v>4354</v>
      </c>
      <c r="B897" t="s">
        <v>4379</v>
      </c>
      <c r="C897" t="s">
        <v>5146</v>
      </c>
      <c r="D897" t="s">
        <v>5281</v>
      </c>
      <c r="E897">
        <v>1751</v>
      </c>
      <c r="F897" t="str">
        <f t="shared" si="14"/>
        <v>18th</v>
      </c>
      <c r="H897" t="s">
        <v>4382</v>
      </c>
      <c r="J897" t="s">
        <v>4383</v>
      </c>
      <c r="K897">
        <v>20802</v>
      </c>
    </row>
    <row r="898" spans="1:11" x14ac:dyDescent="0.25">
      <c r="A898" t="s">
        <v>4354</v>
      </c>
      <c r="B898" t="s">
        <v>4379</v>
      </c>
      <c r="C898" t="s">
        <v>5118</v>
      </c>
      <c r="D898" t="s">
        <v>5119</v>
      </c>
      <c r="E898">
        <v>1731</v>
      </c>
      <c r="F898" t="str">
        <f t="shared" si="14"/>
        <v>18th</v>
      </c>
      <c r="H898" t="s">
        <v>4378</v>
      </c>
      <c r="J898" t="s">
        <v>4379</v>
      </c>
      <c r="K898">
        <v>63964</v>
      </c>
    </row>
    <row r="899" spans="1:11" x14ac:dyDescent="0.25">
      <c r="A899" t="s">
        <v>4354</v>
      </c>
      <c r="B899" t="s">
        <v>8351</v>
      </c>
      <c r="C899" t="s">
        <v>5118</v>
      </c>
      <c r="D899" t="s">
        <v>5352</v>
      </c>
      <c r="E899">
        <v>1760</v>
      </c>
      <c r="F899" t="str">
        <f t="shared" si="14"/>
        <v>18th</v>
      </c>
      <c r="H899" t="s">
        <v>4378</v>
      </c>
      <c r="J899" t="s">
        <v>4442</v>
      </c>
      <c r="K899">
        <v>148539</v>
      </c>
    </row>
    <row r="900" spans="1:11" x14ac:dyDescent="0.25">
      <c r="A900" t="s">
        <v>4354</v>
      </c>
      <c r="B900" t="s">
        <v>8352</v>
      </c>
      <c r="C900" t="s">
        <v>5118</v>
      </c>
      <c r="D900" t="s">
        <v>5120</v>
      </c>
      <c r="E900">
        <v>1731</v>
      </c>
      <c r="F900" t="str">
        <f t="shared" si="14"/>
        <v>18th</v>
      </c>
      <c r="H900" t="s">
        <v>4378</v>
      </c>
      <c r="J900" t="s">
        <v>4442</v>
      </c>
      <c r="K900">
        <v>281280</v>
      </c>
    </row>
    <row r="901" spans="1:11" x14ac:dyDescent="0.25">
      <c r="A901" t="s">
        <v>4354</v>
      </c>
      <c r="B901" t="s">
        <v>8353</v>
      </c>
      <c r="C901" t="s">
        <v>5118</v>
      </c>
      <c r="D901" t="s">
        <v>5182</v>
      </c>
      <c r="E901">
        <v>1738</v>
      </c>
      <c r="F901" t="str">
        <f t="shared" si="14"/>
        <v>18th</v>
      </c>
      <c r="H901" t="s">
        <v>4378</v>
      </c>
      <c r="J901" t="s">
        <v>4442</v>
      </c>
      <c r="K901">
        <v>77636</v>
      </c>
    </row>
    <row r="902" spans="1:11" x14ac:dyDescent="0.25">
      <c r="A902" t="s">
        <v>4354</v>
      </c>
      <c r="B902" t="s">
        <v>8354</v>
      </c>
      <c r="C902" t="s">
        <v>5118</v>
      </c>
      <c r="D902" t="s">
        <v>5190</v>
      </c>
      <c r="E902">
        <v>1739</v>
      </c>
      <c r="F902" t="str">
        <f t="shared" si="14"/>
        <v>18th</v>
      </c>
      <c r="H902" t="s">
        <v>4378</v>
      </c>
      <c r="J902" t="s">
        <v>4442</v>
      </c>
      <c r="K902">
        <v>149906</v>
      </c>
    </row>
    <row r="903" spans="1:11" x14ac:dyDescent="0.25">
      <c r="A903" t="s">
        <v>4354</v>
      </c>
      <c r="B903" t="s">
        <v>8355</v>
      </c>
      <c r="C903" t="s">
        <v>5118</v>
      </c>
      <c r="D903" t="s">
        <v>5282</v>
      </c>
      <c r="E903">
        <v>1751</v>
      </c>
      <c r="F903" t="str">
        <f t="shared" si="14"/>
        <v>18th</v>
      </c>
      <c r="H903" t="s">
        <v>4378</v>
      </c>
      <c r="J903" t="s">
        <v>4442</v>
      </c>
      <c r="K903">
        <v>108539</v>
      </c>
    </row>
    <row r="904" spans="1:11" x14ac:dyDescent="0.25">
      <c r="A904" t="s">
        <v>4354</v>
      </c>
      <c r="B904" t="s">
        <v>8356</v>
      </c>
      <c r="C904" t="s">
        <v>5118</v>
      </c>
      <c r="D904" t="s">
        <v>5283</v>
      </c>
      <c r="E904">
        <v>1751</v>
      </c>
      <c r="F904" t="str">
        <f t="shared" si="14"/>
        <v>18th</v>
      </c>
      <c r="H904" t="s">
        <v>4378</v>
      </c>
      <c r="J904" t="s">
        <v>4442</v>
      </c>
      <c r="K904">
        <v>123869</v>
      </c>
    </row>
    <row r="905" spans="1:11" x14ac:dyDescent="0.25">
      <c r="A905" t="s">
        <v>4354</v>
      </c>
      <c r="B905" t="s">
        <v>8357</v>
      </c>
      <c r="C905" t="s">
        <v>5118</v>
      </c>
      <c r="D905" t="s">
        <v>5284</v>
      </c>
      <c r="E905">
        <v>1751</v>
      </c>
      <c r="F905" t="str">
        <f t="shared" si="14"/>
        <v>18th</v>
      </c>
      <c r="H905" t="s">
        <v>4378</v>
      </c>
      <c r="J905" t="s">
        <v>4442</v>
      </c>
      <c r="K905">
        <v>120594</v>
      </c>
    </row>
    <row r="906" spans="1:11" x14ac:dyDescent="0.25">
      <c r="A906" t="s">
        <v>4354</v>
      </c>
      <c r="B906" t="s">
        <v>8358</v>
      </c>
      <c r="C906" t="s">
        <v>5118</v>
      </c>
      <c r="D906" t="s">
        <v>5285</v>
      </c>
      <c r="E906">
        <v>1751</v>
      </c>
      <c r="F906" t="str">
        <f t="shared" si="14"/>
        <v>18th</v>
      </c>
      <c r="H906" t="s">
        <v>4378</v>
      </c>
      <c r="J906" t="s">
        <v>4442</v>
      </c>
      <c r="K906">
        <v>115781</v>
      </c>
    </row>
    <row r="907" spans="1:11" x14ac:dyDescent="0.25">
      <c r="A907" t="s">
        <v>4354</v>
      </c>
      <c r="B907" t="s">
        <v>8359</v>
      </c>
      <c r="C907" t="s">
        <v>5118</v>
      </c>
      <c r="D907" t="s">
        <v>5286</v>
      </c>
      <c r="E907">
        <v>1751</v>
      </c>
      <c r="F907" t="str">
        <f t="shared" si="14"/>
        <v>18th</v>
      </c>
      <c r="H907" t="s">
        <v>4378</v>
      </c>
      <c r="J907" t="s">
        <v>4442</v>
      </c>
      <c r="K907">
        <v>121407</v>
      </c>
    </row>
    <row r="908" spans="1:11" x14ac:dyDescent="0.25">
      <c r="A908" t="s">
        <v>4354</v>
      </c>
      <c r="B908" t="s">
        <v>8360</v>
      </c>
      <c r="C908" t="s">
        <v>5118</v>
      </c>
      <c r="D908" t="s">
        <v>5287</v>
      </c>
      <c r="E908">
        <v>1751</v>
      </c>
      <c r="F908" t="str">
        <f t="shared" si="14"/>
        <v>18th</v>
      </c>
      <c r="H908" t="s">
        <v>4378</v>
      </c>
      <c r="J908" t="s">
        <v>4442</v>
      </c>
      <c r="K908">
        <v>103128</v>
      </c>
    </row>
    <row r="909" spans="1:11" x14ac:dyDescent="0.25">
      <c r="A909" t="s">
        <v>4354</v>
      </c>
      <c r="B909" t="s">
        <v>8361</v>
      </c>
      <c r="C909" t="s">
        <v>5118</v>
      </c>
      <c r="D909" t="s">
        <v>5207</v>
      </c>
      <c r="E909">
        <v>1741</v>
      </c>
      <c r="F909" t="str">
        <f t="shared" si="14"/>
        <v>18th</v>
      </c>
      <c r="H909" t="s">
        <v>4378</v>
      </c>
      <c r="J909" t="s">
        <v>4442</v>
      </c>
      <c r="K909">
        <v>91980</v>
      </c>
    </row>
    <row r="910" spans="1:11" x14ac:dyDescent="0.25">
      <c r="A910" t="s">
        <v>4354</v>
      </c>
      <c r="B910" t="s">
        <v>8362</v>
      </c>
      <c r="C910" t="s">
        <v>5118</v>
      </c>
      <c r="D910" t="s">
        <v>5310</v>
      </c>
      <c r="E910">
        <v>1755</v>
      </c>
      <c r="F910" t="str">
        <f t="shared" si="14"/>
        <v>18th</v>
      </c>
      <c r="H910" t="s">
        <v>4378</v>
      </c>
      <c r="J910" t="s">
        <v>4442</v>
      </c>
      <c r="K910">
        <v>396311</v>
      </c>
    </row>
    <row r="911" spans="1:11" x14ac:dyDescent="0.25">
      <c r="A911" t="s">
        <v>4354</v>
      </c>
      <c r="B911" t="s">
        <v>4379</v>
      </c>
      <c r="C911" t="s">
        <v>5072</v>
      </c>
      <c r="D911" t="s">
        <v>5073</v>
      </c>
      <c r="E911">
        <v>1720</v>
      </c>
      <c r="F911" t="str">
        <f t="shared" si="14"/>
        <v>18th</v>
      </c>
      <c r="H911" t="s">
        <v>4382</v>
      </c>
      <c r="J911" t="s">
        <v>4383</v>
      </c>
      <c r="K911">
        <v>11429</v>
      </c>
    </row>
    <row r="912" spans="1:11" x14ac:dyDescent="0.25">
      <c r="A912" t="s">
        <v>4354</v>
      </c>
      <c r="B912" t="s">
        <v>4379</v>
      </c>
      <c r="C912" t="s">
        <v>5072</v>
      </c>
      <c r="D912" t="s">
        <v>5212</v>
      </c>
      <c r="E912">
        <v>1742</v>
      </c>
      <c r="F912" t="str">
        <f t="shared" si="14"/>
        <v>18th</v>
      </c>
      <c r="H912" t="s">
        <v>4382</v>
      </c>
      <c r="J912" t="s">
        <v>4383</v>
      </c>
      <c r="K912">
        <v>25491</v>
      </c>
    </row>
    <row r="913" spans="1:11" x14ac:dyDescent="0.25">
      <c r="A913" t="s">
        <v>4354</v>
      </c>
      <c r="B913" t="s">
        <v>4379</v>
      </c>
      <c r="C913" t="s">
        <v>5097</v>
      </c>
      <c r="D913" t="s">
        <v>5098</v>
      </c>
      <c r="E913">
        <v>1727</v>
      </c>
      <c r="F913" t="str">
        <f t="shared" si="14"/>
        <v>18th</v>
      </c>
      <c r="H913" t="s">
        <v>4378</v>
      </c>
      <c r="J913" t="s">
        <v>4442</v>
      </c>
      <c r="K913">
        <v>65206</v>
      </c>
    </row>
    <row r="914" spans="1:11" x14ac:dyDescent="0.25">
      <c r="A914" t="s">
        <v>4354</v>
      </c>
      <c r="B914" t="s">
        <v>8363</v>
      </c>
      <c r="C914" t="s">
        <v>5482</v>
      </c>
      <c r="D914" t="s">
        <v>5483</v>
      </c>
      <c r="E914">
        <v>1770</v>
      </c>
      <c r="F914" t="str">
        <f t="shared" si="14"/>
        <v>18th</v>
      </c>
      <c r="H914" t="s">
        <v>4402</v>
      </c>
      <c r="J914" t="s">
        <v>4442</v>
      </c>
      <c r="K914">
        <v>113757</v>
      </c>
    </row>
    <row r="915" spans="1:11" x14ac:dyDescent="0.25">
      <c r="A915" t="s">
        <v>4354</v>
      </c>
      <c r="B915" t="s">
        <v>8364</v>
      </c>
      <c r="C915" t="s">
        <v>5482</v>
      </c>
      <c r="D915" t="s">
        <v>5484</v>
      </c>
      <c r="E915">
        <v>1770</v>
      </c>
      <c r="F915" t="str">
        <f t="shared" si="14"/>
        <v>18th</v>
      </c>
      <c r="H915" t="s">
        <v>4402</v>
      </c>
      <c r="J915" t="s">
        <v>4442</v>
      </c>
      <c r="K915">
        <v>123544</v>
      </c>
    </row>
    <row r="916" spans="1:11" x14ac:dyDescent="0.25">
      <c r="A916" t="s">
        <v>4354</v>
      </c>
      <c r="B916" t="s">
        <v>4379</v>
      </c>
      <c r="C916" t="s">
        <v>4886</v>
      </c>
      <c r="D916" t="s">
        <v>5040</v>
      </c>
      <c r="E916">
        <v>1709</v>
      </c>
      <c r="F916" t="str">
        <f t="shared" si="14"/>
        <v>18th</v>
      </c>
      <c r="H916" t="s">
        <v>4378</v>
      </c>
      <c r="J916" t="s">
        <v>4442</v>
      </c>
      <c r="K916">
        <v>20735</v>
      </c>
    </row>
    <row r="917" spans="1:11" x14ac:dyDescent="0.25">
      <c r="A917" t="s">
        <v>4354</v>
      </c>
      <c r="B917" t="s">
        <v>4379</v>
      </c>
      <c r="C917" t="s">
        <v>4886</v>
      </c>
      <c r="D917" t="s">
        <v>5014</v>
      </c>
      <c r="E917">
        <v>1700</v>
      </c>
      <c r="F917" t="str">
        <f t="shared" si="14"/>
        <v>18th</v>
      </c>
      <c r="H917" t="s">
        <v>4472</v>
      </c>
      <c r="J917" t="s">
        <v>4442</v>
      </c>
      <c r="K917">
        <v>7732</v>
      </c>
    </row>
    <row r="918" spans="1:11" x14ac:dyDescent="0.25">
      <c r="A918" t="s">
        <v>4354</v>
      </c>
      <c r="B918" t="s">
        <v>4379</v>
      </c>
      <c r="C918" t="s">
        <v>4886</v>
      </c>
      <c r="D918" t="s">
        <v>5030</v>
      </c>
      <c r="E918">
        <v>1704</v>
      </c>
      <c r="F918" t="str">
        <f t="shared" si="14"/>
        <v>18th</v>
      </c>
      <c r="H918" t="s">
        <v>4472</v>
      </c>
      <c r="J918" t="s">
        <v>4383</v>
      </c>
      <c r="K918">
        <v>14262</v>
      </c>
    </row>
    <row r="919" spans="1:11" x14ac:dyDescent="0.25">
      <c r="A919" t="s">
        <v>4354</v>
      </c>
      <c r="B919" t="s">
        <v>4379</v>
      </c>
      <c r="C919" t="s">
        <v>5541</v>
      </c>
      <c r="D919" t="s">
        <v>5720</v>
      </c>
      <c r="E919">
        <v>1796</v>
      </c>
      <c r="F919" t="str">
        <f t="shared" si="14"/>
        <v>18th</v>
      </c>
      <c r="H919" t="s">
        <v>4378</v>
      </c>
      <c r="J919" t="s">
        <v>4442</v>
      </c>
      <c r="K919">
        <v>65767</v>
      </c>
    </row>
    <row r="920" spans="1:11" x14ac:dyDescent="0.25">
      <c r="A920" t="s">
        <v>4354</v>
      </c>
      <c r="B920" t="s">
        <v>4379</v>
      </c>
      <c r="C920" t="s">
        <v>5541</v>
      </c>
      <c r="D920" t="s">
        <v>5611</v>
      </c>
      <c r="E920">
        <v>1784</v>
      </c>
      <c r="F920" t="str">
        <f t="shared" si="14"/>
        <v>18th</v>
      </c>
      <c r="H920" t="s">
        <v>4378</v>
      </c>
      <c r="J920" t="s">
        <v>4442</v>
      </c>
      <c r="K920">
        <v>199999</v>
      </c>
    </row>
    <row r="921" spans="1:11" x14ac:dyDescent="0.25">
      <c r="A921" t="s">
        <v>4354</v>
      </c>
      <c r="B921" t="s">
        <v>8365</v>
      </c>
      <c r="C921" t="s">
        <v>5541</v>
      </c>
      <c r="D921" t="s">
        <v>5542</v>
      </c>
      <c r="E921">
        <v>1776</v>
      </c>
      <c r="F921" t="str">
        <f t="shared" si="14"/>
        <v>18th</v>
      </c>
      <c r="H921" t="s">
        <v>4378</v>
      </c>
      <c r="J921" t="s">
        <v>4442</v>
      </c>
      <c r="K921">
        <v>228253</v>
      </c>
    </row>
    <row r="922" spans="1:11" x14ac:dyDescent="0.25">
      <c r="A922" t="s">
        <v>4354</v>
      </c>
      <c r="B922" t="s">
        <v>8366</v>
      </c>
      <c r="C922" t="s">
        <v>5333</v>
      </c>
      <c r="D922" t="s">
        <v>5405</v>
      </c>
      <c r="E922">
        <v>1764</v>
      </c>
      <c r="F922" t="str">
        <f t="shared" si="14"/>
        <v>18th</v>
      </c>
      <c r="H922" t="s">
        <v>4378</v>
      </c>
      <c r="J922" t="s">
        <v>4442</v>
      </c>
      <c r="K922">
        <v>94731</v>
      </c>
    </row>
    <row r="923" spans="1:11" x14ac:dyDescent="0.25">
      <c r="A923" t="s">
        <v>4354</v>
      </c>
      <c r="B923" t="s">
        <v>4379</v>
      </c>
      <c r="C923" t="s">
        <v>5333</v>
      </c>
      <c r="D923" t="s">
        <v>5376</v>
      </c>
      <c r="E923">
        <v>1762</v>
      </c>
      <c r="F923" t="str">
        <f t="shared" si="14"/>
        <v>18th</v>
      </c>
      <c r="H923" t="s">
        <v>4378</v>
      </c>
      <c r="J923" t="s">
        <v>4379</v>
      </c>
      <c r="K923">
        <v>18463</v>
      </c>
    </row>
    <row r="924" spans="1:11" x14ac:dyDescent="0.25">
      <c r="A924" t="s">
        <v>4354</v>
      </c>
      <c r="B924" t="s">
        <v>8367</v>
      </c>
      <c r="C924" t="s">
        <v>5333</v>
      </c>
      <c r="D924" t="s">
        <v>5343</v>
      </c>
      <c r="E924">
        <v>1758</v>
      </c>
      <c r="F924" t="str">
        <f t="shared" si="14"/>
        <v>18th</v>
      </c>
      <c r="H924" t="s">
        <v>4378</v>
      </c>
      <c r="J924" t="s">
        <v>4442</v>
      </c>
      <c r="K924">
        <v>26089</v>
      </c>
    </row>
    <row r="925" spans="1:11" x14ac:dyDescent="0.25">
      <c r="A925" t="s">
        <v>4354</v>
      </c>
      <c r="B925" t="s">
        <v>8368</v>
      </c>
      <c r="C925" t="s">
        <v>5333</v>
      </c>
      <c r="D925" t="s">
        <v>5428</v>
      </c>
      <c r="E925">
        <v>1767</v>
      </c>
      <c r="F925" t="str">
        <f t="shared" si="14"/>
        <v>18th</v>
      </c>
      <c r="H925" t="s">
        <v>4378</v>
      </c>
      <c r="J925" t="s">
        <v>4442</v>
      </c>
      <c r="K925">
        <v>49503</v>
      </c>
    </row>
    <row r="926" spans="1:11" x14ac:dyDescent="0.25">
      <c r="A926" t="s">
        <v>4354</v>
      </c>
      <c r="B926" t="s">
        <v>8369</v>
      </c>
      <c r="C926" t="s">
        <v>5333</v>
      </c>
      <c r="D926" t="s">
        <v>5334</v>
      </c>
      <c r="E926">
        <v>1757</v>
      </c>
      <c r="F926" t="str">
        <f t="shared" si="14"/>
        <v>18th</v>
      </c>
      <c r="H926" t="s">
        <v>4378</v>
      </c>
      <c r="J926" t="s">
        <v>4442</v>
      </c>
      <c r="K926">
        <v>32115</v>
      </c>
    </row>
    <row r="927" spans="1:11" x14ac:dyDescent="0.25">
      <c r="A927" t="s">
        <v>4354</v>
      </c>
      <c r="B927" t="s">
        <v>8370</v>
      </c>
      <c r="C927" t="s">
        <v>5333</v>
      </c>
      <c r="D927" t="s">
        <v>5346</v>
      </c>
      <c r="E927">
        <v>1759</v>
      </c>
      <c r="F927" t="str">
        <f t="shared" si="14"/>
        <v>18th</v>
      </c>
      <c r="H927" t="s">
        <v>4378</v>
      </c>
      <c r="J927" t="s">
        <v>4442</v>
      </c>
      <c r="K927">
        <v>33316</v>
      </c>
    </row>
    <row r="928" spans="1:11" x14ac:dyDescent="0.25">
      <c r="A928" t="s">
        <v>4354</v>
      </c>
      <c r="B928" t="s">
        <v>8371</v>
      </c>
      <c r="C928" t="s">
        <v>5333</v>
      </c>
      <c r="D928" t="s">
        <v>5543</v>
      </c>
      <c r="E928">
        <v>1776</v>
      </c>
      <c r="F928" t="str">
        <f t="shared" si="14"/>
        <v>18th</v>
      </c>
      <c r="H928" t="s">
        <v>4378</v>
      </c>
      <c r="J928" t="s">
        <v>4379</v>
      </c>
      <c r="K928">
        <v>49146</v>
      </c>
    </row>
    <row r="929" spans="1:11" x14ac:dyDescent="0.25">
      <c r="A929" t="s">
        <v>4354</v>
      </c>
      <c r="B929" t="s">
        <v>8372</v>
      </c>
      <c r="C929" t="s">
        <v>5612</v>
      </c>
      <c r="D929" t="s">
        <v>5613</v>
      </c>
      <c r="E929">
        <v>1784</v>
      </c>
      <c r="F929" t="str">
        <f t="shared" si="14"/>
        <v>18th</v>
      </c>
      <c r="H929" t="s">
        <v>4402</v>
      </c>
      <c r="J929" t="s">
        <v>4442</v>
      </c>
      <c r="K929">
        <v>20703</v>
      </c>
    </row>
    <row r="930" spans="1:11" x14ac:dyDescent="0.25">
      <c r="A930" t="s">
        <v>4354</v>
      </c>
      <c r="B930" t="s">
        <v>8373</v>
      </c>
      <c r="C930" t="s">
        <v>5612</v>
      </c>
      <c r="D930" t="s">
        <v>5652</v>
      </c>
      <c r="E930">
        <v>1788</v>
      </c>
      <c r="F930" t="str">
        <f t="shared" si="14"/>
        <v>18th</v>
      </c>
      <c r="H930" t="s">
        <v>4389</v>
      </c>
      <c r="J930" t="s">
        <v>4442</v>
      </c>
      <c r="K930">
        <v>34520</v>
      </c>
    </row>
    <row r="931" spans="1:11" x14ac:dyDescent="0.25">
      <c r="A931" t="s">
        <v>4354</v>
      </c>
      <c r="B931" t="s">
        <v>8374</v>
      </c>
      <c r="C931" t="s">
        <v>5682</v>
      </c>
      <c r="D931" t="s">
        <v>5683</v>
      </c>
      <c r="E931">
        <v>1793</v>
      </c>
      <c r="F931" t="str">
        <f t="shared" si="14"/>
        <v>18th</v>
      </c>
      <c r="H931" t="s">
        <v>4758</v>
      </c>
      <c r="J931" t="s">
        <v>4442</v>
      </c>
      <c r="K931">
        <v>75094</v>
      </c>
    </row>
    <row r="932" spans="1:11" x14ac:dyDescent="0.25">
      <c r="A932" t="s">
        <v>4354</v>
      </c>
      <c r="B932" t="s">
        <v>8375</v>
      </c>
      <c r="C932" t="s">
        <v>5368</v>
      </c>
      <c r="D932" t="s">
        <v>5369</v>
      </c>
      <c r="E932">
        <v>1761</v>
      </c>
      <c r="F932" t="str">
        <f t="shared" si="14"/>
        <v>18th</v>
      </c>
      <c r="H932" t="s">
        <v>4402</v>
      </c>
      <c r="J932" t="s">
        <v>4442</v>
      </c>
      <c r="K932">
        <v>92631</v>
      </c>
    </row>
    <row r="933" spans="1:11" x14ac:dyDescent="0.25">
      <c r="A933" t="s">
        <v>4354</v>
      </c>
      <c r="B933" t="s">
        <v>8376</v>
      </c>
      <c r="C933" t="s">
        <v>5183</v>
      </c>
      <c r="D933" t="s">
        <v>5184</v>
      </c>
      <c r="E933">
        <v>1738</v>
      </c>
      <c r="F933" t="str">
        <f t="shared" ref="F933:F996" si="15">IF(E933&lt;1200,"12th",IF(AND(1199&lt;E933,E933&lt;1300),"13th",IF(AND(1299&lt;E933,E933&lt;1400),"14th",IF(AND(1399&lt;E933,E933&lt;1500),"15th",IF(AND(1499&lt;E933,E933&lt;1600),"16th",IF(AND(1599&lt;E933,E933&lt;1700),"17th",IF(AND(1699&lt;E933,E933&lt;1800),"18th",IF(AND(1799&lt;E933,E933&lt;1900),"19th",IF(AND(1899&lt;E933,E933&lt;2000),"20th",)))))))))</f>
        <v>18th</v>
      </c>
      <c r="H933" t="s">
        <v>4402</v>
      </c>
      <c r="J933" t="s">
        <v>4442</v>
      </c>
      <c r="K933">
        <v>128774</v>
      </c>
    </row>
    <row r="934" spans="1:11" x14ac:dyDescent="0.25">
      <c r="A934" t="s">
        <v>4354</v>
      </c>
      <c r="B934" t="s">
        <v>4379</v>
      </c>
      <c r="C934" t="s">
        <v>5183</v>
      </c>
      <c r="D934" t="s">
        <v>5185</v>
      </c>
      <c r="E934">
        <v>1738</v>
      </c>
      <c r="F934" t="str">
        <f t="shared" si="15"/>
        <v>18th</v>
      </c>
      <c r="H934" t="s">
        <v>4402</v>
      </c>
      <c r="J934" t="s">
        <v>4442</v>
      </c>
      <c r="K934">
        <v>25328</v>
      </c>
    </row>
    <row r="935" spans="1:11" x14ac:dyDescent="0.25">
      <c r="A935" t="s">
        <v>4354</v>
      </c>
      <c r="B935" t="s">
        <v>4379</v>
      </c>
      <c r="C935" t="s">
        <v>5563</v>
      </c>
      <c r="D935" t="s">
        <v>5564</v>
      </c>
      <c r="E935">
        <v>1779</v>
      </c>
      <c r="F935" t="str">
        <f t="shared" si="15"/>
        <v>18th</v>
      </c>
      <c r="H935" t="s">
        <v>4382</v>
      </c>
      <c r="J935" t="s">
        <v>4383</v>
      </c>
      <c r="K935">
        <v>52021</v>
      </c>
    </row>
    <row r="936" spans="1:11" x14ac:dyDescent="0.25">
      <c r="A936" t="s">
        <v>4354</v>
      </c>
      <c r="B936" t="s">
        <v>4379</v>
      </c>
      <c r="C936" t="s">
        <v>5082</v>
      </c>
      <c r="D936" t="s">
        <v>5083</v>
      </c>
      <c r="E936">
        <v>1723</v>
      </c>
      <c r="F936" t="str">
        <f t="shared" si="15"/>
        <v>18th</v>
      </c>
      <c r="H936" t="s">
        <v>4382</v>
      </c>
      <c r="J936" t="s">
        <v>4383</v>
      </c>
      <c r="K936">
        <v>31236</v>
      </c>
    </row>
    <row r="937" spans="1:11" x14ac:dyDescent="0.25">
      <c r="A937" t="s">
        <v>4354</v>
      </c>
      <c r="B937" t="s">
        <v>8377</v>
      </c>
      <c r="C937" t="s">
        <v>5101</v>
      </c>
      <c r="D937" t="s">
        <v>5495</v>
      </c>
      <c r="E937">
        <v>1771</v>
      </c>
      <c r="F937" t="str">
        <f t="shared" si="15"/>
        <v>18th</v>
      </c>
      <c r="H937" t="s">
        <v>4402</v>
      </c>
      <c r="J937" t="s">
        <v>4442</v>
      </c>
      <c r="K937">
        <v>36093</v>
      </c>
    </row>
    <row r="938" spans="1:11" x14ac:dyDescent="0.25">
      <c r="A938" t="s">
        <v>4354</v>
      </c>
      <c r="B938" t="s">
        <v>5312</v>
      </c>
      <c r="C938" t="s">
        <v>5101</v>
      </c>
      <c r="D938" t="s">
        <v>5311</v>
      </c>
      <c r="E938">
        <v>1755</v>
      </c>
      <c r="F938" t="str">
        <f t="shared" si="15"/>
        <v>18th</v>
      </c>
      <c r="H938" t="s">
        <v>4417</v>
      </c>
      <c r="J938" t="s">
        <v>4379</v>
      </c>
      <c r="K938">
        <v>16735</v>
      </c>
    </row>
    <row r="939" spans="1:11" x14ac:dyDescent="0.25">
      <c r="A939" t="s">
        <v>4354</v>
      </c>
      <c r="B939" t="s">
        <v>8378</v>
      </c>
      <c r="C939" t="s">
        <v>5101</v>
      </c>
      <c r="D939" t="s">
        <v>5313</v>
      </c>
      <c r="E939">
        <v>1755</v>
      </c>
      <c r="F939" t="str">
        <f t="shared" si="15"/>
        <v>18th</v>
      </c>
      <c r="H939" t="s">
        <v>4402</v>
      </c>
      <c r="J939" t="s">
        <v>4442</v>
      </c>
      <c r="K939">
        <v>31863</v>
      </c>
    </row>
    <row r="940" spans="1:11" x14ac:dyDescent="0.25">
      <c r="A940" t="s">
        <v>4354</v>
      </c>
      <c r="B940" t="s">
        <v>4379</v>
      </c>
      <c r="C940" t="s">
        <v>5101</v>
      </c>
      <c r="D940" t="s">
        <v>5272</v>
      </c>
      <c r="E940">
        <v>1750</v>
      </c>
      <c r="F940" t="str">
        <f t="shared" si="15"/>
        <v>18th</v>
      </c>
      <c r="H940" t="s">
        <v>4402</v>
      </c>
      <c r="J940" t="s">
        <v>4442</v>
      </c>
      <c r="K940">
        <v>9027</v>
      </c>
    </row>
    <row r="941" spans="1:11" x14ac:dyDescent="0.25">
      <c r="A941" t="s">
        <v>4354</v>
      </c>
      <c r="B941" t="s">
        <v>8379</v>
      </c>
      <c r="C941" t="s">
        <v>5101</v>
      </c>
      <c r="D941" t="s">
        <v>5377</v>
      </c>
      <c r="E941">
        <v>1762</v>
      </c>
      <c r="F941" t="str">
        <f t="shared" si="15"/>
        <v>18th</v>
      </c>
      <c r="H941" t="s">
        <v>4402</v>
      </c>
      <c r="J941" t="s">
        <v>4442</v>
      </c>
      <c r="K941">
        <v>42519</v>
      </c>
    </row>
    <row r="942" spans="1:11" x14ac:dyDescent="0.25">
      <c r="A942" t="s">
        <v>4354</v>
      </c>
      <c r="B942" t="s">
        <v>8380</v>
      </c>
      <c r="C942" t="s">
        <v>5101</v>
      </c>
      <c r="D942" t="s">
        <v>5378</v>
      </c>
      <c r="E942">
        <v>1762</v>
      </c>
      <c r="F942" t="str">
        <f t="shared" si="15"/>
        <v>18th</v>
      </c>
      <c r="H942" t="s">
        <v>4402</v>
      </c>
      <c r="J942" t="s">
        <v>4442</v>
      </c>
      <c r="K942">
        <v>258224</v>
      </c>
    </row>
    <row r="943" spans="1:11" x14ac:dyDescent="0.25">
      <c r="A943" t="s">
        <v>4354</v>
      </c>
      <c r="B943" t="s">
        <v>4379</v>
      </c>
      <c r="C943" t="s">
        <v>5101</v>
      </c>
      <c r="D943" t="s">
        <v>5391</v>
      </c>
      <c r="E943">
        <v>1763</v>
      </c>
      <c r="F943" t="str">
        <f t="shared" si="15"/>
        <v>18th</v>
      </c>
      <c r="H943" t="s">
        <v>4534</v>
      </c>
      <c r="J943" t="s">
        <v>4442</v>
      </c>
      <c r="K943">
        <v>29178</v>
      </c>
    </row>
    <row r="944" spans="1:11" x14ac:dyDescent="0.25">
      <c r="A944" t="s">
        <v>4354</v>
      </c>
      <c r="B944" t="s">
        <v>8381</v>
      </c>
      <c r="C944" t="s">
        <v>5101</v>
      </c>
      <c r="D944" t="s">
        <v>5370</v>
      </c>
      <c r="E944">
        <v>1761</v>
      </c>
      <c r="F944" t="str">
        <f t="shared" si="15"/>
        <v>18th</v>
      </c>
      <c r="H944" t="s">
        <v>4378</v>
      </c>
      <c r="J944" t="s">
        <v>4442</v>
      </c>
      <c r="K944">
        <v>299094</v>
      </c>
    </row>
    <row r="945" spans="1:11" x14ac:dyDescent="0.25">
      <c r="A945" t="s">
        <v>4354</v>
      </c>
      <c r="B945" t="s">
        <v>4379</v>
      </c>
      <c r="C945" t="s">
        <v>5101</v>
      </c>
      <c r="D945" t="s">
        <v>5294</v>
      </c>
      <c r="E945">
        <v>1753</v>
      </c>
      <c r="F945" t="str">
        <f t="shared" si="15"/>
        <v>18th</v>
      </c>
      <c r="H945" t="s">
        <v>4472</v>
      </c>
      <c r="J945" t="s">
        <v>4383</v>
      </c>
      <c r="K945">
        <v>2327</v>
      </c>
    </row>
    <row r="946" spans="1:11" x14ac:dyDescent="0.25">
      <c r="A946" t="s">
        <v>4354</v>
      </c>
      <c r="B946" t="s">
        <v>8382</v>
      </c>
      <c r="C946" t="s">
        <v>5101</v>
      </c>
      <c r="D946" t="s">
        <v>5553</v>
      </c>
      <c r="E946">
        <v>1778</v>
      </c>
      <c r="F946" t="str">
        <f t="shared" si="15"/>
        <v>18th</v>
      </c>
      <c r="H946" t="s">
        <v>4481</v>
      </c>
      <c r="J946" t="s">
        <v>4442</v>
      </c>
      <c r="K946">
        <v>44132</v>
      </c>
    </row>
    <row r="947" spans="1:11" x14ac:dyDescent="0.25">
      <c r="A947" t="s">
        <v>4354</v>
      </c>
      <c r="B947" t="s">
        <v>8383</v>
      </c>
      <c r="C947" t="s">
        <v>5101</v>
      </c>
      <c r="D947" t="s">
        <v>5344</v>
      </c>
      <c r="E947">
        <v>1758</v>
      </c>
      <c r="F947" t="str">
        <f t="shared" si="15"/>
        <v>18th</v>
      </c>
      <c r="H947" t="s">
        <v>4402</v>
      </c>
      <c r="J947" t="s">
        <v>4442</v>
      </c>
      <c r="K947">
        <v>47067</v>
      </c>
    </row>
    <row r="948" spans="1:11" x14ac:dyDescent="0.25">
      <c r="A948" t="s">
        <v>4354</v>
      </c>
      <c r="B948" t="s">
        <v>5103</v>
      </c>
      <c r="C948" t="s">
        <v>5101</v>
      </c>
      <c r="D948" t="s">
        <v>5102</v>
      </c>
      <c r="E948">
        <v>1728</v>
      </c>
      <c r="F948" t="str">
        <f t="shared" si="15"/>
        <v>18th</v>
      </c>
      <c r="H948" t="s">
        <v>4542</v>
      </c>
      <c r="J948" t="s">
        <v>4379</v>
      </c>
      <c r="K948">
        <v>113420</v>
      </c>
    </row>
    <row r="949" spans="1:11" x14ac:dyDescent="0.25">
      <c r="A949" t="s">
        <v>4354</v>
      </c>
      <c r="B949" t="s">
        <v>8384</v>
      </c>
      <c r="C949" t="s">
        <v>5101</v>
      </c>
      <c r="D949" t="s">
        <v>5406</v>
      </c>
      <c r="E949">
        <v>1764</v>
      </c>
      <c r="F949" t="str">
        <f t="shared" si="15"/>
        <v>18th</v>
      </c>
      <c r="H949" t="s">
        <v>4534</v>
      </c>
      <c r="J949" t="s">
        <v>4442</v>
      </c>
      <c r="K949">
        <v>74367</v>
      </c>
    </row>
    <row r="950" spans="1:11" x14ac:dyDescent="0.25">
      <c r="A950" t="s">
        <v>4354</v>
      </c>
      <c r="B950" t="s">
        <v>5393</v>
      </c>
      <c r="C950" t="s">
        <v>5101</v>
      </c>
      <c r="D950" t="s">
        <v>5392</v>
      </c>
      <c r="E950">
        <v>1763</v>
      </c>
      <c r="F950" t="str">
        <f t="shared" si="15"/>
        <v>18th</v>
      </c>
      <c r="H950" t="s">
        <v>4417</v>
      </c>
      <c r="J950" t="s">
        <v>4379</v>
      </c>
      <c r="K950">
        <v>20072</v>
      </c>
    </row>
    <row r="951" spans="1:11" x14ac:dyDescent="0.25">
      <c r="A951" t="s">
        <v>4354</v>
      </c>
      <c r="B951" t="s">
        <v>8385</v>
      </c>
      <c r="C951" t="s">
        <v>5101</v>
      </c>
      <c r="D951" t="s">
        <v>5544</v>
      </c>
      <c r="E951">
        <v>1776</v>
      </c>
      <c r="F951" t="str">
        <f t="shared" si="15"/>
        <v>18th</v>
      </c>
      <c r="H951" t="s">
        <v>4481</v>
      </c>
      <c r="J951" t="s">
        <v>4442</v>
      </c>
      <c r="K951">
        <v>128799</v>
      </c>
    </row>
    <row r="952" spans="1:11" x14ac:dyDescent="0.25">
      <c r="A952" t="s">
        <v>4354</v>
      </c>
      <c r="B952" t="s">
        <v>5589</v>
      </c>
      <c r="C952" t="s">
        <v>5587</v>
      </c>
      <c r="D952" t="s">
        <v>5588</v>
      </c>
      <c r="E952">
        <v>1782</v>
      </c>
      <c r="F952" t="str">
        <f t="shared" si="15"/>
        <v>18th</v>
      </c>
      <c r="H952" t="s">
        <v>4417</v>
      </c>
      <c r="J952" t="s">
        <v>4379</v>
      </c>
      <c r="K952">
        <v>3935</v>
      </c>
    </row>
    <row r="953" spans="1:11" x14ac:dyDescent="0.25">
      <c r="A953" t="s">
        <v>4354</v>
      </c>
      <c r="B953" t="s">
        <v>8386</v>
      </c>
      <c r="C953" t="s">
        <v>5587</v>
      </c>
      <c r="D953" t="s">
        <v>5666</v>
      </c>
      <c r="E953">
        <v>1791</v>
      </c>
      <c r="F953" t="str">
        <f t="shared" si="15"/>
        <v>18th</v>
      </c>
      <c r="H953" t="s">
        <v>4378</v>
      </c>
      <c r="J953" t="s">
        <v>4442</v>
      </c>
      <c r="K953">
        <v>119795</v>
      </c>
    </row>
    <row r="954" spans="1:11" x14ac:dyDescent="0.25">
      <c r="A954" t="s">
        <v>4354</v>
      </c>
      <c r="B954" t="s">
        <v>8387</v>
      </c>
      <c r="C954" t="s">
        <v>5347</v>
      </c>
      <c r="D954" t="s">
        <v>5348</v>
      </c>
      <c r="E954">
        <v>1759</v>
      </c>
      <c r="F954" t="str">
        <f t="shared" si="15"/>
        <v>18th</v>
      </c>
      <c r="H954" t="s">
        <v>4402</v>
      </c>
      <c r="J954" t="s">
        <v>4442</v>
      </c>
      <c r="K954">
        <v>34545</v>
      </c>
    </row>
    <row r="955" spans="1:11" x14ac:dyDescent="0.25">
      <c r="A955" t="s">
        <v>4354</v>
      </c>
      <c r="B955" t="s">
        <v>4379</v>
      </c>
      <c r="C955" t="s">
        <v>5667</v>
      </c>
      <c r="D955" t="s">
        <v>5668</v>
      </c>
      <c r="E955">
        <v>1791</v>
      </c>
      <c r="F955" t="str">
        <f t="shared" si="15"/>
        <v>18th</v>
      </c>
      <c r="H955" t="s">
        <v>4417</v>
      </c>
      <c r="J955" t="s">
        <v>4379</v>
      </c>
      <c r="K955">
        <v>32573</v>
      </c>
    </row>
    <row r="956" spans="1:11" x14ac:dyDescent="0.25">
      <c r="A956" t="s">
        <v>4354</v>
      </c>
      <c r="B956" t="s">
        <v>4379</v>
      </c>
      <c r="C956" t="s">
        <v>5457</v>
      </c>
      <c r="D956" t="s">
        <v>5458</v>
      </c>
      <c r="E956">
        <v>1769</v>
      </c>
      <c r="F956" t="str">
        <f t="shared" si="15"/>
        <v>18th</v>
      </c>
      <c r="H956" t="s">
        <v>4382</v>
      </c>
      <c r="J956" t="s">
        <v>4383</v>
      </c>
      <c r="K956">
        <v>25485</v>
      </c>
    </row>
    <row r="957" spans="1:11" x14ac:dyDescent="0.25">
      <c r="A957" t="s">
        <v>4354</v>
      </c>
      <c r="B957" t="s">
        <v>8388</v>
      </c>
      <c r="C957" t="s">
        <v>5661</v>
      </c>
      <c r="D957" t="s">
        <v>5662</v>
      </c>
      <c r="E957">
        <v>1790</v>
      </c>
      <c r="F957" t="str">
        <f t="shared" si="15"/>
        <v>18th</v>
      </c>
      <c r="H957" t="s">
        <v>4402</v>
      </c>
      <c r="J957" t="s">
        <v>4442</v>
      </c>
      <c r="K957">
        <v>101396</v>
      </c>
    </row>
    <row r="958" spans="1:11" x14ac:dyDescent="0.25">
      <c r="A958" t="s">
        <v>4354</v>
      </c>
      <c r="B958" t="s">
        <v>8389</v>
      </c>
      <c r="C958" t="s">
        <v>5504</v>
      </c>
      <c r="D958" t="s">
        <v>5614</v>
      </c>
      <c r="E958">
        <v>1784</v>
      </c>
      <c r="F958" t="str">
        <f t="shared" si="15"/>
        <v>18th</v>
      </c>
      <c r="H958" t="s">
        <v>4402</v>
      </c>
      <c r="J958" t="s">
        <v>4442</v>
      </c>
      <c r="K958">
        <v>101466</v>
      </c>
    </row>
    <row r="959" spans="1:11" x14ac:dyDescent="0.25">
      <c r="A959" t="s">
        <v>4354</v>
      </c>
      <c r="B959" t="s">
        <v>8390</v>
      </c>
      <c r="C959" t="s">
        <v>5504</v>
      </c>
      <c r="D959" t="s">
        <v>5615</v>
      </c>
      <c r="E959">
        <v>1784</v>
      </c>
      <c r="F959" t="str">
        <f t="shared" si="15"/>
        <v>18th</v>
      </c>
      <c r="H959" t="s">
        <v>4402</v>
      </c>
      <c r="J959" t="s">
        <v>4442</v>
      </c>
      <c r="K959">
        <v>112322</v>
      </c>
    </row>
    <row r="960" spans="1:11" x14ac:dyDescent="0.25">
      <c r="A960" t="s">
        <v>4354</v>
      </c>
      <c r="B960" t="s">
        <v>8391</v>
      </c>
      <c r="C960" t="s">
        <v>5504</v>
      </c>
      <c r="D960" t="s">
        <v>5616</v>
      </c>
      <c r="E960">
        <v>1784</v>
      </c>
      <c r="F960" t="str">
        <f t="shared" si="15"/>
        <v>18th</v>
      </c>
      <c r="H960" t="s">
        <v>4402</v>
      </c>
      <c r="J960" t="s">
        <v>4442</v>
      </c>
      <c r="K960">
        <v>115428</v>
      </c>
    </row>
    <row r="961" spans="1:11" x14ac:dyDescent="0.25">
      <c r="A961" t="s">
        <v>4354</v>
      </c>
      <c r="B961" t="s">
        <v>4379</v>
      </c>
      <c r="C961" t="s">
        <v>5504</v>
      </c>
      <c r="D961" t="s">
        <v>5669</v>
      </c>
      <c r="E961">
        <v>1791</v>
      </c>
      <c r="F961" t="str">
        <f t="shared" si="15"/>
        <v>18th</v>
      </c>
      <c r="H961" t="s">
        <v>4378</v>
      </c>
      <c r="J961" t="s">
        <v>4442</v>
      </c>
      <c r="K961">
        <v>13571</v>
      </c>
    </row>
    <row r="962" spans="1:11" x14ac:dyDescent="0.25">
      <c r="A962" t="s">
        <v>4354</v>
      </c>
      <c r="B962" t="s">
        <v>8392</v>
      </c>
      <c r="C962" t="s">
        <v>5504</v>
      </c>
      <c r="D962" t="s">
        <v>5575</v>
      </c>
      <c r="E962">
        <v>1781</v>
      </c>
      <c r="F962" t="str">
        <f t="shared" si="15"/>
        <v>18th</v>
      </c>
      <c r="H962" t="s">
        <v>4402</v>
      </c>
      <c r="J962" t="s">
        <v>4442</v>
      </c>
      <c r="K962">
        <v>25599</v>
      </c>
    </row>
    <row r="963" spans="1:11" x14ac:dyDescent="0.25">
      <c r="A963" t="s">
        <v>4354</v>
      </c>
      <c r="B963" t="s">
        <v>8393</v>
      </c>
      <c r="C963" t="s">
        <v>5504</v>
      </c>
      <c r="D963" t="s">
        <v>5642</v>
      </c>
      <c r="E963">
        <v>1787</v>
      </c>
      <c r="F963" t="str">
        <f t="shared" si="15"/>
        <v>18th</v>
      </c>
      <c r="H963" t="s">
        <v>4378</v>
      </c>
      <c r="J963" t="s">
        <v>4442</v>
      </c>
      <c r="K963">
        <v>40330</v>
      </c>
    </row>
    <row r="964" spans="1:11" x14ac:dyDescent="0.25">
      <c r="A964" t="s">
        <v>4354</v>
      </c>
      <c r="B964" t="s">
        <v>8394</v>
      </c>
      <c r="C964" t="s">
        <v>5504</v>
      </c>
      <c r="D964" t="s">
        <v>5505</v>
      </c>
      <c r="E964">
        <v>1773</v>
      </c>
      <c r="F964" t="str">
        <f t="shared" si="15"/>
        <v>18th</v>
      </c>
      <c r="H964" t="s">
        <v>4870</v>
      </c>
      <c r="J964" t="s">
        <v>4442</v>
      </c>
      <c r="K964">
        <v>91366</v>
      </c>
    </row>
    <row r="965" spans="1:11" x14ac:dyDescent="0.25">
      <c r="A965" t="s">
        <v>4354</v>
      </c>
      <c r="B965" t="s">
        <v>8395</v>
      </c>
      <c r="C965" t="s">
        <v>5459</v>
      </c>
      <c r="D965" t="s">
        <v>5460</v>
      </c>
      <c r="E965">
        <v>1769</v>
      </c>
      <c r="F965" t="str">
        <f t="shared" si="15"/>
        <v>18th</v>
      </c>
      <c r="H965" t="s">
        <v>4402</v>
      </c>
      <c r="J965" t="s">
        <v>4442</v>
      </c>
      <c r="K965">
        <v>131912</v>
      </c>
    </row>
    <row r="966" spans="1:11" x14ac:dyDescent="0.25">
      <c r="A966" t="s">
        <v>4354</v>
      </c>
      <c r="B966" t="s">
        <v>8396</v>
      </c>
      <c r="C966" t="s">
        <v>5353</v>
      </c>
      <c r="D966" t="s">
        <v>5448</v>
      </c>
      <c r="E966">
        <v>1768</v>
      </c>
      <c r="F966" t="str">
        <f t="shared" si="15"/>
        <v>18th</v>
      </c>
      <c r="H966" t="s">
        <v>4472</v>
      </c>
      <c r="J966" t="s">
        <v>4383</v>
      </c>
      <c r="K966">
        <v>14201</v>
      </c>
    </row>
    <row r="967" spans="1:11" x14ac:dyDescent="0.25">
      <c r="A967" t="s">
        <v>4354</v>
      </c>
      <c r="B967" t="s">
        <v>4379</v>
      </c>
      <c r="C967" t="s">
        <v>5353</v>
      </c>
      <c r="D967" t="s">
        <v>5371</v>
      </c>
      <c r="E967">
        <v>1761</v>
      </c>
      <c r="F967" t="str">
        <f t="shared" si="15"/>
        <v>18th</v>
      </c>
      <c r="H967" t="s">
        <v>4472</v>
      </c>
      <c r="J967" t="s">
        <v>4442</v>
      </c>
      <c r="K967">
        <v>8170</v>
      </c>
    </row>
    <row r="968" spans="1:11" x14ac:dyDescent="0.25">
      <c r="A968" t="s">
        <v>4354</v>
      </c>
      <c r="B968" t="s">
        <v>4379</v>
      </c>
      <c r="C968" t="s">
        <v>5353</v>
      </c>
      <c r="D968" t="s">
        <v>5354</v>
      </c>
      <c r="E968">
        <v>1760</v>
      </c>
      <c r="F968" t="str">
        <f t="shared" si="15"/>
        <v>18th</v>
      </c>
      <c r="H968" t="s">
        <v>4472</v>
      </c>
      <c r="J968" t="s">
        <v>4383</v>
      </c>
      <c r="K968">
        <v>12333</v>
      </c>
    </row>
    <row r="969" spans="1:11" x14ac:dyDescent="0.25">
      <c r="A969" t="s">
        <v>4354</v>
      </c>
      <c r="B969" t="s">
        <v>5627</v>
      </c>
      <c r="C969" t="s">
        <v>5625</v>
      </c>
      <c r="D969" t="s">
        <v>5626</v>
      </c>
      <c r="E969">
        <v>1785</v>
      </c>
      <c r="F969" t="str">
        <f t="shared" si="15"/>
        <v>18th</v>
      </c>
      <c r="H969" t="s">
        <v>4870</v>
      </c>
      <c r="J969" t="s">
        <v>4379</v>
      </c>
      <c r="K969">
        <v>16788</v>
      </c>
    </row>
    <row r="970" spans="1:11" x14ac:dyDescent="0.25">
      <c r="A970" t="s">
        <v>4354</v>
      </c>
      <c r="B970" t="s">
        <v>4379</v>
      </c>
      <c r="C970" t="s">
        <v>5407</v>
      </c>
      <c r="D970" t="s">
        <v>5461</v>
      </c>
      <c r="E970">
        <v>1769</v>
      </c>
      <c r="F970" t="str">
        <f t="shared" si="15"/>
        <v>18th</v>
      </c>
      <c r="H970" t="s">
        <v>4472</v>
      </c>
      <c r="J970" t="s">
        <v>4442</v>
      </c>
      <c r="K970">
        <v>10013</v>
      </c>
    </row>
    <row r="971" spans="1:11" x14ac:dyDescent="0.25">
      <c r="A971" t="s">
        <v>4354</v>
      </c>
      <c r="B971" t="s">
        <v>8397</v>
      </c>
      <c r="C971" t="s">
        <v>5407</v>
      </c>
      <c r="D971" t="s">
        <v>5416</v>
      </c>
      <c r="E971">
        <v>1765</v>
      </c>
      <c r="F971" t="str">
        <f t="shared" si="15"/>
        <v>18th</v>
      </c>
      <c r="H971" t="s">
        <v>4472</v>
      </c>
      <c r="J971" t="s">
        <v>4442</v>
      </c>
      <c r="K971">
        <v>13484</v>
      </c>
    </row>
    <row r="972" spans="1:11" x14ac:dyDescent="0.25">
      <c r="A972" t="s">
        <v>4354</v>
      </c>
      <c r="B972" t="s">
        <v>4379</v>
      </c>
      <c r="C972" t="s">
        <v>5407</v>
      </c>
      <c r="D972" t="s">
        <v>5631</v>
      </c>
      <c r="E972">
        <v>1786</v>
      </c>
      <c r="F972" t="str">
        <f t="shared" si="15"/>
        <v>18th</v>
      </c>
      <c r="H972" t="s">
        <v>4472</v>
      </c>
      <c r="J972" t="s">
        <v>4442</v>
      </c>
      <c r="K972">
        <v>7757</v>
      </c>
    </row>
    <row r="973" spans="1:11" x14ac:dyDescent="0.25">
      <c r="A973" t="s">
        <v>4354</v>
      </c>
      <c r="B973" t="s">
        <v>4379</v>
      </c>
      <c r="C973" t="s">
        <v>5407</v>
      </c>
      <c r="D973" t="s">
        <v>5408</v>
      </c>
      <c r="E973">
        <v>1764</v>
      </c>
      <c r="F973" t="str">
        <f t="shared" si="15"/>
        <v>18th</v>
      </c>
      <c r="H973" t="s">
        <v>4472</v>
      </c>
      <c r="J973" t="s">
        <v>4442</v>
      </c>
      <c r="K973">
        <v>8499</v>
      </c>
    </row>
    <row r="974" spans="1:11" x14ac:dyDescent="0.25">
      <c r="A974" t="s">
        <v>4354</v>
      </c>
      <c r="B974" t="s">
        <v>8398</v>
      </c>
      <c r="C974" t="s">
        <v>5729</v>
      </c>
      <c r="D974" t="s">
        <v>5730</v>
      </c>
      <c r="E974">
        <v>1797</v>
      </c>
      <c r="F974" t="str">
        <f t="shared" si="15"/>
        <v>18th</v>
      </c>
      <c r="H974" t="s">
        <v>4378</v>
      </c>
      <c r="J974" t="s">
        <v>4442</v>
      </c>
      <c r="K974">
        <v>139354</v>
      </c>
    </row>
    <row r="975" spans="1:11" x14ac:dyDescent="0.25">
      <c r="A975" t="s">
        <v>4354</v>
      </c>
      <c r="B975" t="s">
        <v>8399</v>
      </c>
      <c r="C975" t="s">
        <v>5740</v>
      </c>
      <c r="D975" t="s">
        <v>5741</v>
      </c>
      <c r="E975">
        <v>1799</v>
      </c>
      <c r="F975" t="str">
        <f t="shared" si="15"/>
        <v>18th</v>
      </c>
      <c r="H975" t="s">
        <v>4402</v>
      </c>
      <c r="J975" t="s">
        <v>4442</v>
      </c>
      <c r="K975">
        <v>56869</v>
      </c>
    </row>
    <row r="976" spans="1:11" x14ac:dyDescent="0.25">
      <c r="A976" t="s">
        <v>4354</v>
      </c>
      <c r="B976" t="s">
        <v>4379</v>
      </c>
      <c r="C976" t="s">
        <v>5657</v>
      </c>
      <c r="D976" t="s">
        <v>5658</v>
      </c>
      <c r="E976">
        <v>1789</v>
      </c>
      <c r="F976" t="str">
        <f t="shared" si="15"/>
        <v>18th</v>
      </c>
      <c r="H976" t="s">
        <v>4402</v>
      </c>
      <c r="J976" t="s">
        <v>4442</v>
      </c>
      <c r="K976">
        <v>24415</v>
      </c>
    </row>
    <row r="977" spans="1:11" x14ac:dyDescent="0.25">
      <c r="A977" t="s">
        <v>4354</v>
      </c>
      <c r="B977" t="s">
        <v>4379</v>
      </c>
      <c r="C977" t="s">
        <v>5632</v>
      </c>
      <c r="D977" t="s">
        <v>5659</v>
      </c>
      <c r="E977">
        <v>1789</v>
      </c>
      <c r="F977" t="str">
        <f t="shared" si="15"/>
        <v>18th</v>
      </c>
      <c r="H977" t="s">
        <v>4542</v>
      </c>
      <c r="J977" t="s">
        <v>4442</v>
      </c>
      <c r="K977">
        <v>56457</v>
      </c>
    </row>
    <row r="978" spans="1:11" x14ac:dyDescent="0.25">
      <c r="A978" t="s">
        <v>4354</v>
      </c>
      <c r="B978" t="s">
        <v>8400</v>
      </c>
      <c r="C978" t="s">
        <v>5632</v>
      </c>
      <c r="D978" t="s">
        <v>5670</v>
      </c>
      <c r="E978">
        <v>1791</v>
      </c>
      <c r="F978" t="str">
        <f t="shared" si="15"/>
        <v>18th</v>
      </c>
      <c r="H978" t="s">
        <v>4542</v>
      </c>
      <c r="J978" t="s">
        <v>4442</v>
      </c>
      <c r="K978">
        <v>38737</v>
      </c>
    </row>
    <row r="979" spans="1:11" x14ac:dyDescent="0.25">
      <c r="A979" t="s">
        <v>4354</v>
      </c>
      <c r="B979" t="s">
        <v>8401</v>
      </c>
      <c r="C979" t="s">
        <v>5632</v>
      </c>
      <c r="D979" t="s">
        <v>5698</v>
      </c>
      <c r="E979">
        <v>1794</v>
      </c>
      <c r="F979" t="str">
        <f t="shared" si="15"/>
        <v>18th</v>
      </c>
      <c r="H979" t="s">
        <v>4542</v>
      </c>
      <c r="J979" t="s">
        <v>4442</v>
      </c>
      <c r="K979">
        <v>39971</v>
      </c>
    </row>
    <row r="980" spans="1:11" x14ac:dyDescent="0.25">
      <c r="A980" t="s">
        <v>4354</v>
      </c>
      <c r="B980" t="s">
        <v>8402</v>
      </c>
      <c r="C980" t="s">
        <v>5632</v>
      </c>
      <c r="D980" t="s">
        <v>5699</v>
      </c>
      <c r="E980">
        <v>1794</v>
      </c>
      <c r="F980" t="str">
        <f t="shared" si="15"/>
        <v>18th</v>
      </c>
      <c r="H980" t="s">
        <v>4542</v>
      </c>
      <c r="J980" t="s">
        <v>4442</v>
      </c>
      <c r="K980">
        <v>107787</v>
      </c>
    </row>
    <row r="981" spans="1:11" x14ac:dyDescent="0.25">
      <c r="A981" t="s">
        <v>4354</v>
      </c>
      <c r="B981" t="s">
        <v>4379</v>
      </c>
      <c r="C981" t="s">
        <v>5632</v>
      </c>
      <c r="D981" t="s">
        <v>5633</v>
      </c>
      <c r="E981">
        <v>1786</v>
      </c>
      <c r="F981" t="str">
        <f t="shared" si="15"/>
        <v>18th</v>
      </c>
      <c r="H981" t="s">
        <v>4389</v>
      </c>
      <c r="J981" t="s">
        <v>4379</v>
      </c>
      <c r="K981">
        <v>67718</v>
      </c>
    </row>
    <row r="982" spans="1:11" x14ac:dyDescent="0.25">
      <c r="A982" t="s">
        <v>4354</v>
      </c>
      <c r="B982" t="s">
        <v>8403</v>
      </c>
      <c r="C982" t="s">
        <v>4949</v>
      </c>
      <c r="D982" t="s">
        <v>5015</v>
      </c>
      <c r="E982">
        <v>1700</v>
      </c>
      <c r="F982" t="str">
        <f t="shared" si="15"/>
        <v>18th</v>
      </c>
      <c r="H982" t="s">
        <v>4402</v>
      </c>
      <c r="J982" t="s">
        <v>4379</v>
      </c>
      <c r="K982">
        <v>56099</v>
      </c>
    </row>
    <row r="983" spans="1:11" x14ac:dyDescent="0.25">
      <c r="A983" t="s">
        <v>4354</v>
      </c>
      <c r="B983" t="s">
        <v>8404</v>
      </c>
      <c r="C983" t="s">
        <v>5165</v>
      </c>
      <c r="D983" t="s">
        <v>5191</v>
      </c>
      <c r="E983">
        <v>1739</v>
      </c>
      <c r="F983" t="str">
        <f t="shared" si="15"/>
        <v>18th</v>
      </c>
      <c r="H983" t="s">
        <v>4378</v>
      </c>
      <c r="J983" t="s">
        <v>4442</v>
      </c>
      <c r="K983">
        <v>43774</v>
      </c>
    </row>
    <row r="984" spans="1:11" x14ac:dyDescent="0.25">
      <c r="A984" t="s">
        <v>4354</v>
      </c>
      <c r="B984" t="s">
        <v>8405</v>
      </c>
      <c r="C984" t="s">
        <v>5165</v>
      </c>
      <c r="D984" t="s">
        <v>5251</v>
      </c>
      <c r="E984">
        <v>1747</v>
      </c>
      <c r="F984" t="str">
        <f t="shared" si="15"/>
        <v>18th</v>
      </c>
      <c r="H984" t="s">
        <v>4378</v>
      </c>
      <c r="J984" t="s">
        <v>4442</v>
      </c>
      <c r="K984">
        <v>43046</v>
      </c>
    </row>
    <row r="985" spans="1:11" x14ac:dyDescent="0.25">
      <c r="A985" t="s">
        <v>4354</v>
      </c>
      <c r="B985" t="s">
        <v>8406</v>
      </c>
      <c r="C985" t="s">
        <v>5165</v>
      </c>
      <c r="D985" t="s">
        <v>5166</v>
      </c>
      <c r="E985">
        <v>1735</v>
      </c>
      <c r="F985" t="str">
        <f t="shared" si="15"/>
        <v>18th</v>
      </c>
      <c r="H985" t="s">
        <v>4378</v>
      </c>
      <c r="J985" t="s">
        <v>4442</v>
      </c>
      <c r="K985">
        <v>19159</v>
      </c>
    </row>
    <row r="986" spans="1:11" x14ac:dyDescent="0.25">
      <c r="A986" t="s">
        <v>4354</v>
      </c>
      <c r="B986" t="s">
        <v>8407</v>
      </c>
      <c r="C986" t="s">
        <v>5121</v>
      </c>
      <c r="D986" t="s">
        <v>5122</v>
      </c>
      <c r="E986">
        <v>1731</v>
      </c>
      <c r="F986" t="str">
        <f t="shared" si="15"/>
        <v>18th</v>
      </c>
      <c r="H986" t="s">
        <v>4378</v>
      </c>
      <c r="J986" t="s">
        <v>4442</v>
      </c>
      <c r="K986">
        <v>220986</v>
      </c>
    </row>
    <row r="987" spans="1:11" x14ac:dyDescent="0.25">
      <c r="A987" t="s">
        <v>4354</v>
      </c>
      <c r="B987" t="s">
        <v>8408</v>
      </c>
      <c r="C987" t="s">
        <v>5506</v>
      </c>
      <c r="D987" t="s">
        <v>5507</v>
      </c>
      <c r="E987">
        <v>1773</v>
      </c>
      <c r="F987" t="str">
        <f t="shared" si="15"/>
        <v>18th</v>
      </c>
      <c r="H987" t="s">
        <v>4402</v>
      </c>
      <c r="J987" t="s">
        <v>4442</v>
      </c>
      <c r="K987">
        <v>114717</v>
      </c>
    </row>
    <row r="988" spans="1:11" x14ac:dyDescent="0.25">
      <c r="A988" t="s">
        <v>4354</v>
      </c>
      <c r="B988" t="s">
        <v>8409</v>
      </c>
      <c r="C988" t="s">
        <v>5044</v>
      </c>
      <c r="D988" t="s">
        <v>5045</v>
      </c>
      <c r="E988">
        <v>1710</v>
      </c>
      <c r="F988" t="str">
        <f t="shared" si="15"/>
        <v>18th</v>
      </c>
      <c r="H988" t="s">
        <v>4870</v>
      </c>
      <c r="J988" t="s">
        <v>4442</v>
      </c>
      <c r="K988">
        <v>99046</v>
      </c>
    </row>
    <row r="989" spans="1:11" x14ac:dyDescent="0.25">
      <c r="A989" t="s">
        <v>4354</v>
      </c>
      <c r="B989" t="s">
        <v>8410</v>
      </c>
      <c r="C989" t="s">
        <v>5197</v>
      </c>
      <c r="D989" t="s">
        <v>5198</v>
      </c>
      <c r="E989">
        <v>1740</v>
      </c>
      <c r="F989" t="str">
        <f t="shared" si="15"/>
        <v>18th</v>
      </c>
      <c r="H989" t="s">
        <v>4378</v>
      </c>
      <c r="J989" t="s">
        <v>4442</v>
      </c>
      <c r="K989">
        <v>182286</v>
      </c>
    </row>
    <row r="990" spans="1:11" x14ac:dyDescent="0.25">
      <c r="A990" t="s">
        <v>4354</v>
      </c>
      <c r="B990" t="s">
        <v>4379</v>
      </c>
      <c r="C990" t="s">
        <v>5037</v>
      </c>
      <c r="D990" t="s">
        <v>5038</v>
      </c>
      <c r="E990">
        <v>1707</v>
      </c>
      <c r="F990" t="str">
        <f t="shared" si="15"/>
        <v>18th</v>
      </c>
      <c r="H990" t="s">
        <v>4402</v>
      </c>
      <c r="J990" t="s">
        <v>4442</v>
      </c>
      <c r="K990">
        <v>39760</v>
      </c>
    </row>
    <row r="991" spans="1:11" x14ac:dyDescent="0.25">
      <c r="A991" t="s">
        <v>4354</v>
      </c>
      <c r="B991" t="s">
        <v>4379</v>
      </c>
      <c r="C991" t="s">
        <v>5252</v>
      </c>
      <c r="D991" t="s">
        <v>5253</v>
      </c>
      <c r="E991">
        <v>1747</v>
      </c>
      <c r="F991" t="str">
        <f t="shared" si="15"/>
        <v>18th</v>
      </c>
      <c r="H991" t="s">
        <v>4402</v>
      </c>
      <c r="J991" t="s">
        <v>4442</v>
      </c>
      <c r="K991">
        <v>17564</v>
      </c>
    </row>
    <row r="992" spans="1:11" x14ac:dyDescent="0.25">
      <c r="A992" t="s">
        <v>4354</v>
      </c>
      <c r="B992" t="s">
        <v>4379</v>
      </c>
      <c r="C992" t="s">
        <v>5252</v>
      </c>
      <c r="D992" t="s">
        <v>5254</v>
      </c>
      <c r="E992">
        <v>1747</v>
      </c>
      <c r="F992" t="str">
        <f t="shared" si="15"/>
        <v>18th</v>
      </c>
      <c r="H992" t="s">
        <v>4389</v>
      </c>
      <c r="J992" t="s">
        <v>4442</v>
      </c>
      <c r="K992">
        <v>30645</v>
      </c>
    </row>
    <row r="993" spans="1:11" x14ac:dyDescent="0.25">
      <c r="A993" t="s">
        <v>4354</v>
      </c>
      <c r="B993" t="s">
        <v>8411</v>
      </c>
      <c r="C993" t="s">
        <v>5065</v>
      </c>
      <c r="D993" t="s">
        <v>5066</v>
      </c>
      <c r="E993">
        <v>1719</v>
      </c>
      <c r="F993" t="str">
        <f t="shared" si="15"/>
        <v>18th</v>
      </c>
      <c r="H993" t="s">
        <v>4402</v>
      </c>
      <c r="J993" t="s">
        <v>4442</v>
      </c>
      <c r="K993">
        <v>238681</v>
      </c>
    </row>
    <row r="994" spans="1:11" x14ac:dyDescent="0.25">
      <c r="A994" t="s">
        <v>4354</v>
      </c>
      <c r="B994" t="s">
        <v>8412</v>
      </c>
      <c r="C994" t="s">
        <v>5199</v>
      </c>
      <c r="D994" t="s">
        <v>5200</v>
      </c>
      <c r="E994">
        <v>1740</v>
      </c>
      <c r="F994" t="str">
        <f t="shared" si="15"/>
        <v>18th</v>
      </c>
      <c r="H994" t="s">
        <v>4378</v>
      </c>
      <c r="J994" t="s">
        <v>4379</v>
      </c>
      <c r="K994">
        <v>43297</v>
      </c>
    </row>
    <row r="995" spans="1:11" x14ac:dyDescent="0.25">
      <c r="A995" t="s">
        <v>4354</v>
      </c>
      <c r="B995" t="s">
        <v>4379</v>
      </c>
      <c r="C995" t="s">
        <v>5243</v>
      </c>
      <c r="D995" t="s">
        <v>5288</v>
      </c>
      <c r="E995">
        <v>1751</v>
      </c>
      <c r="F995" t="str">
        <f t="shared" si="15"/>
        <v>18th</v>
      </c>
      <c r="H995" t="s">
        <v>4378</v>
      </c>
      <c r="J995" t="s">
        <v>4442</v>
      </c>
      <c r="K995">
        <v>10920</v>
      </c>
    </row>
    <row r="996" spans="1:11" x14ac:dyDescent="0.25">
      <c r="A996" t="s">
        <v>4354</v>
      </c>
      <c r="B996" t="s">
        <v>4379</v>
      </c>
      <c r="C996" t="s">
        <v>5243</v>
      </c>
      <c r="D996" t="s">
        <v>5244</v>
      </c>
      <c r="E996">
        <v>1746</v>
      </c>
      <c r="F996" t="str">
        <f t="shared" si="15"/>
        <v>18th</v>
      </c>
      <c r="H996" t="s">
        <v>4378</v>
      </c>
      <c r="J996" t="s">
        <v>4442</v>
      </c>
      <c r="K996">
        <v>15436</v>
      </c>
    </row>
    <row r="997" spans="1:11" x14ac:dyDescent="0.25">
      <c r="A997" t="s">
        <v>4354</v>
      </c>
      <c r="B997" t="s">
        <v>8413</v>
      </c>
      <c r="C997" t="s">
        <v>5643</v>
      </c>
      <c r="D997" t="s">
        <v>5671</v>
      </c>
      <c r="E997">
        <v>1791</v>
      </c>
      <c r="F997" t="str">
        <f t="shared" ref="F997:F1060" si="16">IF(E997&lt;1200,"12th",IF(AND(1199&lt;E997,E997&lt;1300),"13th",IF(AND(1299&lt;E997,E997&lt;1400),"14th",IF(AND(1399&lt;E997,E997&lt;1500),"15th",IF(AND(1499&lt;E997,E997&lt;1600),"16th",IF(AND(1599&lt;E997,E997&lt;1700),"17th",IF(AND(1699&lt;E997,E997&lt;1800),"18th",IF(AND(1799&lt;E997,E997&lt;1900),"19th",IF(AND(1899&lt;E997,E997&lt;2000),"20th",)))))))))</f>
        <v>18th</v>
      </c>
      <c r="H997" t="s">
        <v>4402</v>
      </c>
      <c r="J997" t="s">
        <v>4442</v>
      </c>
      <c r="K997">
        <v>55267</v>
      </c>
    </row>
    <row r="998" spans="1:11" x14ac:dyDescent="0.25">
      <c r="A998" t="s">
        <v>4354</v>
      </c>
      <c r="B998" t="s">
        <v>8414</v>
      </c>
      <c r="C998" t="s">
        <v>5643</v>
      </c>
      <c r="D998" t="s">
        <v>5644</v>
      </c>
      <c r="E998">
        <v>1787</v>
      </c>
      <c r="F998" t="str">
        <f t="shared" si="16"/>
        <v>18th</v>
      </c>
      <c r="H998" t="s">
        <v>4870</v>
      </c>
      <c r="J998" t="s">
        <v>4442</v>
      </c>
      <c r="K998">
        <v>166253</v>
      </c>
    </row>
    <row r="999" spans="1:11" x14ac:dyDescent="0.25">
      <c r="A999" t="s">
        <v>4354</v>
      </c>
      <c r="B999" t="s">
        <v>4379</v>
      </c>
      <c r="C999" t="s">
        <v>5067</v>
      </c>
      <c r="D999" t="s">
        <v>5173</v>
      </c>
      <c r="E999">
        <v>1736</v>
      </c>
      <c r="F999" t="str">
        <f t="shared" si="16"/>
        <v>18th</v>
      </c>
      <c r="H999" t="s">
        <v>4472</v>
      </c>
      <c r="J999" t="s">
        <v>4383</v>
      </c>
      <c r="K999">
        <v>13326</v>
      </c>
    </row>
    <row r="1000" spans="1:11" x14ac:dyDescent="0.25">
      <c r="A1000" t="s">
        <v>4354</v>
      </c>
      <c r="B1000" t="s">
        <v>4379</v>
      </c>
      <c r="C1000" t="s">
        <v>5067</v>
      </c>
      <c r="D1000" t="s">
        <v>5349</v>
      </c>
      <c r="E1000">
        <v>1759</v>
      </c>
      <c r="F1000" t="str">
        <f t="shared" si="16"/>
        <v>18th</v>
      </c>
      <c r="H1000" t="s">
        <v>4378</v>
      </c>
      <c r="J1000" t="s">
        <v>4442</v>
      </c>
      <c r="K1000">
        <v>31783</v>
      </c>
    </row>
    <row r="1001" spans="1:11" x14ac:dyDescent="0.25">
      <c r="A1001" t="s">
        <v>4354</v>
      </c>
      <c r="B1001" t="s">
        <v>8415</v>
      </c>
      <c r="C1001" t="s">
        <v>5067</v>
      </c>
      <c r="D1001" t="s">
        <v>5532</v>
      </c>
      <c r="E1001">
        <v>1775</v>
      </c>
      <c r="F1001" t="str">
        <f t="shared" si="16"/>
        <v>18th</v>
      </c>
      <c r="H1001" t="s">
        <v>4542</v>
      </c>
      <c r="J1001" t="s">
        <v>4442</v>
      </c>
      <c r="K1001">
        <v>109539</v>
      </c>
    </row>
    <row r="1002" spans="1:11" x14ac:dyDescent="0.25">
      <c r="A1002" t="s">
        <v>4354</v>
      </c>
      <c r="B1002" t="s">
        <v>4379</v>
      </c>
      <c r="C1002" t="s">
        <v>5067</v>
      </c>
      <c r="D1002" t="s">
        <v>5409</v>
      </c>
      <c r="E1002">
        <v>1764</v>
      </c>
      <c r="F1002" t="str">
        <f t="shared" si="16"/>
        <v>18th</v>
      </c>
      <c r="H1002" t="s">
        <v>4402</v>
      </c>
      <c r="J1002" t="s">
        <v>4442</v>
      </c>
      <c r="K1002">
        <v>88379</v>
      </c>
    </row>
    <row r="1003" spans="1:11" x14ac:dyDescent="0.25">
      <c r="A1003" t="s">
        <v>4354</v>
      </c>
      <c r="B1003" t="s">
        <v>8042</v>
      </c>
      <c r="C1003" t="s">
        <v>5067</v>
      </c>
      <c r="D1003" t="s">
        <v>5554</v>
      </c>
      <c r="E1003">
        <v>1778</v>
      </c>
      <c r="F1003" t="str">
        <f t="shared" si="16"/>
        <v>18th</v>
      </c>
      <c r="H1003" t="s">
        <v>4382</v>
      </c>
      <c r="J1003" t="s">
        <v>4383</v>
      </c>
      <c r="K1003">
        <v>48539</v>
      </c>
    </row>
    <row r="1004" spans="1:11" x14ac:dyDescent="0.25">
      <c r="A1004" t="s">
        <v>4354</v>
      </c>
      <c r="B1004" t="s">
        <v>8416</v>
      </c>
      <c r="C1004" t="s">
        <v>5067</v>
      </c>
      <c r="D1004" t="s">
        <v>5321</v>
      </c>
      <c r="E1004">
        <v>1756</v>
      </c>
      <c r="F1004" t="str">
        <f t="shared" si="16"/>
        <v>18th</v>
      </c>
      <c r="H1004" t="s">
        <v>4402</v>
      </c>
      <c r="J1004" t="s">
        <v>4442</v>
      </c>
      <c r="K1004">
        <v>371791</v>
      </c>
    </row>
    <row r="1005" spans="1:11" x14ac:dyDescent="0.25">
      <c r="A1005" t="s">
        <v>4354</v>
      </c>
      <c r="B1005" t="s">
        <v>4379</v>
      </c>
      <c r="C1005" t="s">
        <v>5067</v>
      </c>
      <c r="D1005" t="s">
        <v>5533</v>
      </c>
      <c r="E1005">
        <v>1775</v>
      </c>
      <c r="F1005" t="str">
        <f t="shared" si="16"/>
        <v>18th</v>
      </c>
      <c r="H1005" t="s">
        <v>4378</v>
      </c>
      <c r="J1005" t="s">
        <v>4442</v>
      </c>
      <c r="K1005">
        <v>21820</v>
      </c>
    </row>
    <row r="1006" spans="1:11" x14ac:dyDescent="0.25">
      <c r="A1006" t="s">
        <v>4354</v>
      </c>
      <c r="B1006" t="s">
        <v>4379</v>
      </c>
      <c r="C1006" t="s">
        <v>5067</v>
      </c>
      <c r="D1006" t="s">
        <v>5350</v>
      </c>
      <c r="E1006">
        <v>1759</v>
      </c>
      <c r="F1006" t="str">
        <f t="shared" si="16"/>
        <v>18th</v>
      </c>
      <c r="H1006" t="s">
        <v>4402</v>
      </c>
      <c r="J1006" t="s">
        <v>4442</v>
      </c>
      <c r="K1006">
        <v>51667</v>
      </c>
    </row>
    <row r="1007" spans="1:11" x14ac:dyDescent="0.25">
      <c r="A1007" t="s">
        <v>4354</v>
      </c>
      <c r="B1007" t="s">
        <v>8417</v>
      </c>
      <c r="C1007" t="s">
        <v>5067</v>
      </c>
      <c r="D1007" t="s">
        <v>5394</v>
      </c>
      <c r="E1007">
        <v>1763</v>
      </c>
      <c r="F1007" t="str">
        <f t="shared" si="16"/>
        <v>18th</v>
      </c>
      <c r="H1007" t="s">
        <v>4402</v>
      </c>
      <c r="J1007" t="s">
        <v>4442</v>
      </c>
      <c r="K1007">
        <v>44275</v>
      </c>
    </row>
    <row r="1008" spans="1:11" x14ac:dyDescent="0.25">
      <c r="A1008" t="s">
        <v>4354</v>
      </c>
      <c r="B1008" t="s">
        <v>8418</v>
      </c>
      <c r="C1008" t="s">
        <v>5067</v>
      </c>
      <c r="D1008" t="s">
        <v>5462</v>
      </c>
      <c r="E1008">
        <v>1769</v>
      </c>
      <c r="F1008" t="str">
        <f t="shared" si="16"/>
        <v>18th</v>
      </c>
      <c r="H1008" t="s">
        <v>4402</v>
      </c>
      <c r="J1008" t="s">
        <v>4442</v>
      </c>
      <c r="K1008">
        <v>82772</v>
      </c>
    </row>
    <row r="1009" spans="1:11" x14ac:dyDescent="0.25">
      <c r="A1009" t="s">
        <v>4354</v>
      </c>
      <c r="B1009" t="s">
        <v>4379</v>
      </c>
      <c r="C1009" t="s">
        <v>5067</v>
      </c>
      <c r="D1009" t="s">
        <v>5555</v>
      </c>
      <c r="E1009">
        <v>1778</v>
      </c>
      <c r="F1009" t="str">
        <f t="shared" si="16"/>
        <v>18th</v>
      </c>
      <c r="H1009" t="s">
        <v>4472</v>
      </c>
      <c r="J1009" t="s">
        <v>4383</v>
      </c>
      <c r="K1009">
        <v>14288</v>
      </c>
    </row>
    <row r="1010" spans="1:11" x14ac:dyDescent="0.25">
      <c r="A1010" t="s">
        <v>4354</v>
      </c>
      <c r="B1010" t="s">
        <v>8419</v>
      </c>
      <c r="C1010" t="s">
        <v>5067</v>
      </c>
      <c r="D1010" t="s">
        <v>5545</v>
      </c>
      <c r="E1010">
        <v>1776</v>
      </c>
      <c r="F1010" t="str">
        <f t="shared" si="16"/>
        <v>18th</v>
      </c>
      <c r="H1010" t="s">
        <v>4402</v>
      </c>
      <c r="J1010" t="s">
        <v>4442</v>
      </c>
      <c r="K1010">
        <v>167283</v>
      </c>
    </row>
    <row r="1011" spans="1:11" x14ac:dyDescent="0.25">
      <c r="A1011" t="s">
        <v>4354</v>
      </c>
      <c r="B1011" t="s">
        <v>4379</v>
      </c>
      <c r="C1011" t="s">
        <v>5067</v>
      </c>
      <c r="D1011" t="s">
        <v>5450</v>
      </c>
      <c r="E1011">
        <v>1768</v>
      </c>
      <c r="F1011" t="str">
        <f t="shared" si="16"/>
        <v>18th</v>
      </c>
      <c r="H1011" t="s">
        <v>4378</v>
      </c>
      <c r="J1011" t="s">
        <v>4442</v>
      </c>
      <c r="K1011">
        <v>26556</v>
      </c>
    </row>
    <row r="1012" spans="1:11" x14ac:dyDescent="0.25">
      <c r="A1012" t="s">
        <v>4354</v>
      </c>
      <c r="B1012" t="s">
        <v>8420</v>
      </c>
      <c r="C1012" t="s">
        <v>5067</v>
      </c>
      <c r="D1012" t="s">
        <v>5315</v>
      </c>
      <c r="E1012">
        <v>1755</v>
      </c>
      <c r="F1012" t="str">
        <f t="shared" si="16"/>
        <v>18th</v>
      </c>
      <c r="H1012" t="s">
        <v>4382</v>
      </c>
      <c r="J1012" t="s">
        <v>4383</v>
      </c>
      <c r="K1012">
        <v>39043</v>
      </c>
    </row>
    <row r="1013" spans="1:11" x14ac:dyDescent="0.25">
      <c r="A1013" t="s">
        <v>4354</v>
      </c>
      <c r="B1013" t="s">
        <v>4379</v>
      </c>
      <c r="C1013" t="s">
        <v>5067</v>
      </c>
      <c r="D1013" t="s">
        <v>5322</v>
      </c>
      <c r="E1013">
        <v>1756</v>
      </c>
      <c r="F1013" t="str">
        <f t="shared" si="16"/>
        <v>18th</v>
      </c>
      <c r="H1013" t="s">
        <v>4382</v>
      </c>
      <c r="J1013" t="s">
        <v>4383</v>
      </c>
      <c r="K1013">
        <v>3838</v>
      </c>
    </row>
    <row r="1014" spans="1:11" x14ac:dyDescent="0.25">
      <c r="A1014" t="s">
        <v>4354</v>
      </c>
      <c r="B1014" t="s">
        <v>4379</v>
      </c>
      <c r="C1014" t="s">
        <v>5067</v>
      </c>
      <c r="D1014" t="s">
        <v>5430</v>
      </c>
      <c r="E1014">
        <v>1767</v>
      </c>
      <c r="F1014" t="str">
        <f t="shared" si="16"/>
        <v>18th</v>
      </c>
      <c r="H1014" t="s">
        <v>4402</v>
      </c>
      <c r="J1014" t="s">
        <v>4442</v>
      </c>
      <c r="K1014">
        <v>10781</v>
      </c>
    </row>
    <row r="1015" spans="1:11" x14ac:dyDescent="0.25">
      <c r="A1015" t="s">
        <v>4354</v>
      </c>
      <c r="B1015" t="s">
        <v>4379</v>
      </c>
      <c r="C1015" t="s">
        <v>5067</v>
      </c>
      <c r="D1015" t="s">
        <v>5421</v>
      </c>
      <c r="E1015">
        <v>1766</v>
      </c>
      <c r="F1015" t="str">
        <f t="shared" si="16"/>
        <v>18th</v>
      </c>
      <c r="H1015" t="s">
        <v>4402</v>
      </c>
      <c r="J1015" t="s">
        <v>4442</v>
      </c>
      <c r="K1015">
        <v>19036</v>
      </c>
    </row>
    <row r="1016" spans="1:11" x14ac:dyDescent="0.25">
      <c r="A1016" t="s">
        <v>4354</v>
      </c>
      <c r="B1016" t="s">
        <v>4379</v>
      </c>
      <c r="C1016" t="s">
        <v>5067</v>
      </c>
      <c r="D1016" t="s">
        <v>5515</v>
      </c>
      <c r="E1016">
        <v>1774</v>
      </c>
      <c r="F1016" t="str">
        <f t="shared" si="16"/>
        <v>18th</v>
      </c>
      <c r="H1016" t="s">
        <v>4378</v>
      </c>
      <c r="J1016" t="s">
        <v>4442</v>
      </c>
      <c r="K1016">
        <v>11929</v>
      </c>
    </row>
    <row r="1017" spans="1:11" x14ac:dyDescent="0.25">
      <c r="A1017" t="s">
        <v>4354</v>
      </c>
      <c r="B1017" t="s">
        <v>4379</v>
      </c>
      <c r="C1017" t="s">
        <v>5067</v>
      </c>
      <c r="D1017" t="s">
        <v>5138</v>
      </c>
      <c r="E1017">
        <v>1733</v>
      </c>
      <c r="F1017" t="str">
        <f t="shared" si="16"/>
        <v>18th</v>
      </c>
      <c r="H1017" t="s">
        <v>4402</v>
      </c>
      <c r="J1017" t="s">
        <v>4442</v>
      </c>
      <c r="K1017">
        <v>7476</v>
      </c>
    </row>
    <row r="1018" spans="1:11" x14ac:dyDescent="0.25">
      <c r="A1018" t="s">
        <v>4354</v>
      </c>
      <c r="B1018" t="s">
        <v>4379</v>
      </c>
      <c r="C1018" t="s">
        <v>5067</v>
      </c>
      <c r="D1018" t="s">
        <v>5355</v>
      </c>
      <c r="E1018">
        <v>1760</v>
      </c>
      <c r="F1018" t="str">
        <f t="shared" si="16"/>
        <v>18th</v>
      </c>
      <c r="H1018" t="s">
        <v>4472</v>
      </c>
      <c r="J1018" t="s">
        <v>4442</v>
      </c>
      <c r="K1018">
        <v>15941</v>
      </c>
    </row>
    <row r="1019" spans="1:11" x14ac:dyDescent="0.25">
      <c r="A1019" t="s">
        <v>4354</v>
      </c>
      <c r="B1019" t="s">
        <v>4379</v>
      </c>
      <c r="C1019" t="s">
        <v>5067</v>
      </c>
      <c r="D1019" t="s">
        <v>5508</v>
      </c>
      <c r="E1019">
        <v>1773</v>
      </c>
      <c r="F1019" t="str">
        <f t="shared" si="16"/>
        <v>18th</v>
      </c>
      <c r="H1019" t="s">
        <v>4472</v>
      </c>
      <c r="J1019" t="s">
        <v>4383</v>
      </c>
      <c r="K1019">
        <v>14300</v>
      </c>
    </row>
    <row r="1020" spans="1:11" x14ac:dyDescent="0.25">
      <c r="A1020" t="s">
        <v>4354</v>
      </c>
      <c r="B1020" t="s">
        <v>8421</v>
      </c>
      <c r="C1020" t="s">
        <v>5067</v>
      </c>
      <c r="D1020" t="s">
        <v>5556</v>
      </c>
      <c r="E1020">
        <v>1778</v>
      </c>
      <c r="F1020" t="str">
        <f t="shared" si="16"/>
        <v>18th</v>
      </c>
      <c r="H1020" t="s">
        <v>4542</v>
      </c>
      <c r="J1020" t="s">
        <v>4442</v>
      </c>
      <c r="K1020">
        <v>46124</v>
      </c>
    </row>
    <row r="1021" spans="1:11" x14ac:dyDescent="0.25">
      <c r="A1021" t="s">
        <v>4354</v>
      </c>
      <c r="B1021" t="s">
        <v>4379</v>
      </c>
      <c r="C1021" t="s">
        <v>5067</v>
      </c>
      <c r="D1021" t="s">
        <v>5148</v>
      </c>
      <c r="E1021">
        <v>1734</v>
      </c>
      <c r="F1021" t="str">
        <f t="shared" si="16"/>
        <v>18th</v>
      </c>
      <c r="H1021" t="s">
        <v>4389</v>
      </c>
      <c r="J1021" t="s">
        <v>4442</v>
      </c>
      <c r="K1021">
        <v>39568</v>
      </c>
    </row>
    <row r="1022" spans="1:11" x14ac:dyDescent="0.25">
      <c r="A1022" t="s">
        <v>4354</v>
      </c>
      <c r="B1022" t="s">
        <v>8422</v>
      </c>
      <c r="C1022" t="s">
        <v>5067</v>
      </c>
      <c r="D1022" t="s">
        <v>5449</v>
      </c>
      <c r="E1022">
        <v>1768</v>
      </c>
      <c r="F1022" t="str">
        <f t="shared" si="16"/>
        <v>18th</v>
      </c>
      <c r="H1022" t="s">
        <v>4378</v>
      </c>
      <c r="J1022" t="s">
        <v>4442</v>
      </c>
      <c r="K1022">
        <v>21221</v>
      </c>
    </row>
    <row r="1023" spans="1:11" x14ac:dyDescent="0.25">
      <c r="A1023" t="s">
        <v>4354</v>
      </c>
      <c r="B1023" t="s">
        <v>4379</v>
      </c>
      <c r="C1023" t="s">
        <v>5067</v>
      </c>
      <c r="D1023" t="s">
        <v>5429</v>
      </c>
      <c r="E1023">
        <v>1767</v>
      </c>
      <c r="F1023" t="str">
        <f t="shared" si="16"/>
        <v>18th</v>
      </c>
      <c r="H1023" t="s">
        <v>4378</v>
      </c>
      <c r="J1023" t="s">
        <v>4442</v>
      </c>
      <c r="K1023">
        <v>24827</v>
      </c>
    </row>
    <row r="1024" spans="1:11" x14ac:dyDescent="0.25">
      <c r="A1024" t="s">
        <v>4354</v>
      </c>
      <c r="B1024" t="s">
        <v>4379</v>
      </c>
      <c r="C1024" t="s">
        <v>5067</v>
      </c>
      <c r="D1024" t="s">
        <v>5314</v>
      </c>
      <c r="E1024">
        <v>1755</v>
      </c>
      <c r="F1024" t="str">
        <f t="shared" si="16"/>
        <v>18th</v>
      </c>
      <c r="H1024" t="s">
        <v>4472</v>
      </c>
      <c r="J1024" t="s">
        <v>4383</v>
      </c>
      <c r="K1024">
        <v>13908</v>
      </c>
    </row>
    <row r="1025" spans="1:11" x14ac:dyDescent="0.25">
      <c r="A1025" t="s">
        <v>4354</v>
      </c>
      <c r="B1025" t="s">
        <v>4379</v>
      </c>
      <c r="C1025" t="s">
        <v>5067</v>
      </c>
      <c r="D1025" t="s">
        <v>5213</v>
      </c>
      <c r="E1025">
        <v>1742</v>
      </c>
      <c r="F1025" t="str">
        <f t="shared" si="16"/>
        <v>18th</v>
      </c>
      <c r="H1025" t="s">
        <v>4472</v>
      </c>
      <c r="J1025" t="s">
        <v>4383</v>
      </c>
      <c r="K1025">
        <v>13746</v>
      </c>
    </row>
    <row r="1026" spans="1:11" x14ac:dyDescent="0.25">
      <c r="A1026" t="s">
        <v>4354</v>
      </c>
      <c r="B1026" t="s">
        <v>4379</v>
      </c>
      <c r="C1026" t="s">
        <v>5067</v>
      </c>
      <c r="D1026" t="s">
        <v>5219</v>
      </c>
      <c r="E1026">
        <v>1743</v>
      </c>
      <c r="F1026" t="str">
        <f t="shared" si="16"/>
        <v>18th</v>
      </c>
      <c r="H1026" t="s">
        <v>4472</v>
      </c>
      <c r="J1026" t="s">
        <v>4383</v>
      </c>
      <c r="K1026">
        <v>13383</v>
      </c>
    </row>
    <row r="1027" spans="1:11" x14ac:dyDescent="0.25">
      <c r="A1027" t="s">
        <v>4354</v>
      </c>
      <c r="B1027" t="s">
        <v>4379</v>
      </c>
      <c r="C1027" t="s">
        <v>5067</v>
      </c>
      <c r="D1027" t="s">
        <v>5290</v>
      </c>
      <c r="E1027">
        <v>1752</v>
      </c>
      <c r="F1027" t="str">
        <f t="shared" si="16"/>
        <v>18th</v>
      </c>
      <c r="H1027" t="s">
        <v>4378</v>
      </c>
      <c r="J1027" t="s">
        <v>4442</v>
      </c>
      <c r="K1027">
        <v>7130</v>
      </c>
    </row>
    <row r="1028" spans="1:11" x14ac:dyDescent="0.25">
      <c r="A1028" t="s">
        <v>4354</v>
      </c>
      <c r="B1028" t="s">
        <v>8423</v>
      </c>
      <c r="C1028" t="s">
        <v>5067</v>
      </c>
      <c r="D1028" t="s">
        <v>5264</v>
      </c>
      <c r="E1028">
        <v>1749</v>
      </c>
      <c r="F1028" t="str">
        <f t="shared" si="16"/>
        <v>18th</v>
      </c>
      <c r="H1028" t="s">
        <v>4472</v>
      </c>
      <c r="J1028" t="s">
        <v>4383</v>
      </c>
      <c r="K1028">
        <v>11433</v>
      </c>
    </row>
    <row r="1029" spans="1:11" x14ac:dyDescent="0.25">
      <c r="A1029" t="s">
        <v>4354</v>
      </c>
      <c r="B1029" t="s">
        <v>4379</v>
      </c>
      <c r="C1029" t="s">
        <v>5067</v>
      </c>
      <c r="D1029" t="s">
        <v>4738</v>
      </c>
      <c r="E1029">
        <v>1719</v>
      </c>
      <c r="F1029" t="str">
        <f t="shared" si="16"/>
        <v>18th</v>
      </c>
      <c r="H1029" t="s">
        <v>4472</v>
      </c>
      <c r="J1029" t="s">
        <v>4383</v>
      </c>
      <c r="K1029">
        <v>12801</v>
      </c>
    </row>
    <row r="1030" spans="1:11" x14ac:dyDescent="0.25">
      <c r="A1030" t="s">
        <v>4354</v>
      </c>
      <c r="B1030" t="s">
        <v>4379</v>
      </c>
      <c r="C1030" t="s">
        <v>5067</v>
      </c>
      <c r="D1030" t="s">
        <v>5323</v>
      </c>
      <c r="E1030">
        <v>1756</v>
      </c>
      <c r="F1030" t="str">
        <f t="shared" si="16"/>
        <v>18th</v>
      </c>
      <c r="H1030" t="s">
        <v>4382</v>
      </c>
      <c r="J1030" t="s">
        <v>4383</v>
      </c>
      <c r="K1030">
        <v>1732</v>
      </c>
    </row>
    <row r="1031" spans="1:11" x14ac:dyDescent="0.25">
      <c r="A1031" t="s">
        <v>4354</v>
      </c>
      <c r="B1031" t="s">
        <v>8424</v>
      </c>
      <c r="C1031" t="s">
        <v>5067</v>
      </c>
      <c r="D1031" t="s">
        <v>5463</v>
      </c>
      <c r="E1031">
        <v>1769</v>
      </c>
      <c r="F1031" t="str">
        <f t="shared" si="16"/>
        <v>18th</v>
      </c>
      <c r="H1031" t="s">
        <v>4402</v>
      </c>
      <c r="J1031" t="s">
        <v>4442</v>
      </c>
      <c r="K1031">
        <v>89125</v>
      </c>
    </row>
    <row r="1032" spans="1:11" x14ac:dyDescent="0.25">
      <c r="A1032" t="s">
        <v>4354</v>
      </c>
      <c r="B1032" t="s">
        <v>4379</v>
      </c>
      <c r="C1032" t="s">
        <v>5067</v>
      </c>
      <c r="D1032" t="s">
        <v>5265</v>
      </c>
      <c r="E1032">
        <v>1749</v>
      </c>
      <c r="F1032" t="str">
        <f t="shared" si="16"/>
        <v>18th</v>
      </c>
      <c r="H1032" t="s">
        <v>4534</v>
      </c>
      <c r="J1032" t="s">
        <v>4442</v>
      </c>
      <c r="K1032">
        <v>7133</v>
      </c>
    </row>
    <row r="1033" spans="1:11" x14ac:dyDescent="0.25">
      <c r="A1033" t="s">
        <v>4354</v>
      </c>
      <c r="B1033" t="s">
        <v>8425</v>
      </c>
      <c r="C1033" t="s">
        <v>5067</v>
      </c>
      <c r="D1033" t="s">
        <v>5372</v>
      </c>
      <c r="E1033">
        <v>1761</v>
      </c>
      <c r="F1033" t="str">
        <f t="shared" si="16"/>
        <v>18th</v>
      </c>
      <c r="H1033" t="s">
        <v>4472</v>
      </c>
      <c r="J1033" t="s">
        <v>4383</v>
      </c>
      <c r="K1033">
        <v>15419</v>
      </c>
    </row>
    <row r="1034" spans="1:11" x14ac:dyDescent="0.25">
      <c r="A1034" t="s">
        <v>4354</v>
      </c>
      <c r="B1034" t="s">
        <v>4379</v>
      </c>
      <c r="C1034" t="s">
        <v>5067</v>
      </c>
      <c r="D1034" t="s">
        <v>5395</v>
      </c>
      <c r="E1034">
        <v>1763</v>
      </c>
      <c r="F1034" t="str">
        <f t="shared" si="16"/>
        <v>18th</v>
      </c>
      <c r="H1034" t="s">
        <v>4402</v>
      </c>
      <c r="J1034" t="s">
        <v>4442</v>
      </c>
      <c r="K1034">
        <v>31984</v>
      </c>
    </row>
    <row r="1035" spans="1:11" x14ac:dyDescent="0.25">
      <c r="A1035" t="s">
        <v>4354</v>
      </c>
      <c r="B1035" t="s">
        <v>4379</v>
      </c>
      <c r="C1035" t="s">
        <v>5067</v>
      </c>
      <c r="D1035" t="s">
        <v>5324</v>
      </c>
      <c r="E1035">
        <v>1756</v>
      </c>
      <c r="F1035" t="str">
        <f t="shared" si="16"/>
        <v>18th</v>
      </c>
      <c r="H1035" t="s">
        <v>4378</v>
      </c>
      <c r="J1035" t="s">
        <v>4442</v>
      </c>
      <c r="K1035">
        <v>25048</v>
      </c>
    </row>
    <row r="1036" spans="1:11" x14ac:dyDescent="0.25">
      <c r="A1036" t="s">
        <v>4354</v>
      </c>
      <c r="B1036" t="s">
        <v>4379</v>
      </c>
      <c r="C1036" t="s">
        <v>5067</v>
      </c>
      <c r="D1036" t="s">
        <v>5133</v>
      </c>
      <c r="E1036">
        <v>1732</v>
      </c>
      <c r="F1036" t="str">
        <f t="shared" si="16"/>
        <v>18th</v>
      </c>
      <c r="H1036" t="s">
        <v>4472</v>
      </c>
      <c r="J1036" t="s">
        <v>4442</v>
      </c>
      <c r="K1036">
        <v>15158</v>
      </c>
    </row>
    <row r="1037" spans="1:11" x14ac:dyDescent="0.25">
      <c r="A1037" t="s">
        <v>4354</v>
      </c>
      <c r="B1037" t="s">
        <v>8426</v>
      </c>
      <c r="C1037" t="s">
        <v>6278</v>
      </c>
      <c r="D1037" t="s">
        <v>6279</v>
      </c>
      <c r="E1037">
        <v>1854</v>
      </c>
      <c r="F1037" t="str">
        <f t="shared" si="16"/>
        <v>19th</v>
      </c>
      <c r="H1037" t="s">
        <v>4870</v>
      </c>
      <c r="J1037" t="s">
        <v>4442</v>
      </c>
      <c r="K1037">
        <v>101524</v>
      </c>
    </row>
    <row r="1038" spans="1:11" x14ac:dyDescent="0.25">
      <c r="A1038" t="s">
        <v>4354</v>
      </c>
      <c r="B1038" t="s">
        <v>4379</v>
      </c>
      <c r="C1038" t="s">
        <v>6278</v>
      </c>
      <c r="D1038" t="s">
        <v>6370</v>
      </c>
      <c r="E1038">
        <v>1862</v>
      </c>
      <c r="F1038" t="str">
        <f t="shared" si="16"/>
        <v>19th</v>
      </c>
      <c r="H1038" t="s">
        <v>4378</v>
      </c>
      <c r="J1038" t="s">
        <v>4442</v>
      </c>
      <c r="K1038">
        <v>26424</v>
      </c>
    </row>
    <row r="1039" spans="1:11" x14ac:dyDescent="0.25">
      <c r="A1039" t="s">
        <v>4354</v>
      </c>
      <c r="B1039" t="s">
        <v>8427</v>
      </c>
      <c r="C1039" t="s">
        <v>6278</v>
      </c>
      <c r="D1039" t="s">
        <v>6304</v>
      </c>
      <c r="E1039">
        <v>1857</v>
      </c>
      <c r="F1039" t="str">
        <f t="shared" si="16"/>
        <v>19th</v>
      </c>
      <c r="H1039" t="s">
        <v>4378</v>
      </c>
      <c r="J1039" t="s">
        <v>4442</v>
      </c>
      <c r="K1039">
        <v>69090</v>
      </c>
    </row>
    <row r="1040" spans="1:11" x14ac:dyDescent="0.25">
      <c r="A1040" t="s">
        <v>4354</v>
      </c>
      <c r="B1040" t="s">
        <v>4379</v>
      </c>
      <c r="C1040" t="s">
        <v>6723</v>
      </c>
      <c r="D1040" t="s">
        <v>6772</v>
      </c>
      <c r="E1040">
        <v>1895</v>
      </c>
      <c r="F1040" t="str">
        <f t="shared" si="16"/>
        <v>19th</v>
      </c>
      <c r="H1040" t="s">
        <v>4417</v>
      </c>
      <c r="J1040" t="s">
        <v>4379</v>
      </c>
      <c r="K1040">
        <v>2230</v>
      </c>
    </row>
    <row r="1041" spans="1:11" x14ac:dyDescent="0.25">
      <c r="A1041" t="s">
        <v>4354</v>
      </c>
      <c r="B1041" t="s">
        <v>4379</v>
      </c>
      <c r="C1041" t="s">
        <v>6723</v>
      </c>
      <c r="D1041" t="s">
        <v>6834</v>
      </c>
      <c r="E1041">
        <v>1899</v>
      </c>
      <c r="F1041" t="str">
        <f t="shared" si="16"/>
        <v>19th</v>
      </c>
      <c r="H1041" t="s">
        <v>4417</v>
      </c>
      <c r="J1041" t="s">
        <v>4379</v>
      </c>
      <c r="K1041">
        <v>22809</v>
      </c>
    </row>
    <row r="1042" spans="1:11" x14ac:dyDescent="0.25">
      <c r="A1042" t="s">
        <v>4354</v>
      </c>
      <c r="B1042" t="s">
        <v>4379</v>
      </c>
      <c r="C1042" t="s">
        <v>6723</v>
      </c>
      <c r="D1042" t="s">
        <v>6724</v>
      </c>
      <c r="E1042">
        <v>1891</v>
      </c>
      <c r="F1042" t="str">
        <f t="shared" si="16"/>
        <v>19th</v>
      </c>
      <c r="H1042" t="s">
        <v>4417</v>
      </c>
      <c r="J1042" t="s">
        <v>4379</v>
      </c>
      <c r="K1042">
        <v>13829</v>
      </c>
    </row>
    <row r="1043" spans="1:11" x14ac:dyDescent="0.25">
      <c r="A1043" t="s">
        <v>4354</v>
      </c>
      <c r="B1043" t="s">
        <v>4379</v>
      </c>
      <c r="C1043" t="s">
        <v>6723</v>
      </c>
      <c r="D1043" t="s">
        <v>6835</v>
      </c>
      <c r="E1043">
        <v>1899</v>
      </c>
      <c r="F1043" t="str">
        <f t="shared" si="16"/>
        <v>19th</v>
      </c>
      <c r="H1043" t="s">
        <v>4417</v>
      </c>
      <c r="J1043" t="s">
        <v>4379</v>
      </c>
      <c r="K1043">
        <v>2424</v>
      </c>
    </row>
    <row r="1044" spans="1:11" x14ac:dyDescent="0.25">
      <c r="A1044" t="s">
        <v>4354</v>
      </c>
      <c r="B1044" t="s">
        <v>8428</v>
      </c>
      <c r="C1044" t="s">
        <v>6420</v>
      </c>
      <c r="D1044" t="s">
        <v>6421</v>
      </c>
      <c r="E1044">
        <v>1866</v>
      </c>
      <c r="F1044" t="str">
        <f t="shared" si="16"/>
        <v>19th</v>
      </c>
      <c r="H1044" t="s">
        <v>4481</v>
      </c>
      <c r="J1044" t="s">
        <v>4442</v>
      </c>
      <c r="K1044">
        <v>240754</v>
      </c>
    </row>
    <row r="1045" spans="1:11" x14ac:dyDescent="0.25">
      <c r="A1045" t="s">
        <v>4354</v>
      </c>
      <c r="B1045" t="s">
        <v>4379</v>
      </c>
      <c r="C1045" t="s">
        <v>6381</v>
      </c>
      <c r="D1045" t="s">
        <v>6382</v>
      </c>
      <c r="E1045">
        <v>1863</v>
      </c>
      <c r="F1045" t="str">
        <f t="shared" si="16"/>
        <v>19th</v>
      </c>
      <c r="H1045" t="s">
        <v>4542</v>
      </c>
      <c r="J1045" t="s">
        <v>4442</v>
      </c>
      <c r="K1045">
        <v>26944</v>
      </c>
    </row>
    <row r="1046" spans="1:11" x14ac:dyDescent="0.25">
      <c r="A1046" t="s">
        <v>4354</v>
      </c>
      <c r="B1046" t="s">
        <v>4379</v>
      </c>
      <c r="C1046" t="s">
        <v>5884</v>
      </c>
      <c r="D1046" t="s">
        <v>36</v>
      </c>
      <c r="E1046">
        <v>1827</v>
      </c>
      <c r="F1046" t="str">
        <f t="shared" si="16"/>
        <v>19th</v>
      </c>
      <c r="H1046" t="s">
        <v>4542</v>
      </c>
      <c r="J1046" t="s">
        <v>4442</v>
      </c>
      <c r="K1046">
        <v>50795</v>
      </c>
    </row>
    <row r="1047" spans="1:11" x14ac:dyDescent="0.25">
      <c r="A1047" t="s">
        <v>4354</v>
      </c>
      <c r="B1047" t="s">
        <v>4379</v>
      </c>
      <c r="C1047" t="s">
        <v>4384</v>
      </c>
      <c r="D1047" t="s">
        <v>5830</v>
      </c>
      <c r="E1047">
        <v>1817</v>
      </c>
      <c r="F1047" t="str">
        <f t="shared" si="16"/>
        <v>19th</v>
      </c>
      <c r="H1047" t="s">
        <v>4402</v>
      </c>
      <c r="J1047" t="s">
        <v>4442</v>
      </c>
      <c r="K1047">
        <v>12048</v>
      </c>
    </row>
    <row r="1048" spans="1:11" x14ac:dyDescent="0.25">
      <c r="A1048" t="s">
        <v>4354</v>
      </c>
      <c r="B1048" t="s">
        <v>6505</v>
      </c>
      <c r="C1048" t="s">
        <v>6503</v>
      </c>
      <c r="D1048" t="s">
        <v>6504</v>
      </c>
      <c r="E1048">
        <v>1873</v>
      </c>
      <c r="F1048" t="str">
        <f t="shared" si="16"/>
        <v>19th</v>
      </c>
      <c r="H1048" t="s">
        <v>4417</v>
      </c>
      <c r="J1048" t="s">
        <v>4379</v>
      </c>
      <c r="K1048">
        <v>152664</v>
      </c>
    </row>
    <row r="1049" spans="1:11" x14ac:dyDescent="0.25">
      <c r="A1049" t="s">
        <v>4354</v>
      </c>
      <c r="B1049" t="s">
        <v>4379</v>
      </c>
      <c r="C1049" t="s">
        <v>5860</v>
      </c>
      <c r="D1049" t="s">
        <v>5861</v>
      </c>
      <c r="E1049">
        <v>1824</v>
      </c>
      <c r="F1049" t="str">
        <f t="shared" si="16"/>
        <v>19th</v>
      </c>
      <c r="H1049" t="s">
        <v>4378</v>
      </c>
      <c r="J1049" t="s">
        <v>4442</v>
      </c>
      <c r="K1049">
        <v>110915</v>
      </c>
    </row>
    <row r="1050" spans="1:11" x14ac:dyDescent="0.25">
      <c r="A1050" t="s">
        <v>4354</v>
      </c>
      <c r="B1050" t="s">
        <v>4379</v>
      </c>
      <c r="C1050" t="s">
        <v>5860</v>
      </c>
      <c r="D1050" t="s">
        <v>5982</v>
      </c>
      <c r="E1050">
        <v>1835</v>
      </c>
      <c r="F1050" t="str">
        <f t="shared" si="16"/>
        <v>19th</v>
      </c>
      <c r="H1050" t="s">
        <v>4542</v>
      </c>
      <c r="J1050" t="s">
        <v>4442</v>
      </c>
      <c r="K1050">
        <v>88452</v>
      </c>
    </row>
    <row r="1051" spans="1:11" x14ac:dyDescent="0.25">
      <c r="A1051" t="s">
        <v>4354</v>
      </c>
      <c r="B1051" t="s">
        <v>8153</v>
      </c>
      <c r="C1051" t="s">
        <v>5860</v>
      </c>
      <c r="D1051" t="s">
        <v>6061</v>
      </c>
      <c r="E1051">
        <v>1839</v>
      </c>
      <c r="F1051" t="str">
        <f t="shared" si="16"/>
        <v>19th</v>
      </c>
      <c r="H1051" t="s">
        <v>4542</v>
      </c>
      <c r="J1051" t="s">
        <v>4442</v>
      </c>
      <c r="K1051">
        <v>71511</v>
      </c>
    </row>
    <row r="1052" spans="1:11" x14ac:dyDescent="0.25">
      <c r="A1052" t="s">
        <v>4354</v>
      </c>
      <c r="B1052" t="s">
        <v>8152</v>
      </c>
      <c r="C1052" t="s">
        <v>5860</v>
      </c>
      <c r="D1052" t="s">
        <v>5928</v>
      </c>
      <c r="E1052">
        <v>1832</v>
      </c>
      <c r="F1052" t="str">
        <f t="shared" si="16"/>
        <v>19th</v>
      </c>
      <c r="H1052" t="s">
        <v>4542</v>
      </c>
      <c r="J1052" t="s">
        <v>4442</v>
      </c>
      <c r="K1052">
        <v>87188</v>
      </c>
    </row>
    <row r="1053" spans="1:11" x14ac:dyDescent="0.25">
      <c r="A1053" t="s">
        <v>4354</v>
      </c>
      <c r="B1053" t="s">
        <v>8429</v>
      </c>
      <c r="C1053" t="s">
        <v>5860</v>
      </c>
      <c r="D1053" t="s">
        <v>5928</v>
      </c>
      <c r="E1053">
        <v>1845</v>
      </c>
      <c r="F1053" t="str">
        <f t="shared" si="16"/>
        <v>19th</v>
      </c>
      <c r="H1053" t="s">
        <v>4542</v>
      </c>
      <c r="J1053" t="s">
        <v>4442</v>
      </c>
      <c r="K1053">
        <v>87188</v>
      </c>
    </row>
    <row r="1054" spans="1:11" x14ac:dyDescent="0.25">
      <c r="A1054" t="s">
        <v>4354</v>
      </c>
      <c r="B1054" t="s">
        <v>4379</v>
      </c>
      <c r="C1054" t="s">
        <v>5860</v>
      </c>
      <c r="D1054" t="s">
        <v>5945</v>
      </c>
      <c r="E1054">
        <v>1833</v>
      </c>
      <c r="F1054" t="str">
        <f t="shared" si="16"/>
        <v>19th</v>
      </c>
      <c r="H1054" t="s">
        <v>4402</v>
      </c>
      <c r="J1054" t="s">
        <v>4442</v>
      </c>
      <c r="K1054">
        <v>16317</v>
      </c>
    </row>
    <row r="1055" spans="1:11" x14ac:dyDescent="0.25">
      <c r="A1055" t="s">
        <v>4354</v>
      </c>
      <c r="B1055" t="s">
        <v>4379</v>
      </c>
      <c r="C1055" t="s">
        <v>6114</v>
      </c>
      <c r="D1055" t="s">
        <v>6422</v>
      </c>
      <c r="E1055">
        <v>1866</v>
      </c>
      <c r="F1055" t="str">
        <f t="shared" si="16"/>
        <v>19th</v>
      </c>
      <c r="H1055" t="s">
        <v>4472</v>
      </c>
      <c r="J1055" t="s">
        <v>4442</v>
      </c>
      <c r="K1055">
        <v>13406</v>
      </c>
    </row>
    <row r="1056" spans="1:11" x14ac:dyDescent="0.25">
      <c r="A1056" t="s">
        <v>4354</v>
      </c>
      <c r="B1056" t="s">
        <v>4379</v>
      </c>
      <c r="C1056" t="s">
        <v>6114</v>
      </c>
      <c r="D1056" t="s">
        <v>6115</v>
      </c>
      <c r="E1056">
        <v>1842</v>
      </c>
      <c r="F1056" t="str">
        <f t="shared" si="16"/>
        <v>19th</v>
      </c>
      <c r="H1056" t="s">
        <v>4382</v>
      </c>
      <c r="J1056" t="s">
        <v>4383</v>
      </c>
      <c r="K1056">
        <v>43596</v>
      </c>
    </row>
    <row r="1057" spans="1:11" x14ac:dyDescent="0.25">
      <c r="A1057" t="s">
        <v>4354</v>
      </c>
      <c r="B1057" t="s">
        <v>4379</v>
      </c>
      <c r="C1057" t="s">
        <v>6114</v>
      </c>
      <c r="D1057" t="s">
        <v>6518</v>
      </c>
      <c r="E1057">
        <v>1874</v>
      </c>
      <c r="F1057" t="str">
        <f t="shared" si="16"/>
        <v>19th</v>
      </c>
      <c r="H1057" t="s">
        <v>4382</v>
      </c>
      <c r="J1057" t="s">
        <v>4383</v>
      </c>
      <c r="K1057">
        <v>32970</v>
      </c>
    </row>
    <row r="1058" spans="1:11" x14ac:dyDescent="0.25">
      <c r="A1058" t="s">
        <v>4354</v>
      </c>
      <c r="B1058" t="s">
        <v>4379</v>
      </c>
      <c r="C1058" t="s">
        <v>6114</v>
      </c>
      <c r="D1058" t="s">
        <v>6165</v>
      </c>
      <c r="E1058">
        <v>1846</v>
      </c>
      <c r="F1058" t="str">
        <f t="shared" si="16"/>
        <v>19th</v>
      </c>
      <c r="H1058" t="s">
        <v>4382</v>
      </c>
      <c r="J1058" t="s">
        <v>4383</v>
      </c>
      <c r="K1058">
        <v>9069</v>
      </c>
    </row>
    <row r="1059" spans="1:11" x14ac:dyDescent="0.25">
      <c r="A1059" t="s">
        <v>4354</v>
      </c>
      <c r="B1059" t="s">
        <v>4379</v>
      </c>
      <c r="C1059" t="s">
        <v>6114</v>
      </c>
      <c r="D1059" t="s">
        <v>6327</v>
      </c>
      <c r="E1059">
        <v>1859</v>
      </c>
      <c r="F1059" t="str">
        <f t="shared" si="16"/>
        <v>19th</v>
      </c>
      <c r="H1059" t="s">
        <v>4382</v>
      </c>
      <c r="J1059" t="s">
        <v>4383</v>
      </c>
      <c r="K1059">
        <v>27370</v>
      </c>
    </row>
    <row r="1060" spans="1:11" x14ac:dyDescent="0.25">
      <c r="A1060" t="s">
        <v>4354</v>
      </c>
      <c r="B1060" t="s">
        <v>4379</v>
      </c>
      <c r="C1060" t="s">
        <v>5885</v>
      </c>
      <c r="D1060" t="s">
        <v>5886</v>
      </c>
      <c r="E1060">
        <v>1827</v>
      </c>
      <c r="F1060" t="str">
        <f t="shared" si="16"/>
        <v>19th</v>
      </c>
      <c r="H1060" t="s">
        <v>4382</v>
      </c>
      <c r="J1060" t="s">
        <v>4383</v>
      </c>
      <c r="K1060">
        <v>48918</v>
      </c>
    </row>
    <row r="1061" spans="1:11" x14ac:dyDescent="0.25">
      <c r="A1061" t="s">
        <v>4354</v>
      </c>
      <c r="B1061" t="s">
        <v>4379</v>
      </c>
      <c r="C1061" t="s">
        <v>5885</v>
      </c>
      <c r="D1061" t="s">
        <v>5887</v>
      </c>
      <c r="E1061">
        <v>1827</v>
      </c>
      <c r="F1061" t="str">
        <f t="shared" ref="F1061:F1124" si="17">IF(E1061&lt;1200,"12th",IF(AND(1199&lt;E1061,E1061&lt;1300),"13th",IF(AND(1299&lt;E1061,E1061&lt;1400),"14th",IF(AND(1399&lt;E1061,E1061&lt;1500),"15th",IF(AND(1499&lt;E1061,E1061&lt;1600),"16th",IF(AND(1599&lt;E1061,E1061&lt;1700),"17th",IF(AND(1699&lt;E1061,E1061&lt;1800),"18th",IF(AND(1799&lt;E1061,E1061&lt;1900),"19th",IF(AND(1899&lt;E1061,E1061&lt;2000),"20th",)))))))))</f>
        <v>19th</v>
      </c>
      <c r="H1061" t="s">
        <v>4382</v>
      </c>
      <c r="J1061" t="s">
        <v>4383</v>
      </c>
      <c r="K1061">
        <v>14067</v>
      </c>
    </row>
    <row r="1062" spans="1:11" x14ac:dyDescent="0.25">
      <c r="A1062" t="s">
        <v>4354</v>
      </c>
      <c r="B1062" t="s">
        <v>8430</v>
      </c>
      <c r="C1062" t="s">
        <v>5862</v>
      </c>
      <c r="D1062" t="s">
        <v>5863</v>
      </c>
      <c r="E1062">
        <v>1824</v>
      </c>
      <c r="F1062" t="str">
        <f t="shared" si="17"/>
        <v>19th</v>
      </c>
      <c r="H1062" t="s">
        <v>4402</v>
      </c>
      <c r="J1062" t="s">
        <v>4442</v>
      </c>
      <c r="K1062">
        <v>295212</v>
      </c>
    </row>
    <row r="1063" spans="1:11" x14ac:dyDescent="0.25">
      <c r="A1063" t="s">
        <v>4354</v>
      </c>
      <c r="B1063" t="s">
        <v>4379</v>
      </c>
      <c r="C1063" t="s">
        <v>5917</v>
      </c>
      <c r="D1063" t="s">
        <v>6062</v>
      </c>
      <c r="E1063">
        <v>1839</v>
      </c>
      <c r="F1063" t="str">
        <f t="shared" si="17"/>
        <v>19th</v>
      </c>
      <c r="H1063" t="s">
        <v>4481</v>
      </c>
      <c r="J1063" t="s">
        <v>4442</v>
      </c>
      <c r="K1063">
        <v>47425</v>
      </c>
    </row>
    <row r="1064" spans="1:11" x14ac:dyDescent="0.25">
      <c r="A1064" t="s">
        <v>4354</v>
      </c>
      <c r="B1064" t="s">
        <v>4379</v>
      </c>
      <c r="C1064" t="s">
        <v>5917</v>
      </c>
      <c r="D1064" t="s">
        <v>6127</v>
      </c>
      <c r="E1064">
        <v>1843</v>
      </c>
      <c r="F1064" t="str">
        <f t="shared" si="17"/>
        <v>19th</v>
      </c>
      <c r="H1064" t="s">
        <v>4378</v>
      </c>
      <c r="J1064" t="s">
        <v>4379</v>
      </c>
      <c r="K1064">
        <v>16483</v>
      </c>
    </row>
    <row r="1065" spans="1:11" x14ac:dyDescent="0.25">
      <c r="A1065" t="s">
        <v>4354</v>
      </c>
      <c r="B1065" t="s">
        <v>4379</v>
      </c>
      <c r="C1065" t="s">
        <v>5917</v>
      </c>
      <c r="D1065" t="s">
        <v>6108</v>
      </c>
      <c r="E1065">
        <v>1841</v>
      </c>
      <c r="F1065" t="str">
        <f t="shared" si="17"/>
        <v>19th</v>
      </c>
      <c r="H1065" t="s">
        <v>4378</v>
      </c>
      <c r="J1065" t="s">
        <v>4379</v>
      </c>
      <c r="K1065">
        <v>36765</v>
      </c>
    </row>
    <row r="1066" spans="1:11" x14ac:dyDescent="0.25">
      <c r="A1066" t="s">
        <v>4354</v>
      </c>
      <c r="B1066" t="s">
        <v>4379</v>
      </c>
      <c r="C1066" t="s">
        <v>5917</v>
      </c>
      <c r="D1066" t="s">
        <v>5918</v>
      </c>
      <c r="E1066">
        <v>1831</v>
      </c>
      <c r="F1066" t="str">
        <f t="shared" si="17"/>
        <v>19th</v>
      </c>
      <c r="H1066" t="s">
        <v>4378</v>
      </c>
      <c r="J1066" t="s">
        <v>4379</v>
      </c>
      <c r="K1066">
        <v>7489</v>
      </c>
    </row>
    <row r="1067" spans="1:11" x14ac:dyDescent="0.25">
      <c r="A1067" t="s">
        <v>4354</v>
      </c>
      <c r="B1067" t="s">
        <v>4379</v>
      </c>
      <c r="C1067" t="s">
        <v>5917</v>
      </c>
      <c r="D1067" t="s">
        <v>6392</v>
      </c>
      <c r="E1067">
        <v>1864</v>
      </c>
      <c r="F1067" t="str">
        <f t="shared" si="17"/>
        <v>19th</v>
      </c>
      <c r="H1067" t="s">
        <v>4378</v>
      </c>
      <c r="J1067" t="s">
        <v>4379</v>
      </c>
      <c r="K1067">
        <v>52011</v>
      </c>
    </row>
    <row r="1068" spans="1:11" x14ac:dyDescent="0.25">
      <c r="A1068" t="s">
        <v>4354</v>
      </c>
      <c r="B1068" t="s">
        <v>4379</v>
      </c>
      <c r="C1068" t="s">
        <v>5917</v>
      </c>
      <c r="D1068" t="s">
        <v>5919</v>
      </c>
      <c r="E1068">
        <v>1831</v>
      </c>
      <c r="F1068" t="str">
        <f t="shared" si="17"/>
        <v>19th</v>
      </c>
      <c r="H1068" t="s">
        <v>4378</v>
      </c>
      <c r="J1068" t="s">
        <v>4379</v>
      </c>
      <c r="K1068">
        <v>8572</v>
      </c>
    </row>
    <row r="1069" spans="1:11" x14ac:dyDescent="0.25">
      <c r="A1069" t="s">
        <v>4354</v>
      </c>
      <c r="B1069" t="s">
        <v>8431</v>
      </c>
      <c r="C1069" t="s">
        <v>5917</v>
      </c>
      <c r="D1069" t="s">
        <v>6328</v>
      </c>
      <c r="E1069">
        <v>1859</v>
      </c>
      <c r="F1069" t="str">
        <f t="shared" si="17"/>
        <v>19th</v>
      </c>
      <c r="H1069" t="s">
        <v>4378</v>
      </c>
      <c r="J1069" t="s">
        <v>4379</v>
      </c>
      <c r="K1069">
        <v>78313</v>
      </c>
    </row>
    <row r="1070" spans="1:11" x14ac:dyDescent="0.25">
      <c r="A1070" t="s">
        <v>4354</v>
      </c>
      <c r="B1070" t="s">
        <v>4379</v>
      </c>
      <c r="C1070" t="s">
        <v>5917</v>
      </c>
      <c r="D1070" t="s">
        <v>6520</v>
      </c>
      <c r="E1070">
        <v>1874</v>
      </c>
      <c r="F1070" t="str">
        <f t="shared" si="17"/>
        <v>19th</v>
      </c>
      <c r="H1070" t="s">
        <v>4378</v>
      </c>
      <c r="J1070" t="s">
        <v>4379</v>
      </c>
      <c r="K1070">
        <v>23440</v>
      </c>
    </row>
    <row r="1071" spans="1:11" x14ac:dyDescent="0.25">
      <c r="A1071" t="s">
        <v>4354</v>
      </c>
      <c r="B1071" t="s">
        <v>8432</v>
      </c>
      <c r="C1071" t="s">
        <v>5917</v>
      </c>
      <c r="D1071" t="s">
        <v>6521</v>
      </c>
      <c r="E1071">
        <v>1874</v>
      </c>
      <c r="F1071" t="str">
        <f t="shared" si="17"/>
        <v>19th</v>
      </c>
      <c r="H1071" t="s">
        <v>4378</v>
      </c>
      <c r="J1071" t="s">
        <v>4379</v>
      </c>
      <c r="K1071">
        <v>15095</v>
      </c>
    </row>
    <row r="1072" spans="1:11" x14ac:dyDescent="0.25">
      <c r="A1072" t="s">
        <v>4354</v>
      </c>
      <c r="B1072" t="s">
        <v>8433</v>
      </c>
      <c r="C1072" t="s">
        <v>5917</v>
      </c>
      <c r="D1072" t="s">
        <v>6522</v>
      </c>
      <c r="E1072">
        <v>1874</v>
      </c>
      <c r="F1072" t="str">
        <f t="shared" si="17"/>
        <v>19th</v>
      </c>
      <c r="H1072" t="s">
        <v>4378</v>
      </c>
      <c r="J1072" t="s">
        <v>4379</v>
      </c>
      <c r="K1072">
        <v>20222</v>
      </c>
    </row>
    <row r="1073" spans="1:11" x14ac:dyDescent="0.25">
      <c r="A1073" t="s">
        <v>4354</v>
      </c>
      <c r="B1073" t="s">
        <v>4379</v>
      </c>
      <c r="C1073" t="s">
        <v>5917</v>
      </c>
      <c r="D1073" t="s">
        <v>6523</v>
      </c>
      <c r="E1073">
        <v>1874</v>
      </c>
      <c r="F1073" t="str">
        <f t="shared" si="17"/>
        <v>19th</v>
      </c>
      <c r="H1073" t="s">
        <v>4378</v>
      </c>
      <c r="J1073" t="s">
        <v>4379</v>
      </c>
      <c r="K1073">
        <v>17283</v>
      </c>
    </row>
    <row r="1074" spans="1:11" x14ac:dyDescent="0.25">
      <c r="A1074" t="s">
        <v>4354</v>
      </c>
      <c r="B1074" t="s">
        <v>4379</v>
      </c>
      <c r="C1074" t="s">
        <v>5917</v>
      </c>
      <c r="D1074" t="s">
        <v>6524</v>
      </c>
      <c r="E1074">
        <v>1874</v>
      </c>
      <c r="F1074" t="str">
        <f t="shared" si="17"/>
        <v>19th</v>
      </c>
      <c r="H1074" t="s">
        <v>4378</v>
      </c>
      <c r="J1074" t="s">
        <v>4379</v>
      </c>
      <c r="K1074">
        <v>8032</v>
      </c>
    </row>
    <row r="1075" spans="1:11" x14ac:dyDescent="0.25">
      <c r="A1075" t="s">
        <v>4354</v>
      </c>
      <c r="B1075" t="s">
        <v>4379</v>
      </c>
      <c r="C1075" t="s">
        <v>5917</v>
      </c>
      <c r="D1075" t="s">
        <v>6519</v>
      </c>
      <c r="E1075">
        <v>1874</v>
      </c>
      <c r="F1075" t="str">
        <f t="shared" si="17"/>
        <v>19th</v>
      </c>
      <c r="H1075" t="s">
        <v>4378</v>
      </c>
      <c r="J1075" t="s">
        <v>4379</v>
      </c>
      <c r="K1075">
        <v>20403</v>
      </c>
    </row>
    <row r="1076" spans="1:11" x14ac:dyDescent="0.25">
      <c r="A1076" t="s">
        <v>4354</v>
      </c>
      <c r="B1076" t="s">
        <v>4379</v>
      </c>
      <c r="C1076" t="s">
        <v>5917</v>
      </c>
      <c r="D1076" t="s">
        <v>6044</v>
      </c>
      <c r="E1076">
        <v>1838</v>
      </c>
      <c r="F1076" t="str">
        <f t="shared" si="17"/>
        <v>19th</v>
      </c>
      <c r="H1076" t="s">
        <v>4481</v>
      </c>
      <c r="J1076" t="s">
        <v>4442</v>
      </c>
      <c r="K1076">
        <v>60832</v>
      </c>
    </row>
    <row r="1077" spans="1:11" x14ac:dyDescent="0.25">
      <c r="A1077" t="s">
        <v>4354</v>
      </c>
      <c r="B1077" t="s">
        <v>4379</v>
      </c>
      <c r="C1077" t="s">
        <v>5917</v>
      </c>
      <c r="D1077" t="s">
        <v>6393</v>
      </c>
      <c r="E1077">
        <v>1864</v>
      </c>
      <c r="F1077" t="str">
        <f t="shared" si="17"/>
        <v>19th</v>
      </c>
      <c r="H1077" t="s">
        <v>4481</v>
      </c>
      <c r="J1077" t="s">
        <v>4442</v>
      </c>
      <c r="K1077">
        <v>11410</v>
      </c>
    </row>
    <row r="1078" spans="1:11" x14ac:dyDescent="0.25">
      <c r="A1078" t="s">
        <v>4354</v>
      </c>
      <c r="B1078" t="s">
        <v>4379</v>
      </c>
      <c r="C1078" t="s">
        <v>5917</v>
      </c>
      <c r="D1078" t="s">
        <v>6316</v>
      </c>
      <c r="E1078">
        <v>1858</v>
      </c>
      <c r="F1078" t="str">
        <f t="shared" si="17"/>
        <v>19th</v>
      </c>
      <c r="H1078" t="s">
        <v>4481</v>
      </c>
      <c r="J1078" t="s">
        <v>4442</v>
      </c>
      <c r="K1078">
        <v>7463</v>
      </c>
    </row>
    <row r="1079" spans="1:11" x14ac:dyDescent="0.25">
      <c r="A1079" t="s">
        <v>4354</v>
      </c>
      <c r="B1079" t="s">
        <v>4379</v>
      </c>
      <c r="C1079" t="s">
        <v>5917</v>
      </c>
      <c r="D1079" t="s">
        <v>6293</v>
      </c>
      <c r="E1079">
        <v>1856</v>
      </c>
      <c r="F1079" t="str">
        <f t="shared" si="17"/>
        <v>19th</v>
      </c>
      <c r="H1079" t="s">
        <v>4481</v>
      </c>
      <c r="J1079" t="s">
        <v>4442</v>
      </c>
      <c r="K1079">
        <v>19657</v>
      </c>
    </row>
    <row r="1080" spans="1:11" x14ac:dyDescent="0.25">
      <c r="A1080" t="s">
        <v>4354</v>
      </c>
      <c r="B1080" t="s">
        <v>8434</v>
      </c>
      <c r="C1080" t="s">
        <v>5917</v>
      </c>
      <c r="D1080" t="s">
        <v>6648</v>
      </c>
      <c r="E1080">
        <v>1886</v>
      </c>
      <c r="F1080" t="str">
        <f t="shared" si="17"/>
        <v>19th</v>
      </c>
      <c r="H1080" t="s">
        <v>4378</v>
      </c>
      <c r="J1080" t="s">
        <v>4379</v>
      </c>
      <c r="K1080">
        <v>4550</v>
      </c>
    </row>
    <row r="1081" spans="1:11" x14ac:dyDescent="0.25">
      <c r="A1081" t="s">
        <v>4354</v>
      </c>
      <c r="B1081" t="s">
        <v>8435</v>
      </c>
      <c r="C1081" t="s">
        <v>5917</v>
      </c>
      <c r="D1081" t="s">
        <v>6224</v>
      </c>
      <c r="E1081">
        <v>1851</v>
      </c>
      <c r="F1081" t="str">
        <f t="shared" si="17"/>
        <v>19th</v>
      </c>
      <c r="H1081" t="s">
        <v>4378</v>
      </c>
      <c r="J1081" t="s">
        <v>4379</v>
      </c>
      <c r="K1081">
        <v>143601</v>
      </c>
    </row>
    <row r="1082" spans="1:11" x14ac:dyDescent="0.25">
      <c r="A1082" t="s">
        <v>4354</v>
      </c>
      <c r="B1082" t="s">
        <v>4379</v>
      </c>
      <c r="C1082" t="s">
        <v>6078</v>
      </c>
      <c r="D1082" t="s">
        <v>6079</v>
      </c>
      <c r="E1082">
        <v>1840</v>
      </c>
      <c r="F1082" t="str">
        <f t="shared" si="17"/>
        <v>19th</v>
      </c>
      <c r="H1082" t="s">
        <v>4382</v>
      </c>
      <c r="J1082" t="s">
        <v>4383</v>
      </c>
      <c r="K1082">
        <v>34525</v>
      </c>
    </row>
    <row r="1083" spans="1:11" x14ac:dyDescent="0.25">
      <c r="A1083" t="s">
        <v>4354</v>
      </c>
      <c r="B1083" t="s">
        <v>8046</v>
      </c>
      <c r="C1083" t="s">
        <v>6078</v>
      </c>
      <c r="D1083" t="s">
        <v>4506</v>
      </c>
      <c r="E1083">
        <v>1865</v>
      </c>
      <c r="F1083" t="str">
        <f t="shared" si="17"/>
        <v>19th</v>
      </c>
      <c r="H1083" t="s">
        <v>4382</v>
      </c>
      <c r="J1083" t="s">
        <v>4383</v>
      </c>
      <c r="K1083">
        <v>25574</v>
      </c>
    </row>
    <row r="1084" spans="1:11" x14ac:dyDescent="0.25">
      <c r="A1084" t="s">
        <v>4354</v>
      </c>
      <c r="B1084" t="s">
        <v>4379</v>
      </c>
      <c r="C1084" t="s">
        <v>6671</v>
      </c>
      <c r="D1084" t="s">
        <v>6725</v>
      </c>
      <c r="E1084">
        <v>1891</v>
      </c>
      <c r="F1084" t="str">
        <f t="shared" si="17"/>
        <v>19th</v>
      </c>
      <c r="H1084" t="s">
        <v>4378</v>
      </c>
      <c r="J1084" t="s">
        <v>4442</v>
      </c>
      <c r="K1084">
        <v>34581</v>
      </c>
    </row>
    <row r="1085" spans="1:11" x14ac:dyDescent="0.25">
      <c r="A1085" t="s">
        <v>4354</v>
      </c>
      <c r="B1085" t="s">
        <v>4379</v>
      </c>
      <c r="C1085" t="s">
        <v>6671</v>
      </c>
      <c r="D1085" t="s">
        <v>6817</v>
      </c>
      <c r="E1085">
        <v>1898</v>
      </c>
      <c r="F1085" t="str">
        <f t="shared" si="17"/>
        <v>19th</v>
      </c>
      <c r="H1085" t="s">
        <v>4481</v>
      </c>
      <c r="J1085" t="s">
        <v>4442</v>
      </c>
      <c r="K1085">
        <v>49419</v>
      </c>
    </row>
    <row r="1086" spans="1:11" x14ac:dyDescent="0.25">
      <c r="A1086" t="s">
        <v>4354</v>
      </c>
      <c r="B1086" t="s">
        <v>8436</v>
      </c>
      <c r="C1086" t="s">
        <v>6671</v>
      </c>
      <c r="D1086" t="s">
        <v>6672</v>
      </c>
      <c r="E1086">
        <v>1888</v>
      </c>
      <c r="F1086" t="str">
        <f t="shared" si="17"/>
        <v>19th</v>
      </c>
      <c r="H1086" t="s">
        <v>4378</v>
      </c>
      <c r="J1086" t="s">
        <v>4442</v>
      </c>
      <c r="K1086">
        <v>27351</v>
      </c>
    </row>
    <row r="1087" spans="1:11" x14ac:dyDescent="0.25">
      <c r="A1087" t="s">
        <v>4354</v>
      </c>
      <c r="B1087" t="s">
        <v>4379</v>
      </c>
      <c r="C1087" t="s">
        <v>6671</v>
      </c>
      <c r="D1087" t="s">
        <v>6688</v>
      </c>
      <c r="E1087">
        <v>1889</v>
      </c>
      <c r="F1087" t="str">
        <f t="shared" si="17"/>
        <v>19th</v>
      </c>
      <c r="H1087" t="s">
        <v>4378</v>
      </c>
      <c r="J1087" t="s">
        <v>4442</v>
      </c>
      <c r="K1087">
        <v>41913</v>
      </c>
    </row>
    <row r="1088" spans="1:11" x14ac:dyDescent="0.25">
      <c r="A1088" t="s">
        <v>4354</v>
      </c>
      <c r="B1088" t="s">
        <v>8437</v>
      </c>
      <c r="C1088" t="s">
        <v>6294</v>
      </c>
      <c r="D1088" t="s">
        <v>6295</v>
      </c>
      <c r="E1088">
        <v>1856</v>
      </c>
      <c r="F1088" t="str">
        <f t="shared" si="17"/>
        <v>19th</v>
      </c>
      <c r="H1088" t="s">
        <v>4472</v>
      </c>
      <c r="J1088" t="s">
        <v>4442</v>
      </c>
      <c r="K1088">
        <v>35373</v>
      </c>
    </row>
    <row r="1089" spans="1:11" x14ac:dyDescent="0.25">
      <c r="A1089" t="s">
        <v>4354</v>
      </c>
      <c r="B1089" t="s">
        <v>4379</v>
      </c>
      <c r="C1089" t="s">
        <v>6149</v>
      </c>
      <c r="D1089" t="s">
        <v>6178</v>
      </c>
      <c r="E1089">
        <v>1847</v>
      </c>
      <c r="F1089" t="str">
        <f t="shared" si="17"/>
        <v>19th</v>
      </c>
      <c r="H1089" t="s">
        <v>4378</v>
      </c>
      <c r="J1089" t="s">
        <v>4379</v>
      </c>
      <c r="K1089">
        <v>11274</v>
      </c>
    </row>
    <row r="1090" spans="1:11" x14ac:dyDescent="0.25">
      <c r="A1090" t="s">
        <v>4354</v>
      </c>
      <c r="B1090" t="s">
        <v>4379</v>
      </c>
      <c r="C1090" t="s">
        <v>6149</v>
      </c>
      <c r="D1090" t="s">
        <v>6305</v>
      </c>
      <c r="E1090">
        <v>1857</v>
      </c>
      <c r="F1090" t="str">
        <f t="shared" si="17"/>
        <v>19th</v>
      </c>
      <c r="H1090" t="s">
        <v>4382</v>
      </c>
      <c r="J1090" t="s">
        <v>4379</v>
      </c>
      <c r="K1090">
        <v>36409</v>
      </c>
    </row>
    <row r="1091" spans="1:11" x14ac:dyDescent="0.25">
      <c r="A1091" t="s">
        <v>4354</v>
      </c>
      <c r="B1091" t="s">
        <v>8438</v>
      </c>
      <c r="C1091" t="s">
        <v>6149</v>
      </c>
      <c r="D1091" t="s">
        <v>6349</v>
      </c>
      <c r="E1091">
        <v>1860</v>
      </c>
      <c r="F1091" t="str">
        <f t="shared" si="17"/>
        <v>19th</v>
      </c>
      <c r="H1091" t="s">
        <v>4402</v>
      </c>
      <c r="J1091" t="s">
        <v>4442</v>
      </c>
      <c r="K1091">
        <v>54590</v>
      </c>
    </row>
    <row r="1092" spans="1:11" x14ac:dyDescent="0.25">
      <c r="A1092" t="s">
        <v>4354</v>
      </c>
      <c r="B1092" t="s">
        <v>4379</v>
      </c>
      <c r="C1092" t="s">
        <v>6149</v>
      </c>
      <c r="D1092" t="s">
        <v>6428</v>
      </c>
      <c r="E1092">
        <v>1867</v>
      </c>
      <c r="F1092" t="str">
        <f t="shared" si="17"/>
        <v>19th</v>
      </c>
      <c r="H1092" t="s">
        <v>4382</v>
      </c>
      <c r="J1092" t="s">
        <v>4442</v>
      </c>
      <c r="K1092">
        <v>28491</v>
      </c>
    </row>
    <row r="1093" spans="1:11" x14ac:dyDescent="0.25">
      <c r="A1093" t="s">
        <v>4354</v>
      </c>
      <c r="B1093" t="s">
        <v>4379</v>
      </c>
      <c r="C1093" t="s">
        <v>6149</v>
      </c>
      <c r="D1093" t="s">
        <v>6150</v>
      </c>
      <c r="E1093">
        <v>1845</v>
      </c>
      <c r="F1093" t="str">
        <f t="shared" si="17"/>
        <v>19th</v>
      </c>
      <c r="H1093" t="s">
        <v>4389</v>
      </c>
      <c r="J1093" t="s">
        <v>4442</v>
      </c>
      <c r="K1093">
        <v>14112</v>
      </c>
    </row>
    <row r="1094" spans="1:11" x14ac:dyDescent="0.25">
      <c r="A1094" t="s">
        <v>4354</v>
      </c>
      <c r="B1094" t="s">
        <v>4379</v>
      </c>
      <c r="C1094" t="s">
        <v>6149</v>
      </c>
      <c r="D1094" t="s">
        <v>6166</v>
      </c>
      <c r="E1094">
        <v>1846</v>
      </c>
      <c r="F1094" t="str">
        <f t="shared" si="17"/>
        <v>19th</v>
      </c>
      <c r="H1094" t="s">
        <v>4389</v>
      </c>
      <c r="J1094" t="s">
        <v>4442</v>
      </c>
      <c r="K1094">
        <v>28166</v>
      </c>
    </row>
    <row r="1095" spans="1:11" x14ac:dyDescent="0.25">
      <c r="A1095" t="s">
        <v>4354</v>
      </c>
      <c r="B1095" t="s">
        <v>8439</v>
      </c>
      <c r="C1095" t="s">
        <v>5754</v>
      </c>
      <c r="D1095" t="s">
        <v>5755</v>
      </c>
      <c r="E1095">
        <v>1802</v>
      </c>
      <c r="F1095" t="str">
        <f t="shared" si="17"/>
        <v>19th</v>
      </c>
      <c r="H1095" t="s">
        <v>4870</v>
      </c>
      <c r="J1095" t="s">
        <v>4442</v>
      </c>
      <c r="K1095">
        <v>66048</v>
      </c>
    </row>
    <row r="1096" spans="1:11" x14ac:dyDescent="0.25">
      <c r="A1096" t="s">
        <v>4354</v>
      </c>
      <c r="B1096" t="s">
        <v>4379</v>
      </c>
      <c r="C1096" t="s">
        <v>6594</v>
      </c>
      <c r="D1096" t="s">
        <v>6637</v>
      </c>
      <c r="E1096">
        <v>1885</v>
      </c>
      <c r="F1096" t="str">
        <f t="shared" si="17"/>
        <v>19th</v>
      </c>
      <c r="H1096" t="s">
        <v>4472</v>
      </c>
      <c r="J1096" t="s">
        <v>4442</v>
      </c>
      <c r="K1096">
        <v>14393</v>
      </c>
    </row>
    <row r="1097" spans="1:11" x14ac:dyDescent="0.25">
      <c r="A1097" t="s">
        <v>4354</v>
      </c>
      <c r="B1097" t="s">
        <v>8440</v>
      </c>
      <c r="C1097" t="s">
        <v>6594</v>
      </c>
      <c r="D1097" t="s">
        <v>6595</v>
      </c>
      <c r="E1097">
        <v>1882</v>
      </c>
      <c r="F1097" t="str">
        <f t="shared" si="17"/>
        <v>19th</v>
      </c>
      <c r="H1097" t="s">
        <v>4472</v>
      </c>
      <c r="J1097" t="s">
        <v>4442</v>
      </c>
      <c r="K1097">
        <v>32097</v>
      </c>
    </row>
    <row r="1098" spans="1:11" x14ac:dyDescent="0.25">
      <c r="A1098" t="s">
        <v>4354</v>
      </c>
      <c r="B1098" t="s">
        <v>8197</v>
      </c>
      <c r="C1098" t="s">
        <v>5892</v>
      </c>
      <c r="D1098" t="s">
        <v>5893</v>
      </c>
      <c r="E1098">
        <v>1829</v>
      </c>
      <c r="F1098" t="str">
        <f t="shared" si="17"/>
        <v>19th</v>
      </c>
      <c r="H1098" t="s">
        <v>4382</v>
      </c>
      <c r="J1098" t="s">
        <v>4383</v>
      </c>
      <c r="K1098">
        <v>69125</v>
      </c>
    </row>
    <row r="1099" spans="1:11" x14ac:dyDescent="0.25">
      <c r="A1099" t="s">
        <v>4354</v>
      </c>
      <c r="B1099" t="s">
        <v>6675</v>
      </c>
      <c r="C1099" t="s">
        <v>6673</v>
      </c>
      <c r="D1099" t="s">
        <v>6674</v>
      </c>
      <c r="E1099">
        <v>1888</v>
      </c>
      <c r="F1099" t="str">
        <f t="shared" si="17"/>
        <v>19th</v>
      </c>
      <c r="H1099" t="s">
        <v>4402</v>
      </c>
      <c r="J1099" t="s">
        <v>4379</v>
      </c>
      <c r="K1099">
        <v>60734</v>
      </c>
    </row>
    <row r="1100" spans="1:11" x14ac:dyDescent="0.25">
      <c r="A1100" t="s">
        <v>4354</v>
      </c>
      <c r="B1100" t="s">
        <v>4379</v>
      </c>
      <c r="C1100" t="s">
        <v>6350</v>
      </c>
      <c r="D1100" t="s">
        <v>6351</v>
      </c>
      <c r="E1100">
        <v>1860</v>
      </c>
      <c r="F1100" t="str">
        <f t="shared" si="17"/>
        <v>19th</v>
      </c>
      <c r="H1100" t="s">
        <v>4402</v>
      </c>
      <c r="J1100" t="s">
        <v>4442</v>
      </c>
      <c r="K1100">
        <v>42480</v>
      </c>
    </row>
    <row r="1101" spans="1:11" x14ac:dyDescent="0.25">
      <c r="A1101" t="s">
        <v>4354</v>
      </c>
      <c r="B1101" t="s">
        <v>8062</v>
      </c>
      <c r="C1101" t="s">
        <v>6350</v>
      </c>
      <c r="D1101" t="s">
        <v>6558</v>
      </c>
      <c r="E1101">
        <v>1878</v>
      </c>
      <c r="F1101" t="str">
        <f t="shared" si="17"/>
        <v>19th</v>
      </c>
      <c r="H1101" t="s">
        <v>4402</v>
      </c>
      <c r="J1101" t="s">
        <v>4442</v>
      </c>
      <c r="K1101">
        <v>121455</v>
      </c>
    </row>
    <row r="1102" spans="1:11" x14ac:dyDescent="0.25">
      <c r="A1102" t="s">
        <v>4354</v>
      </c>
      <c r="B1102" t="s">
        <v>4379</v>
      </c>
      <c r="C1102" t="s">
        <v>6109</v>
      </c>
      <c r="D1102" t="s">
        <v>6110</v>
      </c>
      <c r="E1102">
        <v>1841</v>
      </c>
      <c r="F1102" t="str">
        <f t="shared" si="17"/>
        <v>19th</v>
      </c>
      <c r="H1102" t="s">
        <v>4382</v>
      </c>
      <c r="J1102" t="s">
        <v>4442</v>
      </c>
      <c r="K1102">
        <v>18276</v>
      </c>
    </row>
    <row r="1103" spans="1:11" x14ac:dyDescent="0.25">
      <c r="A1103" t="s">
        <v>4354</v>
      </c>
      <c r="B1103" t="s">
        <v>4379</v>
      </c>
      <c r="C1103" t="s">
        <v>6179</v>
      </c>
      <c r="D1103" t="s">
        <v>5831</v>
      </c>
      <c r="E1103">
        <v>1847</v>
      </c>
      <c r="F1103" t="str">
        <f t="shared" si="17"/>
        <v>19th</v>
      </c>
      <c r="H1103" t="s">
        <v>4402</v>
      </c>
      <c r="J1103" t="s">
        <v>4442</v>
      </c>
      <c r="K1103">
        <v>18351</v>
      </c>
    </row>
    <row r="1104" spans="1:11" x14ac:dyDescent="0.25">
      <c r="A1104" t="s">
        <v>4354</v>
      </c>
      <c r="B1104" t="s">
        <v>4379</v>
      </c>
      <c r="C1104" t="s">
        <v>6488</v>
      </c>
      <c r="D1104" t="s">
        <v>6489</v>
      </c>
      <c r="E1104">
        <v>1872</v>
      </c>
      <c r="F1104" t="str">
        <f t="shared" si="17"/>
        <v>19th</v>
      </c>
      <c r="H1104" t="s">
        <v>4417</v>
      </c>
      <c r="J1104" t="s">
        <v>4379</v>
      </c>
      <c r="K1104">
        <v>20640</v>
      </c>
    </row>
    <row r="1105" spans="1:11" x14ac:dyDescent="0.25">
      <c r="A1105" t="s">
        <v>4354</v>
      </c>
      <c r="B1105" t="s">
        <v>8441</v>
      </c>
      <c r="C1105" t="s">
        <v>6746</v>
      </c>
      <c r="D1105" t="s">
        <v>6747</v>
      </c>
      <c r="E1105">
        <v>1893</v>
      </c>
      <c r="F1105" t="str">
        <f t="shared" si="17"/>
        <v>19th</v>
      </c>
      <c r="H1105" t="s">
        <v>4402</v>
      </c>
      <c r="J1105" t="s">
        <v>4442</v>
      </c>
      <c r="K1105">
        <v>178641</v>
      </c>
    </row>
    <row r="1106" spans="1:11" x14ac:dyDescent="0.25">
      <c r="A1106" t="s">
        <v>4354</v>
      </c>
      <c r="B1106" t="s">
        <v>8442</v>
      </c>
      <c r="C1106" t="s">
        <v>6649</v>
      </c>
      <c r="D1106" t="s">
        <v>6799</v>
      </c>
      <c r="E1106">
        <v>1897</v>
      </c>
      <c r="F1106" t="str">
        <f t="shared" si="17"/>
        <v>19th</v>
      </c>
      <c r="H1106" t="s">
        <v>4378</v>
      </c>
      <c r="J1106" t="s">
        <v>4442</v>
      </c>
      <c r="K1106">
        <v>97332</v>
      </c>
    </row>
    <row r="1107" spans="1:11" x14ac:dyDescent="0.25">
      <c r="A1107" t="s">
        <v>4354</v>
      </c>
      <c r="B1107" t="s">
        <v>6651</v>
      </c>
      <c r="C1107" t="s">
        <v>6649</v>
      </c>
      <c r="D1107" t="s">
        <v>6650</v>
      </c>
      <c r="E1107">
        <v>1886</v>
      </c>
      <c r="F1107" t="str">
        <f t="shared" si="17"/>
        <v>19th</v>
      </c>
      <c r="H1107" t="s">
        <v>4378</v>
      </c>
      <c r="J1107" t="s">
        <v>4379</v>
      </c>
      <c r="K1107">
        <v>112763</v>
      </c>
    </row>
    <row r="1108" spans="1:11" x14ac:dyDescent="0.25">
      <c r="A1108" t="s">
        <v>4354</v>
      </c>
      <c r="B1108" t="s">
        <v>7912</v>
      </c>
      <c r="C1108" t="s">
        <v>5702</v>
      </c>
      <c r="D1108" t="s">
        <v>5742</v>
      </c>
      <c r="E1108">
        <v>1800</v>
      </c>
      <c r="F1108" t="str">
        <f t="shared" si="17"/>
        <v>19th</v>
      </c>
      <c r="H1108" t="s">
        <v>4402</v>
      </c>
      <c r="J1108" t="s">
        <v>4442</v>
      </c>
      <c r="K1108">
        <v>47093</v>
      </c>
    </row>
    <row r="1109" spans="1:11" x14ac:dyDescent="0.25">
      <c r="A1109" t="s">
        <v>4354</v>
      </c>
      <c r="B1109" t="s">
        <v>8443</v>
      </c>
      <c r="C1109" t="s">
        <v>5702</v>
      </c>
      <c r="D1109" t="s">
        <v>5756</v>
      </c>
      <c r="E1109">
        <v>1802</v>
      </c>
      <c r="F1109" t="str">
        <f t="shared" si="17"/>
        <v>19th</v>
      </c>
      <c r="H1109" t="s">
        <v>4402</v>
      </c>
      <c r="J1109" t="s">
        <v>4442</v>
      </c>
      <c r="K1109">
        <v>105246</v>
      </c>
    </row>
    <row r="1110" spans="1:11" x14ac:dyDescent="0.25">
      <c r="A1110" t="s">
        <v>4354</v>
      </c>
      <c r="B1110" t="s">
        <v>5784</v>
      </c>
      <c r="C1110" t="s">
        <v>5705</v>
      </c>
      <c r="D1110" t="s">
        <v>5783</v>
      </c>
      <c r="E1110">
        <v>1806</v>
      </c>
      <c r="F1110" t="str">
        <f t="shared" si="17"/>
        <v>19th</v>
      </c>
      <c r="H1110" t="s">
        <v>4542</v>
      </c>
      <c r="J1110" t="s">
        <v>4379</v>
      </c>
      <c r="K1110">
        <v>161635</v>
      </c>
    </row>
    <row r="1111" spans="1:11" x14ac:dyDescent="0.25">
      <c r="A1111" t="s">
        <v>4354</v>
      </c>
      <c r="B1111" t="s">
        <v>5812</v>
      </c>
      <c r="C1111" t="s">
        <v>5705</v>
      </c>
      <c r="D1111" t="s">
        <v>5811</v>
      </c>
      <c r="E1111">
        <v>1812</v>
      </c>
      <c r="F1111" t="str">
        <f t="shared" si="17"/>
        <v>19th</v>
      </c>
      <c r="H1111" t="s">
        <v>4542</v>
      </c>
      <c r="J1111" t="s">
        <v>4379</v>
      </c>
      <c r="K1111">
        <v>104390</v>
      </c>
    </row>
    <row r="1112" spans="1:11" x14ac:dyDescent="0.25">
      <c r="A1112" t="s">
        <v>4354</v>
      </c>
      <c r="B1112" t="s">
        <v>4379</v>
      </c>
      <c r="C1112" t="s">
        <v>5864</v>
      </c>
      <c r="D1112" t="s">
        <v>5865</v>
      </c>
      <c r="E1112">
        <v>1824</v>
      </c>
      <c r="F1112" t="str">
        <f t="shared" si="17"/>
        <v>19th</v>
      </c>
      <c r="H1112" t="s">
        <v>4402</v>
      </c>
      <c r="J1112" t="s">
        <v>4442</v>
      </c>
      <c r="K1112">
        <v>38159</v>
      </c>
    </row>
    <row r="1113" spans="1:11" x14ac:dyDescent="0.25">
      <c r="A1113" t="s">
        <v>4354</v>
      </c>
      <c r="B1113" t="s">
        <v>8444</v>
      </c>
      <c r="C1113" t="s">
        <v>5929</v>
      </c>
      <c r="D1113" t="s">
        <v>5946</v>
      </c>
      <c r="E1113">
        <v>1833</v>
      </c>
      <c r="F1113" t="str">
        <f t="shared" si="17"/>
        <v>19th</v>
      </c>
      <c r="H1113" t="s">
        <v>4378</v>
      </c>
      <c r="J1113" t="s">
        <v>4442</v>
      </c>
      <c r="K1113">
        <v>57208</v>
      </c>
    </row>
    <row r="1114" spans="1:11" x14ac:dyDescent="0.25">
      <c r="A1114" t="s">
        <v>4354</v>
      </c>
      <c r="B1114" t="s">
        <v>4379</v>
      </c>
      <c r="C1114" t="s">
        <v>5929</v>
      </c>
      <c r="D1114" t="s">
        <v>5930</v>
      </c>
      <c r="E1114">
        <v>1832</v>
      </c>
      <c r="F1114" t="str">
        <f t="shared" si="17"/>
        <v>19th</v>
      </c>
      <c r="H1114" t="s">
        <v>4382</v>
      </c>
      <c r="J1114" t="s">
        <v>4383</v>
      </c>
      <c r="K1114">
        <v>12717</v>
      </c>
    </row>
    <row r="1115" spans="1:11" x14ac:dyDescent="0.25">
      <c r="A1115" t="s">
        <v>4354</v>
      </c>
      <c r="B1115" t="s">
        <v>8445</v>
      </c>
      <c r="C1115" t="s">
        <v>6534</v>
      </c>
      <c r="D1115" t="s">
        <v>6535</v>
      </c>
      <c r="E1115">
        <v>1875</v>
      </c>
      <c r="F1115" t="str">
        <f t="shared" si="17"/>
        <v>19th</v>
      </c>
      <c r="H1115" t="s">
        <v>4472</v>
      </c>
      <c r="J1115" t="s">
        <v>4442</v>
      </c>
      <c r="K1115">
        <v>18282</v>
      </c>
    </row>
    <row r="1116" spans="1:11" x14ac:dyDescent="0.25">
      <c r="A1116" t="s">
        <v>4354</v>
      </c>
      <c r="B1116" t="s">
        <v>6838</v>
      </c>
      <c r="C1116" t="s">
        <v>6836</v>
      </c>
      <c r="D1116" t="s">
        <v>6837</v>
      </c>
      <c r="E1116">
        <v>1899</v>
      </c>
      <c r="F1116" t="str">
        <f t="shared" si="17"/>
        <v>19th</v>
      </c>
      <c r="H1116" t="s">
        <v>4417</v>
      </c>
      <c r="J1116" t="s">
        <v>4379</v>
      </c>
      <c r="K1116">
        <v>55577</v>
      </c>
    </row>
    <row r="1117" spans="1:11" x14ac:dyDescent="0.25">
      <c r="A1117" t="s">
        <v>4354</v>
      </c>
      <c r="B1117" t="s">
        <v>4379</v>
      </c>
      <c r="C1117" t="s">
        <v>6306</v>
      </c>
      <c r="D1117" t="s">
        <v>6448</v>
      </c>
      <c r="E1117">
        <v>1869</v>
      </c>
      <c r="F1117" t="str">
        <f t="shared" si="17"/>
        <v>19th</v>
      </c>
      <c r="H1117" t="s">
        <v>4382</v>
      </c>
      <c r="J1117" t="s">
        <v>4383</v>
      </c>
      <c r="K1117">
        <v>16053</v>
      </c>
    </row>
    <row r="1118" spans="1:11" x14ac:dyDescent="0.25">
      <c r="A1118" t="s">
        <v>4354</v>
      </c>
      <c r="B1118" t="s">
        <v>8446</v>
      </c>
      <c r="C1118" t="s">
        <v>6306</v>
      </c>
      <c r="D1118" t="s">
        <v>6307</v>
      </c>
      <c r="E1118">
        <v>1857</v>
      </c>
      <c r="F1118" t="str">
        <f t="shared" si="17"/>
        <v>19th</v>
      </c>
      <c r="H1118" t="s">
        <v>4382</v>
      </c>
      <c r="J1118" t="s">
        <v>4383</v>
      </c>
      <c r="K1118">
        <v>25155</v>
      </c>
    </row>
    <row r="1119" spans="1:11" x14ac:dyDescent="0.25">
      <c r="A1119" t="s">
        <v>4354</v>
      </c>
      <c r="B1119" t="s">
        <v>6787</v>
      </c>
      <c r="C1119" t="s">
        <v>6785</v>
      </c>
      <c r="D1119" t="s">
        <v>6786</v>
      </c>
      <c r="E1119">
        <v>1896</v>
      </c>
      <c r="F1119" t="str">
        <f t="shared" si="17"/>
        <v>19th</v>
      </c>
      <c r="H1119" t="s">
        <v>4417</v>
      </c>
      <c r="J1119" t="s">
        <v>4379</v>
      </c>
      <c r="K1119">
        <v>16164</v>
      </c>
    </row>
    <row r="1120" spans="1:11" x14ac:dyDescent="0.25">
      <c r="A1120" t="s">
        <v>4354</v>
      </c>
      <c r="B1120" t="s">
        <v>8447</v>
      </c>
      <c r="C1120" t="s">
        <v>6623</v>
      </c>
      <c r="D1120" t="s">
        <v>6624</v>
      </c>
      <c r="E1120">
        <v>1884</v>
      </c>
      <c r="F1120" t="str">
        <f t="shared" si="17"/>
        <v>19th</v>
      </c>
      <c r="H1120" t="s">
        <v>4378</v>
      </c>
      <c r="J1120" t="s">
        <v>4442</v>
      </c>
      <c r="K1120">
        <v>80453</v>
      </c>
    </row>
    <row r="1121" spans="1:11" x14ac:dyDescent="0.25">
      <c r="A1121" t="s">
        <v>4354</v>
      </c>
      <c r="B1121" t="s">
        <v>8448</v>
      </c>
      <c r="C1121" t="s">
        <v>6602</v>
      </c>
      <c r="D1121" t="s">
        <v>6603</v>
      </c>
      <c r="E1121">
        <v>1883</v>
      </c>
      <c r="F1121" t="str">
        <f t="shared" si="17"/>
        <v>19th</v>
      </c>
      <c r="H1121" t="s">
        <v>4402</v>
      </c>
      <c r="J1121" t="s">
        <v>4442</v>
      </c>
      <c r="K1121">
        <v>62642</v>
      </c>
    </row>
    <row r="1122" spans="1:11" x14ac:dyDescent="0.25">
      <c r="A1122" t="s">
        <v>4354</v>
      </c>
      <c r="B1122" t="s">
        <v>8449</v>
      </c>
      <c r="C1122" t="s">
        <v>6602</v>
      </c>
      <c r="D1122" t="s">
        <v>6689</v>
      </c>
      <c r="E1122">
        <v>1889</v>
      </c>
      <c r="F1122" t="str">
        <f t="shared" si="17"/>
        <v>19th</v>
      </c>
      <c r="H1122" t="s">
        <v>4378</v>
      </c>
      <c r="J1122" t="s">
        <v>4442</v>
      </c>
      <c r="K1122">
        <v>87169</v>
      </c>
    </row>
    <row r="1123" spans="1:11" x14ac:dyDescent="0.25">
      <c r="A1123" t="s">
        <v>4354</v>
      </c>
      <c r="B1123" t="s">
        <v>8450</v>
      </c>
      <c r="C1123" t="s">
        <v>6602</v>
      </c>
      <c r="D1123" t="s">
        <v>6638</v>
      </c>
      <c r="E1123">
        <v>1885</v>
      </c>
      <c r="F1123" t="str">
        <f t="shared" si="17"/>
        <v>19th</v>
      </c>
      <c r="H1123" t="s">
        <v>4402</v>
      </c>
      <c r="J1123" t="s">
        <v>4442</v>
      </c>
      <c r="K1123">
        <v>63150</v>
      </c>
    </row>
    <row r="1124" spans="1:11" x14ac:dyDescent="0.25">
      <c r="A1124" t="s">
        <v>4354</v>
      </c>
      <c r="B1124" t="s">
        <v>8451</v>
      </c>
      <c r="C1124" t="s">
        <v>5873</v>
      </c>
      <c r="D1124" t="s">
        <v>5874</v>
      </c>
      <c r="E1124">
        <v>1825</v>
      </c>
      <c r="F1124" t="str">
        <f t="shared" si="17"/>
        <v>19th</v>
      </c>
      <c r="H1124" t="s">
        <v>4402</v>
      </c>
      <c r="J1124" t="s">
        <v>4442</v>
      </c>
      <c r="K1124">
        <v>112182</v>
      </c>
    </row>
    <row r="1125" spans="1:11" x14ac:dyDescent="0.25">
      <c r="A1125" t="s">
        <v>4354</v>
      </c>
      <c r="B1125" t="s">
        <v>4379</v>
      </c>
      <c r="C1125" t="s">
        <v>6080</v>
      </c>
      <c r="D1125" t="s">
        <v>6081</v>
      </c>
      <c r="E1125">
        <v>1840</v>
      </c>
      <c r="F1125" t="str">
        <f t="shared" ref="F1125:F1188" si="18">IF(E1125&lt;1200,"12th",IF(AND(1199&lt;E1125,E1125&lt;1300),"13th",IF(AND(1299&lt;E1125,E1125&lt;1400),"14th",IF(AND(1399&lt;E1125,E1125&lt;1500),"15th",IF(AND(1499&lt;E1125,E1125&lt;1600),"16th",IF(AND(1599&lt;E1125,E1125&lt;1700),"17th",IF(AND(1699&lt;E1125,E1125&lt;1800),"18th",IF(AND(1799&lt;E1125,E1125&lt;1900),"19th",IF(AND(1899&lt;E1125,E1125&lt;2000),"20th",)))))))))</f>
        <v>19th</v>
      </c>
      <c r="H1125" t="s">
        <v>4382</v>
      </c>
      <c r="J1125" t="s">
        <v>4383</v>
      </c>
      <c r="K1125">
        <v>20840</v>
      </c>
    </row>
    <row r="1126" spans="1:11" x14ac:dyDescent="0.25">
      <c r="A1126" t="s">
        <v>4354</v>
      </c>
      <c r="B1126" t="s">
        <v>8452</v>
      </c>
      <c r="C1126" t="s">
        <v>5792</v>
      </c>
      <c r="D1126" t="s">
        <v>5793</v>
      </c>
      <c r="E1126">
        <v>1808</v>
      </c>
      <c r="F1126" t="str">
        <f t="shared" si="18"/>
        <v>19th</v>
      </c>
      <c r="H1126" t="s">
        <v>4402</v>
      </c>
      <c r="J1126" t="s">
        <v>4442</v>
      </c>
      <c r="K1126">
        <v>204542</v>
      </c>
    </row>
    <row r="1127" spans="1:11" x14ac:dyDescent="0.25">
      <c r="A1127" t="s">
        <v>4354</v>
      </c>
      <c r="B1127" t="s">
        <v>8453</v>
      </c>
      <c r="C1127" t="s">
        <v>6258</v>
      </c>
      <c r="D1127" t="s">
        <v>6259</v>
      </c>
      <c r="E1127">
        <v>1853</v>
      </c>
      <c r="F1127" t="str">
        <f t="shared" si="18"/>
        <v>19th</v>
      </c>
      <c r="H1127" t="s">
        <v>4378</v>
      </c>
      <c r="J1127" t="s">
        <v>4442</v>
      </c>
      <c r="K1127">
        <v>87507</v>
      </c>
    </row>
    <row r="1128" spans="1:11" x14ac:dyDescent="0.25">
      <c r="A1128" t="s">
        <v>4354</v>
      </c>
      <c r="B1128" t="s">
        <v>8454</v>
      </c>
      <c r="C1128" t="s">
        <v>6258</v>
      </c>
      <c r="D1128" t="s">
        <v>6288</v>
      </c>
      <c r="E1128">
        <v>1855</v>
      </c>
      <c r="F1128" t="str">
        <f t="shared" si="18"/>
        <v>19th</v>
      </c>
      <c r="H1128" t="s">
        <v>4378</v>
      </c>
      <c r="J1128" t="s">
        <v>4442</v>
      </c>
      <c r="K1128">
        <v>100826</v>
      </c>
    </row>
    <row r="1129" spans="1:11" x14ac:dyDescent="0.25">
      <c r="A1129" t="s">
        <v>4354</v>
      </c>
      <c r="B1129" t="s">
        <v>8455</v>
      </c>
      <c r="C1129" t="s">
        <v>6258</v>
      </c>
      <c r="D1129" t="s">
        <v>6260</v>
      </c>
      <c r="E1129">
        <v>1853</v>
      </c>
      <c r="F1129" t="str">
        <f t="shared" si="18"/>
        <v>19th</v>
      </c>
      <c r="H1129" t="s">
        <v>4378</v>
      </c>
      <c r="J1129" t="s">
        <v>4442</v>
      </c>
      <c r="K1129">
        <v>64819</v>
      </c>
    </row>
    <row r="1130" spans="1:11" x14ac:dyDescent="0.25">
      <c r="A1130" t="s">
        <v>4354</v>
      </c>
      <c r="B1130" t="s">
        <v>4379</v>
      </c>
      <c r="C1130" t="s">
        <v>5723</v>
      </c>
      <c r="D1130" t="s">
        <v>5748</v>
      </c>
      <c r="E1130">
        <v>1801</v>
      </c>
      <c r="F1130" t="str">
        <f t="shared" si="18"/>
        <v>19th</v>
      </c>
      <c r="H1130" t="s">
        <v>4378</v>
      </c>
      <c r="J1130" t="s">
        <v>4379</v>
      </c>
      <c r="K1130">
        <v>29124</v>
      </c>
    </row>
    <row r="1131" spans="1:11" x14ac:dyDescent="0.25">
      <c r="A1131" t="s">
        <v>4354</v>
      </c>
      <c r="B1131" t="s">
        <v>8456</v>
      </c>
      <c r="C1131" t="s">
        <v>5723</v>
      </c>
      <c r="D1131" t="s">
        <v>5764</v>
      </c>
      <c r="E1131">
        <v>1803</v>
      </c>
      <c r="F1131" t="str">
        <f t="shared" si="18"/>
        <v>19th</v>
      </c>
      <c r="H1131" t="s">
        <v>4402</v>
      </c>
      <c r="J1131" t="s">
        <v>4442</v>
      </c>
      <c r="K1131">
        <v>238908</v>
      </c>
    </row>
    <row r="1132" spans="1:11" x14ac:dyDescent="0.25">
      <c r="A1132" t="s">
        <v>4354</v>
      </c>
      <c r="B1132" t="s">
        <v>8457</v>
      </c>
      <c r="C1132" t="s">
        <v>5723</v>
      </c>
      <c r="D1132" t="s">
        <v>5804</v>
      </c>
      <c r="E1132">
        <v>1810</v>
      </c>
      <c r="F1132" t="str">
        <f t="shared" si="18"/>
        <v>19th</v>
      </c>
      <c r="H1132" t="s">
        <v>4378</v>
      </c>
      <c r="J1132" t="s">
        <v>4442</v>
      </c>
      <c r="K1132">
        <v>160710</v>
      </c>
    </row>
    <row r="1133" spans="1:11" x14ac:dyDescent="0.25">
      <c r="A1133" t="s">
        <v>4354</v>
      </c>
      <c r="B1133" t="s">
        <v>8458</v>
      </c>
      <c r="C1133" t="s">
        <v>5723</v>
      </c>
      <c r="D1133" t="s">
        <v>5880</v>
      </c>
      <c r="E1133">
        <v>1826</v>
      </c>
      <c r="F1133" t="str">
        <f t="shared" si="18"/>
        <v>19th</v>
      </c>
      <c r="H1133" t="s">
        <v>4378</v>
      </c>
      <c r="J1133" t="s">
        <v>4442</v>
      </c>
      <c r="K1133">
        <v>151034</v>
      </c>
    </row>
    <row r="1134" spans="1:11" x14ac:dyDescent="0.25">
      <c r="A1134" t="s">
        <v>4354</v>
      </c>
      <c r="B1134" t="s">
        <v>4379</v>
      </c>
      <c r="C1134" t="s">
        <v>5723</v>
      </c>
      <c r="D1134" t="s">
        <v>6189</v>
      </c>
      <c r="E1134">
        <v>1848</v>
      </c>
      <c r="F1134" t="str">
        <f t="shared" si="18"/>
        <v>19th</v>
      </c>
      <c r="H1134" t="s">
        <v>4481</v>
      </c>
      <c r="J1134" t="s">
        <v>4442</v>
      </c>
      <c r="K1134">
        <v>174652</v>
      </c>
    </row>
    <row r="1135" spans="1:11" x14ac:dyDescent="0.25">
      <c r="A1135" t="s">
        <v>4354</v>
      </c>
      <c r="B1135" t="s">
        <v>8459</v>
      </c>
      <c r="C1135" t="s">
        <v>5723</v>
      </c>
      <c r="D1135" t="s">
        <v>6190</v>
      </c>
      <c r="E1135">
        <v>1848</v>
      </c>
      <c r="F1135" t="str">
        <f t="shared" si="18"/>
        <v>19th</v>
      </c>
      <c r="H1135" t="s">
        <v>4481</v>
      </c>
      <c r="J1135" t="s">
        <v>4442</v>
      </c>
      <c r="K1135">
        <v>202015</v>
      </c>
    </row>
    <row r="1136" spans="1:11" x14ac:dyDescent="0.25">
      <c r="A1136" t="s">
        <v>4354</v>
      </c>
      <c r="B1136" t="s">
        <v>8460</v>
      </c>
      <c r="C1136" t="s">
        <v>5723</v>
      </c>
      <c r="D1136" t="s">
        <v>6191</v>
      </c>
      <c r="E1136">
        <v>1848</v>
      </c>
      <c r="F1136" t="str">
        <f t="shared" si="18"/>
        <v>19th</v>
      </c>
      <c r="H1136" t="s">
        <v>4481</v>
      </c>
      <c r="J1136" t="s">
        <v>4442</v>
      </c>
      <c r="K1136">
        <v>204764</v>
      </c>
    </row>
    <row r="1137" spans="1:11" x14ac:dyDescent="0.25">
      <c r="A1137" t="s">
        <v>4354</v>
      </c>
      <c r="B1137" t="s">
        <v>8461</v>
      </c>
      <c r="C1137" t="s">
        <v>5723</v>
      </c>
      <c r="D1137" t="s">
        <v>6192</v>
      </c>
      <c r="E1137">
        <v>1848</v>
      </c>
      <c r="F1137" t="str">
        <f t="shared" si="18"/>
        <v>19th</v>
      </c>
      <c r="H1137" t="s">
        <v>4481</v>
      </c>
      <c r="J1137" t="s">
        <v>4442</v>
      </c>
      <c r="K1137">
        <v>202336</v>
      </c>
    </row>
    <row r="1138" spans="1:11" x14ac:dyDescent="0.25">
      <c r="A1138" t="s">
        <v>4354</v>
      </c>
      <c r="B1138" t="s">
        <v>4379</v>
      </c>
      <c r="C1138" t="s">
        <v>5723</v>
      </c>
      <c r="D1138" t="s">
        <v>5757</v>
      </c>
      <c r="E1138">
        <v>1802</v>
      </c>
      <c r="F1138" t="str">
        <f t="shared" si="18"/>
        <v>19th</v>
      </c>
      <c r="H1138" t="s">
        <v>4378</v>
      </c>
      <c r="J1138" t="s">
        <v>4379</v>
      </c>
      <c r="K1138">
        <v>11112</v>
      </c>
    </row>
    <row r="1139" spans="1:11" x14ac:dyDescent="0.25">
      <c r="A1139" t="s">
        <v>4354</v>
      </c>
      <c r="B1139" t="s">
        <v>4379</v>
      </c>
      <c r="C1139" t="s">
        <v>5947</v>
      </c>
      <c r="D1139" t="s">
        <v>5948</v>
      </c>
      <c r="E1139">
        <v>1833</v>
      </c>
      <c r="F1139" t="str">
        <f t="shared" si="18"/>
        <v>19th</v>
      </c>
      <c r="H1139" t="s">
        <v>4481</v>
      </c>
      <c r="J1139" t="s">
        <v>4442</v>
      </c>
      <c r="K1139">
        <v>51536</v>
      </c>
    </row>
    <row r="1140" spans="1:11" x14ac:dyDescent="0.25">
      <c r="A1140" t="s">
        <v>4354</v>
      </c>
      <c r="B1140" t="s">
        <v>8462</v>
      </c>
      <c r="C1140" t="s">
        <v>6567</v>
      </c>
      <c r="D1140" t="s">
        <v>6568</v>
      </c>
      <c r="E1140">
        <v>1879</v>
      </c>
      <c r="F1140" t="str">
        <f t="shared" si="18"/>
        <v>19th</v>
      </c>
      <c r="H1140" t="s">
        <v>4378</v>
      </c>
      <c r="J1140" t="s">
        <v>4442</v>
      </c>
      <c r="K1140">
        <v>65417</v>
      </c>
    </row>
    <row r="1141" spans="1:11" x14ac:dyDescent="0.25">
      <c r="A1141" t="s">
        <v>4354</v>
      </c>
      <c r="B1141" t="s">
        <v>4379</v>
      </c>
      <c r="C1141" t="s">
        <v>6604</v>
      </c>
      <c r="D1141" t="s">
        <v>6788</v>
      </c>
      <c r="E1141">
        <v>1896</v>
      </c>
      <c r="F1141" t="str">
        <f t="shared" si="18"/>
        <v>19th</v>
      </c>
      <c r="H1141" t="s">
        <v>4472</v>
      </c>
      <c r="J1141" t="s">
        <v>4442</v>
      </c>
      <c r="K1141">
        <v>14060</v>
      </c>
    </row>
    <row r="1142" spans="1:11" x14ac:dyDescent="0.25">
      <c r="A1142" t="s">
        <v>4354</v>
      </c>
      <c r="B1142" t="s">
        <v>4379</v>
      </c>
      <c r="C1142" t="s">
        <v>6604</v>
      </c>
      <c r="D1142" t="s">
        <v>6738</v>
      </c>
      <c r="E1142">
        <v>1892</v>
      </c>
      <c r="F1142" t="str">
        <f t="shared" si="18"/>
        <v>19th</v>
      </c>
      <c r="H1142" t="s">
        <v>4472</v>
      </c>
      <c r="J1142" t="s">
        <v>4442</v>
      </c>
      <c r="K1142">
        <v>1758</v>
      </c>
    </row>
    <row r="1143" spans="1:11" x14ac:dyDescent="0.25">
      <c r="A1143" t="s">
        <v>4354</v>
      </c>
      <c r="B1143" t="s">
        <v>4379</v>
      </c>
      <c r="C1143" t="s">
        <v>6604</v>
      </c>
      <c r="D1143" t="s">
        <v>6739</v>
      </c>
      <c r="E1143">
        <v>1892</v>
      </c>
      <c r="F1143" t="str">
        <f t="shared" si="18"/>
        <v>19th</v>
      </c>
      <c r="H1143" t="s">
        <v>4472</v>
      </c>
      <c r="J1143" t="s">
        <v>4442</v>
      </c>
      <c r="K1143">
        <v>21958</v>
      </c>
    </row>
    <row r="1144" spans="1:11" x14ac:dyDescent="0.25">
      <c r="A1144" t="s">
        <v>4354</v>
      </c>
      <c r="B1144" t="s">
        <v>4379</v>
      </c>
      <c r="C1144" t="s">
        <v>6604</v>
      </c>
      <c r="D1144" t="s">
        <v>6800</v>
      </c>
      <c r="E1144">
        <v>1897</v>
      </c>
      <c r="F1144" t="str">
        <f t="shared" si="18"/>
        <v>19th</v>
      </c>
      <c r="H1144" t="s">
        <v>4378</v>
      </c>
      <c r="J1144" t="s">
        <v>4379</v>
      </c>
      <c r="K1144">
        <v>23063</v>
      </c>
    </row>
    <row r="1145" spans="1:11" x14ac:dyDescent="0.25">
      <c r="A1145" t="s">
        <v>4354</v>
      </c>
      <c r="B1145" t="s">
        <v>4379</v>
      </c>
      <c r="C1145" t="s">
        <v>6604</v>
      </c>
      <c r="D1145" t="s">
        <v>6748</v>
      </c>
      <c r="E1145">
        <v>1893</v>
      </c>
      <c r="F1145" t="str">
        <f t="shared" si="18"/>
        <v>19th</v>
      </c>
      <c r="H1145" t="s">
        <v>4472</v>
      </c>
      <c r="J1145" t="s">
        <v>4442</v>
      </c>
      <c r="K1145">
        <v>30284</v>
      </c>
    </row>
    <row r="1146" spans="1:11" x14ac:dyDescent="0.25">
      <c r="A1146" t="s">
        <v>4354</v>
      </c>
      <c r="B1146" t="s">
        <v>4379</v>
      </c>
      <c r="C1146" t="s">
        <v>6604</v>
      </c>
      <c r="D1146" t="s">
        <v>6759</v>
      </c>
      <c r="E1146">
        <v>1894</v>
      </c>
      <c r="F1146" t="str">
        <f t="shared" si="18"/>
        <v>19th</v>
      </c>
      <c r="H1146" t="s">
        <v>4472</v>
      </c>
      <c r="J1146" t="s">
        <v>4442</v>
      </c>
      <c r="K1146">
        <v>20550</v>
      </c>
    </row>
    <row r="1147" spans="1:11" x14ac:dyDescent="0.25">
      <c r="A1147" t="s">
        <v>4354</v>
      </c>
      <c r="B1147" t="s">
        <v>4379</v>
      </c>
      <c r="C1147" t="s">
        <v>6604</v>
      </c>
      <c r="D1147" t="s">
        <v>6605</v>
      </c>
      <c r="E1147">
        <v>1883</v>
      </c>
      <c r="F1147" t="str">
        <f t="shared" si="18"/>
        <v>19th</v>
      </c>
      <c r="H1147" t="s">
        <v>4472</v>
      </c>
      <c r="J1147" t="s">
        <v>4442</v>
      </c>
      <c r="K1147">
        <v>5076</v>
      </c>
    </row>
    <row r="1148" spans="1:11" x14ac:dyDescent="0.25">
      <c r="A1148" t="s">
        <v>4354</v>
      </c>
      <c r="B1148" t="s">
        <v>4379</v>
      </c>
      <c r="C1148" t="s">
        <v>6604</v>
      </c>
      <c r="D1148" t="s">
        <v>6696</v>
      </c>
      <c r="E1148">
        <v>1890</v>
      </c>
      <c r="F1148" t="str">
        <f t="shared" si="18"/>
        <v>19th</v>
      </c>
      <c r="H1148" t="s">
        <v>4472</v>
      </c>
      <c r="J1148" t="s">
        <v>4442</v>
      </c>
      <c r="K1148">
        <v>39242</v>
      </c>
    </row>
    <row r="1149" spans="1:11" x14ac:dyDescent="0.25">
      <c r="A1149" t="s">
        <v>4354</v>
      </c>
      <c r="B1149" t="s">
        <v>8463</v>
      </c>
      <c r="C1149" t="s">
        <v>6839</v>
      </c>
      <c r="D1149" t="s">
        <v>6840</v>
      </c>
      <c r="E1149">
        <v>1899</v>
      </c>
      <c r="F1149" t="str">
        <f t="shared" si="18"/>
        <v>19th</v>
      </c>
      <c r="H1149" t="s">
        <v>4481</v>
      </c>
      <c r="J1149" t="s">
        <v>4442</v>
      </c>
      <c r="K1149">
        <v>146843</v>
      </c>
    </row>
    <row r="1150" spans="1:11" x14ac:dyDescent="0.25">
      <c r="A1150" t="s">
        <v>4354</v>
      </c>
      <c r="B1150" t="s">
        <v>8464</v>
      </c>
      <c r="C1150" t="s">
        <v>6839</v>
      </c>
      <c r="D1150" t="s">
        <v>6841</v>
      </c>
      <c r="E1150">
        <v>1899</v>
      </c>
      <c r="F1150" t="str">
        <f t="shared" si="18"/>
        <v>19th</v>
      </c>
      <c r="H1150" t="s">
        <v>4481</v>
      </c>
      <c r="J1150" t="s">
        <v>4442</v>
      </c>
      <c r="K1150">
        <v>173586</v>
      </c>
    </row>
    <row r="1151" spans="1:11" x14ac:dyDescent="0.25">
      <c r="A1151" t="s">
        <v>4354</v>
      </c>
      <c r="B1151" t="s">
        <v>8465</v>
      </c>
      <c r="C1151" t="s">
        <v>6394</v>
      </c>
      <c r="D1151" t="s">
        <v>6395</v>
      </c>
      <c r="E1151">
        <v>1864</v>
      </c>
      <c r="F1151" t="str">
        <f t="shared" si="18"/>
        <v>19th</v>
      </c>
      <c r="H1151" t="s">
        <v>4378</v>
      </c>
      <c r="J1151" t="s">
        <v>4379</v>
      </c>
      <c r="K1151">
        <v>106889</v>
      </c>
    </row>
    <row r="1152" spans="1:11" x14ac:dyDescent="0.25">
      <c r="A1152" t="s">
        <v>4354</v>
      </c>
      <c r="B1152" t="s">
        <v>6237</v>
      </c>
      <c r="C1152" t="s">
        <v>5844</v>
      </c>
      <c r="D1152" t="s">
        <v>6236</v>
      </c>
      <c r="E1152">
        <v>1852</v>
      </c>
      <c r="F1152" t="str">
        <f t="shared" si="18"/>
        <v>19th</v>
      </c>
      <c r="H1152" t="s">
        <v>4417</v>
      </c>
      <c r="J1152" t="s">
        <v>4379</v>
      </c>
      <c r="K1152">
        <v>84547</v>
      </c>
    </row>
    <row r="1153" spans="1:11" x14ac:dyDescent="0.25">
      <c r="A1153" t="s">
        <v>4354</v>
      </c>
      <c r="B1153" t="s">
        <v>5909</v>
      </c>
      <c r="C1153" t="s">
        <v>5844</v>
      </c>
      <c r="D1153" t="s">
        <v>5908</v>
      </c>
      <c r="E1153">
        <v>1830</v>
      </c>
      <c r="F1153" t="str">
        <f t="shared" si="18"/>
        <v>19th</v>
      </c>
      <c r="H1153" t="s">
        <v>4417</v>
      </c>
      <c r="J1153" t="s">
        <v>4379</v>
      </c>
      <c r="K1153">
        <v>43768</v>
      </c>
    </row>
    <row r="1154" spans="1:11" x14ac:dyDescent="0.25">
      <c r="A1154" t="s">
        <v>4354</v>
      </c>
      <c r="B1154" t="s">
        <v>6117</v>
      </c>
      <c r="C1154" t="s">
        <v>5844</v>
      </c>
      <c r="D1154" t="s">
        <v>6116</v>
      </c>
      <c r="E1154">
        <v>1842</v>
      </c>
      <c r="F1154" t="str">
        <f t="shared" si="18"/>
        <v>19th</v>
      </c>
      <c r="H1154" t="s">
        <v>4417</v>
      </c>
      <c r="J1154" t="s">
        <v>4379</v>
      </c>
      <c r="K1154">
        <v>40806</v>
      </c>
    </row>
    <row r="1155" spans="1:11" x14ac:dyDescent="0.25">
      <c r="A1155" t="s">
        <v>4354</v>
      </c>
      <c r="B1155" t="s">
        <v>5846</v>
      </c>
      <c r="C1155" t="s">
        <v>5844</v>
      </c>
      <c r="D1155" t="s">
        <v>5845</v>
      </c>
      <c r="E1155">
        <v>1822</v>
      </c>
      <c r="F1155" t="str">
        <f t="shared" si="18"/>
        <v>19th</v>
      </c>
      <c r="H1155" t="s">
        <v>4417</v>
      </c>
      <c r="J1155" t="s">
        <v>4379</v>
      </c>
      <c r="K1155">
        <v>56246</v>
      </c>
    </row>
    <row r="1156" spans="1:11" x14ac:dyDescent="0.25">
      <c r="A1156" t="s">
        <v>4354</v>
      </c>
      <c r="B1156" t="s">
        <v>4379</v>
      </c>
      <c r="C1156" t="s">
        <v>5709</v>
      </c>
      <c r="D1156" t="s">
        <v>5825</v>
      </c>
      <c r="E1156">
        <v>1816</v>
      </c>
      <c r="F1156" t="str">
        <f t="shared" si="18"/>
        <v>19th</v>
      </c>
      <c r="H1156" t="s">
        <v>4786</v>
      </c>
      <c r="J1156" t="s">
        <v>4379</v>
      </c>
      <c r="K1156">
        <v>30696</v>
      </c>
    </row>
    <row r="1157" spans="1:11" x14ac:dyDescent="0.25">
      <c r="A1157" t="s">
        <v>4354</v>
      </c>
      <c r="B1157" t="s">
        <v>8466</v>
      </c>
      <c r="C1157" t="s">
        <v>5709</v>
      </c>
      <c r="D1157" t="s">
        <v>5815</v>
      </c>
      <c r="E1157">
        <v>1813</v>
      </c>
      <c r="F1157" t="str">
        <f t="shared" si="18"/>
        <v>19th</v>
      </c>
      <c r="H1157" t="s">
        <v>4402</v>
      </c>
      <c r="J1157" t="s">
        <v>4442</v>
      </c>
      <c r="K1157">
        <v>35106</v>
      </c>
    </row>
    <row r="1158" spans="1:11" x14ac:dyDescent="0.25">
      <c r="A1158" t="s">
        <v>4354</v>
      </c>
      <c r="B1158" t="s">
        <v>8467</v>
      </c>
      <c r="C1158" t="s">
        <v>5709</v>
      </c>
      <c r="D1158" t="s">
        <v>5826</v>
      </c>
      <c r="E1158">
        <v>1816</v>
      </c>
      <c r="F1158" t="str">
        <f t="shared" si="18"/>
        <v>19th</v>
      </c>
      <c r="H1158" t="s">
        <v>4481</v>
      </c>
      <c r="J1158" t="s">
        <v>4442</v>
      </c>
      <c r="K1158">
        <v>167412</v>
      </c>
    </row>
    <row r="1159" spans="1:11" x14ac:dyDescent="0.25">
      <c r="A1159" t="s">
        <v>4354</v>
      </c>
      <c r="B1159" t="s">
        <v>4379</v>
      </c>
      <c r="C1159" t="s">
        <v>5709</v>
      </c>
      <c r="D1159" t="s">
        <v>5910</v>
      </c>
      <c r="E1159">
        <v>1830</v>
      </c>
      <c r="F1159" t="str">
        <f t="shared" si="18"/>
        <v>19th</v>
      </c>
      <c r="H1159" t="s">
        <v>4481</v>
      </c>
      <c r="J1159" t="s">
        <v>4442</v>
      </c>
      <c r="K1159">
        <v>20018</v>
      </c>
    </row>
    <row r="1160" spans="1:11" x14ac:dyDescent="0.25">
      <c r="A1160" t="s">
        <v>4354</v>
      </c>
      <c r="B1160" t="s">
        <v>8468</v>
      </c>
      <c r="C1160" t="s">
        <v>5709</v>
      </c>
      <c r="D1160" t="s">
        <v>5821</v>
      </c>
      <c r="E1160">
        <v>1815</v>
      </c>
      <c r="F1160" t="str">
        <f t="shared" si="18"/>
        <v>19th</v>
      </c>
      <c r="H1160" t="s">
        <v>4402</v>
      </c>
      <c r="J1160" t="s">
        <v>4442</v>
      </c>
      <c r="K1160">
        <v>54016</v>
      </c>
    </row>
    <row r="1161" spans="1:11" x14ac:dyDescent="0.25">
      <c r="A1161" t="s">
        <v>4354</v>
      </c>
      <c r="B1161" t="s">
        <v>4379</v>
      </c>
      <c r="C1161" t="s">
        <v>5709</v>
      </c>
      <c r="D1161" t="s">
        <v>5801</v>
      </c>
      <c r="E1161">
        <v>1809</v>
      </c>
      <c r="F1161" t="str">
        <f t="shared" si="18"/>
        <v>19th</v>
      </c>
      <c r="H1161" t="s">
        <v>4472</v>
      </c>
      <c r="J1161" t="s">
        <v>4383</v>
      </c>
      <c r="K1161">
        <v>41656</v>
      </c>
    </row>
    <row r="1162" spans="1:11" x14ac:dyDescent="0.25">
      <c r="A1162" t="s">
        <v>4354</v>
      </c>
      <c r="B1162" t="s">
        <v>4379</v>
      </c>
      <c r="C1162" t="s">
        <v>6818</v>
      </c>
      <c r="D1162" t="s">
        <v>6819</v>
      </c>
      <c r="E1162">
        <v>1898</v>
      </c>
      <c r="F1162" t="str">
        <f t="shared" si="18"/>
        <v>19th</v>
      </c>
      <c r="H1162" t="s">
        <v>4481</v>
      </c>
      <c r="J1162" t="s">
        <v>4442</v>
      </c>
      <c r="K1162">
        <v>35384</v>
      </c>
    </row>
    <row r="1163" spans="1:11" x14ac:dyDescent="0.25">
      <c r="A1163" t="s">
        <v>4354</v>
      </c>
      <c r="B1163" t="s">
        <v>8469</v>
      </c>
      <c r="C1163" t="s">
        <v>5737</v>
      </c>
      <c r="D1163" t="s">
        <v>5777</v>
      </c>
      <c r="E1163">
        <v>1805</v>
      </c>
      <c r="F1163" t="str">
        <f t="shared" si="18"/>
        <v>19th</v>
      </c>
      <c r="H1163" t="s">
        <v>4378</v>
      </c>
      <c r="J1163" t="s">
        <v>4442</v>
      </c>
      <c r="K1163">
        <v>194919</v>
      </c>
    </row>
    <row r="1164" spans="1:11" x14ac:dyDescent="0.25">
      <c r="A1164" t="s">
        <v>4354</v>
      </c>
      <c r="B1164" t="s">
        <v>4379</v>
      </c>
      <c r="C1164" t="s">
        <v>5805</v>
      </c>
      <c r="D1164" t="s">
        <v>5806</v>
      </c>
      <c r="E1164">
        <v>1810</v>
      </c>
      <c r="F1164" t="str">
        <f t="shared" si="18"/>
        <v>19th</v>
      </c>
      <c r="H1164" t="s">
        <v>4534</v>
      </c>
      <c r="J1164" t="s">
        <v>4442</v>
      </c>
      <c r="K1164">
        <v>9403</v>
      </c>
    </row>
    <row r="1165" spans="1:11" x14ac:dyDescent="0.25">
      <c r="A1165" t="s">
        <v>4354</v>
      </c>
      <c r="B1165" t="s">
        <v>8470</v>
      </c>
      <c r="C1165" t="s">
        <v>5805</v>
      </c>
      <c r="D1165" t="s">
        <v>5875</v>
      </c>
      <c r="E1165">
        <v>1825</v>
      </c>
      <c r="F1165" t="str">
        <f t="shared" si="18"/>
        <v>19th</v>
      </c>
      <c r="H1165" t="s">
        <v>4542</v>
      </c>
      <c r="J1165" t="s">
        <v>4442</v>
      </c>
      <c r="K1165">
        <v>98775</v>
      </c>
    </row>
    <row r="1166" spans="1:11" x14ac:dyDescent="0.25">
      <c r="A1166" t="s">
        <v>4354</v>
      </c>
      <c r="B1166" t="s">
        <v>8471</v>
      </c>
      <c r="C1166" t="s">
        <v>5805</v>
      </c>
      <c r="D1166" t="s">
        <v>5866</v>
      </c>
      <c r="E1166">
        <v>1824</v>
      </c>
      <c r="F1166" t="str">
        <f t="shared" si="18"/>
        <v>19th</v>
      </c>
      <c r="H1166" t="s">
        <v>4534</v>
      </c>
      <c r="J1166" t="s">
        <v>4442</v>
      </c>
      <c r="K1166">
        <v>89776</v>
      </c>
    </row>
    <row r="1167" spans="1:11" x14ac:dyDescent="0.25">
      <c r="A1167" t="s">
        <v>4354</v>
      </c>
      <c r="B1167" t="s">
        <v>8472</v>
      </c>
      <c r="C1167" t="s">
        <v>6225</v>
      </c>
      <c r="D1167" t="s">
        <v>6226</v>
      </c>
      <c r="E1167">
        <v>1851</v>
      </c>
      <c r="F1167" t="str">
        <f t="shared" si="18"/>
        <v>19th</v>
      </c>
      <c r="H1167" t="s">
        <v>4402</v>
      </c>
      <c r="J1167" t="s">
        <v>4442</v>
      </c>
      <c r="K1167">
        <v>223007</v>
      </c>
    </row>
    <row r="1168" spans="1:11" x14ac:dyDescent="0.25">
      <c r="A1168" t="s">
        <v>4354</v>
      </c>
      <c r="B1168" t="s">
        <v>4379</v>
      </c>
      <c r="C1168" t="s">
        <v>6676</v>
      </c>
      <c r="D1168" t="s">
        <v>6677</v>
      </c>
      <c r="E1168">
        <v>1888</v>
      </c>
      <c r="F1168" t="str">
        <f t="shared" si="18"/>
        <v>19th</v>
      </c>
      <c r="H1168" t="s">
        <v>4378</v>
      </c>
      <c r="J1168" t="s">
        <v>4442</v>
      </c>
      <c r="K1168">
        <v>34853</v>
      </c>
    </row>
    <row r="1169" spans="1:11" x14ac:dyDescent="0.25">
      <c r="A1169" t="s">
        <v>4354</v>
      </c>
      <c r="B1169" t="s">
        <v>4379</v>
      </c>
      <c r="C1169" t="s">
        <v>6676</v>
      </c>
      <c r="D1169" t="s">
        <v>6749</v>
      </c>
      <c r="E1169">
        <v>1893</v>
      </c>
      <c r="F1169" t="str">
        <f t="shared" si="18"/>
        <v>19th</v>
      </c>
      <c r="H1169" t="s">
        <v>4378</v>
      </c>
      <c r="J1169" t="s">
        <v>4442</v>
      </c>
      <c r="K1169">
        <v>37274</v>
      </c>
    </row>
    <row r="1170" spans="1:11" x14ac:dyDescent="0.25">
      <c r="A1170" t="s">
        <v>4354</v>
      </c>
      <c r="B1170" t="s">
        <v>4379</v>
      </c>
      <c r="C1170" t="s">
        <v>6676</v>
      </c>
      <c r="D1170" t="s">
        <v>6801</v>
      </c>
      <c r="E1170">
        <v>1897</v>
      </c>
      <c r="F1170" t="str">
        <f t="shared" si="18"/>
        <v>19th</v>
      </c>
      <c r="H1170" t="s">
        <v>4472</v>
      </c>
      <c r="J1170" t="s">
        <v>4442</v>
      </c>
      <c r="K1170">
        <v>8473</v>
      </c>
    </row>
    <row r="1171" spans="1:11" x14ac:dyDescent="0.25">
      <c r="A1171" t="s">
        <v>4354</v>
      </c>
      <c r="B1171" t="s">
        <v>8473</v>
      </c>
      <c r="C1171" t="s">
        <v>5894</v>
      </c>
      <c r="D1171" t="s">
        <v>5895</v>
      </c>
      <c r="E1171">
        <v>1829</v>
      </c>
      <c r="F1171" t="str">
        <f t="shared" si="18"/>
        <v>19th</v>
      </c>
      <c r="H1171" t="s">
        <v>4402</v>
      </c>
      <c r="J1171" t="s">
        <v>4442</v>
      </c>
      <c r="K1171">
        <v>108980</v>
      </c>
    </row>
    <row r="1172" spans="1:11" x14ac:dyDescent="0.25">
      <c r="A1172" t="s">
        <v>4354</v>
      </c>
      <c r="B1172" t="s">
        <v>4379</v>
      </c>
      <c r="C1172" t="s">
        <v>6317</v>
      </c>
      <c r="D1172" t="s">
        <v>6318</v>
      </c>
      <c r="E1172">
        <v>1858</v>
      </c>
      <c r="F1172" t="str">
        <f t="shared" si="18"/>
        <v>19th</v>
      </c>
      <c r="H1172" t="s">
        <v>4472</v>
      </c>
      <c r="J1172" t="s">
        <v>4442</v>
      </c>
      <c r="K1172">
        <v>10421</v>
      </c>
    </row>
    <row r="1173" spans="1:11" x14ac:dyDescent="0.25">
      <c r="A1173" t="s">
        <v>4354</v>
      </c>
      <c r="B1173" t="s">
        <v>4379</v>
      </c>
      <c r="C1173" t="s">
        <v>6506</v>
      </c>
      <c r="D1173" t="s">
        <v>6507</v>
      </c>
      <c r="E1173">
        <v>1873</v>
      </c>
      <c r="F1173" t="str">
        <f t="shared" si="18"/>
        <v>19th</v>
      </c>
      <c r="H1173" t="s">
        <v>4382</v>
      </c>
      <c r="J1173" t="s">
        <v>4383</v>
      </c>
      <c r="K1173">
        <v>20559</v>
      </c>
    </row>
    <row r="1174" spans="1:11" x14ac:dyDescent="0.25">
      <c r="A1174" t="s">
        <v>4354</v>
      </c>
      <c r="B1174" t="s">
        <v>8474</v>
      </c>
      <c r="C1174" t="s">
        <v>6842</v>
      </c>
      <c r="D1174" t="s">
        <v>6843</v>
      </c>
      <c r="E1174">
        <v>1899</v>
      </c>
      <c r="F1174" t="str">
        <f t="shared" si="18"/>
        <v>19th</v>
      </c>
      <c r="H1174" t="s">
        <v>4472</v>
      </c>
      <c r="J1174" t="s">
        <v>4442</v>
      </c>
      <c r="K1174">
        <v>17788</v>
      </c>
    </row>
    <row r="1175" spans="1:11" x14ac:dyDescent="0.25">
      <c r="A1175" t="s">
        <v>4354</v>
      </c>
      <c r="B1175" t="s">
        <v>4379</v>
      </c>
      <c r="C1175" t="s">
        <v>5778</v>
      </c>
      <c r="D1175" t="s">
        <v>5831</v>
      </c>
      <c r="E1175">
        <v>1817</v>
      </c>
      <c r="F1175" t="str">
        <f t="shared" si="18"/>
        <v>19th</v>
      </c>
      <c r="H1175" t="s">
        <v>4402</v>
      </c>
      <c r="J1175" t="s">
        <v>4442</v>
      </c>
      <c r="K1175">
        <v>5721</v>
      </c>
    </row>
    <row r="1176" spans="1:11" x14ac:dyDescent="0.25">
      <c r="A1176" t="s">
        <v>4354</v>
      </c>
      <c r="B1176" t="s">
        <v>4379</v>
      </c>
      <c r="C1176" t="s">
        <v>5778</v>
      </c>
      <c r="D1176" t="s">
        <v>5779</v>
      </c>
      <c r="E1176">
        <v>1805</v>
      </c>
      <c r="F1176" t="str">
        <f t="shared" si="18"/>
        <v>19th</v>
      </c>
      <c r="H1176" t="s">
        <v>4402</v>
      </c>
      <c r="J1176" t="s">
        <v>4442</v>
      </c>
      <c r="K1176">
        <v>607127</v>
      </c>
    </row>
    <row r="1177" spans="1:11" x14ac:dyDescent="0.25">
      <c r="A1177" t="s">
        <v>4354</v>
      </c>
      <c r="B1177" t="s">
        <v>4379</v>
      </c>
      <c r="C1177" t="s">
        <v>6441</v>
      </c>
      <c r="D1177" t="s">
        <v>6490</v>
      </c>
      <c r="E1177">
        <v>1872</v>
      </c>
      <c r="F1177" t="str">
        <f t="shared" si="18"/>
        <v>19th</v>
      </c>
      <c r="H1177" t="s">
        <v>4378</v>
      </c>
      <c r="J1177" t="s">
        <v>4442</v>
      </c>
      <c r="K1177">
        <v>28718</v>
      </c>
    </row>
    <row r="1178" spans="1:11" x14ac:dyDescent="0.25">
      <c r="A1178" t="s">
        <v>4354</v>
      </c>
      <c r="B1178" t="s">
        <v>4379</v>
      </c>
      <c r="C1178" t="s">
        <v>6441</v>
      </c>
      <c r="D1178" t="s">
        <v>6491</v>
      </c>
      <c r="E1178">
        <v>1872</v>
      </c>
      <c r="F1178" t="str">
        <f t="shared" si="18"/>
        <v>19th</v>
      </c>
      <c r="H1178" t="s">
        <v>4472</v>
      </c>
      <c r="J1178" t="s">
        <v>4442</v>
      </c>
      <c r="K1178">
        <v>16710</v>
      </c>
    </row>
    <row r="1179" spans="1:11" x14ac:dyDescent="0.25">
      <c r="A1179" t="s">
        <v>4354</v>
      </c>
      <c r="B1179" t="s">
        <v>6443</v>
      </c>
      <c r="C1179" t="s">
        <v>6441</v>
      </c>
      <c r="D1179" t="s">
        <v>6442</v>
      </c>
      <c r="E1179">
        <v>1868</v>
      </c>
      <c r="F1179" t="str">
        <f t="shared" si="18"/>
        <v>19th</v>
      </c>
      <c r="H1179" t="s">
        <v>4378</v>
      </c>
      <c r="J1179" t="s">
        <v>4379</v>
      </c>
      <c r="K1179">
        <v>87770</v>
      </c>
    </row>
    <row r="1180" spans="1:11" x14ac:dyDescent="0.25">
      <c r="A1180" t="s">
        <v>4354</v>
      </c>
      <c r="B1180" t="s">
        <v>4379</v>
      </c>
      <c r="C1180" t="s">
        <v>6441</v>
      </c>
      <c r="D1180" t="s">
        <v>6449</v>
      </c>
      <c r="E1180">
        <v>1869</v>
      </c>
      <c r="F1180" t="str">
        <f t="shared" si="18"/>
        <v>19th</v>
      </c>
      <c r="H1180" t="s">
        <v>4970</v>
      </c>
      <c r="J1180" t="s">
        <v>4379</v>
      </c>
      <c r="K1180">
        <v>50015</v>
      </c>
    </row>
    <row r="1181" spans="1:11" x14ac:dyDescent="0.25">
      <c r="A1181" t="s">
        <v>4354</v>
      </c>
      <c r="B1181" t="s">
        <v>8475</v>
      </c>
      <c r="C1181" t="s">
        <v>6441</v>
      </c>
      <c r="D1181" t="s">
        <v>6559</v>
      </c>
      <c r="E1181">
        <v>1878</v>
      </c>
      <c r="F1181" t="str">
        <f t="shared" si="18"/>
        <v>19th</v>
      </c>
      <c r="H1181" t="s">
        <v>4786</v>
      </c>
      <c r="J1181" t="s">
        <v>4379</v>
      </c>
      <c r="K1181">
        <v>146209</v>
      </c>
    </row>
    <row r="1182" spans="1:11" x14ac:dyDescent="0.25">
      <c r="A1182" t="s">
        <v>4354</v>
      </c>
      <c r="B1182" t="s">
        <v>6679</v>
      </c>
      <c r="C1182" t="s">
        <v>6441</v>
      </c>
      <c r="D1182" t="s">
        <v>6678</v>
      </c>
      <c r="E1182">
        <v>1888</v>
      </c>
      <c r="F1182" t="str">
        <f t="shared" si="18"/>
        <v>19th</v>
      </c>
      <c r="H1182" t="s">
        <v>4481</v>
      </c>
      <c r="J1182" t="s">
        <v>4379</v>
      </c>
      <c r="K1182">
        <v>37704</v>
      </c>
    </row>
    <row r="1183" spans="1:11" x14ac:dyDescent="0.25">
      <c r="A1183" t="s">
        <v>4354</v>
      </c>
      <c r="B1183" t="s">
        <v>5898</v>
      </c>
      <c r="C1183" t="s">
        <v>5896</v>
      </c>
      <c r="D1183" t="s">
        <v>5897</v>
      </c>
      <c r="E1183">
        <v>1829</v>
      </c>
      <c r="F1183" t="str">
        <f t="shared" si="18"/>
        <v>19th</v>
      </c>
      <c r="H1183" t="s">
        <v>4417</v>
      </c>
      <c r="J1183" t="s">
        <v>4379</v>
      </c>
      <c r="K1183">
        <v>46667</v>
      </c>
    </row>
    <row r="1184" spans="1:11" x14ac:dyDescent="0.25">
      <c r="A1184" t="s">
        <v>4354</v>
      </c>
      <c r="B1184" t="s">
        <v>8476</v>
      </c>
      <c r="C1184" t="s">
        <v>5867</v>
      </c>
      <c r="D1184" t="s">
        <v>5949</v>
      </c>
      <c r="E1184">
        <v>1833</v>
      </c>
      <c r="F1184" t="str">
        <f t="shared" si="18"/>
        <v>19th</v>
      </c>
      <c r="H1184" t="s">
        <v>4472</v>
      </c>
      <c r="J1184" t="s">
        <v>4383</v>
      </c>
      <c r="K1184">
        <v>20784</v>
      </c>
    </row>
    <row r="1185" spans="1:11" x14ac:dyDescent="0.25">
      <c r="A1185" t="s">
        <v>4354</v>
      </c>
      <c r="B1185" t="s">
        <v>8477</v>
      </c>
      <c r="C1185" t="s">
        <v>5867</v>
      </c>
      <c r="D1185" t="s">
        <v>5931</v>
      </c>
      <c r="E1185">
        <v>1832</v>
      </c>
      <c r="F1185" t="str">
        <f t="shared" si="18"/>
        <v>19th</v>
      </c>
      <c r="H1185" t="s">
        <v>4472</v>
      </c>
      <c r="J1185" t="s">
        <v>4383</v>
      </c>
      <c r="K1185">
        <v>27443</v>
      </c>
    </row>
    <row r="1186" spans="1:11" x14ac:dyDescent="0.25">
      <c r="A1186" t="s">
        <v>4354</v>
      </c>
      <c r="B1186" t="s">
        <v>4379</v>
      </c>
      <c r="C1186" t="s">
        <v>5867</v>
      </c>
      <c r="D1186" t="s">
        <v>5868</v>
      </c>
      <c r="E1186">
        <v>1824</v>
      </c>
      <c r="F1186" t="str">
        <f t="shared" si="18"/>
        <v>19th</v>
      </c>
      <c r="H1186" t="s">
        <v>4382</v>
      </c>
      <c r="J1186" t="s">
        <v>4383</v>
      </c>
      <c r="K1186">
        <v>11763</v>
      </c>
    </row>
    <row r="1187" spans="1:11" x14ac:dyDescent="0.25">
      <c r="A1187" t="s">
        <v>4354</v>
      </c>
      <c r="B1187" t="s">
        <v>8478</v>
      </c>
      <c r="C1187" t="s">
        <v>5888</v>
      </c>
      <c r="D1187" t="s">
        <v>5889</v>
      </c>
      <c r="E1187">
        <v>1828</v>
      </c>
      <c r="F1187" t="str">
        <f t="shared" si="18"/>
        <v>19th</v>
      </c>
      <c r="H1187" t="s">
        <v>4481</v>
      </c>
      <c r="J1187" t="s">
        <v>4442</v>
      </c>
      <c r="K1187">
        <v>171446</v>
      </c>
    </row>
    <row r="1188" spans="1:11" x14ac:dyDescent="0.25">
      <c r="A1188" t="s">
        <v>4354</v>
      </c>
      <c r="B1188" t="s">
        <v>4379</v>
      </c>
      <c r="C1188" t="s">
        <v>5467</v>
      </c>
      <c r="D1188" t="s">
        <v>5743</v>
      </c>
      <c r="E1188">
        <v>1800</v>
      </c>
      <c r="F1188" t="str">
        <f t="shared" si="18"/>
        <v>19th</v>
      </c>
      <c r="H1188" t="s">
        <v>4382</v>
      </c>
      <c r="J1188" t="s">
        <v>4383</v>
      </c>
      <c r="K1188">
        <v>27321</v>
      </c>
    </row>
    <row r="1189" spans="1:11" x14ac:dyDescent="0.25">
      <c r="A1189" t="s">
        <v>4354</v>
      </c>
      <c r="B1189" t="s">
        <v>4379</v>
      </c>
      <c r="C1189" t="s">
        <v>5950</v>
      </c>
      <c r="D1189" t="s">
        <v>6151</v>
      </c>
      <c r="E1189">
        <v>1845</v>
      </c>
      <c r="F1189" t="str">
        <f t="shared" ref="F1189:F1252" si="19">IF(E1189&lt;1200,"12th",IF(AND(1199&lt;E1189,E1189&lt;1300),"13th",IF(AND(1299&lt;E1189,E1189&lt;1400),"14th",IF(AND(1399&lt;E1189,E1189&lt;1500),"15th",IF(AND(1499&lt;E1189,E1189&lt;1600),"16th",IF(AND(1599&lt;E1189,E1189&lt;1700),"17th",IF(AND(1699&lt;E1189,E1189&lt;1800),"18th",IF(AND(1799&lt;E1189,E1189&lt;1900),"19th",IF(AND(1899&lt;E1189,E1189&lt;2000),"20th",)))))))))</f>
        <v>19th</v>
      </c>
      <c r="H1189" t="s">
        <v>4389</v>
      </c>
      <c r="J1189" t="s">
        <v>4379</v>
      </c>
      <c r="K1189">
        <v>82735</v>
      </c>
    </row>
    <row r="1190" spans="1:11" x14ac:dyDescent="0.25">
      <c r="A1190" t="s">
        <v>4354</v>
      </c>
      <c r="B1190" t="s">
        <v>4379</v>
      </c>
      <c r="C1190" t="s">
        <v>5950</v>
      </c>
      <c r="D1190" t="s">
        <v>4451</v>
      </c>
      <c r="E1190">
        <v>1833</v>
      </c>
      <c r="F1190" t="str">
        <f t="shared" si="19"/>
        <v>19th</v>
      </c>
      <c r="H1190" t="s">
        <v>4382</v>
      </c>
      <c r="J1190" t="s">
        <v>4383</v>
      </c>
      <c r="K1190">
        <v>39273</v>
      </c>
    </row>
    <row r="1191" spans="1:11" x14ac:dyDescent="0.25">
      <c r="A1191" t="s">
        <v>4354</v>
      </c>
      <c r="B1191" t="s">
        <v>8479</v>
      </c>
      <c r="C1191" t="s">
        <v>5950</v>
      </c>
      <c r="D1191" t="s">
        <v>4451</v>
      </c>
      <c r="E1191">
        <v>1859</v>
      </c>
      <c r="F1191" t="str">
        <f t="shared" si="19"/>
        <v>19th</v>
      </c>
      <c r="H1191" t="s">
        <v>4382</v>
      </c>
      <c r="J1191" t="s">
        <v>4383</v>
      </c>
      <c r="K1191">
        <v>39273</v>
      </c>
    </row>
    <row r="1192" spans="1:11" x14ac:dyDescent="0.25">
      <c r="A1192" t="s">
        <v>4354</v>
      </c>
      <c r="B1192" t="s">
        <v>8480</v>
      </c>
      <c r="C1192" t="s">
        <v>5749</v>
      </c>
      <c r="D1192" t="s">
        <v>5787</v>
      </c>
      <c r="E1192">
        <v>1807</v>
      </c>
      <c r="F1192" t="str">
        <f t="shared" si="19"/>
        <v>19th</v>
      </c>
      <c r="H1192" t="s">
        <v>4402</v>
      </c>
      <c r="J1192" t="s">
        <v>4442</v>
      </c>
      <c r="K1192">
        <v>83222</v>
      </c>
    </row>
    <row r="1193" spans="1:11" x14ac:dyDescent="0.25">
      <c r="A1193" t="s">
        <v>4354</v>
      </c>
      <c r="B1193" t="s">
        <v>8481</v>
      </c>
      <c r="C1193" t="s">
        <v>5749</v>
      </c>
      <c r="D1193" t="s">
        <v>5780</v>
      </c>
      <c r="E1193">
        <v>1805</v>
      </c>
      <c r="F1193" t="str">
        <f t="shared" si="19"/>
        <v>19th</v>
      </c>
      <c r="H1193" t="s">
        <v>4402</v>
      </c>
      <c r="J1193" t="s">
        <v>4442</v>
      </c>
      <c r="K1193">
        <v>85903</v>
      </c>
    </row>
    <row r="1194" spans="1:11" x14ac:dyDescent="0.25">
      <c r="A1194" t="s">
        <v>4354</v>
      </c>
      <c r="B1194" t="s">
        <v>8482</v>
      </c>
      <c r="C1194" t="s">
        <v>5749</v>
      </c>
      <c r="D1194" t="s">
        <v>5765</v>
      </c>
      <c r="E1194">
        <v>1803</v>
      </c>
      <c r="F1194" t="str">
        <f t="shared" si="19"/>
        <v>19th</v>
      </c>
      <c r="H1194" t="s">
        <v>4402</v>
      </c>
      <c r="J1194" t="s">
        <v>4442</v>
      </c>
      <c r="K1194">
        <v>74283</v>
      </c>
    </row>
    <row r="1195" spans="1:11" x14ac:dyDescent="0.25">
      <c r="A1195" t="s">
        <v>4354</v>
      </c>
      <c r="B1195" t="s">
        <v>4379</v>
      </c>
      <c r="C1195" t="s">
        <v>5749</v>
      </c>
      <c r="D1195" t="s">
        <v>5750</v>
      </c>
      <c r="E1195">
        <v>1801</v>
      </c>
      <c r="F1195" t="str">
        <f t="shared" si="19"/>
        <v>19th</v>
      </c>
      <c r="H1195" t="s">
        <v>4402</v>
      </c>
      <c r="J1195" t="s">
        <v>4442</v>
      </c>
      <c r="K1195">
        <v>72907</v>
      </c>
    </row>
    <row r="1196" spans="1:11" x14ac:dyDescent="0.25">
      <c r="A1196" t="s">
        <v>4354</v>
      </c>
      <c r="B1196" t="s">
        <v>4379</v>
      </c>
      <c r="C1196" t="s">
        <v>6396</v>
      </c>
      <c r="D1196" t="s">
        <v>6429</v>
      </c>
      <c r="E1196">
        <v>1867</v>
      </c>
      <c r="F1196" t="str">
        <f t="shared" si="19"/>
        <v>19th</v>
      </c>
      <c r="H1196" t="s">
        <v>4382</v>
      </c>
      <c r="J1196" t="s">
        <v>4383</v>
      </c>
      <c r="K1196">
        <v>15848</v>
      </c>
    </row>
    <row r="1197" spans="1:11" x14ac:dyDescent="0.25">
      <c r="A1197" t="s">
        <v>4354</v>
      </c>
      <c r="B1197" t="s">
        <v>4379</v>
      </c>
      <c r="C1197" t="s">
        <v>6396</v>
      </c>
      <c r="D1197" t="s">
        <v>6397</v>
      </c>
      <c r="E1197">
        <v>1864</v>
      </c>
      <c r="F1197" t="str">
        <f t="shared" si="19"/>
        <v>19th</v>
      </c>
      <c r="H1197" t="s">
        <v>4382</v>
      </c>
      <c r="J1197" t="s">
        <v>4383</v>
      </c>
      <c r="K1197">
        <v>21149</v>
      </c>
    </row>
    <row r="1198" spans="1:11" x14ac:dyDescent="0.25">
      <c r="A1198" t="s">
        <v>4354</v>
      </c>
      <c r="B1198" t="s">
        <v>4379</v>
      </c>
      <c r="C1198" t="s">
        <v>6261</v>
      </c>
      <c r="D1198" t="s">
        <v>6329</v>
      </c>
      <c r="E1198">
        <v>1859</v>
      </c>
      <c r="F1198" t="str">
        <f t="shared" si="19"/>
        <v>19th</v>
      </c>
      <c r="H1198" t="s">
        <v>4542</v>
      </c>
      <c r="J1198" t="s">
        <v>4442</v>
      </c>
      <c r="K1198">
        <v>52745</v>
      </c>
    </row>
    <row r="1199" spans="1:11" x14ac:dyDescent="0.25">
      <c r="A1199" t="s">
        <v>4354</v>
      </c>
      <c r="B1199" t="s">
        <v>8483</v>
      </c>
      <c r="C1199" t="s">
        <v>6261</v>
      </c>
      <c r="D1199" t="s">
        <v>6280</v>
      </c>
      <c r="E1199">
        <v>1854</v>
      </c>
      <c r="F1199" t="str">
        <f t="shared" si="19"/>
        <v>19th</v>
      </c>
      <c r="H1199" t="s">
        <v>4870</v>
      </c>
      <c r="J1199" t="s">
        <v>4442</v>
      </c>
      <c r="K1199">
        <v>88229</v>
      </c>
    </row>
    <row r="1200" spans="1:11" x14ac:dyDescent="0.25">
      <c r="A1200" t="s">
        <v>4354</v>
      </c>
      <c r="B1200" t="s">
        <v>4379</v>
      </c>
      <c r="C1200" t="s">
        <v>6261</v>
      </c>
      <c r="D1200" t="s">
        <v>6262</v>
      </c>
      <c r="E1200">
        <v>1853</v>
      </c>
      <c r="F1200" t="str">
        <f t="shared" si="19"/>
        <v>19th</v>
      </c>
      <c r="H1200" t="s">
        <v>4378</v>
      </c>
      <c r="J1200" t="s">
        <v>4442</v>
      </c>
      <c r="K1200">
        <v>88426</v>
      </c>
    </row>
    <row r="1201" spans="1:11" x14ac:dyDescent="0.25">
      <c r="A1201" t="s">
        <v>4354</v>
      </c>
      <c r="B1201" t="s">
        <v>4379</v>
      </c>
      <c r="C1201" t="s">
        <v>6045</v>
      </c>
      <c r="D1201" t="s">
        <v>6063</v>
      </c>
      <c r="E1201">
        <v>1839</v>
      </c>
      <c r="F1201" t="str">
        <f t="shared" si="19"/>
        <v>19th</v>
      </c>
      <c r="H1201" t="s">
        <v>4786</v>
      </c>
      <c r="J1201" t="s">
        <v>4379</v>
      </c>
      <c r="K1201">
        <v>71926</v>
      </c>
    </row>
    <row r="1202" spans="1:11" x14ac:dyDescent="0.25">
      <c r="A1202" t="s">
        <v>4354</v>
      </c>
      <c r="B1202" t="s">
        <v>4379</v>
      </c>
      <c r="C1202" t="s">
        <v>6045</v>
      </c>
      <c r="D1202" t="s">
        <v>6137</v>
      </c>
      <c r="E1202">
        <v>1844</v>
      </c>
      <c r="F1202" t="str">
        <f t="shared" si="19"/>
        <v>19th</v>
      </c>
      <c r="H1202" t="s">
        <v>4786</v>
      </c>
      <c r="J1202" t="s">
        <v>4379</v>
      </c>
      <c r="K1202">
        <v>99303</v>
      </c>
    </row>
    <row r="1203" spans="1:11" x14ac:dyDescent="0.25">
      <c r="A1203" t="s">
        <v>4354</v>
      </c>
      <c r="B1203" t="s">
        <v>8484</v>
      </c>
      <c r="C1203" t="s">
        <v>6045</v>
      </c>
      <c r="D1203" t="s">
        <v>6227</v>
      </c>
      <c r="E1203">
        <v>1851</v>
      </c>
      <c r="F1203" t="str">
        <f t="shared" si="19"/>
        <v>19th</v>
      </c>
      <c r="H1203" t="s">
        <v>4786</v>
      </c>
      <c r="J1203" t="s">
        <v>4379</v>
      </c>
      <c r="K1203">
        <v>216803</v>
      </c>
    </row>
    <row r="1204" spans="1:11" x14ac:dyDescent="0.25">
      <c r="A1204" t="s">
        <v>4354</v>
      </c>
      <c r="B1204" t="s">
        <v>8485</v>
      </c>
      <c r="C1204" t="s">
        <v>6045</v>
      </c>
      <c r="D1204" t="s">
        <v>6128</v>
      </c>
      <c r="E1204">
        <v>1843</v>
      </c>
      <c r="F1204" t="str">
        <f t="shared" si="19"/>
        <v>19th</v>
      </c>
      <c r="H1204" t="s">
        <v>4786</v>
      </c>
      <c r="J1204" t="s">
        <v>4379</v>
      </c>
      <c r="K1204">
        <v>179083</v>
      </c>
    </row>
    <row r="1205" spans="1:11" x14ac:dyDescent="0.25">
      <c r="A1205" t="s">
        <v>4354</v>
      </c>
      <c r="B1205" t="s">
        <v>4379</v>
      </c>
      <c r="C1205" t="s">
        <v>6045</v>
      </c>
      <c r="D1205" t="s">
        <v>6330</v>
      </c>
      <c r="E1205">
        <v>1859</v>
      </c>
      <c r="F1205" t="str">
        <f t="shared" si="19"/>
        <v>19th</v>
      </c>
      <c r="H1205" t="s">
        <v>4786</v>
      </c>
      <c r="J1205" t="s">
        <v>4379</v>
      </c>
      <c r="K1205">
        <v>33879</v>
      </c>
    </row>
    <row r="1206" spans="1:11" x14ac:dyDescent="0.25">
      <c r="A1206" t="s">
        <v>4354</v>
      </c>
      <c r="B1206" t="s">
        <v>8486</v>
      </c>
      <c r="C1206" t="s">
        <v>6045</v>
      </c>
      <c r="D1206" t="s">
        <v>6082</v>
      </c>
      <c r="E1206">
        <v>1840</v>
      </c>
      <c r="F1206" t="str">
        <f t="shared" si="19"/>
        <v>19th</v>
      </c>
      <c r="H1206" t="s">
        <v>4786</v>
      </c>
      <c r="J1206" t="s">
        <v>4379</v>
      </c>
      <c r="K1206">
        <v>161863</v>
      </c>
    </row>
    <row r="1207" spans="1:11" x14ac:dyDescent="0.25">
      <c r="A1207" t="s">
        <v>4354</v>
      </c>
      <c r="B1207" t="s">
        <v>8487</v>
      </c>
      <c r="C1207" t="s">
        <v>6045</v>
      </c>
      <c r="D1207" t="s">
        <v>6167</v>
      </c>
      <c r="E1207">
        <v>1846</v>
      </c>
      <c r="F1207" t="str">
        <f t="shared" si="19"/>
        <v>19th</v>
      </c>
      <c r="H1207" t="s">
        <v>4786</v>
      </c>
      <c r="J1207" t="s">
        <v>4379</v>
      </c>
      <c r="K1207">
        <v>212187</v>
      </c>
    </row>
    <row r="1208" spans="1:11" x14ac:dyDescent="0.25">
      <c r="A1208" t="s">
        <v>4354</v>
      </c>
      <c r="B1208" t="s">
        <v>4379</v>
      </c>
      <c r="C1208" t="s">
        <v>6045</v>
      </c>
      <c r="D1208" t="s">
        <v>6064</v>
      </c>
      <c r="E1208">
        <v>1839</v>
      </c>
      <c r="F1208" t="str">
        <f t="shared" si="19"/>
        <v>19th</v>
      </c>
      <c r="H1208" t="s">
        <v>4786</v>
      </c>
      <c r="J1208" t="s">
        <v>4379</v>
      </c>
      <c r="K1208">
        <v>72038</v>
      </c>
    </row>
    <row r="1209" spans="1:11" x14ac:dyDescent="0.25">
      <c r="A1209" t="s">
        <v>4354</v>
      </c>
      <c r="B1209" t="s">
        <v>8488</v>
      </c>
      <c r="C1209" t="s">
        <v>6045</v>
      </c>
      <c r="D1209" t="s">
        <v>6046</v>
      </c>
      <c r="E1209">
        <v>1838</v>
      </c>
      <c r="F1209" t="str">
        <f t="shared" si="19"/>
        <v>19th</v>
      </c>
      <c r="H1209" t="s">
        <v>4786</v>
      </c>
      <c r="J1209" t="s">
        <v>4379</v>
      </c>
      <c r="K1209">
        <v>65792</v>
      </c>
    </row>
    <row r="1210" spans="1:11" x14ac:dyDescent="0.25">
      <c r="A1210" t="s">
        <v>4354</v>
      </c>
      <c r="B1210" t="s">
        <v>4379</v>
      </c>
      <c r="C1210" t="s">
        <v>6045</v>
      </c>
      <c r="D1210" t="s">
        <v>6319</v>
      </c>
      <c r="E1210">
        <v>1858</v>
      </c>
      <c r="F1210" t="str">
        <f t="shared" si="19"/>
        <v>19th</v>
      </c>
      <c r="H1210" t="s">
        <v>4786</v>
      </c>
      <c r="J1210" t="s">
        <v>4379</v>
      </c>
      <c r="K1210">
        <v>80941</v>
      </c>
    </row>
    <row r="1211" spans="1:11" x14ac:dyDescent="0.25">
      <c r="A1211" t="s">
        <v>4354</v>
      </c>
      <c r="B1211" t="s">
        <v>8489</v>
      </c>
      <c r="C1211" t="s">
        <v>6045</v>
      </c>
      <c r="D1211" t="s">
        <v>6152</v>
      </c>
      <c r="E1211">
        <v>1845</v>
      </c>
      <c r="F1211" t="str">
        <f t="shared" si="19"/>
        <v>19th</v>
      </c>
      <c r="H1211" t="s">
        <v>4786</v>
      </c>
      <c r="J1211" t="s">
        <v>4379</v>
      </c>
      <c r="K1211">
        <v>137368</v>
      </c>
    </row>
    <row r="1212" spans="1:11" x14ac:dyDescent="0.25">
      <c r="A1212" t="s">
        <v>4354</v>
      </c>
      <c r="B1212" t="s">
        <v>8490</v>
      </c>
      <c r="C1212" t="s">
        <v>6045</v>
      </c>
      <c r="D1212" t="s">
        <v>6118</v>
      </c>
      <c r="E1212">
        <v>1842</v>
      </c>
      <c r="F1212" t="str">
        <f t="shared" si="19"/>
        <v>19th</v>
      </c>
      <c r="H1212" t="s">
        <v>4786</v>
      </c>
      <c r="J1212" t="s">
        <v>4379</v>
      </c>
      <c r="K1212">
        <v>175048</v>
      </c>
    </row>
    <row r="1213" spans="1:11" x14ac:dyDescent="0.25">
      <c r="A1213" t="s">
        <v>4354</v>
      </c>
      <c r="B1213" t="s">
        <v>8491</v>
      </c>
      <c r="C1213" t="s">
        <v>6045</v>
      </c>
      <c r="D1213" t="s">
        <v>6211</v>
      </c>
      <c r="E1213">
        <v>1849</v>
      </c>
      <c r="F1213" t="str">
        <f t="shared" si="19"/>
        <v>19th</v>
      </c>
      <c r="H1213" t="s">
        <v>4786</v>
      </c>
      <c r="J1213" t="s">
        <v>4379</v>
      </c>
      <c r="K1213">
        <v>266437</v>
      </c>
    </row>
    <row r="1214" spans="1:11" x14ac:dyDescent="0.25">
      <c r="A1214" t="s">
        <v>4354</v>
      </c>
      <c r="B1214" t="s">
        <v>8492</v>
      </c>
      <c r="C1214" t="s">
        <v>6045</v>
      </c>
      <c r="D1214" t="s">
        <v>6238</v>
      </c>
      <c r="E1214">
        <v>1852</v>
      </c>
      <c r="F1214" t="str">
        <f t="shared" si="19"/>
        <v>19th</v>
      </c>
      <c r="H1214" t="s">
        <v>4786</v>
      </c>
      <c r="J1214" t="s">
        <v>4379</v>
      </c>
      <c r="K1214">
        <v>547593</v>
      </c>
    </row>
    <row r="1215" spans="1:11" x14ac:dyDescent="0.25">
      <c r="A1215" t="s">
        <v>4354</v>
      </c>
      <c r="B1215" t="s">
        <v>8493</v>
      </c>
      <c r="C1215" t="s">
        <v>6045</v>
      </c>
      <c r="D1215" t="s">
        <v>6168</v>
      </c>
      <c r="E1215">
        <v>1846</v>
      </c>
      <c r="F1215" t="str">
        <f t="shared" si="19"/>
        <v>19th</v>
      </c>
      <c r="H1215" t="s">
        <v>4786</v>
      </c>
      <c r="J1215" t="s">
        <v>4379</v>
      </c>
      <c r="K1215">
        <v>292365</v>
      </c>
    </row>
    <row r="1216" spans="1:11" x14ac:dyDescent="0.25">
      <c r="A1216" t="s">
        <v>4354</v>
      </c>
      <c r="B1216" t="s">
        <v>4379</v>
      </c>
      <c r="C1216" t="s">
        <v>6045</v>
      </c>
      <c r="D1216" t="s">
        <v>6263</v>
      </c>
      <c r="E1216">
        <v>1853</v>
      </c>
      <c r="F1216" t="str">
        <f t="shared" si="19"/>
        <v>19th</v>
      </c>
      <c r="H1216" t="s">
        <v>4786</v>
      </c>
      <c r="J1216" t="s">
        <v>4379</v>
      </c>
      <c r="K1216">
        <v>54485</v>
      </c>
    </row>
    <row r="1217" spans="1:11" x14ac:dyDescent="0.25">
      <c r="A1217" t="s">
        <v>4354</v>
      </c>
      <c r="B1217" t="s">
        <v>8494</v>
      </c>
      <c r="C1217" t="s">
        <v>6045</v>
      </c>
      <c r="D1217" t="s">
        <v>6138</v>
      </c>
      <c r="E1217">
        <v>1844</v>
      </c>
      <c r="F1217" t="str">
        <f t="shared" si="19"/>
        <v>19th</v>
      </c>
      <c r="H1217" t="s">
        <v>4786</v>
      </c>
      <c r="J1217" t="s">
        <v>4379</v>
      </c>
      <c r="K1217">
        <v>119906</v>
      </c>
    </row>
    <row r="1218" spans="1:11" x14ac:dyDescent="0.25">
      <c r="A1218" t="s">
        <v>4354</v>
      </c>
      <c r="B1218" t="s">
        <v>8495</v>
      </c>
      <c r="C1218" t="s">
        <v>6045</v>
      </c>
      <c r="D1218" t="s">
        <v>6411</v>
      </c>
      <c r="E1218">
        <v>1865</v>
      </c>
      <c r="F1218" t="str">
        <f t="shared" si="19"/>
        <v>19th</v>
      </c>
      <c r="H1218" t="s">
        <v>4786</v>
      </c>
      <c r="J1218" t="s">
        <v>4379</v>
      </c>
      <c r="K1218">
        <v>70241</v>
      </c>
    </row>
    <row r="1219" spans="1:11" x14ac:dyDescent="0.25">
      <c r="A1219" t="s">
        <v>4354</v>
      </c>
      <c r="B1219" t="s">
        <v>4379</v>
      </c>
      <c r="C1219" t="s">
        <v>6045</v>
      </c>
      <c r="D1219" t="s">
        <v>6193</v>
      </c>
      <c r="E1219">
        <v>1848</v>
      </c>
      <c r="F1219" t="str">
        <f t="shared" si="19"/>
        <v>19th</v>
      </c>
      <c r="H1219" t="s">
        <v>4786</v>
      </c>
      <c r="J1219" t="s">
        <v>4379</v>
      </c>
      <c r="K1219">
        <v>127674</v>
      </c>
    </row>
    <row r="1220" spans="1:11" x14ac:dyDescent="0.25">
      <c r="A1220" t="s">
        <v>4354</v>
      </c>
      <c r="B1220" t="s">
        <v>8496</v>
      </c>
      <c r="C1220" t="s">
        <v>6045</v>
      </c>
      <c r="D1220" t="s">
        <v>6264</v>
      </c>
      <c r="E1220">
        <v>1853</v>
      </c>
      <c r="F1220" t="str">
        <f t="shared" si="19"/>
        <v>19th</v>
      </c>
      <c r="H1220" t="s">
        <v>4786</v>
      </c>
      <c r="J1220" t="s">
        <v>4379</v>
      </c>
      <c r="K1220">
        <v>186686</v>
      </c>
    </row>
    <row r="1221" spans="1:11" x14ac:dyDescent="0.25">
      <c r="A1221" t="s">
        <v>4354</v>
      </c>
      <c r="B1221" t="s">
        <v>8497</v>
      </c>
      <c r="C1221" t="s">
        <v>6045</v>
      </c>
      <c r="D1221" t="s">
        <v>6265</v>
      </c>
      <c r="E1221">
        <v>1853</v>
      </c>
      <c r="F1221" t="str">
        <f t="shared" si="19"/>
        <v>19th</v>
      </c>
      <c r="H1221" t="s">
        <v>4786</v>
      </c>
      <c r="J1221" t="s">
        <v>4379</v>
      </c>
      <c r="K1221">
        <v>187243</v>
      </c>
    </row>
    <row r="1222" spans="1:11" x14ac:dyDescent="0.25">
      <c r="A1222" t="s">
        <v>4354</v>
      </c>
      <c r="B1222" t="s">
        <v>8498</v>
      </c>
      <c r="C1222" t="s">
        <v>6045</v>
      </c>
      <c r="D1222" t="s">
        <v>6169</v>
      </c>
      <c r="E1222">
        <v>1846</v>
      </c>
      <c r="F1222" t="str">
        <f t="shared" si="19"/>
        <v>19th</v>
      </c>
      <c r="H1222" t="s">
        <v>4786</v>
      </c>
      <c r="J1222" t="s">
        <v>4379</v>
      </c>
      <c r="K1222">
        <v>471547</v>
      </c>
    </row>
    <row r="1223" spans="1:11" x14ac:dyDescent="0.25">
      <c r="A1223" t="s">
        <v>4354</v>
      </c>
      <c r="B1223" t="s">
        <v>8499</v>
      </c>
      <c r="C1223" t="s">
        <v>6045</v>
      </c>
      <c r="D1223" t="s">
        <v>6083</v>
      </c>
      <c r="E1223">
        <v>1840</v>
      </c>
      <c r="F1223" t="str">
        <f t="shared" si="19"/>
        <v>19th</v>
      </c>
      <c r="H1223" t="s">
        <v>4786</v>
      </c>
      <c r="J1223" t="s">
        <v>4379</v>
      </c>
      <c r="K1223">
        <v>121377</v>
      </c>
    </row>
    <row r="1224" spans="1:11" x14ac:dyDescent="0.25">
      <c r="A1224" t="s">
        <v>4354</v>
      </c>
      <c r="B1224" t="s">
        <v>8500</v>
      </c>
      <c r="C1224" t="s">
        <v>6045</v>
      </c>
      <c r="D1224" t="s">
        <v>6296</v>
      </c>
      <c r="E1224">
        <v>1856</v>
      </c>
      <c r="F1224" t="str">
        <f t="shared" si="19"/>
        <v>19th</v>
      </c>
      <c r="H1224" t="s">
        <v>4786</v>
      </c>
      <c r="J1224" t="s">
        <v>4379</v>
      </c>
      <c r="K1224">
        <v>135453</v>
      </c>
    </row>
    <row r="1225" spans="1:11" x14ac:dyDescent="0.25">
      <c r="A1225" t="s">
        <v>4354</v>
      </c>
      <c r="B1225" t="s">
        <v>8501</v>
      </c>
      <c r="C1225" t="s">
        <v>6045</v>
      </c>
      <c r="D1225" t="s">
        <v>6212</v>
      </c>
      <c r="E1225">
        <v>1849</v>
      </c>
      <c r="F1225" t="str">
        <f t="shared" si="19"/>
        <v>19th</v>
      </c>
      <c r="H1225" t="s">
        <v>4786</v>
      </c>
      <c r="J1225" t="s">
        <v>4379</v>
      </c>
      <c r="K1225">
        <v>277219</v>
      </c>
    </row>
    <row r="1226" spans="1:11" x14ac:dyDescent="0.25">
      <c r="A1226" t="s">
        <v>4354</v>
      </c>
      <c r="B1226" t="s">
        <v>8502</v>
      </c>
      <c r="C1226" t="s">
        <v>6045</v>
      </c>
      <c r="D1226" t="s">
        <v>6228</v>
      </c>
      <c r="E1226">
        <v>1851</v>
      </c>
      <c r="F1226" t="str">
        <f t="shared" si="19"/>
        <v>19th</v>
      </c>
      <c r="H1226" t="s">
        <v>4786</v>
      </c>
      <c r="J1226" t="s">
        <v>4379</v>
      </c>
      <c r="K1226">
        <v>260354</v>
      </c>
    </row>
    <row r="1227" spans="1:11" x14ac:dyDescent="0.25">
      <c r="A1227" t="s">
        <v>4354</v>
      </c>
      <c r="B1227" t="s">
        <v>8503</v>
      </c>
      <c r="C1227" t="s">
        <v>6045</v>
      </c>
      <c r="D1227" t="s">
        <v>6180</v>
      </c>
      <c r="E1227">
        <v>1847</v>
      </c>
      <c r="F1227" t="str">
        <f t="shared" si="19"/>
        <v>19th</v>
      </c>
      <c r="H1227" t="s">
        <v>4786</v>
      </c>
      <c r="J1227" t="s">
        <v>4379</v>
      </c>
      <c r="K1227">
        <v>255364</v>
      </c>
    </row>
    <row r="1228" spans="1:11" x14ac:dyDescent="0.25">
      <c r="A1228" t="s">
        <v>4354</v>
      </c>
      <c r="B1228" t="s">
        <v>4379</v>
      </c>
      <c r="C1228" t="s">
        <v>6045</v>
      </c>
      <c r="D1228" t="s">
        <v>6153</v>
      </c>
      <c r="E1228">
        <v>1845</v>
      </c>
      <c r="F1228" t="str">
        <f t="shared" si="19"/>
        <v>19th</v>
      </c>
      <c r="H1228" t="s">
        <v>4786</v>
      </c>
      <c r="J1228" t="s">
        <v>4379</v>
      </c>
      <c r="K1228">
        <v>218670</v>
      </c>
    </row>
    <row r="1229" spans="1:11" x14ac:dyDescent="0.25">
      <c r="A1229" t="s">
        <v>4354</v>
      </c>
      <c r="B1229" t="s">
        <v>8504</v>
      </c>
      <c r="C1229" t="s">
        <v>6045</v>
      </c>
      <c r="D1229" t="s">
        <v>6139</v>
      </c>
      <c r="E1229">
        <v>1844</v>
      </c>
      <c r="F1229" t="str">
        <f t="shared" si="19"/>
        <v>19th</v>
      </c>
      <c r="H1229" t="s">
        <v>4786</v>
      </c>
      <c r="J1229" t="s">
        <v>4379</v>
      </c>
      <c r="K1229">
        <v>240601</v>
      </c>
    </row>
    <row r="1230" spans="1:11" x14ac:dyDescent="0.25">
      <c r="A1230" t="s">
        <v>4354</v>
      </c>
      <c r="B1230" t="s">
        <v>8505</v>
      </c>
      <c r="C1230" t="s">
        <v>6045</v>
      </c>
      <c r="D1230" t="s">
        <v>6217</v>
      </c>
      <c r="E1230">
        <v>1850</v>
      </c>
      <c r="F1230" t="str">
        <f t="shared" si="19"/>
        <v>19th</v>
      </c>
      <c r="H1230" t="s">
        <v>4786</v>
      </c>
      <c r="J1230" t="s">
        <v>4379</v>
      </c>
      <c r="K1230">
        <v>76691</v>
      </c>
    </row>
    <row r="1231" spans="1:11" x14ac:dyDescent="0.25">
      <c r="A1231" t="s">
        <v>4354</v>
      </c>
      <c r="B1231" t="s">
        <v>8506</v>
      </c>
      <c r="C1231" t="s">
        <v>6045</v>
      </c>
      <c r="D1231" t="s">
        <v>6194</v>
      </c>
      <c r="E1231">
        <v>1848</v>
      </c>
      <c r="F1231" t="str">
        <f t="shared" si="19"/>
        <v>19th</v>
      </c>
      <c r="H1231" t="s">
        <v>4786</v>
      </c>
      <c r="J1231" t="s">
        <v>4379</v>
      </c>
      <c r="K1231">
        <v>700272</v>
      </c>
    </row>
    <row r="1232" spans="1:11" x14ac:dyDescent="0.25">
      <c r="A1232" t="s">
        <v>4354</v>
      </c>
      <c r="B1232" t="s">
        <v>8507</v>
      </c>
      <c r="C1232" t="s">
        <v>6170</v>
      </c>
      <c r="D1232" t="s">
        <v>6171</v>
      </c>
      <c r="E1232">
        <v>1846</v>
      </c>
      <c r="F1232" t="str">
        <f t="shared" si="19"/>
        <v>19th</v>
      </c>
      <c r="H1232" t="s">
        <v>4378</v>
      </c>
      <c r="J1232" t="s">
        <v>4442</v>
      </c>
      <c r="K1232">
        <v>512538</v>
      </c>
    </row>
    <row r="1233" spans="1:11" x14ac:dyDescent="0.25">
      <c r="A1233" t="s">
        <v>4354</v>
      </c>
      <c r="B1233" t="s">
        <v>8508</v>
      </c>
      <c r="C1233" t="s">
        <v>6195</v>
      </c>
      <c r="D1233" t="s">
        <v>6196</v>
      </c>
      <c r="E1233">
        <v>1848</v>
      </c>
      <c r="F1233" t="str">
        <f t="shared" si="19"/>
        <v>19th</v>
      </c>
      <c r="H1233" t="s">
        <v>4378</v>
      </c>
      <c r="J1233" t="s">
        <v>4442</v>
      </c>
      <c r="K1233">
        <v>69123</v>
      </c>
    </row>
    <row r="1234" spans="1:11" x14ac:dyDescent="0.25">
      <c r="A1234" t="s">
        <v>4354</v>
      </c>
      <c r="B1234" t="s">
        <v>8509</v>
      </c>
      <c r="C1234" t="s">
        <v>6195</v>
      </c>
      <c r="D1234" t="s">
        <v>6398</v>
      </c>
      <c r="E1234">
        <v>1864</v>
      </c>
      <c r="F1234" t="str">
        <f t="shared" si="19"/>
        <v>19th</v>
      </c>
      <c r="H1234" t="s">
        <v>4472</v>
      </c>
      <c r="J1234" t="s">
        <v>4442</v>
      </c>
      <c r="K1234">
        <v>29215</v>
      </c>
    </row>
    <row r="1235" spans="1:11" x14ac:dyDescent="0.25">
      <c r="A1235" t="s">
        <v>4354</v>
      </c>
      <c r="B1235" t="s">
        <v>4379</v>
      </c>
      <c r="C1235" t="s">
        <v>6195</v>
      </c>
      <c r="D1235" t="s">
        <v>6320</v>
      </c>
      <c r="E1235">
        <v>1858</v>
      </c>
      <c r="F1235" t="str">
        <f t="shared" si="19"/>
        <v>19th</v>
      </c>
      <c r="H1235" t="s">
        <v>4472</v>
      </c>
      <c r="J1235" t="s">
        <v>4442</v>
      </c>
      <c r="K1235">
        <v>33563</v>
      </c>
    </row>
    <row r="1236" spans="1:11" x14ac:dyDescent="0.25">
      <c r="A1236" t="s">
        <v>4354</v>
      </c>
      <c r="B1236" t="s">
        <v>8510</v>
      </c>
      <c r="C1236" t="s">
        <v>6545</v>
      </c>
      <c r="D1236" t="s">
        <v>5985</v>
      </c>
      <c r="E1236">
        <v>1876</v>
      </c>
      <c r="F1236" t="str">
        <f t="shared" si="19"/>
        <v>19th</v>
      </c>
      <c r="H1236" t="s">
        <v>4481</v>
      </c>
      <c r="J1236" t="s">
        <v>4442</v>
      </c>
      <c r="K1236">
        <v>67624</v>
      </c>
    </row>
    <row r="1237" spans="1:11" x14ac:dyDescent="0.25">
      <c r="A1237" t="s">
        <v>4354</v>
      </c>
      <c r="B1237" t="s">
        <v>7895</v>
      </c>
      <c r="C1237" t="s">
        <v>6154</v>
      </c>
      <c r="D1237" t="s">
        <v>6155</v>
      </c>
      <c r="E1237">
        <v>1845</v>
      </c>
      <c r="F1237" t="str">
        <f t="shared" si="19"/>
        <v>19th</v>
      </c>
      <c r="H1237" t="s">
        <v>4417</v>
      </c>
      <c r="J1237" t="s">
        <v>4379</v>
      </c>
      <c r="K1237">
        <v>97424</v>
      </c>
    </row>
    <row r="1238" spans="1:11" x14ac:dyDescent="0.25">
      <c r="A1238" t="s">
        <v>4354</v>
      </c>
      <c r="B1238" t="s">
        <v>4379</v>
      </c>
      <c r="C1238" t="s">
        <v>6352</v>
      </c>
      <c r="D1238" t="s">
        <v>6353</v>
      </c>
      <c r="E1238">
        <v>1860</v>
      </c>
      <c r="F1238" t="str">
        <f t="shared" si="19"/>
        <v>19th</v>
      </c>
      <c r="H1238" t="s">
        <v>4378</v>
      </c>
      <c r="J1238" t="s">
        <v>4442</v>
      </c>
      <c r="K1238">
        <v>119210</v>
      </c>
    </row>
    <row r="1239" spans="1:11" x14ac:dyDescent="0.25">
      <c r="A1239" t="s">
        <v>4354</v>
      </c>
      <c r="B1239" t="s">
        <v>4379</v>
      </c>
      <c r="C1239" t="s">
        <v>5847</v>
      </c>
      <c r="D1239" t="s">
        <v>5876</v>
      </c>
      <c r="E1239">
        <v>1825</v>
      </c>
      <c r="F1239" t="str">
        <f t="shared" si="19"/>
        <v>19th</v>
      </c>
      <c r="H1239" t="s">
        <v>4378</v>
      </c>
      <c r="J1239" t="s">
        <v>4442</v>
      </c>
      <c r="K1239">
        <v>34230</v>
      </c>
    </row>
    <row r="1240" spans="1:11" x14ac:dyDescent="0.25">
      <c r="A1240" t="s">
        <v>4354</v>
      </c>
      <c r="B1240" t="s">
        <v>4379</v>
      </c>
      <c r="C1240" t="s">
        <v>5847</v>
      </c>
      <c r="D1240" t="s">
        <v>5848</v>
      </c>
      <c r="E1240">
        <v>1822</v>
      </c>
      <c r="F1240" t="str">
        <f t="shared" si="19"/>
        <v>19th</v>
      </c>
      <c r="H1240" t="s">
        <v>4378</v>
      </c>
      <c r="J1240" t="s">
        <v>4379</v>
      </c>
      <c r="K1240">
        <v>23298</v>
      </c>
    </row>
    <row r="1241" spans="1:11" x14ac:dyDescent="0.25">
      <c r="A1241" t="s">
        <v>4354</v>
      </c>
      <c r="B1241" t="s">
        <v>4379</v>
      </c>
      <c r="C1241" t="s">
        <v>5847</v>
      </c>
      <c r="D1241" t="s">
        <v>5869</v>
      </c>
      <c r="E1241">
        <v>1824</v>
      </c>
      <c r="F1241" t="str">
        <f t="shared" si="19"/>
        <v>19th</v>
      </c>
      <c r="H1241" t="s">
        <v>4378</v>
      </c>
      <c r="J1241" t="s">
        <v>4442</v>
      </c>
      <c r="K1241">
        <v>11918</v>
      </c>
    </row>
    <row r="1242" spans="1:11" x14ac:dyDescent="0.25">
      <c r="A1242" t="s">
        <v>4354</v>
      </c>
      <c r="B1242" t="s">
        <v>4379</v>
      </c>
      <c r="C1242" t="s">
        <v>6606</v>
      </c>
      <c r="D1242" t="s">
        <v>6625</v>
      </c>
      <c r="E1242">
        <v>1884</v>
      </c>
      <c r="F1242" t="str">
        <f t="shared" si="19"/>
        <v>19th</v>
      </c>
      <c r="H1242" t="s">
        <v>4417</v>
      </c>
      <c r="J1242" t="s">
        <v>4379</v>
      </c>
      <c r="K1242">
        <v>51236</v>
      </c>
    </row>
    <row r="1243" spans="1:11" x14ac:dyDescent="0.25">
      <c r="A1243" t="s">
        <v>4354</v>
      </c>
      <c r="B1243" t="s">
        <v>4379</v>
      </c>
      <c r="C1243" t="s">
        <v>6606</v>
      </c>
      <c r="D1243" t="s">
        <v>6626</v>
      </c>
      <c r="E1243">
        <v>1884</v>
      </c>
      <c r="F1243" t="str">
        <f t="shared" si="19"/>
        <v>19th</v>
      </c>
      <c r="H1243" t="s">
        <v>4417</v>
      </c>
      <c r="J1243" t="s">
        <v>4379</v>
      </c>
      <c r="K1243">
        <v>51297</v>
      </c>
    </row>
    <row r="1244" spans="1:11" x14ac:dyDescent="0.25">
      <c r="A1244" t="s">
        <v>4354</v>
      </c>
      <c r="B1244" t="s">
        <v>6608</v>
      </c>
      <c r="C1244" t="s">
        <v>6606</v>
      </c>
      <c r="D1244" t="s">
        <v>6607</v>
      </c>
      <c r="E1244">
        <v>1883</v>
      </c>
      <c r="F1244" t="str">
        <f t="shared" si="19"/>
        <v>19th</v>
      </c>
      <c r="H1244" t="s">
        <v>4417</v>
      </c>
      <c r="J1244" t="s">
        <v>4379</v>
      </c>
      <c r="K1244">
        <v>3739</v>
      </c>
    </row>
    <row r="1245" spans="1:11" x14ac:dyDescent="0.25">
      <c r="A1245" t="s">
        <v>4354</v>
      </c>
      <c r="B1245" t="s">
        <v>8511</v>
      </c>
      <c r="C1245" t="s">
        <v>6606</v>
      </c>
      <c r="D1245" t="s">
        <v>6750</v>
      </c>
      <c r="E1245">
        <v>1893</v>
      </c>
      <c r="F1245" t="str">
        <f t="shared" si="19"/>
        <v>19th</v>
      </c>
      <c r="H1245" t="s">
        <v>4402</v>
      </c>
      <c r="J1245" t="s">
        <v>4442</v>
      </c>
      <c r="K1245">
        <v>148155</v>
      </c>
    </row>
    <row r="1246" spans="1:11" x14ac:dyDescent="0.25">
      <c r="A1246" t="s">
        <v>4354</v>
      </c>
      <c r="B1246" t="s">
        <v>4379</v>
      </c>
      <c r="C1246" t="s">
        <v>6606</v>
      </c>
      <c r="D1246" t="s">
        <v>6844</v>
      </c>
      <c r="E1246">
        <v>1899</v>
      </c>
      <c r="F1246" t="str">
        <f t="shared" si="19"/>
        <v>19th</v>
      </c>
      <c r="H1246" t="s">
        <v>4417</v>
      </c>
      <c r="J1246" t="s">
        <v>4379</v>
      </c>
      <c r="K1246">
        <v>3424</v>
      </c>
    </row>
    <row r="1247" spans="1:11" x14ac:dyDescent="0.25">
      <c r="A1247" t="s">
        <v>4354</v>
      </c>
      <c r="B1247" t="s">
        <v>8512</v>
      </c>
      <c r="C1247" t="s">
        <v>6606</v>
      </c>
      <c r="D1247" t="s">
        <v>6802</v>
      </c>
      <c r="E1247">
        <v>1897</v>
      </c>
      <c r="F1247" t="str">
        <f t="shared" si="19"/>
        <v>19th</v>
      </c>
      <c r="H1247" t="s">
        <v>4417</v>
      </c>
      <c r="J1247" t="s">
        <v>4379</v>
      </c>
      <c r="K1247">
        <v>44416</v>
      </c>
    </row>
    <row r="1248" spans="1:11" x14ac:dyDescent="0.25">
      <c r="A1248" t="s">
        <v>4354</v>
      </c>
      <c r="B1248" t="s">
        <v>8513</v>
      </c>
      <c r="C1248" t="s">
        <v>6606</v>
      </c>
      <c r="D1248" t="s">
        <v>6803</v>
      </c>
      <c r="E1248">
        <v>1897</v>
      </c>
      <c r="F1248" t="str">
        <f t="shared" si="19"/>
        <v>19th</v>
      </c>
      <c r="H1248" t="s">
        <v>4417</v>
      </c>
      <c r="J1248" t="s">
        <v>4379</v>
      </c>
      <c r="K1248">
        <v>65898</v>
      </c>
    </row>
    <row r="1249" spans="1:11" x14ac:dyDescent="0.25">
      <c r="A1249" t="s">
        <v>4354</v>
      </c>
      <c r="B1249" t="s">
        <v>8514</v>
      </c>
      <c r="C1249" t="s">
        <v>6606</v>
      </c>
      <c r="D1249" t="s">
        <v>6804</v>
      </c>
      <c r="E1249">
        <v>1897</v>
      </c>
      <c r="F1249" t="str">
        <f t="shared" si="19"/>
        <v>19th</v>
      </c>
      <c r="H1249" t="s">
        <v>4417</v>
      </c>
      <c r="J1249" t="s">
        <v>4379</v>
      </c>
      <c r="K1249">
        <v>44827</v>
      </c>
    </row>
    <row r="1250" spans="1:11" x14ac:dyDescent="0.25">
      <c r="A1250" t="s">
        <v>4354</v>
      </c>
      <c r="B1250" t="s">
        <v>4379</v>
      </c>
      <c r="C1250" t="s">
        <v>6606</v>
      </c>
      <c r="D1250" t="s">
        <v>6760</v>
      </c>
      <c r="E1250">
        <v>1894</v>
      </c>
      <c r="F1250" t="str">
        <f t="shared" si="19"/>
        <v>19th</v>
      </c>
      <c r="H1250" t="s">
        <v>4417</v>
      </c>
      <c r="J1250" t="s">
        <v>4379</v>
      </c>
      <c r="K1250">
        <v>57536</v>
      </c>
    </row>
    <row r="1251" spans="1:11" x14ac:dyDescent="0.25">
      <c r="A1251" t="s">
        <v>4354</v>
      </c>
      <c r="B1251" t="s">
        <v>8515</v>
      </c>
      <c r="C1251" t="s">
        <v>6399</v>
      </c>
      <c r="D1251" t="s">
        <v>6474</v>
      </c>
      <c r="E1251">
        <v>1870</v>
      </c>
      <c r="F1251" t="str">
        <f t="shared" si="19"/>
        <v>19th</v>
      </c>
      <c r="H1251" t="s">
        <v>4378</v>
      </c>
      <c r="J1251" t="s">
        <v>4442</v>
      </c>
      <c r="K1251">
        <v>319455</v>
      </c>
    </row>
    <row r="1252" spans="1:11" x14ac:dyDescent="0.25">
      <c r="A1252" t="s">
        <v>4354</v>
      </c>
      <c r="B1252" t="s">
        <v>8516</v>
      </c>
      <c r="C1252" t="s">
        <v>6399</v>
      </c>
      <c r="D1252" t="s">
        <v>6400</v>
      </c>
      <c r="E1252">
        <v>1864</v>
      </c>
      <c r="F1252" t="str">
        <f t="shared" si="19"/>
        <v>19th</v>
      </c>
      <c r="H1252" t="s">
        <v>4378</v>
      </c>
      <c r="J1252" t="s">
        <v>4442</v>
      </c>
      <c r="K1252">
        <v>66634</v>
      </c>
    </row>
    <row r="1253" spans="1:11" x14ac:dyDescent="0.25">
      <c r="A1253" t="s">
        <v>4354</v>
      </c>
      <c r="B1253" t="s">
        <v>4379</v>
      </c>
      <c r="C1253" t="s">
        <v>6399</v>
      </c>
      <c r="D1253" t="s">
        <v>6401</v>
      </c>
      <c r="E1253">
        <v>1864</v>
      </c>
      <c r="F1253" t="str">
        <f t="shared" ref="F1253:F1316" si="20">IF(E1253&lt;1200,"12th",IF(AND(1199&lt;E1253,E1253&lt;1300),"13th",IF(AND(1299&lt;E1253,E1253&lt;1400),"14th",IF(AND(1399&lt;E1253,E1253&lt;1500),"15th",IF(AND(1499&lt;E1253,E1253&lt;1600),"16th",IF(AND(1599&lt;E1253,E1253&lt;1700),"17th",IF(AND(1699&lt;E1253,E1253&lt;1800),"18th",IF(AND(1799&lt;E1253,E1253&lt;1900),"19th",IF(AND(1899&lt;E1253,E1253&lt;2000),"20th",)))))))))</f>
        <v>19th</v>
      </c>
      <c r="H1253" t="s">
        <v>4378</v>
      </c>
      <c r="J1253" t="s">
        <v>4442</v>
      </c>
      <c r="K1253">
        <v>67232</v>
      </c>
    </row>
    <row r="1254" spans="1:11" x14ac:dyDescent="0.25">
      <c r="A1254" t="s">
        <v>4354</v>
      </c>
      <c r="B1254" t="s">
        <v>8517</v>
      </c>
      <c r="C1254" t="s">
        <v>6789</v>
      </c>
      <c r="D1254" t="s">
        <v>6790</v>
      </c>
      <c r="E1254">
        <v>1896</v>
      </c>
      <c r="F1254" t="str">
        <f t="shared" si="20"/>
        <v>19th</v>
      </c>
      <c r="H1254" t="s">
        <v>4378</v>
      </c>
      <c r="J1254" t="s">
        <v>4442</v>
      </c>
      <c r="K1254">
        <v>75322</v>
      </c>
    </row>
    <row r="1255" spans="1:11" x14ac:dyDescent="0.25">
      <c r="A1255" t="s">
        <v>4354</v>
      </c>
      <c r="B1255" t="s">
        <v>4379</v>
      </c>
      <c r="C1255" t="s">
        <v>6596</v>
      </c>
      <c r="D1255" t="s">
        <v>6609</v>
      </c>
      <c r="E1255">
        <v>1883</v>
      </c>
      <c r="F1255" t="str">
        <f t="shared" si="20"/>
        <v>19th</v>
      </c>
      <c r="H1255" t="s">
        <v>4472</v>
      </c>
      <c r="J1255" t="s">
        <v>4379</v>
      </c>
      <c r="K1255">
        <v>4940</v>
      </c>
    </row>
    <row r="1256" spans="1:11" x14ac:dyDescent="0.25">
      <c r="A1256" t="s">
        <v>4354</v>
      </c>
      <c r="B1256" t="s">
        <v>4379</v>
      </c>
      <c r="C1256" t="s">
        <v>6596</v>
      </c>
      <c r="D1256" t="s">
        <v>6697</v>
      </c>
      <c r="E1256">
        <v>1890</v>
      </c>
      <c r="F1256" t="str">
        <f t="shared" si="20"/>
        <v>19th</v>
      </c>
      <c r="H1256" t="s">
        <v>4472</v>
      </c>
      <c r="J1256" t="s">
        <v>4379</v>
      </c>
      <c r="K1256">
        <v>6662</v>
      </c>
    </row>
    <row r="1257" spans="1:11" x14ac:dyDescent="0.25">
      <c r="A1257" t="s">
        <v>4354</v>
      </c>
      <c r="B1257" t="s">
        <v>4379</v>
      </c>
      <c r="C1257" t="s">
        <v>6596</v>
      </c>
      <c r="D1257" t="s">
        <v>6740</v>
      </c>
      <c r="E1257">
        <v>1892</v>
      </c>
      <c r="F1257" t="str">
        <f t="shared" si="20"/>
        <v>19th</v>
      </c>
      <c r="H1257" t="s">
        <v>4472</v>
      </c>
      <c r="J1257" t="s">
        <v>4379</v>
      </c>
      <c r="K1257">
        <v>31260</v>
      </c>
    </row>
    <row r="1258" spans="1:11" x14ac:dyDescent="0.25">
      <c r="A1258" t="s">
        <v>4354</v>
      </c>
      <c r="B1258" t="s">
        <v>4379</v>
      </c>
      <c r="C1258" t="s">
        <v>6596</v>
      </c>
      <c r="D1258" t="s">
        <v>6680</v>
      </c>
      <c r="E1258">
        <v>1888</v>
      </c>
      <c r="F1258" t="str">
        <f t="shared" si="20"/>
        <v>19th</v>
      </c>
      <c r="H1258" t="s">
        <v>4472</v>
      </c>
      <c r="J1258" t="s">
        <v>4379</v>
      </c>
      <c r="K1258">
        <v>21947</v>
      </c>
    </row>
    <row r="1259" spans="1:11" x14ac:dyDescent="0.25">
      <c r="A1259" t="s">
        <v>4354</v>
      </c>
      <c r="B1259" t="s">
        <v>4379</v>
      </c>
      <c r="C1259" t="s">
        <v>6596</v>
      </c>
      <c r="D1259" t="s">
        <v>6805</v>
      </c>
      <c r="E1259">
        <v>1897</v>
      </c>
      <c r="F1259" t="str">
        <f t="shared" si="20"/>
        <v>19th</v>
      </c>
      <c r="H1259" t="s">
        <v>4472</v>
      </c>
      <c r="J1259" t="s">
        <v>4379</v>
      </c>
      <c r="K1259">
        <v>9263</v>
      </c>
    </row>
    <row r="1260" spans="1:11" x14ac:dyDescent="0.25">
      <c r="A1260" t="s">
        <v>4354</v>
      </c>
      <c r="B1260" t="s">
        <v>4379</v>
      </c>
      <c r="C1260" t="s">
        <v>6596</v>
      </c>
      <c r="D1260" t="s">
        <v>6652</v>
      </c>
      <c r="E1260">
        <v>1886</v>
      </c>
      <c r="F1260" t="str">
        <f t="shared" si="20"/>
        <v>19th</v>
      </c>
      <c r="H1260" t="s">
        <v>4472</v>
      </c>
      <c r="J1260" t="s">
        <v>4379</v>
      </c>
      <c r="K1260">
        <v>2718</v>
      </c>
    </row>
    <row r="1261" spans="1:11" x14ac:dyDescent="0.25">
      <c r="A1261" t="s">
        <v>4354</v>
      </c>
      <c r="B1261" t="s">
        <v>4379</v>
      </c>
      <c r="C1261" t="s">
        <v>6596</v>
      </c>
      <c r="D1261" t="s">
        <v>6610</v>
      </c>
      <c r="E1261">
        <v>1883</v>
      </c>
      <c r="F1261" t="str">
        <f t="shared" si="20"/>
        <v>19th</v>
      </c>
      <c r="H1261" t="s">
        <v>4472</v>
      </c>
      <c r="J1261" t="s">
        <v>4379</v>
      </c>
      <c r="K1261">
        <v>7189</v>
      </c>
    </row>
    <row r="1262" spans="1:11" x14ac:dyDescent="0.25">
      <c r="A1262" t="s">
        <v>4354</v>
      </c>
      <c r="B1262" t="s">
        <v>8518</v>
      </c>
      <c r="C1262" t="s">
        <v>6596</v>
      </c>
      <c r="D1262" t="s">
        <v>6845</v>
      </c>
      <c r="E1262">
        <v>1899</v>
      </c>
      <c r="F1262" t="str">
        <f t="shared" si="20"/>
        <v>19th</v>
      </c>
      <c r="H1262" t="s">
        <v>4472</v>
      </c>
      <c r="J1262" t="s">
        <v>4379</v>
      </c>
      <c r="K1262">
        <v>43333</v>
      </c>
    </row>
    <row r="1263" spans="1:11" x14ac:dyDescent="0.25">
      <c r="A1263" t="s">
        <v>4354</v>
      </c>
      <c r="B1263" t="s">
        <v>4379</v>
      </c>
      <c r="C1263" t="s">
        <v>6596</v>
      </c>
      <c r="D1263" t="s">
        <v>6663</v>
      </c>
      <c r="E1263">
        <v>1887</v>
      </c>
      <c r="F1263" t="str">
        <f t="shared" si="20"/>
        <v>19th</v>
      </c>
      <c r="H1263" t="s">
        <v>4472</v>
      </c>
      <c r="J1263" t="s">
        <v>4379</v>
      </c>
      <c r="K1263">
        <v>20057</v>
      </c>
    </row>
    <row r="1264" spans="1:11" x14ac:dyDescent="0.25">
      <c r="A1264" t="s">
        <v>4354</v>
      </c>
      <c r="B1264" t="s">
        <v>4379</v>
      </c>
      <c r="C1264" t="s">
        <v>6596</v>
      </c>
      <c r="D1264" t="s">
        <v>6690</v>
      </c>
      <c r="E1264">
        <v>1889</v>
      </c>
      <c r="F1264" t="str">
        <f t="shared" si="20"/>
        <v>19th</v>
      </c>
      <c r="H1264" t="s">
        <v>4472</v>
      </c>
      <c r="J1264" t="s">
        <v>4379</v>
      </c>
      <c r="K1264">
        <v>19389</v>
      </c>
    </row>
    <row r="1265" spans="1:11" x14ac:dyDescent="0.25">
      <c r="A1265" t="s">
        <v>4354</v>
      </c>
      <c r="B1265" t="s">
        <v>4379</v>
      </c>
      <c r="C1265" t="s">
        <v>6596</v>
      </c>
      <c r="D1265" t="s">
        <v>6791</v>
      </c>
      <c r="E1265">
        <v>1896</v>
      </c>
      <c r="F1265" t="str">
        <f t="shared" si="20"/>
        <v>19th</v>
      </c>
      <c r="H1265" t="s">
        <v>4472</v>
      </c>
      <c r="J1265" t="s">
        <v>4379</v>
      </c>
      <c r="K1265">
        <v>34378</v>
      </c>
    </row>
    <row r="1266" spans="1:11" x14ac:dyDescent="0.25">
      <c r="A1266" t="s">
        <v>4354</v>
      </c>
      <c r="B1266" t="s">
        <v>4379</v>
      </c>
      <c r="C1266" t="s">
        <v>6596</v>
      </c>
      <c r="D1266" t="s">
        <v>6698</v>
      </c>
      <c r="E1266">
        <v>1890</v>
      </c>
      <c r="F1266" t="str">
        <f t="shared" si="20"/>
        <v>19th</v>
      </c>
      <c r="H1266" t="s">
        <v>4472</v>
      </c>
      <c r="J1266" t="s">
        <v>4379</v>
      </c>
      <c r="K1266">
        <v>24657</v>
      </c>
    </row>
    <row r="1267" spans="1:11" x14ac:dyDescent="0.25">
      <c r="A1267" t="s">
        <v>4354</v>
      </c>
      <c r="B1267" t="s">
        <v>8519</v>
      </c>
      <c r="C1267" t="s">
        <v>6596</v>
      </c>
      <c r="D1267" t="s">
        <v>6762</v>
      </c>
      <c r="E1267">
        <v>1894</v>
      </c>
      <c r="F1267" t="str">
        <f t="shared" si="20"/>
        <v>19th</v>
      </c>
      <c r="H1267" t="s">
        <v>4472</v>
      </c>
      <c r="J1267" t="s">
        <v>4379</v>
      </c>
      <c r="K1267">
        <v>24483</v>
      </c>
    </row>
    <row r="1268" spans="1:11" x14ac:dyDescent="0.25">
      <c r="A1268" t="s">
        <v>4354</v>
      </c>
      <c r="B1268" t="s">
        <v>8520</v>
      </c>
      <c r="C1268" t="s">
        <v>6596</v>
      </c>
      <c r="D1268" t="s">
        <v>6741</v>
      </c>
      <c r="E1268">
        <v>1892</v>
      </c>
      <c r="F1268" t="str">
        <f t="shared" si="20"/>
        <v>19th</v>
      </c>
      <c r="H1268" t="s">
        <v>4472</v>
      </c>
      <c r="J1268" t="s">
        <v>4379</v>
      </c>
      <c r="K1268">
        <v>22174</v>
      </c>
    </row>
    <row r="1269" spans="1:11" x14ac:dyDescent="0.25">
      <c r="A1269" t="s">
        <v>4354</v>
      </c>
      <c r="B1269" t="s">
        <v>4379</v>
      </c>
      <c r="C1269" t="s">
        <v>6596</v>
      </c>
      <c r="D1269" t="s">
        <v>6681</v>
      </c>
      <c r="E1269">
        <v>1888</v>
      </c>
      <c r="F1269" t="str">
        <f t="shared" si="20"/>
        <v>19th</v>
      </c>
      <c r="H1269" t="s">
        <v>4472</v>
      </c>
      <c r="J1269" t="s">
        <v>4379</v>
      </c>
      <c r="K1269">
        <v>19589</v>
      </c>
    </row>
    <row r="1270" spans="1:11" x14ac:dyDescent="0.25">
      <c r="A1270" t="s">
        <v>4354</v>
      </c>
      <c r="B1270" t="s">
        <v>4379</v>
      </c>
      <c r="C1270" t="s">
        <v>6596</v>
      </c>
      <c r="D1270" t="s">
        <v>6792</v>
      </c>
      <c r="E1270">
        <v>1896</v>
      </c>
      <c r="F1270" t="str">
        <f t="shared" si="20"/>
        <v>19th</v>
      </c>
      <c r="H1270" t="s">
        <v>4472</v>
      </c>
      <c r="J1270" t="s">
        <v>4379</v>
      </c>
      <c r="K1270">
        <v>8177</v>
      </c>
    </row>
    <row r="1271" spans="1:11" x14ac:dyDescent="0.25">
      <c r="A1271" t="s">
        <v>4354</v>
      </c>
      <c r="B1271" t="s">
        <v>4379</v>
      </c>
      <c r="C1271" t="s">
        <v>6596</v>
      </c>
      <c r="D1271" t="s">
        <v>6761</v>
      </c>
      <c r="E1271">
        <v>1894</v>
      </c>
      <c r="F1271" t="str">
        <f t="shared" si="20"/>
        <v>19th</v>
      </c>
      <c r="H1271" t="s">
        <v>4472</v>
      </c>
      <c r="J1271" t="s">
        <v>4379</v>
      </c>
      <c r="K1271">
        <v>29763</v>
      </c>
    </row>
    <row r="1272" spans="1:11" x14ac:dyDescent="0.25">
      <c r="A1272" t="s">
        <v>4354</v>
      </c>
      <c r="B1272" t="s">
        <v>4379</v>
      </c>
      <c r="C1272" t="s">
        <v>6596</v>
      </c>
      <c r="D1272" t="s">
        <v>6742</v>
      </c>
      <c r="E1272">
        <v>1892</v>
      </c>
      <c r="F1272" t="str">
        <f t="shared" si="20"/>
        <v>19th</v>
      </c>
      <c r="H1272" t="s">
        <v>4472</v>
      </c>
      <c r="J1272" t="s">
        <v>4379</v>
      </c>
      <c r="K1272">
        <v>35705</v>
      </c>
    </row>
    <row r="1273" spans="1:11" x14ac:dyDescent="0.25">
      <c r="A1273" t="s">
        <v>4354</v>
      </c>
      <c r="B1273" t="s">
        <v>4379</v>
      </c>
      <c r="C1273" t="s">
        <v>6596</v>
      </c>
      <c r="D1273" t="s">
        <v>6763</v>
      </c>
      <c r="E1273">
        <v>1894</v>
      </c>
      <c r="F1273" t="str">
        <f t="shared" si="20"/>
        <v>19th</v>
      </c>
      <c r="H1273" t="s">
        <v>4472</v>
      </c>
      <c r="J1273" t="s">
        <v>4379</v>
      </c>
      <c r="K1273">
        <v>3668</v>
      </c>
    </row>
    <row r="1274" spans="1:11" x14ac:dyDescent="0.25">
      <c r="A1274" t="s">
        <v>4354</v>
      </c>
      <c r="B1274" t="s">
        <v>4379</v>
      </c>
      <c r="C1274" t="s">
        <v>6596</v>
      </c>
      <c r="D1274" t="s">
        <v>6597</v>
      </c>
      <c r="E1274">
        <v>1882</v>
      </c>
      <c r="F1274" t="str">
        <f t="shared" si="20"/>
        <v>19th</v>
      </c>
      <c r="H1274" t="s">
        <v>4472</v>
      </c>
      <c r="J1274" t="s">
        <v>4379</v>
      </c>
      <c r="K1274">
        <v>3979</v>
      </c>
    </row>
    <row r="1275" spans="1:11" x14ac:dyDescent="0.25">
      <c r="A1275" t="s">
        <v>4354</v>
      </c>
      <c r="B1275" t="s">
        <v>4379</v>
      </c>
      <c r="C1275" t="s">
        <v>6596</v>
      </c>
      <c r="D1275" t="s">
        <v>6806</v>
      </c>
      <c r="E1275">
        <v>1897</v>
      </c>
      <c r="F1275" t="str">
        <f t="shared" si="20"/>
        <v>19th</v>
      </c>
      <c r="H1275" t="s">
        <v>4472</v>
      </c>
      <c r="J1275" t="s">
        <v>4379</v>
      </c>
      <c r="K1275">
        <v>10377</v>
      </c>
    </row>
    <row r="1276" spans="1:11" x14ac:dyDescent="0.25">
      <c r="A1276" t="s">
        <v>4354</v>
      </c>
      <c r="B1276" t="s">
        <v>4379</v>
      </c>
      <c r="C1276" t="s">
        <v>6596</v>
      </c>
      <c r="D1276" t="s">
        <v>6653</v>
      </c>
      <c r="E1276">
        <v>1886</v>
      </c>
      <c r="F1276" t="str">
        <f t="shared" si="20"/>
        <v>19th</v>
      </c>
      <c r="H1276" t="s">
        <v>4472</v>
      </c>
      <c r="J1276" t="s">
        <v>4379</v>
      </c>
      <c r="K1276">
        <v>19211</v>
      </c>
    </row>
    <row r="1277" spans="1:11" x14ac:dyDescent="0.25">
      <c r="A1277" t="s">
        <v>4354</v>
      </c>
      <c r="B1277" t="s">
        <v>4379</v>
      </c>
      <c r="C1277" t="s">
        <v>6596</v>
      </c>
      <c r="D1277" t="s">
        <v>6682</v>
      </c>
      <c r="E1277">
        <v>1888</v>
      </c>
      <c r="F1277" t="str">
        <f t="shared" si="20"/>
        <v>19th</v>
      </c>
      <c r="H1277" t="s">
        <v>4472</v>
      </c>
      <c r="J1277" t="s">
        <v>4379</v>
      </c>
      <c r="K1277">
        <v>5884</v>
      </c>
    </row>
    <row r="1278" spans="1:11" x14ac:dyDescent="0.25">
      <c r="A1278" t="s">
        <v>4354</v>
      </c>
      <c r="B1278" t="s">
        <v>4379</v>
      </c>
      <c r="C1278" t="s">
        <v>6596</v>
      </c>
      <c r="D1278" t="s">
        <v>6764</v>
      </c>
      <c r="E1278">
        <v>1894</v>
      </c>
      <c r="F1278" t="str">
        <f t="shared" si="20"/>
        <v>19th</v>
      </c>
      <c r="H1278" t="s">
        <v>4472</v>
      </c>
      <c r="J1278" t="s">
        <v>4379</v>
      </c>
      <c r="K1278">
        <v>37489</v>
      </c>
    </row>
    <row r="1279" spans="1:11" x14ac:dyDescent="0.25">
      <c r="A1279" t="s">
        <v>4354</v>
      </c>
      <c r="B1279" t="s">
        <v>8521</v>
      </c>
      <c r="C1279" t="s">
        <v>6065</v>
      </c>
      <c r="D1279" t="s">
        <v>6579</v>
      </c>
      <c r="E1279">
        <v>1880</v>
      </c>
      <c r="F1279" t="str">
        <f t="shared" si="20"/>
        <v>19th</v>
      </c>
      <c r="H1279" t="s">
        <v>4378</v>
      </c>
      <c r="J1279" t="s">
        <v>4442</v>
      </c>
      <c r="K1279">
        <v>94583</v>
      </c>
    </row>
    <row r="1280" spans="1:11" x14ac:dyDescent="0.25">
      <c r="A1280" t="s">
        <v>4354</v>
      </c>
      <c r="B1280" t="s">
        <v>8522</v>
      </c>
      <c r="C1280" t="s">
        <v>6065</v>
      </c>
      <c r="D1280" t="s">
        <v>6066</v>
      </c>
      <c r="E1280">
        <v>1839</v>
      </c>
      <c r="F1280" t="str">
        <f t="shared" si="20"/>
        <v>19th</v>
      </c>
      <c r="H1280" t="s">
        <v>4542</v>
      </c>
      <c r="J1280" t="s">
        <v>4442</v>
      </c>
      <c r="K1280">
        <v>16450</v>
      </c>
    </row>
    <row r="1281" spans="1:11" x14ac:dyDescent="0.25">
      <c r="A1281" t="s">
        <v>4354</v>
      </c>
      <c r="B1281" t="s">
        <v>4379</v>
      </c>
      <c r="C1281" t="s">
        <v>6065</v>
      </c>
      <c r="D1281" t="s">
        <v>6156</v>
      </c>
      <c r="E1281">
        <v>1845</v>
      </c>
      <c r="F1281" t="str">
        <f t="shared" si="20"/>
        <v>19th</v>
      </c>
      <c r="H1281" t="s">
        <v>4542</v>
      </c>
      <c r="J1281" t="s">
        <v>4442</v>
      </c>
      <c r="K1281">
        <v>46775</v>
      </c>
    </row>
    <row r="1282" spans="1:11" x14ac:dyDescent="0.25">
      <c r="A1282" t="s">
        <v>4354</v>
      </c>
      <c r="B1282" t="s">
        <v>8523</v>
      </c>
      <c r="C1282" t="s">
        <v>6065</v>
      </c>
      <c r="D1282" t="s">
        <v>6181</v>
      </c>
      <c r="E1282">
        <v>1847</v>
      </c>
      <c r="F1282" t="str">
        <f t="shared" si="20"/>
        <v>19th</v>
      </c>
      <c r="H1282" t="s">
        <v>4542</v>
      </c>
      <c r="J1282" t="s">
        <v>4442</v>
      </c>
      <c r="K1282">
        <v>94662</v>
      </c>
    </row>
    <row r="1283" spans="1:11" x14ac:dyDescent="0.25">
      <c r="A1283" t="s">
        <v>4354</v>
      </c>
      <c r="B1283" t="s">
        <v>4379</v>
      </c>
      <c r="C1283" t="s">
        <v>6065</v>
      </c>
      <c r="D1283" t="s">
        <v>6218</v>
      </c>
      <c r="E1283">
        <v>1850</v>
      </c>
      <c r="F1283" t="str">
        <f t="shared" si="20"/>
        <v>19th</v>
      </c>
      <c r="H1283" t="s">
        <v>4542</v>
      </c>
      <c r="J1283" t="s">
        <v>4442</v>
      </c>
      <c r="K1283">
        <v>71201</v>
      </c>
    </row>
    <row r="1284" spans="1:11" x14ac:dyDescent="0.25">
      <c r="A1284" t="s">
        <v>4354</v>
      </c>
      <c r="B1284" t="s">
        <v>8524</v>
      </c>
      <c r="C1284" t="s">
        <v>6065</v>
      </c>
      <c r="D1284" t="s">
        <v>6239</v>
      </c>
      <c r="E1284">
        <v>1852</v>
      </c>
      <c r="F1284" t="str">
        <f t="shared" si="20"/>
        <v>19th</v>
      </c>
      <c r="H1284" t="s">
        <v>4542</v>
      </c>
      <c r="J1284" t="s">
        <v>4442</v>
      </c>
      <c r="K1284">
        <v>86368</v>
      </c>
    </row>
    <row r="1285" spans="1:11" x14ac:dyDescent="0.25">
      <c r="A1285" t="s">
        <v>4354</v>
      </c>
      <c r="B1285" t="s">
        <v>8525</v>
      </c>
      <c r="C1285" t="s">
        <v>6065</v>
      </c>
      <c r="D1285" t="s">
        <v>6266</v>
      </c>
      <c r="E1285">
        <v>1853</v>
      </c>
      <c r="F1285" t="str">
        <f t="shared" si="20"/>
        <v>19th</v>
      </c>
      <c r="H1285" t="s">
        <v>4542</v>
      </c>
      <c r="J1285" t="s">
        <v>4442</v>
      </c>
      <c r="K1285">
        <v>95714</v>
      </c>
    </row>
    <row r="1286" spans="1:11" x14ac:dyDescent="0.25">
      <c r="A1286" t="s">
        <v>4354</v>
      </c>
      <c r="B1286" t="s">
        <v>8526</v>
      </c>
      <c r="C1286" t="s">
        <v>6065</v>
      </c>
      <c r="D1286" t="s">
        <v>6297</v>
      </c>
      <c r="E1286">
        <v>1856</v>
      </c>
      <c r="F1286" t="str">
        <f t="shared" si="20"/>
        <v>19th</v>
      </c>
      <c r="H1286" t="s">
        <v>4542</v>
      </c>
      <c r="J1286" t="s">
        <v>4442</v>
      </c>
      <c r="K1286">
        <v>78248</v>
      </c>
    </row>
    <row r="1287" spans="1:11" x14ac:dyDescent="0.25">
      <c r="A1287" t="s">
        <v>4354</v>
      </c>
      <c r="B1287" t="s">
        <v>4379</v>
      </c>
      <c r="C1287" t="s">
        <v>6065</v>
      </c>
      <c r="D1287" t="s">
        <v>6354</v>
      </c>
      <c r="E1287">
        <v>1860</v>
      </c>
      <c r="F1287" t="str">
        <f t="shared" si="20"/>
        <v>19th</v>
      </c>
      <c r="H1287" t="s">
        <v>4542</v>
      </c>
      <c r="J1287" t="s">
        <v>4442</v>
      </c>
      <c r="K1287">
        <v>45565</v>
      </c>
    </row>
    <row r="1288" spans="1:11" x14ac:dyDescent="0.25">
      <c r="A1288" t="s">
        <v>4354</v>
      </c>
      <c r="B1288" t="s">
        <v>8527</v>
      </c>
      <c r="C1288" t="s">
        <v>6065</v>
      </c>
      <c r="D1288" t="s">
        <v>6412</v>
      </c>
      <c r="E1288">
        <v>1865</v>
      </c>
      <c r="F1288" t="str">
        <f t="shared" si="20"/>
        <v>19th</v>
      </c>
      <c r="H1288" t="s">
        <v>4542</v>
      </c>
      <c r="J1288" t="s">
        <v>4442</v>
      </c>
      <c r="K1288">
        <v>79671</v>
      </c>
    </row>
    <row r="1289" spans="1:11" x14ac:dyDescent="0.25">
      <c r="A1289" t="s">
        <v>4354</v>
      </c>
      <c r="B1289" t="s">
        <v>8528</v>
      </c>
      <c r="C1289" t="s">
        <v>6065</v>
      </c>
      <c r="D1289" t="s">
        <v>6444</v>
      </c>
      <c r="E1289">
        <v>1868</v>
      </c>
      <c r="F1289" t="str">
        <f t="shared" si="20"/>
        <v>19th</v>
      </c>
      <c r="H1289" t="s">
        <v>4542</v>
      </c>
      <c r="J1289" t="s">
        <v>4442</v>
      </c>
      <c r="K1289">
        <v>73713</v>
      </c>
    </row>
    <row r="1290" spans="1:11" x14ac:dyDescent="0.25">
      <c r="A1290" t="s">
        <v>4354</v>
      </c>
      <c r="B1290" t="s">
        <v>4379</v>
      </c>
      <c r="C1290" t="s">
        <v>6065</v>
      </c>
      <c r="D1290" t="s">
        <v>6475</v>
      </c>
      <c r="E1290">
        <v>1870</v>
      </c>
      <c r="F1290" t="str">
        <f t="shared" si="20"/>
        <v>19th</v>
      </c>
      <c r="H1290" t="s">
        <v>4542</v>
      </c>
      <c r="J1290" t="s">
        <v>4442</v>
      </c>
      <c r="K1290">
        <v>59009</v>
      </c>
    </row>
    <row r="1291" spans="1:11" x14ac:dyDescent="0.25">
      <c r="A1291" t="s">
        <v>4354</v>
      </c>
      <c r="B1291" t="s">
        <v>8529</v>
      </c>
      <c r="C1291" t="s">
        <v>6065</v>
      </c>
      <c r="D1291" t="s">
        <v>6492</v>
      </c>
      <c r="E1291">
        <v>1872</v>
      </c>
      <c r="F1291" t="str">
        <f t="shared" si="20"/>
        <v>19th</v>
      </c>
      <c r="H1291" t="s">
        <v>4542</v>
      </c>
      <c r="J1291" t="s">
        <v>4442</v>
      </c>
      <c r="K1291">
        <v>85135</v>
      </c>
    </row>
    <row r="1292" spans="1:11" x14ac:dyDescent="0.25">
      <c r="A1292" t="s">
        <v>4354</v>
      </c>
      <c r="B1292" t="s">
        <v>4379</v>
      </c>
      <c r="C1292" t="s">
        <v>6065</v>
      </c>
      <c r="D1292" t="s">
        <v>6525</v>
      </c>
      <c r="E1292">
        <v>1874</v>
      </c>
      <c r="F1292" t="str">
        <f t="shared" si="20"/>
        <v>19th</v>
      </c>
      <c r="H1292" t="s">
        <v>4542</v>
      </c>
      <c r="J1292" t="s">
        <v>4442</v>
      </c>
      <c r="K1292">
        <v>70178</v>
      </c>
    </row>
    <row r="1293" spans="1:11" x14ac:dyDescent="0.25">
      <c r="A1293" t="s">
        <v>4354</v>
      </c>
      <c r="B1293" t="s">
        <v>8530</v>
      </c>
      <c r="C1293" t="s">
        <v>6065</v>
      </c>
      <c r="D1293" t="s">
        <v>6546</v>
      </c>
      <c r="E1293">
        <v>1876</v>
      </c>
      <c r="F1293" t="str">
        <f t="shared" si="20"/>
        <v>19th</v>
      </c>
      <c r="H1293" t="s">
        <v>4542</v>
      </c>
      <c r="J1293" t="s">
        <v>4442</v>
      </c>
      <c r="K1293">
        <v>64693</v>
      </c>
    </row>
    <row r="1294" spans="1:11" x14ac:dyDescent="0.25">
      <c r="A1294" t="s">
        <v>4354</v>
      </c>
      <c r="B1294" t="s">
        <v>8531</v>
      </c>
      <c r="C1294" t="s">
        <v>6065</v>
      </c>
      <c r="D1294" t="s">
        <v>6560</v>
      </c>
      <c r="E1294">
        <v>1878</v>
      </c>
      <c r="F1294" t="str">
        <f t="shared" si="20"/>
        <v>19th</v>
      </c>
      <c r="H1294" t="s">
        <v>4542</v>
      </c>
      <c r="J1294" t="s">
        <v>4442</v>
      </c>
      <c r="K1294">
        <v>75629</v>
      </c>
    </row>
    <row r="1295" spans="1:11" x14ac:dyDescent="0.25">
      <c r="A1295" t="s">
        <v>4354</v>
      </c>
      <c r="B1295" t="s">
        <v>8532</v>
      </c>
      <c r="C1295" t="s">
        <v>6065</v>
      </c>
      <c r="D1295" t="s">
        <v>6580</v>
      </c>
      <c r="E1295">
        <v>1880</v>
      </c>
      <c r="F1295" t="str">
        <f t="shared" si="20"/>
        <v>19th</v>
      </c>
      <c r="H1295" t="s">
        <v>4542</v>
      </c>
      <c r="J1295" t="s">
        <v>4442</v>
      </c>
      <c r="K1295">
        <v>94702</v>
      </c>
    </row>
    <row r="1296" spans="1:11" x14ac:dyDescent="0.25">
      <c r="A1296" t="s">
        <v>4354</v>
      </c>
      <c r="B1296" t="s">
        <v>8533</v>
      </c>
      <c r="C1296" t="s">
        <v>6065</v>
      </c>
      <c r="D1296" t="s">
        <v>6157</v>
      </c>
      <c r="E1296">
        <v>1845</v>
      </c>
      <c r="F1296" t="str">
        <f t="shared" si="20"/>
        <v>19th</v>
      </c>
      <c r="H1296" t="s">
        <v>4378</v>
      </c>
      <c r="J1296" t="s">
        <v>4442</v>
      </c>
      <c r="K1296">
        <v>105575</v>
      </c>
    </row>
    <row r="1297" spans="1:11" x14ac:dyDescent="0.25">
      <c r="A1297" t="s">
        <v>4354</v>
      </c>
      <c r="B1297" t="s">
        <v>8534</v>
      </c>
      <c r="C1297" t="s">
        <v>6065</v>
      </c>
      <c r="D1297" t="s">
        <v>6213</v>
      </c>
      <c r="E1297">
        <v>1849</v>
      </c>
      <c r="F1297" t="str">
        <f t="shared" si="20"/>
        <v>19th</v>
      </c>
      <c r="H1297" t="s">
        <v>4378</v>
      </c>
      <c r="J1297" t="s">
        <v>4442</v>
      </c>
      <c r="K1297">
        <v>94808</v>
      </c>
    </row>
    <row r="1298" spans="1:11" x14ac:dyDescent="0.25">
      <c r="A1298" t="s">
        <v>4354</v>
      </c>
      <c r="B1298" t="s">
        <v>4379</v>
      </c>
      <c r="C1298" t="s">
        <v>6065</v>
      </c>
      <c r="D1298" t="s">
        <v>6298</v>
      </c>
      <c r="E1298">
        <v>1856</v>
      </c>
      <c r="F1298" t="str">
        <f t="shared" si="20"/>
        <v>19th</v>
      </c>
      <c r="H1298" t="s">
        <v>4378</v>
      </c>
      <c r="J1298" t="s">
        <v>4442</v>
      </c>
      <c r="K1298">
        <v>44836</v>
      </c>
    </row>
    <row r="1299" spans="1:11" x14ac:dyDescent="0.25">
      <c r="A1299" t="s">
        <v>4354</v>
      </c>
      <c r="B1299" t="s">
        <v>4379</v>
      </c>
      <c r="C1299" t="s">
        <v>6065</v>
      </c>
      <c r="D1299" t="s">
        <v>6526</v>
      </c>
      <c r="E1299">
        <v>1874</v>
      </c>
      <c r="F1299" t="str">
        <f t="shared" si="20"/>
        <v>19th</v>
      </c>
      <c r="H1299" t="s">
        <v>4378</v>
      </c>
      <c r="J1299" t="s">
        <v>4442</v>
      </c>
      <c r="K1299">
        <v>43183</v>
      </c>
    </row>
    <row r="1300" spans="1:11" x14ac:dyDescent="0.25">
      <c r="A1300" t="s">
        <v>4354</v>
      </c>
      <c r="B1300" t="s">
        <v>8535</v>
      </c>
      <c r="C1300" t="s">
        <v>6065</v>
      </c>
      <c r="D1300" t="s">
        <v>6450</v>
      </c>
      <c r="E1300">
        <v>1869</v>
      </c>
      <c r="F1300" t="str">
        <f t="shared" si="20"/>
        <v>19th</v>
      </c>
      <c r="H1300" t="s">
        <v>4378</v>
      </c>
      <c r="J1300" t="s">
        <v>4442</v>
      </c>
      <c r="K1300">
        <v>149831</v>
      </c>
    </row>
    <row r="1301" spans="1:11" x14ac:dyDescent="0.25">
      <c r="A1301" t="s">
        <v>4354</v>
      </c>
      <c r="B1301" t="s">
        <v>4379</v>
      </c>
      <c r="C1301" t="s">
        <v>6065</v>
      </c>
      <c r="D1301" t="s">
        <v>6308</v>
      </c>
      <c r="E1301">
        <v>1857</v>
      </c>
      <c r="F1301" t="str">
        <f t="shared" si="20"/>
        <v>19th</v>
      </c>
      <c r="H1301" t="s">
        <v>4378</v>
      </c>
      <c r="J1301" t="s">
        <v>4442</v>
      </c>
      <c r="K1301">
        <v>120397</v>
      </c>
    </row>
    <row r="1302" spans="1:11" x14ac:dyDescent="0.25">
      <c r="A1302" t="s">
        <v>4354</v>
      </c>
      <c r="B1302" t="s">
        <v>4379</v>
      </c>
      <c r="C1302" t="s">
        <v>6065</v>
      </c>
      <c r="D1302" t="s">
        <v>6197</v>
      </c>
      <c r="E1302">
        <v>1848</v>
      </c>
      <c r="F1302" t="str">
        <f t="shared" si="20"/>
        <v>19th</v>
      </c>
      <c r="H1302" t="s">
        <v>4870</v>
      </c>
      <c r="J1302" t="s">
        <v>4442</v>
      </c>
      <c r="K1302">
        <v>89094</v>
      </c>
    </row>
    <row r="1303" spans="1:11" x14ac:dyDescent="0.25">
      <c r="A1303" t="s">
        <v>4354</v>
      </c>
      <c r="B1303" t="s">
        <v>4379</v>
      </c>
      <c r="C1303" t="s">
        <v>6065</v>
      </c>
      <c r="D1303" t="s">
        <v>6383</v>
      </c>
      <c r="E1303">
        <v>1863</v>
      </c>
      <c r="F1303" t="str">
        <f t="shared" si="20"/>
        <v>19th</v>
      </c>
      <c r="H1303" t="s">
        <v>4378</v>
      </c>
      <c r="J1303" t="s">
        <v>4442</v>
      </c>
      <c r="K1303">
        <v>104742</v>
      </c>
    </row>
    <row r="1304" spans="1:11" x14ac:dyDescent="0.25">
      <c r="A1304" t="s">
        <v>4354</v>
      </c>
      <c r="B1304" t="s">
        <v>4379</v>
      </c>
      <c r="C1304" t="s">
        <v>6065</v>
      </c>
      <c r="D1304" t="s">
        <v>6067</v>
      </c>
      <c r="E1304">
        <v>1839</v>
      </c>
      <c r="F1304" t="str">
        <f t="shared" si="20"/>
        <v>19th</v>
      </c>
      <c r="H1304" t="s">
        <v>4378</v>
      </c>
      <c r="J1304" t="s">
        <v>4442</v>
      </c>
      <c r="K1304">
        <v>32267</v>
      </c>
    </row>
    <row r="1305" spans="1:11" x14ac:dyDescent="0.25">
      <c r="A1305" t="s">
        <v>4354</v>
      </c>
      <c r="B1305" t="s">
        <v>4379</v>
      </c>
      <c r="C1305" t="s">
        <v>6065</v>
      </c>
      <c r="D1305" t="s">
        <v>6111</v>
      </c>
      <c r="E1305">
        <v>1841</v>
      </c>
      <c r="F1305" t="str">
        <f t="shared" si="20"/>
        <v>19th</v>
      </c>
      <c r="H1305" t="s">
        <v>4481</v>
      </c>
      <c r="J1305" t="s">
        <v>4442</v>
      </c>
      <c r="K1305">
        <v>8869</v>
      </c>
    </row>
    <row r="1306" spans="1:11" x14ac:dyDescent="0.25">
      <c r="A1306" t="s">
        <v>4354</v>
      </c>
      <c r="B1306" t="s">
        <v>8536</v>
      </c>
      <c r="C1306" t="s">
        <v>6065</v>
      </c>
      <c r="D1306" t="s">
        <v>6554</v>
      </c>
      <c r="E1306">
        <v>1877</v>
      </c>
      <c r="F1306" t="str">
        <f t="shared" si="20"/>
        <v>19th</v>
      </c>
      <c r="H1306" t="s">
        <v>4378</v>
      </c>
      <c r="J1306" t="s">
        <v>4442</v>
      </c>
      <c r="K1306">
        <v>31838</v>
      </c>
    </row>
    <row r="1307" spans="1:11" x14ac:dyDescent="0.25">
      <c r="A1307" t="s">
        <v>4354</v>
      </c>
      <c r="B1307" t="s">
        <v>5796</v>
      </c>
      <c r="C1307" t="s">
        <v>5794</v>
      </c>
      <c r="D1307" t="s">
        <v>5795</v>
      </c>
      <c r="E1307">
        <v>1808</v>
      </c>
      <c r="F1307" t="str">
        <f t="shared" si="20"/>
        <v>19th</v>
      </c>
      <c r="H1307" t="s">
        <v>4417</v>
      </c>
      <c r="J1307" t="s">
        <v>4379</v>
      </c>
      <c r="K1307">
        <v>15501</v>
      </c>
    </row>
    <row r="1308" spans="1:11" x14ac:dyDescent="0.25">
      <c r="A1308" t="s">
        <v>4354</v>
      </c>
      <c r="B1308" t="s">
        <v>5828</v>
      </c>
      <c r="C1308" t="s">
        <v>5794</v>
      </c>
      <c r="D1308" t="s">
        <v>5827</v>
      </c>
      <c r="E1308">
        <v>1816</v>
      </c>
      <c r="F1308" t="str">
        <f t="shared" si="20"/>
        <v>19th</v>
      </c>
      <c r="H1308" t="s">
        <v>4417</v>
      </c>
      <c r="J1308" t="s">
        <v>4379</v>
      </c>
      <c r="K1308">
        <v>107113</v>
      </c>
    </row>
    <row r="1309" spans="1:11" x14ac:dyDescent="0.25">
      <c r="A1309" t="s">
        <v>4354</v>
      </c>
      <c r="B1309" t="s">
        <v>8537</v>
      </c>
      <c r="C1309" t="s">
        <v>5794</v>
      </c>
      <c r="D1309" t="s">
        <v>5911</v>
      </c>
      <c r="E1309">
        <v>1830</v>
      </c>
      <c r="F1309" t="str">
        <f t="shared" si="20"/>
        <v>19th</v>
      </c>
      <c r="H1309" t="s">
        <v>4402</v>
      </c>
      <c r="J1309" t="s">
        <v>4442</v>
      </c>
      <c r="K1309">
        <v>28840</v>
      </c>
    </row>
    <row r="1310" spans="1:11" x14ac:dyDescent="0.25">
      <c r="A1310" t="s">
        <v>4354</v>
      </c>
      <c r="B1310" t="s">
        <v>5798</v>
      </c>
      <c r="C1310" t="s">
        <v>5794</v>
      </c>
      <c r="D1310" t="s">
        <v>5797</v>
      </c>
      <c r="E1310">
        <v>1808</v>
      </c>
      <c r="F1310" t="str">
        <f t="shared" si="20"/>
        <v>19th</v>
      </c>
      <c r="H1310" t="s">
        <v>4417</v>
      </c>
      <c r="J1310" t="s">
        <v>4379</v>
      </c>
      <c r="K1310">
        <v>93109</v>
      </c>
    </row>
    <row r="1311" spans="1:11" x14ac:dyDescent="0.25">
      <c r="A1311" t="s">
        <v>4354</v>
      </c>
      <c r="B1311" t="s">
        <v>5800</v>
      </c>
      <c r="C1311" t="s">
        <v>5794</v>
      </c>
      <c r="D1311" t="s">
        <v>5799</v>
      </c>
      <c r="E1311">
        <v>1808</v>
      </c>
      <c r="F1311" t="str">
        <f t="shared" si="20"/>
        <v>19th</v>
      </c>
      <c r="H1311" t="s">
        <v>4417</v>
      </c>
      <c r="J1311" t="s">
        <v>4379</v>
      </c>
      <c r="K1311">
        <v>86131</v>
      </c>
    </row>
    <row r="1312" spans="1:11" x14ac:dyDescent="0.25">
      <c r="A1312" t="s">
        <v>4354</v>
      </c>
      <c r="B1312" t="s">
        <v>4379</v>
      </c>
      <c r="C1312" t="s">
        <v>6451</v>
      </c>
      <c r="D1312" t="s">
        <v>6452</v>
      </c>
      <c r="E1312">
        <v>1869</v>
      </c>
      <c r="F1312" t="str">
        <f t="shared" si="20"/>
        <v>19th</v>
      </c>
      <c r="H1312" t="s">
        <v>4389</v>
      </c>
      <c r="J1312" t="s">
        <v>4379</v>
      </c>
      <c r="K1312">
        <v>24062</v>
      </c>
    </row>
    <row r="1313" spans="1:11" x14ac:dyDescent="0.25">
      <c r="A1313" t="s">
        <v>4354</v>
      </c>
      <c r="B1313" t="s">
        <v>8538</v>
      </c>
      <c r="C1313" t="s">
        <v>6451</v>
      </c>
      <c r="D1313" t="s">
        <v>6585</v>
      </c>
      <c r="E1313">
        <v>1881</v>
      </c>
      <c r="F1313" t="str">
        <f t="shared" si="20"/>
        <v>19th</v>
      </c>
      <c r="H1313" t="s">
        <v>4378</v>
      </c>
      <c r="J1313" t="s">
        <v>4442</v>
      </c>
      <c r="K1313">
        <v>60280</v>
      </c>
    </row>
    <row r="1314" spans="1:11" x14ac:dyDescent="0.25">
      <c r="A1314" t="s">
        <v>4354</v>
      </c>
      <c r="B1314" t="s">
        <v>4379</v>
      </c>
      <c r="C1314" t="s">
        <v>6451</v>
      </c>
      <c r="D1314" t="s">
        <v>6639</v>
      </c>
      <c r="E1314">
        <v>1885</v>
      </c>
      <c r="F1314" t="str">
        <f t="shared" si="20"/>
        <v>19th</v>
      </c>
      <c r="H1314" t="s">
        <v>4378</v>
      </c>
      <c r="J1314" t="s">
        <v>4379</v>
      </c>
      <c r="K1314">
        <v>53672</v>
      </c>
    </row>
    <row r="1315" spans="1:11" x14ac:dyDescent="0.25">
      <c r="A1315" t="s">
        <v>4354</v>
      </c>
      <c r="B1315" t="s">
        <v>4379</v>
      </c>
      <c r="C1315" t="s">
        <v>6451</v>
      </c>
      <c r="D1315" t="s">
        <v>6765</v>
      </c>
      <c r="E1315">
        <v>1894</v>
      </c>
      <c r="F1315" t="str">
        <f t="shared" si="20"/>
        <v>19th</v>
      </c>
      <c r="H1315" t="s">
        <v>4378</v>
      </c>
      <c r="J1315" t="s">
        <v>4442</v>
      </c>
      <c r="K1315">
        <v>84610</v>
      </c>
    </row>
    <row r="1316" spans="1:11" x14ac:dyDescent="0.25">
      <c r="A1316" t="s">
        <v>4354</v>
      </c>
      <c r="B1316" t="s">
        <v>4379</v>
      </c>
      <c r="C1316" t="s">
        <v>6451</v>
      </c>
      <c r="D1316" t="s">
        <v>6598</v>
      </c>
      <c r="E1316">
        <v>1882</v>
      </c>
      <c r="F1316" t="str">
        <f t="shared" si="20"/>
        <v>19th</v>
      </c>
      <c r="H1316" t="s">
        <v>4378</v>
      </c>
      <c r="J1316" t="s">
        <v>4379</v>
      </c>
      <c r="K1316">
        <v>32514</v>
      </c>
    </row>
    <row r="1317" spans="1:11" x14ac:dyDescent="0.25">
      <c r="A1317" t="s">
        <v>4354</v>
      </c>
      <c r="B1317" t="s">
        <v>4379</v>
      </c>
      <c r="C1317" t="s">
        <v>6451</v>
      </c>
      <c r="D1317" t="s">
        <v>6807</v>
      </c>
      <c r="E1317">
        <v>1897</v>
      </c>
      <c r="F1317" t="str">
        <f t="shared" ref="F1317:F1380" si="21">IF(E1317&lt;1200,"12th",IF(AND(1199&lt;E1317,E1317&lt;1300),"13th",IF(AND(1299&lt;E1317,E1317&lt;1400),"14th",IF(AND(1399&lt;E1317,E1317&lt;1500),"15th",IF(AND(1499&lt;E1317,E1317&lt;1600),"16th",IF(AND(1599&lt;E1317,E1317&lt;1700),"17th",IF(AND(1699&lt;E1317,E1317&lt;1800),"18th",IF(AND(1799&lt;E1317,E1317&lt;1900),"19th",IF(AND(1899&lt;E1317,E1317&lt;2000),"20th",)))))))))</f>
        <v>19th</v>
      </c>
      <c r="H1317" t="s">
        <v>4378</v>
      </c>
      <c r="J1317" t="s">
        <v>4442</v>
      </c>
      <c r="K1317">
        <v>49526</v>
      </c>
    </row>
    <row r="1318" spans="1:11" x14ac:dyDescent="0.25">
      <c r="A1318" t="s">
        <v>4354</v>
      </c>
      <c r="B1318" t="s">
        <v>8539</v>
      </c>
      <c r="C1318" t="s">
        <v>6451</v>
      </c>
      <c r="D1318" t="s">
        <v>6751</v>
      </c>
      <c r="E1318">
        <v>1893</v>
      </c>
      <c r="F1318" t="str">
        <f t="shared" si="21"/>
        <v>19th</v>
      </c>
      <c r="H1318" t="s">
        <v>4786</v>
      </c>
      <c r="J1318" t="s">
        <v>4379</v>
      </c>
      <c r="K1318">
        <v>48798</v>
      </c>
    </row>
    <row r="1319" spans="1:11" x14ac:dyDescent="0.25">
      <c r="A1319" t="s">
        <v>4354</v>
      </c>
      <c r="B1319" t="s">
        <v>4379</v>
      </c>
      <c r="C1319" t="s">
        <v>6451</v>
      </c>
      <c r="D1319" t="s">
        <v>6508</v>
      </c>
      <c r="E1319">
        <v>1873</v>
      </c>
      <c r="F1319" t="str">
        <f t="shared" si="21"/>
        <v>19th</v>
      </c>
      <c r="H1319" t="s">
        <v>6509</v>
      </c>
      <c r="J1319" t="s">
        <v>4379</v>
      </c>
      <c r="K1319">
        <v>36700</v>
      </c>
    </row>
    <row r="1320" spans="1:11" x14ac:dyDescent="0.25">
      <c r="A1320" t="s">
        <v>4354</v>
      </c>
      <c r="B1320" t="s">
        <v>8540</v>
      </c>
      <c r="C1320" t="s">
        <v>6309</v>
      </c>
      <c r="D1320" t="s">
        <v>6384</v>
      </c>
      <c r="E1320">
        <v>1863</v>
      </c>
      <c r="F1320" t="str">
        <f t="shared" si="21"/>
        <v>19th</v>
      </c>
      <c r="H1320" t="s">
        <v>4378</v>
      </c>
      <c r="J1320" t="s">
        <v>4442</v>
      </c>
      <c r="K1320">
        <v>76872</v>
      </c>
    </row>
    <row r="1321" spans="1:11" x14ac:dyDescent="0.25">
      <c r="A1321" t="s">
        <v>4354</v>
      </c>
      <c r="B1321" t="s">
        <v>8541</v>
      </c>
      <c r="C1321" t="s">
        <v>6309</v>
      </c>
      <c r="D1321" t="s">
        <v>6310</v>
      </c>
      <c r="E1321">
        <v>1857</v>
      </c>
      <c r="F1321" t="str">
        <f t="shared" si="21"/>
        <v>19th</v>
      </c>
      <c r="H1321" t="s">
        <v>4870</v>
      </c>
      <c r="J1321" t="s">
        <v>4442</v>
      </c>
      <c r="K1321">
        <v>69822</v>
      </c>
    </row>
    <row r="1322" spans="1:11" x14ac:dyDescent="0.25">
      <c r="A1322" t="s">
        <v>4354</v>
      </c>
      <c r="B1322" t="s">
        <v>4379</v>
      </c>
      <c r="C1322" t="s">
        <v>6309</v>
      </c>
      <c r="D1322" t="s">
        <v>6453</v>
      </c>
      <c r="E1322">
        <v>1869</v>
      </c>
      <c r="F1322" t="str">
        <f t="shared" si="21"/>
        <v>19th</v>
      </c>
      <c r="H1322" t="s">
        <v>4870</v>
      </c>
      <c r="J1322" t="s">
        <v>4442</v>
      </c>
      <c r="K1322">
        <v>26854</v>
      </c>
    </row>
    <row r="1323" spans="1:11" x14ac:dyDescent="0.25">
      <c r="A1323" t="s">
        <v>4354</v>
      </c>
      <c r="B1323" t="s">
        <v>8542</v>
      </c>
      <c r="C1323" t="s">
        <v>6402</v>
      </c>
      <c r="D1323" t="s">
        <v>6403</v>
      </c>
      <c r="E1323">
        <v>1864</v>
      </c>
      <c r="F1323" t="str">
        <f t="shared" si="21"/>
        <v>19th</v>
      </c>
      <c r="H1323" t="s">
        <v>4402</v>
      </c>
      <c r="J1323" t="s">
        <v>4442</v>
      </c>
      <c r="K1323">
        <v>147513</v>
      </c>
    </row>
    <row r="1324" spans="1:11" x14ac:dyDescent="0.25">
      <c r="A1324" t="s">
        <v>4354</v>
      </c>
      <c r="B1324" t="s">
        <v>6322</v>
      </c>
      <c r="C1324" t="s">
        <v>6311</v>
      </c>
      <c r="D1324" t="s">
        <v>6321</v>
      </c>
      <c r="E1324">
        <v>1858</v>
      </c>
      <c r="F1324" t="str">
        <f t="shared" si="21"/>
        <v>19th</v>
      </c>
      <c r="H1324" t="s">
        <v>4417</v>
      </c>
      <c r="J1324" t="s">
        <v>4379</v>
      </c>
      <c r="K1324">
        <v>48424</v>
      </c>
    </row>
    <row r="1325" spans="1:11" x14ac:dyDescent="0.25">
      <c r="A1325" t="s">
        <v>4354</v>
      </c>
      <c r="B1325" t="s">
        <v>6313</v>
      </c>
      <c r="C1325" t="s">
        <v>6311</v>
      </c>
      <c r="D1325" t="s">
        <v>6312</v>
      </c>
      <c r="E1325">
        <v>1857</v>
      </c>
      <c r="F1325" t="str">
        <f t="shared" si="21"/>
        <v>19th</v>
      </c>
      <c r="H1325" t="s">
        <v>4417</v>
      </c>
      <c r="J1325" t="s">
        <v>4379</v>
      </c>
      <c r="K1325">
        <v>46692</v>
      </c>
    </row>
    <row r="1326" spans="1:11" x14ac:dyDescent="0.25">
      <c r="A1326" t="s">
        <v>4354</v>
      </c>
      <c r="B1326" t="s">
        <v>8543</v>
      </c>
      <c r="C1326" t="s">
        <v>6454</v>
      </c>
      <c r="D1326" t="s">
        <v>6699</v>
      </c>
      <c r="E1326">
        <v>1890</v>
      </c>
      <c r="F1326" t="str">
        <f t="shared" si="21"/>
        <v>19th</v>
      </c>
      <c r="H1326" t="s">
        <v>4378</v>
      </c>
      <c r="J1326" t="s">
        <v>4379</v>
      </c>
      <c r="K1326">
        <v>44728</v>
      </c>
    </row>
    <row r="1327" spans="1:11" x14ac:dyDescent="0.25">
      <c r="A1327" t="s">
        <v>4354</v>
      </c>
      <c r="B1327" t="s">
        <v>8544</v>
      </c>
      <c r="C1327" t="s">
        <v>6454</v>
      </c>
      <c r="D1327" t="s">
        <v>6700</v>
      </c>
      <c r="E1327">
        <v>1890</v>
      </c>
      <c r="F1327" t="str">
        <f t="shared" si="21"/>
        <v>19th</v>
      </c>
      <c r="H1327" t="s">
        <v>4378</v>
      </c>
      <c r="J1327" t="s">
        <v>4379</v>
      </c>
      <c r="K1327">
        <v>60824</v>
      </c>
    </row>
    <row r="1328" spans="1:11" x14ac:dyDescent="0.25">
      <c r="A1328" t="s">
        <v>4354</v>
      </c>
      <c r="B1328" t="s">
        <v>4379</v>
      </c>
      <c r="C1328" t="s">
        <v>6454</v>
      </c>
      <c r="D1328" t="s">
        <v>6455</v>
      </c>
      <c r="E1328">
        <v>1869</v>
      </c>
      <c r="F1328" t="str">
        <f t="shared" si="21"/>
        <v>19th</v>
      </c>
      <c r="H1328" t="s">
        <v>4481</v>
      </c>
      <c r="J1328" t="s">
        <v>4379</v>
      </c>
      <c r="K1328">
        <v>47167</v>
      </c>
    </row>
    <row r="1329" spans="1:11" x14ac:dyDescent="0.25">
      <c r="A1329" t="s">
        <v>4354</v>
      </c>
      <c r="B1329" t="s">
        <v>4379</v>
      </c>
      <c r="C1329" t="s">
        <v>5953</v>
      </c>
      <c r="D1329" t="s">
        <v>6069</v>
      </c>
      <c r="E1329">
        <v>1839</v>
      </c>
      <c r="F1329" t="str">
        <f t="shared" si="21"/>
        <v>19th</v>
      </c>
      <c r="H1329" t="s">
        <v>6070</v>
      </c>
      <c r="J1329" t="s">
        <v>4379</v>
      </c>
      <c r="K1329">
        <v>17066</v>
      </c>
    </row>
    <row r="1330" spans="1:11" x14ac:dyDescent="0.25">
      <c r="A1330" t="s">
        <v>4354</v>
      </c>
      <c r="B1330" t="s">
        <v>4379</v>
      </c>
      <c r="C1330" t="s">
        <v>5953</v>
      </c>
      <c r="D1330" t="s">
        <v>5954</v>
      </c>
      <c r="E1330">
        <v>1833</v>
      </c>
      <c r="F1330" t="str">
        <f t="shared" si="21"/>
        <v>19th</v>
      </c>
      <c r="H1330" t="s">
        <v>4417</v>
      </c>
      <c r="J1330" t="s">
        <v>4379</v>
      </c>
      <c r="K1330">
        <v>8727</v>
      </c>
    </row>
    <row r="1331" spans="1:11" x14ac:dyDescent="0.25">
      <c r="A1331" t="s">
        <v>4354</v>
      </c>
      <c r="B1331" t="s">
        <v>4379</v>
      </c>
      <c r="C1331" t="s">
        <v>5953</v>
      </c>
      <c r="D1331" t="s">
        <v>5971</v>
      </c>
      <c r="E1331">
        <v>1834</v>
      </c>
      <c r="F1331" t="str">
        <f t="shared" si="21"/>
        <v>19th</v>
      </c>
      <c r="H1331" t="s">
        <v>4417</v>
      </c>
      <c r="J1331" t="s">
        <v>4379</v>
      </c>
      <c r="K1331">
        <v>5701</v>
      </c>
    </row>
    <row r="1332" spans="1:11" x14ac:dyDescent="0.25">
      <c r="A1332" t="s">
        <v>4354</v>
      </c>
      <c r="B1332" t="s">
        <v>4379</v>
      </c>
      <c r="C1332" t="s">
        <v>5953</v>
      </c>
      <c r="D1332" t="s">
        <v>6159</v>
      </c>
      <c r="E1332">
        <v>1845</v>
      </c>
      <c r="F1332" t="str">
        <f t="shared" si="21"/>
        <v>19th</v>
      </c>
      <c r="H1332" t="s">
        <v>4417</v>
      </c>
      <c r="J1332" t="s">
        <v>4379</v>
      </c>
      <c r="K1332">
        <v>30257</v>
      </c>
    </row>
    <row r="1333" spans="1:11" x14ac:dyDescent="0.25">
      <c r="A1333" t="s">
        <v>4354</v>
      </c>
      <c r="B1333" t="s">
        <v>4379</v>
      </c>
      <c r="C1333" t="s">
        <v>5951</v>
      </c>
      <c r="D1333" t="s">
        <v>5952</v>
      </c>
      <c r="E1333">
        <v>1833</v>
      </c>
      <c r="F1333" t="str">
        <f t="shared" si="21"/>
        <v>19th</v>
      </c>
      <c r="H1333" t="s">
        <v>4382</v>
      </c>
      <c r="J1333" t="s">
        <v>4383</v>
      </c>
      <c r="K1333">
        <v>12182</v>
      </c>
    </row>
    <row r="1334" spans="1:11" x14ac:dyDescent="0.25">
      <c r="A1334" t="s">
        <v>4354</v>
      </c>
      <c r="B1334" t="s">
        <v>8545</v>
      </c>
      <c r="C1334" t="s">
        <v>5951</v>
      </c>
      <c r="D1334" t="s">
        <v>6140</v>
      </c>
      <c r="E1334">
        <v>1844</v>
      </c>
      <c r="F1334" t="str">
        <f t="shared" si="21"/>
        <v>19th</v>
      </c>
      <c r="H1334" t="s">
        <v>4417</v>
      </c>
      <c r="J1334" t="s">
        <v>4379</v>
      </c>
      <c r="K1334">
        <v>45605</v>
      </c>
    </row>
    <row r="1335" spans="1:11" x14ac:dyDescent="0.25">
      <c r="A1335" t="s">
        <v>4354</v>
      </c>
      <c r="B1335" t="s">
        <v>4379</v>
      </c>
      <c r="C1335" t="s">
        <v>5951</v>
      </c>
      <c r="D1335" t="s">
        <v>6240</v>
      </c>
      <c r="E1335">
        <v>1852</v>
      </c>
      <c r="F1335" t="str">
        <f t="shared" si="21"/>
        <v>19th</v>
      </c>
      <c r="H1335" t="s">
        <v>4382</v>
      </c>
      <c r="J1335" t="s">
        <v>4383</v>
      </c>
      <c r="K1335">
        <v>14321</v>
      </c>
    </row>
    <row r="1336" spans="1:11" x14ac:dyDescent="0.25">
      <c r="A1336" t="s">
        <v>4354</v>
      </c>
      <c r="B1336" t="s">
        <v>4379</v>
      </c>
      <c r="C1336" t="s">
        <v>5951</v>
      </c>
      <c r="D1336" t="s">
        <v>6016</v>
      </c>
      <c r="E1336">
        <v>1836</v>
      </c>
      <c r="F1336" t="str">
        <f t="shared" si="21"/>
        <v>19th</v>
      </c>
      <c r="H1336" t="s">
        <v>4417</v>
      </c>
      <c r="J1336" t="s">
        <v>4379</v>
      </c>
      <c r="K1336">
        <v>61095</v>
      </c>
    </row>
    <row r="1337" spans="1:11" x14ac:dyDescent="0.25">
      <c r="A1337" t="s">
        <v>4354</v>
      </c>
      <c r="B1337" t="s">
        <v>8546</v>
      </c>
      <c r="C1337" t="s">
        <v>5951</v>
      </c>
      <c r="D1337" t="s">
        <v>6047</v>
      </c>
      <c r="E1337">
        <v>1838</v>
      </c>
      <c r="F1337" t="str">
        <f t="shared" si="21"/>
        <v>19th</v>
      </c>
      <c r="H1337" t="s">
        <v>4786</v>
      </c>
      <c r="J1337" t="s">
        <v>4379</v>
      </c>
      <c r="K1337">
        <v>49471</v>
      </c>
    </row>
    <row r="1338" spans="1:11" x14ac:dyDescent="0.25">
      <c r="A1338" t="s">
        <v>4354</v>
      </c>
      <c r="B1338" t="s">
        <v>4379</v>
      </c>
      <c r="C1338" t="s">
        <v>5951</v>
      </c>
      <c r="D1338" t="s">
        <v>6048</v>
      </c>
      <c r="E1338">
        <v>1838</v>
      </c>
      <c r="F1338" t="str">
        <f t="shared" si="21"/>
        <v>19th</v>
      </c>
      <c r="H1338" t="s">
        <v>4382</v>
      </c>
      <c r="J1338" t="s">
        <v>4383</v>
      </c>
      <c r="K1338">
        <v>9566</v>
      </c>
    </row>
    <row r="1339" spans="1:11" x14ac:dyDescent="0.25">
      <c r="A1339" t="s">
        <v>4354</v>
      </c>
      <c r="B1339" t="s">
        <v>4379</v>
      </c>
      <c r="C1339" t="s">
        <v>5951</v>
      </c>
      <c r="D1339" t="s">
        <v>6068</v>
      </c>
      <c r="E1339">
        <v>1839</v>
      </c>
      <c r="F1339" t="str">
        <f t="shared" si="21"/>
        <v>19th</v>
      </c>
      <c r="H1339" t="s">
        <v>4382</v>
      </c>
      <c r="J1339" t="s">
        <v>4379</v>
      </c>
      <c r="K1339">
        <v>12680</v>
      </c>
    </row>
    <row r="1340" spans="1:11" x14ac:dyDescent="0.25">
      <c r="A1340" t="s">
        <v>4354</v>
      </c>
      <c r="B1340" t="s">
        <v>8547</v>
      </c>
      <c r="C1340" t="s">
        <v>5951</v>
      </c>
      <c r="D1340" t="s">
        <v>6386</v>
      </c>
      <c r="E1340">
        <v>1863</v>
      </c>
      <c r="F1340" t="str">
        <f t="shared" si="21"/>
        <v>19th</v>
      </c>
      <c r="H1340" t="s">
        <v>4378</v>
      </c>
      <c r="J1340" t="s">
        <v>4442</v>
      </c>
      <c r="K1340">
        <v>198679</v>
      </c>
    </row>
    <row r="1341" spans="1:11" x14ac:dyDescent="0.25">
      <c r="A1341" t="s">
        <v>4354</v>
      </c>
      <c r="B1341" t="s">
        <v>8548</v>
      </c>
      <c r="C1341" t="s">
        <v>5951</v>
      </c>
      <c r="D1341" t="s">
        <v>6323</v>
      </c>
      <c r="E1341">
        <v>1858</v>
      </c>
      <c r="F1341" t="str">
        <f t="shared" si="21"/>
        <v>19th</v>
      </c>
      <c r="H1341" t="s">
        <v>4378</v>
      </c>
      <c r="J1341" t="s">
        <v>4442</v>
      </c>
      <c r="K1341">
        <v>59777</v>
      </c>
    </row>
    <row r="1342" spans="1:11" x14ac:dyDescent="0.25">
      <c r="A1342" t="s">
        <v>4354</v>
      </c>
      <c r="B1342" t="s">
        <v>4379</v>
      </c>
      <c r="C1342" t="s">
        <v>5951</v>
      </c>
      <c r="D1342" t="s">
        <v>6017</v>
      </c>
      <c r="E1342">
        <v>1836</v>
      </c>
      <c r="F1342" t="str">
        <f t="shared" si="21"/>
        <v>19th</v>
      </c>
      <c r="H1342" t="s">
        <v>4417</v>
      </c>
      <c r="J1342" t="s">
        <v>4379</v>
      </c>
      <c r="K1342">
        <v>1575</v>
      </c>
    </row>
    <row r="1343" spans="1:11" x14ac:dyDescent="0.25">
      <c r="A1343" t="s">
        <v>4354</v>
      </c>
      <c r="B1343" t="s">
        <v>8549</v>
      </c>
      <c r="C1343" t="s">
        <v>5951</v>
      </c>
      <c r="D1343" t="s">
        <v>5983</v>
      </c>
      <c r="E1343">
        <v>1835</v>
      </c>
      <c r="F1343" t="str">
        <f t="shared" si="21"/>
        <v>19th</v>
      </c>
      <c r="H1343" t="s">
        <v>4786</v>
      </c>
      <c r="J1343" t="s">
        <v>4379</v>
      </c>
      <c r="K1343">
        <v>140254</v>
      </c>
    </row>
    <row r="1344" spans="1:11" x14ac:dyDescent="0.25">
      <c r="A1344" t="s">
        <v>4354</v>
      </c>
      <c r="B1344" t="s">
        <v>4379</v>
      </c>
      <c r="C1344" t="s">
        <v>5951</v>
      </c>
      <c r="D1344" t="s">
        <v>6182</v>
      </c>
      <c r="E1344">
        <v>1847</v>
      </c>
      <c r="F1344" t="str">
        <f t="shared" si="21"/>
        <v>19th</v>
      </c>
      <c r="H1344" t="s">
        <v>4378</v>
      </c>
      <c r="J1344" t="s">
        <v>4379</v>
      </c>
      <c r="K1344">
        <v>40218</v>
      </c>
    </row>
    <row r="1345" spans="1:11" x14ac:dyDescent="0.25">
      <c r="A1345" t="s">
        <v>4354</v>
      </c>
      <c r="B1345" t="s">
        <v>4379</v>
      </c>
      <c r="C1345" t="s">
        <v>5951</v>
      </c>
      <c r="D1345" t="s">
        <v>6385</v>
      </c>
      <c r="E1345">
        <v>1863</v>
      </c>
      <c r="F1345" t="str">
        <f t="shared" si="21"/>
        <v>19th</v>
      </c>
      <c r="H1345" t="s">
        <v>4786</v>
      </c>
      <c r="J1345" t="s">
        <v>4379</v>
      </c>
      <c r="K1345">
        <v>3078</v>
      </c>
    </row>
    <row r="1346" spans="1:11" x14ac:dyDescent="0.25">
      <c r="A1346" t="s">
        <v>4354</v>
      </c>
      <c r="B1346" t="s">
        <v>4379</v>
      </c>
      <c r="C1346" t="s">
        <v>5951</v>
      </c>
      <c r="D1346" t="s">
        <v>6158</v>
      </c>
      <c r="E1346">
        <v>1845</v>
      </c>
      <c r="F1346" t="str">
        <f t="shared" si="21"/>
        <v>19th</v>
      </c>
      <c r="H1346" t="s">
        <v>4382</v>
      </c>
      <c r="J1346" t="s">
        <v>4379</v>
      </c>
      <c r="K1346">
        <v>14559</v>
      </c>
    </row>
    <row r="1347" spans="1:11" x14ac:dyDescent="0.25">
      <c r="A1347" t="s">
        <v>4354</v>
      </c>
      <c r="B1347" t="s">
        <v>8550</v>
      </c>
      <c r="C1347" t="s">
        <v>5951</v>
      </c>
      <c r="D1347" t="s">
        <v>6198</v>
      </c>
      <c r="E1347">
        <v>1848</v>
      </c>
      <c r="F1347" t="str">
        <f t="shared" si="21"/>
        <v>19th</v>
      </c>
      <c r="H1347" t="s">
        <v>4417</v>
      </c>
      <c r="J1347" t="s">
        <v>4379</v>
      </c>
      <c r="K1347">
        <v>42730</v>
      </c>
    </row>
    <row r="1348" spans="1:11" x14ac:dyDescent="0.25">
      <c r="A1348" t="s">
        <v>4354</v>
      </c>
      <c r="B1348" t="s">
        <v>4379</v>
      </c>
      <c r="C1348" t="s">
        <v>5951</v>
      </c>
      <c r="D1348" t="s">
        <v>6141</v>
      </c>
      <c r="E1348">
        <v>1844</v>
      </c>
      <c r="F1348" t="str">
        <f t="shared" si="21"/>
        <v>19th</v>
      </c>
      <c r="H1348" t="s">
        <v>4417</v>
      </c>
      <c r="J1348" t="s">
        <v>4379</v>
      </c>
      <c r="K1348">
        <v>2861</v>
      </c>
    </row>
    <row r="1349" spans="1:11" x14ac:dyDescent="0.25">
      <c r="A1349" t="s">
        <v>4354</v>
      </c>
      <c r="B1349" t="s">
        <v>4379</v>
      </c>
      <c r="C1349" t="s">
        <v>5577</v>
      </c>
      <c r="D1349" t="s">
        <v>5813</v>
      </c>
      <c r="E1349">
        <v>1812</v>
      </c>
      <c r="F1349" t="str">
        <f t="shared" si="21"/>
        <v>19th</v>
      </c>
      <c r="H1349" t="s">
        <v>4402</v>
      </c>
      <c r="J1349" t="s">
        <v>4379</v>
      </c>
      <c r="K1349">
        <v>20648</v>
      </c>
    </row>
    <row r="1350" spans="1:11" x14ac:dyDescent="0.25">
      <c r="A1350" t="s">
        <v>4354</v>
      </c>
      <c r="B1350" t="s">
        <v>8551</v>
      </c>
      <c r="C1350" t="s">
        <v>5577</v>
      </c>
      <c r="D1350" t="s">
        <v>5832</v>
      </c>
      <c r="E1350">
        <v>1817</v>
      </c>
      <c r="F1350" t="str">
        <f t="shared" si="21"/>
        <v>19th</v>
      </c>
      <c r="H1350" t="s">
        <v>4378</v>
      </c>
      <c r="J1350" t="s">
        <v>4379</v>
      </c>
      <c r="K1350">
        <v>35236</v>
      </c>
    </row>
    <row r="1351" spans="1:11" x14ac:dyDescent="0.25">
      <c r="A1351" t="s">
        <v>4354</v>
      </c>
      <c r="B1351" t="s">
        <v>4379</v>
      </c>
      <c r="C1351" t="s">
        <v>5577</v>
      </c>
      <c r="D1351" t="s">
        <v>5776</v>
      </c>
      <c r="E1351">
        <v>1804</v>
      </c>
      <c r="F1351" t="str">
        <f t="shared" si="21"/>
        <v>19th</v>
      </c>
      <c r="H1351" t="s">
        <v>4378</v>
      </c>
      <c r="J1351" t="s">
        <v>4379</v>
      </c>
      <c r="K1351">
        <v>82831</v>
      </c>
    </row>
    <row r="1352" spans="1:11" x14ac:dyDescent="0.25">
      <c r="A1352" t="s">
        <v>4354</v>
      </c>
      <c r="B1352" t="s">
        <v>4379</v>
      </c>
      <c r="C1352" t="s">
        <v>5577</v>
      </c>
      <c r="D1352" t="s">
        <v>5758</v>
      </c>
      <c r="E1352">
        <v>1802</v>
      </c>
      <c r="F1352" t="str">
        <f t="shared" si="21"/>
        <v>19th</v>
      </c>
      <c r="H1352" t="s">
        <v>4378</v>
      </c>
      <c r="J1352" t="s">
        <v>4379</v>
      </c>
      <c r="K1352">
        <v>17641</v>
      </c>
    </row>
    <row r="1353" spans="1:11" x14ac:dyDescent="0.25">
      <c r="A1353" t="s">
        <v>4354</v>
      </c>
      <c r="B1353" t="s">
        <v>4379</v>
      </c>
      <c r="C1353" t="s">
        <v>6726</v>
      </c>
      <c r="D1353" t="s">
        <v>6846</v>
      </c>
      <c r="E1353">
        <v>1899</v>
      </c>
      <c r="F1353" t="str">
        <f t="shared" si="21"/>
        <v>19th</v>
      </c>
      <c r="H1353" t="s">
        <v>4402</v>
      </c>
      <c r="J1353" t="s">
        <v>4442</v>
      </c>
      <c r="K1353">
        <v>7369</v>
      </c>
    </row>
    <row r="1354" spans="1:11" x14ac:dyDescent="0.25">
      <c r="A1354" t="s">
        <v>4354</v>
      </c>
      <c r="B1354" t="s">
        <v>4379</v>
      </c>
      <c r="C1354" t="s">
        <v>6726</v>
      </c>
      <c r="D1354" t="s">
        <v>6752</v>
      </c>
      <c r="E1354">
        <v>1893</v>
      </c>
      <c r="F1354" t="str">
        <f t="shared" si="21"/>
        <v>19th</v>
      </c>
      <c r="H1354" t="s">
        <v>4402</v>
      </c>
      <c r="J1354" t="s">
        <v>4442</v>
      </c>
      <c r="K1354">
        <v>5232</v>
      </c>
    </row>
    <row r="1355" spans="1:11" x14ac:dyDescent="0.25">
      <c r="A1355" t="s">
        <v>4354</v>
      </c>
      <c r="B1355" t="s">
        <v>4379</v>
      </c>
      <c r="C1355" t="s">
        <v>6726</v>
      </c>
      <c r="D1355" t="s">
        <v>6847</v>
      </c>
      <c r="E1355">
        <v>1899</v>
      </c>
      <c r="F1355" t="str">
        <f t="shared" si="21"/>
        <v>19th</v>
      </c>
      <c r="H1355" t="s">
        <v>4378</v>
      </c>
      <c r="J1355" t="s">
        <v>4442</v>
      </c>
      <c r="K1355">
        <v>12817</v>
      </c>
    </row>
    <row r="1356" spans="1:11" x14ac:dyDescent="0.25">
      <c r="A1356" t="s">
        <v>4354</v>
      </c>
      <c r="B1356" t="s">
        <v>4379</v>
      </c>
      <c r="C1356" t="s">
        <v>6726</v>
      </c>
      <c r="D1356" t="s">
        <v>6727</v>
      </c>
      <c r="E1356">
        <v>1891</v>
      </c>
      <c r="F1356" t="str">
        <f t="shared" si="21"/>
        <v>19th</v>
      </c>
      <c r="H1356" t="s">
        <v>4402</v>
      </c>
      <c r="J1356" t="s">
        <v>4442</v>
      </c>
      <c r="K1356">
        <v>2619</v>
      </c>
    </row>
    <row r="1357" spans="1:11" x14ac:dyDescent="0.25">
      <c r="A1357" t="s">
        <v>4354</v>
      </c>
      <c r="B1357" t="s">
        <v>4379</v>
      </c>
      <c r="C1357" t="s">
        <v>6726</v>
      </c>
      <c r="D1357" t="s">
        <v>6753</v>
      </c>
      <c r="E1357">
        <v>1893</v>
      </c>
      <c r="F1357" t="str">
        <f t="shared" si="21"/>
        <v>19th</v>
      </c>
      <c r="H1357" t="s">
        <v>4378</v>
      </c>
      <c r="J1357" t="s">
        <v>4442</v>
      </c>
      <c r="K1357">
        <v>18556</v>
      </c>
    </row>
    <row r="1358" spans="1:11" x14ac:dyDescent="0.25">
      <c r="A1358" t="s">
        <v>4354</v>
      </c>
      <c r="B1358" t="s">
        <v>8552</v>
      </c>
      <c r="C1358" t="s">
        <v>6726</v>
      </c>
      <c r="D1358" t="s">
        <v>6808</v>
      </c>
      <c r="E1358">
        <v>1897</v>
      </c>
      <c r="F1358" t="str">
        <f t="shared" si="21"/>
        <v>19th</v>
      </c>
      <c r="H1358" t="s">
        <v>4402</v>
      </c>
      <c r="J1358" t="s">
        <v>4442</v>
      </c>
      <c r="K1358">
        <v>30128</v>
      </c>
    </row>
    <row r="1359" spans="1:11" x14ac:dyDescent="0.25">
      <c r="A1359" t="s">
        <v>4354</v>
      </c>
      <c r="B1359" t="s">
        <v>4379</v>
      </c>
      <c r="C1359" t="s">
        <v>6726</v>
      </c>
      <c r="D1359" t="s">
        <v>6773</v>
      </c>
      <c r="E1359">
        <v>1895</v>
      </c>
      <c r="F1359" t="str">
        <f t="shared" si="21"/>
        <v>19th</v>
      </c>
      <c r="H1359" t="s">
        <v>4402</v>
      </c>
      <c r="J1359" t="s">
        <v>4442</v>
      </c>
      <c r="K1359">
        <v>20597</v>
      </c>
    </row>
    <row r="1360" spans="1:11" x14ac:dyDescent="0.25">
      <c r="A1360" t="s">
        <v>4354</v>
      </c>
      <c r="B1360" t="s">
        <v>4379</v>
      </c>
      <c r="C1360" t="s">
        <v>6726</v>
      </c>
      <c r="D1360" t="s">
        <v>6809</v>
      </c>
      <c r="E1360">
        <v>1897</v>
      </c>
      <c r="F1360" t="str">
        <f t="shared" si="21"/>
        <v>19th</v>
      </c>
      <c r="H1360" t="s">
        <v>4402</v>
      </c>
      <c r="J1360" t="s">
        <v>4442</v>
      </c>
      <c r="K1360">
        <v>3661</v>
      </c>
    </row>
    <row r="1361" spans="1:11" x14ac:dyDescent="0.25">
      <c r="A1361" t="s">
        <v>4354</v>
      </c>
      <c r="B1361" t="s">
        <v>8553</v>
      </c>
      <c r="C1361" t="s">
        <v>6199</v>
      </c>
      <c r="D1361" t="s">
        <v>6200</v>
      </c>
      <c r="E1361">
        <v>1848</v>
      </c>
      <c r="F1361" t="str">
        <f t="shared" si="21"/>
        <v>19th</v>
      </c>
      <c r="H1361" t="s">
        <v>4389</v>
      </c>
      <c r="J1361" t="s">
        <v>4379</v>
      </c>
      <c r="K1361">
        <v>110177</v>
      </c>
    </row>
    <row r="1362" spans="1:11" x14ac:dyDescent="0.25">
      <c r="A1362" t="s">
        <v>4354</v>
      </c>
      <c r="B1362" t="s">
        <v>4379</v>
      </c>
      <c r="C1362" t="s">
        <v>6476</v>
      </c>
      <c r="D1362" t="s">
        <v>6477</v>
      </c>
      <c r="E1362">
        <v>1870</v>
      </c>
      <c r="F1362" t="str">
        <f t="shared" si="21"/>
        <v>19th</v>
      </c>
      <c r="H1362" t="s">
        <v>4382</v>
      </c>
      <c r="J1362" t="s">
        <v>4383</v>
      </c>
      <c r="K1362">
        <v>8586</v>
      </c>
    </row>
    <row r="1363" spans="1:11" x14ac:dyDescent="0.25">
      <c r="A1363" t="s">
        <v>4354</v>
      </c>
      <c r="B1363" t="s">
        <v>8554</v>
      </c>
      <c r="C1363" t="s">
        <v>6129</v>
      </c>
      <c r="D1363" t="s">
        <v>6130</v>
      </c>
      <c r="E1363">
        <v>1843</v>
      </c>
      <c r="F1363" t="str">
        <f t="shared" si="21"/>
        <v>19th</v>
      </c>
      <c r="H1363" t="s">
        <v>4472</v>
      </c>
      <c r="J1363" t="s">
        <v>4379</v>
      </c>
      <c r="K1363">
        <v>27108</v>
      </c>
    </row>
    <row r="1364" spans="1:11" x14ac:dyDescent="0.25">
      <c r="A1364" t="s">
        <v>4354</v>
      </c>
      <c r="B1364" t="s">
        <v>4379</v>
      </c>
      <c r="C1364" t="s">
        <v>6129</v>
      </c>
      <c r="D1364" t="s">
        <v>6493</v>
      </c>
      <c r="E1364">
        <v>1872</v>
      </c>
      <c r="F1364" t="str">
        <f t="shared" si="21"/>
        <v>19th</v>
      </c>
      <c r="H1364" t="s">
        <v>4472</v>
      </c>
      <c r="J1364" t="s">
        <v>4379</v>
      </c>
      <c r="K1364">
        <v>42916</v>
      </c>
    </row>
    <row r="1365" spans="1:11" x14ac:dyDescent="0.25">
      <c r="A1365" t="s">
        <v>4354</v>
      </c>
      <c r="B1365" t="s">
        <v>8555</v>
      </c>
      <c r="C1365" t="s">
        <v>6201</v>
      </c>
      <c r="D1365" t="s">
        <v>6456</v>
      </c>
      <c r="E1365">
        <v>1869</v>
      </c>
      <c r="F1365" t="str">
        <f t="shared" si="21"/>
        <v>19th</v>
      </c>
      <c r="H1365" t="s">
        <v>4472</v>
      </c>
      <c r="J1365" t="s">
        <v>4379</v>
      </c>
      <c r="K1365">
        <v>8564</v>
      </c>
    </row>
    <row r="1366" spans="1:11" x14ac:dyDescent="0.25">
      <c r="A1366" t="s">
        <v>4354</v>
      </c>
      <c r="B1366" t="s">
        <v>8556</v>
      </c>
      <c r="C1366" t="s">
        <v>6201</v>
      </c>
      <c r="D1366" t="s">
        <v>6331</v>
      </c>
      <c r="E1366">
        <v>1859</v>
      </c>
      <c r="F1366" t="str">
        <f t="shared" si="21"/>
        <v>19th</v>
      </c>
      <c r="H1366" t="s">
        <v>4542</v>
      </c>
      <c r="J1366" t="s">
        <v>4442</v>
      </c>
      <c r="K1366">
        <v>61866</v>
      </c>
    </row>
    <row r="1367" spans="1:11" x14ac:dyDescent="0.25">
      <c r="A1367" t="s">
        <v>4354</v>
      </c>
      <c r="B1367" t="s">
        <v>6290</v>
      </c>
      <c r="C1367" t="s">
        <v>6201</v>
      </c>
      <c r="D1367" t="s">
        <v>6289</v>
      </c>
      <c r="E1367">
        <v>1855</v>
      </c>
      <c r="F1367" t="str">
        <f t="shared" si="21"/>
        <v>19th</v>
      </c>
      <c r="H1367" t="s">
        <v>4417</v>
      </c>
      <c r="J1367" t="s">
        <v>4379</v>
      </c>
      <c r="K1367">
        <v>189719</v>
      </c>
    </row>
    <row r="1368" spans="1:11" x14ac:dyDescent="0.25">
      <c r="A1368" t="s">
        <v>4354</v>
      </c>
      <c r="B1368" t="s">
        <v>6268</v>
      </c>
      <c r="C1368" t="s">
        <v>6201</v>
      </c>
      <c r="D1368" t="s">
        <v>6267</v>
      </c>
      <c r="E1368">
        <v>1853</v>
      </c>
      <c r="F1368" t="str">
        <f t="shared" si="21"/>
        <v>19th</v>
      </c>
      <c r="H1368" t="s">
        <v>4417</v>
      </c>
      <c r="J1368" t="s">
        <v>4379</v>
      </c>
      <c r="K1368">
        <v>248229</v>
      </c>
    </row>
    <row r="1369" spans="1:11" x14ac:dyDescent="0.25">
      <c r="A1369" t="s">
        <v>4354</v>
      </c>
      <c r="B1369" t="s">
        <v>4379</v>
      </c>
      <c r="C1369" t="s">
        <v>6201</v>
      </c>
      <c r="D1369" t="s">
        <v>6527</v>
      </c>
      <c r="E1369">
        <v>1874</v>
      </c>
      <c r="F1369" t="str">
        <f t="shared" si="21"/>
        <v>19th</v>
      </c>
      <c r="H1369" t="s">
        <v>4378</v>
      </c>
      <c r="J1369" t="s">
        <v>4442</v>
      </c>
      <c r="K1369">
        <v>122468</v>
      </c>
    </row>
    <row r="1370" spans="1:11" x14ac:dyDescent="0.25">
      <c r="A1370" t="s">
        <v>4354</v>
      </c>
      <c r="B1370" t="s">
        <v>4379</v>
      </c>
      <c r="C1370" t="s">
        <v>6201</v>
      </c>
      <c r="D1370" t="s">
        <v>6202</v>
      </c>
      <c r="E1370">
        <v>1848</v>
      </c>
      <c r="F1370" t="str">
        <f t="shared" si="21"/>
        <v>19th</v>
      </c>
      <c r="H1370" t="s">
        <v>4472</v>
      </c>
      <c r="J1370" t="s">
        <v>4379</v>
      </c>
      <c r="K1370">
        <v>21306</v>
      </c>
    </row>
    <row r="1371" spans="1:11" x14ac:dyDescent="0.25">
      <c r="A1371" t="s">
        <v>4354</v>
      </c>
      <c r="B1371" t="s">
        <v>8557</v>
      </c>
      <c r="C1371" t="s">
        <v>6201</v>
      </c>
      <c r="D1371" t="s">
        <v>6547</v>
      </c>
      <c r="E1371">
        <v>1876</v>
      </c>
      <c r="F1371" t="str">
        <f t="shared" si="21"/>
        <v>19th</v>
      </c>
      <c r="H1371" t="s">
        <v>4378</v>
      </c>
      <c r="J1371" t="s">
        <v>4442</v>
      </c>
      <c r="K1371">
        <v>108936</v>
      </c>
    </row>
    <row r="1372" spans="1:11" x14ac:dyDescent="0.25">
      <c r="A1372" t="s">
        <v>4354</v>
      </c>
      <c r="B1372" t="s">
        <v>8558</v>
      </c>
      <c r="C1372" t="s">
        <v>6355</v>
      </c>
      <c r="D1372" t="s">
        <v>6356</v>
      </c>
      <c r="E1372">
        <v>1860</v>
      </c>
      <c r="F1372" t="str">
        <f t="shared" si="21"/>
        <v>19th</v>
      </c>
      <c r="H1372" t="s">
        <v>4378</v>
      </c>
      <c r="J1372" t="s">
        <v>4442</v>
      </c>
      <c r="K1372">
        <v>119192</v>
      </c>
    </row>
    <row r="1373" spans="1:11" x14ac:dyDescent="0.25">
      <c r="A1373" t="s">
        <v>4354</v>
      </c>
      <c r="B1373" t="s">
        <v>6692</v>
      </c>
      <c r="C1373" t="s">
        <v>6355</v>
      </c>
      <c r="D1373" t="s">
        <v>6691</v>
      </c>
      <c r="E1373">
        <v>1889</v>
      </c>
      <c r="F1373" t="str">
        <f t="shared" si="21"/>
        <v>19th</v>
      </c>
      <c r="H1373" t="s">
        <v>4378</v>
      </c>
      <c r="J1373" t="s">
        <v>4379</v>
      </c>
      <c r="K1373">
        <v>69465</v>
      </c>
    </row>
    <row r="1374" spans="1:11" x14ac:dyDescent="0.25">
      <c r="A1374" t="s">
        <v>4354</v>
      </c>
      <c r="B1374" t="s">
        <v>4379</v>
      </c>
      <c r="C1374" t="s">
        <v>6362</v>
      </c>
      <c r="D1374" t="s">
        <v>6387</v>
      </c>
      <c r="E1374">
        <v>1863</v>
      </c>
      <c r="F1374" t="str">
        <f t="shared" si="21"/>
        <v>19th</v>
      </c>
      <c r="H1374" t="s">
        <v>4481</v>
      </c>
      <c r="J1374" t="s">
        <v>4442</v>
      </c>
      <c r="K1374">
        <v>458418</v>
      </c>
    </row>
    <row r="1375" spans="1:11" x14ac:dyDescent="0.25">
      <c r="A1375" t="s">
        <v>4354</v>
      </c>
      <c r="B1375" t="s">
        <v>8559</v>
      </c>
      <c r="C1375" t="s">
        <v>6362</v>
      </c>
      <c r="D1375" t="s">
        <v>6701</v>
      </c>
      <c r="E1375">
        <v>1890</v>
      </c>
      <c r="F1375" t="str">
        <f t="shared" si="21"/>
        <v>19th</v>
      </c>
      <c r="H1375" t="s">
        <v>4481</v>
      </c>
      <c r="J1375" t="s">
        <v>4442</v>
      </c>
      <c r="K1375">
        <v>430703</v>
      </c>
    </row>
    <row r="1376" spans="1:11" x14ac:dyDescent="0.25">
      <c r="A1376" t="s">
        <v>4354</v>
      </c>
      <c r="B1376" t="s">
        <v>8560</v>
      </c>
      <c r="C1376" t="s">
        <v>6362</v>
      </c>
      <c r="D1376" t="s">
        <v>6793</v>
      </c>
      <c r="E1376">
        <v>1896</v>
      </c>
      <c r="F1376" t="str">
        <f t="shared" si="21"/>
        <v>19th</v>
      </c>
      <c r="H1376" t="s">
        <v>4481</v>
      </c>
      <c r="J1376" t="s">
        <v>4442</v>
      </c>
      <c r="K1376">
        <v>341281</v>
      </c>
    </row>
    <row r="1377" spans="1:11" x14ac:dyDescent="0.25">
      <c r="A1377" t="s">
        <v>4354</v>
      </c>
      <c r="B1377" t="s">
        <v>8561</v>
      </c>
      <c r="C1377" t="s">
        <v>6362</v>
      </c>
      <c r="D1377" t="s">
        <v>6561</v>
      </c>
      <c r="E1377">
        <v>1878</v>
      </c>
      <c r="F1377" t="str">
        <f t="shared" si="21"/>
        <v>19th</v>
      </c>
      <c r="H1377" t="s">
        <v>4481</v>
      </c>
      <c r="J1377" t="s">
        <v>4442</v>
      </c>
      <c r="K1377">
        <v>428542</v>
      </c>
    </row>
    <row r="1378" spans="1:11" x14ac:dyDescent="0.25">
      <c r="A1378" t="s">
        <v>4354</v>
      </c>
      <c r="B1378" t="s">
        <v>8562</v>
      </c>
      <c r="C1378" t="s">
        <v>6362</v>
      </c>
      <c r="D1378" t="s">
        <v>6457</v>
      </c>
      <c r="E1378">
        <v>1869</v>
      </c>
      <c r="F1378" t="str">
        <f t="shared" si="21"/>
        <v>19th</v>
      </c>
      <c r="H1378" t="s">
        <v>4378</v>
      </c>
      <c r="J1378" t="s">
        <v>4442</v>
      </c>
      <c r="K1378">
        <v>61715</v>
      </c>
    </row>
    <row r="1379" spans="1:11" x14ac:dyDescent="0.25">
      <c r="A1379" t="s">
        <v>4354</v>
      </c>
      <c r="B1379" t="s">
        <v>4379</v>
      </c>
      <c r="C1379" t="s">
        <v>6362</v>
      </c>
      <c r="D1379" t="s">
        <v>6404</v>
      </c>
      <c r="E1379">
        <v>1864</v>
      </c>
      <c r="F1379" t="str">
        <f t="shared" si="21"/>
        <v>19th</v>
      </c>
      <c r="H1379" t="s">
        <v>4378</v>
      </c>
      <c r="J1379" t="s">
        <v>4442</v>
      </c>
      <c r="K1379">
        <v>68814</v>
      </c>
    </row>
    <row r="1380" spans="1:11" x14ac:dyDescent="0.25">
      <c r="A1380" t="s">
        <v>4354</v>
      </c>
      <c r="B1380" t="s">
        <v>4379</v>
      </c>
      <c r="C1380" t="s">
        <v>6362</v>
      </c>
      <c r="D1380" t="s">
        <v>6363</v>
      </c>
      <c r="E1380">
        <v>1861</v>
      </c>
      <c r="F1380" t="str">
        <f t="shared" si="21"/>
        <v>19th</v>
      </c>
      <c r="H1380" t="s">
        <v>4786</v>
      </c>
      <c r="J1380" t="s">
        <v>4379</v>
      </c>
      <c r="K1380">
        <v>56252</v>
      </c>
    </row>
    <row r="1381" spans="1:11" x14ac:dyDescent="0.25">
      <c r="A1381" t="s">
        <v>4354</v>
      </c>
      <c r="B1381" t="s">
        <v>4379</v>
      </c>
      <c r="C1381" t="s">
        <v>6848</v>
      </c>
      <c r="D1381" t="s">
        <v>6849</v>
      </c>
      <c r="E1381">
        <v>1899</v>
      </c>
      <c r="F1381" t="str">
        <f t="shared" ref="F1381:F1444" si="22">IF(E1381&lt;1200,"12th",IF(AND(1199&lt;E1381,E1381&lt;1300),"13th",IF(AND(1299&lt;E1381,E1381&lt;1400),"14th",IF(AND(1399&lt;E1381,E1381&lt;1500),"15th",IF(AND(1499&lt;E1381,E1381&lt;1600),"16th",IF(AND(1599&lt;E1381,E1381&lt;1700),"17th",IF(AND(1699&lt;E1381,E1381&lt;1800),"18th",IF(AND(1799&lt;E1381,E1381&lt;1900),"19th",IF(AND(1899&lt;E1381,E1381&lt;2000),"20th",)))))))))</f>
        <v>19th</v>
      </c>
      <c r="H1381" t="s">
        <v>4402</v>
      </c>
      <c r="J1381" t="s">
        <v>4442</v>
      </c>
      <c r="K1381">
        <v>46007</v>
      </c>
    </row>
    <row r="1382" spans="1:11" x14ac:dyDescent="0.25">
      <c r="A1382" t="s">
        <v>4354</v>
      </c>
      <c r="B1382" t="s">
        <v>8563</v>
      </c>
      <c r="C1382" t="s">
        <v>6018</v>
      </c>
      <c r="D1382" t="s">
        <v>6019</v>
      </c>
      <c r="E1382">
        <v>1836</v>
      </c>
      <c r="F1382" t="str">
        <f t="shared" si="22"/>
        <v>19th</v>
      </c>
      <c r="H1382" t="s">
        <v>4378</v>
      </c>
      <c r="J1382" t="s">
        <v>4442</v>
      </c>
      <c r="K1382">
        <v>118175</v>
      </c>
    </row>
    <row r="1383" spans="1:11" x14ac:dyDescent="0.25">
      <c r="A1383" t="s">
        <v>4354</v>
      </c>
      <c r="B1383" t="s">
        <v>4379</v>
      </c>
      <c r="C1383" t="s">
        <v>6084</v>
      </c>
      <c r="D1383" t="s">
        <v>5889</v>
      </c>
      <c r="E1383">
        <v>1840</v>
      </c>
      <c r="F1383" t="str">
        <f t="shared" si="22"/>
        <v>19th</v>
      </c>
      <c r="H1383" t="s">
        <v>4481</v>
      </c>
      <c r="J1383" t="s">
        <v>4442</v>
      </c>
      <c r="K1383">
        <v>107280</v>
      </c>
    </row>
    <row r="1384" spans="1:11" x14ac:dyDescent="0.25">
      <c r="A1384" t="s">
        <v>4354</v>
      </c>
      <c r="B1384" t="s">
        <v>4379</v>
      </c>
      <c r="C1384" t="s">
        <v>6084</v>
      </c>
      <c r="D1384" t="s">
        <v>6183</v>
      </c>
      <c r="E1384">
        <v>1847</v>
      </c>
      <c r="F1384" t="str">
        <f t="shared" si="22"/>
        <v>19th</v>
      </c>
      <c r="H1384" t="s">
        <v>4542</v>
      </c>
      <c r="J1384" t="s">
        <v>4442</v>
      </c>
      <c r="K1384">
        <v>127877</v>
      </c>
    </row>
    <row r="1385" spans="1:11" x14ac:dyDescent="0.25">
      <c r="A1385" t="s">
        <v>4354</v>
      </c>
      <c r="B1385" t="s">
        <v>4379</v>
      </c>
      <c r="C1385" t="s">
        <v>5984</v>
      </c>
      <c r="D1385" t="s">
        <v>36</v>
      </c>
      <c r="E1385">
        <v>1839</v>
      </c>
      <c r="F1385" t="str">
        <f t="shared" si="22"/>
        <v>19th</v>
      </c>
      <c r="H1385" t="s">
        <v>4542</v>
      </c>
      <c r="J1385" t="s">
        <v>4442</v>
      </c>
      <c r="K1385">
        <v>120218</v>
      </c>
    </row>
    <row r="1386" spans="1:11" x14ac:dyDescent="0.25">
      <c r="A1386" t="s">
        <v>4354</v>
      </c>
      <c r="B1386" t="s">
        <v>4379</v>
      </c>
      <c r="C1386" t="s">
        <v>5984</v>
      </c>
      <c r="D1386" t="s">
        <v>5985</v>
      </c>
      <c r="E1386">
        <v>1835</v>
      </c>
      <c r="F1386" t="str">
        <f t="shared" si="22"/>
        <v>19th</v>
      </c>
      <c r="H1386" t="s">
        <v>4481</v>
      </c>
      <c r="J1386" t="s">
        <v>4442</v>
      </c>
      <c r="K1386">
        <v>32120</v>
      </c>
    </row>
    <row r="1387" spans="1:11" x14ac:dyDescent="0.25">
      <c r="A1387" t="s">
        <v>4354</v>
      </c>
      <c r="B1387" t="s">
        <v>4379</v>
      </c>
      <c r="C1387" t="s">
        <v>5984</v>
      </c>
      <c r="D1387" t="s">
        <v>6071</v>
      </c>
      <c r="E1387">
        <v>1839</v>
      </c>
      <c r="F1387" t="str">
        <f t="shared" si="22"/>
        <v>19th</v>
      </c>
      <c r="H1387" t="s">
        <v>4382</v>
      </c>
      <c r="J1387" t="s">
        <v>4383</v>
      </c>
      <c r="K1387">
        <v>33298</v>
      </c>
    </row>
    <row r="1388" spans="1:11" x14ac:dyDescent="0.25">
      <c r="A1388" t="s">
        <v>4354</v>
      </c>
      <c r="B1388" t="s">
        <v>6161</v>
      </c>
      <c r="C1388" t="s">
        <v>6049</v>
      </c>
      <c r="D1388" t="s">
        <v>6160</v>
      </c>
      <c r="E1388">
        <v>1845</v>
      </c>
      <c r="F1388" t="str">
        <f t="shared" si="22"/>
        <v>19th</v>
      </c>
      <c r="H1388" t="s">
        <v>4417</v>
      </c>
      <c r="J1388" t="s">
        <v>4379</v>
      </c>
      <c r="K1388">
        <v>22946</v>
      </c>
    </row>
    <row r="1389" spans="1:11" x14ac:dyDescent="0.25">
      <c r="A1389" t="s">
        <v>4354</v>
      </c>
      <c r="B1389" t="s">
        <v>6051</v>
      </c>
      <c r="C1389" t="s">
        <v>6049</v>
      </c>
      <c r="D1389" t="s">
        <v>6050</v>
      </c>
      <c r="E1389">
        <v>1838</v>
      </c>
      <c r="F1389" t="str">
        <f t="shared" si="22"/>
        <v>19th</v>
      </c>
      <c r="H1389" t="s">
        <v>4417</v>
      </c>
      <c r="J1389" t="s">
        <v>4379</v>
      </c>
      <c r="K1389">
        <v>106757</v>
      </c>
    </row>
    <row r="1390" spans="1:11" x14ac:dyDescent="0.25">
      <c r="A1390" t="s">
        <v>4354</v>
      </c>
      <c r="B1390" t="s">
        <v>4379</v>
      </c>
      <c r="C1390" t="s">
        <v>6413</v>
      </c>
      <c r="D1390" t="s">
        <v>6458</v>
      </c>
      <c r="E1390">
        <v>1869</v>
      </c>
      <c r="F1390" t="str">
        <f t="shared" si="22"/>
        <v>19th</v>
      </c>
      <c r="H1390" t="s">
        <v>4472</v>
      </c>
      <c r="J1390" t="s">
        <v>4442</v>
      </c>
      <c r="K1390">
        <v>26902</v>
      </c>
    </row>
    <row r="1391" spans="1:11" x14ac:dyDescent="0.25">
      <c r="A1391" t="s">
        <v>4354</v>
      </c>
      <c r="B1391" t="s">
        <v>4379</v>
      </c>
      <c r="C1391" t="s">
        <v>6413</v>
      </c>
      <c r="D1391" t="s">
        <v>6414</v>
      </c>
      <c r="E1391">
        <v>1865</v>
      </c>
      <c r="F1391" t="str">
        <f t="shared" si="22"/>
        <v>19th</v>
      </c>
      <c r="H1391" t="s">
        <v>4472</v>
      </c>
      <c r="J1391" t="s">
        <v>4442</v>
      </c>
      <c r="K1391">
        <v>16866</v>
      </c>
    </row>
    <row r="1392" spans="1:11" x14ac:dyDescent="0.25">
      <c r="A1392" t="s">
        <v>4354</v>
      </c>
      <c r="B1392" t="s">
        <v>4379</v>
      </c>
      <c r="C1392" t="s">
        <v>6413</v>
      </c>
      <c r="D1392" t="s">
        <v>6536</v>
      </c>
      <c r="E1392">
        <v>1875</v>
      </c>
      <c r="F1392" t="str">
        <f t="shared" si="22"/>
        <v>19th</v>
      </c>
      <c r="H1392" t="s">
        <v>4472</v>
      </c>
      <c r="J1392" t="s">
        <v>4442</v>
      </c>
      <c r="K1392">
        <v>27603</v>
      </c>
    </row>
    <row r="1393" spans="1:11" x14ac:dyDescent="0.25">
      <c r="A1393" t="s">
        <v>4354</v>
      </c>
      <c r="B1393" t="s">
        <v>8564</v>
      </c>
      <c r="C1393" t="s">
        <v>6413</v>
      </c>
      <c r="D1393" t="s">
        <v>6555</v>
      </c>
      <c r="E1393">
        <v>1877</v>
      </c>
      <c r="F1393" t="str">
        <f t="shared" si="22"/>
        <v>19th</v>
      </c>
      <c r="H1393" t="s">
        <v>4472</v>
      </c>
      <c r="J1393" t="s">
        <v>4442</v>
      </c>
      <c r="K1393">
        <v>25977</v>
      </c>
    </row>
    <row r="1394" spans="1:11" x14ac:dyDescent="0.25">
      <c r="A1394" t="s">
        <v>4354</v>
      </c>
      <c r="B1394" t="s">
        <v>4379</v>
      </c>
      <c r="C1394" t="s">
        <v>6413</v>
      </c>
      <c r="D1394" t="s">
        <v>6430</v>
      </c>
      <c r="E1394">
        <v>1867</v>
      </c>
      <c r="F1394" t="str">
        <f t="shared" si="22"/>
        <v>19th</v>
      </c>
      <c r="H1394" t="s">
        <v>4472</v>
      </c>
      <c r="J1394" t="s">
        <v>4442</v>
      </c>
      <c r="K1394">
        <v>21270</v>
      </c>
    </row>
    <row r="1395" spans="1:11" x14ac:dyDescent="0.25">
      <c r="A1395" t="s">
        <v>4354</v>
      </c>
      <c r="B1395" t="s">
        <v>8565</v>
      </c>
      <c r="C1395" t="s">
        <v>6413</v>
      </c>
      <c r="D1395" t="s">
        <v>6431</v>
      </c>
      <c r="E1395">
        <v>1867</v>
      </c>
      <c r="F1395" t="str">
        <f t="shared" si="22"/>
        <v>19th</v>
      </c>
      <c r="H1395" t="s">
        <v>4472</v>
      </c>
      <c r="J1395" t="s">
        <v>4442</v>
      </c>
      <c r="K1395">
        <v>21062</v>
      </c>
    </row>
    <row r="1396" spans="1:11" x14ac:dyDescent="0.25">
      <c r="A1396" t="s">
        <v>4354</v>
      </c>
      <c r="B1396" t="s">
        <v>4379</v>
      </c>
      <c r="C1396" t="s">
        <v>5849</v>
      </c>
      <c r="D1396" t="s">
        <v>6203</v>
      </c>
      <c r="E1396">
        <v>1848</v>
      </c>
      <c r="F1396" t="str">
        <f t="shared" si="22"/>
        <v>19th</v>
      </c>
      <c r="H1396" t="s">
        <v>4542</v>
      </c>
      <c r="J1396" t="s">
        <v>4442</v>
      </c>
      <c r="K1396">
        <v>124015</v>
      </c>
    </row>
    <row r="1397" spans="1:11" x14ac:dyDescent="0.25">
      <c r="A1397" t="s">
        <v>4354</v>
      </c>
      <c r="B1397" t="s">
        <v>8566</v>
      </c>
      <c r="C1397" t="s">
        <v>5849</v>
      </c>
      <c r="D1397" t="s">
        <v>6423</v>
      </c>
      <c r="E1397">
        <v>1866</v>
      </c>
      <c r="F1397" t="str">
        <f t="shared" si="22"/>
        <v>19th</v>
      </c>
      <c r="H1397" t="s">
        <v>4542</v>
      </c>
      <c r="J1397" t="s">
        <v>4442</v>
      </c>
      <c r="K1397">
        <v>199176</v>
      </c>
    </row>
    <row r="1398" spans="1:11" x14ac:dyDescent="0.25">
      <c r="A1398" t="s">
        <v>4354</v>
      </c>
      <c r="B1398" t="s">
        <v>4379</v>
      </c>
      <c r="C1398" t="s">
        <v>5849</v>
      </c>
      <c r="D1398" t="s">
        <v>6510</v>
      </c>
      <c r="E1398">
        <v>1873</v>
      </c>
      <c r="F1398" t="str">
        <f t="shared" si="22"/>
        <v>19th</v>
      </c>
      <c r="H1398" t="s">
        <v>4542</v>
      </c>
      <c r="J1398" t="s">
        <v>4442</v>
      </c>
      <c r="K1398">
        <v>120154</v>
      </c>
    </row>
    <row r="1399" spans="1:11" x14ac:dyDescent="0.25">
      <c r="A1399" t="s">
        <v>4354</v>
      </c>
      <c r="B1399" t="s">
        <v>4379</v>
      </c>
      <c r="C1399" t="s">
        <v>5849</v>
      </c>
      <c r="D1399" t="s">
        <v>5912</v>
      </c>
      <c r="E1399">
        <v>1830</v>
      </c>
      <c r="F1399" t="str">
        <f t="shared" si="22"/>
        <v>19th</v>
      </c>
      <c r="H1399" t="s">
        <v>4472</v>
      </c>
      <c r="J1399" t="s">
        <v>4383</v>
      </c>
      <c r="K1399">
        <v>25388</v>
      </c>
    </row>
    <row r="1400" spans="1:11" x14ac:dyDescent="0.25">
      <c r="A1400" t="s">
        <v>4354</v>
      </c>
      <c r="B1400" t="s">
        <v>4379</v>
      </c>
      <c r="C1400" t="s">
        <v>5849</v>
      </c>
      <c r="D1400" t="s">
        <v>6640</v>
      </c>
      <c r="E1400">
        <v>1885</v>
      </c>
      <c r="F1400" t="str">
        <f t="shared" si="22"/>
        <v>19th</v>
      </c>
      <c r="H1400" t="s">
        <v>4382</v>
      </c>
      <c r="J1400" t="s">
        <v>4383</v>
      </c>
      <c r="K1400">
        <v>50242</v>
      </c>
    </row>
    <row r="1401" spans="1:11" x14ac:dyDescent="0.25">
      <c r="A1401" t="s">
        <v>4354</v>
      </c>
      <c r="B1401" t="s">
        <v>4379</v>
      </c>
      <c r="C1401" t="s">
        <v>5849</v>
      </c>
      <c r="D1401" t="s">
        <v>6119</v>
      </c>
      <c r="E1401">
        <v>1842</v>
      </c>
      <c r="F1401" t="str">
        <f t="shared" si="22"/>
        <v>19th</v>
      </c>
      <c r="H1401" t="s">
        <v>4870</v>
      </c>
      <c r="J1401" t="s">
        <v>4442</v>
      </c>
      <c r="K1401">
        <v>211265</v>
      </c>
    </row>
    <row r="1402" spans="1:11" x14ac:dyDescent="0.25">
      <c r="A1402" t="s">
        <v>4354</v>
      </c>
      <c r="B1402" t="s">
        <v>4379</v>
      </c>
      <c r="C1402" t="s">
        <v>5849</v>
      </c>
      <c r="D1402" t="s">
        <v>6332</v>
      </c>
      <c r="E1402">
        <v>1859</v>
      </c>
      <c r="F1402" t="str">
        <f t="shared" si="22"/>
        <v>19th</v>
      </c>
      <c r="H1402" t="s">
        <v>4382</v>
      </c>
      <c r="J1402" t="s">
        <v>4383</v>
      </c>
      <c r="K1402">
        <v>77367</v>
      </c>
    </row>
    <row r="1403" spans="1:11" x14ac:dyDescent="0.25">
      <c r="A1403" t="s">
        <v>4354</v>
      </c>
      <c r="B1403" t="s">
        <v>4379</v>
      </c>
      <c r="C1403" t="s">
        <v>5849</v>
      </c>
      <c r="D1403" t="s">
        <v>6556</v>
      </c>
      <c r="E1403">
        <v>1877</v>
      </c>
      <c r="F1403" t="str">
        <f t="shared" si="22"/>
        <v>19th</v>
      </c>
      <c r="H1403" t="s">
        <v>4382</v>
      </c>
      <c r="J1403" t="s">
        <v>4383</v>
      </c>
      <c r="K1403">
        <v>96412</v>
      </c>
    </row>
    <row r="1404" spans="1:11" x14ac:dyDescent="0.25">
      <c r="A1404" t="s">
        <v>4354</v>
      </c>
      <c r="B1404" t="s">
        <v>4379</v>
      </c>
      <c r="C1404" t="s">
        <v>5849</v>
      </c>
      <c r="D1404" t="s">
        <v>6611</v>
      </c>
      <c r="E1404">
        <v>1883</v>
      </c>
      <c r="F1404" t="str">
        <f t="shared" si="22"/>
        <v>19th</v>
      </c>
      <c r="H1404" t="s">
        <v>4382</v>
      </c>
      <c r="J1404" t="s">
        <v>4383</v>
      </c>
      <c r="K1404">
        <v>37376</v>
      </c>
    </row>
    <row r="1405" spans="1:11" x14ac:dyDescent="0.25">
      <c r="A1405" t="s">
        <v>4354</v>
      </c>
      <c r="B1405" t="s">
        <v>4379</v>
      </c>
      <c r="C1405" t="s">
        <v>5849</v>
      </c>
      <c r="D1405" t="s">
        <v>6415</v>
      </c>
      <c r="E1405">
        <v>1865</v>
      </c>
      <c r="F1405" t="str">
        <f t="shared" si="22"/>
        <v>19th</v>
      </c>
      <c r="H1405" t="s">
        <v>4382</v>
      </c>
      <c r="J1405" t="s">
        <v>4383</v>
      </c>
      <c r="K1405">
        <v>33296</v>
      </c>
    </row>
    <row r="1406" spans="1:11" x14ac:dyDescent="0.25">
      <c r="A1406" t="s">
        <v>4354</v>
      </c>
      <c r="B1406" t="s">
        <v>4379</v>
      </c>
      <c r="C1406" t="s">
        <v>5849</v>
      </c>
      <c r="D1406" t="s">
        <v>6269</v>
      </c>
      <c r="E1406">
        <v>1853</v>
      </c>
      <c r="F1406" t="str">
        <f t="shared" si="22"/>
        <v>19th</v>
      </c>
      <c r="H1406" t="s">
        <v>4382</v>
      </c>
      <c r="J1406" t="s">
        <v>4379</v>
      </c>
      <c r="K1406">
        <v>52674</v>
      </c>
    </row>
    <row r="1407" spans="1:11" x14ac:dyDescent="0.25">
      <c r="A1407" t="s">
        <v>4354</v>
      </c>
      <c r="B1407" t="s">
        <v>8567</v>
      </c>
      <c r="C1407" t="s">
        <v>5849</v>
      </c>
      <c r="D1407" t="s">
        <v>6299</v>
      </c>
      <c r="E1407">
        <v>1856</v>
      </c>
      <c r="F1407" t="str">
        <f t="shared" si="22"/>
        <v>19th</v>
      </c>
      <c r="H1407" t="s">
        <v>4382</v>
      </c>
      <c r="J1407" t="s">
        <v>4383</v>
      </c>
      <c r="K1407">
        <v>90704</v>
      </c>
    </row>
    <row r="1408" spans="1:11" x14ac:dyDescent="0.25">
      <c r="A1408" t="s">
        <v>4354</v>
      </c>
      <c r="B1408" t="s">
        <v>4379</v>
      </c>
      <c r="C1408" t="s">
        <v>5849</v>
      </c>
      <c r="D1408" t="s">
        <v>5920</v>
      </c>
      <c r="E1408">
        <v>1831</v>
      </c>
      <c r="F1408" t="str">
        <f t="shared" si="22"/>
        <v>19th</v>
      </c>
      <c r="H1408" t="s">
        <v>4382</v>
      </c>
      <c r="J1408" t="s">
        <v>4383</v>
      </c>
      <c r="K1408">
        <v>25407</v>
      </c>
    </row>
    <row r="1409" spans="1:11" x14ac:dyDescent="0.25">
      <c r="A1409" t="s">
        <v>4354</v>
      </c>
      <c r="B1409" t="s">
        <v>8568</v>
      </c>
      <c r="C1409" t="s">
        <v>5849</v>
      </c>
      <c r="D1409" t="s">
        <v>6371</v>
      </c>
      <c r="E1409">
        <v>1862</v>
      </c>
      <c r="F1409" t="str">
        <f t="shared" si="22"/>
        <v>19th</v>
      </c>
      <c r="H1409" t="s">
        <v>4378</v>
      </c>
      <c r="J1409" t="s">
        <v>4442</v>
      </c>
      <c r="K1409">
        <v>555727</v>
      </c>
    </row>
    <row r="1410" spans="1:11" x14ac:dyDescent="0.25">
      <c r="A1410" t="s">
        <v>4354</v>
      </c>
      <c r="B1410" t="s">
        <v>8569</v>
      </c>
      <c r="C1410" t="s">
        <v>5849</v>
      </c>
      <c r="D1410" t="s">
        <v>6478</v>
      </c>
      <c r="E1410">
        <v>1870</v>
      </c>
      <c r="F1410" t="str">
        <f t="shared" si="22"/>
        <v>19th</v>
      </c>
      <c r="H1410" t="s">
        <v>4382</v>
      </c>
      <c r="J1410" t="s">
        <v>4379</v>
      </c>
      <c r="K1410">
        <v>73059</v>
      </c>
    </row>
    <row r="1411" spans="1:11" x14ac:dyDescent="0.25">
      <c r="A1411" t="s">
        <v>4354</v>
      </c>
      <c r="B1411" t="s">
        <v>8570</v>
      </c>
      <c r="C1411" t="s">
        <v>5849</v>
      </c>
      <c r="D1411" t="s">
        <v>6085</v>
      </c>
      <c r="E1411">
        <v>1840</v>
      </c>
      <c r="F1411" t="str">
        <f t="shared" si="22"/>
        <v>19th</v>
      </c>
      <c r="H1411" t="s">
        <v>4382</v>
      </c>
      <c r="J1411" t="s">
        <v>4383</v>
      </c>
      <c r="K1411">
        <v>29267</v>
      </c>
    </row>
    <row r="1412" spans="1:11" x14ac:dyDescent="0.25">
      <c r="A1412" t="s">
        <v>4354</v>
      </c>
      <c r="B1412" t="s">
        <v>4379</v>
      </c>
      <c r="C1412" t="s">
        <v>5849</v>
      </c>
      <c r="D1412" t="s">
        <v>6424</v>
      </c>
      <c r="E1412">
        <v>1866</v>
      </c>
      <c r="F1412" t="str">
        <f t="shared" si="22"/>
        <v>19th</v>
      </c>
      <c r="H1412" t="s">
        <v>4378</v>
      </c>
      <c r="J1412" t="s">
        <v>4442</v>
      </c>
      <c r="K1412">
        <v>139137</v>
      </c>
    </row>
    <row r="1413" spans="1:11" x14ac:dyDescent="0.25">
      <c r="A1413" t="s">
        <v>4354</v>
      </c>
      <c r="B1413" t="s">
        <v>8571</v>
      </c>
      <c r="C1413" t="s">
        <v>5849</v>
      </c>
      <c r="D1413" t="s">
        <v>5850</v>
      </c>
      <c r="E1413">
        <v>1822</v>
      </c>
      <c r="F1413" t="str">
        <f t="shared" si="22"/>
        <v>19th</v>
      </c>
      <c r="H1413" t="s">
        <v>4542</v>
      </c>
      <c r="J1413" t="s">
        <v>4442</v>
      </c>
      <c r="K1413">
        <v>95346</v>
      </c>
    </row>
    <row r="1414" spans="1:11" x14ac:dyDescent="0.25">
      <c r="A1414" t="s">
        <v>4354</v>
      </c>
      <c r="B1414" t="s">
        <v>4379</v>
      </c>
      <c r="C1414" t="s">
        <v>5849</v>
      </c>
      <c r="D1414" t="s">
        <v>5955</v>
      </c>
      <c r="E1414">
        <v>1833</v>
      </c>
      <c r="F1414" t="str">
        <f t="shared" si="22"/>
        <v>19th</v>
      </c>
      <c r="H1414" t="s">
        <v>4472</v>
      </c>
      <c r="J1414" t="s">
        <v>4442</v>
      </c>
      <c r="K1414">
        <v>22871</v>
      </c>
    </row>
    <row r="1415" spans="1:11" x14ac:dyDescent="0.25">
      <c r="A1415" t="s">
        <v>4354</v>
      </c>
      <c r="B1415" t="s">
        <v>4379</v>
      </c>
      <c r="C1415" t="s">
        <v>5849</v>
      </c>
      <c r="D1415" t="s">
        <v>5956</v>
      </c>
      <c r="E1415">
        <v>1833</v>
      </c>
      <c r="F1415" t="str">
        <f t="shared" si="22"/>
        <v>19th</v>
      </c>
      <c r="H1415" t="s">
        <v>4472</v>
      </c>
      <c r="J1415" t="s">
        <v>4442</v>
      </c>
      <c r="K1415">
        <v>27383</v>
      </c>
    </row>
    <row r="1416" spans="1:11" x14ac:dyDescent="0.25">
      <c r="A1416" t="s">
        <v>4354</v>
      </c>
      <c r="B1416" t="s">
        <v>8572</v>
      </c>
      <c r="C1416" t="s">
        <v>5849</v>
      </c>
      <c r="D1416" t="s">
        <v>5932</v>
      </c>
      <c r="E1416">
        <v>1832</v>
      </c>
      <c r="F1416" t="str">
        <f t="shared" si="22"/>
        <v>19th</v>
      </c>
      <c r="H1416" t="s">
        <v>4378</v>
      </c>
      <c r="J1416" t="s">
        <v>4442</v>
      </c>
      <c r="K1416">
        <v>183106</v>
      </c>
    </row>
    <row r="1417" spans="1:11" x14ac:dyDescent="0.25">
      <c r="A1417" t="s">
        <v>4354</v>
      </c>
      <c r="B1417" t="s">
        <v>4379</v>
      </c>
      <c r="C1417" t="s">
        <v>5849</v>
      </c>
      <c r="D1417" t="s">
        <v>6052</v>
      </c>
      <c r="E1417">
        <v>1838</v>
      </c>
      <c r="F1417" t="str">
        <f t="shared" si="22"/>
        <v>19th</v>
      </c>
      <c r="H1417" t="s">
        <v>4472</v>
      </c>
      <c r="J1417" t="s">
        <v>4383</v>
      </c>
      <c r="K1417">
        <v>32704</v>
      </c>
    </row>
    <row r="1418" spans="1:11" x14ac:dyDescent="0.25">
      <c r="A1418" t="s">
        <v>4354</v>
      </c>
      <c r="B1418" t="s">
        <v>8573</v>
      </c>
      <c r="C1418" t="s">
        <v>6548</v>
      </c>
      <c r="D1418" t="s">
        <v>6627</v>
      </c>
      <c r="E1418">
        <v>1884</v>
      </c>
      <c r="F1418" t="str">
        <f t="shared" si="22"/>
        <v>19th</v>
      </c>
      <c r="H1418" t="s">
        <v>4378</v>
      </c>
      <c r="J1418" t="s">
        <v>4442</v>
      </c>
      <c r="K1418">
        <v>68513</v>
      </c>
    </row>
    <row r="1419" spans="1:11" x14ac:dyDescent="0.25">
      <c r="A1419" t="s">
        <v>4354</v>
      </c>
      <c r="B1419" t="s">
        <v>8574</v>
      </c>
      <c r="C1419" t="s">
        <v>6548</v>
      </c>
      <c r="D1419" t="s">
        <v>6774</v>
      </c>
      <c r="E1419">
        <v>1895</v>
      </c>
      <c r="F1419" t="str">
        <f t="shared" si="22"/>
        <v>19th</v>
      </c>
      <c r="H1419" t="s">
        <v>4378</v>
      </c>
      <c r="J1419" t="s">
        <v>4442</v>
      </c>
      <c r="K1419">
        <v>124595</v>
      </c>
    </row>
    <row r="1420" spans="1:11" x14ac:dyDescent="0.25">
      <c r="A1420" t="s">
        <v>4354</v>
      </c>
      <c r="B1420" t="s">
        <v>8575</v>
      </c>
      <c r="C1420" t="s">
        <v>6548</v>
      </c>
      <c r="D1420" t="s">
        <v>6728</v>
      </c>
      <c r="E1420">
        <v>1891</v>
      </c>
      <c r="F1420" t="str">
        <f t="shared" si="22"/>
        <v>19th</v>
      </c>
      <c r="H1420" t="s">
        <v>4378</v>
      </c>
      <c r="J1420" t="s">
        <v>4442</v>
      </c>
      <c r="K1420">
        <v>96099</v>
      </c>
    </row>
    <row r="1421" spans="1:11" x14ac:dyDescent="0.25">
      <c r="A1421" t="s">
        <v>4354</v>
      </c>
      <c r="B1421" t="s">
        <v>4379</v>
      </c>
      <c r="C1421" t="s">
        <v>6548</v>
      </c>
      <c r="D1421" t="s">
        <v>6612</v>
      </c>
      <c r="E1421">
        <v>1883</v>
      </c>
      <c r="F1421" t="str">
        <f t="shared" si="22"/>
        <v>19th</v>
      </c>
      <c r="H1421" t="s">
        <v>4389</v>
      </c>
      <c r="J1421" t="s">
        <v>4442</v>
      </c>
      <c r="K1421">
        <v>60913</v>
      </c>
    </row>
    <row r="1422" spans="1:11" x14ac:dyDescent="0.25">
      <c r="A1422" t="s">
        <v>4354</v>
      </c>
      <c r="B1422" t="s">
        <v>8576</v>
      </c>
      <c r="C1422" t="s">
        <v>6548</v>
      </c>
      <c r="D1422" t="s">
        <v>6569</v>
      </c>
      <c r="E1422">
        <v>1879</v>
      </c>
      <c r="F1422" t="str">
        <f t="shared" si="22"/>
        <v>19th</v>
      </c>
      <c r="H1422" t="s">
        <v>4378</v>
      </c>
      <c r="J1422" t="s">
        <v>4442</v>
      </c>
      <c r="K1422">
        <v>68767</v>
      </c>
    </row>
    <row r="1423" spans="1:11" x14ac:dyDescent="0.25">
      <c r="A1423" t="s">
        <v>4354</v>
      </c>
      <c r="B1423" t="s">
        <v>4379</v>
      </c>
      <c r="C1423" t="s">
        <v>6548</v>
      </c>
      <c r="D1423" t="s">
        <v>6549</v>
      </c>
      <c r="E1423">
        <v>1876</v>
      </c>
      <c r="F1423" t="str">
        <f t="shared" si="22"/>
        <v>19th</v>
      </c>
      <c r="H1423" t="s">
        <v>4378</v>
      </c>
      <c r="J1423" t="s">
        <v>4442</v>
      </c>
      <c r="K1423">
        <v>25594</v>
      </c>
    </row>
    <row r="1424" spans="1:11" x14ac:dyDescent="0.25">
      <c r="A1424" t="s">
        <v>4354</v>
      </c>
      <c r="B1424" t="s">
        <v>4379</v>
      </c>
      <c r="C1424" t="s">
        <v>5899</v>
      </c>
      <c r="D1424" t="s">
        <v>5900</v>
      </c>
      <c r="E1424">
        <v>1829</v>
      </c>
      <c r="F1424" t="str">
        <f t="shared" si="22"/>
        <v>19th</v>
      </c>
      <c r="H1424" t="s">
        <v>4378</v>
      </c>
      <c r="J1424" t="s">
        <v>4442</v>
      </c>
      <c r="K1424">
        <v>43501</v>
      </c>
    </row>
    <row r="1425" spans="1:11" x14ac:dyDescent="0.25">
      <c r="A1425" t="s">
        <v>4354</v>
      </c>
      <c r="B1425" t="s">
        <v>8577</v>
      </c>
      <c r="C1425" t="s">
        <v>6775</v>
      </c>
      <c r="D1425" t="s">
        <v>6776</v>
      </c>
      <c r="E1425">
        <v>1895</v>
      </c>
      <c r="F1425" t="str">
        <f t="shared" si="22"/>
        <v>19th</v>
      </c>
      <c r="H1425" t="s">
        <v>4472</v>
      </c>
      <c r="J1425" t="s">
        <v>4442</v>
      </c>
      <c r="K1425">
        <v>13348</v>
      </c>
    </row>
    <row r="1426" spans="1:11" x14ac:dyDescent="0.25">
      <c r="A1426" t="s">
        <v>4354</v>
      </c>
      <c r="B1426" t="s">
        <v>6822</v>
      </c>
      <c r="C1426" t="s">
        <v>6820</v>
      </c>
      <c r="D1426" t="s">
        <v>6821</v>
      </c>
      <c r="E1426">
        <v>1898</v>
      </c>
      <c r="F1426" t="str">
        <f t="shared" si="22"/>
        <v>19th</v>
      </c>
      <c r="H1426" t="s">
        <v>4417</v>
      </c>
      <c r="J1426" t="s">
        <v>4379</v>
      </c>
      <c r="K1426">
        <v>100091</v>
      </c>
    </row>
    <row r="1427" spans="1:11" x14ac:dyDescent="0.25">
      <c r="A1427" t="s">
        <v>4354</v>
      </c>
      <c r="B1427" t="s">
        <v>8578</v>
      </c>
      <c r="C1427" t="s">
        <v>5870</v>
      </c>
      <c r="D1427" t="s">
        <v>5871</v>
      </c>
      <c r="E1427">
        <v>1824</v>
      </c>
      <c r="F1427" t="str">
        <f t="shared" si="22"/>
        <v>19th</v>
      </c>
      <c r="H1427" t="s">
        <v>4481</v>
      </c>
      <c r="J1427" t="s">
        <v>4442</v>
      </c>
      <c r="K1427">
        <v>91433</v>
      </c>
    </row>
    <row r="1428" spans="1:11" x14ac:dyDescent="0.25">
      <c r="A1428" t="s">
        <v>4354</v>
      </c>
      <c r="B1428" t="s">
        <v>4379</v>
      </c>
      <c r="C1428" t="s">
        <v>5809</v>
      </c>
      <c r="D1428" t="s">
        <v>5810</v>
      </c>
      <c r="E1428">
        <v>1811</v>
      </c>
      <c r="F1428" t="str">
        <f t="shared" si="22"/>
        <v>19th</v>
      </c>
      <c r="H1428" t="s">
        <v>4402</v>
      </c>
      <c r="J1428" t="s">
        <v>4442</v>
      </c>
      <c r="K1428">
        <v>62802</v>
      </c>
    </row>
    <row r="1429" spans="1:11" x14ac:dyDescent="0.25">
      <c r="A1429" t="s">
        <v>4354</v>
      </c>
      <c r="B1429" t="s">
        <v>4379</v>
      </c>
      <c r="C1429" t="s">
        <v>5809</v>
      </c>
      <c r="D1429" t="s">
        <v>5814</v>
      </c>
      <c r="E1429">
        <v>1812</v>
      </c>
      <c r="F1429" t="str">
        <f t="shared" si="22"/>
        <v>19th</v>
      </c>
      <c r="H1429" t="s">
        <v>4402</v>
      </c>
      <c r="J1429" t="s">
        <v>4442</v>
      </c>
      <c r="K1429">
        <v>75127</v>
      </c>
    </row>
    <row r="1430" spans="1:11" x14ac:dyDescent="0.25">
      <c r="A1430" t="s">
        <v>4354</v>
      </c>
      <c r="B1430" t="s">
        <v>8579</v>
      </c>
      <c r="C1430" t="s">
        <v>5809</v>
      </c>
      <c r="D1430" t="s">
        <v>5816</v>
      </c>
      <c r="E1430">
        <v>1813</v>
      </c>
      <c r="F1430" t="str">
        <f t="shared" si="22"/>
        <v>19th</v>
      </c>
      <c r="H1430" t="s">
        <v>4402</v>
      </c>
      <c r="J1430" t="s">
        <v>4442</v>
      </c>
      <c r="K1430">
        <v>137489</v>
      </c>
    </row>
    <row r="1431" spans="1:11" x14ac:dyDescent="0.25">
      <c r="A1431" t="s">
        <v>4354</v>
      </c>
      <c r="B1431" t="s">
        <v>4379</v>
      </c>
      <c r="C1431" t="s">
        <v>5809</v>
      </c>
      <c r="D1431" t="s">
        <v>5817</v>
      </c>
      <c r="E1431">
        <v>1814</v>
      </c>
      <c r="F1431" t="str">
        <f t="shared" si="22"/>
        <v>19th</v>
      </c>
      <c r="H1431" t="s">
        <v>4402</v>
      </c>
      <c r="J1431" t="s">
        <v>4442</v>
      </c>
      <c r="K1431">
        <v>56194</v>
      </c>
    </row>
    <row r="1432" spans="1:11" x14ac:dyDescent="0.25">
      <c r="A1432" t="s">
        <v>4354</v>
      </c>
      <c r="B1432" t="s">
        <v>8580</v>
      </c>
      <c r="C1432" t="s">
        <v>5933</v>
      </c>
      <c r="D1432" t="s">
        <v>5934</v>
      </c>
      <c r="E1432">
        <v>1832</v>
      </c>
      <c r="F1432" t="str">
        <f t="shared" si="22"/>
        <v>19th</v>
      </c>
      <c r="H1432" t="s">
        <v>4378</v>
      </c>
      <c r="J1432" t="s">
        <v>4442</v>
      </c>
      <c r="K1432">
        <v>119659</v>
      </c>
    </row>
    <row r="1433" spans="1:11" x14ac:dyDescent="0.25">
      <c r="A1433" t="s">
        <v>4354</v>
      </c>
      <c r="B1433" t="s">
        <v>4379</v>
      </c>
      <c r="C1433" t="s">
        <v>5766</v>
      </c>
      <c r="D1433" t="s">
        <v>5767</v>
      </c>
      <c r="E1433">
        <v>1803</v>
      </c>
      <c r="F1433" t="str">
        <f t="shared" si="22"/>
        <v>19th</v>
      </c>
      <c r="H1433" t="s">
        <v>4378</v>
      </c>
      <c r="J1433" t="s">
        <v>4442</v>
      </c>
      <c r="K1433">
        <v>63093</v>
      </c>
    </row>
    <row r="1434" spans="1:11" x14ac:dyDescent="0.25">
      <c r="A1434" t="s">
        <v>4354</v>
      </c>
      <c r="B1434" t="s">
        <v>8581</v>
      </c>
      <c r="C1434" t="s">
        <v>6142</v>
      </c>
      <c r="D1434" t="s">
        <v>6388</v>
      </c>
      <c r="E1434">
        <v>1863</v>
      </c>
      <c r="F1434" t="str">
        <f t="shared" si="22"/>
        <v>19th</v>
      </c>
      <c r="H1434" t="s">
        <v>4472</v>
      </c>
      <c r="J1434" t="s">
        <v>4379</v>
      </c>
      <c r="K1434">
        <v>18561</v>
      </c>
    </row>
    <row r="1435" spans="1:11" x14ac:dyDescent="0.25">
      <c r="A1435" t="s">
        <v>4354</v>
      </c>
      <c r="B1435" t="s">
        <v>4379</v>
      </c>
      <c r="C1435" t="s">
        <v>6142</v>
      </c>
      <c r="D1435" t="s">
        <v>6324</v>
      </c>
      <c r="E1435">
        <v>1858</v>
      </c>
      <c r="F1435" t="str">
        <f t="shared" si="22"/>
        <v>19th</v>
      </c>
      <c r="H1435" t="s">
        <v>4472</v>
      </c>
      <c r="J1435" t="s">
        <v>4379</v>
      </c>
      <c r="K1435">
        <v>19367</v>
      </c>
    </row>
    <row r="1436" spans="1:11" x14ac:dyDescent="0.25">
      <c r="A1436" t="s">
        <v>4354</v>
      </c>
      <c r="B1436" t="s">
        <v>4379</v>
      </c>
      <c r="C1436" t="s">
        <v>6142</v>
      </c>
      <c r="D1436" t="s">
        <v>6143</v>
      </c>
      <c r="E1436">
        <v>1844</v>
      </c>
      <c r="F1436" t="str">
        <f t="shared" si="22"/>
        <v>19th</v>
      </c>
      <c r="H1436" t="s">
        <v>4472</v>
      </c>
      <c r="J1436" t="s">
        <v>4379</v>
      </c>
      <c r="K1436">
        <v>7583</v>
      </c>
    </row>
    <row r="1437" spans="1:11" x14ac:dyDescent="0.25">
      <c r="A1437" t="s">
        <v>4354</v>
      </c>
      <c r="B1437" t="s">
        <v>8582</v>
      </c>
      <c r="C1437" t="s">
        <v>6142</v>
      </c>
      <c r="D1437" t="s">
        <v>6494</v>
      </c>
      <c r="E1437">
        <v>1872</v>
      </c>
      <c r="F1437" t="str">
        <f t="shared" si="22"/>
        <v>19th</v>
      </c>
      <c r="H1437" t="s">
        <v>4472</v>
      </c>
      <c r="J1437" t="s">
        <v>4379</v>
      </c>
      <c r="K1437">
        <v>18917</v>
      </c>
    </row>
    <row r="1438" spans="1:11" x14ac:dyDescent="0.25">
      <c r="A1438" t="s">
        <v>4354</v>
      </c>
      <c r="B1438" t="s">
        <v>4379</v>
      </c>
      <c r="C1438" t="s">
        <v>6142</v>
      </c>
      <c r="D1438" t="s">
        <v>6241</v>
      </c>
      <c r="E1438">
        <v>1852</v>
      </c>
      <c r="F1438" t="str">
        <f t="shared" si="22"/>
        <v>19th</v>
      </c>
      <c r="H1438" t="s">
        <v>4472</v>
      </c>
      <c r="J1438" t="s">
        <v>4379</v>
      </c>
      <c r="K1438">
        <v>9063</v>
      </c>
    </row>
    <row r="1439" spans="1:11" x14ac:dyDescent="0.25">
      <c r="A1439" t="s">
        <v>4354</v>
      </c>
      <c r="B1439" t="s">
        <v>4379</v>
      </c>
      <c r="C1439" t="s">
        <v>6142</v>
      </c>
      <c r="D1439" t="s">
        <v>6219</v>
      </c>
      <c r="E1439">
        <v>1850</v>
      </c>
      <c r="F1439" t="str">
        <f t="shared" si="22"/>
        <v>19th</v>
      </c>
      <c r="H1439" t="s">
        <v>4472</v>
      </c>
      <c r="J1439" t="s">
        <v>4379</v>
      </c>
      <c r="K1439">
        <v>8494</v>
      </c>
    </row>
    <row r="1440" spans="1:11" x14ac:dyDescent="0.25">
      <c r="A1440" t="s">
        <v>4354</v>
      </c>
      <c r="B1440" t="s">
        <v>4379</v>
      </c>
      <c r="C1440" t="s">
        <v>6142</v>
      </c>
      <c r="D1440" t="s">
        <v>6364</v>
      </c>
      <c r="E1440">
        <v>1861</v>
      </c>
      <c r="F1440" t="str">
        <f t="shared" si="22"/>
        <v>19th</v>
      </c>
      <c r="H1440" t="s">
        <v>4472</v>
      </c>
      <c r="J1440" t="s">
        <v>4379</v>
      </c>
      <c r="K1440">
        <v>8339</v>
      </c>
    </row>
    <row r="1441" spans="1:11" x14ac:dyDescent="0.25">
      <c r="A1441" t="s">
        <v>4354</v>
      </c>
      <c r="B1441" t="s">
        <v>4379</v>
      </c>
      <c r="C1441" t="s">
        <v>6142</v>
      </c>
      <c r="D1441" t="s">
        <v>6357</v>
      </c>
      <c r="E1441">
        <v>1860</v>
      </c>
      <c r="F1441" t="str">
        <f t="shared" si="22"/>
        <v>19th</v>
      </c>
      <c r="H1441" t="s">
        <v>4472</v>
      </c>
      <c r="J1441" t="s">
        <v>4379</v>
      </c>
      <c r="K1441">
        <v>6295</v>
      </c>
    </row>
    <row r="1442" spans="1:11" x14ac:dyDescent="0.25">
      <c r="A1442" t="s">
        <v>4354</v>
      </c>
      <c r="B1442" t="s">
        <v>8583</v>
      </c>
      <c r="C1442" t="s">
        <v>6142</v>
      </c>
      <c r="D1442" t="s">
        <v>6405</v>
      </c>
      <c r="E1442">
        <v>1864</v>
      </c>
      <c r="F1442" t="str">
        <f t="shared" si="22"/>
        <v>19th</v>
      </c>
      <c r="H1442" t="s">
        <v>4472</v>
      </c>
      <c r="J1442" t="s">
        <v>4379</v>
      </c>
      <c r="K1442">
        <v>22722</v>
      </c>
    </row>
    <row r="1443" spans="1:11" x14ac:dyDescent="0.25">
      <c r="A1443" t="s">
        <v>4354</v>
      </c>
      <c r="B1443" t="s">
        <v>4379</v>
      </c>
      <c r="C1443" t="s">
        <v>6142</v>
      </c>
      <c r="D1443" t="s">
        <v>6270</v>
      </c>
      <c r="E1443">
        <v>1853</v>
      </c>
      <c r="F1443" t="str">
        <f t="shared" si="22"/>
        <v>19th</v>
      </c>
      <c r="H1443" t="s">
        <v>4472</v>
      </c>
      <c r="J1443" t="s">
        <v>4379</v>
      </c>
      <c r="K1443">
        <v>19039</v>
      </c>
    </row>
    <row r="1444" spans="1:11" x14ac:dyDescent="0.25">
      <c r="A1444" t="s">
        <v>4354</v>
      </c>
      <c r="B1444" t="s">
        <v>4379</v>
      </c>
      <c r="C1444" t="s">
        <v>6142</v>
      </c>
      <c r="D1444" t="s">
        <v>6220</v>
      </c>
      <c r="E1444">
        <v>1850</v>
      </c>
      <c r="F1444" t="str">
        <f t="shared" si="22"/>
        <v>19th</v>
      </c>
      <c r="H1444" t="s">
        <v>4472</v>
      </c>
      <c r="J1444" t="s">
        <v>4379</v>
      </c>
      <c r="K1444">
        <v>9562</v>
      </c>
    </row>
    <row r="1445" spans="1:11" x14ac:dyDescent="0.25">
      <c r="A1445" t="s">
        <v>4354</v>
      </c>
      <c r="B1445" t="s">
        <v>4379</v>
      </c>
      <c r="C1445" t="s">
        <v>6142</v>
      </c>
      <c r="D1445" t="s">
        <v>6432</v>
      </c>
      <c r="E1445">
        <v>1867</v>
      </c>
      <c r="F1445" t="str">
        <f t="shared" ref="F1445:F1508" si="23">IF(E1445&lt;1200,"12th",IF(AND(1199&lt;E1445,E1445&lt;1300),"13th",IF(AND(1299&lt;E1445,E1445&lt;1400),"14th",IF(AND(1399&lt;E1445,E1445&lt;1500),"15th",IF(AND(1499&lt;E1445,E1445&lt;1600),"16th",IF(AND(1599&lt;E1445,E1445&lt;1700),"17th",IF(AND(1699&lt;E1445,E1445&lt;1800),"18th",IF(AND(1799&lt;E1445,E1445&lt;1900),"19th",IF(AND(1899&lt;E1445,E1445&lt;2000),"20th",)))))))))</f>
        <v>19th</v>
      </c>
      <c r="H1445" t="s">
        <v>4472</v>
      </c>
      <c r="J1445" t="s">
        <v>4379</v>
      </c>
      <c r="K1445">
        <v>7583</v>
      </c>
    </row>
    <row r="1446" spans="1:11" x14ac:dyDescent="0.25">
      <c r="A1446" t="s">
        <v>4354</v>
      </c>
      <c r="B1446" t="s">
        <v>4379</v>
      </c>
      <c r="C1446" t="s">
        <v>6142</v>
      </c>
      <c r="D1446" t="s">
        <v>6291</v>
      </c>
      <c r="E1446">
        <v>1855</v>
      </c>
      <c r="F1446" t="str">
        <f t="shared" si="23"/>
        <v>19th</v>
      </c>
      <c r="H1446" t="s">
        <v>4472</v>
      </c>
      <c r="J1446" t="s">
        <v>4379</v>
      </c>
      <c r="K1446">
        <v>8777</v>
      </c>
    </row>
    <row r="1447" spans="1:11" x14ac:dyDescent="0.25">
      <c r="A1447" t="s">
        <v>4354</v>
      </c>
      <c r="B1447" t="s">
        <v>4379</v>
      </c>
      <c r="C1447" t="s">
        <v>6142</v>
      </c>
      <c r="D1447" t="s">
        <v>6365</v>
      </c>
      <c r="E1447">
        <v>1861</v>
      </c>
      <c r="F1447" t="str">
        <f t="shared" si="23"/>
        <v>19th</v>
      </c>
      <c r="H1447" t="s">
        <v>4472</v>
      </c>
      <c r="J1447" t="s">
        <v>4379</v>
      </c>
      <c r="K1447">
        <v>14391</v>
      </c>
    </row>
    <row r="1448" spans="1:11" x14ac:dyDescent="0.25">
      <c r="A1448" t="s">
        <v>4354</v>
      </c>
      <c r="B1448" t="s">
        <v>4379</v>
      </c>
      <c r="C1448" t="s">
        <v>6142</v>
      </c>
      <c r="D1448" t="s">
        <v>6358</v>
      </c>
      <c r="E1448">
        <v>1860</v>
      </c>
      <c r="F1448" t="str">
        <f t="shared" si="23"/>
        <v>19th</v>
      </c>
      <c r="H1448" t="s">
        <v>4472</v>
      </c>
      <c r="J1448" t="s">
        <v>4379</v>
      </c>
      <c r="K1448">
        <v>13324</v>
      </c>
    </row>
    <row r="1449" spans="1:11" x14ac:dyDescent="0.25">
      <c r="A1449" t="s">
        <v>4354</v>
      </c>
      <c r="B1449" t="s">
        <v>4379</v>
      </c>
      <c r="C1449" t="s">
        <v>6142</v>
      </c>
      <c r="D1449" t="s">
        <v>6372</v>
      </c>
      <c r="E1449">
        <v>1862</v>
      </c>
      <c r="F1449" t="str">
        <f t="shared" si="23"/>
        <v>19th</v>
      </c>
      <c r="H1449" t="s">
        <v>4472</v>
      </c>
      <c r="J1449" t="s">
        <v>4379</v>
      </c>
      <c r="K1449">
        <v>15378</v>
      </c>
    </row>
    <row r="1450" spans="1:11" x14ac:dyDescent="0.25">
      <c r="A1450" t="s">
        <v>4354</v>
      </c>
      <c r="B1450" t="s">
        <v>4379</v>
      </c>
      <c r="C1450" t="s">
        <v>6142</v>
      </c>
      <c r="D1450" t="s">
        <v>6314</v>
      </c>
      <c r="E1450">
        <v>1857</v>
      </c>
      <c r="F1450" t="str">
        <f t="shared" si="23"/>
        <v>19th</v>
      </c>
      <c r="H1450" t="s">
        <v>4472</v>
      </c>
      <c r="J1450" t="s">
        <v>4379</v>
      </c>
      <c r="K1450">
        <v>7269</v>
      </c>
    </row>
    <row r="1451" spans="1:11" x14ac:dyDescent="0.25">
      <c r="A1451" t="s">
        <v>4354</v>
      </c>
      <c r="B1451" t="s">
        <v>4379</v>
      </c>
      <c r="C1451" t="s">
        <v>6142</v>
      </c>
      <c r="D1451" t="s">
        <v>6333</v>
      </c>
      <c r="E1451">
        <v>1859</v>
      </c>
      <c r="F1451" t="str">
        <f t="shared" si="23"/>
        <v>19th</v>
      </c>
      <c r="H1451" t="s">
        <v>4472</v>
      </c>
      <c r="J1451" t="s">
        <v>4379</v>
      </c>
      <c r="K1451">
        <v>8843</v>
      </c>
    </row>
    <row r="1452" spans="1:11" x14ac:dyDescent="0.25">
      <c r="A1452" t="s">
        <v>4354</v>
      </c>
      <c r="B1452" t="s">
        <v>4379</v>
      </c>
      <c r="C1452" t="s">
        <v>6142</v>
      </c>
      <c r="D1452" t="s">
        <v>6459</v>
      </c>
      <c r="E1452">
        <v>1869</v>
      </c>
      <c r="F1452" t="str">
        <f t="shared" si="23"/>
        <v>19th</v>
      </c>
      <c r="H1452" t="s">
        <v>4472</v>
      </c>
      <c r="J1452" t="s">
        <v>4379</v>
      </c>
      <c r="K1452">
        <v>6122</v>
      </c>
    </row>
    <row r="1453" spans="1:11" x14ac:dyDescent="0.25">
      <c r="A1453" t="s">
        <v>4354</v>
      </c>
      <c r="B1453" t="s">
        <v>4379</v>
      </c>
      <c r="C1453" t="s">
        <v>6142</v>
      </c>
      <c r="D1453" t="s">
        <v>6204</v>
      </c>
      <c r="E1453">
        <v>1848</v>
      </c>
      <c r="F1453" t="str">
        <f t="shared" si="23"/>
        <v>19th</v>
      </c>
      <c r="H1453" t="s">
        <v>4472</v>
      </c>
      <c r="J1453" t="s">
        <v>4379</v>
      </c>
      <c r="K1453">
        <v>8372</v>
      </c>
    </row>
    <row r="1454" spans="1:11" x14ac:dyDescent="0.25">
      <c r="A1454" t="s">
        <v>4354</v>
      </c>
      <c r="B1454" t="s">
        <v>4379</v>
      </c>
      <c r="C1454" t="s">
        <v>6142</v>
      </c>
      <c r="D1454" t="s">
        <v>6144</v>
      </c>
      <c r="E1454">
        <v>1844</v>
      </c>
      <c r="F1454" t="str">
        <f t="shared" si="23"/>
        <v>19th</v>
      </c>
      <c r="H1454" t="s">
        <v>4472</v>
      </c>
      <c r="J1454" t="s">
        <v>4379</v>
      </c>
      <c r="K1454">
        <v>8534</v>
      </c>
    </row>
    <row r="1455" spans="1:11" x14ac:dyDescent="0.25">
      <c r="A1455" t="s">
        <v>4354</v>
      </c>
      <c r="B1455" t="s">
        <v>4379</v>
      </c>
      <c r="C1455" t="s">
        <v>6142</v>
      </c>
      <c r="D1455" t="s">
        <v>6242</v>
      </c>
      <c r="E1455">
        <v>1852</v>
      </c>
      <c r="F1455" t="str">
        <f t="shared" si="23"/>
        <v>19th</v>
      </c>
      <c r="H1455" t="s">
        <v>4472</v>
      </c>
      <c r="J1455" t="s">
        <v>4379</v>
      </c>
      <c r="K1455">
        <v>9003</v>
      </c>
    </row>
    <row r="1456" spans="1:11" x14ac:dyDescent="0.25">
      <c r="A1456" t="s">
        <v>4354</v>
      </c>
      <c r="B1456" t="s">
        <v>4379</v>
      </c>
      <c r="C1456" t="s">
        <v>6142</v>
      </c>
      <c r="D1456" t="s">
        <v>6479</v>
      </c>
      <c r="E1456">
        <v>1870</v>
      </c>
      <c r="F1456" t="str">
        <f t="shared" si="23"/>
        <v>19th</v>
      </c>
      <c r="H1456" t="s">
        <v>4472</v>
      </c>
      <c r="J1456" t="s">
        <v>4379</v>
      </c>
      <c r="K1456">
        <v>20427</v>
      </c>
    </row>
    <row r="1457" spans="1:11" x14ac:dyDescent="0.25">
      <c r="A1457" t="s">
        <v>4354</v>
      </c>
      <c r="B1457" t="s">
        <v>4379</v>
      </c>
      <c r="C1457" t="s">
        <v>6142</v>
      </c>
      <c r="D1457" t="s">
        <v>6406</v>
      </c>
      <c r="E1457">
        <v>1864</v>
      </c>
      <c r="F1457" t="str">
        <f t="shared" si="23"/>
        <v>19th</v>
      </c>
      <c r="H1457" t="s">
        <v>4472</v>
      </c>
      <c r="J1457" t="s">
        <v>4379</v>
      </c>
      <c r="K1457">
        <v>22486</v>
      </c>
    </row>
    <row r="1458" spans="1:11" x14ac:dyDescent="0.25">
      <c r="A1458" t="s">
        <v>4354</v>
      </c>
      <c r="B1458" t="s">
        <v>4379</v>
      </c>
      <c r="C1458" t="s">
        <v>6142</v>
      </c>
      <c r="D1458" t="s">
        <v>6550</v>
      </c>
      <c r="E1458">
        <v>1876</v>
      </c>
      <c r="F1458" t="str">
        <f t="shared" si="23"/>
        <v>19th</v>
      </c>
      <c r="H1458" t="s">
        <v>4472</v>
      </c>
      <c r="J1458" t="s">
        <v>4379</v>
      </c>
      <c r="K1458">
        <v>17618</v>
      </c>
    </row>
    <row r="1459" spans="1:11" x14ac:dyDescent="0.25">
      <c r="A1459" t="s">
        <v>4354</v>
      </c>
      <c r="B1459" t="s">
        <v>8584</v>
      </c>
      <c r="C1459" t="s">
        <v>6142</v>
      </c>
      <c r="D1459" t="s">
        <v>6162</v>
      </c>
      <c r="E1459">
        <v>1845</v>
      </c>
      <c r="F1459" t="str">
        <f t="shared" si="23"/>
        <v>19th</v>
      </c>
      <c r="H1459" t="s">
        <v>4472</v>
      </c>
      <c r="J1459" t="s">
        <v>4379</v>
      </c>
      <c r="K1459">
        <v>14683</v>
      </c>
    </row>
    <row r="1460" spans="1:11" x14ac:dyDescent="0.25">
      <c r="A1460" t="s">
        <v>4354</v>
      </c>
      <c r="B1460" t="s">
        <v>8585</v>
      </c>
      <c r="C1460" t="s">
        <v>6142</v>
      </c>
      <c r="D1460" t="s">
        <v>6359</v>
      </c>
      <c r="E1460">
        <v>1860</v>
      </c>
      <c r="F1460" t="str">
        <f t="shared" si="23"/>
        <v>19th</v>
      </c>
      <c r="H1460" t="s">
        <v>4472</v>
      </c>
      <c r="J1460" t="s">
        <v>4379</v>
      </c>
      <c r="K1460">
        <v>16725</v>
      </c>
    </row>
    <row r="1461" spans="1:11" x14ac:dyDescent="0.25">
      <c r="A1461" t="s">
        <v>4354</v>
      </c>
      <c r="B1461" t="s">
        <v>4379</v>
      </c>
      <c r="C1461" t="s">
        <v>6142</v>
      </c>
      <c r="D1461" t="s">
        <v>6433</v>
      </c>
      <c r="E1461">
        <v>1867</v>
      </c>
      <c r="F1461" t="str">
        <f t="shared" si="23"/>
        <v>19th</v>
      </c>
      <c r="H1461" t="s">
        <v>4472</v>
      </c>
      <c r="J1461" t="s">
        <v>4379</v>
      </c>
      <c r="K1461">
        <v>23913</v>
      </c>
    </row>
    <row r="1462" spans="1:11" x14ac:dyDescent="0.25">
      <c r="A1462" t="s">
        <v>4354</v>
      </c>
      <c r="B1462" t="s">
        <v>4379</v>
      </c>
      <c r="C1462" t="s">
        <v>6142</v>
      </c>
      <c r="D1462" t="s">
        <v>6360</v>
      </c>
      <c r="E1462">
        <v>1860</v>
      </c>
      <c r="F1462" t="str">
        <f t="shared" si="23"/>
        <v>19th</v>
      </c>
      <c r="H1462" t="s">
        <v>4472</v>
      </c>
      <c r="J1462" t="s">
        <v>4379</v>
      </c>
      <c r="K1462">
        <v>7527</v>
      </c>
    </row>
    <row r="1463" spans="1:11" x14ac:dyDescent="0.25">
      <c r="A1463" t="s">
        <v>4354</v>
      </c>
      <c r="B1463" t="s">
        <v>4379</v>
      </c>
      <c r="C1463" t="s">
        <v>6142</v>
      </c>
      <c r="D1463" t="s">
        <v>6281</v>
      </c>
      <c r="E1463">
        <v>1854</v>
      </c>
      <c r="F1463" t="str">
        <f t="shared" si="23"/>
        <v>19th</v>
      </c>
      <c r="H1463" t="s">
        <v>4472</v>
      </c>
      <c r="J1463" t="s">
        <v>4379</v>
      </c>
      <c r="K1463">
        <v>5234</v>
      </c>
    </row>
    <row r="1464" spans="1:11" x14ac:dyDescent="0.25">
      <c r="A1464" t="s">
        <v>4354</v>
      </c>
      <c r="B1464" t="s">
        <v>4379</v>
      </c>
      <c r="C1464" t="s">
        <v>6142</v>
      </c>
      <c r="D1464" t="s">
        <v>6334</v>
      </c>
      <c r="E1464">
        <v>1859</v>
      </c>
      <c r="F1464" t="str">
        <f t="shared" si="23"/>
        <v>19th</v>
      </c>
      <c r="H1464" t="s">
        <v>4472</v>
      </c>
      <c r="J1464" t="s">
        <v>4379</v>
      </c>
      <c r="K1464">
        <v>16017</v>
      </c>
    </row>
    <row r="1465" spans="1:11" x14ac:dyDescent="0.25">
      <c r="A1465" t="s">
        <v>4354</v>
      </c>
      <c r="B1465" t="s">
        <v>4379</v>
      </c>
      <c r="C1465" t="s">
        <v>6142</v>
      </c>
      <c r="D1465" t="s">
        <v>6243</v>
      </c>
      <c r="E1465">
        <v>1852</v>
      </c>
      <c r="F1465" t="str">
        <f t="shared" si="23"/>
        <v>19th</v>
      </c>
      <c r="H1465" t="s">
        <v>4472</v>
      </c>
      <c r="J1465" t="s">
        <v>4379</v>
      </c>
      <c r="K1465">
        <v>7410</v>
      </c>
    </row>
    <row r="1466" spans="1:11" x14ac:dyDescent="0.25">
      <c r="A1466" t="s">
        <v>4354</v>
      </c>
      <c r="B1466" t="s">
        <v>4379</v>
      </c>
      <c r="C1466" t="s">
        <v>6142</v>
      </c>
      <c r="D1466" t="s">
        <v>6537</v>
      </c>
      <c r="E1466">
        <v>1875</v>
      </c>
      <c r="F1466" t="str">
        <f t="shared" si="23"/>
        <v>19th</v>
      </c>
      <c r="H1466" t="s">
        <v>4472</v>
      </c>
      <c r="J1466" t="s">
        <v>4379</v>
      </c>
      <c r="K1466">
        <v>19018</v>
      </c>
    </row>
    <row r="1467" spans="1:11" x14ac:dyDescent="0.25">
      <c r="A1467" t="s">
        <v>4354</v>
      </c>
      <c r="B1467" t="s">
        <v>4379</v>
      </c>
      <c r="C1467" t="s">
        <v>6142</v>
      </c>
      <c r="D1467" t="s">
        <v>6373</v>
      </c>
      <c r="E1467">
        <v>1862</v>
      </c>
      <c r="F1467" t="str">
        <f t="shared" si="23"/>
        <v>19th</v>
      </c>
      <c r="H1467" t="s">
        <v>4472</v>
      </c>
      <c r="J1467" t="s">
        <v>4379</v>
      </c>
      <c r="K1467">
        <v>9212</v>
      </c>
    </row>
    <row r="1468" spans="1:11" x14ac:dyDescent="0.25">
      <c r="A1468" t="s">
        <v>4354</v>
      </c>
      <c r="B1468" t="s">
        <v>4379</v>
      </c>
      <c r="C1468" t="s">
        <v>6142</v>
      </c>
      <c r="D1468" t="s">
        <v>6366</v>
      </c>
      <c r="E1468">
        <v>1861</v>
      </c>
      <c r="F1468" t="str">
        <f t="shared" si="23"/>
        <v>19th</v>
      </c>
      <c r="H1468" t="s">
        <v>4472</v>
      </c>
      <c r="J1468" t="s">
        <v>4379</v>
      </c>
      <c r="K1468">
        <v>15550</v>
      </c>
    </row>
    <row r="1469" spans="1:11" x14ac:dyDescent="0.25">
      <c r="A1469" t="s">
        <v>4354</v>
      </c>
      <c r="B1469" t="s">
        <v>4379</v>
      </c>
      <c r="C1469" t="s">
        <v>6142</v>
      </c>
      <c r="D1469" t="s">
        <v>6244</v>
      </c>
      <c r="E1469">
        <v>1852</v>
      </c>
      <c r="F1469" t="str">
        <f t="shared" si="23"/>
        <v>19th</v>
      </c>
      <c r="H1469" t="s">
        <v>4472</v>
      </c>
      <c r="J1469" t="s">
        <v>4379</v>
      </c>
      <c r="K1469">
        <v>10038</v>
      </c>
    </row>
    <row r="1470" spans="1:11" x14ac:dyDescent="0.25">
      <c r="A1470" t="s">
        <v>4354</v>
      </c>
      <c r="B1470" t="s">
        <v>8586</v>
      </c>
      <c r="C1470" t="s">
        <v>6142</v>
      </c>
      <c r="D1470" t="s">
        <v>6407</v>
      </c>
      <c r="E1470">
        <v>1864</v>
      </c>
      <c r="F1470" t="str">
        <f t="shared" si="23"/>
        <v>19th</v>
      </c>
      <c r="H1470" t="s">
        <v>4472</v>
      </c>
      <c r="J1470" t="s">
        <v>4379</v>
      </c>
      <c r="K1470">
        <v>21608</v>
      </c>
    </row>
    <row r="1471" spans="1:11" x14ac:dyDescent="0.25">
      <c r="A1471" t="s">
        <v>4354</v>
      </c>
      <c r="B1471" t="s">
        <v>4379</v>
      </c>
      <c r="C1471" t="s">
        <v>6142</v>
      </c>
      <c r="D1471" t="s">
        <v>6245</v>
      </c>
      <c r="E1471">
        <v>1852</v>
      </c>
      <c r="F1471" t="str">
        <f t="shared" si="23"/>
        <v>19th</v>
      </c>
      <c r="H1471" t="s">
        <v>4472</v>
      </c>
      <c r="J1471" t="s">
        <v>4379</v>
      </c>
      <c r="K1471">
        <v>8507</v>
      </c>
    </row>
    <row r="1472" spans="1:11" x14ac:dyDescent="0.25">
      <c r="A1472" t="s">
        <v>4354</v>
      </c>
      <c r="B1472" t="s">
        <v>4379</v>
      </c>
      <c r="C1472" t="s">
        <v>6142</v>
      </c>
      <c r="D1472" t="s">
        <v>6300</v>
      </c>
      <c r="E1472">
        <v>1856</v>
      </c>
      <c r="F1472" t="str">
        <f t="shared" si="23"/>
        <v>19th</v>
      </c>
      <c r="H1472" t="s">
        <v>4472</v>
      </c>
      <c r="J1472" t="s">
        <v>4379</v>
      </c>
      <c r="K1472">
        <v>15350</v>
      </c>
    </row>
    <row r="1473" spans="1:11" x14ac:dyDescent="0.25">
      <c r="A1473" t="s">
        <v>4354</v>
      </c>
      <c r="B1473" t="s">
        <v>4379</v>
      </c>
      <c r="C1473" t="s">
        <v>6142</v>
      </c>
      <c r="D1473" t="s">
        <v>6229</v>
      </c>
      <c r="E1473">
        <v>1851</v>
      </c>
      <c r="F1473" t="str">
        <f t="shared" si="23"/>
        <v>19th</v>
      </c>
      <c r="H1473" t="s">
        <v>4472</v>
      </c>
      <c r="J1473" t="s">
        <v>4379</v>
      </c>
      <c r="K1473">
        <v>19814</v>
      </c>
    </row>
    <row r="1474" spans="1:11" x14ac:dyDescent="0.25">
      <c r="A1474" t="s">
        <v>4354</v>
      </c>
      <c r="B1474" t="s">
        <v>4379</v>
      </c>
      <c r="C1474" t="s">
        <v>6142</v>
      </c>
      <c r="D1474" t="s">
        <v>6221</v>
      </c>
      <c r="E1474">
        <v>1850</v>
      </c>
      <c r="F1474" t="str">
        <f t="shared" si="23"/>
        <v>19th</v>
      </c>
      <c r="H1474" t="s">
        <v>4472</v>
      </c>
      <c r="J1474" t="s">
        <v>4379</v>
      </c>
      <c r="K1474">
        <v>8058</v>
      </c>
    </row>
    <row r="1475" spans="1:11" x14ac:dyDescent="0.25">
      <c r="A1475" t="s">
        <v>4354</v>
      </c>
      <c r="B1475" t="s">
        <v>4379</v>
      </c>
      <c r="C1475" t="s">
        <v>6142</v>
      </c>
      <c r="D1475" t="s">
        <v>6205</v>
      </c>
      <c r="E1475">
        <v>1848</v>
      </c>
      <c r="F1475" t="str">
        <f t="shared" si="23"/>
        <v>19th</v>
      </c>
      <c r="H1475" t="s">
        <v>4472</v>
      </c>
      <c r="J1475" t="s">
        <v>4379</v>
      </c>
      <c r="K1475">
        <v>5889</v>
      </c>
    </row>
    <row r="1476" spans="1:11" x14ac:dyDescent="0.25">
      <c r="A1476" t="s">
        <v>4354</v>
      </c>
      <c r="B1476" t="s">
        <v>4379</v>
      </c>
      <c r="C1476" t="s">
        <v>6142</v>
      </c>
      <c r="D1476" t="s">
        <v>6301</v>
      </c>
      <c r="E1476">
        <v>1856</v>
      </c>
      <c r="F1476" t="str">
        <f t="shared" si="23"/>
        <v>19th</v>
      </c>
      <c r="H1476" t="s">
        <v>4472</v>
      </c>
      <c r="J1476" t="s">
        <v>4379</v>
      </c>
      <c r="K1476">
        <v>6257</v>
      </c>
    </row>
    <row r="1477" spans="1:11" x14ac:dyDescent="0.25">
      <c r="A1477" t="s">
        <v>4354</v>
      </c>
      <c r="B1477" t="s">
        <v>4379</v>
      </c>
      <c r="C1477" t="s">
        <v>6142</v>
      </c>
      <c r="D1477" t="s">
        <v>6246</v>
      </c>
      <c r="E1477">
        <v>1852</v>
      </c>
      <c r="F1477" t="str">
        <f t="shared" si="23"/>
        <v>19th</v>
      </c>
      <c r="H1477" t="s">
        <v>4472</v>
      </c>
      <c r="J1477" t="s">
        <v>4379</v>
      </c>
      <c r="K1477">
        <v>10538</v>
      </c>
    </row>
    <row r="1478" spans="1:11" x14ac:dyDescent="0.25">
      <c r="A1478" t="s">
        <v>4354</v>
      </c>
      <c r="B1478" t="s">
        <v>8587</v>
      </c>
      <c r="C1478" t="s">
        <v>6142</v>
      </c>
      <c r="D1478" t="s">
        <v>6425</v>
      </c>
      <c r="E1478">
        <v>1866</v>
      </c>
      <c r="F1478" t="str">
        <f t="shared" si="23"/>
        <v>19th</v>
      </c>
      <c r="H1478" t="s">
        <v>4472</v>
      </c>
      <c r="J1478" t="s">
        <v>4379</v>
      </c>
      <c r="K1478">
        <v>17861</v>
      </c>
    </row>
    <row r="1479" spans="1:11" x14ac:dyDescent="0.25">
      <c r="A1479" t="s">
        <v>4354</v>
      </c>
      <c r="B1479" t="s">
        <v>4379</v>
      </c>
      <c r="C1479" t="s">
        <v>6142</v>
      </c>
      <c r="D1479" t="s">
        <v>6511</v>
      </c>
      <c r="E1479">
        <v>1873</v>
      </c>
      <c r="F1479" t="str">
        <f t="shared" si="23"/>
        <v>19th</v>
      </c>
      <c r="H1479" t="s">
        <v>4472</v>
      </c>
      <c r="J1479" t="s">
        <v>4379</v>
      </c>
      <c r="K1479">
        <v>5999</v>
      </c>
    </row>
    <row r="1480" spans="1:11" x14ac:dyDescent="0.25">
      <c r="A1480" t="s">
        <v>4354</v>
      </c>
      <c r="B1480" t="s">
        <v>4379</v>
      </c>
      <c r="C1480" t="s">
        <v>5581</v>
      </c>
      <c r="D1480" t="s">
        <v>5768</v>
      </c>
      <c r="E1480">
        <v>1803</v>
      </c>
      <c r="F1480" t="str">
        <f t="shared" si="23"/>
        <v>19th</v>
      </c>
      <c r="H1480" t="s">
        <v>4402</v>
      </c>
      <c r="J1480" t="s">
        <v>4442</v>
      </c>
      <c r="K1480">
        <v>20697</v>
      </c>
    </row>
    <row r="1481" spans="1:11" x14ac:dyDescent="0.25">
      <c r="A1481" t="s">
        <v>4354</v>
      </c>
      <c r="B1481" t="s">
        <v>8588</v>
      </c>
      <c r="C1481" t="s">
        <v>6184</v>
      </c>
      <c r="D1481" t="s">
        <v>6206</v>
      </c>
      <c r="E1481">
        <v>1848</v>
      </c>
      <c r="F1481" t="str">
        <f t="shared" si="23"/>
        <v>19th</v>
      </c>
      <c r="H1481" t="s">
        <v>4758</v>
      </c>
      <c r="J1481" t="s">
        <v>4442</v>
      </c>
      <c r="K1481">
        <v>63774</v>
      </c>
    </row>
    <row r="1482" spans="1:11" x14ac:dyDescent="0.25">
      <c r="A1482" t="s">
        <v>4354</v>
      </c>
      <c r="B1482" t="s">
        <v>4379</v>
      </c>
      <c r="C1482" t="s">
        <v>6184</v>
      </c>
      <c r="D1482" t="s">
        <v>6185</v>
      </c>
      <c r="E1482">
        <v>1847</v>
      </c>
      <c r="F1482" t="str">
        <f t="shared" si="23"/>
        <v>19th</v>
      </c>
      <c r="H1482" t="s">
        <v>4758</v>
      </c>
      <c r="J1482" t="s">
        <v>4442</v>
      </c>
      <c r="K1482">
        <v>11691</v>
      </c>
    </row>
    <row r="1483" spans="1:11" x14ac:dyDescent="0.25">
      <c r="A1483" t="s">
        <v>4354</v>
      </c>
      <c r="B1483" t="s">
        <v>6615</v>
      </c>
      <c r="C1483" t="s">
        <v>6613</v>
      </c>
      <c r="D1483" t="s">
        <v>6614</v>
      </c>
      <c r="E1483">
        <v>1883</v>
      </c>
      <c r="F1483" t="str">
        <f t="shared" si="23"/>
        <v>19th</v>
      </c>
      <c r="H1483" t="s">
        <v>4417</v>
      </c>
      <c r="J1483" t="s">
        <v>4379</v>
      </c>
      <c r="K1483">
        <v>12742</v>
      </c>
    </row>
    <row r="1484" spans="1:11" x14ac:dyDescent="0.25">
      <c r="A1484" t="s">
        <v>4354</v>
      </c>
      <c r="B1484" t="s">
        <v>4379</v>
      </c>
      <c r="C1484" t="s">
        <v>6641</v>
      </c>
      <c r="D1484" t="s">
        <v>6654</v>
      </c>
      <c r="E1484">
        <v>1886</v>
      </c>
      <c r="F1484" t="str">
        <f t="shared" si="23"/>
        <v>19th</v>
      </c>
      <c r="H1484" t="s">
        <v>4382</v>
      </c>
      <c r="J1484" t="s">
        <v>4383</v>
      </c>
      <c r="K1484">
        <v>6141</v>
      </c>
    </row>
    <row r="1485" spans="1:11" x14ac:dyDescent="0.25">
      <c r="A1485" t="s">
        <v>4354</v>
      </c>
      <c r="B1485" t="s">
        <v>4379</v>
      </c>
      <c r="C1485" t="s">
        <v>6641</v>
      </c>
      <c r="D1485" t="s">
        <v>6642</v>
      </c>
      <c r="E1485">
        <v>1885</v>
      </c>
      <c r="F1485" t="str">
        <f t="shared" si="23"/>
        <v>19th</v>
      </c>
      <c r="H1485" t="s">
        <v>4382</v>
      </c>
      <c r="J1485" t="s">
        <v>4383</v>
      </c>
      <c r="K1485">
        <v>13919</v>
      </c>
    </row>
    <row r="1486" spans="1:11" x14ac:dyDescent="0.25">
      <c r="A1486" t="s">
        <v>4354</v>
      </c>
      <c r="B1486" t="s">
        <v>8589</v>
      </c>
      <c r="C1486" t="s">
        <v>5802</v>
      </c>
      <c r="D1486" t="s">
        <v>5803</v>
      </c>
      <c r="E1486">
        <v>1809</v>
      </c>
      <c r="F1486" t="str">
        <f t="shared" si="23"/>
        <v>19th</v>
      </c>
      <c r="H1486" t="s">
        <v>4402</v>
      </c>
      <c r="J1486" t="s">
        <v>4442</v>
      </c>
      <c r="K1486">
        <v>177678</v>
      </c>
    </row>
    <row r="1487" spans="1:11" x14ac:dyDescent="0.25">
      <c r="A1487" t="s">
        <v>4354</v>
      </c>
      <c r="B1487" t="s">
        <v>4379</v>
      </c>
      <c r="C1487" t="s">
        <v>5836</v>
      </c>
      <c r="D1487" t="s">
        <v>5957</v>
      </c>
      <c r="E1487">
        <v>1833</v>
      </c>
      <c r="F1487" t="str">
        <f t="shared" si="23"/>
        <v>19th</v>
      </c>
      <c r="H1487" t="s">
        <v>4542</v>
      </c>
      <c r="J1487" t="s">
        <v>4442</v>
      </c>
      <c r="K1487">
        <v>116378</v>
      </c>
    </row>
    <row r="1488" spans="1:11" x14ac:dyDescent="0.25">
      <c r="A1488" t="s">
        <v>4354</v>
      </c>
      <c r="B1488" t="s">
        <v>4379</v>
      </c>
      <c r="C1488" t="s">
        <v>5836</v>
      </c>
      <c r="D1488" t="s">
        <v>6020</v>
      </c>
      <c r="E1488">
        <v>1836</v>
      </c>
      <c r="F1488" t="str">
        <f t="shared" si="23"/>
        <v>19th</v>
      </c>
      <c r="H1488" t="s">
        <v>4542</v>
      </c>
      <c r="J1488" t="s">
        <v>4442</v>
      </c>
      <c r="K1488">
        <v>66927</v>
      </c>
    </row>
    <row r="1489" spans="1:11" x14ac:dyDescent="0.25">
      <c r="A1489" t="s">
        <v>4354</v>
      </c>
      <c r="B1489" t="s">
        <v>4379</v>
      </c>
      <c r="C1489" t="s">
        <v>5836</v>
      </c>
      <c r="D1489" t="s">
        <v>6335</v>
      </c>
      <c r="E1489">
        <v>1859</v>
      </c>
      <c r="F1489" t="str">
        <f t="shared" si="23"/>
        <v>19th</v>
      </c>
      <c r="H1489" t="s">
        <v>4402</v>
      </c>
      <c r="J1489" t="s">
        <v>4442</v>
      </c>
      <c r="K1489">
        <v>15061</v>
      </c>
    </row>
    <row r="1490" spans="1:11" x14ac:dyDescent="0.25">
      <c r="A1490" t="s">
        <v>4354</v>
      </c>
      <c r="B1490" t="s">
        <v>4379</v>
      </c>
      <c r="C1490" t="s">
        <v>5836</v>
      </c>
      <c r="D1490" t="s">
        <v>5972</v>
      </c>
      <c r="E1490">
        <v>1834</v>
      </c>
      <c r="F1490" t="str">
        <f t="shared" si="23"/>
        <v>19th</v>
      </c>
      <c r="H1490" t="s">
        <v>4402</v>
      </c>
      <c r="J1490" t="s">
        <v>4442</v>
      </c>
      <c r="K1490">
        <v>12656</v>
      </c>
    </row>
    <row r="1491" spans="1:11" x14ac:dyDescent="0.25">
      <c r="A1491" t="s">
        <v>4354</v>
      </c>
      <c r="B1491" t="s">
        <v>4379</v>
      </c>
      <c r="C1491" t="s">
        <v>5836</v>
      </c>
      <c r="D1491" t="s">
        <v>5913</v>
      </c>
      <c r="E1491">
        <v>1830</v>
      </c>
      <c r="F1491" t="str">
        <f t="shared" si="23"/>
        <v>19th</v>
      </c>
      <c r="H1491" t="s">
        <v>4382</v>
      </c>
      <c r="J1491" t="s">
        <v>4383</v>
      </c>
      <c r="K1491">
        <v>54554</v>
      </c>
    </row>
    <row r="1492" spans="1:11" x14ac:dyDescent="0.25">
      <c r="A1492" t="s">
        <v>4354</v>
      </c>
      <c r="B1492" t="s">
        <v>8590</v>
      </c>
      <c r="C1492" t="s">
        <v>5836</v>
      </c>
      <c r="D1492" t="s">
        <v>6021</v>
      </c>
      <c r="E1492">
        <v>1836</v>
      </c>
      <c r="F1492" t="str">
        <f t="shared" si="23"/>
        <v>19th</v>
      </c>
      <c r="H1492" t="s">
        <v>4382</v>
      </c>
      <c r="J1492" t="s">
        <v>4383</v>
      </c>
      <c r="K1492">
        <v>72416</v>
      </c>
    </row>
    <row r="1493" spans="1:11" x14ac:dyDescent="0.25">
      <c r="A1493" t="s">
        <v>4354</v>
      </c>
      <c r="B1493" t="s">
        <v>4379</v>
      </c>
      <c r="C1493" t="s">
        <v>5836</v>
      </c>
      <c r="D1493" t="s">
        <v>6053</v>
      </c>
      <c r="E1493">
        <v>1838</v>
      </c>
      <c r="F1493" t="str">
        <f t="shared" si="23"/>
        <v>19th</v>
      </c>
      <c r="H1493" t="s">
        <v>4382</v>
      </c>
      <c r="J1493" t="s">
        <v>4383</v>
      </c>
      <c r="K1493">
        <v>93203</v>
      </c>
    </row>
    <row r="1494" spans="1:11" x14ac:dyDescent="0.25">
      <c r="A1494" t="s">
        <v>4354</v>
      </c>
      <c r="B1494" t="s">
        <v>8591</v>
      </c>
      <c r="C1494" t="s">
        <v>5836</v>
      </c>
      <c r="D1494" t="s">
        <v>6214</v>
      </c>
      <c r="E1494">
        <v>1849</v>
      </c>
      <c r="F1494" t="str">
        <f t="shared" si="23"/>
        <v>19th</v>
      </c>
      <c r="H1494" t="s">
        <v>4481</v>
      </c>
      <c r="J1494" t="s">
        <v>4442</v>
      </c>
      <c r="K1494">
        <v>109615</v>
      </c>
    </row>
    <row r="1495" spans="1:11" x14ac:dyDescent="0.25">
      <c r="A1495" t="s">
        <v>4354</v>
      </c>
      <c r="B1495" t="s">
        <v>4379</v>
      </c>
      <c r="C1495" t="s">
        <v>5836</v>
      </c>
      <c r="D1495" t="s">
        <v>5837</v>
      </c>
      <c r="E1495">
        <v>1820</v>
      </c>
      <c r="F1495" t="str">
        <f t="shared" si="23"/>
        <v>19th</v>
      </c>
      <c r="H1495" t="s">
        <v>4382</v>
      </c>
      <c r="J1495" t="s">
        <v>4383</v>
      </c>
      <c r="K1495">
        <v>18315</v>
      </c>
    </row>
    <row r="1496" spans="1:11" x14ac:dyDescent="0.25">
      <c r="A1496" t="s">
        <v>4354</v>
      </c>
      <c r="B1496" t="s">
        <v>4379</v>
      </c>
      <c r="C1496" t="s">
        <v>5836</v>
      </c>
      <c r="D1496" t="s">
        <v>6230</v>
      </c>
      <c r="E1496">
        <v>1851</v>
      </c>
      <c r="F1496" t="str">
        <f t="shared" si="23"/>
        <v>19th</v>
      </c>
      <c r="H1496" t="s">
        <v>4481</v>
      </c>
      <c r="J1496" t="s">
        <v>4442</v>
      </c>
      <c r="K1496">
        <v>67506</v>
      </c>
    </row>
    <row r="1497" spans="1:11" x14ac:dyDescent="0.25">
      <c r="A1497" t="s">
        <v>4354</v>
      </c>
      <c r="B1497" t="s">
        <v>4379</v>
      </c>
      <c r="C1497" t="s">
        <v>5836</v>
      </c>
      <c r="D1497" t="s">
        <v>6215</v>
      </c>
      <c r="E1497">
        <v>1849</v>
      </c>
      <c r="F1497" t="str">
        <f t="shared" si="23"/>
        <v>19th</v>
      </c>
      <c r="H1497" t="s">
        <v>4378</v>
      </c>
      <c r="J1497" t="s">
        <v>4442</v>
      </c>
      <c r="K1497">
        <v>63107</v>
      </c>
    </row>
    <row r="1498" spans="1:11" x14ac:dyDescent="0.25">
      <c r="A1498" t="s">
        <v>4354</v>
      </c>
      <c r="B1498" t="s">
        <v>8592</v>
      </c>
      <c r="C1498" t="s">
        <v>5836</v>
      </c>
      <c r="D1498" t="s">
        <v>5986</v>
      </c>
      <c r="E1498">
        <v>1835</v>
      </c>
      <c r="F1498" t="str">
        <f t="shared" si="23"/>
        <v>19th</v>
      </c>
      <c r="H1498" t="s">
        <v>4870</v>
      </c>
      <c r="J1498" t="s">
        <v>4442</v>
      </c>
      <c r="K1498">
        <v>241277</v>
      </c>
    </row>
    <row r="1499" spans="1:11" x14ac:dyDescent="0.25">
      <c r="A1499" t="s">
        <v>4354</v>
      </c>
      <c r="B1499" t="s">
        <v>8593</v>
      </c>
      <c r="C1499" t="s">
        <v>5836</v>
      </c>
      <c r="D1499" t="s">
        <v>6231</v>
      </c>
      <c r="E1499">
        <v>1851</v>
      </c>
      <c r="F1499" t="str">
        <f t="shared" si="23"/>
        <v>19th</v>
      </c>
      <c r="H1499" t="s">
        <v>4378</v>
      </c>
      <c r="J1499" t="s">
        <v>4442</v>
      </c>
      <c r="K1499">
        <v>60665</v>
      </c>
    </row>
    <row r="1500" spans="1:11" x14ac:dyDescent="0.25">
      <c r="A1500" t="s">
        <v>4354</v>
      </c>
      <c r="B1500" t="s">
        <v>4379</v>
      </c>
      <c r="C1500" t="s">
        <v>5836</v>
      </c>
      <c r="D1500" t="s">
        <v>6222</v>
      </c>
      <c r="E1500">
        <v>1850</v>
      </c>
      <c r="F1500" t="str">
        <f t="shared" si="23"/>
        <v>19th</v>
      </c>
      <c r="H1500" t="s">
        <v>4472</v>
      </c>
      <c r="J1500" t="s">
        <v>4383</v>
      </c>
      <c r="K1500">
        <v>29423</v>
      </c>
    </row>
    <row r="1501" spans="1:11" x14ac:dyDescent="0.25">
      <c r="A1501" t="s">
        <v>4354</v>
      </c>
      <c r="B1501" t="s">
        <v>4379</v>
      </c>
      <c r="C1501" t="s">
        <v>5877</v>
      </c>
      <c r="D1501" t="s">
        <v>5878</v>
      </c>
      <c r="E1501">
        <v>1825</v>
      </c>
      <c r="F1501" t="str">
        <f t="shared" si="23"/>
        <v>19th</v>
      </c>
      <c r="H1501" t="s">
        <v>4402</v>
      </c>
      <c r="J1501" t="s">
        <v>4442</v>
      </c>
      <c r="K1501">
        <v>20441</v>
      </c>
    </row>
    <row r="1502" spans="1:11" x14ac:dyDescent="0.25">
      <c r="A1502" t="s">
        <v>4354</v>
      </c>
      <c r="B1502" t="s">
        <v>8234</v>
      </c>
      <c r="C1502" t="s">
        <v>5877</v>
      </c>
      <c r="D1502" t="s">
        <v>5881</v>
      </c>
      <c r="E1502">
        <v>1826</v>
      </c>
      <c r="F1502" t="str">
        <f t="shared" si="23"/>
        <v>19th</v>
      </c>
      <c r="H1502" t="s">
        <v>4402</v>
      </c>
      <c r="J1502" t="s">
        <v>4442</v>
      </c>
      <c r="K1502">
        <v>44287</v>
      </c>
    </row>
    <row r="1503" spans="1:11" x14ac:dyDescent="0.25">
      <c r="A1503" t="s">
        <v>4354</v>
      </c>
      <c r="B1503" t="s">
        <v>4379</v>
      </c>
      <c r="C1503" t="s">
        <v>5877</v>
      </c>
      <c r="D1503" t="s">
        <v>5921</v>
      </c>
      <c r="E1503">
        <v>1831</v>
      </c>
      <c r="F1503" t="str">
        <f t="shared" si="23"/>
        <v>19th</v>
      </c>
      <c r="H1503" t="s">
        <v>4389</v>
      </c>
      <c r="J1503" t="s">
        <v>4442</v>
      </c>
      <c r="K1503">
        <v>62158</v>
      </c>
    </row>
    <row r="1504" spans="1:11" x14ac:dyDescent="0.25">
      <c r="A1504" t="s">
        <v>4354</v>
      </c>
      <c r="B1504" t="s">
        <v>4379</v>
      </c>
      <c r="C1504" t="s">
        <v>5877</v>
      </c>
      <c r="D1504" t="s">
        <v>5973</v>
      </c>
      <c r="E1504">
        <v>1834</v>
      </c>
      <c r="F1504" t="str">
        <f t="shared" si="23"/>
        <v>19th</v>
      </c>
      <c r="H1504" t="s">
        <v>4402</v>
      </c>
      <c r="J1504" t="s">
        <v>4442</v>
      </c>
      <c r="K1504">
        <v>22861</v>
      </c>
    </row>
    <row r="1505" spans="1:11" x14ac:dyDescent="0.25">
      <c r="A1505" t="s">
        <v>4354</v>
      </c>
      <c r="B1505" t="s">
        <v>4379</v>
      </c>
      <c r="C1505" t="s">
        <v>5877</v>
      </c>
      <c r="D1505" t="s">
        <v>6282</v>
      </c>
      <c r="E1505">
        <v>1854</v>
      </c>
      <c r="F1505" t="str">
        <f t="shared" si="23"/>
        <v>19th</v>
      </c>
      <c r="H1505" t="s">
        <v>4542</v>
      </c>
      <c r="J1505" t="s">
        <v>4442</v>
      </c>
      <c r="K1505">
        <v>92548</v>
      </c>
    </row>
    <row r="1506" spans="1:11" x14ac:dyDescent="0.25">
      <c r="A1506" t="s">
        <v>4354</v>
      </c>
      <c r="B1506" t="s">
        <v>6825</v>
      </c>
      <c r="C1506" t="s">
        <v>6823</v>
      </c>
      <c r="D1506" t="s">
        <v>6824</v>
      </c>
      <c r="E1506">
        <v>1898</v>
      </c>
      <c r="F1506" t="str">
        <f t="shared" si="23"/>
        <v>19th</v>
      </c>
      <c r="H1506" t="s">
        <v>4417</v>
      </c>
      <c r="J1506" t="s">
        <v>4379</v>
      </c>
      <c r="K1506">
        <v>95727</v>
      </c>
    </row>
    <row r="1507" spans="1:11" x14ac:dyDescent="0.25">
      <c r="A1507" t="s">
        <v>4354</v>
      </c>
      <c r="B1507" t="s">
        <v>8594</v>
      </c>
      <c r="C1507" t="s">
        <v>5856</v>
      </c>
      <c r="D1507" t="s">
        <v>5857</v>
      </c>
      <c r="E1507">
        <v>1823</v>
      </c>
      <c r="F1507" t="str">
        <f t="shared" si="23"/>
        <v>19th</v>
      </c>
      <c r="H1507" t="s">
        <v>4481</v>
      </c>
      <c r="J1507" t="s">
        <v>4442</v>
      </c>
      <c r="K1507">
        <v>643639</v>
      </c>
    </row>
    <row r="1508" spans="1:11" x14ac:dyDescent="0.25">
      <c r="A1508" t="s">
        <v>4354</v>
      </c>
      <c r="B1508" t="s">
        <v>4379</v>
      </c>
      <c r="C1508" t="s">
        <v>5840</v>
      </c>
      <c r="D1508" t="s">
        <v>5841</v>
      </c>
      <c r="E1508">
        <v>1821</v>
      </c>
      <c r="F1508" t="str">
        <f t="shared" si="23"/>
        <v>19th</v>
      </c>
      <c r="H1508" t="s">
        <v>4378</v>
      </c>
      <c r="J1508" t="s">
        <v>4442</v>
      </c>
      <c r="K1508">
        <v>37975</v>
      </c>
    </row>
    <row r="1509" spans="1:11" x14ac:dyDescent="0.25">
      <c r="A1509" t="s">
        <v>4354</v>
      </c>
      <c r="B1509" t="s">
        <v>4379</v>
      </c>
      <c r="C1509" t="s">
        <v>6460</v>
      </c>
      <c r="D1509" t="s">
        <v>6461</v>
      </c>
      <c r="E1509">
        <v>1869</v>
      </c>
      <c r="F1509" t="str">
        <f t="shared" ref="F1509:F1572" si="24">IF(E1509&lt;1200,"12th",IF(AND(1199&lt;E1509,E1509&lt;1300),"13th",IF(AND(1299&lt;E1509,E1509&lt;1400),"14th",IF(AND(1399&lt;E1509,E1509&lt;1500),"15th",IF(AND(1499&lt;E1509,E1509&lt;1600),"16th",IF(AND(1599&lt;E1509,E1509&lt;1700),"17th",IF(AND(1699&lt;E1509,E1509&lt;1800),"18th",IF(AND(1799&lt;E1509,E1509&lt;1900),"19th",IF(AND(1899&lt;E1509,E1509&lt;2000),"20th",)))))))))</f>
        <v>19th</v>
      </c>
      <c r="H1509" t="s">
        <v>4382</v>
      </c>
      <c r="J1509" t="s">
        <v>4442</v>
      </c>
      <c r="K1509">
        <v>80797</v>
      </c>
    </row>
    <row r="1510" spans="1:11" x14ac:dyDescent="0.25">
      <c r="A1510" t="s">
        <v>4354</v>
      </c>
      <c r="B1510" t="s">
        <v>6588</v>
      </c>
      <c r="C1510" t="s">
        <v>6586</v>
      </c>
      <c r="D1510" t="s">
        <v>6587</v>
      </c>
      <c r="E1510">
        <v>1881</v>
      </c>
      <c r="F1510" t="str">
        <f t="shared" si="24"/>
        <v>19th</v>
      </c>
      <c r="H1510" t="s">
        <v>4417</v>
      </c>
      <c r="J1510" t="s">
        <v>4379</v>
      </c>
      <c r="K1510">
        <v>163801</v>
      </c>
    </row>
    <row r="1511" spans="1:11" x14ac:dyDescent="0.25">
      <c r="A1511" t="s">
        <v>4354</v>
      </c>
      <c r="B1511" t="s">
        <v>6590</v>
      </c>
      <c r="C1511" t="s">
        <v>6586</v>
      </c>
      <c r="D1511" t="s">
        <v>6589</v>
      </c>
      <c r="E1511">
        <v>1881</v>
      </c>
      <c r="F1511" t="str">
        <f t="shared" si="24"/>
        <v>19th</v>
      </c>
      <c r="H1511" t="s">
        <v>4417</v>
      </c>
      <c r="J1511" t="s">
        <v>4379</v>
      </c>
      <c r="K1511">
        <v>173895</v>
      </c>
    </row>
    <row r="1512" spans="1:11" x14ac:dyDescent="0.25">
      <c r="A1512" t="s">
        <v>4354</v>
      </c>
      <c r="B1512" t="s">
        <v>6778</v>
      </c>
      <c r="C1512" t="s">
        <v>6586</v>
      </c>
      <c r="D1512" t="s">
        <v>6777</v>
      </c>
      <c r="E1512">
        <v>1895</v>
      </c>
      <c r="F1512" t="str">
        <f t="shared" si="24"/>
        <v>19th</v>
      </c>
      <c r="H1512" t="s">
        <v>4417</v>
      </c>
      <c r="J1512" t="s">
        <v>4379</v>
      </c>
      <c r="K1512">
        <v>50174</v>
      </c>
    </row>
    <row r="1513" spans="1:11" x14ac:dyDescent="0.25">
      <c r="A1513" t="s">
        <v>4354</v>
      </c>
      <c r="B1513" t="s">
        <v>6780</v>
      </c>
      <c r="C1513" t="s">
        <v>6586</v>
      </c>
      <c r="D1513" t="s">
        <v>6779</v>
      </c>
      <c r="E1513">
        <v>1895</v>
      </c>
      <c r="F1513" t="str">
        <f t="shared" si="24"/>
        <v>19th</v>
      </c>
      <c r="H1513" t="s">
        <v>4417</v>
      </c>
      <c r="J1513" t="s">
        <v>4379</v>
      </c>
      <c r="K1513">
        <v>53120</v>
      </c>
    </row>
    <row r="1514" spans="1:11" x14ac:dyDescent="0.25">
      <c r="A1514" t="s">
        <v>4354</v>
      </c>
      <c r="B1514" t="s">
        <v>4379</v>
      </c>
      <c r="C1514" t="s">
        <v>5987</v>
      </c>
      <c r="D1514" t="s">
        <v>5990</v>
      </c>
      <c r="E1514">
        <v>1835</v>
      </c>
      <c r="F1514" t="str">
        <f t="shared" si="24"/>
        <v>19th</v>
      </c>
      <c r="H1514" t="s">
        <v>4472</v>
      </c>
      <c r="J1514" t="s">
        <v>4442</v>
      </c>
      <c r="K1514">
        <v>7947</v>
      </c>
    </row>
    <row r="1515" spans="1:11" x14ac:dyDescent="0.25">
      <c r="A1515" t="s">
        <v>4354</v>
      </c>
      <c r="B1515" t="s">
        <v>4379</v>
      </c>
      <c r="C1515" t="s">
        <v>5987</v>
      </c>
      <c r="D1515" t="s">
        <v>5991</v>
      </c>
      <c r="E1515">
        <v>1835</v>
      </c>
      <c r="F1515" t="str">
        <f t="shared" si="24"/>
        <v>19th</v>
      </c>
      <c r="H1515" t="s">
        <v>4472</v>
      </c>
      <c r="J1515" t="s">
        <v>4442</v>
      </c>
      <c r="K1515">
        <v>5894</v>
      </c>
    </row>
    <row r="1516" spans="1:11" x14ac:dyDescent="0.25">
      <c r="A1516" t="s">
        <v>4354</v>
      </c>
      <c r="B1516" t="s">
        <v>4379</v>
      </c>
      <c r="C1516" t="s">
        <v>5987</v>
      </c>
      <c r="D1516" t="s">
        <v>5992</v>
      </c>
      <c r="E1516">
        <v>1835</v>
      </c>
      <c r="F1516" t="str">
        <f t="shared" si="24"/>
        <v>19th</v>
      </c>
      <c r="H1516" t="s">
        <v>4472</v>
      </c>
      <c r="J1516" t="s">
        <v>4442</v>
      </c>
      <c r="K1516">
        <v>4174</v>
      </c>
    </row>
    <row r="1517" spans="1:11" x14ac:dyDescent="0.25">
      <c r="A1517" t="s">
        <v>4354</v>
      </c>
      <c r="B1517" t="s">
        <v>4379</v>
      </c>
      <c r="C1517" t="s">
        <v>5987</v>
      </c>
      <c r="D1517" t="s">
        <v>5993</v>
      </c>
      <c r="E1517">
        <v>1835</v>
      </c>
      <c r="F1517" t="str">
        <f t="shared" si="24"/>
        <v>19th</v>
      </c>
      <c r="H1517" t="s">
        <v>4472</v>
      </c>
      <c r="J1517" t="s">
        <v>4442</v>
      </c>
      <c r="K1517">
        <v>7105</v>
      </c>
    </row>
    <row r="1518" spans="1:11" x14ac:dyDescent="0.25">
      <c r="A1518" t="s">
        <v>4354</v>
      </c>
      <c r="B1518" t="s">
        <v>4379</v>
      </c>
      <c r="C1518" t="s">
        <v>5987</v>
      </c>
      <c r="D1518" t="s">
        <v>5994</v>
      </c>
      <c r="E1518">
        <v>1835</v>
      </c>
      <c r="F1518" t="str">
        <f t="shared" si="24"/>
        <v>19th</v>
      </c>
      <c r="H1518" t="s">
        <v>4472</v>
      </c>
      <c r="J1518" t="s">
        <v>4442</v>
      </c>
      <c r="K1518">
        <v>6536</v>
      </c>
    </row>
    <row r="1519" spans="1:11" x14ac:dyDescent="0.25">
      <c r="A1519" t="s">
        <v>4354</v>
      </c>
      <c r="B1519" t="s">
        <v>4379</v>
      </c>
      <c r="C1519" t="s">
        <v>5987</v>
      </c>
      <c r="D1519" t="s">
        <v>5995</v>
      </c>
      <c r="E1519">
        <v>1835</v>
      </c>
      <c r="F1519" t="str">
        <f t="shared" si="24"/>
        <v>19th</v>
      </c>
      <c r="H1519" t="s">
        <v>4472</v>
      </c>
      <c r="J1519" t="s">
        <v>4442</v>
      </c>
      <c r="K1519">
        <v>6873</v>
      </c>
    </row>
    <row r="1520" spans="1:11" x14ac:dyDescent="0.25">
      <c r="A1520" t="s">
        <v>4354</v>
      </c>
      <c r="B1520" t="s">
        <v>4379</v>
      </c>
      <c r="C1520" t="s">
        <v>5987</v>
      </c>
      <c r="D1520" t="s">
        <v>5996</v>
      </c>
      <c r="E1520">
        <v>1835</v>
      </c>
      <c r="F1520" t="str">
        <f t="shared" si="24"/>
        <v>19th</v>
      </c>
      <c r="H1520" t="s">
        <v>4472</v>
      </c>
      <c r="J1520" t="s">
        <v>4442</v>
      </c>
      <c r="K1520">
        <v>2653</v>
      </c>
    </row>
    <row r="1521" spans="1:11" x14ac:dyDescent="0.25">
      <c r="A1521" t="s">
        <v>4354</v>
      </c>
      <c r="B1521" t="s">
        <v>4379</v>
      </c>
      <c r="C1521" t="s">
        <v>5987</v>
      </c>
      <c r="D1521" t="s">
        <v>5997</v>
      </c>
      <c r="E1521">
        <v>1835</v>
      </c>
      <c r="F1521" t="str">
        <f t="shared" si="24"/>
        <v>19th</v>
      </c>
      <c r="H1521" t="s">
        <v>4472</v>
      </c>
      <c r="J1521" t="s">
        <v>4442</v>
      </c>
      <c r="K1521">
        <v>8346</v>
      </c>
    </row>
    <row r="1522" spans="1:11" x14ac:dyDescent="0.25">
      <c r="A1522" t="s">
        <v>4354</v>
      </c>
      <c r="B1522" t="s">
        <v>4379</v>
      </c>
      <c r="C1522" t="s">
        <v>5987</v>
      </c>
      <c r="D1522" t="s">
        <v>5988</v>
      </c>
      <c r="E1522">
        <v>1835</v>
      </c>
      <c r="F1522" t="str">
        <f t="shared" si="24"/>
        <v>19th</v>
      </c>
      <c r="H1522" t="s">
        <v>4472</v>
      </c>
      <c r="J1522" t="s">
        <v>4442</v>
      </c>
      <c r="K1522">
        <v>7685</v>
      </c>
    </row>
    <row r="1523" spans="1:11" x14ac:dyDescent="0.25">
      <c r="A1523" t="s">
        <v>4354</v>
      </c>
      <c r="B1523" t="s">
        <v>4379</v>
      </c>
      <c r="C1523" t="s">
        <v>5987</v>
      </c>
      <c r="D1523" t="s">
        <v>5989</v>
      </c>
      <c r="E1523">
        <v>1835</v>
      </c>
      <c r="F1523" t="str">
        <f t="shared" si="24"/>
        <v>19th</v>
      </c>
      <c r="H1523" t="s">
        <v>4472</v>
      </c>
      <c r="J1523" t="s">
        <v>4442</v>
      </c>
      <c r="K1523">
        <v>4764</v>
      </c>
    </row>
    <row r="1524" spans="1:11" x14ac:dyDescent="0.25">
      <c r="A1524" t="s">
        <v>4354</v>
      </c>
      <c r="B1524" t="s">
        <v>4379</v>
      </c>
      <c r="C1524" t="s">
        <v>5987</v>
      </c>
      <c r="D1524" t="s">
        <v>5998</v>
      </c>
      <c r="E1524">
        <v>1835</v>
      </c>
      <c r="F1524" t="str">
        <f t="shared" si="24"/>
        <v>19th</v>
      </c>
      <c r="H1524" t="s">
        <v>4472</v>
      </c>
      <c r="J1524" t="s">
        <v>4442</v>
      </c>
      <c r="K1524">
        <v>7860</v>
      </c>
    </row>
    <row r="1525" spans="1:11" x14ac:dyDescent="0.25">
      <c r="A1525" t="s">
        <v>4354</v>
      </c>
      <c r="B1525" t="s">
        <v>4379</v>
      </c>
      <c r="C1525" t="s">
        <v>5987</v>
      </c>
      <c r="D1525" t="s">
        <v>5999</v>
      </c>
      <c r="E1525">
        <v>1835</v>
      </c>
      <c r="F1525" t="str">
        <f t="shared" si="24"/>
        <v>19th</v>
      </c>
      <c r="H1525" t="s">
        <v>4472</v>
      </c>
      <c r="J1525" t="s">
        <v>4442</v>
      </c>
      <c r="K1525">
        <v>5563</v>
      </c>
    </row>
    <row r="1526" spans="1:11" x14ac:dyDescent="0.25">
      <c r="A1526" t="s">
        <v>4354</v>
      </c>
      <c r="B1526" t="s">
        <v>4379</v>
      </c>
      <c r="C1526" t="s">
        <v>6247</v>
      </c>
      <c r="D1526" t="s">
        <v>6528</v>
      </c>
      <c r="E1526">
        <v>1874</v>
      </c>
      <c r="F1526" t="str">
        <f t="shared" si="24"/>
        <v>19th</v>
      </c>
      <c r="H1526" t="s">
        <v>4382</v>
      </c>
      <c r="J1526" t="s">
        <v>4383</v>
      </c>
      <c r="K1526">
        <v>38816</v>
      </c>
    </row>
    <row r="1527" spans="1:11" x14ac:dyDescent="0.25">
      <c r="A1527" t="s">
        <v>4354</v>
      </c>
      <c r="B1527" t="s">
        <v>4379</v>
      </c>
      <c r="C1527" t="s">
        <v>6247</v>
      </c>
      <c r="D1527" t="s">
        <v>6248</v>
      </c>
      <c r="E1527">
        <v>1852</v>
      </c>
      <c r="F1527" t="str">
        <f t="shared" si="24"/>
        <v>19th</v>
      </c>
      <c r="H1527" t="s">
        <v>4382</v>
      </c>
      <c r="J1527" t="s">
        <v>4383</v>
      </c>
      <c r="K1527">
        <v>38816</v>
      </c>
    </row>
    <row r="1528" spans="1:11" x14ac:dyDescent="0.25">
      <c r="A1528" t="s">
        <v>4354</v>
      </c>
      <c r="B1528" t="s">
        <v>4379</v>
      </c>
      <c r="C1528" t="s">
        <v>6247</v>
      </c>
      <c r="D1528" t="s">
        <v>6562</v>
      </c>
      <c r="E1528">
        <v>1878</v>
      </c>
      <c r="F1528" t="str">
        <f t="shared" si="24"/>
        <v>19th</v>
      </c>
      <c r="H1528" t="s">
        <v>4382</v>
      </c>
      <c r="J1528" t="s">
        <v>4383</v>
      </c>
      <c r="K1528">
        <v>59124</v>
      </c>
    </row>
    <row r="1529" spans="1:11" x14ac:dyDescent="0.25">
      <c r="A1529" t="s">
        <v>4354</v>
      </c>
      <c r="B1529" t="s">
        <v>4379</v>
      </c>
      <c r="C1529" t="s">
        <v>6247</v>
      </c>
      <c r="D1529" t="s">
        <v>6655</v>
      </c>
      <c r="E1529">
        <v>1886</v>
      </c>
      <c r="F1529" t="str">
        <f t="shared" si="24"/>
        <v>19th</v>
      </c>
      <c r="H1529" t="s">
        <v>4382</v>
      </c>
      <c r="J1529" t="s">
        <v>4383</v>
      </c>
      <c r="K1529">
        <v>36914</v>
      </c>
    </row>
    <row r="1530" spans="1:11" x14ac:dyDescent="0.25">
      <c r="A1530" t="s">
        <v>4354</v>
      </c>
      <c r="B1530" t="s">
        <v>4379</v>
      </c>
      <c r="C1530" t="s">
        <v>5785</v>
      </c>
      <c r="D1530" t="s">
        <v>5786</v>
      </c>
      <c r="E1530">
        <v>1806</v>
      </c>
      <c r="F1530" t="str">
        <f t="shared" si="24"/>
        <v>19th</v>
      </c>
      <c r="H1530" t="s">
        <v>4472</v>
      </c>
      <c r="J1530" t="s">
        <v>4383</v>
      </c>
      <c r="K1530">
        <v>14705</v>
      </c>
    </row>
    <row r="1531" spans="1:11" x14ac:dyDescent="0.25">
      <c r="A1531" t="s">
        <v>4354</v>
      </c>
      <c r="B1531" t="s">
        <v>4379</v>
      </c>
      <c r="C1531" t="s">
        <v>6643</v>
      </c>
      <c r="D1531" t="s">
        <v>6644</v>
      </c>
      <c r="E1531">
        <v>1885</v>
      </c>
      <c r="F1531" t="str">
        <f t="shared" si="24"/>
        <v>19th</v>
      </c>
      <c r="H1531" t="s">
        <v>4389</v>
      </c>
      <c r="J1531" t="s">
        <v>4442</v>
      </c>
      <c r="K1531">
        <v>82456</v>
      </c>
    </row>
    <row r="1532" spans="1:11" x14ac:dyDescent="0.25">
      <c r="A1532" t="s">
        <v>4354</v>
      </c>
      <c r="B1532" t="s">
        <v>8595</v>
      </c>
      <c r="C1532" t="s">
        <v>5744</v>
      </c>
      <c r="D1532" t="s">
        <v>5745</v>
      </c>
      <c r="E1532">
        <v>1800</v>
      </c>
      <c r="F1532" t="str">
        <f t="shared" si="24"/>
        <v>19th</v>
      </c>
      <c r="H1532" t="s">
        <v>4472</v>
      </c>
      <c r="J1532" t="s">
        <v>4442</v>
      </c>
      <c r="K1532">
        <v>24791</v>
      </c>
    </row>
    <row r="1533" spans="1:11" x14ac:dyDescent="0.25">
      <c r="A1533" t="s">
        <v>4354</v>
      </c>
      <c r="B1533" t="s">
        <v>8596</v>
      </c>
      <c r="C1533" t="s">
        <v>6810</v>
      </c>
      <c r="D1533" t="s">
        <v>6811</v>
      </c>
      <c r="E1533">
        <v>1897</v>
      </c>
      <c r="F1533" t="str">
        <f t="shared" si="24"/>
        <v>19th</v>
      </c>
      <c r="H1533" t="s">
        <v>4378</v>
      </c>
      <c r="J1533" t="s">
        <v>4442</v>
      </c>
      <c r="K1533">
        <v>11873</v>
      </c>
    </row>
    <row r="1534" spans="1:11" x14ac:dyDescent="0.25">
      <c r="A1534" t="s">
        <v>4354</v>
      </c>
      <c r="B1534" t="s">
        <v>6436</v>
      </c>
      <c r="C1534" t="s">
        <v>6434</v>
      </c>
      <c r="D1534" t="s">
        <v>6435</v>
      </c>
      <c r="E1534">
        <v>1867</v>
      </c>
      <c r="F1534" t="str">
        <f t="shared" si="24"/>
        <v>19th</v>
      </c>
      <c r="H1534" t="s">
        <v>4417</v>
      </c>
      <c r="J1534" t="s">
        <v>4379</v>
      </c>
      <c r="K1534">
        <v>56774</v>
      </c>
    </row>
    <row r="1535" spans="1:11" x14ac:dyDescent="0.25">
      <c r="A1535" t="s">
        <v>4354</v>
      </c>
      <c r="B1535" t="s">
        <v>8597</v>
      </c>
      <c r="C1535" t="s">
        <v>6086</v>
      </c>
      <c r="D1535" t="s">
        <v>6087</v>
      </c>
      <c r="E1535">
        <v>1840</v>
      </c>
      <c r="F1535" t="str">
        <f t="shared" si="24"/>
        <v>19th</v>
      </c>
      <c r="H1535" t="s">
        <v>4402</v>
      </c>
      <c r="J1535" t="s">
        <v>4442</v>
      </c>
      <c r="K1535">
        <v>207532</v>
      </c>
    </row>
    <row r="1536" spans="1:11" x14ac:dyDescent="0.25">
      <c r="A1536" t="s">
        <v>4354</v>
      </c>
      <c r="B1536" t="s">
        <v>8598</v>
      </c>
      <c r="C1536" t="s">
        <v>6702</v>
      </c>
      <c r="D1536" t="s">
        <v>6703</v>
      </c>
      <c r="E1536">
        <v>1890</v>
      </c>
      <c r="F1536" t="str">
        <f t="shared" si="24"/>
        <v>19th</v>
      </c>
      <c r="H1536" t="s">
        <v>4417</v>
      </c>
      <c r="J1536" t="s">
        <v>4379</v>
      </c>
      <c r="K1536">
        <v>91243</v>
      </c>
    </row>
    <row r="1537" spans="1:11" x14ac:dyDescent="0.25">
      <c r="A1537" t="s">
        <v>4354</v>
      </c>
      <c r="B1537" t="s">
        <v>4379</v>
      </c>
      <c r="C1537" t="s">
        <v>5538</v>
      </c>
      <c r="D1537" t="s">
        <v>4685</v>
      </c>
      <c r="E1537">
        <v>1809</v>
      </c>
      <c r="F1537" t="str">
        <f t="shared" si="24"/>
        <v>19th</v>
      </c>
      <c r="H1537" t="s">
        <v>4542</v>
      </c>
      <c r="J1537" t="s">
        <v>4379</v>
      </c>
      <c r="K1537">
        <v>115493</v>
      </c>
    </row>
    <row r="1538" spans="1:11" x14ac:dyDescent="0.25">
      <c r="A1538" t="s">
        <v>4354</v>
      </c>
      <c r="B1538" t="s">
        <v>4379</v>
      </c>
      <c r="C1538" t="s">
        <v>6495</v>
      </c>
      <c r="D1538" t="s">
        <v>6496</v>
      </c>
      <c r="E1538">
        <v>1872</v>
      </c>
      <c r="F1538" t="str">
        <f t="shared" si="24"/>
        <v>19th</v>
      </c>
      <c r="H1538" t="s">
        <v>4417</v>
      </c>
      <c r="J1538" t="s">
        <v>4379</v>
      </c>
      <c r="K1538">
        <v>20844</v>
      </c>
    </row>
    <row r="1539" spans="1:11" x14ac:dyDescent="0.25">
      <c r="A1539" t="s">
        <v>4354</v>
      </c>
      <c r="B1539" t="s">
        <v>4379</v>
      </c>
      <c r="C1539" t="s">
        <v>6570</v>
      </c>
      <c r="D1539" t="s">
        <v>6571</v>
      </c>
      <c r="E1539">
        <v>1879</v>
      </c>
      <c r="F1539" t="str">
        <f t="shared" si="24"/>
        <v>19th</v>
      </c>
      <c r="H1539" t="s">
        <v>4786</v>
      </c>
      <c r="J1539" t="s">
        <v>4379</v>
      </c>
      <c r="K1539">
        <v>53962</v>
      </c>
    </row>
    <row r="1540" spans="1:11" x14ac:dyDescent="0.25">
      <c r="A1540" t="s">
        <v>4354</v>
      </c>
      <c r="B1540" t="s">
        <v>4379</v>
      </c>
      <c r="C1540" t="s">
        <v>6570</v>
      </c>
      <c r="D1540" t="s">
        <v>6599</v>
      </c>
      <c r="E1540">
        <v>1882</v>
      </c>
      <c r="F1540" t="str">
        <f t="shared" si="24"/>
        <v>19th</v>
      </c>
      <c r="H1540" t="s">
        <v>4378</v>
      </c>
      <c r="J1540" t="s">
        <v>4442</v>
      </c>
      <c r="K1540">
        <v>48243</v>
      </c>
    </row>
    <row r="1541" spans="1:11" x14ac:dyDescent="0.25">
      <c r="A1541" t="s">
        <v>4354</v>
      </c>
      <c r="B1541" t="s">
        <v>8599</v>
      </c>
      <c r="C1541" t="s">
        <v>6570</v>
      </c>
      <c r="D1541" t="s">
        <v>6704</v>
      </c>
      <c r="E1541">
        <v>1890</v>
      </c>
      <c r="F1541" t="str">
        <f t="shared" si="24"/>
        <v>19th</v>
      </c>
      <c r="H1541" t="s">
        <v>4481</v>
      </c>
      <c r="J1541" t="s">
        <v>4442</v>
      </c>
      <c r="K1541">
        <v>53283</v>
      </c>
    </row>
    <row r="1542" spans="1:11" x14ac:dyDescent="0.25">
      <c r="A1542" t="s">
        <v>4354</v>
      </c>
      <c r="B1542" t="s">
        <v>8600</v>
      </c>
      <c r="C1542" t="s">
        <v>6570</v>
      </c>
      <c r="D1542" t="s">
        <v>6664</v>
      </c>
      <c r="E1542">
        <v>1887</v>
      </c>
      <c r="F1542" t="str">
        <f t="shared" si="24"/>
        <v>19th</v>
      </c>
      <c r="H1542" t="s">
        <v>4786</v>
      </c>
      <c r="J1542" t="s">
        <v>4379</v>
      </c>
      <c r="K1542">
        <v>48830</v>
      </c>
    </row>
    <row r="1543" spans="1:11" x14ac:dyDescent="0.25">
      <c r="A1543" t="s">
        <v>4354</v>
      </c>
      <c r="B1543" t="s">
        <v>4379</v>
      </c>
      <c r="C1543" t="s">
        <v>6570</v>
      </c>
      <c r="D1543" t="s">
        <v>6616</v>
      </c>
      <c r="E1543">
        <v>1883</v>
      </c>
      <c r="F1543" t="str">
        <f t="shared" si="24"/>
        <v>19th</v>
      </c>
      <c r="H1543" t="s">
        <v>4378</v>
      </c>
      <c r="J1543" t="s">
        <v>4442</v>
      </c>
      <c r="K1543">
        <v>73831</v>
      </c>
    </row>
    <row r="1544" spans="1:11" x14ac:dyDescent="0.25">
      <c r="A1544" t="s">
        <v>4354</v>
      </c>
      <c r="B1544" t="s">
        <v>4379</v>
      </c>
      <c r="C1544" t="s">
        <v>6570</v>
      </c>
      <c r="D1544" t="s">
        <v>6656</v>
      </c>
      <c r="E1544">
        <v>1886</v>
      </c>
      <c r="F1544" t="str">
        <f t="shared" si="24"/>
        <v>19th</v>
      </c>
      <c r="H1544" t="s">
        <v>4378</v>
      </c>
      <c r="J1544" t="s">
        <v>4442</v>
      </c>
      <c r="K1544">
        <v>58291</v>
      </c>
    </row>
    <row r="1545" spans="1:11" x14ac:dyDescent="0.25">
      <c r="A1545" t="s">
        <v>4354</v>
      </c>
      <c r="B1545" t="s">
        <v>4379</v>
      </c>
      <c r="C1545" t="s">
        <v>6794</v>
      </c>
      <c r="D1545" t="s">
        <v>6795</v>
      </c>
      <c r="E1545">
        <v>1896</v>
      </c>
      <c r="F1545" t="str">
        <f t="shared" si="24"/>
        <v>19th</v>
      </c>
      <c r="H1545" t="s">
        <v>4378</v>
      </c>
      <c r="J1545" t="s">
        <v>4442</v>
      </c>
      <c r="K1545">
        <v>57556</v>
      </c>
    </row>
    <row r="1546" spans="1:11" x14ac:dyDescent="0.25">
      <c r="A1546" t="s">
        <v>4354</v>
      </c>
      <c r="B1546" t="s">
        <v>8601</v>
      </c>
      <c r="C1546" t="s">
        <v>6796</v>
      </c>
      <c r="D1546" t="s">
        <v>6797</v>
      </c>
      <c r="E1546">
        <v>1896</v>
      </c>
      <c r="F1546" t="str">
        <f t="shared" si="24"/>
        <v>19th</v>
      </c>
      <c r="H1546" t="s">
        <v>4402</v>
      </c>
      <c r="J1546" t="s">
        <v>4442</v>
      </c>
      <c r="K1546">
        <v>42973</v>
      </c>
    </row>
    <row r="1547" spans="1:11" x14ac:dyDescent="0.25">
      <c r="A1547" t="s">
        <v>4354</v>
      </c>
      <c r="B1547" t="s">
        <v>4379</v>
      </c>
      <c r="C1547" t="s">
        <v>5769</v>
      </c>
      <c r="D1547" t="s">
        <v>5770</v>
      </c>
      <c r="E1547">
        <v>1803</v>
      </c>
      <c r="F1547" t="str">
        <f t="shared" si="24"/>
        <v>19th</v>
      </c>
      <c r="H1547" t="s">
        <v>4402</v>
      </c>
      <c r="J1547" t="s">
        <v>4442</v>
      </c>
      <c r="K1547">
        <v>60904</v>
      </c>
    </row>
    <row r="1548" spans="1:11" x14ac:dyDescent="0.25">
      <c r="A1548" t="s">
        <v>4354</v>
      </c>
      <c r="B1548" t="s">
        <v>4379</v>
      </c>
      <c r="C1548" t="s">
        <v>5769</v>
      </c>
      <c r="D1548" t="s">
        <v>5829</v>
      </c>
      <c r="E1548">
        <v>1816</v>
      </c>
      <c r="F1548" t="str">
        <f t="shared" si="24"/>
        <v>19th</v>
      </c>
      <c r="H1548" t="s">
        <v>4481</v>
      </c>
      <c r="J1548" t="s">
        <v>4442</v>
      </c>
      <c r="K1548">
        <v>95401</v>
      </c>
    </row>
    <row r="1549" spans="1:11" x14ac:dyDescent="0.25">
      <c r="A1549" t="s">
        <v>4354</v>
      </c>
      <c r="B1549" t="s">
        <v>4379</v>
      </c>
      <c r="C1549" t="s">
        <v>5769</v>
      </c>
      <c r="D1549" t="s">
        <v>5872</v>
      </c>
      <c r="E1549">
        <v>1824</v>
      </c>
      <c r="F1549" t="str">
        <f t="shared" si="24"/>
        <v>19th</v>
      </c>
      <c r="H1549" t="s">
        <v>4481</v>
      </c>
      <c r="J1549" t="s">
        <v>4442</v>
      </c>
      <c r="K1549">
        <v>158155</v>
      </c>
    </row>
    <row r="1550" spans="1:11" x14ac:dyDescent="0.25">
      <c r="A1550" t="s">
        <v>4354</v>
      </c>
      <c r="B1550" t="s">
        <v>4379</v>
      </c>
      <c r="C1550" t="s">
        <v>5769</v>
      </c>
      <c r="D1550" t="s">
        <v>5781</v>
      </c>
      <c r="E1550">
        <v>1805</v>
      </c>
      <c r="F1550" t="str">
        <f t="shared" si="24"/>
        <v>19th</v>
      </c>
      <c r="H1550" t="s">
        <v>4417</v>
      </c>
      <c r="J1550" t="s">
        <v>4379</v>
      </c>
      <c r="K1550">
        <v>67691</v>
      </c>
    </row>
    <row r="1551" spans="1:11" x14ac:dyDescent="0.25">
      <c r="A1551" t="s">
        <v>4354</v>
      </c>
      <c r="B1551" t="s">
        <v>4379</v>
      </c>
      <c r="C1551" t="s">
        <v>5769</v>
      </c>
      <c r="D1551" t="s">
        <v>5782</v>
      </c>
      <c r="E1551">
        <v>1805</v>
      </c>
      <c r="F1551" t="str">
        <f t="shared" si="24"/>
        <v>19th</v>
      </c>
      <c r="H1551" t="s">
        <v>4417</v>
      </c>
      <c r="J1551" t="s">
        <v>4379</v>
      </c>
      <c r="K1551">
        <v>73697</v>
      </c>
    </row>
    <row r="1552" spans="1:11" x14ac:dyDescent="0.25">
      <c r="A1552" t="s">
        <v>4354</v>
      </c>
      <c r="B1552" t="s">
        <v>4379</v>
      </c>
      <c r="C1552" t="s">
        <v>5717</v>
      </c>
      <c r="D1552" t="s">
        <v>5807</v>
      </c>
      <c r="E1552">
        <v>1810</v>
      </c>
      <c r="F1552" t="str">
        <f t="shared" si="24"/>
        <v>19th</v>
      </c>
      <c r="H1552" t="s">
        <v>4402</v>
      </c>
      <c r="J1552" t="s">
        <v>4442</v>
      </c>
      <c r="K1552">
        <v>17155</v>
      </c>
    </row>
    <row r="1553" spans="1:11" x14ac:dyDescent="0.25">
      <c r="A1553" t="s">
        <v>4354</v>
      </c>
      <c r="B1553" t="s">
        <v>8602</v>
      </c>
      <c r="C1553" t="s">
        <v>5717</v>
      </c>
      <c r="D1553" t="s">
        <v>5842</v>
      </c>
      <c r="E1553">
        <v>1821</v>
      </c>
      <c r="F1553" t="str">
        <f t="shared" si="24"/>
        <v>19th</v>
      </c>
      <c r="H1553" t="s">
        <v>4389</v>
      </c>
      <c r="J1553" t="s">
        <v>4442</v>
      </c>
      <c r="K1553">
        <v>124159</v>
      </c>
    </row>
    <row r="1554" spans="1:11" x14ac:dyDescent="0.25">
      <c r="A1554" t="s">
        <v>4354</v>
      </c>
      <c r="B1554" t="s">
        <v>4379</v>
      </c>
      <c r="C1554" t="s">
        <v>6462</v>
      </c>
      <c r="D1554" t="s">
        <v>6482</v>
      </c>
      <c r="E1554">
        <v>1871</v>
      </c>
      <c r="F1554" t="str">
        <f t="shared" si="24"/>
        <v>19th</v>
      </c>
      <c r="H1554" t="s">
        <v>4542</v>
      </c>
      <c r="J1554" t="s">
        <v>4442</v>
      </c>
      <c r="K1554">
        <v>93412</v>
      </c>
    </row>
    <row r="1555" spans="1:11" x14ac:dyDescent="0.25">
      <c r="A1555" t="s">
        <v>4354</v>
      </c>
      <c r="B1555" t="s">
        <v>4379</v>
      </c>
      <c r="C1555" t="s">
        <v>6462</v>
      </c>
      <c r="D1555" t="s">
        <v>6572</v>
      </c>
      <c r="E1555">
        <v>1879</v>
      </c>
      <c r="F1555" t="str">
        <f t="shared" si="24"/>
        <v>19th</v>
      </c>
      <c r="H1555" t="s">
        <v>4542</v>
      </c>
      <c r="J1555" t="s">
        <v>4442</v>
      </c>
      <c r="K1555">
        <v>44580</v>
      </c>
    </row>
    <row r="1556" spans="1:11" x14ac:dyDescent="0.25">
      <c r="A1556" t="s">
        <v>4354</v>
      </c>
      <c r="B1556" t="s">
        <v>4379</v>
      </c>
      <c r="C1556" t="s">
        <v>6462</v>
      </c>
      <c r="D1556" t="s">
        <v>6463</v>
      </c>
      <c r="E1556">
        <v>1869</v>
      </c>
      <c r="F1556" t="str">
        <f t="shared" si="24"/>
        <v>19th</v>
      </c>
      <c r="H1556" t="s">
        <v>4378</v>
      </c>
      <c r="J1556" t="s">
        <v>4442</v>
      </c>
      <c r="K1556">
        <v>3171</v>
      </c>
    </row>
    <row r="1557" spans="1:11" x14ac:dyDescent="0.25">
      <c r="A1557" t="s">
        <v>4354</v>
      </c>
      <c r="B1557" t="s">
        <v>4379</v>
      </c>
      <c r="C1557" t="s">
        <v>6462</v>
      </c>
      <c r="D1557" t="s">
        <v>6529</v>
      </c>
      <c r="E1557">
        <v>1874</v>
      </c>
      <c r="F1557" t="str">
        <f t="shared" si="24"/>
        <v>19th</v>
      </c>
      <c r="H1557" t="s">
        <v>4389</v>
      </c>
      <c r="J1557" t="s">
        <v>4442</v>
      </c>
      <c r="K1557">
        <v>59488</v>
      </c>
    </row>
    <row r="1558" spans="1:11" x14ac:dyDescent="0.25">
      <c r="A1558" t="s">
        <v>4354</v>
      </c>
      <c r="B1558" t="s">
        <v>4379</v>
      </c>
      <c r="C1558" t="s">
        <v>6462</v>
      </c>
      <c r="D1558" t="s">
        <v>4686</v>
      </c>
      <c r="E1558">
        <v>1898</v>
      </c>
      <c r="F1558" t="str">
        <f t="shared" si="24"/>
        <v>19th</v>
      </c>
      <c r="H1558" t="s">
        <v>4382</v>
      </c>
      <c r="J1558" t="s">
        <v>4383</v>
      </c>
      <c r="K1558">
        <v>10429</v>
      </c>
    </row>
    <row r="1559" spans="1:11" x14ac:dyDescent="0.25">
      <c r="A1559" t="s">
        <v>4354</v>
      </c>
      <c r="B1559" t="s">
        <v>4379</v>
      </c>
      <c r="C1559" t="s">
        <v>6462</v>
      </c>
      <c r="D1559" t="s">
        <v>6812</v>
      </c>
      <c r="E1559">
        <v>1897</v>
      </c>
      <c r="F1559" t="str">
        <f t="shared" si="24"/>
        <v>19th</v>
      </c>
      <c r="H1559" t="s">
        <v>4382</v>
      </c>
      <c r="J1559" t="s">
        <v>4383</v>
      </c>
      <c r="K1559">
        <v>1339</v>
      </c>
    </row>
    <row r="1560" spans="1:11" x14ac:dyDescent="0.25">
      <c r="A1560" t="s">
        <v>4354</v>
      </c>
      <c r="B1560" t="s">
        <v>4379</v>
      </c>
      <c r="C1560" t="s">
        <v>6462</v>
      </c>
      <c r="D1560" t="s">
        <v>6826</v>
      </c>
      <c r="E1560">
        <v>1898</v>
      </c>
      <c r="F1560" t="str">
        <f t="shared" si="24"/>
        <v>19th</v>
      </c>
      <c r="H1560" t="s">
        <v>4382</v>
      </c>
      <c r="J1560" t="s">
        <v>4383</v>
      </c>
      <c r="K1560">
        <v>12039</v>
      </c>
    </row>
    <row r="1561" spans="1:11" x14ac:dyDescent="0.25">
      <c r="A1561" t="s">
        <v>4354</v>
      </c>
      <c r="B1561" t="s">
        <v>5960</v>
      </c>
      <c r="C1561" t="s">
        <v>5958</v>
      </c>
      <c r="D1561" t="s">
        <v>5959</v>
      </c>
      <c r="E1561">
        <v>1833</v>
      </c>
      <c r="F1561" t="str">
        <f t="shared" si="24"/>
        <v>19th</v>
      </c>
      <c r="H1561" t="s">
        <v>4417</v>
      </c>
      <c r="J1561" t="s">
        <v>4379</v>
      </c>
      <c r="K1561">
        <v>129623</v>
      </c>
    </row>
    <row r="1562" spans="1:11" x14ac:dyDescent="0.25">
      <c r="A1562" t="s">
        <v>4354</v>
      </c>
      <c r="B1562" t="s">
        <v>4379</v>
      </c>
      <c r="C1562" t="s">
        <v>6581</v>
      </c>
      <c r="D1562" t="s">
        <v>6582</v>
      </c>
      <c r="E1562">
        <v>1880</v>
      </c>
      <c r="F1562" t="str">
        <f t="shared" si="24"/>
        <v>19th</v>
      </c>
      <c r="H1562" t="s">
        <v>4378</v>
      </c>
      <c r="J1562" t="s">
        <v>4442</v>
      </c>
      <c r="K1562">
        <v>35644</v>
      </c>
    </row>
    <row r="1563" spans="1:11" x14ac:dyDescent="0.25">
      <c r="A1563" t="s">
        <v>4354</v>
      </c>
      <c r="B1563" t="s">
        <v>4379</v>
      </c>
      <c r="C1563" t="s">
        <v>6581</v>
      </c>
      <c r="D1563" t="s">
        <v>6591</v>
      </c>
      <c r="E1563">
        <v>1881</v>
      </c>
      <c r="F1563" t="str">
        <f t="shared" si="24"/>
        <v>19th</v>
      </c>
      <c r="H1563" t="s">
        <v>4378</v>
      </c>
      <c r="J1563" t="s">
        <v>4442</v>
      </c>
      <c r="K1563">
        <v>58211</v>
      </c>
    </row>
    <row r="1564" spans="1:11" x14ac:dyDescent="0.25">
      <c r="A1564" t="s">
        <v>4354</v>
      </c>
      <c r="B1564" t="s">
        <v>4379</v>
      </c>
      <c r="C1564" t="s">
        <v>6581</v>
      </c>
      <c r="D1564" t="s">
        <v>6600</v>
      </c>
      <c r="E1564">
        <v>1882</v>
      </c>
      <c r="F1564" t="str">
        <f t="shared" si="24"/>
        <v>19th</v>
      </c>
      <c r="H1564" t="s">
        <v>4378</v>
      </c>
      <c r="J1564" t="s">
        <v>4442</v>
      </c>
      <c r="K1564">
        <v>114174</v>
      </c>
    </row>
    <row r="1565" spans="1:11" x14ac:dyDescent="0.25">
      <c r="A1565" t="s">
        <v>4354</v>
      </c>
      <c r="B1565" t="s">
        <v>8603</v>
      </c>
      <c r="C1565" t="s">
        <v>6581</v>
      </c>
      <c r="D1565" t="s">
        <v>6617</v>
      </c>
      <c r="E1565">
        <v>1883</v>
      </c>
      <c r="F1565" t="str">
        <f t="shared" si="24"/>
        <v>19th</v>
      </c>
      <c r="H1565" t="s">
        <v>4378</v>
      </c>
      <c r="J1565" t="s">
        <v>4442</v>
      </c>
      <c r="K1565">
        <v>132440</v>
      </c>
    </row>
    <row r="1566" spans="1:11" x14ac:dyDescent="0.25">
      <c r="A1566" t="s">
        <v>4354</v>
      </c>
      <c r="B1566" t="s">
        <v>4379</v>
      </c>
      <c r="C1566" t="s">
        <v>6581</v>
      </c>
      <c r="D1566" t="s">
        <v>6628</v>
      </c>
      <c r="E1566">
        <v>1884</v>
      </c>
      <c r="F1566" t="str">
        <f t="shared" si="24"/>
        <v>19th</v>
      </c>
      <c r="H1566" t="s">
        <v>4378</v>
      </c>
      <c r="J1566" t="s">
        <v>4442</v>
      </c>
      <c r="K1566">
        <v>188904</v>
      </c>
    </row>
    <row r="1567" spans="1:11" x14ac:dyDescent="0.25">
      <c r="A1567" t="s">
        <v>4354</v>
      </c>
      <c r="B1567" t="s">
        <v>8604</v>
      </c>
      <c r="C1567" t="s">
        <v>6581</v>
      </c>
      <c r="D1567" t="s">
        <v>6645</v>
      </c>
      <c r="E1567">
        <v>1885</v>
      </c>
      <c r="F1567" t="str">
        <f t="shared" si="24"/>
        <v>19th</v>
      </c>
      <c r="H1567" t="s">
        <v>4378</v>
      </c>
      <c r="J1567" t="s">
        <v>4442</v>
      </c>
      <c r="K1567">
        <v>68953</v>
      </c>
    </row>
    <row r="1568" spans="1:11" x14ac:dyDescent="0.25">
      <c r="A1568" t="s">
        <v>4354</v>
      </c>
      <c r="B1568" t="s">
        <v>8605</v>
      </c>
      <c r="C1568" t="s">
        <v>6581</v>
      </c>
      <c r="D1568" t="s">
        <v>6657</v>
      </c>
      <c r="E1568">
        <v>1886</v>
      </c>
      <c r="F1568" t="str">
        <f t="shared" si="24"/>
        <v>19th</v>
      </c>
      <c r="H1568" t="s">
        <v>4378</v>
      </c>
      <c r="J1568" t="s">
        <v>4442</v>
      </c>
      <c r="K1568">
        <v>94278</v>
      </c>
    </row>
    <row r="1569" spans="1:11" x14ac:dyDescent="0.25">
      <c r="A1569" t="s">
        <v>4354</v>
      </c>
      <c r="B1569" t="s">
        <v>4379</v>
      </c>
      <c r="C1569" t="s">
        <v>6581</v>
      </c>
      <c r="D1569" t="s">
        <v>6665</v>
      </c>
      <c r="E1569">
        <v>1887</v>
      </c>
      <c r="F1569" t="str">
        <f t="shared" si="24"/>
        <v>19th</v>
      </c>
      <c r="H1569" t="s">
        <v>4378</v>
      </c>
      <c r="J1569" t="s">
        <v>4442</v>
      </c>
      <c r="K1569">
        <v>46285</v>
      </c>
    </row>
    <row r="1570" spans="1:11" x14ac:dyDescent="0.25">
      <c r="A1570" t="s">
        <v>4354</v>
      </c>
      <c r="B1570" t="s">
        <v>4379</v>
      </c>
      <c r="C1570" t="s">
        <v>6581</v>
      </c>
      <c r="D1570" t="s">
        <v>6683</v>
      </c>
      <c r="E1570">
        <v>1888</v>
      </c>
      <c r="F1570" t="str">
        <f t="shared" si="24"/>
        <v>19th</v>
      </c>
      <c r="H1570" t="s">
        <v>4378</v>
      </c>
      <c r="J1570" t="s">
        <v>4442</v>
      </c>
      <c r="K1570">
        <v>14184</v>
      </c>
    </row>
    <row r="1571" spans="1:11" x14ac:dyDescent="0.25">
      <c r="A1571" t="s">
        <v>4354</v>
      </c>
      <c r="B1571" t="s">
        <v>8606</v>
      </c>
      <c r="C1571" t="s">
        <v>6581</v>
      </c>
      <c r="D1571" t="s">
        <v>6693</v>
      </c>
      <c r="E1571">
        <v>1889</v>
      </c>
      <c r="F1571" t="str">
        <f t="shared" si="24"/>
        <v>19th</v>
      </c>
      <c r="H1571" t="s">
        <v>4378</v>
      </c>
      <c r="J1571" t="s">
        <v>4442</v>
      </c>
      <c r="K1571">
        <v>40865</v>
      </c>
    </row>
    <row r="1572" spans="1:11" x14ac:dyDescent="0.25">
      <c r="A1572" t="s">
        <v>4354</v>
      </c>
      <c r="B1572" t="s">
        <v>4379</v>
      </c>
      <c r="C1572" t="s">
        <v>6581</v>
      </c>
      <c r="D1572" t="s">
        <v>6705</v>
      </c>
      <c r="E1572">
        <v>1890</v>
      </c>
      <c r="F1572" t="str">
        <f t="shared" si="24"/>
        <v>19th</v>
      </c>
      <c r="H1572" t="s">
        <v>4378</v>
      </c>
      <c r="J1572" t="s">
        <v>4442</v>
      </c>
      <c r="K1572">
        <v>28860</v>
      </c>
    </row>
    <row r="1573" spans="1:11" x14ac:dyDescent="0.25">
      <c r="A1573" t="s">
        <v>4354</v>
      </c>
      <c r="B1573" t="s">
        <v>4379</v>
      </c>
      <c r="C1573" t="s">
        <v>6581</v>
      </c>
      <c r="D1573" t="s">
        <v>6694</v>
      </c>
      <c r="E1573">
        <v>1889</v>
      </c>
      <c r="F1573" t="str">
        <f t="shared" ref="F1573:F1634" si="25">IF(E1573&lt;1200,"12th",IF(AND(1199&lt;E1573,E1573&lt;1300),"13th",IF(AND(1299&lt;E1573,E1573&lt;1400),"14th",IF(AND(1399&lt;E1573,E1573&lt;1500),"15th",IF(AND(1499&lt;E1573,E1573&lt;1600),"16th",IF(AND(1599&lt;E1573,E1573&lt;1700),"17th",IF(AND(1699&lt;E1573,E1573&lt;1800),"18th",IF(AND(1799&lt;E1573,E1573&lt;1900),"19th",IF(AND(1899&lt;E1573,E1573&lt;2000),"20th",)))))))))</f>
        <v>19th</v>
      </c>
      <c r="H1573" t="s">
        <v>4378</v>
      </c>
      <c r="J1573" t="s">
        <v>4379</v>
      </c>
      <c r="K1573">
        <v>75604</v>
      </c>
    </row>
    <row r="1574" spans="1:11" x14ac:dyDescent="0.25">
      <c r="A1574" t="s">
        <v>4354</v>
      </c>
      <c r="B1574" t="s">
        <v>8607</v>
      </c>
      <c r="C1574" t="s">
        <v>6581</v>
      </c>
      <c r="D1574" t="s">
        <v>6706</v>
      </c>
      <c r="E1574">
        <v>1890</v>
      </c>
      <c r="F1574" t="str">
        <f t="shared" si="25"/>
        <v>19th</v>
      </c>
      <c r="H1574" t="s">
        <v>4378</v>
      </c>
      <c r="J1574" t="s">
        <v>4379</v>
      </c>
      <c r="K1574">
        <v>61854</v>
      </c>
    </row>
    <row r="1575" spans="1:11" x14ac:dyDescent="0.25">
      <c r="A1575" t="s">
        <v>4354</v>
      </c>
      <c r="B1575" t="s">
        <v>8608</v>
      </c>
      <c r="C1575" t="s">
        <v>6581</v>
      </c>
      <c r="D1575" t="s">
        <v>6666</v>
      </c>
      <c r="E1575">
        <v>1887</v>
      </c>
      <c r="F1575" t="str">
        <f t="shared" si="25"/>
        <v>19th</v>
      </c>
      <c r="H1575" t="s">
        <v>4378</v>
      </c>
      <c r="J1575" t="s">
        <v>4379</v>
      </c>
      <c r="K1575">
        <v>84740</v>
      </c>
    </row>
    <row r="1576" spans="1:11" x14ac:dyDescent="0.25">
      <c r="A1576" t="s">
        <v>4354</v>
      </c>
      <c r="B1576" t="s">
        <v>8609</v>
      </c>
      <c r="C1576" t="s">
        <v>6581</v>
      </c>
      <c r="D1576" t="s">
        <v>6707</v>
      </c>
      <c r="E1576">
        <v>1890</v>
      </c>
      <c r="F1576" t="str">
        <f t="shared" si="25"/>
        <v>19th</v>
      </c>
      <c r="H1576" t="s">
        <v>4378</v>
      </c>
      <c r="J1576" t="s">
        <v>4379</v>
      </c>
      <c r="K1576">
        <v>59896</v>
      </c>
    </row>
    <row r="1577" spans="1:11" x14ac:dyDescent="0.25">
      <c r="A1577" t="s">
        <v>4354</v>
      </c>
      <c r="B1577" t="s">
        <v>4379</v>
      </c>
      <c r="C1577" t="s">
        <v>6581</v>
      </c>
      <c r="D1577" t="s">
        <v>6684</v>
      </c>
      <c r="E1577">
        <v>1888</v>
      </c>
      <c r="F1577" t="str">
        <f t="shared" si="25"/>
        <v>19th</v>
      </c>
      <c r="H1577" t="s">
        <v>4378</v>
      </c>
      <c r="J1577" t="s">
        <v>4379</v>
      </c>
      <c r="K1577">
        <v>45468</v>
      </c>
    </row>
    <row r="1578" spans="1:11" x14ac:dyDescent="0.25">
      <c r="A1578" t="s">
        <v>4354</v>
      </c>
      <c r="B1578" t="s">
        <v>8610</v>
      </c>
      <c r="C1578" t="s">
        <v>6766</v>
      </c>
      <c r="D1578" t="s">
        <v>6767</v>
      </c>
      <c r="E1578">
        <v>1894</v>
      </c>
      <c r="F1578" t="str">
        <f t="shared" si="25"/>
        <v>19th</v>
      </c>
      <c r="H1578" t="s">
        <v>4389</v>
      </c>
      <c r="J1578" t="s">
        <v>4442</v>
      </c>
      <c r="K1578">
        <v>40180</v>
      </c>
    </row>
    <row r="1579" spans="1:11" x14ac:dyDescent="0.25">
      <c r="A1579" t="s">
        <v>4354</v>
      </c>
      <c r="B1579" t="s">
        <v>4379</v>
      </c>
      <c r="C1579" t="s">
        <v>6551</v>
      </c>
      <c r="D1579" t="s">
        <v>6552</v>
      </c>
      <c r="E1579">
        <v>1876</v>
      </c>
      <c r="F1579" t="str">
        <f t="shared" si="25"/>
        <v>19th</v>
      </c>
      <c r="H1579" t="s">
        <v>4389</v>
      </c>
      <c r="J1579" t="s">
        <v>4442</v>
      </c>
      <c r="K1579">
        <v>42265</v>
      </c>
    </row>
    <row r="1580" spans="1:11" x14ac:dyDescent="0.25">
      <c r="A1580" t="s">
        <v>4354</v>
      </c>
      <c r="B1580" t="s">
        <v>4379</v>
      </c>
      <c r="C1580" t="s">
        <v>5901</v>
      </c>
      <c r="D1580" t="s">
        <v>6145</v>
      </c>
      <c r="E1580">
        <v>1844</v>
      </c>
      <c r="F1580" t="str">
        <f t="shared" si="25"/>
        <v>19th</v>
      </c>
      <c r="H1580" t="s">
        <v>4734</v>
      </c>
      <c r="J1580" t="s">
        <v>4379</v>
      </c>
      <c r="K1580">
        <v>5312</v>
      </c>
    </row>
    <row r="1581" spans="1:11" x14ac:dyDescent="0.25">
      <c r="A1581" t="s">
        <v>4354</v>
      </c>
      <c r="B1581" t="s">
        <v>8611</v>
      </c>
      <c r="C1581" t="s">
        <v>5901</v>
      </c>
      <c r="D1581" t="s">
        <v>5974</v>
      </c>
      <c r="E1581">
        <v>1834</v>
      </c>
      <c r="F1581" t="str">
        <f t="shared" si="25"/>
        <v>19th</v>
      </c>
      <c r="H1581" t="s">
        <v>4734</v>
      </c>
      <c r="J1581" t="s">
        <v>4379</v>
      </c>
      <c r="K1581">
        <v>24280</v>
      </c>
    </row>
    <row r="1582" spans="1:11" x14ac:dyDescent="0.25">
      <c r="A1582" t="s">
        <v>4354</v>
      </c>
      <c r="B1582" t="s">
        <v>4379</v>
      </c>
      <c r="C1582" t="s">
        <v>5901</v>
      </c>
      <c r="D1582" t="s">
        <v>6088</v>
      </c>
      <c r="E1582">
        <v>1840</v>
      </c>
      <c r="F1582" t="str">
        <f t="shared" si="25"/>
        <v>19th</v>
      </c>
      <c r="H1582" t="s">
        <v>4734</v>
      </c>
      <c r="J1582" t="s">
        <v>4379</v>
      </c>
      <c r="K1582">
        <v>17607</v>
      </c>
    </row>
    <row r="1583" spans="1:11" x14ac:dyDescent="0.25">
      <c r="A1583" t="s">
        <v>4354</v>
      </c>
      <c r="B1583" t="s">
        <v>4379</v>
      </c>
      <c r="C1583" t="s">
        <v>5901</v>
      </c>
      <c r="D1583" t="s">
        <v>6249</v>
      </c>
      <c r="E1583">
        <v>1852</v>
      </c>
      <c r="F1583" t="str">
        <f t="shared" si="25"/>
        <v>19th</v>
      </c>
      <c r="H1583" t="s">
        <v>4734</v>
      </c>
      <c r="J1583" t="s">
        <v>4379</v>
      </c>
      <c r="K1583">
        <v>4013</v>
      </c>
    </row>
    <row r="1584" spans="1:11" x14ac:dyDescent="0.25">
      <c r="A1584" t="s">
        <v>4354</v>
      </c>
      <c r="B1584" t="s">
        <v>4379</v>
      </c>
      <c r="C1584" t="s">
        <v>5901</v>
      </c>
      <c r="D1584" t="s">
        <v>6186</v>
      </c>
      <c r="E1584">
        <v>1847</v>
      </c>
      <c r="F1584" t="str">
        <f t="shared" si="25"/>
        <v>19th</v>
      </c>
      <c r="H1584" t="s">
        <v>4378</v>
      </c>
      <c r="J1584" t="s">
        <v>4442</v>
      </c>
      <c r="K1584">
        <v>22443</v>
      </c>
    </row>
    <row r="1585" spans="1:11" x14ac:dyDescent="0.25">
      <c r="A1585" t="s">
        <v>4354</v>
      </c>
      <c r="B1585" t="s">
        <v>4379</v>
      </c>
      <c r="C1585" t="s">
        <v>5901</v>
      </c>
      <c r="D1585" t="s">
        <v>6497</v>
      </c>
      <c r="E1585">
        <v>1872</v>
      </c>
      <c r="F1585" t="str">
        <f t="shared" si="25"/>
        <v>19th</v>
      </c>
      <c r="H1585" t="s">
        <v>4734</v>
      </c>
      <c r="J1585" t="s">
        <v>4379</v>
      </c>
      <c r="K1585">
        <v>5756</v>
      </c>
    </row>
    <row r="1586" spans="1:11" x14ac:dyDescent="0.25">
      <c r="A1586" t="s">
        <v>4354</v>
      </c>
      <c r="B1586" t="s">
        <v>8612</v>
      </c>
      <c r="C1586" t="s">
        <v>5901</v>
      </c>
      <c r="D1586" t="s">
        <v>6089</v>
      </c>
      <c r="E1586">
        <v>1840</v>
      </c>
      <c r="F1586" t="str">
        <f t="shared" si="25"/>
        <v>19th</v>
      </c>
      <c r="H1586" t="s">
        <v>4378</v>
      </c>
      <c r="J1586" t="s">
        <v>4442</v>
      </c>
      <c r="K1586">
        <v>48482</v>
      </c>
    </row>
    <row r="1587" spans="1:11" x14ac:dyDescent="0.25">
      <c r="A1587" t="s">
        <v>4354</v>
      </c>
      <c r="B1587" t="s">
        <v>4379</v>
      </c>
      <c r="C1587" t="s">
        <v>5901</v>
      </c>
      <c r="D1587" t="s">
        <v>6416</v>
      </c>
      <c r="E1587">
        <v>1865</v>
      </c>
      <c r="F1587" t="str">
        <f t="shared" si="25"/>
        <v>19th</v>
      </c>
      <c r="H1587" t="s">
        <v>4786</v>
      </c>
      <c r="J1587" t="s">
        <v>4379</v>
      </c>
      <c r="K1587">
        <v>73947</v>
      </c>
    </row>
    <row r="1588" spans="1:11" x14ac:dyDescent="0.25">
      <c r="A1588" t="s">
        <v>4354</v>
      </c>
      <c r="B1588" t="s">
        <v>8613</v>
      </c>
      <c r="C1588" t="s">
        <v>5901</v>
      </c>
      <c r="D1588" t="s">
        <v>6250</v>
      </c>
      <c r="E1588">
        <v>1852</v>
      </c>
      <c r="F1588" t="str">
        <f t="shared" si="25"/>
        <v>19th</v>
      </c>
      <c r="H1588" t="s">
        <v>4734</v>
      </c>
      <c r="J1588" t="s">
        <v>4379</v>
      </c>
      <c r="K1588">
        <v>10562</v>
      </c>
    </row>
    <row r="1589" spans="1:11" x14ac:dyDescent="0.25">
      <c r="A1589" t="s">
        <v>4354</v>
      </c>
      <c r="B1589" t="s">
        <v>4379</v>
      </c>
      <c r="C1589" t="s">
        <v>5901</v>
      </c>
      <c r="D1589" t="s">
        <v>6271</v>
      </c>
      <c r="E1589">
        <v>1853</v>
      </c>
      <c r="F1589" t="str">
        <f t="shared" si="25"/>
        <v>19th</v>
      </c>
      <c r="H1589" t="s">
        <v>4734</v>
      </c>
      <c r="J1589" t="s">
        <v>4379</v>
      </c>
      <c r="K1589">
        <v>24650</v>
      </c>
    </row>
    <row r="1590" spans="1:11" x14ac:dyDescent="0.25">
      <c r="A1590" t="s">
        <v>4354</v>
      </c>
      <c r="B1590" t="s">
        <v>8614</v>
      </c>
      <c r="C1590" t="s">
        <v>5901</v>
      </c>
      <c r="D1590" t="s">
        <v>6272</v>
      </c>
      <c r="E1590">
        <v>1853</v>
      </c>
      <c r="F1590" t="str">
        <f t="shared" si="25"/>
        <v>19th</v>
      </c>
      <c r="H1590" t="s">
        <v>4734</v>
      </c>
      <c r="J1590" t="s">
        <v>4379</v>
      </c>
      <c r="K1590">
        <v>26388</v>
      </c>
    </row>
    <row r="1591" spans="1:11" x14ac:dyDescent="0.25">
      <c r="A1591" t="s">
        <v>4354</v>
      </c>
      <c r="B1591" t="s">
        <v>4379</v>
      </c>
      <c r="C1591" t="s">
        <v>5901</v>
      </c>
      <c r="D1591" t="s">
        <v>6512</v>
      </c>
      <c r="E1591">
        <v>1873</v>
      </c>
      <c r="F1591" t="str">
        <f t="shared" si="25"/>
        <v>19th</v>
      </c>
      <c r="H1591" t="s">
        <v>4734</v>
      </c>
      <c r="J1591" t="s">
        <v>4379</v>
      </c>
      <c r="K1591">
        <v>4911</v>
      </c>
    </row>
    <row r="1592" spans="1:11" x14ac:dyDescent="0.25">
      <c r="A1592" t="s">
        <v>4354</v>
      </c>
      <c r="B1592" t="s">
        <v>4379</v>
      </c>
      <c r="C1592" t="s">
        <v>5901</v>
      </c>
      <c r="D1592" t="s">
        <v>5961</v>
      </c>
      <c r="E1592">
        <v>1833</v>
      </c>
      <c r="F1592" t="str">
        <f t="shared" si="25"/>
        <v>19th</v>
      </c>
      <c r="H1592" t="s">
        <v>4734</v>
      </c>
      <c r="J1592" t="s">
        <v>4379</v>
      </c>
      <c r="K1592">
        <v>23678</v>
      </c>
    </row>
    <row r="1593" spans="1:11" x14ac:dyDescent="0.25">
      <c r="A1593" t="s">
        <v>4354</v>
      </c>
      <c r="B1593" t="s">
        <v>4379</v>
      </c>
      <c r="C1593" t="s">
        <v>5901</v>
      </c>
      <c r="D1593" t="s">
        <v>5902</v>
      </c>
      <c r="E1593">
        <v>1829</v>
      </c>
      <c r="F1593" t="str">
        <f t="shared" si="25"/>
        <v>19th</v>
      </c>
      <c r="H1593" t="s">
        <v>4734</v>
      </c>
      <c r="J1593" t="s">
        <v>4379</v>
      </c>
      <c r="K1593">
        <v>2158</v>
      </c>
    </row>
    <row r="1594" spans="1:11" x14ac:dyDescent="0.25">
      <c r="A1594" t="s">
        <v>4354</v>
      </c>
      <c r="B1594" t="s">
        <v>4379</v>
      </c>
      <c r="C1594" t="s">
        <v>5901</v>
      </c>
      <c r="D1594" t="s">
        <v>6251</v>
      </c>
      <c r="E1594">
        <v>1852</v>
      </c>
      <c r="F1594" t="str">
        <f t="shared" si="25"/>
        <v>19th</v>
      </c>
      <c r="H1594" t="s">
        <v>4734</v>
      </c>
      <c r="J1594" t="s">
        <v>4379</v>
      </c>
      <c r="K1594">
        <v>1243</v>
      </c>
    </row>
    <row r="1595" spans="1:11" x14ac:dyDescent="0.25">
      <c r="A1595" t="s">
        <v>4354</v>
      </c>
      <c r="B1595" t="s">
        <v>4379</v>
      </c>
      <c r="C1595" t="s">
        <v>5901</v>
      </c>
      <c r="D1595" t="s">
        <v>6513</v>
      </c>
      <c r="E1595">
        <v>1873</v>
      </c>
      <c r="F1595" t="str">
        <f t="shared" si="25"/>
        <v>19th</v>
      </c>
      <c r="H1595" t="s">
        <v>4734</v>
      </c>
      <c r="J1595" t="s">
        <v>4379</v>
      </c>
      <c r="K1595">
        <v>8983</v>
      </c>
    </row>
    <row r="1596" spans="1:11" x14ac:dyDescent="0.25">
      <c r="A1596" t="s">
        <v>4354</v>
      </c>
      <c r="B1596" t="s">
        <v>4379</v>
      </c>
      <c r="C1596" t="s">
        <v>5901</v>
      </c>
      <c r="D1596" t="s">
        <v>6273</v>
      </c>
      <c r="E1596">
        <v>1853</v>
      </c>
      <c r="F1596" t="str">
        <f t="shared" si="25"/>
        <v>19th</v>
      </c>
      <c r="H1596" t="s">
        <v>4734</v>
      </c>
      <c r="J1596" t="s">
        <v>4379</v>
      </c>
      <c r="K1596">
        <v>31103</v>
      </c>
    </row>
    <row r="1597" spans="1:11" x14ac:dyDescent="0.25">
      <c r="A1597" t="s">
        <v>4354</v>
      </c>
      <c r="B1597" t="s">
        <v>4379</v>
      </c>
      <c r="C1597" t="s">
        <v>5901</v>
      </c>
      <c r="D1597" t="s">
        <v>6445</v>
      </c>
      <c r="E1597">
        <v>1868</v>
      </c>
      <c r="F1597" t="str">
        <f t="shared" si="25"/>
        <v>19th</v>
      </c>
      <c r="H1597" t="s">
        <v>4734</v>
      </c>
      <c r="J1597" t="s">
        <v>4379</v>
      </c>
      <c r="K1597">
        <v>15729</v>
      </c>
    </row>
    <row r="1598" spans="1:11" x14ac:dyDescent="0.25">
      <c r="A1598" t="s">
        <v>4354</v>
      </c>
      <c r="B1598" t="s">
        <v>4379</v>
      </c>
      <c r="C1598" t="s">
        <v>5901</v>
      </c>
      <c r="D1598" t="s">
        <v>5903</v>
      </c>
      <c r="E1598">
        <v>1829</v>
      </c>
      <c r="F1598" t="str">
        <f t="shared" si="25"/>
        <v>19th</v>
      </c>
      <c r="H1598" t="s">
        <v>4734</v>
      </c>
      <c r="J1598" t="s">
        <v>4379</v>
      </c>
      <c r="K1598">
        <v>5035</v>
      </c>
    </row>
    <row r="1599" spans="1:11" x14ac:dyDescent="0.25">
      <c r="A1599" t="s">
        <v>4354</v>
      </c>
      <c r="B1599" t="s">
        <v>4379</v>
      </c>
      <c r="C1599" t="s">
        <v>5901</v>
      </c>
      <c r="D1599" t="s">
        <v>6252</v>
      </c>
      <c r="E1599">
        <v>1852</v>
      </c>
      <c r="F1599" t="str">
        <f t="shared" si="25"/>
        <v>19th</v>
      </c>
      <c r="H1599" t="s">
        <v>4734</v>
      </c>
      <c r="J1599" t="s">
        <v>4379</v>
      </c>
      <c r="K1599">
        <v>12967</v>
      </c>
    </row>
    <row r="1600" spans="1:11" x14ac:dyDescent="0.25">
      <c r="A1600" t="s">
        <v>4354</v>
      </c>
      <c r="B1600" t="s">
        <v>4379</v>
      </c>
      <c r="C1600" t="s">
        <v>5901</v>
      </c>
      <c r="D1600" t="s">
        <v>5962</v>
      </c>
      <c r="E1600">
        <v>1833</v>
      </c>
      <c r="F1600" t="str">
        <f t="shared" si="25"/>
        <v>19th</v>
      </c>
      <c r="H1600" t="s">
        <v>4734</v>
      </c>
      <c r="J1600" t="s">
        <v>4379</v>
      </c>
      <c r="K1600">
        <v>6530</v>
      </c>
    </row>
    <row r="1601" spans="1:11" x14ac:dyDescent="0.25">
      <c r="A1601" t="s">
        <v>4354</v>
      </c>
      <c r="B1601" t="s">
        <v>4379</v>
      </c>
      <c r="C1601" t="s">
        <v>5901</v>
      </c>
      <c r="D1601" t="s">
        <v>6253</v>
      </c>
      <c r="E1601">
        <v>1852</v>
      </c>
      <c r="F1601" t="str">
        <f t="shared" si="25"/>
        <v>19th</v>
      </c>
      <c r="H1601" t="s">
        <v>4734</v>
      </c>
      <c r="J1601" t="s">
        <v>4379</v>
      </c>
      <c r="K1601">
        <v>757</v>
      </c>
    </row>
    <row r="1602" spans="1:11" x14ac:dyDescent="0.25">
      <c r="A1602" t="s">
        <v>4354</v>
      </c>
      <c r="B1602" t="s">
        <v>4379</v>
      </c>
      <c r="C1602" t="s">
        <v>5901</v>
      </c>
      <c r="D1602" t="s">
        <v>5963</v>
      </c>
      <c r="E1602">
        <v>1833</v>
      </c>
      <c r="F1602" t="str">
        <f t="shared" si="25"/>
        <v>19th</v>
      </c>
      <c r="H1602" t="s">
        <v>4734</v>
      </c>
      <c r="J1602" t="s">
        <v>4379</v>
      </c>
      <c r="K1602">
        <v>8378</v>
      </c>
    </row>
    <row r="1603" spans="1:11" x14ac:dyDescent="0.25">
      <c r="A1603" t="s">
        <v>4354</v>
      </c>
      <c r="B1603" t="s">
        <v>4379</v>
      </c>
      <c r="C1603" t="s">
        <v>5901</v>
      </c>
      <c r="D1603" t="s">
        <v>5914</v>
      </c>
      <c r="E1603">
        <v>1830</v>
      </c>
      <c r="F1603" t="str">
        <f t="shared" si="25"/>
        <v>19th</v>
      </c>
      <c r="H1603" t="s">
        <v>4734</v>
      </c>
      <c r="J1603" t="s">
        <v>4379</v>
      </c>
      <c r="K1603">
        <v>8765</v>
      </c>
    </row>
    <row r="1604" spans="1:11" x14ac:dyDescent="0.25">
      <c r="A1604" t="s">
        <v>4354</v>
      </c>
      <c r="B1604" t="s">
        <v>4379</v>
      </c>
      <c r="C1604" t="s">
        <v>5901</v>
      </c>
      <c r="D1604" t="s">
        <v>6030</v>
      </c>
      <c r="E1604">
        <v>1837</v>
      </c>
      <c r="F1604" t="str">
        <f t="shared" si="25"/>
        <v>19th</v>
      </c>
      <c r="H1604" t="s">
        <v>4734</v>
      </c>
      <c r="J1604" t="s">
        <v>4379</v>
      </c>
      <c r="K1604">
        <v>11456</v>
      </c>
    </row>
    <row r="1605" spans="1:11" x14ac:dyDescent="0.25">
      <c r="A1605" t="s">
        <v>4354</v>
      </c>
      <c r="B1605" t="s">
        <v>4379</v>
      </c>
      <c r="C1605" t="s">
        <v>5901</v>
      </c>
      <c r="D1605" t="s">
        <v>5964</v>
      </c>
      <c r="E1605">
        <v>1833</v>
      </c>
      <c r="F1605" t="str">
        <f t="shared" si="25"/>
        <v>19th</v>
      </c>
      <c r="H1605" t="s">
        <v>4734</v>
      </c>
      <c r="J1605" t="s">
        <v>4379</v>
      </c>
      <c r="K1605">
        <v>2734</v>
      </c>
    </row>
    <row r="1606" spans="1:11" x14ac:dyDescent="0.25">
      <c r="A1606" t="s">
        <v>4354</v>
      </c>
      <c r="B1606" t="s">
        <v>4379</v>
      </c>
      <c r="C1606" t="s">
        <v>5771</v>
      </c>
      <c r="D1606" t="s">
        <v>5772</v>
      </c>
      <c r="E1606">
        <v>1803</v>
      </c>
      <c r="F1606" t="str">
        <f t="shared" si="25"/>
        <v>19th</v>
      </c>
      <c r="H1606" t="s">
        <v>4382</v>
      </c>
      <c r="J1606" t="s">
        <v>4383</v>
      </c>
      <c r="K1606">
        <v>10044</v>
      </c>
    </row>
    <row r="1607" spans="1:11" x14ac:dyDescent="0.25">
      <c r="A1607" t="s">
        <v>4354</v>
      </c>
      <c r="B1607" t="s">
        <v>6829</v>
      </c>
      <c r="C1607" t="s">
        <v>6827</v>
      </c>
      <c r="D1607" t="s">
        <v>6828</v>
      </c>
      <c r="E1607">
        <v>1898</v>
      </c>
      <c r="F1607" t="str">
        <f t="shared" si="25"/>
        <v>19th</v>
      </c>
      <c r="H1607" t="s">
        <v>4417</v>
      </c>
      <c r="J1607" t="s">
        <v>4379</v>
      </c>
      <c r="K1607">
        <v>121053</v>
      </c>
    </row>
    <row r="1608" spans="1:11" x14ac:dyDescent="0.25">
      <c r="A1608" t="s">
        <v>4354</v>
      </c>
      <c r="B1608" t="s">
        <v>4379</v>
      </c>
      <c r="C1608" t="s">
        <v>5851</v>
      </c>
      <c r="D1608" t="s">
        <v>5858</v>
      </c>
      <c r="E1608">
        <v>1823</v>
      </c>
      <c r="F1608" t="str">
        <f t="shared" si="25"/>
        <v>19th</v>
      </c>
      <c r="H1608" t="s">
        <v>4481</v>
      </c>
      <c r="J1608" t="s">
        <v>4442</v>
      </c>
      <c r="K1608">
        <v>47115</v>
      </c>
    </row>
    <row r="1609" spans="1:11" x14ac:dyDescent="0.25">
      <c r="A1609" t="s">
        <v>4354</v>
      </c>
      <c r="B1609" t="s">
        <v>7894</v>
      </c>
      <c r="C1609" t="s">
        <v>5851</v>
      </c>
      <c r="D1609" t="s">
        <v>6754</v>
      </c>
      <c r="E1609">
        <v>1893</v>
      </c>
      <c r="F1609" t="str">
        <f t="shared" si="25"/>
        <v>19th</v>
      </c>
      <c r="H1609" t="s">
        <v>4417</v>
      </c>
      <c r="J1609" t="s">
        <v>4379</v>
      </c>
      <c r="K1609">
        <v>119715</v>
      </c>
    </row>
    <row r="1610" spans="1:11" x14ac:dyDescent="0.25">
      <c r="A1610" t="s">
        <v>4354</v>
      </c>
      <c r="B1610" t="s">
        <v>6756</v>
      </c>
      <c r="C1610" t="s">
        <v>5851</v>
      </c>
      <c r="D1610" t="s">
        <v>6755</v>
      </c>
      <c r="E1610">
        <v>1893</v>
      </c>
      <c r="F1610" t="str">
        <f t="shared" si="25"/>
        <v>19th</v>
      </c>
      <c r="H1610" t="s">
        <v>4417</v>
      </c>
      <c r="J1610" t="s">
        <v>4379</v>
      </c>
      <c r="K1610">
        <v>104568</v>
      </c>
    </row>
    <row r="1611" spans="1:11" x14ac:dyDescent="0.25">
      <c r="A1611" t="s">
        <v>4354</v>
      </c>
      <c r="B1611" t="s">
        <v>8615</v>
      </c>
      <c r="C1611" t="s">
        <v>5851</v>
      </c>
      <c r="D1611" t="s">
        <v>4531</v>
      </c>
      <c r="E1611">
        <v>1831</v>
      </c>
      <c r="F1611" t="str">
        <f t="shared" si="25"/>
        <v>19th</v>
      </c>
      <c r="H1611" t="s">
        <v>4402</v>
      </c>
      <c r="J1611" t="s">
        <v>4442</v>
      </c>
      <c r="K1611">
        <v>123263</v>
      </c>
    </row>
    <row r="1612" spans="1:11" x14ac:dyDescent="0.25">
      <c r="A1612" t="s">
        <v>4354</v>
      </c>
      <c r="B1612" t="s">
        <v>4379</v>
      </c>
      <c r="C1612" t="s">
        <v>5851</v>
      </c>
      <c r="D1612" t="s">
        <v>5922</v>
      </c>
      <c r="E1612">
        <v>1831</v>
      </c>
      <c r="F1612" t="str">
        <f t="shared" si="25"/>
        <v>19th</v>
      </c>
      <c r="H1612" t="s">
        <v>4402</v>
      </c>
      <c r="J1612" t="s">
        <v>4442</v>
      </c>
      <c r="K1612">
        <v>18268</v>
      </c>
    </row>
    <row r="1613" spans="1:11" x14ac:dyDescent="0.25">
      <c r="A1613" t="s">
        <v>4354</v>
      </c>
      <c r="B1613" t="s">
        <v>8036</v>
      </c>
      <c r="C1613" t="s">
        <v>5851</v>
      </c>
      <c r="D1613" t="s">
        <v>6207</v>
      </c>
      <c r="E1613">
        <v>1848</v>
      </c>
      <c r="F1613" t="str">
        <f t="shared" si="25"/>
        <v>19th</v>
      </c>
      <c r="H1613" t="s">
        <v>4481</v>
      </c>
      <c r="J1613" t="s">
        <v>4442</v>
      </c>
      <c r="K1613">
        <v>323737</v>
      </c>
    </row>
    <row r="1614" spans="1:11" x14ac:dyDescent="0.25">
      <c r="A1614" t="s">
        <v>4354</v>
      </c>
      <c r="B1614" t="s">
        <v>4379</v>
      </c>
      <c r="C1614" t="s">
        <v>5851</v>
      </c>
      <c r="D1614" t="s">
        <v>6361</v>
      </c>
      <c r="E1614">
        <v>1860</v>
      </c>
      <c r="F1614" t="str">
        <f t="shared" si="25"/>
        <v>19th</v>
      </c>
      <c r="H1614" t="s">
        <v>4481</v>
      </c>
      <c r="J1614" t="s">
        <v>4442</v>
      </c>
      <c r="K1614">
        <v>237402</v>
      </c>
    </row>
    <row r="1615" spans="1:11" x14ac:dyDescent="0.25">
      <c r="A1615" t="s">
        <v>4354</v>
      </c>
      <c r="B1615" t="s">
        <v>6375</v>
      </c>
      <c r="C1615" t="s">
        <v>5851</v>
      </c>
      <c r="D1615" t="s">
        <v>6374</v>
      </c>
      <c r="E1615">
        <v>1862</v>
      </c>
      <c r="F1615" t="str">
        <f t="shared" si="25"/>
        <v>19th</v>
      </c>
      <c r="H1615" t="s">
        <v>4417</v>
      </c>
      <c r="J1615" t="s">
        <v>4379</v>
      </c>
      <c r="K1615">
        <v>102283</v>
      </c>
    </row>
    <row r="1616" spans="1:11" x14ac:dyDescent="0.25">
      <c r="A1616" t="s">
        <v>4354</v>
      </c>
      <c r="B1616" t="s">
        <v>8616</v>
      </c>
      <c r="C1616" t="s">
        <v>5851</v>
      </c>
      <c r="D1616" t="s">
        <v>6172</v>
      </c>
      <c r="E1616">
        <v>1846</v>
      </c>
      <c r="F1616" t="str">
        <f t="shared" si="25"/>
        <v>19th</v>
      </c>
      <c r="H1616" t="s">
        <v>4402</v>
      </c>
      <c r="J1616" t="s">
        <v>4442</v>
      </c>
      <c r="K1616">
        <v>63481</v>
      </c>
    </row>
    <row r="1617" spans="1:11" x14ac:dyDescent="0.25">
      <c r="A1617" t="s">
        <v>4354</v>
      </c>
      <c r="B1617" t="s">
        <v>8617</v>
      </c>
      <c r="C1617" t="s">
        <v>5851</v>
      </c>
      <c r="D1617" t="s">
        <v>6315</v>
      </c>
      <c r="E1617">
        <v>1857</v>
      </c>
      <c r="F1617" t="str">
        <f t="shared" si="25"/>
        <v>19th</v>
      </c>
      <c r="H1617" t="s">
        <v>4382</v>
      </c>
      <c r="J1617" t="s">
        <v>4442</v>
      </c>
      <c r="K1617">
        <v>73935</v>
      </c>
    </row>
    <row r="1618" spans="1:11" x14ac:dyDescent="0.25">
      <c r="A1618" t="s">
        <v>4354</v>
      </c>
      <c r="B1618" t="s">
        <v>4379</v>
      </c>
      <c r="C1618" t="s">
        <v>5851</v>
      </c>
      <c r="D1618" t="s">
        <v>6302</v>
      </c>
      <c r="E1618">
        <v>1856</v>
      </c>
      <c r="F1618" t="str">
        <f t="shared" si="25"/>
        <v>19th</v>
      </c>
      <c r="H1618" t="s">
        <v>4382</v>
      </c>
      <c r="J1618" t="s">
        <v>4442</v>
      </c>
      <c r="K1618">
        <v>64412</v>
      </c>
    </row>
    <row r="1619" spans="1:11" x14ac:dyDescent="0.25">
      <c r="A1619" t="s">
        <v>4354</v>
      </c>
      <c r="B1619" t="s">
        <v>4379</v>
      </c>
      <c r="C1619" t="s">
        <v>5851</v>
      </c>
      <c r="D1619" t="s">
        <v>5852</v>
      </c>
      <c r="E1619">
        <v>1822</v>
      </c>
      <c r="F1619" t="str">
        <f t="shared" si="25"/>
        <v>19th</v>
      </c>
      <c r="H1619" t="s">
        <v>4481</v>
      </c>
      <c r="J1619" t="s">
        <v>4442</v>
      </c>
      <c r="K1619">
        <v>19891</v>
      </c>
    </row>
    <row r="1620" spans="1:11" x14ac:dyDescent="0.25">
      <c r="A1620" t="s">
        <v>4354</v>
      </c>
      <c r="B1620" t="s">
        <v>8618</v>
      </c>
      <c r="C1620" t="s">
        <v>5851</v>
      </c>
      <c r="D1620" t="s">
        <v>6530</v>
      </c>
      <c r="E1620">
        <v>1874</v>
      </c>
      <c r="F1620" t="str">
        <f t="shared" si="25"/>
        <v>19th</v>
      </c>
      <c r="H1620" t="s">
        <v>4870</v>
      </c>
      <c r="J1620" t="s">
        <v>4442</v>
      </c>
      <c r="K1620">
        <v>70575</v>
      </c>
    </row>
    <row r="1621" spans="1:11" x14ac:dyDescent="0.25">
      <c r="A1621" t="s">
        <v>4354</v>
      </c>
      <c r="B1621" t="s">
        <v>6368</v>
      </c>
      <c r="C1621" t="s">
        <v>5851</v>
      </c>
      <c r="D1621" t="s">
        <v>6367</v>
      </c>
      <c r="E1621">
        <v>1861</v>
      </c>
      <c r="F1621" t="str">
        <f t="shared" si="25"/>
        <v>19th</v>
      </c>
      <c r="H1621" t="s">
        <v>4417</v>
      </c>
      <c r="J1621" t="s">
        <v>4379</v>
      </c>
      <c r="K1621">
        <v>34288</v>
      </c>
    </row>
    <row r="1622" spans="1:11" x14ac:dyDescent="0.25">
      <c r="A1622" t="s">
        <v>4354</v>
      </c>
      <c r="B1622" t="s">
        <v>8619</v>
      </c>
      <c r="C1622" t="s">
        <v>6022</v>
      </c>
      <c r="D1622" t="s">
        <v>6023</v>
      </c>
      <c r="E1622">
        <v>1836</v>
      </c>
      <c r="F1622" t="str">
        <f t="shared" si="25"/>
        <v>19th</v>
      </c>
      <c r="H1622" t="s">
        <v>4402</v>
      </c>
      <c r="J1622" t="s">
        <v>4442</v>
      </c>
      <c r="K1622">
        <v>136515</v>
      </c>
    </row>
    <row r="1623" spans="1:11" x14ac:dyDescent="0.25">
      <c r="A1623" t="s">
        <v>4354</v>
      </c>
      <c r="B1623" t="s">
        <v>4379</v>
      </c>
      <c r="C1623" t="s">
        <v>6658</v>
      </c>
      <c r="D1623" t="s">
        <v>6798</v>
      </c>
      <c r="E1623">
        <v>1896</v>
      </c>
      <c r="F1623" t="str">
        <f t="shared" si="25"/>
        <v>19th</v>
      </c>
      <c r="H1623" t="s">
        <v>4382</v>
      </c>
      <c r="J1623" t="s">
        <v>4383</v>
      </c>
      <c r="K1623">
        <v>12614</v>
      </c>
    </row>
    <row r="1624" spans="1:11" x14ac:dyDescent="0.25">
      <c r="A1624" t="s">
        <v>4354</v>
      </c>
      <c r="B1624" t="s">
        <v>4379</v>
      </c>
      <c r="C1624" t="s">
        <v>6658</v>
      </c>
      <c r="D1624" t="s">
        <v>6659</v>
      </c>
      <c r="E1624">
        <v>1886</v>
      </c>
      <c r="F1624" t="str">
        <f t="shared" si="25"/>
        <v>19th</v>
      </c>
      <c r="H1624" t="s">
        <v>4382</v>
      </c>
      <c r="J1624" t="s">
        <v>4383</v>
      </c>
      <c r="K1624">
        <v>12158</v>
      </c>
    </row>
    <row r="1625" spans="1:11" x14ac:dyDescent="0.25">
      <c r="A1625" t="s">
        <v>4354</v>
      </c>
      <c r="B1625" t="s">
        <v>4379</v>
      </c>
      <c r="C1625" t="s">
        <v>6232</v>
      </c>
      <c r="D1625" t="s">
        <v>6369</v>
      </c>
      <c r="E1625">
        <v>1861</v>
      </c>
      <c r="F1625" t="str">
        <f t="shared" si="25"/>
        <v>19th</v>
      </c>
      <c r="H1625" t="s">
        <v>4382</v>
      </c>
      <c r="J1625" t="s">
        <v>4383</v>
      </c>
      <c r="K1625">
        <v>22368</v>
      </c>
    </row>
    <row r="1626" spans="1:11" x14ac:dyDescent="0.25">
      <c r="A1626" t="s">
        <v>4354</v>
      </c>
      <c r="B1626" t="s">
        <v>8620</v>
      </c>
      <c r="C1626" t="s">
        <v>6232</v>
      </c>
      <c r="D1626" t="s">
        <v>6233</v>
      </c>
      <c r="E1626">
        <v>1851</v>
      </c>
      <c r="F1626" t="str">
        <f t="shared" si="25"/>
        <v>19th</v>
      </c>
      <c r="H1626" t="s">
        <v>4378</v>
      </c>
      <c r="J1626" t="s">
        <v>4442</v>
      </c>
      <c r="K1626">
        <v>108379</v>
      </c>
    </row>
    <row r="1627" spans="1:11" x14ac:dyDescent="0.25">
      <c r="A1627" t="s">
        <v>4354</v>
      </c>
      <c r="B1627" t="s">
        <v>4379</v>
      </c>
      <c r="C1627" t="s">
        <v>6232</v>
      </c>
      <c r="D1627" t="s">
        <v>6234</v>
      </c>
      <c r="E1627">
        <v>1851</v>
      </c>
      <c r="F1627" t="str">
        <f t="shared" si="25"/>
        <v>19th</v>
      </c>
      <c r="H1627" t="s">
        <v>4378</v>
      </c>
      <c r="J1627" t="s">
        <v>4442</v>
      </c>
      <c r="K1627">
        <v>44016</v>
      </c>
    </row>
    <row r="1628" spans="1:11" x14ac:dyDescent="0.25">
      <c r="A1628" t="s">
        <v>4354</v>
      </c>
      <c r="B1628" t="s">
        <v>4379</v>
      </c>
      <c r="C1628" t="s">
        <v>5923</v>
      </c>
      <c r="D1628" t="s">
        <v>5935</v>
      </c>
      <c r="E1628">
        <v>1832</v>
      </c>
      <c r="F1628" t="str">
        <f t="shared" si="25"/>
        <v>19th</v>
      </c>
      <c r="H1628" t="s">
        <v>4472</v>
      </c>
      <c r="J1628" t="s">
        <v>4383</v>
      </c>
      <c r="K1628">
        <v>7130</v>
      </c>
    </row>
    <row r="1629" spans="1:11" x14ac:dyDescent="0.25">
      <c r="A1629" t="s">
        <v>4354</v>
      </c>
      <c r="B1629" t="s">
        <v>4379</v>
      </c>
      <c r="C1629" t="s">
        <v>5923</v>
      </c>
      <c r="D1629" t="s">
        <v>5975</v>
      </c>
      <c r="E1629">
        <v>1834</v>
      </c>
      <c r="F1629" t="str">
        <f t="shared" si="25"/>
        <v>19th</v>
      </c>
      <c r="H1629" t="s">
        <v>4472</v>
      </c>
      <c r="J1629" t="s">
        <v>4442</v>
      </c>
      <c r="K1629">
        <v>13276</v>
      </c>
    </row>
    <row r="1630" spans="1:11" x14ac:dyDescent="0.25">
      <c r="A1630" t="s">
        <v>4354</v>
      </c>
      <c r="B1630" t="s">
        <v>4379</v>
      </c>
      <c r="C1630" t="s">
        <v>5923</v>
      </c>
      <c r="D1630" t="s">
        <v>5924</v>
      </c>
      <c r="E1630">
        <v>1831</v>
      </c>
      <c r="F1630" t="str">
        <f t="shared" si="25"/>
        <v>19th</v>
      </c>
      <c r="H1630" t="s">
        <v>4389</v>
      </c>
      <c r="J1630" t="s">
        <v>4442</v>
      </c>
      <c r="K1630">
        <v>33631</v>
      </c>
    </row>
    <row r="1631" spans="1:11" x14ac:dyDescent="0.25">
      <c r="A1631" t="s">
        <v>4354</v>
      </c>
      <c r="B1631" t="s">
        <v>4379</v>
      </c>
      <c r="C1631" t="s">
        <v>5923</v>
      </c>
      <c r="D1631" t="s">
        <v>5936</v>
      </c>
      <c r="E1631">
        <v>1832</v>
      </c>
      <c r="F1631" t="str">
        <f t="shared" si="25"/>
        <v>19th</v>
      </c>
      <c r="H1631" t="s">
        <v>4389</v>
      </c>
      <c r="J1631" t="s">
        <v>4442</v>
      </c>
      <c r="K1631">
        <v>41790</v>
      </c>
    </row>
    <row r="1632" spans="1:11" x14ac:dyDescent="0.25">
      <c r="A1632" t="s">
        <v>4354</v>
      </c>
      <c r="B1632" t="s">
        <v>8621</v>
      </c>
      <c r="C1632" t="s">
        <v>5923</v>
      </c>
      <c r="D1632" t="s">
        <v>6024</v>
      </c>
      <c r="E1632">
        <v>1836</v>
      </c>
      <c r="F1632" t="str">
        <f t="shared" si="25"/>
        <v>19th</v>
      </c>
      <c r="H1632" t="s">
        <v>4378</v>
      </c>
      <c r="J1632" t="s">
        <v>4442</v>
      </c>
      <c r="K1632">
        <v>97044</v>
      </c>
    </row>
    <row r="1633" spans="1:11" x14ac:dyDescent="0.25">
      <c r="A1633" t="s">
        <v>4354</v>
      </c>
      <c r="B1633" t="s">
        <v>4379</v>
      </c>
      <c r="C1633" t="s">
        <v>5923</v>
      </c>
      <c r="D1633" t="s">
        <v>6072</v>
      </c>
      <c r="E1633">
        <v>1839</v>
      </c>
      <c r="F1633" t="str">
        <f t="shared" si="25"/>
        <v>19th</v>
      </c>
      <c r="H1633" t="s">
        <v>4734</v>
      </c>
      <c r="J1633" t="s">
        <v>4379</v>
      </c>
      <c r="K1633">
        <v>11318</v>
      </c>
    </row>
    <row r="1634" spans="1:11" x14ac:dyDescent="0.25">
      <c r="A1634" t="s">
        <v>4354</v>
      </c>
      <c r="B1634" t="s">
        <v>4379</v>
      </c>
      <c r="C1634" t="s">
        <v>5923</v>
      </c>
      <c r="D1634" t="s">
        <v>6031</v>
      </c>
      <c r="E1634">
        <v>1837</v>
      </c>
      <c r="F1634" t="str">
        <f t="shared" si="25"/>
        <v>19th</v>
      </c>
      <c r="H1634" t="s">
        <v>4734</v>
      </c>
      <c r="J1634" t="s">
        <v>4379</v>
      </c>
      <c r="K1634">
        <v>22172</v>
      </c>
    </row>
    <row r="1635" spans="1:11" x14ac:dyDescent="0.25">
      <c r="A1635" t="s">
        <v>4354</v>
      </c>
      <c r="B1635" t="s">
        <v>4379</v>
      </c>
      <c r="C1635" t="s">
        <v>5923</v>
      </c>
      <c r="D1635" t="s">
        <v>6032</v>
      </c>
      <c r="E1635">
        <v>1837</v>
      </c>
      <c r="F1635" t="str">
        <f t="shared" ref="F1635:F1698" si="26">IF(E1635&lt;1200,"12th",IF(AND(1199&lt;E1635,E1635&lt;1300),"13th",IF(AND(1299&lt;E1635,E1635&lt;1400),"14th",IF(AND(1399&lt;E1635,E1635&lt;1500),"15th",IF(AND(1499&lt;E1635,E1635&lt;1600),"16th",IF(AND(1599&lt;E1635,E1635&lt;1700),"17th",IF(AND(1699&lt;E1635,E1635&lt;1800),"18th",IF(AND(1799&lt;E1635,E1635&lt;1900),"19th",IF(AND(1899&lt;E1635,E1635&lt;2000),"20th",)))))))))</f>
        <v>19th</v>
      </c>
      <c r="H1635" t="s">
        <v>4734</v>
      </c>
      <c r="J1635" t="s">
        <v>4379</v>
      </c>
      <c r="K1635">
        <v>16279</v>
      </c>
    </row>
    <row r="1636" spans="1:11" x14ac:dyDescent="0.25">
      <c r="A1636" t="s">
        <v>4354</v>
      </c>
      <c r="B1636" t="s">
        <v>8622</v>
      </c>
      <c r="C1636" t="s">
        <v>5923</v>
      </c>
      <c r="D1636" t="s">
        <v>5976</v>
      </c>
      <c r="E1636">
        <v>1834</v>
      </c>
      <c r="F1636" t="str">
        <f t="shared" si="26"/>
        <v>19th</v>
      </c>
      <c r="H1636" t="s">
        <v>4472</v>
      </c>
      <c r="J1636" t="s">
        <v>4442</v>
      </c>
      <c r="K1636">
        <v>11458</v>
      </c>
    </row>
    <row r="1637" spans="1:11" x14ac:dyDescent="0.25">
      <c r="A1637" t="s">
        <v>4354</v>
      </c>
      <c r="B1637" t="s">
        <v>4379</v>
      </c>
      <c r="C1637" t="s">
        <v>5923</v>
      </c>
      <c r="D1637" t="s">
        <v>6054</v>
      </c>
      <c r="E1637">
        <v>1838</v>
      </c>
      <c r="F1637" t="str">
        <f t="shared" si="26"/>
        <v>19th</v>
      </c>
      <c r="H1637" t="s">
        <v>4734</v>
      </c>
      <c r="J1637" t="s">
        <v>4379</v>
      </c>
      <c r="K1637">
        <v>17751</v>
      </c>
    </row>
    <row r="1638" spans="1:11" x14ac:dyDescent="0.25">
      <c r="A1638" t="s">
        <v>4354</v>
      </c>
      <c r="B1638" t="s">
        <v>4379</v>
      </c>
      <c r="C1638" t="s">
        <v>5923</v>
      </c>
      <c r="D1638" t="s">
        <v>6055</v>
      </c>
      <c r="E1638">
        <v>1838</v>
      </c>
      <c r="F1638" t="str">
        <f t="shared" si="26"/>
        <v>19th</v>
      </c>
      <c r="H1638" t="s">
        <v>4734</v>
      </c>
      <c r="J1638" t="s">
        <v>4379</v>
      </c>
      <c r="K1638">
        <v>18811</v>
      </c>
    </row>
    <row r="1639" spans="1:11" x14ac:dyDescent="0.25">
      <c r="A1639" t="s">
        <v>4354</v>
      </c>
      <c r="B1639" t="s">
        <v>4379</v>
      </c>
      <c r="C1639" t="s">
        <v>5923</v>
      </c>
      <c r="D1639" t="s">
        <v>6120</v>
      </c>
      <c r="E1639">
        <v>1842</v>
      </c>
      <c r="F1639" t="str">
        <f t="shared" si="26"/>
        <v>19th</v>
      </c>
      <c r="H1639" t="s">
        <v>4378</v>
      </c>
      <c r="J1639" t="s">
        <v>4442</v>
      </c>
      <c r="K1639">
        <v>9963</v>
      </c>
    </row>
    <row r="1640" spans="1:11" x14ac:dyDescent="0.25">
      <c r="A1640" t="s">
        <v>4354</v>
      </c>
      <c r="B1640" t="s">
        <v>4379</v>
      </c>
      <c r="C1640" t="s">
        <v>5923</v>
      </c>
      <c r="D1640" t="s">
        <v>6163</v>
      </c>
      <c r="E1640">
        <v>1845</v>
      </c>
      <c r="F1640" t="str">
        <f t="shared" si="26"/>
        <v>19th</v>
      </c>
      <c r="H1640" t="s">
        <v>4472</v>
      </c>
      <c r="J1640" t="s">
        <v>4442</v>
      </c>
      <c r="K1640">
        <v>6368</v>
      </c>
    </row>
    <row r="1641" spans="1:11" x14ac:dyDescent="0.25">
      <c r="A1641" t="s">
        <v>4354</v>
      </c>
      <c r="B1641" t="s">
        <v>4379</v>
      </c>
      <c r="C1641" t="s">
        <v>5923</v>
      </c>
      <c r="D1641" t="s">
        <v>6090</v>
      </c>
      <c r="E1641">
        <v>1840</v>
      </c>
      <c r="F1641" t="str">
        <f t="shared" si="26"/>
        <v>19th</v>
      </c>
      <c r="H1641" t="s">
        <v>4472</v>
      </c>
      <c r="J1641" t="s">
        <v>4442</v>
      </c>
      <c r="K1641">
        <v>15685</v>
      </c>
    </row>
    <row r="1642" spans="1:11" x14ac:dyDescent="0.25">
      <c r="A1642" t="s">
        <v>4354</v>
      </c>
      <c r="B1642" t="s">
        <v>4379</v>
      </c>
      <c r="C1642" t="s">
        <v>5923</v>
      </c>
      <c r="D1642" t="s">
        <v>5937</v>
      </c>
      <c r="E1642">
        <v>1832</v>
      </c>
      <c r="F1642" t="str">
        <f t="shared" si="26"/>
        <v>19th</v>
      </c>
      <c r="H1642" t="s">
        <v>4472</v>
      </c>
      <c r="J1642" t="s">
        <v>4383</v>
      </c>
      <c r="K1642">
        <v>13131</v>
      </c>
    </row>
    <row r="1643" spans="1:11" x14ac:dyDescent="0.25">
      <c r="A1643" t="s">
        <v>4354</v>
      </c>
      <c r="B1643" t="s">
        <v>4379</v>
      </c>
      <c r="C1643" t="s">
        <v>5923</v>
      </c>
      <c r="D1643" t="s">
        <v>6283</v>
      </c>
      <c r="E1643">
        <v>1854</v>
      </c>
      <c r="F1643" t="str">
        <f t="shared" si="26"/>
        <v>19th</v>
      </c>
      <c r="H1643" t="s">
        <v>4378</v>
      </c>
      <c r="J1643" t="s">
        <v>4442</v>
      </c>
      <c r="K1643">
        <v>12190</v>
      </c>
    </row>
    <row r="1644" spans="1:11" x14ac:dyDescent="0.25">
      <c r="A1644" t="s">
        <v>4354</v>
      </c>
      <c r="B1644" t="s">
        <v>4379</v>
      </c>
      <c r="C1644" t="s">
        <v>5923</v>
      </c>
      <c r="D1644" t="s">
        <v>6025</v>
      </c>
      <c r="E1644">
        <v>1836</v>
      </c>
      <c r="F1644" t="str">
        <f t="shared" si="26"/>
        <v>19th</v>
      </c>
      <c r="H1644" t="s">
        <v>4382</v>
      </c>
      <c r="J1644" t="s">
        <v>4383</v>
      </c>
      <c r="K1644">
        <v>1163</v>
      </c>
    </row>
    <row r="1645" spans="1:11" x14ac:dyDescent="0.25">
      <c r="A1645" t="s">
        <v>4354</v>
      </c>
      <c r="B1645" t="s">
        <v>4379</v>
      </c>
      <c r="C1645" t="s">
        <v>5923</v>
      </c>
      <c r="D1645" t="s">
        <v>6000</v>
      </c>
      <c r="E1645">
        <v>1835</v>
      </c>
      <c r="F1645" t="str">
        <f t="shared" si="26"/>
        <v>19th</v>
      </c>
      <c r="H1645" t="s">
        <v>4382</v>
      </c>
      <c r="J1645" t="s">
        <v>4383</v>
      </c>
      <c r="K1645">
        <v>1422</v>
      </c>
    </row>
    <row r="1646" spans="1:11" x14ac:dyDescent="0.25">
      <c r="A1646" t="s">
        <v>4354</v>
      </c>
      <c r="B1646" t="s">
        <v>4379</v>
      </c>
      <c r="C1646" t="s">
        <v>5923</v>
      </c>
      <c r="D1646" t="s">
        <v>6001</v>
      </c>
      <c r="E1646">
        <v>1835</v>
      </c>
      <c r="F1646" t="str">
        <f t="shared" si="26"/>
        <v>19th</v>
      </c>
      <c r="H1646" t="s">
        <v>4382</v>
      </c>
      <c r="J1646" t="s">
        <v>4383</v>
      </c>
      <c r="K1646">
        <v>1680</v>
      </c>
    </row>
    <row r="1647" spans="1:11" x14ac:dyDescent="0.25">
      <c r="A1647" t="s">
        <v>4354</v>
      </c>
      <c r="B1647" t="s">
        <v>4379</v>
      </c>
      <c r="C1647" t="s">
        <v>5923</v>
      </c>
      <c r="D1647" t="s">
        <v>6033</v>
      </c>
      <c r="E1647">
        <v>1837</v>
      </c>
      <c r="F1647" t="str">
        <f t="shared" si="26"/>
        <v>19th</v>
      </c>
      <c r="H1647" t="s">
        <v>4382</v>
      </c>
      <c r="J1647" t="s">
        <v>4383</v>
      </c>
      <c r="K1647">
        <v>2360</v>
      </c>
    </row>
    <row r="1648" spans="1:11" x14ac:dyDescent="0.25">
      <c r="A1648" t="s">
        <v>4354</v>
      </c>
      <c r="B1648" t="s">
        <v>4379</v>
      </c>
      <c r="C1648" t="s">
        <v>5923</v>
      </c>
      <c r="D1648" t="s">
        <v>5977</v>
      </c>
      <c r="E1648">
        <v>1834</v>
      </c>
      <c r="F1648" t="str">
        <f t="shared" si="26"/>
        <v>19th</v>
      </c>
      <c r="H1648" t="s">
        <v>4472</v>
      </c>
      <c r="J1648" t="s">
        <v>4442</v>
      </c>
      <c r="K1648">
        <v>6853</v>
      </c>
    </row>
    <row r="1649" spans="1:11" x14ac:dyDescent="0.25">
      <c r="A1649" t="s">
        <v>4354</v>
      </c>
      <c r="B1649" t="s">
        <v>4379</v>
      </c>
      <c r="C1649" t="s">
        <v>5923</v>
      </c>
      <c r="D1649" t="s">
        <v>6091</v>
      </c>
      <c r="E1649">
        <v>1840</v>
      </c>
      <c r="F1649" t="str">
        <f t="shared" si="26"/>
        <v>19th</v>
      </c>
      <c r="H1649" t="s">
        <v>4472</v>
      </c>
      <c r="J1649" t="s">
        <v>4442</v>
      </c>
      <c r="K1649">
        <v>10042</v>
      </c>
    </row>
    <row r="1650" spans="1:11" x14ac:dyDescent="0.25">
      <c r="A1650" t="s">
        <v>4354</v>
      </c>
      <c r="B1650" t="s">
        <v>4379</v>
      </c>
      <c r="C1650" t="s">
        <v>5923</v>
      </c>
      <c r="D1650" t="s">
        <v>6092</v>
      </c>
      <c r="E1650">
        <v>1840</v>
      </c>
      <c r="F1650" t="str">
        <f t="shared" si="26"/>
        <v>19th</v>
      </c>
      <c r="H1650" t="s">
        <v>4472</v>
      </c>
      <c r="J1650" t="s">
        <v>4442</v>
      </c>
      <c r="K1650">
        <v>16787</v>
      </c>
    </row>
    <row r="1651" spans="1:11" x14ac:dyDescent="0.25">
      <c r="A1651" t="s">
        <v>4354</v>
      </c>
      <c r="B1651" t="s">
        <v>4379</v>
      </c>
      <c r="C1651" t="s">
        <v>5923</v>
      </c>
      <c r="D1651" t="s">
        <v>5978</v>
      </c>
      <c r="E1651">
        <v>1834</v>
      </c>
      <c r="F1651" t="str">
        <f t="shared" si="26"/>
        <v>19th</v>
      </c>
      <c r="H1651" t="s">
        <v>4472</v>
      </c>
      <c r="J1651" t="s">
        <v>4442</v>
      </c>
      <c r="K1651">
        <v>10534</v>
      </c>
    </row>
    <row r="1652" spans="1:11" x14ac:dyDescent="0.25">
      <c r="A1652" t="s">
        <v>4354</v>
      </c>
      <c r="B1652" t="s">
        <v>4379</v>
      </c>
      <c r="C1652" t="s">
        <v>5923</v>
      </c>
      <c r="D1652" t="s">
        <v>6026</v>
      </c>
      <c r="E1652">
        <v>1836</v>
      </c>
      <c r="F1652" t="str">
        <f t="shared" si="26"/>
        <v>19th</v>
      </c>
      <c r="H1652" t="s">
        <v>4389</v>
      </c>
      <c r="J1652" t="s">
        <v>4442</v>
      </c>
      <c r="K1652">
        <v>26206</v>
      </c>
    </row>
    <row r="1653" spans="1:11" x14ac:dyDescent="0.25">
      <c r="A1653" t="s">
        <v>4354</v>
      </c>
      <c r="B1653" t="s">
        <v>4379</v>
      </c>
      <c r="C1653" t="s">
        <v>5923</v>
      </c>
      <c r="D1653" t="s">
        <v>5979</v>
      </c>
      <c r="E1653">
        <v>1834</v>
      </c>
      <c r="F1653" t="str">
        <f t="shared" si="26"/>
        <v>19th</v>
      </c>
      <c r="H1653" t="s">
        <v>4472</v>
      </c>
      <c r="J1653" t="s">
        <v>4442</v>
      </c>
      <c r="K1653">
        <v>39552</v>
      </c>
    </row>
    <row r="1654" spans="1:11" x14ac:dyDescent="0.25">
      <c r="A1654" t="s">
        <v>4354</v>
      </c>
      <c r="B1654" t="s">
        <v>4379</v>
      </c>
      <c r="C1654" t="s">
        <v>5923</v>
      </c>
      <c r="D1654" t="s">
        <v>6056</v>
      </c>
      <c r="E1654">
        <v>1838</v>
      </c>
      <c r="F1654" t="str">
        <f t="shared" si="26"/>
        <v>19th</v>
      </c>
      <c r="H1654" t="s">
        <v>4734</v>
      </c>
      <c r="J1654" t="s">
        <v>4379</v>
      </c>
      <c r="K1654">
        <v>18453</v>
      </c>
    </row>
    <row r="1655" spans="1:11" x14ac:dyDescent="0.25">
      <c r="A1655" t="s">
        <v>4354</v>
      </c>
      <c r="B1655" t="s">
        <v>4379</v>
      </c>
      <c r="C1655" t="s">
        <v>5923</v>
      </c>
      <c r="D1655" t="s">
        <v>6164</v>
      </c>
      <c r="E1655">
        <v>1845</v>
      </c>
      <c r="F1655" t="str">
        <f t="shared" si="26"/>
        <v>19th</v>
      </c>
      <c r="H1655" t="s">
        <v>4378</v>
      </c>
      <c r="J1655" t="s">
        <v>4442</v>
      </c>
      <c r="K1655">
        <v>11277</v>
      </c>
    </row>
    <row r="1656" spans="1:11" x14ac:dyDescent="0.25">
      <c r="A1656" t="s">
        <v>4354</v>
      </c>
      <c r="B1656" t="s">
        <v>4379</v>
      </c>
      <c r="C1656" t="s">
        <v>5923</v>
      </c>
      <c r="D1656" t="s">
        <v>5938</v>
      </c>
      <c r="E1656">
        <v>1832</v>
      </c>
      <c r="F1656" t="str">
        <f t="shared" si="26"/>
        <v>19th</v>
      </c>
      <c r="H1656" t="s">
        <v>4382</v>
      </c>
      <c r="J1656" t="s">
        <v>4383</v>
      </c>
      <c r="K1656">
        <v>8271</v>
      </c>
    </row>
    <row r="1657" spans="1:11" x14ac:dyDescent="0.25">
      <c r="A1657" t="s">
        <v>4354</v>
      </c>
      <c r="B1657" t="s">
        <v>4379</v>
      </c>
      <c r="C1657" t="s">
        <v>5923</v>
      </c>
      <c r="D1657" t="s">
        <v>5980</v>
      </c>
      <c r="E1657">
        <v>1834</v>
      </c>
      <c r="F1657" t="str">
        <f t="shared" si="26"/>
        <v>19th</v>
      </c>
      <c r="H1657" t="s">
        <v>4472</v>
      </c>
      <c r="J1657" t="s">
        <v>4442</v>
      </c>
      <c r="K1657">
        <v>15223</v>
      </c>
    </row>
    <row r="1658" spans="1:11" x14ac:dyDescent="0.25">
      <c r="A1658" t="s">
        <v>4354</v>
      </c>
      <c r="B1658" t="s">
        <v>4379</v>
      </c>
      <c r="C1658" t="s">
        <v>5923</v>
      </c>
      <c r="D1658" t="s">
        <v>6146</v>
      </c>
      <c r="E1658">
        <v>1844</v>
      </c>
      <c r="F1658" t="str">
        <f t="shared" si="26"/>
        <v>19th</v>
      </c>
      <c r="H1658" t="s">
        <v>4734</v>
      </c>
      <c r="J1658" t="s">
        <v>4379</v>
      </c>
      <c r="K1658">
        <v>16753</v>
      </c>
    </row>
    <row r="1659" spans="1:11" x14ac:dyDescent="0.25">
      <c r="A1659" t="s">
        <v>4354</v>
      </c>
      <c r="B1659" t="s">
        <v>4379</v>
      </c>
      <c r="C1659" t="s">
        <v>5923</v>
      </c>
      <c r="D1659" t="s">
        <v>5965</v>
      </c>
      <c r="E1659">
        <v>1833</v>
      </c>
      <c r="F1659" t="str">
        <f t="shared" si="26"/>
        <v>19th</v>
      </c>
      <c r="H1659" t="s">
        <v>4382</v>
      </c>
      <c r="J1659" t="s">
        <v>4383</v>
      </c>
      <c r="K1659">
        <v>6998</v>
      </c>
    </row>
    <row r="1660" spans="1:11" x14ac:dyDescent="0.25">
      <c r="A1660" t="s">
        <v>4354</v>
      </c>
      <c r="B1660" t="s">
        <v>8623</v>
      </c>
      <c r="C1660" t="s">
        <v>5923</v>
      </c>
      <c r="D1660" t="s">
        <v>6147</v>
      </c>
      <c r="E1660">
        <v>1844</v>
      </c>
      <c r="F1660" t="str">
        <f t="shared" si="26"/>
        <v>19th</v>
      </c>
      <c r="H1660" t="s">
        <v>4734</v>
      </c>
      <c r="J1660" t="s">
        <v>4379</v>
      </c>
      <c r="K1660">
        <v>17487</v>
      </c>
    </row>
    <row r="1661" spans="1:11" x14ac:dyDescent="0.25">
      <c r="A1661" t="s">
        <v>4354</v>
      </c>
      <c r="B1661" t="s">
        <v>4379</v>
      </c>
      <c r="C1661" t="s">
        <v>5923</v>
      </c>
      <c r="D1661" t="s">
        <v>6093</v>
      </c>
      <c r="E1661">
        <v>1840</v>
      </c>
      <c r="F1661" t="str">
        <f t="shared" si="26"/>
        <v>19th</v>
      </c>
      <c r="H1661" t="s">
        <v>4472</v>
      </c>
      <c r="J1661" t="s">
        <v>4442</v>
      </c>
      <c r="K1661">
        <v>9776</v>
      </c>
    </row>
    <row r="1662" spans="1:11" x14ac:dyDescent="0.25">
      <c r="A1662" t="s">
        <v>4354</v>
      </c>
      <c r="B1662" t="s">
        <v>8624</v>
      </c>
      <c r="C1662" t="s">
        <v>5774</v>
      </c>
      <c r="D1662" t="s">
        <v>5775</v>
      </c>
      <c r="E1662">
        <v>1804</v>
      </c>
      <c r="F1662" t="str">
        <f t="shared" si="26"/>
        <v>19th</v>
      </c>
      <c r="H1662" t="s">
        <v>4402</v>
      </c>
      <c r="J1662" t="s">
        <v>4442</v>
      </c>
      <c r="K1662">
        <v>112441</v>
      </c>
    </row>
    <row r="1663" spans="1:11" x14ac:dyDescent="0.25">
      <c r="A1663" t="s">
        <v>4354</v>
      </c>
      <c r="B1663" t="s">
        <v>4379</v>
      </c>
      <c r="C1663" t="s">
        <v>5818</v>
      </c>
      <c r="D1663" t="s">
        <v>5819</v>
      </c>
      <c r="E1663">
        <v>1814</v>
      </c>
      <c r="F1663" t="str">
        <f t="shared" si="26"/>
        <v>19th</v>
      </c>
      <c r="H1663" t="s">
        <v>4542</v>
      </c>
      <c r="J1663" t="s">
        <v>4442</v>
      </c>
      <c r="K1663">
        <v>34782</v>
      </c>
    </row>
    <row r="1664" spans="1:11" x14ac:dyDescent="0.25">
      <c r="A1664" t="s">
        <v>4354</v>
      </c>
      <c r="B1664" t="s">
        <v>4379</v>
      </c>
      <c r="C1664" t="s">
        <v>6094</v>
      </c>
      <c r="D1664" t="s">
        <v>6274</v>
      </c>
      <c r="E1664">
        <v>1853</v>
      </c>
      <c r="F1664" t="str">
        <f t="shared" si="26"/>
        <v>19th</v>
      </c>
      <c r="H1664" t="s">
        <v>4382</v>
      </c>
      <c r="J1664" t="s">
        <v>4379</v>
      </c>
      <c r="K1664">
        <v>32924</v>
      </c>
    </row>
    <row r="1665" spans="1:11" x14ac:dyDescent="0.25">
      <c r="A1665" t="s">
        <v>4354</v>
      </c>
      <c r="B1665" t="s">
        <v>4379</v>
      </c>
      <c r="C1665" t="s">
        <v>6094</v>
      </c>
      <c r="D1665" t="s">
        <v>6095</v>
      </c>
      <c r="E1665">
        <v>1840</v>
      </c>
      <c r="F1665" t="str">
        <f t="shared" si="26"/>
        <v>19th</v>
      </c>
      <c r="H1665" t="s">
        <v>4472</v>
      </c>
      <c r="J1665" t="s">
        <v>4442</v>
      </c>
      <c r="K1665">
        <v>43982</v>
      </c>
    </row>
    <row r="1666" spans="1:11" x14ac:dyDescent="0.25">
      <c r="A1666" t="s">
        <v>4354</v>
      </c>
      <c r="B1666" t="s">
        <v>4379</v>
      </c>
      <c r="C1666" t="s">
        <v>6094</v>
      </c>
      <c r="D1666" t="s">
        <v>6284</v>
      </c>
      <c r="E1666">
        <v>1854</v>
      </c>
      <c r="F1666" t="str">
        <f t="shared" si="26"/>
        <v>19th</v>
      </c>
      <c r="H1666" t="s">
        <v>4382</v>
      </c>
      <c r="J1666" t="s">
        <v>4379</v>
      </c>
      <c r="K1666">
        <v>2858</v>
      </c>
    </row>
    <row r="1667" spans="1:11" x14ac:dyDescent="0.25">
      <c r="A1667" t="s">
        <v>4354</v>
      </c>
      <c r="B1667" t="s">
        <v>8625</v>
      </c>
      <c r="C1667" t="s">
        <v>6094</v>
      </c>
      <c r="D1667" t="s">
        <v>6285</v>
      </c>
      <c r="E1667">
        <v>1854</v>
      </c>
      <c r="F1667" t="str">
        <f t="shared" si="26"/>
        <v>19th</v>
      </c>
      <c r="H1667" t="s">
        <v>4382</v>
      </c>
      <c r="J1667" t="s">
        <v>4379</v>
      </c>
      <c r="K1667">
        <v>63669</v>
      </c>
    </row>
    <row r="1668" spans="1:11" x14ac:dyDescent="0.25">
      <c r="A1668" t="s">
        <v>4354</v>
      </c>
      <c r="B1668" t="s">
        <v>8626</v>
      </c>
      <c r="C1668" t="s">
        <v>6094</v>
      </c>
      <c r="D1668" t="s">
        <v>6254</v>
      </c>
      <c r="E1668">
        <v>1852</v>
      </c>
      <c r="F1668" t="str">
        <f t="shared" si="26"/>
        <v>19th</v>
      </c>
      <c r="H1668" t="s">
        <v>4382</v>
      </c>
      <c r="J1668" t="s">
        <v>4379</v>
      </c>
      <c r="K1668">
        <v>114256</v>
      </c>
    </row>
    <row r="1669" spans="1:11" x14ac:dyDescent="0.25">
      <c r="A1669" t="s">
        <v>4354</v>
      </c>
      <c r="B1669" t="s">
        <v>8627</v>
      </c>
      <c r="C1669" t="s">
        <v>6094</v>
      </c>
      <c r="D1669" t="s">
        <v>6255</v>
      </c>
      <c r="E1669">
        <v>1852</v>
      </c>
      <c r="F1669" t="str">
        <f t="shared" si="26"/>
        <v>19th</v>
      </c>
      <c r="H1669" t="s">
        <v>4382</v>
      </c>
      <c r="J1669" t="s">
        <v>4379</v>
      </c>
      <c r="K1669">
        <v>13358</v>
      </c>
    </row>
    <row r="1670" spans="1:11" x14ac:dyDescent="0.25">
      <c r="A1670" t="s">
        <v>4354</v>
      </c>
      <c r="B1670" t="s">
        <v>4379</v>
      </c>
      <c r="C1670" t="s">
        <v>6094</v>
      </c>
      <c r="D1670" t="s">
        <v>6286</v>
      </c>
      <c r="E1670">
        <v>1854</v>
      </c>
      <c r="F1670" t="str">
        <f t="shared" si="26"/>
        <v>19th</v>
      </c>
      <c r="H1670" t="s">
        <v>4382</v>
      </c>
      <c r="J1670" t="s">
        <v>4379</v>
      </c>
      <c r="K1670">
        <v>4438</v>
      </c>
    </row>
    <row r="1671" spans="1:11" x14ac:dyDescent="0.25">
      <c r="A1671" t="s">
        <v>4354</v>
      </c>
      <c r="B1671" t="s">
        <v>4379</v>
      </c>
      <c r="C1671" t="s">
        <v>6094</v>
      </c>
      <c r="D1671" t="s">
        <v>6275</v>
      </c>
      <c r="E1671">
        <v>1853</v>
      </c>
      <c r="F1671" t="str">
        <f t="shared" si="26"/>
        <v>19th</v>
      </c>
      <c r="H1671" t="s">
        <v>4382</v>
      </c>
      <c r="J1671" t="s">
        <v>4379</v>
      </c>
      <c r="K1671">
        <v>7969</v>
      </c>
    </row>
    <row r="1672" spans="1:11" x14ac:dyDescent="0.25">
      <c r="A1672" t="s">
        <v>4354</v>
      </c>
      <c r="B1672" t="s">
        <v>4379</v>
      </c>
      <c r="C1672" t="s">
        <v>6094</v>
      </c>
      <c r="D1672" t="s">
        <v>6287</v>
      </c>
      <c r="E1672">
        <v>1854</v>
      </c>
      <c r="F1672" t="str">
        <f t="shared" si="26"/>
        <v>19th</v>
      </c>
      <c r="H1672" t="s">
        <v>4382</v>
      </c>
      <c r="J1672" t="s">
        <v>4379</v>
      </c>
      <c r="K1672">
        <v>9748</v>
      </c>
    </row>
    <row r="1673" spans="1:11" x14ac:dyDescent="0.25">
      <c r="A1673" t="s">
        <v>4354</v>
      </c>
      <c r="B1673" t="s">
        <v>4379</v>
      </c>
      <c r="C1673" t="s">
        <v>6094</v>
      </c>
      <c r="D1673" t="s">
        <v>6096</v>
      </c>
      <c r="E1673">
        <v>1840</v>
      </c>
      <c r="F1673" t="str">
        <f t="shared" si="26"/>
        <v>19th</v>
      </c>
      <c r="H1673" t="s">
        <v>4472</v>
      </c>
      <c r="J1673" t="s">
        <v>4442</v>
      </c>
      <c r="K1673">
        <v>25277</v>
      </c>
    </row>
    <row r="1674" spans="1:11" x14ac:dyDescent="0.25">
      <c r="A1674" t="s">
        <v>4354</v>
      </c>
      <c r="B1674" t="s">
        <v>8628</v>
      </c>
      <c r="C1674" t="s">
        <v>5759</v>
      </c>
      <c r="D1674" t="s">
        <v>5838</v>
      </c>
      <c r="E1674">
        <v>1820</v>
      </c>
      <c r="F1674" t="str">
        <f t="shared" si="26"/>
        <v>19th</v>
      </c>
      <c r="H1674" t="s">
        <v>4378</v>
      </c>
      <c r="J1674" t="s">
        <v>4379</v>
      </c>
      <c r="K1674">
        <v>22543</v>
      </c>
    </row>
    <row r="1675" spans="1:11" x14ac:dyDescent="0.25">
      <c r="A1675" t="s">
        <v>4354</v>
      </c>
      <c r="B1675" t="s">
        <v>4379</v>
      </c>
      <c r="C1675" t="s">
        <v>5759</v>
      </c>
      <c r="D1675" t="s">
        <v>6034</v>
      </c>
      <c r="E1675">
        <v>1837</v>
      </c>
      <c r="F1675" t="str">
        <f t="shared" si="26"/>
        <v>19th</v>
      </c>
      <c r="H1675" t="s">
        <v>4378</v>
      </c>
      <c r="J1675" t="s">
        <v>4379</v>
      </c>
      <c r="K1675">
        <v>26803</v>
      </c>
    </row>
    <row r="1676" spans="1:11" x14ac:dyDescent="0.25">
      <c r="A1676" t="s">
        <v>4354</v>
      </c>
      <c r="B1676" t="s">
        <v>4379</v>
      </c>
      <c r="C1676" t="s">
        <v>5759</v>
      </c>
      <c r="D1676" t="s">
        <v>5834</v>
      </c>
      <c r="E1676">
        <v>1818</v>
      </c>
      <c r="F1676" t="str">
        <f t="shared" si="26"/>
        <v>19th</v>
      </c>
      <c r="H1676" t="s">
        <v>4378</v>
      </c>
      <c r="J1676" t="s">
        <v>4442</v>
      </c>
      <c r="K1676">
        <v>44792</v>
      </c>
    </row>
    <row r="1677" spans="1:11" x14ac:dyDescent="0.25">
      <c r="A1677" t="s">
        <v>4354</v>
      </c>
      <c r="B1677" t="s">
        <v>4379</v>
      </c>
      <c r="C1677" t="s">
        <v>5759</v>
      </c>
      <c r="D1677" t="s">
        <v>5939</v>
      </c>
      <c r="E1677">
        <v>1832</v>
      </c>
      <c r="F1677" t="str">
        <f t="shared" si="26"/>
        <v>19th</v>
      </c>
      <c r="H1677" t="s">
        <v>4378</v>
      </c>
      <c r="J1677" t="s">
        <v>4442</v>
      </c>
      <c r="K1677">
        <v>4660</v>
      </c>
    </row>
    <row r="1678" spans="1:11" x14ac:dyDescent="0.25">
      <c r="A1678" t="s">
        <v>4354</v>
      </c>
      <c r="B1678" t="s">
        <v>4379</v>
      </c>
      <c r="C1678" t="s">
        <v>5759</v>
      </c>
      <c r="D1678" t="s">
        <v>5925</v>
      </c>
      <c r="E1678">
        <v>1831</v>
      </c>
      <c r="F1678" t="str">
        <f t="shared" si="26"/>
        <v>19th</v>
      </c>
      <c r="H1678" t="s">
        <v>4378</v>
      </c>
      <c r="J1678" t="s">
        <v>4442</v>
      </c>
      <c r="K1678">
        <v>64348</v>
      </c>
    </row>
    <row r="1679" spans="1:11" x14ac:dyDescent="0.25">
      <c r="A1679" t="s">
        <v>4354</v>
      </c>
      <c r="B1679" t="s">
        <v>4379</v>
      </c>
      <c r="C1679" t="s">
        <v>5759</v>
      </c>
      <c r="D1679" t="s">
        <v>5760</v>
      </c>
      <c r="E1679">
        <v>1802</v>
      </c>
      <c r="F1679" t="str">
        <f t="shared" si="26"/>
        <v>19th</v>
      </c>
      <c r="H1679" t="s">
        <v>4378</v>
      </c>
      <c r="J1679" t="s">
        <v>4379</v>
      </c>
      <c r="K1679">
        <v>18589</v>
      </c>
    </row>
    <row r="1680" spans="1:11" x14ac:dyDescent="0.25">
      <c r="A1680" t="s">
        <v>4354</v>
      </c>
      <c r="B1680" t="s">
        <v>4379</v>
      </c>
      <c r="C1680" t="s">
        <v>5759</v>
      </c>
      <c r="D1680" t="s">
        <v>5773</v>
      </c>
      <c r="E1680">
        <v>1803</v>
      </c>
      <c r="F1680" t="str">
        <f t="shared" si="26"/>
        <v>19th</v>
      </c>
      <c r="H1680" t="s">
        <v>4378</v>
      </c>
      <c r="J1680" t="s">
        <v>4379</v>
      </c>
      <c r="K1680">
        <v>15757</v>
      </c>
    </row>
    <row r="1681" spans="1:11" x14ac:dyDescent="0.25">
      <c r="A1681" t="s">
        <v>4354</v>
      </c>
      <c r="B1681" t="s">
        <v>4379</v>
      </c>
      <c r="C1681" t="s">
        <v>5759</v>
      </c>
      <c r="D1681" t="s">
        <v>5839</v>
      </c>
      <c r="E1681">
        <v>1820</v>
      </c>
      <c r="F1681" t="str">
        <f t="shared" si="26"/>
        <v>19th</v>
      </c>
      <c r="H1681" t="s">
        <v>4378</v>
      </c>
      <c r="J1681" t="s">
        <v>4379</v>
      </c>
      <c r="K1681">
        <v>2322</v>
      </c>
    </row>
    <row r="1682" spans="1:11" x14ac:dyDescent="0.25">
      <c r="A1682" t="s">
        <v>4354</v>
      </c>
      <c r="B1682" t="s">
        <v>4379</v>
      </c>
      <c r="C1682" t="s">
        <v>5759</v>
      </c>
      <c r="D1682" t="s">
        <v>5915</v>
      </c>
      <c r="E1682">
        <v>1830</v>
      </c>
      <c r="F1682" t="str">
        <f t="shared" si="26"/>
        <v>19th</v>
      </c>
      <c r="H1682" t="s">
        <v>4378</v>
      </c>
      <c r="J1682" t="s">
        <v>4379</v>
      </c>
      <c r="K1682">
        <v>42917</v>
      </c>
    </row>
    <row r="1683" spans="1:11" x14ac:dyDescent="0.25">
      <c r="A1683" t="s">
        <v>4354</v>
      </c>
      <c r="B1683" t="s">
        <v>8629</v>
      </c>
      <c r="C1683" t="s">
        <v>5759</v>
      </c>
      <c r="D1683" t="s">
        <v>5940</v>
      </c>
      <c r="E1683">
        <v>1832</v>
      </c>
      <c r="F1683" t="str">
        <f t="shared" si="26"/>
        <v>19th</v>
      </c>
      <c r="H1683" t="s">
        <v>4378</v>
      </c>
      <c r="J1683" t="s">
        <v>4379</v>
      </c>
      <c r="K1683">
        <v>34354</v>
      </c>
    </row>
    <row r="1684" spans="1:11" x14ac:dyDescent="0.25">
      <c r="A1684" t="s">
        <v>4354</v>
      </c>
      <c r="B1684" t="s">
        <v>4379</v>
      </c>
      <c r="C1684" t="s">
        <v>5759</v>
      </c>
      <c r="D1684" t="s">
        <v>5843</v>
      </c>
      <c r="E1684">
        <v>1821</v>
      </c>
      <c r="F1684" t="str">
        <f t="shared" si="26"/>
        <v>19th</v>
      </c>
      <c r="H1684" t="s">
        <v>4378</v>
      </c>
      <c r="J1684" t="s">
        <v>4442</v>
      </c>
      <c r="K1684">
        <v>16827</v>
      </c>
    </row>
    <row r="1685" spans="1:11" x14ac:dyDescent="0.25">
      <c r="A1685" t="s">
        <v>4354</v>
      </c>
      <c r="B1685" t="s">
        <v>4379</v>
      </c>
      <c r="C1685" t="s">
        <v>5759</v>
      </c>
      <c r="D1685" t="s">
        <v>5761</v>
      </c>
      <c r="E1685">
        <v>1802</v>
      </c>
      <c r="F1685" t="str">
        <f t="shared" si="26"/>
        <v>19th</v>
      </c>
      <c r="H1685" t="s">
        <v>4378</v>
      </c>
      <c r="J1685" t="s">
        <v>4379</v>
      </c>
      <c r="K1685">
        <v>13418</v>
      </c>
    </row>
    <row r="1686" spans="1:11" x14ac:dyDescent="0.25">
      <c r="A1686" t="s">
        <v>4354</v>
      </c>
      <c r="B1686" t="s">
        <v>8630</v>
      </c>
      <c r="C1686" t="s">
        <v>5759</v>
      </c>
      <c r="D1686" t="s">
        <v>5835</v>
      </c>
      <c r="E1686">
        <v>1819</v>
      </c>
      <c r="F1686" t="str">
        <f t="shared" si="26"/>
        <v>19th</v>
      </c>
      <c r="H1686" t="s">
        <v>4378</v>
      </c>
      <c r="J1686" t="s">
        <v>4379</v>
      </c>
      <c r="K1686">
        <v>23853</v>
      </c>
    </row>
    <row r="1687" spans="1:11" x14ac:dyDescent="0.25">
      <c r="A1687" t="s">
        <v>4354</v>
      </c>
      <c r="B1687" t="s">
        <v>4379</v>
      </c>
      <c r="C1687" t="s">
        <v>5759</v>
      </c>
      <c r="D1687" t="s">
        <v>5966</v>
      </c>
      <c r="E1687">
        <v>1833</v>
      </c>
      <c r="F1687" t="str">
        <f t="shared" si="26"/>
        <v>19th</v>
      </c>
      <c r="H1687" t="s">
        <v>4378</v>
      </c>
      <c r="J1687" t="s">
        <v>4442</v>
      </c>
      <c r="K1687">
        <v>9156</v>
      </c>
    </row>
    <row r="1688" spans="1:11" x14ac:dyDescent="0.25">
      <c r="A1688" t="s">
        <v>4354</v>
      </c>
      <c r="B1688" t="s">
        <v>4379</v>
      </c>
      <c r="C1688" t="s">
        <v>5759</v>
      </c>
      <c r="D1688" t="s">
        <v>5853</v>
      </c>
      <c r="E1688">
        <v>1822</v>
      </c>
      <c r="F1688" t="str">
        <f t="shared" si="26"/>
        <v>19th</v>
      </c>
      <c r="H1688" t="s">
        <v>4378</v>
      </c>
      <c r="J1688" t="s">
        <v>4442</v>
      </c>
      <c r="K1688">
        <v>17867</v>
      </c>
    </row>
    <row r="1689" spans="1:11" x14ac:dyDescent="0.25">
      <c r="A1689" t="s">
        <v>4354</v>
      </c>
      <c r="B1689" t="s">
        <v>8631</v>
      </c>
      <c r="C1689" t="s">
        <v>6057</v>
      </c>
      <c r="D1689" t="s">
        <v>6058</v>
      </c>
      <c r="E1689">
        <v>1838</v>
      </c>
      <c r="F1689" t="str">
        <f t="shared" si="26"/>
        <v>19th</v>
      </c>
      <c r="H1689" t="s">
        <v>4402</v>
      </c>
      <c r="J1689" t="s">
        <v>4442</v>
      </c>
      <c r="K1689">
        <v>59055</v>
      </c>
    </row>
    <row r="1690" spans="1:11" x14ac:dyDescent="0.25">
      <c r="A1690" t="s">
        <v>4354</v>
      </c>
      <c r="B1690" t="s">
        <v>4379</v>
      </c>
      <c r="C1690" t="s">
        <v>6464</v>
      </c>
      <c r="D1690" t="s">
        <v>6573</v>
      </c>
      <c r="E1690">
        <v>1879</v>
      </c>
      <c r="F1690" t="str">
        <f t="shared" si="26"/>
        <v>19th</v>
      </c>
      <c r="H1690" t="s">
        <v>4472</v>
      </c>
      <c r="J1690" t="s">
        <v>4442</v>
      </c>
      <c r="K1690">
        <v>24492</v>
      </c>
    </row>
    <row r="1691" spans="1:11" x14ac:dyDescent="0.25">
      <c r="A1691" t="s">
        <v>4354</v>
      </c>
      <c r="B1691" t="s">
        <v>4379</v>
      </c>
      <c r="C1691" t="s">
        <v>6464</v>
      </c>
      <c r="D1691" t="s">
        <v>6465</v>
      </c>
      <c r="E1691">
        <v>1869</v>
      </c>
      <c r="F1691" t="str">
        <f t="shared" si="26"/>
        <v>19th</v>
      </c>
      <c r="H1691" t="s">
        <v>4472</v>
      </c>
      <c r="J1691" t="s">
        <v>4442</v>
      </c>
      <c r="K1691">
        <v>26184</v>
      </c>
    </row>
    <row r="1692" spans="1:11" x14ac:dyDescent="0.25">
      <c r="A1692" t="s">
        <v>4354</v>
      </c>
      <c r="B1692" t="s">
        <v>4379</v>
      </c>
      <c r="C1692" t="s">
        <v>6464</v>
      </c>
      <c r="D1692" t="s">
        <v>6574</v>
      </c>
      <c r="E1692">
        <v>1879</v>
      </c>
      <c r="F1692" t="str">
        <f t="shared" si="26"/>
        <v>19th</v>
      </c>
      <c r="H1692" t="s">
        <v>4472</v>
      </c>
      <c r="J1692" t="s">
        <v>4442</v>
      </c>
      <c r="K1692">
        <v>9669</v>
      </c>
    </row>
    <row r="1693" spans="1:11" x14ac:dyDescent="0.25">
      <c r="A1693" t="s">
        <v>4354</v>
      </c>
      <c r="B1693" t="s">
        <v>8632</v>
      </c>
      <c r="C1693" t="s">
        <v>6629</v>
      </c>
      <c r="D1693" t="s">
        <v>6630</v>
      </c>
      <c r="E1693">
        <v>1884</v>
      </c>
      <c r="F1693" t="str">
        <f t="shared" si="26"/>
        <v>19th</v>
      </c>
      <c r="H1693" t="s">
        <v>4378</v>
      </c>
      <c r="J1693" t="s">
        <v>4442</v>
      </c>
      <c r="K1693">
        <v>96194</v>
      </c>
    </row>
    <row r="1694" spans="1:11" x14ac:dyDescent="0.25">
      <c r="A1694" t="s">
        <v>4354</v>
      </c>
      <c r="B1694" t="s">
        <v>8633</v>
      </c>
      <c r="C1694" t="s">
        <v>6729</v>
      </c>
      <c r="D1694" t="s">
        <v>6730</v>
      </c>
      <c r="E1694">
        <v>1891</v>
      </c>
      <c r="F1694" t="str">
        <f t="shared" si="26"/>
        <v>19th</v>
      </c>
      <c r="H1694" t="s">
        <v>4417</v>
      </c>
      <c r="J1694" t="s">
        <v>4379</v>
      </c>
      <c r="K1694">
        <v>100138</v>
      </c>
    </row>
    <row r="1695" spans="1:11" x14ac:dyDescent="0.25">
      <c r="A1695" t="s">
        <v>4354</v>
      </c>
      <c r="B1695" t="s">
        <v>8634</v>
      </c>
      <c r="C1695" t="s">
        <v>6729</v>
      </c>
      <c r="D1695" t="s">
        <v>6731</v>
      </c>
      <c r="E1695">
        <v>1891</v>
      </c>
      <c r="F1695" t="str">
        <f t="shared" si="26"/>
        <v>19th</v>
      </c>
      <c r="H1695" t="s">
        <v>4417</v>
      </c>
      <c r="J1695" t="s">
        <v>4379</v>
      </c>
      <c r="K1695">
        <v>79535</v>
      </c>
    </row>
    <row r="1696" spans="1:11" x14ac:dyDescent="0.25">
      <c r="A1696" t="s">
        <v>4354</v>
      </c>
      <c r="B1696" t="s">
        <v>8635</v>
      </c>
      <c r="C1696" t="s">
        <v>6729</v>
      </c>
      <c r="D1696" t="s">
        <v>6732</v>
      </c>
      <c r="E1696">
        <v>1891</v>
      </c>
      <c r="F1696" t="str">
        <f t="shared" si="26"/>
        <v>19th</v>
      </c>
      <c r="H1696" t="s">
        <v>4417</v>
      </c>
      <c r="J1696" t="s">
        <v>4379</v>
      </c>
      <c r="K1696">
        <v>103058</v>
      </c>
    </row>
    <row r="1697" spans="1:11" x14ac:dyDescent="0.25">
      <c r="A1697" t="s">
        <v>4354</v>
      </c>
      <c r="B1697" t="s">
        <v>4379</v>
      </c>
      <c r="C1697" t="s">
        <v>5733</v>
      </c>
      <c r="D1697" t="s">
        <v>5751</v>
      </c>
      <c r="E1697">
        <v>1801</v>
      </c>
      <c r="F1697" t="str">
        <f t="shared" si="26"/>
        <v>19th</v>
      </c>
      <c r="H1697" t="s">
        <v>4472</v>
      </c>
      <c r="J1697" t="s">
        <v>4442</v>
      </c>
      <c r="K1697">
        <v>14371</v>
      </c>
    </row>
    <row r="1698" spans="1:11" x14ac:dyDescent="0.25">
      <c r="A1698" t="s">
        <v>4354</v>
      </c>
      <c r="B1698" t="s">
        <v>8636</v>
      </c>
      <c r="C1698" t="s">
        <v>6131</v>
      </c>
      <c r="D1698" t="s">
        <v>6276</v>
      </c>
      <c r="E1698">
        <v>1853</v>
      </c>
      <c r="F1698" t="str">
        <f t="shared" si="26"/>
        <v>19th</v>
      </c>
      <c r="H1698" t="s">
        <v>4472</v>
      </c>
      <c r="J1698" t="s">
        <v>4383</v>
      </c>
      <c r="K1698">
        <v>22973</v>
      </c>
    </row>
    <row r="1699" spans="1:11" x14ac:dyDescent="0.25">
      <c r="A1699" t="s">
        <v>4354</v>
      </c>
      <c r="B1699" t="s">
        <v>4379</v>
      </c>
      <c r="C1699" t="s">
        <v>6131</v>
      </c>
      <c r="D1699" t="s">
        <v>6132</v>
      </c>
      <c r="E1699">
        <v>1843</v>
      </c>
      <c r="F1699" t="str">
        <f t="shared" ref="F1699:F1762" si="27">IF(E1699&lt;1200,"12th",IF(AND(1199&lt;E1699,E1699&lt;1300),"13th",IF(AND(1299&lt;E1699,E1699&lt;1400),"14th",IF(AND(1399&lt;E1699,E1699&lt;1500),"15th",IF(AND(1499&lt;E1699,E1699&lt;1600),"16th",IF(AND(1599&lt;E1699,E1699&lt;1700),"17th",IF(AND(1699&lt;E1699,E1699&lt;1800),"18th",IF(AND(1799&lt;E1699,E1699&lt;1900),"19th",IF(AND(1899&lt;E1699,E1699&lt;2000),"20th",)))))))))</f>
        <v>19th</v>
      </c>
      <c r="H1699" t="s">
        <v>4472</v>
      </c>
      <c r="J1699" t="s">
        <v>4383</v>
      </c>
      <c r="K1699">
        <v>17923</v>
      </c>
    </row>
    <row r="1700" spans="1:11" x14ac:dyDescent="0.25">
      <c r="A1700" t="s">
        <v>4354</v>
      </c>
      <c r="B1700" t="s">
        <v>8637</v>
      </c>
      <c r="C1700" t="s">
        <v>6336</v>
      </c>
      <c r="D1700" t="s">
        <v>6338</v>
      </c>
      <c r="E1700">
        <v>1859</v>
      </c>
      <c r="F1700" t="str">
        <f t="shared" si="27"/>
        <v>19th</v>
      </c>
      <c r="H1700" t="s">
        <v>4378</v>
      </c>
      <c r="J1700" t="s">
        <v>4442</v>
      </c>
      <c r="K1700">
        <v>128938</v>
      </c>
    </row>
    <row r="1701" spans="1:11" x14ac:dyDescent="0.25">
      <c r="A1701" t="s">
        <v>4354</v>
      </c>
      <c r="B1701" t="s">
        <v>8638</v>
      </c>
      <c r="C1701" t="s">
        <v>6336</v>
      </c>
      <c r="D1701" t="s">
        <v>6339</v>
      </c>
      <c r="E1701">
        <v>1859</v>
      </c>
      <c r="F1701" t="str">
        <f t="shared" si="27"/>
        <v>19th</v>
      </c>
      <c r="H1701" t="s">
        <v>4378</v>
      </c>
      <c r="J1701" t="s">
        <v>4442</v>
      </c>
      <c r="K1701">
        <v>143088</v>
      </c>
    </row>
    <row r="1702" spans="1:11" x14ac:dyDescent="0.25">
      <c r="A1702" t="s">
        <v>4354</v>
      </c>
      <c r="B1702" t="s">
        <v>4379</v>
      </c>
      <c r="C1702" t="s">
        <v>6336</v>
      </c>
      <c r="D1702" t="s">
        <v>6340</v>
      </c>
      <c r="E1702">
        <v>1859</v>
      </c>
      <c r="F1702" t="str">
        <f t="shared" si="27"/>
        <v>19th</v>
      </c>
      <c r="H1702" t="s">
        <v>4378</v>
      </c>
      <c r="J1702" t="s">
        <v>4442</v>
      </c>
      <c r="K1702">
        <v>103715</v>
      </c>
    </row>
    <row r="1703" spans="1:11" x14ac:dyDescent="0.25">
      <c r="A1703" t="s">
        <v>4354</v>
      </c>
      <c r="B1703" t="s">
        <v>4379</v>
      </c>
      <c r="C1703" t="s">
        <v>6336</v>
      </c>
      <c r="D1703" t="s">
        <v>6341</v>
      </c>
      <c r="E1703">
        <v>1859</v>
      </c>
      <c r="F1703" t="str">
        <f t="shared" si="27"/>
        <v>19th</v>
      </c>
      <c r="H1703" t="s">
        <v>4378</v>
      </c>
      <c r="J1703" t="s">
        <v>4442</v>
      </c>
      <c r="K1703">
        <v>103520</v>
      </c>
    </row>
    <row r="1704" spans="1:11" x14ac:dyDescent="0.25">
      <c r="A1704" t="s">
        <v>4354</v>
      </c>
      <c r="B1704" t="s">
        <v>8639</v>
      </c>
      <c r="C1704" t="s">
        <v>6336</v>
      </c>
      <c r="D1704" t="s">
        <v>6337</v>
      </c>
      <c r="E1704">
        <v>1859</v>
      </c>
      <c r="F1704" t="str">
        <f t="shared" si="27"/>
        <v>19th</v>
      </c>
      <c r="H1704" t="s">
        <v>4378</v>
      </c>
      <c r="J1704" t="s">
        <v>4442</v>
      </c>
      <c r="K1704">
        <v>189440</v>
      </c>
    </row>
    <row r="1705" spans="1:11" x14ac:dyDescent="0.25">
      <c r="A1705" t="s">
        <v>4354</v>
      </c>
      <c r="B1705" t="s">
        <v>4379</v>
      </c>
      <c r="C1705" t="s">
        <v>6097</v>
      </c>
      <c r="D1705" t="s">
        <v>6216</v>
      </c>
      <c r="E1705">
        <v>1849</v>
      </c>
      <c r="F1705" t="str">
        <f t="shared" si="27"/>
        <v>19th</v>
      </c>
      <c r="H1705" t="s">
        <v>4417</v>
      </c>
      <c r="J1705" t="s">
        <v>4379</v>
      </c>
      <c r="K1705">
        <v>2573</v>
      </c>
    </row>
    <row r="1706" spans="1:11" x14ac:dyDescent="0.25">
      <c r="A1706" t="s">
        <v>4354</v>
      </c>
      <c r="B1706" t="s">
        <v>8640</v>
      </c>
      <c r="C1706" t="s">
        <v>6097</v>
      </c>
      <c r="D1706" t="s">
        <v>6098</v>
      </c>
      <c r="E1706">
        <v>1840</v>
      </c>
      <c r="F1706" t="str">
        <f t="shared" si="27"/>
        <v>19th</v>
      </c>
      <c r="H1706" t="s">
        <v>4402</v>
      </c>
      <c r="J1706" t="s">
        <v>4442</v>
      </c>
      <c r="K1706">
        <v>90059</v>
      </c>
    </row>
    <row r="1707" spans="1:11" x14ac:dyDescent="0.25">
      <c r="A1707" t="s">
        <v>4354</v>
      </c>
      <c r="B1707" t="s">
        <v>6174</v>
      </c>
      <c r="C1707" t="s">
        <v>6097</v>
      </c>
      <c r="D1707" t="s">
        <v>6173</v>
      </c>
      <c r="E1707">
        <v>1846</v>
      </c>
      <c r="F1707" t="str">
        <f t="shared" si="27"/>
        <v>19th</v>
      </c>
      <c r="H1707" t="s">
        <v>4417</v>
      </c>
      <c r="J1707" t="s">
        <v>4379</v>
      </c>
      <c r="K1707">
        <v>83914</v>
      </c>
    </row>
    <row r="1708" spans="1:11" x14ac:dyDescent="0.25">
      <c r="A1708" t="s">
        <v>4354</v>
      </c>
      <c r="B1708" t="s">
        <v>6377</v>
      </c>
      <c r="C1708" t="s">
        <v>6097</v>
      </c>
      <c r="D1708" t="s">
        <v>6376</v>
      </c>
      <c r="E1708">
        <v>1862</v>
      </c>
      <c r="F1708" t="str">
        <f t="shared" si="27"/>
        <v>19th</v>
      </c>
      <c r="H1708" t="s">
        <v>4417</v>
      </c>
      <c r="J1708" t="s">
        <v>4379</v>
      </c>
      <c r="K1708">
        <v>64180</v>
      </c>
    </row>
    <row r="1709" spans="1:11" x14ac:dyDescent="0.25">
      <c r="A1709" t="s">
        <v>4354</v>
      </c>
      <c r="B1709" t="s">
        <v>4379</v>
      </c>
      <c r="C1709" t="s">
        <v>6466</v>
      </c>
      <c r="D1709" t="s">
        <v>6563</v>
      </c>
      <c r="E1709">
        <v>1878</v>
      </c>
      <c r="F1709" t="str">
        <f t="shared" si="27"/>
        <v>19th</v>
      </c>
      <c r="H1709" t="s">
        <v>4382</v>
      </c>
      <c r="J1709" t="s">
        <v>4383</v>
      </c>
      <c r="K1709">
        <v>21838</v>
      </c>
    </row>
    <row r="1710" spans="1:11" x14ac:dyDescent="0.25">
      <c r="A1710" t="s">
        <v>4354</v>
      </c>
      <c r="B1710" t="s">
        <v>8641</v>
      </c>
      <c r="C1710" t="s">
        <v>6466</v>
      </c>
      <c r="D1710" t="s">
        <v>6467</v>
      </c>
      <c r="E1710">
        <v>1869</v>
      </c>
      <c r="F1710" t="str">
        <f t="shared" si="27"/>
        <v>19th</v>
      </c>
      <c r="H1710" t="s">
        <v>4382</v>
      </c>
      <c r="J1710" t="s">
        <v>4383</v>
      </c>
      <c r="K1710">
        <v>11229</v>
      </c>
    </row>
    <row r="1711" spans="1:11" x14ac:dyDescent="0.25">
      <c r="A1711" t="s">
        <v>4354</v>
      </c>
      <c r="B1711" t="s">
        <v>4379</v>
      </c>
      <c r="C1711" t="s">
        <v>6498</v>
      </c>
      <c r="D1711" t="s">
        <v>6499</v>
      </c>
      <c r="E1711">
        <v>1872</v>
      </c>
      <c r="F1711" t="str">
        <f t="shared" si="27"/>
        <v>19th</v>
      </c>
      <c r="H1711" t="s">
        <v>4402</v>
      </c>
      <c r="J1711" t="s">
        <v>4442</v>
      </c>
      <c r="K1711">
        <v>12845</v>
      </c>
    </row>
    <row r="1712" spans="1:11" x14ac:dyDescent="0.25">
      <c r="A1712" t="s">
        <v>4354</v>
      </c>
      <c r="B1712" t="s">
        <v>4379</v>
      </c>
      <c r="C1712" t="s">
        <v>5967</v>
      </c>
      <c r="D1712" t="s">
        <v>5968</v>
      </c>
      <c r="E1712">
        <v>1833</v>
      </c>
      <c r="F1712" t="str">
        <f t="shared" si="27"/>
        <v>19th</v>
      </c>
      <c r="H1712" t="s">
        <v>4382</v>
      </c>
      <c r="J1712" t="s">
        <v>4442</v>
      </c>
      <c r="K1712">
        <v>91610</v>
      </c>
    </row>
    <row r="1713" spans="1:11" x14ac:dyDescent="0.25">
      <c r="A1713" t="s">
        <v>4354</v>
      </c>
      <c r="B1713" t="s">
        <v>4379</v>
      </c>
      <c r="C1713" t="s">
        <v>5967</v>
      </c>
      <c r="D1713" t="s">
        <v>6027</v>
      </c>
      <c r="E1713">
        <v>1836</v>
      </c>
      <c r="F1713" t="str">
        <f t="shared" si="27"/>
        <v>19th</v>
      </c>
      <c r="H1713" t="s">
        <v>4402</v>
      </c>
      <c r="J1713" t="s">
        <v>4442</v>
      </c>
      <c r="K1713">
        <v>43515</v>
      </c>
    </row>
    <row r="1714" spans="1:11" x14ac:dyDescent="0.25">
      <c r="A1714" t="s">
        <v>4354</v>
      </c>
      <c r="B1714" t="s">
        <v>8642</v>
      </c>
      <c r="C1714" t="s">
        <v>5967</v>
      </c>
      <c r="D1714" t="s">
        <v>6028</v>
      </c>
      <c r="E1714">
        <v>1836</v>
      </c>
      <c r="F1714" t="str">
        <f t="shared" si="27"/>
        <v>19th</v>
      </c>
      <c r="H1714" t="s">
        <v>4382</v>
      </c>
      <c r="J1714" t="s">
        <v>4383</v>
      </c>
      <c r="K1714">
        <v>44658</v>
      </c>
    </row>
    <row r="1715" spans="1:11" x14ac:dyDescent="0.25">
      <c r="A1715" t="s">
        <v>4354</v>
      </c>
      <c r="B1715" t="s">
        <v>5790</v>
      </c>
      <c r="C1715" t="s">
        <v>5788</v>
      </c>
      <c r="D1715" t="s">
        <v>5789</v>
      </c>
      <c r="E1715">
        <v>1807</v>
      </c>
      <c r="F1715" t="str">
        <f t="shared" si="27"/>
        <v>19th</v>
      </c>
      <c r="H1715" t="s">
        <v>4417</v>
      </c>
      <c r="J1715" t="s">
        <v>4379</v>
      </c>
      <c r="K1715">
        <v>69845</v>
      </c>
    </row>
    <row r="1716" spans="1:11" x14ac:dyDescent="0.25">
      <c r="A1716" t="s">
        <v>4354</v>
      </c>
      <c r="B1716" t="s">
        <v>8643</v>
      </c>
      <c r="C1716" t="s">
        <v>6631</v>
      </c>
      <c r="D1716" t="s">
        <v>6667</v>
      </c>
      <c r="E1716">
        <v>1887</v>
      </c>
      <c r="F1716" t="str">
        <f t="shared" si="27"/>
        <v>19th</v>
      </c>
      <c r="H1716" t="s">
        <v>4378</v>
      </c>
      <c r="J1716" t="s">
        <v>4379</v>
      </c>
      <c r="K1716">
        <v>91598</v>
      </c>
    </row>
    <row r="1717" spans="1:11" x14ac:dyDescent="0.25">
      <c r="A1717" t="s">
        <v>4354</v>
      </c>
      <c r="B1717" t="s">
        <v>4379</v>
      </c>
      <c r="C1717" t="s">
        <v>6631</v>
      </c>
      <c r="D1717" t="s">
        <v>6850</v>
      </c>
      <c r="E1717">
        <v>1899</v>
      </c>
      <c r="F1717" t="str">
        <f t="shared" si="27"/>
        <v>19th</v>
      </c>
      <c r="H1717" t="s">
        <v>4378</v>
      </c>
      <c r="J1717" t="s">
        <v>4379</v>
      </c>
      <c r="K1717">
        <v>40781</v>
      </c>
    </row>
    <row r="1718" spans="1:11" x14ac:dyDescent="0.25">
      <c r="A1718" t="s">
        <v>4354</v>
      </c>
      <c r="B1718" t="s">
        <v>4379</v>
      </c>
      <c r="C1718" t="s">
        <v>6631</v>
      </c>
      <c r="D1718" t="s">
        <v>6757</v>
      </c>
      <c r="E1718">
        <v>1893</v>
      </c>
      <c r="F1718" t="str">
        <f t="shared" si="27"/>
        <v>19th</v>
      </c>
      <c r="H1718" t="s">
        <v>4378</v>
      </c>
      <c r="J1718" t="s">
        <v>4379</v>
      </c>
      <c r="K1718">
        <v>71629</v>
      </c>
    </row>
    <row r="1719" spans="1:11" x14ac:dyDescent="0.25">
      <c r="A1719" t="s">
        <v>4354</v>
      </c>
      <c r="B1719" t="s">
        <v>4379</v>
      </c>
      <c r="C1719" t="s">
        <v>6631</v>
      </c>
      <c r="D1719" t="s">
        <v>6632</v>
      </c>
      <c r="E1719">
        <v>1884</v>
      </c>
      <c r="F1719" t="str">
        <f t="shared" si="27"/>
        <v>19th</v>
      </c>
      <c r="H1719" t="s">
        <v>4378</v>
      </c>
      <c r="J1719" t="s">
        <v>4379</v>
      </c>
      <c r="K1719">
        <v>41563</v>
      </c>
    </row>
    <row r="1720" spans="1:11" x14ac:dyDescent="0.25">
      <c r="A1720" t="s">
        <v>4354</v>
      </c>
      <c r="B1720" t="s">
        <v>8644</v>
      </c>
      <c r="C1720" t="s">
        <v>6631</v>
      </c>
      <c r="D1720" t="s">
        <v>6646</v>
      </c>
      <c r="E1720">
        <v>1885</v>
      </c>
      <c r="F1720" t="str">
        <f t="shared" si="27"/>
        <v>19th</v>
      </c>
      <c r="H1720" t="s">
        <v>4378</v>
      </c>
      <c r="J1720" t="s">
        <v>4379</v>
      </c>
      <c r="K1720">
        <v>89121</v>
      </c>
    </row>
    <row r="1721" spans="1:11" x14ac:dyDescent="0.25">
      <c r="A1721" t="s">
        <v>4354</v>
      </c>
      <c r="B1721" t="s">
        <v>4379</v>
      </c>
      <c r="C1721" t="s">
        <v>6668</v>
      </c>
      <c r="D1721" t="s">
        <v>6669</v>
      </c>
      <c r="E1721">
        <v>1887</v>
      </c>
      <c r="F1721" t="str">
        <f t="shared" si="27"/>
        <v>19th</v>
      </c>
      <c r="H1721" t="s">
        <v>4382</v>
      </c>
      <c r="J1721" t="s">
        <v>4383</v>
      </c>
      <c r="K1721">
        <v>3265</v>
      </c>
    </row>
    <row r="1722" spans="1:11" x14ac:dyDescent="0.25">
      <c r="A1722" t="s">
        <v>4354</v>
      </c>
      <c r="B1722" t="s">
        <v>4379</v>
      </c>
      <c r="C1722" t="s">
        <v>6378</v>
      </c>
      <c r="D1722" t="s">
        <v>6379</v>
      </c>
      <c r="E1722">
        <v>1862</v>
      </c>
      <c r="F1722" t="str">
        <f t="shared" si="27"/>
        <v>19th</v>
      </c>
      <c r="H1722" t="s">
        <v>4378</v>
      </c>
      <c r="J1722" t="s">
        <v>4442</v>
      </c>
      <c r="K1722">
        <v>52758</v>
      </c>
    </row>
    <row r="1723" spans="1:11" x14ac:dyDescent="0.25">
      <c r="A1723" t="s">
        <v>4354</v>
      </c>
      <c r="B1723" t="s">
        <v>4379</v>
      </c>
      <c r="C1723" t="s">
        <v>6618</v>
      </c>
      <c r="D1723" t="s">
        <v>6685</v>
      </c>
      <c r="E1723">
        <v>1888</v>
      </c>
      <c r="F1723" t="str">
        <f t="shared" si="27"/>
        <v>19th</v>
      </c>
      <c r="H1723" t="s">
        <v>4389</v>
      </c>
      <c r="J1723" t="s">
        <v>4442</v>
      </c>
      <c r="K1723">
        <v>79158</v>
      </c>
    </row>
    <row r="1724" spans="1:11" x14ac:dyDescent="0.25">
      <c r="A1724" t="s">
        <v>4354</v>
      </c>
      <c r="B1724" t="s">
        <v>8645</v>
      </c>
      <c r="C1724" t="s">
        <v>6618</v>
      </c>
      <c r="D1724" t="s">
        <v>6708</v>
      </c>
      <c r="E1724">
        <v>1890</v>
      </c>
      <c r="F1724" t="str">
        <f t="shared" si="27"/>
        <v>19th</v>
      </c>
      <c r="H1724" t="s">
        <v>4402</v>
      </c>
      <c r="J1724" t="s">
        <v>4442</v>
      </c>
      <c r="K1724">
        <v>172763</v>
      </c>
    </row>
    <row r="1725" spans="1:11" x14ac:dyDescent="0.25">
      <c r="A1725" t="s">
        <v>4354</v>
      </c>
      <c r="B1725" t="s">
        <v>4379</v>
      </c>
      <c r="C1725" t="s">
        <v>6618</v>
      </c>
      <c r="D1725" t="s">
        <v>6619</v>
      </c>
      <c r="E1725">
        <v>1883</v>
      </c>
      <c r="F1725" t="str">
        <f t="shared" si="27"/>
        <v>19th</v>
      </c>
      <c r="H1725" t="s">
        <v>4481</v>
      </c>
      <c r="J1725" t="s">
        <v>4442</v>
      </c>
      <c r="K1725">
        <v>81362</v>
      </c>
    </row>
    <row r="1726" spans="1:11" x14ac:dyDescent="0.25">
      <c r="A1726" t="s">
        <v>4354</v>
      </c>
      <c r="B1726" t="s">
        <v>8646</v>
      </c>
      <c r="C1726" t="s">
        <v>6768</v>
      </c>
      <c r="D1726" t="s">
        <v>6769</v>
      </c>
      <c r="E1726">
        <v>1894</v>
      </c>
      <c r="F1726" t="str">
        <f t="shared" si="27"/>
        <v>19th</v>
      </c>
      <c r="H1726" t="s">
        <v>4378</v>
      </c>
      <c r="J1726" t="s">
        <v>4442</v>
      </c>
      <c r="K1726">
        <v>35542</v>
      </c>
    </row>
    <row r="1727" spans="1:11" x14ac:dyDescent="0.25">
      <c r="A1727" t="s">
        <v>4354</v>
      </c>
      <c r="B1727" t="s">
        <v>8647</v>
      </c>
      <c r="C1727" t="s">
        <v>6408</v>
      </c>
      <c r="D1727" t="s">
        <v>6409</v>
      </c>
      <c r="E1727">
        <v>1864</v>
      </c>
      <c r="F1727" t="str">
        <f t="shared" si="27"/>
        <v>19th</v>
      </c>
      <c r="H1727" t="s">
        <v>4402</v>
      </c>
      <c r="J1727" t="s">
        <v>4442</v>
      </c>
      <c r="K1727">
        <v>72722</v>
      </c>
    </row>
    <row r="1728" spans="1:11" x14ac:dyDescent="0.25">
      <c r="A1728" t="s">
        <v>4354</v>
      </c>
      <c r="B1728" t="s">
        <v>8648</v>
      </c>
      <c r="C1728" t="s">
        <v>6121</v>
      </c>
      <c r="D1728" t="s">
        <v>6122</v>
      </c>
      <c r="E1728">
        <v>1842</v>
      </c>
      <c r="F1728" t="str">
        <f t="shared" si="27"/>
        <v>19th</v>
      </c>
      <c r="H1728" t="s">
        <v>4378</v>
      </c>
      <c r="J1728" t="s">
        <v>4442</v>
      </c>
      <c r="K1728">
        <v>143726</v>
      </c>
    </row>
    <row r="1729" spans="1:11" x14ac:dyDescent="0.25">
      <c r="A1729" t="s">
        <v>4354</v>
      </c>
      <c r="B1729" t="s">
        <v>4379</v>
      </c>
      <c r="C1729" t="s">
        <v>6483</v>
      </c>
      <c r="D1729" t="s">
        <v>6500</v>
      </c>
      <c r="E1729">
        <v>1872</v>
      </c>
      <c r="F1729" t="str">
        <f t="shared" si="27"/>
        <v>19th</v>
      </c>
      <c r="H1729" t="s">
        <v>4382</v>
      </c>
      <c r="J1729" t="s">
        <v>4383</v>
      </c>
      <c r="K1729">
        <v>3079</v>
      </c>
    </row>
    <row r="1730" spans="1:11" x14ac:dyDescent="0.25">
      <c r="A1730" t="s">
        <v>4354</v>
      </c>
      <c r="B1730" t="s">
        <v>4379</v>
      </c>
      <c r="C1730" t="s">
        <v>6483</v>
      </c>
      <c r="D1730" t="s">
        <v>6514</v>
      </c>
      <c r="E1730">
        <v>1873</v>
      </c>
      <c r="F1730" t="str">
        <f t="shared" si="27"/>
        <v>19th</v>
      </c>
      <c r="H1730" t="s">
        <v>4382</v>
      </c>
      <c r="J1730" t="s">
        <v>4442</v>
      </c>
      <c r="K1730">
        <v>8459</v>
      </c>
    </row>
    <row r="1731" spans="1:11" x14ac:dyDescent="0.25">
      <c r="A1731" t="s">
        <v>4354</v>
      </c>
      <c r="B1731" t="s">
        <v>4379</v>
      </c>
      <c r="C1731" t="s">
        <v>6483</v>
      </c>
      <c r="D1731" t="s">
        <v>4686</v>
      </c>
      <c r="E1731">
        <v>1871</v>
      </c>
      <c r="F1731" t="str">
        <f t="shared" si="27"/>
        <v>19th</v>
      </c>
      <c r="H1731" t="s">
        <v>4382</v>
      </c>
      <c r="J1731" t="s">
        <v>4383</v>
      </c>
      <c r="K1731">
        <v>15063</v>
      </c>
    </row>
    <row r="1732" spans="1:11" x14ac:dyDescent="0.25">
      <c r="A1732" t="s">
        <v>4354</v>
      </c>
      <c r="B1732" t="s">
        <v>4379</v>
      </c>
      <c r="C1732" t="s">
        <v>6483</v>
      </c>
      <c r="D1732" t="s">
        <v>6515</v>
      </c>
      <c r="E1732">
        <v>1873</v>
      </c>
      <c r="F1732" t="str">
        <f t="shared" si="27"/>
        <v>19th</v>
      </c>
      <c r="H1732" t="s">
        <v>4382</v>
      </c>
      <c r="J1732" t="s">
        <v>4442</v>
      </c>
      <c r="K1732">
        <v>7595</v>
      </c>
    </row>
    <row r="1733" spans="1:11" x14ac:dyDescent="0.25">
      <c r="A1733" t="s">
        <v>4354</v>
      </c>
      <c r="B1733" t="s">
        <v>8649</v>
      </c>
      <c r="C1733" t="s">
        <v>6733</v>
      </c>
      <c r="D1733" t="s">
        <v>6734</v>
      </c>
      <c r="E1733">
        <v>1891</v>
      </c>
      <c r="F1733" t="str">
        <f t="shared" si="27"/>
        <v>19th</v>
      </c>
      <c r="H1733" t="s">
        <v>4382</v>
      </c>
      <c r="J1733" t="s">
        <v>4383</v>
      </c>
      <c r="K1733">
        <v>18989</v>
      </c>
    </row>
    <row r="1734" spans="1:11" x14ac:dyDescent="0.25">
      <c r="A1734" t="s">
        <v>4354</v>
      </c>
      <c r="B1734" t="s">
        <v>4379</v>
      </c>
      <c r="C1734" t="s">
        <v>6830</v>
      </c>
      <c r="D1734" t="s">
        <v>6831</v>
      </c>
      <c r="E1734">
        <v>1898</v>
      </c>
      <c r="F1734" t="str">
        <f t="shared" si="27"/>
        <v>19th</v>
      </c>
      <c r="H1734" t="s">
        <v>4472</v>
      </c>
      <c r="J1734" t="s">
        <v>4383</v>
      </c>
      <c r="K1734">
        <v>36001</v>
      </c>
    </row>
    <row r="1735" spans="1:11" x14ac:dyDescent="0.25">
      <c r="A1735" t="s">
        <v>4354</v>
      </c>
      <c r="B1735" t="s">
        <v>6257</v>
      </c>
      <c r="C1735" t="s">
        <v>5890</v>
      </c>
      <c r="D1735" t="s">
        <v>6256</v>
      </c>
      <c r="E1735">
        <v>1852</v>
      </c>
      <c r="F1735" t="str">
        <f t="shared" si="27"/>
        <v>19th</v>
      </c>
      <c r="H1735" t="s">
        <v>4417</v>
      </c>
      <c r="J1735" t="s">
        <v>4379</v>
      </c>
      <c r="K1735">
        <v>197763</v>
      </c>
    </row>
    <row r="1736" spans="1:11" x14ac:dyDescent="0.25">
      <c r="A1736" t="s">
        <v>4354</v>
      </c>
      <c r="B1736" t="s">
        <v>4379</v>
      </c>
      <c r="C1736" t="s">
        <v>5890</v>
      </c>
      <c r="D1736" t="s">
        <v>6468</v>
      </c>
      <c r="E1736">
        <v>1869</v>
      </c>
      <c r="F1736" t="str">
        <f t="shared" si="27"/>
        <v>19th</v>
      </c>
      <c r="H1736" t="s">
        <v>4481</v>
      </c>
      <c r="J1736" t="s">
        <v>4442</v>
      </c>
      <c r="K1736">
        <v>20917</v>
      </c>
    </row>
    <row r="1737" spans="1:11" x14ac:dyDescent="0.25">
      <c r="A1737" t="s">
        <v>4354</v>
      </c>
      <c r="B1737" t="s">
        <v>4379</v>
      </c>
      <c r="C1737" t="s">
        <v>5890</v>
      </c>
      <c r="D1737" t="s">
        <v>6469</v>
      </c>
      <c r="E1737">
        <v>1869</v>
      </c>
      <c r="F1737" t="str">
        <f t="shared" si="27"/>
        <v>19th</v>
      </c>
      <c r="H1737" t="s">
        <v>4481</v>
      </c>
      <c r="J1737" t="s">
        <v>4442</v>
      </c>
      <c r="K1737">
        <v>26066</v>
      </c>
    </row>
    <row r="1738" spans="1:11" x14ac:dyDescent="0.25">
      <c r="A1738" t="s">
        <v>4354</v>
      </c>
      <c r="B1738" t="s">
        <v>4379</v>
      </c>
      <c r="C1738" t="s">
        <v>5890</v>
      </c>
      <c r="D1738" t="s">
        <v>6470</v>
      </c>
      <c r="E1738">
        <v>1869</v>
      </c>
      <c r="F1738" t="str">
        <f t="shared" si="27"/>
        <v>19th</v>
      </c>
      <c r="H1738" t="s">
        <v>4389</v>
      </c>
      <c r="J1738" t="s">
        <v>4442</v>
      </c>
      <c r="K1738">
        <v>32736</v>
      </c>
    </row>
    <row r="1739" spans="1:11" x14ac:dyDescent="0.25">
      <c r="A1739" t="s">
        <v>4354</v>
      </c>
      <c r="B1739" t="s">
        <v>8650</v>
      </c>
      <c r="C1739" t="s">
        <v>5890</v>
      </c>
      <c r="D1739" t="s">
        <v>6342</v>
      </c>
      <c r="E1739">
        <v>1859</v>
      </c>
      <c r="F1739" t="str">
        <f t="shared" si="27"/>
        <v>19th</v>
      </c>
      <c r="H1739" t="s">
        <v>4402</v>
      </c>
      <c r="J1739" t="s">
        <v>4442</v>
      </c>
      <c r="K1739">
        <v>131858</v>
      </c>
    </row>
    <row r="1740" spans="1:11" x14ac:dyDescent="0.25">
      <c r="A1740" t="s">
        <v>4354</v>
      </c>
      <c r="B1740" t="s">
        <v>8651</v>
      </c>
      <c r="C1740" t="s">
        <v>5890</v>
      </c>
      <c r="D1740" t="s">
        <v>6099</v>
      </c>
      <c r="E1740">
        <v>1840</v>
      </c>
      <c r="F1740" t="str">
        <f t="shared" si="27"/>
        <v>19th</v>
      </c>
      <c r="H1740" t="s">
        <v>4402</v>
      </c>
      <c r="J1740" t="s">
        <v>4442</v>
      </c>
      <c r="K1740">
        <v>118449</v>
      </c>
    </row>
    <row r="1741" spans="1:11" x14ac:dyDescent="0.25">
      <c r="A1741" t="s">
        <v>4354</v>
      </c>
      <c r="B1741" t="s">
        <v>4379</v>
      </c>
      <c r="C1741" t="s">
        <v>5890</v>
      </c>
      <c r="D1741" t="s">
        <v>6123</v>
      </c>
      <c r="E1741">
        <v>1842</v>
      </c>
      <c r="F1741" t="str">
        <f t="shared" si="27"/>
        <v>19th</v>
      </c>
      <c r="H1741" t="s">
        <v>4402</v>
      </c>
      <c r="J1741" t="s">
        <v>4442</v>
      </c>
      <c r="K1741">
        <v>127653</v>
      </c>
    </row>
    <row r="1742" spans="1:11" x14ac:dyDescent="0.25">
      <c r="A1742" t="s">
        <v>4354</v>
      </c>
      <c r="B1742" t="s">
        <v>8652</v>
      </c>
      <c r="C1742" t="s">
        <v>5890</v>
      </c>
      <c r="D1742" t="s">
        <v>6208</v>
      </c>
      <c r="E1742">
        <v>1848</v>
      </c>
      <c r="F1742" t="str">
        <f t="shared" si="27"/>
        <v>19th</v>
      </c>
      <c r="H1742" t="s">
        <v>4402</v>
      </c>
      <c r="J1742" t="s">
        <v>4442</v>
      </c>
      <c r="K1742">
        <v>131878</v>
      </c>
    </row>
    <row r="1743" spans="1:11" x14ac:dyDescent="0.25">
      <c r="A1743" t="s">
        <v>4354</v>
      </c>
      <c r="B1743" t="s">
        <v>8653</v>
      </c>
      <c r="C1743" t="s">
        <v>5890</v>
      </c>
      <c r="D1743" t="s">
        <v>6343</v>
      </c>
      <c r="E1743">
        <v>1859</v>
      </c>
      <c r="F1743" t="str">
        <f t="shared" si="27"/>
        <v>19th</v>
      </c>
      <c r="H1743" t="s">
        <v>4402</v>
      </c>
      <c r="J1743" t="s">
        <v>4442</v>
      </c>
      <c r="K1743">
        <v>123341</v>
      </c>
    </row>
    <row r="1744" spans="1:11" x14ac:dyDescent="0.25">
      <c r="A1744" t="s">
        <v>4354</v>
      </c>
      <c r="B1744" t="s">
        <v>4379</v>
      </c>
      <c r="C1744" t="s">
        <v>5890</v>
      </c>
      <c r="D1744" t="s">
        <v>5891</v>
      </c>
      <c r="E1744">
        <v>1828</v>
      </c>
      <c r="F1744" t="str">
        <f t="shared" si="27"/>
        <v>19th</v>
      </c>
      <c r="H1744" t="s">
        <v>4402</v>
      </c>
      <c r="J1744" t="s">
        <v>4442</v>
      </c>
      <c r="K1744">
        <v>75634</v>
      </c>
    </row>
    <row r="1745" spans="1:11" x14ac:dyDescent="0.25">
      <c r="A1745" t="s">
        <v>4354</v>
      </c>
      <c r="B1745" t="s">
        <v>4379</v>
      </c>
      <c r="C1745" t="s">
        <v>5890</v>
      </c>
      <c r="D1745" t="s">
        <v>5904</v>
      </c>
      <c r="E1745">
        <v>1829</v>
      </c>
      <c r="F1745" t="str">
        <f t="shared" si="27"/>
        <v>19th</v>
      </c>
      <c r="H1745" t="s">
        <v>4382</v>
      </c>
      <c r="J1745" t="s">
        <v>4383</v>
      </c>
      <c r="K1745">
        <v>23564</v>
      </c>
    </row>
    <row r="1746" spans="1:11" x14ac:dyDescent="0.25">
      <c r="A1746" t="s">
        <v>4354</v>
      </c>
      <c r="B1746" t="s">
        <v>8654</v>
      </c>
      <c r="C1746" t="s">
        <v>5890</v>
      </c>
      <c r="D1746" t="s">
        <v>5981</v>
      </c>
      <c r="E1746">
        <v>1834</v>
      </c>
      <c r="F1746" t="str">
        <f t="shared" si="27"/>
        <v>19th</v>
      </c>
      <c r="H1746" t="s">
        <v>4378</v>
      </c>
      <c r="J1746" t="s">
        <v>4442</v>
      </c>
      <c r="K1746">
        <v>132295</v>
      </c>
    </row>
    <row r="1747" spans="1:11" x14ac:dyDescent="0.25">
      <c r="A1747" t="s">
        <v>4354</v>
      </c>
      <c r="B1747" t="s">
        <v>4379</v>
      </c>
      <c r="C1747" t="s">
        <v>5667</v>
      </c>
      <c r="D1747" t="s">
        <v>5746</v>
      </c>
      <c r="E1747">
        <v>1800</v>
      </c>
      <c r="F1747" t="str">
        <f t="shared" si="27"/>
        <v>19th</v>
      </c>
      <c r="H1747" t="s">
        <v>4417</v>
      </c>
      <c r="J1747" t="s">
        <v>4379</v>
      </c>
      <c r="K1747">
        <v>13956</v>
      </c>
    </row>
    <row r="1748" spans="1:11" x14ac:dyDescent="0.25">
      <c r="A1748" t="s">
        <v>4354</v>
      </c>
      <c r="B1748" t="s">
        <v>8655</v>
      </c>
      <c r="C1748" t="s">
        <v>5504</v>
      </c>
      <c r="D1748" t="s">
        <v>5820</v>
      </c>
      <c r="E1748">
        <v>1814</v>
      </c>
      <c r="F1748" t="str">
        <f t="shared" si="27"/>
        <v>19th</v>
      </c>
      <c r="H1748" t="s">
        <v>4402</v>
      </c>
      <c r="J1748" t="s">
        <v>4442</v>
      </c>
      <c r="K1748">
        <v>297718</v>
      </c>
    </row>
    <row r="1749" spans="1:11" x14ac:dyDescent="0.25">
      <c r="A1749" t="s">
        <v>4354</v>
      </c>
      <c r="B1749" t="s">
        <v>8656</v>
      </c>
      <c r="C1749" t="s">
        <v>5941</v>
      </c>
      <c r="D1749" t="s">
        <v>6124</v>
      </c>
      <c r="E1749">
        <v>1842</v>
      </c>
      <c r="F1749" t="str">
        <f t="shared" si="27"/>
        <v>19th</v>
      </c>
      <c r="H1749" t="s">
        <v>4378</v>
      </c>
      <c r="J1749" t="s">
        <v>4379</v>
      </c>
      <c r="K1749">
        <v>191298</v>
      </c>
    </row>
    <row r="1750" spans="1:11" x14ac:dyDescent="0.25">
      <c r="A1750" t="s">
        <v>4354</v>
      </c>
      <c r="B1750" t="s">
        <v>8657</v>
      </c>
      <c r="C1750" t="s">
        <v>5941</v>
      </c>
      <c r="D1750" t="s">
        <v>6133</v>
      </c>
      <c r="E1750">
        <v>1843</v>
      </c>
      <c r="F1750" t="str">
        <f t="shared" si="27"/>
        <v>19th</v>
      </c>
      <c r="H1750" t="s">
        <v>4378</v>
      </c>
      <c r="J1750" t="s">
        <v>4379</v>
      </c>
      <c r="K1750">
        <v>169677</v>
      </c>
    </row>
    <row r="1751" spans="1:11" x14ac:dyDescent="0.25">
      <c r="A1751" t="s">
        <v>4354</v>
      </c>
      <c r="B1751" t="s">
        <v>4379</v>
      </c>
      <c r="C1751" t="s">
        <v>5941</v>
      </c>
      <c r="D1751" t="s">
        <v>6344</v>
      </c>
      <c r="E1751">
        <v>1859</v>
      </c>
      <c r="F1751" t="str">
        <f t="shared" si="27"/>
        <v>19th</v>
      </c>
      <c r="H1751" t="s">
        <v>4378</v>
      </c>
      <c r="J1751" t="s">
        <v>4379</v>
      </c>
      <c r="K1751">
        <v>70392</v>
      </c>
    </row>
    <row r="1752" spans="1:11" x14ac:dyDescent="0.25">
      <c r="A1752" t="s">
        <v>4354</v>
      </c>
      <c r="B1752" t="s">
        <v>8658</v>
      </c>
      <c r="C1752" t="s">
        <v>5941</v>
      </c>
      <c r="D1752" t="s">
        <v>6223</v>
      </c>
      <c r="E1752">
        <v>1850</v>
      </c>
      <c r="F1752" t="str">
        <f t="shared" si="27"/>
        <v>19th</v>
      </c>
      <c r="H1752" t="s">
        <v>4378</v>
      </c>
      <c r="J1752" t="s">
        <v>4379</v>
      </c>
      <c r="K1752">
        <v>51992</v>
      </c>
    </row>
    <row r="1753" spans="1:11" x14ac:dyDescent="0.25">
      <c r="A1753" t="s">
        <v>4354</v>
      </c>
      <c r="B1753" t="s">
        <v>8659</v>
      </c>
      <c r="C1753" t="s">
        <v>5941</v>
      </c>
      <c r="D1753" t="s">
        <v>6292</v>
      </c>
      <c r="E1753">
        <v>1855</v>
      </c>
      <c r="F1753" t="str">
        <f t="shared" si="27"/>
        <v>19th</v>
      </c>
      <c r="H1753" t="s">
        <v>4481</v>
      </c>
      <c r="J1753" t="s">
        <v>4442</v>
      </c>
      <c r="K1753">
        <v>490251</v>
      </c>
    </row>
    <row r="1754" spans="1:11" x14ac:dyDescent="0.25">
      <c r="A1754" t="s">
        <v>4354</v>
      </c>
      <c r="B1754" t="s">
        <v>8660</v>
      </c>
      <c r="C1754" t="s">
        <v>5941</v>
      </c>
      <c r="D1754" t="s">
        <v>5942</v>
      </c>
      <c r="E1754">
        <v>1832</v>
      </c>
      <c r="F1754" t="str">
        <f t="shared" si="27"/>
        <v>19th</v>
      </c>
      <c r="H1754" t="s">
        <v>4378</v>
      </c>
      <c r="J1754" t="s">
        <v>4379</v>
      </c>
      <c r="K1754">
        <v>102663</v>
      </c>
    </row>
    <row r="1755" spans="1:11" x14ac:dyDescent="0.25">
      <c r="A1755" t="s">
        <v>4354</v>
      </c>
      <c r="B1755" t="s">
        <v>8661</v>
      </c>
      <c r="C1755" t="s">
        <v>5941</v>
      </c>
      <c r="D1755" t="s">
        <v>6134</v>
      </c>
      <c r="E1755">
        <v>1843</v>
      </c>
      <c r="F1755" t="str">
        <f t="shared" si="27"/>
        <v>19th</v>
      </c>
      <c r="H1755" t="s">
        <v>4378</v>
      </c>
      <c r="J1755" t="s">
        <v>4379</v>
      </c>
      <c r="K1755">
        <v>219241</v>
      </c>
    </row>
    <row r="1756" spans="1:11" x14ac:dyDescent="0.25">
      <c r="A1756" t="s">
        <v>4354</v>
      </c>
      <c r="B1756" t="s">
        <v>4379</v>
      </c>
      <c r="C1756" t="s">
        <v>5941</v>
      </c>
      <c r="D1756" t="s">
        <v>6175</v>
      </c>
      <c r="E1756">
        <v>1846</v>
      </c>
      <c r="F1756" t="str">
        <f t="shared" si="27"/>
        <v>19th</v>
      </c>
      <c r="H1756" t="s">
        <v>4378</v>
      </c>
      <c r="J1756" t="s">
        <v>4379</v>
      </c>
      <c r="K1756">
        <v>40087</v>
      </c>
    </row>
    <row r="1757" spans="1:11" x14ac:dyDescent="0.25">
      <c r="A1757" t="s">
        <v>4354</v>
      </c>
      <c r="B1757" t="s">
        <v>4379</v>
      </c>
      <c r="C1757" t="s">
        <v>5941</v>
      </c>
      <c r="D1757" t="s">
        <v>6277</v>
      </c>
      <c r="E1757">
        <v>1853</v>
      </c>
      <c r="F1757" t="str">
        <f t="shared" si="27"/>
        <v>19th</v>
      </c>
      <c r="H1757" t="s">
        <v>4378</v>
      </c>
      <c r="J1757" t="s">
        <v>4379</v>
      </c>
      <c r="K1757">
        <v>55001</v>
      </c>
    </row>
    <row r="1758" spans="1:11" x14ac:dyDescent="0.25">
      <c r="A1758" t="s">
        <v>4354</v>
      </c>
      <c r="B1758" t="s">
        <v>8662</v>
      </c>
      <c r="C1758" t="s">
        <v>5941</v>
      </c>
      <c r="D1758" t="s">
        <v>5969</v>
      </c>
      <c r="E1758">
        <v>1833</v>
      </c>
      <c r="F1758" t="str">
        <f t="shared" si="27"/>
        <v>19th</v>
      </c>
      <c r="H1758" t="s">
        <v>4378</v>
      </c>
      <c r="J1758" t="s">
        <v>4442</v>
      </c>
      <c r="K1758">
        <v>111345</v>
      </c>
    </row>
    <row r="1759" spans="1:11" x14ac:dyDescent="0.25">
      <c r="A1759" t="s">
        <v>4354</v>
      </c>
      <c r="B1759" t="s">
        <v>4379</v>
      </c>
      <c r="C1759" t="s">
        <v>5941</v>
      </c>
      <c r="D1759" t="s">
        <v>6073</v>
      </c>
      <c r="E1759">
        <v>1839</v>
      </c>
      <c r="F1759" t="str">
        <f t="shared" si="27"/>
        <v>19th</v>
      </c>
      <c r="H1759" t="s">
        <v>4378</v>
      </c>
      <c r="J1759" t="s">
        <v>4442</v>
      </c>
      <c r="K1759">
        <v>73232</v>
      </c>
    </row>
    <row r="1760" spans="1:11" x14ac:dyDescent="0.25">
      <c r="A1760" t="s">
        <v>4354</v>
      </c>
      <c r="B1760" t="s">
        <v>4379</v>
      </c>
      <c r="C1760" t="s">
        <v>5941</v>
      </c>
      <c r="D1760" t="s">
        <v>6035</v>
      </c>
      <c r="E1760">
        <v>1837</v>
      </c>
      <c r="F1760" t="str">
        <f t="shared" si="27"/>
        <v>19th</v>
      </c>
      <c r="H1760" t="s">
        <v>4870</v>
      </c>
      <c r="J1760" t="s">
        <v>4379</v>
      </c>
      <c r="K1760">
        <v>126194</v>
      </c>
    </row>
    <row r="1761" spans="1:11" x14ac:dyDescent="0.25">
      <c r="A1761" t="s">
        <v>4354</v>
      </c>
      <c r="B1761" t="s">
        <v>8663</v>
      </c>
      <c r="C1761" t="s">
        <v>5941</v>
      </c>
      <c r="D1761" t="s">
        <v>6125</v>
      </c>
      <c r="E1761">
        <v>1842</v>
      </c>
      <c r="F1761" t="str">
        <f t="shared" si="27"/>
        <v>19th</v>
      </c>
      <c r="H1761" t="s">
        <v>4870</v>
      </c>
      <c r="J1761" t="s">
        <v>4379</v>
      </c>
      <c r="K1761">
        <v>54538</v>
      </c>
    </row>
    <row r="1762" spans="1:11" x14ac:dyDescent="0.25">
      <c r="A1762" t="s">
        <v>4354</v>
      </c>
      <c r="B1762" t="s">
        <v>4379</v>
      </c>
      <c r="C1762" t="s">
        <v>6209</v>
      </c>
      <c r="D1762" t="s">
        <v>6210</v>
      </c>
      <c r="E1762">
        <v>1848</v>
      </c>
      <c r="F1762" t="str">
        <f t="shared" si="27"/>
        <v>19th</v>
      </c>
      <c r="H1762" t="s">
        <v>4378</v>
      </c>
      <c r="J1762" t="s">
        <v>4442</v>
      </c>
      <c r="K1762">
        <v>74040</v>
      </c>
    </row>
    <row r="1763" spans="1:11" x14ac:dyDescent="0.25">
      <c r="A1763" t="s">
        <v>4354</v>
      </c>
      <c r="B1763" t="s">
        <v>4379</v>
      </c>
      <c r="C1763" t="s">
        <v>6209</v>
      </c>
      <c r="D1763" t="s">
        <v>6235</v>
      </c>
      <c r="E1763">
        <v>1851</v>
      </c>
      <c r="F1763" t="str">
        <f t="shared" ref="F1763:F1826" si="28">IF(E1763&lt;1200,"12th",IF(AND(1199&lt;E1763,E1763&lt;1300),"13th",IF(AND(1299&lt;E1763,E1763&lt;1400),"14th",IF(AND(1399&lt;E1763,E1763&lt;1500),"15th",IF(AND(1499&lt;E1763,E1763&lt;1600),"16th",IF(AND(1599&lt;E1763,E1763&lt;1700),"17th",IF(AND(1699&lt;E1763,E1763&lt;1800),"18th",IF(AND(1799&lt;E1763,E1763&lt;1900),"19th",IF(AND(1899&lt;E1763,E1763&lt;2000),"20th",)))))))))</f>
        <v>19th</v>
      </c>
      <c r="H1763" t="s">
        <v>4378</v>
      </c>
      <c r="J1763" t="s">
        <v>4442</v>
      </c>
      <c r="K1763">
        <v>77487</v>
      </c>
    </row>
    <row r="1764" spans="1:11" x14ac:dyDescent="0.25">
      <c r="A1764" t="s">
        <v>4354</v>
      </c>
      <c r="B1764" t="s">
        <v>8664</v>
      </c>
      <c r="C1764" t="s">
        <v>6471</v>
      </c>
      <c r="D1764" t="s">
        <v>6472</v>
      </c>
      <c r="E1764">
        <v>1869</v>
      </c>
      <c r="F1764" t="str">
        <f t="shared" si="28"/>
        <v>19th</v>
      </c>
      <c r="H1764" t="s">
        <v>4472</v>
      </c>
      <c r="J1764" t="s">
        <v>4442</v>
      </c>
      <c r="K1764">
        <v>33892</v>
      </c>
    </row>
    <row r="1765" spans="1:11" x14ac:dyDescent="0.25">
      <c r="A1765" t="s">
        <v>4354</v>
      </c>
      <c r="B1765" t="s">
        <v>4379</v>
      </c>
      <c r="C1765" t="s">
        <v>6471</v>
      </c>
      <c r="D1765" t="s">
        <v>6501</v>
      </c>
      <c r="E1765">
        <v>1872</v>
      </c>
      <c r="F1765" t="str">
        <f t="shared" si="28"/>
        <v>19th</v>
      </c>
      <c r="H1765" t="s">
        <v>4472</v>
      </c>
      <c r="J1765" t="s">
        <v>4442</v>
      </c>
      <c r="K1765">
        <v>40008</v>
      </c>
    </row>
    <row r="1766" spans="1:11" x14ac:dyDescent="0.25">
      <c r="A1766" t="s">
        <v>4354</v>
      </c>
      <c r="B1766" t="s">
        <v>5824</v>
      </c>
      <c r="C1766" t="s">
        <v>5822</v>
      </c>
      <c r="D1766" t="s">
        <v>5823</v>
      </c>
      <c r="E1766">
        <v>1815</v>
      </c>
      <c r="F1766" t="str">
        <f t="shared" si="28"/>
        <v>19th</v>
      </c>
      <c r="H1766" t="s">
        <v>4417</v>
      </c>
      <c r="J1766" t="s">
        <v>4379</v>
      </c>
      <c r="K1766">
        <v>49966</v>
      </c>
    </row>
    <row r="1767" spans="1:11" x14ac:dyDescent="0.25">
      <c r="A1767" t="s">
        <v>4354</v>
      </c>
      <c r="B1767" t="s">
        <v>8109</v>
      </c>
      <c r="C1767" t="s">
        <v>5822</v>
      </c>
      <c r="D1767" t="s">
        <v>5943</v>
      </c>
      <c r="E1767">
        <v>1832</v>
      </c>
      <c r="F1767" t="str">
        <f t="shared" si="28"/>
        <v>19th</v>
      </c>
      <c r="H1767" t="s">
        <v>4402</v>
      </c>
      <c r="J1767" t="s">
        <v>4442</v>
      </c>
      <c r="K1767">
        <v>201436</v>
      </c>
    </row>
    <row r="1768" spans="1:11" x14ac:dyDescent="0.25">
      <c r="A1768" t="s">
        <v>4354</v>
      </c>
      <c r="B1768" t="s">
        <v>4379</v>
      </c>
      <c r="C1768" t="s">
        <v>6770</v>
      </c>
      <c r="D1768" t="s">
        <v>6771</v>
      </c>
      <c r="E1768">
        <v>1894</v>
      </c>
      <c r="F1768" t="str">
        <f t="shared" si="28"/>
        <v>19th</v>
      </c>
      <c r="H1768" t="s">
        <v>4389</v>
      </c>
      <c r="J1768" t="s">
        <v>4442</v>
      </c>
      <c r="K1768">
        <v>21689</v>
      </c>
    </row>
    <row r="1769" spans="1:11" x14ac:dyDescent="0.25">
      <c r="A1769" t="s">
        <v>4354</v>
      </c>
      <c r="B1769" t="s">
        <v>8665</v>
      </c>
      <c r="C1769" t="s">
        <v>5882</v>
      </c>
      <c r="D1769" t="s">
        <v>5970</v>
      </c>
      <c r="E1769">
        <v>1833</v>
      </c>
      <c r="F1769" t="str">
        <f t="shared" si="28"/>
        <v>19th</v>
      </c>
      <c r="H1769" t="s">
        <v>4472</v>
      </c>
      <c r="J1769" t="s">
        <v>4442</v>
      </c>
      <c r="K1769">
        <v>31532</v>
      </c>
    </row>
    <row r="1770" spans="1:11" x14ac:dyDescent="0.25">
      <c r="A1770" t="s">
        <v>4354</v>
      </c>
      <c r="B1770" t="s">
        <v>4379</v>
      </c>
      <c r="C1770" t="s">
        <v>5882</v>
      </c>
      <c r="D1770" t="s">
        <v>6036</v>
      </c>
      <c r="E1770">
        <v>1837</v>
      </c>
      <c r="F1770" t="str">
        <f t="shared" si="28"/>
        <v>19th</v>
      </c>
      <c r="H1770" t="s">
        <v>4472</v>
      </c>
      <c r="J1770" t="s">
        <v>4442</v>
      </c>
      <c r="K1770">
        <v>29055</v>
      </c>
    </row>
    <row r="1771" spans="1:11" x14ac:dyDescent="0.25">
      <c r="A1771" t="s">
        <v>4354</v>
      </c>
      <c r="B1771" t="s">
        <v>4379</v>
      </c>
      <c r="C1771" t="s">
        <v>5882</v>
      </c>
      <c r="D1771" t="s">
        <v>5883</v>
      </c>
      <c r="E1771">
        <v>1826</v>
      </c>
      <c r="F1771" t="str">
        <f t="shared" si="28"/>
        <v>19th</v>
      </c>
      <c r="H1771" t="s">
        <v>4472</v>
      </c>
      <c r="J1771" t="s">
        <v>4442</v>
      </c>
      <c r="K1771">
        <v>15893</v>
      </c>
    </row>
    <row r="1772" spans="1:11" x14ac:dyDescent="0.25">
      <c r="A1772" t="s">
        <v>4354</v>
      </c>
      <c r="B1772" t="s">
        <v>4379</v>
      </c>
      <c r="C1772" t="s">
        <v>5882</v>
      </c>
      <c r="D1772" t="s">
        <v>6100</v>
      </c>
      <c r="E1772">
        <v>1840</v>
      </c>
      <c r="F1772" t="str">
        <f t="shared" si="28"/>
        <v>19th</v>
      </c>
      <c r="H1772" t="s">
        <v>4472</v>
      </c>
      <c r="J1772" t="s">
        <v>4442</v>
      </c>
      <c r="K1772">
        <v>26859</v>
      </c>
    </row>
    <row r="1773" spans="1:11" x14ac:dyDescent="0.25">
      <c r="A1773" t="s">
        <v>4354</v>
      </c>
      <c r="B1773" t="s">
        <v>8666</v>
      </c>
      <c r="C1773" t="s">
        <v>6325</v>
      </c>
      <c r="D1773" t="s">
        <v>6380</v>
      </c>
      <c r="E1773">
        <v>1862</v>
      </c>
      <c r="F1773" t="str">
        <f t="shared" si="28"/>
        <v>19th</v>
      </c>
      <c r="H1773" t="s">
        <v>4472</v>
      </c>
      <c r="J1773" t="s">
        <v>4379</v>
      </c>
      <c r="K1773">
        <v>59359</v>
      </c>
    </row>
    <row r="1774" spans="1:11" x14ac:dyDescent="0.25">
      <c r="A1774" t="s">
        <v>4354</v>
      </c>
      <c r="B1774" t="s">
        <v>4379</v>
      </c>
      <c r="C1774" t="s">
        <v>6325</v>
      </c>
      <c r="D1774" t="s">
        <v>6410</v>
      </c>
      <c r="E1774">
        <v>1864</v>
      </c>
      <c r="F1774" t="str">
        <f t="shared" si="28"/>
        <v>19th</v>
      </c>
      <c r="H1774" t="s">
        <v>4378</v>
      </c>
      <c r="J1774" t="s">
        <v>4379</v>
      </c>
      <c r="K1774">
        <v>36404</v>
      </c>
    </row>
    <row r="1775" spans="1:11" x14ac:dyDescent="0.25">
      <c r="A1775" t="s">
        <v>4354</v>
      </c>
      <c r="B1775" t="s">
        <v>4379</v>
      </c>
      <c r="C1775" t="s">
        <v>6325</v>
      </c>
      <c r="D1775" t="s">
        <v>6326</v>
      </c>
      <c r="E1775">
        <v>1858</v>
      </c>
      <c r="F1775" t="str">
        <f t="shared" si="28"/>
        <v>19th</v>
      </c>
      <c r="H1775" t="s">
        <v>4378</v>
      </c>
      <c r="J1775" t="s">
        <v>4379</v>
      </c>
      <c r="K1775">
        <v>54023</v>
      </c>
    </row>
    <row r="1776" spans="1:11" x14ac:dyDescent="0.25">
      <c r="A1776" t="s">
        <v>4354</v>
      </c>
      <c r="B1776" t="s">
        <v>8667</v>
      </c>
      <c r="C1776" t="s">
        <v>5740</v>
      </c>
      <c r="D1776" t="s">
        <v>6101</v>
      </c>
      <c r="E1776">
        <v>1840</v>
      </c>
      <c r="F1776" t="str">
        <f t="shared" si="28"/>
        <v>19th</v>
      </c>
      <c r="H1776" t="s">
        <v>4378</v>
      </c>
      <c r="J1776" t="s">
        <v>4442</v>
      </c>
      <c r="K1776">
        <v>130065</v>
      </c>
    </row>
    <row r="1777" spans="1:11" x14ac:dyDescent="0.25">
      <c r="A1777" t="s">
        <v>4354</v>
      </c>
      <c r="B1777" t="s">
        <v>8668</v>
      </c>
      <c r="C1777" t="s">
        <v>6037</v>
      </c>
      <c r="D1777" t="s">
        <v>6038</v>
      </c>
      <c r="E1777">
        <v>1837</v>
      </c>
      <c r="F1777" t="str">
        <f t="shared" si="28"/>
        <v>19th</v>
      </c>
      <c r="H1777" t="s">
        <v>4378</v>
      </c>
      <c r="J1777" t="s">
        <v>4442</v>
      </c>
      <c r="K1777">
        <v>112445</v>
      </c>
    </row>
    <row r="1778" spans="1:11" x14ac:dyDescent="0.25">
      <c r="A1778" t="s">
        <v>4354</v>
      </c>
      <c r="B1778" t="s">
        <v>8669</v>
      </c>
      <c r="C1778" t="s">
        <v>5752</v>
      </c>
      <c r="D1778" t="s">
        <v>5753</v>
      </c>
      <c r="E1778">
        <v>1801</v>
      </c>
      <c r="F1778" t="str">
        <f t="shared" si="28"/>
        <v>19th</v>
      </c>
      <c r="H1778" t="s">
        <v>4870</v>
      </c>
      <c r="J1778" t="s">
        <v>4442</v>
      </c>
      <c r="K1778">
        <v>215566</v>
      </c>
    </row>
    <row r="1779" spans="1:11" x14ac:dyDescent="0.25">
      <c r="A1779" t="s">
        <v>4354</v>
      </c>
      <c r="B1779" t="s">
        <v>8670</v>
      </c>
      <c r="C1779" t="s">
        <v>5632</v>
      </c>
      <c r="D1779" t="s">
        <v>5833</v>
      </c>
      <c r="E1779">
        <v>1817</v>
      </c>
      <c r="F1779" t="str">
        <f t="shared" si="28"/>
        <v>19th</v>
      </c>
      <c r="H1779" t="s">
        <v>4402</v>
      </c>
      <c r="J1779" t="s">
        <v>4442</v>
      </c>
      <c r="K1779">
        <v>237484</v>
      </c>
    </row>
    <row r="1780" spans="1:11" x14ac:dyDescent="0.25">
      <c r="A1780" t="s">
        <v>4354</v>
      </c>
      <c r="B1780" t="s">
        <v>8671</v>
      </c>
      <c r="C1780" t="s">
        <v>5632</v>
      </c>
      <c r="D1780" t="s">
        <v>5791</v>
      </c>
      <c r="E1780">
        <v>1807</v>
      </c>
      <c r="F1780" t="str">
        <f t="shared" si="28"/>
        <v>19th</v>
      </c>
      <c r="H1780" t="s">
        <v>4378</v>
      </c>
      <c r="J1780" t="s">
        <v>4442</v>
      </c>
      <c r="K1780">
        <v>188836</v>
      </c>
    </row>
    <row r="1781" spans="1:11" x14ac:dyDescent="0.25">
      <c r="A1781" t="s">
        <v>4354</v>
      </c>
      <c r="B1781" t="s">
        <v>8672</v>
      </c>
      <c r="C1781" t="s">
        <v>5632</v>
      </c>
      <c r="D1781" t="s">
        <v>5747</v>
      </c>
      <c r="E1781">
        <v>1800</v>
      </c>
      <c r="F1781" t="str">
        <f t="shared" si="28"/>
        <v>19th</v>
      </c>
      <c r="H1781" t="s">
        <v>4402</v>
      </c>
      <c r="J1781" t="s">
        <v>4379</v>
      </c>
      <c r="K1781">
        <v>124878</v>
      </c>
    </row>
    <row r="1782" spans="1:11" x14ac:dyDescent="0.25">
      <c r="A1782" t="s">
        <v>4354</v>
      </c>
      <c r="B1782" t="s">
        <v>8673</v>
      </c>
      <c r="C1782" t="s">
        <v>5632</v>
      </c>
      <c r="D1782" t="s">
        <v>5808</v>
      </c>
      <c r="E1782">
        <v>1810</v>
      </c>
      <c r="F1782" t="str">
        <f t="shared" si="28"/>
        <v>19th</v>
      </c>
      <c r="H1782" t="s">
        <v>4402</v>
      </c>
      <c r="J1782" t="s">
        <v>4442</v>
      </c>
      <c r="K1782">
        <v>224261</v>
      </c>
    </row>
    <row r="1783" spans="1:11" x14ac:dyDescent="0.25">
      <c r="A1783" t="s">
        <v>4354</v>
      </c>
      <c r="B1783" t="s">
        <v>8674</v>
      </c>
      <c r="C1783" t="s">
        <v>5632</v>
      </c>
      <c r="D1783" t="s">
        <v>5762</v>
      </c>
      <c r="E1783">
        <v>1802</v>
      </c>
      <c r="F1783" t="str">
        <f t="shared" si="28"/>
        <v>19th</v>
      </c>
      <c r="H1783" t="s">
        <v>4378</v>
      </c>
      <c r="J1783" t="s">
        <v>4379</v>
      </c>
      <c r="K1783">
        <v>160132</v>
      </c>
    </row>
    <row r="1784" spans="1:11" x14ac:dyDescent="0.25">
      <c r="A1784" t="s">
        <v>4354</v>
      </c>
      <c r="B1784" t="s">
        <v>8675</v>
      </c>
      <c r="C1784" t="s">
        <v>5632</v>
      </c>
      <c r="D1784" t="s">
        <v>5763</v>
      </c>
      <c r="E1784">
        <v>1802</v>
      </c>
      <c r="F1784" t="str">
        <f t="shared" si="28"/>
        <v>19th</v>
      </c>
      <c r="H1784" t="s">
        <v>4378</v>
      </c>
      <c r="J1784" t="s">
        <v>4379</v>
      </c>
      <c r="K1784">
        <v>124163</v>
      </c>
    </row>
    <row r="1785" spans="1:11" x14ac:dyDescent="0.25">
      <c r="A1785" t="s">
        <v>4354</v>
      </c>
      <c r="B1785" t="s">
        <v>4379</v>
      </c>
      <c r="C1785" t="s">
        <v>5854</v>
      </c>
      <c r="D1785" t="s">
        <v>5855</v>
      </c>
      <c r="E1785">
        <v>1822</v>
      </c>
      <c r="F1785" t="str">
        <f t="shared" si="28"/>
        <v>19th</v>
      </c>
      <c r="H1785" t="s">
        <v>4402</v>
      </c>
      <c r="J1785" t="s">
        <v>4442</v>
      </c>
      <c r="K1785">
        <v>75682</v>
      </c>
    </row>
    <row r="1786" spans="1:11" x14ac:dyDescent="0.25">
      <c r="A1786" t="s">
        <v>4354</v>
      </c>
      <c r="B1786" t="s">
        <v>8676</v>
      </c>
      <c r="C1786" t="s">
        <v>5854</v>
      </c>
      <c r="D1786" t="s">
        <v>6075</v>
      </c>
      <c r="E1786">
        <v>1839</v>
      </c>
      <c r="F1786" t="str">
        <f t="shared" si="28"/>
        <v>19th</v>
      </c>
      <c r="H1786" t="s">
        <v>4378</v>
      </c>
      <c r="J1786" t="s">
        <v>4442</v>
      </c>
      <c r="K1786">
        <v>195086</v>
      </c>
    </row>
    <row r="1787" spans="1:11" x14ac:dyDescent="0.25">
      <c r="A1787" t="s">
        <v>4354</v>
      </c>
      <c r="B1787" t="s">
        <v>8677</v>
      </c>
      <c r="C1787" t="s">
        <v>5854</v>
      </c>
      <c r="D1787" t="s">
        <v>6074</v>
      </c>
      <c r="E1787">
        <v>1839</v>
      </c>
      <c r="F1787" t="str">
        <f t="shared" si="28"/>
        <v>19th</v>
      </c>
      <c r="H1787" t="s">
        <v>4378</v>
      </c>
      <c r="J1787" t="s">
        <v>4442</v>
      </c>
      <c r="K1787">
        <v>37596</v>
      </c>
    </row>
    <row r="1788" spans="1:11" x14ac:dyDescent="0.25">
      <c r="A1788" t="s">
        <v>4354</v>
      </c>
      <c r="B1788" t="s">
        <v>4379</v>
      </c>
      <c r="C1788" t="s">
        <v>5854</v>
      </c>
      <c r="D1788" t="s">
        <v>6126</v>
      </c>
      <c r="E1788">
        <v>1842</v>
      </c>
      <c r="F1788" t="str">
        <f t="shared" si="28"/>
        <v>19th</v>
      </c>
      <c r="H1788" t="s">
        <v>4378</v>
      </c>
      <c r="J1788" t="s">
        <v>4442</v>
      </c>
      <c r="K1788">
        <v>59965</v>
      </c>
    </row>
    <row r="1789" spans="1:11" x14ac:dyDescent="0.25">
      <c r="A1789" t="s">
        <v>4354</v>
      </c>
      <c r="B1789" t="s">
        <v>8678</v>
      </c>
      <c r="C1789" t="s">
        <v>5854</v>
      </c>
      <c r="D1789" t="s">
        <v>5916</v>
      </c>
      <c r="E1789">
        <v>1830</v>
      </c>
      <c r="F1789" t="str">
        <f t="shared" si="28"/>
        <v>19th</v>
      </c>
      <c r="H1789" t="s">
        <v>4378</v>
      </c>
      <c r="J1789" t="s">
        <v>4442</v>
      </c>
      <c r="K1789">
        <v>182715</v>
      </c>
    </row>
    <row r="1790" spans="1:11" x14ac:dyDescent="0.25">
      <c r="A1790" t="s">
        <v>4354</v>
      </c>
      <c r="B1790" t="s">
        <v>8679</v>
      </c>
      <c r="C1790" t="s">
        <v>5854</v>
      </c>
      <c r="D1790" t="s">
        <v>6002</v>
      </c>
      <c r="E1790">
        <v>1835</v>
      </c>
      <c r="F1790" t="str">
        <f t="shared" si="28"/>
        <v>19th</v>
      </c>
      <c r="H1790" t="s">
        <v>4378</v>
      </c>
      <c r="J1790" t="s">
        <v>4442</v>
      </c>
      <c r="K1790">
        <v>74956</v>
      </c>
    </row>
    <row r="1791" spans="1:11" x14ac:dyDescent="0.25">
      <c r="A1791" t="s">
        <v>4354</v>
      </c>
      <c r="B1791" t="s">
        <v>8680</v>
      </c>
      <c r="C1791" t="s">
        <v>5854</v>
      </c>
      <c r="D1791" t="s">
        <v>6003</v>
      </c>
      <c r="E1791">
        <v>1835</v>
      </c>
      <c r="F1791" t="str">
        <f t="shared" si="28"/>
        <v>19th</v>
      </c>
      <c r="H1791" t="s">
        <v>4378</v>
      </c>
      <c r="J1791" t="s">
        <v>4442</v>
      </c>
      <c r="K1791">
        <v>82840</v>
      </c>
    </row>
    <row r="1792" spans="1:11" x14ac:dyDescent="0.25">
      <c r="A1792" t="s">
        <v>4354</v>
      </c>
      <c r="B1792" t="s">
        <v>8681</v>
      </c>
      <c r="C1792" t="s">
        <v>5854</v>
      </c>
      <c r="D1792" t="s">
        <v>6004</v>
      </c>
      <c r="E1792">
        <v>1835</v>
      </c>
      <c r="F1792" t="str">
        <f t="shared" si="28"/>
        <v>19th</v>
      </c>
      <c r="H1792" t="s">
        <v>4378</v>
      </c>
      <c r="J1792" t="s">
        <v>4442</v>
      </c>
      <c r="K1792">
        <v>83437</v>
      </c>
    </row>
    <row r="1793" spans="1:11" x14ac:dyDescent="0.25">
      <c r="A1793" t="s">
        <v>4354</v>
      </c>
      <c r="B1793" t="s">
        <v>4379</v>
      </c>
      <c r="C1793" t="s">
        <v>5854</v>
      </c>
      <c r="D1793" t="s">
        <v>5859</v>
      </c>
      <c r="E1793">
        <v>1823</v>
      </c>
      <c r="F1793" t="str">
        <f t="shared" si="28"/>
        <v>19th</v>
      </c>
      <c r="H1793" t="s">
        <v>4402</v>
      </c>
      <c r="J1793" t="s">
        <v>4442</v>
      </c>
      <c r="K1793">
        <v>9635</v>
      </c>
    </row>
    <row r="1794" spans="1:11" x14ac:dyDescent="0.25">
      <c r="A1794" t="s">
        <v>4354</v>
      </c>
      <c r="B1794" t="s">
        <v>8682</v>
      </c>
      <c r="C1794" t="s">
        <v>5854</v>
      </c>
      <c r="D1794" t="s">
        <v>5879</v>
      </c>
      <c r="E1794">
        <v>1825</v>
      </c>
      <c r="F1794" t="str">
        <f t="shared" si="28"/>
        <v>19th</v>
      </c>
      <c r="H1794" t="s">
        <v>4402</v>
      </c>
      <c r="J1794" t="s">
        <v>4442</v>
      </c>
      <c r="K1794">
        <v>18478</v>
      </c>
    </row>
    <row r="1795" spans="1:11" x14ac:dyDescent="0.25">
      <c r="A1795" t="s">
        <v>4354</v>
      </c>
      <c r="B1795" t="s">
        <v>4379</v>
      </c>
      <c r="C1795" t="s">
        <v>5854</v>
      </c>
      <c r="D1795" t="s">
        <v>5944</v>
      </c>
      <c r="E1795">
        <v>1832</v>
      </c>
      <c r="F1795" t="str">
        <f t="shared" si="28"/>
        <v>19th</v>
      </c>
      <c r="H1795" t="s">
        <v>4481</v>
      </c>
      <c r="J1795" t="s">
        <v>4442</v>
      </c>
      <c r="K1795">
        <v>34697</v>
      </c>
    </row>
    <row r="1796" spans="1:11" x14ac:dyDescent="0.25">
      <c r="A1796" t="s">
        <v>4354</v>
      </c>
      <c r="B1796" t="s">
        <v>4379</v>
      </c>
      <c r="C1796" t="s">
        <v>5854</v>
      </c>
      <c r="D1796" t="s">
        <v>6029</v>
      </c>
      <c r="E1796">
        <v>1836</v>
      </c>
      <c r="F1796" t="str">
        <f t="shared" si="28"/>
        <v>19th</v>
      </c>
      <c r="H1796" t="s">
        <v>4481</v>
      </c>
      <c r="J1796" t="s">
        <v>4442</v>
      </c>
      <c r="K1796">
        <v>110394</v>
      </c>
    </row>
    <row r="1797" spans="1:11" x14ac:dyDescent="0.25">
      <c r="A1797" t="s">
        <v>4354</v>
      </c>
      <c r="B1797" t="s">
        <v>4379</v>
      </c>
      <c r="C1797" t="s">
        <v>6176</v>
      </c>
      <c r="D1797" t="s">
        <v>6177</v>
      </c>
      <c r="E1797">
        <v>1846</v>
      </c>
      <c r="F1797" t="str">
        <f t="shared" si="28"/>
        <v>19th</v>
      </c>
      <c r="H1797" t="s">
        <v>4378</v>
      </c>
      <c r="J1797" t="s">
        <v>4379</v>
      </c>
      <c r="K1797">
        <v>70601</v>
      </c>
    </row>
    <row r="1798" spans="1:11" x14ac:dyDescent="0.25">
      <c r="A1798" t="s">
        <v>4354</v>
      </c>
      <c r="B1798" t="s">
        <v>4379</v>
      </c>
      <c r="C1798" t="s">
        <v>5926</v>
      </c>
      <c r="D1798" t="s">
        <v>5927</v>
      </c>
      <c r="E1798">
        <v>1831</v>
      </c>
      <c r="F1798" t="str">
        <f t="shared" si="28"/>
        <v>19th</v>
      </c>
      <c r="H1798" t="s">
        <v>4378</v>
      </c>
      <c r="J1798" t="s">
        <v>4442</v>
      </c>
      <c r="K1798">
        <v>57148</v>
      </c>
    </row>
    <row r="1799" spans="1:11" x14ac:dyDescent="0.25">
      <c r="A1799" t="s">
        <v>4354</v>
      </c>
      <c r="B1799" t="s">
        <v>4379</v>
      </c>
      <c r="C1799" t="s">
        <v>6538</v>
      </c>
      <c r="D1799" t="s">
        <v>6539</v>
      </c>
      <c r="E1799">
        <v>1875</v>
      </c>
      <c r="F1799" t="str">
        <f t="shared" si="28"/>
        <v>19th</v>
      </c>
      <c r="H1799" t="s">
        <v>4382</v>
      </c>
      <c r="J1799" t="s">
        <v>4383</v>
      </c>
      <c r="K1799">
        <v>14686</v>
      </c>
    </row>
    <row r="1800" spans="1:11" x14ac:dyDescent="0.25">
      <c r="A1800" t="s">
        <v>4354</v>
      </c>
      <c r="B1800" t="s">
        <v>6565</v>
      </c>
      <c r="C1800" t="s">
        <v>6437</v>
      </c>
      <c r="D1800" t="s">
        <v>6564</v>
      </c>
      <c r="E1800">
        <v>1878</v>
      </c>
      <c r="F1800" t="str">
        <f t="shared" si="28"/>
        <v>19th</v>
      </c>
      <c r="H1800" t="s">
        <v>4417</v>
      </c>
      <c r="J1800" t="s">
        <v>4379</v>
      </c>
      <c r="K1800">
        <v>154570</v>
      </c>
    </row>
    <row r="1801" spans="1:11" x14ac:dyDescent="0.25">
      <c r="A1801" t="s">
        <v>4354</v>
      </c>
      <c r="B1801" t="s">
        <v>6593</v>
      </c>
      <c r="C1801" t="s">
        <v>6437</v>
      </c>
      <c r="D1801" t="s">
        <v>6592</v>
      </c>
      <c r="E1801">
        <v>1881</v>
      </c>
      <c r="F1801" t="str">
        <f t="shared" si="28"/>
        <v>19th</v>
      </c>
      <c r="H1801" t="s">
        <v>4417</v>
      </c>
      <c r="J1801" t="s">
        <v>4379</v>
      </c>
      <c r="K1801">
        <v>174839</v>
      </c>
    </row>
    <row r="1802" spans="1:11" x14ac:dyDescent="0.25">
      <c r="A1802" t="s">
        <v>4354</v>
      </c>
      <c r="B1802" t="s">
        <v>6634</v>
      </c>
      <c r="C1802" t="s">
        <v>6437</v>
      </c>
      <c r="D1802" t="s">
        <v>6633</v>
      </c>
      <c r="E1802">
        <v>1884</v>
      </c>
      <c r="F1802" t="str">
        <f t="shared" si="28"/>
        <v>19th</v>
      </c>
      <c r="H1802" t="s">
        <v>4417</v>
      </c>
      <c r="J1802" t="s">
        <v>4379</v>
      </c>
      <c r="K1802">
        <v>237396</v>
      </c>
    </row>
    <row r="1803" spans="1:11" x14ac:dyDescent="0.25">
      <c r="A1803" t="s">
        <v>4354</v>
      </c>
      <c r="B1803" t="s">
        <v>6541</v>
      </c>
      <c r="C1803" t="s">
        <v>6437</v>
      </c>
      <c r="D1803" t="s">
        <v>6540</v>
      </c>
      <c r="E1803">
        <v>1875</v>
      </c>
      <c r="F1803" t="str">
        <f t="shared" si="28"/>
        <v>19th</v>
      </c>
      <c r="H1803" t="s">
        <v>4417</v>
      </c>
      <c r="J1803" t="s">
        <v>4379</v>
      </c>
      <c r="K1803">
        <v>183669</v>
      </c>
    </row>
    <row r="1804" spans="1:11" x14ac:dyDescent="0.25">
      <c r="A1804" t="s">
        <v>4354</v>
      </c>
      <c r="B1804" t="s">
        <v>6710</v>
      </c>
      <c r="C1804" t="s">
        <v>6437</v>
      </c>
      <c r="D1804" t="s">
        <v>6709</v>
      </c>
      <c r="E1804">
        <v>1890</v>
      </c>
      <c r="F1804" t="str">
        <f t="shared" si="28"/>
        <v>19th</v>
      </c>
      <c r="H1804" t="s">
        <v>4417</v>
      </c>
      <c r="J1804" t="s">
        <v>4379</v>
      </c>
      <c r="K1804">
        <v>266441</v>
      </c>
    </row>
    <row r="1805" spans="1:11" x14ac:dyDescent="0.25">
      <c r="A1805" t="s">
        <v>4354</v>
      </c>
      <c r="B1805" t="s">
        <v>8683</v>
      </c>
      <c r="C1805" t="s">
        <v>6437</v>
      </c>
      <c r="D1805" t="s">
        <v>6438</v>
      </c>
      <c r="E1805">
        <v>1867</v>
      </c>
      <c r="F1805" t="str">
        <f t="shared" si="28"/>
        <v>19th</v>
      </c>
      <c r="H1805" t="s">
        <v>4481</v>
      </c>
      <c r="J1805" t="s">
        <v>4442</v>
      </c>
      <c r="K1805">
        <v>87765</v>
      </c>
    </row>
    <row r="1806" spans="1:11" x14ac:dyDescent="0.25">
      <c r="A1806" t="s">
        <v>4354</v>
      </c>
      <c r="B1806" t="s">
        <v>6744</v>
      </c>
      <c r="C1806" t="s">
        <v>6711</v>
      </c>
      <c r="D1806" t="s">
        <v>6743</v>
      </c>
      <c r="E1806">
        <v>1892</v>
      </c>
      <c r="F1806" t="str">
        <f t="shared" si="28"/>
        <v>19th</v>
      </c>
      <c r="H1806" t="s">
        <v>4417</v>
      </c>
      <c r="J1806" t="s">
        <v>4379</v>
      </c>
      <c r="K1806">
        <v>167737</v>
      </c>
    </row>
    <row r="1807" spans="1:11" x14ac:dyDescent="0.25">
      <c r="A1807" t="s">
        <v>4354</v>
      </c>
      <c r="B1807" t="s">
        <v>6713</v>
      </c>
      <c r="C1807" t="s">
        <v>6711</v>
      </c>
      <c r="D1807" t="s">
        <v>6712</v>
      </c>
      <c r="E1807">
        <v>1890</v>
      </c>
      <c r="F1807" t="str">
        <f t="shared" si="28"/>
        <v>19th</v>
      </c>
      <c r="H1807" t="s">
        <v>4417</v>
      </c>
      <c r="J1807" t="s">
        <v>4379</v>
      </c>
      <c r="K1807">
        <v>73815</v>
      </c>
    </row>
    <row r="1808" spans="1:11" x14ac:dyDescent="0.25">
      <c r="A1808" t="s">
        <v>4354</v>
      </c>
      <c r="B1808" t="s">
        <v>6782</v>
      </c>
      <c r="C1808" t="s">
        <v>6711</v>
      </c>
      <c r="D1808" t="s">
        <v>6781</v>
      </c>
      <c r="E1808">
        <v>1895</v>
      </c>
      <c r="F1808" t="str">
        <f t="shared" si="28"/>
        <v>19th</v>
      </c>
      <c r="H1808" t="s">
        <v>4417</v>
      </c>
      <c r="J1808" t="s">
        <v>4379</v>
      </c>
      <c r="K1808">
        <v>99497</v>
      </c>
    </row>
    <row r="1809" spans="1:11" x14ac:dyDescent="0.25">
      <c r="A1809" t="s">
        <v>4354</v>
      </c>
      <c r="B1809" t="s">
        <v>6816</v>
      </c>
      <c r="C1809" t="s">
        <v>6711</v>
      </c>
      <c r="D1809" t="s">
        <v>6815</v>
      </c>
      <c r="E1809">
        <v>1897</v>
      </c>
      <c r="F1809" t="str">
        <f t="shared" si="28"/>
        <v>19th</v>
      </c>
      <c r="H1809" t="s">
        <v>4417</v>
      </c>
      <c r="J1809" t="s">
        <v>4379</v>
      </c>
      <c r="K1809">
        <v>100663</v>
      </c>
    </row>
    <row r="1810" spans="1:11" x14ac:dyDescent="0.25">
      <c r="A1810" t="s">
        <v>4354</v>
      </c>
      <c r="B1810" t="s">
        <v>6715</v>
      </c>
      <c r="C1810" t="s">
        <v>6711</v>
      </c>
      <c r="D1810" t="s">
        <v>6714</v>
      </c>
      <c r="E1810">
        <v>1890</v>
      </c>
      <c r="F1810" t="str">
        <f t="shared" si="28"/>
        <v>19th</v>
      </c>
      <c r="H1810" t="s">
        <v>4417</v>
      </c>
      <c r="J1810" t="s">
        <v>4379</v>
      </c>
      <c r="K1810">
        <v>124174</v>
      </c>
    </row>
    <row r="1811" spans="1:11" x14ac:dyDescent="0.25">
      <c r="A1811" t="s">
        <v>4354</v>
      </c>
      <c r="B1811" t="s">
        <v>6717</v>
      </c>
      <c r="C1811" t="s">
        <v>6711</v>
      </c>
      <c r="D1811" t="s">
        <v>6716</v>
      </c>
      <c r="E1811">
        <v>1890</v>
      </c>
      <c r="F1811" t="str">
        <f t="shared" si="28"/>
        <v>19th</v>
      </c>
      <c r="H1811" t="s">
        <v>4417</v>
      </c>
      <c r="J1811" t="s">
        <v>4379</v>
      </c>
      <c r="K1811">
        <v>118390</v>
      </c>
    </row>
    <row r="1812" spans="1:11" x14ac:dyDescent="0.25">
      <c r="A1812" t="s">
        <v>4354</v>
      </c>
      <c r="B1812" t="s">
        <v>6719</v>
      </c>
      <c r="C1812" t="s">
        <v>6711</v>
      </c>
      <c r="D1812" t="s">
        <v>6718</v>
      </c>
      <c r="E1812">
        <v>1890</v>
      </c>
      <c r="F1812" t="str">
        <f t="shared" si="28"/>
        <v>19th</v>
      </c>
      <c r="H1812" t="s">
        <v>4417</v>
      </c>
      <c r="J1812" t="s">
        <v>4379</v>
      </c>
      <c r="K1812">
        <v>77809</v>
      </c>
    </row>
    <row r="1813" spans="1:11" x14ac:dyDescent="0.25">
      <c r="A1813" t="s">
        <v>4354</v>
      </c>
      <c r="B1813" t="s">
        <v>6721</v>
      </c>
      <c r="C1813" t="s">
        <v>6711</v>
      </c>
      <c r="D1813" t="s">
        <v>6720</v>
      </c>
      <c r="E1813">
        <v>1890</v>
      </c>
      <c r="F1813" t="str">
        <f t="shared" si="28"/>
        <v>19th</v>
      </c>
      <c r="H1813" t="s">
        <v>4417</v>
      </c>
      <c r="J1813" t="s">
        <v>4379</v>
      </c>
      <c r="K1813">
        <v>80009</v>
      </c>
    </row>
    <row r="1814" spans="1:11" x14ac:dyDescent="0.25">
      <c r="A1814" t="s">
        <v>4354</v>
      </c>
      <c r="B1814" t="s">
        <v>6833</v>
      </c>
      <c r="C1814" t="s">
        <v>6711</v>
      </c>
      <c r="D1814" t="s">
        <v>6832</v>
      </c>
      <c r="E1814">
        <v>1898</v>
      </c>
      <c r="F1814" t="str">
        <f t="shared" si="28"/>
        <v>19th</v>
      </c>
      <c r="H1814" t="s">
        <v>4417</v>
      </c>
      <c r="J1814" t="s">
        <v>4379</v>
      </c>
      <c r="K1814">
        <v>34353</v>
      </c>
    </row>
    <row r="1815" spans="1:11" x14ac:dyDescent="0.25">
      <c r="A1815" t="s">
        <v>4354</v>
      </c>
      <c r="B1815" t="s">
        <v>6736</v>
      </c>
      <c r="C1815" t="s">
        <v>6711</v>
      </c>
      <c r="D1815" t="s">
        <v>6735</v>
      </c>
      <c r="E1815">
        <v>1891</v>
      </c>
      <c r="F1815" t="str">
        <f t="shared" si="28"/>
        <v>19th</v>
      </c>
      <c r="H1815" t="s">
        <v>4417</v>
      </c>
      <c r="J1815" t="s">
        <v>4379</v>
      </c>
      <c r="K1815">
        <v>84736</v>
      </c>
    </row>
    <row r="1816" spans="1:11" x14ac:dyDescent="0.25">
      <c r="A1816" t="s">
        <v>4354</v>
      </c>
      <c r="B1816" t="s">
        <v>6814</v>
      </c>
      <c r="C1816" t="s">
        <v>6711</v>
      </c>
      <c r="D1816" t="s">
        <v>6813</v>
      </c>
      <c r="E1816">
        <v>1897</v>
      </c>
      <c r="F1816" t="str">
        <f t="shared" si="28"/>
        <v>19th</v>
      </c>
      <c r="H1816" t="s">
        <v>4417</v>
      </c>
      <c r="J1816" t="s">
        <v>4379</v>
      </c>
      <c r="K1816">
        <v>132076</v>
      </c>
    </row>
    <row r="1817" spans="1:11" x14ac:dyDescent="0.25">
      <c r="A1817" t="s">
        <v>4354</v>
      </c>
      <c r="B1817" t="s">
        <v>8684</v>
      </c>
      <c r="C1817" t="s">
        <v>6542</v>
      </c>
      <c r="D1817" t="s">
        <v>6575</v>
      </c>
      <c r="E1817">
        <v>1879</v>
      </c>
      <c r="F1817" t="str">
        <f t="shared" si="28"/>
        <v>19th</v>
      </c>
      <c r="H1817" t="s">
        <v>4378</v>
      </c>
      <c r="J1817" t="s">
        <v>4442</v>
      </c>
      <c r="K1817">
        <v>31345</v>
      </c>
    </row>
    <row r="1818" spans="1:11" x14ac:dyDescent="0.25">
      <c r="A1818" t="s">
        <v>4354</v>
      </c>
      <c r="B1818" t="s">
        <v>8685</v>
      </c>
      <c r="C1818" t="s">
        <v>6542</v>
      </c>
      <c r="D1818" t="s">
        <v>6543</v>
      </c>
      <c r="E1818">
        <v>1875</v>
      </c>
      <c r="F1818" t="str">
        <f t="shared" si="28"/>
        <v>19th</v>
      </c>
      <c r="H1818" t="s">
        <v>4378</v>
      </c>
      <c r="J1818" t="s">
        <v>4442</v>
      </c>
      <c r="K1818">
        <v>47886</v>
      </c>
    </row>
    <row r="1819" spans="1:11" x14ac:dyDescent="0.25">
      <c r="A1819" t="s">
        <v>4354</v>
      </c>
      <c r="B1819" t="s">
        <v>8686</v>
      </c>
      <c r="C1819" t="s">
        <v>6102</v>
      </c>
      <c r="D1819" t="s">
        <v>6103</v>
      </c>
      <c r="E1819">
        <v>1840</v>
      </c>
      <c r="F1819" t="str">
        <f t="shared" si="28"/>
        <v>19th</v>
      </c>
      <c r="H1819" t="s">
        <v>4402</v>
      </c>
      <c r="J1819" t="s">
        <v>4442</v>
      </c>
      <c r="K1819">
        <v>78951</v>
      </c>
    </row>
    <row r="1820" spans="1:11" x14ac:dyDescent="0.25">
      <c r="A1820" t="s">
        <v>4354</v>
      </c>
      <c r="B1820" t="s">
        <v>4379</v>
      </c>
      <c r="C1820" t="s">
        <v>6005</v>
      </c>
      <c r="D1820" t="s">
        <v>6331</v>
      </c>
      <c r="E1820">
        <v>1859</v>
      </c>
      <c r="F1820" t="str">
        <f t="shared" si="28"/>
        <v>19th</v>
      </c>
      <c r="H1820" t="s">
        <v>4542</v>
      </c>
      <c r="J1820" t="s">
        <v>4442</v>
      </c>
      <c r="K1820">
        <v>29079</v>
      </c>
    </row>
    <row r="1821" spans="1:11" x14ac:dyDescent="0.25">
      <c r="A1821" t="s">
        <v>4354</v>
      </c>
      <c r="B1821" t="s">
        <v>4379</v>
      </c>
      <c r="C1821" t="s">
        <v>6005</v>
      </c>
      <c r="D1821" t="s">
        <v>6345</v>
      </c>
      <c r="E1821">
        <v>1859</v>
      </c>
      <c r="F1821" t="str">
        <f t="shared" si="28"/>
        <v>19th</v>
      </c>
      <c r="H1821" t="s">
        <v>4542</v>
      </c>
      <c r="J1821" t="s">
        <v>4442</v>
      </c>
      <c r="K1821">
        <v>60639</v>
      </c>
    </row>
    <row r="1822" spans="1:11" x14ac:dyDescent="0.25">
      <c r="A1822" t="s">
        <v>4354</v>
      </c>
      <c r="B1822" t="s">
        <v>6007</v>
      </c>
      <c r="C1822" t="s">
        <v>6005</v>
      </c>
      <c r="D1822" t="s">
        <v>6006</v>
      </c>
      <c r="E1822">
        <v>1835</v>
      </c>
      <c r="F1822" t="str">
        <f t="shared" si="28"/>
        <v>19th</v>
      </c>
      <c r="H1822" t="s">
        <v>4417</v>
      </c>
      <c r="J1822" t="s">
        <v>4379</v>
      </c>
      <c r="K1822">
        <v>74614</v>
      </c>
    </row>
    <row r="1823" spans="1:11" x14ac:dyDescent="0.25">
      <c r="A1823" t="s">
        <v>4354</v>
      </c>
      <c r="B1823" t="s">
        <v>6009</v>
      </c>
      <c r="C1823" t="s">
        <v>6005</v>
      </c>
      <c r="D1823" t="s">
        <v>6008</v>
      </c>
      <c r="E1823">
        <v>1835</v>
      </c>
      <c r="F1823" t="str">
        <f t="shared" si="28"/>
        <v>19th</v>
      </c>
      <c r="H1823" t="s">
        <v>4417</v>
      </c>
      <c r="J1823" t="s">
        <v>4379</v>
      </c>
      <c r="K1823">
        <v>116472</v>
      </c>
    </row>
    <row r="1824" spans="1:11" x14ac:dyDescent="0.25">
      <c r="A1824" t="s">
        <v>4354</v>
      </c>
      <c r="B1824" t="s">
        <v>6105</v>
      </c>
      <c r="C1824" t="s">
        <v>6005</v>
      </c>
      <c r="D1824" t="s">
        <v>6104</v>
      </c>
      <c r="E1824">
        <v>1840</v>
      </c>
      <c r="F1824" t="str">
        <f t="shared" si="28"/>
        <v>19th</v>
      </c>
      <c r="H1824" t="s">
        <v>4417</v>
      </c>
      <c r="J1824" t="s">
        <v>4379</v>
      </c>
      <c r="K1824">
        <v>60786</v>
      </c>
    </row>
    <row r="1825" spans="1:11" x14ac:dyDescent="0.25">
      <c r="A1825" t="s">
        <v>4354</v>
      </c>
      <c r="B1825" t="s">
        <v>6107</v>
      </c>
      <c r="C1825" t="s">
        <v>6005</v>
      </c>
      <c r="D1825" t="s">
        <v>6106</v>
      </c>
      <c r="E1825">
        <v>1840</v>
      </c>
      <c r="F1825" t="str">
        <f t="shared" si="28"/>
        <v>19th</v>
      </c>
      <c r="H1825" t="s">
        <v>4417</v>
      </c>
      <c r="J1825" t="s">
        <v>4379</v>
      </c>
      <c r="K1825">
        <v>67713</v>
      </c>
    </row>
    <row r="1826" spans="1:11" x14ac:dyDescent="0.25">
      <c r="A1826" t="s">
        <v>4354</v>
      </c>
      <c r="B1826" t="s">
        <v>6040</v>
      </c>
      <c r="C1826" t="s">
        <v>6005</v>
      </c>
      <c r="D1826" t="s">
        <v>6039</v>
      </c>
      <c r="E1826">
        <v>1837</v>
      </c>
      <c r="F1826" t="str">
        <f t="shared" si="28"/>
        <v>19th</v>
      </c>
      <c r="H1826" t="s">
        <v>4417</v>
      </c>
      <c r="J1826" t="s">
        <v>4379</v>
      </c>
      <c r="K1826">
        <v>5984</v>
      </c>
    </row>
    <row r="1827" spans="1:11" x14ac:dyDescent="0.25">
      <c r="A1827" t="s">
        <v>4354</v>
      </c>
      <c r="B1827" t="s">
        <v>8687</v>
      </c>
      <c r="C1827" t="s">
        <v>6005</v>
      </c>
      <c r="D1827" t="s">
        <v>6303</v>
      </c>
      <c r="E1827">
        <v>1856</v>
      </c>
      <c r="F1827" t="str">
        <f t="shared" ref="F1827:F1890" si="29">IF(E1827&lt;1200,"12th",IF(AND(1199&lt;E1827,E1827&lt;1300),"13th",IF(AND(1299&lt;E1827,E1827&lt;1400),"14th",IF(AND(1399&lt;E1827,E1827&lt;1500),"15th",IF(AND(1499&lt;E1827,E1827&lt;1600),"16th",IF(AND(1599&lt;E1827,E1827&lt;1700),"17th",IF(AND(1699&lt;E1827,E1827&lt;1800),"18th",IF(AND(1799&lt;E1827,E1827&lt;1900),"19th",IF(AND(1899&lt;E1827,E1827&lt;2000),"20th",)))))))))</f>
        <v>19th</v>
      </c>
      <c r="H1827" t="s">
        <v>4402</v>
      </c>
      <c r="J1827" t="s">
        <v>4442</v>
      </c>
      <c r="K1827">
        <v>78701</v>
      </c>
    </row>
    <row r="1828" spans="1:11" x14ac:dyDescent="0.25">
      <c r="A1828" t="s">
        <v>4354</v>
      </c>
      <c r="B1828" t="s">
        <v>6011</v>
      </c>
      <c r="C1828" t="s">
        <v>6005</v>
      </c>
      <c r="D1828" t="s">
        <v>6010</v>
      </c>
      <c r="E1828">
        <v>1835</v>
      </c>
      <c r="F1828" t="str">
        <f t="shared" si="29"/>
        <v>19th</v>
      </c>
      <c r="H1828" t="s">
        <v>4417</v>
      </c>
      <c r="J1828" t="s">
        <v>4379</v>
      </c>
      <c r="K1828">
        <v>10509</v>
      </c>
    </row>
    <row r="1829" spans="1:11" x14ac:dyDescent="0.25">
      <c r="A1829" t="s">
        <v>4354</v>
      </c>
      <c r="B1829" t="s">
        <v>6347</v>
      </c>
      <c r="C1829" t="s">
        <v>6005</v>
      </c>
      <c r="D1829" t="s">
        <v>6346</v>
      </c>
      <c r="E1829">
        <v>1859</v>
      </c>
      <c r="F1829" t="str">
        <f t="shared" si="29"/>
        <v>19th</v>
      </c>
      <c r="H1829" t="s">
        <v>4417</v>
      </c>
      <c r="J1829" t="s">
        <v>4379</v>
      </c>
      <c r="K1829">
        <v>48537</v>
      </c>
    </row>
    <row r="1830" spans="1:11" x14ac:dyDescent="0.25">
      <c r="A1830" t="s">
        <v>4354</v>
      </c>
      <c r="B1830" t="s">
        <v>6188</v>
      </c>
      <c r="C1830" t="s">
        <v>6005</v>
      </c>
      <c r="D1830" t="s">
        <v>6187</v>
      </c>
      <c r="E1830">
        <v>1847</v>
      </c>
      <c r="F1830" t="str">
        <f t="shared" si="29"/>
        <v>19th</v>
      </c>
      <c r="H1830" t="s">
        <v>4417</v>
      </c>
      <c r="J1830" t="s">
        <v>4379</v>
      </c>
      <c r="K1830">
        <v>8407</v>
      </c>
    </row>
    <row r="1831" spans="1:11" x14ac:dyDescent="0.25">
      <c r="A1831" t="s">
        <v>4354</v>
      </c>
      <c r="B1831" t="s">
        <v>6042</v>
      </c>
      <c r="C1831" t="s">
        <v>6005</v>
      </c>
      <c r="D1831" t="s">
        <v>6041</v>
      </c>
      <c r="E1831">
        <v>1837</v>
      </c>
      <c r="F1831" t="str">
        <f t="shared" si="29"/>
        <v>19th</v>
      </c>
      <c r="H1831" t="s">
        <v>4417</v>
      </c>
      <c r="J1831" t="s">
        <v>4379</v>
      </c>
      <c r="K1831">
        <v>6788</v>
      </c>
    </row>
    <row r="1832" spans="1:11" x14ac:dyDescent="0.25">
      <c r="A1832" t="s">
        <v>4354</v>
      </c>
      <c r="B1832" t="s">
        <v>8688</v>
      </c>
      <c r="C1832" t="s">
        <v>6005</v>
      </c>
      <c r="D1832" t="s">
        <v>6348</v>
      </c>
      <c r="E1832">
        <v>1859</v>
      </c>
      <c r="F1832" t="str">
        <f t="shared" si="29"/>
        <v>19th</v>
      </c>
      <c r="H1832" t="s">
        <v>4417</v>
      </c>
      <c r="J1832" t="s">
        <v>4379</v>
      </c>
      <c r="K1832">
        <v>65512</v>
      </c>
    </row>
    <row r="1833" spans="1:11" x14ac:dyDescent="0.25">
      <c r="A1833" t="s">
        <v>4354</v>
      </c>
      <c r="B1833" t="s">
        <v>6113</v>
      </c>
      <c r="C1833" t="s">
        <v>6005</v>
      </c>
      <c r="D1833" t="s">
        <v>6112</v>
      </c>
      <c r="E1833">
        <v>1841</v>
      </c>
      <c r="F1833" t="str">
        <f t="shared" si="29"/>
        <v>19th</v>
      </c>
      <c r="H1833" t="s">
        <v>4417</v>
      </c>
      <c r="J1833" t="s">
        <v>4379</v>
      </c>
      <c r="K1833">
        <v>29295</v>
      </c>
    </row>
    <row r="1834" spans="1:11" x14ac:dyDescent="0.25">
      <c r="A1834" t="s">
        <v>4354</v>
      </c>
      <c r="B1834" t="s">
        <v>8689</v>
      </c>
      <c r="C1834" t="s">
        <v>6076</v>
      </c>
      <c r="D1834" t="s">
        <v>6077</v>
      </c>
      <c r="E1834">
        <v>1839</v>
      </c>
      <c r="F1834" t="str">
        <f t="shared" si="29"/>
        <v>19th</v>
      </c>
      <c r="H1834" t="s">
        <v>4378</v>
      </c>
      <c r="J1834" t="s">
        <v>4442</v>
      </c>
      <c r="K1834">
        <v>124018</v>
      </c>
    </row>
    <row r="1835" spans="1:11" x14ac:dyDescent="0.25">
      <c r="A1835" t="s">
        <v>4354</v>
      </c>
      <c r="B1835" t="s">
        <v>8690</v>
      </c>
      <c r="C1835" t="s">
        <v>6012</v>
      </c>
      <c r="D1835" t="s">
        <v>6136</v>
      </c>
      <c r="E1835">
        <v>1843</v>
      </c>
      <c r="F1835" t="str">
        <f t="shared" si="29"/>
        <v>19th</v>
      </c>
      <c r="H1835" t="s">
        <v>4870</v>
      </c>
      <c r="J1835" t="s">
        <v>4379</v>
      </c>
      <c r="K1835">
        <v>66123</v>
      </c>
    </row>
    <row r="1836" spans="1:11" x14ac:dyDescent="0.25">
      <c r="A1836" t="s">
        <v>4354</v>
      </c>
      <c r="B1836" t="s">
        <v>8691</v>
      </c>
      <c r="C1836" t="s">
        <v>6012</v>
      </c>
      <c r="D1836" t="s">
        <v>6135</v>
      </c>
      <c r="E1836">
        <v>1843</v>
      </c>
      <c r="F1836" t="str">
        <f t="shared" si="29"/>
        <v>19th</v>
      </c>
      <c r="H1836" t="s">
        <v>4870</v>
      </c>
      <c r="J1836" t="s">
        <v>4379</v>
      </c>
      <c r="K1836">
        <v>71793</v>
      </c>
    </row>
    <row r="1837" spans="1:11" x14ac:dyDescent="0.25">
      <c r="A1837" t="s">
        <v>4354</v>
      </c>
      <c r="B1837" t="s">
        <v>8692</v>
      </c>
      <c r="C1837" t="s">
        <v>6012</v>
      </c>
      <c r="D1837" t="s">
        <v>6059</v>
      </c>
      <c r="E1837">
        <v>1838</v>
      </c>
      <c r="F1837" t="str">
        <f t="shared" si="29"/>
        <v>19th</v>
      </c>
      <c r="H1837" t="s">
        <v>4378</v>
      </c>
      <c r="J1837" t="s">
        <v>4379</v>
      </c>
      <c r="K1837">
        <v>59499</v>
      </c>
    </row>
    <row r="1838" spans="1:11" x14ac:dyDescent="0.25">
      <c r="A1838" t="s">
        <v>4354</v>
      </c>
      <c r="B1838" t="s">
        <v>8693</v>
      </c>
      <c r="C1838" t="s">
        <v>6012</v>
      </c>
      <c r="D1838" t="s">
        <v>6060</v>
      </c>
      <c r="E1838">
        <v>1838</v>
      </c>
      <c r="F1838" t="str">
        <f t="shared" si="29"/>
        <v>19th</v>
      </c>
      <c r="H1838" t="s">
        <v>4378</v>
      </c>
      <c r="J1838" t="s">
        <v>4379</v>
      </c>
      <c r="K1838">
        <v>44228</v>
      </c>
    </row>
    <row r="1839" spans="1:11" x14ac:dyDescent="0.25">
      <c r="A1839" t="s">
        <v>4354</v>
      </c>
      <c r="B1839" t="s">
        <v>8694</v>
      </c>
      <c r="C1839" t="s">
        <v>6012</v>
      </c>
      <c r="D1839" t="s">
        <v>6013</v>
      </c>
      <c r="E1839">
        <v>1835</v>
      </c>
      <c r="F1839" t="str">
        <f t="shared" si="29"/>
        <v>19th</v>
      </c>
      <c r="H1839" t="s">
        <v>4402</v>
      </c>
      <c r="J1839" t="s">
        <v>4379</v>
      </c>
      <c r="K1839">
        <v>9176</v>
      </c>
    </row>
    <row r="1840" spans="1:11" x14ac:dyDescent="0.25">
      <c r="A1840" t="s">
        <v>4354</v>
      </c>
      <c r="B1840" t="s">
        <v>8695</v>
      </c>
      <c r="C1840" t="s">
        <v>6012</v>
      </c>
      <c r="D1840" t="s">
        <v>6148</v>
      </c>
      <c r="E1840">
        <v>1844</v>
      </c>
      <c r="F1840" t="str">
        <f t="shared" si="29"/>
        <v>19th</v>
      </c>
      <c r="H1840" t="s">
        <v>4402</v>
      </c>
      <c r="J1840" t="s">
        <v>4379</v>
      </c>
      <c r="K1840">
        <v>49910</v>
      </c>
    </row>
    <row r="1841" spans="1:11" x14ac:dyDescent="0.25">
      <c r="A1841" t="s">
        <v>4354</v>
      </c>
      <c r="B1841" t="s">
        <v>4379</v>
      </c>
      <c r="C1841" t="s">
        <v>6783</v>
      </c>
      <c r="D1841" t="s">
        <v>6784</v>
      </c>
      <c r="E1841">
        <v>1895</v>
      </c>
      <c r="F1841" t="str">
        <f t="shared" si="29"/>
        <v>19th</v>
      </c>
      <c r="H1841" t="s">
        <v>4382</v>
      </c>
      <c r="J1841" t="s">
        <v>4383</v>
      </c>
      <c r="K1841">
        <v>19956</v>
      </c>
    </row>
    <row r="1842" spans="1:11" x14ac:dyDescent="0.25">
      <c r="A1842" t="s">
        <v>4354</v>
      </c>
      <c r="B1842" t="s">
        <v>4379</v>
      </c>
      <c r="C1842" t="s">
        <v>6426</v>
      </c>
      <c r="D1842" t="s">
        <v>6686</v>
      </c>
      <c r="E1842">
        <v>1888</v>
      </c>
      <c r="F1842" t="str">
        <f t="shared" si="29"/>
        <v>19th</v>
      </c>
      <c r="H1842" t="s">
        <v>4382</v>
      </c>
      <c r="J1842" t="s">
        <v>4379</v>
      </c>
      <c r="K1842">
        <v>14194</v>
      </c>
    </row>
    <row r="1843" spans="1:11" x14ac:dyDescent="0.25">
      <c r="A1843" t="s">
        <v>4354</v>
      </c>
      <c r="B1843" t="s">
        <v>4379</v>
      </c>
      <c r="C1843" t="s">
        <v>6426</v>
      </c>
      <c r="D1843" t="s">
        <v>6851</v>
      </c>
      <c r="E1843">
        <v>1899</v>
      </c>
      <c r="F1843" t="str">
        <f t="shared" si="29"/>
        <v>19th</v>
      </c>
      <c r="H1843" t="s">
        <v>4382</v>
      </c>
      <c r="J1843" t="s">
        <v>4379</v>
      </c>
      <c r="K1843">
        <v>5876</v>
      </c>
    </row>
    <row r="1844" spans="1:11" x14ac:dyDescent="0.25">
      <c r="A1844" t="s">
        <v>4354</v>
      </c>
      <c r="B1844" t="s">
        <v>4379</v>
      </c>
      <c r="C1844" t="s">
        <v>6426</v>
      </c>
      <c r="D1844" t="s">
        <v>6852</v>
      </c>
      <c r="E1844">
        <v>1899</v>
      </c>
      <c r="F1844" t="str">
        <f t="shared" si="29"/>
        <v>19th</v>
      </c>
      <c r="H1844" t="s">
        <v>4382</v>
      </c>
      <c r="J1844" t="s">
        <v>4379</v>
      </c>
      <c r="K1844">
        <v>11518</v>
      </c>
    </row>
    <row r="1845" spans="1:11" x14ac:dyDescent="0.25">
      <c r="A1845" t="s">
        <v>4354</v>
      </c>
      <c r="B1845" t="s">
        <v>4379</v>
      </c>
      <c r="C1845" t="s">
        <v>6426</v>
      </c>
      <c r="D1845" t="s">
        <v>6853</v>
      </c>
      <c r="E1845">
        <v>1899</v>
      </c>
      <c r="F1845" t="str">
        <f t="shared" si="29"/>
        <v>19th</v>
      </c>
      <c r="H1845" t="s">
        <v>4382</v>
      </c>
      <c r="J1845" t="s">
        <v>4379</v>
      </c>
      <c r="K1845">
        <v>2159</v>
      </c>
    </row>
    <row r="1846" spans="1:11" x14ac:dyDescent="0.25">
      <c r="A1846" t="s">
        <v>4354</v>
      </c>
      <c r="B1846" t="s">
        <v>4379</v>
      </c>
      <c r="C1846" t="s">
        <v>6426</v>
      </c>
      <c r="D1846" t="s">
        <v>6854</v>
      </c>
      <c r="E1846">
        <v>1899</v>
      </c>
      <c r="F1846" t="str">
        <f t="shared" si="29"/>
        <v>19th</v>
      </c>
      <c r="H1846" t="s">
        <v>4382</v>
      </c>
      <c r="J1846" t="s">
        <v>4379</v>
      </c>
      <c r="K1846">
        <v>3387</v>
      </c>
    </row>
    <row r="1847" spans="1:11" x14ac:dyDescent="0.25">
      <c r="A1847" t="s">
        <v>4354</v>
      </c>
      <c r="B1847" t="s">
        <v>4379</v>
      </c>
      <c r="C1847" t="s">
        <v>6426</v>
      </c>
      <c r="D1847" t="s">
        <v>6855</v>
      </c>
      <c r="E1847">
        <v>1899</v>
      </c>
      <c r="F1847" t="str">
        <f t="shared" si="29"/>
        <v>19th</v>
      </c>
      <c r="H1847" t="s">
        <v>4382</v>
      </c>
      <c r="J1847" t="s">
        <v>4379</v>
      </c>
      <c r="K1847">
        <v>3389</v>
      </c>
    </row>
    <row r="1848" spans="1:11" x14ac:dyDescent="0.25">
      <c r="A1848" t="s">
        <v>4354</v>
      </c>
      <c r="B1848" t="s">
        <v>4379</v>
      </c>
      <c r="C1848" t="s">
        <v>6426</v>
      </c>
      <c r="D1848" t="s">
        <v>6856</v>
      </c>
      <c r="E1848">
        <v>1899</v>
      </c>
      <c r="F1848" t="str">
        <f t="shared" si="29"/>
        <v>19th</v>
      </c>
      <c r="H1848" t="s">
        <v>4382</v>
      </c>
      <c r="J1848" t="s">
        <v>4379</v>
      </c>
      <c r="K1848">
        <v>12852</v>
      </c>
    </row>
    <row r="1849" spans="1:11" x14ac:dyDescent="0.25">
      <c r="A1849" t="s">
        <v>4354</v>
      </c>
      <c r="B1849" t="s">
        <v>8696</v>
      </c>
      <c r="C1849" t="s">
        <v>6426</v>
      </c>
      <c r="D1849" t="s">
        <v>6857</v>
      </c>
      <c r="E1849">
        <v>1899</v>
      </c>
      <c r="F1849" t="str">
        <f t="shared" si="29"/>
        <v>19th</v>
      </c>
      <c r="H1849" t="s">
        <v>4382</v>
      </c>
      <c r="J1849" t="s">
        <v>4379</v>
      </c>
      <c r="K1849">
        <v>7296</v>
      </c>
    </row>
    <row r="1850" spans="1:11" x14ac:dyDescent="0.25">
      <c r="A1850" t="s">
        <v>4354</v>
      </c>
      <c r="B1850" t="s">
        <v>8697</v>
      </c>
      <c r="C1850" t="s">
        <v>6426</v>
      </c>
      <c r="D1850" t="s">
        <v>6473</v>
      </c>
      <c r="E1850">
        <v>1869</v>
      </c>
      <c r="F1850" t="str">
        <f t="shared" si="29"/>
        <v>19th</v>
      </c>
      <c r="H1850" t="s">
        <v>4382</v>
      </c>
      <c r="J1850" t="s">
        <v>4379</v>
      </c>
      <c r="K1850">
        <v>2493</v>
      </c>
    </row>
    <row r="1851" spans="1:11" x14ac:dyDescent="0.25">
      <c r="A1851" t="s">
        <v>4354</v>
      </c>
      <c r="B1851" t="s">
        <v>4379</v>
      </c>
      <c r="C1851" t="s">
        <v>6426</v>
      </c>
      <c r="D1851" t="s">
        <v>6858</v>
      </c>
      <c r="E1851">
        <v>1899</v>
      </c>
      <c r="F1851" t="str">
        <f t="shared" si="29"/>
        <v>19th</v>
      </c>
      <c r="H1851" t="s">
        <v>4382</v>
      </c>
      <c r="J1851" t="s">
        <v>4379</v>
      </c>
      <c r="K1851">
        <v>11609</v>
      </c>
    </row>
    <row r="1852" spans="1:11" x14ac:dyDescent="0.25">
      <c r="A1852" t="s">
        <v>4354</v>
      </c>
      <c r="B1852" t="s">
        <v>4379</v>
      </c>
      <c r="C1852" t="s">
        <v>6426</v>
      </c>
      <c r="D1852" t="s">
        <v>6635</v>
      </c>
      <c r="E1852">
        <v>1884</v>
      </c>
      <c r="F1852" t="str">
        <f t="shared" si="29"/>
        <v>19th</v>
      </c>
      <c r="H1852" t="s">
        <v>4382</v>
      </c>
      <c r="J1852" t="s">
        <v>4379</v>
      </c>
      <c r="K1852">
        <v>17109</v>
      </c>
    </row>
    <row r="1853" spans="1:11" x14ac:dyDescent="0.25">
      <c r="A1853" t="s">
        <v>4354</v>
      </c>
      <c r="B1853" t="s">
        <v>8698</v>
      </c>
      <c r="C1853" t="s">
        <v>6426</v>
      </c>
      <c r="D1853" t="s">
        <v>6480</v>
      </c>
      <c r="E1853">
        <v>1870</v>
      </c>
      <c r="F1853" t="str">
        <f t="shared" si="29"/>
        <v>19th</v>
      </c>
      <c r="H1853" t="s">
        <v>4382</v>
      </c>
      <c r="J1853" t="s">
        <v>4379</v>
      </c>
      <c r="K1853">
        <v>5315</v>
      </c>
    </row>
    <row r="1854" spans="1:11" x14ac:dyDescent="0.25">
      <c r="A1854" t="s">
        <v>4354</v>
      </c>
      <c r="B1854" t="s">
        <v>4379</v>
      </c>
      <c r="C1854" t="s">
        <v>6426</v>
      </c>
      <c r="D1854" t="s">
        <v>6859</v>
      </c>
      <c r="E1854">
        <v>1899</v>
      </c>
      <c r="F1854" t="str">
        <f t="shared" si="29"/>
        <v>19th</v>
      </c>
      <c r="H1854" t="s">
        <v>4382</v>
      </c>
      <c r="J1854" t="s">
        <v>4379</v>
      </c>
      <c r="K1854">
        <v>4199</v>
      </c>
    </row>
    <row r="1855" spans="1:11" x14ac:dyDescent="0.25">
      <c r="A1855" t="s">
        <v>4354</v>
      </c>
      <c r="B1855" t="s">
        <v>4379</v>
      </c>
      <c r="C1855" t="s">
        <v>6426</v>
      </c>
      <c r="D1855" t="s">
        <v>6860</v>
      </c>
      <c r="E1855">
        <v>1899</v>
      </c>
      <c r="F1855" t="str">
        <f t="shared" si="29"/>
        <v>19th</v>
      </c>
      <c r="H1855" t="s">
        <v>4382</v>
      </c>
      <c r="J1855" t="s">
        <v>4379</v>
      </c>
      <c r="K1855">
        <v>4039</v>
      </c>
    </row>
    <row r="1856" spans="1:11" x14ac:dyDescent="0.25">
      <c r="A1856" t="s">
        <v>4354</v>
      </c>
      <c r="B1856" t="s">
        <v>8699</v>
      </c>
      <c r="C1856" t="s">
        <v>6426</v>
      </c>
      <c r="D1856" t="s">
        <v>6695</v>
      </c>
      <c r="E1856">
        <v>1889</v>
      </c>
      <c r="F1856" t="str">
        <f t="shared" si="29"/>
        <v>19th</v>
      </c>
      <c r="H1856" t="s">
        <v>4382</v>
      </c>
      <c r="J1856" t="s">
        <v>4379</v>
      </c>
      <c r="K1856">
        <v>7610</v>
      </c>
    </row>
    <row r="1857" spans="1:11" x14ac:dyDescent="0.25">
      <c r="A1857" t="s">
        <v>4354</v>
      </c>
      <c r="B1857" t="s">
        <v>4379</v>
      </c>
      <c r="C1857" t="s">
        <v>6426</v>
      </c>
      <c r="D1857" t="s">
        <v>6427</v>
      </c>
      <c r="E1857">
        <v>1866</v>
      </c>
      <c r="F1857" t="str">
        <f t="shared" si="29"/>
        <v>19th</v>
      </c>
      <c r="H1857" t="s">
        <v>4382</v>
      </c>
      <c r="J1857" t="s">
        <v>4383</v>
      </c>
      <c r="K1857">
        <v>8786</v>
      </c>
    </row>
    <row r="1858" spans="1:11" x14ac:dyDescent="0.25">
      <c r="A1858" t="s">
        <v>4354</v>
      </c>
      <c r="B1858" t="s">
        <v>4379</v>
      </c>
      <c r="C1858" t="s">
        <v>6426</v>
      </c>
      <c r="D1858" t="s">
        <v>6531</v>
      </c>
      <c r="E1858">
        <v>1874</v>
      </c>
      <c r="F1858" t="str">
        <f t="shared" si="29"/>
        <v>19th</v>
      </c>
      <c r="H1858" t="s">
        <v>4382</v>
      </c>
      <c r="J1858" t="s">
        <v>4379</v>
      </c>
      <c r="K1858">
        <v>2944</v>
      </c>
    </row>
    <row r="1859" spans="1:11" x14ac:dyDescent="0.25">
      <c r="A1859" t="s">
        <v>4354</v>
      </c>
      <c r="B1859" t="s">
        <v>4379</v>
      </c>
      <c r="C1859" t="s">
        <v>6426</v>
      </c>
      <c r="D1859" t="s">
        <v>6583</v>
      </c>
      <c r="E1859">
        <v>1880</v>
      </c>
      <c r="F1859" t="str">
        <f t="shared" si="29"/>
        <v>19th</v>
      </c>
      <c r="H1859" t="s">
        <v>4382</v>
      </c>
      <c r="J1859" t="s">
        <v>4379</v>
      </c>
      <c r="K1859">
        <v>11279</v>
      </c>
    </row>
    <row r="1860" spans="1:11" x14ac:dyDescent="0.25">
      <c r="A1860" t="s">
        <v>4354</v>
      </c>
      <c r="B1860" t="s">
        <v>6486</v>
      </c>
      <c r="C1860" t="s">
        <v>6484</v>
      </c>
      <c r="D1860" t="s">
        <v>6485</v>
      </c>
      <c r="E1860">
        <v>1871</v>
      </c>
      <c r="F1860" t="str">
        <f t="shared" si="29"/>
        <v>19th</v>
      </c>
      <c r="H1860" t="s">
        <v>4378</v>
      </c>
      <c r="J1860" t="s">
        <v>4379</v>
      </c>
      <c r="K1860">
        <v>19723</v>
      </c>
    </row>
    <row r="1861" spans="1:11" x14ac:dyDescent="0.25">
      <c r="A1861" t="s">
        <v>4354</v>
      </c>
      <c r="B1861" t="s">
        <v>8700</v>
      </c>
      <c r="C1861" t="s">
        <v>6417</v>
      </c>
      <c r="D1861" t="s">
        <v>6576</v>
      </c>
      <c r="E1861">
        <v>1879</v>
      </c>
      <c r="F1861" t="str">
        <f t="shared" si="29"/>
        <v>19th</v>
      </c>
      <c r="H1861" t="s">
        <v>4378</v>
      </c>
      <c r="J1861" t="s">
        <v>4442</v>
      </c>
      <c r="K1861">
        <v>55524</v>
      </c>
    </row>
    <row r="1862" spans="1:11" x14ac:dyDescent="0.25">
      <c r="A1862" t="s">
        <v>4354</v>
      </c>
      <c r="B1862" t="s">
        <v>6419</v>
      </c>
      <c r="C1862" t="s">
        <v>6417</v>
      </c>
      <c r="D1862" t="s">
        <v>6418</v>
      </c>
      <c r="E1862">
        <v>1865</v>
      </c>
      <c r="F1862" t="str">
        <f t="shared" si="29"/>
        <v>19th</v>
      </c>
      <c r="H1862" t="s">
        <v>4378</v>
      </c>
      <c r="J1862" t="s">
        <v>4379</v>
      </c>
      <c r="K1862">
        <v>57404</v>
      </c>
    </row>
    <row r="1863" spans="1:11" x14ac:dyDescent="0.25">
      <c r="A1863" t="s">
        <v>4354</v>
      </c>
      <c r="B1863" t="s">
        <v>8701</v>
      </c>
      <c r="C1863" t="s">
        <v>6417</v>
      </c>
      <c r="D1863" t="s">
        <v>6516</v>
      </c>
      <c r="E1863">
        <v>1873</v>
      </c>
      <c r="F1863" t="str">
        <f t="shared" si="29"/>
        <v>19th</v>
      </c>
      <c r="H1863" t="s">
        <v>4378</v>
      </c>
      <c r="J1863" t="s">
        <v>4442</v>
      </c>
      <c r="K1863">
        <v>71977</v>
      </c>
    </row>
    <row r="1864" spans="1:11" x14ac:dyDescent="0.25">
      <c r="A1864" t="s">
        <v>4354</v>
      </c>
      <c r="B1864" t="s">
        <v>4379</v>
      </c>
      <c r="C1864" t="s">
        <v>6417</v>
      </c>
      <c r="D1864" t="s">
        <v>6446</v>
      </c>
      <c r="E1864">
        <v>1868</v>
      </c>
      <c r="F1864" t="str">
        <f t="shared" si="29"/>
        <v>19th</v>
      </c>
      <c r="H1864" t="s">
        <v>4378</v>
      </c>
      <c r="J1864" t="s">
        <v>4442</v>
      </c>
      <c r="K1864">
        <v>205567</v>
      </c>
    </row>
    <row r="1865" spans="1:11" x14ac:dyDescent="0.25">
      <c r="A1865" t="s">
        <v>4354</v>
      </c>
      <c r="B1865" t="s">
        <v>6578</v>
      </c>
      <c r="C1865" t="s">
        <v>6417</v>
      </c>
      <c r="D1865" t="s">
        <v>6577</v>
      </c>
      <c r="E1865">
        <v>1879</v>
      </c>
      <c r="F1865" t="str">
        <f t="shared" si="29"/>
        <v>19th</v>
      </c>
      <c r="H1865" t="s">
        <v>4417</v>
      </c>
      <c r="J1865" t="s">
        <v>4379</v>
      </c>
      <c r="K1865">
        <v>7132</v>
      </c>
    </row>
    <row r="1866" spans="1:11" x14ac:dyDescent="0.25">
      <c r="A1866" t="s">
        <v>4354</v>
      </c>
      <c r="B1866" t="s">
        <v>8702</v>
      </c>
      <c r="C1866" t="s">
        <v>6417</v>
      </c>
      <c r="D1866" t="s">
        <v>6532</v>
      </c>
      <c r="E1866">
        <v>1874</v>
      </c>
      <c r="F1866" t="str">
        <f t="shared" si="29"/>
        <v>19th</v>
      </c>
      <c r="H1866" t="s">
        <v>4378</v>
      </c>
      <c r="J1866" t="s">
        <v>4442</v>
      </c>
      <c r="K1866">
        <v>210129</v>
      </c>
    </row>
    <row r="1867" spans="1:11" x14ac:dyDescent="0.25">
      <c r="A1867" t="s">
        <v>4354</v>
      </c>
      <c r="B1867" t="s">
        <v>6661</v>
      </c>
      <c r="C1867" t="s">
        <v>6417</v>
      </c>
      <c r="D1867" t="s">
        <v>6660</v>
      </c>
      <c r="E1867">
        <v>1886</v>
      </c>
      <c r="F1867" t="str">
        <f t="shared" si="29"/>
        <v>19th</v>
      </c>
      <c r="H1867" t="s">
        <v>4378</v>
      </c>
      <c r="J1867" t="s">
        <v>4379</v>
      </c>
      <c r="K1867">
        <v>62890</v>
      </c>
    </row>
    <row r="1868" spans="1:11" x14ac:dyDescent="0.25">
      <c r="A1868" t="s">
        <v>4354</v>
      </c>
      <c r="B1868" t="s">
        <v>8703</v>
      </c>
      <c r="C1868" t="s">
        <v>6417</v>
      </c>
      <c r="D1868" t="s">
        <v>6481</v>
      </c>
      <c r="E1868">
        <v>1870</v>
      </c>
      <c r="F1868" t="str">
        <f t="shared" si="29"/>
        <v>19th</v>
      </c>
      <c r="H1868" t="s">
        <v>4786</v>
      </c>
      <c r="J1868" t="s">
        <v>4379</v>
      </c>
      <c r="K1868">
        <v>151295</v>
      </c>
    </row>
    <row r="1869" spans="1:11" x14ac:dyDescent="0.25">
      <c r="A1869" t="s">
        <v>4354</v>
      </c>
      <c r="B1869" t="s">
        <v>4379</v>
      </c>
      <c r="C1869" t="s">
        <v>5905</v>
      </c>
      <c r="D1869" t="s">
        <v>6014</v>
      </c>
      <c r="E1869">
        <v>1835</v>
      </c>
      <c r="F1869" t="str">
        <f t="shared" si="29"/>
        <v>19th</v>
      </c>
      <c r="H1869" t="s">
        <v>4472</v>
      </c>
      <c r="J1869" t="s">
        <v>4442</v>
      </c>
      <c r="K1869">
        <v>24060</v>
      </c>
    </row>
    <row r="1870" spans="1:11" x14ac:dyDescent="0.25">
      <c r="A1870" t="s">
        <v>4354</v>
      </c>
      <c r="B1870" t="s">
        <v>8704</v>
      </c>
      <c r="C1870" t="s">
        <v>5905</v>
      </c>
      <c r="D1870" t="s">
        <v>6389</v>
      </c>
      <c r="E1870">
        <v>1863</v>
      </c>
      <c r="F1870" t="str">
        <f t="shared" si="29"/>
        <v>19th</v>
      </c>
      <c r="H1870" t="s">
        <v>4481</v>
      </c>
      <c r="J1870" t="s">
        <v>4442</v>
      </c>
      <c r="K1870">
        <v>152357</v>
      </c>
    </row>
    <row r="1871" spans="1:11" x14ac:dyDescent="0.25">
      <c r="A1871" t="s">
        <v>4354</v>
      </c>
      <c r="B1871" t="s">
        <v>8705</v>
      </c>
      <c r="C1871" t="s">
        <v>5905</v>
      </c>
      <c r="D1871" t="s">
        <v>6390</v>
      </c>
      <c r="E1871">
        <v>1863</v>
      </c>
      <c r="F1871" t="str">
        <f t="shared" si="29"/>
        <v>19th</v>
      </c>
      <c r="H1871" t="s">
        <v>4382</v>
      </c>
      <c r="J1871" t="s">
        <v>4383</v>
      </c>
      <c r="K1871">
        <v>15507</v>
      </c>
    </row>
    <row r="1872" spans="1:11" x14ac:dyDescent="0.25">
      <c r="A1872" t="s">
        <v>4354</v>
      </c>
      <c r="B1872" t="s">
        <v>4379</v>
      </c>
      <c r="C1872" t="s">
        <v>5905</v>
      </c>
      <c r="D1872" t="s">
        <v>5906</v>
      </c>
      <c r="E1872">
        <v>1829</v>
      </c>
      <c r="F1872" t="str">
        <f t="shared" si="29"/>
        <v>19th</v>
      </c>
      <c r="H1872" t="s">
        <v>4389</v>
      </c>
      <c r="J1872" t="s">
        <v>4442</v>
      </c>
      <c r="K1872">
        <v>7840</v>
      </c>
    </row>
    <row r="1873" spans="1:11" x14ac:dyDescent="0.25">
      <c r="A1873" t="s">
        <v>4354</v>
      </c>
      <c r="B1873" t="s">
        <v>4379</v>
      </c>
      <c r="C1873" t="s">
        <v>5905</v>
      </c>
      <c r="D1873" t="s">
        <v>6391</v>
      </c>
      <c r="E1873">
        <v>1863</v>
      </c>
      <c r="F1873" t="str">
        <f t="shared" si="29"/>
        <v>19th</v>
      </c>
      <c r="H1873" t="s">
        <v>4481</v>
      </c>
      <c r="J1873" t="s">
        <v>4442</v>
      </c>
      <c r="K1873">
        <v>60167</v>
      </c>
    </row>
    <row r="1874" spans="1:11" x14ac:dyDescent="0.25">
      <c r="A1874" t="s">
        <v>4354</v>
      </c>
      <c r="B1874" t="s">
        <v>4379</v>
      </c>
      <c r="C1874" t="s">
        <v>5905</v>
      </c>
      <c r="D1874" t="s">
        <v>6043</v>
      </c>
      <c r="E1874">
        <v>1837</v>
      </c>
      <c r="F1874" t="str">
        <f t="shared" si="29"/>
        <v>19th</v>
      </c>
      <c r="H1874" t="s">
        <v>4382</v>
      </c>
      <c r="J1874" t="s">
        <v>4383</v>
      </c>
      <c r="K1874">
        <v>30489</v>
      </c>
    </row>
    <row r="1875" spans="1:11" x14ac:dyDescent="0.25">
      <c r="A1875" t="s">
        <v>4354</v>
      </c>
      <c r="B1875" t="s">
        <v>4379</v>
      </c>
      <c r="C1875" t="s">
        <v>5905</v>
      </c>
      <c r="D1875" t="s">
        <v>5907</v>
      </c>
      <c r="E1875">
        <v>1829</v>
      </c>
      <c r="F1875" t="str">
        <f t="shared" si="29"/>
        <v>19th</v>
      </c>
      <c r="H1875" t="s">
        <v>4402</v>
      </c>
      <c r="J1875" t="s">
        <v>4442</v>
      </c>
      <c r="K1875">
        <v>2837</v>
      </c>
    </row>
    <row r="1876" spans="1:11" x14ac:dyDescent="0.25">
      <c r="A1876" t="s">
        <v>4354</v>
      </c>
      <c r="B1876" t="s">
        <v>8706</v>
      </c>
      <c r="C1876" t="s">
        <v>5905</v>
      </c>
      <c r="D1876" t="s">
        <v>6015</v>
      </c>
      <c r="E1876">
        <v>1835</v>
      </c>
      <c r="F1876" t="str">
        <f t="shared" si="29"/>
        <v>19th</v>
      </c>
      <c r="H1876" t="s">
        <v>4378</v>
      </c>
      <c r="J1876" t="s">
        <v>4442</v>
      </c>
      <c r="K1876">
        <v>61862</v>
      </c>
    </row>
    <row r="1877" spans="1:11" x14ac:dyDescent="0.25">
      <c r="A1877" t="s">
        <v>4354</v>
      </c>
      <c r="B1877" t="s">
        <v>8707</v>
      </c>
      <c r="C1877" t="s">
        <v>6620</v>
      </c>
      <c r="D1877" t="s">
        <v>6621</v>
      </c>
      <c r="E1877">
        <v>1883</v>
      </c>
      <c r="F1877" t="str">
        <f t="shared" si="29"/>
        <v>19th</v>
      </c>
      <c r="H1877" t="s">
        <v>4378</v>
      </c>
      <c r="J1877" t="s">
        <v>4442</v>
      </c>
      <c r="K1877">
        <v>76827</v>
      </c>
    </row>
    <row r="1878" spans="1:11" x14ac:dyDescent="0.25">
      <c r="A1878" t="s">
        <v>4354</v>
      </c>
      <c r="B1878" t="s">
        <v>8341</v>
      </c>
      <c r="C1878" t="s">
        <v>6620</v>
      </c>
      <c r="D1878" t="s">
        <v>36</v>
      </c>
      <c r="E1878">
        <v>1889</v>
      </c>
      <c r="F1878" t="str">
        <f t="shared" si="29"/>
        <v>19th</v>
      </c>
      <c r="H1878" t="s">
        <v>4542</v>
      </c>
      <c r="J1878" t="s">
        <v>4442</v>
      </c>
      <c r="K1878">
        <v>77166</v>
      </c>
    </row>
    <row r="1879" spans="1:11" x14ac:dyDescent="0.25">
      <c r="A1879" t="s">
        <v>4354</v>
      </c>
      <c r="B1879" t="s">
        <v>8708</v>
      </c>
      <c r="C1879" t="s">
        <v>6861</v>
      </c>
      <c r="D1879" t="s">
        <v>6862</v>
      </c>
      <c r="E1879">
        <v>1899</v>
      </c>
      <c r="F1879" t="str">
        <f t="shared" si="29"/>
        <v>19th</v>
      </c>
      <c r="H1879" t="s">
        <v>4378</v>
      </c>
      <c r="J1879" t="s">
        <v>4442</v>
      </c>
      <c r="K1879">
        <v>105097</v>
      </c>
    </row>
    <row r="1880" spans="1:11" x14ac:dyDescent="0.25">
      <c r="A1880" t="s">
        <v>4354</v>
      </c>
      <c r="B1880" t="s">
        <v>8709</v>
      </c>
      <c r="C1880" t="s">
        <v>6439</v>
      </c>
      <c r="D1880" t="s">
        <v>6622</v>
      </c>
      <c r="E1880">
        <v>1883</v>
      </c>
      <c r="F1880" t="str">
        <f t="shared" si="29"/>
        <v>19th</v>
      </c>
      <c r="H1880" t="s">
        <v>4378</v>
      </c>
      <c r="J1880" t="s">
        <v>4442</v>
      </c>
      <c r="K1880">
        <v>158580</v>
      </c>
    </row>
    <row r="1881" spans="1:11" x14ac:dyDescent="0.25">
      <c r="A1881" t="s">
        <v>4354</v>
      </c>
      <c r="B1881" t="s">
        <v>8710</v>
      </c>
      <c r="C1881" t="s">
        <v>6439</v>
      </c>
      <c r="D1881" t="s">
        <v>6647</v>
      </c>
      <c r="E1881">
        <v>1885</v>
      </c>
      <c r="F1881" t="str">
        <f t="shared" si="29"/>
        <v>19th</v>
      </c>
      <c r="H1881" t="s">
        <v>4378</v>
      </c>
      <c r="J1881" t="s">
        <v>4442</v>
      </c>
      <c r="K1881">
        <v>177207</v>
      </c>
    </row>
    <row r="1882" spans="1:11" x14ac:dyDescent="0.25">
      <c r="A1882" t="s">
        <v>4354</v>
      </c>
      <c r="B1882" t="s">
        <v>8711</v>
      </c>
      <c r="C1882" t="s">
        <v>6439</v>
      </c>
      <c r="D1882" t="s">
        <v>6722</v>
      </c>
      <c r="E1882">
        <v>1890</v>
      </c>
      <c r="F1882" t="str">
        <f t="shared" si="29"/>
        <v>19th</v>
      </c>
      <c r="H1882" t="s">
        <v>4378</v>
      </c>
      <c r="J1882" t="s">
        <v>4442</v>
      </c>
      <c r="K1882">
        <v>136418</v>
      </c>
    </row>
    <row r="1883" spans="1:11" x14ac:dyDescent="0.25">
      <c r="A1883" t="s">
        <v>4354</v>
      </c>
      <c r="B1883" t="s">
        <v>8712</v>
      </c>
      <c r="C1883" t="s">
        <v>6439</v>
      </c>
      <c r="D1883" t="s">
        <v>6533</v>
      </c>
      <c r="E1883">
        <v>1874</v>
      </c>
      <c r="F1883" t="str">
        <f t="shared" si="29"/>
        <v>19th</v>
      </c>
      <c r="H1883" t="s">
        <v>4378</v>
      </c>
      <c r="J1883" t="s">
        <v>4442</v>
      </c>
      <c r="K1883">
        <v>123342</v>
      </c>
    </row>
    <row r="1884" spans="1:11" x14ac:dyDescent="0.25">
      <c r="A1884" t="s">
        <v>4354</v>
      </c>
      <c r="B1884" t="s">
        <v>8713</v>
      </c>
      <c r="C1884" t="s">
        <v>6439</v>
      </c>
      <c r="D1884" t="s">
        <v>6502</v>
      </c>
      <c r="E1884">
        <v>1872</v>
      </c>
      <c r="F1884" t="str">
        <f t="shared" si="29"/>
        <v>19th</v>
      </c>
      <c r="H1884" t="s">
        <v>4378</v>
      </c>
      <c r="J1884" t="s">
        <v>4442</v>
      </c>
      <c r="K1884">
        <v>112888</v>
      </c>
    </row>
    <row r="1885" spans="1:11" x14ac:dyDescent="0.25">
      <c r="A1885" t="s">
        <v>4354</v>
      </c>
      <c r="B1885" t="s">
        <v>4379</v>
      </c>
      <c r="C1885" t="s">
        <v>6439</v>
      </c>
      <c r="D1885" t="s">
        <v>6745</v>
      </c>
      <c r="E1885">
        <v>1892</v>
      </c>
      <c r="F1885" t="str">
        <f t="shared" si="29"/>
        <v>19th</v>
      </c>
      <c r="H1885" t="s">
        <v>4378</v>
      </c>
      <c r="J1885" t="s">
        <v>4442</v>
      </c>
      <c r="K1885">
        <v>202140</v>
      </c>
    </row>
    <row r="1886" spans="1:11" x14ac:dyDescent="0.25">
      <c r="A1886" t="s">
        <v>4354</v>
      </c>
      <c r="B1886" t="s">
        <v>8714</v>
      </c>
      <c r="C1886" t="s">
        <v>6439</v>
      </c>
      <c r="D1886" t="s">
        <v>6544</v>
      </c>
      <c r="E1886">
        <v>1875</v>
      </c>
      <c r="F1886" t="str">
        <f t="shared" si="29"/>
        <v>19th</v>
      </c>
      <c r="H1886" t="s">
        <v>4378</v>
      </c>
      <c r="J1886" t="s">
        <v>4442</v>
      </c>
      <c r="K1886">
        <v>124055</v>
      </c>
    </row>
    <row r="1887" spans="1:11" x14ac:dyDescent="0.25">
      <c r="A1887" t="s">
        <v>4354</v>
      </c>
      <c r="B1887" t="s">
        <v>4379</v>
      </c>
      <c r="C1887" t="s">
        <v>6439</v>
      </c>
      <c r="D1887" t="s">
        <v>6487</v>
      </c>
      <c r="E1887">
        <v>1871</v>
      </c>
      <c r="F1887" t="str">
        <f t="shared" si="29"/>
        <v>19th</v>
      </c>
      <c r="H1887" t="s">
        <v>4378</v>
      </c>
      <c r="J1887" t="s">
        <v>4442</v>
      </c>
      <c r="K1887">
        <v>125392</v>
      </c>
    </row>
    <row r="1888" spans="1:11" x14ac:dyDescent="0.25">
      <c r="A1888" t="s">
        <v>4354</v>
      </c>
      <c r="B1888" t="s">
        <v>8715</v>
      </c>
      <c r="C1888" t="s">
        <v>6439</v>
      </c>
      <c r="D1888" t="s">
        <v>6636</v>
      </c>
      <c r="E1888">
        <v>1884</v>
      </c>
      <c r="F1888" t="str">
        <f t="shared" si="29"/>
        <v>19th</v>
      </c>
      <c r="H1888" t="s">
        <v>4378</v>
      </c>
      <c r="J1888" t="s">
        <v>4442</v>
      </c>
      <c r="K1888">
        <v>126663</v>
      </c>
    </row>
    <row r="1889" spans="1:11" x14ac:dyDescent="0.25">
      <c r="A1889" t="s">
        <v>4354</v>
      </c>
      <c r="B1889" t="s">
        <v>8716</v>
      </c>
      <c r="C1889" t="s">
        <v>6439</v>
      </c>
      <c r="D1889" t="s">
        <v>6670</v>
      </c>
      <c r="E1889">
        <v>1887</v>
      </c>
      <c r="F1889" t="str">
        <f t="shared" si="29"/>
        <v>19th</v>
      </c>
      <c r="H1889" t="s">
        <v>4378</v>
      </c>
      <c r="J1889" t="s">
        <v>4442</v>
      </c>
      <c r="K1889">
        <v>177166</v>
      </c>
    </row>
    <row r="1890" spans="1:11" x14ac:dyDescent="0.25">
      <c r="A1890" t="s">
        <v>4354</v>
      </c>
      <c r="B1890" t="s">
        <v>8717</v>
      </c>
      <c r="C1890" t="s">
        <v>6439</v>
      </c>
      <c r="D1890" t="s">
        <v>6737</v>
      </c>
      <c r="E1890">
        <v>1891</v>
      </c>
      <c r="F1890" t="str">
        <f t="shared" si="29"/>
        <v>19th</v>
      </c>
      <c r="H1890" t="s">
        <v>4378</v>
      </c>
      <c r="J1890" t="s">
        <v>4442</v>
      </c>
      <c r="K1890">
        <v>154835</v>
      </c>
    </row>
    <row r="1891" spans="1:11" x14ac:dyDescent="0.25">
      <c r="A1891" t="s">
        <v>4354</v>
      </c>
      <c r="B1891" t="s">
        <v>4379</v>
      </c>
      <c r="C1891" t="s">
        <v>6439</v>
      </c>
      <c r="D1891" t="s">
        <v>6557</v>
      </c>
      <c r="E1891">
        <v>1877</v>
      </c>
      <c r="F1891" t="str">
        <f t="shared" ref="F1891:F1954" si="30">IF(E1891&lt;1200,"12th",IF(AND(1199&lt;E1891,E1891&lt;1300),"13th",IF(AND(1299&lt;E1891,E1891&lt;1400),"14th",IF(AND(1399&lt;E1891,E1891&lt;1500),"15th",IF(AND(1499&lt;E1891,E1891&lt;1600),"16th",IF(AND(1599&lt;E1891,E1891&lt;1700),"17th",IF(AND(1699&lt;E1891,E1891&lt;1800),"18th",IF(AND(1799&lt;E1891,E1891&lt;1900),"19th",IF(AND(1899&lt;E1891,E1891&lt;2000),"20th",)))))))))</f>
        <v>19th</v>
      </c>
      <c r="H1891" t="s">
        <v>4378</v>
      </c>
      <c r="J1891" t="s">
        <v>4442</v>
      </c>
      <c r="K1891">
        <v>170273</v>
      </c>
    </row>
    <row r="1892" spans="1:11" x14ac:dyDescent="0.25">
      <c r="A1892" t="s">
        <v>4354</v>
      </c>
      <c r="B1892" t="s">
        <v>8718</v>
      </c>
      <c r="C1892" t="s">
        <v>6439</v>
      </c>
      <c r="D1892" t="s">
        <v>6758</v>
      </c>
      <c r="E1892">
        <v>1893</v>
      </c>
      <c r="F1892" t="str">
        <f t="shared" si="30"/>
        <v>19th</v>
      </c>
      <c r="H1892" t="s">
        <v>4378</v>
      </c>
      <c r="J1892" t="s">
        <v>4442</v>
      </c>
      <c r="K1892">
        <v>122259</v>
      </c>
    </row>
    <row r="1893" spans="1:11" x14ac:dyDescent="0.25">
      <c r="A1893" t="s">
        <v>4354</v>
      </c>
      <c r="B1893" t="s">
        <v>8719</v>
      </c>
      <c r="C1893" t="s">
        <v>6439</v>
      </c>
      <c r="D1893" t="s">
        <v>6687</v>
      </c>
      <c r="E1893">
        <v>1888</v>
      </c>
      <c r="F1893" t="str">
        <f t="shared" si="30"/>
        <v>19th</v>
      </c>
      <c r="H1893" t="s">
        <v>4378</v>
      </c>
      <c r="J1893" t="s">
        <v>4442</v>
      </c>
      <c r="K1893">
        <v>71837</v>
      </c>
    </row>
    <row r="1894" spans="1:11" x14ac:dyDescent="0.25">
      <c r="A1894" t="s">
        <v>4354</v>
      </c>
      <c r="B1894" t="s">
        <v>8720</v>
      </c>
      <c r="C1894" t="s">
        <v>6439</v>
      </c>
      <c r="D1894" t="s">
        <v>6517</v>
      </c>
      <c r="E1894">
        <v>1873</v>
      </c>
      <c r="F1894" t="str">
        <f t="shared" si="30"/>
        <v>19th</v>
      </c>
      <c r="H1894" t="s">
        <v>4378</v>
      </c>
      <c r="J1894" t="s">
        <v>4442</v>
      </c>
      <c r="K1894">
        <v>118217</v>
      </c>
    </row>
    <row r="1895" spans="1:11" x14ac:dyDescent="0.25">
      <c r="A1895" t="s">
        <v>4354</v>
      </c>
      <c r="B1895" t="s">
        <v>8721</v>
      </c>
      <c r="C1895" t="s">
        <v>6439</v>
      </c>
      <c r="D1895" t="s">
        <v>6662</v>
      </c>
      <c r="E1895">
        <v>1886</v>
      </c>
      <c r="F1895" t="str">
        <f t="shared" si="30"/>
        <v>19th</v>
      </c>
      <c r="H1895" t="s">
        <v>4378</v>
      </c>
      <c r="J1895" t="s">
        <v>4442</v>
      </c>
      <c r="K1895">
        <v>141254</v>
      </c>
    </row>
    <row r="1896" spans="1:11" x14ac:dyDescent="0.25">
      <c r="A1896" t="s">
        <v>4354</v>
      </c>
      <c r="B1896" t="s">
        <v>4379</v>
      </c>
      <c r="C1896" t="s">
        <v>6439</v>
      </c>
      <c r="D1896" t="s">
        <v>6447</v>
      </c>
      <c r="E1896">
        <v>1868</v>
      </c>
      <c r="F1896" t="str">
        <f t="shared" si="30"/>
        <v>19th</v>
      </c>
      <c r="H1896" t="s">
        <v>4378</v>
      </c>
      <c r="J1896" t="s">
        <v>4442</v>
      </c>
      <c r="K1896">
        <v>104719</v>
      </c>
    </row>
    <row r="1897" spans="1:11" x14ac:dyDescent="0.25">
      <c r="A1897" t="s">
        <v>4354</v>
      </c>
      <c r="B1897" t="s">
        <v>6584</v>
      </c>
      <c r="C1897" t="s">
        <v>6439</v>
      </c>
      <c r="D1897" t="s">
        <v>6584</v>
      </c>
      <c r="E1897">
        <v>1880</v>
      </c>
      <c r="F1897" t="str">
        <f t="shared" si="30"/>
        <v>19th</v>
      </c>
      <c r="H1897" t="s">
        <v>4378</v>
      </c>
      <c r="J1897" t="s">
        <v>4442</v>
      </c>
      <c r="K1897">
        <v>151849</v>
      </c>
    </row>
    <row r="1898" spans="1:11" x14ac:dyDescent="0.25">
      <c r="A1898" t="s">
        <v>4354</v>
      </c>
      <c r="B1898" t="s">
        <v>8722</v>
      </c>
      <c r="C1898" t="s">
        <v>6439</v>
      </c>
      <c r="D1898" t="s">
        <v>6601</v>
      </c>
      <c r="E1898">
        <v>1882</v>
      </c>
      <c r="F1898" t="str">
        <f t="shared" si="30"/>
        <v>19th</v>
      </c>
      <c r="H1898" t="s">
        <v>4378</v>
      </c>
      <c r="J1898" t="s">
        <v>4442</v>
      </c>
      <c r="K1898">
        <v>145562</v>
      </c>
    </row>
    <row r="1899" spans="1:11" x14ac:dyDescent="0.25">
      <c r="A1899" t="s">
        <v>4354</v>
      </c>
      <c r="B1899" t="s">
        <v>8723</v>
      </c>
      <c r="C1899" t="s">
        <v>6439</v>
      </c>
      <c r="D1899" t="s">
        <v>6553</v>
      </c>
      <c r="E1899">
        <v>1876</v>
      </c>
      <c r="F1899" t="str">
        <f t="shared" si="30"/>
        <v>19th</v>
      </c>
      <c r="H1899" t="s">
        <v>4378</v>
      </c>
      <c r="J1899" t="s">
        <v>4442</v>
      </c>
      <c r="K1899">
        <v>136707</v>
      </c>
    </row>
    <row r="1900" spans="1:11" x14ac:dyDescent="0.25">
      <c r="A1900" t="s">
        <v>4354</v>
      </c>
      <c r="B1900" t="s">
        <v>8724</v>
      </c>
      <c r="C1900" t="s">
        <v>6439</v>
      </c>
      <c r="D1900" t="s">
        <v>6440</v>
      </c>
      <c r="E1900">
        <v>1867</v>
      </c>
      <c r="F1900" t="str">
        <f t="shared" si="30"/>
        <v>19th</v>
      </c>
      <c r="H1900" t="s">
        <v>4378</v>
      </c>
      <c r="J1900" t="s">
        <v>4442</v>
      </c>
      <c r="K1900">
        <v>70898</v>
      </c>
    </row>
    <row r="1901" spans="1:11" x14ac:dyDescent="0.25">
      <c r="A1901" t="s">
        <v>4354</v>
      </c>
      <c r="B1901" t="s">
        <v>8725</v>
      </c>
      <c r="C1901" t="s">
        <v>6439</v>
      </c>
      <c r="D1901" t="s">
        <v>6566</v>
      </c>
      <c r="E1901">
        <v>1878</v>
      </c>
      <c r="F1901" t="str">
        <f t="shared" si="30"/>
        <v>19th</v>
      </c>
      <c r="H1901" t="s">
        <v>4378</v>
      </c>
      <c r="J1901" t="s">
        <v>4442</v>
      </c>
      <c r="K1901">
        <v>109964</v>
      </c>
    </row>
    <row r="1902" spans="1:11" x14ac:dyDescent="0.25">
      <c r="A1902" t="s">
        <v>4354</v>
      </c>
      <c r="B1902" t="s">
        <v>8726</v>
      </c>
      <c r="C1902" t="s">
        <v>7684</v>
      </c>
      <c r="D1902" t="s">
        <v>7685</v>
      </c>
      <c r="E1902">
        <v>1946</v>
      </c>
      <c r="F1902" t="str">
        <f t="shared" si="30"/>
        <v>20th</v>
      </c>
      <c r="H1902" t="s">
        <v>4378</v>
      </c>
      <c r="J1902" t="s">
        <v>4442</v>
      </c>
      <c r="K1902">
        <v>149328</v>
      </c>
    </row>
    <row r="1903" spans="1:11" x14ac:dyDescent="0.25">
      <c r="A1903" t="s">
        <v>4354</v>
      </c>
      <c r="B1903" t="s">
        <v>8727</v>
      </c>
      <c r="C1903" t="s">
        <v>6894</v>
      </c>
      <c r="D1903" t="s">
        <v>6895</v>
      </c>
      <c r="E1903">
        <v>1902</v>
      </c>
      <c r="F1903" t="str">
        <f t="shared" si="30"/>
        <v>20th</v>
      </c>
      <c r="H1903" t="s">
        <v>4378</v>
      </c>
      <c r="J1903" t="s">
        <v>4442</v>
      </c>
      <c r="K1903">
        <v>164633</v>
      </c>
    </row>
    <row r="1904" spans="1:11" x14ac:dyDescent="0.25">
      <c r="A1904" t="s">
        <v>4354</v>
      </c>
      <c r="B1904" t="s">
        <v>8728</v>
      </c>
      <c r="C1904" t="s">
        <v>6723</v>
      </c>
      <c r="D1904" t="s">
        <v>7109</v>
      </c>
      <c r="E1904">
        <v>1916</v>
      </c>
      <c r="F1904" t="str">
        <f t="shared" si="30"/>
        <v>20th</v>
      </c>
      <c r="H1904" t="s">
        <v>4417</v>
      </c>
      <c r="J1904" t="s">
        <v>4379</v>
      </c>
      <c r="K1904">
        <v>110708</v>
      </c>
    </row>
    <row r="1905" spans="1:11" x14ac:dyDescent="0.25">
      <c r="A1905" t="s">
        <v>4354</v>
      </c>
      <c r="B1905" t="s">
        <v>8729</v>
      </c>
      <c r="C1905" t="s">
        <v>6723</v>
      </c>
      <c r="D1905" t="s">
        <v>7260</v>
      </c>
      <c r="E1905">
        <v>1925</v>
      </c>
      <c r="F1905" t="str">
        <f t="shared" si="30"/>
        <v>20th</v>
      </c>
      <c r="H1905" t="s">
        <v>4417</v>
      </c>
      <c r="J1905" t="s">
        <v>4379</v>
      </c>
      <c r="K1905">
        <v>97739</v>
      </c>
    </row>
    <row r="1906" spans="1:11" x14ac:dyDescent="0.25">
      <c r="A1906" t="s">
        <v>4354</v>
      </c>
      <c r="B1906" t="s">
        <v>8730</v>
      </c>
      <c r="C1906" t="s">
        <v>6723</v>
      </c>
      <c r="D1906" t="s">
        <v>7290</v>
      </c>
      <c r="E1906">
        <v>1927</v>
      </c>
      <c r="F1906" t="str">
        <f t="shared" si="30"/>
        <v>20th</v>
      </c>
      <c r="H1906" t="s">
        <v>4417</v>
      </c>
      <c r="J1906" t="s">
        <v>4379</v>
      </c>
      <c r="K1906">
        <v>78319</v>
      </c>
    </row>
    <row r="1907" spans="1:11" x14ac:dyDescent="0.25">
      <c r="A1907" t="s">
        <v>4354</v>
      </c>
      <c r="B1907" t="s">
        <v>4379</v>
      </c>
      <c r="C1907" t="s">
        <v>6723</v>
      </c>
      <c r="D1907" t="s">
        <v>7686</v>
      </c>
      <c r="E1907">
        <v>1946</v>
      </c>
      <c r="F1907" t="str">
        <f t="shared" si="30"/>
        <v>20th</v>
      </c>
      <c r="H1907" t="s">
        <v>4417</v>
      </c>
      <c r="J1907" t="s">
        <v>4379</v>
      </c>
      <c r="K1907">
        <v>61242</v>
      </c>
    </row>
    <row r="1908" spans="1:11" x14ac:dyDescent="0.25">
      <c r="A1908" t="s">
        <v>4354</v>
      </c>
      <c r="B1908" t="s">
        <v>8731</v>
      </c>
      <c r="C1908" t="s">
        <v>6723</v>
      </c>
      <c r="D1908" t="s">
        <v>7557</v>
      </c>
      <c r="E1908">
        <v>1939</v>
      </c>
      <c r="F1908" t="str">
        <f t="shared" si="30"/>
        <v>20th</v>
      </c>
      <c r="H1908" t="s">
        <v>4417</v>
      </c>
      <c r="J1908" t="s">
        <v>4379</v>
      </c>
      <c r="K1908">
        <v>106771</v>
      </c>
    </row>
    <row r="1909" spans="1:11" x14ac:dyDescent="0.25">
      <c r="A1909" t="s">
        <v>4354</v>
      </c>
      <c r="B1909" t="s">
        <v>8732</v>
      </c>
      <c r="C1909" t="s">
        <v>6723</v>
      </c>
      <c r="D1909" t="s">
        <v>7271</v>
      </c>
      <c r="E1909">
        <v>1926</v>
      </c>
      <c r="F1909" t="str">
        <f t="shared" si="30"/>
        <v>20th</v>
      </c>
      <c r="H1909" t="s">
        <v>4417</v>
      </c>
      <c r="J1909" t="s">
        <v>4379</v>
      </c>
      <c r="K1909">
        <v>56769</v>
      </c>
    </row>
    <row r="1910" spans="1:11" x14ac:dyDescent="0.25">
      <c r="A1910" t="s">
        <v>4354</v>
      </c>
      <c r="B1910" t="s">
        <v>4379</v>
      </c>
      <c r="C1910" t="s">
        <v>6723</v>
      </c>
      <c r="D1910" t="s">
        <v>6880</v>
      </c>
      <c r="E1910">
        <v>1901</v>
      </c>
      <c r="F1910" t="str">
        <f t="shared" si="30"/>
        <v>20th</v>
      </c>
      <c r="H1910" t="s">
        <v>4417</v>
      </c>
      <c r="J1910" t="s">
        <v>4379</v>
      </c>
      <c r="K1910">
        <v>3381</v>
      </c>
    </row>
    <row r="1911" spans="1:11" x14ac:dyDescent="0.25">
      <c r="A1911" t="s">
        <v>4354</v>
      </c>
      <c r="B1911" t="s">
        <v>4379</v>
      </c>
      <c r="C1911" t="s">
        <v>6723</v>
      </c>
      <c r="D1911" t="s">
        <v>6863</v>
      </c>
      <c r="E1911">
        <v>1900</v>
      </c>
      <c r="F1911" t="str">
        <f t="shared" si="30"/>
        <v>20th</v>
      </c>
      <c r="H1911" t="s">
        <v>4417</v>
      </c>
      <c r="J1911" t="s">
        <v>4379</v>
      </c>
      <c r="K1911">
        <v>4245</v>
      </c>
    </row>
    <row r="1912" spans="1:11" x14ac:dyDescent="0.25">
      <c r="A1912" t="s">
        <v>4354</v>
      </c>
      <c r="B1912" t="s">
        <v>8733</v>
      </c>
      <c r="C1912" t="s">
        <v>6723</v>
      </c>
      <c r="D1912" t="s">
        <v>7443</v>
      </c>
      <c r="E1912">
        <v>1934</v>
      </c>
      <c r="F1912" t="str">
        <f t="shared" si="30"/>
        <v>20th</v>
      </c>
      <c r="H1912" t="s">
        <v>4417</v>
      </c>
      <c r="J1912" t="s">
        <v>4379</v>
      </c>
      <c r="K1912">
        <v>58584</v>
      </c>
    </row>
    <row r="1913" spans="1:11" x14ac:dyDescent="0.25">
      <c r="A1913" t="s">
        <v>4354</v>
      </c>
      <c r="B1913" t="s">
        <v>8734</v>
      </c>
      <c r="C1913" t="s">
        <v>6723</v>
      </c>
      <c r="D1913" t="s">
        <v>7291</v>
      </c>
      <c r="E1913">
        <v>1927</v>
      </c>
      <c r="F1913" t="str">
        <f t="shared" si="30"/>
        <v>20th</v>
      </c>
      <c r="H1913" t="s">
        <v>4417</v>
      </c>
      <c r="J1913" t="s">
        <v>4379</v>
      </c>
      <c r="K1913">
        <v>121063</v>
      </c>
    </row>
    <row r="1914" spans="1:11" x14ac:dyDescent="0.25">
      <c r="A1914" t="s">
        <v>4354</v>
      </c>
      <c r="B1914" t="s">
        <v>4379</v>
      </c>
      <c r="C1914" t="s">
        <v>6723</v>
      </c>
      <c r="D1914" t="s">
        <v>6920</v>
      </c>
      <c r="E1914">
        <v>1904</v>
      </c>
      <c r="F1914" t="str">
        <f t="shared" si="30"/>
        <v>20th</v>
      </c>
      <c r="H1914" t="s">
        <v>4417</v>
      </c>
      <c r="J1914" t="s">
        <v>4379</v>
      </c>
      <c r="K1914">
        <v>3150</v>
      </c>
    </row>
    <row r="1915" spans="1:11" x14ac:dyDescent="0.25">
      <c r="A1915" t="s">
        <v>4354</v>
      </c>
      <c r="B1915" t="s">
        <v>4379</v>
      </c>
      <c r="C1915" t="s">
        <v>6723</v>
      </c>
      <c r="D1915" t="s">
        <v>7687</v>
      </c>
      <c r="E1915">
        <v>1946</v>
      </c>
      <c r="F1915" t="str">
        <f t="shared" si="30"/>
        <v>20th</v>
      </c>
      <c r="H1915" t="s">
        <v>4542</v>
      </c>
      <c r="J1915" t="s">
        <v>4379</v>
      </c>
      <c r="K1915">
        <v>18555</v>
      </c>
    </row>
    <row r="1916" spans="1:11" x14ac:dyDescent="0.25">
      <c r="A1916" t="s">
        <v>4354</v>
      </c>
      <c r="B1916" t="s">
        <v>4379</v>
      </c>
      <c r="C1916" t="s">
        <v>6723</v>
      </c>
      <c r="D1916" t="s">
        <v>6896</v>
      </c>
      <c r="E1916">
        <v>1902</v>
      </c>
      <c r="F1916" t="str">
        <f t="shared" si="30"/>
        <v>20th</v>
      </c>
      <c r="H1916" t="s">
        <v>4417</v>
      </c>
      <c r="J1916" t="s">
        <v>4379</v>
      </c>
      <c r="K1916">
        <v>5750</v>
      </c>
    </row>
    <row r="1917" spans="1:11" x14ac:dyDescent="0.25">
      <c r="A1917" t="s">
        <v>4354</v>
      </c>
      <c r="B1917" t="s">
        <v>8735</v>
      </c>
      <c r="C1917" t="s">
        <v>6723</v>
      </c>
      <c r="D1917" t="s">
        <v>7491</v>
      </c>
      <c r="E1917">
        <v>1936</v>
      </c>
      <c r="F1917" t="str">
        <f t="shared" si="30"/>
        <v>20th</v>
      </c>
      <c r="H1917" t="s">
        <v>4417</v>
      </c>
      <c r="J1917" t="s">
        <v>4379</v>
      </c>
      <c r="K1917">
        <v>73810</v>
      </c>
    </row>
    <row r="1918" spans="1:11" x14ac:dyDescent="0.25">
      <c r="A1918" t="s">
        <v>4354</v>
      </c>
      <c r="B1918" t="s">
        <v>4379</v>
      </c>
      <c r="C1918" t="s">
        <v>6723</v>
      </c>
      <c r="D1918" t="s">
        <v>7427</v>
      </c>
      <c r="E1918">
        <v>1933</v>
      </c>
      <c r="F1918" t="str">
        <f t="shared" si="30"/>
        <v>20th</v>
      </c>
      <c r="H1918" t="s">
        <v>4417</v>
      </c>
      <c r="J1918" t="s">
        <v>4379</v>
      </c>
      <c r="K1918">
        <v>42784</v>
      </c>
    </row>
    <row r="1919" spans="1:11" x14ac:dyDescent="0.25">
      <c r="A1919" t="s">
        <v>4354</v>
      </c>
      <c r="B1919" t="s">
        <v>4379</v>
      </c>
      <c r="C1919" t="s">
        <v>6723</v>
      </c>
      <c r="D1919" t="s">
        <v>7558</v>
      </c>
      <c r="E1919">
        <v>1939</v>
      </c>
      <c r="F1919" t="str">
        <f t="shared" si="30"/>
        <v>20th</v>
      </c>
      <c r="H1919" t="s">
        <v>4417</v>
      </c>
      <c r="J1919" t="s">
        <v>4379</v>
      </c>
      <c r="K1919">
        <v>73620</v>
      </c>
    </row>
    <row r="1920" spans="1:11" x14ac:dyDescent="0.25">
      <c r="A1920" t="s">
        <v>4354</v>
      </c>
      <c r="B1920" t="s">
        <v>4379</v>
      </c>
      <c r="C1920" t="s">
        <v>6723</v>
      </c>
      <c r="D1920" t="s">
        <v>7445</v>
      </c>
      <c r="E1920">
        <v>1934</v>
      </c>
      <c r="F1920" t="str">
        <f t="shared" si="30"/>
        <v>20th</v>
      </c>
      <c r="H1920" t="s">
        <v>4417</v>
      </c>
      <c r="J1920" t="s">
        <v>4379</v>
      </c>
      <c r="K1920">
        <v>64188</v>
      </c>
    </row>
    <row r="1921" spans="1:11" x14ac:dyDescent="0.25">
      <c r="A1921" t="s">
        <v>4354</v>
      </c>
      <c r="B1921" t="s">
        <v>8736</v>
      </c>
      <c r="C1921" t="s">
        <v>6723</v>
      </c>
      <c r="D1921" t="s">
        <v>7446</v>
      </c>
      <c r="E1921">
        <v>1934</v>
      </c>
      <c r="F1921" t="str">
        <f t="shared" si="30"/>
        <v>20th</v>
      </c>
      <c r="H1921" t="s">
        <v>4417</v>
      </c>
      <c r="J1921" t="s">
        <v>4379</v>
      </c>
      <c r="K1921">
        <v>66859</v>
      </c>
    </row>
    <row r="1922" spans="1:11" x14ac:dyDescent="0.25">
      <c r="A1922" t="s">
        <v>4354</v>
      </c>
      <c r="B1922" t="s">
        <v>7896</v>
      </c>
      <c r="C1922" t="s">
        <v>6723</v>
      </c>
      <c r="D1922" t="s">
        <v>7444</v>
      </c>
      <c r="E1922">
        <v>1934</v>
      </c>
      <c r="F1922" t="str">
        <f t="shared" si="30"/>
        <v>20th</v>
      </c>
      <c r="H1922" t="s">
        <v>4417</v>
      </c>
      <c r="J1922" t="s">
        <v>4379</v>
      </c>
      <c r="K1922">
        <v>71827</v>
      </c>
    </row>
    <row r="1923" spans="1:11" x14ac:dyDescent="0.25">
      <c r="A1923" t="s">
        <v>4354</v>
      </c>
      <c r="B1923" t="s">
        <v>4379</v>
      </c>
      <c r="C1923" t="s">
        <v>6723</v>
      </c>
      <c r="D1923" t="s">
        <v>7842</v>
      </c>
      <c r="E1923">
        <v>1961</v>
      </c>
      <c r="F1923" t="str">
        <f t="shared" si="30"/>
        <v>20th</v>
      </c>
      <c r="H1923" t="s">
        <v>4417</v>
      </c>
      <c r="J1923" t="s">
        <v>4379</v>
      </c>
      <c r="K1923">
        <v>79559</v>
      </c>
    </row>
    <row r="1924" spans="1:11" x14ac:dyDescent="0.25">
      <c r="A1924" t="s">
        <v>4354</v>
      </c>
      <c r="B1924" t="s">
        <v>4379</v>
      </c>
      <c r="C1924" t="s">
        <v>6723</v>
      </c>
      <c r="D1924" t="s">
        <v>7314</v>
      </c>
      <c r="E1924">
        <v>1928</v>
      </c>
      <c r="F1924" t="str">
        <f t="shared" si="30"/>
        <v>20th</v>
      </c>
      <c r="H1924" t="s">
        <v>4417</v>
      </c>
      <c r="J1924" t="s">
        <v>4379</v>
      </c>
      <c r="K1924">
        <v>57557</v>
      </c>
    </row>
    <row r="1925" spans="1:11" x14ac:dyDescent="0.25">
      <c r="A1925" t="s">
        <v>4354</v>
      </c>
      <c r="B1925" t="s">
        <v>4379</v>
      </c>
      <c r="C1925" t="s">
        <v>6723</v>
      </c>
      <c r="D1925" t="s">
        <v>7410</v>
      </c>
      <c r="E1925">
        <v>1932</v>
      </c>
      <c r="F1925" t="str">
        <f t="shared" si="30"/>
        <v>20th</v>
      </c>
      <c r="H1925" t="s">
        <v>4417</v>
      </c>
      <c r="J1925" t="s">
        <v>4379</v>
      </c>
      <c r="K1925">
        <v>62888</v>
      </c>
    </row>
    <row r="1926" spans="1:11" x14ac:dyDescent="0.25">
      <c r="A1926" t="s">
        <v>4354</v>
      </c>
      <c r="B1926" t="s">
        <v>8737</v>
      </c>
      <c r="C1926" t="s">
        <v>6723</v>
      </c>
      <c r="D1926" t="s">
        <v>7222</v>
      </c>
      <c r="E1926">
        <v>1923</v>
      </c>
      <c r="F1926" t="str">
        <f t="shared" si="30"/>
        <v>20th</v>
      </c>
      <c r="H1926" t="s">
        <v>4417</v>
      </c>
      <c r="J1926" t="s">
        <v>4379</v>
      </c>
      <c r="K1926">
        <v>22634</v>
      </c>
    </row>
    <row r="1927" spans="1:11" x14ac:dyDescent="0.25">
      <c r="A1927" t="s">
        <v>4354</v>
      </c>
      <c r="B1927" t="s">
        <v>4379</v>
      </c>
      <c r="C1927" t="s">
        <v>6723</v>
      </c>
      <c r="D1927" t="s">
        <v>7471</v>
      </c>
      <c r="E1927">
        <v>1935</v>
      </c>
      <c r="F1927" t="str">
        <f t="shared" si="30"/>
        <v>20th</v>
      </c>
      <c r="H1927" t="s">
        <v>4417</v>
      </c>
      <c r="J1927" t="s">
        <v>4379</v>
      </c>
      <c r="K1927">
        <v>76245</v>
      </c>
    </row>
    <row r="1928" spans="1:11" x14ac:dyDescent="0.25">
      <c r="A1928" t="s">
        <v>4354</v>
      </c>
      <c r="B1928" t="s">
        <v>8738</v>
      </c>
      <c r="C1928" t="s">
        <v>6723</v>
      </c>
      <c r="D1928" t="s">
        <v>7272</v>
      </c>
      <c r="E1928">
        <v>1926</v>
      </c>
      <c r="F1928" t="str">
        <f t="shared" si="30"/>
        <v>20th</v>
      </c>
      <c r="H1928" t="s">
        <v>4417</v>
      </c>
      <c r="J1928" t="s">
        <v>4379</v>
      </c>
      <c r="K1928">
        <v>61784</v>
      </c>
    </row>
    <row r="1929" spans="1:11" x14ac:dyDescent="0.25">
      <c r="A1929" t="s">
        <v>4354</v>
      </c>
      <c r="B1929" t="s">
        <v>8739</v>
      </c>
      <c r="C1929" t="s">
        <v>6723</v>
      </c>
      <c r="D1929" t="s">
        <v>7511</v>
      </c>
      <c r="E1929">
        <v>1937</v>
      </c>
      <c r="F1929" t="str">
        <f t="shared" si="30"/>
        <v>20th</v>
      </c>
      <c r="H1929" t="s">
        <v>4417</v>
      </c>
      <c r="J1929" t="s">
        <v>4379</v>
      </c>
      <c r="K1929">
        <v>50001</v>
      </c>
    </row>
    <row r="1930" spans="1:11" x14ac:dyDescent="0.25">
      <c r="A1930" t="s">
        <v>4354</v>
      </c>
      <c r="B1930" t="s">
        <v>8740</v>
      </c>
      <c r="C1930" t="s">
        <v>6723</v>
      </c>
      <c r="D1930" t="s">
        <v>7559</v>
      </c>
      <c r="E1930">
        <v>1939</v>
      </c>
      <c r="F1930" t="str">
        <f t="shared" si="30"/>
        <v>20th</v>
      </c>
      <c r="H1930" t="s">
        <v>4417</v>
      </c>
      <c r="J1930" t="s">
        <v>4379</v>
      </c>
      <c r="K1930">
        <v>132842</v>
      </c>
    </row>
    <row r="1931" spans="1:11" x14ac:dyDescent="0.25">
      <c r="A1931" t="s">
        <v>4354</v>
      </c>
      <c r="B1931" t="s">
        <v>4379</v>
      </c>
      <c r="C1931" t="s">
        <v>6723</v>
      </c>
      <c r="D1931" t="s">
        <v>6879</v>
      </c>
      <c r="E1931">
        <v>1901</v>
      </c>
      <c r="F1931" t="str">
        <f t="shared" si="30"/>
        <v>20th</v>
      </c>
      <c r="H1931" t="s">
        <v>4417</v>
      </c>
      <c r="J1931" t="s">
        <v>4379</v>
      </c>
      <c r="K1931">
        <v>5601</v>
      </c>
    </row>
    <row r="1932" spans="1:11" x14ac:dyDescent="0.25">
      <c r="A1932" t="s">
        <v>4354</v>
      </c>
      <c r="B1932" t="s">
        <v>8741</v>
      </c>
      <c r="C1932" t="s">
        <v>6723</v>
      </c>
      <c r="D1932" t="s">
        <v>7144</v>
      </c>
      <c r="E1932">
        <v>1920</v>
      </c>
      <c r="F1932" t="str">
        <f t="shared" si="30"/>
        <v>20th</v>
      </c>
      <c r="H1932" t="s">
        <v>4402</v>
      </c>
      <c r="J1932" t="s">
        <v>4442</v>
      </c>
      <c r="K1932">
        <v>100955</v>
      </c>
    </row>
    <row r="1933" spans="1:11" x14ac:dyDescent="0.25">
      <c r="A1933" t="s">
        <v>4354</v>
      </c>
      <c r="B1933" t="s">
        <v>8742</v>
      </c>
      <c r="C1933" t="s">
        <v>6723</v>
      </c>
      <c r="D1933" t="s">
        <v>7609</v>
      </c>
      <c r="E1933">
        <v>1942</v>
      </c>
      <c r="F1933" t="str">
        <f t="shared" si="30"/>
        <v>20th</v>
      </c>
      <c r="H1933" t="s">
        <v>4417</v>
      </c>
      <c r="J1933" t="s">
        <v>4379</v>
      </c>
      <c r="K1933">
        <v>3150</v>
      </c>
    </row>
    <row r="1934" spans="1:11" x14ac:dyDescent="0.25">
      <c r="A1934" t="s">
        <v>4354</v>
      </c>
      <c r="B1934" t="s">
        <v>8743</v>
      </c>
      <c r="C1934" t="s">
        <v>6723</v>
      </c>
      <c r="D1934" t="s">
        <v>7381</v>
      </c>
      <c r="E1934">
        <v>1931</v>
      </c>
      <c r="F1934" t="str">
        <f t="shared" si="30"/>
        <v>20th</v>
      </c>
      <c r="H1934" t="s">
        <v>4417</v>
      </c>
      <c r="J1934" t="s">
        <v>4379</v>
      </c>
      <c r="K1934">
        <v>60624</v>
      </c>
    </row>
    <row r="1935" spans="1:11" x14ac:dyDescent="0.25">
      <c r="A1935" t="s">
        <v>4354</v>
      </c>
      <c r="B1935" t="s">
        <v>8744</v>
      </c>
      <c r="C1935" t="s">
        <v>7062</v>
      </c>
      <c r="D1935" t="s">
        <v>7063</v>
      </c>
      <c r="E1935">
        <v>1913</v>
      </c>
      <c r="F1935" t="str">
        <f t="shared" si="30"/>
        <v>20th</v>
      </c>
      <c r="H1935" t="s">
        <v>4378</v>
      </c>
      <c r="J1935" t="s">
        <v>4442</v>
      </c>
      <c r="K1935">
        <v>68495</v>
      </c>
    </row>
    <row r="1936" spans="1:11" x14ac:dyDescent="0.25">
      <c r="A1936" t="s">
        <v>4354</v>
      </c>
      <c r="B1936" t="s">
        <v>8745</v>
      </c>
      <c r="C1936" t="s">
        <v>7688</v>
      </c>
      <c r="D1936" t="s">
        <v>7689</v>
      </c>
      <c r="E1936">
        <v>1946</v>
      </c>
      <c r="F1936" t="str">
        <f t="shared" si="30"/>
        <v>20th</v>
      </c>
      <c r="H1936" t="s">
        <v>4378</v>
      </c>
      <c r="J1936" t="s">
        <v>4442</v>
      </c>
      <c r="K1936">
        <v>124263</v>
      </c>
    </row>
    <row r="1937" spans="1:11" x14ac:dyDescent="0.25">
      <c r="A1937" t="s">
        <v>4354</v>
      </c>
      <c r="B1937" t="s">
        <v>4379</v>
      </c>
      <c r="C1937" t="s">
        <v>7529</v>
      </c>
      <c r="D1937" t="s">
        <v>4474</v>
      </c>
      <c r="E1937">
        <v>1946</v>
      </c>
      <c r="F1937" t="str">
        <f t="shared" si="30"/>
        <v>20th</v>
      </c>
      <c r="H1937" t="s">
        <v>4472</v>
      </c>
      <c r="J1937" t="s">
        <v>4442</v>
      </c>
      <c r="K1937">
        <v>17797</v>
      </c>
    </row>
    <row r="1938" spans="1:11" x14ac:dyDescent="0.25">
      <c r="A1938" t="s">
        <v>4354</v>
      </c>
      <c r="B1938" t="s">
        <v>8746</v>
      </c>
      <c r="C1938" t="s">
        <v>7529</v>
      </c>
      <c r="D1938" t="s">
        <v>7765</v>
      </c>
      <c r="E1938">
        <v>1950</v>
      </c>
      <c r="F1938" t="str">
        <f t="shared" si="30"/>
        <v>20th</v>
      </c>
      <c r="H1938" t="s">
        <v>4472</v>
      </c>
      <c r="J1938" t="s">
        <v>4442</v>
      </c>
      <c r="K1938">
        <v>30623</v>
      </c>
    </row>
    <row r="1939" spans="1:11" x14ac:dyDescent="0.25">
      <c r="A1939" t="s">
        <v>4354</v>
      </c>
      <c r="B1939" t="s">
        <v>8747</v>
      </c>
      <c r="C1939" t="s">
        <v>7529</v>
      </c>
      <c r="D1939" t="s">
        <v>7530</v>
      </c>
      <c r="E1939">
        <v>1938</v>
      </c>
      <c r="F1939" t="str">
        <f t="shared" si="30"/>
        <v>20th</v>
      </c>
      <c r="H1939" t="s">
        <v>4472</v>
      </c>
      <c r="J1939" t="s">
        <v>4442</v>
      </c>
      <c r="K1939">
        <v>29510</v>
      </c>
    </row>
    <row r="1940" spans="1:11" x14ac:dyDescent="0.25">
      <c r="A1940" t="s">
        <v>4354</v>
      </c>
      <c r="B1940" t="s">
        <v>4379</v>
      </c>
      <c r="C1940" t="s">
        <v>7029</v>
      </c>
      <c r="D1940" t="s">
        <v>7064</v>
      </c>
      <c r="E1940">
        <v>1913</v>
      </c>
      <c r="F1940" t="str">
        <f t="shared" si="30"/>
        <v>20th</v>
      </c>
      <c r="H1940" t="s">
        <v>4382</v>
      </c>
      <c r="J1940" t="s">
        <v>4383</v>
      </c>
      <c r="K1940">
        <v>16905</v>
      </c>
    </row>
    <row r="1941" spans="1:11" x14ac:dyDescent="0.25">
      <c r="A1941" t="s">
        <v>4354</v>
      </c>
      <c r="B1941" t="s">
        <v>4379</v>
      </c>
      <c r="C1941" t="s">
        <v>7029</v>
      </c>
      <c r="D1941" t="s">
        <v>7121</v>
      </c>
      <c r="E1941">
        <v>1918</v>
      </c>
      <c r="F1941" t="str">
        <f t="shared" si="30"/>
        <v>20th</v>
      </c>
      <c r="H1941" t="s">
        <v>4382</v>
      </c>
      <c r="J1941" t="s">
        <v>4379</v>
      </c>
      <c r="K1941">
        <v>17713</v>
      </c>
    </row>
    <row r="1942" spans="1:11" x14ac:dyDescent="0.25">
      <c r="A1942" t="s">
        <v>4354</v>
      </c>
      <c r="B1942" t="s">
        <v>4379</v>
      </c>
      <c r="C1942" t="s">
        <v>7029</v>
      </c>
      <c r="D1942" t="s">
        <v>7122</v>
      </c>
      <c r="E1942">
        <v>1918</v>
      </c>
      <c r="F1942" t="str">
        <f t="shared" si="30"/>
        <v>20th</v>
      </c>
      <c r="H1942" t="s">
        <v>4472</v>
      </c>
      <c r="J1942" t="s">
        <v>4383</v>
      </c>
      <c r="K1942">
        <v>9125</v>
      </c>
    </row>
    <row r="1943" spans="1:11" x14ac:dyDescent="0.25">
      <c r="A1943" t="s">
        <v>4354</v>
      </c>
      <c r="B1943" t="s">
        <v>4379</v>
      </c>
      <c r="C1943" t="s">
        <v>7029</v>
      </c>
      <c r="D1943" t="s">
        <v>7123</v>
      </c>
      <c r="E1943">
        <v>1918</v>
      </c>
      <c r="F1943" t="str">
        <f t="shared" si="30"/>
        <v>20th</v>
      </c>
      <c r="H1943" t="s">
        <v>4472</v>
      </c>
      <c r="J1943" t="s">
        <v>4383</v>
      </c>
      <c r="K1943">
        <v>7051</v>
      </c>
    </row>
    <row r="1944" spans="1:11" x14ac:dyDescent="0.25">
      <c r="A1944" t="s">
        <v>4354</v>
      </c>
      <c r="B1944" t="s">
        <v>4379</v>
      </c>
      <c r="C1944" t="s">
        <v>7029</v>
      </c>
      <c r="D1944" t="s">
        <v>7030</v>
      </c>
      <c r="E1944">
        <v>1911</v>
      </c>
      <c r="F1944" t="str">
        <f t="shared" si="30"/>
        <v>20th</v>
      </c>
      <c r="H1944" t="s">
        <v>4382</v>
      </c>
      <c r="J1944" t="s">
        <v>4383</v>
      </c>
      <c r="K1944">
        <v>802</v>
      </c>
    </row>
    <row r="1945" spans="1:11" x14ac:dyDescent="0.25">
      <c r="A1945" t="s">
        <v>4354</v>
      </c>
      <c r="B1945" t="s">
        <v>8748</v>
      </c>
      <c r="C1945" t="s">
        <v>7029</v>
      </c>
      <c r="D1945" t="s">
        <v>7031</v>
      </c>
      <c r="E1945">
        <v>1911</v>
      </c>
      <c r="F1945" t="str">
        <f t="shared" si="30"/>
        <v>20th</v>
      </c>
      <c r="H1945" t="s">
        <v>4382</v>
      </c>
      <c r="J1945" t="s">
        <v>4379</v>
      </c>
      <c r="K1945">
        <v>21183</v>
      </c>
    </row>
    <row r="1946" spans="1:11" x14ac:dyDescent="0.25">
      <c r="A1946" t="s">
        <v>4354</v>
      </c>
      <c r="B1946" t="s">
        <v>8749</v>
      </c>
      <c r="C1946" t="s">
        <v>7029</v>
      </c>
      <c r="D1946" t="s">
        <v>7124</v>
      </c>
      <c r="E1946">
        <v>1918</v>
      </c>
      <c r="F1946" t="str">
        <f t="shared" si="30"/>
        <v>20th</v>
      </c>
      <c r="H1946" t="s">
        <v>4472</v>
      </c>
      <c r="J1946" t="s">
        <v>4383</v>
      </c>
      <c r="K1946">
        <v>8495</v>
      </c>
    </row>
    <row r="1947" spans="1:11" x14ac:dyDescent="0.25">
      <c r="A1947" t="s">
        <v>4354</v>
      </c>
      <c r="B1947" t="s">
        <v>4379</v>
      </c>
      <c r="C1947" t="s">
        <v>7492</v>
      </c>
      <c r="D1947" t="s">
        <v>7598</v>
      </c>
      <c r="E1947">
        <v>1941</v>
      </c>
      <c r="F1947" t="str">
        <f t="shared" si="30"/>
        <v>20th</v>
      </c>
      <c r="H1947" t="s">
        <v>4382</v>
      </c>
      <c r="J1947" t="s">
        <v>4383</v>
      </c>
      <c r="K1947">
        <v>9769</v>
      </c>
    </row>
    <row r="1948" spans="1:11" x14ac:dyDescent="0.25">
      <c r="A1948" t="s">
        <v>4354</v>
      </c>
      <c r="B1948" t="s">
        <v>4379</v>
      </c>
      <c r="C1948" t="s">
        <v>7492</v>
      </c>
      <c r="D1948" t="s">
        <v>7812</v>
      </c>
      <c r="E1948">
        <v>1956</v>
      </c>
      <c r="F1948" t="str">
        <f t="shared" si="30"/>
        <v>20th</v>
      </c>
      <c r="H1948" t="s">
        <v>4382</v>
      </c>
      <c r="J1948" t="s">
        <v>4383</v>
      </c>
      <c r="K1948">
        <v>37559</v>
      </c>
    </row>
    <row r="1949" spans="1:11" x14ac:dyDescent="0.25">
      <c r="A1949" t="s">
        <v>4354</v>
      </c>
      <c r="B1949" t="s">
        <v>8750</v>
      </c>
      <c r="C1949" t="s">
        <v>7492</v>
      </c>
      <c r="D1949" t="s">
        <v>7493</v>
      </c>
      <c r="E1949">
        <v>1936</v>
      </c>
      <c r="F1949" t="str">
        <f t="shared" si="30"/>
        <v>20th</v>
      </c>
      <c r="H1949" t="s">
        <v>4378</v>
      </c>
      <c r="J1949" t="s">
        <v>4442</v>
      </c>
      <c r="K1949">
        <v>185099</v>
      </c>
    </row>
    <row r="1950" spans="1:11" x14ac:dyDescent="0.25">
      <c r="A1950" t="s">
        <v>4354</v>
      </c>
      <c r="B1950" t="s">
        <v>8751</v>
      </c>
      <c r="C1950" t="s">
        <v>7248</v>
      </c>
      <c r="D1950" t="s">
        <v>7345</v>
      </c>
      <c r="E1950">
        <v>1929</v>
      </c>
      <c r="F1950" t="str">
        <f t="shared" si="30"/>
        <v>20th</v>
      </c>
      <c r="H1950" t="s">
        <v>4472</v>
      </c>
      <c r="J1950" t="s">
        <v>4442</v>
      </c>
      <c r="K1950">
        <v>25696</v>
      </c>
    </row>
    <row r="1951" spans="1:11" x14ac:dyDescent="0.25">
      <c r="A1951" t="s">
        <v>4354</v>
      </c>
      <c r="B1951" t="s">
        <v>4379</v>
      </c>
      <c r="C1951" t="s">
        <v>7248</v>
      </c>
      <c r="D1951" t="s">
        <v>7249</v>
      </c>
      <c r="E1951">
        <v>1924</v>
      </c>
      <c r="F1951" t="str">
        <f t="shared" si="30"/>
        <v>20th</v>
      </c>
      <c r="H1951" t="s">
        <v>4472</v>
      </c>
      <c r="J1951" t="s">
        <v>4442</v>
      </c>
      <c r="K1951">
        <v>13184</v>
      </c>
    </row>
    <row r="1952" spans="1:11" x14ac:dyDescent="0.25">
      <c r="A1952" t="s">
        <v>4354</v>
      </c>
      <c r="B1952" t="s">
        <v>8752</v>
      </c>
      <c r="C1952" t="s">
        <v>7346</v>
      </c>
      <c r="D1952" t="s">
        <v>7347</v>
      </c>
      <c r="E1952">
        <v>1929</v>
      </c>
      <c r="F1952" t="str">
        <f t="shared" si="30"/>
        <v>20th</v>
      </c>
      <c r="H1952" t="s">
        <v>4378</v>
      </c>
      <c r="J1952" t="s">
        <v>4442</v>
      </c>
      <c r="K1952">
        <v>168529</v>
      </c>
    </row>
    <row r="1953" spans="1:11" x14ac:dyDescent="0.25">
      <c r="A1953" t="s">
        <v>4354</v>
      </c>
      <c r="B1953" t="s">
        <v>4379</v>
      </c>
      <c r="C1953" t="s">
        <v>7531</v>
      </c>
      <c r="D1953" t="s">
        <v>7532</v>
      </c>
      <c r="E1953">
        <v>1938</v>
      </c>
      <c r="F1953" t="str">
        <f t="shared" si="30"/>
        <v>20th</v>
      </c>
      <c r="H1953" t="s">
        <v>4402</v>
      </c>
      <c r="J1953" t="s">
        <v>4442</v>
      </c>
      <c r="K1953">
        <v>43623</v>
      </c>
    </row>
    <row r="1954" spans="1:11" x14ac:dyDescent="0.25">
      <c r="A1954" t="s">
        <v>4354</v>
      </c>
      <c r="B1954" t="s">
        <v>4379</v>
      </c>
      <c r="C1954" t="s">
        <v>7719</v>
      </c>
      <c r="D1954" t="s">
        <v>7720</v>
      </c>
      <c r="E1954">
        <v>1948</v>
      </c>
      <c r="F1954" t="str">
        <f t="shared" si="30"/>
        <v>20th</v>
      </c>
      <c r="H1954" t="s">
        <v>4472</v>
      </c>
      <c r="J1954" t="s">
        <v>4442</v>
      </c>
      <c r="K1954">
        <v>51522</v>
      </c>
    </row>
    <row r="1955" spans="1:11" x14ac:dyDescent="0.25">
      <c r="A1955" t="s">
        <v>4354</v>
      </c>
      <c r="B1955" t="s">
        <v>6883</v>
      </c>
      <c r="C1955" t="s">
        <v>6881</v>
      </c>
      <c r="D1955" t="s">
        <v>6882</v>
      </c>
      <c r="E1955">
        <v>1901</v>
      </c>
      <c r="F1955" t="str">
        <f t="shared" ref="F1955:F2018" si="31">IF(E1955&lt;1200,"12th",IF(AND(1199&lt;E1955,E1955&lt;1300),"13th",IF(AND(1299&lt;E1955,E1955&lt;1400),"14th",IF(AND(1399&lt;E1955,E1955&lt;1500),"15th",IF(AND(1499&lt;E1955,E1955&lt;1600),"16th",IF(AND(1599&lt;E1955,E1955&lt;1700),"17th",IF(AND(1699&lt;E1955,E1955&lt;1800),"18th",IF(AND(1799&lt;E1955,E1955&lt;1900),"19th",IF(AND(1899&lt;E1955,E1955&lt;2000),"20th",)))))))))</f>
        <v>20th</v>
      </c>
      <c r="H1955" t="s">
        <v>4402</v>
      </c>
      <c r="J1955" t="s">
        <v>4379</v>
      </c>
      <c r="K1955">
        <v>113529</v>
      </c>
    </row>
    <row r="1956" spans="1:11" x14ac:dyDescent="0.25">
      <c r="A1956" t="s">
        <v>4354</v>
      </c>
      <c r="B1956" t="s">
        <v>4379</v>
      </c>
      <c r="C1956" t="s">
        <v>7428</v>
      </c>
      <c r="D1956" t="s">
        <v>7766</v>
      </c>
      <c r="E1956">
        <v>1950</v>
      </c>
      <c r="F1956" t="str">
        <f t="shared" si="31"/>
        <v>20th</v>
      </c>
      <c r="H1956" t="s">
        <v>4472</v>
      </c>
      <c r="J1956" t="s">
        <v>4442</v>
      </c>
      <c r="K1956">
        <v>28029</v>
      </c>
    </row>
    <row r="1957" spans="1:11" x14ac:dyDescent="0.25">
      <c r="A1957" t="s">
        <v>4354</v>
      </c>
      <c r="B1957" t="s">
        <v>8753</v>
      </c>
      <c r="C1957" t="s">
        <v>7428</v>
      </c>
      <c r="D1957" t="s">
        <v>7429</v>
      </c>
      <c r="E1957">
        <v>1933</v>
      </c>
      <c r="F1957" t="str">
        <f t="shared" si="31"/>
        <v>20th</v>
      </c>
      <c r="H1957" t="s">
        <v>4378</v>
      </c>
      <c r="J1957" t="s">
        <v>4442</v>
      </c>
      <c r="K1957">
        <v>81126</v>
      </c>
    </row>
    <row r="1958" spans="1:11" x14ac:dyDescent="0.25">
      <c r="A1958" t="s">
        <v>4354</v>
      </c>
      <c r="B1958" t="s">
        <v>8754</v>
      </c>
      <c r="C1958" t="s">
        <v>7820</v>
      </c>
      <c r="D1958" t="s">
        <v>7821</v>
      </c>
      <c r="E1958">
        <v>1957</v>
      </c>
      <c r="F1958" t="str">
        <f t="shared" si="31"/>
        <v>20th</v>
      </c>
      <c r="H1958" t="s">
        <v>4402</v>
      </c>
      <c r="J1958" t="s">
        <v>4442</v>
      </c>
      <c r="K1958">
        <v>84950</v>
      </c>
    </row>
    <row r="1959" spans="1:11" x14ac:dyDescent="0.25">
      <c r="A1959" t="s">
        <v>4354</v>
      </c>
      <c r="B1959" t="s">
        <v>8755</v>
      </c>
      <c r="C1959" t="s">
        <v>7292</v>
      </c>
      <c r="D1959" t="s">
        <v>7293</v>
      </c>
      <c r="E1959">
        <v>1927</v>
      </c>
      <c r="F1959" t="str">
        <f t="shared" si="31"/>
        <v>20th</v>
      </c>
      <c r="H1959" t="s">
        <v>4378</v>
      </c>
      <c r="J1959" t="s">
        <v>4442</v>
      </c>
      <c r="K1959">
        <v>10792</v>
      </c>
    </row>
    <row r="1960" spans="1:11" x14ac:dyDescent="0.25">
      <c r="A1960" t="s">
        <v>4354</v>
      </c>
      <c r="B1960" t="s">
        <v>7099</v>
      </c>
      <c r="C1960" t="s">
        <v>7097</v>
      </c>
      <c r="D1960" t="s">
        <v>7098</v>
      </c>
      <c r="E1960">
        <v>1915</v>
      </c>
      <c r="F1960" t="str">
        <f t="shared" si="31"/>
        <v>20th</v>
      </c>
      <c r="H1960" t="s">
        <v>4417</v>
      </c>
      <c r="J1960" t="s">
        <v>4379</v>
      </c>
      <c r="K1960">
        <v>50261</v>
      </c>
    </row>
    <row r="1961" spans="1:11" x14ac:dyDescent="0.25">
      <c r="A1961" t="s">
        <v>4354</v>
      </c>
      <c r="B1961" t="s">
        <v>7250</v>
      </c>
      <c r="C1961" t="s">
        <v>7097</v>
      </c>
      <c r="D1961" t="s">
        <v>6754</v>
      </c>
      <c r="E1961">
        <v>1924</v>
      </c>
      <c r="F1961" t="str">
        <f t="shared" si="31"/>
        <v>20th</v>
      </c>
      <c r="H1961" t="s">
        <v>4402</v>
      </c>
      <c r="J1961" t="s">
        <v>4379</v>
      </c>
      <c r="K1961">
        <v>169042</v>
      </c>
    </row>
    <row r="1962" spans="1:11" x14ac:dyDescent="0.25">
      <c r="A1962" t="s">
        <v>4354</v>
      </c>
      <c r="B1962" t="s">
        <v>7515</v>
      </c>
      <c r="C1962" t="s">
        <v>7097</v>
      </c>
      <c r="D1962" t="s">
        <v>7514</v>
      </c>
      <c r="E1962">
        <v>1937</v>
      </c>
      <c r="F1962" t="str">
        <f t="shared" si="31"/>
        <v>20th</v>
      </c>
      <c r="H1962" t="s">
        <v>4417</v>
      </c>
      <c r="J1962" t="s">
        <v>4379</v>
      </c>
      <c r="K1962">
        <v>91828</v>
      </c>
    </row>
    <row r="1963" spans="1:11" x14ac:dyDescent="0.25">
      <c r="A1963" t="s">
        <v>4354</v>
      </c>
      <c r="B1963" t="s">
        <v>7513</v>
      </c>
      <c r="C1963" t="s">
        <v>7097</v>
      </c>
      <c r="D1963" t="s">
        <v>7512</v>
      </c>
      <c r="E1963">
        <v>1937</v>
      </c>
      <c r="F1963" t="str">
        <f t="shared" si="31"/>
        <v>20th</v>
      </c>
      <c r="H1963" t="s">
        <v>4417</v>
      </c>
      <c r="J1963" t="s">
        <v>4379</v>
      </c>
      <c r="K1963">
        <v>70748</v>
      </c>
    </row>
    <row r="1964" spans="1:11" x14ac:dyDescent="0.25">
      <c r="A1964" t="s">
        <v>4354</v>
      </c>
      <c r="B1964" t="s">
        <v>7146</v>
      </c>
      <c r="C1964" t="s">
        <v>7097</v>
      </c>
      <c r="D1964" t="s">
        <v>7145</v>
      </c>
      <c r="E1964">
        <v>1920</v>
      </c>
      <c r="F1964" t="str">
        <f t="shared" si="31"/>
        <v>20th</v>
      </c>
      <c r="H1964" t="s">
        <v>4417</v>
      </c>
      <c r="J1964" t="s">
        <v>4379</v>
      </c>
      <c r="K1964">
        <v>48176</v>
      </c>
    </row>
    <row r="1965" spans="1:11" x14ac:dyDescent="0.25">
      <c r="A1965" t="s">
        <v>4354</v>
      </c>
      <c r="B1965" t="s">
        <v>7473</v>
      </c>
      <c r="C1965" t="s">
        <v>7097</v>
      </c>
      <c r="D1965" t="s">
        <v>7472</v>
      </c>
      <c r="E1965">
        <v>1935</v>
      </c>
      <c r="F1965" t="str">
        <f t="shared" si="31"/>
        <v>20th</v>
      </c>
      <c r="H1965" t="s">
        <v>4417</v>
      </c>
      <c r="J1965" t="s">
        <v>4379</v>
      </c>
      <c r="K1965">
        <v>52339</v>
      </c>
    </row>
    <row r="1966" spans="1:11" x14ac:dyDescent="0.25">
      <c r="A1966" t="s">
        <v>4354</v>
      </c>
      <c r="B1966" t="s">
        <v>7382</v>
      </c>
      <c r="C1966" t="s">
        <v>7097</v>
      </c>
      <c r="D1966" t="s">
        <v>6028</v>
      </c>
      <c r="E1966">
        <v>1931</v>
      </c>
      <c r="F1966" t="str">
        <f t="shared" si="31"/>
        <v>20th</v>
      </c>
      <c r="H1966" t="s">
        <v>4402</v>
      </c>
      <c r="J1966" t="s">
        <v>4379</v>
      </c>
      <c r="K1966">
        <v>191193</v>
      </c>
    </row>
    <row r="1967" spans="1:11" x14ac:dyDescent="0.25">
      <c r="A1967" t="s">
        <v>4354</v>
      </c>
      <c r="B1967" t="s">
        <v>7082</v>
      </c>
      <c r="C1967" t="s">
        <v>7080</v>
      </c>
      <c r="D1967" t="s">
        <v>7081</v>
      </c>
      <c r="E1967">
        <v>1914</v>
      </c>
      <c r="F1967" t="str">
        <f t="shared" si="31"/>
        <v>20th</v>
      </c>
      <c r="H1967" t="s">
        <v>4402</v>
      </c>
      <c r="J1967" t="s">
        <v>4379</v>
      </c>
      <c r="K1967">
        <v>54518</v>
      </c>
    </row>
    <row r="1968" spans="1:11" x14ac:dyDescent="0.25">
      <c r="A1968" t="s">
        <v>4354</v>
      </c>
      <c r="B1968" t="s">
        <v>8756</v>
      </c>
      <c r="C1968" t="s">
        <v>7110</v>
      </c>
      <c r="D1968" t="s">
        <v>7111</v>
      </c>
      <c r="E1968">
        <v>1916</v>
      </c>
      <c r="F1968" t="str">
        <f t="shared" si="31"/>
        <v>20th</v>
      </c>
      <c r="H1968" t="s">
        <v>4378</v>
      </c>
      <c r="J1968" t="s">
        <v>4442</v>
      </c>
      <c r="K1968">
        <v>119460</v>
      </c>
    </row>
    <row r="1969" spans="1:11" x14ac:dyDescent="0.25">
      <c r="A1969" t="s">
        <v>4354</v>
      </c>
      <c r="B1969" t="s">
        <v>4379</v>
      </c>
      <c r="C1969" t="s">
        <v>6671</v>
      </c>
      <c r="D1969" t="s">
        <v>7032</v>
      </c>
      <c r="E1969">
        <v>1911</v>
      </c>
      <c r="F1969" t="str">
        <f t="shared" si="31"/>
        <v>20th</v>
      </c>
      <c r="H1969" t="s">
        <v>4402</v>
      </c>
      <c r="J1969" t="s">
        <v>4442</v>
      </c>
      <c r="K1969">
        <v>19771</v>
      </c>
    </row>
    <row r="1970" spans="1:11" x14ac:dyDescent="0.25">
      <c r="A1970" t="s">
        <v>4354</v>
      </c>
      <c r="B1970" t="s">
        <v>8757</v>
      </c>
      <c r="C1970" t="s">
        <v>6671</v>
      </c>
      <c r="D1970" t="s">
        <v>7065</v>
      </c>
      <c r="E1970">
        <v>1913</v>
      </c>
      <c r="F1970" t="str">
        <f t="shared" si="31"/>
        <v>20th</v>
      </c>
      <c r="H1970" t="s">
        <v>4378</v>
      </c>
      <c r="J1970" t="s">
        <v>4442</v>
      </c>
      <c r="K1970">
        <v>83955</v>
      </c>
    </row>
    <row r="1971" spans="1:11" x14ac:dyDescent="0.25">
      <c r="A1971" t="s">
        <v>4354</v>
      </c>
      <c r="B1971" t="s">
        <v>8758</v>
      </c>
      <c r="C1971" t="s">
        <v>6671</v>
      </c>
      <c r="D1971" t="s">
        <v>6950</v>
      </c>
      <c r="E1971">
        <v>1906</v>
      </c>
      <c r="F1971" t="str">
        <f t="shared" si="31"/>
        <v>20th</v>
      </c>
      <c r="H1971" t="s">
        <v>4870</v>
      </c>
      <c r="J1971" t="s">
        <v>4442</v>
      </c>
      <c r="K1971">
        <v>53888</v>
      </c>
    </row>
    <row r="1972" spans="1:11" x14ac:dyDescent="0.25">
      <c r="A1972" t="s">
        <v>4354</v>
      </c>
      <c r="B1972" t="s">
        <v>8759</v>
      </c>
      <c r="C1972" t="s">
        <v>6671</v>
      </c>
      <c r="D1972" t="s">
        <v>7083</v>
      </c>
      <c r="E1972">
        <v>1914</v>
      </c>
      <c r="F1972" t="str">
        <f t="shared" si="31"/>
        <v>20th</v>
      </c>
      <c r="H1972" t="s">
        <v>4481</v>
      </c>
      <c r="J1972" t="s">
        <v>4442</v>
      </c>
      <c r="K1972">
        <v>82983</v>
      </c>
    </row>
    <row r="1973" spans="1:11" x14ac:dyDescent="0.25">
      <c r="A1973" t="s">
        <v>4354</v>
      </c>
      <c r="B1973" t="s">
        <v>8760</v>
      </c>
      <c r="C1973" t="s">
        <v>6671</v>
      </c>
      <c r="D1973" t="s">
        <v>7125</v>
      </c>
      <c r="E1973">
        <v>1918</v>
      </c>
      <c r="F1973" t="str">
        <f t="shared" si="31"/>
        <v>20th</v>
      </c>
      <c r="H1973" t="s">
        <v>4481</v>
      </c>
      <c r="J1973" t="s">
        <v>4442</v>
      </c>
      <c r="K1973">
        <v>80392</v>
      </c>
    </row>
    <row r="1974" spans="1:11" x14ac:dyDescent="0.25">
      <c r="A1974" t="s">
        <v>4354</v>
      </c>
      <c r="B1974" t="s">
        <v>8761</v>
      </c>
      <c r="C1974" t="s">
        <v>6671</v>
      </c>
      <c r="D1974" t="s">
        <v>7147</v>
      </c>
      <c r="E1974">
        <v>1920</v>
      </c>
      <c r="F1974" t="str">
        <f t="shared" si="31"/>
        <v>20th</v>
      </c>
      <c r="H1974" t="s">
        <v>4481</v>
      </c>
      <c r="J1974" t="s">
        <v>4442</v>
      </c>
      <c r="K1974">
        <v>64446</v>
      </c>
    </row>
    <row r="1975" spans="1:11" x14ac:dyDescent="0.25">
      <c r="A1975" t="s">
        <v>4354</v>
      </c>
      <c r="B1975" t="s">
        <v>8762</v>
      </c>
      <c r="C1975" t="s">
        <v>6671</v>
      </c>
      <c r="D1975" t="s">
        <v>7182</v>
      </c>
      <c r="E1975">
        <v>1922</v>
      </c>
      <c r="F1975" t="str">
        <f t="shared" si="31"/>
        <v>20th</v>
      </c>
      <c r="H1975" t="s">
        <v>4481</v>
      </c>
      <c r="J1975" t="s">
        <v>4442</v>
      </c>
      <c r="K1975">
        <v>49421</v>
      </c>
    </row>
    <row r="1976" spans="1:11" x14ac:dyDescent="0.25">
      <c r="A1976" t="s">
        <v>4354</v>
      </c>
      <c r="B1976" t="s">
        <v>4379</v>
      </c>
      <c r="C1976" t="s">
        <v>6671</v>
      </c>
      <c r="D1976" t="s">
        <v>7223</v>
      </c>
      <c r="E1976">
        <v>1923</v>
      </c>
      <c r="F1976" t="str">
        <f t="shared" si="31"/>
        <v>20th</v>
      </c>
      <c r="H1976" t="s">
        <v>4481</v>
      </c>
      <c r="J1976" t="s">
        <v>4442</v>
      </c>
      <c r="K1976">
        <v>53682</v>
      </c>
    </row>
    <row r="1977" spans="1:11" x14ac:dyDescent="0.25">
      <c r="A1977" t="s">
        <v>4354</v>
      </c>
      <c r="B1977" t="s">
        <v>8763</v>
      </c>
      <c r="C1977" t="s">
        <v>6671</v>
      </c>
      <c r="D1977" t="s">
        <v>6897</v>
      </c>
      <c r="E1977">
        <v>1902</v>
      </c>
      <c r="F1977" t="str">
        <f t="shared" si="31"/>
        <v>20th</v>
      </c>
      <c r="H1977" t="s">
        <v>4481</v>
      </c>
      <c r="J1977" t="s">
        <v>4442</v>
      </c>
      <c r="K1977">
        <v>52628</v>
      </c>
    </row>
    <row r="1978" spans="1:11" x14ac:dyDescent="0.25">
      <c r="A1978" t="s">
        <v>4354</v>
      </c>
      <c r="B1978" t="s">
        <v>8764</v>
      </c>
      <c r="C1978" t="s">
        <v>6671</v>
      </c>
      <c r="D1978" t="s">
        <v>6921</v>
      </c>
      <c r="E1978">
        <v>1904</v>
      </c>
      <c r="F1978" t="str">
        <f t="shared" si="31"/>
        <v>20th</v>
      </c>
      <c r="H1978" t="s">
        <v>4481</v>
      </c>
      <c r="J1978" t="s">
        <v>4442</v>
      </c>
      <c r="K1978">
        <v>60955</v>
      </c>
    </row>
    <row r="1979" spans="1:11" x14ac:dyDescent="0.25">
      <c r="A1979" t="s">
        <v>4354</v>
      </c>
      <c r="B1979" t="s">
        <v>4379</v>
      </c>
      <c r="C1979" t="s">
        <v>6671</v>
      </c>
      <c r="D1979" t="s">
        <v>6951</v>
      </c>
      <c r="E1979">
        <v>1906</v>
      </c>
      <c r="F1979" t="str">
        <f t="shared" si="31"/>
        <v>20th</v>
      </c>
      <c r="H1979" t="s">
        <v>4481</v>
      </c>
      <c r="J1979" t="s">
        <v>4442</v>
      </c>
      <c r="K1979">
        <v>51446</v>
      </c>
    </row>
    <row r="1980" spans="1:11" x14ac:dyDescent="0.25">
      <c r="A1980" t="s">
        <v>4354</v>
      </c>
      <c r="B1980" t="s">
        <v>4379</v>
      </c>
      <c r="C1980" t="s">
        <v>6671</v>
      </c>
      <c r="D1980" t="s">
        <v>6961</v>
      </c>
      <c r="E1980">
        <v>1907</v>
      </c>
      <c r="F1980" t="str">
        <f t="shared" si="31"/>
        <v>20th</v>
      </c>
      <c r="H1980" t="s">
        <v>4481</v>
      </c>
      <c r="J1980" t="s">
        <v>4442</v>
      </c>
      <c r="K1980">
        <v>62566</v>
      </c>
    </row>
    <row r="1981" spans="1:11" x14ac:dyDescent="0.25">
      <c r="A1981" t="s">
        <v>4354</v>
      </c>
      <c r="B1981" t="s">
        <v>4379</v>
      </c>
      <c r="C1981" t="s">
        <v>6671</v>
      </c>
      <c r="D1981" t="s">
        <v>6983</v>
      </c>
      <c r="E1981">
        <v>1908</v>
      </c>
      <c r="F1981" t="str">
        <f t="shared" si="31"/>
        <v>20th</v>
      </c>
      <c r="H1981" t="s">
        <v>4481</v>
      </c>
      <c r="J1981" t="s">
        <v>4442</v>
      </c>
      <c r="K1981">
        <v>69874</v>
      </c>
    </row>
    <row r="1982" spans="1:11" x14ac:dyDescent="0.25">
      <c r="A1982" t="s">
        <v>4354</v>
      </c>
      <c r="B1982" t="s">
        <v>8765</v>
      </c>
      <c r="C1982" t="s">
        <v>6671</v>
      </c>
      <c r="D1982" t="s">
        <v>6997</v>
      </c>
      <c r="E1982">
        <v>1909</v>
      </c>
      <c r="F1982" t="str">
        <f t="shared" si="31"/>
        <v>20th</v>
      </c>
      <c r="H1982" t="s">
        <v>4481</v>
      </c>
      <c r="J1982" t="s">
        <v>4442</v>
      </c>
      <c r="K1982">
        <v>62936</v>
      </c>
    </row>
    <row r="1983" spans="1:11" x14ac:dyDescent="0.25">
      <c r="A1983" t="s">
        <v>4354</v>
      </c>
      <c r="B1983" t="s">
        <v>8766</v>
      </c>
      <c r="C1983" t="s">
        <v>6671</v>
      </c>
      <c r="D1983" t="s">
        <v>7033</v>
      </c>
      <c r="E1983">
        <v>1911</v>
      </c>
      <c r="F1983" t="str">
        <f t="shared" si="31"/>
        <v>20th</v>
      </c>
      <c r="H1983" t="s">
        <v>4481</v>
      </c>
      <c r="J1983" t="s">
        <v>4442</v>
      </c>
      <c r="K1983">
        <v>58818</v>
      </c>
    </row>
    <row r="1984" spans="1:11" x14ac:dyDescent="0.25">
      <c r="A1984" t="s">
        <v>4354</v>
      </c>
      <c r="B1984" t="s">
        <v>8767</v>
      </c>
      <c r="C1984" t="s">
        <v>6671</v>
      </c>
      <c r="D1984" t="s">
        <v>7052</v>
      </c>
      <c r="E1984">
        <v>1912</v>
      </c>
      <c r="F1984" t="str">
        <f t="shared" si="31"/>
        <v>20th</v>
      </c>
      <c r="H1984" t="s">
        <v>4481</v>
      </c>
      <c r="J1984" t="s">
        <v>4442</v>
      </c>
      <c r="K1984">
        <v>79112</v>
      </c>
    </row>
    <row r="1985" spans="1:11" x14ac:dyDescent="0.25">
      <c r="A1985" t="s">
        <v>4354</v>
      </c>
      <c r="B1985" t="s">
        <v>8768</v>
      </c>
      <c r="C1985" t="s">
        <v>6671</v>
      </c>
      <c r="D1985" t="s">
        <v>7183</v>
      </c>
      <c r="E1985">
        <v>1922</v>
      </c>
      <c r="F1985" t="str">
        <f t="shared" si="31"/>
        <v>20th</v>
      </c>
      <c r="H1985" t="s">
        <v>4378</v>
      </c>
      <c r="J1985" t="s">
        <v>4442</v>
      </c>
      <c r="K1985">
        <v>28440</v>
      </c>
    </row>
    <row r="1986" spans="1:11" x14ac:dyDescent="0.25">
      <c r="A1986" t="s">
        <v>4354</v>
      </c>
      <c r="B1986" t="s">
        <v>7165</v>
      </c>
      <c r="C1986" t="s">
        <v>7163</v>
      </c>
      <c r="D1986" t="s">
        <v>7164</v>
      </c>
      <c r="E1986">
        <v>1921</v>
      </c>
      <c r="F1986" t="str">
        <f t="shared" si="31"/>
        <v>20th</v>
      </c>
      <c r="H1986" t="s">
        <v>4417</v>
      </c>
      <c r="J1986" t="s">
        <v>4379</v>
      </c>
      <c r="K1986">
        <v>10331</v>
      </c>
    </row>
    <row r="1987" spans="1:11" x14ac:dyDescent="0.25">
      <c r="A1987" t="s">
        <v>4354</v>
      </c>
      <c r="B1987" t="s">
        <v>4379</v>
      </c>
      <c r="C1987" t="s">
        <v>7632</v>
      </c>
      <c r="D1987" t="s">
        <v>7633</v>
      </c>
      <c r="E1987">
        <v>1943</v>
      </c>
      <c r="F1987" t="str">
        <f t="shared" si="31"/>
        <v>20th</v>
      </c>
      <c r="H1987" t="s">
        <v>4402</v>
      </c>
      <c r="J1987" t="s">
        <v>4442</v>
      </c>
      <c r="K1987">
        <v>63097</v>
      </c>
    </row>
    <row r="1988" spans="1:11" x14ac:dyDescent="0.25">
      <c r="A1988" t="s">
        <v>4354</v>
      </c>
      <c r="B1988" t="s">
        <v>8769</v>
      </c>
      <c r="C1988" t="s">
        <v>6922</v>
      </c>
      <c r="D1988" t="s">
        <v>6923</v>
      </c>
      <c r="E1988">
        <v>1904</v>
      </c>
      <c r="F1988" t="str">
        <f t="shared" si="31"/>
        <v>20th</v>
      </c>
      <c r="H1988" t="s">
        <v>4472</v>
      </c>
      <c r="J1988" t="s">
        <v>4442</v>
      </c>
      <c r="K1988">
        <v>33343</v>
      </c>
    </row>
    <row r="1989" spans="1:11" x14ac:dyDescent="0.25">
      <c r="A1989" t="s">
        <v>4354</v>
      </c>
      <c r="B1989" t="s">
        <v>8770</v>
      </c>
      <c r="C1989" t="s">
        <v>7721</v>
      </c>
      <c r="D1989" t="s">
        <v>7722</v>
      </c>
      <c r="E1989">
        <v>1948</v>
      </c>
      <c r="F1989" t="str">
        <f t="shared" si="31"/>
        <v>20th</v>
      </c>
      <c r="H1989" t="s">
        <v>4378</v>
      </c>
      <c r="J1989" t="s">
        <v>4442</v>
      </c>
      <c r="K1989">
        <v>57298</v>
      </c>
    </row>
    <row r="1990" spans="1:11" x14ac:dyDescent="0.25">
      <c r="A1990" t="s">
        <v>4354</v>
      </c>
      <c r="B1990" t="s">
        <v>8771</v>
      </c>
      <c r="C1990" t="s">
        <v>6962</v>
      </c>
      <c r="D1990" t="s">
        <v>6963</v>
      </c>
      <c r="E1990">
        <v>1907</v>
      </c>
      <c r="F1990" t="str">
        <f t="shared" si="31"/>
        <v>20th</v>
      </c>
      <c r="H1990" t="s">
        <v>4378</v>
      </c>
      <c r="J1990" t="s">
        <v>4442</v>
      </c>
      <c r="K1990">
        <v>88387</v>
      </c>
    </row>
    <row r="1991" spans="1:11" x14ac:dyDescent="0.25">
      <c r="A1991" t="s">
        <v>4354</v>
      </c>
      <c r="B1991" t="s">
        <v>8772</v>
      </c>
      <c r="C1991" t="s">
        <v>7792</v>
      </c>
      <c r="D1991" t="s">
        <v>7793</v>
      </c>
      <c r="E1991">
        <v>1954</v>
      </c>
      <c r="F1991" t="str">
        <f t="shared" si="31"/>
        <v>20th</v>
      </c>
      <c r="H1991" t="s">
        <v>4378</v>
      </c>
      <c r="J1991" t="s">
        <v>4442</v>
      </c>
      <c r="K1991">
        <v>291169</v>
      </c>
    </row>
    <row r="1992" spans="1:11" x14ac:dyDescent="0.25">
      <c r="A1992" t="s">
        <v>4354</v>
      </c>
      <c r="B1992" t="s">
        <v>4379</v>
      </c>
      <c r="C1992" t="s">
        <v>7792</v>
      </c>
      <c r="D1992" t="s">
        <v>7829</v>
      </c>
      <c r="E1992">
        <v>1958</v>
      </c>
      <c r="F1992" t="str">
        <f t="shared" si="31"/>
        <v>20th</v>
      </c>
      <c r="H1992" t="s">
        <v>4481</v>
      </c>
      <c r="J1992" t="s">
        <v>4442</v>
      </c>
      <c r="K1992">
        <v>146164</v>
      </c>
    </row>
    <row r="1993" spans="1:11" x14ac:dyDescent="0.25">
      <c r="A1993" t="s">
        <v>4354</v>
      </c>
      <c r="B1993" t="s">
        <v>4379</v>
      </c>
      <c r="C1993" t="s">
        <v>7659</v>
      </c>
      <c r="D1993" t="s">
        <v>7857</v>
      </c>
      <c r="E1993">
        <v>1965</v>
      </c>
      <c r="F1993" t="str">
        <f t="shared" si="31"/>
        <v>20th</v>
      </c>
      <c r="H1993" t="s">
        <v>4472</v>
      </c>
      <c r="J1993" t="s">
        <v>4379</v>
      </c>
      <c r="K1993">
        <v>1048</v>
      </c>
    </row>
    <row r="1994" spans="1:11" x14ac:dyDescent="0.25">
      <c r="A1994" t="s">
        <v>4354</v>
      </c>
      <c r="B1994" t="s">
        <v>4379</v>
      </c>
      <c r="C1994" t="s">
        <v>7659</v>
      </c>
      <c r="D1994" t="s">
        <v>7858</v>
      </c>
      <c r="E1994">
        <v>1965</v>
      </c>
      <c r="F1994" t="str">
        <f t="shared" si="31"/>
        <v>20th</v>
      </c>
      <c r="H1994" t="s">
        <v>4472</v>
      </c>
      <c r="J1994" t="s">
        <v>4379</v>
      </c>
      <c r="K1994">
        <v>844</v>
      </c>
    </row>
    <row r="1995" spans="1:11" x14ac:dyDescent="0.25">
      <c r="A1995" t="s">
        <v>4354</v>
      </c>
      <c r="B1995" t="s">
        <v>4379</v>
      </c>
      <c r="C1995" t="s">
        <v>7659</v>
      </c>
      <c r="D1995" t="s">
        <v>7887</v>
      </c>
      <c r="E1995">
        <v>1982</v>
      </c>
      <c r="F1995" t="str">
        <f t="shared" si="31"/>
        <v>20th</v>
      </c>
      <c r="H1995" t="s">
        <v>4472</v>
      </c>
      <c r="J1995" t="s">
        <v>4379</v>
      </c>
      <c r="K1995">
        <v>1314</v>
      </c>
    </row>
    <row r="1996" spans="1:11" x14ac:dyDescent="0.25">
      <c r="A1996" t="s">
        <v>4354</v>
      </c>
      <c r="B1996" t="s">
        <v>4379</v>
      </c>
      <c r="C1996" t="s">
        <v>7659</v>
      </c>
      <c r="D1996" t="s">
        <v>7849</v>
      </c>
      <c r="E1996">
        <v>1963</v>
      </c>
      <c r="F1996" t="str">
        <f t="shared" si="31"/>
        <v>20th</v>
      </c>
      <c r="H1996" t="s">
        <v>4472</v>
      </c>
      <c r="J1996" t="s">
        <v>4379</v>
      </c>
      <c r="K1996">
        <v>1669</v>
      </c>
    </row>
    <row r="1997" spans="1:11" x14ac:dyDescent="0.25">
      <c r="A1997" t="s">
        <v>4354</v>
      </c>
      <c r="B1997" t="s">
        <v>4379</v>
      </c>
      <c r="C1997" t="s">
        <v>7659</v>
      </c>
      <c r="D1997" t="s">
        <v>7888</v>
      </c>
      <c r="E1997">
        <v>1982</v>
      </c>
      <c r="F1997" t="str">
        <f t="shared" si="31"/>
        <v>20th</v>
      </c>
      <c r="H1997" t="s">
        <v>4472</v>
      </c>
      <c r="J1997" t="s">
        <v>4379</v>
      </c>
      <c r="K1997">
        <v>1314</v>
      </c>
    </row>
    <row r="1998" spans="1:11" x14ac:dyDescent="0.25">
      <c r="A1998" t="s">
        <v>4354</v>
      </c>
      <c r="B1998" t="s">
        <v>4379</v>
      </c>
      <c r="C1998" t="s">
        <v>7659</v>
      </c>
      <c r="D1998" t="s">
        <v>7834</v>
      </c>
      <c r="E1998">
        <v>1959</v>
      </c>
      <c r="F1998" t="str">
        <f t="shared" si="31"/>
        <v>20th</v>
      </c>
      <c r="H1998" t="s">
        <v>4472</v>
      </c>
      <c r="J1998" t="s">
        <v>4379</v>
      </c>
      <c r="K1998">
        <v>3776</v>
      </c>
    </row>
    <row r="1999" spans="1:11" x14ac:dyDescent="0.25">
      <c r="A1999" t="s">
        <v>4354</v>
      </c>
      <c r="B1999" t="s">
        <v>4379</v>
      </c>
      <c r="C1999" t="s">
        <v>7659</v>
      </c>
      <c r="D1999" t="s">
        <v>7889</v>
      </c>
      <c r="E1999">
        <v>1982</v>
      </c>
      <c r="F1999" t="str">
        <f t="shared" si="31"/>
        <v>20th</v>
      </c>
      <c r="H1999" t="s">
        <v>4472</v>
      </c>
      <c r="J1999" t="s">
        <v>4379</v>
      </c>
      <c r="K1999">
        <v>3446</v>
      </c>
    </row>
    <row r="2000" spans="1:11" x14ac:dyDescent="0.25">
      <c r="A2000" t="s">
        <v>4354</v>
      </c>
      <c r="B2000" t="s">
        <v>4379</v>
      </c>
      <c r="C2000" t="s">
        <v>7659</v>
      </c>
      <c r="D2000" t="s">
        <v>7859</v>
      </c>
      <c r="E2000">
        <v>1965</v>
      </c>
      <c r="F2000" t="str">
        <f t="shared" si="31"/>
        <v>20th</v>
      </c>
      <c r="H2000" t="s">
        <v>4472</v>
      </c>
      <c r="J2000" t="s">
        <v>4379</v>
      </c>
      <c r="K2000">
        <v>2006</v>
      </c>
    </row>
    <row r="2001" spans="1:11" x14ac:dyDescent="0.25">
      <c r="A2001" t="s">
        <v>4354</v>
      </c>
      <c r="B2001" t="s">
        <v>8773</v>
      </c>
      <c r="C2001" t="s">
        <v>7659</v>
      </c>
      <c r="D2001" t="s">
        <v>7843</v>
      </c>
      <c r="E2001">
        <v>1961</v>
      </c>
      <c r="F2001" t="str">
        <f t="shared" si="31"/>
        <v>20th</v>
      </c>
      <c r="H2001" t="s">
        <v>4472</v>
      </c>
      <c r="J2001" t="s">
        <v>4379</v>
      </c>
      <c r="K2001">
        <v>38142</v>
      </c>
    </row>
    <row r="2002" spans="1:11" x14ac:dyDescent="0.25">
      <c r="A2002" t="s">
        <v>4354</v>
      </c>
      <c r="B2002" t="s">
        <v>4379</v>
      </c>
      <c r="C2002" t="s">
        <v>7659</v>
      </c>
      <c r="D2002" t="s">
        <v>7885</v>
      </c>
      <c r="E2002">
        <v>1980</v>
      </c>
      <c r="F2002" t="str">
        <f t="shared" si="31"/>
        <v>20th</v>
      </c>
      <c r="H2002" t="s">
        <v>4472</v>
      </c>
      <c r="J2002" t="s">
        <v>4379</v>
      </c>
      <c r="K2002">
        <v>10667</v>
      </c>
    </row>
    <row r="2003" spans="1:11" x14ac:dyDescent="0.25">
      <c r="A2003" t="s">
        <v>4354</v>
      </c>
      <c r="B2003" t="s">
        <v>4379</v>
      </c>
      <c r="C2003" t="s">
        <v>7659</v>
      </c>
      <c r="D2003" t="s">
        <v>7868</v>
      </c>
      <c r="E2003">
        <v>1968</v>
      </c>
      <c r="F2003" t="str">
        <f t="shared" si="31"/>
        <v>20th</v>
      </c>
      <c r="H2003" t="s">
        <v>4472</v>
      </c>
      <c r="J2003" t="s">
        <v>4379</v>
      </c>
      <c r="K2003">
        <v>2107</v>
      </c>
    </row>
    <row r="2004" spans="1:11" x14ac:dyDescent="0.25">
      <c r="A2004" t="s">
        <v>4354</v>
      </c>
      <c r="B2004" t="s">
        <v>4379</v>
      </c>
      <c r="C2004" t="s">
        <v>7659</v>
      </c>
      <c r="D2004" t="s">
        <v>7783</v>
      </c>
      <c r="E2004">
        <v>1952</v>
      </c>
      <c r="F2004" t="str">
        <f t="shared" si="31"/>
        <v>20th</v>
      </c>
      <c r="H2004" t="s">
        <v>4472</v>
      </c>
      <c r="J2004" t="s">
        <v>4379</v>
      </c>
      <c r="K2004">
        <v>21648</v>
      </c>
    </row>
    <row r="2005" spans="1:11" x14ac:dyDescent="0.25">
      <c r="A2005" t="s">
        <v>4354</v>
      </c>
      <c r="B2005" t="s">
        <v>4379</v>
      </c>
      <c r="C2005" t="s">
        <v>7659</v>
      </c>
      <c r="D2005" t="s">
        <v>7881</v>
      </c>
      <c r="E2005">
        <v>1978</v>
      </c>
      <c r="F2005" t="str">
        <f t="shared" si="31"/>
        <v>20th</v>
      </c>
      <c r="H2005" t="s">
        <v>4472</v>
      </c>
      <c r="J2005" t="s">
        <v>4379</v>
      </c>
      <c r="K2005">
        <v>979</v>
      </c>
    </row>
    <row r="2006" spans="1:11" x14ac:dyDescent="0.25">
      <c r="A2006" t="s">
        <v>4354</v>
      </c>
      <c r="B2006" t="s">
        <v>4379</v>
      </c>
      <c r="C2006" t="s">
        <v>7659</v>
      </c>
      <c r="D2006" t="s">
        <v>7850</v>
      </c>
      <c r="E2006">
        <v>1963</v>
      </c>
      <c r="F2006" t="str">
        <f t="shared" si="31"/>
        <v>20th</v>
      </c>
      <c r="H2006" t="s">
        <v>4472</v>
      </c>
      <c r="J2006" t="s">
        <v>4379</v>
      </c>
      <c r="K2006">
        <v>3957</v>
      </c>
    </row>
    <row r="2007" spans="1:11" x14ac:dyDescent="0.25">
      <c r="A2007" t="s">
        <v>4354</v>
      </c>
      <c r="B2007" t="s">
        <v>4379</v>
      </c>
      <c r="C2007" t="s">
        <v>7659</v>
      </c>
      <c r="D2007" t="s">
        <v>7822</v>
      </c>
      <c r="E2007">
        <v>1957</v>
      </c>
      <c r="F2007" t="str">
        <f t="shared" si="31"/>
        <v>20th</v>
      </c>
      <c r="H2007" t="s">
        <v>4472</v>
      </c>
      <c r="J2007" t="s">
        <v>4379</v>
      </c>
      <c r="K2007">
        <v>13481</v>
      </c>
    </row>
    <row r="2008" spans="1:11" x14ac:dyDescent="0.25">
      <c r="A2008" t="s">
        <v>4354</v>
      </c>
      <c r="B2008" t="s">
        <v>4379</v>
      </c>
      <c r="C2008" t="s">
        <v>7659</v>
      </c>
      <c r="D2008" t="s">
        <v>7882</v>
      </c>
      <c r="E2008">
        <v>1978</v>
      </c>
      <c r="F2008" t="str">
        <f t="shared" si="31"/>
        <v>20th</v>
      </c>
      <c r="H2008" t="s">
        <v>4472</v>
      </c>
      <c r="J2008" t="s">
        <v>4379</v>
      </c>
      <c r="K2008">
        <v>2356</v>
      </c>
    </row>
    <row r="2009" spans="1:11" x14ac:dyDescent="0.25">
      <c r="A2009" t="s">
        <v>4354</v>
      </c>
      <c r="B2009" t="s">
        <v>4379</v>
      </c>
      <c r="C2009" t="s">
        <v>7659</v>
      </c>
      <c r="D2009" t="s">
        <v>7883</v>
      </c>
      <c r="E2009">
        <v>1978</v>
      </c>
      <c r="F2009" t="str">
        <f t="shared" si="31"/>
        <v>20th</v>
      </c>
      <c r="H2009" t="s">
        <v>4472</v>
      </c>
      <c r="J2009" t="s">
        <v>4379</v>
      </c>
      <c r="K2009">
        <v>4278</v>
      </c>
    </row>
    <row r="2010" spans="1:11" x14ac:dyDescent="0.25">
      <c r="A2010" t="s">
        <v>4354</v>
      </c>
      <c r="B2010" t="s">
        <v>4379</v>
      </c>
      <c r="C2010" t="s">
        <v>7659</v>
      </c>
      <c r="D2010" t="s">
        <v>7890</v>
      </c>
      <c r="E2010">
        <v>1982</v>
      </c>
      <c r="F2010" t="str">
        <f t="shared" si="31"/>
        <v>20th</v>
      </c>
      <c r="H2010" t="s">
        <v>4472</v>
      </c>
      <c r="J2010" t="s">
        <v>4379</v>
      </c>
      <c r="K2010">
        <v>978</v>
      </c>
    </row>
    <row r="2011" spans="1:11" x14ac:dyDescent="0.25">
      <c r="A2011" t="s">
        <v>4354</v>
      </c>
      <c r="B2011" t="s">
        <v>4379</v>
      </c>
      <c r="C2011" t="s">
        <v>7659</v>
      </c>
      <c r="D2011" t="s">
        <v>7830</v>
      </c>
      <c r="E2011">
        <v>1958</v>
      </c>
      <c r="F2011" t="str">
        <f t="shared" si="31"/>
        <v>20th</v>
      </c>
      <c r="H2011" t="s">
        <v>4472</v>
      </c>
      <c r="J2011" t="s">
        <v>4379</v>
      </c>
      <c r="K2011">
        <v>3776</v>
      </c>
    </row>
    <row r="2012" spans="1:11" x14ac:dyDescent="0.25">
      <c r="A2012" t="s">
        <v>4354</v>
      </c>
      <c r="B2012" t="s">
        <v>4379</v>
      </c>
      <c r="C2012" t="s">
        <v>7659</v>
      </c>
      <c r="D2012" t="s">
        <v>7870</v>
      </c>
      <c r="E2012">
        <v>1970</v>
      </c>
      <c r="F2012" t="str">
        <f t="shared" si="31"/>
        <v>20th</v>
      </c>
      <c r="H2012" t="s">
        <v>4378</v>
      </c>
      <c r="J2012" t="s">
        <v>4379</v>
      </c>
      <c r="K2012">
        <v>8719</v>
      </c>
    </row>
    <row r="2013" spans="1:11" x14ac:dyDescent="0.25">
      <c r="A2013" t="s">
        <v>4354</v>
      </c>
      <c r="B2013" t="s">
        <v>8774</v>
      </c>
      <c r="C2013" t="s">
        <v>7659</v>
      </c>
      <c r="D2013" t="s">
        <v>7744</v>
      </c>
      <c r="E2013">
        <v>1949</v>
      </c>
      <c r="F2013" t="str">
        <f t="shared" si="31"/>
        <v>20th</v>
      </c>
      <c r="H2013" t="s">
        <v>4378</v>
      </c>
      <c r="J2013" t="s">
        <v>4379</v>
      </c>
      <c r="K2013">
        <v>63016</v>
      </c>
    </row>
    <row r="2014" spans="1:11" x14ac:dyDescent="0.25">
      <c r="A2014" t="s">
        <v>4354</v>
      </c>
      <c r="B2014" t="s">
        <v>8775</v>
      </c>
      <c r="C2014" t="s">
        <v>7659</v>
      </c>
      <c r="D2014" t="s">
        <v>7886</v>
      </c>
      <c r="E2014">
        <v>1981</v>
      </c>
      <c r="F2014" t="str">
        <f t="shared" si="31"/>
        <v>20th</v>
      </c>
      <c r="H2014" t="s">
        <v>4378</v>
      </c>
      <c r="J2014" t="s">
        <v>4379</v>
      </c>
      <c r="K2014">
        <v>8536</v>
      </c>
    </row>
    <row r="2015" spans="1:11" x14ac:dyDescent="0.25">
      <c r="A2015" t="s">
        <v>4354</v>
      </c>
      <c r="B2015" t="s">
        <v>4379</v>
      </c>
      <c r="C2015" t="s">
        <v>7659</v>
      </c>
      <c r="D2015" t="s">
        <v>7775</v>
      </c>
      <c r="E2015">
        <v>1951</v>
      </c>
      <c r="F2015" t="str">
        <f t="shared" si="31"/>
        <v>20th</v>
      </c>
      <c r="H2015" t="s">
        <v>4378</v>
      </c>
      <c r="J2015" t="s">
        <v>4379</v>
      </c>
      <c r="K2015">
        <v>52344</v>
      </c>
    </row>
    <row r="2016" spans="1:11" x14ac:dyDescent="0.25">
      <c r="A2016" t="s">
        <v>4354</v>
      </c>
      <c r="B2016" t="s">
        <v>4379</v>
      </c>
      <c r="C2016" t="s">
        <v>7659</v>
      </c>
      <c r="D2016" t="s">
        <v>7871</v>
      </c>
      <c r="E2016">
        <v>1970</v>
      </c>
      <c r="F2016" t="str">
        <f t="shared" si="31"/>
        <v>20th</v>
      </c>
      <c r="H2016" t="s">
        <v>4378</v>
      </c>
      <c r="J2016" t="s">
        <v>4379</v>
      </c>
      <c r="K2016">
        <v>36065</v>
      </c>
    </row>
    <row r="2017" spans="1:11" x14ac:dyDescent="0.25">
      <c r="A2017" t="s">
        <v>4354</v>
      </c>
      <c r="B2017" t="s">
        <v>8776</v>
      </c>
      <c r="C2017" t="s">
        <v>7659</v>
      </c>
      <c r="D2017" t="s">
        <v>7709</v>
      </c>
      <c r="E2017">
        <v>1947</v>
      </c>
      <c r="F2017" t="str">
        <f t="shared" si="31"/>
        <v>20th</v>
      </c>
      <c r="H2017" t="s">
        <v>4378</v>
      </c>
      <c r="J2017" t="s">
        <v>4379</v>
      </c>
      <c r="K2017">
        <v>82400</v>
      </c>
    </row>
    <row r="2018" spans="1:11" x14ac:dyDescent="0.25">
      <c r="A2018" t="s">
        <v>4354</v>
      </c>
      <c r="B2018" t="s">
        <v>8777</v>
      </c>
      <c r="C2018" t="s">
        <v>7659</v>
      </c>
      <c r="D2018" t="s">
        <v>7710</v>
      </c>
      <c r="E2018">
        <v>1947</v>
      </c>
      <c r="F2018" t="str">
        <f t="shared" si="31"/>
        <v>20th</v>
      </c>
      <c r="H2018" t="s">
        <v>4378</v>
      </c>
      <c r="J2018" t="s">
        <v>4379</v>
      </c>
      <c r="K2018">
        <v>64799</v>
      </c>
    </row>
    <row r="2019" spans="1:11" x14ac:dyDescent="0.25">
      <c r="A2019" t="s">
        <v>4354</v>
      </c>
      <c r="B2019" t="s">
        <v>8778</v>
      </c>
      <c r="C2019" t="s">
        <v>7659</v>
      </c>
      <c r="D2019" t="s">
        <v>7660</v>
      </c>
      <c r="E2019">
        <v>1945</v>
      </c>
      <c r="F2019" t="str">
        <f t="shared" ref="F2019:F2082" si="32">IF(E2019&lt;1200,"12th",IF(AND(1199&lt;E2019,E2019&lt;1300),"13th",IF(AND(1299&lt;E2019,E2019&lt;1400),"14th",IF(AND(1399&lt;E2019,E2019&lt;1500),"15th",IF(AND(1499&lt;E2019,E2019&lt;1600),"16th",IF(AND(1599&lt;E2019,E2019&lt;1700),"17th",IF(AND(1699&lt;E2019,E2019&lt;1800),"18th",IF(AND(1799&lt;E2019,E2019&lt;1900),"19th",IF(AND(1899&lt;E2019,E2019&lt;2000),"20th",)))))))))</f>
        <v>20th</v>
      </c>
      <c r="H2019" t="s">
        <v>4378</v>
      </c>
      <c r="J2019" t="s">
        <v>4379</v>
      </c>
      <c r="K2019">
        <v>40148</v>
      </c>
    </row>
    <row r="2020" spans="1:11" x14ac:dyDescent="0.25">
      <c r="A2020" t="s">
        <v>4354</v>
      </c>
      <c r="B2020" t="s">
        <v>4379</v>
      </c>
      <c r="C2020" t="s">
        <v>7659</v>
      </c>
      <c r="D2020" t="s">
        <v>7878</v>
      </c>
      <c r="E2020">
        <v>1974</v>
      </c>
      <c r="F2020" t="str">
        <f t="shared" si="32"/>
        <v>20th</v>
      </c>
      <c r="H2020" t="s">
        <v>4472</v>
      </c>
      <c r="J2020" t="s">
        <v>4379</v>
      </c>
      <c r="K2020">
        <v>2890</v>
      </c>
    </row>
    <row r="2021" spans="1:11" x14ac:dyDescent="0.25">
      <c r="A2021" t="s">
        <v>4354</v>
      </c>
      <c r="B2021" t="s">
        <v>4379</v>
      </c>
      <c r="C2021" t="s">
        <v>7659</v>
      </c>
      <c r="D2021" t="s">
        <v>7844</v>
      </c>
      <c r="E2021">
        <v>1962</v>
      </c>
      <c r="F2021" t="str">
        <f t="shared" si="32"/>
        <v>20th</v>
      </c>
      <c r="H2021" t="s">
        <v>4472</v>
      </c>
      <c r="J2021" t="s">
        <v>4379</v>
      </c>
      <c r="K2021">
        <v>2006</v>
      </c>
    </row>
    <row r="2022" spans="1:11" x14ac:dyDescent="0.25">
      <c r="A2022" t="s">
        <v>4354</v>
      </c>
      <c r="B2022" t="s">
        <v>4379</v>
      </c>
      <c r="C2022" t="s">
        <v>7659</v>
      </c>
      <c r="D2022" t="s">
        <v>7884</v>
      </c>
      <c r="E2022">
        <v>1978</v>
      </c>
      <c r="F2022" t="str">
        <f t="shared" si="32"/>
        <v>20th</v>
      </c>
      <c r="H2022" t="s">
        <v>4472</v>
      </c>
      <c r="J2022" t="s">
        <v>4379</v>
      </c>
      <c r="K2022">
        <v>3170</v>
      </c>
    </row>
    <row r="2023" spans="1:11" x14ac:dyDescent="0.25">
      <c r="A2023" t="s">
        <v>4354</v>
      </c>
      <c r="B2023" t="s">
        <v>4379</v>
      </c>
      <c r="C2023" t="s">
        <v>7659</v>
      </c>
      <c r="D2023" t="s">
        <v>7851</v>
      </c>
      <c r="E2023">
        <v>1963</v>
      </c>
      <c r="F2023" t="str">
        <f t="shared" si="32"/>
        <v>20th</v>
      </c>
      <c r="H2023" t="s">
        <v>4472</v>
      </c>
      <c r="J2023" t="s">
        <v>4379</v>
      </c>
      <c r="K2023">
        <v>2890</v>
      </c>
    </row>
    <row r="2024" spans="1:11" x14ac:dyDescent="0.25">
      <c r="A2024" t="s">
        <v>4354</v>
      </c>
      <c r="B2024" t="s">
        <v>4379</v>
      </c>
      <c r="C2024" t="s">
        <v>7659</v>
      </c>
      <c r="D2024" t="s">
        <v>7839</v>
      </c>
      <c r="E2024">
        <v>1960</v>
      </c>
      <c r="F2024" t="str">
        <f t="shared" si="32"/>
        <v>20th</v>
      </c>
      <c r="H2024" t="s">
        <v>4472</v>
      </c>
      <c r="J2024" t="s">
        <v>4379</v>
      </c>
      <c r="K2024">
        <v>3170</v>
      </c>
    </row>
    <row r="2025" spans="1:11" x14ac:dyDescent="0.25">
      <c r="A2025" t="s">
        <v>4354</v>
      </c>
      <c r="B2025" t="s">
        <v>4379</v>
      </c>
      <c r="C2025" t="s">
        <v>7659</v>
      </c>
      <c r="D2025" t="s">
        <v>7880</v>
      </c>
      <c r="E2025">
        <v>1976</v>
      </c>
      <c r="F2025" t="str">
        <f t="shared" si="32"/>
        <v>20th</v>
      </c>
      <c r="H2025" t="s">
        <v>4472</v>
      </c>
      <c r="J2025" t="s">
        <v>4379</v>
      </c>
      <c r="K2025">
        <v>2748</v>
      </c>
    </row>
    <row r="2026" spans="1:11" x14ac:dyDescent="0.25">
      <c r="A2026" t="s">
        <v>4354</v>
      </c>
      <c r="B2026" t="s">
        <v>4379</v>
      </c>
      <c r="C2026" t="s">
        <v>7659</v>
      </c>
      <c r="D2026" t="s">
        <v>7879</v>
      </c>
      <c r="E2026">
        <v>1975</v>
      </c>
      <c r="F2026" t="str">
        <f t="shared" si="32"/>
        <v>20th</v>
      </c>
      <c r="H2026" t="s">
        <v>4442</v>
      </c>
      <c r="J2026" t="s">
        <v>4379</v>
      </c>
      <c r="K2026">
        <v>6938</v>
      </c>
    </row>
    <row r="2027" spans="1:11" x14ac:dyDescent="0.25">
      <c r="A2027" t="s">
        <v>4354</v>
      </c>
      <c r="B2027" t="s">
        <v>4379</v>
      </c>
      <c r="C2027" t="s">
        <v>7659</v>
      </c>
      <c r="D2027" t="s">
        <v>7661</v>
      </c>
      <c r="E2027">
        <v>1945</v>
      </c>
      <c r="F2027" t="str">
        <f t="shared" si="32"/>
        <v>20th</v>
      </c>
      <c r="H2027" t="s">
        <v>4442</v>
      </c>
      <c r="J2027" t="s">
        <v>4379</v>
      </c>
      <c r="K2027">
        <v>9458</v>
      </c>
    </row>
    <row r="2028" spans="1:11" x14ac:dyDescent="0.25">
      <c r="A2028" t="s">
        <v>4354</v>
      </c>
      <c r="B2028" t="s">
        <v>4379</v>
      </c>
      <c r="C2028" t="s">
        <v>7659</v>
      </c>
      <c r="D2028" t="s">
        <v>7860</v>
      </c>
      <c r="E2028">
        <v>1965</v>
      </c>
      <c r="F2028" t="str">
        <f t="shared" si="32"/>
        <v>20th</v>
      </c>
      <c r="H2028" t="s">
        <v>4472</v>
      </c>
      <c r="J2028" t="s">
        <v>4379</v>
      </c>
      <c r="K2028">
        <v>1172</v>
      </c>
    </row>
    <row r="2029" spans="1:11" x14ac:dyDescent="0.25">
      <c r="A2029" t="s">
        <v>4354</v>
      </c>
      <c r="B2029" t="s">
        <v>4379</v>
      </c>
      <c r="C2029" t="s">
        <v>7659</v>
      </c>
      <c r="D2029" t="s">
        <v>7891</v>
      </c>
      <c r="E2029">
        <v>1982</v>
      </c>
      <c r="F2029" t="str">
        <f t="shared" si="32"/>
        <v>20th</v>
      </c>
      <c r="H2029" t="s">
        <v>4472</v>
      </c>
      <c r="J2029" t="s">
        <v>4379</v>
      </c>
      <c r="K2029">
        <v>1655</v>
      </c>
    </row>
    <row r="2030" spans="1:11" x14ac:dyDescent="0.25">
      <c r="A2030" t="s">
        <v>4354</v>
      </c>
      <c r="B2030" t="s">
        <v>4379</v>
      </c>
      <c r="C2030" t="s">
        <v>7659</v>
      </c>
      <c r="D2030" t="s">
        <v>7876</v>
      </c>
      <c r="E2030">
        <v>1972</v>
      </c>
      <c r="F2030" t="str">
        <f t="shared" si="32"/>
        <v>20th</v>
      </c>
      <c r="H2030" t="s">
        <v>4472</v>
      </c>
      <c r="J2030" t="s">
        <v>4379</v>
      </c>
      <c r="K2030">
        <v>146</v>
      </c>
    </row>
    <row r="2031" spans="1:11" x14ac:dyDescent="0.25">
      <c r="A2031" t="s">
        <v>4354</v>
      </c>
      <c r="B2031" t="s">
        <v>4379</v>
      </c>
      <c r="C2031" t="s">
        <v>7659</v>
      </c>
      <c r="D2031" t="s">
        <v>7877</v>
      </c>
      <c r="E2031">
        <v>1972</v>
      </c>
      <c r="F2031" t="str">
        <f t="shared" si="32"/>
        <v>20th</v>
      </c>
      <c r="H2031" t="s">
        <v>4442</v>
      </c>
      <c r="J2031" t="s">
        <v>4379</v>
      </c>
      <c r="K2031">
        <v>10195</v>
      </c>
    </row>
    <row r="2032" spans="1:11" x14ac:dyDescent="0.25">
      <c r="A2032" t="s">
        <v>4354</v>
      </c>
      <c r="B2032" t="s">
        <v>4379</v>
      </c>
      <c r="C2032" t="s">
        <v>7659</v>
      </c>
      <c r="D2032" t="s">
        <v>7823</v>
      </c>
      <c r="E2032">
        <v>1957</v>
      </c>
      <c r="F2032" t="str">
        <f t="shared" si="32"/>
        <v>20th</v>
      </c>
      <c r="H2032" t="s">
        <v>4472</v>
      </c>
      <c r="J2032" t="s">
        <v>4379</v>
      </c>
      <c r="K2032">
        <v>10049</v>
      </c>
    </row>
    <row r="2033" spans="1:11" x14ac:dyDescent="0.25">
      <c r="A2033" t="s">
        <v>4354</v>
      </c>
      <c r="B2033" t="s">
        <v>4379</v>
      </c>
      <c r="C2033" t="s">
        <v>7659</v>
      </c>
      <c r="D2033" t="s">
        <v>7861</v>
      </c>
      <c r="E2033">
        <v>1965</v>
      </c>
      <c r="F2033" t="str">
        <f t="shared" si="32"/>
        <v>20th</v>
      </c>
      <c r="H2033" t="s">
        <v>4472</v>
      </c>
      <c r="J2033" t="s">
        <v>4379</v>
      </c>
      <c r="K2033">
        <v>623</v>
      </c>
    </row>
    <row r="2034" spans="1:11" x14ac:dyDescent="0.25">
      <c r="A2034" t="s">
        <v>4354</v>
      </c>
      <c r="B2034" t="s">
        <v>8779</v>
      </c>
      <c r="C2034" t="s">
        <v>7659</v>
      </c>
      <c r="D2034" t="s">
        <v>7869</v>
      </c>
      <c r="E2034">
        <v>1968</v>
      </c>
      <c r="F2034" t="str">
        <f t="shared" si="32"/>
        <v>20th</v>
      </c>
      <c r="H2034" t="s">
        <v>4378</v>
      </c>
      <c r="J2034" t="s">
        <v>4379</v>
      </c>
      <c r="K2034">
        <v>89677</v>
      </c>
    </row>
    <row r="2035" spans="1:11" x14ac:dyDescent="0.25">
      <c r="A2035" t="s">
        <v>4354</v>
      </c>
      <c r="B2035" t="s">
        <v>8780</v>
      </c>
      <c r="C2035" t="s">
        <v>7560</v>
      </c>
      <c r="D2035" t="s">
        <v>7561</v>
      </c>
      <c r="E2035">
        <v>1939</v>
      </c>
      <c r="F2035" t="str">
        <f t="shared" si="32"/>
        <v>20th</v>
      </c>
      <c r="H2035" t="s">
        <v>4402</v>
      </c>
      <c r="J2035" t="s">
        <v>4442</v>
      </c>
      <c r="K2035">
        <v>191397</v>
      </c>
    </row>
    <row r="2036" spans="1:11" x14ac:dyDescent="0.25">
      <c r="A2036" t="s">
        <v>4354</v>
      </c>
      <c r="B2036" t="s">
        <v>7431</v>
      </c>
      <c r="C2036" t="s">
        <v>7294</v>
      </c>
      <c r="D2036" t="s">
        <v>7430</v>
      </c>
      <c r="E2036">
        <v>1933</v>
      </c>
      <c r="F2036" t="str">
        <f t="shared" si="32"/>
        <v>20th</v>
      </c>
      <c r="H2036" t="s">
        <v>4417</v>
      </c>
      <c r="J2036" t="s">
        <v>4379</v>
      </c>
      <c r="K2036">
        <v>30561</v>
      </c>
    </row>
    <row r="2037" spans="1:11" x14ac:dyDescent="0.25">
      <c r="A2037" t="s">
        <v>4354</v>
      </c>
      <c r="B2037" t="s">
        <v>8781</v>
      </c>
      <c r="C2037" t="s">
        <v>7294</v>
      </c>
      <c r="D2037" t="s">
        <v>7662</v>
      </c>
      <c r="E2037">
        <v>1945</v>
      </c>
      <c r="F2037" t="str">
        <f t="shared" si="32"/>
        <v>20th</v>
      </c>
      <c r="H2037" t="s">
        <v>4402</v>
      </c>
      <c r="J2037" t="s">
        <v>4442</v>
      </c>
      <c r="K2037">
        <v>71872</v>
      </c>
    </row>
    <row r="2038" spans="1:11" x14ac:dyDescent="0.25">
      <c r="A2038" t="s">
        <v>4354</v>
      </c>
      <c r="B2038" t="s">
        <v>7296</v>
      </c>
      <c r="C2038" t="s">
        <v>7294</v>
      </c>
      <c r="D2038" t="s">
        <v>7295</v>
      </c>
      <c r="E2038">
        <v>1927</v>
      </c>
      <c r="F2038" t="str">
        <f t="shared" si="32"/>
        <v>20th</v>
      </c>
      <c r="H2038" t="s">
        <v>4417</v>
      </c>
      <c r="J2038" t="s">
        <v>4379</v>
      </c>
      <c r="K2038">
        <v>86319</v>
      </c>
    </row>
    <row r="2039" spans="1:11" x14ac:dyDescent="0.25">
      <c r="A2039" t="s">
        <v>4354</v>
      </c>
      <c r="B2039" t="s">
        <v>4379</v>
      </c>
      <c r="C2039" t="s">
        <v>7100</v>
      </c>
      <c r="D2039" t="s">
        <v>7101</v>
      </c>
      <c r="E2039">
        <v>1915</v>
      </c>
      <c r="F2039" t="str">
        <f t="shared" si="32"/>
        <v>20th</v>
      </c>
      <c r="H2039" t="s">
        <v>4378</v>
      </c>
      <c r="J2039" t="s">
        <v>4442</v>
      </c>
      <c r="K2039">
        <v>61804</v>
      </c>
    </row>
    <row r="2040" spans="1:11" x14ac:dyDescent="0.25">
      <c r="A2040" t="s">
        <v>4354</v>
      </c>
      <c r="B2040" t="s">
        <v>8782</v>
      </c>
      <c r="C2040" t="s">
        <v>7134</v>
      </c>
      <c r="D2040" t="s">
        <v>7135</v>
      </c>
      <c r="E2040">
        <v>1919</v>
      </c>
      <c r="F2040" t="str">
        <f t="shared" si="32"/>
        <v>20th</v>
      </c>
      <c r="H2040" t="s">
        <v>4378</v>
      </c>
      <c r="J2040" t="s">
        <v>4442</v>
      </c>
      <c r="K2040">
        <v>66969</v>
      </c>
    </row>
    <row r="2041" spans="1:11" x14ac:dyDescent="0.25">
      <c r="A2041" t="s">
        <v>4354</v>
      </c>
      <c r="B2041" t="s">
        <v>8783</v>
      </c>
      <c r="C2041" t="s">
        <v>6673</v>
      </c>
      <c r="D2041" t="s">
        <v>7411</v>
      </c>
      <c r="E2041">
        <v>1932</v>
      </c>
      <c r="F2041" t="str">
        <f t="shared" si="32"/>
        <v>20th</v>
      </c>
      <c r="H2041" t="s">
        <v>4402</v>
      </c>
      <c r="J2041" t="s">
        <v>4442</v>
      </c>
      <c r="K2041">
        <v>108252</v>
      </c>
    </row>
    <row r="2042" spans="1:11" x14ac:dyDescent="0.25">
      <c r="A2042" t="s">
        <v>4354</v>
      </c>
      <c r="B2042" t="s">
        <v>7185</v>
      </c>
      <c r="C2042" t="s">
        <v>6673</v>
      </c>
      <c r="D2042" t="s">
        <v>7184</v>
      </c>
      <c r="E2042">
        <v>1922</v>
      </c>
      <c r="F2042" t="str">
        <f t="shared" si="32"/>
        <v>20th</v>
      </c>
      <c r="H2042" t="s">
        <v>4417</v>
      </c>
      <c r="J2042" t="s">
        <v>4379</v>
      </c>
      <c r="K2042">
        <v>71390</v>
      </c>
    </row>
    <row r="2043" spans="1:11" x14ac:dyDescent="0.25">
      <c r="A2043" t="s">
        <v>4354</v>
      </c>
      <c r="B2043" t="s">
        <v>6910</v>
      </c>
      <c r="C2043" t="s">
        <v>6673</v>
      </c>
      <c r="D2043" t="s">
        <v>6909</v>
      </c>
      <c r="E2043">
        <v>1903</v>
      </c>
      <c r="F2043" t="str">
        <f t="shared" si="32"/>
        <v>20th</v>
      </c>
      <c r="H2043" t="s">
        <v>4417</v>
      </c>
      <c r="J2043" t="s">
        <v>4379</v>
      </c>
      <c r="K2043">
        <v>93591</v>
      </c>
    </row>
    <row r="2044" spans="1:11" x14ac:dyDescent="0.25">
      <c r="A2044" t="s">
        <v>4354</v>
      </c>
      <c r="B2044" t="s">
        <v>7103</v>
      </c>
      <c r="C2044" t="s">
        <v>6673</v>
      </c>
      <c r="D2044" t="s">
        <v>7102</v>
      </c>
      <c r="E2044">
        <v>1915</v>
      </c>
      <c r="F2044" t="str">
        <f t="shared" si="32"/>
        <v>20th</v>
      </c>
      <c r="H2044" t="s">
        <v>4417</v>
      </c>
      <c r="J2044" t="s">
        <v>4379</v>
      </c>
      <c r="K2044">
        <v>7372</v>
      </c>
    </row>
    <row r="2045" spans="1:11" x14ac:dyDescent="0.25">
      <c r="A2045" t="s">
        <v>4354</v>
      </c>
      <c r="B2045" t="s">
        <v>6865</v>
      </c>
      <c r="C2045" t="s">
        <v>6673</v>
      </c>
      <c r="D2045" t="s">
        <v>6864</v>
      </c>
      <c r="E2045">
        <v>1900</v>
      </c>
      <c r="F2045" t="str">
        <f t="shared" si="32"/>
        <v>20th</v>
      </c>
      <c r="H2045" t="s">
        <v>4402</v>
      </c>
      <c r="J2045" t="s">
        <v>4379</v>
      </c>
      <c r="K2045">
        <v>41306</v>
      </c>
    </row>
    <row r="2046" spans="1:11" x14ac:dyDescent="0.25">
      <c r="A2046" t="s">
        <v>4354</v>
      </c>
      <c r="B2046" t="s">
        <v>4379</v>
      </c>
      <c r="C2046" t="s">
        <v>6673</v>
      </c>
      <c r="D2046" t="s">
        <v>7136</v>
      </c>
      <c r="E2046">
        <v>1919</v>
      </c>
      <c r="F2046" t="str">
        <f t="shared" si="32"/>
        <v>20th</v>
      </c>
      <c r="H2046" t="s">
        <v>4417</v>
      </c>
      <c r="J2046" t="s">
        <v>4379</v>
      </c>
      <c r="K2046">
        <v>64813</v>
      </c>
    </row>
    <row r="2047" spans="1:11" x14ac:dyDescent="0.25">
      <c r="A2047" t="s">
        <v>4354</v>
      </c>
      <c r="B2047" t="s">
        <v>6965</v>
      </c>
      <c r="C2047" t="s">
        <v>6673</v>
      </c>
      <c r="D2047" t="s">
        <v>6964</v>
      </c>
      <c r="E2047">
        <v>1907</v>
      </c>
      <c r="F2047" t="str">
        <f t="shared" si="32"/>
        <v>20th</v>
      </c>
      <c r="H2047" t="s">
        <v>4402</v>
      </c>
      <c r="J2047" t="s">
        <v>4379</v>
      </c>
      <c r="K2047">
        <v>130446</v>
      </c>
    </row>
    <row r="2048" spans="1:11" x14ac:dyDescent="0.25">
      <c r="A2048" t="s">
        <v>4354</v>
      </c>
      <c r="B2048" t="s">
        <v>7563</v>
      </c>
      <c r="C2048" t="s">
        <v>6673</v>
      </c>
      <c r="D2048" t="s">
        <v>7562</v>
      </c>
      <c r="E2048">
        <v>1939</v>
      </c>
      <c r="F2048" t="str">
        <f t="shared" si="32"/>
        <v>20th</v>
      </c>
      <c r="H2048" t="s">
        <v>4402</v>
      </c>
      <c r="J2048" t="s">
        <v>4379</v>
      </c>
      <c r="K2048">
        <v>85582</v>
      </c>
    </row>
    <row r="2049" spans="1:11" x14ac:dyDescent="0.25">
      <c r="A2049" t="s">
        <v>4354</v>
      </c>
      <c r="B2049" t="s">
        <v>4379</v>
      </c>
      <c r="C2049" t="s">
        <v>6952</v>
      </c>
      <c r="D2049" t="s">
        <v>7315</v>
      </c>
      <c r="E2049">
        <v>1928</v>
      </c>
      <c r="F2049" t="str">
        <f t="shared" si="32"/>
        <v>20th</v>
      </c>
      <c r="H2049" t="s">
        <v>4378</v>
      </c>
      <c r="J2049" t="s">
        <v>4442</v>
      </c>
      <c r="K2049">
        <v>5127</v>
      </c>
    </row>
    <row r="2050" spans="1:11" x14ac:dyDescent="0.25">
      <c r="A2050" t="s">
        <v>4354</v>
      </c>
      <c r="B2050" t="s">
        <v>4379</v>
      </c>
      <c r="C2050" t="s">
        <v>6952</v>
      </c>
      <c r="D2050" t="s">
        <v>7723</v>
      </c>
      <c r="E2050">
        <v>1948</v>
      </c>
      <c r="F2050" t="str">
        <f t="shared" si="32"/>
        <v>20th</v>
      </c>
      <c r="H2050" t="s">
        <v>4472</v>
      </c>
      <c r="J2050" t="s">
        <v>4442</v>
      </c>
      <c r="K2050">
        <v>32627</v>
      </c>
    </row>
    <row r="2051" spans="1:11" x14ac:dyDescent="0.25">
      <c r="A2051" t="s">
        <v>4354</v>
      </c>
      <c r="B2051" t="s">
        <v>8784</v>
      </c>
      <c r="C2051" t="s">
        <v>6952</v>
      </c>
      <c r="D2051" t="s">
        <v>7494</v>
      </c>
      <c r="E2051">
        <v>1936</v>
      </c>
      <c r="F2051" t="str">
        <f t="shared" si="32"/>
        <v>20th</v>
      </c>
      <c r="H2051" t="s">
        <v>4378</v>
      </c>
      <c r="J2051" t="s">
        <v>4442</v>
      </c>
      <c r="K2051">
        <v>97199</v>
      </c>
    </row>
    <row r="2052" spans="1:11" x14ac:dyDescent="0.25">
      <c r="A2052" t="s">
        <v>4354</v>
      </c>
      <c r="B2052" t="s">
        <v>8785</v>
      </c>
      <c r="C2052" t="s">
        <v>6952</v>
      </c>
      <c r="D2052" t="s">
        <v>7348</v>
      </c>
      <c r="E2052">
        <v>1929</v>
      </c>
      <c r="F2052" t="str">
        <f t="shared" si="32"/>
        <v>20th</v>
      </c>
      <c r="H2052" t="s">
        <v>4378</v>
      </c>
      <c r="J2052" t="s">
        <v>4442</v>
      </c>
      <c r="K2052">
        <v>77119</v>
      </c>
    </row>
    <row r="2053" spans="1:11" x14ac:dyDescent="0.25">
      <c r="A2053" t="s">
        <v>4354</v>
      </c>
      <c r="B2053" t="s">
        <v>4379</v>
      </c>
      <c r="C2053" t="s">
        <v>6952</v>
      </c>
      <c r="D2053" t="s">
        <v>6953</v>
      </c>
      <c r="E2053">
        <v>1906</v>
      </c>
      <c r="F2053" t="str">
        <f t="shared" si="32"/>
        <v>20th</v>
      </c>
      <c r="H2053" t="s">
        <v>4542</v>
      </c>
      <c r="J2053" t="s">
        <v>4442</v>
      </c>
      <c r="K2053">
        <v>7650</v>
      </c>
    </row>
    <row r="2054" spans="1:11" x14ac:dyDescent="0.25">
      <c r="A2054" t="s">
        <v>4354</v>
      </c>
      <c r="B2054" t="s">
        <v>8786</v>
      </c>
      <c r="C2054" t="s">
        <v>6952</v>
      </c>
      <c r="D2054" t="s">
        <v>7297</v>
      </c>
      <c r="E2054">
        <v>1927</v>
      </c>
      <c r="F2054" t="str">
        <f t="shared" si="32"/>
        <v>20th</v>
      </c>
      <c r="H2054" t="s">
        <v>4378</v>
      </c>
      <c r="J2054" t="s">
        <v>4442</v>
      </c>
      <c r="K2054">
        <v>86810</v>
      </c>
    </row>
    <row r="2055" spans="1:11" x14ac:dyDescent="0.25">
      <c r="A2055" t="s">
        <v>4354</v>
      </c>
      <c r="B2055" t="s">
        <v>4379</v>
      </c>
      <c r="C2055" t="s">
        <v>6952</v>
      </c>
      <c r="D2055" t="s">
        <v>7186</v>
      </c>
      <c r="E2055">
        <v>1922</v>
      </c>
      <c r="F2055" t="str">
        <f t="shared" si="32"/>
        <v>20th</v>
      </c>
      <c r="H2055" t="s">
        <v>4378</v>
      </c>
      <c r="J2055" t="s">
        <v>4442</v>
      </c>
      <c r="K2055">
        <v>3886</v>
      </c>
    </row>
    <row r="2056" spans="1:11" x14ac:dyDescent="0.25">
      <c r="A2056" t="s">
        <v>4354</v>
      </c>
      <c r="B2056" t="s">
        <v>8787</v>
      </c>
      <c r="C2056" t="s">
        <v>6952</v>
      </c>
      <c r="D2056" t="s">
        <v>7634</v>
      </c>
      <c r="E2056">
        <v>1943</v>
      </c>
      <c r="F2056" t="str">
        <f t="shared" si="32"/>
        <v>20th</v>
      </c>
      <c r="H2056" t="s">
        <v>4378</v>
      </c>
      <c r="J2056" t="s">
        <v>4442</v>
      </c>
      <c r="K2056">
        <v>84339</v>
      </c>
    </row>
    <row r="2057" spans="1:11" x14ac:dyDescent="0.25">
      <c r="A2057" t="s">
        <v>4354</v>
      </c>
      <c r="B2057" t="s">
        <v>4379</v>
      </c>
      <c r="C2057" t="s">
        <v>6952</v>
      </c>
      <c r="D2057" t="s">
        <v>7516</v>
      </c>
      <c r="E2057">
        <v>1937</v>
      </c>
      <c r="F2057" t="str">
        <f t="shared" si="32"/>
        <v>20th</v>
      </c>
      <c r="H2057" t="s">
        <v>4378</v>
      </c>
      <c r="J2057" t="s">
        <v>4442</v>
      </c>
      <c r="K2057">
        <v>33145</v>
      </c>
    </row>
    <row r="2058" spans="1:11" x14ac:dyDescent="0.25">
      <c r="A2058" t="s">
        <v>4354</v>
      </c>
      <c r="B2058" t="s">
        <v>8788</v>
      </c>
      <c r="C2058" t="s">
        <v>6952</v>
      </c>
      <c r="D2058" t="s">
        <v>7273</v>
      </c>
      <c r="E2058">
        <v>1926</v>
      </c>
      <c r="F2058" t="str">
        <f t="shared" si="32"/>
        <v>20th</v>
      </c>
      <c r="H2058" t="s">
        <v>4378</v>
      </c>
      <c r="J2058" t="s">
        <v>4442</v>
      </c>
      <c r="K2058">
        <v>97216</v>
      </c>
    </row>
    <row r="2059" spans="1:11" x14ac:dyDescent="0.25">
      <c r="A2059" t="s">
        <v>4354</v>
      </c>
      <c r="B2059" t="s">
        <v>4379</v>
      </c>
      <c r="C2059" t="s">
        <v>6952</v>
      </c>
      <c r="D2059" t="s">
        <v>7474</v>
      </c>
      <c r="E2059">
        <v>1935</v>
      </c>
      <c r="F2059" t="str">
        <f t="shared" si="32"/>
        <v>20th</v>
      </c>
      <c r="H2059" t="s">
        <v>4378</v>
      </c>
      <c r="J2059" t="s">
        <v>4442</v>
      </c>
      <c r="K2059">
        <v>54502</v>
      </c>
    </row>
    <row r="2060" spans="1:11" x14ac:dyDescent="0.25">
      <c r="A2060" t="s">
        <v>4354</v>
      </c>
      <c r="B2060" t="s">
        <v>8789</v>
      </c>
      <c r="C2060" t="s">
        <v>6952</v>
      </c>
      <c r="D2060" t="s">
        <v>7724</v>
      </c>
      <c r="E2060">
        <v>1948</v>
      </c>
      <c r="F2060" t="str">
        <f t="shared" si="32"/>
        <v>20th</v>
      </c>
      <c r="H2060" t="s">
        <v>4378</v>
      </c>
      <c r="J2060" t="s">
        <v>4442</v>
      </c>
      <c r="K2060">
        <v>60134</v>
      </c>
    </row>
    <row r="2061" spans="1:11" x14ac:dyDescent="0.25">
      <c r="A2061" t="s">
        <v>4354</v>
      </c>
      <c r="B2061" t="s">
        <v>4379</v>
      </c>
      <c r="C2061" t="s">
        <v>7316</v>
      </c>
      <c r="D2061" t="s">
        <v>7317</v>
      </c>
      <c r="E2061">
        <v>1928</v>
      </c>
      <c r="F2061" t="str">
        <f t="shared" si="32"/>
        <v>20th</v>
      </c>
      <c r="H2061" t="s">
        <v>4378</v>
      </c>
      <c r="J2061" t="s">
        <v>4442</v>
      </c>
      <c r="K2061">
        <v>8605</v>
      </c>
    </row>
    <row r="2062" spans="1:11" x14ac:dyDescent="0.25">
      <c r="A2062" t="s">
        <v>4354</v>
      </c>
      <c r="B2062" t="s">
        <v>4379</v>
      </c>
      <c r="C2062" t="s">
        <v>6966</v>
      </c>
      <c r="D2062" t="s">
        <v>6967</v>
      </c>
      <c r="E2062">
        <v>1907</v>
      </c>
      <c r="F2062" t="str">
        <f t="shared" si="32"/>
        <v>20th</v>
      </c>
      <c r="H2062" t="s">
        <v>4472</v>
      </c>
      <c r="J2062" t="s">
        <v>4442</v>
      </c>
      <c r="K2062">
        <v>11083</v>
      </c>
    </row>
    <row r="2063" spans="1:11" x14ac:dyDescent="0.25">
      <c r="A2063" t="s">
        <v>4354</v>
      </c>
      <c r="B2063" t="s">
        <v>8790</v>
      </c>
      <c r="C2063" t="s">
        <v>7066</v>
      </c>
      <c r="D2063" t="s">
        <v>7067</v>
      </c>
      <c r="E2063">
        <v>1913</v>
      </c>
      <c r="F2063" t="str">
        <f t="shared" si="32"/>
        <v>20th</v>
      </c>
      <c r="H2063" t="s">
        <v>4472</v>
      </c>
      <c r="J2063" t="s">
        <v>4442</v>
      </c>
      <c r="K2063">
        <v>30804</v>
      </c>
    </row>
    <row r="2064" spans="1:11" x14ac:dyDescent="0.25">
      <c r="A2064" t="s">
        <v>4354</v>
      </c>
      <c r="B2064" t="s">
        <v>8791</v>
      </c>
      <c r="C2064" t="s">
        <v>7564</v>
      </c>
      <c r="D2064" t="s">
        <v>7565</v>
      </c>
      <c r="E2064">
        <v>1939</v>
      </c>
      <c r="F2064" t="str">
        <f t="shared" si="32"/>
        <v>20th</v>
      </c>
      <c r="H2064" t="s">
        <v>4378</v>
      </c>
      <c r="J2064" t="s">
        <v>4442</v>
      </c>
      <c r="K2064">
        <v>62455</v>
      </c>
    </row>
    <row r="2065" spans="1:11" x14ac:dyDescent="0.25">
      <c r="A2065" t="s">
        <v>4354</v>
      </c>
      <c r="B2065" t="s">
        <v>8792</v>
      </c>
      <c r="C2065" t="s">
        <v>7318</v>
      </c>
      <c r="D2065" t="s">
        <v>7319</v>
      </c>
      <c r="E2065">
        <v>1928</v>
      </c>
      <c r="F2065" t="str">
        <f t="shared" si="32"/>
        <v>20th</v>
      </c>
      <c r="H2065" t="s">
        <v>4402</v>
      </c>
      <c r="J2065" t="s">
        <v>4442</v>
      </c>
      <c r="K2065">
        <v>56817</v>
      </c>
    </row>
    <row r="2066" spans="1:11" x14ac:dyDescent="0.25">
      <c r="A2066" t="s">
        <v>4354</v>
      </c>
      <c r="B2066" t="s">
        <v>7873</v>
      </c>
      <c r="C2066" t="s">
        <v>6488</v>
      </c>
      <c r="D2066" t="s">
        <v>7872</v>
      </c>
      <c r="E2066">
        <v>1971</v>
      </c>
      <c r="F2066" t="str">
        <f t="shared" si="32"/>
        <v>20th</v>
      </c>
      <c r="H2066" t="s">
        <v>4417</v>
      </c>
      <c r="J2066" t="s">
        <v>4379</v>
      </c>
      <c r="K2066">
        <v>77746</v>
      </c>
    </row>
    <row r="2067" spans="1:11" x14ac:dyDescent="0.25">
      <c r="A2067" t="s">
        <v>4354</v>
      </c>
      <c r="B2067" t="s">
        <v>8793</v>
      </c>
      <c r="C2067" t="s">
        <v>7383</v>
      </c>
      <c r="D2067" t="s">
        <v>7384</v>
      </c>
      <c r="E2067">
        <v>1931</v>
      </c>
      <c r="F2067" t="str">
        <f t="shared" si="32"/>
        <v>20th</v>
      </c>
      <c r="H2067" t="s">
        <v>4389</v>
      </c>
      <c r="J2067" t="s">
        <v>4442</v>
      </c>
      <c r="K2067">
        <v>50457</v>
      </c>
    </row>
    <row r="2068" spans="1:11" x14ac:dyDescent="0.25">
      <c r="A2068" t="s">
        <v>4354</v>
      </c>
      <c r="B2068" t="s">
        <v>7534</v>
      </c>
      <c r="C2068" t="s">
        <v>7385</v>
      </c>
      <c r="D2068" t="s">
        <v>7533</v>
      </c>
      <c r="E2068">
        <v>1938</v>
      </c>
      <c r="F2068" t="str">
        <f t="shared" si="32"/>
        <v>20th</v>
      </c>
      <c r="H2068" t="s">
        <v>4417</v>
      </c>
      <c r="J2068" t="s">
        <v>4379</v>
      </c>
      <c r="K2068">
        <v>61419</v>
      </c>
    </row>
    <row r="2069" spans="1:11" x14ac:dyDescent="0.25">
      <c r="A2069" t="s">
        <v>4354</v>
      </c>
      <c r="B2069" t="s">
        <v>7387</v>
      </c>
      <c r="C2069" t="s">
        <v>7385</v>
      </c>
      <c r="D2069" t="s">
        <v>7386</v>
      </c>
      <c r="E2069">
        <v>1931</v>
      </c>
      <c r="F2069" t="str">
        <f t="shared" si="32"/>
        <v>20th</v>
      </c>
      <c r="H2069" t="s">
        <v>4417</v>
      </c>
      <c r="J2069" t="s">
        <v>4379</v>
      </c>
      <c r="K2069">
        <v>111230</v>
      </c>
    </row>
    <row r="2070" spans="1:11" x14ac:dyDescent="0.25">
      <c r="A2070" t="s">
        <v>4354</v>
      </c>
      <c r="B2070" t="s">
        <v>7388</v>
      </c>
      <c r="C2070" t="s">
        <v>7385</v>
      </c>
      <c r="D2070" t="s">
        <v>7386</v>
      </c>
      <c r="E2070">
        <v>1931</v>
      </c>
      <c r="F2070" t="str">
        <f t="shared" si="32"/>
        <v>20th</v>
      </c>
      <c r="H2070" t="s">
        <v>4417</v>
      </c>
      <c r="J2070" t="s">
        <v>4379</v>
      </c>
      <c r="K2070">
        <v>111230</v>
      </c>
    </row>
    <row r="2071" spans="1:11" x14ac:dyDescent="0.25">
      <c r="A2071" t="s">
        <v>4354</v>
      </c>
      <c r="B2071" t="s">
        <v>7589</v>
      </c>
      <c r="C2071" t="s">
        <v>7385</v>
      </c>
      <c r="D2071" t="s">
        <v>7588</v>
      </c>
      <c r="E2071">
        <v>1940</v>
      </c>
      <c r="F2071" t="str">
        <f t="shared" si="32"/>
        <v>20th</v>
      </c>
      <c r="H2071" t="s">
        <v>4417</v>
      </c>
      <c r="J2071" t="s">
        <v>4379</v>
      </c>
      <c r="K2071">
        <v>58123</v>
      </c>
    </row>
    <row r="2072" spans="1:11" x14ac:dyDescent="0.25">
      <c r="A2072" t="s">
        <v>4354</v>
      </c>
      <c r="B2072" t="s">
        <v>8036</v>
      </c>
      <c r="C2072" t="s">
        <v>6649</v>
      </c>
      <c r="D2072" t="s">
        <v>5889</v>
      </c>
      <c r="E2072">
        <v>1900</v>
      </c>
      <c r="F2072" t="str">
        <f t="shared" si="32"/>
        <v>20th</v>
      </c>
      <c r="H2072" t="s">
        <v>4481</v>
      </c>
      <c r="J2072" t="s">
        <v>4442</v>
      </c>
      <c r="K2072">
        <v>164582</v>
      </c>
    </row>
    <row r="2073" spans="1:11" x14ac:dyDescent="0.25">
      <c r="A2073" t="s">
        <v>4354</v>
      </c>
      <c r="B2073" t="s">
        <v>8561</v>
      </c>
      <c r="C2073" t="s">
        <v>6649</v>
      </c>
      <c r="D2073" t="s">
        <v>6968</v>
      </c>
      <c r="E2073">
        <v>1907</v>
      </c>
      <c r="F2073" t="str">
        <f t="shared" si="32"/>
        <v>20th</v>
      </c>
      <c r="H2073" t="s">
        <v>4481</v>
      </c>
      <c r="J2073" t="s">
        <v>4442</v>
      </c>
      <c r="K2073">
        <v>155656</v>
      </c>
    </row>
    <row r="2074" spans="1:11" x14ac:dyDescent="0.25">
      <c r="A2074" t="s">
        <v>4354</v>
      </c>
      <c r="B2074" t="s">
        <v>7692</v>
      </c>
      <c r="C2074" t="s">
        <v>7690</v>
      </c>
      <c r="D2074" t="s">
        <v>7691</v>
      </c>
      <c r="E2074">
        <v>1946</v>
      </c>
      <c r="F2074" t="str">
        <f t="shared" si="32"/>
        <v>20th</v>
      </c>
      <c r="H2074" t="s">
        <v>4402</v>
      </c>
      <c r="J2074" t="s">
        <v>4379</v>
      </c>
      <c r="K2074">
        <v>53060</v>
      </c>
    </row>
    <row r="2075" spans="1:11" x14ac:dyDescent="0.25">
      <c r="A2075" t="s">
        <v>4354</v>
      </c>
      <c r="B2075" t="s">
        <v>4379</v>
      </c>
      <c r="C2075" t="s">
        <v>7112</v>
      </c>
      <c r="D2075" t="s">
        <v>7113</v>
      </c>
      <c r="E2075">
        <v>1916</v>
      </c>
      <c r="F2075" t="str">
        <f t="shared" si="32"/>
        <v>20th</v>
      </c>
      <c r="H2075" t="s">
        <v>4481</v>
      </c>
      <c r="J2075" t="s">
        <v>4442</v>
      </c>
      <c r="K2075">
        <v>38329</v>
      </c>
    </row>
    <row r="2076" spans="1:11" x14ac:dyDescent="0.25">
      <c r="A2076" t="s">
        <v>4354</v>
      </c>
      <c r="B2076" t="s">
        <v>8794</v>
      </c>
      <c r="C2076" t="s">
        <v>7663</v>
      </c>
      <c r="D2076" t="s">
        <v>7664</v>
      </c>
      <c r="E2076">
        <v>1945</v>
      </c>
      <c r="F2076" t="str">
        <f t="shared" si="32"/>
        <v>20th</v>
      </c>
      <c r="H2076" t="s">
        <v>4378</v>
      </c>
      <c r="J2076" t="s">
        <v>4442</v>
      </c>
      <c r="K2076">
        <v>124670</v>
      </c>
    </row>
    <row r="2077" spans="1:11" x14ac:dyDescent="0.25">
      <c r="A2077" t="s">
        <v>4354</v>
      </c>
      <c r="B2077" t="s">
        <v>7476</v>
      </c>
      <c r="C2077" t="s">
        <v>6836</v>
      </c>
      <c r="D2077" t="s">
        <v>7475</v>
      </c>
      <c r="E2077">
        <v>1935</v>
      </c>
      <c r="F2077" t="str">
        <f t="shared" si="32"/>
        <v>20th</v>
      </c>
      <c r="H2077" t="s">
        <v>4402</v>
      </c>
      <c r="J2077" t="s">
        <v>4379</v>
      </c>
      <c r="K2077">
        <v>46202</v>
      </c>
    </row>
    <row r="2078" spans="1:11" x14ac:dyDescent="0.25">
      <c r="A2078" t="s">
        <v>4354</v>
      </c>
      <c r="B2078" t="s">
        <v>7390</v>
      </c>
      <c r="C2078" t="s">
        <v>6836</v>
      </c>
      <c r="D2078" t="s">
        <v>7389</v>
      </c>
      <c r="E2078">
        <v>1931</v>
      </c>
      <c r="F2078" t="str">
        <f t="shared" si="32"/>
        <v>20th</v>
      </c>
      <c r="H2078" t="s">
        <v>4417</v>
      </c>
      <c r="J2078" t="s">
        <v>4379</v>
      </c>
      <c r="K2078">
        <v>28272</v>
      </c>
    </row>
    <row r="2079" spans="1:11" x14ac:dyDescent="0.25">
      <c r="A2079" t="s">
        <v>4354</v>
      </c>
      <c r="B2079" t="s">
        <v>8795</v>
      </c>
      <c r="C2079" t="s">
        <v>6836</v>
      </c>
      <c r="D2079" t="s">
        <v>6984</v>
      </c>
      <c r="E2079">
        <v>1908</v>
      </c>
      <c r="F2079" t="str">
        <f t="shared" si="32"/>
        <v>20th</v>
      </c>
      <c r="H2079" t="s">
        <v>4417</v>
      </c>
      <c r="J2079" t="s">
        <v>4379</v>
      </c>
      <c r="K2079">
        <v>90735</v>
      </c>
    </row>
    <row r="2080" spans="1:11" x14ac:dyDescent="0.25">
      <c r="A2080" t="s">
        <v>4354</v>
      </c>
      <c r="B2080" t="s">
        <v>6925</v>
      </c>
      <c r="C2080" t="s">
        <v>6836</v>
      </c>
      <c r="D2080" t="s">
        <v>6924</v>
      </c>
      <c r="E2080">
        <v>1904</v>
      </c>
      <c r="F2080" t="str">
        <f t="shared" si="32"/>
        <v>20th</v>
      </c>
      <c r="H2080" t="s">
        <v>4417</v>
      </c>
      <c r="J2080" t="s">
        <v>4379</v>
      </c>
      <c r="K2080">
        <v>83833</v>
      </c>
    </row>
    <row r="2081" spans="1:11" x14ac:dyDescent="0.25">
      <c r="A2081" t="s">
        <v>4354</v>
      </c>
      <c r="B2081" t="s">
        <v>7188</v>
      </c>
      <c r="C2081" t="s">
        <v>6836</v>
      </c>
      <c r="D2081" t="s">
        <v>7187</v>
      </c>
      <c r="E2081">
        <v>1922</v>
      </c>
      <c r="F2081" t="str">
        <f t="shared" si="32"/>
        <v>20th</v>
      </c>
      <c r="H2081" t="s">
        <v>4417</v>
      </c>
      <c r="J2081" t="s">
        <v>4379</v>
      </c>
      <c r="K2081">
        <v>63921</v>
      </c>
    </row>
    <row r="2082" spans="1:11" x14ac:dyDescent="0.25">
      <c r="A2082" t="s">
        <v>4354</v>
      </c>
      <c r="B2082" t="s">
        <v>7262</v>
      </c>
      <c r="C2082" t="s">
        <v>6836</v>
      </c>
      <c r="D2082" t="s">
        <v>7261</v>
      </c>
      <c r="E2082">
        <v>1925</v>
      </c>
      <c r="F2082" t="str">
        <f t="shared" si="32"/>
        <v>20th</v>
      </c>
      <c r="H2082" t="s">
        <v>4417</v>
      </c>
      <c r="J2082" t="s">
        <v>4379</v>
      </c>
      <c r="K2082">
        <v>48583</v>
      </c>
    </row>
    <row r="2083" spans="1:11" x14ac:dyDescent="0.25">
      <c r="A2083" t="s">
        <v>4354</v>
      </c>
      <c r="B2083" t="s">
        <v>7149</v>
      </c>
      <c r="C2083" t="s">
        <v>6836</v>
      </c>
      <c r="D2083" t="s">
        <v>7148</v>
      </c>
      <c r="E2083">
        <v>1920</v>
      </c>
      <c r="F2083" t="str">
        <f t="shared" ref="F2083:F2146" si="33">IF(E2083&lt;1200,"12th",IF(AND(1199&lt;E2083,E2083&lt;1300),"13th",IF(AND(1299&lt;E2083,E2083&lt;1400),"14th",IF(AND(1399&lt;E2083,E2083&lt;1500),"15th",IF(AND(1499&lt;E2083,E2083&lt;1600),"16th",IF(AND(1599&lt;E2083,E2083&lt;1700),"17th",IF(AND(1699&lt;E2083,E2083&lt;1800),"18th",IF(AND(1799&lt;E2083,E2083&lt;1900),"19th",IF(AND(1899&lt;E2083,E2083&lt;2000),"20th",)))))))))</f>
        <v>20th</v>
      </c>
      <c r="H2083" t="s">
        <v>4417</v>
      </c>
      <c r="J2083" t="s">
        <v>4379</v>
      </c>
      <c r="K2083">
        <v>16802</v>
      </c>
    </row>
    <row r="2084" spans="1:11" x14ac:dyDescent="0.25">
      <c r="A2084" t="s">
        <v>4354</v>
      </c>
      <c r="B2084" t="s">
        <v>7392</v>
      </c>
      <c r="C2084" t="s">
        <v>6836</v>
      </c>
      <c r="D2084" t="s">
        <v>7391</v>
      </c>
      <c r="E2084">
        <v>1931</v>
      </c>
      <c r="F2084" t="str">
        <f t="shared" si="33"/>
        <v>20th</v>
      </c>
      <c r="H2084" t="s">
        <v>4402</v>
      </c>
      <c r="J2084" t="s">
        <v>4379</v>
      </c>
      <c r="K2084">
        <v>63333</v>
      </c>
    </row>
    <row r="2085" spans="1:11" x14ac:dyDescent="0.25">
      <c r="A2085" t="s">
        <v>4354</v>
      </c>
      <c r="B2085" t="s">
        <v>8796</v>
      </c>
      <c r="C2085" t="s">
        <v>7393</v>
      </c>
      <c r="D2085" t="s">
        <v>7394</v>
      </c>
      <c r="E2085">
        <v>1931</v>
      </c>
      <c r="F2085" t="str">
        <f t="shared" si="33"/>
        <v>20th</v>
      </c>
      <c r="H2085" t="s">
        <v>4472</v>
      </c>
      <c r="J2085" t="s">
        <v>4442</v>
      </c>
      <c r="K2085">
        <v>40992</v>
      </c>
    </row>
    <row r="2086" spans="1:11" x14ac:dyDescent="0.25">
      <c r="A2086" t="s">
        <v>4354</v>
      </c>
      <c r="B2086" t="s">
        <v>8797</v>
      </c>
      <c r="C2086" t="s">
        <v>6602</v>
      </c>
      <c r="D2086" t="s">
        <v>7104</v>
      </c>
      <c r="E2086">
        <v>1915</v>
      </c>
      <c r="F2086" t="str">
        <f t="shared" si="33"/>
        <v>20th</v>
      </c>
      <c r="H2086" t="s">
        <v>4378</v>
      </c>
      <c r="J2086" t="s">
        <v>4442</v>
      </c>
      <c r="K2086">
        <v>50684</v>
      </c>
    </row>
    <row r="2087" spans="1:11" x14ac:dyDescent="0.25">
      <c r="A2087" t="s">
        <v>4354</v>
      </c>
      <c r="B2087" t="s">
        <v>8798</v>
      </c>
      <c r="C2087" t="s">
        <v>6602</v>
      </c>
      <c r="D2087" t="s">
        <v>7274</v>
      </c>
      <c r="E2087">
        <v>1926</v>
      </c>
      <c r="F2087" t="str">
        <f t="shared" si="33"/>
        <v>20th</v>
      </c>
      <c r="H2087" t="s">
        <v>4378</v>
      </c>
      <c r="J2087" t="s">
        <v>4442</v>
      </c>
      <c r="K2087">
        <v>112998</v>
      </c>
    </row>
    <row r="2088" spans="1:11" x14ac:dyDescent="0.25">
      <c r="A2088" t="s">
        <v>4354</v>
      </c>
      <c r="B2088" t="s">
        <v>8799</v>
      </c>
      <c r="C2088" t="s">
        <v>7495</v>
      </c>
      <c r="D2088" t="s">
        <v>7496</v>
      </c>
      <c r="E2088">
        <v>1936</v>
      </c>
      <c r="F2088" t="str">
        <f t="shared" si="33"/>
        <v>20th</v>
      </c>
      <c r="H2088" t="s">
        <v>4481</v>
      </c>
      <c r="J2088" t="s">
        <v>4442</v>
      </c>
      <c r="K2088">
        <v>99632</v>
      </c>
    </row>
    <row r="2089" spans="1:11" x14ac:dyDescent="0.25">
      <c r="A2089" t="s">
        <v>4354</v>
      </c>
      <c r="B2089" t="s">
        <v>8800</v>
      </c>
      <c r="C2089" t="s">
        <v>6898</v>
      </c>
      <c r="D2089" t="s">
        <v>6899</v>
      </c>
      <c r="E2089">
        <v>1902</v>
      </c>
      <c r="F2089" t="str">
        <f t="shared" si="33"/>
        <v>20th</v>
      </c>
      <c r="H2089" t="s">
        <v>4378</v>
      </c>
      <c r="J2089" t="s">
        <v>4442</v>
      </c>
      <c r="K2089">
        <v>48393</v>
      </c>
    </row>
    <row r="2090" spans="1:11" x14ac:dyDescent="0.25">
      <c r="A2090" t="s">
        <v>4354</v>
      </c>
      <c r="B2090" t="s">
        <v>8801</v>
      </c>
      <c r="C2090" t="s">
        <v>7535</v>
      </c>
      <c r="D2090" t="s">
        <v>7536</v>
      </c>
      <c r="E2090">
        <v>1938</v>
      </c>
      <c r="F2090" t="str">
        <f t="shared" si="33"/>
        <v>20th</v>
      </c>
      <c r="H2090" t="s">
        <v>4402</v>
      </c>
      <c r="J2090" t="s">
        <v>4442</v>
      </c>
      <c r="K2090">
        <v>112194</v>
      </c>
    </row>
    <row r="2091" spans="1:11" x14ac:dyDescent="0.25">
      <c r="A2091" t="s">
        <v>4354</v>
      </c>
      <c r="B2091" t="s">
        <v>7695</v>
      </c>
      <c r="C2091" t="s">
        <v>7693</v>
      </c>
      <c r="D2091" t="s">
        <v>7694</v>
      </c>
      <c r="E2091">
        <v>1946</v>
      </c>
      <c r="F2091" t="str">
        <f t="shared" si="33"/>
        <v>20th</v>
      </c>
      <c r="H2091" t="s">
        <v>4417</v>
      </c>
      <c r="J2091" t="s">
        <v>4379</v>
      </c>
      <c r="K2091">
        <v>267923</v>
      </c>
    </row>
    <row r="2092" spans="1:11" x14ac:dyDescent="0.25">
      <c r="A2092" t="s">
        <v>4354</v>
      </c>
      <c r="B2092" t="s">
        <v>8802</v>
      </c>
      <c r="C2092" t="s">
        <v>7150</v>
      </c>
      <c r="D2092" t="s">
        <v>7151</v>
      </c>
      <c r="E2092">
        <v>1920</v>
      </c>
      <c r="F2092" t="str">
        <f t="shared" si="33"/>
        <v>20th</v>
      </c>
      <c r="H2092" t="s">
        <v>4402</v>
      </c>
      <c r="J2092" t="s">
        <v>4442</v>
      </c>
      <c r="K2092">
        <v>140659</v>
      </c>
    </row>
    <row r="2093" spans="1:11" x14ac:dyDescent="0.25">
      <c r="A2093" t="s">
        <v>4354</v>
      </c>
      <c r="B2093" t="s">
        <v>8803</v>
      </c>
      <c r="C2093" t="s">
        <v>7150</v>
      </c>
      <c r="D2093" t="s">
        <v>7166</v>
      </c>
      <c r="E2093">
        <v>1921</v>
      </c>
      <c r="F2093" t="str">
        <f t="shared" si="33"/>
        <v>20th</v>
      </c>
      <c r="H2093" t="s">
        <v>4402</v>
      </c>
      <c r="J2093" t="s">
        <v>4442</v>
      </c>
      <c r="K2093">
        <v>149145</v>
      </c>
    </row>
    <row r="2094" spans="1:11" x14ac:dyDescent="0.25">
      <c r="A2094" t="s">
        <v>4354</v>
      </c>
      <c r="B2094" t="s">
        <v>4379</v>
      </c>
      <c r="C2094" t="s">
        <v>7150</v>
      </c>
      <c r="D2094" t="s">
        <v>7275</v>
      </c>
      <c r="E2094">
        <v>1926</v>
      </c>
      <c r="F2094" t="str">
        <f t="shared" si="33"/>
        <v>20th</v>
      </c>
      <c r="H2094" t="s">
        <v>4402</v>
      </c>
      <c r="J2094" t="s">
        <v>4442</v>
      </c>
      <c r="K2094">
        <v>29403</v>
      </c>
    </row>
    <row r="2095" spans="1:11" x14ac:dyDescent="0.25">
      <c r="A2095" t="s">
        <v>4354</v>
      </c>
      <c r="B2095" t="s">
        <v>8804</v>
      </c>
      <c r="C2095" t="s">
        <v>7320</v>
      </c>
      <c r="D2095" t="s">
        <v>7610</v>
      </c>
      <c r="E2095">
        <v>1942</v>
      </c>
      <c r="F2095" t="str">
        <f t="shared" si="33"/>
        <v>20th</v>
      </c>
      <c r="H2095" t="s">
        <v>4402</v>
      </c>
      <c r="J2095" t="s">
        <v>4442</v>
      </c>
      <c r="K2095">
        <v>42485</v>
      </c>
    </row>
    <row r="2096" spans="1:11" x14ac:dyDescent="0.25">
      <c r="A2096" t="s">
        <v>4354</v>
      </c>
      <c r="B2096" t="s">
        <v>4379</v>
      </c>
      <c r="C2096" t="s">
        <v>7320</v>
      </c>
      <c r="D2096" t="s">
        <v>7321</v>
      </c>
      <c r="E2096">
        <v>1928</v>
      </c>
      <c r="F2096" t="str">
        <f t="shared" si="33"/>
        <v>20th</v>
      </c>
      <c r="H2096" t="s">
        <v>4378</v>
      </c>
      <c r="J2096" t="s">
        <v>4442</v>
      </c>
      <c r="K2096">
        <v>25476</v>
      </c>
    </row>
    <row r="2097" spans="1:11" x14ac:dyDescent="0.25">
      <c r="A2097" t="s">
        <v>4354</v>
      </c>
      <c r="B2097" t="s">
        <v>7612</v>
      </c>
      <c r="C2097" t="s">
        <v>7447</v>
      </c>
      <c r="D2097" t="s">
        <v>7611</v>
      </c>
      <c r="E2097">
        <v>1942</v>
      </c>
      <c r="F2097" t="str">
        <f t="shared" si="33"/>
        <v>20th</v>
      </c>
      <c r="H2097" t="s">
        <v>4417</v>
      </c>
      <c r="J2097" t="s">
        <v>4379</v>
      </c>
      <c r="K2097">
        <v>70182</v>
      </c>
    </row>
    <row r="2098" spans="1:11" x14ac:dyDescent="0.25">
      <c r="A2098" t="s">
        <v>4354</v>
      </c>
      <c r="B2098" t="s">
        <v>7666</v>
      </c>
      <c r="C2098" t="s">
        <v>7447</v>
      </c>
      <c r="D2098" t="s">
        <v>7665</v>
      </c>
      <c r="E2098">
        <v>1945</v>
      </c>
      <c r="F2098" t="str">
        <f t="shared" si="33"/>
        <v>20th</v>
      </c>
      <c r="H2098" t="s">
        <v>4417</v>
      </c>
      <c r="J2098" t="s">
        <v>4379</v>
      </c>
      <c r="K2098">
        <v>30425</v>
      </c>
    </row>
    <row r="2099" spans="1:11" x14ac:dyDescent="0.25">
      <c r="A2099" t="s">
        <v>4354</v>
      </c>
      <c r="B2099" t="s">
        <v>7449</v>
      </c>
      <c r="C2099" t="s">
        <v>7447</v>
      </c>
      <c r="D2099" t="s">
        <v>7448</v>
      </c>
      <c r="E2099">
        <v>1934</v>
      </c>
      <c r="F2099" t="str">
        <f t="shared" si="33"/>
        <v>20th</v>
      </c>
      <c r="H2099" t="s">
        <v>4417</v>
      </c>
      <c r="J2099" t="s">
        <v>4379</v>
      </c>
      <c r="K2099">
        <v>40011</v>
      </c>
    </row>
    <row r="2100" spans="1:11" x14ac:dyDescent="0.25">
      <c r="A2100" t="s">
        <v>4354</v>
      </c>
      <c r="B2100" t="s">
        <v>7875</v>
      </c>
      <c r="C2100" t="s">
        <v>7447</v>
      </c>
      <c r="D2100" t="s">
        <v>7874</v>
      </c>
      <c r="E2100">
        <v>1971</v>
      </c>
      <c r="F2100" t="str">
        <f t="shared" si="33"/>
        <v>20th</v>
      </c>
      <c r="H2100" t="s">
        <v>4417</v>
      </c>
      <c r="J2100" t="s">
        <v>4379</v>
      </c>
      <c r="K2100">
        <v>142319</v>
      </c>
    </row>
    <row r="2101" spans="1:11" x14ac:dyDescent="0.25">
      <c r="A2101" t="s">
        <v>4354</v>
      </c>
      <c r="B2101" t="s">
        <v>4379</v>
      </c>
      <c r="C2101" t="s">
        <v>7497</v>
      </c>
      <c r="D2101" t="s">
        <v>7644</v>
      </c>
      <c r="E2101">
        <v>1944</v>
      </c>
      <c r="F2101" t="str">
        <f t="shared" si="33"/>
        <v>20th</v>
      </c>
      <c r="H2101" t="s">
        <v>4472</v>
      </c>
      <c r="J2101" t="s">
        <v>4442</v>
      </c>
      <c r="K2101">
        <v>19837</v>
      </c>
    </row>
    <row r="2102" spans="1:11" x14ac:dyDescent="0.25">
      <c r="A2102" t="s">
        <v>4354</v>
      </c>
      <c r="B2102" t="s">
        <v>4379</v>
      </c>
      <c r="C2102" t="s">
        <v>7497</v>
      </c>
      <c r="D2102" t="s">
        <v>7813</v>
      </c>
      <c r="E2102">
        <v>1956</v>
      </c>
      <c r="F2102" t="str">
        <f t="shared" si="33"/>
        <v>20th</v>
      </c>
      <c r="H2102" t="s">
        <v>4378</v>
      </c>
      <c r="J2102" t="s">
        <v>4442</v>
      </c>
      <c r="K2102">
        <v>31274</v>
      </c>
    </row>
    <row r="2103" spans="1:11" x14ac:dyDescent="0.25">
      <c r="A2103" t="s">
        <v>4354</v>
      </c>
      <c r="B2103" t="s">
        <v>8805</v>
      </c>
      <c r="C2103" t="s">
        <v>7497</v>
      </c>
      <c r="D2103" t="s">
        <v>7790</v>
      </c>
      <c r="E2103">
        <v>1953</v>
      </c>
      <c r="F2103" t="str">
        <f t="shared" si="33"/>
        <v>20th</v>
      </c>
      <c r="H2103" t="s">
        <v>4472</v>
      </c>
      <c r="J2103" t="s">
        <v>4442</v>
      </c>
      <c r="K2103">
        <v>16704</v>
      </c>
    </row>
    <row r="2104" spans="1:11" x14ac:dyDescent="0.25">
      <c r="A2104" t="s">
        <v>4354</v>
      </c>
      <c r="B2104" t="s">
        <v>8806</v>
      </c>
      <c r="C2104" t="s">
        <v>7497</v>
      </c>
      <c r="D2104" t="s">
        <v>7711</v>
      </c>
      <c r="E2104">
        <v>1947</v>
      </c>
      <c r="F2104" t="str">
        <f t="shared" si="33"/>
        <v>20th</v>
      </c>
      <c r="H2104" t="s">
        <v>4378</v>
      </c>
      <c r="J2104" t="s">
        <v>4442</v>
      </c>
      <c r="K2104">
        <v>88106</v>
      </c>
    </row>
    <row r="2105" spans="1:11" x14ac:dyDescent="0.25">
      <c r="A2105" t="s">
        <v>4354</v>
      </c>
      <c r="B2105" t="s">
        <v>4379</v>
      </c>
      <c r="C2105" t="s">
        <v>7497</v>
      </c>
      <c r="D2105" t="s">
        <v>7825</v>
      </c>
      <c r="E2105">
        <v>1957</v>
      </c>
      <c r="F2105" t="str">
        <f t="shared" si="33"/>
        <v>20th</v>
      </c>
      <c r="H2105" t="s">
        <v>4472</v>
      </c>
      <c r="J2105" t="s">
        <v>4442</v>
      </c>
      <c r="K2105">
        <v>19535</v>
      </c>
    </row>
    <row r="2106" spans="1:11" x14ac:dyDescent="0.25">
      <c r="A2106" t="s">
        <v>4354</v>
      </c>
      <c r="B2106" t="s">
        <v>4379</v>
      </c>
      <c r="C2106" t="s">
        <v>7497</v>
      </c>
      <c r="D2106" t="s">
        <v>7645</v>
      </c>
      <c r="E2106">
        <v>1944</v>
      </c>
      <c r="F2106" t="str">
        <f t="shared" si="33"/>
        <v>20th</v>
      </c>
      <c r="H2106" t="s">
        <v>4472</v>
      </c>
      <c r="J2106" t="s">
        <v>4442</v>
      </c>
      <c r="K2106">
        <v>15192</v>
      </c>
    </row>
    <row r="2107" spans="1:11" x14ac:dyDescent="0.25">
      <c r="A2107" t="s">
        <v>4354</v>
      </c>
      <c r="B2107" t="s">
        <v>4379</v>
      </c>
      <c r="C2107" t="s">
        <v>7497</v>
      </c>
      <c r="D2107" t="s">
        <v>7614</v>
      </c>
      <c r="E2107">
        <v>1942</v>
      </c>
      <c r="F2107" t="str">
        <f t="shared" si="33"/>
        <v>20th</v>
      </c>
      <c r="H2107" t="s">
        <v>4402</v>
      </c>
      <c r="J2107" t="s">
        <v>4442</v>
      </c>
      <c r="K2107">
        <v>39159</v>
      </c>
    </row>
    <row r="2108" spans="1:11" x14ac:dyDescent="0.25">
      <c r="A2108" t="s">
        <v>4354</v>
      </c>
      <c r="B2108" t="s">
        <v>4379</v>
      </c>
      <c r="C2108" t="s">
        <v>7497</v>
      </c>
      <c r="D2108" t="s">
        <v>7791</v>
      </c>
      <c r="E2108">
        <v>1953</v>
      </c>
      <c r="F2108" t="str">
        <f t="shared" si="33"/>
        <v>20th</v>
      </c>
      <c r="H2108" t="s">
        <v>4472</v>
      </c>
      <c r="J2108" t="s">
        <v>4442</v>
      </c>
      <c r="K2108">
        <v>12205</v>
      </c>
    </row>
    <row r="2109" spans="1:11" x14ac:dyDescent="0.25">
      <c r="A2109" t="s">
        <v>4354</v>
      </c>
      <c r="B2109" t="s">
        <v>4379</v>
      </c>
      <c r="C2109" t="s">
        <v>7497</v>
      </c>
      <c r="D2109" t="s">
        <v>7767</v>
      </c>
      <c r="E2109">
        <v>1950</v>
      </c>
      <c r="F2109" t="str">
        <f t="shared" si="33"/>
        <v>20th</v>
      </c>
      <c r="H2109" t="s">
        <v>4472</v>
      </c>
      <c r="J2109" t="s">
        <v>4442</v>
      </c>
      <c r="K2109">
        <v>16040</v>
      </c>
    </row>
    <row r="2110" spans="1:11" x14ac:dyDescent="0.25">
      <c r="A2110" t="s">
        <v>4354</v>
      </c>
      <c r="B2110" t="s">
        <v>8807</v>
      </c>
      <c r="C2110" t="s">
        <v>7497</v>
      </c>
      <c r="D2110" t="s">
        <v>7835</v>
      </c>
      <c r="E2110">
        <v>1959</v>
      </c>
      <c r="F2110" t="str">
        <f t="shared" si="33"/>
        <v>20th</v>
      </c>
      <c r="H2110" t="s">
        <v>4472</v>
      </c>
      <c r="J2110" t="s">
        <v>4442</v>
      </c>
      <c r="K2110">
        <v>39233</v>
      </c>
    </row>
    <row r="2111" spans="1:11" x14ac:dyDescent="0.25">
      <c r="A2111" t="s">
        <v>4354</v>
      </c>
      <c r="B2111" t="s">
        <v>8808</v>
      </c>
      <c r="C2111" t="s">
        <v>7497</v>
      </c>
      <c r="D2111" t="s">
        <v>7725</v>
      </c>
      <c r="E2111">
        <v>1948</v>
      </c>
      <c r="F2111" t="str">
        <f t="shared" si="33"/>
        <v>20th</v>
      </c>
      <c r="H2111" t="s">
        <v>4378</v>
      </c>
      <c r="J2111" t="s">
        <v>4442</v>
      </c>
      <c r="K2111">
        <v>24820</v>
      </c>
    </row>
    <row r="2112" spans="1:11" x14ac:dyDescent="0.25">
      <c r="A2112" t="s">
        <v>4354</v>
      </c>
      <c r="B2112" t="s">
        <v>8809</v>
      </c>
      <c r="C2112" t="s">
        <v>7497</v>
      </c>
      <c r="D2112" t="s">
        <v>7613</v>
      </c>
      <c r="E2112">
        <v>1942</v>
      </c>
      <c r="F2112" t="str">
        <f t="shared" si="33"/>
        <v>20th</v>
      </c>
      <c r="H2112" t="s">
        <v>4378</v>
      </c>
      <c r="J2112" t="s">
        <v>4442</v>
      </c>
      <c r="K2112">
        <v>34667</v>
      </c>
    </row>
    <row r="2113" spans="1:11" x14ac:dyDescent="0.25">
      <c r="A2113" t="s">
        <v>4354</v>
      </c>
      <c r="B2113" t="s">
        <v>4379</v>
      </c>
      <c r="C2113" t="s">
        <v>7497</v>
      </c>
      <c r="D2113" t="s">
        <v>7824</v>
      </c>
      <c r="E2113">
        <v>1957</v>
      </c>
      <c r="F2113" t="str">
        <f t="shared" si="33"/>
        <v>20th</v>
      </c>
      <c r="H2113" t="s">
        <v>4378</v>
      </c>
      <c r="J2113" t="s">
        <v>4442</v>
      </c>
      <c r="K2113">
        <v>46398</v>
      </c>
    </row>
    <row r="2114" spans="1:11" x14ac:dyDescent="0.25">
      <c r="A2114" t="s">
        <v>4354</v>
      </c>
      <c r="B2114" t="s">
        <v>8810</v>
      </c>
      <c r="C2114" t="s">
        <v>7497</v>
      </c>
      <c r="D2114" t="s">
        <v>7776</v>
      </c>
      <c r="E2114">
        <v>1951</v>
      </c>
      <c r="F2114" t="str">
        <f t="shared" si="33"/>
        <v>20th</v>
      </c>
      <c r="H2114" t="s">
        <v>4402</v>
      </c>
      <c r="J2114" t="s">
        <v>4442</v>
      </c>
      <c r="K2114">
        <v>109948</v>
      </c>
    </row>
    <row r="2115" spans="1:11" x14ac:dyDescent="0.25">
      <c r="A2115" t="s">
        <v>4354</v>
      </c>
      <c r="B2115" t="s">
        <v>8811</v>
      </c>
      <c r="C2115" t="s">
        <v>7497</v>
      </c>
      <c r="D2115" t="s">
        <v>7814</v>
      </c>
      <c r="E2115">
        <v>1956</v>
      </c>
      <c r="F2115" t="str">
        <f t="shared" si="33"/>
        <v>20th</v>
      </c>
      <c r="H2115" t="s">
        <v>4472</v>
      </c>
      <c r="J2115" t="s">
        <v>4442</v>
      </c>
      <c r="K2115">
        <v>24133</v>
      </c>
    </row>
    <row r="2116" spans="1:11" x14ac:dyDescent="0.25">
      <c r="A2116" t="s">
        <v>4354</v>
      </c>
      <c r="B2116" t="s">
        <v>4379</v>
      </c>
      <c r="C2116" t="s">
        <v>7497</v>
      </c>
      <c r="D2116" t="s">
        <v>7498</v>
      </c>
      <c r="E2116">
        <v>1936</v>
      </c>
      <c r="F2116" t="str">
        <f t="shared" si="33"/>
        <v>20th</v>
      </c>
      <c r="H2116" t="s">
        <v>4472</v>
      </c>
      <c r="J2116" t="s">
        <v>4442</v>
      </c>
      <c r="K2116">
        <v>7311</v>
      </c>
    </row>
    <row r="2117" spans="1:11" x14ac:dyDescent="0.25">
      <c r="A2117" t="s">
        <v>4354</v>
      </c>
      <c r="B2117" t="s">
        <v>4379</v>
      </c>
      <c r="C2117" t="s">
        <v>7497</v>
      </c>
      <c r="D2117" t="s">
        <v>7803</v>
      </c>
      <c r="E2117">
        <v>1955</v>
      </c>
      <c r="F2117" t="str">
        <f t="shared" si="33"/>
        <v>20th</v>
      </c>
      <c r="H2117" t="s">
        <v>4472</v>
      </c>
      <c r="J2117" t="s">
        <v>4442</v>
      </c>
      <c r="K2117">
        <v>21494</v>
      </c>
    </row>
    <row r="2118" spans="1:11" x14ac:dyDescent="0.25">
      <c r="A2118" t="s">
        <v>4354</v>
      </c>
      <c r="B2118" t="s">
        <v>8812</v>
      </c>
      <c r="C2118" t="s">
        <v>7477</v>
      </c>
      <c r="D2118" t="s">
        <v>7478</v>
      </c>
      <c r="E2118">
        <v>1935</v>
      </c>
      <c r="F2118" t="str">
        <f t="shared" si="33"/>
        <v>20th</v>
      </c>
      <c r="H2118" t="s">
        <v>4402</v>
      </c>
      <c r="J2118" t="s">
        <v>4442</v>
      </c>
      <c r="K2118">
        <v>98996</v>
      </c>
    </row>
    <row r="2119" spans="1:11" x14ac:dyDescent="0.25">
      <c r="A2119" t="s">
        <v>4354</v>
      </c>
      <c r="B2119" t="s">
        <v>8813</v>
      </c>
      <c r="C2119" t="s">
        <v>7412</v>
      </c>
      <c r="D2119" t="s">
        <v>7499</v>
      </c>
      <c r="E2119">
        <v>1936</v>
      </c>
      <c r="F2119" t="str">
        <f t="shared" si="33"/>
        <v>20th</v>
      </c>
      <c r="H2119" t="s">
        <v>4378</v>
      </c>
      <c r="J2119" t="s">
        <v>4442</v>
      </c>
      <c r="K2119">
        <v>229403</v>
      </c>
    </row>
    <row r="2120" spans="1:11" x14ac:dyDescent="0.25">
      <c r="A2120" t="s">
        <v>4354</v>
      </c>
      <c r="B2120" t="s">
        <v>8814</v>
      </c>
      <c r="C2120" t="s">
        <v>7412</v>
      </c>
      <c r="D2120" t="s">
        <v>7413</v>
      </c>
      <c r="E2120">
        <v>1932</v>
      </c>
      <c r="F2120" t="str">
        <f t="shared" si="33"/>
        <v>20th</v>
      </c>
      <c r="H2120" t="s">
        <v>4378</v>
      </c>
      <c r="J2120" t="s">
        <v>4442</v>
      </c>
      <c r="K2120">
        <v>192565</v>
      </c>
    </row>
    <row r="2121" spans="1:11" x14ac:dyDescent="0.25">
      <c r="A2121" t="s">
        <v>4354</v>
      </c>
      <c r="B2121" t="s">
        <v>8815</v>
      </c>
      <c r="C2121" t="s">
        <v>7726</v>
      </c>
      <c r="D2121" t="s">
        <v>7727</v>
      </c>
      <c r="E2121">
        <v>1948</v>
      </c>
      <c r="F2121" t="str">
        <f t="shared" si="33"/>
        <v>20th</v>
      </c>
      <c r="H2121" t="s">
        <v>4481</v>
      </c>
      <c r="J2121" t="s">
        <v>4442</v>
      </c>
      <c r="K2121">
        <v>135924</v>
      </c>
    </row>
    <row r="2122" spans="1:11" x14ac:dyDescent="0.25">
      <c r="A2122" t="s">
        <v>4354</v>
      </c>
      <c r="B2122" t="s">
        <v>4379</v>
      </c>
      <c r="C2122" t="s">
        <v>7728</v>
      </c>
      <c r="D2122" t="s">
        <v>7729</v>
      </c>
      <c r="E2122">
        <v>1948</v>
      </c>
      <c r="F2122" t="str">
        <f t="shared" si="33"/>
        <v>20th</v>
      </c>
      <c r="H2122" t="s">
        <v>4481</v>
      </c>
      <c r="J2122" t="s">
        <v>4442</v>
      </c>
      <c r="K2122">
        <v>23789</v>
      </c>
    </row>
    <row r="2123" spans="1:11" x14ac:dyDescent="0.25">
      <c r="A2123" t="s">
        <v>4354</v>
      </c>
      <c r="B2123" t="s">
        <v>8816</v>
      </c>
      <c r="C2123" t="s">
        <v>7167</v>
      </c>
      <c r="D2123" t="s">
        <v>7168</v>
      </c>
      <c r="E2123">
        <v>1921</v>
      </c>
      <c r="F2123" t="str">
        <f t="shared" si="33"/>
        <v>20th</v>
      </c>
      <c r="H2123" t="s">
        <v>4378</v>
      </c>
      <c r="J2123" t="s">
        <v>4442</v>
      </c>
      <c r="K2123">
        <v>92220</v>
      </c>
    </row>
    <row r="2124" spans="1:11" x14ac:dyDescent="0.25">
      <c r="A2124" t="s">
        <v>4354</v>
      </c>
      <c r="B2124" t="s">
        <v>8817</v>
      </c>
      <c r="C2124" t="s">
        <v>7034</v>
      </c>
      <c r="D2124" t="s">
        <v>7035</v>
      </c>
      <c r="E2124">
        <v>1911</v>
      </c>
      <c r="F2124" t="str">
        <f t="shared" si="33"/>
        <v>20th</v>
      </c>
      <c r="H2124" t="s">
        <v>4378</v>
      </c>
      <c r="J2124" t="s">
        <v>4442</v>
      </c>
      <c r="K2124">
        <v>45769</v>
      </c>
    </row>
    <row r="2125" spans="1:11" x14ac:dyDescent="0.25">
      <c r="A2125" t="s">
        <v>4354</v>
      </c>
      <c r="B2125" t="s">
        <v>7592</v>
      </c>
      <c r="C2125" t="s">
        <v>7590</v>
      </c>
      <c r="D2125" t="s">
        <v>7591</v>
      </c>
      <c r="E2125">
        <v>1940</v>
      </c>
      <c r="F2125" t="str">
        <f t="shared" si="33"/>
        <v>20th</v>
      </c>
      <c r="H2125" t="s">
        <v>4417</v>
      </c>
      <c r="J2125" t="s">
        <v>4379</v>
      </c>
      <c r="K2125">
        <v>32174</v>
      </c>
    </row>
    <row r="2126" spans="1:11" x14ac:dyDescent="0.25">
      <c r="A2126" t="s">
        <v>4354</v>
      </c>
      <c r="B2126" t="s">
        <v>8818</v>
      </c>
      <c r="C2126" t="s">
        <v>6604</v>
      </c>
      <c r="D2126" t="s">
        <v>7053</v>
      </c>
      <c r="E2126">
        <v>1912</v>
      </c>
      <c r="F2126" t="str">
        <f t="shared" si="33"/>
        <v>20th</v>
      </c>
      <c r="H2126" t="s">
        <v>4472</v>
      </c>
      <c r="J2126" t="s">
        <v>4442</v>
      </c>
      <c r="K2126">
        <v>36291</v>
      </c>
    </row>
    <row r="2127" spans="1:11" x14ac:dyDescent="0.25">
      <c r="A2127" t="s">
        <v>4354</v>
      </c>
      <c r="B2127" t="s">
        <v>8819</v>
      </c>
      <c r="C2127" t="s">
        <v>6604</v>
      </c>
      <c r="D2127" t="s">
        <v>6969</v>
      </c>
      <c r="E2127">
        <v>1907</v>
      </c>
      <c r="F2127" t="str">
        <f t="shared" si="33"/>
        <v>20th</v>
      </c>
      <c r="H2127" t="s">
        <v>4402</v>
      </c>
      <c r="J2127" t="s">
        <v>4442</v>
      </c>
      <c r="K2127">
        <v>35992</v>
      </c>
    </row>
    <row r="2128" spans="1:11" x14ac:dyDescent="0.25">
      <c r="A2128" t="s">
        <v>4354</v>
      </c>
      <c r="B2128" t="s">
        <v>4379</v>
      </c>
      <c r="C2128" t="s">
        <v>6604</v>
      </c>
      <c r="D2128" t="s">
        <v>7009</v>
      </c>
      <c r="E2128">
        <v>1910</v>
      </c>
      <c r="F2128" t="str">
        <f t="shared" si="33"/>
        <v>20th</v>
      </c>
      <c r="H2128" t="s">
        <v>4382</v>
      </c>
      <c r="J2128" t="s">
        <v>4442</v>
      </c>
      <c r="K2128">
        <v>23774</v>
      </c>
    </row>
    <row r="2129" spans="1:11" x14ac:dyDescent="0.25">
      <c r="A2129" t="s">
        <v>4354</v>
      </c>
      <c r="B2129" t="s">
        <v>4379</v>
      </c>
      <c r="C2129" t="s">
        <v>6604</v>
      </c>
      <c r="D2129" t="s">
        <v>6970</v>
      </c>
      <c r="E2129">
        <v>1907</v>
      </c>
      <c r="F2129" t="str">
        <f t="shared" si="33"/>
        <v>20th</v>
      </c>
      <c r="H2129" t="s">
        <v>4382</v>
      </c>
      <c r="J2129" t="s">
        <v>4442</v>
      </c>
      <c r="K2129">
        <v>37091</v>
      </c>
    </row>
    <row r="2130" spans="1:11" x14ac:dyDescent="0.25">
      <c r="A2130" t="s">
        <v>4354</v>
      </c>
      <c r="B2130" t="s">
        <v>8820</v>
      </c>
      <c r="C2130" t="s">
        <v>6604</v>
      </c>
      <c r="D2130" t="s">
        <v>7105</v>
      </c>
      <c r="E2130">
        <v>1915</v>
      </c>
      <c r="F2130" t="str">
        <f t="shared" si="33"/>
        <v>20th</v>
      </c>
      <c r="H2130" t="s">
        <v>4382</v>
      </c>
      <c r="J2130" t="s">
        <v>4383</v>
      </c>
      <c r="K2130">
        <v>26609</v>
      </c>
    </row>
    <row r="2131" spans="1:11" x14ac:dyDescent="0.25">
      <c r="A2131" t="s">
        <v>4354</v>
      </c>
      <c r="B2131" t="s">
        <v>4379</v>
      </c>
      <c r="C2131" t="s">
        <v>6604</v>
      </c>
      <c r="D2131" t="s">
        <v>7263</v>
      </c>
      <c r="E2131">
        <v>1925</v>
      </c>
      <c r="F2131" t="str">
        <f t="shared" si="33"/>
        <v>20th</v>
      </c>
      <c r="H2131" t="s">
        <v>4382</v>
      </c>
      <c r="J2131" t="s">
        <v>4383</v>
      </c>
      <c r="K2131">
        <v>33067</v>
      </c>
    </row>
    <row r="2132" spans="1:11" x14ac:dyDescent="0.25">
      <c r="A2132" t="s">
        <v>4354</v>
      </c>
      <c r="B2132" t="s">
        <v>4379</v>
      </c>
      <c r="C2132" t="s">
        <v>6604</v>
      </c>
      <c r="D2132" t="s">
        <v>7566</v>
      </c>
      <c r="E2132">
        <v>1939</v>
      </c>
      <c r="F2132" t="str">
        <f t="shared" si="33"/>
        <v>20th</v>
      </c>
      <c r="H2132" t="s">
        <v>4472</v>
      </c>
      <c r="J2132" t="s">
        <v>4442</v>
      </c>
      <c r="K2132">
        <v>6583</v>
      </c>
    </row>
    <row r="2133" spans="1:11" x14ac:dyDescent="0.25">
      <c r="A2133" t="s">
        <v>4354</v>
      </c>
      <c r="B2133" t="s">
        <v>4379</v>
      </c>
      <c r="C2133" t="s">
        <v>6604</v>
      </c>
      <c r="D2133" t="s">
        <v>7068</v>
      </c>
      <c r="E2133">
        <v>1913</v>
      </c>
      <c r="F2133" t="str">
        <f t="shared" si="33"/>
        <v>20th</v>
      </c>
      <c r="H2133" t="s">
        <v>4382</v>
      </c>
      <c r="J2133" t="s">
        <v>4383</v>
      </c>
      <c r="K2133">
        <v>9758</v>
      </c>
    </row>
    <row r="2134" spans="1:11" x14ac:dyDescent="0.25">
      <c r="A2134" t="s">
        <v>4354</v>
      </c>
      <c r="B2134" t="s">
        <v>4379</v>
      </c>
      <c r="C2134" t="s">
        <v>6604</v>
      </c>
      <c r="D2134" t="s">
        <v>7224</v>
      </c>
      <c r="E2134">
        <v>1923</v>
      </c>
      <c r="F2134" t="str">
        <f t="shared" si="33"/>
        <v>20th</v>
      </c>
      <c r="H2134" t="s">
        <v>4472</v>
      </c>
      <c r="J2134" t="s">
        <v>4442</v>
      </c>
      <c r="K2134">
        <v>817</v>
      </c>
    </row>
    <row r="2135" spans="1:11" x14ac:dyDescent="0.25">
      <c r="A2135" t="s">
        <v>4354</v>
      </c>
      <c r="B2135" t="s">
        <v>4379</v>
      </c>
      <c r="C2135" t="s">
        <v>6604</v>
      </c>
      <c r="D2135" t="s">
        <v>7189</v>
      </c>
      <c r="E2135">
        <v>1922</v>
      </c>
      <c r="F2135" t="str">
        <f t="shared" si="33"/>
        <v>20th</v>
      </c>
      <c r="H2135" t="s">
        <v>4472</v>
      </c>
      <c r="J2135" t="s">
        <v>4442</v>
      </c>
      <c r="K2135">
        <v>509</v>
      </c>
    </row>
    <row r="2136" spans="1:11" x14ac:dyDescent="0.25">
      <c r="A2136" t="s">
        <v>4354</v>
      </c>
      <c r="B2136" t="s">
        <v>4379</v>
      </c>
      <c r="C2136" t="s">
        <v>6604</v>
      </c>
      <c r="D2136" t="s">
        <v>6884</v>
      </c>
      <c r="E2136">
        <v>1901</v>
      </c>
      <c r="F2136" t="str">
        <f t="shared" si="33"/>
        <v>20th</v>
      </c>
      <c r="H2136" t="s">
        <v>4472</v>
      </c>
      <c r="J2136" t="s">
        <v>4442</v>
      </c>
      <c r="K2136">
        <v>26451</v>
      </c>
    </row>
    <row r="2137" spans="1:11" x14ac:dyDescent="0.25">
      <c r="A2137" t="s">
        <v>4354</v>
      </c>
      <c r="B2137" t="s">
        <v>4379</v>
      </c>
      <c r="C2137" t="s">
        <v>6604</v>
      </c>
      <c r="D2137" t="s">
        <v>7138</v>
      </c>
      <c r="E2137">
        <v>1919</v>
      </c>
      <c r="F2137" t="str">
        <f t="shared" si="33"/>
        <v>20th</v>
      </c>
      <c r="H2137" t="s">
        <v>4382</v>
      </c>
      <c r="J2137" t="s">
        <v>4383</v>
      </c>
      <c r="K2137">
        <v>9076</v>
      </c>
    </row>
    <row r="2138" spans="1:11" x14ac:dyDescent="0.25">
      <c r="A2138" t="s">
        <v>4354</v>
      </c>
      <c r="B2138" t="s">
        <v>4379</v>
      </c>
      <c r="C2138" t="s">
        <v>6604</v>
      </c>
      <c r="D2138" t="s">
        <v>7106</v>
      </c>
      <c r="E2138">
        <v>1915</v>
      </c>
      <c r="F2138" t="str">
        <f t="shared" si="33"/>
        <v>20th</v>
      </c>
      <c r="H2138" t="s">
        <v>4472</v>
      </c>
      <c r="J2138" t="s">
        <v>4442</v>
      </c>
      <c r="K2138">
        <v>6824</v>
      </c>
    </row>
    <row r="2139" spans="1:11" x14ac:dyDescent="0.25">
      <c r="A2139" t="s">
        <v>4354</v>
      </c>
      <c r="B2139" t="s">
        <v>4379</v>
      </c>
      <c r="C2139" t="s">
        <v>6604</v>
      </c>
      <c r="D2139" t="s">
        <v>7276</v>
      </c>
      <c r="E2139">
        <v>1926</v>
      </c>
      <c r="F2139" t="str">
        <f t="shared" si="33"/>
        <v>20th</v>
      </c>
      <c r="H2139" t="s">
        <v>4472</v>
      </c>
      <c r="J2139" t="s">
        <v>4442</v>
      </c>
      <c r="K2139">
        <v>1426</v>
      </c>
    </row>
    <row r="2140" spans="1:11" x14ac:dyDescent="0.25">
      <c r="A2140" t="s">
        <v>4354</v>
      </c>
      <c r="B2140" t="s">
        <v>4379</v>
      </c>
      <c r="C2140" t="s">
        <v>6604</v>
      </c>
      <c r="D2140" t="s">
        <v>7567</v>
      </c>
      <c r="E2140">
        <v>1939</v>
      </c>
      <c r="F2140" t="str">
        <f t="shared" si="33"/>
        <v>20th</v>
      </c>
      <c r="H2140" t="s">
        <v>4472</v>
      </c>
      <c r="J2140" t="s">
        <v>4442</v>
      </c>
      <c r="K2140">
        <v>3580</v>
      </c>
    </row>
    <row r="2141" spans="1:11" x14ac:dyDescent="0.25">
      <c r="A2141" t="s">
        <v>4354</v>
      </c>
      <c r="B2141" t="s">
        <v>4379</v>
      </c>
      <c r="C2141" t="s">
        <v>6604</v>
      </c>
      <c r="D2141" t="s">
        <v>7730</v>
      </c>
      <c r="E2141">
        <v>1948</v>
      </c>
      <c r="F2141" t="str">
        <f t="shared" si="33"/>
        <v>20th</v>
      </c>
      <c r="H2141" t="s">
        <v>4472</v>
      </c>
      <c r="J2141" t="s">
        <v>4442</v>
      </c>
      <c r="K2141">
        <v>24703</v>
      </c>
    </row>
    <row r="2142" spans="1:11" x14ac:dyDescent="0.25">
      <c r="A2142" t="s">
        <v>4354</v>
      </c>
      <c r="B2142" t="s">
        <v>4379</v>
      </c>
      <c r="C2142" t="s">
        <v>6604</v>
      </c>
      <c r="D2142" t="s">
        <v>7745</v>
      </c>
      <c r="E2142">
        <v>1949</v>
      </c>
      <c r="F2142" t="str">
        <f t="shared" si="33"/>
        <v>20th</v>
      </c>
      <c r="H2142" t="s">
        <v>4472</v>
      </c>
      <c r="J2142" t="s">
        <v>4442</v>
      </c>
      <c r="K2142">
        <v>3591</v>
      </c>
    </row>
    <row r="2143" spans="1:11" x14ac:dyDescent="0.25">
      <c r="A2143" t="s">
        <v>4354</v>
      </c>
      <c r="B2143" t="s">
        <v>4379</v>
      </c>
      <c r="C2143" t="s">
        <v>6604</v>
      </c>
      <c r="D2143" t="s">
        <v>7349</v>
      </c>
      <c r="E2143">
        <v>1929</v>
      </c>
      <c r="F2143" t="str">
        <f t="shared" si="33"/>
        <v>20th</v>
      </c>
      <c r="H2143" t="s">
        <v>4472</v>
      </c>
      <c r="J2143" t="s">
        <v>4442</v>
      </c>
      <c r="K2143">
        <v>17847</v>
      </c>
    </row>
    <row r="2144" spans="1:11" x14ac:dyDescent="0.25">
      <c r="A2144" t="s">
        <v>4354</v>
      </c>
      <c r="B2144" t="s">
        <v>4379</v>
      </c>
      <c r="C2144" t="s">
        <v>6604</v>
      </c>
      <c r="D2144" t="s">
        <v>7126</v>
      </c>
      <c r="E2144">
        <v>1918</v>
      </c>
      <c r="F2144" t="str">
        <f t="shared" si="33"/>
        <v>20th</v>
      </c>
      <c r="H2144" t="s">
        <v>4472</v>
      </c>
      <c r="J2144" t="s">
        <v>4442</v>
      </c>
      <c r="K2144">
        <v>21450</v>
      </c>
    </row>
    <row r="2145" spans="1:11" x14ac:dyDescent="0.25">
      <c r="A2145" t="s">
        <v>4354</v>
      </c>
      <c r="B2145" t="s">
        <v>4379</v>
      </c>
      <c r="C2145" t="s">
        <v>6604</v>
      </c>
      <c r="D2145" t="s">
        <v>7152</v>
      </c>
      <c r="E2145">
        <v>1920</v>
      </c>
      <c r="F2145" t="str">
        <f t="shared" si="33"/>
        <v>20th</v>
      </c>
      <c r="H2145" t="s">
        <v>4472</v>
      </c>
      <c r="J2145" t="s">
        <v>4442</v>
      </c>
      <c r="K2145">
        <v>26767</v>
      </c>
    </row>
    <row r="2146" spans="1:11" x14ac:dyDescent="0.25">
      <c r="A2146" t="s">
        <v>4354</v>
      </c>
      <c r="B2146" t="s">
        <v>8821</v>
      </c>
      <c r="C2146" t="s">
        <v>6604</v>
      </c>
      <c r="D2146" t="s">
        <v>7784</v>
      </c>
      <c r="E2146">
        <v>1952</v>
      </c>
      <c r="F2146" t="str">
        <f t="shared" si="33"/>
        <v>20th</v>
      </c>
      <c r="H2146" t="s">
        <v>4472</v>
      </c>
      <c r="J2146" t="s">
        <v>4442</v>
      </c>
      <c r="K2146">
        <v>10325</v>
      </c>
    </row>
    <row r="2147" spans="1:11" x14ac:dyDescent="0.25">
      <c r="A2147" t="s">
        <v>4354</v>
      </c>
      <c r="B2147" t="s">
        <v>4379</v>
      </c>
      <c r="C2147" t="s">
        <v>6604</v>
      </c>
      <c r="D2147" t="s">
        <v>6885</v>
      </c>
      <c r="E2147">
        <v>1901</v>
      </c>
      <c r="F2147" t="str">
        <f t="shared" ref="F2147:F2210" si="34">IF(E2147&lt;1200,"12th",IF(AND(1199&lt;E2147,E2147&lt;1300),"13th",IF(AND(1299&lt;E2147,E2147&lt;1400),"14th",IF(AND(1399&lt;E2147,E2147&lt;1500),"15th",IF(AND(1499&lt;E2147,E2147&lt;1600),"16th",IF(AND(1599&lt;E2147,E2147&lt;1700),"17th",IF(AND(1699&lt;E2147,E2147&lt;1800),"18th",IF(AND(1799&lt;E2147,E2147&lt;1900),"19th",IF(AND(1899&lt;E2147,E2147&lt;2000),"20th",)))))))))</f>
        <v>20th</v>
      </c>
      <c r="H2147" t="s">
        <v>4472</v>
      </c>
      <c r="J2147" t="s">
        <v>4442</v>
      </c>
      <c r="K2147">
        <v>20469</v>
      </c>
    </row>
    <row r="2148" spans="1:11" x14ac:dyDescent="0.25">
      <c r="A2148" t="s">
        <v>4354</v>
      </c>
      <c r="B2148" t="s">
        <v>8822</v>
      </c>
      <c r="C2148" t="s">
        <v>6604</v>
      </c>
      <c r="D2148" t="s">
        <v>7350</v>
      </c>
      <c r="E2148">
        <v>1929</v>
      </c>
      <c r="F2148" t="str">
        <f t="shared" si="34"/>
        <v>20th</v>
      </c>
      <c r="H2148" t="s">
        <v>4472</v>
      </c>
      <c r="J2148" t="s">
        <v>4442</v>
      </c>
      <c r="K2148">
        <v>94882</v>
      </c>
    </row>
    <row r="2149" spans="1:11" x14ac:dyDescent="0.25">
      <c r="A2149" t="s">
        <v>4354</v>
      </c>
      <c r="B2149" t="s">
        <v>8823</v>
      </c>
      <c r="C2149" t="s">
        <v>6604</v>
      </c>
      <c r="D2149" t="s">
        <v>7794</v>
      </c>
      <c r="E2149">
        <v>1954</v>
      </c>
      <c r="F2149" t="str">
        <f t="shared" si="34"/>
        <v>20th</v>
      </c>
      <c r="H2149" t="s">
        <v>4472</v>
      </c>
      <c r="J2149" t="s">
        <v>4442</v>
      </c>
      <c r="K2149">
        <v>21341</v>
      </c>
    </row>
    <row r="2150" spans="1:11" x14ac:dyDescent="0.25">
      <c r="A2150" t="s">
        <v>4354</v>
      </c>
      <c r="B2150" t="s">
        <v>4379</v>
      </c>
      <c r="C2150" t="s">
        <v>6604</v>
      </c>
      <c r="D2150" t="s">
        <v>7153</v>
      </c>
      <c r="E2150">
        <v>1920</v>
      </c>
      <c r="F2150" t="str">
        <f t="shared" si="34"/>
        <v>20th</v>
      </c>
      <c r="H2150" t="s">
        <v>4472</v>
      </c>
      <c r="J2150" t="s">
        <v>4442</v>
      </c>
      <c r="K2150">
        <v>8693</v>
      </c>
    </row>
    <row r="2151" spans="1:11" x14ac:dyDescent="0.25">
      <c r="A2151" t="s">
        <v>4354</v>
      </c>
      <c r="B2151" t="s">
        <v>4379</v>
      </c>
      <c r="C2151" t="s">
        <v>6604</v>
      </c>
      <c r="D2151" t="s">
        <v>7154</v>
      </c>
      <c r="E2151">
        <v>1920</v>
      </c>
      <c r="F2151" t="str">
        <f t="shared" si="34"/>
        <v>20th</v>
      </c>
      <c r="H2151" t="s">
        <v>4472</v>
      </c>
      <c r="J2151" t="s">
        <v>4442</v>
      </c>
      <c r="K2151">
        <v>8946</v>
      </c>
    </row>
    <row r="2152" spans="1:11" x14ac:dyDescent="0.25">
      <c r="A2152" t="s">
        <v>4354</v>
      </c>
      <c r="B2152" t="s">
        <v>4379</v>
      </c>
      <c r="C2152" t="s">
        <v>6604</v>
      </c>
      <c r="D2152" t="s">
        <v>7593</v>
      </c>
      <c r="E2152">
        <v>1940</v>
      </c>
      <c r="F2152" t="str">
        <f t="shared" si="34"/>
        <v>20th</v>
      </c>
      <c r="H2152" t="s">
        <v>4472</v>
      </c>
      <c r="J2152" t="s">
        <v>4442</v>
      </c>
      <c r="K2152">
        <v>16587</v>
      </c>
    </row>
    <row r="2153" spans="1:11" x14ac:dyDescent="0.25">
      <c r="A2153" t="s">
        <v>4354</v>
      </c>
      <c r="B2153" t="s">
        <v>4379</v>
      </c>
      <c r="C2153" t="s">
        <v>6604</v>
      </c>
      <c r="D2153" t="s">
        <v>7120</v>
      </c>
      <c r="E2153">
        <v>1917</v>
      </c>
      <c r="F2153" t="str">
        <f t="shared" si="34"/>
        <v>20th</v>
      </c>
      <c r="H2153" t="s">
        <v>4472</v>
      </c>
      <c r="J2153" t="s">
        <v>4442</v>
      </c>
      <c r="K2153">
        <v>622</v>
      </c>
    </row>
    <row r="2154" spans="1:11" x14ac:dyDescent="0.25">
      <c r="A2154" t="s">
        <v>4354</v>
      </c>
      <c r="B2154" t="s">
        <v>4379</v>
      </c>
      <c r="C2154" t="s">
        <v>6604</v>
      </c>
      <c r="D2154" t="s">
        <v>7036</v>
      </c>
      <c r="E2154">
        <v>1911</v>
      </c>
      <c r="F2154" t="str">
        <f t="shared" si="34"/>
        <v>20th</v>
      </c>
      <c r="H2154" t="s">
        <v>4472</v>
      </c>
      <c r="J2154" t="s">
        <v>4442</v>
      </c>
      <c r="K2154">
        <v>26712</v>
      </c>
    </row>
    <row r="2155" spans="1:11" x14ac:dyDescent="0.25">
      <c r="A2155" t="s">
        <v>4354</v>
      </c>
      <c r="B2155" t="s">
        <v>4379</v>
      </c>
      <c r="C2155" t="s">
        <v>6604</v>
      </c>
      <c r="D2155" t="s">
        <v>7137</v>
      </c>
      <c r="E2155">
        <v>1919</v>
      </c>
      <c r="F2155" t="str">
        <f t="shared" si="34"/>
        <v>20th</v>
      </c>
      <c r="H2155" t="s">
        <v>4472</v>
      </c>
      <c r="J2155" t="s">
        <v>4442</v>
      </c>
      <c r="K2155">
        <v>15632</v>
      </c>
    </row>
    <row r="2156" spans="1:11" x14ac:dyDescent="0.25">
      <c r="A2156" t="s">
        <v>4354</v>
      </c>
      <c r="B2156" t="s">
        <v>4379</v>
      </c>
      <c r="C2156" t="s">
        <v>6604</v>
      </c>
      <c r="D2156" t="s">
        <v>7746</v>
      </c>
      <c r="E2156">
        <v>1949</v>
      </c>
      <c r="F2156" t="str">
        <f t="shared" si="34"/>
        <v>20th</v>
      </c>
      <c r="H2156" t="s">
        <v>4472</v>
      </c>
      <c r="J2156" t="s">
        <v>4442</v>
      </c>
      <c r="K2156">
        <v>4952</v>
      </c>
    </row>
    <row r="2157" spans="1:11" x14ac:dyDescent="0.25">
      <c r="A2157" t="s">
        <v>4354</v>
      </c>
      <c r="B2157" t="s">
        <v>4379</v>
      </c>
      <c r="C2157" t="s">
        <v>6604</v>
      </c>
      <c r="D2157" t="s">
        <v>7139</v>
      </c>
      <c r="E2157">
        <v>1919</v>
      </c>
      <c r="F2157" t="str">
        <f t="shared" si="34"/>
        <v>20th</v>
      </c>
      <c r="H2157" t="s">
        <v>4382</v>
      </c>
      <c r="J2157" t="s">
        <v>4383</v>
      </c>
      <c r="K2157">
        <v>1306</v>
      </c>
    </row>
    <row r="2158" spans="1:11" x14ac:dyDescent="0.25">
      <c r="A2158" t="s">
        <v>4354</v>
      </c>
      <c r="B2158" t="s">
        <v>4379</v>
      </c>
      <c r="C2158" t="s">
        <v>6604</v>
      </c>
      <c r="D2158" t="s">
        <v>6954</v>
      </c>
      <c r="E2158">
        <v>1906</v>
      </c>
      <c r="F2158" t="str">
        <f t="shared" si="34"/>
        <v>20th</v>
      </c>
      <c r="H2158" t="s">
        <v>4472</v>
      </c>
      <c r="J2158" t="s">
        <v>4442</v>
      </c>
      <c r="K2158">
        <v>25444</v>
      </c>
    </row>
    <row r="2159" spans="1:11" x14ac:dyDescent="0.25">
      <c r="A2159" t="s">
        <v>4354</v>
      </c>
      <c r="B2159" t="s">
        <v>4379</v>
      </c>
      <c r="C2159" t="s">
        <v>6604</v>
      </c>
      <c r="D2159" t="s">
        <v>7747</v>
      </c>
      <c r="E2159">
        <v>1949</v>
      </c>
      <c r="F2159" t="str">
        <f t="shared" si="34"/>
        <v>20th</v>
      </c>
      <c r="H2159" t="s">
        <v>4472</v>
      </c>
      <c r="J2159" t="s">
        <v>4442</v>
      </c>
      <c r="K2159">
        <v>27500</v>
      </c>
    </row>
    <row r="2160" spans="1:11" x14ac:dyDescent="0.25">
      <c r="A2160" t="s">
        <v>4354</v>
      </c>
      <c r="B2160" t="s">
        <v>4379</v>
      </c>
      <c r="C2160" t="s">
        <v>6604</v>
      </c>
      <c r="D2160" t="s">
        <v>7114</v>
      </c>
      <c r="E2160">
        <v>1916</v>
      </c>
      <c r="F2160" t="str">
        <f t="shared" si="34"/>
        <v>20th</v>
      </c>
      <c r="H2160" t="s">
        <v>4382</v>
      </c>
      <c r="J2160" t="s">
        <v>4383</v>
      </c>
      <c r="K2160">
        <v>9585</v>
      </c>
    </row>
    <row r="2161" spans="1:11" x14ac:dyDescent="0.25">
      <c r="A2161" t="s">
        <v>4354</v>
      </c>
      <c r="B2161" t="s">
        <v>4379</v>
      </c>
      <c r="C2161" t="s">
        <v>6604</v>
      </c>
      <c r="D2161" t="s">
        <v>7667</v>
      </c>
      <c r="E2161">
        <v>1945</v>
      </c>
      <c r="F2161" t="str">
        <f t="shared" si="34"/>
        <v>20th</v>
      </c>
      <c r="H2161" t="s">
        <v>4382</v>
      </c>
      <c r="J2161" t="s">
        <v>4383</v>
      </c>
      <c r="K2161">
        <v>8728</v>
      </c>
    </row>
    <row r="2162" spans="1:11" x14ac:dyDescent="0.25">
      <c r="A2162" t="s">
        <v>4354</v>
      </c>
      <c r="B2162" t="s">
        <v>4379</v>
      </c>
      <c r="C2162" t="s">
        <v>6604</v>
      </c>
      <c r="D2162" t="s">
        <v>4723</v>
      </c>
      <c r="E2162">
        <v>1952</v>
      </c>
      <c r="F2162" t="str">
        <f t="shared" si="34"/>
        <v>20th</v>
      </c>
      <c r="H2162" t="s">
        <v>4382</v>
      </c>
      <c r="J2162" t="s">
        <v>4383</v>
      </c>
      <c r="K2162">
        <v>26486</v>
      </c>
    </row>
    <row r="2163" spans="1:11" x14ac:dyDescent="0.25">
      <c r="A2163" t="s">
        <v>4354</v>
      </c>
      <c r="B2163" t="s">
        <v>4379</v>
      </c>
      <c r="C2163" t="s">
        <v>6604</v>
      </c>
      <c r="D2163" t="s">
        <v>7010</v>
      </c>
      <c r="E2163">
        <v>1910</v>
      </c>
      <c r="F2163" t="str">
        <f t="shared" si="34"/>
        <v>20th</v>
      </c>
      <c r="H2163" t="s">
        <v>4382</v>
      </c>
      <c r="J2163" t="s">
        <v>4383</v>
      </c>
      <c r="K2163">
        <v>2134</v>
      </c>
    </row>
    <row r="2164" spans="1:11" x14ac:dyDescent="0.25">
      <c r="A2164" t="s">
        <v>4354</v>
      </c>
      <c r="B2164" t="s">
        <v>4379</v>
      </c>
      <c r="C2164" t="s">
        <v>6604</v>
      </c>
      <c r="D2164" t="s">
        <v>7084</v>
      </c>
      <c r="E2164">
        <v>1914</v>
      </c>
      <c r="F2164" t="str">
        <f t="shared" si="34"/>
        <v>20th</v>
      </c>
      <c r="H2164" t="s">
        <v>4472</v>
      </c>
      <c r="J2164" t="s">
        <v>4442</v>
      </c>
      <c r="K2164">
        <v>13353</v>
      </c>
    </row>
    <row r="2165" spans="1:11" x14ac:dyDescent="0.25">
      <c r="A2165" t="s">
        <v>4354</v>
      </c>
      <c r="B2165" t="s">
        <v>4379</v>
      </c>
      <c r="C2165" t="s">
        <v>6604</v>
      </c>
      <c r="D2165" t="s">
        <v>7298</v>
      </c>
      <c r="E2165">
        <v>1927</v>
      </c>
      <c r="F2165" t="str">
        <f t="shared" si="34"/>
        <v>20th</v>
      </c>
      <c r="H2165" t="s">
        <v>4472</v>
      </c>
      <c r="J2165" t="s">
        <v>4442</v>
      </c>
      <c r="K2165">
        <v>15921</v>
      </c>
    </row>
    <row r="2166" spans="1:11" x14ac:dyDescent="0.25">
      <c r="A2166" t="s">
        <v>4354</v>
      </c>
      <c r="B2166" t="s">
        <v>4379</v>
      </c>
      <c r="C2166" t="s">
        <v>6604</v>
      </c>
      <c r="D2166" t="s">
        <v>7646</v>
      </c>
      <c r="E2166">
        <v>1944</v>
      </c>
      <c r="F2166" t="str">
        <f t="shared" si="34"/>
        <v>20th</v>
      </c>
      <c r="H2166" t="s">
        <v>4472</v>
      </c>
      <c r="J2166" t="s">
        <v>4442</v>
      </c>
      <c r="K2166">
        <v>49896</v>
      </c>
    </row>
    <row r="2167" spans="1:11" x14ac:dyDescent="0.25">
      <c r="A2167" t="s">
        <v>4354</v>
      </c>
      <c r="B2167" t="s">
        <v>4379</v>
      </c>
      <c r="C2167" t="s">
        <v>6604</v>
      </c>
      <c r="D2167" t="s">
        <v>7299</v>
      </c>
      <c r="E2167">
        <v>1927</v>
      </c>
      <c r="F2167" t="str">
        <f t="shared" si="34"/>
        <v>20th</v>
      </c>
      <c r="H2167" t="s">
        <v>4472</v>
      </c>
      <c r="J2167" t="s">
        <v>4442</v>
      </c>
      <c r="K2167">
        <v>4763</v>
      </c>
    </row>
    <row r="2168" spans="1:11" x14ac:dyDescent="0.25">
      <c r="A2168" t="s">
        <v>4354</v>
      </c>
      <c r="B2168" t="s">
        <v>4379</v>
      </c>
      <c r="C2168" t="s">
        <v>6604</v>
      </c>
      <c r="D2168" t="s">
        <v>6886</v>
      </c>
      <c r="E2168">
        <v>1901</v>
      </c>
      <c r="F2168" t="str">
        <f t="shared" si="34"/>
        <v>20th</v>
      </c>
      <c r="H2168" t="s">
        <v>4472</v>
      </c>
      <c r="J2168" t="s">
        <v>4442</v>
      </c>
      <c r="K2168">
        <v>39606</v>
      </c>
    </row>
    <row r="2169" spans="1:11" x14ac:dyDescent="0.25">
      <c r="A2169" t="s">
        <v>4354</v>
      </c>
      <c r="B2169" t="s">
        <v>4379</v>
      </c>
      <c r="C2169" t="s">
        <v>6604</v>
      </c>
      <c r="D2169" t="s">
        <v>7537</v>
      </c>
      <c r="E2169">
        <v>1938</v>
      </c>
      <c r="F2169" t="str">
        <f t="shared" si="34"/>
        <v>20th</v>
      </c>
      <c r="H2169" t="s">
        <v>4402</v>
      </c>
      <c r="J2169" t="s">
        <v>4442</v>
      </c>
      <c r="K2169">
        <v>88855</v>
      </c>
    </row>
    <row r="2170" spans="1:11" x14ac:dyDescent="0.25">
      <c r="A2170" t="s">
        <v>4354</v>
      </c>
      <c r="B2170" t="s">
        <v>4379</v>
      </c>
      <c r="C2170" t="s">
        <v>6604</v>
      </c>
      <c r="D2170" t="s">
        <v>7712</v>
      </c>
      <c r="E2170">
        <v>1947</v>
      </c>
      <c r="F2170" t="str">
        <f t="shared" si="34"/>
        <v>20th</v>
      </c>
      <c r="H2170" t="s">
        <v>4382</v>
      </c>
      <c r="J2170" t="s">
        <v>4383</v>
      </c>
      <c r="K2170">
        <v>17440</v>
      </c>
    </row>
    <row r="2171" spans="1:11" x14ac:dyDescent="0.25">
      <c r="A2171" t="s">
        <v>4354</v>
      </c>
      <c r="B2171" t="s">
        <v>8824</v>
      </c>
      <c r="C2171" t="s">
        <v>7277</v>
      </c>
      <c r="D2171" t="s">
        <v>7278</v>
      </c>
      <c r="E2171">
        <v>1926</v>
      </c>
      <c r="F2171" t="str">
        <f t="shared" si="34"/>
        <v>20th</v>
      </c>
      <c r="H2171" t="s">
        <v>4542</v>
      </c>
      <c r="J2171" t="s">
        <v>4442</v>
      </c>
      <c r="K2171">
        <v>73485</v>
      </c>
    </row>
    <row r="2172" spans="1:11" x14ac:dyDescent="0.25">
      <c r="A2172" t="s">
        <v>4354</v>
      </c>
      <c r="B2172" t="s">
        <v>8825</v>
      </c>
      <c r="C2172" t="s">
        <v>7351</v>
      </c>
      <c r="D2172" t="s">
        <v>7450</v>
      </c>
      <c r="E2172">
        <v>1934</v>
      </c>
      <c r="F2172" t="str">
        <f t="shared" si="34"/>
        <v>20th</v>
      </c>
      <c r="H2172" t="s">
        <v>4472</v>
      </c>
      <c r="J2172" t="s">
        <v>4442</v>
      </c>
      <c r="K2172">
        <v>25265</v>
      </c>
    </row>
    <row r="2173" spans="1:11" x14ac:dyDescent="0.25">
      <c r="A2173" t="s">
        <v>4354</v>
      </c>
      <c r="B2173" t="s">
        <v>8826</v>
      </c>
      <c r="C2173" t="s">
        <v>7351</v>
      </c>
      <c r="D2173" t="s">
        <v>7352</v>
      </c>
      <c r="E2173">
        <v>1929</v>
      </c>
      <c r="F2173" t="str">
        <f t="shared" si="34"/>
        <v>20th</v>
      </c>
      <c r="H2173" t="s">
        <v>4378</v>
      </c>
      <c r="J2173" t="s">
        <v>4442</v>
      </c>
      <c r="K2173">
        <v>25876</v>
      </c>
    </row>
    <row r="2174" spans="1:11" x14ac:dyDescent="0.25">
      <c r="A2174" t="s">
        <v>4354</v>
      </c>
      <c r="B2174" t="s">
        <v>8827</v>
      </c>
      <c r="C2174" t="s">
        <v>7351</v>
      </c>
      <c r="D2174" t="s">
        <v>7538</v>
      </c>
      <c r="E2174">
        <v>1938</v>
      </c>
      <c r="F2174" t="str">
        <f t="shared" si="34"/>
        <v>20th</v>
      </c>
      <c r="H2174" t="s">
        <v>4472</v>
      </c>
      <c r="J2174" t="s">
        <v>4442</v>
      </c>
      <c r="K2174">
        <v>29063</v>
      </c>
    </row>
    <row r="2175" spans="1:11" x14ac:dyDescent="0.25">
      <c r="A2175" t="s">
        <v>4354</v>
      </c>
      <c r="B2175" t="s">
        <v>4379</v>
      </c>
      <c r="C2175" t="s">
        <v>6866</v>
      </c>
      <c r="D2175" t="s">
        <v>6867</v>
      </c>
      <c r="E2175">
        <v>1900</v>
      </c>
      <c r="F2175" t="str">
        <f t="shared" si="34"/>
        <v>20th</v>
      </c>
      <c r="H2175" t="s">
        <v>4378</v>
      </c>
      <c r="J2175" t="s">
        <v>4442</v>
      </c>
      <c r="K2175">
        <v>78091</v>
      </c>
    </row>
    <row r="2176" spans="1:11" x14ac:dyDescent="0.25">
      <c r="A2176" t="s">
        <v>4354</v>
      </c>
      <c r="B2176" t="s">
        <v>4379</v>
      </c>
      <c r="C2176" t="s">
        <v>6866</v>
      </c>
      <c r="D2176" t="s">
        <v>7190</v>
      </c>
      <c r="E2176">
        <v>1922</v>
      </c>
      <c r="F2176" t="str">
        <f t="shared" si="34"/>
        <v>20th</v>
      </c>
      <c r="H2176" t="s">
        <v>4378</v>
      </c>
      <c r="J2176" t="s">
        <v>4442</v>
      </c>
      <c r="K2176">
        <v>42610</v>
      </c>
    </row>
    <row r="2177" spans="1:11" x14ac:dyDescent="0.25">
      <c r="A2177" t="s">
        <v>4354</v>
      </c>
      <c r="B2177" t="s">
        <v>8828</v>
      </c>
      <c r="C2177" t="s">
        <v>6866</v>
      </c>
      <c r="D2177" t="s">
        <v>7322</v>
      </c>
      <c r="E2177">
        <v>1928</v>
      </c>
      <c r="F2177" t="str">
        <f t="shared" si="34"/>
        <v>20th</v>
      </c>
      <c r="H2177" t="s">
        <v>4378</v>
      </c>
      <c r="J2177" t="s">
        <v>4442</v>
      </c>
      <c r="K2177">
        <v>37834</v>
      </c>
    </row>
    <row r="2178" spans="1:11" x14ac:dyDescent="0.25">
      <c r="A2178" t="s">
        <v>4354</v>
      </c>
      <c r="B2178" t="s">
        <v>4379</v>
      </c>
      <c r="C2178" t="s">
        <v>6866</v>
      </c>
      <c r="D2178" t="s">
        <v>6938</v>
      </c>
      <c r="E2178">
        <v>1905</v>
      </c>
      <c r="F2178" t="str">
        <f t="shared" si="34"/>
        <v>20th</v>
      </c>
      <c r="H2178" t="s">
        <v>4378</v>
      </c>
      <c r="J2178" t="s">
        <v>4442</v>
      </c>
      <c r="K2178">
        <v>17756</v>
      </c>
    </row>
    <row r="2179" spans="1:11" x14ac:dyDescent="0.25">
      <c r="A2179" t="s">
        <v>4354</v>
      </c>
      <c r="B2179" t="s">
        <v>4379</v>
      </c>
      <c r="C2179" t="s">
        <v>6866</v>
      </c>
      <c r="D2179" t="s">
        <v>7353</v>
      </c>
      <c r="E2179">
        <v>1929</v>
      </c>
      <c r="F2179" t="str">
        <f t="shared" si="34"/>
        <v>20th</v>
      </c>
      <c r="H2179" t="s">
        <v>4378</v>
      </c>
      <c r="J2179" t="s">
        <v>4442</v>
      </c>
      <c r="K2179">
        <v>19263</v>
      </c>
    </row>
    <row r="2180" spans="1:11" x14ac:dyDescent="0.25">
      <c r="A2180" t="s">
        <v>4354</v>
      </c>
      <c r="B2180" t="s">
        <v>8829</v>
      </c>
      <c r="C2180" t="s">
        <v>6676</v>
      </c>
      <c r="D2180" t="s">
        <v>6868</v>
      </c>
      <c r="E2180">
        <v>1900</v>
      </c>
      <c r="F2180" t="str">
        <f t="shared" si="34"/>
        <v>20th</v>
      </c>
      <c r="H2180" t="s">
        <v>4472</v>
      </c>
      <c r="J2180" t="s">
        <v>4442</v>
      </c>
      <c r="K2180">
        <v>18970</v>
      </c>
    </row>
    <row r="2181" spans="1:11" x14ac:dyDescent="0.25">
      <c r="A2181" t="s">
        <v>4354</v>
      </c>
      <c r="B2181" t="s">
        <v>6902</v>
      </c>
      <c r="C2181" t="s">
        <v>6900</v>
      </c>
      <c r="D2181" t="s">
        <v>6901</v>
      </c>
      <c r="E2181">
        <v>1902</v>
      </c>
      <c r="F2181" t="str">
        <f t="shared" si="34"/>
        <v>20th</v>
      </c>
      <c r="H2181" t="s">
        <v>4417</v>
      </c>
      <c r="J2181" t="s">
        <v>4379</v>
      </c>
      <c r="K2181">
        <v>10780</v>
      </c>
    </row>
    <row r="2182" spans="1:11" x14ac:dyDescent="0.25">
      <c r="A2182" t="s">
        <v>4354</v>
      </c>
      <c r="B2182" t="s">
        <v>4379</v>
      </c>
      <c r="C2182" t="s">
        <v>6955</v>
      </c>
      <c r="D2182" t="s">
        <v>6956</v>
      </c>
      <c r="E2182">
        <v>1906</v>
      </c>
      <c r="F2182" t="str">
        <f t="shared" si="34"/>
        <v>20th</v>
      </c>
      <c r="H2182" t="s">
        <v>4389</v>
      </c>
      <c r="J2182" t="s">
        <v>4379</v>
      </c>
      <c r="K2182">
        <v>6156</v>
      </c>
    </row>
    <row r="2183" spans="1:11" x14ac:dyDescent="0.25">
      <c r="A2183" t="s">
        <v>4354</v>
      </c>
      <c r="B2183" t="s">
        <v>8830</v>
      </c>
      <c r="C2183" t="s">
        <v>6955</v>
      </c>
      <c r="D2183" t="s">
        <v>7225</v>
      </c>
      <c r="E2183">
        <v>1923</v>
      </c>
      <c r="F2183" t="str">
        <f t="shared" si="34"/>
        <v>20th</v>
      </c>
      <c r="H2183" t="s">
        <v>4389</v>
      </c>
      <c r="J2183" t="s">
        <v>4379</v>
      </c>
      <c r="K2183">
        <v>25785</v>
      </c>
    </row>
    <row r="2184" spans="1:11" x14ac:dyDescent="0.25">
      <c r="A2184" t="s">
        <v>4354</v>
      </c>
      <c r="B2184" t="s">
        <v>8831</v>
      </c>
      <c r="C2184" t="s">
        <v>7354</v>
      </c>
      <c r="D2184" t="s">
        <v>7355</v>
      </c>
      <c r="E2184">
        <v>1929</v>
      </c>
      <c r="F2184" t="str">
        <f t="shared" si="34"/>
        <v>20th</v>
      </c>
      <c r="H2184" t="s">
        <v>4378</v>
      </c>
      <c r="J2184" t="s">
        <v>4442</v>
      </c>
      <c r="K2184">
        <v>37921</v>
      </c>
    </row>
    <row r="2185" spans="1:11" x14ac:dyDescent="0.25">
      <c r="A2185" t="s">
        <v>4354</v>
      </c>
      <c r="B2185" t="s">
        <v>8832</v>
      </c>
      <c r="C2185" t="s">
        <v>7451</v>
      </c>
      <c r="D2185" t="s">
        <v>7452</v>
      </c>
      <c r="E2185">
        <v>1934</v>
      </c>
      <c r="F2185" t="str">
        <f t="shared" si="34"/>
        <v>20th</v>
      </c>
      <c r="H2185" t="s">
        <v>4378</v>
      </c>
      <c r="J2185" t="s">
        <v>4442</v>
      </c>
      <c r="K2185">
        <v>173036</v>
      </c>
    </row>
    <row r="2186" spans="1:11" x14ac:dyDescent="0.25">
      <c r="A2186" t="s">
        <v>4354</v>
      </c>
      <c r="B2186" t="s">
        <v>4379</v>
      </c>
      <c r="C2186" t="s">
        <v>7011</v>
      </c>
      <c r="D2186" t="s">
        <v>7012</v>
      </c>
      <c r="E2186">
        <v>1910</v>
      </c>
      <c r="F2186" t="str">
        <f t="shared" si="34"/>
        <v>20th</v>
      </c>
      <c r="H2186" t="s">
        <v>4378</v>
      </c>
      <c r="J2186" t="s">
        <v>4442</v>
      </c>
      <c r="K2186">
        <v>10134</v>
      </c>
    </row>
    <row r="2187" spans="1:11" x14ac:dyDescent="0.25">
      <c r="A2187" t="s">
        <v>4354</v>
      </c>
      <c r="B2187" t="s">
        <v>6927</v>
      </c>
      <c r="C2187" t="s">
        <v>6869</v>
      </c>
      <c r="D2187" t="s">
        <v>6926</v>
      </c>
      <c r="E2187">
        <v>1904</v>
      </c>
      <c r="F2187" t="str">
        <f t="shared" si="34"/>
        <v>20th</v>
      </c>
      <c r="H2187" t="s">
        <v>4417</v>
      </c>
      <c r="J2187" t="s">
        <v>4379</v>
      </c>
      <c r="K2187">
        <v>3142</v>
      </c>
    </row>
    <row r="2188" spans="1:11" x14ac:dyDescent="0.25">
      <c r="A2188" t="s">
        <v>4354</v>
      </c>
      <c r="B2188" t="s">
        <v>6940</v>
      </c>
      <c r="C2188" t="s">
        <v>6869</v>
      </c>
      <c r="D2188" t="s">
        <v>6939</v>
      </c>
      <c r="E2188">
        <v>1905</v>
      </c>
      <c r="F2188" t="str">
        <f t="shared" si="34"/>
        <v>20th</v>
      </c>
      <c r="H2188" t="s">
        <v>4417</v>
      </c>
      <c r="J2188" t="s">
        <v>4379</v>
      </c>
      <c r="K2188">
        <v>11158</v>
      </c>
    </row>
    <row r="2189" spans="1:11" x14ac:dyDescent="0.25">
      <c r="A2189" t="s">
        <v>4354</v>
      </c>
      <c r="B2189" t="s">
        <v>6871</v>
      </c>
      <c r="C2189" t="s">
        <v>6869</v>
      </c>
      <c r="D2189" t="s">
        <v>6870</v>
      </c>
      <c r="E2189">
        <v>1900</v>
      </c>
      <c r="F2189" t="str">
        <f t="shared" si="34"/>
        <v>20th</v>
      </c>
      <c r="H2189" t="s">
        <v>4417</v>
      </c>
      <c r="J2189" t="s">
        <v>4379</v>
      </c>
      <c r="K2189">
        <v>4347</v>
      </c>
    </row>
    <row r="2190" spans="1:11" x14ac:dyDescent="0.25">
      <c r="A2190" t="s">
        <v>4354</v>
      </c>
      <c r="B2190" t="s">
        <v>4379</v>
      </c>
      <c r="C2190" t="s">
        <v>7140</v>
      </c>
      <c r="D2190" t="s">
        <v>7141</v>
      </c>
      <c r="E2190">
        <v>1919</v>
      </c>
      <c r="F2190" t="str">
        <f t="shared" si="34"/>
        <v>20th</v>
      </c>
      <c r="H2190" t="s">
        <v>4378</v>
      </c>
      <c r="J2190" t="s">
        <v>4442</v>
      </c>
      <c r="K2190">
        <v>82328</v>
      </c>
    </row>
    <row r="2191" spans="1:11" x14ac:dyDescent="0.25">
      <c r="A2191" t="s">
        <v>4354</v>
      </c>
      <c r="B2191" t="s">
        <v>8833</v>
      </c>
      <c r="C2191" t="s">
        <v>7517</v>
      </c>
      <c r="D2191" t="s">
        <v>7518</v>
      </c>
      <c r="E2191">
        <v>1937</v>
      </c>
      <c r="F2191" t="str">
        <f t="shared" si="34"/>
        <v>20th</v>
      </c>
      <c r="H2191" t="s">
        <v>4378</v>
      </c>
      <c r="J2191" t="s">
        <v>4442</v>
      </c>
      <c r="K2191">
        <v>112688</v>
      </c>
    </row>
    <row r="2192" spans="1:11" x14ac:dyDescent="0.25">
      <c r="A2192" t="s">
        <v>4354</v>
      </c>
      <c r="B2192" t="s">
        <v>8834</v>
      </c>
      <c r="C2192" t="s">
        <v>7731</v>
      </c>
      <c r="D2192" t="s">
        <v>7732</v>
      </c>
      <c r="E2192">
        <v>1948</v>
      </c>
      <c r="F2192" t="str">
        <f t="shared" si="34"/>
        <v>20th</v>
      </c>
      <c r="H2192" t="s">
        <v>4378</v>
      </c>
      <c r="J2192" t="s">
        <v>4442</v>
      </c>
      <c r="K2192">
        <v>111974</v>
      </c>
    </row>
    <row r="2193" spans="1:11" x14ac:dyDescent="0.25">
      <c r="A2193" t="s">
        <v>4354</v>
      </c>
      <c r="B2193" t="s">
        <v>8835</v>
      </c>
      <c r="C2193" t="s">
        <v>7226</v>
      </c>
      <c r="D2193" t="s">
        <v>7227</v>
      </c>
      <c r="E2193">
        <v>1923</v>
      </c>
      <c r="F2193" t="str">
        <f t="shared" si="34"/>
        <v>20th</v>
      </c>
      <c r="H2193" t="s">
        <v>4481</v>
      </c>
      <c r="J2193" t="s">
        <v>4442</v>
      </c>
      <c r="K2193">
        <v>138094</v>
      </c>
    </row>
    <row r="2194" spans="1:11" x14ac:dyDescent="0.25">
      <c r="A2194" t="s">
        <v>4354</v>
      </c>
      <c r="B2194" t="s">
        <v>8836</v>
      </c>
      <c r="C2194" t="s">
        <v>7226</v>
      </c>
      <c r="D2194" t="s">
        <v>7264</v>
      </c>
      <c r="E2194">
        <v>1925</v>
      </c>
      <c r="F2194" t="str">
        <f t="shared" si="34"/>
        <v>20th</v>
      </c>
      <c r="H2194" t="s">
        <v>4481</v>
      </c>
      <c r="J2194" t="s">
        <v>4442</v>
      </c>
      <c r="K2194">
        <v>148957</v>
      </c>
    </row>
    <row r="2195" spans="1:11" x14ac:dyDescent="0.25">
      <c r="A2195" t="s">
        <v>4354</v>
      </c>
      <c r="B2195" t="s">
        <v>8837</v>
      </c>
      <c r="C2195" t="s">
        <v>7226</v>
      </c>
      <c r="D2195" t="s">
        <v>7300</v>
      </c>
      <c r="E2195">
        <v>1927</v>
      </c>
      <c r="F2195" t="str">
        <f t="shared" si="34"/>
        <v>20th</v>
      </c>
      <c r="H2195" t="s">
        <v>4481</v>
      </c>
      <c r="J2195" t="s">
        <v>4442</v>
      </c>
      <c r="K2195">
        <v>146295</v>
      </c>
    </row>
    <row r="2196" spans="1:11" x14ac:dyDescent="0.25">
      <c r="A2196" t="s">
        <v>4354</v>
      </c>
      <c r="B2196" t="s">
        <v>8838</v>
      </c>
      <c r="C2196" t="s">
        <v>7226</v>
      </c>
      <c r="D2196" t="s">
        <v>7323</v>
      </c>
      <c r="E2196">
        <v>1928</v>
      </c>
      <c r="F2196" t="str">
        <f t="shared" si="34"/>
        <v>20th</v>
      </c>
      <c r="H2196" t="s">
        <v>4481</v>
      </c>
      <c r="J2196" t="s">
        <v>4442</v>
      </c>
      <c r="K2196">
        <v>88428</v>
      </c>
    </row>
    <row r="2197" spans="1:11" x14ac:dyDescent="0.25">
      <c r="A2197" t="s">
        <v>4354</v>
      </c>
      <c r="B2197" t="s">
        <v>4379</v>
      </c>
      <c r="C2197" t="s">
        <v>7155</v>
      </c>
      <c r="D2197" t="s">
        <v>7539</v>
      </c>
      <c r="E2197">
        <v>1938</v>
      </c>
      <c r="F2197" t="str">
        <f t="shared" si="34"/>
        <v>20th</v>
      </c>
      <c r="H2197" t="s">
        <v>4378</v>
      </c>
      <c r="J2197" t="s">
        <v>4442</v>
      </c>
      <c r="K2197">
        <v>66270</v>
      </c>
    </row>
    <row r="2198" spans="1:11" x14ac:dyDescent="0.25">
      <c r="A2198" t="s">
        <v>4354</v>
      </c>
      <c r="B2198" t="s">
        <v>4379</v>
      </c>
      <c r="C2198" t="s">
        <v>7155</v>
      </c>
      <c r="D2198" t="s">
        <v>7301</v>
      </c>
      <c r="E2198">
        <v>1927</v>
      </c>
      <c r="F2198" t="str">
        <f t="shared" si="34"/>
        <v>20th</v>
      </c>
      <c r="H2198" t="s">
        <v>4378</v>
      </c>
      <c r="J2198" t="s">
        <v>4442</v>
      </c>
      <c r="K2198">
        <v>45787</v>
      </c>
    </row>
    <row r="2199" spans="1:11" x14ac:dyDescent="0.25">
      <c r="A2199" t="s">
        <v>4354</v>
      </c>
      <c r="B2199" t="s">
        <v>8839</v>
      </c>
      <c r="C2199" t="s">
        <v>7155</v>
      </c>
      <c r="D2199" t="s">
        <v>7156</v>
      </c>
      <c r="E2199">
        <v>1920</v>
      </c>
      <c r="F2199" t="str">
        <f t="shared" si="34"/>
        <v>20th</v>
      </c>
      <c r="H2199" t="s">
        <v>4378</v>
      </c>
      <c r="J2199" t="s">
        <v>4442</v>
      </c>
      <c r="K2199">
        <v>37665</v>
      </c>
    </row>
    <row r="2200" spans="1:11" x14ac:dyDescent="0.25">
      <c r="A2200" t="s">
        <v>4354</v>
      </c>
      <c r="B2200" t="s">
        <v>8840</v>
      </c>
      <c r="C2200" t="s">
        <v>7155</v>
      </c>
      <c r="D2200" t="s">
        <v>7479</v>
      </c>
      <c r="E2200">
        <v>1935</v>
      </c>
      <c r="F2200" t="str">
        <f t="shared" si="34"/>
        <v>20th</v>
      </c>
      <c r="H2200" t="s">
        <v>4378</v>
      </c>
      <c r="J2200" t="s">
        <v>4442</v>
      </c>
      <c r="K2200">
        <v>53677</v>
      </c>
    </row>
    <row r="2201" spans="1:11" x14ac:dyDescent="0.25">
      <c r="A2201" t="s">
        <v>4354</v>
      </c>
      <c r="B2201" t="s">
        <v>8841</v>
      </c>
      <c r="C2201" t="s">
        <v>7155</v>
      </c>
      <c r="D2201" t="s">
        <v>7668</v>
      </c>
      <c r="E2201">
        <v>1945</v>
      </c>
      <c r="F2201" t="str">
        <f t="shared" si="34"/>
        <v>20th</v>
      </c>
      <c r="H2201" t="s">
        <v>4378</v>
      </c>
      <c r="J2201" t="s">
        <v>4442</v>
      </c>
      <c r="K2201">
        <v>68241</v>
      </c>
    </row>
    <row r="2202" spans="1:11" x14ac:dyDescent="0.25">
      <c r="A2202" t="s">
        <v>4354</v>
      </c>
      <c r="B2202" t="s">
        <v>4379</v>
      </c>
      <c r="C2202" t="s">
        <v>7155</v>
      </c>
      <c r="D2202" t="s">
        <v>7568</v>
      </c>
      <c r="E2202">
        <v>1939</v>
      </c>
      <c r="F2202" t="str">
        <f t="shared" si="34"/>
        <v>20th</v>
      </c>
      <c r="H2202" t="s">
        <v>4378</v>
      </c>
      <c r="J2202" t="s">
        <v>4442</v>
      </c>
      <c r="K2202">
        <v>72067</v>
      </c>
    </row>
    <row r="2203" spans="1:11" x14ac:dyDescent="0.25">
      <c r="A2203" t="s">
        <v>4354</v>
      </c>
      <c r="B2203" t="s">
        <v>8842</v>
      </c>
      <c r="C2203" t="s">
        <v>7155</v>
      </c>
      <c r="D2203" t="s">
        <v>7519</v>
      </c>
      <c r="E2203">
        <v>1937</v>
      </c>
      <c r="F2203" t="str">
        <f t="shared" si="34"/>
        <v>20th</v>
      </c>
      <c r="H2203" t="s">
        <v>4378</v>
      </c>
      <c r="J2203" t="s">
        <v>4442</v>
      </c>
      <c r="K2203">
        <v>68696</v>
      </c>
    </row>
    <row r="2204" spans="1:11" x14ac:dyDescent="0.25">
      <c r="A2204" t="s">
        <v>4354</v>
      </c>
      <c r="B2204" t="s">
        <v>4379</v>
      </c>
      <c r="C2204" t="s">
        <v>7155</v>
      </c>
      <c r="D2204" t="s">
        <v>7453</v>
      </c>
      <c r="E2204">
        <v>1934</v>
      </c>
      <c r="F2204" t="str">
        <f t="shared" si="34"/>
        <v>20th</v>
      </c>
      <c r="H2204" t="s">
        <v>4378</v>
      </c>
      <c r="J2204" t="s">
        <v>4442</v>
      </c>
      <c r="K2204">
        <v>56322</v>
      </c>
    </row>
    <row r="2205" spans="1:11" x14ac:dyDescent="0.25">
      <c r="A2205" t="s">
        <v>4354</v>
      </c>
      <c r="B2205" t="s">
        <v>8843</v>
      </c>
      <c r="C2205" t="s">
        <v>7155</v>
      </c>
      <c r="D2205" t="s">
        <v>7432</v>
      </c>
      <c r="E2205">
        <v>1933</v>
      </c>
      <c r="F2205" t="str">
        <f t="shared" si="34"/>
        <v>20th</v>
      </c>
      <c r="H2205" t="s">
        <v>4378</v>
      </c>
      <c r="J2205" t="s">
        <v>4442</v>
      </c>
      <c r="K2205">
        <v>56901</v>
      </c>
    </row>
    <row r="2206" spans="1:11" x14ac:dyDescent="0.25">
      <c r="A2206" t="s">
        <v>4354</v>
      </c>
      <c r="B2206" t="s">
        <v>4379</v>
      </c>
      <c r="C2206" t="s">
        <v>7155</v>
      </c>
      <c r="D2206" t="s">
        <v>7520</v>
      </c>
      <c r="E2206">
        <v>1937</v>
      </c>
      <c r="F2206" t="str">
        <f t="shared" si="34"/>
        <v>20th</v>
      </c>
      <c r="H2206" t="s">
        <v>4378</v>
      </c>
      <c r="J2206" t="s">
        <v>4442</v>
      </c>
      <c r="K2206">
        <v>70321</v>
      </c>
    </row>
    <row r="2207" spans="1:11" x14ac:dyDescent="0.25">
      <c r="A2207" t="s">
        <v>4354</v>
      </c>
      <c r="B2207" t="s">
        <v>4379</v>
      </c>
      <c r="C2207" t="s">
        <v>7155</v>
      </c>
      <c r="D2207" t="s">
        <v>7599</v>
      </c>
      <c r="E2207">
        <v>1941</v>
      </c>
      <c r="F2207" t="str">
        <f t="shared" si="34"/>
        <v>20th</v>
      </c>
      <c r="H2207" t="s">
        <v>4378</v>
      </c>
      <c r="J2207" t="s">
        <v>4442</v>
      </c>
      <c r="K2207">
        <v>76027</v>
      </c>
    </row>
    <row r="2208" spans="1:11" x14ac:dyDescent="0.25">
      <c r="A2208" t="s">
        <v>4354</v>
      </c>
      <c r="B2208" t="s">
        <v>4379</v>
      </c>
      <c r="C2208" t="s">
        <v>7155</v>
      </c>
      <c r="D2208" t="s">
        <v>7454</v>
      </c>
      <c r="E2208">
        <v>1934</v>
      </c>
      <c r="F2208" t="str">
        <f t="shared" si="34"/>
        <v>20th</v>
      </c>
      <c r="H2208" t="s">
        <v>4378</v>
      </c>
      <c r="J2208" t="s">
        <v>4442</v>
      </c>
      <c r="K2208">
        <v>60437</v>
      </c>
    </row>
    <row r="2209" spans="1:11" x14ac:dyDescent="0.25">
      <c r="A2209" t="s">
        <v>4354</v>
      </c>
      <c r="B2209" t="s">
        <v>7735</v>
      </c>
      <c r="C2209" t="s">
        <v>7733</v>
      </c>
      <c r="D2209" t="s">
        <v>7734</v>
      </c>
      <c r="E2209">
        <v>1948</v>
      </c>
      <c r="F2209" t="str">
        <f t="shared" si="34"/>
        <v>20th</v>
      </c>
      <c r="H2209" t="s">
        <v>4417</v>
      </c>
      <c r="J2209" t="s">
        <v>4379</v>
      </c>
      <c r="K2209">
        <v>149889</v>
      </c>
    </row>
    <row r="2210" spans="1:11" x14ac:dyDescent="0.25">
      <c r="A2210" t="s">
        <v>4354</v>
      </c>
      <c r="B2210" t="s">
        <v>4379</v>
      </c>
      <c r="C2210" t="s">
        <v>6606</v>
      </c>
      <c r="D2210" t="s">
        <v>7191</v>
      </c>
      <c r="E2210">
        <v>1922</v>
      </c>
      <c r="F2210" t="str">
        <f t="shared" si="34"/>
        <v>20th</v>
      </c>
      <c r="H2210" t="s">
        <v>4417</v>
      </c>
      <c r="J2210" t="s">
        <v>4379</v>
      </c>
      <c r="K2210">
        <v>31789</v>
      </c>
    </row>
    <row r="2211" spans="1:11" x14ac:dyDescent="0.25">
      <c r="A2211" t="s">
        <v>4354</v>
      </c>
      <c r="B2211" t="s">
        <v>8844</v>
      </c>
      <c r="C2211" t="s">
        <v>6606</v>
      </c>
      <c r="D2211" t="s">
        <v>7107</v>
      </c>
      <c r="E2211">
        <v>1915</v>
      </c>
      <c r="F2211" t="str">
        <f t="shared" ref="F2211:F2273" si="35">IF(E2211&lt;1200,"12th",IF(AND(1199&lt;E2211,E2211&lt;1300),"13th",IF(AND(1299&lt;E2211,E2211&lt;1400),"14th",IF(AND(1399&lt;E2211,E2211&lt;1500),"15th",IF(AND(1499&lt;E2211,E2211&lt;1600),"16th",IF(AND(1599&lt;E2211,E2211&lt;1700),"17th",IF(AND(1699&lt;E2211,E2211&lt;1800),"18th",IF(AND(1799&lt;E2211,E2211&lt;1900),"19th",IF(AND(1899&lt;E2211,E2211&lt;2000),"20th",)))))))))</f>
        <v>20th</v>
      </c>
      <c r="H2211" t="s">
        <v>4417</v>
      </c>
      <c r="J2211" t="s">
        <v>4379</v>
      </c>
      <c r="K2211">
        <v>15706</v>
      </c>
    </row>
    <row r="2212" spans="1:11" x14ac:dyDescent="0.25">
      <c r="A2212" t="s">
        <v>4354</v>
      </c>
      <c r="B2212" t="s">
        <v>8845</v>
      </c>
      <c r="C2212" t="s">
        <v>6606</v>
      </c>
      <c r="D2212" t="s">
        <v>7324</v>
      </c>
      <c r="E2212">
        <v>1928</v>
      </c>
      <c r="F2212" t="str">
        <f t="shared" si="35"/>
        <v>20th</v>
      </c>
      <c r="H2212" t="s">
        <v>4417</v>
      </c>
      <c r="J2212" t="s">
        <v>4379</v>
      </c>
      <c r="K2212">
        <v>104915</v>
      </c>
    </row>
    <row r="2213" spans="1:11" x14ac:dyDescent="0.25">
      <c r="A2213" t="s">
        <v>4354</v>
      </c>
      <c r="B2213" t="s">
        <v>8846</v>
      </c>
      <c r="C2213" t="s">
        <v>6606</v>
      </c>
      <c r="D2213" t="s">
        <v>6872</v>
      </c>
      <c r="E2213">
        <v>1900</v>
      </c>
      <c r="F2213" t="str">
        <f t="shared" si="35"/>
        <v>20th</v>
      </c>
      <c r="H2213" t="s">
        <v>4417</v>
      </c>
      <c r="J2213" t="s">
        <v>4379</v>
      </c>
      <c r="K2213">
        <v>91274</v>
      </c>
    </row>
    <row r="2214" spans="1:11" x14ac:dyDescent="0.25">
      <c r="A2214" t="s">
        <v>4354</v>
      </c>
      <c r="B2214" t="s">
        <v>8847</v>
      </c>
      <c r="C2214" t="s">
        <v>6606</v>
      </c>
      <c r="D2214" t="s">
        <v>6911</v>
      </c>
      <c r="E2214">
        <v>1903</v>
      </c>
      <c r="F2214" t="str">
        <f t="shared" si="35"/>
        <v>20th</v>
      </c>
      <c r="H2214" t="s">
        <v>4417</v>
      </c>
      <c r="J2214" t="s">
        <v>4379</v>
      </c>
      <c r="K2214">
        <v>105540</v>
      </c>
    </row>
    <row r="2215" spans="1:11" x14ac:dyDescent="0.25">
      <c r="A2215" t="s">
        <v>4354</v>
      </c>
      <c r="B2215" t="s">
        <v>7898</v>
      </c>
      <c r="C2215" t="s">
        <v>6606</v>
      </c>
      <c r="D2215" t="s">
        <v>7054</v>
      </c>
      <c r="E2215">
        <v>1912</v>
      </c>
      <c r="F2215" t="str">
        <f t="shared" si="35"/>
        <v>20th</v>
      </c>
      <c r="H2215" t="s">
        <v>4417</v>
      </c>
      <c r="J2215" t="s">
        <v>4379</v>
      </c>
      <c r="K2215">
        <v>48196</v>
      </c>
    </row>
    <row r="2216" spans="1:11" x14ac:dyDescent="0.25">
      <c r="A2216" t="s">
        <v>4354</v>
      </c>
      <c r="B2216" t="s">
        <v>4379</v>
      </c>
      <c r="C2216" t="s">
        <v>6606</v>
      </c>
      <c r="D2216" t="s">
        <v>7055</v>
      </c>
      <c r="E2216">
        <v>1912</v>
      </c>
      <c r="F2216" t="str">
        <f t="shared" si="35"/>
        <v>20th</v>
      </c>
      <c r="H2216" t="s">
        <v>4417</v>
      </c>
      <c r="J2216" t="s">
        <v>4379</v>
      </c>
      <c r="K2216">
        <v>104371</v>
      </c>
    </row>
    <row r="2217" spans="1:11" x14ac:dyDescent="0.25">
      <c r="A2217" t="s">
        <v>4354</v>
      </c>
      <c r="B2217" t="s">
        <v>8848</v>
      </c>
      <c r="C2217" t="s">
        <v>6606</v>
      </c>
      <c r="D2217" t="s">
        <v>7056</v>
      </c>
      <c r="E2217">
        <v>1912</v>
      </c>
      <c r="F2217" t="str">
        <f t="shared" si="35"/>
        <v>20th</v>
      </c>
      <c r="H2217" t="s">
        <v>4417</v>
      </c>
      <c r="J2217" t="s">
        <v>4379</v>
      </c>
      <c r="K2217">
        <v>75569</v>
      </c>
    </row>
    <row r="2218" spans="1:11" x14ac:dyDescent="0.25">
      <c r="A2218" t="s">
        <v>4354</v>
      </c>
      <c r="B2218" t="s">
        <v>8849</v>
      </c>
      <c r="C2218" t="s">
        <v>6606</v>
      </c>
      <c r="D2218" t="s">
        <v>6941</v>
      </c>
      <c r="E2218">
        <v>1905</v>
      </c>
      <c r="F2218" t="str">
        <f t="shared" si="35"/>
        <v>20th</v>
      </c>
      <c r="H2218" t="s">
        <v>4417</v>
      </c>
      <c r="J2218" t="s">
        <v>4379</v>
      </c>
      <c r="K2218">
        <v>79245</v>
      </c>
    </row>
    <row r="2219" spans="1:11" x14ac:dyDescent="0.25">
      <c r="A2219" t="s">
        <v>4354</v>
      </c>
      <c r="B2219" t="s">
        <v>8850</v>
      </c>
      <c r="C2219" t="s">
        <v>6606</v>
      </c>
      <c r="D2219" t="s">
        <v>6942</v>
      </c>
      <c r="E2219">
        <v>1905</v>
      </c>
      <c r="F2219" t="str">
        <f t="shared" si="35"/>
        <v>20th</v>
      </c>
      <c r="H2219" t="s">
        <v>4417</v>
      </c>
      <c r="J2219" t="s">
        <v>4379</v>
      </c>
      <c r="K2219">
        <v>78976</v>
      </c>
    </row>
    <row r="2220" spans="1:11" x14ac:dyDescent="0.25">
      <c r="A2220" t="s">
        <v>4354</v>
      </c>
      <c r="B2220" t="s">
        <v>4379</v>
      </c>
      <c r="C2220" t="s">
        <v>6606</v>
      </c>
      <c r="D2220" t="s">
        <v>7085</v>
      </c>
      <c r="E2220">
        <v>1914</v>
      </c>
      <c r="F2220" t="str">
        <f t="shared" si="35"/>
        <v>20th</v>
      </c>
      <c r="H2220" t="s">
        <v>4417</v>
      </c>
      <c r="J2220" t="s">
        <v>4379</v>
      </c>
      <c r="K2220">
        <v>52671</v>
      </c>
    </row>
    <row r="2221" spans="1:11" x14ac:dyDescent="0.25">
      <c r="A2221" t="s">
        <v>4354</v>
      </c>
      <c r="B2221" t="s">
        <v>8851</v>
      </c>
      <c r="C2221" t="s">
        <v>7815</v>
      </c>
      <c r="D2221" t="s">
        <v>7816</v>
      </c>
      <c r="E2221">
        <v>1956</v>
      </c>
      <c r="F2221" t="str">
        <f t="shared" si="35"/>
        <v>20th</v>
      </c>
      <c r="H2221" t="s">
        <v>4402</v>
      </c>
      <c r="J2221" t="s">
        <v>4442</v>
      </c>
      <c r="K2221">
        <v>34188</v>
      </c>
    </row>
    <row r="2222" spans="1:11" x14ac:dyDescent="0.25">
      <c r="A2222" t="s">
        <v>4354</v>
      </c>
      <c r="B2222" t="s">
        <v>4379</v>
      </c>
      <c r="C2222" t="s">
        <v>7279</v>
      </c>
      <c r="D2222" t="s">
        <v>7280</v>
      </c>
      <c r="E2222">
        <v>1926</v>
      </c>
      <c r="F2222" t="str">
        <f t="shared" si="35"/>
        <v>20th</v>
      </c>
      <c r="H2222" t="s">
        <v>4382</v>
      </c>
      <c r="J2222" t="s">
        <v>4383</v>
      </c>
      <c r="K2222">
        <v>10598</v>
      </c>
    </row>
    <row r="2223" spans="1:11" x14ac:dyDescent="0.25">
      <c r="A2223" t="s">
        <v>4354</v>
      </c>
      <c r="B2223" t="s">
        <v>8852</v>
      </c>
      <c r="C2223" t="s">
        <v>7279</v>
      </c>
      <c r="D2223" t="s">
        <v>7569</v>
      </c>
      <c r="E2223">
        <v>1939</v>
      </c>
      <c r="F2223" t="str">
        <f t="shared" si="35"/>
        <v>20th</v>
      </c>
      <c r="H2223" t="s">
        <v>4389</v>
      </c>
      <c r="J2223" t="s">
        <v>4442</v>
      </c>
      <c r="K2223">
        <v>29940</v>
      </c>
    </row>
    <row r="2224" spans="1:11" x14ac:dyDescent="0.25">
      <c r="A2224" t="s">
        <v>4354</v>
      </c>
      <c r="B2224" t="s">
        <v>4379</v>
      </c>
      <c r="C2224" t="s">
        <v>6789</v>
      </c>
      <c r="D2224" t="s">
        <v>7142</v>
      </c>
      <c r="E2224">
        <v>1919</v>
      </c>
      <c r="F2224" t="str">
        <f t="shared" si="35"/>
        <v>20th</v>
      </c>
      <c r="H2224" t="s">
        <v>4378</v>
      </c>
      <c r="J2224" t="s">
        <v>4442</v>
      </c>
      <c r="K2224">
        <v>73423</v>
      </c>
    </row>
    <row r="2225" spans="1:11" x14ac:dyDescent="0.25">
      <c r="A2225" t="s">
        <v>4354</v>
      </c>
      <c r="B2225" t="s">
        <v>8853</v>
      </c>
      <c r="C2225" t="s">
        <v>7615</v>
      </c>
      <c r="D2225" t="s">
        <v>7616</v>
      </c>
      <c r="E2225">
        <v>1942</v>
      </c>
      <c r="F2225" t="str">
        <f t="shared" si="35"/>
        <v>20th</v>
      </c>
      <c r="H2225" t="s">
        <v>4402</v>
      </c>
      <c r="J2225" t="s">
        <v>4442</v>
      </c>
      <c r="K2225">
        <v>91366</v>
      </c>
    </row>
    <row r="2226" spans="1:11" x14ac:dyDescent="0.25">
      <c r="A2226" t="s">
        <v>4354</v>
      </c>
      <c r="B2226" t="s">
        <v>4379</v>
      </c>
      <c r="C2226" t="s">
        <v>7570</v>
      </c>
      <c r="D2226" t="s">
        <v>7571</v>
      </c>
      <c r="E2226">
        <v>1939</v>
      </c>
      <c r="F2226" t="str">
        <f t="shared" si="35"/>
        <v>20th</v>
      </c>
      <c r="H2226" t="s">
        <v>4481</v>
      </c>
      <c r="J2226" t="s">
        <v>4442</v>
      </c>
      <c r="K2226">
        <v>59037</v>
      </c>
    </row>
    <row r="2227" spans="1:11" x14ac:dyDescent="0.25">
      <c r="A2227" t="s">
        <v>4354</v>
      </c>
      <c r="B2227" t="s">
        <v>8854</v>
      </c>
      <c r="C2227" t="s">
        <v>6971</v>
      </c>
      <c r="D2227" t="s">
        <v>6972</v>
      </c>
      <c r="E2227">
        <v>1907</v>
      </c>
      <c r="F2227" t="str">
        <f t="shared" si="35"/>
        <v>20th</v>
      </c>
      <c r="H2227" t="s">
        <v>4378</v>
      </c>
      <c r="J2227" t="s">
        <v>4442</v>
      </c>
      <c r="K2227">
        <v>57018</v>
      </c>
    </row>
    <row r="2228" spans="1:11" x14ac:dyDescent="0.25">
      <c r="A2228" t="s">
        <v>4354</v>
      </c>
      <c r="B2228" t="s">
        <v>7327</v>
      </c>
      <c r="C2228" t="s">
        <v>7325</v>
      </c>
      <c r="D2228" t="s">
        <v>7326</v>
      </c>
      <c r="E2228">
        <v>1928</v>
      </c>
      <c r="F2228" t="str">
        <f t="shared" si="35"/>
        <v>20th</v>
      </c>
      <c r="H2228" t="s">
        <v>4417</v>
      </c>
      <c r="J2228" t="s">
        <v>4379</v>
      </c>
      <c r="K2228">
        <v>137297</v>
      </c>
    </row>
    <row r="2229" spans="1:11" x14ac:dyDescent="0.25">
      <c r="A2229" t="s">
        <v>4354</v>
      </c>
      <c r="B2229" t="s">
        <v>4379</v>
      </c>
      <c r="C2229" t="s">
        <v>7302</v>
      </c>
      <c r="D2229" t="s">
        <v>7303</v>
      </c>
      <c r="E2229">
        <v>1927</v>
      </c>
      <c r="F2229" t="str">
        <f t="shared" si="35"/>
        <v>20th</v>
      </c>
      <c r="H2229" t="s">
        <v>4402</v>
      </c>
      <c r="J2229" t="s">
        <v>4442</v>
      </c>
      <c r="K2229">
        <v>104552</v>
      </c>
    </row>
    <row r="2230" spans="1:11" x14ac:dyDescent="0.25">
      <c r="A2230" t="s">
        <v>4354</v>
      </c>
      <c r="B2230" t="s">
        <v>7796</v>
      </c>
      <c r="C2230" t="s">
        <v>7192</v>
      </c>
      <c r="D2230" t="s">
        <v>7795</v>
      </c>
      <c r="E2230">
        <v>1954</v>
      </c>
      <c r="F2230" t="str">
        <f t="shared" si="35"/>
        <v>20th</v>
      </c>
      <c r="H2230" t="s">
        <v>4417</v>
      </c>
      <c r="J2230" t="s">
        <v>4379</v>
      </c>
      <c r="K2230">
        <v>7068</v>
      </c>
    </row>
    <row r="2231" spans="1:11" x14ac:dyDescent="0.25">
      <c r="A2231" t="s">
        <v>4354</v>
      </c>
      <c r="B2231" t="s">
        <v>7832</v>
      </c>
      <c r="C2231" t="s">
        <v>7192</v>
      </c>
      <c r="D2231" t="s">
        <v>7831</v>
      </c>
      <c r="E2231">
        <v>1958</v>
      </c>
      <c r="F2231" t="str">
        <f t="shared" si="35"/>
        <v>20th</v>
      </c>
      <c r="H2231" t="s">
        <v>4417</v>
      </c>
      <c r="J2231" t="s">
        <v>4379</v>
      </c>
      <c r="K2231">
        <v>162031</v>
      </c>
    </row>
    <row r="2232" spans="1:11" x14ac:dyDescent="0.25">
      <c r="A2232" t="s">
        <v>4354</v>
      </c>
      <c r="B2232" t="s">
        <v>7648</v>
      </c>
      <c r="C2232" t="s">
        <v>7192</v>
      </c>
      <c r="D2232" t="s">
        <v>7647</v>
      </c>
      <c r="E2232">
        <v>1944</v>
      </c>
      <c r="F2232" t="str">
        <f t="shared" si="35"/>
        <v>20th</v>
      </c>
      <c r="H2232" t="s">
        <v>4417</v>
      </c>
      <c r="J2232" t="s">
        <v>4379</v>
      </c>
      <c r="K2232">
        <v>111814</v>
      </c>
    </row>
    <row r="2233" spans="1:11" x14ac:dyDescent="0.25">
      <c r="A2233" t="s">
        <v>4354</v>
      </c>
      <c r="B2233" t="s">
        <v>7357</v>
      </c>
      <c r="C2233" t="s">
        <v>7192</v>
      </c>
      <c r="D2233" t="s">
        <v>7356</v>
      </c>
      <c r="E2233">
        <v>1929</v>
      </c>
      <c r="F2233" t="str">
        <f t="shared" si="35"/>
        <v>20th</v>
      </c>
      <c r="H2233" t="s">
        <v>4417</v>
      </c>
      <c r="J2233" t="s">
        <v>4379</v>
      </c>
      <c r="K2233">
        <v>49789</v>
      </c>
    </row>
    <row r="2234" spans="1:11" x14ac:dyDescent="0.25">
      <c r="A2234" t="s">
        <v>4354</v>
      </c>
      <c r="B2234" t="s">
        <v>7786</v>
      </c>
      <c r="C2234" t="s">
        <v>7192</v>
      </c>
      <c r="D2234" t="s">
        <v>7785</v>
      </c>
      <c r="E2234">
        <v>1952</v>
      </c>
      <c r="F2234" t="str">
        <f t="shared" si="35"/>
        <v>20th</v>
      </c>
      <c r="H2234" t="s">
        <v>4417</v>
      </c>
      <c r="J2234" t="s">
        <v>4379</v>
      </c>
      <c r="K2234">
        <v>191810</v>
      </c>
    </row>
    <row r="2235" spans="1:11" x14ac:dyDescent="0.25">
      <c r="A2235" t="s">
        <v>4354</v>
      </c>
      <c r="B2235" t="s">
        <v>7194</v>
      </c>
      <c r="C2235" t="s">
        <v>7192</v>
      </c>
      <c r="D2235" t="s">
        <v>7193</v>
      </c>
      <c r="E2235">
        <v>1922</v>
      </c>
      <c r="F2235" t="str">
        <f t="shared" si="35"/>
        <v>20th</v>
      </c>
      <c r="H2235" t="s">
        <v>4417</v>
      </c>
      <c r="J2235" t="s">
        <v>4379</v>
      </c>
      <c r="K2235">
        <v>152090</v>
      </c>
    </row>
    <row r="2236" spans="1:11" x14ac:dyDescent="0.25">
      <c r="A2236" t="s">
        <v>4354</v>
      </c>
      <c r="B2236" t="s">
        <v>7897</v>
      </c>
      <c r="C2236" t="s">
        <v>7192</v>
      </c>
      <c r="D2236" t="s">
        <v>7833</v>
      </c>
      <c r="E2236">
        <v>1958</v>
      </c>
      <c r="F2236" t="str">
        <f t="shared" si="35"/>
        <v>20th</v>
      </c>
      <c r="H2236" t="s">
        <v>4417</v>
      </c>
      <c r="J2236" t="s">
        <v>4379</v>
      </c>
      <c r="K2236">
        <v>88665</v>
      </c>
    </row>
    <row r="2237" spans="1:11" x14ac:dyDescent="0.25">
      <c r="A2237" t="s">
        <v>4354</v>
      </c>
      <c r="B2237" t="s">
        <v>7714</v>
      </c>
      <c r="C2237" t="s">
        <v>7192</v>
      </c>
      <c r="D2237" t="s">
        <v>7713</v>
      </c>
      <c r="E2237">
        <v>1947</v>
      </c>
      <c r="F2237" t="str">
        <f t="shared" si="35"/>
        <v>20th</v>
      </c>
      <c r="H2237" t="s">
        <v>4417</v>
      </c>
      <c r="J2237" t="s">
        <v>4379</v>
      </c>
      <c r="K2237">
        <v>188184</v>
      </c>
    </row>
    <row r="2238" spans="1:11" x14ac:dyDescent="0.25">
      <c r="A2238" t="s">
        <v>4354</v>
      </c>
      <c r="B2238" t="s">
        <v>7329</v>
      </c>
      <c r="C2238" t="s">
        <v>7192</v>
      </c>
      <c r="D2238" t="s">
        <v>7328</v>
      </c>
      <c r="E2238">
        <v>1928</v>
      </c>
      <c r="F2238" t="str">
        <f t="shared" si="35"/>
        <v>20th</v>
      </c>
      <c r="H2238" t="s">
        <v>4417</v>
      </c>
      <c r="J2238" t="s">
        <v>4379</v>
      </c>
      <c r="K2238">
        <v>90017</v>
      </c>
    </row>
    <row r="2239" spans="1:11" x14ac:dyDescent="0.25">
      <c r="A2239" t="s">
        <v>4354</v>
      </c>
      <c r="B2239" t="s">
        <v>7697</v>
      </c>
      <c r="C2239" t="s">
        <v>7192</v>
      </c>
      <c r="D2239" t="s">
        <v>7696</v>
      </c>
      <c r="E2239">
        <v>1946</v>
      </c>
      <c r="F2239" t="str">
        <f t="shared" si="35"/>
        <v>20th</v>
      </c>
      <c r="H2239" t="s">
        <v>4417</v>
      </c>
      <c r="J2239" t="s">
        <v>4379</v>
      </c>
      <c r="K2239">
        <v>10254</v>
      </c>
    </row>
    <row r="2240" spans="1:11" x14ac:dyDescent="0.25">
      <c r="A2240" t="s">
        <v>4354</v>
      </c>
      <c r="B2240" t="s">
        <v>8855</v>
      </c>
      <c r="C2240" t="s">
        <v>6596</v>
      </c>
      <c r="D2240" t="s">
        <v>7037</v>
      </c>
      <c r="E2240">
        <v>1911</v>
      </c>
      <c r="F2240" t="str">
        <f t="shared" si="35"/>
        <v>20th</v>
      </c>
      <c r="H2240" t="s">
        <v>4472</v>
      </c>
      <c r="J2240" t="s">
        <v>4379</v>
      </c>
      <c r="K2240">
        <v>22608</v>
      </c>
    </row>
    <row r="2241" spans="1:11" x14ac:dyDescent="0.25">
      <c r="A2241" t="s">
        <v>4354</v>
      </c>
      <c r="B2241" t="s">
        <v>4379</v>
      </c>
      <c r="C2241" t="s">
        <v>6596</v>
      </c>
      <c r="D2241" t="s">
        <v>7013</v>
      </c>
      <c r="E2241">
        <v>1910</v>
      </c>
      <c r="F2241" t="str">
        <f t="shared" si="35"/>
        <v>20th</v>
      </c>
      <c r="H2241" t="s">
        <v>4472</v>
      </c>
      <c r="J2241" t="s">
        <v>4379</v>
      </c>
      <c r="K2241">
        <v>13669</v>
      </c>
    </row>
    <row r="2242" spans="1:11" x14ac:dyDescent="0.25">
      <c r="A2242" t="s">
        <v>4354</v>
      </c>
      <c r="B2242" t="s">
        <v>4379</v>
      </c>
      <c r="C2242" t="s">
        <v>6596</v>
      </c>
      <c r="D2242" t="s">
        <v>7115</v>
      </c>
      <c r="E2242">
        <v>1916</v>
      </c>
      <c r="F2242" t="str">
        <f t="shared" si="35"/>
        <v>20th</v>
      </c>
      <c r="H2242" t="s">
        <v>4472</v>
      </c>
      <c r="J2242" t="s">
        <v>4379</v>
      </c>
      <c r="K2242">
        <v>9854</v>
      </c>
    </row>
    <row r="2243" spans="1:11" x14ac:dyDescent="0.25">
      <c r="A2243" t="s">
        <v>4354</v>
      </c>
      <c r="B2243" t="s">
        <v>8856</v>
      </c>
      <c r="C2243" t="s">
        <v>6596</v>
      </c>
      <c r="D2243" t="s">
        <v>7086</v>
      </c>
      <c r="E2243">
        <v>1914</v>
      </c>
      <c r="F2243" t="str">
        <f t="shared" si="35"/>
        <v>20th</v>
      </c>
      <c r="H2243" t="s">
        <v>4472</v>
      </c>
      <c r="J2243" t="s">
        <v>4379</v>
      </c>
      <c r="K2243">
        <v>34318</v>
      </c>
    </row>
    <row r="2244" spans="1:11" x14ac:dyDescent="0.25">
      <c r="A2244" t="s">
        <v>4354</v>
      </c>
      <c r="B2244" t="s">
        <v>4379</v>
      </c>
      <c r="C2244" t="s">
        <v>6596</v>
      </c>
      <c r="D2244" t="s">
        <v>7087</v>
      </c>
      <c r="E2244">
        <v>1914</v>
      </c>
      <c r="F2244" t="str">
        <f t="shared" si="35"/>
        <v>20th</v>
      </c>
      <c r="H2244" t="s">
        <v>4472</v>
      </c>
      <c r="J2244" t="s">
        <v>4442</v>
      </c>
      <c r="K2244">
        <v>65522</v>
      </c>
    </row>
    <row r="2245" spans="1:11" x14ac:dyDescent="0.25">
      <c r="A2245" t="s">
        <v>4354</v>
      </c>
      <c r="B2245" t="s">
        <v>4379</v>
      </c>
      <c r="C2245" t="s">
        <v>6596</v>
      </c>
      <c r="D2245" t="s">
        <v>6973</v>
      </c>
      <c r="E2245">
        <v>1907</v>
      </c>
      <c r="F2245" t="str">
        <f t="shared" si="35"/>
        <v>20th</v>
      </c>
      <c r="H2245" t="s">
        <v>4472</v>
      </c>
      <c r="J2245" t="s">
        <v>4379</v>
      </c>
      <c r="K2245">
        <v>53013</v>
      </c>
    </row>
    <row r="2246" spans="1:11" x14ac:dyDescent="0.25">
      <c r="A2246" t="s">
        <v>4354</v>
      </c>
      <c r="B2246" t="s">
        <v>4379</v>
      </c>
      <c r="C2246" t="s">
        <v>6596</v>
      </c>
      <c r="D2246" t="s">
        <v>6974</v>
      </c>
      <c r="E2246">
        <v>1907</v>
      </c>
      <c r="F2246" t="str">
        <f t="shared" si="35"/>
        <v>20th</v>
      </c>
      <c r="H2246" t="s">
        <v>4472</v>
      </c>
      <c r="J2246" t="s">
        <v>4379</v>
      </c>
      <c r="K2246">
        <v>44918</v>
      </c>
    </row>
    <row r="2247" spans="1:11" x14ac:dyDescent="0.25">
      <c r="A2247" t="s">
        <v>4354</v>
      </c>
      <c r="B2247" t="s">
        <v>4379</v>
      </c>
      <c r="C2247" t="s">
        <v>6596</v>
      </c>
      <c r="D2247" t="s">
        <v>6943</v>
      </c>
      <c r="E2247">
        <v>1905</v>
      </c>
      <c r="F2247" t="str">
        <f t="shared" si="35"/>
        <v>20th</v>
      </c>
      <c r="H2247" t="s">
        <v>4472</v>
      </c>
      <c r="J2247" t="s">
        <v>4379</v>
      </c>
      <c r="K2247">
        <v>38861</v>
      </c>
    </row>
    <row r="2248" spans="1:11" x14ac:dyDescent="0.25">
      <c r="A2248" t="s">
        <v>4354</v>
      </c>
      <c r="B2248" t="s">
        <v>8857</v>
      </c>
      <c r="C2248" t="s">
        <v>6596</v>
      </c>
      <c r="D2248" t="s">
        <v>6957</v>
      </c>
      <c r="E2248">
        <v>1906</v>
      </c>
      <c r="F2248" t="str">
        <f t="shared" si="35"/>
        <v>20th</v>
      </c>
      <c r="H2248" t="s">
        <v>4472</v>
      </c>
      <c r="J2248" t="s">
        <v>4379</v>
      </c>
      <c r="K2248">
        <v>46821</v>
      </c>
    </row>
    <row r="2249" spans="1:11" x14ac:dyDescent="0.25">
      <c r="A2249" t="s">
        <v>4354</v>
      </c>
      <c r="B2249" t="s">
        <v>4379</v>
      </c>
      <c r="C2249" t="s">
        <v>6596</v>
      </c>
      <c r="D2249" t="s">
        <v>6998</v>
      </c>
      <c r="E2249">
        <v>1909</v>
      </c>
      <c r="F2249" t="str">
        <f t="shared" si="35"/>
        <v>20th</v>
      </c>
      <c r="H2249" t="s">
        <v>4472</v>
      </c>
      <c r="J2249" t="s">
        <v>4379</v>
      </c>
      <c r="K2249">
        <v>30955</v>
      </c>
    </row>
    <row r="2250" spans="1:11" x14ac:dyDescent="0.25">
      <c r="A2250" t="s">
        <v>4354</v>
      </c>
      <c r="B2250" t="s">
        <v>4379</v>
      </c>
      <c r="C2250" t="s">
        <v>6596</v>
      </c>
      <c r="D2250" t="s">
        <v>7038</v>
      </c>
      <c r="E2250">
        <v>1911</v>
      </c>
      <c r="F2250" t="str">
        <f t="shared" si="35"/>
        <v>20th</v>
      </c>
      <c r="H2250" t="s">
        <v>4472</v>
      </c>
      <c r="J2250" t="s">
        <v>4379</v>
      </c>
      <c r="K2250">
        <v>16882</v>
      </c>
    </row>
    <row r="2251" spans="1:11" x14ac:dyDescent="0.25">
      <c r="A2251" t="s">
        <v>4354</v>
      </c>
      <c r="B2251" t="s">
        <v>4379</v>
      </c>
      <c r="C2251" t="s">
        <v>6596</v>
      </c>
      <c r="D2251" t="s">
        <v>7108</v>
      </c>
      <c r="E2251">
        <v>1915</v>
      </c>
      <c r="F2251" t="str">
        <f t="shared" si="35"/>
        <v>20th</v>
      </c>
      <c r="H2251" t="s">
        <v>4472</v>
      </c>
      <c r="J2251" t="s">
        <v>4379</v>
      </c>
      <c r="K2251">
        <v>22879</v>
      </c>
    </row>
    <row r="2252" spans="1:11" x14ac:dyDescent="0.25">
      <c r="A2252" t="s">
        <v>4354</v>
      </c>
      <c r="B2252" t="s">
        <v>4379</v>
      </c>
      <c r="C2252" t="s">
        <v>6596</v>
      </c>
      <c r="D2252" t="s">
        <v>7039</v>
      </c>
      <c r="E2252">
        <v>1911</v>
      </c>
      <c r="F2252" t="str">
        <f t="shared" si="35"/>
        <v>20th</v>
      </c>
      <c r="H2252" t="s">
        <v>4472</v>
      </c>
      <c r="J2252" t="s">
        <v>4379</v>
      </c>
      <c r="K2252">
        <v>13095</v>
      </c>
    </row>
    <row r="2253" spans="1:11" x14ac:dyDescent="0.25">
      <c r="A2253" t="s">
        <v>4354</v>
      </c>
      <c r="B2253" t="s">
        <v>4379</v>
      </c>
      <c r="C2253" t="s">
        <v>6596</v>
      </c>
      <c r="D2253" t="s">
        <v>6985</v>
      </c>
      <c r="E2253">
        <v>1908</v>
      </c>
      <c r="F2253" t="str">
        <f t="shared" si="35"/>
        <v>20th</v>
      </c>
      <c r="H2253" t="s">
        <v>4472</v>
      </c>
      <c r="J2253" t="s">
        <v>4379</v>
      </c>
      <c r="K2253">
        <v>56823</v>
      </c>
    </row>
    <row r="2254" spans="1:11" x14ac:dyDescent="0.25">
      <c r="A2254" t="s">
        <v>4354</v>
      </c>
      <c r="B2254" t="s">
        <v>4379</v>
      </c>
      <c r="C2254" t="s">
        <v>6596</v>
      </c>
      <c r="D2254" t="s">
        <v>7014</v>
      </c>
      <c r="E2254">
        <v>1910</v>
      </c>
      <c r="F2254" t="str">
        <f t="shared" si="35"/>
        <v>20th</v>
      </c>
      <c r="H2254" t="s">
        <v>4472</v>
      </c>
      <c r="J2254" t="s">
        <v>4379</v>
      </c>
      <c r="K2254">
        <v>19585</v>
      </c>
    </row>
    <row r="2255" spans="1:11" x14ac:dyDescent="0.25">
      <c r="A2255" t="s">
        <v>4354</v>
      </c>
      <c r="B2255" t="s">
        <v>4379</v>
      </c>
      <c r="C2255" t="s">
        <v>6596</v>
      </c>
      <c r="D2255" t="s">
        <v>7069</v>
      </c>
      <c r="E2255">
        <v>1913</v>
      </c>
      <c r="F2255" t="str">
        <f t="shared" si="35"/>
        <v>20th</v>
      </c>
      <c r="H2255" t="s">
        <v>4472</v>
      </c>
      <c r="J2255" t="s">
        <v>4379</v>
      </c>
      <c r="K2255">
        <v>9437</v>
      </c>
    </row>
    <row r="2256" spans="1:11" x14ac:dyDescent="0.25">
      <c r="A2256" t="s">
        <v>4354</v>
      </c>
      <c r="B2256" t="s">
        <v>4379</v>
      </c>
      <c r="C2256" t="s">
        <v>6596</v>
      </c>
      <c r="D2256" t="s">
        <v>7169</v>
      </c>
      <c r="E2256">
        <v>1921</v>
      </c>
      <c r="F2256" t="str">
        <f t="shared" si="35"/>
        <v>20th</v>
      </c>
      <c r="H2256" t="s">
        <v>4472</v>
      </c>
      <c r="J2256" t="s">
        <v>4379</v>
      </c>
      <c r="K2256">
        <v>43735</v>
      </c>
    </row>
    <row r="2257" spans="1:11" x14ac:dyDescent="0.25">
      <c r="A2257" t="s">
        <v>4354</v>
      </c>
      <c r="B2257" t="s">
        <v>4379</v>
      </c>
      <c r="C2257" t="s">
        <v>6596</v>
      </c>
      <c r="D2257" t="s">
        <v>7170</v>
      </c>
      <c r="E2257">
        <v>1921</v>
      </c>
      <c r="F2257" t="str">
        <f t="shared" si="35"/>
        <v>20th</v>
      </c>
      <c r="H2257" t="s">
        <v>4472</v>
      </c>
      <c r="J2257" t="s">
        <v>4379</v>
      </c>
      <c r="K2257">
        <v>889</v>
      </c>
    </row>
    <row r="2258" spans="1:11" x14ac:dyDescent="0.25">
      <c r="A2258" t="s">
        <v>4354</v>
      </c>
      <c r="B2258" t="s">
        <v>4379</v>
      </c>
      <c r="C2258" t="s">
        <v>7228</v>
      </c>
      <c r="D2258" t="s">
        <v>7229</v>
      </c>
      <c r="E2258">
        <v>1923</v>
      </c>
      <c r="F2258" t="str">
        <f t="shared" si="35"/>
        <v>20th</v>
      </c>
      <c r="H2258" t="s">
        <v>4472</v>
      </c>
      <c r="J2258" t="s">
        <v>4442</v>
      </c>
      <c r="K2258">
        <v>18762</v>
      </c>
    </row>
    <row r="2259" spans="1:11" x14ac:dyDescent="0.25">
      <c r="A2259" t="s">
        <v>4354</v>
      </c>
      <c r="B2259" t="s">
        <v>8858</v>
      </c>
      <c r="C2259" t="s">
        <v>7358</v>
      </c>
      <c r="D2259" t="s">
        <v>7359</v>
      </c>
      <c r="E2259">
        <v>1929</v>
      </c>
      <c r="F2259" t="str">
        <f t="shared" si="35"/>
        <v>20th</v>
      </c>
      <c r="H2259" t="s">
        <v>4481</v>
      </c>
      <c r="J2259" t="s">
        <v>4442</v>
      </c>
      <c r="K2259">
        <v>155874</v>
      </c>
    </row>
    <row r="2260" spans="1:11" x14ac:dyDescent="0.25">
      <c r="A2260" t="s">
        <v>4354</v>
      </c>
      <c r="B2260" t="s">
        <v>4379</v>
      </c>
      <c r="C2260" t="s">
        <v>6451</v>
      </c>
      <c r="D2260" t="s">
        <v>6928</v>
      </c>
      <c r="E2260">
        <v>1904</v>
      </c>
      <c r="F2260" t="str">
        <f t="shared" si="35"/>
        <v>20th</v>
      </c>
      <c r="H2260" t="s">
        <v>4378</v>
      </c>
      <c r="J2260" t="s">
        <v>4442</v>
      </c>
      <c r="K2260">
        <v>15664</v>
      </c>
    </row>
    <row r="2261" spans="1:11" x14ac:dyDescent="0.25">
      <c r="A2261" t="s">
        <v>4354</v>
      </c>
      <c r="B2261" t="s">
        <v>8859</v>
      </c>
      <c r="C2261" t="s">
        <v>6451</v>
      </c>
      <c r="D2261" t="s">
        <v>7195</v>
      </c>
      <c r="E2261">
        <v>1922</v>
      </c>
      <c r="F2261" t="str">
        <f t="shared" si="35"/>
        <v>20th</v>
      </c>
      <c r="H2261" t="s">
        <v>4378</v>
      </c>
      <c r="J2261" t="s">
        <v>4442</v>
      </c>
      <c r="K2261">
        <v>64355</v>
      </c>
    </row>
    <row r="2262" spans="1:11" x14ac:dyDescent="0.25">
      <c r="A2262" t="s">
        <v>4354</v>
      </c>
      <c r="B2262" t="s">
        <v>7233</v>
      </c>
      <c r="C2262" t="s">
        <v>6451</v>
      </c>
      <c r="D2262" t="s">
        <v>7232</v>
      </c>
      <c r="E2262">
        <v>1923</v>
      </c>
      <c r="F2262" t="str">
        <f t="shared" si="35"/>
        <v>20th</v>
      </c>
      <c r="H2262" t="s">
        <v>4417</v>
      </c>
      <c r="J2262" t="s">
        <v>4379</v>
      </c>
      <c r="K2262">
        <v>35484</v>
      </c>
    </row>
    <row r="2263" spans="1:11" x14ac:dyDescent="0.25">
      <c r="A2263" t="s">
        <v>4354</v>
      </c>
      <c r="B2263" t="s">
        <v>8860</v>
      </c>
      <c r="C2263" t="s">
        <v>6451</v>
      </c>
      <c r="D2263" t="s">
        <v>7127</v>
      </c>
      <c r="E2263">
        <v>1918</v>
      </c>
      <c r="F2263" t="str">
        <f t="shared" si="35"/>
        <v>20th</v>
      </c>
      <c r="H2263" t="s">
        <v>4378</v>
      </c>
      <c r="J2263" t="s">
        <v>4442</v>
      </c>
      <c r="K2263">
        <v>61946</v>
      </c>
    </row>
    <row r="2264" spans="1:11" x14ac:dyDescent="0.25">
      <c r="A2264" t="s">
        <v>4354</v>
      </c>
      <c r="B2264" t="s">
        <v>8861</v>
      </c>
      <c r="C2264" t="s">
        <v>6451</v>
      </c>
      <c r="D2264" t="s">
        <v>7057</v>
      </c>
      <c r="E2264">
        <v>1912</v>
      </c>
      <c r="F2264" t="str">
        <f t="shared" si="35"/>
        <v>20th</v>
      </c>
      <c r="H2264" t="s">
        <v>4378</v>
      </c>
      <c r="J2264" t="s">
        <v>4442</v>
      </c>
      <c r="K2264">
        <v>71884</v>
      </c>
    </row>
    <row r="2265" spans="1:11" x14ac:dyDescent="0.25">
      <c r="A2265" t="s">
        <v>4354</v>
      </c>
      <c r="B2265" t="s">
        <v>7000</v>
      </c>
      <c r="C2265" t="s">
        <v>6451</v>
      </c>
      <c r="D2265" t="s">
        <v>6999</v>
      </c>
      <c r="E2265">
        <v>1909</v>
      </c>
      <c r="F2265" t="str">
        <f t="shared" si="35"/>
        <v>20th</v>
      </c>
      <c r="H2265" t="s">
        <v>4378</v>
      </c>
      <c r="J2265" t="s">
        <v>4379</v>
      </c>
      <c r="K2265">
        <v>42942</v>
      </c>
    </row>
    <row r="2266" spans="1:11" x14ac:dyDescent="0.25">
      <c r="A2266" t="s">
        <v>4354</v>
      </c>
      <c r="B2266" t="s">
        <v>7231</v>
      </c>
      <c r="C2266" t="s">
        <v>6451</v>
      </c>
      <c r="D2266" t="s">
        <v>7230</v>
      </c>
      <c r="E2266">
        <v>1923</v>
      </c>
      <c r="F2266" t="str">
        <f t="shared" si="35"/>
        <v>20th</v>
      </c>
      <c r="H2266" t="s">
        <v>4378</v>
      </c>
      <c r="J2266" t="s">
        <v>4379</v>
      </c>
      <c r="K2266">
        <v>49025</v>
      </c>
    </row>
    <row r="2267" spans="1:11" x14ac:dyDescent="0.25">
      <c r="A2267" t="s">
        <v>4354</v>
      </c>
      <c r="B2267" t="s">
        <v>4379</v>
      </c>
      <c r="C2267" t="s">
        <v>6451</v>
      </c>
      <c r="D2267" t="s">
        <v>6986</v>
      </c>
      <c r="E2267">
        <v>1908</v>
      </c>
      <c r="F2267" t="str">
        <f t="shared" si="35"/>
        <v>20th</v>
      </c>
      <c r="H2267" t="s">
        <v>4378</v>
      </c>
      <c r="J2267" t="s">
        <v>4442</v>
      </c>
      <c r="K2267">
        <v>84756</v>
      </c>
    </row>
    <row r="2268" spans="1:11" x14ac:dyDescent="0.25">
      <c r="A2268" t="s">
        <v>4354</v>
      </c>
      <c r="B2268" t="s">
        <v>8862</v>
      </c>
      <c r="C2268" t="s">
        <v>6929</v>
      </c>
      <c r="D2268" t="s">
        <v>6930</v>
      </c>
      <c r="E2268">
        <v>1904</v>
      </c>
      <c r="F2268" t="str">
        <f t="shared" si="35"/>
        <v>20th</v>
      </c>
      <c r="H2268" t="s">
        <v>4378</v>
      </c>
      <c r="J2268" t="s">
        <v>4442</v>
      </c>
      <c r="K2268">
        <v>71998</v>
      </c>
    </row>
    <row r="2269" spans="1:11" x14ac:dyDescent="0.25">
      <c r="A2269" t="s">
        <v>4354</v>
      </c>
      <c r="B2269" t="s">
        <v>8863</v>
      </c>
      <c r="C2269" t="s">
        <v>7797</v>
      </c>
      <c r="D2269" t="s">
        <v>7798</v>
      </c>
      <c r="E2269">
        <v>1954</v>
      </c>
      <c r="F2269" t="str">
        <f t="shared" si="35"/>
        <v>20th</v>
      </c>
      <c r="H2269" t="s">
        <v>4481</v>
      </c>
      <c r="J2269" t="s">
        <v>4442</v>
      </c>
      <c r="K2269">
        <v>192282</v>
      </c>
    </row>
    <row r="2270" spans="1:11" x14ac:dyDescent="0.25">
      <c r="A2270" t="s">
        <v>4354</v>
      </c>
      <c r="B2270" t="s">
        <v>8864</v>
      </c>
      <c r="C2270" t="s">
        <v>7797</v>
      </c>
      <c r="D2270" t="s">
        <v>7836</v>
      </c>
      <c r="E2270">
        <v>1959</v>
      </c>
      <c r="F2270" t="str">
        <f t="shared" si="35"/>
        <v>20th</v>
      </c>
      <c r="H2270" t="s">
        <v>4481</v>
      </c>
      <c r="J2270" t="s">
        <v>4442</v>
      </c>
      <c r="K2270">
        <v>192393</v>
      </c>
    </row>
    <row r="2271" spans="1:11" x14ac:dyDescent="0.25">
      <c r="A2271" t="s">
        <v>4354</v>
      </c>
      <c r="B2271" t="s">
        <v>8865</v>
      </c>
      <c r="C2271" t="s">
        <v>7797</v>
      </c>
      <c r="D2271" t="s">
        <v>7817</v>
      </c>
      <c r="E2271">
        <v>1956</v>
      </c>
      <c r="F2271" t="str">
        <f t="shared" si="35"/>
        <v>20th</v>
      </c>
      <c r="H2271" t="s">
        <v>4481</v>
      </c>
      <c r="J2271" t="s">
        <v>4442</v>
      </c>
      <c r="K2271">
        <v>208002</v>
      </c>
    </row>
    <row r="2272" spans="1:11" x14ac:dyDescent="0.25">
      <c r="A2272" t="s">
        <v>4354</v>
      </c>
      <c r="B2272" t="s">
        <v>8866</v>
      </c>
      <c r="C2272" t="s">
        <v>6903</v>
      </c>
      <c r="D2272" t="s">
        <v>6904</v>
      </c>
      <c r="E2272">
        <v>1902</v>
      </c>
      <c r="F2272" t="str">
        <f t="shared" si="35"/>
        <v>20th</v>
      </c>
      <c r="H2272" t="s">
        <v>4402</v>
      </c>
      <c r="J2272" t="s">
        <v>4442</v>
      </c>
      <c r="K2272">
        <v>61753</v>
      </c>
    </row>
    <row r="2273" spans="1:11" x14ac:dyDescent="0.25">
      <c r="A2273" t="s">
        <v>4354</v>
      </c>
      <c r="B2273" t="s">
        <v>4379</v>
      </c>
      <c r="C2273" t="s">
        <v>6454</v>
      </c>
      <c r="D2273" t="s">
        <v>6905</v>
      </c>
      <c r="E2273">
        <v>1902</v>
      </c>
      <c r="F2273" t="str">
        <f t="shared" si="35"/>
        <v>20th</v>
      </c>
      <c r="H2273" t="s">
        <v>4481</v>
      </c>
      <c r="J2273" t="s">
        <v>4379</v>
      </c>
      <c r="K2273">
        <v>51485</v>
      </c>
    </row>
    <row r="2274" spans="1:11" x14ac:dyDescent="0.25">
      <c r="A2274" t="s">
        <v>4354</v>
      </c>
      <c r="B2274" t="s">
        <v>8867</v>
      </c>
      <c r="C2274" t="s">
        <v>7736</v>
      </c>
      <c r="D2274" t="s">
        <v>7737</v>
      </c>
      <c r="E2274">
        <v>1948</v>
      </c>
      <c r="F2274" t="str">
        <f t="shared" ref="F2274:F2337" si="36">IF(E2274&lt;1200,"12th",IF(AND(1199&lt;E2274,E2274&lt;1300),"13th",IF(AND(1299&lt;E2274,E2274&lt;1400),"14th",IF(AND(1399&lt;E2274,E2274&lt;1500),"15th",IF(AND(1499&lt;E2274,E2274&lt;1600),"16th",IF(AND(1599&lt;E2274,E2274&lt;1700),"17th",IF(AND(1699&lt;E2274,E2274&lt;1800),"18th",IF(AND(1799&lt;E2274,E2274&lt;1900),"19th",IF(AND(1899&lt;E2274,E2274&lt;2000),"20th",)))))))))</f>
        <v>20th</v>
      </c>
      <c r="H2274" t="s">
        <v>4382</v>
      </c>
      <c r="J2274" t="s">
        <v>4383</v>
      </c>
      <c r="K2274">
        <v>10501</v>
      </c>
    </row>
    <row r="2275" spans="1:11" x14ac:dyDescent="0.25">
      <c r="A2275" t="s">
        <v>4354</v>
      </c>
      <c r="B2275" t="s">
        <v>8868</v>
      </c>
      <c r="C2275" t="s">
        <v>7265</v>
      </c>
      <c r="D2275" t="s">
        <v>7266</v>
      </c>
      <c r="E2275">
        <v>1925</v>
      </c>
      <c r="F2275" t="str">
        <f t="shared" si="36"/>
        <v>20th</v>
      </c>
      <c r="H2275" t="s">
        <v>4378</v>
      </c>
      <c r="J2275" t="s">
        <v>4442</v>
      </c>
      <c r="K2275">
        <v>73471</v>
      </c>
    </row>
    <row r="2276" spans="1:11" x14ac:dyDescent="0.25">
      <c r="A2276" t="s">
        <v>4354</v>
      </c>
      <c r="B2276" t="s">
        <v>4379</v>
      </c>
      <c r="C2276" t="s">
        <v>7070</v>
      </c>
      <c r="D2276" t="s">
        <v>7071</v>
      </c>
      <c r="E2276">
        <v>1913</v>
      </c>
      <c r="F2276" t="str">
        <f t="shared" si="36"/>
        <v>20th</v>
      </c>
      <c r="H2276" t="s">
        <v>4382</v>
      </c>
      <c r="J2276" t="s">
        <v>4383</v>
      </c>
      <c r="K2276">
        <v>6520</v>
      </c>
    </row>
    <row r="2277" spans="1:11" x14ac:dyDescent="0.25">
      <c r="A2277" t="s">
        <v>4354</v>
      </c>
      <c r="B2277" t="s">
        <v>8869</v>
      </c>
      <c r="C2277" t="s">
        <v>7455</v>
      </c>
      <c r="D2277" t="s">
        <v>7456</v>
      </c>
      <c r="E2277">
        <v>1934</v>
      </c>
      <c r="F2277" t="str">
        <f t="shared" si="36"/>
        <v>20th</v>
      </c>
      <c r="H2277" t="s">
        <v>4472</v>
      </c>
      <c r="J2277" t="s">
        <v>4442</v>
      </c>
      <c r="K2277">
        <v>24664</v>
      </c>
    </row>
    <row r="2278" spans="1:11" x14ac:dyDescent="0.25">
      <c r="A2278" t="s">
        <v>4354</v>
      </c>
      <c r="B2278" t="s">
        <v>8870</v>
      </c>
      <c r="C2278" t="s">
        <v>6726</v>
      </c>
      <c r="D2278" t="s">
        <v>7777</v>
      </c>
      <c r="E2278">
        <v>1951</v>
      </c>
      <c r="F2278" t="str">
        <f t="shared" si="36"/>
        <v>20th</v>
      </c>
      <c r="H2278" t="s">
        <v>4481</v>
      </c>
      <c r="J2278" t="s">
        <v>4442</v>
      </c>
      <c r="K2278">
        <v>34256</v>
      </c>
    </row>
    <row r="2279" spans="1:11" x14ac:dyDescent="0.25">
      <c r="A2279" t="s">
        <v>4354</v>
      </c>
      <c r="B2279" t="s">
        <v>8871</v>
      </c>
      <c r="C2279" t="s">
        <v>6726</v>
      </c>
      <c r="D2279" t="s">
        <v>7572</v>
      </c>
      <c r="E2279">
        <v>1939</v>
      </c>
      <c r="F2279" t="str">
        <f t="shared" si="36"/>
        <v>20th</v>
      </c>
      <c r="H2279" t="s">
        <v>4870</v>
      </c>
      <c r="J2279" t="s">
        <v>4442</v>
      </c>
      <c r="K2279">
        <v>10993</v>
      </c>
    </row>
    <row r="2280" spans="1:11" x14ac:dyDescent="0.25">
      <c r="A2280" t="s">
        <v>4354</v>
      </c>
      <c r="B2280" t="s">
        <v>4379</v>
      </c>
      <c r="C2280" t="s">
        <v>6726</v>
      </c>
      <c r="D2280" t="s">
        <v>7778</v>
      </c>
      <c r="E2280">
        <v>1951</v>
      </c>
      <c r="F2280" t="str">
        <f t="shared" si="36"/>
        <v>20th</v>
      </c>
      <c r="H2280" t="s">
        <v>4481</v>
      </c>
      <c r="J2280" t="s">
        <v>4442</v>
      </c>
      <c r="K2280">
        <v>14067</v>
      </c>
    </row>
    <row r="2281" spans="1:11" x14ac:dyDescent="0.25">
      <c r="A2281" t="s">
        <v>4354</v>
      </c>
      <c r="B2281" t="s">
        <v>4379</v>
      </c>
      <c r="C2281" t="s">
        <v>6726</v>
      </c>
      <c r="D2281" t="s">
        <v>7748</v>
      </c>
      <c r="E2281">
        <v>1949</v>
      </c>
      <c r="F2281" t="str">
        <f t="shared" si="36"/>
        <v>20th</v>
      </c>
      <c r="H2281" t="s">
        <v>4481</v>
      </c>
      <c r="J2281" t="s">
        <v>4442</v>
      </c>
      <c r="K2281">
        <v>15926</v>
      </c>
    </row>
    <row r="2282" spans="1:11" x14ac:dyDescent="0.25">
      <c r="A2282" t="s">
        <v>4354</v>
      </c>
      <c r="B2282" t="s">
        <v>8872</v>
      </c>
      <c r="C2282" t="s">
        <v>6726</v>
      </c>
      <c r="D2282" t="s">
        <v>7500</v>
      </c>
      <c r="E2282">
        <v>1936</v>
      </c>
      <c r="F2282" t="str">
        <f t="shared" si="36"/>
        <v>20th</v>
      </c>
      <c r="H2282" t="s">
        <v>4402</v>
      </c>
      <c r="J2282" t="s">
        <v>4442</v>
      </c>
      <c r="K2282">
        <v>23059</v>
      </c>
    </row>
    <row r="2283" spans="1:11" x14ac:dyDescent="0.25">
      <c r="A2283" t="s">
        <v>4354</v>
      </c>
      <c r="B2283" t="s">
        <v>8873</v>
      </c>
      <c r="C2283" t="s">
        <v>6726</v>
      </c>
      <c r="D2283" t="s">
        <v>7040</v>
      </c>
      <c r="E2283">
        <v>1911</v>
      </c>
      <c r="F2283" t="str">
        <f t="shared" si="36"/>
        <v>20th</v>
      </c>
      <c r="H2283" t="s">
        <v>4378</v>
      </c>
      <c r="J2283" t="s">
        <v>4442</v>
      </c>
      <c r="K2283">
        <v>27725</v>
      </c>
    </row>
    <row r="2284" spans="1:11" x14ac:dyDescent="0.25">
      <c r="A2284" t="s">
        <v>4354</v>
      </c>
      <c r="B2284" t="s">
        <v>8874</v>
      </c>
      <c r="C2284" t="s">
        <v>6726</v>
      </c>
      <c r="D2284" t="s">
        <v>7573</v>
      </c>
      <c r="E2284">
        <v>1939</v>
      </c>
      <c r="F2284" t="str">
        <f t="shared" si="36"/>
        <v>20th</v>
      </c>
      <c r="H2284" t="s">
        <v>4481</v>
      </c>
      <c r="J2284" t="s">
        <v>4442</v>
      </c>
      <c r="K2284">
        <v>484035</v>
      </c>
    </row>
    <row r="2285" spans="1:11" x14ac:dyDescent="0.25">
      <c r="A2285" t="s">
        <v>4354</v>
      </c>
      <c r="B2285" t="s">
        <v>8875</v>
      </c>
      <c r="C2285" t="s">
        <v>6726</v>
      </c>
      <c r="D2285" t="s">
        <v>7749</v>
      </c>
      <c r="E2285">
        <v>1949</v>
      </c>
      <c r="F2285" t="str">
        <f t="shared" si="36"/>
        <v>20th</v>
      </c>
      <c r="H2285" t="s">
        <v>4481</v>
      </c>
      <c r="J2285" t="s">
        <v>4442</v>
      </c>
      <c r="K2285">
        <v>123690</v>
      </c>
    </row>
    <row r="2286" spans="1:11" x14ac:dyDescent="0.25">
      <c r="A2286" t="s">
        <v>4354</v>
      </c>
      <c r="B2286" t="s">
        <v>8876</v>
      </c>
      <c r="C2286" t="s">
        <v>6726</v>
      </c>
      <c r="D2286" t="s">
        <v>7001</v>
      </c>
      <c r="E2286">
        <v>1909</v>
      </c>
      <c r="F2286" t="str">
        <f t="shared" si="36"/>
        <v>20th</v>
      </c>
      <c r="H2286" t="s">
        <v>4378</v>
      </c>
      <c r="J2286" t="s">
        <v>4442</v>
      </c>
      <c r="K2286">
        <v>39968</v>
      </c>
    </row>
    <row r="2287" spans="1:11" x14ac:dyDescent="0.25">
      <c r="A2287" t="s">
        <v>4354</v>
      </c>
      <c r="B2287" t="s">
        <v>8877</v>
      </c>
      <c r="C2287" t="s">
        <v>6726</v>
      </c>
      <c r="D2287" t="s">
        <v>7143</v>
      </c>
      <c r="E2287">
        <v>1919</v>
      </c>
      <c r="F2287" t="str">
        <f t="shared" si="36"/>
        <v>20th</v>
      </c>
      <c r="H2287" t="s">
        <v>4378</v>
      </c>
      <c r="J2287" t="s">
        <v>4442</v>
      </c>
      <c r="K2287">
        <v>20971</v>
      </c>
    </row>
    <row r="2288" spans="1:11" x14ac:dyDescent="0.25">
      <c r="A2288" t="s">
        <v>4354</v>
      </c>
      <c r="B2288" t="s">
        <v>4379</v>
      </c>
      <c r="C2288" t="s">
        <v>6726</v>
      </c>
      <c r="D2288" t="s">
        <v>6975</v>
      </c>
      <c r="E2288">
        <v>1907</v>
      </c>
      <c r="F2288" t="str">
        <f t="shared" si="36"/>
        <v>20th</v>
      </c>
      <c r="H2288" t="s">
        <v>4402</v>
      </c>
      <c r="J2288" t="s">
        <v>4442</v>
      </c>
      <c r="K2288">
        <v>5648</v>
      </c>
    </row>
    <row r="2289" spans="1:11" x14ac:dyDescent="0.25">
      <c r="A2289" t="s">
        <v>4354</v>
      </c>
      <c r="B2289" t="s">
        <v>4379</v>
      </c>
      <c r="C2289" t="s">
        <v>6726</v>
      </c>
      <c r="D2289" t="s">
        <v>7330</v>
      </c>
      <c r="E2289">
        <v>1928</v>
      </c>
      <c r="F2289" t="str">
        <f t="shared" si="36"/>
        <v>20th</v>
      </c>
      <c r="H2289" t="s">
        <v>4870</v>
      </c>
      <c r="J2289" t="s">
        <v>4442</v>
      </c>
      <c r="K2289">
        <v>51410</v>
      </c>
    </row>
    <row r="2290" spans="1:11" x14ac:dyDescent="0.25">
      <c r="A2290" t="s">
        <v>4354</v>
      </c>
      <c r="B2290" t="s">
        <v>8878</v>
      </c>
      <c r="C2290" t="s">
        <v>6726</v>
      </c>
      <c r="D2290" t="s">
        <v>7360</v>
      </c>
      <c r="E2290">
        <v>1929</v>
      </c>
      <c r="F2290" t="str">
        <f t="shared" si="36"/>
        <v>20th</v>
      </c>
      <c r="H2290" t="s">
        <v>4378</v>
      </c>
      <c r="J2290" t="s">
        <v>4442</v>
      </c>
      <c r="K2290">
        <v>23804</v>
      </c>
    </row>
    <row r="2291" spans="1:11" x14ac:dyDescent="0.25">
      <c r="A2291" t="s">
        <v>4354</v>
      </c>
      <c r="B2291" t="s">
        <v>8879</v>
      </c>
      <c r="C2291" t="s">
        <v>6726</v>
      </c>
      <c r="D2291" t="s">
        <v>7088</v>
      </c>
      <c r="E2291">
        <v>1914</v>
      </c>
      <c r="F2291" t="str">
        <f t="shared" si="36"/>
        <v>20th</v>
      </c>
      <c r="H2291" t="s">
        <v>4378</v>
      </c>
      <c r="J2291" t="s">
        <v>4442</v>
      </c>
      <c r="K2291">
        <v>70480</v>
      </c>
    </row>
    <row r="2292" spans="1:11" x14ac:dyDescent="0.25">
      <c r="A2292" t="s">
        <v>4354</v>
      </c>
      <c r="B2292" t="s">
        <v>8880</v>
      </c>
      <c r="C2292" t="s">
        <v>6726</v>
      </c>
      <c r="D2292" t="s">
        <v>7267</v>
      </c>
      <c r="E2292">
        <v>1925</v>
      </c>
      <c r="F2292" t="str">
        <f t="shared" si="36"/>
        <v>20th</v>
      </c>
      <c r="H2292" t="s">
        <v>4378</v>
      </c>
      <c r="J2292" t="s">
        <v>4442</v>
      </c>
      <c r="K2292">
        <v>120403</v>
      </c>
    </row>
    <row r="2293" spans="1:11" x14ac:dyDescent="0.25">
      <c r="A2293" t="s">
        <v>4354</v>
      </c>
      <c r="B2293" t="s">
        <v>4379</v>
      </c>
      <c r="C2293" t="s">
        <v>6726</v>
      </c>
      <c r="D2293" t="s">
        <v>7480</v>
      </c>
      <c r="E2293">
        <v>1935</v>
      </c>
      <c r="F2293" t="str">
        <f t="shared" si="36"/>
        <v>20th</v>
      </c>
      <c r="H2293" t="s">
        <v>4402</v>
      </c>
      <c r="J2293" t="s">
        <v>4442</v>
      </c>
      <c r="K2293">
        <v>16522</v>
      </c>
    </row>
    <row r="2294" spans="1:11" x14ac:dyDescent="0.25">
      <c r="A2294" t="s">
        <v>4354</v>
      </c>
      <c r="B2294" t="s">
        <v>8881</v>
      </c>
      <c r="C2294" t="s">
        <v>6726</v>
      </c>
      <c r="D2294" t="s">
        <v>6906</v>
      </c>
      <c r="E2294">
        <v>1902</v>
      </c>
      <c r="F2294" t="str">
        <f t="shared" si="36"/>
        <v>20th</v>
      </c>
      <c r="H2294" t="s">
        <v>4378</v>
      </c>
      <c r="J2294" t="s">
        <v>4442</v>
      </c>
      <c r="K2294">
        <v>41300</v>
      </c>
    </row>
    <row r="2295" spans="1:11" x14ac:dyDescent="0.25">
      <c r="A2295" t="s">
        <v>4354</v>
      </c>
      <c r="B2295" t="s">
        <v>8882</v>
      </c>
      <c r="C2295" t="s">
        <v>6726</v>
      </c>
      <c r="D2295" t="s">
        <v>7369</v>
      </c>
      <c r="E2295">
        <v>1930</v>
      </c>
      <c r="F2295" t="str">
        <f t="shared" si="36"/>
        <v>20th</v>
      </c>
      <c r="H2295" t="s">
        <v>4378</v>
      </c>
      <c r="J2295" t="s">
        <v>4442</v>
      </c>
      <c r="K2295">
        <v>11769</v>
      </c>
    </row>
    <row r="2296" spans="1:11" x14ac:dyDescent="0.25">
      <c r="A2296" t="s">
        <v>4354</v>
      </c>
      <c r="B2296" t="s">
        <v>8883</v>
      </c>
      <c r="C2296" t="s">
        <v>6726</v>
      </c>
      <c r="D2296" t="s">
        <v>6912</v>
      </c>
      <c r="E2296">
        <v>1903</v>
      </c>
      <c r="F2296" t="str">
        <f t="shared" si="36"/>
        <v>20th</v>
      </c>
      <c r="H2296" t="s">
        <v>4472</v>
      </c>
      <c r="J2296" t="s">
        <v>4442</v>
      </c>
      <c r="K2296">
        <v>22447</v>
      </c>
    </row>
    <row r="2297" spans="1:11" x14ac:dyDescent="0.25">
      <c r="A2297" t="s">
        <v>4354</v>
      </c>
      <c r="B2297" t="s">
        <v>8884</v>
      </c>
      <c r="C2297" t="s">
        <v>6726</v>
      </c>
      <c r="D2297" t="s">
        <v>7251</v>
      </c>
      <c r="E2297">
        <v>1924</v>
      </c>
      <c r="F2297" t="str">
        <f t="shared" si="36"/>
        <v>20th</v>
      </c>
      <c r="H2297" t="s">
        <v>4481</v>
      </c>
      <c r="J2297" t="s">
        <v>4442</v>
      </c>
      <c r="K2297">
        <v>107723</v>
      </c>
    </row>
    <row r="2298" spans="1:11" x14ac:dyDescent="0.25">
      <c r="A2298" t="s">
        <v>4354</v>
      </c>
      <c r="B2298" t="s">
        <v>4379</v>
      </c>
      <c r="C2298" t="s">
        <v>6726</v>
      </c>
      <c r="D2298" t="s">
        <v>7072</v>
      </c>
      <c r="E2298">
        <v>1913</v>
      </c>
      <c r="F2298" t="str">
        <f t="shared" si="36"/>
        <v>20th</v>
      </c>
      <c r="H2298" t="s">
        <v>4389</v>
      </c>
      <c r="J2298" t="s">
        <v>4442</v>
      </c>
      <c r="K2298">
        <v>20553</v>
      </c>
    </row>
    <row r="2299" spans="1:11" x14ac:dyDescent="0.25">
      <c r="A2299" t="s">
        <v>4354</v>
      </c>
      <c r="B2299" t="s">
        <v>8885</v>
      </c>
      <c r="C2299" t="s">
        <v>6726</v>
      </c>
      <c r="D2299" t="s">
        <v>7698</v>
      </c>
      <c r="E2299">
        <v>1946</v>
      </c>
      <c r="F2299" t="str">
        <f t="shared" si="36"/>
        <v>20th</v>
      </c>
      <c r="H2299" t="s">
        <v>4389</v>
      </c>
      <c r="J2299" t="s">
        <v>4442</v>
      </c>
      <c r="K2299">
        <v>15845</v>
      </c>
    </row>
    <row r="2300" spans="1:11" x14ac:dyDescent="0.25">
      <c r="A2300" t="s">
        <v>4354</v>
      </c>
      <c r="B2300" t="s">
        <v>4379</v>
      </c>
      <c r="C2300" t="s">
        <v>6726</v>
      </c>
      <c r="D2300" t="s">
        <v>7304</v>
      </c>
      <c r="E2300">
        <v>1927</v>
      </c>
      <c r="F2300" t="str">
        <f t="shared" si="36"/>
        <v>20th</v>
      </c>
      <c r="H2300" t="s">
        <v>4870</v>
      </c>
      <c r="J2300" t="s">
        <v>4442</v>
      </c>
      <c r="K2300">
        <v>59823</v>
      </c>
    </row>
    <row r="2301" spans="1:11" x14ac:dyDescent="0.25">
      <c r="A2301" t="s">
        <v>4354</v>
      </c>
      <c r="B2301" t="s">
        <v>4379</v>
      </c>
      <c r="C2301" t="s">
        <v>7617</v>
      </c>
      <c r="D2301" t="s">
        <v>7618</v>
      </c>
      <c r="E2301">
        <v>1942</v>
      </c>
      <c r="F2301" t="str">
        <f t="shared" si="36"/>
        <v>20th</v>
      </c>
      <c r="H2301" t="s">
        <v>4542</v>
      </c>
      <c r="J2301" t="s">
        <v>4442</v>
      </c>
      <c r="K2301">
        <v>166172</v>
      </c>
    </row>
    <row r="2302" spans="1:11" x14ac:dyDescent="0.25">
      <c r="A2302" t="s">
        <v>4354</v>
      </c>
      <c r="B2302" t="s">
        <v>4379</v>
      </c>
      <c r="C2302" t="s">
        <v>7395</v>
      </c>
      <c r="D2302" t="s">
        <v>7396</v>
      </c>
      <c r="E2302">
        <v>1931</v>
      </c>
      <c r="F2302" t="str">
        <f t="shared" si="36"/>
        <v>20th</v>
      </c>
      <c r="H2302" t="s">
        <v>4402</v>
      </c>
      <c r="J2302" t="s">
        <v>4442</v>
      </c>
      <c r="K2302">
        <v>149883</v>
      </c>
    </row>
    <row r="2303" spans="1:11" x14ac:dyDescent="0.25">
      <c r="A2303" t="s">
        <v>4354</v>
      </c>
      <c r="B2303" t="s">
        <v>4379</v>
      </c>
      <c r="C2303" t="s">
        <v>7361</v>
      </c>
      <c r="D2303" t="s">
        <v>7362</v>
      </c>
      <c r="E2303">
        <v>1929</v>
      </c>
      <c r="F2303" t="str">
        <f t="shared" si="36"/>
        <v>20th</v>
      </c>
      <c r="H2303" t="s">
        <v>4378</v>
      </c>
      <c r="J2303" t="s">
        <v>4442</v>
      </c>
      <c r="K2303">
        <v>32949</v>
      </c>
    </row>
    <row r="2304" spans="1:11" x14ac:dyDescent="0.25">
      <c r="A2304" t="s">
        <v>4354</v>
      </c>
      <c r="B2304" t="s">
        <v>4379</v>
      </c>
      <c r="C2304" t="s">
        <v>7361</v>
      </c>
      <c r="D2304" t="s">
        <v>7397</v>
      </c>
      <c r="E2304">
        <v>1931</v>
      </c>
      <c r="F2304" t="str">
        <f t="shared" si="36"/>
        <v>20th</v>
      </c>
      <c r="H2304" t="s">
        <v>4378</v>
      </c>
      <c r="J2304" t="s">
        <v>4442</v>
      </c>
      <c r="K2304">
        <v>66503</v>
      </c>
    </row>
    <row r="2305" spans="1:11" x14ac:dyDescent="0.25">
      <c r="A2305" t="s">
        <v>4354</v>
      </c>
      <c r="B2305" t="s">
        <v>4379</v>
      </c>
      <c r="C2305" t="s">
        <v>7361</v>
      </c>
      <c r="D2305" t="s">
        <v>7370</v>
      </c>
      <c r="E2305">
        <v>1930</v>
      </c>
      <c r="F2305" t="str">
        <f t="shared" si="36"/>
        <v>20th</v>
      </c>
      <c r="H2305" t="s">
        <v>4378</v>
      </c>
      <c r="J2305" t="s">
        <v>4442</v>
      </c>
      <c r="K2305">
        <v>41291</v>
      </c>
    </row>
    <row r="2306" spans="1:11" x14ac:dyDescent="0.25">
      <c r="A2306" t="s">
        <v>4354</v>
      </c>
      <c r="B2306" t="s">
        <v>4379</v>
      </c>
      <c r="C2306" t="s">
        <v>7361</v>
      </c>
      <c r="D2306" t="s">
        <v>7363</v>
      </c>
      <c r="E2306">
        <v>1929</v>
      </c>
      <c r="F2306" t="str">
        <f t="shared" si="36"/>
        <v>20th</v>
      </c>
      <c r="H2306" t="s">
        <v>4378</v>
      </c>
      <c r="J2306" t="s">
        <v>4442</v>
      </c>
      <c r="K2306">
        <v>38203</v>
      </c>
    </row>
    <row r="2307" spans="1:11" x14ac:dyDescent="0.25">
      <c r="A2307" t="s">
        <v>4354</v>
      </c>
      <c r="B2307" t="s">
        <v>4379</v>
      </c>
      <c r="C2307" t="s">
        <v>7171</v>
      </c>
      <c r="D2307" t="s">
        <v>7364</v>
      </c>
      <c r="E2307">
        <v>1929</v>
      </c>
      <c r="F2307" t="str">
        <f t="shared" si="36"/>
        <v>20th</v>
      </c>
      <c r="H2307" t="s">
        <v>4472</v>
      </c>
      <c r="J2307" t="s">
        <v>4442</v>
      </c>
      <c r="K2307">
        <v>26991</v>
      </c>
    </row>
    <row r="2308" spans="1:11" x14ac:dyDescent="0.25">
      <c r="A2308" t="s">
        <v>4354</v>
      </c>
      <c r="B2308" t="s">
        <v>8886</v>
      </c>
      <c r="C2308" t="s">
        <v>7171</v>
      </c>
      <c r="D2308" t="s">
        <v>7281</v>
      </c>
      <c r="E2308">
        <v>1926</v>
      </c>
      <c r="F2308" t="str">
        <f t="shared" si="36"/>
        <v>20th</v>
      </c>
      <c r="H2308" t="s">
        <v>4378</v>
      </c>
      <c r="J2308" t="s">
        <v>4442</v>
      </c>
      <c r="K2308">
        <v>51553</v>
      </c>
    </row>
    <row r="2309" spans="1:11" x14ac:dyDescent="0.25">
      <c r="A2309" t="s">
        <v>4354</v>
      </c>
      <c r="B2309" t="s">
        <v>4379</v>
      </c>
      <c r="C2309" t="s">
        <v>7171</v>
      </c>
      <c r="D2309" t="s">
        <v>7540</v>
      </c>
      <c r="E2309">
        <v>1938</v>
      </c>
      <c r="F2309" t="str">
        <f t="shared" si="36"/>
        <v>20th</v>
      </c>
      <c r="H2309" t="s">
        <v>4472</v>
      </c>
      <c r="J2309" t="s">
        <v>4442</v>
      </c>
      <c r="K2309">
        <v>9598</v>
      </c>
    </row>
    <row r="2310" spans="1:11" x14ac:dyDescent="0.25">
      <c r="A2310" t="s">
        <v>4354</v>
      </c>
      <c r="B2310" t="s">
        <v>4379</v>
      </c>
      <c r="C2310" t="s">
        <v>7171</v>
      </c>
      <c r="D2310" t="s">
        <v>7521</v>
      </c>
      <c r="E2310">
        <v>1937</v>
      </c>
      <c r="F2310" t="str">
        <f t="shared" si="36"/>
        <v>20th</v>
      </c>
      <c r="H2310" t="s">
        <v>4472</v>
      </c>
      <c r="J2310" t="s">
        <v>4442</v>
      </c>
      <c r="K2310">
        <v>31064</v>
      </c>
    </row>
    <row r="2311" spans="1:11" x14ac:dyDescent="0.25">
      <c r="A2311" t="s">
        <v>4354</v>
      </c>
      <c r="B2311" t="s">
        <v>8887</v>
      </c>
      <c r="C2311" t="s">
        <v>7171</v>
      </c>
      <c r="D2311" t="s">
        <v>7433</v>
      </c>
      <c r="E2311">
        <v>1933</v>
      </c>
      <c r="F2311" t="str">
        <f t="shared" si="36"/>
        <v>20th</v>
      </c>
      <c r="H2311" t="s">
        <v>4472</v>
      </c>
      <c r="J2311" t="s">
        <v>4442</v>
      </c>
      <c r="K2311">
        <v>24975</v>
      </c>
    </row>
    <row r="2312" spans="1:11" x14ac:dyDescent="0.25">
      <c r="A2312" t="s">
        <v>4354</v>
      </c>
      <c r="B2312" t="s">
        <v>8888</v>
      </c>
      <c r="C2312" t="s">
        <v>7171</v>
      </c>
      <c r="D2312" t="s">
        <v>7398</v>
      </c>
      <c r="E2312">
        <v>1931</v>
      </c>
      <c r="F2312" t="str">
        <f t="shared" si="36"/>
        <v>20th</v>
      </c>
      <c r="H2312" t="s">
        <v>4472</v>
      </c>
      <c r="J2312" t="s">
        <v>4442</v>
      </c>
      <c r="K2312">
        <v>26414</v>
      </c>
    </row>
    <row r="2313" spans="1:11" x14ac:dyDescent="0.25">
      <c r="A2313" t="s">
        <v>4354</v>
      </c>
      <c r="B2313" t="s">
        <v>8889</v>
      </c>
      <c r="C2313" t="s">
        <v>7171</v>
      </c>
      <c r="D2313" t="s">
        <v>7649</v>
      </c>
      <c r="E2313">
        <v>1944</v>
      </c>
      <c r="F2313" t="str">
        <f t="shared" si="36"/>
        <v>20th</v>
      </c>
      <c r="H2313" t="s">
        <v>4472</v>
      </c>
      <c r="J2313" t="s">
        <v>4442</v>
      </c>
      <c r="K2313">
        <v>27558</v>
      </c>
    </row>
    <row r="2314" spans="1:11" x14ac:dyDescent="0.25">
      <c r="A2314" t="s">
        <v>4354</v>
      </c>
      <c r="B2314" t="s">
        <v>4379</v>
      </c>
      <c r="C2314" t="s">
        <v>7171</v>
      </c>
      <c r="D2314" t="s">
        <v>7481</v>
      </c>
      <c r="E2314">
        <v>1935</v>
      </c>
      <c r="F2314" t="str">
        <f t="shared" si="36"/>
        <v>20th</v>
      </c>
      <c r="H2314" t="s">
        <v>4472</v>
      </c>
      <c r="J2314" t="s">
        <v>4442</v>
      </c>
      <c r="K2314">
        <v>22562</v>
      </c>
    </row>
    <row r="2315" spans="1:11" x14ac:dyDescent="0.25">
      <c r="A2315" t="s">
        <v>4354</v>
      </c>
      <c r="B2315" t="s">
        <v>4379</v>
      </c>
      <c r="C2315" t="s">
        <v>7171</v>
      </c>
      <c r="D2315" t="s">
        <v>7619</v>
      </c>
      <c r="E2315">
        <v>1942</v>
      </c>
      <c r="F2315" t="str">
        <f t="shared" si="36"/>
        <v>20th</v>
      </c>
      <c r="H2315" t="s">
        <v>4472</v>
      </c>
      <c r="J2315" t="s">
        <v>4442</v>
      </c>
      <c r="K2315">
        <v>9040</v>
      </c>
    </row>
    <row r="2316" spans="1:11" x14ac:dyDescent="0.25">
      <c r="A2316" t="s">
        <v>4354</v>
      </c>
      <c r="B2316" t="s">
        <v>8890</v>
      </c>
      <c r="C2316" t="s">
        <v>7171</v>
      </c>
      <c r="D2316" t="s">
        <v>7574</v>
      </c>
      <c r="E2316">
        <v>1939</v>
      </c>
      <c r="F2316" t="str">
        <f t="shared" si="36"/>
        <v>20th</v>
      </c>
      <c r="H2316" t="s">
        <v>4472</v>
      </c>
      <c r="J2316" t="s">
        <v>4442</v>
      </c>
      <c r="K2316">
        <v>28661</v>
      </c>
    </row>
    <row r="2317" spans="1:11" x14ac:dyDescent="0.25">
      <c r="A2317" t="s">
        <v>4354</v>
      </c>
      <c r="B2317" t="s">
        <v>8891</v>
      </c>
      <c r="C2317" t="s">
        <v>7171</v>
      </c>
      <c r="D2317" t="s">
        <v>7650</v>
      </c>
      <c r="E2317">
        <v>1944</v>
      </c>
      <c r="F2317" t="str">
        <f t="shared" si="36"/>
        <v>20th</v>
      </c>
      <c r="H2317" t="s">
        <v>4472</v>
      </c>
      <c r="J2317" t="s">
        <v>4442</v>
      </c>
      <c r="K2317">
        <v>29395</v>
      </c>
    </row>
    <row r="2318" spans="1:11" x14ac:dyDescent="0.25">
      <c r="A2318" t="s">
        <v>4354</v>
      </c>
      <c r="B2318" t="s">
        <v>8892</v>
      </c>
      <c r="C2318" t="s">
        <v>7171</v>
      </c>
      <c r="D2318" t="s">
        <v>7196</v>
      </c>
      <c r="E2318">
        <v>1922</v>
      </c>
      <c r="F2318" t="str">
        <f t="shared" si="36"/>
        <v>20th</v>
      </c>
      <c r="H2318" t="s">
        <v>4378</v>
      </c>
      <c r="J2318" t="s">
        <v>4442</v>
      </c>
      <c r="K2318">
        <v>67557</v>
      </c>
    </row>
    <row r="2319" spans="1:11" x14ac:dyDescent="0.25">
      <c r="A2319" t="s">
        <v>4354</v>
      </c>
      <c r="B2319" t="s">
        <v>8893</v>
      </c>
      <c r="C2319" t="s">
        <v>7171</v>
      </c>
      <c r="D2319" t="s">
        <v>7331</v>
      </c>
      <c r="E2319">
        <v>1928</v>
      </c>
      <c r="F2319" t="str">
        <f t="shared" si="36"/>
        <v>20th</v>
      </c>
      <c r="H2319" t="s">
        <v>4472</v>
      </c>
      <c r="J2319" t="s">
        <v>4442</v>
      </c>
      <c r="K2319">
        <v>23861</v>
      </c>
    </row>
    <row r="2320" spans="1:11" x14ac:dyDescent="0.25">
      <c r="A2320" t="s">
        <v>4354</v>
      </c>
      <c r="B2320" t="s">
        <v>8894</v>
      </c>
      <c r="C2320" t="s">
        <v>7171</v>
      </c>
      <c r="D2320" t="s">
        <v>7282</v>
      </c>
      <c r="E2320">
        <v>1926</v>
      </c>
      <c r="F2320" t="str">
        <f t="shared" si="36"/>
        <v>20th</v>
      </c>
      <c r="H2320" t="s">
        <v>4378</v>
      </c>
      <c r="J2320" t="s">
        <v>4442</v>
      </c>
      <c r="K2320">
        <v>48439</v>
      </c>
    </row>
    <row r="2321" spans="1:11" x14ac:dyDescent="0.25">
      <c r="A2321" t="s">
        <v>4354</v>
      </c>
      <c r="B2321" t="s">
        <v>4379</v>
      </c>
      <c r="C2321" t="s">
        <v>7171</v>
      </c>
      <c r="D2321" t="s">
        <v>7635</v>
      </c>
      <c r="E2321">
        <v>1943</v>
      </c>
      <c r="F2321" t="str">
        <f t="shared" si="36"/>
        <v>20th</v>
      </c>
      <c r="H2321" t="s">
        <v>4472</v>
      </c>
      <c r="J2321" t="s">
        <v>4442</v>
      </c>
      <c r="K2321">
        <v>23814</v>
      </c>
    </row>
    <row r="2322" spans="1:11" x14ac:dyDescent="0.25">
      <c r="A2322" t="s">
        <v>4354</v>
      </c>
      <c r="B2322" t="s">
        <v>4379</v>
      </c>
      <c r="C2322" t="s">
        <v>7171</v>
      </c>
      <c r="D2322" t="s">
        <v>7172</v>
      </c>
      <c r="E2322">
        <v>1921</v>
      </c>
      <c r="F2322" t="str">
        <f t="shared" si="36"/>
        <v>20th</v>
      </c>
      <c r="H2322" t="s">
        <v>4378</v>
      </c>
      <c r="J2322" t="s">
        <v>4442</v>
      </c>
      <c r="K2322">
        <v>65362</v>
      </c>
    </row>
    <row r="2323" spans="1:11" x14ac:dyDescent="0.25">
      <c r="A2323" t="s">
        <v>4354</v>
      </c>
      <c r="B2323" t="s">
        <v>8895</v>
      </c>
      <c r="C2323" t="s">
        <v>7845</v>
      </c>
      <c r="D2323" t="s">
        <v>7846</v>
      </c>
      <c r="E2323">
        <v>1962</v>
      </c>
      <c r="F2323" t="str">
        <f t="shared" si="36"/>
        <v>20th</v>
      </c>
      <c r="H2323" t="s">
        <v>4402</v>
      </c>
      <c r="J2323" t="s">
        <v>4442</v>
      </c>
      <c r="K2323">
        <v>91532</v>
      </c>
    </row>
    <row r="2324" spans="1:11" x14ac:dyDescent="0.25">
      <c r="A2324" t="s">
        <v>4354</v>
      </c>
      <c r="B2324" t="s">
        <v>4379</v>
      </c>
      <c r="C2324" t="s">
        <v>7541</v>
      </c>
      <c r="D2324" t="s">
        <v>7542</v>
      </c>
      <c r="E2324">
        <v>1938</v>
      </c>
      <c r="F2324" t="str">
        <f t="shared" si="36"/>
        <v>20th</v>
      </c>
      <c r="H2324" t="s">
        <v>4378</v>
      </c>
      <c r="J2324" t="s">
        <v>4442</v>
      </c>
      <c r="K2324">
        <v>33116</v>
      </c>
    </row>
    <row r="2325" spans="1:11" x14ac:dyDescent="0.25">
      <c r="A2325" t="s">
        <v>4354</v>
      </c>
      <c r="B2325" t="s">
        <v>4379</v>
      </c>
      <c r="C2325" t="s">
        <v>7541</v>
      </c>
      <c r="D2325" t="s">
        <v>7779</v>
      </c>
      <c r="E2325">
        <v>1951</v>
      </c>
      <c r="F2325" t="str">
        <f t="shared" si="36"/>
        <v>20th</v>
      </c>
      <c r="H2325" t="s">
        <v>4378</v>
      </c>
      <c r="J2325" t="s">
        <v>4442</v>
      </c>
      <c r="K2325">
        <v>109294</v>
      </c>
    </row>
    <row r="2326" spans="1:11" x14ac:dyDescent="0.25">
      <c r="A2326" t="s">
        <v>4354</v>
      </c>
      <c r="B2326" t="s">
        <v>8896</v>
      </c>
      <c r="C2326" t="s">
        <v>7541</v>
      </c>
      <c r="D2326" t="s">
        <v>7669</v>
      </c>
      <c r="E2326">
        <v>1945</v>
      </c>
      <c r="F2326" t="str">
        <f t="shared" si="36"/>
        <v>20th</v>
      </c>
      <c r="H2326" t="s">
        <v>4378</v>
      </c>
      <c r="J2326" t="s">
        <v>4442</v>
      </c>
      <c r="K2326">
        <v>62115</v>
      </c>
    </row>
    <row r="2327" spans="1:11" x14ac:dyDescent="0.25">
      <c r="A2327" t="s">
        <v>4354</v>
      </c>
      <c r="B2327" t="s">
        <v>4379</v>
      </c>
      <c r="C2327" t="s">
        <v>7457</v>
      </c>
      <c r="D2327" t="s">
        <v>7458</v>
      </c>
      <c r="E2327">
        <v>1934</v>
      </c>
      <c r="F2327" t="str">
        <f t="shared" si="36"/>
        <v>20th</v>
      </c>
      <c r="H2327" t="s">
        <v>4481</v>
      </c>
      <c r="J2327" t="s">
        <v>4442</v>
      </c>
      <c r="K2327">
        <v>73839</v>
      </c>
    </row>
    <row r="2328" spans="1:11" x14ac:dyDescent="0.25">
      <c r="A2328" t="s">
        <v>4354</v>
      </c>
      <c r="B2328" t="s">
        <v>4379</v>
      </c>
      <c r="C2328" t="s">
        <v>7457</v>
      </c>
      <c r="D2328" t="s">
        <v>7575</v>
      </c>
      <c r="E2328">
        <v>1939</v>
      </c>
      <c r="F2328" t="str">
        <f t="shared" si="36"/>
        <v>20th</v>
      </c>
      <c r="H2328" t="s">
        <v>4481</v>
      </c>
      <c r="J2328" t="s">
        <v>4442</v>
      </c>
      <c r="K2328">
        <v>59740</v>
      </c>
    </row>
    <row r="2329" spans="1:11" x14ac:dyDescent="0.25">
      <c r="A2329" t="s">
        <v>4354</v>
      </c>
      <c r="B2329" t="s">
        <v>4379</v>
      </c>
      <c r="C2329" t="s">
        <v>7457</v>
      </c>
      <c r="D2329" t="s">
        <v>7636</v>
      </c>
      <c r="E2329">
        <v>1943</v>
      </c>
      <c r="F2329" t="str">
        <f t="shared" si="36"/>
        <v>20th</v>
      </c>
      <c r="H2329" t="s">
        <v>4481</v>
      </c>
      <c r="J2329" t="s">
        <v>4442</v>
      </c>
      <c r="K2329">
        <v>72013</v>
      </c>
    </row>
    <row r="2330" spans="1:11" x14ac:dyDescent="0.25">
      <c r="A2330" t="s">
        <v>4354</v>
      </c>
      <c r="B2330" t="s">
        <v>4379</v>
      </c>
      <c r="C2330" t="s">
        <v>7457</v>
      </c>
      <c r="D2330" t="s">
        <v>7699</v>
      </c>
      <c r="E2330">
        <v>1946</v>
      </c>
      <c r="F2330" t="str">
        <f t="shared" si="36"/>
        <v>20th</v>
      </c>
      <c r="H2330" t="s">
        <v>4481</v>
      </c>
      <c r="J2330" t="s">
        <v>4442</v>
      </c>
      <c r="K2330">
        <v>71384</v>
      </c>
    </row>
    <row r="2331" spans="1:11" x14ac:dyDescent="0.25">
      <c r="A2331" t="s">
        <v>4354</v>
      </c>
      <c r="B2331" t="s">
        <v>8897</v>
      </c>
      <c r="C2331" t="s">
        <v>7457</v>
      </c>
      <c r="D2331" t="s">
        <v>7768</v>
      </c>
      <c r="E2331">
        <v>1950</v>
      </c>
      <c r="F2331" t="str">
        <f t="shared" si="36"/>
        <v>20th</v>
      </c>
      <c r="H2331" t="s">
        <v>4481</v>
      </c>
      <c r="J2331" t="s">
        <v>4442</v>
      </c>
      <c r="K2331">
        <v>93991</v>
      </c>
    </row>
    <row r="2332" spans="1:11" x14ac:dyDescent="0.25">
      <c r="A2332" t="s">
        <v>4354</v>
      </c>
      <c r="B2332" t="s">
        <v>8898</v>
      </c>
      <c r="C2332" t="s">
        <v>7457</v>
      </c>
      <c r="D2332" t="s">
        <v>7769</v>
      </c>
      <c r="E2332">
        <v>1950</v>
      </c>
      <c r="F2332" t="str">
        <f t="shared" si="36"/>
        <v>20th</v>
      </c>
      <c r="H2332" t="s">
        <v>4378</v>
      </c>
      <c r="J2332" t="s">
        <v>4442</v>
      </c>
      <c r="K2332">
        <v>73515</v>
      </c>
    </row>
    <row r="2333" spans="1:11" x14ac:dyDescent="0.25">
      <c r="A2333" t="s">
        <v>4354</v>
      </c>
      <c r="B2333" t="s">
        <v>7601</v>
      </c>
      <c r="C2333" t="s">
        <v>7576</v>
      </c>
      <c r="D2333" t="s">
        <v>7600</v>
      </c>
      <c r="E2333">
        <v>1941</v>
      </c>
      <c r="F2333" t="str">
        <f t="shared" si="36"/>
        <v>20th</v>
      </c>
      <c r="H2333" t="s">
        <v>4417</v>
      </c>
      <c r="J2333" t="s">
        <v>4379</v>
      </c>
      <c r="K2333">
        <v>32215</v>
      </c>
    </row>
    <row r="2334" spans="1:11" x14ac:dyDescent="0.25">
      <c r="A2334" t="s">
        <v>4354</v>
      </c>
      <c r="B2334" t="s">
        <v>8899</v>
      </c>
      <c r="C2334" t="s">
        <v>7576</v>
      </c>
      <c r="D2334" t="s">
        <v>7577</v>
      </c>
      <c r="E2334">
        <v>1939</v>
      </c>
      <c r="F2334" t="str">
        <f t="shared" si="36"/>
        <v>20th</v>
      </c>
      <c r="H2334" t="s">
        <v>4402</v>
      </c>
      <c r="J2334" t="s">
        <v>4442</v>
      </c>
      <c r="K2334">
        <v>110307</v>
      </c>
    </row>
    <row r="2335" spans="1:11" x14ac:dyDescent="0.25">
      <c r="A2335" t="s">
        <v>4354</v>
      </c>
      <c r="B2335" t="s">
        <v>8900</v>
      </c>
      <c r="C2335" t="s">
        <v>7459</v>
      </c>
      <c r="D2335" t="s">
        <v>7738</v>
      </c>
      <c r="E2335">
        <v>1948</v>
      </c>
      <c r="F2335" t="str">
        <f t="shared" si="36"/>
        <v>20th</v>
      </c>
      <c r="H2335" t="s">
        <v>4402</v>
      </c>
      <c r="J2335" t="s">
        <v>4442</v>
      </c>
      <c r="K2335">
        <v>79955</v>
      </c>
    </row>
    <row r="2336" spans="1:11" x14ac:dyDescent="0.25">
      <c r="A2336" t="s">
        <v>4354</v>
      </c>
      <c r="B2336" t="s">
        <v>8901</v>
      </c>
      <c r="C2336" t="s">
        <v>7459</v>
      </c>
      <c r="D2336" t="s">
        <v>7770</v>
      </c>
      <c r="E2336">
        <v>1950</v>
      </c>
      <c r="F2336" t="str">
        <f t="shared" si="36"/>
        <v>20th</v>
      </c>
      <c r="H2336" t="s">
        <v>4402</v>
      </c>
      <c r="J2336" t="s">
        <v>4442</v>
      </c>
      <c r="K2336">
        <v>70913</v>
      </c>
    </row>
    <row r="2337" spans="1:11" x14ac:dyDescent="0.25">
      <c r="A2337" t="s">
        <v>4354</v>
      </c>
      <c r="B2337" t="s">
        <v>8902</v>
      </c>
      <c r="C2337" t="s">
        <v>7459</v>
      </c>
      <c r="D2337" t="s">
        <v>7787</v>
      </c>
      <c r="E2337">
        <v>1952</v>
      </c>
      <c r="F2337" t="str">
        <f t="shared" si="36"/>
        <v>20th</v>
      </c>
      <c r="H2337" t="s">
        <v>4402</v>
      </c>
      <c r="J2337" t="s">
        <v>4442</v>
      </c>
      <c r="K2337">
        <v>109673</v>
      </c>
    </row>
    <row r="2338" spans="1:11" x14ac:dyDescent="0.25">
      <c r="A2338" t="s">
        <v>4354</v>
      </c>
      <c r="B2338" t="s">
        <v>4379</v>
      </c>
      <c r="C2338" t="s">
        <v>7459</v>
      </c>
      <c r="D2338" t="s">
        <v>7460</v>
      </c>
      <c r="E2338">
        <v>1934</v>
      </c>
      <c r="F2338" t="str">
        <f t="shared" ref="F2338:F2401" si="37">IF(E2338&lt;1200,"12th",IF(AND(1199&lt;E2338,E2338&lt;1300),"13th",IF(AND(1299&lt;E2338,E2338&lt;1400),"14th",IF(AND(1399&lt;E2338,E2338&lt;1500),"15th",IF(AND(1499&lt;E2338,E2338&lt;1600),"16th",IF(AND(1599&lt;E2338,E2338&lt;1700),"17th",IF(AND(1699&lt;E2338,E2338&lt;1800),"18th",IF(AND(1799&lt;E2338,E2338&lt;1900),"19th",IF(AND(1899&lt;E2338,E2338&lt;2000),"20th",)))))))))</f>
        <v>20th</v>
      </c>
      <c r="H2338" t="s">
        <v>4481</v>
      </c>
      <c r="J2338" t="s">
        <v>4442</v>
      </c>
      <c r="K2338">
        <v>44835</v>
      </c>
    </row>
    <row r="2339" spans="1:11" x14ac:dyDescent="0.25">
      <c r="A2339" t="s">
        <v>4354</v>
      </c>
      <c r="B2339" t="s">
        <v>4379</v>
      </c>
      <c r="C2339" t="s">
        <v>7459</v>
      </c>
      <c r="D2339" t="s">
        <v>7543</v>
      </c>
      <c r="E2339">
        <v>1938</v>
      </c>
      <c r="F2339" t="str">
        <f t="shared" si="37"/>
        <v>20th</v>
      </c>
      <c r="H2339" t="s">
        <v>4481</v>
      </c>
      <c r="J2339" t="s">
        <v>4442</v>
      </c>
      <c r="K2339">
        <v>52869</v>
      </c>
    </row>
    <row r="2340" spans="1:11" x14ac:dyDescent="0.25">
      <c r="A2340" t="s">
        <v>4354</v>
      </c>
      <c r="B2340" t="s">
        <v>8903</v>
      </c>
      <c r="C2340" t="s">
        <v>6931</v>
      </c>
      <c r="D2340" t="s">
        <v>6932</v>
      </c>
      <c r="E2340">
        <v>1904</v>
      </c>
      <c r="F2340" t="str">
        <f t="shared" si="37"/>
        <v>20th</v>
      </c>
      <c r="H2340" t="s">
        <v>4382</v>
      </c>
      <c r="J2340" t="s">
        <v>4383</v>
      </c>
      <c r="K2340">
        <v>18613</v>
      </c>
    </row>
    <row r="2341" spans="1:11" x14ac:dyDescent="0.25">
      <c r="A2341" t="s">
        <v>4354</v>
      </c>
      <c r="B2341" t="s">
        <v>4379</v>
      </c>
      <c r="C2341" t="s">
        <v>7670</v>
      </c>
      <c r="D2341" t="s">
        <v>7671</v>
      </c>
      <c r="E2341">
        <v>1945</v>
      </c>
      <c r="F2341" t="str">
        <f t="shared" si="37"/>
        <v>20th</v>
      </c>
      <c r="H2341" t="s">
        <v>4378</v>
      </c>
      <c r="J2341" t="s">
        <v>4442</v>
      </c>
      <c r="K2341">
        <v>53238</v>
      </c>
    </row>
    <row r="2342" spans="1:11" x14ac:dyDescent="0.25">
      <c r="A2342" t="s">
        <v>4354</v>
      </c>
      <c r="B2342" t="s">
        <v>4379</v>
      </c>
      <c r="C2342" t="s">
        <v>7041</v>
      </c>
      <c r="D2342" t="s">
        <v>7042</v>
      </c>
      <c r="E2342">
        <v>1911</v>
      </c>
      <c r="F2342" t="str">
        <f t="shared" si="37"/>
        <v>20th</v>
      </c>
      <c r="H2342" t="s">
        <v>4472</v>
      </c>
      <c r="J2342" t="s">
        <v>4442</v>
      </c>
      <c r="K2342">
        <v>16922</v>
      </c>
    </row>
    <row r="2343" spans="1:11" x14ac:dyDescent="0.25">
      <c r="A2343" t="s">
        <v>4354</v>
      </c>
      <c r="B2343" t="s">
        <v>4379</v>
      </c>
      <c r="C2343" t="s">
        <v>7305</v>
      </c>
      <c r="D2343" t="s">
        <v>7306</v>
      </c>
      <c r="E2343">
        <v>1927</v>
      </c>
      <c r="F2343" t="str">
        <f t="shared" si="37"/>
        <v>20th</v>
      </c>
      <c r="H2343" t="s">
        <v>4481</v>
      </c>
      <c r="J2343" t="s">
        <v>4442</v>
      </c>
      <c r="K2343">
        <v>45544</v>
      </c>
    </row>
    <row r="2344" spans="1:11" x14ac:dyDescent="0.25">
      <c r="A2344" t="s">
        <v>4354</v>
      </c>
      <c r="B2344" t="s">
        <v>4379</v>
      </c>
      <c r="C2344" t="s">
        <v>7305</v>
      </c>
      <c r="D2344" t="s">
        <v>7307</v>
      </c>
      <c r="E2344">
        <v>1927</v>
      </c>
      <c r="F2344" t="str">
        <f t="shared" si="37"/>
        <v>20th</v>
      </c>
      <c r="H2344" t="s">
        <v>4481</v>
      </c>
      <c r="J2344" t="s">
        <v>4442</v>
      </c>
      <c r="K2344">
        <v>63783</v>
      </c>
    </row>
    <row r="2345" spans="1:11" x14ac:dyDescent="0.25">
      <c r="A2345" t="s">
        <v>4354</v>
      </c>
      <c r="B2345" t="s">
        <v>4379</v>
      </c>
      <c r="C2345" t="s">
        <v>7002</v>
      </c>
      <c r="D2345" t="s">
        <v>7003</v>
      </c>
      <c r="E2345">
        <v>1909</v>
      </c>
      <c r="F2345" t="str">
        <f t="shared" si="37"/>
        <v>20th</v>
      </c>
      <c r="H2345" t="s">
        <v>4378</v>
      </c>
      <c r="J2345" t="s">
        <v>4442</v>
      </c>
      <c r="K2345">
        <v>52517</v>
      </c>
    </row>
    <row r="2346" spans="1:11" x14ac:dyDescent="0.25">
      <c r="A2346" t="s">
        <v>4354</v>
      </c>
      <c r="B2346" t="s">
        <v>7484</v>
      </c>
      <c r="C2346" t="s">
        <v>7482</v>
      </c>
      <c r="D2346" t="s">
        <v>7483</v>
      </c>
      <c r="E2346">
        <v>1935</v>
      </c>
      <c r="F2346" t="str">
        <f t="shared" si="37"/>
        <v>20th</v>
      </c>
      <c r="H2346" t="s">
        <v>4417</v>
      </c>
      <c r="J2346" t="s">
        <v>4379</v>
      </c>
      <c r="K2346">
        <v>179542</v>
      </c>
    </row>
    <row r="2347" spans="1:11" x14ac:dyDescent="0.25">
      <c r="A2347" t="s">
        <v>4354</v>
      </c>
      <c r="B2347" t="s">
        <v>7701</v>
      </c>
      <c r="C2347" t="s">
        <v>7482</v>
      </c>
      <c r="D2347" t="s">
        <v>7700</v>
      </c>
      <c r="E2347">
        <v>1946</v>
      </c>
      <c r="F2347" t="str">
        <f t="shared" si="37"/>
        <v>20th</v>
      </c>
      <c r="H2347" t="s">
        <v>4417</v>
      </c>
      <c r="J2347" t="s">
        <v>4379</v>
      </c>
      <c r="K2347">
        <v>174684</v>
      </c>
    </row>
    <row r="2348" spans="1:11" x14ac:dyDescent="0.25">
      <c r="A2348" t="s">
        <v>4354</v>
      </c>
      <c r="B2348" t="s">
        <v>8904</v>
      </c>
      <c r="C2348" t="s">
        <v>7116</v>
      </c>
      <c r="D2348" t="s">
        <v>7117</v>
      </c>
      <c r="E2348">
        <v>1916</v>
      </c>
      <c r="F2348" t="str">
        <f t="shared" si="37"/>
        <v>20th</v>
      </c>
      <c r="H2348" t="s">
        <v>4378</v>
      </c>
      <c r="J2348" t="s">
        <v>4442</v>
      </c>
      <c r="K2348">
        <v>49424</v>
      </c>
    </row>
    <row r="2349" spans="1:11" x14ac:dyDescent="0.25">
      <c r="A2349" t="s">
        <v>4354</v>
      </c>
      <c r="B2349" t="s">
        <v>8905</v>
      </c>
      <c r="C2349" t="s">
        <v>6976</v>
      </c>
      <c r="D2349" t="s">
        <v>6977</v>
      </c>
      <c r="E2349">
        <v>1907</v>
      </c>
      <c r="F2349" t="str">
        <f t="shared" si="37"/>
        <v>20th</v>
      </c>
      <c r="H2349" t="s">
        <v>4472</v>
      </c>
      <c r="J2349" t="s">
        <v>4442</v>
      </c>
      <c r="K2349">
        <v>29332</v>
      </c>
    </row>
    <row r="2350" spans="1:11" x14ac:dyDescent="0.25">
      <c r="A2350" t="s">
        <v>4354</v>
      </c>
      <c r="B2350" t="s">
        <v>8906</v>
      </c>
      <c r="C2350" t="s">
        <v>7804</v>
      </c>
      <c r="D2350" t="s">
        <v>7805</v>
      </c>
      <c r="E2350">
        <v>1955</v>
      </c>
      <c r="F2350" t="str">
        <f t="shared" si="37"/>
        <v>20th</v>
      </c>
      <c r="H2350" t="s">
        <v>4402</v>
      </c>
      <c r="J2350" t="s">
        <v>4442</v>
      </c>
      <c r="K2350">
        <v>136952</v>
      </c>
    </row>
    <row r="2351" spans="1:11" x14ac:dyDescent="0.25">
      <c r="A2351" t="s">
        <v>4354</v>
      </c>
      <c r="B2351" t="s">
        <v>8907</v>
      </c>
      <c r="C2351" t="s">
        <v>6548</v>
      </c>
      <c r="D2351" t="s">
        <v>6913</v>
      </c>
      <c r="E2351">
        <v>1903</v>
      </c>
      <c r="F2351" t="str">
        <f t="shared" si="37"/>
        <v>20th</v>
      </c>
      <c r="H2351" t="s">
        <v>4378</v>
      </c>
      <c r="J2351" t="s">
        <v>4442</v>
      </c>
      <c r="K2351">
        <v>124894</v>
      </c>
    </row>
    <row r="2352" spans="1:11" x14ac:dyDescent="0.25">
      <c r="A2352" t="s">
        <v>4354</v>
      </c>
      <c r="B2352" t="s">
        <v>4379</v>
      </c>
      <c r="C2352" t="s">
        <v>7234</v>
      </c>
      <c r="D2352" t="s">
        <v>7235</v>
      </c>
      <c r="E2352">
        <v>1923</v>
      </c>
      <c r="F2352" t="str">
        <f t="shared" si="37"/>
        <v>20th</v>
      </c>
      <c r="H2352" t="s">
        <v>4389</v>
      </c>
      <c r="J2352" t="s">
        <v>4442</v>
      </c>
      <c r="K2352">
        <v>30615</v>
      </c>
    </row>
    <row r="2353" spans="1:11" x14ac:dyDescent="0.25">
      <c r="A2353" t="s">
        <v>4354</v>
      </c>
      <c r="B2353" t="s">
        <v>4379</v>
      </c>
      <c r="C2353" t="s">
        <v>7043</v>
      </c>
      <c r="D2353" t="s">
        <v>7044</v>
      </c>
      <c r="E2353">
        <v>1911</v>
      </c>
      <c r="F2353" t="str">
        <f t="shared" si="37"/>
        <v>20th</v>
      </c>
      <c r="H2353" t="s">
        <v>4382</v>
      </c>
      <c r="J2353" t="s">
        <v>4383</v>
      </c>
      <c r="K2353">
        <v>6334</v>
      </c>
    </row>
    <row r="2354" spans="1:11" x14ac:dyDescent="0.25">
      <c r="A2354" t="s">
        <v>4354</v>
      </c>
      <c r="B2354" t="s">
        <v>4379</v>
      </c>
      <c r="C2354" t="s">
        <v>7043</v>
      </c>
      <c r="D2354" t="s">
        <v>7045</v>
      </c>
      <c r="E2354">
        <v>1911</v>
      </c>
      <c r="F2354" t="str">
        <f t="shared" si="37"/>
        <v>20th</v>
      </c>
      <c r="H2354" t="s">
        <v>4382</v>
      </c>
      <c r="J2354" t="s">
        <v>4383</v>
      </c>
      <c r="K2354">
        <v>6318</v>
      </c>
    </row>
    <row r="2355" spans="1:11" x14ac:dyDescent="0.25">
      <c r="A2355" t="s">
        <v>4354</v>
      </c>
      <c r="B2355" t="s">
        <v>8908</v>
      </c>
      <c r="C2355" t="s">
        <v>7043</v>
      </c>
      <c r="D2355" t="s">
        <v>7058</v>
      </c>
      <c r="E2355">
        <v>1912</v>
      </c>
      <c r="F2355" t="str">
        <f t="shared" si="37"/>
        <v>20th</v>
      </c>
      <c r="H2355" t="s">
        <v>4382</v>
      </c>
      <c r="J2355" t="s">
        <v>4383</v>
      </c>
      <c r="K2355">
        <v>9580</v>
      </c>
    </row>
    <row r="2356" spans="1:11" x14ac:dyDescent="0.25">
      <c r="A2356" t="s">
        <v>4354</v>
      </c>
      <c r="B2356" t="s">
        <v>7416</v>
      </c>
      <c r="C2356" t="s">
        <v>7414</v>
      </c>
      <c r="D2356" t="s">
        <v>7415</v>
      </c>
      <c r="E2356">
        <v>1932</v>
      </c>
      <c r="F2356" t="str">
        <f t="shared" si="37"/>
        <v>20th</v>
      </c>
      <c r="H2356" t="s">
        <v>4417</v>
      </c>
      <c r="J2356" t="s">
        <v>4379</v>
      </c>
      <c r="K2356">
        <v>82344</v>
      </c>
    </row>
    <row r="2357" spans="1:11" x14ac:dyDescent="0.25">
      <c r="A2357" t="s">
        <v>4354</v>
      </c>
      <c r="B2357" t="s">
        <v>8909</v>
      </c>
      <c r="C2357" t="s">
        <v>7826</v>
      </c>
      <c r="D2357" t="s">
        <v>7827</v>
      </c>
      <c r="E2357">
        <v>1957</v>
      </c>
      <c r="F2357" t="str">
        <f t="shared" si="37"/>
        <v>20th</v>
      </c>
      <c r="H2357" t="s">
        <v>4402</v>
      </c>
      <c r="J2357" t="s">
        <v>4442</v>
      </c>
      <c r="K2357">
        <v>106759</v>
      </c>
    </row>
    <row r="2358" spans="1:11" x14ac:dyDescent="0.25">
      <c r="A2358" t="s">
        <v>4354</v>
      </c>
      <c r="B2358" t="s">
        <v>6934</v>
      </c>
      <c r="C2358" t="s">
        <v>6820</v>
      </c>
      <c r="D2358" t="s">
        <v>6933</v>
      </c>
      <c r="E2358">
        <v>1904</v>
      </c>
      <c r="F2358" t="str">
        <f t="shared" si="37"/>
        <v>20th</v>
      </c>
      <c r="H2358" t="s">
        <v>4417</v>
      </c>
      <c r="J2358" t="s">
        <v>4379</v>
      </c>
      <c r="K2358">
        <v>301388</v>
      </c>
    </row>
    <row r="2359" spans="1:11" x14ac:dyDescent="0.25">
      <c r="A2359" t="s">
        <v>4354</v>
      </c>
      <c r="B2359" t="s">
        <v>8910</v>
      </c>
      <c r="C2359" t="s">
        <v>6820</v>
      </c>
      <c r="D2359" t="s">
        <v>6887</v>
      </c>
      <c r="E2359">
        <v>1901</v>
      </c>
      <c r="F2359" t="str">
        <f t="shared" si="37"/>
        <v>20th</v>
      </c>
      <c r="H2359" t="s">
        <v>4389</v>
      </c>
      <c r="J2359" t="s">
        <v>4442</v>
      </c>
      <c r="K2359">
        <v>63745</v>
      </c>
    </row>
    <row r="2360" spans="1:11" x14ac:dyDescent="0.25">
      <c r="A2360" t="s">
        <v>4354</v>
      </c>
      <c r="B2360" t="s">
        <v>8911</v>
      </c>
      <c r="C2360" t="s">
        <v>7399</v>
      </c>
      <c r="D2360" t="s">
        <v>7400</v>
      </c>
      <c r="E2360">
        <v>1931</v>
      </c>
      <c r="F2360" t="str">
        <f t="shared" si="37"/>
        <v>20th</v>
      </c>
      <c r="H2360" t="s">
        <v>4481</v>
      </c>
      <c r="J2360" t="s">
        <v>4442</v>
      </c>
      <c r="K2360">
        <v>292952</v>
      </c>
    </row>
    <row r="2361" spans="1:11" x14ac:dyDescent="0.25">
      <c r="A2361" t="s">
        <v>4354</v>
      </c>
      <c r="B2361" t="s">
        <v>8912</v>
      </c>
      <c r="C2361" t="s">
        <v>7283</v>
      </c>
      <c r="D2361" t="s">
        <v>7284</v>
      </c>
      <c r="E2361">
        <v>1926</v>
      </c>
      <c r="F2361" t="str">
        <f t="shared" si="37"/>
        <v>20th</v>
      </c>
      <c r="H2361" t="s">
        <v>4378</v>
      </c>
      <c r="J2361" t="s">
        <v>4442</v>
      </c>
      <c r="K2361">
        <v>115571</v>
      </c>
    </row>
    <row r="2362" spans="1:11" x14ac:dyDescent="0.25">
      <c r="A2362" t="s">
        <v>4354</v>
      </c>
      <c r="B2362" t="s">
        <v>8913</v>
      </c>
      <c r="C2362" t="s">
        <v>7197</v>
      </c>
      <c r="D2362" t="s">
        <v>7485</v>
      </c>
      <c r="E2362">
        <v>1935</v>
      </c>
      <c r="F2362" t="str">
        <f t="shared" si="37"/>
        <v>20th</v>
      </c>
      <c r="H2362" t="s">
        <v>4378</v>
      </c>
      <c r="J2362" t="s">
        <v>4442</v>
      </c>
      <c r="K2362">
        <v>60968</v>
      </c>
    </row>
    <row r="2363" spans="1:11" x14ac:dyDescent="0.25">
      <c r="A2363" t="s">
        <v>4354</v>
      </c>
      <c r="B2363" t="s">
        <v>13219</v>
      </c>
      <c r="C2363" t="s">
        <v>7197</v>
      </c>
      <c r="D2363" t="s">
        <v>7268</v>
      </c>
      <c r="E2363">
        <v>1925</v>
      </c>
      <c r="F2363" t="str">
        <f t="shared" si="37"/>
        <v>20th</v>
      </c>
      <c r="H2363" t="s">
        <v>4378</v>
      </c>
      <c r="J2363" t="s">
        <v>4442</v>
      </c>
      <c r="K2363">
        <v>35712</v>
      </c>
    </row>
    <row r="2364" spans="1:11" x14ac:dyDescent="0.25">
      <c r="A2364" t="s">
        <v>4354</v>
      </c>
      <c r="B2364" t="s">
        <v>4379</v>
      </c>
      <c r="C2364" t="s">
        <v>7197</v>
      </c>
      <c r="D2364" t="s">
        <v>7198</v>
      </c>
      <c r="E2364">
        <v>1922</v>
      </c>
      <c r="F2364" t="str">
        <f t="shared" si="37"/>
        <v>20th</v>
      </c>
      <c r="H2364" t="s">
        <v>4382</v>
      </c>
      <c r="J2364" t="s">
        <v>4383</v>
      </c>
      <c r="K2364">
        <v>11595</v>
      </c>
    </row>
    <row r="2365" spans="1:11" x14ac:dyDescent="0.25">
      <c r="A2365" t="s">
        <v>4354</v>
      </c>
      <c r="B2365" t="s">
        <v>8914</v>
      </c>
      <c r="C2365" t="s">
        <v>7199</v>
      </c>
      <c r="D2365" t="s">
        <v>7200</v>
      </c>
      <c r="E2365">
        <v>1922</v>
      </c>
      <c r="F2365" t="str">
        <f t="shared" si="37"/>
        <v>20th</v>
      </c>
      <c r="H2365" t="s">
        <v>4378</v>
      </c>
      <c r="J2365" t="s">
        <v>4442</v>
      </c>
      <c r="K2365">
        <v>27758</v>
      </c>
    </row>
    <row r="2366" spans="1:11" x14ac:dyDescent="0.25">
      <c r="A2366" t="s">
        <v>4354</v>
      </c>
      <c r="B2366" t="s">
        <v>8915</v>
      </c>
      <c r="C2366" t="s">
        <v>7750</v>
      </c>
      <c r="D2366" t="s">
        <v>7751</v>
      </c>
      <c r="E2366">
        <v>1949</v>
      </c>
      <c r="F2366" t="str">
        <f t="shared" si="37"/>
        <v>20th</v>
      </c>
      <c r="H2366" t="s">
        <v>4402</v>
      </c>
      <c r="J2366" t="s">
        <v>4442</v>
      </c>
      <c r="K2366">
        <v>40441</v>
      </c>
    </row>
    <row r="2367" spans="1:11" x14ac:dyDescent="0.25">
      <c r="A2367" t="s">
        <v>4354</v>
      </c>
      <c r="B2367" t="s">
        <v>4379</v>
      </c>
      <c r="C2367" t="s">
        <v>7046</v>
      </c>
      <c r="D2367" t="s">
        <v>7073</v>
      </c>
      <c r="E2367">
        <v>1913</v>
      </c>
      <c r="F2367" t="str">
        <f t="shared" si="37"/>
        <v>20th</v>
      </c>
      <c r="H2367" t="s">
        <v>4378</v>
      </c>
      <c r="J2367" t="s">
        <v>4442</v>
      </c>
      <c r="K2367">
        <v>103848</v>
      </c>
    </row>
    <row r="2368" spans="1:11" x14ac:dyDescent="0.25">
      <c r="A2368" t="s">
        <v>4354</v>
      </c>
      <c r="B2368" t="s">
        <v>8916</v>
      </c>
      <c r="C2368" t="s">
        <v>7046</v>
      </c>
      <c r="D2368" t="s">
        <v>7047</v>
      </c>
      <c r="E2368">
        <v>1911</v>
      </c>
      <c r="F2368" t="str">
        <f t="shared" si="37"/>
        <v>20th</v>
      </c>
      <c r="H2368" t="s">
        <v>4378</v>
      </c>
      <c r="J2368" t="s">
        <v>4442</v>
      </c>
      <c r="K2368">
        <v>33146</v>
      </c>
    </row>
    <row r="2369" spans="1:11" x14ac:dyDescent="0.25">
      <c r="A2369" t="s">
        <v>4354</v>
      </c>
      <c r="B2369" t="s">
        <v>8917</v>
      </c>
      <c r="C2369" t="s">
        <v>7046</v>
      </c>
      <c r="D2369" t="s">
        <v>7486</v>
      </c>
      <c r="E2369">
        <v>1935</v>
      </c>
      <c r="F2369" t="str">
        <f t="shared" si="37"/>
        <v>20th</v>
      </c>
      <c r="H2369" t="s">
        <v>4481</v>
      </c>
      <c r="J2369" t="s">
        <v>4442</v>
      </c>
      <c r="K2369">
        <v>46169</v>
      </c>
    </row>
    <row r="2370" spans="1:11" x14ac:dyDescent="0.25">
      <c r="A2370" t="s">
        <v>4354</v>
      </c>
      <c r="B2370" t="s">
        <v>7595</v>
      </c>
      <c r="C2370" t="s">
        <v>7578</v>
      </c>
      <c r="D2370" t="s">
        <v>7594</v>
      </c>
      <c r="E2370">
        <v>1940</v>
      </c>
      <c r="F2370" t="str">
        <f t="shared" si="37"/>
        <v>20th</v>
      </c>
      <c r="H2370" t="s">
        <v>4417</v>
      </c>
      <c r="J2370" t="s">
        <v>4379</v>
      </c>
      <c r="K2370">
        <v>44064</v>
      </c>
    </row>
    <row r="2371" spans="1:11" x14ac:dyDescent="0.25">
      <c r="A2371" t="s">
        <v>4354</v>
      </c>
      <c r="B2371" t="s">
        <v>7580</v>
      </c>
      <c r="C2371" t="s">
        <v>7578</v>
      </c>
      <c r="D2371" t="s">
        <v>7579</v>
      </c>
      <c r="E2371">
        <v>1939</v>
      </c>
      <c r="F2371" t="str">
        <f t="shared" si="37"/>
        <v>20th</v>
      </c>
      <c r="H2371" t="s">
        <v>4417</v>
      </c>
      <c r="J2371" t="s">
        <v>4379</v>
      </c>
      <c r="K2371">
        <v>59883</v>
      </c>
    </row>
    <row r="2372" spans="1:11" x14ac:dyDescent="0.25">
      <c r="A2372" t="s">
        <v>4354</v>
      </c>
      <c r="B2372" t="s">
        <v>7402</v>
      </c>
      <c r="C2372" t="s">
        <v>6586</v>
      </c>
      <c r="D2372" t="s">
        <v>7401</v>
      </c>
      <c r="E2372">
        <v>1931</v>
      </c>
      <c r="F2372" t="str">
        <f t="shared" si="37"/>
        <v>20th</v>
      </c>
      <c r="H2372" t="s">
        <v>4417</v>
      </c>
      <c r="J2372" t="s">
        <v>4379</v>
      </c>
      <c r="K2372">
        <v>58061</v>
      </c>
    </row>
    <row r="2373" spans="1:11" x14ac:dyDescent="0.25">
      <c r="A2373" t="s">
        <v>4354</v>
      </c>
      <c r="B2373" t="s">
        <v>7119</v>
      </c>
      <c r="C2373" t="s">
        <v>6586</v>
      </c>
      <c r="D2373" t="s">
        <v>7118</v>
      </c>
      <c r="E2373">
        <v>1916</v>
      </c>
      <c r="F2373" t="str">
        <f t="shared" si="37"/>
        <v>20th</v>
      </c>
      <c r="H2373" t="s">
        <v>4417</v>
      </c>
      <c r="J2373" t="s">
        <v>4379</v>
      </c>
      <c r="K2373">
        <v>84915</v>
      </c>
    </row>
    <row r="2374" spans="1:11" x14ac:dyDescent="0.25">
      <c r="A2374" t="s">
        <v>4354</v>
      </c>
      <c r="B2374" t="s">
        <v>7016</v>
      </c>
      <c r="C2374" t="s">
        <v>6586</v>
      </c>
      <c r="D2374" t="s">
        <v>7015</v>
      </c>
      <c r="E2374">
        <v>1910</v>
      </c>
      <c r="F2374" t="str">
        <f t="shared" si="37"/>
        <v>20th</v>
      </c>
      <c r="H2374" t="s">
        <v>4417</v>
      </c>
      <c r="J2374" t="s">
        <v>4379</v>
      </c>
      <c r="K2374">
        <v>104349</v>
      </c>
    </row>
    <row r="2375" spans="1:11" x14ac:dyDescent="0.25">
      <c r="A2375" t="s">
        <v>4354</v>
      </c>
      <c r="B2375" t="s">
        <v>4379</v>
      </c>
      <c r="C2375" t="s">
        <v>6944</v>
      </c>
      <c r="D2375" t="s">
        <v>6945</v>
      </c>
      <c r="E2375">
        <v>1905</v>
      </c>
      <c r="F2375" t="str">
        <f t="shared" si="37"/>
        <v>20th</v>
      </c>
      <c r="H2375" t="s">
        <v>4481</v>
      </c>
      <c r="J2375" t="s">
        <v>4442</v>
      </c>
      <c r="K2375">
        <v>15592</v>
      </c>
    </row>
    <row r="2376" spans="1:11" x14ac:dyDescent="0.25">
      <c r="A2376" t="s">
        <v>4354</v>
      </c>
      <c r="B2376" t="s">
        <v>4379</v>
      </c>
      <c r="C2376" t="s">
        <v>7173</v>
      </c>
      <c r="D2376" t="s">
        <v>7174</v>
      </c>
      <c r="E2376">
        <v>1921</v>
      </c>
      <c r="F2376" t="str">
        <f t="shared" si="37"/>
        <v>20th</v>
      </c>
      <c r="H2376" t="s">
        <v>4472</v>
      </c>
      <c r="J2376" t="s">
        <v>4442</v>
      </c>
      <c r="K2376">
        <v>24444</v>
      </c>
    </row>
    <row r="2377" spans="1:11" x14ac:dyDescent="0.25">
      <c r="A2377" t="s">
        <v>4354</v>
      </c>
      <c r="B2377" t="s">
        <v>7545</v>
      </c>
      <c r="C2377" t="s">
        <v>7252</v>
      </c>
      <c r="D2377" t="s">
        <v>7544</v>
      </c>
      <c r="E2377">
        <v>1938</v>
      </c>
      <c r="F2377" t="str">
        <f t="shared" si="37"/>
        <v>20th</v>
      </c>
      <c r="H2377" t="s">
        <v>4417</v>
      </c>
      <c r="J2377" t="s">
        <v>4379</v>
      </c>
      <c r="K2377">
        <v>18200</v>
      </c>
    </row>
    <row r="2378" spans="1:11" x14ac:dyDescent="0.25">
      <c r="A2378" t="s">
        <v>4354</v>
      </c>
      <c r="B2378" t="s">
        <v>7254</v>
      </c>
      <c r="C2378" t="s">
        <v>7252</v>
      </c>
      <c r="D2378" t="s">
        <v>7253</v>
      </c>
      <c r="E2378">
        <v>1924</v>
      </c>
      <c r="F2378" t="str">
        <f t="shared" si="37"/>
        <v>20th</v>
      </c>
      <c r="H2378" t="s">
        <v>4417</v>
      </c>
      <c r="J2378" t="s">
        <v>4379</v>
      </c>
      <c r="K2378">
        <v>3277</v>
      </c>
    </row>
    <row r="2379" spans="1:11" x14ac:dyDescent="0.25">
      <c r="A2379" t="s">
        <v>4354</v>
      </c>
      <c r="B2379" t="s">
        <v>8918</v>
      </c>
      <c r="C2379" t="s">
        <v>6978</v>
      </c>
      <c r="D2379" t="s">
        <v>6979</v>
      </c>
      <c r="E2379">
        <v>1907</v>
      </c>
      <c r="F2379" t="str">
        <f t="shared" si="37"/>
        <v>20th</v>
      </c>
      <c r="H2379" t="s">
        <v>4378</v>
      </c>
      <c r="J2379" t="s">
        <v>4442</v>
      </c>
      <c r="K2379">
        <v>89251</v>
      </c>
    </row>
    <row r="2380" spans="1:11" x14ac:dyDescent="0.25">
      <c r="A2380" t="s">
        <v>4354</v>
      </c>
      <c r="B2380" t="s">
        <v>4379</v>
      </c>
      <c r="C2380" t="s">
        <v>6978</v>
      </c>
      <c r="D2380" t="s">
        <v>6987</v>
      </c>
      <c r="E2380">
        <v>1908</v>
      </c>
      <c r="F2380" t="str">
        <f t="shared" si="37"/>
        <v>20th</v>
      </c>
      <c r="H2380" t="s">
        <v>4378</v>
      </c>
      <c r="J2380" t="s">
        <v>4442</v>
      </c>
      <c r="K2380">
        <v>101765</v>
      </c>
    </row>
    <row r="2381" spans="1:11" x14ac:dyDescent="0.25">
      <c r="A2381" t="s">
        <v>4354</v>
      </c>
      <c r="B2381" t="s">
        <v>8919</v>
      </c>
      <c r="C2381" t="s">
        <v>6978</v>
      </c>
      <c r="D2381" t="s">
        <v>7059</v>
      </c>
      <c r="E2381">
        <v>1912</v>
      </c>
      <c r="F2381" t="str">
        <f t="shared" si="37"/>
        <v>20th</v>
      </c>
      <c r="H2381" t="s">
        <v>4378</v>
      </c>
      <c r="J2381" t="s">
        <v>4442</v>
      </c>
      <c r="K2381">
        <v>103004</v>
      </c>
    </row>
    <row r="2382" spans="1:11" x14ac:dyDescent="0.25">
      <c r="A2382" t="s">
        <v>4354</v>
      </c>
      <c r="B2382" t="s">
        <v>4379</v>
      </c>
      <c r="C2382" t="s">
        <v>5538</v>
      </c>
      <c r="D2382" t="s">
        <v>7892</v>
      </c>
      <c r="E2382">
        <v>1992</v>
      </c>
      <c r="F2382" t="str">
        <f t="shared" si="37"/>
        <v>20th</v>
      </c>
      <c r="H2382" t="s">
        <v>4472</v>
      </c>
      <c r="J2382" t="s">
        <v>4379</v>
      </c>
      <c r="K2382">
        <v>8651</v>
      </c>
    </row>
    <row r="2383" spans="1:11" x14ac:dyDescent="0.25">
      <c r="A2383" t="s">
        <v>4354</v>
      </c>
      <c r="B2383" t="s">
        <v>7334</v>
      </c>
      <c r="C2383" t="s">
        <v>7332</v>
      </c>
      <c r="D2383" t="s">
        <v>7333</v>
      </c>
      <c r="E2383">
        <v>1928</v>
      </c>
      <c r="F2383" t="str">
        <f t="shared" si="37"/>
        <v>20th</v>
      </c>
      <c r="H2383" t="s">
        <v>4417</v>
      </c>
      <c r="J2383" t="s">
        <v>4379</v>
      </c>
      <c r="K2383">
        <v>27607</v>
      </c>
    </row>
    <row r="2384" spans="1:11" x14ac:dyDescent="0.25">
      <c r="A2384" t="s">
        <v>4354</v>
      </c>
      <c r="B2384" t="s">
        <v>7546</v>
      </c>
      <c r="C2384" t="s">
        <v>6914</v>
      </c>
      <c r="D2384" t="s">
        <v>7546</v>
      </c>
      <c r="E2384">
        <v>1938</v>
      </c>
      <c r="F2384" t="str">
        <f t="shared" si="37"/>
        <v>20th</v>
      </c>
      <c r="H2384" t="s">
        <v>4417</v>
      </c>
      <c r="J2384" t="s">
        <v>4379</v>
      </c>
      <c r="K2384">
        <v>76408</v>
      </c>
    </row>
    <row r="2385" spans="1:11" x14ac:dyDescent="0.25">
      <c r="A2385" t="s">
        <v>4354</v>
      </c>
      <c r="B2385" t="s">
        <v>7202</v>
      </c>
      <c r="C2385" t="s">
        <v>6914</v>
      </c>
      <c r="D2385" t="s">
        <v>7201</v>
      </c>
      <c r="E2385">
        <v>1922</v>
      </c>
      <c r="F2385" t="str">
        <f t="shared" si="37"/>
        <v>20th</v>
      </c>
      <c r="H2385" t="s">
        <v>4417</v>
      </c>
      <c r="J2385" t="s">
        <v>4379</v>
      </c>
      <c r="K2385">
        <v>91959</v>
      </c>
    </row>
    <row r="2386" spans="1:11" x14ac:dyDescent="0.25">
      <c r="A2386" t="s">
        <v>4354</v>
      </c>
      <c r="B2386" t="s">
        <v>6916</v>
      </c>
      <c r="C2386" t="s">
        <v>6914</v>
      </c>
      <c r="D2386" t="s">
        <v>6915</v>
      </c>
      <c r="E2386">
        <v>1903</v>
      </c>
      <c r="F2386" t="str">
        <f t="shared" si="37"/>
        <v>20th</v>
      </c>
      <c r="H2386" t="s">
        <v>4417</v>
      </c>
      <c r="J2386" t="s">
        <v>4379</v>
      </c>
      <c r="K2386">
        <v>103975</v>
      </c>
    </row>
    <row r="2387" spans="1:11" x14ac:dyDescent="0.25">
      <c r="A2387" t="s">
        <v>4354</v>
      </c>
      <c r="B2387" t="s">
        <v>7204</v>
      </c>
      <c r="C2387" t="s">
        <v>6914</v>
      </c>
      <c r="D2387" t="s">
        <v>7203</v>
      </c>
      <c r="E2387">
        <v>1922</v>
      </c>
      <c r="F2387" t="str">
        <f t="shared" si="37"/>
        <v>20th</v>
      </c>
      <c r="H2387" t="s">
        <v>4417</v>
      </c>
      <c r="J2387" t="s">
        <v>4379</v>
      </c>
      <c r="K2387">
        <v>100465</v>
      </c>
    </row>
    <row r="2388" spans="1:11" x14ac:dyDescent="0.25">
      <c r="A2388" t="s">
        <v>4354</v>
      </c>
      <c r="B2388" t="s">
        <v>7309</v>
      </c>
      <c r="C2388" t="s">
        <v>6914</v>
      </c>
      <c r="D2388" t="s">
        <v>7308</v>
      </c>
      <c r="E2388">
        <v>1927</v>
      </c>
      <c r="F2388" t="str">
        <f t="shared" si="37"/>
        <v>20th</v>
      </c>
      <c r="H2388" t="s">
        <v>4417</v>
      </c>
      <c r="J2388" t="s">
        <v>4379</v>
      </c>
      <c r="K2388">
        <v>122436</v>
      </c>
    </row>
    <row r="2389" spans="1:11" x14ac:dyDescent="0.25">
      <c r="A2389" t="s">
        <v>4354</v>
      </c>
      <c r="B2389" t="s">
        <v>7404</v>
      </c>
      <c r="C2389" t="s">
        <v>6914</v>
      </c>
      <c r="D2389" t="s">
        <v>7403</v>
      </c>
      <c r="E2389">
        <v>1931</v>
      </c>
      <c r="F2389" t="str">
        <f t="shared" si="37"/>
        <v>20th</v>
      </c>
      <c r="H2389" t="s">
        <v>4417</v>
      </c>
      <c r="J2389" t="s">
        <v>4379</v>
      </c>
      <c r="K2389">
        <v>168073</v>
      </c>
    </row>
    <row r="2390" spans="1:11" x14ac:dyDescent="0.25">
      <c r="A2390" t="s">
        <v>4354</v>
      </c>
      <c r="B2390" t="s">
        <v>7018</v>
      </c>
      <c r="C2390" t="s">
        <v>6914</v>
      </c>
      <c r="D2390" t="s">
        <v>7017</v>
      </c>
      <c r="E2390">
        <v>1910</v>
      </c>
      <c r="F2390" t="str">
        <f t="shared" si="37"/>
        <v>20th</v>
      </c>
      <c r="H2390" t="s">
        <v>4417</v>
      </c>
      <c r="J2390" t="s">
        <v>4379</v>
      </c>
      <c r="K2390">
        <v>66473</v>
      </c>
    </row>
    <row r="2391" spans="1:11" x14ac:dyDescent="0.25">
      <c r="A2391" t="s">
        <v>4354</v>
      </c>
      <c r="B2391" t="s">
        <v>7020</v>
      </c>
      <c r="C2391" t="s">
        <v>6914</v>
      </c>
      <c r="D2391" t="s">
        <v>7019</v>
      </c>
      <c r="E2391">
        <v>1910</v>
      </c>
      <c r="F2391" t="str">
        <f t="shared" si="37"/>
        <v>20th</v>
      </c>
      <c r="H2391" t="s">
        <v>4417</v>
      </c>
      <c r="J2391" t="s">
        <v>4379</v>
      </c>
      <c r="K2391">
        <v>84519</v>
      </c>
    </row>
    <row r="2392" spans="1:11" x14ac:dyDescent="0.25">
      <c r="A2392" t="s">
        <v>4354</v>
      </c>
      <c r="B2392" t="s">
        <v>7548</v>
      </c>
      <c r="C2392" t="s">
        <v>6914</v>
      </c>
      <c r="D2392" t="s">
        <v>7547</v>
      </c>
      <c r="E2392">
        <v>1938</v>
      </c>
      <c r="F2392" t="str">
        <f t="shared" si="37"/>
        <v>20th</v>
      </c>
      <c r="H2392" t="s">
        <v>4417</v>
      </c>
      <c r="J2392" t="s">
        <v>4379</v>
      </c>
      <c r="K2392">
        <v>89437</v>
      </c>
    </row>
    <row r="2393" spans="1:11" x14ac:dyDescent="0.25">
      <c r="A2393" t="s">
        <v>4354</v>
      </c>
      <c r="B2393" t="s">
        <v>8920</v>
      </c>
      <c r="C2393" t="s">
        <v>7620</v>
      </c>
      <c r="D2393" t="s">
        <v>7621</v>
      </c>
      <c r="E2393">
        <v>1942</v>
      </c>
      <c r="F2393" t="str">
        <f t="shared" si="37"/>
        <v>20th</v>
      </c>
      <c r="H2393" t="s">
        <v>4389</v>
      </c>
      <c r="J2393" t="s">
        <v>4442</v>
      </c>
      <c r="K2393">
        <v>67083</v>
      </c>
    </row>
    <row r="2394" spans="1:11" x14ac:dyDescent="0.25">
      <c r="A2394" t="s">
        <v>4354</v>
      </c>
      <c r="B2394" t="s">
        <v>7604</v>
      </c>
      <c r="C2394" t="s">
        <v>7602</v>
      </c>
      <c r="D2394" t="s">
        <v>7603</v>
      </c>
      <c r="E2394">
        <v>1941</v>
      </c>
      <c r="F2394" t="str">
        <f t="shared" si="37"/>
        <v>20th</v>
      </c>
      <c r="H2394" t="s">
        <v>4417</v>
      </c>
      <c r="J2394" t="s">
        <v>4379</v>
      </c>
      <c r="K2394">
        <v>122266</v>
      </c>
    </row>
    <row r="2395" spans="1:11" x14ac:dyDescent="0.25">
      <c r="A2395" t="s">
        <v>4354</v>
      </c>
      <c r="B2395" t="s">
        <v>7716</v>
      </c>
      <c r="C2395" t="s">
        <v>7602</v>
      </c>
      <c r="D2395" t="s">
        <v>7715</v>
      </c>
      <c r="E2395">
        <v>1947</v>
      </c>
      <c r="F2395" t="str">
        <f t="shared" si="37"/>
        <v>20th</v>
      </c>
      <c r="H2395" t="s">
        <v>4417</v>
      </c>
      <c r="J2395" t="s">
        <v>4379</v>
      </c>
      <c r="K2395">
        <v>163006</v>
      </c>
    </row>
    <row r="2396" spans="1:11" x14ac:dyDescent="0.25">
      <c r="A2396" t="s">
        <v>4354</v>
      </c>
      <c r="B2396" t="s">
        <v>7740</v>
      </c>
      <c r="C2396" t="s">
        <v>7602</v>
      </c>
      <c r="D2396" t="s">
        <v>7739</v>
      </c>
      <c r="E2396">
        <v>1948</v>
      </c>
      <c r="F2396" t="str">
        <f t="shared" si="37"/>
        <v>20th</v>
      </c>
      <c r="H2396" t="s">
        <v>4417</v>
      </c>
      <c r="J2396" t="s">
        <v>4379</v>
      </c>
      <c r="K2396">
        <v>289090</v>
      </c>
    </row>
    <row r="2397" spans="1:11" x14ac:dyDescent="0.25">
      <c r="A2397" t="s">
        <v>4354</v>
      </c>
      <c r="B2397" t="s">
        <v>7773</v>
      </c>
      <c r="C2397" t="s">
        <v>7771</v>
      </c>
      <c r="D2397" t="s">
        <v>7772</v>
      </c>
      <c r="E2397">
        <v>1950</v>
      </c>
      <c r="F2397" t="str">
        <f t="shared" si="37"/>
        <v>20th</v>
      </c>
      <c r="H2397" t="s">
        <v>4417</v>
      </c>
      <c r="J2397" t="s">
        <v>4379</v>
      </c>
      <c r="K2397">
        <v>205279</v>
      </c>
    </row>
    <row r="2398" spans="1:11" x14ac:dyDescent="0.25">
      <c r="A2398" t="s">
        <v>4354</v>
      </c>
      <c r="B2398" t="s">
        <v>4379</v>
      </c>
      <c r="C2398" t="s">
        <v>6796</v>
      </c>
      <c r="D2398" t="s">
        <v>6888</v>
      </c>
      <c r="E2398">
        <v>1901</v>
      </c>
      <c r="F2398" t="str">
        <f t="shared" si="37"/>
        <v>20th</v>
      </c>
      <c r="H2398" t="s">
        <v>4402</v>
      </c>
      <c r="J2398" t="s">
        <v>4442</v>
      </c>
      <c r="K2398">
        <v>59547</v>
      </c>
    </row>
    <row r="2399" spans="1:11" x14ac:dyDescent="0.25">
      <c r="A2399" t="s">
        <v>4354</v>
      </c>
      <c r="B2399" t="s">
        <v>8921</v>
      </c>
      <c r="C2399" t="s">
        <v>7434</v>
      </c>
      <c r="D2399" t="s">
        <v>7435</v>
      </c>
      <c r="E2399">
        <v>1933</v>
      </c>
      <c r="F2399" t="str">
        <f t="shared" si="37"/>
        <v>20th</v>
      </c>
      <c r="H2399" t="s">
        <v>4378</v>
      </c>
      <c r="J2399" t="s">
        <v>4442</v>
      </c>
      <c r="K2399">
        <v>118033</v>
      </c>
    </row>
    <row r="2400" spans="1:11" x14ac:dyDescent="0.25">
      <c r="A2400" t="s">
        <v>4354</v>
      </c>
      <c r="B2400" t="s">
        <v>8922</v>
      </c>
      <c r="C2400" t="s">
        <v>7434</v>
      </c>
      <c r="D2400" t="s">
        <v>7436</v>
      </c>
      <c r="E2400">
        <v>1933</v>
      </c>
      <c r="F2400" t="str">
        <f t="shared" si="37"/>
        <v>20th</v>
      </c>
      <c r="H2400" t="s">
        <v>4378</v>
      </c>
      <c r="J2400" t="s">
        <v>4442</v>
      </c>
      <c r="K2400">
        <v>167446</v>
      </c>
    </row>
    <row r="2401" spans="1:11" x14ac:dyDescent="0.25">
      <c r="A2401" t="s">
        <v>4354</v>
      </c>
      <c r="B2401" t="s">
        <v>8923</v>
      </c>
      <c r="C2401" t="s">
        <v>7335</v>
      </c>
      <c r="D2401" t="s">
        <v>7437</v>
      </c>
      <c r="E2401">
        <v>1933</v>
      </c>
      <c r="F2401" t="str">
        <f t="shared" si="37"/>
        <v>20th</v>
      </c>
      <c r="H2401" t="s">
        <v>4378</v>
      </c>
      <c r="J2401" t="s">
        <v>4442</v>
      </c>
      <c r="K2401">
        <v>93798</v>
      </c>
    </row>
    <row r="2402" spans="1:11" x14ac:dyDescent="0.25">
      <c r="A2402" t="s">
        <v>4354</v>
      </c>
      <c r="B2402" t="s">
        <v>4379</v>
      </c>
      <c r="C2402" t="s">
        <v>7335</v>
      </c>
      <c r="D2402" t="s">
        <v>7336</v>
      </c>
      <c r="E2402">
        <v>1928</v>
      </c>
      <c r="F2402" t="str">
        <f t="shared" ref="F2402:F2465" si="38">IF(E2402&lt;1200,"12th",IF(AND(1199&lt;E2402,E2402&lt;1300),"13th",IF(AND(1299&lt;E2402,E2402&lt;1400),"14th",IF(AND(1399&lt;E2402,E2402&lt;1500),"15th",IF(AND(1499&lt;E2402,E2402&lt;1600),"16th",IF(AND(1599&lt;E2402,E2402&lt;1700),"17th",IF(AND(1699&lt;E2402,E2402&lt;1800),"18th",IF(AND(1799&lt;E2402,E2402&lt;1900),"19th",IF(AND(1899&lt;E2402,E2402&lt;2000),"20th",)))))))))</f>
        <v>20th</v>
      </c>
      <c r="H2402" t="s">
        <v>4378</v>
      </c>
      <c r="J2402" t="s">
        <v>4442</v>
      </c>
      <c r="K2402">
        <v>62444</v>
      </c>
    </row>
    <row r="2403" spans="1:11" x14ac:dyDescent="0.25">
      <c r="A2403" t="s">
        <v>4354</v>
      </c>
      <c r="B2403" t="s">
        <v>8924</v>
      </c>
      <c r="C2403" t="s">
        <v>7335</v>
      </c>
      <c r="D2403" t="s">
        <v>7522</v>
      </c>
      <c r="E2403">
        <v>1937</v>
      </c>
      <c r="F2403" t="str">
        <f t="shared" si="38"/>
        <v>20th</v>
      </c>
      <c r="H2403" t="s">
        <v>4378</v>
      </c>
      <c r="J2403" t="s">
        <v>4442</v>
      </c>
      <c r="K2403">
        <v>149858</v>
      </c>
    </row>
    <row r="2404" spans="1:11" x14ac:dyDescent="0.25">
      <c r="A2404" t="s">
        <v>4354</v>
      </c>
      <c r="B2404" t="s">
        <v>7525</v>
      </c>
      <c r="C2404" t="s">
        <v>7523</v>
      </c>
      <c r="D2404" t="s">
        <v>7524</v>
      </c>
      <c r="E2404">
        <v>1937</v>
      </c>
      <c r="F2404" t="str">
        <f t="shared" si="38"/>
        <v>20th</v>
      </c>
      <c r="H2404" t="s">
        <v>4417</v>
      </c>
      <c r="J2404" t="s">
        <v>4379</v>
      </c>
      <c r="K2404">
        <v>12203</v>
      </c>
    </row>
    <row r="2405" spans="1:11" x14ac:dyDescent="0.25">
      <c r="A2405" t="s">
        <v>4354</v>
      </c>
      <c r="B2405" t="s">
        <v>7703</v>
      </c>
      <c r="C2405" t="s">
        <v>7523</v>
      </c>
      <c r="D2405" t="s">
        <v>7702</v>
      </c>
      <c r="E2405">
        <v>1946</v>
      </c>
      <c r="F2405" t="str">
        <f t="shared" si="38"/>
        <v>20th</v>
      </c>
      <c r="H2405" t="s">
        <v>4417</v>
      </c>
      <c r="J2405" t="s">
        <v>4379</v>
      </c>
      <c r="K2405">
        <v>102525</v>
      </c>
    </row>
    <row r="2406" spans="1:11" x14ac:dyDescent="0.25">
      <c r="A2406" t="s">
        <v>4354</v>
      </c>
      <c r="B2406" t="s">
        <v>4379</v>
      </c>
      <c r="C2406" t="s">
        <v>7175</v>
      </c>
      <c r="D2406" t="s">
        <v>7176</v>
      </c>
      <c r="E2406">
        <v>1921</v>
      </c>
      <c r="F2406" t="str">
        <f t="shared" si="38"/>
        <v>20th</v>
      </c>
      <c r="H2406" t="s">
        <v>4378</v>
      </c>
      <c r="J2406" t="s">
        <v>4442</v>
      </c>
      <c r="K2406">
        <v>31195</v>
      </c>
    </row>
    <row r="2407" spans="1:11" x14ac:dyDescent="0.25">
      <c r="A2407" t="s">
        <v>4354</v>
      </c>
      <c r="B2407" t="s">
        <v>8925</v>
      </c>
      <c r="C2407" t="s">
        <v>7236</v>
      </c>
      <c r="D2407" t="s">
        <v>7237</v>
      </c>
      <c r="E2407">
        <v>1923</v>
      </c>
      <c r="F2407" t="str">
        <f t="shared" si="38"/>
        <v>20th</v>
      </c>
      <c r="H2407" t="s">
        <v>4481</v>
      </c>
      <c r="J2407" t="s">
        <v>4442</v>
      </c>
      <c r="K2407">
        <v>136589</v>
      </c>
    </row>
    <row r="2408" spans="1:11" x14ac:dyDescent="0.25">
      <c r="A2408" t="s">
        <v>4354</v>
      </c>
      <c r="B2408" t="s">
        <v>4379</v>
      </c>
      <c r="C2408" t="s">
        <v>7310</v>
      </c>
      <c r="D2408" t="s">
        <v>7501</v>
      </c>
      <c r="E2408">
        <v>1936</v>
      </c>
      <c r="F2408" t="str">
        <f t="shared" si="38"/>
        <v>20th</v>
      </c>
      <c r="H2408" t="s">
        <v>4402</v>
      </c>
      <c r="J2408" t="s">
        <v>4442</v>
      </c>
      <c r="K2408">
        <v>88426</v>
      </c>
    </row>
    <row r="2409" spans="1:11" x14ac:dyDescent="0.25">
      <c r="A2409" t="s">
        <v>4354</v>
      </c>
      <c r="B2409" t="s">
        <v>8926</v>
      </c>
      <c r="C2409" t="s">
        <v>7310</v>
      </c>
      <c r="D2409" t="s">
        <v>7311</v>
      </c>
      <c r="E2409">
        <v>1927</v>
      </c>
      <c r="F2409" t="str">
        <f t="shared" si="38"/>
        <v>20th</v>
      </c>
      <c r="H2409" t="s">
        <v>4402</v>
      </c>
      <c r="J2409" t="s">
        <v>4442</v>
      </c>
      <c r="K2409">
        <v>45729</v>
      </c>
    </row>
    <row r="2410" spans="1:11" x14ac:dyDescent="0.25">
      <c r="A2410" t="s">
        <v>4354</v>
      </c>
      <c r="B2410" t="s">
        <v>4379</v>
      </c>
      <c r="C2410" t="s">
        <v>7806</v>
      </c>
      <c r="D2410" t="s">
        <v>7807</v>
      </c>
      <c r="E2410">
        <v>1955</v>
      </c>
      <c r="F2410" t="str">
        <f t="shared" si="38"/>
        <v>20th</v>
      </c>
      <c r="H2410" t="s">
        <v>4481</v>
      </c>
      <c r="J2410" t="s">
        <v>4442</v>
      </c>
      <c r="K2410">
        <v>33598</v>
      </c>
    </row>
    <row r="2411" spans="1:11" x14ac:dyDescent="0.25">
      <c r="A2411" t="s">
        <v>4354</v>
      </c>
      <c r="B2411" t="s">
        <v>4379</v>
      </c>
      <c r="C2411" t="s">
        <v>7004</v>
      </c>
      <c r="D2411" t="s">
        <v>7405</v>
      </c>
      <c r="E2411">
        <v>1931</v>
      </c>
      <c r="F2411" t="str">
        <f t="shared" si="38"/>
        <v>20th</v>
      </c>
      <c r="H2411" t="s">
        <v>4378</v>
      </c>
      <c r="J2411" t="s">
        <v>4442</v>
      </c>
      <c r="K2411">
        <v>8676</v>
      </c>
    </row>
    <row r="2412" spans="1:11" x14ac:dyDescent="0.25">
      <c r="A2412" t="s">
        <v>4354</v>
      </c>
      <c r="B2412" t="s">
        <v>8927</v>
      </c>
      <c r="C2412" t="s">
        <v>7004</v>
      </c>
      <c r="D2412" t="s">
        <v>7005</v>
      </c>
      <c r="E2412">
        <v>1909</v>
      </c>
      <c r="F2412" t="str">
        <f t="shared" si="38"/>
        <v>20th</v>
      </c>
      <c r="H2412" t="s">
        <v>4378</v>
      </c>
      <c r="J2412" t="s">
        <v>4442</v>
      </c>
      <c r="K2412">
        <v>67252</v>
      </c>
    </row>
    <row r="2413" spans="1:11" x14ac:dyDescent="0.25">
      <c r="A2413" t="s">
        <v>4354</v>
      </c>
      <c r="B2413" t="s">
        <v>8928</v>
      </c>
      <c r="C2413" t="s">
        <v>7004</v>
      </c>
      <c r="D2413" t="s">
        <v>7074</v>
      </c>
      <c r="E2413">
        <v>1913</v>
      </c>
      <c r="F2413" t="str">
        <f t="shared" si="38"/>
        <v>20th</v>
      </c>
      <c r="H2413" t="s">
        <v>4378</v>
      </c>
      <c r="J2413" t="s">
        <v>4442</v>
      </c>
      <c r="K2413">
        <v>109315</v>
      </c>
    </row>
    <row r="2414" spans="1:11" x14ac:dyDescent="0.25">
      <c r="A2414" t="s">
        <v>4354</v>
      </c>
      <c r="B2414" t="s">
        <v>4379</v>
      </c>
      <c r="C2414" t="s">
        <v>7004</v>
      </c>
      <c r="D2414" t="s">
        <v>7337</v>
      </c>
      <c r="E2414">
        <v>1928</v>
      </c>
      <c r="F2414" t="str">
        <f t="shared" si="38"/>
        <v>20th</v>
      </c>
      <c r="H2414" t="s">
        <v>4472</v>
      </c>
      <c r="J2414" t="s">
        <v>4442</v>
      </c>
      <c r="K2414">
        <v>24497</v>
      </c>
    </row>
    <row r="2415" spans="1:11" x14ac:dyDescent="0.25">
      <c r="A2415" t="s">
        <v>4354</v>
      </c>
      <c r="B2415" t="s">
        <v>4379</v>
      </c>
      <c r="C2415" t="s">
        <v>7004</v>
      </c>
      <c r="D2415" t="s">
        <v>7157</v>
      </c>
      <c r="E2415">
        <v>1920</v>
      </c>
      <c r="F2415" t="str">
        <f t="shared" si="38"/>
        <v>20th</v>
      </c>
      <c r="H2415" t="s">
        <v>4472</v>
      </c>
      <c r="J2415" t="s">
        <v>4442</v>
      </c>
      <c r="K2415">
        <v>7994</v>
      </c>
    </row>
    <row r="2416" spans="1:11" x14ac:dyDescent="0.25">
      <c r="A2416" t="s">
        <v>4354</v>
      </c>
      <c r="B2416" t="s">
        <v>8929</v>
      </c>
      <c r="C2416" t="s">
        <v>7004</v>
      </c>
      <c r="D2416" t="s">
        <v>7596</v>
      </c>
      <c r="E2416">
        <v>1940</v>
      </c>
      <c r="F2416" t="str">
        <f t="shared" si="38"/>
        <v>20th</v>
      </c>
      <c r="H2416" t="s">
        <v>4378</v>
      </c>
      <c r="J2416" t="s">
        <v>4442</v>
      </c>
      <c r="K2416">
        <v>90351</v>
      </c>
    </row>
    <row r="2417" spans="1:11" x14ac:dyDescent="0.25">
      <c r="A2417" t="s">
        <v>4354</v>
      </c>
      <c r="B2417" t="s">
        <v>4379</v>
      </c>
      <c r="C2417" t="s">
        <v>7004</v>
      </c>
      <c r="D2417" t="s">
        <v>7238</v>
      </c>
      <c r="E2417">
        <v>1923</v>
      </c>
      <c r="F2417" t="str">
        <f t="shared" si="38"/>
        <v>20th</v>
      </c>
      <c r="H2417" t="s">
        <v>4378</v>
      </c>
      <c r="J2417" t="s">
        <v>4442</v>
      </c>
      <c r="K2417">
        <v>55912</v>
      </c>
    </row>
    <row r="2418" spans="1:11" x14ac:dyDescent="0.25">
      <c r="A2418" t="s">
        <v>4354</v>
      </c>
      <c r="B2418" t="s">
        <v>8930</v>
      </c>
      <c r="C2418" t="s">
        <v>7004</v>
      </c>
      <c r="D2418" t="s">
        <v>7206</v>
      </c>
      <c r="E2418">
        <v>1922</v>
      </c>
      <c r="F2418" t="str">
        <f t="shared" si="38"/>
        <v>20th</v>
      </c>
      <c r="H2418" t="s">
        <v>4378</v>
      </c>
      <c r="J2418" t="s">
        <v>4442</v>
      </c>
      <c r="K2418">
        <v>58379</v>
      </c>
    </row>
    <row r="2419" spans="1:11" x14ac:dyDescent="0.25">
      <c r="A2419" t="s">
        <v>4354</v>
      </c>
      <c r="B2419" t="s">
        <v>8931</v>
      </c>
      <c r="C2419" t="s">
        <v>7004</v>
      </c>
      <c r="D2419" t="s">
        <v>7338</v>
      </c>
      <c r="E2419">
        <v>1928</v>
      </c>
      <c r="F2419" t="str">
        <f t="shared" si="38"/>
        <v>20th</v>
      </c>
      <c r="H2419" t="s">
        <v>4378</v>
      </c>
      <c r="J2419" t="s">
        <v>4442</v>
      </c>
      <c r="K2419">
        <v>29589</v>
      </c>
    </row>
    <row r="2420" spans="1:11" x14ac:dyDescent="0.25">
      <c r="A2420" t="s">
        <v>4354</v>
      </c>
      <c r="B2420" t="s">
        <v>8932</v>
      </c>
      <c r="C2420" t="s">
        <v>7004</v>
      </c>
      <c r="D2420" t="s">
        <v>7502</v>
      </c>
      <c r="E2420">
        <v>1936</v>
      </c>
      <c r="F2420" t="str">
        <f t="shared" si="38"/>
        <v>20th</v>
      </c>
      <c r="H2420" t="s">
        <v>4378</v>
      </c>
      <c r="J2420" t="s">
        <v>4442</v>
      </c>
      <c r="K2420">
        <v>270617</v>
      </c>
    </row>
    <row r="2421" spans="1:11" x14ac:dyDescent="0.25">
      <c r="A2421" t="s">
        <v>4354</v>
      </c>
      <c r="B2421" t="s">
        <v>4379</v>
      </c>
      <c r="C2421" t="s">
        <v>7004</v>
      </c>
      <c r="D2421" t="s">
        <v>7365</v>
      </c>
      <c r="E2421">
        <v>1929</v>
      </c>
      <c r="F2421" t="str">
        <f t="shared" si="38"/>
        <v>20th</v>
      </c>
      <c r="H2421" t="s">
        <v>4378</v>
      </c>
      <c r="J2421" t="s">
        <v>4442</v>
      </c>
      <c r="K2421">
        <v>51167</v>
      </c>
    </row>
    <row r="2422" spans="1:11" x14ac:dyDescent="0.25">
      <c r="A2422" t="s">
        <v>4354</v>
      </c>
      <c r="B2422" t="s">
        <v>8933</v>
      </c>
      <c r="C2422" t="s">
        <v>7004</v>
      </c>
      <c r="D2422" t="s">
        <v>7339</v>
      </c>
      <c r="E2422">
        <v>1928</v>
      </c>
      <c r="F2422" t="str">
        <f t="shared" si="38"/>
        <v>20th</v>
      </c>
      <c r="H2422" t="s">
        <v>4378</v>
      </c>
      <c r="J2422" t="s">
        <v>4442</v>
      </c>
      <c r="K2422">
        <v>40863</v>
      </c>
    </row>
    <row r="2423" spans="1:11" x14ac:dyDescent="0.25">
      <c r="A2423" t="s">
        <v>4354</v>
      </c>
      <c r="B2423" t="s">
        <v>8934</v>
      </c>
      <c r="C2423" t="s">
        <v>7004</v>
      </c>
      <c r="D2423" t="s">
        <v>7205</v>
      </c>
      <c r="E2423">
        <v>1922</v>
      </c>
      <c r="F2423" t="str">
        <f t="shared" si="38"/>
        <v>20th</v>
      </c>
      <c r="H2423" t="s">
        <v>4378</v>
      </c>
      <c r="J2423" t="s">
        <v>4442</v>
      </c>
      <c r="K2423">
        <v>60072</v>
      </c>
    </row>
    <row r="2424" spans="1:11" x14ac:dyDescent="0.25">
      <c r="A2424" t="s">
        <v>4354</v>
      </c>
      <c r="B2424" t="s">
        <v>8935</v>
      </c>
      <c r="C2424" t="s">
        <v>7004</v>
      </c>
      <c r="D2424" t="s">
        <v>7780</v>
      </c>
      <c r="E2424">
        <v>1951</v>
      </c>
      <c r="F2424" t="str">
        <f t="shared" si="38"/>
        <v>20th</v>
      </c>
      <c r="H2424" t="s">
        <v>4389</v>
      </c>
      <c r="J2424" t="s">
        <v>4442</v>
      </c>
      <c r="K2424">
        <v>19643</v>
      </c>
    </row>
    <row r="2425" spans="1:11" x14ac:dyDescent="0.25">
      <c r="A2425" t="s">
        <v>4354</v>
      </c>
      <c r="B2425" t="s">
        <v>4379</v>
      </c>
      <c r="C2425" t="s">
        <v>7004</v>
      </c>
      <c r="D2425" t="s">
        <v>7417</v>
      </c>
      <c r="E2425">
        <v>1932</v>
      </c>
      <c r="F2425" t="str">
        <f t="shared" si="38"/>
        <v>20th</v>
      </c>
      <c r="H2425" t="s">
        <v>4472</v>
      </c>
      <c r="J2425" t="s">
        <v>4442</v>
      </c>
      <c r="K2425">
        <v>32568</v>
      </c>
    </row>
    <row r="2426" spans="1:11" x14ac:dyDescent="0.25">
      <c r="A2426" t="s">
        <v>4354</v>
      </c>
      <c r="B2426" t="s">
        <v>8936</v>
      </c>
      <c r="C2426" t="s">
        <v>7004</v>
      </c>
      <c r="D2426" t="s">
        <v>7438</v>
      </c>
      <c r="E2426">
        <v>1933</v>
      </c>
      <c r="F2426" t="str">
        <f t="shared" si="38"/>
        <v>20th</v>
      </c>
      <c r="H2426" t="s">
        <v>4378</v>
      </c>
      <c r="J2426" t="s">
        <v>4442</v>
      </c>
      <c r="K2426">
        <v>30080</v>
      </c>
    </row>
    <row r="2427" spans="1:11" x14ac:dyDescent="0.25">
      <c r="A2427" t="s">
        <v>4354</v>
      </c>
      <c r="B2427" t="s">
        <v>8937</v>
      </c>
      <c r="C2427" t="s">
        <v>7239</v>
      </c>
      <c r="D2427" t="s">
        <v>7240</v>
      </c>
      <c r="E2427">
        <v>1923</v>
      </c>
      <c r="F2427" t="str">
        <f t="shared" si="38"/>
        <v>20th</v>
      </c>
      <c r="H2427" t="s">
        <v>4402</v>
      </c>
      <c r="J2427" t="s">
        <v>4442</v>
      </c>
      <c r="K2427">
        <v>55494</v>
      </c>
    </row>
    <row r="2428" spans="1:11" x14ac:dyDescent="0.25">
      <c r="A2428" t="s">
        <v>4354</v>
      </c>
      <c r="B2428" t="s">
        <v>8938</v>
      </c>
      <c r="C2428" t="s">
        <v>7239</v>
      </c>
      <c r="D2428" t="s">
        <v>7241</v>
      </c>
      <c r="E2428">
        <v>1923</v>
      </c>
      <c r="F2428" t="str">
        <f t="shared" si="38"/>
        <v>20th</v>
      </c>
      <c r="H2428" t="s">
        <v>4402</v>
      </c>
      <c r="J2428" t="s">
        <v>4442</v>
      </c>
      <c r="K2428">
        <v>53647</v>
      </c>
    </row>
    <row r="2429" spans="1:11" x14ac:dyDescent="0.25">
      <c r="A2429" t="s">
        <v>4354</v>
      </c>
      <c r="B2429" t="s">
        <v>7130</v>
      </c>
      <c r="C2429" t="s">
        <v>7128</v>
      </c>
      <c r="D2429" t="s">
        <v>7129</v>
      </c>
      <c r="E2429">
        <v>1918</v>
      </c>
      <c r="F2429" t="str">
        <f t="shared" si="38"/>
        <v>20th</v>
      </c>
      <c r="H2429" t="s">
        <v>4417</v>
      </c>
      <c r="J2429" t="s">
        <v>4379</v>
      </c>
      <c r="K2429">
        <v>39301</v>
      </c>
    </row>
    <row r="2430" spans="1:11" x14ac:dyDescent="0.25">
      <c r="A2430" t="s">
        <v>4354</v>
      </c>
      <c r="B2430" t="s">
        <v>7209</v>
      </c>
      <c r="C2430" t="s">
        <v>7207</v>
      </c>
      <c r="D2430" t="s">
        <v>7208</v>
      </c>
      <c r="E2430">
        <v>1922</v>
      </c>
      <c r="F2430" t="str">
        <f t="shared" si="38"/>
        <v>20th</v>
      </c>
      <c r="H2430" t="s">
        <v>4417</v>
      </c>
      <c r="J2430" t="s">
        <v>4379</v>
      </c>
      <c r="K2430">
        <v>207556</v>
      </c>
    </row>
    <row r="2431" spans="1:11" x14ac:dyDescent="0.25">
      <c r="A2431" t="s">
        <v>4354</v>
      </c>
      <c r="B2431" t="s">
        <v>4379</v>
      </c>
      <c r="C2431" t="s">
        <v>7210</v>
      </c>
      <c r="D2431" t="s">
        <v>7549</v>
      </c>
      <c r="E2431">
        <v>1938</v>
      </c>
      <c r="F2431" t="str">
        <f t="shared" si="38"/>
        <v>20th</v>
      </c>
      <c r="H2431" t="s">
        <v>4472</v>
      </c>
      <c r="J2431" t="s">
        <v>4442</v>
      </c>
      <c r="K2431">
        <v>25449</v>
      </c>
    </row>
    <row r="2432" spans="1:11" x14ac:dyDescent="0.25">
      <c r="A2432" t="s">
        <v>4354</v>
      </c>
      <c r="B2432" t="s">
        <v>4379</v>
      </c>
      <c r="C2432" t="s">
        <v>7210</v>
      </c>
      <c r="D2432" t="s">
        <v>7242</v>
      </c>
      <c r="E2432">
        <v>1923</v>
      </c>
      <c r="F2432" t="str">
        <f t="shared" si="38"/>
        <v>20th</v>
      </c>
      <c r="H2432" t="s">
        <v>4378</v>
      </c>
      <c r="J2432" t="s">
        <v>4442</v>
      </c>
      <c r="K2432">
        <v>23841</v>
      </c>
    </row>
    <row r="2433" spans="1:11" x14ac:dyDescent="0.25">
      <c r="A2433" t="s">
        <v>4354</v>
      </c>
      <c r="B2433" t="s">
        <v>4379</v>
      </c>
      <c r="C2433" t="s">
        <v>7210</v>
      </c>
      <c r="D2433" t="s">
        <v>7651</v>
      </c>
      <c r="E2433">
        <v>1944</v>
      </c>
      <c r="F2433" t="str">
        <f t="shared" si="38"/>
        <v>20th</v>
      </c>
      <c r="H2433" t="s">
        <v>4481</v>
      </c>
      <c r="J2433" t="s">
        <v>4442</v>
      </c>
      <c r="K2433">
        <v>22492</v>
      </c>
    </row>
    <row r="2434" spans="1:11" x14ac:dyDescent="0.25">
      <c r="A2434" t="s">
        <v>4354</v>
      </c>
      <c r="B2434" t="s">
        <v>4379</v>
      </c>
      <c r="C2434" t="s">
        <v>7210</v>
      </c>
      <c r="D2434" t="s">
        <v>7461</v>
      </c>
      <c r="E2434">
        <v>1934</v>
      </c>
      <c r="F2434" t="str">
        <f t="shared" si="38"/>
        <v>20th</v>
      </c>
      <c r="H2434" t="s">
        <v>4481</v>
      </c>
      <c r="J2434" t="s">
        <v>4442</v>
      </c>
      <c r="K2434">
        <v>42220</v>
      </c>
    </row>
    <row r="2435" spans="1:11" x14ac:dyDescent="0.25">
      <c r="A2435" t="s">
        <v>4354</v>
      </c>
      <c r="B2435" t="s">
        <v>4379</v>
      </c>
      <c r="C2435" t="s">
        <v>7210</v>
      </c>
      <c r="D2435" t="s">
        <v>7526</v>
      </c>
      <c r="E2435">
        <v>1937</v>
      </c>
      <c r="F2435" t="str">
        <f t="shared" si="38"/>
        <v>20th</v>
      </c>
      <c r="H2435" t="s">
        <v>4481</v>
      </c>
      <c r="J2435" t="s">
        <v>4442</v>
      </c>
      <c r="K2435">
        <v>43882</v>
      </c>
    </row>
    <row r="2436" spans="1:11" x14ac:dyDescent="0.25">
      <c r="A2436" t="s">
        <v>4354</v>
      </c>
      <c r="B2436" t="s">
        <v>4379</v>
      </c>
      <c r="C2436" t="s">
        <v>7210</v>
      </c>
      <c r="D2436" t="s">
        <v>7597</v>
      </c>
      <c r="E2436">
        <v>1940</v>
      </c>
      <c r="F2436" t="str">
        <f t="shared" si="38"/>
        <v>20th</v>
      </c>
      <c r="H2436" t="s">
        <v>4481</v>
      </c>
      <c r="J2436" t="s">
        <v>4442</v>
      </c>
      <c r="K2436">
        <v>39281</v>
      </c>
    </row>
    <row r="2437" spans="1:11" x14ac:dyDescent="0.25">
      <c r="A2437" t="s">
        <v>4354</v>
      </c>
      <c r="B2437" t="s">
        <v>8939</v>
      </c>
      <c r="C2437" t="s">
        <v>7210</v>
      </c>
      <c r="D2437" t="s">
        <v>7340</v>
      </c>
      <c r="E2437">
        <v>1928</v>
      </c>
      <c r="F2437" t="str">
        <f t="shared" si="38"/>
        <v>20th</v>
      </c>
      <c r="H2437" t="s">
        <v>4402</v>
      </c>
      <c r="J2437" t="s">
        <v>4442</v>
      </c>
      <c r="K2437">
        <v>38322</v>
      </c>
    </row>
    <row r="2438" spans="1:11" x14ac:dyDescent="0.25">
      <c r="A2438" t="s">
        <v>4354</v>
      </c>
      <c r="B2438" t="s">
        <v>4379</v>
      </c>
      <c r="C2438" t="s">
        <v>7210</v>
      </c>
      <c r="D2438" t="s">
        <v>7672</v>
      </c>
      <c r="E2438">
        <v>1945</v>
      </c>
      <c r="F2438" t="str">
        <f t="shared" si="38"/>
        <v>20th</v>
      </c>
      <c r="H2438" t="s">
        <v>4389</v>
      </c>
      <c r="J2438" t="s">
        <v>4442</v>
      </c>
      <c r="K2438">
        <v>46372</v>
      </c>
    </row>
    <row r="2439" spans="1:11" x14ac:dyDescent="0.25">
      <c r="A2439" t="s">
        <v>4354</v>
      </c>
      <c r="B2439" t="s">
        <v>4379</v>
      </c>
      <c r="C2439" t="s">
        <v>7210</v>
      </c>
      <c r="D2439" t="s">
        <v>7211</v>
      </c>
      <c r="E2439">
        <v>1922</v>
      </c>
      <c r="F2439" t="str">
        <f t="shared" si="38"/>
        <v>20th</v>
      </c>
      <c r="H2439" t="s">
        <v>4378</v>
      </c>
      <c r="J2439" t="s">
        <v>4442</v>
      </c>
      <c r="K2439">
        <v>20515</v>
      </c>
    </row>
    <row r="2440" spans="1:11" x14ac:dyDescent="0.25">
      <c r="A2440" t="s">
        <v>4354</v>
      </c>
      <c r="B2440" t="s">
        <v>4379</v>
      </c>
      <c r="C2440" t="s">
        <v>7210</v>
      </c>
      <c r="D2440" t="s">
        <v>7637</v>
      </c>
      <c r="E2440">
        <v>1943</v>
      </c>
      <c r="F2440" t="str">
        <f t="shared" si="38"/>
        <v>20th</v>
      </c>
      <c r="H2440" t="s">
        <v>4389</v>
      </c>
      <c r="J2440" t="s">
        <v>4442</v>
      </c>
      <c r="K2440">
        <v>8031</v>
      </c>
    </row>
    <row r="2441" spans="1:11" x14ac:dyDescent="0.25">
      <c r="A2441" t="s">
        <v>4354</v>
      </c>
      <c r="B2441" t="s">
        <v>8940</v>
      </c>
      <c r="C2441" t="s">
        <v>7210</v>
      </c>
      <c r="D2441" t="s">
        <v>7439</v>
      </c>
      <c r="E2441">
        <v>1933</v>
      </c>
      <c r="F2441" t="str">
        <f t="shared" si="38"/>
        <v>20th</v>
      </c>
      <c r="H2441" t="s">
        <v>4378</v>
      </c>
      <c r="J2441" t="s">
        <v>4442</v>
      </c>
      <c r="K2441">
        <v>49207</v>
      </c>
    </row>
    <row r="2442" spans="1:11" x14ac:dyDescent="0.25">
      <c r="A2442" t="s">
        <v>4354</v>
      </c>
      <c r="B2442" t="s">
        <v>8941</v>
      </c>
      <c r="C2442" t="s">
        <v>7210</v>
      </c>
      <c r="D2442" t="s">
        <v>7418</v>
      </c>
      <c r="E2442">
        <v>1932</v>
      </c>
      <c r="F2442" t="str">
        <f t="shared" si="38"/>
        <v>20th</v>
      </c>
      <c r="H2442" t="s">
        <v>4378</v>
      </c>
      <c r="J2442" t="s">
        <v>4442</v>
      </c>
      <c r="K2442">
        <v>59431</v>
      </c>
    </row>
    <row r="2443" spans="1:11" x14ac:dyDescent="0.25">
      <c r="A2443" t="s">
        <v>4354</v>
      </c>
      <c r="B2443" t="s">
        <v>4379</v>
      </c>
      <c r="C2443" t="s">
        <v>7210</v>
      </c>
      <c r="D2443" t="s">
        <v>7673</v>
      </c>
      <c r="E2443">
        <v>1945</v>
      </c>
      <c r="F2443" t="str">
        <f t="shared" si="38"/>
        <v>20th</v>
      </c>
      <c r="H2443" t="s">
        <v>4472</v>
      </c>
      <c r="J2443" t="s">
        <v>4442</v>
      </c>
      <c r="K2443">
        <v>20899</v>
      </c>
    </row>
    <row r="2444" spans="1:11" x14ac:dyDescent="0.25">
      <c r="A2444" t="s">
        <v>4354</v>
      </c>
      <c r="B2444" t="s">
        <v>4379</v>
      </c>
      <c r="C2444" t="s">
        <v>7210</v>
      </c>
      <c r="D2444" t="s">
        <v>7312</v>
      </c>
      <c r="E2444">
        <v>1927</v>
      </c>
      <c r="F2444" t="str">
        <f t="shared" si="38"/>
        <v>20th</v>
      </c>
      <c r="H2444" t="s">
        <v>4378</v>
      </c>
      <c r="J2444" t="s">
        <v>4442</v>
      </c>
      <c r="K2444">
        <v>35289</v>
      </c>
    </row>
    <row r="2445" spans="1:11" x14ac:dyDescent="0.25">
      <c r="A2445" t="s">
        <v>4354</v>
      </c>
      <c r="B2445" t="s">
        <v>4379</v>
      </c>
      <c r="C2445" t="s">
        <v>7131</v>
      </c>
      <c r="D2445" t="s">
        <v>7243</v>
      </c>
      <c r="E2445">
        <v>1923</v>
      </c>
      <c r="F2445" t="str">
        <f t="shared" si="38"/>
        <v>20th</v>
      </c>
      <c r="H2445" t="s">
        <v>4378</v>
      </c>
      <c r="J2445" t="s">
        <v>4442</v>
      </c>
      <c r="K2445">
        <v>63451</v>
      </c>
    </row>
    <row r="2446" spans="1:11" x14ac:dyDescent="0.25">
      <c r="A2446" t="s">
        <v>4354</v>
      </c>
      <c r="B2446" t="s">
        <v>4379</v>
      </c>
      <c r="C2446" t="s">
        <v>7131</v>
      </c>
      <c r="D2446" t="s">
        <v>7341</v>
      </c>
      <c r="E2446">
        <v>1928</v>
      </c>
      <c r="F2446" t="str">
        <f t="shared" si="38"/>
        <v>20th</v>
      </c>
      <c r="H2446" t="s">
        <v>4378</v>
      </c>
      <c r="J2446" t="s">
        <v>4442</v>
      </c>
      <c r="K2446">
        <v>70748</v>
      </c>
    </row>
    <row r="2447" spans="1:11" x14ac:dyDescent="0.25">
      <c r="A2447" t="s">
        <v>4354</v>
      </c>
      <c r="B2447" t="s">
        <v>8942</v>
      </c>
      <c r="C2447" t="s">
        <v>7131</v>
      </c>
      <c r="D2447" t="s">
        <v>7313</v>
      </c>
      <c r="E2447">
        <v>1927</v>
      </c>
      <c r="F2447" t="str">
        <f t="shared" si="38"/>
        <v>20th</v>
      </c>
      <c r="H2447" t="s">
        <v>4378</v>
      </c>
      <c r="J2447" t="s">
        <v>4442</v>
      </c>
      <c r="K2447">
        <v>82540</v>
      </c>
    </row>
    <row r="2448" spans="1:11" x14ac:dyDescent="0.25">
      <c r="A2448" t="s">
        <v>4354</v>
      </c>
      <c r="B2448" t="s">
        <v>4379</v>
      </c>
      <c r="C2448" t="s">
        <v>7131</v>
      </c>
      <c r="D2448" t="s">
        <v>7132</v>
      </c>
      <c r="E2448">
        <v>1918</v>
      </c>
      <c r="F2448" t="str">
        <f t="shared" si="38"/>
        <v>20th</v>
      </c>
      <c r="H2448" t="s">
        <v>4378</v>
      </c>
      <c r="J2448" t="s">
        <v>4442</v>
      </c>
      <c r="K2448">
        <v>32295</v>
      </c>
    </row>
    <row r="2449" spans="1:11" x14ac:dyDescent="0.25">
      <c r="A2449" t="s">
        <v>4354</v>
      </c>
      <c r="B2449" t="s">
        <v>8943</v>
      </c>
      <c r="C2449" t="s">
        <v>6766</v>
      </c>
      <c r="D2449" t="s">
        <v>7089</v>
      </c>
      <c r="E2449">
        <v>1914</v>
      </c>
      <c r="F2449" t="str">
        <f t="shared" si="38"/>
        <v>20th</v>
      </c>
      <c r="H2449" t="s">
        <v>4402</v>
      </c>
      <c r="J2449" t="s">
        <v>4442</v>
      </c>
      <c r="K2449">
        <v>68318</v>
      </c>
    </row>
    <row r="2450" spans="1:11" x14ac:dyDescent="0.25">
      <c r="A2450" t="s">
        <v>4354</v>
      </c>
      <c r="B2450" t="s">
        <v>4379</v>
      </c>
      <c r="C2450" t="s">
        <v>6766</v>
      </c>
      <c r="D2450" t="s">
        <v>6946</v>
      </c>
      <c r="E2450">
        <v>1905</v>
      </c>
      <c r="F2450" t="str">
        <f t="shared" si="38"/>
        <v>20th</v>
      </c>
      <c r="H2450" t="s">
        <v>4389</v>
      </c>
      <c r="J2450" t="s">
        <v>4442</v>
      </c>
      <c r="K2450">
        <v>17032</v>
      </c>
    </row>
    <row r="2451" spans="1:11" x14ac:dyDescent="0.25">
      <c r="A2451" t="s">
        <v>4354</v>
      </c>
      <c r="B2451" t="s">
        <v>8944</v>
      </c>
      <c r="C2451" t="s">
        <v>7487</v>
      </c>
      <c r="D2451" t="s">
        <v>7488</v>
      </c>
      <c r="E2451">
        <v>1935</v>
      </c>
      <c r="F2451" t="str">
        <f t="shared" si="38"/>
        <v>20th</v>
      </c>
      <c r="H2451" t="s">
        <v>4378</v>
      </c>
      <c r="J2451" t="s">
        <v>4442</v>
      </c>
      <c r="K2451">
        <v>176328</v>
      </c>
    </row>
    <row r="2452" spans="1:11" x14ac:dyDescent="0.25">
      <c r="A2452" t="s">
        <v>4354</v>
      </c>
      <c r="B2452" t="s">
        <v>8945</v>
      </c>
      <c r="C2452" t="s">
        <v>7487</v>
      </c>
      <c r="D2452" t="s">
        <v>7503</v>
      </c>
      <c r="E2452">
        <v>1936</v>
      </c>
      <c r="F2452" t="str">
        <f t="shared" si="38"/>
        <v>20th</v>
      </c>
      <c r="H2452" t="s">
        <v>4378</v>
      </c>
      <c r="J2452" t="s">
        <v>4442</v>
      </c>
      <c r="K2452">
        <v>62428</v>
      </c>
    </row>
    <row r="2453" spans="1:11" x14ac:dyDescent="0.25">
      <c r="A2453" t="s">
        <v>4354</v>
      </c>
      <c r="B2453" t="s">
        <v>8946</v>
      </c>
      <c r="C2453" t="s">
        <v>7674</v>
      </c>
      <c r="D2453" t="s">
        <v>7675</v>
      </c>
      <c r="E2453">
        <v>1945</v>
      </c>
      <c r="F2453" t="str">
        <f t="shared" si="38"/>
        <v>20th</v>
      </c>
      <c r="H2453" t="s">
        <v>4402</v>
      </c>
      <c r="J2453" t="s">
        <v>4442</v>
      </c>
      <c r="K2453">
        <v>215042</v>
      </c>
    </row>
    <row r="2454" spans="1:11" x14ac:dyDescent="0.25">
      <c r="A2454" t="s">
        <v>4354</v>
      </c>
      <c r="B2454" t="s">
        <v>4379</v>
      </c>
      <c r="C2454" t="s">
        <v>7371</v>
      </c>
      <c r="D2454" t="s">
        <v>7372</v>
      </c>
      <c r="E2454">
        <v>1930</v>
      </c>
      <c r="F2454" t="str">
        <f t="shared" si="38"/>
        <v>20th</v>
      </c>
      <c r="H2454" t="s">
        <v>4389</v>
      </c>
      <c r="J2454" t="s">
        <v>4442</v>
      </c>
      <c r="K2454">
        <v>7102</v>
      </c>
    </row>
    <row r="2455" spans="1:11" x14ac:dyDescent="0.25">
      <c r="A2455" t="s">
        <v>4354</v>
      </c>
      <c r="B2455" t="s">
        <v>4379</v>
      </c>
      <c r="C2455" t="s">
        <v>6988</v>
      </c>
      <c r="D2455" t="s">
        <v>6989</v>
      </c>
      <c r="E2455">
        <v>1908</v>
      </c>
      <c r="F2455" t="str">
        <f t="shared" si="38"/>
        <v>20th</v>
      </c>
      <c r="H2455" t="s">
        <v>4378</v>
      </c>
      <c r="J2455" t="s">
        <v>4442</v>
      </c>
      <c r="K2455">
        <v>46818</v>
      </c>
    </row>
    <row r="2456" spans="1:11" x14ac:dyDescent="0.25">
      <c r="A2456" t="s">
        <v>4354</v>
      </c>
      <c r="B2456" t="s">
        <v>8947</v>
      </c>
      <c r="C2456" t="s">
        <v>7021</v>
      </c>
      <c r="D2456" t="s">
        <v>7022</v>
      </c>
      <c r="E2456">
        <v>1910</v>
      </c>
      <c r="F2456" t="str">
        <f t="shared" si="38"/>
        <v>20th</v>
      </c>
      <c r="H2456" t="s">
        <v>4378</v>
      </c>
      <c r="J2456" t="s">
        <v>4442</v>
      </c>
      <c r="K2456">
        <v>59265</v>
      </c>
    </row>
    <row r="2457" spans="1:11" x14ac:dyDescent="0.25">
      <c r="A2457" t="s">
        <v>4354</v>
      </c>
      <c r="B2457" t="s">
        <v>8948</v>
      </c>
      <c r="C2457" t="s">
        <v>6990</v>
      </c>
      <c r="D2457" t="s">
        <v>6991</v>
      </c>
      <c r="E2457">
        <v>1908</v>
      </c>
      <c r="F2457" t="str">
        <f t="shared" si="38"/>
        <v>20th</v>
      </c>
      <c r="H2457" t="s">
        <v>4389</v>
      </c>
      <c r="J2457" t="s">
        <v>4442</v>
      </c>
      <c r="K2457">
        <v>49451</v>
      </c>
    </row>
    <row r="2458" spans="1:11" x14ac:dyDescent="0.25">
      <c r="A2458" t="s">
        <v>4354</v>
      </c>
      <c r="B2458" t="s">
        <v>8949</v>
      </c>
      <c r="C2458" t="s">
        <v>6873</v>
      </c>
      <c r="D2458" t="s">
        <v>6874</v>
      </c>
      <c r="E2458">
        <v>1900</v>
      </c>
      <c r="F2458" t="str">
        <f t="shared" si="38"/>
        <v>20th</v>
      </c>
      <c r="H2458" t="s">
        <v>4378</v>
      </c>
      <c r="J2458" t="s">
        <v>4442</v>
      </c>
      <c r="K2458">
        <v>116998</v>
      </c>
    </row>
    <row r="2459" spans="1:11" x14ac:dyDescent="0.25">
      <c r="A2459" t="s">
        <v>4354</v>
      </c>
      <c r="B2459" t="s">
        <v>8950</v>
      </c>
      <c r="C2459" t="s">
        <v>7212</v>
      </c>
      <c r="D2459" t="s">
        <v>7774</v>
      </c>
      <c r="E2459">
        <v>1950</v>
      </c>
      <c r="F2459" t="str">
        <f t="shared" si="38"/>
        <v>20th</v>
      </c>
      <c r="H2459" t="s">
        <v>4472</v>
      </c>
      <c r="J2459" t="s">
        <v>4442</v>
      </c>
      <c r="K2459">
        <v>15997</v>
      </c>
    </row>
    <row r="2460" spans="1:11" x14ac:dyDescent="0.25">
      <c r="A2460" t="s">
        <v>4354</v>
      </c>
      <c r="B2460" t="s">
        <v>4379</v>
      </c>
      <c r="C2460" t="s">
        <v>7212</v>
      </c>
      <c r="D2460" t="s">
        <v>7752</v>
      </c>
      <c r="E2460">
        <v>1949</v>
      </c>
      <c r="F2460" t="str">
        <f t="shared" si="38"/>
        <v>20th</v>
      </c>
      <c r="H2460" t="s">
        <v>4472</v>
      </c>
      <c r="J2460" t="s">
        <v>4442</v>
      </c>
      <c r="K2460">
        <v>10768</v>
      </c>
    </row>
    <row r="2461" spans="1:11" x14ac:dyDescent="0.25">
      <c r="A2461" t="s">
        <v>4354</v>
      </c>
      <c r="B2461" t="s">
        <v>4379</v>
      </c>
      <c r="C2461" t="s">
        <v>7212</v>
      </c>
      <c r="D2461" t="s">
        <v>7462</v>
      </c>
      <c r="E2461">
        <v>1934</v>
      </c>
      <c r="F2461" t="str">
        <f t="shared" si="38"/>
        <v>20th</v>
      </c>
      <c r="H2461" t="s">
        <v>4382</v>
      </c>
      <c r="J2461" t="s">
        <v>4383</v>
      </c>
      <c r="K2461">
        <v>12447</v>
      </c>
    </row>
    <row r="2462" spans="1:11" x14ac:dyDescent="0.25">
      <c r="A2462" t="s">
        <v>4354</v>
      </c>
      <c r="B2462" t="s">
        <v>4379</v>
      </c>
      <c r="C2462" t="s">
        <v>7212</v>
      </c>
      <c r="D2462" t="s">
        <v>7638</v>
      </c>
      <c r="E2462">
        <v>1943</v>
      </c>
      <c r="F2462" t="str">
        <f t="shared" si="38"/>
        <v>20th</v>
      </c>
      <c r="H2462" t="s">
        <v>4472</v>
      </c>
      <c r="J2462" t="s">
        <v>4442</v>
      </c>
      <c r="K2462">
        <v>18972</v>
      </c>
    </row>
    <row r="2463" spans="1:11" x14ac:dyDescent="0.25">
      <c r="A2463" t="s">
        <v>4354</v>
      </c>
      <c r="B2463" t="s">
        <v>4379</v>
      </c>
      <c r="C2463" t="s">
        <v>7212</v>
      </c>
      <c r="D2463" t="s">
        <v>7367</v>
      </c>
      <c r="E2463">
        <v>1929</v>
      </c>
      <c r="F2463" t="str">
        <f t="shared" si="38"/>
        <v>20th</v>
      </c>
      <c r="H2463" t="s">
        <v>4389</v>
      </c>
      <c r="J2463" t="s">
        <v>4442</v>
      </c>
      <c r="K2463">
        <v>32126</v>
      </c>
    </row>
    <row r="2464" spans="1:11" x14ac:dyDescent="0.25">
      <c r="A2464" t="s">
        <v>4354</v>
      </c>
      <c r="B2464" t="s">
        <v>4379</v>
      </c>
      <c r="C2464" t="s">
        <v>7212</v>
      </c>
      <c r="D2464" t="s">
        <v>7622</v>
      </c>
      <c r="E2464">
        <v>1942</v>
      </c>
      <c r="F2464" t="str">
        <f t="shared" si="38"/>
        <v>20th</v>
      </c>
      <c r="H2464" t="s">
        <v>4472</v>
      </c>
      <c r="J2464" t="s">
        <v>4442</v>
      </c>
      <c r="K2464">
        <v>26808</v>
      </c>
    </row>
    <row r="2465" spans="1:11" x14ac:dyDescent="0.25">
      <c r="A2465" t="s">
        <v>4354</v>
      </c>
      <c r="B2465" t="s">
        <v>8951</v>
      </c>
      <c r="C2465" t="s">
        <v>7212</v>
      </c>
      <c r="D2465" t="s">
        <v>7781</v>
      </c>
      <c r="E2465">
        <v>1951</v>
      </c>
      <c r="F2465" t="str">
        <f t="shared" si="38"/>
        <v>20th</v>
      </c>
      <c r="H2465" t="s">
        <v>4472</v>
      </c>
      <c r="J2465" t="s">
        <v>4442</v>
      </c>
      <c r="K2465">
        <v>21934</v>
      </c>
    </row>
    <row r="2466" spans="1:11" x14ac:dyDescent="0.25">
      <c r="A2466" t="s">
        <v>4354</v>
      </c>
      <c r="B2466" t="s">
        <v>4379</v>
      </c>
      <c r="C2466" t="s">
        <v>7212</v>
      </c>
      <c r="D2466" t="s">
        <v>7527</v>
      </c>
      <c r="E2466">
        <v>1937</v>
      </c>
      <c r="F2466" t="str">
        <f t="shared" ref="F2466:F2529" si="39">IF(E2466&lt;1200,"12th",IF(AND(1199&lt;E2466,E2466&lt;1300),"13th",IF(AND(1299&lt;E2466,E2466&lt;1400),"14th",IF(AND(1399&lt;E2466,E2466&lt;1500),"15th",IF(AND(1499&lt;E2466,E2466&lt;1600),"16th",IF(AND(1599&lt;E2466,E2466&lt;1700),"17th",IF(AND(1699&lt;E2466,E2466&lt;1800),"18th",IF(AND(1799&lt;E2466,E2466&lt;1900),"19th",IF(AND(1899&lt;E2466,E2466&lt;2000),"20th",)))))))))</f>
        <v>20th</v>
      </c>
      <c r="H2466" t="s">
        <v>4378</v>
      </c>
      <c r="J2466" t="s">
        <v>4442</v>
      </c>
      <c r="K2466">
        <v>54984</v>
      </c>
    </row>
    <row r="2467" spans="1:11" x14ac:dyDescent="0.25">
      <c r="A2467" t="s">
        <v>4354</v>
      </c>
      <c r="B2467" t="s">
        <v>4379</v>
      </c>
      <c r="C2467" t="s">
        <v>7212</v>
      </c>
      <c r="D2467" t="s">
        <v>7717</v>
      </c>
      <c r="E2467">
        <v>1947</v>
      </c>
      <c r="F2467" t="str">
        <f t="shared" si="39"/>
        <v>20th</v>
      </c>
      <c r="H2467" t="s">
        <v>4472</v>
      </c>
      <c r="J2467" t="s">
        <v>4442</v>
      </c>
      <c r="K2467">
        <v>14574</v>
      </c>
    </row>
    <row r="2468" spans="1:11" x14ac:dyDescent="0.25">
      <c r="A2468" t="s">
        <v>4354</v>
      </c>
      <c r="B2468" t="s">
        <v>4379</v>
      </c>
      <c r="C2468" t="s">
        <v>7212</v>
      </c>
      <c r="D2468" t="s">
        <v>7213</v>
      </c>
      <c r="E2468">
        <v>1922</v>
      </c>
      <c r="F2468" t="str">
        <f t="shared" si="39"/>
        <v>20th</v>
      </c>
      <c r="H2468" t="s">
        <v>4378</v>
      </c>
      <c r="J2468" t="s">
        <v>4442</v>
      </c>
      <c r="K2468">
        <v>85744</v>
      </c>
    </row>
    <row r="2469" spans="1:11" x14ac:dyDescent="0.25">
      <c r="A2469" t="s">
        <v>4354</v>
      </c>
      <c r="B2469" t="s">
        <v>4379</v>
      </c>
      <c r="C2469" t="s">
        <v>7212</v>
      </c>
      <c r="D2469" t="s">
        <v>7285</v>
      </c>
      <c r="E2469">
        <v>1926</v>
      </c>
      <c r="F2469" t="str">
        <f t="shared" si="39"/>
        <v>20th</v>
      </c>
      <c r="H2469" t="s">
        <v>4378</v>
      </c>
      <c r="J2469" t="s">
        <v>4442</v>
      </c>
      <c r="K2469">
        <v>77511</v>
      </c>
    </row>
    <row r="2470" spans="1:11" x14ac:dyDescent="0.25">
      <c r="A2470" t="s">
        <v>4354</v>
      </c>
      <c r="B2470" t="s">
        <v>8952</v>
      </c>
      <c r="C2470" t="s">
        <v>7212</v>
      </c>
      <c r="D2470" t="s">
        <v>7463</v>
      </c>
      <c r="E2470">
        <v>1934</v>
      </c>
      <c r="F2470" t="str">
        <f t="shared" si="39"/>
        <v>20th</v>
      </c>
      <c r="H2470" t="s">
        <v>4378</v>
      </c>
      <c r="J2470" t="s">
        <v>4442</v>
      </c>
      <c r="K2470">
        <v>73252</v>
      </c>
    </row>
    <row r="2471" spans="1:11" x14ac:dyDescent="0.25">
      <c r="A2471" t="s">
        <v>4354</v>
      </c>
      <c r="B2471" t="s">
        <v>8953</v>
      </c>
      <c r="C2471" t="s">
        <v>7212</v>
      </c>
      <c r="D2471" t="s">
        <v>7504</v>
      </c>
      <c r="E2471">
        <v>1936</v>
      </c>
      <c r="F2471" t="str">
        <f t="shared" si="39"/>
        <v>20th</v>
      </c>
      <c r="H2471" t="s">
        <v>4378</v>
      </c>
      <c r="J2471" t="s">
        <v>4442</v>
      </c>
      <c r="K2471">
        <v>62977</v>
      </c>
    </row>
    <row r="2472" spans="1:11" x14ac:dyDescent="0.25">
      <c r="A2472" t="s">
        <v>4354</v>
      </c>
      <c r="B2472" t="s">
        <v>4379</v>
      </c>
      <c r="C2472" t="s">
        <v>7212</v>
      </c>
      <c r="D2472" t="s">
        <v>7581</v>
      </c>
      <c r="E2472">
        <v>1939</v>
      </c>
      <c r="F2472" t="str">
        <f t="shared" si="39"/>
        <v>20th</v>
      </c>
      <c r="H2472" t="s">
        <v>4378</v>
      </c>
      <c r="J2472" t="s">
        <v>4442</v>
      </c>
      <c r="K2472">
        <v>64657</v>
      </c>
    </row>
    <row r="2473" spans="1:11" x14ac:dyDescent="0.25">
      <c r="A2473" t="s">
        <v>4354</v>
      </c>
      <c r="B2473" t="s">
        <v>4379</v>
      </c>
      <c r="C2473" t="s">
        <v>7212</v>
      </c>
      <c r="D2473" t="s">
        <v>7255</v>
      </c>
      <c r="E2473">
        <v>1924</v>
      </c>
      <c r="F2473" t="str">
        <f t="shared" si="39"/>
        <v>20th</v>
      </c>
      <c r="H2473" t="s">
        <v>4389</v>
      </c>
      <c r="J2473" t="s">
        <v>4442</v>
      </c>
      <c r="K2473">
        <v>53532</v>
      </c>
    </row>
    <row r="2474" spans="1:11" x14ac:dyDescent="0.25">
      <c r="A2474" t="s">
        <v>4354</v>
      </c>
      <c r="B2474" t="s">
        <v>4379</v>
      </c>
      <c r="C2474" t="s">
        <v>7212</v>
      </c>
      <c r="D2474" t="s">
        <v>7366</v>
      </c>
      <c r="E2474">
        <v>1929</v>
      </c>
      <c r="F2474" t="str">
        <f t="shared" si="39"/>
        <v>20th</v>
      </c>
      <c r="H2474" t="s">
        <v>4472</v>
      </c>
      <c r="J2474" t="s">
        <v>4442</v>
      </c>
      <c r="K2474">
        <v>15453</v>
      </c>
    </row>
    <row r="2475" spans="1:11" x14ac:dyDescent="0.25">
      <c r="A2475" t="s">
        <v>4354</v>
      </c>
      <c r="B2475" t="s">
        <v>8954</v>
      </c>
      <c r="C2475" t="s">
        <v>7212</v>
      </c>
      <c r="D2475" t="s">
        <v>7704</v>
      </c>
      <c r="E2475">
        <v>1946</v>
      </c>
      <c r="F2475" t="str">
        <f t="shared" si="39"/>
        <v>20th</v>
      </c>
      <c r="H2475" t="s">
        <v>4472</v>
      </c>
      <c r="J2475" t="s">
        <v>4442</v>
      </c>
      <c r="K2475">
        <v>25403</v>
      </c>
    </row>
    <row r="2476" spans="1:11" x14ac:dyDescent="0.25">
      <c r="A2476" t="s">
        <v>4354</v>
      </c>
      <c r="B2476" t="s">
        <v>4379</v>
      </c>
      <c r="C2476" t="s">
        <v>7212</v>
      </c>
      <c r="D2476" t="s">
        <v>7799</v>
      </c>
      <c r="E2476">
        <v>1954</v>
      </c>
      <c r="F2476" t="str">
        <f t="shared" si="39"/>
        <v>20th</v>
      </c>
      <c r="H2476" t="s">
        <v>4389</v>
      </c>
      <c r="J2476" t="s">
        <v>4442</v>
      </c>
      <c r="K2476">
        <v>5540</v>
      </c>
    </row>
    <row r="2477" spans="1:11" x14ac:dyDescent="0.25">
      <c r="A2477" t="s">
        <v>4354</v>
      </c>
      <c r="B2477" t="s">
        <v>4379</v>
      </c>
      <c r="C2477" t="s">
        <v>7212</v>
      </c>
      <c r="D2477" t="s">
        <v>7505</v>
      </c>
      <c r="E2477">
        <v>1936</v>
      </c>
      <c r="F2477" t="str">
        <f t="shared" si="39"/>
        <v>20th</v>
      </c>
      <c r="H2477" t="s">
        <v>4472</v>
      </c>
      <c r="J2477" t="s">
        <v>4442</v>
      </c>
      <c r="K2477">
        <v>6213</v>
      </c>
    </row>
    <row r="2478" spans="1:11" x14ac:dyDescent="0.25">
      <c r="A2478" t="s">
        <v>4354</v>
      </c>
      <c r="B2478" t="s">
        <v>8955</v>
      </c>
      <c r="C2478" t="s">
        <v>7212</v>
      </c>
      <c r="D2478" t="s">
        <v>7506</v>
      </c>
      <c r="E2478">
        <v>1936</v>
      </c>
      <c r="F2478" t="str">
        <f t="shared" si="39"/>
        <v>20th</v>
      </c>
      <c r="H2478" t="s">
        <v>4378</v>
      </c>
      <c r="J2478" t="s">
        <v>4442</v>
      </c>
      <c r="K2478">
        <v>55867</v>
      </c>
    </row>
    <row r="2479" spans="1:11" x14ac:dyDescent="0.25">
      <c r="A2479" t="s">
        <v>4354</v>
      </c>
      <c r="B2479" t="s">
        <v>8956</v>
      </c>
      <c r="C2479" t="s">
        <v>7212</v>
      </c>
      <c r="D2479" t="s">
        <v>7800</v>
      </c>
      <c r="E2479">
        <v>1954</v>
      </c>
      <c r="F2479" t="str">
        <f t="shared" si="39"/>
        <v>20th</v>
      </c>
      <c r="H2479" t="s">
        <v>4472</v>
      </c>
      <c r="J2479" t="s">
        <v>4442</v>
      </c>
      <c r="K2479">
        <v>24490</v>
      </c>
    </row>
    <row r="2480" spans="1:11" x14ac:dyDescent="0.25">
      <c r="A2480" t="s">
        <v>4354</v>
      </c>
      <c r="B2480" t="s">
        <v>4379</v>
      </c>
      <c r="C2480" t="s">
        <v>7212</v>
      </c>
      <c r="D2480" t="s">
        <v>7652</v>
      </c>
      <c r="E2480">
        <v>1944</v>
      </c>
      <c r="F2480" t="str">
        <f t="shared" si="39"/>
        <v>20th</v>
      </c>
      <c r="H2480" t="s">
        <v>4472</v>
      </c>
      <c r="J2480" t="s">
        <v>4442</v>
      </c>
      <c r="K2480">
        <v>5227</v>
      </c>
    </row>
    <row r="2481" spans="1:11" x14ac:dyDescent="0.25">
      <c r="A2481" t="s">
        <v>4354</v>
      </c>
      <c r="B2481" t="s">
        <v>4379</v>
      </c>
      <c r="C2481" t="s">
        <v>7373</v>
      </c>
      <c r="D2481" t="s">
        <v>7440</v>
      </c>
      <c r="E2481">
        <v>1933</v>
      </c>
      <c r="F2481" t="str">
        <f t="shared" si="39"/>
        <v>20th</v>
      </c>
      <c r="H2481" t="s">
        <v>4402</v>
      </c>
      <c r="J2481" t="s">
        <v>4442</v>
      </c>
      <c r="K2481">
        <v>81505</v>
      </c>
    </row>
    <row r="2482" spans="1:11" x14ac:dyDescent="0.25">
      <c r="A2482" t="s">
        <v>4354</v>
      </c>
      <c r="B2482" t="s">
        <v>8957</v>
      </c>
      <c r="C2482" t="s">
        <v>7373</v>
      </c>
      <c r="D2482" t="s">
        <v>7374</v>
      </c>
      <c r="E2482">
        <v>1930</v>
      </c>
      <c r="F2482" t="str">
        <f t="shared" si="39"/>
        <v>20th</v>
      </c>
      <c r="H2482" t="s">
        <v>4402</v>
      </c>
      <c r="J2482" t="s">
        <v>4442</v>
      </c>
      <c r="K2482">
        <v>57305</v>
      </c>
    </row>
    <row r="2483" spans="1:11" x14ac:dyDescent="0.25">
      <c r="A2483" t="s">
        <v>4354</v>
      </c>
      <c r="B2483" t="s">
        <v>4379</v>
      </c>
      <c r="C2483" t="s">
        <v>6658</v>
      </c>
      <c r="D2483" t="s">
        <v>6875</v>
      </c>
      <c r="E2483">
        <v>1900</v>
      </c>
      <c r="F2483" t="str">
        <f t="shared" si="39"/>
        <v>20th</v>
      </c>
      <c r="H2483" t="s">
        <v>4472</v>
      </c>
      <c r="J2483" t="s">
        <v>4383</v>
      </c>
      <c r="K2483">
        <v>14372</v>
      </c>
    </row>
    <row r="2484" spans="1:11" x14ac:dyDescent="0.25">
      <c r="A2484" t="s">
        <v>4354</v>
      </c>
      <c r="B2484" t="s">
        <v>4379</v>
      </c>
      <c r="C2484" t="s">
        <v>6658</v>
      </c>
      <c r="D2484" t="s">
        <v>6889</v>
      </c>
      <c r="E2484">
        <v>1901</v>
      </c>
      <c r="F2484" t="str">
        <f t="shared" si="39"/>
        <v>20th</v>
      </c>
      <c r="H2484" t="s">
        <v>4382</v>
      </c>
      <c r="J2484" t="s">
        <v>4383</v>
      </c>
      <c r="K2484">
        <v>6718</v>
      </c>
    </row>
    <row r="2485" spans="1:11" x14ac:dyDescent="0.25">
      <c r="A2485" t="s">
        <v>4354</v>
      </c>
      <c r="B2485" t="s">
        <v>7288</v>
      </c>
      <c r="C2485" t="s">
        <v>7286</v>
      </c>
      <c r="D2485" t="s">
        <v>7287</v>
      </c>
      <c r="E2485">
        <v>1926</v>
      </c>
      <c r="F2485" t="str">
        <f t="shared" si="39"/>
        <v>20th</v>
      </c>
      <c r="H2485" t="s">
        <v>4417</v>
      </c>
      <c r="J2485" t="s">
        <v>4379</v>
      </c>
      <c r="K2485">
        <v>66138</v>
      </c>
    </row>
    <row r="2486" spans="1:11" x14ac:dyDescent="0.25">
      <c r="A2486" t="s">
        <v>4354</v>
      </c>
      <c r="B2486" t="s">
        <v>7442</v>
      </c>
      <c r="C2486" t="s">
        <v>7286</v>
      </c>
      <c r="D2486" t="s">
        <v>7441</v>
      </c>
      <c r="E2486">
        <v>1933</v>
      </c>
      <c r="F2486" t="str">
        <f t="shared" si="39"/>
        <v>20th</v>
      </c>
      <c r="H2486" t="s">
        <v>4417</v>
      </c>
      <c r="J2486" t="s">
        <v>4379</v>
      </c>
      <c r="K2486">
        <v>230114</v>
      </c>
    </row>
    <row r="2487" spans="1:11" x14ac:dyDescent="0.25">
      <c r="A2487" t="s">
        <v>4354</v>
      </c>
      <c r="B2487" t="s">
        <v>8958</v>
      </c>
      <c r="C2487" t="s">
        <v>6980</v>
      </c>
      <c r="D2487" t="s">
        <v>6981</v>
      </c>
      <c r="E2487">
        <v>1907</v>
      </c>
      <c r="F2487" t="str">
        <f t="shared" si="39"/>
        <v>20th</v>
      </c>
      <c r="H2487" t="s">
        <v>4378</v>
      </c>
      <c r="J2487" t="s">
        <v>4442</v>
      </c>
      <c r="K2487">
        <v>78098</v>
      </c>
    </row>
    <row r="2488" spans="1:11" x14ac:dyDescent="0.25">
      <c r="A2488" t="s">
        <v>4354</v>
      </c>
      <c r="B2488" t="s">
        <v>7863</v>
      </c>
      <c r="C2488" t="s">
        <v>7489</v>
      </c>
      <c r="D2488" t="s">
        <v>7862</v>
      </c>
      <c r="E2488">
        <v>1966</v>
      </c>
      <c r="F2488" t="str">
        <f t="shared" si="39"/>
        <v>20th</v>
      </c>
      <c r="H2488" t="s">
        <v>4417</v>
      </c>
      <c r="J2488" t="s">
        <v>4379</v>
      </c>
      <c r="K2488">
        <v>67035</v>
      </c>
    </row>
    <row r="2489" spans="1:11" x14ac:dyDescent="0.25">
      <c r="A2489" t="s">
        <v>4354</v>
      </c>
      <c r="B2489" t="s">
        <v>7848</v>
      </c>
      <c r="C2489" t="s">
        <v>7489</v>
      </c>
      <c r="D2489" t="s">
        <v>7847</v>
      </c>
      <c r="E2489">
        <v>1962</v>
      </c>
      <c r="F2489" t="str">
        <f t="shared" si="39"/>
        <v>20th</v>
      </c>
      <c r="H2489" t="s">
        <v>4417</v>
      </c>
      <c r="J2489" t="s">
        <v>4379</v>
      </c>
      <c r="K2489">
        <v>49925</v>
      </c>
    </row>
    <row r="2490" spans="1:11" x14ac:dyDescent="0.25">
      <c r="A2490" t="s">
        <v>4354</v>
      </c>
      <c r="B2490" t="s">
        <v>7838</v>
      </c>
      <c r="C2490" t="s">
        <v>7489</v>
      </c>
      <c r="D2490" t="s">
        <v>7837</v>
      </c>
      <c r="E2490">
        <v>1959</v>
      </c>
      <c r="F2490" t="str">
        <f t="shared" si="39"/>
        <v>20th</v>
      </c>
      <c r="H2490" t="s">
        <v>4417</v>
      </c>
      <c r="J2490" t="s">
        <v>4379</v>
      </c>
      <c r="K2490">
        <v>32790</v>
      </c>
    </row>
    <row r="2491" spans="1:11" x14ac:dyDescent="0.25">
      <c r="A2491" t="s">
        <v>4354</v>
      </c>
      <c r="B2491" t="s">
        <v>7754</v>
      </c>
      <c r="C2491" t="s">
        <v>7489</v>
      </c>
      <c r="D2491" t="s">
        <v>7753</v>
      </c>
      <c r="E2491">
        <v>1949</v>
      </c>
      <c r="F2491" t="str">
        <f t="shared" si="39"/>
        <v>20th</v>
      </c>
      <c r="H2491" t="s">
        <v>4417</v>
      </c>
      <c r="J2491" t="s">
        <v>4379</v>
      </c>
      <c r="K2491">
        <v>42042</v>
      </c>
    </row>
    <row r="2492" spans="1:11" x14ac:dyDescent="0.25">
      <c r="A2492" t="s">
        <v>4354</v>
      </c>
      <c r="B2492" t="s">
        <v>8959</v>
      </c>
      <c r="C2492" t="s">
        <v>7489</v>
      </c>
      <c r="D2492" t="s">
        <v>7507</v>
      </c>
      <c r="E2492">
        <v>1936</v>
      </c>
      <c r="F2492" t="str">
        <f t="shared" si="39"/>
        <v>20th</v>
      </c>
      <c r="H2492" t="s">
        <v>4417</v>
      </c>
      <c r="J2492" t="s">
        <v>4379</v>
      </c>
      <c r="K2492">
        <v>69128</v>
      </c>
    </row>
    <row r="2493" spans="1:11" x14ac:dyDescent="0.25">
      <c r="A2493" t="s">
        <v>4354</v>
      </c>
      <c r="B2493" t="s">
        <v>8960</v>
      </c>
      <c r="C2493" t="s">
        <v>7489</v>
      </c>
      <c r="D2493" t="s">
        <v>7490</v>
      </c>
      <c r="E2493">
        <v>1935</v>
      </c>
      <c r="F2493" t="str">
        <f t="shared" si="39"/>
        <v>20th</v>
      </c>
      <c r="H2493" t="s">
        <v>4417</v>
      </c>
      <c r="J2493" t="s">
        <v>4379</v>
      </c>
      <c r="K2493">
        <v>125019</v>
      </c>
    </row>
    <row r="2494" spans="1:11" x14ac:dyDescent="0.25">
      <c r="A2494" t="s">
        <v>4354</v>
      </c>
      <c r="B2494" t="s">
        <v>8961</v>
      </c>
      <c r="C2494" t="s">
        <v>7489</v>
      </c>
      <c r="D2494" t="s">
        <v>7705</v>
      </c>
      <c r="E2494">
        <v>1946</v>
      </c>
      <c r="F2494" t="str">
        <f t="shared" si="39"/>
        <v>20th</v>
      </c>
      <c r="H2494" t="s">
        <v>4402</v>
      </c>
      <c r="J2494" t="s">
        <v>4442</v>
      </c>
      <c r="K2494">
        <v>327375</v>
      </c>
    </row>
    <row r="2495" spans="1:11" x14ac:dyDescent="0.25">
      <c r="A2495" t="s">
        <v>4354</v>
      </c>
      <c r="B2495" t="s">
        <v>4379</v>
      </c>
      <c r="C2495" t="s">
        <v>7605</v>
      </c>
      <c r="D2495" t="s">
        <v>7606</v>
      </c>
      <c r="E2495">
        <v>1941</v>
      </c>
      <c r="F2495" t="str">
        <f t="shared" si="39"/>
        <v>20th</v>
      </c>
      <c r="H2495" t="s">
        <v>4382</v>
      </c>
      <c r="J2495" t="s">
        <v>4383</v>
      </c>
      <c r="K2495">
        <v>5843</v>
      </c>
    </row>
    <row r="2496" spans="1:11" x14ac:dyDescent="0.25">
      <c r="A2496" t="s">
        <v>4354</v>
      </c>
      <c r="B2496" t="s">
        <v>8962</v>
      </c>
      <c r="C2496" t="s">
        <v>7419</v>
      </c>
      <c r="D2496" t="s">
        <v>7550</v>
      </c>
      <c r="E2496">
        <v>1938</v>
      </c>
      <c r="F2496" t="str">
        <f t="shared" si="39"/>
        <v>20th</v>
      </c>
      <c r="H2496" t="s">
        <v>4378</v>
      </c>
      <c r="J2496" t="s">
        <v>4442</v>
      </c>
      <c r="K2496">
        <v>72426</v>
      </c>
    </row>
    <row r="2497" spans="1:11" x14ac:dyDescent="0.25">
      <c r="A2497" t="s">
        <v>4354</v>
      </c>
      <c r="B2497" t="s">
        <v>8963</v>
      </c>
      <c r="C2497" t="s">
        <v>7419</v>
      </c>
      <c r="D2497" t="s">
        <v>7420</v>
      </c>
      <c r="E2497">
        <v>1932</v>
      </c>
      <c r="F2497" t="str">
        <f t="shared" si="39"/>
        <v>20th</v>
      </c>
      <c r="H2497" t="s">
        <v>4389</v>
      </c>
      <c r="J2497" t="s">
        <v>4442</v>
      </c>
      <c r="K2497">
        <v>35184</v>
      </c>
    </row>
    <row r="2498" spans="1:11" x14ac:dyDescent="0.25">
      <c r="A2498" t="s">
        <v>4354</v>
      </c>
      <c r="B2498" t="s">
        <v>4379</v>
      </c>
      <c r="C2498" t="s">
        <v>6890</v>
      </c>
      <c r="D2498" t="s">
        <v>6891</v>
      </c>
      <c r="E2498">
        <v>1901</v>
      </c>
      <c r="F2498" t="str">
        <f t="shared" si="39"/>
        <v>20th</v>
      </c>
      <c r="H2498" t="s">
        <v>4382</v>
      </c>
      <c r="J2498" t="s">
        <v>4383</v>
      </c>
      <c r="K2498">
        <v>13077</v>
      </c>
    </row>
    <row r="2499" spans="1:11" x14ac:dyDescent="0.25">
      <c r="A2499" t="s">
        <v>4354</v>
      </c>
      <c r="B2499" t="s">
        <v>8964</v>
      </c>
      <c r="C2499" t="s">
        <v>6890</v>
      </c>
      <c r="D2499" t="s">
        <v>7421</v>
      </c>
      <c r="E2499">
        <v>1932</v>
      </c>
      <c r="F2499" t="str">
        <f t="shared" si="39"/>
        <v>20th</v>
      </c>
      <c r="H2499" t="s">
        <v>4481</v>
      </c>
      <c r="J2499" t="s">
        <v>4379</v>
      </c>
      <c r="K2499">
        <v>65508</v>
      </c>
    </row>
    <row r="2500" spans="1:11" x14ac:dyDescent="0.25">
      <c r="A2500" t="s">
        <v>4354</v>
      </c>
      <c r="B2500" t="s">
        <v>4379</v>
      </c>
      <c r="C2500" t="s">
        <v>7406</v>
      </c>
      <c r="D2500" t="s">
        <v>7422</v>
      </c>
      <c r="E2500">
        <v>1932</v>
      </c>
      <c r="F2500" t="str">
        <f t="shared" si="39"/>
        <v>20th</v>
      </c>
      <c r="H2500" t="s">
        <v>4472</v>
      </c>
      <c r="J2500" t="s">
        <v>4442</v>
      </c>
      <c r="K2500">
        <v>32709</v>
      </c>
    </row>
    <row r="2501" spans="1:11" x14ac:dyDescent="0.25">
      <c r="A2501" t="s">
        <v>4354</v>
      </c>
      <c r="B2501" t="s">
        <v>4379</v>
      </c>
      <c r="C2501" t="s">
        <v>7406</v>
      </c>
      <c r="D2501" t="s">
        <v>7407</v>
      </c>
      <c r="E2501">
        <v>1931</v>
      </c>
      <c r="F2501" t="str">
        <f t="shared" si="39"/>
        <v>20th</v>
      </c>
      <c r="H2501" t="s">
        <v>4472</v>
      </c>
      <c r="J2501" t="s">
        <v>4442</v>
      </c>
      <c r="K2501">
        <v>37165</v>
      </c>
    </row>
    <row r="2502" spans="1:11" x14ac:dyDescent="0.25">
      <c r="A2502" t="s">
        <v>4354</v>
      </c>
      <c r="B2502" t="s">
        <v>8965</v>
      </c>
      <c r="C2502" t="s">
        <v>7607</v>
      </c>
      <c r="D2502" t="s">
        <v>7608</v>
      </c>
      <c r="E2502">
        <v>1941</v>
      </c>
      <c r="F2502" t="str">
        <f t="shared" si="39"/>
        <v>20th</v>
      </c>
      <c r="H2502" t="s">
        <v>4402</v>
      </c>
      <c r="J2502" t="s">
        <v>4442</v>
      </c>
      <c r="K2502">
        <v>38917</v>
      </c>
    </row>
    <row r="2503" spans="1:11" x14ac:dyDescent="0.25">
      <c r="A2503" t="s">
        <v>4354</v>
      </c>
      <c r="B2503" t="s">
        <v>4379</v>
      </c>
      <c r="C2503" t="s">
        <v>7023</v>
      </c>
      <c r="D2503" t="s">
        <v>7075</v>
      </c>
      <c r="E2503">
        <v>1913</v>
      </c>
      <c r="F2503" t="str">
        <f t="shared" si="39"/>
        <v>20th</v>
      </c>
      <c r="H2503" t="s">
        <v>4382</v>
      </c>
      <c r="J2503" t="s">
        <v>4383</v>
      </c>
      <c r="K2503">
        <v>63864</v>
      </c>
    </row>
    <row r="2504" spans="1:11" x14ac:dyDescent="0.25">
      <c r="A2504" t="s">
        <v>4354</v>
      </c>
      <c r="B2504" t="s">
        <v>4379</v>
      </c>
      <c r="C2504" t="s">
        <v>7023</v>
      </c>
      <c r="D2504" t="s">
        <v>7076</v>
      </c>
      <c r="E2504">
        <v>1913</v>
      </c>
      <c r="F2504" t="str">
        <f t="shared" si="39"/>
        <v>20th</v>
      </c>
      <c r="H2504" t="s">
        <v>4382</v>
      </c>
      <c r="J2504" t="s">
        <v>4383</v>
      </c>
      <c r="K2504">
        <v>7963</v>
      </c>
    </row>
    <row r="2505" spans="1:11" x14ac:dyDescent="0.25">
      <c r="A2505" t="s">
        <v>4354</v>
      </c>
      <c r="B2505" t="s">
        <v>8966</v>
      </c>
      <c r="C2505" t="s">
        <v>7023</v>
      </c>
      <c r="D2505" t="s">
        <v>6737</v>
      </c>
      <c r="E2505">
        <v>1913</v>
      </c>
      <c r="F2505" t="str">
        <f t="shared" si="39"/>
        <v>20th</v>
      </c>
      <c r="H2505" t="s">
        <v>4402</v>
      </c>
      <c r="J2505" t="s">
        <v>4442</v>
      </c>
      <c r="K2505">
        <v>80562</v>
      </c>
    </row>
    <row r="2506" spans="1:11" x14ac:dyDescent="0.25">
      <c r="A2506" t="s">
        <v>4354</v>
      </c>
      <c r="B2506" t="s">
        <v>4379</v>
      </c>
      <c r="C2506" t="s">
        <v>7023</v>
      </c>
      <c r="D2506" t="s">
        <v>7024</v>
      </c>
      <c r="E2506">
        <v>1910</v>
      </c>
      <c r="F2506" t="str">
        <f t="shared" si="39"/>
        <v>20th</v>
      </c>
      <c r="H2506" t="s">
        <v>4382</v>
      </c>
      <c r="J2506" t="s">
        <v>4383</v>
      </c>
      <c r="K2506">
        <v>47257</v>
      </c>
    </row>
    <row r="2507" spans="1:11" x14ac:dyDescent="0.25">
      <c r="A2507" t="s">
        <v>4354</v>
      </c>
      <c r="B2507" t="s">
        <v>4379</v>
      </c>
      <c r="C2507" t="s">
        <v>7023</v>
      </c>
      <c r="D2507" t="s">
        <v>7048</v>
      </c>
      <c r="E2507">
        <v>1911</v>
      </c>
      <c r="F2507" t="str">
        <f t="shared" si="39"/>
        <v>20th</v>
      </c>
      <c r="H2507" t="s">
        <v>4382</v>
      </c>
      <c r="J2507" t="s">
        <v>4383</v>
      </c>
      <c r="K2507">
        <v>35649</v>
      </c>
    </row>
    <row r="2508" spans="1:11" x14ac:dyDescent="0.25">
      <c r="A2508" t="s">
        <v>4354</v>
      </c>
      <c r="B2508" t="s">
        <v>4379</v>
      </c>
      <c r="C2508" t="s">
        <v>7023</v>
      </c>
      <c r="D2508" t="s">
        <v>7090</v>
      </c>
      <c r="E2508">
        <v>1914</v>
      </c>
      <c r="F2508" t="str">
        <f t="shared" si="39"/>
        <v>20th</v>
      </c>
      <c r="H2508" t="s">
        <v>4382</v>
      </c>
      <c r="J2508" t="s">
        <v>4383</v>
      </c>
      <c r="K2508">
        <v>14245</v>
      </c>
    </row>
    <row r="2509" spans="1:11" x14ac:dyDescent="0.25">
      <c r="A2509" t="s">
        <v>4354</v>
      </c>
      <c r="B2509" t="s">
        <v>4379</v>
      </c>
      <c r="C2509" t="s">
        <v>7023</v>
      </c>
      <c r="D2509" t="s">
        <v>7025</v>
      </c>
      <c r="E2509">
        <v>1910</v>
      </c>
      <c r="F2509" t="str">
        <f t="shared" si="39"/>
        <v>20th</v>
      </c>
      <c r="H2509" t="s">
        <v>4389</v>
      </c>
      <c r="J2509" t="s">
        <v>4442</v>
      </c>
      <c r="K2509">
        <v>67155</v>
      </c>
    </row>
    <row r="2510" spans="1:11" x14ac:dyDescent="0.25">
      <c r="A2510" t="s">
        <v>4354</v>
      </c>
      <c r="B2510" t="s">
        <v>4379</v>
      </c>
      <c r="C2510" t="s">
        <v>7423</v>
      </c>
      <c r="D2510" t="s">
        <v>7424</v>
      </c>
      <c r="E2510">
        <v>1932</v>
      </c>
      <c r="F2510" t="str">
        <f t="shared" si="39"/>
        <v>20th</v>
      </c>
      <c r="H2510" t="s">
        <v>4378</v>
      </c>
      <c r="J2510" t="s">
        <v>4442</v>
      </c>
      <c r="K2510">
        <v>50164</v>
      </c>
    </row>
    <row r="2511" spans="1:11" x14ac:dyDescent="0.25">
      <c r="A2511" t="s">
        <v>4354</v>
      </c>
      <c r="B2511" t="s">
        <v>8967</v>
      </c>
      <c r="C2511" t="s">
        <v>7026</v>
      </c>
      <c r="D2511" t="s">
        <v>7027</v>
      </c>
      <c r="E2511">
        <v>1910</v>
      </c>
      <c r="F2511" t="str">
        <f t="shared" si="39"/>
        <v>20th</v>
      </c>
      <c r="H2511" t="s">
        <v>4389</v>
      </c>
      <c r="J2511" t="s">
        <v>4442</v>
      </c>
      <c r="K2511">
        <v>40491</v>
      </c>
    </row>
    <row r="2512" spans="1:11" x14ac:dyDescent="0.25">
      <c r="A2512" t="s">
        <v>4354</v>
      </c>
      <c r="B2512" t="s">
        <v>8968</v>
      </c>
      <c r="C2512" t="s">
        <v>7854</v>
      </c>
      <c r="D2512" t="s">
        <v>7855</v>
      </c>
      <c r="E2512">
        <v>1964</v>
      </c>
      <c r="F2512" t="str">
        <f t="shared" si="39"/>
        <v>20th</v>
      </c>
      <c r="H2512" t="s">
        <v>4402</v>
      </c>
      <c r="J2512" t="s">
        <v>4442</v>
      </c>
      <c r="K2512">
        <v>208903</v>
      </c>
    </row>
    <row r="2513" spans="1:11" x14ac:dyDescent="0.25">
      <c r="A2513" t="s">
        <v>4354</v>
      </c>
      <c r="B2513" t="s">
        <v>4379</v>
      </c>
      <c r="C2513" t="s">
        <v>7177</v>
      </c>
      <c r="D2513" t="s">
        <v>7178</v>
      </c>
      <c r="E2513">
        <v>1921</v>
      </c>
      <c r="F2513" t="str">
        <f t="shared" si="39"/>
        <v>20th</v>
      </c>
      <c r="H2513" t="s">
        <v>4481</v>
      </c>
      <c r="J2513" t="s">
        <v>4442</v>
      </c>
      <c r="K2513">
        <v>52161</v>
      </c>
    </row>
    <row r="2514" spans="1:11" x14ac:dyDescent="0.25">
      <c r="A2514" t="s">
        <v>4354</v>
      </c>
      <c r="B2514" t="s">
        <v>4379</v>
      </c>
      <c r="C2514" t="s">
        <v>7177</v>
      </c>
      <c r="D2514" t="s">
        <v>7244</v>
      </c>
      <c r="E2514">
        <v>1923</v>
      </c>
      <c r="F2514" t="str">
        <f t="shared" si="39"/>
        <v>20th</v>
      </c>
      <c r="H2514" t="s">
        <v>4481</v>
      </c>
      <c r="J2514" t="s">
        <v>4442</v>
      </c>
      <c r="K2514">
        <v>58738</v>
      </c>
    </row>
    <row r="2515" spans="1:11" x14ac:dyDescent="0.25">
      <c r="A2515" t="s">
        <v>4354</v>
      </c>
      <c r="B2515" t="s">
        <v>4379</v>
      </c>
      <c r="C2515" t="s">
        <v>7177</v>
      </c>
      <c r="D2515" t="s">
        <v>7342</v>
      </c>
      <c r="E2515">
        <v>1928</v>
      </c>
      <c r="F2515" t="str">
        <f t="shared" si="39"/>
        <v>20th</v>
      </c>
      <c r="H2515" t="s">
        <v>4481</v>
      </c>
      <c r="J2515" t="s">
        <v>4442</v>
      </c>
      <c r="K2515">
        <v>63804</v>
      </c>
    </row>
    <row r="2516" spans="1:11" x14ac:dyDescent="0.25">
      <c r="A2516" t="s">
        <v>4354</v>
      </c>
      <c r="B2516" t="s">
        <v>8969</v>
      </c>
      <c r="C2516" t="s">
        <v>7177</v>
      </c>
      <c r="D2516" t="s">
        <v>7269</v>
      </c>
      <c r="E2516">
        <v>1925</v>
      </c>
      <c r="F2516" t="str">
        <f t="shared" si="39"/>
        <v>20th</v>
      </c>
      <c r="H2516" t="s">
        <v>4481</v>
      </c>
      <c r="J2516" t="s">
        <v>4442</v>
      </c>
      <c r="K2516">
        <v>63571</v>
      </c>
    </row>
    <row r="2517" spans="1:11" x14ac:dyDescent="0.25">
      <c r="A2517" t="s">
        <v>4354</v>
      </c>
      <c r="B2517" t="s">
        <v>4379</v>
      </c>
      <c r="C2517" t="s">
        <v>7177</v>
      </c>
      <c r="D2517" t="s">
        <v>7425</v>
      </c>
      <c r="E2517">
        <v>1932</v>
      </c>
      <c r="F2517" t="str">
        <f t="shared" si="39"/>
        <v>20th</v>
      </c>
      <c r="H2517" t="s">
        <v>4481</v>
      </c>
      <c r="J2517" t="s">
        <v>4442</v>
      </c>
      <c r="K2517">
        <v>56765</v>
      </c>
    </row>
    <row r="2518" spans="1:11" x14ac:dyDescent="0.25">
      <c r="A2518" t="s">
        <v>4354</v>
      </c>
      <c r="B2518" t="s">
        <v>8970</v>
      </c>
      <c r="C2518" t="s">
        <v>7582</v>
      </c>
      <c r="D2518" t="s">
        <v>7583</v>
      </c>
      <c r="E2518">
        <v>1939</v>
      </c>
      <c r="F2518" t="str">
        <f t="shared" si="39"/>
        <v>20th</v>
      </c>
      <c r="H2518" t="s">
        <v>4378</v>
      </c>
      <c r="J2518" t="s">
        <v>4442</v>
      </c>
      <c r="K2518">
        <v>62868</v>
      </c>
    </row>
    <row r="2519" spans="1:11" x14ac:dyDescent="0.25">
      <c r="A2519" t="s">
        <v>4354</v>
      </c>
      <c r="B2519" t="s">
        <v>8971</v>
      </c>
      <c r="C2519" t="s">
        <v>6947</v>
      </c>
      <c r="D2519" t="s">
        <v>6948</v>
      </c>
      <c r="E2519">
        <v>1905</v>
      </c>
      <c r="F2519" t="str">
        <f t="shared" si="39"/>
        <v>20th</v>
      </c>
      <c r="H2519" t="s">
        <v>4402</v>
      </c>
      <c r="J2519" t="s">
        <v>4442</v>
      </c>
      <c r="K2519">
        <v>59971</v>
      </c>
    </row>
    <row r="2520" spans="1:11" x14ac:dyDescent="0.25">
      <c r="A2520" t="s">
        <v>4354</v>
      </c>
      <c r="B2520" t="s">
        <v>4379</v>
      </c>
      <c r="C2520" t="s">
        <v>7158</v>
      </c>
      <c r="D2520" t="s">
        <v>7159</v>
      </c>
      <c r="E2520">
        <v>1920</v>
      </c>
      <c r="F2520" t="str">
        <f t="shared" si="39"/>
        <v>20th</v>
      </c>
      <c r="H2520" t="s">
        <v>4382</v>
      </c>
      <c r="J2520" t="s">
        <v>4383</v>
      </c>
      <c r="K2520">
        <v>32676</v>
      </c>
    </row>
    <row r="2521" spans="1:11" x14ac:dyDescent="0.25">
      <c r="A2521" t="s">
        <v>4354</v>
      </c>
      <c r="B2521" t="s">
        <v>8972</v>
      </c>
      <c r="C2521" t="s">
        <v>7623</v>
      </c>
      <c r="D2521" t="s">
        <v>7624</v>
      </c>
      <c r="E2521">
        <v>1942</v>
      </c>
      <c r="F2521" t="str">
        <f t="shared" si="39"/>
        <v>20th</v>
      </c>
      <c r="H2521" t="s">
        <v>4382</v>
      </c>
      <c r="J2521" t="s">
        <v>4442</v>
      </c>
      <c r="K2521">
        <v>13874</v>
      </c>
    </row>
    <row r="2522" spans="1:11" x14ac:dyDescent="0.25">
      <c r="A2522" t="s">
        <v>4354</v>
      </c>
      <c r="B2522" t="s">
        <v>4379</v>
      </c>
      <c r="C2522" t="s">
        <v>7214</v>
      </c>
      <c r="D2522" t="s">
        <v>7270</v>
      </c>
      <c r="E2522">
        <v>1925</v>
      </c>
      <c r="F2522" t="str">
        <f t="shared" si="39"/>
        <v>20th</v>
      </c>
      <c r="H2522" t="s">
        <v>4378</v>
      </c>
      <c r="J2522" t="s">
        <v>4442</v>
      </c>
      <c r="K2522">
        <v>74093</v>
      </c>
    </row>
    <row r="2523" spans="1:11" x14ac:dyDescent="0.25">
      <c r="A2523" t="s">
        <v>4354</v>
      </c>
      <c r="B2523" t="s">
        <v>8973</v>
      </c>
      <c r="C2523" t="s">
        <v>7214</v>
      </c>
      <c r="D2523" t="s">
        <v>7408</v>
      </c>
      <c r="E2523">
        <v>1931</v>
      </c>
      <c r="F2523" t="str">
        <f t="shared" si="39"/>
        <v>20th</v>
      </c>
      <c r="H2523" t="s">
        <v>4378</v>
      </c>
      <c r="J2523" t="s">
        <v>4442</v>
      </c>
      <c r="K2523">
        <v>84540</v>
      </c>
    </row>
    <row r="2524" spans="1:11" x14ac:dyDescent="0.25">
      <c r="A2524" t="s">
        <v>4354</v>
      </c>
      <c r="B2524" t="s">
        <v>8974</v>
      </c>
      <c r="C2524" t="s">
        <v>7214</v>
      </c>
      <c r="D2524" t="s">
        <v>7215</v>
      </c>
      <c r="E2524">
        <v>1922</v>
      </c>
      <c r="F2524" t="str">
        <f t="shared" si="39"/>
        <v>20th</v>
      </c>
      <c r="H2524" t="s">
        <v>4378</v>
      </c>
      <c r="J2524" t="s">
        <v>4442</v>
      </c>
      <c r="K2524">
        <v>64957</v>
      </c>
    </row>
    <row r="2525" spans="1:11" x14ac:dyDescent="0.25">
      <c r="A2525" t="s">
        <v>4354</v>
      </c>
      <c r="B2525" t="s">
        <v>8975</v>
      </c>
      <c r="C2525" t="s">
        <v>7214</v>
      </c>
      <c r="D2525" t="s">
        <v>7375</v>
      </c>
      <c r="E2525">
        <v>1930</v>
      </c>
      <c r="F2525" t="str">
        <f t="shared" si="39"/>
        <v>20th</v>
      </c>
      <c r="H2525" t="s">
        <v>4378</v>
      </c>
      <c r="J2525" t="s">
        <v>4442</v>
      </c>
      <c r="K2525">
        <v>77375</v>
      </c>
    </row>
    <row r="2526" spans="1:11" x14ac:dyDescent="0.25">
      <c r="A2526" t="s">
        <v>4354</v>
      </c>
      <c r="B2526" t="s">
        <v>4379</v>
      </c>
      <c r="C2526" t="s">
        <v>7706</v>
      </c>
      <c r="D2526" t="s">
        <v>7707</v>
      </c>
      <c r="E2526">
        <v>1946</v>
      </c>
      <c r="F2526" t="str">
        <f t="shared" si="39"/>
        <v>20th</v>
      </c>
      <c r="H2526" t="s">
        <v>4382</v>
      </c>
      <c r="J2526" t="s">
        <v>4383</v>
      </c>
      <c r="K2526">
        <v>37867</v>
      </c>
    </row>
    <row r="2527" spans="1:11" x14ac:dyDescent="0.25">
      <c r="A2527" t="s">
        <v>4354</v>
      </c>
      <c r="B2527" t="s">
        <v>8976</v>
      </c>
      <c r="C2527" t="s">
        <v>7077</v>
      </c>
      <c r="D2527" t="s">
        <v>7133</v>
      </c>
      <c r="E2527">
        <v>1918</v>
      </c>
      <c r="F2527" t="str">
        <f t="shared" si="39"/>
        <v>20th</v>
      </c>
      <c r="H2527" t="s">
        <v>4378</v>
      </c>
      <c r="J2527" t="s">
        <v>4442</v>
      </c>
      <c r="K2527">
        <v>223187</v>
      </c>
    </row>
    <row r="2528" spans="1:11" x14ac:dyDescent="0.25">
      <c r="A2528" t="s">
        <v>4354</v>
      </c>
      <c r="B2528" t="s">
        <v>8977</v>
      </c>
      <c r="C2528" t="s">
        <v>7077</v>
      </c>
      <c r="D2528" t="s">
        <v>7160</v>
      </c>
      <c r="E2528">
        <v>1920</v>
      </c>
      <c r="F2528" t="str">
        <f t="shared" si="39"/>
        <v>20th</v>
      </c>
      <c r="H2528" t="s">
        <v>4378</v>
      </c>
      <c r="J2528" t="s">
        <v>4442</v>
      </c>
      <c r="K2528">
        <v>247207</v>
      </c>
    </row>
    <row r="2529" spans="1:11" x14ac:dyDescent="0.25">
      <c r="A2529" t="s">
        <v>4354</v>
      </c>
      <c r="B2529" t="s">
        <v>8978</v>
      </c>
      <c r="C2529" t="s">
        <v>7077</v>
      </c>
      <c r="D2529" t="s">
        <v>7078</v>
      </c>
      <c r="E2529">
        <v>1913</v>
      </c>
      <c r="F2529" t="str">
        <f t="shared" si="39"/>
        <v>20th</v>
      </c>
      <c r="H2529" t="s">
        <v>4378</v>
      </c>
      <c r="J2529" t="s">
        <v>4442</v>
      </c>
      <c r="K2529">
        <v>181434</v>
      </c>
    </row>
    <row r="2530" spans="1:11" x14ac:dyDescent="0.25">
      <c r="A2530" t="s">
        <v>4354</v>
      </c>
      <c r="B2530" t="s">
        <v>8979</v>
      </c>
      <c r="C2530" t="s">
        <v>7077</v>
      </c>
      <c r="D2530" t="s">
        <v>7216</v>
      </c>
      <c r="E2530">
        <v>1922</v>
      </c>
      <c r="F2530" t="str">
        <f t="shared" ref="F2530:F2593" si="40">IF(E2530&lt;1200,"12th",IF(AND(1199&lt;E2530,E2530&lt;1300),"13th",IF(AND(1299&lt;E2530,E2530&lt;1400),"14th",IF(AND(1399&lt;E2530,E2530&lt;1500),"15th",IF(AND(1499&lt;E2530,E2530&lt;1600),"16th",IF(AND(1599&lt;E2530,E2530&lt;1700),"17th",IF(AND(1699&lt;E2530,E2530&lt;1800),"18th",IF(AND(1799&lt;E2530,E2530&lt;1900),"19th",IF(AND(1899&lt;E2530,E2530&lt;2000),"20th",)))))))))</f>
        <v>20th</v>
      </c>
      <c r="H2530" t="s">
        <v>4378</v>
      </c>
      <c r="J2530" t="s">
        <v>4442</v>
      </c>
      <c r="K2530">
        <v>114855</v>
      </c>
    </row>
    <row r="2531" spans="1:11" x14ac:dyDescent="0.25">
      <c r="A2531" t="s">
        <v>4354</v>
      </c>
      <c r="B2531" t="s">
        <v>8980</v>
      </c>
      <c r="C2531" t="s">
        <v>7077</v>
      </c>
      <c r="D2531" t="s">
        <v>7217</v>
      </c>
      <c r="E2531">
        <v>1922</v>
      </c>
      <c r="F2531" t="str">
        <f t="shared" si="40"/>
        <v>20th</v>
      </c>
      <c r="H2531" t="s">
        <v>4378</v>
      </c>
      <c r="J2531" t="s">
        <v>4442</v>
      </c>
      <c r="K2531">
        <v>170309</v>
      </c>
    </row>
    <row r="2532" spans="1:11" x14ac:dyDescent="0.25">
      <c r="A2532" t="s">
        <v>4354</v>
      </c>
      <c r="B2532" t="s">
        <v>8981</v>
      </c>
      <c r="C2532" t="s">
        <v>7077</v>
      </c>
      <c r="D2532" t="s">
        <v>7218</v>
      </c>
      <c r="E2532">
        <v>1922</v>
      </c>
      <c r="F2532" t="str">
        <f t="shared" si="40"/>
        <v>20th</v>
      </c>
      <c r="H2532" t="s">
        <v>4378</v>
      </c>
      <c r="J2532" t="s">
        <v>4442</v>
      </c>
      <c r="K2532">
        <v>150045</v>
      </c>
    </row>
    <row r="2533" spans="1:11" x14ac:dyDescent="0.25">
      <c r="A2533" t="s">
        <v>4354</v>
      </c>
      <c r="B2533" t="s">
        <v>8982</v>
      </c>
      <c r="C2533" t="s">
        <v>7077</v>
      </c>
      <c r="D2533" t="s">
        <v>7219</v>
      </c>
      <c r="E2533">
        <v>1922</v>
      </c>
      <c r="F2533" t="str">
        <f t="shared" si="40"/>
        <v>20th</v>
      </c>
      <c r="H2533" t="s">
        <v>4378</v>
      </c>
      <c r="J2533" t="s">
        <v>4442</v>
      </c>
      <c r="K2533">
        <v>225259</v>
      </c>
    </row>
    <row r="2534" spans="1:11" x14ac:dyDescent="0.25">
      <c r="A2534" t="s">
        <v>4354</v>
      </c>
      <c r="B2534" t="s">
        <v>4379</v>
      </c>
      <c r="C2534" t="s">
        <v>7091</v>
      </c>
      <c r="D2534" t="s">
        <v>7092</v>
      </c>
      <c r="E2534">
        <v>1914</v>
      </c>
      <c r="F2534" t="str">
        <f t="shared" si="40"/>
        <v>20th</v>
      </c>
      <c r="H2534" t="s">
        <v>4378</v>
      </c>
      <c r="J2534" t="s">
        <v>4442</v>
      </c>
      <c r="K2534">
        <v>36833</v>
      </c>
    </row>
    <row r="2535" spans="1:11" x14ac:dyDescent="0.25">
      <c r="A2535" t="s">
        <v>4354</v>
      </c>
      <c r="B2535" t="s">
        <v>8983</v>
      </c>
      <c r="C2535" t="s">
        <v>7653</v>
      </c>
      <c r="D2535" t="s">
        <v>7654</v>
      </c>
      <c r="E2535">
        <v>1944</v>
      </c>
      <c r="F2535" t="str">
        <f t="shared" si="40"/>
        <v>20th</v>
      </c>
      <c r="H2535" t="s">
        <v>4378</v>
      </c>
      <c r="J2535" t="s">
        <v>4442</v>
      </c>
      <c r="K2535">
        <v>51882</v>
      </c>
    </row>
    <row r="2536" spans="1:11" x14ac:dyDescent="0.25">
      <c r="A2536" t="s">
        <v>4354</v>
      </c>
      <c r="B2536" t="s">
        <v>4379</v>
      </c>
      <c r="C2536" t="s">
        <v>7625</v>
      </c>
      <c r="D2536" t="s">
        <v>7718</v>
      </c>
      <c r="E2536">
        <v>1947</v>
      </c>
      <c r="F2536" t="str">
        <f t="shared" si="40"/>
        <v>20th</v>
      </c>
      <c r="H2536" t="s">
        <v>4389</v>
      </c>
      <c r="J2536" t="s">
        <v>4442</v>
      </c>
      <c r="K2536">
        <v>12233</v>
      </c>
    </row>
    <row r="2537" spans="1:11" x14ac:dyDescent="0.25">
      <c r="A2537" t="s">
        <v>4354</v>
      </c>
      <c r="B2537" t="s">
        <v>8984</v>
      </c>
      <c r="C2537" t="s">
        <v>7625</v>
      </c>
      <c r="D2537" t="s">
        <v>7655</v>
      </c>
      <c r="E2537">
        <v>1944</v>
      </c>
      <c r="F2537" t="str">
        <f t="shared" si="40"/>
        <v>20th</v>
      </c>
      <c r="H2537" t="s">
        <v>4378</v>
      </c>
      <c r="J2537" t="s">
        <v>4442</v>
      </c>
      <c r="K2537">
        <v>46069</v>
      </c>
    </row>
    <row r="2538" spans="1:11" x14ac:dyDescent="0.25">
      <c r="A2538" t="s">
        <v>4354</v>
      </c>
      <c r="B2538" t="s">
        <v>8985</v>
      </c>
      <c r="C2538" t="s">
        <v>7625</v>
      </c>
      <c r="D2538" t="s">
        <v>7626</v>
      </c>
      <c r="E2538">
        <v>1942</v>
      </c>
      <c r="F2538" t="str">
        <f t="shared" si="40"/>
        <v>20th</v>
      </c>
      <c r="H2538" t="s">
        <v>4378</v>
      </c>
      <c r="J2538" t="s">
        <v>4442</v>
      </c>
      <c r="K2538">
        <v>54063</v>
      </c>
    </row>
    <row r="2539" spans="1:11" x14ac:dyDescent="0.25">
      <c r="A2539" t="s">
        <v>4354</v>
      </c>
      <c r="B2539" t="s">
        <v>4379</v>
      </c>
      <c r="C2539" t="s">
        <v>6631</v>
      </c>
      <c r="D2539" t="s">
        <v>6876</v>
      </c>
      <c r="E2539">
        <v>1900</v>
      </c>
      <c r="F2539" t="str">
        <f t="shared" si="40"/>
        <v>20th</v>
      </c>
      <c r="H2539" t="s">
        <v>4378</v>
      </c>
      <c r="J2539" t="s">
        <v>4379</v>
      </c>
      <c r="K2539">
        <v>52970</v>
      </c>
    </row>
    <row r="2540" spans="1:11" x14ac:dyDescent="0.25">
      <c r="A2540" t="s">
        <v>4354</v>
      </c>
      <c r="B2540" t="s">
        <v>4379</v>
      </c>
      <c r="C2540" t="s">
        <v>6631</v>
      </c>
      <c r="D2540" t="s">
        <v>7464</v>
      </c>
      <c r="E2540">
        <v>1934</v>
      </c>
      <c r="F2540" t="str">
        <f t="shared" si="40"/>
        <v>20th</v>
      </c>
      <c r="H2540" t="s">
        <v>4378</v>
      </c>
      <c r="J2540" t="s">
        <v>4379</v>
      </c>
      <c r="K2540">
        <v>32318</v>
      </c>
    </row>
    <row r="2541" spans="1:11" x14ac:dyDescent="0.25">
      <c r="A2541" t="s">
        <v>4354</v>
      </c>
      <c r="B2541" t="s">
        <v>8986</v>
      </c>
      <c r="C2541" t="s">
        <v>7245</v>
      </c>
      <c r="D2541" t="s">
        <v>7246</v>
      </c>
      <c r="E2541">
        <v>1923</v>
      </c>
      <c r="F2541" t="str">
        <f t="shared" si="40"/>
        <v>20th</v>
      </c>
      <c r="H2541" t="s">
        <v>4378</v>
      </c>
      <c r="J2541" t="s">
        <v>4442</v>
      </c>
      <c r="K2541">
        <v>33767</v>
      </c>
    </row>
    <row r="2542" spans="1:11" x14ac:dyDescent="0.25">
      <c r="A2542" t="s">
        <v>4354</v>
      </c>
      <c r="B2542" t="s">
        <v>8987</v>
      </c>
      <c r="C2542" t="s">
        <v>7049</v>
      </c>
      <c r="D2542" t="s">
        <v>7050</v>
      </c>
      <c r="E2542">
        <v>1911</v>
      </c>
      <c r="F2542" t="str">
        <f t="shared" si="40"/>
        <v>20th</v>
      </c>
      <c r="H2542" t="s">
        <v>4378</v>
      </c>
      <c r="J2542" t="s">
        <v>4442</v>
      </c>
      <c r="K2542">
        <v>88939</v>
      </c>
    </row>
    <row r="2543" spans="1:11" x14ac:dyDescent="0.25">
      <c r="A2543" t="s">
        <v>4354</v>
      </c>
      <c r="B2543" t="s">
        <v>4379</v>
      </c>
      <c r="C2543" t="s">
        <v>7049</v>
      </c>
      <c r="D2543" t="s">
        <v>7465</v>
      </c>
      <c r="E2543">
        <v>1934</v>
      </c>
      <c r="F2543" t="str">
        <f t="shared" si="40"/>
        <v>20th</v>
      </c>
      <c r="H2543" t="s">
        <v>4378</v>
      </c>
      <c r="J2543" t="s">
        <v>4442</v>
      </c>
      <c r="K2543">
        <v>44658</v>
      </c>
    </row>
    <row r="2544" spans="1:11" x14ac:dyDescent="0.25">
      <c r="A2544" t="s">
        <v>4354</v>
      </c>
      <c r="B2544" t="s">
        <v>8988</v>
      </c>
      <c r="C2544" t="s">
        <v>7049</v>
      </c>
      <c r="D2544" t="s">
        <v>7289</v>
      </c>
      <c r="E2544">
        <v>1926</v>
      </c>
      <c r="F2544" t="str">
        <f t="shared" si="40"/>
        <v>20th</v>
      </c>
      <c r="H2544" t="s">
        <v>4378</v>
      </c>
      <c r="J2544" t="s">
        <v>4442</v>
      </c>
      <c r="K2544">
        <v>53332</v>
      </c>
    </row>
    <row r="2545" spans="1:11" x14ac:dyDescent="0.25">
      <c r="A2545" t="s">
        <v>4354</v>
      </c>
      <c r="B2545" t="s">
        <v>8478</v>
      </c>
      <c r="C2545" t="s">
        <v>6768</v>
      </c>
      <c r="D2545" t="s">
        <v>5889</v>
      </c>
      <c r="E2545">
        <v>1910</v>
      </c>
      <c r="F2545" t="str">
        <f t="shared" si="40"/>
        <v>20th</v>
      </c>
      <c r="H2545" t="s">
        <v>4481</v>
      </c>
      <c r="J2545" t="s">
        <v>4442</v>
      </c>
      <c r="K2545">
        <v>405138</v>
      </c>
    </row>
    <row r="2546" spans="1:11" x14ac:dyDescent="0.25">
      <c r="A2546" t="s">
        <v>4354</v>
      </c>
      <c r="B2546" t="s">
        <v>8989</v>
      </c>
      <c r="C2546" t="s">
        <v>7755</v>
      </c>
      <c r="D2546" t="s">
        <v>7756</v>
      </c>
      <c r="E2546">
        <v>1949</v>
      </c>
      <c r="F2546" t="str">
        <f t="shared" si="40"/>
        <v>20th</v>
      </c>
      <c r="H2546" t="s">
        <v>4402</v>
      </c>
      <c r="J2546" t="s">
        <v>4442</v>
      </c>
      <c r="K2546">
        <v>205882</v>
      </c>
    </row>
    <row r="2547" spans="1:11" x14ac:dyDescent="0.25">
      <c r="A2547" t="s">
        <v>4354</v>
      </c>
      <c r="B2547" t="s">
        <v>8990</v>
      </c>
      <c r="C2547" t="s">
        <v>7093</v>
      </c>
      <c r="D2547" t="s">
        <v>7094</v>
      </c>
      <c r="E2547">
        <v>1914</v>
      </c>
      <c r="F2547" t="str">
        <f t="shared" si="40"/>
        <v>20th</v>
      </c>
      <c r="H2547" t="s">
        <v>4542</v>
      </c>
      <c r="J2547" t="s">
        <v>4442</v>
      </c>
      <c r="K2547">
        <v>357600</v>
      </c>
    </row>
    <row r="2548" spans="1:11" x14ac:dyDescent="0.25">
      <c r="A2548" t="s">
        <v>4354</v>
      </c>
      <c r="B2548" t="s">
        <v>4379</v>
      </c>
      <c r="C2548" t="s">
        <v>7808</v>
      </c>
      <c r="D2548" t="s">
        <v>7828</v>
      </c>
      <c r="E2548">
        <v>1957</v>
      </c>
      <c r="F2548" t="str">
        <f t="shared" si="40"/>
        <v>20th</v>
      </c>
      <c r="H2548" t="s">
        <v>4378</v>
      </c>
      <c r="J2548" t="s">
        <v>4379</v>
      </c>
      <c r="K2548">
        <v>36685</v>
      </c>
    </row>
    <row r="2549" spans="1:11" x14ac:dyDescent="0.25">
      <c r="A2549" t="s">
        <v>4354</v>
      </c>
      <c r="B2549" t="s">
        <v>8991</v>
      </c>
      <c r="C2549" t="s">
        <v>7808</v>
      </c>
      <c r="D2549" t="s">
        <v>7809</v>
      </c>
      <c r="E2549">
        <v>1955</v>
      </c>
      <c r="F2549" t="str">
        <f t="shared" si="40"/>
        <v>20th</v>
      </c>
      <c r="H2549" t="s">
        <v>4378</v>
      </c>
      <c r="J2549" t="s">
        <v>4379</v>
      </c>
      <c r="K2549">
        <v>73031</v>
      </c>
    </row>
    <row r="2550" spans="1:11" x14ac:dyDescent="0.25">
      <c r="A2550" t="s">
        <v>4354</v>
      </c>
      <c r="B2550" t="s">
        <v>4379</v>
      </c>
      <c r="C2550" t="s">
        <v>7179</v>
      </c>
      <c r="D2550" t="s">
        <v>6945</v>
      </c>
      <c r="E2550">
        <v>1921</v>
      </c>
      <c r="F2550" t="str">
        <f t="shared" si="40"/>
        <v>20th</v>
      </c>
      <c r="H2550" t="s">
        <v>4389</v>
      </c>
      <c r="J2550" t="s">
        <v>4442</v>
      </c>
      <c r="K2550">
        <v>6054</v>
      </c>
    </row>
    <row r="2551" spans="1:11" x14ac:dyDescent="0.25">
      <c r="A2551" t="s">
        <v>4354</v>
      </c>
      <c r="B2551" t="s">
        <v>8992</v>
      </c>
      <c r="C2551" t="s">
        <v>6935</v>
      </c>
      <c r="D2551" t="s">
        <v>7528</v>
      </c>
      <c r="E2551">
        <v>1937</v>
      </c>
      <c r="F2551" t="str">
        <f t="shared" si="40"/>
        <v>20th</v>
      </c>
      <c r="H2551" t="s">
        <v>4402</v>
      </c>
      <c r="J2551" t="s">
        <v>4442</v>
      </c>
      <c r="K2551">
        <v>107418</v>
      </c>
    </row>
    <row r="2552" spans="1:11" x14ac:dyDescent="0.25">
      <c r="A2552" t="s">
        <v>4354</v>
      </c>
      <c r="B2552" t="s">
        <v>8993</v>
      </c>
      <c r="C2552" t="s">
        <v>6935</v>
      </c>
      <c r="D2552" t="s">
        <v>6992</v>
      </c>
      <c r="E2552">
        <v>1908</v>
      </c>
      <c r="F2552" t="str">
        <f t="shared" si="40"/>
        <v>20th</v>
      </c>
      <c r="H2552" t="s">
        <v>4378</v>
      </c>
      <c r="J2552" t="s">
        <v>4442</v>
      </c>
      <c r="K2552">
        <v>37629</v>
      </c>
    </row>
    <row r="2553" spans="1:11" x14ac:dyDescent="0.25">
      <c r="A2553" t="s">
        <v>4354</v>
      </c>
      <c r="B2553" t="s">
        <v>8994</v>
      </c>
      <c r="C2553" t="s">
        <v>6935</v>
      </c>
      <c r="D2553" t="s">
        <v>7006</v>
      </c>
      <c r="E2553">
        <v>1909</v>
      </c>
      <c r="F2553" t="str">
        <f t="shared" si="40"/>
        <v>20th</v>
      </c>
      <c r="H2553" t="s">
        <v>4378</v>
      </c>
      <c r="J2553" t="s">
        <v>4442</v>
      </c>
      <c r="K2553">
        <v>58922</v>
      </c>
    </row>
    <row r="2554" spans="1:11" x14ac:dyDescent="0.25">
      <c r="A2554" t="s">
        <v>4354</v>
      </c>
      <c r="B2554" t="s">
        <v>8995</v>
      </c>
      <c r="C2554" t="s">
        <v>6935</v>
      </c>
      <c r="D2554" t="s">
        <v>6993</v>
      </c>
      <c r="E2554">
        <v>1908</v>
      </c>
      <c r="F2554" t="str">
        <f t="shared" si="40"/>
        <v>20th</v>
      </c>
      <c r="H2554" t="s">
        <v>4378</v>
      </c>
      <c r="J2554" t="s">
        <v>4442</v>
      </c>
      <c r="K2554">
        <v>69454</v>
      </c>
    </row>
    <row r="2555" spans="1:11" x14ac:dyDescent="0.25">
      <c r="A2555" t="s">
        <v>4354</v>
      </c>
      <c r="B2555" t="s">
        <v>8996</v>
      </c>
      <c r="C2555" t="s">
        <v>6935</v>
      </c>
      <c r="D2555" t="s">
        <v>6982</v>
      </c>
      <c r="E2555">
        <v>1907</v>
      </c>
      <c r="F2555" t="str">
        <f t="shared" si="40"/>
        <v>20th</v>
      </c>
      <c r="H2555" t="s">
        <v>4378</v>
      </c>
      <c r="J2555" t="s">
        <v>4442</v>
      </c>
      <c r="K2555">
        <v>97280</v>
      </c>
    </row>
    <row r="2556" spans="1:11" x14ac:dyDescent="0.25">
      <c r="A2556" t="s">
        <v>4354</v>
      </c>
      <c r="B2556" t="s">
        <v>8997</v>
      </c>
      <c r="C2556" t="s">
        <v>6935</v>
      </c>
      <c r="D2556" t="s">
        <v>6949</v>
      </c>
      <c r="E2556">
        <v>1905</v>
      </c>
      <c r="F2556" t="str">
        <f t="shared" si="40"/>
        <v>20th</v>
      </c>
      <c r="H2556" t="s">
        <v>4378</v>
      </c>
      <c r="J2556" t="s">
        <v>4442</v>
      </c>
      <c r="K2556">
        <v>54398</v>
      </c>
    </row>
    <row r="2557" spans="1:11" x14ac:dyDescent="0.25">
      <c r="A2557" t="s">
        <v>4354</v>
      </c>
      <c r="B2557" t="s">
        <v>4379</v>
      </c>
      <c r="C2557" t="s">
        <v>6935</v>
      </c>
      <c r="D2557" t="s">
        <v>6936</v>
      </c>
      <c r="E2557">
        <v>1904</v>
      </c>
      <c r="F2557" t="str">
        <f t="shared" si="40"/>
        <v>20th</v>
      </c>
      <c r="H2557" t="s">
        <v>4378</v>
      </c>
      <c r="J2557" t="s">
        <v>4442</v>
      </c>
      <c r="K2557">
        <v>41059</v>
      </c>
    </row>
    <row r="2558" spans="1:11" x14ac:dyDescent="0.25">
      <c r="A2558" t="s">
        <v>4354</v>
      </c>
      <c r="B2558" t="s">
        <v>8998</v>
      </c>
      <c r="C2558" t="s">
        <v>6935</v>
      </c>
      <c r="D2558" t="s">
        <v>7051</v>
      </c>
      <c r="E2558">
        <v>1911</v>
      </c>
      <c r="F2558" t="str">
        <f t="shared" si="40"/>
        <v>20th</v>
      </c>
      <c r="H2558" t="s">
        <v>4378</v>
      </c>
      <c r="J2558" t="s">
        <v>4442</v>
      </c>
      <c r="K2558">
        <v>66272</v>
      </c>
    </row>
    <row r="2559" spans="1:11" x14ac:dyDescent="0.25">
      <c r="A2559" t="s">
        <v>4354</v>
      </c>
      <c r="B2559" t="s">
        <v>4379</v>
      </c>
      <c r="C2559" t="s">
        <v>6935</v>
      </c>
      <c r="D2559" t="s">
        <v>6937</v>
      </c>
      <c r="E2559">
        <v>1904</v>
      </c>
      <c r="F2559" t="str">
        <f t="shared" si="40"/>
        <v>20th</v>
      </c>
      <c r="H2559" t="s">
        <v>4378</v>
      </c>
      <c r="J2559" t="s">
        <v>4442</v>
      </c>
      <c r="K2559">
        <v>41401</v>
      </c>
    </row>
    <row r="2560" spans="1:11" x14ac:dyDescent="0.25">
      <c r="A2560" t="s">
        <v>4354</v>
      </c>
      <c r="B2560" t="s">
        <v>8999</v>
      </c>
      <c r="C2560" t="s">
        <v>6935</v>
      </c>
      <c r="D2560" t="s">
        <v>7028</v>
      </c>
      <c r="E2560">
        <v>1910</v>
      </c>
      <c r="F2560" t="str">
        <f t="shared" si="40"/>
        <v>20th</v>
      </c>
      <c r="H2560" t="s">
        <v>4378</v>
      </c>
      <c r="J2560" t="s">
        <v>4442</v>
      </c>
      <c r="K2560">
        <v>58767</v>
      </c>
    </row>
    <row r="2561" spans="1:11" x14ac:dyDescent="0.25">
      <c r="A2561" t="s">
        <v>4354</v>
      </c>
      <c r="B2561" t="s">
        <v>4379</v>
      </c>
      <c r="C2561" t="s">
        <v>6935</v>
      </c>
      <c r="D2561" t="s">
        <v>7060</v>
      </c>
      <c r="E2561">
        <v>1912</v>
      </c>
      <c r="F2561" t="str">
        <f t="shared" si="40"/>
        <v>20th</v>
      </c>
      <c r="H2561" t="s">
        <v>4378</v>
      </c>
      <c r="J2561" t="s">
        <v>4442</v>
      </c>
      <c r="K2561">
        <v>60232</v>
      </c>
    </row>
    <row r="2562" spans="1:11" x14ac:dyDescent="0.25">
      <c r="A2562" t="s">
        <v>4354</v>
      </c>
      <c r="B2562" t="s">
        <v>4379</v>
      </c>
      <c r="C2562" t="s">
        <v>6994</v>
      </c>
      <c r="D2562" t="s">
        <v>7247</v>
      </c>
      <c r="E2562">
        <v>1923</v>
      </c>
      <c r="F2562" t="str">
        <f t="shared" si="40"/>
        <v>20th</v>
      </c>
      <c r="H2562" t="s">
        <v>4472</v>
      </c>
      <c r="J2562" t="s">
        <v>4442</v>
      </c>
      <c r="K2562">
        <v>18398</v>
      </c>
    </row>
    <row r="2563" spans="1:11" x14ac:dyDescent="0.25">
      <c r="A2563" t="s">
        <v>4354</v>
      </c>
      <c r="B2563" t="s">
        <v>9000</v>
      </c>
      <c r="C2563" t="s">
        <v>6994</v>
      </c>
      <c r="D2563" t="s">
        <v>7584</v>
      </c>
      <c r="E2563">
        <v>1939</v>
      </c>
      <c r="F2563" t="str">
        <f t="shared" si="40"/>
        <v>20th</v>
      </c>
      <c r="H2563" t="s">
        <v>4378</v>
      </c>
      <c r="J2563" t="s">
        <v>4442</v>
      </c>
      <c r="K2563">
        <v>75914</v>
      </c>
    </row>
    <row r="2564" spans="1:11" x14ac:dyDescent="0.25">
      <c r="A2564" t="s">
        <v>4354</v>
      </c>
      <c r="B2564" t="s">
        <v>4379</v>
      </c>
      <c r="C2564" t="s">
        <v>6994</v>
      </c>
      <c r="D2564" t="s">
        <v>6995</v>
      </c>
      <c r="E2564">
        <v>1908</v>
      </c>
      <c r="F2564" t="str">
        <f t="shared" si="40"/>
        <v>20th</v>
      </c>
      <c r="H2564" t="s">
        <v>4382</v>
      </c>
      <c r="J2564" t="s">
        <v>4383</v>
      </c>
      <c r="K2564">
        <v>28971</v>
      </c>
    </row>
    <row r="2565" spans="1:11" x14ac:dyDescent="0.25">
      <c r="A2565" t="s">
        <v>4354</v>
      </c>
      <c r="B2565" t="s">
        <v>4379</v>
      </c>
      <c r="C2565" t="s">
        <v>6994</v>
      </c>
      <c r="D2565" t="s">
        <v>7079</v>
      </c>
      <c r="E2565">
        <v>1913</v>
      </c>
      <c r="F2565" t="str">
        <f t="shared" si="40"/>
        <v>20th</v>
      </c>
      <c r="H2565" t="s">
        <v>4378</v>
      </c>
      <c r="J2565" t="s">
        <v>4442</v>
      </c>
      <c r="K2565">
        <v>34837</v>
      </c>
    </row>
    <row r="2566" spans="1:11" x14ac:dyDescent="0.25">
      <c r="A2566" t="s">
        <v>4354</v>
      </c>
      <c r="B2566" t="s">
        <v>9001</v>
      </c>
      <c r="C2566" t="s">
        <v>6994</v>
      </c>
      <c r="D2566" t="s">
        <v>7426</v>
      </c>
      <c r="E2566">
        <v>1932</v>
      </c>
      <c r="F2566" t="str">
        <f t="shared" si="40"/>
        <v>20th</v>
      </c>
      <c r="H2566" t="s">
        <v>4378</v>
      </c>
      <c r="J2566" t="s">
        <v>4442</v>
      </c>
      <c r="K2566">
        <v>82021</v>
      </c>
    </row>
    <row r="2567" spans="1:11" x14ac:dyDescent="0.25">
      <c r="A2567" t="s">
        <v>4354</v>
      </c>
      <c r="B2567" t="s">
        <v>9002</v>
      </c>
      <c r="C2567" t="s">
        <v>6994</v>
      </c>
      <c r="D2567" t="s">
        <v>7551</v>
      </c>
      <c r="E2567">
        <v>1938</v>
      </c>
      <c r="F2567" t="str">
        <f t="shared" si="40"/>
        <v>20th</v>
      </c>
      <c r="H2567" t="s">
        <v>4378</v>
      </c>
      <c r="J2567" t="s">
        <v>4442</v>
      </c>
      <c r="K2567">
        <v>81037</v>
      </c>
    </row>
    <row r="2568" spans="1:11" x14ac:dyDescent="0.25">
      <c r="A2568" t="s">
        <v>4354</v>
      </c>
      <c r="B2568" t="s">
        <v>9003</v>
      </c>
      <c r="C2568" t="s">
        <v>7585</v>
      </c>
      <c r="D2568" t="s">
        <v>7639</v>
      </c>
      <c r="E2568">
        <v>1943</v>
      </c>
      <c r="F2568" t="str">
        <f t="shared" si="40"/>
        <v>20th</v>
      </c>
      <c r="H2568" t="s">
        <v>4402</v>
      </c>
      <c r="J2568" t="s">
        <v>4442</v>
      </c>
      <c r="K2568">
        <v>36042</v>
      </c>
    </row>
    <row r="2569" spans="1:11" x14ac:dyDescent="0.25">
      <c r="A2569" t="s">
        <v>4354</v>
      </c>
      <c r="B2569" t="s">
        <v>9004</v>
      </c>
      <c r="C2569" t="s">
        <v>7585</v>
      </c>
      <c r="D2569" t="s">
        <v>7586</v>
      </c>
      <c r="E2569">
        <v>1939</v>
      </c>
      <c r="F2569" t="str">
        <f t="shared" si="40"/>
        <v>20th</v>
      </c>
      <c r="H2569" t="s">
        <v>4402</v>
      </c>
      <c r="J2569" t="s">
        <v>4442</v>
      </c>
      <c r="K2569">
        <v>42187</v>
      </c>
    </row>
    <row r="2570" spans="1:11" x14ac:dyDescent="0.25">
      <c r="A2570" t="s">
        <v>4354</v>
      </c>
      <c r="B2570" t="s">
        <v>9005</v>
      </c>
      <c r="C2570" t="s">
        <v>7676</v>
      </c>
      <c r="D2570" t="s">
        <v>7677</v>
      </c>
      <c r="E2570">
        <v>1945</v>
      </c>
      <c r="F2570" t="str">
        <f t="shared" si="40"/>
        <v>20th</v>
      </c>
      <c r="H2570" t="s">
        <v>4378</v>
      </c>
      <c r="J2570" t="s">
        <v>4442</v>
      </c>
      <c r="K2570">
        <v>135459</v>
      </c>
    </row>
    <row r="2571" spans="1:11" x14ac:dyDescent="0.25">
      <c r="A2571" t="s">
        <v>4354</v>
      </c>
      <c r="B2571" t="s">
        <v>9006</v>
      </c>
      <c r="C2571" t="s">
        <v>7376</v>
      </c>
      <c r="D2571" t="s">
        <v>7377</v>
      </c>
      <c r="E2571">
        <v>1930</v>
      </c>
      <c r="F2571" t="str">
        <f t="shared" si="40"/>
        <v>20th</v>
      </c>
      <c r="H2571" t="s">
        <v>4402</v>
      </c>
      <c r="J2571" t="s">
        <v>4442</v>
      </c>
      <c r="K2571">
        <v>122188</v>
      </c>
    </row>
    <row r="2572" spans="1:11" x14ac:dyDescent="0.25">
      <c r="A2572" t="s">
        <v>4354</v>
      </c>
      <c r="B2572" t="s">
        <v>9007</v>
      </c>
      <c r="C2572" t="s">
        <v>7801</v>
      </c>
      <c r="D2572" t="s">
        <v>7802</v>
      </c>
      <c r="E2572">
        <v>1954</v>
      </c>
      <c r="F2572" t="str">
        <f t="shared" si="40"/>
        <v>20th</v>
      </c>
      <c r="H2572" t="s">
        <v>4378</v>
      </c>
      <c r="J2572" t="s">
        <v>4442</v>
      </c>
      <c r="K2572">
        <v>29856</v>
      </c>
    </row>
    <row r="2573" spans="1:11" x14ac:dyDescent="0.25">
      <c r="A2573" t="s">
        <v>4354</v>
      </c>
      <c r="B2573" t="s">
        <v>9008</v>
      </c>
      <c r="C2573" t="s">
        <v>7343</v>
      </c>
      <c r="D2573" t="s">
        <v>7656</v>
      </c>
      <c r="E2573">
        <v>1944</v>
      </c>
      <c r="F2573" t="str">
        <f t="shared" si="40"/>
        <v>20th</v>
      </c>
      <c r="H2573" t="s">
        <v>4481</v>
      </c>
      <c r="J2573" t="s">
        <v>4442</v>
      </c>
      <c r="K2573">
        <v>199438</v>
      </c>
    </row>
    <row r="2574" spans="1:11" x14ac:dyDescent="0.25">
      <c r="A2574" t="s">
        <v>4354</v>
      </c>
      <c r="B2574" t="s">
        <v>4379</v>
      </c>
      <c r="C2574" t="s">
        <v>7343</v>
      </c>
      <c r="D2574" t="s">
        <v>7344</v>
      </c>
      <c r="E2574">
        <v>1928</v>
      </c>
      <c r="F2574" t="str">
        <f t="shared" si="40"/>
        <v>20th</v>
      </c>
      <c r="H2574" t="s">
        <v>4378</v>
      </c>
      <c r="J2574" t="s">
        <v>4442</v>
      </c>
      <c r="K2574">
        <v>26113</v>
      </c>
    </row>
    <row r="2575" spans="1:11" x14ac:dyDescent="0.25">
      <c r="A2575" t="s">
        <v>4354</v>
      </c>
      <c r="B2575" t="s">
        <v>4379</v>
      </c>
      <c r="C2575" t="s">
        <v>7343</v>
      </c>
      <c r="D2575" t="s">
        <v>7640</v>
      </c>
      <c r="E2575">
        <v>1943</v>
      </c>
      <c r="F2575" t="str">
        <f t="shared" si="40"/>
        <v>20th</v>
      </c>
      <c r="H2575" t="s">
        <v>4378</v>
      </c>
      <c r="J2575" t="s">
        <v>4442</v>
      </c>
      <c r="K2575">
        <v>15295</v>
      </c>
    </row>
    <row r="2576" spans="1:11" x14ac:dyDescent="0.25">
      <c r="A2576" t="s">
        <v>4354</v>
      </c>
      <c r="B2576" t="s">
        <v>4379</v>
      </c>
      <c r="C2576" t="s">
        <v>7343</v>
      </c>
      <c r="D2576" t="s">
        <v>7641</v>
      </c>
      <c r="E2576">
        <v>1943</v>
      </c>
      <c r="F2576" t="str">
        <f t="shared" si="40"/>
        <v>20th</v>
      </c>
      <c r="H2576" t="s">
        <v>4389</v>
      </c>
      <c r="J2576" t="s">
        <v>4442</v>
      </c>
      <c r="K2576">
        <v>6634</v>
      </c>
    </row>
    <row r="2577" spans="1:11" x14ac:dyDescent="0.25">
      <c r="A2577" t="s">
        <v>4354</v>
      </c>
      <c r="B2577" t="s">
        <v>4379</v>
      </c>
      <c r="C2577" t="s">
        <v>7343</v>
      </c>
      <c r="D2577" t="s">
        <v>7627</v>
      </c>
      <c r="E2577">
        <v>1942</v>
      </c>
      <c r="F2577" t="str">
        <f t="shared" si="40"/>
        <v>20th</v>
      </c>
      <c r="H2577" t="s">
        <v>4378</v>
      </c>
      <c r="J2577" t="s">
        <v>4442</v>
      </c>
      <c r="K2577">
        <v>44788</v>
      </c>
    </row>
    <row r="2578" spans="1:11" x14ac:dyDescent="0.25">
      <c r="A2578" t="s">
        <v>4354</v>
      </c>
      <c r="B2578" t="s">
        <v>4379</v>
      </c>
      <c r="C2578" t="s">
        <v>7343</v>
      </c>
      <c r="D2578" t="s">
        <v>7587</v>
      </c>
      <c r="E2578">
        <v>1939</v>
      </c>
      <c r="F2578" t="str">
        <f t="shared" si="40"/>
        <v>20th</v>
      </c>
      <c r="H2578" t="s">
        <v>4389</v>
      </c>
      <c r="J2578" t="s">
        <v>4442</v>
      </c>
      <c r="K2578">
        <v>45793</v>
      </c>
    </row>
    <row r="2579" spans="1:11" x14ac:dyDescent="0.25">
      <c r="A2579" t="s">
        <v>4354</v>
      </c>
      <c r="B2579" t="s">
        <v>4379</v>
      </c>
      <c r="C2579" t="s">
        <v>7343</v>
      </c>
      <c r="D2579" t="s">
        <v>7409</v>
      </c>
      <c r="E2579">
        <v>1931</v>
      </c>
      <c r="F2579" t="str">
        <f t="shared" si="40"/>
        <v>20th</v>
      </c>
      <c r="H2579" t="s">
        <v>4378</v>
      </c>
      <c r="J2579" t="s">
        <v>4442</v>
      </c>
      <c r="K2579">
        <v>18997</v>
      </c>
    </row>
    <row r="2580" spans="1:11" x14ac:dyDescent="0.25">
      <c r="A2580" t="s">
        <v>4354</v>
      </c>
      <c r="B2580" t="s">
        <v>4379</v>
      </c>
      <c r="C2580" t="s">
        <v>7628</v>
      </c>
      <c r="D2580" t="s">
        <v>7629</v>
      </c>
      <c r="E2580">
        <v>1942</v>
      </c>
      <c r="F2580" t="str">
        <f t="shared" si="40"/>
        <v>20th</v>
      </c>
      <c r="H2580" t="s">
        <v>4382</v>
      </c>
      <c r="J2580" t="s">
        <v>4383</v>
      </c>
      <c r="K2580">
        <v>9137</v>
      </c>
    </row>
    <row r="2581" spans="1:11" x14ac:dyDescent="0.25">
      <c r="A2581" t="s">
        <v>4354</v>
      </c>
      <c r="B2581" t="s">
        <v>4379</v>
      </c>
      <c r="C2581" t="s">
        <v>7552</v>
      </c>
      <c r="D2581" t="s">
        <v>7553</v>
      </c>
      <c r="E2581">
        <v>1938</v>
      </c>
      <c r="F2581" t="str">
        <f t="shared" si="40"/>
        <v>20th</v>
      </c>
      <c r="H2581" t="s">
        <v>4472</v>
      </c>
      <c r="J2581" t="s">
        <v>4442</v>
      </c>
      <c r="K2581">
        <v>27554</v>
      </c>
    </row>
    <row r="2582" spans="1:11" x14ac:dyDescent="0.25">
      <c r="A2582" t="s">
        <v>4354</v>
      </c>
      <c r="B2582" t="s">
        <v>4379</v>
      </c>
      <c r="C2582" t="s">
        <v>6877</v>
      </c>
      <c r="D2582" t="s">
        <v>6878</v>
      </c>
      <c r="E2582">
        <v>1900</v>
      </c>
      <c r="F2582" t="str">
        <f t="shared" si="40"/>
        <v>20th</v>
      </c>
      <c r="H2582" t="s">
        <v>4382</v>
      </c>
      <c r="J2582" t="s">
        <v>4383</v>
      </c>
      <c r="K2582">
        <v>18781</v>
      </c>
    </row>
    <row r="2583" spans="1:11" x14ac:dyDescent="0.25">
      <c r="A2583" t="s">
        <v>4354</v>
      </c>
      <c r="B2583" t="s">
        <v>9009</v>
      </c>
      <c r="C2583" t="s">
        <v>7818</v>
      </c>
      <c r="D2583" t="s">
        <v>7819</v>
      </c>
      <c r="E2583">
        <v>1956</v>
      </c>
      <c r="F2583" t="str">
        <f t="shared" si="40"/>
        <v>20th</v>
      </c>
      <c r="H2583" t="s">
        <v>4402</v>
      </c>
      <c r="J2583" t="s">
        <v>4442</v>
      </c>
      <c r="K2583">
        <v>25644</v>
      </c>
    </row>
    <row r="2584" spans="1:11" x14ac:dyDescent="0.25">
      <c r="A2584" t="s">
        <v>4354</v>
      </c>
      <c r="B2584" t="s">
        <v>4379</v>
      </c>
      <c r="C2584" t="s">
        <v>7554</v>
      </c>
      <c r="D2584" t="s">
        <v>7657</v>
      </c>
      <c r="E2584">
        <v>1944</v>
      </c>
      <c r="F2584" t="str">
        <f t="shared" si="40"/>
        <v>20th</v>
      </c>
      <c r="H2584" t="s">
        <v>4472</v>
      </c>
      <c r="J2584" t="s">
        <v>4442</v>
      </c>
      <c r="K2584">
        <v>13743</v>
      </c>
    </row>
    <row r="2585" spans="1:11" x14ac:dyDescent="0.25">
      <c r="A2585" t="s">
        <v>4354</v>
      </c>
      <c r="B2585" t="s">
        <v>4379</v>
      </c>
      <c r="C2585" t="s">
        <v>7554</v>
      </c>
      <c r="D2585" t="s">
        <v>7757</v>
      </c>
      <c r="E2585">
        <v>1949</v>
      </c>
      <c r="F2585" t="str">
        <f t="shared" si="40"/>
        <v>20th</v>
      </c>
      <c r="H2585" t="s">
        <v>4378</v>
      </c>
      <c r="J2585" t="s">
        <v>4442</v>
      </c>
      <c r="K2585">
        <v>123691</v>
      </c>
    </row>
    <row r="2586" spans="1:11" x14ac:dyDescent="0.25">
      <c r="A2586" t="s">
        <v>4354</v>
      </c>
      <c r="B2586" t="s">
        <v>9010</v>
      </c>
      <c r="C2586" t="s">
        <v>7554</v>
      </c>
      <c r="D2586" t="s">
        <v>7555</v>
      </c>
      <c r="E2586">
        <v>1938</v>
      </c>
      <c r="F2586" t="str">
        <f t="shared" si="40"/>
        <v>20th</v>
      </c>
      <c r="H2586" t="s">
        <v>4378</v>
      </c>
      <c r="J2586" t="s">
        <v>4442</v>
      </c>
      <c r="K2586">
        <v>82691</v>
      </c>
    </row>
    <row r="2587" spans="1:11" x14ac:dyDescent="0.25">
      <c r="A2587" t="s">
        <v>4354</v>
      </c>
      <c r="B2587" t="s">
        <v>4379</v>
      </c>
      <c r="C2587" t="s">
        <v>7554</v>
      </c>
      <c r="D2587" t="s">
        <v>7741</v>
      </c>
      <c r="E2587">
        <v>1948</v>
      </c>
      <c r="F2587" t="str">
        <f t="shared" si="40"/>
        <v>20th</v>
      </c>
      <c r="H2587" t="s">
        <v>4472</v>
      </c>
      <c r="J2587" t="s">
        <v>4442</v>
      </c>
      <c r="K2587">
        <v>35550</v>
      </c>
    </row>
    <row r="2588" spans="1:11" x14ac:dyDescent="0.25">
      <c r="A2588" t="s">
        <v>4354</v>
      </c>
      <c r="B2588" t="s">
        <v>4379</v>
      </c>
      <c r="C2588" t="s">
        <v>7554</v>
      </c>
      <c r="D2588" t="s">
        <v>7856</v>
      </c>
      <c r="E2588">
        <v>1964</v>
      </c>
      <c r="F2588" t="str">
        <f t="shared" si="40"/>
        <v>20th</v>
      </c>
      <c r="H2588" t="s">
        <v>4402</v>
      </c>
      <c r="J2588" t="s">
        <v>4442</v>
      </c>
      <c r="K2588">
        <v>59839</v>
      </c>
    </row>
    <row r="2589" spans="1:11" x14ac:dyDescent="0.25">
      <c r="A2589" t="s">
        <v>4354</v>
      </c>
      <c r="B2589" t="s">
        <v>4379</v>
      </c>
      <c r="C2589" t="s">
        <v>7554</v>
      </c>
      <c r="D2589" t="s">
        <v>7642</v>
      </c>
      <c r="E2589">
        <v>1943</v>
      </c>
      <c r="F2589" t="str">
        <f t="shared" si="40"/>
        <v>20th</v>
      </c>
      <c r="H2589" t="s">
        <v>4472</v>
      </c>
      <c r="J2589" t="s">
        <v>4442</v>
      </c>
      <c r="K2589">
        <v>25232</v>
      </c>
    </row>
    <row r="2590" spans="1:11" x14ac:dyDescent="0.25">
      <c r="A2590" t="s">
        <v>4354</v>
      </c>
      <c r="B2590" t="s">
        <v>4379</v>
      </c>
      <c r="C2590" t="s">
        <v>7554</v>
      </c>
      <c r="D2590" t="s">
        <v>7708</v>
      </c>
      <c r="E2590">
        <v>1946</v>
      </c>
      <c r="F2590" t="str">
        <f t="shared" si="40"/>
        <v>20th</v>
      </c>
      <c r="H2590" t="s">
        <v>4402</v>
      </c>
      <c r="J2590" t="s">
        <v>4442</v>
      </c>
      <c r="K2590">
        <v>16237</v>
      </c>
    </row>
    <row r="2591" spans="1:11" x14ac:dyDescent="0.25">
      <c r="A2591" t="s">
        <v>4354</v>
      </c>
      <c r="B2591" t="s">
        <v>4379</v>
      </c>
      <c r="C2591" t="s">
        <v>7788</v>
      </c>
      <c r="D2591" t="s">
        <v>7789</v>
      </c>
      <c r="E2591">
        <v>1952</v>
      </c>
      <c r="F2591" t="str">
        <f t="shared" si="40"/>
        <v>20th</v>
      </c>
      <c r="H2591" t="s">
        <v>4402</v>
      </c>
      <c r="J2591" t="s">
        <v>4442</v>
      </c>
      <c r="K2591">
        <v>63201</v>
      </c>
    </row>
    <row r="2592" spans="1:11" x14ac:dyDescent="0.25">
      <c r="A2592" t="s">
        <v>4354</v>
      </c>
      <c r="B2592" t="s">
        <v>4379</v>
      </c>
      <c r="C2592" t="s">
        <v>7742</v>
      </c>
      <c r="D2592" t="s">
        <v>7743</v>
      </c>
      <c r="E2592">
        <v>1948</v>
      </c>
      <c r="F2592" t="str">
        <f t="shared" si="40"/>
        <v>20th</v>
      </c>
      <c r="H2592" t="s">
        <v>4378</v>
      </c>
      <c r="J2592" t="s">
        <v>4442</v>
      </c>
      <c r="K2592">
        <v>50122</v>
      </c>
    </row>
    <row r="2593" spans="1:11" x14ac:dyDescent="0.25">
      <c r="A2593" t="s">
        <v>4354</v>
      </c>
      <c r="B2593" t="s">
        <v>6919</v>
      </c>
      <c r="C2593" t="s">
        <v>6917</v>
      </c>
      <c r="D2593" t="s">
        <v>6918</v>
      </c>
      <c r="E2593">
        <v>1903</v>
      </c>
      <c r="F2593" t="str">
        <f t="shared" si="40"/>
        <v>20th</v>
      </c>
      <c r="H2593" t="s">
        <v>4417</v>
      </c>
      <c r="J2593" t="s">
        <v>4379</v>
      </c>
      <c r="K2593">
        <v>113441</v>
      </c>
    </row>
    <row r="2594" spans="1:11" x14ac:dyDescent="0.25">
      <c r="A2594" t="s">
        <v>4354</v>
      </c>
      <c r="B2594" t="s">
        <v>7096</v>
      </c>
      <c r="C2594" t="s">
        <v>6917</v>
      </c>
      <c r="D2594" t="s">
        <v>7095</v>
      </c>
      <c r="E2594">
        <v>1914</v>
      </c>
      <c r="F2594" t="str">
        <f t="shared" ref="F2594:F2632" si="41">IF(E2594&lt;1200,"12th",IF(AND(1199&lt;E2594,E2594&lt;1300),"13th",IF(AND(1299&lt;E2594,E2594&lt;1400),"14th",IF(AND(1399&lt;E2594,E2594&lt;1500),"15th",IF(AND(1499&lt;E2594,E2594&lt;1600),"16th",IF(AND(1599&lt;E2594,E2594&lt;1700),"17th",IF(AND(1699&lt;E2594,E2594&lt;1800),"18th",IF(AND(1799&lt;E2594,E2594&lt;1900),"19th",IF(AND(1899&lt;E2594,E2594&lt;2000),"20th",)))))))))</f>
        <v>20th</v>
      </c>
      <c r="H2594" t="s">
        <v>4417</v>
      </c>
      <c r="J2594" t="s">
        <v>4379</v>
      </c>
      <c r="K2594">
        <v>125918</v>
      </c>
    </row>
    <row r="2595" spans="1:11" x14ac:dyDescent="0.25">
      <c r="A2595" t="s">
        <v>4354</v>
      </c>
      <c r="B2595" t="s">
        <v>9011</v>
      </c>
      <c r="C2595" t="s">
        <v>6917</v>
      </c>
      <c r="D2595" t="s">
        <v>6996</v>
      </c>
      <c r="E2595">
        <v>1908</v>
      </c>
      <c r="F2595" t="str">
        <f t="shared" si="41"/>
        <v>20th</v>
      </c>
      <c r="H2595" t="s">
        <v>4417</v>
      </c>
      <c r="J2595" t="s">
        <v>4379</v>
      </c>
      <c r="K2595">
        <v>111160</v>
      </c>
    </row>
    <row r="2596" spans="1:11" x14ac:dyDescent="0.25">
      <c r="A2596" t="s">
        <v>4354</v>
      </c>
      <c r="B2596" t="s">
        <v>7257</v>
      </c>
      <c r="C2596" t="s">
        <v>6437</v>
      </c>
      <c r="D2596" t="s">
        <v>7256</v>
      </c>
      <c r="E2596">
        <v>1924</v>
      </c>
      <c r="F2596" t="str">
        <f t="shared" si="41"/>
        <v>20th</v>
      </c>
      <c r="H2596" t="s">
        <v>4417</v>
      </c>
      <c r="J2596" t="s">
        <v>4379</v>
      </c>
      <c r="K2596">
        <v>80405</v>
      </c>
    </row>
    <row r="2597" spans="1:11" x14ac:dyDescent="0.25">
      <c r="A2597" t="s">
        <v>4354</v>
      </c>
      <c r="B2597" t="s">
        <v>7008</v>
      </c>
      <c r="C2597" t="s">
        <v>6711</v>
      </c>
      <c r="D2597" t="s">
        <v>7007</v>
      </c>
      <c r="E2597">
        <v>1909</v>
      </c>
      <c r="F2597" t="str">
        <f t="shared" si="41"/>
        <v>20th</v>
      </c>
      <c r="H2597" t="s">
        <v>4417</v>
      </c>
      <c r="J2597" t="s">
        <v>4379</v>
      </c>
      <c r="K2597">
        <v>30927</v>
      </c>
    </row>
    <row r="2598" spans="1:11" x14ac:dyDescent="0.25">
      <c r="A2598" t="s">
        <v>4354</v>
      </c>
      <c r="B2598" t="s">
        <v>6893</v>
      </c>
      <c r="C2598" t="s">
        <v>6711</v>
      </c>
      <c r="D2598" t="s">
        <v>6892</v>
      </c>
      <c r="E2598">
        <v>1901</v>
      </c>
      <c r="F2598" t="str">
        <f t="shared" si="41"/>
        <v>20th</v>
      </c>
      <c r="H2598" t="s">
        <v>4417</v>
      </c>
      <c r="J2598" t="s">
        <v>4379</v>
      </c>
      <c r="K2598">
        <v>62914</v>
      </c>
    </row>
    <row r="2599" spans="1:11" x14ac:dyDescent="0.25">
      <c r="A2599" t="s">
        <v>4354</v>
      </c>
      <c r="B2599" t="s">
        <v>7760</v>
      </c>
      <c r="C2599" t="s">
        <v>7758</v>
      </c>
      <c r="D2599" t="s">
        <v>7759</v>
      </c>
      <c r="E2599">
        <v>1949</v>
      </c>
      <c r="F2599" t="str">
        <f t="shared" si="41"/>
        <v>20th</v>
      </c>
      <c r="H2599" t="s">
        <v>4417</v>
      </c>
      <c r="J2599" t="s">
        <v>4379</v>
      </c>
      <c r="K2599">
        <v>33109</v>
      </c>
    </row>
    <row r="2600" spans="1:11" x14ac:dyDescent="0.25">
      <c r="A2600" t="s">
        <v>4354</v>
      </c>
      <c r="B2600" t="s">
        <v>4379</v>
      </c>
      <c r="C2600" t="s">
        <v>7758</v>
      </c>
      <c r="D2600" t="s">
        <v>7810</v>
      </c>
      <c r="E2600">
        <v>1955</v>
      </c>
      <c r="F2600" t="str">
        <f t="shared" si="41"/>
        <v>20th</v>
      </c>
      <c r="H2600" t="s">
        <v>4402</v>
      </c>
      <c r="J2600" t="s">
        <v>4442</v>
      </c>
      <c r="K2600">
        <v>36745</v>
      </c>
    </row>
    <row r="2601" spans="1:11" x14ac:dyDescent="0.25">
      <c r="A2601" t="s">
        <v>4354</v>
      </c>
      <c r="B2601" t="s">
        <v>9012</v>
      </c>
      <c r="C2601" t="s">
        <v>7758</v>
      </c>
      <c r="D2601" t="s">
        <v>7811</v>
      </c>
      <c r="E2601">
        <v>1955</v>
      </c>
      <c r="F2601" t="str">
        <f t="shared" si="41"/>
        <v>20th</v>
      </c>
      <c r="H2601" t="s">
        <v>4402</v>
      </c>
      <c r="J2601" t="s">
        <v>4442</v>
      </c>
      <c r="K2601">
        <v>90601</v>
      </c>
    </row>
    <row r="2602" spans="1:11" x14ac:dyDescent="0.25">
      <c r="A2602" t="s">
        <v>4354</v>
      </c>
      <c r="B2602" t="s">
        <v>9013</v>
      </c>
      <c r="C2602" t="s">
        <v>6958</v>
      </c>
      <c r="D2602" t="s">
        <v>6959</v>
      </c>
      <c r="E2602">
        <v>1906</v>
      </c>
      <c r="F2602" t="str">
        <f t="shared" si="41"/>
        <v>20th</v>
      </c>
      <c r="H2602" t="s">
        <v>4378</v>
      </c>
      <c r="J2602" t="s">
        <v>4442</v>
      </c>
      <c r="K2602">
        <v>25437</v>
      </c>
    </row>
    <row r="2603" spans="1:11" x14ac:dyDescent="0.25">
      <c r="A2603" t="s">
        <v>4354</v>
      </c>
      <c r="B2603" t="s">
        <v>4379</v>
      </c>
      <c r="C2603" t="s">
        <v>6958</v>
      </c>
      <c r="D2603" t="s">
        <v>7061</v>
      </c>
      <c r="E2603">
        <v>1912</v>
      </c>
      <c r="F2603" t="str">
        <f t="shared" si="41"/>
        <v>20th</v>
      </c>
      <c r="H2603" t="s">
        <v>4870</v>
      </c>
      <c r="J2603" t="s">
        <v>4442</v>
      </c>
      <c r="K2603">
        <v>32661</v>
      </c>
    </row>
    <row r="2604" spans="1:11" x14ac:dyDescent="0.25">
      <c r="A2604" t="s">
        <v>4354</v>
      </c>
      <c r="B2604" t="s">
        <v>9014</v>
      </c>
      <c r="C2604" t="s">
        <v>6958</v>
      </c>
      <c r="D2604" t="s">
        <v>7258</v>
      </c>
      <c r="E2604">
        <v>1924</v>
      </c>
      <c r="F2604" t="str">
        <f t="shared" si="41"/>
        <v>20th</v>
      </c>
      <c r="H2604" t="s">
        <v>4870</v>
      </c>
      <c r="J2604" t="s">
        <v>4442</v>
      </c>
      <c r="K2604">
        <v>36443</v>
      </c>
    </row>
    <row r="2605" spans="1:11" x14ac:dyDescent="0.25">
      <c r="A2605" t="s">
        <v>4354</v>
      </c>
      <c r="B2605" t="s">
        <v>4379</v>
      </c>
      <c r="C2605" t="s">
        <v>7508</v>
      </c>
      <c r="D2605" t="s">
        <v>7509</v>
      </c>
      <c r="E2605">
        <v>1936</v>
      </c>
      <c r="F2605" t="str">
        <f t="shared" si="41"/>
        <v>20th</v>
      </c>
      <c r="H2605" t="s">
        <v>4402</v>
      </c>
      <c r="J2605" t="s">
        <v>4442</v>
      </c>
      <c r="K2605">
        <v>116402</v>
      </c>
    </row>
    <row r="2606" spans="1:11" x14ac:dyDescent="0.25">
      <c r="A2606" t="s">
        <v>4354</v>
      </c>
      <c r="B2606" t="s">
        <v>4379</v>
      </c>
      <c r="C2606" t="s">
        <v>7161</v>
      </c>
      <c r="D2606" t="s">
        <v>7162</v>
      </c>
      <c r="E2606">
        <v>1920</v>
      </c>
      <c r="F2606" t="str">
        <f t="shared" si="41"/>
        <v>20th</v>
      </c>
      <c r="H2606" t="s">
        <v>4382</v>
      </c>
      <c r="J2606" t="s">
        <v>4383</v>
      </c>
      <c r="K2606">
        <v>10343</v>
      </c>
    </row>
    <row r="2607" spans="1:11" x14ac:dyDescent="0.25">
      <c r="A2607" t="s">
        <v>4354</v>
      </c>
      <c r="B2607" t="s">
        <v>4379</v>
      </c>
      <c r="C2607" t="s">
        <v>7678</v>
      </c>
      <c r="D2607" t="s">
        <v>7679</v>
      </c>
      <c r="E2607">
        <v>1945</v>
      </c>
      <c r="F2607" t="str">
        <f t="shared" si="41"/>
        <v>20th</v>
      </c>
      <c r="H2607" t="s">
        <v>4378</v>
      </c>
      <c r="J2607" t="s">
        <v>4442</v>
      </c>
      <c r="K2607">
        <v>123313</v>
      </c>
    </row>
    <row r="2608" spans="1:11" x14ac:dyDescent="0.25">
      <c r="A2608" t="s">
        <v>4354</v>
      </c>
      <c r="B2608" t="s">
        <v>9015</v>
      </c>
      <c r="C2608" t="s">
        <v>7852</v>
      </c>
      <c r="D2608" t="s">
        <v>7853</v>
      </c>
      <c r="E2608">
        <v>1963</v>
      </c>
      <c r="F2608" t="str">
        <f t="shared" si="41"/>
        <v>20th</v>
      </c>
      <c r="H2608" t="s">
        <v>4870</v>
      </c>
      <c r="J2608" t="s">
        <v>4442</v>
      </c>
      <c r="K2608">
        <v>120278</v>
      </c>
    </row>
    <row r="2609" spans="1:11" x14ac:dyDescent="0.25">
      <c r="A2609" t="s">
        <v>4354</v>
      </c>
      <c r="B2609" t="s">
        <v>9016</v>
      </c>
      <c r="C2609" t="s">
        <v>7680</v>
      </c>
      <c r="D2609" t="s">
        <v>7681</v>
      </c>
      <c r="E2609">
        <v>1945</v>
      </c>
      <c r="F2609" t="str">
        <f t="shared" si="41"/>
        <v>20th</v>
      </c>
      <c r="H2609" t="s">
        <v>4378</v>
      </c>
      <c r="J2609" t="s">
        <v>4442</v>
      </c>
      <c r="K2609">
        <v>79286</v>
      </c>
    </row>
    <row r="2610" spans="1:11" x14ac:dyDescent="0.25">
      <c r="A2610" t="s">
        <v>4354</v>
      </c>
      <c r="B2610" t="s">
        <v>9017</v>
      </c>
      <c r="C2610" t="s">
        <v>7220</v>
      </c>
      <c r="D2610" t="s">
        <v>7221</v>
      </c>
      <c r="E2610">
        <v>1922</v>
      </c>
      <c r="F2610" t="str">
        <f t="shared" si="41"/>
        <v>20th</v>
      </c>
      <c r="H2610" t="s">
        <v>4382</v>
      </c>
      <c r="J2610" t="s">
        <v>4383</v>
      </c>
      <c r="K2610">
        <v>19190</v>
      </c>
    </row>
    <row r="2611" spans="1:11" x14ac:dyDescent="0.25">
      <c r="A2611" t="s">
        <v>4354</v>
      </c>
      <c r="B2611" t="s">
        <v>7683</v>
      </c>
      <c r="C2611" t="s">
        <v>7220</v>
      </c>
      <c r="D2611" t="s">
        <v>7682</v>
      </c>
      <c r="E2611">
        <v>1945</v>
      </c>
      <c r="F2611" t="str">
        <f t="shared" si="41"/>
        <v>20th</v>
      </c>
      <c r="H2611" t="s">
        <v>4417</v>
      </c>
      <c r="J2611" t="s">
        <v>4379</v>
      </c>
      <c r="K2611">
        <v>80256</v>
      </c>
    </row>
    <row r="2612" spans="1:11" x14ac:dyDescent="0.25">
      <c r="A2612" t="s">
        <v>4354</v>
      </c>
      <c r="B2612" t="s">
        <v>4379</v>
      </c>
      <c r="C2612" t="s">
        <v>7220</v>
      </c>
      <c r="D2612" t="s">
        <v>7259</v>
      </c>
      <c r="E2612">
        <v>1924</v>
      </c>
      <c r="F2612" t="str">
        <f t="shared" si="41"/>
        <v>20th</v>
      </c>
      <c r="H2612" t="s">
        <v>4402</v>
      </c>
      <c r="J2612" t="s">
        <v>4442</v>
      </c>
      <c r="K2612">
        <v>46192</v>
      </c>
    </row>
    <row r="2613" spans="1:11" x14ac:dyDescent="0.25">
      <c r="A2613" t="s">
        <v>4354</v>
      </c>
      <c r="B2613" t="s">
        <v>4379</v>
      </c>
      <c r="C2613" t="s">
        <v>7220</v>
      </c>
      <c r="D2613" t="s">
        <v>7368</v>
      </c>
      <c r="E2613">
        <v>1929</v>
      </c>
      <c r="F2613" t="str">
        <f t="shared" si="41"/>
        <v>20th</v>
      </c>
      <c r="H2613" t="s">
        <v>4402</v>
      </c>
      <c r="J2613" t="s">
        <v>4442</v>
      </c>
      <c r="K2613">
        <v>42288</v>
      </c>
    </row>
    <row r="2614" spans="1:11" x14ac:dyDescent="0.25">
      <c r="A2614" t="s">
        <v>4354</v>
      </c>
      <c r="B2614" t="s">
        <v>4379</v>
      </c>
      <c r="C2614" t="s">
        <v>7220</v>
      </c>
      <c r="D2614" t="s">
        <v>7510</v>
      </c>
      <c r="E2614">
        <v>1936</v>
      </c>
      <c r="F2614" t="str">
        <f t="shared" si="41"/>
        <v>20th</v>
      </c>
      <c r="H2614" t="s">
        <v>4402</v>
      </c>
      <c r="J2614" t="s">
        <v>4442</v>
      </c>
      <c r="K2614">
        <v>61465</v>
      </c>
    </row>
    <row r="2615" spans="1:11" x14ac:dyDescent="0.25">
      <c r="A2615" t="s">
        <v>4354</v>
      </c>
      <c r="B2615" t="s">
        <v>9018</v>
      </c>
      <c r="C2615" t="s">
        <v>7220</v>
      </c>
      <c r="D2615" t="s">
        <v>7556</v>
      </c>
      <c r="E2615">
        <v>1938</v>
      </c>
      <c r="F2615" t="str">
        <f t="shared" si="41"/>
        <v>20th</v>
      </c>
      <c r="H2615" t="s">
        <v>4402</v>
      </c>
      <c r="J2615" t="s">
        <v>4442</v>
      </c>
      <c r="K2615">
        <v>67006</v>
      </c>
    </row>
    <row r="2616" spans="1:11" x14ac:dyDescent="0.25">
      <c r="A2616" t="s">
        <v>4354</v>
      </c>
      <c r="B2616" t="s">
        <v>9019</v>
      </c>
      <c r="C2616" t="s">
        <v>7220</v>
      </c>
      <c r="D2616" t="s">
        <v>7658</v>
      </c>
      <c r="E2616">
        <v>1944</v>
      </c>
      <c r="F2616" t="str">
        <f t="shared" si="41"/>
        <v>20th</v>
      </c>
      <c r="H2616" t="s">
        <v>4402</v>
      </c>
      <c r="J2616" t="s">
        <v>4442</v>
      </c>
      <c r="K2616">
        <v>79260</v>
      </c>
    </row>
    <row r="2617" spans="1:11" x14ac:dyDescent="0.25">
      <c r="A2617" t="s">
        <v>4354</v>
      </c>
      <c r="B2617" t="s">
        <v>7380</v>
      </c>
      <c r="C2617" t="s">
        <v>7378</v>
      </c>
      <c r="D2617" t="s">
        <v>7379</v>
      </c>
      <c r="E2617">
        <v>1930</v>
      </c>
      <c r="F2617" t="str">
        <f t="shared" si="41"/>
        <v>20th</v>
      </c>
      <c r="H2617" t="s">
        <v>4417</v>
      </c>
      <c r="J2617" t="s">
        <v>4379</v>
      </c>
      <c r="K2617">
        <v>61629</v>
      </c>
    </row>
    <row r="2618" spans="1:11" x14ac:dyDescent="0.25">
      <c r="A2618" t="s">
        <v>4354</v>
      </c>
      <c r="B2618" t="s">
        <v>9020</v>
      </c>
      <c r="C2618" t="s">
        <v>7466</v>
      </c>
      <c r="D2618" t="s">
        <v>7467</v>
      </c>
      <c r="E2618">
        <v>1934</v>
      </c>
      <c r="F2618" t="str">
        <f t="shared" si="41"/>
        <v>20th</v>
      </c>
      <c r="H2618" t="s">
        <v>4378</v>
      </c>
      <c r="J2618" t="s">
        <v>4442</v>
      </c>
      <c r="K2618">
        <v>67961</v>
      </c>
    </row>
    <row r="2619" spans="1:11" x14ac:dyDescent="0.25">
      <c r="A2619" t="s">
        <v>4354</v>
      </c>
      <c r="B2619" t="s">
        <v>4379</v>
      </c>
      <c r="C2619" t="s">
        <v>7630</v>
      </c>
      <c r="D2619" t="s">
        <v>7631</v>
      </c>
      <c r="E2619">
        <v>1942</v>
      </c>
      <c r="F2619" t="str">
        <f t="shared" si="41"/>
        <v>20th</v>
      </c>
      <c r="H2619" t="s">
        <v>4378</v>
      </c>
      <c r="J2619" t="s">
        <v>4442</v>
      </c>
      <c r="K2619">
        <v>12839</v>
      </c>
    </row>
    <row r="2620" spans="1:11" x14ac:dyDescent="0.25">
      <c r="A2620" t="s">
        <v>4354</v>
      </c>
      <c r="B2620" t="s">
        <v>4379</v>
      </c>
      <c r="C2620" t="s">
        <v>6783</v>
      </c>
      <c r="D2620" t="s">
        <v>6960</v>
      </c>
      <c r="E2620">
        <v>1906</v>
      </c>
      <c r="F2620" t="str">
        <f t="shared" si="41"/>
        <v>20th</v>
      </c>
      <c r="H2620" t="s">
        <v>4382</v>
      </c>
      <c r="J2620" t="s">
        <v>4383</v>
      </c>
      <c r="K2620">
        <v>12756</v>
      </c>
    </row>
    <row r="2621" spans="1:11" x14ac:dyDescent="0.25">
      <c r="A2621" t="s">
        <v>4354</v>
      </c>
      <c r="B2621" t="s">
        <v>9021</v>
      </c>
      <c r="C2621" t="s">
        <v>7180</v>
      </c>
      <c r="D2621" t="s">
        <v>7181</v>
      </c>
      <c r="E2621">
        <v>1921</v>
      </c>
      <c r="F2621" t="str">
        <f t="shared" si="41"/>
        <v>20th</v>
      </c>
      <c r="H2621" t="s">
        <v>4402</v>
      </c>
      <c r="J2621" t="s">
        <v>4442</v>
      </c>
      <c r="K2621">
        <v>114063</v>
      </c>
    </row>
    <row r="2622" spans="1:11" x14ac:dyDescent="0.25">
      <c r="A2622" t="s">
        <v>4354</v>
      </c>
      <c r="B2622" t="s">
        <v>4379</v>
      </c>
      <c r="C2622" t="s">
        <v>6907</v>
      </c>
      <c r="D2622" t="s">
        <v>6908</v>
      </c>
      <c r="E2622">
        <v>1902</v>
      </c>
      <c r="F2622" t="str">
        <f t="shared" si="41"/>
        <v>20th</v>
      </c>
      <c r="H2622" t="s">
        <v>4382</v>
      </c>
      <c r="J2622" t="s">
        <v>4379</v>
      </c>
      <c r="K2622">
        <v>3889</v>
      </c>
    </row>
    <row r="2623" spans="1:11" x14ac:dyDescent="0.25">
      <c r="A2623" t="s">
        <v>4354</v>
      </c>
      <c r="B2623" t="s">
        <v>9022</v>
      </c>
      <c r="C2623" t="s">
        <v>7761</v>
      </c>
      <c r="D2623" t="s">
        <v>7762</v>
      </c>
      <c r="E2623">
        <v>1949</v>
      </c>
      <c r="F2623" t="str">
        <f t="shared" si="41"/>
        <v>20th</v>
      </c>
      <c r="H2623" t="s">
        <v>4402</v>
      </c>
      <c r="J2623" t="s">
        <v>4442</v>
      </c>
      <c r="K2623">
        <v>136910</v>
      </c>
    </row>
    <row r="2624" spans="1:11" x14ac:dyDescent="0.25">
      <c r="A2624" t="s">
        <v>4354</v>
      </c>
      <c r="B2624" t="s">
        <v>9023</v>
      </c>
      <c r="C2624" t="s">
        <v>7761</v>
      </c>
      <c r="D2624" t="s">
        <v>7763</v>
      </c>
      <c r="E2624">
        <v>1949</v>
      </c>
      <c r="F2624" t="str">
        <f t="shared" si="41"/>
        <v>20th</v>
      </c>
      <c r="H2624" t="s">
        <v>4402</v>
      </c>
      <c r="J2624" t="s">
        <v>4442</v>
      </c>
      <c r="K2624">
        <v>65326</v>
      </c>
    </row>
    <row r="2625" spans="1:11" x14ac:dyDescent="0.25">
      <c r="A2625" t="s">
        <v>4354</v>
      </c>
      <c r="B2625" t="s">
        <v>7865</v>
      </c>
      <c r="C2625" t="s">
        <v>7468</v>
      </c>
      <c r="D2625" t="s">
        <v>7864</v>
      </c>
      <c r="E2625">
        <v>1966</v>
      </c>
      <c r="F2625" t="str">
        <f t="shared" si="41"/>
        <v>20th</v>
      </c>
      <c r="H2625" t="s">
        <v>4417</v>
      </c>
      <c r="J2625" t="s">
        <v>4379</v>
      </c>
      <c r="K2625">
        <v>62896</v>
      </c>
    </row>
    <row r="2626" spans="1:11" x14ac:dyDescent="0.25">
      <c r="A2626" t="s">
        <v>4354</v>
      </c>
      <c r="B2626" t="s">
        <v>9024</v>
      </c>
      <c r="C2626" t="s">
        <v>7468</v>
      </c>
      <c r="D2626" t="s">
        <v>7840</v>
      </c>
      <c r="E2626">
        <v>1960</v>
      </c>
      <c r="F2626" t="str">
        <f t="shared" si="41"/>
        <v>20th</v>
      </c>
      <c r="H2626" t="s">
        <v>4417</v>
      </c>
      <c r="J2626" t="s">
        <v>4379</v>
      </c>
      <c r="K2626">
        <v>88856</v>
      </c>
    </row>
    <row r="2627" spans="1:11" x14ac:dyDescent="0.25">
      <c r="A2627" t="s">
        <v>4354</v>
      </c>
      <c r="B2627" t="s">
        <v>9025</v>
      </c>
      <c r="C2627" t="s">
        <v>7468</v>
      </c>
      <c r="D2627" t="s">
        <v>7841</v>
      </c>
      <c r="E2627">
        <v>1960</v>
      </c>
      <c r="F2627" t="str">
        <f t="shared" si="41"/>
        <v>20th</v>
      </c>
      <c r="H2627" t="s">
        <v>4417</v>
      </c>
      <c r="J2627" t="s">
        <v>4379</v>
      </c>
      <c r="K2627">
        <v>65609</v>
      </c>
    </row>
    <row r="2628" spans="1:11" x14ac:dyDescent="0.25">
      <c r="A2628" t="s">
        <v>4354</v>
      </c>
      <c r="B2628" t="s">
        <v>9026</v>
      </c>
      <c r="C2628" t="s">
        <v>7468</v>
      </c>
      <c r="D2628" t="s">
        <v>7782</v>
      </c>
      <c r="E2628">
        <v>1951</v>
      </c>
      <c r="F2628" t="str">
        <f t="shared" si="41"/>
        <v>20th</v>
      </c>
      <c r="H2628" t="s">
        <v>4417</v>
      </c>
      <c r="J2628" t="s">
        <v>4379</v>
      </c>
      <c r="K2628">
        <v>96379</v>
      </c>
    </row>
    <row r="2629" spans="1:11" x14ac:dyDescent="0.25">
      <c r="A2629" t="s">
        <v>4354</v>
      </c>
      <c r="B2629" t="s">
        <v>4379</v>
      </c>
      <c r="C2629" t="s">
        <v>7468</v>
      </c>
      <c r="D2629" t="s">
        <v>7643</v>
      </c>
      <c r="E2629">
        <v>1943</v>
      </c>
      <c r="F2629" t="str">
        <f t="shared" si="41"/>
        <v>20th</v>
      </c>
      <c r="H2629" t="s">
        <v>4402</v>
      </c>
      <c r="J2629" t="s">
        <v>4442</v>
      </c>
      <c r="K2629">
        <v>43009</v>
      </c>
    </row>
    <row r="2630" spans="1:11" x14ac:dyDescent="0.25">
      <c r="A2630" t="s">
        <v>4354</v>
      </c>
      <c r="B2630" t="s">
        <v>9027</v>
      </c>
      <c r="C2630" t="s">
        <v>7468</v>
      </c>
      <c r="D2630" t="s">
        <v>7764</v>
      </c>
      <c r="E2630">
        <v>1949</v>
      </c>
      <c r="F2630" t="str">
        <f t="shared" si="41"/>
        <v>20th</v>
      </c>
      <c r="H2630" t="s">
        <v>4417</v>
      </c>
      <c r="J2630" t="s">
        <v>4379</v>
      </c>
      <c r="K2630">
        <v>96046</v>
      </c>
    </row>
    <row r="2631" spans="1:11" x14ac:dyDescent="0.25">
      <c r="A2631" t="s">
        <v>4354</v>
      </c>
      <c r="B2631" t="s">
        <v>7470</v>
      </c>
      <c r="C2631" t="s">
        <v>7468</v>
      </c>
      <c r="D2631" t="s">
        <v>7469</v>
      </c>
      <c r="E2631">
        <v>1934</v>
      </c>
      <c r="F2631" t="str">
        <f t="shared" si="41"/>
        <v>20th</v>
      </c>
      <c r="H2631" t="s">
        <v>4417</v>
      </c>
      <c r="J2631" t="s">
        <v>4379</v>
      </c>
      <c r="K2631">
        <v>35696</v>
      </c>
    </row>
    <row r="2632" spans="1:11" x14ac:dyDescent="0.25">
      <c r="A2632" t="s">
        <v>4354</v>
      </c>
      <c r="B2632" t="s">
        <v>7867</v>
      </c>
      <c r="C2632" t="s">
        <v>7468</v>
      </c>
      <c r="D2632" t="s">
        <v>7866</v>
      </c>
      <c r="E2632">
        <v>1966</v>
      </c>
      <c r="F2632" t="str">
        <f t="shared" si="41"/>
        <v>20th</v>
      </c>
      <c r="H2632" t="s">
        <v>4417</v>
      </c>
      <c r="J2632" t="s">
        <v>4379</v>
      </c>
      <c r="K2632">
        <v>78754</v>
      </c>
    </row>
  </sheetData>
  <autoFilter ref="A1:K2632" xr:uid="{3AB76F7A-188B-4AAA-B29A-8E1419F1590D}"/>
  <sortState xmlns:xlrd2="http://schemas.microsoft.com/office/spreadsheetml/2017/richdata2" ref="A1902:K2632">
    <sortCondition ref="C2:C2632"/>
    <sortCondition ref="D2:D2632"/>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MCVF</vt:lpstr>
      <vt:lpstr>Frantext</vt:lpstr>
      <vt:lpstr>Combined</vt:lpstr>
      <vt:lpstr>Frequency</vt:lpstr>
      <vt:lpstr>Wordcount</vt:lpstr>
      <vt:lpstr>Metadata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 Law</dc:creator>
  <cp:lastModifiedBy>Jim Law</cp:lastModifiedBy>
  <dcterms:created xsi:type="dcterms:W3CDTF">2015-06-05T18:17:20Z</dcterms:created>
  <dcterms:modified xsi:type="dcterms:W3CDTF">2019-10-25T20:17:54Z</dcterms:modified>
</cp:coreProperties>
</file>